
<file path=[Content_Types].xml><?xml version="1.0" encoding="utf-8"?>
<Types xmlns="http://schemas.openxmlformats.org/package/2006/content-types">
  <Default Extension="vml" ContentType="application/vnd.openxmlformats-officedocument.vmlDrawing"/>
  <Default Extension="png" ContentType="image/png"/>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charts/chart1.xml" ContentType="application/vnd.openxmlformats-officedocument.drawingml.chart+xml"/>
  <Override PartName="/xl/charts/chart10.xml" ContentType="application/vnd.openxmlformats-officedocument.drawingml.chart+xml"/>
  <Override PartName="/xl/charts/chart11.xml" ContentType="application/vnd.openxmlformats-officedocument.drawingml.chart+xml"/>
  <Override PartName="/xl/charts/chart12.xml" ContentType="application/vnd.openxmlformats-officedocument.drawingml.chart+xml"/>
  <Override PartName="/xl/charts/chart13.xml" ContentType="application/vnd.openxmlformats-officedocument.drawingml.chart+xml"/>
  <Override PartName="/xl/charts/chart14.xml" ContentType="application/vnd.openxmlformats-officedocument.drawingml.chart+xml"/>
  <Override PartName="/xl/charts/chart15.xml" ContentType="application/vnd.openxmlformats-officedocument.drawingml.chart+xml"/>
  <Override PartName="/xl/charts/chart16.xml" ContentType="application/vnd.openxmlformats-officedocument.drawingml.chart+xml"/>
  <Override PartName="/xl/charts/chart17.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xl/charts/chart5.xml" ContentType="application/vnd.openxmlformats-officedocument.drawingml.chart+xml"/>
  <Override PartName="/xl/charts/chart6.xml" ContentType="application/vnd.openxmlformats-officedocument.drawingml.chart+xml"/>
  <Override PartName="/xl/charts/chart7.xml" ContentType="application/vnd.openxmlformats-officedocument.drawingml.chart+xml"/>
  <Override PartName="/xl/charts/chart8.xml" ContentType="application/vnd.openxmlformats-officedocument.drawingml.chart+xml"/>
  <Override PartName="/xl/charts/chart9.xml" ContentType="application/vnd.openxmlformats-officedocument.drawingml.chart+xml"/>
  <Override PartName="/xl/charts/colors1.xml" ContentType="application/vnd.ms-office.chartcolorstyle+xml"/>
  <Override PartName="/xl/charts/colors10.xml" ContentType="application/vnd.ms-office.chartcolorstyle+xml"/>
  <Override PartName="/xl/charts/colors11.xml" ContentType="application/vnd.ms-office.chartcolorstyle+xml"/>
  <Override PartName="/xl/charts/colors12.xml" ContentType="application/vnd.ms-office.chartcolorstyle+xml"/>
  <Override PartName="/xl/charts/colors13.xml" ContentType="application/vnd.ms-office.chartcolorstyle+xml"/>
  <Override PartName="/xl/charts/colors14.xml" ContentType="application/vnd.ms-office.chartcolorstyle+xml"/>
  <Override PartName="/xl/charts/colors15.xml" ContentType="application/vnd.ms-office.chartcolorstyle+xml"/>
  <Override PartName="/xl/charts/colors2.xml" ContentType="application/vnd.ms-office.chartcolorstyle+xml"/>
  <Override PartName="/xl/charts/colors3.xml" ContentType="application/vnd.ms-office.chartcolorstyle+xml"/>
  <Override PartName="/xl/charts/colors4.xml" ContentType="application/vnd.ms-office.chartcolorstyle+xml"/>
  <Override PartName="/xl/charts/colors5.xml" ContentType="application/vnd.ms-office.chartcolorstyle+xml"/>
  <Override PartName="/xl/charts/colors6.xml" ContentType="application/vnd.ms-office.chartcolorstyle+xml"/>
  <Override PartName="/xl/charts/colors7.xml" ContentType="application/vnd.ms-office.chartcolorstyle+xml"/>
  <Override PartName="/xl/charts/colors8.xml" ContentType="application/vnd.ms-office.chartcolorstyle+xml"/>
  <Override PartName="/xl/charts/colors9.xml" ContentType="application/vnd.ms-office.chartcolorstyle+xml"/>
  <Override PartName="/xl/charts/style1.xml" ContentType="application/vnd.ms-office.chartstyle+xml"/>
  <Override PartName="/xl/charts/style10.xml" ContentType="application/vnd.ms-office.chartstyle+xml"/>
  <Override PartName="/xl/charts/style11.xml" ContentType="application/vnd.ms-office.chartstyle+xml"/>
  <Override PartName="/xl/charts/style12.xml" ContentType="application/vnd.ms-office.chartstyle+xml"/>
  <Override PartName="/xl/charts/style13.xml" ContentType="application/vnd.ms-office.chartstyle+xml"/>
  <Override PartName="/xl/charts/style14.xml" ContentType="application/vnd.ms-office.chartstyle+xml"/>
  <Override PartName="/xl/charts/style15.xml" ContentType="application/vnd.ms-office.chartstyle+xml"/>
  <Override PartName="/xl/charts/style2.xml" ContentType="application/vnd.ms-office.chartstyle+xml"/>
  <Override PartName="/xl/charts/style3.xml" ContentType="application/vnd.ms-office.chartstyle+xml"/>
  <Override PartName="/xl/charts/style4.xml" ContentType="application/vnd.ms-office.chartstyle+xml"/>
  <Override PartName="/xl/charts/style5.xml" ContentType="application/vnd.ms-office.chartstyle+xml"/>
  <Override PartName="/xl/charts/style6.xml" ContentType="application/vnd.ms-office.chartstyle+xml"/>
  <Override PartName="/xl/charts/style7.xml" ContentType="application/vnd.ms-office.chartstyle+xml"/>
  <Override PartName="/xl/charts/style8.xml" ContentType="application/vnd.ms-office.chartstyle+xml"/>
  <Override PartName="/xl/charts/style9.xml" ContentType="application/vnd.ms-office.chartstyle+xml"/>
  <Override PartName="/xl/comments1.xml" ContentType="application/vnd.openxmlformats-officedocument.spreadsheetml.comments+xml"/>
  <Override PartName="/xl/comments2.xml" ContentType="application/vnd.openxmlformats-officedocument.spreadsheetml.comment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externalLinks/externalLink1.xml" ContentType="application/vnd.openxmlformats-officedocument.spreadsheetml.externalLink+xml"/>
  <Override PartName="/xl/metadata.xml" ContentType="application/vnd.openxmlformats-officedocument.spreadsheetml.sheetMetadata+xml"/>
  <Override PartName="/xl/sharedStrings.xml" ContentType="application/vnd.openxmlformats-officedocument.spreadsheetml.sharedString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s/slicer1.xml" ContentType="application/vnd.ms-excel.slicer+xml"/>
  <Override PartName="/xl/slicers/slicer2.xml" ContentType="application/vnd.ms-excel.slicer+xml"/>
  <Override PartName="/xl/slicers/slicer3.xml" ContentType="application/vnd.ms-excel.slicer+xml"/>
  <Override PartName="/xl/styles.xml" ContentType="application/vnd.openxmlformats-officedocument.spreadsheetml.style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Override PartName="/xl/theme/theme1.xml" ContentType="application/vnd.openxmlformats-officedocument.theme+xml"/>
  <Override PartName="/xl/theme/themeOverride1.xml" ContentType="application/vnd.openxmlformats-officedocument.themeOverride+xml"/>
  <Override PartName="/xl/theme/themeOverride2.xml" ContentType="application/vnd.openxmlformats-officedocument.themeOverrid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codeName="ThisWorkbook"/>
  <bookViews>
    <workbookView windowWidth="19200" windowHeight="6430" tabRatio="931" firstSheet="10" activeTab="14"/>
  </bookViews>
  <sheets>
    <sheet name="财务映射表" sheetId="17" r:id="rId1"/>
    <sheet name="运营成本管理看板" sheetId="24" r:id="rId2"/>
    <sheet name="运营成本管理看板（2）" sheetId="39" r:id="rId3"/>
    <sheet name="预算主表" sheetId="37" r:id="rId4"/>
    <sheet name="自有人工预算" sheetId="38" r:id="rId5"/>
    <sheet name="1 预算编制表单" sheetId="3" r:id="rId6"/>
    <sheet name="1-1 项目基础信息" sheetId="4" r:id="rId7"/>
    <sheet name="1-2 人员岗位信息" sheetId="6" r:id="rId8"/>
    <sheet name="备选选项" sheetId="5" state="hidden" r:id="rId9"/>
    <sheet name="附表1-数据库" sheetId="11" state="hidden" r:id="rId10"/>
    <sheet name="2 过程管理表单" sheetId="9" r:id="rId11"/>
    <sheet name="2-1 采购订单物料明细表报表导出" sheetId="13" r:id="rId12"/>
    <sheet name="2-2 引出数据_合同数据仓库" sheetId="12" r:id="rId13"/>
    <sheet name="引用修正" sheetId="28" r:id="rId14"/>
    <sheet name="2-3 引出列表" sheetId="27" r:id="rId15"/>
    <sheet name="报销单计算表" sheetId="29" r:id="rId16"/>
    <sheet name="物资过程计算" sheetId="16" r:id="rId17"/>
    <sheet name="1发生与预算费用总表" sheetId="18" r:id="rId18"/>
    <sheet name="2二级费项发生与预算费用" sheetId="20" r:id="rId19"/>
    <sheet name="3异常统计表" sheetId="23" r:id="rId20"/>
    <sheet name="4主要费项费项月累成本使用情况" sheetId="25" r:id="rId21"/>
    <sheet name="4-1主要费项费项月累成本使用情况 " sheetId="40" r:id="rId22"/>
    <sheet name="物资过程计算表" sheetId="30" r:id="rId23"/>
    <sheet name="一次费项异常项统计表" sheetId="31" r:id="rId24"/>
    <sheet name="劳务派遣统计表" sheetId="33" r:id="rId25"/>
    <sheet name="自有人员计算表" sheetId="32" r:id="rId26"/>
    <sheet name="劳务外包表" sheetId="35" r:id="rId27"/>
    <sheet name="三级费项月累表格" sheetId="36" r:id="rId28"/>
    <sheet name="人工服务拆分" sheetId="41" r:id="rId29"/>
    <sheet name="维改拆分" sheetId="42" r:id="rId30"/>
    <sheet name="物耗拆分" sheetId="43" r:id="rId31"/>
  </sheets>
  <externalReferences>
    <externalReference r:id="rId35"/>
  </externalReferences>
  <definedNames>
    <definedName name="_xlnm._FilterDatabase" localSheetId="7" hidden="1">'1-2 人员岗位信息'!$A$1:$C$233</definedName>
    <definedName name="_xlnm._FilterDatabase" localSheetId="10" hidden="1">'2 过程管理表单'!$A$3:$CQ$621</definedName>
    <definedName name="_xlnm._FilterDatabase" localSheetId="12" hidden="1">'2-2 引出数据_合同数据仓库'!$C$5:$AT$40</definedName>
    <definedName name="_xlnm._FilterDatabase" localSheetId="13" hidden="1">引用修正!$A$1:$J$856</definedName>
    <definedName name="_xlnm._FilterDatabase" localSheetId="16" hidden="1">物资过程计算!$A$1:$O$952</definedName>
    <definedName name="_xlnm._FilterDatabase" localSheetId="24" hidden="1">劳务派遣统计表!$B$1:$B$37</definedName>
    <definedName name="_xlnm._FilterDatabase" localSheetId="25" hidden="1">自有人员计算表!$B$1:$B$37</definedName>
    <definedName name="_xlnm._FilterDatabase" localSheetId="26" hidden="1">劳务外包表!$B$1:$B$49</definedName>
    <definedName name="_xlnm._FilterDatabase" localSheetId="27" hidden="1">三级费项月累表格!$B$1:$B$153</definedName>
    <definedName name="切片器_二级费项2">#N/A</definedName>
    <definedName name="切片器_月份">#N/A</definedName>
    <definedName name="切片器_二级费项">#N/A</definedName>
    <definedName name="_xlnm._FilterDatabase" localSheetId="5" hidden="1">'1 预算编制表单'!$A$3:$BL$694</definedName>
    <definedName name="_xlnm.Print_Area" localSheetId="5">'1 预算编制表单'!$A$1:$AT$694</definedName>
    <definedName name="_xlnm.Print_Area" localSheetId="1">运营成本管理看板!$A$1:$AE$94</definedName>
    <definedName name="_xlnm.Print_Titles" localSheetId="5">'1 预算编制表单'!$A:$AT,'1 预算编制表单'!$1:$3</definedName>
  </definedNames>
  <calcPr calcId="191029"/>
  <extLst>
    <ext xmlns:x15="http://schemas.microsoft.com/office/spreadsheetml/2010/11/main" uri="{46BE6895-7355-4a93-B00E-2C351335B9C9}">
      <x15:slicerCaches xmlns:x14="http://schemas.microsoft.com/office/spreadsheetml/2009/9/main">
        <x14:slicerCache r:id="rId34"/>
        <x14:slicerCache r:id="rId33"/>
        <x14:slicerCache r:id="rId32"/>
      </x15:slicerCaches>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mments1.xml><?xml version="1.0" encoding="utf-8"?>
<comments xmlns="http://schemas.openxmlformats.org/spreadsheetml/2006/main">
  <authors>
    <author>Windows 用户</author>
  </authors>
  <commentList>
    <comment ref="D1" authorId="0">
      <text>
        <r>
          <rPr>
            <b/>
            <sz val="9"/>
            <rFont val="宋体"/>
            <charset val="134"/>
          </rPr>
          <t>Windows 用户:</t>
        </r>
        <r>
          <rPr>
            <sz val="9"/>
            <rFont val="宋体"/>
            <charset val="134"/>
          </rPr>
          <t xml:space="preserve">
月工程量和/除接管月份</t>
        </r>
      </text>
    </comment>
  </commentList>
</comments>
</file>

<file path=xl/comments2.xml><?xml version="1.0" encoding="utf-8"?>
<comments xmlns="http://schemas.openxmlformats.org/spreadsheetml/2006/main">
  <authors>
    <author/>
  </authors>
  <commentList>
    <comment ref="A5" authorId="0">
      <text>
        <r>
          <rPr>
            <sz val="10"/>
            <rFont val="宋体"/>
            <charset val="134"/>
          </rPr>
          <t>内码是匹配单据体或子单据体的唯一标识，用于确定数据的唯一性</t>
        </r>
      </text>
    </comment>
    <comment ref="B5" authorId="0">
      <text>
        <r>
          <rPr>
            <sz val="10"/>
            <rFont val="宋体"/>
            <charset val="134"/>
          </rPr>
          <t>文本</t>
        </r>
      </text>
    </comment>
    <comment ref="D5" authorId="0">
      <text>
        <r>
          <rPr>
            <sz val="10"/>
            <rFont val="宋体"/>
            <charset val="134"/>
          </rPr>
          <t>文本</t>
        </r>
      </text>
    </comment>
    <comment ref="E5" authorId="0">
      <text>
        <r>
          <rPr>
            <sz val="10"/>
            <rFont val="宋体"/>
            <charset val="134"/>
          </rPr>
          <t>日期，示例：2018-05-01</t>
        </r>
      </text>
    </comment>
    <comment ref="H5" authorId="0">
      <text>
        <r>
          <rPr>
            <sz val="10"/>
            <rFont val="宋体"/>
            <charset val="134"/>
          </rPr>
          <t>基础资料，支持录入编码</t>
        </r>
      </text>
    </comment>
    <comment ref="J5" authorId="0">
      <text>
        <r>
          <rPr>
            <sz val="10"/>
            <rFont val="宋体"/>
            <charset val="134"/>
          </rPr>
          <t>基础资料，支持录入编码</t>
        </r>
      </text>
    </comment>
    <comment ref="L5" authorId="0">
      <text>
        <r>
          <rPr>
            <sz val="10"/>
            <rFont val="宋体"/>
            <charset val="134"/>
          </rPr>
          <t>基础资料，支持录入编码</t>
        </r>
      </text>
    </comment>
    <comment ref="N5" authorId="0">
      <text>
        <r>
          <rPr>
            <sz val="10"/>
            <rFont val="宋体"/>
            <charset val="134"/>
          </rPr>
          <t>数字</t>
        </r>
      </text>
    </comment>
    <comment ref="O5" authorId="0">
      <text>
        <r>
          <rPr>
            <sz val="10"/>
            <rFont val="宋体"/>
            <charset val="134"/>
          </rPr>
          <t>数字</t>
        </r>
      </text>
    </comment>
    <comment ref="P5" authorId="0">
      <text>
        <r>
          <rPr>
            <sz val="10"/>
            <rFont val="宋体"/>
            <charset val="134"/>
          </rPr>
          <t>数字</t>
        </r>
      </text>
    </comment>
    <comment ref="Q5" authorId="0">
      <text>
        <r>
          <rPr>
            <sz val="10"/>
            <rFont val="宋体"/>
            <charset val="134"/>
          </rPr>
          <t>文本</t>
        </r>
      </text>
    </comment>
    <comment ref="R5" authorId="0">
      <text>
        <r>
          <rPr>
            <sz val="10"/>
            <rFont val="宋体"/>
            <charset val="134"/>
          </rPr>
          <t>数字</t>
        </r>
      </text>
    </comment>
    <comment ref="S5" authorId="0">
      <text>
        <r>
          <rPr>
            <sz val="10"/>
            <rFont val="宋体"/>
            <charset val="134"/>
          </rPr>
          <t>数字</t>
        </r>
      </text>
    </comment>
    <comment ref="U5" authorId="0">
      <text>
        <r>
          <rPr>
            <sz val="10"/>
            <rFont val="宋体"/>
            <charset val="134"/>
          </rPr>
          <t>数字</t>
        </r>
      </text>
    </comment>
    <comment ref="V5" authorId="0">
      <text>
        <r>
          <rPr>
            <sz val="10"/>
            <rFont val="宋体"/>
            <charset val="134"/>
          </rPr>
          <t>基础资料，支持录入编码</t>
        </r>
      </text>
    </comment>
    <comment ref="X5" authorId="0">
      <text>
        <r>
          <rPr>
            <sz val="10"/>
            <rFont val="宋体"/>
            <charset val="134"/>
          </rPr>
          <t>基础资料，支持录入编码</t>
        </r>
      </text>
    </comment>
    <comment ref="Z5" authorId="0">
      <text>
        <r>
          <rPr>
            <sz val="10"/>
            <rFont val="宋体"/>
            <charset val="134"/>
          </rPr>
          <t>文本</t>
        </r>
      </text>
    </comment>
    <comment ref="AA5" authorId="0">
      <text>
        <r>
          <rPr>
            <sz val="10"/>
            <rFont val="宋体"/>
            <charset val="134"/>
          </rPr>
          <t>文本</t>
        </r>
      </text>
    </comment>
    <comment ref="AB5" authorId="0">
      <text>
        <r>
          <rPr>
            <sz val="10"/>
            <rFont val="宋体"/>
            <charset val="134"/>
          </rPr>
          <t>文本</t>
        </r>
      </text>
    </comment>
    <comment ref="AC5" authorId="0">
      <text>
        <r>
          <rPr>
            <sz val="10"/>
            <rFont val="宋体"/>
            <charset val="134"/>
          </rPr>
          <t>日期，示例：2018-05-01</t>
        </r>
      </text>
    </comment>
    <comment ref="AD5" authorId="0">
      <text>
        <r>
          <rPr>
            <sz val="10"/>
            <rFont val="宋体"/>
            <charset val="134"/>
          </rPr>
          <t>日期，示例：2018-05-01</t>
        </r>
      </text>
    </comment>
    <comment ref="AE5" authorId="0">
      <text>
        <r>
          <rPr>
            <sz val="10"/>
            <rFont val="宋体"/>
            <charset val="134"/>
          </rPr>
          <t>基础资料，支持录入编码</t>
        </r>
      </text>
    </comment>
    <comment ref="AG5" authorId="0">
      <text>
        <r>
          <rPr>
            <sz val="10"/>
            <rFont val="宋体"/>
            <charset val="134"/>
          </rPr>
          <t>文本</t>
        </r>
      </text>
    </comment>
    <comment ref="AH5" authorId="0">
      <text>
        <r>
          <rPr>
            <sz val="10"/>
            <rFont val="宋体"/>
            <charset val="134"/>
          </rPr>
          <t>基础资料，支持录入编码</t>
        </r>
      </text>
    </comment>
    <comment ref="AJ5" authorId="0">
      <text>
        <r>
          <rPr>
            <sz val="10"/>
            <rFont val="宋体"/>
            <charset val="134"/>
          </rPr>
          <t>数字</t>
        </r>
      </text>
    </comment>
    <comment ref="AK5" authorId="0">
      <text>
        <r>
          <rPr>
            <sz val="10"/>
            <rFont val="宋体"/>
            <charset val="134"/>
          </rPr>
          <t>基础资料，支持录入编码</t>
        </r>
      </text>
    </comment>
    <comment ref="AM5" authorId="0">
      <text>
        <r>
          <rPr>
            <sz val="10"/>
            <rFont val="宋体"/>
            <charset val="134"/>
          </rPr>
          <t>基础资料，支持录入编码</t>
        </r>
      </text>
    </comment>
    <comment ref="AS5" authorId="0">
      <text>
        <r>
          <rPr>
            <sz val="10"/>
            <rFont val="宋体"/>
            <charset val="134"/>
          </rPr>
          <t>基础资料，支持录入编码</t>
        </r>
      </text>
    </comment>
    <comment ref="AV5" authorId="0">
      <text>
        <r>
          <rPr>
            <sz val="10"/>
            <rFont val="宋体"/>
            <charset val="134"/>
          </rPr>
          <t>选项，是/否</t>
        </r>
      </text>
    </comment>
    <comment ref="AW5" authorId="0">
      <text>
        <r>
          <rPr>
            <sz val="10"/>
            <rFont val="宋体"/>
            <charset val="134"/>
          </rPr>
          <t>选项，是/否</t>
        </r>
      </text>
    </comment>
    <comment ref="AX5" authorId="0">
      <text>
        <r>
          <rPr>
            <sz val="10"/>
            <rFont val="宋体"/>
            <charset val="134"/>
          </rPr>
          <t>文本</t>
        </r>
      </text>
    </comment>
    <comment ref="AY5" authorId="0">
      <text>
        <r>
          <rPr>
            <sz val="10"/>
            <rFont val="宋体"/>
            <charset val="134"/>
          </rPr>
          <t>文本</t>
        </r>
      </text>
    </comment>
    <comment ref="BA5" authorId="0">
      <text>
        <r>
          <rPr>
            <sz val="10"/>
            <rFont val="宋体"/>
            <charset val="134"/>
          </rPr>
          <t>文本</t>
        </r>
      </text>
    </comment>
    <comment ref="BC5" authorId="0">
      <text>
        <r>
          <rPr>
            <sz val="10"/>
            <rFont val="宋体"/>
            <charset val="134"/>
          </rPr>
          <t>文本</t>
        </r>
      </text>
    </comment>
    <comment ref="BD5" authorId="0">
      <text>
        <r>
          <rPr>
            <sz val="10"/>
            <rFont val="宋体"/>
            <charset val="134"/>
          </rPr>
          <t>基础资料，支持录入编码</t>
        </r>
      </text>
    </comment>
    <comment ref="BF5" authorId="0">
      <text>
        <r>
          <rPr>
            <sz val="10"/>
            <rFont val="宋体"/>
            <charset val="134"/>
          </rPr>
          <t>日期时间，示例：2018-05-01 12:00:00</t>
        </r>
      </text>
    </comment>
    <comment ref="BG5" authorId="0">
      <text>
        <r>
          <rPr>
            <sz val="10"/>
            <rFont val="宋体"/>
            <charset val="134"/>
          </rPr>
          <t>日期时间，示例：2018-05-01 12:00:00</t>
        </r>
      </text>
    </comment>
    <comment ref="BH5" authorId="0">
      <text>
        <r>
          <rPr>
            <sz val="10"/>
            <rFont val="宋体"/>
            <charset val="134"/>
          </rPr>
          <t>日期时间，示例：2018-05-01 12:00:00</t>
        </r>
      </text>
    </comment>
    <comment ref="BI5" authorId="0">
      <text>
        <r>
          <rPr>
            <sz val="10"/>
            <rFont val="宋体"/>
            <charset val="134"/>
          </rPr>
          <t>基础资料，支持录入编码</t>
        </r>
      </text>
    </comment>
    <comment ref="BK5" authorId="0">
      <text>
        <r>
          <rPr>
            <sz val="10"/>
            <rFont val="宋体"/>
            <charset val="134"/>
          </rPr>
          <t>文本</t>
        </r>
      </text>
    </comment>
    <comment ref="BL5" authorId="0">
      <text>
        <r>
          <rPr>
            <sz val="10"/>
            <rFont val="宋体"/>
            <charset val="134"/>
          </rPr>
          <t>文本</t>
        </r>
      </text>
    </comment>
    <comment ref="BM5" authorId="0">
      <text>
        <r>
          <rPr>
            <sz val="10"/>
            <rFont val="宋体"/>
            <charset val="134"/>
          </rPr>
          <t>内码是匹配单据体或子单据体的唯一标识，用于确定数据的唯一性</t>
        </r>
      </text>
    </comment>
    <comment ref="BN5" authorId="0">
      <text>
        <r>
          <rPr>
            <sz val="10"/>
            <rFont val="宋体"/>
            <charset val="134"/>
          </rPr>
          <t>基础资料，支持录入编码</t>
        </r>
      </text>
    </comment>
    <comment ref="BP5" authorId="0">
      <text>
        <r>
          <rPr>
            <sz val="10"/>
            <rFont val="宋体"/>
            <charset val="134"/>
          </rPr>
          <t>文本</t>
        </r>
      </text>
    </comment>
  </commentList>
</comments>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<sst xmlns="http://schemas.openxmlformats.org/spreadsheetml/2006/main" count="18255" uniqueCount="4401">
  <si>
    <t>财务费项</t>
  </si>
  <si>
    <t>成本费项</t>
  </si>
  <si>
    <t>编码</t>
  </si>
  <si>
    <t>费项名称</t>
  </si>
  <si>
    <t xml:space="preserve"> （二）营业成本 </t>
  </si>
  <si>
    <t xml:space="preserve"> 主营业务成本 </t>
  </si>
  <si>
    <t xml:space="preserve"> 物业管理业务成本 </t>
  </si>
  <si>
    <t>6401.03.01</t>
  </si>
  <si>
    <t xml:space="preserve"> 材料费用 </t>
  </si>
  <si>
    <t>物耗成本</t>
  </si>
  <si>
    <t>6401.03.02</t>
  </si>
  <si>
    <t xml:space="preserve"> 外包费用 </t>
  </si>
  <si>
    <t>6401.03.02.01</t>
  </si>
  <si>
    <t xml:space="preserve"> 保洁外包 </t>
  </si>
  <si>
    <t>1.1.1.3.3</t>
  </si>
  <si>
    <t>专业外包（人员）</t>
  </si>
  <si>
    <t>6401.03.02.02</t>
  </si>
  <si>
    <t xml:space="preserve"> 安全外包 </t>
  </si>
  <si>
    <t>1.1.1.1.3</t>
  </si>
  <si>
    <t>专业外包</t>
  </si>
  <si>
    <t>6401.03.02.03</t>
  </si>
  <si>
    <t xml:space="preserve"> 绿化外包 </t>
  </si>
  <si>
    <t>1.1.1.6.3</t>
  </si>
  <si>
    <t>专业外包（岗位）</t>
  </si>
  <si>
    <t>1.1.1.6.4</t>
  </si>
  <si>
    <t>专业外包（面积）</t>
  </si>
  <si>
    <t>6401.03.02.04</t>
  </si>
  <si>
    <t xml:space="preserve"> 消杀外包 </t>
  </si>
  <si>
    <t>1.1.2.7.1</t>
  </si>
  <si>
    <t>消杀服务</t>
  </si>
  <si>
    <t>6401.03.02.05</t>
  </si>
  <si>
    <t xml:space="preserve"> 电梯维保外保 </t>
  </si>
  <si>
    <t>1.1.2.1</t>
  </si>
  <si>
    <t>电梯维保</t>
  </si>
  <si>
    <t>6401.03.02.06</t>
  </si>
  <si>
    <t xml:space="preserve"> 设备设施维保外包 </t>
  </si>
  <si>
    <t>1.1.2.3</t>
  </si>
  <si>
    <t>暖通维护</t>
  </si>
  <si>
    <t>1.1.2.4</t>
  </si>
  <si>
    <t>弱电维护</t>
  </si>
  <si>
    <t>1.1.2.5</t>
  </si>
  <si>
    <t>给排水维护</t>
  </si>
  <si>
    <t>1.1.2.6</t>
  </si>
  <si>
    <t>设备维护</t>
  </si>
  <si>
    <t>6401.03.02.07</t>
  </si>
  <si>
    <t xml:space="preserve"> 消防保外包 </t>
  </si>
  <si>
    <t>1.1.2.2</t>
  </si>
  <si>
    <t>消防维保</t>
  </si>
  <si>
    <t>6401.03.02.08</t>
  </si>
  <si>
    <t xml:space="preserve"> 装修垃圾清运外包 </t>
  </si>
  <si>
    <t>1.1.2.7.2.4</t>
  </si>
  <si>
    <t>建筑/大件垃圾清运（新项目首次）</t>
  </si>
  <si>
    <t>1.1.2.7.2.5</t>
  </si>
  <si>
    <t>建筑/大件垃圾清运（旧项目）</t>
  </si>
  <si>
    <t>6401.03.02.09</t>
  </si>
  <si>
    <t xml:space="preserve"> 生活垃圾清运外包 </t>
  </si>
  <si>
    <t>1.1.2.7.2.1</t>
  </si>
  <si>
    <t>生活垃圾清运（按240L桶）</t>
  </si>
  <si>
    <t>1.1.2.7.2.2</t>
  </si>
  <si>
    <t>生活垃圾清运（按立方）</t>
  </si>
  <si>
    <t>1.1.2.7.2.3</t>
  </si>
  <si>
    <t>生活垃圾清运（按户）</t>
  </si>
  <si>
    <t>6401.03.02.10</t>
  </si>
  <si>
    <t xml:space="preserve"> 工程施工外包 </t>
  </si>
  <si>
    <t>维改成本</t>
  </si>
  <si>
    <t>6401.03.02.11</t>
  </si>
  <si>
    <t xml:space="preserve"> 人事外包费 </t>
  </si>
  <si>
    <t>1.1.1.1.2</t>
  </si>
  <si>
    <t>劳务派遣</t>
  </si>
  <si>
    <t>1.1.1.2.2</t>
  </si>
  <si>
    <t>1.1.1.3.2</t>
  </si>
  <si>
    <t>1.1.1.4.2</t>
  </si>
  <si>
    <t>1.1.1.5.2</t>
  </si>
  <si>
    <t>1.1.1.6.2</t>
  </si>
  <si>
    <t>1.1.1.7.2</t>
  </si>
  <si>
    <t>1.1.1.8.2</t>
  </si>
  <si>
    <t>6401.03.07</t>
  </si>
  <si>
    <t xml:space="preserve"> 业务支持费 </t>
  </si>
  <si>
    <t>1.5.9</t>
  </si>
  <si>
    <t>业务招待费</t>
  </si>
  <si>
    <t>6401.03.80</t>
  </si>
  <si>
    <t xml:space="preserve"> 能源成本类 </t>
  </si>
  <si>
    <t>6401.03.80.01</t>
  </si>
  <si>
    <t xml:space="preserve"> 水费 </t>
  </si>
  <si>
    <t>1.4.1</t>
  </si>
  <si>
    <t>公共水费及相关费</t>
  </si>
  <si>
    <t>6401.03.80.02</t>
  </si>
  <si>
    <t xml:space="preserve"> 电费 </t>
  </si>
  <si>
    <t>1.4.2</t>
  </si>
  <si>
    <t>公共电费</t>
  </si>
  <si>
    <t>6401.03.80.03</t>
  </si>
  <si>
    <t xml:space="preserve"> 暖气费 </t>
  </si>
  <si>
    <t>1.4.4</t>
  </si>
  <si>
    <t>公共采暖费</t>
  </si>
  <si>
    <t>6401.03.80.04</t>
  </si>
  <si>
    <t xml:space="preserve"> 燃气费 </t>
  </si>
  <si>
    <t>1.4.3</t>
  </si>
  <si>
    <t>公共燃气费</t>
  </si>
  <si>
    <t>6401.03.80.99</t>
  </si>
  <si>
    <t xml:space="preserve"> 其他能源成本 </t>
  </si>
  <si>
    <t>1.4.5</t>
  </si>
  <si>
    <t>公共其他能源费</t>
  </si>
  <si>
    <t>1.5.4</t>
  </si>
  <si>
    <t>物管能源费</t>
  </si>
  <si>
    <t>6401.03.81</t>
  </si>
  <si>
    <t xml:space="preserve"> 人工费用类 </t>
  </si>
  <si>
    <t>6401.03.81.01</t>
  </si>
  <si>
    <t xml:space="preserve"> 工资 </t>
  </si>
  <si>
    <t>1.1.1.1.1</t>
  </si>
  <si>
    <t>自有人员</t>
  </si>
  <si>
    <t>6401.03.81.02</t>
  </si>
  <si>
    <t xml:space="preserve"> 奖金 </t>
  </si>
  <si>
    <t>1.1.1.2.1</t>
  </si>
  <si>
    <t>6401.03.81.03</t>
  </si>
  <si>
    <t xml:space="preserve"> 福利费 </t>
  </si>
  <si>
    <t>1.1.1.3.1</t>
  </si>
  <si>
    <t>6401.03.81.04</t>
  </si>
  <si>
    <t xml:space="preserve"> 社会保险费 </t>
  </si>
  <si>
    <t>1.1.1.4.1</t>
  </si>
  <si>
    <t>6401.03.81.05</t>
  </si>
  <si>
    <t xml:space="preserve"> 住房公积金 </t>
  </si>
  <si>
    <t>1.1.1.5.1</t>
  </si>
  <si>
    <t>6401.03.81.06</t>
  </si>
  <si>
    <t xml:space="preserve"> 工会经费 </t>
  </si>
  <si>
    <t>1.1.1.6.1</t>
  </si>
  <si>
    <t>6401.03.81.07</t>
  </si>
  <si>
    <t xml:space="preserve"> 职工教育经费 </t>
  </si>
  <si>
    <t>1.1.1.7.1</t>
  </si>
  <si>
    <t>6401.03.81.99</t>
  </si>
  <si>
    <t xml:space="preserve"> 其他人工费 </t>
  </si>
  <si>
    <t>1.1.1.8.1</t>
  </si>
  <si>
    <t>6401.03.82</t>
  </si>
  <si>
    <t xml:space="preserve"> 办公事务类 </t>
  </si>
  <si>
    <t>6401.03.82.01</t>
  </si>
  <si>
    <t xml:space="preserve"> 办公费 </t>
  </si>
  <si>
    <t>1.5.1</t>
  </si>
  <si>
    <t>打印机租赁</t>
  </si>
  <si>
    <t>1.5.2</t>
  </si>
  <si>
    <t>办公耗材</t>
  </si>
  <si>
    <t>6401.03.82.02</t>
  </si>
  <si>
    <t xml:space="preserve"> 租赁费 </t>
  </si>
  <si>
    <t>1.5.3</t>
  </si>
  <si>
    <t>房租</t>
  </si>
  <si>
    <t>1.5.5</t>
  </si>
  <si>
    <t>网费</t>
  </si>
  <si>
    <t>6401.03.82.04</t>
  </si>
  <si>
    <t xml:space="preserve"> 通讯费 </t>
  </si>
  <si>
    <t>1.5.6</t>
  </si>
  <si>
    <t>通讯费</t>
  </si>
  <si>
    <t>6401.03.83</t>
  </si>
  <si>
    <t xml:space="preserve"> 业务活动类 </t>
  </si>
  <si>
    <t>6401.03.83.01</t>
  </si>
  <si>
    <t xml:space="preserve"> 差旅费 </t>
  </si>
  <si>
    <t>1.5.7</t>
  </si>
  <si>
    <t>差旅费</t>
  </si>
  <si>
    <t>6401.03.83.03</t>
  </si>
  <si>
    <t xml:space="preserve"> 交通费 </t>
  </si>
  <si>
    <t>1.5.8</t>
  </si>
  <si>
    <t>交通费</t>
  </si>
  <si>
    <t>6401.03.83.04</t>
  </si>
  <si>
    <t xml:space="preserve"> 咨询服务费 </t>
  </si>
  <si>
    <t>6401.03.83.05</t>
  </si>
  <si>
    <t xml:space="preserve"> 劳务费 </t>
  </si>
  <si>
    <t>6401.03.83.06</t>
  </si>
  <si>
    <t xml:space="preserve"> 招聘费 </t>
  </si>
  <si>
    <t>6401.03.83.07</t>
  </si>
  <si>
    <t xml:space="preserve"> 行业协会费 </t>
  </si>
  <si>
    <t>6401.03.83.99</t>
  </si>
  <si>
    <t xml:space="preserve"> 其他业务费 </t>
  </si>
  <si>
    <t>运营成本管理看板</t>
  </si>
  <si>
    <t>项目名称</t>
  </si>
  <si>
    <t>年度</t>
  </si>
  <si>
    <t>月度</t>
  </si>
  <si>
    <t>月</t>
  </si>
  <si>
    <t>预算目标中主要人工人数情况</t>
  </si>
  <si>
    <t>年度总目标成本 
A（万元）</t>
  </si>
  <si>
    <t>时间进度
  月份/12</t>
  </si>
  <si>
    <t>自有人数
合计
（人）</t>
  </si>
  <si>
    <t>派遣人数
合计
（人）</t>
  </si>
  <si>
    <t>外包人数
合计
（人）</t>
  </si>
  <si>
    <t>月累总目标成本 B（万元）</t>
  </si>
  <si>
    <t>年度使用率
 C/A</t>
  </si>
  <si>
    <t>自有</t>
  </si>
  <si>
    <t>派遣</t>
  </si>
  <si>
    <t>外包</t>
  </si>
  <si>
    <t>月累已发生成本 
C（万元）</t>
  </si>
  <si>
    <t>月累使用率
 C/B</t>
  </si>
  <si>
    <t>保安</t>
  </si>
  <si>
    <t>二级费项【月累】
超成本数量</t>
  </si>
  <si>
    <t>/6</t>
  </si>
  <si>
    <t>自有人工使用率
已发生/年度目标</t>
  </si>
  <si>
    <t>保洁</t>
  </si>
  <si>
    <t>三级费项【月累】
超成本数量</t>
  </si>
  <si>
    <t>/456</t>
  </si>
  <si>
    <t>劳务派遣使用率
已发生/年度目标</t>
  </si>
  <si>
    <t>工程</t>
  </si>
  <si>
    <t>主控费项【月累】
超成本数量</t>
  </si>
  <si>
    <t>/103</t>
  </si>
  <si>
    <t>劳务外包使用率
已发生/年度目标</t>
  </si>
  <si>
    <t>管家</t>
  </si>
  <si>
    <t>已签约合同数量
（份）</t>
  </si>
  <si>
    <t>金采易购下单量
（单）</t>
  </si>
  <si>
    <t>报销单据数量
（笔）</t>
  </si>
  <si>
    <t>客服</t>
  </si>
  <si>
    <r>
      <rPr>
        <b/>
        <sz val="16"/>
        <color theme="0"/>
        <rFont val="微软雅黑"/>
        <charset val="134"/>
      </rPr>
      <t xml:space="preserve">1 </t>
    </r>
    <r>
      <rPr>
        <b/>
        <sz val="16"/>
        <color rgb="FFFFFF00"/>
        <rFont val="微软雅黑"/>
        <charset val="134"/>
      </rPr>
      <t xml:space="preserve"> 月累</t>
    </r>
    <r>
      <rPr>
        <b/>
        <sz val="16"/>
        <color theme="0"/>
        <rFont val="微软雅黑"/>
        <charset val="134"/>
      </rPr>
      <t>成本使用情况</t>
    </r>
  </si>
  <si>
    <r>
      <rPr>
        <b/>
        <sz val="16"/>
        <color theme="0"/>
        <rFont val="微软雅黑"/>
        <charset val="134"/>
      </rPr>
      <t xml:space="preserve">2  </t>
    </r>
    <r>
      <rPr>
        <b/>
        <sz val="16"/>
        <color rgb="FFFFFF00"/>
        <rFont val="微软雅黑"/>
        <charset val="134"/>
      </rPr>
      <t>每月</t>
    </r>
    <r>
      <rPr>
        <b/>
        <sz val="16"/>
        <color theme="0"/>
        <rFont val="微软雅黑"/>
        <charset val="134"/>
      </rPr>
      <t>成本使用情况</t>
    </r>
  </si>
  <si>
    <r>
      <rPr>
        <b/>
        <sz val="16"/>
        <color theme="0"/>
        <rFont val="微软雅黑"/>
        <charset val="134"/>
      </rPr>
      <t>3  主要费项费项</t>
    </r>
    <r>
      <rPr>
        <b/>
        <sz val="16"/>
        <color rgb="FFFFFF00"/>
        <rFont val="微软雅黑"/>
        <charset val="134"/>
      </rPr>
      <t>月累</t>
    </r>
    <r>
      <rPr>
        <b/>
        <sz val="16"/>
        <color theme="0"/>
        <rFont val="微软雅黑"/>
        <charset val="134"/>
      </rPr>
      <t>成本使用情况</t>
    </r>
  </si>
  <si>
    <t>费项
编码</t>
  </si>
  <si>
    <t>费项
名称</t>
  </si>
  <si>
    <t>年度目标成本
（万元）</t>
  </si>
  <si>
    <t>月累目标成本（万元）</t>
  </si>
  <si>
    <t>月累已发生（万元）</t>
  </si>
  <si>
    <t>年度使用率</t>
  </si>
  <si>
    <t>月度使用率</t>
  </si>
  <si>
    <t>服务成本</t>
  </si>
  <si>
    <t>能源成本</t>
  </si>
  <si>
    <t>行政办公</t>
  </si>
  <si>
    <t>前期投入</t>
  </si>
  <si>
    <t>1.1.1</t>
  </si>
  <si>
    <t>人工服务</t>
  </si>
  <si>
    <t>1.1.2</t>
  </si>
  <si>
    <t>维护服务</t>
  </si>
  <si>
    <t>1.1.3</t>
  </si>
  <si>
    <t>检测服务</t>
  </si>
  <si>
    <r>
      <rPr>
        <b/>
        <sz val="16"/>
        <color theme="0"/>
        <rFont val="微软雅黑"/>
        <charset val="134"/>
      </rPr>
      <t>4  二级费项目标成本</t>
    </r>
    <r>
      <rPr>
        <b/>
        <sz val="16"/>
        <color rgb="FFFFFF00"/>
        <rFont val="微软雅黑"/>
        <charset val="134"/>
      </rPr>
      <t>每月</t>
    </r>
    <r>
      <rPr>
        <b/>
        <sz val="16"/>
        <color theme="0"/>
        <rFont val="微软雅黑"/>
        <charset val="134"/>
      </rPr>
      <t>使用情况</t>
    </r>
  </si>
  <si>
    <t>5 异常项统计表</t>
  </si>
  <si>
    <t>02经营数据明细表</t>
  </si>
  <si>
    <t>科目编码</t>
  </si>
  <si>
    <t>科目名称</t>
  </si>
  <si>
    <t>2024年实际</t>
  </si>
  <si>
    <t>1月实际</t>
  </si>
  <si>
    <t>2月实际</t>
  </si>
  <si>
    <t>3月实际</t>
  </si>
  <si>
    <t>4月实际</t>
  </si>
  <si>
    <t>5月实际</t>
  </si>
  <si>
    <t>6月实际</t>
  </si>
  <si>
    <t>7月实际</t>
  </si>
  <si>
    <t>8月实际</t>
  </si>
  <si>
    <t>9月实际</t>
  </si>
  <si>
    <t>10月实际</t>
  </si>
  <si>
    <t>11月实际</t>
  </si>
  <si>
    <t>12月实际</t>
  </si>
  <si>
    <t>2025年预算</t>
  </si>
  <si>
    <t>1月预算</t>
  </si>
  <si>
    <t>2月预算</t>
  </si>
  <si>
    <t>3月预算</t>
  </si>
  <si>
    <t>4月预算</t>
  </si>
  <si>
    <t>5月预算</t>
  </si>
  <si>
    <t>6月预算</t>
  </si>
  <si>
    <t>7月预算</t>
  </si>
  <si>
    <t>8月预算</t>
  </si>
  <si>
    <t>9月预算</t>
  </si>
  <si>
    <t>10月预算</t>
  </si>
  <si>
    <t>11月预算</t>
  </si>
  <si>
    <t>12月预算</t>
  </si>
  <si>
    <t>（一）营业收入</t>
  </si>
  <si>
    <t xml:space="preserve"> 主营业务收入 </t>
  </si>
  <si>
    <t xml:space="preserve"> 物业管理业务收入 </t>
  </si>
  <si>
    <t>6001.03.01</t>
  </si>
  <si>
    <t xml:space="preserve"> 物业服务 </t>
  </si>
  <si>
    <t>6001.03.01.01</t>
  </si>
  <si>
    <t xml:space="preserve"> 项目物业服务费款 </t>
  </si>
  <si>
    <t>6001.03.01.02</t>
  </si>
  <si>
    <t xml:space="preserve"> 车位服务费收入 </t>
  </si>
  <si>
    <t>6001.03.01.03</t>
  </si>
  <si>
    <t xml:space="preserve"> 车位租赁费收入 </t>
  </si>
  <si>
    <t>6001.03.01.04</t>
  </si>
  <si>
    <t xml:space="preserve"> 公共资源经营收益 </t>
  </si>
  <si>
    <t>6001.03.01.05</t>
  </si>
  <si>
    <t xml:space="preserve"> 设备设施使用费收入 </t>
  </si>
  <si>
    <t>6001.03.01.06</t>
  </si>
  <si>
    <t xml:space="preserve"> 项目酬金收入 </t>
  </si>
  <si>
    <t>6001.03.01.07</t>
  </si>
  <si>
    <t xml:space="preserve"> 代销能源收入 </t>
  </si>
  <si>
    <t>6001.03.01.07.01</t>
  </si>
  <si>
    <t xml:space="preserve">   供水收入 </t>
  </si>
  <si>
    <t>6001.03.01.07.02</t>
  </si>
  <si>
    <t xml:space="preserve">   供电收入 </t>
  </si>
  <si>
    <t>6001.03.01.07.03</t>
  </si>
  <si>
    <t xml:space="preserve">   暖气收入 </t>
  </si>
  <si>
    <t>6001.03.01.07.04</t>
  </si>
  <si>
    <t xml:space="preserve">   燃气收入 </t>
  </si>
  <si>
    <t>6001.03.01.07.99</t>
  </si>
  <si>
    <t xml:space="preserve">   其他代销能源收入 </t>
  </si>
  <si>
    <t>6001.03.01.99</t>
  </si>
  <si>
    <t xml:space="preserve"> 其他物业服务收入 </t>
  </si>
  <si>
    <t>6001.03.02</t>
  </si>
  <si>
    <t xml:space="preserve"> 前期物业服务 </t>
  </si>
  <si>
    <t>6001.03.02.01</t>
  </si>
  <si>
    <t xml:space="preserve"> 项目案场服务收入 </t>
  </si>
  <si>
    <t>6001.03.02.02</t>
  </si>
  <si>
    <t xml:space="preserve"> 开办费收入 </t>
  </si>
  <si>
    <t>6001.03.02.99</t>
  </si>
  <si>
    <t xml:space="preserve"> 其他前期物业服务收入 </t>
  </si>
  <si>
    <t>6001.03.03</t>
  </si>
  <si>
    <t xml:space="preserve"> 社区商业 </t>
  </si>
  <si>
    <t>6001.03.03.01</t>
  </si>
  <si>
    <t xml:space="preserve"> 自营商品销售收入 </t>
  </si>
  <si>
    <t>6001.03.03.02</t>
  </si>
  <si>
    <t xml:space="preserve"> 自营生活服务收入 </t>
  </si>
  <si>
    <t>6001.03.03.03</t>
  </si>
  <si>
    <t xml:space="preserve"> 平台佣金收入 </t>
  </si>
  <si>
    <t>6001.03.04</t>
  </si>
  <si>
    <t xml:space="preserve"> 房屋配套升级款 </t>
  </si>
  <si>
    <t>6001.03.04.01</t>
  </si>
  <si>
    <t xml:space="preserve"> 自营业务收入 </t>
  </si>
  <si>
    <t>6001.03.04.02</t>
  </si>
  <si>
    <t>6001.03.05</t>
  </si>
  <si>
    <t xml:space="preserve"> 房屋增值维修款 </t>
  </si>
  <si>
    <t>6001.03.05.01</t>
  </si>
  <si>
    <t xml:space="preserve"> 自营维修业务收入 </t>
  </si>
  <si>
    <t>6001.03.05.02</t>
  </si>
  <si>
    <t xml:space="preserve"> 联营维修业务收入 </t>
  </si>
  <si>
    <t>6001.03.06</t>
  </si>
  <si>
    <t xml:space="preserve"> 城市物业服务 </t>
  </si>
  <si>
    <t>6001.03.06.01</t>
  </si>
  <si>
    <t xml:space="preserve"> 保洁服务收入 </t>
  </si>
  <si>
    <t>6001.03.06.02</t>
  </si>
  <si>
    <t xml:space="preserve"> 环卫服务收入 </t>
  </si>
  <si>
    <t>6001.03.06.03</t>
  </si>
  <si>
    <t xml:space="preserve"> 其他城市服务收入 </t>
  </si>
  <si>
    <t>6001.03.07</t>
  </si>
  <si>
    <t xml:space="preserve"> 家政服务 </t>
  </si>
  <si>
    <t>6001.03.07.01</t>
  </si>
  <si>
    <t>6001.03.07.02</t>
  </si>
  <si>
    <t xml:space="preserve"> 洗衣服务收入 </t>
  </si>
  <si>
    <t>6001.03.07.03</t>
  </si>
  <si>
    <t xml:space="preserve"> 车辆养护收入 </t>
  </si>
  <si>
    <t>6001.03.07.99</t>
  </si>
  <si>
    <t xml:space="preserve"> 其他服务收入 </t>
  </si>
  <si>
    <t>6001.03.08</t>
  </si>
  <si>
    <t xml:space="preserve"> 餐饮业务 </t>
  </si>
  <si>
    <t>6001.03.08.01</t>
  </si>
  <si>
    <t xml:space="preserve"> 服务收入 </t>
  </si>
  <si>
    <t>6001.03.08.02</t>
  </si>
  <si>
    <t xml:space="preserve"> 商品收入 </t>
  </si>
  <si>
    <t xml:space="preserve"> 咨询服务业务收入 </t>
  </si>
  <si>
    <t>6001.10.05</t>
  </si>
  <si>
    <t xml:space="preserve"> 物业管理咨询收入 </t>
  </si>
  <si>
    <t>6001.10.08</t>
  </si>
  <si>
    <t xml:space="preserve"> IT智能化服务收入 </t>
  </si>
  <si>
    <t>6001.10.08.01</t>
  </si>
  <si>
    <t xml:space="preserve"> IT智能化产品销售收入 </t>
  </si>
  <si>
    <t>6001.10.08.02</t>
  </si>
  <si>
    <t xml:space="preserve"> IT智能化产品使用费收入 </t>
  </si>
  <si>
    <t>6001.10.99</t>
  </si>
  <si>
    <t xml:space="preserve"> 其他咨询服务收入 </t>
  </si>
  <si>
    <t xml:space="preserve"> 建安工程（不含装修）业务收入 </t>
  </si>
  <si>
    <t>6001.13.01</t>
  </si>
  <si>
    <t xml:space="preserve"> 建安收入 </t>
  </si>
  <si>
    <t>6001.13.01.01</t>
  </si>
  <si>
    <t xml:space="preserve"> 智能化工程收入 </t>
  </si>
  <si>
    <t>6001.13.01.01.01</t>
  </si>
  <si>
    <t xml:space="preserve"> 工程施工收入 </t>
  </si>
  <si>
    <t>6001.13.01.01.02</t>
  </si>
  <si>
    <t xml:space="preserve"> 设备销售收入 </t>
  </si>
  <si>
    <t>6001.13.01.99</t>
  </si>
  <si>
    <t xml:space="preserve"> 其他工程收入 </t>
  </si>
  <si>
    <t>6001.13.02</t>
  </si>
  <si>
    <t xml:space="preserve"> 设备维保收入 </t>
  </si>
  <si>
    <t>6001.13.02.01</t>
  </si>
  <si>
    <t xml:space="preserve"> 设备收入 </t>
  </si>
  <si>
    <t>6001.13.02.02</t>
  </si>
  <si>
    <t xml:space="preserve"> 电梯收入 </t>
  </si>
  <si>
    <t>6001.13.03</t>
  </si>
  <si>
    <t xml:space="preserve"> 设计监理收入 </t>
  </si>
  <si>
    <t>6001.13.04</t>
  </si>
  <si>
    <t xml:space="preserve"> 设备运维收入 </t>
  </si>
  <si>
    <t xml:space="preserve"> 房屋中介业务收入 </t>
  </si>
  <si>
    <t>6001.14.01</t>
  </si>
  <si>
    <t xml:space="preserve"> 开发商销售佣金收入 </t>
  </si>
  <si>
    <t>6001.14.02</t>
  </si>
  <si>
    <t xml:space="preserve"> 开发商租赁佣金收入 </t>
  </si>
  <si>
    <t>6001.14.03</t>
  </si>
  <si>
    <t xml:space="preserve"> 二手销售佣金收入 </t>
  </si>
  <si>
    <t>6001.14.04</t>
  </si>
  <si>
    <t xml:space="preserve"> 二手租赁佣金收入 </t>
  </si>
  <si>
    <t xml:space="preserve"> 保险经纪业务收入 </t>
  </si>
  <si>
    <t>6001.54.01</t>
  </si>
  <si>
    <t xml:space="preserve"> 保险代理佣金收入 </t>
  </si>
  <si>
    <t>6001.54.02</t>
  </si>
  <si>
    <t xml:space="preserve"> 保险经纪佣金收入 </t>
  </si>
  <si>
    <t>6001.54.03</t>
  </si>
  <si>
    <t xml:space="preserve"> 保险咨询费收入 </t>
  </si>
  <si>
    <t>6001.54.99</t>
  </si>
  <si>
    <t xml:space="preserve"> 其他保险经纪业务收入 </t>
  </si>
  <si>
    <t xml:space="preserve"> 其他业务收入 </t>
  </si>
  <si>
    <t>6401.03.02.12</t>
  </si>
  <si>
    <t xml:space="preserve"> 财务外包费 </t>
  </si>
  <si>
    <t>6401.03.02.13</t>
  </si>
  <si>
    <t xml:space="preserve"> IT外包费 </t>
  </si>
  <si>
    <t>6401.03.02.14</t>
  </si>
  <si>
    <t xml:space="preserve"> 餐饮外包费 </t>
  </si>
  <si>
    <t>6401.03.02.99</t>
  </si>
  <si>
    <t xml:space="preserve"> 其他外包费 </t>
  </si>
  <si>
    <t>6401.03.03</t>
  </si>
  <si>
    <t xml:space="preserve"> 社区文化及业委会费 </t>
  </si>
  <si>
    <t>6401.03.04</t>
  </si>
  <si>
    <t xml:space="preserve"> 酬金成本 </t>
  </si>
  <si>
    <t>6401.03.05</t>
  </si>
  <si>
    <t xml:space="preserve"> 商品销售成本 </t>
  </si>
  <si>
    <t>6401.03.06</t>
  </si>
  <si>
    <t xml:space="preserve"> 餐饮业务成本 </t>
  </si>
  <si>
    <t>6401.03.80.80</t>
  </si>
  <si>
    <t xml:space="preserve"> 代销成本 </t>
  </si>
  <si>
    <t>6401.03.82.03</t>
  </si>
  <si>
    <t xml:space="preserve"> 报刊费 </t>
  </si>
  <si>
    <t>6401.03.82.05</t>
  </si>
  <si>
    <t xml:space="preserve"> 环境费 </t>
  </si>
  <si>
    <t>6401.03.82.06</t>
  </si>
  <si>
    <t xml:space="preserve"> 物业管理费 </t>
  </si>
  <si>
    <t>6401.03.82.07</t>
  </si>
  <si>
    <t xml:space="preserve"> 劳动保护费 </t>
  </si>
  <si>
    <t>6401.03.82.99</t>
  </si>
  <si>
    <t xml:space="preserve"> 其他办公费 </t>
  </si>
  <si>
    <t>6401.03.83.02</t>
  </si>
  <si>
    <t xml:space="preserve"> 会务费 </t>
  </si>
  <si>
    <t>6401.03.84</t>
  </si>
  <si>
    <t xml:space="preserve"> 财产费用类 </t>
  </si>
  <si>
    <t>6401.03.84.01</t>
  </si>
  <si>
    <t xml:space="preserve"> 折旧费 </t>
  </si>
  <si>
    <t>6401.03.84.02</t>
  </si>
  <si>
    <t xml:space="preserve"> 修理费 </t>
  </si>
  <si>
    <t>6401.03.84.03</t>
  </si>
  <si>
    <t xml:space="preserve"> IT费用 </t>
  </si>
  <si>
    <t>6401.03.84.04</t>
  </si>
  <si>
    <t xml:space="preserve"> 汽车费用 </t>
  </si>
  <si>
    <t>6401.03.84.05</t>
  </si>
  <si>
    <t xml:space="preserve"> 资产摊销 </t>
  </si>
  <si>
    <t>6401.03.84.06</t>
  </si>
  <si>
    <t xml:space="preserve"> 低值易耗品 </t>
  </si>
  <si>
    <t>6401.03.84.07</t>
  </si>
  <si>
    <t xml:space="preserve"> 财产保险费 </t>
  </si>
  <si>
    <t>6401.03.84.99</t>
  </si>
  <si>
    <t xml:space="preserve"> 其他财产费 </t>
  </si>
  <si>
    <t xml:space="preserve"> 咨询服务业务成本 </t>
  </si>
  <si>
    <t>6401.10.01</t>
  </si>
  <si>
    <t xml:space="preserve"> 设计费 </t>
  </si>
  <si>
    <t>6401.10.02</t>
  </si>
  <si>
    <t xml:space="preserve"> 前期费 </t>
  </si>
  <si>
    <t>6401.10.03</t>
  </si>
  <si>
    <t xml:space="preserve"> 委托管理费 </t>
  </si>
  <si>
    <t>6401.10.04</t>
  </si>
  <si>
    <t xml:space="preserve"> 外包服务费 </t>
  </si>
  <si>
    <t>6401.10.80</t>
  </si>
  <si>
    <t>6401.10.80.01</t>
  </si>
  <si>
    <t>6401.10.80.02</t>
  </si>
  <si>
    <t>6401.10.80.03</t>
  </si>
  <si>
    <t>6401.10.80.04</t>
  </si>
  <si>
    <t>6401.10.80.80</t>
  </si>
  <si>
    <t>6401.10.80.99</t>
  </si>
  <si>
    <t>6401.10.81</t>
  </si>
  <si>
    <t>6401.10.81.01</t>
  </si>
  <si>
    <t>6401.10.81.02</t>
  </si>
  <si>
    <t>6401.10.81.03</t>
  </si>
  <si>
    <t>6401.10.81.04</t>
  </si>
  <si>
    <t>6401.10.81.05</t>
  </si>
  <si>
    <t>6401.10.81.06</t>
  </si>
  <si>
    <t>6401.10.81.07</t>
  </si>
  <si>
    <t>6401.10.81.99</t>
  </si>
  <si>
    <t>6401.10.82</t>
  </si>
  <si>
    <t>6401.10.82.01</t>
  </si>
  <si>
    <t>6401.10.82.02</t>
  </si>
  <si>
    <t>6401.10.82.03</t>
  </si>
  <si>
    <t>6401.10.82.04</t>
  </si>
  <si>
    <t>6401.10.82.05</t>
  </si>
  <si>
    <t>6401.10.82.06</t>
  </si>
  <si>
    <t>6401.10.82.07</t>
  </si>
  <si>
    <t>6401.10.82.99</t>
  </si>
  <si>
    <t>6401.10.83</t>
  </si>
  <si>
    <t>6401.10.83.01</t>
  </si>
  <si>
    <t>6401.10.83.02</t>
  </si>
  <si>
    <t>6401.10.83.03</t>
  </si>
  <si>
    <t>6401.10.83.04</t>
  </si>
  <si>
    <t>6401.10.83.05</t>
  </si>
  <si>
    <t>6401.10.83.06</t>
  </si>
  <si>
    <t>6401.10.83.07</t>
  </si>
  <si>
    <t>6401.10.83.99</t>
  </si>
  <si>
    <t>6401.10.84</t>
  </si>
  <si>
    <t>6401.10.84.01</t>
  </si>
  <si>
    <t>6401.10.84.02</t>
  </si>
  <si>
    <t>6401.10.84.03</t>
  </si>
  <si>
    <t>6401.10.84.04</t>
  </si>
  <si>
    <t>6401.10.84.05</t>
  </si>
  <si>
    <t>6401.10.84.06</t>
  </si>
  <si>
    <t>6401.10.84.07</t>
  </si>
  <si>
    <t>6401.10.84.99</t>
  </si>
  <si>
    <t>6401.10.99</t>
  </si>
  <si>
    <t xml:space="preserve"> 其他咨询服务成本 </t>
  </si>
  <si>
    <t xml:space="preserve"> 建安工程（不含装修）业务成本 </t>
  </si>
  <si>
    <t>6401.13.01</t>
  </si>
  <si>
    <t xml:space="preserve"> 材料成本类 </t>
  </si>
  <si>
    <t>6401.13.80</t>
  </si>
  <si>
    <t>6401.13.80.01</t>
  </si>
  <si>
    <t>6401.13.80.02</t>
  </si>
  <si>
    <t>6401.13.80.03</t>
  </si>
  <si>
    <t>6401.13.80.04</t>
  </si>
  <si>
    <t>6401.13.80.80</t>
  </si>
  <si>
    <t>6401.13.80.99</t>
  </si>
  <si>
    <t>6401.13.81</t>
  </si>
  <si>
    <t>6401.13.81.01</t>
  </si>
  <si>
    <t>6401.13.81.02</t>
  </si>
  <si>
    <t>6401.13.81.03</t>
  </si>
  <si>
    <t>6401.13.81.04</t>
  </si>
  <si>
    <t>6401.13.81.05</t>
  </si>
  <si>
    <t>6401.13.81.06</t>
  </si>
  <si>
    <t>6401.13.81.07</t>
  </si>
  <si>
    <t>6401.13.81.99</t>
  </si>
  <si>
    <t>6401.13.82</t>
  </si>
  <si>
    <t>6401.13.82.01</t>
  </si>
  <si>
    <t>6401.13.82.02</t>
  </si>
  <si>
    <t>租赁费</t>
  </si>
  <si>
    <t>6401.13.82.03</t>
  </si>
  <si>
    <t>报刊费</t>
  </si>
  <si>
    <t>6401.13.82.04</t>
  </si>
  <si>
    <t>6401.13.82.05</t>
  </si>
  <si>
    <t>环境费</t>
  </si>
  <si>
    <t>6401.13.82.06</t>
  </si>
  <si>
    <t>物业管理费</t>
  </si>
  <si>
    <t>6401.13.82.07</t>
  </si>
  <si>
    <t>劳动保护费</t>
  </si>
  <si>
    <t>6401.13.82.99</t>
  </si>
  <si>
    <t>其他办公费</t>
  </si>
  <si>
    <t>6401.13.83</t>
  </si>
  <si>
    <t>6401.13.83.01</t>
  </si>
  <si>
    <t>6401.13.83.02</t>
  </si>
  <si>
    <t>会务费</t>
  </si>
  <si>
    <t>6401.13.83.03</t>
  </si>
  <si>
    <t>6401.13.83.04</t>
  </si>
  <si>
    <t>咨询服务费</t>
  </si>
  <si>
    <t>6401.13.83.05</t>
  </si>
  <si>
    <t>劳务费</t>
  </si>
  <si>
    <t>6401.13.83.06</t>
  </si>
  <si>
    <t>招聘费</t>
  </si>
  <si>
    <t>6401.13.83.07</t>
  </si>
  <si>
    <t>行业协会费</t>
  </si>
  <si>
    <t>6401.13.83.99</t>
  </si>
  <si>
    <t>其他业务费</t>
  </si>
  <si>
    <t>6401.13.84</t>
  </si>
  <si>
    <t>6401.13.84.01</t>
  </si>
  <si>
    <t>折旧费</t>
  </si>
  <si>
    <t>6401.13.84.02</t>
  </si>
  <si>
    <t>修理费</t>
  </si>
  <si>
    <t>6401.13.84.03</t>
  </si>
  <si>
    <t>IT费用</t>
  </si>
  <si>
    <t>6401.13.84.04</t>
  </si>
  <si>
    <t>汽车费用</t>
  </si>
  <si>
    <t>6401.13.84.05</t>
  </si>
  <si>
    <t>资产摊销</t>
  </si>
  <si>
    <t>6401.13.84.06</t>
  </si>
  <si>
    <t>低值易耗品</t>
  </si>
  <si>
    <t>6401.13.84.07</t>
  </si>
  <si>
    <t>财产保险费</t>
  </si>
  <si>
    <t>6401.13.84.99</t>
  </si>
  <si>
    <t>其他财产费</t>
  </si>
  <si>
    <t>6401.13.99</t>
  </si>
  <si>
    <t xml:space="preserve"> 其他建安业务成本 </t>
  </si>
  <si>
    <t xml:space="preserve"> 房屋中介业务成本 </t>
  </si>
  <si>
    <t>6401.14.01</t>
  </si>
  <si>
    <t xml:space="preserve"> 开发商销售佣金成本 </t>
  </si>
  <si>
    <t>6401.14.02</t>
  </si>
  <si>
    <t xml:space="preserve"> 开发商租赁佣金成本 </t>
  </si>
  <si>
    <t>6401.14.03</t>
  </si>
  <si>
    <t xml:space="preserve"> 二手销售佣金成本 </t>
  </si>
  <si>
    <t>6401.14.04</t>
  </si>
  <si>
    <t xml:space="preserve"> 二手租赁佣金成本 </t>
  </si>
  <si>
    <t>6401.14.80</t>
  </si>
  <si>
    <t>6401.14.80.01</t>
  </si>
  <si>
    <t>水费</t>
  </si>
  <si>
    <t>6401.14.80.02</t>
  </si>
  <si>
    <t>电费</t>
  </si>
  <si>
    <t>6401.14.80.03</t>
  </si>
  <si>
    <t>暖气费</t>
  </si>
  <si>
    <t>6401.14.80.04</t>
  </si>
  <si>
    <t>燃气费</t>
  </si>
  <si>
    <t>6401.14.80.80</t>
  </si>
  <si>
    <t>代销成本</t>
  </si>
  <si>
    <t>6401.14.80.99</t>
  </si>
  <si>
    <t>6401.14.81</t>
  </si>
  <si>
    <t>6401.14.81.01</t>
  </si>
  <si>
    <t>工资</t>
  </si>
  <si>
    <t>6401.14.81.02</t>
  </si>
  <si>
    <t>奖金</t>
  </si>
  <si>
    <t>6401.14.81.03</t>
  </si>
  <si>
    <t>福利费</t>
  </si>
  <si>
    <t>6401.14.81.04</t>
  </si>
  <si>
    <t>社会保险费</t>
  </si>
  <si>
    <t>6401.14.81.05</t>
  </si>
  <si>
    <t>住房公积金</t>
  </si>
  <si>
    <t>6401.14.81.06</t>
  </si>
  <si>
    <t>工会经费</t>
  </si>
  <si>
    <t>6401.14.81.07</t>
  </si>
  <si>
    <t>职工教育经费</t>
  </si>
  <si>
    <t>6401.14.81.99</t>
  </si>
  <si>
    <t>其他人工费</t>
  </si>
  <si>
    <t>6401.14.82</t>
  </si>
  <si>
    <t>6401.14.82.01</t>
  </si>
  <si>
    <t>办公费</t>
  </si>
  <si>
    <t>6401.14.82.02</t>
  </si>
  <si>
    <t>6401.14.82.03</t>
  </si>
  <si>
    <t>6401.14.82.04</t>
  </si>
  <si>
    <t>6401.14.82.05</t>
  </si>
  <si>
    <t>6401.14.82.06</t>
  </si>
  <si>
    <t>6401.14.82.07</t>
  </si>
  <si>
    <t>6401.14.82.99</t>
  </si>
  <si>
    <t>6401.14.83</t>
  </si>
  <si>
    <t>6401.14.83.01</t>
  </si>
  <si>
    <t>6401.14.83.02</t>
  </si>
  <si>
    <t>6401.14.83.03</t>
  </si>
  <si>
    <t>6401.14.83.04</t>
  </si>
  <si>
    <t>6401.14.83.05</t>
  </si>
  <si>
    <t>6401.14.83.06</t>
  </si>
  <si>
    <t>6401.14.83.07</t>
  </si>
  <si>
    <t>6401.14.83.99</t>
  </si>
  <si>
    <t>6401.14.84</t>
  </si>
  <si>
    <t>6401.14.84.01</t>
  </si>
  <si>
    <t>6401.14.84.02</t>
  </si>
  <si>
    <t>6401.14.84.03</t>
  </si>
  <si>
    <t>6401.14.84.04</t>
  </si>
  <si>
    <t>6401.14.84.05</t>
  </si>
  <si>
    <t>6401.14.84.06</t>
  </si>
  <si>
    <t>6401.14.84.07</t>
  </si>
  <si>
    <t>6401.14.84.99</t>
  </si>
  <si>
    <t>6401.14.99</t>
  </si>
  <si>
    <t xml:space="preserve"> 其他中介业务成本 </t>
  </si>
  <si>
    <t xml:space="preserve"> 保险经纪业务成本 </t>
  </si>
  <si>
    <t>6401.54.80</t>
  </si>
  <si>
    <t>6401.54.80.01</t>
  </si>
  <si>
    <t>6401.54.80.02</t>
  </si>
  <si>
    <t>6401.54.80.03</t>
  </si>
  <si>
    <t>6401.54.80.04</t>
  </si>
  <si>
    <t>6401.54.80.80</t>
  </si>
  <si>
    <t>6401.54.80.99</t>
  </si>
  <si>
    <t>其他能源成本</t>
  </si>
  <si>
    <t>6401.54.81</t>
  </si>
  <si>
    <t>6401.54.81.01</t>
  </si>
  <si>
    <t>6401.54.81.02</t>
  </si>
  <si>
    <t>6401.54.81.03</t>
  </si>
  <si>
    <t>6401.54.81.04</t>
  </si>
  <si>
    <t>6401.54.81.05</t>
  </si>
  <si>
    <t>6401.54.81.06</t>
  </si>
  <si>
    <t>6401.54.81.07</t>
  </si>
  <si>
    <t>6401.54.81.99</t>
  </si>
  <si>
    <t>6401.54.82</t>
  </si>
  <si>
    <t>6401.54.82.01</t>
  </si>
  <si>
    <t>6401.54.82.02</t>
  </si>
  <si>
    <t>6401.54.82.03</t>
  </si>
  <si>
    <t>6401.54.82.04</t>
  </si>
  <si>
    <t>6401.54.82.05</t>
  </si>
  <si>
    <t>6401.54.82.06</t>
  </si>
  <si>
    <t>6401.54.82.07</t>
  </si>
  <si>
    <t>6401.54.82.99</t>
  </si>
  <si>
    <t>6401.54.83</t>
  </si>
  <si>
    <t>6401.54.83.01</t>
  </si>
  <si>
    <t>6401.54.83.02</t>
  </si>
  <si>
    <t>6401.54.83.03</t>
  </si>
  <si>
    <t>6401.54.83.04</t>
  </si>
  <si>
    <t>6401.54.83.05</t>
  </si>
  <si>
    <t>6401.54.83.06</t>
  </si>
  <si>
    <t>6401.54.83.07</t>
  </si>
  <si>
    <t>6401.54.83.99</t>
  </si>
  <si>
    <t>6401.54.84</t>
  </si>
  <si>
    <t>6401.54.84.01</t>
  </si>
  <si>
    <t>6401.54.84.02</t>
  </si>
  <si>
    <t>6401.54.84.03</t>
  </si>
  <si>
    <t>6401.54.84.04</t>
  </si>
  <si>
    <t>6401.54.84.05</t>
  </si>
  <si>
    <t>6401.54.84.06</t>
  </si>
  <si>
    <t>6401.54.84.07</t>
  </si>
  <si>
    <t>6401.54.84.99</t>
  </si>
  <si>
    <t>6401.54.99</t>
  </si>
  <si>
    <t xml:space="preserve"> 其他保险经纪业务成本 </t>
  </si>
  <si>
    <t xml:space="preserve"> 其他业务支出 </t>
  </si>
  <si>
    <t xml:space="preserve"> （三）税金及附加 </t>
  </si>
  <si>
    <t xml:space="preserve"> （四）主营业务利润 </t>
  </si>
  <si>
    <t xml:space="preserve"> 1、管理费用 </t>
  </si>
  <si>
    <t xml:space="preserve"> 2、销售费用 </t>
  </si>
  <si>
    <t xml:space="preserve"> 3、财务费用 </t>
  </si>
  <si>
    <t xml:space="preserve">   3.1利息支出</t>
  </si>
  <si>
    <t xml:space="preserve">   3.2利息收入</t>
  </si>
  <si>
    <t xml:space="preserve">   3.3手续费及其他</t>
  </si>
  <si>
    <t xml:space="preserve"> 4、研发费用 </t>
  </si>
  <si>
    <t xml:space="preserve">  4.1产品研发费用</t>
  </si>
  <si>
    <t xml:space="preserve">  4.2业务信息化平台研发费用</t>
  </si>
  <si>
    <t>5、信用减值损失</t>
  </si>
  <si>
    <t>6、投资收益</t>
  </si>
  <si>
    <t>7、资产处置收益</t>
  </si>
  <si>
    <t xml:space="preserve">8、其他收益 </t>
  </si>
  <si>
    <t xml:space="preserve"> （五）营业利润 </t>
  </si>
  <si>
    <t>9、营业外收支净额</t>
  </si>
  <si>
    <t xml:space="preserve">  9.1营业外收入</t>
  </si>
  <si>
    <t xml:space="preserve">  9.2营业外支出</t>
  </si>
  <si>
    <t>10、佣金前结余</t>
  </si>
  <si>
    <t xml:space="preserve"> （六）利润总额/佣金后结余 </t>
  </si>
  <si>
    <t xml:space="preserve"> （七）所得税 </t>
  </si>
  <si>
    <t xml:space="preserve"> （八）净利润 </t>
  </si>
  <si>
    <t xml:space="preserve"> （九）金地权益 </t>
  </si>
  <si>
    <t>利润率</t>
  </si>
  <si>
    <t>毛利率</t>
  </si>
  <si>
    <t>净利率</t>
  </si>
  <si>
    <t>奖金影响损益</t>
  </si>
  <si>
    <t xml:space="preserve"> 奖金包</t>
  </si>
  <si>
    <t>利润奖</t>
  </si>
  <si>
    <t>年度绩效</t>
  </si>
  <si>
    <t>技能绩效奖</t>
  </si>
  <si>
    <t>专项激励(本部统一做)</t>
  </si>
  <si>
    <t>九纵提成(本部统一做)</t>
  </si>
  <si>
    <t>市拓提成(本部统一做)</t>
  </si>
  <si>
    <t>奖金及激励小计与人力check</t>
  </si>
  <si>
    <t>Kingdee</t>
  </si>
  <si>
    <t>JDC001-7.1</t>
  </si>
  <si>
    <t>自有人工预算</t>
  </si>
  <si>
    <t>组织</t>
  </si>
  <si>
    <t>WY.FW.01.10.01.02</t>
  </si>
  <si>
    <t>金地集团总部</t>
  </si>
  <si>
    <t>版本</t>
  </si>
  <si>
    <t>VNone</t>
  </si>
  <si>
    <t>不区分版本</t>
  </si>
  <si>
    <t>预算期间</t>
  </si>
  <si>
    <t>2025年</t>
  </si>
  <si>
    <t>填报单位名称</t>
  </si>
  <si>
    <t>01.人数信息</t>
  </si>
  <si>
    <t>岗位</t>
  </si>
  <si>
    <t>人力维度</t>
  </si>
  <si>
    <t>管理及专业序列</t>
  </si>
  <si>
    <t>非技能</t>
  </si>
  <si>
    <t>工程管理</t>
  </si>
  <si>
    <t>安全</t>
  </si>
  <si>
    <t>安全管理</t>
  </si>
  <si>
    <t>环境</t>
  </si>
  <si>
    <t>环境管理</t>
  </si>
  <si>
    <t>客服管理</t>
  </si>
  <si>
    <t>其他</t>
  </si>
  <si>
    <t>项目其他</t>
  </si>
  <si>
    <t>片总</t>
  </si>
  <si>
    <t>运营经理</t>
  </si>
  <si>
    <t>人力BP</t>
  </si>
  <si>
    <t>财务BP</t>
  </si>
  <si>
    <t>汇总</t>
  </si>
  <si>
    <t>02.人工总成本</t>
  </si>
  <si>
    <t>03.工资成本</t>
  </si>
  <si>
    <t>04.年度绩效</t>
  </si>
  <si>
    <t>05.社保</t>
  </si>
  <si>
    <t>06.公积金</t>
  </si>
  <si>
    <t>07.福利费</t>
  </si>
  <si>
    <t>08.残保金</t>
  </si>
  <si>
    <t>09.利润奖</t>
  </si>
  <si>
    <t>10.专项激励</t>
  </si>
  <si>
    <t>11.九纵提成</t>
  </si>
  <si>
    <t>12.市场提成</t>
  </si>
  <si>
    <t>13.技能绩效奖</t>
  </si>
  <si>
    <t>14.补偿金（工伤+离职）</t>
  </si>
  <si>
    <t>15.工会经费</t>
  </si>
  <si>
    <t>16.职工教育经费</t>
  </si>
  <si>
    <t>17.其他人工费</t>
  </si>
  <si>
    <t>合同维度</t>
  </si>
  <si>
    <t>是否为末级科目</t>
  </si>
  <si>
    <t>基础信息</t>
  </si>
  <si>
    <t>填选发生月份</t>
  </si>
  <si>
    <t>1月</t>
  </si>
  <si>
    <t>2月</t>
  </si>
  <si>
    <t>3月</t>
  </si>
  <si>
    <t>4月</t>
  </si>
  <si>
    <t>5月</t>
  </si>
  <si>
    <t>6月</t>
  </si>
  <si>
    <t>7月</t>
  </si>
  <si>
    <t>8月</t>
  </si>
  <si>
    <t>9月</t>
  </si>
  <si>
    <t>10月</t>
  </si>
  <si>
    <t>11月</t>
  </si>
  <si>
    <t>12月</t>
  </si>
  <si>
    <t>费项编码</t>
  </si>
  <si>
    <t>指标说明</t>
  </si>
  <si>
    <t>填写说明</t>
  </si>
  <si>
    <t>编制周期&amp;
分摊方式</t>
  </si>
  <si>
    <t>年总计
D=A*B*C</t>
  </si>
  <si>
    <t>工程量说明</t>
  </si>
  <si>
    <t>工程量
A</t>
  </si>
  <si>
    <t>计量单位</t>
  </si>
  <si>
    <t>单价
B</t>
  </si>
  <si>
    <t>计价单位</t>
  </si>
  <si>
    <t>频次
C</t>
  </si>
  <si>
    <t>D-E</t>
  </si>
  <si>
    <t>1~12月合计
E</t>
  </si>
  <si>
    <t>总价
c=a*b</t>
  </si>
  <si>
    <t>工程量
a</t>
  </si>
  <si>
    <t>单价
b</t>
  </si>
  <si>
    <t>否</t>
  </si>
  <si>
    <t>项目运营成本</t>
  </si>
  <si>
    <t>项目运营成本包含范围为项目，全部人员成本（含片区总及项目自有人员成本、项目团队行政费用等）</t>
  </si>
  <si>
    <t>1.1.1.1</t>
  </si>
  <si>
    <t>保安人员</t>
  </si>
  <si>
    <t>是</t>
  </si>
  <si>
    <t>1.1.1.1.1.1</t>
  </si>
  <si>
    <t>保安经理</t>
  </si>
  <si>
    <t>指自有保安经理</t>
  </si>
  <si>
    <t>按月编制，汇总成年总量</t>
  </si>
  <si>
    <t>岗位数量</t>
  </si>
  <si>
    <t>岗</t>
  </si>
  <si>
    <t>元/㎡/月</t>
  </si>
  <si>
    <t>1.1.1.1.1.2</t>
  </si>
  <si>
    <t>保安主管</t>
  </si>
  <si>
    <t>指自有保安主管</t>
  </si>
  <si>
    <t>1.1.1.1.1.3</t>
  </si>
  <si>
    <t>门岗员工</t>
  </si>
  <si>
    <t>含车岗、形象岗、商写礼宾岗</t>
  </si>
  <si>
    <t>1.1.1.1.1.4</t>
  </si>
  <si>
    <t>巡逻岗员工</t>
  </si>
  <si>
    <t>含机动岗</t>
  </si>
  <si>
    <t>1.1.1.1.1.5</t>
  </si>
  <si>
    <t>中控岗员工</t>
  </si>
  <si>
    <t>指中控室、监控室人员</t>
  </si>
  <si>
    <t>1.1.1.1.1.6</t>
  </si>
  <si>
    <t>其他保安员工</t>
  </si>
  <si>
    <t>上述不包含的岗位可适用此项</t>
  </si>
  <si>
    <t>1.1.1.1.2.1</t>
  </si>
  <si>
    <t>指派遣保安经理</t>
  </si>
  <si>
    <t>1.1.1.1.2.2</t>
  </si>
  <si>
    <t>指派遣保安主管</t>
  </si>
  <si>
    <t>1.1.1.1.2.3</t>
  </si>
  <si>
    <t>1.1.1.1.2.4</t>
  </si>
  <si>
    <t>1.1.1.1.2.5</t>
  </si>
  <si>
    <t>1.1.1.1.2.6</t>
  </si>
  <si>
    <t>1.1.1.1.3.1</t>
  </si>
  <si>
    <t>指外包保安经理</t>
  </si>
  <si>
    <t>1.1.1.1.3.2</t>
  </si>
  <si>
    <t>指外包保安主管</t>
  </si>
  <si>
    <t>1.1.1.1.3.3</t>
  </si>
  <si>
    <t>1.1.1.1.3.4</t>
  </si>
  <si>
    <t>1.1.1.1.3.5</t>
  </si>
  <si>
    <t>1.1.1.1.3.6</t>
  </si>
  <si>
    <t>1.1.1.2</t>
  </si>
  <si>
    <t>客服人员</t>
  </si>
  <si>
    <t>1.1.1.2.1.1</t>
  </si>
  <si>
    <t>客服经理</t>
  </si>
  <si>
    <t>指自有客服经理</t>
  </si>
  <si>
    <t>1.1.1.2.1.2</t>
  </si>
  <si>
    <t>客服主管</t>
  </si>
  <si>
    <t>1.1.1.2.1.3</t>
  </si>
  <si>
    <t>前台客服员工</t>
  </si>
  <si>
    <t>负责前台接待的客服员工</t>
  </si>
  <si>
    <t>1.1.1.2.1.4</t>
  </si>
  <si>
    <t>普通客服员工</t>
  </si>
  <si>
    <t>负责对接非住小业主或商户的客服员工</t>
  </si>
  <si>
    <t>1.1.1.2.1.5</t>
  </si>
  <si>
    <t>会议客服员工</t>
  </si>
  <si>
    <t>负责企业内部会议室、会议设备管理的客服员工</t>
  </si>
  <si>
    <t>1.1.1.2.1.6</t>
  </si>
  <si>
    <t>迎宾岗员工</t>
  </si>
  <si>
    <t>负责迎宾的客服员工</t>
  </si>
  <si>
    <t>1.1.1.2.1.7</t>
  </si>
  <si>
    <t>吧台岗员工</t>
  </si>
  <si>
    <t>负责售楼处、写字楼等非住业态水吧台服务的员工</t>
  </si>
  <si>
    <t>1.1.1.2.1.8</t>
  </si>
  <si>
    <t>其他客服员工</t>
  </si>
  <si>
    <t>1.1.1.2.2.1</t>
  </si>
  <si>
    <t>指派遣客服经理</t>
  </si>
  <si>
    <t>1.1.1.2.2.2</t>
  </si>
  <si>
    <t>1.1.1.2.2.3</t>
  </si>
  <si>
    <t>1.1.1.2.2.4</t>
  </si>
  <si>
    <t>1.1.1.2.2.5</t>
  </si>
  <si>
    <t>1.1.1.2.2.6</t>
  </si>
  <si>
    <t>1.1.1.2.2.7</t>
  </si>
  <si>
    <t>1.1.1.2.2.8</t>
  </si>
  <si>
    <t>1.1.1.2.3</t>
  </si>
  <si>
    <t>1.1.1.2.3.1</t>
  </si>
  <si>
    <t>指外包客服驻场负责人</t>
  </si>
  <si>
    <t>1.1.1.2.3.2</t>
  </si>
  <si>
    <t>指外包客服主管</t>
  </si>
  <si>
    <t>1.1.1.2.3.3</t>
  </si>
  <si>
    <t>1.1.1.2.3.4</t>
  </si>
  <si>
    <t>1.1.1.2.3.5</t>
  </si>
  <si>
    <t>1.1.1.2.3.6</t>
  </si>
  <si>
    <t>1.1.1.2.3.7</t>
  </si>
  <si>
    <t>1.1.1.2.3.8</t>
  </si>
  <si>
    <t>1.1.1.3</t>
  </si>
  <si>
    <t>保洁人员</t>
  </si>
  <si>
    <t>1.1.1.3.1.1</t>
  </si>
  <si>
    <t>保洁经理</t>
  </si>
  <si>
    <t>指自有保洁经理</t>
  </si>
  <si>
    <t>1.1.1.3.1.2</t>
  </si>
  <si>
    <t>保洁主管</t>
  </si>
  <si>
    <t>指自有保洁主管</t>
  </si>
  <si>
    <t>1.1.1.3.1.3</t>
  </si>
  <si>
    <t>楼内保洁员工</t>
  </si>
  <si>
    <t>住宅或非住项目的楼内公共区域保洁员工</t>
  </si>
  <si>
    <t>1.1.1.3.1.4</t>
  </si>
  <si>
    <t>园区保洁员工</t>
  </si>
  <si>
    <t>住宅或非住项目的园区保洁员工</t>
  </si>
  <si>
    <t>1.1.1.3.1.5</t>
  </si>
  <si>
    <t>地库保洁员工</t>
  </si>
  <si>
    <t>住宅或非住项目的地库保洁员工</t>
  </si>
  <si>
    <t>1.1.1.3.1.6</t>
  </si>
  <si>
    <t>外围保洁员工</t>
  </si>
  <si>
    <t>住宅或非住项目的园区外围保洁员工</t>
  </si>
  <si>
    <t>1.1.1.3.1.7</t>
  </si>
  <si>
    <t>垃圾分拣员工</t>
  </si>
  <si>
    <t>住宅或非住项目需进行垃圾分类而设置的垃圾分拣专岗保洁员工</t>
  </si>
  <si>
    <t>1.1.1.3.1.8</t>
  </si>
  <si>
    <t>道路清扫员工</t>
  </si>
  <si>
    <t>适用于城市服务项目道路清扫岗位员工</t>
  </si>
  <si>
    <t>1.1.1.3.1.9</t>
  </si>
  <si>
    <t>卫生间保洁员工</t>
  </si>
  <si>
    <t>适用于写字楼、商业等非住业态的卫生间专岗</t>
  </si>
  <si>
    <t>1.1.1.3.1.10</t>
  </si>
  <si>
    <t>其他保洁员工</t>
  </si>
  <si>
    <t>1.1.1.3.2.1</t>
  </si>
  <si>
    <t>指派遣保洁经理</t>
  </si>
  <si>
    <t>1.1.1.3.2.2</t>
  </si>
  <si>
    <t>指派遣保洁主管</t>
  </si>
  <si>
    <t>1.1.1.3.2.3</t>
  </si>
  <si>
    <t>1.1.1.3.2.4</t>
  </si>
  <si>
    <t>1.1.1.3.2.5</t>
  </si>
  <si>
    <t>1.1.1.3.2.6</t>
  </si>
  <si>
    <t>1.1.1.3.2.7</t>
  </si>
  <si>
    <t>1.1.1.3.2.8</t>
  </si>
  <si>
    <t>1.1.1.3.2.9</t>
  </si>
  <si>
    <t>1.1.1.3.2.10</t>
  </si>
  <si>
    <t>上述不包含的保洁岗位可适用此项</t>
  </si>
  <si>
    <t>1.1.1.3.3.1</t>
  </si>
  <si>
    <t>指外包保洁经理</t>
  </si>
  <si>
    <t>1.1.1.3.3.2</t>
  </si>
  <si>
    <t>指外包保洁主管</t>
  </si>
  <si>
    <t>1.1.1.3.3.3</t>
  </si>
  <si>
    <t>1.1.1.3.3.4</t>
  </si>
  <si>
    <t>1.1.1.3.3.5</t>
  </si>
  <si>
    <t>1.1.1.3.3.6</t>
  </si>
  <si>
    <t>1.1.1.3.3.7</t>
  </si>
  <si>
    <t>1.1.1.3.3.8</t>
  </si>
  <si>
    <t>1.1.1.3.3.9</t>
  </si>
  <si>
    <t>1.1.1.3.3.10</t>
  </si>
  <si>
    <t>1.1.1.3.4</t>
  </si>
  <si>
    <t>专业外包（机具）</t>
  </si>
  <si>
    <t>1.1.1.3.4.1</t>
  </si>
  <si>
    <t>机具-驾驶式扫地车（三刷盘）</t>
  </si>
  <si>
    <t>1、本项适用于住宅项目综合单价以外的设备租赁
2、写字楼、商业项目此设备如包含于综合单价中，则不必填写</t>
  </si>
  <si>
    <t>按年编制，均分至指定月份</t>
  </si>
  <si>
    <t>1.1.1.3.4.2</t>
  </si>
  <si>
    <t>机具-驾驶式扫地车（五刷盘）</t>
  </si>
  <si>
    <t>1.1.1.3.4.3</t>
  </si>
  <si>
    <t>机具-驾驶式洗地机</t>
  </si>
  <si>
    <t>1.1.1.3.4.4</t>
  </si>
  <si>
    <t>机具-手推式洗地机</t>
  </si>
  <si>
    <t>1.1.1.3.4.5</t>
  </si>
  <si>
    <t>机具-其他保洁机具</t>
  </si>
  <si>
    <t>1.1.1.3.4.6</t>
  </si>
  <si>
    <t>人力三轮车租赁</t>
  </si>
  <si>
    <t>1、如住宅保洁员工综合单价中包含，则不必填写
2、本项主要适用于城服项目机械租赁</t>
  </si>
  <si>
    <t>1.1.1.3.4.7</t>
  </si>
  <si>
    <t>电动三轮车租赁</t>
  </si>
  <si>
    <t>1.1.1.3.4.8</t>
  </si>
  <si>
    <t>洒水车租赁</t>
  </si>
  <si>
    <t>本项主要适用于城服项目机械租赁</t>
  </si>
  <si>
    <t>1.1.1.3.4.9</t>
  </si>
  <si>
    <t>洗扫车租赁</t>
  </si>
  <si>
    <t>1.1.1.3.4.10</t>
  </si>
  <si>
    <t>护栏清洗车租赁</t>
  </si>
  <si>
    <t>1.1.1.3.4.11</t>
  </si>
  <si>
    <t>扫路车租赁</t>
  </si>
  <si>
    <t>1.1.1.3.4.12</t>
  </si>
  <si>
    <t>干式扫路车租赁</t>
  </si>
  <si>
    <t>1.1.1.3.4.13</t>
  </si>
  <si>
    <t>轻型货车租赁</t>
  </si>
  <si>
    <t>1.1.1.3.4.14</t>
  </si>
  <si>
    <t>压缩式垃圾车租赁</t>
  </si>
  <si>
    <t>1.1.1.3.4.15</t>
  </si>
  <si>
    <t>路面养护车租赁</t>
  </si>
  <si>
    <t>1.1.1.3.4.16</t>
  </si>
  <si>
    <t>吸尘车租赁</t>
  </si>
  <si>
    <t>1.1.1.3.4.17</t>
  </si>
  <si>
    <t>铲车租赁</t>
  </si>
  <si>
    <t>1.1.1.3.4.18</t>
  </si>
  <si>
    <t>自卸货车租赁</t>
  </si>
  <si>
    <t>1.1.1.3.4.19</t>
  </si>
  <si>
    <t>其他机械租赁</t>
  </si>
  <si>
    <t>上述不包含的机械租赁适用于此项</t>
  </si>
  <si>
    <t>1.1.1.4</t>
  </si>
  <si>
    <t>工程综合</t>
  </si>
  <si>
    <t>1.1.1.4.1.1</t>
  </si>
  <si>
    <t>工程经理</t>
  </si>
  <si>
    <t>指自有工程经理</t>
  </si>
  <si>
    <t>1.1.1.4.1.2</t>
  </si>
  <si>
    <t>工程主管</t>
  </si>
  <si>
    <t>指自有工程主管</t>
  </si>
  <si>
    <t>1.1.1.4.1.3</t>
  </si>
  <si>
    <t>设备员工</t>
  </si>
  <si>
    <t>1、适用于住宅或非住项目非土建类的设备安装综合员工
2、不区分强电、弱电、暖通、空调等</t>
  </si>
  <si>
    <t>1.1.1.4.1.4</t>
  </si>
  <si>
    <t>强电员工</t>
  </si>
  <si>
    <t>1、适用于非住项目需要单独设置的安装专业员工
2、有证书要求</t>
  </si>
  <si>
    <t>1.1.1.4.1.5</t>
  </si>
  <si>
    <t>弱电员工</t>
  </si>
  <si>
    <t>1.1.1.4.1.6</t>
  </si>
  <si>
    <t>暖通员工</t>
  </si>
  <si>
    <t>1.1.1.4.1.7</t>
  </si>
  <si>
    <t>空调员工</t>
  </si>
  <si>
    <t>1.1.1.4.1.8</t>
  </si>
  <si>
    <t>综合员工</t>
  </si>
  <si>
    <t>适用于住宅或非住项目土建类的综合员工</t>
  </si>
  <si>
    <t>1.1.1.4.1.9</t>
  </si>
  <si>
    <t>其他工程员工</t>
  </si>
  <si>
    <t>1.1.1.4.2.1</t>
  </si>
  <si>
    <t>指派遣工程经理</t>
  </si>
  <si>
    <t>1.1.1.4.2.2</t>
  </si>
  <si>
    <t>指派遣工程主管</t>
  </si>
  <si>
    <t>1.1.1.4.2.3</t>
  </si>
  <si>
    <t>1.1.1.4.2.4</t>
  </si>
  <si>
    <t>1.1.1.4.2.5</t>
  </si>
  <si>
    <t>1.1.1.4.2.6</t>
  </si>
  <si>
    <t>1.1.1.4.2.7</t>
  </si>
  <si>
    <t>1.1.1.4.2.8</t>
  </si>
  <si>
    <t>1.1.1.4.2.9</t>
  </si>
  <si>
    <t>1.1.1.4.3</t>
  </si>
  <si>
    <t>1.1.1.4.3.1</t>
  </si>
  <si>
    <t>指外包工程经理</t>
  </si>
  <si>
    <t>1.1.1.4.3.2</t>
  </si>
  <si>
    <t>指外包工程主管</t>
  </si>
  <si>
    <t>1.1.1.4.3.3</t>
  </si>
  <si>
    <t>1.1.1.4.3.4</t>
  </si>
  <si>
    <t>1.1.1.4.3.5</t>
  </si>
  <si>
    <t>1.1.1.4.3.6</t>
  </si>
  <si>
    <t>1.1.1.4.3.7</t>
  </si>
  <si>
    <t>1.1.1.4.3.8</t>
  </si>
  <si>
    <t>1.1.1.4.3.9</t>
  </si>
  <si>
    <t>1.1.1.4.4</t>
  </si>
  <si>
    <t>管理面积</t>
  </si>
  <si>
    <t>㎡</t>
  </si>
  <si>
    <t>1.1.1.5</t>
  </si>
  <si>
    <t>管家人员</t>
  </si>
  <si>
    <t>1.1.1.5.1.1</t>
  </si>
  <si>
    <t>管家经理</t>
  </si>
  <si>
    <t>指自有管家经理</t>
  </si>
  <si>
    <t>1.1.1.5.1.2</t>
  </si>
  <si>
    <t>管家主管</t>
  </si>
  <si>
    <t>指自有管家主管</t>
  </si>
  <si>
    <t>1.1.1.5.1.3</t>
  </si>
  <si>
    <t>管家员工</t>
  </si>
  <si>
    <t>指自有管家员工</t>
  </si>
  <si>
    <t>1.1.1.5.1.4</t>
  </si>
  <si>
    <t>其他管家员工</t>
  </si>
  <si>
    <t>指自有其他管家员工</t>
  </si>
  <si>
    <t>1.1.1.5.2.1</t>
  </si>
  <si>
    <t>指派遣管家经理</t>
  </si>
  <si>
    <t>1.1.1.5.2.2</t>
  </si>
  <si>
    <t>指派遣管家主管</t>
  </si>
  <si>
    <t>1.1.1.5.2.3</t>
  </si>
  <si>
    <t>指派遣管家员工</t>
  </si>
  <si>
    <t>1.1.1.5.2.4</t>
  </si>
  <si>
    <t>指派遣其他管家员工</t>
  </si>
  <si>
    <t>1.1.1.5.3</t>
  </si>
  <si>
    <t>1.1.1.5.3.1</t>
  </si>
  <si>
    <t>管家驻场负责人</t>
  </si>
  <si>
    <t>指外包管家驻场负责人</t>
  </si>
  <si>
    <t>1.1.1.5.3.2</t>
  </si>
  <si>
    <t>指外包管家主管</t>
  </si>
  <si>
    <t>1.1.1.5.3.3</t>
  </si>
  <si>
    <t>指外包管家员工</t>
  </si>
  <si>
    <t>1.1.1.5.3.4</t>
  </si>
  <si>
    <t>指外包其他管家员工</t>
  </si>
  <si>
    <t>1.1.1.6</t>
  </si>
  <si>
    <t>绿化综合</t>
  </si>
  <si>
    <t>1.1.1.6.1.1</t>
  </si>
  <si>
    <t>绿化经理</t>
  </si>
  <si>
    <t>指自有绿化经理</t>
  </si>
  <si>
    <t>1.1.1.6.1.2</t>
  </si>
  <si>
    <t>绿化主管</t>
  </si>
  <si>
    <t>指自有绿化主管</t>
  </si>
  <si>
    <t>1.1.1.6.1.3</t>
  </si>
  <si>
    <t>绿化员工</t>
  </si>
  <si>
    <t>指自有绿化员工</t>
  </si>
  <si>
    <t>1.1.1.6.1.4</t>
  </si>
  <si>
    <t>其他绿化员工</t>
  </si>
  <si>
    <t>指自有其他绿化主管</t>
  </si>
  <si>
    <t>1.1.1.6.2.1</t>
  </si>
  <si>
    <t>指派遣绿化经理</t>
  </si>
  <si>
    <t>1.1.1.6.2.2</t>
  </si>
  <si>
    <t>指派遣绿化主管</t>
  </si>
  <si>
    <t>1.1.1.6.2.3</t>
  </si>
  <si>
    <t>指派遣绿化员工</t>
  </si>
  <si>
    <t>1.1.1.6.2.4</t>
  </si>
  <si>
    <t>指派遣其他绿化主管</t>
  </si>
  <si>
    <t>1.1.1.6.3.1</t>
  </si>
  <si>
    <t>指外包绿化驻场负责人</t>
  </si>
  <si>
    <t>1.1.1.6.3.2</t>
  </si>
  <si>
    <t>指外包绿化主管</t>
  </si>
  <si>
    <t>1.1.1.6.3.3</t>
  </si>
  <si>
    <t>指外包绿化员工</t>
  </si>
  <si>
    <t>1.1.1.6.3.4</t>
  </si>
  <si>
    <t>指外包其他绿化主管</t>
  </si>
  <si>
    <t>绿化面积</t>
  </si>
  <si>
    <t>1.1.1.7</t>
  </si>
  <si>
    <t>后勤人员</t>
  </si>
  <si>
    <t>1.1.1.7.1.1</t>
  </si>
  <si>
    <t>后勤主管</t>
  </si>
  <si>
    <t>指自有后勤主管</t>
  </si>
  <si>
    <t>1.1.1.7.1.2</t>
  </si>
  <si>
    <t>指自有后勤人员</t>
  </si>
  <si>
    <t>1.1.1.7.1.3</t>
  </si>
  <si>
    <t>其他后勤人员</t>
  </si>
  <si>
    <t>指自有其他后勤人员</t>
  </si>
  <si>
    <t>1.1.1.7.2.1</t>
  </si>
  <si>
    <t>指派遣主管</t>
  </si>
  <si>
    <t>1.1.1.7.2.2</t>
  </si>
  <si>
    <t>指派遣人员</t>
  </si>
  <si>
    <t>1.1.1.7.2.3</t>
  </si>
  <si>
    <t>指其他派遣人员</t>
  </si>
  <si>
    <t>1.1.1.7.3</t>
  </si>
  <si>
    <t>1.1.1.7.3.1</t>
  </si>
  <si>
    <t>指外包主管</t>
  </si>
  <si>
    <t>1.1.1.7.3.2</t>
  </si>
  <si>
    <t>指外包人员</t>
  </si>
  <si>
    <t>1.1.1.7.3.3</t>
  </si>
  <si>
    <t>指其他外包人员</t>
  </si>
  <si>
    <t>1.1.1.8</t>
  </si>
  <si>
    <t>其他人员</t>
  </si>
  <si>
    <t>1.1.1.8.1.1</t>
  </si>
  <si>
    <t>员工1</t>
  </si>
  <si>
    <t>其他的自有人员</t>
  </si>
  <si>
    <t>1.1.1.8.1.2</t>
  </si>
  <si>
    <t>员工2</t>
  </si>
  <si>
    <t>1.1.1.8.1.3</t>
  </si>
  <si>
    <t>员工3</t>
  </si>
  <si>
    <t>1.1.1.8.1.4</t>
  </si>
  <si>
    <t>员工4</t>
  </si>
  <si>
    <t>1.1.1.8.1.5</t>
  </si>
  <si>
    <t>员工5</t>
  </si>
  <si>
    <t>1.1.1.8.2.1</t>
  </si>
  <si>
    <t>其他的派遣人员</t>
  </si>
  <si>
    <t>1.1.1.8.2.2</t>
  </si>
  <si>
    <t>1.1.1.8.2.3</t>
  </si>
  <si>
    <t>1.1.1.8.2.4</t>
  </si>
  <si>
    <t>1.1.1.8.2.5</t>
  </si>
  <si>
    <t>1.1.1.8.3</t>
  </si>
  <si>
    <t>1.1.1.8.3.1</t>
  </si>
  <si>
    <t>其他的外包人员</t>
  </si>
  <si>
    <t>1.1.1.8.3.2</t>
  </si>
  <si>
    <t>1.1.1.8.3.3</t>
  </si>
  <si>
    <t>1.1.1.8.3.4</t>
  </si>
  <si>
    <t>1.1.1.8.3.5</t>
  </si>
  <si>
    <t>维护电梯的日常运转，定期对电梯进行维修保养；不包含电梯配件的费用，配件费用在1.3.2电梯维修整改中预留</t>
  </si>
  <si>
    <t>1.1.2.1.1</t>
  </si>
  <si>
    <t>直梯,速度＜3M/S,1-10层</t>
  </si>
  <si>
    <t>电梯数量</t>
  </si>
  <si>
    <t>台</t>
  </si>
  <si>
    <t>元/台/月</t>
  </si>
  <si>
    <t>1.1.2.1.2</t>
  </si>
  <si>
    <t>直梯,速度＜3M/S,11-20层</t>
  </si>
  <si>
    <t>1.1.2.1.3</t>
  </si>
  <si>
    <t>直梯,速度＜3M/S,21-30层</t>
  </si>
  <si>
    <t>1.1.2.1.4</t>
  </si>
  <si>
    <t>直梯,速度＜3M/S,31-40层</t>
  </si>
  <si>
    <t>1.1.2.1.5</t>
  </si>
  <si>
    <t>直梯,速度＜3M/S,41-50层</t>
  </si>
  <si>
    <t>1.1.2.1.6</t>
  </si>
  <si>
    <t>直梯,3M/S≤速度≤4M/S,30-40层</t>
  </si>
  <si>
    <t>1.1.2.1.7</t>
  </si>
  <si>
    <t>直梯,3M/S≤速度≤4M/S,41-50层</t>
  </si>
  <si>
    <t>1.1.2.1.8</t>
  </si>
  <si>
    <t>直梯,3M/S≤速度≤4M/S,50-60层</t>
  </si>
  <si>
    <t>1.1.2.1.9</t>
  </si>
  <si>
    <t>直梯,4M/S＜速度≤6M/S,30-40层</t>
  </si>
  <si>
    <t>1.1.2.1.10</t>
  </si>
  <si>
    <t>直梯,4M/S＜速度≤6M/S,41-50层</t>
  </si>
  <si>
    <t>1.1.2.1.11</t>
  </si>
  <si>
    <t>直梯,4M/S＜速度≤6M/S,50-60层</t>
  </si>
  <si>
    <t>1.1.2.1.12</t>
  </si>
  <si>
    <t>扶梯,自动扶梯提升高度≤6米</t>
  </si>
  <si>
    <t>1.1.2.1.13</t>
  </si>
  <si>
    <t>扶梯,6米＜自动扶梯提升高度≤8米</t>
  </si>
  <si>
    <t>包括对消防系统及设施的维护、保养、检测和故障处理等</t>
  </si>
  <si>
    <t>消防面积</t>
  </si>
  <si>
    <t>1.1.2.3.1</t>
  </si>
  <si>
    <t>空调主机维保</t>
  </si>
  <si>
    <t>对制冷主机的正常维护保养，主要内容包含：添加冷媒，维保清单内的主机日常故障维修、保养、主机零配件更换以及应急事件维修保障；（不包含较大拆解维修项目、维保清单需收费的零配件更换）、冷机油更换费用</t>
  </si>
  <si>
    <t>制冷主机＜1000冷吨</t>
  </si>
  <si>
    <t>设备数量</t>
  </si>
  <si>
    <t>元/台/次</t>
  </si>
  <si>
    <t>1.1.2.3.2</t>
  </si>
  <si>
    <t>1000冷吨≤制冷主机＜1500冷吨</t>
  </si>
  <si>
    <t>1.1.2.3.3</t>
  </si>
  <si>
    <t>1500冷吨≤制冷主机＜2000冷吨</t>
  </si>
  <si>
    <t>1.1.2.3.4</t>
  </si>
  <si>
    <t>制冷主机≥2000冷吨</t>
  </si>
  <si>
    <t>空调水处理及冷却塔维保</t>
  </si>
  <si>
    <t>包括空调水处理检查和冷却塔设备设施的维护、保养、检测和故障处理</t>
  </si>
  <si>
    <t>锅炉采暖系统主机维保</t>
  </si>
  <si>
    <t>锅炉采暖系统主机的维护、保养、检测和故障处理</t>
  </si>
  <si>
    <t>板换清洗维保</t>
  </si>
  <si>
    <t>主要包括清洗、检查、维护与调试等方面的工作</t>
  </si>
  <si>
    <t>元/㎡/次</t>
  </si>
  <si>
    <t>1.1.2.3.5</t>
  </si>
  <si>
    <t>油烟管道清洗</t>
  </si>
  <si>
    <t>公区排烟系统的油烟管道、风机、净化器清洗，排烟管道采用机器人管道内清洗费用</t>
  </si>
  <si>
    <t>管道长度</t>
  </si>
  <si>
    <t>m</t>
  </si>
  <si>
    <t>元/m/次</t>
  </si>
  <si>
    <t>1.1.2.3.6</t>
  </si>
  <si>
    <t>通风管道清洗</t>
  </si>
  <si>
    <t>通风管道委外清洗费用</t>
  </si>
  <si>
    <t>1.1.2.3.7</t>
  </si>
  <si>
    <t>末端空调清洗</t>
  </si>
  <si>
    <t>包括末端空调设备设施的清洁、检查、维修和保养</t>
  </si>
  <si>
    <t>1.1.2.4.1</t>
  </si>
  <si>
    <t>智能化系统维保</t>
  </si>
  <si>
    <t>包括日常巡检、系统检测与维护、故障维修、设备保养</t>
  </si>
  <si>
    <t>1.1.2.4.2</t>
  </si>
  <si>
    <t>LED屏维保</t>
  </si>
  <si>
    <t>包括日常巡查、清洁维护、性能检测与校准、故障维修、部件更换与升级等</t>
  </si>
  <si>
    <t>1.1.2.5.1</t>
  </si>
  <si>
    <t>污水提升设备维保</t>
  </si>
  <si>
    <t>包括日常检查、设备清洁、部件维护与更换、电气系统维护、控制系统维护以及定期保养等工作内容</t>
  </si>
  <si>
    <t>1.1.2.5.2</t>
  </si>
  <si>
    <t>工程清掏</t>
  </si>
  <si>
    <t>1.1.2.5.2.1</t>
  </si>
  <si>
    <t>隔油池清掏</t>
  </si>
  <si>
    <t>隔油池的整体清掏保养（含外部整体油污清洁，设备内格栅及管道清理疏通）及不定期应急清掏处置费用</t>
  </si>
  <si>
    <t>隔油池数量</t>
  </si>
  <si>
    <t>座</t>
  </si>
  <si>
    <t>元/座/次</t>
  </si>
  <si>
    <t>1.1.2.5.2.2</t>
  </si>
  <si>
    <t>生化池清掏</t>
  </si>
  <si>
    <t>生化池的清掏吸污维保（含污水井井底清理杂物淤泥及生化池清掏疏通、杂物、淤泥）及不定期应急清掏处置（局部疏通）、集水坑清掏费用</t>
  </si>
  <si>
    <t>生化池数量</t>
  </si>
  <si>
    <t>1.1.2.5.2.3</t>
  </si>
  <si>
    <t>应急清掏</t>
  </si>
  <si>
    <t>在紧急情况下对排水管道、化粪池、污水井等设施进行清理和疏通的工作</t>
  </si>
  <si>
    <t>每月次数</t>
  </si>
  <si>
    <t>次/月</t>
  </si>
  <si>
    <t>元/次</t>
  </si>
  <si>
    <t>1.1.2.5.2.4</t>
  </si>
  <si>
    <t>下水道疏通</t>
  </si>
  <si>
    <t>下水道委外疏通费用</t>
  </si>
  <si>
    <t>1.1.2.5.2.5</t>
  </si>
  <si>
    <t>其他工程清掏</t>
  </si>
  <si>
    <t>上述不包含的清掏使用此项</t>
  </si>
  <si>
    <t>数量</t>
  </si>
  <si>
    <t>项</t>
  </si>
  <si>
    <t>元/月</t>
  </si>
  <si>
    <t>1.1.2.6.1</t>
  </si>
  <si>
    <t>燃气报警维保</t>
  </si>
  <si>
    <t>包括系统检查、设备清洁、功能测试、部件维护与更换以及记录与报告等</t>
  </si>
  <si>
    <t>1.1.2.6.2</t>
  </si>
  <si>
    <t>机械车位维保</t>
  </si>
  <si>
    <t>包括日常检查、定期维护、清洁润滑、电气系统维护、安全装置检查以及故障维修等</t>
  </si>
  <si>
    <t>1.1.2.6.3</t>
  </si>
  <si>
    <t>擦窗机维保</t>
  </si>
  <si>
    <t>1.1.2.6.4</t>
  </si>
  <si>
    <t>冷库维保</t>
  </si>
  <si>
    <t>包括制冷系统、电气系统、库体结构及保温系统等方面的维护与保养</t>
  </si>
  <si>
    <t>1.1.2.6.5</t>
  </si>
  <si>
    <t>PM2.5设备维保</t>
  </si>
  <si>
    <t>包括定期校准、清洁维护、部件检查与更换</t>
  </si>
  <si>
    <t>1.1.2.6.6</t>
  </si>
  <si>
    <t>速通门维保</t>
  </si>
  <si>
    <t>包括日常检查、定期保养、故障维修等</t>
  </si>
  <si>
    <t>1.1.2.6.7</t>
  </si>
  <si>
    <t>自动门维保</t>
  </si>
  <si>
    <t>包括日常巡查、定期维护、故障维修等</t>
  </si>
  <si>
    <t>1.1.2.6.8</t>
  </si>
  <si>
    <t>旋转门维保</t>
  </si>
  <si>
    <t>1.1.2.6.9</t>
  </si>
  <si>
    <t>道闸系统维保</t>
  </si>
  <si>
    <t>包括人行道、车道的日常巡查、定期维护、故障维修等</t>
  </si>
  <si>
    <t>1.1.2.6.10</t>
  </si>
  <si>
    <t>水箱清洗</t>
  </si>
  <si>
    <t>1.1.2.6.10.1</t>
  </si>
  <si>
    <t>生活水箱清洗</t>
  </si>
  <si>
    <t>生活水池水箱清洗及检测费用</t>
  </si>
  <si>
    <t>水箱体积</t>
  </si>
  <si>
    <t>m³</t>
  </si>
  <si>
    <t>元/m³/次</t>
  </si>
  <si>
    <t>1.1.2.6.10.2</t>
  </si>
  <si>
    <t>消防水箱清洗</t>
  </si>
  <si>
    <t>消防水池水箱清洗及检测费用</t>
  </si>
  <si>
    <t>1.1.2.6.10.3</t>
  </si>
  <si>
    <t>中水水箱清洗</t>
  </si>
  <si>
    <t>中水水池水箱清洗及检测费用</t>
  </si>
  <si>
    <t>1.1.2.6.10.4</t>
  </si>
  <si>
    <t>工业用水箱清洗</t>
  </si>
  <si>
    <t>工业水池水箱清洗及检测费用</t>
  </si>
  <si>
    <t>1.1.2.7</t>
  </si>
  <si>
    <t>环境维护</t>
  </si>
  <si>
    <t>上述不包含的维保费用</t>
  </si>
  <si>
    <t>灭四害消杀费用，如虫控消杀、粘鼠板等</t>
  </si>
  <si>
    <t>消杀面积</t>
  </si>
  <si>
    <t>√</t>
  </si>
  <si>
    <t>1.1.2.7.2</t>
  </si>
  <si>
    <t>垃圾清运</t>
  </si>
  <si>
    <t>按桶计价</t>
  </si>
  <si>
    <t>月均桶数</t>
  </si>
  <si>
    <t>桶</t>
  </si>
  <si>
    <t>元/桶/月</t>
  </si>
  <si>
    <t>按方计价</t>
  </si>
  <si>
    <t>月均方量</t>
  </si>
  <si>
    <t>元/m³/月</t>
  </si>
  <si>
    <t>按户计价</t>
  </si>
  <si>
    <t>月均户数</t>
  </si>
  <si>
    <t>户</t>
  </si>
  <si>
    <t>元/户/月</t>
  </si>
  <si>
    <t>1.1.2.7.2.6</t>
  </si>
  <si>
    <t>厨余垃圾清运</t>
  </si>
  <si>
    <t>1.1.2.7.2.7</t>
  </si>
  <si>
    <t>医疗垃圾清运</t>
  </si>
  <si>
    <t>1.1.2.7.2.8</t>
  </si>
  <si>
    <t>危废垃圾</t>
  </si>
  <si>
    <t>1.1.2.7.3</t>
  </si>
  <si>
    <t>节假日草花布置</t>
  </si>
  <si>
    <t>1.1.2.7.4</t>
  </si>
  <si>
    <t>石材养护</t>
  </si>
  <si>
    <t>1.1.2.7.4.1</t>
  </si>
  <si>
    <t>石材结晶养护</t>
  </si>
  <si>
    <t>石材结晶养护费用</t>
  </si>
  <si>
    <t>施工面积</t>
  </si>
  <si>
    <t>1.1.2.7.4.2</t>
  </si>
  <si>
    <t>普通石材养护</t>
  </si>
  <si>
    <t>普通石材养护费用</t>
  </si>
  <si>
    <t>1.1.2.7.4.3</t>
  </si>
  <si>
    <t>石材翻新</t>
  </si>
  <si>
    <t>石材翻新费用</t>
  </si>
  <si>
    <t>1.1.2.7.4.4</t>
  </si>
  <si>
    <t>石材打蜡</t>
  </si>
  <si>
    <t>石材打蜡费用</t>
  </si>
  <si>
    <t>1.1.2.7.4.5</t>
  </si>
  <si>
    <t>石材油性（水性）防渗透</t>
  </si>
  <si>
    <t>石材油性（水性）防渗透费用</t>
  </si>
  <si>
    <t>1.1.2.7.4.6</t>
  </si>
  <si>
    <t>塑胶地面养护</t>
  </si>
  <si>
    <t>塑胶地面养护费用</t>
  </si>
  <si>
    <t>1.1.2.7.4.7</t>
  </si>
  <si>
    <t>PVC地面养护</t>
  </si>
  <si>
    <t>PVC地面养护费用</t>
  </si>
  <si>
    <t>1.1.2.7.4.8</t>
  </si>
  <si>
    <t>其他地面养护</t>
  </si>
  <si>
    <t>上述不包含的地面养护</t>
  </si>
  <si>
    <t>1.1.2.7.5</t>
  </si>
  <si>
    <t>香氛</t>
  </si>
  <si>
    <t>指香氛租赁</t>
  </si>
  <si>
    <t>1.1.2.7.5.1</t>
  </si>
  <si>
    <t>卫生间香氛</t>
  </si>
  <si>
    <t>卫生间香氛租赁费用</t>
  </si>
  <si>
    <t>点位数量</t>
  </si>
  <si>
    <t>处</t>
  </si>
  <si>
    <t>元/处/月</t>
  </si>
  <si>
    <t>1.1.2.7.5.2</t>
  </si>
  <si>
    <t>大堂香氛</t>
  </si>
  <si>
    <t>大堂香氛租赁费用</t>
  </si>
  <si>
    <t>1.1.2.7.5.3</t>
  </si>
  <si>
    <t>其他香氛</t>
  </si>
  <si>
    <t>其他香氛租赁费用</t>
  </si>
  <si>
    <t>1.1.2.7.6</t>
  </si>
  <si>
    <t>绿植租摆</t>
  </si>
  <si>
    <t>绿植租摆费用</t>
  </si>
  <si>
    <t>1.1.2.7.7</t>
  </si>
  <si>
    <t>外墙清洁</t>
  </si>
  <si>
    <t>外墙清洁，含高位清洁费用</t>
  </si>
  <si>
    <t>外墙面积</t>
  </si>
  <si>
    <t>1.1.2.7.8</t>
  </si>
  <si>
    <t>地毯清洗</t>
  </si>
  <si>
    <t>地毯清洗费用</t>
  </si>
  <si>
    <t>地毯面积</t>
  </si>
  <si>
    <t>1.1.2.7.9</t>
  </si>
  <si>
    <t>窗帘清洗</t>
  </si>
  <si>
    <t>窗帘清洗费用</t>
  </si>
  <si>
    <t>窗帘面积</t>
  </si>
  <si>
    <t>1.1.2.8</t>
  </si>
  <si>
    <t>保险费用</t>
  </si>
  <si>
    <t>1.1.2.8.1</t>
  </si>
  <si>
    <t>企业财产一切险保费</t>
  </si>
  <si>
    <t>保障自有/管理部分财产风险，主要范围为建筑主体及附属设施、室外景观、室内装修、办公家具家电、机器设备、存货等。涵盖风险为火灾爆炸、暴风暴雨等各种自然灾害和意外事故造成的财产损失。</t>
  </si>
  <si>
    <t>财产金额</t>
  </si>
  <si>
    <t>元</t>
  </si>
  <si>
    <t>比例</t>
  </si>
  <si>
    <t>1.1.2.8.2</t>
  </si>
  <si>
    <t>企业财产一切险免赔额</t>
  </si>
  <si>
    <t>月均次数</t>
  </si>
  <si>
    <t>次</t>
  </si>
  <si>
    <t>元/次/月</t>
  </si>
  <si>
    <t>1.1.2.8.3</t>
  </si>
  <si>
    <t>公众责任险保费</t>
  </si>
  <si>
    <t>1.1.2.8.3.1</t>
  </si>
  <si>
    <t>地上面积公众责任险</t>
  </si>
  <si>
    <t>元/项目/年</t>
  </si>
  <si>
    <t>1.1.2.8.3.2</t>
  </si>
  <si>
    <t>电梯公众责任险</t>
  </si>
  <si>
    <t>1.1.2.8.3.3</t>
  </si>
  <si>
    <t>车位公众责任险</t>
  </si>
  <si>
    <t>1.1.2.8.3.4</t>
  </si>
  <si>
    <t>游泳池责任险</t>
  </si>
  <si>
    <t>泳池数量</t>
  </si>
  <si>
    <t>个</t>
  </si>
  <si>
    <t>元/个/年</t>
  </si>
  <si>
    <t>1.1.2.8.4</t>
  </si>
  <si>
    <t>公众责任险免赔额</t>
  </si>
  <si>
    <t>1.1.2.8.4.1</t>
  </si>
  <si>
    <t>返水事故</t>
  </si>
  <si>
    <t>1.1.2.8.4.2</t>
  </si>
  <si>
    <t>财产损失</t>
  </si>
  <si>
    <t>1.1.2.8.4.3</t>
  </si>
  <si>
    <t>全车盗抢</t>
  </si>
  <si>
    <t>损失额</t>
  </si>
  <si>
    <t>1.1.2.9</t>
  </si>
  <si>
    <t>法律服务</t>
  </si>
  <si>
    <t>1.1.2.9.1</t>
  </si>
  <si>
    <t>欠费催收</t>
  </si>
  <si>
    <t>通过诉讼或非诉讼方式催收物管费及相关欠费的法律费用</t>
  </si>
  <si>
    <t>催缴额</t>
  </si>
  <si>
    <t>1.1.2.9.2</t>
  </si>
  <si>
    <t>诉讼仲裁</t>
  </si>
  <si>
    <t>非欠费催收类诉讼仲裁案件产生的费用，涵盖律师费、诉讼费及相关机构收费</t>
  </si>
  <si>
    <t>月均案件数</t>
  </si>
  <si>
    <t>元/个/月</t>
  </si>
  <si>
    <t>1.1.2.9.3</t>
  </si>
  <si>
    <t>其他法律咨询</t>
  </si>
  <si>
    <t>除欠费催收、诉讼仲裁以外的事项产生的专项法律服务费用，适用聘请法律顾问、项目退场、物业费调价、法律培训等专项法律事务</t>
  </si>
  <si>
    <t>月均数量</t>
  </si>
  <si>
    <t>1.1.2.10</t>
  </si>
  <si>
    <t>其他工程维护</t>
  </si>
  <si>
    <t>按年编制，自定义每月分摊金额</t>
  </si>
  <si>
    <t>1.1.3.1</t>
  </si>
  <si>
    <t>电梯检测</t>
  </si>
  <si>
    <t>1.1.3.1.1</t>
  </si>
  <si>
    <t>限速器检测</t>
  </si>
  <si>
    <t>包括外观及机械部件检查、电气部件检查、速度检测和复位检查等</t>
  </si>
  <si>
    <t>参检电梯数量</t>
  </si>
  <si>
    <t>1.1.3.1.2</t>
  </si>
  <si>
    <t>125%载荷试验</t>
  </si>
  <si>
    <t>主要包括载荷布置、电气安全装置检查、静态观察、动态运行测试等</t>
  </si>
  <si>
    <t>1.1.3.1.3</t>
  </si>
  <si>
    <t>电梯年检</t>
  </si>
  <si>
    <t>包括机房、轿厢、井道、层站和底坑检查</t>
  </si>
  <si>
    <t>1.1.3.1.4</t>
  </si>
  <si>
    <t>其他电梯相关检测</t>
  </si>
  <si>
    <t>上述不包含的电梯检查费用</t>
  </si>
  <si>
    <t>1.1.3.2</t>
  </si>
  <si>
    <t>消防检测</t>
  </si>
  <si>
    <t>1.1.3.3</t>
  </si>
  <si>
    <t>灭火器检测</t>
  </si>
  <si>
    <t>1.1.3.3.1</t>
  </si>
  <si>
    <t>手提式干粉灭火器（1KG）</t>
  </si>
  <si>
    <t>手提式，灭火剂重量为1KG</t>
  </si>
  <si>
    <t>灭火器数量</t>
  </si>
  <si>
    <t>元/个/次</t>
  </si>
  <si>
    <t>1.1.3.3.2</t>
  </si>
  <si>
    <t>手提式干粉灭火器（2KG）</t>
  </si>
  <si>
    <t>手提式，灭火剂重量为2KG</t>
  </si>
  <si>
    <t>1.1.3.3.3</t>
  </si>
  <si>
    <t>手提式干粉灭火器（3KG）</t>
  </si>
  <si>
    <t>手提式，灭火剂重量为3KG</t>
  </si>
  <si>
    <t>1.1.3.3.4</t>
  </si>
  <si>
    <t>手提式干粉灭火器（4KG）</t>
  </si>
  <si>
    <t>手提式，灭火剂重量为4KG</t>
  </si>
  <si>
    <t>1.1.3.3.5</t>
  </si>
  <si>
    <t>手提式干粉灭火器（5KG）</t>
  </si>
  <si>
    <t>手提式，灭火剂重量为5KG</t>
  </si>
  <si>
    <t>1.1.3.3.6</t>
  </si>
  <si>
    <t>手提式干粉灭火器（6KG）</t>
  </si>
  <si>
    <t>手提式，灭火剂重量为6KG</t>
  </si>
  <si>
    <t>1.1.3.3.7</t>
  </si>
  <si>
    <t>悬挂式干粉灭火器（4KG）</t>
  </si>
  <si>
    <t>悬挂式，灭火剂重量为4KG</t>
  </si>
  <si>
    <t>1.1.3.3.8</t>
  </si>
  <si>
    <t>悬挂式干粉灭火器（6KG）</t>
  </si>
  <si>
    <t>悬挂式，灭火剂重量为6KG</t>
  </si>
  <si>
    <t>1.1.3.3.9</t>
  </si>
  <si>
    <t>悬挂式干粉灭火器（8KG）</t>
  </si>
  <si>
    <t>悬挂式，灭火剂重量为8KG</t>
  </si>
  <si>
    <t>1.1.3.3.10</t>
  </si>
  <si>
    <t>悬挂式干粉灭火器（10KG）</t>
  </si>
  <si>
    <t>悬挂式，灭火剂重量为10KG</t>
  </si>
  <si>
    <t>1.1.3.3.11</t>
  </si>
  <si>
    <t>推车式干粉灭火器（35KG）</t>
  </si>
  <si>
    <t>推车式，灭火剂重量为35KG</t>
  </si>
  <si>
    <t>1.1.3.3.12</t>
  </si>
  <si>
    <t>推车式干粉灭火器（50KG）</t>
  </si>
  <si>
    <t>推车式，灭火剂重量为50KG</t>
  </si>
  <si>
    <t>1.1.3.3.13</t>
  </si>
  <si>
    <t>手提式二氧化碳灭火器（2KG）</t>
  </si>
  <si>
    <t>1.1.3.3.14</t>
  </si>
  <si>
    <t>手提式二氧化碳灭火器（3KG）</t>
  </si>
  <si>
    <t>1.1.3.3.15</t>
  </si>
  <si>
    <t>手提式二氧化碳灭火器（4KG）</t>
  </si>
  <si>
    <t>1.1.3.3.16</t>
  </si>
  <si>
    <t>手提式二氧化碳灭火器（5KG）</t>
  </si>
  <si>
    <t>1.1.3.3.17</t>
  </si>
  <si>
    <t>手提式二氧化碳灭火器（6KG）</t>
  </si>
  <si>
    <t>1.1.3.3.18</t>
  </si>
  <si>
    <t>推车式二氧化碳灭火器（24KG）</t>
  </si>
  <si>
    <t>推车式，灭火剂重量为24KG</t>
  </si>
  <si>
    <t>1.1.3.3.19</t>
  </si>
  <si>
    <t>其他灭火器</t>
  </si>
  <si>
    <t>上述不包含的灭火器适用此项</t>
  </si>
  <si>
    <t>1.1.3.4</t>
  </si>
  <si>
    <t>变配电及高压作业工具预防性试验</t>
  </si>
  <si>
    <t>1.1.3.4.1</t>
  </si>
  <si>
    <t>变压器定检（2000KVA）</t>
  </si>
  <si>
    <t>测试项目：绝缘电阻测试、直流电阻测试、交流耐压试验</t>
  </si>
  <si>
    <t>1.1.3.4.2</t>
  </si>
  <si>
    <t>变压器定检（1600KVA）</t>
  </si>
  <si>
    <t>1.1.3.4.3</t>
  </si>
  <si>
    <t>变压器定检（1250KVA）</t>
  </si>
  <si>
    <t>1.1.3.4.4</t>
  </si>
  <si>
    <t>变压器定检（1000KVA）</t>
  </si>
  <si>
    <t>1.1.3.4.5</t>
  </si>
  <si>
    <t>变压器定检（800KVA）</t>
  </si>
  <si>
    <t>1.1.3.4.6</t>
  </si>
  <si>
    <t>变压器定检（630KVA）</t>
  </si>
  <si>
    <t>1.1.3.4.7</t>
  </si>
  <si>
    <t>高压柜定检</t>
  </si>
  <si>
    <t>测试项目：绝缘电阻、回路电阻、特性、交流耐压、泄漏电流测试、接地电阻测试，含柜内真空断路器、电压互感器、电流互感器、继电保护装置、避雷器、母线等设备</t>
  </si>
  <si>
    <t>1.1.3.4.8</t>
  </si>
  <si>
    <t>低压柜定检</t>
  </si>
  <si>
    <t>1.1.3.4.9</t>
  </si>
  <si>
    <t>电缆定检</t>
  </si>
  <si>
    <t>包括外观、绝缘性能、导体连接、接地系统和电缆通道检查等</t>
  </si>
  <si>
    <t>1.1.3.4.10</t>
  </si>
  <si>
    <t>直流屏定检</t>
  </si>
  <si>
    <t>包括外观检查、功能测试、性能检测、蓄电池检查等</t>
  </si>
  <si>
    <t>1.1.3.4.11</t>
  </si>
  <si>
    <t>接地系统定检</t>
  </si>
  <si>
    <t>接地电阻测量、接地装置外观检查、电气设备接地检查、等电位联结检查</t>
  </si>
  <si>
    <t>1.1.3.4.12</t>
  </si>
  <si>
    <t>避雷器检测</t>
  </si>
  <si>
    <t>绝缘电阻测量、电导电流和直流 1mA 下的电压 U1mA 的测量、工频放电电压测量</t>
  </si>
  <si>
    <t>1.1.3.4.14</t>
  </si>
  <si>
    <t>高压真空断路器检测</t>
  </si>
  <si>
    <t>外观及机械部分检测、电气性能检测、其他检测</t>
  </si>
  <si>
    <t>1.1.3.4.15</t>
  </si>
  <si>
    <t>高压柜清扫</t>
  </si>
  <si>
    <t>包含除尘、清扫、紧固</t>
  </si>
  <si>
    <t>服务项</t>
  </si>
  <si>
    <t>元/项/次</t>
  </si>
  <si>
    <t>1.1.3.4.16</t>
  </si>
  <si>
    <t>低压柜清扫</t>
  </si>
  <si>
    <t>1.1.3.4.17</t>
  </si>
  <si>
    <t>变压器清扫</t>
  </si>
  <si>
    <t>1.1.3.4.18</t>
  </si>
  <si>
    <t>母线槽清扫</t>
  </si>
  <si>
    <t>包含清扫、检查、恢复</t>
  </si>
  <si>
    <t>1.1.3.4.19</t>
  </si>
  <si>
    <t>隔离手车检测</t>
  </si>
  <si>
    <t>外观及结构检查、机械性能检测、电气性能检测、其他检测</t>
  </si>
  <si>
    <t>1.1.3.4.22</t>
  </si>
  <si>
    <t>10KV验电器检测</t>
  </si>
  <si>
    <t>外观检查、绝缘性能检测、功能检测、其他检测</t>
  </si>
  <si>
    <t>1.1.3.4.23</t>
  </si>
  <si>
    <t>10KV开关试验</t>
  </si>
  <si>
    <t>绝缘试验、特性试验、其他试验</t>
  </si>
  <si>
    <t>1.1.3.5</t>
  </si>
  <si>
    <t>电力安全用具检测</t>
  </si>
  <si>
    <t>1.1.3.5.1</t>
  </si>
  <si>
    <t>绝缘手套</t>
  </si>
  <si>
    <t xml:space="preserve">包括外观检查、尺寸检查、绝缘性能检测等内容
</t>
  </si>
  <si>
    <t>1.1.3.5.2</t>
  </si>
  <si>
    <t>绝缘靴</t>
  </si>
  <si>
    <t>1.1.3.5.3</t>
  </si>
  <si>
    <t>验电器</t>
  </si>
  <si>
    <t>包括外观检查、性能测试等方面</t>
  </si>
  <si>
    <t>1.1.3.5.4</t>
  </si>
  <si>
    <t>绝缘垫</t>
  </si>
  <si>
    <t>1.1.3.5.5</t>
  </si>
  <si>
    <t>其他电力安全用具检测</t>
  </si>
  <si>
    <t>上述不包含的电力安全用具检测适用此项</t>
  </si>
  <si>
    <t>1.1.3.6</t>
  </si>
  <si>
    <t>防雷检测</t>
  </si>
  <si>
    <t>防雷委外检测费用</t>
  </si>
  <si>
    <t>1.1.3.7</t>
  </si>
  <si>
    <t>空调系统检测</t>
  </si>
  <si>
    <t>空调系统检测费，含水系统&amp;风系统，风八项&amp;军团菌，如项目存在风管道外委清洗工作，通常风系统检核与之合并。</t>
  </si>
  <si>
    <t>1.1.3.8</t>
  </si>
  <si>
    <t>锅炉压力表、压力容器等检验</t>
  </si>
  <si>
    <t>锅炉压力表、压力容器等委外检验费用</t>
  </si>
  <si>
    <t>1.1.3.9</t>
  </si>
  <si>
    <t>水质检测</t>
  </si>
  <si>
    <t>1.1.3.9.1</t>
  </si>
  <si>
    <t>直饮水机水质检测</t>
  </si>
  <si>
    <t>直饮水机水质委外检测费用</t>
  </si>
  <si>
    <t>检测点位</t>
  </si>
  <si>
    <t>1.1.3.9.2</t>
  </si>
  <si>
    <t>生活供水检测</t>
  </si>
  <si>
    <t>生活供水委外检测费用</t>
  </si>
  <si>
    <t>1.1.3.9.3</t>
  </si>
  <si>
    <t>生活污水检测</t>
  </si>
  <si>
    <t>生活污水委外检测费用</t>
  </si>
  <si>
    <t>1.1.3.9.4</t>
  </si>
  <si>
    <t>医疗污水检测</t>
  </si>
  <si>
    <t>医疗污水委外检测费用</t>
  </si>
  <si>
    <t>1.1.3.9.5</t>
  </si>
  <si>
    <t>其他水质检测</t>
  </si>
  <si>
    <t>上述不包含的水质监测适用此项</t>
  </si>
  <si>
    <t>1.1.3.10</t>
  </si>
  <si>
    <t>机械车位检测</t>
  </si>
  <si>
    <t>机械车位委外检测费用</t>
  </si>
  <si>
    <t>1.1.3.11</t>
  </si>
  <si>
    <t>擦窗机检测</t>
  </si>
  <si>
    <t>擦窗机委外检测费用</t>
  </si>
  <si>
    <t>1.1.3.12</t>
  </si>
  <si>
    <t>环境检测</t>
  </si>
  <si>
    <t>1.1.3.12.1</t>
  </si>
  <si>
    <t>甲醛检测</t>
  </si>
  <si>
    <t>甲醛委外检测费用</t>
  </si>
  <si>
    <t>1.1.3.12.2</t>
  </si>
  <si>
    <t>苯系物检测</t>
  </si>
  <si>
    <t>苯系物委外检测费用</t>
  </si>
  <si>
    <t>1.1.3.12.3</t>
  </si>
  <si>
    <t>TVOC检测</t>
  </si>
  <si>
    <t>TVOC委外检测费用</t>
  </si>
  <si>
    <t>1.1.3.12.4</t>
  </si>
  <si>
    <t>菌落总数检测</t>
  </si>
  <si>
    <t>菌落总数委外检测费用</t>
  </si>
  <si>
    <t>1.1.3.12.5</t>
  </si>
  <si>
    <t>颗粒物检测</t>
  </si>
  <si>
    <t>颗粒物委外检测费用</t>
  </si>
  <si>
    <t>1.1.3.12.6</t>
  </si>
  <si>
    <t>环境噪声检测</t>
  </si>
  <si>
    <t>环境噪声委外检测费用</t>
  </si>
  <si>
    <t>1.1.3.13</t>
  </si>
  <si>
    <t>其他检测</t>
  </si>
  <si>
    <t>上述不包含的检测适用于此项</t>
  </si>
  <si>
    <t>此项年总计=工程量*单价</t>
  </si>
  <si>
    <t>1.2.1</t>
  </si>
  <si>
    <t>外观类</t>
  </si>
  <si>
    <t>1.2.1.1</t>
  </si>
  <si>
    <t>服装</t>
  </si>
  <si>
    <t>1.2.1.1.1</t>
  </si>
  <si>
    <t>非住：案场外套</t>
  </si>
  <si>
    <t>套装：西服套装+呢大衣</t>
  </si>
  <si>
    <t>套</t>
  </si>
  <si>
    <t>元/套</t>
  </si>
  <si>
    <t>1.2.1.1.2</t>
  </si>
  <si>
    <t>非住：安全作训服</t>
  </si>
  <si>
    <t>套装：上衣+下衣 蓝色，加绒速干面料</t>
  </si>
  <si>
    <t>1.2.1.1.3</t>
  </si>
  <si>
    <t>非住：秩序套装（夏）</t>
  </si>
  <si>
    <t>套装，上衣+长裤+腰带+帽子+徽章+肩章</t>
  </si>
  <si>
    <t>1.2.1.1.4</t>
  </si>
  <si>
    <t>非住：秩序套装（冬）</t>
  </si>
  <si>
    <t>套装，上衣+长裤+腰带+帽子+徽章+肩章+西装外套+外套大衣+内胆</t>
  </si>
  <si>
    <t>1.2.1.1.5</t>
  </si>
  <si>
    <t>非住：工程套装（夏）</t>
  </si>
  <si>
    <t>套装：上衣+长裤</t>
  </si>
  <si>
    <t>1.2.1.1.6</t>
  </si>
  <si>
    <t>非住：工程套装（冬）</t>
  </si>
  <si>
    <t>套装：上衣+长裤+外套</t>
  </si>
  <si>
    <t>1.2.1.1.7</t>
  </si>
  <si>
    <t>非住：保洁套装</t>
  </si>
  <si>
    <t>1.2.1.1.8</t>
  </si>
  <si>
    <t>住宅：管家套装（夏）</t>
  </si>
  <si>
    <t>套装，上衣+长裤</t>
  </si>
  <si>
    <t>1.2.1.1.9</t>
  </si>
  <si>
    <t>住宅：管家套装（冬）</t>
  </si>
  <si>
    <t>套装，上衣+长裤+夹克/西装+外套</t>
  </si>
  <si>
    <t>1.2.1.1.10</t>
  </si>
  <si>
    <t>住宅：秩序套装（夏）</t>
  </si>
  <si>
    <t>1.2.1.1.11</t>
  </si>
  <si>
    <t>住宅：秩序套装（冬）</t>
  </si>
  <si>
    <t>1.2.1.1.12</t>
  </si>
  <si>
    <t>住宅：工程套装（夏）</t>
  </si>
  <si>
    <t>1.2.1.1.13</t>
  </si>
  <si>
    <t>住宅：工程套装（冬）</t>
  </si>
  <si>
    <t>1.2.1.1.14</t>
  </si>
  <si>
    <t>住宅：绿化/保洁套装</t>
  </si>
  <si>
    <t>1.2.1.1.15</t>
  </si>
  <si>
    <t>其他服装</t>
  </si>
  <si>
    <t>1.2.1.2</t>
  </si>
  <si>
    <t>标识标牌</t>
  </si>
  <si>
    <t>1.2.1.2.1</t>
  </si>
  <si>
    <t>常用亚克力板</t>
  </si>
  <si>
    <t>门牌、卫生间牌、警示牌，参考尺寸：30cm*20cm</t>
  </si>
  <si>
    <t>元/个</t>
  </si>
  <si>
    <t>1.2.1.2.2</t>
  </si>
  <si>
    <t>不锈钢喷漆板</t>
  </si>
  <si>
    <t>参考尺寸：50cm*30cm</t>
  </si>
  <si>
    <t>1.2.1.2.3</t>
  </si>
  <si>
    <t>不锈钢草花牌</t>
  </si>
  <si>
    <t>“脚下留青”等</t>
  </si>
  <si>
    <t>1.2.1.2.4</t>
  </si>
  <si>
    <t>不锈钢腐蚀牌（设备铭牌）</t>
  </si>
  <si>
    <t>参考尺寸：15cm*10cm</t>
  </si>
  <si>
    <t>1.2.1.2.5</t>
  </si>
  <si>
    <t>不锈钢腐蚀牌（中型标识）</t>
  </si>
  <si>
    <t>参考尺寸：45cm*30cm</t>
  </si>
  <si>
    <t>1.2.1.2.6</t>
  </si>
  <si>
    <t>不锈钢腐蚀牌（大型标识）</t>
  </si>
  <si>
    <t>参考尺寸：140cm*80cm</t>
  </si>
  <si>
    <t>1.2.1.2.7</t>
  </si>
  <si>
    <t>背胶条贴纸</t>
  </si>
  <si>
    <t>海报、广告贴纸</t>
  </si>
  <si>
    <t>元/㎡</t>
  </si>
  <si>
    <t>1.2.1.2.8</t>
  </si>
  <si>
    <t>塑料A字牌</t>
  </si>
  <si>
    <t>“正在维修”、“正在施工”、“小心地滑”等</t>
  </si>
  <si>
    <t>1.2.1.2.9</t>
  </si>
  <si>
    <t>不锈钢A字牌</t>
  </si>
  <si>
    <t>“请勿泊车”等</t>
  </si>
  <si>
    <t>1.2.1.2.10</t>
  </si>
  <si>
    <t>其他标识标牌</t>
  </si>
  <si>
    <t>1.2.1.3</t>
  </si>
  <si>
    <t>广告宣传</t>
  </si>
  <si>
    <t>1.2.1.3.1</t>
  </si>
  <si>
    <t>横幅/条幅/旗帜（大型）</t>
  </si>
  <si>
    <t>宽2m</t>
  </si>
  <si>
    <t>元/m</t>
  </si>
  <si>
    <t>1.2.1.3.2</t>
  </si>
  <si>
    <t>横幅/条幅/旗帜（小型）</t>
  </si>
  <si>
    <t>宽70cm~90cm</t>
  </si>
  <si>
    <t>1.2.1.3.3</t>
  </si>
  <si>
    <t>易拉宝</t>
  </si>
  <si>
    <t>参考尺寸：200cm*60cm</t>
  </si>
  <si>
    <t>1.2.1.3.4</t>
  </si>
  <si>
    <t>KT板</t>
  </si>
  <si>
    <t>1.2.1.3.5</t>
  </si>
  <si>
    <t>雪弗板（大）</t>
  </si>
  <si>
    <t>参考尺寸：120cm*240cm</t>
  </si>
  <si>
    <t>1.2.1.3.6</t>
  </si>
  <si>
    <t>雪弗板（中）</t>
  </si>
  <si>
    <t>参考尺寸：90cm*60cm</t>
  </si>
  <si>
    <t>1.2.1.3.7</t>
  </si>
  <si>
    <t>雪弗板（小）</t>
  </si>
  <si>
    <t>参考尺寸：30cm*30cm</t>
  </si>
  <si>
    <t>1.2.1.4</t>
  </si>
  <si>
    <t>社区文化活动</t>
  </si>
  <si>
    <t>1.2.1.4.1</t>
  </si>
  <si>
    <t>灯笼（大）</t>
  </si>
  <si>
    <t>参考尺寸：撑开190cm</t>
  </si>
  <si>
    <t>1.2.1.4.2</t>
  </si>
  <si>
    <t>灯笼（中）</t>
  </si>
  <si>
    <t>参考尺寸：撑开7120cm</t>
  </si>
  <si>
    <t>1.2.1.4.3</t>
  </si>
  <si>
    <t>灯笼（小）</t>
  </si>
  <si>
    <t>参考尺寸：撑开79cm</t>
  </si>
  <si>
    <t>1.2.1.4.4</t>
  </si>
  <si>
    <t>春联</t>
  </si>
  <si>
    <t>春联、横批、福字、窗花等</t>
  </si>
  <si>
    <t>1.2.1.4.5</t>
  </si>
  <si>
    <t>圣诞老人衣服</t>
  </si>
  <si>
    <t>衣服、帽子、手套、靴套、假发等</t>
  </si>
  <si>
    <t>1.2.1.4.6</t>
  </si>
  <si>
    <t>圣诞帽/发卡</t>
  </si>
  <si>
    <t>1.2.1.4.7</t>
  </si>
  <si>
    <t>国旗（大）</t>
  </si>
  <si>
    <t>参考尺寸：144cm*96cm</t>
  </si>
  <si>
    <t>1.2.1.4.8</t>
  </si>
  <si>
    <t>国旗（中）</t>
  </si>
  <si>
    <t>参考尺寸：96cm*64cm</t>
  </si>
  <si>
    <t>1.2.1.4.9</t>
  </si>
  <si>
    <t>国旗（小）</t>
  </si>
  <si>
    <t>8号国旗，串旗，50面，15m一条</t>
  </si>
  <si>
    <t>条</t>
  </si>
  <si>
    <t>元/条</t>
  </si>
  <si>
    <t>1.2.1.4.10</t>
  </si>
  <si>
    <t>气球</t>
  </si>
  <si>
    <t>50支装</t>
  </si>
  <si>
    <t>包</t>
  </si>
  <si>
    <t>元/包</t>
  </si>
  <si>
    <t>1.2.1.4.11</t>
  </si>
  <si>
    <t>缴费有礼</t>
  </si>
  <si>
    <t>元/项</t>
  </si>
  <si>
    <t>1.2.2</t>
  </si>
  <si>
    <t>保洁类</t>
  </si>
  <si>
    <t>1.2.2.1</t>
  </si>
  <si>
    <t>清洁设备</t>
  </si>
  <si>
    <t>1.2.2.1.1</t>
  </si>
  <si>
    <t>地毯清洗机</t>
  </si>
  <si>
    <t>元/台</t>
  </si>
  <si>
    <t>1.2.2.1.2</t>
  </si>
  <si>
    <t>高压水枪</t>
  </si>
  <si>
    <t>1.2.2.1.3</t>
  </si>
  <si>
    <t>抛光机/结晶机</t>
  </si>
  <si>
    <t>1.2.2.1.4</t>
  </si>
  <si>
    <t>扫地机（租）</t>
  </si>
  <si>
    <t>月/台</t>
  </si>
  <si>
    <t>1.2.2.1.5</t>
  </si>
  <si>
    <t>扫雪机</t>
  </si>
  <si>
    <t>1.2.2.1.6</t>
  </si>
  <si>
    <t>工业吸尘器</t>
  </si>
  <si>
    <t>1.2.2.1.7</t>
  </si>
  <si>
    <t>洗地机（租）</t>
  </si>
  <si>
    <t>电动三轮车</t>
  </si>
  <si>
    <t>四桶（240L）平板环卫车60V/32A，最大行驶速度：25KM/小时，车身重量：280KG，载重：300KG</t>
  </si>
  <si>
    <t>1.2.2.2</t>
  </si>
  <si>
    <t>清洁工具</t>
  </si>
  <si>
    <t>1.2.2.2.1</t>
  </si>
  <si>
    <t>扫把</t>
  </si>
  <si>
    <t>1.2.2.2.2</t>
  </si>
  <si>
    <t>玻璃清洁器</t>
  </si>
  <si>
    <t>长杆</t>
  </si>
  <si>
    <t>1.2.2.2.3</t>
  </si>
  <si>
    <t>拖把</t>
  </si>
  <si>
    <t>1.2.2.2.4</t>
  </si>
  <si>
    <t>尘推</t>
  </si>
  <si>
    <t>1.2.2.2.5</t>
  </si>
  <si>
    <t>清洁手推车</t>
  </si>
  <si>
    <t>1.2.2.3</t>
  </si>
  <si>
    <t>清洁材料</t>
  </si>
  <si>
    <t>1.2.2.3.1</t>
  </si>
  <si>
    <t>一次性红毯</t>
  </si>
  <si>
    <t>适用于雨雪天气防滑使用，20m/卷，宽度1.2m，厚度2mm</t>
  </si>
  <si>
    <t>卷</t>
  </si>
  <si>
    <t>元/卷</t>
  </si>
  <si>
    <t>1.2.2.3.2</t>
  </si>
  <si>
    <t xml:space="preserve"> 防滑吸水地毯</t>
  </si>
  <si>
    <t>适用于雨雪天气防滑使用，15m/卷，宽度1m，厚度5mm，适用于非住</t>
  </si>
  <si>
    <t>1.2.2.3.3</t>
  </si>
  <si>
    <t>大垃圾桶</t>
  </si>
  <si>
    <t>240L，带脚踏，带轮子，挂车桶</t>
  </si>
  <si>
    <t>1.2.2.3.4</t>
  </si>
  <si>
    <t>户外垃圾桶</t>
  </si>
  <si>
    <t>不锈钢或仿木分类垃圾桶</t>
  </si>
  <si>
    <t>1.2.2.3.5</t>
  </si>
  <si>
    <t>环保分类垃圾桶</t>
  </si>
  <si>
    <t>脚踏双分类垃圾桶</t>
  </si>
  <si>
    <t>1.2.2.3.6</t>
  </si>
  <si>
    <t>垃圾篓</t>
  </si>
  <si>
    <t>办公区使用的小型垃圾筐</t>
  </si>
  <si>
    <t>1.2.2.3.7</t>
  </si>
  <si>
    <t>垃圾袋</t>
  </si>
  <si>
    <t>平口袋 120CMx140CM，50只/包</t>
  </si>
  <si>
    <t>1.2.2.3.8</t>
  </si>
  <si>
    <t>清洁剂</t>
  </si>
  <si>
    <t>3.78L/桶 中性清洁剂</t>
  </si>
  <si>
    <t>元/桶</t>
  </si>
  <si>
    <t>1.2.2.3.9</t>
  </si>
  <si>
    <t>泳池消毒粉</t>
  </si>
  <si>
    <t>400g/袋</t>
  </si>
  <si>
    <t>袋</t>
  </si>
  <si>
    <t>元/袋</t>
  </si>
  <si>
    <t>1.2.2.3.10</t>
  </si>
  <si>
    <t>擦手纸</t>
  </si>
  <si>
    <t>225MMx198MM，200张/包，20包/箱</t>
  </si>
  <si>
    <t>箱</t>
  </si>
  <si>
    <t>元/箱</t>
  </si>
  <si>
    <t>1.2.2.3.11</t>
  </si>
  <si>
    <t>大盘纸</t>
  </si>
  <si>
    <t>120MMx91MM，1080段/卷，12卷/箱</t>
  </si>
  <si>
    <t>1.2.2.3.12</t>
  </si>
  <si>
    <t>马桶坐垫纸</t>
  </si>
  <si>
    <t xml:space="preserve">250张/包，20包/箱 </t>
  </si>
  <si>
    <t>1.2.2.3.13</t>
  </si>
  <si>
    <t>杀虫剂-驱杀蚊蝇蟑螂</t>
  </si>
  <si>
    <t>750ml/瓶</t>
  </si>
  <si>
    <t>瓶</t>
  </si>
  <si>
    <t>元/瓶</t>
  </si>
  <si>
    <t>1.2.2.3.14</t>
  </si>
  <si>
    <t>其他清洁物资类</t>
  </si>
  <si>
    <t>按年编制，均分至12个月</t>
  </si>
  <si>
    <t>1.2.3</t>
  </si>
  <si>
    <t>绿化类</t>
  </si>
  <si>
    <t>1.2.3.1</t>
  </si>
  <si>
    <t>绿化设备</t>
  </si>
  <si>
    <t>1.2.3.1.1</t>
  </si>
  <si>
    <t>草坪机</t>
  </si>
  <si>
    <t>1.2.3.1.2</t>
  </si>
  <si>
    <t>吹叶机</t>
  </si>
  <si>
    <t>1.2.3.1.3</t>
  </si>
  <si>
    <t>打药设备</t>
  </si>
  <si>
    <t>1.2.3.1.4</t>
  </si>
  <si>
    <t>割灌机</t>
  </si>
  <si>
    <t>1.2.3.1.5</t>
  </si>
  <si>
    <t>绿篱机</t>
  </si>
  <si>
    <t>1.2.3.2</t>
  </si>
  <si>
    <t>花草苗木</t>
  </si>
  <si>
    <t>1.2.3.2.1</t>
  </si>
  <si>
    <t>金山绣线菊</t>
  </si>
  <si>
    <t>含栽植</t>
  </si>
  <si>
    <t>株</t>
  </si>
  <si>
    <t>元/株</t>
  </si>
  <si>
    <t>1.2.3.2.2</t>
  </si>
  <si>
    <t>小叶黄杨（篱）</t>
  </si>
  <si>
    <t>1.2.3.2.3</t>
  </si>
  <si>
    <t>水蜡（篱）</t>
  </si>
  <si>
    <t>1.2.3.2.4</t>
  </si>
  <si>
    <t>草种</t>
  </si>
  <si>
    <t>早熟禾草籽/高羊茅草籽</t>
  </si>
  <si>
    <t>斤</t>
  </si>
  <si>
    <t>元/斤</t>
  </si>
  <si>
    <t>1.2.3.2.5</t>
  </si>
  <si>
    <t>假草皮/台湾草皮</t>
  </si>
  <si>
    <t>台湾草皮，高羊茅草坪，高3cm</t>
  </si>
  <si>
    <t>1.2.3.2.6</t>
  </si>
  <si>
    <t>绿萝</t>
  </si>
  <si>
    <t>盆</t>
  </si>
  <si>
    <t>元/盆</t>
  </si>
  <si>
    <t>1.2.3.2.7</t>
  </si>
  <si>
    <t>马莲草</t>
  </si>
  <si>
    <t>1.2.3.2.8</t>
  </si>
  <si>
    <t>其他草本</t>
  </si>
  <si>
    <t>1.2.3.3</t>
  </si>
  <si>
    <t>农药化肥</t>
  </si>
  <si>
    <t>1.2.3.3.1</t>
  </si>
  <si>
    <t>除草剂-除禾本科杂草</t>
  </si>
  <si>
    <t>100g/瓶</t>
  </si>
  <si>
    <t>1.2.3.3.2</t>
  </si>
  <si>
    <t>除草剂-草铵膦</t>
  </si>
  <si>
    <t>1Kg/瓶</t>
  </si>
  <si>
    <t>1.2.3.3.3</t>
  </si>
  <si>
    <t>复合肥/有机肥</t>
  </si>
  <si>
    <t>100斤/袋</t>
  </si>
  <si>
    <t>1.2.3.3.4</t>
  </si>
  <si>
    <t>高效氯氰菊酯</t>
  </si>
  <si>
    <t>灭害虫，500ml/瓶</t>
  </si>
  <si>
    <t>1.2.3.3.5</t>
  </si>
  <si>
    <t>工业盐</t>
  </si>
  <si>
    <t>50Kg/袋</t>
  </si>
  <si>
    <t>1.2.3.3.6</t>
  </si>
  <si>
    <t>尿素</t>
  </si>
  <si>
    <t>1.2.3.3.7</t>
  </si>
  <si>
    <t>杀虫剂</t>
  </si>
  <si>
    <t>农药吡虫啉（水剂） 200g/瓶</t>
  </si>
  <si>
    <t>1.2.3.3.8</t>
  </si>
  <si>
    <t>杀菌剂</t>
  </si>
  <si>
    <t>清园预防病虫害</t>
  </si>
  <si>
    <t>1.2.4</t>
  </si>
  <si>
    <t>消防类</t>
  </si>
  <si>
    <t>1.2.4.1</t>
  </si>
  <si>
    <t>消防器材</t>
  </si>
  <si>
    <t>1.2.4.1.1</t>
  </si>
  <si>
    <t>灭火器</t>
  </si>
  <si>
    <r>
      <rPr>
        <sz val="10"/>
        <rFont val="微软雅黑"/>
        <charset val="134"/>
      </rPr>
      <t> </t>
    </r>
    <r>
      <rPr>
        <sz val="13.5"/>
        <rFont val="Arial"/>
        <charset val="134"/>
      </rPr>
      <t xml:space="preserve">4KG </t>
    </r>
    <r>
      <rPr>
        <sz val="13.5"/>
        <rFont val="宋体"/>
        <charset val="134"/>
      </rPr>
      <t>碳钢瓶体</t>
    </r>
  </si>
  <si>
    <t>1.2.4.1.2</t>
  </si>
  <si>
    <t>灭火器箱</t>
  </si>
  <si>
    <t>干粉灭火器箱 4KGx2，厚0.6MM 铁皮</t>
  </si>
  <si>
    <t>1.2.4.1.3</t>
  </si>
  <si>
    <t>消防柜</t>
  </si>
  <si>
    <t>微型消防站（含消防工具） 1600x1200x400MM 内含2人基本套装，97战斗服5件套x2套，头灯x1个，反光衣x1件，防火毯x1，面具x1，探照灯x1，口哨x1，安全绳x1，挂钩x1，水带水枪接扣喉箍x1，以及消防工具柜1个</t>
  </si>
  <si>
    <t>1.2.4.1.4</t>
  </si>
  <si>
    <t>消防栓</t>
  </si>
  <si>
    <t>铁质箱体，空箱</t>
  </si>
  <si>
    <t>1.2.4.1.5</t>
  </si>
  <si>
    <t>消防应急灯</t>
  </si>
  <si>
    <t>1.2.4.2</t>
  </si>
  <si>
    <t>消防工具</t>
  </si>
  <si>
    <t>1.2.4.2.1</t>
  </si>
  <si>
    <t>防毒面具</t>
  </si>
  <si>
    <t>1.2.4.2.2</t>
  </si>
  <si>
    <t>防火毯/灭火毯/消防毯</t>
  </si>
  <si>
    <t>1.5m*1.5m</t>
  </si>
  <si>
    <t>1.2.4.2.3</t>
  </si>
  <si>
    <t>水枪头</t>
  </si>
  <si>
    <t>1.2.4.2.4</t>
  </si>
  <si>
    <t>消防服装</t>
  </si>
  <si>
    <t>1.2.4.2.5</t>
  </si>
  <si>
    <t>消防斧/消防锤/消防铲</t>
  </si>
  <si>
    <t>把</t>
  </si>
  <si>
    <t>元/把</t>
  </si>
  <si>
    <t>1.2.4.2.6</t>
  </si>
  <si>
    <t>消防软梯</t>
  </si>
  <si>
    <t>30m</t>
  </si>
  <si>
    <t>1.2.4.2.7</t>
  </si>
  <si>
    <t>消防水带</t>
  </si>
  <si>
    <t>含接扣，铁丝喉箍双重安装，不含水枪，参考尺寸10-65-25</t>
  </si>
  <si>
    <t>1.2.4.2.8</t>
  </si>
  <si>
    <t>正压式呼吸器</t>
  </si>
  <si>
    <t>1.2.5</t>
  </si>
  <si>
    <t>安防类</t>
  </si>
  <si>
    <t>1.2.5.1</t>
  </si>
  <si>
    <t>安防设施设备</t>
  </si>
  <si>
    <t>1.2.5.1.1</t>
  </si>
  <si>
    <t>单杆道闸杆</t>
  </si>
  <si>
    <t>100×50mm 孔距130mm 长4m</t>
  </si>
  <si>
    <t>1.2.5.1.2</t>
  </si>
  <si>
    <t>格栅道闸杆</t>
  </si>
  <si>
    <t>4m，格栅状</t>
  </si>
  <si>
    <t>1.2.5.1.3</t>
  </si>
  <si>
    <t>硬盘录像机</t>
  </si>
  <si>
    <t>32路8盘位硬盘录像机</t>
  </si>
  <si>
    <t>1.2.5.1.4</t>
  </si>
  <si>
    <t>门禁</t>
  </si>
  <si>
    <t>一体式门禁控制器，门禁刷卡器</t>
  </si>
  <si>
    <t>1.2.5.1.5</t>
  </si>
  <si>
    <t>摄像机</t>
  </si>
  <si>
    <t>1.2.5.1.6</t>
  </si>
  <si>
    <t>对讲机</t>
  </si>
  <si>
    <t>1.2.5.1.7</t>
  </si>
  <si>
    <t>两轮安全巡逻车</t>
  </si>
  <si>
    <t>电动两轮车</t>
  </si>
  <si>
    <t>辆</t>
  </si>
  <si>
    <t>元/辆</t>
  </si>
  <si>
    <t>1.2.5.1.8</t>
  </si>
  <si>
    <t>四轮安全巡逻车</t>
  </si>
  <si>
    <t>四轮四座电动巡逻车72V/120AH</t>
  </si>
  <si>
    <t>1.2.5.2</t>
  </si>
  <si>
    <t>安全防护装备</t>
  </si>
  <si>
    <t>1.2.5.2.1</t>
  </si>
  <si>
    <t>挡鼠板</t>
  </si>
  <si>
    <t>高500×长100mm</t>
  </si>
  <si>
    <t>块</t>
  </si>
  <si>
    <t>元/块</t>
  </si>
  <si>
    <t>1.2.5.2.2</t>
  </si>
  <si>
    <t>防洪挡板</t>
  </si>
  <si>
    <t>长100×高600mm 板材厚度1.3mm</t>
  </si>
  <si>
    <t>1.2.5.2.3</t>
  </si>
  <si>
    <t>防洪沙袋</t>
  </si>
  <si>
    <t xml:space="preserve"> 30CMx70CM 不含沙</t>
  </si>
  <si>
    <t>1.2.5.2.4</t>
  </si>
  <si>
    <t>执法记录仪</t>
  </si>
  <si>
    <t>32G内存 1080P高清 红蓝灯爆闪 IP66防水防层 2m防跌落 140°广角镜头 17小时续航</t>
  </si>
  <si>
    <t>1.2.5.2.5</t>
  </si>
  <si>
    <t>防爆套装</t>
  </si>
  <si>
    <t>防暴装备套装8件套 含3.5MM防暴盾牌x1个+硬质防刺服x1个+PC头盔x1个+钢叉x1个+PC防暴棍x1个+抓捕器x1个+防割手套x1双1套+强光手电筒1</t>
  </si>
  <si>
    <t>1.2.5.2.6</t>
  </si>
  <si>
    <t>反光衣</t>
  </si>
  <si>
    <t>件</t>
  </si>
  <si>
    <t>元/件</t>
  </si>
  <si>
    <t>1.2.5.2.7</t>
  </si>
  <si>
    <t>反光雨衣</t>
  </si>
  <si>
    <t>分体雨衣 雨衣套装</t>
  </si>
  <si>
    <t>1.2.5.3</t>
  </si>
  <si>
    <t>道路及岗亭设施</t>
  </si>
  <si>
    <t>1.2.5.3.1</t>
  </si>
  <si>
    <t>车位锁</t>
  </si>
  <si>
    <t>1.2.5.3.2</t>
  </si>
  <si>
    <t>橡塑倒车挡车器</t>
  </si>
  <si>
    <t>注意一个车位应选两个</t>
  </si>
  <si>
    <t>1.2.5.3.3</t>
  </si>
  <si>
    <t>U型钢管挡车器</t>
  </si>
  <si>
    <t>1000x300x2MM，黑黄 优质冷轧钢</t>
  </si>
  <si>
    <t>1.2.5.3.4</t>
  </si>
  <si>
    <t>反光警示胶带</t>
  </si>
  <si>
    <t>黄黑斜纹 50mm×22m 1 卷</t>
  </si>
  <si>
    <t xml:space="preserve"> 卷</t>
  </si>
  <si>
    <t>1.2.5.3.5</t>
  </si>
  <si>
    <t>橡胶反光护角</t>
  </si>
  <si>
    <t xml:space="preserve"> 高100CMx宽10CM，厚10MM，黑黄 防撞条包角</t>
  </si>
  <si>
    <t>1.2.5.3.6</t>
  </si>
  <si>
    <t>防盗刺/防爬刺</t>
  </si>
  <si>
    <t>热镀锌卷径50厘米双螺旋10米</t>
  </si>
  <si>
    <t>1.2.5.3.7</t>
  </si>
  <si>
    <t>防撞水马</t>
  </si>
  <si>
    <t>圆形隔离墩 800x600CM，红白</t>
  </si>
  <si>
    <t>1.2.5.3.8</t>
  </si>
  <si>
    <t>市政道路护栏</t>
  </si>
  <si>
    <t xml:space="preserve"> 安装高度0.8m 长度3.08m 白蓝色 含护栏×1+立柱×1+橡胶墩子×1+道钉×2+反光标×2</t>
  </si>
  <si>
    <t>1.2.5.3.9</t>
  </si>
  <si>
    <t>活动埋地桩</t>
  </si>
  <si>
    <t>高500MM，厚1.2MM，孔直径114MM</t>
  </si>
  <si>
    <t>1.2.5.3.10</t>
  </si>
  <si>
    <t>减速带</t>
  </si>
  <si>
    <t>100x35x4/5CM长x宽x高</t>
  </si>
  <si>
    <t>1.2.5.3.11</t>
  </si>
  <si>
    <t>警戒带</t>
  </si>
  <si>
    <t>50米x5CM宽</t>
  </si>
  <si>
    <t>1.2.5.3.12</t>
  </si>
  <si>
    <t>商业用警戒带（带杆）</t>
  </si>
  <si>
    <t>伸缩警戒线 红色伸缩带x1，长度2M，伸缩带可见尺寸约1.8Mx48MM，不锈钢杆子φ63x900MM 杆子不锈钢材质</t>
  </si>
  <si>
    <t>1.2.5.3.13</t>
  </si>
  <si>
    <t>石球</t>
  </si>
  <si>
    <t>1.2.5.3.14</t>
  </si>
  <si>
    <t>铁马</t>
  </si>
  <si>
    <t>铁马护栏 1.2x2M 黄黑</t>
  </si>
  <si>
    <t>1.2.5.3.15</t>
  </si>
  <si>
    <t>斜坡垫</t>
  </si>
  <si>
    <t>橡塑路沿坡 500x320x140MM 全黑色</t>
  </si>
  <si>
    <t>1.2.5.3.16</t>
  </si>
  <si>
    <t>雪糕筒</t>
  </si>
  <si>
    <t>1.2.5.3.17</t>
  </si>
  <si>
    <t>保安岗台</t>
  </si>
  <si>
    <t>不锈钢 L580xW560xH1100CM</t>
  </si>
  <si>
    <t>1.2.5.3.18</t>
  </si>
  <si>
    <t>封闭保安岗台</t>
  </si>
  <si>
    <t>1.2x2x2.4M 304不锈钢</t>
  </si>
  <si>
    <t>1.2.5.3.19</t>
  </si>
  <si>
    <t>遮阳伞</t>
  </si>
  <si>
    <t xml:space="preserve"> 2.5×2.5m</t>
  </si>
  <si>
    <t>1.2.6</t>
  </si>
  <si>
    <t>工程类</t>
  </si>
  <si>
    <t>1.2.6.1</t>
  </si>
  <si>
    <t>车辆及空调</t>
  </si>
  <si>
    <t>1.2.6.1.1</t>
  </si>
  <si>
    <t>平板车</t>
  </si>
  <si>
    <t>塑料微静音平板车</t>
  </si>
  <si>
    <t>1.2.6.1.2</t>
  </si>
  <si>
    <t>购物车</t>
  </si>
  <si>
    <t>60L</t>
  </si>
  <si>
    <t>1.2.6.1.3</t>
  </si>
  <si>
    <t>1.2.6.1.4</t>
  </si>
  <si>
    <t>升降机</t>
  </si>
  <si>
    <t>1.2.6.1.5</t>
  </si>
  <si>
    <t xml:space="preserve">手动托盘液压搬运车 </t>
  </si>
  <si>
    <t>1.2.6.1.6</t>
  </si>
  <si>
    <t>电梯空调</t>
  </si>
  <si>
    <t>1.2.6.1.7</t>
  </si>
  <si>
    <t>挂壁式空调</t>
  </si>
  <si>
    <t>1.2.6.1.8</t>
  </si>
  <si>
    <t>空调安装辅料</t>
  </si>
  <si>
    <t>1.2.6.1.9</t>
  </si>
  <si>
    <t>立柜式空调</t>
  </si>
  <si>
    <t>1.2.6.1.10</t>
  </si>
  <si>
    <t>中央空调</t>
  </si>
  <si>
    <t>1.2.6.2</t>
  </si>
  <si>
    <t>工程工具</t>
  </si>
  <si>
    <t>1.2.6.2.1</t>
  </si>
  <si>
    <t>吹风机/鼓风机</t>
  </si>
  <si>
    <t>1.2.6.2.2</t>
  </si>
  <si>
    <t>电锤/手电钻/冲击钻/水钻</t>
  </si>
  <si>
    <t>1.2.6.2.3</t>
  </si>
  <si>
    <t>电锤钻头/电锤方头</t>
  </si>
  <si>
    <t>支</t>
  </si>
  <si>
    <t>元/支</t>
  </si>
  <si>
    <t>1.2.6.2.4</t>
  </si>
  <si>
    <t>电镐</t>
  </si>
  <si>
    <t>1.2.6.2.5</t>
  </si>
  <si>
    <t>工程宝</t>
  </si>
  <si>
    <t>1.2.6.2.6</t>
  </si>
  <si>
    <t>角磨机</t>
  </si>
  <si>
    <t>1.2.6.2.7</t>
  </si>
  <si>
    <t>排钉枪/铆钉枪</t>
  </si>
  <si>
    <t>1.2.6.2.8</t>
  </si>
  <si>
    <t>潜水泵/污水泵/自吸泵</t>
  </si>
  <si>
    <t>1.2.6.2.9</t>
  </si>
  <si>
    <t>切割机</t>
  </si>
  <si>
    <t>1.2.6.2.10</t>
  </si>
  <si>
    <t>电焊机</t>
  </si>
  <si>
    <t>1.2.6.2.11</t>
  </si>
  <si>
    <t>吸焊枪</t>
  </si>
  <si>
    <t>1.2.6.2.12</t>
  </si>
  <si>
    <t>内窥镜</t>
  </si>
  <si>
    <t>1.2.6.2.13</t>
  </si>
  <si>
    <t>人字梯</t>
  </si>
  <si>
    <t>架</t>
  </si>
  <si>
    <t>元/架</t>
  </si>
  <si>
    <t>1.2.6.2.14</t>
  </si>
  <si>
    <t>工具组套</t>
  </si>
  <si>
    <t>1.2.6.2.15</t>
  </si>
  <si>
    <t>测距仪</t>
  </si>
  <si>
    <t>1.2.6.2.16</t>
  </si>
  <si>
    <t>万用表</t>
  </si>
  <si>
    <t>1.2.6.2.17</t>
  </si>
  <si>
    <t>兆欧表</t>
  </si>
  <si>
    <t>1.2.6.3</t>
  </si>
  <si>
    <t>耗材</t>
  </si>
  <si>
    <t>1.2.6.3.1</t>
  </si>
  <si>
    <t>LED灯具</t>
  </si>
  <si>
    <t>填写月均金额</t>
  </si>
  <si>
    <t>1.2.6.3.2</t>
  </si>
  <si>
    <t>白炽灯具</t>
  </si>
  <si>
    <t>1.2.6.3.3</t>
  </si>
  <si>
    <t>电工物料</t>
  </si>
  <si>
    <t>1.2.6.3.4</t>
  </si>
  <si>
    <t>阀门</t>
  </si>
  <si>
    <t>1.2.6.3.5</t>
  </si>
  <si>
    <t>管材</t>
  </si>
  <si>
    <t>1.2.6.3.6</t>
  </si>
  <si>
    <t>建筑材料</t>
  </si>
  <si>
    <t>1.2.6.3.7</t>
  </si>
  <si>
    <t>节能灯具</t>
  </si>
  <si>
    <t>1.2.6.3.8</t>
  </si>
  <si>
    <t>开关插座</t>
  </si>
  <si>
    <t>1.2.6.3.9</t>
  </si>
  <si>
    <t>五金辅料</t>
  </si>
  <si>
    <t>1.2.6.3.10</t>
  </si>
  <si>
    <t>油漆</t>
  </si>
  <si>
    <t>地坪漆、醇酸磁漆、水性漆、外墙乳胶漆涂料、内墙乳胶漆涂料、其他油漆</t>
  </si>
  <si>
    <t>1.2.6.4</t>
  </si>
  <si>
    <t>其他工程物资</t>
  </si>
  <si>
    <t>1.3.1</t>
  </si>
  <si>
    <t>土建维修整改</t>
  </si>
  <si>
    <t>1.3.1.1</t>
  </si>
  <si>
    <t>室内楼梯、消防通道、电梯前室翻新工程</t>
  </si>
  <si>
    <t>1.3.1.2</t>
  </si>
  <si>
    <t>围墙护栏、室外系列护栏、支架防腐等翻新工程</t>
  </si>
  <si>
    <t>1.3.1.3</t>
  </si>
  <si>
    <t>大堂及电梯前室</t>
  </si>
  <si>
    <t>1.3.1.4</t>
  </si>
  <si>
    <t>室外步行道、地面砖</t>
  </si>
  <si>
    <t>1.3.1.5</t>
  </si>
  <si>
    <t>游泳池建筑设施</t>
  </si>
  <si>
    <t>1.3.1.6</t>
  </si>
  <si>
    <t>外墙玻璃、大堂装饰玻璃等</t>
  </si>
  <si>
    <t>1.3.1.7</t>
  </si>
  <si>
    <t>外墙防水、天台防水</t>
  </si>
  <si>
    <t>1.3.1.8</t>
  </si>
  <si>
    <t>排水管道，沟渠，排水设施</t>
  </si>
  <si>
    <t>1.3.1.9</t>
  </si>
  <si>
    <t>楼道窗户、护栏</t>
  </si>
  <si>
    <t>1.3.1.10</t>
  </si>
  <si>
    <t>假山、水景设施</t>
  </si>
  <si>
    <t>1.3.1.11</t>
  </si>
  <si>
    <t>出入口大门</t>
  </si>
  <si>
    <t>1.3.1.12</t>
  </si>
  <si>
    <t>外墙瓷砖、涂料、空调架</t>
  </si>
  <si>
    <t>1.3.1.13</t>
  </si>
  <si>
    <t>地面、天花装饰木质品</t>
  </si>
  <si>
    <t>1.3.1.14</t>
  </si>
  <si>
    <t>地库、架空层墙面、天花涂料</t>
  </si>
  <si>
    <t>1.3.1.15</t>
  </si>
  <si>
    <t>防火门、闭门器</t>
  </si>
  <si>
    <t>1.3.1.16</t>
  </si>
  <si>
    <t>设备房环境整改</t>
  </si>
  <si>
    <t>1.3.1.17</t>
  </si>
  <si>
    <t>其他土建维修整改</t>
  </si>
  <si>
    <t>1.3.2</t>
  </si>
  <si>
    <t>电梯维修整改</t>
  </si>
  <si>
    <t>1.3.2.1</t>
  </si>
  <si>
    <t>电梯维修</t>
  </si>
  <si>
    <t>1.3.2.2</t>
  </si>
  <si>
    <t>电梯内饰、电梯空调</t>
  </si>
  <si>
    <t>1.3.2.3</t>
  </si>
  <si>
    <t>其他电梯维修整改</t>
  </si>
  <si>
    <t>1.3.3</t>
  </si>
  <si>
    <t>消防维修整改</t>
  </si>
  <si>
    <t>1.3.3.1</t>
  </si>
  <si>
    <t>消防自动报警系统</t>
  </si>
  <si>
    <t>1.3.3.2</t>
  </si>
  <si>
    <t>气体灭火系统</t>
  </si>
  <si>
    <t>1.3.3.3</t>
  </si>
  <si>
    <t>防排烟系统</t>
  </si>
  <si>
    <t>1.3.3.4</t>
  </si>
  <si>
    <t>电话和广播系统</t>
  </si>
  <si>
    <t>1.3.3.5</t>
  </si>
  <si>
    <t>消防水系统</t>
  </si>
  <si>
    <t>1.3.3.6</t>
  </si>
  <si>
    <t>防火分割系统</t>
  </si>
  <si>
    <t>1.3.3.7</t>
  </si>
  <si>
    <t>应急疏散</t>
  </si>
  <si>
    <t>1.3.3.8</t>
  </si>
  <si>
    <t>其他消防维修整改</t>
  </si>
  <si>
    <t>1.3.4</t>
  </si>
  <si>
    <t>电气维修整改</t>
  </si>
  <si>
    <t>1.3.4.1</t>
  </si>
  <si>
    <t>低压柜维修</t>
  </si>
  <si>
    <t>1.3.4.2</t>
  </si>
  <si>
    <t>高压设备外委保养</t>
  </si>
  <si>
    <t>1.3.4.3</t>
  </si>
  <si>
    <t>变压器</t>
  </si>
  <si>
    <t>1.3.4.4</t>
  </si>
  <si>
    <t>低压柜</t>
  </si>
  <si>
    <t>1.3.4.5</t>
  </si>
  <si>
    <t>末端各种电气箱</t>
  </si>
  <si>
    <t>1.3.4.6</t>
  </si>
  <si>
    <t>发电机组</t>
  </si>
  <si>
    <t>1.3.4.7</t>
  </si>
  <si>
    <t>室外照明设施、照明线路维修更换</t>
  </si>
  <si>
    <t>1.3.4.8</t>
  </si>
  <si>
    <t>通道相关系统</t>
  </si>
  <si>
    <t>1.3.4.9</t>
  </si>
  <si>
    <t>其他电气维修整改</t>
  </si>
  <si>
    <t>1.3.5</t>
  </si>
  <si>
    <t>暖通维修整改</t>
  </si>
  <si>
    <t>1.3.5.1</t>
  </si>
  <si>
    <t>空调末端设备维修</t>
  </si>
  <si>
    <t>1.3.5.2</t>
  </si>
  <si>
    <t>其他暖通维修整改</t>
  </si>
  <si>
    <t>1.3.6</t>
  </si>
  <si>
    <t>弱电维修整改</t>
  </si>
  <si>
    <t>1.3.6.1</t>
  </si>
  <si>
    <t>门禁对讲</t>
  </si>
  <si>
    <t>1.3.6.2</t>
  </si>
  <si>
    <t>闭路电视监控</t>
  </si>
  <si>
    <t>1.3.6.3</t>
  </si>
  <si>
    <t>弱电防雷处理</t>
  </si>
  <si>
    <t>1.3.6.4</t>
  </si>
  <si>
    <t>周界防范系统</t>
  </si>
  <si>
    <t>1.3.6.5</t>
  </si>
  <si>
    <t>背景音乐系统</t>
  </si>
  <si>
    <t>1.3.6.6</t>
  </si>
  <si>
    <t>其他弱电维修</t>
  </si>
  <si>
    <t>1.3.7</t>
  </si>
  <si>
    <t>给排水维修整改</t>
  </si>
  <si>
    <t>1.3.7.1</t>
  </si>
  <si>
    <t>泵组</t>
  </si>
  <si>
    <t>1.3.7.2</t>
  </si>
  <si>
    <t>管道阀门</t>
  </si>
  <si>
    <t>1.3.7.3</t>
  </si>
  <si>
    <t>变频柜</t>
  </si>
  <si>
    <t>1.3.7.4</t>
  </si>
  <si>
    <t>排污泵及管道</t>
  </si>
  <si>
    <t>1.3.7.5</t>
  </si>
  <si>
    <t>泳池设备</t>
  </si>
  <si>
    <t>1.3.7.6</t>
  </si>
  <si>
    <t>水景设备</t>
  </si>
  <si>
    <t>1.3.7.7</t>
  </si>
  <si>
    <t>中水设备</t>
  </si>
  <si>
    <t>1.3.7.8</t>
  </si>
  <si>
    <t>其他给排水维修</t>
  </si>
  <si>
    <t>1.3.8</t>
  </si>
  <si>
    <t>景观维修整改</t>
  </si>
  <si>
    <t>1.3.8.1</t>
  </si>
  <si>
    <t>大乔修剪</t>
  </si>
  <si>
    <t>1.3.8.2</t>
  </si>
  <si>
    <t>其他景观维修</t>
  </si>
  <si>
    <t>1.3.9</t>
  </si>
  <si>
    <t>休闲设施整改</t>
  </si>
  <si>
    <t>1.3.9.1</t>
  </si>
  <si>
    <t>娱乐设施</t>
  </si>
  <si>
    <t>儿童娱乐设施维修更换，金属防腐，地面修复等。每季度全面修复维护一次，每月检查。</t>
  </si>
  <si>
    <t>1.3.9.2</t>
  </si>
  <si>
    <t>健身器材</t>
  </si>
  <si>
    <t>小区内安装的健身器材维修更换，金属防腐，地面修复改造等。每季度全面修复维护一次，每月检查。</t>
  </si>
  <si>
    <t>1.3.9.3</t>
  </si>
  <si>
    <t>休闲设施、休闲椅凳</t>
  </si>
  <si>
    <t>小区配套休闲设施的维护，包括休闲椅凳设施，安全防护、外观情况，每半年全面检修一次。</t>
  </si>
  <si>
    <t>1.3.9.4</t>
  </si>
  <si>
    <t>其他休闲设施整改</t>
  </si>
  <si>
    <t>1.3.10</t>
  </si>
  <si>
    <t>其他维修整改</t>
  </si>
  <si>
    <t>物业管理区域范围内，社区共用部位、共用设备和公共设施及在公共性服务中所发生的公共水费、排污费（污水处理费）能源消耗，当公摊水费包含于物业费单价中时，需相应在本科目下进行填写</t>
  </si>
  <si>
    <t>月均用水量</t>
  </si>
  <si>
    <t>m³/月</t>
  </si>
  <si>
    <t>元/m³</t>
  </si>
  <si>
    <t>物业管理区域范围内，社区共用部位、共用设备和公共设施及在公共性服务中所发生的公共电费能源消耗，当公摊电费包含于物业费单价中时，需相应在本科目下进行填写</t>
  </si>
  <si>
    <t>月均用电量</t>
  </si>
  <si>
    <t>度/月</t>
  </si>
  <si>
    <t>元/度</t>
  </si>
  <si>
    <t>物业管理区域范围内，社区共用部位、共用设备和公共设施及在公共性服务中所发生的公共燃气费能源消耗，当公摊燃气费包含于物业费单价中时，需相应在本科目下进行填写</t>
  </si>
  <si>
    <t>月均用气量</t>
  </si>
  <si>
    <t>物业管理区域范围内，社区共用部位、共用设备和公共设施及在公共性服务中所发生的公共采暖费能源消耗，当公摊采暖费包含于物业费单价中时，需相应在本科目下进行填写</t>
  </si>
  <si>
    <t>采暖面积</t>
  </si>
  <si>
    <t>元/平米</t>
  </si>
  <si>
    <t>除以上列项外的其他公共能源费，如发电机等燃油公共能源费用</t>
  </si>
  <si>
    <t>包括打印机墨盒、硒鼓、色带架、标签色带、塑封膜、墨水等。</t>
  </si>
  <si>
    <t>打印机墨盒、硒鼓、色带架、标签色带、塑封膜、墨水、纸张、笔、本、文件袋等</t>
  </si>
  <si>
    <t>日常所需单独租赁或购买的办公场地、自有员工宿舍租金</t>
  </si>
  <si>
    <t>日常所需单独租赁或购买的办公场地、自有员工宿舍物管费水电燃气相关费用</t>
  </si>
  <si>
    <t>项目所有专业的自有员工通讯及办公室网络费</t>
  </si>
  <si>
    <t>成本直接归集在项目所有专业的自有员工差旅费，不含片区管理自有员工的差旅费</t>
  </si>
  <si>
    <t>项目所有专业的自有员工交通费</t>
  </si>
  <si>
    <t>项目所有专业的自有员工业务招待费</t>
  </si>
  <si>
    <t>适用于首次项目进场，需要集中采购办公物资、办公室装修等，也包括在前期投标阶段承诺业委会或甲方投入的改造事宜</t>
  </si>
  <si>
    <t>1.6.1</t>
  </si>
  <si>
    <t>开办物资购买</t>
  </si>
  <si>
    <t>1.6.1.1</t>
  </si>
  <si>
    <t>老板桌</t>
  </si>
  <si>
    <t>1.6.1.2</t>
  </si>
  <si>
    <t>办公位桌</t>
  </si>
  <si>
    <t>1.6.1.3</t>
  </si>
  <si>
    <t>办公椅</t>
  </si>
  <si>
    <t>1.6.1.4</t>
  </si>
  <si>
    <t>更衣柜</t>
  </si>
  <si>
    <t>四门更衣柜 900×420×1800mm</t>
  </si>
  <si>
    <t>1.6.1.5</t>
  </si>
  <si>
    <t>文件柜</t>
  </si>
  <si>
    <t>四门文件柜 850×390×1800mm</t>
  </si>
  <si>
    <t>1.6.1.6</t>
  </si>
  <si>
    <t>会议桌</t>
  </si>
  <si>
    <t>会议桌 3500×1400×750mm 1</t>
  </si>
  <si>
    <t>1.6.1.7</t>
  </si>
  <si>
    <t>沙发</t>
  </si>
  <si>
    <t>三人位  尺寸1700×700×720mm</t>
  </si>
  <si>
    <t>1.6.1.8</t>
  </si>
  <si>
    <t>茶几</t>
  </si>
  <si>
    <t>茶几 1200×600×450mm</t>
  </si>
  <si>
    <t>1.6.1.9</t>
  </si>
  <si>
    <t>冰箱</t>
  </si>
  <si>
    <t>186L 直冷 三级能效</t>
  </si>
  <si>
    <t>1.6.1.10</t>
  </si>
  <si>
    <t>饮水机</t>
  </si>
  <si>
    <t>立式上置饮水机，不含水桶</t>
  </si>
  <si>
    <t>1.6.1.11</t>
  </si>
  <si>
    <t>办公电脑</t>
  </si>
  <si>
    <t>办公电脑一次性购置成本</t>
  </si>
  <si>
    <t>1.6.1.12</t>
  </si>
  <si>
    <t>投影及配件</t>
  </si>
  <si>
    <t>包括 CPU、主板、内存、硬盘、显卡、电源、散热器等。</t>
  </si>
  <si>
    <t>1.6.1.13</t>
  </si>
  <si>
    <t>手机通讯</t>
  </si>
  <si>
    <t>包括投影仪、摄像机、摄像头、摄影配件等。</t>
  </si>
  <si>
    <t>1.6.1.14</t>
  </si>
  <si>
    <t>立柜式空调3P</t>
  </si>
  <si>
    <t>1.6.1.15</t>
  </si>
  <si>
    <t>立柜式空调5P</t>
  </si>
  <si>
    <t>1.6.1.16</t>
  </si>
  <si>
    <t>挂壁式空调1.5P</t>
  </si>
  <si>
    <t>1.6.1.17</t>
  </si>
  <si>
    <t>货架</t>
  </si>
  <si>
    <t>长×宽×高:2000×600×2000mm</t>
  </si>
  <si>
    <t>1.6.1.18</t>
  </si>
  <si>
    <t>1.6.1.19</t>
  </si>
  <si>
    <t>1.6.1.20</t>
  </si>
  <si>
    <t>高低床</t>
  </si>
  <si>
    <t>双人高低床 2000×1200×1800mm</t>
  </si>
  <si>
    <t>1.6.1.21</t>
  </si>
  <si>
    <t>其他办公设备</t>
  </si>
  <si>
    <t>1.6.2</t>
  </si>
  <si>
    <t>物业用房装修</t>
  </si>
  <si>
    <t>由物业承担的物业用房软、硬装修费用</t>
  </si>
  <si>
    <t>1.6.3</t>
  </si>
  <si>
    <t>物业用房开荒保洁</t>
  </si>
  <si>
    <t>由物业承担的物业用房开荒保洁费用</t>
  </si>
  <si>
    <t>1.6.4</t>
  </si>
  <si>
    <t>前期承诺整改</t>
  </si>
  <si>
    <t>1.6.5</t>
  </si>
  <si>
    <t>项目拓展费用</t>
  </si>
  <si>
    <t>项目基本信息</t>
  </si>
  <si>
    <t>区域</t>
  </si>
  <si>
    <t>深圳区域</t>
  </si>
  <si>
    <t>面积相关信息</t>
  </si>
  <si>
    <t>城市</t>
  </si>
  <si>
    <t>深圳市</t>
  </si>
  <si>
    <t>分类</t>
  </si>
  <si>
    <t>单位</t>
  </si>
  <si>
    <t>创建组织</t>
  </si>
  <si>
    <t>深圳区域公司深圳非住一片区运营中心</t>
  </si>
  <si>
    <t>项目ID</t>
  </si>
  <si>
    <t>总户数</t>
  </si>
  <si>
    <t>项目编码</t>
  </si>
  <si>
    <t>U1015001964</t>
  </si>
  <si>
    <t>车位总数</t>
  </si>
  <si>
    <t>金地集团总部物业服务中心</t>
  </si>
  <si>
    <t>建筑面积</t>
  </si>
  <si>
    <t>项目类型</t>
  </si>
  <si>
    <t>非住</t>
  </si>
  <si>
    <t>项目来源</t>
  </si>
  <si>
    <t>自有项目</t>
  </si>
  <si>
    <t>收费面积</t>
  </si>
  <si>
    <t>项目性质</t>
  </si>
  <si>
    <t>企业内部服务</t>
  </si>
  <si>
    <t>业务组织</t>
  </si>
  <si>
    <t>定档</t>
  </si>
  <si>
    <t>接管时间</t>
  </si>
  <si>
    <t>2020-01</t>
  </si>
  <si>
    <t>电梯基本信息</t>
  </si>
  <si>
    <t>住宅/非住</t>
  </si>
  <si>
    <t>电梯相关信息</t>
  </si>
  <si>
    <t>电梯维保模式</t>
  </si>
  <si>
    <t>半包（含500的单价配件免费）</t>
  </si>
  <si>
    <t>电梯品牌</t>
  </si>
  <si>
    <t>奥的斯机电</t>
  </si>
  <si>
    <t>城市等级</t>
  </si>
  <si>
    <t>岗位名称</t>
  </si>
  <si>
    <t>模式</t>
  </si>
  <si>
    <t>月均值</t>
  </si>
  <si>
    <t>合计</t>
  </si>
  <si>
    <t>绿化</t>
  </si>
  <si>
    <t>后勤</t>
  </si>
  <si>
    <t>大包</t>
  </si>
  <si>
    <t>奥的斯</t>
  </si>
  <si>
    <t>全包</t>
  </si>
  <si>
    <t>三菱</t>
  </si>
  <si>
    <t>通力</t>
  </si>
  <si>
    <t>日立</t>
  </si>
  <si>
    <t>迅达</t>
  </si>
  <si>
    <t>蒂升</t>
  </si>
  <si>
    <t>若邻荟</t>
  </si>
  <si>
    <t>智想荟</t>
  </si>
  <si>
    <t>荣尚荟</t>
  </si>
  <si>
    <t>类型</t>
  </si>
  <si>
    <t>速度</t>
  </si>
  <si>
    <t>层数划分</t>
  </si>
  <si>
    <t>一类城市</t>
  </si>
  <si>
    <t>二类城市</t>
  </si>
  <si>
    <t>三类城市</t>
  </si>
  <si>
    <t>住宅</t>
  </si>
  <si>
    <t>速度＜3M/S</t>
  </si>
  <si>
    <t>1-10层</t>
  </si>
  <si>
    <t>11-20层</t>
  </si>
  <si>
    <t>21-30层</t>
  </si>
  <si>
    <t>31-40层</t>
  </si>
  <si>
    <t>41-50层</t>
  </si>
  <si>
    <t>3M/S≤速度≤4M/S</t>
  </si>
  <si>
    <t>30-40层</t>
  </si>
  <si>
    <t>50-60层</t>
  </si>
  <si>
    <t>4M/S＜速度≤6M/S</t>
  </si>
  <si>
    <t>扶梯</t>
  </si>
  <si>
    <t>自动扶梯提升高度≤6米</t>
  </si>
  <si>
    <t>6米＜自动扶梯提升高度≤8米</t>
  </si>
  <si>
    <t>电梯维保城市分类映射表</t>
  </si>
  <si>
    <t>城市级别</t>
  </si>
  <si>
    <t>上海市</t>
  </si>
  <si>
    <t>北京市</t>
  </si>
  <si>
    <t>广州市</t>
  </si>
  <si>
    <t>成都市</t>
  </si>
  <si>
    <t>杭州市</t>
  </si>
  <si>
    <t>西安市</t>
  </si>
  <si>
    <t>苏州市</t>
  </si>
  <si>
    <t>武汉市</t>
  </si>
  <si>
    <t>南京市</t>
  </si>
  <si>
    <t>天津市</t>
  </si>
  <si>
    <t>郑州市</t>
  </si>
  <si>
    <t>长沙市</t>
  </si>
  <si>
    <t>东莞市</t>
  </si>
  <si>
    <t>佛山市</t>
  </si>
  <si>
    <t>宁波市</t>
  </si>
  <si>
    <t>青岛市</t>
  </si>
  <si>
    <t>沈阳市</t>
  </si>
  <si>
    <t>合肥市</t>
  </si>
  <si>
    <t>重庆市</t>
  </si>
  <si>
    <t>昆明市</t>
  </si>
  <si>
    <t>无锡市</t>
  </si>
  <si>
    <t>厦门市</t>
  </si>
  <si>
    <t>济南市</t>
  </si>
  <si>
    <t>福州市</t>
  </si>
  <si>
    <t>温州市</t>
  </si>
  <si>
    <t>大连市</t>
  </si>
  <si>
    <t>哈尔滨市</t>
  </si>
  <si>
    <t>长春市</t>
  </si>
  <si>
    <t>泉州市</t>
  </si>
  <si>
    <t>石家庄市</t>
  </si>
  <si>
    <t>南宁市</t>
  </si>
  <si>
    <t>金华市</t>
  </si>
  <si>
    <t>贵阳市</t>
  </si>
  <si>
    <t>南昌市</t>
  </si>
  <si>
    <t>常州市</t>
  </si>
  <si>
    <t>嘉兴市</t>
  </si>
  <si>
    <t>珠海市</t>
  </si>
  <si>
    <t>南通市</t>
  </si>
  <si>
    <t>惠州市</t>
  </si>
  <si>
    <t>太原市</t>
  </si>
  <si>
    <t>中山市</t>
  </si>
  <si>
    <t>徐州市</t>
  </si>
  <si>
    <t>绍兴市</t>
  </si>
  <si>
    <t>台州市</t>
  </si>
  <si>
    <t>烟台市</t>
  </si>
  <si>
    <t>兰州市</t>
  </si>
  <si>
    <t>潍坊市</t>
  </si>
  <si>
    <t>临沂市</t>
  </si>
  <si>
    <t>廊坊市</t>
  </si>
  <si>
    <t>汕头市</t>
  </si>
  <si>
    <t>保定市</t>
  </si>
  <si>
    <t>海口市</t>
  </si>
  <si>
    <t>扬州市</t>
  </si>
  <si>
    <t>湖州市</t>
  </si>
  <si>
    <t>镇江市</t>
  </si>
  <si>
    <t>唐山市</t>
  </si>
  <si>
    <t>乌鲁木齐市</t>
  </si>
  <si>
    <t>洛阳市</t>
  </si>
  <si>
    <t>盐城市</t>
  </si>
  <si>
    <t>呼和浩特市</t>
  </si>
  <si>
    <t>江门市</t>
  </si>
  <si>
    <t>赣州市</t>
  </si>
  <si>
    <t>咸阳市</t>
  </si>
  <si>
    <t>揭阳市</t>
  </si>
  <si>
    <t>泰州市</t>
  </si>
  <si>
    <t>漳州市</t>
  </si>
  <si>
    <t>芜湖市</t>
  </si>
  <si>
    <t>银川市</t>
  </si>
  <si>
    <t>桂林市</t>
  </si>
  <si>
    <t>邯郸市</t>
  </si>
  <si>
    <t>遵义市</t>
  </si>
  <si>
    <t>湛江市</t>
  </si>
  <si>
    <t>阜阳市</t>
  </si>
  <si>
    <t>连云港市</t>
  </si>
  <si>
    <t>淮安市</t>
  </si>
  <si>
    <t>衡阳市</t>
  </si>
  <si>
    <t>莆田市</t>
  </si>
  <si>
    <t>柳州市</t>
  </si>
  <si>
    <t>三亚市</t>
  </si>
  <si>
    <t>绵阳市</t>
  </si>
  <si>
    <t>淄博市</t>
  </si>
  <si>
    <t>南阳市</t>
  </si>
  <si>
    <t>肇庆市</t>
  </si>
  <si>
    <t>上饶市</t>
  </si>
  <si>
    <t>沧州市</t>
  </si>
  <si>
    <t>宁德市</t>
  </si>
  <si>
    <t>新乡市</t>
  </si>
  <si>
    <t>宜昌市</t>
  </si>
  <si>
    <t>滁州市</t>
  </si>
  <si>
    <t>九江市</t>
  </si>
  <si>
    <t>清远市</t>
  </si>
  <si>
    <t>商丘市</t>
  </si>
  <si>
    <t>岳阳市</t>
  </si>
  <si>
    <t>信阳市</t>
  </si>
  <si>
    <t>潮州市</t>
  </si>
  <si>
    <t>威海市</t>
  </si>
  <si>
    <t>株洲市</t>
  </si>
  <si>
    <t>襄阳市</t>
  </si>
  <si>
    <t>马鞍山市</t>
  </si>
  <si>
    <t>宿迁市</t>
  </si>
  <si>
    <t>邢台市</t>
  </si>
  <si>
    <t>菏泽市</t>
  </si>
  <si>
    <t>周口市</t>
  </si>
  <si>
    <t>宜春市</t>
  </si>
  <si>
    <t>丽水市</t>
  </si>
  <si>
    <t>蚌埠市</t>
  </si>
  <si>
    <t>茂名市</t>
  </si>
  <si>
    <t>舟山市</t>
  </si>
  <si>
    <t>安庆市</t>
  </si>
  <si>
    <t>鞍山市</t>
  </si>
  <si>
    <t>大庆市</t>
  </si>
  <si>
    <t>驻马店市</t>
  </si>
  <si>
    <t>三明市</t>
  </si>
  <si>
    <t>秦皇岛市</t>
  </si>
  <si>
    <t>荆州市</t>
  </si>
  <si>
    <t>六安市</t>
  </si>
  <si>
    <t>德州市</t>
  </si>
  <si>
    <t>梅州市</t>
  </si>
  <si>
    <t>包头市</t>
  </si>
  <si>
    <t>衢州市</t>
  </si>
  <si>
    <t>常德市</t>
  </si>
  <si>
    <t>运城市</t>
  </si>
  <si>
    <t>龙岩市</t>
  </si>
  <si>
    <t>许昌市</t>
  </si>
  <si>
    <t>南充市</t>
  </si>
  <si>
    <t>郴州市</t>
  </si>
  <si>
    <t>榆林市</t>
  </si>
  <si>
    <t>邵阳市</t>
  </si>
  <si>
    <t>鄂尔多斯市</t>
  </si>
  <si>
    <t>南平市</t>
  </si>
  <si>
    <t>泰安市</t>
  </si>
  <si>
    <t>黄冈市</t>
  </si>
  <si>
    <t>孝感市</t>
  </si>
  <si>
    <t>西宁市</t>
  </si>
  <si>
    <t>日照市</t>
  </si>
  <si>
    <t>吉林市</t>
  </si>
  <si>
    <t>宿州市</t>
  </si>
  <si>
    <t>湘潭市</t>
  </si>
  <si>
    <t>德阳市</t>
  </si>
  <si>
    <t>黔南布依族苗族自治州</t>
  </si>
  <si>
    <t>汕尾市</t>
  </si>
  <si>
    <t>玉林市</t>
  </si>
  <si>
    <t>韶关市</t>
  </si>
  <si>
    <t>晋中市</t>
  </si>
  <si>
    <t>开封市</t>
  </si>
  <si>
    <t>安阳市</t>
  </si>
  <si>
    <t>豪州市</t>
  </si>
  <si>
    <t>宣城市</t>
  </si>
  <si>
    <t>张家口市</t>
  </si>
  <si>
    <t>黔东南苗族侗族自治州</t>
  </si>
  <si>
    <t>吉安市</t>
  </si>
  <si>
    <t>黄山市</t>
  </si>
  <si>
    <t>红河哈尼族彝族自治州</t>
  </si>
  <si>
    <t>怀化市</t>
  </si>
  <si>
    <t>聊城市</t>
  </si>
  <si>
    <t>景德镇市</t>
  </si>
  <si>
    <t>北海市</t>
  </si>
  <si>
    <t>营口市</t>
  </si>
  <si>
    <t>宜宾市</t>
  </si>
  <si>
    <t>大理白族自治州</t>
  </si>
  <si>
    <t>渭南市</t>
  </si>
  <si>
    <t>东营市</t>
  </si>
  <si>
    <t>焦作市</t>
  </si>
  <si>
    <t>平顶山市</t>
  </si>
  <si>
    <t>临汾市</t>
  </si>
  <si>
    <t>阳江市</t>
  </si>
  <si>
    <t>大同市</t>
  </si>
  <si>
    <t>赤峰市</t>
  </si>
  <si>
    <t>盘锦市</t>
  </si>
  <si>
    <t>抚州市</t>
  </si>
  <si>
    <t>曲靖市</t>
  </si>
  <si>
    <t>淮南市</t>
  </si>
  <si>
    <t>滨州市</t>
  </si>
  <si>
    <t>恩施土家族苗族自治州</t>
  </si>
  <si>
    <t>黄石市</t>
  </si>
  <si>
    <t>枣庄市</t>
  </si>
  <si>
    <t>宝鸡市</t>
  </si>
  <si>
    <t>乐山市</t>
  </si>
  <si>
    <t>河源市</t>
  </si>
  <si>
    <t>娄底市</t>
  </si>
  <si>
    <t>永州市</t>
  </si>
  <si>
    <t>十堰市</t>
  </si>
  <si>
    <t>承德市</t>
  </si>
  <si>
    <t>咸宁市</t>
  </si>
  <si>
    <t>衡水市</t>
  </si>
  <si>
    <t>齐齐哈尔市</t>
  </si>
  <si>
    <t>长治市</t>
  </si>
  <si>
    <t>铜陵市</t>
  </si>
  <si>
    <t>泸州市</t>
  </si>
  <si>
    <t>昭通市</t>
  </si>
  <si>
    <t>益阳市</t>
  </si>
  <si>
    <t>眉山市</t>
  </si>
  <si>
    <t>锦州市</t>
  </si>
  <si>
    <t>延边朝鲜族自治州</t>
  </si>
  <si>
    <t>丹东市</t>
  </si>
  <si>
    <t>漯河市</t>
  </si>
  <si>
    <t>云浮市</t>
  </si>
  <si>
    <t>拉萨市</t>
  </si>
  <si>
    <t>绥化市</t>
  </si>
  <si>
    <t>延安市</t>
  </si>
  <si>
    <t>葫芦岛市</t>
  </si>
  <si>
    <t>铜仁市</t>
  </si>
  <si>
    <t>吕梁市</t>
  </si>
  <si>
    <t>梧州市</t>
  </si>
  <si>
    <t>鹰潭市</t>
  </si>
  <si>
    <t>毕节市</t>
  </si>
  <si>
    <t>安顺市</t>
  </si>
  <si>
    <t>六盘水市</t>
  </si>
  <si>
    <t>天水市</t>
  </si>
  <si>
    <t>丽江市</t>
  </si>
  <si>
    <t>百色市</t>
  </si>
  <si>
    <t>达州市</t>
  </si>
  <si>
    <t>濮阳市</t>
  </si>
  <si>
    <t>贵港市</t>
  </si>
  <si>
    <t>防城港市</t>
  </si>
  <si>
    <t>朝阳市</t>
  </si>
  <si>
    <t>池州市</t>
  </si>
  <si>
    <t>德宏傣族景颇族自治州</t>
  </si>
  <si>
    <t>湘西土家族苗族自治州</t>
  </si>
  <si>
    <t>淮北市</t>
  </si>
  <si>
    <t>汉中市</t>
  </si>
  <si>
    <t>新余市</t>
  </si>
  <si>
    <t>钦州市</t>
  </si>
  <si>
    <t>忻州市</t>
  </si>
  <si>
    <t>文山壮族苗族自治州</t>
  </si>
  <si>
    <t>辽阳市</t>
  </si>
  <si>
    <t>晋城市</t>
  </si>
  <si>
    <t>呼伦贝尔市</t>
  </si>
  <si>
    <t>通辽市</t>
  </si>
  <si>
    <t>四平市</t>
  </si>
  <si>
    <t>酒泉市</t>
  </si>
  <si>
    <t>佳木斯市</t>
  </si>
  <si>
    <t>三门峡市</t>
  </si>
  <si>
    <t>张家界市</t>
  </si>
  <si>
    <t>鄂州市</t>
  </si>
  <si>
    <t>铁岭市</t>
  </si>
  <si>
    <t>凉山彝族自治州</t>
  </si>
  <si>
    <t>内江市</t>
  </si>
  <si>
    <t>黔西南布依族苗族自治州</t>
  </si>
  <si>
    <t>安康市</t>
  </si>
  <si>
    <t>西双版纳傣族自治州</t>
  </si>
  <si>
    <t>萍乡市</t>
  </si>
  <si>
    <t>广元市</t>
  </si>
  <si>
    <t>克拉玛依市</t>
  </si>
  <si>
    <t>牡丹江市</t>
  </si>
  <si>
    <t>玉溪市</t>
  </si>
  <si>
    <t>阜新市</t>
  </si>
  <si>
    <t>广安市</t>
  </si>
  <si>
    <t>贺州市</t>
  </si>
  <si>
    <t>荆门市</t>
  </si>
  <si>
    <t>遂宁市</t>
  </si>
  <si>
    <t>抚顺市</t>
  </si>
  <si>
    <t>鹤壁市</t>
  </si>
  <si>
    <t>保山市</t>
  </si>
  <si>
    <t>河池市</t>
  </si>
  <si>
    <t>松原市</t>
  </si>
  <si>
    <t>楚雄彝族自治州</t>
  </si>
  <si>
    <t>庆阳市</t>
  </si>
  <si>
    <t>普洱市</t>
  </si>
  <si>
    <t>锡林郭勒盟</t>
  </si>
  <si>
    <t>来宾市</t>
  </si>
  <si>
    <t>本溪市</t>
  </si>
  <si>
    <t>随州市</t>
  </si>
  <si>
    <t>伊犁哈萨克自治州</t>
  </si>
  <si>
    <t>通化市</t>
  </si>
  <si>
    <t>乌兰察布市</t>
  </si>
  <si>
    <t>巴音郭楞蒙古自治州</t>
  </si>
  <si>
    <t>兴安市</t>
  </si>
  <si>
    <t>临沧市</t>
  </si>
  <si>
    <t>阳泉市</t>
  </si>
  <si>
    <t>吴忠市</t>
  </si>
  <si>
    <t>自贡市</t>
  </si>
  <si>
    <t>定西市</t>
  </si>
  <si>
    <t>朔州市</t>
  </si>
  <si>
    <t>巴中市</t>
  </si>
  <si>
    <t>嘉峪关市</t>
  </si>
  <si>
    <t>雅安市</t>
  </si>
  <si>
    <t>白城市</t>
  </si>
  <si>
    <t>崇左市</t>
  </si>
  <si>
    <t>哈密市</t>
  </si>
  <si>
    <t>阿拉善盟</t>
  </si>
  <si>
    <t>巴彦淖尔市</t>
  </si>
  <si>
    <t>张掖市</t>
  </si>
  <si>
    <t>陇南市</t>
  </si>
  <si>
    <t>资阳市</t>
  </si>
  <si>
    <t>黑河市</t>
  </si>
  <si>
    <t>乌海市</t>
  </si>
  <si>
    <t>海西蒙古族藏族自治州</t>
  </si>
  <si>
    <t>攀枝花市</t>
  </si>
  <si>
    <t>平凉市</t>
  </si>
  <si>
    <t>白银市</t>
  </si>
  <si>
    <t>临夏回族自治州</t>
  </si>
  <si>
    <t>白山市</t>
  </si>
  <si>
    <t>阿克苏地区</t>
  </si>
  <si>
    <t>鸡西市</t>
  </si>
  <si>
    <t>甘南藏族自治州</t>
  </si>
  <si>
    <t>昌吉回族自治州</t>
  </si>
  <si>
    <t>阿坝藏族羌族自治州</t>
  </si>
  <si>
    <t>甘孜藏族自治州</t>
  </si>
  <si>
    <t>双鸭山市</t>
  </si>
  <si>
    <t>金昌市</t>
  </si>
  <si>
    <t>林芝市</t>
  </si>
  <si>
    <t>中卫市</t>
  </si>
  <si>
    <t>喀什地区</t>
  </si>
  <si>
    <t>商洛市</t>
  </si>
  <si>
    <t>儋州市</t>
  </si>
  <si>
    <t>石嘴山市</t>
  </si>
  <si>
    <t>固原市</t>
  </si>
  <si>
    <t>伊春市</t>
  </si>
  <si>
    <t>鹤岗市</t>
  </si>
  <si>
    <t>大兴安岭地区</t>
  </si>
  <si>
    <t>塔城地区</t>
  </si>
  <si>
    <t>怒江傈僳族自治州</t>
  </si>
  <si>
    <t>辽源市</t>
  </si>
  <si>
    <t>铜川市</t>
  </si>
  <si>
    <t>海东市</t>
  </si>
  <si>
    <t>武威市</t>
  </si>
  <si>
    <t>迪庆藏族自治州</t>
  </si>
  <si>
    <t>博尔塔拉蒙古自治州</t>
  </si>
  <si>
    <t>山南市</t>
  </si>
  <si>
    <t>阿勒泰地区</t>
  </si>
  <si>
    <t>日喀则市</t>
  </si>
  <si>
    <t>昌都市</t>
  </si>
  <si>
    <t>七台河市</t>
  </si>
  <si>
    <t>和田地区</t>
  </si>
  <si>
    <t>海南市</t>
  </si>
  <si>
    <t>吐鲁番市</t>
  </si>
  <si>
    <t>海北藏族自治州</t>
  </si>
  <si>
    <t>那曲地区</t>
  </si>
  <si>
    <t>阿里地区</t>
  </si>
  <si>
    <t>克孜勒苏柯尔克孜自治州</t>
  </si>
  <si>
    <t>玉树藏族自治州</t>
  </si>
  <si>
    <t>黄南藏族自治州</t>
  </si>
  <si>
    <t>果洛藏族自治州</t>
  </si>
  <si>
    <t>三沙市</t>
  </si>
  <si>
    <t>是否为合同科目</t>
  </si>
  <si>
    <t>年总目标成本</t>
  </si>
  <si>
    <t>合计余量</t>
  </si>
  <si>
    <t>合计已发生</t>
  </si>
  <si>
    <t>合同信息</t>
  </si>
  <si>
    <t>2026年</t>
  </si>
  <si>
    <t>合同序号</t>
  </si>
  <si>
    <t>合同编号</t>
  </si>
  <si>
    <t>合同名称</t>
  </si>
  <si>
    <t>采购方式</t>
  </si>
  <si>
    <t>供应商</t>
  </si>
  <si>
    <t>税率</t>
  </si>
  <si>
    <t>合同签订时间</t>
  </si>
  <si>
    <t>合同开始时间</t>
  </si>
  <si>
    <t>合同结束时间</t>
  </si>
  <si>
    <t>付款条款</t>
  </si>
  <si>
    <t>合同总价</t>
  </si>
  <si>
    <t>年化金额</t>
  </si>
  <si>
    <t>计价方式</t>
  </si>
  <si>
    <t>目标成本
月金额</t>
  </si>
  <si>
    <t>余量
月金额</t>
  </si>
  <si>
    <t>已发生
月金额</t>
  </si>
  <si>
    <t>【尾行】不用编辑，且不可删，如需插行在此行之上插入</t>
  </si>
  <si>
    <t>劳务派遣-报销单</t>
  </si>
  <si>
    <t>HJFW-Z-2023-2798</t>
  </si>
  <si>
    <t>人事外包费-报销单</t>
  </si>
  <si>
    <t>清包</t>
  </si>
  <si>
    <t>半包</t>
  </si>
  <si>
    <t>HJFW-Z-2025-03060</t>
  </si>
  <si>
    <t>HJFW-Z-2024-3967</t>
  </si>
  <si>
    <t>HJFW-Z-2023-2044</t>
  </si>
  <si>
    <t>生活垃圾清运外包-报销单</t>
  </si>
  <si>
    <t>财产保险费-报销单</t>
  </si>
  <si>
    <t>咨询服务费-报销单</t>
  </si>
  <si>
    <t>1.1.2.9.2.1</t>
  </si>
  <si>
    <t>诉讼费-报销单</t>
  </si>
  <si>
    <t>QTFW-Z-2025-00013</t>
  </si>
  <si>
    <t>QTFW-Z-2023-0448</t>
  </si>
  <si>
    <t>特种设备年检-报销单</t>
  </si>
  <si>
    <t>水质检测-报销单</t>
  </si>
  <si>
    <t>社区文化活动-汇总</t>
  </si>
  <si>
    <t>社区文化费用-报销单</t>
  </si>
  <si>
    <t>办公耗材-合计</t>
  </si>
  <si>
    <t>1.5.2.1</t>
  </si>
  <si>
    <t>1.5.2.1.1</t>
  </si>
  <si>
    <t>办公费-报销单</t>
  </si>
  <si>
    <t>1.5.4.1</t>
  </si>
  <si>
    <t>物业管理费-报销单</t>
  </si>
  <si>
    <t>合同报表数据仓库 # fxyz_contractrptdata</t>
  </si>
  <si>
    <t>单据体 # fxyz_othersideentry</t>
  </si>
  <si>
    <t>1、请将鼠标移到灰色标题行查看字段录入要求
2、红色带星号（*）的字段为必录字段 
#SetNULL（启用单元格输入NULL清空字段）</t>
  </si>
  <si>
    <t>id</t>
  </si>
  <si>
    <t>billno</t>
  </si>
  <si>
    <t>billstatus</t>
  </si>
  <si>
    <t>fxyz_contractname</t>
  </si>
  <si>
    <t>fxyz_delidatee</t>
  </si>
  <si>
    <t>fxyz_masterslave</t>
  </si>
  <si>
    <t>fxyz_sign_mechanism</t>
  </si>
  <si>
    <t>fxyz_payment.number</t>
  </si>
  <si>
    <t>fxyz_payment.name</t>
  </si>
  <si>
    <t>fxyz_settlement.number</t>
  </si>
  <si>
    <t>fxyz_settlement.name</t>
  </si>
  <si>
    <t>fxyz_currencyfield.number</t>
  </si>
  <si>
    <t>fxyz_currencyfield.name</t>
  </si>
  <si>
    <t>fxyz_exchange</t>
  </si>
  <si>
    <t>fxyz_amount</t>
  </si>
  <si>
    <t>fxyz_totalamount</t>
  </si>
  <si>
    <t>fxyz_amountlower</t>
  </si>
  <si>
    <t>fxyz_contractsignam</t>
  </si>
  <si>
    <t>fxyz_tax</t>
  </si>
  <si>
    <t>fxyz_invoiceway</t>
  </si>
  <si>
    <t>fxyz_countnum</t>
  </si>
  <si>
    <t>org.number</t>
  </si>
  <si>
    <t>org.name</t>
  </si>
  <si>
    <t>fxyz_department.number</t>
  </si>
  <si>
    <t>fxyz_department.name</t>
  </si>
  <si>
    <t>fxyz_contractno</t>
  </si>
  <si>
    <t>fxyz_paetcontractno</t>
  </si>
  <si>
    <t>fxyz_rescindcontractno</t>
  </si>
  <si>
    <t>fxyz_chargedate</t>
  </si>
  <si>
    <t>fxyz_delidates</t>
  </si>
  <si>
    <t>fxyz_buyer.number</t>
  </si>
  <si>
    <t>fxyz_buyer.name</t>
  </si>
  <si>
    <t>fxyz_version</t>
  </si>
  <si>
    <t>fxyz_maincontractno.number</t>
  </si>
  <si>
    <t>fxyz_maincontractno.name</t>
  </si>
  <si>
    <t>fxyz_subcontractnum</t>
  </si>
  <si>
    <t>fxyz_template.number</t>
  </si>
  <si>
    <t>fxyz_template.name</t>
  </si>
  <si>
    <t>creator.number</t>
  </si>
  <si>
    <t>creator.name</t>
  </si>
  <si>
    <t>fxyz_changestatus</t>
  </si>
  <si>
    <t>fxyz_status</t>
  </si>
  <si>
    <t>fxyz_astate</t>
  </si>
  <si>
    <t>fxyz_filestatus</t>
  </si>
  <si>
    <t>fxyz_types.number</t>
  </si>
  <si>
    <t>fxyz_types.name</t>
  </si>
  <si>
    <t>fxyz_types.group</t>
  </si>
  <si>
    <t>fxyz_isassociate</t>
  </si>
  <si>
    <t>fxyz_issample</t>
  </si>
  <si>
    <t>fxyz_sign_detail_fid</t>
  </si>
  <si>
    <t>fxyz_sign_detail_no</t>
  </si>
  <si>
    <t>fxyz_signingtype</t>
  </si>
  <si>
    <t>fxyz_srccontract</t>
  </si>
  <si>
    <t>fxyz_sign_type</t>
  </si>
  <si>
    <t>fxyz_remarks</t>
  </si>
  <si>
    <t>modifier.number</t>
  </si>
  <si>
    <t>modifier.name</t>
  </si>
  <si>
    <t>auditdate</t>
  </si>
  <si>
    <t>createtime</t>
  </si>
  <si>
    <t>modifytime</t>
  </si>
  <si>
    <t>auditor.number</t>
  </si>
  <si>
    <t>auditor.name</t>
  </si>
  <si>
    <t>fxyz_srcid</t>
  </si>
  <si>
    <t>fxyz_srcentry</t>
  </si>
  <si>
    <t>fxyz_othersideentry_id</t>
  </si>
  <si>
    <t>fxyz_party.number</t>
  </si>
  <si>
    <t>fxyz_party.name</t>
  </si>
  <si>
    <t>fxyz_partyname</t>
  </si>
  <si>
    <t>内码</t>
  </si>
  <si>
    <t>*单据编号</t>
  </si>
  <si>
    <t>*审批状态</t>
  </si>
  <si>
    <t>*合同名称</t>
  </si>
  <si>
    <t>*合同截止日期</t>
  </si>
  <si>
    <t>*主从合同</t>
  </si>
  <si>
    <t>*合同签署方式</t>
  </si>
  <si>
    <t>收费方式.编码</t>
  </si>
  <si>
    <t>收费方式.名称</t>
  </si>
  <si>
    <t>结算方式.编码</t>
  </si>
  <si>
    <t>结算方式.名称</t>
  </si>
  <si>
    <t>币别.货币代码</t>
  </si>
  <si>
    <t>币别.名称</t>
  </si>
  <si>
    <t>汇率</t>
  </si>
  <si>
    <t>金额(元)</t>
  </si>
  <si>
    <t>价税合计(元)</t>
  </si>
  <si>
    <t>价税合计(大写)</t>
  </si>
  <si>
    <t>合同签订金额</t>
  </si>
  <si>
    <t>税额</t>
  </si>
  <si>
    <t>开票方式</t>
  </si>
  <si>
    <t>总数量</t>
  </si>
  <si>
    <t>组织.编码</t>
  </si>
  <si>
    <t>组织.名称</t>
  </si>
  <si>
    <t>部门.编码</t>
  </si>
  <si>
    <t>部门.名称</t>
  </si>
  <si>
    <t>合同号</t>
  </si>
  <si>
    <t>对方合同号</t>
  </si>
  <si>
    <t>解除合同号</t>
  </si>
  <si>
    <t>合同生效时间</t>
  </si>
  <si>
    <t>执行人.工号</t>
  </si>
  <si>
    <t>执行人.姓名</t>
  </si>
  <si>
    <t>主合同号.编码</t>
  </si>
  <si>
    <t>主合同号.名称</t>
  </si>
  <si>
    <t>子合同数量</t>
  </si>
  <si>
    <t>套用范本.编码</t>
  </si>
  <si>
    <t>套用范本.名称</t>
  </si>
  <si>
    <t>创建人.工号</t>
  </si>
  <si>
    <t>创建人.姓名</t>
  </si>
  <si>
    <t>处理状态</t>
  </si>
  <si>
    <t>合同状态</t>
  </si>
  <si>
    <t>签章状态</t>
  </si>
  <si>
    <t>档案状态</t>
  </si>
  <si>
    <t>*业务类型.编码</t>
  </si>
  <si>
    <t>业务类型.名称</t>
  </si>
  <si>
    <t>业务类型.分组</t>
  </si>
  <si>
    <t>是否已关联主合同</t>
  </si>
  <si>
    <t>是否我方范本</t>
  </si>
  <si>
    <t>签署详情单据内码</t>
  </si>
  <si>
    <t>签署详情单据</t>
  </si>
  <si>
    <t>签约类型</t>
  </si>
  <si>
    <t>数据来源</t>
  </si>
  <si>
    <t>电子签约方案类型(总)</t>
  </si>
  <si>
    <t>备注</t>
  </si>
  <si>
    <t>修改人.工号</t>
  </si>
  <si>
    <t>修改人.姓名</t>
  </si>
  <si>
    <t>审核日期</t>
  </si>
  <si>
    <t>创建时间</t>
  </si>
  <si>
    <t>修改时间</t>
  </si>
  <si>
    <t>审核人.工号</t>
  </si>
  <si>
    <t>审核人.姓名</t>
  </si>
  <si>
    <t>源单Id</t>
  </si>
  <si>
    <t>源单实体</t>
  </si>
  <si>
    <t>相对方.编码</t>
  </si>
  <si>
    <t>相对方.名称</t>
  </si>
  <si>
    <t>相对方名称</t>
  </si>
  <si>
    <t>2231991400533067776</t>
  </si>
  <si>
    <t>审核通过</t>
  </si>
  <si>
    <t>金地华南地产项目四害消杀外包服务合同(2025)</t>
  </si>
  <si>
    <t>2025-12-31</t>
  </si>
  <si>
    <t>主合同</t>
  </si>
  <si>
    <t>线下签署（智能+物理）</t>
  </si>
  <si>
    <t>001</t>
  </si>
  <si>
    <t>银行转账</t>
  </si>
  <si>
    <t>CNY</t>
  </si>
  <si>
    <t>人民币</t>
  </si>
  <si>
    <t/>
  </si>
  <si>
    <t>增值税专用发票</t>
  </si>
  <si>
    <t>U1015000229</t>
  </si>
  <si>
    <t>深圳区域公司</t>
  </si>
  <si>
    <t>深圳区域公司金地集团总部物业服务中心</t>
  </si>
  <si>
    <t>2025-06-07</t>
  </si>
  <si>
    <t>2025-07-01</t>
  </si>
  <si>
    <t>11501025</t>
  </si>
  <si>
    <t>王学思</t>
  </si>
  <si>
    <t>V1.0</t>
  </si>
  <si>
    <t>20110734</t>
  </si>
  <si>
    <t>郑伟华</t>
  </si>
  <si>
    <t>正常</t>
  </si>
  <si>
    <t>待履约</t>
  </si>
  <si>
    <t>已签章</t>
  </si>
  <si>
    <t>已归档</t>
  </si>
  <si>
    <t>JD-YWLX-051</t>
  </si>
  <si>
    <t>四害消杀</t>
  </si>
  <si>
    <t>环境服务类</t>
  </si>
  <si>
    <t>2231991395583808512</t>
  </si>
  <si>
    <t>SealSign-20250607-0015</t>
  </si>
  <si>
    <t>新签</t>
  </si>
  <si>
    <t>关于深圳区域公司非住一片区金地华南地产项目消杀服务外包续签 需求，项目结算主体深圳市金地物业管理有限公司为一般纳税人， 现申请续签合同。根据公司与供应商协商，本次在原价格基础上下调3%续签。合同涉及的主要内容如下：
 1、项目预算：5231.16元/年（预算内），与甲方实际结算金额：单价500/月，结算总价6000元/年；
 2、消杀面积：4112.54㎡；
 3、消杀频次：除“四害”4次/月；
 4、采购限价：按下调3%降价续签，原435.93元/月，新合同价格422.85元/月，月减少13.08元/月；
 5、作业要求：每次消杀需2人同时作业，消杀药物要求等</t>
  </si>
  <si>
    <t>2025-06-15 14:18:07:185</t>
  </si>
  <si>
    <t>2025-06-07 13:17:20:021</t>
  </si>
  <si>
    <t>2025-06-19 10:43:41:995</t>
  </si>
  <si>
    <t>eipuser</t>
  </si>
  <si>
    <t>EIP接口用户</t>
  </si>
  <si>
    <t>2231985788084569088</t>
  </si>
  <si>
    <t>fxyz_environmentalservice</t>
  </si>
  <si>
    <t>2231991400533068800</t>
  </si>
  <si>
    <t>792</t>
  </si>
  <si>
    <t>深圳市金地物业服务有限公司</t>
  </si>
  <si>
    <t>2231991400533068801</t>
  </si>
  <si>
    <t>415891</t>
  </si>
  <si>
    <t>深圳市亿腾达环保科技有限公司</t>
  </si>
  <si>
    <t>2226356057075179520</t>
  </si>
  <si>
    <t>HJFW-Z-2025-02976</t>
  </si>
  <si>
    <t>关闭</t>
  </si>
  <si>
    <t>2025-05-30</t>
  </si>
  <si>
    <t>未签章</t>
  </si>
  <si>
    <t>未归档</t>
  </si>
  <si>
    <t>2025-05-30 18:47:47:980</t>
  </si>
  <si>
    <t>2025-05-30 18:52:03:853</t>
  </si>
  <si>
    <t>2226353911688616960</t>
  </si>
  <si>
    <t>2226356057075134464</t>
  </si>
  <si>
    <t>2226356057075134465</t>
  </si>
  <si>
    <t>2219780298122507264</t>
  </si>
  <si>
    <t>RLZY-Z-2025-00291</t>
  </si>
  <si>
    <t>废弃</t>
  </si>
  <si>
    <t>金地华南地产服务中心劳务派遣补充协议</t>
  </si>
  <si>
    <t>2026-05-31</t>
  </si>
  <si>
    <t>从合同</t>
  </si>
  <si>
    <t>壹元</t>
  </si>
  <si>
    <t>2025-05-21</t>
  </si>
  <si>
    <t>2025-06-01</t>
  </si>
  <si>
    <t>HTTZ-068734</t>
  </si>
  <si>
    <t>RLZY-Z-2025-00280</t>
  </si>
  <si>
    <t>已作废</t>
  </si>
  <si>
    <t>JD-YWLX-078</t>
  </si>
  <si>
    <t>劳务外包/劳务派遣</t>
  </si>
  <si>
    <t>人力资源类</t>
  </si>
  <si>
    <t>2219780265130134528</t>
  </si>
  <si>
    <t>SealSign-20250521-0208</t>
  </si>
  <si>
    <t>2025-05-21 17:04:49:042</t>
  </si>
  <si>
    <t>2025-05-22 10:29:23:244</t>
  </si>
  <si>
    <t>2219780266547764224</t>
  </si>
  <si>
    <t>fxyz_humanresourcesclass</t>
  </si>
  <si>
    <t>2219780298122552320</t>
  </si>
  <si>
    <t>417816</t>
  </si>
  <si>
    <t>广东民企人力资源开发服务中心有限公司</t>
  </si>
  <si>
    <t>2219780298122552321</t>
  </si>
  <si>
    <t>2219766327147542528</t>
  </si>
  <si>
    <t>RLZY-Z-2025-00286</t>
  </si>
  <si>
    <t>金地集团总部服务中心劳务派遣补充协议</t>
  </si>
  <si>
    <t>2219766321711734784</t>
  </si>
  <si>
    <t>SealSign-20250521-0186</t>
  </si>
  <si>
    <t>2025-05-21 16:23:20:626</t>
  </si>
  <si>
    <t>2025-05-22 10:31:10:802</t>
  </si>
  <si>
    <t>2219766322550595584</t>
  </si>
  <si>
    <t>2219766327147543552</t>
  </si>
  <si>
    <t>2219766327147543553</t>
  </si>
  <si>
    <t>2127501586484695040</t>
  </si>
  <si>
    <t>金地集团总部项目工服洗涤服务合同2025年</t>
  </si>
  <si>
    <t>2025-01-01</t>
  </si>
  <si>
    <t>20016515</t>
  </si>
  <si>
    <t>张凤英</t>
  </si>
  <si>
    <t>履约中</t>
  </si>
  <si>
    <t>JD-YWLX-087</t>
  </si>
  <si>
    <t>其他服务</t>
  </si>
  <si>
    <t>其他服务类</t>
  </si>
  <si>
    <t>2127501553727238144</t>
  </si>
  <si>
    <t>SealSign-20250114-0034</t>
  </si>
  <si>
    <t xml:space="preserve">关于商业粤东一管理中心金地集团总部项目工服干洗采购品类需求，项目结算主体深圳市金地物业服务有限公司为一般纳税人， 比价规则按照不含税总价/含税总价最低者中标执行，有效报价供应商3家，经比价后拟定不含税总价最低的供应商深圳市天鹅湖洗衣有限公司中标，税率6%，定标含税总金额5285元。
</t>
  </si>
  <si>
    <t>ID-000028</t>
  </si>
  <si>
    <t>杨振华</t>
  </si>
  <si>
    <t>2025-01-17 15:33:46:508</t>
  </si>
  <si>
    <t>2025-01-14 09:21:01:557</t>
  </si>
  <si>
    <t>2025-04-15 01:58:08:566</t>
  </si>
  <si>
    <t>2127499146020521984</t>
  </si>
  <si>
    <t>fxyz_otherserviceclasses</t>
  </si>
  <si>
    <t>2127501586484696064</t>
  </si>
  <si>
    <t>2127501586484696065</t>
  </si>
  <si>
    <t>428887</t>
  </si>
  <si>
    <t>广东天鹅湖洗衣有限公司</t>
  </si>
  <si>
    <t>2122535510684483584</t>
  </si>
  <si>
    <t>QTFW-Z-2025-00008</t>
  </si>
  <si>
    <t>金地集团总部项目工服洗涤服务合同</t>
  </si>
  <si>
    <t>U1015001027</t>
  </si>
  <si>
    <t>商业物业事业部-失效（已注销）</t>
  </si>
  <si>
    <t>2122535506758607872</t>
  </si>
  <si>
    <t>SealSign-20250107-0056</t>
  </si>
  <si>
    <t>2025-01-07 12:54:54:660</t>
  </si>
  <si>
    <t>2025-04-21 17:44:56:739</t>
  </si>
  <si>
    <t>2122533367864944640</t>
  </si>
  <si>
    <t>2122535510684484608</t>
  </si>
  <si>
    <t>2122535510684484609</t>
  </si>
  <si>
    <t>2122440065111032832</t>
  </si>
  <si>
    <t>QTFW-Z-2025-00007</t>
  </si>
  <si>
    <t>2122440028100553728</t>
  </si>
  <si>
    <t>SealSign-20250107-0019</t>
  </si>
  <si>
    <t>2025-01-07 09:47:56:778</t>
  </si>
  <si>
    <t>2025-04-15 01:58:07:752</t>
  </si>
  <si>
    <t>2122439264762382336</t>
  </si>
  <si>
    <t>2122440065111031808</t>
  </si>
  <si>
    <t>2122440065111031809</t>
  </si>
  <si>
    <t>2000957984498344960</t>
  </si>
  <si>
    <t>粤东一华南地产项目四害消杀外包服务合同</t>
  </si>
  <si>
    <t>2025-06-30</t>
  </si>
  <si>
    <t>伍仟贰佰叁拾壹元壹角陆分</t>
  </si>
  <si>
    <t>2024-06-27</t>
  </si>
  <si>
    <t>2024-07-01</t>
  </si>
  <si>
    <t>HTTZ-037209</t>
  </si>
  <si>
    <t>HJFW-Z-2024-3155</t>
  </si>
  <si>
    <t>1982000590737161216</t>
  </si>
  <si>
    <t>SealSign-20240627-0288</t>
  </si>
  <si>
    <t>2024-06-28 10:46:16:012</t>
  </si>
  <si>
    <t>2024-06-27 15:17:16:264</t>
  </si>
  <si>
    <t>2025-04-15 01:52:59:090</t>
  </si>
  <si>
    <t>1982000591534078976</t>
  </si>
  <si>
    <t>2000957984498299904</t>
  </si>
  <si>
    <t>CUS472999623036783404</t>
  </si>
  <si>
    <t>2000957984498299905</t>
  </si>
  <si>
    <t>131</t>
  </si>
  <si>
    <t>武汉荣尚荟公寓物业服务有限公司</t>
  </si>
  <si>
    <t>2000957966320231424</t>
  </si>
  <si>
    <t>HJFW-Z-2024-3941</t>
  </si>
  <si>
    <t>1981850222287961088</t>
  </si>
  <si>
    <t>SealSign-20240627-0097</t>
  </si>
  <si>
    <t>2024-06-27 10:15:24:863</t>
  </si>
  <si>
    <t>2025-04-15 01:52:56:621</t>
  </si>
  <si>
    <t>1981850223563029504</t>
  </si>
  <si>
    <t>2000957966320186368</t>
  </si>
  <si>
    <t>2000957966320186369</t>
  </si>
  <si>
    <t>2000957939082376192</t>
  </si>
  <si>
    <t>HJFW-Z-2024-3900</t>
  </si>
  <si>
    <t>华南地产项目消杀服务外包采购合同</t>
  </si>
  <si>
    <t>2024-06-26</t>
  </si>
  <si>
    <t>1981366423733200896</t>
  </si>
  <si>
    <t>SealSign-20240626-0371</t>
  </si>
  <si>
    <t>2024-06-26 18:11:54:477</t>
  </si>
  <si>
    <t>2025-04-15 01:52:52:901</t>
  </si>
  <si>
    <t>1981366424840452096</t>
  </si>
  <si>
    <t>2000957939082421248</t>
  </si>
  <si>
    <t>132</t>
  </si>
  <si>
    <t>深圳市金地物业管理有限公司</t>
  </si>
  <si>
    <t>2000957939082421249</t>
  </si>
  <si>
    <t>2000952934078178304</t>
  </si>
  <si>
    <t>关于金地华南地产项目集水坑清理服务外包的合作确定及合同申请</t>
  </si>
  <si>
    <t>2024-07-31</t>
  </si>
  <si>
    <t>2023-08-01</t>
  </si>
  <si>
    <t>20075986</t>
  </si>
  <si>
    <t>杨久正</t>
  </si>
  <si>
    <t>JD-YWLX-059</t>
  </si>
  <si>
    <t>其他环境服务</t>
  </si>
  <si>
    <t>1756665286892720128</t>
  </si>
  <si>
    <t>SealSign-20230821-121</t>
  </si>
  <si>
    <t>华南地产项目集水坑清理直委供方为深圳市顺威达清洁服务有限公司，合同金额2600元，发票税率6%已核，合同期限以项目实际为准。</t>
  </si>
  <si>
    <t>2023-08-28 10:25:14:060</t>
  </si>
  <si>
    <t>2023-08-21 16:57:25:389</t>
  </si>
  <si>
    <t>2025-04-15 01:41:29:225</t>
  </si>
  <si>
    <t>1756643683064615936</t>
  </si>
  <si>
    <t>2000952934078133249</t>
  </si>
  <si>
    <t>2000952934078133248</t>
  </si>
  <si>
    <t>42109</t>
  </si>
  <si>
    <t>深圳市顺威达清洁服务有限公司</t>
  </si>
  <si>
    <t>2000952427691467776</t>
  </si>
  <si>
    <t>关于金地集团华南地产项目四害消杀服务外包的合作确定及合同申请</t>
  </si>
  <si>
    <t>2024-06-30</t>
  </si>
  <si>
    <t>伍仟贰佰叁拾壹元壹角伍分</t>
  </si>
  <si>
    <t>2023-07-28</t>
  </si>
  <si>
    <t>2023-07-01</t>
  </si>
  <si>
    <t>HTTZ-002226</t>
  </si>
  <si>
    <t>HJFW-Z-2023-1732</t>
  </si>
  <si>
    <t>HTFB-000212</t>
  </si>
  <si>
    <t>49-服务采购类-环境服务类-四害消杀-四害消杀服务外包项目合同</t>
  </si>
  <si>
    <t>1739227031251482624</t>
  </si>
  <si>
    <t>SealSign-20230728-182</t>
  </si>
  <si>
    <t>2023-08-03 10:52:13:224</t>
  </si>
  <si>
    <t>2023-07-28 09:25:44:920</t>
  </si>
  <si>
    <t>2025-04-15 01:40:18:046</t>
  </si>
  <si>
    <t>1739026394823822336</t>
  </si>
  <si>
    <t>2000952427691422720</t>
  </si>
  <si>
    <t>2000952427691422721</t>
  </si>
  <si>
    <t>2000902878792787968</t>
  </si>
  <si>
    <t>金地集团总部物业服务中心工服洗涤服务合同</t>
  </si>
  <si>
    <t>2024-12-31</t>
  </si>
  <si>
    <t>2023-12-19</t>
  </si>
  <si>
    <t>2024-01-01</t>
  </si>
  <si>
    <t>1843633266251283456</t>
  </si>
  <si>
    <t>SealSign-20231219-224</t>
  </si>
  <si>
    <t>尊敬的各位领导：
       您好！粤东一管理中心金地集团总部项目，因工服洗涤服务合同续签事宜需求，现进行定标申请，具体情况如下：
       1、项目预算：5000元/年（预算内的预测费用）；
       2、需提供服务事项描述：清洗大衣、西上衣和马甲等工服的清洗；
       3、中标金额：金额5000元，发票税率6%，中标单位：深圳小白兔专业干洗有限公司；
妥否！请领导审批！</t>
  </si>
  <si>
    <t>2023-12-28 11:48:25:237</t>
  </si>
  <si>
    <t>2023-12-19 17:28:51:182</t>
  </si>
  <si>
    <t>2025-04-15 01:56:22:054</t>
  </si>
  <si>
    <t>1843632590473444352</t>
  </si>
  <si>
    <t>2000902878792833025</t>
  </si>
  <si>
    <t>2000902878792833026</t>
  </si>
  <si>
    <t>43197</t>
  </si>
  <si>
    <t>深圳小白兔专业干洗有限公司</t>
  </si>
  <si>
    <t>1987789800005987328</t>
  </si>
  <si>
    <t>RLZY-Z-2024-0416</t>
  </si>
  <si>
    <t>华南地产服务中心人力资源外包服务合同</t>
  </si>
  <si>
    <t>2025-05-31</t>
  </si>
  <si>
    <t>贰拾万零肆仟元</t>
  </si>
  <si>
    <t>2024-06-01</t>
  </si>
  <si>
    <t>HTTZ-037779</t>
  </si>
  <si>
    <t>RLZY-Z-2024-0320</t>
  </si>
  <si>
    <t>1987789835087135744</t>
  </si>
  <si>
    <t>SealSign-20240705-0120</t>
  </si>
  <si>
    <t>2024-07-05 14:57:44:617</t>
  </si>
  <si>
    <t>2025-04-15 01:40:33:950</t>
  </si>
  <si>
    <t>1987789837016514560</t>
  </si>
  <si>
    <t>1987789800005986304</t>
  </si>
  <si>
    <t>1987789800005986305</t>
  </si>
  <si>
    <t>1986433096634887168</t>
  </si>
  <si>
    <t>RLZY-Z-2024-0405</t>
  </si>
  <si>
    <t>金地集团总部服务中心人力资源外包采购服务合同</t>
  </si>
  <si>
    <t>陆拾肆万捌仟元</t>
  </si>
  <si>
    <t>1986433051739056128</t>
  </si>
  <si>
    <t>SealSign-20240703-0218</t>
  </si>
  <si>
    <t>2024-07-03 18:04:48:838</t>
  </si>
  <si>
    <t>2025-04-15 01:40:32:979</t>
  </si>
  <si>
    <t>1986433052628248576</t>
  </si>
  <si>
    <t>1986433096634886144</t>
  </si>
  <si>
    <t>1986433096634886145</t>
  </si>
  <si>
    <t>1986372964668425216</t>
  </si>
  <si>
    <t>RLZY-Z-2024-0392</t>
  </si>
  <si>
    <t>1986372926718411776</t>
  </si>
  <si>
    <t>SealSign-20240703-0150</t>
  </si>
  <si>
    <t>2024-07-03 15:59:00:266</t>
  </si>
  <si>
    <t>2025-04-15 01:40:31:707</t>
  </si>
  <si>
    <t>1986372928454853632</t>
  </si>
  <si>
    <t>1986372964668424192</t>
  </si>
  <si>
    <t>1986372964668424193</t>
  </si>
  <si>
    <t>1986365772712174592</t>
  </si>
  <si>
    <t>RLZY-Z-2024-0391</t>
  </si>
  <si>
    <t>中信保服务中心人力资源外包采购服务合同</t>
  </si>
  <si>
    <t>贰拾叁万柒仟陆佰元</t>
  </si>
  <si>
    <t>1986365812750959616</t>
  </si>
  <si>
    <t>SealSign-20240703-0140</t>
  </si>
  <si>
    <t>2024-07-03 15:50:38:372</t>
  </si>
  <si>
    <t>2025-04-15 01:40:31:613</t>
  </si>
  <si>
    <t>1986365814101525504</t>
  </si>
  <si>
    <t>1986365772712129536</t>
  </si>
  <si>
    <t>1986365772712129537</t>
  </si>
  <si>
    <t>1986363182679131136</t>
  </si>
  <si>
    <t>RLZY-Z-2024-0389</t>
  </si>
  <si>
    <t>1986363134394298368</t>
  </si>
  <si>
    <t>SealSign-20240703-0136</t>
  </si>
  <si>
    <t>2024-07-03 15:38:59:989</t>
  </si>
  <si>
    <t>2025-04-15 01:40:31:418</t>
  </si>
  <si>
    <t>1986363135543537664</t>
  </si>
  <si>
    <t>1986363182687474688</t>
  </si>
  <si>
    <t>1986363182687474689</t>
  </si>
  <si>
    <t>序号</t>
  </si>
  <si>
    <t>业务单号</t>
  </si>
  <si>
    <t>付款金额</t>
  </si>
  <si>
    <t>单据状态</t>
  </si>
  <si>
    <t>交易日期</t>
  </si>
  <si>
    <t>业务日期</t>
  </si>
  <si>
    <t>费用类型名称</t>
  </si>
  <si>
    <t>业务系统名称</t>
  </si>
  <si>
    <t>物料消耗.物料消耗</t>
  </si>
  <si>
    <t>2025-01</t>
  </si>
  <si>
    <t>2025-02</t>
  </si>
  <si>
    <t>2025-03</t>
  </si>
  <si>
    <t>2025-04</t>
  </si>
  <si>
    <t>2025-05</t>
  </si>
  <si>
    <t>2025-06</t>
  </si>
  <si>
    <t>2025-07</t>
  </si>
  <si>
    <t>2025-08</t>
  </si>
  <si>
    <t>2025-09</t>
  </si>
  <si>
    <t>2025-10</t>
  </si>
  <si>
    <t>2025-11</t>
  </si>
  <si>
    <t>2025-12</t>
  </si>
  <si>
    <t>办公事务.办公费</t>
  </si>
  <si>
    <t>办公事务.办公能耗</t>
  </si>
  <si>
    <t>办公事务.通讯费</t>
  </si>
  <si>
    <t>办公事务.房租</t>
  </si>
  <si>
    <t>办公事务.物业管理费</t>
  </si>
  <si>
    <t>办公事务.诉讼费</t>
  </si>
  <si>
    <t>业务活动.业务招待费</t>
  </si>
  <si>
    <t>业务活动.咨询服务费</t>
  </si>
  <si>
    <t>项目能耗.项目水费</t>
  </si>
  <si>
    <t>项目能耗.项目电费</t>
  </si>
  <si>
    <t>项目能耗.项目燃气费</t>
  </si>
  <si>
    <t>项目能耗.项目暖气费</t>
  </si>
  <si>
    <t>社区及业委会费用.社区文化费用</t>
  </si>
  <si>
    <t>财产费用.财产保险费</t>
  </si>
  <si>
    <t>外包服务费.生活垃圾清运外包</t>
  </si>
  <si>
    <t>外包服务费.人事外包费</t>
  </si>
  <si>
    <t>外包服务费.特种设备年检</t>
  </si>
  <si>
    <t>外包服务费.水质检测费</t>
  </si>
  <si>
    <t>劳务派遣.安全人员劳务派遣</t>
  </si>
  <si>
    <t>劳务派遣.客服人员劳务派遣</t>
  </si>
  <si>
    <t>劳务派遣.后勤人员劳务派遣</t>
  </si>
  <si>
    <t>劳务派遣.维修人员劳务派遣</t>
  </si>
  <si>
    <t>劳务派遣.绿化人员劳务派遣</t>
  </si>
  <si>
    <t>劳务派遣.保洁人员劳务派遣</t>
  </si>
  <si>
    <t>/</t>
  </si>
  <si>
    <t>表单分类</t>
  </si>
  <si>
    <t>办公类/办公耗材/办公用纸</t>
  </si>
  <si>
    <t>办公类/办公耗材/本册/便签</t>
  </si>
  <si>
    <t>办公类/办公耗材/笔类</t>
  </si>
  <si>
    <t>办公类/办公耗材/大头针/回形针/工字钉/图钉</t>
  </si>
  <si>
    <t>办公类/办公耗材/订书机/订书针</t>
  </si>
  <si>
    <t>办公类/办公耗材/凭证/单据</t>
  </si>
  <si>
    <t>办公类/办公耗材/其他办公文具</t>
  </si>
  <si>
    <t>办公类/办公耗材/起钉器/打孔机</t>
  </si>
  <si>
    <t>办公类/办公耗材/文件管理</t>
  </si>
  <si>
    <t>办公类/办公耗材/学生文具</t>
  </si>
  <si>
    <t>办公类/办公耗材/印台/印泥/印油/印章盒</t>
  </si>
  <si>
    <t>办公类/办公耗材/长尾票夹/票夹</t>
  </si>
  <si>
    <t>办公类/办公耗材/直尺/卷尺</t>
  </si>
  <si>
    <t>办公类/办公耗材/装订/封装机</t>
  </si>
  <si>
    <t>办公类/办公设备/办公电器</t>
  </si>
  <si>
    <t>办公类/办公设备/办公设备</t>
  </si>
  <si>
    <t>办公类/办公设备/电脑配件</t>
  </si>
  <si>
    <t>办公类/办公设备/电脑组件</t>
  </si>
  <si>
    <t>办公类/办公设备/设备耗材</t>
  </si>
  <si>
    <t>办公类/办公设备/摄影摄像</t>
  </si>
  <si>
    <t>办公类/办公设备/手机通讯</t>
  </si>
  <si>
    <t>办公类/办公设备/台式电脑/一体机/主机/笔记本</t>
  </si>
  <si>
    <t>办公类/办公设备/投影及配件</t>
  </si>
  <si>
    <t>办公类/办公设备/外设产品</t>
  </si>
  <si>
    <t>办公类/办公设备/网络产品</t>
  </si>
  <si>
    <t>办公类/办公设备/验钞/点钞机</t>
  </si>
  <si>
    <t>办公类/办公设备/音视频设备</t>
  </si>
  <si>
    <t>服务类/安全服务类/保安劳务派遣</t>
  </si>
  <si>
    <t>服务类</t>
  </si>
  <si>
    <t>服务类/安全服务类/第三方安全检查</t>
  </si>
  <si>
    <t>服务类/安全服务类/活动类临时秩序外包</t>
  </si>
  <si>
    <t>服务类/安全服务类/其他安全服务</t>
  </si>
  <si>
    <t>服务类/安全服务类/秩序外包</t>
  </si>
  <si>
    <t>服务类/工程服务类/安防工程</t>
  </si>
  <si>
    <t>服务类/工程服务类/电梯配件更换/维修</t>
  </si>
  <si>
    <t>服务类/工程服务类/电梯维保</t>
  </si>
  <si>
    <t>服务类/工程服务类/电梯维保/施工</t>
  </si>
  <si>
    <t>服务类/工程服务类/防水/保温工程</t>
  </si>
  <si>
    <t>服务类/工程服务类/隔油池/污水池清掏</t>
  </si>
  <si>
    <t>服务类/工程服务类/工程检测/测量</t>
  </si>
  <si>
    <t>服务类/工程服务类/工程咨询</t>
  </si>
  <si>
    <t>服务类/工程服务类/供水电服务</t>
  </si>
  <si>
    <t>服务类/工程服务类/管道清洗/疏通</t>
  </si>
  <si>
    <t>服务类/工程服务类/锅炉维保</t>
  </si>
  <si>
    <t>服务类/工程服务类/化粪池清掏</t>
  </si>
  <si>
    <t>服务类/工程服务类/零星工程</t>
  </si>
  <si>
    <t>服务类/工程服务类/其他工程服务</t>
  </si>
  <si>
    <t>服务类/工程服务类/设备维保/施工</t>
  </si>
  <si>
    <t>服务类/工程服务类/水箱/水池清洁</t>
  </si>
  <si>
    <t>服务类/工程服务类/消防维保/施工</t>
  </si>
  <si>
    <t>服务类/工程服务类/智能化工程</t>
  </si>
  <si>
    <t>服务类/工程服务类/中央空调维保</t>
  </si>
  <si>
    <t>服务类/工程服务类/装饰装修</t>
  </si>
  <si>
    <t>服务类/环境服务类/白蚁/蛇虫防治</t>
  </si>
  <si>
    <t>服务类/环境服务类/保洁开荒</t>
  </si>
  <si>
    <t>服务类/环境服务类/保洁外包</t>
  </si>
  <si>
    <t>服务类/环境服务类/布草/地毯清洗</t>
  </si>
  <si>
    <t>服务类/环境服务类/建筑/装修垃圾清运</t>
  </si>
  <si>
    <t>服务类/环境服务类/节庆花卉服务</t>
  </si>
  <si>
    <t>服务类/环境服务类/绿化改造/养护</t>
  </si>
  <si>
    <t>服务类/环境服务类/绿植租摆/养护</t>
  </si>
  <si>
    <t>服务类/环境服务类/木地板/PVC地面打蜡</t>
  </si>
  <si>
    <t>服务类/环境服务类/其他环境服务</t>
  </si>
  <si>
    <t>服务类/环境服务类/其他垃圾清运</t>
  </si>
  <si>
    <t>服务类/环境服务类/清洁设备租赁</t>
  </si>
  <si>
    <t>服务类/环境服务类/生活垃圾清运</t>
  </si>
  <si>
    <t>服务类/环境服务类/石材养护</t>
  </si>
  <si>
    <t>服务类/环境服务类/室内污染空气治理</t>
  </si>
  <si>
    <t>服务类/环境服务类/四害消杀</t>
  </si>
  <si>
    <t>服务类/环境服务类/外墙清洗</t>
  </si>
  <si>
    <t>服务类/环境服务类/洗手间深度清洁</t>
  </si>
  <si>
    <t>服务类/环境服务类/香薰服务</t>
  </si>
  <si>
    <t>服务类/其他服务类/IT软件采购及系统建设</t>
  </si>
  <si>
    <t>服务类/其他服务类/IT运维服务</t>
  </si>
  <si>
    <t>服务类/其他服务类/财产保险</t>
  </si>
  <si>
    <t>服务类/其他服务类/场地租赁</t>
  </si>
  <si>
    <t>服务类/其他服务类/车辆租赁</t>
  </si>
  <si>
    <t>服务类/其他服务类/第三方咨询</t>
  </si>
  <si>
    <t>服务类/其他服务类/培训服务</t>
  </si>
  <si>
    <t>服务类/其他服务类/品牌建设及宣传</t>
  </si>
  <si>
    <t>服务类/其他服务类/其他服务</t>
  </si>
  <si>
    <t>服务类/其他服务类/企业文化活动</t>
  </si>
  <si>
    <t>服务类/其他服务类/人力劳务派遣</t>
  </si>
  <si>
    <t>服务类/其他服务类/人力外包</t>
  </si>
  <si>
    <t>服务类/其他服务类/人身保险</t>
  </si>
  <si>
    <t>服务类/其他服务类/设备租赁</t>
  </si>
  <si>
    <t>服务类/其他服务类/体检服务</t>
  </si>
  <si>
    <t>服务类/其他服务类/招聘服务</t>
  </si>
  <si>
    <t>服务类/其他服务类/资产修理</t>
  </si>
  <si>
    <t>服务类/增值业务服务类/增值业务服务类</t>
  </si>
  <si>
    <t>工程物资/LED灯具/LED灯盘</t>
  </si>
  <si>
    <t>工程物资/LED灯具/LED泛光灯/球泡灯/筒灯/探照灯</t>
  </si>
  <si>
    <t>工程物资/LED灯具/LED投光灯</t>
  </si>
  <si>
    <t>工程物资/LED灯具/LED吸顶灯/射灯/玉米灯/烛形灯</t>
  </si>
  <si>
    <t>工程物资/LED灯具/T5LED灯管</t>
  </si>
  <si>
    <t>工程物资/LED灯具/T5LED灯架</t>
  </si>
  <si>
    <t>工程物资/LED灯具/T8LED灯管</t>
  </si>
  <si>
    <t>工程物资/LED灯具/T8LED灯架</t>
  </si>
  <si>
    <t>工程物资/LED灯具/彩灯</t>
  </si>
  <si>
    <t>工程物资/LED灯具/灯带</t>
  </si>
  <si>
    <t>工程物资/LED灯具/灯珠</t>
  </si>
  <si>
    <t>工程物资/白炽灯具/钠灯</t>
  </si>
  <si>
    <t>工程物资/白炽灯具/烛形白炽灯/球形白炽灯/白炽灯球泡</t>
  </si>
  <si>
    <t>工程物资/车辆/电动车</t>
  </si>
  <si>
    <t>工程物资/车辆/购物车（更新中）</t>
  </si>
  <si>
    <t>工程物资/车辆/摩托车</t>
  </si>
  <si>
    <t>工程物资/车辆/其他车辆</t>
  </si>
  <si>
    <t>工程物资/车辆/三轮车（更新中）</t>
  </si>
  <si>
    <t>工程物资/车辆/升降机</t>
  </si>
  <si>
    <t>工程物资/车辆/手推车/平板车</t>
  </si>
  <si>
    <t>工程物资/车辆/自行车</t>
  </si>
  <si>
    <t>工程物资/电动工具/吹尘枪</t>
  </si>
  <si>
    <t>工程物资/电动工具/吹风机/鼓风机</t>
  </si>
  <si>
    <t>工程物资/电动工具/电锤/手电钻/冲击钻/水钻</t>
  </si>
  <si>
    <t>工程物资/电动工具/电锤钻头/电锤方头</t>
  </si>
  <si>
    <t>工程物资/电动工具/电动螺丝刀</t>
  </si>
  <si>
    <t>工程物资/电动工具/电动油泵</t>
  </si>
  <si>
    <t>工程物资/电动工具/电镐</t>
  </si>
  <si>
    <t>工程物资/电动工具/电焊机</t>
  </si>
  <si>
    <t>工程物资/电动工具/电锯</t>
  </si>
  <si>
    <t>工程物资/电动工具/电烙铁</t>
  </si>
  <si>
    <t>工程物资/电动工具/发电机</t>
  </si>
  <si>
    <t>工程物资/电动工具/工程宝</t>
  </si>
  <si>
    <t>工程物资/电动工具/角磨机</t>
  </si>
  <si>
    <t>工程物资/电动工具/空压机</t>
  </si>
  <si>
    <t>工程物资/电动工具/木工电刨</t>
  </si>
  <si>
    <t>工程物资/电动工具/排钉枪/铆钉枪</t>
  </si>
  <si>
    <t>工程物资/电动工具/其他电动工具</t>
  </si>
  <si>
    <t>工程物资/电动工具/气泵</t>
  </si>
  <si>
    <t>工程物资/电动工具/潜水泵/污水泵/自吸泵</t>
  </si>
  <si>
    <t>工程物资/电动工具/切割机</t>
  </si>
  <si>
    <t>工程物资/电动工具/热风焊</t>
  </si>
  <si>
    <t>工程物资/电动工具/热熔胶枪</t>
  </si>
  <si>
    <t>工程物资/电动工具/热熔器</t>
  </si>
  <si>
    <t>工程物资/电动工具/熔接器</t>
  </si>
  <si>
    <t>工程物资/电动工具/砂轮机</t>
  </si>
  <si>
    <t>工程物资/电动工具/疏通机</t>
  </si>
  <si>
    <t>工程物资/电动工具/台钻</t>
  </si>
  <si>
    <t>工程物资/电动工具/吸焊枪</t>
  </si>
  <si>
    <t>工程物资/电动工具/云石机</t>
  </si>
  <si>
    <t>工程物资/电工物料/BV塑铜线</t>
  </si>
  <si>
    <t>工程物资/电工物料/伴热带</t>
  </si>
  <si>
    <t>工程物资/电工物料/保险丝</t>
  </si>
  <si>
    <t>工程物资/电工物料/变压器</t>
  </si>
  <si>
    <t>工程物资/电工物料/插座防水罩</t>
  </si>
  <si>
    <t>工程物资/电工物料/触发器</t>
  </si>
  <si>
    <t>工程物资/电工物料/瓷灯口</t>
  </si>
  <si>
    <t>工程物资/电工物料/单相电表/三相电表</t>
  </si>
  <si>
    <t>工程物资/电工物料/单芯线</t>
  </si>
  <si>
    <t>工程物资/电工物料/灯头</t>
  </si>
  <si>
    <t>工程物资/电工物料/灯罩</t>
  </si>
  <si>
    <t>工程物资/电工物料/灯座</t>
  </si>
  <si>
    <t>工程物资/电工物料/电表箱</t>
  </si>
  <si>
    <t>工程物资/电工物料/电工刀</t>
  </si>
  <si>
    <t>工程物资/电工物料/电话线</t>
  </si>
  <si>
    <t>工程物资/电工物料/电机</t>
  </si>
  <si>
    <t>工程物资/电工物料/电缆线</t>
  </si>
  <si>
    <t>工程物资/电工物料/电流互感器</t>
  </si>
  <si>
    <t>工程物资/电工物料/电容</t>
  </si>
  <si>
    <t>工程物资/电工物料/电线</t>
  </si>
  <si>
    <t>工程物资/电工物料/护套线</t>
  </si>
  <si>
    <t>工程物资/电工物料/花线</t>
  </si>
  <si>
    <t>工程物资/电工物料/继电器</t>
  </si>
  <si>
    <t>工程物资/电工物料/交流接触器</t>
  </si>
  <si>
    <t>工程物资/电工物料/胶带</t>
  </si>
  <si>
    <t>工程物资/电工物料/脚轮</t>
  </si>
  <si>
    <t>工程物资/电工物料/接触器</t>
  </si>
  <si>
    <t>工程物资/电工物料/接地线</t>
  </si>
  <si>
    <t>工程物资/电工物料/绝缘胶布/防水胶布</t>
  </si>
  <si>
    <t>工程物资/电工物料/控制器</t>
  </si>
  <si>
    <t>工程物资/电工物料/铝箔胶带</t>
  </si>
  <si>
    <t>工程物资/电工物料/明盒</t>
  </si>
  <si>
    <t>工程物资/电工物料/排插</t>
  </si>
  <si>
    <t>工程物资/电工物料/配电柜指示灯</t>
  </si>
  <si>
    <t>工程物资/电工物料/熔断器</t>
  </si>
  <si>
    <t>工程物资/电工物料/试电笔</t>
  </si>
  <si>
    <t>工程物资/电工物料/视频线</t>
  </si>
  <si>
    <t>工程物资/电工物料/陶瓷保险管/玻璃保险管</t>
  </si>
  <si>
    <t>工程物资/电工物料/铜芯线</t>
  </si>
  <si>
    <t>工程物资/电工物料/网线</t>
  </si>
  <si>
    <t>工程物资/电工物料/镇流器</t>
  </si>
  <si>
    <t>工程物资/阀门/冲水阀</t>
  </si>
  <si>
    <t>工程物资/阀门/单向阀</t>
  </si>
  <si>
    <t>工程物资/阀门/蝶阀</t>
  </si>
  <si>
    <t>工程物资/阀门/阀芯</t>
  </si>
  <si>
    <t>工程物资/阀门/法兰阀</t>
  </si>
  <si>
    <t>工程物资/阀门/浮球阀/球阀</t>
  </si>
  <si>
    <t>工程物资/阀门/给水管阀门</t>
  </si>
  <si>
    <t>工程物资/阀门/混合阀</t>
  </si>
  <si>
    <t>工程物资/阀门/减压阀</t>
  </si>
  <si>
    <t>工程物资/阀门/取水阀</t>
  </si>
  <si>
    <t>工程物资/阀门/三角阀</t>
  </si>
  <si>
    <t>工程物资/阀门/水力控制阀</t>
  </si>
  <si>
    <t>工程物资/阀门/闸阀</t>
  </si>
  <si>
    <t>工程物资/阀门/止回阀</t>
  </si>
  <si>
    <t>工程物资/工具配件/ST螺套丝堆</t>
  </si>
  <si>
    <t>工程物资/工具配件/电焊钳</t>
  </si>
  <si>
    <t>工程物资/工具配件/电焊条</t>
  </si>
  <si>
    <t>工程物资/工具配件/电圆锯片/钢锯片/曲线锯片/云石锯片</t>
  </si>
  <si>
    <t>工程物资/工具配件/钢锯架/锯弓</t>
  </si>
  <si>
    <t>工程物资/工具配件/钢锯条</t>
  </si>
  <si>
    <t>工程物资/工具配件/工程喷壶</t>
  </si>
  <si>
    <t>工程物资/工具配件/工具箱/工具包</t>
  </si>
  <si>
    <t>工程物资/工具配件/焊帽（更新中）</t>
  </si>
  <si>
    <t>工程物资/工具配件/焊锡膏/焊锡丝</t>
  </si>
  <si>
    <t>工程物资/工具配件/角磨机磨片/角磨机切片</t>
  </si>
  <si>
    <t>工程物资/工具配件/接线端子</t>
  </si>
  <si>
    <t>工程物资/工具配件/金属切割片/木材切割片/石材切割片</t>
  </si>
  <si>
    <t>工程物资/工具配件/开孔器</t>
  </si>
  <si>
    <t>工程物资/工具配件/空压机气管</t>
  </si>
  <si>
    <t>工程物资/工具配件/批头</t>
  </si>
  <si>
    <t>工程物资/工具配件/其他工具配件</t>
  </si>
  <si>
    <t>工程物资/工具配件/热熔胶条</t>
  </si>
  <si>
    <t>工程物资/工具配件/砂轮片/抛光片</t>
  </si>
  <si>
    <t>工程物资/工具配件/疏通机弹簧</t>
  </si>
  <si>
    <t>工程物资/工具配件/碳刷</t>
  </si>
  <si>
    <t>工程物资/工具配件/钨极</t>
  </si>
  <si>
    <t>工程物资/工具配件/氩弧焊枪</t>
  </si>
  <si>
    <t>工程物资/工具配件/氩弧焊丝</t>
  </si>
  <si>
    <t>工程物资/工具配件/氩弧焊针</t>
  </si>
  <si>
    <t>工程物资/工具配件/轴承</t>
  </si>
  <si>
    <t>工程物资/工具配件/钻头</t>
  </si>
  <si>
    <t>工程物资/工具配件/钻头套装</t>
  </si>
  <si>
    <t>工程物资/管材/PE管管件</t>
  </si>
  <si>
    <t>工程物资/管材/PE水管</t>
  </si>
  <si>
    <t>工程物资/管材/PPR管</t>
  </si>
  <si>
    <t>工程物资/管材/PPR管管件</t>
  </si>
  <si>
    <t>工程物资/管材/PVC给水管</t>
  </si>
  <si>
    <t>工程物资/管材/PVC给水管管件</t>
  </si>
  <si>
    <t>工程物资/管材/PVC排水管</t>
  </si>
  <si>
    <t>工程物资/管材/PVC排水管管件</t>
  </si>
  <si>
    <t>工程物资/管材/PVC线管/线槽</t>
  </si>
  <si>
    <t>工程物资/管材/PVC线管/线槽配件</t>
  </si>
  <si>
    <t>工程物资/管材/地漏（更新中）</t>
  </si>
  <si>
    <t>工程物资/管材/堵漏王（更新中）</t>
  </si>
  <si>
    <t>工程物资/管材/堵帽（更新中）</t>
  </si>
  <si>
    <t>工程物资/管材/堵头（更新中）</t>
  </si>
  <si>
    <t>工程物资/管材/法兰盘（更新中）</t>
  </si>
  <si>
    <t>工程物资/管材/管堵（更新中）</t>
  </si>
  <si>
    <t>工程物资/管材/活接（更新中）</t>
  </si>
  <si>
    <t>工程物资/管材/金属管</t>
  </si>
  <si>
    <t>工程物资/管材/金属管管件</t>
  </si>
  <si>
    <t>工程物资/管材/进水管/排水管/下水管（更新中）</t>
  </si>
  <si>
    <t>工程物资/管材/内丝直接/外丝直接/异径直接（更新中）</t>
  </si>
  <si>
    <t>工程物资/管材/其他管材配件（更新中）</t>
  </si>
  <si>
    <t>工程物资/管材/其他水管/管件</t>
  </si>
  <si>
    <t>工程物资/管材/三通（更新中）</t>
  </si>
  <si>
    <t>工程物资/管材/伸缩节（更新中）</t>
  </si>
  <si>
    <t>工程物资/管材/水管/胶皮水管（更新中）</t>
  </si>
  <si>
    <t>工程物资/管材/弯头（更新中）</t>
  </si>
  <si>
    <t>工程物资/管材/直通（更新中）</t>
  </si>
  <si>
    <t>工程物资/建筑材料/板刷</t>
  </si>
  <si>
    <t>工程物资/建筑材料/玻璃</t>
  </si>
  <si>
    <t>工程物资/建筑材料/大理石胶</t>
  </si>
  <si>
    <t>工程物资/建筑材料/吊顶材料</t>
  </si>
  <si>
    <t>工程物资/建筑材料/堵漏王</t>
  </si>
  <si>
    <t>工程物资/建筑材料/鹅卵石/石子</t>
  </si>
  <si>
    <t>工程物资/建筑材料/防水胶</t>
  </si>
  <si>
    <t>工程物资/建筑材料/防水涂料</t>
  </si>
  <si>
    <t>工程物资/建筑材料/高速机油</t>
  </si>
  <si>
    <t>工程物资/建筑材料/滚筒</t>
  </si>
  <si>
    <t>工程物资/建筑材料/滚筒刷</t>
  </si>
  <si>
    <t>工程物资/建筑材料/河沙</t>
  </si>
  <si>
    <t>工程物资/建筑材料/黄干油</t>
  </si>
  <si>
    <t>工程物资/建筑材料/黄沙</t>
  </si>
  <si>
    <t>工程物资/建筑材料/混凝土</t>
  </si>
  <si>
    <t>工程物资/建筑材料/建筑用胶</t>
  </si>
  <si>
    <t>工程物资/建筑材料/金属材料</t>
  </si>
  <si>
    <t>工程物资/建筑材料/酒精</t>
  </si>
  <si>
    <t>工程物资/建筑材料/聚安脂</t>
  </si>
  <si>
    <t>工程物资/建筑材料/沥青漆</t>
  </si>
  <si>
    <t>工程物资/建筑材料/毛刷</t>
  </si>
  <si>
    <t>工程物资/建筑材料/美纹纸</t>
  </si>
  <si>
    <t>工程物资/建筑材料/米石</t>
  </si>
  <si>
    <t>工程物资/建筑材料/木材/板材</t>
  </si>
  <si>
    <t>工程物资/建筑材料/腻子粉</t>
  </si>
  <si>
    <t>工程物资/建筑材料/排笔</t>
  </si>
  <si>
    <t>工程物资/建筑材料/水泥</t>
  </si>
  <si>
    <t>工程物资/建筑材料/松动剂</t>
  </si>
  <si>
    <t>工程物资/建筑材料/网格布带</t>
  </si>
  <si>
    <t>工程物资/建筑材料/原子灰</t>
  </si>
  <si>
    <t>工程物资/建筑材料/云石胶</t>
  </si>
  <si>
    <t>工程物资/建筑材料/粘粉</t>
  </si>
  <si>
    <t>工程物资/建筑材料/砖瓦材料</t>
  </si>
  <si>
    <t>工程物资/节能灯具/2U节能灯/3U节能灯/4U节能灯</t>
  </si>
  <si>
    <t>工程物资/节能灯具/E27节能灯</t>
  </si>
  <si>
    <t>工程物资/节能灯具/户外高杆灯</t>
  </si>
  <si>
    <t>工程物资/节能灯具/螺管节能灯/环形节能灯管</t>
  </si>
  <si>
    <t>工程物资/开关插座/插头</t>
  </si>
  <si>
    <t>工程物资/开关插座/插头二脚/插头三脚（更新中）</t>
  </si>
  <si>
    <t>工程物资/开关插座/插座</t>
  </si>
  <si>
    <t>工程物资/开关插座/触摸开关/浮球开关/感应开关</t>
  </si>
  <si>
    <t>工程物资/开关插座/带漏电保护开关</t>
  </si>
  <si>
    <t>工程物资/开关插座/红外线（人体）感应开关</t>
  </si>
  <si>
    <t>工程物资/开关插座/开关底盒</t>
  </si>
  <si>
    <t>工程物资/开关插座/开关电源</t>
  </si>
  <si>
    <t>工程物资/开关插座/开关盖板</t>
  </si>
  <si>
    <t>工程物资/开关插座/空气开关/空气漏电开关</t>
  </si>
  <si>
    <t>工程物资/开关插座/门禁开关</t>
  </si>
  <si>
    <t>工程物资/开关插座/声光控延时开关</t>
  </si>
  <si>
    <t>工程物资/开关插座/照明开关</t>
  </si>
  <si>
    <t>工程物资/开关插座/转换开关</t>
  </si>
  <si>
    <t>工程物资/空调/电梯空调</t>
  </si>
  <si>
    <t>工程物资/空调/挂壁式空调</t>
  </si>
  <si>
    <t>工程物资/空调/空调安装辅料</t>
  </si>
  <si>
    <t>工程物资/空调/空调配件（中央空调维修）</t>
  </si>
  <si>
    <t>工程物资/空调/立柜式空调</t>
  </si>
  <si>
    <t>工程物资/空调/中央空调</t>
  </si>
  <si>
    <t>工程物资/手动工具/板锯/木工锯/手锯</t>
  </si>
  <si>
    <t>工程物资/手动工具/扁凿</t>
  </si>
  <si>
    <t>工程物资/手动工具/玻璃刀</t>
  </si>
  <si>
    <t>工程物资/手动工具/玻璃胶枪/结构胶枪</t>
  </si>
  <si>
    <t>工程物资/手动工具/剥线钳</t>
  </si>
  <si>
    <t>工程物资/手动工具/测漏仪</t>
  </si>
  <si>
    <t>工程物资/手动工具/穿线器</t>
  </si>
  <si>
    <t>工程物资/手动工具/打气筒</t>
  </si>
  <si>
    <t>工程物资/手动工具/打压泵</t>
  </si>
  <si>
    <t>工程物资/手动工具/大力钳</t>
  </si>
  <si>
    <t>工程物资/手动工具/镀锌管手动套丝机</t>
  </si>
  <si>
    <t>工程物资/手动工具/断线钳/钢丝钳</t>
  </si>
  <si>
    <t>工程物资/手动工具/斧头</t>
  </si>
  <si>
    <t>工程物资/手动工具/钢尺/铁尺/角尺/卷尺/皮尺</t>
  </si>
  <si>
    <t>工程物资/手动工具/工具组套</t>
  </si>
  <si>
    <t>工程物资/手动工具/管道打压机</t>
  </si>
  <si>
    <t>工程物资/手动工具/管割刀</t>
  </si>
  <si>
    <t>工程物资/手动工具/管钳</t>
  </si>
  <si>
    <t>工程物资/手动工具/黄油枪</t>
  </si>
  <si>
    <t>工程物资/手动工具/灰刀/抹泥刀/油灰刀/砖刀/批刀</t>
  </si>
  <si>
    <t>工程物资/手动工具/活动扳手/开口扳手/链条扳手</t>
  </si>
  <si>
    <t>工程物资/手动工具/尖嘴钳/平嘴钳/老虎钳/斜口钳</t>
  </si>
  <si>
    <t>工程物资/手动工具/剪刀</t>
  </si>
  <si>
    <t>工程物资/手动工具/脚手架</t>
  </si>
  <si>
    <t>工程物资/手动工具/卡簧钳</t>
  </si>
  <si>
    <t>工程物资/手动工具/扩管器</t>
  </si>
  <si>
    <t>工程物资/手动工具/拉码</t>
  </si>
  <si>
    <t>工程物资/手动工具/拉铆枪</t>
  </si>
  <si>
    <t>工程物资/手动工具/链钳</t>
  </si>
  <si>
    <t>工程物资/手动工具/梅花扳手/内六角扳手</t>
  </si>
  <si>
    <t>工程物资/手动工具/墨斗</t>
  </si>
  <si>
    <t>工程物资/手动工具/内窥镜</t>
  </si>
  <si>
    <t>工程物资/手动工具/泥工刮板</t>
  </si>
  <si>
    <t>工程物资/手动工具/镊子</t>
  </si>
  <si>
    <t>工程物资/手动工具/刨刀/锉刀</t>
  </si>
  <si>
    <t>工程物资/手动工具/喷枪</t>
  </si>
  <si>
    <t>工程物资/手动工具/气钉枪</t>
  </si>
  <si>
    <t>工程物资/手动工具/千斤顶</t>
  </si>
  <si>
    <t>工程物资/手动工具/人字梯/伸缩梯/铝梯</t>
  </si>
  <si>
    <t>工程物资/手动工具/砂纸架</t>
  </si>
  <si>
    <t>工程物资/手动工具/手锤/铁锤/胶皮锤</t>
  </si>
  <si>
    <t>工程物资/手动工具/手镐</t>
  </si>
  <si>
    <t>工程物资/手动工具/手拉葫芦</t>
  </si>
  <si>
    <t>工程物资/手动工具/手摇疏通器</t>
  </si>
  <si>
    <t>工程物资/手动工具/手摇油泵</t>
  </si>
  <si>
    <t>工程物资/手动工具/疏通钢带</t>
  </si>
  <si>
    <t>工程物资/手动工具/水泵钳</t>
  </si>
  <si>
    <t>工程物资/手动工具/水平尺</t>
  </si>
  <si>
    <t>工程物资/手动工具/台虎钳</t>
  </si>
  <si>
    <t>工程物资/手动工具/套筒</t>
  </si>
  <si>
    <t>工程物资/手动工具/铁皮剪</t>
  </si>
  <si>
    <t>工程物资/手动工具/弯管器/弯管弹簧</t>
  </si>
  <si>
    <t>工程物资/手动工具/压线钳</t>
  </si>
  <si>
    <t>工程物资/手动工具/羊角锄</t>
  </si>
  <si>
    <t>工程物资/手动工具/液压钳</t>
  </si>
  <si>
    <t>工程物资/手动工具/一字螺丝刀/十字螺丝刀/组合螺丝刀</t>
  </si>
  <si>
    <t>工程物资/手动工具/游标卡尺</t>
  </si>
  <si>
    <t>工程物资/五金辅料/IC卡（更新中）</t>
  </si>
  <si>
    <t>工程物资/五金辅料/PVC胶水</t>
  </si>
  <si>
    <t>工程物资/五金辅料/U形挂锁/不锈钢挂锁/挂锁</t>
  </si>
  <si>
    <t>工程物资/五金辅料/安全带/安全帽（更新中）</t>
  </si>
  <si>
    <t>工程物资/五金辅料/把手</t>
  </si>
  <si>
    <t>工程物资/五金辅料/白铁皮</t>
  </si>
  <si>
    <t>工程物资/五金辅料/百叶窗</t>
  </si>
  <si>
    <t>工程物资/五金辅料/保温棉</t>
  </si>
  <si>
    <t>工程物资/五金辅料/闭门器</t>
  </si>
  <si>
    <t>工程物资/五金辅料/壁扇/落地扇/排风扇/电风扇</t>
  </si>
  <si>
    <t>工程物资/五金辅料/扁钢/槽钢/方钢/角钢（更新中）</t>
  </si>
  <si>
    <t>工程物资/五金辅料/玻璃胶</t>
  </si>
  <si>
    <t>工程物资/五金辅料/玻璃纸</t>
  </si>
  <si>
    <t>工程物资/五金辅料/不锈钢喉箍</t>
  </si>
  <si>
    <t>工程物资/五金辅料/彩条布</t>
  </si>
  <si>
    <t>工程物资/五金辅料/插销</t>
  </si>
  <si>
    <t>工程物资/五金辅料/柴油桶/汽油桶</t>
  </si>
  <si>
    <t>工程物资/五金辅料/抽屉锁/通锁/信箱锁</t>
  </si>
  <si>
    <t>工程物资/五金辅料/瓷砖/大理石/地板（更新中）</t>
  </si>
  <si>
    <t>工程物资/五金辅料/挡车器（更新中）</t>
  </si>
  <si>
    <t>工程物资/五金辅料/挡门器</t>
  </si>
  <si>
    <t>工程物资/五金辅料/地板胶</t>
  </si>
  <si>
    <t>工程物资/五金辅料/地弹簧</t>
  </si>
  <si>
    <t>工程物资/五金辅料/电磁阀</t>
  </si>
  <si>
    <t>工程物资/五金辅料/电工胶布</t>
  </si>
  <si>
    <t>工程物资/五金辅料/电工鞋（更新中）</t>
  </si>
  <si>
    <t>工程物资/五金辅料/电焊面罩（更新中）</t>
  </si>
  <si>
    <t>工程物资/五金辅料/电焊手套（更新中）</t>
  </si>
  <si>
    <t>工程物资/五金辅料/电焊眼镜（更新中）</t>
  </si>
  <si>
    <t>工程物资/五金辅料/电源适配器</t>
  </si>
  <si>
    <t>工程物资/五金辅料/电源线</t>
  </si>
  <si>
    <t>工程物资/五金辅料/垫片/垫圈</t>
  </si>
  <si>
    <t>工程物资/五金辅料/发泡胶</t>
  </si>
  <si>
    <t>工程物资/五金辅料/反光膜</t>
  </si>
  <si>
    <t>工程物资/五金辅料/干燥剂</t>
  </si>
  <si>
    <t>工程物资/五金辅料/钢管（更新中）</t>
  </si>
  <si>
    <t>工程物资/五金辅料/钢丝绳</t>
  </si>
  <si>
    <t>工程物资/五金辅料/钢丝绳扣</t>
  </si>
  <si>
    <t>工程物资/五金辅料/工业扇</t>
  </si>
  <si>
    <t>工程物资/五金辅料/挂钩</t>
  </si>
  <si>
    <t>工程物资/五金辅料/管箍/管卡</t>
  </si>
  <si>
    <t>工程物资/五金辅料/花洒</t>
  </si>
  <si>
    <t>工程物资/五金辅料/滑轮</t>
  </si>
  <si>
    <t>工程物资/五金辅料/黄油</t>
  </si>
  <si>
    <t>工程物资/五金辅料/机油/汽油/柴油</t>
  </si>
  <si>
    <t>工程物资/五金辅料/胶塞</t>
  </si>
  <si>
    <t>工程物资/五金辅料/胶手套/劳保手套（更新中）</t>
  </si>
  <si>
    <t>工程物资/五金辅料/角铁（更新中）</t>
  </si>
  <si>
    <t>工程物资/五金辅料/结构胶</t>
  </si>
  <si>
    <t>工程物资/五金辅料/井盖/排水沟盖板</t>
  </si>
  <si>
    <t>工程物资/五金辅料/井盖提钩</t>
  </si>
  <si>
    <t>工程物资/五金辅料/警示贴/警示胶带</t>
  </si>
  <si>
    <t>工程物资/五金辅料/绝缘垫</t>
  </si>
  <si>
    <t>工程物资/五金辅料/绝缘手套（更新中）</t>
  </si>
  <si>
    <t>工程物资/五金辅料/绝缘鞋（更新中）</t>
  </si>
  <si>
    <t>工程物资/五金辅料/螺钉</t>
  </si>
  <si>
    <t>工程物资/五金辅料/螺母</t>
  </si>
  <si>
    <t>工程物资/五金辅料/螺丝/燕尾螺丝/拉爆螺丝</t>
  </si>
  <si>
    <t>工程物资/五金辅料/铝合金板/不锈钢板（更新中）</t>
  </si>
  <si>
    <t>工程物资/五金辅料/铝塑板</t>
  </si>
  <si>
    <t>工程物资/五金辅料/马桶刷/马桶吸（更新中）</t>
  </si>
  <si>
    <t>工程物资/五金辅料/马桶水箱（更新中）</t>
  </si>
  <si>
    <t>工程物资/五金辅料/毛巾架</t>
  </si>
  <si>
    <t>工程物资/五金辅料/门把手套</t>
  </si>
  <si>
    <t>工程物资/五金辅料/门合页/不锈钢合页</t>
  </si>
  <si>
    <t>工程物资/五金辅料/门锁</t>
  </si>
  <si>
    <t>工程物资/五金辅料/门吸</t>
  </si>
  <si>
    <t>工程物资/五金辅料/密封胶</t>
  </si>
  <si>
    <t>工程物资/五金辅料/密封条</t>
  </si>
  <si>
    <t>工程物资/五金辅料/明装底盒（更新中）</t>
  </si>
  <si>
    <t>工程物资/五金辅料/木材/板材（更新中）</t>
  </si>
  <si>
    <t>工程物资/五金辅料/尼龙绳</t>
  </si>
  <si>
    <t>工程物资/五金辅料/泥桶/油漆桶/小红桶</t>
  </si>
  <si>
    <t>工程物资/五金辅料/泡沫胶</t>
  </si>
  <si>
    <t>工程物资/五金辅料/配电箱</t>
  </si>
  <si>
    <t>工程物资/五金辅料/膨胀螺栓/六角螺栓</t>
  </si>
  <si>
    <t>工程物资/五金辅料/皮带</t>
  </si>
  <si>
    <t>工程物资/五金辅料/其他五金辅料</t>
  </si>
  <si>
    <t>工程物资/五金辅料/气钉枪排钉</t>
  </si>
  <si>
    <t>工程物资/五金辅料/软管（更新中）</t>
  </si>
  <si>
    <t>工程物资/五金辅料/润滑油</t>
  </si>
  <si>
    <t>工程物资/五金辅料/三合板</t>
  </si>
  <si>
    <t>工程物资/五金辅料/纱手套</t>
  </si>
  <si>
    <t>工程物资/五金辅料/砂纸</t>
  </si>
  <si>
    <t>工程物资/五金辅料/生料带</t>
  </si>
  <si>
    <t>工程物资/五金辅料/时控器</t>
  </si>
  <si>
    <t>工程物资/五金辅料/室外消防栓防冻护套</t>
  </si>
  <si>
    <t>工程物资/五金辅料/手电筒</t>
  </si>
  <si>
    <t>工程物资/五金辅料/水表</t>
  </si>
  <si>
    <t>工程物资/五金辅料/水晶头</t>
  </si>
  <si>
    <t>工程物资/五金辅料/水龙头</t>
  </si>
  <si>
    <t>工程物资/五金辅料/水龙头嘴</t>
  </si>
  <si>
    <t>工程物资/五金辅料/水泥钉/钢排钉/铆钉/铁钉</t>
  </si>
  <si>
    <t>工程物资/五金辅料/松香水</t>
  </si>
  <si>
    <t>工程物资/五金辅料/塑钢土</t>
  </si>
  <si>
    <t>工程物资/五金辅料/塑料布</t>
  </si>
  <si>
    <t>工程物资/五金辅料/塑料凳（更新中）</t>
  </si>
  <si>
    <t>工程物资/五金辅料/锁芯</t>
  </si>
  <si>
    <t>工程物资/五金辅料/铁链</t>
  </si>
  <si>
    <t>工程物资/五金辅料/铁丝/铁丝网</t>
  </si>
  <si>
    <t>工程物资/五金辅料/头灯</t>
  </si>
  <si>
    <t>工程物资/五金辅料/拖线盘</t>
  </si>
  <si>
    <t>工程物资/五金辅料/万能胶/502胶水</t>
  </si>
  <si>
    <t>工程物资/五金辅料/吸盘</t>
  </si>
  <si>
    <t>工程物资/五金辅料/下水管</t>
  </si>
  <si>
    <t>工程物资/五金辅料/线卡</t>
  </si>
  <si>
    <t>工程物资/五金辅料/鞋套（更新中）</t>
  </si>
  <si>
    <t>工程物资/五金辅料/蓄电池</t>
  </si>
  <si>
    <t>工程物资/五金辅料/压水器</t>
  </si>
  <si>
    <t>工程物资/五金辅料/亚克力板</t>
  </si>
  <si>
    <t>工程物资/五金辅料/雨鞋</t>
  </si>
  <si>
    <t>工程物资/五金辅料/雨鞋（更新中）</t>
  </si>
  <si>
    <t>工程物资/五金辅料/雨衣（更新中）</t>
  </si>
  <si>
    <t>工程物资/五金辅料/扎带</t>
  </si>
  <si>
    <t>工程物资/五金辅料/栅栏（更新中）</t>
  </si>
  <si>
    <t>工程物资/仪器仪表/测距仪</t>
  </si>
  <si>
    <t>工程物资/仪器仪表/电流表</t>
  </si>
  <si>
    <t>工程物资/仪器仪表/风速仪</t>
  </si>
  <si>
    <t>工程物资/仪器仪表/干湿温度计</t>
  </si>
  <si>
    <t>工程物资/仪器仪表/高压验电笔</t>
  </si>
  <si>
    <t>工程物资/仪器仪表/红外线测温仪</t>
  </si>
  <si>
    <t>工程物资/仪器仪表/接地电阻测试仪</t>
  </si>
  <si>
    <t>工程物资/仪器仪表/欧姆表</t>
  </si>
  <si>
    <t>工程物资/仪器仪表/其他仪器仪表</t>
  </si>
  <si>
    <t>工程物资/仪器仪表/钳流表</t>
  </si>
  <si>
    <t>工程物资/仪器仪表/钳形表</t>
  </si>
  <si>
    <t>工程物资/仪器仪表/水平仪</t>
  </si>
  <si>
    <t>工程物资/仪器仪表/胎压表</t>
  </si>
  <si>
    <t>工程物资/仪器仪表/万能表</t>
  </si>
  <si>
    <t>工程物资/仪器仪表/寻线仪</t>
  </si>
  <si>
    <t>工程物资/仪器仪表/压力表</t>
  </si>
  <si>
    <t>工程物资/仪器仪表/摇表</t>
  </si>
  <si>
    <t>工程物资/仪器仪表/兆欧表</t>
  </si>
  <si>
    <t>工程物资/油漆/AB胶</t>
  </si>
  <si>
    <t>工程物资/油漆/醇酸磁漆/防锈漆</t>
  </si>
  <si>
    <t>工程物资/油漆/地坪漆</t>
  </si>
  <si>
    <t>工程物资/油漆/调和漆</t>
  </si>
  <si>
    <t>工程物资/油漆/马路漆</t>
  </si>
  <si>
    <t>工程物资/油漆/木蜡油</t>
  </si>
  <si>
    <t>工程物资/油漆/木油</t>
  </si>
  <si>
    <t>工程物资/油漆/内墙乳胶漆涂料</t>
  </si>
  <si>
    <t>工程物资/油漆/其他油漆</t>
  </si>
  <si>
    <t>工程物资/油漆/乳胶漆5卡</t>
  </si>
  <si>
    <t>工程物资/油漆/色浆</t>
  </si>
  <si>
    <t>工程物资/油漆/手喷漆</t>
  </si>
  <si>
    <t>工程物资/油漆/熟胶粉</t>
  </si>
  <si>
    <t>工程物资/油漆/水性漆</t>
  </si>
  <si>
    <t>工程物资/油漆/水中胶</t>
  </si>
  <si>
    <t>工程物资/油漆/外墙乳胶漆涂料</t>
  </si>
  <si>
    <t>工程物资/油漆/稀料</t>
  </si>
  <si>
    <t>工程物资/油漆/银粉漆</t>
  </si>
  <si>
    <t>工程物资/油漆/油漆5卡（更新中）</t>
  </si>
  <si>
    <t>工程物资/油漆/油漆刷</t>
  </si>
  <si>
    <t>工程物资/油漆/油漆稀释剂</t>
  </si>
  <si>
    <t>家居生活/厨房卫浴/餐具（更新中）</t>
  </si>
  <si>
    <t>家居生活/厨房卫浴/厨具</t>
  </si>
  <si>
    <t>家居生活/厨房卫浴/厨卫大电</t>
  </si>
  <si>
    <t>家居生活/厨房卫浴/厨卫建材</t>
  </si>
  <si>
    <t>家居生活/厨房卫浴/厨卫配件</t>
  </si>
  <si>
    <t>家居生活/厨房卫浴/商用电器</t>
  </si>
  <si>
    <t>家居生活/厨房卫浴/生活电器</t>
  </si>
  <si>
    <t>家居生活/家居家具/户外玩具/游乐设施/户外装饰</t>
  </si>
  <si>
    <t>家居生活/家居家具/家纺</t>
  </si>
  <si>
    <t>家居生活/家居家具/家具</t>
  </si>
  <si>
    <t>家居生活/家居家具/家庭环境清洁</t>
  </si>
  <si>
    <t>家居生活/家居家具/饰品</t>
  </si>
  <si>
    <t>家居生活/日杂生活/动物</t>
  </si>
  <si>
    <t>活动物资及礼品</t>
  </si>
  <si>
    <t>家居生活/日杂生活/个人护理</t>
  </si>
  <si>
    <t>家居生活/日杂生活/清洁用具（更新中）</t>
  </si>
  <si>
    <t>家居生活/日杂生活/社区文化活动</t>
  </si>
  <si>
    <t>家居生活/日杂生活/生活日用</t>
  </si>
  <si>
    <t>家居生活/日杂生活/食品饮料酒水</t>
  </si>
  <si>
    <t>家居生活/日杂生活/收纳用品</t>
  </si>
  <si>
    <t>家居生活/日杂生活/图书</t>
  </si>
  <si>
    <t>家居生活/日杂生活/医疗保健</t>
  </si>
  <si>
    <t>家居生活/日杂生活/珠宝首饰</t>
  </si>
  <si>
    <t>家居生活/宿舍用品（更新中）/床（更新中）</t>
  </si>
  <si>
    <t>家居生活/宿舍用品（更新中）/床单被罩（更新中）</t>
  </si>
  <si>
    <t>家居生活/宿舍用品（更新中）/鞋架（更新中）</t>
  </si>
  <si>
    <t>家居生活/宿舍用品（更新中）/衣柜（更新中）</t>
  </si>
  <si>
    <t>家居生活/宿舍用品（更新中）/枕头（更新中）</t>
  </si>
  <si>
    <t>绿化类/草本花卉/草种</t>
  </si>
  <si>
    <t>绿化类/草本花卉/花篮</t>
  </si>
  <si>
    <t>绿化类/草本花卉/花种</t>
  </si>
  <si>
    <t>绿化类/草本花卉/假草皮/台湾草皮</t>
  </si>
  <si>
    <t>绿化类/草本花卉/绿萝</t>
  </si>
  <si>
    <t>绿化类/草本花卉/绿植/盆栽/摆株</t>
  </si>
  <si>
    <t>绿化类/草本花卉/其他草本</t>
  </si>
  <si>
    <t>绿化类/绿化工具及辅材/耙子（更新中）</t>
  </si>
  <si>
    <t>绿化类/绿化工具及辅材/薄膜（更新中）</t>
  </si>
  <si>
    <t>绿化类/绿化工具及辅材/草垫（更新中）</t>
  </si>
  <si>
    <t>绿化类/绿化工具及辅材/锄柄（更新中）</t>
  </si>
  <si>
    <t>绿化类/绿化工具及辅材/锄头（更新中）</t>
  </si>
  <si>
    <t>绿化类/绿化工具及辅材/打草头（更新中）</t>
  </si>
  <si>
    <t>绿化类/绿化工具及辅材/大剪/小剪（更新中）</t>
  </si>
  <si>
    <t>绿化类/绿化工具及辅材/防护眼镜（更新中）</t>
  </si>
  <si>
    <t>绿化类/绿化工具及辅材/高枝剪/粗枝剪（更新中）</t>
  </si>
  <si>
    <t>绿化类/绿化工具及辅材/弓锯（更新中）</t>
  </si>
  <si>
    <t>绿化类/绿化工具及辅材/钩刀/砍刀/镰刀（更新中）</t>
  </si>
  <si>
    <t>绿化类/绿化工具及辅材/护树板（更新中）</t>
  </si>
  <si>
    <t>绿化类/绿化工具及辅材/绿化辅材</t>
  </si>
  <si>
    <t>绿化类/绿化工具及辅材/绿化工具</t>
  </si>
  <si>
    <t>绿化类/绿化工具及辅材/绿化花盆（更新中）</t>
  </si>
  <si>
    <t>绿化类/绿化工具及辅材/绿化水管（更新中）</t>
  </si>
  <si>
    <t>绿化类/绿化工具及辅材/麻袋（更新中）</t>
  </si>
  <si>
    <t>绿化类/绿化工具及辅材/磨刀石（更新中）</t>
  </si>
  <si>
    <t>绿化类/绿化工具及辅材/喷水枪（更新中）</t>
  </si>
  <si>
    <t>绿化类/绿化工具及辅材/喷头（更新中）</t>
  </si>
  <si>
    <t>绿化类/绿化工具及辅材/绳子（更新中）</t>
  </si>
  <si>
    <t>绿化类/绿化工具及辅材/铁铲（更新中）</t>
  </si>
  <si>
    <t>绿化类/绿化工具及辅材/围栏（更新中）</t>
  </si>
  <si>
    <t>绿化类/绿化工具及辅材/竹杆（更新中）</t>
  </si>
  <si>
    <t>绿化类/绿化设备/草坪机</t>
  </si>
  <si>
    <t>绿化类/绿化设备/吹叶机</t>
  </si>
  <si>
    <t>绿化类/绿化设备/打药设备</t>
  </si>
  <si>
    <t>绿化类/绿化设备/割灌机</t>
  </si>
  <si>
    <t>绿化类/绿化设备/绿化设备配件</t>
  </si>
  <si>
    <t>绿化类/绿化设备/绿篱机</t>
  </si>
  <si>
    <t>绿化类/绿化设备/喷雾机（更新中）</t>
  </si>
  <si>
    <t>绿化类/绿化设备/其他绿化设备</t>
  </si>
  <si>
    <t>绿化类/绿化设备/树枝粉碎机</t>
  </si>
  <si>
    <t>绿化类/绿化设备/油锯</t>
  </si>
  <si>
    <t>绿化类/木本花卉/发财树</t>
  </si>
  <si>
    <t>绿化类/木本花卉/其他木本</t>
  </si>
  <si>
    <t>绿化类/木本花卉/园区花木</t>
  </si>
  <si>
    <t>绿化类/农药化肥/除草剂</t>
  </si>
  <si>
    <t>绿化类/农药化肥/敌敌畏</t>
  </si>
  <si>
    <t>绿化类/农药化肥/多菌灵</t>
  </si>
  <si>
    <t>绿化类/农药化肥/复合肥/有机肥</t>
  </si>
  <si>
    <t>绿化类/农药化肥/高效氯氰菊酯</t>
  </si>
  <si>
    <t>绿化类/农药化肥/工业盐</t>
  </si>
  <si>
    <t>绿化类/农药化肥/泥炭土/营养土</t>
  </si>
  <si>
    <t>绿化类/农药化肥/尿素</t>
  </si>
  <si>
    <t>绿化类/农药化肥/其他化肥</t>
  </si>
  <si>
    <t>绿化类/农药化肥/其他农药</t>
  </si>
  <si>
    <t>绿化类/农药化肥/杀虫剂</t>
  </si>
  <si>
    <t>绿化类/农药化肥/杀菌剂</t>
  </si>
  <si>
    <t>绿化类/农药化肥/生石灰粉</t>
  </si>
  <si>
    <t>绿化类/农药化肥/营养液</t>
  </si>
  <si>
    <t>清洁物资类/地垫地毯/地垫</t>
  </si>
  <si>
    <t>清洁物资类/地垫地毯/地毯</t>
  </si>
  <si>
    <t>清洁物资类/地垫地毯/其他地毯地垫</t>
  </si>
  <si>
    <t>清洁物资类/翻新护理/护理腊水</t>
  </si>
  <si>
    <t>清洁物资类/翻新护理/木地板护理</t>
  </si>
  <si>
    <t>清洁物资类/翻新护理/石材护理</t>
  </si>
  <si>
    <t>清洁物资类/垃圾桶/大垃圾桶</t>
  </si>
  <si>
    <t>清洁物资类/垃圾桶/户外垃圾桶</t>
  </si>
  <si>
    <t>清洁物资类/垃圾桶/环保分类垃圾桶</t>
  </si>
  <si>
    <t>清洁物资类/垃圾桶/垃圾篓/小垃圾桶</t>
  </si>
  <si>
    <t>清洁物资类/清洁工具/杯刷</t>
  </si>
  <si>
    <t>清洁物资类/清洁工具/玻璃擦</t>
  </si>
  <si>
    <t>清洁物资类/清洁工具/玻璃刮</t>
  </si>
  <si>
    <t>清洁物资类/清洁工具/玻璃清洁器</t>
  </si>
  <si>
    <t>清洁物资类/清洁工具/布草车</t>
  </si>
  <si>
    <t>清洁物资类/清洁工具/布草袋</t>
  </si>
  <si>
    <t>清洁物资类/清洁工具/厕所泵</t>
  </si>
  <si>
    <t>清洁物资类/清洁工具/厕所刷</t>
  </si>
  <si>
    <t>清洁物资类/清洁工具/铲刀</t>
  </si>
  <si>
    <t>清洁物资类/清洁工具/尘推</t>
  </si>
  <si>
    <t>清洁物资类/清洁工具/地拖把（更新中）</t>
  </si>
  <si>
    <t>清洁物资类/清洁工具/斗车</t>
  </si>
  <si>
    <t>清洁物资类/清洁工具/火钳</t>
  </si>
  <si>
    <t>清洁物资类/清洁工具/胶皮手套</t>
  </si>
  <si>
    <t>清洁物资类/清洁工具/垃圾铲</t>
  </si>
  <si>
    <t>清洁物资类/清洁工具/马桶刷</t>
  </si>
  <si>
    <t>清洁物资类/清洁工具/喷壶</t>
  </si>
  <si>
    <t>清洁物资类/清洁工具/清洁手推车</t>
  </si>
  <si>
    <t>清洁物资类/清洁工具/清洁套装</t>
  </si>
  <si>
    <t>清洁物资类/清洁工具/清洗刷</t>
  </si>
  <si>
    <t>清洁物资类/清洁工具/扫把/竹扫大</t>
  </si>
  <si>
    <t>清洁物资类/清洁工具/伸缩杆</t>
  </si>
  <si>
    <t>清洁物资类/清洁工具/拾物夹</t>
  </si>
  <si>
    <t>清洁物资类/清洁工具/收纳工具</t>
  </si>
  <si>
    <t>清洁物资类/清洁工具/刷子</t>
  </si>
  <si>
    <t>清洁物资类/清洁工具/水刮</t>
  </si>
  <si>
    <t>清洁物资类/清洁工具/水管</t>
  </si>
  <si>
    <t>清洁物资类/清洁工具/水瓢</t>
  </si>
  <si>
    <t>清洁物资类/清洁工具/水桶</t>
  </si>
  <si>
    <t>清洁物资类/清洁工具/拖把</t>
  </si>
  <si>
    <t>清洁物资类/清洁工具/拖布池（更新中）</t>
  </si>
  <si>
    <t>清洁物资类/清洁工具/围裙</t>
  </si>
  <si>
    <t>清洁物资类/清洁工具/洗衣板</t>
  </si>
  <si>
    <t>清洁物资类/清洁工具/鞋刷</t>
  </si>
  <si>
    <t>清洁物资类/清洁工具/袖套</t>
  </si>
  <si>
    <t>清洁物资类/清洁工具/榨水车</t>
  </si>
  <si>
    <t>清洁物资类/清洁耗材/百洁布（更新中）</t>
  </si>
  <si>
    <t>清洁物资类/清洁耗材/草帽（更新中）</t>
  </si>
  <si>
    <t>清洁物资类/清洁耗材/除味/香氛用品</t>
  </si>
  <si>
    <t>清洁物资类/清洁耗材/刀片（更新中）</t>
  </si>
  <si>
    <t>清洁物资类/清洁耗材/方巾/毛巾（更新中）</t>
  </si>
  <si>
    <t>清洁物资类/清洁耗材/肥皂盒（更新中）</t>
  </si>
  <si>
    <t>清洁物资类/清洁耗材/钢丝棉垫（更新中）</t>
  </si>
  <si>
    <t>清洁物资类/清洁耗材/钢丝球（更新中）</t>
  </si>
  <si>
    <t>清洁物资类/清洁耗材/胶皮手套（更新中）</t>
  </si>
  <si>
    <t>清洁物资类/清洁耗材/垃圾袋</t>
  </si>
  <si>
    <t>清洁物资类/清洁耗材/篮子（更新中）</t>
  </si>
  <si>
    <t>清洁物资类/清洁耗材/连身水裤（更新中）</t>
  </si>
  <si>
    <t>清洁物资类/清洁耗材/抹布/万用抹布（更新中）</t>
  </si>
  <si>
    <t>清洁物资类/清洁耗材/其它清洁耗材</t>
  </si>
  <si>
    <t>清洁物资类/清洁耗材/清洁剂</t>
  </si>
  <si>
    <t>清洁物资类/清洁耗材/清洁磨片（更新中）</t>
  </si>
  <si>
    <t>清洁物资类/清洁耗材/伞架（更新中）</t>
  </si>
  <si>
    <t>清洁物资类/清洁耗材/生物防治用品</t>
  </si>
  <si>
    <t>清洁物资类/清洁耗材/水处理用品</t>
  </si>
  <si>
    <t>清洁物资类/清洁耗材/雨伞袋（更新中）</t>
  </si>
  <si>
    <t>清洁物资类/清洁耗材/雨伞袋架（更新中）</t>
  </si>
  <si>
    <t>清洁物资类/清洁耗材/皂液器（更新中）</t>
  </si>
  <si>
    <t>清洁物资类/清洁耗材/竹耙（更新中）</t>
  </si>
  <si>
    <t>清洁物资类/清洁剂（更新中）/玻璃清洁剂（更新中）</t>
  </si>
  <si>
    <t>清洁物资类/清洁剂（更新中）/不锈钢清洁剂（更新中）</t>
  </si>
  <si>
    <t>清洁物资类/清洁剂（更新中）/草酸/盐酸（更新中）</t>
  </si>
  <si>
    <t>清洁物资类/清洁剂（更新中）/尘推油（更新中）</t>
  </si>
  <si>
    <t>清洁物资类/清洁剂（更新中）/除胶剂（更新中）</t>
  </si>
  <si>
    <t>清洁物资类/清洁剂（更新中）/除锈清洁剂（更新中）</t>
  </si>
  <si>
    <t>清洁物资类/清洁剂（更新中）/除油剂/化油剂（更新中）</t>
  </si>
  <si>
    <t>清洁物资类/清洁剂（更新中）/地毯水（更新中）</t>
  </si>
  <si>
    <t>清洁物资类/清洁剂（更新中）/肥皂（更新中）</t>
  </si>
  <si>
    <t>清洁物资类/清洁剂（更新中）/洁厕灵（更新中）</t>
  </si>
  <si>
    <t>清洁物资类/清洁剂（更新中）/静电吸尘剂（更新中）</t>
  </si>
  <si>
    <t>清洁物资类/清洁剂（更新中）/空调清洗剂（更新中）</t>
  </si>
  <si>
    <t>清洁物资类/清洁剂（更新中）/绿水（更新中）</t>
  </si>
  <si>
    <t>清洁物资类/清洁剂（更新中）/免洗洗手液（更新中）</t>
  </si>
  <si>
    <t>清洁物资类/清洁剂（更新中）/漂白水（更新中）</t>
  </si>
  <si>
    <t>清洁物资类/清洁剂（更新中）/其他清洁剂（更新中）</t>
  </si>
  <si>
    <t>清洁物资类/清洁剂（更新中）/去污粉/去污剂（更新中）</t>
  </si>
  <si>
    <t>清洁物资类/清洁剂（更新中）/全能清洁剂（更新中）</t>
  </si>
  <si>
    <t>清洁物资类/清洁剂（更新中）/烧碱（更新中）</t>
  </si>
  <si>
    <t>清洁物资类/清洁剂（更新中）/松节水（更新中）</t>
  </si>
  <si>
    <t>清洁物资类/清洁剂（更新中）/天那水（更新中）</t>
  </si>
  <si>
    <t>清洁物资类/清洁剂（更新中）/稀释剂（更新中）</t>
  </si>
  <si>
    <t>清洁物资类/清洁剂（更新中）/洗洁精（更新中）</t>
  </si>
  <si>
    <t>清洁物资类/清洁剂（更新中）/洗手液（更新中）</t>
  </si>
  <si>
    <t>清洁物资类/清洁剂（更新中）/洗衣粉（更新中）</t>
  </si>
  <si>
    <t>清洁物资类/清洁设备/擦鞋机</t>
  </si>
  <si>
    <t>清洁物资类/清洁设备/单擦机</t>
  </si>
  <si>
    <t>清洁物资类/清洁设备/地毯清洗机</t>
  </si>
  <si>
    <t>清洁物资类/清洁设备/高压水枪</t>
  </si>
  <si>
    <t>清洁物资类/清洁设备/烘手机</t>
  </si>
  <si>
    <t>清洁物资类/清洁设备/垃圾转运车（更新中）</t>
  </si>
  <si>
    <t>清洁物资类/清洁设备/抛光机/结晶机</t>
  </si>
  <si>
    <t>清洁物资类/清洁设备/其他清洁设备</t>
  </si>
  <si>
    <t>清洁物资类/清洁设备/清洁设备配件</t>
  </si>
  <si>
    <t>清洁物资类/清洁设备/扫雪机</t>
  </si>
  <si>
    <t>清洁物资类/清洁设备/吸尘器/吸水机/吸水吸尘两用机</t>
  </si>
  <si>
    <t>清洁物资类/清洁设备/洗地机</t>
  </si>
  <si>
    <t>清洁物资类/清洁设备配件（更新中）/扫雪机配件（更新中）</t>
  </si>
  <si>
    <t>清洁物资类/清洁设备配件（更新中）/吸水吸尘配件（更新中）</t>
  </si>
  <si>
    <t>清洁物资类/清洁设备配件（更新中）/洗地机配件（更新中）</t>
  </si>
  <si>
    <t>清洁物资类/清洁纸品/擦手纸</t>
  </si>
  <si>
    <t>清洁物资类/清洁纸品/抽纸</t>
  </si>
  <si>
    <t>清洁物资类/清洁纸品/大盘纸</t>
  </si>
  <si>
    <t>清洁物资类/清洁纸品/盒纸（更新中）</t>
  </si>
  <si>
    <t>清洁物资类/清洁纸品/卷纸</t>
  </si>
  <si>
    <t>清洁物资类/清洁纸品/马桶坐垫纸</t>
  </si>
  <si>
    <t>清洁物资类/清洁纸品/湿巾</t>
  </si>
  <si>
    <t>清洁物资类/清洁纸品/纸盒</t>
  </si>
  <si>
    <t>清洁物资类/清洁纸品/纸筒</t>
  </si>
  <si>
    <t>清洁物资类/清洁纸品/置物架</t>
  </si>
  <si>
    <t>清洁物资类/清新剂（更新中）/固体香薰/香薰精油（更新中）</t>
  </si>
  <si>
    <t>清洁物资类/清新剂（更新中）/花露水/香水（更新中）</t>
  </si>
  <si>
    <t>清洁物资类/清新剂（更新中）/空气清新剂（更新中）</t>
  </si>
  <si>
    <t>清洁物资类/清新剂（更新中）/小便池香片（更新中）</t>
  </si>
  <si>
    <t>清洁物资类/清新剂（更新中）/自动喷香器（更新中）</t>
  </si>
  <si>
    <t>清洁物资类/市政清扫车辆（更新中）/市政清扫车辆（更新中）</t>
  </si>
  <si>
    <t>清洁物资类/水处理系列（更新中）/PH调节剂（更新中）</t>
  </si>
  <si>
    <t>清洁物资类/水处理系列（更新中）/超蓝澄清剂（更新中）</t>
  </si>
  <si>
    <t>清洁物资类/水处理系列（更新中）/次氯酸钙（更新中）</t>
  </si>
  <si>
    <t>清洁物资类/水处理系列（更新中）/三氯异氰尿酸（更新中）</t>
  </si>
  <si>
    <t>清洁物资类/水处理系列（更新中）/杀藻剂（更新中）</t>
  </si>
  <si>
    <t>清洁物资类/水处理系列（更新中）/消氯剂（更新中）</t>
  </si>
  <si>
    <t>清洁物资类/水处理系列（更新中）/游泳池消毒片（更新中）</t>
  </si>
  <si>
    <t>清洁物资类/水处理系列（更新中）/余氯测试剂（更新中）</t>
  </si>
  <si>
    <t>清洁物资类/泳池救生用品（更新中）/救生板/救生圈/救生衣（更新中）</t>
  </si>
  <si>
    <t>清洁物资类/有害生物防治（更新中）/捕蝇笼（更新中）</t>
  </si>
  <si>
    <t>清洁物资类/有害生物防治（更新中）/电蚊香液（更新中）</t>
  </si>
  <si>
    <t>清洁物资类/有害生物防治（更新中）/灭白蚁药（更新中）</t>
  </si>
  <si>
    <t>清洁物资类/有害生物防治（更新中）/灭鼠工具（更新中）</t>
  </si>
  <si>
    <t>清洁物资类/有害生物防治（更新中）/灭蚊灯/电蚊拍（更新中）</t>
  </si>
  <si>
    <t>清洁物资类/有害生物防治（更新中）/蚊香（更新中）</t>
  </si>
  <si>
    <t>清洁物资类/有害生物防治（更新中）/消毒液（更新中）</t>
  </si>
  <si>
    <t>清洁物资类/有害生物防治（更新中）/雄黄粉（更新中）</t>
  </si>
  <si>
    <t>清洁物资类/有害生物防治（更新中）/粘鼠板（更新中）</t>
  </si>
  <si>
    <t>清洁物资类/有害生物防治（更新中）/蟑螂屋/蟑螂药（更新中）</t>
  </si>
  <si>
    <t>清洁物资类/有害生物防治（更新中）/综合杀虫剂（更新中）</t>
  </si>
  <si>
    <t>消防安保/安防设施/报警器</t>
  </si>
  <si>
    <t>消防安保/安防设施/道闸及配件</t>
  </si>
  <si>
    <t>消防安保/安防设施/红外设备</t>
  </si>
  <si>
    <t>消防安保/安防设施/监控镜头</t>
  </si>
  <si>
    <t>消防安保/安防设施/监控配件</t>
  </si>
  <si>
    <t>消防安保/安防设施/监控室设备</t>
  </si>
  <si>
    <t>消防安保/安防设施/警灯/警示灯</t>
  </si>
  <si>
    <t>消防安保/安防设施/门禁</t>
  </si>
  <si>
    <t>消防安保/安防设施/门禁辅件</t>
  </si>
  <si>
    <t>消防安保/安防设施/摄像机</t>
  </si>
  <si>
    <t>消防安保/安防通讯/避雷器</t>
  </si>
  <si>
    <t>消防安保/安防通讯/对讲机</t>
  </si>
  <si>
    <t>消防安保/安防通讯/对讲机辅件</t>
  </si>
  <si>
    <t>消防安保/安防通讯/中转台</t>
  </si>
  <si>
    <t>消防安保/安防通讯/中转台辅件</t>
  </si>
  <si>
    <t>消防安保/安全防护装备/挡鼠板</t>
  </si>
  <si>
    <t>消防安保/安全防护装备/盾牌</t>
  </si>
  <si>
    <t>消防安保/安全防护装备/反光衣</t>
  </si>
  <si>
    <t>消防安保/安全防护装备/防暴背心</t>
  </si>
  <si>
    <t>消防安保/安全防护装备/防暴钢叉</t>
  </si>
  <si>
    <t>消防安保/安全防护装备/防暴警棍</t>
  </si>
  <si>
    <t>消防安保/安全防护装备/防暴头盔</t>
  </si>
  <si>
    <t>消防安保/安全防护装备/防暴靴</t>
  </si>
  <si>
    <t>消防安保/安全防护装备/防割手套/棉手套（更新中）</t>
  </si>
  <si>
    <t>消防安保/安全防护装备/防洪挡板</t>
  </si>
  <si>
    <t>消防安保/安全防护装备/防洪沙袋</t>
  </si>
  <si>
    <t>消防安保/安全防护装备/其他安全防护装备</t>
  </si>
  <si>
    <t>消防安保/安全防护装备/闪肩灯</t>
  </si>
  <si>
    <t>消防安保/安全防护装备/执法记录仪</t>
  </si>
  <si>
    <t>消防安保/常规防疫应急物资（更新中）/84消毒液（更新中）</t>
  </si>
  <si>
    <t>消防安保/常规防疫应急物资（更新中）/背壶喷雾器/喷壶（更新中）</t>
  </si>
  <si>
    <t>消防安保/常规防疫应急物资（更新中）/防护面罩（更新中）</t>
  </si>
  <si>
    <t>消防安保/常规防疫应急物资（更新中）/护目镜（更新中）</t>
  </si>
  <si>
    <t>消防安保/常规防疫应急物资（更新中）/口罩（更新中）</t>
  </si>
  <si>
    <t>消防安保/常规防疫应急物资（更新中）/体温检测仪（更新中）</t>
  </si>
  <si>
    <t>消防安保/常规防疫应急物资（更新中）/医用防护服（更新中）</t>
  </si>
  <si>
    <t>消防安保/常规防疫应急物资（更新中）/医用酒精（更新中）</t>
  </si>
  <si>
    <t>消防安保/常规防疫应急物资（更新中）/医用手套（更新中）</t>
  </si>
  <si>
    <t>消防安保/道路设施/车锁架</t>
  </si>
  <si>
    <t>消防安保/道路设施/车位锁</t>
  </si>
  <si>
    <t>消防安保/道路设施/挡车器</t>
  </si>
  <si>
    <t>消防安保/道路设施/反光带</t>
  </si>
  <si>
    <t>消防安保/道路设施/防盗刺/防爬刺</t>
  </si>
  <si>
    <t>消防安保/道路设施/防撞水马</t>
  </si>
  <si>
    <t>消防安保/道路设施/护栏</t>
  </si>
  <si>
    <t>消防安保/道路设施/活动埋地桩</t>
  </si>
  <si>
    <t>消防安保/道路设施/减速带</t>
  </si>
  <si>
    <t>消防安保/道路设施/警戒带</t>
  </si>
  <si>
    <t>消防安保/道路设施/路桩</t>
  </si>
  <si>
    <t>消防安保/道路设施/路桩铁链</t>
  </si>
  <si>
    <t>消防安保/道路设施/石球</t>
  </si>
  <si>
    <t>消防安保/道路设施/锁车器</t>
  </si>
  <si>
    <t>消防安保/道路设施/铁马</t>
  </si>
  <si>
    <t>消防安保/道路设施/斜坡垫</t>
  </si>
  <si>
    <t>消防安保/道路设施/雪糕筒</t>
  </si>
  <si>
    <t>消防安保/岗亭设备/保安岗台</t>
  </si>
  <si>
    <t>消防安保/岗亭设备/电子巡更棒</t>
  </si>
  <si>
    <t>消防安保/岗亭设备/遮阳伞</t>
  </si>
  <si>
    <t>消防安保/劳保类/身体防护</t>
  </si>
  <si>
    <t>消防安保/劳保类/手部防护</t>
  </si>
  <si>
    <t>消防安保/劳保类/听力防护</t>
  </si>
  <si>
    <t>消防安保/劳保类/头部防护</t>
  </si>
  <si>
    <t>消防安保/劳保类/眼脸部防护</t>
  </si>
  <si>
    <t>消防安保/劳保类/足部防护</t>
  </si>
  <si>
    <t>消防安保/消防工具/安全绳</t>
  </si>
  <si>
    <t>消防安保/消防工具/安全腰带</t>
  </si>
  <si>
    <t>消防安保/消防工具/担架</t>
  </si>
  <si>
    <t>消防安保/消防工具/防毒面具</t>
  </si>
  <si>
    <t>消防安保/消防工具/防火毯/灭火毯/消防毯</t>
  </si>
  <si>
    <t>消防安保/消防工具/护栏带（更新中）</t>
  </si>
  <si>
    <t>消防安保/消防工具/急救箱</t>
  </si>
  <si>
    <t>消防安保/消防工具/扩音器</t>
  </si>
  <si>
    <t>消防安保/消防工具/手电</t>
  </si>
  <si>
    <t>消防安保/消防工具/水带接头</t>
  </si>
  <si>
    <t>消防安保/消防工具/消防扳手</t>
  </si>
  <si>
    <t>消防安保/消防工具/消防背带</t>
  </si>
  <si>
    <t>消防安保/消防工具/消防封条</t>
  </si>
  <si>
    <t>消防安保/消防工具/消防服装</t>
  </si>
  <si>
    <t>消防安保/消防工具/消防斧/消防锤/消防铲</t>
  </si>
  <si>
    <t>消防安保/消防工具/消防钩</t>
  </si>
  <si>
    <t>消防安保/消防工具/消防锯</t>
  </si>
  <si>
    <t>消防安保/消防工具/消防撬棍</t>
  </si>
  <si>
    <t>消防安保/消防工具/消防软梯</t>
  </si>
  <si>
    <t>消防安保/消防工具/消防水带</t>
  </si>
  <si>
    <t>消防安保/消防工具/消防桶</t>
  </si>
  <si>
    <t>消防安保/消防工具/消防演习烟雾弹</t>
  </si>
  <si>
    <t>消防安保/消防工具/消防凿子</t>
  </si>
  <si>
    <t>消防安保/消防工具/荧光指挥棒</t>
  </si>
  <si>
    <t>消防安保/消防工具/正压式呼吸器</t>
  </si>
  <si>
    <t>消防安保/消防器材/UPS蓄电池（更新中）</t>
  </si>
  <si>
    <t>消防安保/消防器材/灭火器</t>
  </si>
  <si>
    <t>消防安保/消防器材/灭火器挂架</t>
  </si>
  <si>
    <t>消防安保/消防器材/灭火器灌粉/年检（更新中）</t>
  </si>
  <si>
    <t>消防安保/消防器材/灭火器箱</t>
  </si>
  <si>
    <t>消防安保/消防器材/消防柜</t>
  </si>
  <si>
    <t>消防安保/消防设施/消防警铃</t>
  </si>
  <si>
    <t>消防安保/消防设施/消防门</t>
  </si>
  <si>
    <t>消防安保/消防设施/消防栓</t>
  </si>
  <si>
    <t>消防安保/消防设施/消防栓配件</t>
  </si>
  <si>
    <t>消防安保/消防设施/消防系统配件</t>
  </si>
  <si>
    <t>消防安保/消防设施/消防应急灯</t>
  </si>
  <si>
    <t>消防安保/消防设施/消防指示标识</t>
  </si>
  <si>
    <t>形象视觉/安全作训服/安全作训服</t>
  </si>
  <si>
    <t>形象视觉/案场服装/案场服装</t>
  </si>
  <si>
    <t>形象视觉/标识标牌/A字牌</t>
  </si>
  <si>
    <t>形象视觉/标识标牌/LED灯箱</t>
  </si>
  <si>
    <t>形象视觉/标识标牌/不锈钢腐蚀牌</t>
  </si>
  <si>
    <t>形象视觉/标识标牌/发光字</t>
  </si>
  <si>
    <t>形象视觉/标识标牌/镂空喷漆板</t>
  </si>
  <si>
    <t>形象视觉/标识标牌/铝板</t>
  </si>
  <si>
    <t>形象视觉/标识标牌/其他标识标牌</t>
  </si>
  <si>
    <t>形象视觉/标识标牌/铁艺烤漆牌</t>
  </si>
  <si>
    <t>形象视觉/标识标牌/亚克力</t>
  </si>
  <si>
    <t>形象视觉/表格印刷/宣传单/安全类</t>
  </si>
  <si>
    <t>形象视觉/表格印刷/宣传单/服务类</t>
  </si>
  <si>
    <t>形象视觉/表格印刷/宣传单/工程类</t>
  </si>
  <si>
    <t>形象视觉/表格印刷/宣传单/环境类</t>
  </si>
  <si>
    <t>形象视觉/表格印刷/宣传单/收款收据</t>
  </si>
  <si>
    <t>形象视觉/表格印刷/宣传单/宣传页</t>
  </si>
  <si>
    <t>形象视觉/表格印刷/宣传单/职能类</t>
  </si>
  <si>
    <t>形象视觉/管理及专业序列服装/管理及专业序列男冬装</t>
  </si>
  <si>
    <t>形象视觉/管理及专业序列服装/管理及专业序列男夏装</t>
  </si>
  <si>
    <t>形象视觉/管理及专业序列服装/管理及专业序列女冬装</t>
  </si>
  <si>
    <t>形象视觉/管理及专业序列服装/管理及专业序列女夏装</t>
  </si>
  <si>
    <t>形象视觉/广告宣传/kt板</t>
  </si>
  <si>
    <t>形象视觉/广告宣传/背胶</t>
  </si>
  <si>
    <t>形象视觉/广告宣传/定制卡</t>
  </si>
  <si>
    <t>形象视觉/广告宣传/海报/宣传单/宣传册</t>
  </si>
  <si>
    <t>形象视觉/广告宣传/横幅/条幅/旗帜</t>
  </si>
  <si>
    <t>形象视觉/广告宣传/护栏（更新中）</t>
  </si>
  <si>
    <t>形象视觉/广告宣传/雪弗板</t>
  </si>
  <si>
    <t>形象视觉/广告宣传/易拉宝</t>
  </si>
  <si>
    <t>形象视觉/广告宣传/展架</t>
  </si>
  <si>
    <t>形象视觉/广告宣传/帐篷</t>
  </si>
  <si>
    <t>形象视觉/后勤服装/厨师</t>
  </si>
  <si>
    <t>形象视觉/后勤服装/导医</t>
  </si>
  <si>
    <t>形象视觉/后勤服装/司机</t>
  </si>
  <si>
    <t>形象视觉/后勤服装/运送工</t>
  </si>
  <si>
    <t>形象视觉/技能序列服装/二档智想荟</t>
  </si>
  <si>
    <t>形象视觉/技能序列服装/技能序列案场服装</t>
  </si>
  <si>
    <t>形象视觉/技能序列服装/技能序列保洁服装</t>
  </si>
  <si>
    <t>形象视觉/技能序列服装/技能序列工程服装</t>
  </si>
  <si>
    <t>形象视觉/技能序列服装/技能序列会务服装</t>
  </si>
  <si>
    <t>形象视觉/技能序列服装/技能序列客服服装</t>
  </si>
  <si>
    <t>形象视觉/技能序列服装/技能序列绿化服装</t>
  </si>
  <si>
    <t>形象视觉/技能序列服装/技能序列秩序服装</t>
  </si>
  <si>
    <t>形象视觉/技能序列服装/一档若邻荟</t>
  </si>
  <si>
    <t>形象视觉/节庆饰品/摆件</t>
  </si>
  <si>
    <t>形象视觉/节庆饰品/灯笼</t>
  </si>
  <si>
    <t>形象视觉/节庆饰品/对联</t>
  </si>
  <si>
    <t>形象视觉/节庆饰品/仿真植物</t>
  </si>
  <si>
    <t>形象视觉/节庆饰品/国旗/拉旗</t>
  </si>
  <si>
    <t>形象视觉/节庆饰品/红包</t>
  </si>
  <si>
    <t>形象视觉/节庆饰品/剪纸/窗花/玻璃贴</t>
  </si>
  <si>
    <t>形象视觉/节庆饰品/金纸/金布</t>
  </si>
  <si>
    <t>形象视觉/节庆饰品/蜡烛</t>
  </si>
  <si>
    <t>形象视觉/节庆饰品/其他饰品</t>
  </si>
  <si>
    <t>形象视觉/节庆饰品/气球</t>
  </si>
  <si>
    <t>形象视觉/节庆饰品/圣诞装饰</t>
  </si>
  <si>
    <t>形象视觉/节庆饰品/中国结</t>
  </si>
  <si>
    <t>形象视觉/礼品定制/贺卡</t>
  </si>
  <si>
    <t>形象视觉/礼品定制/奖杯</t>
  </si>
  <si>
    <t>形象视觉/礼品定制/礼品盒</t>
  </si>
  <si>
    <t>形象视觉/礼品定制/米/油（更新中）</t>
  </si>
  <si>
    <t>形象视觉/礼品定制/其他礼品</t>
  </si>
  <si>
    <t>形象视觉/其他服装/配饰/其他服装</t>
  </si>
  <si>
    <t>形象视觉/其他服装/配饰/其他配饰</t>
  </si>
  <si>
    <t>形象视觉/荣尚荟服装/荣尚荟案场服装</t>
  </si>
  <si>
    <t>形象视觉/荣尚荟服装/荣尚荟保洁服装</t>
  </si>
  <si>
    <t>形象视觉/荣尚荟服装/荣尚荟服装</t>
  </si>
  <si>
    <t>形象视觉/荣尚荟服装/荣尚荟工程服装</t>
  </si>
  <si>
    <t>形象视觉/荣尚荟服装/荣尚荟管家服装</t>
  </si>
  <si>
    <t>形象视觉/荣尚荟服装/荣尚荟行政男装</t>
  </si>
  <si>
    <t>形象视觉/荣尚荟服装/荣尚荟行政女装</t>
  </si>
  <si>
    <t>形象视觉/荣尚荟服装/荣尚荟秩序服装</t>
  </si>
  <si>
    <t>形象视觉/商业服装/非住2023款服装</t>
  </si>
  <si>
    <t>形象视觉/商业服装/商业保洁服装</t>
  </si>
  <si>
    <t>形象视觉/商业服装/商业工程服装</t>
  </si>
  <si>
    <t>形象视觉/商业服装/商业管家服装</t>
  </si>
  <si>
    <t>形象视觉/商业服装/商业行政男装</t>
  </si>
  <si>
    <t>形象视觉/商业服装/商业行政女装</t>
  </si>
  <si>
    <t>形象视觉/商业服装/商业仪仗队</t>
  </si>
  <si>
    <t>形象视觉/商业服装/商业秩序服装</t>
  </si>
  <si>
    <t>虚拟编码类/虚拟/通用编码/虚拟/通用编码</t>
  </si>
  <si>
    <t>虚拟编码类/增值业务物资类/增值业务物资类</t>
  </si>
  <si>
    <t>智能家居/智家安防监控/智家-防盗报警器</t>
  </si>
  <si>
    <t>智能家居/智家安防监控/智家-消防探测器</t>
  </si>
  <si>
    <t>智能家居/智家背景音乐/智家-背景音乐智能主机</t>
  </si>
  <si>
    <t>智能家居/智家背景音乐/智家-背景音乐智能主机底盒</t>
  </si>
  <si>
    <t>智能家居/智家电动窗帘/智家-电动窗帘导轨</t>
  </si>
  <si>
    <t>智能家居/智家电动窗帘/智家-电动窗帘电机</t>
  </si>
  <si>
    <t>智能家居/智家电梯控制/智家-电梯控制传感器</t>
  </si>
  <si>
    <t>智能家居/智家电梯控制/智家-电梯数据采集器</t>
  </si>
  <si>
    <t>智能家居/智家环境监测/智家-环境检测传感器</t>
  </si>
  <si>
    <t>智能家居/智家开关插座/智家-插座面板</t>
  </si>
  <si>
    <t>智能家居/智家开关插座/智家-场景面板</t>
  </si>
  <si>
    <t>智能家居/智家开关插座/智家-开关面板</t>
  </si>
  <si>
    <t>智能家居/智家开关插座/智家-面板边框</t>
  </si>
  <si>
    <t>智能家居/智家停车场系统/辅助相机立柱</t>
  </si>
  <si>
    <t>智能家居/智家智能交互/智家-交换机</t>
  </si>
  <si>
    <t>智能家居/智家智能交互/智家-网关</t>
  </si>
  <si>
    <t>智能家居/智家智能交互/智家-无线AP</t>
  </si>
  <si>
    <t>智能家居/智家智能交互/智家-转发器</t>
  </si>
  <si>
    <t>年份</t>
  </si>
  <si>
    <t>月份</t>
  </si>
  <si>
    <t>发生费用</t>
  </si>
  <si>
    <t>累计发生费用</t>
  </si>
  <si>
    <t>预算费用</t>
  </si>
  <si>
    <t>累计预算费用</t>
  </si>
  <si>
    <t>月使用率</t>
  </si>
  <si>
    <t>月累使用率</t>
  </si>
  <si>
    <t>二级费项</t>
  </si>
  <si>
    <t>列1</t>
  </si>
  <si>
    <t>服务成本已发生金额</t>
  </si>
  <si>
    <t>服务成本已发生金额累计</t>
  </si>
  <si>
    <t>服务成本目标金额</t>
  </si>
  <si>
    <t>服务成本目标金额累计</t>
  </si>
  <si>
    <t>物耗成本已发生金额</t>
  </si>
  <si>
    <t>物耗成本已发生金额累计</t>
  </si>
  <si>
    <t>物耗成本目标金额</t>
  </si>
  <si>
    <t>物耗成本目标金额累计</t>
  </si>
  <si>
    <t>维改成本已发生金额</t>
  </si>
  <si>
    <t>维改成本已发生金额累计</t>
  </si>
  <si>
    <t>维改成本目标金额</t>
  </si>
  <si>
    <t>维改成本目标成本累计</t>
  </si>
  <si>
    <t>能源成本已发生金额</t>
  </si>
  <si>
    <t>能源成本已发生金额累计</t>
  </si>
  <si>
    <t>能源成本目标金额</t>
  </si>
  <si>
    <t>能源成本目标金额累计</t>
  </si>
  <si>
    <t>行政办公已发生金额</t>
  </si>
  <si>
    <t>行政办公已发生金额累计</t>
  </si>
  <si>
    <t>行政办公目标金额</t>
  </si>
  <si>
    <t>行政办公目标金额累计</t>
  </si>
  <si>
    <t>前期投入已发生金额</t>
  </si>
  <si>
    <t>前期投入已发生金额累计</t>
  </si>
  <si>
    <t>前期投入目标金额</t>
  </si>
  <si>
    <t>前期投入目标金额累计</t>
  </si>
  <si>
    <t>异常项累计</t>
  </si>
  <si>
    <t>1.1.1人工服务</t>
  </si>
  <si>
    <t>已发生金额</t>
  </si>
  <si>
    <t>已发生金额累计</t>
  </si>
  <si>
    <t>目标金额</t>
  </si>
  <si>
    <t>目标金额累计</t>
  </si>
  <si>
    <t>1.1.2维护服务</t>
  </si>
  <si>
    <t>1.1.3检测服务</t>
  </si>
  <si>
    <t>年总成本</t>
  </si>
  <si>
    <t>月累总目标成本</t>
  </si>
  <si>
    <t>月累已发生成本</t>
  </si>
  <si>
    <t>月累超成本数目</t>
  </si>
  <si>
    <t>累计</t>
  </si>
  <si>
    <t>一级费项</t>
  </si>
  <si>
    <t>一级费项累计</t>
  </si>
  <si>
    <t>二级费项累计</t>
  </si>
  <si>
    <t>已发生金额汇总</t>
  </si>
  <si>
    <t>已发生金额月累</t>
  </si>
  <si>
    <t>目标金额汇总</t>
  </si>
  <si>
    <t>目标金额月累</t>
  </si>
  <si>
    <t>劳务外包</t>
  </si>
  <si>
    <t>一月</t>
  </si>
  <si>
    <t>二月</t>
  </si>
  <si>
    <t>三月</t>
  </si>
  <si>
    <t>四月</t>
  </si>
  <si>
    <t>五月</t>
  </si>
  <si>
    <t>六月</t>
  </si>
  <si>
    <t>七月</t>
  </si>
  <si>
    <t>八月</t>
  </si>
  <si>
    <t>九月</t>
  </si>
  <si>
    <t>十月</t>
  </si>
  <si>
    <t>十一月</t>
  </si>
  <si>
    <t>十二月</t>
  </si>
  <si>
    <t>月累超预期</t>
  </si>
  <si>
    <t xml:space="preserve"> 人工服务 </t>
  </si>
  <si>
    <t xml:space="preserve"> 维护服务 </t>
  </si>
  <si>
    <t xml:space="preserve"> 检测服务 </t>
  </si>
  <si>
    <t xml:space="preserve"> 外观类 </t>
  </si>
  <si>
    <t xml:space="preserve"> 保洁类 </t>
  </si>
  <si>
    <t xml:space="preserve"> 绿化类 </t>
  </si>
  <si>
    <t xml:space="preserve"> 消防类 </t>
  </si>
  <si>
    <t xml:space="preserve"> 安防类 </t>
  </si>
  <si>
    <t xml:space="preserve"> 工程类 </t>
  </si>
  <si>
    <t xml:space="preserve"> 土建维修整改 </t>
  </si>
  <si>
    <t xml:space="preserve"> 电梯维修整改 </t>
  </si>
  <si>
    <t xml:space="preserve"> 消防维修整改 </t>
  </si>
  <si>
    <t xml:space="preserve"> 电气维修整改 </t>
  </si>
  <si>
    <t xml:space="preserve"> 暖通维修整改 </t>
  </si>
  <si>
    <t xml:space="preserve"> 弱电维修整改 </t>
  </si>
  <si>
    <t xml:space="preserve"> 给排水维修整改 </t>
  </si>
  <si>
    <t xml:space="preserve"> 景观维修整改 </t>
  </si>
  <si>
    <t xml:space="preserve"> 休闲设施整改 </t>
  </si>
  <si>
    <t xml:space="preserve"> 其他维修整改 </t>
  </si>
  <si>
    <t xml:space="preserve"> 公共水费及相关费 </t>
  </si>
  <si>
    <t xml:space="preserve"> 公共电费 </t>
  </si>
  <si>
    <t xml:space="preserve"> 公共燃气费 </t>
  </si>
  <si>
    <t xml:space="preserve"> 公共采暖费 </t>
  </si>
  <si>
    <t xml:space="preserve"> 公共其他能源费 </t>
  </si>
  <si>
    <t xml:space="preserve"> 打印机租赁 </t>
  </si>
  <si>
    <t xml:space="preserve"> 办公耗材-合计 </t>
  </si>
  <si>
    <t xml:space="preserve"> 房租 </t>
  </si>
  <si>
    <t xml:space="preserve"> 物管能源费 </t>
  </si>
  <si>
    <t xml:space="preserve"> 网费 </t>
  </si>
  <si>
    <t xml:space="preserve"> 业务招待费 </t>
  </si>
  <si>
    <t xml:space="preserve"> 开办物资购买 </t>
  </si>
  <si>
    <t xml:space="preserve"> 物业用房装修 </t>
  </si>
  <si>
    <t xml:space="preserve"> 物业用房开荒保洁 </t>
  </si>
  <si>
    <t xml:space="preserve"> 前期承诺整改 </t>
  </si>
  <si>
    <t xml:space="preserve"> 项目拓展费用 </t>
  </si>
  <si>
    <t>人工服务费项</t>
  </si>
  <si>
    <t>保安人员自有人员</t>
  </si>
  <si>
    <t>保安人员劳务派遣</t>
  </si>
  <si>
    <t>保安人员专业外包</t>
  </si>
  <si>
    <t>客服人员自有人员</t>
  </si>
  <si>
    <t>客服人员劳务派遣</t>
  </si>
  <si>
    <t>客服人员专业外包</t>
  </si>
  <si>
    <t>保洁人员自有人员</t>
  </si>
  <si>
    <t>保洁人员劳务派遣</t>
  </si>
  <si>
    <t>保洁人员专业外包（人员）</t>
  </si>
  <si>
    <t>保洁人员专业外包（机具）</t>
  </si>
  <si>
    <t>工程综合自有人员</t>
  </si>
  <si>
    <t>工程综合劳务派遣</t>
  </si>
  <si>
    <t>工程综合专业外包（人员）</t>
  </si>
  <si>
    <t>工程综合专业外包（面积）</t>
  </si>
  <si>
    <t>管家人员自有人员</t>
  </si>
  <si>
    <t>管家人员劳务派遣</t>
  </si>
  <si>
    <t>管家人员专业外包</t>
  </si>
  <si>
    <t>绿化综合自有人员</t>
  </si>
  <si>
    <t>绿化综合劳务派遣</t>
  </si>
  <si>
    <t>绿化综合专业外包（岗位）</t>
  </si>
  <si>
    <t>绿化综合专业外包（面积）</t>
  </si>
  <si>
    <t>后勤人员自有人员</t>
  </si>
  <si>
    <t>后勤人员劳务派遣</t>
  </si>
  <si>
    <t>后勤人员专业外包</t>
  </si>
  <si>
    <t>其他人员自有人员</t>
  </si>
  <si>
    <t>其他人员劳务派遣</t>
  </si>
  <si>
    <t>其他人员专业外包</t>
  </si>
  <si>
    <t>自有人员汇总</t>
  </si>
  <si>
    <t>劳务派遣汇总</t>
  </si>
  <si>
    <t>专业外包汇总</t>
  </si>
  <si>
    <t>物耗拆分</t>
  </si>
  <si>
    <t>绿化耗材</t>
  </si>
  <si>
    <t>清洁耗材</t>
  </si>
  <si>
    <t>安保耗材</t>
  </si>
  <si>
    <t>消防耗材</t>
  </si>
  <si>
    <t>物耗汇总</t>
  </si>
</sst>
</file>

<file path=xl/styles.xml><?xml version="1.0" encoding="utf-8"?>
<styleSheet xmlns="http://schemas.openxmlformats.org/spreadsheetml/2006/main" xmlns:mc="http://schemas.openxmlformats.org/markup-compatibility/2006" xmlns:xr9="http://schemas.microsoft.com/office/spreadsheetml/2016/revision9" mc:Ignorable="xr9">
  <numFmts count="18">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 numFmtId="176" formatCode="[$-F800]dddd\,\ mmmm\ dd\,\ yyyy"/>
    <numFmt numFmtId="177" formatCode="yyyy/mm/dd"/>
    <numFmt numFmtId="178" formatCode="#,##0.0000000000"/>
    <numFmt numFmtId="179" formatCode="#,##0.000"/>
    <numFmt numFmtId="180" formatCode="yyyy/mm/dd\ h:mm:ss"/>
    <numFmt numFmtId="181" formatCode="#,##0.00_ ;[Red]\-#,##0.00\ "/>
    <numFmt numFmtId="182" formatCode="[$-409]yyyy/mm/dd;@"/>
    <numFmt numFmtId="183" formatCode="[$-804]yyyy/m/d"/>
    <numFmt numFmtId="184" formatCode="0_);[Red]\(0\)"/>
    <numFmt numFmtId="185" formatCode="#,##0.00_ "/>
    <numFmt numFmtId="186" formatCode="_ * #,##0_ ;_ * \-#,##0_ ;_ * &quot;-&quot;??_ ;_ @_ "/>
    <numFmt numFmtId="187" formatCode="0.0000000%"/>
    <numFmt numFmtId="188" formatCode="0_ "/>
    <numFmt numFmtId="189" formatCode="0.00_ "/>
  </numFmts>
  <fonts count="73">
    <font>
      <sz val="11"/>
      <color theme="1"/>
      <name val="宋体"/>
      <charset val="134"/>
      <scheme val="minor"/>
    </font>
    <font>
      <b/>
      <sz val="11"/>
      <color theme="0"/>
      <name val="宋体"/>
      <charset val="134"/>
      <scheme val="minor"/>
    </font>
    <font>
      <sz val="11"/>
      <color theme="1"/>
      <name val="宋体"/>
      <charset val="134"/>
    </font>
    <font>
      <sz val="11"/>
      <color indexed="8"/>
      <name val="宋体"/>
      <charset val="134"/>
      <scheme val="minor"/>
    </font>
    <font>
      <b/>
      <sz val="10"/>
      <name val="微软雅黑"/>
      <charset val="134"/>
    </font>
    <font>
      <sz val="12"/>
      <name val="宋体"/>
      <charset val="134"/>
    </font>
    <font>
      <sz val="11"/>
      <color indexed="10"/>
      <name val="Calibri"/>
      <charset val="134"/>
    </font>
    <font>
      <b/>
      <sz val="10"/>
      <color theme="0"/>
      <name val="微软雅黑"/>
      <charset val="134"/>
    </font>
    <font>
      <sz val="10"/>
      <color theme="1"/>
      <name val="宋体"/>
      <charset val="134"/>
      <scheme val="minor"/>
    </font>
    <font>
      <sz val="10"/>
      <name val="微软雅黑"/>
      <charset val="134"/>
    </font>
    <font>
      <sz val="10"/>
      <color rgb="FFFF0000"/>
      <name val="微软雅黑"/>
      <charset val="134"/>
    </font>
    <font>
      <sz val="10"/>
      <color theme="0"/>
      <name val="微软雅黑"/>
      <charset val="134"/>
    </font>
    <font>
      <b/>
      <sz val="10"/>
      <color rgb="FFFF0000"/>
      <name val="微软雅黑"/>
      <charset val="134"/>
    </font>
    <font>
      <b/>
      <sz val="16"/>
      <color rgb="FF000000"/>
      <name val="宋体"/>
      <charset val="134"/>
    </font>
    <font>
      <b/>
      <sz val="14"/>
      <name val="宋体"/>
      <charset val="134"/>
    </font>
    <font>
      <b/>
      <sz val="16"/>
      <color theme="1"/>
      <name val="宋体"/>
      <charset val="134"/>
    </font>
    <font>
      <sz val="10"/>
      <color theme="1"/>
      <name val="宋体"/>
      <charset val="134"/>
    </font>
    <font>
      <sz val="10"/>
      <name val="宋体"/>
      <charset val="134"/>
    </font>
    <font>
      <sz val="10"/>
      <color rgb="FF000000"/>
      <name val="宋体"/>
      <charset val="134"/>
    </font>
    <font>
      <b/>
      <sz val="16"/>
      <color theme="1"/>
      <name val="华文仿宋"/>
      <charset val="134"/>
    </font>
    <font>
      <b/>
      <sz val="12"/>
      <color theme="1"/>
      <name val="华文仿宋"/>
      <charset val="134"/>
    </font>
    <font>
      <sz val="12"/>
      <color theme="1"/>
      <name val="华文仿宋"/>
      <charset val="134"/>
    </font>
    <font>
      <b/>
      <sz val="16"/>
      <name val="宋体"/>
      <charset val="134"/>
    </font>
    <font>
      <sz val="12"/>
      <color theme="1"/>
      <name val="宋体"/>
      <charset val="134"/>
    </font>
    <font>
      <b/>
      <sz val="14"/>
      <color theme="1"/>
      <name val="宋体"/>
      <charset val="134"/>
    </font>
    <font>
      <sz val="12"/>
      <name val="宋体"/>
      <charset val="134"/>
      <scheme val="minor"/>
    </font>
    <font>
      <b/>
      <sz val="11"/>
      <color theme="1"/>
      <name val="宋体"/>
      <charset val="134"/>
      <scheme val="minor"/>
    </font>
    <font>
      <sz val="11"/>
      <color rgb="FFFF0000"/>
      <name val="宋体"/>
      <charset val="134"/>
      <scheme val="minor"/>
    </font>
    <font>
      <b/>
      <sz val="10"/>
      <color theme="1"/>
      <name val="微软雅黑"/>
      <charset val="134"/>
    </font>
    <font>
      <b/>
      <sz val="10"/>
      <color indexed="9"/>
      <name val="微软雅黑"/>
      <charset val="134"/>
    </font>
    <font>
      <b/>
      <sz val="12"/>
      <name val="微软雅黑"/>
      <charset val="134"/>
    </font>
    <font>
      <b/>
      <sz val="10"/>
      <color rgb="FFFFFF00"/>
      <name val="微软雅黑"/>
      <charset val="134"/>
    </font>
    <font>
      <b/>
      <sz val="11"/>
      <color theme="1"/>
      <name val="微软雅黑"/>
      <charset val="134"/>
    </font>
    <font>
      <b/>
      <sz val="14"/>
      <color theme="1"/>
      <name val="微软雅黑"/>
      <charset val="134"/>
    </font>
    <font>
      <b/>
      <sz val="11"/>
      <color theme="0"/>
      <name val="微软雅黑"/>
      <charset val="134"/>
    </font>
    <font>
      <b/>
      <sz val="26"/>
      <name val="微软雅黑"/>
      <charset val="134"/>
    </font>
    <font>
      <b/>
      <sz val="14"/>
      <color theme="0"/>
      <name val="微软雅黑"/>
      <charset val="134"/>
    </font>
    <font>
      <b/>
      <u/>
      <sz val="18"/>
      <color theme="1"/>
      <name val="微软雅黑"/>
      <charset val="134"/>
    </font>
    <font>
      <b/>
      <sz val="26"/>
      <color theme="1"/>
      <name val="微软雅黑"/>
      <charset val="134"/>
    </font>
    <font>
      <b/>
      <sz val="18"/>
      <color theme="1"/>
      <name val="微软雅黑"/>
      <charset val="134"/>
    </font>
    <font>
      <sz val="26"/>
      <color theme="1"/>
      <name val="微软雅黑"/>
      <charset val="134"/>
    </font>
    <font>
      <b/>
      <sz val="16"/>
      <color theme="0"/>
      <name val="微软雅黑"/>
      <charset val="134"/>
    </font>
    <font>
      <b/>
      <sz val="12"/>
      <color theme="0"/>
      <name val="微软雅黑"/>
      <charset val="134"/>
    </font>
    <font>
      <b/>
      <sz val="12"/>
      <color theme="1"/>
      <name val="微软雅黑"/>
      <charset val="134"/>
    </font>
    <font>
      <b/>
      <sz val="9.95"/>
      <color theme="1"/>
      <name val="微软雅黑"/>
      <charset val="134"/>
    </font>
    <font>
      <sz val="9.95"/>
      <color theme="1"/>
      <name val="微软雅黑"/>
      <charset val="134"/>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
      <b/>
      <sz val="12"/>
      <name val="宋体"/>
      <charset val="134"/>
    </font>
    <font>
      <i/>
      <sz val="12"/>
      <name val="宋体"/>
      <charset val="134"/>
    </font>
    <font>
      <b/>
      <sz val="16"/>
      <color rgb="FFFFFF00"/>
      <name val="微软雅黑"/>
      <charset val="134"/>
    </font>
    <font>
      <sz val="13.5"/>
      <name val="Arial"/>
      <charset val="134"/>
    </font>
    <font>
      <sz val="13.5"/>
      <name val="宋体"/>
      <charset val="134"/>
    </font>
    <font>
      <sz val="9"/>
      <name val="宋体"/>
      <charset val="134"/>
    </font>
    <font>
      <b/>
      <sz val="9"/>
      <name val="宋体"/>
      <charset val="134"/>
    </font>
    <font>
      <sz val="10"/>
      <name val="宋体"/>
      <charset val="134"/>
    </font>
  </fonts>
  <fills count="68">
    <fill>
      <patternFill patternType="none"/>
    </fill>
    <fill>
      <patternFill patternType="gray125"/>
    </fill>
    <fill>
      <patternFill patternType="solid">
        <fgColor theme="5"/>
        <bgColor theme="5"/>
      </patternFill>
    </fill>
    <fill>
      <patternFill patternType="solid">
        <fgColor rgb="FFFFFF00"/>
        <bgColor indexed="64"/>
      </patternFill>
    </fill>
    <fill>
      <patternFill patternType="solid">
        <fgColor rgb="FFFFC000"/>
        <bgColor indexed="64"/>
      </patternFill>
    </fill>
    <fill>
      <patternFill patternType="solid">
        <fgColor theme="6"/>
        <bgColor indexed="64"/>
      </patternFill>
    </fill>
    <fill>
      <patternFill patternType="solid">
        <fgColor theme="4" tint="0.799737540818506"/>
        <bgColor indexed="64"/>
      </patternFill>
    </fill>
    <fill>
      <patternFill patternType="solid">
        <fgColor theme="9" tint="0.799737540818506"/>
        <bgColor indexed="64"/>
      </patternFill>
    </fill>
    <fill>
      <patternFill patternType="solid">
        <fgColor theme="7"/>
        <bgColor indexed="64"/>
      </patternFill>
    </fill>
    <fill>
      <patternFill patternType="solid">
        <fgColor theme="4" tint="0.799676503799554"/>
        <bgColor indexed="64"/>
      </patternFill>
    </fill>
    <fill>
      <patternFill patternType="solid">
        <fgColor theme="9" tint="0.799676503799554"/>
        <bgColor indexed="64"/>
      </patternFill>
    </fill>
    <fill>
      <patternFill patternType="solid">
        <fgColor theme="0"/>
        <bgColor indexed="64"/>
      </patternFill>
    </fill>
    <fill>
      <patternFill patternType="solid">
        <fgColor theme="8" tint="0.399792474135563"/>
        <bgColor indexed="64"/>
      </patternFill>
    </fill>
    <fill>
      <patternFill patternType="solid">
        <fgColor indexed="22"/>
        <bgColor indexed="64"/>
      </patternFill>
    </fill>
    <fill>
      <patternFill patternType="solid">
        <fgColor theme="4"/>
        <bgColor indexed="64"/>
      </patternFill>
    </fill>
    <fill>
      <patternFill patternType="solid">
        <fgColor theme="4" tint="-0.499984740745262"/>
        <bgColor indexed="64"/>
      </patternFill>
    </fill>
    <fill>
      <patternFill patternType="solid">
        <fgColor rgb="FFF2BA02"/>
        <bgColor indexed="64"/>
      </patternFill>
    </fill>
    <fill>
      <patternFill patternType="solid">
        <fgColor theme="4" tint="-0.249977111117893"/>
        <bgColor indexed="64"/>
      </patternFill>
    </fill>
    <fill>
      <patternFill patternType="solid">
        <fgColor theme="5"/>
        <bgColor indexed="64"/>
      </patternFill>
    </fill>
    <fill>
      <patternFill patternType="solid">
        <fgColor theme="7" tint="0.799676503799554"/>
        <bgColor indexed="64"/>
      </patternFill>
    </fill>
    <fill>
      <patternFill patternType="solid">
        <fgColor theme="2" tint="-0.0999786370433668"/>
        <bgColor indexed="64"/>
      </patternFill>
    </fill>
    <fill>
      <patternFill patternType="solid">
        <fgColor theme="7" tint="0.799645985290078"/>
        <bgColor indexed="64"/>
      </patternFill>
    </fill>
    <fill>
      <patternFill patternType="solid">
        <fgColor theme="5" tint="-0.249977111117893"/>
        <bgColor indexed="64"/>
      </patternFill>
    </fill>
    <fill>
      <patternFill patternType="solid">
        <fgColor theme="7" tint="-0.249977111117893"/>
        <bgColor indexed="64"/>
      </patternFill>
    </fill>
    <fill>
      <patternFill patternType="solid">
        <fgColor theme="7" tint="-0.499984740745262"/>
        <bgColor indexed="64"/>
      </patternFill>
    </fill>
    <fill>
      <patternFill patternType="solid">
        <fgColor theme="9" tint="0.799645985290078"/>
        <bgColor indexed="64"/>
      </patternFill>
    </fill>
    <fill>
      <patternFill patternType="solid">
        <fgColor theme="6" tint="0.799676503799554"/>
        <bgColor indexed="64"/>
      </patternFill>
    </fill>
    <fill>
      <patternFill patternType="solid">
        <fgColor theme="9" tint="0.399548326059755"/>
        <bgColor indexed="64"/>
      </patternFill>
    </fill>
    <fill>
      <patternFill patternType="solid">
        <fgColor theme="9" tint="0.399609363078707"/>
        <bgColor indexed="64"/>
      </patternFill>
    </fill>
    <fill>
      <patternFill patternType="solid">
        <fgColor rgb="FF92D050"/>
        <bgColor indexed="64"/>
      </patternFill>
    </fill>
    <fill>
      <patternFill patternType="solid">
        <fgColor indexed="56"/>
        <bgColor indexed="64"/>
      </patternFill>
    </fill>
    <fill>
      <patternFill patternType="solid">
        <fgColor theme="3"/>
        <bgColor indexed="64"/>
      </patternFill>
    </fill>
    <fill>
      <patternFill patternType="solid">
        <fgColor theme="3" tint="0.799676503799554"/>
        <bgColor indexed="64"/>
      </patternFill>
    </fill>
    <fill>
      <patternFill patternType="solid">
        <fgColor theme="2"/>
        <bgColor indexed="64"/>
      </patternFill>
    </fill>
    <fill>
      <patternFill patternType="solid">
        <fgColor theme="4" tint="0.599993896298105"/>
        <bgColor indexed="64"/>
      </patternFill>
    </fill>
    <fill>
      <patternFill patternType="solid">
        <fgColor theme="1" tint="0.499984740745262"/>
        <bgColor indexed="64"/>
      </patternFill>
    </fill>
    <fill>
      <patternFill patternType="solid">
        <fgColor theme="6" tint="0.399670400097659"/>
        <bgColor indexed="64"/>
      </patternFill>
    </fill>
    <fill>
      <patternFill patternType="solid">
        <fgColor theme="6" tint="0.799981688894314"/>
        <bgColor indexed="64"/>
      </patternFill>
    </fill>
    <fill>
      <patternFill patternType="solid">
        <fgColor theme="4" tint="0.799981688894314"/>
        <bgColor indexed="64"/>
      </patternFill>
    </fill>
    <fill>
      <patternFill patternType="solid">
        <fgColor theme="7" tint="0.799981688894314"/>
        <bgColor indexed="64"/>
      </patternFill>
    </fill>
    <fill>
      <patternFill patternType="solid">
        <fgColor rgb="FFE5E5E5"/>
        <bgColor rgb="FFE5E5E5"/>
      </patternFill>
    </fill>
    <fill>
      <patternFill patternType="solid">
        <fgColor rgb="FFFFFFFF"/>
        <bgColor rgb="FFFFFFFF"/>
      </patternFill>
    </fill>
    <fill>
      <patternFill patternType="solid">
        <fgColor theme="7" tint="0.79970702230903"/>
        <bgColor indexed="64"/>
      </patternFill>
    </fill>
    <fill>
      <patternFill patternType="solid">
        <fgColor theme="4" tint="0.79970702230903"/>
        <bgColor indexed="64"/>
      </patternFill>
    </fill>
    <fill>
      <patternFill patternType="solid">
        <fgColor theme="6" tint="0.79970702230903"/>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tint="0.399975585192419"/>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43">
    <border>
      <left/>
      <right/>
      <top/>
      <bottom/>
      <diagonal/>
    </border>
    <border>
      <left style="thin">
        <color theme="5"/>
      </left>
      <right/>
      <top style="thin">
        <color theme="5"/>
      </top>
      <bottom/>
      <diagonal/>
    </border>
    <border>
      <left/>
      <right/>
      <top style="thin">
        <color theme="5"/>
      </top>
      <bottom/>
      <diagonal/>
    </border>
    <border>
      <left style="thin">
        <color theme="5"/>
      </left>
      <right/>
      <top style="thin">
        <color theme="5"/>
      </top>
      <bottom style="thin">
        <color theme="5"/>
      </bottom>
      <diagonal/>
    </border>
    <border>
      <left/>
      <right/>
      <top style="thin">
        <color theme="5"/>
      </top>
      <bottom style="thin">
        <color theme="5"/>
      </bottom>
      <diagonal/>
    </border>
    <border>
      <left/>
      <right style="thin">
        <color theme="5"/>
      </right>
      <top style="thin">
        <color theme="5"/>
      </top>
      <bottom/>
      <diagonal/>
    </border>
    <border>
      <left/>
      <right style="thin">
        <color theme="5"/>
      </right>
      <top style="thin">
        <color theme="5"/>
      </top>
      <bottom style="thin">
        <color theme="5"/>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diagonal/>
    </border>
    <border>
      <left/>
      <right/>
      <top style="thin">
        <color auto="1"/>
      </top>
      <bottom/>
      <diagonal/>
    </border>
    <border>
      <left style="thin">
        <color auto="1"/>
      </left>
      <right style="thin">
        <color auto="1"/>
      </right>
      <top/>
      <bottom/>
      <diagonal/>
    </border>
    <border>
      <left/>
      <right/>
      <top/>
      <bottom style="thin">
        <color auto="1"/>
      </bottom>
      <diagonal/>
    </border>
    <border>
      <left style="thin">
        <color auto="1"/>
      </left>
      <right style="thin">
        <color auto="1"/>
      </right>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
      <left/>
      <right style="thin">
        <color auto="1"/>
      </right>
      <top style="thin">
        <color auto="1"/>
      </top>
      <bottom style="thin">
        <color auto="1"/>
      </bottom>
      <diagonal/>
    </border>
    <border>
      <left style="thin">
        <color auto="1"/>
      </left>
      <right/>
      <top style="thin">
        <color auto="1"/>
      </top>
      <bottom/>
      <diagonal/>
    </border>
    <border>
      <left/>
      <right style="thin">
        <color auto="1"/>
      </right>
      <top style="thin">
        <color auto="1"/>
      </top>
      <bottom/>
      <diagonal/>
    </border>
    <border>
      <left style="thin">
        <color auto="1"/>
      </left>
      <right/>
      <top/>
      <bottom/>
      <diagonal/>
    </border>
    <border>
      <left style="thin">
        <color auto="1"/>
      </left>
      <right/>
      <top/>
      <bottom style="thin">
        <color auto="1"/>
      </bottom>
      <diagonal/>
    </border>
    <border>
      <left/>
      <right style="thin">
        <color auto="1"/>
      </right>
      <top/>
      <bottom/>
      <diagonal/>
    </border>
    <border>
      <left/>
      <right style="medium">
        <color auto="1"/>
      </right>
      <top style="thin">
        <color auto="1"/>
      </top>
      <bottom style="thin">
        <color auto="1"/>
      </bottom>
      <diagonal/>
    </border>
    <border>
      <left/>
      <right style="thin">
        <color auto="1"/>
      </right>
      <top/>
      <bottom style="thin">
        <color auto="1"/>
      </bottom>
      <diagonal/>
    </border>
    <border>
      <left style="thin">
        <color rgb="FF000000"/>
      </left>
      <right style="thin">
        <color rgb="FF000000"/>
      </right>
      <top/>
      <bottom style="thin">
        <color rgb="FF000000"/>
      </bottom>
      <diagonal/>
    </border>
    <border>
      <left/>
      <right style="thin">
        <color rgb="FF000000"/>
      </right>
      <top/>
      <bottom style="thin">
        <color rgb="FF000000"/>
      </bottom>
      <diagonal/>
    </border>
    <border>
      <left style="thin">
        <color rgb="FF000000"/>
      </left>
      <right style="thin">
        <color auto="1"/>
      </right>
      <top/>
      <bottom style="thin">
        <color auto="1"/>
      </bottom>
      <diagonal/>
    </border>
    <border>
      <left style="thin">
        <color rgb="FF000000"/>
      </left>
      <right style="thin">
        <color rgb="FF000000"/>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auto="1"/>
      </right>
      <top style="thin">
        <color auto="1"/>
      </top>
      <bottom style="thin">
        <color auto="1"/>
      </bottom>
      <diagonal/>
    </border>
    <border>
      <left style="thin">
        <color rgb="FF000000"/>
      </left>
      <right style="thin">
        <color rgb="FF000000"/>
      </right>
      <top style="thin">
        <color rgb="FF000000"/>
      </top>
      <bottom/>
      <diagonal/>
    </border>
    <border>
      <left style="thin">
        <color rgb="FF000000"/>
      </left>
      <right style="thin">
        <color auto="1"/>
      </right>
      <top style="thin">
        <color rgb="FF000000"/>
      </top>
      <bottom/>
      <diagonal/>
    </border>
    <border>
      <left style="thin">
        <color rgb="FF000000"/>
      </left>
      <right style="thin">
        <color auto="1"/>
      </right>
      <top/>
      <bottom style="thin">
        <color rgb="FF000000"/>
      </bottom>
      <diagonal/>
    </border>
    <border>
      <left/>
      <right/>
      <top style="thin">
        <color rgb="FF000000"/>
      </top>
      <bottom style="thin">
        <color rgb="FF000000"/>
      </bottom>
      <diagonal/>
    </border>
    <border>
      <left style="thin">
        <color rgb="FF000000"/>
      </left>
      <right style="thin">
        <color rgb="FF000000"/>
      </right>
      <top/>
      <bottom/>
      <diagonal/>
    </border>
    <border>
      <left style="thin">
        <color rgb="FF000000"/>
      </left>
      <right style="thin">
        <color auto="1"/>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56">
    <xf numFmtId="0" fontId="0" fillId="0" borderId="0">
      <alignment vertical="center"/>
    </xf>
    <xf numFmtId="43"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41" fontId="0" fillId="0" borderId="0" applyFont="0" applyFill="0" applyBorder="0" applyAlignment="0" applyProtection="0">
      <alignment vertical="center"/>
    </xf>
    <xf numFmtId="42" fontId="0" fillId="0" borderId="0" applyFont="0" applyFill="0" applyBorder="0" applyAlignment="0" applyProtection="0">
      <alignment vertical="center"/>
    </xf>
    <xf numFmtId="0" fontId="46" fillId="0" borderId="0" applyNumberFormat="0" applyFill="0" applyBorder="0" applyAlignment="0" applyProtection="0">
      <alignment vertical="center"/>
    </xf>
    <xf numFmtId="0" fontId="47" fillId="0" borderId="0" applyNumberFormat="0" applyFill="0" applyBorder="0" applyAlignment="0" applyProtection="0">
      <alignment vertical="center"/>
    </xf>
    <xf numFmtId="0" fontId="0" fillId="45" borderId="35" applyNumberFormat="0" applyFont="0" applyAlignment="0" applyProtection="0">
      <alignment vertical="center"/>
    </xf>
    <xf numFmtId="0" fontId="48" fillId="0" borderId="0" applyNumberFormat="0" applyFill="0" applyBorder="0" applyAlignment="0" applyProtection="0">
      <alignment vertical="center"/>
    </xf>
    <xf numFmtId="0" fontId="49" fillId="0" borderId="0" applyNumberFormat="0" applyFill="0" applyBorder="0" applyAlignment="0" applyProtection="0">
      <alignment vertical="center"/>
    </xf>
    <xf numFmtId="0" fontId="50" fillId="0" borderId="0" applyNumberFormat="0" applyFill="0" applyBorder="0" applyAlignment="0" applyProtection="0">
      <alignment vertical="center"/>
    </xf>
    <xf numFmtId="0" fontId="51" fillId="0" borderId="36" applyNumberFormat="0" applyFill="0" applyAlignment="0" applyProtection="0">
      <alignment vertical="center"/>
    </xf>
    <xf numFmtId="0" fontId="52" fillId="0" borderId="36" applyNumberFormat="0" applyFill="0" applyAlignment="0" applyProtection="0">
      <alignment vertical="center"/>
    </xf>
    <xf numFmtId="0" fontId="53" fillId="0" borderId="37" applyNumberFormat="0" applyFill="0" applyAlignment="0" applyProtection="0">
      <alignment vertical="center"/>
    </xf>
    <xf numFmtId="0" fontId="53" fillId="0" borderId="0" applyNumberFormat="0" applyFill="0" applyBorder="0" applyAlignment="0" applyProtection="0">
      <alignment vertical="center"/>
    </xf>
    <xf numFmtId="0" fontId="54" fillId="46" borderId="38" applyNumberFormat="0" applyAlignment="0" applyProtection="0">
      <alignment vertical="center"/>
    </xf>
    <xf numFmtId="0" fontId="55" fillId="47" borderId="39" applyNumberFormat="0" applyAlignment="0" applyProtection="0">
      <alignment vertical="center"/>
    </xf>
    <xf numFmtId="0" fontId="56" fillId="47" borderId="38" applyNumberFormat="0" applyAlignment="0" applyProtection="0">
      <alignment vertical="center"/>
    </xf>
    <xf numFmtId="0" fontId="57" fillId="48" borderId="40" applyNumberFormat="0" applyAlignment="0" applyProtection="0">
      <alignment vertical="center"/>
    </xf>
    <xf numFmtId="0" fontId="58" fillId="0" borderId="41" applyNumberFormat="0" applyFill="0" applyAlignment="0" applyProtection="0">
      <alignment vertical="center"/>
    </xf>
    <xf numFmtId="0" fontId="59" fillId="0" borderId="42" applyNumberFormat="0" applyFill="0" applyAlignment="0" applyProtection="0">
      <alignment vertical="center"/>
    </xf>
    <xf numFmtId="0" fontId="60" fillId="49" borderId="0" applyNumberFormat="0" applyBorder="0" applyAlignment="0" applyProtection="0">
      <alignment vertical="center"/>
    </xf>
    <xf numFmtId="0" fontId="61" fillId="50" borderId="0" applyNumberFormat="0" applyBorder="0" applyAlignment="0" applyProtection="0">
      <alignment vertical="center"/>
    </xf>
    <xf numFmtId="0" fontId="62" fillId="51" borderId="0" applyNumberFormat="0" applyBorder="0" applyAlignment="0" applyProtection="0">
      <alignment vertical="center"/>
    </xf>
    <xf numFmtId="0" fontId="63" fillId="14" borderId="0" applyNumberFormat="0" applyBorder="0" applyAlignment="0" applyProtection="0">
      <alignment vertical="center"/>
    </xf>
    <xf numFmtId="0" fontId="64" fillId="38" borderId="0" applyNumberFormat="0" applyBorder="0" applyAlignment="0" applyProtection="0">
      <alignment vertical="center"/>
    </xf>
    <xf numFmtId="0" fontId="64" fillId="34" borderId="0" applyNumberFormat="0" applyBorder="0" applyAlignment="0" applyProtection="0">
      <alignment vertical="center"/>
    </xf>
    <xf numFmtId="0" fontId="63" fillId="52" borderId="0" applyNumberFormat="0" applyBorder="0" applyAlignment="0" applyProtection="0">
      <alignment vertical="center"/>
    </xf>
    <xf numFmtId="0" fontId="63" fillId="18" borderId="0" applyNumberFormat="0" applyBorder="0" applyAlignment="0" applyProtection="0">
      <alignment vertical="center"/>
    </xf>
    <xf numFmtId="0" fontId="64" fillId="53" borderId="0" applyNumberFormat="0" applyBorder="0" applyAlignment="0" applyProtection="0">
      <alignment vertical="center"/>
    </xf>
    <xf numFmtId="0" fontId="64" fillId="54" borderId="0" applyNumberFormat="0" applyBorder="0" applyAlignment="0" applyProtection="0">
      <alignment vertical="center"/>
    </xf>
    <xf numFmtId="0" fontId="63" fillId="55" borderId="0" applyNumberFormat="0" applyBorder="0" applyAlignment="0" applyProtection="0">
      <alignment vertical="center"/>
    </xf>
    <xf numFmtId="0" fontId="63" fillId="5" borderId="0" applyNumberFormat="0" applyBorder="0" applyAlignment="0" applyProtection="0">
      <alignment vertical="center"/>
    </xf>
    <xf numFmtId="0" fontId="64" fillId="37" borderId="0" applyNumberFormat="0" applyBorder="0" applyAlignment="0" applyProtection="0">
      <alignment vertical="center"/>
    </xf>
    <xf numFmtId="0" fontId="64" fillId="56" borderId="0" applyNumberFormat="0" applyBorder="0" applyAlignment="0" applyProtection="0">
      <alignment vertical="center"/>
    </xf>
    <xf numFmtId="0" fontId="63" fillId="57" borderId="0" applyNumberFormat="0" applyBorder="0" applyAlignment="0" applyProtection="0">
      <alignment vertical="center"/>
    </xf>
    <xf numFmtId="0" fontId="63" fillId="8" borderId="0" applyNumberFormat="0" applyBorder="0" applyAlignment="0" applyProtection="0">
      <alignment vertical="center"/>
    </xf>
    <xf numFmtId="0" fontId="64" fillId="39" borderId="0" applyNumberFormat="0" applyBorder="0" applyAlignment="0" applyProtection="0">
      <alignment vertical="center"/>
    </xf>
    <xf numFmtId="0" fontId="64" fillId="58" borderId="0" applyNumberFormat="0" applyBorder="0" applyAlignment="0" applyProtection="0">
      <alignment vertical="center"/>
    </xf>
    <xf numFmtId="0" fontId="63" fillId="59" borderId="0" applyNumberFormat="0" applyBorder="0" applyAlignment="0" applyProtection="0">
      <alignment vertical="center"/>
    </xf>
    <xf numFmtId="0" fontId="63" fillId="60" borderId="0" applyNumberFormat="0" applyBorder="0" applyAlignment="0" applyProtection="0">
      <alignment vertical="center"/>
    </xf>
    <xf numFmtId="0" fontId="64" fillId="61" borderId="0" applyNumberFormat="0" applyBorder="0" applyAlignment="0" applyProtection="0">
      <alignment vertical="center"/>
    </xf>
    <xf numFmtId="0" fontId="64" fillId="62" borderId="0" applyNumberFormat="0" applyBorder="0" applyAlignment="0" applyProtection="0">
      <alignment vertical="center"/>
    </xf>
    <xf numFmtId="0" fontId="63" fillId="63" borderId="0" applyNumberFormat="0" applyBorder="0" applyAlignment="0" applyProtection="0">
      <alignment vertical="center"/>
    </xf>
    <xf numFmtId="0" fontId="63" fillId="64" borderId="0" applyNumberFormat="0" applyBorder="0" applyAlignment="0" applyProtection="0">
      <alignment vertical="center"/>
    </xf>
    <xf numFmtId="0" fontId="64" fillId="65" borderId="0" applyNumberFormat="0" applyBorder="0" applyAlignment="0" applyProtection="0">
      <alignment vertical="center"/>
    </xf>
    <xf numFmtId="0" fontId="64" fillId="66" borderId="0" applyNumberFormat="0" applyBorder="0" applyAlignment="0" applyProtection="0">
      <alignment vertical="center"/>
    </xf>
    <xf numFmtId="0" fontId="63" fillId="67" borderId="0" applyNumberFormat="0" applyBorder="0" applyAlignment="0" applyProtection="0">
      <alignment vertical="center"/>
    </xf>
    <xf numFmtId="176" fontId="65" fillId="0" borderId="0" applyNumberFormat="0" applyFill="0" applyBorder="0" applyAlignment="0" applyProtection="0"/>
    <xf numFmtId="0" fontId="0" fillId="0" borderId="0"/>
    <xf numFmtId="176" fontId="0" fillId="0" borderId="0">
      <alignment vertical="center"/>
    </xf>
    <xf numFmtId="176" fontId="5" fillId="0" borderId="0"/>
    <xf numFmtId="0" fontId="65" fillId="0" borderId="0" applyFill="0" applyBorder="0">
      <alignment vertical="top"/>
    </xf>
    <xf numFmtId="0" fontId="66" fillId="0" borderId="0" applyFill="0" applyBorder="0">
      <alignment vertical="top"/>
    </xf>
    <xf numFmtId="43" fontId="8" fillId="0" borderId="0" applyFont="0" applyFill="0" applyBorder="0" applyAlignment="0" applyProtection="0">
      <alignment vertical="center"/>
    </xf>
  </cellStyleXfs>
  <cellXfs count="465">
    <xf numFmtId="0" fontId="0" fillId="0" borderId="0" xfId="0">
      <alignment vertical="center"/>
    </xf>
    <xf numFmtId="0" fontId="1" fillId="2" borderId="1" xfId="0" applyFont="1" applyFill="1" applyBorder="1">
      <alignment vertical="center"/>
    </xf>
    <xf numFmtId="0" fontId="1" fillId="2" borderId="2" xfId="0" applyFont="1" applyFill="1" applyBorder="1" applyAlignment="1">
      <alignment horizontal="left" vertical="center"/>
    </xf>
    <xf numFmtId="0" fontId="1" fillId="2" borderId="2" xfId="0" applyFont="1" applyFill="1" applyBorder="1">
      <alignment vertical="center"/>
    </xf>
    <xf numFmtId="0" fontId="0" fillId="0" borderId="3" xfId="0" applyFont="1" applyBorder="1" applyAlignment="1">
      <alignment horizontal="center" vertical="center"/>
    </xf>
    <xf numFmtId="0" fontId="0" fillId="0" borderId="4" xfId="0" applyFont="1" applyBorder="1" applyAlignment="1">
      <alignment horizontal="left" vertical="center"/>
    </xf>
    <xf numFmtId="0" fontId="0" fillId="0" borderId="4" xfId="0" applyFont="1" applyBorder="1">
      <alignment vertical="center"/>
    </xf>
    <xf numFmtId="0" fontId="1" fillId="2" borderId="5" xfId="0" applyFont="1" applyFill="1" applyBorder="1">
      <alignment vertical="center"/>
    </xf>
    <xf numFmtId="0" fontId="0" fillId="0" borderId="6" xfId="0" applyFont="1" applyBorder="1">
      <alignment vertical="center"/>
    </xf>
    <xf numFmtId="0" fontId="0" fillId="0" borderId="0" xfId="0" applyFont="1">
      <alignment vertical="center"/>
    </xf>
    <xf numFmtId="43" fontId="0" fillId="0" borderId="0" xfId="0" applyNumberFormat="1">
      <alignment vertical="center"/>
    </xf>
    <xf numFmtId="43" fontId="0" fillId="3" borderId="0" xfId="0" applyNumberFormat="1" applyFill="1">
      <alignment vertical="center"/>
    </xf>
    <xf numFmtId="0" fontId="1" fillId="2" borderId="0" xfId="0" applyFont="1" applyFill="1" applyBorder="1">
      <alignment vertical="center"/>
    </xf>
    <xf numFmtId="0" fontId="1" fillId="2" borderId="0" xfId="0" applyFont="1" applyFill="1" applyBorder="1" applyAlignment="1">
      <alignment horizontal="center" vertical="center"/>
    </xf>
    <xf numFmtId="0" fontId="0" fillId="0" borderId="2" xfId="0" applyFont="1" applyBorder="1" applyAlignment="1">
      <alignment horizontal="center" vertical="center"/>
    </xf>
    <xf numFmtId="0" fontId="2" fillId="4" borderId="2" xfId="0" applyFont="1" applyFill="1" applyBorder="1" applyAlignment="1">
      <alignment horizontal="center" vertical="center"/>
    </xf>
    <xf numFmtId="0" fontId="2" fillId="0" borderId="2" xfId="0" applyFont="1" applyBorder="1" applyAlignment="1">
      <alignment horizontal="center" vertical="center"/>
    </xf>
    <xf numFmtId="0" fontId="0" fillId="3" borderId="0" xfId="0" applyFill="1" applyAlignment="1">
      <alignment horizontal="left" vertical="center"/>
    </xf>
    <xf numFmtId="0" fontId="3" fillId="0" borderId="0" xfId="0" applyFont="1" applyAlignment="1">
      <alignment horizontal="center" vertical="center"/>
    </xf>
    <xf numFmtId="49" fontId="3" fillId="0" borderId="0" xfId="0" applyNumberFormat="1" applyFont="1" applyAlignment="1">
      <alignment horizontal="center" vertical="center"/>
    </xf>
    <xf numFmtId="0" fontId="0" fillId="0" borderId="0" xfId="0" applyAlignment="1">
      <alignment horizontal="left" vertical="center"/>
    </xf>
    <xf numFmtId="49" fontId="4" fillId="5" borderId="7" xfId="0" applyNumberFormat="1" applyFont="1" applyFill="1" applyBorder="1" applyAlignment="1">
      <alignment horizontal="center" vertical="center" wrapText="1"/>
    </xf>
    <xf numFmtId="43" fontId="4" fillId="5" borderId="7" xfId="0" applyNumberFormat="1" applyFont="1" applyFill="1" applyBorder="1" applyAlignment="1">
      <alignment horizontal="center" vertical="center" wrapText="1"/>
    </xf>
    <xf numFmtId="4" fontId="0" fillId="0" borderId="0" xfId="0" applyNumberFormat="1">
      <alignment vertical="center"/>
    </xf>
    <xf numFmtId="0" fontId="3" fillId="3" borderId="7" xfId="0" applyFont="1" applyFill="1" applyBorder="1" applyAlignment="1">
      <alignment horizontal="center" vertical="center"/>
    </xf>
    <xf numFmtId="0" fontId="5" fillId="3" borderId="0" xfId="0" applyFont="1" applyFill="1" applyAlignment="1">
      <alignment horizontal="left" vertical="center" wrapText="1"/>
    </xf>
    <xf numFmtId="49" fontId="4" fillId="6" borderId="7" xfId="0" applyNumberFormat="1" applyFont="1" applyFill="1" applyBorder="1" applyAlignment="1">
      <alignment horizontal="center" vertical="center" wrapText="1"/>
    </xf>
    <xf numFmtId="43" fontId="4" fillId="6" borderId="7" xfId="0" applyNumberFormat="1" applyFont="1" applyFill="1" applyBorder="1" applyAlignment="1">
      <alignment horizontal="center" vertical="center" wrapText="1"/>
    </xf>
    <xf numFmtId="0" fontId="5" fillId="7" borderId="0" xfId="0" applyFont="1" applyFill="1" applyAlignment="1">
      <alignment horizontal="left" vertical="center" wrapText="1"/>
    </xf>
    <xf numFmtId="0" fontId="5" fillId="8" borderId="0" xfId="0" applyFont="1" applyFill="1" applyAlignment="1">
      <alignment horizontal="left" vertical="center" wrapText="1"/>
    </xf>
    <xf numFmtId="49" fontId="4" fillId="6" borderId="0" xfId="0" applyNumberFormat="1" applyFont="1" applyFill="1" applyAlignment="1">
      <alignment horizontal="center" vertical="center" wrapText="1"/>
    </xf>
    <xf numFmtId="43" fontId="4" fillId="6" borderId="0" xfId="0" applyNumberFormat="1" applyFont="1" applyFill="1" applyAlignment="1">
      <alignment horizontal="center" vertical="center" wrapText="1"/>
    </xf>
    <xf numFmtId="0" fontId="0" fillId="0" borderId="7" xfId="0" applyBorder="1" applyAlignment="1">
      <alignment horizontal="left" vertical="center"/>
    </xf>
    <xf numFmtId="0" fontId="5" fillId="7" borderId="7" xfId="0" applyFont="1" applyFill="1" applyBorder="1" applyAlignment="1">
      <alignment horizontal="left" vertical="center" wrapText="1"/>
    </xf>
    <xf numFmtId="0" fontId="5" fillId="8" borderId="7" xfId="0" applyFont="1" applyFill="1" applyBorder="1" applyAlignment="1">
      <alignment horizontal="left" vertical="center" wrapText="1"/>
    </xf>
    <xf numFmtId="0" fontId="3" fillId="3" borderId="0" xfId="0" applyFont="1" applyFill="1" applyAlignment="1">
      <alignment horizontal="center" vertical="center"/>
    </xf>
    <xf numFmtId="0" fontId="0" fillId="3" borderId="0" xfId="0" applyFill="1">
      <alignment vertical="center"/>
    </xf>
    <xf numFmtId="0" fontId="0" fillId="0" borderId="0" xfId="0" applyFont="1" applyAlignment="1">
      <alignment horizontal="left" vertical="center"/>
    </xf>
    <xf numFmtId="0" fontId="0" fillId="0" borderId="0" xfId="0" applyAlignment="1">
      <alignment horizontal="center" vertical="center"/>
    </xf>
    <xf numFmtId="0" fontId="2" fillId="0" borderId="1" xfId="0" applyFont="1" applyBorder="1" applyAlignment="1">
      <alignment horizontal="center" vertical="center"/>
    </xf>
    <xf numFmtId="0" fontId="0" fillId="0" borderId="2" xfId="0" applyFont="1" applyBorder="1" applyAlignment="1">
      <alignment horizontal="left" vertical="center"/>
    </xf>
    <xf numFmtId="0" fontId="0" fillId="0" borderId="2" xfId="0" applyFont="1" applyBorder="1">
      <alignment vertical="center"/>
    </xf>
    <xf numFmtId="0" fontId="2" fillId="0" borderId="0" xfId="0" applyFont="1" applyAlignment="1">
      <alignment horizontal="center" vertical="center"/>
    </xf>
    <xf numFmtId="0" fontId="2" fillId="0" borderId="3" xfId="0" applyFont="1" applyBorder="1" applyAlignment="1">
      <alignment horizontal="center" vertical="center"/>
    </xf>
    <xf numFmtId="0" fontId="0" fillId="0" borderId="0" xfId="0" applyFont="1" applyAlignment="1">
      <alignment horizontal="center" vertical="center"/>
    </xf>
    <xf numFmtId="43" fontId="0" fillId="0" borderId="0" xfId="1" applyFont="1" applyAlignment="1">
      <alignment horizontal="center" vertical="center"/>
    </xf>
    <xf numFmtId="43" fontId="0" fillId="0" borderId="0" xfId="1" applyFont="1">
      <alignment vertical="center"/>
    </xf>
    <xf numFmtId="9" fontId="0" fillId="0" borderId="0" xfId="3">
      <alignment vertical="center"/>
    </xf>
    <xf numFmtId="49" fontId="4" fillId="9" borderId="7" xfId="0" applyNumberFormat="1" applyFont="1" applyFill="1" applyBorder="1" applyAlignment="1">
      <alignment horizontal="center" vertical="center" wrapText="1"/>
    </xf>
    <xf numFmtId="43" fontId="4" fillId="9" borderId="7" xfId="0" applyNumberFormat="1" applyFont="1" applyFill="1" applyBorder="1" applyAlignment="1">
      <alignment horizontal="center" vertical="center" wrapText="1"/>
    </xf>
    <xf numFmtId="0" fontId="5" fillId="10" borderId="0" xfId="0" applyFont="1" applyFill="1" applyAlignment="1">
      <alignment horizontal="left" vertical="center" wrapText="1"/>
    </xf>
    <xf numFmtId="49" fontId="4" fillId="9" borderId="0" xfId="0" applyNumberFormat="1" applyFont="1" applyFill="1" applyAlignment="1">
      <alignment horizontal="center" vertical="center" wrapText="1"/>
    </xf>
    <xf numFmtId="43" fontId="4" fillId="9" borderId="0" xfId="0" applyNumberFormat="1" applyFont="1" applyFill="1" applyAlignment="1">
      <alignment horizontal="center" vertical="center" wrapText="1"/>
    </xf>
    <xf numFmtId="0" fontId="5" fillId="10" borderId="7" xfId="0" applyFont="1" applyFill="1" applyBorder="1" applyAlignment="1">
      <alignment horizontal="left" vertical="center" wrapText="1"/>
    </xf>
    <xf numFmtId="0" fontId="0" fillId="11" borderId="0" xfId="0" applyFill="1">
      <alignment vertical="center"/>
    </xf>
    <xf numFmtId="0" fontId="0" fillId="12" borderId="0" xfId="0" applyFill="1">
      <alignment vertical="center"/>
    </xf>
    <xf numFmtId="0" fontId="0" fillId="0" borderId="0" xfId="0" applyNumberFormat="1">
      <alignment vertical="center"/>
    </xf>
    <xf numFmtId="0" fontId="0" fillId="11" borderId="0" xfId="0" applyNumberFormat="1" applyFill="1">
      <alignment vertical="center"/>
    </xf>
    <xf numFmtId="0" fontId="0" fillId="11" borderId="0" xfId="0" applyNumberFormat="1" applyFont="1" applyFill="1">
      <alignment vertical="center"/>
    </xf>
    <xf numFmtId="0" fontId="0" fillId="12" borderId="0" xfId="0" applyNumberFormat="1" applyFill="1">
      <alignment vertical="center"/>
    </xf>
    <xf numFmtId="0" fontId="0" fillId="13" borderId="7" xfId="0" applyFill="1" applyBorder="1" applyAlignment="1">
      <alignment vertical="center"/>
    </xf>
    <xf numFmtId="0" fontId="0" fillId="11" borderId="7" xfId="0" applyFill="1" applyBorder="1" applyAlignment="1">
      <alignment horizontal="center" vertical="center"/>
    </xf>
    <xf numFmtId="0" fontId="0" fillId="11" borderId="7" xfId="0" applyFill="1" applyBorder="1" applyAlignment="1">
      <alignment horizontal="left" vertical="center"/>
    </xf>
    <xf numFmtId="0" fontId="0" fillId="11" borderId="7" xfId="0" applyFill="1" applyBorder="1" applyAlignment="1">
      <alignment vertical="center"/>
    </xf>
    <xf numFmtId="0" fontId="0" fillId="8" borderId="7" xfId="0" applyFill="1" applyBorder="1" applyAlignment="1">
      <alignment vertical="center"/>
    </xf>
    <xf numFmtId="49" fontId="0" fillId="0" borderId="0" xfId="0" applyNumberFormat="1" applyFont="1">
      <alignment vertical="center"/>
    </xf>
    <xf numFmtId="0" fontId="3" fillId="0" borderId="0" xfId="0" applyFont="1">
      <alignment vertical="center"/>
    </xf>
    <xf numFmtId="0" fontId="3" fillId="0" borderId="0" xfId="0" applyFont="1" applyFill="1" applyAlignment="1">
      <alignment vertical="center"/>
    </xf>
    <xf numFmtId="177" fontId="3" fillId="0" borderId="0" xfId="0" applyNumberFormat="1" applyFont="1" applyFill="1" applyAlignment="1">
      <alignment horizontal="left" vertical="center"/>
    </xf>
    <xf numFmtId="49" fontId="6" fillId="0" borderId="0" xfId="0" applyNumberFormat="1" applyFont="1" applyFill="1" applyAlignment="1">
      <alignment vertical="top" wrapText="1"/>
    </xf>
    <xf numFmtId="0" fontId="3" fillId="13" borderId="0" xfId="0" applyFont="1" applyFill="1" applyAlignment="1">
      <alignment vertical="center"/>
    </xf>
    <xf numFmtId="0" fontId="6" fillId="13" borderId="0" xfId="0" applyFont="1" applyFill="1" applyAlignment="1">
      <alignment vertical="center"/>
    </xf>
    <xf numFmtId="49" fontId="3" fillId="0" borderId="0" xfId="0" applyNumberFormat="1" applyFont="1" applyFill="1" applyAlignment="1">
      <alignment vertical="center" wrapText="1"/>
    </xf>
    <xf numFmtId="3" fontId="3" fillId="0" borderId="0" xfId="0" applyNumberFormat="1" applyFont="1" applyFill="1" applyAlignment="1">
      <alignment horizontal="right" vertical="center"/>
    </xf>
    <xf numFmtId="178" fontId="3" fillId="0" borderId="0" xfId="0" applyNumberFormat="1" applyFont="1" applyFill="1" applyAlignment="1">
      <alignment horizontal="right" vertical="center"/>
    </xf>
    <xf numFmtId="4" fontId="3" fillId="0" borderId="0" xfId="0" applyNumberFormat="1" applyFont="1" applyFill="1" applyAlignment="1">
      <alignment horizontal="right" vertical="center"/>
    </xf>
    <xf numFmtId="179" fontId="3" fillId="0" borderId="0" xfId="0" applyNumberFormat="1" applyFont="1" applyFill="1" applyAlignment="1">
      <alignment horizontal="right" vertical="center"/>
    </xf>
    <xf numFmtId="180" fontId="3" fillId="0" borderId="0" xfId="0" applyNumberFormat="1" applyFont="1" applyFill="1" applyAlignment="1">
      <alignment horizontal="left" vertical="center"/>
    </xf>
    <xf numFmtId="0" fontId="7" fillId="14" borderId="7" xfId="0" applyFont="1" applyFill="1" applyBorder="1" applyAlignment="1">
      <alignment horizontal="center" vertical="center" wrapText="1"/>
    </xf>
    <xf numFmtId="0" fontId="7" fillId="15" borderId="7" xfId="0" applyFont="1" applyFill="1" applyBorder="1" applyAlignment="1">
      <alignment horizontal="center" vertical="center" wrapText="1"/>
    </xf>
    <xf numFmtId="0" fontId="4" fillId="0" borderId="7" xfId="0" applyFont="1" applyBorder="1" applyAlignment="1">
      <alignment horizontal="center" vertical="center" wrapText="1"/>
    </xf>
    <xf numFmtId="0" fontId="4" fillId="11" borderId="7" xfId="0" applyFont="1" applyFill="1" applyBorder="1" applyAlignment="1">
      <alignment horizontal="center" vertical="center" wrapText="1"/>
    </xf>
    <xf numFmtId="0" fontId="8" fillId="11" borderId="7" xfId="0" applyFont="1" applyFill="1" applyBorder="1">
      <alignment vertical="center"/>
    </xf>
    <xf numFmtId="0" fontId="8" fillId="16" borderId="7" xfId="0" applyFont="1" applyFill="1" applyBorder="1">
      <alignment vertical="center"/>
    </xf>
    <xf numFmtId="0" fontId="8" fillId="0" borderId="7" xfId="0" applyFont="1" applyBorder="1">
      <alignment vertical="center"/>
    </xf>
    <xf numFmtId="0" fontId="4" fillId="0" borderId="7" xfId="0" applyFont="1" applyBorder="1" applyAlignment="1">
      <alignment horizontal="left" vertical="center" wrapText="1"/>
    </xf>
    <xf numFmtId="0" fontId="9" fillId="0" borderId="7" xfId="0" applyFont="1" applyBorder="1" applyAlignment="1">
      <alignment horizontal="left" vertical="center" wrapText="1"/>
    </xf>
    <xf numFmtId="0" fontId="10" fillId="0" borderId="7" xfId="0" applyFont="1" applyBorder="1" applyAlignment="1">
      <alignment horizontal="left" vertical="center" wrapText="1"/>
    </xf>
    <xf numFmtId="0" fontId="9" fillId="0" borderId="7" xfId="0" applyFont="1" applyBorder="1" applyAlignment="1">
      <alignment horizontal="center" vertical="center" wrapText="1"/>
    </xf>
    <xf numFmtId="0" fontId="7" fillId="14" borderId="8" xfId="0" applyFont="1" applyFill="1" applyBorder="1" applyAlignment="1">
      <alignment horizontal="center" vertical="center" wrapText="1"/>
    </xf>
    <xf numFmtId="0" fontId="7" fillId="17" borderId="8" xfId="0" applyFont="1" applyFill="1" applyBorder="1" applyAlignment="1">
      <alignment horizontal="center" vertical="center" wrapText="1"/>
    </xf>
    <xf numFmtId="0" fontId="7" fillId="17" borderId="7" xfId="0" applyFont="1" applyFill="1" applyBorder="1" applyAlignment="1">
      <alignment horizontal="center" vertical="center" wrapText="1"/>
    </xf>
    <xf numFmtId="0" fontId="4" fillId="17" borderId="7" xfId="0" applyFont="1" applyFill="1" applyBorder="1" applyAlignment="1">
      <alignment horizontal="center" vertical="center" wrapText="1"/>
    </xf>
    <xf numFmtId="0" fontId="7" fillId="14" borderId="9" xfId="0" applyFont="1" applyFill="1" applyBorder="1" applyAlignment="1">
      <alignment horizontal="center" vertical="center" wrapText="1"/>
    </xf>
    <xf numFmtId="0" fontId="7" fillId="14" borderId="10" xfId="0" applyFont="1" applyFill="1" applyBorder="1" applyAlignment="1">
      <alignment horizontal="center" vertical="center" wrapText="1"/>
    </xf>
    <xf numFmtId="0" fontId="7" fillId="17" borderId="10" xfId="0" applyFont="1" applyFill="1" applyBorder="1" applyAlignment="1">
      <alignment horizontal="center" vertical="center" wrapText="1"/>
    </xf>
    <xf numFmtId="0" fontId="7" fillId="14" borderId="11" xfId="0" applyFont="1" applyFill="1" applyBorder="1" applyAlignment="1">
      <alignment horizontal="center" vertical="center" wrapText="1"/>
    </xf>
    <xf numFmtId="0" fontId="7" fillId="14" borderId="12" xfId="0" applyFont="1" applyFill="1" applyBorder="1" applyAlignment="1">
      <alignment horizontal="center" vertical="center" wrapText="1"/>
    </xf>
    <xf numFmtId="0" fontId="7" fillId="17" borderId="12" xfId="0" applyFont="1" applyFill="1" applyBorder="1" applyAlignment="1">
      <alignment horizontal="center" vertical="center" wrapText="1"/>
    </xf>
    <xf numFmtId="0" fontId="7" fillId="17" borderId="7" xfId="0" applyFont="1" applyFill="1" applyBorder="1" applyAlignment="1">
      <alignment horizontal="left" vertical="center" wrapText="1"/>
    </xf>
    <xf numFmtId="0" fontId="11" fillId="15" borderId="7" xfId="0" applyFont="1" applyFill="1" applyBorder="1" applyAlignment="1">
      <alignment horizontal="center" vertical="center" wrapText="1"/>
    </xf>
    <xf numFmtId="0" fontId="7" fillId="15" borderId="7" xfId="0" applyFont="1" applyFill="1" applyBorder="1" applyAlignment="1">
      <alignment horizontal="left" vertical="center" wrapText="1"/>
    </xf>
    <xf numFmtId="0" fontId="11" fillId="15" borderId="7" xfId="0" applyFont="1" applyFill="1" applyBorder="1" applyAlignment="1">
      <alignment horizontal="left" vertical="center" wrapText="1"/>
    </xf>
    <xf numFmtId="0" fontId="4" fillId="15" borderId="7" xfId="0" applyFont="1" applyFill="1" applyBorder="1" applyAlignment="1">
      <alignment horizontal="center" vertical="center" wrapText="1"/>
    </xf>
    <xf numFmtId="181" fontId="7" fillId="15" borderId="7" xfId="0" applyNumberFormat="1" applyFont="1" applyFill="1" applyBorder="1" applyAlignment="1">
      <alignment horizontal="right" vertical="center" wrapText="1"/>
    </xf>
    <xf numFmtId="43" fontId="4" fillId="18" borderId="7" xfId="0" applyNumberFormat="1" applyFont="1" applyFill="1" applyBorder="1" applyAlignment="1">
      <alignment horizontal="center" vertical="center" wrapText="1"/>
    </xf>
    <xf numFmtId="43" fontId="9" fillId="18" borderId="7" xfId="0" applyNumberFormat="1" applyFont="1" applyFill="1" applyBorder="1" applyAlignment="1">
      <alignment horizontal="center" vertical="center" wrapText="1"/>
    </xf>
    <xf numFmtId="49" fontId="4" fillId="18" borderId="7" xfId="0" applyNumberFormat="1" applyFont="1" applyFill="1" applyBorder="1" applyAlignment="1">
      <alignment horizontal="left" vertical="center" wrapText="1"/>
    </xf>
    <xf numFmtId="181" fontId="4" fillId="18" borderId="7" xfId="0" applyNumberFormat="1" applyFont="1" applyFill="1" applyBorder="1" applyAlignment="1">
      <alignment horizontal="right" vertical="center" wrapText="1"/>
    </xf>
    <xf numFmtId="43" fontId="9" fillId="5" borderId="7" xfId="0" applyNumberFormat="1" applyFont="1" applyFill="1" applyBorder="1" applyAlignment="1">
      <alignment horizontal="center" vertical="center" wrapText="1"/>
    </xf>
    <xf numFmtId="49" fontId="4" fillId="5" borderId="7" xfId="0" applyNumberFormat="1" applyFont="1" applyFill="1" applyBorder="1" applyAlignment="1">
      <alignment horizontal="left" vertical="center" wrapText="1"/>
    </xf>
    <xf numFmtId="181" fontId="9" fillId="5" borderId="7" xfId="0" applyNumberFormat="1" applyFont="1" applyFill="1" applyBorder="1" applyAlignment="1">
      <alignment horizontal="right" vertical="center" wrapText="1"/>
    </xf>
    <xf numFmtId="43" fontId="9" fillId="9" borderId="7" xfId="0" applyNumberFormat="1" applyFont="1" applyFill="1" applyBorder="1" applyAlignment="1">
      <alignment horizontal="center" vertical="center" wrapText="1"/>
    </xf>
    <xf numFmtId="49" fontId="4" fillId="9" borderId="7" xfId="0" applyNumberFormat="1" applyFont="1" applyFill="1" applyBorder="1" applyAlignment="1">
      <alignment horizontal="left" vertical="center" wrapText="1"/>
    </xf>
    <xf numFmtId="181" fontId="9" fillId="9" borderId="7" xfId="0" applyNumberFormat="1" applyFont="1" applyFill="1" applyBorder="1" applyAlignment="1">
      <alignment horizontal="right" vertical="center" wrapText="1"/>
    </xf>
    <xf numFmtId="43" fontId="4" fillId="19" borderId="7" xfId="0" applyNumberFormat="1" applyFont="1" applyFill="1" applyBorder="1" applyAlignment="1">
      <alignment horizontal="center" vertical="center" wrapText="1"/>
    </xf>
    <xf numFmtId="43" fontId="9" fillId="19" borderId="7" xfId="0" applyNumberFormat="1" applyFont="1" applyFill="1" applyBorder="1" applyAlignment="1">
      <alignment horizontal="center" vertical="center" wrapText="1"/>
    </xf>
    <xf numFmtId="49" fontId="4" fillId="19" borderId="7" xfId="0" applyNumberFormat="1" applyFont="1" applyFill="1" applyBorder="1" applyAlignment="1">
      <alignment horizontal="left" vertical="center" wrapText="1"/>
    </xf>
    <xf numFmtId="181" fontId="9" fillId="19" borderId="7" xfId="0" applyNumberFormat="1" applyFont="1" applyFill="1" applyBorder="1" applyAlignment="1">
      <alignment horizontal="right" vertical="center" wrapText="1"/>
    </xf>
    <xf numFmtId="43" fontId="4" fillId="0" borderId="7" xfId="0" applyNumberFormat="1" applyFont="1" applyBorder="1" applyAlignment="1">
      <alignment horizontal="center" vertical="center" wrapText="1"/>
    </xf>
    <xf numFmtId="43" fontId="9" fillId="0" borderId="7" xfId="0" applyNumberFormat="1" applyFont="1" applyBorder="1" applyAlignment="1">
      <alignment horizontal="center" vertical="center" wrapText="1"/>
    </xf>
    <xf numFmtId="49" fontId="4" fillId="0" borderId="7" xfId="0" applyNumberFormat="1" applyFont="1" applyBorder="1" applyAlignment="1">
      <alignment horizontal="left" vertical="center" wrapText="1"/>
    </xf>
    <xf numFmtId="181" fontId="9" fillId="0" borderId="7" xfId="0" applyNumberFormat="1" applyFont="1" applyBorder="1" applyAlignment="1">
      <alignment horizontal="right" vertical="center" wrapText="1"/>
    </xf>
    <xf numFmtId="43" fontId="4" fillId="20" borderId="13" xfId="0" applyNumberFormat="1" applyFont="1" applyFill="1" applyBorder="1" applyAlignment="1">
      <alignment horizontal="left" vertical="center" wrapText="1"/>
    </xf>
    <xf numFmtId="43" fontId="4" fillId="20" borderId="14" xfId="0" applyNumberFormat="1" applyFont="1" applyFill="1" applyBorder="1" applyAlignment="1">
      <alignment horizontal="left" vertical="center" wrapText="1"/>
    </xf>
    <xf numFmtId="43" fontId="4" fillId="20" borderId="15" xfId="0" applyNumberFormat="1" applyFont="1" applyFill="1" applyBorder="1" applyAlignment="1">
      <alignment horizontal="left" vertical="center" wrapText="1"/>
    </xf>
    <xf numFmtId="181" fontId="9" fillId="20" borderId="7" xfId="0" applyNumberFormat="1" applyFont="1" applyFill="1" applyBorder="1" applyAlignment="1">
      <alignment horizontal="right" vertical="center" wrapText="1"/>
    </xf>
    <xf numFmtId="43" fontId="4" fillId="21" borderId="7" xfId="0" applyNumberFormat="1" applyFont="1" applyFill="1" applyBorder="1" applyAlignment="1">
      <alignment horizontal="center" vertical="center" wrapText="1"/>
    </xf>
    <xf numFmtId="43" fontId="4" fillId="11" borderId="7" xfId="0" applyNumberFormat="1" applyFont="1" applyFill="1" applyBorder="1" applyAlignment="1">
      <alignment horizontal="center" vertical="center" wrapText="1"/>
    </xf>
    <xf numFmtId="43" fontId="9" fillId="11" borderId="7" xfId="0" applyNumberFormat="1" applyFont="1" applyFill="1" applyBorder="1" applyAlignment="1">
      <alignment horizontal="center" vertical="center" wrapText="1"/>
    </xf>
    <xf numFmtId="49" fontId="4" fillId="11" borderId="7" xfId="0" applyNumberFormat="1" applyFont="1" applyFill="1" applyBorder="1" applyAlignment="1">
      <alignment horizontal="left" vertical="center" wrapText="1"/>
    </xf>
    <xf numFmtId="181" fontId="9" fillId="11" borderId="7" xfId="0" applyNumberFormat="1" applyFont="1" applyFill="1" applyBorder="1" applyAlignment="1">
      <alignment horizontal="right" vertical="center" wrapText="1"/>
    </xf>
    <xf numFmtId="0" fontId="7" fillId="22" borderId="7" xfId="0" applyFont="1" applyFill="1" applyBorder="1" applyAlignment="1">
      <alignment horizontal="center" vertical="center" wrapText="1"/>
    </xf>
    <xf numFmtId="0" fontId="7" fillId="23" borderId="8" xfId="0" applyFont="1" applyFill="1" applyBorder="1" applyAlignment="1">
      <alignment horizontal="center" vertical="center" wrapText="1"/>
    </xf>
    <xf numFmtId="0" fontId="7" fillId="8" borderId="9" xfId="0" applyFont="1" applyFill="1" applyBorder="1" applyAlignment="1">
      <alignment horizontal="center" vertical="center" wrapText="1"/>
    </xf>
    <xf numFmtId="0" fontId="7" fillId="8" borderId="9" xfId="0" applyFont="1" applyFill="1" applyBorder="1" applyAlignment="1">
      <alignment horizontal="left" vertical="center" wrapText="1"/>
    </xf>
    <xf numFmtId="0" fontId="7" fillId="23" borderId="12" xfId="0" applyFont="1" applyFill="1" applyBorder="1" applyAlignment="1">
      <alignment horizontal="center" vertical="center" wrapText="1"/>
    </xf>
    <xf numFmtId="0" fontId="7" fillId="8" borderId="11" xfId="0" applyFont="1" applyFill="1" applyBorder="1" applyAlignment="1">
      <alignment horizontal="center" vertical="center" wrapText="1"/>
    </xf>
    <xf numFmtId="0" fontId="7" fillId="8" borderId="11" xfId="0" applyFont="1" applyFill="1" applyBorder="1" applyAlignment="1">
      <alignment horizontal="left" vertical="center" wrapText="1"/>
    </xf>
    <xf numFmtId="0" fontId="7" fillId="23" borderId="7" xfId="0" applyFont="1" applyFill="1" applyBorder="1" applyAlignment="1">
      <alignment horizontal="center" vertical="center" wrapText="1"/>
    </xf>
    <xf numFmtId="0" fontId="7" fillId="8" borderId="7" xfId="0" applyFont="1" applyFill="1" applyBorder="1" applyAlignment="1">
      <alignment horizontal="center" vertical="center" wrapText="1"/>
    </xf>
    <xf numFmtId="0" fontId="12" fillId="8" borderId="7" xfId="0" applyFont="1" applyFill="1" applyBorder="1" applyAlignment="1">
      <alignment horizontal="center" vertical="center" wrapText="1"/>
    </xf>
    <xf numFmtId="181" fontId="7" fillId="15" borderId="7" xfId="0" applyNumberFormat="1" applyFont="1" applyFill="1" applyBorder="1" applyAlignment="1">
      <alignment horizontal="left" vertical="center" wrapText="1"/>
    </xf>
    <xf numFmtId="181" fontId="4" fillId="18" borderId="7" xfId="0" applyNumberFormat="1" applyFont="1" applyFill="1" applyBorder="1" applyAlignment="1">
      <alignment horizontal="left" vertical="center" wrapText="1"/>
    </xf>
    <xf numFmtId="181" fontId="9" fillId="5" borderId="7" xfId="0" applyNumberFormat="1" applyFont="1" applyFill="1" applyBorder="1" applyAlignment="1">
      <alignment horizontal="left" vertical="center" wrapText="1"/>
    </xf>
    <xf numFmtId="181" fontId="9" fillId="9" borderId="7" xfId="0" applyNumberFormat="1" applyFont="1" applyFill="1" applyBorder="1" applyAlignment="1">
      <alignment horizontal="left" vertical="center" wrapText="1"/>
    </xf>
    <xf numFmtId="181" fontId="9" fillId="19" borderId="7" xfId="0" applyNumberFormat="1" applyFont="1" applyFill="1" applyBorder="1" applyAlignment="1">
      <alignment horizontal="left" vertical="center" wrapText="1"/>
    </xf>
    <xf numFmtId="181" fontId="9" fillId="3" borderId="7" xfId="0" applyNumberFormat="1" applyFont="1" applyFill="1" applyBorder="1" applyAlignment="1">
      <alignment horizontal="left" vertical="center" wrapText="1"/>
    </xf>
    <xf numFmtId="181" fontId="9" fillId="0" borderId="7" xfId="0" applyNumberFormat="1" applyFont="1" applyBorder="1" applyAlignment="1">
      <alignment horizontal="left" vertical="center" wrapText="1"/>
    </xf>
    <xf numFmtId="181" fontId="9" fillId="20" borderId="7" xfId="0" applyNumberFormat="1" applyFont="1" applyFill="1" applyBorder="1" applyAlignment="1">
      <alignment horizontal="left" vertical="center" wrapText="1"/>
    </xf>
    <xf numFmtId="181" fontId="9" fillId="0" borderId="7" xfId="0" applyNumberFormat="1" applyFont="1" applyFill="1" applyBorder="1" applyAlignment="1">
      <alignment horizontal="right" vertical="center" wrapText="1"/>
    </xf>
    <xf numFmtId="181" fontId="9" fillId="0" borderId="7" xfId="0" applyNumberFormat="1" applyFont="1" applyFill="1" applyBorder="1" applyAlignment="1">
      <alignment horizontal="left" vertical="center" wrapText="1"/>
    </xf>
    <xf numFmtId="181" fontId="9" fillId="11" borderId="7" xfId="0" applyNumberFormat="1" applyFont="1" applyFill="1" applyBorder="1" applyAlignment="1">
      <alignment horizontal="left" vertical="center" wrapText="1"/>
    </xf>
    <xf numFmtId="0" fontId="7" fillId="17" borderId="13" xfId="0" applyFont="1" applyFill="1" applyBorder="1" applyAlignment="1">
      <alignment horizontal="center" vertical="center" wrapText="1"/>
    </xf>
    <xf numFmtId="182" fontId="9" fillId="0" borderId="7" xfId="0" applyNumberFormat="1" applyFont="1" applyBorder="1" applyAlignment="1">
      <alignment horizontal="right" vertical="center" wrapText="1"/>
    </xf>
    <xf numFmtId="182" fontId="9" fillId="11" borderId="7" xfId="0" applyNumberFormat="1" applyFont="1" applyFill="1" applyBorder="1" applyAlignment="1">
      <alignment horizontal="right" vertical="center" wrapText="1"/>
    </xf>
    <xf numFmtId="0" fontId="7" fillId="17" borderId="14" xfId="0" applyFont="1" applyFill="1" applyBorder="1" applyAlignment="1">
      <alignment horizontal="center" vertical="center" wrapText="1"/>
    </xf>
    <xf numFmtId="0" fontId="7" fillId="17" borderId="15" xfId="0" applyFont="1" applyFill="1" applyBorder="1" applyAlignment="1">
      <alignment horizontal="center" vertical="center" wrapText="1"/>
    </xf>
    <xf numFmtId="181" fontId="9" fillId="10" borderId="7" xfId="0" applyNumberFormat="1" applyFont="1" applyFill="1" applyBorder="1" applyAlignment="1">
      <alignment horizontal="right" vertical="center" wrapText="1"/>
    </xf>
    <xf numFmtId="182" fontId="9" fillId="0" borderId="7" xfId="0" applyNumberFormat="1" applyFont="1" applyFill="1" applyBorder="1" applyAlignment="1">
      <alignment horizontal="right" vertical="center" wrapText="1"/>
    </xf>
    <xf numFmtId="0" fontId="7" fillId="24" borderId="13" xfId="0" applyFont="1" applyFill="1" applyBorder="1" applyAlignment="1">
      <alignment horizontal="center" vertical="center" wrapText="1"/>
    </xf>
    <xf numFmtId="0" fontId="7" fillId="24" borderId="14" xfId="0" applyFont="1" applyFill="1" applyBorder="1" applyAlignment="1">
      <alignment horizontal="center" vertical="center" wrapText="1"/>
    </xf>
    <xf numFmtId="0" fontId="7" fillId="24" borderId="15" xfId="0" applyFont="1" applyFill="1" applyBorder="1" applyAlignment="1">
      <alignment horizontal="center" vertical="center" wrapText="1"/>
    </xf>
    <xf numFmtId="181" fontId="9" fillId="25" borderId="7" xfId="0" applyNumberFormat="1" applyFont="1" applyFill="1" applyBorder="1" applyAlignment="1">
      <alignment horizontal="right" vertical="center" wrapText="1"/>
    </xf>
    <xf numFmtId="181" fontId="9" fillId="18" borderId="7" xfId="0" applyNumberFormat="1" applyFont="1" applyFill="1" applyBorder="1" applyAlignment="1">
      <alignment horizontal="right" vertical="center" wrapText="1"/>
    </xf>
    <xf numFmtId="181" fontId="9" fillId="18" borderId="7" xfId="0" applyNumberFormat="1" applyFont="1" applyFill="1" applyBorder="1" applyAlignment="1">
      <alignment horizontal="left" vertical="center" wrapText="1"/>
    </xf>
    <xf numFmtId="43" fontId="4" fillId="16" borderId="7" xfId="0" applyNumberFormat="1" applyFont="1" applyFill="1" applyBorder="1" applyAlignment="1">
      <alignment horizontal="center" vertical="center" wrapText="1"/>
    </xf>
    <xf numFmtId="43" fontId="9" fillId="16" borderId="7" xfId="0" applyNumberFormat="1" applyFont="1" applyFill="1" applyBorder="1" applyAlignment="1">
      <alignment horizontal="center" vertical="center" wrapText="1"/>
    </xf>
    <xf numFmtId="49" fontId="4" fillId="16" borderId="7" xfId="0" applyNumberFormat="1" applyFont="1" applyFill="1" applyBorder="1" applyAlignment="1">
      <alignment horizontal="left" vertical="center" wrapText="1"/>
    </xf>
    <xf numFmtId="181" fontId="9" fillId="16" borderId="7" xfId="0" applyNumberFormat="1" applyFont="1" applyFill="1" applyBorder="1" applyAlignment="1">
      <alignment horizontal="right" vertical="center" wrapText="1"/>
    </xf>
    <xf numFmtId="181" fontId="9" fillId="16" borderId="7" xfId="0" applyNumberFormat="1" applyFont="1" applyFill="1" applyBorder="1" applyAlignment="1">
      <alignment horizontal="left" vertical="center" wrapText="1"/>
    </xf>
    <xf numFmtId="0" fontId="0" fillId="0" borderId="7" xfId="0" applyBorder="1">
      <alignment vertical="center"/>
    </xf>
    <xf numFmtId="43" fontId="9" fillId="26" borderId="7" xfId="0" applyNumberFormat="1" applyFont="1" applyFill="1" applyBorder="1" applyAlignment="1">
      <alignment horizontal="center" vertical="center" wrapText="1"/>
    </xf>
    <xf numFmtId="43" fontId="9" fillId="26" borderId="0" xfId="0" applyNumberFormat="1" applyFont="1" applyFill="1" applyAlignment="1">
      <alignment horizontal="center" vertical="center" wrapText="1"/>
    </xf>
    <xf numFmtId="183" fontId="13" fillId="11" borderId="7" xfId="0" applyNumberFormat="1" applyFont="1" applyFill="1" applyBorder="1" applyAlignment="1">
      <alignment horizontal="center" vertical="center" wrapText="1"/>
    </xf>
    <xf numFmtId="183" fontId="13" fillId="11" borderId="8" xfId="0" applyNumberFormat="1" applyFont="1" applyFill="1" applyBorder="1" applyAlignment="1">
      <alignment horizontal="center" vertical="center" wrapText="1"/>
    </xf>
    <xf numFmtId="183" fontId="14" fillId="11" borderId="7" xfId="0" applyNumberFormat="1" applyFont="1" applyFill="1" applyBorder="1" applyAlignment="1">
      <alignment horizontal="center" vertical="center" wrapText="1"/>
    </xf>
    <xf numFmtId="183" fontId="13" fillId="11" borderId="10" xfId="0" applyNumberFormat="1" applyFont="1" applyFill="1" applyBorder="1" applyAlignment="1">
      <alignment horizontal="center" vertical="center" wrapText="1"/>
    </xf>
    <xf numFmtId="183" fontId="13" fillId="11" borderId="12" xfId="0" applyNumberFormat="1" applyFont="1" applyFill="1" applyBorder="1" applyAlignment="1">
      <alignment horizontal="center" vertical="center" wrapText="1"/>
    </xf>
    <xf numFmtId="183" fontId="15" fillId="11" borderId="7" xfId="0" applyNumberFormat="1" applyFont="1" applyFill="1" applyBorder="1" applyAlignment="1">
      <alignment horizontal="center" vertical="center" wrapText="1"/>
    </xf>
    <xf numFmtId="183" fontId="16" fillId="11" borderId="8" xfId="0" applyNumberFormat="1" applyFont="1" applyFill="1" applyBorder="1" applyAlignment="1">
      <alignment vertical="center" wrapText="1"/>
    </xf>
    <xf numFmtId="183" fontId="17" fillId="11" borderId="8" xfId="0" applyNumberFormat="1" applyFont="1" applyFill="1" applyBorder="1" applyAlignment="1">
      <alignment vertical="center" wrapText="1"/>
    </xf>
    <xf numFmtId="183" fontId="5" fillId="11" borderId="7" xfId="0" applyNumberFormat="1" applyFont="1" applyFill="1" applyBorder="1" applyAlignment="1">
      <alignment horizontal="center" vertical="center" wrapText="1"/>
    </xf>
    <xf numFmtId="184" fontId="5" fillId="0" borderId="7" xfId="0" applyNumberFormat="1" applyFont="1" applyBorder="1" applyAlignment="1">
      <alignment horizontal="center" vertical="center"/>
    </xf>
    <xf numFmtId="183" fontId="17" fillId="11" borderId="10" xfId="0" applyNumberFormat="1" applyFont="1" applyFill="1" applyBorder="1" applyAlignment="1">
      <alignment vertical="center" wrapText="1"/>
    </xf>
    <xf numFmtId="183" fontId="5" fillId="0" borderId="7" xfId="0" applyNumberFormat="1" applyFont="1" applyBorder="1" applyAlignment="1">
      <alignment horizontal="center" vertical="center" wrapText="1"/>
    </xf>
    <xf numFmtId="183" fontId="17" fillId="11" borderId="7" xfId="0" applyNumberFormat="1" applyFont="1" applyFill="1" applyBorder="1" applyAlignment="1">
      <alignment vertical="center" wrapText="1"/>
    </xf>
    <xf numFmtId="183" fontId="18" fillId="11" borderId="7" xfId="0" applyNumberFormat="1" applyFont="1" applyFill="1" applyBorder="1" applyAlignment="1">
      <alignment vertical="center" wrapText="1"/>
    </xf>
    <xf numFmtId="183" fontId="17" fillId="11" borderId="13" xfId="0" applyNumberFormat="1" applyFont="1" applyFill="1" applyBorder="1" applyAlignment="1">
      <alignment vertical="center" wrapText="1"/>
    </xf>
    <xf numFmtId="183" fontId="17" fillId="11" borderId="15" xfId="0" applyNumberFormat="1" applyFont="1" applyFill="1" applyBorder="1" applyAlignment="1">
      <alignment vertical="center" wrapText="1"/>
    </xf>
    <xf numFmtId="184" fontId="5" fillId="11" borderId="7" xfId="0" applyNumberFormat="1" applyFont="1" applyFill="1" applyBorder="1" applyAlignment="1">
      <alignment horizontal="center" vertical="center"/>
    </xf>
    <xf numFmtId="183" fontId="18" fillId="11" borderId="8" xfId="0" applyNumberFormat="1" applyFont="1" applyFill="1" applyBorder="1" applyAlignment="1">
      <alignment vertical="center" wrapText="1"/>
    </xf>
    <xf numFmtId="183" fontId="17" fillId="11" borderId="16" xfId="0" applyNumberFormat="1" applyFont="1" applyFill="1" applyBorder="1" applyAlignment="1">
      <alignment vertical="center" wrapText="1"/>
    </xf>
    <xf numFmtId="183" fontId="17" fillId="11" borderId="17" xfId="0" applyNumberFormat="1" applyFont="1" applyFill="1" applyBorder="1" applyAlignment="1">
      <alignment vertical="center" wrapText="1"/>
    </xf>
    <xf numFmtId="0" fontId="19" fillId="0" borderId="0" xfId="0" applyFont="1" applyAlignment="1">
      <alignment horizontal="center" vertical="center" wrapText="1"/>
    </xf>
    <xf numFmtId="0" fontId="20" fillId="11" borderId="7" xfId="0" applyFont="1" applyFill="1" applyBorder="1" applyAlignment="1">
      <alignment horizontal="center" vertical="center"/>
    </xf>
    <xf numFmtId="0" fontId="21" fillId="3" borderId="7" xfId="0" applyFont="1" applyFill="1" applyBorder="1" applyAlignment="1">
      <alignment horizontal="center" vertical="center"/>
    </xf>
    <xf numFmtId="0" fontId="21" fillId="27" borderId="7" xfId="0" applyFont="1" applyFill="1" applyBorder="1" applyAlignment="1">
      <alignment horizontal="center" vertical="center"/>
    </xf>
    <xf numFmtId="0" fontId="21" fillId="28" borderId="7" xfId="0" applyFont="1" applyFill="1" applyBorder="1" applyAlignment="1">
      <alignment horizontal="center" vertical="center"/>
    </xf>
    <xf numFmtId="0" fontId="21" fillId="0" borderId="7" xfId="0" applyFont="1" applyBorder="1" applyAlignment="1">
      <alignment horizontal="center" vertical="center"/>
    </xf>
    <xf numFmtId="183" fontId="22" fillId="0" borderId="7" xfId="0" applyNumberFormat="1" applyFont="1" applyBorder="1" applyAlignment="1">
      <alignment horizontal="center" vertical="center" wrapText="1"/>
    </xf>
    <xf numFmtId="183" fontId="15" fillId="0" borderId="7" xfId="0" applyNumberFormat="1" applyFont="1" applyBorder="1" applyAlignment="1">
      <alignment horizontal="center" vertical="center" wrapText="1"/>
    </xf>
    <xf numFmtId="1" fontId="5" fillId="0" borderId="7" xfId="0" applyNumberFormat="1" applyFont="1" applyBorder="1" applyAlignment="1">
      <alignment horizontal="center" vertical="center"/>
    </xf>
    <xf numFmtId="184" fontId="23" fillId="0" borderId="7" xfId="0" applyNumberFormat="1" applyFont="1" applyBorder="1" applyAlignment="1">
      <alignment horizontal="center" vertical="center"/>
    </xf>
    <xf numFmtId="1" fontId="23" fillId="0" borderId="7" xfId="0" applyNumberFormat="1" applyFont="1" applyBorder="1" applyAlignment="1">
      <alignment horizontal="center" vertical="center"/>
    </xf>
    <xf numFmtId="183" fontId="14" fillId="0" borderId="7" xfId="0" applyNumberFormat="1" applyFont="1" applyBorder="1" applyAlignment="1">
      <alignment horizontal="center" vertical="center" wrapText="1"/>
    </xf>
    <xf numFmtId="183" fontId="24" fillId="0" borderId="7" xfId="0" applyNumberFormat="1" applyFont="1" applyBorder="1" applyAlignment="1">
      <alignment horizontal="center" vertical="center" wrapText="1"/>
    </xf>
    <xf numFmtId="184" fontId="25" fillId="0" borderId="7" xfId="0" applyNumberFormat="1" applyFont="1" applyBorder="1" applyAlignment="1">
      <alignment horizontal="center" vertical="center"/>
    </xf>
    <xf numFmtId="183" fontId="22" fillId="11" borderId="7" xfId="0" applyNumberFormat="1" applyFont="1" applyFill="1" applyBorder="1" applyAlignment="1">
      <alignment horizontal="center" vertical="center" wrapText="1"/>
    </xf>
    <xf numFmtId="184" fontId="23" fillId="11" borderId="7" xfId="0" applyNumberFormat="1" applyFont="1" applyFill="1" applyBorder="1" applyAlignment="1">
      <alignment horizontal="center" vertical="center"/>
    </xf>
    <xf numFmtId="184" fontId="5" fillId="29" borderId="7" xfId="0" applyNumberFormat="1" applyFont="1" applyFill="1" applyBorder="1" applyAlignment="1">
      <alignment horizontal="center" vertical="center"/>
    </xf>
    <xf numFmtId="1" fontId="23" fillId="11" borderId="7" xfId="0" applyNumberFormat="1" applyFont="1" applyFill="1" applyBorder="1" applyAlignment="1">
      <alignment horizontal="center" vertical="center"/>
    </xf>
    <xf numFmtId="0" fontId="26" fillId="0" borderId="0" xfId="0" applyFont="1">
      <alignment vertical="center"/>
    </xf>
    <xf numFmtId="0" fontId="27" fillId="0" borderId="0" xfId="0" applyFont="1">
      <alignment vertical="center"/>
    </xf>
    <xf numFmtId="0" fontId="28" fillId="0" borderId="0" xfId="0" applyFont="1">
      <alignment vertical="center"/>
    </xf>
    <xf numFmtId="0" fontId="28" fillId="0" borderId="0" xfId="0" applyFont="1" applyAlignment="1">
      <alignment horizontal="center" vertical="center"/>
    </xf>
    <xf numFmtId="43" fontId="28" fillId="0" borderId="0" xfId="0" applyNumberFormat="1" applyFont="1" applyAlignment="1">
      <alignment horizontal="center" vertical="center"/>
    </xf>
    <xf numFmtId="185" fontId="29" fillId="30" borderId="7" xfId="52" applyNumberFormat="1" applyFont="1" applyFill="1" applyBorder="1" applyAlignment="1">
      <alignment horizontal="center" vertical="center" wrapText="1"/>
    </xf>
    <xf numFmtId="43" fontId="29" fillId="30" borderId="7" xfId="52" applyNumberFormat="1" applyFont="1" applyFill="1" applyBorder="1" applyAlignment="1">
      <alignment horizontal="center" vertical="center" wrapText="1"/>
    </xf>
    <xf numFmtId="176" fontId="29" fillId="30" borderId="7" xfId="52" applyFont="1" applyFill="1" applyBorder="1" applyAlignment="1">
      <alignment horizontal="center" vertical="center" wrapText="1"/>
    </xf>
    <xf numFmtId="0" fontId="7" fillId="31" borderId="7" xfId="0" applyFont="1" applyFill="1" applyBorder="1" applyAlignment="1">
      <alignment horizontal="center" vertical="center"/>
    </xf>
    <xf numFmtId="43" fontId="7" fillId="31" borderId="7" xfId="0" applyNumberFormat="1" applyFont="1" applyFill="1" applyBorder="1" applyAlignment="1">
      <alignment horizontal="center" vertical="center"/>
    </xf>
    <xf numFmtId="186" fontId="7" fillId="31" borderId="7" xfId="0" applyNumberFormat="1" applyFont="1" applyFill="1" applyBorder="1">
      <alignment vertical="center"/>
    </xf>
    <xf numFmtId="0" fontId="28" fillId="9" borderId="7" xfId="0" applyFont="1" applyFill="1" applyBorder="1" applyAlignment="1">
      <alignment horizontal="center" vertical="center"/>
    </xf>
    <xf numFmtId="43" fontId="28" fillId="9" borderId="7" xfId="0" applyNumberFormat="1" applyFont="1" applyFill="1" applyBorder="1" applyAlignment="1">
      <alignment horizontal="center" vertical="center"/>
    </xf>
    <xf numFmtId="186" fontId="28" fillId="9" borderId="7" xfId="0" applyNumberFormat="1" applyFont="1" applyFill="1" applyBorder="1">
      <alignment vertical="center"/>
    </xf>
    <xf numFmtId="0" fontId="28" fillId="32" borderId="7" xfId="0" applyFont="1" applyFill="1" applyBorder="1" applyAlignment="1">
      <alignment horizontal="center" vertical="center"/>
    </xf>
    <xf numFmtId="43" fontId="28" fillId="32" borderId="7" xfId="0" applyNumberFormat="1" applyFont="1" applyFill="1" applyBorder="1" applyAlignment="1">
      <alignment horizontal="center" vertical="center"/>
    </xf>
    <xf numFmtId="186" fontId="28" fillId="32" borderId="7" xfId="0" applyNumberFormat="1" applyFont="1" applyFill="1" applyBorder="1">
      <alignment vertical="center"/>
    </xf>
    <xf numFmtId="0" fontId="28" fillId="33" borderId="7" xfId="0" applyFont="1" applyFill="1" applyBorder="1" applyAlignment="1">
      <alignment horizontal="center" vertical="center"/>
    </xf>
    <xf numFmtId="43" fontId="28" fillId="33" borderId="7" xfId="0" applyNumberFormat="1" applyFont="1" applyFill="1" applyBorder="1" applyAlignment="1">
      <alignment horizontal="center" vertical="center"/>
    </xf>
    <xf numFmtId="186" fontId="28" fillId="33" borderId="7" xfId="0" applyNumberFormat="1" applyFont="1" applyFill="1" applyBorder="1">
      <alignment vertical="center"/>
    </xf>
    <xf numFmtId="0" fontId="7" fillId="14" borderId="7" xfId="0" applyFont="1" applyFill="1" applyBorder="1" applyAlignment="1">
      <alignment horizontal="center" vertical="center"/>
    </xf>
    <xf numFmtId="43" fontId="7" fillId="14" borderId="7" xfId="0" applyNumberFormat="1" applyFont="1" applyFill="1" applyBorder="1" applyAlignment="1">
      <alignment horizontal="center" vertical="center"/>
    </xf>
    <xf numFmtId="186" fontId="7" fillId="14" borderId="7" xfId="0" applyNumberFormat="1" applyFont="1" applyFill="1" applyBorder="1">
      <alignment vertical="center"/>
    </xf>
    <xf numFmtId="0" fontId="4" fillId="34" borderId="7" xfId="0" applyFont="1" applyFill="1" applyBorder="1" applyAlignment="1">
      <alignment horizontal="center" vertical="center" wrapText="1"/>
    </xf>
    <xf numFmtId="0" fontId="28" fillId="34" borderId="7" xfId="0" applyFont="1" applyFill="1" applyBorder="1" applyAlignment="1">
      <alignment horizontal="center" vertical="center"/>
    </xf>
    <xf numFmtId="43" fontId="28" fillId="34" borderId="7" xfId="0" applyNumberFormat="1" applyFont="1" applyFill="1" applyBorder="1" applyAlignment="1">
      <alignment horizontal="center" vertical="center"/>
    </xf>
    <xf numFmtId="186" fontId="28" fillId="34" borderId="7" xfId="0" applyNumberFormat="1" applyFont="1" applyFill="1" applyBorder="1">
      <alignment vertical="center"/>
    </xf>
    <xf numFmtId="186" fontId="28" fillId="3" borderId="7" xfId="0" applyNumberFormat="1" applyFont="1" applyFill="1" applyBorder="1" applyProtection="1">
      <alignment vertical="center"/>
      <protection locked="0"/>
    </xf>
    <xf numFmtId="0" fontId="28" fillId="34" borderId="7" xfId="0" applyFont="1" applyFill="1" applyBorder="1">
      <alignment vertical="center"/>
    </xf>
    <xf numFmtId="0" fontId="28" fillId="3" borderId="7" xfId="0" applyFont="1" applyFill="1" applyBorder="1" applyProtection="1">
      <alignment vertical="center"/>
      <protection locked="0"/>
    </xf>
    <xf numFmtId="0" fontId="9" fillId="35" borderId="0" xfId="0" applyFont="1" applyFill="1">
      <alignment vertical="center"/>
    </xf>
    <xf numFmtId="0" fontId="9" fillId="0" borderId="0" xfId="0" applyFont="1">
      <alignment vertical="center"/>
    </xf>
    <xf numFmtId="0" fontId="9" fillId="0" borderId="0" xfId="0" applyFont="1" applyAlignment="1">
      <alignment horizontal="center" vertical="center"/>
    </xf>
    <xf numFmtId="0" fontId="9" fillId="0" borderId="0" xfId="0" applyFont="1" applyAlignment="1">
      <alignment horizontal="center" vertical="center" wrapText="1"/>
    </xf>
    <xf numFmtId="0" fontId="9" fillId="35" borderId="0" xfId="0" applyFont="1" applyFill="1" applyAlignment="1">
      <alignment horizontal="center" vertical="center"/>
    </xf>
    <xf numFmtId="0" fontId="9" fillId="35" borderId="0" xfId="0" applyFont="1" applyFill="1" applyAlignment="1">
      <alignment horizontal="center" vertical="center" wrapText="1"/>
    </xf>
    <xf numFmtId="0" fontId="30" fillId="0" borderId="0" xfId="0" applyFont="1" applyAlignment="1">
      <alignment horizontal="left" vertical="center"/>
    </xf>
    <xf numFmtId="0" fontId="9" fillId="3" borderId="7" xfId="0" applyFont="1" applyFill="1" applyBorder="1" applyAlignment="1" applyProtection="1">
      <alignment horizontal="center" vertical="center" wrapText="1"/>
      <protection locked="0"/>
    </xf>
    <xf numFmtId="0" fontId="7" fillId="15" borderId="13" xfId="0" applyFont="1" applyFill="1" applyBorder="1" applyAlignment="1">
      <alignment horizontal="center" vertical="center" wrapText="1"/>
    </xf>
    <xf numFmtId="0" fontId="7" fillId="15" borderId="14" xfId="0" applyFont="1" applyFill="1" applyBorder="1" applyAlignment="1">
      <alignment horizontal="center" vertical="center" wrapText="1"/>
    </xf>
    <xf numFmtId="0" fontId="7" fillId="15" borderId="8" xfId="0" applyFont="1" applyFill="1" applyBorder="1" applyAlignment="1">
      <alignment horizontal="center" vertical="center" wrapText="1"/>
    </xf>
    <xf numFmtId="0" fontId="7" fillId="15" borderId="12" xfId="0" applyFont="1" applyFill="1" applyBorder="1" applyAlignment="1">
      <alignment horizontal="center" vertical="center" wrapText="1"/>
    </xf>
    <xf numFmtId="186" fontId="9" fillId="3" borderId="7" xfId="0" applyNumberFormat="1" applyFont="1" applyFill="1" applyBorder="1" applyAlignment="1" applyProtection="1">
      <alignment horizontal="center" vertical="center" wrapText="1"/>
      <protection locked="0"/>
    </xf>
    <xf numFmtId="0" fontId="9" fillId="36" borderId="7" xfId="0" applyFont="1" applyFill="1" applyBorder="1" applyAlignment="1" applyProtection="1">
      <alignment horizontal="center" vertical="center" wrapText="1"/>
      <protection locked="0"/>
    </xf>
    <xf numFmtId="0" fontId="7" fillId="15" borderId="15" xfId="0" applyFont="1" applyFill="1" applyBorder="1" applyAlignment="1">
      <alignment horizontal="center" vertical="center" wrapText="1"/>
    </xf>
    <xf numFmtId="43" fontId="7" fillId="14" borderId="7" xfId="0" applyNumberFormat="1" applyFont="1" applyFill="1" applyBorder="1" applyAlignment="1">
      <alignment horizontal="center" vertical="center" wrapText="1"/>
    </xf>
    <xf numFmtId="43" fontId="7" fillId="14" borderId="7" xfId="0" applyNumberFormat="1" applyFont="1" applyFill="1" applyBorder="1" applyAlignment="1">
      <alignment horizontal="center" vertical="top" wrapText="1"/>
    </xf>
    <xf numFmtId="43" fontId="7" fillId="15" borderId="7" xfId="0" applyNumberFormat="1" applyFont="1" applyFill="1" applyBorder="1" applyAlignment="1">
      <alignment horizontal="center" vertical="center" wrapText="1"/>
    </xf>
    <xf numFmtId="43" fontId="4" fillId="26" borderId="7" xfId="0" applyNumberFormat="1" applyFont="1" applyFill="1" applyBorder="1" applyAlignment="1">
      <alignment horizontal="center" vertical="center" wrapText="1"/>
    </xf>
    <xf numFmtId="43" fontId="8" fillId="0" borderId="7" xfId="0" applyNumberFormat="1" applyFont="1" applyBorder="1" applyAlignment="1">
      <alignment horizontal="center" vertical="center"/>
    </xf>
    <xf numFmtId="43" fontId="10" fillId="0" borderId="7" xfId="0" applyNumberFormat="1" applyFont="1" applyBorder="1" applyAlignment="1">
      <alignment horizontal="center" vertical="center" wrapText="1"/>
    </xf>
    <xf numFmtId="43" fontId="9" fillId="0" borderId="13" xfId="0" applyNumberFormat="1" applyFont="1" applyBorder="1" applyAlignment="1">
      <alignment horizontal="center" vertical="center" wrapText="1"/>
    </xf>
    <xf numFmtId="43" fontId="8" fillId="33" borderId="10" xfId="0" applyNumberFormat="1" applyFont="1" applyFill="1" applyBorder="1" applyAlignment="1">
      <alignment horizontal="center" vertical="center"/>
    </xf>
    <xf numFmtId="43" fontId="8" fillId="0" borderId="15" xfId="0" applyNumberFormat="1" applyFont="1" applyBorder="1" applyAlignment="1">
      <alignment horizontal="center" vertical="center"/>
    </xf>
    <xf numFmtId="43" fontId="7" fillId="14" borderId="8" xfId="0" applyNumberFormat="1" applyFont="1" applyFill="1" applyBorder="1" applyAlignment="1">
      <alignment horizontal="center" vertical="center" wrapText="1"/>
    </xf>
    <xf numFmtId="43" fontId="7" fillId="17" borderId="8" xfId="0" applyNumberFormat="1" applyFont="1" applyFill="1" applyBorder="1" applyAlignment="1">
      <alignment horizontal="center" vertical="center" wrapText="1"/>
    </xf>
    <xf numFmtId="49" fontId="7" fillId="17" borderId="7" xfId="0" applyNumberFormat="1" applyFont="1" applyFill="1" applyBorder="1" applyAlignment="1">
      <alignment vertical="center" wrapText="1"/>
    </xf>
    <xf numFmtId="43" fontId="7" fillId="14" borderId="9" xfId="0" applyNumberFormat="1" applyFont="1" applyFill="1" applyBorder="1" applyAlignment="1">
      <alignment horizontal="center" vertical="center" wrapText="1"/>
    </xf>
    <xf numFmtId="43" fontId="7" fillId="14" borderId="10" xfId="0" applyNumberFormat="1" applyFont="1" applyFill="1" applyBorder="1" applyAlignment="1">
      <alignment horizontal="center" vertical="center" wrapText="1"/>
    </xf>
    <xf numFmtId="43" fontId="7" fillId="17" borderId="10" xfId="0" applyNumberFormat="1" applyFont="1" applyFill="1" applyBorder="1" applyAlignment="1">
      <alignment horizontal="center" vertical="center" wrapText="1"/>
    </xf>
    <xf numFmtId="43" fontId="7" fillId="14" borderId="11" xfId="0" applyNumberFormat="1" applyFont="1" applyFill="1" applyBorder="1" applyAlignment="1">
      <alignment horizontal="center" vertical="center" wrapText="1"/>
    </xf>
    <xf numFmtId="43" fontId="7" fillId="14" borderId="12" xfId="0" applyNumberFormat="1" applyFont="1" applyFill="1" applyBorder="1" applyAlignment="1">
      <alignment horizontal="center" vertical="top" wrapText="1"/>
    </xf>
    <xf numFmtId="43" fontId="7" fillId="17" borderId="12" xfId="0" applyNumberFormat="1" applyFont="1" applyFill="1" applyBorder="1" applyAlignment="1">
      <alignment horizontal="center" vertical="top" wrapText="1"/>
    </xf>
    <xf numFmtId="49" fontId="7" fillId="17" borderId="7" xfId="0" applyNumberFormat="1" applyFont="1" applyFill="1" applyBorder="1" applyAlignment="1">
      <alignment horizontal="left" vertical="top" wrapText="1"/>
    </xf>
    <xf numFmtId="43" fontId="7" fillId="17" borderId="7" xfId="0" applyNumberFormat="1" applyFont="1" applyFill="1" applyBorder="1" applyAlignment="1">
      <alignment horizontal="center" vertical="top" wrapText="1"/>
    </xf>
    <xf numFmtId="43" fontId="11" fillId="15" borderId="7" xfId="0" applyNumberFormat="1" applyFont="1" applyFill="1" applyBorder="1" applyAlignment="1">
      <alignment horizontal="center" vertical="center" wrapText="1"/>
    </xf>
    <xf numFmtId="49" fontId="7" fillId="15" borderId="7" xfId="0" applyNumberFormat="1" applyFont="1" applyFill="1" applyBorder="1" applyAlignment="1">
      <alignment horizontal="left" vertical="center" wrapText="1"/>
    </xf>
    <xf numFmtId="43" fontId="4" fillId="15" borderId="7" xfId="0" applyNumberFormat="1" applyFont="1" applyFill="1" applyBorder="1" applyAlignment="1">
      <alignment horizontal="center" vertical="center" wrapText="1"/>
    </xf>
    <xf numFmtId="49" fontId="4" fillId="26" borderId="7" xfId="0" applyNumberFormat="1" applyFont="1" applyFill="1" applyBorder="1" applyAlignment="1">
      <alignment horizontal="left" vertical="center" wrapText="1"/>
    </xf>
    <xf numFmtId="43" fontId="7" fillId="14" borderId="8" xfId="0" applyNumberFormat="1" applyFont="1" applyFill="1" applyBorder="1" applyAlignment="1">
      <alignment horizontal="center" vertical="top" wrapText="1"/>
    </xf>
    <xf numFmtId="43" fontId="7" fillId="15" borderId="15" xfId="0" applyNumberFormat="1" applyFont="1" applyFill="1" applyBorder="1" applyAlignment="1">
      <alignment horizontal="center" vertical="center" wrapText="1"/>
    </xf>
    <xf numFmtId="43" fontId="4" fillId="18" borderId="15" xfId="0" applyNumberFormat="1" applyFont="1" applyFill="1" applyBorder="1" applyAlignment="1">
      <alignment horizontal="center" vertical="center" wrapText="1"/>
    </xf>
    <xf numFmtId="43" fontId="9" fillId="5" borderId="15" xfId="0" applyNumberFormat="1" applyFont="1" applyFill="1" applyBorder="1" applyAlignment="1">
      <alignment horizontal="center" vertical="center" wrapText="1"/>
    </xf>
    <xf numFmtId="43" fontId="9" fillId="9" borderId="15" xfId="0" applyNumberFormat="1" applyFont="1" applyFill="1" applyBorder="1" applyAlignment="1">
      <alignment horizontal="center" vertical="center" wrapText="1"/>
    </xf>
    <xf numFmtId="43" fontId="9" fillId="19" borderId="15" xfId="0" applyNumberFormat="1" applyFont="1" applyFill="1" applyBorder="1" applyAlignment="1">
      <alignment horizontal="center" vertical="center" wrapText="1"/>
    </xf>
    <xf numFmtId="43" fontId="9" fillId="26" borderId="15" xfId="0" applyNumberFormat="1" applyFont="1" applyFill="1" applyBorder="1" applyAlignment="1">
      <alignment horizontal="center" vertical="center" wrapText="1"/>
    </xf>
    <xf numFmtId="43" fontId="31" fillId="14" borderId="7" xfId="0" applyNumberFormat="1" applyFont="1" applyFill="1" applyBorder="1" applyAlignment="1">
      <alignment horizontal="center" vertical="center" wrapText="1"/>
    </xf>
    <xf numFmtId="43" fontId="7" fillId="14" borderId="12" xfId="0" applyNumberFormat="1" applyFont="1" applyFill="1" applyBorder="1" applyAlignment="1">
      <alignment horizontal="center" vertical="center" wrapText="1"/>
    </xf>
    <xf numFmtId="43" fontId="7" fillId="14" borderId="13" xfId="0" applyNumberFormat="1" applyFont="1" applyFill="1" applyBorder="1" applyAlignment="1">
      <alignment horizontal="center" vertical="center"/>
    </xf>
    <xf numFmtId="43" fontId="7" fillId="14" borderId="14" xfId="0" applyNumberFormat="1" applyFont="1" applyFill="1" applyBorder="1" applyAlignment="1">
      <alignment horizontal="center" vertical="center"/>
    </xf>
    <xf numFmtId="43" fontId="7" fillId="14" borderId="15" xfId="0" applyNumberFormat="1" applyFont="1" applyFill="1" applyBorder="1" applyAlignment="1">
      <alignment horizontal="center" vertical="center"/>
    </xf>
    <xf numFmtId="43" fontId="7" fillId="14" borderId="13" xfId="0" applyNumberFormat="1" applyFont="1" applyFill="1" applyBorder="1" applyAlignment="1">
      <alignment horizontal="center" vertical="center" wrapText="1"/>
    </xf>
    <xf numFmtId="43" fontId="31" fillId="14" borderId="7" xfId="0" applyNumberFormat="1" applyFont="1" applyFill="1" applyBorder="1" applyAlignment="1">
      <alignment horizontal="center" vertical="top" wrapText="1"/>
    </xf>
    <xf numFmtId="43" fontId="9" fillId="3" borderId="7" xfId="0" applyNumberFormat="1" applyFont="1" applyFill="1" applyBorder="1" applyAlignment="1" applyProtection="1">
      <alignment horizontal="center" vertical="center" wrapText="1"/>
      <protection locked="0"/>
    </xf>
    <xf numFmtId="43" fontId="7" fillId="14" borderId="14" xfId="0" applyNumberFormat="1" applyFont="1" applyFill="1" applyBorder="1" applyAlignment="1">
      <alignment horizontal="center" vertical="center" wrapText="1"/>
    </xf>
    <xf numFmtId="43" fontId="7" fillId="14" borderId="15" xfId="0" applyNumberFormat="1" applyFont="1" applyFill="1" applyBorder="1" applyAlignment="1">
      <alignment horizontal="center" vertical="center" wrapText="1"/>
    </xf>
    <xf numFmtId="43" fontId="7" fillId="14" borderId="13" xfId="0" applyNumberFormat="1" applyFont="1" applyFill="1" applyBorder="1" applyAlignment="1">
      <alignment horizontal="center" vertical="top" wrapText="1"/>
    </xf>
    <xf numFmtId="43" fontId="7" fillId="15" borderId="13" xfId="0" applyNumberFormat="1" applyFont="1" applyFill="1" applyBorder="1" applyAlignment="1">
      <alignment horizontal="center" vertical="center" wrapText="1"/>
    </xf>
    <xf numFmtId="43" fontId="4" fillId="18" borderId="13" xfId="0" applyNumberFormat="1" applyFont="1" applyFill="1" applyBorder="1" applyAlignment="1">
      <alignment horizontal="center" vertical="center" wrapText="1"/>
    </xf>
    <xf numFmtId="43" fontId="9" fillId="5" borderId="13" xfId="0" applyNumberFormat="1" applyFont="1" applyFill="1" applyBorder="1" applyAlignment="1">
      <alignment horizontal="center" vertical="center" wrapText="1"/>
    </xf>
    <xf numFmtId="43" fontId="9" fillId="9" borderId="13" xfId="0" applyNumberFormat="1" applyFont="1" applyFill="1" applyBorder="1" applyAlignment="1">
      <alignment horizontal="center" vertical="center" wrapText="1"/>
    </xf>
    <xf numFmtId="43" fontId="9" fillId="19" borderId="13" xfId="0" applyNumberFormat="1" applyFont="1" applyFill="1" applyBorder="1" applyAlignment="1">
      <alignment horizontal="center" vertical="center" wrapText="1"/>
    </xf>
    <xf numFmtId="43" fontId="9" fillId="3" borderId="13" xfId="0" applyNumberFormat="1" applyFont="1" applyFill="1" applyBorder="1" applyAlignment="1" applyProtection="1">
      <alignment horizontal="center" vertical="center" wrapText="1"/>
      <protection locked="0"/>
    </xf>
    <xf numFmtId="43" fontId="7" fillId="33" borderId="10" xfId="0" applyNumberFormat="1" applyFont="1" applyFill="1" applyBorder="1" applyAlignment="1">
      <alignment horizontal="center" vertical="center" wrapText="1"/>
    </xf>
    <xf numFmtId="43" fontId="7" fillId="33" borderId="10" xfId="0" applyNumberFormat="1" applyFont="1" applyFill="1" applyBorder="1" applyAlignment="1">
      <alignment horizontal="center" vertical="top" wrapText="1"/>
    </xf>
    <xf numFmtId="43" fontId="7" fillId="14" borderId="15" xfId="0" applyNumberFormat="1" applyFont="1" applyFill="1" applyBorder="1" applyAlignment="1">
      <alignment horizontal="center" vertical="top" wrapText="1"/>
    </xf>
    <xf numFmtId="43" fontId="4" fillId="33" borderId="10" xfId="0" applyNumberFormat="1" applyFont="1" applyFill="1" applyBorder="1" applyAlignment="1">
      <alignment horizontal="center" vertical="center" wrapText="1"/>
    </xf>
    <xf numFmtId="43" fontId="4" fillId="5" borderId="15" xfId="0" applyNumberFormat="1" applyFont="1" applyFill="1" applyBorder="1" applyAlignment="1">
      <alignment horizontal="center" vertical="center" wrapText="1"/>
    </xf>
    <xf numFmtId="43" fontId="4" fillId="9" borderId="15" xfId="0" applyNumberFormat="1" applyFont="1" applyFill="1" applyBorder="1" applyAlignment="1">
      <alignment horizontal="center" vertical="center" wrapText="1"/>
    </xf>
    <xf numFmtId="43" fontId="4" fillId="19" borderId="15" xfId="0" applyNumberFormat="1" applyFont="1" applyFill="1" applyBorder="1" applyAlignment="1">
      <alignment horizontal="center" vertical="center" wrapText="1"/>
    </xf>
    <xf numFmtId="43" fontId="4" fillId="26" borderId="15" xfId="0" applyNumberFormat="1" applyFont="1" applyFill="1" applyBorder="1" applyAlignment="1">
      <alignment horizontal="center" vertical="center" wrapText="1"/>
    </xf>
    <xf numFmtId="43" fontId="9" fillId="3" borderId="8" xfId="0" applyNumberFormat="1" applyFont="1" applyFill="1" applyBorder="1" applyAlignment="1" applyProtection="1">
      <alignment horizontal="center" vertical="center" wrapText="1"/>
      <protection locked="0"/>
    </xf>
    <xf numFmtId="43" fontId="9" fillId="3" borderId="12" xfId="0" applyNumberFormat="1" applyFont="1" applyFill="1" applyBorder="1" applyAlignment="1" applyProtection="1">
      <alignment horizontal="center" vertical="center" wrapText="1"/>
      <protection locked="0"/>
    </xf>
    <xf numFmtId="43" fontId="9" fillId="19" borderId="7" xfId="0" applyNumberFormat="1" applyFont="1" applyFill="1" applyBorder="1" applyAlignment="1" applyProtection="1">
      <alignment horizontal="center" vertical="center" wrapText="1"/>
      <protection locked="0"/>
    </xf>
    <xf numFmtId="43" fontId="9" fillId="19" borderId="13" xfId="0" applyNumberFormat="1" applyFont="1" applyFill="1" applyBorder="1" applyAlignment="1" applyProtection="1">
      <alignment horizontal="center" vertical="center" wrapText="1"/>
      <protection locked="0"/>
    </xf>
    <xf numFmtId="43" fontId="9" fillId="26" borderId="13" xfId="0" applyNumberFormat="1" applyFont="1" applyFill="1" applyBorder="1" applyAlignment="1">
      <alignment horizontal="center" vertical="center" wrapText="1"/>
    </xf>
    <xf numFmtId="187" fontId="9" fillId="19" borderId="7" xfId="3" applyNumberFormat="1" applyFont="1" applyFill="1" applyBorder="1" applyAlignment="1">
      <alignment horizontal="center" vertical="center" wrapText="1"/>
    </xf>
    <xf numFmtId="0" fontId="4" fillId="18" borderId="7" xfId="0" applyFont="1" applyFill="1" applyBorder="1" applyAlignment="1">
      <alignment horizontal="left" vertical="center" wrapText="1"/>
    </xf>
    <xf numFmtId="43" fontId="9" fillId="3" borderId="10" xfId="0" applyNumberFormat="1" applyFont="1" applyFill="1" applyBorder="1" applyAlignment="1" applyProtection="1">
      <alignment horizontal="center" vertical="center" wrapText="1"/>
      <protection locked="0"/>
    </xf>
    <xf numFmtId="43" fontId="4" fillId="5" borderId="13" xfId="0" applyNumberFormat="1" applyFont="1" applyFill="1" applyBorder="1" applyAlignment="1">
      <alignment horizontal="center" vertical="center" wrapText="1"/>
    </xf>
    <xf numFmtId="4" fontId="9" fillId="5" borderId="7" xfId="0" applyNumberFormat="1" applyFont="1" applyFill="1" applyBorder="1" applyAlignment="1">
      <alignment horizontal="center" vertical="center" wrapText="1"/>
    </xf>
    <xf numFmtId="4" fontId="9" fillId="5" borderId="13" xfId="0" applyNumberFormat="1" applyFont="1" applyFill="1" applyBorder="1" applyAlignment="1">
      <alignment horizontal="center" vertical="center" wrapText="1"/>
    </xf>
    <xf numFmtId="0" fontId="0" fillId="29" borderId="0" xfId="0" applyFill="1">
      <alignment vertical="center"/>
    </xf>
    <xf numFmtId="0" fontId="0" fillId="0" borderId="0" xfId="0" applyFill="1">
      <alignment vertical="center"/>
    </xf>
    <xf numFmtId="0" fontId="32" fillId="0" borderId="0" xfId="0" applyFont="1">
      <alignment vertical="center"/>
    </xf>
    <xf numFmtId="0" fontId="33" fillId="0" borderId="0" xfId="0" applyFont="1">
      <alignment vertical="center"/>
    </xf>
    <xf numFmtId="0" fontId="0" fillId="0" borderId="0" xfId="0" applyAlignment="1">
      <alignment vertical="center"/>
    </xf>
    <xf numFmtId="0" fontId="32" fillId="0" borderId="0" xfId="0" applyFont="1" applyAlignment="1">
      <alignment horizontal="center" vertical="center"/>
    </xf>
    <xf numFmtId="0" fontId="32" fillId="0" borderId="0" xfId="0" applyFont="1" applyFill="1">
      <alignment vertical="center"/>
    </xf>
    <xf numFmtId="0" fontId="34" fillId="0" borderId="0" xfId="0" applyFont="1" applyFill="1" applyBorder="1" applyAlignment="1">
      <alignment horizontal="center" vertical="center"/>
    </xf>
    <xf numFmtId="0" fontId="32" fillId="0" borderId="0" xfId="0" applyFont="1" applyFill="1" applyBorder="1" applyAlignment="1">
      <alignment horizontal="center" vertical="center"/>
    </xf>
    <xf numFmtId="0" fontId="35" fillId="5" borderId="7" xfId="0" applyFont="1" applyFill="1" applyBorder="1" applyAlignment="1">
      <alignment horizontal="center" vertical="center"/>
    </xf>
    <xf numFmtId="0" fontId="35" fillId="5" borderId="8" xfId="0" applyFont="1" applyFill="1" applyBorder="1" applyAlignment="1">
      <alignment horizontal="center" vertical="center"/>
    </xf>
    <xf numFmtId="0" fontId="33" fillId="0" borderId="0" xfId="0" applyFont="1" applyFill="1">
      <alignment vertical="center"/>
    </xf>
    <xf numFmtId="0" fontId="36" fillId="17" borderId="7" xfId="0" applyFont="1" applyFill="1" applyBorder="1" applyAlignment="1">
      <alignment horizontal="center" vertical="center"/>
    </xf>
    <xf numFmtId="0" fontId="37" fillId="0" borderId="7" xfId="0" applyFont="1" applyFill="1" applyBorder="1" applyAlignment="1">
      <alignment horizontal="center" vertical="center"/>
    </xf>
    <xf numFmtId="0" fontId="32" fillId="0" borderId="0" xfId="0" applyFont="1" applyFill="1" applyAlignment="1">
      <alignment vertical="center"/>
    </xf>
    <xf numFmtId="0" fontId="36" fillId="17" borderId="7" xfId="0" applyFont="1" applyFill="1" applyBorder="1" applyAlignment="1">
      <alignment horizontal="right" wrapText="1"/>
    </xf>
    <xf numFmtId="186" fontId="38" fillId="11" borderId="7" xfId="0" applyNumberFormat="1" applyFont="1" applyFill="1" applyBorder="1" applyAlignment="1">
      <alignment horizontal="right"/>
    </xf>
    <xf numFmtId="0" fontId="36" fillId="17" borderId="7" xfId="0" applyFont="1" applyFill="1" applyBorder="1" applyAlignment="1">
      <alignment horizontal="right"/>
    </xf>
    <xf numFmtId="9" fontId="38" fillId="0" borderId="7" xfId="3" applyFont="1" applyFill="1" applyBorder="1" applyAlignment="1">
      <alignment horizontal="center"/>
    </xf>
    <xf numFmtId="186" fontId="38" fillId="11" borderId="8" xfId="0" applyNumberFormat="1" applyFont="1" applyFill="1" applyBorder="1" applyAlignment="1">
      <alignment horizontal="right"/>
    </xf>
    <xf numFmtId="0" fontId="36" fillId="17" borderId="13" xfId="0" applyFont="1" applyFill="1" applyBorder="1" applyAlignment="1">
      <alignment horizontal="right" wrapText="1"/>
    </xf>
    <xf numFmtId="0" fontId="38" fillId="11" borderId="13" xfId="3" applyNumberFormat="1" applyFont="1" applyFill="1" applyBorder="1" applyAlignment="1">
      <alignment horizontal="right"/>
    </xf>
    <xf numFmtId="9" fontId="39" fillId="11" borderId="15" xfId="3" applyFont="1" applyFill="1" applyBorder="1" applyAlignment="1">
      <alignment horizontal="left"/>
    </xf>
    <xf numFmtId="0" fontId="36" fillId="17" borderId="15" xfId="0" applyFont="1" applyFill="1" applyBorder="1" applyAlignment="1">
      <alignment horizontal="right" wrapText="1"/>
    </xf>
    <xf numFmtId="9" fontId="38" fillId="37" borderId="7" xfId="3" applyNumberFormat="1" applyFont="1" applyFill="1" applyBorder="1" applyAlignment="1">
      <alignment horizontal="center"/>
    </xf>
    <xf numFmtId="0" fontId="39" fillId="11" borderId="15" xfId="3" applyNumberFormat="1" applyFont="1" applyFill="1" applyBorder="1" applyAlignment="1">
      <alignment horizontal="left"/>
    </xf>
    <xf numFmtId="9" fontId="38" fillId="38" borderId="7" xfId="3" applyNumberFormat="1" applyFont="1" applyFill="1" applyBorder="1" applyAlignment="1">
      <alignment horizontal="center"/>
    </xf>
    <xf numFmtId="9" fontId="39" fillId="0" borderId="15" xfId="3" applyFont="1" applyFill="1" applyBorder="1" applyAlignment="1">
      <alignment horizontal="left"/>
    </xf>
    <xf numFmtId="9" fontId="38" fillId="39" borderId="7" xfId="3" applyNumberFormat="1" applyFont="1" applyFill="1" applyBorder="1" applyAlignment="1">
      <alignment horizontal="center"/>
    </xf>
    <xf numFmtId="0" fontId="40" fillId="11" borderId="12" xfId="0" applyNumberFormat="1" applyFont="1" applyFill="1" applyBorder="1" applyAlignment="1">
      <alignment horizontal="center"/>
    </xf>
    <xf numFmtId="0" fontId="40" fillId="11" borderId="7" xfId="0" applyNumberFormat="1" applyFont="1" applyFill="1" applyBorder="1" applyAlignment="1">
      <alignment horizontal="center" wrapText="1"/>
    </xf>
    <xf numFmtId="0" fontId="34" fillId="20" borderId="18" xfId="0" applyFont="1" applyFill="1" applyBorder="1" applyAlignment="1">
      <alignment horizontal="center" vertical="center"/>
    </xf>
    <xf numFmtId="0" fontId="32" fillId="20" borderId="0" xfId="0" applyFont="1" applyFill="1" applyBorder="1" applyAlignment="1">
      <alignment horizontal="center" vertical="center"/>
    </xf>
    <xf numFmtId="0" fontId="41" fillId="17" borderId="16" xfId="0" applyFont="1" applyFill="1" applyBorder="1" applyAlignment="1">
      <alignment horizontal="left" vertical="center"/>
    </xf>
    <xf numFmtId="0" fontId="41" fillId="17" borderId="9" xfId="0" applyFont="1" applyFill="1" applyBorder="1" applyAlignment="1">
      <alignment horizontal="left" vertical="center"/>
    </xf>
    <xf numFmtId="0" fontId="32" fillId="0" borderId="18" xfId="0" applyFont="1" applyBorder="1">
      <alignment vertical="center"/>
    </xf>
    <xf numFmtId="0" fontId="32" fillId="0" borderId="0" xfId="0" applyFont="1" applyBorder="1">
      <alignment vertical="center"/>
    </xf>
    <xf numFmtId="0" fontId="32" fillId="0" borderId="0" xfId="0" applyFont="1" applyFill="1" applyAlignment="1">
      <alignment horizontal="center" vertical="center"/>
    </xf>
    <xf numFmtId="0" fontId="32" fillId="0" borderId="18" xfId="0" applyFont="1" applyBorder="1" applyAlignment="1">
      <alignment horizontal="center" vertical="center"/>
    </xf>
    <xf numFmtId="0" fontId="32" fillId="0" borderId="0" xfId="0" applyFont="1" applyBorder="1" applyAlignment="1">
      <alignment horizontal="center" vertical="center"/>
    </xf>
    <xf numFmtId="0" fontId="32" fillId="0" borderId="19" xfId="0" applyFont="1" applyBorder="1" applyAlignment="1">
      <alignment horizontal="center" vertical="center"/>
    </xf>
    <xf numFmtId="0" fontId="32" fillId="0" borderId="11" xfId="0" applyFont="1" applyBorder="1" applyAlignment="1">
      <alignment horizontal="center" vertical="center"/>
    </xf>
    <xf numFmtId="0" fontId="32" fillId="0" borderId="19" xfId="0" applyFont="1" applyBorder="1">
      <alignment vertical="center"/>
    </xf>
    <xf numFmtId="0" fontId="32" fillId="0" borderId="11" xfId="0" applyFont="1" applyBorder="1">
      <alignment vertical="center"/>
    </xf>
    <xf numFmtId="0" fontId="42" fillId="0" borderId="18" xfId="0" applyFont="1" applyFill="1" applyBorder="1" applyAlignment="1">
      <alignment horizontal="left" vertical="center"/>
    </xf>
    <xf numFmtId="0" fontId="42" fillId="0" borderId="0" xfId="0" applyFont="1" applyFill="1" applyBorder="1" applyAlignment="1">
      <alignment horizontal="left" vertical="center"/>
    </xf>
    <xf numFmtId="0" fontId="42" fillId="0" borderId="19" xfId="0" applyFont="1" applyFill="1" applyBorder="1" applyAlignment="1">
      <alignment horizontal="left" vertical="center"/>
    </xf>
    <xf numFmtId="0" fontId="42" fillId="0" borderId="11" xfId="0" applyFont="1" applyFill="1" applyBorder="1" applyAlignment="1">
      <alignment horizontal="left" vertical="center"/>
    </xf>
    <xf numFmtId="0" fontId="32" fillId="0" borderId="0" xfId="0" applyFont="1" applyFill="1" applyBorder="1">
      <alignment vertical="center"/>
    </xf>
    <xf numFmtId="0" fontId="36" fillId="17" borderId="13" xfId="0" applyFont="1" applyFill="1" applyBorder="1" applyAlignment="1">
      <alignment horizontal="center" vertical="center"/>
    </xf>
    <xf numFmtId="0" fontId="37" fillId="0" borderId="13" xfId="0" applyFont="1" applyFill="1" applyBorder="1" applyAlignment="1">
      <alignment horizontal="right" vertical="center"/>
    </xf>
    <xf numFmtId="0" fontId="39" fillId="0" borderId="15" xfId="0" applyFont="1" applyFill="1" applyBorder="1" applyAlignment="1">
      <alignment horizontal="left" vertical="center"/>
    </xf>
    <xf numFmtId="0" fontId="33" fillId="33" borderId="15" xfId="0" applyFont="1" applyFill="1" applyBorder="1">
      <alignment vertical="center"/>
    </xf>
    <xf numFmtId="0" fontId="36" fillId="17" borderId="14" xfId="0" applyFont="1" applyFill="1" applyBorder="1" applyAlignment="1">
      <alignment horizontal="center" vertical="center"/>
    </xf>
    <xf numFmtId="9" fontId="32" fillId="0" borderId="16" xfId="3" applyFont="1" applyBorder="1">
      <alignment vertical="center"/>
    </xf>
    <xf numFmtId="9" fontId="32" fillId="0" borderId="9" xfId="3" applyFont="1" applyBorder="1">
      <alignment vertical="center"/>
    </xf>
    <xf numFmtId="0" fontId="0" fillId="0" borderId="0" xfId="0" applyBorder="1" applyAlignment="1">
      <alignment vertical="center"/>
    </xf>
    <xf numFmtId="0" fontId="0" fillId="0" borderId="20" xfId="0" applyBorder="1" applyAlignment="1">
      <alignment vertical="center"/>
    </xf>
    <xf numFmtId="0" fontId="0" fillId="33" borderId="0" xfId="0" applyFill="1" applyAlignment="1">
      <alignment vertical="center"/>
    </xf>
    <xf numFmtId="0" fontId="36" fillId="14" borderId="13" xfId="0" applyFont="1" applyFill="1" applyBorder="1" applyAlignment="1">
      <alignment horizontal="center" vertical="center" wrapText="1"/>
    </xf>
    <xf numFmtId="188" fontId="33" fillId="11" borderId="21" xfId="0" applyNumberFormat="1" applyFont="1" applyFill="1" applyBorder="1" applyAlignment="1">
      <alignment horizontal="center" vertical="center"/>
    </xf>
    <xf numFmtId="9" fontId="32" fillId="0" borderId="18" xfId="3" applyFont="1" applyBorder="1">
      <alignment vertical="center"/>
    </xf>
    <xf numFmtId="9" fontId="32" fillId="0" borderId="0" xfId="3" applyFont="1" applyBorder="1">
      <alignment vertical="center"/>
    </xf>
    <xf numFmtId="0" fontId="32" fillId="0" borderId="16" xfId="0" applyFont="1" applyBorder="1" applyAlignment="1">
      <alignment horizontal="center" vertical="center"/>
    </xf>
    <xf numFmtId="0" fontId="32" fillId="0" borderId="9" xfId="0" applyFont="1" applyBorder="1" applyAlignment="1">
      <alignment vertical="center"/>
    </xf>
    <xf numFmtId="9" fontId="32" fillId="0" borderId="19" xfId="3" applyFont="1" applyBorder="1">
      <alignment vertical="center"/>
    </xf>
    <xf numFmtId="9" fontId="32" fillId="0" borderId="11" xfId="3" applyFont="1" applyBorder="1">
      <alignment vertical="center"/>
    </xf>
    <xf numFmtId="0" fontId="0" fillId="0" borderId="11" xfId="0" applyBorder="1" applyAlignment="1">
      <alignment vertical="center"/>
    </xf>
    <xf numFmtId="0" fontId="0" fillId="0" borderId="22" xfId="0" applyBorder="1" applyAlignment="1">
      <alignment vertical="center"/>
    </xf>
    <xf numFmtId="186" fontId="32" fillId="0" borderId="0" xfId="0" applyNumberFormat="1" applyFont="1" applyAlignment="1">
      <alignment vertical="center"/>
    </xf>
    <xf numFmtId="9" fontId="38" fillId="37" borderId="7" xfId="3" applyFont="1" applyFill="1" applyBorder="1" applyAlignment="1">
      <alignment horizontal="center"/>
    </xf>
    <xf numFmtId="0" fontId="0" fillId="0" borderId="9" xfId="0" applyBorder="1" applyAlignment="1">
      <alignment vertical="center"/>
    </xf>
    <xf numFmtId="0" fontId="0" fillId="0" borderId="17" xfId="0" applyBorder="1" applyAlignment="1">
      <alignment vertical="center"/>
    </xf>
    <xf numFmtId="9" fontId="38" fillId="38" borderId="7" xfId="3" applyFont="1" applyFill="1" applyBorder="1" applyAlignment="1">
      <alignment horizontal="center"/>
    </xf>
    <xf numFmtId="186" fontId="32" fillId="0" borderId="0" xfId="0" applyNumberFormat="1" applyFont="1" applyAlignment="1">
      <alignment horizontal="center" vertical="center"/>
    </xf>
    <xf numFmtId="9" fontId="38" fillId="39" borderId="7" xfId="3" applyFont="1" applyFill="1" applyBorder="1" applyAlignment="1">
      <alignment horizontal="center"/>
    </xf>
    <xf numFmtId="186" fontId="0" fillId="0" borderId="0" xfId="0" applyNumberFormat="1" applyAlignment="1">
      <alignment vertical="center"/>
    </xf>
    <xf numFmtId="0" fontId="40" fillId="11" borderId="7" xfId="0" applyNumberFormat="1" applyFont="1" applyFill="1" applyBorder="1" applyAlignment="1">
      <alignment horizontal="center"/>
    </xf>
    <xf numFmtId="0" fontId="32" fillId="33" borderId="0" xfId="0" applyFont="1" applyFill="1" applyAlignment="1">
      <alignment horizontal="center" vertical="center"/>
    </xf>
    <xf numFmtId="186" fontId="32" fillId="0" borderId="11" xfId="0" applyNumberFormat="1" applyFont="1" applyBorder="1" applyAlignment="1">
      <alignment horizontal="center" vertical="center"/>
    </xf>
    <xf numFmtId="0" fontId="34" fillId="20" borderId="0" xfId="0" applyFont="1" applyFill="1" applyBorder="1" applyAlignment="1">
      <alignment horizontal="center" vertical="center"/>
    </xf>
    <xf numFmtId="0" fontId="32" fillId="20" borderId="0" xfId="0" applyFont="1" applyFill="1" applyBorder="1">
      <alignment vertical="center"/>
    </xf>
    <xf numFmtId="0" fontId="32" fillId="20" borderId="0" xfId="0" applyFont="1" applyFill="1" applyAlignment="1">
      <alignment horizontal="center" vertical="center"/>
    </xf>
    <xf numFmtId="0" fontId="32" fillId="20" borderId="0" xfId="0" applyFont="1" applyFill="1">
      <alignment vertical="center"/>
    </xf>
    <xf numFmtId="49" fontId="36" fillId="14" borderId="7" xfId="0" applyNumberFormat="1" applyFont="1" applyFill="1" applyBorder="1" applyAlignment="1">
      <alignment horizontal="center" vertical="center" wrapText="1"/>
    </xf>
    <xf numFmtId="43" fontId="36" fillId="14" borderId="7" xfId="0" applyNumberFormat="1" applyFont="1" applyFill="1" applyBorder="1" applyAlignment="1">
      <alignment horizontal="center" vertical="center" wrapText="1"/>
    </xf>
    <xf numFmtId="49" fontId="30" fillId="18" borderId="7" xfId="0" applyNumberFormat="1" applyFont="1" applyFill="1" applyBorder="1" applyAlignment="1">
      <alignment horizontal="center" vertical="center" wrapText="1"/>
    </xf>
    <xf numFmtId="43" fontId="30" fillId="18" borderId="7" xfId="0" applyNumberFormat="1" applyFont="1" applyFill="1" applyBorder="1" applyAlignment="1">
      <alignment horizontal="center" vertical="center" wrapText="1"/>
    </xf>
    <xf numFmtId="189" fontId="43" fillId="11" borderId="7" xfId="0" applyNumberFormat="1" applyFont="1" applyFill="1" applyBorder="1" applyAlignment="1">
      <alignment horizontal="center" vertical="center"/>
    </xf>
    <xf numFmtId="0" fontId="30" fillId="18" borderId="7" xfId="0" applyFont="1" applyFill="1" applyBorder="1" applyAlignment="1">
      <alignment horizontal="center" vertical="center" wrapText="1"/>
    </xf>
    <xf numFmtId="49" fontId="30" fillId="5" borderId="7" xfId="0" applyNumberFormat="1" applyFont="1" applyFill="1" applyBorder="1" applyAlignment="1">
      <alignment horizontal="center" vertical="center" wrapText="1"/>
    </xf>
    <xf numFmtId="43" fontId="30" fillId="5" borderId="7" xfId="0" applyNumberFormat="1" applyFont="1" applyFill="1" applyBorder="1" applyAlignment="1">
      <alignment horizontal="center" vertical="center" wrapText="1"/>
    </xf>
    <xf numFmtId="0" fontId="32" fillId="0" borderId="11" xfId="0" applyFont="1" applyFill="1" applyBorder="1">
      <alignment vertical="center"/>
    </xf>
    <xf numFmtId="0" fontId="36" fillId="17" borderId="15" xfId="0" applyFont="1" applyFill="1" applyBorder="1" applyAlignment="1">
      <alignment horizontal="center" vertical="center"/>
    </xf>
    <xf numFmtId="0" fontId="36" fillId="14" borderId="14" xfId="0" applyFont="1" applyFill="1" applyBorder="1" applyAlignment="1">
      <alignment horizontal="center" vertical="center" wrapText="1"/>
    </xf>
    <xf numFmtId="0" fontId="33" fillId="11" borderId="21" xfId="0" applyFont="1" applyFill="1" applyBorder="1" applyAlignment="1">
      <alignment horizontal="center" vertical="center"/>
    </xf>
    <xf numFmtId="0" fontId="33" fillId="11" borderId="15" xfId="0" applyFont="1" applyFill="1" applyBorder="1" applyAlignment="1">
      <alignment horizontal="center" vertical="center"/>
    </xf>
    <xf numFmtId="0" fontId="32" fillId="0" borderId="0" xfId="0" applyFont="1" applyAlignment="1">
      <alignment vertical="center"/>
    </xf>
    <xf numFmtId="186" fontId="32" fillId="0" borderId="9" xfId="0" applyNumberFormat="1" applyFont="1" applyBorder="1" applyAlignment="1">
      <alignment vertical="center"/>
    </xf>
    <xf numFmtId="0" fontId="32" fillId="0" borderId="20" xfId="0" applyFont="1" applyBorder="1" applyAlignment="1">
      <alignment vertical="center"/>
    </xf>
    <xf numFmtId="186" fontId="32" fillId="0" borderId="11" xfId="0" applyNumberFormat="1" applyFont="1" applyBorder="1" applyAlignment="1">
      <alignment vertical="center"/>
    </xf>
    <xf numFmtId="0" fontId="32" fillId="0" borderId="22" xfId="0" applyFont="1" applyBorder="1" applyAlignment="1">
      <alignment vertical="center"/>
    </xf>
    <xf numFmtId="0" fontId="32" fillId="20" borderId="20" xfId="0" applyFont="1" applyFill="1" applyBorder="1">
      <alignment vertical="center"/>
    </xf>
    <xf numFmtId="0" fontId="41" fillId="17" borderId="17" xfId="0" applyFont="1" applyFill="1" applyBorder="1" applyAlignment="1">
      <alignment horizontal="left" vertical="center"/>
    </xf>
    <xf numFmtId="0" fontId="32" fillId="0" borderId="20" xfId="0" applyFont="1" applyBorder="1">
      <alignment vertical="center"/>
    </xf>
    <xf numFmtId="0" fontId="32" fillId="0" borderId="20" xfId="0" applyFont="1" applyBorder="1" applyAlignment="1">
      <alignment horizontal="center" vertical="center"/>
    </xf>
    <xf numFmtId="0" fontId="32" fillId="0" borderId="22" xfId="0" applyFont="1" applyBorder="1" applyAlignment="1">
      <alignment horizontal="center" vertical="center"/>
    </xf>
    <xf numFmtId="0" fontId="32" fillId="0" borderId="22" xfId="0" applyFont="1" applyBorder="1">
      <alignment vertical="center"/>
    </xf>
    <xf numFmtId="9" fontId="43" fillId="0" borderId="7" xfId="3" applyFont="1" applyBorder="1" applyAlignment="1">
      <alignment horizontal="center" vertical="center" wrapText="1"/>
    </xf>
    <xf numFmtId="9" fontId="43" fillId="0" borderId="7" xfId="3" applyFont="1" applyBorder="1" applyAlignment="1">
      <alignment horizontal="center" vertical="center"/>
    </xf>
    <xf numFmtId="0" fontId="32" fillId="0" borderId="20" xfId="0" applyFont="1" applyFill="1" applyBorder="1">
      <alignment vertical="center"/>
    </xf>
    <xf numFmtId="0" fontId="33" fillId="0" borderId="0" xfId="0" applyFont="1" applyAlignment="1">
      <alignment vertical="center"/>
    </xf>
    <xf numFmtId="0" fontId="38" fillId="3" borderId="13" xfId="3" applyNumberFormat="1" applyFont="1" applyFill="1" applyBorder="1" applyAlignment="1">
      <alignment horizontal="right"/>
    </xf>
    <xf numFmtId="0" fontId="0" fillId="0" borderId="7" xfId="0" applyBorder="1" applyAlignment="1">
      <alignment horizontal="center" vertical="center"/>
    </xf>
    <xf numFmtId="4" fontId="44" fillId="40" borderId="23" xfId="0" applyNumberFormat="1" applyFont="1" applyFill="1" applyBorder="1" applyAlignment="1" applyProtection="1">
      <alignment horizontal="center" vertical="center"/>
      <protection locked="0"/>
    </xf>
    <xf numFmtId="0" fontId="44" fillId="40" borderId="24" xfId="0" applyFont="1" applyFill="1" applyBorder="1" applyAlignment="1" applyProtection="1">
      <alignment horizontal="center" vertical="center"/>
      <protection locked="0"/>
    </xf>
    <xf numFmtId="0" fontId="0" fillId="0" borderId="25" xfId="0" applyBorder="1" applyAlignment="1">
      <alignment horizontal="center" vertical="center"/>
    </xf>
    <xf numFmtId="0" fontId="0" fillId="0" borderId="12" xfId="0" applyBorder="1" applyAlignment="1">
      <alignment horizontal="center" vertical="center"/>
    </xf>
    <xf numFmtId="4" fontId="44" fillId="40" borderId="26" xfId="0" applyNumberFormat="1" applyFont="1" applyFill="1" applyBorder="1" applyAlignment="1" applyProtection="1">
      <alignment horizontal="center" vertical="center"/>
      <protection locked="0"/>
    </xf>
    <xf numFmtId="0" fontId="44" fillId="40" borderId="27" xfId="0" applyFont="1" applyFill="1" applyBorder="1" applyAlignment="1" applyProtection="1">
      <alignment horizontal="center" vertical="center"/>
      <protection locked="0"/>
    </xf>
    <xf numFmtId="0" fontId="0" fillId="0" borderId="28" xfId="0" applyBorder="1" applyAlignment="1">
      <alignment horizontal="center" vertical="center"/>
    </xf>
    <xf numFmtId="4" fontId="44" fillId="41" borderId="26" xfId="0" applyNumberFormat="1" applyFont="1" applyFill="1" applyBorder="1" applyAlignment="1" applyProtection="1">
      <alignment horizontal="center" vertical="center"/>
      <protection locked="0"/>
    </xf>
    <xf numFmtId="0" fontId="44" fillId="41" borderId="27" xfId="0" applyFont="1" applyFill="1" applyBorder="1" applyAlignment="1" applyProtection="1">
      <alignment horizontal="center" vertical="center"/>
      <protection locked="0"/>
    </xf>
    <xf numFmtId="49" fontId="4" fillId="18" borderId="7" xfId="0" applyNumberFormat="1" applyFont="1" applyFill="1" applyBorder="1" applyAlignment="1">
      <alignment horizontal="center" vertical="center" wrapText="1"/>
    </xf>
    <xf numFmtId="4" fontId="45" fillId="41" borderId="26" xfId="0" applyNumberFormat="1" applyFont="1" applyFill="1" applyBorder="1" applyAlignment="1" applyProtection="1">
      <alignment horizontal="center" vertical="center"/>
      <protection locked="0"/>
    </xf>
    <xf numFmtId="0" fontId="45" fillId="41" borderId="27" xfId="0" applyFont="1" applyFill="1" applyBorder="1" applyAlignment="1" applyProtection="1">
      <alignment horizontal="center" vertical="center"/>
      <protection locked="0"/>
    </xf>
    <xf numFmtId="49" fontId="4" fillId="19" borderId="7" xfId="0" applyNumberFormat="1" applyFont="1" applyFill="1" applyBorder="1" applyAlignment="1">
      <alignment horizontal="center" vertical="center" wrapText="1"/>
    </xf>
    <xf numFmtId="4" fontId="45" fillId="41" borderId="29" xfId="0" applyNumberFormat="1" applyFont="1" applyFill="1" applyBorder="1" applyAlignment="1" applyProtection="1">
      <alignment horizontal="center" vertical="center"/>
      <protection locked="0"/>
    </xf>
    <xf numFmtId="0" fontId="45" fillId="41" borderId="30" xfId="0" applyFont="1" applyFill="1" applyBorder="1" applyAlignment="1" applyProtection="1">
      <alignment horizontal="center" vertical="center"/>
      <protection locked="0"/>
    </xf>
    <xf numFmtId="49" fontId="4" fillId="42" borderId="7" xfId="0" applyNumberFormat="1" applyFont="1" applyFill="1" applyBorder="1" applyAlignment="1">
      <alignment horizontal="center" vertical="center" wrapText="1"/>
    </xf>
    <xf numFmtId="43" fontId="4" fillId="42" borderId="7" xfId="0" applyNumberFormat="1" applyFont="1" applyFill="1" applyBorder="1" applyAlignment="1">
      <alignment horizontal="center" vertical="center" wrapText="1"/>
    </xf>
    <xf numFmtId="4" fontId="45" fillId="41" borderId="23" xfId="0" applyNumberFormat="1" applyFont="1" applyFill="1" applyBorder="1" applyAlignment="1" applyProtection="1">
      <alignment horizontal="center" vertical="center"/>
      <protection locked="0"/>
    </xf>
    <xf numFmtId="0" fontId="45" fillId="41" borderId="31" xfId="0" applyFont="1" applyFill="1" applyBorder="1" applyAlignment="1" applyProtection="1">
      <alignment horizontal="center" vertical="center"/>
      <protection locked="0"/>
    </xf>
    <xf numFmtId="0" fontId="45" fillId="41" borderId="32" xfId="0" applyFont="1" applyFill="1" applyBorder="1" applyAlignment="1" applyProtection="1">
      <alignment horizontal="center" vertical="center"/>
      <protection locked="0"/>
    </xf>
    <xf numFmtId="49" fontId="4" fillId="43" borderId="7" xfId="0" applyNumberFormat="1" applyFont="1" applyFill="1" applyBorder="1" applyAlignment="1">
      <alignment horizontal="center" vertical="center" wrapText="1"/>
    </xf>
    <xf numFmtId="43" fontId="4" fillId="43" borderId="7" xfId="0" applyNumberFormat="1" applyFont="1" applyFill="1" applyBorder="1" applyAlignment="1">
      <alignment horizontal="center" vertical="center" wrapText="1"/>
    </xf>
    <xf numFmtId="4" fontId="45" fillId="41" borderId="33" xfId="0" applyNumberFormat="1" applyFont="1" applyFill="1" applyBorder="1" applyAlignment="1" applyProtection="1">
      <alignment horizontal="center" vertical="center"/>
      <protection locked="0"/>
    </xf>
    <xf numFmtId="0" fontId="45" fillId="41" borderId="34" xfId="0" applyFont="1" applyFill="1" applyBorder="1" applyAlignment="1" applyProtection="1">
      <alignment horizontal="center" vertical="center"/>
      <protection locked="0"/>
    </xf>
    <xf numFmtId="49" fontId="4" fillId="44" borderId="7" xfId="0" applyNumberFormat="1" applyFont="1" applyFill="1" applyBorder="1" applyAlignment="1">
      <alignment horizontal="center" vertical="center" wrapText="1"/>
    </xf>
    <xf numFmtId="43" fontId="4" fillId="44" borderId="7" xfId="0" applyNumberFormat="1" applyFont="1" applyFill="1" applyBorder="1" applyAlignment="1">
      <alignment horizontal="center" vertical="center" wrapText="1"/>
    </xf>
    <xf numFmtId="43" fontId="12" fillId="5" borderId="7" xfId="0" applyNumberFormat="1" applyFont="1" applyFill="1" applyBorder="1" applyAlignment="1">
      <alignment horizontal="center" vertical="center" wrapText="1"/>
    </xf>
  </cellXfs>
  <cellStyles count="56">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 name="RowLevel_1" xfId="49"/>
    <cellStyle name="常规 2" xfId="50"/>
    <cellStyle name="常规 5" xfId="51"/>
    <cellStyle name="常规_Sheet1" xfId="52"/>
    <cellStyle name="样式 1" xfId="53"/>
    <cellStyle name="样式 2" xfId="54"/>
    <cellStyle name="千位分隔 10" xfId="55"/>
  </cellStyles>
  <dxfs count="40">
    <dxf>
      <fill>
        <patternFill patternType="solid">
          <bgColor rgb="FFFF0000"/>
        </patternFill>
      </fill>
    </dxf>
    <dxf>
      <alignment horizontal="center" vertical="center"/>
    </dxf>
    <dxf>
      <font>
        <name val="宋体"/>
        <scheme val="none"/>
        <charset val="134"/>
        <family val="3"/>
        <b val="0"/>
        <i val="0"/>
        <strike val="0"/>
        <u val="none"/>
        <sz val="11"/>
        <color theme="1"/>
      </font>
      <alignment horizontal="center" vertical="center"/>
    </dxf>
    <dxf>
      <alignment horizontal="center" vertical="center"/>
    </dxf>
    <dxf>
      <alignment horizontal="center" vertical="center"/>
    </dxf>
    <dxf>
      <numFmt numFmtId="0" formatCode="General"/>
    </dxf>
    <dxf>
      <numFmt numFmtId="0" formatCode="General"/>
    </dxf>
    <dxf>
      <alignment horizontal="left" vertical="center"/>
    </dxf>
    <dxf>
      <font>
        <name val="宋体"/>
        <scheme val="none"/>
        <charset val="134"/>
        <family val="3"/>
        <b val="0"/>
        <i val="0"/>
        <strike val="0"/>
        <u val="none"/>
        <sz val="11"/>
        <color theme="1"/>
      </font>
      <alignment horizontal="center" vertical="center"/>
      <border>
        <left/>
        <right/>
        <top style="thin">
          <color theme="5"/>
        </top>
        <bottom/>
      </border>
    </dxf>
    <dxf>
      <font>
        <name val="宋体"/>
        <scheme val="none"/>
        <charset val="134"/>
        <family val="3"/>
        <b val="0"/>
        <i val="0"/>
        <strike val="0"/>
        <u val="none"/>
        <sz val="11"/>
        <color theme="1"/>
      </font>
      <alignment horizontal="center" vertical="center"/>
      <border>
        <left/>
        <right/>
        <top style="thin">
          <color theme="5"/>
        </top>
        <bottom/>
      </border>
    </dxf>
    <dxf>
      <font>
        <name val="宋体"/>
        <scheme val="none"/>
        <charset val="134"/>
        <family val="3"/>
        <b val="0"/>
        <i val="0"/>
        <strike val="0"/>
        <u val="none"/>
        <sz val="11"/>
        <color theme="1"/>
      </font>
      <alignment horizontal="center" vertical="center"/>
      <border>
        <left/>
        <right/>
        <top style="thin">
          <color theme="5"/>
        </top>
        <bottom/>
      </border>
    </dxf>
    <dxf>
      <font>
        <name val="宋体"/>
        <scheme val="none"/>
        <charset val="134"/>
        <family val="3"/>
        <b val="0"/>
        <i val="0"/>
        <strike val="0"/>
        <u val="none"/>
        <sz val="11"/>
        <color theme="1"/>
      </font>
      <alignment horizontal="center" vertical="center"/>
      <border>
        <left/>
        <right/>
        <top style="thin">
          <color theme="5"/>
        </top>
        <bottom/>
      </border>
    </dxf>
    <dxf>
      <font>
        <name val="宋体"/>
        <scheme val="none"/>
        <charset val="134"/>
        <family val="3"/>
        <b val="0"/>
        <i val="0"/>
        <strike val="0"/>
        <u val="none"/>
        <sz val="11"/>
        <color theme="1"/>
      </font>
      <alignment horizontal="center" vertical="center"/>
      <border>
        <left/>
        <right/>
        <top style="thin">
          <color theme="5"/>
        </top>
        <bottom/>
      </border>
    </dxf>
    <dxf>
      <font>
        <name val="宋体"/>
        <scheme val="none"/>
        <charset val="134"/>
        <family val="3"/>
        <b val="0"/>
        <i val="0"/>
        <strike val="0"/>
        <u val="none"/>
        <sz val="11"/>
        <color theme="1"/>
      </font>
      <alignment horizontal="center" vertical="center"/>
      <border>
        <left/>
        <right/>
        <top style="thin">
          <color theme="5"/>
        </top>
        <bottom/>
      </border>
    </dxf>
    <dxf>
      <font>
        <name val="宋体"/>
        <scheme val="none"/>
        <charset val="134"/>
        <family val="3"/>
        <b val="0"/>
        <i val="0"/>
        <strike val="0"/>
        <u val="none"/>
        <sz val="11"/>
        <color theme="1"/>
      </font>
      <alignment horizontal="center" vertical="center"/>
      <border>
        <left/>
        <right/>
        <top style="thin">
          <color theme="5"/>
        </top>
        <bottom/>
      </border>
    </dxf>
    <dxf>
      <font>
        <name val="宋体"/>
        <scheme val="none"/>
        <charset val="134"/>
        <family val="3"/>
        <b val="0"/>
        <i val="0"/>
        <strike val="0"/>
        <u val="none"/>
        <sz val="11"/>
        <color theme="1"/>
      </font>
      <alignment horizontal="center" vertical="center"/>
      <border>
        <left/>
        <right/>
        <top style="thin">
          <color theme="5"/>
        </top>
        <bottom/>
      </border>
    </dxf>
    <dxf>
      <font>
        <name val="宋体"/>
        <scheme val="none"/>
        <charset val="134"/>
        <family val="3"/>
        <b val="0"/>
        <i val="0"/>
        <strike val="0"/>
        <u val="none"/>
        <sz val="11"/>
        <color theme="1"/>
      </font>
      <alignment horizontal="center" vertical="center"/>
      <border>
        <left/>
        <right/>
        <top style="thin">
          <color theme="5"/>
        </top>
        <bottom/>
      </border>
    </dxf>
    <dxf>
      <font>
        <name val="宋体"/>
        <scheme val="none"/>
        <charset val="134"/>
        <family val="3"/>
        <b val="0"/>
        <i val="0"/>
        <strike val="0"/>
        <u val="none"/>
        <sz val="11"/>
        <color theme="1"/>
      </font>
      <alignment horizontal="center" vertical="center"/>
      <border>
        <left/>
        <right/>
        <top style="thin">
          <color theme="5"/>
        </top>
        <bottom/>
      </border>
    </dxf>
    <dxf>
      <font>
        <name val="宋体"/>
        <scheme val="none"/>
        <charset val="134"/>
        <family val="3"/>
        <b val="0"/>
        <i val="0"/>
        <strike val="0"/>
        <u val="none"/>
        <sz val="11"/>
        <color theme="1"/>
      </font>
      <alignment horizontal="center" vertical="center"/>
      <border>
        <left/>
        <right/>
        <top style="thin">
          <color theme="5"/>
        </top>
        <bottom/>
      </border>
    </dxf>
    <dxf>
      <font>
        <name val="宋体"/>
        <scheme val="none"/>
        <charset val="134"/>
        <family val="3"/>
        <b val="0"/>
        <i val="0"/>
        <strike val="0"/>
        <u val="none"/>
        <sz val="11"/>
        <color theme="1"/>
      </font>
      <alignment horizontal="center" vertical="center"/>
      <border>
        <left/>
        <right/>
        <top style="thin">
          <color theme="5"/>
        </top>
        <bottom/>
      </border>
    </dxf>
    <dxf>
      <font>
        <name val="宋体"/>
        <scheme val="none"/>
        <charset val="134"/>
        <family val="3"/>
        <b val="0"/>
        <i val="0"/>
        <strike val="0"/>
        <u val="none"/>
        <sz val="11"/>
        <color theme="1"/>
      </font>
      <alignment horizontal="center" vertical="center"/>
      <border>
        <left/>
        <right/>
        <top style="thin">
          <color theme="5"/>
        </top>
        <bottom/>
      </border>
    </dxf>
    <dxf>
      <font>
        <name val="宋体"/>
        <scheme val="none"/>
        <charset val="134"/>
        <family val="3"/>
        <b val="0"/>
        <i val="0"/>
        <strike val="0"/>
        <u val="none"/>
        <sz val="11"/>
        <color theme="1"/>
      </font>
      <alignment horizontal="center" vertical="center"/>
    </dxf>
    <dxf>
      <alignment horizontal="left" vertical="cent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29"/>
      <tableStyleElement type="headerRow" dxfId="28"/>
      <tableStyleElement type="totalRow" dxfId="27"/>
      <tableStyleElement type="firstColumn" dxfId="26"/>
      <tableStyleElement type="lastColumn" dxfId="25"/>
      <tableStyleElement type="firstRowStripe" dxfId="24"/>
      <tableStyleElement type="firstColumnStripe" dxfId="23"/>
    </tableStyle>
    <tableStyle name="PivotStylePreset2_Accent1" table="0" count="10" xr9:uid="{267968C8-6FFD-4C36-ACC1-9EA1FD1885CA}">
      <tableStyleElement type="headerRow" dxfId="39"/>
      <tableStyleElement type="totalRow" dxfId="38"/>
      <tableStyleElement type="firstRowStripe" dxfId="37"/>
      <tableStyleElement type="firstColumnStripe" dxfId="36"/>
      <tableStyleElement type="firstSubtotalRow" dxfId="35"/>
      <tableStyleElement type="secondSubtotalRow" dxfId="34"/>
      <tableStyleElement type="firstRowSubheading" dxfId="33"/>
      <tableStyleElement type="secondRowSubheading" dxfId="32"/>
      <tableStyleElement type="pageFieldLabels" dxfId="31"/>
      <tableStyleElement type="pageFieldValues" dxfId="30"/>
    </tableStyle>
  </tableStyles>
  <colors>
    <mruColors>
      <color rgb="00F7BA3F"/>
      <color rgb="00FF66CC"/>
      <color rgb="00FF0000"/>
      <color rgb="00769A26"/>
      <color rgb="004818C4"/>
      <color rgb="00A3B50B"/>
      <color rgb="00F2BA02"/>
      <color rgb="00FFFF00"/>
    </mruColors>
  </color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9" Type="http://schemas.openxmlformats.org/officeDocument/2006/relationships/worksheet" Target="worksheets/sheet9.xml"/><Relationship Id="rId8" Type="http://schemas.openxmlformats.org/officeDocument/2006/relationships/worksheet" Target="worksheets/sheet8.xml"/><Relationship Id="rId7" Type="http://schemas.openxmlformats.org/officeDocument/2006/relationships/worksheet" Target="worksheets/sheet7.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39" Type="http://schemas.openxmlformats.org/officeDocument/2006/relationships/styles" Target="styles.xml"/><Relationship Id="rId38" Type="http://schemas.openxmlformats.org/officeDocument/2006/relationships/sheetMetadata" Target="metadata.xml"/><Relationship Id="rId37" Type="http://schemas.openxmlformats.org/officeDocument/2006/relationships/sharedStrings" Target="sharedStrings.xml"/><Relationship Id="rId36" Type="http://schemas.openxmlformats.org/officeDocument/2006/relationships/theme" Target="theme/theme1.xml"/><Relationship Id="rId35" Type="http://schemas.openxmlformats.org/officeDocument/2006/relationships/externalLink" Target="externalLinks/externalLink1.xml"/><Relationship Id="rId34" Type="http://schemas.microsoft.com/office/2007/relationships/slicerCache" Target="slicerCaches/slicerCache3.xml"/><Relationship Id="rId33" Type="http://schemas.microsoft.com/office/2007/relationships/slicerCache" Target="slicerCaches/slicerCache2.xml"/><Relationship Id="rId32" Type="http://schemas.microsoft.com/office/2007/relationships/slicerCache" Target="slicerCaches/slicerCache1.xml"/><Relationship Id="rId31" Type="http://schemas.openxmlformats.org/officeDocument/2006/relationships/worksheet" Target="worksheets/sheet31.xml"/><Relationship Id="rId30" Type="http://schemas.openxmlformats.org/officeDocument/2006/relationships/worksheet" Target="worksheets/sheet30.xml"/><Relationship Id="rId3" Type="http://schemas.openxmlformats.org/officeDocument/2006/relationships/worksheet" Target="worksheets/sheet3.xml"/><Relationship Id="rId29" Type="http://schemas.openxmlformats.org/officeDocument/2006/relationships/worksheet" Target="worksheets/sheet29.xml"/><Relationship Id="rId28" Type="http://schemas.openxmlformats.org/officeDocument/2006/relationships/worksheet" Target="worksheets/sheet28.xml"/><Relationship Id="rId27" Type="http://schemas.openxmlformats.org/officeDocument/2006/relationships/worksheet" Target="worksheets/sheet27.xml"/><Relationship Id="rId26" Type="http://schemas.openxmlformats.org/officeDocument/2006/relationships/worksheet" Target="worksheets/sheet26.xml"/><Relationship Id="rId25" Type="http://schemas.openxmlformats.org/officeDocument/2006/relationships/worksheet" Target="worksheets/sheet25.xml"/><Relationship Id="rId24" Type="http://schemas.openxmlformats.org/officeDocument/2006/relationships/worksheet" Target="worksheets/sheet24.xml"/><Relationship Id="rId23" Type="http://schemas.openxmlformats.org/officeDocument/2006/relationships/worksheet" Target="worksheets/sheet23.xml"/><Relationship Id="rId22" Type="http://schemas.openxmlformats.org/officeDocument/2006/relationships/worksheet" Target="worksheets/sheet22.xml"/><Relationship Id="rId21" Type="http://schemas.openxmlformats.org/officeDocument/2006/relationships/worksheet" Target="worksheets/sheet21.xml"/><Relationship Id="rId20" Type="http://schemas.openxmlformats.org/officeDocument/2006/relationships/worksheet" Target="worksheets/sheet20.xml"/><Relationship Id="rId2" Type="http://schemas.openxmlformats.org/officeDocument/2006/relationships/worksheet" Target="worksheets/sheet2.xml"/><Relationship Id="rId19" Type="http://schemas.openxmlformats.org/officeDocument/2006/relationships/worksheet" Target="worksheets/sheet19.xml"/><Relationship Id="rId18" Type="http://schemas.openxmlformats.org/officeDocument/2006/relationships/worksheet" Target="worksheets/sheet18.xml"/><Relationship Id="rId17" Type="http://schemas.openxmlformats.org/officeDocument/2006/relationships/worksheet" Target="worksheets/sheet17.xml"/><Relationship Id="rId16" Type="http://schemas.openxmlformats.org/officeDocument/2006/relationships/worksheet" Target="worksheets/sheet16.xml"/><Relationship Id="rId15" Type="http://schemas.openxmlformats.org/officeDocument/2006/relationships/worksheet" Target="worksheets/sheet15.xml"/><Relationship Id="rId14" Type="http://schemas.openxmlformats.org/officeDocument/2006/relationships/worksheet" Target="worksheets/sheet14.xml"/><Relationship Id="rId13" Type="http://schemas.openxmlformats.org/officeDocument/2006/relationships/worksheet" Target="worksheets/sheet13.xml"/><Relationship Id="rId12" Type="http://schemas.openxmlformats.org/officeDocument/2006/relationships/worksheet" Target="worksheets/sheet12.xml"/><Relationship Id="rId11" Type="http://schemas.openxmlformats.org/officeDocument/2006/relationships/worksheet" Target="worksheets/sheet11.xml"/><Relationship Id="rId10" Type="http://schemas.openxmlformats.org/officeDocument/2006/relationships/worksheet" Target="worksheets/sheet10.xml"/><Relationship Id="rId1" Type="http://schemas.openxmlformats.org/officeDocument/2006/relationships/worksheet" Target="worksheets/sheet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4" Type="http://schemas.microsoft.com/office/2011/relationships/chartColorStyle" Target="colors4.xml"/><Relationship Id="rId3" Type="http://schemas.microsoft.com/office/2011/relationships/chartStyle" Target="style4.xml"/><Relationship Id="rId2" Type="http://schemas.openxmlformats.org/officeDocument/2006/relationships/image" Target="../media/image1.png"/><Relationship Id="rId1" Type="http://schemas.openxmlformats.org/officeDocument/2006/relationships/themeOverride" Target="../theme/themeOverride1.xml"/></Relationships>
</file>

<file path=xl/charts/_rels/chart6.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7.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8.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9.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10.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1.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2.xml.rels><?xml version="1.0" encoding="UTF-8" standalone="yes"?>
<Relationships xmlns="http://schemas.openxmlformats.org/package/2006/relationships"><Relationship Id="rId4" Type="http://schemas.microsoft.com/office/2011/relationships/chartColorStyle" Target="colors11.xml"/><Relationship Id="rId3" Type="http://schemas.microsoft.com/office/2011/relationships/chartStyle" Target="style11.xml"/><Relationship Id="rId2" Type="http://schemas.openxmlformats.org/officeDocument/2006/relationships/image" Target="../media/image1.png"/><Relationship Id="rId1" Type="http://schemas.openxmlformats.org/officeDocument/2006/relationships/themeOverride" Target="../theme/themeOverride2.xml"/></Relationships>
</file>

<file path=xl/charts/_rels/chart14.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5.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6.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_rels/chart17.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chart1.xml><?xml version="1.0" encoding="utf-8"?>
<c:chartSpace xmlns:c="http://schemas.openxmlformats.org/drawingml/2006/chart" xmlns:a="http://schemas.openxmlformats.org/drawingml/2006/main" xmlns:r="http://schemas.openxmlformats.org/officeDocument/2006/relationships">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clustered"/>
        <c:varyColors val="0"/>
        <c:ser>
          <c:idx val="0"/>
          <c:order val="0"/>
          <c:tx>
            <c:strRef>
              <c:f>'3异常统计表'!$A$2</c:f>
              <c:strCache>
                <c:ptCount val="1"/>
                <c:pt idx="0">
                  <c:v>服务成本</c:v>
                </c:pt>
              </c:strCache>
            </c:strRef>
          </c:tx>
          <c:spPr>
            <a:gradFill>
              <a:gsLst>
                <a:gs pos="95000">
                  <a:srgbClr val="00B0F0"/>
                </a:gs>
                <a:gs pos="0">
                  <a:schemeClr val="accent1">
                    <a:lumMod val="75000"/>
                  </a:schemeClr>
                </a:gs>
              </a:gsLst>
              <a:lin ang="5400000" scaled="1"/>
            </a:gradFill>
            <a:ln>
              <a:noFill/>
            </a:ln>
            <a:effectLst/>
          </c:spPr>
          <c:invertIfNegative val="0"/>
          <c:dLbls>
            <c:delete val="1"/>
          </c:dLbls>
          <c:cat>
            <c:strRef>
              <c:f>'3异常统计表'!$B$1:$M$1</c:f>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f>'3异常统计表'!$B$2:$M$2</c:f>
              <c:numCache>
                <c:formatCode>General</c:formatCode>
                <c:ptCount val="12"/>
                <c:pt idx="0">
                  <c:v>6</c:v>
                </c:pt>
                <c:pt idx="1">
                  <c:v>7</c:v>
                </c:pt>
                <c:pt idx="2">
                  <c:v>6</c:v>
                </c:pt>
                <c:pt idx="3">
                  <c:v>6</c:v>
                </c:pt>
                <c:pt idx="4">
                  <c:v>6</c:v>
                </c:pt>
                <c:pt idx="5">
                  <c:v>6</c:v>
                </c:pt>
                <c:pt idx="6">
                  <c:v>6</c:v>
                </c:pt>
                <c:pt idx="7">
                  <c:v>4</c:v>
                </c:pt>
                <c:pt idx="8">
                  <c:v>4</c:v>
                </c:pt>
                <c:pt idx="9">
                  <c:v>4</c:v>
                </c:pt>
                <c:pt idx="10">
                  <c:v>4</c:v>
                </c:pt>
                <c:pt idx="11">
                  <c:v>4</c:v>
                </c:pt>
              </c:numCache>
            </c:numRef>
          </c:val>
        </c:ser>
        <c:ser>
          <c:idx val="1"/>
          <c:order val="1"/>
          <c:tx>
            <c:strRef>
              <c:f>'3异常统计表'!$A$3</c:f>
              <c:strCache>
                <c:ptCount val="1"/>
                <c:pt idx="0">
                  <c:v>物耗成本</c:v>
                </c:pt>
              </c:strCache>
            </c:strRef>
          </c:tx>
          <c:spPr>
            <a:gradFill>
              <a:gsLst>
                <a:gs pos="0">
                  <a:srgbClr val="00B050"/>
                </a:gs>
                <a:gs pos="98000">
                  <a:srgbClr val="92D050"/>
                </a:gs>
              </a:gsLst>
              <a:lin ang="5400000" scaled="1"/>
            </a:gradFill>
            <a:ln>
              <a:noFill/>
            </a:ln>
            <a:effectLst/>
          </c:spPr>
          <c:invertIfNegative val="0"/>
          <c:dLbls>
            <c:delete val="1"/>
          </c:dLbls>
          <c:cat>
            <c:strRef>
              <c:f>'3异常统计表'!$B$1:$M$1</c:f>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f>'3异常统计表'!$B$3:$M$3</c:f>
              <c:numCache>
                <c:formatCode>General</c:formatCode>
                <c:ptCount val="12"/>
                <c:pt idx="0">
                  <c:v>0</c:v>
                </c:pt>
                <c:pt idx="1">
                  <c:v>0</c:v>
                </c:pt>
                <c:pt idx="2">
                  <c:v>0</c:v>
                </c:pt>
                <c:pt idx="3">
                  <c:v>0</c:v>
                </c:pt>
                <c:pt idx="4">
                  <c:v>0</c:v>
                </c:pt>
                <c:pt idx="5">
                  <c:v>0</c:v>
                </c:pt>
                <c:pt idx="6">
                  <c:v>0</c:v>
                </c:pt>
                <c:pt idx="7">
                  <c:v>0</c:v>
                </c:pt>
                <c:pt idx="8">
                  <c:v>0</c:v>
                </c:pt>
                <c:pt idx="9">
                  <c:v>0</c:v>
                </c:pt>
                <c:pt idx="10">
                  <c:v>0</c:v>
                </c:pt>
                <c:pt idx="11">
                  <c:v>0</c:v>
                </c:pt>
              </c:numCache>
            </c:numRef>
          </c:val>
        </c:ser>
        <c:ser>
          <c:idx val="2"/>
          <c:order val="2"/>
          <c:tx>
            <c:strRef>
              <c:f>'3异常统计表'!$A$4</c:f>
              <c:strCache>
                <c:ptCount val="1"/>
                <c:pt idx="0">
                  <c:v>维改成本</c:v>
                </c:pt>
              </c:strCache>
            </c:strRef>
          </c:tx>
          <c:spPr>
            <a:gradFill>
              <a:gsLst>
                <a:gs pos="95000">
                  <a:srgbClr val="FFFF00"/>
                </a:gs>
                <a:gs pos="0">
                  <a:srgbClr val="FFC000"/>
                </a:gs>
              </a:gsLst>
              <a:lin ang="5400000" scaled="1"/>
            </a:gradFill>
            <a:ln>
              <a:noFill/>
            </a:ln>
            <a:effectLst/>
          </c:spPr>
          <c:invertIfNegative val="0"/>
          <c:dLbls>
            <c:delete val="1"/>
          </c:dLbls>
          <c:cat>
            <c:strRef>
              <c:f>'3异常统计表'!$B$1:$M$1</c:f>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f>'3异常统计表'!$B$4:$M$4</c:f>
              <c:numCache>
                <c:formatCode>General</c:formatCode>
                <c:ptCount val="12"/>
                <c:pt idx="0">
                  <c:v>0</c:v>
                </c:pt>
                <c:pt idx="1">
                  <c:v>0</c:v>
                </c:pt>
                <c:pt idx="2">
                  <c:v>0</c:v>
                </c:pt>
                <c:pt idx="3">
                  <c:v>0</c:v>
                </c:pt>
                <c:pt idx="4">
                  <c:v>0</c:v>
                </c:pt>
                <c:pt idx="5">
                  <c:v>0</c:v>
                </c:pt>
                <c:pt idx="6">
                  <c:v>0</c:v>
                </c:pt>
                <c:pt idx="7">
                  <c:v>0</c:v>
                </c:pt>
                <c:pt idx="8">
                  <c:v>0</c:v>
                </c:pt>
                <c:pt idx="9">
                  <c:v>0</c:v>
                </c:pt>
                <c:pt idx="10">
                  <c:v>0</c:v>
                </c:pt>
                <c:pt idx="11">
                  <c:v>0</c:v>
                </c:pt>
              </c:numCache>
            </c:numRef>
          </c:val>
        </c:ser>
        <c:ser>
          <c:idx val="3"/>
          <c:order val="3"/>
          <c:tx>
            <c:strRef>
              <c:f>'3异常统计表'!$A$5</c:f>
              <c:strCache>
                <c:ptCount val="1"/>
                <c:pt idx="0">
                  <c:v>能源成本</c:v>
                </c:pt>
              </c:strCache>
            </c:strRef>
          </c:tx>
          <c:spPr>
            <a:solidFill>
              <a:schemeClr val="accent4"/>
            </a:solidFill>
            <a:ln>
              <a:noFill/>
            </a:ln>
            <a:effectLst/>
          </c:spPr>
          <c:invertIfNegative val="0"/>
          <c:dLbls>
            <c:delete val="1"/>
          </c:dLbls>
          <c:cat>
            <c:strRef>
              <c:f>'3异常统计表'!$B$1:$M$1</c:f>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f>'3异常统计表'!$B$5:$M$5</c:f>
              <c:numCache>
                <c:formatCode>General</c:formatCode>
                <c:ptCount val="12"/>
                <c:pt idx="0">
                  <c:v>0</c:v>
                </c:pt>
                <c:pt idx="1">
                  <c:v>0</c:v>
                </c:pt>
                <c:pt idx="2">
                  <c:v>0</c:v>
                </c:pt>
                <c:pt idx="3">
                  <c:v>0</c:v>
                </c:pt>
                <c:pt idx="4">
                  <c:v>0</c:v>
                </c:pt>
                <c:pt idx="5">
                  <c:v>0</c:v>
                </c:pt>
                <c:pt idx="6">
                  <c:v>0</c:v>
                </c:pt>
                <c:pt idx="7">
                  <c:v>0</c:v>
                </c:pt>
                <c:pt idx="8">
                  <c:v>0</c:v>
                </c:pt>
                <c:pt idx="9">
                  <c:v>0</c:v>
                </c:pt>
                <c:pt idx="10">
                  <c:v>0</c:v>
                </c:pt>
                <c:pt idx="11">
                  <c:v>0</c:v>
                </c:pt>
              </c:numCache>
            </c:numRef>
          </c:val>
        </c:ser>
        <c:ser>
          <c:idx val="4"/>
          <c:order val="4"/>
          <c:tx>
            <c:strRef>
              <c:f>'3异常统计表'!$A$6</c:f>
              <c:strCache>
                <c:ptCount val="1"/>
                <c:pt idx="0">
                  <c:v>行政办公</c:v>
                </c:pt>
              </c:strCache>
            </c:strRef>
          </c:tx>
          <c:spPr>
            <a:solidFill>
              <a:schemeClr val="accent5"/>
            </a:solidFill>
            <a:ln>
              <a:noFill/>
            </a:ln>
            <a:effectLst/>
          </c:spPr>
          <c:invertIfNegative val="0"/>
          <c:dLbls>
            <c:delete val="1"/>
          </c:dLbls>
          <c:cat>
            <c:strRef>
              <c:f>'3异常统计表'!$B$1:$M$1</c:f>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f>'3异常统计表'!$B$6:$M$6</c:f>
              <c:numCache>
                <c:formatCode>General</c:formatCode>
                <c:ptCount val="12"/>
                <c:pt idx="0">
                  <c:v>0</c:v>
                </c:pt>
                <c:pt idx="1">
                  <c:v>0</c:v>
                </c:pt>
                <c:pt idx="2">
                  <c:v>0</c:v>
                </c:pt>
                <c:pt idx="3">
                  <c:v>0</c:v>
                </c:pt>
                <c:pt idx="4">
                  <c:v>0</c:v>
                </c:pt>
                <c:pt idx="5">
                  <c:v>0</c:v>
                </c:pt>
                <c:pt idx="6">
                  <c:v>0</c:v>
                </c:pt>
                <c:pt idx="7">
                  <c:v>0</c:v>
                </c:pt>
                <c:pt idx="8">
                  <c:v>0</c:v>
                </c:pt>
                <c:pt idx="9">
                  <c:v>0</c:v>
                </c:pt>
                <c:pt idx="10">
                  <c:v>0</c:v>
                </c:pt>
                <c:pt idx="11">
                  <c:v>0</c:v>
                </c:pt>
              </c:numCache>
            </c:numRef>
          </c:val>
        </c:ser>
        <c:ser>
          <c:idx val="5"/>
          <c:order val="5"/>
          <c:tx>
            <c:strRef>
              <c:f>'3异常统计表'!$A$7</c:f>
              <c:strCache>
                <c:ptCount val="1"/>
                <c:pt idx="0">
                  <c:v>前期投入</c:v>
                </c:pt>
              </c:strCache>
            </c:strRef>
          </c:tx>
          <c:spPr>
            <a:gradFill>
              <a:gsLst>
                <a:gs pos="0">
                  <a:schemeClr val="accent6">
                    <a:lumMod val="75000"/>
                  </a:schemeClr>
                </a:gs>
                <a:gs pos="98000">
                  <a:schemeClr val="accent6">
                    <a:lumMod val="40000"/>
                    <a:lumOff val="60000"/>
                  </a:schemeClr>
                </a:gs>
              </a:gsLst>
              <a:lin ang="5400000" scaled="1"/>
            </a:gradFill>
            <a:ln>
              <a:noFill/>
            </a:ln>
            <a:effectLst/>
          </c:spPr>
          <c:invertIfNegative val="0"/>
          <c:dLbls>
            <c:delete val="1"/>
          </c:dLbls>
          <c:cat>
            <c:strRef>
              <c:f>'3异常统计表'!$B$1:$M$1</c:f>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f>'3异常统计表'!$B$7:$M$7</c:f>
              <c:numCache>
                <c:formatCode>General</c:formatCode>
                <c:ptCount val="12"/>
                <c:pt idx="0">
                  <c:v>0</c:v>
                </c:pt>
                <c:pt idx="1">
                  <c:v>0</c:v>
                </c:pt>
                <c:pt idx="2">
                  <c:v>0</c:v>
                </c:pt>
                <c:pt idx="3">
                  <c:v>0</c:v>
                </c:pt>
                <c:pt idx="4">
                  <c:v>0</c:v>
                </c:pt>
                <c:pt idx="5">
                  <c:v>0</c:v>
                </c:pt>
                <c:pt idx="6">
                  <c:v>0</c:v>
                </c:pt>
                <c:pt idx="7">
                  <c:v>0</c:v>
                </c:pt>
                <c:pt idx="8">
                  <c:v>0</c:v>
                </c:pt>
                <c:pt idx="9">
                  <c:v>0</c:v>
                </c:pt>
                <c:pt idx="10">
                  <c:v>0</c:v>
                </c:pt>
                <c:pt idx="11">
                  <c:v>0</c:v>
                </c:pt>
              </c:numCache>
            </c:numRef>
          </c:val>
        </c:ser>
        <c:dLbls>
          <c:showLegendKey val="0"/>
          <c:showVal val="0"/>
          <c:showCatName val="0"/>
          <c:showSerName val="0"/>
          <c:showPercent val="0"/>
          <c:showBubbleSize val="0"/>
        </c:dLbls>
        <c:gapWidth val="150"/>
        <c:axId val="496208912"/>
        <c:axId val="1167695264"/>
      </c:barChart>
      <c:lineChart>
        <c:grouping val="standard"/>
        <c:varyColors val="0"/>
        <c:ser>
          <c:idx val="6"/>
          <c:order val="6"/>
          <c:tx>
            <c:strRef>
              <c:f>'3异常统计表'!$A$8</c:f>
              <c:strCache>
                <c:ptCount val="1"/>
                <c:pt idx="0">
                  <c:v>异常项累计</c:v>
                </c:pt>
              </c:strCache>
            </c:strRef>
          </c:tx>
          <c:spPr>
            <a:ln w="22225" cap="rnd">
              <a:solidFill>
                <a:srgbClr val="FF0000"/>
              </a:solidFill>
              <a:round/>
            </a:ln>
            <a:effectLst/>
          </c:spPr>
          <c:marker>
            <c:symbol val="none"/>
          </c:marker>
          <c:dLbls>
            <c:delete val="1"/>
          </c:dLbls>
          <c:cat>
            <c:strRef>
              <c:f>'3异常统计表'!$B$1:$M$1</c:f>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f>'3异常统计表'!$B$8:$M$8</c:f>
              <c:numCache>
                <c:formatCode>General</c:formatCode>
                <c:ptCount val="12"/>
                <c:pt idx="0">
                  <c:v>6</c:v>
                </c:pt>
                <c:pt idx="1">
                  <c:v>7</c:v>
                </c:pt>
                <c:pt idx="2">
                  <c:v>6</c:v>
                </c:pt>
                <c:pt idx="3">
                  <c:v>6</c:v>
                </c:pt>
                <c:pt idx="4">
                  <c:v>6</c:v>
                </c:pt>
                <c:pt idx="5">
                  <c:v>6</c:v>
                </c:pt>
                <c:pt idx="6">
                  <c:v>6</c:v>
                </c:pt>
                <c:pt idx="7">
                  <c:v>4</c:v>
                </c:pt>
                <c:pt idx="8">
                  <c:v>4</c:v>
                </c:pt>
                <c:pt idx="9">
                  <c:v>4</c:v>
                </c:pt>
                <c:pt idx="10">
                  <c:v>4</c:v>
                </c:pt>
                <c:pt idx="11">
                  <c:v>4</c:v>
                </c:pt>
              </c:numCache>
            </c:numRef>
          </c:val>
          <c:smooth val="0"/>
        </c:ser>
        <c:dLbls>
          <c:showLegendKey val="0"/>
          <c:showVal val="0"/>
          <c:showCatName val="0"/>
          <c:showSerName val="0"/>
          <c:showPercent val="0"/>
          <c:showBubbleSize val="0"/>
        </c:dLbls>
        <c:marker val="0"/>
        <c:smooth val="0"/>
        <c:axId val="496203312"/>
        <c:axId val="993985280"/>
      </c:lineChart>
      <c:catAx>
        <c:axId val="49620891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lang="zh-CN" sz="900" b="0" i="0" u="none" strike="noStrike" kern="1200" baseline="0">
                <a:solidFill>
                  <a:sysClr val="windowText" lastClr="000000"/>
                </a:solidFill>
                <a:latin typeface="微软雅黑" panose="020B0503020204020204" pitchFamily="34" charset="-122"/>
                <a:ea typeface="微软雅黑" panose="020B0503020204020204" pitchFamily="34" charset="-122"/>
                <a:cs typeface="+mn-cs"/>
              </a:defRPr>
            </a:pPr>
          </a:p>
        </c:txPr>
        <c:crossAx val="1167695264"/>
        <c:crosses val="autoZero"/>
        <c:auto val="1"/>
        <c:lblAlgn val="ctr"/>
        <c:lblOffset val="100"/>
        <c:noMultiLvlLbl val="0"/>
      </c:catAx>
      <c:valAx>
        <c:axId val="1167695264"/>
        <c:scaling>
          <c:orientation val="minMax"/>
          <c:min val="1"/>
        </c:scaling>
        <c:delete val="0"/>
        <c:axPos val="l"/>
        <c:majorGridlines>
          <c:spPr>
            <a:ln w="9525" cap="flat" cmpd="sng" algn="ctr">
              <a:solidFill>
                <a:schemeClr val="tx1">
                  <a:lumMod val="15000"/>
                  <a:lumOff val="85000"/>
                </a:schemeClr>
              </a:solidFill>
              <a:round/>
            </a:ln>
            <a:effectLst/>
          </c:spPr>
        </c:majorGridlines>
        <c:numFmt formatCode="#,###&quot;个&quot;;\-#,###&quot;个&quot;" sourceLinked="0"/>
        <c:majorTickMark val="none"/>
        <c:minorTickMark val="none"/>
        <c:tickLblPos val="nextTo"/>
        <c:spPr>
          <a:noFill/>
          <a:ln>
            <a:noFill/>
          </a:ln>
          <a:effectLst/>
        </c:spPr>
        <c:txPr>
          <a:bodyPr rot="-60000000" spcFirstLastPara="1" vertOverflow="ellipsis" vert="horz" wrap="square" anchor="ctr" anchorCtr="1"/>
          <a:lstStyle/>
          <a:p>
            <a:pPr>
              <a:defRPr lang="zh-CN" sz="900" b="0" i="0" u="none" strike="noStrike" kern="1200" baseline="0">
                <a:solidFill>
                  <a:sysClr val="windowText" lastClr="000000"/>
                </a:solidFill>
                <a:latin typeface="微软雅黑" panose="020B0503020204020204" pitchFamily="34" charset="-122"/>
                <a:ea typeface="微软雅黑" panose="020B0503020204020204" pitchFamily="34" charset="-122"/>
                <a:cs typeface="+mn-cs"/>
              </a:defRPr>
            </a:pPr>
          </a:p>
        </c:txPr>
        <c:crossAx val="496208912"/>
        <c:crosses val="autoZero"/>
        <c:crossBetween val="between"/>
        <c:majorUnit val="3"/>
      </c:valAx>
      <c:catAx>
        <c:axId val="496203312"/>
        <c:scaling>
          <c:orientation val="minMax"/>
        </c:scaling>
        <c:delete val="1"/>
        <c:axPos val="b"/>
        <c:numFmt formatCode="General" sourceLinked="1"/>
        <c:majorTickMark val="none"/>
        <c:minorTickMark val="none"/>
        <c:tickLblPos val="nextTo"/>
        <c:txPr>
          <a:bodyPr rot="-60000000" spcFirstLastPara="0" vertOverflow="ellipsis" vert="horz" wrap="square" anchor="ctr" anchorCtr="1"/>
          <a:lstStyle/>
          <a:p>
            <a:pPr>
              <a:defRPr lang="zh-CN" sz="900" b="0" i="0" u="none" strike="noStrike" kern="1200" baseline="0">
                <a:solidFill>
                  <a:sysClr val="windowText" lastClr="000000"/>
                </a:solidFill>
                <a:latin typeface="+mn-lt"/>
                <a:ea typeface="+mn-ea"/>
                <a:cs typeface="+mn-cs"/>
              </a:defRPr>
            </a:pPr>
          </a:p>
        </c:txPr>
        <c:crossAx val="993985280"/>
        <c:crosses val="autoZero"/>
        <c:auto val="1"/>
        <c:lblAlgn val="ctr"/>
        <c:lblOffset val="100"/>
        <c:noMultiLvlLbl val="0"/>
      </c:catAx>
      <c:valAx>
        <c:axId val="993985280"/>
        <c:scaling>
          <c:orientation val="minMax"/>
        </c:scaling>
        <c:delete val="1"/>
        <c:axPos val="r"/>
        <c:numFmt formatCode="General" sourceLinked="1"/>
        <c:majorTickMark val="none"/>
        <c:minorTickMark val="none"/>
        <c:tickLblPos val="nextTo"/>
        <c:txPr>
          <a:bodyPr rot="-60000000" spcFirstLastPara="0" vertOverflow="ellipsis" vert="horz" wrap="square" anchor="ctr" anchorCtr="1"/>
          <a:lstStyle/>
          <a:p>
            <a:pPr>
              <a:defRPr lang="zh-CN" sz="900" b="0" i="0" u="none" strike="noStrike" kern="1200" baseline="0">
                <a:solidFill>
                  <a:sysClr val="windowText" lastClr="000000"/>
                </a:solidFill>
                <a:latin typeface="+mn-lt"/>
                <a:ea typeface="+mn-ea"/>
                <a:cs typeface="+mn-cs"/>
              </a:defRPr>
            </a:pPr>
          </a:p>
        </c:txPr>
        <c:crossAx val="496203312"/>
        <c:crosses val="max"/>
        <c:crossBetween val="between"/>
      </c:valAx>
      <c:spPr>
        <a:noFill/>
        <a:ln>
          <a:noFill/>
        </a:ln>
        <a:effectLst/>
      </c:spPr>
    </c:plotArea>
    <c:legend>
      <c:legendPos val="b"/>
      <c:layout/>
      <c:overlay val="0"/>
      <c:spPr>
        <a:noFill/>
        <a:ln>
          <a:noFill/>
        </a:ln>
        <a:effectLst/>
      </c:spPr>
      <c:txPr>
        <a:bodyPr rot="0" spcFirstLastPara="0" vertOverflow="ellipsis" vert="horz" wrap="square" anchor="ctr" anchorCtr="1"/>
        <a:lstStyle/>
        <a:p>
          <a:pPr>
            <a:defRPr lang="zh-CN" sz="900" b="0" i="0" u="none" strike="noStrike" kern="1200" baseline="0">
              <a:solidFill>
                <a:sysClr val="windowText" lastClr="000000"/>
              </a:solidFill>
              <a:latin typeface="+mn-lt"/>
              <a:ea typeface="+mn-ea"/>
              <a:cs typeface="+mn-cs"/>
            </a:defRPr>
          </a:pPr>
        </a:p>
      </c:txPr>
    </c:legend>
    <c:plotVisOnly val="1"/>
    <c:dispBlanksAs val="gap"/>
    <c:showDLblsOverMax val="0"/>
    <c:extLst>
      <c:ext uri="{0b15fc19-7d7d-44ad-8c2d-2c3a37ce22c3}">
        <chartProps xmlns="https://web.wps.cn/et/2018/main" chartId="{4d1eae15-c171-40ef-9e57-7ea774e6dd09}"/>
      </c:ext>
    </c:extLst>
  </c:chart>
  <c:spPr>
    <a:solidFill>
      <a:schemeClr val="bg1"/>
    </a:solidFill>
    <a:ln w="9525" cap="flat" cmpd="sng" algn="ctr">
      <a:noFill/>
      <a:round/>
    </a:ln>
    <a:effectLst/>
  </c:spPr>
  <c:txPr>
    <a:bodyPr/>
    <a:lstStyle/>
    <a:p>
      <a:pPr>
        <a:defRPr lang="zh-CN">
          <a:solidFill>
            <a:sysClr val="windowText" lastClr="000000"/>
          </a:solidFill>
        </a:defRPr>
      </a:pPr>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0328174556710927"/>
          <c:y val="0.00684306569343066"/>
          <c:w val="0.898305084745763"/>
          <c:h val="0.986382206082615"/>
        </c:manualLayout>
      </c:layout>
      <c:doughnutChart>
        <c:varyColors val="1"/>
        <c:ser>
          <c:idx val="0"/>
          <c:order val="0"/>
          <c:tx>
            <c:strRef>
              <c:f>运营成本管理看板!$F$4</c:f>
              <c:strCache>
                <c:ptCount val="1"/>
                <c:pt idx="0">
                  <c:v>时间进度
  月份/12</c:v>
                </c:pt>
              </c:strCache>
            </c:strRef>
          </c:tx>
          <c:spPr>
            <a:solidFill>
              <a:schemeClr val="bg2"/>
            </a:solidFill>
          </c:spPr>
          <c:explosion val="0"/>
          <c:dPt>
            <c:idx val="0"/>
            <c:bubble3D val="0"/>
            <c:spPr>
              <a:solidFill>
                <a:schemeClr val="accent6">
                  <a:lumMod val="75000"/>
                </a:schemeClr>
              </a:solidFill>
              <a:ln>
                <a:solidFill>
                  <a:schemeClr val="bg1"/>
                </a:solidFill>
              </a:ln>
              <a:effectLst/>
            </c:spPr>
          </c:dPt>
          <c:dPt>
            <c:idx val="1"/>
            <c:bubble3D val="0"/>
            <c:spPr>
              <a:solidFill>
                <a:schemeClr val="bg2"/>
              </a:solidFill>
              <a:ln>
                <a:solidFill>
                  <a:schemeClr val="bg1"/>
                </a:solidFill>
              </a:ln>
              <a:effectLst/>
            </c:spPr>
          </c:dPt>
          <c:dLbls>
            <c:dLbl>
              <c:idx val="0"/>
              <c:layout>
                <c:manualLayout>
                  <c:x val="-0.271750094954489"/>
                  <c:y val="0.109813505156596"/>
                </c:manualLayout>
              </c:layout>
              <c:numFmt formatCode="General" sourceLinked="1"/>
              <c:spPr>
                <a:noFill/>
                <a:ln>
                  <a:noFill/>
                </a:ln>
                <a:effectLst/>
              </c:spPr>
              <c:txPr>
                <a:bodyPr rot="0" spcFirstLastPara="0" vertOverflow="ellipsis" vert="horz" wrap="square" lIns="38100" tIns="19050" rIns="38100" bIns="19050" anchor="ctr" anchorCtr="1"/>
                <a:lstStyle/>
                <a:p>
                  <a:pPr>
                    <a:defRPr lang="zh-CN" sz="1200" b="1" i="0" u="none" strike="noStrike" kern="1200" baseline="0">
                      <a:solidFill>
                        <a:srgbClr val="C00000"/>
                      </a:solidFill>
                      <a:latin typeface="+mn-lt"/>
                      <a:ea typeface="+mn-ea"/>
                      <a:cs typeface="+mn-cs"/>
                    </a:defRPr>
                  </a:pPr>
                </a:p>
              </c:txPr>
              <c:showLegendKey val="0"/>
              <c:showVal val="1"/>
              <c:showCatName val="0"/>
              <c:showSerName val="0"/>
              <c:showPercent val="0"/>
              <c:showBubbleSize val="0"/>
              <c:extLst>
                <c:ext xmlns:c15="http://schemas.microsoft.com/office/drawing/2012/chart" uri="{CE6537A1-D6FC-4f65-9D91-7224C49458BB}">
                  <c15:layout/>
                </c:ext>
              </c:extLst>
            </c:dLbl>
            <c:dLbl>
              <c:idx val="1"/>
              <c:delete val="1"/>
            </c:dLbl>
            <c:spPr>
              <a:noFill/>
              <a:ln>
                <a:noFill/>
              </a:ln>
              <a:effectLst/>
            </c:spPr>
            <c:txPr>
              <a:bodyPr rot="0" spcFirstLastPara="0" vertOverflow="ellipsis" vert="horz" wrap="square" lIns="38100" tIns="19050" rIns="38100" bIns="19050" anchor="ctr" anchorCtr="1"/>
              <a:lstStyle/>
              <a:p>
                <a:pPr>
                  <a:defRPr lang="zh-CN" sz="1200" b="1" i="0" u="none" strike="noStrike" kern="1200" baseline="0">
                    <a:solidFill>
                      <a:schemeClr val="accent1">
                        <a:lumMod val="75000"/>
                      </a:schemeClr>
                    </a:solidFill>
                    <a:latin typeface="+mn-lt"/>
                    <a:ea typeface="+mn-ea"/>
                    <a:cs typeface="+mn-cs"/>
                  </a:defRPr>
                </a:pPr>
              </a:p>
            </c:txPr>
            <c:showLegendKey val="0"/>
            <c:showVal val="0"/>
            <c:showCatName val="0"/>
            <c:showSerName val="0"/>
            <c:showPercent val="0"/>
            <c:showBubbleSize val="0"/>
            <c:showLeaderLines val="1"/>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val>
            <c:numRef>
              <c:f>运营成本管理看板!$J$4:$K$4</c:f>
              <c:numCache>
                <c:formatCode>0%</c:formatCode>
                <c:ptCount val="2"/>
                <c:pt idx="0">
                  <c:v>0.5</c:v>
                </c:pt>
                <c:pt idx="1">
                  <c:v>0.5</c:v>
                </c:pt>
              </c:numCache>
            </c:numRef>
          </c:val>
        </c:ser>
        <c:ser>
          <c:idx val="1"/>
          <c:order val="1"/>
          <c:tx>
            <c:strRef>
              <c:f>运营成本管理看板!$F$5</c:f>
              <c:strCache>
                <c:ptCount val="1"/>
                <c:pt idx="0">
                  <c:v>年度使用率
 C/A</c:v>
                </c:pt>
              </c:strCache>
            </c:strRef>
          </c:tx>
          <c:spPr>
            <a:solidFill>
              <a:schemeClr val="bg2"/>
            </a:solidFill>
          </c:spPr>
          <c:explosion val="0"/>
          <c:dPt>
            <c:idx val="0"/>
            <c:bubble3D val="0"/>
            <c:spPr>
              <a:solidFill>
                <a:schemeClr val="accent1">
                  <a:lumMod val="75000"/>
                </a:schemeClr>
              </a:solidFill>
              <a:ln>
                <a:solidFill>
                  <a:schemeClr val="bg1"/>
                </a:solidFill>
              </a:ln>
              <a:effectLst/>
            </c:spPr>
          </c:dPt>
          <c:dPt>
            <c:idx val="1"/>
            <c:bubble3D val="0"/>
            <c:spPr>
              <a:solidFill>
                <a:schemeClr val="bg2"/>
              </a:solidFill>
              <a:ln>
                <a:solidFill>
                  <a:schemeClr val="bg1"/>
                </a:solidFill>
              </a:ln>
              <a:effectLst/>
            </c:spPr>
          </c:dPt>
          <c:dLbls>
            <c:dLbl>
              <c:idx val="0"/>
              <c:layout>
                <c:manualLayout>
                  <c:x val="-0.325704591280685"/>
                  <c:y val="0.12793433621433"/>
                </c:manualLayout>
              </c:layout>
              <c:showLegendKey val="0"/>
              <c:showVal val="1"/>
              <c:showCatName val="0"/>
              <c:showSerName val="0"/>
              <c:showPercent val="0"/>
              <c:showBubbleSize val="0"/>
              <c:extLst>
                <c:ext xmlns:c15="http://schemas.microsoft.com/office/drawing/2012/chart" uri="{CE6537A1-D6FC-4f65-9D91-7224C49458BB}">
                  <c15:layout/>
                </c:ext>
              </c:extLst>
            </c:dLbl>
            <c:dLbl>
              <c:idx val="1"/>
              <c:delete val="1"/>
            </c:dLbl>
            <c:spPr>
              <a:noFill/>
              <a:ln>
                <a:noFill/>
              </a:ln>
              <a:effectLst/>
            </c:spPr>
            <c:txPr>
              <a:bodyPr rot="0" spcFirstLastPara="0" vertOverflow="ellipsis" vert="horz" wrap="square" lIns="38100" tIns="19050" rIns="38100" bIns="19050" anchor="ctr" anchorCtr="1"/>
              <a:lstStyle/>
              <a:p>
                <a:pPr>
                  <a:defRPr lang="zh-CN" sz="1200" b="1" i="0" u="none" strike="noStrike" kern="1200" baseline="0">
                    <a:solidFill>
                      <a:schemeClr val="accent1">
                        <a:lumMod val="75000"/>
                      </a:schemeClr>
                    </a:solidFill>
                    <a:latin typeface="+mn-lt"/>
                    <a:ea typeface="+mn-ea"/>
                    <a:cs typeface="+mn-cs"/>
                  </a:defRPr>
                </a:pPr>
              </a:p>
            </c:txPr>
            <c:showLegendKey val="0"/>
            <c:showVal val="0"/>
            <c:showCatName val="0"/>
            <c:showSerName val="0"/>
            <c:showPercent val="0"/>
            <c:showBubbleSize val="0"/>
            <c:showLeaderLines val="1"/>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val>
            <c:numRef>
              <c:f>运营成本管理看板!$J$5:$K$5</c:f>
              <c:numCache>
                <c:formatCode>0%</c:formatCode>
                <c:ptCount val="2"/>
                <c:pt idx="0">
                  <c:v>0.412541321900751</c:v>
                </c:pt>
                <c:pt idx="1">
                  <c:v>0.587458678099249</c:v>
                </c:pt>
              </c:numCache>
            </c:numRef>
          </c:val>
        </c:ser>
        <c:ser>
          <c:idx val="2"/>
          <c:order val="2"/>
          <c:tx>
            <c:strRef>
              <c:f>运营成本管理看板!$F$6</c:f>
              <c:strCache>
                <c:ptCount val="1"/>
                <c:pt idx="0">
                  <c:v>月累使用率
 C/B</c:v>
                </c:pt>
              </c:strCache>
            </c:strRef>
          </c:tx>
          <c:spPr/>
          <c:explosion val="0"/>
          <c:dPt>
            <c:idx val="0"/>
            <c:bubble3D val="0"/>
            <c:spPr>
              <a:solidFill>
                <a:schemeClr val="accent1">
                  <a:lumMod val="50000"/>
                </a:schemeClr>
              </a:solidFill>
              <a:ln>
                <a:solidFill>
                  <a:schemeClr val="bg1"/>
                </a:solidFill>
              </a:ln>
              <a:effectLst/>
            </c:spPr>
          </c:dPt>
          <c:dPt>
            <c:idx val="1"/>
            <c:bubble3D val="0"/>
            <c:spPr>
              <a:solidFill>
                <a:schemeClr val="bg2"/>
              </a:solidFill>
              <a:ln>
                <a:solidFill>
                  <a:schemeClr val="bg1"/>
                </a:solidFill>
              </a:ln>
              <a:effectLst/>
            </c:spPr>
          </c:dPt>
          <c:dLbls>
            <c:dLbl>
              <c:idx val="0"/>
              <c:layout>
                <c:manualLayout>
                  <c:x val="0.00707201091066916"/>
                  <c:y val="-0.269182669381475"/>
                </c:manualLayout>
              </c:layout>
              <c:showLegendKey val="0"/>
              <c:showVal val="1"/>
              <c:showCatName val="0"/>
              <c:showSerName val="0"/>
              <c:showPercent val="0"/>
              <c:showBubbleSize val="0"/>
              <c:extLst>
                <c:ext xmlns:c15="http://schemas.microsoft.com/office/drawing/2012/chart" uri="{CE6537A1-D6FC-4f65-9D91-7224C49458BB}">
                  <c15:layout/>
                </c:ext>
              </c:extLst>
            </c:dLbl>
            <c:dLbl>
              <c:idx val="1"/>
              <c:delete val="1"/>
            </c:dLbl>
            <c:spPr>
              <a:noFill/>
              <a:ln>
                <a:noFill/>
              </a:ln>
              <a:effectLst/>
            </c:spPr>
            <c:txPr>
              <a:bodyPr rot="0" spcFirstLastPara="0" vertOverflow="ellipsis" vert="horz" wrap="square" lIns="38100" tIns="19050" rIns="38100" bIns="19050" anchor="ctr" anchorCtr="1"/>
              <a:lstStyle/>
              <a:p>
                <a:pPr>
                  <a:defRPr lang="zh-CN" sz="1200" b="1" i="0" u="none" strike="noStrike" kern="1200" baseline="0">
                    <a:solidFill>
                      <a:schemeClr val="accent1">
                        <a:lumMod val="50000"/>
                      </a:schemeClr>
                    </a:solidFill>
                    <a:latin typeface="+mn-lt"/>
                    <a:ea typeface="+mn-ea"/>
                    <a:cs typeface="+mn-cs"/>
                  </a:defRPr>
                </a:pPr>
              </a:p>
            </c:txPr>
            <c:showLegendKey val="0"/>
            <c:showVal val="1"/>
            <c:showCatName val="0"/>
            <c:showSerName val="0"/>
            <c:showPercent val="0"/>
            <c:showBubbleSize val="0"/>
            <c:showLeaderLines val="0"/>
            <c:extLst>
              <c:ext xmlns:c15="http://schemas.microsoft.com/office/drawing/2012/chart" uri="{CE6537A1-D6FC-4f65-9D91-7224C49458BB}">
                <c15:layout/>
                <c15:showLeaderLines val="0"/>
                <c15:leaderLines>
                  <c:spPr>
                    <a:ln w="9525" cap="flat" cmpd="sng" algn="ctr">
                      <a:solidFill>
                        <a:schemeClr val="tx1">
                          <a:lumMod val="35000"/>
                          <a:lumOff val="65000"/>
                        </a:schemeClr>
                      </a:solidFill>
                      <a:round/>
                    </a:ln>
                    <a:effectLst/>
                  </c:spPr>
                </c15:leaderLines>
              </c:ext>
            </c:extLst>
          </c:dLbls>
          <c:val>
            <c:numRef>
              <c:f>运营成本管理看板!$J$6:$K$6</c:f>
              <c:numCache>
                <c:formatCode>0%</c:formatCode>
                <c:ptCount val="2"/>
                <c:pt idx="0">
                  <c:v>0.820779901320466</c:v>
                </c:pt>
                <c:pt idx="1">
                  <c:v>0.179220098679534</c:v>
                </c:pt>
              </c:numCache>
            </c:numRef>
          </c:val>
        </c:ser>
        <c:dLbls>
          <c:showLegendKey val="0"/>
          <c:showVal val="0"/>
          <c:showCatName val="0"/>
          <c:showSerName val="0"/>
          <c:showPercent val="0"/>
          <c:showBubbleSize val="0"/>
          <c:showLeaderLines val="1"/>
        </c:dLbls>
        <c:firstSliceAng val="0"/>
        <c:holeSize val="60"/>
      </c:doughnutChart>
      <c:spPr>
        <a:noFill/>
        <a:ln>
          <a:noFill/>
        </a:ln>
        <a:effectLst/>
      </c:spPr>
    </c:plotArea>
    <c:plotVisOnly val="1"/>
    <c:dispBlanksAs val="gap"/>
    <c:showDLblsOverMax val="0"/>
    <c:extLst>
      <c:ext uri="{0b15fc19-7d7d-44ad-8c2d-2c3a37ce22c3}">
        <chartProps xmlns="https://web.wps.cn/et/2018/main" chartId="{e02d09d6-a0f3-4c49-92f9-c213d097a9f1}"/>
      </c:ext>
    </c:extLst>
  </c:chart>
  <c:spPr>
    <a:solidFill>
      <a:schemeClr val="bg1"/>
    </a:solidFill>
    <a:ln w="9525" cap="flat" cmpd="sng" algn="ctr">
      <a:noFill/>
      <a:round/>
    </a:ln>
    <a:effectLst/>
  </c:spPr>
  <c:txPr>
    <a:bodyPr/>
    <a:lstStyle/>
    <a:p>
      <a:pPr>
        <a:defRPr lang="zh-CN" sz="1200" b="1">
          <a:solidFill>
            <a:schemeClr val="accent1">
              <a:lumMod val="75000"/>
            </a:schemeClr>
          </a:solidFill>
        </a:defRPr>
      </a:pPr>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0689446233011506"/>
          <c:y val="0.00684306569343066"/>
          <c:w val="0.898305084745763"/>
          <c:h val="0.986382206082615"/>
        </c:manualLayout>
      </c:layout>
      <c:doughnutChart>
        <c:varyColors val="1"/>
        <c:ser>
          <c:idx val="0"/>
          <c:order val="0"/>
          <c:tx>
            <c:strRef>
              <c:f>运营成本管理看板!$F$7</c:f>
              <c:strCache>
                <c:ptCount val="1"/>
                <c:pt idx="0">
                  <c:v>自有人工使用率
已发生/年度目标</c:v>
                </c:pt>
              </c:strCache>
            </c:strRef>
          </c:tx>
          <c:spPr>
            <a:solidFill>
              <a:schemeClr val="bg2"/>
            </a:solidFill>
          </c:spPr>
          <c:explosion val="0"/>
          <c:dPt>
            <c:idx val="0"/>
            <c:bubble3D val="0"/>
            <c:spPr>
              <a:solidFill>
                <a:schemeClr val="accent3"/>
              </a:solidFill>
              <a:ln>
                <a:solidFill>
                  <a:schemeClr val="bg1"/>
                </a:solidFill>
              </a:ln>
              <a:effectLst/>
            </c:spPr>
          </c:dPt>
          <c:dPt>
            <c:idx val="1"/>
            <c:bubble3D val="0"/>
            <c:spPr>
              <a:solidFill>
                <a:schemeClr val="bg2"/>
              </a:solidFill>
              <a:ln>
                <a:solidFill>
                  <a:schemeClr val="bg1"/>
                </a:solidFill>
              </a:ln>
              <a:effectLst/>
            </c:spPr>
          </c:dPt>
          <c:dLbls>
            <c:dLbl>
              <c:idx val="0"/>
              <c:layout>
                <c:manualLayout>
                  <c:x val="-0.17434521537498"/>
                  <c:y val="-0.0111297682703905"/>
                </c:manualLayout>
              </c:layout>
              <c:showLegendKey val="0"/>
              <c:showVal val="1"/>
              <c:showCatName val="0"/>
              <c:showSerName val="0"/>
              <c:showPercent val="0"/>
              <c:showBubbleSize val="0"/>
              <c:extLst>
                <c:ext xmlns:c15="http://schemas.microsoft.com/office/drawing/2012/chart" uri="{CE6537A1-D6FC-4f65-9D91-7224C49458BB}">
                  <c15:layout/>
                </c:ext>
              </c:extLst>
            </c:dLbl>
            <c:dLbl>
              <c:idx val="1"/>
              <c:delete val="1"/>
            </c:dLbl>
            <c:spPr>
              <a:noFill/>
              <a:ln>
                <a:noFill/>
              </a:ln>
              <a:effectLst/>
            </c:spPr>
            <c:txPr>
              <a:bodyPr rot="0" spcFirstLastPara="0" vertOverflow="ellipsis" vert="horz" wrap="square" lIns="38100" tIns="19050" rIns="38100" bIns="19050" anchor="ctr" anchorCtr="1"/>
              <a:lstStyle/>
              <a:p>
                <a:pPr>
                  <a:defRPr lang="zh-CN" sz="1200" b="1" i="0" u="none" strike="noStrike" kern="1200" baseline="0">
                    <a:solidFill>
                      <a:sysClr val="windowText" lastClr="000000"/>
                    </a:solidFill>
                    <a:latin typeface="+mn-lt"/>
                    <a:ea typeface="+mn-ea"/>
                    <a:cs typeface="+mn-cs"/>
                  </a:defRPr>
                </a:pPr>
              </a:p>
            </c:txPr>
            <c:showLegendKey val="0"/>
            <c:showVal val="0"/>
            <c:showCatName val="0"/>
            <c:showSerName val="0"/>
            <c:showPercent val="0"/>
            <c:showBubbleSize val="0"/>
            <c:showLeaderLines val="1"/>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val>
            <c:numRef>
              <c:f>运营成本管理看板!$J$7:$K$7</c:f>
              <c:numCache>
                <c:formatCode>0%</c:formatCode>
                <c:ptCount val="2"/>
                <c:pt idx="0">
                  <c:v>0.484063843130948</c:v>
                </c:pt>
                <c:pt idx="1">
                  <c:v>0.515936156869052</c:v>
                </c:pt>
              </c:numCache>
            </c:numRef>
          </c:val>
        </c:ser>
        <c:ser>
          <c:idx val="1"/>
          <c:order val="1"/>
          <c:tx>
            <c:strRef>
              <c:f>运营成本管理看板!$F$8</c:f>
              <c:strCache>
                <c:ptCount val="1"/>
                <c:pt idx="0">
                  <c:v>劳务派遣使用率
已发生/年度目标</c:v>
                </c:pt>
              </c:strCache>
            </c:strRef>
          </c:tx>
          <c:spPr>
            <a:solidFill>
              <a:schemeClr val="bg2"/>
            </a:solidFill>
          </c:spPr>
          <c:explosion val="0"/>
          <c:dPt>
            <c:idx val="0"/>
            <c:bubble3D val="0"/>
            <c:spPr>
              <a:solidFill>
                <a:schemeClr val="accent1"/>
              </a:solidFill>
              <a:ln>
                <a:solidFill>
                  <a:schemeClr val="bg1"/>
                </a:solidFill>
              </a:ln>
              <a:effectLst/>
            </c:spPr>
          </c:dPt>
          <c:dPt>
            <c:idx val="1"/>
            <c:bubble3D val="0"/>
            <c:spPr>
              <a:solidFill>
                <a:schemeClr val="bg2"/>
              </a:solidFill>
              <a:ln>
                <a:solidFill>
                  <a:schemeClr val="bg1"/>
                </a:solidFill>
              </a:ln>
              <a:effectLst/>
            </c:spPr>
          </c:dPt>
          <c:dLbls>
            <c:dLbl>
              <c:idx val="0"/>
              <c:layout>
                <c:manualLayout>
                  <c:x val="-0.340531609402596"/>
                  <c:y val="0.0560404320728688"/>
                </c:manualLayout>
              </c:layout>
              <c:showLegendKey val="0"/>
              <c:showVal val="1"/>
              <c:showCatName val="0"/>
              <c:showSerName val="0"/>
              <c:showPercent val="0"/>
              <c:showBubbleSize val="0"/>
              <c:extLst>
                <c:ext xmlns:c15="http://schemas.microsoft.com/office/drawing/2012/chart" uri="{CE6537A1-D6FC-4f65-9D91-7224C49458BB}">
                  <c15:layout/>
                </c:ext>
              </c:extLst>
            </c:dLbl>
            <c:dLbl>
              <c:idx val="1"/>
              <c:delete val="1"/>
            </c:dLbl>
            <c:spPr>
              <a:noFill/>
              <a:ln>
                <a:noFill/>
              </a:ln>
              <a:effectLst/>
            </c:spPr>
            <c:txPr>
              <a:bodyPr rot="0" spcFirstLastPara="0" vertOverflow="ellipsis" vert="horz" wrap="square" lIns="38100" tIns="19050" rIns="38100" bIns="19050" anchor="ctr" anchorCtr="1"/>
              <a:lstStyle/>
              <a:p>
                <a:pPr>
                  <a:defRPr lang="zh-CN" sz="1200" b="1" i="0" u="none" strike="noStrike" kern="1200" baseline="0">
                    <a:solidFill>
                      <a:sysClr val="windowText" lastClr="000000"/>
                    </a:solidFill>
                    <a:latin typeface="+mn-lt"/>
                    <a:ea typeface="+mn-ea"/>
                    <a:cs typeface="+mn-cs"/>
                  </a:defRPr>
                </a:pPr>
              </a:p>
            </c:txPr>
            <c:showLegendKey val="0"/>
            <c:showVal val="0"/>
            <c:showCatName val="0"/>
            <c:showSerName val="0"/>
            <c:showPercent val="0"/>
            <c:showBubbleSize val="0"/>
            <c:showLeaderLines val="1"/>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val>
            <c:numRef>
              <c:f>运营成本管理看板!$J$8:$K$8</c:f>
              <c:numCache>
                <c:formatCode>0%</c:formatCode>
                <c:ptCount val="2"/>
                <c:pt idx="0">
                  <c:v>0</c:v>
                </c:pt>
                <c:pt idx="1">
                  <c:v>0</c:v>
                </c:pt>
              </c:numCache>
            </c:numRef>
          </c:val>
        </c:ser>
        <c:ser>
          <c:idx val="2"/>
          <c:order val="2"/>
          <c:tx>
            <c:strRef>
              <c:f>运营成本管理看板!$F$9</c:f>
              <c:strCache>
                <c:ptCount val="1"/>
                <c:pt idx="0">
                  <c:v>劳务外包使用率
已发生/年度目标</c:v>
                </c:pt>
              </c:strCache>
            </c:strRef>
          </c:tx>
          <c:spPr/>
          <c:explosion val="0"/>
          <c:dPt>
            <c:idx val="0"/>
            <c:bubble3D val="0"/>
            <c:spPr>
              <a:solidFill>
                <a:schemeClr val="accent4"/>
              </a:solidFill>
              <a:ln>
                <a:solidFill>
                  <a:schemeClr val="bg1"/>
                </a:solidFill>
              </a:ln>
              <a:effectLst/>
            </c:spPr>
          </c:dPt>
          <c:dPt>
            <c:idx val="1"/>
            <c:bubble3D val="0"/>
            <c:spPr>
              <a:solidFill>
                <a:schemeClr val="bg2"/>
              </a:solidFill>
              <a:ln>
                <a:solidFill>
                  <a:schemeClr val="bg1"/>
                </a:solidFill>
              </a:ln>
              <a:effectLst/>
            </c:spPr>
          </c:dPt>
          <c:dLbls>
            <c:dLbl>
              <c:idx val="0"/>
              <c:layout>
                <c:manualLayout>
                  <c:x val="0.351049358362983"/>
                  <c:y val="-0.852942557701624"/>
                </c:manualLayout>
              </c:layout>
              <c:showLegendKey val="0"/>
              <c:showVal val="1"/>
              <c:showCatName val="0"/>
              <c:showSerName val="0"/>
              <c:showPercent val="0"/>
              <c:showBubbleSize val="0"/>
              <c:extLst>
                <c:ext xmlns:c15="http://schemas.microsoft.com/office/drawing/2012/chart" uri="{CE6537A1-D6FC-4f65-9D91-7224C49458BB}">
                  <c15:layout/>
                </c:ext>
              </c:extLst>
            </c:dLbl>
            <c:dLbl>
              <c:idx val="1"/>
              <c:delete val="1"/>
            </c:dLbl>
            <c:spPr>
              <a:noFill/>
              <a:ln>
                <a:noFill/>
              </a:ln>
              <a:effectLst/>
            </c:spPr>
            <c:txPr>
              <a:bodyPr rot="0" spcFirstLastPara="0" vertOverflow="ellipsis" vert="horz" wrap="square" lIns="38100" tIns="19050" rIns="38100" bIns="19050" anchor="ctr" anchorCtr="1"/>
              <a:lstStyle/>
              <a:p>
                <a:pPr>
                  <a:defRPr lang="zh-CN" sz="1200" b="1" i="0" u="none" strike="noStrike" kern="1200" baseline="0">
                    <a:solidFill>
                      <a:sysClr val="windowText" lastClr="000000"/>
                    </a:solidFill>
                    <a:latin typeface="+mn-lt"/>
                    <a:ea typeface="+mn-ea"/>
                    <a:cs typeface="+mn-cs"/>
                  </a:defRPr>
                </a:pPr>
              </a:p>
            </c:txPr>
            <c:showLegendKey val="0"/>
            <c:showVal val="1"/>
            <c:showCatName val="0"/>
            <c:showSerName val="0"/>
            <c:showPercent val="0"/>
            <c:showBubbleSize val="0"/>
            <c:showLeaderLines val="0"/>
            <c:extLst>
              <c:ext xmlns:c15="http://schemas.microsoft.com/office/drawing/2012/chart" uri="{CE6537A1-D6FC-4f65-9D91-7224C49458BB}">
                <c15:layout/>
                <c15:showLeaderLines val="0"/>
                <c15:leaderLines>
                  <c:spPr>
                    <a:ln w="9525" cap="flat" cmpd="sng" algn="ctr">
                      <a:solidFill>
                        <a:schemeClr val="tx1">
                          <a:lumMod val="35000"/>
                          <a:lumOff val="65000"/>
                        </a:schemeClr>
                      </a:solidFill>
                      <a:round/>
                    </a:ln>
                    <a:effectLst/>
                  </c:spPr>
                </c15:leaderLines>
              </c:ext>
            </c:extLst>
          </c:dLbls>
          <c:val>
            <c:numRef>
              <c:f>运营成本管理看板!$J$9:$K$9</c:f>
              <c:numCache>
                <c:formatCode>0%</c:formatCode>
                <c:ptCount val="2"/>
                <c:pt idx="0">
                  <c:v>0</c:v>
                </c:pt>
                <c:pt idx="1">
                  <c:v>1</c:v>
                </c:pt>
              </c:numCache>
            </c:numRef>
          </c:val>
        </c:ser>
        <c:dLbls>
          <c:showLegendKey val="0"/>
          <c:showVal val="0"/>
          <c:showCatName val="0"/>
          <c:showSerName val="0"/>
          <c:showPercent val="0"/>
          <c:showBubbleSize val="0"/>
          <c:showLeaderLines val="1"/>
        </c:dLbls>
        <c:firstSliceAng val="0"/>
        <c:holeSize val="60"/>
      </c:doughnutChart>
      <c:spPr>
        <a:noFill/>
        <a:ln>
          <a:noFill/>
        </a:ln>
        <a:effectLst/>
      </c:spPr>
    </c:plotArea>
    <c:plotVisOnly val="1"/>
    <c:dispBlanksAs val="gap"/>
    <c:showDLblsOverMax val="0"/>
    <c:extLst>
      <c:ext uri="{0b15fc19-7d7d-44ad-8c2d-2c3a37ce22c3}">
        <chartProps xmlns="https://web.wps.cn/et/2018/main" chartId="{9690316b-b579-4610-b81c-e6891f00070c}"/>
      </c:ext>
    </c:extLst>
  </c:chart>
  <c:spPr>
    <a:solidFill>
      <a:schemeClr val="bg1"/>
    </a:solidFill>
    <a:ln w="9525" cap="flat" cmpd="sng" algn="ctr">
      <a:noFill/>
      <a:round/>
    </a:ln>
    <a:effectLst/>
  </c:spPr>
  <c:txPr>
    <a:bodyPr/>
    <a:lstStyle/>
    <a:p>
      <a:pPr>
        <a:defRPr lang="zh-CN" sz="1200" b="1">
          <a:solidFill>
            <a:sysClr val="windowText" lastClr="000000"/>
          </a:solidFill>
        </a:defRPr>
      </a:pPr>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chart>
    <c:autoTitleDeleted val="1"/>
    <c:plotArea>
      <c:layout>
        <c:manualLayout>
          <c:layoutTarget val="inner"/>
          <c:xMode val="edge"/>
          <c:yMode val="edge"/>
          <c:x val="0.146718446601942"/>
          <c:y val="0.10569287551728"/>
          <c:w val="0.835611650485437"/>
          <c:h val="0.853931327591992"/>
        </c:manualLayout>
      </c:layout>
      <c:barChart>
        <c:barDir val="bar"/>
        <c:grouping val="clustered"/>
        <c:varyColors val="0"/>
        <c:ser>
          <c:idx val="0"/>
          <c:order val="0"/>
          <c:tx>
            <c:strRef>
              <c:f>运营成本管理看板!$O$6</c:f>
              <c:strCache>
                <c:ptCount val="1"/>
                <c:pt idx="0">
                  <c:v>保安</c:v>
                </c:pt>
              </c:strCache>
            </c:strRef>
          </c:tx>
          <c:spPr>
            <a:blipFill rotWithShape="1">
              <a:blip xmlns:r="http://schemas.openxmlformats.org/officeDocument/2006/relationships" r:embed="rId2">
                <a:duotone>
                  <a:schemeClr val="accent1">
                    <a:shade val="45000"/>
                    <a:satMod val="135000"/>
                  </a:schemeClr>
                  <a:prstClr val="white"/>
                </a:duotone>
              </a:blip>
              <a:stretch>
                <a:fillRect/>
              </a:stretch>
            </a:blipFill>
            <a:ln>
              <a:noFill/>
            </a:ln>
            <a:effectLst/>
          </c:spPr>
          <c:invertIfNegative val="0"/>
          <c:pictureOptions>
            <c:pictureFormat val="stack"/>
          </c:pictureOptions>
          <c:dLbls>
            <c:spPr>
              <a:noFill/>
              <a:ln>
                <a:noFill/>
              </a:ln>
              <a:effectLst/>
            </c:spPr>
            <c:txPr>
              <a:bodyPr rot="0" spcFirstLastPara="0" vertOverflow="ellipsis" vert="horz" wrap="square" lIns="38100" tIns="19050" rIns="38100" bIns="19050" anchor="ctr" anchorCtr="1"/>
              <a:lstStyle/>
              <a:p>
                <a:pPr>
                  <a:defRPr lang="zh-CN" sz="1200" b="1" i="0" u="none" strike="noStrike" kern="1200" baseline="0">
                    <a:solidFill>
                      <a:schemeClr val="tx1"/>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dLblPos val="outEnd"/>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运营成本管理看板!$P$5:$R$5</c:f>
              <c:strCache>
                <c:ptCount val="3"/>
                <c:pt idx="0">
                  <c:v>自有</c:v>
                </c:pt>
                <c:pt idx="1">
                  <c:v>派遣</c:v>
                </c:pt>
                <c:pt idx="2">
                  <c:v>外包</c:v>
                </c:pt>
              </c:strCache>
            </c:strRef>
          </c:cat>
          <c:val>
            <c:numRef>
              <c:f>运营成本管理看板!$P$6:$R$6</c:f>
              <c:numCache>
                <c:formatCode>_ * #,##0_ ;_ * \-#,##0_ ;_ * "-"??_ ;_ @_ </c:formatCode>
                <c:ptCount val="3"/>
                <c:pt idx="0">
                  <c:v>6</c:v>
                </c:pt>
                <c:pt idx="1">
                  <c:v>0</c:v>
                </c:pt>
                <c:pt idx="2">
                  <c:v>0</c:v>
                </c:pt>
              </c:numCache>
            </c:numRef>
          </c:val>
        </c:ser>
        <c:ser>
          <c:idx val="1"/>
          <c:order val="1"/>
          <c:tx>
            <c:strRef>
              <c:f>运营成本管理看板!$O$7</c:f>
              <c:strCache>
                <c:ptCount val="1"/>
                <c:pt idx="0">
                  <c:v>保洁</c:v>
                </c:pt>
              </c:strCache>
            </c:strRef>
          </c:tx>
          <c:spPr>
            <a:blipFill rotWithShape="1">
              <a:blip xmlns:r="http://schemas.openxmlformats.org/officeDocument/2006/relationships" r:embed="rId2">
                <a:duotone>
                  <a:schemeClr val="accent2">
                    <a:shade val="45000"/>
                    <a:satMod val="135000"/>
                  </a:schemeClr>
                  <a:prstClr val="white"/>
                </a:duotone>
              </a:blip>
              <a:stretch>
                <a:fillRect/>
              </a:stretch>
            </a:blipFill>
            <a:ln>
              <a:noFill/>
            </a:ln>
            <a:effectLst/>
          </c:spPr>
          <c:invertIfNegative val="0"/>
          <c:pictureOptions>
            <c:pictureFormat val="stack"/>
          </c:pictureOptions>
          <c:dLbls>
            <c:spPr>
              <a:noFill/>
              <a:ln>
                <a:noFill/>
              </a:ln>
              <a:effectLst/>
            </c:spPr>
            <c:txPr>
              <a:bodyPr rot="0" spcFirstLastPara="0" vertOverflow="ellipsis" vert="horz" wrap="square" lIns="38100" tIns="19050" rIns="38100" bIns="19050" anchor="ctr" anchorCtr="1"/>
              <a:lstStyle/>
              <a:p>
                <a:pPr>
                  <a:defRPr lang="zh-CN" sz="1200" b="1" i="0" u="none" strike="noStrike" kern="1200" baseline="0">
                    <a:solidFill>
                      <a:schemeClr val="tx1"/>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dLblPos val="outEnd"/>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运营成本管理看板!$P$5:$R$5</c:f>
              <c:strCache>
                <c:ptCount val="3"/>
                <c:pt idx="0">
                  <c:v>自有</c:v>
                </c:pt>
                <c:pt idx="1">
                  <c:v>派遣</c:v>
                </c:pt>
                <c:pt idx="2">
                  <c:v>外包</c:v>
                </c:pt>
              </c:strCache>
            </c:strRef>
          </c:cat>
          <c:val>
            <c:numRef>
              <c:f>运营成本管理看板!$P$7:$R$7</c:f>
              <c:numCache>
                <c:formatCode>_ * #,##0_ ;_ * \-#,##0_ ;_ * "-"??_ ;_ @_ </c:formatCode>
                <c:ptCount val="3"/>
                <c:pt idx="0">
                  <c:v>0</c:v>
                </c:pt>
                <c:pt idx="1">
                  <c:v>0</c:v>
                </c:pt>
                <c:pt idx="2">
                  <c:v>8</c:v>
                </c:pt>
              </c:numCache>
            </c:numRef>
          </c:val>
        </c:ser>
        <c:ser>
          <c:idx val="2"/>
          <c:order val="2"/>
          <c:tx>
            <c:strRef>
              <c:f>运营成本管理看板!$O$8</c:f>
              <c:strCache>
                <c:ptCount val="1"/>
                <c:pt idx="0">
                  <c:v>工程</c:v>
                </c:pt>
              </c:strCache>
            </c:strRef>
          </c:tx>
          <c:spPr>
            <a:blipFill rotWithShape="1">
              <a:blip xmlns:r="http://schemas.openxmlformats.org/officeDocument/2006/relationships" r:embed="rId2">
                <a:duotone>
                  <a:schemeClr val="accent3">
                    <a:shade val="45000"/>
                    <a:satMod val="135000"/>
                  </a:schemeClr>
                  <a:prstClr val="white"/>
                </a:duotone>
              </a:blip>
              <a:stretch>
                <a:fillRect/>
              </a:stretch>
            </a:blipFill>
            <a:ln>
              <a:noFill/>
            </a:ln>
            <a:effectLst/>
          </c:spPr>
          <c:invertIfNegative val="0"/>
          <c:pictureOptions>
            <c:pictureFormat val="stack"/>
          </c:pictureOptions>
          <c:dLbls>
            <c:spPr>
              <a:noFill/>
              <a:ln>
                <a:noFill/>
              </a:ln>
              <a:effectLst/>
            </c:spPr>
            <c:txPr>
              <a:bodyPr rot="0" spcFirstLastPara="0" vertOverflow="ellipsis" vert="horz" wrap="square" lIns="38100" tIns="19050" rIns="38100" bIns="19050" anchor="ctr" anchorCtr="1"/>
              <a:lstStyle/>
              <a:p>
                <a:pPr>
                  <a:defRPr lang="zh-CN" sz="1200" b="1" i="0" u="none" strike="noStrike" kern="1200" baseline="0">
                    <a:solidFill>
                      <a:schemeClr val="tx1"/>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dLblPos val="outEnd"/>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运营成本管理看板!$P$5:$R$5</c:f>
              <c:strCache>
                <c:ptCount val="3"/>
                <c:pt idx="0">
                  <c:v>自有</c:v>
                </c:pt>
                <c:pt idx="1">
                  <c:v>派遣</c:v>
                </c:pt>
                <c:pt idx="2">
                  <c:v>外包</c:v>
                </c:pt>
              </c:strCache>
            </c:strRef>
          </c:cat>
          <c:val>
            <c:numRef>
              <c:f>运营成本管理看板!$P$8:$R$8</c:f>
              <c:numCache>
                <c:formatCode>_ * #,##0_ ;_ * \-#,##0_ ;_ * "-"??_ ;_ @_ </c:formatCode>
                <c:ptCount val="3"/>
                <c:pt idx="0">
                  <c:v>0</c:v>
                </c:pt>
                <c:pt idx="1">
                  <c:v>0</c:v>
                </c:pt>
                <c:pt idx="2">
                  <c:v>0</c:v>
                </c:pt>
              </c:numCache>
            </c:numRef>
          </c:val>
        </c:ser>
        <c:ser>
          <c:idx val="3"/>
          <c:order val="3"/>
          <c:tx>
            <c:strRef>
              <c:f>运营成本管理看板!$O$9</c:f>
              <c:strCache>
                <c:ptCount val="1"/>
                <c:pt idx="0">
                  <c:v>管家</c:v>
                </c:pt>
              </c:strCache>
            </c:strRef>
          </c:tx>
          <c:spPr>
            <a:blipFill rotWithShape="1">
              <a:blip xmlns:r="http://schemas.openxmlformats.org/officeDocument/2006/relationships" r:embed="rId2">
                <a:duotone>
                  <a:schemeClr val="accent4">
                    <a:shade val="45000"/>
                    <a:satMod val="135000"/>
                  </a:schemeClr>
                  <a:prstClr val="white"/>
                </a:duotone>
              </a:blip>
              <a:stretch>
                <a:fillRect/>
              </a:stretch>
            </a:blipFill>
            <a:ln>
              <a:noFill/>
            </a:ln>
            <a:effectLst/>
          </c:spPr>
          <c:invertIfNegative val="0"/>
          <c:pictureOptions>
            <c:pictureFormat val="stack"/>
          </c:pictureOptions>
          <c:dLbls>
            <c:spPr>
              <a:noFill/>
              <a:ln>
                <a:noFill/>
              </a:ln>
              <a:effectLst/>
            </c:spPr>
            <c:txPr>
              <a:bodyPr rot="0" spcFirstLastPara="0" vertOverflow="ellipsis" vert="horz" wrap="square" lIns="38100" tIns="19050" rIns="38100" bIns="19050" anchor="ctr" anchorCtr="1"/>
              <a:lstStyle/>
              <a:p>
                <a:pPr>
                  <a:defRPr lang="zh-CN" sz="1200" b="1" i="0" u="none" strike="noStrike" kern="1200" baseline="0">
                    <a:solidFill>
                      <a:schemeClr val="tx1"/>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dLblPos val="outEnd"/>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运营成本管理看板!$P$5:$R$5</c:f>
              <c:strCache>
                <c:ptCount val="3"/>
                <c:pt idx="0">
                  <c:v>自有</c:v>
                </c:pt>
                <c:pt idx="1">
                  <c:v>派遣</c:v>
                </c:pt>
                <c:pt idx="2">
                  <c:v>外包</c:v>
                </c:pt>
              </c:strCache>
            </c:strRef>
          </c:cat>
          <c:val>
            <c:numRef>
              <c:f>运营成本管理看板!$P$9:$R$9</c:f>
              <c:numCache>
                <c:formatCode>_ * #,##0_ ;_ * \-#,##0_ ;_ * "-"??_ ;_ @_ </c:formatCode>
                <c:ptCount val="3"/>
                <c:pt idx="0">
                  <c:v>3</c:v>
                </c:pt>
                <c:pt idx="1">
                  <c:v>0</c:v>
                </c:pt>
                <c:pt idx="2">
                  <c:v>0</c:v>
                </c:pt>
              </c:numCache>
            </c:numRef>
          </c:val>
        </c:ser>
        <c:ser>
          <c:idx val="4"/>
          <c:order val="4"/>
          <c:tx>
            <c:strRef>
              <c:f>运营成本管理看板!$O$10</c:f>
              <c:strCache>
                <c:ptCount val="1"/>
                <c:pt idx="0">
                  <c:v>客服</c:v>
                </c:pt>
              </c:strCache>
            </c:strRef>
          </c:tx>
          <c:spPr>
            <a:blipFill rotWithShape="1">
              <a:blip xmlns:r="http://schemas.openxmlformats.org/officeDocument/2006/relationships" r:embed="rId2">
                <a:duotone>
                  <a:schemeClr val="accent5">
                    <a:shade val="45000"/>
                    <a:satMod val="135000"/>
                  </a:schemeClr>
                  <a:prstClr val="white"/>
                </a:duotone>
              </a:blip>
              <a:stretch>
                <a:fillRect/>
              </a:stretch>
            </a:blipFill>
            <a:ln>
              <a:noFill/>
            </a:ln>
            <a:effectLst/>
          </c:spPr>
          <c:invertIfNegative val="0"/>
          <c:pictureOptions>
            <c:pictureFormat val="stack"/>
          </c:pictureOptions>
          <c:dLbls>
            <c:spPr>
              <a:noFill/>
              <a:ln>
                <a:noFill/>
              </a:ln>
              <a:effectLst/>
            </c:spPr>
            <c:txPr>
              <a:bodyPr rot="0" spcFirstLastPara="0" vertOverflow="ellipsis" vert="horz" wrap="square" lIns="38100" tIns="19050" rIns="38100" bIns="19050" anchor="ctr" anchorCtr="1"/>
              <a:lstStyle/>
              <a:p>
                <a:pPr>
                  <a:defRPr lang="zh-CN" sz="1200" b="1" i="0" u="none" strike="noStrike" kern="1200" baseline="0">
                    <a:solidFill>
                      <a:schemeClr val="tx1"/>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dLblPos val="outEnd"/>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运营成本管理看板!$P$5:$R$5</c:f>
              <c:strCache>
                <c:ptCount val="3"/>
                <c:pt idx="0">
                  <c:v>自有</c:v>
                </c:pt>
                <c:pt idx="1">
                  <c:v>派遣</c:v>
                </c:pt>
                <c:pt idx="2">
                  <c:v>外包</c:v>
                </c:pt>
              </c:strCache>
            </c:strRef>
          </c:cat>
          <c:val>
            <c:numRef>
              <c:f>运营成本管理看板!$P$10:$R$10</c:f>
              <c:numCache>
                <c:formatCode>_ * #,##0_ ;_ * \-#,##0_ ;_ * "-"??_ ;_ @_ </c:formatCode>
                <c:ptCount val="3"/>
                <c:pt idx="0">
                  <c:v>13</c:v>
                </c:pt>
                <c:pt idx="1">
                  <c:v>0</c:v>
                </c:pt>
                <c:pt idx="2">
                  <c:v>0</c:v>
                </c:pt>
              </c:numCache>
            </c:numRef>
          </c:val>
        </c:ser>
        <c:dLbls>
          <c:showLegendKey val="0"/>
          <c:showVal val="1"/>
          <c:showCatName val="0"/>
          <c:showSerName val="0"/>
          <c:showPercent val="0"/>
          <c:showBubbleSize val="0"/>
        </c:dLbls>
        <c:gapWidth val="150"/>
        <c:axId val="61187732"/>
        <c:axId val="111713409"/>
      </c:barChart>
      <c:catAx>
        <c:axId val="61187732"/>
        <c:scaling>
          <c:orientation val="maxMin"/>
        </c:scaling>
        <c:delete val="0"/>
        <c:axPos val="l"/>
        <c:numFmt formatCode="General" sourceLinked="1"/>
        <c:majorTickMark val="none"/>
        <c:minorTickMark val="none"/>
        <c:tickLblPos val="nextTo"/>
        <c:spPr>
          <a:noFill/>
          <a:ln w="9525" cap="flat" cmpd="sng" algn="ctr">
            <a:noFill/>
            <a:round/>
          </a:ln>
          <a:effectLst/>
        </c:spPr>
        <c:txPr>
          <a:bodyPr rot="-60000000" spcFirstLastPara="0" vertOverflow="ellipsis" vert="horz" wrap="square" anchor="ctr" anchorCtr="1" forceAA="0"/>
          <a:lstStyle/>
          <a:p>
            <a:pPr>
              <a:defRPr lang="zh-CN" sz="1200" b="1" i="0" u="none" strike="noStrike" kern="1200" baseline="0">
                <a:solidFill>
                  <a:schemeClr val="tx1"/>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crossAx val="111713409"/>
        <c:crosses val="autoZero"/>
        <c:auto val="1"/>
        <c:lblAlgn val="ctr"/>
        <c:lblOffset val="100"/>
        <c:noMultiLvlLbl val="1"/>
      </c:catAx>
      <c:valAx>
        <c:axId val="111713409"/>
        <c:scaling>
          <c:orientation val="minMax"/>
        </c:scaling>
        <c:delete val="1"/>
        <c:axPos val="t"/>
        <c:numFmt formatCode="_ * #,##0_ ;_ * \-#,##0_ ;_ * &quot;-&quot;??_ ;_ @_ " sourceLinked="1"/>
        <c:majorTickMark val="none"/>
        <c:minorTickMark val="none"/>
        <c:tickLblPos val="nextTo"/>
        <c:txPr>
          <a:bodyPr rot="-60000000" spcFirstLastPara="0" vertOverflow="ellipsis" vert="horz" wrap="square" anchor="ctr" anchorCtr="1"/>
          <a:lstStyle/>
          <a:p>
            <a:pPr>
              <a:defRPr lang="zh-CN" sz="1200" b="1" i="0" u="none" strike="noStrike" kern="1200" baseline="0">
                <a:solidFill>
                  <a:schemeClr val="tx1"/>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crossAx val="61187732"/>
        <c:crosses val="autoZero"/>
        <c:crossBetween val="between"/>
      </c:valAx>
      <c:spPr>
        <a:noFill/>
        <a:ln>
          <a:noFill/>
        </a:ln>
        <a:effectLst/>
      </c:spPr>
    </c:plotArea>
    <c:legend>
      <c:legendPos val="r"/>
      <c:legendEntry>
        <c:idx val="0"/>
        <c:txPr>
          <a:bodyPr rot="0" spcFirstLastPara="0" vertOverflow="ellipsis" vert="horz" wrap="square" anchor="ctr" anchorCtr="1"/>
          <a:lstStyle/>
          <a:p>
            <a:pPr>
              <a:defRPr lang="zh-CN" sz="1200" b="1" i="0" u="none" strike="noStrike" kern="1200" baseline="0">
                <a:solidFill>
                  <a:schemeClr val="tx1"/>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legendEntry>
      <c:legendEntry>
        <c:idx val="1"/>
        <c:txPr>
          <a:bodyPr rot="0" spcFirstLastPara="0" vertOverflow="ellipsis" vert="horz" wrap="square" anchor="ctr" anchorCtr="1"/>
          <a:lstStyle/>
          <a:p>
            <a:pPr>
              <a:defRPr lang="zh-CN" sz="1200" b="1" i="0" u="none" strike="noStrike" kern="1200" baseline="0">
                <a:solidFill>
                  <a:schemeClr val="tx1"/>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legendEntry>
      <c:legendEntry>
        <c:idx val="2"/>
        <c:txPr>
          <a:bodyPr rot="0" spcFirstLastPara="0" vertOverflow="ellipsis" vert="horz" wrap="square" anchor="ctr" anchorCtr="1"/>
          <a:lstStyle/>
          <a:p>
            <a:pPr>
              <a:defRPr lang="zh-CN" sz="1200" b="1" i="0" u="none" strike="noStrike" kern="1200" baseline="0">
                <a:solidFill>
                  <a:schemeClr val="tx1"/>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legendEntry>
      <c:legendEntry>
        <c:idx val="3"/>
        <c:txPr>
          <a:bodyPr rot="0" spcFirstLastPara="0" vertOverflow="ellipsis" vert="horz" wrap="square" anchor="ctr" anchorCtr="1"/>
          <a:lstStyle/>
          <a:p>
            <a:pPr>
              <a:defRPr lang="zh-CN" sz="1200" b="1" i="0" u="none" strike="noStrike" kern="1200" baseline="0">
                <a:solidFill>
                  <a:schemeClr val="tx1"/>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legendEntry>
      <c:legendEntry>
        <c:idx val="4"/>
        <c:txPr>
          <a:bodyPr rot="0" spcFirstLastPara="0" vertOverflow="ellipsis" vert="horz" wrap="square" anchor="ctr" anchorCtr="1"/>
          <a:lstStyle/>
          <a:p>
            <a:pPr>
              <a:defRPr lang="zh-CN" sz="1200" b="1" i="0" u="none" strike="noStrike" kern="1200" baseline="0">
                <a:solidFill>
                  <a:schemeClr val="tx1"/>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legendEntry>
      <c:layout>
        <c:manualLayout>
          <c:xMode val="edge"/>
          <c:yMode val="edge"/>
          <c:x val="0.0219552609776305"/>
          <c:y val="0.0243055555555556"/>
          <c:w val="0.958782104391052"/>
          <c:h val="0.0846774193548387"/>
        </c:manualLayout>
      </c:layout>
      <c:overlay val="0"/>
      <c:spPr>
        <a:noFill/>
        <a:ln>
          <a:noFill/>
        </a:ln>
        <a:effectLst/>
      </c:spPr>
      <c:txPr>
        <a:bodyPr rot="0" spcFirstLastPara="0" vertOverflow="ellipsis" vert="horz" wrap="square" anchor="ctr" anchorCtr="1"/>
        <a:lstStyle/>
        <a:p>
          <a:pPr>
            <a:defRPr lang="zh-CN" sz="1200" b="1" i="0" u="none" strike="noStrike" kern="1200" baseline="0">
              <a:solidFill>
                <a:schemeClr val="tx1"/>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legend>
    <c:plotVisOnly val="1"/>
    <c:dispBlanksAs val="gap"/>
    <c:showDLblsOverMax val="0"/>
    <c:extLst>
      <c:ext uri="{0b15fc19-7d7d-44ad-8c2d-2c3a37ce22c3}">
        <chartProps xmlns="https://web.wps.cn/et/2018/main" chartId="{7acd1883-e201-45e0-8965-2f1b15d5dc5d}"/>
      </c:ext>
    </c:extLst>
  </c:chart>
  <c:spPr>
    <a:solidFill>
      <a:schemeClr val="bg1"/>
    </a:solidFill>
    <a:ln w="6350" cap="flat" cmpd="sng" algn="ctr">
      <a:noFill/>
      <a:round/>
    </a:ln>
    <a:effectLst>
      <a:outerShdw blurRad="63500" dist="37357" dir="2700000" sx="0" sy="0" rotWithShape="0">
        <a:scrgbClr r="0" g="0" b="0"/>
      </a:outerShdw>
    </a:effectLst>
  </c:spPr>
  <c:txPr>
    <a:bodyPr anchor="b" anchorCtr="1"/>
    <a:lstStyle/>
    <a:p>
      <a:pPr>
        <a:defRPr lang="zh-CN" sz="1200" b="1">
          <a:solidFill>
            <a:schemeClr val="tx1"/>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0769031029597065"/>
          <c:y val="0.15400665450695"/>
          <c:w val="0.867349644449801"/>
          <c:h val="0.683901427901925"/>
        </c:manualLayout>
      </c:layout>
      <c:barChart>
        <c:barDir val="col"/>
        <c:grouping val="clustered"/>
        <c:varyColors val="0"/>
        <c:dLbls>
          <c:showLegendKey val="0"/>
          <c:showVal val="0"/>
          <c:showCatName val="0"/>
          <c:showSerName val="0"/>
          <c:showPercent val="0"/>
          <c:showBubbleSize val="0"/>
        </c:dLbls>
        <c:gapWidth val="150"/>
        <c:axId val="461641328"/>
        <c:axId val="436485104"/>
        <c:extLst>
          <c:ext xmlns:c15="http://schemas.microsoft.com/office/drawing/2012/chart" uri="{02D57815-91ED-43cb-92C2-25804820EDAC}">
            <c15:filteredBarSeries>
              <c15:ser>
                <c:idx val="0"/>
                <c:order val="0"/>
                <c:tx>
                  <c:strRef>
                    <c:extLst>
                      <c:ext uri="{02D57815-91ED-43cb-92C2-25804820EDAC}">
                        <c15:formulaRef>
                          <c15:sqref>'1发生与预算费用总表'!$C$1</c15:sqref>
                        </c15:formulaRef>
                      </c:ext>
                    </c:extLst>
                    <c:strCache>
                      <c:ptCount val="1"/>
                      <c:pt idx="0">
                        <c:v>发生费用</c:v>
                      </c:pt>
                    </c:strCache>
                  </c:strRef>
                </c:tx>
                <c:spPr>
                  <a:solidFill>
                    <a:schemeClr val="accent1"/>
                  </a:solidFill>
                  <a:ln>
                    <a:noFill/>
                  </a:ln>
                  <a:effectLst/>
                </c:spPr>
                <c:invertIfNegative val="0"/>
                <c:dLbls>
                  <c:delete val="1"/>
                </c:dLbls>
                <c:cat>
                  <c:numRef>
                    <c:extLst>
                      <c:ext uri="{02D57815-91ED-43cb-92C2-25804820EDAC}">
                        <c15:fullRef>
                          <c15:sqref/>
                        </c15:fullRef>
                        <c15:formulaRef>
                          <c15:sqref>'1发生与预算费用总表'!$A$2:$B$13</c15:sqref>
                        </c15:formulaRef>
                      </c:ext>
                    </c:extLst>
                    <c:numCache>
                      <c:ptCount val="0"/>
                    </c:numCache>
                  </c:numRef>
                </c:cat>
                <c:val>
                  <c:numRef>
                    <c:extLst>
                      <c:ext uri="{02D57815-91ED-43cb-92C2-25804820EDAC}">
                        <c15:formulaRef>
                          <c15:sqref>{685461.677288388,612793.887131464,662136.443033703,972459.537689847,1052650.08989619,1047590.82570599,1305911.39311347,1256816.27698444,953699.992243005,962659.861929644,930273.250599169,960077.043847452}</c15:sqref>
                        </c15:formulaRef>
                      </c:ext>
                    </c:extLst>
                    <c:numCache>
                      <c:formatCode>General</c:formatCode>
                      <c:ptCount val="12"/>
                      <c:pt idx="0">
                        <c:v>685461.677288388</c:v>
                      </c:pt>
                      <c:pt idx="1">
                        <c:v>612793.887131464</c:v>
                      </c:pt>
                      <c:pt idx="2">
                        <c:v>662136.443033703</c:v>
                      </c:pt>
                      <c:pt idx="3">
                        <c:v>972459.537689847</c:v>
                      </c:pt>
                      <c:pt idx="4">
                        <c:v>1052650.08989619</c:v>
                      </c:pt>
                      <c:pt idx="5">
                        <c:v>1047590.82570599</c:v>
                      </c:pt>
                      <c:pt idx="6">
                        <c:v>1305911.39311347</c:v>
                      </c:pt>
                      <c:pt idx="7">
                        <c:v>1256816.27698444</c:v>
                      </c:pt>
                      <c:pt idx="8">
                        <c:v>953699.992243005</c:v>
                      </c:pt>
                      <c:pt idx="9">
                        <c:v>962659.861929644</c:v>
                      </c:pt>
                      <c:pt idx="10">
                        <c:v>930273.250599169</c:v>
                      </c:pt>
                      <c:pt idx="11">
                        <c:v>960077.043847452</c:v>
                      </c:pt>
                    </c:numCache>
                  </c:numRef>
                </c:val>
              </c15:ser>
            </c15:filteredBarSeries>
          </c:ext>
        </c:extLst>
      </c:barChart>
      <c:barChart>
        <c:barDir val="col"/>
        <c:grouping val="clustered"/>
        <c:varyColors val="0"/>
        <c:ser>
          <c:idx val="5"/>
          <c:order val="5"/>
          <c:tx>
            <c:strRef>
              <c:f>'1发生与预算费用总表'!$H$1</c:f>
              <c:strCache>
                <c:ptCount val="1"/>
                <c:pt idx="0">
                  <c:v>月累使用率</c:v>
                </c:pt>
              </c:strCache>
            </c:strRef>
          </c:tx>
          <c:spPr>
            <a:solidFill>
              <a:schemeClr val="accent3"/>
            </a:solidFill>
            <a:ln w="28575" cap="rnd">
              <a:noFill/>
              <a:round/>
            </a:ln>
            <a:effectLst/>
          </c:spPr>
          <c:invertIfNegative val="0"/>
          <c:dLbls>
            <c:numFmt formatCode="0%" sourceLinked="0"/>
            <c:spPr>
              <a:noFill/>
              <a:ln>
                <a:noFill/>
              </a:ln>
              <a:effectLst/>
            </c:spPr>
            <c:txPr>
              <a:bodyPr rot="0" spcFirstLastPara="1" vertOverflow="ellipsis" vert="horz" wrap="square" lIns="38100" tIns="71755" rIns="38100" bIns="19050" anchor="b" anchorCtr="1">
                <a:spAutoFit/>
              </a:bodyPr>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dLblPos val="outEnd"/>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prstDash val="solid"/>
                      <a:round/>
                    </a:ln>
                    <a:effectLst/>
                  </c:spPr>
                </c15:leaderLines>
              </c:ext>
            </c:extLst>
          </c:dLbls>
          <c:cat>
            <c:multiLvlStrRef>
              <c:f>'1发生与预算费用总表'!$A$2:$B$13</c:f>
              <c:multiLvlStrCache>
                <c:ptCount val="12"/>
                <c:lvl>
                  <c:pt idx="0">
                    <c:v>1月</c:v>
                  </c:pt>
                  <c:pt idx="1">
                    <c:v>2月</c:v>
                  </c:pt>
                  <c:pt idx="2">
                    <c:v>3月</c:v>
                  </c:pt>
                  <c:pt idx="3">
                    <c:v>4月</c:v>
                  </c:pt>
                  <c:pt idx="4">
                    <c:v>5月</c:v>
                  </c:pt>
                  <c:pt idx="5">
                    <c:v>6月</c:v>
                  </c:pt>
                  <c:pt idx="6">
                    <c:v>7月</c:v>
                  </c:pt>
                  <c:pt idx="7">
                    <c:v>8月</c:v>
                  </c:pt>
                  <c:pt idx="8">
                    <c:v>9月</c:v>
                  </c:pt>
                  <c:pt idx="9">
                    <c:v>10月</c:v>
                  </c:pt>
                  <c:pt idx="10">
                    <c:v>11月</c:v>
                  </c:pt>
                  <c:pt idx="11">
                    <c:v>12月</c:v>
                  </c:pt>
                </c:lvl>
                <c:lvl>
                  <c:pt idx="0">
                    <c:v>2025年</c:v>
                  </c:pt>
                  <c:pt idx="1">
                    <c:v>2025年</c:v>
                  </c:pt>
                  <c:pt idx="2">
                    <c:v>2025年</c:v>
                  </c:pt>
                  <c:pt idx="3">
                    <c:v>2025年</c:v>
                  </c:pt>
                  <c:pt idx="4">
                    <c:v>2025年</c:v>
                  </c:pt>
                  <c:pt idx="5">
                    <c:v>2025年</c:v>
                  </c:pt>
                  <c:pt idx="6">
                    <c:v>2025年</c:v>
                  </c:pt>
                  <c:pt idx="7">
                    <c:v>2025年</c:v>
                  </c:pt>
                  <c:pt idx="8">
                    <c:v>2025年</c:v>
                  </c:pt>
                  <c:pt idx="9">
                    <c:v>2025年</c:v>
                  </c:pt>
                  <c:pt idx="10">
                    <c:v>2025年</c:v>
                  </c:pt>
                  <c:pt idx="11">
                    <c:v>2025年</c:v>
                  </c:pt>
                </c:lvl>
              </c:multiLvlStrCache>
            </c:multiLvlStrRef>
          </c:cat>
          <c:val>
            <c:numRef>
              <c:f>'1发生与预算费用总表'!$H$2:$H$13</c:f>
              <c:numCache>
                <c:formatCode>0%</c:formatCode>
                <c:ptCount val="12"/>
                <c:pt idx="0">
                  <c:v>0.689873508250264</c:v>
                </c:pt>
                <c:pt idx="1">
                  <c:v>0.908679238153216</c:v>
                </c:pt>
                <c:pt idx="2">
                  <c:v>0.821973173780563</c:v>
                </c:pt>
                <c:pt idx="3">
                  <c:v>0.815403388436001</c:v>
                </c:pt>
                <c:pt idx="4">
                  <c:v>0.844094159873014</c:v>
                </c:pt>
                <c:pt idx="5">
                  <c:v>0.820779901320466</c:v>
                </c:pt>
                <c:pt idx="6">
                  <c:v>0.810632503069027</c:v>
                </c:pt>
                <c:pt idx="7">
                  <c:v>0.710486090155018</c:v>
                </c:pt>
                <c:pt idx="8">
                  <c:v>0.632428019826801</c:v>
                </c:pt>
                <c:pt idx="9">
                  <c:v>0.569893485394066</c:v>
                </c:pt>
                <c:pt idx="10">
                  <c:v>0.518654753861603</c:v>
                </c:pt>
                <c:pt idx="11">
                  <c:v>0.475919407842979</c:v>
                </c:pt>
              </c:numCache>
            </c:numRef>
          </c:val>
        </c:ser>
        <c:dLbls>
          <c:showLegendKey val="0"/>
          <c:showVal val="1"/>
          <c:showCatName val="0"/>
          <c:showSerName val="0"/>
          <c:showPercent val="0"/>
          <c:showBubbleSize val="0"/>
        </c:dLbls>
        <c:gapWidth val="150"/>
        <c:axId val="461658928"/>
        <c:axId val="337006928"/>
      </c:barChart>
      <c:lineChart>
        <c:grouping val="standard"/>
        <c:varyColors val="0"/>
        <c:ser>
          <c:idx val="1"/>
          <c:order val="1"/>
          <c:tx>
            <c:strRef>
              <c:f>'1发生与预算费用总表'!$D$1</c:f>
              <c:strCache>
                <c:ptCount val="1"/>
                <c:pt idx="0">
                  <c:v>累计发生费用</c:v>
                </c:pt>
              </c:strCache>
            </c:strRef>
          </c:tx>
          <c:spPr>
            <a:ln w="28575" cap="rnd" cmpd="sng" algn="ctr">
              <a:solidFill>
                <a:schemeClr val="accent1"/>
              </a:solidFill>
              <a:prstDash val="solid"/>
              <a:round/>
            </a:ln>
            <a:effectLst/>
          </c:spPr>
          <c:marker>
            <c:symbol val="none"/>
          </c:marker>
          <c:dLbls>
            <c:numFmt formatCode="#,##0_);[Red]\(#,##0\)" sourceLinked="0"/>
            <c:spPr>
              <a:noFill/>
              <a:ln>
                <a:noFill/>
              </a:ln>
              <a:effectLst/>
            </c:spPr>
            <c:txPr>
              <a:bodyPr rot="0" spcFirstLastPara="1" vertOverflow="ellipsis" vert="horz" wrap="square" lIns="38100" tIns="19050" rIns="38100" bIns="19050" anchor="ctr" anchorCtr="1">
                <a:spAutoFit/>
              </a:bodyPr>
              <a:lstStyle/>
              <a:p>
                <a:pPr>
                  <a:defRPr lang="zh-CN" sz="1200" b="1" i="0" u="none" strike="noStrike" kern="1200" baseline="0">
                    <a:solidFill>
                      <a:schemeClr val="accent1"/>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dLblPos val="t"/>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prstDash val="solid"/>
                      <a:round/>
                    </a:ln>
                    <a:effectLst/>
                  </c:spPr>
                </c15:leaderLines>
              </c:ext>
            </c:extLst>
          </c:dLbls>
          <c:cat>
            <c:multiLvlStrRef>
              <c:f>'1发生与预算费用总表'!$A$2:$B$13</c:f>
              <c:multiLvlStrCache>
                <c:ptCount val="12"/>
                <c:lvl>
                  <c:pt idx="0">
                    <c:v>1月</c:v>
                  </c:pt>
                  <c:pt idx="1">
                    <c:v>2月</c:v>
                  </c:pt>
                  <c:pt idx="2">
                    <c:v>3月</c:v>
                  </c:pt>
                  <c:pt idx="3">
                    <c:v>4月</c:v>
                  </c:pt>
                  <c:pt idx="4">
                    <c:v>5月</c:v>
                  </c:pt>
                  <c:pt idx="5">
                    <c:v>6月</c:v>
                  </c:pt>
                  <c:pt idx="6">
                    <c:v>7月</c:v>
                  </c:pt>
                  <c:pt idx="7">
                    <c:v>8月</c:v>
                  </c:pt>
                  <c:pt idx="8">
                    <c:v>9月</c:v>
                  </c:pt>
                  <c:pt idx="9">
                    <c:v>10月</c:v>
                  </c:pt>
                  <c:pt idx="10">
                    <c:v>11月</c:v>
                  </c:pt>
                  <c:pt idx="11">
                    <c:v>12月</c:v>
                  </c:pt>
                </c:lvl>
                <c:lvl>
                  <c:pt idx="0">
                    <c:v>2025年</c:v>
                  </c:pt>
                  <c:pt idx="1">
                    <c:v>2025年</c:v>
                  </c:pt>
                  <c:pt idx="2">
                    <c:v>2025年</c:v>
                  </c:pt>
                  <c:pt idx="3">
                    <c:v>2025年</c:v>
                  </c:pt>
                  <c:pt idx="4">
                    <c:v>2025年</c:v>
                  </c:pt>
                  <c:pt idx="5">
                    <c:v>2025年</c:v>
                  </c:pt>
                  <c:pt idx="6">
                    <c:v>2025年</c:v>
                  </c:pt>
                  <c:pt idx="7">
                    <c:v>2025年</c:v>
                  </c:pt>
                  <c:pt idx="8">
                    <c:v>2025年</c:v>
                  </c:pt>
                  <c:pt idx="9">
                    <c:v>2025年</c:v>
                  </c:pt>
                  <c:pt idx="10">
                    <c:v>2025年</c:v>
                  </c:pt>
                  <c:pt idx="11">
                    <c:v>2025年</c:v>
                  </c:pt>
                </c:lvl>
              </c:multiLvlStrCache>
            </c:multiLvlStrRef>
          </c:cat>
          <c:val>
            <c:numRef>
              <c:f>'1发生与预算费用总表'!$D$2:$D$13</c:f>
              <c:numCache>
                <c:formatCode>_ * #,##0.00_ ;_ * \-#,##0.00_ ;_ * "-"??_ ;_ @_ </c:formatCode>
                <c:ptCount val="12"/>
                <c:pt idx="0">
                  <c:v>205485.463315068</c:v>
                </c:pt>
                <c:pt idx="1">
                  <c:v>525219.632438356</c:v>
                </c:pt>
                <c:pt idx="2">
                  <c:v>705373.855753425</c:v>
                </c:pt>
                <c:pt idx="3">
                  <c:v>928166.147671233</c:v>
                </c:pt>
                <c:pt idx="4">
                  <c:v>1197292.2609863</c:v>
                </c:pt>
                <c:pt idx="5">
                  <c:v>1394158.84290411</c:v>
                </c:pt>
                <c:pt idx="6">
                  <c:v>1604016.29379824</c:v>
                </c:pt>
                <c:pt idx="7">
                  <c:v>1604892.60469238</c:v>
                </c:pt>
                <c:pt idx="8">
                  <c:v>1605740.64749315</c:v>
                </c:pt>
                <c:pt idx="9">
                  <c:v>1606616.95838728</c:v>
                </c:pt>
                <c:pt idx="10">
                  <c:v>1607465.00118806</c:v>
                </c:pt>
                <c:pt idx="11">
                  <c:v>1608341.31208219</c:v>
                </c:pt>
              </c:numCache>
            </c:numRef>
          </c:val>
          <c:smooth val="0"/>
        </c:ser>
        <c:ser>
          <c:idx val="3"/>
          <c:order val="3"/>
          <c:tx>
            <c:strRef>
              <c:f>'1发生与预算费用总表'!$F$1</c:f>
              <c:strCache>
                <c:ptCount val="1"/>
                <c:pt idx="0">
                  <c:v>累计预算费用</c:v>
                </c:pt>
              </c:strCache>
            </c:strRef>
          </c:tx>
          <c:spPr>
            <a:ln w="28575" cap="rnd" cmpd="sng" algn="ctr">
              <a:solidFill>
                <a:srgbClr val="FF0000"/>
              </a:solidFill>
              <a:prstDash val="solid"/>
              <a:round/>
            </a:ln>
            <a:effectLst/>
          </c:spPr>
          <c:marker>
            <c:symbol val="none"/>
          </c:marker>
          <c:dLbls>
            <c:numFmt formatCode="#,##0_);[Red]\(#,##0\)" sourceLinked="0"/>
            <c:spPr>
              <a:noFill/>
              <a:ln>
                <a:noFill/>
              </a:ln>
              <a:effectLst/>
            </c:spPr>
            <c:txPr>
              <a:bodyPr rot="0" spcFirstLastPara="1" vertOverflow="ellipsis" vert="horz" wrap="square" lIns="38100" tIns="19050" rIns="38100" bIns="19050" anchor="ctr" anchorCtr="1">
                <a:spAutoFit/>
              </a:bodyPr>
              <a:lstStyle/>
              <a:p>
                <a:pPr>
                  <a:defRPr lang="zh-CN" sz="1200" b="1" i="0" u="none" strike="noStrike" kern="1200" baseline="0">
                    <a:solidFill>
                      <a:srgbClr val="C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dLblPos val="t"/>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prstDash val="solid"/>
                      <a:round/>
                    </a:ln>
                    <a:effectLst/>
                  </c:spPr>
                </c15:leaderLines>
              </c:ext>
            </c:extLst>
          </c:dLbls>
          <c:cat>
            <c:multiLvlStrRef>
              <c:f>'1发生与预算费用总表'!$A$2:$B$13</c:f>
              <c:multiLvlStrCache>
                <c:ptCount val="12"/>
                <c:lvl>
                  <c:pt idx="0">
                    <c:v>1月</c:v>
                  </c:pt>
                  <c:pt idx="1">
                    <c:v>2月</c:v>
                  </c:pt>
                  <c:pt idx="2">
                    <c:v>3月</c:v>
                  </c:pt>
                  <c:pt idx="3">
                    <c:v>4月</c:v>
                  </c:pt>
                  <c:pt idx="4">
                    <c:v>5月</c:v>
                  </c:pt>
                  <c:pt idx="5">
                    <c:v>6月</c:v>
                  </c:pt>
                  <c:pt idx="6">
                    <c:v>7月</c:v>
                  </c:pt>
                  <c:pt idx="7">
                    <c:v>8月</c:v>
                  </c:pt>
                  <c:pt idx="8">
                    <c:v>9月</c:v>
                  </c:pt>
                  <c:pt idx="9">
                    <c:v>10月</c:v>
                  </c:pt>
                  <c:pt idx="10">
                    <c:v>11月</c:v>
                  </c:pt>
                  <c:pt idx="11">
                    <c:v>12月</c:v>
                  </c:pt>
                </c:lvl>
                <c:lvl>
                  <c:pt idx="0">
                    <c:v>2025年</c:v>
                  </c:pt>
                  <c:pt idx="1">
                    <c:v>2025年</c:v>
                  </c:pt>
                  <c:pt idx="2">
                    <c:v>2025年</c:v>
                  </c:pt>
                  <c:pt idx="3">
                    <c:v>2025年</c:v>
                  </c:pt>
                  <c:pt idx="4">
                    <c:v>2025年</c:v>
                  </c:pt>
                  <c:pt idx="5">
                    <c:v>2025年</c:v>
                  </c:pt>
                  <c:pt idx="6">
                    <c:v>2025年</c:v>
                  </c:pt>
                  <c:pt idx="7">
                    <c:v>2025年</c:v>
                  </c:pt>
                  <c:pt idx="8">
                    <c:v>2025年</c:v>
                  </c:pt>
                  <c:pt idx="9">
                    <c:v>2025年</c:v>
                  </c:pt>
                  <c:pt idx="10">
                    <c:v>2025年</c:v>
                  </c:pt>
                  <c:pt idx="11">
                    <c:v>2025年</c:v>
                  </c:pt>
                </c:lvl>
              </c:multiLvlStrCache>
            </c:multiLvlStrRef>
          </c:cat>
          <c:val>
            <c:numRef>
              <c:f>'1发生与预算费用总表'!$F$2:$F$13</c:f>
              <c:numCache>
                <c:formatCode>_ * #,##0.00_ ;_ * \-#,##0.00_ ;_ * "-"??_ ;_ @_ </c:formatCode>
                <c:ptCount val="12"/>
                <c:pt idx="0">
                  <c:v>297859.623333333</c:v>
                </c:pt>
                <c:pt idx="1">
                  <c:v>578003.337575758</c:v>
                </c:pt>
                <c:pt idx="2">
                  <c:v>858147.051818182</c:v>
                </c:pt>
                <c:pt idx="3">
                  <c:v>1138290.76606061</c:v>
                </c:pt>
                <c:pt idx="4">
                  <c:v>1418434.48030303</c:v>
                </c:pt>
                <c:pt idx="5">
                  <c:v>1698578.19454545</c:v>
                </c:pt>
                <c:pt idx="6">
                  <c:v>1978721.90878788</c:v>
                </c:pt>
                <c:pt idx="7">
                  <c:v>2258865.6230303</c:v>
                </c:pt>
                <c:pt idx="8">
                  <c:v>2539009.33727273</c:v>
                </c:pt>
                <c:pt idx="9">
                  <c:v>2819153.05151515</c:v>
                </c:pt>
                <c:pt idx="10">
                  <c:v>3099296.76575758</c:v>
                </c:pt>
                <c:pt idx="11">
                  <c:v>3379440.48</c:v>
                </c:pt>
              </c:numCache>
            </c:numRef>
          </c:val>
          <c:smooth val="0"/>
        </c:ser>
        <c:dLbls>
          <c:showLegendKey val="0"/>
          <c:showVal val="0"/>
          <c:showCatName val="0"/>
          <c:showSerName val="0"/>
          <c:showPercent val="0"/>
          <c:showBubbleSize val="0"/>
        </c:dLbls>
        <c:marker val="0"/>
        <c:smooth val="0"/>
        <c:axId val="461641328"/>
        <c:axId val="436485104"/>
      </c:lineChart>
      <c:lineChart>
        <c:grouping val="standard"/>
        <c:varyColors val="0"/>
        <c:dLbls>
          <c:showLegendKey val="0"/>
          <c:showVal val="0"/>
          <c:showCatName val="0"/>
          <c:showSerName val="0"/>
          <c:showPercent val="0"/>
          <c:showBubbleSize val="0"/>
        </c:dLbls>
        <c:marker val="1"/>
        <c:smooth val="0"/>
        <c:axId val="461658928"/>
        <c:axId val="337006928"/>
        <c:extLst>
          <c:ext xmlns:c15="http://schemas.microsoft.com/office/drawing/2012/chart" uri="{02D57815-91ED-43cb-92C2-25804820EDAC}">
            <c15:filteredLineSeries>
              <c15:ser>
                <c:idx val="2"/>
                <c:order val="2"/>
                <c:tx>
                  <c:strRef>
                    <c:extLst>
                      <c:ext uri="{02D57815-91ED-43cb-92C2-25804820EDAC}">
                        <c15:formulaRef>
                          <c15:sqref>'1发生与预算费用总表'!$E$1</c15:sqref>
                        </c15:formulaRef>
                      </c:ext>
                    </c:extLst>
                    <c:strCache>
                      <c:ptCount val="1"/>
                      <c:pt idx="0">
                        <c:v>预算费用</c:v>
                      </c:pt>
                    </c:strCache>
                  </c:strRef>
                </c:tx>
                <c:spPr>
                  <a:ln w="28575" cap="rnd" cmpd="sng" algn="ctr">
                    <a:solidFill>
                      <a:schemeClr val="accent3"/>
                    </a:solidFill>
                    <a:prstDash val="solid"/>
                    <a:round/>
                  </a:ln>
                  <a:effectLst/>
                </c:spPr>
                <c:marker>
                  <c:symbol val="circle"/>
                  <c:size val="5"/>
                  <c:spPr>
                    <a:solidFill>
                      <a:schemeClr val="accent3"/>
                    </a:solidFill>
                    <a:ln w="9525" cap="flat" cmpd="sng" algn="ctr">
                      <a:solidFill>
                        <a:schemeClr val="accent3"/>
                      </a:solidFill>
                      <a:prstDash val="solid"/>
                      <a:round/>
                    </a:ln>
                    <a:effectLst/>
                  </c:spPr>
                </c:marker>
                <c:dLbls>
                  <c:delete val="1"/>
                </c:dLbls>
                <c:cat>
                  <c:numRef>
                    <c:extLst>
                      <c:ext uri="{02D57815-91ED-43cb-92C2-25804820EDAC}">
                        <c15:fullRef>
                          <c15:sqref/>
                        </c15:fullRef>
                        <c15:formulaRef>
                          <c15:sqref>'1发生与预算费用总表'!$A$2:$B$13</c15:sqref>
                        </c15:formulaRef>
                      </c:ext>
                    </c:extLst>
                    <c:numCache>
                      <c:ptCount val="0"/>
                    </c:numCache>
                  </c:numRef>
                </c:cat>
                <c:val>
                  <c:numRef>
                    <c:extLst>
                      <c:ext uri="{02D57815-91ED-43cb-92C2-25804820EDAC}">
                        <c15:formulaRef>
                          <c15:sqref>{4703077.24780338,3836678.73270904,3836680.73270904,3836678.73270904,2957324.04681016,4062815.14780338,3836678.73270904,3836678.73270904,3836678.73270904,3836678.73270904,3836678.73270904,3836678.73270904}</c15:sqref>
                        </c15:formulaRef>
                      </c:ext>
                    </c:extLst>
                    <c:numCache>
                      <c:formatCode>General</c:formatCode>
                      <c:ptCount val="12"/>
                      <c:pt idx="0">
                        <c:v>4703077.24780338</c:v>
                      </c:pt>
                      <c:pt idx="1">
                        <c:v>3836678.73270904</c:v>
                      </c:pt>
                      <c:pt idx="2">
                        <c:v>3836680.73270904</c:v>
                      </c:pt>
                      <c:pt idx="3">
                        <c:v>3836678.73270904</c:v>
                      </c:pt>
                      <c:pt idx="4">
                        <c:v>2957324.04681016</c:v>
                      </c:pt>
                      <c:pt idx="5">
                        <c:v>4062815.14780338</c:v>
                      </c:pt>
                      <c:pt idx="6">
                        <c:v>3836678.73270904</c:v>
                      </c:pt>
                      <c:pt idx="7">
                        <c:v>3836678.73270904</c:v>
                      </c:pt>
                      <c:pt idx="8">
                        <c:v>3836678.73270904</c:v>
                      </c:pt>
                      <c:pt idx="9">
                        <c:v>3836678.73270904</c:v>
                      </c:pt>
                      <c:pt idx="10">
                        <c:v>3836678.73270904</c:v>
                      </c:pt>
                      <c:pt idx="11">
                        <c:v>3836678.73270904</c:v>
                      </c:pt>
                    </c:numCache>
                  </c:numRef>
                </c:val>
                <c:smooth val="0"/>
              </c15:ser>
            </c15:filteredLineSeries>
            <c15:filteredLineSeries>
              <c15:ser>
                <c:idx val="4"/>
                <c:order val="4"/>
                <c:tx>
                  <c:strRef>
                    <c:extLst>
                      <c:ext uri="{02D57815-91ED-43cb-92C2-25804820EDAC}">
                        <c15:formulaRef>
                          <c15:sqref>'1发生与预算费用总表'!$G$1</c15:sqref>
                        </c15:formulaRef>
                      </c:ext>
                    </c:extLst>
                    <c:strCache>
                      <c:ptCount val="1"/>
                      <c:pt idx="0">
                        <c:v>月使用率</c:v>
                      </c:pt>
                    </c:strCache>
                  </c:strRef>
                </c:tx>
                <c:spPr>
                  <a:ln w="28575" cap="rnd" cmpd="sng" algn="ctr">
                    <a:solidFill>
                      <a:srgbClr val="FFC000"/>
                    </a:solidFill>
                    <a:prstDash val="solid"/>
                    <a:round/>
                  </a:ln>
                  <a:effectLst/>
                </c:spPr>
                <c:marker>
                  <c:symbol val="circle"/>
                  <c:size val="5"/>
                  <c:spPr>
                    <a:solidFill>
                      <a:schemeClr val="accent5"/>
                    </a:solidFill>
                    <a:ln w="9525" cap="flat" cmpd="sng" algn="ctr">
                      <a:solidFill>
                        <a:schemeClr val="accent5"/>
                      </a:solidFill>
                      <a:prstDash val="solid"/>
                      <a:round/>
                    </a:ln>
                    <a:effectLst/>
                  </c:spPr>
                </c:marker>
                <c:dLbls>
                  <c:delete val="1"/>
                </c:dLbls>
                <c:cat>
                  <c:numRef>
                    <c:extLst>
                      <c:ext uri="{02D57815-91ED-43cb-92C2-25804820EDAC}">
                        <c15:fullRef>
                          <c15:sqref/>
                        </c15:fullRef>
                        <c15:formulaRef>
                          <c15:sqref>'1发生与预算费用总表'!$A$2:$B$13</c15:sqref>
                        </c15:formulaRef>
                      </c:ext>
                    </c:extLst>
                    <c:numCache>
                      <c:ptCount val="0"/>
                    </c:numCache>
                  </c:numRef>
                </c:cat>
                <c:val>
                  <c:numRef>
                    <c:extLst>
                      <c:ext uri="{02D57815-91ED-43cb-92C2-25804820EDAC}">
                        <c15:formulaRef>
                          <c15:sqref>{0.145747484289895,0.159719885302666,0.172580542704208,0.253463895582209,0.35594681990687,0.257848508385223,0.340375487261968,0.327579233118905,0.24857436827128,0.250909687517651,0.242468373144788,0.250236496390082}</c15:sqref>
                        </c15:formulaRef>
                      </c:ext>
                    </c:extLst>
                    <c:numCache>
                      <c:formatCode>General</c:formatCode>
                      <c:ptCount val="12"/>
                      <c:pt idx="0">
                        <c:v>0.145747484289895</c:v>
                      </c:pt>
                      <c:pt idx="1">
                        <c:v>0.159719885302666</c:v>
                      </c:pt>
                      <c:pt idx="2">
                        <c:v>0.172580542704208</c:v>
                      </c:pt>
                      <c:pt idx="3">
                        <c:v>0.253463895582209</c:v>
                      </c:pt>
                      <c:pt idx="4">
                        <c:v>0.35594681990687</c:v>
                      </c:pt>
                      <c:pt idx="5">
                        <c:v>0.257848508385223</c:v>
                      </c:pt>
                      <c:pt idx="6">
                        <c:v>0.340375487261968</c:v>
                      </c:pt>
                      <c:pt idx="7">
                        <c:v>0.327579233118905</c:v>
                      </c:pt>
                      <c:pt idx="8">
                        <c:v>0.24857436827128</c:v>
                      </c:pt>
                      <c:pt idx="9">
                        <c:v>0.250909687517651</c:v>
                      </c:pt>
                      <c:pt idx="10">
                        <c:v>0.242468373144788</c:v>
                      </c:pt>
                      <c:pt idx="11">
                        <c:v>0.250236496390082</c:v>
                      </c:pt>
                    </c:numCache>
                  </c:numRef>
                </c:val>
                <c:smooth val="0"/>
              </c15:ser>
            </c15:filteredLineSeries>
          </c:ext>
        </c:extLst>
      </c:lineChart>
      <c:catAx>
        <c:axId val="461641328"/>
        <c:scaling>
          <c:orientation val="minMax"/>
        </c:scaling>
        <c:delete val="0"/>
        <c:axPos val="b"/>
        <c:majorGridlines>
          <c:spPr>
            <a:ln w="12700" cap="flat" cmpd="sng" algn="ctr">
              <a:solidFill>
                <a:schemeClr val="tx1">
                  <a:tint val="75000"/>
                  <a:alpha val="40000"/>
                </a:schemeClr>
              </a:solidFill>
              <a:prstDash val="solid"/>
              <a:round/>
            </a:ln>
          </c:spPr>
        </c:majorGridlines>
        <c:numFmt formatCode="General" sourceLinked="1"/>
        <c:majorTickMark val="none"/>
        <c:minorTickMark val="none"/>
        <c:tickLblPos val="nextTo"/>
        <c:spPr>
          <a:noFill/>
          <a:ln w="9525" cap="flat" cmpd="sng" algn="ctr">
            <a:solidFill>
              <a:schemeClr val="tx1">
                <a:lumMod val="15000"/>
                <a:lumOff val="85000"/>
              </a:schemeClr>
            </a:solidFill>
            <a:prstDash val="solid"/>
            <a:round/>
          </a:ln>
          <a:effectLst/>
        </c:spPr>
        <c:txPr>
          <a:bodyPr rot="-60000000" spcFirstLastPara="1" vertOverflow="ellipsis" vert="horz" wrap="square" anchor="ctr" anchorCtr="1"/>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crossAx val="436485104"/>
        <c:crosses val="autoZero"/>
        <c:auto val="1"/>
        <c:lblAlgn val="ctr"/>
        <c:lblOffset val="100"/>
        <c:noMultiLvlLbl val="0"/>
      </c:catAx>
      <c:valAx>
        <c:axId val="436485104"/>
        <c:scaling>
          <c:orientation val="minMax"/>
          <c:max val="150000000"/>
        </c:scaling>
        <c:delete val="0"/>
        <c:axPos val="l"/>
        <c:numFmt formatCode="General" sourceLinked="0"/>
        <c:majorTickMark val="none"/>
        <c:minorTickMark val="none"/>
        <c:tickLblPos val="nextTo"/>
        <c:spPr>
          <a:noFill/>
          <a:ln w="12700" cap="flat" cmpd="sng" algn="ctr">
            <a:noFill/>
            <a:prstDash val="solid"/>
            <a:round/>
          </a:ln>
          <a:effectLst/>
        </c:spPr>
        <c:txPr>
          <a:bodyPr rot="-60000000" spcFirstLastPara="1" vertOverflow="ellipsis" vert="horz" wrap="square" anchor="ctr" anchorCtr="1"/>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crossAx val="461641328"/>
        <c:crosses val="autoZero"/>
        <c:crossBetween val="between"/>
        <c:majorUnit val="30000000"/>
        <c:dispUnits>
          <c:builtInUnit val="tenThousands"/>
          <c:dispUnitsLbl>
            <c:layout>
              <c:manualLayout>
                <c:xMode val="edge"/>
                <c:yMode val="edge"/>
                <c:x val="0.0114677968199722"/>
                <c:y val="0.130104366381959"/>
              </c:manualLayout>
            </c:layout>
            <c:tx>
              <c:rich>
                <a:bodyPr rot="0" spcFirstLastPara="1" vertOverflow="ellipsis" vert="horz" wrap="square" anchor="ctr" anchorCtr="1">
                  <a:spAutoFit/>
                </a:bodyPr>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r>
                    <a:rPr lang="zh-CN" altLang="en-US" sz="120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rPr>
                    <a:t>万</a:t>
                  </a:r>
                  <a:endParaRPr lang="en-US" altLang="zh-CN" sz="120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endParaRPr>
                </a:p>
              </c:rich>
            </c:tx>
            <c:spPr>
              <a:noFill/>
              <a:ln>
                <a:noFill/>
              </a:ln>
              <a:effectLst/>
            </c:spPr>
            <c:txPr>
              <a:bodyPr rot="0" spcFirstLastPara="1" vertOverflow="ellipsis" vert="horz" wrap="square" anchor="ctr" anchorCtr="1">
                <a:spAutoFit/>
              </a:bodyPr>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dispUnitsLbl>
        </c:dispUnits>
      </c:valAx>
      <c:catAx>
        <c:axId val="461658928"/>
        <c:scaling>
          <c:orientation val="minMax"/>
        </c:scaling>
        <c:delete val="1"/>
        <c:axPos val="b"/>
        <c:numFmt formatCode="General" sourceLinked="1"/>
        <c:majorTickMark val="none"/>
        <c:minorTickMark val="none"/>
        <c:tickLblPos val="nextTo"/>
        <c:txPr>
          <a:bodyPr rot="-60000000" spcFirstLastPara="0" vertOverflow="ellipsis" vert="horz" wrap="square" anchor="ctr" anchorCtr="1"/>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crossAx val="337006928"/>
        <c:crosses val="autoZero"/>
        <c:auto val="1"/>
        <c:lblAlgn val="ctr"/>
        <c:lblOffset val="100"/>
        <c:noMultiLvlLbl val="0"/>
      </c:catAx>
      <c:valAx>
        <c:axId val="337006928"/>
        <c:scaling>
          <c:orientation val="minMax"/>
          <c:max val="1.2"/>
          <c:min val="-1.5"/>
        </c:scaling>
        <c:delete val="0"/>
        <c:axPos val="r"/>
        <c:numFmt formatCode="0%" sourceLinked="0"/>
        <c:majorTickMark val="out"/>
        <c:minorTickMark val="none"/>
        <c:tickLblPos val="nextTo"/>
        <c:spPr>
          <a:noFill/>
          <a:ln w="12700" cap="flat" cmpd="sng" algn="ctr">
            <a:noFill/>
            <a:prstDash val="solid"/>
            <a:round/>
          </a:ln>
          <a:effectLst/>
        </c:spPr>
        <c:txPr>
          <a:bodyPr rot="-60000000" spcFirstLastPara="1" vertOverflow="ellipsis" vert="horz" wrap="square" anchor="ctr" anchorCtr="1"/>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crossAx val="461658928"/>
        <c:crosses val="max"/>
        <c:crossBetween val="between"/>
        <c:minorUnit val="0.5"/>
      </c:valAx>
      <c:spPr>
        <a:noFill/>
        <a:ln w="25400">
          <a:noFill/>
        </a:ln>
        <a:effectLst/>
      </c:spPr>
    </c:plotArea>
    <c:legend>
      <c:legendPos val="b"/>
      <c:legendEntry>
        <c:idx val="0"/>
        <c:txPr>
          <a:bodyPr rot="0" spcFirstLastPara="1" vertOverflow="ellipsis" vert="horz" wrap="square" anchor="ctr" anchorCtr="1"/>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legendEntry>
      <c:legendEntry>
        <c:idx val="1"/>
        <c:txPr>
          <a:bodyPr rot="0" spcFirstLastPara="1" vertOverflow="ellipsis" vert="horz" wrap="square" anchor="ctr" anchorCtr="1"/>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legendEntry>
      <c:legendEntry>
        <c:idx val="2"/>
        <c:txPr>
          <a:bodyPr rot="0" spcFirstLastPara="1" vertOverflow="ellipsis" vert="horz" wrap="square" anchor="ctr" anchorCtr="1"/>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legendEntry>
      <c:layout>
        <c:manualLayout>
          <c:xMode val="edge"/>
          <c:yMode val="edge"/>
          <c:x val="0.0331393591293833"/>
          <c:y val="0.0176579925650558"/>
          <c:w val="0.260542623941959"/>
          <c:h val="0.0728004956629492"/>
        </c:manualLayout>
      </c:layout>
      <c:overlay val="0"/>
      <c:spPr>
        <a:noFill/>
        <a:ln>
          <a:noFill/>
        </a:ln>
        <a:effectLst/>
      </c:spPr>
      <c:txPr>
        <a:bodyPr rot="0" spcFirstLastPara="1" vertOverflow="ellipsis" vert="horz" wrap="square" anchor="ctr" anchorCtr="1"/>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legend>
    <c:plotVisOnly val="1"/>
    <c:dispBlanksAs val="gap"/>
    <c:showDLblsOverMax val="0"/>
    <c:extLst>
      <c:ext uri="{0b15fc19-7d7d-44ad-8c2d-2c3a37ce22c3}">
        <chartProps xmlns="https://web.wps.cn/et/2018/main" chartId="{924d5dce-35ee-4ac1-98e5-4a1531cebbcd}"/>
      </c:ext>
    </c:extLst>
  </c:chart>
  <c:spPr>
    <a:solidFill>
      <a:schemeClr val="bg1"/>
    </a:solidFill>
    <a:ln w="9525" cap="flat" cmpd="sng" algn="ctr">
      <a:noFill/>
      <a:prstDash val="solid"/>
      <a:round/>
    </a:ln>
    <a:effectLst/>
  </c:spPr>
  <c:txPr>
    <a:bodyPr/>
    <a:lstStyle/>
    <a:p>
      <a:pPr>
        <a:defRPr lang="zh-CN" sz="120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0532682331400671"/>
          <c:y val="0.13293897882939"/>
          <c:w val="0.89254806225206"/>
          <c:h val="0.780074719800747"/>
        </c:manualLayout>
      </c:layout>
      <c:barChart>
        <c:barDir val="col"/>
        <c:grouping val="clustered"/>
        <c:varyColors val="0"/>
        <c:ser>
          <c:idx val="0"/>
          <c:order val="0"/>
          <c:tx>
            <c:strRef>
              <c:f>运营成本管理看板!$P$46</c:f>
              <c:strCache>
                <c:ptCount val="1"/>
                <c:pt idx="0">
                  <c:v>年度目标成本
（万元）</c:v>
                </c:pt>
              </c:strCache>
            </c:strRef>
          </c:tx>
          <c:spPr>
            <a:solidFill>
              <a:srgbClr val="C00000"/>
            </a:solidFill>
            <a:ln>
              <a:noFill/>
            </a:ln>
            <a:effectLst/>
          </c:spPr>
          <c:invertIfNegative val="0"/>
          <c:dLbls>
            <c:delete val="1"/>
          </c:dLbls>
          <c:cat>
            <c:strRef>
              <c:f>运营成本管理看板!$O$48:$O$56</c:f>
              <c:strCache>
                <c:ptCount val="9"/>
                <c:pt idx="0" c:formatCode="_ * #,##0.00_ ;_ * \-#,##0.00_ ;_ * &quot;-&quot;??_ ;_ @_ ">
                  <c:v>服务成本</c:v>
                </c:pt>
                <c:pt idx="1" c:formatCode="_ * #,##0.00_ ;_ * \-#,##0.00_ ;_ * &quot;-&quot;??_ ;_ @_ ">
                  <c:v>物耗成本</c:v>
                </c:pt>
                <c:pt idx="2" c:formatCode="@">
                  <c:v>维改成本</c:v>
                </c:pt>
                <c:pt idx="3" c:formatCode="_ * #,##0.00_ ;_ * \-#,##0.00_ ;_ * &quot;-&quot;??_ ;_ @_ ">
                  <c:v>能源成本</c:v>
                </c:pt>
                <c:pt idx="4" c:formatCode="_ * #,##0.00_ ;_ * \-#,##0.00_ ;_ * &quot;-&quot;??_ ;_ @_ ">
                  <c:v>行政办公</c:v>
                </c:pt>
                <c:pt idx="5" c:formatCode="_ * #,##0.00_ ;_ * \-#,##0.00_ ;_ * &quot;-&quot;??_ ;_ @_ ">
                  <c:v>前期投入</c:v>
                </c:pt>
                <c:pt idx="6" c:formatCode="_ * #,##0.00_ ;_ * \-#,##0.00_ ;_ * &quot;-&quot;??_ ;_ @_ ">
                  <c:v>人工服务</c:v>
                </c:pt>
                <c:pt idx="7" c:formatCode="_ * #,##0.00_ ;_ * \-#,##0.00_ ;_ * &quot;-&quot;??_ ;_ @_ ">
                  <c:v>维护服务</c:v>
                </c:pt>
                <c:pt idx="8" c:formatCode="_ * #,##0.00_ ;_ * \-#,##0.00_ ;_ * &quot;-&quot;??_ ;_ @_ ">
                  <c:v>检测服务</c:v>
                </c:pt>
              </c:strCache>
            </c:strRef>
          </c:cat>
          <c:val>
            <c:numRef>
              <c:f>运营成本管理看板!$P$48:$P$56</c:f>
              <c:numCache>
                <c:formatCode>0.00_ </c:formatCode>
                <c:ptCount val="9"/>
                <c:pt idx="0">
                  <c:v>336.854048</c:v>
                </c:pt>
                <c:pt idx="1">
                  <c:v>0</c:v>
                </c:pt>
                <c:pt idx="2">
                  <c:v>0</c:v>
                </c:pt>
                <c:pt idx="3">
                  <c:v>0</c:v>
                </c:pt>
                <c:pt idx="4">
                  <c:v>0</c:v>
                </c:pt>
                <c:pt idx="5">
                  <c:v>1.09</c:v>
                </c:pt>
                <c:pt idx="6">
                  <c:v>336.854048</c:v>
                </c:pt>
                <c:pt idx="7">
                  <c:v>0</c:v>
                </c:pt>
                <c:pt idx="8">
                  <c:v>0</c:v>
                </c:pt>
              </c:numCache>
            </c:numRef>
          </c:val>
        </c:ser>
        <c:ser>
          <c:idx val="1"/>
          <c:order val="1"/>
          <c:tx>
            <c:strRef>
              <c:f>运营成本管理看板!$Q$46</c:f>
              <c:strCache>
                <c:ptCount val="1"/>
                <c:pt idx="0">
                  <c:v>月累目标成本（万元）</c:v>
                </c:pt>
              </c:strCache>
            </c:strRef>
          </c:tx>
          <c:spPr>
            <a:solidFill>
              <a:srgbClr val="FF0000"/>
            </a:solidFill>
            <a:ln>
              <a:noFill/>
            </a:ln>
            <a:effectLst/>
          </c:spPr>
          <c:invertIfNegative val="0"/>
          <c:dLbls>
            <c:delete val="1"/>
          </c:dLbls>
          <c:cat>
            <c:strRef>
              <c:f>运营成本管理看板!$O$48:$O$56</c:f>
              <c:strCache>
                <c:ptCount val="9"/>
                <c:pt idx="0" c:formatCode="_ * #,##0.00_ ;_ * \-#,##0.00_ ;_ * &quot;-&quot;??_ ;_ @_ ">
                  <c:v>服务成本</c:v>
                </c:pt>
                <c:pt idx="1" c:formatCode="_ * #,##0.00_ ;_ * \-#,##0.00_ ;_ * &quot;-&quot;??_ ;_ @_ ">
                  <c:v>物耗成本</c:v>
                </c:pt>
                <c:pt idx="2" c:formatCode="@">
                  <c:v>维改成本</c:v>
                </c:pt>
                <c:pt idx="3" c:formatCode="_ * #,##0.00_ ;_ * \-#,##0.00_ ;_ * &quot;-&quot;??_ ;_ @_ ">
                  <c:v>能源成本</c:v>
                </c:pt>
                <c:pt idx="4" c:formatCode="_ * #,##0.00_ ;_ * \-#,##0.00_ ;_ * &quot;-&quot;??_ ;_ @_ ">
                  <c:v>行政办公</c:v>
                </c:pt>
                <c:pt idx="5" c:formatCode="_ * #,##0.00_ ;_ * \-#,##0.00_ ;_ * &quot;-&quot;??_ ;_ @_ ">
                  <c:v>前期投入</c:v>
                </c:pt>
                <c:pt idx="6" c:formatCode="_ * #,##0.00_ ;_ * \-#,##0.00_ ;_ * &quot;-&quot;??_ ;_ @_ ">
                  <c:v>人工服务</c:v>
                </c:pt>
                <c:pt idx="7" c:formatCode="_ * #,##0.00_ ;_ * \-#,##0.00_ ;_ * &quot;-&quot;??_ ;_ @_ ">
                  <c:v>维护服务</c:v>
                </c:pt>
                <c:pt idx="8" c:formatCode="_ * #,##0.00_ ;_ * \-#,##0.00_ ;_ * &quot;-&quot;??_ ;_ @_ ">
                  <c:v>检测服务</c:v>
                </c:pt>
              </c:strCache>
            </c:strRef>
          </c:cat>
          <c:val>
            <c:numRef>
              <c:f>运营成本管理看板!$Q$48:$Q$56</c:f>
              <c:numCache>
                <c:formatCode>0.00_ </c:formatCode>
                <c:ptCount val="9"/>
                <c:pt idx="0">
                  <c:v>169.312819454545</c:v>
                </c:pt>
                <c:pt idx="1">
                  <c:v>0</c:v>
                </c:pt>
                <c:pt idx="2">
                  <c:v>0</c:v>
                </c:pt>
                <c:pt idx="3">
                  <c:v>0</c:v>
                </c:pt>
                <c:pt idx="4">
                  <c:v>0</c:v>
                </c:pt>
                <c:pt idx="5">
                  <c:v>0.545</c:v>
                </c:pt>
                <c:pt idx="6">
                  <c:v>169.312819454545</c:v>
                </c:pt>
                <c:pt idx="7">
                  <c:v>0</c:v>
                </c:pt>
                <c:pt idx="8">
                  <c:v>0</c:v>
                </c:pt>
              </c:numCache>
            </c:numRef>
          </c:val>
        </c:ser>
        <c:ser>
          <c:idx val="2"/>
          <c:order val="2"/>
          <c:tx>
            <c:strRef>
              <c:f>运营成本管理看板!$R$46</c:f>
              <c:strCache>
                <c:ptCount val="1"/>
                <c:pt idx="0">
                  <c:v>月累已发生（万元）</c:v>
                </c:pt>
              </c:strCache>
            </c:strRef>
          </c:tx>
          <c:spPr>
            <a:solidFill>
              <a:schemeClr val="accent1"/>
            </a:solidFill>
            <a:ln>
              <a:noFill/>
            </a:ln>
            <a:effectLst/>
          </c:spPr>
          <c:invertIfNegative val="0"/>
          <c:dLbls>
            <c:delete val="1"/>
          </c:dLbls>
          <c:cat>
            <c:strRef>
              <c:f>运营成本管理看板!$O$48:$O$56</c:f>
              <c:strCache>
                <c:ptCount val="9"/>
                <c:pt idx="0" c:formatCode="_ * #,##0.00_ ;_ * \-#,##0.00_ ;_ * &quot;-&quot;??_ ;_ @_ ">
                  <c:v>服务成本</c:v>
                </c:pt>
                <c:pt idx="1" c:formatCode="_ * #,##0.00_ ;_ * \-#,##0.00_ ;_ * &quot;-&quot;??_ ;_ @_ ">
                  <c:v>物耗成本</c:v>
                </c:pt>
                <c:pt idx="2" c:formatCode="@">
                  <c:v>维改成本</c:v>
                </c:pt>
                <c:pt idx="3" c:formatCode="_ * #,##0.00_ ;_ * \-#,##0.00_ ;_ * &quot;-&quot;??_ ;_ @_ ">
                  <c:v>能源成本</c:v>
                </c:pt>
                <c:pt idx="4" c:formatCode="_ * #,##0.00_ ;_ * \-#,##0.00_ ;_ * &quot;-&quot;??_ ;_ @_ ">
                  <c:v>行政办公</c:v>
                </c:pt>
                <c:pt idx="5" c:formatCode="_ * #,##0.00_ ;_ * \-#,##0.00_ ;_ * &quot;-&quot;??_ ;_ @_ ">
                  <c:v>前期投入</c:v>
                </c:pt>
                <c:pt idx="6" c:formatCode="_ * #,##0.00_ ;_ * \-#,##0.00_ ;_ * &quot;-&quot;??_ ;_ @_ ">
                  <c:v>人工服务</c:v>
                </c:pt>
                <c:pt idx="7" c:formatCode="_ * #,##0.00_ ;_ * \-#,##0.00_ ;_ * &quot;-&quot;??_ ;_ @_ ">
                  <c:v>维护服务</c:v>
                </c:pt>
                <c:pt idx="8" c:formatCode="_ * #,##0.00_ ;_ * \-#,##0.00_ ;_ * &quot;-&quot;??_ ;_ @_ ">
                  <c:v>检测服务</c:v>
                </c:pt>
              </c:strCache>
            </c:strRef>
          </c:cat>
          <c:val>
            <c:numRef>
              <c:f>运营成本管理看板!$R$48:$R$56</c:f>
              <c:numCache>
                <c:formatCode>0.00_ </c:formatCode>
                <c:ptCount val="9"/>
                <c:pt idx="0">
                  <c:v>139.415884290411</c:v>
                </c:pt>
                <c:pt idx="1">
                  <c:v>0</c:v>
                </c:pt>
                <c:pt idx="2">
                  <c:v>0</c:v>
                </c:pt>
                <c:pt idx="3">
                  <c:v>0</c:v>
                </c:pt>
                <c:pt idx="4">
                  <c:v>0</c:v>
                </c:pt>
                <c:pt idx="5">
                  <c:v>0</c:v>
                </c:pt>
                <c:pt idx="6">
                  <c:v>138.894398</c:v>
                </c:pt>
                <c:pt idx="7">
                  <c:v>0</c:v>
                </c:pt>
                <c:pt idx="8">
                  <c:v>0.530129709589041</c:v>
                </c:pt>
              </c:numCache>
            </c:numRef>
          </c:val>
        </c:ser>
        <c:dLbls>
          <c:showLegendKey val="0"/>
          <c:showVal val="0"/>
          <c:showCatName val="0"/>
          <c:showSerName val="0"/>
          <c:showPercent val="0"/>
          <c:showBubbleSize val="0"/>
        </c:dLbls>
        <c:gapWidth val="219"/>
        <c:overlap val="-27"/>
        <c:axId val="806968046"/>
        <c:axId val="525960296"/>
      </c:barChart>
      <c:barChart>
        <c:barDir val="col"/>
        <c:grouping val="clustered"/>
        <c:varyColors val="0"/>
        <c:ser>
          <c:idx val="3"/>
          <c:order val="3"/>
          <c:tx>
            <c:strRef>
              <c:f>运营成本管理看板!$S$46</c:f>
              <c:strCache>
                <c:ptCount val="1"/>
                <c:pt idx="0">
                  <c:v>年度使用率</c:v>
                </c:pt>
              </c:strCache>
            </c:strRef>
          </c:tx>
          <c:spPr>
            <a:solidFill>
              <a:schemeClr val="accent3"/>
            </a:solidFill>
            <a:ln>
              <a:noFill/>
            </a:ln>
            <a:effectLst/>
          </c:spPr>
          <c:invertIfNegative val="0"/>
          <c:dLbls>
            <c:spPr>
              <a:noFill/>
              <a:ln>
                <a:noFill/>
              </a:ln>
              <a:effectLst/>
            </c:spPr>
            <c:txPr>
              <a:bodyPr rot="0" spcFirstLastPara="0" vertOverflow="ellipsis" vert="horz" wrap="square" lIns="38100" tIns="19050" rIns="38100" bIns="19050" anchor="ctr" anchorCtr="1"/>
              <a:lstStyle/>
              <a:p>
                <a:pPr>
                  <a:defRPr lang="zh-CN" sz="1200" b="1" i="0" u="none" strike="noStrike" kern="1200" baseline="0">
                    <a:solidFill>
                      <a:schemeClr val="accent6"/>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dLblPos val="outEnd"/>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运营成本管理看板!$O$48:$O$56</c:f>
              <c:strCache>
                <c:ptCount val="9"/>
                <c:pt idx="0" c:formatCode="_ * #,##0.00_ ;_ * \-#,##0.00_ ;_ * &quot;-&quot;??_ ;_ @_ ">
                  <c:v>服务成本</c:v>
                </c:pt>
                <c:pt idx="1" c:formatCode="_ * #,##0.00_ ;_ * \-#,##0.00_ ;_ * &quot;-&quot;??_ ;_ @_ ">
                  <c:v>物耗成本</c:v>
                </c:pt>
                <c:pt idx="2" c:formatCode="@">
                  <c:v>维改成本</c:v>
                </c:pt>
                <c:pt idx="3" c:formatCode="_ * #,##0.00_ ;_ * \-#,##0.00_ ;_ * &quot;-&quot;??_ ;_ @_ ">
                  <c:v>能源成本</c:v>
                </c:pt>
                <c:pt idx="4" c:formatCode="_ * #,##0.00_ ;_ * \-#,##0.00_ ;_ * &quot;-&quot;??_ ;_ @_ ">
                  <c:v>行政办公</c:v>
                </c:pt>
                <c:pt idx="5" c:formatCode="_ * #,##0.00_ ;_ * \-#,##0.00_ ;_ * &quot;-&quot;??_ ;_ @_ ">
                  <c:v>前期投入</c:v>
                </c:pt>
                <c:pt idx="6" c:formatCode="_ * #,##0.00_ ;_ * \-#,##0.00_ ;_ * &quot;-&quot;??_ ;_ @_ ">
                  <c:v>人工服务</c:v>
                </c:pt>
                <c:pt idx="7" c:formatCode="_ * #,##0.00_ ;_ * \-#,##0.00_ ;_ * &quot;-&quot;??_ ;_ @_ ">
                  <c:v>维护服务</c:v>
                </c:pt>
                <c:pt idx="8" c:formatCode="_ * #,##0.00_ ;_ * \-#,##0.00_ ;_ * &quot;-&quot;??_ ;_ @_ ">
                  <c:v>检测服务</c:v>
                </c:pt>
              </c:strCache>
            </c:strRef>
          </c:cat>
          <c:val>
            <c:numRef>
              <c:f>运营成本管理看板!$S$48:$S$56</c:f>
              <c:numCache>
                <c:formatCode>0%</c:formatCode>
                <c:ptCount val="9"/>
                <c:pt idx="0">
                  <c:v>0.413876232505334</c:v>
                </c:pt>
                <c:pt idx="1">
                  <c:v>0</c:v>
                </c:pt>
                <c:pt idx="2">
                  <c:v>0</c:v>
                </c:pt>
                <c:pt idx="3">
                  <c:v>0</c:v>
                </c:pt>
                <c:pt idx="4">
                  <c:v>0</c:v>
                </c:pt>
                <c:pt idx="5">
                  <c:v>0</c:v>
                </c:pt>
                <c:pt idx="6">
                  <c:v>0.412328124968829</c:v>
                </c:pt>
                <c:pt idx="7">
                  <c:v>0</c:v>
                </c:pt>
                <c:pt idx="8">
                  <c:v>0</c:v>
                </c:pt>
              </c:numCache>
            </c:numRef>
          </c:val>
        </c:ser>
        <c:ser>
          <c:idx val="4"/>
          <c:order val="4"/>
          <c:tx>
            <c:strRef>
              <c:f>运营成本管理看板!$T$46</c:f>
              <c:strCache>
                <c:ptCount val="1"/>
                <c:pt idx="0">
                  <c:v>月度使用率</c:v>
                </c:pt>
              </c:strCache>
            </c:strRef>
          </c:tx>
          <c:spPr>
            <a:solidFill>
              <a:schemeClr val="accent2"/>
            </a:solidFill>
            <a:ln>
              <a:noFill/>
            </a:ln>
            <a:effectLst/>
          </c:spPr>
          <c:invertIfNegative val="0"/>
          <c:dLbls>
            <c:spPr>
              <a:noFill/>
              <a:ln>
                <a:noFill/>
              </a:ln>
              <a:effectLst/>
            </c:spPr>
            <c:txPr>
              <a:bodyPr rot="0" spcFirstLastPara="0" vertOverflow="ellipsis" vert="horz" wrap="square" lIns="38100" tIns="19050" rIns="38100" bIns="19050" anchor="ctr" anchorCtr="1"/>
              <a:lstStyle/>
              <a:p>
                <a:pPr>
                  <a:defRPr lang="zh-CN" sz="1200" b="1"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dLblPos val="inBase"/>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运营成本管理看板!$O$48:$O$56</c:f>
              <c:strCache>
                <c:ptCount val="9"/>
                <c:pt idx="0" c:formatCode="_ * #,##0.00_ ;_ * \-#,##0.00_ ;_ * &quot;-&quot;??_ ;_ @_ ">
                  <c:v>服务成本</c:v>
                </c:pt>
                <c:pt idx="1" c:formatCode="_ * #,##0.00_ ;_ * \-#,##0.00_ ;_ * &quot;-&quot;??_ ;_ @_ ">
                  <c:v>物耗成本</c:v>
                </c:pt>
                <c:pt idx="2" c:formatCode="@">
                  <c:v>维改成本</c:v>
                </c:pt>
                <c:pt idx="3" c:formatCode="_ * #,##0.00_ ;_ * \-#,##0.00_ ;_ * &quot;-&quot;??_ ;_ @_ ">
                  <c:v>能源成本</c:v>
                </c:pt>
                <c:pt idx="4" c:formatCode="_ * #,##0.00_ ;_ * \-#,##0.00_ ;_ * &quot;-&quot;??_ ;_ @_ ">
                  <c:v>行政办公</c:v>
                </c:pt>
                <c:pt idx="5" c:formatCode="_ * #,##0.00_ ;_ * \-#,##0.00_ ;_ * &quot;-&quot;??_ ;_ @_ ">
                  <c:v>前期投入</c:v>
                </c:pt>
                <c:pt idx="6" c:formatCode="_ * #,##0.00_ ;_ * \-#,##0.00_ ;_ * &quot;-&quot;??_ ;_ @_ ">
                  <c:v>人工服务</c:v>
                </c:pt>
                <c:pt idx="7" c:formatCode="_ * #,##0.00_ ;_ * \-#,##0.00_ ;_ * &quot;-&quot;??_ ;_ @_ ">
                  <c:v>维护服务</c:v>
                </c:pt>
                <c:pt idx="8" c:formatCode="_ * #,##0.00_ ;_ * \-#,##0.00_ ;_ * &quot;-&quot;??_ ;_ @_ ">
                  <c:v>检测服务</c:v>
                </c:pt>
              </c:strCache>
            </c:strRef>
          </c:cat>
          <c:val>
            <c:numRef>
              <c:f>运营成本管理看板!$T$48:$T$56</c:f>
              <c:numCache>
                <c:formatCode>0%</c:formatCode>
                <c:ptCount val="9"/>
                <c:pt idx="0">
                  <c:v>0.823421904729663</c:v>
                </c:pt>
                <c:pt idx="1">
                  <c:v>0</c:v>
                </c:pt>
                <c:pt idx="2">
                  <c:v>0</c:v>
                </c:pt>
                <c:pt idx="3">
                  <c:v>0</c:v>
                </c:pt>
                <c:pt idx="4">
                  <c:v>0</c:v>
                </c:pt>
                <c:pt idx="5">
                  <c:v>0</c:v>
                </c:pt>
                <c:pt idx="6">
                  <c:v>0.820341888153889</c:v>
                </c:pt>
                <c:pt idx="7">
                  <c:v>0</c:v>
                </c:pt>
                <c:pt idx="8">
                  <c:v>0</c:v>
                </c:pt>
              </c:numCache>
            </c:numRef>
          </c:val>
        </c:ser>
        <c:dLbls>
          <c:showLegendKey val="0"/>
          <c:showVal val="1"/>
          <c:showCatName val="0"/>
          <c:showSerName val="0"/>
          <c:showPercent val="0"/>
          <c:showBubbleSize val="0"/>
        </c:dLbls>
        <c:gapWidth val="150"/>
        <c:axId val="212974521"/>
        <c:axId val="45432293"/>
      </c:barChart>
      <c:lineChart>
        <c:grouping val="standard"/>
        <c:varyColors val="0"/>
        <c:dLbls>
          <c:showLegendKey val="0"/>
          <c:showVal val="0"/>
          <c:showCatName val="0"/>
          <c:showSerName val="0"/>
          <c:showPercent val="0"/>
          <c:showBubbleSize val="0"/>
        </c:dLbls>
        <c:marker val="0"/>
        <c:smooth val="0"/>
        <c:axId val="806968046"/>
        <c:axId val="525960296"/>
      </c:lineChart>
      <c:catAx>
        <c:axId val="806968046"/>
        <c:scaling>
          <c:orientation val="minMax"/>
        </c:scaling>
        <c:delete val="0"/>
        <c:axPos val="b"/>
        <c:numFmt formatCode="General" sourceLinked="0"/>
        <c:majorTickMark val="none"/>
        <c:minorTickMark val="none"/>
        <c:tickLblPos val="nextTo"/>
        <c:spPr>
          <a:noFill/>
          <a:ln w="9525" cap="flat" cmpd="sng" algn="ctr">
            <a:solidFill>
              <a:schemeClr val="tx1">
                <a:lumMod val="15000"/>
                <a:lumOff val="85000"/>
              </a:schemeClr>
            </a:solidFill>
            <a:round/>
          </a:ln>
          <a:effectLst/>
        </c:spPr>
        <c:txPr>
          <a:bodyPr rot="-60000000" spcFirstLastPara="0" vertOverflow="ellipsis" vert="horz" wrap="square" anchor="ctr" anchorCtr="1"/>
          <a:lstStyle/>
          <a:p>
            <a:pPr>
              <a:defRPr lang="zh-CN" sz="1200" b="0" i="0" u="none" strike="noStrike" kern="1200" baseline="0">
                <a:solidFill>
                  <a:schemeClr val="tx1"/>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crossAx val="525960296"/>
        <c:crosses val="autoZero"/>
        <c:auto val="1"/>
        <c:lblAlgn val="ctr"/>
        <c:lblOffset val="100"/>
        <c:noMultiLvlLbl val="0"/>
      </c:catAx>
      <c:valAx>
        <c:axId val="525960296"/>
        <c:scaling>
          <c:orientation val="minMax"/>
          <c:max val="10000"/>
        </c:scaling>
        <c:delete val="0"/>
        <c:axPos val="l"/>
        <c:numFmt formatCode="0.00_ " sourceLinked="1"/>
        <c:majorTickMark val="none"/>
        <c:minorTickMark val="none"/>
        <c:tickLblPos val="nextTo"/>
        <c:spPr>
          <a:noFill/>
          <a:ln>
            <a:noFill/>
          </a:ln>
          <a:effectLst/>
        </c:spPr>
        <c:txPr>
          <a:bodyPr rot="-60000000" spcFirstLastPara="0" vertOverflow="ellipsis" vert="horz" wrap="square" anchor="ctr" anchorCtr="1"/>
          <a:lstStyle/>
          <a:p>
            <a:pPr>
              <a:defRPr lang="zh-CN" sz="1200" b="0" i="0" u="none" strike="noStrike" kern="1200" baseline="0">
                <a:solidFill>
                  <a:schemeClr val="tx1"/>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crossAx val="806968046"/>
        <c:crosses val="autoZero"/>
        <c:crossBetween val="between"/>
      </c:valAx>
      <c:catAx>
        <c:axId val="212974521"/>
        <c:scaling>
          <c:orientation val="minMax"/>
        </c:scaling>
        <c:delete val="1"/>
        <c:axPos val="b"/>
        <c:majorGridlines>
          <c:spPr>
            <a:ln w="9525" cap="flat" cmpd="sng" algn="ctr">
              <a:solidFill>
                <a:schemeClr val="lt1">
                  <a:lumMod val="90200"/>
                </a:schemeClr>
              </a:solidFill>
              <a:round/>
            </a:ln>
            <a:effectLst/>
          </c:spPr>
        </c:majorGridlines>
        <c:numFmt formatCode="General" sourceLinked="1"/>
        <c:majorTickMark val="none"/>
        <c:minorTickMark val="none"/>
        <c:tickLblPos val="nextTo"/>
        <c:txPr>
          <a:bodyPr rot="-60000000" spcFirstLastPara="0" vertOverflow="ellipsis" vert="horz" wrap="square" anchor="ctr" anchorCtr="1"/>
          <a:lstStyle/>
          <a:p>
            <a:pPr>
              <a:defRPr lang="zh-CN" sz="1200" b="0" i="0" u="none" strike="noStrike" kern="1200" baseline="0">
                <a:solidFill>
                  <a:schemeClr val="tx1"/>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crossAx val="45432293"/>
        <c:crosses val="autoZero"/>
        <c:auto val="1"/>
        <c:lblAlgn val="ctr"/>
        <c:lblOffset val="100"/>
        <c:noMultiLvlLbl val="0"/>
      </c:catAx>
      <c:valAx>
        <c:axId val="45432293"/>
        <c:scaling>
          <c:orientation val="minMax"/>
          <c:max val="3"/>
          <c:min val="-7"/>
        </c:scaling>
        <c:delete val="0"/>
        <c:axPos val="r"/>
        <c:majorGridlines>
          <c:spPr>
            <a:ln w="9525" cap="flat" cmpd="sng" algn="ctr">
              <a:solidFill>
                <a:schemeClr val="lt1">
                  <a:lumMod val="90200"/>
                </a:schemeClr>
              </a:solidFill>
              <a:round/>
            </a:ln>
            <a:effectLst/>
          </c:spPr>
        </c:majorGridlines>
        <c:numFmt formatCode="0%" sourceLinked="1"/>
        <c:majorTickMark val="none"/>
        <c:minorTickMark val="none"/>
        <c:tickLblPos val="nextTo"/>
        <c:spPr>
          <a:noFill/>
          <a:ln>
            <a:noFill/>
          </a:ln>
          <a:effectLst/>
        </c:spPr>
        <c:txPr>
          <a:bodyPr rot="-60000000" spcFirstLastPara="0" vertOverflow="ellipsis" vert="horz" wrap="square" anchor="ctr" anchorCtr="1"/>
          <a:lstStyle/>
          <a:p>
            <a:pPr>
              <a:defRPr lang="zh-CN" sz="1200" b="0" i="0" u="none" strike="noStrike" kern="1200" baseline="0">
                <a:solidFill>
                  <a:schemeClr val="tx1"/>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crossAx val="212974521"/>
        <c:crosses val="max"/>
        <c:crossBetween val="between"/>
      </c:valAx>
      <c:spPr>
        <a:noFill/>
        <a:ln>
          <a:noFill/>
        </a:ln>
        <a:effectLst/>
      </c:spPr>
    </c:plotArea>
    <c:legend>
      <c:legendPos val="b"/>
      <c:legendEntry>
        <c:idx val="0"/>
        <c:txPr>
          <a:bodyPr rot="0" spcFirstLastPara="0" vertOverflow="ellipsis" vert="horz" wrap="square" anchor="ctr" anchorCtr="1"/>
          <a:lstStyle/>
          <a:p>
            <a:pPr>
              <a:defRPr lang="zh-CN" sz="1200" b="0" i="0" u="none" strike="noStrike" kern="1200" baseline="0">
                <a:solidFill>
                  <a:schemeClr val="tx1"/>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legendEntry>
      <c:legendEntry>
        <c:idx val="1"/>
        <c:txPr>
          <a:bodyPr rot="0" spcFirstLastPara="0" vertOverflow="ellipsis" vert="horz" wrap="square" anchor="ctr" anchorCtr="1"/>
          <a:lstStyle/>
          <a:p>
            <a:pPr>
              <a:defRPr lang="zh-CN" sz="1200" b="0" i="0" u="none" strike="noStrike" kern="1200" baseline="0">
                <a:solidFill>
                  <a:schemeClr val="tx1"/>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legendEntry>
      <c:legendEntry>
        <c:idx val="2"/>
        <c:txPr>
          <a:bodyPr rot="0" spcFirstLastPara="0" vertOverflow="ellipsis" vert="horz" wrap="square" anchor="ctr" anchorCtr="1"/>
          <a:lstStyle/>
          <a:p>
            <a:pPr>
              <a:defRPr lang="zh-CN" sz="1200" b="0" i="0" u="none" strike="noStrike" kern="1200" baseline="0">
                <a:solidFill>
                  <a:schemeClr val="tx1"/>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legendEntry>
      <c:legendEntry>
        <c:idx val="3"/>
        <c:txPr>
          <a:bodyPr rot="0" spcFirstLastPara="0" vertOverflow="ellipsis" vert="horz" wrap="square" anchor="ctr" anchorCtr="1"/>
          <a:lstStyle/>
          <a:p>
            <a:pPr>
              <a:defRPr lang="zh-CN" sz="1200" b="0" i="0" u="none" strike="noStrike" kern="1200" baseline="0">
                <a:solidFill>
                  <a:schemeClr val="tx1"/>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legendEntry>
      <c:legendEntry>
        <c:idx val="4"/>
        <c:txPr>
          <a:bodyPr rot="0" spcFirstLastPara="0" vertOverflow="ellipsis" vert="horz" wrap="square" anchor="ctr" anchorCtr="1"/>
          <a:lstStyle/>
          <a:p>
            <a:pPr>
              <a:defRPr lang="zh-CN" sz="1200" b="0" i="0" u="none" strike="noStrike" kern="1200" baseline="0">
                <a:solidFill>
                  <a:schemeClr val="tx1"/>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legendEntry>
      <c:layout>
        <c:manualLayout>
          <c:xMode val="edge"/>
          <c:yMode val="edge"/>
          <c:x val="0.00356171480378189"/>
          <c:y val="0.0105869531371633"/>
          <c:w val="0.979471571040021"/>
          <c:h val="0.0851626965592402"/>
        </c:manualLayout>
      </c:layout>
      <c:overlay val="0"/>
      <c:spPr>
        <a:noFill/>
        <a:ln>
          <a:noFill/>
        </a:ln>
        <a:effectLst/>
      </c:spPr>
      <c:txPr>
        <a:bodyPr rot="0" spcFirstLastPara="0" vertOverflow="ellipsis" vert="horz" wrap="square" anchor="ctr" anchorCtr="1"/>
        <a:lstStyle/>
        <a:p>
          <a:pPr>
            <a:defRPr lang="zh-CN" sz="1200" b="0" i="0" u="none" strike="noStrike" kern="1200" baseline="0">
              <a:solidFill>
                <a:schemeClr val="tx1"/>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legend>
    <c:plotVisOnly val="1"/>
    <c:dispBlanksAs val="gap"/>
    <c:showDLblsOverMax val="0"/>
    <c:extLst>
      <c:ext uri="{0b15fc19-7d7d-44ad-8c2d-2c3a37ce22c3}">
        <chartProps xmlns="https://web.wps.cn/et/2018/main" chartId="{2e219526-78d1-4472-a5f4-d88cfa480156}"/>
      </c:ext>
    </c:extLst>
  </c:chart>
  <c:spPr>
    <a:solidFill>
      <a:schemeClr val="bg1"/>
    </a:solidFill>
    <a:ln w="9525" cap="flat" cmpd="sng" algn="ctr">
      <a:noFill/>
      <a:round/>
    </a:ln>
    <a:effectLst/>
  </c:spPr>
  <c:txPr>
    <a:bodyPr/>
    <a:lstStyle/>
    <a:p>
      <a:pPr>
        <a:defRPr lang="zh-CN" sz="1200">
          <a:solidFill>
            <a:schemeClr val="tx1"/>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c:date1904 val="0"/>
  <c:lang val="zh-CN"/>
  <c:roundedCorners val="0"/>
  <mc:AlternateContent xmlns:mc="http://schemas.openxmlformats.org/markup-compatibility/2006">
    <mc:Choice xmlns:c14="http://schemas.microsoft.com/office/drawing/2007/8/2/chart" Requires="c14">
      <c14:style val="103"/>
    </mc:Choice>
    <mc:Fallback>
      <c:style val="3"/>
    </mc:Fallback>
  </mc:AlternateContent>
  <c:chart>
    <c:autoTitleDeleted val="1"/>
    <c:plotArea>
      <c:layout>
        <c:manualLayout>
          <c:layoutTarget val="inner"/>
          <c:xMode val="edge"/>
          <c:yMode val="edge"/>
          <c:x val="0.0750030131372785"/>
          <c:y val="0.237373737373737"/>
          <c:w val="0.867349644449801"/>
          <c:h val="0.683901427901925"/>
        </c:manualLayout>
      </c:layout>
      <c:barChart>
        <c:barDir val="col"/>
        <c:grouping val="clustered"/>
        <c:varyColors val="0"/>
        <c:ser>
          <c:idx val="1"/>
          <c:order val="3"/>
          <c:tx>
            <c:strRef>
              <c:f>'1发生与预算费用总表'!$G$1</c:f>
              <c:strCache>
                <c:ptCount val="1"/>
                <c:pt idx="0">
                  <c:v>月使用率</c:v>
                </c:pt>
              </c:strCache>
            </c:strRef>
          </c:tx>
          <c:spPr>
            <a:solidFill>
              <a:srgbClr val="F7BA3F"/>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dLblPos val="outEnd"/>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val>
            <c:numRef>
              <c:f>'1发生与预算费用总表'!$G$2:$G$13</c:f>
              <c:numCache>
                <c:formatCode>0%</c:formatCode>
                <c:ptCount val="12"/>
                <c:pt idx="0">
                  <c:v>0.689873508250264</c:v>
                </c:pt>
                <c:pt idx="1">
                  <c:v>1.1413219460873</c:v>
                </c:pt>
                <c:pt idx="2">
                  <c:v>0.64307787095009</c:v>
                </c:pt>
                <c:pt idx="3">
                  <c:v>0.795278568074576</c:v>
                </c:pt>
                <c:pt idx="4">
                  <c:v>0.960671611150906</c:v>
                </c:pt>
                <c:pt idx="5">
                  <c:v>0.70273424642128</c:v>
                </c:pt>
                <c:pt idx="6">
                  <c:v>0.749106405837584</c:v>
                </c:pt>
                <c:pt idx="7">
                  <c:v>0.0031280762322409</c:v>
                </c:pt>
                <c:pt idx="8">
                  <c:v>0.0030271705473299</c:v>
                </c:pt>
                <c:pt idx="9">
                  <c:v>0.0031280762322409</c:v>
                </c:pt>
                <c:pt idx="10">
                  <c:v>0.0030271705473299</c:v>
                </c:pt>
                <c:pt idx="11">
                  <c:v>0.0031280762322409</c:v>
                </c:pt>
              </c:numCache>
            </c:numRef>
          </c:val>
        </c:ser>
        <c:dLbls>
          <c:showLegendKey val="0"/>
          <c:showVal val="0"/>
          <c:showCatName val="0"/>
          <c:showSerName val="0"/>
          <c:showPercent val="0"/>
          <c:showBubbleSize val="0"/>
        </c:dLbls>
        <c:gapWidth val="150"/>
        <c:axId val="461658928"/>
        <c:axId val="337006928"/>
        <c:extLst>
          <c:ext xmlns:c15="http://schemas.microsoft.com/office/drawing/2012/chart" uri="{02D57815-91ED-43cb-92C2-25804820EDAC}">
            <c15:filteredBarSeries>
              <c15:ser>
                <c:idx val="4"/>
                <c:order val="2"/>
                <c:tx>
                  <c:strRef>
                    <c:extLst>
                      <c:ext uri="{02D57815-91ED-43cb-92C2-25804820EDAC}">
                        <c15:formulaRef>
                          <c15:sqref>'1发生与预算费用总表'!$G$1</c15:sqref>
                        </c15:formulaRef>
                      </c:ext>
                    </c:extLst>
                    <c:strCache>
                      <c:ptCount val="1"/>
                      <c:pt idx="0">
                        <c:v>月使用率</c:v>
                      </c:pt>
                    </c:strCache>
                  </c:strRef>
                </c:tx>
                <c:spPr>
                  <a:solidFill>
                    <a:schemeClr val="accent2"/>
                  </a:solidFill>
                  <a:ln>
                    <a:noFill/>
                  </a:ln>
                  <a:effectLst/>
                </c:spPr>
                <c:invertIfNegative val="0"/>
                <c:dLbls>
                  <c:spPr>
                    <a:noFill/>
                    <a:ln>
                      <a:noFill/>
                    </a:ln>
                    <a:effectLst/>
                  </c:spPr>
                  <c:txPr>
                    <a:bodyPr rot="0" spcFirstLastPara="0" vertOverflow="ellipsis" vert="horz" wrap="square" lIns="38100" tIns="19050" rIns="38100" bIns="19050" anchor="ctr" anchorCtr="1"/>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dLblPos val="outEnd"/>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numRef>
                    <c:extLst>
                      <c:ext uri="{02D57815-91ED-43cb-92C2-25804820EDAC}">
                        <c15:fullRef>
                          <c15:sqref/>
                        </c15:fullRef>
                        <c15:formulaRef>
                          <c15:sqref>'1发生与预算费用总表'!$A$2:$B$13</c15:sqref>
                        </c15:formulaRef>
                      </c:ext>
                    </c:extLst>
                    <c:numCache>
                      <c:ptCount val="0"/>
                    </c:numCache>
                  </c:numRef>
                </c:cat>
                <c:val>
                  <c:numRef>
                    <c:extLst>
                      <c:ext uri="{02D57815-91ED-43cb-92C2-25804820EDAC}">
                        <c15:formulaRef>
                          <c15:sqref>'1发生与预算费用总表'!$H$2:$H$13</c15:sqref>
                        </c15:formulaRef>
                      </c:ext>
                    </c:extLst>
                    <c:numCache>
                      <c:formatCode>0%</c:formatCode>
                      <c:ptCount val="12"/>
                      <c:pt idx="0">
                        <c:v>0.689873508250264</c:v>
                      </c:pt>
                      <c:pt idx="1">
                        <c:v>0.908679238153216</c:v>
                      </c:pt>
                      <c:pt idx="2">
                        <c:v>0.821973173780563</c:v>
                      </c:pt>
                      <c:pt idx="3">
                        <c:v>0.815403388436001</c:v>
                      </c:pt>
                      <c:pt idx="4">
                        <c:v>0.844094159873014</c:v>
                      </c:pt>
                      <c:pt idx="5">
                        <c:v>0.820779901320466</c:v>
                      </c:pt>
                      <c:pt idx="6">
                        <c:v>0.810632503069027</c:v>
                      </c:pt>
                      <c:pt idx="7">
                        <c:v>0.710486090155018</c:v>
                      </c:pt>
                      <c:pt idx="8">
                        <c:v>0.632428019826801</c:v>
                      </c:pt>
                      <c:pt idx="9">
                        <c:v>0.569893485394066</c:v>
                      </c:pt>
                      <c:pt idx="10">
                        <c:v>0.518654753861603</c:v>
                      </c:pt>
                      <c:pt idx="11">
                        <c:v>0.475919407842979</c:v>
                      </c:pt>
                    </c:numCache>
                  </c:numRef>
                </c:val>
              </c15:ser>
            </c15:filteredBarSeries>
          </c:ext>
        </c:extLst>
      </c:barChart>
      <c:lineChart>
        <c:grouping val="standard"/>
        <c:varyColors val="0"/>
        <c:ser>
          <c:idx val="0"/>
          <c:order val="0"/>
          <c:tx>
            <c:strRef>
              <c:f>'1发生与预算费用总表'!$C$1</c:f>
              <c:strCache>
                <c:ptCount val="1"/>
                <c:pt idx="0">
                  <c:v>发生费用</c:v>
                </c:pt>
              </c:strCache>
            </c:strRef>
          </c:tx>
          <c:spPr>
            <a:ln w="28575" cap="rnd">
              <a:solidFill>
                <a:schemeClr val="accent1"/>
              </a:solidFill>
              <a:round/>
            </a:ln>
            <a:effectLst/>
          </c:spPr>
          <c:marker>
            <c:symbol val="none"/>
          </c:marker>
          <c:dLbls>
            <c:spPr>
              <a:noFill/>
              <a:ln>
                <a:noFill/>
              </a:ln>
              <a:effectLst/>
            </c:spPr>
            <c:txPr>
              <a:bodyPr rot="0" spcFirstLastPara="0" vertOverflow="ellipsis" vert="horz" wrap="square" lIns="38100" tIns="19050" rIns="38100" bIns="19050" anchor="ctr" anchorCtr="1"/>
              <a:lstStyle/>
              <a:p>
                <a:pPr>
                  <a:defRPr lang="zh-CN" sz="1200" b="1" i="0" u="none" strike="noStrike" kern="1200" baseline="0">
                    <a:solidFill>
                      <a:schemeClr val="accent1"/>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dLblPos val="t"/>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multiLvlStrRef>
              <c:f>'1发生与预算费用总表'!$A$2:$B$13</c:f>
              <c:multiLvlStrCache>
                <c:ptCount val="12"/>
                <c:lvl>
                  <c:pt idx="0">
                    <c:v>1月</c:v>
                  </c:pt>
                  <c:pt idx="1">
                    <c:v>2月</c:v>
                  </c:pt>
                  <c:pt idx="2">
                    <c:v>3月</c:v>
                  </c:pt>
                  <c:pt idx="3">
                    <c:v>4月</c:v>
                  </c:pt>
                  <c:pt idx="4">
                    <c:v>5月</c:v>
                  </c:pt>
                  <c:pt idx="5">
                    <c:v>6月</c:v>
                  </c:pt>
                  <c:pt idx="6">
                    <c:v>7月</c:v>
                  </c:pt>
                  <c:pt idx="7">
                    <c:v>8月</c:v>
                  </c:pt>
                  <c:pt idx="8">
                    <c:v>9月</c:v>
                  </c:pt>
                  <c:pt idx="9">
                    <c:v>10月</c:v>
                  </c:pt>
                  <c:pt idx="10">
                    <c:v>11月</c:v>
                  </c:pt>
                  <c:pt idx="11">
                    <c:v>12月</c:v>
                  </c:pt>
                </c:lvl>
                <c:lvl>
                  <c:pt idx="0">
                    <c:v>2025年</c:v>
                  </c:pt>
                  <c:pt idx="1">
                    <c:v>2025年</c:v>
                  </c:pt>
                  <c:pt idx="2">
                    <c:v>2025年</c:v>
                  </c:pt>
                  <c:pt idx="3">
                    <c:v>2025年</c:v>
                  </c:pt>
                  <c:pt idx="4">
                    <c:v>2025年</c:v>
                  </c:pt>
                  <c:pt idx="5">
                    <c:v>2025年</c:v>
                  </c:pt>
                  <c:pt idx="6">
                    <c:v>2025年</c:v>
                  </c:pt>
                  <c:pt idx="7">
                    <c:v>2025年</c:v>
                  </c:pt>
                  <c:pt idx="8">
                    <c:v>2025年</c:v>
                  </c:pt>
                  <c:pt idx="9">
                    <c:v>2025年</c:v>
                  </c:pt>
                  <c:pt idx="10">
                    <c:v>2025年</c:v>
                  </c:pt>
                  <c:pt idx="11">
                    <c:v>2025年</c:v>
                  </c:pt>
                </c:lvl>
              </c:multiLvlStrCache>
            </c:multiLvlStrRef>
          </c:cat>
          <c:val>
            <c:numRef>
              <c:f>'1发生与预算费用总表'!$C$2:$C$13</c:f>
              <c:numCache>
                <c:formatCode>_ * #,##0.00_ ;_ * \-#,##0.00_ ;_ * "-"??_ ;_ @_ </c:formatCode>
                <c:ptCount val="12"/>
                <c:pt idx="0">
                  <c:v>205485.463315068</c:v>
                </c:pt>
                <c:pt idx="1">
                  <c:v>319734.169123288</c:v>
                </c:pt>
                <c:pt idx="2">
                  <c:v>180154.223315068</c:v>
                </c:pt>
                <c:pt idx="3">
                  <c:v>222792.291917808</c:v>
                </c:pt>
                <c:pt idx="4">
                  <c:v>269126.113315069</c:v>
                </c:pt>
                <c:pt idx="5">
                  <c:v>196866.581917808</c:v>
                </c:pt>
                <c:pt idx="6">
                  <c:v>209857.450894133</c:v>
                </c:pt>
                <c:pt idx="7">
                  <c:v>876.310894133413</c:v>
                </c:pt>
                <c:pt idx="8">
                  <c:v>848.042800774271</c:v>
                </c:pt>
                <c:pt idx="9">
                  <c:v>876.310894133413</c:v>
                </c:pt>
                <c:pt idx="10">
                  <c:v>848.042800774271</c:v>
                </c:pt>
                <c:pt idx="11">
                  <c:v>876.310894133413</c:v>
                </c:pt>
              </c:numCache>
            </c:numRef>
          </c:val>
          <c:smooth val="0"/>
        </c:ser>
        <c:ser>
          <c:idx val="2"/>
          <c:order val="1"/>
          <c:tx>
            <c:strRef>
              <c:f>'1发生与预算费用总表'!$E$1</c:f>
              <c:strCache>
                <c:ptCount val="1"/>
                <c:pt idx="0">
                  <c:v>预算费用</c:v>
                </c:pt>
              </c:strCache>
            </c:strRef>
          </c:tx>
          <c:spPr>
            <a:ln w="28575" cap="rnd">
              <a:solidFill>
                <a:srgbClr val="FF0000"/>
              </a:solidFill>
              <a:round/>
            </a:ln>
            <a:effectLst/>
          </c:spPr>
          <c:marker>
            <c:symbol val="none"/>
          </c:marker>
          <c:dLbls>
            <c:spPr>
              <a:noFill/>
              <a:ln>
                <a:noFill/>
              </a:ln>
              <a:effectLst/>
            </c:spPr>
            <c:txPr>
              <a:bodyPr rot="0" spcFirstLastPara="0" vertOverflow="ellipsis" vert="horz" wrap="square" lIns="38100" tIns="19050" rIns="38100" bIns="19050" anchor="ctr" anchorCtr="1"/>
              <a:lstStyle/>
              <a:p>
                <a:pPr>
                  <a:defRPr lang="zh-CN" sz="1200" b="1" i="0" u="none" strike="noStrike" kern="1200" baseline="0">
                    <a:solidFill>
                      <a:srgbClr val="FF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dLblPos val="t"/>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multiLvlStrRef>
              <c:f>'1发生与预算费用总表'!$A$2:$B$13</c:f>
              <c:multiLvlStrCache>
                <c:ptCount val="12"/>
                <c:lvl>
                  <c:pt idx="0">
                    <c:v>1月</c:v>
                  </c:pt>
                  <c:pt idx="1">
                    <c:v>2月</c:v>
                  </c:pt>
                  <c:pt idx="2">
                    <c:v>3月</c:v>
                  </c:pt>
                  <c:pt idx="3">
                    <c:v>4月</c:v>
                  </c:pt>
                  <c:pt idx="4">
                    <c:v>5月</c:v>
                  </c:pt>
                  <c:pt idx="5">
                    <c:v>6月</c:v>
                  </c:pt>
                  <c:pt idx="6">
                    <c:v>7月</c:v>
                  </c:pt>
                  <c:pt idx="7">
                    <c:v>8月</c:v>
                  </c:pt>
                  <c:pt idx="8">
                    <c:v>9月</c:v>
                  </c:pt>
                  <c:pt idx="9">
                    <c:v>10月</c:v>
                  </c:pt>
                  <c:pt idx="10">
                    <c:v>11月</c:v>
                  </c:pt>
                  <c:pt idx="11">
                    <c:v>12月</c:v>
                  </c:pt>
                </c:lvl>
                <c:lvl>
                  <c:pt idx="0">
                    <c:v>2025年</c:v>
                  </c:pt>
                  <c:pt idx="1">
                    <c:v>2025年</c:v>
                  </c:pt>
                  <c:pt idx="2">
                    <c:v>2025年</c:v>
                  </c:pt>
                  <c:pt idx="3">
                    <c:v>2025年</c:v>
                  </c:pt>
                  <c:pt idx="4">
                    <c:v>2025年</c:v>
                  </c:pt>
                  <c:pt idx="5">
                    <c:v>2025年</c:v>
                  </c:pt>
                  <c:pt idx="6">
                    <c:v>2025年</c:v>
                  </c:pt>
                  <c:pt idx="7">
                    <c:v>2025年</c:v>
                  </c:pt>
                  <c:pt idx="8">
                    <c:v>2025年</c:v>
                  </c:pt>
                  <c:pt idx="9">
                    <c:v>2025年</c:v>
                  </c:pt>
                  <c:pt idx="10">
                    <c:v>2025年</c:v>
                  </c:pt>
                  <c:pt idx="11">
                    <c:v>2025年</c:v>
                  </c:pt>
                </c:lvl>
              </c:multiLvlStrCache>
            </c:multiLvlStrRef>
          </c:cat>
          <c:val>
            <c:numRef>
              <c:f>'1发生与预算费用总表'!$E$2:$E$13</c:f>
              <c:numCache>
                <c:formatCode>_ * #,##0.00_ ;_ * \-#,##0.00_ ;_ * "-"??_ ;_ @_ </c:formatCode>
                <c:ptCount val="12"/>
                <c:pt idx="0">
                  <c:v>297859.623333333</c:v>
                </c:pt>
                <c:pt idx="1">
                  <c:v>280143.714242424</c:v>
                </c:pt>
                <c:pt idx="2">
                  <c:v>280143.714242424</c:v>
                </c:pt>
                <c:pt idx="3">
                  <c:v>280143.714242424</c:v>
                </c:pt>
                <c:pt idx="4">
                  <c:v>280143.714242424</c:v>
                </c:pt>
                <c:pt idx="5">
                  <c:v>280143.714242424</c:v>
                </c:pt>
                <c:pt idx="6">
                  <c:v>280143.714242424</c:v>
                </c:pt>
                <c:pt idx="7">
                  <c:v>280143.714242424</c:v>
                </c:pt>
                <c:pt idx="8">
                  <c:v>280143.714242424</c:v>
                </c:pt>
                <c:pt idx="9">
                  <c:v>280143.714242424</c:v>
                </c:pt>
                <c:pt idx="10">
                  <c:v>280143.714242424</c:v>
                </c:pt>
                <c:pt idx="11">
                  <c:v>280143.714242424</c:v>
                </c:pt>
              </c:numCache>
            </c:numRef>
          </c:val>
          <c:smooth val="0"/>
        </c:ser>
        <c:dLbls>
          <c:showLegendKey val="0"/>
          <c:showVal val="0"/>
          <c:showCatName val="0"/>
          <c:showSerName val="0"/>
          <c:showPercent val="0"/>
          <c:showBubbleSize val="0"/>
        </c:dLbls>
        <c:marker val="0"/>
        <c:smooth val="0"/>
        <c:axId val="461641328"/>
        <c:axId val="436485104"/>
      </c:lineChart>
      <c:catAx>
        <c:axId val="461641328"/>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crossAx val="436485104"/>
        <c:crosses val="autoZero"/>
        <c:auto val="1"/>
        <c:lblAlgn val="ctr"/>
        <c:lblOffset val="100"/>
        <c:noMultiLvlLbl val="0"/>
      </c:catAx>
      <c:valAx>
        <c:axId val="436485104"/>
        <c:scaling>
          <c:orientation val="minMax"/>
          <c:max val="15000000"/>
          <c:min val="0"/>
        </c:scaling>
        <c:delete val="0"/>
        <c:axPos val="l"/>
        <c:numFmt formatCode="\¥#,##0_);[Red]\(\¥#,##0\)" sourceLinked="0"/>
        <c:majorTickMark val="none"/>
        <c:minorTickMark val="none"/>
        <c:tickLblPos val="nextTo"/>
        <c:spPr>
          <a:noFill/>
          <a:ln>
            <a:noFill/>
          </a:ln>
          <a:effectLst/>
        </c:spPr>
        <c:txPr>
          <a:bodyPr rot="-60000000" spcFirstLastPara="1" vertOverflow="ellipsis" vert="horz" wrap="square" anchor="ctr" anchorCtr="1"/>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crossAx val="461641328"/>
        <c:crosses val="autoZero"/>
        <c:crossBetween val="between"/>
        <c:majorUnit val="3000000"/>
        <c:dispUnits>
          <c:builtInUnit val="tenThousands"/>
          <c:dispUnitsLbl>
            <c:layout>
              <c:manualLayout>
                <c:xMode val="edge"/>
                <c:yMode val="edge"/>
                <c:x val="0.0114677968199722"/>
                <c:y val="0.130104366381959"/>
              </c:manualLayout>
            </c:layout>
            <c:tx>
              <c:rich>
                <a:bodyPr rot="0" spcFirstLastPara="1" vertOverflow="ellipsis" vert="horz" wrap="square" anchor="ctr" anchorCtr="1">
                  <a:spAutoFit/>
                </a:bodyPr>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r>
                    <a:rPr lang="zh-CN" altLang="en-US" sz="120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rPr>
                    <a:t>万</a:t>
                  </a:r>
                  <a:endParaRPr lang="en-US" altLang="zh-CN" sz="120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endParaRPr>
                </a:p>
              </c:rich>
            </c:tx>
            <c:spPr>
              <a:noFill/>
              <a:ln>
                <a:noFill/>
              </a:ln>
              <a:effectLst/>
            </c:spPr>
            <c:txPr>
              <a:bodyPr rot="0" spcFirstLastPara="1" vertOverflow="ellipsis" vert="horz" wrap="square" anchor="ctr" anchorCtr="1">
                <a:spAutoFit/>
              </a:bodyPr>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dispUnitsLbl>
        </c:dispUnits>
      </c:valAx>
      <c:catAx>
        <c:axId val="461658928"/>
        <c:scaling>
          <c:orientation val="minMax"/>
        </c:scaling>
        <c:delete val="1"/>
        <c:axPos val="b"/>
        <c:numFmt formatCode="General" sourceLinked="1"/>
        <c:majorTickMark val="none"/>
        <c:minorTickMark val="none"/>
        <c:tickLblPos val="nextTo"/>
        <c:txPr>
          <a:bodyPr rot="-60000000" spcFirstLastPara="0" vertOverflow="ellipsis" vert="horz" wrap="square" anchor="ctr" anchorCtr="1"/>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crossAx val="337006928"/>
        <c:crosses val="autoZero"/>
        <c:auto val="1"/>
        <c:lblAlgn val="ctr"/>
        <c:lblOffset val="100"/>
        <c:noMultiLvlLbl val="0"/>
      </c:catAx>
      <c:valAx>
        <c:axId val="337006928"/>
        <c:scaling>
          <c:orientation val="minMax"/>
          <c:max val="1.2"/>
          <c:min val="-1.5"/>
        </c:scaling>
        <c:delete val="0"/>
        <c:axPos val="r"/>
        <c:numFmt formatCode="0%" sourceLinked="0"/>
        <c:majorTickMark val="out"/>
        <c:minorTickMark val="none"/>
        <c:tickLblPos val="nextTo"/>
        <c:spPr>
          <a:noFill/>
          <a:ln>
            <a:noFill/>
          </a:ln>
          <a:effectLst/>
        </c:spPr>
        <c:txPr>
          <a:bodyPr rot="-60000000" spcFirstLastPara="1" vertOverflow="ellipsis" vert="horz" wrap="square" anchor="ctr" anchorCtr="1"/>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crossAx val="461658928"/>
        <c:crosses val="max"/>
        <c:crossBetween val="between"/>
        <c:minorUnit val="0.5"/>
      </c:valAx>
      <c:spPr>
        <a:noFill/>
        <a:ln w="25400">
          <a:noFill/>
        </a:ln>
        <a:effectLst/>
      </c:spPr>
    </c:plotArea>
    <c:legend>
      <c:legendPos val="b"/>
      <c:layout>
        <c:manualLayout>
          <c:xMode val="edge"/>
          <c:yMode val="edge"/>
          <c:x val="0.0181108627287538"/>
          <c:y val="0.0282701039988282"/>
          <c:w val="0.191525506447361"/>
          <c:h val="0.0664889718002788"/>
        </c:manualLayout>
      </c:layout>
      <c:overlay val="0"/>
      <c:spPr>
        <a:noFill/>
        <a:ln>
          <a:noFill/>
        </a:ln>
        <a:effectLst/>
      </c:spPr>
      <c:txPr>
        <a:bodyPr rot="0" spcFirstLastPara="1" vertOverflow="ellipsis" vert="horz" wrap="square" anchor="ctr" anchorCtr="1"/>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legend>
    <c:plotVisOnly val="1"/>
    <c:dispBlanksAs val="gap"/>
    <c:showDLblsOverMax val="0"/>
    <c:extLst>
      <c:ext uri="{0b15fc19-7d7d-44ad-8c2d-2c3a37ce22c3}">
        <chartProps xmlns="https://web.wps.cn/et/2018/main" chartId="{924d5dce-35ee-4ac1-98e5-4a1531cebbcd}"/>
      </c:ext>
    </c:extLst>
  </c:chart>
  <c:spPr>
    <a:solidFill>
      <a:schemeClr val="bg1"/>
    </a:solidFill>
    <a:ln w="9525" cap="flat" cmpd="sng" algn="ctr">
      <a:noFill/>
      <a:round/>
    </a:ln>
    <a:effectLst/>
  </c:spPr>
  <c:txPr>
    <a:bodyPr/>
    <a:lstStyle/>
    <a:p>
      <a:pPr>
        <a:defRPr lang="zh-CN" sz="120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printSettings>
    <c:headerFooter/>
    <c:pageMargins b="0.75" l="0.7" r="0.7" t="0.75"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0549132443979423"/>
          <c:y val="0.218720424001514"/>
          <c:w val="0.936716365855785"/>
          <c:h val="0.673272761688435"/>
        </c:manualLayout>
      </c:layout>
      <c:barChart>
        <c:barDir val="col"/>
        <c:grouping val="clustered"/>
        <c:varyColors val="0"/>
        <c:ser>
          <c:idx val="0"/>
          <c:order val="0"/>
          <c:tx>
            <c:strRef>
              <c:f>'2二级费项发生与预算费用'!$A$2:$B$2</c:f>
              <c:strCache>
                <c:ptCount val="1"/>
                <c:pt idx="0">
                  <c:v>服务成本 服务成本已发生金额</c:v>
                </c:pt>
              </c:strCache>
            </c:strRef>
          </c:tx>
          <c:spPr>
            <a:solidFill>
              <a:schemeClr val="accent1">
                <a:lumMod val="20000"/>
                <a:lumOff val="80000"/>
              </a:schemeClr>
            </a:solidFill>
            <a:ln>
              <a:noFill/>
            </a:ln>
            <a:effectLst/>
          </c:spPr>
          <c:invertIfNegative val="0"/>
          <c:dLbls>
            <c:delete val="1"/>
          </c:dLbls>
          <c:cat>
            <c:strRef>
              <c:f>'2二级费项发生与预算费用'!$C$1:$N$1</c:f>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f>'2二级费项发生与预算费用'!$C$2:$N$2</c:f>
            </c:numRef>
          </c:val>
        </c:ser>
        <c:ser>
          <c:idx val="4"/>
          <c:order val="4"/>
          <c:tx>
            <c:strRef>
              <c:f>'2二级费项发生与预算费用'!$A$6:$B$6</c:f>
              <c:strCache>
                <c:ptCount val="1"/>
                <c:pt idx="0">
                  <c:v>物耗成本 物耗成本已发生金额</c:v>
                </c:pt>
              </c:strCache>
            </c:strRef>
          </c:tx>
          <c:spPr>
            <a:solidFill>
              <a:schemeClr val="accent3">
                <a:lumMod val="40000"/>
                <a:lumOff val="60000"/>
              </a:schemeClr>
            </a:solidFill>
            <a:ln>
              <a:noFill/>
            </a:ln>
            <a:effectLst/>
          </c:spPr>
          <c:invertIfNegative val="0"/>
          <c:dLbls>
            <c:delete val="1"/>
          </c:dLbls>
          <c:cat>
            <c:strRef>
              <c:f>'2二级费项发生与预算费用'!$C$1:$N$1</c:f>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f>'2二级费项发生与预算费用'!$C$6:$N$6</c:f>
            </c:numRef>
          </c:val>
        </c:ser>
        <c:ser>
          <c:idx val="8"/>
          <c:order val="8"/>
          <c:tx>
            <c:strRef>
              <c:f>'2二级费项发生与预算费用'!$A$10:$B$10</c:f>
              <c:strCache>
                <c:ptCount val="1"/>
                <c:pt idx="0">
                  <c:v>维改成本 维改成本已发生金额</c:v>
                </c:pt>
              </c:strCache>
            </c:strRef>
          </c:tx>
          <c:spPr>
            <a:solidFill>
              <a:schemeClr val="accent3">
                <a:lumMod val="60000"/>
              </a:schemeClr>
            </a:solidFill>
            <a:ln>
              <a:noFill/>
            </a:ln>
            <a:effectLst/>
          </c:spPr>
          <c:invertIfNegative val="0"/>
          <c:dLbls>
            <c:delete val="1"/>
          </c:dLbls>
          <c:cat>
            <c:strRef>
              <c:f>'2二级费项发生与预算费用'!$C$1:$N$1</c:f>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f>'2二级费项发生与预算费用'!$C$10:$N$10</c:f>
              <c:numCache>
                <c:formatCode>General</c:formatCode>
                <c:ptCount val="12"/>
                <c:pt idx="0">
                  <c:v>0</c:v>
                </c:pt>
                <c:pt idx="1">
                  <c:v>0</c:v>
                </c:pt>
                <c:pt idx="2">
                  <c:v>0</c:v>
                </c:pt>
                <c:pt idx="3">
                  <c:v>0</c:v>
                </c:pt>
                <c:pt idx="4">
                  <c:v>0</c:v>
                </c:pt>
                <c:pt idx="5">
                  <c:v>0</c:v>
                </c:pt>
                <c:pt idx="6">
                  <c:v>0</c:v>
                </c:pt>
                <c:pt idx="7">
                  <c:v>0</c:v>
                </c:pt>
                <c:pt idx="8">
                  <c:v>0</c:v>
                </c:pt>
                <c:pt idx="9">
                  <c:v>0</c:v>
                </c:pt>
                <c:pt idx="10">
                  <c:v>0</c:v>
                </c:pt>
                <c:pt idx="11">
                  <c:v>0</c:v>
                </c:pt>
              </c:numCache>
            </c:numRef>
          </c:val>
        </c:ser>
        <c:ser>
          <c:idx val="12"/>
          <c:order val="12"/>
          <c:tx>
            <c:strRef>
              <c:f>'2二级费项发生与预算费用'!$A$14:$B$14</c:f>
              <c:strCache>
                <c:ptCount val="1"/>
                <c:pt idx="0">
                  <c:v>能源成本 能源成本已发生金额</c:v>
                </c:pt>
              </c:strCache>
            </c:strRef>
          </c:tx>
          <c:spPr>
            <a:solidFill>
              <a:schemeClr val="accent4">
                <a:lumMod val="40000"/>
                <a:lumOff val="60000"/>
              </a:schemeClr>
            </a:solidFill>
            <a:ln w="28575" cap="rnd">
              <a:noFill/>
              <a:round/>
            </a:ln>
            <a:effectLst/>
          </c:spPr>
          <c:invertIfNegative val="0"/>
          <c:dLbls>
            <c:delete val="1"/>
          </c:dLbls>
          <c:cat>
            <c:strRef>
              <c:f>'2二级费项发生与预算费用'!$C$1:$N$1</c:f>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f>'2二级费项发生与预算费用'!$C$14:$N$14</c:f>
            </c:numRef>
          </c:val>
        </c:ser>
        <c:ser>
          <c:idx val="16"/>
          <c:order val="16"/>
          <c:tx>
            <c:strRef>
              <c:f>'2二级费项发生与预算费用'!$A$18:$B$18</c:f>
              <c:strCache>
                <c:ptCount val="1"/>
                <c:pt idx="0">
                  <c:v>行政办公 行政办公已发生金额</c:v>
                </c:pt>
              </c:strCache>
            </c:strRef>
          </c:tx>
          <c:spPr>
            <a:solidFill>
              <a:schemeClr val="accent6">
                <a:lumMod val="20000"/>
                <a:lumOff val="80000"/>
              </a:schemeClr>
            </a:solidFill>
            <a:ln>
              <a:noFill/>
            </a:ln>
            <a:effectLst/>
          </c:spPr>
          <c:invertIfNegative val="0"/>
          <c:dLbls>
            <c:delete val="1"/>
          </c:dLbls>
          <c:cat>
            <c:strRef>
              <c:f>'2二级费项发生与预算费用'!$C$1:$N$1</c:f>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f>'2二级费项发生与预算费用'!$C$18:$N$18</c:f>
            </c:numRef>
          </c:val>
        </c:ser>
        <c:ser>
          <c:idx val="20"/>
          <c:order val="20"/>
          <c:tx>
            <c:strRef>
              <c:f>'2二级费项发生与预算费用'!$A$22:$B$22</c:f>
              <c:strCache>
                <c:ptCount val="1"/>
                <c:pt idx="0">
                  <c:v>前期投入 前期投入已发生金额</c:v>
                </c:pt>
              </c:strCache>
            </c:strRef>
          </c:tx>
          <c:spPr>
            <a:solidFill>
              <a:schemeClr val="accent6">
                <a:lumMod val="20000"/>
                <a:lumOff val="80000"/>
              </a:schemeClr>
            </a:solidFill>
            <a:ln>
              <a:noFill/>
            </a:ln>
            <a:effectLst/>
          </c:spPr>
          <c:invertIfNegative val="0"/>
          <c:dLbls>
            <c:delete val="1"/>
          </c:dLbls>
          <c:cat>
            <c:strRef>
              <c:f>'2二级费项发生与预算费用'!$C$1:$N$1</c:f>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f>'2二级费项发生与预算费用'!$C$22:$N$22</c:f>
            </c:numRef>
          </c:val>
        </c:ser>
        <c:dLbls>
          <c:showLegendKey val="0"/>
          <c:showVal val="0"/>
          <c:showCatName val="0"/>
          <c:showSerName val="0"/>
          <c:showPercent val="0"/>
          <c:showBubbleSize val="0"/>
        </c:dLbls>
        <c:gapWidth val="150"/>
        <c:axId val="1576449007"/>
        <c:axId val="1576680079"/>
        <c:extLst>
          <c:ext xmlns:c15="http://schemas.microsoft.com/office/drawing/2012/chart" uri="{02D57815-91ED-43cb-92C2-25804820EDAC}">
            <c15:filteredBarSeries>
              <c15:ser>
                <c:idx val="1"/>
                <c:order val="1"/>
                <c:tx>
                  <c:strRef>
                    <c:extLst>
                      <c:ext uri="{02D57815-91ED-43cb-92C2-25804820EDAC}">
                        <c15:formulaRef>
                          <c15:sqref>'2二级费项发生与预算费用'!$A$3:$B$3</c15:sqref>
                        </c15:formulaRef>
                      </c:ext>
                    </c:extLst>
                    <c:strCache>
                      <c:ptCount val="1"/>
                      <c:pt idx="0">
                        <c:v>服务成本 服务成本已发生金额累计</c:v>
                      </c:pt>
                    </c:strCache>
                  </c:strRef>
                </c:tx>
                <c:spPr>
                  <a:solidFill>
                    <a:schemeClr val="accent2"/>
                  </a:solidFill>
                  <a:ln>
                    <a:noFill/>
                  </a:ln>
                  <a:effectLst/>
                </c:spPr>
                <c:invertIfNegative val="0"/>
                <c:dLbls>
                  <c:delete val="1"/>
                </c:dLbls>
                <c:cat>
                  <c:strRef>
                    <c:extLst>
                      <c:ext uri="{02D57815-91ED-43cb-92C2-25804820EDAC}">
                        <c15:fullRef>
                          <c15:sqref/>
                        </c15:fullRef>
                        <c15:formulaRef>
                          <c15:sqref>'2二级费项发生与预算费用'!$C$1:$N$1</c15:sqref>
                        </c15:formulaRef>
                      </c:ext>
                    </c:extLst>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15:ser>
            </c15:filteredBarSeries>
            <c15:filteredBarSeries>
              <c15:ser>
                <c:idx val="3"/>
                <c:order val="3"/>
                <c:tx>
                  <c:strRef>
                    <c:extLst>
                      <c:ext uri="{02D57815-91ED-43cb-92C2-25804820EDAC}">
                        <c15:formulaRef>
                          <c15:sqref>'2二级费项发生与预算费用'!$A$5:$B$5</c15:sqref>
                        </c15:formulaRef>
                      </c:ext>
                    </c:extLst>
                    <c:strCache>
                      <c:ptCount val="1"/>
                      <c:pt idx="0">
                        <c:v>服务成本 服务成本目标金额累计</c:v>
                      </c:pt>
                    </c:strCache>
                  </c:strRef>
                </c:tx>
                <c:spPr>
                  <a:solidFill>
                    <a:schemeClr val="accent4"/>
                  </a:solidFill>
                  <a:ln>
                    <a:noFill/>
                  </a:ln>
                  <a:effectLst/>
                </c:spPr>
                <c:invertIfNegative val="0"/>
                <c:dLbls>
                  <c:delete val="1"/>
                </c:dLbls>
                <c:cat>
                  <c:strRef>
                    <c:extLst>
                      <c:ext uri="{02D57815-91ED-43cb-92C2-25804820EDAC}">
                        <c15:fullRef>
                          <c15:sqref/>
                        </c15:fullRef>
                        <c15:formulaRef>
                          <c15:sqref>'2二级费项发生与预算费用'!$C$1:$N$1</c15:sqref>
                        </c15:formulaRef>
                      </c:ext>
                    </c:extLst>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15:ser>
            </c15:filteredBarSeries>
            <c15:filteredBarSeries>
              <c15:ser>
                <c:idx val="5"/>
                <c:order val="5"/>
                <c:tx>
                  <c:strRef>
                    <c:extLst>
                      <c:ext uri="{02D57815-91ED-43cb-92C2-25804820EDAC}">
                        <c15:formulaRef>
                          <c15:sqref>'2二级费项发生与预算费用'!$A$7:$B$7</c15:sqref>
                        </c15:formulaRef>
                      </c:ext>
                    </c:extLst>
                    <c:strCache>
                      <c:ptCount val="1"/>
                      <c:pt idx="0">
                        <c:v>物耗成本 物耗成本已发生金额累计</c:v>
                      </c:pt>
                    </c:strCache>
                  </c:strRef>
                </c:tx>
                <c:spPr>
                  <a:solidFill>
                    <a:schemeClr val="accent6"/>
                  </a:solidFill>
                  <a:ln>
                    <a:noFill/>
                  </a:ln>
                  <a:effectLst/>
                </c:spPr>
                <c:invertIfNegative val="0"/>
                <c:dLbls>
                  <c:delete val="1"/>
                </c:dLbls>
                <c:cat>
                  <c:strRef>
                    <c:extLst>
                      <c:ext uri="{02D57815-91ED-43cb-92C2-25804820EDAC}">
                        <c15:fullRef>
                          <c15:sqref/>
                        </c15:fullRef>
                        <c15:formulaRef>
                          <c15:sqref>'2二级费项发生与预算费用'!$C$1:$N$1</c15:sqref>
                        </c15:formulaRef>
                      </c:ext>
                    </c:extLst>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15:ser>
            </c15:filteredBarSeries>
          </c:ext>
        </c:extLst>
      </c:barChart>
      <c:barChart>
        <c:barDir val="col"/>
        <c:grouping val="clustered"/>
        <c:varyColors val="0"/>
        <c:dLbls>
          <c:showLegendKey val="0"/>
          <c:showVal val="0"/>
          <c:showCatName val="0"/>
          <c:showSerName val="0"/>
          <c:showPercent val="0"/>
          <c:showBubbleSize val="0"/>
        </c:dLbls>
        <c:gapWidth val="150"/>
        <c:axId val="1576452207"/>
        <c:axId val="1576684239"/>
      </c:barChart>
      <c:lineChart>
        <c:grouping val="standard"/>
        <c:varyColors val="0"/>
        <c:dLbls>
          <c:showLegendKey val="0"/>
          <c:showVal val="0"/>
          <c:showCatName val="0"/>
          <c:showSerName val="0"/>
          <c:showPercent val="0"/>
          <c:showBubbleSize val="0"/>
        </c:dLbls>
        <c:marker val="0"/>
        <c:smooth val="0"/>
        <c:axId val="1576449007"/>
        <c:axId val="1576680079"/>
      </c:lineChart>
      <c:lineChart>
        <c:grouping val="standard"/>
        <c:varyColors val="0"/>
        <c:ser>
          <c:idx val="2"/>
          <c:order val="2"/>
          <c:tx>
            <c:strRef>
              <c:f>'2二级费项发生与预算费用'!$A$4:$B$4</c:f>
              <c:strCache>
                <c:ptCount val="1"/>
                <c:pt idx="0">
                  <c:v>服务成本 服务成本目标金额</c:v>
                </c:pt>
              </c:strCache>
            </c:strRef>
          </c:tx>
          <c:spPr>
            <a:ln w="28575" cap="rnd">
              <a:solidFill>
                <a:schemeClr val="accent1"/>
              </a:solidFill>
              <a:round/>
            </a:ln>
            <a:effectLst/>
          </c:spPr>
          <c:marker>
            <c:symbol val="none"/>
          </c:marker>
          <c:dLbls>
            <c:delete val="1"/>
          </c:dLbls>
          <c:cat>
            <c:strRef>
              <c:f>'2二级费项发生与预算费用'!$C$1:$N$1</c:f>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f>'2二级费项发生与预算费用'!$C$4:$N$4</c:f>
            </c:numRef>
          </c:val>
          <c:smooth val="0"/>
        </c:ser>
        <c:ser>
          <c:idx val="6"/>
          <c:order val="6"/>
          <c:tx>
            <c:strRef>
              <c:f>'2二级费项发生与预算费用'!$A$8:$B$8</c:f>
              <c:strCache>
                <c:ptCount val="1"/>
                <c:pt idx="0">
                  <c:v>物耗成本 物耗成本目标金额</c:v>
                </c:pt>
              </c:strCache>
            </c:strRef>
          </c:tx>
          <c:spPr>
            <a:ln w="28575" cap="rnd">
              <a:solidFill>
                <a:schemeClr val="accent2"/>
              </a:solidFill>
              <a:round/>
            </a:ln>
            <a:effectLst/>
          </c:spPr>
          <c:marker>
            <c:symbol val="none"/>
          </c:marker>
          <c:dLbls>
            <c:delete val="1"/>
          </c:dLbls>
          <c:cat>
            <c:strRef>
              <c:f>'2二级费项发生与预算费用'!$C$1:$N$1</c:f>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f>'2二级费项发生与预算费用'!$C$8:$N$8</c:f>
            </c:numRef>
          </c:val>
          <c:smooth val="0"/>
        </c:ser>
        <c:ser>
          <c:idx val="10"/>
          <c:order val="10"/>
          <c:tx>
            <c:strRef>
              <c:f>'2二级费项发生与预算费用'!$A$12:$B$12</c:f>
              <c:strCache>
                <c:ptCount val="1"/>
                <c:pt idx="0">
                  <c:v>维改成本 维改成本目标金额</c:v>
                </c:pt>
              </c:strCache>
            </c:strRef>
          </c:tx>
          <c:spPr>
            <a:ln w="28575" cap="rnd">
              <a:solidFill>
                <a:schemeClr val="accent3"/>
              </a:solidFill>
              <a:round/>
            </a:ln>
            <a:effectLst/>
          </c:spPr>
          <c:marker>
            <c:symbol val="none"/>
          </c:marker>
          <c:dLbls>
            <c:delete val="1"/>
          </c:dLbls>
          <c:cat>
            <c:strRef>
              <c:f>'2二级费项发生与预算费用'!$C$1:$N$1</c:f>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f>'2二级费项发生与预算费用'!$C$12:$N$12</c:f>
              <c:numCache>
                <c:formatCode>General</c:formatCode>
                <c:ptCount val="12"/>
                <c:pt idx="0">
                  <c:v>0</c:v>
                </c:pt>
                <c:pt idx="1">
                  <c:v>0</c:v>
                </c:pt>
                <c:pt idx="2">
                  <c:v>0</c:v>
                </c:pt>
                <c:pt idx="3">
                  <c:v>0</c:v>
                </c:pt>
                <c:pt idx="4">
                  <c:v>0</c:v>
                </c:pt>
                <c:pt idx="5">
                  <c:v>0</c:v>
                </c:pt>
                <c:pt idx="6">
                  <c:v>0</c:v>
                </c:pt>
                <c:pt idx="7">
                  <c:v>0</c:v>
                </c:pt>
                <c:pt idx="8">
                  <c:v>0</c:v>
                </c:pt>
                <c:pt idx="9">
                  <c:v>0</c:v>
                </c:pt>
                <c:pt idx="10">
                  <c:v>0</c:v>
                </c:pt>
                <c:pt idx="11">
                  <c:v>0</c:v>
                </c:pt>
              </c:numCache>
            </c:numRef>
          </c:val>
          <c:smooth val="0"/>
        </c:ser>
        <c:ser>
          <c:idx val="14"/>
          <c:order val="14"/>
          <c:tx>
            <c:strRef>
              <c:f>'2二级费项发生与预算费用'!$A$16:$B$16</c:f>
              <c:strCache>
                <c:ptCount val="1"/>
                <c:pt idx="0">
                  <c:v>能源成本 能源成本目标金额</c:v>
                </c:pt>
              </c:strCache>
            </c:strRef>
          </c:tx>
          <c:spPr>
            <a:ln w="28575" cap="rnd">
              <a:solidFill>
                <a:schemeClr val="accent4">
                  <a:lumMod val="75000"/>
                </a:schemeClr>
              </a:solidFill>
              <a:round/>
            </a:ln>
            <a:effectLst/>
          </c:spPr>
          <c:marker>
            <c:symbol val="none"/>
          </c:marker>
          <c:dLbls>
            <c:delete val="1"/>
          </c:dLbls>
          <c:cat>
            <c:strRef>
              <c:f>'2二级费项发生与预算费用'!$C$1:$N$1</c:f>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f>'2二级费项发生与预算费用'!$C$16:$N$16</c:f>
            </c:numRef>
          </c:val>
          <c:smooth val="0"/>
        </c:ser>
        <c:ser>
          <c:idx val="18"/>
          <c:order val="18"/>
          <c:tx>
            <c:strRef>
              <c:f>'2二级费项发生与预算费用'!$A$20:$B$20</c:f>
              <c:strCache>
                <c:ptCount val="1"/>
                <c:pt idx="0">
                  <c:v>行政办公 行政办公目标金额</c:v>
                </c:pt>
              </c:strCache>
            </c:strRef>
          </c:tx>
          <c:spPr>
            <a:ln w="28575" cap="rnd">
              <a:solidFill>
                <a:schemeClr val="accent6"/>
              </a:solidFill>
              <a:round/>
            </a:ln>
            <a:effectLst/>
          </c:spPr>
          <c:marker>
            <c:symbol val="none"/>
          </c:marker>
          <c:dLbls>
            <c:delete val="1"/>
          </c:dLbls>
          <c:cat>
            <c:strRef>
              <c:f>'2二级费项发生与预算费用'!$C$1:$N$1</c:f>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f>'2二级费项发生与预算费用'!$C$20:$N$20</c:f>
            </c:numRef>
          </c:val>
          <c:smooth val="0"/>
        </c:ser>
        <c:ser>
          <c:idx val="22"/>
          <c:order val="22"/>
          <c:tx>
            <c:strRef>
              <c:f>'2二级费项发生与预算费用'!$A$24:$B$24</c:f>
              <c:strCache>
                <c:ptCount val="1"/>
                <c:pt idx="0">
                  <c:v>前期投入 前期投入目标金额</c:v>
                </c:pt>
              </c:strCache>
            </c:strRef>
          </c:tx>
          <c:spPr>
            <a:ln w="28575" cap="rnd">
              <a:solidFill>
                <a:schemeClr val="accent6">
                  <a:lumMod val="75000"/>
                </a:schemeClr>
              </a:solidFill>
              <a:round/>
            </a:ln>
            <a:effectLst/>
          </c:spPr>
          <c:marker>
            <c:symbol val="none"/>
          </c:marker>
          <c:dLbls>
            <c:delete val="1"/>
          </c:dLbls>
          <c:cat>
            <c:strRef>
              <c:f>'2二级费项发生与预算费用'!$C$1:$N$1</c:f>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f>'2二级费项发生与预算费用'!$C$24:$N$24</c:f>
            </c:numRef>
          </c:val>
          <c:smooth val="0"/>
        </c:ser>
        <c:dLbls>
          <c:showLegendKey val="0"/>
          <c:showVal val="0"/>
          <c:showCatName val="0"/>
          <c:showSerName val="0"/>
          <c:showPercent val="0"/>
          <c:showBubbleSize val="0"/>
        </c:dLbls>
        <c:marker val="0"/>
        <c:smooth val="0"/>
        <c:axId val="1576452207"/>
        <c:axId val="1576684239"/>
        <c:extLst>
          <c:ext xmlns:c15="http://schemas.microsoft.com/office/drawing/2012/chart" uri="{02D57815-91ED-43cb-92C2-25804820EDAC}">
            <c15:filteredLineSeries>
              <c15:ser>
                <c:idx val="7"/>
                <c:order val="7"/>
                <c:tx>
                  <c:strRef>
                    <c:extLst>
                      <c:ext uri="{02D57815-91ED-43cb-92C2-25804820EDAC}">
                        <c15:formulaRef>
                          <c15:sqref>'2二级费项发生与预算费用'!$A$9:$B$9</c15:sqref>
                        </c15:formulaRef>
                      </c:ext>
                    </c:extLst>
                    <c:strCache>
                      <c:ptCount val="1"/>
                      <c:pt idx="0">
                        <c:v>物耗成本 物耗成本目标金额累计</c:v>
                      </c:pt>
                    </c:strCache>
                  </c:strRef>
                </c:tx>
                <c:spPr>
                  <a:ln w="28575" cap="rnd">
                    <a:solidFill>
                      <a:schemeClr val="accent2">
                        <a:lumMod val="60000"/>
                      </a:schemeClr>
                    </a:solidFill>
                    <a:round/>
                  </a:ln>
                  <a:effectLst/>
                </c:spPr>
                <c:marker>
                  <c:symbol val="none"/>
                </c:marker>
                <c:dLbls>
                  <c:delete val="1"/>
                </c:dLbls>
                <c:cat>
                  <c:strRef>
                    <c:extLst>
                      <c:ext uri="{02D57815-91ED-43cb-92C2-25804820EDAC}">
                        <c15:fullRef>
                          <c15:sqref/>
                        </c15:fullRef>
                        <c15:formulaRef>
                          <c15:sqref>'2二级费项发生与预算费用'!$C$1:$N$1</c15:sqref>
                        </c15:formulaRef>
                      </c:ext>
                    </c:extLst>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smooth val="0"/>
              </c15:ser>
            </c15:filteredLineSeries>
            <c15:filteredLineSeries>
              <c15:ser>
                <c:idx val="9"/>
                <c:order val="9"/>
                <c:tx>
                  <c:strRef>
                    <c:extLst>
                      <c:ext uri="{02D57815-91ED-43cb-92C2-25804820EDAC}">
                        <c15:formulaRef>
                          <c15:sqref>'2二级费项发生与预算费用'!$A$11:$B$11</c15:sqref>
                        </c15:formulaRef>
                      </c:ext>
                    </c:extLst>
                    <c:strCache>
                      <c:ptCount val="1"/>
                      <c:pt idx="0">
                        <c:v>维改成本 维改成本已发生金额累计</c:v>
                      </c:pt>
                    </c:strCache>
                  </c:strRef>
                </c:tx>
                <c:spPr>
                  <a:ln w="28575" cap="rnd">
                    <a:solidFill>
                      <a:schemeClr val="accent4">
                        <a:lumMod val="60000"/>
                      </a:schemeClr>
                    </a:solidFill>
                    <a:round/>
                  </a:ln>
                  <a:effectLst/>
                </c:spPr>
                <c:marker>
                  <c:symbol val="none"/>
                </c:marker>
                <c:dLbls>
                  <c:delete val="1"/>
                </c:dLbls>
                <c:cat>
                  <c:strRef>
                    <c:extLst>
                      <c:ext uri="{02D57815-91ED-43cb-92C2-25804820EDAC}">
                        <c15:fullRef>
                          <c15:sqref/>
                        </c15:fullRef>
                        <c15:formulaRef>
                          <c15:sqref>'2二级费项发生与预算费用'!$C$1:$N$1</c15:sqref>
                        </c15:formulaRef>
                      </c:ext>
                    </c:extLst>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smooth val="0"/>
              </c15:ser>
            </c15:filteredLineSeries>
            <c15:filteredLineSeries>
              <c15:ser>
                <c:idx val="11"/>
                <c:order val="11"/>
                <c:tx>
                  <c:strRef>
                    <c:extLst>
                      <c:ext uri="{02D57815-91ED-43cb-92C2-25804820EDAC}">
                        <c15:formulaRef>
                          <c15:sqref>'2二级费项发生与预算费用'!$A$13:$B$13</c15:sqref>
                        </c15:formulaRef>
                      </c:ext>
                    </c:extLst>
                    <c:strCache>
                      <c:ptCount val="1"/>
                      <c:pt idx="0">
                        <c:v>维改成本 维改成本目标成本累计</c:v>
                      </c:pt>
                    </c:strCache>
                  </c:strRef>
                </c:tx>
                <c:spPr>
                  <a:ln w="28575" cap="rnd">
                    <a:solidFill>
                      <a:schemeClr val="accent6">
                        <a:lumMod val="60000"/>
                      </a:schemeClr>
                    </a:solidFill>
                    <a:round/>
                  </a:ln>
                  <a:effectLst/>
                </c:spPr>
                <c:marker>
                  <c:symbol val="none"/>
                </c:marker>
                <c:dLbls>
                  <c:delete val="1"/>
                </c:dLbls>
                <c:cat>
                  <c:strRef>
                    <c:extLst>
                      <c:ext uri="{02D57815-91ED-43cb-92C2-25804820EDAC}">
                        <c15:fullRef>
                          <c15:sqref/>
                        </c15:fullRef>
                        <c15:formulaRef>
                          <c15:sqref>'2二级费项发生与预算费用'!$C$1:$N$1</c15:sqref>
                        </c15:formulaRef>
                      </c:ext>
                    </c:extLst>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smooth val="0"/>
              </c15:ser>
            </c15:filteredLineSeries>
            <c15:filteredLineSeries>
              <c15:ser>
                <c:idx val="13"/>
                <c:order val="13"/>
                <c:tx>
                  <c:strRef>
                    <c:extLst>
                      <c:ext uri="{02D57815-91ED-43cb-92C2-25804820EDAC}">
                        <c15:formulaRef>
                          <c15:sqref>'2二级费项发生与预算费用'!$A$15:$B$15</c15:sqref>
                        </c15:formulaRef>
                      </c:ext>
                    </c:extLst>
                    <c:strCache>
                      <c:ptCount val="1"/>
                      <c:pt idx="0">
                        <c:v>能源成本 能源成本已发生金额累计</c:v>
                      </c:pt>
                    </c:strCache>
                  </c:strRef>
                </c:tx>
                <c:spPr>
                  <a:ln w="28575" cap="rnd">
                    <a:solidFill>
                      <a:schemeClr val="accent2">
                        <a:lumMod val="80000"/>
                        <a:lumOff val="20000"/>
                      </a:schemeClr>
                    </a:solidFill>
                    <a:round/>
                  </a:ln>
                  <a:effectLst/>
                </c:spPr>
                <c:marker>
                  <c:symbol val="none"/>
                </c:marker>
                <c:dLbls>
                  <c:delete val="1"/>
                </c:dLbls>
                <c:cat>
                  <c:strRef>
                    <c:extLst>
                      <c:ext uri="{02D57815-91ED-43cb-92C2-25804820EDAC}">
                        <c15:fullRef>
                          <c15:sqref/>
                        </c15:fullRef>
                        <c15:formulaRef>
                          <c15:sqref>'2二级费项发生与预算费用'!$C$1:$N$1</c15:sqref>
                        </c15:formulaRef>
                      </c:ext>
                    </c:extLst>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smooth val="0"/>
              </c15:ser>
            </c15:filteredLineSeries>
            <c15:filteredLineSeries>
              <c15:ser>
                <c:idx val="15"/>
                <c:order val="15"/>
                <c:tx>
                  <c:strRef>
                    <c:extLst>
                      <c:ext uri="{02D57815-91ED-43cb-92C2-25804820EDAC}">
                        <c15:formulaRef>
                          <c15:sqref>'2二级费项发生与预算费用'!$A$17:$B$17</c15:sqref>
                        </c15:formulaRef>
                      </c:ext>
                    </c:extLst>
                    <c:strCache>
                      <c:ptCount val="1"/>
                      <c:pt idx="0">
                        <c:v>能源成本 能源成本目标金额累计</c:v>
                      </c:pt>
                    </c:strCache>
                  </c:strRef>
                </c:tx>
                <c:spPr>
                  <a:ln w="28575" cap="rnd">
                    <a:solidFill>
                      <a:schemeClr val="accent4">
                        <a:lumMod val="80000"/>
                        <a:lumOff val="20000"/>
                      </a:schemeClr>
                    </a:solidFill>
                    <a:round/>
                  </a:ln>
                  <a:effectLst/>
                </c:spPr>
                <c:marker>
                  <c:symbol val="none"/>
                </c:marker>
                <c:dLbls>
                  <c:delete val="1"/>
                </c:dLbls>
                <c:cat>
                  <c:strRef>
                    <c:extLst>
                      <c:ext uri="{02D57815-91ED-43cb-92C2-25804820EDAC}">
                        <c15:fullRef>
                          <c15:sqref/>
                        </c15:fullRef>
                        <c15:formulaRef>
                          <c15:sqref>'2二级费项发生与预算费用'!$C$1:$N$1</c15:sqref>
                        </c15:formulaRef>
                      </c:ext>
                    </c:extLst>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smooth val="0"/>
              </c15:ser>
            </c15:filteredLineSeries>
            <c15:filteredLineSeries>
              <c15:ser>
                <c:idx val="17"/>
                <c:order val="17"/>
                <c:tx>
                  <c:strRef>
                    <c:extLst>
                      <c:ext uri="{02D57815-91ED-43cb-92C2-25804820EDAC}">
                        <c15:formulaRef>
                          <c15:sqref>'2二级费项发生与预算费用'!$A$19:$B$19</c15:sqref>
                        </c15:formulaRef>
                      </c:ext>
                    </c:extLst>
                    <c:strCache>
                      <c:ptCount val="1"/>
                      <c:pt idx="0">
                        <c:v>行政办公 行政办公已发生金额累计</c:v>
                      </c:pt>
                    </c:strCache>
                  </c:strRef>
                </c:tx>
                <c:spPr>
                  <a:ln w="28575" cap="rnd">
                    <a:solidFill>
                      <a:schemeClr val="accent6">
                        <a:lumMod val="80000"/>
                        <a:lumOff val="20000"/>
                      </a:schemeClr>
                    </a:solidFill>
                    <a:round/>
                  </a:ln>
                  <a:effectLst/>
                </c:spPr>
                <c:marker>
                  <c:symbol val="none"/>
                </c:marker>
                <c:dLbls>
                  <c:delete val="1"/>
                </c:dLbls>
                <c:cat>
                  <c:strRef>
                    <c:extLst>
                      <c:ext uri="{02D57815-91ED-43cb-92C2-25804820EDAC}">
                        <c15:fullRef>
                          <c15:sqref/>
                        </c15:fullRef>
                        <c15:formulaRef>
                          <c15:sqref>'2二级费项发生与预算费用'!$C$1:$N$1</c15:sqref>
                        </c15:formulaRef>
                      </c:ext>
                    </c:extLst>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extLst>
                      <c:ext uri="{02D57815-91ED-43cb-92C2-25804820EDAC}">
                        <c15:formulaRef>
                          <c15:sqref>{4420.46,12628.32,1141709.3,1144075.14,1146226.53,1150549.33,1150549.33,1150549.33,1150549.33,1150549.33,1150549.33,1150549.33}</c15:sqref>
                        </c15:formulaRef>
                      </c:ext>
                    </c:extLst>
                    <c:numCache>
                      <c:formatCode>General</c:formatCode>
                      <c:ptCount val="12"/>
                      <c:pt idx="0">
                        <c:v>4420.46</c:v>
                      </c:pt>
                      <c:pt idx="1">
                        <c:v>12628.32</c:v>
                      </c:pt>
                      <c:pt idx="2">
                        <c:v>1141709.3</c:v>
                      </c:pt>
                      <c:pt idx="3">
                        <c:v>1144075.14</c:v>
                      </c:pt>
                      <c:pt idx="4">
                        <c:v>1146226.53</c:v>
                      </c:pt>
                      <c:pt idx="5">
                        <c:v>1150549.33</c:v>
                      </c:pt>
                      <c:pt idx="6">
                        <c:v>1150549.33</c:v>
                      </c:pt>
                      <c:pt idx="7">
                        <c:v>1150549.33</c:v>
                      </c:pt>
                      <c:pt idx="8">
                        <c:v>1150549.33</c:v>
                      </c:pt>
                      <c:pt idx="9">
                        <c:v>1150549.33</c:v>
                      </c:pt>
                      <c:pt idx="10">
                        <c:v>1150549.33</c:v>
                      </c:pt>
                      <c:pt idx="11">
                        <c:v>1150549.33</c:v>
                      </c:pt>
                    </c:numCache>
                  </c:numRef>
                </c:val>
                <c:smooth val="0"/>
              </c15:ser>
            </c15:filteredLineSeries>
            <c15:filteredLineSeries>
              <c15:ser>
                <c:idx val="19"/>
                <c:order val="19"/>
                <c:tx>
                  <c:strRef>
                    <c:extLst>
                      <c:ext uri="{02D57815-91ED-43cb-92C2-25804820EDAC}">
                        <c15:formulaRef>
                          <c15:sqref>'2二级费项发生与预算费用'!$A$21:$B$21</c15:sqref>
                        </c15:formulaRef>
                      </c:ext>
                    </c:extLst>
                    <c:strCache>
                      <c:ptCount val="1"/>
                      <c:pt idx="0">
                        <c:v>行政办公 行政办公目标金额累计</c:v>
                      </c:pt>
                    </c:strCache>
                  </c:strRef>
                </c:tx>
                <c:spPr>
                  <a:ln w="28575" cap="rnd">
                    <a:solidFill>
                      <a:schemeClr val="accent2">
                        <a:lumMod val="80000"/>
                      </a:schemeClr>
                    </a:solidFill>
                    <a:round/>
                  </a:ln>
                  <a:effectLst/>
                </c:spPr>
                <c:marker>
                  <c:symbol val="none"/>
                </c:marker>
                <c:dLbls>
                  <c:delete val="1"/>
                </c:dLbls>
                <c:cat>
                  <c:strRef>
                    <c:extLst>
                      <c:ext uri="{02D57815-91ED-43cb-92C2-25804820EDAC}">
                        <c15:fullRef>
                          <c15:sqref/>
                        </c15:fullRef>
                        <c15:formulaRef>
                          <c15:sqref>'2二级费项发生与预算费用'!$C$1:$N$1</c15:sqref>
                        </c15:formulaRef>
                      </c:ext>
                    </c:extLst>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extLst>
                      <c:ext uri="{02D57815-91ED-43cb-92C2-25804820EDAC}">
                        <c15:formulaRef>
                          <c15:sqref>{31676.91,63353.82,95030.73,126707.64,158384.55,190061.46,221738.37,253415.28,285092.19,316769.1,348446.01,380122.92}</c15:sqref>
                        </c15:formulaRef>
                      </c:ext>
                    </c:extLst>
                    <c:numCache>
                      <c:formatCode>General</c:formatCode>
                      <c:ptCount val="12"/>
                      <c:pt idx="0">
                        <c:v>31676.91</c:v>
                      </c:pt>
                      <c:pt idx="1">
                        <c:v>63353.82</c:v>
                      </c:pt>
                      <c:pt idx="2">
                        <c:v>95030.73</c:v>
                      </c:pt>
                      <c:pt idx="3">
                        <c:v>126707.64</c:v>
                      </c:pt>
                      <c:pt idx="4">
                        <c:v>158384.55</c:v>
                      </c:pt>
                      <c:pt idx="5">
                        <c:v>190061.46</c:v>
                      </c:pt>
                      <c:pt idx="6">
                        <c:v>221738.37</c:v>
                      </c:pt>
                      <c:pt idx="7">
                        <c:v>253415.28</c:v>
                      </c:pt>
                      <c:pt idx="8">
                        <c:v>285092.19</c:v>
                      </c:pt>
                      <c:pt idx="9">
                        <c:v>316769.1</c:v>
                      </c:pt>
                      <c:pt idx="10">
                        <c:v>348446.01</c:v>
                      </c:pt>
                      <c:pt idx="11">
                        <c:v>380122.92</c:v>
                      </c:pt>
                    </c:numCache>
                  </c:numRef>
                </c:val>
                <c:smooth val="0"/>
              </c15:ser>
            </c15:filteredLineSeries>
            <c15:filteredLineSeries>
              <c15:ser>
                <c:idx val="21"/>
                <c:order val="21"/>
                <c:tx>
                  <c:strRef>
                    <c:extLst>
                      <c:ext uri="{02D57815-91ED-43cb-92C2-25804820EDAC}">
                        <c15:formulaRef>
                          <c15:sqref>'2二级费项发生与预算费用'!$A$23:$B$23</c15:sqref>
                        </c15:formulaRef>
                      </c:ext>
                    </c:extLst>
                    <c:strCache>
                      <c:ptCount val="1"/>
                      <c:pt idx="0">
                        <c:v>前期投入 前期投入已发生金额累计</c:v>
                      </c:pt>
                    </c:strCache>
                  </c:strRef>
                </c:tx>
                <c:spPr>
                  <a:ln w="28575" cap="rnd">
                    <a:solidFill>
                      <a:schemeClr val="accent4">
                        <a:lumMod val="80000"/>
                      </a:schemeClr>
                    </a:solidFill>
                    <a:round/>
                  </a:ln>
                  <a:effectLst/>
                </c:spPr>
                <c:marker>
                  <c:symbol val="none"/>
                </c:marker>
                <c:dLbls>
                  <c:delete val="1"/>
                </c:dLbls>
                <c:cat>
                  <c:strRef>
                    <c:extLst>
                      <c:ext uri="{02D57815-91ED-43cb-92C2-25804820EDAC}">
                        <c15:fullRef>
                          <c15:sqref/>
                        </c15:fullRef>
                        <c15:formulaRef>
                          <c15:sqref>'2二级费项发生与预算费用'!$C$1:$N$1</c15:sqref>
                        </c15:formulaRef>
                      </c:ext>
                    </c:extLst>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smooth val="0"/>
              </c15:ser>
            </c15:filteredLineSeries>
            <c15:filteredLineSeries>
              <c15:ser>
                <c:idx val="23"/>
                <c:order val="23"/>
                <c:tx>
                  <c:strRef>
                    <c:extLst>
                      <c:ext uri="{02D57815-91ED-43cb-92C2-25804820EDAC}">
                        <c15:formulaRef>
                          <c15:sqref>'2二级费项发生与预算费用'!$A$25:$B$25</c15:sqref>
                        </c15:formulaRef>
                      </c:ext>
                    </c:extLst>
                    <c:strCache>
                      <c:ptCount val="1"/>
                      <c:pt idx="0">
                        <c:v>前期投入 前期投入目标金额累计</c:v>
                      </c:pt>
                    </c:strCache>
                  </c:strRef>
                </c:tx>
                <c:spPr>
                  <a:ln w="28575" cap="rnd">
                    <a:solidFill>
                      <a:schemeClr val="accent6">
                        <a:lumMod val="80000"/>
                      </a:schemeClr>
                    </a:solidFill>
                    <a:round/>
                  </a:ln>
                  <a:effectLst/>
                </c:spPr>
                <c:marker>
                  <c:symbol val="none"/>
                </c:marker>
                <c:dLbls>
                  <c:delete val="1"/>
                </c:dLbls>
                <c:cat>
                  <c:strRef>
                    <c:extLst>
                      <c:ext uri="{02D57815-91ED-43cb-92C2-25804820EDAC}">
                        <c15:fullRef>
                          <c15:sqref/>
                        </c15:fullRef>
                        <c15:formulaRef>
                          <c15:sqref>'2二级费项发生与预算费用'!$C$1:$N$1</c15:sqref>
                        </c15:formulaRef>
                      </c:ext>
                    </c:extLst>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smooth val="0"/>
              </c15:ser>
            </c15:filteredLineSeries>
          </c:ext>
        </c:extLst>
      </c:lineChart>
      <c:catAx>
        <c:axId val="1576449007"/>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crossAx val="1576680079"/>
        <c:crosses val="autoZero"/>
        <c:auto val="1"/>
        <c:lblAlgn val="ctr"/>
        <c:lblOffset val="100"/>
        <c:noMultiLvlLbl val="0"/>
      </c:catAx>
      <c:valAx>
        <c:axId val="1576680079"/>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crossAx val="1576449007"/>
        <c:crosses val="autoZero"/>
        <c:crossBetween val="between"/>
        <c:dispUnits>
          <c:builtInUnit val="tenThousands"/>
          <c:dispUnitsLbl>
            <c:layout>
              <c:manualLayout>
                <c:xMode val="edge"/>
                <c:yMode val="edge"/>
                <c:x val="0.0120324352602668"/>
                <c:y val="0.225440090857467"/>
              </c:manualLayout>
            </c:layout>
            <c:tx>
              <c:rich>
                <a:bodyPr rot="0" spcFirstLastPara="1" vertOverflow="ellipsis" vert="horz" wrap="square" anchor="ctr" anchorCtr="1">
                  <a:spAutoFit/>
                </a:bodyPr>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r>
                    <a:rPr lang="zh-CN" altLang="en-US" sz="1200" b="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rPr>
                    <a:t>万</a:t>
                  </a:r>
                  <a:endParaRPr lang="en-US" altLang="zh-CN" sz="1200" b="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endParaRPr>
                </a:p>
              </c:rich>
            </c:tx>
            <c:spPr>
              <a:noFill/>
              <a:ln>
                <a:noFill/>
              </a:ln>
              <a:effectLst/>
            </c:spPr>
            <c:txPr>
              <a:bodyPr rot="0" spcFirstLastPara="1" vertOverflow="ellipsis" vert="horz" wrap="square" anchor="ctr" anchorCtr="1">
                <a:spAutoFit/>
              </a:bodyPr>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dispUnitsLbl>
        </c:dispUnits>
      </c:valAx>
      <c:catAx>
        <c:axId val="1576452207"/>
        <c:scaling>
          <c:orientation val="minMax"/>
        </c:scaling>
        <c:delete val="1"/>
        <c:axPos val="b"/>
        <c:numFmt formatCode="General" sourceLinked="1"/>
        <c:majorTickMark val="none"/>
        <c:minorTickMark val="none"/>
        <c:tickLblPos val="nextTo"/>
        <c:txPr>
          <a:bodyPr rot="-60000000" spcFirstLastPara="0" vertOverflow="ellipsis" vert="horz" wrap="square" anchor="ctr" anchorCtr="1"/>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crossAx val="1576684239"/>
        <c:crosses val="autoZero"/>
        <c:auto val="1"/>
        <c:lblAlgn val="ctr"/>
        <c:lblOffset val="100"/>
        <c:noMultiLvlLbl val="0"/>
      </c:catAx>
      <c:valAx>
        <c:axId val="1576684239"/>
        <c:scaling>
          <c:orientation val="minMax"/>
        </c:scaling>
        <c:delete val="1"/>
        <c:axPos val="r"/>
        <c:numFmt formatCode="General" sourceLinked="1"/>
        <c:majorTickMark val="none"/>
        <c:minorTickMark val="none"/>
        <c:tickLblPos val="nextTo"/>
        <c:txPr>
          <a:bodyPr rot="-60000000" spcFirstLastPara="0" vertOverflow="ellipsis" vert="horz" wrap="square" anchor="ctr" anchorCtr="1"/>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crossAx val="1576452207"/>
        <c:crosses val="max"/>
        <c:crossBetween val="between"/>
        <c:dispUnits>
          <c:builtInUnit val="tenThousands"/>
          <c:dispUnitsLbl>
            <c:layout/>
            <c:spPr>
              <a:noFill/>
              <a:ln>
                <a:noFill/>
              </a:ln>
              <a:effectLst/>
            </c:spPr>
            <c:txPr>
              <a:bodyPr rot="-5400000" spcFirstLastPara="1" vertOverflow="ellipsis" vert="horz" wrap="square" anchor="ctr" anchorCtr="1">
                <a:spAutoFit/>
              </a:bodyPr>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dispUnitsLbl>
        </c:dispUnits>
      </c:valAx>
      <c:spPr>
        <a:noFill/>
        <a:ln>
          <a:noFill/>
        </a:ln>
        <a:effectLst/>
      </c:spPr>
    </c:plotArea>
    <c:legend>
      <c:legendPos val="r"/>
      <c:layout>
        <c:manualLayout>
          <c:xMode val="edge"/>
          <c:yMode val="edge"/>
          <c:x val="0.0871299871299871"/>
          <c:y val="0.03880371001325"/>
          <c:w val="0.485413985413985"/>
          <c:h val="0.137421919363998"/>
        </c:manualLayout>
      </c:layout>
      <c:overlay val="0"/>
      <c:spPr>
        <a:noFill/>
        <a:ln>
          <a:noFill/>
        </a:ln>
        <a:effectLst/>
      </c:spPr>
      <c:txPr>
        <a:bodyPr rot="0" spcFirstLastPara="1" vertOverflow="ellipsis" vert="horz" wrap="square" anchor="ctr" anchorCtr="1"/>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legend>
    <c:plotVisOnly val="1"/>
    <c:dispBlanksAs val="gap"/>
    <c:showDLblsOverMax val="0"/>
    <c:extLst>
      <c:ext uri="{0b15fc19-7d7d-44ad-8c2d-2c3a37ce22c3}">
        <chartProps xmlns="https://web.wps.cn/et/2018/main" chartId="{92a5ed10-16bc-452a-9788-ac14cf67fbaa}"/>
      </c:ext>
    </c:extLst>
  </c:chart>
  <c:spPr>
    <a:solidFill>
      <a:schemeClr val="bg1"/>
    </a:solidFill>
    <a:ln w="9525" cap="flat" cmpd="sng" algn="ctr">
      <a:solidFill>
        <a:schemeClr val="tx1">
          <a:lumMod val="15000"/>
          <a:lumOff val="85000"/>
        </a:schemeClr>
      </a:solidFill>
      <a:round/>
    </a:ln>
    <a:effectLst/>
  </c:spPr>
  <c:txPr>
    <a:bodyPr/>
    <a:lstStyle/>
    <a:p>
      <a:pPr>
        <a:defRPr lang="zh-CN" sz="1200" b="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printSettings>
    <c:headerFooter/>
    <c:pageMargins b="0.75" l="0.7" r="0.7" t="0.75" header="0.3" footer="0.3"/>
    <c:pageSetup/>
  </c:printSettings>
</c:chartSpace>
</file>

<file path=xl/charts/chart9.xml><?xml version="1.0" encoding="utf-8"?>
<c:chartSpace xmlns:c="http://schemas.openxmlformats.org/drawingml/2006/chart" xmlns:a="http://schemas.openxmlformats.org/drawingml/2006/main" xmlns:r="http://schemas.openxmlformats.org/officeDocument/2006/relationships">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clustered"/>
        <c:varyColors val="0"/>
        <c:ser>
          <c:idx val="0"/>
          <c:order val="0"/>
          <c:tx>
            <c:strRef>
              <c:f>'[1]3异常统计表'!$A$2</c:f>
              <c:strCache>
                <c:ptCount val="1"/>
                <c:pt idx="0">
                  <c:v>服务成本</c:v>
                </c:pt>
              </c:strCache>
            </c:strRef>
          </c:tx>
          <c:spPr>
            <a:gradFill>
              <a:gsLst>
                <a:gs pos="95000">
                  <a:srgbClr val="00B0F0"/>
                </a:gs>
                <a:gs pos="0">
                  <a:schemeClr val="accent1">
                    <a:lumMod val="75000"/>
                  </a:schemeClr>
                </a:gs>
              </a:gsLst>
              <a:lin ang="5400000" scaled="1"/>
            </a:gradFill>
            <a:ln>
              <a:noFill/>
            </a:ln>
            <a:effectLst/>
          </c:spPr>
          <c:invertIfNegative val="0"/>
          <c:dLbls>
            <c:delete val="1"/>
          </c:dLbls>
          <c:cat>
            <c:strRef>
              <c:f>'[1]3异常统计表'!$B$1:$M$1</c:f>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f>'[1]3异常统计表'!$B$2:$M$2</c:f>
              <c:numCache>
                <c:formatCode>General</c:formatCode>
                <c:ptCount val="12"/>
                <c:pt idx="0">
                  <c:v>0</c:v>
                </c:pt>
                <c:pt idx="1">
                  <c:v>0</c:v>
                </c:pt>
                <c:pt idx="2">
                  <c:v>0</c:v>
                </c:pt>
                <c:pt idx="3">
                  <c:v>0</c:v>
                </c:pt>
                <c:pt idx="4">
                  <c:v>0</c:v>
                </c:pt>
                <c:pt idx="5">
                  <c:v>0</c:v>
                </c:pt>
                <c:pt idx="6">
                  <c:v>0</c:v>
                </c:pt>
                <c:pt idx="7">
                  <c:v>0</c:v>
                </c:pt>
                <c:pt idx="8">
                  <c:v>0</c:v>
                </c:pt>
                <c:pt idx="9">
                  <c:v>0</c:v>
                </c:pt>
                <c:pt idx="10">
                  <c:v>0</c:v>
                </c:pt>
                <c:pt idx="11">
                  <c:v>0</c:v>
                </c:pt>
              </c:numCache>
            </c:numRef>
          </c:val>
        </c:ser>
        <c:ser>
          <c:idx val="1"/>
          <c:order val="1"/>
          <c:tx>
            <c:strRef>
              <c:f>'[1]3异常统计表'!$A$3</c:f>
              <c:strCache>
                <c:ptCount val="1"/>
                <c:pt idx="0">
                  <c:v>物耗成本</c:v>
                </c:pt>
              </c:strCache>
            </c:strRef>
          </c:tx>
          <c:spPr>
            <a:gradFill>
              <a:gsLst>
                <a:gs pos="0">
                  <a:srgbClr val="00B050"/>
                </a:gs>
                <a:gs pos="98000">
                  <a:srgbClr val="92D050"/>
                </a:gs>
              </a:gsLst>
              <a:lin ang="5400000" scaled="1"/>
            </a:gradFill>
            <a:ln>
              <a:noFill/>
            </a:ln>
            <a:effectLst/>
          </c:spPr>
          <c:invertIfNegative val="0"/>
          <c:dLbls>
            <c:delete val="1"/>
          </c:dLbls>
          <c:cat>
            <c:strRef>
              <c:f>'[1]3异常统计表'!$B$1:$M$1</c:f>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f>'[1]3异常统计表'!$B$3:$M$3</c:f>
              <c:numCache>
                <c:formatCode>General</c:formatCode>
                <c:ptCount val="12"/>
                <c:pt idx="0">
                  <c:v>0</c:v>
                </c:pt>
                <c:pt idx="1">
                  <c:v>7</c:v>
                </c:pt>
                <c:pt idx="2">
                  <c:v>3</c:v>
                </c:pt>
                <c:pt idx="3">
                  <c:v>6</c:v>
                </c:pt>
                <c:pt idx="4">
                  <c:v>0</c:v>
                </c:pt>
                <c:pt idx="5">
                  <c:v>0</c:v>
                </c:pt>
                <c:pt idx="6">
                  <c:v>5</c:v>
                </c:pt>
                <c:pt idx="7">
                  <c:v>0</c:v>
                </c:pt>
                <c:pt idx="8">
                  <c:v>0</c:v>
                </c:pt>
                <c:pt idx="9">
                  <c:v>0</c:v>
                </c:pt>
                <c:pt idx="10">
                  <c:v>0</c:v>
                </c:pt>
                <c:pt idx="11">
                  <c:v>0</c:v>
                </c:pt>
              </c:numCache>
            </c:numRef>
          </c:val>
        </c:ser>
        <c:ser>
          <c:idx val="2"/>
          <c:order val="2"/>
          <c:tx>
            <c:strRef>
              <c:f>'[1]3异常统计表'!$A$4</c:f>
              <c:strCache>
                <c:ptCount val="1"/>
                <c:pt idx="0">
                  <c:v>维改成本</c:v>
                </c:pt>
              </c:strCache>
            </c:strRef>
          </c:tx>
          <c:spPr>
            <a:gradFill>
              <a:gsLst>
                <a:gs pos="95000">
                  <a:srgbClr val="FFFF00"/>
                </a:gs>
                <a:gs pos="0">
                  <a:srgbClr val="FFC000"/>
                </a:gs>
              </a:gsLst>
              <a:lin ang="5400000" scaled="1"/>
            </a:gradFill>
            <a:ln>
              <a:noFill/>
            </a:ln>
            <a:effectLst/>
          </c:spPr>
          <c:invertIfNegative val="0"/>
          <c:dLbls>
            <c:delete val="1"/>
          </c:dLbls>
          <c:cat>
            <c:strRef>
              <c:f>'[1]3异常统计表'!$B$1:$M$1</c:f>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f>'[1]3异常统计表'!$B$4:$M$4</c:f>
              <c:numCache>
                <c:formatCode>General</c:formatCode>
                <c:ptCount val="12"/>
                <c:pt idx="0">
                  <c:v>0</c:v>
                </c:pt>
                <c:pt idx="1">
                  <c:v>0</c:v>
                </c:pt>
                <c:pt idx="2">
                  <c:v>0</c:v>
                </c:pt>
                <c:pt idx="3">
                  <c:v>0</c:v>
                </c:pt>
                <c:pt idx="4">
                  <c:v>0</c:v>
                </c:pt>
                <c:pt idx="5">
                  <c:v>0</c:v>
                </c:pt>
                <c:pt idx="6">
                  <c:v>0</c:v>
                </c:pt>
                <c:pt idx="7">
                  <c:v>0</c:v>
                </c:pt>
                <c:pt idx="8">
                  <c:v>0</c:v>
                </c:pt>
                <c:pt idx="9">
                  <c:v>0</c:v>
                </c:pt>
                <c:pt idx="10">
                  <c:v>0</c:v>
                </c:pt>
                <c:pt idx="11">
                  <c:v>0</c:v>
                </c:pt>
              </c:numCache>
            </c:numRef>
          </c:val>
        </c:ser>
        <c:ser>
          <c:idx val="3"/>
          <c:order val="3"/>
          <c:tx>
            <c:strRef>
              <c:f>'[1]3异常统计表'!$A$5</c:f>
              <c:strCache>
                <c:ptCount val="1"/>
                <c:pt idx="0">
                  <c:v>能源成本</c:v>
                </c:pt>
              </c:strCache>
            </c:strRef>
          </c:tx>
          <c:spPr>
            <a:solidFill>
              <a:schemeClr val="accent4"/>
            </a:solidFill>
            <a:ln>
              <a:noFill/>
            </a:ln>
            <a:effectLst/>
          </c:spPr>
          <c:invertIfNegative val="0"/>
          <c:dLbls>
            <c:delete val="1"/>
          </c:dLbls>
          <c:cat>
            <c:strRef>
              <c:f>'[1]3异常统计表'!$B$1:$M$1</c:f>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f>'[1]3异常统计表'!$B$5:$M$5</c:f>
              <c:numCache>
                <c:formatCode>General</c:formatCode>
                <c:ptCount val="12"/>
                <c:pt idx="0">
                  <c:v>0</c:v>
                </c:pt>
                <c:pt idx="1">
                  <c:v>2</c:v>
                </c:pt>
                <c:pt idx="2">
                  <c:v>0</c:v>
                </c:pt>
                <c:pt idx="3">
                  <c:v>2</c:v>
                </c:pt>
                <c:pt idx="4">
                  <c:v>0</c:v>
                </c:pt>
                <c:pt idx="5">
                  <c:v>0</c:v>
                </c:pt>
                <c:pt idx="6">
                  <c:v>0</c:v>
                </c:pt>
                <c:pt idx="7">
                  <c:v>0</c:v>
                </c:pt>
                <c:pt idx="8">
                  <c:v>0</c:v>
                </c:pt>
                <c:pt idx="9">
                  <c:v>0</c:v>
                </c:pt>
                <c:pt idx="10">
                  <c:v>0</c:v>
                </c:pt>
                <c:pt idx="11">
                  <c:v>0</c:v>
                </c:pt>
              </c:numCache>
            </c:numRef>
          </c:val>
        </c:ser>
        <c:ser>
          <c:idx val="4"/>
          <c:order val="4"/>
          <c:tx>
            <c:strRef>
              <c:f>'[1]3异常统计表'!$A$6</c:f>
              <c:strCache>
                <c:ptCount val="1"/>
                <c:pt idx="0">
                  <c:v>行政办公</c:v>
                </c:pt>
              </c:strCache>
            </c:strRef>
          </c:tx>
          <c:spPr>
            <a:solidFill>
              <a:schemeClr val="accent5"/>
            </a:solidFill>
            <a:ln>
              <a:noFill/>
            </a:ln>
            <a:effectLst/>
          </c:spPr>
          <c:invertIfNegative val="0"/>
          <c:dLbls>
            <c:delete val="1"/>
          </c:dLbls>
          <c:cat>
            <c:strRef>
              <c:f>'[1]3异常统计表'!$B$1:$M$1</c:f>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f>'[1]3异常统计表'!$B$6:$M$6</c:f>
              <c:numCache>
                <c:formatCode>General</c:formatCode>
                <c:ptCount val="12"/>
                <c:pt idx="0">
                  <c:v>1</c:v>
                </c:pt>
                <c:pt idx="1">
                  <c:v>1</c:v>
                </c:pt>
                <c:pt idx="2">
                  <c:v>0</c:v>
                </c:pt>
                <c:pt idx="3">
                  <c:v>0</c:v>
                </c:pt>
                <c:pt idx="4">
                  <c:v>0</c:v>
                </c:pt>
                <c:pt idx="5">
                  <c:v>0</c:v>
                </c:pt>
                <c:pt idx="6">
                  <c:v>0</c:v>
                </c:pt>
                <c:pt idx="7">
                  <c:v>0</c:v>
                </c:pt>
                <c:pt idx="8">
                  <c:v>0</c:v>
                </c:pt>
                <c:pt idx="9">
                  <c:v>0</c:v>
                </c:pt>
                <c:pt idx="10">
                  <c:v>0</c:v>
                </c:pt>
                <c:pt idx="11">
                  <c:v>0</c:v>
                </c:pt>
              </c:numCache>
            </c:numRef>
          </c:val>
        </c:ser>
        <c:ser>
          <c:idx val="5"/>
          <c:order val="5"/>
          <c:tx>
            <c:strRef>
              <c:f>'[1]3异常统计表'!$A$7</c:f>
              <c:strCache>
                <c:ptCount val="1"/>
                <c:pt idx="0">
                  <c:v>前期投入</c:v>
                </c:pt>
              </c:strCache>
            </c:strRef>
          </c:tx>
          <c:spPr>
            <a:gradFill>
              <a:gsLst>
                <a:gs pos="0">
                  <a:schemeClr val="accent6">
                    <a:lumMod val="75000"/>
                  </a:schemeClr>
                </a:gs>
                <a:gs pos="98000">
                  <a:schemeClr val="accent6">
                    <a:lumMod val="40000"/>
                    <a:lumOff val="60000"/>
                  </a:schemeClr>
                </a:gs>
              </a:gsLst>
              <a:lin ang="5400000" scaled="1"/>
            </a:gradFill>
            <a:ln>
              <a:noFill/>
            </a:ln>
            <a:effectLst/>
          </c:spPr>
          <c:invertIfNegative val="0"/>
          <c:dLbls>
            <c:delete val="1"/>
          </c:dLbls>
          <c:cat>
            <c:strRef>
              <c:f>'[1]3异常统计表'!$B$1:$M$1</c:f>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f>'[1]3异常统计表'!$B$7:$M$7</c:f>
              <c:numCache>
                <c:formatCode>General</c:formatCode>
                <c:ptCount val="12"/>
                <c:pt idx="0">
                  <c:v>0</c:v>
                </c:pt>
                <c:pt idx="1">
                  <c:v>0</c:v>
                </c:pt>
                <c:pt idx="2">
                  <c:v>0</c:v>
                </c:pt>
                <c:pt idx="3">
                  <c:v>0</c:v>
                </c:pt>
                <c:pt idx="4">
                  <c:v>0</c:v>
                </c:pt>
                <c:pt idx="5">
                  <c:v>0</c:v>
                </c:pt>
                <c:pt idx="6">
                  <c:v>0</c:v>
                </c:pt>
                <c:pt idx="7">
                  <c:v>0</c:v>
                </c:pt>
                <c:pt idx="8">
                  <c:v>0</c:v>
                </c:pt>
                <c:pt idx="9">
                  <c:v>0</c:v>
                </c:pt>
                <c:pt idx="10">
                  <c:v>0</c:v>
                </c:pt>
                <c:pt idx="11">
                  <c:v>0</c:v>
                </c:pt>
              </c:numCache>
            </c:numRef>
          </c:val>
        </c:ser>
        <c:dLbls>
          <c:showLegendKey val="0"/>
          <c:showVal val="0"/>
          <c:showCatName val="0"/>
          <c:showSerName val="0"/>
          <c:showPercent val="0"/>
          <c:showBubbleSize val="0"/>
        </c:dLbls>
        <c:gapWidth val="150"/>
        <c:axId val="496208912"/>
        <c:axId val="1167695264"/>
      </c:barChart>
      <c:lineChart>
        <c:grouping val="standard"/>
        <c:varyColors val="0"/>
        <c:ser>
          <c:idx val="6"/>
          <c:order val="6"/>
          <c:tx>
            <c:strRef>
              <c:f>'[1]3异常统计表'!$A$8</c:f>
              <c:strCache>
                <c:ptCount val="1"/>
                <c:pt idx="0">
                  <c:v>异常项累计</c:v>
                </c:pt>
              </c:strCache>
            </c:strRef>
          </c:tx>
          <c:spPr>
            <a:ln w="22225" cap="rnd">
              <a:solidFill>
                <a:srgbClr val="FF0000"/>
              </a:solidFill>
              <a:round/>
            </a:ln>
            <a:effectLst/>
          </c:spPr>
          <c:marker>
            <c:symbol val="none"/>
          </c:marker>
          <c:dLbls>
            <c:delete val="1"/>
          </c:dLbls>
          <c:cat>
            <c:strRef>
              <c:f>'[1]3异常统计表'!$B$1:$M$1</c:f>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f>'[1]3异常统计表'!$B$8:$M$8</c:f>
              <c:numCache>
                <c:formatCode>General</c:formatCode>
                <c:ptCount val="12"/>
                <c:pt idx="0">
                  <c:v>1</c:v>
                </c:pt>
                <c:pt idx="1">
                  <c:v>10</c:v>
                </c:pt>
                <c:pt idx="2">
                  <c:v>3</c:v>
                </c:pt>
                <c:pt idx="3">
                  <c:v>8</c:v>
                </c:pt>
                <c:pt idx="4">
                  <c:v>0</c:v>
                </c:pt>
                <c:pt idx="5">
                  <c:v>0</c:v>
                </c:pt>
                <c:pt idx="6">
                  <c:v>5</c:v>
                </c:pt>
                <c:pt idx="7">
                  <c:v>0</c:v>
                </c:pt>
                <c:pt idx="8">
                  <c:v>0</c:v>
                </c:pt>
                <c:pt idx="9">
                  <c:v>0</c:v>
                </c:pt>
                <c:pt idx="10">
                  <c:v>0</c:v>
                </c:pt>
                <c:pt idx="11">
                  <c:v>0</c:v>
                </c:pt>
              </c:numCache>
            </c:numRef>
          </c:val>
          <c:smooth val="0"/>
        </c:ser>
        <c:dLbls>
          <c:showLegendKey val="0"/>
          <c:showVal val="0"/>
          <c:showCatName val="0"/>
          <c:showSerName val="0"/>
          <c:showPercent val="0"/>
          <c:showBubbleSize val="0"/>
        </c:dLbls>
        <c:marker val="0"/>
        <c:smooth val="0"/>
        <c:axId val="496203312"/>
        <c:axId val="993985280"/>
      </c:lineChart>
      <c:catAx>
        <c:axId val="49620891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lang="zh-CN" sz="900" b="0" i="0" u="none" strike="noStrike" kern="1200" baseline="0">
                <a:solidFill>
                  <a:sysClr val="windowText" lastClr="000000"/>
                </a:solidFill>
                <a:latin typeface="微软雅黑" panose="020B0503020204020204" pitchFamily="34" charset="-122"/>
                <a:ea typeface="微软雅黑" panose="020B0503020204020204" pitchFamily="34" charset="-122"/>
                <a:cs typeface="+mn-cs"/>
              </a:defRPr>
            </a:pPr>
          </a:p>
        </c:txPr>
        <c:crossAx val="1167695264"/>
        <c:crosses val="autoZero"/>
        <c:auto val="1"/>
        <c:lblAlgn val="ctr"/>
        <c:lblOffset val="100"/>
        <c:noMultiLvlLbl val="0"/>
      </c:catAx>
      <c:valAx>
        <c:axId val="1167695264"/>
        <c:scaling>
          <c:orientation val="minMax"/>
          <c:min val="1"/>
        </c:scaling>
        <c:delete val="0"/>
        <c:axPos val="l"/>
        <c:majorGridlines>
          <c:spPr>
            <a:ln w="9525" cap="flat" cmpd="sng" algn="ctr">
              <a:solidFill>
                <a:schemeClr val="tx1">
                  <a:lumMod val="15000"/>
                  <a:lumOff val="85000"/>
                </a:schemeClr>
              </a:solidFill>
              <a:round/>
            </a:ln>
            <a:effectLst/>
          </c:spPr>
        </c:majorGridlines>
        <c:numFmt formatCode="#,###&quot;个&quot;;\-#,###&quot;个&quot;" sourceLinked="0"/>
        <c:majorTickMark val="none"/>
        <c:minorTickMark val="none"/>
        <c:tickLblPos val="nextTo"/>
        <c:spPr>
          <a:noFill/>
          <a:ln>
            <a:noFill/>
          </a:ln>
          <a:effectLst/>
        </c:spPr>
        <c:txPr>
          <a:bodyPr rot="-60000000" spcFirstLastPara="1" vertOverflow="ellipsis" vert="horz" wrap="square" anchor="ctr" anchorCtr="1"/>
          <a:lstStyle/>
          <a:p>
            <a:pPr>
              <a:defRPr lang="zh-CN" sz="900" b="0" i="0" u="none" strike="noStrike" kern="1200" baseline="0">
                <a:solidFill>
                  <a:sysClr val="windowText" lastClr="000000"/>
                </a:solidFill>
                <a:latin typeface="微软雅黑" panose="020B0503020204020204" pitchFamily="34" charset="-122"/>
                <a:ea typeface="微软雅黑" panose="020B0503020204020204" pitchFamily="34" charset="-122"/>
                <a:cs typeface="+mn-cs"/>
              </a:defRPr>
            </a:pPr>
          </a:p>
        </c:txPr>
        <c:crossAx val="496208912"/>
        <c:crosses val="autoZero"/>
        <c:crossBetween val="between"/>
        <c:majorUnit val="3"/>
      </c:valAx>
      <c:catAx>
        <c:axId val="496203312"/>
        <c:scaling>
          <c:orientation val="minMax"/>
        </c:scaling>
        <c:delete val="1"/>
        <c:axPos val="b"/>
        <c:numFmt formatCode="General" sourceLinked="1"/>
        <c:majorTickMark val="none"/>
        <c:minorTickMark val="none"/>
        <c:tickLblPos val="nextTo"/>
        <c:txPr>
          <a:bodyPr rot="-60000000" spcFirstLastPara="0" vertOverflow="ellipsis" vert="horz" wrap="square" anchor="ctr" anchorCtr="1"/>
          <a:lstStyle/>
          <a:p>
            <a:pPr>
              <a:defRPr lang="zh-CN" sz="900" b="0" i="0" u="none" strike="noStrike" kern="1200" baseline="0">
                <a:solidFill>
                  <a:sysClr val="windowText" lastClr="000000"/>
                </a:solidFill>
                <a:latin typeface="+mn-lt"/>
                <a:ea typeface="+mn-ea"/>
                <a:cs typeface="+mn-cs"/>
              </a:defRPr>
            </a:pPr>
          </a:p>
        </c:txPr>
        <c:crossAx val="993985280"/>
        <c:crosses val="autoZero"/>
        <c:auto val="1"/>
        <c:lblAlgn val="ctr"/>
        <c:lblOffset val="100"/>
        <c:noMultiLvlLbl val="0"/>
      </c:catAx>
      <c:valAx>
        <c:axId val="993985280"/>
        <c:scaling>
          <c:orientation val="minMax"/>
        </c:scaling>
        <c:delete val="1"/>
        <c:axPos val="r"/>
        <c:numFmt formatCode="General" sourceLinked="1"/>
        <c:majorTickMark val="none"/>
        <c:minorTickMark val="none"/>
        <c:tickLblPos val="nextTo"/>
        <c:txPr>
          <a:bodyPr rot="-60000000" spcFirstLastPara="0" vertOverflow="ellipsis" vert="horz" wrap="square" anchor="ctr" anchorCtr="1"/>
          <a:lstStyle/>
          <a:p>
            <a:pPr>
              <a:defRPr lang="zh-CN" sz="900" b="0" i="0" u="none" strike="noStrike" kern="1200" baseline="0">
                <a:solidFill>
                  <a:sysClr val="windowText" lastClr="000000"/>
                </a:solidFill>
                <a:latin typeface="+mn-lt"/>
                <a:ea typeface="+mn-ea"/>
                <a:cs typeface="+mn-cs"/>
              </a:defRPr>
            </a:pPr>
          </a:p>
        </c:txPr>
        <c:crossAx val="496203312"/>
        <c:crosses val="max"/>
        <c:crossBetween val="between"/>
      </c:valAx>
      <c:spPr>
        <a:noFill/>
        <a:ln>
          <a:noFill/>
        </a:ln>
        <a:effectLst/>
      </c:spPr>
    </c:plotArea>
    <c:legend>
      <c:legendPos val="b"/>
      <c:layout/>
      <c:overlay val="0"/>
      <c:spPr>
        <a:noFill/>
        <a:ln>
          <a:noFill/>
        </a:ln>
        <a:effectLst/>
      </c:spPr>
      <c:txPr>
        <a:bodyPr rot="0" spcFirstLastPara="0" vertOverflow="ellipsis" vert="horz" wrap="square" anchor="ctr" anchorCtr="1"/>
        <a:lstStyle/>
        <a:p>
          <a:pPr>
            <a:defRPr lang="zh-CN" sz="900" b="0" i="0" u="none" strike="noStrike" kern="1200" baseline="0">
              <a:solidFill>
                <a:sysClr val="windowText" lastClr="000000"/>
              </a:solidFill>
              <a:latin typeface="+mn-lt"/>
              <a:ea typeface="+mn-ea"/>
              <a:cs typeface="+mn-cs"/>
            </a:defRPr>
          </a:pPr>
        </a:p>
      </c:txPr>
    </c:legend>
    <c:plotVisOnly val="1"/>
    <c:dispBlanksAs val="gap"/>
    <c:showDLblsOverMax val="0"/>
    <c:extLst>
      <c:ext uri="{0b15fc19-7d7d-44ad-8c2d-2c3a37ce22c3}">
        <chartProps xmlns="https://web.wps.cn/et/2018/main" chartId="{4d1eae15-c171-40ef-9e57-7ea774e6dd09}"/>
      </c:ext>
    </c:extLst>
  </c:chart>
  <c:spPr>
    <a:solidFill>
      <a:schemeClr val="bg1"/>
    </a:solidFill>
    <a:ln w="9525" cap="flat" cmpd="sng" algn="ctr">
      <a:noFill/>
      <a:round/>
    </a:ln>
    <a:effectLst/>
  </c:spPr>
  <c:txPr>
    <a:bodyPr/>
    <a:lstStyle/>
    <a:p>
      <a:pPr>
        <a:defRPr lang="zh-CN">
          <a:solidFill>
            <a:sysClr val="windowText" lastClr="000000"/>
          </a:solidFill>
        </a:defRPr>
      </a:pPr>
    </a:p>
  </c:txPr>
  <c:externalData r:id="rId1">
    <c:autoUpdate val="0"/>
  </c:externalData>
</c:chartSpace>
</file>

<file path=xl/charts/chart10.xml><?xml version="1.0" encoding="utf-8"?>
<c:chartSpace xmlns:c="http://schemas.openxmlformats.org/drawingml/2006/chart" xmlns:a="http://schemas.openxmlformats.org/drawingml/2006/main" xmlns:r="http://schemas.openxmlformats.org/officeDocument/2006/relationships">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0328174556710927"/>
          <c:y val="0.00684306569343066"/>
          <c:w val="0.898305084745763"/>
          <c:h val="0.986382206082615"/>
        </c:manualLayout>
      </c:layout>
      <c:doughnutChart>
        <c:varyColors val="1"/>
        <c:ser>
          <c:idx val="0"/>
          <c:order val="0"/>
          <c:tx>
            <c:strRef>
              <c:f>'[1]运营成本管理看板 (2)'!$F$4</c:f>
              <c:strCache>
                <c:ptCount val="1"/>
                <c:pt idx="0">
                  <c:v>时间进度
  月份/12</c:v>
                </c:pt>
              </c:strCache>
            </c:strRef>
          </c:tx>
          <c:spPr>
            <a:solidFill>
              <a:schemeClr val="bg2"/>
            </a:solidFill>
          </c:spPr>
          <c:explosion val="0"/>
          <c:dPt>
            <c:idx val="0"/>
            <c:bubble3D val="0"/>
            <c:spPr>
              <a:solidFill>
                <a:schemeClr val="accent6">
                  <a:lumMod val="75000"/>
                </a:schemeClr>
              </a:solidFill>
              <a:ln>
                <a:solidFill>
                  <a:schemeClr val="bg1"/>
                </a:solidFill>
              </a:ln>
              <a:effectLst/>
            </c:spPr>
          </c:dPt>
          <c:dPt>
            <c:idx val="1"/>
            <c:bubble3D val="0"/>
            <c:spPr>
              <a:solidFill>
                <a:schemeClr val="bg2"/>
              </a:solidFill>
              <a:ln>
                <a:solidFill>
                  <a:schemeClr val="bg1"/>
                </a:solidFill>
              </a:ln>
              <a:effectLst/>
            </c:spPr>
          </c:dPt>
          <c:dLbls>
            <c:dLbl>
              <c:idx val="0"/>
              <c:layout>
                <c:manualLayout>
                  <c:x val="-0.271750094954489"/>
                  <c:y val="0.109813505156596"/>
                </c:manualLayout>
              </c:layout>
              <c:numFmt formatCode="General" sourceLinked="1"/>
              <c:spPr>
                <a:noFill/>
                <a:ln>
                  <a:noFill/>
                </a:ln>
                <a:effectLst/>
              </c:spPr>
              <c:txPr>
                <a:bodyPr rot="0" spcFirstLastPara="0" vertOverflow="ellipsis" vert="horz" wrap="square" lIns="38100" tIns="19050" rIns="38100" bIns="19050" anchor="ctr" anchorCtr="1"/>
                <a:lstStyle/>
                <a:p>
                  <a:pPr>
                    <a:defRPr lang="zh-CN" sz="1200" b="1" i="0" u="none" strike="noStrike" kern="1200" baseline="0">
                      <a:solidFill>
                        <a:srgbClr val="C00000"/>
                      </a:solidFill>
                      <a:latin typeface="+mn-lt"/>
                      <a:ea typeface="+mn-ea"/>
                      <a:cs typeface="+mn-cs"/>
                    </a:defRPr>
                  </a:pPr>
                </a:p>
              </c:txPr>
              <c:showLegendKey val="0"/>
              <c:showVal val="1"/>
              <c:showCatName val="0"/>
              <c:showSerName val="0"/>
              <c:showPercent val="0"/>
              <c:showBubbleSize val="0"/>
              <c:extLst>
                <c:ext xmlns:c15="http://schemas.microsoft.com/office/drawing/2012/chart" uri="{CE6537A1-D6FC-4f65-9D91-7224C49458BB}">
                  <c15:layout/>
                </c:ext>
              </c:extLst>
            </c:dLbl>
            <c:dLbl>
              <c:idx val="1"/>
              <c:delete val="1"/>
            </c:dLbl>
            <c:spPr>
              <a:noFill/>
              <a:ln>
                <a:noFill/>
              </a:ln>
              <a:effectLst/>
            </c:spPr>
            <c:txPr>
              <a:bodyPr rot="0" spcFirstLastPara="0" vertOverflow="ellipsis" vert="horz" wrap="square" lIns="38100" tIns="19050" rIns="38100" bIns="19050" anchor="ctr" anchorCtr="1"/>
              <a:lstStyle/>
              <a:p>
                <a:pPr>
                  <a:defRPr lang="zh-CN" sz="1200" b="1" i="0" u="none" strike="noStrike" kern="1200" baseline="0">
                    <a:solidFill>
                      <a:schemeClr val="accent1">
                        <a:lumMod val="75000"/>
                      </a:schemeClr>
                    </a:solidFill>
                    <a:latin typeface="+mn-lt"/>
                    <a:ea typeface="+mn-ea"/>
                    <a:cs typeface="+mn-cs"/>
                  </a:defRPr>
                </a:pPr>
              </a:p>
            </c:txPr>
            <c:showLegendKey val="0"/>
            <c:showVal val="0"/>
            <c:showCatName val="0"/>
            <c:showSerName val="0"/>
            <c:showPercent val="0"/>
            <c:showBubbleSize val="0"/>
            <c:showLeaderLines val="1"/>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val>
            <c:numRef>
              <c:f>'[1]运营成本管理看板 (2)'!$J$4:$K$4</c:f>
              <c:numCache>
                <c:formatCode>General</c:formatCode>
                <c:ptCount val="2"/>
                <c:pt idx="0">
                  <c:v>0.416666666666667</c:v>
                </c:pt>
                <c:pt idx="1">
                  <c:v>0.583333333333333</c:v>
                </c:pt>
              </c:numCache>
            </c:numRef>
          </c:val>
        </c:ser>
        <c:ser>
          <c:idx val="1"/>
          <c:order val="1"/>
          <c:tx>
            <c:strRef>
              <c:f>'[1]运营成本管理看板 (2)'!$F$5</c:f>
              <c:strCache>
                <c:ptCount val="1"/>
                <c:pt idx="0">
                  <c:v>年度使用率
 C/A</c:v>
                </c:pt>
              </c:strCache>
            </c:strRef>
          </c:tx>
          <c:spPr>
            <a:solidFill>
              <a:schemeClr val="bg2"/>
            </a:solidFill>
          </c:spPr>
          <c:explosion val="0"/>
          <c:dPt>
            <c:idx val="0"/>
            <c:bubble3D val="0"/>
            <c:spPr>
              <a:solidFill>
                <a:schemeClr val="accent1">
                  <a:lumMod val="75000"/>
                </a:schemeClr>
              </a:solidFill>
              <a:ln>
                <a:solidFill>
                  <a:schemeClr val="bg1"/>
                </a:solidFill>
              </a:ln>
              <a:effectLst/>
            </c:spPr>
          </c:dPt>
          <c:dPt>
            <c:idx val="1"/>
            <c:bubble3D val="0"/>
            <c:spPr>
              <a:solidFill>
                <a:schemeClr val="bg2"/>
              </a:solidFill>
              <a:ln>
                <a:solidFill>
                  <a:schemeClr val="bg1"/>
                </a:solidFill>
              </a:ln>
              <a:effectLst/>
            </c:spPr>
          </c:dPt>
          <c:dLbls>
            <c:dLbl>
              <c:idx val="0"/>
              <c:layout>
                <c:manualLayout>
                  <c:x val="-0.325704591280685"/>
                  <c:y val="0.12793433621433"/>
                </c:manualLayout>
              </c:layout>
              <c:showLegendKey val="0"/>
              <c:showVal val="1"/>
              <c:showCatName val="0"/>
              <c:showSerName val="0"/>
              <c:showPercent val="0"/>
              <c:showBubbleSize val="0"/>
              <c:extLst>
                <c:ext xmlns:c15="http://schemas.microsoft.com/office/drawing/2012/chart" uri="{CE6537A1-D6FC-4f65-9D91-7224C49458BB}">
                  <c15:layout/>
                </c:ext>
              </c:extLst>
            </c:dLbl>
            <c:dLbl>
              <c:idx val="1"/>
              <c:delete val="1"/>
            </c:dLbl>
            <c:spPr>
              <a:noFill/>
              <a:ln>
                <a:noFill/>
              </a:ln>
              <a:effectLst/>
            </c:spPr>
            <c:txPr>
              <a:bodyPr rot="0" spcFirstLastPara="0" vertOverflow="ellipsis" vert="horz" wrap="square" lIns="38100" tIns="19050" rIns="38100" bIns="19050" anchor="ctr" anchorCtr="1"/>
              <a:lstStyle/>
              <a:p>
                <a:pPr>
                  <a:defRPr lang="zh-CN" sz="1200" b="1" i="0" u="none" strike="noStrike" kern="1200" baseline="0">
                    <a:solidFill>
                      <a:schemeClr val="accent1">
                        <a:lumMod val="75000"/>
                      </a:schemeClr>
                    </a:solidFill>
                    <a:latin typeface="+mn-lt"/>
                    <a:ea typeface="+mn-ea"/>
                    <a:cs typeface="+mn-cs"/>
                  </a:defRPr>
                </a:pPr>
              </a:p>
            </c:txPr>
            <c:showLegendKey val="0"/>
            <c:showVal val="0"/>
            <c:showCatName val="0"/>
            <c:showSerName val="0"/>
            <c:showPercent val="0"/>
            <c:showBubbleSize val="0"/>
            <c:showLeaderLines val="1"/>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val>
            <c:numRef>
              <c:f>'[1]运营成本管理看板 (2)'!$J$5:$K$5</c:f>
              <c:numCache>
                <c:formatCode>General</c:formatCode>
                <c:ptCount val="2"/>
                <c:pt idx="0">
                  <c:v>0.00785293130170731</c:v>
                </c:pt>
                <c:pt idx="1">
                  <c:v>0.992147068698293</c:v>
                </c:pt>
              </c:numCache>
            </c:numRef>
          </c:val>
        </c:ser>
        <c:ser>
          <c:idx val="2"/>
          <c:order val="2"/>
          <c:tx>
            <c:strRef>
              <c:f>'[1]运营成本管理看板 (2)'!$F$6</c:f>
              <c:strCache>
                <c:ptCount val="1"/>
                <c:pt idx="0">
                  <c:v>月累使用率
 C/B</c:v>
                </c:pt>
              </c:strCache>
            </c:strRef>
          </c:tx>
          <c:spPr/>
          <c:explosion val="0"/>
          <c:dPt>
            <c:idx val="0"/>
            <c:bubble3D val="0"/>
            <c:spPr>
              <a:solidFill>
                <a:schemeClr val="accent1">
                  <a:lumMod val="50000"/>
                </a:schemeClr>
              </a:solidFill>
              <a:ln>
                <a:solidFill>
                  <a:schemeClr val="bg1"/>
                </a:solidFill>
              </a:ln>
              <a:effectLst/>
            </c:spPr>
          </c:dPt>
          <c:dPt>
            <c:idx val="1"/>
            <c:bubble3D val="0"/>
            <c:spPr>
              <a:solidFill>
                <a:schemeClr val="bg2"/>
              </a:solidFill>
              <a:ln>
                <a:solidFill>
                  <a:schemeClr val="bg1"/>
                </a:solidFill>
              </a:ln>
              <a:effectLst/>
            </c:spPr>
          </c:dPt>
          <c:dLbls>
            <c:dLbl>
              <c:idx val="0"/>
              <c:layout>
                <c:manualLayout>
                  <c:x val="0.00707201091066916"/>
                  <c:y val="-0.269182669381475"/>
                </c:manualLayout>
              </c:layout>
              <c:showLegendKey val="0"/>
              <c:showVal val="1"/>
              <c:showCatName val="0"/>
              <c:showSerName val="0"/>
              <c:showPercent val="0"/>
              <c:showBubbleSize val="0"/>
              <c:extLst>
                <c:ext xmlns:c15="http://schemas.microsoft.com/office/drawing/2012/chart" uri="{CE6537A1-D6FC-4f65-9D91-7224C49458BB}">
                  <c15:layout/>
                </c:ext>
              </c:extLst>
            </c:dLbl>
            <c:dLbl>
              <c:idx val="1"/>
              <c:delete val="1"/>
            </c:dLbl>
            <c:spPr>
              <a:noFill/>
              <a:ln>
                <a:noFill/>
              </a:ln>
              <a:effectLst/>
            </c:spPr>
            <c:txPr>
              <a:bodyPr rot="0" spcFirstLastPara="0" vertOverflow="ellipsis" vert="horz" wrap="square" lIns="38100" tIns="19050" rIns="38100" bIns="19050" anchor="ctr" anchorCtr="1"/>
              <a:lstStyle/>
              <a:p>
                <a:pPr>
                  <a:defRPr lang="zh-CN" sz="1200" b="1" i="0" u="none" strike="noStrike" kern="1200" baseline="0">
                    <a:solidFill>
                      <a:schemeClr val="accent1">
                        <a:lumMod val="50000"/>
                      </a:schemeClr>
                    </a:solidFill>
                    <a:latin typeface="+mn-lt"/>
                    <a:ea typeface="+mn-ea"/>
                    <a:cs typeface="+mn-cs"/>
                  </a:defRPr>
                </a:pPr>
              </a:p>
            </c:txPr>
            <c:showLegendKey val="0"/>
            <c:showVal val="1"/>
            <c:showCatName val="0"/>
            <c:showSerName val="0"/>
            <c:showPercent val="0"/>
            <c:showBubbleSize val="0"/>
            <c:showLeaderLines val="0"/>
            <c:extLst>
              <c:ext xmlns:c15="http://schemas.microsoft.com/office/drawing/2012/chart" uri="{CE6537A1-D6FC-4f65-9D91-7224C49458BB}">
                <c15:layout/>
                <c15:showLeaderLines val="0"/>
                <c15:leaderLines>
                  <c:spPr>
                    <a:ln w="9525" cap="flat" cmpd="sng" algn="ctr">
                      <a:solidFill>
                        <a:schemeClr val="tx1">
                          <a:lumMod val="35000"/>
                          <a:lumOff val="65000"/>
                        </a:schemeClr>
                      </a:solidFill>
                      <a:round/>
                    </a:ln>
                    <a:effectLst/>
                  </c:spPr>
                </c15:leaderLines>
              </c:ext>
            </c:extLst>
          </c:dLbls>
          <c:val>
            <c:numRef>
              <c:f>'[1]运营成本管理看板 (2)'!$J$6:$K$6</c:f>
              <c:numCache>
                <c:formatCode>General</c:formatCode>
                <c:ptCount val="2"/>
                <c:pt idx="0">
                  <c:v>0.0142308832818797</c:v>
                </c:pt>
                <c:pt idx="1">
                  <c:v>0.98576911671812</c:v>
                </c:pt>
              </c:numCache>
            </c:numRef>
          </c:val>
        </c:ser>
        <c:dLbls>
          <c:showLegendKey val="0"/>
          <c:showVal val="0"/>
          <c:showCatName val="0"/>
          <c:showSerName val="0"/>
          <c:showPercent val="0"/>
          <c:showBubbleSize val="0"/>
          <c:showLeaderLines val="1"/>
        </c:dLbls>
        <c:firstSliceAng val="0"/>
        <c:holeSize val="60"/>
      </c:doughnutChart>
      <c:spPr>
        <a:noFill/>
        <a:ln>
          <a:noFill/>
        </a:ln>
        <a:effectLst/>
      </c:spPr>
    </c:plotArea>
    <c:plotVisOnly val="1"/>
    <c:dispBlanksAs val="gap"/>
    <c:showDLblsOverMax val="0"/>
    <c:extLst>
      <c:ext uri="{0b15fc19-7d7d-44ad-8c2d-2c3a37ce22c3}">
        <chartProps xmlns="https://web.wps.cn/et/2018/main" chartId="{e02d09d6-a0f3-4c49-92f9-c213d097a9f1}"/>
      </c:ext>
    </c:extLst>
  </c:chart>
  <c:spPr>
    <a:solidFill>
      <a:schemeClr val="bg1"/>
    </a:solidFill>
    <a:ln w="9525" cap="flat" cmpd="sng" algn="ctr">
      <a:noFill/>
      <a:round/>
    </a:ln>
    <a:effectLst/>
  </c:spPr>
  <c:txPr>
    <a:bodyPr/>
    <a:lstStyle/>
    <a:p>
      <a:pPr>
        <a:defRPr lang="zh-CN" sz="1200" b="1">
          <a:solidFill>
            <a:schemeClr val="accent1">
              <a:lumMod val="75000"/>
            </a:schemeClr>
          </a:solidFill>
        </a:defRPr>
      </a:pPr>
    </a:p>
  </c:txPr>
  <c:externalData r:id="rId1">
    <c:autoUpdate val="0"/>
  </c:externalData>
</c:chartSpace>
</file>

<file path=xl/charts/chart11.xml><?xml version="1.0" encoding="utf-8"?>
<c:chartSpace xmlns:c="http://schemas.openxmlformats.org/drawingml/2006/chart" xmlns:a="http://schemas.openxmlformats.org/drawingml/2006/main" xmlns:r="http://schemas.openxmlformats.org/officeDocument/2006/relationships">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0689446233011506"/>
          <c:y val="0.00684306569343066"/>
          <c:w val="0.898305084745763"/>
          <c:h val="0.986382206082615"/>
        </c:manualLayout>
      </c:layout>
      <c:doughnutChart>
        <c:varyColors val="1"/>
        <c:ser>
          <c:idx val="0"/>
          <c:order val="0"/>
          <c:tx>
            <c:strRef>
              <c:f>'[1]运营成本管理看板 (2)'!$F$7</c:f>
              <c:strCache>
                <c:ptCount val="1"/>
                <c:pt idx="0">
                  <c:v>自有人工使用率
已发生/年度目标</c:v>
                </c:pt>
              </c:strCache>
            </c:strRef>
          </c:tx>
          <c:spPr>
            <a:solidFill>
              <a:schemeClr val="bg2"/>
            </a:solidFill>
          </c:spPr>
          <c:explosion val="0"/>
          <c:dPt>
            <c:idx val="0"/>
            <c:bubble3D val="0"/>
            <c:spPr>
              <a:solidFill>
                <a:schemeClr val="accent3"/>
              </a:solidFill>
              <a:ln>
                <a:solidFill>
                  <a:schemeClr val="bg1"/>
                </a:solidFill>
              </a:ln>
              <a:effectLst/>
            </c:spPr>
          </c:dPt>
          <c:dPt>
            <c:idx val="1"/>
            <c:bubble3D val="0"/>
            <c:spPr>
              <a:solidFill>
                <a:schemeClr val="bg2"/>
              </a:solidFill>
              <a:ln>
                <a:solidFill>
                  <a:schemeClr val="bg1"/>
                </a:solidFill>
              </a:ln>
              <a:effectLst/>
            </c:spPr>
          </c:dPt>
          <c:dLbls>
            <c:dLbl>
              <c:idx val="0"/>
              <c:layout>
                <c:manualLayout>
                  <c:x val="-0.17434521537498"/>
                  <c:y val="-0.0111297682703905"/>
                </c:manualLayout>
              </c:layout>
              <c:showLegendKey val="0"/>
              <c:showVal val="1"/>
              <c:showCatName val="0"/>
              <c:showSerName val="0"/>
              <c:showPercent val="0"/>
              <c:showBubbleSize val="0"/>
              <c:extLst>
                <c:ext xmlns:c15="http://schemas.microsoft.com/office/drawing/2012/chart" uri="{CE6537A1-D6FC-4f65-9D91-7224C49458BB}">
                  <c15:layout/>
                </c:ext>
              </c:extLst>
            </c:dLbl>
            <c:dLbl>
              <c:idx val="1"/>
              <c:delete val="1"/>
            </c:dLbl>
            <c:spPr>
              <a:noFill/>
              <a:ln>
                <a:noFill/>
              </a:ln>
              <a:effectLst/>
            </c:spPr>
            <c:txPr>
              <a:bodyPr rot="0" spcFirstLastPara="0" vertOverflow="ellipsis" vert="horz" wrap="square" lIns="38100" tIns="19050" rIns="38100" bIns="19050" anchor="ctr" anchorCtr="1"/>
              <a:lstStyle/>
              <a:p>
                <a:pPr>
                  <a:defRPr lang="zh-CN" sz="1200" b="1" i="0" u="none" strike="noStrike" kern="1200" baseline="0">
                    <a:solidFill>
                      <a:sysClr val="windowText" lastClr="000000"/>
                    </a:solidFill>
                    <a:latin typeface="+mn-lt"/>
                    <a:ea typeface="+mn-ea"/>
                    <a:cs typeface="+mn-cs"/>
                  </a:defRPr>
                </a:pPr>
              </a:p>
            </c:txPr>
            <c:showLegendKey val="0"/>
            <c:showVal val="0"/>
            <c:showCatName val="0"/>
            <c:showSerName val="0"/>
            <c:showPercent val="0"/>
            <c:showBubbleSize val="0"/>
            <c:showLeaderLines val="1"/>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val>
            <c:numRef>
              <c:f>'[1]运营成本管理看板 (2)'!$J$7:$K$7</c:f>
              <c:numCache>
                <c:formatCode>General</c:formatCode>
                <c:ptCount val="2"/>
                <c:pt idx="0">
                  <c:v>0</c:v>
                </c:pt>
                <c:pt idx="1">
                  <c:v>1</c:v>
                </c:pt>
              </c:numCache>
            </c:numRef>
          </c:val>
        </c:ser>
        <c:ser>
          <c:idx val="1"/>
          <c:order val="1"/>
          <c:tx>
            <c:strRef>
              <c:f>'[1]运营成本管理看板 (2)'!$F$8</c:f>
              <c:strCache>
                <c:ptCount val="1"/>
                <c:pt idx="0">
                  <c:v>劳务派遣使用率
已发生/年度目标</c:v>
                </c:pt>
              </c:strCache>
            </c:strRef>
          </c:tx>
          <c:spPr>
            <a:solidFill>
              <a:schemeClr val="bg2"/>
            </a:solidFill>
          </c:spPr>
          <c:explosion val="0"/>
          <c:dPt>
            <c:idx val="0"/>
            <c:bubble3D val="0"/>
            <c:spPr>
              <a:solidFill>
                <a:schemeClr val="accent1"/>
              </a:solidFill>
              <a:ln>
                <a:solidFill>
                  <a:schemeClr val="bg1"/>
                </a:solidFill>
              </a:ln>
              <a:effectLst/>
            </c:spPr>
          </c:dPt>
          <c:dPt>
            <c:idx val="1"/>
            <c:bubble3D val="0"/>
            <c:spPr>
              <a:solidFill>
                <a:schemeClr val="bg2"/>
              </a:solidFill>
              <a:ln>
                <a:solidFill>
                  <a:schemeClr val="bg1"/>
                </a:solidFill>
              </a:ln>
              <a:effectLst/>
            </c:spPr>
          </c:dPt>
          <c:dLbls>
            <c:dLbl>
              <c:idx val="0"/>
              <c:layout>
                <c:manualLayout>
                  <c:x val="-0.340531609402596"/>
                  <c:y val="0.0560404320728688"/>
                </c:manualLayout>
              </c:layout>
              <c:showLegendKey val="0"/>
              <c:showVal val="1"/>
              <c:showCatName val="0"/>
              <c:showSerName val="0"/>
              <c:showPercent val="0"/>
              <c:showBubbleSize val="0"/>
              <c:extLst>
                <c:ext xmlns:c15="http://schemas.microsoft.com/office/drawing/2012/chart" uri="{CE6537A1-D6FC-4f65-9D91-7224C49458BB}">
                  <c15:layout/>
                </c:ext>
              </c:extLst>
            </c:dLbl>
            <c:dLbl>
              <c:idx val="1"/>
              <c:delete val="1"/>
            </c:dLbl>
            <c:spPr>
              <a:noFill/>
              <a:ln>
                <a:noFill/>
              </a:ln>
              <a:effectLst/>
            </c:spPr>
            <c:txPr>
              <a:bodyPr rot="0" spcFirstLastPara="0" vertOverflow="ellipsis" vert="horz" wrap="square" lIns="38100" tIns="19050" rIns="38100" bIns="19050" anchor="ctr" anchorCtr="1"/>
              <a:lstStyle/>
              <a:p>
                <a:pPr>
                  <a:defRPr lang="zh-CN" sz="1200" b="1" i="0" u="none" strike="noStrike" kern="1200" baseline="0">
                    <a:solidFill>
                      <a:sysClr val="windowText" lastClr="000000"/>
                    </a:solidFill>
                    <a:latin typeface="+mn-lt"/>
                    <a:ea typeface="+mn-ea"/>
                    <a:cs typeface="+mn-cs"/>
                  </a:defRPr>
                </a:pPr>
              </a:p>
            </c:txPr>
            <c:showLegendKey val="0"/>
            <c:showVal val="0"/>
            <c:showCatName val="0"/>
            <c:showSerName val="0"/>
            <c:showPercent val="0"/>
            <c:showBubbleSize val="0"/>
            <c:showLeaderLines val="1"/>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val>
            <c:numRef>
              <c:f>'[1]运营成本管理看板 (2)'!$J$8:$K$8</c:f>
              <c:numCache>
                <c:formatCode>0%</c:formatCode>
                <c:ptCount val="2"/>
                <c:pt idx="0">
                  <c:v>0</c:v>
                </c:pt>
                <c:pt idx="1">
                  <c:v>0</c:v>
                </c:pt>
              </c:numCache>
            </c:numRef>
          </c:val>
        </c:ser>
        <c:ser>
          <c:idx val="2"/>
          <c:order val="2"/>
          <c:tx>
            <c:strRef>
              <c:f>'[1]运营成本管理看板 (2)'!$F$9</c:f>
              <c:strCache>
                <c:ptCount val="1"/>
                <c:pt idx="0">
                  <c:v>劳务外包使用率
已发生/年度目标</c:v>
                </c:pt>
              </c:strCache>
            </c:strRef>
          </c:tx>
          <c:spPr/>
          <c:explosion val="0"/>
          <c:dPt>
            <c:idx val="0"/>
            <c:bubble3D val="0"/>
            <c:spPr>
              <a:solidFill>
                <a:schemeClr val="accent4"/>
              </a:solidFill>
              <a:ln>
                <a:solidFill>
                  <a:schemeClr val="bg1"/>
                </a:solidFill>
              </a:ln>
              <a:effectLst/>
            </c:spPr>
          </c:dPt>
          <c:dPt>
            <c:idx val="1"/>
            <c:bubble3D val="0"/>
            <c:spPr>
              <a:solidFill>
                <a:schemeClr val="bg2"/>
              </a:solidFill>
              <a:ln>
                <a:solidFill>
                  <a:schemeClr val="bg1"/>
                </a:solidFill>
              </a:ln>
              <a:effectLst/>
            </c:spPr>
          </c:dPt>
          <c:dLbls>
            <c:dLbl>
              <c:idx val="0"/>
              <c:layout>
                <c:manualLayout>
                  <c:x val="0.351049358362983"/>
                  <c:y val="-0.852942557701624"/>
                </c:manualLayout>
              </c:layout>
              <c:showLegendKey val="0"/>
              <c:showVal val="1"/>
              <c:showCatName val="0"/>
              <c:showSerName val="0"/>
              <c:showPercent val="0"/>
              <c:showBubbleSize val="0"/>
              <c:extLst>
                <c:ext xmlns:c15="http://schemas.microsoft.com/office/drawing/2012/chart" uri="{CE6537A1-D6FC-4f65-9D91-7224C49458BB}">
                  <c15:layout/>
                </c:ext>
              </c:extLst>
            </c:dLbl>
            <c:dLbl>
              <c:idx val="1"/>
              <c:delete val="1"/>
            </c:dLbl>
            <c:spPr>
              <a:noFill/>
              <a:ln>
                <a:noFill/>
              </a:ln>
              <a:effectLst/>
            </c:spPr>
            <c:txPr>
              <a:bodyPr rot="0" spcFirstLastPara="0" vertOverflow="ellipsis" vert="horz" wrap="square" lIns="38100" tIns="19050" rIns="38100" bIns="19050" anchor="ctr" anchorCtr="1"/>
              <a:lstStyle/>
              <a:p>
                <a:pPr>
                  <a:defRPr lang="zh-CN" sz="1200" b="1" i="0" u="none" strike="noStrike" kern="1200" baseline="0">
                    <a:solidFill>
                      <a:sysClr val="windowText" lastClr="000000"/>
                    </a:solidFill>
                    <a:latin typeface="+mn-lt"/>
                    <a:ea typeface="+mn-ea"/>
                    <a:cs typeface="+mn-cs"/>
                  </a:defRPr>
                </a:pPr>
              </a:p>
            </c:txPr>
            <c:showLegendKey val="0"/>
            <c:showVal val="1"/>
            <c:showCatName val="0"/>
            <c:showSerName val="0"/>
            <c:showPercent val="0"/>
            <c:showBubbleSize val="0"/>
            <c:showLeaderLines val="0"/>
            <c:extLst>
              <c:ext xmlns:c15="http://schemas.microsoft.com/office/drawing/2012/chart" uri="{CE6537A1-D6FC-4f65-9D91-7224C49458BB}">
                <c15:layout/>
                <c15:showLeaderLines val="0"/>
                <c15:leaderLines>
                  <c:spPr>
                    <a:ln w="9525" cap="flat" cmpd="sng" algn="ctr">
                      <a:solidFill>
                        <a:schemeClr val="tx1">
                          <a:lumMod val="35000"/>
                          <a:lumOff val="65000"/>
                        </a:schemeClr>
                      </a:solidFill>
                      <a:round/>
                    </a:ln>
                    <a:effectLst/>
                  </c:spPr>
                </c15:leaderLines>
              </c:ext>
            </c:extLst>
          </c:dLbls>
          <c:val>
            <c:numRef>
              <c:f>'[1]运营成本管理看板 (2)'!$J$9:$K$9</c:f>
              <c:numCache>
                <c:formatCode>General</c:formatCode>
                <c:ptCount val="2"/>
                <c:pt idx="0">
                  <c:v>0</c:v>
                </c:pt>
                <c:pt idx="1">
                  <c:v>1</c:v>
                </c:pt>
              </c:numCache>
            </c:numRef>
          </c:val>
        </c:ser>
        <c:dLbls>
          <c:showLegendKey val="0"/>
          <c:showVal val="0"/>
          <c:showCatName val="0"/>
          <c:showSerName val="0"/>
          <c:showPercent val="0"/>
          <c:showBubbleSize val="0"/>
          <c:showLeaderLines val="1"/>
        </c:dLbls>
        <c:firstSliceAng val="0"/>
        <c:holeSize val="60"/>
      </c:doughnutChart>
      <c:spPr>
        <a:noFill/>
        <a:ln>
          <a:noFill/>
        </a:ln>
        <a:effectLst/>
      </c:spPr>
    </c:plotArea>
    <c:plotVisOnly val="1"/>
    <c:dispBlanksAs val="gap"/>
    <c:showDLblsOverMax val="0"/>
    <c:extLst>
      <c:ext uri="{0b15fc19-7d7d-44ad-8c2d-2c3a37ce22c3}">
        <chartProps xmlns="https://web.wps.cn/et/2018/main" chartId="{9690316b-b579-4610-b81c-e6891f00070c}"/>
      </c:ext>
    </c:extLst>
  </c:chart>
  <c:spPr>
    <a:solidFill>
      <a:schemeClr val="bg1"/>
    </a:solidFill>
    <a:ln w="9525" cap="flat" cmpd="sng" algn="ctr">
      <a:noFill/>
      <a:round/>
    </a:ln>
    <a:effectLst/>
  </c:spPr>
  <c:txPr>
    <a:bodyPr/>
    <a:lstStyle/>
    <a:p>
      <a:pPr>
        <a:defRPr lang="zh-CN" sz="1200" b="1">
          <a:solidFill>
            <a:sysClr val="windowText" lastClr="000000"/>
          </a:solidFill>
        </a:defRPr>
      </a:pPr>
    </a:p>
  </c:txPr>
  <c:externalData r:id="rId1">
    <c:autoUpdate val="0"/>
  </c:externalData>
</c:chartSpace>
</file>

<file path=xl/charts/chart12.xml><?xml version="1.0" encoding="utf-8"?>
<c:chartSpace xmlns:c="http://schemas.openxmlformats.org/drawingml/2006/chart" xmlns:a="http://schemas.openxmlformats.org/drawingml/2006/main" xmlns:r="http://schemas.openxmlformats.org/officeDocument/2006/relationships">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chart>
    <c:autoTitleDeleted val="1"/>
    <c:plotArea>
      <c:layout>
        <c:manualLayout>
          <c:layoutTarget val="inner"/>
          <c:xMode val="edge"/>
          <c:yMode val="edge"/>
          <c:x val="0.146718446601942"/>
          <c:y val="0.10569287551728"/>
          <c:w val="0.835611650485437"/>
          <c:h val="0.853931327591992"/>
        </c:manualLayout>
      </c:layout>
      <c:barChart>
        <c:barDir val="bar"/>
        <c:grouping val="clustered"/>
        <c:varyColors val="0"/>
        <c:ser>
          <c:idx val="0"/>
          <c:order val="0"/>
          <c:tx>
            <c:strRef>
              <c:f>'[1]运营成本管理看板 (2)'!$O$6</c:f>
              <c:strCache>
                <c:ptCount val="1"/>
                <c:pt idx="0">
                  <c:v>保安</c:v>
                </c:pt>
              </c:strCache>
            </c:strRef>
          </c:tx>
          <c:spPr>
            <a:blipFill rotWithShape="1">
              <a:blip xmlns:r="http://schemas.openxmlformats.org/officeDocument/2006/relationships" r:embed="rId2">
                <a:duotone>
                  <a:schemeClr val="accent1">
                    <a:shade val="45000"/>
                    <a:satMod val="135000"/>
                  </a:schemeClr>
                  <a:prstClr val="white"/>
                </a:duotone>
              </a:blip>
              <a:stretch>
                <a:fillRect/>
              </a:stretch>
            </a:blipFill>
            <a:ln>
              <a:noFill/>
            </a:ln>
            <a:effectLst/>
          </c:spPr>
          <c:invertIfNegative val="0"/>
          <c:pictureOptions>
            <c:pictureFormat val="stack"/>
          </c:pictureOptions>
          <c:dLbls>
            <c:spPr>
              <a:noFill/>
              <a:ln>
                <a:noFill/>
              </a:ln>
              <a:effectLst/>
            </c:spPr>
            <c:txPr>
              <a:bodyPr rot="0" spcFirstLastPara="0" vertOverflow="ellipsis" vert="horz" wrap="square" lIns="38100" tIns="19050" rIns="38100" bIns="19050" anchor="ctr" anchorCtr="1"/>
              <a:lstStyle/>
              <a:p>
                <a:pPr>
                  <a:defRPr lang="zh-CN" sz="1200" b="1" i="0" u="none" strike="noStrike" kern="1200" baseline="0">
                    <a:solidFill>
                      <a:schemeClr val="tx1"/>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dLblPos val="outEnd"/>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'[1]运营成本管理看板 (2)'!$P$5:$R$5</c:f>
              <c:strCache>
                <c:ptCount val="3"/>
                <c:pt idx="0">
                  <c:v>自有</c:v>
                </c:pt>
                <c:pt idx="1">
                  <c:v>派遣</c:v>
                </c:pt>
                <c:pt idx="2">
                  <c:v>外包</c:v>
                </c:pt>
              </c:strCache>
            </c:strRef>
          </c:cat>
          <c:val>
            <c:numRef>
              <c:f>'[1]运营成本管理看板 (2)'!$P$6:$R$6</c:f>
              <c:numCache>
                <c:formatCode>General</c:formatCode>
                <c:ptCount val="3"/>
                <c:pt idx="0">
                  <c:v>0</c:v>
                </c:pt>
                <c:pt idx="1">
                  <c:v>0</c:v>
                </c:pt>
                <c:pt idx="2">
                  <c:v>0</c:v>
                </c:pt>
              </c:numCache>
            </c:numRef>
          </c:val>
        </c:ser>
        <c:ser>
          <c:idx val="1"/>
          <c:order val="1"/>
          <c:tx>
            <c:strRef>
              <c:f>'[1]运营成本管理看板 (2)'!$O$7</c:f>
              <c:strCache>
                <c:ptCount val="1"/>
                <c:pt idx="0">
                  <c:v>保洁</c:v>
                </c:pt>
              </c:strCache>
            </c:strRef>
          </c:tx>
          <c:spPr>
            <a:blipFill rotWithShape="1">
              <a:blip xmlns:r="http://schemas.openxmlformats.org/officeDocument/2006/relationships" r:embed="rId2">
                <a:duotone>
                  <a:schemeClr val="accent2">
                    <a:shade val="45000"/>
                    <a:satMod val="135000"/>
                  </a:schemeClr>
                  <a:prstClr val="white"/>
                </a:duotone>
              </a:blip>
              <a:stretch>
                <a:fillRect/>
              </a:stretch>
            </a:blipFill>
            <a:ln>
              <a:noFill/>
            </a:ln>
            <a:effectLst/>
          </c:spPr>
          <c:invertIfNegative val="0"/>
          <c:pictureOptions>
            <c:pictureFormat val="stack"/>
          </c:pictureOptions>
          <c:dLbls>
            <c:spPr>
              <a:noFill/>
              <a:ln>
                <a:noFill/>
              </a:ln>
              <a:effectLst/>
            </c:spPr>
            <c:txPr>
              <a:bodyPr rot="0" spcFirstLastPara="0" vertOverflow="ellipsis" vert="horz" wrap="square" lIns="38100" tIns="19050" rIns="38100" bIns="19050" anchor="ctr" anchorCtr="1"/>
              <a:lstStyle/>
              <a:p>
                <a:pPr>
                  <a:defRPr lang="zh-CN" sz="1200" b="1" i="0" u="none" strike="noStrike" kern="1200" baseline="0">
                    <a:solidFill>
                      <a:schemeClr val="tx1"/>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dLblPos val="outEnd"/>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'[1]运营成本管理看板 (2)'!$P$5:$R$5</c:f>
              <c:strCache>
                <c:ptCount val="3"/>
                <c:pt idx="0">
                  <c:v>自有</c:v>
                </c:pt>
                <c:pt idx="1">
                  <c:v>派遣</c:v>
                </c:pt>
                <c:pt idx="2">
                  <c:v>外包</c:v>
                </c:pt>
              </c:strCache>
            </c:strRef>
          </c:cat>
          <c:val>
            <c:numRef>
              <c:f>'[1]运营成本管理看板 (2)'!$P$7:$R$7</c:f>
              <c:numCache>
                <c:formatCode>General</c:formatCode>
                <c:ptCount val="3"/>
                <c:pt idx="0">
                  <c:v>0</c:v>
                </c:pt>
                <c:pt idx="1">
                  <c:v>0</c:v>
                </c:pt>
                <c:pt idx="2">
                  <c:v>2</c:v>
                </c:pt>
              </c:numCache>
            </c:numRef>
          </c:val>
        </c:ser>
        <c:ser>
          <c:idx val="2"/>
          <c:order val="2"/>
          <c:tx>
            <c:strRef>
              <c:f>'[1]运营成本管理看板 (2)'!$O$8</c:f>
              <c:strCache>
                <c:ptCount val="1"/>
                <c:pt idx="0">
                  <c:v>工程</c:v>
                </c:pt>
              </c:strCache>
            </c:strRef>
          </c:tx>
          <c:spPr>
            <a:blipFill rotWithShape="1">
              <a:blip xmlns:r="http://schemas.openxmlformats.org/officeDocument/2006/relationships" r:embed="rId2">
                <a:duotone>
                  <a:schemeClr val="accent3">
                    <a:shade val="45000"/>
                    <a:satMod val="135000"/>
                  </a:schemeClr>
                  <a:prstClr val="white"/>
                </a:duotone>
              </a:blip>
              <a:stretch>
                <a:fillRect/>
              </a:stretch>
            </a:blipFill>
            <a:ln>
              <a:noFill/>
            </a:ln>
            <a:effectLst/>
          </c:spPr>
          <c:invertIfNegative val="0"/>
          <c:pictureOptions>
            <c:pictureFormat val="stack"/>
          </c:pictureOptions>
          <c:dLbls>
            <c:spPr>
              <a:noFill/>
              <a:ln>
                <a:noFill/>
              </a:ln>
              <a:effectLst/>
            </c:spPr>
            <c:txPr>
              <a:bodyPr rot="0" spcFirstLastPara="0" vertOverflow="ellipsis" vert="horz" wrap="square" lIns="38100" tIns="19050" rIns="38100" bIns="19050" anchor="ctr" anchorCtr="1"/>
              <a:lstStyle/>
              <a:p>
                <a:pPr>
                  <a:defRPr lang="zh-CN" sz="1200" b="1" i="0" u="none" strike="noStrike" kern="1200" baseline="0">
                    <a:solidFill>
                      <a:schemeClr val="tx1"/>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dLblPos val="outEnd"/>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'[1]运营成本管理看板 (2)'!$P$5:$R$5</c:f>
              <c:strCache>
                <c:ptCount val="3"/>
                <c:pt idx="0">
                  <c:v>自有</c:v>
                </c:pt>
                <c:pt idx="1">
                  <c:v>派遣</c:v>
                </c:pt>
                <c:pt idx="2">
                  <c:v>外包</c:v>
                </c:pt>
              </c:strCache>
            </c:strRef>
          </c:cat>
          <c:val>
            <c:numRef>
              <c:f>'[1]运营成本管理看板 (2)'!$P$8:$R$8</c:f>
              <c:numCache>
                <c:formatCode>General</c:formatCode>
                <c:ptCount val="3"/>
                <c:pt idx="0">
                  <c:v>1</c:v>
                </c:pt>
                <c:pt idx="1">
                  <c:v>0</c:v>
                </c:pt>
                <c:pt idx="2">
                  <c:v>0</c:v>
                </c:pt>
              </c:numCache>
            </c:numRef>
          </c:val>
        </c:ser>
        <c:ser>
          <c:idx val="3"/>
          <c:order val="3"/>
          <c:tx>
            <c:strRef>
              <c:f>'[1]运营成本管理看板 (2)'!$O$9</c:f>
              <c:strCache>
                <c:ptCount val="1"/>
                <c:pt idx="0">
                  <c:v>管家</c:v>
                </c:pt>
              </c:strCache>
            </c:strRef>
          </c:tx>
          <c:spPr>
            <a:blipFill rotWithShape="1">
              <a:blip xmlns:r="http://schemas.openxmlformats.org/officeDocument/2006/relationships" r:embed="rId2">
                <a:duotone>
                  <a:schemeClr val="accent4">
                    <a:shade val="45000"/>
                    <a:satMod val="135000"/>
                  </a:schemeClr>
                  <a:prstClr val="white"/>
                </a:duotone>
              </a:blip>
              <a:stretch>
                <a:fillRect/>
              </a:stretch>
            </a:blipFill>
            <a:ln>
              <a:noFill/>
            </a:ln>
            <a:effectLst/>
          </c:spPr>
          <c:invertIfNegative val="0"/>
          <c:pictureOptions>
            <c:pictureFormat val="stack"/>
          </c:pictureOptions>
          <c:dLbls>
            <c:spPr>
              <a:noFill/>
              <a:ln>
                <a:noFill/>
              </a:ln>
              <a:effectLst/>
            </c:spPr>
            <c:txPr>
              <a:bodyPr rot="0" spcFirstLastPara="0" vertOverflow="ellipsis" vert="horz" wrap="square" lIns="38100" tIns="19050" rIns="38100" bIns="19050" anchor="ctr" anchorCtr="1"/>
              <a:lstStyle/>
              <a:p>
                <a:pPr>
                  <a:defRPr lang="zh-CN" sz="1200" b="1" i="0" u="none" strike="noStrike" kern="1200" baseline="0">
                    <a:solidFill>
                      <a:schemeClr val="tx1"/>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dLblPos val="outEnd"/>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'[1]运营成本管理看板 (2)'!$P$5:$R$5</c:f>
              <c:strCache>
                <c:ptCount val="3"/>
                <c:pt idx="0">
                  <c:v>自有</c:v>
                </c:pt>
                <c:pt idx="1">
                  <c:v>派遣</c:v>
                </c:pt>
                <c:pt idx="2">
                  <c:v>外包</c:v>
                </c:pt>
              </c:strCache>
            </c:strRef>
          </c:cat>
          <c:val>
            <c:numRef>
              <c:f>'[1]运营成本管理看板 (2)'!$P$9:$R$9</c:f>
              <c:numCache>
                <c:formatCode>General</c:formatCode>
                <c:ptCount val="3"/>
                <c:pt idx="0">
                  <c:v>2</c:v>
                </c:pt>
                <c:pt idx="1">
                  <c:v>0</c:v>
                </c:pt>
                <c:pt idx="2">
                  <c:v>0</c:v>
                </c:pt>
              </c:numCache>
            </c:numRef>
          </c:val>
        </c:ser>
        <c:ser>
          <c:idx val="4"/>
          <c:order val="4"/>
          <c:tx>
            <c:strRef>
              <c:f>'[1]运营成本管理看板 (2)'!$O$10</c:f>
              <c:strCache>
                <c:ptCount val="1"/>
                <c:pt idx="0">
                  <c:v>客服</c:v>
                </c:pt>
              </c:strCache>
            </c:strRef>
          </c:tx>
          <c:spPr>
            <a:blipFill rotWithShape="1">
              <a:blip xmlns:r="http://schemas.openxmlformats.org/officeDocument/2006/relationships" r:embed="rId2">
                <a:duotone>
                  <a:schemeClr val="accent5">
                    <a:shade val="45000"/>
                    <a:satMod val="135000"/>
                  </a:schemeClr>
                  <a:prstClr val="white"/>
                </a:duotone>
              </a:blip>
              <a:stretch>
                <a:fillRect/>
              </a:stretch>
            </a:blipFill>
            <a:ln>
              <a:noFill/>
            </a:ln>
            <a:effectLst/>
          </c:spPr>
          <c:invertIfNegative val="0"/>
          <c:pictureOptions>
            <c:pictureFormat val="stack"/>
          </c:pictureOptions>
          <c:dLbls>
            <c:spPr>
              <a:noFill/>
              <a:ln>
                <a:noFill/>
              </a:ln>
              <a:effectLst/>
            </c:spPr>
            <c:txPr>
              <a:bodyPr rot="0" spcFirstLastPara="0" vertOverflow="ellipsis" vert="horz" wrap="square" lIns="38100" tIns="19050" rIns="38100" bIns="19050" anchor="ctr" anchorCtr="1"/>
              <a:lstStyle/>
              <a:p>
                <a:pPr>
                  <a:defRPr lang="zh-CN" sz="1200" b="1" i="0" u="none" strike="noStrike" kern="1200" baseline="0">
                    <a:solidFill>
                      <a:schemeClr val="tx1"/>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dLblPos val="outEnd"/>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'[1]运营成本管理看板 (2)'!$P$5:$R$5</c:f>
              <c:strCache>
                <c:ptCount val="3"/>
                <c:pt idx="0">
                  <c:v>自有</c:v>
                </c:pt>
                <c:pt idx="1">
                  <c:v>派遣</c:v>
                </c:pt>
                <c:pt idx="2">
                  <c:v>外包</c:v>
                </c:pt>
              </c:strCache>
            </c:strRef>
          </c:cat>
          <c:val>
            <c:numRef>
              <c:f>'[1]运营成本管理看板 (2)'!$P$10:$R$10</c:f>
              <c:numCache>
                <c:formatCode>General</c:formatCode>
                <c:ptCount val="3"/>
                <c:pt idx="0">
                  <c:v>3.41666666666667</c:v>
                </c:pt>
                <c:pt idx="1">
                  <c:v>20</c:v>
                </c:pt>
                <c:pt idx="2">
                  <c:v>9.08333333333333</c:v>
                </c:pt>
              </c:numCache>
            </c:numRef>
          </c:val>
        </c:ser>
        <c:dLbls>
          <c:showLegendKey val="0"/>
          <c:showVal val="1"/>
          <c:showCatName val="0"/>
          <c:showSerName val="0"/>
          <c:showPercent val="0"/>
          <c:showBubbleSize val="0"/>
        </c:dLbls>
        <c:gapWidth val="150"/>
        <c:axId val="61187732"/>
        <c:axId val="111713409"/>
      </c:barChart>
      <c:catAx>
        <c:axId val="61187732"/>
        <c:scaling>
          <c:orientation val="maxMin"/>
        </c:scaling>
        <c:delete val="0"/>
        <c:axPos val="l"/>
        <c:numFmt formatCode="General" sourceLinked="1"/>
        <c:majorTickMark val="none"/>
        <c:minorTickMark val="none"/>
        <c:tickLblPos val="nextTo"/>
        <c:spPr>
          <a:noFill/>
          <a:ln w="9525" cap="flat" cmpd="sng" algn="ctr">
            <a:noFill/>
            <a:round/>
          </a:ln>
          <a:effectLst/>
        </c:spPr>
        <c:txPr>
          <a:bodyPr rot="-60000000" spcFirstLastPara="0" vertOverflow="ellipsis" vert="horz" wrap="square" anchor="ctr" anchorCtr="1" forceAA="0"/>
          <a:lstStyle/>
          <a:p>
            <a:pPr>
              <a:defRPr lang="zh-CN" sz="1200" b="1" i="0" u="none" strike="noStrike" kern="1200" baseline="0">
                <a:solidFill>
                  <a:schemeClr val="tx1"/>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crossAx val="111713409"/>
        <c:crosses val="autoZero"/>
        <c:auto val="1"/>
        <c:lblAlgn val="ctr"/>
        <c:lblOffset val="100"/>
        <c:noMultiLvlLbl val="1"/>
      </c:catAx>
      <c:valAx>
        <c:axId val="111713409"/>
        <c:scaling>
          <c:orientation val="minMax"/>
        </c:scaling>
        <c:delete val="1"/>
        <c:axPos val="t"/>
        <c:numFmt formatCode="General" sourceLinked="1"/>
        <c:majorTickMark val="none"/>
        <c:minorTickMark val="none"/>
        <c:tickLblPos val="nextTo"/>
        <c:txPr>
          <a:bodyPr rot="-60000000" spcFirstLastPara="0" vertOverflow="ellipsis" vert="horz" wrap="square" anchor="ctr" anchorCtr="1"/>
          <a:lstStyle/>
          <a:p>
            <a:pPr>
              <a:defRPr lang="zh-CN" sz="1200" b="1" i="0" u="none" strike="noStrike" kern="1200" baseline="0">
                <a:solidFill>
                  <a:schemeClr val="tx1"/>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crossAx val="61187732"/>
        <c:crosses val="autoZero"/>
        <c:crossBetween val="between"/>
      </c:valAx>
      <c:spPr>
        <a:noFill/>
        <a:ln>
          <a:noFill/>
        </a:ln>
        <a:effectLst/>
      </c:spPr>
    </c:plotArea>
    <c:legend>
      <c:legendPos val="r"/>
      <c:legendEntry>
        <c:idx val="0"/>
        <c:txPr>
          <a:bodyPr rot="0" spcFirstLastPara="0" vertOverflow="ellipsis" vert="horz" wrap="square" anchor="ctr" anchorCtr="1"/>
          <a:lstStyle/>
          <a:p>
            <a:pPr>
              <a:defRPr lang="zh-CN" sz="1200" b="1" i="0" u="none" strike="noStrike" kern="1200" baseline="0">
                <a:solidFill>
                  <a:schemeClr val="tx1"/>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legendEntry>
      <c:legendEntry>
        <c:idx val="1"/>
        <c:txPr>
          <a:bodyPr rot="0" spcFirstLastPara="0" vertOverflow="ellipsis" vert="horz" wrap="square" anchor="ctr" anchorCtr="1"/>
          <a:lstStyle/>
          <a:p>
            <a:pPr>
              <a:defRPr lang="zh-CN" sz="1200" b="1" i="0" u="none" strike="noStrike" kern="1200" baseline="0">
                <a:solidFill>
                  <a:schemeClr val="tx1"/>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legendEntry>
      <c:legendEntry>
        <c:idx val="2"/>
        <c:txPr>
          <a:bodyPr rot="0" spcFirstLastPara="0" vertOverflow="ellipsis" vert="horz" wrap="square" anchor="ctr" anchorCtr="1"/>
          <a:lstStyle/>
          <a:p>
            <a:pPr>
              <a:defRPr lang="zh-CN" sz="1200" b="1" i="0" u="none" strike="noStrike" kern="1200" baseline="0">
                <a:solidFill>
                  <a:schemeClr val="tx1"/>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legendEntry>
      <c:legendEntry>
        <c:idx val="3"/>
        <c:txPr>
          <a:bodyPr rot="0" spcFirstLastPara="0" vertOverflow="ellipsis" vert="horz" wrap="square" anchor="ctr" anchorCtr="1"/>
          <a:lstStyle/>
          <a:p>
            <a:pPr>
              <a:defRPr lang="zh-CN" sz="1200" b="1" i="0" u="none" strike="noStrike" kern="1200" baseline="0">
                <a:solidFill>
                  <a:schemeClr val="tx1"/>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legendEntry>
      <c:legendEntry>
        <c:idx val="4"/>
        <c:txPr>
          <a:bodyPr rot="0" spcFirstLastPara="0" vertOverflow="ellipsis" vert="horz" wrap="square" anchor="ctr" anchorCtr="1"/>
          <a:lstStyle/>
          <a:p>
            <a:pPr>
              <a:defRPr lang="zh-CN" sz="1200" b="1" i="0" u="none" strike="noStrike" kern="1200" baseline="0">
                <a:solidFill>
                  <a:schemeClr val="tx1"/>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legendEntry>
      <c:layout>
        <c:manualLayout>
          <c:xMode val="edge"/>
          <c:yMode val="edge"/>
          <c:x val="0.0219552609776305"/>
          <c:y val="0.0243055555555556"/>
          <c:w val="0.958782104391052"/>
          <c:h val="0.0846774193548387"/>
        </c:manualLayout>
      </c:layout>
      <c:overlay val="0"/>
      <c:spPr>
        <a:noFill/>
        <a:ln>
          <a:noFill/>
        </a:ln>
        <a:effectLst/>
      </c:spPr>
      <c:txPr>
        <a:bodyPr rot="0" spcFirstLastPara="0" vertOverflow="ellipsis" vert="horz" wrap="square" anchor="ctr" anchorCtr="1"/>
        <a:lstStyle/>
        <a:p>
          <a:pPr>
            <a:defRPr lang="zh-CN" sz="1200" b="1" i="0" u="none" strike="noStrike" kern="1200" baseline="0">
              <a:solidFill>
                <a:schemeClr val="tx1"/>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legend>
    <c:plotVisOnly val="1"/>
    <c:dispBlanksAs val="gap"/>
    <c:showDLblsOverMax val="0"/>
    <c:extLst>
      <c:ext uri="{0b15fc19-7d7d-44ad-8c2d-2c3a37ce22c3}">
        <chartProps xmlns="https://web.wps.cn/et/2018/main" chartId="{7acd1883-e201-45e0-8965-2f1b15d5dc5d}"/>
      </c:ext>
    </c:extLst>
  </c:chart>
  <c:spPr>
    <a:solidFill>
      <a:schemeClr val="bg1"/>
    </a:solidFill>
    <a:ln w="6350" cap="flat" cmpd="sng" algn="ctr">
      <a:noFill/>
      <a:round/>
    </a:ln>
    <a:effectLst>
      <a:outerShdw blurRad="63500" dist="37357" dir="2700000" sx="0" sy="0" rotWithShape="0">
        <a:scrgbClr r="0" g="0" b="0"/>
      </a:outerShdw>
    </a:effectLst>
  </c:spPr>
  <c:txPr>
    <a:bodyPr anchor="b" anchorCtr="1"/>
    <a:lstStyle/>
    <a:p>
      <a:pPr>
        <a:defRPr lang="zh-CN" sz="1200" b="1">
          <a:solidFill>
            <a:schemeClr val="tx1"/>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externalData r:id="rId1">
    <c:autoUpdate val="0"/>
  </c:externalData>
</c:chartSpace>
</file>

<file path=xl/charts/chart13.xml><?xml version="1.0" encoding="utf-8"?>
<c:chartSpace xmlns:c="http://schemas.openxmlformats.org/drawingml/2006/chart" xmlns:a="http://schemas.openxmlformats.org/drawingml/2006/main" xmlns:r="http://schemas.openxmlformats.org/officeDocument/2006/relationships">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0769031029597065"/>
          <c:y val="0.15400665450695"/>
          <c:w val="0.867349644449801"/>
          <c:h val="0.683901427901925"/>
        </c:manualLayout>
      </c:layout>
      <c:barChart>
        <c:barDir val="col"/>
        <c:grouping val="clustered"/>
        <c:varyColors val="0"/>
        <c:dLbls>
          <c:showLegendKey val="0"/>
          <c:showVal val="0"/>
          <c:showCatName val="0"/>
          <c:showSerName val="0"/>
          <c:showPercent val="0"/>
          <c:showBubbleSize val="0"/>
        </c:dLbls>
        <c:gapWidth val="150"/>
        <c:axId val="461641328"/>
        <c:axId val="436485104"/>
        <c:extLst>
          <c:ext xmlns:c15="http://schemas.microsoft.com/office/drawing/2012/chart" uri="{02D57815-91ED-43cb-92C2-25804820EDAC}">
            <c15:filteredBarSeries>
              <c15:ser>
                <c:idx val="0"/>
                <c:order val="0"/>
                <c:tx>
                  <c:strRef>
                    <c:extLst>
                      <c:ext uri="{02D57815-91ED-43cb-92C2-25804820EDAC}">
                        <c15:formulaRef>
                          <c15:sqref>'[1]1发生与预算费用总表'!$C$1</c15:sqref>
                        </c15:formulaRef>
                      </c:ext>
                    </c:extLst>
                    <c:strCache>
                      <c:ptCount val="1"/>
                      <c:pt idx="0">
                        <c:v>发生费用</c:v>
                      </c:pt>
                    </c:strCache>
                  </c:strRef>
                </c:tx>
                <c:spPr>
                  <a:solidFill>
                    <a:schemeClr val="accent1"/>
                  </a:solidFill>
                  <a:ln>
                    <a:noFill/>
                  </a:ln>
                  <a:effectLst/>
                </c:spPr>
                <c:invertIfNegative val="0"/>
                <c:dLbls>
                  <c:delete val="1"/>
                </c:dLbls>
                <c:cat>
                  <c:numRef>
                    <c:extLst>
                      <c:ext uri="{02D57815-91ED-43cb-92C2-25804820EDAC}">
                        <c15:fullRef>
                          <c15:sqref/>
                        </c15:fullRef>
                        <c15:formulaRef>
                          <c15:sqref>'[1]1发生与预算费用总表'!$A$2:$B$13</c15:sqref>
                        </c15:formulaRef>
                      </c:ext>
                    </c:extLst>
                    <c:numCache>
                      <c:ptCount val="0"/>
                    </c:numCache>
                  </c:numRef>
                </c:cat>
                <c:val>
                  <c:numRef>
                    <c:extLst>
                      <c:ext uri="{02D57815-91ED-43cb-92C2-25804820EDAC}">
                        <c15:formulaRef>
                          <c15:sqref>{685461.677288388,612793.887131464,662136.443033703,972459.537689847,1052650.08989619,1047590.82570599,1305911.39311347,1256816.27698444,953699.992243005,962659.861929644,930273.250599169,960077.043847452}</c15:sqref>
                        </c15:formulaRef>
                      </c:ext>
                    </c:extLst>
                    <c:numCache>
                      <c:formatCode>General</c:formatCode>
                      <c:ptCount val="12"/>
                      <c:pt idx="0">
                        <c:v>685461.677288388</c:v>
                      </c:pt>
                      <c:pt idx="1">
                        <c:v>612793.887131464</c:v>
                      </c:pt>
                      <c:pt idx="2">
                        <c:v>662136.443033703</c:v>
                      </c:pt>
                      <c:pt idx="3">
                        <c:v>972459.537689847</c:v>
                      </c:pt>
                      <c:pt idx="4">
                        <c:v>1052650.08989619</c:v>
                      </c:pt>
                      <c:pt idx="5">
                        <c:v>1047590.82570599</c:v>
                      </c:pt>
                      <c:pt idx="6">
                        <c:v>1305911.39311347</c:v>
                      </c:pt>
                      <c:pt idx="7">
                        <c:v>1256816.27698444</c:v>
                      </c:pt>
                      <c:pt idx="8">
                        <c:v>953699.992243005</c:v>
                      </c:pt>
                      <c:pt idx="9">
                        <c:v>962659.861929644</c:v>
                      </c:pt>
                      <c:pt idx="10">
                        <c:v>930273.250599169</c:v>
                      </c:pt>
                      <c:pt idx="11">
                        <c:v>960077.043847452</c:v>
                      </c:pt>
                    </c:numCache>
                  </c:numRef>
                </c:val>
              </c15:ser>
            </c15:filteredBarSeries>
          </c:ext>
        </c:extLst>
      </c:barChart>
      <c:barChart>
        <c:barDir val="col"/>
        <c:grouping val="clustered"/>
        <c:varyColors val="0"/>
        <c:ser>
          <c:idx val="5"/>
          <c:order val="5"/>
          <c:tx>
            <c:strRef>
              <c:f>'[1]1发生与预算费用总表'!$H$1</c:f>
              <c:strCache>
                <c:ptCount val="1"/>
                <c:pt idx="0">
                  <c:v>月累使用率</c:v>
                </c:pt>
              </c:strCache>
            </c:strRef>
          </c:tx>
          <c:spPr>
            <a:solidFill>
              <a:schemeClr val="accent3"/>
            </a:solidFill>
            <a:ln w="28575" cap="rnd">
              <a:noFill/>
              <a:round/>
            </a:ln>
            <a:effectLst/>
          </c:spPr>
          <c:invertIfNegative val="0"/>
          <c:dLbls>
            <c:numFmt formatCode="0%" sourceLinked="0"/>
            <c:spPr>
              <a:noFill/>
              <a:ln>
                <a:noFill/>
              </a:ln>
              <a:effectLst/>
            </c:spPr>
            <c:txPr>
              <a:bodyPr rot="0" spcFirstLastPara="1" vertOverflow="ellipsis" vert="horz" wrap="square" lIns="38100" tIns="71755" rIns="38100" bIns="19050" anchor="b" anchorCtr="1">
                <a:spAutoFit/>
              </a:bodyPr>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dLblPos val="outEnd"/>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prstDash val="solid"/>
                      <a:round/>
                    </a:ln>
                    <a:effectLst/>
                  </c:spPr>
                </c15:leaderLines>
              </c:ext>
            </c:extLst>
          </c:dLbls>
          <c:cat>
            <c:multiLvlStrRef>
              <c:f>'[1]1发生与预算费用总表'!$A$2:$B$13</c:f>
              <c:multiLvlStrCache>
                <c:ptCount val="12"/>
                <c:lvl>
                  <c:pt idx="0">
                    <c:v>1月</c:v>
                  </c:pt>
                  <c:pt idx="1">
                    <c:v>2月</c:v>
                  </c:pt>
                  <c:pt idx="2">
                    <c:v>3月</c:v>
                  </c:pt>
                  <c:pt idx="3">
                    <c:v>4月</c:v>
                  </c:pt>
                  <c:pt idx="4">
                    <c:v>5月</c:v>
                  </c:pt>
                  <c:pt idx="5">
                    <c:v>6月</c:v>
                  </c:pt>
                  <c:pt idx="6">
                    <c:v>7月</c:v>
                  </c:pt>
                  <c:pt idx="7">
                    <c:v>8月</c:v>
                  </c:pt>
                  <c:pt idx="8">
                    <c:v>9月</c:v>
                  </c:pt>
                  <c:pt idx="9">
                    <c:v>10月</c:v>
                  </c:pt>
                  <c:pt idx="10">
                    <c:v>11月</c:v>
                  </c:pt>
                  <c:pt idx="11">
                    <c:v>12月</c:v>
                  </c:pt>
                </c:lvl>
                <c:lvl>
                  <c:pt idx="0">
                    <c:v>2025年</c:v>
                  </c:pt>
                  <c:pt idx="1">
                    <c:v>2025年</c:v>
                  </c:pt>
                  <c:pt idx="2">
                    <c:v>2025年</c:v>
                  </c:pt>
                  <c:pt idx="3">
                    <c:v>2025年</c:v>
                  </c:pt>
                  <c:pt idx="4">
                    <c:v>2025年</c:v>
                  </c:pt>
                  <c:pt idx="5">
                    <c:v>2025年</c:v>
                  </c:pt>
                  <c:pt idx="6">
                    <c:v>2025年</c:v>
                  </c:pt>
                  <c:pt idx="7">
                    <c:v>2025年</c:v>
                  </c:pt>
                  <c:pt idx="8">
                    <c:v>2025年</c:v>
                  </c:pt>
                  <c:pt idx="9">
                    <c:v>2025年</c:v>
                  </c:pt>
                  <c:pt idx="10">
                    <c:v>2025年</c:v>
                  </c:pt>
                  <c:pt idx="11">
                    <c:v>2025年</c:v>
                  </c:pt>
                </c:lvl>
              </c:multiLvlStrCache>
            </c:multiLvlStrRef>
          </c:cat>
          <c:val>
            <c:numRef>
              <c:f>'[1]1发生与预算费用总表'!$H$2:$H$13</c:f>
              <c:numCache>
                <c:formatCode>General</c:formatCode>
                <c:ptCount val="12"/>
                <c:pt idx="0">
                  <c:v>0.00114154031166609</c:v>
                </c:pt>
                <c:pt idx="1">
                  <c:v>0.0115212624832716</c:v>
                </c:pt>
                <c:pt idx="2">
                  <c:v>0.0111452709314777</c:v>
                </c:pt>
                <c:pt idx="3">
                  <c:v>0.0115925002459432</c:v>
                </c:pt>
                <c:pt idx="4">
                  <c:v>0.0109477176710542</c:v>
                </c:pt>
                <c:pt idx="5">
                  <c:v>0.0103708822989826</c:v>
                </c:pt>
                <c:pt idx="6">
                  <c:v>0.0110179740883203</c:v>
                </c:pt>
                <c:pt idx="7">
                  <c:v>0.0104927816918239</c:v>
                </c:pt>
                <c:pt idx="8">
                  <c:v>0.0100153798307409</c:v>
                </c:pt>
                <c:pt idx="9">
                  <c:v>0.00957952924104115</c:v>
                </c:pt>
                <c:pt idx="10">
                  <c:v>0.00918003144979661</c:v>
                </c:pt>
                <c:pt idx="11">
                  <c:v>0.00878250370547201</c:v>
                </c:pt>
              </c:numCache>
            </c:numRef>
          </c:val>
        </c:ser>
        <c:dLbls>
          <c:showLegendKey val="0"/>
          <c:showVal val="1"/>
          <c:showCatName val="0"/>
          <c:showSerName val="0"/>
          <c:showPercent val="0"/>
          <c:showBubbleSize val="0"/>
        </c:dLbls>
        <c:gapWidth val="150"/>
        <c:axId val="461658928"/>
        <c:axId val="337006928"/>
      </c:barChart>
      <c:lineChart>
        <c:grouping val="standard"/>
        <c:varyColors val="0"/>
        <c:ser>
          <c:idx val="1"/>
          <c:order val="1"/>
          <c:tx>
            <c:strRef>
              <c:f>'[1]1发生与预算费用总表'!$D$1</c:f>
              <c:strCache>
                <c:ptCount val="1"/>
                <c:pt idx="0">
                  <c:v>累计发生费用</c:v>
                </c:pt>
              </c:strCache>
            </c:strRef>
          </c:tx>
          <c:spPr>
            <a:ln w="28575" cap="rnd" cmpd="sng" algn="ctr">
              <a:solidFill>
                <a:schemeClr val="accent1"/>
              </a:solidFill>
              <a:prstDash val="solid"/>
              <a:round/>
            </a:ln>
            <a:effectLst/>
          </c:spPr>
          <c:marker>
            <c:symbol val="none"/>
          </c:marker>
          <c:dLbls>
            <c:numFmt formatCode="#,##0_);[Red]\(#,##0\)" sourceLinked="0"/>
            <c:spPr>
              <a:noFill/>
              <a:ln>
                <a:noFill/>
              </a:ln>
              <a:effectLst/>
            </c:spPr>
            <c:txPr>
              <a:bodyPr rot="0" spcFirstLastPara="1" vertOverflow="ellipsis" vert="horz" wrap="square" lIns="38100" tIns="19050" rIns="38100" bIns="19050" anchor="ctr" anchorCtr="1">
                <a:spAutoFit/>
              </a:bodyPr>
              <a:lstStyle/>
              <a:p>
                <a:pPr>
                  <a:defRPr lang="zh-CN" sz="1200" b="1" i="0" u="none" strike="noStrike" kern="1200" baseline="0">
                    <a:solidFill>
                      <a:schemeClr val="accent1"/>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dLblPos val="t"/>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prstDash val="solid"/>
                      <a:round/>
                    </a:ln>
                    <a:effectLst/>
                  </c:spPr>
                </c15:leaderLines>
              </c:ext>
            </c:extLst>
          </c:dLbls>
          <c:cat>
            <c:multiLvlStrRef>
              <c:f>'[1]1发生与预算费用总表'!$A$2:$B$13</c:f>
              <c:multiLvlStrCache>
                <c:ptCount val="12"/>
                <c:lvl>
                  <c:pt idx="0">
                    <c:v>1月</c:v>
                  </c:pt>
                  <c:pt idx="1">
                    <c:v>2月</c:v>
                  </c:pt>
                  <c:pt idx="2">
                    <c:v>3月</c:v>
                  </c:pt>
                  <c:pt idx="3">
                    <c:v>4月</c:v>
                  </c:pt>
                  <c:pt idx="4">
                    <c:v>5月</c:v>
                  </c:pt>
                  <c:pt idx="5">
                    <c:v>6月</c:v>
                  </c:pt>
                  <c:pt idx="6">
                    <c:v>7月</c:v>
                  </c:pt>
                  <c:pt idx="7">
                    <c:v>8月</c:v>
                  </c:pt>
                  <c:pt idx="8">
                    <c:v>9月</c:v>
                  </c:pt>
                  <c:pt idx="9">
                    <c:v>10月</c:v>
                  </c:pt>
                  <c:pt idx="10">
                    <c:v>11月</c:v>
                  </c:pt>
                  <c:pt idx="11">
                    <c:v>12月</c:v>
                  </c:pt>
                </c:lvl>
                <c:lvl>
                  <c:pt idx="0">
                    <c:v>2025年</c:v>
                  </c:pt>
                  <c:pt idx="1">
                    <c:v>2025年</c:v>
                  </c:pt>
                  <c:pt idx="2">
                    <c:v>2025年</c:v>
                  </c:pt>
                  <c:pt idx="3">
                    <c:v>2025年</c:v>
                  </c:pt>
                  <c:pt idx="4">
                    <c:v>2025年</c:v>
                  </c:pt>
                  <c:pt idx="5">
                    <c:v>2025年</c:v>
                  </c:pt>
                  <c:pt idx="6">
                    <c:v>2025年</c:v>
                  </c:pt>
                  <c:pt idx="7">
                    <c:v>2025年</c:v>
                  </c:pt>
                  <c:pt idx="8">
                    <c:v>2025年</c:v>
                  </c:pt>
                  <c:pt idx="9">
                    <c:v>2025年</c:v>
                  </c:pt>
                  <c:pt idx="10">
                    <c:v>2025年</c:v>
                  </c:pt>
                  <c:pt idx="11">
                    <c:v>2025年</c:v>
                  </c:pt>
                </c:lvl>
              </c:multiLvlStrCache>
            </c:multiLvlStrRef>
          </c:cat>
          <c:val>
            <c:numRef>
              <c:f>'[1]1发生与预算费用总表'!$D$2:$D$13</c:f>
              <c:numCache>
                <c:formatCode>General</c:formatCode>
                <c:ptCount val="12"/>
                <c:pt idx="0">
                  <c:v>1000</c:v>
                </c:pt>
                <c:pt idx="1">
                  <c:v>10814.73</c:v>
                </c:pt>
                <c:pt idx="2">
                  <c:v>11160.23</c:v>
                </c:pt>
                <c:pt idx="3">
                  <c:v>12334.52</c:v>
                </c:pt>
                <c:pt idx="4">
                  <c:v>12334.52</c:v>
                </c:pt>
                <c:pt idx="5">
                  <c:v>12334.52</c:v>
                </c:pt>
                <c:pt idx="6">
                  <c:v>13794.59</c:v>
                </c:pt>
                <c:pt idx="7">
                  <c:v>13794.59</c:v>
                </c:pt>
                <c:pt idx="8">
                  <c:v>13794.59</c:v>
                </c:pt>
                <c:pt idx="9">
                  <c:v>13794.59</c:v>
                </c:pt>
                <c:pt idx="10">
                  <c:v>13794.59</c:v>
                </c:pt>
                <c:pt idx="11">
                  <c:v>13794.59</c:v>
                </c:pt>
              </c:numCache>
            </c:numRef>
          </c:val>
          <c:smooth val="0"/>
        </c:ser>
        <c:ser>
          <c:idx val="3"/>
          <c:order val="3"/>
          <c:tx>
            <c:strRef>
              <c:f>'[1]1发生与预算费用总表'!$F$1</c:f>
              <c:strCache>
                <c:ptCount val="1"/>
                <c:pt idx="0">
                  <c:v>累计预算费用</c:v>
                </c:pt>
              </c:strCache>
            </c:strRef>
          </c:tx>
          <c:spPr>
            <a:ln w="28575" cap="rnd" cmpd="sng" algn="ctr">
              <a:solidFill>
                <a:srgbClr val="FF0000"/>
              </a:solidFill>
              <a:prstDash val="solid"/>
              <a:round/>
            </a:ln>
            <a:effectLst/>
          </c:spPr>
          <c:marker>
            <c:symbol val="none"/>
          </c:marker>
          <c:dLbls>
            <c:numFmt formatCode="#,##0_);[Red]\(#,##0\)" sourceLinked="0"/>
            <c:spPr>
              <a:noFill/>
              <a:ln>
                <a:noFill/>
              </a:ln>
              <a:effectLst/>
            </c:spPr>
            <c:txPr>
              <a:bodyPr rot="0" spcFirstLastPara="1" vertOverflow="ellipsis" vert="horz" wrap="square" lIns="38100" tIns="19050" rIns="38100" bIns="19050" anchor="ctr" anchorCtr="1">
                <a:spAutoFit/>
              </a:bodyPr>
              <a:lstStyle/>
              <a:p>
                <a:pPr>
                  <a:defRPr lang="zh-CN" sz="1200" b="1" i="0" u="none" strike="noStrike" kern="1200" baseline="0">
                    <a:solidFill>
                      <a:srgbClr val="C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dLblPos val="t"/>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prstDash val="solid"/>
                      <a:round/>
                    </a:ln>
                    <a:effectLst/>
                  </c:spPr>
                </c15:leaderLines>
              </c:ext>
            </c:extLst>
          </c:dLbls>
          <c:cat>
            <c:multiLvlStrRef>
              <c:f>'[1]1发生与预算费用总表'!$A$2:$B$13</c:f>
              <c:multiLvlStrCache>
                <c:ptCount val="12"/>
                <c:lvl>
                  <c:pt idx="0">
                    <c:v>1月</c:v>
                  </c:pt>
                  <c:pt idx="1">
                    <c:v>2月</c:v>
                  </c:pt>
                  <c:pt idx="2">
                    <c:v>3月</c:v>
                  </c:pt>
                  <c:pt idx="3">
                    <c:v>4月</c:v>
                  </c:pt>
                  <c:pt idx="4">
                    <c:v>5月</c:v>
                  </c:pt>
                  <c:pt idx="5">
                    <c:v>6月</c:v>
                  </c:pt>
                  <c:pt idx="6">
                    <c:v>7月</c:v>
                  </c:pt>
                  <c:pt idx="7">
                    <c:v>8月</c:v>
                  </c:pt>
                  <c:pt idx="8">
                    <c:v>9月</c:v>
                  </c:pt>
                  <c:pt idx="9">
                    <c:v>10月</c:v>
                  </c:pt>
                  <c:pt idx="10">
                    <c:v>11月</c:v>
                  </c:pt>
                  <c:pt idx="11">
                    <c:v>12月</c:v>
                  </c:pt>
                </c:lvl>
                <c:lvl>
                  <c:pt idx="0">
                    <c:v>2025年</c:v>
                  </c:pt>
                  <c:pt idx="1">
                    <c:v>2025年</c:v>
                  </c:pt>
                  <c:pt idx="2">
                    <c:v>2025年</c:v>
                  </c:pt>
                  <c:pt idx="3">
                    <c:v>2025年</c:v>
                  </c:pt>
                  <c:pt idx="4">
                    <c:v>2025年</c:v>
                  </c:pt>
                  <c:pt idx="5">
                    <c:v>2025年</c:v>
                  </c:pt>
                  <c:pt idx="6">
                    <c:v>2025年</c:v>
                  </c:pt>
                  <c:pt idx="7">
                    <c:v>2025年</c:v>
                  </c:pt>
                  <c:pt idx="8">
                    <c:v>2025年</c:v>
                  </c:pt>
                  <c:pt idx="9">
                    <c:v>2025年</c:v>
                  </c:pt>
                  <c:pt idx="10">
                    <c:v>2025年</c:v>
                  </c:pt>
                  <c:pt idx="11">
                    <c:v>2025年</c:v>
                  </c:pt>
                </c:lvl>
              </c:multiLvlStrCache>
            </c:multiLvlStrRef>
          </c:cat>
          <c:val>
            <c:numRef>
              <c:f>'[1]1发生与预算费用总表'!$F$2:$F$13</c:f>
              <c:numCache>
                <c:formatCode>General</c:formatCode>
                <c:ptCount val="12"/>
                <c:pt idx="0">
                  <c:v>876009.361894974</c:v>
                </c:pt>
                <c:pt idx="1">
                  <c:v>938675.775827742</c:v>
                </c:pt>
                <c:pt idx="2">
                  <c:v>1001342.18976051</c:v>
                </c:pt>
                <c:pt idx="3">
                  <c:v>1064008.60369328</c:v>
                </c:pt>
                <c:pt idx="4">
                  <c:v>1126675.01762605</c:v>
                </c:pt>
                <c:pt idx="5">
                  <c:v>1189341.43155882</c:v>
                </c:pt>
                <c:pt idx="6">
                  <c:v>1252007.84549158</c:v>
                </c:pt>
                <c:pt idx="7">
                  <c:v>1314674.25942435</c:v>
                </c:pt>
                <c:pt idx="8">
                  <c:v>1377340.67335712</c:v>
                </c:pt>
                <c:pt idx="9">
                  <c:v>1440007.08728989</c:v>
                </c:pt>
                <c:pt idx="10">
                  <c:v>1502673.50122266</c:v>
                </c:pt>
                <c:pt idx="11">
                  <c:v>1570689.91515542</c:v>
                </c:pt>
              </c:numCache>
            </c:numRef>
          </c:val>
          <c:smooth val="0"/>
        </c:ser>
        <c:dLbls>
          <c:showLegendKey val="0"/>
          <c:showVal val="0"/>
          <c:showCatName val="0"/>
          <c:showSerName val="0"/>
          <c:showPercent val="0"/>
          <c:showBubbleSize val="0"/>
        </c:dLbls>
        <c:marker val="0"/>
        <c:smooth val="0"/>
        <c:axId val="461641328"/>
        <c:axId val="436485104"/>
      </c:lineChart>
      <c:lineChart>
        <c:grouping val="standard"/>
        <c:varyColors val="0"/>
        <c:dLbls>
          <c:showLegendKey val="0"/>
          <c:showVal val="0"/>
          <c:showCatName val="0"/>
          <c:showSerName val="0"/>
          <c:showPercent val="0"/>
          <c:showBubbleSize val="0"/>
        </c:dLbls>
        <c:marker val="1"/>
        <c:smooth val="0"/>
        <c:axId val="461658928"/>
        <c:axId val="337006928"/>
        <c:extLst>
          <c:ext xmlns:c15="http://schemas.microsoft.com/office/drawing/2012/chart" uri="{02D57815-91ED-43cb-92C2-25804820EDAC}">
            <c15:filteredLineSeries>
              <c15:ser>
                <c:idx val="2"/>
                <c:order val="2"/>
                <c:tx>
                  <c:strRef>
                    <c:extLst>
                      <c:ext uri="{02D57815-91ED-43cb-92C2-25804820EDAC}">
                        <c15:formulaRef>
                          <c15:sqref>'[1]1发生与预算费用总表'!$E$1</c15:sqref>
                        </c15:formulaRef>
                      </c:ext>
                    </c:extLst>
                    <c:strCache>
                      <c:ptCount val="1"/>
                      <c:pt idx="0">
                        <c:v>预算费用</c:v>
                      </c:pt>
                    </c:strCache>
                  </c:strRef>
                </c:tx>
                <c:spPr>
                  <a:ln w="28575" cap="rnd" cmpd="sng" algn="ctr">
                    <a:solidFill>
                      <a:schemeClr val="accent3"/>
                    </a:solidFill>
                    <a:prstDash val="solid"/>
                    <a:round/>
                  </a:ln>
                  <a:effectLst/>
                </c:spPr>
                <c:marker>
                  <c:symbol val="circle"/>
                  <c:size val="5"/>
                  <c:spPr>
                    <a:solidFill>
                      <a:schemeClr val="accent3"/>
                    </a:solidFill>
                    <a:ln w="9525" cap="flat" cmpd="sng" algn="ctr">
                      <a:solidFill>
                        <a:schemeClr val="accent3"/>
                      </a:solidFill>
                      <a:prstDash val="solid"/>
                      <a:round/>
                    </a:ln>
                    <a:effectLst/>
                  </c:spPr>
                </c:marker>
                <c:dLbls>
                  <c:delete val="1"/>
                </c:dLbls>
                <c:cat>
                  <c:numRef>
                    <c:extLst>
                      <c:ext uri="{02D57815-91ED-43cb-92C2-25804820EDAC}">
                        <c15:fullRef>
                          <c15:sqref/>
                        </c15:fullRef>
                        <c15:formulaRef>
                          <c15:sqref>'[1]1发生与预算费用总表'!$A$2:$B$13</c15:sqref>
                        </c15:formulaRef>
                      </c:ext>
                    </c:extLst>
                    <c:numCache>
                      <c:ptCount val="0"/>
                    </c:numCache>
                  </c:numRef>
                </c:cat>
                <c:val>
                  <c:numRef>
                    <c:extLst>
                      <c:ext uri="{02D57815-91ED-43cb-92C2-25804820EDAC}">
                        <c15:formulaRef>
                          <c15:sqref>{4703077.24780338,3836678.73270904,3836680.73270904,3836678.73270904,2957324.04681016,4062815.14780338,3836678.73270904,3836678.73270904,3836678.73270904,3836678.73270904,3836678.73270904,3836678.73270904}</c15:sqref>
                        </c15:formulaRef>
                      </c:ext>
                    </c:extLst>
                    <c:numCache>
                      <c:formatCode>General</c:formatCode>
                      <c:ptCount val="12"/>
                      <c:pt idx="0">
                        <c:v>4703077.24780338</c:v>
                      </c:pt>
                      <c:pt idx="1">
                        <c:v>3836678.73270904</c:v>
                      </c:pt>
                      <c:pt idx="2">
                        <c:v>3836680.73270904</c:v>
                      </c:pt>
                      <c:pt idx="3">
                        <c:v>3836678.73270904</c:v>
                      </c:pt>
                      <c:pt idx="4">
                        <c:v>2957324.04681016</c:v>
                      </c:pt>
                      <c:pt idx="5">
                        <c:v>4062815.14780338</c:v>
                      </c:pt>
                      <c:pt idx="6">
                        <c:v>3836678.73270904</c:v>
                      </c:pt>
                      <c:pt idx="7">
                        <c:v>3836678.73270904</c:v>
                      </c:pt>
                      <c:pt idx="8">
                        <c:v>3836678.73270904</c:v>
                      </c:pt>
                      <c:pt idx="9">
                        <c:v>3836678.73270904</c:v>
                      </c:pt>
                      <c:pt idx="10">
                        <c:v>3836678.73270904</c:v>
                      </c:pt>
                      <c:pt idx="11">
                        <c:v>3836678.73270904</c:v>
                      </c:pt>
                    </c:numCache>
                  </c:numRef>
                </c:val>
                <c:smooth val="0"/>
              </c15:ser>
            </c15:filteredLineSeries>
            <c15:filteredLineSeries>
              <c15:ser>
                <c:idx val="4"/>
                <c:order val="4"/>
                <c:tx>
                  <c:strRef>
                    <c:extLst>
                      <c:ext uri="{02D57815-91ED-43cb-92C2-25804820EDAC}">
                        <c15:formulaRef>
                          <c15:sqref>'[1]1发生与预算费用总表'!$G$1</c15:sqref>
                        </c15:formulaRef>
                      </c:ext>
                    </c:extLst>
                    <c:strCache>
                      <c:ptCount val="1"/>
                      <c:pt idx="0">
                        <c:v>月使用率</c:v>
                      </c:pt>
                    </c:strCache>
                  </c:strRef>
                </c:tx>
                <c:spPr>
                  <a:ln w="28575" cap="rnd" cmpd="sng" algn="ctr">
                    <a:solidFill>
                      <a:srgbClr val="FFC000"/>
                    </a:solidFill>
                    <a:prstDash val="solid"/>
                    <a:round/>
                  </a:ln>
                  <a:effectLst/>
                </c:spPr>
                <c:marker>
                  <c:symbol val="circle"/>
                  <c:size val="5"/>
                  <c:spPr>
                    <a:solidFill>
                      <a:schemeClr val="accent5"/>
                    </a:solidFill>
                    <a:ln w="9525" cap="flat" cmpd="sng" algn="ctr">
                      <a:solidFill>
                        <a:schemeClr val="accent5"/>
                      </a:solidFill>
                      <a:prstDash val="solid"/>
                      <a:round/>
                    </a:ln>
                    <a:effectLst/>
                  </c:spPr>
                </c:marker>
                <c:dLbls>
                  <c:delete val="1"/>
                </c:dLbls>
                <c:cat>
                  <c:numRef>
                    <c:extLst>
                      <c:ext uri="{02D57815-91ED-43cb-92C2-25804820EDAC}">
                        <c15:fullRef>
                          <c15:sqref/>
                        </c15:fullRef>
                        <c15:formulaRef>
                          <c15:sqref>'[1]1发生与预算费用总表'!$A$2:$B$13</c15:sqref>
                        </c15:formulaRef>
                      </c:ext>
                    </c:extLst>
                    <c:numCache>
                      <c:ptCount val="0"/>
                    </c:numCache>
                  </c:numRef>
                </c:cat>
                <c:val>
                  <c:numRef>
                    <c:extLst>
                      <c:ext uri="{02D57815-91ED-43cb-92C2-25804820EDAC}">
                        <c15:formulaRef>
                          <c15:sqref>{0.145747484289895,0.159719885302666,0.172580542704208,0.253463895582209,0.35594681990687,0.257848508385223,0.340375487261968,0.327579233118905,0.24857436827128,0.250909687517651,0.242468373144788,0.250236496390082}</c15:sqref>
                        </c15:formulaRef>
                      </c:ext>
                    </c:extLst>
                    <c:numCache>
                      <c:formatCode>General</c:formatCode>
                      <c:ptCount val="12"/>
                      <c:pt idx="0">
                        <c:v>0.145747484289895</c:v>
                      </c:pt>
                      <c:pt idx="1">
                        <c:v>0.159719885302666</c:v>
                      </c:pt>
                      <c:pt idx="2">
                        <c:v>0.172580542704208</c:v>
                      </c:pt>
                      <c:pt idx="3">
                        <c:v>0.253463895582209</c:v>
                      </c:pt>
                      <c:pt idx="4">
                        <c:v>0.35594681990687</c:v>
                      </c:pt>
                      <c:pt idx="5">
                        <c:v>0.257848508385223</c:v>
                      </c:pt>
                      <c:pt idx="6">
                        <c:v>0.340375487261968</c:v>
                      </c:pt>
                      <c:pt idx="7">
                        <c:v>0.327579233118905</c:v>
                      </c:pt>
                      <c:pt idx="8">
                        <c:v>0.24857436827128</c:v>
                      </c:pt>
                      <c:pt idx="9">
                        <c:v>0.250909687517651</c:v>
                      </c:pt>
                      <c:pt idx="10">
                        <c:v>0.242468373144788</c:v>
                      </c:pt>
                      <c:pt idx="11">
                        <c:v>0.250236496390082</c:v>
                      </c:pt>
                    </c:numCache>
                  </c:numRef>
                </c:val>
                <c:smooth val="0"/>
              </c15:ser>
            </c15:filteredLineSeries>
          </c:ext>
        </c:extLst>
      </c:lineChart>
      <c:catAx>
        <c:axId val="461641328"/>
        <c:scaling>
          <c:orientation val="minMax"/>
        </c:scaling>
        <c:delete val="0"/>
        <c:axPos val="b"/>
        <c:majorGridlines>
          <c:spPr>
            <a:ln w="12700" cap="flat" cmpd="sng" algn="ctr">
              <a:solidFill>
                <a:schemeClr val="tx1">
                  <a:tint val="75000"/>
                  <a:alpha val="40000"/>
                </a:schemeClr>
              </a:solidFill>
              <a:prstDash val="solid"/>
              <a:round/>
            </a:ln>
          </c:spPr>
        </c:majorGridlines>
        <c:numFmt formatCode="General" sourceLinked="1"/>
        <c:majorTickMark val="none"/>
        <c:minorTickMark val="none"/>
        <c:tickLblPos val="nextTo"/>
        <c:spPr>
          <a:noFill/>
          <a:ln w="9525" cap="flat" cmpd="sng" algn="ctr">
            <a:solidFill>
              <a:schemeClr val="tx1">
                <a:lumMod val="15000"/>
                <a:lumOff val="85000"/>
              </a:schemeClr>
            </a:solidFill>
            <a:prstDash val="solid"/>
            <a:round/>
          </a:ln>
          <a:effectLst/>
        </c:spPr>
        <c:txPr>
          <a:bodyPr rot="-60000000" spcFirstLastPara="1" vertOverflow="ellipsis" vert="horz" wrap="square" anchor="ctr" anchorCtr="1"/>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crossAx val="436485104"/>
        <c:crosses val="autoZero"/>
        <c:auto val="1"/>
        <c:lblAlgn val="ctr"/>
        <c:lblOffset val="100"/>
        <c:noMultiLvlLbl val="0"/>
      </c:catAx>
      <c:valAx>
        <c:axId val="436485104"/>
        <c:scaling>
          <c:orientation val="minMax"/>
          <c:max val="150000000"/>
        </c:scaling>
        <c:delete val="0"/>
        <c:axPos val="l"/>
        <c:numFmt formatCode="General" sourceLinked="0"/>
        <c:majorTickMark val="none"/>
        <c:minorTickMark val="none"/>
        <c:tickLblPos val="nextTo"/>
        <c:spPr>
          <a:noFill/>
          <a:ln w="12700" cap="flat" cmpd="sng" algn="ctr">
            <a:noFill/>
            <a:prstDash val="solid"/>
            <a:round/>
          </a:ln>
          <a:effectLst/>
        </c:spPr>
        <c:txPr>
          <a:bodyPr rot="-60000000" spcFirstLastPara="1" vertOverflow="ellipsis" vert="horz" wrap="square" anchor="ctr" anchorCtr="1"/>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crossAx val="461641328"/>
        <c:crosses val="autoZero"/>
        <c:crossBetween val="between"/>
        <c:majorUnit val="30000000"/>
        <c:dispUnits>
          <c:builtInUnit val="tenThousands"/>
          <c:dispUnitsLbl>
            <c:layout>
              <c:manualLayout>
                <c:xMode val="edge"/>
                <c:yMode val="edge"/>
                <c:x val="0.0114677968199722"/>
                <c:y val="0.130104366381959"/>
              </c:manualLayout>
            </c:layout>
            <c:tx>
              <c:rich>
                <a:bodyPr rot="0" spcFirstLastPara="1" vertOverflow="ellipsis" vert="horz" wrap="square" anchor="ctr" anchorCtr="1">
                  <a:spAutoFit/>
                </a:bodyPr>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r>
                    <a:rPr lang="zh-CN" altLang="en-US" sz="120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rPr>
                    <a:t>万</a:t>
                  </a:r>
                  <a:endParaRPr lang="en-US" altLang="zh-CN" sz="120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endParaRPr>
                </a:p>
              </c:rich>
            </c:tx>
            <c:spPr>
              <a:noFill/>
              <a:ln>
                <a:noFill/>
              </a:ln>
              <a:effectLst/>
            </c:spPr>
            <c:txPr>
              <a:bodyPr rot="0" spcFirstLastPara="1" vertOverflow="ellipsis" vert="horz" wrap="square" anchor="ctr" anchorCtr="1">
                <a:spAutoFit/>
              </a:bodyPr>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dispUnitsLbl>
        </c:dispUnits>
      </c:valAx>
      <c:catAx>
        <c:axId val="461658928"/>
        <c:scaling>
          <c:orientation val="minMax"/>
        </c:scaling>
        <c:delete val="1"/>
        <c:axPos val="b"/>
        <c:numFmt formatCode="General" sourceLinked="1"/>
        <c:majorTickMark val="none"/>
        <c:minorTickMark val="none"/>
        <c:tickLblPos val="nextTo"/>
        <c:txPr>
          <a:bodyPr rot="-60000000" spcFirstLastPara="0" vertOverflow="ellipsis" vert="horz" wrap="square" anchor="ctr" anchorCtr="1"/>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crossAx val="337006928"/>
        <c:crosses val="autoZero"/>
        <c:auto val="1"/>
        <c:lblAlgn val="ctr"/>
        <c:lblOffset val="100"/>
        <c:noMultiLvlLbl val="0"/>
      </c:catAx>
      <c:valAx>
        <c:axId val="337006928"/>
        <c:scaling>
          <c:orientation val="minMax"/>
          <c:max val="1.2"/>
          <c:min val="-1.5"/>
        </c:scaling>
        <c:delete val="0"/>
        <c:axPos val="r"/>
        <c:numFmt formatCode="0%" sourceLinked="0"/>
        <c:majorTickMark val="out"/>
        <c:minorTickMark val="none"/>
        <c:tickLblPos val="nextTo"/>
        <c:spPr>
          <a:noFill/>
          <a:ln w="12700" cap="flat" cmpd="sng" algn="ctr">
            <a:noFill/>
            <a:prstDash val="solid"/>
            <a:round/>
          </a:ln>
          <a:effectLst/>
        </c:spPr>
        <c:txPr>
          <a:bodyPr rot="-60000000" spcFirstLastPara="1" vertOverflow="ellipsis" vert="horz" wrap="square" anchor="ctr" anchorCtr="1"/>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crossAx val="461658928"/>
        <c:crosses val="max"/>
        <c:crossBetween val="between"/>
        <c:minorUnit val="0.5"/>
      </c:valAx>
      <c:spPr>
        <a:noFill/>
        <a:ln w="25400">
          <a:noFill/>
        </a:ln>
        <a:effectLst/>
      </c:spPr>
    </c:plotArea>
    <c:legend>
      <c:legendPos val="b"/>
      <c:legendEntry>
        <c:idx val="0"/>
        <c:txPr>
          <a:bodyPr rot="0" spcFirstLastPara="1" vertOverflow="ellipsis" vert="horz" wrap="square" anchor="ctr" anchorCtr="1"/>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legendEntry>
      <c:legendEntry>
        <c:idx val="1"/>
        <c:txPr>
          <a:bodyPr rot="0" spcFirstLastPara="1" vertOverflow="ellipsis" vert="horz" wrap="square" anchor="ctr" anchorCtr="1"/>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legendEntry>
      <c:legendEntry>
        <c:idx val="2"/>
        <c:txPr>
          <a:bodyPr rot="0" spcFirstLastPara="1" vertOverflow="ellipsis" vert="horz" wrap="square" anchor="ctr" anchorCtr="1"/>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legendEntry>
      <c:layout>
        <c:manualLayout>
          <c:xMode val="edge"/>
          <c:yMode val="edge"/>
          <c:x val="0.0331393591293833"/>
          <c:y val="0.0176579925650558"/>
          <c:w val="0.260542623941959"/>
          <c:h val="0.0728004956629492"/>
        </c:manualLayout>
      </c:layout>
      <c:overlay val="0"/>
      <c:spPr>
        <a:noFill/>
        <a:ln>
          <a:noFill/>
        </a:ln>
        <a:effectLst/>
      </c:spPr>
      <c:txPr>
        <a:bodyPr rot="0" spcFirstLastPara="1" vertOverflow="ellipsis" vert="horz" wrap="square" anchor="ctr" anchorCtr="1"/>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legend>
    <c:plotVisOnly val="1"/>
    <c:dispBlanksAs val="gap"/>
    <c:showDLblsOverMax val="0"/>
    <c:extLst>
      <c:ext uri="{0b15fc19-7d7d-44ad-8c2d-2c3a37ce22c3}">
        <chartProps xmlns="https://web.wps.cn/et/2018/main" chartId="{924d5dce-35ee-4ac1-98e5-4a1531cebbcd}"/>
      </c:ext>
    </c:extLst>
  </c:chart>
  <c:spPr>
    <a:solidFill>
      <a:schemeClr val="bg1"/>
    </a:solidFill>
    <a:ln w="9525" cap="flat" cmpd="sng" algn="ctr">
      <a:noFill/>
      <a:prstDash val="solid"/>
      <a:round/>
    </a:ln>
    <a:effectLst/>
  </c:spPr>
  <c:txPr>
    <a:bodyPr/>
    <a:lstStyle/>
    <a:p>
      <a:pPr>
        <a:defRPr lang="zh-CN" sz="120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externalData r:id="rId1">
    <c:autoUpdate val="0"/>
  </c:externalData>
</c:chartSpace>
</file>

<file path=xl/charts/chart14.xml><?xml version="1.0" encoding="utf-8"?>
<c:chartSpace xmlns:c="http://schemas.openxmlformats.org/drawingml/2006/chart" xmlns:a="http://schemas.openxmlformats.org/drawingml/2006/main" xmlns:r="http://schemas.openxmlformats.org/officeDocument/2006/relationships">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0532682331400671"/>
          <c:y val="0.13293897882939"/>
          <c:w val="0.89254806225206"/>
          <c:h val="0.780074719800747"/>
        </c:manualLayout>
      </c:layout>
      <c:barChart>
        <c:barDir val="col"/>
        <c:grouping val="clustered"/>
        <c:varyColors val="0"/>
        <c:ser>
          <c:idx val="0"/>
          <c:order val="0"/>
          <c:tx>
            <c:strRef>
              <c:f>'[1]运营成本管理看板 (2)'!$P$46</c:f>
              <c:strCache>
                <c:ptCount val="1"/>
                <c:pt idx="0">
                  <c:v>年度目标成本
（万元）</c:v>
                </c:pt>
              </c:strCache>
            </c:strRef>
          </c:tx>
          <c:spPr>
            <a:solidFill>
              <a:srgbClr val="C00000"/>
            </a:solidFill>
            <a:ln>
              <a:noFill/>
            </a:ln>
            <a:effectLst/>
          </c:spPr>
          <c:invertIfNegative val="0"/>
          <c:dLbls>
            <c:delete val="1"/>
          </c:dLbls>
          <c:cat>
            <c:strRef>
              <c:f>'[1]运营成本管理看板 (2)'!$O$48:$O$56</c:f>
              <c:strCache>
                <c:ptCount val="9"/>
                <c:pt idx="0">
                  <c:v>服务成本</c:v>
                </c:pt>
                <c:pt idx="1">
                  <c:v>物耗成本</c:v>
                </c:pt>
                <c:pt idx="2">
                  <c:v>维改成本</c:v>
                </c:pt>
                <c:pt idx="3">
                  <c:v>能源成本</c:v>
                </c:pt>
                <c:pt idx="4">
                  <c:v>行政办公</c:v>
                </c:pt>
                <c:pt idx="5">
                  <c:v>前期投入</c:v>
                </c:pt>
                <c:pt idx="6">
                  <c:v>人工服务</c:v>
                </c:pt>
                <c:pt idx="7">
                  <c:v>维护服务</c:v>
                </c:pt>
                <c:pt idx="8">
                  <c:v>检测服务</c:v>
                </c:pt>
              </c:strCache>
            </c:strRef>
          </c:cat>
          <c:val>
            <c:numRef>
              <c:f>'[1]运营成本管理看板 (2)'!$P$48:$P$56</c:f>
              <c:numCache>
                <c:formatCode>General</c:formatCode>
                <c:ptCount val="9"/>
                <c:pt idx="0">
                  <c:v>130.928393044473</c:v>
                </c:pt>
                <c:pt idx="1">
                  <c:v>3.58213054654117</c:v>
                </c:pt>
                <c:pt idx="2">
                  <c:v>1.0064679245283</c:v>
                </c:pt>
                <c:pt idx="3">
                  <c:v>0</c:v>
                </c:pt>
                <c:pt idx="4">
                  <c:v>0.192</c:v>
                </c:pt>
                <c:pt idx="5">
                  <c:v>21.36</c:v>
                </c:pt>
                <c:pt idx="6">
                  <c:v>69.4582182581059</c:v>
                </c:pt>
                <c:pt idx="7">
                  <c:v>9.27017478636706</c:v>
                </c:pt>
                <c:pt idx="8">
                  <c:v>52.2</c:v>
                </c:pt>
              </c:numCache>
            </c:numRef>
          </c:val>
        </c:ser>
        <c:ser>
          <c:idx val="1"/>
          <c:order val="1"/>
          <c:tx>
            <c:strRef>
              <c:f>'[1]运营成本管理看板 (2)'!$Q$46</c:f>
              <c:strCache>
                <c:ptCount val="1"/>
                <c:pt idx="0">
                  <c:v>月累目标成本（万元）</c:v>
                </c:pt>
              </c:strCache>
            </c:strRef>
          </c:tx>
          <c:spPr>
            <a:solidFill>
              <a:srgbClr val="FF0000"/>
            </a:solidFill>
            <a:ln>
              <a:noFill/>
            </a:ln>
            <a:effectLst/>
          </c:spPr>
          <c:invertIfNegative val="0"/>
          <c:dLbls>
            <c:delete val="1"/>
          </c:dLbls>
          <c:cat>
            <c:strRef>
              <c:f>'[1]运营成本管理看板 (2)'!$O$48:$O$56</c:f>
              <c:strCache>
                <c:ptCount val="9"/>
                <c:pt idx="0">
                  <c:v>服务成本</c:v>
                </c:pt>
                <c:pt idx="1">
                  <c:v>物耗成本</c:v>
                </c:pt>
                <c:pt idx="2">
                  <c:v>维改成本</c:v>
                </c:pt>
                <c:pt idx="3">
                  <c:v>能源成本</c:v>
                </c:pt>
                <c:pt idx="4">
                  <c:v>行政办公</c:v>
                </c:pt>
                <c:pt idx="5">
                  <c:v>前期投入</c:v>
                </c:pt>
                <c:pt idx="6">
                  <c:v>人工服务</c:v>
                </c:pt>
                <c:pt idx="7">
                  <c:v>维护服务</c:v>
                </c:pt>
                <c:pt idx="8">
                  <c:v>检测服务</c:v>
                </c:pt>
              </c:strCache>
            </c:strRef>
          </c:cat>
          <c:val>
            <c:numRef>
              <c:f>'[1]运营成本管理看板 (2)'!$Q$48:$Q$56</c:f>
              <c:numCache>
                <c:formatCode>General</c:formatCode>
                <c:ptCount val="9"/>
                <c:pt idx="0">
                  <c:v>64.8457122915352</c:v>
                </c:pt>
                <c:pt idx="1">
                  <c:v>3.58213054654117</c:v>
                </c:pt>
                <c:pt idx="2">
                  <c:v>1.0064679245283</c:v>
                </c:pt>
                <c:pt idx="3">
                  <c:v>0</c:v>
                </c:pt>
                <c:pt idx="4">
                  <c:v>0.08</c:v>
                </c:pt>
                <c:pt idx="5">
                  <c:v>17.16</c:v>
                </c:pt>
                <c:pt idx="6">
                  <c:v>31.1694198575441</c:v>
                </c:pt>
                <c:pt idx="7">
                  <c:v>52.2</c:v>
                </c:pt>
                <c:pt idx="8">
                  <c:v>7.4694834339911</c:v>
                </c:pt>
              </c:numCache>
            </c:numRef>
          </c:val>
        </c:ser>
        <c:ser>
          <c:idx val="2"/>
          <c:order val="2"/>
          <c:tx>
            <c:strRef>
              <c:f>'[1]运营成本管理看板 (2)'!$R$46</c:f>
              <c:strCache>
                <c:ptCount val="1"/>
                <c:pt idx="0">
                  <c:v>月累已发生（万元）</c:v>
                </c:pt>
              </c:strCache>
            </c:strRef>
          </c:tx>
          <c:spPr>
            <a:solidFill>
              <a:schemeClr val="accent1"/>
            </a:solidFill>
            <a:ln>
              <a:noFill/>
            </a:ln>
            <a:effectLst/>
          </c:spPr>
          <c:invertIfNegative val="0"/>
          <c:dLbls>
            <c:delete val="1"/>
          </c:dLbls>
          <c:cat>
            <c:strRef>
              <c:f>'[1]运营成本管理看板 (2)'!$O$48:$O$56</c:f>
              <c:strCache>
                <c:ptCount val="9"/>
                <c:pt idx="0">
                  <c:v>服务成本</c:v>
                </c:pt>
                <c:pt idx="1">
                  <c:v>物耗成本</c:v>
                </c:pt>
                <c:pt idx="2">
                  <c:v>维改成本</c:v>
                </c:pt>
                <c:pt idx="3">
                  <c:v>能源成本</c:v>
                </c:pt>
                <c:pt idx="4">
                  <c:v>行政办公</c:v>
                </c:pt>
                <c:pt idx="5">
                  <c:v>前期投入</c:v>
                </c:pt>
                <c:pt idx="6">
                  <c:v>人工服务</c:v>
                </c:pt>
                <c:pt idx="7">
                  <c:v>维护服务</c:v>
                </c:pt>
                <c:pt idx="8">
                  <c:v>检测服务</c:v>
                </c:pt>
              </c:strCache>
            </c:strRef>
          </c:cat>
          <c:val>
            <c:numRef>
              <c:f>'[1]运营成本管理看板 (2)'!$R$48:$R$56</c:f>
              <c:numCache>
                <c:formatCode>General</c:formatCode>
                <c:ptCount val="9"/>
                <c:pt idx="0">
                  <c:v>0</c:v>
                </c:pt>
                <c:pt idx="1">
                  <c:v>0.274119</c:v>
                </c:pt>
                <c:pt idx="2">
                  <c:v>0</c:v>
                </c:pt>
                <c:pt idx="3">
                  <c:v>0.403533</c:v>
                </c:pt>
                <c:pt idx="4">
                  <c:v>0.5558</c:v>
                </c:pt>
                <c:pt idx="5">
                  <c:v>0</c:v>
                </c:pt>
                <c:pt idx="6">
                  <c:v>0</c:v>
                </c:pt>
                <c:pt idx="7">
                  <c:v>0</c:v>
                </c:pt>
                <c:pt idx="8">
                  <c:v>0</c:v>
                </c:pt>
              </c:numCache>
            </c:numRef>
          </c:val>
        </c:ser>
        <c:dLbls>
          <c:showLegendKey val="0"/>
          <c:showVal val="0"/>
          <c:showCatName val="0"/>
          <c:showSerName val="0"/>
          <c:showPercent val="0"/>
          <c:showBubbleSize val="0"/>
        </c:dLbls>
        <c:gapWidth val="219"/>
        <c:overlap val="-27"/>
        <c:axId val="806968046"/>
        <c:axId val="525960296"/>
      </c:barChart>
      <c:barChart>
        <c:barDir val="col"/>
        <c:grouping val="clustered"/>
        <c:varyColors val="0"/>
        <c:ser>
          <c:idx val="3"/>
          <c:order val="3"/>
          <c:tx>
            <c:strRef>
              <c:f>'[1]运营成本管理看板 (2)'!$S$46</c:f>
              <c:strCache>
                <c:ptCount val="1"/>
                <c:pt idx="0">
                  <c:v>年度使用率</c:v>
                </c:pt>
              </c:strCache>
            </c:strRef>
          </c:tx>
          <c:spPr>
            <a:solidFill>
              <a:schemeClr val="accent3"/>
            </a:solidFill>
            <a:ln>
              <a:noFill/>
            </a:ln>
            <a:effectLst/>
          </c:spPr>
          <c:invertIfNegative val="0"/>
          <c:dLbls>
            <c:spPr>
              <a:noFill/>
              <a:ln>
                <a:noFill/>
              </a:ln>
              <a:effectLst/>
            </c:spPr>
            <c:txPr>
              <a:bodyPr rot="0" spcFirstLastPara="0" vertOverflow="ellipsis" vert="horz" wrap="square" lIns="38100" tIns="19050" rIns="38100" bIns="19050" anchor="ctr" anchorCtr="1"/>
              <a:lstStyle/>
              <a:p>
                <a:pPr>
                  <a:defRPr lang="zh-CN" sz="1200" b="1" i="0" u="none" strike="noStrike" kern="1200" baseline="0">
                    <a:solidFill>
                      <a:schemeClr val="accent6"/>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dLblPos val="outEnd"/>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'[1]运营成本管理看板 (2)'!$O$48:$O$56</c:f>
              <c:strCache>
                <c:ptCount val="9"/>
                <c:pt idx="0">
                  <c:v>服务成本</c:v>
                </c:pt>
                <c:pt idx="1">
                  <c:v>物耗成本</c:v>
                </c:pt>
                <c:pt idx="2">
                  <c:v>维改成本</c:v>
                </c:pt>
                <c:pt idx="3">
                  <c:v>能源成本</c:v>
                </c:pt>
                <c:pt idx="4">
                  <c:v>行政办公</c:v>
                </c:pt>
                <c:pt idx="5">
                  <c:v>前期投入</c:v>
                </c:pt>
                <c:pt idx="6">
                  <c:v>人工服务</c:v>
                </c:pt>
                <c:pt idx="7">
                  <c:v>维护服务</c:v>
                </c:pt>
                <c:pt idx="8">
                  <c:v>检测服务</c:v>
                </c:pt>
              </c:strCache>
            </c:strRef>
          </c:cat>
          <c:val>
            <c:numRef>
              <c:f>'[1]运营成本管理看板 (2)'!$S$48:$S$56</c:f>
              <c:numCache>
                <c:formatCode>General</c:formatCode>
                <c:ptCount val="9"/>
                <c:pt idx="0">
                  <c:v>0</c:v>
                </c:pt>
                <c:pt idx="1">
                  <c:v>0.0765240117406339</c:v>
                </c:pt>
                <c:pt idx="2">
                  <c:v>0</c:v>
                </c:pt>
                <c:pt idx="3">
                  <c:v>0</c:v>
                </c:pt>
                <c:pt idx="4">
                  <c:v>2.89479166666667</c:v>
                </c:pt>
                <c:pt idx="5">
                  <c:v>0</c:v>
                </c:pt>
                <c:pt idx="6">
                  <c:v>0</c:v>
                </c:pt>
                <c:pt idx="7">
                  <c:v>0</c:v>
                </c:pt>
                <c:pt idx="8">
                  <c:v>0</c:v>
                </c:pt>
              </c:numCache>
            </c:numRef>
          </c:val>
        </c:ser>
        <c:ser>
          <c:idx val="4"/>
          <c:order val="4"/>
          <c:tx>
            <c:strRef>
              <c:f>'[1]运营成本管理看板 (2)'!$T$46</c:f>
              <c:strCache>
                <c:ptCount val="1"/>
                <c:pt idx="0">
                  <c:v>月度使用率</c:v>
                </c:pt>
              </c:strCache>
            </c:strRef>
          </c:tx>
          <c:spPr>
            <a:solidFill>
              <a:schemeClr val="accent2"/>
            </a:solidFill>
            <a:ln>
              <a:noFill/>
            </a:ln>
            <a:effectLst/>
          </c:spPr>
          <c:invertIfNegative val="0"/>
          <c:dLbls>
            <c:spPr>
              <a:noFill/>
              <a:ln>
                <a:noFill/>
              </a:ln>
              <a:effectLst/>
            </c:spPr>
            <c:txPr>
              <a:bodyPr rot="0" spcFirstLastPara="0" vertOverflow="ellipsis" vert="horz" wrap="square" lIns="38100" tIns="19050" rIns="38100" bIns="19050" anchor="ctr" anchorCtr="1"/>
              <a:lstStyle/>
              <a:p>
                <a:pPr>
                  <a:defRPr lang="zh-CN" sz="1200" b="1"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dLblPos val="inBase"/>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'[1]运营成本管理看板 (2)'!$O$48:$O$56</c:f>
              <c:strCache>
                <c:ptCount val="9"/>
                <c:pt idx="0">
                  <c:v>服务成本</c:v>
                </c:pt>
                <c:pt idx="1">
                  <c:v>物耗成本</c:v>
                </c:pt>
                <c:pt idx="2">
                  <c:v>维改成本</c:v>
                </c:pt>
                <c:pt idx="3">
                  <c:v>能源成本</c:v>
                </c:pt>
                <c:pt idx="4">
                  <c:v>行政办公</c:v>
                </c:pt>
                <c:pt idx="5">
                  <c:v>前期投入</c:v>
                </c:pt>
                <c:pt idx="6">
                  <c:v>人工服务</c:v>
                </c:pt>
                <c:pt idx="7">
                  <c:v>维护服务</c:v>
                </c:pt>
                <c:pt idx="8">
                  <c:v>检测服务</c:v>
                </c:pt>
              </c:strCache>
            </c:strRef>
          </c:cat>
          <c:val>
            <c:numRef>
              <c:f>'[1]运营成本管理看板 (2)'!$T$48:$T$56</c:f>
              <c:numCache>
                <c:formatCode>General</c:formatCode>
                <c:ptCount val="9"/>
                <c:pt idx="0">
                  <c:v>0</c:v>
                </c:pt>
                <c:pt idx="1">
                  <c:v>0.0765240117406339</c:v>
                </c:pt>
                <c:pt idx="2">
                  <c:v>0</c:v>
                </c:pt>
                <c:pt idx="3">
                  <c:v>0</c:v>
                </c:pt>
                <c:pt idx="4">
                  <c:v>6.9475</c:v>
                </c:pt>
                <c:pt idx="5">
                  <c:v>0</c:v>
                </c:pt>
                <c:pt idx="6">
                  <c:v>0</c:v>
                </c:pt>
                <c:pt idx="7">
                  <c:v>0</c:v>
                </c:pt>
                <c:pt idx="8">
                  <c:v>0</c:v>
                </c:pt>
              </c:numCache>
            </c:numRef>
          </c:val>
        </c:ser>
        <c:dLbls>
          <c:showLegendKey val="0"/>
          <c:showVal val="1"/>
          <c:showCatName val="0"/>
          <c:showSerName val="0"/>
          <c:showPercent val="0"/>
          <c:showBubbleSize val="0"/>
        </c:dLbls>
        <c:gapWidth val="150"/>
        <c:axId val="212974521"/>
        <c:axId val="45432293"/>
      </c:barChart>
      <c:lineChart>
        <c:grouping val="standard"/>
        <c:varyColors val="0"/>
        <c:dLbls>
          <c:showLegendKey val="0"/>
          <c:showVal val="0"/>
          <c:showCatName val="0"/>
          <c:showSerName val="0"/>
          <c:showPercent val="0"/>
          <c:showBubbleSize val="0"/>
        </c:dLbls>
        <c:marker val="0"/>
        <c:smooth val="0"/>
        <c:axId val="806968046"/>
        <c:axId val="525960296"/>
      </c:lineChart>
      <c:catAx>
        <c:axId val="806968046"/>
        <c:scaling>
          <c:orientation val="minMax"/>
        </c:scaling>
        <c:delete val="0"/>
        <c:axPos val="b"/>
        <c:numFmt formatCode="General" sourceLinked="0"/>
        <c:majorTickMark val="none"/>
        <c:minorTickMark val="none"/>
        <c:tickLblPos val="nextTo"/>
        <c:spPr>
          <a:noFill/>
          <a:ln w="9525" cap="flat" cmpd="sng" algn="ctr">
            <a:solidFill>
              <a:schemeClr val="tx1">
                <a:lumMod val="15000"/>
                <a:lumOff val="85000"/>
              </a:schemeClr>
            </a:solidFill>
            <a:round/>
          </a:ln>
          <a:effectLst/>
        </c:spPr>
        <c:txPr>
          <a:bodyPr rot="-60000000" spcFirstLastPara="0" vertOverflow="ellipsis" vert="horz" wrap="square" anchor="ctr" anchorCtr="1"/>
          <a:lstStyle/>
          <a:p>
            <a:pPr>
              <a:defRPr lang="zh-CN" sz="1200" b="0" i="0" u="none" strike="noStrike" kern="1200" baseline="0">
                <a:solidFill>
                  <a:schemeClr val="tx1"/>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crossAx val="525960296"/>
        <c:crosses val="autoZero"/>
        <c:auto val="1"/>
        <c:lblAlgn val="ctr"/>
        <c:lblOffset val="100"/>
        <c:noMultiLvlLbl val="0"/>
      </c:catAx>
      <c:valAx>
        <c:axId val="525960296"/>
        <c:scaling>
          <c:orientation val="minMax"/>
          <c:max val="10000"/>
        </c:scaling>
        <c:delete val="0"/>
        <c:axPos val="l"/>
        <c:numFmt formatCode="0.00_ " sourceLinked="1"/>
        <c:majorTickMark val="none"/>
        <c:minorTickMark val="none"/>
        <c:tickLblPos val="nextTo"/>
        <c:spPr>
          <a:noFill/>
          <a:ln>
            <a:noFill/>
          </a:ln>
          <a:effectLst/>
        </c:spPr>
        <c:txPr>
          <a:bodyPr rot="-60000000" spcFirstLastPara="0" vertOverflow="ellipsis" vert="horz" wrap="square" anchor="ctr" anchorCtr="1"/>
          <a:lstStyle/>
          <a:p>
            <a:pPr>
              <a:defRPr lang="zh-CN" sz="1200" b="0" i="0" u="none" strike="noStrike" kern="1200" baseline="0">
                <a:solidFill>
                  <a:schemeClr val="tx1"/>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crossAx val="806968046"/>
        <c:crosses val="autoZero"/>
        <c:crossBetween val="between"/>
      </c:valAx>
      <c:catAx>
        <c:axId val="212974521"/>
        <c:scaling>
          <c:orientation val="minMax"/>
        </c:scaling>
        <c:delete val="1"/>
        <c:axPos val="b"/>
        <c:majorGridlines>
          <c:spPr>
            <a:ln w="9525" cap="flat" cmpd="sng" algn="ctr">
              <a:solidFill>
                <a:schemeClr val="lt1">
                  <a:lumMod val="90200"/>
                </a:schemeClr>
              </a:solidFill>
              <a:round/>
            </a:ln>
            <a:effectLst/>
          </c:spPr>
        </c:majorGridlines>
        <c:numFmt formatCode="General" sourceLinked="1"/>
        <c:majorTickMark val="none"/>
        <c:minorTickMark val="none"/>
        <c:tickLblPos val="nextTo"/>
        <c:txPr>
          <a:bodyPr rot="-60000000" spcFirstLastPara="0" vertOverflow="ellipsis" vert="horz" wrap="square" anchor="ctr" anchorCtr="1"/>
          <a:lstStyle/>
          <a:p>
            <a:pPr>
              <a:defRPr lang="zh-CN" sz="1200" b="0" i="0" u="none" strike="noStrike" kern="1200" baseline="0">
                <a:solidFill>
                  <a:schemeClr val="tx1"/>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crossAx val="45432293"/>
        <c:crosses val="autoZero"/>
        <c:auto val="1"/>
        <c:lblAlgn val="ctr"/>
        <c:lblOffset val="100"/>
        <c:noMultiLvlLbl val="0"/>
      </c:catAx>
      <c:valAx>
        <c:axId val="45432293"/>
        <c:scaling>
          <c:orientation val="minMax"/>
          <c:max val="3"/>
          <c:min val="-7"/>
        </c:scaling>
        <c:delete val="0"/>
        <c:axPos val="r"/>
        <c:majorGridlines>
          <c:spPr>
            <a:ln w="9525" cap="flat" cmpd="sng" algn="ctr">
              <a:solidFill>
                <a:schemeClr val="lt1">
                  <a:lumMod val="90200"/>
                </a:schemeClr>
              </a:solidFill>
              <a:round/>
            </a:ln>
            <a:effectLst/>
          </c:spPr>
        </c:majorGridlines>
        <c:numFmt formatCode="0%" sourceLinked="1"/>
        <c:majorTickMark val="none"/>
        <c:minorTickMark val="none"/>
        <c:tickLblPos val="nextTo"/>
        <c:spPr>
          <a:noFill/>
          <a:ln>
            <a:noFill/>
          </a:ln>
          <a:effectLst/>
        </c:spPr>
        <c:txPr>
          <a:bodyPr rot="-60000000" spcFirstLastPara="0" vertOverflow="ellipsis" vert="horz" wrap="square" anchor="ctr" anchorCtr="1"/>
          <a:lstStyle/>
          <a:p>
            <a:pPr>
              <a:defRPr lang="zh-CN" sz="1200" b="0" i="0" u="none" strike="noStrike" kern="1200" baseline="0">
                <a:solidFill>
                  <a:schemeClr val="tx1"/>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crossAx val="212974521"/>
        <c:crosses val="max"/>
        <c:crossBetween val="between"/>
      </c:valAx>
      <c:spPr>
        <a:noFill/>
        <a:ln>
          <a:noFill/>
        </a:ln>
        <a:effectLst/>
      </c:spPr>
    </c:plotArea>
    <c:legend>
      <c:legendPos val="b"/>
      <c:legendEntry>
        <c:idx val="0"/>
        <c:txPr>
          <a:bodyPr rot="0" spcFirstLastPara="0" vertOverflow="ellipsis" vert="horz" wrap="square" anchor="ctr" anchorCtr="1"/>
          <a:lstStyle/>
          <a:p>
            <a:pPr>
              <a:defRPr lang="zh-CN" sz="1200" b="0" i="0" u="none" strike="noStrike" kern="1200" baseline="0">
                <a:solidFill>
                  <a:schemeClr val="tx1"/>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legendEntry>
      <c:legendEntry>
        <c:idx val="1"/>
        <c:txPr>
          <a:bodyPr rot="0" spcFirstLastPara="0" vertOverflow="ellipsis" vert="horz" wrap="square" anchor="ctr" anchorCtr="1"/>
          <a:lstStyle/>
          <a:p>
            <a:pPr>
              <a:defRPr lang="zh-CN" sz="1200" b="0" i="0" u="none" strike="noStrike" kern="1200" baseline="0">
                <a:solidFill>
                  <a:schemeClr val="tx1"/>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legendEntry>
      <c:legendEntry>
        <c:idx val="2"/>
        <c:txPr>
          <a:bodyPr rot="0" spcFirstLastPara="0" vertOverflow="ellipsis" vert="horz" wrap="square" anchor="ctr" anchorCtr="1"/>
          <a:lstStyle/>
          <a:p>
            <a:pPr>
              <a:defRPr lang="zh-CN" sz="1200" b="0" i="0" u="none" strike="noStrike" kern="1200" baseline="0">
                <a:solidFill>
                  <a:schemeClr val="tx1"/>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legendEntry>
      <c:legendEntry>
        <c:idx val="3"/>
        <c:txPr>
          <a:bodyPr rot="0" spcFirstLastPara="0" vertOverflow="ellipsis" vert="horz" wrap="square" anchor="ctr" anchorCtr="1"/>
          <a:lstStyle/>
          <a:p>
            <a:pPr>
              <a:defRPr lang="zh-CN" sz="1200" b="0" i="0" u="none" strike="noStrike" kern="1200" baseline="0">
                <a:solidFill>
                  <a:schemeClr val="tx1"/>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legendEntry>
      <c:legendEntry>
        <c:idx val="4"/>
        <c:txPr>
          <a:bodyPr rot="0" spcFirstLastPara="0" vertOverflow="ellipsis" vert="horz" wrap="square" anchor="ctr" anchorCtr="1"/>
          <a:lstStyle/>
          <a:p>
            <a:pPr>
              <a:defRPr lang="zh-CN" sz="1200" b="0" i="0" u="none" strike="noStrike" kern="1200" baseline="0">
                <a:solidFill>
                  <a:schemeClr val="tx1"/>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legendEntry>
      <c:layout>
        <c:manualLayout>
          <c:xMode val="edge"/>
          <c:yMode val="edge"/>
          <c:x val="0.00356171480378189"/>
          <c:y val="0.0105869531371633"/>
          <c:w val="0.979471571040021"/>
          <c:h val="0.0851626965592402"/>
        </c:manualLayout>
      </c:layout>
      <c:overlay val="0"/>
      <c:spPr>
        <a:noFill/>
        <a:ln>
          <a:noFill/>
        </a:ln>
        <a:effectLst/>
      </c:spPr>
      <c:txPr>
        <a:bodyPr rot="0" spcFirstLastPara="0" vertOverflow="ellipsis" vert="horz" wrap="square" anchor="ctr" anchorCtr="1"/>
        <a:lstStyle/>
        <a:p>
          <a:pPr>
            <a:defRPr lang="zh-CN" sz="1200" b="0" i="0" u="none" strike="noStrike" kern="1200" baseline="0">
              <a:solidFill>
                <a:schemeClr val="tx1"/>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legend>
    <c:plotVisOnly val="1"/>
    <c:dispBlanksAs val="gap"/>
    <c:showDLblsOverMax val="0"/>
    <c:extLst>
      <c:ext uri="{0b15fc19-7d7d-44ad-8c2d-2c3a37ce22c3}">
        <chartProps xmlns="https://web.wps.cn/et/2018/main" chartId="{2e219526-78d1-4472-a5f4-d88cfa480156}"/>
      </c:ext>
    </c:extLst>
  </c:chart>
  <c:spPr>
    <a:solidFill>
      <a:schemeClr val="bg1"/>
    </a:solidFill>
    <a:ln w="9525" cap="flat" cmpd="sng" algn="ctr">
      <a:noFill/>
      <a:round/>
    </a:ln>
    <a:effectLst/>
  </c:spPr>
  <c:txPr>
    <a:bodyPr/>
    <a:lstStyle/>
    <a:p>
      <a:pPr>
        <a:defRPr lang="zh-CN" sz="1200">
          <a:solidFill>
            <a:schemeClr val="tx1"/>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externalData r:id="rId1">
    <c:autoUpdate val="0"/>
  </c:externalData>
</c:chartSpace>
</file>

<file path=xl/charts/chart15.xml><?xml version="1.0" encoding="utf-8"?>
<c:chartSpace xmlns:c="http://schemas.openxmlformats.org/drawingml/2006/chart" xmlns:a="http://schemas.openxmlformats.org/drawingml/2006/main" xmlns:r="http://schemas.openxmlformats.org/officeDocument/2006/relationships">
  <c:date1904 val="0"/>
  <c:lang val="zh-CN"/>
  <c:roundedCorners val="0"/>
  <mc:AlternateContent xmlns:mc="http://schemas.openxmlformats.org/markup-compatibility/2006">
    <mc:Choice xmlns:c14="http://schemas.microsoft.com/office/drawing/2007/8/2/chart" Requires="c14">
      <c14:style val="103"/>
    </mc:Choice>
    <mc:Fallback>
      <c:style val="3"/>
    </mc:Fallback>
  </mc:AlternateContent>
  <c:chart>
    <c:autoTitleDeleted val="1"/>
    <c:plotArea>
      <c:layout>
        <c:manualLayout>
          <c:layoutTarget val="inner"/>
          <c:xMode val="edge"/>
          <c:yMode val="edge"/>
          <c:x val="0.0750030131372785"/>
          <c:y val="0.237373737373737"/>
          <c:w val="0.867349644449801"/>
          <c:h val="0.683901427901925"/>
        </c:manualLayout>
      </c:layout>
      <c:barChart>
        <c:barDir val="col"/>
        <c:grouping val="clustered"/>
        <c:varyColors val="0"/>
        <c:ser>
          <c:idx val="1"/>
          <c:order val="3"/>
          <c:tx>
            <c:strRef>
              <c:f>'[1]1发生与预算费用总表'!$G$1</c:f>
              <c:strCache>
                <c:ptCount val="1"/>
                <c:pt idx="0">
                  <c:v>月使用率</c:v>
                </c:pt>
              </c:strCache>
            </c:strRef>
          </c:tx>
          <c:spPr>
            <a:solidFill>
              <a:srgbClr val="F7BA3F"/>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dLblPos val="outEnd"/>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val>
            <c:numRef>
              <c:f>'[1]1发生与预算费用总表'!$G$2:$G$13</c:f>
              <c:numCache>
                <c:formatCode>General</c:formatCode>
                <c:ptCount val="12"/>
                <c:pt idx="0">
                  <c:v>0.00114154031166609</c:v>
                </c:pt>
                <c:pt idx="1">
                  <c:v>0.156618663556044</c:v>
                </c:pt>
                <c:pt idx="2">
                  <c:v>0.00551332010749283</c:v>
                </c:pt>
                <c:pt idx="3">
                  <c:v>0.018738745785898</c:v>
                </c:pt>
                <c:pt idx="4">
                  <c:v>0</c:v>
                </c:pt>
                <c:pt idx="5">
                  <c:v>0</c:v>
                </c:pt>
                <c:pt idx="6">
                  <c:v>0.0232990833266196</c:v>
                </c:pt>
                <c:pt idx="7">
                  <c:v>0</c:v>
                </c:pt>
                <c:pt idx="8">
                  <c:v>0</c:v>
                </c:pt>
                <c:pt idx="9">
                  <c:v>0</c:v>
                </c:pt>
                <c:pt idx="10">
                  <c:v>0</c:v>
                </c:pt>
                <c:pt idx="11">
                  <c:v>0</c:v>
                </c:pt>
              </c:numCache>
            </c:numRef>
          </c:val>
        </c:ser>
        <c:dLbls>
          <c:showLegendKey val="0"/>
          <c:showVal val="0"/>
          <c:showCatName val="0"/>
          <c:showSerName val="0"/>
          <c:showPercent val="0"/>
          <c:showBubbleSize val="0"/>
        </c:dLbls>
        <c:gapWidth val="150"/>
        <c:axId val="461658928"/>
        <c:axId val="337006928"/>
        <c:extLst>
          <c:ext xmlns:c15="http://schemas.microsoft.com/office/drawing/2012/chart" uri="{02D57815-91ED-43cb-92C2-25804820EDAC}">
            <c15:filteredBarSeries>
              <c15:ser>
                <c:idx val="4"/>
                <c:order val="2"/>
                <c:tx>
                  <c:strRef>
                    <c:extLst>
                      <c:ext uri="{02D57815-91ED-43cb-92C2-25804820EDAC}">
                        <c15:formulaRef>
                          <c15:sqref>'[1]1发生与预算费用总表'!$G$1</c15:sqref>
                        </c15:formulaRef>
                      </c:ext>
                    </c:extLst>
                    <c:strCache>
                      <c:ptCount val="1"/>
                      <c:pt idx="0">
                        <c:v>月使用率</c:v>
                      </c:pt>
                    </c:strCache>
                  </c:strRef>
                </c:tx>
                <c:spPr>
                  <a:solidFill>
                    <a:schemeClr val="accent2"/>
                  </a:solidFill>
                  <a:ln>
                    <a:noFill/>
                  </a:ln>
                  <a:effectLst/>
                </c:spPr>
                <c:invertIfNegative val="0"/>
                <c:dLbls>
                  <c:spPr>
                    <a:noFill/>
                    <a:ln>
                      <a:noFill/>
                    </a:ln>
                    <a:effectLst/>
                  </c:spPr>
                  <c:txPr>
                    <a:bodyPr rot="0" spcFirstLastPara="0" vertOverflow="ellipsis" vert="horz" wrap="square" lIns="38100" tIns="19050" rIns="38100" bIns="19050" anchor="ctr" anchorCtr="1"/>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dLblPos val="outEnd"/>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numRef>
                    <c:extLst>
                      <c:ext uri="{02D57815-91ED-43cb-92C2-25804820EDAC}">
                        <c15:fullRef>
                          <c15:sqref/>
                        </c15:fullRef>
                        <c15:formulaRef>
                          <c15:sqref>'[1]1发生与预算费用总表'!$A$2:$B$13</c15:sqref>
                        </c15:formulaRef>
                      </c:ext>
                    </c:extLst>
                    <c:numCache>
                      <c:ptCount val="0"/>
                    </c:numCache>
                  </c:numRef>
                </c:cat>
                <c:val>
                  <c:numRef>
                    <c:extLst>
                      <c:ext uri="{02D57815-91ED-43cb-92C2-25804820EDAC}">
                        <c15:formulaRef>
                          <c15:sqref>{0.00114154031166609,0.0115212624832716,0.0111452709314777,0.0115925002459432,0.0109477176710542,0.0103708822989826,0.0110179740883203,0.0104927816918239,0.0100153798307409,0.00957952924104115,0.00918003144979661,0.00878250370547201}</c15:sqref>
                        </c15:formulaRef>
                      </c:ext>
                    </c:extLst>
                    <c:numCache>
                      <c:formatCode>General</c:formatCode>
                      <c:ptCount val="12"/>
                      <c:pt idx="0">
                        <c:v>0.00114154031166609</c:v>
                      </c:pt>
                      <c:pt idx="1">
                        <c:v>0.0115212624832716</c:v>
                      </c:pt>
                      <c:pt idx="2">
                        <c:v>0.0111452709314777</c:v>
                      </c:pt>
                      <c:pt idx="3">
                        <c:v>0.0115925002459432</c:v>
                      </c:pt>
                      <c:pt idx="4">
                        <c:v>0.0109477176710542</c:v>
                      </c:pt>
                      <c:pt idx="5">
                        <c:v>0.0103708822989826</c:v>
                      </c:pt>
                      <c:pt idx="6">
                        <c:v>0.0110179740883203</c:v>
                      </c:pt>
                      <c:pt idx="7">
                        <c:v>0.0104927816918239</c:v>
                      </c:pt>
                      <c:pt idx="8">
                        <c:v>0.0100153798307409</c:v>
                      </c:pt>
                      <c:pt idx="9">
                        <c:v>0.00957952924104115</c:v>
                      </c:pt>
                      <c:pt idx="10">
                        <c:v>0.00918003144979661</c:v>
                      </c:pt>
                      <c:pt idx="11">
                        <c:v>0.00878250370547201</c:v>
                      </c:pt>
                    </c:numCache>
                  </c:numRef>
                </c:val>
              </c15:ser>
            </c15:filteredBarSeries>
          </c:ext>
        </c:extLst>
      </c:barChart>
      <c:lineChart>
        <c:grouping val="standard"/>
        <c:varyColors val="0"/>
        <c:ser>
          <c:idx val="0"/>
          <c:order val="0"/>
          <c:tx>
            <c:strRef>
              <c:f>'[1]1发生与预算费用总表'!$C$1</c:f>
              <c:strCache>
                <c:ptCount val="1"/>
                <c:pt idx="0">
                  <c:v>发生费用</c:v>
                </c:pt>
              </c:strCache>
            </c:strRef>
          </c:tx>
          <c:spPr>
            <a:ln w="28575" cap="rnd">
              <a:solidFill>
                <a:schemeClr val="accent1"/>
              </a:solidFill>
              <a:round/>
            </a:ln>
            <a:effectLst/>
          </c:spPr>
          <c:marker>
            <c:symbol val="none"/>
          </c:marker>
          <c:dLbls>
            <c:spPr>
              <a:noFill/>
              <a:ln>
                <a:noFill/>
              </a:ln>
              <a:effectLst/>
            </c:spPr>
            <c:txPr>
              <a:bodyPr rot="0" spcFirstLastPara="0" vertOverflow="ellipsis" vert="horz" wrap="square" lIns="38100" tIns="19050" rIns="38100" bIns="19050" anchor="ctr" anchorCtr="1"/>
              <a:lstStyle/>
              <a:p>
                <a:pPr>
                  <a:defRPr lang="zh-CN" sz="1200" b="1" i="0" u="none" strike="noStrike" kern="1200" baseline="0">
                    <a:solidFill>
                      <a:schemeClr val="accent1"/>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dLblPos val="t"/>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multiLvlStrRef>
              <c:f>'[1]1发生与预算费用总表'!$A$2:$B$13</c:f>
              <c:multiLvlStrCache>
                <c:ptCount val="12"/>
                <c:lvl>
                  <c:pt idx="0">
                    <c:v>1月</c:v>
                  </c:pt>
                  <c:pt idx="1">
                    <c:v>2月</c:v>
                  </c:pt>
                  <c:pt idx="2">
                    <c:v>3月</c:v>
                  </c:pt>
                  <c:pt idx="3">
                    <c:v>4月</c:v>
                  </c:pt>
                  <c:pt idx="4">
                    <c:v>5月</c:v>
                  </c:pt>
                  <c:pt idx="5">
                    <c:v>6月</c:v>
                  </c:pt>
                  <c:pt idx="6">
                    <c:v>7月</c:v>
                  </c:pt>
                  <c:pt idx="7">
                    <c:v>8月</c:v>
                  </c:pt>
                  <c:pt idx="8">
                    <c:v>9月</c:v>
                  </c:pt>
                  <c:pt idx="9">
                    <c:v>10月</c:v>
                  </c:pt>
                  <c:pt idx="10">
                    <c:v>11月</c:v>
                  </c:pt>
                  <c:pt idx="11">
                    <c:v>12月</c:v>
                  </c:pt>
                </c:lvl>
                <c:lvl>
                  <c:pt idx="0">
                    <c:v>2025年</c:v>
                  </c:pt>
                  <c:pt idx="1">
                    <c:v>2025年</c:v>
                  </c:pt>
                  <c:pt idx="2">
                    <c:v>2025年</c:v>
                  </c:pt>
                  <c:pt idx="3">
                    <c:v>2025年</c:v>
                  </c:pt>
                  <c:pt idx="4">
                    <c:v>2025年</c:v>
                  </c:pt>
                  <c:pt idx="5">
                    <c:v>2025年</c:v>
                  </c:pt>
                  <c:pt idx="6">
                    <c:v>2025年</c:v>
                  </c:pt>
                  <c:pt idx="7">
                    <c:v>2025年</c:v>
                  </c:pt>
                  <c:pt idx="8">
                    <c:v>2025年</c:v>
                  </c:pt>
                  <c:pt idx="9">
                    <c:v>2025年</c:v>
                  </c:pt>
                  <c:pt idx="10">
                    <c:v>2025年</c:v>
                  </c:pt>
                  <c:pt idx="11">
                    <c:v>2025年</c:v>
                  </c:pt>
                </c:lvl>
              </c:multiLvlStrCache>
            </c:multiLvlStrRef>
          </c:cat>
          <c:val>
            <c:numRef>
              <c:f>'[1]1发生与预算费用总表'!$C$2:$C$13</c:f>
              <c:numCache>
                <c:formatCode>General</c:formatCode>
                <c:ptCount val="12"/>
                <c:pt idx="0">
                  <c:v>1000</c:v>
                </c:pt>
                <c:pt idx="1">
                  <c:v>9814.73</c:v>
                </c:pt>
                <c:pt idx="2">
                  <c:v>345.5</c:v>
                </c:pt>
                <c:pt idx="3">
                  <c:v>1174.29</c:v>
                </c:pt>
                <c:pt idx="4">
                  <c:v>0</c:v>
                </c:pt>
                <c:pt idx="5">
                  <c:v>0</c:v>
                </c:pt>
                <c:pt idx="6">
                  <c:v>1460.07</c:v>
                </c:pt>
                <c:pt idx="7">
                  <c:v>0</c:v>
                </c:pt>
                <c:pt idx="8">
                  <c:v>0</c:v>
                </c:pt>
                <c:pt idx="9">
                  <c:v>0</c:v>
                </c:pt>
                <c:pt idx="10">
                  <c:v>0</c:v>
                </c:pt>
                <c:pt idx="11">
                  <c:v>0</c:v>
                </c:pt>
              </c:numCache>
            </c:numRef>
          </c:val>
          <c:smooth val="0"/>
        </c:ser>
        <c:ser>
          <c:idx val="2"/>
          <c:order val="1"/>
          <c:tx>
            <c:strRef>
              <c:f>'[1]1发生与预算费用总表'!$E$1</c:f>
              <c:strCache>
                <c:ptCount val="1"/>
                <c:pt idx="0">
                  <c:v>预算费用</c:v>
                </c:pt>
              </c:strCache>
            </c:strRef>
          </c:tx>
          <c:spPr>
            <a:ln w="28575" cap="rnd">
              <a:solidFill>
                <a:srgbClr val="FF0000"/>
              </a:solidFill>
              <a:round/>
            </a:ln>
            <a:effectLst/>
          </c:spPr>
          <c:marker>
            <c:symbol val="none"/>
          </c:marker>
          <c:dLbls>
            <c:spPr>
              <a:noFill/>
              <a:ln>
                <a:noFill/>
              </a:ln>
              <a:effectLst/>
            </c:spPr>
            <c:txPr>
              <a:bodyPr rot="0" spcFirstLastPara="0" vertOverflow="ellipsis" vert="horz" wrap="square" lIns="38100" tIns="19050" rIns="38100" bIns="19050" anchor="ctr" anchorCtr="1"/>
              <a:lstStyle/>
              <a:p>
                <a:pPr>
                  <a:defRPr lang="zh-CN" sz="1200" b="1" i="0" u="none" strike="noStrike" kern="1200" baseline="0">
                    <a:solidFill>
                      <a:srgbClr val="FF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dLblPos val="t"/>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multiLvlStrRef>
              <c:f>'[1]1发生与预算费用总表'!$A$2:$B$13</c:f>
              <c:multiLvlStrCache>
                <c:ptCount val="12"/>
                <c:lvl>
                  <c:pt idx="0">
                    <c:v>1月</c:v>
                  </c:pt>
                  <c:pt idx="1">
                    <c:v>2月</c:v>
                  </c:pt>
                  <c:pt idx="2">
                    <c:v>3月</c:v>
                  </c:pt>
                  <c:pt idx="3">
                    <c:v>4月</c:v>
                  </c:pt>
                  <c:pt idx="4">
                    <c:v>5月</c:v>
                  </c:pt>
                  <c:pt idx="5">
                    <c:v>6月</c:v>
                  </c:pt>
                  <c:pt idx="6">
                    <c:v>7月</c:v>
                  </c:pt>
                  <c:pt idx="7">
                    <c:v>8月</c:v>
                  </c:pt>
                  <c:pt idx="8">
                    <c:v>9月</c:v>
                  </c:pt>
                  <c:pt idx="9">
                    <c:v>10月</c:v>
                  </c:pt>
                  <c:pt idx="10">
                    <c:v>11月</c:v>
                  </c:pt>
                  <c:pt idx="11">
                    <c:v>12月</c:v>
                  </c:pt>
                </c:lvl>
                <c:lvl>
                  <c:pt idx="0">
                    <c:v>2025年</c:v>
                  </c:pt>
                  <c:pt idx="1">
                    <c:v>2025年</c:v>
                  </c:pt>
                  <c:pt idx="2">
                    <c:v>2025年</c:v>
                  </c:pt>
                  <c:pt idx="3">
                    <c:v>2025年</c:v>
                  </c:pt>
                  <c:pt idx="4">
                    <c:v>2025年</c:v>
                  </c:pt>
                  <c:pt idx="5">
                    <c:v>2025年</c:v>
                  </c:pt>
                  <c:pt idx="6">
                    <c:v>2025年</c:v>
                  </c:pt>
                  <c:pt idx="7">
                    <c:v>2025年</c:v>
                  </c:pt>
                  <c:pt idx="8">
                    <c:v>2025年</c:v>
                  </c:pt>
                  <c:pt idx="9">
                    <c:v>2025年</c:v>
                  </c:pt>
                  <c:pt idx="10">
                    <c:v>2025年</c:v>
                  </c:pt>
                  <c:pt idx="11">
                    <c:v>2025年</c:v>
                  </c:pt>
                </c:lvl>
              </c:multiLvlStrCache>
            </c:multiLvlStrRef>
          </c:cat>
          <c:val>
            <c:numRef>
              <c:f>'[1]1发生与预算费用总表'!$E$2:$E$13</c:f>
              <c:numCache>
                <c:formatCode>General</c:formatCode>
                <c:ptCount val="12"/>
                <c:pt idx="0">
                  <c:v>876009.361894974</c:v>
                </c:pt>
                <c:pt idx="1">
                  <c:v>62666.4139327682</c:v>
                </c:pt>
                <c:pt idx="2">
                  <c:v>62666.4139327682</c:v>
                </c:pt>
                <c:pt idx="3">
                  <c:v>62666.4139327682</c:v>
                </c:pt>
                <c:pt idx="4">
                  <c:v>62666.4139327682</c:v>
                </c:pt>
                <c:pt idx="5">
                  <c:v>62666.4139327682</c:v>
                </c:pt>
                <c:pt idx="6">
                  <c:v>62666.4139327682</c:v>
                </c:pt>
                <c:pt idx="7">
                  <c:v>62666.4139327682</c:v>
                </c:pt>
                <c:pt idx="8">
                  <c:v>62666.4139327682</c:v>
                </c:pt>
                <c:pt idx="9">
                  <c:v>62666.4139327682</c:v>
                </c:pt>
                <c:pt idx="10">
                  <c:v>62666.4139327682</c:v>
                </c:pt>
                <c:pt idx="11">
                  <c:v>68016.4139327682</c:v>
                </c:pt>
              </c:numCache>
            </c:numRef>
          </c:val>
          <c:smooth val="0"/>
        </c:ser>
        <c:dLbls>
          <c:showLegendKey val="0"/>
          <c:showVal val="0"/>
          <c:showCatName val="0"/>
          <c:showSerName val="0"/>
          <c:showPercent val="0"/>
          <c:showBubbleSize val="0"/>
        </c:dLbls>
        <c:marker val="0"/>
        <c:smooth val="0"/>
        <c:axId val="461641328"/>
        <c:axId val="436485104"/>
      </c:lineChart>
      <c:catAx>
        <c:axId val="461641328"/>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crossAx val="436485104"/>
        <c:crosses val="autoZero"/>
        <c:auto val="1"/>
        <c:lblAlgn val="ctr"/>
        <c:lblOffset val="100"/>
        <c:noMultiLvlLbl val="0"/>
      </c:catAx>
      <c:valAx>
        <c:axId val="436485104"/>
        <c:scaling>
          <c:orientation val="minMax"/>
          <c:max val="15000000"/>
          <c:min val="0"/>
        </c:scaling>
        <c:delete val="0"/>
        <c:axPos val="l"/>
        <c:numFmt formatCode="\¥#,##0_);[Red]\(\¥#,##0\)" sourceLinked="0"/>
        <c:majorTickMark val="none"/>
        <c:minorTickMark val="none"/>
        <c:tickLblPos val="nextTo"/>
        <c:spPr>
          <a:noFill/>
          <a:ln>
            <a:noFill/>
          </a:ln>
          <a:effectLst/>
        </c:spPr>
        <c:txPr>
          <a:bodyPr rot="-60000000" spcFirstLastPara="1" vertOverflow="ellipsis" vert="horz" wrap="square" anchor="ctr" anchorCtr="1"/>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crossAx val="461641328"/>
        <c:crosses val="autoZero"/>
        <c:crossBetween val="between"/>
        <c:majorUnit val="3000000"/>
        <c:dispUnits>
          <c:builtInUnit val="tenThousands"/>
          <c:dispUnitsLbl>
            <c:layout>
              <c:manualLayout>
                <c:xMode val="edge"/>
                <c:yMode val="edge"/>
                <c:x val="0.0114677968199722"/>
                <c:y val="0.130104366381959"/>
              </c:manualLayout>
            </c:layout>
            <c:tx>
              <c:rich>
                <a:bodyPr rot="0" spcFirstLastPara="1" vertOverflow="ellipsis" vert="horz" wrap="square" anchor="ctr" anchorCtr="1">
                  <a:spAutoFit/>
                </a:bodyPr>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r>
                    <a:rPr lang="zh-CN" altLang="en-US" sz="120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rPr>
                    <a:t>万</a:t>
                  </a:r>
                  <a:endParaRPr lang="en-US" altLang="zh-CN" sz="120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endParaRPr>
                </a:p>
              </c:rich>
            </c:tx>
            <c:spPr>
              <a:noFill/>
              <a:ln>
                <a:noFill/>
              </a:ln>
              <a:effectLst/>
            </c:spPr>
            <c:txPr>
              <a:bodyPr rot="0" spcFirstLastPara="1" vertOverflow="ellipsis" vert="horz" wrap="square" anchor="ctr" anchorCtr="1">
                <a:spAutoFit/>
              </a:bodyPr>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dispUnitsLbl>
        </c:dispUnits>
      </c:valAx>
      <c:catAx>
        <c:axId val="461658928"/>
        <c:scaling>
          <c:orientation val="minMax"/>
        </c:scaling>
        <c:delete val="1"/>
        <c:axPos val="b"/>
        <c:numFmt formatCode="General" sourceLinked="1"/>
        <c:majorTickMark val="none"/>
        <c:minorTickMark val="none"/>
        <c:tickLblPos val="nextTo"/>
        <c:txPr>
          <a:bodyPr rot="-60000000" spcFirstLastPara="0" vertOverflow="ellipsis" vert="horz" wrap="square" anchor="ctr" anchorCtr="1"/>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crossAx val="337006928"/>
        <c:crosses val="autoZero"/>
        <c:auto val="1"/>
        <c:lblAlgn val="ctr"/>
        <c:lblOffset val="100"/>
        <c:noMultiLvlLbl val="0"/>
      </c:catAx>
      <c:valAx>
        <c:axId val="337006928"/>
        <c:scaling>
          <c:orientation val="minMax"/>
          <c:max val="1.2"/>
          <c:min val="-1.5"/>
        </c:scaling>
        <c:delete val="0"/>
        <c:axPos val="r"/>
        <c:numFmt formatCode="0%" sourceLinked="0"/>
        <c:majorTickMark val="out"/>
        <c:minorTickMark val="none"/>
        <c:tickLblPos val="nextTo"/>
        <c:spPr>
          <a:noFill/>
          <a:ln>
            <a:noFill/>
          </a:ln>
          <a:effectLst/>
        </c:spPr>
        <c:txPr>
          <a:bodyPr rot="-60000000" spcFirstLastPara="1" vertOverflow="ellipsis" vert="horz" wrap="square" anchor="ctr" anchorCtr="1"/>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crossAx val="461658928"/>
        <c:crosses val="max"/>
        <c:crossBetween val="between"/>
        <c:minorUnit val="0.5"/>
      </c:valAx>
      <c:spPr>
        <a:noFill/>
        <a:ln w="25400">
          <a:noFill/>
        </a:ln>
        <a:effectLst/>
      </c:spPr>
    </c:plotArea>
    <c:legend>
      <c:legendPos val="b"/>
      <c:layout>
        <c:manualLayout>
          <c:xMode val="edge"/>
          <c:yMode val="edge"/>
          <c:x val="0.0181108627287538"/>
          <c:y val="0.0282701039988282"/>
          <c:w val="0.191525506447361"/>
          <c:h val="0.0664889718002788"/>
        </c:manualLayout>
      </c:layout>
      <c:overlay val="0"/>
      <c:spPr>
        <a:noFill/>
        <a:ln>
          <a:noFill/>
        </a:ln>
        <a:effectLst/>
      </c:spPr>
      <c:txPr>
        <a:bodyPr rot="0" spcFirstLastPara="1" vertOverflow="ellipsis" vert="horz" wrap="square" anchor="ctr" anchorCtr="1"/>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legend>
    <c:plotVisOnly val="1"/>
    <c:dispBlanksAs val="gap"/>
    <c:showDLblsOverMax val="0"/>
    <c:extLst>
      <c:ext uri="{0b15fc19-7d7d-44ad-8c2d-2c3a37ce22c3}">
        <chartProps xmlns="https://web.wps.cn/et/2018/main" chartId="{924d5dce-35ee-4ac1-98e5-4a1531cebbcd}"/>
      </c:ext>
    </c:extLst>
  </c:chart>
  <c:spPr>
    <a:solidFill>
      <a:schemeClr val="bg1"/>
    </a:solidFill>
    <a:ln w="9525" cap="flat" cmpd="sng" algn="ctr">
      <a:noFill/>
      <a:round/>
    </a:ln>
    <a:effectLst/>
  </c:spPr>
  <c:txPr>
    <a:bodyPr/>
    <a:lstStyle/>
    <a:p>
      <a:pPr>
        <a:defRPr lang="zh-CN" sz="120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externalData r:id="rId1">
    <c:autoUpdate val="0"/>
  </c:externalData>
</c:chartSpace>
</file>

<file path=xl/charts/chart16.xml><?xml version="1.0" encoding="utf-8"?>
<c:chartSpace xmlns:c="http://schemas.openxmlformats.org/drawingml/2006/chart" xmlns:a="http://schemas.openxmlformats.org/drawingml/2006/main" xmlns:r="http://schemas.openxmlformats.org/officeDocument/2006/relationships">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0549132443979423"/>
          <c:y val="0.218720424001514"/>
          <c:w val="0.936716365855785"/>
          <c:h val="0.673272761688435"/>
        </c:manualLayout>
      </c:layout>
      <c:barChart>
        <c:barDir val="col"/>
        <c:grouping val="clustered"/>
        <c:varyColors val="0"/>
        <c:ser>
          <c:idx val="0"/>
          <c:order val="0"/>
          <c:tx>
            <c:strRef>
              <c:f>'[1]2二级费项发生与预算费用'!$A$2:$B$2</c:f>
              <c:strCache>
                <c:ptCount val="1"/>
                <c:pt idx="0">
                  <c:v>服务成本 服务成本已发生金额</c:v>
                </c:pt>
              </c:strCache>
            </c:strRef>
          </c:tx>
          <c:spPr>
            <a:solidFill>
              <a:schemeClr val="accent1">
                <a:lumMod val="20000"/>
                <a:lumOff val="80000"/>
              </a:schemeClr>
            </a:solidFill>
            <a:ln>
              <a:noFill/>
            </a:ln>
            <a:effectLst/>
          </c:spPr>
          <c:invertIfNegative val="0"/>
          <c:dLbls>
            <c:delete val="1"/>
          </c:dLbls>
          <c:cat>
            <c:strRef>
              <c:f>'[1]2二级费项发生与预算费用'!$C$1:$N$1</c:f>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f>'[1]2二级费项发生与预算费用'!$C$2:$N$2</c:f>
              <c:numCache>
                <c:formatCode>General</c:formatCode>
                <c:ptCount val="12"/>
                <c:pt idx="0">
                  <c:v>0</c:v>
                </c:pt>
                <c:pt idx="1">
                  <c:v>0</c:v>
                </c:pt>
                <c:pt idx="2">
                  <c:v>0</c:v>
                </c:pt>
                <c:pt idx="3">
                  <c:v>0</c:v>
                </c:pt>
                <c:pt idx="4">
                  <c:v>0</c:v>
                </c:pt>
                <c:pt idx="5">
                  <c:v>0</c:v>
                </c:pt>
                <c:pt idx="6">
                  <c:v>0</c:v>
                </c:pt>
                <c:pt idx="7">
                  <c:v>0</c:v>
                </c:pt>
                <c:pt idx="8">
                  <c:v>0</c:v>
                </c:pt>
                <c:pt idx="9">
                  <c:v>0</c:v>
                </c:pt>
                <c:pt idx="10">
                  <c:v>0</c:v>
                </c:pt>
                <c:pt idx="11">
                  <c:v>0</c:v>
                </c:pt>
              </c:numCache>
            </c:numRef>
          </c:val>
        </c:ser>
        <c:ser>
          <c:idx val="4"/>
          <c:order val="4"/>
          <c:tx>
            <c:strRef>
              <c:f>'[1]2二级费项发生与预算费用'!$A$6:$B$6</c:f>
              <c:strCache>
                <c:ptCount val="1"/>
                <c:pt idx="0">
                  <c:v>物耗成本 物耗成本已发生金额</c:v>
                </c:pt>
              </c:strCache>
            </c:strRef>
          </c:tx>
          <c:spPr>
            <a:solidFill>
              <a:schemeClr val="accent3">
                <a:lumMod val="40000"/>
                <a:lumOff val="60000"/>
              </a:schemeClr>
            </a:solidFill>
            <a:ln>
              <a:noFill/>
            </a:ln>
            <a:effectLst/>
          </c:spPr>
          <c:invertIfNegative val="0"/>
          <c:dLbls>
            <c:delete val="1"/>
          </c:dLbls>
          <c:cat>
            <c:strRef>
              <c:f>'[1]2二级费项发生与预算费用'!$C$1:$N$1</c:f>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f>'[1]2二级费项发生与预算费用'!$C$6:$N$6</c:f>
              <c:numCache>
                <c:formatCode>General</c:formatCode>
                <c:ptCount val="12"/>
                <c:pt idx="0">
                  <c:v>0</c:v>
                </c:pt>
                <c:pt idx="1">
                  <c:v>2055.4</c:v>
                </c:pt>
                <c:pt idx="2">
                  <c:v>345.5</c:v>
                </c:pt>
                <c:pt idx="3">
                  <c:v>340.29</c:v>
                </c:pt>
                <c:pt idx="4">
                  <c:v>0</c:v>
                </c:pt>
                <c:pt idx="5">
                  <c:v>0</c:v>
                </c:pt>
                <c:pt idx="6">
                  <c:v>1460.07</c:v>
                </c:pt>
                <c:pt idx="7">
                  <c:v>0</c:v>
                </c:pt>
                <c:pt idx="8">
                  <c:v>0</c:v>
                </c:pt>
                <c:pt idx="9">
                  <c:v>0</c:v>
                </c:pt>
                <c:pt idx="10">
                  <c:v>0</c:v>
                </c:pt>
                <c:pt idx="11">
                  <c:v>0</c:v>
                </c:pt>
              </c:numCache>
            </c:numRef>
          </c:val>
        </c:ser>
        <c:ser>
          <c:idx val="8"/>
          <c:order val="8"/>
          <c:tx>
            <c:strRef>
              <c:f>'[1]2二级费项发生与预算费用'!$A$10:$B$10</c:f>
              <c:strCache>
                <c:ptCount val="1"/>
                <c:pt idx="0">
                  <c:v>维改成本 维改成本已发生金额</c:v>
                </c:pt>
              </c:strCache>
            </c:strRef>
          </c:tx>
          <c:spPr>
            <a:solidFill>
              <a:schemeClr val="accent3">
                <a:lumMod val="60000"/>
              </a:schemeClr>
            </a:solidFill>
            <a:ln>
              <a:noFill/>
            </a:ln>
            <a:effectLst/>
          </c:spPr>
          <c:invertIfNegative val="0"/>
          <c:dLbls>
            <c:delete val="1"/>
          </c:dLbls>
          <c:cat>
            <c:strRef>
              <c:f>'[1]2二级费项发生与预算费用'!$C$1:$N$1</c:f>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f>'[1]2二级费项发生与预算费用'!$C$10:$N$10</c:f>
              <c:numCache>
                <c:formatCode>General</c:formatCode>
                <c:ptCount val="12"/>
                <c:pt idx="0">
                  <c:v>0</c:v>
                </c:pt>
                <c:pt idx="1">
                  <c:v>0</c:v>
                </c:pt>
                <c:pt idx="2">
                  <c:v>0</c:v>
                </c:pt>
                <c:pt idx="3">
                  <c:v>0</c:v>
                </c:pt>
                <c:pt idx="4">
                  <c:v>0</c:v>
                </c:pt>
                <c:pt idx="5">
                  <c:v>0</c:v>
                </c:pt>
                <c:pt idx="6">
                  <c:v>0</c:v>
                </c:pt>
                <c:pt idx="7">
                  <c:v>0</c:v>
                </c:pt>
                <c:pt idx="8">
                  <c:v>0</c:v>
                </c:pt>
                <c:pt idx="9">
                  <c:v>0</c:v>
                </c:pt>
                <c:pt idx="10">
                  <c:v>0</c:v>
                </c:pt>
                <c:pt idx="11">
                  <c:v>0</c:v>
                </c:pt>
              </c:numCache>
            </c:numRef>
          </c:val>
        </c:ser>
        <c:ser>
          <c:idx val="12"/>
          <c:order val="12"/>
          <c:tx>
            <c:strRef>
              <c:f>'[1]2二级费项发生与预算费用'!$A$14:$B$14</c:f>
              <c:strCache>
                <c:ptCount val="1"/>
                <c:pt idx="0">
                  <c:v>能源成本 能源成本已发生金额</c:v>
                </c:pt>
              </c:strCache>
            </c:strRef>
          </c:tx>
          <c:spPr>
            <a:solidFill>
              <a:schemeClr val="accent4">
                <a:lumMod val="40000"/>
                <a:lumOff val="60000"/>
              </a:schemeClr>
            </a:solidFill>
            <a:ln w="28575" cap="rnd">
              <a:noFill/>
              <a:round/>
            </a:ln>
            <a:effectLst/>
          </c:spPr>
          <c:invertIfNegative val="0"/>
          <c:dLbls>
            <c:delete val="1"/>
          </c:dLbls>
          <c:cat>
            <c:strRef>
              <c:f>'[1]2二级费项发生与预算费用'!$C$1:$N$1</c:f>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f>'[1]2二级费项发生与预算费用'!$C$14:$N$14</c:f>
              <c:numCache>
                <c:formatCode>General</c:formatCode>
                <c:ptCount val="12"/>
                <c:pt idx="0">
                  <c:v>0</c:v>
                </c:pt>
                <c:pt idx="1">
                  <c:v>3201.33</c:v>
                </c:pt>
                <c:pt idx="2">
                  <c:v>0</c:v>
                </c:pt>
                <c:pt idx="3">
                  <c:v>834</c:v>
                </c:pt>
                <c:pt idx="4">
                  <c:v>0</c:v>
                </c:pt>
                <c:pt idx="5">
                  <c:v>0</c:v>
                </c:pt>
                <c:pt idx="6">
                  <c:v>0</c:v>
                </c:pt>
                <c:pt idx="7">
                  <c:v>0</c:v>
                </c:pt>
                <c:pt idx="8">
                  <c:v>0</c:v>
                </c:pt>
                <c:pt idx="9">
                  <c:v>0</c:v>
                </c:pt>
                <c:pt idx="10">
                  <c:v>0</c:v>
                </c:pt>
                <c:pt idx="11">
                  <c:v>0</c:v>
                </c:pt>
              </c:numCache>
            </c:numRef>
          </c:val>
        </c:ser>
        <c:ser>
          <c:idx val="16"/>
          <c:order val="16"/>
          <c:tx>
            <c:strRef>
              <c:f>'[1]2二级费项发生与预算费用'!$A$18:$B$18</c:f>
              <c:strCache>
                <c:ptCount val="1"/>
                <c:pt idx="0">
                  <c:v>行政办公 行政办公已发生金额</c:v>
                </c:pt>
              </c:strCache>
            </c:strRef>
          </c:tx>
          <c:spPr>
            <a:solidFill>
              <a:schemeClr val="accent6">
                <a:lumMod val="20000"/>
                <a:lumOff val="80000"/>
              </a:schemeClr>
            </a:solidFill>
            <a:ln>
              <a:noFill/>
            </a:ln>
            <a:effectLst/>
          </c:spPr>
          <c:invertIfNegative val="0"/>
          <c:dLbls>
            <c:delete val="1"/>
          </c:dLbls>
          <c:cat>
            <c:strRef>
              <c:f>'[1]2二级费项发生与预算费用'!$C$1:$N$1</c:f>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f>'[1]2二级费项发生与预算费用'!$C$18:$N$18</c:f>
              <c:numCache>
                <c:formatCode>General</c:formatCode>
                <c:ptCount val="12"/>
                <c:pt idx="0">
                  <c:v>1000</c:v>
                </c:pt>
                <c:pt idx="1">
                  <c:v>4558</c:v>
                </c:pt>
                <c:pt idx="2">
                  <c:v>0</c:v>
                </c:pt>
                <c:pt idx="3">
                  <c:v>0</c:v>
                </c:pt>
                <c:pt idx="4">
                  <c:v>0</c:v>
                </c:pt>
                <c:pt idx="5">
                  <c:v>0</c:v>
                </c:pt>
                <c:pt idx="6">
                  <c:v>0</c:v>
                </c:pt>
                <c:pt idx="7">
                  <c:v>0</c:v>
                </c:pt>
                <c:pt idx="8">
                  <c:v>0</c:v>
                </c:pt>
                <c:pt idx="9">
                  <c:v>0</c:v>
                </c:pt>
                <c:pt idx="10">
                  <c:v>0</c:v>
                </c:pt>
                <c:pt idx="11">
                  <c:v>0</c:v>
                </c:pt>
              </c:numCache>
            </c:numRef>
          </c:val>
        </c:ser>
        <c:ser>
          <c:idx val="20"/>
          <c:order val="20"/>
          <c:tx>
            <c:strRef>
              <c:f>'[1]2二级费项发生与预算费用'!$A$22:$B$22</c:f>
              <c:strCache>
                <c:ptCount val="1"/>
                <c:pt idx="0">
                  <c:v>前期投入 前期投入已发生金额</c:v>
                </c:pt>
              </c:strCache>
            </c:strRef>
          </c:tx>
          <c:spPr>
            <a:solidFill>
              <a:schemeClr val="accent6">
                <a:lumMod val="20000"/>
                <a:lumOff val="80000"/>
              </a:schemeClr>
            </a:solidFill>
            <a:ln>
              <a:noFill/>
            </a:ln>
            <a:effectLst/>
          </c:spPr>
          <c:invertIfNegative val="0"/>
          <c:dLbls>
            <c:delete val="1"/>
          </c:dLbls>
          <c:cat>
            <c:strRef>
              <c:f>'[1]2二级费项发生与预算费用'!$C$1:$N$1</c:f>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f>'[1]2二级费项发生与预算费用'!$C$22:$N$22</c:f>
              <c:numCache>
                <c:formatCode>General</c:formatCode>
                <c:ptCount val="12"/>
                <c:pt idx="0">
                  <c:v>0</c:v>
                </c:pt>
                <c:pt idx="1">
                  <c:v>0</c:v>
                </c:pt>
                <c:pt idx="2">
                  <c:v>0</c:v>
                </c:pt>
                <c:pt idx="3">
                  <c:v>0</c:v>
                </c:pt>
                <c:pt idx="4">
                  <c:v>0</c:v>
                </c:pt>
                <c:pt idx="5">
                  <c:v>0</c:v>
                </c:pt>
                <c:pt idx="6">
                  <c:v>0</c:v>
                </c:pt>
                <c:pt idx="7">
                  <c:v>0</c:v>
                </c:pt>
                <c:pt idx="8">
                  <c:v>0</c:v>
                </c:pt>
                <c:pt idx="9">
                  <c:v>0</c:v>
                </c:pt>
                <c:pt idx="10">
                  <c:v>0</c:v>
                </c:pt>
                <c:pt idx="11">
                  <c:v>0</c:v>
                </c:pt>
              </c:numCache>
            </c:numRef>
          </c:val>
        </c:ser>
        <c:dLbls>
          <c:showLegendKey val="0"/>
          <c:showVal val="0"/>
          <c:showCatName val="0"/>
          <c:showSerName val="0"/>
          <c:showPercent val="0"/>
          <c:showBubbleSize val="0"/>
        </c:dLbls>
        <c:gapWidth val="150"/>
        <c:axId val="1576449007"/>
        <c:axId val="1576680079"/>
        <c:extLst>
          <c:ext xmlns:c15="http://schemas.microsoft.com/office/drawing/2012/chart" uri="{02D57815-91ED-43cb-92C2-25804820EDAC}">
            <c15:filteredBarSeries>
              <c15:ser>
                <c:idx val="1"/>
                <c:order val="1"/>
                <c:tx>
                  <c:strRef>
                    <c:extLst>
                      <c:ext uri="{02D57815-91ED-43cb-92C2-25804820EDAC}">
                        <c15:formulaRef>
                          <c15:sqref>'[1]2二级费项发生与预算费用'!$A$3:$B$3</c15:sqref>
                        </c15:formulaRef>
                      </c:ext>
                    </c:extLst>
                    <c:strCache>
                      <c:ptCount val="1"/>
                      <c:pt idx="0">
                        <c:v>服务成本 服务成本已发生金额累计</c:v>
                      </c:pt>
                    </c:strCache>
                  </c:strRef>
                </c:tx>
                <c:spPr>
                  <a:solidFill>
                    <a:schemeClr val="accent2"/>
                  </a:solidFill>
                  <a:ln>
                    <a:noFill/>
                  </a:ln>
                  <a:effectLst/>
                </c:spPr>
                <c:invertIfNegative val="0"/>
                <c:dLbls>
                  <c:delete val="1"/>
                </c:dLbls>
                <c:cat>
                  <c:strRef>
                    <c:extLst>
                      <c:ext uri="{02D57815-91ED-43cb-92C2-25804820EDAC}">
                        <c15:fullRef>
                          <c15:sqref/>
                        </c15:fullRef>
                        <c15:formulaRef>
                          <c15:sqref>'[1]2二级费项发生与预算费用'!$C$1:$N$1</c15:sqref>
                        </c15:formulaRef>
                      </c:ext>
                    </c:extLst>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15:ser>
            </c15:filteredBarSeries>
            <c15:filteredBarSeries>
              <c15:ser>
                <c:idx val="3"/>
                <c:order val="3"/>
                <c:tx>
                  <c:strRef>
                    <c:extLst>
                      <c:ext uri="{02D57815-91ED-43cb-92C2-25804820EDAC}">
                        <c15:formulaRef>
                          <c15:sqref>'[1]2二级费项发生与预算费用'!$A$5:$B$5</c15:sqref>
                        </c15:formulaRef>
                      </c:ext>
                    </c:extLst>
                    <c:strCache>
                      <c:ptCount val="1"/>
                      <c:pt idx="0">
                        <c:v>服务成本 服务成本目标金额累计</c:v>
                      </c:pt>
                    </c:strCache>
                  </c:strRef>
                </c:tx>
                <c:spPr>
                  <a:solidFill>
                    <a:schemeClr val="accent4"/>
                  </a:solidFill>
                  <a:ln>
                    <a:noFill/>
                  </a:ln>
                  <a:effectLst/>
                </c:spPr>
                <c:invertIfNegative val="0"/>
                <c:dLbls>
                  <c:delete val="1"/>
                </c:dLbls>
                <c:cat>
                  <c:strRef>
                    <c:extLst>
                      <c:ext uri="{02D57815-91ED-43cb-92C2-25804820EDAC}">
                        <c15:fullRef>
                          <c15:sqref/>
                        </c15:fullRef>
                        <c15:formulaRef>
                          <c15:sqref>'[1]2二级费项发生与预算费用'!$C$1:$N$1</c15:sqref>
                        </c15:formulaRef>
                      </c:ext>
                    </c:extLst>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15:ser>
            </c15:filteredBarSeries>
            <c15:filteredBarSeries>
              <c15:ser>
                <c:idx val="5"/>
                <c:order val="5"/>
                <c:tx>
                  <c:strRef>
                    <c:extLst>
                      <c:ext uri="{02D57815-91ED-43cb-92C2-25804820EDAC}">
                        <c15:formulaRef>
                          <c15:sqref>'[1]2二级费项发生与预算费用'!$A$7:$B$7</c15:sqref>
                        </c15:formulaRef>
                      </c:ext>
                    </c:extLst>
                    <c:strCache>
                      <c:ptCount val="1"/>
                      <c:pt idx="0">
                        <c:v>物耗成本 物耗成本已发生金额累计</c:v>
                      </c:pt>
                    </c:strCache>
                  </c:strRef>
                </c:tx>
                <c:spPr>
                  <a:solidFill>
                    <a:schemeClr val="accent6"/>
                  </a:solidFill>
                  <a:ln>
                    <a:noFill/>
                  </a:ln>
                  <a:effectLst/>
                </c:spPr>
                <c:invertIfNegative val="0"/>
                <c:dLbls>
                  <c:delete val="1"/>
                </c:dLbls>
                <c:cat>
                  <c:strRef>
                    <c:extLst>
                      <c:ext uri="{02D57815-91ED-43cb-92C2-25804820EDAC}">
                        <c15:fullRef>
                          <c15:sqref/>
                        </c15:fullRef>
                        <c15:formulaRef>
                          <c15:sqref>'[1]2二级费项发生与预算费用'!$C$1:$N$1</c15:sqref>
                        </c15:formulaRef>
                      </c:ext>
                    </c:extLst>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15:ser>
            </c15:filteredBarSeries>
          </c:ext>
        </c:extLst>
      </c:barChart>
      <c:barChart>
        <c:barDir val="col"/>
        <c:grouping val="clustered"/>
        <c:varyColors val="0"/>
        <c:dLbls>
          <c:showLegendKey val="0"/>
          <c:showVal val="0"/>
          <c:showCatName val="0"/>
          <c:showSerName val="0"/>
          <c:showPercent val="0"/>
          <c:showBubbleSize val="0"/>
        </c:dLbls>
        <c:gapWidth val="150"/>
        <c:axId val="1576452207"/>
        <c:axId val="1576684239"/>
      </c:barChart>
      <c:lineChart>
        <c:grouping val="standard"/>
        <c:varyColors val="0"/>
        <c:dLbls>
          <c:showLegendKey val="0"/>
          <c:showVal val="0"/>
          <c:showCatName val="0"/>
          <c:showSerName val="0"/>
          <c:showPercent val="0"/>
          <c:showBubbleSize val="0"/>
        </c:dLbls>
        <c:marker val="0"/>
        <c:smooth val="0"/>
        <c:axId val="1576449007"/>
        <c:axId val="1576680079"/>
      </c:lineChart>
      <c:lineChart>
        <c:grouping val="standard"/>
        <c:varyColors val="0"/>
        <c:ser>
          <c:idx val="2"/>
          <c:order val="2"/>
          <c:tx>
            <c:strRef>
              <c:f>'[1]2二级费项发生与预算费用'!$A$4:$B$4</c:f>
              <c:strCache>
                <c:ptCount val="1"/>
                <c:pt idx="0">
                  <c:v>服务成本 服务成本目标金额</c:v>
                </c:pt>
              </c:strCache>
            </c:strRef>
          </c:tx>
          <c:spPr>
            <a:ln w="28575" cap="rnd">
              <a:solidFill>
                <a:schemeClr val="accent1"/>
              </a:solidFill>
              <a:round/>
            </a:ln>
            <a:effectLst/>
          </c:spPr>
          <c:marker>
            <c:symbol val="none"/>
          </c:marker>
          <c:dLbls>
            <c:delete val="1"/>
          </c:dLbls>
          <c:cat>
            <c:strRef>
              <c:f>'[1]2二级费项发生与预算费用'!$C$1:$N$1</c:f>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f>'[1]2二级费项发生与预算费用'!$C$4:$N$4</c:f>
              <c:numCache>
                <c:formatCode>General</c:formatCode>
                <c:ptCount val="12"/>
                <c:pt idx="0">
                  <c:v>596757.627184279</c:v>
                </c:pt>
                <c:pt idx="1">
                  <c:v>12924.8739327682</c:v>
                </c:pt>
                <c:pt idx="2">
                  <c:v>12924.8739327682</c:v>
                </c:pt>
                <c:pt idx="3">
                  <c:v>12924.8739327682</c:v>
                </c:pt>
                <c:pt idx="4">
                  <c:v>12924.8739327682</c:v>
                </c:pt>
                <c:pt idx="5">
                  <c:v>12924.8739327682</c:v>
                </c:pt>
                <c:pt idx="6">
                  <c:v>12924.8739327682</c:v>
                </c:pt>
                <c:pt idx="7">
                  <c:v>12924.8739327682</c:v>
                </c:pt>
                <c:pt idx="8">
                  <c:v>12924.8739327682</c:v>
                </c:pt>
                <c:pt idx="9">
                  <c:v>12924.8739327682</c:v>
                </c:pt>
                <c:pt idx="10">
                  <c:v>12924.8739327682</c:v>
                </c:pt>
                <c:pt idx="11">
                  <c:v>12924.8739327682</c:v>
                </c:pt>
              </c:numCache>
            </c:numRef>
          </c:val>
          <c:smooth val="0"/>
        </c:ser>
        <c:ser>
          <c:idx val="6"/>
          <c:order val="6"/>
          <c:tx>
            <c:strRef>
              <c:f>'[1]2二级费项发生与预算费用'!$A$8:$B$8</c:f>
              <c:strCache>
                <c:ptCount val="1"/>
                <c:pt idx="0">
                  <c:v>物耗成本 物耗成本目标金额</c:v>
                </c:pt>
              </c:strCache>
            </c:strRef>
          </c:tx>
          <c:spPr>
            <a:ln w="28575" cap="rnd">
              <a:solidFill>
                <a:schemeClr val="accent2"/>
              </a:solidFill>
              <a:round/>
            </a:ln>
            <a:effectLst/>
          </c:spPr>
          <c:marker>
            <c:symbol val="none"/>
          </c:marker>
          <c:dLbls>
            <c:delete val="1"/>
          </c:dLbls>
          <c:cat>
            <c:strRef>
              <c:f>'[1]2二级费项发生与预算费用'!$C$1:$N$1</c:f>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f>'[1]2二级费项发生与预算费用'!$C$8:$N$8</c:f>
              <c:numCache>
                <c:formatCode>General</c:formatCode>
                <c:ptCount val="12"/>
                <c:pt idx="0">
                  <c:v>35821.3054654117</c:v>
                </c:pt>
                <c:pt idx="1">
                  <c:v>0</c:v>
                </c:pt>
                <c:pt idx="2">
                  <c:v>0</c:v>
                </c:pt>
                <c:pt idx="3">
                  <c:v>0</c:v>
                </c:pt>
                <c:pt idx="4">
                  <c:v>0</c:v>
                </c:pt>
                <c:pt idx="5">
                  <c:v>0</c:v>
                </c:pt>
                <c:pt idx="6">
                  <c:v>0</c:v>
                </c:pt>
                <c:pt idx="7">
                  <c:v>0</c:v>
                </c:pt>
                <c:pt idx="8">
                  <c:v>0</c:v>
                </c:pt>
                <c:pt idx="9">
                  <c:v>0</c:v>
                </c:pt>
                <c:pt idx="10">
                  <c:v>0</c:v>
                </c:pt>
                <c:pt idx="11">
                  <c:v>0</c:v>
                </c:pt>
              </c:numCache>
            </c:numRef>
          </c:val>
          <c:smooth val="0"/>
        </c:ser>
        <c:ser>
          <c:idx val="10"/>
          <c:order val="10"/>
          <c:tx>
            <c:strRef>
              <c:f>'[1]2二级费项发生与预算费用'!$A$12:$B$12</c:f>
              <c:strCache>
                <c:ptCount val="1"/>
                <c:pt idx="0">
                  <c:v>维改成本 维改成本目标金额</c:v>
                </c:pt>
              </c:strCache>
            </c:strRef>
          </c:tx>
          <c:spPr>
            <a:ln w="28575" cap="rnd">
              <a:solidFill>
                <a:schemeClr val="accent3"/>
              </a:solidFill>
              <a:round/>
            </a:ln>
            <a:effectLst/>
          </c:spPr>
          <c:marker>
            <c:symbol val="none"/>
          </c:marker>
          <c:dLbls>
            <c:delete val="1"/>
          </c:dLbls>
          <c:cat>
            <c:strRef>
              <c:f>'[1]2二级费项发生与预算费用'!$C$1:$N$1</c:f>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f>'[1]2二级费项发生与预算费用'!$C$12:$N$12</c:f>
              <c:numCache>
                <c:formatCode>General</c:formatCode>
                <c:ptCount val="12"/>
                <c:pt idx="0">
                  <c:v>10064.679245283</c:v>
                </c:pt>
                <c:pt idx="1">
                  <c:v>0</c:v>
                </c:pt>
                <c:pt idx="2">
                  <c:v>0</c:v>
                </c:pt>
                <c:pt idx="3">
                  <c:v>0</c:v>
                </c:pt>
                <c:pt idx="4">
                  <c:v>0</c:v>
                </c:pt>
                <c:pt idx="5">
                  <c:v>0</c:v>
                </c:pt>
                <c:pt idx="6">
                  <c:v>0</c:v>
                </c:pt>
                <c:pt idx="7">
                  <c:v>0</c:v>
                </c:pt>
                <c:pt idx="8">
                  <c:v>0</c:v>
                </c:pt>
                <c:pt idx="9">
                  <c:v>0</c:v>
                </c:pt>
                <c:pt idx="10">
                  <c:v>0</c:v>
                </c:pt>
                <c:pt idx="11">
                  <c:v>0</c:v>
                </c:pt>
              </c:numCache>
            </c:numRef>
          </c:val>
          <c:smooth val="0"/>
        </c:ser>
        <c:ser>
          <c:idx val="14"/>
          <c:order val="14"/>
          <c:tx>
            <c:strRef>
              <c:f>'[1]2二级费项发生与预算费用'!$A$16:$B$16</c:f>
              <c:strCache>
                <c:ptCount val="1"/>
                <c:pt idx="0">
                  <c:v>能源成本 能源成本目标金额</c:v>
                </c:pt>
              </c:strCache>
            </c:strRef>
          </c:tx>
          <c:spPr>
            <a:ln w="28575" cap="rnd">
              <a:solidFill>
                <a:schemeClr val="accent4">
                  <a:lumMod val="75000"/>
                </a:schemeClr>
              </a:solidFill>
              <a:round/>
            </a:ln>
            <a:effectLst/>
          </c:spPr>
          <c:marker>
            <c:symbol val="none"/>
          </c:marker>
          <c:dLbls>
            <c:delete val="1"/>
          </c:dLbls>
          <c:cat>
            <c:strRef>
              <c:f>'[1]2二级费项发生与预算费用'!$C$1:$N$1</c:f>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f>'[1]2二级费项发生与预算费用'!$C$16:$N$16</c:f>
              <c:numCache>
                <c:formatCode>General</c:formatCode>
                <c:ptCount val="12"/>
                <c:pt idx="0">
                  <c:v>0</c:v>
                </c:pt>
                <c:pt idx="1">
                  <c:v>0</c:v>
                </c:pt>
                <c:pt idx="2">
                  <c:v>0</c:v>
                </c:pt>
                <c:pt idx="3">
                  <c:v>0</c:v>
                </c:pt>
                <c:pt idx="4">
                  <c:v>0</c:v>
                </c:pt>
                <c:pt idx="5">
                  <c:v>0</c:v>
                </c:pt>
                <c:pt idx="6">
                  <c:v>0</c:v>
                </c:pt>
                <c:pt idx="7">
                  <c:v>0</c:v>
                </c:pt>
                <c:pt idx="8">
                  <c:v>0</c:v>
                </c:pt>
                <c:pt idx="9">
                  <c:v>0</c:v>
                </c:pt>
                <c:pt idx="10">
                  <c:v>0</c:v>
                </c:pt>
                <c:pt idx="11">
                  <c:v>0</c:v>
                </c:pt>
              </c:numCache>
            </c:numRef>
          </c:val>
          <c:smooth val="0"/>
        </c:ser>
        <c:ser>
          <c:idx val="18"/>
          <c:order val="18"/>
          <c:tx>
            <c:strRef>
              <c:f>'[1]2二级费项发生与预算费用'!$A$20:$B$20</c:f>
              <c:strCache>
                <c:ptCount val="1"/>
                <c:pt idx="0">
                  <c:v>行政办公 行政办公目标金额</c:v>
                </c:pt>
              </c:strCache>
            </c:strRef>
          </c:tx>
          <c:spPr>
            <a:ln w="28575" cap="rnd">
              <a:solidFill>
                <a:schemeClr val="accent6"/>
              </a:solidFill>
              <a:round/>
            </a:ln>
            <a:effectLst/>
          </c:spPr>
          <c:marker>
            <c:symbol val="none"/>
          </c:marker>
          <c:dLbls>
            <c:delete val="1"/>
          </c:dLbls>
          <c:cat>
            <c:strRef>
              <c:f>'[1]2二级费项发生与预算费用'!$C$1:$N$1</c:f>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f>'[1]2二级费项发生与预算费用'!$C$20:$N$20</c:f>
              <c:numCache>
                <c:formatCode>General</c:formatCode>
                <c:ptCount val="12"/>
                <c:pt idx="0">
                  <c:v>160</c:v>
                </c:pt>
                <c:pt idx="1">
                  <c:v>160</c:v>
                </c:pt>
                <c:pt idx="2">
                  <c:v>160</c:v>
                </c:pt>
                <c:pt idx="3">
                  <c:v>160</c:v>
                </c:pt>
                <c:pt idx="4">
                  <c:v>160</c:v>
                </c:pt>
                <c:pt idx="5">
                  <c:v>160</c:v>
                </c:pt>
                <c:pt idx="6">
                  <c:v>160</c:v>
                </c:pt>
                <c:pt idx="7">
                  <c:v>160</c:v>
                </c:pt>
                <c:pt idx="8">
                  <c:v>160</c:v>
                </c:pt>
                <c:pt idx="9">
                  <c:v>160</c:v>
                </c:pt>
                <c:pt idx="10">
                  <c:v>160</c:v>
                </c:pt>
                <c:pt idx="11">
                  <c:v>160</c:v>
                </c:pt>
              </c:numCache>
            </c:numRef>
          </c:val>
          <c:smooth val="0"/>
        </c:ser>
        <c:ser>
          <c:idx val="22"/>
          <c:order val="22"/>
          <c:tx>
            <c:strRef>
              <c:f>'[1]2二级费项发生与预算费用'!$A$24:$B$24</c:f>
              <c:strCache>
                <c:ptCount val="1"/>
                <c:pt idx="0">
                  <c:v>前期投入 前期投入目标金额</c:v>
                </c:pt>
              </c:strCache>
            </c:strRef>
          </c:tx>
          <c:spPr>
            <a:ln w="28575" cap="rnd">
              <a:solidFill>
                <a:schemeClr val="accent6">
                  <a:lumMod val="75000"/>
                </a:schemeClr>
              </a:solidFill>
              <a:round/>
            </a:ln>
            <a:effectLst/>
          </c:spPr>
          <c:marker>
            <c:symbol val="none"/>
          </c:marker>
          <c:dLbls>
            <c:delete val="1"/>
          </c:dLbls>
          <c:cat>
            <c:strRef>
              <c:f>'[1]2二级费项发生与预算费用'!$C$1:$N$1</c:f>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f>'[1]2二级费项发生与预算费用'!$C$24:$N$24</c:f>
              <c:numCache>
                <c:formatCode>General</c:formatCode>
                <c:ptCount val="12"/>
                <c:pt idx="0">
                  <c:v>147600</c:v>
                </c:pt>
                <c:pt idx="1">
                  <c:v>6000</c:v>
                </c:pt>
                <c:pt idx="2">
                  <c:v>6000</c:v>
                </c:pt>
                <c:pt idx="3">
                  <c:v>6000</c:v>
                </c:pt>
                <c:pt idx="4">
                  <c:v>6000</c:v>
                </c:pt>
                <c:pt idx="5">
                  <c:v>6000</c:v>
                </c:pt>
                <c:pt idx="6">
                  <c:v>6000</c:v>
                </c:pt>
                <c:pt idx="7">
                  <c:v>6000</c:v>
                </c:pt>
                <c:pt idx="8">
                  <c:v>6000</c:v>
                </c:pt>
                <c:pt idx="9">
                  <c:v>6000</c:v>
                </c:pt>
                <c:pt idx="10">
                  <c:v>6000</c:v>
                </c:pt>
                <c:pt idx="11">
                  <c:v>6000</c:v>
                </c:pt>
              </c:numCache>
            </c:numRef>
          </c:val>
          <c:smooth val="0"/>
        </c:ser>
        <c:dLbls>
          <c:showLegendKey val="0"/>
          <c:showVal val="0"/>
          <c:showCatName val="0"/>
          <c:showSerName val="0"/>
          <c:showPercent val="0"/>
          <c:showBubbleSize val="0"/>
        </c:dLbls>
        <c:marker val="0"/>
        <c:smooth val="0"/>
        <c:axId val="1576452207"/>
        <c:axId val="1576684239"/>
        <c:extLst>
          <c:ext xmlns:c15="http://schemas.microsoft.com/office/drawing/2012/chart" uri="{02D57815-91ED-43cb-92C2-25804820EDAC}">
            <c15:filteredLineSeries>
              <c15:ser>
                <c:idx val="7"/>
                <c:order val="7"/>
                <c:tx>
                  <c:strRef>
                    <c:extLst>
                      <c:ext uri="{02D57815-91ED-43cb-92C2-25804820EDAC}">
                        <c15:formulaRef>
                          <c15:sqref>'[1]2二级费项发生与预算费用'!$A$9:$B$9</c15:sqref>
                        </c15:formulaRef>
                      </c:ext>
                    </c:extLst>
                    <c:strCache>
                      <c:ptCount val="1"/>
                      <c:pt idx="0">
                        <c:v>物耗成本 物耗成本目标金额累计</c:v>
                      </c:pt>
                    </c:strCache>
                  </c:strRef>
                </c:tx>
                <c:spPr>
                  <a:ln w="28575" cap="rnd">
                    <a:solidFill>
                      <a:schemeClr val="accent2">
                        <a:lumMod val="60000"/>
                      </a:schemeClr>
                    </a:solidFill>
                    <a:round/>
                  </a:ln>
                  <a:effectLst/>
                </c:spPr>
                <c:marker>
                  <c:symbol val="none"/>
                </c:marker>
                <c:dLbls>
                  <c:delete val="1"/>
                </c:dLbls>
                <c:cat>
                  <c:strRef>
                    <c:extLst>
                      <c:ext uri="{02D57815-91ED-43cb-92C2-25804820EDAC}">
                        <c15:fullRef>
                          <c15:sqref/>
                        </c15:fullRef>
                        <c15:formulaRef>
                          <c15:sqref>'[1]2二级费项发生与预算费用'!$C$1:$N$1</c15:sqref>
                        </c15:formulaRef>
                      </c:ext>
                    </c:extLst>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smooth val="0"/>
              </c15:ser>
            </c15:filteredLineSeries>
            <c15:filteredLineSeries>
              <c15:ser>
                <c:idx val="9"/>
                <c:order val="9"/>
                <c:tx>
                  <c:strRef>
                    <c:extLst>
                      <c:ext uri="{02D57815-91ED-43cb-92C2-25804820EDAC}">
                        <c15:formulaRef>
                          <c15:sqref>'[1]2二级费项发生与预算费用'!$A$11:$B$11</c15:sqref>
                        </c15:formulaRef>
                      </c:ext>
                    </c:extLst>
                    <c:strCache>
                      <c:ptCount val="1"/>
                      <c:pt idx="0">
                        <c:v>维改成本 维改成本已发生金额累计</c:v>
                      </c:pt>
                    </c:strCache>
                  </c:strRef>
                </c:tx>
                <c:spPr>
                  <a:ln w="28575" cap="rnd">
                    <a:solidFill>
                      <a:schemeClr val="accent4">
                        <a:lumMod val="60000"/>
                      </a:schemeClr>
                    </a:solidFill>
                    <a:round/>
                  </a:ln>
                  <a:effectLst/>
                </c:spPr>
                <c:marker>
                  <c:symbol val="none"/>
                </c:marker>
                <c:dLbls>
                  <c:delete val="1"/>
                </c:dLbls>
                <c:cat>
                  <c:strRef>
                    <c:extLst>
                      <c:ext uri="{02D57815-91ED-43cb-92C2-25804820EDAC}">
                        <c15:fullRef>
                          <c15:sqref/>
                        </c15:fullRef>
                        <c15:formulaRef>
                          <c15:sqref>'[1]2二级费项发生与预算费用'!$C$1:$N$1</c15:sqref>
                        </c15:formulaRef>
                      </c:ext>
                    </c:extLst>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smooth val="0"/>
              </c15:ser>
            </c15:filteredLineSeries>
            <c15:filteredLineSeries>
              <c15:ser>
                <c:idx val="11"/>
                <c:order val="11"/>
                <c:tx>
                  <c:strRef>
                    <c:extLst>
                      <c:ext uri="{02D57815-91ED-43cb-92C2-25804820EDAC}">
                        <c15:formulaRef>
                          <c15:sqref>'[1]2二级费项发生与预算费用'!$A$13:$B$13</c15:sqref>
                        </c15:formulaRef>
                      </c:ext>
                    </c:extLst>
                    <c:strCache>
                      <c:ptCount val="1"/>
                      <c:pt idx="0">
                        <c:v>维改成本 维改成本目标成本累计</c:v>
                      </c:pt>
                    </c:strCache>
                  </c:strRef>
                </c:tx>
                <c:spPr>
                  <a:ln w="28575" cap="rnd">
                    <a:solidFill>
                      <a:schemeClr val="accent6">
                        <a:lumMod val="60000"/>
                      </a:schemeClr>
                    </a:solidFill>
                    <a:round/>
                  </a:ln>
                  <a:effectLst/>
                </c:spPr>
                <c:marker>
                  <c:symbol val="none"/>
                </c:marker>
                <c:dLbls>
                  <c:delete val="1"/>
                </c:dLbls>
                <c:cat>
                  <c:strRef>
                    <c:extLst>
                      <c:ext uri="{02D57815-91ED-43cb-92C2-25804820EDAC}">
                        <c15:fullRef>
                          <c15:sqref/>
                        </c15:fullRef>
                        <c15:formulaRef>
                          <c15:sqref>'[1]2二级费项发生与预算费用'!$C$1:$N$1</c15:sqref>
                        </c15:formulaRef>
                      </c:ext>
                    </c:extLst>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smooth val="0"/>
              </c15:ser>
            </c15:filteredLineSeries>
            <c15:filteredLineSeries>
              <c15:ser>
                <c:idx val="13"/>
                <c:order val="13"/>
                <c:tx>
                  <c:strRef>
                    <c:extLst>
                      <c:ext uri="{02D57815-91ED-43cb-92C2-25804820EDAC}">
                        <c15:formulaRef>
                          <c15:sqref>'[1]2二级费项发生与预算费用'!$A$15:$B$15</c15:sqref>
                        </c15:formulaRef>
                      </c:ext>
                    </c:extLst>
                    <c:strCache>
                      <c:ptCount val="1"/>
                      <c:pt idx="0">
                        <c:v>能源成本 能源成本已发生金额累计</c:v>
                      </c:pt>
                    </c:strCache>
                  </c:strRef>
                </c:tx>
                <c:spPr>
                  <a:ln w="28575" cap="rnd">
                    <a:solidFill>
                      <a:schemeClr val="accent2">
                        <a:lumMod val="80000"/>
                        <a:lumOff val="20000"/>
                      </a:schemeClr>
                    </a:solidFill>
                    <a:round/>
                  </a:ln>
                  <a:effectLst/>
                </c:spPr>
                <c:marker>
                  <c:symbol val="none"/>
                </c:marker>
                <c:dLbls>
                  <c:delete val="1"/>
                </c:dLbls>
                <c:cat>
                  <c:strRef>
                    <c:extLst>
                      <c:ext uri="{02D57815-91ED-43cb-92C2-25804820EDAC}">
                        <c15:fullRef>
                          <c15:sqref/>
                        </c15:fullRef>
                        <c15:formulaRef>
                          <c15:sqref>'[1]2二级费项发生与预算费用'!$C$1:$N$1</c15:sqref>
                        </c15:formulaRef>
                      </c:ext>
                    </c:extLst>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smooth val="0"/>
              </c15:ser>
            </c15:filteredLineSeries>
            <c15:filteredLineSeries>
              <c15:ser>
                <c:idx val="15"/>
                <c:order val="15"/>
                <c:tx>
                  <c:strRef>
                    <c:extLst>
                      <c:ext uri="{02D57815-91ED-43cb-92C2-25804820EDAC}">
                        <c15:formulaRef>
                          <c15:sqref>'[1]2二级费项发生与预算费用'!$A$17:$B$17</c15:sqref>
                        </c15:formulaRef>
                      </c:ext>
                    </c:extLst>
                    <c:strCache>
                      <c:ptCount val="1"/>
                      <c:pt idx="0">
                        <c:v>能源成本 能源成本目标金额累计</c:v>
                      </c:pt>
                    </c:strCache>
                  </c:strRef>
                </c:tx>
                <c:spPr>
                  <a:ln w="28575" cap="rnd">
                    <a:solidFill>
                      <a:schemeClr val="accent4">
                        <a:lumMod val="80000"/>
                        <a:lumOff val="20000"/>
                      </a:schemeClr>
                    </a:solidFill>
                    <a:round/>
                  </a:ln>
                  <a:effectLst/>
                </c:spPr>
                <c:marker>
                  <c:symbol val="none"/>
                </c:marker>
                <c:dLbls>
                  <c:delete val="1"/>
                </c:dLbls>
                <c:cat>
                  <c:strRef>
                    <c:extLst>
                      <c:ext uri="{02D57815-91ED-43cb-92C2-25804820EDAC}">
                        <c15:fullRef>
                          <c15:sqref/>
                        </c15:fullRef>
                        <c15:formulaRef>
                          <c15:sqref>'[1]2二级费项发生与预算费用'!$C$1:$N$1</c15:sqref>
                        </c15:formulaRef>
                      </c:ext>
                    </c:extLst>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smooth val="0"/>
              </c15:ser>
            </c15:filteredLineSeries>
            <c15:filteredLineSeries>
              <c15:ser>
                <c:idx val="17"/>
                <c:order val="17"/>
                <c:tx>
                  <c:strRef>
                    <c:extLst>
                      <c:ext uri="{02D57815-91ED-43cb-92C2-25804820EDAC}">
                        <c15:formulaRef>
                          <c15:sqref>'[1]2二级费项发生与预算费用'!$A$19:$B$19</c15:sqref>
                        </c15:formulaRef>
                      </c:ext>
                    </c:extLst>
                    <c:strCache>
                      <c:ptCount val="1"/>
                      <c:pt idx="0">
                        <c:v>行政办公 行政办公已发生金额累计</c:v>
                      </c:pt>
                    </c:strCache>
                  </c:strRef>
                </c:tx>
                <c:spPr>
                  <a:ln w="28575" cap="rnd">
                    <a:solidFill>
                      <a:schemeClr val="accent6">
                        <a:lumMod val="80000"/>
                        <a:lumOff val="20000"/>
                      </a:schemeClr>
                    </a:solidFill>
                    <a:round/>
                  </a:ln>
                  <a:effectLst/>
                </c:spPr>
                <c:marker>
                  <c:symbol val="none"/>
                </c:marker>
                <c:dLbls>
                  <c:delete val="1"/>
                </c:dLbls>
                <c:cat>
                  <c:strRef>
                    <c:extLst>
                      <c:ext uri="{02D57815-91ED-43cb-92C2-25804820EDAC}">
                        <c15:fullRef>
                          <c15:sqref/>
                        </c15:fullRef>
                        <c15:formulaRef>
                          <c15:sqref>'[1]2二级费项发生与预算费用'!$C$1:$N$1</c15:sqref>
                        </c15:formulaRef>
                      </c:ext>
                    </c:extLst>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extLst>
                      <c:ext uri="{02D57815-91ED-43cb-92C2-25804820EDAC}">
                        <c15:formulaRef>
                          <c15:sqref>{4420.46,12628.32,1141709.3,1144075.14,1146226.53,1150549.33,1150549.33,1150549.33,1150549.33,1150549.33,1150549.33,1150549.33}</c15:sqref>
                        </c15:formulaRef>
                      </c:ext>
                    </c:extLst>
                    <c:numCache>
                      <c:formatCode>General</c:formatCode>
                      <c:ptCount val="12"/>
                      <c:pt idx="0">
                        <c:v>4420.46</c:v>
                      </c:pt>
                      <c:pt idx="1">
                        <c:v>12628.32</c:v>
                      </c:pt>
                      <c:pt idx="2">
                        <c:v>1141709.3</c:v>
                      </c:pt>
                      <c:pt idx="3">
                        <c:v>1144075.14</c:v>
                      </c:pt>
                      <c:pt idx="4">
                        <c:v>1146226.53</c:v>
                      </c:pt>
                      <c:pt idx="5">
                        <c:v>1150549.33</c:v>
                      </c:pt>
                      <c:pt idx="6">
                        <c:v>1150549.33</c:v>
                      </c:pt>
                      <c:pt idx="7">
                        <c:v>1150549.33</c:v>
                      </c:pt>
                      <c:pt idx="8">
                        <c:v>1150549.33</c:v>
                      </c:pt>
                      <c:pt idx="9">
                        <c:v>1150549.33</c:v>
                      </c:pt>
                      <c:pt idx="10">
                        <c:v>1150549.33</c:v>
                      </c:pt>
                      <c:pt idx="11">
                        <c:v>1150549.33</c:v>
                      </c:pt>
                    </c:numCache>
                  </c:numRef>
                </c:val>
                <c:smooth val="0"/>
              </c15:ser>
            </c15:filteredLineSeries>
            <c15:filteredLineSeries>
              <c15:ser>
                <c:idx val="19"/>
                <c:order val="19"/>
                <c:tx>
                  <c:strRef>
                    <c:extLst>
                      <c:ext uri="{02D57815-91ED-43cb-92C2-25804820EDAC}">
                        <c15:formulaRef>
                          <c15:sqref>'[1]2二级费项发生与预算费用'!$A$21:$B$21</c15:sqref>
                        </c15:formulaRef>
                      </c:ext>
                    </c:extLst>
                    <c:strCache>
                      <c:ptCount val="1"/>
                      <c:pt idx="0">
                        <c:v>行政办公 行政办公目标金额累计</c:v>
                      </c:pt>
                    </c:strCache>
                  </c:strRef>
                </c:tx>
                <c:spPr>
                  <a:ln w="28575" cap="rnd">
                    <a:solidFill>
                      <a:schemeClr val="accent2">
                        <a:lumMod val="80000"/>
                      </a:schemeClr>
                    </a:solidFill>
                    <a:round/>
                  </a:ln>
                  <a:effectLst/>
                </c:spPr>
                <c:marker>
                  <c:symbol val="none"/>
                </c:marker>
                <c:dLbls>
                  <c:delete val="1"/>
                </c:dLbls>
                <c:cat>
                  <c:strRef>
                    <c:extLst>
                      <c:ext uri="{02D57815-91ED-43cb-92C2-25804820EDAC}">
                        <c15:fullRef>
                          <c15:sqref/>
                        </c15:fullRef>
                        <c15:formulaRef>
                          <c15:sqref>'[1]2二级费项发生与预算费用'!$C$1:$N$1</c15:sqref>
                        </c15:formulaRef>
                      </c:ext>
                    </c:extLst>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extLst>
                      <c:ext uri="{02D57815-91ED-43cb-92C2-25804820EDAC}">
                        <c15:formulaRef>
                          <c15:sqref>{31676.91,63353.82,95030.73,126707.64,158384.55,190061.46,221738.37,253415.28,285092.19,316769.1,348446.01,380122.92}</c15:sqref>
                        </c15:formulaRef>
                      </c:ext>
                    </c:extLst>
                    <c:numCache>
                      <c:formatCode>General</c:formatCode>
                      <c:ptCount val="12"/>
                      <c:pt idx="0">
                        <c:v>31676.91</c:v>
                      </c:pt>
                      <c:pt idx="1">
                        <c:v>63353.82</c:v>
                      </c:pt>
                      <c:pt idx="2">
                        <c:v>95030.73</c:v>
                      </c:pt>
                      <c:pt idx="3">
                        <c:v>126707.64</c:v>
                      </c:pt>
                      <c:pt idx="4">
                        <c:v>158384.55</c:v>
                      </c:pt>
                      <c:pt idx="5">
                        <c:v>190061.46</c:v>
                      </c:pt>
                      <c:pt idx="6">
                        <c:v>221738.37</c:v>
                      </c:pt>
                      <c:pt idx="7">
                        <c:v>253415.28</c:v>
                      </c:pt>
                      <c:pt idx="8">
                        <c:v>285092.19</c:v>
                      </c:pt>
                      <c:pt idx="9">
                        <c:v>316769.1</c:v>
                      </c:pt>
                      <c:pt idx="10">
                        <c:v>348446.01</c:v>
                      </c:pt>
                      <c:pt idx="11">
                        <c:v>380122.92</c:v>
                      </c:pt>
                    </c:numCache>
                  </c:numRef>
                </c:val>
                <c:smooth val="0"/>
              </c15:ser>
            </c15:filteredLineSeries>
            <c15:filteredLineSeries>
              <c15:ser>
                <c:idx val="21"/>
                <c:order val="21"/>
                <c:tx>
                  <c:strRef>
                    <c:extLst>
                      <c:ext uri="{02D57815-91ED-43cb-92C2-25804820EDAC}">
                        <c15:formulaRef>
                          <c15:sqref>'[1]2二级费项发生与预算费用'!$A$23:$B$23</c15:sqref>
                        </c15:formulaRef>
                      </c:ext>
                    </c:extLst>
                    <c:strCache>
                      <c:ptCount val="1"/>
                      <c:pt idx="0">
                        <c:v>前期投入 前期投入已发生金额累计</c:v>
                      </c:pt>
                    </c:strCache>
                  </c:strRef>
                </c:tx>
                <c:spPr>
                  <a:ln w="28575" cap="rnd">
                    <a:solidFill>
                      <a:schemeClr val="accent4">
                        <a:lumMod val="80000"/>
                      </a:schemeClr>
                    </a:solidFill>
                    <a:round/>
                  </a:ln>
                  <a:effectLst/>
                </c:spPr>
                <c:marker>
                  <c:symbol val="none"/>
                </c:marker>
                <c:dLbls>
                  <c:delete val="1"/>
                </c:dLbls>
                <c:cat>
                  <c:strRef>
                    <c:extLst>
                      <c:ext uri="{02D57815-91ED-43cb-92C2-25804820EDAC}">
                        <c15:fullRef>
                          <c15:sqref/>
                        </c15:fullRef>
                        <c15:formulaRef>
                          <c15:sqref>'[1]2二级费项发生与预算费用'!$C$1:$N$1</c15:sqref>
                        </c15:formulaRef>
                      </c:ext>
                    </c:extLst>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smooth val="0"/>
              </c15:ser>
            </c15:filteredLineSeries>
            <c15:filteredLineSeries>
              <c15:ser>
                <c:idx val="23"/>
                <c:order val="23"/>
                <c:tx>
                  <c:strRef>
                    <c:extLst>
                      <c:ext uri="{02D57815-91ED-43cb-92C2-25804820EDAC}">
                        <c15:formulaRef>
                          <c15:sqref>'[1]2二级费项发生与预算费用'!$A$25:$B$25</c15:sqref>
                        </c15:formulaRef>
                      </c:ext>
                    </c:extLst>
                    <c:strCache>
                      <c:ptCount val="1"/>
                      <c:pt idx="0">
                        <c:v>前期投入 前期投入目标金额累计</c:v>
                      </c:pt>
                    </c:strCache>
                  </c:strRef>
                </c:tx>
                <c:spPr>
                  <a:ln w="28575" cap="rnd">
                    <a:solidFill>
                      <a:schemeClr val="accent6">
                        <a:lumMod val="80000"/>
                      </a:schemeClr>
                    </a:solidFill>
                    <a:round/>
                  </a:ln>
                  <a:effectLst/>
                </c:spPr>
                <c:marker>
                  <c:symbol val="none"/>
                </c:marker>
                <c:dLbls>
                  <c:delete val="1"/>
                </c:dLbls>
                <c:cat>
                  <c:strRef>
                    <c:extLst>
                      <c:ext uri="{02D57815-91ED-43cb-92C2-25804820EDAC}">
                        <c15:fullRef>
                          <c15:sqref/>
                        </c15:fullRef>
                        <c15:formulaRef>
                          <c15:sqref>'[1]2二级费项发生与预算费用'!$C$1:$N$1</c15:sqref>
                        </c15:formulaRef>
                      </c:ext>
                    </c:extLst>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smooth val="0"/>
              </c15:ser>
            </c15:filteredLineSeries>
          </c:ext>
        </c:extLst>
      </c:lineChart>
      <c:catAx>
        <c:axId val="1576449007"/>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crossAx val="1576680079"/>
        <c:crosses val="autoZero"/>
        <c:auto val="1"/>
        <c:lblAlgn val="ctr"/>
        <c:lblOffset val="100"/>
        <c:noMultiLvlLbl val="0"/>
      </c:catAx>
      <c:valAx>
        <c:axId val="1576680079"/>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crossAx val="1576449007"/>
        <c:crosses val="autoZero"/>
        <c:crossBetween val="between"/>
        <c:dispUnits>
          <c:builtInUnit val="tenThousands"/>
          <c:dispUnitsLbl>
            <c:layout>
              <c:manualLayout>
                <c:xMode val="edge"/>
                <c:yMode val="edge"/>
                <c:x val="0.0120324352602668"/>
                <c:y val="0.225440090857467"/>
              </c:manualLayout>
            </c:layout>
            <c:tx>
              <c:rich>
                <a:bodyPr rot="0" spcFirstLastPara="1" vertOverflow="ellipsis" vert="horz" wrap="square" anchor="ctr" anchorCtr="1">
                  <a:spAutoFit/>
                </a:bodyPr>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r>
                    <a:rPr lang="zh-CN" altLang="en-US" sz="1200" b="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rPr>
                    <a:t>万</a:t>
                  </a:r>
                  <a:endParaRPr lang="en-US" altLang="zh-CN" sz="1200" b="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endParaRPr>
                </a:p>
              </c:rich>
            </c:tx>
            <c:spPr>
              <a:noFill/>
              <a:ln>
                <a:noFill/>
              </a:ln>
              <a:effectLst/>
            </c:spPr>
            <c:txPr>
              <a:bodyPr rot="0" spcFirstLastPara="1" vertOverflow="ellipsis" vert="horz" wrap="square" anchor="ctr" anchorCtr="1">
                <a:spAutoFit/>
              </a:bodyPr>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dispUnitsLbl>
        </c:dispUnits>
      </c:valAx>
      <c:catAx>
        <c:axId val="1576452207"/>
        <c:scaling>
          <c:orientation val="minMax"/>
        </c:scaling>
        <c:delete val="1"/>
        <c:axPos val="b"/>
        <c:numFmt formatCode="General" sourceLinked="1"/>
        <c:majorTickMark val="none"/>
        <c:minorTickMark val="none"/>
        <c:tickLblPos val="nextTo"/>
        <c:txPr>
          <a:bodyPr rot="-60000000" spcFirstLastPara="0" vertOverflow="ellipsis" vert="horz" wrap="square" anchor="ctr" anchorCtr="1"/>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crossAx val="1576684239"/>
        <c:crosses val="autoZero"/>
        <c:auto val="1"/>
        <c:lblAlgn val="ctr"/>
        <c:lblOffset val="100"/>
        <c:noMultiLvlLbl val="0"/>
      </c:catAx>
      <c:valAx>
        <c:axId val="1576684239"/>
        <c:scaling>
          <c:orientation val="minMax"/>
        </c:scaling>
        <c:delete val="1"/>
        <c:axPos val="r"/>
        <c:numFmt formatCode="General" sourceLinked="1"/>
        <c:majorTickMark val="none"/>
        <c:minorTickMark val="none"/>
        <c:tickLblPos val="nextTo"/>
        <c:txPr>
          <a:bodyPr rot="-60000000" spcFirstLastPara="0" vertOverflow="ellipsis" vert="horz" wrap="square" anchor="ctr" anchorCtr="1"/>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crossAx val="1576452207"/>
        <c:crosses val="max"/>
        <c:crossBetween val="between"/>
        <c:dispUnits>
          <c:builtInUnit val="tenThousands"/>
          <c:dispUnitsLbl>
            <c:layout/>
            <c:spPr>
              <a:noFill/>
              <a:ln>
                <a:noFill/>
              </a:ln>
              <a:effectLst/>
            </c:spPr>
            <c:txPr>
              <a:bodyPr rot="-5400000" spcFirstLastPara="1" vertOverflow="ellipsis" vert="horz" wrap="square" anchor="ctr" anchorCtr="1">
                <a:spAutoFit/>
              </a:bodyPr>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dispUnitsLbl>
        </c:dispUnits>
      </c:valAx>
      <c:spPr>
        <a:noFill/>
        <a:ln>
          <a:noFill/>
        </a:ln>
        <a:effectLst/>
      </c:spPr>
    </c:plotArea>
    <c:legend>
      <c:legendPos val="r"/>
      <c:layout>
        <c:manualLayout>
          <c:xMode val="edge"/>
          <c:yMode val="edge"/>
          <c:x val="0.0871299871299871"/>
          <c:y val="0.03880371001325"/>
          <c:w val="0.485413985413985"/>
          <c:h val="0.137421919363998"/>
        </c:manualLayout>
      </c:layout>
      <c:overlay val="0"/>
      <c:spPr>
        <a:noFill/>
        <a:ln>
          <a:noFill/>
        </a:ln>
        <a:effectLst/>
      </c:spPr>
      <c:txPr>
        <a:bodyPr rot="0" spcFirstLastPara="1" vertOverflow="ellipsis" vert="horz" wrap="square" anchor="ctr" anchorCtr="1"/>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legend>
    <c:plotVisOnly val="1"/>
    <c:dispBlanksAs val="gap"/>
    <c:showDLblsOverMax val="0"/>
    <c:extLst>
      <c:ext uri="{0b15fc19-7d7d-44ad-8c2d-2c3a37ce22c3}">
        <chartProps xmlns="https://web.wps.cn/et/2018/main" chartId="{92a5ed10-16bc-452a-9788-ac14cf67fbaa}"/>
      </c:ext>
    </c:extLst>
  </c:chart>
  <c:spPr>
    <a:solidFill>
      <a:schemeClr val="bg1"/>
    </a:solidFill>
    <a:ln w="9525" cap="flat" cmpd="sng" algn="ctr">
      <a:solidFill>
        <a:schemeClr val="tx1">
          <a:lumMod val="15000"/>
          <a:lumOff val="85000"/>
        </a:schemeClr>
      </a:solidFill>
      <a:round/>
    </a:ln>
    <a:effectLst/>
  </c:spPr>
  <c:txPr>
    <a:bodyPr/>
    <a:lstStyle/>
    <a:p>
      <a:pPr>
        <a:defRPr lang="zh-CN" sz="1200" b="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externalData r:id="rId1">
    <c:autoUpdate val="0"/>
  </c:externalData>
</c:chartSpace>
</file>

<file path=xl/charts/chart17.xml><?xml version="1.0" encoding="utf-8"?>
<c:chartSpace xmlns:c="http://schemas.openxmlformats.org/drawingml/2006/chart" xmlns:a="http://schemas.openxmlformats.org/drawingml/2006/main" xmlns:r="http://schemas.openxmlformats.org/officeDocument/2006/relationships">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0643287077967505"/>
          <c:y val="0.0924824564560756"/>
          <c:w val="0.859309849208273"/>
          <c:h val="0.673355580198119"/>
        </c:manualLayout>
      </c:layout>
      <c:barChart>
        <c:barDir val="col"/>
        <c:grouping val="clustered"/>
        <c:varyColors val="0"/>
        <c:ser>
          <c:idx val="0"/>
          <c:order val="0"/>
          <c:tx>
            <c:strRef>
              <c:f>'2二级费项发生与预算费用'!$A$2:$B$2</c:f>
              <c:strCache>
                <c:ptCount val="1"/>
                <c:pt idx="0">
                  <c:v>服务成本 服务成本已发生金额</c:v>
                </c:pt>
              </c:strCache>
            </c:strRef>
          </c:tx>
          <c:spPr>
            <a:solidFill>
              <a:schemeClr val="accent1"/>
            </a:solidFill>
            <a:ln>
              <a:noFill/>
            </a:ln>
            <a:effectLst/>
          </c:spPr>
          <c:invertIfNegative val="0"/>
          <c:dLbls>
            <c:delete val="1"/>
          </c:dLbls>
          <c:cat>
            <c:strRef>
              <c:f>'2二级费项发生与预算费用'!$C$1:$N$1</c:f>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f>'2二级费项发生与预算费用'!$C$2:$N$2</c:f>
            </c:numRef>
          </c:val>
        </c:ser>
        <c:ser>
          <c:idx val="4"/>
          <c:order val="4"/>
          <c:tx>
            <c:strRef>
              <c:f>'2二级费项发生与预算费用'!$A$6:$B$6</c:f>
              <c:strCache>
                <c:ptCount val="1"/>
                <c:pt idx="0">
                  <c:v>物耗成本 物耗成本已发生金额</c:v>
                </c:pt>
              </c:strCache>
            </c:strRef>
          </c:tx>
          <c:spPr>
            <a:solidFill>
              <a:schemeClr val="accent5"/>
            </a:solidFill>
            <a:ln>
              <a:noFill/>
            </a:ln>
            <a:effectLst/>
          </c:spPr>
          <c:invertIfNegative val="0"/>
          <c:dLbls>
            <c:delete val="1"/>
          </c:dLbls>
          <c:cat>
            <c:strRef>
              <c:f>'2二级费项发生与预算费用'!$C$1:$N$1</c:f>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f>'2二级费项发生与预算费用'!$C$6:$N$6</c:f>
            </c:numRef>
          </c:val>
        </c:ser>
        <c:ser>
          <c:idx val="8"/>
          <c:order val="8"/>
          <c:tx>
            <c:strRef>
              <c:f>'2二级费项发生与预算费用'!$A$10:$B$10</c:f>
              <c:strCache>
                <c:ptCount val="1"/>
                <c:pt idx="0">
                  <c:v>维改成本 维改成本已发生金额</c:v>
                </c:pt>
              </c:strCache>
            </c:strRef>
          </c:tx>
          <c:spPr>
            <a:solidFill>
              <a:schemeClr val="accent3">
                <a:lumMod val="60000"/>
              </a:schemeClr>
            </a:solidFill>
            <a:ln>
              <a:noFill/>
            </a:ln>
            <a:effectLst/>
          </c:spPr>
          <c:invertIfNegative val="0"/>
          <c:dLbls>
            <c:delete val="1"/>
          </c:dLbls>
          <c:cat>
            <c:strRef>
              <c:f>'2二级费项发生与预算费用'!$C$1:$N$1</c:f>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f>'2二级费项发生与预算费用'!$C$10:$N$10</c:f>
              <c:numCache>
                <c:formatCode>General</c:formatCode>
                <c:ptCount val="12"/>
                <c:pt idx="0">
                  <c:v>0</c:v>
                </c:pt>
                <c:pt idx="1">
                  <c:v>0</c:v>
                </c:pt>
                <c:pt idx="2">
                  <c:v>0</c:v>
                </c:pt>
                <c:pt idx="3">
                  <c:v>0</c:v>
                </c:pt>
                <c:pt idx="4">
                  <c:v>0</c:v>
                </c:pt>
                <c:pt idx="5">
                  <c:v>0</c:v>
                </c:pt>
                <c:pt idx="6">
                  <c:v>0</c:v>
                </c:pt>
                <c:pt idx="7">
                  <c:v>0</c:v>
                </c:pt>
                <c:pt idx="8">
                  <c:v>0</c:v>
                </c:pt>
                <c:pt idx="9">
                  <c:v>0</c:v>
                </c:pt>
                <c:pt idx="10">
                  <c:v>0</c:v>
                </c:pt>
                <c:pt idx="11">
                  <c:v>0</c:v>
                </c:pt>
              </c:numCache>
            </c:numRef>
          </c:val>
        </c:ser>
        <c:ser>
          <c:idx val="14"/>
          <c:order val="14"/>
          <c:tx>
            <c:strRef>
              <c:f>'2二级费项发生与预算费用'!$A$16:$B$16</c:f>
              <c:strCache>
                <c:ptCount val="1"/>
                <c:pt idx="0">
                  <c:v>能源成本 能源成本目标金额</c:v>
                </c:pt>
              </c:strCache>
            </c:strRef>
          </c:tx>
          <c:spPr>
            <a:solidFill>
              <a:schemeClr val="accent3">
                <a:lumMod val="80000"/>
                <a:lumOff val="20000"/>
              </a:schemeClr>
            </a:solidFill>
            <a:ln>
              <a:noFill/>
            </a:ln>
            <a:effectLst/>
          </c:spPr>
          <c:invertIfNegative val="0"/>
          <c:dLbls>
            <c:delete val="1"/>
          </c:dLbls>
          <c:cat>
            <c:strRef>
              <c:f>'2二级费项发生与预算费用'!$C$1:$N$1</c:f>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f>'2二级费项发生与预算费用'!$C$16:$N$16</c:f>
            </c:numRef>
          </c:val>
        </c:ser>
        <c:ser>
          <c:idx val="16"/>
          <c:order val="16"/>
          <c:tx>
            <c:strRef>
              <c:f>'2二级费项发生与预算费用'!$A$18:$B$18</c:f>
              <c:strCache>
                <c:ptCount val="1"/>
                <c:pt idx="0">
                  <c:v>行政办公 行政办公已发生金额</c:v>
                </c:pt>
              </c:strCache>
            </c:strRef>
          </c:tx>
          <c:spPr>
            <a:solidFill>
              <a:schemeClr val="accent5">
                <a:lumMod val="80000"/>
                <a:lumOff val="20000"/>
              </a:schemeClr>
            </a:solidFill>
            <a:ln>
              <a:noFill/>
            </a:ln>
            <a:effectLst/>
          </c:spPr>
          <c:invertIfNegative val="0"/>
          <c:dLbls>
            <c:delete val="1"/>
          </c:dLbls>
          <c:cat>
            <c:strRef>
              <c:f>'2二级费项发生与预算费用'!$C$1:$N$1</c:f>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f>'2二级费项发生与预算费用'!$C$18:$N$18</c:f>
            </c:numRef>
          </c:val>
        </c:ser>
        <c:ser>
          <c:idx val="20"/>
          <c:order val="20"/>
          <c:tx>
            <c:strRef>
              <c:f>'2二级费项发生与预算费用'!$A$22:$B$22</c:f>
              <c:strCache>
                <c:ptCount val="1"/>
                <c:pt idx="0">
                  <c:v>前期投入 前期投入已发生金额</c:v>
                </c:pt>
              </c:strCache>
            </c:strRef>
          </c:tx>
          <c:spPr>
            <a:solidFill>
              <a:schemeClr val="accent3">
                <a:lumMod val="80000"/>
              </a:schemeClr>
            </a:solidFill>
            <a:ln>
              <a:noFill/>
            </a:ln>
            <a:effectLst/>
          </c:spPr>
          <c:invertIfNegative val="0"/>
          <c:dLbls>
            <c:delete val="1"/>
          </c:dLbls>
          <c:cat>
            <c:strRef>
              <c:f>'2二级费项发生与预算费用'!$C$1:$N$1</c:f>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f>'2二级费项发生与预算费用'!$C$22:$N$22</c:f>
            </c:numRef>
          </c:val>
        </c:ser>
        <c:dLbls>
          <c:showLegendKey val="0"/>
          <c:showVal val="0"/>
          <c:showCatName val="0"/>
          <c:showSerName val="0"/>
          <c:showPercent val="0"/>
          <c:showBubbleSize val="0"/>
        </c:dLbls>
        <c:gapWidth val="150"/>
        <c:axId val="1576449007"/>
        <c:axId val="1576680079"/>
        <c:extLst>
          <c:ext xmlns:c15="http://schemas.microsoft.com/office/drawing/2012/chart" uri="{02D57815-91ED-43cb-92C2-25804820EDAC}">
            <c15:filteredBarSeries>
              <c15:ser>
                <c:idx val="1"/>
                <c:order val="1"/>
                <c:tx>
                  <c:strRef>
                    <c:extLst>
                      <c:ext uri="{02D57815-91ED-43cb-92C2-25804820EDAC}">
                        <c15:formulaRef>
                          <c15:sqref>'2二级费项发生与预算费用'!$A$3:$B$3</c15:sqref>
                        </c15:formulaRef>
                      </c:ext>
                    </c:extLst>
                    <c:strCache>
                      <c:ptCount val="1"/>
                      <c:pt idx="0">
                        <c:v>服务成本 服务成本已发生金额累计</c:v>
                      </c:pt>
                    </c:strCache>
                  </c:strRef>
                </c:tx>
                <c:spPr>
                  <a:solidFill>
                    <a:schemeClr val="accent2"/>
                  </a:solidFill>
                  <a:ln>
                    <a:noFill/>
                  </a:ln>
                  <a:effectLst/>
                </c:spPr>
                <c:invertIfNegative val="0"/>
                <c:dLbls>
                  <c:delete val="1"/>
                </c:dLbls>
                <c:cat>
                  <c:strRef>
                    <c:extLst>
                      <c:ext uri="{02D57815-91ED-43cb-92C2-25804820EDAC}">
                        <c15:fullRef>
                          <c15:sqref/>
                        </c15:fullRef>
                        <c15:formulaRef>
                          <c15:sqref>'2二级费项发生与预算费用'!$C$1:$N$1</c15:sqref>
                        </c15:formulaRef>
                      </c:ext>
                    </c:extLst>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extLst>
                      <c:ext uri="{02D57815-91ED-43cb-92C2-25804820EDAC}">
                        <c15:formulaRef>
                          <c15:sqref>'2二级费项发生与预算费用'!$C$3:$N$3</c15:sqref>
                        </c15:formulaRef>
                      </c:ext>
                    </c:extLst>
                  </c:numRef>
                </c:val>
              </c15:ser>
            </c15:filteredBarSeries>
            <c15:filteredBarSeries>
              <c15:ser>
                <c:idx val="3"/>
                <c:order val="3"/>
                <c:tx>
                  <c:strRef>
                    <c:extLst>
                      <c:ext uri="{02D57815-91ED-43cb-92C2-25804820EDAC}">
                        <c15:formulaRef>
                          <c15:sqref>'2二级费项发生与预算费用'!$A$5:$B$5</c15:sqref>
                        </c15:formulaRef>
                      </c:ext>
                    </c:extLst>
                    <c:strCache>
                      <c:ptCount val="1"/>
                      <c:pt idx="0">
                        <c:v>服务成本 服务成本目标金额累计</c:v>
                      </c:pt>
                    </c:strCache>
                  </c:strRef>
                </c:tx>
                <c:spPr>
                  <a:solidFill>
                    <a:schemeClr val="accent4"/>
                  </a:solidFill>
                  <a:ln>
                    <a:noFill/>
                  </a:ln>
                  <a:effectLst/>
                </c:spPr>
                <c:invertIfNegative val="0"/>
                <c:dLbls>
                  <c:delete val="1"/>
                </c:dLbls>
                <c:cat>
                  <c:strRef>
                    <c:extLst>
                      <c:ext uri="{02D57815-91ED-43cb-92C2-25804820EDAC}">
                        <c15:fullRef>
                          <c15:sqref/>
                        </c15:fullRef>
                        <c15:formulaRef>
                          <c15:sqref>'2二级费项发生与预算费用'!$C$1:$N$1</c15:sqref>
                        </c15:formulaRef>
                      </c:ext>
                    </c:extLst>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extLst>
                      <c:ext uri="{02D57815-91ED-43cb-92C2-25804820EDAC}">
                        <c15:formulaRef>
                          <c15:sqref>'2二级费项发生与预算费用'!$C$5:$N$5</c15:sqref>
                        </c15:formulaRef>
                      </c:ext>
                    </c:extLst>
                  </c:numRef>
                </c:val>
              </c15:ser>
            </c15:filteredBarSeries>
            <c15:filteredBarSeries>
              <c15:ser>
                <c:idx val="5"/>
                <c:order val="5"/>
                <c:tx>
                  <c:strRef>
                    <c:extLst>
                      <c:ext uri="{02D57815-91ED-43cb-92C2-25804820EDAC}">
                        <c15:formulaRef>
                          <c15:sqref>'2二级费项发生与预算费用'!$A$7:$B$7</c15:sqref>
                        </c15:formulaRef>
                      </c:ext>
                    </c:extLst>
                    <c:strCache>
                      <c:ptCount val="1"/>
                      <c:pt idx="0">
                        <c:v>物耗成本 物耗成本已发生金额累计</c:v>
                      </c:pt>
                    </c:strCache>
                  </c:strRef>
                </c:tx>
                <c:spPr>
                  <a:solidFill>
                    <a:schemeClr val="accent6"/>
                  </a:solidFill>
                  <a:ln>
                    <a:noFill/>
                  </a:ln>
                  <a:effectLst/>
                </c:spPr>
                <c:invertIfNegative val="0"/>
                <c:dLbls>
                  <c:delete val="1"/>
                </c:dLbls>
                <c:cat>
                  <c:strRef>
                    <c:extLst>
                      <c:ext uri="{02D57815-91ED-43cb-92C2-25804820EDAC}">
                        <c15:fullRef>
                          <c15:sqref/>
                        </c15:fullRef>
                        <c15:formulaRef>
                          <c15:sqref>'2二级费项发生与预算费用'!$C$1:$N$1</c15:sqref>
                        </c15:formulaRef>
                      </c:ext>
                    </c:extLst>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extLst>
                      <c:ext uri="{02D57815-91ED-43cb-92C2-25804820EDAC}">
                        <c15:formulaRef>
                          <c15:sqref>'2二级费项发生与预算费用'!$C$7:$N$7</c15:sqref>
                        </c15:formulaRef>
                      </c:ext>
                    </c:extLst>
                  </c:numRef>
                </c:val>
              </c15:ser>
            </c15:filteredBarSeries>
          </c:ext>
        </c:extLst>
      </c:barChart>
      <c:lineChart>
        <c:grouping val="stacked"/>
        <c:varyColors val="0"/>
        <c:ser>
          <c:idx val="2"/>
          <c:order val="2"/>
          <c:tx>
            <c:strRef>
              <c:f>'2二级费项发生与预算费用'!$A$4:$B$4</c:f>
              <c:strCache>
                <c:ptCount val="1"/>
                <c:pt idx="0">
                  <c:v>服务成本 服务成本目标金额</c:v>
                </c:pt>
              </c:strCache>
            </c:strRef>
          </c:tx>
          <c:spPr>
            <a:ln w="28575" cap="rnd">
              <a:solidFill>
                <a:schemeClr val="accent3"/>
              </a:solidFill>
              <a:round/>
            </a:ln>
            <a:effectLst/>
          </c:spPr>
          <c:marker>
            <c:symbol val="none"/>
          </c:marker>
          <c:dLbls>
            <c:delete val="1"/>
          </c:dLbls>
          <c:cat>
            <c:strRef>
              <c:f>'2二级费项发生与预算费用'!$C$1:$N$1</c:f>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f>'2二级费项发生与预算费用'!$C$4:$N$4</c:f>
            </c:numRef>
          </c:val>
          <c:smooth val="0"/>
        </c:ser>
        <c:ser>
          <c:idx val="6"/>
          <c:order val="6"/>
          <c:tx>
            <c:strRef>
              <c:f>'2二级费项发生与预算费用'!$A$8:$B$8</c:f>
              <c:strCache>
                <c:ptCount val="1"/>
                <c:pt idx="0">
                  <c:v>物耗成本 物耗成本目标金额</c:v>
                </c:pt>
              </c:strCache>
            </c:strRef>
          </c:tx>
          <c:spPr>
            <a:ln w="28575" cap="rnd">
              <a:solidFill>
                <a:schemeClr val="accent1">
                  <a:lumMod val="60000"/>
                </a:schemeClr>
              </a:solidFill>
              <a:round/>
            </a:ln>
            <a:effectLst/>
          </c:spPr>
          <c:marker>
            <c:symbol val="none"/>
          </c:marker>
          <c:dLbls>
            <c:delete val="1"/>
          </c:dLbls>
          <c:cat>
            <c:strRef>
              <c:f>'2二级费项发生与预算费用'!$C$1:$N$1</c:f>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f>'2二级费项发生与预算费用'!$C$8:$N$8</c:f>
            </c:numRef>
          </c:val>
          <c:smooth val="0"/>
        </c:ser>
        <c:ser>
          <c:idx val="10"/>
          <c:order val="10"/>
          <c:tx>
            <c:strRef>
              <c:f>'2二级费项发生与预算费用'!$A$12:$B$12</c:f>
              <c:strCache>
                <c:ptCount val="1"/>
                <c:pt idx="0">
                  <c:v>维改成本 维改成本目标金额</c:v>
                </c:pt>
              </c:strCache>
            </c:strRef>
          </c:tx>
          <c:spPr>
            <a:ln w="28575" cap="rnd">
              <a:solidFill>
                <a:schemeClr val="accent5">
                  <a:lumMod val="60000"/>
                </a:schemeClr>
              </a:solidFill>
              <a:round/>
            </a:ln>
            <a:effectLst/>
          </c:spPr>
          <c:marker>
            <c:symbol val="none"/>
          </c:marker>
          <c:dLbls>
            <c:delete val="1"/>
          </c:dLbls>
          <c:cat>
            <c:strRef>
              <c:f>'2二级费项发生与预算费用'!$C$1:$N$1</c:f>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f>'2二级费项发生与预算费用'!$C$12:$N$12</c:f>
              <c:numCache>
                <c:formatCode>General</c:formatCode>
                <c:ptCount val="12"/>
                <c:pt idx="0">
                  <c:v>0</c:v>
                </c:pt>
                <c:pt idx="1">
                  <c:v>0</c:v>
                </c:pt>
                <c:pt idx="2">
                  <c:v>0</c:v>
                </c:pt>
                <c:pt idx="3">
                  <c:v>0</c:v>
                </c:pt>
                <c:pt idx="4">
                  <c:v>0</c:v>
                </c:pt>
                <c:pt idx="5">
                  <c:v>0</c:v>
                </c:pt>
                <c:pt idx="6">
                  <c:v>0</c:v>
                </c:pt>
                <c:pt idx="7">
                  <c:v>0</c:v>
                </c:pt>
                <c:pt idx="8">
                  <c:v>0</c:v>
                </c:pt>
                <c:pt idx="9">
                  <c:v>0</c:v>
                </c:pt>
                <c:pt idx="10">
                  <c:v>0</c:v>
                </c:pt>
                <c:pt idx="11">
                  <c:v>0</c:v>
                </c:pt>
              </c:numCache>
            </c:numRef>
          </c:val>
          <c:smooth val="0"/>
        </c:ser>
        <c:ser>
          <c:idx val="12"/>
          <c:order val="12"/>
          <c:tx>
            <c:strRef>
              <c:f>'2二级费项发生与预算费用'!$A$14:$B$14</c:f>
              <c:strCache>
                <c:ptCount val="1"/>
                <c:pt idx="0">
                  <c:v>能源成本 能源成本已发生金额</c:v>
                </c:pt>
              </c:strCache>
            </c:strRef>
          </c:tx>
          <c:spPr>
            <a:ln w="28575" cap="rnd">
              <a:solidFill>
                <a:schemeClr val="accent1">
                  <a:lumMod val="80000"/>
                  <a:lumOff val="20000"/>
                </a:schemeClr>
              </a:solidFill>
              <a:round/>
            </a:ln>
            <a:effectLst/>
          </c:spPr>
          <c:marker>
            <c:symbol val="none"/>
          </c:marker>
          <c:dLbls>
            <c:delete val="1"/>
          </c:dLbls>
          <c:cat>
            <c:strRef>
              <c:f>'2二级费项发生与预算费用'!$C$1:$N$1</c:f>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f>'2二级费项发生与预算费用'!$C$14:$N$14</c:f>
            </c:numRef>
          </c:val>
          <c:smooth val="0"/>
        </c:ser>
        <c:ser>
          <c:idx val="18"/>
          <c:order val="18"/>
          <c:tx>
            <c:strRef>
              <c:f>'2二级费项发生与预算费用'!$A$20:$B$20</c:f>
              <c:strCache>
                <c:ptCount val="1"/>
                <c:pt idx="0">
                  <c:v>行政办公 行政办公目标金额</c:v>
                </c:pt>
              </c:strCache>
            </c:strRef>
          </c:tx>
          <c:spPr>
            <a:ln w="28575" cap="rnd">
              <a:solidFill>
                <a:schemeClr val="accent1">
                  <a:lumMod val="80000"/>
                </a:schemeClr>
              </a:solidFill>
              <a:round/>
            </a:ln>
            <a:effectLst/>
          </c:spPr>
          <c:marker>
            <c:symbol val="none"/>
          </c:marker>
          <c:dLbls>
            <c:delete val="1"/>
          </c:dLbls>
          <c:cat>
            <c:strRef>
              <c:f>'2二级费项发生与预算费用'!$C$1:$N$1</c:f>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f>'2二级费项发生与预算费用'!$C$20:$N$20</c:f>
            </c:numRef>
          </c:val>
          <c:smooth val="0"/>
        </c:ser>
        <c:ser>
          <c:idx val="22"/>
          <c:order val="22"/>
          <c:tx>
            <c:strRef>
              <c:f>'2二级费项发生与预算费用'!$A$24:$B$24</c:f>
              <c:strCache>
                <c:ptCount val="1"/>
                <c:pt idx="0">
                  <c:v>前期投入 前期投入目标金额</c:v>
                </c:pt>
              </c:strCache>
            </c:strRef>
          </c:tx>
          <c:spPr>
            <a:ln w="28575" cap="rnd">
              <a:solidFill>
                <a:schemeClr val="accent5">
                  <a:lumMod val="80000"/>
                </a:schemeClr>
              </a:solidFill>
              <a:round/>
            </a:ln>
            <a:effectLst/>
          </c:spPr>
          <c:marker>
            <c:symbol val="none"/>
          </c:marker>
          <c:dLbls>
            <c:delete val="1"/>
          </c:dLbls>
          <c:cat>
            <c:strRef>
              <c:f>'2二级费项发生与预算费用'!$C$1:$N$1</c:f>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f>'2二级费项发生与预算费用'!$C$24:$N$24</c:f>
            </c:numRef>
          </c:val>
          <c:smooth val="0"/>
        </c:ser>
        <c:dLbls>
          <c:showLegendKey val="0"/>
          <c:showVal val="0"/>
          <c:showCatName val="0"/>
          <c:showSerName val="0"/>
          <c:showPercent val="0"/>
          <c:showBubbleSize val="0"/>
        </c:dLbls>
        <c:marker val="0"/>
        <c:smooth val="0"/>
        <c:axId val="1576452207"/>
        <c:axId val="1576684239"/>
        <c:extLst>
          <c:ext xmlns:c15="http://schemas.microsoft.com/office/drawing/2012/chart" uri="{02D57815-91ED-43cb-92C2-25804820EDAC}">
            <c15:filteredLineSeries>
              <c15:ser>
                <c:idx val="7"/>
                <c:order val="7"/>
                <c:tx>
                  <c:strRef>
                    <c:extLst>
                      <c:ext uri="{02D57815-91ED-43cb-92C2-25804820EDAC}">
                        <c15:formulaRef>
                          <c15:sqref>'2二级费项发生与预算费用'!$A$9:$B$9</c15:sqref>
                        </c15:formulaRef>
                      </c:ext>
                    </c:extLst>
                    <c:strCache>
                      <c:ptCount val="1"/>
                      <c:pt idx="0">
                        <c:v>物耗成本 物耗成本目标金额累计</c:v>
                      </c:pt>
                    </c:strCache>
                  </c:strRef>
                </c:tx>
                <c:spPr>
                  <a:ln w="28575" cap="rnd">
                    <a:solidFill>
                      <a:schemeClr val="accent2">
                        <a:lumMod val="60000"/>
                      </a:schemeClr>
                    </a:solidFill>
                    <a:round/>
                  </a:ln>
                  <a:effectLst/>
                </c:spPr>
                <c:marker>
                  <c:symbol val="none"/>
                </c:marker>
                <c:dLbls>
                  <c:delete val="1"/>
                </c:dLbls>
                <c:cat>
                  <c:strRef>
                    <c:extLst>
                      <c:ext uri="{02D57815-91ED-43cb-92C2-25804820EDAC}">
                        <c15:fullRef>
                          <c15:sqref/>
                        </c15:fullRef>
                        <c15:formulaRef>
                          <c15:sqref>'2二级费项发生与预算费用'!$C$1:$N$1</c15:sqref>
                        </c15:formulaRef>
                      </c:ext>
                    </c:extLst>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extLst>
                      <c:ext uri="{02D57815-91ED-43cb-92C2-25804820EDAC}">
                        <c15:formulaRef>
                          <c15:sqref>'2二级费项发生与预算费用'!$C$9:$N$9</c15:sqref>
                        </c15:formulaRef>
                      </c:ext>
                    </c:extLst>
                  </c:numRef>
                </c:val>
                <c:smooth val="0"/>
              </c15:ser>
            </c15:filteredLineSeries>
            <c15:filteredLineSeries>
              <c15:ser>
                <c:idx val="9"/>
                <c:order val="9"/>
                <c:tx>
                  <c:strRef>
                    <c:extLst>
                      <c:ext uri="{02D57815-91ED-43cb-92C2-25804820EDAC}">
                        <c15:formulaRef>
                          <c15:sqref>'2二级费项发生与预算费用'!$A$11:$B$11</c15:sqref>
                        </c15:formulaRef>
                      </c:ext>
                    </c:extLst>
                    <c:strCache>
                      <c:ptCount val="1"/>
                      <c:pt idx="0">
                        <c:v>维改成本 维改成本已发生金额累计</c:v>
                      </c:pt>
                    </c:strCache>
                  </c:strRef>
                </c:tx>
                <c:spPr>
                  <a:ln w="28575" cap="rnd">
                    <a:solidFill>
                      <a:schemeClr val="accent4">
                        <a:lumMod val="60000"/>
                      </a:schemeClr>
                    </a:solidFill>
                    <a:round/>
                  </a:ln>
                  <a:effectLst/>
                </c:spPr>
                <c:marker>
                  <c:symbol val="none"/>
                </c:marker>
                <c:dLbls>
                  <c:delete val="1"/>
                </c:dLbls>
                <c:cat>
                  <c:strRef>
                    <c:extLst>
                      <c:ext uri="{02D57815-91ED-43cb-92C2-25804820EDAC}">
                        <c15:fullRef>
                          <c15:sqref/>
                        </c15:fullRef>
                        <c15:formulaRef>
                          <c15:sqref>'2二级费项发生与预算费用'!$C$1:$N$1</c15:sqref>
                        </c15:formulaRef>
                      </c:ext>
                    </c:extLst>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extLst>
                      <c:ext uri="{02D57815-91ED-43cb-92C2-25804820EDAC}">
                        <c15:formulaRef>
                          <c15:sqref>'2二级费项发生与预算费用'!$C$11:$N$11</c15:sqref>
                        </c15:formulaRef>
                      </c:ext>
                    </c:extLst>
                    <c:numCache>
                      <c:formatCode>General</c:formatCode>
                      <c:ptCount val="12"/>
                      <c:pt idx="0">
                        <c:v>0</c:v>
                      </c:pt>
                      <c:pt idx="1">
                        <c:v>0</c:v>
                      </c:pt>
                      <c:pt idx="2">
                        <c:v>0</c:v>
                      </c:pt>
                      <c:pt idx="3">
                        <c:v>0</c:v>
                      </c:pt>
                      <c:pt idx="4">
                        <c:v>0</c:v>
                      </c:pt>
                      <c:pt idx="5">
                        <c:v>0</c:v>
                      </c:pt>
                      <c:pt idx="6">
                        <c:v>0</c:v>
                      </c:pt>
                      <c:pt idx="7">
                        <c:v>0</c:v>
                      </c:pt>
                      <c:pt idx="8">
                        <c:v>0</c:v>
                      </c:pt>
                      <c:pt idx="9">
                        <c:v>0</c:v>
                      </c:pt>
                      <c:pt idx="10">
                        <c:v>0</c:v>
                      </c:pt>
                      <c:pt idx="11">
                        <c:v>0</c:v>
                      </c:pt>
                    </c:numCache>
                  </c:numRef>
                </c:val>
                <c:smooth val="0"/>
              </c15:ser>
            </c15:filteredLineSeries>
            <c15:filteredLineSeries>
              <c15:ser>
                <c:idx val="11"/>
                <c:order val="11"/>
                <c:tx>
                  <c:strRef>
                    <c:extLst>
                      <c:ext uri="{02D57815-91ED-43cb-92C2-25804820EDAC}">
                        <c15:formulaRef>
                          <c15:sqref>'2二级费项发生与预算费用'!$A$13:$B$13</c15:sqref>
                        </c15:formulaRef>
                      </c:ext>
                    </c:extLst>
                    <c:strCache>
                      <c:ptCount val="1"/>
                      <c:pt idx="0">
                        <c:v>维改成本 维改成本目标成本累计</c:v>
                      </c:pt>
                    </c:strCache>
                  </c:strRef>
                </c:tx>
                <c:spPr>
                  <a:ln w="28575" cap="rnd">
                    <a:solidFill>
                      <a:schemeClr val="accent6">
                        <a:lumMod val="60000"/>
                      </a:schemeClr>
                    </a:solidFill>
                    <a:round/>
                  </a:ln>
                  <a:effectLst/>
                </c:spPr>
                <c:marker>
                  <c:symbol val="none"/>
                </c:marker>
                <c:dLbls>
                  <c:delete val="1"/>
                </c:dLbls>
                <c:cat>
                  <c:strRef>
                    <c:extLst>
                      <c:ext uri="{02D57815-91ED-43cb-92C2-25804820EDAC}">
                        <c15:fullRef>
                          <c15:sqref/>
                        </c15:fullRef>
                        <c15:formulaRef>
                          <c15:sqref>'2二级费项发生与预算费用'!$C$1:$N$1</c15:sqref>
                        </c15:formulaRef>
                      </c:ext>
                    </c:extLst>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extLst>
                      <c:ext uri="{02D57815-91ED-43cb-92C2-25804820EDAC}">
                        <c15:formulaRef>
                          <c15:sqref>'2二级费项发生与预算费用'!$C$13:$N$13</c15:sqref>
                        </c15:formulaRef>
                      </c:ext>
                    </c:extLst>
                    <c:numCache>
                      <c:formatCode>General</c:formatCode>
                      <c:ptCount val="12"/>
                      <c:pt idx="0">
                        <c:v>0</c:v>
                      </c:pt>
                      <c:pt idx="1">
                        <c:v>0</c:v>
                      </c:pt>
                      <c:pt idx="2">
                        <c:v>0</c:v>
                      </c:pt>
                      <c:pt idx="3">
                        <c:v>0</c:v>
                      </c:pt>
                      <c:pt idx="4">
                        <c:v>0</c:v>
                      </c:pt>
                      <c:pt idx="5">
                        <c:v>0</c:v>
                      </c:pt>
                      <c:pt idx="6">
                        <c:v>0</c:v>
                      </c:pt>
                      <c:pt idx="7">
                        <c:v>0</c:v>
                      </c:pt>
                      <c:pt idx="8">
                        <c:v>0</c:v>
                      </c:pt>
                      <c:pt idx="9">
                        <c:v>0</c:v>
                      </c:pt>
                      <c:pt idx="10">
                        <c:v>0</c:v>
                      </c:pt>
                      <c:pt idx="11">
                        <c:v>0</c:v>
                      </c:pt>
                    </c:numCache>
                  </c:numRef>
                </c:val>
                <c:smooth val="0"/>
              </c15:ser>
            </c15:filteredLineSeries>
            <c15:filteredLineSeries>
              <c15:ser>
                <c:idx val="13"/>
                <c:order val="13"/>
                <c:tx>
                  <c:strRef>
                    <c:extLst>
                      <c:ext uri="{02D57815-91ED-43cb-92C2-25804820EDAC}">
                        <c15:formulaRef>
                          <c15:sqref>'2二级费项发生与预算费用'!$A$15:$B$15</c15:sqref>
                        </c15:formulaRef>
                      </c:ext>
                    </c:extLst>
                    <c:strCache>
                      <c:ptCount val="1"/>
                      <c:pt idx="0">
                        <c:v>能源成本 能源成本已发生金额累计</c:v>
                      </c:pt>
                    </c:strCache>
                  </c:strRef>
                </c:tx>
                <c:spPr>
                  <a:ln w="28575" cap="rnd">
                    <a:solidFill>
                      <a:schemeClr val="accent2">
                        <a:lumMod val="80000"/>
                        <a:lumOff val="20000"/>
                      </a:schemeClr>
                    </a:solidFill>
                    <a:round/>
                  </a:ln>
                  <a:effectLst/>
                </c:spPr>
                <c:marker>
                  <c:symbol val="none"/>
                </c:marker>
                <c:dLbls>
                  <c:delete val="1"/>
                </c:dLbls>
                <c:cat>
                  <c:strRef>
                    <c:extLst>
                      <c:ext uri="{02D57815-91ED-43cb-92C2-25804820EDAC}">
                        <c15:fullRef>
                          <c15:sqref/>
                        </c15:fullRef>
                        <c15:formulaRef>
                          <c15:sqref>'2二级费项发生与预算费用'!$C$1:$N$1</c15:sqref>
                        </c15:formulaRef>
                      </c:ext>
                    </c:extLst>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extLst>
                      <c:ext uri="{02D57815-91ED-43cb-92C2-25804820EDAC}">
                        <c15:formulaRef>
                          <c15:sqref>'2二级费项发生与预算费用'!$C$15:$N$15</c15:sqref>
                        </c15:formulaRef>
                      </c:ext>
                    </c:extLst>
                  </c:numRef>
                </c:val>
                <c:smooth val="0"/>
              </c15:ser>
            </c15:filteredLineSeries>
            <c15:filteredLineSeries>
              <c15:ser>
                <c:idx val="15"/>
                <c:order val="15"/>
                <c:tx>
                  <c:strRef>
                    <c:extLst>
                      <c:ext uri="{02D57815-91ED-43cb-92C2-25804820EDAC}">
                        <c15:formulaRef>
                          <c15:sqref>'2二级费项发生与预算费用'!$A$17:$B$17</c15:sqref>
                        </c15:formulaRef>
                      </c:ext>
                    </c:extLst>
                    <c:strCache>
                      <c:ptCount val="1"/>
                      <c:pt idx="0">
                        <c:v>能源成本 能源成本目标金额累计</c:v>
                      </c:pt>
                    </c:strCache>
                  </c:strRef>
                </c:tx>
                <c:spPr>
                  <a:ln w="28575" cap="rnd">
                    <a:solidFill>
                      <a:schemeClr val="accent4">
                        <a:lumMod val="80000"/>
                        <a:lumOff val="20000"/>
                      </a:schemeClr>
                    </a:solidFill>
                    <a:round/>
                  </a:ln>
                  <a:effectLst/>
                </c:spPr>
                <c:marker>
                  <c:symbol val="none"/>
                </c:marker>
                <c:dLbls>
                  <c:delete val="1"/>
                </c:dLbls>
                <c:cat>
                  <c:strRef>
                    <c:extLst>
                      <c:ext uri="{02D57815-91ED-43cb-92C2-25804820EDAC}">
                        <c15:fullRef>
                          <c15:sqref/>
                        </c15:fullRef>
                        <c15:formulaRef>
                          <c15:sqref>'2二级费项发生与预算费用'!$C$1:$N$1</c15:sqref>
                        </c15:formulaRef>
                      </c:ext>
                    </c:extLst>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extLst>
                      <c:ext uri="{02D57815-91ED-43cb-92C2-25804820EDAC}">
                        <c15:formulaRef>
                          <c15:sqref>'2二级费项发生与预算费用'!$C$17:$N$17</c15:sqref>
                        </c15:formulaRef>
                      </c:ext>
                    </c:extLst>
                  </c:numRef>
                </c:val>
                <c:smooth val="0"/>
              </c15:ser>
            </c15:filteredLineSeries>
            <c15:filteredLineSeries>
              <c15:ser>
                <c:idx val="17"/>
                <c:order val="17"/>
                <c:tx>
                  <c:strRef>
                    <c:extLst>
                      <c:ext uri="{02D57815-91ED-43cb-92C2-25804820EDAC}">
                        <c15:formulaRef>
                          <c15:sqref>'2二级费项发生与预算费用'!$A$19:$B$19</c15:sqref>
                        </c15:formulaRef>
                      </c:ext>
                    </c:extLst>
                    <c:strCache>
                      <c:ptCount val="1"/>
                      <c:pt idx="0">
                        <c:v>行政办公 行政办公已发生金额累计</c:v>
                      </c:pt>
                    </c:strCache>
                  </c:strRef>
                </c:tx>
                <c:spPr>
                  <a:ln w="28575" cap="rnd">
                    <a:solidFill>
                      <a:schemeClr val="accent6">
                        <a:lumMod val="80000"/>
                        <a:lumOff val="20000"/>
                      </a:schemeClr>
                    </a:solidFill>
                    <a:round/>
                  </a:ln>
                  <a:effectLst/>
                </c:spPr>
                <c:marker>
                  <c:symbol val="none"/>
                </c:marker>
                <c:dLbls>
                  <c:delete val="1"/>
                </c:dLbls>
                <c:cat>
                  <c:strRef>
                    <c:extLst>
                      <c:ext uri="{02D57815-91ED-43cb-92C2-25804820EDAC}">
                        <c15:fullRef>
                          <c15:sqref/>
                        </c15:fullRef>
                        <c15:formulaRef>
                          <c15:sqref>'2二级费项发生与预算费用'!$C$1:$N$1</c15:sqref>
                        </c15:formulaRef>
                      </c:ext>
                    </c:extLst>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extLst>
                      <c:ext uri="{02D57815-91ED-43cb-92C2-25804820EDAC}">
                        <c15:formulaRef>
                          <c15:sqref>'2二级费项发生与预算费用'!$C$19:$N$19</c15:sqref>
                        </c15:formulaRef>
                      </c:ext>
                    </c:extLst>
                  </c:numRef>
                </c:val>
                <c:smooth val="0"/>
              </c15:ser>
            </c15:filteredLineSeries>
            <c15:filteredLineSeries>
              <c15:ser>
                <c:idx val="19"/>
                <c:order val="19"/>
                <c:tx>
                  <c:strRef>
                    <c:extLst>
                      <c:ext uri="{02D57815-91ED-43cb-92C2-25804820EDAC}">
                        <c15:formulaRef>
                          <c15:sqref>'2二级费项发生与预算费用'!$A$21:$B$21</c15:sqref>
                        </c15:formulaRef>
                      </c:ext>
                    </c:extLst>
                    <c:strCache>
                      <c:ptCount val="1"/>
                      <c:pt idx="0">
                        <c:v>行政办公 行政办公目标金额累计</c:v>
                      </c:pt>
                    </c:strCache>
                  </c:strRef>
                </c:tx>
                <c:spPr>
                  <a:ln w="28575" cap="rnd">
                    <a:solidFill>
                      <a:schemeClr val="accent2">
                        <a:lumMod val="80000"/>
                      </a:schemeClr>
                    </a:solidFill>
                    <a:round/>
                  </a:ln>
                  <a:effectLst/>
                </c:spPr>
                <c:marker>
                  <c:symbol val="none"/>
                </c:marker>
                <c:dLbls>
                  <c:delete val="1"/>
                </c:dLbls>
                <c:cat>
                  <c:strRef>
                    <c:extLst>
                      <c:ext uri="{02D57815-91ED-43cb-92C2-25804820EDAC}">
                        <c15:fullRef>
                          <c15:sqref/>
                        </c15:fullRef>
                        <c15:formulaRef>
                          <c15:sqref>'2二级费项发生与预算费用'!$C$1:$N$1</c15:sqref>
                        </c15:formulaRef>
                      </c:ext>
                    </c:extLst>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extLst>
                      <c:ext uri="{02D57815-91ED-43cb-92C2-25804820EDAC}">
                        <c15:formulaRef>
                          <c15:sqref>'2二级费项发生与预算费用'!$C$21:$N$21</c15:sqref>
                        </c15:formulaRef>
                      </c:ext>
                    </c:extLst>
                  </c:numRef>
                </c:val>
                <c:smooth val="0"/>
              </c15:ser>
            </c15:filteredLineSeries>
            <c15:filteredLineSeries>
              <c15:ser>
                <c:idx val="21"/>
                <c:order val="21"/>
                <c:tx>
                  <c:strRef>
                    <c:extLst>
                      <c:ext uri="{02D57815-91ED-43cb-92C2-25804820EDAC}">
                        <c15:formulaRef>
                          <c15:sqref>'2二级费项发生与预算费用'!$A$23:$B$23</c15:sqref>
                        </c15:formulaRef>
                      </c:ext>
                    </c:extLst>
                    <c:strCache>
                      <c:ptCount val="1"/>
                      <c:pt idx="0">
                        <c:v>前期投入 前期投入已发生金额累计</c:v>
                      </c:pt>
                    </c:strCache>
                  </c:strRef>
                </c:tx>
                <c:spPr>
                  <a:ln w="28575" cap="rnd">
                    <a:solidFill>
                      <a:schemeClr val="accent4">
                        <a:lumMod val="80000"/>
                      </a:schemeClr>
                    </a:solidFill>
                    <a:round/>
                  </a:ln>
                  <a:effectLst/>
                </c:spPr>
                <c:marker>
                  <c:symbol val="none"/>
                </c:marker>
                <c:dLbls>
                  <c:delete val="1"/>
                </c:dLbls>
                <c:cat>
                  <c:strRef>
                    <c:extLst>
                      <c:ext uri="{02D57815-91ED-43cb-92C2-25804820EDAC}">
                        <c15:fullRef>
                          <c15:sqref/>
                        </c15:fullRef>
                        <c15:formulaRef>
                          <c15:sqref>'2二级费项发生与预算费用'!$C$1:$N$1</c15:sqref>
                        </c15:formulaRef>
                      </c:ext>
                    </c:extLst>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extLst>
                      <c:ext uri="{02D57815-91ED-43cb-92C2-25804820EDAC}">
                        <c15:formulaRef>
                          <c15:sqref>'2二级费项发生与预算费用'!$C$23:$N$23</c15:sqref>
                        </c15:formulaRef>
                      </c:ext>
                    </c:extLst>
                  </c:numRef>
                </c:val>
                <c:smooth val="0"/>
              </c15:ser>
            </c15:filteredLineSeries>
            <c15:filteredLineSeries>
              <c15:ser>
                <c:idx val="23"/>
                <c:order val="23"/>
                <c:tx>
                  <c:strRef>
                    <c:extLst>
                      <c:ext uri="{02D57815-91ED-43cb-92C2-25804820EDAC}">
                        <c15:formulaRef>
                          <c15:sqref>'2二级费项发生与预算费用'!$A$25:$B$25</c15:sqref>
                        </c15:formulaRef>
                      </c:ext>
                    </c:extLst>
                    <c:strCache>
                      <c:ptCount val="1"/>
                      <c:pt idx="0">
                        <c:v>前期投入 前期投入目标金额累计</c:v>
                      </c:pt>
                    </c:strCache>
                  </c:strRef>
                </c:tx>
                <c:spPr>
                  <a:ln w="28575" cap="rnd">
                    <a:solidFill>
                      <a:schemeClr val="accent6">
                        <a:lumMod val="80000"/>
                      </a:schemeClr>
                    </a:solidFill>
                    <a:round/>
                  </a:ln>
                  <a:effectLst/>
                </c:spPr>
                <c:marker>
                  <c:symbol val="none"/>
                </c:marker>
                <c:dLbls>
                  <c:delete val="1"/>
                </c:dLbls>
                <c:cat>
                  <c:strRef>
                    <c:extLst>
                      <c:ext uri="{02D57815-91ED-43cb-92C2-25804820EDAC}">
                        <c15:fullRef>
                          <c15:sqref/>
                        </c15:fullRef>
                        <c15:formulaRef>
                          <c15:sqref>'2二级费项发生与预算费用'!$C$1:$N$1</c15:sqref>
                        </c15:formulaRef>
                      </c:ext>
                    </c:extLst>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extLst>
                      <c:ext uri="{02D57815-91ED-43cb-92C2-25804820EDAC}">
                        <c15:formulaRef>
                          <c15:sqref>'2二级费项发生与预算费用'!$C$25:$N$25</c15:sqref>
                        </c15:formulaRef>
                      </c:ext>
                    </c:extLst>
                  </c:numRef>
                </c:val>
                <c:smooth val="0"/>
              </c15:ser>
            </c15:filteredLineSeries>
          </c:ext>
        </c:extLst>
      </c:lineChart>
      <c:catAx>
        <c:axId val="157644900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lang="zh-CN" sz="900" b="0" i="0" u="none" strike="noStrike" kern="1200" baseline="0">
                <a:solidFill>
                  <a:schemeClr val="tx1">
                    <a:lumMod val="65000"/>
                    <a:lumOff val="35000"/>
                  </a:schemeClr>
                </a:solidFill>
                <a:latin typeface="+mn-lt"/>
                <a:ea typeface="+mn-ea"/>
                <a:cs typeface="+mn-cs"/>
              </a:defRPr>
            </a:pPr>
          </a:p>
        </c:txPr>
        <c:crossAx val="1576680079"/>
        <c:crosses val="autoZero"/>
        <c:auto val="1"/>
        <c:lblAlgn val="ctr"/>
        <c:lblOffset val="100"/>
        <c:noMultiLvlLbl val="0"/>
      </c:catAx>
      <c:valAx>
        <c:axId val="1576680079"/>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lang="zh-CN" sz="900" b="0" i="0" u="none" strike="noStrike" kern="1200" baseline="0">
                <a:solidFill>
                  <a:schemeClr val="tx1">
                    <a:lumMod val="65000"/>
                    <a:lumOff val="35000"/>
                  </a:schemeClr>
                </a:solidFill>
                <a:latin typeface="+mn-lt"/>
                <a:ea typeface="+mn-ea"/>
                <a:cs typeface="+mn-cs"/>
              </a:defRPr>
            </a:pPr>
          </a:p>
        </c:txPr>
        <c:crossAx val="1576449007"/>
        <c:crosses val="autoZero"/>
        <c:crossBetween val="between"/>
        <c:dispUnits>
          <c:builtInUnit val="tenThousands"/>
          <c:dispUnitsLbl>
            <c:layout/>
            <c:tx>
              <c:rich>
                <a:bodyPr rot="-5400000" spcFirstLastPara="1" vertOverflow="ellipsis" vert="horz" wrap="square" anchor="ctr" anchorCtr="1">
                  <a:spAutoFit/>
                </a:bodyPr>
                <a:lstStyle/>
                <a:p>
                  <a:pPr>
                    <a:defRPr lang="zh-CN" sz="1000" b="0" i="0" u="none" strike="noStrike" kern="1200" baseline="0">
                      <a:solidFill>
                        <a:schemeClr val="tx1">
                          <a:lumMod val="65000"/>
                          <a:lumOff val="35000"/>
                        </a:schemeClr>
                      </a:solidFill>
                      <a:latin typeface="+mn-lt"/>
                      <a:ea typeface="+mn-ea"/>
                      <a:cs typeface="+mn-cs"/>
                    </a:defRPr>
                  </a:pPr>
                  <a:r>
                    <a:rPr lang="zh-CN" altLang="en-US"/>
                    <a:t>万</a:t>
                  </a:r>
                  <a:endParaRPr lang="en-US" altLang="zh-CN"/>
                </a:p>
              </c:rich>
            </c:tx>
            <c:spPr>
              <a:noFill/>
              <a:ln>
                <a:noFill/>
              </a:ln>
              <a:effectLst/>
            </c:spPr>
            <c:txPr>
              <a:bodyPr rot="-5400000" spcFirstLastPara="1" vertOverflow="ellipsis" vert="horz" wrap="square" anchor="ctr" anchorCtr="1">
                <a:spAutoFit/>
              </a:bodyPr>
              <a:lstStyle/>
              <a:p>
                <a:pPr>
                  <a:defRPr lang="zh-CN" sz="1000" b="0" i="0" u="none" strike="noStrike" kern="1200" baseline="0">
                    <a:solidFill>
                      <a:schemeClr val="tx1">
                        <a:lumMod val="65000"/>
                        <a:lumOff val="35000"/>
                      </a:schemeClr>
                    </a:solidFill>
                    <a:latin typeface="+mn-lt"/>
                    <a:ea typeface="+mn-ea"/>
                    <a:cs typeface="+mn-cs"/>
                  </a:defRPr>
                </a:pPr>
              </a:p>
            </c:txPr>
          </c:dispUnitsLbl>
        </c:dispUnits>
      </c:valAx>
      <c:catAx>
        <c:axId val="1576452207"/>
        <c:scaling>
          <c:orientation val="minMax"/>
        </c:scaling>
        <c:delete val="1"/>
        <c:axPos val="b"/>
        <c:numFmt formatCode="General" sourceLinked="1"/>
        <c:majorTickMark val="none"/>
        <c:minorTickMark val="none"/>
        <c:tickLblPos val="nextTo"/>
        <c:txPr>
          <a:bodyPr rot="-60000000" spcFirstLastPara="0" vertOverflow="ellipsis" vert="horz" wrap="square" anchor="ctr" anchorCtr="1"/>
          <a:lstStyle/>
          <a:p>
            <a:pPr>
              <a:defRPr lang="zh-CN" sz="900" b="0" i="0" u="none" strike="noStrike" kern="1200" baseline="0">
                <a:solidFill>
                  <a:schemeClr val="tx1">
                    <a:lumMod val="65000"/>
                    <a:lumOff val="35000"/>
                  </a:schemeClr>
                </a:solidFill>
                <a:latin typeface="+mn-lt"/>
                <a:ea typeface="+mn-ea"/>
                <a:cs typeface="+mn-cs"/>
              </a:defRPr>
            </a:pPr>
          </a:p>
        </c:txPr>
        <c:crossAx val="1576684239"/>
        <c:crosses val="autoZero"/>
        <c:auto val="1"/>
        <c:lblAlgn val="ctr"/>
        <c:lblOffset val="100"/>
        <c:noMultiLvlLbl val="0"/>
      </c:catAx>
      <c:valAx>
        <c:axId val="1576684239"/>
        <c:scaling>
          <c:orientation val="minMax"/>
        </c:scaling>
        <c:delete val="1"/>
        <c:axPos val="r"/>
        <c:numFmt formatCode="General" sourceLinked="1"/>
        <c:majorTickMark val="none"/>
        <c:minorTickMark val="none"/>
        <c:tickLblPos val="nextTo"/>
        <c:txPr>
          <a:bodyPr rot="-60000000" spcFirstLastPara="0" vertOverflow="ellipsis" vert="horz" wrap="square" anchor="ctr" anchorCtr="1"/>
          <a:lstStyle/>
          <a:p>
            <a:pPr>
              <a:defRPr lang="zh-CN" sz="900" b="0" i="0" u="none" strike="noStrike" kern="1200" baseline="0">
                <a:solidFill>
                  <a:schemeClr val="tx1">
                    <a:lumMod val="65000"/>
                    <a:lumOff val="35000"/>
                  </a:schemeClr>
                </a:solidFill>
                <a:latin typeface="+mn-lt"/>
                <a:ea typeface="+mn-ea"/>
                <a:cs typeface="+mn-cs"/>
              </a:defRPr>
            </a:pPr>
          </a:p>
        </c:txPr>
        <c:crossAx val="1576452207"/>
        <c:crosses val="max"/>
        <c:crossBetween val="between"/>
        <c:dispUnits>
          <c:builtInUnit val="tenThousands"/>
          <c:dispUnitsLbl>
            <c:layout/>
            <c:spPr>
              <a:noFill/>
              <a:ln>
                <a:noFill/>
              </a:ln>
              <a:effectLst/>
            </c:spPr>
            <c:txPr>
              <a:bodyPr rot="-5400000" spcFirstLastPara="1" vertOverflow="ellipsis" vert="horz" wrap="square" anchor="ctr" anchorCtr="1">
                <a:spAutoFit/>
              </a:bodyPr>
              <a:lstStyle/>
              <a:p>
                <a:pPr>
                  <a:defRPr lang="zh-CN" sz="1000" b="0" i="0" u="none" strike="noStrike" kern="1200" baseline="0">
                    <a:solidFill>
                      <a:schemeClr val="tx1">
                        <a:lumMod val="65000"/>
                        <a:lumOff val="35000"/>
                      </a:schemeClr>
                    </a:solidFill>
                    <a:latin typeface="+mn-lt"/>
                    <a:ea typeface="+mn-ea"/>
                    <a:cs typeface="+mn-cs"/>
                  </a:defRPr>
                </a:pPr>
              </a:p>
            </c:txPr>
          </c:dispUnitsLbl>
        </c:dispUnits>
      </c:valAx>
      <c:spPr>
        <a:noFill/>
        <a:ln>
          <a:noFill/>
        </a:ln>
        <a:effectLst/>
      </c:spPr>
    </c:plotArea>
    <c:legend>
      <c:legendPos val="b"/>
      <c:layout/>
      <c:overlay val="0"/>
      <c:spPr>
        <a:noFill/>
        <a:ln>
          <a:noFill/>
        </a:ln>
        <a:effectLst/>
      </c:spPr>
      <c:txPr>
        <a:bodyPr rot="0" spcFirstLastPara="1" vertOverflow="ellipsis" vert="horz" wrap="square" anchor="ctr" anchorCtr="1"/>
        <a:lstStyle/>
        <a:p>
          <a:pPr>
            <a:defRPr lang="zh-CN" sz="900" b="0" i="0" u="none" strike="noStrike" kern="1200" baseline="0">
              <a:solidFill>
                <a:schemeClr val="tx1">
                  <a:lumMod val="65000"/>
                  <a:lumOff val="35000"/>
                </a:schemeClr>
              </a:solidFill>
              <a:latin typeface="+mn-lt"/>
              <a:ea typeface="+mn-ea"/>
              <a:cs typeface="+mn-cs"/>
            </a:defRPr>
          </a:pPr>
        </a:p>
      </c:txPr>
    </c:legend>
    <c:plotVisOnly val="1"/>
    <c:dispBlanksAs val="gap"/>
    <c:showDLblsOverMax val="0"/>
    <c:extLst>
      <c:ext uri="{0b15fc19-7d7d-44ad-8c2d-2c3a37ce22c3}">
        <chartProps xmlns="https://web.wps.cn/et/2018/main" chartId="{92a5ed10-16bc-452a-9788-ac14cf67fbaa}"/>
      </c:ext>
    </c:extLst>
  </c:chart>
  <c:spPr>
    <a:solidFill>
      <a:schemeClr val="bg1"/>
    </a:solidFill>
    <a:ln w="9525" cap="flat" cmpd="sng" algn="ctr">
      <a:solidFill>
        <a:schemeClr val="tx1">
          <a:lumMod val="15000"/>
          <a:lumOff val="85000"/>
        </a:schemeClr>
      </a:solidFill>
      <a:round/>
    </a:ln>
    <a:effectLst/>
  </c:spPr>
  <c:txPr>
    <a:bodyPr/>
    <a:lstStyle/>
    <a:p>
      <a:pPr>
        <a:defRPr lang="zh-CN"/>
      </a:pPr>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withinLinear" id="14">
  <a:schemeClr val="accent1"/>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withinLinear" id="14">
  <a:schemeClr val="accent1"/>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32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10109">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10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1000" kern="1200"/>
    <cs:bodyPr rot="0" spcFirstLastPara="1" vertOverflow="clip" horzOverflow="clip" vert="horz" wrap="square" lIns="36576" tIns="18288" rIns="36576" bIns="18288" anchor="ctr" anchorCtr="1">
      <a:spAutoFit/>
    </cs:bodyPr>
  </cs:dataLabelCallout>
  <cs:dataPoint>
    <cs:lnRef idx="0">
      <cs:styleClr val="auto"/>
    </cs:lnRef>
    <cs:fillRef idx="1">
      <cs:styleClr val="auto"/>
    </cs:fillRef>
    <cs:effectRef idx="0"/>
    <cs:fontRef idx="minor">
      <a:schemeClr val="dk1"/>
    </cs:fontRef>
    <cs:spPr>
      <a:ln>
        <a:solidFill>
          <a:schemeClr val="bg1"/>
        </a:solidFill>
      </a:ln>
      <a:effectLst/>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lt1">
            <a:lumMod val="902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75000"/>
        <a:lumOff val="25000"/>
      </a:schemeClr>
    </cs:fontRef>
    <cs:defRPr sz="1400" b="1" kern="120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10109">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10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1000" kern="1200"/>
    <cs:bodyPr rot="0" spcFirstLastPara="1" vertOverflow="clip" horzOverflow="clip" vert="horz" wrap="square" lIns="36576" tIns="18288" rIns="36576" bIns="18288" anchor="ctr" anchorCtr="1">
      <a:spAutoFit/>
    </cs:bodyPr>
  </cs:dataLabelCallout>
  <cs:dataPoint>
    <cs:lnRef idx="0">
      <cs:styleClr val="auto"/>
    </cs:lnRef>
    <cs:fillRef idx="1">
      <cs:styleClr val="auto"/>
    </cs:fillRef>
    <cs:effectRef idx="0"/>
    <cs:fontRef idx="minor">
      <a:schemeClr val="dk1"/>
    </cs:fontRef>
    <cs:spPr>
      <a:ln>
        <a:solidFill>
          <a:schemeClr val="bg1"/>
        </a:solidFill>
      </a:ln>
      <a:effectLst/>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lt1">
            <a:lumMod val="902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75000"/>
        <a:lumOff val="25000"/>
      </a:schemeClr>
    </cs:fontRef>
    <cs:defRPr sz="1400" b="1" kern="120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10298">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10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1000" kern="1200"/>
    <cs:bodyPr rot="0" spcFirstLastPara="1" vertOverflow="clip" horzOverflow="clip" vert="horz" wrap="square" lIns="36576" tIns="18288" rIns="36576" bIns="18288" anchor="ctr" anchorCtr="1">
      <a:spAutoFit/>
    </cs:bodyPr>
  </cs:dataLabelCallout>
  <cs:dataPoint>
    <cs:lnRef idx="0">
      <cs:styleClr val="auto"/>
    </cs:lnRef>
    <cs:fillRef idx="1">
      <cs:styleClr val="auto"/>
    </cs:fillRef>
    <cs:effectRef idx="0"/>
    <cs:fontRef idx="minor">
      <a:schemeClr val="dk1"/>
    </cs:fontRef>
    <cs:spPr>
      <a:ln>
        <a:noFill/>
      </a:ln>
      <a:effectLst/>
    </cs:spPr>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lt1">
            <a:lumMod val="902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75000"/>
        <a:lumOff val="25000"/>
      </a:schemeClr>
    </cs:fontRef>
    <cs:defRPr sz="1400" b="1" kern="120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32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32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32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10109">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10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1000" kern="1200"/>
    <cs:bodyPr rot="0" spcFirstLastPara="1" vertOverflow="clip" horzOverflow="clip" vert="horz" wrap="square" lIns="36576" tIns="18288" rIns="36576" bIns="18288" anchor="ctr" anchorCtr="1">
      <a:spAutoFit/>
    </cs:bodyPr>
  </cs:dataLabelCallout>
  <cs:dataPoint>
    <cs:lnRef idx="0">
      <cs:styleClr val="auto"/>
    </cs:lnRef>
    <cs:fillRef idx="1">
      <cs:styleClr val="auto"/>
    </cs:fillRef>
    <cs:effectRef idx="0"/>
    <cs:fontRef idx="minor">
      <a:schemeClr val="dk1"/>
    </cs:fontRef>
    <cs:spPr>
      <a:ln>
        <a:solidFill>
          <a:schemeClr val="bg1"/>
        </a:solidFill>
      </a:ln>
      <a:effectLst/>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lt1">
            <a:lumMod val="902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75000"/>
        <a:lumOff val="25000"/>
      </a:schemeClr>
    </cs:fontRef>
    <cs:defRPr sz="1400" b="1" kern="120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10109">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10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1000" kern="1200"/>
    <cs:bodyPr rot="0" spcFirstLastPara="1" vertOverflow="clip" horzOverflow="clip" vert="horz" wrap="square" lIns="36576" tIns="18288" rIns="36576" bIns="18288" anchor="ctr" anchorCtr="1">
      <a:spAutoFit/>
    </cs:bodyPr>
  </cs:dataLabelCallout>
  <cs:dataPoint>
    <cs:lnRef idx="0">
      <cs:styleClr val="auto"/>
    </cs:lnRef>
    <cs:fillRef idx="1">
      <cs:styleClr val="auto"/>
    </cs:fillRef>
    <cs:effectRef idx="0"/>
    <cs:fontRef idx="minor">
      <a:schemeClr val="dk1"/>
    </cs:fontRef>
    <cs:spPr>
      <a:ln>
        <a:solidFill>
          <a:schemeClr val="bg1"/>
        </a:solidFill>
      </a:ln>
      <a:effectLst/>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lt1">
            <a:lumMod val="902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75000"/>
        <a:lumOff val="25000"/>
      </a:schemeClr>
    </cs:fontRef>
    <cs:defRPr sz="1400" b="1" kern="120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10298">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10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1000" kern="1200"/>
    <cs:bodyPr rot="0" spcFirstLastPara="1" vertOverflow="clip" horzOverflow="clip" vert="horz" wrap="square" lIns="36576" tIns="18288" rIns="36576" bIns="18288" anchor="ctr" anchorCtr="1">
      <a:spAutoFit/>
    </cs:bodyPr>
  </cs:dataLabelCallout>
  <cs:dataPoint>
    <cs:lnRef idx="0">
      <cs:styleClr val="auto"/>
    </cs:lnRef>
    <cs:fillRef idx="1">
      <cs:styleClr val="auto"/>
    </cs:fillRef>
    <cs:effectRef idx="0"/>
    <cs:fontRef idx="minor">
      <a:schemeClr val="dk1"/>
    </cs:fontRef>
    <cs:spPr>
      <a:ln>
        <a:noFill/>
      </a:ln>
      <a:effectLst/>
    </cs:spPr>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lt1">
            <a:lumMod val="902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75000"/>
        <a:lumOff val="25000"/>
      </a:schemeClr>
    </cs:fontRef>
    <cs:defRPr sz="1400" b="1" kern="120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32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4.xml><?xml version="1.0" encoding="utf-8"?>
<cs:chartStyle xmlns:cs="http://schemas.microsoft.com/office/drawing/2012/chartStyle" xmlns:a="http://schemas.openxmlformats.org/drawingml/2006/main" id="32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5.xml><?xml version="1.0" encoding="utf-8"?>
<cs:chartStyle xmlns:cs="http://schemas.microsoft.com/office/drawing/2012/chartStyle" xmlns:a="http://schemas.openxmlformats.org/drawingml/2006/main" id="32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chart" Target="../charts/chart8.xml"/><Relationship Id="rId7" Type="http://schemas.openxmlformats.org/officeDocument/2006/relationships/chart" Target="../charts/chart7.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8" Type="http://schemas.openxmlformats.org/officeDocument/2006/relationships/chart" Target="../charts/chart16.xml"/><Relationship Id="rId7" Type="http://schemas.openxmlformats.org/officeDocument/2006/relationships/chart" Target="../charts/chart15.xml"/><Relationship Id="rId6" Type="http://schemas.openxmlformats.org/officeDocument/2006/relationships/chart" Target="../charts/chart14.xml"/><Relationship Id="rId5" Type="http://schemas.openxmlformats.org/officeDocument/2006/relationships/chart" Target="../charts/chart13.xml"/><Relationship Id="rId4" Type="http://schemas.openxmlformats.org/officeDocument/2006/relationships/chart" Target="../charts/chart12.xml"/><Relationship Id="rId3" Type="http://schemas.openxmlformats.org/officeDocument/2006/relationships/chart" Target="../charts/chart11.xml"/><Relationship Id="rId2" Type="http://schemas.openxmlformats.org/officeDocument/2006/relationships/chart" Target="../charts/chart10.xml"/><Relationship Id="rId1" Type="http://schemas.openxmlformats.org/officeDocument/2006/relationships/chart" Target="../charts/chart9.xml"/></Relationships>
</file>

<file path=xl/drawings/_rels/drawing4.xml.rels><?xml version="1.0" encoding="UTF-8" standalone="yes"?>
<Relationships xmlns="http://schemas.openxmlformats.org/package/2006/relationships"><Relationship Id="rId1" Type="http://schemas.openxmlformats.org/officeDocument/2006/relationships/chart" Target="../charts/chart17.xml"/></Relationships>
</file>

<file path=xl/drawings/drawing1.xml><?xml version="1.0" encoding="utf-8"?>
<xdr:wsDr xmlns:xdr="http://schemas.openxmlformats.org/drawingml/2006/spreadsheetDrawing" xmlns:r="http://schemas.openxmlformats.org/officeDocument/2006/relationships" xmlns:a="http://schemas.openxmlformats.org/drawingml/2006/main">
  <xdr:twoCellAnchor>
    <xdr:from>
      <xdr:col>1</xdr:col>
      <xdr:colOff>165735</xdr:colOff>
      <xdr:row>72</xdr:row>
      <xdr:rowOff>86360</xdr:rowOff>
    </xdr:from>
    <xdr:to>
      <xdr:col>17</xdr:col>
      <xdr:colOff>777875</xdr:colOff>
      <xdr:row>86</xdr:row>
      <xdr:rowOff>70485</xdr:rowOff>
    </xdr:to>
    <xdr:graphicFrame>
      <xdr:nvGraphicFramePr>
        <xdr:cNvPr id="8" name="图表 1"/>
        <xdr:cNvGraphicFramePr/>
      </xdr:nvGraphicFramePr>
      <xdr:xfrm>
        <a:off x="270510" y="27098625"/>
        <a:ext cx="15448915" cy="2917825"/>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absolute">
    <xdr:from>
      <xdr:col>18</xdr:col>
      <xdr:colOff>401955</xdr:colOff>
      <xdr:row>71</xdr:row>
      <xdr:rowOff>121285</xdr:rowOff>
    </xdr:from>
    <xdr:to>
      <xdr:col>19</xdr:col>
      <xdr:colOff>876935</xdr:colOff>
      <xdr:row>86</xdr:row>
      <xdr:rowOff>28575</xdr:rowOff>
    </xdr:to>
    <mc:AlternateContent xmlns:mc="http://schemas.openxmlformats.org/markup-compatibility/2006">
      <mc:Choice xmlns:sle15="http://schemas.microsoft.com/office/drawing/2012/slicer" Requires="sle15">
        <xdr:graphicFrame>
          <xdr:nvGraphicFramePr>
            <xdr:cNvPr id="9" name="二级费项 5"/>
            <xdr:cNvGraphicFramePr/>
          </xdr:nvGraphicFramePr>
          <xdr:xfrm>
            <a:off x="0" y="0"/>
            <a:ext cx="0" cy="0"/>
          </xdr:xfrm>
          <a:graphic>
            <a:graphicData uri="http://schemas.microsoft.com/office/drawing/2010/slicer">
              <sle:slicer xmlns:sle="http://schemas.microsoft.com/office/drawing/2010/slicer" name="二级费项 5"/>
            </a:graphicData>
          </a:graphic>
        </xdr:graphicFrame>
      </mc:Choice>
      <mc:Fallback xmlns="">
        <xdr:sp macro="" textlink="">
          <xdr:nvSpPr>
            <xdr:cNvPr id="0" name=""/>
            <xdr:cNvSpPr>
              <a:spLocks noTextEdit="1"/>
            </xdr:cNvSpPr>
          </xdr:nvSpPr>
          <xdr:spPr>
            <a:xfrm>
              <a:off x="16574770" y="26924000"/>
              <a:ext cx="1706245" cy="3050540"/>
            </a:xfrm>
            <a:prstGeom prst="rect">
              <a:avLst/>
            </a:prstGeom>
            <a:solidFill>
              <a:prstClr val="white"/>
            </a:solidFill>
            <a:ln w="1">
              <a:solidFill>
                <a:prstClr val="green"/>
              </a:solidFill>
            </a:ln>
          </xdr:spPr>
          <xdr:txBody>
            <a:bodyPr vertOverflow="clip" horzOverflow="clip"/>
            <a:lstStyle/>
            <a:p>
              <a:r>
                <a:rPr sz="1100"/>
                <a:t>此形状表示切片器。
当前版本不支持切片器，请升级到最新版的WPS。</a:t>
              </a:r>
            </a:p>
          </xdr:txBody>
        </xdr:sp>
      </mc:Fallback>
    </mc:AlternateContent>
    <xdr:clientData/>
  </xdr:twoCellAnchor>
  <xdr:twoCellAnchor>
    <xdr:from>
      <xdr:col>9</xdr:col>
      <xdr:colOff>194945</xdr:colOff>
      <xdr:row>3</xdr:row>
      <xdr:rowOff>124460</xdr:rowOff>
    </xdr:from>
    <xdr:to>
      <xdr:col>12</xdr:col>
      <xdr:colOff>563245</xdr:colOff>
      <xdr:row>5</xdr:row>
      <xdr:rowOff>885190</xdr:rowOff>
    </xdr:to>
    <xdr:graphicFrame>
      <xdr:nvGraphicFramePr>
        <xdr:cNvPr id="14" name="图表 13"/>
        <xdr:cNvGraphicFramePr/>
      </xdr:nvGraphicFramePr>
      <xdr:xfrm>
        <a:off x="7251065" y="1473200"/>
        <a:ext cx="3014345" cy="264287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9</xdr:col>
      <xdr:colOff>117475</xdr:colOff>
      <xdr:row>6</xdr:row>
      <xdr:rowOff>45085</xdr:rowOff>
    </xdr:from>
    <xdr:to>
      <xdr:col>12</xdr:col>
      <xdr:colOff>568960</xdr:colOff>
      <xdr:row>8</xdr:row>
      <xdr:rowOff>903605</xdr:rowOff>
    </xdr:to>
    <xdr:graphicFrame>
      <xdr:nvGraphicFramePr>
        <xdr:cNvPr id="19" name="图表 18"/>
        <xdr:cNvGraphicFramePr/>
      </xdr:nvGraphicFramePr>
      <xdr:xfrm>
        <a:off x="7173595" y="4217035"/>
        <a:ext cx="3097530" cy="274066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14</xdr:col>
      <xdr:colOff>81280</xdr:colOff>
      <xdr:row>4</xdr:row>
      <xdr:rowOff>42545</xdr:rowOff>
    </xdr:from>
    <xdr:to>
      <xdr:col>19</xdr:col>
      <xdr:colOff>857250</xdr:colOff>
      <xdr:row>9</xdr:row>
      <xdr:rowOff>890270</xdr:rowOff>
    </xdr:to>
    <xdr:grpSp>
      <xdr:nvGrpSpPr>
        <xdr:cNvPr id="4" name="组合 3"/>
        <xdr:cNvGrpSpPr/>
      </xdr:nvGrpSpPr>
      <xdr:grpSpPr>
        <a:xfrm>
          <a:off x="11329035" y="2332355"/>
          <a:ext cx="6932295" cy="5553075"/>
          <a:chOff x="16806" y="3273"/>
          <a:chExt cx="9836" cy="8762"/>
        </a:xfrm>
      </xdr:grpSpPr>
      <xdr:graphicFrame>
        <xdr:nvGraphicFramePr>
          <xdr:cNvPr id="20" name="图表 19" descr="7b0a202020202263686172745265734964223a20223230343736333231220a7d0a"/>
          <xdr:cNvGraphicFramePr/>
        </xdr:nvGraphicFramePr>
        <xdr:xfrm>
          <a:off x="16806" y="3273"/>
          <a:ext cx="9836" cy="8762"/>
        </xdr:xfrm>
        <a:graphic>
          <a:graphicData uri="http://schemas.openxmlformats.org/drawingml/2006/chart">
            <c:chart xmlns:c="http://schemas.openxmlformats.org/drawingml/2006/chart" xmlns:r="http://schemas.openxmlformats.org/officeDocument/2006/relationships" r:id="rId4"/>
          </a:graphicData>
        </a:graphic>
      </xdr:graphicFrame>
      <xdr:cxnSp>
        <xdr:nvCxnSpPr>
          <xdr:cNvPr id="21" name="直接连接符 20"/>
          <xdr:cNvCxnSpPr/>
        </xdr:nvCxnSpPr>
        <xdr:spPr>
          <a:xfrm>
            <a:off x="16858" y="6837"/>
            <a:ext cx="9708" cy="0"/>
          </a:xfrm>
          <a:prstGeom prst="line">
            <a:avLst/>
          </a:prstGeom>
          <a:ln w="12700" cap="flat" cmpd="sng" algn="ctr">
            <a:solidFill>
              <a:schemeClr val="accent1"/>
            </a:solidFill>
            <a:prstDash val="dash"/>
            <a:miter lim="800000"/>
          </a:ln>
        </xdr:spPr>
        <xdr:style>
          <a:lnRef idx="0">
            <a:schemeClr val="accent1"/>
          </a:lnRef>
          <a:fillRef idx="0">
            <a:srgbClr val="FFFFFF"/>
          </a:fillRef>
          <a:effectRef idx="0">
            <a:srgbClr val="FFFFFF"/>
          </a:effectRef>
          <a:fontRef idx="minor">
            <a:schemeClr val="tx1"/>
          </a:fontRef>
        </xdr:style>
      </xdr:cxnSp>
      <xdr:cxnSp>
        <xdr:nvCxnSpPr>
          <xdr:cNvPr id="22" name="直接连接符 21"/>
          <xdr:cNvCxnSpPr/>
        </xdr:nvCxnSpPr>
        <xdr:spPr>
          <a:xfrm>
            <a:off x="16858" y="9376"/>
            <a:ext cx="9708" cy="0"/>
          </a:xfrm>
          <a:prstGeom prst="line">
            <a:avLst/>
          </a:prstGeom>
          <a:ln w="12700" cap="flat" cmpd="sng" algn="ctr">
            <a:solidFill>
              <a:schemeClr val="accent1"/>
            </a:solidFill>
            <a:prstDash val="dash"/>
            <a:miter lim="800000"/>
          </a:ln>
        </xdr:spPr>
        <xdr:style>
          <a:lnRef idx="0">
            <a:schemeClr val="accent1"/>
          </a:lnRef>
          <a:fillRef idx="0">
            <a:srgbClr val="FFFFFF"/>
          </a:fillRef>
          <a:effectRef idx="0">
            <a:srgbClr val="FFFFFF"/>
          </a:effectRef>
          <a:fontRef idx="minor">
            <a:schemeClr val="tx1"/>
          </a:fontRef>
        </xdr:style>
      </xdr:cxnSp>
      <xdr:cxnSp>
        <xdr:nvCxnSpPr>
          <xdr:cNvPr id="23" name="直接连接符 22"/>
          <xdr:cNvCxnSpPr/>
        </xdr:nvCxnSpPr>
        <xdr:spPr>
          <a:xfrm>
            <a:off x="16858" y="4298"/>
            <a:ext cx="9570" cy="0"/>
          </a:xfrm>
          <a:prstGeom prst="line">
            <a:avLst/>
          </a:prstGeom>
        </xdr:spPr>
        <xdr:style>
          <a:lnRef idx="2">
            <a:schemeClr val="accent1"/>
          </a:lnRef>
          <a:fillRef idx="0">
            <a:schemeClr val="accent1"/>
          </a:fillRef>
          <a:effectRef idx="1">
            <a:schemeClr val="accent1"/>
          </a:effectRef>
          <a:fontRef idx="minor">
            <a:schemeClr val="tx1"/>
          </a:fontRef>
        </xdr:style>
      </xdr:cxnSp>
    </xdr:grpSp>
    <xdr:clientData/>
  </xdr:twoCellAnchor>
  <xdr:twoCellAnchor>
    <xdr:from>
      <xdr:col>1</xdr:col>
      <xdr:colOff>57150</xdr:colOff>
      <xdr:row>12</xdr:row>
      <xdr:rowOff>64770</xdr:rowOff>
    </xdr:from>
    <xdr:to>
      <xdr:col>19</xdr:col>
      <xdr:colOff>659765</xdr:colOff>
      <xdr:row>23</xdr:row>
      <xdr:rowOff>227330</xdr:rowOff>
    </xdr:to>
    <xdr:graphicFrame>
      <xdr:nvGraphicFramePr>
        <xdr:cNvPr id="24" name="图表 2"/>
        <xdr:cNvGraphicFramePr/>
      </xdr:nvGraphicFramePr>
      <xdr:xfrm>
        <a:off x="161925" y="8470265"/>
        <a:ext cx="17901920" cy="407543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xdr:col>
      <xdr:colOff>92075</xdr:colOff>
      <xdr:row>45</xdr:row>
      <xdr:rowOff>107315</xdr:rowOff>
    </xdr:from>
    <xdr:to>
      <xdr:col>12</xdr:col>
      <xdr:colOff>817245</xdr:colOff>
      <xdr:row>56</xdr:row>
      <xdr:rowOff>240030</xdr:rowOff>
    </xdr:to>
    <xdr:graphicFrame>
      <xdr:nvGraphicFramePr>
        <xdr:cNvPr id="27" name="图表 26"/>
        <xdr:cNvGraphicFramePr/>
      </xdr:nvGraphicFramePr>
      <xdr:xfrm>
        <a:off x="196850" y="18331815"/>
        <a:ext cx="10322560" cy="411353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1</xdr:col>
      <xdr:colOff>53340</xdr:colOff>
      <xdr:row>25</xdr:row>
      <xdr:rowOff>55245</xdr:rowOff>
    </xdr:from>
    <xdr:to>
      <xdr:col>19</xdr:col>
      <xdr:colOff>620395</xdr:colOff>
      <xdr:row>42</xdr:row>
      <xdr:rowOff>108585</xdr:rowOff>
    </xdr:to>
    <xdr:graphicFrame>
      <xdr:nvGraphicFramePr>
        <xdr:cNvPr id="29" name="图表 2"/>
        <xdr:cNvGraphicFramePr/>
      </xdr:nvGraphicFramePr>
      <xdr:xfrm>
        <a:off x="158115" y="13112750"/>
        <a:ext cx="17866360" cy="435483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editAs="absolute">
    <xdr:from>
      <xdr:col>18</xdr:col>
      <xdr:colOff>391160</xdr:colOff>
      <xdr:row>58</xdr:row>
      <xdr:rowOff>99060</xdr:rowOff>
    </xdr:from>
    <xdr:to>
      <xdr:col>19</xdr:col>
      <xdr:colOff>872490</xdr:colOff>
      <xdr:row>69</xdr:row>
      <xdr:rowOff>73660</xdr:rowOff>
    </xdr:to>
    <mc:AlternateContent xmlns:mc="http://schemas.openxmlformats.org/markup-compatibility/2006">
      <mc:Choice xmlns:sle15="http://schemas.microsoft.com/office/drawing/2012/slicer" Requires="sle15">
        <xdr:graphicFrame>
          <xdr:nvGraphicFramePr>
            <xdr:cNvPr id="15" name="二级费项 1"/>
            <xdr:cNvGraphicFramePr/>
          </xdr:nvGraphicFramePr>
          <xdr:xfrm>
            <a:off x="0" y="0"/>
            <a:ext cx="0" cy="0"/>
          </xdr:xfrm>
          <a:graphic>
            <a:graphicData uri="http://schemas.microsoft.com/office/drawing/2010/slicer">
              <sle:slicer xmlns:sle="http://schemas.microsoft.com/office/drawing/2010/slicer" name="二级费项 1"/>
            </a:graphicData>
          </a:graphic>
        </xdr:graphicFrame>
      </mc:Choice>
      <mc:Fallback xmlns="">
        <xdr:sp macro="" textlink="">
          <xdr:nvSpPr>
            <xdr:cNvPr id="0" name=""/>
            <xdr:cNvSpPr>
              <a:spLocks noTextEdit="1"/>
            </xdr:cNvSpPr>
          </xdr:nvSpPr>
          <xdr:spPr>
            <a:xfrm>
              <a:off x="16563975" y="23014305"/>
              <a:ext cx="1712595" cy="3297555"/>
            </a:xfrm>
            <a:prstGeom prst="rect">
              <a:avLst/>
            </a:prstGeom>
            <a:solidFill>
              <a:prstClr val="white"/>
            </a:solidFill>
            <a:ln w="1">
              <a:solidFill>
                <a:prstClr val="green"/>
              </a:solidFill>
            </a:ln>
          </xdr:spPr>
          <xdr:txBody>
            <a:bodyPr vertOverflow="clip" horzOverflow="clip"/>
            <a:lstStyle/>
            <a:p>
              <a:r>
                <a:rPr sz="1100"/>
                <a:t>此形状表示切片器。
当前版本不支持切片器，请升级到最新版的WPS。</a:t>
              </a:r>
            </a:p>
          </xdr:txBody>
        </xdr:sp>
      </mc:Fallback>
    </mc:AlternateContent>
    <xdr:clientData/>
  </xdr:twoCellAnchor>
  <xdr:twoCellAnchor>
    <xdr:from>
      <xdr:col>1</xdr:col>
      <xdr:colOff>78105</xdr:colOff>
      <xdr:row>58</xdr:row>
      <xdr:rowOff>111125</xdr:rowOff>
    </xdr:from>
    <xdr:to>
      <xdr:col>17</xdr:col>
      <xdr:colOff>673735</xdr:colOff>
      <xdr:row>69</xdr:row>
      <xdr:rowOff>154305</xdr:rowOff>
    </xdr:to>
    <xdr:graphicFrame>
      <xdr:nvGraphicFramePr>
        <xdr:cNvPr id="2" name="图表 1"/>
        <xdr:cNvGraphicFramePr/>
      </xdr:nvGraphicFramePr>
      <xdr:xfrm>
        <a:off x="182880" y="23026370"/>
        <a:ext cx="15432405" cy="3366135"/>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2</xdr:col>
      <xdr:colOff>155575</xdr:colOff>
      <xdr:row>48</xdr:row>
      <xdr:rowOff>164465</xdr:rowOff>
    </xdr:from>
    <xdr:to>
      <xdr:col>12</xdr:col>
      <xdr:colOff>127000</xdr:colOff>
      <xdr:row>48</xdr:row>
      <xdr:rowOff>164465</xdr:rowOff>
    </xdr:to>
    <xdr:cxnSp>
      <xdr:nvCxnSpPr>
        <xdr:cNvPr id="3" name="直接连接符 2"/>
        <xdr:cNvCxnSpPr/>
      </xdr:nvCxnSpPr>
      <xdr:spPr>
        <a:xfrm>
          <a:off x="1089660" y="19530060"/>
          <a:ext cx="8739505" cy="0"/>
        </a:xfrm>
        <a:prstGeom prst="line">
          <a:avLst/>
        </a:prstGeom>
        <a:ln w="6350" cap="flat" cmpd="sng" algn="ctr">
          <a:solidFill>
            <a:srgbClr val="FF0000"/>
          </a:solidFill>
          <a:prstDash val="dash"/>
          <a:miter lim="800000"/>
        </a:ln>
      </xdr:spPr>
      <xdr:style>
        <a:lnRef idx="0">
          <a:schemeClr val="accent2"/>
        </a:lnRef>
        <a:fillRef idx="0">
          <a:srgbClr val="FFFFFF"/>
        </a:fillRef>
        <a:effectRef idx="0">
          <a:srgbClr val="FFFFFF"/>
        </a:effectRef>
        <a:fontRef idx="minor">
          <a:schemeClr val="tx1"/>
        </a:fontRef>
      </xdr:style>
    </xdr:cxnSp>
    <xdr:clientData/>
  </xdr:twoCellAnchor>
</xdr:wsDr>
</file>

<file path=xl/drawings/drawing2.xml><?xml version="1.0" encoding="utf-8"?>
<xdr:wsDr xmlns:xdr="http://schemas.openxmlformats.org/drawingml/2006/spreadsheetDrawing" xmlns:r="http://schemas.openxmlformats.org/officeDocument/2006/relationships" xmlns:a="http://schemas.openxmlformats.org/drawingml/2006/main">
  <xdr:twoCellAnchor>
    <xdr:from>
      <xdr:col>1</xdr:col>
      <xdr:colOff>165735</xdr:colOff>
      <xdr:row>72</xdr:row>
      <xdr:rowOff>86360</xdr:rowOff>
    </xdr:from>
    <xdr:to>
      <xdr:col>17</xdr:col>
      <xdr:colOff>777875</xdr:colOff>
      <xdr:row>86</xdr:row>
      <xdr:rowOff>70485</xdr:rowOff>
    </xdr:to>
    <xdr:graphicFrame>
      <xdr:nvGraphicFramePr>
        <xdr:cNvPr id="2" name="图表 1"/>
        <xdr:cNvGraphicFramePr/>
      </xdr:nvGraphicFramePr>
      <xdr:xfrm>
        <a:off x="270510" y="27098625"/>
        <a:ext cx="15448915" cy="2917825"/>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9</xdr:col>
      <xdr:colOff>194945</xdr:colOff>
      <xdr:row>3</xdr:row>
      <xdr:rowOff>124460</xdr:rowOff>
    </xdr:from>
    <xdr:to>
      <xdr:col>12</xdr:col>
      <xdr:colOff>563245</xdr:colOff>
      <xdr:row>5</xdr:row>
      <xdr:rowOff>885190</xdr:rowOff>
    </xdr:to>
    <xdr:graphicFrame>
      <xdr:nvGraphicFramePr>
        <xdr:cNvPr id="3" name="图表 2"/>
        <xdr:cNvGraphicFramePr/>
      </xdr:nvGraphicFramePr>
      <xdr:xfrm>
        <a:off x="7251065" y="1473200"/>
        <a:ext cx="3014345" cy="264287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9</xdr:col>
      <xdr:colOff>117475</xdr:colOff>
      <xdr:row>6</xdr:row>
      <xdr:rowOff>45085</xdr:rowOff>
    </xdr:from>
    <xdr:to>
      <xdr:col>12</xdr:col>
      <xdr:colOff>568960</xdr:colOff>
      <xdr:row>8</xdr:row>
      <xdr:rowOff>903605</xdr:rowOff>
    </xdr:to>
    <xdr:graphicFrame>
      <xdr:nvGraphicFramePr>
        <xdr:cNvPr id="4" name="图表 3"/>
        <xdr:cNvGraphicFramePr/>
      </xdr:nvGraphicFramePr>
      <xdr:xfrm>
        <a:off x="7173595" y="4217035"/>
        <a:ext cx="3097530" cy="274066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14</xdr:col>
      <xdr:colOff>81280</xdr:colOff>
      <xdr:row>4</xdr:row>
      <xdr:rowOff>42545</xdr:rowOff>
    </xdr:from>
    <xdr:to>
      <xdr:col>19</xdr:col>
      <xdr:colOff>857250</xdr:colOff>
      <xdr:row>9</xdr:row>
      <xdr:rowOff>890270</xdr:rowOff>
    </xdr:to>
    <xdr:grpSp>
      <xdr:nvGrpSpPr>
        <xdr:cNvPr id="5" name="组合 4"/>
        <xdr:cNvGrpSpPr/>
      </xdr:nvGrpSpPr>
      <xdr:grpSpPr>
        <a:xfrm>
          <a:off x="11329035" y="2332355"/>
          <a:ext cx="6932295" cy="5553075"/>
          <a:chOff x="16806" y="3273"/>
          <a:chExt cx="9836" cy="8762"/>
        </a:xfrm>
      </xdr:grpSpPr>
      <xdr:graphicFrame>
        <xdr:nvGraphicFramePr>
          <xdr:cNvPr id="6" name="图表 5" descr="7b0a202020202263686172745265734964223a20223230343736333231220a7d0a"/>
          <xdr:cNvGraphicFramePr/>
        </xdr:nvGraphicFramePr>
        <xdr:xfrm>
          <a:off x="16806" y="3273"/>
          <a:ext cx="9836" cy="8762"/>
        </xdr:xfrm>
        <a:graphic>
          <a:graphicData uri="http://schemas.openxmlformats.org/drawingml/2006/chart">
            <c:chart xmlns:c="http://schemas.openxmlformats.org/drawingml/2006/chart" xmlns:r="http://schemas.openxmlformats.org/officeDocument/2006/relationships" r:id="rId4"/>
          </a:graphicData>
        </a:graphic>
      </xdr:graphicFrame>
      <xdr:cxnSp>
        <xdr:nvCxnSpPr>
          <xdr:cNvPr id="7" name="直接连接符 6"/>
          <xdr:cNvCxnSpPr/>
        </xdr:nvCxnSpPr>
        <xdr:spPr>
          <a:xfrm>
            <a:off x="16858" y="6837"/>
            <a:ext cx="9708" cy="0"/>
          </a:xfrm>
          <a:prstGeom prst="line">
            <a:avLst/>
          </a:prstGeom>
          <a:ln w="12700" cap="flat" cmpd="sng" algn="ctr">
            <a:solidFill>
              <a:schemeClr val="accent1"/>
            </a:solidFill>
            <a:prstDash val="dash"/>
            <a:miter lim="800000"/>
          </a:ln>
        </xdr:spPr>
        <xdr:style>
          <a:lnRef idx="0">
            <a:schemeClr val="accent1"/>
          </a:lnRef>
          <a:fillRef idx="0">
            <a:srgbClr val="FFFFFF"/>
          </a:fillRef>
          <a:effectRef idx="0">
            <a:srgbClr val="FFFFFF"/>
          </a:effectRef>
          <a:fontRef idx="minor">
            <a:schemeClr val="tx1"/>
          </a:fontRef>
        </xdr:style>
      </xdr:cxnSp>
      <xdr:cxnSp>
        <xdr:nvCxnSpPr>
          <xdr:cNvPr id="8" name="直接连接符 7"/>
          <xdr:cNvCxnSpPr/>
        </xdr:nvCxnSpPr>
        <xdr:spPr>
          <a:xfrm>
            <a:off x="16858" y="9376"/>
            <a:ext cx="9708" cy="0"/>
          </a:xfrm>
          <a:prstGeom prst="line">
            <a:avLst/>
          </a:prstGeom>
          <a:ln w="12700" cap="flat" cmpd="sng" algn="ctr">
            <a:solidFill>
              <a:schemeClr val="accent1"/>
            </a:solidFill>
            <a:prstDash val="dash"/>
            <a:miter lim="800000"/>
          </a:ln>
        </xdr:spPr>
        <xdr:style>
          <a:lnRef idx="0">
            <a:schemeClr val="accent1"/>
          </a:lnRef>
          <a:fillRef idx="0">
            <a:srgbClr val="FFFFFF"/>
          </a:fillRef>
          <a:effectRef idx="0">
            <a:srgbClr val="FFFFFF"/>
          </a:effectRef>
          <a:fontRef idx="minor">
            <a:schemeClr val="tx1"/>
          </a:fontRef>
        </xdr:style>
      </xdr:cxnSp>
      <xdr:cxnSp>
        <xdr:nvCxnSpPr>
          <xdr:cNvPr id="9" name="直接连接符 8"/>
          <xdr:cNvCxnSpPr/>
        </xdr:nvCxnSpPr>
        <xdr:spPr>
          <a:xfrm>
            <a:off x="16858" y="4298"/>
            <a:ext cx="9570" cy="0"/>
          </a:xfrm>
          <a:prstGeom prst="line">
            <a:avLst/>
          </a:prstGeom>
        </xdr:spPr>
        <xdr:style>
          <a:lnRef idx="2">
            <a:schemeClr val="accent1"/>
          </a:lnRef>
          <a:fillRef idx="0">
            <a:schemeClr val="accent1"/>
          </a:fillRef>
          <a:effectRef idx="1">
            <a:schemeClr val="accent1"/>
          </a:effectRef>
          <a:fontRef idx="minor">
            <a:schemeClr val="tx1"/>
          </a:fontRef>
        </xdr:style>
      </xdr:cxnSp>
    </xdr:grpSp>
    <xdr:clientData/>
  </xdr:twoCellAnchor>
  <xdr:twoCellAnchor>
    <xdr:from>
      <xdr:col>1</xdr:col>
      <xdr:colOff>57150</xdr:colOff>
      <xdr:row>12</xdr:row>
      <xdr:rowOff>64770</xdr:rowOff>
    </xdr:from>
    <xdr:to>
      <xdr:col>19</xdr:col>
      <xdr:colOff>659765</xdr:colOff>
      <xdr:row>23</xdr:row>
      <xdr:rowOff>227330</xdr:rowOff>
    </xdr:to>
    <xdr:graphicFrame>
      <xdr:nvGraphicFramePr>
        <xdr:cNvPr id="10" name="图表 2"/>
        <xdr:cNvGraphicFramePr/>
      </xdr:nvGraphicFramePr>
      <xdr:xfrm>
        <a:off x="161925" y="8470265"/>
        <a:ext cx="17901920" cy="407543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xdr:col>
      <xdr:colOff>92075</xdr:colOff>
      <xdr:row>45</xdr:row>
      <xdr:rowOff>107315</xdr:rowOff>
    </xdr:from>
    <xdr:to>
      <xdr:col>12</xdr:col>
      <xdr:colOff>817245</xdr:colOff>
      <xdr:row>56</xdr:row>
      <xdr:rowOff>240030</xdr:rowOff>
    </xdr:to>
    <xdr:graphicFrame>
      <xdr:nvGraphicFramePr>
        <xdr:cNvPr id="11" name="图表 10"/>
        <xdr:cNvGraphicFramePr/>
      </xdr:nvGraphicFramePr>
      <xdr:xfrm>
        <a:off x="196850" y="18331815"/>
        <a:ext cx="10322560" cy="411353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1</xdr:col>
      <xdr:colOff>35560</xdr:colOff>
      <xdr:row>21</xdr:row>
      <xdr:rowOff>158750</xdr:rowOff>
    </xdr:from>
    <xdr:to>
      <xdr:col>19</xdr:col>
      <xdr:colOff>602615</xdr:colOff>
      <xdr:row>37</xdr:row>
      <xdr:rowOff>10160</xdr:rowOff>
    </xdr:to>
    <xdr:graphicFrame>
      <xdr:nvGraphicFramePr>
        <xdr:cNvPr id="12" name="图表 2"/>
        <xdr:cNvGraphicFramePr/>
      </xdr:nvGraphicFramePr>
      <xdr:xfrm>
        <a:off x="140335" y="11737975"/>
        <a:ext cx="17866360" cy="435483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1</xdr:col>
      <xdr:colOff>78105</xdr:colOff>
      <xdr:row>58</xdr:row>
      <xdr:rowOff>111125</xdr:rowOff>
    </xdr:from>
    <xdr:to>
      <xdr:col>17</xdr:col>
      <xdr:colOff>673735</xdr:colOff>
      <xdr:row>69</xdr:row>
      <xdr:rowOff>154305</xdr:rowOff>
    </xdr:to>
    <xdr:graphicFrame>
      <xdr:nvGraphicFramePr>
        <xdr:cNvPr id="13" name="图表 12"/>
        <xdr:cNvGraphicFramePr/>
      </xdr:nvGraphicFramePr>
      <xdr:xfrm>
        <a:off x="182880" y="23026370"/>
        <a:ext cx="15432405" cy="3366135"/>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2</xdr:col>
      <xdr:colOff>155575</xdr:colOff>
      <xdr:row>48</xdr:row>
      <xdr:rowOff>164465</xdr:rowOff>
    </xdr:from>
    <xdr:to>
      <xdr:col>12</xdr:col>
      <xdr:colOff>127000</xdr:colOff>
      <xdr:row>48</xdr:row>
      <xdr:rowOff>164465</xdr:rowOff>
    </xdr:to>
    <xdr:cxnSp>
      <xdr:nvCxnSpPr>
        <xdr:cNvPr id="14" name="直接连接符 13"/>
        <xdr:cNvCxnSpPr/>
      </xdr:nvCxnSpPr>
      <xdr:spPr>
        <a:xfrm>
          <a:off x="1089660" y="19530060"/>
          <a:ext cx="8739505" cy="0"/>
        </a:xfrm>
        <a:prstGeom prst="line">
          <a:avLst/>
        </a:prstGeom>
        <a:ln w="6350" cap="flat" cmpd="sng" algn="ctr">
          <a:solidFill>
            <a:srgbClr val="FF0000"/>
          </a:solidFill>
          <a:prstDash val="dash"/>
          <a:miter lim="800000"/>
        </a:ln>
      </xdr:spPr>
      <xdr:style>
        <a:lnRef idx="0">
          <a:schemeClr val="accent2"/>
        </a:lnRef>
        <a:fillRef idx="0">
          <a:srgbClr val="FFFFFF"/>
        </a:fillRef>
        <a:effectRef idx="0">
          <a:srgbClr val="FFFFFF"/>
        </a:effectRef>
        <a:fontRef idx="minor">
          <a:schemeClr val="tx1"/>
        </a:fontRef>
      </xdr:style>
    </xdr:cxnSp>
    <xdr:clientData/>
  </xdr:twoCellAnchor>
</xdr:wsDr>
</file>

<file path=xl/drawings/drawing3.xml><?xml version="1.0" encoding="utf-8"?>
<xdr:wsDr xmlns:xdr="http://schemas.openxmlformats.org/drawingml/2006/spreadsheetDrawing" xmlns:r="http://schemas.openxmlformats.org/officeDocument/2006/relationships" xmlns:a="http://schemas.openxmlformats.org/drawingml/2006/main">
  <xdr:twoCellAnchor editAs="absolute">
    <xdr:from>
      <xdr:col>16</xdr:col>
      <xdr:colOff>28575</xdr:colOff>
      <xdr:row>3</xdr:row>
      <xdr:rowOff>104775</xdr:rowOff>
    </xdr:from>
    <xdr:to>
      <xdr:col>18</xdr:col>
      <xdr:colOff>485775</xdr:colOff>
      <xdr:row>17</xdr:row>
      <xdr:rowOff>85725</xdr:rowOff>
    </xdr:to>
    <mc:AlternateContent xmlns:mc="http://schemas.openxmlformats.org/markup-compatibility/2006">
      <mc:Choice xmlns:sle15="http://schemas.microsoft.com/office/drawing/2012/slicer" Requires="sle15">
        <xdr:graphicFrame>
          <xdr:nvGraphicFramePr>
            <xdr:cNvPr id="4" name="月份"/>
            <xdr:cNvGraphicFramePr/>
          </xdr:nvGraphicFramePr>
          <xdr:xfrm>
            <a:off x="0" y="0"/>
            <a:ext cx="0" cy="0"/>
          </xdr:xfrm>
          <a:graphic>
            <a:graphicData uri="http://schemas.microsoft.com/office/drawing/2010/slicer">
              <sle:slicer xmlns:sle="http://schemas.microsoft.com/office/drawing/2010/slicer" name="月份"/>
            </a:graphicData>
          </a:graphic>
        </xdr:graphicFrame>
      </mc:Choice>
      <mc:Fallback xmlns="">
        <xdr:sp macro="" textlink="">
          <xdr:nvSpPr>
            <xdr:cNvPr id="0" name=""/>
            <xdr:cNvSpPr>
              <a:spLocks noTextEdit="1"/>
            </xdr:cNvSpPr>
          </xdr:nvSpPr>
          <xdr:spPr>
            <a:xfrm>
              <a:off x="13484225" y="638175"/>
              <a:ext cx="1714500" cy="2470150"/>
            </a:xfrm>
            <a:prstGeom prst="rect">
              <a:avLst/>
            </a:prstGeom>
            <a:solidFill>
              <a:prstClr val="white"/>
            </a:solidFill>
            <a:ln w="1">
              <a:solidFill>
                <a:prstClr val="green"/>
              </a:solidFill>
            </a:ln>
          </xdr:spPr>
          <xdr:txBody>
            <a:bodyPr vertOverflow="clip" horzOverflow="clip"/>
            <a:lstStyle/>
            <a:p>
              <a:r>
                <a:rPr sz="1100"/>
                <a:t>此形状表示切片器。
当前版本不支持切片器，请升级到最新版的WPS。</a:t>
              </a:r>
            </a:p>
          </xdr:txBody>
        </xdr:sp>
      </mc:Fallback>
    </mc:AlternateContent>
    <xdr:clientData/>
  </xdr:twoCellAnchor>
</xdr:wsDr>
</file>

<file path=xl/drawings/drawing4.xml><?xml version="1.0" encoding="utf-8"?>
<xdr:wsDr xmlns:xdr="http://schemas.openxmlformats.org/drawingml/2006/spreadsheetDrawing" xmlns:r="http://schemas.openxmlformats.org/officeDocument/2006/relationships" xmlns:a="http://schemas.openxmlformats.org/drawingml/2006/main">
  <xdr:twoCellAnchor>
    <xdr:from>
      <xdr:col>0</xdr:col>
      <xdr:colOff>801219</xdr:colOff>
      <xdr:row>25</xdr:row>
      <xdr:rowOff>129987</xdr:rowOff>
    </xdr:from>
    <xdr:to>
      <xdr:col>8</xdr:col>
      <xdr:colOff>571499</xdr:colOff>
      <xdr:row>46</xdr:row>
      <xdr:rowOff>100852</xdr:rowOff>
    </xdr:to>
    <xdr:graphicFrame>
      <xdr:nvGraphicFramePr>
        <xdr:cNvPr id="2" name="图表 1"/>
        <xdr:cNvGraphicFramePr/>
      </xdr:nvGraphicFramePr>
      <xdr:xfrm>
        <a:off x="800735" y="1018540"/>
        <a:ext cx="7707630" cy="370459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absolute">
    <xdr:from>
      <xdr:col>8</xdr:col>
      <xdr:colOff>671233</xdr:colOff>
      <xdr:row>25</xdr:row>
      <xdr:rowOff>146798</xdr:rowOff>
    </xdr:from>
    <xdr:to>
      <xdr:col>10</xdr:col>
      <xdr:colOff>572621</xdr:colOff>
      <xdr:row>40</xdr:row>
      <xdr:rowOff>6724</xdr:rowOff>
    </xdr:to>
    <mc:AlternateContent xmlns:mc="http://schemas.openxmlformats.org/markup-compatibility/2006">
      <mc:Choice xmlns:sle15="http://schemas.microsoft.com/office/drawing/2012/slicer" Requires="sle15">
        <xdr:graphicFrame>
          <xdr:nvGraphicFramePr>
            <xdr:cNvPr id="3" name="二级费项"/>
            <xdr:cNvGraphicFramePr/>
          </xdr:nvGraphicFramePr>
          <xdr:xfrm>
            <a:off x="0" y="0"/>
            <a:ext cx="0" cy="0"/>
          </xdr:xfrm>
          <a:graphic>
            <a:graphicData uri="http://schemas.microsoft.com/office/drawing/2010/slicer">
              <sle:slicer xmlns:sle="http://schemas.microsoft.com/office/drawing/2010/slicer" name="二级费项"/>
            </a:graphicData>
          </a:graphic>
        </xdr:graphicFrame>
      </mc:Choice>
      <mc:Fallback xmlns="">
        <xdr:sp macro="" textlink="">
          <xdr:nvSpPr>
            <xdr:cNvPr id="0" name=""/>
            <xdr:cNvSpPr>
              <a:spLocks noTextEdit="1"/>
            </xdr:cNvSpPr>
          </xdr:nvSpPr>
          <xdr:spPr>
            <a:xfrm>
              <a:off x="8608695" y="1035685"/>
              <a:ext cx="1664970" cy="2526665"/>
            </a:xfrm>
            <a:prstGeom prst="rect">
              <a:avLst/>
            </a:prstGeom>
            <a:solidFill>
              <a:prstClr val="white"/>
            </a:solidFill>
            <a:ln w="1">
              <a:solidFill>
                <a:prstClr val="green"/>
              </a:solidFill>
            </a:ln>
          </xdr:spPr>
          <xdr:txBody>
            <a:bodyPr vertOverflow="clip" horzOverflow="clip"/>
            <a:lstStyle/>
            <a:p>
              <a:r>
                <a:rPr sz="1100"/>
                <a:t>此形状表示切片器。
当前版本不支持切片器，请升级到最新版的WPS。</a:t>
              </a:r>
            </a:p>
          </xdr:txBody>
        </xdr:sp>
      </mc:Fallback>
    </mc:AlternateContent>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24037;&#20316;&#26085;&#24535;\8&#26376;\day33&#65288;2025-8-7&#65289;\&#25286;&#20998;&#39033;&#30446;&#27719;&#24635;&#65288;&#26080;&#33258;&#26377;&#21592;&#24037;&#24037;&#36164;&#34920;&#65289;\2025-8-6&#25104;&#26412;&#20998;&#26512;&#34920;&#26684;&#22635;&#20889;&#27169;&#29256;(&#26080;&#33258;&#26377;&#20154;&#21592;&#65289;.xlsx" TargetMode="External"/></Relationships>
</file>

<file path=xl/externalLinks/externalLink1.xml><?xml version="1.0" encoding="utf-8"?>
<externalLink xmlns="http://schemas.openxmlformats.org/spreadsheetml/2006/main">
  <externalBook xmlns:r="http://schemas.openxmlformats.org/officeDocument/2006/relationships" r:id="rId1">
    <sheetNames>
      <sheetName val="财务映射表"/>
      <sheetName val="运营成本管理看板"/>
      <sheetName val="运营成本管理看板 (2)"/>
      <sheetName val="预算主表（财务表格导入）"/>
      <sheetName val="自有人工预算（财务表格导入）"/>
      <sheetName val="1 预算编制表单"/>
      <sheetName val="1-1 项目基础信息"/>
      <sheetName val="1-2 人员岗位信息"/>
      <sheetName val="备选选项"/>
      <sheetName val="附表1-数据库"/>
      <sheetName val="2 过程管理表单"/>
      <sheetName val="2-1 采购订单物料明细表报表导出"/>
      <sheetName val="2-2 引出数据_合同数据仓库"/>
      <sheetName val="引用修正"/>
      <sheetName val="2-3 引出列表"/>
      <sheetName val="报销单计算表"/>
      <sheetName val="1发生与预算费用总表"/>
      <sheetName val="2二级费项发生与预算费用"/>
      <sheetName val="3异常统计表"/>
      <sheetName val="4主要费项费项月累成本使用情况"/>
      <sheetName val="4-1主要费项费项月累成本使用情况 "/>
      <sheetName val="物资过程计算表"/>
      <sheetName val="一次费项异常项统计表"/>
      <sheetName val="劳务派遣统计表"/>
      <sheetName val="自有人员计算表"/>
      <sheetName val="劳务外包表"/>
      <sheetName val="三级费项月累表格"/>
    </sheetNames>
    <sheetDataSet>
      <sheetData sheetId="0"/>
      <sheetData sheetId="1"/>
      <sheetData sheetId="2">
        <row r="4">
          <cell r="F4" t="str">
            <v>时间进度
  月份/12</v>
          </cell>
        </row>
        <row r="4">
          <cell r="J4">
            <v>0.416666666666667</v>
          </cell>
          <cell r="K4">
            <v>0.583333333333333</v>
          </cell>
        </row>
        <row r="5">
          <cell r="F5" t="str">
            <v>年度使用率
 C/A</v>
          </cell>
        </row>
        <row r="5">
          <cell r="J5">
            <v>0.00785293130170731</v>
          </cell>
          <cell r="K5">
            <v>0.992147068698293</v>
          </cell>
        </row>
        <row r="5">
          <cell r="P5" t="str">
            <v>自有</v>
          </cell>
          <cell r="Q5" t="str">
            <v>派遣</v>
          </cell>
          <cell r="R5" t="str">
            <v>外包</v>
          </cell>
        </row>
        <row r="6">
          <cell r="F6" t="str">
            <v>月累使用率
 C/B</v>
          </cell>
        </row>
        <row r="6">
          <cell r="J6">
            <v>0.0142308832818797</v>
          </cell>
          <cell r="K6">
            <v>0.98576911671812</v>
          </cell>
        </row>
        <row r="6">
          <cell r="O6" t="str">
            <v>保安</v>
          </cell>
          <cell r="P6">
            <v>0</v>
          </cell>
          <cell r="Q6">
            <v>0</v>
          </cell>
          <cell r="R6">
            <v>0</v>
          </cell>
        </row>
        <row r="7">
          <cell r="F7" t="str">
            <v>自有人工使用率
已发生/年度目标</v>
          </cell>
        </row>
        <row r="7">
          <cell r="J7">
            <v>0</v>
          </cell>
          <cell r="K7">
            <v>1</v>
          </cell>
        </row>
        <row r="7">
          <cell r="O7" t="str">
            <v>保洁</v>
          </cell>
          <cell r="P7">
            <v>0</v>
          </cell>
          <cell r="Q7">
            <v>0</v>
          </cell>
          <cell r="R7">
            <v>2</v>
          </cell>
        </row>
        <row r="8">
          <cell r="F8" t="str">
            <v>劳务派遣使用率
已发生/年度目标</v>
          </cell>
        </row>
        <row r="8">
          <cell r="J8" t="str">
            <v>无目标值</v>
          </cell>
          <cell r="K8" t="e">
            <v>#VALUE!</v>
          </cell>
        </row>
        <row r="8">
          <cell r="O8" t="str">
            <v>工程</v>
          </cell>
          <cell r="P8">
            <v>1</v>
          </cell>
          <cell r="Q8">
            <v>0</v>
          </cell>
          <cell r="R8">
            <v>0</v>
          </cell>
        </row>
        <row r="9">
          <cell r="F9" t="str">
            <v>劳务外包使用率
已发生/年度目标</v>
          </cell>
        </row>
        <row r="9">
          <cell r="J9">
            <v>0</v>
          </cell>
          <cell r="K9">
            <v>1</v>
          </cell>
        </row>
        <row r="9">
          <cell r="O9" t="str">
            <v>管家</v>
          </cell>
          <cell r="P9">
            <v>2</v>
          </cell>
          <cell r="Q9">
            <v>0</v>
          </cell>
          <cell r="R9">
            <v>0</v>
          </cell>
        </row>
        <row r="10">
          <cell r="O10" t="str">
            <v>客服</v>
          </cell>
          <cell r="P10">
            <v>3.41666666666667</v>
          </cell>
          <cell r="Q10">
            <v>20</v>
          </cell>
          <cell r="R10">
            <v>9.08333333333333</v>
          </cell>
        </row>
        <row r="46">
          <cell r="P46" t="str">
            <v>年度目标成本
（万元）</v>
          </cell>
          <cell r="Q46" t="str">
            <v>月累目标成本（万元）</v>
          </cell>
          <cell r="R46" t="str">
            <v>月累已发生（万元）</v>
          </cell>
          <cell r="S46" t="str">
            <v>年度使用率</v>
          </cell>
          <cell r="T46" t="str">
            <v>月度使用率</v>
          </cell>
        </row>
        <row r="48">
          <cell r="O48" t="str">
            <v>服务成本</v>
          </cell>
          <cell r="P48">
            <v>130.928393044473</v>
          </cell>
          <cell r="Q48">
            <v>64.8457122915352</v>
          </cell>
          <cell r="R48">
            <v>0</v>
          </cell>
          <cell r="S48">
            <v>0</v>
          </cell>
          <cell r="T48">
            <v>0</v>
          </cell>
        </row>
        <row r="49">
          <cell r="O49" t="str">
            <v>物耗成本</v>
          </cell>
          <cell r="P49">
            <v>3.58213054654117</v>
          </cell>
          <cell r="Q49">
            <v>3.58213054654117</v>
          </cell>
          <cell r="R49">
            <v>0.274119</v>
          </cell>
          <cell r="S49">
            <v>0.0765240117406339</v>
          </cell>
          <cell r="T49">
            <v>0.0765240117406339</v>
          </cell>
        </row>
        <row r="50">
          <cell r="O50" t="str">
            <v>维改成本</v>
          </cell>
          <cell r="P50">
            <v>1.0064679245283</v>
          </cell>
          <cell r="Q50">
            <v>1.0064679245283</v>
          </cell>
          <cell r="R50">
            <v>0</v>
          </cell>
          <cell r="S50">
            <v>0</v>
          </cell>
          <cell r="T50">
            <v>0</v>
          </cell>
        </row>
        <row r="51">
          <cell r="O51" t="str">
            <v>能源成本</v>
          </cell>
          <cell r="P51">
            <v>0</v>
          </cell>
          <cell r="Q51">
            <v>0</v>
          </cell>
          <cell r="R51">
            <v>0.403533</v>
          </cell>
          <cell r="S51" t="str">
            <v>无年度目标</v>
          </cell>
          <cell r="T51" t="str">
            <v>无月度目标</v>
          </cell>
        </row>
        <row r="52">
          <cell r="O52" t="str">
            <v>行政办公</v>
          </cell>
          <cell r="P52">
            <v>0.192</v>
          </cell>
          <cell r="Q52">
            <v>0.08</v>
          </cell>
          <cell r="R52">
            <v>0.5558</v>
          </cell>
          <cell r="S52">
            <v>2.89479166666667</v>
          </cell>
          <cell r="T52">
            <v>6.9475</v>
          </cell>
        </row>
        <row r="53">
          <cell r="O53" t="str">
            <v>前期投入</v>
          </cell>
          <cell r="P53">
            <v>21.36</v>
          </cell>
          <cell r="Q53">
            <v>17.16</v>
          </cell>
          <cell r="R53">
            <v>0</v>
          </cell>
          <cell r="S53">
            <v>0</v>
          </cell>
          <cell r="T53">
            <v>0</v>
          </cell>
        </row>
        <row r="54">
          <cell r="O54" t="str">
            <v>人工服务</v>
          </cell>
          <cell r="P54">
            <v>69.4582182581059</v>
          </cell>
          <cell r="Q54">
            <v>31.1694198575441</v>
          </cell>
          <cell r="R54">
            <v>0</v>
          </cell>
          <cell r="S54">
            <v>0</v>
          </cell>
          <cell r="T54">
            <v>0</v>
          </cell>
        </row>
        <row r="55">
          <cell r="O55" t="str">
            <v>维护服务</v>
          </cell>
          <cell r="P55">
            <v>9.27017478636706</v>
          </cell>
          <cell r="Q55">
            <v>52.2</v>
          </cell>
          <cell r="R55">
            <v>0</v>
          </cell>
          <cell r="S55">
            <v>0</v>
          </cell>
          <cell r="T55">
            <v>0</v>
          </cell>
        </row>
        <row r="56">
          <cell r="O56" t="str">
            <v>检测服务</v>
          </cell>
          <cell r="P56">
            <v>52.2</v>
          </cell>
          <cell r="Q56">
            <v>7.4694834339911</v>
          </cell>
          <cell r="R56">
            <v>0</v>
          </cell>
          <cell r="S56">
            <v>0</v>
          </cell>
          <cell r="T56">
            <v>0</v>
          </cell>
        </row>
      </sheetData>
      <sheetData sheetId="3"/>
      <sheetData sheetId="4"/>
      <sheetData sheetId="5"/>
      <sheetData sheetId="6"/>
      <sheetData sheetId="7"/>
      <sheetData sheetId="8"/>
      <sheetData sheetId="9"/>
      <sheetData sheetId="10"/>
      <sheetData sheetId="11"/>
      <sheetData sheetId="12"/>
      <sheetData sheetId="13"/>
      <sheetData sheetId="14"/>
      <sheetData sheetId="15"/>
      <sheetData sheetId="16">
        <row r="1">
          <cell r="C1" t="str">
            <v>发生费用</v>
          </cell>
          <cell r="D1" t="str">
            <v>累计发生费用</v>
          </cell>
          <cell r="E1" t="str">
            <v>预算费用</v>
          </cell>
          <cell r="F1" t="str">
            <v>累计预算费用</v>
          </cell>
          <cell r="G1" t="str">
            <v>月使用率</v>
          </cell>
          <cell r="H1" t="str">
            <v>月累使用率</v>
          </cell>
        </row>
        <row r="2">
          <cell r="A2" t="str">
            <v>2025年</v>
          </cell>
          <cell r="B2" t="str">
            <v>1月</v>
          </cell>
          <cell r="C2">
            <v>1000</v>
          </cell>
          <cell r="D2">
            <v>1000</v>
          </cell>
          <cell r="E2">
            <v>876009.361894974</v>
          </cell>
          <cell r="F2">
            <v>876009.361894974</v>
          </cell>
          <cell r="G2">
            <v>0.00114154031166609</v>
          </cell>
          <cell r="H2">
            <v>0.00114154031166609</v>
          </cell>
        </row>
        <row r="3">
          <cell r="A3" t="str">
            <v>2025年</v>
          </cell>
          <cell r="B3" t="str">
            <v>2月</v>
          </cell>
          <cell r="C3">
            <v>9814.73</v>
          </cell>
          <cell r="D3">
            <v>10814.73</v>
          </cell>
          <cell r="E3">
            <v>62666.4139327682</v>
          </cell>
          <cell r="F3">
            <v>938675.775827742</v>
          </cell>
          <cell r="G3">
            <v>0.156618663556044</v>
          </cell>
          <cell r="H3">
            <v>0.0115212624832716</v>
          </cell>
        </row>
        <row r="4">
          <cell r="A4" t="str">
            <v>2025年</v>
          </cell>
          <cell r="B4" t="str">
            <v>3月</v>
          </cell>
          <cell r="C4">
            <v>345.5</v>
          </cell>
          <cell r="D4">
            <v>11160.23</v>
          </cell>
          <cell r="E4">
            <v>62666.4139327682</v>
          </cell>
          <cell r="F4">
            <v>1001342.18976051</v>
          </cell>
          <cell r="G4">
            <v>0.00551332010749283</v>
          </cell>
          <cell r="H4">
            <v>0.0111452709314777</v>
          </cell>
        </row>
        <row r="5">
          <cell r="A5" t="str">
            <v>2025年</v>
          </cell>
          <cell r="B5" t="str">
            <v>4月</v>
          </cell>
          <cell r="C5">
            <v>1174.29</v>
          </cell>
          <cell r="D5">
            <v>12334.52</v>
          </cell>
          <cell r="E5">
            <v>62666.4139327682</v>
          </cell>
          <cell r="F5">
            <v>1064008.60369328</v>
          </cell>
          <cell r="G5">
            <v>0.018738745785898</v>
          </cell>
          <cell r="H5">
            <v>0.0115925002459432</v>
          </cell>
        </row>
        <row r="6">
          <cell r="A6" t="str">
            <v>2025年</v>
          </cell>
          <cell r="B6" t="str">
            <v>5月</v>
          </cell>
          <cell r="C6">
            <v>0</v>
          </cell>
          <cell r="D6">
            <v>12334.52</v>
          </cell>
          <cell r="E6">
            <v>62666.4139327682</v>
          </cell>
          <cell r="F6">
            <v>1126675.01762605</v>
          </cell>
          <cell r="G6">
            <v>0</v>
          </cell>
          <cell r="H6">
            <v>0.0109477176710542</v>
          </cell>
        </row>
        <row r="7">
          <cell r="A7" t="str">
            <v>2025年</v>
          </cell>
          <cell r="B7" t="str">
            <v>6月</v>
          </cell>
          <cell r="C7">
            <v>0</v>
          </cell>
          <cell r="D7">
            <v>12334.52</v>
          </cell>
          <cell r="E7">
            <v>62666.4139327682</v>
          </cell>
          <cell r="F7">
            <v>1189341.43155882</v>
          </cell>
          <cell r="G7">
            <v>0</v>
          </cell>
          <cell r="H7">
            <v>0.0103708822989826</v>
          </cell>
        </row>
        <row r="8">
          <cell r="A8" t="str">
            <v>2025年</v>
          </cell>
          <cell r="B8" t="str">
            <v>7月</v>
          </cell>
          <cell r="C8">
            <v>1460.07</v>
          </cell>
          <cell r="D8">
            <v>13794.59</v>
          </cell>
          <cell r="E8">
            <v>62666.4139327682</v>
          </cell>
          <cell r="F8">
            <v>1252007.84549158</v>
          </cell>
          <cell r="G8">
            <v>0.0232990833266196</v>
          </cell>
          <cell r="H8">
            <v>0.0110179740883203</v>
          </cell>
        </row>
        <row r="9">
          <cell r="A9" t="str">
            <v>2025年</v>
          </cell>
          <cell r="B9" t="str">
            <v>8月</v>
          </cell>
          <cell r="C9">
            <v>0</v>
          </cell>
          <cell r="D9">
            <v>13794.59</v>
          </cell>
          <cell r="E9">
            <v>62666.4139327682</v>
          </cell>
          <cell r="F9">
            <v>1314674.25942435</v>
          </cell>
          <cell r="G9">
            <v>0</v>
          </cell>
          <cell r="H9">
            <v>0.0104927816918239</v>
          </cell>
        </row>
        <row r="10">
          <cell r="A10" t="str">
            <v>2025年</v>
          </cell>
          <cell r="B10" t="str">
            <v>9月</v>
          </cell>
          <cell r="C10">
            <v>0</v>
          </cell>
          <cell r="D10">
            <v>13794.59</v>
          </cell>
          <cell r="E10">
            <v>62666.4139327682</v>
          </cell>
          <cell r="F10">
            <v>1377340.67335712</v>
          </cell>
          <cell r="G10">
            <v>0</v>
          </cell>
          <cell r="H10">
            <v>0.0100153798307409</v>
          </cell>
        </row>
        <row r="11">
          <cell r="A11" t="str">
            <v>2025年</v>
          </cell>
          <cell r="B11" t="str">
            <v>10月</v>
          </cell>
          <cell r="C11">
            <v>0</v>
          </cell>
          <cell r="D11">
            <v>13794.59</v>
          </cell>
          <cell r="E11">
            <v>62666.4139327682</v>
          </cell>
          <cell r="F11">
            <v>1440007.08728989</v>
          </cell>
          <cell r="G11">
            <v>0</v>
          </cell>
          <cell r="H11">
            <v>0.00957952924104115</v>
          </cell>
        </row>
        <row r="12">
          <cell r="A12" t="str">
            <v>2025年</v>
          </cell>
          <cell r="B12" t="str">
            <v>11月</v>
          </cell>
          <cell r="C12">
            <v>0</v>
          </cell>
          <cell r="D12">
            <v>13794.59</v>
          </cell>
          <cell r="E12">
            <v>62666.4139327682</v>
          </cell>
          <cell r="F12">
            <v>1502673.50122266</v>
          </cell>
          <cell r="G12">
            <v>0</v>
          </cell>
          <cell r="H12">
            <v>0.00918003144979661</v>
          </cell>
        </row>
        <row r="13">
          <cell r="A13" t="str">
            <v>2025年</v>
          </cell>
          <cell r="B13" t="str">
            <v>12月</v>
          </cell>
          <cell r="C13">
            <v>0</v>
          </cell>
          <cell r="D13">
            <v>13794.59</v>
          </cell>
          <cell r="E13">
            <v>68016.4139327682</v>
          </cell>
          <cell r="F13">
            <v>1570689.91515542</v>
          </cell>
          <cell r="G13">
            <v>0</v>
          </cell>
          <cell r="H13">
            <v>0.00878250370547201</v>
          </cell>
        </row>
      </sheetData>
      <sheetData sheetId="17">
        <row r="1">
          <cell r="C1" t="str">
            <v>1月</v>
          </cell>
          <cell r="D1" t="str">
            <v>2月</v>
          </cell>
          <cell r="E1" t="str">
            <v>3月</v>
          </cell>
          <cell r="F1" t="str">
            <v>4月</v>
          </cell>
          <cell r="G1" t="str">
            <v>5月</v>
          </cell>
          <cell r="H1" t="str">
            <v>6月</v>
          </cell>
          <cell r="I1" t="str">
            <v>7月</v>
          </cell>
          <cell r="J1" t="str">
            <v>8月</v>
          </cell>
          <cell r="K1" t="str">
            <v>9月</v>
          </cell>
          <cell r="L1" t="str">
            <v>10月</v>
          </cell>
          <cell r="M1" t="str">
            <v>11月</v>
          </cell>
          <cell r="N1" t="str">
            <v>12月</v>
          </cell>
        </row>
        <row r="2">
          <cell r="A2" t="str">
            <v>服务成本</v>
          </cell>
          <cell r="B2" t="str">
            <v>服务成本已发生金额</v>
          </cell>
          <cell r="C2">
            <v>0</v>
          </cell>
          <cell r="D2">
            <v>0</v>
          </cell>
          <cell r="E2">
            <v>0</v>
          </cell>
          <cell r="F2">
            <v>0</v>
          </cell>
          <cell r="G2">
            <v>0</v>
          </cell>
          <cell r="H2">
            <v>0</v>
          </cell>
          <cell r="I2">
            <v>0</v>
          </cell>
          <cell r="J2">
            <v>0</v>
          </cell>
          <cell r="K2">
            <v>0</v>
          </cell>
          <cell r="L2">
            <v>0</v>
          </cell>
          <cell r="M2">
            <v>0</v>
          </cell>
          <cell r="N2">
            <v>0</v>
          </cell>
        </row>
        <row r="3">
          <cell r="A3" t="str">
            <v>服务成本</v>
          </cell>
          <cell r="B3" t="str">
            <v>服务成本已发生金额累计</v>
          </cell>
        </row>
        <row r="4">
          <cell r="A4" t="str">
            <v>服务成本</v>
          </cell>
          <cell r="B4" t="str">
            <v>服务成本目标金额</v>
          </cell>
          <cell r="C4">
            <v>596757.627184279</v>
          </cell>
          <cell r="D4">
            <v>12924.8739327682</v>
          </cell>
          <cell r="E4">
            <v>12924.8739327682</v>
          </cell>
          <cell r="F4">
            <v>12924.8739327682</v>
          </cell>
          <cell r="G4">
            <v>12924.8739327682</v>
          </cell>
          <cell r="H4">
            <v>12924.8739327682</v>
          </cell>
          <cell r="I4">
            <v>12924.8739327682</v>
          </cell>
          <cell r="J4">
            <v>12924.8739327682</v>
          </cell>
          <cell r="K4">
            <v>12924.8739327682</v>
          </cell>
          <cell r="L4">
            <v>12924.8739327682</v>
          </cell>
          <cell r="M4">
            <v>12924.8739327682</v>
          </cell>
          <cell r="N4">
            <v>12924.8739327682</v>
          </cell>
        </row>
        <row r="5">
          <cell r="A5" t="str">
            <v>服务成本</v>
          </cell>
          <cell r="B5" t="str">
            <v>服务成本目标金额累计</v>
          </cell>
        </row>
        <row r="6">
          <cell r="A6" t="str">
            <v>物耗成本</v>
          </cell>
          <cell r="B6" t="str">
            <v>物耗成本已发生金额</v>
          </cell>
          <cell r="C6">
            <v>0</v>
          </cell>
          <cell r="D6">
            <v>2055.4</v>
          </cell>
          <cell r="E6">
            <v>345.5</v>
          </cell>
          <cell r="F6">
            <v>340.29</v>
          </cell>
          <cell r="G6">
            <v>0</v>
          </cell>
          <cell r="H6">
            <v>0</v>
          </cell>
          <cell r="I6">
            <v>1460.07</v>
          </cell>
          <cell r="J6">
            <v>0</v>
          </cell>
          <cell r="K6">
            <v>0</v>
          </cell>
          <cell r="L6">
            <v>0</v>
          </cell>
          <cell r="M6">
            <v>0</v>
          </cell>
          <cell r="N6">
            <v>0</v>
          </cell>
        </row>
        <row r="7">
          <cell r="A7" t="str">
            <v>物耗成本</v>
          </cell>
          <cell r="B7" t="str">
            <v>物耗成本已发生金额累计</v>
          </cell>
        </row>
        <row r="8">
          <cell r="A8" t="str">
            <v>物耗成本</v>
          </cell>
          <cell r="B8" t="str">
            <v>物耗成本目标金额</v>
          </cell>
          <cell r="C8">
            <v>35821.3054654117</v>
          </cell>
          <cell r="D8">
            <v>0</v>
          </cell>
          <cell r="E8">
            <v>0</v>
          </cell>
          <cell r="F8">
            <v>0</v>
          </cell>
          <cell r="G8">
            <v>0</v>
          </cell>
          <cell r="H8">
            <v>0</v>
          </cell>
          <cell r="I8">
            <v>0</v>
          </cell>
          <cell r="J8">
            <v>0</v>
          </cell>
          <cell r="K8">
            <v>0</v>
          </cell>
          <cell r="L8">
            <v>0</v>
          </cell>
          <cell r="M8">
            <v>0</v>
          </cell>
          <cell r="N8">
            <v>0</v>
          </cell>
        </row>
        <row r="9">
          <cell r="A9" t="str">
            <v>物耗成本</v>
          </cell>
          <cell r="B9" t="str">
            <v>物耗成本目标金额累计</v>
          </cell>
        </row>
        <row r="10">
          <cell r="A10" t="str">
            <v>维改成本</v>
          </cell>
          <cell r="B10" t="str">
            <v>维改成本已发生金额</v>
          </cell>
          <cell r="C10">
            <v>0</v>
          </cell>
          <cell r="D10">
            <v>0</v>
          </cell>
          <cell r="E10">
            <v>0</v>
          </cell>
          <cell r="F10">
            <v>0</v>
          </cell>
          <cell r="G10">
            <v>0</v>
          </cell>
          <cell r="H10">
            <v>0</v>
          </cell>
          <cell r="I10">
            <v>0</v>
          </cell>
          <cell r="J10">
            <v>0</v>
          </cell>
          <cell r="K10">
            <v>0</v>
          </cell>
          <cell r="L10">
            <v>0</v>
          </cell>
          <cell r="M10">
            <v>0</v>
          </cell>
          <cell r="N10">
            <v>0</v>
          </cell>
        </row>
        <row r="11">
          <cell r="A11" t="str">
            <v>维改成本</v>
          </cell>
          <cell r="B11" t="str">
            <v>维改成本已发生金额累计</v>
          </cell>
        </row>
        <row r="12">
          <cell r="A12" t="str">
            <v>维改成本</v>
          </cell>
          <cell r="B12" t="str">
            <v>维改成本目标金额</v>
          </cell>
          <cell r="C12">
            <v>10064.679245283</v>
          </cell>
          <cell r="D12">
            <v>0</v>
          </cell>
          <cell r="E12">
            <v>0</v>
          </cell>
          <cell r="F12">
            <v>0</v>
          </cell>
          <cell r="G12">
            <v>0</v>
          </cell>
          <cell r="H12">
            <v>0</v>
          </cell>
          <cell r="I12">
            <v>0</v>
          </cell>
          <cell r="J12">
            <v>0</v>
          </cell>
          <cell r="K12">
            <v>0</v>
          </cell>
          <cell r="L12">
            <v>0</v>
          </cell>
          <cell r="M12">
            <v>0</v>
          </cell>
          <cell r="N12">
            <v>0</v>
          </cell>
        </row>
        <row r="13">
          <cell r="A13" t="str">
            <v>维改成本</v>
          </cell>
          <cell r="B13" t="str">
            <v>维改成本目标成本累计</v>
          </cell>
        </row>
        <row r="14">
          <cell r="A14" t="str">
            <v>能源成本</v>
          </cell>
          <cell r="B14" t="str">
            <v>能源成本已发生金额</v>
          </cell>
          <cell r="C14">
            <v>0</v>
          </cell>
          <cell r="D14">
            <v>3201.33</v>
          </cell>
          <cell r="E14">
            <v>0</v>
          </cell>
          <cell r="F14">
            <v>834</v>
          </cell>
          <cell r="G14">
            <v>0</v>
          </cell>
          <cell r="H14">
            <v>0</v>
          </cell>
          <cell r="I14">
            <v>0</v>
          </cell>
          <cell r="J14">
            <v>0</v>
          </cell>
          <cell r="K14">
            <v>0</v>
          </cell>
          <cell r="L14">
            <v>0</v>
          </cell>
          <cell r="M14">
            <v>0</v>
          </cell>
          <cell r="N14">
            <v>0</v>
          </cell>
        </row>
        <row r="15">
          <cell r="A15" t="str">
            <v>能源成本</v>
          </cell>
          <cell r="B15" t="str">
            <v>能源成本已发生金额累计</v>
          </cell>
        </row>
        <row r="16">
          <cell r="A16" t="str">
            <v>能源成本</v>
          </cell>
          <cell r="B16" t="str">
            <v>能源成本目标金额</v>
          </cell>
          <cell r="C16">
            <v>0</v>
          </cell>
          <cell r="D16">
            <v>0</v>
          </cell>
          <cell r="E16">
            <v>0</v>
          </cell>
          <cell r="F16">
            <v>0</v>
          </cell>
          <cell r="G16">
            <v>0</v>
          </cell>
          <cell r="H16">
            <v>0</v>
          </cell>
          <cell r="I16">
            <v>0</v>
          </cell>
          <cell r="J16">
            <v>0</v>
          </cell>
          <cell r="K16">
            <v>0</v>
          </cell>
          <cell r="L16">
            <v>0</v>
          </cell>
          <cell r="M16">
            <v>0</v>
          </cell>
          <cell r="N16">
            <v>0</v>
          </cell>
        </row>
        <row r="17">
          <cell r="A17" t="str">
            <v>能源成本</v>
          </cell>
          <cell r="B17" t="str">
            <v>能源成本目标金额累计</v>
          </cell>
        </row>
        <row r="18">
          <cell r="A18" t="str">
            <v>行政办公</v>
          </cell>
          <cell r="B18" t="str">
            <v>行政办公已发生金额</v>
          </cell>
          <cell r="C18">
            <v>1000</v>
          </cell>
          <cell r="D18">
            <v>4558</v>
          </cell>
          <cell r="E18">
            <v>0</v>
          </cell>
          <cell r="F18">
            <v>0</v>
          </cell>
          <cell r="G18">
            <v>0</v>
          </cell>
          <cell r="H18">
            <v>0</v>
          </cell>
          <cell r="I18">
            <v>0</v>
          </cell>
          <cell r="J18">
            <v>0</v>
          </cell>
          <cell r="K18">
            <v>0</v>
          </cell>
          <cell r="L18">
            <v>0</v>
          </cell>
          <cell r="M18">
            <v>0</v>
          </cell>
          <cell r="N18">
            <v>0</v>
          </cell>
        </row>
        <row r="19">
          <cell r="A19" t="str">
            <v>行政办公</v>
          </cell>
          <cell r="B19" t="str">
            <v>行政办公已发生金额累计</v>
          </cell>
        </row>
        <row r="20">
          <cell r="A20" t="str">
            <v>行政办公</v>
          </cell>
          <cell r="B20" t="str">
            <v>行政办公目标金额</v>
          </cell>
          <cell r="C20">
            <v>160</v>
          </cell>
          <cell r="D20">
            <v>160</v>
          </cell>
          <cell r="E20">
            <v>160</v>
          </cell>
          <cell r="F20">
            <v>160</v>
          </cell>
          <cell r="G20">
            <v>160</v>
          </cell>
          <cell r="H20">
            <v>160</v>
          </cell>
          <cell r="I20">
            <v>160</v>
          </cell>
          <cell r="J20">
            <v>160</v>
          </cell>
          <cell r="K20">
            <v>160</v>
          </cell>
          <cell r="L20">
            <v>160</v>
          </cell>
          <cell r="M20">
            <v>160</v>
          </cell>
          <cell r="N20">
            <v>160</v>
          </cell>
        </row>
        <row r="21">
          <cell r="A21" t="str">
            <v>行政办公</v>
          </cell>
          <cell r="B21" t="str">
            <v>行政办公目标金额累计</v>
          </cell>
        </row>
        <row r="22">
          <cell r="A22" t="str">
            <v>前期投入</v>
          </cell>
          <cell r="B22" t="str">
            <v>前期投入已发生金额</v>
          </cell>
          <cell r="C22">
            <v>0</v>
          </cell>
          <cell r="D22">
            <v>0</v>
          </cell>
          <cell r="E22">
            <v>0</v>
          </cell>
          <cell r="F22">
            <v>0</v>
          </cell>
          <cell r="G22">
            <v>0</v>
          </cell>
          <cell r="H22">
            <v>0</v>
          </cell>
          <cell r="I22">
            <v>0</v>
          </cell>
          <cell r="J22">
            <v>0</v>
          </cell>
          <cell r="K22">
            <v>0</v>
          </cell>
          <cell r="L22">
            <v>0</v>
          </cell>
          <cell r="M22">
            <v>0</v>
          </cell>
          <cell r="N22">
            <v>0</v>
          </cell>
        </row>
        <row r="23">
          <cell r="A23" t="str">
            <v>前期投入</v>
          </cell>
          <cell r="B23" t="str">
            <v>前期投入已发生金额累计</v>
          </cell>
        </row>
        <row r="24">
          <cell r="A24" t="str">
            <v>前期投入</v>
          </cell>
          <cell r="B24" t="str">
            <v>前期投入目标金额</v>
          </cell>
          <cell r="C24">
            <v>147600</v>
          </cell>
          <cell r="D24">
            <v>6000</v>
          </cell>
          <cell r="E24">
            <v>6000</v>
          </cell>
          <cell r="F24">
            <v>6000</v>
          </cell>
          <cell r="G24">
            <v>6000</v>
          </cell>
          <cell r="H24">
            <v>6000</v>
          </cell>
          <cell r="I24">
            <v>6000</v>
          </cell>
          <cell r="J24">
            <v>6000</v>
          </cell>
          <cell r="K24">
            <v>6000</v>
          </cell>
          <cell r="L24">
            <v>6000</v>
          </cell>
          <cell r="M24">
            <v>6000</v>
          </cell>
          <cell r="N24">
            <v>6000</v>
          </cell>
        </row>
        <row r="25">
          <cell r="A25" t="str">
            <v>前期投入</v>
          </cell>
          <cell r="B25" t="str">
            <v>前期投入目标金额累计</v>
          </cell>
        </row>
      </sheetData>
      <sheetData sheetId="18">
        <row r="1">
          <cell r="B1" t="str">
            <v>1月</v>
          </cell>
          <cell r="C1" t="str">
            <v>2月</v>
          </cell>
          <cell r="D1" t="str">
            <v>3月</v>
          </cell>
          <cell r="E1" t="str">
            <v>4月</v>
          </cell>
          <cell r="F1" t="str">
            <v>5月</v>
          </cell>
          <cell r="G1" t="str">
            <v>6月</v>
          </cell>
          <cell r="H1" t="str">
            <v>7月</v>
          </cell>
          <cell r="I1" t="str">
            <v>8月</v>
          </cell>
          <cell r="J1" t="str">
            <v>9月</v>
          </cell>
          <cell r="K1" t="str">
            <v>10月</v>
          </cell>
          <cell r="L1" t="str">
            <v>11月</v>
          </cell>
          <cell r="M1" t="str">
            <v>12月</v>
          </cell>
        </row>
        <row r="2">
          <cell r="A2" t="str">
            <v>服务成本</v>
          </cell>
          <cell r="B2">
            <v>0</v>
          </cell>
          <cell r="C2">
            <v>0</v>
          </cell>
          <cell r="D2">
            <v>0</v>
          </cell>
          <cell r="E2">
            <v>0</v>
          </cell>
          <cell r="F2">
            <v>0</v>
          </cell>
          <cell r="G2">
            <v>0</v>
          </cell>
          <cell r="H2">
            <v>0</v>
          </cell>
          <cell r="I2">
            <v>0</v>
          </cell>
          <cell r="J2">
            <v>0</v>
          </cell>
          <cell r="K2">
            <v>0</v>
          </cell>
          <cell r="L2">
            <v>0</v>
          </cell>
          <cell r="M2">
            <v>0</v>
          </cell>
        </row>
        <row r="3">
          <cell r="A3" t="str">
            <v>物耗成本</v>
          </cell>
          <cell r="B3">
            <v>0</v>
          </cell>
          <cell r="C3">
            <v>7</v>
          </cell>
          <cell r="D3">
            <v>3</v>
          </cell>
          <cell r="E3">
            <v>6</v>
          </cell>
          <cell r="F3">
            <v>0</v>
          </cell>
          <cell r="G3">
            <v>0</v>
          </cell>
          <cell r="H3">
            <v>5</v>
          </cell>
          <cell r="I3">
            <v>0</v>
          </cell>
          <cell r="J3">
            <v>0</v>
          </cell>
          <cell r="K3">
            <v>0</v>
          </cell>
          <cell r="L3">
            <v>0</v>
          </cell>
          <cell r="M3">
            <v>0</v>
          </cell>
        </row>
        <row r="4">
          <cell r="A4" t="str">
            <v>维改成本</v>
          </cell>
          <cell r="B4">
            <v>0</v>
          </cell>
          <cell r="C4">
            <v>0</v>
          </cell>
          <cell r="D4">
            <v>0</v>
          </cell>
          <cell r="E4">
            <v>0</v>
          </cell>
          <cell r="F4">
            <v>0</v>
          </cell>
          <cell r="G4">
            <v>0</v>
          </cell>
          <cell r="H4">
            <v>0</v>
          </cell>
          <cell r="I4">
            <v>0</v>
          </cell>
          <cell r="J4">
            <v>0</v>
          </cell>
          <cell r="K4">
            <v>0</v>
          </cell>
          <cell r="L4">
            <v>0</v>
          </cell>
          <cell r="M4">
            <v>0</v>
          </cell>
        </row>
        <row r="5">
          <cell r="A5" t="str">
            <v>能源成本</v>
          </cell>
          <cell r="B5">
            <v>0</v>
          </cell>
          <cell r="C5">
            <v>2</v>
          </cell>
          <cell r="D5">
            <v>0</v>
          </cell>
          <cell r="E5">
            <v>2</v>
          </cell>
          <cell r="F5">
            <v>0</v>
          </cell>
          <cell r="G5">
            <v>0</v>
          </cell>
          <cell r="H5">
            <v>0</v>
          </cell>
          <cell r="I5">
            <v>0</v>
          </cell>
          <cell r="J5">
            <v>0</v>
          </cell>
          <cell r="K5">
            <v>0</v>
          </cell>
          <cell r="L5">
            <v>0</v>
          </cell>
          <cell r="M5">
            <v>0</v>
          </cell>
        </row>
        <row r="6">
          <cell r="A6" t="str">
            <v>行政办公</v>
          </cell>
          <cell r="B6">
            <v>1</v>
          </cell>
          <cell r="C6">
            <v>1</v>
          </cell>
          <cell r="D6">
            <v>0</v>
          </cell>
          <cell r="E6">
            <v>0</v>
          </cell>
          <cell r="F6">
            <v>0</v>
          </cell>
          <cell r="G6">
            <v>0</v>
          </cell>
          <cell r="H6">
            <v>0</v>
          </cell>
          <cell r="I6">
            <v>0</v>
          </cell>
          <cell r="J6">
            <v>0</v>
          </cell>
          <cell r="K6">
            <v>0</v>
          </cell>
          <cell r="L6">
            <v>0</v>
          </cell>
          <cell r="M6">
            <v>0</v>
          </cell>
        </row>
        <row r="7">
          <cell r="A7" t="str">
            <v>前期投入</v>
          </cell>
          <cell r="B7">
            <v>0</v>
          </cell>
          <cell r="C7">
            <v>0</v>
          </cell>
          <cell r="D7">
            <v>0</v>
          </cell>
          <cell r="E7">
            <v>0</v>
          </cell>
          <cell r="F7">
            <v>0</v>
          </cell>
          <cell r="G7">
            <v>0</v>
          </cell>
          <cell r="H7">
            <v>0</v>
          </cell>
          <cell r="I7">
            <v>0</v>
          </cell>
          <cell r="J7">
            <v>0</v>
          </cell>
          <cell r="K7">
            <v>0</v>
          </cell>
          <cell r="L7">
            <v>0</v>
          </cell>
          <cell r="M7">
            <v>0</v>
          </cell>
        </row>
        <row r="8">
          <cell r="A8" t="str">
            <v>异常项累计</v>
          </cell>
          <cell r="B8">
            <v>1</v>
          </cell>
          <cell r="C8">
            <v>10</v>
          </cell>
          <cell r="D8">
            <v>3</v>
          </cell>
          <cell r="E8">
            <v>8</v>
          </cell>
          <cell r="F8">
            <v>0</v>
          </cell>
          <cell r="G8">
            <v>0</v>
          </cell>
          <cell r="H8">
            <v>5</v>
          </cell>
          <cell r="I8">
            <v>0</v>
          </cell>
          <cell r="J8">
            <v>0</v>
          </cell>
          <cell r="K8">
            <v>0</v>
          </cell>
          <cell r="L8">
            <v>0</v>
          </cell>
          <cell r="M8">
            <v>0</v>
          </cell>
        </row>
      </sheetData>
      <sheetData sheetId="19"/>
      <sheetData sheetId="20"/>
      <sheetData sheetId="21"/>
      <sheetData sheetId="22"/>
      <sheetData sheetId="23"/>
      <sheetData sheetId="24"/>
      <sheetData sheetId="25"/>
      <sheetData sheetId="26"/>
    </sheetDataSet>
  </externalBook>
</externalLink>
</file>

<file path=xl/slicerCaches/slicerCache1.xml><?xml version="1.0" encoding="utf-8"?>
<slicerCacheDefinition xmlns="http://schemas.microsoft.com/office/spreadsheetml/2009/9/main" xmlns:mc="http://schemas.openxmlformats.org/markup-compatibility/2006" xmlns:x="http://schemas.openxmlformats.org/spreadsheetml/2006/main" mc:Ignorable="x" name="切片器_二级费项2" sourceName="二级费项">
  <extLst>
    <x:ext xmlns:x15="http://schemas.microsoft.com/office/spreadsheetml/2010/11/main" uri="{2F2917AC-EB37-4324-AD4E-5DD8C200BD13}">
      <x15:tableSlicerCache tableId="4" column="1"/>
    </x:ext>
  </extLst>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mc:Ignorable="x" name="切片器_月份" sourceName="月份">
  <extLst>
    <x:ext xmlns:x15="http://schemas.microsoft.com/office/spreadsheetml/2010/11/main" uri="{2F2917AC-EB37-4324-AD4E-5DD8C200BD13}">
      <x15:tableSlicerCache tableId="1" column="2"/>
    </x:ext>
  </extLst>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mc:Ignorable="x" name="切片器_二级费项" sourceName="二级费项">
  <extLst>
    <x:ext xmlns:x15="http://schemas.microsoft.com/office/spreadsheetml/2010/11/main" uri="{2F2917AC-EB37-4324-AD4E-5DD8C200BD13}">
      <x15:tableSlicerCache tableId="6" column="1"/>
    </x:ext>
  </extLst>
</slicerCacheDefinition>
</file>

<file path=xl/slicers/slicer1.xml><?xml version="1.0" encoding="utf-8"?>
<slicers xmlns="http://schemas.microsoft.com/office/spreadsheetml/2009/9/main" xmlns:mc="http://schemas.openxmlformats.org/markup-compatibility/2006" xmlns:x="http://schemas.openxmlformats.org/spreadsheetml/2006/main" mc:Ignorable="x">
  <slicer name="二级费项 5" cache="切片器_二级费项2" caption="二级费项" rowHeight="225425"/>
  <slicer name="二级费项 1" cache="切片器_二级费项" caption="二级费项" rowHeight="225425"/>
</slicers>
</file>

<file path=xl/slicers/slicer2.xml><?xml version="1.0" encoding="utf-8"?>
<slicers xmlns="http://schemas.microsoft.com/office/spreadsheetml/2009/9/main" xmlns:mc="http://schemas.openxmlformats.org/markup-compatibility/2006" xmlns:x="http://schemas.openxmlformats.org/spreadsheetml/2006/main" mc:Ignorable="x">
  <slicer name="月份" cache="切片器_月份" caption="月份" rowHeight="225425"/>
</slicers>
</file>

<file path=xl/slicers/slicer3.xml><?xml version="1.0" encoding="utf-8"?>
<slicers xmlns="http://schemas.microsoft.com/office/spreadsheetml/2009/9/main" xmlns:mc="http://schemas.openxmlformats.org/markup-compatibility/2006" xmlns:x="http://schemas.openxmlformats.org/spreadsheetml/2006/main" mc:Ignorable="x">
  <slicer name="二级费项" cache="切片器_二级费项" caption="二级费项" rowHeight="225425"/>
</slicers>
</file>

<file path=xl/tables/table1.xml><?xml version="1.0" encoding="utf-8"?>
<table xmlns="http://schemas.openxmlformats.org/spreadsheetml/2006/main" id="1" name="表1" displayName="表1" ref="A1:H13" totalsRowShown="0">
  <autoFilter xmlns:etc="http://www.wps.cn/officeDocument/2017/etCustomData" ref="A1:H13" etc:filterBottomFollowUsedRange="0"/>
  <tableColumns count="8">
    <tableColumn id="1" name="年份" dataDxfId="1">
      <calculatedColumnFormula>'2 过程管理表单'!$BH$1</calculatedColumnFormula>
    </tableColumn>
    <tableColumn id="2" name="月份" dataDxfId="2"/>
    <tableColumn id="3" name="发生费用" dataDxfId="3"/>
    <tableColumn id="4" name="累计发生费用" dataDxfId="4">
      <calculatedColumnFormula>D1+C2</calculatedColumnFormula>
    </tableColumn>
    <tableColumn id="5" name="预算费用"/>
    <tableColumn id="6" name="累计预算费用">
      <calculatedColumnFormula>F1+E2</calculatedColumnFormula>
    </tableColumn>
    <tableColumn id="7" name="月使用率" dataDxfId="5">
      <calculatedColumnFormula>表1[[#This Row],[发生费用]]/表1[[#This Row],[预算费用]]</calculatedColumnFormula>
    </tableColumn>
    <tableColumn id="8" name="月累使用率" dataDxfId="6">
      <calculatedColumnFormula>表1[[#This Row],[累计发生费用]]/表1[[#This Row],[累计预算费用]]</calculatedColumnFormula>
    </tableColumn>
  </tableColumns>
  <tableStyleInfo name="TableStyleLight10" showFirstColumn="0" showLastColumn="0" showRowStripes="1" showColumnStripes="0"/>
</table>
</file>

<file path=xl/tables/table2.xml><?xml version="1.0" encoding="utf-8"?>
<table xmlns="http://schemas.openxmlformats.org/spreadsheetml/2006/main" id="6" name="表3_37" displayName="表3_37" ref="A1:N25" totalsRowShown="0">
  <autoFilter xmlns:etc="http://www.wps.cn/officeDocument/2017/etCustomData" ref="A1:N25" etc:filterBottomFollowUsedRange="0">
    <filterColumn colId="0">
      <customFilters>
        <customFilter operator="equal" val="维改成本"/>
      </customFilters>
    </filterColumn>
  </autoFilter>
  <tableColumns count="14">
    <tableColumn id="1" name="二级费项"/>
    <tableColumn id="2" name="列1" dataDxfId="7"/>
    <tableColumn id="3" name="1月">
      <calculatedColumnFormula>C1</calculatedColumnFormula>
    </tableColumn>
    <tableColumn id="4" name="2月">
      <calculatedColumnFormula>表3_37[[#This Row],[1月]]+D1</calculatedColumnFormula>
    </tableColumn>
    <tableColumn id="5" name="3月">
      <calculatedColumnFormula>表3_37[[#This Row],[2月]]+E1</calculatedColumnFormula>
    </tableColumn>
    <tableColumn id="6" name="4月">
      <calculatedColumnFormula>表3_37[[#This Row],[3月]]+F1</calculatedColumnFormula>
    </tableColumn>
    <tableColumn id="7" name="5月">
      <calculatedColumnFormula>表3_37[[#This Row],[4月]]+G1</calculatedColumnFormula>
    </tableColumn>
    <tableColumn id="8" name="6月">
      <calculatedColumnFormula>表3_37[[#This Row],[5月]]+H1</calculatedColumnFormula>
    </tableColumn>
    <tableColumn id="9" name="7月">
      <calculatedColumnFormula>表3_37[[#This Row],[6月]]+I1</calculatedColumnFormula>
    </tableColumn>
    <tableColumn id="10" name="8月">
      <calculatedColumnFormula>表3_37[[#This Row],[7月]]+J1</calculatedColumnFormula>
    </tableColumn>
    <tableColumn id="11" name="9月">
      <calculatedColumnFormula>表3_37[[#This Row],[8月]]+K1</calculatedColumnFormula>
    </tableColumn>
    <tableColumn id="12" name="10月">
      <calculatedColumnFormula>表3_37[[#This Row],[9月]]+L1</calculatedColumnFormula>
    </tableColumn>
    <tableColumn id="13" name="11月">
      <calculatedColumnFormula>表3_37[[#This Row],[10月]]+M1</calculatedColumnFormula>
    </tableColumn>
    <tableColumn id="14" name="12月">
      <calculatedColumnFormula>表3_37[[#This Row],[11月]]+N1</calculatedColumnFormula>
    </tableColumn>
  </tableColumns>
  <tableStyleInfo name="TableStyleLight10" showFirstColumn="0" showLastColumn="0" showRowStripes="1" showColumnStripes="0"/>
</table>
</file>

<file path=xl/tables/table3.xml><?xml version="1.0" encoding="utf-8"?>
<table xmlns="http://schemas.openxmlformats.org/spreadsheetml/2006/main" id="4" name="表4" displayName="表4" ref="A1:M8" totalsRowShown="0">
  <autoFilter xmlns:etc="http://www.wps.cn/officeDocument/2017/etCustomData" ref="A1:M8" etc:filterBottomFollowUsedRange="0"/>
  <tableColumns count="13">
    <tableColumn id="1" name="二级费项" dataDxfId="8"/>
    <tableColumn id="2" name="1月" dataDxfId="9"/>
    <tableColumn id="3" name="2月" dataDxfId="10"/>
    <tableColumn id="4" name="3月" dataDxfId="11"/>
    <tableColumn id="5" name="4月" dataDxfId="12"/>
    <tableColumn id="6" name="5月" dataDxfId="13"/>
    <tableColumn id="7" name="6月" dataDxfId="14"/>
    <tableColumn id="8" name="7月" dataDxfId="15"/>
    <tableColumn id="9" name="8月" dataDxfId="16"/>
    <tableColumn id="10" name="9月" dataDxfId="17"/>
    <tableColumn id="11" name="10月" dataDxfId="18"/>
    <tableColumn id="12" name="11月" dataDxfId="19"/>
    <tableColumn id="13" name="12月" dataDxfId="20"/>
  </tableColumns>
  <tableStyleInfo name="TableStyleLight10" showFirstColumn="0" showLastColumn="0" showRowStripes="1" showColumnStripes="0"/>
</table>
</file>

<file path=xl/tables/table4.xml><?xml version="1.0" encoding="utf-8"?>
<table xmlns="http://schemas.openxmlformats.org/spreadsheetml/2006/main" id="2" name="表3_3" displayName="表3_3" ref="A1:N39" totalsRowShown="0">
  <autoFilter xmlns:etc="http://www.wps.cn/officeDocument/2017/etCustomData" ref="A1:N39" etc:filterBottomFollowUsedRange="0"/>
  <tableColumns count="14">
    <tableColumn id="1" name="二级费项" dataDxfId="21"/>
    <tableColumn id="2" name="列1" dataDxfId="22"/>
    <tableColumn id="3" name="1月">
      <calculatedColumnFormula>C1</calculatedColumnFormula>
    </tableColumn>
    <tableColumn id="4" name="2月">
      <calculatedColumnFormula>表3_3[[#This Row],[1月]]+D1</calculatedColumnFormula>
    </tableColumn>
    <tableColumn id="5" name="3月">
      <calculatedColumnFormula>表3_3[[#This Row],[2月]]+E1</calculatedColumnFormula>
    </tableColumn>
    <tableColumn id="6" name="4月">
      <calculatedColumnFormula>表3_3[[#This Row],[3月]]+F1</calculatedColumnFormula>
    </tableColumn>
    <tableColumn id="7" name="5月">
      <calculatedColumnFormula>表3_3[[#This Row],[4月]]+G1</calculatedColumnFormula>
    </tableColumn>
    <tableColumn id="8" name="6月">
      <calculatedColumnFormula>表3_3[[#This Row],[5月]]+H1</calculatedColumnFormula>
    </tableColumn>
    <tableColumn id="9" name="7月">
      <calculatedColumnFormula>表3_3[[#This Row],[6月]]+I1</calculatedColumnFormula>
    </tableColumn>
    <tableColumn id="10" name="8月">
      <calculatedColumnFormula>表3_3[[#This Row],[7月]]+J1</calculatedColumnFormula>
    </tableColumn>
    <tableColumn id="11" name="9月">
      <calculatedColumnFormula>表3_3[[#This Row],[8月]]+K1</calculatedColumnFormula>
    </tableColumn>
    <tableColumn id="12" name="10月">
      <calculatedColumnFormula>表3_3[[#This Row],[9月]]+L1</calculatedColumnFormula>
    </tableColumn>
    <tableColumn id="13" name="11月">
      <calculatedColumnFormula>表3_3[[#This Row],[10月]]+M1</calculatedColumnFormula>
    </tableColumn>
    <tableColumn id="14" name="12月">
      <calculatedColumnFormula>表3_3[[#This Row],[11月]]+N1</calculatedColumnFormula>
    </tableColumn>
  </tableColumns>
  <tableStyleInfo name="TableStyleLight10" showFirstColumn="0" showLastColumn="0" showRowStripes="1" showColumnStripes="0"/>
</table>
</file>

<file path=xl/tables/table5.xml><?xml version="1.0" encoding="utf-8"?>
<table xmlns="http://schemas.openxmlformats.org/spreadsheetml/2006/main" id="5" name="表3_36" displayName="表3_36" ref="A1:N39" totalsRowShown="0">
  <autoFilter xmlns:etc="http://www.wps.cn/officeDocument/2017/etCustomData" ref="A1:N39" etc:filterBottomFollowUsedRange="0"/>
  <tableColumns count="14">
    <tableColumn id="1" name="二级费项"/>
    <tableColumn id="2" name="列1"/>
    <tableColumn id="3" name="1月"/>
    <tableColumn id="4" name="2月"/>
    <tableColumn id="5" name="3月"/>
    <tableColumn id="6" name="4月"/>
    <tableColumn id="7" name="5月"/>
    <tableColumn id="8" name="6月"/>
    <tableColumn id="9" name="7月"/>
    <tableColumn id="10" name="8月"/>
    <tableColumn id="11" name="9月"/>
    <tableColumn id="12" name="10月"/>
    <tableColumn id="13" name="11月"/>
    <tableColumn id="14" name="12月"/>
  </tableColumns>
  <tableStyleInfo name="TableStyleLight10" showFirstColumn="0" showLastColumn="0" showRowStripes="1" showColumnStripes="0"/>
</table>
</file>

<file path=xl/tables/table6.xml><?xml version="1.0" encoding="utf-8"?>
<table xmlns="http://schemas.openxmlformats.org/spreadsheetml/2006/main" id="3" name="表4_4" displayName="表4_4" ref="A1:M17" totalsRowShown="0">
  <autoFilter xmlns:etc="http://www.wps.cn/officeDocument/2017/etCustomData" ref="A1:M17" etc:filterBottomFollowUsedRange="0"/>
  <tableColumns count="13">
    <tableColumn id="1" name="二级费项"/>
    <tableColumn id="2" name="1月"/>
    <tableColumn id="3" name="2月"/>
    <tableColumn id="4" name="3月"/>
    <tableColumn id="5" name="4月"/>
    <tableColumn id="6" name="5月"/>
    <tableColumn id="7" name="6月"/>
    <tableColumn id="8" name="7月"/>
    <tableColumn id="9" name="8月"/>
    <tableColumn id="10" name="9月"/>
    <tableColumn id="11" name="10月"/>
    <tableColumn id="12" name="11月"/>
    <tableColumn id="13" name="12月"/>
  </tableColumns>
  <tableStyleInfo name="TableStyleLight10" showFirstColumn="0" showLastColumn="0" showRowStripes="1" showColumnStripes="0"/>
</table>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WPS">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theme/themeOverride1.xml><?xml version="1.0" encoding="utf-8"?>
<a:themeOverride xmlns:a="http://schemas.openxmlformats.org/drawingml/2006/main">
  <a:clrScheme name="自定义 1101">
    <a:dk1>
      <a:srgbClr val="000000"/>
    </a:dk1>
    <a:lt1>
      <a:srgbClr val="FFFFFF"/>
    </a:lt1>
    <a:dk2>
      <a:srgbClr val="44546A"/>
    </a:dk2>
    <a:lt2>
      <a:srgbClr val="E7E6E6"/>
    </a:lt2>
    <a:accent1>
      <a:srgbClr val="B36741"/>
    </a:accent1>
    <a:accent2>
      <a:srgbClr val="4CA076"/>
    </a:accent2>
    <a:accent3>
      <a:srgbClr val="7575B3"/>
    </a:accent3>
    <a:accent4>
      <a:srgbClr val="44BDB3"/>
    </a:accent4>
    <a:accent5>
      <a:srgbClr val="859472"/>
    </a:accent5>
    <a:accent6>
      <a:srgbClr val="3C71C8"/>
    </a:accent6>
    <a:hlink>
      <a:srgbClr val="0026E5"/>
    </a:hlink>
    <a:folHlink>
      <a:srgbClr val="7E1FAD"/>
    </a:folHlink>
  </a:clrScheme>
  <a:fontScheme name="WPS">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Override>
</file>

<file path=xl/theme/themeOverride2.xml><?xml version="1.0" encoding="utf-8"?>
<a:themeOverride xmlns:a="http://schemas.openxmlformats.org/drawingml/2006/main">
  <a:clrScheme name="自定义 1101">
    <a:dk1>
      <a:srgbClr val="000000"/>
    </a:dk1>
    <a:lt1>
      <a:srgbClr val="FFFFFF"/>
    </a:lt1>
    <a:dk2>
      <a:srgbClr val="44546A"/>
    </a:dk2>
    <a:lt2>
      <a:srgbClr val="E7E6E6"/>
    </a:lt2>
    <a:accent1>
      <a:srgbClr val="B36741"/>
    </a:accent1>
    <a:accent2>
      <a:srgbClr val="4CA076"/>
    </a:accent2>
    <a:accent3>
      <a:srgbClr val="7575B3"/>
    </a:accent3>
    <a:accent4>
      <a:srgbClr val="44BDB3"/>
    </a:accent4>
    <a:accent5>
      <a:srgbClr val="859472"/>
    </a:accent5>
    <a:accent6>
      <a:srgbClr val="3C71C8"/>
    </a:accent6>
    <a:hlink>
      <a:srgbClr val="0026E5"/>
    </a:hlink>
    <a:folHlink>
      <a:srgbClr val="7E1FAD"/>
    </a:folHlink>
  </a:clrScheme>
  <a:fontScheme name="WPS">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Override>
</file>

<file path=xl/worksheets/_rels/sheet2.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8.xml.rels><?xml version="1.0" encoding="UTF-8" standalone="yes"?>
<Relationships xmlns="http://schemas.openxmlformats.org/package/2006/relationships"><Relationship Id="rId2" Type="http://schemas.openxmlformats.org/officeDocument/2006/relationships/vmlDrawing" Target="../drawings/vmlDrawing1.vml"/><Relationship Id="rId1" Type="http://schemas.openxmlformats.org/officeDocument/2006/relationships/comments" Target="../comments1.xml"/></Relationships>
</file>

<file path=xl/worksheets/_rels/sheet13.xml.rels><?xml version="1.0" encoding="UTF-8" standalone="yes"?>
<Relationships xmlns="http://schemas.openxmlformats.org/package/2006/relationships"><Relationship Id="rId2" Type="http://schemas.openxmlformats.org/officeDocument/2006/relationships/vmlDrawing" Target="../drawings/vmlDrawing2.vml"/><Relationship Id="rId1" Type="http://schemas.openxmlformats.org/officeDocument/2006/relationships/comments" Target="../comments2.xml"/></Relationships>
</file>

<file path=xl/worksheets/_rels/sheet18.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table" Target="../tables/table1.xml"/><Relationship Id="rId1" Type="http://schemas.openxmlformats.org/officeDocument/2006/relationships/drawing" Target="../drawings/drawing3.xml"/></Relationships>
</file>

<file path=xl/worksheets/_rels/sheet19.xml.rels><?xml version="1.0" encoding="UTF-8" standalone="yes"?>
<Relationships xmlns="http://schemas.openxmlformats.org/package/2006/relationships"><Relationship Id="rId3" Type="http://schemas.microsoft.com/office/2007/relationships/slicer" Target="../slicers/slicer3.xml"/><Relationship Id="rId2" Type="http://schemas.openxmlformats.org/officeDocument/2006/relationships/table" Target="../tables/table2.xml"/><Relationship Id="rId1" Type="http://schemas.openxmlformats.org/officeDocument/2006/relationships/drawing" Target="../drawings/drawing4.xml"/></Relationships>
</file>

<file path=xl/worksheets/_rels/sheet20.xml.rels><?xml version="1.0" encoding="UTF-8" standalone="yes"?>
<Relationships xmlns="http://schemas.openxmlformats.org/package/2006/relationships"><Relationship Id="rId1" Type="http://schemas.openxmlformats.org/officeDocument/2006/relationships/table" Target="../tables/table3.xml"/></Relationships>
</file>

<file path=xl/worksheets/_rels/sheet21.xml.rels><?xml version="1.0" encoding="UTF-8" standalone="yes"?>
<Relationships xmlns="http://schemas.openxmlformats.org/package/2006/relationships"><Relationship Id="rId1" Type="http://schemas.openxmlformats.org/officeDocument/2006/relationships/table" Target="../tables/table4.xml"/></Relationships>
</file>

<file path=xl/worksheets/_rels/sheet22.xml.rels><?xml version="1.0" encoding="UTF-8" standalone="yes"?>
<Relationships xmlns="http://schemas.openxmlformats.org/package/2006/relationships"><Relationship Id="rId1" Type="http://schemas.openxmlformats.org/officeDocument/2006/relationships/table" Target="../tables/table5.xml"/></Relationships>
</file>

<file path=xl/worksheets/_rels/sheet24.xml.rels><?xml version="1.0" encoding="UTF-8" standalone="yes"?>
<Relationships xmlns="http://schemas.openxmlformats.org/package/2006/relationships"><Relationship Id="rId1" Type="http://schemas.openxmlformats.org/officeDocument/2006/relationships/table" Target="../tables/table6.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1">
    <tabColor theme="4"/>
  </sheetPr>
  <dimension ref="A1:F63"/>
  <sheetViews>
    <sheetView workbookViewId="0">
      <selection activeCell="F59" sqref="F59"/>
    </sheetView>
  </sheetViews>
  <sheetFormatPr defaultColWidth="9" defaultRowHeight="14" outlineLevelCol="5"/>
  <cols>
    <col min="1" max="1" width="25.8727272727273" style="38" customWidth="1"/>
    <col min="2" max="2" width="26.2545454545455" style="38" customWidth="1"/>
    <col min="3" max="4" width="21.7545454545455" style="38" customWidth="1"/>
    <col min="6" max="6" width="28.6272727272727" customWidth="1"/>
  </cols>
  <sheetData>
    <row r="1" spans="1:4">
      <c r="A1" s="437" t="s">
        <v>0</v>
      </c>
      <c r="B1" s="437"/>
      <c r="C1" s="437" t="s">
        <v>1</v>
      </c>
      <c r="D1" s="437"/>
    </row>
    <row r="2" spans="1:4">
      <c r="A2" s="437" t="s">
        <v>2</v>
      </c>
      <c r="B2" s="437" t="s">
        <v>3</v>
      </c>
      <c r="C2" s="437" t="s">
        <v>2</v>
      </c>
      <c r="D2" s="437" t="s">
        <v>3</v>
      </c>
    </row>
    <row r="3" ht="14.5" spans="1:4">
      <c r="A3" s="438">
        <v>6400</v>
      </c>
      <c r="B3" s="439" t="s">
        <v>4</v>
      </c>
      <c r="C3" s="440"/>
      <c r="D3" s="441"/>
    </row>
    <row r="4" ht="14.5" spans="1:4">
      <c r="A4" s="442">
        <v>6401</v>
      </c>
      <c r="B4" s="443" t="s">
        <v>5</v>
      </c>
      <c r="C4" s="444"/>
      <c r="D4" s="437"/>
    </row>
    <row r="5" ht="14.5" spans="1:4">
      <c r="A5" s="442">
        <v>6401.03</v>
      </c>
      <c r="B5" s="443" t="s">
        <v>6</v>
      </c>
      <c r="C5" s="444"/>
      <c r="D5" s="437"/>
    </row>
    <row r="6" ht="14.5" spans="1:4">
      <c r="A6" s="445" t="s">
        <v>7</v>
      </c>
      <c r="B6" s="446" t="s">
        <v>8</v>
      </c>
      <c r="C6" s="447">
        <v>1.2</v>
      </c>
      <c r="D6" s="105" t="s">
        <v>9</v>
      </c>
    </row>
    <row r="7" ht="14.5" spans="1:4">
      <c r="A7" s="442" t="s">
        <v>10</v>
      </c>
      <c r="B7" s="443" t="s">
        <v>11</v>
      </c>
      <c r="C7" s="444"/>
      <c r="D7" s="437"/>
    </row>
    <row r="8" ht="14.5" spans="1:4">
      <c r="A8" s="448" t="s">
        <v>12</v>
      </c>
      <c r="B8" s="449" t="s">
        <v>13</v>
      </c>
      <c r="C8" s="450" t="s">
        <v>14</v>
      </c>
      <c r="D8" s="115" t="s">
        <v>15</v>
      </c>
    </row>
    <row r="9" ht="14.5" spans="1:4">
      <c r="A9" s="448" t="s">
        <v>16</v>
      </c>
      <c r="B9" s="449" t="s">
        <v>17</v>
      </c>
      <c r="C9" s="450" t="s">
        <v>18</v>
      </c>
      <c r="D9" s="115" t="s">
        <v>19</v>
      </c>
    </row>
    <row r="10" ht="14.5" spans="1:4">
      <c r="A10" s="451" t="s">
        <v>20</v>
      </c>
      <c r="B10" s="452" t="s">
        <v>21</v>
      </c>
      <c r="C10" s="453" t="s">
        <v>22</v>
      </c>
      <c r="D10" s="454" t="s">
        <v>23</v>
      </c>
    </row>
    <row r="11" ht="14.5" spans="1:4">
      <c r="A11" s="455"/>
      <c r="B11" s="456"/>
      <c r="C11" s="453" t="s">
        <v>24</v>
      </c>
      <c r="D11" s="454" t="s">
        <v>25</v>
      </c>
    </row>
    <row r="12" ht="14.5" spans="1:4">
      <c r="A12" s="448" t="s">
        <v>26</v>
      </c>
      <c r="B12" s="449" t="s">
        <v>27</v>
      </c>
      <c r="C12" s="453" t="s">
        <v>28</v>
      </c>
      <c r="D12" s="454" t="s">
        <v>29</v>
      </c>
    </row>
    <row r="13" ht="14.5" spans="1:4">
      <c r="A13" s="448" t="s">
        <v>30</v>
      </c>
      <c r="B13" s="457" t="s">
        <v>31</v>
      </c>
      <c r="C13" s="458" t="s">
        <v>32</v>
      </c>
      <c r="D13" s="459" t="s">
        <v>33</v>
      </c>
    </row>
    <row r="14" ht="14.5" spans="1:4">
      <c r="A14" s="451" t="s">
        <v>34</v>
      </c>
      <c r="B14" s="452" t="s">
        <v>35</v>
      </c>
      <c r="C14" s="458" t="s">
        <v>36</v>
      </c>
      <c r="D14" s="459" t="s">
        <v>37</v>
      </c>
    </row>
    <row r="15" ht="14.5" spans="1:4">
      <c r="A15" s="460"/>
      <c r="B15" s="461"/>
      <c r="C15" s="458" t="s">
        <v>38</v>
      </c>
      <c r="D15" s="459" t="s">
        <v>39</v>
      </c>
    </row>
    <row r="16" ht="14.5" spans="1:4">
      <c r="A16" s="460"/>
      <c r="B16" s="461"/>
      <c r="C16" s="458" t="s">
        <v>40</v>
      </c>
      <c r="D16" s="459" t="s">
        <v>41</v>
      </c>
    </row>
    <row r="17" ht="14.5" spans="1:4">
      <c r="A17" s="455"/>
      <c r="B17" s="456"/>
      <c r="C17" s="458" t="s">
        <v>42</v>
      </c>
      <c r="D17" s="459" t="s">
        <v>43</v>
      </c>
    </row>
    <row r="18" ht="14.5" spans="1:4">
      <c r="A18" s="448" t="s">
        <v>44</v>
      </c>
      <c r="B18" s="449" t="s">
        <v>45</v>
      </c>
      <c r="C18" s="458" t="s">
        <v>46</v>
      </c>
      <c r="D18" s="459" t="s">
        <v>47</v>
      </c>
    </row>
    <row r="19" ht="29" spans="1:4">
      <c r="A19" s="451" t="s">
        <v>48</v>
      </c>
      <c r="B19" s="452" t="s">
        <v>49</v>
      </c>
      <c r="C19" s="462" t="s">
        <v>50</v>
      </c>
      <c r="D19" s="463" t="s">
        <v>51</v>
      </c>
    </row>
    <row r="20" ht="29" spans="1:4">
      <c r="A20" s="455"/>
      <c r="B20" s="456"/>
      <c r="C20" s="462" t="s">
        <v>52</v>
      </c>
      <c r="D20" s="463" t="s">
        <v>53</v>
      </c>
    </row>
    <row r="21" ht="29" spans="1:4">
      <c r="A21" s="451" t="s">
        <v>54</v>
      </c>
      <c r="B21" s="452" t="s">
        <v>55</v>
      </c>
      <c r="C21" s="462" t="s">
        <v>56</v>
      </c>
      <c r="D21" s="463" t="s">
        <v>57</v>
      </c>
    </row>
    <row r="22" ht="14.5" spans="1:4">
      <c r="A22" s="460"/>
      <c r="B22" s="461"/>
      <c r="C22" s="462" t="s">
        <v>58</v>
      </c>
      <c r="D22" s="463" t="s">
        <v>59</v>
      </c>
    </row>
    <row r="23" ht="14.5" spans="1:4">
      <c r="A23" s="455"/>
      <c r="B23" s="456"/>
      <c r="C23" s="462" t="s">
        <v>60</v>
      </c>
      <c r="D23" s="463" t="s">
        <v>61</v>
      </c>
    </row>
    <row r="24" ht="14.5" spans="1:4">
      <c r="A24" s="448" t="s">
        <v>62</v>
      </c>
      <c r="B24" s="449" t="s">
        <v>63</v>
      </c>
      <c r="C24" s="447">
        <v>1.3</v>
      </c>
      <c r="D24" s="105" t="s">
        <v>64</v>
      </c>
    </row>
    <row r="25" ht="14.5" spans="1:4">
      <c r="A25" s="451" t="s">
        <v>65</v>
      </c>
      <c r="B25" s="452" t="s">
        <v>66</v>
      </c>
      <c r="C25" s="453" t="s">
        <v>67</v>
      </c>
      <c r="D25" s="454" t="s">
        <v>68</v>
      </c>
    </row>
    <row r="26" ht="14.5" spans="1:4">
      <c r="A26" s="460"/>
      <c r="B26" s="461"/>
      <c r="C26" s="453" t="s">
        <v>69</v>
      </c>
      <c r="D26" s="454" t="s">
        <v>68</v>
      </c>
    </row>
    <row r="27" ht="14.5" spans="1:4">
      <c r="A27" s="460"/>
      <c r="B27" s="461"/>
      <c r="C27" s="453" t="s">
        <v>70</v>
      </c>
      <c r="D27" s="454" t="s">
        <v>68</v>
      </c>
    </row>
    <row r="28" ht="14.5" spans="1:4">
      <c r="A28" s="460"/>
      <c r="B28" s="461"/>
      <c r="C28" s="453" t="s">
        <v>71</v>
      </c>
      <c r="D28" s="454" t="s">
        <v>68</v>
      </c>
    </row>
    <row r="29" ht="14.5" spans="1:4">
      <c r="A29" s="460"/>
      <c r="B29" s="461"/>
      <c r="C29" s="453" t="s">
        <v>72</v>
      </c>
      <c r="D29" s="454" t="s">
        <v>68</v>
      </c>
    </row>
    <row r="30" ht="14.5" spans="1:4">
      <c r="A30" s="460"/>
      <c r="B30" s="461"/>
      <c r="C30" s="453" t="s">
        <v>73</v>
      </c>
      <c r="D30" s="454" t="s">
        <v>68</v>
      </c>
    </row>
    <row r="31" ht="14.5" spans="1:4">
      <c r="A31" s="460"/>
      <c r="B31" s="461"/>
      <c r="C31" s="453" t="s">
        <v>74</v>
      </c>
      <c r="D31" s="454" t="s">
        <v>68</v>
      </c>
    </row>
    <row r="32" ht="14.5" spans="1:4">
      <c r="A32" s="455"/>
      <c r="B32" s="456"/>
      <c r="C32" s="453" t="s">
        <v>75</v>
      </c>
      <c r="D32" s="454" t="s">
        <v>68</v>
      </c>
    </row>
    <row r="33" ht="14.5" spans="1:4">
      <c r="A33" s="445" t="s">
        <v>76</v>
      </c>
      <c r="B33" s="446" t="s">
        <v>77</v>
      </c>
      <c r="C33" s="21" t="s">
        <v>78</v>
      </c>
      <c r="D33" s="22" t="s">
        <v>79</v>
      </c>
    </row>
    <row r="34" ht="14.5" spans="1:2">
      <c r="A34" s="442" t="s">
        <v>80</v>
      </c>
      <c r="B34" s="443" t="s">
        <v>81</v>
      </c>
    </row>
    <row r="35" ht="14.5" spans="1:4">
      <c r="A35" s="448" t="s">
        <v>82</v>
      </c>
      <c r="B35" s="449" t="s">
        <v>83</v>
      </c>
      <c r="C35" s="21" t="s">
        <v>84</v>
      </c>
      <c r="D35" s="22" t="s">
        <v>85</v>
      </c>
    </row>
    <row r="36" ht="14.5" spans="1:6">
      <c r="A36" s="448" t="s">
        <v>86</v>
      </c>
      <c r="B36" s="449" t="s">
        <v>87</v>
      </c>
      <c r="C36" s="21" t="s">
        <v>88</v>
      </c>
      <c r="D36" s="22" t="s">
        <v>89</v>
      </c>
      <c r="F36" s="9"/>
    </row>
    <row r="37" ht="14.5" spans="1:6">
      <c r="A37" s="448" t="s">
        <v>90</v>
      </c>
      <c r="B37" s="449" t="s">
        <v>91</v>
      </c>
      <c r="C37" s="21" t="s">
        <v>92</v>
      </c>
      <c r="D37" s="22" t="s">
        <v>93</v>
      </c>
      <c r="F37" s="9"/>
    </row>
    <row r="38" ht="14.5" spans="1:4">
      <c r="A38" s="448" t="s">
        <v>94</v>
      </c>
      <c r="B38" s="449" t="s">
        <v>95</v>
      </c>
      <c r="C38" s="21" t="s">
        <v>96</v>
      </c>
      <c r="D38" s="22" t="s">
        <v>97</v>
      </c>
    </row>
    <row r="39" ht="14.5" spans="1:4">
      <c r="A39" s="451" t="s">
        <v>98</v>
      </c>
      <c r="B39" s="452" t="s">
        <v>99</v>
      </c>
      <c r="C39" s="21" t="s">
        <v>100</v>
      </c>
      <c r="D39" s="22" t="s">
        <v>101</v>
      </c>
    </row>
    <row r="40" ht="14.5" spans="1:4">
      <c r="A40" s="455"/>
      <c r="B40" s="456"/>
      <c r="C40" s="21" t="s">
        <v>102</v>
      </c>
      <c r="D40" s="22" t="s">
        <v>103</v>
      </c>
    </row>
    <row r="41" ht="14.5" spans="1:2">
      <c r="A41" s="442" t="s">
        <v>104</v>
      </c>
      <c r="B41" s="443" t="s">
        <v>105</v>
      </c>
    </row>
    <row r="42" ht="14.5" spans="1:4">
      <c r="A42" s="448" t="s">
        <v>106</v>
      </c>
      <c r="B42" s="449" t="s">
        <v>107</v>
      </c>
      <c r="C42" s="453" t="s">
        <v>108</v>
      </c>
      <c r="D42" s="454" t="s">
        <v>109</v>
      </c>
    </row>
    <row r="43" ht="14.5" spans="1:4">
      <c r="A43" s="448" t="s">
        <v>110</v>
      </c>
      <c r="B43" s="449" t="s">
        <v>111</v>
      </c>
      <c r="C43" s="453" t="s">
        <v>112</v>
      </c>
      <c r="D43" s="454" t="s">
        <v>109</v>
      </c>
    </row>
    <row r="44" ht="14.5" spans="1:4">
      <c r="A44" s="448" t="s">
        <v>113</v>
      </c>
      <c r="B44" s="449" t="s">
        <v>114</v>
      </c>
      <c r="C44" s="453" t="s">
        <v>115</v>
      </c>
      <c r="D44" s="454" t="s">
        <v>109</v>
      </c>
    </row>
    <row r="45" ht="14.5" spans="1:4">
      <c r="A45" s="448" t="s">
        <v>116</v>
      </c>
      <c r="B45" s="449" t="s">
        <v>117</v>
      </c>
      <c r="C45" s="453" t="s">
        <v>118</v>
      </c>
      <c r="D45" s="454" t="s">
        <v>109</v>
      </c>
    </row>
    <row r="46" ht="14.5" spans="1:4">
      <c r="A46" s="448" t="s">
        <v>119</v>
      </c>
      <c r="B46" s="449" t="s">
        <v>120</v>
      </c>
      <c r="C46" s="453" t="s">
        <v>121</v>
      </c>
      <c r="D46" s="454" t="s">
        <v>109</v>
      </c>
    </row>
    <row r="47" ht="14.5" spans="1:4">
      <c r="A47" s="448" t="s">
        <v>122</v>
      </c>
      <c r="B47" s="449" t="s">
        <v>123</v>
      </c>
      <c r="C47" s="453" t="s">
        <v>124</v>
      </c>
      <c r="D47" s="454" t="s">
        <v>109</v>
      </c>
    </row>
    <row r="48" ht="14.5" spans="1:4">
      <c r="A48" s="448" t="s">
        <v>125</v>
      </c>
      <c r="B48" s="449" t="s">
        <v>126</v>
      </c>
      <c r="C48" s="453" t="s">
        <v>127</v>
      </c>
      <c r="D48" s="454" t="s">
        <v>109</v>
      </c>
    </row>
    <row r="49" ht="14.5" spans="1:4">
      <c r="A49" s="448" t="s">
        <v>128</v>
      </c>
      <c r="B49" s="449" t="s">
        <v>129</v>
      </c>
      <c r="C49" s="453" t="s">
        <v>130</v>
      </c>
      <c r="D49" s="454" t="s">
        <v>109</v>
      </c>
    </row>
    <row r="50" ht="14.5" spans="1:2">
      <c r="A50" s="442" t="s">
        <v>131</v>
      </c>
      <c r="B50" s="443" t="s">
        <v>132</v>
      </c>
    </row>
    <row r="51" ht="14.5" spans="1:4">
      <c r="A51" s="451" t="s">
        <v>133</v>
      </c>
      <c r="B51" s="452" t="s">
        <v>134</v>
      </c>
      <c r="C51" s="21" t="s">
        <v>135</v>
      </c>
      <c r="D51" s="464" t="s">
        <v>136</v>
      </c>
    </row>
    <row r="52" ht="14.5" spans="1:4">
      <c r="A52" s="455"/>
      <c r="B52" s="456"/>
      <c r="C52" s="21" t="s">
        <v>137</v>
      </c>
      <c r="D52" s="22" t="s">
        <v>138</v>
      </c>
    </row>
    <row r="53" ht="14.5" spans="1:4">
      <c r="A53" s="451" t="s">
        <v>139</v>
      </c>
      <c r="B53" s="452" t="s">
        <v>140</v>
      </c>
      <c r="C53" s="21" t="s">
        <v>141</v>
      </c>
      <c r="D53" s="22" t="s">
        <v>142</v>
      </c>
    </row>
    <row r="54" ht="14.5" spans="1:4">
      <c r="A54" s="455"/>
      <c r="B54" s="456"/>
      <c r="C54" s="21" t="s">
        <v>143</v>
      </c>
      <c r="D54" s="464" t="s">
        <v>144</v>
      </c>
    </row>
    <row r="55" ht="14.5" spans="1:4">
      <c r="A55" s="448" t="s">
        <v>145</v>
      </c>
      <c r="B55" s="449" t="s">
        <v>146</v>
      </c>
      <c r="C55" s="21" t="s">
        <v>147</v>
      </c>
      <c r="D55" s="22" t="s">
        <v>148</v>
      </c>
    </row>
    <row r="56" ht="14.5" spans="1:2">
      <c r="A56" s="442" t="s">
        <v>149</v>
      </c>
      <c r="B56" s="443" t="s">
        <v>150</v>
      </c>
    </row>
    <row r="57" ht="14.5" spans="1:4">
      <c r="A57" s="448" t="s">
        <v>151</v>
      </c>
      <c r="B57" s="449" t="s">
        <v>152</v>
      </c>
      <c r="C57" s="21" t="s">
        <v>153</v>
      </c>
      <c r="D57" s="22" t="s">
        <v>154</v>
      </c>
    </row>
    <row r="58" ht="14.5" spans="1:4">
      <c r="A58" s="448" t="s">
        <v>155</v>
      </c>
      <c r="B58" s="449" t="s">
        <v>156</v>
      </c>
      <c r="C58" s="21" t="s">
        <v>157</v>
      </c>
      <c r="D58" s="22" t="s">
        <v>158</v>
      </c>
    </row>
    <row r="59" ht="14.5" spans="1:2">
      <c r="A59" s="448" t="s">
        <v>159</v>
      </c>
      <c r="B59" s="449" t="s">
        <v>160</v>
      </c>
    </row>
    <row r="60" ht="14.5" spans="1:2">
      <c r="A60" s="448" t="s">
        <v>161</v>
      </c>
      <c r="B60" s="449" t="s">
        <v>162</v>
      </c>
    </row>
    <row r="61" ht="14.5" spans="1:2">
      <c r="A61" s="448" t="s">
        <v>163</v>
      </c>
      <c r="B61" s="449" t="s">
        <v>164</v>
      </c>
    </row>
    <row r="62" ht="14.5" spans="1:2">
      <c r="A62" s="448" t="s">
        <v>165</v>
      </c>
      <c r="B62" s="449" t="s">
        <v>166</v>
      </c>
    </row>
    <row r="63" ht="14.5" spans="1:2">
      <c r="A63" s="448" t="s">
        <v>167</v>
      </c>
      <c r="B63" s="449" t="s">
        <v>168</v>
      </c>
    </row>
  </sheetData>
  <mergeCells count="16">
    <mergeCell ref="A10:A11"/>
    <mergeCell ref="A14:A17"/>
    <mergeCell ref="A19:A20"/>
    <mergeCell ref="A21:A23"/>
    <mergeCell ref="A25:A32"/>
    <mergeCell ref="A39:A40"/>
    <mergeCell ref="A51:A52"/>
    <mergeCell ref="A53:A54"/>
    <mergeCell ref="B10:B11"/>
    <mergeCell ref="B14:B17"/>
    <mergeCell ref="B19:B20"/>
    <mergeCell ref="B21:B23"/>
    <mergeCell ref="B25:B32"/>
    <mergeCell ref="B39:B40"/>
    <mergeCell ref="B51:B52"/>
    <mergeCell ref="B53:B54"/>
  </mergeCells>
  <pageMargins left="0.7" right="0.7" top="0.75" bottom="0.75" header="0.3" footer="0.3"/>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11">
    <tabColor theme="5"/>
  </sheetPr>
  <dimension ref="A1:AG87"/>
  <sheetViews>
    <sheetView showGridLines="0" zoomScale="55" zoomScaleNormal="55" zoomScaleSheetLayoutView="70" workbookViewId="0">
      <pane ySplit="3" topLeftCell="A6" activePane="bottomLeft" state="frozen"/>
      <selection/>
      <selection pane="bottomLeft" activeCell="D10" sqref="D10:M10"/>
    </sheetView>
  </sheetViews>
  <sheetFormatPr defaultColWidth="9" defaultRowHeight="16.5"/>
  <cols>
    <col min="1" max="1" width="1.5" style="330" customWidth="1"/>
    <col min="2" max="2" width="11.8727272727273" style="326" customWidth="1"/>
    <col min="3" max="3" width="13.7545454545455" style="326" customWidth="1"/>
    <col min="4" max="4" width="12.6272727272727" style="326" customWidth="1"/>
    <col min="5" max="5" width="10.7545454545455" style="326" customWidth="1"/>
    <col min="6" max="13" width="12.6272727272727" style="326" customWidth="1"/>
    <col min="14" max="14" width="9.5" style="329" customWidth="1"/>
    <col min="15" max="15" width="17.6272727272727" style="329" customWidth="1"/>
    <col min="16" max="20" width="17.6272727272727" style="326" customWidth="1"/>
    <col min="21" max="21" width="1.5" style="326" customWidth="1"/>
    <col min="22" max="16384" width="9" style="326"/>
  </cols>
  <sheetData>
    <row r="1" s="325" customFormat="1" ht="8.1" customHeight="1" spans="1:33">
      <c r="A1" s="330"/>
      <c r="B1" s="331"/>
      <c r="C1" s="332"/>
      <c r="D1" s="332"/>
      <c r="E1" s="332"/>
      <c r="F1" s="332"/>
      <c r="G1" s="332"/>
      <c r="H1" s="332"/>
      <c r="I1" s="331"/>
      <c r="J1" s="332"/>
      <c r="K1" s="331"/>
      <c r="L1" s="332"/>
      <c r="M1" s="372"/>
      <c r="N1" s="361"/>
      <c r="O1" s="361"/>
      <c r="P1" s="330"/>
      <c r="Q1" s="330"/>
      <c r="R1" s="330"/>
      <c r="S1" s="330"/>
      <c r="T1" s="330"/>
      <c r="U1" s="330"/>
      <c r="V1" s="330"/>
      <c r="W1" s="330"/>
      <c r="X1" s="330"/>
      <c r="Y1" s="330"/>
      <c r="Z1" s="330"/>
      <c r="AA1" s="330"/>
      <c r="AB1" s="330"/>
      <c r="AC1" s="330"/>
      <c r="AD1" s="330"/>
      <c r="AE1" s="330"/>
      <c r="AF1" s="330"/>
      <c r="AG1" s="330"/>
    </row>
    <row r="2" ht="51" customHeight="1" spans="2:20">
      <c r="B2" s="333" t="s">
        <v>169</v>
      </c>
      <c r="C2" s="333"/>
      <c r="D2" s="334"/>
      <c r="E2" s="334"/>
      <c r="F2" s="334"/>
      <c r="G2" s="334"/>
      <c r="H2" s="334"/>
      <c r="I2" s="334"/>
      <c r="J2" s="334"/>
      <c r="K2" s="334"/>
      <c r="L2" s="334"/>
      <c r="M2" s="334"/>
      <c r="N2" s="334"/>
      <c r="O2" s="333"/>
      <c r="P2" s="333"/>
      <c r="Q2" s="333"/>
      <c r="R2" s="333"/>
      <c r="S2" s="333"/>
      <c r="T2" s="333"/>
    </row>
    <row r="3" s="327" customFormat="1" ht="47.1" customHeight="1" spans="1:29">
      <c r="A3" s="335"/>
      <c r="B3" s="336" t="s">
        <v>170</v>
      </c>
      <c r="C3" s="336"/>
      <c r="D3" s="337" t="str">
        <f>'1-1 项目基础信息'!D8</f>
        <v>金地集团总部物业服务中心</v>
      </c>
      <c r="E3" s="337"/>
      <c r="F3" s="337"/>
      <c r="G3" s="337"/>
      <c r="H3" s="337"/>
      <c r="I3" s="336" t="s">
        <v>171</v>
      </c>
      <c r="J3" s="337">
        <v>2025</v>
      </c>
      <c r="K3" s="373" t="s">
        <v>172</v>
      </c>
      <c r="L3" s="374">
        <v>6</v>
      </c>
      <c r="M3" s="375" t="s">
        <v>173</v>
      </c>
      <c r="N3" s="376"/>
      <c r="O3" s="373" t="s">
        <v>174</v>
      </c>
      <c r="P3" s="377"/>
      <c r="Q3" s="377"/>
      <c r="R3" s="377"/>
      <c r="S3" s="377"/>
      <c r="T3" s="417"/>
      <c r="AC3" s="435"/>
    </row>
    <row r="4" s="328" customFormat="1" ht="74.1" customHeight="1" spans="1:33">
      <c r="A4" s="338"/>
      <c r="B4" s="339" t="s">
        <v>175</v>
      </c>
      <c r="C4" s="339"/>
      <c r="D4" s="340">
        <f>'2 过程管理表单'!H4/10000</f>
        <v>337.944048</v>
      </c>
      <c r="E4" s="340"/>
      <c r="F4" s="339" t="s">
        <v>176</v>
      </c>
      <c r="G4" s="341"/>
      <c r="H4" s="342">
        <f>L3/12</f>
        <v>0.5</v>
      </c>
      <c r="I4" s="342"/>
      <c r="J4" s="378">
        <f t="shared" ref="J4:J9" si="0">H4</f>
        <v>0.5</v>
      </c>
      <c r="K4" s="379">
        <f t="shared" ref="K4:K9" si="1">1-J4</f>
        <v>0.5</v>
      </c>
      <c r="L4" s="380"/>
      <c r="M4" s="381"/>
      <c r="N4" s="382"/>
      <c r="O4" s="383" t="s">
        <v>177</v>
      </c>
      <c r="P4" s="384">
        <f>SUM(P6:P10)</f>
        <v>22</v>
      </c>
      <c r="Q4" s="418" t="s">
        <v>178</v>
      </c>
      <c r="R4" s="419">
        <f>SUM(Q6:Q10)</f>
        <v>0</v>
      </c>
      <c r="S4" s="418" t="s">
        <v>179</v>
      </c>
      <c r="T4" s="420">
        <f>SUM(R6:R10)</f>
        <v>8</v>
      </c>
      <c r="U4" s="421"/>
      <c r="V4" s="421"/>
      <c r="W4" s="421"/>
      <c r="X4" s="421"/>
      <c r="Y4" s="421"/>
      <c r="Z4" s="421"/>
      <c r="AA4" s="421"/>
      <c r="AB4" s="421"/>
      <c r="AC4" s="421"/>
      <c r="AD4" s="421"/>
      <c r="AE4" s="421"/>
      <c r="AF4" s="421"/>
      <c r="AG4" s="421"/>
    </row>
    <row r="5" s="328" customFormat="1" ht="74.1" customHeight="1" spans="1:33">
      <c r="A5" s="338"/>
      <c r="B5" s="339" t="s">
        <v>180</v>
      </c>
      <c r="C5" s="339"/>
      <c r="D5" s="340">
        <f>INDEX('4主要费项费项月累成本使用情况'!C38:N38,MATCH($L$3&amp;"月",表3_3[[#Headers],[1月]:[12月]],0))/10000</f>
        <v>169.857819454545</v>
      </c>
      <c r="E5" s="340"/>
      <c r="F5" s="339" t="s">
        <v>181</v>
      </c>
      <c r="G5" s="341"/>
      <c r="H5" s="342">
        <f>D6/D4</f>
        <v>0.412541321900751</v>
      </c>
      <c r="I5" s="342"/>
      <c r="J5" s="385">
        <f t="shared" si="0"/>
        <v>0.412541321900751</v>
      </c>
      <c r="K5" s="386">
        <f t="shared" si="1"/>
        <v>0.587458678099249</v>
      </c>
      <c r="L5" s="380"/>
      <c r="M5" s="381"/>
      <c r="N5" s="382"/>
      <c r="O5" s="387"/>
      <c r="P5" s="388" t="s">
        <v>182</v>
      </c>
      <c r="Q5" s="388" t="s">
        <v>183</v>
      </c>
      <c r="R5" s="388" t="s">
        <v>184</v>
      </c>
      <c r="S5" s="422"/>
      <c r="T5" s="396"/>
      <c r="U5" s="421"/>
      <c r="Y5" s="421"/>
      <c r="Z5" s="421"/>
      <c r="AA5" s="421"/>
      <c r="AB5" s="421"/>
      <c r="AC5" s="421"/>
      <c r="AD5" s="421"/>
      <c r="AE5" s="421"/>
      <c r="AF5" s="421"/>
      <c r="AG5" s="421"/>
    </row>
    <row r="6" s="328" customFormat="1" ht="74.1" customHeight="1" spans="1:33">
      <c r="A6" s="338"/>
      <c r="B6" s="339" t="s">
        <v>185</v>
      </c>
      <c r="C6" s="339"/>
      <c r="D6" s="343">
        <f>INDEX('4主要费项费项月累成本使用情况'!C39:N39,MATCH($L$3&amp;"月",表3_3[[#Headers],[1月]:[12月]],0))/10000</f>
        <v>139.415884290411</v>
      </c>
      <c r="E6" s="343"/>
      <c r="F6" s="339" t="s">
        <v>186</v>
      </c>
      <c r="G6" s="341"/>
      <c r="H6" s="342">
        <f>D6/D5</f>
        <v>0.820779901320466</v>
      </c>
      <c r="I6" s="342"/>
      <c r="J6" s="389">
        <f t="shared" si="0"/>
        <v>0.820779901320466</v>
      </c>
      <c r="K6" s="390">
        <f t="shared" si="1"/>
        <v>0.179220098679534</v>
      </c>
      <c r="L6" s="391"/>
      <c r="M6" s="392"/>
      <c r="N6" s="382"/>
      <c r="O6" s="362" t="s">
        <v>187</v>
      </c>
      <c r="P6" s="393">
        <f>'1-2 人员岗位信息'!D7</f>
        <v>6</v>
      </c>
      <c r="Q6" s="393">
        <f>'1-2 人员岗位信息'!D8</f>
        <v>0</v>
      </c>
      <c r="R6" s="393">
        <f>'1-2 人员岗位信息'!D9</f>
        <v>0</v>
      </c>
      <c r="S6" s="393"/>
      <c r="T6" s="381"/>
      <c r="U6" s="421"/>
      <c r="Y6" s="421"/>
      <c r="Z6" s="421"/>
      <c r="AA6" s="421"/>
      <c r="AB6" s="421"/>
      <c r="AC6" s="421"/>
      <c r="AD6" s="421"/>
      <c r="AE6" s="421"/>
      <c r="AF6" s="421"/>
      <c r="AG6" s="421"/>
    </row>
    <row r="7" s="328" customFormat="1" ht="74.1" customHeight="1" spans="1:33">
      <c r="A7" s="338"/>
      <c r="B7" s="339" t="s">
        <v>188</v>
      </c>
      <c r="C7" s="344"/>
      <c r="D7" s="345">
        <f>INDEX('4主要费项费项月累成本使用情况'!C48:N48,MATCH($L$3&amp;"月",表3_3[[#Headers],[1月]:[12月]],0))</f>
        <v>0</v>
      </c>
      <c r="E7" s="346" t="s">
        <v>189</v>
      </c>
      <c r="F7" s="347" t="s">
        <v>190</v>
      </c>
      <c r="G7" s="339"/>
      <c r="H7" s="348">
        <f>IFERROR(INDEX(自有人员计算表!C35:N35,MATCH($L$3&amp;"月",自有人员计算表!C1:N1,0))/自有人员计算表!N37,"无目标值")</f>
        <v>0.484063843130948</v>
      </c>
      <c r="I7" s="394"/>
      <c r="J7" s="378">
        <f t="shared" si="0"/>
        <v>0.484063843130948</v>
      </c>
      <c r="K7" s="379">
        <f t="shared" si="1"/>
        <v>0.515936156869052</v>
      </c>
      <c r="L7" s="395"/>
      <c r="M7" s="396"/>
      <c r="N7" s="382"/>
      <c r="O7" s="362" t="s">
        <v>191</v>
      </c>
      <c r="P7" s="393">
        <f>'1-2 人员岗位信息'!D71</f>
        <v>0</v>
      </c>
      <c r="Q7" s="393">
        <f>'1-2 人员岗位信息'!D72</f>
        <v>0</v>
      </c>
      <c r="R7" s="393">
        <f>'1-2 人员岗位信息'!D73</f>
        <v>8</v>
      </c>
      <c r="S7" s="393"/>
      <c r="T7" s="423"/>
      <c r="U7" s="421"/>
      <c r="Y7" s="421"/>
      <c r="Z7" s="421"/>
      <c r="AA7" s="421"/>
      <c r="AB7" s="421"/>
      <c r="AC7" s="421"/>
      <c r="AD7" s="421"/>
      <c r="AE7" s="421"/>
      <c r="AF7" s="421"/>
      <c r="AG7" s="421"/>
    </row>
    <row r="8" s="328" customFormat="1" ht="74.1" customHeight="1" spans="1:33">
      <c r="A8" s="338"/>
      <c r="B8" s="339" t="s">
        <v>192</v>
      </c>
      <c r="C8" s="344"/>
      <c r="D8" s="345">
        <f>INDEX(三级费项月累表格!C195:N195,MATCH($L$3&amp;"月",表3_3[[#Headers],[1月]:[12月]],0))</f>
        <v>6</v>
      </c>
      <c r="E8" s="349" t="s">
        <v>193</v>
      </c>
      <c r="F8" s="347" t="s">
        <v>194</v>
      </c>
      <c r="G8" s="339"/>
      <c r="H8" s="350" t="str">
        <f>IFERROR(INDEX(劳务派遣统计表!C35:N35,MATCH($L$3&amp;"月",劳务派遣统计表!C1:N1,0))/劳务派遣统计表!N37,"无目标值")</f>
        <v>无目标值</v>
      </c>
      <c r="I8" s="397"/>
      <c r="J8" s="385" t="str">
        <f t="shared" si="0"/>
        <v>无目标值</v>
      </c>
      <c r="K8" s="386" t="e">
        <f t="shared" si="1"/>
        <v>#VALUE!</v>
      </c>
      <c r="L8" s="380"/>
      <c r="M8" s="381"/>
      <c r="N8" s="382"/>
      <c r="O8" s="362" t="s">
        <v>195</v>
      </c>
      <c r="P8" s="398">
        <f>'1-2 人员岗位信息'!D115</f>
        <v>0</v>
      </c>
      <c r="Q8" s="393">
        <f>'1-2 人员岗位信息'!D116</f>
        <v>0</v>
      </c>
      <c r="R8" s="393">
        <f>'1-2 人员岗位信息'!D117</f>
        <v>0</v>
      </c>
      <c r="S8" s="400"/>
      <c r="T8" s="381"/>
      <c r="U8" s="421"/>
      <c r="V8" s="421"/>
      <c r="W8" s="421"/>
      <c r="X8" s="421"/>
      <c r="Y8" s="421"/>
      <c r="Z8" s="421"/>
      <c r="AA8" s="421"/>
      <c r="AB8" s="421"/>
      <c r="AC8" s="421"/>
      <c r="AD8" s="421"/>
      <c r="AE8" s="421"/>
      <c r="AF8" s="421"/>
      <c r="AG8" s="421"/>
    </row>
    <row r="9" s="328" customFormat="1" ht="74.1" customHeight="1" spans="1:33">
      <c r="A9" s="338"/>
      <c r="B9" s="339" t="s">
        <v>196</v>
      </c>
      <c r="C9" s="344"/>
      <c r="D9" s="436">
        <v>35</v>
      </c>
      <c r="E9" s="351" t="s">
        <v>197</v>
      </c>
      <c r="F9" s="347" t="s">
        <v>198</v>
      </c>
      <c r="G9" s="341"/>
      <c r="H9" s="352">
        <f>IFERROR(INDEX(劳务外包表!C47:N47,MATCH($L$3&amp;"月",劳务外包表!C1:N1,0))/劳务外包表!N49,"无目标值")</f>
        <v>0</v>
      </c>
      <c r="I9" s="399"/>
      <c r="J9" s="389">
        <f t="shared" si="0"/>
        <v>0</v>
      </c>
      <c r="K9" s="390">
        <f t="shared" si="1"/>
        <v>1</v>
      </c>
      <c r="L9" s="391"/>
      <c r="M9" s="392"/>
      <c r="N9" s="382"/>
      <c r="O9" s="362" t="s">
        <v>199</v>
      </c>
      <c r="P9" s="400">
        <f>'1-2 人员岗位信息'!D155</f>
        <v>3</v>
      </c>
      <c r="Q9" s="400">
        <f>'1-2 人员岗位信息'!D156</f>
        <v>0</v>
      </c>
      <c r="R9" s="400">
        <f>'1-2 人员岗位信息'!D157</f>
        <v>0</v>
      </c>
      <c r="S9" s="393"/>
      <c r="T9" s="423"/>
      <c r="U9" s="421"/>
      <c r="V9" s="421"/>
      <c r="W9" s="421"/>
      <c r="X9" s="421"/>
      <c r="Y9" s="421"/>
      <c r="Z9" s="421"/>
      <c r="AA9" s="421"/>
      <c r="AB9" s="421"/>
      <c r="AC9" s="421"/>
      <c r="AD9" s="421"/>
      <c r="AE9" s="421"/>
      <c r="AF9" s="421"/>
      <c r="AG9" s="421"/>
    </row>
    <row r="10" s="328" customFormat="1" ht="74.1" customHeight="1" spans="1:33">
      <c r="A10" s="338"/>
      <c r="B10" s="339" t="s">
        <v>200</v>
      </c>
      <c r="C10" s="339"/>
      <c r="D10" s="353" cm="1">
        <f t="array" ref="D10">SUMPRODUCT((TEXT('2-2 引出数据_合同数据仓库'!$E:$E,"yyyymm")&lt;=TEXT(DATE(2025,$L$3+1,0),"yyyymm"))*(('2-2 引出数据_合同数据仓库'!$C:$C="审核通过")))</f>
        <v>4</v>
      </c>
      <c r="E10" s="353"/>
      <c r="F10" s="339" t="s">
        <v>201</v>
      </c>
      <c r="G10" s="339"/>
      <c r="H10" s="354" cm="1">
        <f t="array" ref="H10">SUMPRODUCT(--(LEFT('2-1 采购订单物料明细表报表导出'!$K:$K,7)&lt;&gt;"")*--(LEFT('2-1 采购订单物料明细表报表导出'!$K:$K,7)&lt;=TEXT(DATE(2025,$L$3,1),"yyyy-mm")))</f>
        <v>0</v>
      </c>
      <c r="I10" s="401"/>
      <c r="J10" s="339" t="s">
        <v>202</v>
      </c>
      <c r="K10" s="339"/>
      <c r="L10" s="354" cm="1">
        <f t="array" ref="L10">SUMPRODUCT((TEXT('2-3 引出列表'!$N:$N,"yyyymm")&lt;=TEXT(DATE(2025,$L$3+1,0),"yyyymm"))*(('2-3 引出列表'!$L:$L="已审核")+('2-3 引出列表'!$L:$L="已付款")))</f>
        <v>0</v>
      </c>
      <c r="M10" s="401"/>
      <c r="N10" s="402"/>
      <c r="O10" s="364" t="s">
        <v>203</v>
      </c>
      <c r="P10" s="403">
        <f>'1-2 人员岗位信息'!D35</f>
        <v>13</v>
      </c>
      <c r="Q10" s="424">
        <f>'1-2 人员岗位信息'!D36</f>
        <v>0</v>
      </c>
      <c r="R10" s="424">
        <f>'1-2 人员岗位信息'!D37</f>
        <v>0</v>
      </c>
      <c r="S10" s="424"/>
      <c r="T10" s="425"/>
      <c r="U10" s="421"/>
      <c r="V10" s="421"/>
      <c r="W10" s="421"/>
      <c r="X10" s="421"/>
      <c r="Y10" s="421"/>
      <c r="Z10" s="421"/>
      <c r="AA10" s="421"/>
      <c r="AB10" s="421"/>
      <c r="AC10" s="421"/>
      <c r="AD10" s="421"/>
      <c r="AE10" s="421"/>
      <c r="AF10" s="421"/>
      <c r="AG10" s="421"/>
    </row>
    <row r="11" ht="9" customHeight="1" spans="2:20">
      <c r="B11" s="355"/>
      <c r="C11" s="356"/>
      <c r="D11" s="356"/>
      <c r="E11" s="356"/>
      <c r="F11" s="356"/>
      <c r="G11" s="356"/>
      <c r="H11" s="356"/>
      <c r="I11" s="404"/>
      <c r="J11" s="356"/>
      <c r="K11" s="404"/>
      <c r="L11" s="356"/>
      <c r="M11" s="405"/>
      <c r="N11" s="406"/>
      <c r="O11" s="406"/>
      <c r="P11" s="407"/>
      <c r="Q11" s="407"/>
      <c r="R11" s="407"/>
      <c r="S11" s="407"/>
      <c r="T11" s="426"/>
    </row>
    <row r="12" ht="27.95" customHeight="1" spans="2:20">
      <c r="B12" s="357" t="s">
        <v>204</v>
      </c>
      <c r="C12" s="358"/>
      <c r="D12" s="358"/>
      <c r="E12" s="358"/>
      <c r="F12" s="358"/>
      <c r="G12" s="358"/>
      <c r="H12" s="358"/>
      <c r="I12" s="358"/>
      <c r="J12" s="358"/>
      <c r="K12" s="358"/>
      <c r="L12" s="358"/>
      <c r="M12" s="358"/>
      <c r="N12" s="358"/>
      <c r="O12" s="358"/>
      <c r="P12" s="358"/>
      <c r="Q12" s="358"/>
      <c r="R12" s="358"/>
      <c r="S12" s="358"/>
      <c r="T12" s="427"/>
    </row>
    <row r="13" ht="17.1" customHeight="1" spans="2:20">
      <c r="B13" s="359"/>
      <c r="C13" s="360"/>
      <c r="D13" s="360"/>
      <c r="E13" s="360"/>
      <c r="F13" s="360"/>
      <c r="G13" s="360"/>
      <c r="H13" s="360"/>
      <c r="I13" s="360"/>
      <c r="J13" s="360"/>
      <c r="K13" s="360"/>
      <c r="L13" s="360"/>
      <c r="M13" s="360"/>
      <c r="T13" s="428"/>
    </row>
    <row r="14" s="329" customFormat="1" ht="29.1" customHeight="1" spans="1:20">
      <c r="A14" s="361"/>
      <c r="B14" s="362"/>
      <c r="C14" s="363"/>
      <c r="D14" s="363"/>
      <c r="E14" s="363"/>
      <c r="F14" s="363"/>
      <c r="G14" s="363"/>
      <c r="H14" s="363"/>
      <c r="I14" s="363"/>
      <c r="J14" s="363"/>
      <c r="K14" s="363"/>
      <c r="L14" s="363"/>
      <c r="M14" s="363"/>
      <c r="T14" s="429"/>
    </row>
    <row r="15" s="329" customFormat="1" ht="29.1" customHeight="1" spans="1:20">
      <c r="A15" s="361"/>
      <c r="B15" s="362"/>
      <c r="C15" s="363"/>
      <c r="D15" s="363"/>
      <c r="E15" s="363"/>
      <c r="F15" s="363"/>
      <c r="G15" s="363"/>
      <c r="H15" s="363"/>
      <c r="I15" s="363"/>
      <c r="J15" s="363"/>
      <c r="K15" s="363"/>
      <c r="L15" s="363"/>
      <c r="M15" s="363"/>
      <c r="T15" s="429"/>
    </row>
    <row r="16" s="329" customFormat="1" ht="29.1" customHeight="1" spans="1:20">
      <c r="A16" s="361"/>
      <c r="B16" s="362"/>
      <c r="C16" s="363"/>
      <c r="D16" s="363"/>
      <c r="E16" s="363"/>
      <c r="F16" s="363"/>
      <c r="G16" s="363"/>
      <c r="H16" s="363"/>
      <c r="I16" s="363"/>
      <c r="J16" s="363"/>
      <c r="K16" s="363"/>
      <c r="L16" s="363"/>
      <c r="M16" s="363"/>
      <c r="T16" s="429"/>
    </row>
    <row r="17" s="329" customFormat="1" ht="29.1" customHeight="1" spans="1:20">
      <c r="A17" s="361"/>
      <c r="B17" s="362"/>
      <c r="C17" s="363"/>
      <c r="D17" s="363"/>
      <c r="E17" s="363"/>
      <c r="F17" s="363"/>
      <c r="G17" s="363"/>
      <c r="H17" s="363"/>
      <c r="I17" s="363"/>
      <c r="J17" s="363"/>
      <c r="K17" s="363"/>
      <c r="L17" s="363"/>
      <c r="M17" s="363"/>
      <c r="T17" s="429"/>
    </row>
    <row r="18" s="329" customFormat="1" ht="29.1" customHeight="1" spans="1:20">
      <c r="A18" s="361"/>
      <c r="B18" s="362"/>
      <c r="C18" s="363"/>
      <c r="D18" s="363"/>
      <c r="E18" s="363"/>
      <c r="F18" s="363"/>
      <c r="G18" s="363"/>
      <c r="H18" s="363"/>
      <c r="I18" s="363"/>
      <c r="J18" s="363"/>
      <c r="K18" s="363"/>
      <c r="L18" s="363"/>
      <c r="M18" s="363"/>
      <c r="T18" s="429"/>
    </row>
    <row r="19" s="329" customFormat="1" ht="29.1" customHeight="1" spans="1:20">
      <c r="A19" s="361"/>
      <c r="B19" s="362"/>
      <c r="C19" s="363"/>
      <c r="D19" s="363"/>
      <c r="E19" s="363"/>
      <c r="F19" s="363"/>
      <c r="G19" s="363"/>
      <c r="H19" s="363"/>
      <c r="I19" s="363"/>
      <c r="J19" s="363"/>
      <c r="K19" s="363"/>
      <c r="L19" s="363"/>
      <c r="M19" s="363"/>
      <c r="T19" s="429"/>
    </row>
    <row r="20" s="329" customFormat="1" ht="29.1" customHeight="1" spans="1:20">
      <c r="A20" s="361"/>
      <c r="B20" s="362"/>
      <c r="C20" s="363"/>
      <c r="D20" s="363"/>
      <c r="E20" s="363"/>
      <c r="F20" s="363"/>
      <c r="G20" s="363"/>
      <c r="H20" s="363"/>
      <c r="I20" s="363"/>
      <c r="J20" s="363"/>
      <c r="K20" s="363"/>
      <c r="L20" s="363"/>
      <c r="M20" s="363"/>
      <c r="T20" s="429"/>
    </row>
    <row r="21" s="329" customFormat="1" ht="29.1" customHeight="1" spans="1:20">
      <c r="A21" s="361"/>
      <c r="B21" s="362"/>
      <c r="C21" s="363"/>
      <c r="D21" s="363"/>
      <c r="E21" s="363"/>
      <c r="F21" s="363"/>
      <c r="G21" s="363"/>
      <c r="H21" s="363"/>
      <c r="I21" s="363"/>
      <c r="J21" s="363"/>
      <c r="K21" s="363"/>
      <c r="L21" s="363"/>
      <c r="M21" s="363"/>
      <c r="T21" s="429"/>
    </row>
    <row r="22" s="329" customFormat="1" ht="29.1" customHeight="1" spans="1:20">
      <c r="A22" s="361"/>
      <c r="B22" s="362"/>
      <c r="C22" s="363"/>
      <c r="D22" s="363"/>
      <c r="E22" s="363"/>
      <c r="F22" s="363"/>
      <c r="G22" s="363"/>
      <c r="H22" s="363"/>
      <c r="I22" s="363"/>
      <c r="J22" s="363"/>
      <c r="K22" s="363"/>
      <c r="L22" s="363"/>
      <c r="M22" s="363"/>
      <c r="T22" s="429"/>
    </row>
    <row r="23" s="329" customFormat="1" ht="29.1" customHeight="1" spans="1:20">
      <c r="A23" s="361"/>
      <c r="B23" s="362"/>
      <c r="C23" s="363"/>
      <c r="D23" s="363"/>
      <c r="E23" s="363"/>
      <c r="F23" s="363"/>
      <c r="G23" s="363"/>
      <c r="H23" s="363"/>
      <c r="I23" s="363"/>
      <c r="J23" s="363"/>
      <c r="K23" s="363"/>
      <c r="L23" s="363"/>
      <c r="M23" s="363"/>
      <c r="T23" s="429"/>
    </row>
    <row r="24" s="329" customFormat="1" ht="29.1" customHeight="1" spans="1:20">
      <c r="A24" s="361"/>
      <c r="B24" s="364"/>
      <c r="C24" s="365"/>
      <c r="D24" s="365"/>
      <c r="E24" s="365"/>
      <c r="F24" s="365"/>
      <c r="G24" s="365"/>
      <c r="H24" s="365"/>
      <c r="I24" s="365"/>
      <c r="J24" s="365"/>
      <c r="K24" s="365"/>
      <c r="L24" s="365"/>
      <c r="M24" s="365"/>
      <c r="N24" s="365"/>
      <c r="O24" s="365"/>
      <c r="P24" s="365"/>
      <c r="Q24" s="365"/>
      <c r="R24" s="365"/>
      <c r="S24" s="365"/>
      <c r="T24" s="430"/>
    </row>
    <row r="25" s="329" customFormat="1" ht="29.1" customHeight="1" spans="1:20">
      <c r="A25" s="361"/>
      <c r="B25" s="357" t="s">
        <v>205</v>
      </c>
      <c r="C25" s="358"/>
      <c r="D25" s="358"/>
      <c r="E25" s="358"/>
      <c r="F25" s="358"/>
      <c r="G25" s="358"/>
      <c r="H25" s="358"/>
      <c r="I25" s="358"/>
      <c r="J25" s="358"/>
      <c r="K25" s="358"/>
      <c r="L25" s="358"/>
      <c r="M25" s="358"/>
      <c r="N25" s="358"/>
      <c r="O25" s="358"/>
      <c r="P25" s="358"/>
      <c r="Q25" s="358"/>
      <c r="R25" s="358"/>
      <c r="S25" s="358"/>
      <c r="T25" s="427"/>
    </row>
    <row r="26" s="329" customFormat="1" ht="17.1" customHeight="1" spans="1:30">
      <c r="A26" s="330"/>
      <c r="B26" s="359"/>
      <c r="C26" s="360"/>
      <c r="D26" s="360"/>
      <c r="E26" s="360"/>
      <c r="F26" s="360"/>
      <c r="G26" s="360"/>
      <c r="H26" s="360"/>
      <c r="I26" s="360"/>
      <c r="J26" s="360"/>
      <c r="K26" s="360"/>
      <c r="L26" s="360"/>
      <c r="M26" s="360"/>
      <c r="T26" s="429"/>
      <c r="X26" s="326"/>
      <c r="Y26" s="326"/>
      <c r="Z26" s="326"/>
      <c r="AA26" s="326"/>
      <c r="AB26" s="326"/>
      <c r="AC26" s="326"/>
      <c r="AD26" s="326"/>
    </row>
    <row r="27" s="329" customFormat="1" ht="20.1" customHeight="1" spans="1:20">
      <c r="A27" s="361"/>
      <c r="B27" s="362"/>
      <c r="C27" s="363"/>
      <c r="D27" s="363"/>
      <c r="E27" s="363"/>
      <c r="F27" s="363"/>
      <c r="G27" s="363"/>
      <c r="H27" s="363"/>
      <c r="I27" s="363"/>
      <c r="J27" s="363"/>
      <c r="K27" s="363"/>
      <c r="L27" s="363"/>
      <c r="M27" s="363"/>
      <c r="T27" s="429"/>
    </row>
    <row r="28" s="329" customFormat="1" ht="20.1" customHeight="1" spans="1:20">
      <c r="A28" s="361"/>
      <c r="B28" s="362"/>
      <c r="C28" s="363"/>
      <c r="D28" s="363"/>
      <c r="E28" s="363"/>
      <c r="F28" s="363"/>
      <c r="G28" s="363"/>
      <c r="H28" s="363"/>
      <c r="I28" s="363"/>
      <c r="J28" s="363"/>
      <c r="K28" s="363"/>
      <c r="L28" s="363"/>
      <c r="M28" s="363"/>
      <c r="T28" s="429"/>
    </row>
    <row r="29" s="329" customFormat="1" ht="20.1" customHeight="1" spans="1:20">
      <c r="A29" s="361"/>
      <c r="B29" s="362"/>
      <c r="C29" s="363"/>
      <c r="D29" s="363"/>
      <c r="E29" s="363"/>
      <c r="F29" s="363"/>
      <c r="G29" s="363"/>
      <c r="H29" s="363"/>
      <c r="I29" s="363"/>
      <c r="J29" s="363"/>
      <c r="K29" s="363"/>
      <c r="L29" s="363"/>
      <c r="M29" s="363"/>
      <c r="T29" s="429"/>
    </row>
    <row r="30" s="329" customFormat="1" ht="20.1" customHeight="1" spans="1:20">
      <c r="A30" s="361"/>
      <c r="B30" s="362"/>
      <c r="C30" s="363"/>
      <c r="D30" s="363"/>
      <c r="E30" s="363"/>
      <c r="F30" s="363"/>
      <c r="G30" s="363"/>
      <c r="H30" s="363"/>
      <c r="I30" s="363"/>
      <c r="J30" s="363"/>
      <c r="K30" s="363"/>
      <c r="L30" s="363"/>
      <c r="M30" s="363"/>
      <c r="T30" s="429"/>
    </row>
    <row r="31" s="329" customFormat="1" ht="20.1" customHeight="1" spans="1:20">
      <c r="A31" s="361"/>
      <c r="B31" s="362"/>
      <c r="C31" s="363"/>
      <c r="D31" s="363"/>
      <c r="E31" s="363"/>
      <c r="F31" s="363"/>
      <c r="G31" s="363"/>
      <c r="H31" s="363"/>
      <c r="I31" s="363"/>
      <c r="J31" s="363"/>
      <c r="K31" s="363"/>
      <c r="L31" s="363"/>
      <c r="M31" s="363"/>
      <c r="T31" s="429"/>
    </row>
    <row r="32" s="329" customFormat="1" ht="20.1" customHeight="1" spans="1:20">
      <c r="A32" s="361"/>
      <c r="B32" s="362"/>
      <c r="C32" s="363"/>
      <c r="D32" s="363"/>
      <c r="E32" s="363"/>
      <c r="F32" s="363"/>
      <c r="G32" s="363"/>
      <c r="H32" s="363"/>
      <c r="I32" s="363"/>
      <c r="J32" s="363"/>
      <c r="K32" s="363"/>
      <c r="L32" s="363"/>
      <c r="M32" s="363"/>
      <c r="T32" s="429"/>
    </row>
    <row r="33" s="329" customFormat="1" ht="20.1" customHeight="1" spans="1:20">
      <c r="A33" s="361"/>
      <c r="B33" s="362"/>
      <c r="C33" s="363"/>
      <c r="D33" s="363"/>
      <c r="E33" s="363"/>
      <c r="F33" s="363"/>
      <c r="G33" s="363"/>
      <c r="H33" s="363"/>
      <c r="I33" s="363"/>
      <c r="J33" s="363"/>
      <c r="K33" s="363"/>
      <c r="L33" s="363"/>
      <c r="M33" s="363"/>
      <c r="T33" s="429"/>
    </row>
    <row r="34" s="329" customFormat="1" ht="20.1" customHeight="1" spans="1:20">
      <c r="A34" s="361"/>
      <c r="B34" s="362"/>
      <c r="C34" s="363"/>
      <c r="D34" s="363"/>
      <c r="E34" s="363"/>
      <c r="F34" s="363"/>
      <c r="G34" s="363"/>
      <c r="H34" s="363"/>
      <c r="I34" s="363"/>
      <c r="J34" s="363"/>
      <c r="K34" s="363"/>
      <c r="L34" s="363"/>
      <c r="M34" s="363"/>
      <c r="T34" s="429"/>
    </row>
    <row r="35" s="329" customFormat="1" ht="20.1" customHeight="1" spans="1:20">
      <c r="A35" s="361"/>
      <c r="B35" s="362"/>
      <c r="C35" s="363"/>
      <c r="D35" s="363"/>
      <c r="E35" s="363"/>
      <c r="F35" s="363"/>
      <c r="G35" s="363"/>
      <c r="H35" s="363"/>
      <c r="I35" s="363"/>
      <c r="J35" s="363"/>
      <c r="K35" s="363"/>
      <c r="L35" s="363"/>
      <c r="M35" s="363"/>
      <c r="T35" s="429"/>
    </row>
    <row r="36" ht="20.1" customHeight="1" spans="2:20">
      <c r="B36" s="359"/>
      <c r="C36" s="360"/>
      <c r="D36" s="360"/>
      <c r="E36" s="360"/>
      <c r="F36" s="360"/>
      <c r="G36" s="360"/>
      <c r="H36" s="360"/>
      <c r="I36" s="360"/>
      <c r="J36" s="360"/>
      <c r="K36" s="360"/>
      <c r="L36" s="360"/>
      <c r="M36" s="360"/>
      <c r="T36" s="428"/>
    </row>
    <row r="37" ht="20.1" customHeight="1" spans="2:20">
      <c r="B37" s="359"/>
      <c r="C37" s="360"/>
      <c r="D37" s="360"/>
      <c r="E37" s="360"/>
      <c r="F37" s="360"/>
      <c r="G37" s="360"/>
      <c r="H37" s="360"/>
      <c r="I37" s="360"/>
      <c r="J37" s="360"/>
      <c r="K37" s="360"/>
      <c r="L37" s="360"/>
      <c r="M37" s="360"/>
      <c r="T37" s="428"/>
    </row>
    <row r="38" ht="20.1" customHeight="1" spans="2:20">
      <c r="B38" s="359"/>
      <c r="C38" s="360"/>
      <c r="D38" s="360"/>
      <c r="E38" s="360"/>
      <c r="F38" s="360"/>
      <c r="G38" s="360"/>
      <c r="H38" s="360"/>
      <c r="I38" s="360"/>
      <c r="J38" s="360"/>
      <c r="K38" s="360"/>
      <c r="L38" s="360"/>
      <c r="M38" s="360"/>
      <c r="T38" s="428"/>
    </row>
    <row r="39" ht="20.1" customHeight="1" spans="2:20">
      <c r="B39" s="359"/>
      <c r="C39" s="360"/>
      <c r="D39" s="360"/>
      <c r="E39" s="360"/>
      <c r="F39" s="360"/>
      <c r="G39" s="360"/>
      <c r="H39" s="360"/>
      <c r="I39" s="360"/>
      <c r="J39" s="360"/>
      <c r="K39" s="360"/>
      <c r="L39" s="360"/>
      <c r="M39" s="360"/>
      <c r="T39" s="428"/>
    </row>
    <row r="40" ht="20.1" customHeight="1" spans="2:20">
      <c r="B40" s="359"/>
      <c r="C40" s="360"/>
      <c r="D40" s="360"/>
      <c r="E40" s="360"/>
      <c r="F40" s="360"/>
      <c r="G40" s="360"/>
      <c r="H40" s="360"/>
      <c r="I40" s="360"/>
      <c r="J40" s="360"/>
      <c r="K40" s="360"/>
      <c r="L40" s="360"/>
      <c r="M40" s="360"/>
      <c r="T40" s="428"/>
    </row>
    <row r="41" ht="20.1" customHeight="1" spans="2:20">
      <c r="B41" s="359"/>
      <c r="C41" s="360"/>
      <c r="D41" s="360"/>
      <c r="E41" s="360"/>
      <c r="F41" s="360"/>
      <c r="G41" s="360"/>
      <c r="H41" s="360"/>
      <c r="I41" s="360"/>
      <c r="J41" s="360"/>
      <c r="K41" s="360"/>
      <c r="L41" s="360"/>
      <c r="M41" s="360"/>
      <c r="T41" s="428"/>
    </row>
    <row r="42" ht="20.1" customHeight="1" spans="2:20">
      <c r="B42" s="359"/>
      <c r="C42" s="360"/>
      <c r="D42" s="360"/>
      <c r="E42" s="360"/>
      <c r="F42" s="360"/>
      <c r="G42" s="360"/>
      <c r="H42" s="360"/>
      <c r="I42" s="360"/>
      <c r="J42" s="360"/>
      <c r="K42" s="360"/>
      <c r="L42" s="360"/>
      <c r="M42" s="360"/>
      <c r="T42" s="428"/>
    </row>
    <row r="43" ht="20.1" customHeight="1" spans="2:20">
      <c r="B43" s="359"/>
      <c r="C43" s="360"/>
      <c r="D43" s="360"/>
      <c r="E43" s="360"/>
      <c r="F43" s="360"/>
      <c r="G43" s="360"/>
      <c r="H43" s="360"/>
      <c r="I43" s="360"/>
      <c r="J43" s="360"/>
      <c r="K43" s="360"/>
      <c r="L43" s="360"/>
      <c r="M43" s="360"/>
      <c r="T43" s="428"/>
    </row>
    <row r="44" ht="20.1" customHeight="1" spans="2:20">
      <c r="B44" s="366"/>
      <c r="C44" s="367"/>
      <c r="D44" s="367"/>
      <c r="E44" s="367"/>
      <c r="F44" s="367"/>
      <c r="G44" s="367"/>
      <c r="H44" s="367"/>
      <c r="I44" s="367"/>
      <c r="J44" s="367"/>
      <c r="K44" s="367"/>
      <c r="L44" s="367"/>
      <c r="M44" s="367"/>
      <c r="N44" s="365"/>
      <c r="O44" s="365"/>
      <c r="P44" s="367"/>
      <c r="Q44" s="367"/>
      <c r="R44" s="367"/>
      <c r="S44" s="367"/>
      <c r="T44" s="431"/>
    </row>
    <row r="45" ht="27.95" customHeight="1" spans="2:20">
      <c r="B45" s="357" t="s">
        <v>206</v>
      </c>
      <c r="C45" s="358"/>
      <c r="D45" s="358"/>
      <c r="E45" s="358"/>
      <c r="F45" s="358"/>
      <c r="G45" s="358"/>
      <c r="H45" s="358"/>
      <c r="I45" s="358"/>
      <c r="J45" s="358"/>
      <c r="K45" s="358"/>
      <c r="L45" s="358"/>
      <c r="M45" s="358"/>
      <c r="N45" s="358"/>
      <c r="O45" s="358"/>
      <c r="P45" s="358"/>
      <c r="Q45" s="358"/>
      <c r="R45" s="358"/>
      <c r="S45" s="358"/>
      <c r="T45" s="427"/>
    </row>
    <row r="46" s="330" customFormat="1" ht="27.95" customHeight="1" spans="2:20">
      <c r="B46" s="368"/>
      <c r="C46" s="369"/>
      <c r="D46" s="369"/>
      <c r="E46" s="369"/>
      <c r="F46" s="369"/>
      <c r="G46" s="369"/>
      <c r="H46" s="369"/>
      <c r="I46" s="369"/>
      <c r="J46" s="369"/>
      <c r="K46" s="369"/>
      <c r="L46" s="369"/>
      <c r="M46" s="369"/>
      <c r="N46" s="408" t="s">
        <v>207</v>
      </c>
      <c r="O46" s="409" t="s">
        <v>208</v>
      </c>
      <c r="P46" s="409" t="s">
        <v>209</v>
      </c>
      <c r="Q46" s="409" t="s">
        <v>210</v>
      </c>
      <c r="R46" s="409" t="s">
        <v>211</v>
      </c>
      <c r="S46" s="409" t="s">
        <v>212</v>
      </c>
      <c r="T46" s="409" t="s">
        <v>213</v>
      </c>
    </row>
    <row r="47" s="330" customFormat="1" ht="33.95" customHeight="1" spans="2:20">
      <c r="B47" s="368"/>
      <c r="C47" s="369"/>
      <c r="D47" s="369"/>
      <c r="E47" s="369"/>
      <c r="F47" s="369"/>
      <c r="G47" s="369"/>
      <c r="H47" s="369"/>
      <c r="I47" s="369"/>
      <c r="J47" s="369"/>
      <c r="K47" s="369"/>
      <c r="L47" s="369"/>
      <c r="M47" s="369"/>
      <c r="N47" s="408"/>
      <c r="O47" s="409"/>
      <c r="P47" s="409"/>
      <c r="Q47" s="409"/>
      <c r="R47" s="409"/>
      <c r="S47" s="409"/>
      <c r="T47" s="409"/>
    </row>
    <row r="48" s="330" customFormat="1" ht="27.95" customHeight="1" spans="2:20">
      <c r="B48" s="368"/>
      <c r="C48" s="369"/>
      <c r="D48" s="369"/>
      <c r="E48" s="369"/>
      <c r="F48" s="369"/>
      <c r="G48" s="369"/>
      <c r="H48" s="369"/>
      <c r="I48" s="369"/>
      <c r="J48" s="369"/>
      <c r="K48" s="369"/>
      <c r="L48" s="369"/>
      <c r="M48" s="369"/>
      <c r="N48" s="410">
        <v>1.1</v>
      </c>
      <c r="O48" s="411" t="s">
        <v>214</v>
      </c>
      <c r="P48" s="412">
        <f>'2 过程管理表单'!H5/10000</f>
        <v>336.854048</v>
      </c>
      <c r="Q48" s="412">
        <f>INDEX('4主要费项费项月累成本使用情况'!C5:N5,MATCH($L$3&amp;"月",表3_3[[#Headers],[1月]:[12月]],0))/10000</f>
        <v>169.312819454545</v>
      </c>
      <c r="R48" s="412">
        <f>INDEX('4主要费项费项月累成本使用情况'!C3:N3,MATCH($L$3&amp;"月",表3_3[[#Headers],[1月]:[12月]],0))/10000</f>
        <v>139.415884290411</v>
      </c>
      <c r="S48" s="432">
        <f t="shared" ref="S48:S56" si="2">IFERROR(R48/P48,"无年度目标")</f>
        <v>0.413876232505334</v>
      </c>
      <c r="T48" s="433">
        <f t="shared" ref="T48:T56" si="3">IFERROR(R48/Q48,"无月度目标")</f>
        <v>0.823421904729663</v>
      </c>
    </row>
    <row r="49" s="330" customFormat="1" ht="27.95" customHeight="1" spans="2:20">
      <c r="B49" s="368"/>
      <c r="C49" s="369"/>
      <c r="D49" s="369"/>
      <c r="E49" s="369"/>
      <c r="F49" s="369"/>
      <c r="G49" s="369"/>
      <c r="H49" s="369"/>
      <c r="I49" s="369"/>
      <c r="J49" s="369"/>
      <c r="K49" s="369"/>
      <c r="L49" s="369"/>
      <c r="M49" s="369"/>
      <c r="N49" s="410">
        <v>1.2</v>
      </c>
      <c r="O49" s="411" t="s">
        <v>9</v>
      </c>
      <c r="P49" s="412">
        <f>'2 过程管理表单'!H508/10000</f>
        <v>0</v>
      </c>
      <c r="Q49" s="412">
        <f>INDEX('4主要费项费项月累成本使用情况'!C9:N9,MATCH($L$3&amp;"月",表3_3[[#Headers],[1月]:[12月]],0))/10000</f>
        <v>0</v>
      </c>
      <c r="R49" s="412">
        <f>INDEX('4主要费项费项月累成本使用情况'!C7:N7,MATCH($L$3&amp;"月",表3_3[[#Headers],[1月]:[12月]],0))/10000</f>
        <v>0</v>
      </c>
      <c r="S49" s="432" t="str">
        <f t="shared" si="2"/>
        <v>无年度目标</v>
      </c>
      <c r="T49" s="433" t="str">
        <f t="shared" si="3"/>
        <v>无月度目标</v>
      </c>
    </row>
    <row r="50" s="330" customFormat="1" ht="27.95" customHeight="1" spans="2:20">
      <c r="B50" s="368"/>
      <c r="C50" s="369"/>
      <c r="D50" s="369"/>
      <c r="E50" s="369"/>
      <c r="F50" s="369"/>
      <c r="G50" s="369"/>
      <c r="H50" s="369"/>
      <c r="I50" s="369"/>
      <c r="J50" s="369"/>
      <c r="K50" s="369"/>
      <c r="L50" s="369"/>
      <c r="M50" s="369"/>
      <c r="N50" s="410">
        <v>1.3</v>
      </c>
      <c r="O50" s="410" t="s">
        <v>64</v>
      </c>
      <c r="P50" s="412">
        <f>'2 过程管理表单'!H536/10000</f>
        <v>0</v>
      </c>
      <c r="Q50" s="412">
        <f>INDEX('4主要费项费项月累成本使用情况'!C13:N13,MATCH($L$3&amp;"月",表3_3[[#Headers],[1月]:[12月]],0))/10000</f>
        <v>0</v>
      </c>
      <c r="R50" s="412">
        <f>INDEX('4主要费项费项月累成本使用情况'!C10:N10,MATCH($L$3&amp;"月",表3_3[[#Headers],[1月]:[12月]],0))/10000</f>
        <v>0</v>
      </c>
      <c r="S50" s="432" t="str">
        <f t="shared" si="2"/>
        <v>无年度目标</v>
      </c>
      <c r="T50" s="433" t="str">
        <f t="shared" si="3"/>
        <v>无月度目标</v>
      </c>
    </row>
    <row r="51" s="330" customFormat="1" ht="27.95" customHeight="1" spans="2:20">
      <c r="B51" s="368"/>
      <c r="C51" s="369"/>
      <c r="D51" s="369"/>
      <c r="E51" s="369"/>
      <c r="F51" s="369"/>
      <c r="G51" s="369"/>
      <c r="H51" s="369"/>
      <c r="I51" s="369"/>
      <c r="J51" s="369"/>
      <c r="K51" s="369"/>
      <c r="L51" s="369"/>
      <c r="M51" s="369"/>
      <c r="N51" s="410">
        <v>1.4</v>
      </c>
      <c r="O51" s="411" t="s">
        <v>215</v>
      </c>
      <c r="P51" s="412">
        <f>'2 过程管理表单'!H597/10000</f>
        <v>0</v>
      </c>
      <c r="Q51" s="412">
        <f>INDEX('4主要费项费项月累成本使用情况'!C17:N17,MATCH($L$3&amp;"月",表3_3[[#Headers],[1月]:[12月]],0))/10000</f>
        <v>0</v>
      </c>
      <c r="R51" s="412">
        <f>INDEX('4主要费项费项月累成本使用情况'!C15:N15,MATCH($L$3&amp;"月",表3_3[[#Headers],[1月]:[12月]],0))/10000</f>
        <v>0</v>
      </c>
      <c r="S51" s="432" t="str">
        <f t="shared" si="2"/>
        <v>无年度目标</v>
      </c>
      <c r="T51" s="433" t="str">
        <f t="shared" si="3"/>
        <v>无月度目标</v>
      </c>
    </row>
    <row r="52" s="330" customFormat="1" ht="27.95" customHeight="1" spans="2:20">
      <c r="B52" s="368"/>
      <c r="C52" s="369"/>
      <c r="D52" s="369"/>
      <c r="E52" s="369"/>
      <c r="F52" s="369"/>
      <c r="G52" s="369"/>
      <c r="H52" s="369"/>
      <c r="I52" s="369"/>
      <c r="J52" s="369"/>
      <c r="K52" s="369"/>
      <c r="L52" s="369"/>
      <c r="M52" s="369"/>
      <c r="N52" s="413">
        <v>1.5</v>
      </c>
      <c r="O52" s="411" t="s">
        <v>216</v>
      </c>
      <c r="P52" s="412">
        <f>'2 过程管理表单'!H603/10000</f>
        <v>0</v>
      </c>
      <c r="Q52" s="412">
        <f>INDEX('4主要费项费项月累成本使用情况'!C21:N21,MATCH($L$3&amp;"月",表3_3[[#Headers],[1月]:[12月]],0))/10000</f>
        <v>0</v>
      </c>
      <c r="R52" s="412">
        <f>INDEX('4主要费项费项月累成本使用情况'!C19:N19,MATCH($L$3&amp;"月",表3_3[[#Headers],[1月]:[12月]],0))/10000</f>
        <v>0</v>
      </c>
      <c r="S52" s="432" t="str">
        <f t="shared" si="2"/>
        <v>无年度目标</v>
      </c>
      <c r="T52" s="433" t="str">
        <f t="shared" si="3"/>
        <v>无月度目标</v>
      </c>
    </row>
    <row r="53" s="330" customFormat="1" ht="27.95" customHeight="1" spans="2:20">
      <c r="B53" s="368"/>
      <c r="C53" s="369"/>
      <c r="D53" s="369"/>
      <c r="E53" s="369"/>
      <c r="F53" s="369"/>
      <c r="G53" s="369"/>
      <c r="H53" s="369"/>
      <c r="I53" s="369"/>
      <c r="J53" s="369"/>
      <c r="K53" s="369"/>
      <c r="L53" s="369"/>
      <c r="M53" s="369"/>
      <c r="N53" s="410">
        <v>1.6</v>
      </c>
      <c r="O53" s="411" t="s">
        <v>217</v>
      </c>
      <c r="P53" s="412">
        <f>'2 过程管理表单'!H616/10000</f>
        <v>1.09</v>
      </c>
      <c r="Q53" s="412">
        <f>INDEX('4主要费项费项月累成本使用情况'!C25:N25,MATCH($L$3&amp;"月",表3_3[[#Headers],[1月]:[12月]],0))/10000</f>
        <v>0.545</v>
      </c>
      <c r="R53" s="412">
        <f>INDEX('4主要费项费项月累成本使用情况'!C23:N23,MATCH($L$3&amp;"月",表3_3[[#Headers],[1月]:[12月]],0))/10000</f>
        <v>0</v>
      </c>
      <c r="S53" s="432">
        <f t="shared" si="2"/>
        <v>0</v>
      </c>
      <c r="T53" s="433">
        <f t="shared" si="3"/>
        <v>0</v>
      </c>
    </row>
    <row r="54" s="330" customFormat="1" ht="27.95" customHeight="1" spans="2:20">
      <c r="B54" s="368"/>
      <c r="C54" s="369"/>
      <c r="D54" s="369"/>
      <c r="E54" s="369"/>
      <c r="F54" s="369"/>
      <c r="G54" s="369"/>
      <c r="H54" s="369"/>
      <c r="I54" s="369"/>
      <c r="J54" s="369"/>
      <c r="K54" s="369"/>
      <c r="L54" s="369"/>
      <c r="M54" s="369"/>
      <c r="N54" s="414" t="s">
        <v>218</v>
      </c>
      <c r="O54" s="415" t="s">
        <v>219</v>
      </c>
      <c r="P54" s="412">
        <f>'2 过程管理表单'!H6/10000</f>
        <v>336.854048</v>
      </c>
      <c r="Q54" s="412">
        <f>INDEX('4主要费项费项月累成本使用情况'!C29:N29,MATCH($L$3&amp;"月",表3_3[[#Headers],[1月]:[12月]],0))/10000</f>
        <v>169.312819454545</v>
      </c>
      <c r="R54" s="412">
        <f>INDEX('4主要费项费项月累成本使用情况'!C27:N27,MATCH($L$3&amp;"月",表3_3[[#Headers],[1月]:[12月]],0))/10000</f>
        <v>138.894398</v>
      </c>
      <c r="S54" s="432">
        <f t="shared" si="2"/>
        <v>0.412328124968829</v>
      </c>
      <c r="T54" s="433">
        <f t="shared" si="3"/>
        <v>0.820341888153889</v>
      </c>
    </row>
    <row r="55" s="330" customFormat="1" ht="27.95" customHeight="1" spans="2:20">
      <c r="B55" s="368"/>
      <c r="C55" s="369"/>
      <c r="D55" s="369"/>
      <c r="E55" s="369"/>
      <c r="F55" s="369"/>
      <c r="G55" s="369"/>
      <c r="H55" s="369"/>
      <c r="I55" s="369"/>
      <c r="J55" s="369"/>
      <c r="K55" s="369"/>
      <c r="L55" s="369"/>
      <c r="M55" s="369"/>
      <c r="N55" s="414" t="s">
        <v>220</v>
      </c>
      <c r="O55" s="415" t="s">
        <v>221</v>
      </c>
      <c r="P55" s="412">
        <f>'2 过程管理表单'!H177/10000</f>
        <v>0</v>
      </c>
      <c r="Q55" s="412">
        <f>INDEX('4主要费项费项月累成本使用情况'!C33:N33,MATCH($L$3&amp;"月",表3_3[[#Headers],[1月]:[12月]],0))/10000</f>
        <v>0</v>
      </c>
      <c r="R55" s="412">
        <f>INDEX('4主要费项费项月累成本使用情况'!C31:N31,MATCH($L$3&amp;"月",表3_3[[#Headers],[1月]:[12月]],0))/10000</f>
        <v>0</v>
      </c>
      <c r="S55" s="432" t="str">
        <f t="shared" si="2"/>
        <v>无年度目标</v>
      </c>
      <c r="T55" s="433" t="str">
        <f t="shared" si="3"/>
        <v>无月度目标</v>
      </c>
    </row>
    <row r="56" s="330" customFormat="1" ht="27.95" customHeight="1" spans="2:20">
      <c r="B56" s="368"/>
      <c r="C56" s="369"/>
      <c r="D56" s="369"/>
      <c r="E56" s="369"/>
      <c r="F56" s="369"/>
      <c r="G56" s="369"/>
      <c r="H56" s="369"/>
      <c r="I56" s="369"/>
      <c r="J56" s="369"/>
      <c r="K56" s="369"/>
      <c r="L56" s="369"/>
      <c r="M56" s="369"/>
      <c r="N56" s="414" t="s">
        <v>222</v>
      </c>
      <c r="O56" s="415" t="s">
        <v>223</v>
      </c>
      <c r="P56" s="412">
        <f>'2 过程管理表单'!H428/10000</f>
        <v>0</v>
      </c>
      <c r="Q56" s="412">
        <f>INDEX('4主要费项费项月累成本使用情况'!C37:N37,MATCH($L$3&amp;"月",表3_3[[#Headers],[1月]:[12月]],0))/10000</f>
        <v>0</v>
      </c>
      <c r="R56" s="412">
        <f>INDEX('4主要费项费项月累成本使用情况'!C35:N35,MATCH($L$3&amp;"月",表3_3[[#Headers],[1月]:[12月]],0))/10000</f>
        <v>0.530129709589041</v>
      </c>
      <c r="S56" s="432" t="str">
        <f t="shared" si="2"/>
        <v>无年度目标</v>
      </c>
      <c r="T56" s="433" t="str">
        <f t="shared" si="3"/>
        <v>无月度目标</v>
      </c>
    </row>
    <row r="57" s="330" customFormat="1" ht="27.95" customHeight="1" spans="2:20">
      <c r="B57" s="370"/>
      <c r="C57" s="371"/>
      <c r="D57" s="371"/>
      <c r="E57" s="371"/>
      <c r="F57" s="371"/>
      <c r="G57" s="371"/>
      <c r="H57" s="371"/>
      <c r="I57" s="371"/>
      <c r="J57" s="371"/>
      <c r="K57" s="371"/>
      <c r="L57" s="371">
        <v>0</v>
      </c>
      <c r="M57" s="371"/>
      <c r="N57" s="416"/>
      <c r="O57" s="416"/>
      <c r="P57" s="365"/>
      <c r="Q57" s="365"/>
      <c r="R57" s="365"/>
      <c r="S57" s="365"/>
      <c r="T57" s="430"/>
    </row>
    <row r="58" s="330" customFormat="1" ht="27.95" customHeight="1" spans="2:20">
      <c r="B58" s="357" t="s">
        <v>224</v>
      </c>
      <c r="C58" s="358"/>
      <c r="D58" s="358"/>
      <c r="E58" s="358"/>
      <c r="F58" s="358"/>
      <c r="G58" s="358"/>
      <c r="H58" s="358"/>
      <c r="I58" s="358"/>
      <c r="J58" s="358"/>
      <c r="K58" s="358"/>
      <c r="L58" s="358"/>
      <c r="M58" s="358"/>
      <c r="N58" s="358"/>
      <c r="O58" s="358"/>
      <c r="P58" s="358"/>
      <c r="Q58" s="358"/>
      <c r="R58" s="358"/>
      <c r="S58" s="358"/>
      <c r="T58" s="427"/>
    </row>
    <row r="59" s="330" customFormat="1" ht="27.95" customHeight="1" spans="2:20">
      <c r="B59" s="368"/>
      <c r="C59" s="369"/>
      <c r="D59" s="369"/>
      <c r="E59" s="369"/>
      <c r="F59" s="369"/>
      <c r="G59" s="369"/>
      <c r="H59" s="369"/>
      <c r="I59" s="369"/>
      <c r="J59" s="369"/>
      <c r="K59" s="369"/>
      <c r="L59" s="369"/>
      <c r="M59" s="369"/>
      <c r="T59" s="434"/>
    </row>
    <row r="60" s="330" customFormat="1" ht="27.95" customHeight="1" spans="2:20">
      <c r="B60" s="368"/>
      <c r="C60" s="369"/>
      <c r="D60" s="369"/>
      <c r="E60" s="369"/>
      <c r="F60" s="369"/>
      <c r="G60" s="369"/>
      <c r="H60" s="369"/>
      <c r="I60" s="369"/>
      <c r="J60" s="369"/>
      <c r="K60" s="369"/>
      <c r="L60" s="369"/>
      <c r="M60" s="369"/>
      <c r="T60" s="434"/>
    </row>
    <row r="61" s="330" customFormat="1" ht="27.95" customHeight="1" spans="2:20">
      <c r="B61" s="368"/>
      <c r="C61" s="369"/>
      <c r="D61" s="369"/>
      <c r="E61" s="369"/>
      <c r="F61" s="369"/>
      <c r="G61" s="369"/>
      <c r="H61" s="369"/>
      <c r="I61" s="369"/>
      <c r="J61" s="369"/>
      <c r="K61" s="369"/>
      <c r="L61" s="369"/>
      <c r="M61" s="369"/>
      <c r="T61" s="434"/>
    </row>
    <row r="62" s="330" customFormat="1" ht="27.95" customHeight="1" spans="2:20">
      <c r="B62" s="368"/>
      <c r="C62" s="369"/>
      <c r="D62" s="369"/>
      <c r="E62" s="369"/>
      <c r="F62" s="369"/>
      <c r="G62" s="369"/>
      <c r="H62" s="369"/>
      <c r="I62" s="369"/>
      <c r="J62" s="369"/>
      <c r="K62" s="369"/>
      <c r="L62" s="369"/>
      <c r="M62" s="369"/>
      <c r="T62" s="434"/>
    </row>
    <row r="63" s="330" customFormat="1" ht="27.95" customHeight="1" spans="2:20">
      <c r="B63" s="368"/>
      <c r="C63" s="369"/>
      <c r="D63" s="369"/>
      <c r="E63" s="369"/>
      <c r="F63" s="369"/>
      <c r="G63" s="369"/>
      <c r="H63" s="369"/>
      <c r="I63" s="369"/>
      <c r="J63" s="369"/>
      <c r="K63" s="369"/>
      <c r="L63" s="369"/>
      <c r="M63" s="369"/>
      <c r="T63" s="434"/>
    </row>
    <row r="64" s="330" customFormat="1" ht="27.95" customHeight="1" spans="2:20">
      <c r="B64" s="368"/>
      <c r="C64" s="369"/>
      <c r="D64" s="369"/>
      <c r="E64" s="369"/>
      <c r="F64" s="369"/>
      <c r="G64" s="369"/>
      <c r="H64" s="369"/>
      <c r="I64" s="369"/>
      <c r="J64" s="369"/>
      <c r="K64" s="369"/>
      <c r="L64" s="369"/>
      <c r="M64" s="369"/>
      <c r="N64" s="361"/>
      <c r="O64" s="361"/>
      <c r="T64" s="434"/>
    </row>
    <row r="65" spans="2:20">
      <c r="B65" s="359"/>
      <c r="C65" s="360"/>
      <c r="D65" s="360"/>
      <c r="E65" s="360"/>
      <c r="F65" s="360"/>
      <c r="G65" s="360"/>
      <c r="H65" s="360"/>
      <c r="I65" s="360"/>
      <c r="J65" s="360"/>
      <c r="K65" s="360"/>
      <c r="L65" s="360"/>
      <c r="M65" s="360"/>
      <c r="T65" s="428"/>
    </row>
    <row r="66" ht="27.95" customHeight="1" spans="1:20">
      <c r="A66" s="329"/>
      <c r="B66" s="362"/>
      <c r="C66" s="329"/>
      <c r="D66" s="329"/>
      <c r="E66" s="329"/>
      <c r="F66" s="329"/>
      <c r="G66" s="329"/>
      <c r="H66" s="329"/>
      <c r="I66" s="329"/>
      <c r="J66" s="329"/>
      <c r="K66" s="329"/>
      <c r="L66" s="329"/>
      <c r="M66" s="329"/>
      <c r="T66" s="428"/>
    </row>
    <row r="67" spans="2:20">
      <c r="B67" s="359"/>
      <c r="C67" s="360"/>
      <c r="D67" s="360"/>
      <c r="E67" s="360"/>
      <c r="F67" s="360"/>
      <c r="G67" s="360"/>
      <c r="H67" s="360"/>
      <c r="I67" s="360"/>
      <c r="J67" s="360"/>
      <c r="K67" s="360"/>
      <c r="L67" s="360"/>
      <c r="M67" s="360"/>
      <c r="T67" s="428"/>
    </row>
    <row r="68" spans="2:20">
      <c r="B68" s="359"/>
      <c r="C68" s="360"/>
      <c r="D68" s="360"/>
      <c r="E68" s="360"/>
      <c r="F68" s="360"/>
      <c r="G68" s="360"/>
      <c r="H68" s="360"/>
      <c r="I68" s="360"/>
      <c r="J68" s="360"/>
      <c r="K68" s="360"/>
      <c r="L68" s="360"/>
      <c r="M68" s="360"/>
      <c r="T68" s="428"/>
    </row>
    <row r="69" spans="2:20">
      <c r="B69" s="359"/>
      <c r="C69" s="360"/>
      <c r="D69" s="360"/>
      <c r="E69" s="360"/>
      <c r="F69" s="360"/>
      <c r="G69" s="360"/>
      <c r="H69" s="360"/>
      <c r="I69" s="360"/>
      <c r="J69" s="360"/>
      <c r="K69" s="360"/>
      <c r="L69" s="360"/>
      <c r="M69" s="360"/>
      <c r="T69" s="428"/>
    </row>
    <row r="70" spans="2:20">
      <c r="B70" s="366"/>
      <c r="C70" s="367"/>
      <c r="D70" s="367"/>
      <c r="E70" s="367"/>
      <c r="F70" s="367"/>
      <c r="G70" s="367"/>
      <c r="H70" s="367"/>
      <c r="I70" s="367"/>
      <c r="J70" s="367"/>
      <c r="K70" s="367"/>
      <c r="L70" s="367"/>
      <c r="M70" s="367"/>
      <c r="N70" s="365"/>
      <c r="O70" s="365"/>
      <c r="P70" s="367"/>
      <c r="Q70" s="367"/>
      <c r="R70" s="367"/>
      <c r="S70" s="367"/>
      <c r="T70" s="431"/>
    </row>
    <row r="71" ht="27.95" customHeight="1" spans="2:20">
      <c r="B71" s="357" t="s">
        <v>225</v>
      </c>
      <c r="C71" s="358"/>
      <c r="D71" s="358"/>
      <c r="E71" s="358"/>
      <c r="F71" s="358"/>
      <c r="G71" s="358"/>
      <c r="H71" s="358"/>
      <c r="I71" s="358"/>
      <c r="J71" s="358"/>
      <c r="K71" s="358"/>
      <c r="L71" s="358"/>
      <c r="M71" s="358"/>
      <c r="N71" s="358"/>
      <c r="O71" s="358"/>
      <c r="P71" s="358"/>
      <c r="Q71" s="358"/>
      <c r="R71" s="358"/>
      <c r="S71" s="358"/>
      <c r="T71" s="427"/>
    </row>
    <row r="72" spans="2:20">
      <c r="B72" s="359"/>
      <c r="C72" s="360"/>
      <c r="D72" s="360"/>
      <c r="E72" s="360"/>
      <c r="F72" s="360"/>
      <c r="G72" s="360"/>
      <c r="H72" s="360"/>
      <c r="I72" s="360"/>
      <c r="J72" s="360"/>
      <c r="K72" s="360"/>
      <c r="L72" s="360"/>
      <c r="M72" s="360"/>
      <c r="T72" s="428"/>
    </row>
    <row r="73" spans="2:20">
      <c r="B73" s="359"/>
      <c r="C73" s="360"/>
      <c r="D73" s="360"/>
      <c r="E73" s="360"/>
      <c r="F73" s="360"/>
      <c r="G73" s="360"/>
      <c r="H73" s="360"/>
      <c r="I73" s="360"/>
      <c r="J73" s="360"/>
      <c r="K73" s="360"/>
      <c r="L73" s="360"/>
      <c r="M73" s="360"/>
      <c r="T73" s="428"/>
    </row>
    <row r="74" spans="2:20">
      <c r="B74" s="359"/>
      <c r="C74" s="360"/>
      <c r="D74" s="360"/>
      <c r="E74" s="360"/>
      <c r="F74" s="360"/>
      <c r="G74" s="360"/>
      <c r="H74" s="360"/>
      <c r="I74" s="360"/>
      <c r="J74" s="360"/>
      <c r="K74" s="360"/>
      <c r="L74" s="360"/>
      <c r="M74" s="360"/>
      <c r="T74" s="428"/>
    </row>
    <row r="75" spans="2:20">
      <c r="B75" s="359"/>
      <c r="C75" s="360"/>
      <c r="D75" s="360"/>
      <c r="E75" s="360"/>
      <c r="F75" s="360"/>
      <c r="G75" s="360"/>
      <c r="H75" s="360"/>
      <c r="I75" s="360"/>
      <c r="J75" s="360"/>
      <c r="K75" s="360"/>
      <c r="L75" s="360"/>
      <c r="M75" s="360"/>
      <c r="T75" s="428"/>
    </row>
    <row r="76" spans="2:20">
      <c r="B76" s="359"/>
      <c r="C76" s="360"/>
      <c r="D76" s="360"/>
      <c r="E76" s="360"/>
      <c r="F76" s="360"/>
      <c r="G76" s="360"/>
      <c r="H76" s="360"/>
      <c r="I76" s="360"/>
      <c r="J76" s="360"/>
      <c r="K76" s="360"/>
      <c r="L76" s="360"/>
      <c r="M76" s="360"/>
      <c r="T76" s="428"/>
    </row>
    <row r="77" spans="2:20">
      <c r="B77" s="359"/>
      <c r="C77" s="360"/>
      <c r="D77" s="360"/>
      <c r="E77" s="360"/>
      <c r="F77" s="360"/>
      <c r="G77" s="360"/>
      <c r="H77" s="360"/>
      <c r="I77" s="360"/>
      <c r="J77" s="360"/>
      <c r="K77" s="360"/>
      <c r="L77" s="360"/>
      <c r="M77" s="360"/>
      <c r="T77" s="428"/>
    </row>
    <row r="78" spans="2:20">
      <c r="B78" s="359"/>
      <c r="C78" s="360"/>
      <c r="D78" s="360"/>
      <c r="E78" s="360"/>
      <c r="F78" s="360"/>
      <c r="G78" s="360"/>
      <c r="H78" s="360"/>
      <c r="I78" s="360"/>
      <c r="J78" s="360"/>
      <c r="K78" s="360"/>
      <c r="L78" s="360"/>
      <c r="M78" s="360"/>
      <c r="T78" s="428"/>
    </row>
    <row r="79" spans="2:20">
      <c r="B79" s="359"/>
      <c r="C79" s="360"/>
      <c r="D79" s="360"/>
      <c r="E79" s="360"/>
      <c r="F79" s="360"/>
      <c r="G79" s="360"/>
      <c r="H79" s="360"/>
      <c r="I79" s="360"/>
      <c r="J79" s="360"/>
      <c r="K79" s="360"/>
      <c r="L79" s="360"/>
      <c r="M79" s="360"/>
      <c r="T79" s="428"/>
    </row>
    <row r="80" spans="2:20">
      <c r="B80" s="359"/>
      <c r="C80" s="360"/>
      <c r="D80" s="360"/>
      <c r="E80" s="360"/>
      <c r="F80" s="360"/>
      <c r="G80" s="360"/>
      <c r="H80" s="360"/>
      <c r="I80" s="360"/>
      <c r="J80" s="360"/>
      <c r="K80" s="360"/>
      <c r="L80" s="360"/>
      <c r="M80" s="360"/>
      <c r="T80" s="428"/>
    </row>
    <row r="81" spans="2:20">
      <c r="B81" s="359"/>
      <c r="C81" s="360"/>
      <c r="D81" s="360"/>
      <c r="E81" s="360"/>
      <c r="F81" s="360"/>
      <c r="G81" s="360"/>
      <c r="H81" s="360"/>
      <c r="I81" s="360"/>
      <c r="J81" s="360"/>
      <c r="K81" s="360"/>
      <c r="L81" s="360"/>
      <c r="M81" s="360"/>
      <c r="T81" s="428"/>
    </row>
    <row r="82" spans="2:20">
      <c r="B82" s="359"/>
      <c r="C82" s="360"/>
      <c r="D82" s="360"/>
      <c r="E82" s="360"/>
      <c r="F82" s="360"/>
      <c r="G82" s="360"/>
      <c r="H82" s="360"/>
      <c r="I82" s="360"/>
      <c r="J82" s="360"/>
      <c r="K82" s="360"/>
      <c r="L82" s="360"/>
      <c r="M82" s="360"/>
      <c r="T82" s="428"/>
    </row>
    <row r="83" spans="2:20">
      <c r="B83" s="359"/>
      <c r="C83" s="360"/>
      <c r="D83" s="360"/>
      <c r="E83" s="360"/>
      <c r="F83" s="360"/>
      <c r="G83" s="360"/>
      <c r="H83" s="360"/>
      <c r="I83" s="360"/>
      <c r="J83" s="360"/>
      <c r="K83" s="360"/>
      <c r="L83" s="360"/>
      <c r="M83" s="360"/>
      <c r="T83" s="428"/>
    </row>
    <row r="84" spans="2:20">
      <c r="B84" s="359"/>
      <c r="C84" s="360"/>
      <c r="D84" s="360"/>
      <c r="E84" s="360"/>
      <c r="F84" s="360"/>
      <c r="G84" s="360"/>
      <c r="H84" s="360"/>
      <c r="I84" s="360"/>
      <c r="J84" s="360"/>
      <c r="K84" s="360"/>
      <c r="L84" s="360"/>
      <c r="M84" s="360"/>
      <c r="T84" s="428"/>
    </row>
    <row r="85" spans="2:20">
      <c r="B85" s="359"/>
      <c r="C85" s="360"/>
      <c r="D85" s="360"/>
      <c r="E85" s="360"/>
      <c r="F85" s="360"/>
      <c r="G85" s="360"/>
      <c r="H85" s="360"/>
      <c r="I85" s="360"/>
      <c r="J85" s="360"/>
      <c r="K85" s="360"/>
      <c r="L85" s="360"/>
      <c r="M85" s="360"/>
      <c r="T85" s="428"/>
    </row>
    <row r="86" spans="2:20">
      <c r="B86" s="359"/>
      <c r="C86" s="360"/>
      <c r="D86" s="360"/>
      <c r="E86" s="360"/>
      <c r="F86" s="360"/>
      <c r="G86" s="360"/>
      <c r="H86" s="360"/>
      <c r="I86" s="360"/>
      <c r="J86" s="360"/>
      <c r="K86" s="360"/>
      <c r="L86" s="360"/>
      <c r="M86" s="360"/>
      <c r="T86" s="428"/>
    </row>
    <row r="87" spans="2:20">
      <c r="B87" s="366"/>
      <c r="C87" s="367"/>
      <c r="D87" s="367"/>
      <c r="E87" s="367"/>
      <c r="F87" s="367"/>
      <c r="G87" s="367"/>
      <c r="H87" s="367"/>
      <c r="I87" s="367"/>
      <c r="J87" s="367"/>
      <c r="K87" s="367"/>
      <c r="L87" s="367"/>
      <c r="M87" s="367"/>
      <c r="N87" s="365"/>
      <c r="O87" s="365"/>
      <c r="P87" s="367"/>
      <c r="Q87" s="367"/>
      <c r="R87" s="367"/>
      <c r="S87" s="367"/>
      <c r="T87" s="431"/>
    </row>
  </sheetData>
  <mergeCells count="43">
    <mergeCell ref="B2:T2"/>
    <mergeCell ref="B3:C3"/>
    <mergeCell ref="D3:H3"/>
    <mergeCell ref="O3:T3"/>
    <mergeCell ref="B4:C4"/>
    <mergeCell ref="D4:E4"/>
    <mergeCell ref="F4:G4"/>
    <mergeCell ref="H4:I4"/>
    <mergeCell ref="B5:C5"/>
    <mergeCell ref="D5:E5"/>
    <mergeCell ref="F5:G5"/>
    <mergeCell ref="H5:I5"/>
    <mergeCell ref="B6:C6"/>
    <mergeCell ref="D6:E6"/>
    <mergeCell ref="F6:G6"/>
    <mergeCell ref="H6:I6"/>
    <mergeCell ref="B7:C7"/>
    <mergeCell ref="F7:G7"/>
    <mergeCell ref="H7:I7"/>
    <mergeCell ref="B8:C8"/>
    <mergeCell ref="F8:G8"/>
    <mergeCell ref="H8:I8"/>
    <mergeCell ref="B9:C9"/>
    <mergeCell ref="F9:G9"/>
    <mergeCell ref="H9:I9"/>
    <mergeCell ref="B10:C10"/>
    <mergeCell ref="D10:E10"/>
    <mergeCell ref="F10:G10"/>
    <mergeCell ref="H10:I10"/>
    <mergeCell ref="J10:K10"/>
    <mergeCell ref="L10:M10"/>
    <mergeCell ref="B12:T12"/>
    <mergeCell ref="B25:T25"/>
    <mergeCell ref="B45:T45"/>
    <mergeCell ref="B58:T58"/>
    <mergeCell ref="B71:T71"/>
    <mergeCell ref="N46:N47"/>
    <mergeCell ref="O46:O47"/>
    <mergeCell ref="P46:P47"/>
    <mergeCell ref="Q46:Q47"/>
    <mergeCell ref="R46:R47"/>
    <mergeCell ref="S46:S47"/>
    <mergeCell ref="T46:T47"/>
  </mergeCells>
  <conditionalFormatting sqref="H5:I5">
    <cfRule type="expression" dxfId="0" priority="2">
      <formula>$H$5&gt;$H$4</formula>
    </cfRule>
  </conditionalFormatting>
  <conditionalFormatting sqref="H6:I6">
    <cfRule type="expression" dxfId="0" priority="1">
      <formula>$H$6&gt;1</formula>
    </cfRule>
  </conditionalFormatting>
  <conditionalFormatting sqref="H7:I7">
    <cfRule type="expression" dxfId="0" priority="5">
      <formula>$H$7&gt;$H$4</formula>
    </cfRule>
  </conditionalFormatting>
  <conditionalFormatting sqref="H8:I8">
    <cfRule type="expression" dxfId="0" priority="4">
      <formula>$H$8&gt;$H$4</formula>
    </cfRule>
  </conditionalFormatting>
  <conditionalFormatting sqref="H9:I9">
    <cfRule type="expression" dxfId="0" priority="3">
      <formula>$H$9&gt;$H$4</formula>
    </cfRule>
  </conditionalFormatting>
  <conditionalFormatting sqref="S48">
    <cfRule type="expression" dxfId="0" priority="23">
      <formula>S48&gt;1</formula>
    </cfRule>
  </conditionalFormatting>
  <conditionalFormatting sqref="T48">
    <cfRule type="expression" dxfId="0" priority="22">
      <formula>T48&gt;1</formula>
    </cfRule>
  </conditionalFormatting>
  <conditionalFormatting sqref="S49">
    <cfRule type="expression" dxfId="0" priority="21">
      <formula>S49&gt;1</formula>
    </cfRule>
  </conditionalFormatting>
  <conditionalFormatting sqref="T49">
    <cfRule type="expression" dxfId="0" priority="13">
      <formula>T49&gt;1</formula>
    </cfRule>
  </conditionalFormatting>
  <conditionalFormatting sqref="S50">
    <cfRule type="expression" dxfId="0" priority="20">
      <formula>S50&gt;1</formula>
    </cfRule>
  </conditionalFormatting>
  <conditionalFormatting sqref="T50">
    <cfRule type="expression" dxfId="0" priority="12">
      <formula>T50&gt;1</formula>
    </cfRule>
  </conditionalFormatting>
  <conditionalFormatting sqref="S51">
    <cfRule type="expression" dxfId="0" priority="19">
      <formula>S51&gt;1</formula>
    </cfRule>
  </conditionalFormatting>
  <conditionalFormatting sqref="T51">
    <cfRule type="expression" dxfId="0" priority="11">
      <formula>T51&gt;1</formula>
    </cfRule>
  </conditionalFormatting>
  <conditionalFormatting sqref="S52">
    <cfRule type="expression" dxfId="0" priority="18">
      <formula>S52&gt;1</formula>
    </cfRule>
  </conditionalFormatting>
  <conditionalFormatting sqref="T52">
    <cfRule type="expression" dxfId="0" priority="10">
      <formula>T52&gt;1</formula>
    </cfRule>
  </conditionalFormatting>
  <conditionalFormatting sqref="S53">
    <cfRule type="expression" dxfId="0" priority="17">
      <formula>S53&gt;1</formula>
    </cfRule>
  </conditionalFormatting>
  <conditionalFormatting sqref="T53">
    <cfRule type="expression" dxfId="0" priority="9">
      <formula>T53&gt;1</formula>
    </cfRule>
  </conditionalFormatting>
  <conditionalFormatting sqref="S54">
    <cfRule type="expression" dxfId="0" priority="16">
      <formula>S54&gt;1</formula>
    </cfRule>
  </conditionalFormatting>
  <conditionalFormatting sqref="T54">
    <cfRule type="expression" dxfId="0" priority="8">
      <formula>T54&gt;1</formula>
    </cfRule>
  </conditionalFormatting>
  <conditionalFormatting sqref="S55">
    <cfRule type="expression" dxfId="0" priority="15">
      <formula>S55&gt;1</formula>
    </cfRule>
  </conditionalFormatting>
  <conditionalFormatting sqref="T55">
    <cfRule type="expression" dxfId="0" priority="7">
      <formula>T55&gt;1</formula>
    </cfRule>
  </conditionalFormatting>
  <conditionalFormatting sqref="S56">
    <cfRule type="expression" dxfId="0" priority="14">
      <formula>S56&gt;1</formula>
    </cfRule>
  </conditionalFormatting>
  <conditionalFormatting sqref="T56">
    <cfRule type="expression" dxfId="0" priority="6">
      <formula>T56&gt;1</formula>
    </cfRule>
  </conditionalFormatting>
  <dataValidations count="1">
    <dataValidation type="list" allowBlank="1" showInputMessage="1" showErrorMessage="1" sqref="L3">
      <formula1>"1,2,3,4,5,6,7,8,9,10,11,12"</formula1>
    </dataValidation>
  </dataValidations>
  <pageMargins left="0.7" right="0.7" top="0.75" bottom="0.75" header="0.3" footer="0.3"/>
  <pageSetup paperSize="9" scale="27" orientation="portrait"/>
  <headerFooter/>
  <drawing r:id="rId1"/>
  <extLst>
    <ext xmlns:x14="http://schemas.microsoft.com/office/spreadsheetml/2009/9/main" uri="{A8765BA9-456A-4dab-B4F3-ACF838C121DE}">
      <x14:slicerList>
        <x14:slicer r:id="rId2"/>
      </x14:slicerList>
    </ext>
  </extLst>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AG87"/>
  <sheetViews>
    <sheetView zoomScale="55" zoomScaleNormal="55" workbookViewId="0">
      <selection activeCell="D10" sqref="D10:E10"/>
    </sheetView>
  </sheetViews>
  <sheetFormatPr defaultColWidth="9" defaultRowHeight="16.5"/>
  <cols>
    <col min="1" max="1" width="1.5" style="330" customWidth="1"/>
    <col min="2" max="2" width="11.8727272727273" style="326" customWidth="1"/>
    <col min="3" max="3" width="13.7545454545455" style="326" customWidth="1"/>
    <col min="4" max="4" width="12.6272727272727" style="326" customWidth="1"/>
    <col min="5" max="5" width="10.7545454545455" style="326" customWidth="1"/>
    <col min="6" max="13" width="12.6272727272727" style="326" customWidth="1"/>
    <col min="14" max="14" width="9.5" style="329" customWidth="1"/>
    <col min="15" max="15" width="17.6272727272727" style="329" customWidth="1"/>
    <col min="16" max="20" width="17.6272727272727" style="326" customWidth="1"/>
    <col min="21" max="21" width="1.5" style="326" customWidth="1"/>
    <col min="22" max="16384" width="9" style="326"/>
  </cols>
  <sheetData>
    <row r="1" s="325" customFormat="1" ht="8.1" customHeight="1" spans="1:33">
      <c r="A1" s="330"/>
      <c r="B1" s="331"/>
      <c r="C1" s="332"/>
      <c r="D1" s="332"/>
      <c r="E1" s="332"/>
      <c r="F1" s="332"/>
      <c r="G1" s="332"/>
      <c r="H1" s="332"/>
      <c r="I1" s="331"/>
      <c r="J1" s="332"/>
      <c r="K1" s="331"/>
      <c r="L1" s="332"/>
      <c r="M1" s="372"/>
      <c r="N1" s="361"/>
      <c r="O1" s="361"/>
      <c r="P1" s="330"/>
      <c r="Q1" s="330"/>
      <c r="R1" s="330"/>
      <c r="S1" s="330"/>
      <c r="T1" s="330"/>
      <c r="U1" s="330"/>
      <c r="V1" s="330"/>
      <c r="W1" s="330"/>
      <c r="X1" s="330"/>
      <c r="Y1" s="330"/>
      <c r="Z1" s="330"/>
      <c r="AA1" s="330"/>
      <c r="AB1" s="330"/>
      <c r="AC1" s="330"/>
      <c r="AD1" s="330"/>
      <c r="AE1" s="330"/>
      <c r="AF1" s="330"/>
      <c r="AG1" s="330"/>
    </row>
    <row r="2" s="326" customFormat="1" ht="51" customHeight="1" spans="1:20">
      <c r="A2" s="330"/>
      <c r="B2" s="333" t="s">
        <v>169</v>
      </c>
      <c r="C2" s="333"/>
      <c r="D2" s="334"/>
      <c r="E2" s="334"/>
      <c r="F2" s="334"/>
      <c r="G2" s="334"/>
      <c r="H2" s="334"/>
      <c r="I2" s="334"/>
      <c r="J2" s="334"/>
      <c r="K2" s="334"/>
      <c r="L2" s="334"/>
      <c r="M2" s="334"/>
      <c r="N2" s="334"/>
      <c r="O2" s="333"/>
      <c r="P2" s="333"/>
      <c r="Q2" s="333"/>
      <c r="R2" s="333"/>
      <c r="S2" s="333"/>
      <c r="T2" s="333"/>
    </row>
    <row r="3" s="327" customFormat="1" ht="47.1" customHeight="1" spans="1:29">
      <c r="A3" s="335"/>
      <c r="B3" s="336" t="s">
        <v>170</v>
      </c>
      <c r="C3" s="336"/>
      <c r="D3" s="337" t="str">
        <f>'1-1 项目基础信息'!D8</f>
        <v>金地集团总部物业服务中心</v>
      </c>
      <c r="E3" s="337"/>
      <c r="F3" s="337"/>
      <c r="G3" s="337"/>
      <c r="H3" s="337"/>
      <c r="I3" s="336" t="s">
        <v>171</v>
      </c>
      <c r="J3" s="337">
        <v>2025</v>
      </c>
      <c r="K3" s="373" t="s">
        <v>172</v>
      </c>
      <c r="L3" s="374">
        <v>5</v>
      </c>
      <c r="M3" s="375" t="s">
        <v>173</v>
      </c>
      <c r="N3" s="376"/>
      <c r="O3" s="373" t="s">
        <v>174</v>
      </c>
      <c r="P3" s="377"/>
      <c r="Q3" s="377"/>
      <c r="R3" s="377"/>
      <c r="S3" s="377"/>
      <c r="T3" s="417"/>
      <c r="AC3" s="435"/>
    </row>
    <row r="4" s="328" customFormat="1" ht="74.1" customHeight="1" spans="1:33">
      <c r="A4" s="338"/>
      <c r="B4" s="339" t="s">
        <v>175</v>
      </c>
      <c r="C4" s="339"/>
      <c r="D4" s="340">
        <f>'4-1主要费项费项月累成本使用情况 '!N38/10000</f>
        <v>51.01</v>
      </c>
      <c r="E4" s="340"/>
      <c r="F4" s="339" t="s">
        <v>176</v>
      </c>
      <c r="G4" s="341"/>
      <c r="H4" s="342">
        <f>L3/12</f>
        <v>0.416666666666667</v>
      </c>
      <c r="I4" s="342"/>
      <c r="J4" s="378">
        <f t="shared" ref="J4:J9" si="0">H4</f>
        <v>0.416666666666667</v>
      </c>
      <c r="K4" s="379">
        <f t="shared" ref="K4:K9" si="1">1-J4</f>
        <v>0.583333333333333</v>
      </c>
      <c r="L4" s="380"/>
      <c r="M4" s="381"/>
      <c r="N4" s="382"/>
      <c r="O4" s="383" t="s">
        <v>177</v>
      </c>
      <c r="P4" s="384">
        <f>SUM(P6:P10)</f>
        <v>22</v>
      </c>
      <c r="Q4" s="418" t="s">
        <v>178</v>
      </c>
      <c r="R4" s="419">
        <f>SUM(Q6:Q10)</f>
        <v>0</v>
      </c>
      <c r="S4" s="418" t="s">
        <v>179</v>
      </c>
      <c r="T4" s="420">
        <f>SUM(R6:R10)</f>
        <v>8</v>
      </c>
      <c r="U4" s="421"/>
      <c r="V4" s="421"/>
      <c r="W4" s="421"/>
      <c r="X4" s="421"/>
      <c r="Y4" s="421"/>
      <c r="Z4" s="421"/>
      <c r="AA4" s="421"/>
      <c r="AB4" s="421"/>
      <c r="AC4" s="421"/>
      <c r="AD4" s="421"/>
      <c r="AE4" s="421"/>
      <c r="AF4" s="421"/>
      <c r="AG4" s="421"/>
    </row>
    <row r="5" s="328" customFormat="1" ht="74.1" customHeight="1" spans="1:33">
      <c r="A5" s="338"/>
      <c r="B5" s="339" t="s">
        <v>180</v>
      </c>
      <c r="C5" s="339"/>
      <c r="D5" s="340">
        <f>INDEX('4-1主要费项费项月累成本使用情况 '!C38:N38,MATCH($L$3&amp;"月",表3_3[[#Headers],[1月]:[12月]],0))/10000</f>
        <v>21.2541666666667</v>
      </c>
      <c r="E5" s="340"/>
      <c r="F5" s="339" t="s">
        <v>181</v>
      </c>
      <c r="G5" s="341"/>
      <c r="H5" s="342">
        <f>D6/D4</f>
        <v>0.00852876100039395</v>
      </c>
      <c r="I5" s="342"/>
      <c r="J5" s="385">
        <f t="shared" si="0"/>
        <v>0.00852876100039395</v>
      </c>
      <c r="K5" s="386">
        <f t="shared" si="1"/>
        <v>0.991471238999606</v>
      </c>
      <c r="L5" s="380"/>
      <c r="M5" s="381"/>
      <c r="N5" s="382"/>
      <c r="O5" s="387"/>
      <c r="P5" s="388" t="s">
        <v>182</v>
      </c>
      <c r="Q5" s="388" t="s">
        <v>183</v>
      </c>
      <c r="R5" s="388" t="s">
        <v>184</v>
      </c>
      <c r="S5" s="422"/>
      <c r="T5" s="396"/>
      <c r="U5" s="421"/>
      <c r="Y5" s="421"/>
      <c r="Z5" s="421"/>
      <c r="AA5" s="421"/>
      <c r="AB5" s="421"/>
      <c r="AC5" s="421"/>
      <c r="AD5" s="421"/>
      <c r="AE5" s="421"/>
      <c r="AF5" s="421"/>
      <c r="AG5" s="421"/>
    </row>
    <row r="6" s="328" customFormat="1" ht="74.1" customHeight="1" spans="1:33">
      <c r="A6" s="338"/>
      <c r="B6" s="339" t="s">
        <v>185</v>
      </c>
      <c r="C6" s="339"/>
      <c r="D6" s="343">
        <f>INDEX('4-1主要费项费项月累成本使用情况 '!C39:N39,MATCH($L$3&amp;"月",表3_3[[#Headers],[1月]:[12月]],0))/10000</f>
        <v>0.435052098630095</v>
      </c>
      <c r="E6" s="343"/>
      <c r="F6" s="339" t="s">
        <v>186</v>
      </c>
      <c r="G6" s="341"/>
      <c r="H6" s="342">
        <f>D6/D5</f>
        <v>0.0204690264009455</v>
      </c>
      <c r="I6" s="342"/>
      <c r="J6" s="389">
        <f t="shared" si="0"/>
        <v>0.0204690264009455</v>
      </c>
      <c r="K6" s="390">
        <f t="shared" si="1"/>
        <v>0.979530973599054</v>
      </c>
      <c r="L6" s="391"/>
      <c r="M6" s="392"/>
      <c r="N6" s="382"/>
      <c r="O6" s="362" t="s">
        <v>187</v>
      </c>
      <c r="P6" s="393">
        <f>'1-2 人员岗位信息'!D7</f>
        <v>6</v>
      </c>
      <c r="Q6" s="393">
        <f>'1-2 人员岗位信息'!D8</f>
        <v>0</v>
      </c>
      <c r="R6" s="393">
        <f>'1-2 人员岗位信息'!D9</f>
        <v>0</v>
      </c>
      <c r="S6" s="393"/>
      <c r="T6" s="381"/>
      <c r="U6" s="421"/>
      <c r="Y6" s="421"/>
      <c r="Z6" s="421"/>
      <c r="AA6" s="421"/>
      <c r="AB6" s="421"/>
      <c r="AC6" s="421"/>
      <c r="AD6" s="421"/>
      <c r="AE6" s="421"/>
      <c r="AF6" s="421"/>
      <c r="AG6" s="421"/>
    </row>
    <row r="7" s="328" customFormat="1" ht="74.1" customHeight="1" spans="1:33">
      <c r="A7" s="338"/>
      <c r="B7" s="339" t="s">
        <v>188</v>
      </c>
      <c r="C7" s="344"/>
      <c r="D7" s="345">
        <f>INDEX('4-1主要费项费项月累成本使用情况 '!C48:N48,MATCH($L$3&amp;"月",表3_3[[#Headers],[1月]:[12月]],0))</f>
        <v>0</v>
      </c>
      <c r="E7" s="346" t="s">
        <v>189</v>
      </c>
      <c r="F7" s="347" t="s">
        <v>190</v>
      </c>
      <c r="G7" s="339"/>
      <c r="H7" s="348">
        <f>IFERROR(INDEX(自有人员计算表!C35:N35,MATCH($L$3&amp;"月",自有人员计算表!C1:N1,0))/自有人员计算表!N37,"无目标值")</f>
        <v>0.415754682413988</v>
      </c>
      <c r="I7" s="394"/>
      <c r="J7" s="378">
        <f t="shared" si="0"/>
        <v>0.415754682413988</v>
      </c>
      <c r="K7" s="379">
        <f t="shared" si="1"/>
        <v>0.584245317586012</v>
      </c>
      <c r="L7" s="395"/>
      <c r="M7" s="396"/>
      <c r="N7" s="382"/>
      <c r="O7" s="362" t="s">
        <v>191</v>
      </c>
      <c r="P7" s="393">
        <f>'1-2 人员岗位信息'!D71</f>
        <v>0</v>
      </c>
      <c r="Q7" s="393">
        <f>'1-2 人员岗位信息'!D72</f>
        <v>0</v>
      </c>
      <c r="R7" s="393">
        <f>'1-2 人员岗位信息'!D73</f>
        <v>8</v>
      </c>
      <c r="S7" s="393"/>
      <c r="T7" s="423"/>
      <c r="U7" s="421"/>
      <c r="Y7" s="421"/>
      <c r="Z7" s="421"/>
      <c r="AA7" s="421"/>
      <c r="AB7" s="421"/>
      <c r="AC7" s="421"/>
      <c r="AD7" s="421"/>
      <c r="AE7" s="421"/>
      <c r="AF7" s="421"/>
      <c r="AG7" s="421"/>
    </row>
    <row r="8" s="328" customFormat="1" ht="74.1" customHeight="1" spans="1:33">
      <c r="A8" s="338"/>
      <c r="B8" s="339" t="s">
        <v>192</v>
      </c>
      <c r="C8" s="344"/>
      <c r="D8" s="345">
        <f>INDEX(三级费项月累表格!C195:N195,MATCH($L$3&amp;"月",表3_3[[#Headers],[1月]:[12月]],0))</f>
        <v>5</v>
      </c>
      <c r="E8" s="349" t="s">
        <v>193</v>
      </c>
      <c r="F8" s="347" t="s">
        <v>194</v>
      </c>
      <c r="G8" s="339"/>
      <c r="H8" s="350" t="str">
        <f>IFERROR(INDEX(劳务派遣统计表!C35:N35,MATCH($L$3&amp;"月",劳务派遣统计表!C1:N1,0))/劳务派遣统计表!N37,"无目标值")</f>
        <v>无目标值</v>
      </c>
      <c r="I8" s="397"/>
      <c r="J8" s="385" t="str">
        <f t="shared" si="0"/>
        <v>无目标值</v>
      </c>
      <c r="K8" s="386" t="e">
        <f t="shared" si="1"/>
        <v>#VALUE!</v>
      </c>
      <c r="L8" s="380"/>
      <c r="M8" s="381"/>
      <c r="N8" s="382"/>
      <c r="O8" s="362" t="s">
        <v>195</v>
      </c>
      <c r="P8" s="398">
        <f>'1-2 人员岗位信息'!D115</f>
        <v>0</v>
      </c>
      <c r="Q8" s="393">
        <f>'1-2 人员岗位信息'!D116</f>
        <v>0</v>
      </c>
      <c r="R8" s="393">
        <f>'1-2 人员岗位信息'!D117</f>
        <v>0</v>
      </c>
      <c r="S8" s="400"/>
      <c r="T8" s="381"/>
      <c r="U8" s="421"/>
      <c r="V8" s="421"/>
      <c r="W8" s="421"/>
      <c r="X8" s="421"/>
      <c r="Y8" s="421"/>
      <c r="Z8" s="421"/>
      <c r="AA8" s="421"/>
      <c r="AB8" s="421"/>
      <c r="AC8" s="421"/>
      <c r="AD8" s="421"/>
      <c r="AE8" s="421"/>
      <c r="AF8" s="421"/>
      <c r="AG8" s="421"/>
    </row>
    <row r="9" s="328" customFormat="1" ht="74.1" customHeight="1" spans="1:33">
      <c r="A9" s="338"/>
      <c r="B9" s="339" t="s">
        <v>196</v>
      </c>
      <c r="C9" s="344"/>
      <c r="D9" s="345">
        <f>INDEX('4-1主要费项费项月累成本使用情况 '!C52:N52,MATCH($L$3&amp;"月",表3_3[[#Headers],[1月]:[12月]],0))</f>
        <v>5</v>
      </c>
      <c r="E9" s="351" t="s">
        <v>197</v>
      </c>
      <c r="F9" s="347" t="s">
        <v>198</v>
      </c>
      <c r="G9" s="341"/>
      <c r="H9" s="352">
        <f>IFERROR(INDEX(劳务外包表!C47:N47,MATCH($L$3&amp;"月",劳务外包表!C1:N1,0))/劳务外包表!N49,"无目标值")</f>
        <v>0</v>
      </c>
      <c r="I9" s="399"/>
      <c r="J9" s="389">
        <f t="shared" si="0"/>
        <v>0</v>
      </c>
      <c r="K9" s="390">
        <f t="shared" si="1"/>
        <v>1</v>
      </c>
      <c r="L9" s="391"/>
      <c r="M9" s="392"/>
      <c r="N9" s="382"/>
      <c r="O9" s="362" t="s">
        <v>199</v>
      </c>
      <c r="P9" s="400">
        <f>'1-2 人员岗位信息'!D155</f>
        <v>3</v>
      </c>
      <c r="Q9" s="400">
        <f>'1-2 人员岗位信息'!D156</f>
        <v>0</v>
      </c>
      <c r="R9" s="400">
        <f>'1-2 人员岗位信息'!D157</f>
        <v>0</v>
      </c>
      <c r="S9" s="393"/>
      <c r="T9" s="423"/>
      <c r="U9" s="421"/>
      <c r="V9" s="421"/>
      <c r="W9" s="421"/>
      <c r="X9" s="421"/>
      <c r="Y9" s="421"/>
      <c r="Z9" s="421"/>
      <c r="AA9" s="421"/>
      <c r="AB9" s="421"/>
      <c r="AC9" s="421"/>
      <c r="AD9" s="421"/>
      <c r="AE9" s="421"/>
      <c r="AF9" s="421"/>
      <c r="AG9" s="421"/>
    </row>
    <row r="10" s="328" customFormat="1" ht="74.1" customHeight="1" spans="1:33">
      <c r="A10" s="338"/>
      <c r="B10" s="339" t="s">
        <v>200</v>
      </c>
      <c r="C10" s="339"/>
      <c r="D10" s="353" cm="1">
        <f t="array" ref="D10">SUMPRODUCT((TEXT('2-2 引出数据_合同数据仓库'!$E:$E,"yyyymm")&lt;=TEXT(DATE(2025,$L$3+1,0),"yyyymm"))*(('2-2 引出数据_合同数据仓库'!$C:$C="审核通过")))</f>
        <v>3</v>
      </c>
      <c r="E10" s="353"/>
      <c r="F10" s="339" t="s">
        <v>201</v>
      </c>
      <c r="G10" s="339"/>
      <c r="H10" s="354" cm="1">
        <f t="array" ref="H10">SUMPRODUCT(--(LEFT('2-1 采购订单物料明细表报表导出'!$K:$K,7)&lt;&gt;"")*--(LEFT('2-1 采购订单物料明细表报表导出'!$K:$K,7)&lt;=TEXT(DATE(2025,$L$3,1),"yyyy-mm")))</f>
        <v>0</v>
      </c>
      <c r="I10" s="401"/>
      <c r="J10" s="339" t="s">
        <v>202</v>
      </c>
      <c r="K10" s="339"/>
      <c r="L10" s="354" cm="1">
        <f t="array" ref="L10">SUMPRODUCT((TEXT('2-3 引出列表'!$N:$N,"yyyymm")&lt;=TEXT(DATE(2025,$L$3+1,0),"yyyymm"))*(('2-3 引出列表'!$L:$L="已审核")+('2-3 引出列表'!$L:$L="已付款")))</f>
        <v>0</v>
      </c>
      <c r="M10" s="401"/>
      <c r="N10" s="402"/>
      <c r="O10" s="364" t="s">
        <v>203</v>
      </c>
      <c r="P10" s="403">
        <f>'1-2 人员岗位信息'!D35</f>
        <v>13</v>
      </c>
      <c r="Q10" s="424">
        <f>'1-2 人员岗位信息'!D36</f>
        <v>0</v>
      </c>
      <c r="R10" s="424">
        <f>'1-2 人员岗位信息'!D37</f>
        <v>0</v>
      </c>
      <c r="S10" s="424"/>
      <c r="T10" s="425"/>
      <c r="U10" s="421"/>
      <c r="V10" s="421"/>
      <c r="W10" s="421"/>
      <c r="X10" s="421"/>
      <c r="Y10" s="421"/>
      <c r="Z10" s="421"/>
      <c r="AA10" s="421"/>
      <c r="AB10" s="421"/>
      <c r="AC10" s="421"/>
      <c r="AD10" s="421"/>
      <c r="AE10" s="421"/>
      <c r="AF10" s="421"/>
      <c r="AG10" s="421"/>
    </row>
    <row r="11" s="326" customFormat="1" ht="9" customHeight="1" spans="1:20">
      <c r="A11" s="330"/>
      <c r="B11" s="355"/>
      <c r="C11" s="356"/>
      <c r="D11" s="356"/>
      <c r="E11" s="356"/>
      <c r="F11" s="356"/>
      <c r="G11" s="356"/>
      <c r="H11" s="356"/>
      <c r="I11" s="404"/>
      <c r="J11" s="356"/>
      <c r="K11" s="404"/>
      <c r="L11" s="356"/>
      <c r="M11" s="405"/>
      <c r="N11" s="406"/>
      <c r="O11" s="406"/>
      <c r="P11" s="407"/>
      <c r="Q11" s="407"/>
      <c r="R11" s="407"/>
      <c r="S11" s="407"/>
      <c r="T11" s="426"/>
    </row>
    <row r="12" s="326" customFormat="1" ht="27.95" customHeight="1" spans="1:20">
      <c r="A12" s="330"/>
      <c r="B12" s="357" t="s">
        <v>204</v>
      </c>
      <c r="C12" s="358"/>
      <c r="D12" s="358"/>
      <c r="E12" s="358"/>
      <c r="F12" s="358"/>
      <c r="G12" s="358"/>
      <c r="H12" s="358"/>
      <c r="I12" s="358"/>
      <c r="J12" s="358"/>
      <c r="K12" s="358"/>
      <c r="L12" s="358"/>
      <c r="M12" s="358"/>
      <c r="N12" s="358"/>
      <c r="O12" s="358"/>
      <c r="P12" s="358"/>
      <c r="Q12" s="358"/>
      <c r="R12" s="358"/>
      <c r="S12" s="358"/>
      <c r="T12" s="427"/>
    </row>
    <row r="13" s="326" customFormat="1" ht="17.1" customHeight="1" spans="1:20">
      <c r="A13" s="330"/>
      <c r="B13" s="359"/>
      <c r="C13" s="360"/>
      <c r="D13" s="360"/>
      <c r="E13" s="360"/>
      <c r="F13" s="360"/>
      <c r="G13" s="360"/>
      <c r="H13" s="360"/>
      <c r="I13" s="360"/>
      <c r="J13" s="360"/>
      <c r="K13" s="360"/>
      <c r="L13" s="360"/>
      <c r="M13" s="360"/>
      <c r="N13" s="329"/>
      <c r="O13" s="329"/>
      <c r="T13" s="428"/>
    </row>
    <row r="14" s="329" customFormat="1" ht="29.1" customHeight="1" spans="1:20">
      <c r="A14" s="361"/>
      <c r="B14" s="362"/>
      <c r="C14" s="363"/>
      <c r="D14" s="363"/>
      <c r="E14" s="363"/>
      <c r="F14" s="363"/>
      <c r="G14" s="363"/>
      <c r="H14" s="363"/>
      <c r="I14" s="363"/>
      <c r="J14" s="363"/>
      <c r="K14" s="363"/>
      <c r="L14" s="363"/>
      <c r="M14" s="363"/>
      <c r="T14" s="429"/>
    </row>
    <row r="15" s="329" customFormat="1" ht="29.1" customHeight="1" spans="1:20">
      <c r="A15" s="361"/>
      <c r="B15" s="362"/>
      <c r="C15" s="363"/>
      <c r="D15" s="363"/>
      <c r="E15" s="363"/>
      <c r="F15" s="363"/>
      <c r="G15" s="363"/>
      <c r="H15" s="363"/>
      <c r="I15" s="363"/>
      <c r="J15" s="363"/>
      <c r="K15" s="363"/>
      <c r="L15" s="363"/>
      <c r="M15" s="363"/>
      <c r="T15" s="429"/>
    </row>
    <row r="16" s="329" customFormat="1" ht="29.1" customHeight="1" spans="1:20">
      <c r="A16" s="361"/>
      <c r="B16" s="362"/>
      <c r="C16" s="363"/>
      <c r="D16" s="363"/>
      <c r="E16" s="363"/>
      <c r="F16" s="363"/>
      <c r="G16" s="363"/>
      <c r="H16" s="363"/>
      <c r="I16" s="363"/>
      <c r="J16" s="363"/>
      <c r="K16" s="363"/>
      <c r="L16" s="363"/>
      <c r="M16" s="363"/>
      <c r="T16" s="429"/>
    </row>
    <row r="17" s="329" customFormat="1" ht="29.1" customHeight="1" spans="1:20">
      <c r="A17" s="361"/>
      <c r="B17" s="362"/>
      <c r="C17" s="363"/>
      <c r="D17" s="363"/>
      <c r="E17" s="363"/>
      <c r="F17" s="363"/>
      <c r="G17" s="363"/>
      <c r="H17" s="363"/>
      <c r="I17" s="363"/>
      <c r="J17" s="363"/>
      <c r="K17" s="363"/>
      <c r="L17" s="363"/>
      <c r="M17" s="363"/>
      <c r="T17" s="429"/>
    </row>
    <row r="18" s="329" customFormat="1" ht="29.1" customHeight="1" spans="1:20">
      <c r="A18" s="361"/>
      <c r="B18" s="362"/>
      <c r="C18" s="363"/>
      <c r="D18" s="363"/>
      <c r="E18" s="363"/>
      <c r="F18" s="363"/>
      <c r="G18" s="363"/>
      <c r="H18" s="363"/>
      <c r="I18" s="363"/>
      <c r="J18" s="363"/>
      <c r="K18" s="363"/>
      <c r="L18" s="363"/>
      <c r="M18" s="363"/>
      <c r="T18" s="429"/>
    </row>
    <row r="19" s="329" customFormat="1" ht="29.1" customHeight="1" spans="1:20">
      <c r="A19" s="361"/>
      <c r="B19" s="362"/>
      <c r="C19" s="363"/>
      <c r="D19" s="363"/>
      <c r="E19" s="363"/>
      <c r="F19" s="363"/>
      <c r="G19" s="363"/>
      <c r="H19" s="363"/>
      <c r="I19" s="363"/>
      <c r="J19" s="363"/>
      <c r="K19" s="363"/>
      <c r="L19" s="363"/>
      <c r="M19" s="363"/>
      <c r="T19" s="429"/>
    </row>
    <row r="20" s="329" customFormat="1" ht="29.1" customHeight="1" spans="1:20">
      <c r="A20" s="361"/>
      <c r="B20" s="362"/>
      <c r="C20" s="363"/>
      <c r="D20" s="363"/>
      <c r="E20" s="363"/>
      <c r="F20" s="363"/>
      <c r="G20" s="363"/>
      <c r="H20" s="363"/>
      <c r="I20" s="363"/>
      <c r="J20" s="363"/>
      <c r="K20" s="363"/>
      <c r="L20" s="363"/>
      <c r="M20" s="363"/>
      <c r="T20" s="429"/>
    </row>
    <row r="21" s="329" customFormat="1" ht="29.1" customHeight="1" spans="1:20">
      <c r="A21" s="361"/>
      <c r="B21" s="362"/>
      <c r="C21" s="363"/>
      <c r="D21" s="363"/>
      <c r="E21" s="363"/>
      <c r="F21" s="363"/>
      <c r="G21" s="363"/>
      <c r="H21" s="363"/>
      <c r="I21" s="363"/>
      <c r="J21" s="363"/>
      <c r="K21" s="363"/>
      <c r="L21" s="363"/>
      <c r="M21" s="363"/>
      <c r="T21" s="429"/>
    </row>
    <row r="22" s="329" customFormat="1" ht="29.1" customHeight="1" spans="1:20">
      <c r="A22" s="361"/>
      <c r="B22" s="362"/>
      <c r="C22" s="363"/>
      <c r="D22" s="363"/>
      <c r="E22" s="363"/>
      <c r="F22" s="363"/>
      <c r="G22" s="363"/>
      <c r="H22" s="363"/>
      <c r="I22" s="363"/>
      <c r="J22" s="363"/>
      <c r="K22" s="363"/>
      <c r="L22" s="363"/>
      <c r="M22" s="363"/>
      <c r="T22" s="429"/>
    </row>
    <row r="23" s="329" customFormat="1" ht="29.1" customHeight="1" spans="1:20">
      <c r="A23" s="361"/>
      <c r="B23" s="362"/>
      <c r="C23" s="363"/>
      <c r="D23" s="363"/>
      <c r="E23" s="363"/>
      <c r="F23" s="363"/>
      <c r="G23" s="363"/>
      <c r="H23" s="363"/>
      <c r="I23" s="363"/>
      <c r="J23" s="363"/>
      <c r="K23" s="363"/>
      <c r="L23" s="363"/>
      <c r="M23" s="363"/>
      <c r="T23" s="429"/>
    </row>
    <row r="24" s="329" customFormat="1" ht="29.1" customHeight="1" spans="1:20">
      <c r="A24" s="361"/>
      <c r="B24" s="364"/>
      <c r="C24" s="365"/>
      <c r="D24" s="365"/>
      <c r="E24" s="365"/>
      <c r="F24" s="365"/>
      <c r="G24" s="365"/>
      <c r="H24" s="365"/>
      <c r="I24" s="365"/>
      <c r="J24" s="365"/>
      <c r="K24" s="365"/>
      <c r="L24" s="365"/>
      <c r="M24" s="365"/>
      <c r="N24" s="365"/>
      <c r="O24" s="365"/>
      <c r="P24" s="365"/>
      <c r="Q24" s="365"/>
      <c r="R24" s="365"/>
      <c r="S24" s="365"/>
      <c r="T24" s="430"/>
    </row>
    <row r="25" s="329" customFormat="1" ht="29.1" customHeight="1" spans="1:20">
      <c r="A25" s="361"/>
      <c r="B25" s="357" t="s">
        <v>205</v>
      </c>
      <c r="C25" s="358"/>
      <c r="D25" s="358"/>
      <c r="E25" s="358"/>
      <c r="F25" s="358"/>
      <c r="G25" s="358"/>
      <c r="H25" s="358"/>
      <c r="I25" s="358"/>
      <c r="J25" s="358"/>
      <c r="K25" s="358"/>
      <c r="L25" s="358"/>
      <c r="M25" s="358"/>
      <c r="N25" s="358"/>
      <c r="O25" s="358"/>
      <c r="P25" s="358"/>
      <c r="Q25" s="358"/>
      <c r="R25" s="358"/>
      <c r="S25" s="358"/>
      <c r="T25" s="427"/>
    </row>
    <row r="26" s="329" customFormat="1" ht="17.1" customHeight="1" spans="1:30">
      <c r="A26" s="330"/>
      <c r="B26" s="359"/>
      <c r="C26" s="360"/>
      <c r="D26" s="360"/>
      <c r="E26" s="360"/>
      <c r="F26" s="360"/>
      <c r="G26" s="360"/>
      <c r="H26" s="360"/>
      <c r="I26" s="360"/>
      <c r="J26" s="360"/>
      <c r="K26" s="360"/>
      <c r="L26" s="360"/>
      <c r="M26" s="360"/>
      <c r="T26" s="429"/>
      <c r="X26" s="326"/>
      <c r="Y26" s="326"/>
      <c r="Z26" s="326"/>
      <c r="AA26" s="326"/>
      <c r="AB26" s="326"/>
      <c r="AC26" s="326"/>
      <c r="AD26" s="326"/>
    </row>
    <row r="27" s="329" customFormat="1" ht="20.1" customHeight="1" spans="1:20">
      <c r="A27" s="361"/>
      <c r="B27" s="362"/>
      <c r="C27" s="363"/>
      <c r="D27" s="363"/>
      <c r="E27" s="363"/>
      <c r="F27" s="363"/>
      <c r="G27" s="363"/>
      <c r="H27" s="363"/>
      <c r="I27" s="363"/>
      <c r="J27" s="363"/>
      <c r="K27" s="363"/>
      <c r="L27" s="363"/>
      <c r="M27" s="363"/>
      <c r="T27" s="429"/>
    </row>
    <row r="28" s="329" customFormat="1" ht="20.1" customHeight="1" spans="1:20">
      <c r="A28" s="361"/>
      <c r="B28" s="362"/>
      <c r="C28" s="363"/>
      <c r="D28" s="363"/>
      <c r="E28" s="363"/>
      <c r="F28" s="363"/>
      <c r="G28" s="363"/>
      <c r="H28" s="363"/>
      <c r="I28" s="363"/>
      <c r="J28" s="363"/>
      <c r="K28" s="363"/>
      <c r="L28" s="363"/>
      <c r="M28" s="363"/>
      <c r="T28" s="429"/>
    </row>
    <row r="29" s="329" customFormat="1" ht="20.1" customHeight="1" spans="1:20">
      <c r="A29" s="361"/>
      <c r="B29" s="362"/>
      <c r="C29" s="363"/>
      <c r="D29" s="363"/>
      <c r="E29" s="363"/>
      <c r="F29" s="363"/>
      <c r="G29" s="363"/>
      <c r="H29" s="363"/>
      <c r="I29" s="363"/>
      <c r="J29" s="363"/>
      <c r="K29" s="363"/>
      <c r="L29" s="363"/>
      <c r="M29" s="363"/>
      <c r="T29" s="429"/>
    </row>
    <row r="30" s="329" customFormat="1" ht="20.1" customHeight="1" spans="1:20">
      <c r="A30" s="361"/>
      <c r="B30" s="362"/>
      <c r="C30" s="363"/>
      <c r="D30" s="363"/>
      <c r="E30" s="363"/>
      <c r="F30" s="363"/>
      <c r="G30" s="363"/>
      <c r="H30" s="363"/>
      <c r="I30" s="363"/>
      <c r="J30" s="363"/>
      <c r="K30" s="363"/>
      <c r="L30" s="363"/>
      <c r="M30" s="363"/>
      <c r="T30" s="429"/>
    </row>
    <row r="31" s="329" customFormat="1" ht="20.1" customHeight="1" spans="1:20">
      <c r="A31" s="361"/>
      <c r="B31" s="362"/>
      <c r="C31" s="363"/>
      <c r="D31" s="363"/>
      <c r="E31" s="363"/>
      <c r="F31" s="363"/>
      <c r="G31" s="363"/>
      <c r="H31" s="363"/>
      <c r="I31" s="363"/>
      <c r="J31" s="363"/>
      <c r="K31" s="363"/>
      <c r="L31" s="363"/>
      <c r="M31" s="363"/>
      <c r="T31" s="429"/>
    </row>
    <row r="32" s="329" customFormat="1" ht="20.1" customHeight="1" spans="1:20">
      <c r="A32" s="361"/>
      <c r="B32" s="362"/>
      <c r="C32" s="363"/>
      <c r="D32" s="363"/>
      <c r="E32" s="363"/>
      <c r="F32" s="363"/>
      <c r="G32" s="363"/>
      <c r="H32" s="363"/>
      <c r="I32" s="363"/>
      <c r="J32" s="363"/>
      <c r="K32" s="363"/>
      <c r="L32" s="363"/>
      <c r="M32" s="363"/>
      <c r="T32" s="429"/>
    </row>
    <row r="33" s="329" customFormat="1" ht="20.1" customHeight="1" spans="1:20">
      <c r="A33" s="361"/>
      <c r="B33" s="362"/>
      <c r="C33" s="363"/>
      <c r="D33" s="363"/>
      <c r="E33" s="363"/>
      <c r="F33" s="363"/>
      <c r="G33" s="363"/>
      <c r="H33" s="363"/>
      <c r="I33" s="363"/>
      <c r="J33" s="363"/>
      <c r="K33" s="363"/>
      <c r="L33" s="363"/>
      <c r="M33" s="363"/>
      <c r="T33" s="429"/>
    </row>
    <row r="34" s="329" customFormat="1" ht="20.1" customHeight="1" spans="1:20">
      <c r="A34" s="361"/>
      <c r="B34" s="362"/>
      <c r="C34" s="363"/>
      <c r="D34" s="363"/>
      <c r="E34" s="363"/>
      <c r="F34" s="363"/>
      <c r="G34" s="363"/>
      <c r="H34" s="363"/>
      <c r="I34" s="363"/>
      <c r="J34" s="363"/>
      <c r="K34" s="363"/>
      <c r="L34" s="363"/>
      <c r="M34" s="363"/>
      <c r="T34" s="429"/>
    </row>
    <row r="35" s="329" customFormat="1" ht="20.1" customHeight="1" spans="1:20">
      <c r="A35" s="361"/>
      <c r="B35" s="362"/>
      <c r="C35" s="363"/>
      <c r="D35" s="363"/>
      <c r="E35" s="363"/>
      <c r="F35" s="363"/>
      <c r="G35" s="363"/>
      <c r="H35" s="363"/>
      <c r="I35" s="363"/>
      <c r="J35" s="363"/>
      <c r="K35" s="363"/>
      <c r="L35" s="363"/>
      <c r="M35" s="363"/>
      <c r="T35" s="429"/>
    </row>
    <row r="36" s="326" customFormat="1" ht="20.1" customHeight="1" spans="1:20">
      <c r="A36" s="330"/>
      <c r="B36" s="359"/>
      <c r="C36" s="360"/>
      <c r="D36" s="360"/>
      <c r="E36" s="360"/>
      <c r="F36" s="360"/>
      <c r="G36" s="360"/>
      <c r="H36" s="360"/>
      <c r="I36" s="360"/>
      <c r="J36" s="360"/>
      <c r="K36" s="360"/>
      <c r="L36" s="360"/>
      <c r="M36" s="360"/>
      <c r="N36" s="329"/>
      <c r="O36" s="329"/>
      <c r="T36" s="428"/>
    </row>
    <row r="37" s="326" customFormat="1" ht="20.1" customHeight="1" spans="1:20">
      <c r="A37" s="330"/>
      <c r="B37" s="359"/>
      <c r="C37" s="360"/>
      <c r="D37" s="360"/>
      <c r="E37" s="360"/>
      <c r="F37" s="360"/>
      <c r="G37" s="360"/>
      <c r="H37" s="360"/>
      <c r="I37" s="360"/>
      <c r="J37" s="360"/>
      <c r="K37" s="360"/>
      <c r="L37" s="360"/>
      <c r="M37" s="360"/>
      <c r="N37" s="329"/>
      <c r="O37" s="329"/>
      <c r="T37" s="428"/>
    </row>
    <row r="38" s="326" customFormat="1" ht="20.1" customHeight="1" spans="1:20">
      <c r="A38" s="330"/>
      <c r="B38" s="359"/>
      <c r="C38" s="360"/>
      <c r="D38" s="360"/>
      <c r="E38" s="360"/>
      <c r="F38" s="360"/>
      <c r="G38" s="360"/>
      <c r="H38" s="360"/>
      <c r="I38" s="360"/>
      <c r="J38" s="360"/>
      <c r="K38" s="360"/>
      <c r="L38" s="360"/>
      <c r="M38" s="360"/>
      <c r="N38" s="329"/>
      <c r="O38" s="329"/>
      <c r="T38" s="428"/>
    </row>
    <row r="39" s="326" customFormat="1" ht="20.1" customHeight="1" spans="1:20">
      <c r="A39" s="330"/>
      <c r="B39" s="359"/>
      <c r="C39" s="360"/>
      <c r="D39" s="360"/>
      <c r="E39" s="360"/>
      <c r="F39" s="360"/>
      <c r="G39" s="360"/>
      <c r="H39" s="360"/>
      <c r="I39" s="360"/>
      <c r="J39" s="360"/>
      <c r="K39" s="360"/>
      <c r="L39" s="360"/>
      <c r="M39" s="360"/>
      <c r="N39" s="329"/>
      <c r="O39" s="329"/>
      <c r="T39" s="428"/>
    </row>
    <row r="40" s="326" customFormat="1" ht="20.1" customHeight="1" spans="1:20">
      <c r="A40" s="330"/>
      <c r="B40" s="359"/>
      <c r="C40" s="360"/>
      <c r="D40" s="360"/>
      <c r="E40" s="360"/>
      <c r="F40" s="360"/>
      <c r="G40" s="360"/>
      <c r="H40" s="360"/>
      <c r="I40" s="360"/>
      <c r="J40" s="360"/>
      <c r="K40" s="360"/>
      <c r="L40" s="360"/>
      <c r="M40" s="360"/>
      <c r="N40" s="329"/>
      <c r="O40" s="329"/>
      <c r="T40" s="428"/>
    </row>
    <row r="41" s="326" customFormat="1" ht="20.1" customHeight="1" spans="1:20">
      <c r="A41" s="330"/>
      <c r="B41" s="359"/>
      <c r="C41" s="360"/>
      <c r="D41" s="360"/>
      <c r="E41" s="360"/>
      <c r="F41" s="360"/>
      <c r="G41" s="360"/>
      <c r="H41" s="360"/>
      <c r="I41" s="360"/>
      <c r="J41" s="360"/>
      <c r="K41" s="360"/>
      <c r="L41" s="360"/>
      <c r="M41" s="360"/>
      <c r="N41" s="329"/>
      <c r="O41" s="329"/>
      <c r="T41" s="428"/>
    </row>
    <row r="42" s="326" customFormat="1" ht="20.1" customHeight="1" spans="1:20">
      <c r="A42" s="330"/>
      <c r="B42" s="359"/>
      <c r="C42" s="360"/>
      <c r="D42" s="360"/>
      <c r="E42" s="360"/>
      <c r="F42" s="360"/>
      <c r="G42" s="360"/>
      <c r="H42" s="360"/>
      <c r="I42" s="360"/>
      <c r="J42" s="360"/>
      <c r="K42" s="360"/>
      <c r="L42" s="360"/>
      <c r="M42" s="360"/>
      <c r="N42" s="329"/>
      <c r="O42" s="329"/>
      <c r="T42" s="428"/>
    </row>
    <row r="43" s="326" customFormat="1" ht="20.1" customHeight="1" spans="1:20">
      <c r="A43" s="330"/>
      <c r="B43" s="359"/>
      <c r="C43" s="360"/>
      <c r="D43" s="360"/>
      <c r="E43" s="360"/>
      <c r="F43" s="360"/>
      <c r="G43" s="360"/>
      <c r="H43" s="360"/>
      <c r="I43" s="360"/>
      <c r="J43" s="360"/>
      <c r="K43" s="360"/>
      <c r="L43" s="360"/>
      <c r="M43" s="360"/>
      <c r="N43" s="329"/>
      <c r="O43" s="329"/>
      <c r="T43" s="428"/>
    </row>
    <row r="44" s="326" customFormat="1" ht="20.1" customHeight="1" spans="1:20">
      <c r="A44" s="330"/>
      <c r="B44" s="366"/>
      <c r="C44" s="367"/>
      <c r="D44" s="367"/>
      <c r="E44" s="367"/>
      <c r="F44" s="367"/>
      <c r="G44" s="367"/>
      <c r="H44" s="367"/>
      <c r="I44" s="367"/>
      <c r="J44" s="367"/>
      <c r="K44" s="367"/>
      <c r="L44" s="367"/>
      <c r="M44" s="367"/>
      <c r="N44" s="365"/>
      <c r="O44" s="365"/>
      <c r="P44" s="367"/>
      <c r="Q44" s="367"/>
      <c r="R44" s="367"/>
      <c r="S44" s="367"/>
      <c r="T44" s="431"/>
    </row>
    <row r="45" s="326" customFormat="1" ht="27.95" customHeight="1" spans="1:20">
      <c r="A45" s="330"/>
      <c r="B45" s="357" t="s">
        <v>206</v>
      </c>
      <c r="C45" s="358"/>
      <c r="D45" s="358"/>
      <c r="E45" s="358"/>
      <c r="F45" s="358"/>
      <c r="G45" s="358"/>
      <c r="H45" s="358"/>
      <c r="I45" s="358"/>
      <c r="J45" s="358"/>
      <c r="K45" s="358"/>
      <c r="L45" s="358"/>
      <c r="M45" s="358"/>
      <c r="N45" s="358"/>
      <c r="O45" s="358"/>
      <c r="P45" s="358"/>
      <c r="Q45" s="358"/>
      <c r="R45" s="358"/>
      <c r="S45" s="358"/>
      <c r="T45" s="427"/>
    </row>
    <row r="46" s="330" customFormat="1" ht="27.95" customHeight="1" spans="2:20">
      <c r="B46" s="368"/>
      <c r="C46" s="369"/>
      <c r="D46" s="369"/>
      <c r="E46" s="369"/>
      <c r="F46" s="369"/>
      <c r="G46" s="369"/>
      <c r="H46" s="369"/>
      <c r="I46" s="369"/>
      <c r="J46" s="369"/>
      <c r="K46" s="369"/>
      <c r="L46" s="369"/>
      <c r="M46" s="369"/>
      <c r="N46" s="408" t="s">
        <v>207</v>
      </c>
      <c r="O46" s="409" t="s">
        <v>208</v>
      </c>
      <c r="P46" s="409" t="s">
        <v>209</v>
      </c>
      <c r="Q46" s="409" t="s">
        <v>210</v>
      </c>
      <c r="R46" s="409" t="s">
        <v>211</v>
      </c>
      <c r="S46" s="409" t="s">
        <v>212</v>
      </c>
      <c r="T46" s="409" t="s">
        <v>213</v>
      </c>
    </row>
    <row r="47" s="330" customFormat="1" ht="33.95" customHeight="1" spans="2:20">
      <c r="B47" s="368"/>
      <c r="C47" s="369"/>
      <c r="D47" s="369"/>
      <c r="E47" s="369"/>
      <c r="F47" s="369"/>
      <c r="G47" s="369"/>
      <c r="H47" s="369"/>
      <c r="I47" s="369"/>
      <c r="J47" s="369"/>
      <c r="K47" s="369"/>
      <c r="L47" s="369"/>
      <c r="M47" s="369"/>
      <c r="N47" s="408"/>
      <c r="O47" s="409"/>
      <c r="P47" s="409"/>
      <c r="Q47" s="409"/>
      <c r="R47" s="409"/>
      <c r="S47" s="409"/>
      <c r="T47" s="409"/>
    </row>
    <row r="48" s="330" customFormat="1" ht="27.95" customHeight="1" spans="2:20">
      <c r="B48" s="368"/>
      <c r="C48" s="369"/>
      <c r="D48" s="369"/>
      <c r="E48" s="369"/>
      <c r="F48" s="369"/>
      <c r="G48" s="369"/>
      <c r="H48" s="369"/>
      <c r="I48" s="369"/>
      <c r="J48" s="369"/>
      <c r="K48" s="369"/>
      <c r="L48" s="369"/>
      <c r="M48" s="369"/>
      <c r="N48" s="410">
        <v>1.1</v>
      </c>
      <c r="O48" s="411" t="s">
        <v>214</v>
      </c>
      <c r="P48" s="412">
        <f>'2 过程管理表单'!H5/10000</f>
        <v>336.854048</v>
      </c>
      <c r="Q48" s="412">
        <f>INDEX('4-1主要费项费项月累成本使用情况 '!C5:N5,MATCH($L$3&amp;"月",表3_3[[#Headers],[1月]:[12月]],0))/10000</f>
        <v>20.8</v>
      </c>
      <c r="R48" s="412">
        <f>INDEX('4-1主要费项费项月累成本使用情况 '!C3:N3,MATCH($L$3&amp;"月",表3_3[[#Headers],[1月]:[12月]],0))/10000</f>
        <v>0.435052098630095</v>
      </c>
      <c r="S48" s="432">
        <f t="shared" ref="S48:S56" si="2">IFERROR(R48/P48,"无年度目标")</f>
        <v>0.00129151512713926</v>
      </c>
      <c r="T48" s="433">
        <f t="shared" ref="T48:T56" si="3">IFERROR(R48/Q48,"无月度目标")</f>
        <v>0.020915966280293</v>
      </c>
    </row>
    <row r="49" s="330" customFormat="1" ht="27.95" customHeight="1" spans="2:20">
      <c r="B49" s="368"/>
      <c r="C49" s="369"/>
      <c r="D49" s="369"/>
      <c r="E49" s="369"/>
      <c r="F49" s="369"/>
      <c r="G49" s="369"/>
      <c r="H49" s="369"/>
      <c r="I49" s="369"/>
      <c r="J49" s="369"/>
      <c r="K49" s="369"/>
      <c r="L49" s="369"/>
      <c r="M49" s="369"/>
      <c r="N49" s="410">
        <v>1.2</v>
      </c>
      <c r="O49" s="411" t="s">
        <v>9</v>
      </c>
      <c r="P49" s="412">
        <f>'2 过程管理表单'!H508/10000</f>
        <v>0</v>
      </c>
      <c r="Q49" s="412">
        <f>INDEX('4-1主要费项费项月累成本使用情况 '!C9:N9,MATCH($L$3&amp;"月",表3_3[[#Headers],[1月]:[12月]],0))/10000</f>
        <v>0</v>
      </c>
      <c r="R49" s="412">
        <f>INDEX('4-1主要费项费项月累成本使用情况 '!C7:N7,MATCH($L$3&amp;"月",表3_3[[#Headers],[1月]:[12月]],0))/10000</f>
        <v>0</v>
      </c>
      <c r="S49" s="432" t="str">
        <f t="shared" si="2"/>
        <v>无年度目标</v>
      </c>
      <c r="T49" s="433" t="str">
        <f t="shared" si="3"/>
        <v>无月度目标</v>
      </c>
    </row>
    <row r="50" s="330" customFormat="1" ht="27.95" customHeight="1" spans="2:20">
      <c r="B50" s="368"/>
      <c r="C50" s="369"/>
      <c r="D50" s="369"/>
      <c r="E50" s="369"/>
      <c r="F50" s="369"/>
      <c r="G50" s="369"/>
      <c r="H50" s="369"/>
      <c r="I50" s="369"/>
      <c r="J50" s="369"/>
      <c r="K50" s="369"/>
      <c r="L50" s="369"/>
      <c r="M50" s="369"/>
      <c r="N50" s="410">
        <v>1.3</v>
      </c>
      <c r="O50" s="410" t="s">
        <v>64</v>
      </c>
      <c r="P50" s="412">
        <f>'2 过程管理表单'!H536/10000</f>
        <v>0</v>
      </c>
      <c r="Q50" s="412">
        <f>INDEX('4-1主要费项费项月累成本使用情况 '!C13:N13,MATCH($L$3&amp;"月",表3_3[[#Headers],[1月]:[12月]],0))/10000</f>
        <v>0</v>
      </c>
      <c r="R50" s="412">
        <f>INDEX('4-1主要费项费项月累成本使用情况 '!C10:N10,MATCH($L$3&amp;"月",表3_3[[#Headers],[1月]:[12月]],0))/10000</f>
        <v>0</v>
      </c>
      <c r="S50" s="432" t="str">
        <f t="shared" si="2"/>
        <v>无年度目标</v>
      </c>
      <c r="T50" s="433" t="str">
        <f t="shared" si="3"/>
        <v>无月度目标</v>
      </c>
    </row>
    <row r="51" s="330" customFormat="1" ht="27.95" customHeight="1" spans="2:20">
      <c r="B51" s="368"/>
      <c r="C51" s="369"/>
      <c r="D51" s="369"/>
      <c r="E51" s="369"/>
      <c r="F51" s="369"/>
      <c r="G51" s="369"/>
      <c r="H51" s="369"/>
      <c r="I51" s="369"/>
      <c r="J51" s="369"/>
      <c r="K51" s="369"/>
      <c r="L51" s="369"/>
      <c r="M51" s="369"/>
      <c r="N51" s="410">
        <v>1.4</v>
      </c>
      <c r="O51" s="411" t="s">
        <v>215</v>
      </c>
      <c r="P51" s="412">
        <f>'2 过程管理表单'!H598/10000</f>
        <v>0</v>
      </c>
      <c r="Q51" s="412">
        <f>INDEX('4-1主要费项费项月累成本使用情况 '!C17:N17,MATCH($L$3&amp;"月",表3_3[[#Headers],[1月]:[12月]],0))/10000</f>
        <v>0</v>
      </c>
      <c r="R51" s="412">
        <f>INDEX('4-1主要费项费项月累成本使用情况 '!C15:N15,MATCH($L$3&amp;"月",表3_3[[#Headers],[1月]:[12月]],0))/10000</f>
        <v>0</v>
      </c>
      <c r="S51" s="432" t="str">
        <f t="shared" si="2"/>
        <v>无年度目标</v>
      </c>
      <c r="T51" s="433" t="str">
        <f t="shared" si="3"/>
        <v>无月度目标</v>
      </c>
    </row>
    <row r="52" s="330" customFormat="1" ht="27.95" customHeight="1" spans="2:20">
      <c r="B52" s="368"/>
      <c r="C52" s="369"/>
      <c r="D52" s="369"/>
      <c r="E52" s="369"/>
      <c r="F52" s="369"/>
      <c r="G52" s="369"/>
      <c r="H52" s="369"/>
      <c r="I52" s="369"/>
      <c r="J52" s="369"/>
      <c r="K52" s="369"/>
      <c r="L52" s="369"/>
      <c r="M52" s="369"/>
      <c r="N52" s="413">
        <v>1.5</v>
      </c>
      <c r="O52" s="411" t="s">
        <v>216</v>
      </c>
      <c r="P52" s="412">
        <f>'2 过程管理表单'!H604/10000</f>
        <v>0</v>
      </c>
      <c r="Q52" s="412">
        <f>INDEX('4-1主要费项费项月累成本使用情况 '!C21:N21,MATCH($L$3&amp;"月",表3_3[[#Headers],[1月]:[12月]],0))/10000</f>
        <v>0</v>
      </c>
      <c r="R52" s="412">
        <f>INDEX('4-1主要费项费项月累成本使用情况 '!C19:N19,MATCH($L$3&amp;"月",表3_3[[#Headers],[1月]:[12月]],0))/10000</f>
        <v>0</v>
      </c>
      <c r="S52" s="432" t="str">
        <f t="shared" si="2"/>
        <v>无年度目标</v>
      </c>
      <c r="T52" s="433" t="str">
        <f t="shared" si="3"/>
        <v>无月度目标</v>
      </c>
    </row>
    <row r="53" s="330" customFormat="1" ht="27.95" customHeight="1" spans="2:20">
      <c r="B53" s="368"/>
      <c r="C53" s="369"/>
      <c r="D53" s="369"/>
      <c r="E53" s="369"/>
      <c r="F53" s="369"/>
      <c r="G53" s="369"/>
      <c r="H53" s="369"/>
      <c r="I53" s="369"/>
      <c r="J53" s="369"/>
      <c r="K53" s="369"/>
      <c r="L53" s="369"/>
      <c r="M53" s="369"/>
      <c r="N53" s="410">
        <v>1.6</v>
      </c>
      <c r="O53" s="411" t="s">
        <v>217</v>
      </c>
      <c r="P53" s="412">
        <f>'2 过程管理表单'!H617/10000</f>
        <v>0</v>
      </c>
      <c r="Q53" s="412">
        <f>INDEX('4-1主要费项费项月累成本使用情况 '!C25:N25,MATCH($L$3&amp;"月",表3_3[[#Headers],[1月]:[12月]],0))/10000</f>
        <v>0.454166666666667</v>
      </c>
      <c r="R53" s="412">
        <f>INDEX('4-1主要费项费项月累成本使用情况 '!C23:N23,MATCH($L$3&amp;"月",表3_3[[#Headers],[1月]:[12月]],0))/10000</f>
        <v>0</v>
      </c>
      <c r="S53" s="432" t="str">
        <f t="shared" si="2"/>
        <v>无年度目标</v>
      </c>
      <c r="T53" s="433">
        <f t="shared" si="3"/>
        <v>0</v>
      </c>
    </row>
    <row r="54" s="330" customFormat="1" ht="27.95" customHeight="1" spans="2:20">
      <c r="B54" s="368"/>
      <c r="C54" s="369"/>
      <c r="D54" s="369"/>
      <c r="E54" s="369"/>
      <c r="F54" s="369"/>
      <c r="G54" s="369"/>
      <c r="H54" s="369"/>
      <c r="I54" s="369"/>
      <c r="J54" s="369"/>
      <c r="K54" s="369"/>
      <c r="L54" s="369"/>
      <c r="M54" s="369"/>
      <c r="N54" s="414" t="s">
        <v>218</v>
      </c>
      <c r="O54" s="415" t="s">
        <v>219</v>
      </c>
      <c r="P54" s="412">
        <f>'2 过程管理表单'!H6/10000</f>
        <v>336.854048</v>
      </c>
      <c r="Q54" s="412">
        <f>INDEX('4-1主要费项费项月累成本使用情况 '!C29:N29,MATCH($L$3&amp;"月",表3_3[[#Headers],[1月]:[12月]],0))/10000</f>
        <v>117.625743272727</v>
      </c>
      <c r="R54" s="412">
        <f>INDEX('4-1主要费项费项月累成本使用情况 '!C27:N27,MATCH($L$3&amp;"月",表3_3[[#Headers],[1月]:[12月]],0))/10000</f>
        <v>92.470878</v>
      </c>
      <c r="S54" s="432">
        <f t="shared" si="2"/>
        <v>0.274513186197483</v>
      </c>
      <c r="T54" s="433">
        <f t="shared" si="3"/>
        <v>0.786144898447928</v>
      </c>
    </row>
    <row r="55" s="330" customFormat="1" ht="27.95" customHeight="1" spans="2:20">
      <c r="B55" s="368"/>
      <c r="C55" s="369"/>
      <c r="D55" s="369"/>
      <c r="E55" s="369"/>
      <c r="F55" s="369"/>
      <c r="G55" s="369"/>
      <c r="H55" s="369"/>
      <c r="I55" s="369"/>
      <c r="J55" s="369"/>
      <c r="K55" s="369"/>
      <c r="L55" s="369"/>
      <c r="M55" s="369"/>
      <c r="N55" s="414" t="s">
        <v>220</v>
      </c>
      <c r="O55" s="415" t="s">
        <v>221</v>
      </c>
      <c r="P55" s="412">
        <f>'2 过程管理表单'!H177/10000</f>
        <v>0</v>
      </c>
      <c r="Q55" s="412">
        <f>INDEX('4-1主要费项费项月累成本使用情况 '!C33:N33,MATCH($L$3&amp;"月",表3_3[[#Headers],[1月]:[12月]],0))/10000</f>
        <v>0</v>
      </c>
      <c r="R55" s="412">
        <f>INDEX('4-1主要费项费项月累成本使用情况 '!C31:N31,MATCH($L$3&amp;"月",表3_3[[#Headers],[1月]:[12月]],0))/10000</f>
        <v>0</v>
      </c>
      <c r="S55" s="432" t="str">
        <f t="shared" si="2"/>
        <v>无年度目标</v>
      </c>
      <c r="T55" s="433" t="str">
        <f t="shared" si="3"/>
        <v>无月度目标</v>
      </c>
    </row>
    <row r="56" s="330" customFormat="1" ht="27.95" customHeight="1" spans="2:20">
      <c r="B56" s="368"/>
      <c r="C56" s="369"/>
      <c r="D56" s="369"/>
      <c r="E56" s="369"/>
      <c r="F56" s="369"/>
      <c r="G56" s="369"/>
      <c r="H56" s="369"/>
      <c r="I56" s="369"/>
      <c r="J56" s="369"/>
      <c r="K56" s="369"/>
      <c r="L56" s="369"/>
      <c r="M56" s="369"/>
      <c r="N56" s="414" t="s">
        <v>222</v>
      </c>
      <c r="O56" s="415" t="s">
        <v>223</v>
      </c>
      <c r="P56" s="412">
        <f>'2 过程管理表单'!H428/10000</f>
        <v>0</v>
      </c>
      <c r="Q56" s="412">
        <f>INDEX('4-1主要费项费项月累成本使用情况 '!C37:N37,MATCH($L$3&amp;"月",表3_3[[#Headers],[1月]:[12月]],0))/10000</f>
        <v>0</v>
      </c>
      <c r="R56" s="412">
        <f>INDEX('4-1主要费项费项月累成本使用情况 '!C35:N35,MATCH($L$3&amp;"月",表3_3[[#Headers],[1月]:[12月]],0))/10000</f>
        <v>0.443695517808219</v>
      </c>
      <c r="S56" s="432" t="str">
        <f t="shared" si="2"/>
        <v>无年度目标</v>
      </c>
      <c r="T56" s="433" t="str">
        <f t="shared" si="3"/>
        <v>无月度目标</v>
      </c>
    </row>
    <row r="57" s="330" customFormat="1" ht="27.95" customHeight="1" spans="2:20">
      <c r="B57" s="370"/>
      <c r="C57" s="371"/>
      <c r="D57" s="371"/>
      <c r="E57" s="371"/>
      <c r="F57" s="371"/>
      <c r="G57" s="371"/>
      <c r="H57" s="371"/>
      <c r="I57" s="371"/>
      <c r="J57" s="371"/>
      <c r="K57" s="371"/>
      <c r="L57" s="371">
        <v>0</v>
      </c>
      <c r="M57" s="371"/>
      <c r="N57" s="416"/>
      <c r="O57" s="416"/>
      <c r="P57" s="365"/>
      <c r="Q57" s="365"/>
      <c r="R57" s="365"/>
      <c r="S57" s="365"/>
      <c r="T57" s="430"/>
    </row>
    <row r="58" s="330" customFormat="1" ht="27.95" customHeight="1" spans="2:20">
      <c r="B58" s="357" t="s">
        <v>224</v>
      </c>
      <c r="C58" s="358"/>
      <c r="D58" s="358"/>
      <c r="E58" s="358"/>
      <c r="F58" s="358"/>
      <c r="G58" s="358"/>
      <c r="H58" s="358"/>
      <c r="I58" s="358"/>
      <c r="J58" s="358"/>
      <c r="K58" s="358"/>
      <c r="L58" s="358"/>
      <c r="M58" s="358"/>
      <c r="N58" s="358"/>
      <c r="O58" s="358"/>
      <c r="P58" s="358"/>
      <c r="Q58" s="358"/>
      <c r="R58" s="358"/>
      <c r="S58" s="358"/>
      <c r="T58" s="427"/>
    </row>
    <row r="59" s="330" customFormat="1" ht="27.95" customHeight="1" spans="2:20">
      <c r="B59" s="368"/>
      <c r="C59" s="369"/>
      <c r="D59" s="369"/>
      <c r="E59" s="369"/>
      <c r="F59" s="369"/>
      <c r="G59" s="369"/>
      <c r="H59" s="369"/>
      <c r="I59" s="369"/>
      <c r="J59" s="369"/>
      <c r="K59" s="369"/>
      <c r="L59" s="369"/>
      <c r="M59" s="369"/>
      <c r="T59" s="434"/>
    </row>
    <row r="60" s="330" customFormat="1" ht="27.95" customHeight="1" spans="2:20">
      <c r="B60" s="368"/>
      <c r="C60" s="369"/>
      <c r="D60" s="369"/>
      <c r="E60" s="369"/>
      <c r="F60" s="369"/>
      <c r="G60" s="369"/>
      <c r="H60" s="369"/>
      <c r="I60" s="369"/>
      <c r="J60" s="369"/>
      <c r="K60" s="369"/>
      <c r="L60" s="369"/>
      <c r="M60" s="369"/>
      <c r="T60" s="434"/>
    </row>
    <row r="61" s="330" customFormat="1" ht="27.95" customHeight="1" spans="2:20">
      <c r="B61" s="368"/>
      <c r="C61" s="369"/>
      <c r="D61" s="369"/>
      <c r="E61" s="369"/>
      <c r="F61" s="369"/>
      <c r="G61" s="369"/>
      <c r="H61" s="369"/>
      <c r="I61" s="369"/>
      <c r="J61" s="369"/>
      <c r="K61" s="369"/>
      <c r="L61" s="369"/>
      <c r="M61" s="369"/>
      <c r="T61" s="434"/>
    </row>
    <row r="62" s="330" customFormat="1" ht="27.95" customHeight="1" spans="2:20">
      <c r="B62" s="368"/>
      <c r="C62" s="369"/>
      <c r="D62" s="369"/>
      <c r="E62" s="369"/>
      <c r="F62" s="369"/>
      <c r="G62" s="369"/>
      <c r="H62" s="369"/>
      <c r="I62" s="369"/>
      <c r="J62" s="369"/>
      <c r="K62" s="369"/>
      <c r="L62" s="369"/>
      <c r="M62" s="369"/>
      <c r="T62" s="434"/>
    </row>
    <row r="63" s="330" customFormat="1" ht="27.95" customHeight="1" spans="2:20">
      <c r="B63" s="368"/>
      <c r="C63" s="369"/>
      <c r="D63" s="369"/>
      <c r="E63" s="369"/>
      <c r="F63" s="369"/>
      <c r="G63" s="369"/>
      <c r="H63" s="369"/>
      <c r="I63" s="369"/>
      <c r="J63" s="369"/>
      <c r="K63" s="369"/>
      <c r="L63" s="369"/>
      <c r="M63" s="369"/>
      <c r="T63" s="434"/>
    </row>
    <row r="64" s="330" customFormat="1" ht="27.95" customHeight="1" spans="2:20">
      <c r="B64" s="368"/>
      <c r="C64" s="369"/>
      <c r="D64" s="369"/>
      <c r="E64" s="369"/>
      <c r="F64" s="369"/>
      <c r="G64" s="369"/>
      <c r="H64" s="369"/>
      <c r="I64" s="369"/>
      <c r="J64" s="369"/>
      <c r="K64" s="369"/>
      <c r="L64" s="369"/>
      <c r="M64" s="369"/>
      <c r="N64" s="361"/>
      <c r="O64" s="361"/>
      <c r="T64" s="434"/>
    </row>
    <row r="65" s="326" customFormat="1" spans="1:20">
      <c r="A65" s="330"/>
      <c r="B65" s="359"/>
      <c r="C65" s="360"/>
      <c r="D65" s="360"/>
      <c r="E65" s="360"/>
      <c r="F65" s="360"/>
      <c r="G65" s="360"/>
      <c r="H65" s="360"/>
      <c r="I65" s="360"/>
      <c r="J65" s="360"/>
      <c r="K65" s="360"/>
      <c r="L65" s="360"/>
      <c r="M65" s="360"/>
      <c r="N65" s="329"/>
      <c r="O65" s="329"/>
      <c r="T65" s="428"/>
    </row>
    <row r="66" s="326" customFormat="1" ht="27.95" customHeight="1" spans="1:20">
      <c r="A66" s="329"/>
      <c r="B66" s="362"/>
      <c r="C66" s="329"/>
      <c r="D66" s="329"/>
      <c r="E66" s="329"/>
      <c r="F66" s="329"/>
      <c r="G66" s="329"/>
      <c r="H66" s="329"/>
      <c r="I66" s="329"/>
      <c r="J66" s="329"/>
      <c r="K66" s="329"/>
      <c r="L66" s="329"/>
      <c r="M66" s="329"/>
      <c r="N66" s="329"/>
      <c r="O66" s="329"/>
      <c r="T66" s="428"/>
    </row>
    <row r="67" s="326" customFormat="1" spans="1:20">
      <c r="A67" s="330"/>
      <c r="B67" s="359"/>
      <c r="C67" s="360"/>
      <c r="D67" s="360"/>
      <c r="E67" s="360"/>
      <c r="F67" s="360"/>
      <c r="G67" s="360"/>
      <c r="H67" s="360"/>
      <c r="I67" s="360"/>
      <c r="J67" s="360"/>
      <c r="K67" s="360"/>
      <c r="L67" s="360"/>
      <c r="M67" s="360"/>
      <c r="N67" s="329"/>
      <c r="O67" s="329"/>
      <c r="T67" s="428"/>
    </row>
    <row r="68" s="326" customFormat="1" spans="1:20">
      <c r="A68" s="330"/>
      <c r="B68" s="359"/>
      <c r="C68" s="360"/>
      <c r="D68" s="360"/>
      <c r="E68" s="360"/>
      <c r="F68" s="360"/>
      <c r="G68" s="360"/>
      <c r="H68" s="360"/>
      <c r="I68" s="360"/>
      <c r="J68" s="360"/>
      <c r="K68" s="360"/>
      <c r="L68" s="360"/>
      <c r="M68" s="360"/>
      <c r="N68" s="329"/>
      <c r="O68" s="329"/>
      <c r="T68" s="428"/>
    </row>
    <row r="69" s="326" customFormat="1" spans="1:20">
      <c r="A69" s="330"/>
      <c r="B69" s="359"/>
      <c r="C69" s="360"/>
      <c r="D69" s="360"/>
      <c r="E69" s="360"/>
      <c r="F69" s="360"/>
      <c r="G69" s="360"/>
      <c r="H69" s="360"/>
      <c r="I69" s="360"/>
      <c r="J69" s="360"/>
      <c r="K69" s="360"/>
      <c r="L69" s="360"/>
      <c r="M69" s="360"/>
      <c r="N69" s="329"/>
      <c r="O69" s="329"/>
      <c r="T69" s="428"/>
    </row>
    <row r="70" s="326" customFormat="1" spans="1:20">
      <c r="A70" s="330"/>
      <c r="B70" s="366"/>
      <c r="C70" s="367"/>
      <c r="D70" s="367"/>
      <c r="E70" s="367"/>
      <c r="F70" s="367"/>
      <c r="G70" s="367"/>
      <c r="H70" s="367"/>
      <c r="I70" s="367"/>
      <c r="J70" s="367"/>
      <c r="K70" s="367"/>
      <c r="L70" s="367"/>
      <c r="M70" s="367"/>
      <c r="N70" s="365"/>
      <c r="O70" s="365"/>
      <c r="P70" s="367"/>
      <c r="Q70" s="367"/>
      <c r="R70" s="367"/>
      <c r="S70" s="367"/>
      <c r="T70" s="431"/>
    </row>
    <row r="71" s="326" customFormat="1" ht="27.95" customHeight="1" spans="1:20">
      <c r="A71" s="330"/>
      <c r="B71" s="357" t="s">
        <v>225</v>
      </c>
      <c r="C71" s="358"/>
      <c r="D71" s="358"/>
      <c r="E71" s="358"/>
      <c r="F71" s="358"/>
      <c r="G71" s="358"/>
      <c r="H71" s="358"/>
      <c r="I71" s="358"/>
      <c r="J71" s="358"/>
      <c r="K71" s="358"/>
      <c r="L71" s="358"/>
      <c r="M71" s="358"/>
      <c r="N71" s="358"/>
      <c r="O71" s="358"/>
      <c r="P71" s="358"/>
      <c r="Q71" s="358"/>
      <c r="R71" s="358"/>
      <c r="S71" s="358"/>
      <c r="T71" s="427"/>
    </row>
    <row r="72" s="326" customFormat="1" spans="1:20">
      <c r="A72" s="330"/>
      <c r="B72" s="359"/>
      <c r="C72" s="360"/>
      <c r="D72" s="360"/>
      <c r="E72" s="360"/>
      <c r="F72" s="360"/>
      <c r="G72" s="360"/>
      <c r="H72" s="360"/>
      <c r="I72" s="360"/>
      <c r="J72" s="360"/>
      <c r="K72" s="360"/>
      <c r="L72" s="360"/>
      <c r="M72" s="360"/>
      <c r="N72" s="329"/>
      <c r="O72" s="329"/>
      <c r="T72" s="428"/>
    </row>
    <row r="73" s="326" customFormat="1" spans="1:20">
      <c r="A73" s="330"/>
      <c r="B73" s="359"/>
      <c r="C73" s="360"/>
      <c r="D73" s="360"/>
      <c r="E73" s="360"/>
      <c r="F73" s="360"/>
      <c r="G73" s="360"/>
      <c r="H73" s="360"/>
      <c r="I73" s="360"/>
      <c r="J73" s="360"/>
      <c r="K73" s="360"/>
      <c r="L73" s="360"/>
      <c r="M73" s="360"/>
      <c r="N73" s="329"/>
      <c r="O73" s="329"/>
      <c r="T73" s="428"/>
    </row>
    <row r="74" s="326" customFormat="1" spans="1:20">
      <c r="A74" s="330"/>
      <c r="B74" s="359"/>
      <c r="C74" s="360"/>
      <c r="D74" s="360"/>
      <c r="E74" s="360"/>
      <c r="F74" s="360"/>
      <c r="G74" s="360"/>
      <c r="H74" s="360"/>
      <c r="I74" s="360"/>
      <c r="J74" s="360"/>
      <c r="K74" s="360"/>
      <c r="L74" s="360"/>
      <c r="M74" s="360"/>
      <c r="N74" s="329"/>
      <c r="O74" s="329"/>
      <c r="T74" s="428"/>
    </row>
    <row r="75" s="326" customFormat="1" spans="1:20">
      <c r="A75" s="330"/>
      <c r="B75" s="359"/>
      <c r="C75" s="360"/>
      <c r="D75" s="360"/>
      <c r="E75" s="360"/>
      <c r="F75" s="360"/>
      <c r="G75" s="360"/>
      <c r="H75" s="360"/>
      <c r="I75" s="360"/>
      <c r="J75" s="360"/>
      <c r="K75" s="360"/>
      <c r="L75" s="360"/>
      <c r="M75" s="360"/>
      <c r="N75" s="329"/>
      <c r="O75" s="329"/>
      <c r="T75" s="428"/>
    </row>
    <row r="76" s="326" customFormat="1" spans="1:20">
      <c r="A76" s="330"/>
      <c r="B76" s="359"/>
      <c r="C76" s="360"/>
      <c r="D76" s="360"/>
      <c r="E76" s="360"/>
      <c r="F76" s="360"/>
      <c r="G76" s="360"/>
      <c r="H76" s="360"/>
      <c r="I76" s="360"/>
      <c r="J76" s="360"/>
      <c r="K76" s="360"/>
      <c r="L76" s="360"/>
      <c r="M76" s="360"/>
      <c r="N76" s="329"/>
      <c r="O76" s="329"/>
      <c r="T76" s="428"/>
    </row>
    <row r="77" s="326" customFormat="1" spans="1:20">
      <c r="A77" s="330"/>
      <c r="B77" s="359"/>
      <c r="C77" s="360"/>
      <c r="D77" s="360"/>
      <c r="E77" s="360"/>
      <c r="F77" s="360"/>
      <c r="G77" s="360"/>
      <c r="H77" s="360"/>
      <c r="I77" s="360"/>
      <c r="J77" s="360"/>
      <c r="K77" s="360"/>
      <c r="L77" s="360"/>
      <c r="M77" s="360"/>
      <c r="N77" s="329"/>
      <c r="O77" s="329"/>
      <c r="T77" s="428"/>
    </row>
    <row r="78" s="326" customFormat="1" spans="1:20">
      <c r="A78" s="330"/>
      <c r="B78" s="359"/>
      <c r="C78" s="360"/>
      <c r="D78" s="360"/>
      <c r="E78" s="360"/>
      <c r="F78" s="360"/>
      <c r="G78" s="360"/>
      <c r="H78" s="360"/>
      <c r="I78" s="360"/>
      <c r="J78" s="360"/>
      <c r="K78" s="360"/>
      <c r="L78" s="360"/>
      <c r="M78" s="360"/>
      <c r="N78" s="329"/>
      <c r="O78" s="329"/>
      <c r="T78" s="428"/>
    </row>
    <row r="79" s="326" customFormat="1" spans="1:20">
      <c r="A79" s="330"/>
      <c r="B79" s="359"/>
      <c r="C79" s="360"/>
      <c r="D79" s="360"/>
      <c r="E79" s="360"/>
      <c r="F79" s="360"/>
      <c r="G79" s="360"/>
      <c r="H79" s="360"/>
      <c r="I79" s="360"/>
      <c r="J79" s="360"/>
      <c r="K79" s="360"/>
      <c r="L79" s="360"/>
      <c r="M79" s="360"/>
      <c r="N79" s="329"/>
      <c r="O79" s="329"/>
      <c r="T79" s="428"/>
    </row>
    <row r="80" s="326" customFormat="1" spans="1:20">
      <c r="A80" s="330"/>
      <c r="B80" s="359"/>
      <c r="C80" s="360"/>
      <c r="D80" s="360"/>
      <c r="E80" s="360"/>
      <c r="F80" s="360"/>
      <c r="G80" s="360"/>
      <c r="H80" s="360"/>
      <c r="I80" s="360"/>
      <c r="J80" s="360"/>
      <c r="K80" s="360"/>
      <c r="L80" s="360"/>
      <c r="M80" s="360"/>
      <c r="N80" s="329"/>
      <c r="O80" s="329"/>
      <c r="T80" s="428"/>
    </row>
    <row r="81" s="326" customFormat="1" spans="1:20">
      <c r="A81" s="330"/>
      <c r="B81" s="359"/>
      <c r="C81" s="360"/>
      <c r="D81" s="360"/>
      <c r="E81" s="360"/>
      <c r="F81" s="360"/>
      <c r="G81" s="360"/>
      <c r="H81" s="360"/>
      <c r="I81" s="360"/>
      <c r="J81" s="360"/>
      <c r="K81" s="360"/>
      <c r="L81" s="360"/>
      <c r="M81" s="360"/>
      <c r="N81" s="329"/>
      <c r="O81" s="329"/>
      <c r="T81" s="428"/>
    </row>
    <row r="82" s="326" customFormat="1" spans="1:20">
      <c r="A82" s="330"/>
      <c r="B82" s="359"/>
      <c r="C82" s="360"/>
      <c r="D82" s="360"/>
      <c r="E82" s="360"/>
      <c r="F82" s="360"/>
      <c r="G82" s="360"/>
      <c r="H82" s="360"/>
      <c r="I82" s="360"/>
      <c r="J82" s="360"/>
      <c r="K82" s="360"/>
      <c r="L82" s="360"/>
      <c r="M82" s="360"/>
      <c r="N82" s="329"/>
      <c r="O82" s="329"/>
      <c r="T82" s="428"/>
    </row>
    <row r="83" s="326" customFormat="1" spans="1:20">
      <c r="A83" s="330"/>
      <c r="B83" s="359"/>
      <c r="C83" s="360"/>
      <c r="D83" s="360"/>
      <c r="E83" s="360"/>
      <c r="F83" s="360"/>
      <c r="G83" s="360"/>
      <c r="H83" s="360"/>
      <c r="I83" s="360"/>
      <c r="J83" s="360"/>
      <c r="K83" s="360"/>
      <c r="L83" s="360"/>
      <c r="M83" s="360"/>
      <c r="N83" s="329"/>
      <c r="O83" s="329"/>
      <c r="T83" s="428"/>
    </row>
    <row r="84" s="326" customFormat="1" spans="1:20">
      <c r="A84" s="330"/>
      <c r="B84" s="359"/>
      <c r="C84" s="360"/>
      <c r="D84" s="360"/>
      <c r="E84" s="360"/>
      <c r="F84" s="360"/>
      <c r="G84" s="360"/>
      <c r="H84" s="360"/>
      <c r="I84" s="360"/>
      <c r="J84" s="360"/>
      <c r="K84" s="360"/>
      <c r="L84" s="360"/>
      <c r="M84" s="360"/>
      <c r="N84" s="329"/>
      <c r="O84" s="329"/>
      <c r="T84" s="428"/>
    </row>
    <row r="85" s="326" customFormat="1" spans="1:20">
      <c r="A85" s="330"/>
      <c r="B85" s="359"/>
      <c r="C85" s="360"/>
      <c r="D85" s="360"/>
      <c r="E85" s="360"/>
      <c r="F85" s="360"/>
      <c r="G85" s="360"/>
      <c r="H85" s="360"/>
      <c r="I85" s="360"/>
      <c r="J85" s="360"/>
      <c r="K85" s="360"/>
      <c r="L85" s="360"/>
      <c r="M85" s="360"/>
      <c r="N85" s="329"/>
      <c r="O85" s="329"/>
      <c r="T85" s="428"/>
    </row>
    <row r="86" s="326" customFormat="1" spans="1:20">
      <c r="A86" s="330"/>
      <c r="B86" s="359"/>
      <c r="C86" s="360"/>
      <c r="D86" s="360"/>
      <c r="E86" s="360"/>
      <c r="F86" s="360"/>
      <c r="G86" s="360"/>
      <c r="H86" s="360"/>
      <c r="I86" s="360"/>
      <c r="J86" s="360"/>
      <c r="K86" s="360"/>
      <c r="L86" s="360"/>
      <c r="M86" s="360"/>
      <c r="N86" s="329"/>
      <c r="O86" s="329"/>
      <c r="T86" s="428"/>
    </row>
    <row r="87" s="326" customFormat="1" spans="1:20">
      <c r="A87" s="330"/>
      <c r="B87" s="366"/>
      <c r="C87" s="367"/>
      <c r="D87" s="367"/>
      <c r="E87" s="367"/>
      <c r="F87" s="367"/>
      <c r="G87" s="367"/>
      <c r="H87" s="367"/>
      <c r="I87" s="367"/>
      <c r="J87" s="367"/>
      <c r="K87" s="367"/>
      <c r="L87" s="367"/>
      <c r="M87" s="367"/>
      <c r="N87" s="365"/>
      <c r="O87" s="365"/>
      <c r="P87" s="367"/>
      <c r="Q87" s="367"/>
      <c r="R87" s="367"/>
      <c r="S87" s="367"/>
      <c r="T87" s="431"/>
    </row>
  </sheetData>
  <mergeCells count="43">
    <mergeCell ref="B2:T2"/>
    <mergeCell ref="B3:C3"/>
    <mergeCell ref="D3:H3"/>
    <mergeCell ref="O3:T3"/>
    <mergeCell ref="B4:C4"/>
    <mergeCell ref="D4:E4"/>
    <mergeCell ref="F4:G4"/>
    <mergeCell ref="H4:I4"/>
    <mergeCell ref="B5:C5"/>
    <mergeCell ref="D5:E5"/>
    <mergeCell ref="F5:G5"/>
    <mergeCell ref="H5:I5"/>
    <mergeCell ref="B6:C6"/>
    <mergeCell ref="D6:E6"/>
    <mergeCell ref="F6:G6"/>
    <mergeCell ref="H6:I6"/>
    <mergeCell ref="B7:C7"/>
    <mergeCell ref="F7:G7"/>
    <mergeCell ref="H7:I7"/>
    <mergeCell ref="B8:C8"/>
    <mergeCell ref="F8:G8"/>
    <mergeCell ref="H8:I8"/>
    <mergeCell ref="B9:C9"/>
    <mergeCell ref="F9:G9"/>
    <mergeCell ref="H9:I9"/>
    <mergeCell ref="B10:C10"/>
    <mergeCell ref="D10:E10"/>
    <mergeCell ref="F10:G10"/>
    <mergeCell ref="H10:I10"/>
    <mergeCell ref="J10:K10"/>
    <mergeCell ref="L10:M10"/>
    <mergeCell ref="B12:T12"/>
    <mergeCell ref="B25:T25"/>
    <mergeCell ref="B45:T45"/>
    <mergeCell ref="B58:T58"/>
    <mergeCell ref="B71:T71"/>
    <mergeCell ref="N46:N47"/>
    <mergeCell ref="O46:O47"/>
    <mergeCell ref="P46:P47"/>
    <mergeCell ref="Q46:Q47"/>
    <mergeCell ref="R46:R47"/>
    <mergeCell ref="S46:S47"/>
    <mergeCell ref="T46:T47"/>
  </mergeCells>
  <conditionalFormatting sqref="H5:I5">
    <cfRule type="expression" dxfId="0" priority="2">
      <formula>$H$5&gt;$H$4</formula>
    </cfRule>
  </conditionalFormatting>
  <conditionalFormatting sqref="H6:I6">
    <cfRule type="expression" dxfId="0" priority="1">
      <formula>$H$6&gt;1</formula>
    </cfRule>
  </conditionalFormatting>
  <conditionalFormatting sqref="H7:I7">
    <cfRule type="expression" dxfId="0" priority="5">
      <formula>$H$7&gt;$H$4</formula>
    </cfRule>
  </conditionalFormatting>
  <conditionalFormatting sqref="H8:I8">
    <cfRule type="expression" dxfId="0" priority="4">
      <formula>$H$8&gt;$H$4</formula>
    </cfRule>
  </conditionalFormatting>
  <conditionalFormatting sqref="H9:I9">
    <cfRule type="expression" dxfId="0" priority="3">
      <formula>$H$9&gt;$H$4</formula>
    </cfRule>
  </conditionalFormatting>
  <conditionalFormatting sqref="S48">
    <cfRule type="expression" dxfId="0" priority="23">
      <formula>S48&gt;1</formula>
    </cfRule>
  </conditionalFormatting>
  <conditionalFormatting sqref="T48">
    <cfRule type="expression" dxfId="0" priority="22">
      <formula>T48&gt;1</formula>
    </cfRule>
  </conditionalFormatting>
  <conditionalFormatting sqref="S49">
    <cfRule type="expression" dxfId="0" priority="21">
      <formula>S49&gt;1</formula>
    </cfRule>
  </conditionalFormatting>
  <conditionalFormatting sqref="T49">
    <cfRule type="expression" dxfId="0" priority="13">
      <formula>T49&gt;1</formula>
    </cfRule>
  </conditionalFormatting>
  <conditionalFormatting sqref="S50">
    <cfRule type="expression" dxfId="0" priority="20">
      <formula>S50&gt;1</formula>
    </cfRule>
  </conditionalFormatting>
  <conditionalFormatting sqref="T50">
    <cfRule type="expression" dxfId="0" priority="12">
      <formula>T50&gt;1</formula>
    </cfRule>
  </conditionalFormatting>
  <conditionalFormatting sqref="S51">
    <cfRule type="expression" dxfId="0" priority="19">
      <formula>S51&gt;1</formula>
    </cfRule>
  </conditionalFormatting>
  <conditionalFormatting sqref="T51">
    <cfRule type="expression" dxfId="0" priority="11">
      <formula>T51&gt;1</formula>
    </cfRule>
  </conditionalFormatting>
  <conditionalFormatting sqref="S52">
    <cfRule type="expression" dxfId="0" priority="18">
      <formula>S52&gt;1</formula>
    </cfRule>
  </conditionalFormatting>
  <conditionalFormatting sqref="T52">
    <cfRule type="expression" dxfId="0" priority="10">
      <formula>T52&gt;1</formula>
    </cfRule>
  </conditionalFormatting>
  <conditionalFormatting sqref="S53">
    <cfRule type="expression" dxfId="0" priority="17">
      <formula>S53&gt;1</formula>
    </cfRule>
  </conditionalFormatting>
  <conditionalFormatting sqref="T53">
    <cfRule type="expression" dxfId="0" priority="9">
      <formula>T53&gt;1</formula>
    </cfRule>
  </conditionalFormatting>
  <conditionalFormatting sqref="S54">
    <cfRule type="expression" dxfId="0" priority="16">
      <formula>S54&gt;1</formula>
    </cfRule>
  </conditionalFormatting>
  <conditionalFormatting sqref="T54">
    <cfRule type="expression" dxfId="0" priority="8">
      <formula>T54&gt;1</formula>
    </cfRule>
  </conditionalFormatting>
  <conditionalFormatting sqref="S55">
    <cfRule type="expression" dxfId="0" priority="15">
      <formula>S55&gt;1</formula>
    </cfRule>
  </conditionalFormatting>
  <conditionalFormatting sqref="T55">
    <cfRule type="expression" dxfId="0" priority="7">
      <formula>T55&gt;1</formula>
    </cfRule>
  </conditionalFormatting>
  <conditionalFormatting sqref="S56">
    <cfRule type="expression" dxfId="0" priority="14">
      <formula>S56&gt;1</formula>
    </cfRule>
  </conditionalFormatting>
  <conditionalFormatting sqref="T56">
    <cfRule type="expression" dxfId="0" priority="6">
      <formula>T56&gt;1</formula>
    </cfRule>
  </conditionalFormatting>
  <dataValidations count="1">
    <dataValidation type="list" allowBlank="1" showInputMessage="1" showErrorMessage="1" sqref="L3">
      <formula1>"1,2,3,4,5,6,7,8,9,10,11,12"</formula1>
    </dataValidation>
  </dataValidations>
  <pageMargins left="0.75" right="0.75" top="1" bottom="1" header="0.5" footer="0.5"/>
  <headerFooter/>
  <drawing r:id="rId1"/>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BJ366"/>
  <sheetViews>
    <sheetView topLeftCell="A97" workbookViewId="0">
      <selection activeCell="P106" sqref="P106"/>
    </sheetView>
  </sheetViews>
  <sheetFormatPr defaultColWidth="9" defaultRowHeight="14"/>
  <cols>
    <col min="1" max="1" width="23.7545454545455" customWidth="1"/>
    <col min="2" max="2" width="17.5" customWidth="1"/>
    <col min="3" max="3" width="15.8636363636364" hidden="1" customWidth="1"/>
    <col min="4" max="14" width="9" hidden="1" customWidth="1"/>
    <col min="15" max="15" width="12.6272727272727" hidden="1" customWidth="1"/>
    <col min="16" max="27" width="12.6272727272727" customWidth="1"/>
  </cols>
  <sheetData>
    <row r="1" spans="1:1">
      <c r="A1" t="s">
        <v>226</v>
      </c>
    </row>
    <row r="2" ht="13.5" customHeight="1" spans="1:28">
      <c r="A2" t="s">
        <v>227</v>
      </c>
      <c r="B2" t="s">
        <v>228</v>
      </c>
      <c r="C2" t="s">
        <v>229</v>
      </c>
      <c r="D2" t="s">
        <v>230</v>
      </c>
      <c r="E2" t="s">
        <v>231</v>
      </c>
      <c r="F2" t="s">
        <v>232</v>
      </c>
      <c r="G2" t="s">
        <v>233</v>
      </c>
      <c r="H2" t="s">
        <v>234</v>
      </c>
      <c r="I2" t="s">
        <v>235</v>
      </c>
      <c r="J2" t="s">
        <v>236</v>
      </c>
      <c r="K2" t="s">
        <v>237</v>
      </c>
      <c r="L2" t="s">
        <v>238</v>
      </c>
      <c r="M2" t="s">
        <v>239</v>
      </c>
      <c r="N2" t="s">
        <v>240</v>
      </c>
      <c r="O2" t="s">
        <v>241</v>
      </c>
      <c r="P2" t="s">
        <v>242</v>
      </c>
      <c r="Q2" t="s">
        <v>243</v>
      </c>
      <c r="R2" t="s">
        <v>244</v>
      </c>
      <c r="S2" t="s">
        <v>245</v>
      </c>
      <c r="T2" t="s">
        <v>246</v>
      </c>
      <c r="U2" t="s">
        <v>247</v>
      </c>
      <c r="V2" t="s">
        <v>248</v>
      </c>
      <c r="W2" t="s">
        <v>249</v>
      </c>
      <c r="X2" t="s">
        <v>250</v>
      </c>
      <c r="Y2" t="s">
        <v>251</v>
      </c>
      <c r="Z2" t="s">
        <v>252</v>
      </c>
      <c r="AA2" t="s">
        <v>253</v>
      </c>
      <c r="AB2" t="s">
        <v>254</v>
      </c>
    </row>
    <row r="3" spans="1:28">
      <c r="A3">
        <v>6000</v>
      </c>
      <c r="B3" t="s">
        <v>255</v>
      </c>
      <c r="C3">
        <v>5578052.00490566</v>
      </c>
      <c r="D3">
        <v>41359.54</v>
      </c>
      <c r="E3">
        <v>861009.96</v>
      </c>
      <c r="F3">
        <v>502115</v>
      </c>
      <c r="G3">
        <v>455520.48</v>
      </c>
      <c r="H3">
        <v>510187.4</v>
      </c>
      <c r="I3">
        <v>435651.31</v>
      </c>
      <c r="J3">
        <v>118504.5</v>
      </c>
      <c r="K3">
        <v>864521.99</v>
      </c>
      <c r="L3">
        <v>410275.24</v>
      </c>
      <c r="M3">
        <v>492501.5</v>
      </c>
      <c r="N3">
        <v>408180.490566038</v>
      </c>
      <c r="O3">
        <v>478224.594339623</v>
      </c>
      <c r="P3">
        <v>5157579.804</v>
      </c>
      <c r="Q3">
        <v>429798.317</v>
      </c>
      <c r="R3">
        <v>429798.317</v>
      </c>
      <c r="S3">
        <v>429798.317</v>
      </c>
      <c r="T3">
        <v>429798.317</v>
      </c>
      <c r="U3">
        <v>429798.317</v>
      </c>
      <c r="V3">
        <v>429798.317</v>
      </c>
      <c r="W3">
        <v>429798.317</v>
      </c>
      <c r="X3">
        <v>429798.317</v>
      </c>
      <c r="Y3">
        <v>429798.317</v>
      </c>
      <c r="Z3">
        <v>429798.317</v>
      </c>
      <c r="AA3">
        <v>429798.317</v>
      </c>
      <c r="AB3">
        <v>429798.317</v>
      </c>
    </row>
    <row r="4" spans="1:28">
      <c r="A4">
        <v>6001</v>
      </c>
      <c r="B4" t="s">
        <v>256</v>
      </c>
      <c r="C4">
        <v>5578052.00490566</v>
      </c>
      <c r="D4">
        <v>41359.54</v>
      </c>
      <c r="E4">
        <v>861009.96</v>
      </c>
      <c r="F4">
        <v>502115</v>
      </c>
      <c r="G4">
        <v>455520.48</v>
      </c>
      <c r="H4">
        <v>510187.4</v>
      </c>
      <c r="I4">
        <v>435651.31</v>
      </c>
      <c r="J4">
        <v>118504.5</v>
      </c>
      <c r="K4">
        <v>864521.99</v>
      </c>
      <c r="L4">
        <v>410275.24</v>
      </c>
      <c r="M4">
        <v>492501.5</v>
      </c>
      <c r="N4">
        <v>408180.490566038</v>
      </c>
      <c r="O4">
        <v>478224.594339623</v>
      </c>
      <c r="P4">
        <v>5157579.804</v>
      </c>
      <c r="Q4">
        <v>429798.317</v>
      </c>
      <c r="R4">
        <v>429798.317</v>
      </c>
      <c r="S4">
        <v>429798.317</v>
      </c>
      <c r="T4">
        <v>429798.317</v>
      </c>
      <c r="U4">
        <v>429798.317</v>
      </c>
      <c r="V4">
        <v>429798.317</v>
      </c>
      <c r="W4">
        <v>429798.317</v>
      </c>
      <c r="X4">
        <v>429798.317</v>
      </c>
      <c r="Y4">
        <v>429798.317</v>
      </c>
      <c r="Z4">
        <v>429798.317</v>
      </c>
      <c r="AA4">
        <v>429798.317</v>
      </c>
      <c r="AB4">
        <v>429798.317</v>
      </c>
    </row>
    <row r="5" spans="1:28">
      <c r="A5">
        <v>6001.03</v>
      </c>
      <c r="B5" t="s">
        <v>257</v>
      </c>
      <c r="C5">
        <v>5578052.00490566</v>
      </c>
      <c r="D5">
        <v>41359.54</v>
      </c>
      <c r="E5">
        <v>861009.96</v>
      </c>
      <c r="F5">
        <v>502115</v>
      </c>
      <c r="G5">
        <v>455520.48</v>
      </c>
      <c r="H5">
        <v>510187.4</v>
      </c>
      <c r="I5">
        <v>435651.31</v>
      </c>
      <c r="J5">
        <v>118504.5</v>
      </c>
      <c r="K5">
        <v>864521.99</v>
      </c>
      <c r="L5">
        <v>410275.24</v>
      </c>
      <c r="M5">
        <v>492501.5</v>
      </c>
      <c r="N5">
        <v>408180.490566038</v>
      </c>
      <c r="O5">
        <v>478224.594339623</v>
      </c>
      <c r="P5">
        <v>5157579.804</v>
      </c>
      <c r="Q5">
        <v>429798.317</v>
      </c>
      <c r="R5">
        <v>429798.317</v>
      </c>
      <c r="S5">
        <v>429798.317</v>
      </c>
      <c r="T5">
        <v>429798.317</v>
      </c>
      <c r="U5">
        <v>429798.317</v>
      </c>
      <c r="V5">
        <v>429798.317</v>
      </c>
      <c r="W5">
        <v>429798.317</v>
      </c>
      <c r="X5">
        <v>429798.317</v>
      </c>
      <c r="Y5">
        <v>429798.317</v>
      </c>
      <c r="Z5">
        <v>429798.317</v>
      </c>
      <c r="AA5">
        <v>429798.317</v>
      </c>
      <c r="AB5">
        <v>429798.317</v>
      </c>
    </row>
    <row r="6" spans="1:28">
      <c r="A6" t="s">
        <v>258</v>
      </c>
      <c r="B6" t="s">
        <v>259</v>
      </c>
      <c r="C6">
        <v>5578052.00490566</v>
      </c>
      <c r="D6">
        <v>41359.54</v>
      </c>
      <c r="E6">
        <v>861009.96</v>
      </c>
      <c r="F6">
        <v>502115</v>
      </c>
      <c r="G6">
        <v>455520.48</v>
      </c>
      <c r="H6">
        <v>510187.4</v>
      </c>
      <c r="I6">
        <v>435651.31</v>
      </c>
      <c r="J6">
        <v>118504.5</v>
      </c>
      <c r="K6">
        <v>864521.99</v>
      </c>
      <c r="L6">
        <v>410275.24</v>
      </c>
      <c r="M6">
        <v>492501.5</v>
      </c>
      <c r="N6">
        <v>408180.490566038</v>
      </c>
      <c r="O6">
        <v>478224.594339623</v>
      </c>
      <c r="P6">
        <v>5157579.804</v>
      </c>
      <c r="Q6">
        <v>429798.317</v>
      </c>
      <c r="R6">
        <v>429798.317</v>
      </c>
      <c r="S6">
        <v>429798.317</v>
      </c>
      <c r="T6">
        <v>429798.317</v>
      </c>
      <c r="U6">
        <v>429798.317</v>
      </c>
      <c r="V6">
        <v>429798.317</v>
      </c>
      <c r="W6">
        <v>429798.317</v>
      </c>
      <c r="X6">
        <v>429798.317</v>
      </c>
      <c r="Y6">
        <v>429798.317</v>
      </c>
      <c r="Z6">
        <v>429798.317</v>
      </c>
      <c r="AA6">
        <v>429798.317</v>
      </c>
      <c r="AB6">
        <v>429798.317</v>
      </c>
    </row>
    <row r="7" spans="1:28">
      <c r="A7" t="s">
        <v>260</v>
      </c>
      <c r="B7" t="s">
        <v>261</v>
      </c>
      <c r="C7">
        <v>5507295.36490566</v>
      </c>
      <c r="D7">
        <v>37643.83</v>
      </c>
      <c r="E7">
        <v>861009.96</v>
      </c>
      <c r="F7">
        <v>493987.32</v>
      </c>
      <c r="G7">
        <v>450198.27</v>
      </c>
      <c r="H7">
        <v>506111.18</v>
      </c>
      <c r="I7">
        <v>431384.35</v>
      </c>
      <c r="J7">
        <v>116286.81</v>
      </c>
      <c r="K7">
        <v>826264.07</v>
      </c>
      <c r="L7">
        <v>408180.49</v>
      </c>
      <c r="M7">
        <v>489824</v>
      </c>
      <c r="N7">
        <v>408180.490566038</v>
      </c>
      <c r="O7">
        <v>478224.594339623</v>
      </c>
      <c r="P7">
        <v>5157579.804</v>
      </c>
      <c r="Q7">
        <v>429798.317</v>
      </c>
      <c r="R7">
        <v>429798.317</v>
      </c>
      <c r="S7">
        <v>429798.317</v>
      </c>
      <c r="T7">
        <v>429798.317</v>
      </c>
      <c r="U7">
        <v>429798.317</v>
      </c>
      <c r="V7">
        <v>429798.317</v>
      </c>
      <c r="W7">
        <v>429798.317</v>
      </c>
      <c r="X7">
        <v>429798.317</v>
      </c>
      <c r="Y7">
        <v>429798.317</v>
      </c>
      <c r="Z7">
        <v>429798.317</v>
      </c>
      <c r="AA7">
        <v>429798.317</v>
      </c>
      <c r="AB7">
        <v>429798.317</v>
      </c>
    </row>
    <row r="8" spans="1:28">
      <c r="A8" t="s">
        <v>262</v>
      </c>
      <c r="B8" t="s">
        <v>263</v>
      </c>
      <c r="C8">
        <v>0</v>
      </c>
      <c r="P8">
        <v>0</v>
      </c>
      <c r="Q8">
        <v>0</v>
      </c>
      <c r="R8">
        <v>0</v>
      </c>
      <c r="S8">
        <v>0</v>
      </c>
      <c r="T8">
        <v>0</v>
      </c>
      <c r="U8">
        <v>0</v>
      </c>
      <c r="V8">
        <v>0</v>
      </c>
      <c r="W8">
        <v>0</v>
      </c>
      <c r="X8">
        <v>0</v>
      </c>
      <c r="Y8">
        <v>0</v>
      </c>
      <c r="Z8">
        <v>0</v>
      </c>
      <c r="AA8">
        <v>0</v>
      </c>
      <c r="AB8">
        <v>0</v>
      </c>
    </row>
    <row r="9" spans="1:28">
      <c r="A9" t="s">
        <v>264</v>
      </c>
      <c r="B9" t="s">
        <v>265</v>
      </c>
      <c r="C9">
        <v>0</v>
      </c>
      <c r="P9">
        <v>0</v>
      </c>
      <c r="Q9">
        <v>0</v>
      </c>
      <c r="R9">
        <v>0</v>
      </c>
      <c r="S9">
        <v>0</v>
      </c>
      <c r="T9">
        <v>0</v>
      </c>
      <c r="U9">
        <v>0</v>
      </c>
      <c r="V9">
        <v>0</v>
      </c>
      <c r="W9">
        <v>0</v>
      </c>
      <c r="X9">
        <v>0</v>
      </c>
      <c r="Y9">
        <v>0</v>
      </c>
      <c r="Z9">
        <v>0</v>
      </c>
      <c r="AA9">
        <v>0</v>
      </c>
      <c r="AB9">
        <v>0</v>
      </c>
    </row>
    <row r="10" spans="1:28">
      <c r="A10" t="s">
        <v>266</v>
      </c>
      <c r="B10" t="s">
        <v>267</v>
      </c>
      <c r="C10">
        <v>0</v>
      </c>
      <c r="P10">
        <v>0</v>
      </c>
      <c r="Q10">
        <v>0</v>
      </c>
      <c r="R10">
        <v>0</v>
      </c>
      <c r="S10">
        <v>0</v>
      </c>
      <c r="T10">
        <v>0</v>
      </c>
      <c r="U10">
        <v>0</v>
      </c>
      <c r="V10">
        <v>0</v>
      </c>
      <c r="W10">
        <v>0</v>
      </c>
      <c r="X10">
        <v>0</v>
      </c>
      <c r="Y10">
        <v>0</v>
      </c>
      <c r="Z10">
        <v>0</v>
      </c>
      <c r="AA10">
        <v>0</v>
      </c>
      <c r="AB10">
        <v>0</v>
      </c>
    </row>
    <row r="11" spans="1:16">
      <c r="A11" t="s">
        <v>268</v>
      </c>
      <c r="B11" t="s">
        <v>269</v>
      </c>
      <c r="C11">
        <v>0</v>
      </c>
      <c r="P11">
        <v>0</v>
      </c>
    </row>
    <row r="12" spans="1:16">
      <c r="A12" t="s">
        <v>270</v>
      </c>
      <c r="B12" t="s">
        <v>271</v>
      </c>
      <c r="C12">
        <v>0</v>
      </c>
      <c r="P12">
        <v>0</v>
      </c>
    </row>
    <row r="13" spans="1:28">
      <c r="A13" t="s">
        <v>272</v>
      </c>
      <c r="B13" t="s">
        <v>273</v>
      </c>
      <c r="C13">
        <v>0</v>
      </c>
      <c r="D13">
        <v>0</v>
      </c>
      <c r="E13">
        <v>0</v>
      </c>
      <c r="F13">
        <v>0</v>
      </c>
      <c r="G13">
        <v>0</v>
      </c>
      <c r="H13">
        <v>0</v>
      </c>
      <c r="I13">
        <v>0</v>
      </c>
      <c r="J13">
        <v>0</v>
      </c>
      <c r="K13">
        <v>0</v>
      </c>
      <c r="L13">
        <v>0</v>
      </c>
      <c r="M13">
        <v>0</v>
      </c>
      <c r="N13">
        <v>0</v>
      </c>
      <c r="O13">
        <v>0</v>
      </c>
      <c r="P13">
        <v>0</v>
      </c>
      <c r="Q13">
        <v>0</v>
      </c>
      <c r="R13">
        <v>0</v>
      </c>
      <c r="S13">
        <v>0</v>
      </c>
      <c r="T13">
        <v>0</v>
      </c>
      <c r="U13">
        <v>0</v>
      </c>
      <c r="V13">
        <v>0</v>
      </c>
      <c r="W13">
        <v>0</v>
      </c>
      <c r="X13">
        <v>0</v>
      </c>
      <c r="Y13">
        <v>0</v>
      </c>
      <c r="Z13">
        <v>0</v>
      </c>
      <c r="AA13">
        <v>0</v>
      </c>
      <c r="AB13">
        <v>0</v>
      </c>
    </row>
    <row r="14" spans="1:16">
      <c r="A14" t="s">
        <v>274</v>
      </c>
      <c r="B14" t="s">
        <v>275</v>
      </c>
      <c r="C14">
        <v>0</v>
      </c>
      <c r="P14">
        <v>0</v>
      </c>
    </row>
    <row r="15" spans="1:16">
      <c r="A15" t="s">
        <v>276</v>
      </c>
      <c r="B15" t="s">
        <v>277</v>
      </c>
      <c r="C15">
        <v>0</v>
      </c>
      <c r="P15">
        <v>0</v>
      </c>
    </row>
    <row r="16" spans="1:16">
      <c r="A16" t="s">
        <v>278</v>
      </c>
      <c r="B16" t="s">
        <v>279</v>
      </c>
      <c r="C16">
        <v>0</v>
      </c>
      <c r="P16">
        <v>0</v>
      </c>
    </row>
    <row r="17" spans="1:16">
      <c r="A17" t="s">
        <v>280</v>
      </c>
      <c r="B17" t="s">
        <v>281</v>
      </c>
      <c r="C17">
        <v>0</v>
      </c>
      <c r="P17">
        <v>0</v>
      </c>
    </row>
    <row r="18" spans="1:16">
      <c r="A18" t="s">
        <v>282</v>
      </c>
      <c r="B18" t="s">
        <v>283</v>
      </c>
      <c r="C18">
        <v>0</v>
      </c>
      <c r="P18">
        <v>0</v>
      </c>
    </row>
    <row r="19" spans="1:28">
      <c r="A19" t="s">
        <v>284</v>
      </c>
      <c r="B19" t="s">
        <v>285</v>
      </c>
      <c r="C19">
        <v>70756.64</v>
      </c>
      <c r="D19">
        <v>3715.71</v>
      </c>
      <c r="E19">
        <v>0</v>
      </c>
      <c r="F19">
        <v>8127.68</v>
      </c>
      <c r="G19">
        <v>5322.21</v>
      </c>
      <c r="H19">
        <v>4076.22</v>
      </c>
      <c r="I19">
        <v>4266.96</v>
      </c>
      <c r="J19">
        <v>2217.69</v>
      </c>
      <c r="K19">
        <v>38257.92</v>
      </c>
      <c r="L19">
        <v>2094.75</v>
      </c>
      <c r="M19">
        <v>2677.5</v>
      </c>
      <c r="N19">
        <v>0</v>
      </c>
      <c r="O19">
        <v>0</v>
      </c>
      <c r="P19">
        <v>0</v>
      </c>
      <c r="Q19">
        <v>0</v>
      </c>
      <c r="R19">
        <v>0</v>
      </c>
      <c r="S19">
        <v>0</v>
      </c>
      <c r="T19">
        <v>0</v>
      </c>
      <c r="U19">
        <v>0</v>
      </c>
      <c r="V19">
        <v>0</v>
      </c>
      <c r="W19">
        <v>0</v>
      </c>
      <c r="X19">
        <v>0</v>
      </c>
      <c r="Y19">
        <v>0</v>
      </c>
      <c r="Z19">
        <v>0</v>
      </c>
      <c r="AA19">
        <v>0</v>
      </c>
      <c r="AB19">
        <v>0</v>
      </c>
    </row>
    <row r="20" spans="1:28">
      <c r="A20" t="s">
        <v>286</v>
      </c>
      <c r="B20" t="s">
        <v>287</v>
      </c>
      <c r="C20">
        <v>0</v>
      </c>
      <c r="D20">
        <v>0</v>
      </c>
      <c r="E20">
        <v>0</v>
      </c>
      <c r="F20">
        <v>0</v>
      </c>
      <c r="G20">
        <v>0</v>
      </c>
      <c r="H20">
        <v>0</v>
      </c>
      <c r="I20">
        <v>0</v>
      </c>
      <c r="J20">
        <v>0</v>
      </c>
      <c r="K20">
        <v>0</v>
      </c>
      <c r="L20">
        <v>0</v>
      </c>
      <c r="M20">
        <v>0</v>
      </c>
      <c r="N20">
        <v>0</v>
      </c>
      <c r="O20">
        <v>0</v>
      </c>
      <c r="P20">
        <v>0</v>
      </c>
      <c r="Q20">
        <v>0</v>
      </c>
      <c r="R20">
        <v>0</v>
      </c>
      <c r="S20">
        <v>0</v>
      </c>
      <c r="T20">
        <v>0</v>
      </c>
      <c r="U20">
        <v>0</v>
      </c>
      <c r="V20">
        <v>0</v>
      </c>
      <c r="W20">
        <v>0</v>
      </c>
      <c r="X20">
        <v>0</v>
      </c>
      <c r="Y20">
        <v>0</v>
      </c>
      <c r="Z20">
        <v>0</v>
      </c>
      <c r="AA20">
        <v>0</v>
      </c>
      <c r="AB20">
        <v>0</v>
      </c>
    </row>
    <row r="21" spans="1:28">
      <c r="A21" t="s">
        <v>288</v>
      </c>
      <c r="B21" t="s">
        <v>289</v>
      </c>
      <c r="C21">
        <v>0</v>
      </c>
      <c r="P21">
        <v>0</v>
      </c>
      <c r="Q21">
        <v>0</v>
      </c>
      <c r="R21">
        <v>0</v>
      </c>
      <c r="S21">
        <v>0</v>
      </c>
      <c r="T21">
        <v>0</v>
      </c>
      <c r="U21">
        <v>0</v>
      </c>
      <c r="V21">
        <v>0</v>
      </c>
      <c r="W21">
        <v>0</v>
      </c>
      <c r="X21">
        <v>0</v>
      </c>
      <c r="Y21">
        <v>0</v>
      </c>
      <c r="Z21">
        <v>0</v>
      </c>
      <c r="AA21">
        <v>0</v>
      </c>
      <c r="AB21">
        <v>0</v>
      </c>
    </row>
    <row r="22" spans="1:28">
      <c r="A22" t="s">
        <v>290</v>
      </c>
      <c r="B22" t="s">
        <v>291</v>
      </c>
      <c r="C22">
        <v>0</v>
      </c>
      <c r="P22">
        <v>0</v>
      </c>
      <c r="Q22">
        <v>0</v>
      </c>
      <c r="R22">
        <v>0</v>
      </c>
      <c r="S22">
        <v>0</v>
      </c>
      <c r="T22">
        <v>0</v>
      </c>
      <c r="U22">
        <v>0</v>
      </c>
      <c r="V22">
        <v>0</v>
      </c>
      <c r="W22">
        <v>0</v>
      </c>
      <c r="X22">
        <v>0</v>
      </c>
      <c r="Y22">
        <v>0</v>
      </c>
      <c r="Z22">
        <v>0</v>
      </c>
      <c r="AA22">
        <v>0</v>
      </c>
      <c r="AB22">
        <v>0</v>
      </c>
    </row>
    <row r="23" spans="1:28">
      <c r="A23" t="s">
        <v>292</v>
      </c>
      <c r="B23" t="s">
        <v>293</v>
      </c>
      <c r="C23">
        <v>0</v>
      </c>
      <c r="P23">
        <v>0</v>
      </c>
      <c r="Q23">
        <v>0</v>
      </c>
      <c r="R23">
        <v>0</v>
      </c>
      <c r="S23">
        <v>0</v>
      </c>
      <c r="T23">
        <v>0</v>
      </c>
      <c r="U23">
        <v>0</v>
      </c>
      <c r="V23">
        <v>0</v>
      </c>
      <c r="W23">
        <v>0</v>
      </c>
      <c r="X23">
        <v>0</v>
      </c>
      <c r="Y23">
        <v>0</v>
      </c>
      <c r="Z23">
        <v>0</v>
      </c>
      <c r="AA23">
        <v>0</v>
      </c>
      <c r="AB23">
        <v>0</v>
      </c>
    </row>
    <row r="24" spans="1:28">
      <c r="A24" t="s">
        <v>294</v>
      </c>
      <c r="B24" t="s">
        <v>295</v>
      </c>
      <c r="C24">
        <v>0</v>
      </c>
      <c r="D24">
        <v>0</v>
      </c>
      <c r="E24">
        <v>0</v>
      </c>
      <c r="F24">
        <v>0</v>
      </c>
      <c r="G24">
        <v>0</v>
      </c>
      <c r="H24">
        <v>0</v>
      </c>
      <c r="I24">
        <v>0</v>
      </c>
      <c r="J24">
        <v>0</v>
      </c>
      <c r="K24">
        <v>0</v>
      </c>
      <c r="L24">
        <v>0</v>
      </c>
      <c r="M24">
        <v>0</v>
      </c>
      <c r="N24">
        <v>0</v>
      </c>
      <c r="O24">
        <v>0</v>
      </c>
      <c r="P24">
        <v>0</v>
      </c>
      <c r="Q24">
        <v>0</v>
      </c>
      <c r="R24">
        <v>0</v>
      </c>
      <c r="S24">
        <v>0</v>
      </c>
      <c r="T24">
        <v>0</v>
      </c>
      <c r="U24">
        <v>0</v>
      </c>
      <c r="V24">
        <v>0</v>
      </c>
      <c r="W24">
        <v>0</v>
      </c>
      <c r="X24">
        <v>0</v>
      </c>
      <c r="Y24">
        <v>0</v>
      </c>
      <c r="Z24">
        <v>0</v>
      </c>
      <c r="AA24">
        <v>0</v>
      </c>
      <c r="AB24">
        <v>0</v>
      </c>
    </row>
    <row r="25" spans="1:62">
      <c r="A25" s="54" t="s">
        <v>296</v>
      </c>
      <c r="B25" s="54" t="s">
        <v>297</v>
      </c>
      <c r="C25" s="54">
        <v>0</v>
      </c>
      <c r="D25" s="54"/>
      <c r="E25" s="54"/>
      <c r="F25" s="54"/>
      <c r="G25" s="54"/>
      <c r="H25" s="54"/>
      <c r="I25" s="54"/>
      <c r="J25" s="54"/>
      <c r="K25" s="54"/>
      <c r="L25" s="54"/>
      <c r="M25" s="54"/>
      <c r="N25" s="54"/>
      <c r="O25" s="54"/>
      <c r="P25" s="54">
        <v>0</v>
      </c>
      <c r="Q25" s="54">
        <v>0</v>
      </c>
      <c r="R25" s="54">
        <v>0</v>
      </c>
      <c r="S25" s="54">
        <v>0</v>
      </c>
      <c r="T25" s="54">
        <v>0</v>
      </c>
      <c r="U25" s="54">
        <v>0</v>
      </c>
      <c r="V25" s="54">
        <v>0</v>
      </c>
      <c r="W25" s="54">
        <v>0</v>
      </c>
      <c r="X25" s="54">
        <v>0</v>
      </c>
      <c r="Y25" s="54">
        <v>0</v>
      </c>
      <c r="Z25" s="54">
        <v>0</v>
      </c>
      <c r="AA25" s="54">
        <v>0</v>
      </c>
      <c r="AB25" s="54">
        <v>0</v>
      </c>
      <c r="AC25" s="54"/>
      <c r="AD25" s="54"/>
      <c r="AE25" s="54"/>
      <c r="AF25" s="54"/>
      <c r="AG25" s="54"/>
      <c r="AH25" s="54"/>
      <c r="AI25" s="54"/>
      <c r="AJ25" s="54"/>
      <c r="AK25" s="54"/>
      <c r="AL25" s="54"/>
      <c r="AM25" s="54"/>
      <c r="AN25" s="54"/>
      <c r="AO25" s="54"/>
      <c r="AP25" s="54"/>
      <c r="AQ25" s="54"/>
      <c r="AR25" s="54"/>
      <c r="AS25" s="54"/>
      <c r="AT25" s="54"/>
      <c r="AU25" s="54"/>
      <c r="AV25" s="54"/>
      <c r="AW25" s="54"/>
      <c r="AX25" s="54"/>
      <c r="AY25" s="54"/>
      <c r="AZ25" s="54"/>
      <c r="BA25" s="54"/>
      <c r="BB25" s="54"/>
      <c r="BC25" s="54"/>
      <c r="BD25" s="54"/>
      <c r="BE25" s="54"/>
      <c r="BF25" s="54"/>
      <c r="BG25" s="54"/>
      <c r="BH25" s="54"/>
      <c r="BI25" s="54"/>
      <c r="BJ25" s="54"/>
    </row>
    <row r="26" spans="1:62">
      <c r="A26" s="54" t="s">
        <v>298</v>
      </c>
      <c r="B26" s="54" t="s">
        <v>299</v>
      </c>
      <c r="C26" s="54">
        <v>0</v>
      </c>
      <c r="D26" s="54"/>
      <c r="E26" s="54"/>
      <c r="F26" s="54"/>
      <c r="G26" s="54"/>
      <c r="H26" s="54"/>
      <c r="I26" s="54"/>
      <c r="J26" s="54"/>
      <c r="K26" s="54"/>
      <c r="L26" s="54"/>
      <c r="M26" s="54"/>
      <c r="N26" s="54"/>
      <c r="O26" s="54"/>
      <c r="P26" s="54">
        <v>0</v>
      </c>
      <c r="Q26" s="54">
        <v>0</v>
      </c>
      <c r="R26" s="54">
        <v>0</v>
      </c>
      <c r="S26" s="54">
        <v>0</v>
      </c>
      <c r="T26" s="54">
        <v>0</v>
      </c>
      <c r="U26" s="54">
        <v>0</v>
      </c>
      <c r="V26" s="54">
        <v>0</v>
      </c>
      <c r="W26" s="54">
        <v>0</v>
      </c>
      <c r="X26" s="54">
        <v>0</v>
      </c>
      <c r="Y26" s="54">
        <v>0</v>
      </c>
      <c r="Z26" s="54">
        <v>0</v>
      </c>
      <c r="AA26" s="54">
        <v>0</v>
      </c>
      <c r="AB26" s="54">
        <v>0</v>
      </c>
      <c r="AC26" s="54"/>
      <c r="AD26" s="54"/>
      <c r="AE26" s="54"/>
      <c r="AF26" s="54"/>
      <c r="AG26" s="54"/>
      <c r="AH26" s="54"/>
      <c r="AI26" s="54"/>
      <c r="AJ26" s="54"/>
      <c r="AK26" s="54"/>
      <c r="AL26" s="54"/>
      <c r="AM26" s="54"/>
      <c r="AN26" s="54"/>
      <c r="AO26" s="54"/>
      <c r="AP26" s="54"/>
      <c r="AQ26" s="54"/>
      <c r="AR26" s="54"/>
      <c r="AS26" s="54"/>
      <c r="AT26" s="54"/>
      <c r="AU26" s="54"/>
      <c r="AV26" s="54"/>
      <c r="AW26" s="54"/>
      <c r="AX26" s="54"/>
      <c r="AY26" s="54"/>
      <c r="AZ26" s="54"/>
      <c r="BA26" s="54"/>
      <c r="BB26" s="54"/>
      <c r="BC26" s="54"/>
      <c r="BD26" s="54"/>
      <c r="BE26" s="54"/>
      <c r="BF26" s="54"/>
      <c r="BG26" s="54"/>
      <c r="BH26" s="54"/>
      <c r="BI26" s="54"/>
      <c r="BJ26" s="54"/>
    </row>
    <row r="27" ht="13.5" customHeight="1" spans="1:62">
      <c r="A27" s="54" t="s">
        <v>300</v>
      </c>
      <c r="B27" s="54" t="s">
        <v>301</v>
      </c>
      <c r="C27" s="54">
        <v>0</v>
      </c>
      <c r="D27" s="54"/>
      <c r="E27" s="54"/>
      <c r="F27" s="54"/>
      <c r="G27" s="54"/>
      <c r="H27" s="54"/>
      <c r="I27" s="54"/>
      <c r="J27" s="54"/>
      <c r="K27" s="54"/>
      <c r="L27" s="54"/>
      <c r="M27" s="54"/>
      <c r="N27" s="54"/>
      <c r="O27" s="54"/>
      <c r="P27" s="54">
        <v>0</v>
      </c>
      <c r="Q27" s="54">
        <v>0</v>
      </c>
      <c r="R27" s="54">
        <v>0</v>
      </c>
      <c r="S27" s="54">
        <v>0</v>
      </c>
      <c r="T27" s="54">
        <v>0</v>
      </c>
      <c r="U27" s="54">
        <v>0</v>
      </c>
      <c r="V27" s="54">
        <v>0</v>
      </c>
      <c r="W27" s="54">
        <v>0</v>
      </c>
      <c r="X27" s="54">
        <v>0</v>
      </c>
      <c r="Y27" s="54">
        <v>0</v>
      </c>
      <c r="Z27" s="54">
        <v>0</v>
      </c>
      <c r="AA27" s="54">
        <v>0</v>
      </c>
      <c r="AB27" s="54">
        <v>0</v>
      </c>
      <c r="AC27" s="54"/>
      <c r="AD27" s="54"/>
      <c r="AE27" s="54"/>
      <c r="AF27" s="54"/>
      <c r="AG27" s="54"/>
      <c r="AH27" s="54"/>
      <c r="AI27" s="54"/>
      <c r="AJ27" s="54"/>
      <c r="AK27" s="54"/>
      <c r="AL27" s="54"/>
      <c r="AM27" s="54"/>
      <c r="AN27" s="54"/>
      <c r="AO27" s="54"/>
      <c r="AP27" s="54"/>
      <c r="AQ27" s="54"/>
      <c r="AR27" s="54"/>
      <c r="AS27" s="54"/>
      <c r="AT27" s="54"/>
      <c r="AU27" s="54"/>
      <c r="AV27" s="54"/>
      <c r="AW27" s="54"/>
      <c r="AX27" s="54"/>
      <c r="AY27" s="54"/>
      <c r="AZ27" s="54"/>
      <c r="BA27" s="54"/>
      <c r="BB27" s="54"/>
      <c r="BC27" s="54"/>
      <c r="BD27" s="54"/>
      <c r="BE27" s="54"/>
      <c r="BF27" s="54"/>
      <c r="BG27" s="54"/>
      <c r="BH27" s="54"/>
      <c r="BI27" s="54"/>
      <c r="BJ27" s="54"/>
    </row>
    <row r="28" spans="1:62">
      <c r="A28" s="54" t="s">
        <v>302</v>
      </c>
      <c r="B28" s="54" t="s">
        <v>303</v>
      </c>
      <c r="C28" s="54">
        <v>0</v>
      </c>
      <c r="D28" s="54">
        <v>0</v>
      </c>
      <c r="E28" s="54">
        <v>0</v>
      </c>
      <c r="F28" s="54">
        <v>0</v>
      </c>
      <c r="G28" s="54">
        <v>0</v>
      </c>
      <c r="H28" s="54">
        <v>0</v>
      </c>
      <c r="I28" s="54">
        <v>0</v>
      </c>
      <c r="J28" s="54">
        <v>0</v>
      </c>
      <c r="K28" s="54">
        <v>0</v>
      </c>
      <c r="L28" s="54">
        <v>0</v>
      </c>
      <c r="M28" s="54">
        <v>0</v>
      </c>
      <c r="N28" s="54">
        <v>0</v>
      </c>
      <c r="O28" s="54">
        <v>0</v>
      </c>
      <c r="P28" s="54">
        <v>0</v>
      </c>
      <c r="Q28" s="54">
        <v>0</v>
      </c>
      <c r="R28" s="54">
        <v>0</v>
      </c>
      <c r="S28" s="54">
        <v>0</v>
      </c>
      <c r="T28" s="54">
        <v>0</v>
      </c>
      <c r="U28" s="54">
        <v>0</v>
      </c>
      <c r="V28" s="54">
        <v>0</v>
      </c>
      <c r="W28" s="54">
        <v>0</v>
      </c>
      <c r="X28" s="54">
        <v>0</v>
      </c>
      <c r="Y28" s="54">
        <v>0</v>
      </c>
      <c r="Z28" s="54">
        <v>0</v>
      </c>
      <c r="AA28" s="54">
        <v>0</v>
      </c>
      <c r="AB28" s="54">
        <v>0</v>
      </c>
      <c r="AC28" s="54"/>
      <c r="AD28" s="54"/>
      <c r="AE28" s="54"/>
      <c r="AF28" s="54"/>
      <c r="AG28" s="54"/>
      <c r="AH28" s="54"/>
      <c r="AI28" s="54"/>
      <c r="AJ28" s="54"/>
      <c r="AK28" s="54"/>
      <c r="AL28" s="54"/>
      <c r="AM28" s="54"/>
      <c r="AN28" s="54"/>
      <c r="AO28" s="54"/>
      <c r="AP28" s="54"/>
      <c r="AQ28" s="54"/>
      <c r="AR28" s="54"/>
      <c r="AS28" s="54"/>
      <c r="AT28" s="54"/>
      <c r="AU28" s="54"/>
      <c r="AV28" s="54"/>
      <c r="AW28" s="54"/>
      <c r="AX28" s="54"/>
      <c r="AY28" s="54"/>
      <c r="AZ28" s="54"/>
      <c r="BA28" s="54"/>
      <c r="BB28" s="54"/>
      <c r="BC28" s="54"/>
      <c r="BD28" s="54"/>
      <c r="BE28" s="54"/>
      <c r="BF28" s="54"/>
      <c r="BG28" s="54"/>
      <c r="BH28" s="54"/>
      <c r="BI28" s="54"/>
      <c r="BJ28" s="54"/>
    </row>
    <row r="29" spans="1:62">
      <c r="A29" s="54" t="s">
        <v>304</v>
      </c>
      <c r="B29" s="54" t="s">
        <v>305</v>
      </c>
      <c r="C29" s="54">
        <v>0</v>
      </c>
      <c r="D29" s="54"/>
      <c r="E29" s="54"/>
      <c r="F29" s="54"/>
      <c r="G29" s="54"/>
      <c r="H29" s="54"/>
      <c r="I29" s="54"/>
      <c r="J29" s="54"/>
      <c r="K29" s="54"/>
      <c r="L29" s="54"/>
      <c r="M29" s="54"/>
      <c r="N29" s="54"/>
      <c r="O29" s="54"/>
      <c r="P29" s="54">
        <v>0</v>
      </c>
      <c r="Q29" s="54">
        <v>0</v>
      </c>
      <c r="R29" s="54">
        <v>0</v>
      </c>
      <c r="S29" s="54">
        <v>0</v>
      </c>
      <c r="T29" s="54">
        <v>0</v>
      </c>
      <c r="U29" s="54">
        <v>0</v>
      </c>
      <c r="V29" s="54">
        <v>0</v>
      </c>
      <c r="W29" s="54">
        <v>0</v>
      </c>
      <c r="X29" s="54">
        <v>0</v>
      </c>
      <c r="Y29" s="54">
        <v>0</v>
      </c>
      <c r="Z29" s="54">
        <v>0</v>
      </c>
      <c r="AA29" s="54">
        <v>0</v>
      </c>
      <c r="AB29" s="54">
        <v>0</v>
      </c>
      <c r="AC29" s="54"/>
      <c r="AD29" s="54"/>
      <c r="AE29" s="54"/>
      <c r="AF29" s="54"/>
      <c r="AG29" s="54"/>
      <c r="AH29" s="54"/>
      <c r="AI29" s="54"/>
      <c r="AJ29" s="54"/>
      <c r="AK29" s="54"/>
      <c r="AL29" s="54"/>
      <c r="AM29" s="54"/>
      <c r="AN29" s="54"/>
      <c r="AO29" s="54"/>
      <c r="AP29" s="54"/>
      <c r="AQ29" s="54"/>
      <c r="AR29" s="54"/>
      <c r="AS29" s="54"/>
      <c r="AT29" s="54"/>
      <c r="AU29" s="54"/>
      <c r="AV29" s="54"/>
      <c r="AW29" s="54"/>
      <c r="AX29" s="54"/>
      <c r="AY29" s="54"/>
      <c r="AZ29" s="54"/>
      <c r="BA29" s="54"/>
      <c r="BB29" s="54"/>
      <c r="BC29" s="54"/>
      <c r="BD29" s="54"/>
      <c r="BE29" s="54"/>
      <c r="BF29" s="54"/>
      <c r="BG29" s="54"/>
      <c r="BH29" s="54"/>
      <c r="BI29" s="54"/>
      <c r="BJ29" s="54"/>
    </row>
    <row r="30" spans="1:62">
      <c r="A30" s="54" t="s">
        <v>306</v>
      </c>
      <c r="B30" s="54" t="s">
        <v>301</v>
      </c>
      <c r="C30" s="54">
        <v>0</v>
      </c>
      <c r="D30" s="54"/>
      <c r="E30" s="54"/>
      <c r="F30" s="54"/>
      <c r="G30" s="54"/>
      <c r="H30" s="54"/>
      <c r="I30" s="54"/>
      <c r="J30" s="54"/>
      <c r="K30" s="54"/>
      <c r="L30" s="54"/>
      <c r="M30" s="54"/>
      <c r="N30" s="54"/>
      <c r="O30" s="54"/>
      <c r="P30" s="54">
        <v>0</v>
      </c>
      <c r="Q30" s="54">
        <v>0</v>
      </c>
      <c r="R30" s="54">
        <v>0</v>
      </c>
      <c r="S30" s="54">
        <v>0</v>
      </c>
      <c r="T30" s="54">
        <v>0</v>
      </c>
      <c r="U30" s="54">
        <v>0</v>
      </c>
      <c r="V30" s="54">
        <v>0</v>
      </c>
      <c r="W30" s="54">
        <v>0</v>
      </c>
      <c r="X30" s="54">
        <v>0</v>
      </c>
      <c r="Y30" s="54">
        <v>0</v>
      </c>
      <c r="Z30" s="54">
        <v>0</v>
      </c>
      <c r="AA30" s="54">
        <v>0</v>
      </c>
      <c r="AB30" s="54">
        <v>0</v>
      </c>
      <c r="AC30" s="54"/>
      <c r="AD30" s="54"/>
      <c r="AE30" s="54"/>
      <c r="AF30" s="54"/>
      <c r="AG30" s="54"/>
      <c r="AH30" s="54"/>
      <c r="AI30" s="54"/>
      <c r="AJ30" s="54"/>
      <c r="AK30" s="54"/>
      <c r="AL30" s="54"/>
      <c r="AM30" s="54"/>
      <c r="AN30" s="54"/>
      <c r="AO30" s="54"/>
      <c r="AP30" s="54"/>
      <c r="AQ30" s="54"/>
      <c r="AR30" s="54"/>
      <c r="AS30" s="54"/>
      <c r="AT30" s="54"/>
      <c r="AU30" s="54"/>
      <c r="AV30" s="54"/>
      <c r="AW30" s="54"/>
      <c r="AX30" s="54"/>
      <c r="AY30" s="54"/>
      <c r="AZ30" s="54"/>
      <c r="BA30" s="54"/>
      <c r="BB30" s="54"/>
      <c r="BC30" s="54"/>
      <c r="BD30" s="54"/>
      <c r="BE30" s="54"/>
      <c r="BF30" s="54"/>
      <c r="BG30" s="54"/>
      <c r="BH30" s="54"/>
      <c r="BI30" s="54"/>
      <c r="BJ30" s="54"/>
    </row>
    <row r="31" spans="1:62">
      <c r="A31" s="54" t="s">
        <v>307</v>
      </c>
      <c r="B31" s="54" t="s">
        <v>308</v>
      </c>
      <c r="C31" s="54">
        <v>0</v>
      </c>
      <c r="D31" s="54">
        <v>0</v>
      </c>
      <c r="E31" s="54">
        <v>0</v>
      </c>
      <c r="F31" s="54">
        <v>0</v>
      </c>
      <c r="G31" s="54">
        <v>0</v>
      </c>
      <c r="H31" s="54">
        <v>0</v>
      </c>
      <c r="I31" s="54">
        <v>0</v>
      </c>
      <c r="J31" s="54">
        <v>0</v>
      </c>
      <c r="K31" s="54">
        <v>0</v>
      </c>
      <c r="L31" s="54">
        <v>0</v>
      </c>
      <c r="M31" s="54">
        <v>0</v>
      </c>
      <c r="N31" s="54">
        <v>0</v>
      </c>
      <c r="O31" s="54">
        <v>0</v>
      </c>
      <c r="P31" s="54">
        <v>0</v>
      </c>
      <c r="Q31" s="54">
        <v>0</v>
      </c>
      <c r="R31" s="54">
        <v>0</v>
      </c>
      <c r="S31" s="54">
        <v>0</v>
      </c>
      <c r="T31" s="54">
        <v>0</v>
      </c>
      <c r="U31" s="54">
        <v>0</v>
      </c>
      <c r="V31" s="54">
        <v>0</v>
      </c>
      <c r="W31" s="54">
        <v>0</v>
      </c>
      <c r="X31" s="54">
        <v>0</v>
      </c>
      <c r="Y31" s="54">
        <v>0</v>
      </c>
      <c r="Z31" s="54">
        <v>0</v>
      </c>
      <c r="AA31" s="54">
        <v>0</v>
      </c>
      <c r="AB31" s="54">
        <v>0</v>
      </c>
      <c r="AC31" s="54"/>
      <c r="AD31" s="54"/>
      <c r="AE31" s="54"/>
      <c r="AF31" s="54"/>
      <c r="AG31" s="54"/>
      <c r="AH31" s="54"/>
      <c r="AI31" s="54"/>
      <c r="AJ31" s="54"/>
      <c r="AK31" s="54"/>
      <c r="AL31" s="54"/>
      <c r="AM31" s="54"/>
      <c r="AN31" s="54"/>
      <c r="AO31" s="54"/>
      <c r="AP31" s="54"/>
      <c r="AQ31" s="54"/>
      <c r="AR31" s="54"/>
      <c r="AS31" s="54"/>
      <c r="AT31" s="54"/>
      <c r="AU31" s="54"/>
      <c r="AV31" s="54"/>
      <c r="AW31" s="54"/>
      <c r="AX31" s="54"/>
      <c r="AY31" s="54"/>
      <c r="AZ31" s="54"/>
      <c r="BA31" s="54"/>
      <c r="BB31" s="54"/>
      <c r="BC31" s="54"/>
      <c r="BD31" s="54"/>
      <c r="BE31" s="54"/>
      <c r="BF31" s="54"/>
      <c r="BG31" s="54"/>
      <c r="BH31" s="54"/>
      <c r="BI31" s="54"/>
      <c r="BJ31" s="54"/>
    </row>
    <row r="32" spans="1:62">
      <c r="A32" s="54" t="s">
        <v>309</v>
      </c>
      <c r="B32" s="54" t="s">
        <v>310</v>
      </c>
      <c r="C32" s="54">
        <v>0</v>
      </c>
      <c r="D32" s="54"/>
      <c r="E32" s="54"/>
      <c r="F32" s="54"/>
      <c r="G32" s="54"/>
      <c r="H32" s="54"/>
      <c r="I32" s="54"/>
      <c r="J32" s="54"/>
      <c r="K32" s="54"/>
      <c r="L32" s="54"/>
      <c r="M32" s="54"/>
      <c r="N32" s="54"/>
      <c r="O32" s="54"/>
      <c r="P32" s="54">
        <v>0</v>
      </c>
      <c r="Q32" s="54">
        <v>0</v>
      </c>
      <c r="R32" s="54">
        <v>0</v>
      </c>
      <c r="S32" s="54">
        <v>0</v>
      </c>
      <c r="T32" s="54">
        <v>0</v>
      </c>
      <c r="U32" s="54">
        <v>0</v>
      </c>
      <c r="V32" s="54">
        <v>0</v>
      </c>
      <c r="W32" s="54">
        <v>0</v>
      </c>
      <c r="X32" s="54">
        <v>0</v>
      </c>
      <c r="Y32" s="54">
        <v>0</v>
      </c>
      <c r="Z32" s="54">
        <v>0</v>
      </c>
      <c r="AA32" s="54">
        <v>0</v>
      </c>
      <c r="AB32" s="54">
        <v>0</v>
      </c>
      <c r="AC32" s="54"/>
      <c r="AD32" s="54"/>
      <c r="AE32" s="54"/>
      <c r="AF32" s="54"/>
      <c r="AG32" s="54"/>
      <c r="AH32" s="54"/>
      <c r="AI32" s="54"/>
      <c r="AJ32" s="54"/>
      <c r="AK32" s="54"/>
      <c r="AL32" s="54"/>
      <c r="AM32" s="54"/>
      <c r="AN32" s="54"/>
      <c r="AO32" s="54"/>
      <c r="AP32" s="54"/>
      <c r="AQ32" s="54"/>
      <c r="AR32" s="54"/>
      <c r="AS32" s="54"/>
      <c r="AT32" s="54"/>
      <c r="AU32" s="54"/>
      <c r="AV32" s="54"/>
      <c r="AW32" s="54"/>
      <c r="AX32" s="54"/>
      <c r="AY32" s="54"/>
      <c r="AZ32" s="54"/>
      <c r="BA32" s="54"/>
      <c r="BB32" s="54"/>
      <c r="BC32" s="54"/>
      <c r="BD32" s="54"/>
      <c r="BE32" s="54"/>
      <c r="BF32" s="54"/>
      <c r="BG32" s="54"/>
      <c r="BH32" s="54"/>
      <c r="BI32" s="54"/>
      <c r="BJ32" s="54"/>
    </row>
    <row r="33" spans="1:62">
      <c r="A33" s="54" t="s">
        <v>311</v>
      </c>
      <c r="B33" s="54" t="s">
        <v>312</v>
      </c>
      <c r="C33" s="54">
        <v>0</v>
      </c>
      <c r="D33" s="54"/>
      <c r="E33" s="54"/>
      <c r="F33" s="54"/>
      <c r="G33" s="54"/>
      <c r="H33" s="54"/>
      <c r="I33" s="54"/>
      <c r="J33" s="54"/>
      <c r="K33" s="54"/>
      <c r="L33" s="54"/>
      <c r="M33" s="54"/>
      <c r="N33" s="54"/>
      <c r="O33" s="54"/>
      <c r="P33" s="54">
        <v>0</v>
      </c>
      <c r="Q33" s="54">
        <v>0</v>
      </c>
      <c r="R33" s="54">
        <v>0</v>
      </c>
      <c r="S33" s="54">
        <v>0</v>
      </c>
      <c r="T33" s="54">
        <v>0</v>
      </c>
      <c r="U33" s="54">
        <v>0</v>
      </c>
      <c r="V33" s="54">
        <v>0</v>
      </c>
      <c r="W33" s="54">
        <v>0</v>
      </c>
      <c r="X33" s="54">
        <v>0</v>
      </c>
      <c r="Y33" s="54">
        <v>0</v>
      </c>
      <c r="Z33" s="54">
        <v>0</v>
      </c>
      <c r="AA33" s="54">
        <v>0</v>
      </c>
      <c r="AB33" s="54">
        <v>0</v>
      </c>
      <c r="AC33" s="54"/>
      <c r="AD33" s="54"/>
      <c r="AE33" s="54"/>
      <c r="AF33" s="54"/>
      <c r="AG33" s="54"/>
      <c r="AH33" s="54"/>
      <c r="AI33" s="54"/>
      <c r="AJ33" s="54"/>
      <c r="AK33" s="54"/>
      <c r="AL33" s="54"/>
      <c r="AM33" s="54"/>
      <c r="AN33" s="54"/>
      <c r="AO33" s="54"/>
      <c r="AP33" s="54"/>
      <c r="AQ33" s="54"/>
      <c r="AR33" s="54"/>
      <c r="AS33" s="54"/>
      <c r="AT33" s="54"/>
      <c r="AU33" s="54"/>
      <c r="AV33" s="54"/>
      <c r="AW33" s="54"/>
      <c r="AX33" s="54"/>
      <c r="AY33" s="54"/>
      <c r="AZ33" s="54"/>
      <c r="BA33" s="54"/>
      <c r="BB33" s="54"/>
      <c r="BC33" s="54"/>
      <c r="BD33" s="54"/>
      <c r="BE33" s="54"/>
      <c r="BF33" s="54"/>
      <c r="BG33" s="54"/>
      <c r="BH33" s="54"/>
      <c r="BI33" s="54"/>
      <c r="BJ33" s="54"/>
    </row>
    <row r="34" spans="1:62">
      <c r="A34" s="54" t="s">
        <v>313</v>
      </c>
      <c r="B34" s="54" t="s">
        <v>314</v>
      </c>
      <c r="C34" s="54">
        <v>0</v>
      </c>
      <c r="D34" s="54">
        <v>0</v>
      </c>
      <c r="E34" s="54">
        <v>0</v>
      </c>
      <c r="F34" s="54">
        <v>0</v>
      </c>
      <c r="G34" s="54">
        <v>0</v>
      </c>
      <c r="H34" s="54">
        <v>0</v>
      </c>
      <c r="I34" s="54">
        <v>0</v>
      </c>
      <c r="J34" s="54">
        <v>0</v>
      </c>
      <c r="K34" s="54">
        <v>0</v>
      </c>
      <c r="L34" s="54">
        <v>0</v>
      </c>
      <c r="M34" s="54">
        <v>0</v>
      </c>
      <c r="N34" s="54">
        <v>0</v>
      </c>
      <c r="O34" s="54">
        <v>0</v>
      </c>
      <c r="P34" s="54">
        <v>0</v>
      </c>
      <c r="Q34" s="54">
        <v>0</v>
      </c>
      <c r="R34" s="54">
        <v>0</v>
      </c>
      <c r="S34" s="54">
        <v>0</v>
      </c>
      <c r="T34" s="54">
        <v>0</v>
      </c>
      <c r="U34" s="54">
        <v>0</v>
      </c>
      <c r="V34" s="54">
        <v>0</v>
      </c>
      <c r="W34" s="54">
        <v>0</v>
      </c>
      <c r="X34" s="54">
        <v>0</v>
      </c>
      <c r="Y34" s="54">
        <v>0</v>
      </c>
      <c r="Z34" s="54">
        <v>0</v>
      </c>
      <c r="AA34" s="54">
        <v>0</v>
      </c>
      <c r="AB34" s="54">
        <v>0</v>
      </c>
      <c r="AC34" s="54"/>
      <c r="AD34" s="54"/>
      <c r="AE34" s="54"/>
      <c r="AF34" s="54"/>
      <c r="AG34" s="54"/>
      <c r="AH34" s="54"/>
      <c r="AI34" s="54"/>
      <c r="AJ34" s="54"/>
      <c r="AK34" s="54"/>
      <c r="AL34" s="54"/>
      <c r="AM34" s="54"/>
      <c r="AN34" s="54"/>
      <c r="AO34" s="54"/>
      <c r="AP34" s="54"/>
      <c r="AQ34" s="54"/>
      <c r="AR34" s="54"/>
      <c r="AS34" s="54"/>
      <c r="AT34" s="54"/>
      <c r="AU34" s="54"/>
      <c r="AV34" s="54"/>
      <c r="AW34" s="54"/>
      <c r="AX34" s="54"/>
      <c r="AY34" s="54"/>
      <c r="AZ34" s="54"/>
      <c r="BA34" s="54"/>
      <c r="BB34" s="54"/>
      <c r="BC34" s="54"/>
      <c r="BD34" s="54"/>
      <c r="BE34" s="54"/>
      <c r="BF34" s="54"/>
      <c r="BG34" s="54"/>
      <c r="BH34" s="54"/>
      <c r="BI34" s="54"/>
      <c r="BJ34" s="54"/>
    </row>
    <row r="35" spans="1:62">
      <c r="A35" s="54" t="s">
        <v>315</v>
      </c>
      <c r="B35" s="54" t="s">
        <v>316</v>
      </c>
      <c r="C35" s="54">
        <v>0</v>
      </c>
      <c r="D35" s="54"/>
      <c r="E35" s="54"/>
      <c r="F35" s="54"/>
      <c r="G35" s="54"/>
      <c r="H35" s="54"/>
      <c r="I35" s="54"/>
      <c r="J35" s="54"/>
      <c r="K35" s="54"/>
      <c r="L35" s="54"/>
      <c r="M35" s="54"/>
      <c r="N35" s="54"/>
      <c r="O35" s="54"/>
      <c r="P35" s="54">
        <v>0</v>
      </c>
      <c r="Q35" s="54"/>
      <c r="R35" s="54"/>
      <c r="S35" s="54"/>
      <c r="T35" s="54"/>
      <c r="U35" s="54"/>
      <c r="V35" s="54"/>
      <c r="W35" s="54"/>
      <c r="X35" s="54"/>
      <c r="Y35" s="54"/>
      <c r="Z35" s="54"/>
      <c r="AA35" s="54"/>
      <c r="AB35" s="54"/>
      <c r="AC35" s="54"/>
      <c r="AD35" s="54"/>
      <c r="AE35" s="54"/>
      <c r="AF35" s="54"/>
      <c r="AG35" s="54"/>
      <c r="AH35" s="54"/>
      <c r="AI35" s="54"/>
      <c r="AJ35" s="54"/>
      <c r="AK35" s="54"/>
      <c r="AL35" s="54"/>
      <c r="AM35" s="54"/>
      <c r="AN35" s="54"/>
      <c r="AO35" s="54"/>
      <c r="AP35" s="54"/>
      <c r="AQ35" s="54"/>
      <c r="AR35" s="54"/>
      <c r="AS35" s="54"/>
      <c r="AT35" s="54"/>
      <c r="AU35" s="54"/>
      <c r="AV35" s="54"/>
      <c r="AW35" s="54"/>
      <c r="AX35" s="54"/>
      <c r="AY35" s="54"/>
      <c r="AZ35" s="54"/>
      <c r="BA35" s="54"/>
      <c r="BB35" s="54"/>
      <c r="BC35" s="54"/>
      <c r="BD35" s="54"/>
      <c r="BE35" s="54"/>
      <c r="BF35" s="54"/>
      <c r="BG35" s="54"/>
      <c r="BH35" s="54"/>
      <c r="BI35" s="54"/>
      <c r="BJ35" s="54"/>
    </row>
    <row r="36" spans="1:62">
      <c r="A36" s="54" t="s">
        <v>317</v>
      </c>
      <c r="B36" s="54" t="s">
        <v>318</v>
      </c>
      <c r="C36" s="54">
        <v>0</v>
      </c>
      <c r="D36" s="54"/>
      <c r="E36" s="54"/>
      <c r="F36" s="54"/>
      <c r="G36" s="54"/>
      <c r="H36" s="54"/>
      <c r="I36" s="54"/>
      <c r="J36" s="54"/>
      <c r="K36" s="54"/>
      <c r="L36" s="54"/>
      <c r="M36" s="54"/>
      <c r="N36" s="54"/>
      <c r="O36" s="54"/>
      <c r="P36" s="54">
        <v>0</v>
      </c>
      <c r="Q36" s="54"/>
      <c r="R36" s="54"/>
      <c r="S36" s="54"/>
      <c r="T36" s="54"/>
      <c r="U36" s="54"/>
      <c r="V36" s="54"/>
      <c r="W36" s="54"/>
      <c r="X36" s="54"/>
      <c r="Y36" s="54"/>
      <c r="Z36" s="54"/>
      <c r="AA36" s="54"/>
      <c r="AB36" s="54"/>
      <c r="AC36" s="54"/>
      <c r="AD36" s="54"/>
      <c r="AE36" s="54"/>
      <c r="AF36" s="54"/>
      <c r="AG36" s="54"/>
      <c r="AH36" s="54"/>
      <c r="AI36" s="54"/>
      <c r="AJ36" s="54"/>
      <c r="AK36" s="54"/>
      <c r="AL36" s="54"/>
      <c r="AM36" s="54"/>
      <c r="AN36" s="54"/>
      <c r="AO36" s="54"/>
      <c r="AP36" s="54"/>
      <c r="AQ36" s="54"/>
      <c r="AR36" s="54"/>
      <c r="AS36" s="54"/>
      <c r="AT36" s="54"/>
      <c r="AU36" s="54"/>
      <c r="AV36" s="54"/>
      <c r="AW36" s="54"/>
      <c r="AX36" s="54"/>
      <c r="AY36" s="54"/>
      <c r="AZ36" s="54"/>
      <c r="BA36" s="54"/>
      <c r="BB36" s="54"/>
      <c r="BC36" s="54"/>
      <c r="BD36" s="54"/>
      <c r="BE36" s="54"/>
      <c r="BF36" s="54"/>
      <c r="BG36" s="54"/>
      <c r="BH36" s="54"/>
      <c r="BI36" s="54"/>
      <c r="BJ36" s="54"/>
    </row>
    <row r="37" spans="1:62">
      <c r="A37" s="54" t="s">
        <v>319</v>
      </c>
      <c r="B37" s="54" t="s">
        <v>320</v>
      </c>
      <c r="C37" s="54">
        <v>0</v>
      </c>
      <c r="D37" s="54"/>
      <c r="E37" s="54"/>
      <c r="F37" s="54"/>
      <c r="G37" s="54"/>
      <c r="H37" s="54"/>
      <c r="I37" s="54"/>
      <c r="J37" s="54"/>
      <c r="K37" s="54"/>
      <c r="L37" s="54"/>
      <c r="M37" s="54"/>
      <c r="N37" s="54"/>
      <c r="O37" s="54"/>
      <c r="P37" s="54">
        <v>0</v>
      </c>
      <c r="Q37" s="54"/>
      <c r="R37" s="54"/>
      <c r="S37" s="54"/>
      <c r="T37" s="54"/>
      <c r="U37" s="54"/>
      <c r="V37" s="54"/>
      <c r="W37" s="54"/>
      <c r="X37" s="54"/>
      <c r="Y37" s="54"/>
      <c r="Z37" s="54"/>
      <c r="AA37" s="54"/>
      <c r="AB37" s="54"/>
      <c r="AC37" s="54"/>
      <c r="AD37" s="54"/>
      <c r="AE37" s="54"/>
      <c r="AF37" s="54"/>
      <c r="AG37" s="54"/>
      <c r="AH37" s="54"/>
      <c r="AI37" s="54"/>
      <c r="AJ37" s="54"/>
      <c r="AK37" s="54"/>
      <c r="AL37" s="54"/>
      <c r="AM37" s="54"/>
      <c r="AN37" s="54"/>
      <c r="AO37" s="54"/>
      <c r="AP37" s="54"/>
      <c r="AQ37" s="54"/>
      <c r="AR37" s="54"/>
      <c r="AS37" s="54"/>
      <c r="AT37" s="54"/>
      <c r="AU37" s="54"/>
      <c r="AV37" s="54"/>
      <c r="AW37" s="54"/>
      <c r="AX37" s="54"/>
      <c r="AY37" s="54"/>
      <c r="AZ37" s="54"/>
      <c r="BA37" s="54"/>
      <c r="BB37" s="54"/>
      <c r="BC37" s="54"/>
      <c r="BD37" s="54"/>
      <c r="BE37" s="54"/>
      <c r="BF37" s="54"/>
      <c r="BG37" s="54"/>
      <c r="BH37" s="54"/>
      <c r="BI37" s="54"/>
      <c r="BJ37" s="54"/>
    </row>
    <row r="38" spans="1:62">
      <c r="A38" s="54" t="s">
        <v>321</v>
      </c>
      <c r="B38" s="54" t="s">
        <v>322</v>
      </c>
      <c r="C38" s="54">
        <v>0</v>
      </c>
      <c r="D38" s="54">
        <v>0</v>
      </c>
      <c r="E38" s="54">
        <v>0</v>
      </c>
      <c r="F38" s="54">
        <v>0</v>
      </c>
      <c r="G38" s="54">
        <v>0</v>
      </c>
      <c r="H38" s="54">
        <v>0</v>
      </c>
      <c r="I38" s="54">
        <v>0</v>
      </c>
      <c r="J38" s="54">
        <v>0</v>
      </c>
      <c r="K38" s="54">
        <v>0</v>
      </c>
      <c r="L38" s="54">
        <v>0</v>
      </c>
      <c r="M38" s="54">
        <v>0</v>
      </c>
      <c r="N38" s="54">
        <v>0</v>
      </c>
      <c r="O38" s="54">
        <v>0</v>
      </c>
      <c r="P38" s="54">
        <v>0</v>
      </c>
      <c r="Q38" s="54">
        <v>0</v>
      </c>
      <c r="R38" s="54">
        <v>0</v>
      </c>
      <c r="S38" s="54">
        <v>0</v>
      </c>
      <c r="T38" s="54">
        <v>0</v>
      </c>
      <c r="U38" s="54">
        <v>0</v>
      </c>
      <c r="V38" s="54">
        <v>0</v>
      </c>
      <c r="W38" s="54">
        <v>0</v>
      </c>
      <c r="X38" s="54">
        <v>0</v>
      </c>
      <c r="Y38" s="54">
        <v>0</v>
      </c>
      <c r="Z38" s="54">
        <v>0</v>
      </c>
      <c r="AA38" s="54">
        <v>0</v>
      </c>
      <c r="AB38" s="54">
        <v>0</v>
      </c>
      <c r="AC38" s="54"/>
      <c r="AD38" s="54"/>
      <c r="AE38" s="54"/>
      <c r="AF38" s="54"/>
      <c r="AG38" s="54"/>
      <c r="AH38" s="54"/>
      <c r="AI38" s="54"/>
      <c r="AJ38" s="54"/>
      <c r="AK38" s="54"/>
      <c r="AL38" s="54"/>
      <c r="AM38" s="54"/>
      <c r="AN38" s="54"/>
      <c r="AO38" s="54"/>
      <c r="AP38" s="54"/>
      <c r="AQ38" s="54"/>
      <c r="AR38" s="54"/>
      <c r="AS38" s="54"/>
      <c r="AT38" s="54"/>
      <c r="AU38" s="54"/>
      <c r="AV38" s="54"/>
      <c r="AW38" s="54"/>
      <c r="AX38" s="54"/>
      <c r="AY38" s="54"/>
      <c r="AZ38" s="54"/>
      <c r="BA38" s="54"/>
      <c r="BB38" s="54"/>
      <c r="BC38" s="54"/>
      <c r="BD38" s="54"/>
      <c r="BE38" s="54"/>
      <c r="BF38" s="54"/>
      <c r="BG38" s="54"/>
      <c r="BH38" s="54"/>
      <c r="BI38" s="54"/>
      <c r="BJ38" s="54"/>
    </row>
    <row r="39" spans="1:62">
      <c r="A39" s="54" t="s">
        <v>323</v>
      </c>
      <c r="B39" s="54" t="s">
        <v>316</v>
      </c>
      <c r="C39" s="54">
        <v>0</v>
      </c>
      <c r="D39" s="54"/>
      <c r="E39" s="54"/>
      <c r="F39" s="54"/>
      <c r="G39" s="54"/>
      <c r="H39" s="54"/>
      <c r="I39" s="54"/>
      <c r="J39" s="54"/>
      <c r="K39" s="54"/>
      <c r="L39" s="54"/>
      <c r="M39" s="54"/>
      <c r="N39" s="54"/>
      <c r="O39" s="54"/>
      <c r="P39" s="54">
        <v>0</v>
      </c>
      <c r="Q39" s="54"/>
      <c r="R39" s="54"/>
      <c r="S39" s="54"/>
      <c r="T39" s="54"/>
      <c r="U39" s="54"/>
      <c r="V39" s="54"/>
      <c r="W39" s="54"/>
      <c r="X39" s="54"/>
      <c r="Y39" s="54"/>
      <c r="Z39" s="54"/>
      <c r="AA39" s="54"/>
      <c r="AB39" s="54"/>
      <c r="AC39" s="54"/>
      <c r="AD39" s="54"/>
      <c r="AE39" s="54"/>
      <c r="AF39" s="54"/>
      <c r="AG39" s="54"/>
      <c r="AH39" s="54"/>
      <c r="AI39" s="54"/>
      <c r="AJ39" s="54"/>
      <c r="AK39" s="54"/>
      <c r="AL39" s="54"/>
      <c r="AM39" s="54"/>
      <c r="AN39" s="54"/>
      <c r="AO39" s="54"/>
      <c r="AP39" s="54"/>
      <c r="AQ39" s="54"/>
      <c r="AR39" s="54"/>
      <c r="AS39" s="54"/>
      <c r="AT39" s="54"/>
      <c r="AU39" s="54"/>
      <c r="AV39" s="54"/>
      <c r="AW39" s="54"/>
      <c r="AX39" s="54"/>
      <c r="AY39" s="54"/>
      <c r="AZ39" s="54"/>
      <c r="BA39" s="54"/>
      <c r="BB39" s="54"/>
      <c r="BC39" s="54"/>
      <c r="BD39" s="54"/>
      <c r="BE39" s="54"/>
      <c r="BF39" s="54"/>
      <c r="BG39" s="54"/>
      <c r="BH39" s="54"/>
      <c r="BI39" s="54"/>
      <c r="BJ39" s="54"/>
    </row>
    <row r="40" spans="1:62">
      <c r="A40" s="54" t="s">
        <v>324</v>
      </c>
      <c r="B40" s="54" t="s">
        <v>325</v>
      </c>
      <c r="C40" s="54">
        <v>0</v>
      </c>
      <c r="D40" s="54"/>
      <c r="E40" s="54"/>
      <c r="F40" s="54"/>
      <c r="G40" s="54"/>
      <c r="H40" s="54"/>
      <c r="I40" s="54"/>
      <c r="J40" s="54"/>
      <c r="K40" s="54"/>
      <c r="L40" s="54"/>
      <c r="M40" s="54"/>
      <c r="N40" s="54"/>
      <c r="O40" s="54"/>
      <c r="P40" s="54">
        <v>0</v>
      </c>
      <c r="Q40" s="54"/>
      <c r="R40" s="54"/>
      <c r="S40" s="54"/>
      <c r="T40" s="54"/>
      <c r="U40" s="54"/>
      <c r="V40" s="54"/>
      <c r="W40" s="54"/>
      <c r="X40" s="54"/>
      <c r="Y40" s="54"/>
      <c r="Z40" s="54"/>
      <c r="AA40" s="54"/>
      <c r="AB40" s="54"/>
      <c r="AC40" s="54"/>
      <c r="AD40" s="54"/>
      <c r="AE40" s="54"/>
      <c r="AF40" s="54"/>
      <c r="AG40" s="54"/>
      <c r="AH40" s="54"/>
      <c r="AI40" s="54"/>
      <c r="AJ40" s="54"/>
      <c r="AK40" s="54"/>
      <c r="AL40" s="54"/>
      <c r="AM40" s="54"/>
      <c r="AN40" s="54"/>
      <c r="AO40" s="54"/>
      <c r="AP40" s="54"/>
      <c r="AQ40" s="54"/>
      <c r="AR40" s="54"/>
      <c r="AS40" s="54"/>
      <c r="AT40" s="54"/>
      <c r="AU40" s="54"/>
      <c r="AV40" s="54"/>
      <c r="AW40" s="54"/>
      <c r="AX40" s="54"/>
      <c r="AY40" s="54"/>
      <c r="AZ40" s="54"/>
      <c r="BA40" s="54"/>
      <c r="BB40" s="54"/>
      <c r="BC40" s="54"/>
      <c r="BD40" s="54"/>
      <c r="BE40" s="54"/>
      <c r="BF40" s="54"/>
      <c r="BG40" s="54"/>
      <c r="BH40" s="54"/>
      <c r="BI40" s="54"/>
      <c r="BJ40" s="54"/>
    </row>
    <row r="41" spans="1:62">
      <c r="A41" s="54" t="s">
        <v>326</v>
      </c>
      <c r="B41" s="54" t="s">
        <v>327</v>
      </c>
      <c r="C41" s="54">
        <v>0</v>
      </c>
      <c r="D41" s="54"/>
      <c r="E41" s="54"/>
      <c r="F41" s="54"/>
      <c r="G41" s="54"/>
      <c r="H41" s="54"/>
      <c r="I41" s="54"/>
      <c r="J41" s="54"/>
      <c r="K41" s="54"/>
      <c r="L41" s="54"/>
      <c r="M41" s="54"/>
      <c r="N41" s="54"/>
      <c r="O41" s="54"/>
      <c r="P41" s="54">
        <v>0</v>
      </c>
      <c r="Q41" s="54"/>
      <c r="R41" s="54"/>
      <c r="S41" s="54"/>
      <c r="T41" s="54"/>
      <c r="U41" s="54"/>
      <c r="V41" s="54"/>
      <c r="W41" s="54"/>
      <c r="X41" s="54"/>
      <c r="Y41" s="54"/>
      <c r="Z41" s="54"/>
      <c r="AA41" s="54"/>
      <c r="AB41" s="54"/>
      <c r="AC41" s="54"/>
      <c r="AD41" s="54"/>
      <c r="AE41" s="54"/>
      <c r="AF41" s="54"/>
      <c r="AG41" s="54"/>
      <c r="AH41" s="54"/>
      <c r="AI41" s="54"/>
      <c r="AJ41" s="54"/>
      <c r="AK41" s="54"/>
      <c r="AL41" s="54"/>
      <c r="AM41" s="54"/>
      <c r="AN41" s="54"/>
      <c r="AO41" s="54"/>
      <c r="AP41" s="54"/>
      <c r="AQ41" s="54"/>
      <c r="AR41" s="54"/>
      <c r="AS41" s="54"/>
      <c r="AT41" s="54"/>
      <c r="AU41" s="54"/>
      <c r="AV41" s="54"/>
      <c r="AW41" s="54"/>
      <c r="AX41" s="54"/>
      <c r="AY41" s="54"/>
      <c r="AZ41" s="54"/>
      <c r="BA41" s="54"/>
      <c r="BB41" s="54"/>
      <c r="BC41" s="54"/>
      <c r="BD41" s="54"/>
      <c r="BE41" s="54"/>
      <c r="BF41" s="54"/>
      <c r="BG41" s="54"/>
      <c r="BH41" s="54"/>
      <c r="BI41" s="54"/>
      <c r="BJ41" s="54"/>
    </row>
    <row r="42" spans="1:62">
      <c r="A42" s="54" t="s">
        <v>328</v>
      </c>
      <c r="B42" s="54" t="s">
        <v>329</v>
      </c>
      <c r="C42" s="54">
        <v>0</v>
      </c>
      <c r="D42" s="54"/>
      <c r="E42" s="54"/>
      <c r="F42" s="54"/>
      <c r="G42" s="54"/>
      <c r="H42" s="54"/>
      <c r="I42" s="54"/>
      <c r="J42" s="54"/>
      <c r="K42" s="54"/>
      <c r="L42" s="54"/>
      <c r="M42" s="54"/>
      <c r="N42" s="54"/>
      <c r="O42" s="54"/>
      <c r="P42" s="54">
        <v>0</v>
      </c>
      <c r="Q42" s="54"/>
      <c r="R42" s="54"/>
      <c r="S42" s="54"/>
      <c r="T42" s="54"/>
      <c r="U42" s="54"/>
      <c r="V42" s="54"/>
      <c r="W42" s="54"/>
      <c r="X42" s="54"/>
      <c r="Y42" s="54"/>
      <c r="Z42" s="54"/>
      <c r="AA42" s="54"/>
      <c r="AB42" s="54"/>
      <c r="AC42" s="54"/>
      <c r="AD42" s="54"/>
      <c r="AE42" s="54"/>
      <c r="AF42" s="54"/>
      <c r="AG42" s="54"/>
      <c r="AH42" s="54"/>
      <c r="AI42" s="54"/>
      <c r="AJ42" s="54"/>
      <c r="AK42" s="54"/>
      <c r="AL42" s="54"/>
      <c r="AM42" s="54"/>
      <c r="AN42" s="54"/>
      <c r="AO42" s="54"/>
      <c r="AP42" s="54"/>
      <c r="AQ42" s="54"/>
      <c r="AR42" s="54"/>
      <c r="AS42" s="54"/>
      <c r="AT42" s="54"/>
      <c r="AU42" s="54"/>
      <c r="AV42" s="54"/>
      <c r="AW42" s="54"/>
      <c r="AX42" s="54"/>
      <c r="AY42" s="54"/>
      <c r="AZ42" s="54"/>
      <c r="BA42" s="54"/>
      <c r="BB42" s="54"/>
      <c r="BC42" s="54"/>
      <c r="BD42" s="54"/>
      <c r="BE42" s="54"/>
      <c r="BF42" s="54"/>
      <c r="BG42" s="54"/>
      <c r="BH42" s="54"/>
      <c r="BI42" s="54"/>
      <c r="BJ42" s="54"/>
    </row>
    <row r="43" spans="1:62">
      <c r="A43" s="54" t="s">
        <v>330</v>
      </c>
      <c r="B43" s="54" t="s">
        <v>331</v>
      </c>
      <c r="C43" s="54">
        <v>0</v>
      </c>
      <c r="D43" s="54">
        <v>0</v>
      </c>
      <c r="E43" s="54">
        <v>0</v>
      </c>
      <c r="F43" s="54">
        <v>0</v>
      </c>
      <c r="G43" s="54">
        <v>0</v>
      </c>
      <c r="H43" s="54">
        <v>0</v>
      </c>
      <c r="I43" s="54">
        <v>0</v>
      </c>
      <c r="J43" s="54">
        <v>0</v>
      </c>
      <c r="K43" s="54">
        <v>0</v>
      </c>
      <c r="L43" s="54">
        <v>0</v>
      </c>
      <c r="M43" s="54">
        <v>0</v>
      </c>
      <c r="N43" s="54">
        <v>0</v>
      </c>
      <c r="O43" s="54">
        <v>0</v>
      </c>
      <c r="P43" s="54">
        <v>0</v>
      </c>
      <c r="Q43" s="54">
        <v>0</v>
      </c>
      <c r="R43" s="54">
        <v>0</v>
      </c>
      <c r="S43" s="54">
        <v>0</v>
      </c>
      <c r="T43" s="54">
        <v>0</v>
      </c>
      <c r="U43" s="54">
        <v>0</v>
      </c>
      <c r="V43" s="54">
        <v>0</v>
      </c>
      <c r="W43" s="54">
        <v>0</v>
      </c>
      <c r="X43" s="54">
        <v>0</v>
      </c>
      <c r="Y43" s="54">
        <v>0</v>
      </c>
      <c r="Z43" s="54">
        <v>0</v>
      </c>
      <c r="AA43" s="54">
        <v>0</v>
      </c>
      <c r="AB43" s="54">
        <v>0</v>
      </c>
      <c r="AC43" s="54"/>
      <c r="AD43" s="54"/>
      <c r="AE43" s="54"/>
      <c r="AF43" s="54"/>
      <c r="AG43" s="54"/>
      <c r="AH43" s="54"/>
      <c r="AI43" s="54"/>
      <c r="AJ43" s="54"/>
      <c r="AK43" s="54"/>
      <c r="AL43" s="54"/>
      <c r="AM43" s="54"/>
      <c r="AN43" s="54"/>
      <c r="AO43" s="54"/>
      <c r="AP43" s="54"/>
      <c r="AQ43" s="54"/>
      <c r="AR43" s="54"/>
      <c r="AS43" s="54"/>
      <c r="AT43" s="54"/>
      <c r="AU43" s="54"/>
      <c r="AV43" s="54"/>
      <c r="AW43" s="54"/>
      <c r="AX43" s="54"/>
      <c r="AY43" s="54"/>
      <c r="AZ43" s="54"/>
      <c r="BA43" s="54"/>
      <c r="BB43" s="54"/>
      <c r="BC43" s="54"/>
      <c r="BD43" s="54"/>
      <c r="BE43" s="54"/>
      <c r="BF43" s="54"/>
      <c r="BG43" s="54"/>
      <c r="BH43" s="54"/>
      <c r="BI43" s="54"/>
      <c r="BJ43" s="54"/>
    </row>
    <row r="44" spans="1:62">
      <c r="A44" s="54" t="s">
        <v>332</v>
      </c>
      <c r="B44" s="54" t="s">
        <v>333</v>
      </c>
      <c r="C44" s="54">
        <v>0</v>
      </c>
      <c r="D44" s="54"/>
      <c r="E44" s="54"/>
      <c r="F44" s="54"/>
      <c r="G44" s="54"/>
      <c r="H44" s="54"/>
      <c r="I44" s="54"/>
      <c r="J44" s="54"/>
      <c r="K44" s="54"/>
      <c r="L44" s="54"/>
      <c r="M44" s="54"/>
      <c r="N44" s="54"/>
      <c r="O44" s="54"/>
      <c r="P44" s="54">
        <v>0</v>
      </c>
      <c r="Q44" s="54"/>
      <c r="R44" s="54"/>
      <c r="S44" s="54"/>
      <c r="T44" s="54"/>
      <c r="U44" s="54"/>
      <c r="V44" s="54"/>
      <c r="W44" s="54"/>
      <c r="X44" s="54"/>
      <c r="Y44" s="54"/>
      <c r="Z44" s="54"/>
      <c r="AA44" s="54"/>
      <c r="AB44" s="54"/>
      <c r="AC44" s="54"/>
      <c r="AD44" s="54"/>
      <c r="AE44" s="54"/>
      <c r="AF44" s="54"/>
      <c r="AG44" s="54"/>
      <c r="AH44" s="54"/>
      <c r="AI44" s="54"/>
      <c r="AJ44" s="54"/>
      <c r="AK44" s="54"/>
      <c r="AL44" s="54"/>
      <c r="AM44" s="54"/>
      <c r="AN44" s="54"/>
      <c r="AO44" s="54"/>
      <c r="AP44" s="54"/>
      <c r="AQ44" s="54"/>
      <c r="AR44" s="54"/>
      <c r="AS44" s="54"/>
      <c r="AT44" s="54"/>
      <c r="AU44" s="54"/>
      <c r="AV44" s="54"/>
      <c r="AW44" s="54"/>
      <c r="AX44" s="54"/>
      <c r="AY44" s="54"/>
      <c r="AZ44" s="54"/>
      <c r="BA44" s="54"/>
      <c r="BB44" s="54"/>
      <c r="BC44" s="54"/>
      <c r="BD44" s="54"/>
      <c r="BE44" s="54"/>
      <c r="BF44" s="54"/>
      <c r="BG44" s="54"/>
      <c r="BH44" s="54"/>
      <c r="BI44" s="54"/>
      <c r="BJ44" s="54"/>
    </row>
    <row r="45" spans="1:62">
      <c r="A45" s="54" t="s">
        <v>334</v>
      </c>
      <c r="B45" s="54" t="s">
        <v>335</v>
      </c>
      <c r="C45" s="54">
        <v>0</v>
      </c>
      <c r="D45" s="54"/>
      <c r="E45" s="54"/>
      <c r="F45" s="54"/>
      <c r="G45" s="54"/>
      <c r="H45" s="54"/>
      <c r="I45" s="54"/>
      <c r="J45" s="54"/>
      <c r="K45" s="54"/>
      <c r="L45" s="54"/>
      <c r="M45" s="54"/>
      <c r="N45" s="54"/>
      <c r="O45" s="54"/>
      <c r="P45" s="54">
        <v>0</v>
      </c>
      <c r="Q45" s="54"/>
      <c r="R45" s="54"/>
      <c r="S45" s="54"/>
      <c r="T45" s="54"/>
      <c r="U45" s="54"/>
      <c r="V45" s="54"/>
      <c r="W45" s="54"/>
      <c r="X45" s="54"/>
      <c r="Y45" s="54"/>
      <c r="Z45" s="54"/>
      <c r="AA45" s="54"/>
      <c r="AB45" s="54"/>
      <c r="AC45" s="54"/>
      <c r="AD45" s="54"/>
      <c r="AE45" s="54"/>
      <c r="AF45" s="54"/>
      <c r="AG45" s="54"/>
      <c r="AH45" s="54"/>
      <c r="AI45" s="54"/>
      <c r="AJ45" s="54"/>
      <c r="AK45" s="54"/>
      <c r="AL45" s="54"/>
      <c r="AM45" s="54"/>
      <c r="AN45" s="54"/>
      <c r="AO45" s="54"/>
      <c r="AP45" s="54"/>
      <c r="AQ45" s="54"/>
      <c r="AR45" s="54"/>
      <c r="AS45" s="54"/>
      <c r="AT45" s="54"/>
      <c r="AU45" s="54"/>
      <c r="AV45" s="54"/>
      <c r="AW45" s="54"/>
      <c r="AX45" s="54"/>
      <c r="AY45" s="54"/>
      <c r="AZ45" s="54"/>
      <c r="BA45" s="54"/>
      <c r="BB45" s="54"/>
      <c r="BC45" s="54"/>
      <c r="BD45" s="54"/>
      <c r="BE45" s="54"/>
      <c r="BF45" s="54"/>
      <c r="BG45" s="54"/>
      <c r="BH45" s="54"/>
      <c r="BI45" s="54"/>
      <c r="BJ45" s="54"/>
    </row>
    <row r="46" spans="1:62">
      <c r="A46" s="54">
        <v>6001.1</v>
      </c>
      <c r="B46" s="54" t="s">
        <v>336</v>
      </c>
      <c r="C46" s="54">
        <v>0</v>
      </c>
      <c r="D46" s="54">
        <v>0</v>
      </c>
      <c r="E46" s="54">
        <v>0</v>
      </c>
      <c r="F46" s="54">
        <v>0</v>
      </c>
      <c r="G46" s="54">
        <v>0</v>
      </c>
      <c r="H46" s="54">
        <v>0</v>
      </c>
      <c r="I46" s="54">
        <v>0</v>
      </c>
      <c r="J46" s="54">
        <v>0</v>
      </c>
      <c r="K46" s="54">
        <v>0</v>
      </c>
      <c r="L46" s="54">
        <v>0</v>
      </c>
      <c r="M46" s="54">
        <v>0</v>
      </c>
      <c r="N46" s="54">
        <v>0</v>
      </c>
      <c r="O46" s="54">
        <v>0</v>
      </c>
      <c r="P46" s="54">
        <v>0</v>
      </c>
      <c r="Q46" s="54">
        <v>0</v>
      </c>
      <c r="R46" s="54">
        <v>0</v>
      </c>
      <c r="S46" s="54">
        <v>0</v>
      </c>
      <c r="T46" s="54">
        <v>0</v>
      </c>
      <c r="U46" s="54">
        <v>0</v>
      </c>
      <c r="V46" s="54">
        <v>0</v>
      </c>
      <c r="W46" s="54">
        <v>0</v>
      </c>
      <c r="X46" s="54">
        <v>0</v>
      </c>
      <c r="Y46" s="54">
        <v>0</v>
      </c>
      <c r="Z46" s="54">
        <v>0</v>
      </c>
      <c r="AA46" s="54">
        <v>0</v>
      </c>
      <c r="AB46" s="54">
        <v>0</v>
      </c>
      <c r="AC46" s="54"/>
      <c r="AD46" s="54"/>
      <c r="AE46" s="54"/>
      <c r="AF46" s="54"/>
      <c r="AG46" s="54"/>
      <c r="AH46" s="54"/>
      <c r="AI46" s="54"/>
      <c r="AJ46" s="54"/>
      <c r="AK46" s="54"/>
      <c r="AL46" s="54"/>
      <c r="AM46" s="54"/>
      <c r="AN46" s="54"/>
      <c r="AO46" s="54"/>
      <c r="AP46" s="54"/>
      <c r="AQ46" s="54"/>
      <c r="AR46" s="54"/>
      <c r="AS46" s="54"/>
      <c r="AT46" s="54"/>
      <c r="AU46" s="54"/>
      <c r="AV46" s="54"/>
      <c r="AW46" s="54"/>
      <c r="AX46" s="54"/>
      <c r="AY46" s="54"/>
      <c r="AZ46" s="54"/>
      <c r="BA46" s="54"/>
      <c r="BB46" s="54"/>
      <c r="BC46" s="54"/>
      <c r="BD46" s="54"/>
      <c r="BE46" s="54"/>
      <c r="BF46" s="54"/>
      <c r="BG46" s="54"/>
      <c r="BH46" s="54"/>
      <c r="BI46" s="54"/>
      <c r="BJ46" s="54"/>
    </row>
    <row r="47" spans="1:62">
      <c r="A47" s="54" t="s">
        <v>337</v>
      </c>
      <c r="B47" s="54" t="s">
        <v>338</v>
      </c>
      <c r="C47" s="54">
        <v>0</v>
      </c>
      <c r="D47" s="54"/>
      <c r="E47" s="54"/>
      <c r="F47" s="54"/>
      <c r="G47" s="54"/>
      <c r="H47" s="54"/>
      <c r="I47" s="54"/>
      <c r="J47" s="54"/>
      <c r="K47" s="54"/>
      <c r="L47" s="54"/>
      <c r="M47" s="54"/>
      <c r="N47" s="54"/>
      <c r="O47" s="54"/>
      <c r="P47" s="54">
        <v>0</v>
      </c>
      <c r="Q47" s="54">
        <v>0</v>
      </c>
      <c r="R47" s="54">
        <v>0</v>
      </c>
      <c r="S47" s="54">
        <v>0</v>
      </c>
      <c r="T47" s="54">
        <v>0</v>
      </c>
      <c r="U47" s="54">
        <v>0</v>
      </c>
      <c r="V47" s="54">
        <v>0</v>
      </c>
      <c r="W47" s="54">
        <v>0</v>
      </c>
      <c r="X47" s="54">
        <v>0</v>
      </c>
      <c r="Y47" s="54">
        <v>0</v>
      </c>
      <c r="Z47" s="54">
        <v>0</v>
      </c>
      <c r="AA47" s="54">
        <v>0</v>
      </c>
      <c r="AB47" s="54">
        <v>0</v>
      </c>
      <c r="AC47" s="54"/>
      <c r="AD47" s="54"/>
      <c r="AE47" s="54"/>
      <c r="AF47" s="54"/>
      <c r="AG47" s="54"/>
      <c r="AH47" s="54"/>
      <c r="AI47" s="54"/>
      <c r="AJ47" s="54"/>
      <c r="AK47" s="54"/>
      <c r="AL47" s="54"/>
      <c r="AM47" s="54"/>
      <c r="AN47" s="54"/>
      <c r="AO47" s="54"/>
      <c r="AP47" s="54"/>
      <c r="AQ47" s="54"/>
      <c r="AR47" s="54"/>
      <c r="AS47" s="54"/>
      <c r="AT47" s="54"/>
      <c r="AU47" s="54"/>
      <c r="AV47" s="54"/>
      <c r="AW47" s="54"/>
      <c r="AX47" s="54"/>
      <c r="AY47" s="54"/>
      <c r="AZ47" s="54"/>
      <c r="BA47" s="54"/>
      <c r="BB47" s="54"/>
      <c r="BC47" s="54"/>
      <c r="BD47" s="54"/>
      <c r="BE47" s="54"/>
      <c r="BF47" s="54"/>
      <c r="BG47" s="54"/>
      <c r="BH47" s="54"/>
      <c r="BI47" s="54"/>
      <c r="BJ47" s="54"/>
    </row>
    <row r="48" spans="1:62">
      <c r="A48" s="54" t="s">
        <v>339</v>
      </c>
      <c r="B48" s="54" t="s">
        <v>340</v>
      </c>
      <c r="C48" s="54">
        <v>0</v>
      </c>
      <c r="D48" s="54">
        <v>0</v>
      </c>
      <c r="E48" s="54">
        <v>0</v>
      </c>
      <c r="F48" s="54">
        <v>0</v>
      </c>
      <c r="G48" s="54">
        <v>0</v>
      </c>
      <c r="H48" s="54">
        <v>0</v>
      </c>
      <c r="I48" s="54">
        <v>0</v>
      </c>
      <c r="J48" s="54">
        <v>0</v>
      </c>
      <c r="K48" s="54">
        <v>0</v>
      </c>
      <c r="L48" s="54">
        <v>0</v>
      </c>
      <c r="M48" s="54">
        <v>0</v>
      </c>
      <c r="N48" s="54">
        <v>0</v>
      </c>
      <c r="O48" s="54">
        <v>0</v>
      </c>
      <c r="P48" s="54">
        <v>0</v>
      </c>
      <c r="Q48" s="54">
        <v>0</v>
      </c>
      <c r="R48" s="54">
        <v>0</v>
      </c>
      <c r="S48" s="54">
        <v>0</v>
      </c>
      <c r="T48" s="54">
        <v>0</v>
      </c>
      <c r="U48" s="54">
        <v>0</v>
      </c>
      <c r="V48" s="54">
        <v>0</v>
      </c>
      <c r="W48" s="54">
        <v>0</v>
      </c>
      <c r="X48" s="54">
        <v>0</v>
      </c>
      <c r="Y48" s="54">
        <v>0</v>
      </c>
      <c r="Z48" s="54">
        <v>0</v>
      </c>
      <c r="AA48" s="54">
        <v>0</v>
      </c>
      <c r="AB48" s="54">
        <v>0</v>
      </c>
      <c r="AC48" s="54"/>
      <c r="AD48" s="54"/>
      <c r="AE48" s="54"/>
      <c r="AF48" s="54"/>
      <c r="AG48" s="54"/>
      <c r="AH48" s="54"/>
      <c r="AI48" s="54"/>
      <c r="AJ48" s="54"/>
      <c r="AK48" s="54"/>
      <c r="AL48" s="54"/>
      <c r="AM48" s="54"/>
      <c r="AN48" s="54"/>
      <c r="AO48" s="54"/>
      <c r="AP48" s="54"/>
      <c r="AQ48" s="54"/>
      <c r="AR48" s="54"/>
      <c r="AS48" s="54"/>
      <c r="AT48" s="54"/>
      <c r="AU48" s="54"/>
      <c r="AV48" s="54"/>
      <c r="AW48" s="54"/>
      <c r="AX48" s="54"/>
      <c r="AY48" s="54"/>
      <c r="AZ48" s="54"/>
      <c r="BA48" s="54"/>
      <c r="BB48" s="54"/>
      <c r="BC48" s="54"/>
      <c r="BD48" s="54"/>
      <c r="BE48" s="54"/>
      <c r="BF48" s="54"/>
      <c r="BG48" s="54"/>
      <c r="BH48" s="54"/>
      <c r="BI48" s="54"/>
      <c r="BJ48" s="54"/>
    </row>
    <row r="49" s="36" customFormat="1" spans="1:62">
      <c r="A49" s="54" t="s">
        <v>341</v>
      </c>
      <c r="B49" s="54" t="s">
        <v>342</v>
      </c>
      <c r="C49" s="54">
        <v>0</v>
      </c>
      <c r="D49" s="54"/>
      <c r="E49" s="54"/>
      <c r="F49" s="54"/>
      <c r="G49" s="54"/>
      <c r="H49" s="54"/>
      <c r="I49" s="54"/>
      <c r="J49" s="54"/>
      <c r="K49" s="54"/>
      <c r="L49" s="54"/>
      <c r="M49" s="54"/>
      <c r="N49" s="54"/>
      <c r="O49" s="54"/>
      <c r="P49" s="54">
        <v>0</v>
      </c>
      <c r="Q49" s="54"/>
      <c r="R49" s="54"/>
      <c r="S49" s="54"/>
      <c r="T49" s="54"/>
      <c r="U49" s="54"/>
      <c r="V49" s="54"/>
      <c r="W49" s="54"/>
      <c r="X49" s="54"/>
      <c r="Y49" s="54"/>
      <c r="Z49" s="54"/>
      <c r="AA49" s="54"/>
      <c r="AB49" s="54"/>
      <c r="AC49" s="54"/>
      <c r="AD49" s="54"/>
      <c r="AE49" s="54"/>
      <c r="AF49" s="54"/>
      <c r="AG49" s="54"/>
      <c r="AH49" s="54"/>
      <c r="AI49" s="54"/>
      <c r="AJ49" s="54"/>
      <c r="AK49" s="54"/>
      <c r="AL49" s="54"/>
      <c r="AM49" s="54"/>
      <c r="AN49" s="54"/>
      <c r="AO49" s="54"/>
      <c r="AP49" s="54"/>
      <c r="AQ49" s="54"/>
      <c r="AR49" s="54"/>
      <c r="AS49" s="54"/>
      <c r="AT49" s="54"/>
      <c r="AU49" s="54"/>
      <c r="AV49" s="54"/>
      <c r="AW49" s="54"/>
      <c r="AX49" s="54"/>
      <c r="AY49" s="54"/>
      <c r="AZ49" s="54"/>
      <c r="BA49" s="54"/>
      <c r="BB49" s="54"/>
      <c r="BC49" s="54"/>
      <c r="BD49" s="54"/>
      <c r="BE49" s="54"/>
      <c r="BF49" s="54"/>
      <c r="BG49" s="54"/>
      <c r="BH49" s="54"/>
      <c r="BI49" s="54"/>
      <c r="BJ49" s="54"/>
    </row>
    <row r="50" spans="1:62">
      <c r="A50" s="54" t="s">
        <v>343</v>
      </c>
      <c r="B50" s="54" t="s">
        <v>344</v>
      </c>
      <c r="C50" s="54">
        <v>0</v>
      </c>
      <c r="D50" s="54"/>
      <c r="E50" s="54"/>
      <c r="F50" s="54"/>
      <c r="G50" s="54"/>
      <c r="H50" s="54"/>
      <c r="I50" s="54"/>
      <c r="J50" s="54"/>
      <c r="K50" s="54"/>
      <c r="L50" s="54"/>
      <c r="M50" s="54"/>
      <c r="N50" s="54"/>
      <c r="O50" s="54"/>
      <c r="P50" s="54">
        <v>0</v>
      </c>
      <c r="Q50" s="54"/>
      <c r="R50" s="54"/>
      <c r="S50" s="54"/>
      <c r="T50" s="54"/>
      <c r="U50" s="54"/>
      <c r="V50" s="54"/>
      <c r="W50" s="54"/>
      <c r="X50" s="54"/>
      <c r="Y50" s="54"/>
      <c r="Z50" s="54"/>
      <c r="AA50" s="54"/>
      <c r="AB50" s="54"/>
      <c r="AC50" s="54"/>
      <c r="AD50" s="54"/>
      <c r="AE50" s="54"/>
      <c r="AF50" s="54"/>
      <c r="AG50" s="54"/>
      <c r="AH50" s="54"/>
      <c r="AI50" s="54"/>
      <c r="AJ50" s="54"/>
      <c r="AK50" s="54"/>
      <c r="AL50" s="54"/>
      <c r="AM50" s="54"/>
      <c r="AN50" s="54"/>
      <c r="AO50" s="54"/>
      <c r="AP50" s="54"/>
      <c r="AQ50" s="54"/>
      <c r="AR50" s="54"/>
      <c r="AS50" s="54"/>
      <c r="AT50" s="54"/>
      <c r="AU50" s="54"/>
      <c r="AV50" s="54"/>
      <c r="AW50" s="54"/>
      <c r="AX50" s="54"/>
      <c r="AY50" s="54"/>
      <c r="AZ50" s="54"/>
      <c r="BA50" s="54"/>
      <c r="BB50" s="54"/>
      <c r="BC50" s="54"/>
      <c r="BD50" s="54"/>
      <c r="BE50" s="54"/>
      <c r="BF50" s="54"/>
      <c r="BG50" s="54"/>
      <c r="BH50" s="54"/>
      <c r="BI50" s="54"/>
      <c r="BJ50" s="54"/>
    </row>
    <row r="51" spans="1:62">
      <c r="A51" s="54" t="s">
        <v>345</v>
      </c>
      <c r="B51" s="54" t="s">
        <v>346</v>
      </c>
      <c r="C51" s="54">
        <v>0</v>
      </c>
      <c r="D51" s="54"/>
      <c r="E51" s="54"/>
      <c r="F51" s="54"/>
      <c r="G51" s="54"/>
      <c r="H51" s="54"/>
      <c r="I51" s="54"/>
      <c r="J51" s="54"/>
      <c r="K51" s="54"/>
      <c r="L51" s="54"/>
      <c r="M51" s="54"/>
      <c r="N51" s="54"/>
      <c r="O51" s="54"/>
      <c r="P51" s="54">
        <v>0</v>
      </c>
      <c r="Q51" s="54">
        <v>0</v>
      </c>
      <c r="R51" s="54">
        <v>0</v>
      </c>
      <c r="S51" s="54">
        <v>0</v>
      </c>
      <c r="T51" s="54">
        <v>0</v>
      </c>
      <c r="U51" s="54">
        <v>0</v>
      </c>
      <c r="V51" s="54">
        <v>0</v>
      </c>
      <c r="W51" s="54">
        <v>0</v>
      </c>
      <c r="X51" s="54">
        <v>0</v>
      </c>
      <c r="Y51" s="54">
        <v>0</v>
      </c>
      <c r="Z51" s="54">
        <v>0</v>
      </c>
      <c r="AA51" s="54">
        <v>0</v>
      </c>
      <c r="AB51" s="54">
        <v>0</v>
      </c>
      <c r="AC51" s="54"/>
      <c r="AD51" s="54"/>
      <c r="AE51" s="54"/>
      <c r="AF51" s="54"/>
      <c r="AG51" s="54"/>
      <c r="AH51" s="54"/>
      <c r="AI51" s="54"/>
      <c r="AJ51" s="54"/>
      <c r="AK51" s="54"/>
      <c r="AL51" s="54"/>
      <c r="AM51" s="54"/>
      <c r="AN51" s="54"/>
      <c r="AO51" s="54"/>
      <c r="AP51" s="54"/>
      <c r="AQ51" s="54"/>
      <c r="AR51" s="54"/>
      <c r="AS51" s="54"/>
      <c r="AT51" s="54"/>
      <c r="AU51" s="54"/>
      <c r="AV51" s="54"/>
      <c r="AW51" s="54"/>
      <c r="AX51" s="54"/>
      <c r="AY51" s="54"/>
      <c r="AZ51" s="54"/>
      <c r="BA51" s="54"/>
      <c r="BB51" s="54"/>
      <c r="BC51" s="54"/>
      <c r="BD51" s="54"/>
      <c r="BE51" s="54"/>
      <c r="BF51" s="54"/>
      <c r="BG51" s="54"/>
      <c r="BH51" s="54"/>
      <c r="BI51" s="54"/>
      <c r="BJ51" s="54"/>
    </row>
    <row r="52" spans="1:62">
      <c r="A52" s="54">
        <v>6001.13</v>
      </c>
      <c r="B52" s="54" t="s">
        <v>347</v>
      </c>
      <c r="C52" s="54">
        <v>0</v>
      </c>
      <c r="D52" s="54">
        <v>0</v>
      </c>
      <c r="E52" s="54">
        <v>0</v>
      </c>
      <c r="F52" s="54">
        <v>0</v>
      </c>
      <c r="G52" s="54">
        <v>0</v>
      </c>
      <c r="H52" s="54">
        <v>0</v>
      </c>
      <c r="I52" s="54">
        <v>0</v>
      </c>
      <c r="J52" s="54">
        <v>0</v>
      </c>
      <c r="K52" s="54">
        <v>0</v>
      </c>
      <c r="L52" s="54">
        <v>0</v>
      </c>
      <c r="M52" s="54">
        <v>0</v>
      </c>
      <c r="N52" s="54">
        <v>0</v>
      </c>
      <c r="O52" s="54">
        <v>0</v>
      </c>
      <c r="P52" s="54">
        <v>0</v>
      </c>
      <c r="Q52" s="54">
        <v>0</v>
      </c>
      <c r="R52" s="54">
        <v>0</v>
      </c>
      <c r="S52" s="54">
        <v>0</v>
      </c>
      <c r="T52" s="54">
        <v>0</v>
      </c>
      <c r="U52" s="54">
        <v>0</v>
      </c>
      <c r="V52" s="54">
        <v>0</v>
      </c>
      <c r="W52" s="54">
        <v>0</v>
      </c>
      <c r="X52" s="54">
        <v>0</v>
      </c>
      <c r="Y52" s="54">
        <v>0</v>
      </c>
      <c r="Z52" s="54">
        <v>0</v>
      </c>
      <c r="AA52" s="54">
        <v>0</v>
      </c>
      <c r="AB52" s="54">
        <v>0</v>
      </c>
      <c r="AC52" s="54"/>
      <c r="AD52" s="54"/>
      <c r="AE52" s="54"/>
      <c r="AF52" s="54"/>
      <c r="AG52" s="54"/>
      <c r="AH52" s="54"/>
      <c r="AI52" s="54"/>
      <c r="AJ52" s="54"/>
      <c r="AK52" s="54"/>
      <c r="AL52" s="54"/>
      <c r="AM52" s="54"/>
      <c r="AN52" s="54"/>
      <c r="AO52" s="54"/>
      <c r="AP52" s="54"/>
      <c r="AQ52" s="54"/>
      <c r="AR52" s="54"/>
      <c r="AS52" s="54"/>
      <c r="AT52" s="54"/>
      <c r="AU52" s="54"/>
      <c r="AV52" s="54"/>
      <c r="AW52" s="54"/>
      <c r="AX52" s="54"/>
      <c r="AY52" s="54"/>
      <c r="AZ52" s="54"/>
      <c r="BA52" s="54"/>
      <c r="BB52" s="54"/>
      <c r="BC52" s="54"/>
      <c r="BD52" s="54"/>
      <c r="BE52" s="54"/>
      <c r="BF52" s="54"/>
      <c r="BG52" s="54"/>
      <c r="BH52" s="54"/>
      <c r="BI52" s="54"/>
      <c r="BJ52" s="54"/>
    </row>
    <row r="53" spans="1:62">
      <c r="A53" s="54" t="s">
        <v>348</v>
      </c>
      <c r="B53" s="54" t="s">
        <v>349</v>
      </c>
      <c r="C53" s="54">
        <v>0</v>
      </c>
      <c r="D53" s="54">
        <v>0</v>
      </c>
      <c r="E53" s="54">
        <v>0</v>
      </c>
      <c r="F53" s="54">
        <v>0</v>
      </c>
      <c r="G53" s="54">
        <v>0</v>
      </c>
      <c r="H53" s="54">
        <v>0</v>
      </c>
      <c r="I53" s="54">
        <v>0</v>
      </c>
      <c r="J53" s="54">
        <v>0</v>
      </c>
      <c r="K53" s="54">
        <v>0</v>
      </c>
      <c r="L53" s="54">
        <v>0</v>
      </c>
      <c r="M53" s="54">
        <v>0</v>
      </c>
      <c r="N53" s="54">
        <v>0</v>
      </c>
      <c r="O53" s="54">
        <v>0</v>
      </c>
      <c r="P53" s="54">
        <v>0</v>
      </c>
      <c r="Q53" s="54">
        <v>0</v>
      </c>
      <c r="R53" s="54">
        <v>0</v>
      </c>
      <c r="S53" s="54">
        <v>0</v>
      </c>
      <c r="T53" s="54">
        <v>0</v>
      </c>
      <c r="U53" s="54">
        <v>0</v>
      </c>
      <c r="V53" s="54">
        <v>0</v>
      </c>
      <c r="W53" s="54">
        <v>0</v>
      </c>
      <c r="X53" s="54">
        <v>0</v>
      </c>
      <c r="Y53" s="54">
        <v>0</v>
      </c>
      <c r="Z53" s="54">
        <v>0</v>
      </c>
      <c r="AA53" s="54">
        <v>0</v>
      </c>
      <c r="AB53" s="54">
        <v>0</v>
      </c>
      <c r="AC53" s="54"/>
      <c r="AD53" s="54"/>
      <c r="AE53" s="54"/>
      <c r="AF53" s="54"/>
      <c r="AG53" s="54"/>
      <c r="AH53" s="54"/>
      <c r="AI53" s="54"/>
      <c r="AJ53" s="54"/>
      <c r="AK53" s="54"/>
      <c r="AL53" s="54"/>
      <c r="AM53" s="54"/>
      <c r="AN53" s="54"/>
      <c r="AO53" s="54"/>
      <c r="AP53" s="54"/>
      <c r="AQ53" s="54"/>
      <c r="AR53" s="54"/>
      <c r="AS53" s="54"/>
      <c r="AT53" s="54"/>
      <c r="AU53" s="54"/>
      <c r="AV53" s="54"/>
      <c r="AW53" s="54"/>
      <c r="AX53" s="54"/>
      <c r="AY53" s="54"/>
      <c r="AZ53" s="54"/>
      <c r="BA53" s="54"/>
      <c r="BB53" s="54"/>
      <c r="BC53" s="54"/>
      <c r="BD53" s="54"/>
      <c r="BE53" s="54"/>
      <c r="BF53" s="54"/>
      <c r="BG53" s="54"/>
      <c r="BH53" s="54"/>
      <c r="BI53" s="54"/>
      <c r="BJ53" s="54"/>
    </row>
    <row r="54" spans="1:62">
      <c r="A54" s="54" t="s">
        <v>350</v>
      </c>
      <c r="B54" s="54" t="s">
        <v>351</v>
      </c>
      <c r="C54" s="54">
        <v>0</v>
      </c>
      <c r="D54" s="54"/>
      <c r="E54" s="54"/>
      <c r="F54" s="54"/>
      <c r="G54" s="54"/>
      <c r="H54" s="54"/>
      <c r="I54" s="54"/>
      <c r="J54" s="54"/>
      <c r="K54" s="54"/>
      <c r="L54" s="54"/>
      <c r="M54" s="54"/>
      <c r="N54" s="54"/>
      <c r="O54" s="54"/>
      <c r="P54" s="54">
        <v>0</v>
      </c>
      <c r="Q54" s="54"/>
      <c r="R54" s="54"/>
      <c r="S54" s="54"/>
      <c r="T54" s="54"/>
      <c r="U54" s="54"/>
      <c r="V54" s="54"/>
      <c r="W54" s="54"/>
      <c r="X54" s="54"/>
      <c r="Y54" s="54"/>
      <c r="Z54" s="54"/>
      <c r="AA54" s="54"/>
      <c r="AB54" s="54"/>
      <c r="AC54" s="54"/>
      <c r="AD54" s="54"/>
      <c r="AE54" s="54"/>
      <c r="AF54" s="54"/>
      <c r="AG54" s="54"/>
      <c r="AH54" s="54"/>
      <c r="AI54" s="54"/>
      <c r="AJ54" s="54"/>
      <c r="AK54" s="54"/>
      <c r="AL54" s="54"/>
      <c r="AM54" s="54"/>
      <c r="AN54" s="54"/>
      <c r="AO54" s="54"/>
      <c r="AP54" s="54"/>
      <c r="AQ54" s="54"/>
      <c r="AR54" s="54"/>
      <c r="AS54" s="54"/>
      <c r="AT54" s="54"/>
      <c r="AU54" s="54"/>
      <c r="AV54" s="54"/>
      <c r="AW54" s="54"/>
      <c r="AX54" s="54"/>
      <c r="AY54" s="54"/>
      <c r="AZ54" s="54"/>
      <c r="BA54" s="54"/>
      <c r="BB54" s="54"/>
      <c r="BC54" s="54"/>
      <c r="BD54" s="54"/>
      <c r="BE54" s="54"/>
      <c r="BF54" s="54"/>
      <c r="BG54" s="54"/>
      <c r="BH54" s="54"/>
      <c r="BI54" s="54"/>
      <c r="BJ54" s="54"/>
    </row>
    <row r="55" spans="1:62">
      <c r="A55" s="54" t="s">
        <v>352</v>
      </c>
      <c r="B55" s="54" t="s">
        <v>353</v>
      </c>
      <c r="C55" s="54">
        <v>0</v>
      </c>
      <c r="D55" s="54"/>
      <c r="E55" s="54"/>
      <c r="F55" s="54"/>
      <c r="G55" s="54"/>
      <c r="H55" s="54"/>
      <c r="I55" s="54"/>
      <c r="J55" s="54"/>
      <c r="K55" s="54"/>
      <c r="L55" s="54"/>
      <c r="M55" s="54"/>
      <c r="N55" s="54"/>
      <c r="O55" s="54"/>
      <c r="P55" s="54">
        <v>0</v>
      </c>
      <c r="Q55" s="54"/>
      <c r="R55" s="54"/>
      <c r="S55" s="54"/>
      <c r="T55" s="54"/>
      <c r="U55" s="54"/>
      <c r="V55" s="54"/>
      <c r="W55" s="54"/>
      <c r="X55" s="54"/>
      <c r="Y55" s="54"/>
      <c r="Z55" s="54"/>
      <c r="AA55" s="54"/>
      <c r="AB55" s="54"/>
      <c r="AC55" s="54"/>
      <c r="AD55" s="54"/>
      <c r="AE55" s="54"/>
      <c r="AF55" s="54"/>
      <c r="AG55" s="54"/>
      <c r="AH55" s="54"/>
      <c r="AI55" s="54"/>
      <c r="AJ55" s="54"/>
      <c r="AK55" s="54"/>
      <c r="AL55" s="54"/>
      <c r="AM55" s="54"/>
      <c r="AN55" s="54"/>
      <c r="AO55" s="54"/>
      <c r="AP55" s="54"/>
      <c r="AQ55" s="54"/>
      <c r="AR55" s="54"/>
      <c r="AS55" s="54"/>
      <c r="AT55" s="54"/>
      <c r="AU55" s="54"/>
      <c r="AV55" s="54"/>
      <c r="AW55" s="54"/>
      <c r="AX55" s="54"/>
      <c r="AY55" s="54"/>
      <c r="AZ55" s="54"/>
      <c r="BA55" s="54"/>
      <c r="BB55" s="54"/>
      <c r="BC55" s="54"/>
      <c r="BD55" s="54"/>
      <c r="BE55" s="54"/>
      <c r="BF55" s="54"/>
      <c r="BG55" s="54"/>
      <c r="BH55" s="54"/>
      <c r="BI55" s="54"/>
      <c r="BJ55" s="54"/>
    </row>
    <row r="56" spans="1:62">
      <c r="A56" s="54" t="s">
        <v>354</v>
      </c>
      <c r="B56" s="54" t="s">
        <v>355</v>
      </c>
      <c r="C56" s="54">
        <v>0</v>
      </c>
      <c r="D56" s="54"/>
      <c r="E56" s="54"/>
      <c r="F56" s="54"/>
      <c r="G56" s="54"/>
      <c r="H56" s="54"/>
      <c r="I56" s="54"/>
      <c r="J56" s="54"/>
      <c r="K56" s="54"/>
      <c r="L56" s="54"/>
      <c r="M56" s="54"/>
      <c r="N56" s="54"/>
      <c r="O56" s="54"/>
      <c r="P56" s="54">
        <v>0</v>
      </c>
      <c r="Q56" s="54"/>
      <c r="R56" s="54"/>
      <c r="S56" s="54"/>
      <c r="T56" s="54"/>
      <c r="U56" s="54"/>
      <c r="V56" s="54"/>
      <c r="W56" s="54"/>
      <c r="X56" s="54"/>
      <c r="Y56" s="54"/>
      <c r="Z56" s="54"/>
      <c r="AA56" s="54"/>
      <c r="AB56" s="54"/>
      <c r="AC56" s="54"/>
      <c r="AD56" s="54"/>
      <c r="AE56" s="54"/>
      <c r="AF56" s="54"/>
      <c r="AG56" s="54"/>
      <c r="AH56" s="54"/>
      <c r="AI56" s="54"/>
      <c r="AJ56" s="54"/>
      <c r="AK56" s="54"/>
      <c r="AL56" s="54"/>
      <c r="AM56" s="54"/>
      <c r="AN56" s="54"/>
      <c r="AO56" s="54"/>
      <c r="AP56" s="54"/>
      <c r="AQ56" s="54"/>
      <c r="AR56" s="54"/>
      <c r="AS56" s="54"/>
      <c r="AT56" s="54"/>
      <c r="AU56" s="54"/>
      <c r="AV56" s="54"/>
      <c r="AW56" s="54"/>
      <c r="AX56" s="54"/>
      <c r="AY56" s="54"/>
      <c r="AZ56" s="54"/>
      <c r="BA56" s="54"/>
      <c r="BB56" s="54"/>
      <c r="BC56" s="54"/>
      <c r="BD56" s="54"/>
      <c r="BE56" s="54"/>
      <c r="BF56" s="54"/>
      <c r="BG56" s="54"/>
      <c r="BH56" s="54"/>
      <c r="BI56" s="54"/>
      <c r="BJ56" s="54"/>
    </row>
    <row r="57" spans="1:62">
      <c r="A57" s="54" t="s">
        <v>356</v>
      </c>
      <c r="B57" s="54" t="s">
        <v>357</v>
      </c>
      <c r="C57" s="54">
        <v>0</v>
      </c>
      <c r="D57" s="54"/>
      <c r="E57" s="54"/>
      <c r="F57" s="54"/>
      <c r="G57" s="54"/>
      <c r="H57" s="54"/>
      <c r="I57" s="54"/>
      <c r="J57" s="54"/>
      <c r="K57" s="54"/>
      <c r="L57" s="54"/>
      <c r="M57" s="54"/>
      <c r="N57" s="54"/>
      <c r="O57" s="54"/>
      <c r="P57" s="54">
        <v>0</v>
      </c>
      <c r="Q57" s="54"/>
      <c r="R57" s="54"/>
      <c r="S57" s="54"/>
      <c r="T57" s="54"/>
      <c r="U57" s="54"/>
      <c r="V57" s="54"/>
      <c r="W57" s="54"/>
      <c r="X57" s="54"/>
      <c r="Y57" s="54"/>
      <c r="Z57" s="54"/>
      <c r="AA57" s="54"/>
      <c r="AB57" s="54"/>
      <c r="AC57" s="54"/>
      <c r="AD57" s="54"/>
      <c r="AE57" s="54"/>
      <c r="AF57" s="54"/>
      <c r="AG57" s="54"/>
      <c r="AH57" s="54"/>
      <c r="AI57" s="54"/>
      <c r="AJ57" s="54"/>
      <c r="AK57" s="54"/>
      <c r="AL57" s="54"/>
      <c r="AM57" s="54"/>
      <c r="AN57" s="54"/>
      <c r="AO57" s="54"/>
      <c r="AP57" s="54"/>
      <c r="AQ57" s="54"/>
      <c r="AR57" s="54"/>
      <c r="AS57" s="54"/>
      <c r="AT57" s="54"/>
      <c r="AU57" s="54"/>
      <c r="AV57" s="54"/>
      <c r="AW57" s="54"/>
      <c r="AX57" s="54"/>
      <c r="AY57" s="54"/>
      <c r="AZ57" s="54"/>
      <c r="BA57" s="54"/>
      <c r="BB57" s="54"/>
      <c r="BC57" s="54"/>
      <c r="BD57" s="54"/>
      <c r="BE57" s="54"/>
      <c r="BF57" s="54"/>
      <c r="BG57" s="54"/>
      <c r="BH57" s="54"/>
      <c r="BI57" s="54"/>
      <c r="BJ57" s="54"/>
    </row>
    <row r="58" spans="1:62">
      <c r="A58" s="54" t="s">
        <v>358</v>
      </c>
      <c r="B58" s="54" t="s">
        <v>359</v>
      </c>
      <c r="C58" s="54">
        <v>0</v>
      </c>
      <c r="D58" s="54">
        <v>0</v>
      </c>
      <c r="E58" s="54">
        <v>0</v>
      </c>
      <c r="F58" s="54">
        <v>0</v>
      </c>
      <c r="G58" s="54">
        <v>0</v>
      </c>
      <c r="H58" s="54">
        <v>0</v>
      </c>
      <c r="I58" s="54">
        <v>0</v>
      </c>
      <c r="J58" s="54">
        <v>0</v>
      </c>
      <c r="K58" s="54">
        <v>0</v>
      </c>
      <c r="L58" s="54">
        <v>0</v>
      </c>
      <c r="M58" s="54">
        <v>0</v>
      </c>
      <c r="N58" s="54">
        <v>0</v>
      </c>
      <c r="O58" s="54">
        <v>0</v>
      </c>
      <c r="P58" s="54">
        <v>0</v>
      </c>
      <c r="Q58" s="54">
        <v>0</v>
      </c>
      <c r="R58" s="54">
        <v>0</v>
      </c>
      <c r="S58" s="54">
        <v>0</v>
      </c>
      <c r="T58" s="54">
        <v>0</v>
      </c>
      <c r="U58" s="54">
        <v>0</v>
      </c>
      <c r="V58" s="54">
        <v>0</v>
      </c>
      <c r="W58" s="54">
        <v>0</v>
      </c>
      <c r="X58" s="54">
        <v>0</v>
      </c>
      <c r="Y58" s="54">
        <v>0</v>
      </c>
      <c r="Z58" s="54">
        <v>0</v>
      </c>
      <c r="AA58" s="54">
        <v>0</v>
      </c>
      <c r="AB58" s="54">
        <v>0</v>
      </c>
      <c r="AC58" s="54"/>
      <c r="AD58" s="54"/>
      <c r="AE58" s="54"/>
      <c r="AF58" s="54"/>
      <c r="AG58" s="54"/>
      <c r="AH58" s="54"/>
      <c r="AI58" s="54"/>
      <c r="AJ58" s="54"/>
      <c r="AK58" s="54"/>
      <c r="AL58" s="54"/>
      <c r="AM58" s="54"/>
      <c r="AN58" s="54"/>
      <c r="AO58" s="54"/>
      <c r="AP58" s="54"/>
      <c r="AQ58" s="54"/>
      <c r="AR58" s="54"/>
      <c r="AS58" s="54"/>
      <c r="AT58" s="54"/>
      <c r="AU58" s="54"/>
      <c r="AV58" s="54"/>
      <c r="AW58" s="54"/>
      <c r="AX58" s="54"/>
      <c r="AY58" s="54"/>
      <c r="AZ58" s="54"/>
      <c r="BA58" s="54"/>
      <c r="BB58" s="54"/>
      <c r="BC58" s="54"/>
      <c r="BD58" s="54"/>
      <c r="BE58" s="54"/>
      <c r="BF58" s="54"/>
      <c r="BG58" s="54"/>
      <c r="BH58" s="54"/>
      <c r="BI58" s="54"/>
      <c r="BJ58" s="54"/>
    </row>
    <row r="59" spans="1:62">
      <c r="A59" s="54" t="s">
        <v>360</v>
      </c>
      <c r="B59" s="54" t="s">
        <v>361</v>
      </c>
      <c r="C59" s="54">
        <v>0</v>
      </c>
      <c r="D59" s="54"/>
      <c r="E59" s="54"/>
      <c r="F59" s="54"/>
      <c r="G59" s="54"/>
      <c r="H59" s="54"/>
      <c r="I59" s="54"/>
      <c r="J59" s="54"/>
      <c r="K59" s="54"/>
      <c r="L59" s="54"/>
      <c r="M59" s="54"/>
      <c r="N59" s="54"/>
      <c r="O59" s="54"/>
      <c r="P59" s="54">
        <v>0</v>
      </c>
      <c r="Q59" s="54"/>
      <c r="R59" s="54"/>
      <c r="S59" s="54"/>
      <c r="T59" s="54"/>
      <c r="U59" s="54"/>
      <c r="V59" s="54"/>
      <c r="W59" s="54"/>
      <c r="X59" s="54"/>
      <c r="Y59" s="54"/>
      <c r="Z59" s="54"/>
      <c r="AA59" s="54"/>
      <c r="AB59" s="54"/>
      <c r="AC59" s="54"/>
      <c r="AD59" s="54"/>
      <c r="AE59" s="54"/>
      <c r="AF59" s="54"/>
      <c r="AG59" s="54"/>
      <c r="AH59" s="54"/>
      <c r="AI59" s="54"/>
      <c r="AJ59" s="54"/>
      <c r="AK59" s="54"/>
      <c r="AL59" s="54"/>
      <c r="AM59" s="54"/>
      <c r="AN59" s="54"/>
      <c r="AO59" s="54"/>
      <c r="AP59" s="54"/>
      <c r="AQ59" s="54"/>
      <c r="AR59" s="54"/>
      <c r="AS59" s="54"/>
      <c r="AT59" s="54"/>
      <c r="AU59" s="54"/>
      <c r="AV59" s="54"/>
      <c r="AW59" s="54"/>
      <c r="AX59" s="54"/>
      <c r="AY59" s="54"/>
      <c r="AZ59" s="54"/>
      <c r="BA59" s="54"/>
      <c r="BB59" s="54"/>
      <c r="BC59" s="54"/>
      <c r="BD59" s="54"/>
      <c r="BE59" s="54"/>
      <c r="BF59" s="54"/>
      <c r="BG59" s="54"/>
      <c r="BH59" s="54"/>
      <c r="BI59" s="54"/>
      <c r="BJ59" s="54"/>
    </row>
    <row r="60" spans="1:62">
      <c r="A60" s="54" t="s">
        <v>362</v>
      </c>
      <c r="B60" s="54" t="s">
        <v>363</v>
      </c>
      <c r="C60" s="54">
        <v>0</v>
      </c>
      <c r="D60" s="54"/>
      <c r="E60" s="54"/>
      <c r="F60" s="54"/>
      <c r="G60" s="54"/>
      <c r="H60" s="54"/>
      <c r="I60" s="54"/>
      <c r="J60" s="54"/>
      <c r="K60" s="54"/>
      <c r="L60" s="54"/>
      <c r="M60" s="54"/>
      <c r="N60" s="54"/>
      <c r="O60" s="54"/>
      <c r="P60" s="54">
        <v>0</v>
      </c>
      <c r="Q60" s="54"/>
      <c r="R60" s="54"/>
      <c r="S60" s="54"/>
      <c r="T60" s="54"/>
      <c r="U60" s="54"/>
      <c r="V60" s="54"/>
      <c r="W60" s="54"/>
      <c r="X60" s="54"/>
      <c r="Y60" s="54"/>
      <c r="Z60" s="54"/>
      <c r="AA60" s="54"/>
      <c r="AB60" s="54"/>
      <c r="AC60" s="54"/>
      <c r="AD60" s="54"/>
      <c r="AE60" s="54"/>
      <c r="AF60" s="54"/>
      <c r="AG60" s="54"/>
      <c r="AH60" s="54"/>
      <c r="AI60" s="54"/>
      <c r="AJ60" s="54"/>
      <c r="AK60" s="54"/>
      <c r="AL60" s="54"/>
      <c r="AM60" s="54"/>
      <c r="AN60" s="54"/>
      <c r="AO60" s="54"/>
      <c r="AP60" s="54"/>
      <c r="AQ60" s="54"/>
      <c r="AR60" s="54"/>
      <c r="AS60" s="54"/>
      <c r="AT60" s="54"/>
      <c r="AU60" s="54"/>
      <c r="AV60" s="54"/>
      <c r="AW60" s="54"/>
      <c r="AX60" s="54"/>
      <c r="AY60" s="54"/>
      <c r="AZ60" s="54"/>
      <c r="BA60" s="54"/>
      <c r="BB60" s="54"/>
      <c r="BC60" s="54"/>
      <c r="BD60" s="54"/>
      <c r="BE60" s="54"/>
      <c r="BF60" s="54"/>
      <c r="BG60" s="54"/>
      <c r="BH60" s="54"/>
      <c r="BI60" s="54"/>
      <c r="BJ60" s="54"/>
    </row>
    <row r="61" spans="1:62">
      <c r="A61" s="54" t="s">
        <v>364</v>
      </c>
      <c r="B61" s="54" t="s">
        <v>365</v>
      </c>
      <c r="C61" s="54">
        <v>0</v>
      </c>
      <c r="D61" s="54"/>
      <c r="E61" s="54"/>
      <c r="F61" s="54"/>
      <c r="G61" s="54"/>
      <c r="H61" s="54"/>
      <c r="I61" s="54"/>
      <c r="J61" s="54"/>
      <c r="K61" s="54"/>
      <c r="L61" s="54"/>
      <c r="M61" s="54"/>
      <c r="N61" s="54"/>
      <c r="O61" s="54"/>
      <c r="P61" s="54">
        <v>0</v>
      </c>
      <c r="Q61" s="54"/>
      <c r="R61" s="54"/>
      <c r="S61" s="54"/>
      <c r="T61" s="54"/>
      <c r="U61" s="54"/>
      <c r="V61" s="54"/>
      <c r="W61" s="54"/>
      <c r="X61" s="54"/>
      <c r="Y61" s="54"/>
      <c r="Z61" s="54"/>
      <c r="AA61" s="54"/>
      <c r="AB61" s="54"/>
      <c r="AC61" s="54"/>
      <c r="AD61" s="54"/>
      <c r="AE61" s="54"/>
      <c r="AF61" s="54"/>
      <c r="AG61" s="54"/>
      <c r="AH61" s="54"/>
      <c r="AI61" s="54"/>
      <c r="AJ61" s="54"/>
      <c r="AK61" s="54"/>
      <c r="AL61" s="54"/>
      <c r="AM61" s="54"/>
      <c r="AN61" s="54"/>
      <c r="AO61" s="54"/>
      <c r="AP61" s="54"/>
      <c r="AQ61" s="54"/>
      <c r="AR61" s="54"/>
      <c r="AS61" s="54"/>
      <c r="AT61" s="54"/>
      <c r="AU61" s="54"/>
      <c r="AV61" s="54"/>
      <c r="AW61" s="54"/>
      <c r="AX61" s="54"/>
      <c r="AY61" s="54"/>
      <c r="AZ61" s="54"/>
      <c r="BA61" s="54"/>
      <c r="BB61" s="54"/>
      <c r="BC61" s="54"/>
      <c r="BD61" s="54"/>
      <c r="BE61" s="54"/>
      <c r="BF61" s="54"/>
      <c r="BG61" s="54"/>
      <c r="BH61" s="54"/>
      <c r="BI61" s="54"/>
      <c r="BJ61" s="54"/>
    </row>
    <row r="62" spans="1:62">
      <c r="A62" s="54" t="s">
        <v>366</v>
      </c>
      <c r="B62" s="54" t="s">
        <v>367</v>
      </c>
      <c r="C62" s="54">
        <v>0</v>
      </c>
      <c r="D62" s="54"/>
      <c r="E62" s="54"/>
      <c r="F62" s="54"/>
      <c r="G62" s="54"/>
      <c r="H62" s="54"/>
      <c r="I62" s="54"/>
      <c r="J62" s="54"/>
      <c r="K62" s="54"/>
      <c r="L62" s="54"/>
      <c r="M62" s="54"/>
      <c r="N62" s="54"/>
      <c r="O62" s="54"/>
      <c r="P62" s="54">
        <v>0</v>
      </c>
      <c r="Q62" s="54"/>
      <c r="R62" s="54"/>
      <c r="S62" s="54"/>
      <c r="T62" s="54"/>
      <c r="U62" s="54"/>
      <c r="V62" s="54"/>
      <c r="W62" s="54"/>
      <c r="X62" s="54"/>
      <c r="Y62" s="54"/>
      <c r="Z62" s="54"/>
      <c r="AA62" s="54"/>
      <c r="AB62" s="54"/>
      <c r="AC62" s="54"/>
      <c r="AD62" s="54"/>
      <c r="AE62" s="54"/>
      <c r="AF62" s="54"/>
      <c r="AG62" s="54"/>
      <c r="AH62" s="54"/>
      <c r="AI62" s="54"/>
      <c r="AJ62" s="54"/>
      <c r="AK62" s="54"/>
      <c r="AL62" s="54"/>
      <c r="AM62" s="54"/>
      <c r="AN62" s="54"/>
      <c r="AO62" s="54"/>
      <c r="AP62" s="54"/>
      <c r="AQ62" s="54"/>
      <c r="AR62" s="54"/>
      <c r="AS62" s="54"/>
      <c r="AT62" s="54"/>
      <c r="AU62" s="54"/>
      <c r="AV62" s="54"/>
      <c r="AW62" s="54"/>
      <c r="AX62" s="54"/>
      <c r="AY62" s="54"/>
      <c r="AZ62" s="54"/>
      <c r="BA62" s="54"/>
      <c r="BB62" s="54"/>
      <c r="BC62" s="54"/>
      <c r="BD62" s="54"/>
      <c r="BE62" s="54"/>
      <c r="BF62" s="54"/>
      <c r="BG62" s="54"/>
      <c r="BH62" s="54"/>
      <c r="BI62" s="54"/>
      <c r="BJ62" s="54"/>
    </row>
    <row r="63" spans="1:62">
      <c r="A63" s="54">
        <v>6001.14</v>
      </c>
      <c r="B63" s="54" t="s">
        <v>368</v>
      </c>
      <c r="C63" s="54">
        <v>0</v>
      </c>
      <c r="D63" s="54">
        <v>0</v>
      </c>
      <c r="E63" s="54">
        <v>0</v>
      </c>
      <c r="F63" s="54">
        <v>0</v>
      </c>
      <c r="G63" s="54">
        <v>0</v>
      </c>
      <c r="H63" s="54">
        <v>0</v>
      </c>
      <c r="I63" s="54">
        <v>0</v>
      </c>
      <c r="J63" s="54">
        <v>0</v>
      </c>
      <c r="K63" s="54">
        <v>0</v>
      </c>
      <c r="L63" s="54">
        <v>0</v>
      </c>
      <c r="M63" s="54">
        <v>0</v>
      </c>
      <c r="N63" s="54">
        <v>0</v>
      </c>
      <c r="O63" s="54">
        <v>0</v>
      </c>
      <c r="P63" s="54">
        <v>0</v>
      </c>
      <c r="Q63" s="54">
        <v>0</v>
      </c>
      <c r="R63" s="54">
        <v>0</v>
      </c>
      <c r="S63" s="54">
        <v>0</v>
      </c>
      <c r="T63" s="54">
        <v>0</v>
      </c>
      <c r="U63" s="54">
        <v>0</v>
      </c>
      <c r="V63" s="54">
        <v>0</v>
      </c>
      <c r="W63" s="54">
        <v>0</v>
      </c>
      <c r="X63" s="54">
        <v>0</v>
      </c>
      <c r="Y63" s="54">
        <v>0</v>
      </c>
      <c r="Z63" s="54">
        <v>0</v>
      </c>
      <c r="AA63" s="54">
        <v>0</v>
      </c>
      <c r="AB63" s="54">
        <v>0</v>
      </c>
      <c r="AC63" s="54"/>
      <c r="AD63" s="54"/>
      <c r="AE63" s="54"/>
      <c r="AF63" s="54"/>
      <c r="AG63" s="54"/>
      <c r="AH63" s="54"/>
      <c r="AI63" s="54"/>
      <c r="AJ63" s="54"/>
      <c r="AK63" s="54"/>
      <c r="AL63" s="54"/>
      <c r="AM63" s="54"/>
      <c r="AN63" s="54"/>
      <c r="AO63" s="54"/>
      <c r="AP63" s="54"/>
      <c r="AQ63" s="54"/>
      <c r="AR63" s="54"/>
      <c r="AS63" s="54"/>
      <c r="AT63" s="54"/>
      <c r="AU63" s="54"/>
      <c r="AV63" s="54"/>
      <c r="AW63" s="54"/>
      <c r="AX63" s="54"/>
      <c r="AY63" s="54"/>
      <c r="AZ63" s="54"/>
      <c r="BA63" s="54"/>
      <c r="BB63" s="54"/>
      <c r="BC63" s="54"/>
      <c r="BD63" s="54"/>
      <c r="BE63" s="54"/>
      <c r="BF63" s="54"/>
      <c r="BG63" s="54"/>
      <c r="BH63" s="54"/>
      <c r="BI63" s="54"/>
      <c r="BJ63" s="54"/>
    </row>
    <row r="64" spans="1:62">
      <c r="A64" s="54" t="s">
        <v>369</v>
      </c>
      <c r="B64" s="54" t="s">
        <v>370</v>
      </c>
      <c r="C64" s="54">
        <v>0</v>
      </c>
      <c r="D64" s="54"/>
      <c r="E64" s="54"/>
      <c r="F64" s="54"/>
      <c r="G64" s="54"/>
      <c r="H64" s="54"/>
      <c r="I64" s="54"/>
      <c r="J64" s="54"/>
      <c r="K64" s="54"/>
      <c r="L64" s="54"/>
      <c r="M64" s="54"/>
      <c r="N64" s="54"/>
      <c r="O64" s="54"/>
      <c r="P64" s="54">
        <v>0</v>
      </c>
      <c r="Q64" s="54"/>
      <c r="R64" s="54"/>
      <c r="S64" s="54"/>
      <c r="T64" s="54"/>
      <c r="U64" s="54"/>
      <c r="V64" s="54"/>
      <c r="W64" s="54"/>
      <c r="X64" s="54"/>
      <c r="Y64" s="54"/>
      <c r="Z64" s="54"/>
      <c r="AA64" s="54"/>
      <c r="AB64" s="54"/>
      <c r="AC64" s="54"/>
      <c r="AD64" s="54"/>
      <c r="AE64" s="54"/>
      <c r="AF64" s="54"/>
      <c r="AG64" s="54"/>
      <c r="AH64" s="54"/>
      <c r="AI64" s="54"/>
      <c r="AJ64" s="54"/>
      <c r="AK64" s="54"/>
      <c r="AL64" s="54"/>
      <c r="AM64" s="54"/>
      <c r="AN64" s="54"/>
      <c r="AO64" s="54"/>
      <c r="AP64" s="54"/>
      <c r="AQ64" s="54"/>
      <c r="AR64" s="54"/>
      <c r="AS64" s="54"/>
      <c r="AT64" s="54"/>
      <c r="AU64" s="54"/>
      <c r="AV64" s="54"/>
      <c r="AW64" s="54"/>
      <c r="AX64" s="54"/>
      <c r="AY64" s="54"/>
      <c r="AZ64" s="54"/>
      <c r="BA64" s="54"/>
      <c r="BB64" s="54"/>
      <c r="BC64" s="54"/>
      <c r="BD64" s="54"/>
      <c r="BE64" s="54"/>
      <c r="BF64" s="54"/>
      <c r="BG64" s="54"/>
      <c r="BH64" s="54"/>
      <c r="BI64" s="54"/>
      <c r="BJ64" s="54"/>
    </row>
    <row r="65" spans="1:16">
      <c r="A65" t="s">
        <v>371</v>
      </c>
      <c r="B65" t="s">
        <v>372</v>
      </c>
      <c r="C65">
        <v>0</v>
      </c>
      <c r="O65" s="324"/>
      <c r="P65">
        <v>0</v>
      </c>
    </row>
    <row r="66" spans="1:16">
      <c r="A66" t="s">
        <v>373</v>
      </c>
      <c r="B66" t="s">
        <v>374</v>
      </c>
      <c r="C66">
        <v>0</v>
      </c>
      <c r="O66" s="324"/>
      <c r="P66">
        <v>0</v>
      </c>
    </row>
    <row r="67" spans="1:16">
      <c r="A67" t="s">
        <v>375</v>
      </c>
      <c r="B67" t="s">
        <v>376</v>
      </c>
      <c r="C67">
        <v>0</v>
      </c>
      <c r="O67" s="324"/>
      <c r="P67">
        <v>0</v>
      </c>
    </row>
    <row r="68" spans="1:28">
      <c r="A68">
        <v>6001.54</v>
      </c>
      <c r="B68" t="s">
        <v>377</v>
      </c>
      <c r="C68">
        <v>0</v>
      </c>
      <c r="D68">
        <v>0</v>
      </c>
      <c r="E68">
        <v>0</v>
      </c>
      <c r="F68">
        <v>0</v>
      </c>
      <c r="G68">
        <v>0</v>
      </c>
      <c r="H68">
        <v>0</v>
      </c>
      <c r="I68">
        <v>0</v>
      </c>
      <c r="J68">
        <v>0</v>
      </c>
      <c r="K68">
        <v>0</v>
      </c>
      <c r="L68">
        <v>0</v>
      </c>
      <c r="M68">
        <v>0</v>
      </c>
      <c r="N68">
        <v>0</v>
      </c>
      <c r="O68" s="36">
        <v>0</v>
      </c>
      <c r="P68">
        <v>0</v>
      </c>
      <c r="Q68">
        <v>0</v>
      </c>
      <c r="R68">
        <v>0</v>
      </c>
      <c r="S68">
        <v>0</v>
      </c>
      <c r="T68">
        <v>0</v>
      </c>
      <c r="U68">
        <v>0</v>
      </c>
      <c r="V68">
        <v>0</v>
      </c>
      <c r="W68">
        <v>0</v>
      </c>
      <c r="X68">
        <v>0</v>
      </c>
      <c r="Y68">
        <v>0</v>
      </c>
      <c r="Z68">
        <v>0</v>
      </c>
      <c r="AA68">
        <v>0</v>
      </c>
      <c r="AB68">
        <v>0</v>
      </c>
    </row>
    <row r="69" spans="1:16">
      <c r="A69" t="s">
        <v>378</v>
      </c>
      <c r="B69" t="s">
        <v>379</v>
      </c>
      <c r="C69">
        <v>0</v>
      </c>
      <c r="O69" s="36"/>
      <c r="P69">
        <v>0</v>
      </c>
    </row>
    <row r="70" spans="1:16">
      <c r="A70" t="s">
        <v>380</v>
      </c>
      <c r="B70" t="s">
        <v>381</v>
      </c>
      <c r="C70">
        <v>0</v>
      </c>
      <c r="O70" s="324"/>
      <c r="P70">
        <v>0</v>
      </c>
    </row>
    <row r="71" spans="1:16">
      <c r="A71" t="s">
        <v>382</v>
      </c>
      <c r="B71" t="s">
        <v>383</v>
      </c>
      <c r="C71">
        <v>0</v>
      </c>
      <c r="O71" s="324"/>
      <c r="P71">
        <v>0</v>
      </c>
    </row>
    <row r="72" spans="1:16">
      <c r="A72" t="s">
        <v>384</v>
      </c>
      <c r="B72" t="s">
        <v>385</v>
      </c>
      <c r="C72">
        <v>0</v>
      </c>
      <c r="O72" s="324"/>
      <c r="P72">
        <v>0</v>
      </c>
    </row>
    <row r="73" spans="1:16">
      <c r="A73">
        <v>6051</v>
      </c>
      <c r="B73" t="s">
        <v>386</v>
      </c>
      <c r="C73">
        <v>0</v>
      </c>
      <c r="O73" s="324"/>
      <c r="P73">
        <v>0</v>
      </c>
    </row>
    <row r="74" s="36" customFormat="1" spans="1:28">
      <c r="A74" s="36">
        <v>6400</v>
      </c>
      <c r="B74" s="36" t="s">
        <v>4</v>
      </c>
      <c r="C74" s="36">
        <v>3511987.68</v>
      </c>
      <c r="D74" s="36">
        <v>391732.4</v>
      </c>
      <c r="E74" s="36">
        <v>341360.9</v>
      </c>
      <c r="F74" s="36">
        <v>227079.61</v>
      </c>
      <c r="G74" s="36">
        <v>322342.28</v>
      </c>
      <c r="H74" s="36">
        <v>238321.94</v>
      </c>
      <c r="I74" s="36">
        <v>328381.24</v>
      </c>
      <c r="J74" s="36">
        <v>315944.93</v>
      </c>
      <c r="K74" s="36">
        <v>296160.67</v>
      </c>
      <c r="L74" s="36">
        <v>229510.72</v>
      </c>
      <c r="M74" s="36">
        <v>267339.92</v>
      </c>
      <c r="N74" s="36">
        <v>279699.46</v>
      </c>
      <c r="O74" s="36">
        <v>274113.61</v>
      </c>
      <c r="P74" s="36">
        <v>3379440.48</v>
      </c>
      <c r="Q74" s="36">
        <v>333701.29</v>
      </c>
      <c r="R74" s="36">
        <v>277976.29</v>
      </c>
      <c r="S74" s="36">
        <v>276676.29</v>
      </c>
      <c r="T74" s="36">
        <v>276676.29</v>
      </c>
      <c r="U74" s="36">
        <v>276676.29</v>
      </c>
      <c r="V74" s="36">
        <v>276676.29</v>
      </c>
      <c r="W74" s="36">
        <v>276676.29</v>
      </c>
      <c r="X74" s="36">
        <v>276676.29</v>
      </c>
      <c r="Y74" s="36">
        <v>277676.29</v>
      </c>
      <c r="Z74" s="36">
        <v>276676.29</v>
      </c>
      <c r="AA74" s="36">
        <v>276676.29</v>
      </c>
      <c r="AB74" s="36">
        <v>276676.29</v>
      </c>
    </row>
    <row r="75" spans="1:28">
      <c r="A75">
        <v>6401</v>
      </c>
      <c r="B75" t="s">
        <v>5</v>
      </c>
      <c r="C75">
        <v>3511987.68</v>
      </c>
      <c r="D75">
        <v>391732.4</v>
      </c>
      <c r="E75">
        <v>341360.9</v>
      </c>
      <c r="F75">
        <v>227079.61</v>
      </c>
      <c r="G75">
        <v>322342.28</v>
      </c>
      <c r="H75">
        <v>238321.94</v>
      </c>
      <c r="I75">
        <v>328381.24</v>
      </c>
      <c r="J75">
        <v>315944.93</v>
      </c>
      <c r="K75">
        <v>296160.67</v>
      </c>
      <c r="L75">
        <v>229510.72</v>
      </c>
      <c r="M75">
        <v>267339.92</v>
      </c>
      <c r="N75">
        <v>279699.46</v>
      </c>
      <c r="O75" s="324">
        <v>274113.61</v>
      </c>
      <c r="P75">
        <v>3379440.48</v>
      </c>
      <c r="Q75">
        <v>333701.29</v>
      </c>
      <c r="R75">
        <v>277976.29</v>
      </c>
      <c r="S75">
        <v>276676.29</v>
      </c>
      <c r="T75">
        <v>276676.29</v>
      </c>
      <c r="U75">
        <v>276676.29</v>
      </c>
      <c r="V75">
        <v>276676.29</v>
      </c>
      <c r="W75">
        <v>276676.29</v>
      </c>
      <c r="X75">
        <v>276676.29</v>
      </c>
      <c r="Y75">
        <v>277676.29</v>
      </c>
      <c r="Z75">
        <v>276676.29</v>
      </c>
      <c r="AA75">
        <v>276676.29</v>
      </c>
      <c r="AB75">
        <v>276676.29</v>
      </c>
    </row>
    <row r="76" spans="1:28">
      <c r="A76">
        <v>6401.03</v>
      </c>
      <c r="B76" t="s">
        <v>6</v>
      </c>
      <c r="C76">
        <v>3511987.68</v>
      </c>
      <c r="D76">
        <v>391732.4</v>
      </c>
      <c r="E76">
        <v>341360.9</v>
      </c>
      <c r="F76">
        <v>227079.61</v>
      </c>
      <c r="G76">
        <v>322342.28</v>
      </c>
      <c r="H76">
        <v>238321.94</v>
      </c>
      <c r="I76">
        <v>328381.24</v>
      </c>
      <c r="J76">
        <v>315944.93</v>
      </c>
      <c r="K76">
        <v>296160.67</v>
      </c>
      <c r="L76">
        <v>229510.72</v>
      </c>
      <c r="M76">
        <v>267339.92</v>
      </c>
      <c r="N76">
        <v>279699.46</v>
      </c>
      <c r="O76" s="324">
        <v>274113.61</v>
      </c>
      <c r="P76">
        <v>3379440.48</v>
      </c>
      <c r="Q76">
        <v>333701.29</v>
      </c>
      <c r="R76">
        <v>277976.29</v>
      </c>
      <c r="S76">
        <v>276676.29</v>
      </c>
      <c r="T76">
        <v>276676.29</v>
      </c>
      <c r="U76">
        <v>276676.29</v>
      </c>
      <c r="V76">
        <v>276676.29</v>
      </c>
      <c r="W76">
        <v>276676.29</v>
      </c>
      <c r="X76">
        <v>276676.29</v>
      </c>
      <c r="Y76">
        <v>277676.29</v>
      </c>
      <c r="Z76">
        <v>276676.29</v>
      </c>
      <c r="AA76">
        <v>276676.29</v>
      </c>
      <c r="AB76">
        <v>276676.29</v>
      </c>
    </row>
    <row r="77" spans="1:28">
      <c r="A77" t="s">
        <v>7</v>
      </c>
      <c r="B77" t="s">
        <v>8</v>
      </c>
      <c r="C77">
        <v>7799.1</v>
      </c>
      <c r="D77">
        <v>0</v>
      </c>
      <c r="E77">
        <v>0</v>
      </c>
      <c r="F77">
        <v>0</v>
      </c>
      <c r="G77">
        <v>0</v>
      </c>
      <c r="H77">
        <v>0</v>
      </c>
      <c r="I77">
        <v>0</v>
      </c>
      <c r="J77">
        <v>0</v>
      </c>
      <c r="K77">
        <v>0</v>
      </c>
      <c r="L77">
        <v>0</v>
      </c>
      <c r="M77">
        <v>7799.1</v>
      </c>
      <c r="N77">
        <v>0</v>
      </c>
      <c r="O77" s="324">
        <v>0</v>
      </c>
      <c r="P77" s="36">
        <v>0</v>
      </c>
      <c r="Q77">
        <v>0</v>
      </c>
      <c r="R77">
        <v>0</v>
      </c>
      <c r="S77">
        <v>0</v>
      </c>
      <c r="T77">
        <v>0</v>
      </c>
      <c r="U77">
        <v>0</v>
      </c>
      <c r="V77">
        <v>0</v>
      </c>
      <c r="W77">
        <v>0</v>
      </c>
      <c r="X77">
        <v>0</v>
      </c>
      <c r="Y77">
        <v>0</v>
      </c>
      <c r="Z77">
        <v>0</v>
      </c>
      <c r="AA77">
        <v>0</v>
      </c>
      <c r="AB77">
        <v>0</v>
      </c>
    </row>
    <row r="78" spans="1:28">
      <c r="A78" t="s">
        <v>10</v>
      </c>
      <c r="B78" t="s">
        <v>11</v>
      </c>
      <c r="C78">
        <v>421631.25</v>
      </c>
      <c r="D78">
        <v>0</v>
      </c>
      <c r="E78">
        <v>16099.71</v>
      </c>
      <c r="F78">
        <v>2399.46</v>
      </c>
      <c r="G78">
        <v>29210.71</v>
      </c>
      <c r="H78">
        <v>53785.2</v>
      </c>
      <c r="I78">
        <v>67869.96</v>
      </c>
      <c r="J78">
        <v>52155.47</v>
      </c>
      <c r="K78">
        <v>78936.35</v>
      </c>
      <c r="L78">
        <v>5701.63</v>
      </c>
      <c r="M78">
        <v>38590.29</v>
      </c>
      <c r="N78">
        <v>38859.16</v>
      </c>
      <c r="O78" s="324">
        <v>38023.31</v>
      </c>
      <c r="P78">
        <v>505800</v>
      </c>
      <c r="Q78">
        <v>42150</v>
      </c>
      <c r="R78">
        <v>42150</v>
      </c>
      <c r="S78">
        <v>42150</v>
      </c>
      <c r="T78">
        <v>42150</v>
      </c>
      <c r="U78">
        <v>42150</v>
      </c>
      <c r="V78">
        <v>42150</v>
      </c>
      <c r="W78">
        <v>42150</v>
      </c>
      <c r="X78">
        <v>42150</v>
      </c>
      <c r="Y78">
        <v>42150</v>
      </c>
      <c r="Z78">
        <v>42150</v>
      </c>
      <c r="AA78">
        <v>42150</v>
      </c>
      <c r="AB78">
        <v>42150</v>
      </c>
    </row>
    <row r="79" spans="1:28">
      <c r="A79" t="s">
        <v>12</v>
      </c>
      <c r="B79" s="324" t="s">
        <v>13</v>
      </c>
      <c r="C79">
        <v>418206.25</v>
      </c>
      <c r="D79">
        <v>0</v>
      </c>
      <c r="E79">
        <v>16099.71</v>
      </c>
      <c r="F79">
        <v>2399.46</v>
      </c>
      <c r="G79">
        <v>28100.8</v>
      </c>
      <c r="H79">
        <v>53785.2</v>
      </c>
      <c r="I79">
        <v>67869.96</v>
      </c>
      <c r="J79">
        <v>51243.21</v>
      </c>
      <c r="K79">
        <v>78936.35</v>
      </c>
      <c r="L79">
        <v>5701.63</v>
      </c>
      <c r="M79">
        <v>38023.31</v>
      </c>
      <c r="N79">
        <v>38023.31</v>
      </c>
      <c r="O79" s="324">
        <v>38023.31</v>
      </c>
      <c r="P79" s="36">
        <v>499200</v>
      </c>
      <c r="Q79">
        <v>41600</v>
      </c>
      <c r="R79">
        <v>41600</v>
      </c>
      <c r="S79">
        <v>41600</v>
      </c>
      <c r="T79">
        <v>41600</v>
      </c>
      <c r="U79">
        <v>41600</v>
      </c>
      <c r="V79">
        <v>41600</v>
      </c>
      <c r="W79">
        <v>41600</v>
      </c>
      <c r="X79">
        <v>41600</v>
      </c>
      <c r="Y79">
        <v>41600</v>
      </c>
      <c r="Z79">
        <v>41600</v>
      </c>
      <c r="AA79">
        <v>41600</v>
      </c>
      <c r="AB79">
        <v>41600</v>
      </c>
    </row>
    <row r="80" spans="1:28">
      <c r="A80" t="s">
        <v>16</v>
      </c>
      <c r="B80" s="324" t="s">
        <v>17</v>
      </c>
      <c r="C80">
        <v>0</v>
      </c>
      <c r="O80" s="324"/>
      <c r="P80" s="36">
        <v>0</v>
      </c>
      <c r="Q80">
        <v>0</v>
      </c>
      <c r="R80">
        <v>0</v>
      </c>
      <c r="S80">
        <v>0</v>
      </c>
      <c r="T80">
        <v>0</v>
      </c>
      <c r="U80">
        <v>0</v>
      </c>
      <c r="V80">
        <v>0</v>
      </c>
      <c r="W80">
        <v>0</v>
      </c>
      <c r="X80">
        <v>0</v>
      </c>
      <c r="Y80">
        <v>0</v>
      </c>
      <c r="Z80">
        <v>0</v>
      </c>
      <c r="AA80">
        <v>0</v>
      </c>
      <c r="AB80">
        <v>0</v>
      </c>
    </row>
    <row r="81" spans="1:28">
      <c r="A81" t="s">
        <v>20</v>
      </c>
      <c r="B81" s="324" t="s">
        <v>21</v>
      </c>
      <c r="C81">
        <v>0</v>
      </c>
      <c r="O81" s="36"/>
      <c r="P81" s="36">
        <v>0</v>
      </c>
      <c r="Q81">
        <v>0</v>
      </c>
      <c r="R81">
        <v>0</v>
      </c>
      <c r="S81">
        <v>0</v>
      </c>
      <c r="T81">
        <v>0</v>
      </c>
      <c r="U81">
        <v>0</v>
      </c>
      <c r="V81">
        <v>0</v>
      </c>
      <c r="W81">
        <v>0</v>
      </c>
      <c r="X81">
        <v>0</v>
      </c>
      <c r="Y81">
        <v>0</v>
      </c>
      <c r="Z81">
        <v>0</v>
      </c>
      <c r="AA81">
        <v>0</v>
      </c>
      <c r="AB81">
        <v>0</v>
      </c>
    </row>
    <row r="82" spans="1:28">
      <c r="A82" t="s">
        <v>26</v>
      </c>
      <c r="B82" t="s">
        <v>27</v>
      </c>
      <c r="C82">
        <v>0</v>
      </c>
      <c r="O82" s="36"/>
      <c r="P82" s="36">
        <v>0</v>
      </c>
      <c r="Q82">
        <v>0</v>
      </c>
      <c r="R82">
        <v>0</v>
      </c>
      <c r="S82">
        <v>0</v>
      </c>
      <c r="T82">
        <v>0</v>
      </c>
      <c r="U82">
        <v>0</v>
      </c>
      <c r="V82">
        <v>0</v>
      </c>
      <c r="W82">
        <v>0</v>
      </c>
      <c r="X82">
        <v>0</v>
      </c>
      <c r="Y82">
        <v>0</v>
      </c>
      <c r="Z82">
        <v>0</v>
      </c>
      <c r="AA82">
        <v>0</v>
      </c>
      <c r="AB82">
        <v>0</v>
      </c>
    </row>
    <row r="83" spans="1:28">
      <c r="A83" t="s">
        <v>30</v>
      </c>
      <c r="B83" t="s">
        <v>31</v>
      </c>
      <c r="C83">
        <v>0</v>
      </c>
      <c r="O83" s="36"/>
      <c r="P83" s="36">
        <v>0</v>
      </c>
      <c r="Q83">
        <v>0</v>
      </c>
      <c r="R83">
        <v>0</v>
      </c>
      <c r="S83">
        <v>0</v>
      </c>
      <c r="T83">
        <v>0</v>
      </c>
      <c r="U83">
        <v>0</v>
      </c>
      <c r="V83">
        <v>0</v>
      </c>
      <c r="W83">
        <v>0</v>
      </c>
      <c r="X83">
        <v>0</v>
      </c>
      <c r="Y83">
        <v>0</v>
      </c>
      <c r="Z83">
        <v>0</v>
      </c>
      <c r="AA83">
        <v>0</v>
      </c>
      <c r="AB83">
        <v>0</v>
      </c>
    </row>
    <row r="84" spans="1:28">
      <c r="A84" t="s">
        <v>34</v>
      </c>
      <c r="B84" t="s">
        <v>35</v>
      </c>
      <c r="C84">
        <v>0</v>
      </c>
      <c r="O84" s="36"/>
      <c r="P84" s="36">
        <v>0</v>
      </c>
      <c r="Q84">
        <v>0</v>
      </c>
      <c r="R84">
        <v>0</v>
      </c>
      <c r="S84">
        <v>0</v>
      </c>
      <c r="T84">
        <v>0</v>
      </c>
      <c r="U84">
        <v>0</v>
      </c>
      <c r="V84">
        <v>0</v>
      </c>
      <c r="W84">
        <v>0</v>
      </c>
      <c r="X84">
        <v>0</v>
      </c>
      <c r="Y84">
        <v>0</v>
      </c>
      <c r="Z84">
        <v>0</v>
      </c>
      <c r="AA84">
        <v>0</v>
      </c>
      <c r="AB84">
        <v>0</v>
      </c>
    </row>
    <row r="85" spans="1:28">
      <c r="A85" t="s">
        <v>44</v>
      </c>
      <c r="B85" t="s">
        <v>45</v>
      </c>
      <c r="C85">
        <v>0</v>
      </c>
      <c r="O85" s="36"/>
      <c r="P85" s="36">
        <v>0</v>
      </c>
      <c r="Q85">
        <v>0</v>
      </c>
      <c r="R85">
        <v>0</v>
      </c>
      <c r="S85">
        <v>0</v>
      </c>
      <c r="T85">
        <v>0</v>
      </c>
      <c r="U85">
        <v>0</v>
      </c>
      <c r="V85">
        <v>0</v>
      </c>
      <c r="W85">
        <v>0</v>
      </c>
      <c r="X85">
        <v>0</v>
      </c>
      <c r="Y85">
        <v>0</v>
      </c>
      <c r="Z85">
        <v>0</v>
      </c>
      <c r="AA85">
        <v>0</v>
      </c>
      <c r="AB85">
        <v>0</v>
      </c>
    </row>
    <row r="86" spans="1:28">
      <c r="A86" t="s">
        <v>48</v>
      </c>
      <c r="B86" t="s">
        <v>49</v>
      </c>
      <c r="C86">
        <v>0</v>
      </c>
      <c r="O86" s="36"/>
      <c r="P86" s="36">
        <v>0</v>
      </c>
      <c r="Q86">
        <v>0</v>
      </c>
      <c r="R86">
        <v>0</v>
      </c>
      <c r="S86">
        <v>0</v>
      </c>
      <c r="T86">
        <v>0</v>
      </c>
      <c r="U86">
        <v>0</v>
      </c>
      <c r="V86">
        <v>0</v>
      </c>
      <c r="W86">
        <v>0</v>
      </c>
      <c r="X86">
        <v>0</v>
      </c>
      <c r="Y86">
        <v>0</v>
      </c>
      <c r="Z86">
        <v>0</v>
      </c>
      <c r="AA86">
        <v>0</v>
      </c>
      <c r="AB86">
        <v>0</v>
      </c>
    </row>
    <row r="87" spans="1:28">
      <c r="A87" t="s">
        <v>54</v>
      </c>
      <c r="B87" t="s">
        <v>55</v>
      </c>
      <c r="C87">
        <v>0</v>
      </c>
      <c r="O87" s="36"/>
      <c r="P87" s="36">
        <v>0</v>
      </c>
      <c r="Q87">
        <v>0</v>
      </c>
      <c r="R87">
        <v>0</v>
      </c>
      <c r="S87">
        <v>0</v>
      </c>
      <c r="T87">
        <v>0</v>
      </c>
      <c r="U87">
        <v>0</v>
      </c>
      <c r="V87">
        <v>0</v>
      </c>
      <c r="W87">
        <v>0</v>
      </c>
      <c r="X87">
        <v>0</v>
      </c>
      <c r="Y87">
        <v>0</v>
      </c>
      <c r="Z87">
        <v>0</v>
      </c>
      <c r="AA87">
        <v>0</v>
      </c>
      <c r="AB87">
        <v>0</v>
      </c>
    </row>
    <row r="88" spans="1:28">
      <c r="A88" t="s">
        <v>62</v>
      </c>
      <c r="B88" t="s">
        <v>63</v>
      </c>
      <c r="C88">
        <v>0</v>
      </c>
      <c r="O88" s="36"/>
      <c r="P88" s="36">
        <v>0</v>
      </c>
      <c r="Q88">
        <v>0</v>
      </c>
      <c r="R88">
        <v>0</v>
      </c>
      <c r="S88">
        <v>0</v>
      </c>
      <c r="T88">
        <v>0</v>
      </c>
      <c r="U88">
        <v>0</v>
      </c>
      <c r="V88">
        <v>0</v>
      </c>
      <c r="W88">
        <v>0</v>
      </c>
      <c r="X88">
        <v>0</v>
      </c>
      <c r="Y88">
        <v>0</v>
      </c>
      <c r="Z88">
        <v>0</v>
      </c>
      <c r="AA88">
        <v>0</v>
      </c>
      <c r="AB88">
        <v>0</v>
      </c>
    </row>
    <row r="89" spans="1:28">
      <c r="A89" t="s">
        <v>65</v>
      </c>
      <c r="B89" t="s">
        <v>66</v>
      </c>
      <c r="C89">
        <v>0</v>
      </c>
      <c r="O89" s="36"/>
      <c r="P89" s="36">
        <v>0</v>
      </c>
      <c r="Q89">
        <v>0</v>
      </c>
      <c r="R89">
        <v>0</v>
      </c>
      <c r="S89">
        <v>0</v>
      </c>
      <c r="T89">
        <v>0</v>
      </c>
      <c r="U89">
        <v>0</v>
      </c>
      <c r="V89">
        <v>0</v>
      </c>
      <c r="W89">
        <v>0</v>
      </c>
      <c r="X89">
        <v>0</v>
      </c>
      <c r="Y89">
        <v>0</v>
      </c>
      <c r="Z89">
        <v>0</v>
      </c>
      <c r="AA89">
        <v>0</v>
      </c>
      <c r="AB89">
        <v>0</v>
      </c>
    </row>
    <row r="90" spans="1:16">
      <c r="A90" t="s">
        <v>387</v>
      </c>
      <c r="B90" t="s">
        <v>388</v>
      </c>
      <c r="C90">
        <v>0</v>
      </c>
      <c r="O90" s="54"/>
      <c r="P90">
        <v>0</v>
      </c>
    </row>
    <row r="91" spans="1:16">
      <c r="A91" t="s">
        <v>389</v>
      </c>
      <c r="B91" t="s">
        <v>390</v>
      </c>
      <c r="C91">
        <v>0</v>
      </c>
      <c r="O91" s="36"/>
      <c r="P91">
        <v>0</v>
      </c>
    </row>
    <row r="92" spans="1:16">
      <c r="A92" t="s">
        <v>391</v>
      </c>
      <c r="B92" t="s">
        <v>392</v>
      </c>
      <c r="C92">
        <v>0</v>
      </c>
      <c r="O92" s="36"/>
      <c r="P92">
        <v>0</v>
      </c>
    </row>
    <row r="93" spans="1:28">
      <c r="A93" t="s">
        <v>393</v>
      </c>
      <c r="B93" t="s">
        <v>394</v>
      </c>
      <c r="C93">
        <v>3425</v>
      </c>
      <c r="D93">
        <v>0</v>
      </c>
      <c r="E93">
        <v>0</v>
      </c>
      <c r="F93">
        <v>0</v>
      </c>
      <c r="G93">
        <v>1109.91</v>
      </c>
      <c r="H93">
        <v>0</v>
      </c>
      <c r="I93">
        <v>0</v>
      </c>
      <c r="J93">
        <v>912.26</v>
      </c>
      <c r="K93">
        <v>0</v>
      </c>
      <c r="L93">
        <v>0</v>
      </c>
      <c r="M93">
        <v>566.98</v>
      </c>
      <c r="N93">
        <v>835.85</v>
      </c>
      <c r="O93" s="324">
        <v>0</v>
      </c>
      <c r="P93" s="36">
        <v>6600</v>
      </c>
      <c r="Q93">
        <v>550</v>
      </c>
      <c r="R93">
        <v>550</v>
      </c>
      <c r="S93">
        <v>550</v>
      </c>
      <c r="T93">
        <v>550</v>
      </c>
      <c r="U93">
        <v>550</v>
      </c>
      <c r="V93">
        <v>550</v>
      </c>
      <c r="W93">
        <v>550</v>
      </c>
      <c r="X93">
        <v>550</v>
      </c>
      <c r="Y93">
        <v>550</v>
      </c>
      <c r="Z93">
        <v>550</v>
      </c>
      <c r="AA93">
        <v>550</v>
      </c>
      <c r="AB93">
        <v>550</v>
      </c>
    </row>
    <row r="94" spans="1:28">
      <c r="A94" t="s">
        <v>395</v>
      </c>
      <c r="B94" t="s">
        <v>396</v>
      </c>
      <c r="C94">
        <v>0</v>
      </c>
      <c r="O94" s="36"/>
      <c r="P94" s="36">
        <v>0</v>
      </c>
      <c r="Q94">
        <v>0</v>
      </c>
      <c r="R94">
        <v>0</v>
      </c>
      <c r="S94">
        <v>0</v>
      </c>
      <c r="T94">
        <v>0</v>
      </c>
      <c r="U94">
        <v>0</v>
      </c>
      <c r="V94">
        <v>0</v>
      </c>
      <c r="W94">
        <v>0</v>
      </c>
      <c r="X94">
        <v>0</v>
      </c>
      <c r="Y94">
        <v>0</v>
      </c>
      <c r="Z94">
        <v>0</v>
      </c>
      <c r="AA94">
        <v>0</v>
      </c>
      <c r="AB94">
        <v>0</v>
      </c>
    </row>
    <row r="95" spans="1:16">
      <c r="A95" t="s">
        <v>397</v>
      </c>
      <c r="B95" t="s">
        <v>398</v>
      </c>
      <c r="C95">
        <v>0</v>
      </c>
      <c r="O95" s="324"/>
      <c r="P95" s="36">
        <v>0</v>
      </c>
    </row>
    <row r="96" spans="1:28">
      <c r="A96" t="s">
        <v>399</v>
      </c>
      <c r="B96" t="s">
        <v>400</v>
      </c>
      <c r="C96">
        <v>0</v>
      </c>
      <c r="O96" s="324"/>
      <c r="P96">
        <v>0</v>
      </c>
      <c r="Q96">
        <v>0</v>
      </c>
      <c r="R96">
        <v>0</v>
      </c>
      <c r="S96">
        <v>0</v>
      </c>
      <c r="T96">
        <v>0</v>
      </c>
      <c r="U96">
        <v>0</v>
      </c>
      <c r="V96">
        <v>0</v>
      </c>
      <c r="W96">
        <v>0</v>
      </c>
      <c r="X96">
        <v>0</v>
      </c>
      <c r="Y96">
        <v>0</v>
      </c>
      <c r="Z96">
        <v>0</v>
      </c>
      <c r="AA96">
        <v>0</v>
      </c>
      <c r="AB96">
        <v>0</v>
      </c>
    </row>
    <row r="97" spans="1:16">
      <c r="A97" t="s">
        <v>401</v>
      </c>
      <c r="B97" t="s">
        <v>402</v>
      </c>
      <c r="C97">
        <v>0</v>
      </c>
      <c r="O97" s="324"/>
      <c r="P97">
        <v>0</v>
      </c>
    </row>
    <row r="98" spans="1:16">
      <c r="A98" t="s">
        <v>76</v>
      </c>
      <c r="B98" t="s">
        <v>77</v>
      </c>
      <c r="C98">
        <v>0</v>
      </c>
      <c r="O98" s="324"/>
      <c r="P98" s="36">
        <v>0</v>
      </c>
    </row>
    <row r="99" spans="1:28">
      <c r="A99" t="s">
        <v>80</v>
      </c>
      <c r="B99" t="s">
        <v>81</v>
      </c>
      <c r="C99">
        <v>0</v>
      </c>
      <c r="D99">
        <v>0</v>
      </c>
      <c r="E99">
        <v>0</v>
      </c>
      <c r="F99">
        <v>0</v>
      </c>
      <c r="G99">
        <v>0</v>
      </c>
      <c r="H99">
        <v>0</v>
      </c>
      <c r="I99">
        <v>0</v>
      </c>
      <c r="J99">
        <v>0</v>
      </c>
      <c r="K99">
        <v>0</v>
      </c>
      <c r="L99">
        <v>0</v>
      </c>
      <c r="M99">
        <v>0</v>
      </c>
      <c r="N99">
        <v>0</v>
      </c>
      <c r="O99">
        <v>0</v>
      </c>
      <c r="P99">
        <v>0</v>
      </c>
      <c r="Q99">
        <v>0</v>
      </c>
      <c r="R99">
        <v>0</v>
      </c>
      <c r="S99">
        <v>0</v>
      </c>
      <c r="T99">
        <v>0</v>
      </c>
      <c r="U99">
        <v>0</v>
      </c>
      <c r="V99">
        <v>0</v>
      </c>
      <c r="W99">
        <v>0</v>
      </c>
      <c r="X99">
        <v>0</v>
      </c>
      <c r="Y99">
        <v>0</v>
      </c>
      <c r="Z99">
        <v>0</v>
      </c>
      <c r="AA99">
        <v>0</v>
      </c>
      <c r="AB99">
        <v>0</v>
      </c>
    </row>
    <row r="100" spans="1:28">
      <c r="A100" t="s">
        <v>82</v>
      </c>
      <c r="B100" s="324" t="s">
        <v>83</v>
      </c>
      <c r="C100">
        <v>0</v>
      </c>
      <c r="O100" s="36"/>
      <c r="P100" s="36">
        <v>0</v>
      </c>
      <c r="Q100">
        <v>0</v>
      </c>
      <c r="R100">
        <v>0</v>
      </c>
      <c r="S100">
        <v>0</v>
      </c>
      <c r="T100">
        <v>0</v>
      </c>
      <c r="U100">
        <v>0</v>
      </c>
      <c r="V100">
        <v>0</v>
      </c>
      <c r="W100">
        <v>0</v>
      </c>
      <c r="X100">
        <v>0</v>
      </c>
      <c r="Y100">
        <v>0</v>
      </c>
      <c r="Z100">
        <v>0</v>
      </c>
      <c r="AA100">
        <v>0</v>
      </c>
      <c r="AB100">
        <v>0</v>
      </c>
    </row>
    <row r="101" spans="1:28">
      <c r="A101" t="s">
        <v>86</v>
      </c>
      <c r="B101" s="324" t="s">
        <v>87</v>
      </c>
      <c r="C101">
        <v>0</v>
      </c>
      <c r="P101" s="36">
        <v>0</v>
      </c>
      <c r="Q101">
        <v>0</v>
      </c>
      <c r="R101">
        <v>0</v>
      </c>
      <c r="S101">
        <v>0</v>
      </c>
      <c r="T101">
        <v>0</v>
      </c>
      <c r="U101">
        <v>0</v>
      </c>
      <c r="V101">
        <v>0</v>
      </c>
      <c r="W101">
        <v>0</v>
      </c>
      <c r="X101">
        <v>0</v>
      </c>
      <c r="Y101">
        <v>0</v>
      </c>
      <c r="Z101">
        <v>0</v>
      </c>
      <c r="AA101">
        <v>0</v>
      </c>
      <c r="AB101">
        <v>0</v>
      </c>
    </row>
    <row r="102" spans="1:16">
      <c r="A102" t="s">
        <v>90</v>
      </c>
      <c r="B102" t="s">
        <v>91</v>
      </c>
      <c r="C102">
        <v>0</v>
      </c>
      <c r="O102" s="36"/>
      <c r="P102">
        <v>0</v>
      </c>
    </row>
    <row r="103" spans="1:16">
      <c r="A103" t="s">
        <v>94</v>
      </c>
      <c r="B103" t="s">
        <v>95</v>
      </c>
      <c r="C103">
        <v>0</v>
      </c>
      <c r="P103">
        <v>0</v>
      </c>
    </row>
    <row r="104" spans="1:28">
      <c r="A104" t="s">
        <v>403</v>
      </c>
      <c r="B104" t="s">
        <v>404</v>
      </c>
      <c r="C104">
        <v>0</v>
      </c>
      <c r="P104">
        <v>0</v>
      </c>
      <c r="Q104">
        <v>0</v>
      </c>
      <c r="R104">
        <v>0</v>
      </c>
      <c r="S104">
        <v>0</v>
      </c>
      <c r="T104">
        <v>0</v>
      </c>
      <c r="U104">
        <v>0</v>
      </c>
      <c r="V104">
        <v>0</v>
      </c>
      <c r="W104">
        <v>0</v>
      </c>
      <c r="X104">
        <v>0</v>
      </c>
      <c r="Y104">
        <v>0</v>
      </c>
      <c r="Z104">
        <v>0</v>
      </c>
      <c r="AA104">
        <v>0</v>
      </c>
      <c r="AB104">
        <v>0</v>
      </c>
    </row>
    <row r="105" spans="1:28">
      <c r="A105" t="s">
        <v>98</v>
      </c>
      <c r="B105" t="s">
        <v>99</v>
      </c>
      <c r="C105">
        <v>0</v>
      </c>
      <c r="O105" s="36"/>
      <c r="P105">
        <v>0</v>
      </c>
      <c r="Q105">
        <v>0</v>
      </c>
      <c r="R105">
        <v>0</v>
      </c>
      <c r="S105">
        <v>0</v>
      </c>
      <c r="T105">
        <v>0</v>
      </c>
      <c r="U105">
        <v>0</v>
      </c>
      <c r="V105">
        <v>0</v>
      </c>
      <c r="W105">
        <v>0</v>
      </c>
      <c r="X105">
        <v>0</v>
      </c>
      <c r="Y105">
        <v>0</v>
      </c>
      <c r="Z105">
        <v>0</v>
      </c>
      <c r="AA105">
        <v>0</v>
      </c>
      <c r="AB105">
        <v>0</v>
      </c>
    </row>
    <row r="106" spans="1:28">
      <c r="A106" t="s">
        <v>104</v>
      </c>
      <c r="B106" t="s">
        <v>105</v>
      </c>
      <c r="C106">
        <v>3078264.79</v>
      </c>
      <c r="D106">
        <v>391732.38</v>
      </c>
      <c r="E106">
        <v>325261.18</v>
      </c>
      <c r="F106">
        <v>220387.69</v>
      </c>
      <c r="G106">
        <v>293131.58</v>
      </c>
      <c r="H106">
        <v>184536.72</v>
      </c>
      <c r="I106">
        <v>260511.25</v>
      </c>
      <c r="J106">
        <v>263789.46</v>
      </c>
      <c r="K106">
        <v>217224.31</v>
      </c>
      <c r="L106">
        <v>223809.08</v>
      </c>
      <c r="M106">
        <v>220950.54</v>
      </c>
      <c r="N106">
        <v>240840.3</v>
      </c>
      <c r="O106">
        <v>236090.3</v>
      </c>
      <c r="P106" s="36">
        <v>2869340.48</v>
      </c>
      <c r="Q106">
        <v>289551.29</v>
      </c>
      <c r="R106">
        <v>234526.29</v>
      </c>
      <c r="S106">
        <v>234526.29</v>
      </c>
      <c r="T106">
        <v>234526.29</v>
      </c>
      <c r="U106">
        <v>234526.29</v>
      </c>
      <c r="V106">
        <v>234526.29</v>
      </c>
      <c r="W106">
        <v>234526.29</v>
      </c>
      <c r="X106">
        <v>234526.29</v>
      </c>
      <c r="Y106">
        <v>234526.29</v>
      </c>
      <c r="Z106">
        <v>234526.29</v>
      </c>
      <c r="AA106">
        <v>234526.29</v>
      </c>
      <c r="AB106">
        <v>234526.29</v>
      </c>
    </row>
    <row r="107" spans="1:28">
      <c r="A107" t="s">
        <v>106</v>
      </c>
      <c r="B107" t="s">
        <v>107</v>
      </c>
      <c r="C107">
        <v>2586280.73</v>
      </c>
      <c r="D107">
        <v>331042.95</v>
      </c>
      <c r="E107">
        <v>278464.66</v>
      </c>
      <c r="F107">
        <v>175717.16</v>
      </c>
      <c r="G107">
        <v>254775.35</v>
      </c>
      <c r="H107">
        <v>140063.97</v>
      </c>
      <c r="I107">
        <v>202260.75</v>
      </c>
      <c r="J107">
        <v>204123.3</v>
      </c>
      <c r="K107">
        <v>167423.37</v>
      </c>
      <c r="L107">
        <v>188051.16</v>
      </c>
      <c r="M107">
        <v>185327.46</v>
      </c>
      <c r="N107">
        <v>240840.3</v>
      </c>
      <c r="O107" s="36">
        <v>218190.3</v>
      </c>
      <c r="P107" s="36">
        <v>2317119.12</v>
      </c>
      <c r="Q107">
        <v>193093.26</v>
      </c>
      <c r="R107">
        <v>193093.26</v>
      </c>
      <c r="S107">
        <v>193093.26</v>
      </c>
      <c r="T107">
        <v>193093.26</v>
      </c>
      <c r="U107">
        <v>193093.26</v>
      </c>
      <c r="V107">
        <v>193093.26</v>
      </c>
      <c r="W107">
        <v>193093.26</v>
      </c>
      <c r="X107">
        <v>193093.26</v>
      </c>
      <c r="Y107">
        <v>193093.26</v>
      </c>
      <c r="Z107">
        <v>193093.26</v>
      </c>
      <c r="AA107">
        <v>193093.26</v>
      </c>
      <c r="AB107">
        <v>193093.26</v>
      </c>
    </row>
    <row r="108" spans="1:28">
      <c r="A108" t="s">
        <v>110</v>
      </c>
      <c r="B108" t="s">
        <v>111</v>
      </c>
      <c r="C108">
        <v>86874.08</v>
      </c>
      <c r="D108">
        <v>7536.76</v>
      </c>
      <c r="E108">
        <v>13929.96</v>
      </c>
      <c r="F108">
        <v>7993.42</v>
      </c>
      <c r="G108">
        <v>7993.42</v>
      </c>
      <c r="H108">
        <v>8093.42</v>
      </c>
      <c r="I108">
        <v>7993.42</v>
      </c>
      <c r="J108">
        <v>9253.42</v>
      </c>
      <c r="K108">
        <v>7993.42</v>
      </c>
      <c r="L108">
        <v>8093.42</v>
      </c>
      <c r="M108">
        <v>7993.42</v>
      </c>
      <c r="N108">
        <v>0</v>
      </c>
      <c r="O108">
        <v>0</v>
      </c>
      <c r="P108" s="36">
        <v>62640</v>
      </c>
      <c r="Q108">
        <v>5220</v>
      </c>
      <c r="R108">
        <v>5220</v>
      </c>
      <c r="S108">
        <v>5220</v>
      </c>
      <c r="T108">
        <v>5220</v>
      </c>
      <c r="U108">
        <v>5220</v>
      </c>
      <c r="V108">
        <v>5220</v>
      </c>
      <c r="W108">
        <v>5220</v>
      </c>
      <c r="X108">
        <v>5220</v>
      </c>
      <c r="Y108">
        <v>5220</v>
      </c>
      <c r="Z108">
        <v>5220</v>
      </c>
      <c r="AA108">
        <v>5220</v>
      </c>
      <c r="AB108">
        <v>5220</v>
      </c>
    </row>
    <row r="109" spans="1:28">
      <c r="A109" t="s">
        <v>113</v>
      </c>
      <c r="B109" t="s">
        <v>114</v>
      </c>
      <c r="C109">
        <v>113701.83</v>
      </c>
      <c r="D109">
        <v>27609.06</v>
      </c>
      <c r="E109">
        <v>4303.46</v>
      </c>
      <c r="F109">
        <v>7894.79</v>
      </c>
      <c r="G109">
        <v>1861.2</v>
      </c>
      <c r="H109">
        <v>2781.7</v>
      </c>
      <c r="I109">
        <v>26781.18</v>
      </c>
      <c r="J109">
        <v>26936.84</v>
      </c>
      <c r="K109">
        <v>4855.35</v>
      </c>
      <c r="L109">
        <v>4685.33</v>
      </c>
      <c r="M109">
        <v>5192.92</v>
      </c>
      <c r="N109">
        <v>0</v>
      </c>
      <c r="O109">
        <v>800</v>
      </c>
      <c r="P109" s="36">
        <v>187037</v>
      </c>
      <c r="Q109">
        <v>34676</v>
      </c>
      <c r="R109">
        <v>13851</v>
      </c>
      <c r="S109">
        <v>13851</v>
      </c>
      <c r="T109">
        <v>13851</v>
      </c>
      <c r="U109">
        <v>13851</v>
      </c>
      <c r="V109">
        <v>13851</v>
      </c>
      <c r="W109">
        <v>13851</v>
      </c>
      <c r="X109">
        <v>13851</v>
      </c>
      <c r="Y109">
        <v>13851</v>
      </c>
      <c r="Z109">
        <v>13851</v>
      </c>
      <c r="AA109">
        <v>13851</v>
      </c>
      <c r="AB109">
        <v>13851</v>
      </c>
    </row>
    <row r="110" spans="1:28">
      <c r="A110" t="s">
        <v>116</v>
      </c>
      <c r="B110" t="s">
        <v>117</v>
      </c>
      <c r="C110">
        <v>225459.15</v>
      </c>
      <c r="D110">
        <v>20549.61</v>
      </c>
      <c r="E110">
        <v>23899.1</v>
      </c>
      <c r="F110">
        <v>24024.32</v>
      </c>
      <c r="G110">
        <v>22861.61</v>
      </c>
      <c r="H110">
        <v>21575.63</v>
      </c>
      <c r="I110">
        <v>19401.9</v>
      </c>
      <c r="J110">
        <v>19401.9</v>
      </c>
      <c r="K110">
        <v>19023.17</v>
      </c>
      <c r="L110">
        <v>19023.17</v>
      </c>
      <c r="M110">
        <v>18598.74</v>
      </c>
      <c r="N110">
        <v>0</v>
      </c>
      <c r="O110">
        <v>17100</v>
      </c>
      <c r="P110" s="36">
        <v>256920.36</v>
      </c>
      <c r="Q110">
        <v>52760.03</v>
      </c>
      <c r="R110">
        <v>18560.03</v>
      </c>
      <c r="S110">
        <v>18560.03</v>
      </c>
      <c r="T110">
        <v>18560.03</v>
      </c>
      <c r="U110">
        <v>18560.03</v>
      </c>
      <c r="V110">
        <v>18560.03</v>
      </c>
      <c r="W110">
        <v>18560.03</v>
      </c>
      <c r="X110">
        <v>18560.03</v>
      </c>
      <c r="Y110">
        <v>18560.03</v>
      </c>
      <c r="Z110">
        <v>18560.03</v>
      </c>
      <c r="AA110">
        <v>18560.03</v>
      </c>
      <c r="AB110">
        <v>18560.03</v>
      </c>
    </row>
    <row r="111" spans="1:28">
      <c r="A111" t="s">
        <v>119</v>
      </c>
      <c r="B111" t="s">
        <v>120</v>
      </c>
      <c r="C111">
        <v>57449</v>
      </c>
      <c r="D111">
        <v>4994</v>
      </c>
      <c r="E111">
        <v>4664</v>
      </c>
      <c r="F111">
        <v>4758</v>
      </c>
      <c r="G111">
        <v>4640</v>
      </c>
      <c r="H111">
        <v>4522</v>
      </c>
      <c r="I111">
        <v>4074</v>
      </c>
      <c r="J111">
        <v>4074</v>
      </c>
      <c r="K111">
        <v>17929</v>
      </c>
      <c r="L111">
        <v>3956</v>
      </c>
      <c r="M111">
        <v>3838</v>
      </c>
      <c r="N111">
        <v>0</v>
      </c>
      <c r="O111">
        <v>0</v>
      </c>
      <c r="P111" s="36">
        <v>45624</v>
      </c>
      <c r="Q111">
        <v>3802</v>
      </c>
      <c r="R111">
        <v>3802</v>
      </c>
      <c r="S111">
        <v>3802</v>
      </c>
      <c r="T111">
        <v>3802</v>
      </c>
      <c r="U111">
        <v>3802</v>
      </c>
      <c r="V111">
        <v>3802</v>
      </c>
      <c r="W111">
        <v>3802</v>
      </c>
      <c r="X111">
        <v>3802</v>
      </c>
      <c r="Y111">
        <v>3802</v>
      </c>
      <c r="Z111">
        <v>3802</v>
      </c>
      <c r="AA111">
        <v>3802</v>
      </c>
      <c r="AB111">
        <v>3802</v>
      </c>
    </row>
    <row r="112" spans="1:28">
      <c r="A112" t="s">
        <v>122</v>
      </c>
      <c r="B112" t="s">
        <v>123</v>
      </c>
      <c r="C112">
        <v>0</v>
      </c>
      <c r="D112">
        <v>0</v>
      </c>
      <c r="E112">
        <v>0</v>
      </c>
      <c r="F112">
        <v>0</v>
      </c>
      <c r="G112">
        <v>0</v>
      </c>
      <c r="H112">
        <v>0</v>
      </c>
      <c r="I112">
        <v>0</v>
      </c>
      <c r="J112">
        <v>0</v>
      </c>
      <c r="K112">
        <v>0</v>
      </c>
      <c r="L112">
        <v>0</v>
      </c>
      <c r="M112">
        <v>0</v>
      </c>
      <c r="N112">
        <v>0</v>
      </c>
      <c r="O112">
        <v>0</v>
      </c>
      <c r="P112" s="36">
        <v>0</v>
      </c>
      <c r="Q112">
        <v>0</v>
      </c>
      <c r="R112">
        <v>0</v>
      </c>
      <c r="S112">
        <v>0</v>
      </c>
      <c r="T112">
        <v>0</v>
      </c>
      <c r="U112">
        <v>0</v>
      </c>
      <c r="V112">
        <v>0</v>
      </c>
      <c r="W112">
        <v>0</v>
      </c>
      <c r="X112">
        <v>0</v>
      </c>
      <c r="Y112">
        <v>0</v>
      </c>
      <c r="Z112">
        <v>0</v>
      </c>
      <c r="AA112">
        <v>0</v>
      </c>
      <c r="AB112">
        <v>0</v>
      </c>
    </row>
    <row r="113" spans="1:28">
      <c r="A113" t="s">
        <v>125</v>
      </c>
      <c r="B113" t="s">
        <v>126</v>
      </c>
      <c r="C113">
        <v>1000</v>
      </c>
      <c r="D113">
        <v>0</v>
      </c>
      <c r="E113">
        <v>0</v>
      </c>
      <c r="F113">
        <v>0</v>
      </c>
      <c r="G113">
        <v>1000</v>
      </c>
      <c r="H113">
        <v>0</v>
      </c>
      <c r="I113">
        <v>0</v>
      </c>
      <c r="J113">
        <v>0</v>
      </c>
      <c r="K113">
        <v>0</v>
      </c>
      <c r="L113">
        <v>0</v>
      </c>
      <c r="M113">
        <v>0</v>
      </c>
      <c r="N113">
        <v>0</v>
      </c>
      <c r="O113">
        <v>0</v>
      </c>
      <c r="P113" s="36">
        <v>0</v>
      </c>
      <c r="Q113">
        <v>0</v>
      </c>
      <c r="R113">
        <v>0</v>
      </c>
      <c r="S113">
        <v>0</v>
      </c>
      <c r="T113">
        <v>0</v>
      </c>
      <c r="U113">
        <v>0</v>
      </c>
      <c r="V113">
        <v>0</v>
      </c>
      <c r="W113">
        <v>0</v>
      </c>
      <c r="X113">
        <v>0</v>
      </c>
      <c r="Y113">
        <v>0</v>
      </c>
      <c r="Z113">
        <v>0</v>
      </c>
      <c r="AA113">
        <v>0</v>
      </c>
      <c r="AB113">
        <v>0</v>
      </c>
    </row>
    <row r="114" spans="1:28">
      <c r="A114" t="s">
        <v>128</v>
      </c>
      <c r="B114" t="s">
        <v>129</v>
      </c>
      <c r="C114">
        <v>7500</v>
      </c>
      <c r="D114">
        <v>0</v>
      </c>
      <c r="E114">
        <v>0</v>
      </c>
      <c r="F114">
        <v>0</v>
      </c>
      <c r="G114">
        <v>0</v>
      </c>
      <c r="H114">
        <v>7500</v>
      </c>
      <c r="I114">
        <v>0</v>
      </c>
      <c r="J114">
        <v>0</v>
      </c>
      <c r="K114">
        <v>0</v>
      </c>
      <c r="L114">
        <v>0</v>
      </c>
      <c r="M114">
        <v>0</v>
      </c>
      <c r="N114">
        <v>0</v>
      </c>
      <c r="O114">
        <v>0</v>
      </c>
      <c r="P114" s="36">
        <v>0</v>
      </c>
      <c r="Q114">
        <v>0</v>
      </c>
      <c r="R114">
        <v>0</v>
      </c>
      <c r="S114">
        <v>0</v>
      </c>
      <c r="T114">
        <v>0</v>
      </c>
      <c r="U114">
        <v>0</v>
      </c>
      <c r="V114">
        <v>0</v>
      </c>
      <c r="W114">
        <v>0</v>
      </c>
      <c r="X114">
        <v>0</v>
      </c>
      <c r="Y114">
        <v>0</v>
      </c>
      <c r="Z114">
        <v>0</v>
      </c>
      <c r="AA114">
        <v>0</v>
      </c>
      <c r="AB114">
        <v>0</v>
      </c>
    </row>
    <row r="115" spans="1:28">
      <c r="A115" t="s">
        <v>131</v>
      </c>
      <c r="B115" t="s">
        <v>132</v>
      </c>
      <c r="C115">
        <v>0.09</v>
      </c>
      <c r="D115">
        <v>0.02</v>
      </c>
      <c r="E115">
        <v>0.01</v>
      </c>
      <c r="F115">
        <v>0.01</v>
      </c>
      <c r="G115">
        <v>-0.01</v>
      </c>
      <c r="H115">
        <v>0.02</v>
      </c>
      <c r="I115">
        <v>0.03</v>
      </c>
      <c r="J115">
        <v>0</v>
      </c>
      <c r="K115">
        <v>0.01</v>
      </c>
      <c r="L115">
        <v>0.01</v>
      </c>
      <c r="M115">
        <v>-0.01</v>
      </c>
      <c r="N115">
        <v>0</v>
      </c>
      <c r="O115">
        <v>0</v>
      </c>
      <c r="P115">
        <v>0</v>
      </c>
      <c r="Q115">
        <v>0</v>
      </c>
      <c r="R115">
        <v>0</v>
      </c>
      <c r="S115">
        <v>0</v>
      </c>
      <c r="T115">
        <v>0</v>
      </c>
      <c r="U115">
        <v>0</v>
      </c>
      <c r="V115">
        <v>0</v>
      </c>
      <c r="W115">
        <v>0</v>
      </c>
      <c r="X115">
        <v>0</v>
      </c>
      <c r="Y115">
        <v>0</v>
      </c>
      <c r="Z115">
        <v>0</v>
      </c>
      <c r="AA115">
        <v>0</v>
      </c>
      <c r="AB115">
        <v>0</v>
      </c>
    </row>
    <row r="116" spans="1:28">
      <c r="A116" t="s">
        <v>133</v>
      </c>
      <c r="B116" t="s">
        <v>134</v>
      </c>
      <c r="C116">
        <v>0</v>
      </c>
      <c r="P116" s="36">
        <v>0</v>
      </c>
      <c r="Q116">
        <v>0</v>
      </c>
      <c r="R116">
        <v>0</v>
      </c>
      <c r="S116">
        <v>0</v>
      </c>
      <c r="T116">
        <v>0</v>
      </c>
      <c r="U116">
        <v>0</v>
      </c>
      <c r="V116">
        <v>0</v>
      </c>
      <c r="W116">
        <v>0</v>
      </c>
      <c r="X116">
        <v>0</v>
      </c>
      <c r="Y116">
        <v>0</v>
      </c>
      <c r="Z116">
        <v>0</v>
      </c>
      <c r="AA116">
        <v>0</v>
      </c>
      <c r="AB116">
        <v>0</v>
      </c>
    </row>
    <row r="117" spans="1:28">
      <c r="A117" t="s">
        <v>139</v>
      </c>
      <c r="B117" t="s">
        <v>140</v>
      </c>
      <c r="C117">
        <v>0</v>
      </c>
      <c r="P117" s="36">
        <v>0</v>
      </c>
      <c r="Q117">
        <v>0</v>
      </c>
      <c r="R117">
        <v>0</v>
      </c>
      <c r="S117">
        <v>0</v>
      </c>
      <c r="T117">
        <v>0</v>
      </c>
      <c r="U117">
        <v>0</v>
      </c>
      <c r="V117">
        <v>0</v>
      </c>
      <c r="W117">
        <v>0</v>
      </c>
      <c r="X117">
        <v>0</v>
      </c>
      <c r="Y117">
        <v>0</v>
      </c>
      <c r="Z117">
        <v>0</v>
      </c>
      <c r="AA117">
        <v>0</v>
      </c>
      <c r="AB117">
        <v>0</v>
      </c>
    </row>
    <row r="118" spans="1:28">
      <c r="A118" t="s">
        <v>405</v>
      </c>
      <c r="B118" t="s">
        <v>406</v>
      </c>
      <c r="C118">
        <v>0</v>
      </c>
      <c r="P118">
        <v>0</v>
      </c>
      <c r="Q118">
        <v>0</v>
      </c>
      <c r="R118">
        <v>0</v>
      </c>
      <c r="S118">
        <v>0</v>
      </c>
      <c r="T118">
        <v>0</v>
      </c>
      <c r="U118">
        <v>0</v>
      </c>
      <c r="V118">
        <v>0</v>
      </c>
      <c r="W118">
        <v>0</v>
      </c>
      <c r="X118">
        <v>0</v>
      </c>
      <c r="Y118">
        <v>0</v>
      </c>
      <c r="Z118">
        <v>0</v>
      </c>
      <c r="AA118">
        <v>0</v>
      </c>
      <c r="AB118">
        <v>0</v>
      </c>
    </row>
    <row r="119" spans="1:28">
      <c r="A119" t="s">
        <v>145</v>
      </c>
      <c r="B119" t="s">
        <v>146</v>
      </c>
      <c r="C119">
        <v>0</v>
      </c>
      <c r="P119" s="36">
        <v>0</v>
      </c>
      <c r="Q119">
        <v>0</v>
      </c>
      <c r="R119">
        <v>0</v>
      </c>
      <c r="S119">
        <v>0</v>
      </c>
      <c r="T119">
        <v>0</v>
      </c>
      <c r="U119">
        <v>0</v>
      </c>
      <c r="V119">
        <v>0</v>
      </c>
      <c r="W119">
        <v>0</v>
      </c>
      <c r="X119">
        <v>0</v>
      </c>
      <c r="Y119">
        <v>0</v>
      </c>
      <c r="Z119">
        <v>0</v>
      </c>
      <c r="AA119">
        <v>0</v>
      </c>
      <c r="AB119">
        <v>0</v>
      </c>
    </row>
    <row r="120" spans="1:28">
      <c r="A120" t="s">
        <v>407</v>
      </c>
      <c r="B120" t="s">
        <v>408</v>
      </c>
      <c r="C120">
        <v>0</v>
      </c>
      <c r="P120">
        <v>0</v>
      </c>
      <c r="Q120">
        <v>0</v>
      </c>
      <c r="R120">
        <v>0</v>
      </c>
      <c r="S120">
        <v>0</v>
      </c>
      <c r="T120">
        <v>0</v>
      </c>
      <c r="U120">
        <v>0</v>
      </c>
      <c r="V120">
        <v>0</v>
      </c>
      <c r="W120">
        <v>0</v>
      </c>
      <c r="X120">
        <v>0</v>
      </c>
      <c r="Y120">
        <v>0</v>
      </c>
      <c r="Z120">
        <v>0</v>
      </c>
      <c r="AA120">
        <v>0</v>
      </c>
      <c r="AB120">
        <v>0</v>
      </c>
    </row>
    <row r="121" spans="1:28">
      <c r="A121" t="s">
        <v>409</v>
      </c>
      <c r="B121" t="s">
        <v>410</v>
      </c>
      <c r="C121">
        <v>0</v>
      </c>
      <c r="P121">
        <v>0</v>
      </c>
      <c r="Q121">
        <v>0</v>
      </c>
      <c r="R121">
        <v>0</v>
      </c>
      <c r="S121">
        <v>0</v>
      </c>
      <c r="T121">
        <v>0</v>
      </c>
      <c r="U121">
        <v>0</v>
      </c>
      <c r="V121">
        <v>0</v>
      </c>
      <c r="W121">
        <v>0</v>
      </c>
      <c r="X121">
        <v>0</v>
      </c>
      <c r="Y121">
        <v>0</v>
      </c>
      <c r="Z121">
        <v>0</v>
      </c>
      <c r="AA121">
        <v>0</v>
      </c>
      <c r="AB121">
        <v>0</v>
      </c>
    </row>
    <row r="122" spans="1:28">
      <c r="A122" t="s">
        <v>411</v>
      </c>
      <c r="B122" t="s">
        <v>412</v>
      </c>
      <c r="C122">
        <v>0</v>
      </c>
      <c r="P122">
        <v>0</v>
      </c>
      <c r="Q122">
        <v>0</v>
      </c>
      <c r="R122">
        <v>0</v>
      </c>
      <c r="S122">
        <v>0</v>
      </c>
      <c r="T122">
        <v>0</v>
      </c>
      <c r="U122">
        <v>0</v>
      </c>
      <c r="V122">
        <v>0</v>
      </c>
      <c r="W122">
        <v>0</v>
      </c>
      <c r="X122">
        <v>0</v>
      </c>
      <c r="Y122">
        <v>0</v>
      </c>
      <c r="Z122">
        <v>0</v>
      </c>
      <c r="AA122">
        <v>0</v>
      </c>
      <c r="AB122">
        <v>0</v>
      </c>
    </row>
    <row r="123" spans="1:28">
      <c r="A123" t="s">
        <v>413</v>
      </c>
      <c r="B123" t="s">
        <v>414</v>
      </c>
      <c r="C123">
        <v>0.09</v>
      </c>
      <c r="D123">
        <v>0.02</v>
      </c>
      <c r="E123">
        <v>0.01</v>
      </c>
      <c r="F123">
        <v>0.01</v>
      </c>
      <c r="G123">
        <v>-0.01</v>
      </c>
      <c r="H123">
        <v>0.02</v>
      </c>
      <c r="I123">
        <v>0.03</v>
      </c>
      <c r="J123">
        <v>0</v>
      </c>
      <c r="K123">
        <v>0.01</v>
      </c>
      <c r="L123">
        <v>0.01</v>
      </c>
      <c r="M123">
        <v>-0.01</v>
      </c>
      <c r="N123">
        <v>0</v>
      </c>
      <c r="O123">
        <v>0</v>
      </c>
      <c r="P123" s="36">
        <v>0</v>
      </c>
      <c r="Q123">
        <v>0</v>
      </c>
      <c r="R123">
        <v>0</v>
      </c>
      <c r="S123">
        <v>0</v>
      </c>
      <c r="T123">
        <v>0</v>
      </c>
      <c r="U123">
        <v>0</v>
      </c>
      <c r="V123">
        <v>0</v>
      </c>
      <c r="W123">
        <v>0</v>
      </c>
      <c r="X123">
        <v>0</v>
      </c>
      <c r="Y123">
        <v>0</v>
      </c>
      <c r="Z123">
        <v>0</v>
      </c>
      <c r="AA123">
        <v>0</v>
      </c>
      <c r="AB123">
        <v>0</v>
      </c>
    </row>
    <row r="124" spans="1:28">
      <c r="A124" t="s">
        <v>149</v>
      </c>
      <c r="B124" t="s">
        <v>150</v>
      </c>
      <c r="C124">
        <v>4292.45</v>
      </c>
      <c r="D124">
        <v>0</v>
      </c>
      <c r="E124">
        <v>0</v>
      </c>
      <c r="F124">
        <v>4292.45</v>
      </c>
      <c r="G124">
        <v>0</v>
      </c>
      <c r="H124">
        <v>0</v>
      </c>
      <c r="I124">
        <v>0</v>
      </c>
      <c r="J124">
        <v>0</v>
      </c>
      <c r="K124">
        <v>0</v>
      </c>
      <c r="L124">
        <v>0</v>
      </c>
      <c r="M124">
        <v>0</v>
      </c>
      <c r="N124">
        <v>0</v>
      </c>
      <c r="O124">
        <v>0</v>
      </c>
      <c r="P124">
        <v>4300</v>
      </c>
      <c r="Q124">
        <v>2000</v>
      </c>
      <c r="R124">
        <v>1300</v>
      </c>
      <c r="S124">
        <v>0</v>
      </c>
      <c r="T124">
        <v>0</v>
      </c>
      <c r="U124">
        <v>0</v>
      </c>
      <c r="V124">
        <v>0</v>
      </c>
      <c r="W124">
        <v>0</v>
      </c>
      <c r="X124">
        <v>0</v>
      </c>
      <c r="Y124">
        <v>1000</v>
      </c>
      <c r="Z124">
        <v>0</v>
      </c>
      <c r="AA124">
        <v>0</v>
      </c>
      <c r="AB124">
        <v>0</v>
      </c>
    </row>
    <row r="125" spans="1:28">
      <c r="A125" t="s">
        <v>151</v>
      </c>
      <c r="B125" t="s">
        <v>152</v>
      </c>
      <c r="C125">
        <v>0</v>
      </c>
      <c r="P125" s="36">
        <v>0</v>
      </c>
      <c r="Q125">
        <v>0</v>
      </c>
      <c r="R125">
        <v>0</v>
      </c>
      <c r="S125">
        <v>0</v>
      </c>
      <c r="T125">
        <v>0</v>
      </c>
      <c r="U125">
        <v>0</v>
      </c>
      <c r="V125">
        <v>0</v>
      </c>
      <c r="W125">
        <v>0</v>
      </c>
      <c r="X125">
        <v>0</v>
      </c>
      <c r="Y125">
        <v>0</v>
      </c>
      <c r="Z125">
        <v>0</v>
      </c>
      <c r="AA125">
        <v>0</v>
      </c>
      <c r="AB125">
        <v>0</v>
      </c>
    </row>
    <row r="126" spans="1:28">
      <c r="A126" t="s">
        <v>415</v>
      </c>
      <c r="B126" t="s">
        <v>416</v>
      </c>
      <c r="C126">
        <v>0</v>
      </c>
      <c r="P126">
        <v>0</v>
      </c>
      <c r="Q126">
        <v>0</v>
      </c>
      <c r="R126">
        <v>0</v>
      </c>
      <c r="S126">
        <v>0</v>
      </c>
      <c r="T126">
        <v>0</v>
      </c>
      <c r="U126">
        <v>0</v>
      </c>
      <c r="V126">
        <v>0</v>
      </c>
      <c r="W126">
        <v>0</v>
      </c>
      <c r="X126">
        <v>0</v>
      </c>
      <c r="Y126">
        <v>0</v>
      </c>
      <c r="Z126">
        <v>0</v>
      </c>
      <c r="AA126">
        <v>0</v>
      </c>
      <c r="AB126">
        <v>0</v>
      </c>
    </row>
    <row r="127" spans="1:28">
      <c r="A127" t="s">
        <v>155</v>
      </c>
      <c r="B127" t="s">
        <v>156</v>
      </c>
      <c r="C127">
        <v>0</v>
      </c>
      <c r="P127" s="36">
        <v>0</v>
      </c>
      <c r="Q127">
        <v>0</v>
      </c>
      <c r="R127">
        <v>0</v>
      </c>
      <c r="S127">
        <v>0</v>
      </c>
      <c r="T127">
        <v>0</v>
      </c>
      <c r="U127">
        <v>0</v>
      </c>
      <c r="V127">
        <v>0</v>
      </c>
      <c r="W127">
        <v>0</v>
      </c>
      <c r="X127">
        <v>0</v>
      </c>
      <c r="Y127">
        <v>0</v>
      </c>
      <c r="Z127">
        <v>0</v>
      </c>
      <c r="AA127">
        <v>0</v>
      </c>
      <c r="AB127">
        <v>0</v>
      </c>
    </row>
    <row r="128" spans="1:28">
      <c r="A128" t="s">
        <v>159</v>
      </c>
      <c r="B128" t="s">
        <v>160</v>
      </c>
      <c r="C128">
        <v>0</v>
      </c>
      <c r="P128">
        <v>0</v>
      </c>
      <c r="Q128">
        <v>0</v>
      </c>
      <c r="R128">
        <v>0</v>
      </c>
      <c r="S128">
        <v>0</v>
      </c>
      <c r="T128">
        <v>0</v>
      </c>
      <c r="U128">
        <v>0</v>
      </c>
      <c r="V128">
        <v>0</v>
      </c>
      <c r="W128">
        <v>0</v>
      </c>
      <c r="X128">
        <v>0</v>
      </c>
      <c r="Y128">
        <v>0</v>
      </c>
      <c r="Z128">
        <v>0</v>
      </c>
      <c r="AA128">
        <v>0</v>
      </c>
      <c r="AB128">
        <v>0</v>
      </c>
    </row>
    <row r="129" spans="1:28">
      <c r="A129" t="s">
        <v>161</v>
      </c>
      <c r="B129" t="s">
        <v>162</v>
      </c>
      <c r="C129">
        <v>0</v>
      </c>
      <c r="P129">
        <v>0</v>
      </c>
      <c r="Q129">
        <v>0</v>
      </c>
      <c r="R129">
        <v>0</v>
      </c>
      <c r="S129">
        <v>0</v>
      </c>
      <c r="T129">
        <v>0</v>
      </c>
      <c r="U129">
        <v>0</v>
      </c>
      <c r="V129">
        <v>0</v>
      </c>
      <c r="W129">
        <v>0</v>
      </c>
      <c r="X129">
        <v>0</v>
      </c>
      <c r="Y129">
        <v>0</v>
      </c>
      <c r="Z129">
        <v>0</v>
      </c>
      <c r="AA129">
        <v>0</v>
      </c>
      <c r="AB129">
        <v>0</v>
      </c>
    </row>
    <row r="130" spans="1:28">
      <c r="A130" t="s">
        <v>163</v>
      </c>
      <c r="B130" t="s">
        <v>164</v>
      </c>
      <c r="C130">
        <v>0</v>
      </c>
      <c r="P130">
        <v>0</v>
      </c>
      <c r="Q130">
        <v>0</v>
      </c>
      <c r="R130">
        <v>0</v>
      </c>
      <c r="S130">
        <v>0</v>
      </c>
      <c r="T130">
        <v>0</v>
      </c>
      <c r="U130">
        <v>0</v>
      </c>
      <c r="V130">
        <v>0</v>
      </c>
      <c r="W130">
        <v>0</v>
      </c>
      <c r="X130">
        <v>0</v>
      </c>
      <c r="Y130">
        <v>0</v>
      </c>
      <c r="Z130">
        <v>0</v>
      </c>
      <c r="AA130">
        <v>0</v>
      </c>
      <c r="AB130">
        <v>0</v>
      </c>
    </row>
    <row r="131" spans="1:28">
      <c r="A131" t="s">
        <v>165</v>
      </c>
      <c r="B131" t="s">
        <v>166</v>
      </c>
      <c r="C131">
        <v>0</v>
      </c>
      <c r="P131">
        <v>0</v>
      </c>
      <c r="Q131">
        <v>0</v>
      </c>
      <c r="R131">
        <v>0</v>
      </c>
      <c r="S131">
        <v>0</v>
      </c>
      <c r="T131">
        <v>0</v>
      </c>
      <c r="U131">
        <v>0</v>
      </c>
      <c r="V131">
        <v>0</v>
      </c>
      <c r="W131">
        <v>0</v>
      </c>
      <c r="X131">
        <v>0</v>
      </c>
      <c r="Y131">
        <v>0</v>
      </c>
      <c r="Z131">
        <v>0</v>
      </c>
      <c r="AA131">
        <v>0</v>
      </c>
      <c r="AB131">
        <v>0</v>
      </c>
    </row>
    <row r="132" spans="1:28">
      <c r="A132" t="s">
        <v>167</v>
      </c>
      <c r="B132" t="s">
        <v>168</v>
      </c>
      <c r="C132">
        <v>4292.45</v>
      </c>
      <c r="D132">
        <v>0</v>
      </c>
      <c r="E132">
        <v>0</v>
      </c>
      <c r="F132">
        <v>4292.45</v>
      </c>
      <c r="G132">
        <v>0</v>
      </c>
      <c r="H132">
        <v>0</v>
      </c>
      <c r="I132">
        <v>0</v>
      </c>
      <c r="J132">
        <v>0</v>
      </c>
      <c r="K132">
        <v>0</v>
      </c>
      <c r="L132">
        <v>0</v>
      </c>
      <c r="M132">
        <v>0</v>
      </c>
      <c r="N132">
        <v>0</v>
      </c>
      <c r="O132">
        <v>0</v>
      </c>
      <c r="P132" s="36">
        <v>4300</v>
      </c>
      <c r="Q132">
        <v>2000</v>
      </c>
      <c r="R132">
        <v>1300</v>
      </c>
      <c r="S132">
        <v>0</v>
      </c>
      <c r="T132">
        <v>0</v>
      </c>
      <c r="U132">
        <v>0</v>
      </c>
      <c r="V132">
        <v>0</v>
      </c>
      <c r="W132">
        <v>0</v>
      </c>
      <c r="X132">
        <v>0</v>
      </c>
      <c r="Y132">
        <v>1000</v>
      </c>
      <c r="Z132">
        <v>0</v>
      </c>
      <c r="AA132">
        <v>0</v>
      </c>
      <c r="AB132">
        <v>0</v>
      </c>
    </row>
    <row r="133" spans="1:28">
      <c r="A133" t="s">
        <v>417</v>
      </c>
      <c r="B133" t="s">
        <v>418</v>
      </c>
      <c r="C133">
        <v>0</v>
      </c>
      <c r="D133">
        <v>0</v>
      </c>
      <c r="E133">
        <v>0</v>
      </c>
      <c r="F133">
        <v>0</v>
      </c>
      <c r="G133">
        <v>0</v>
      </c>
      <c r="H133">
        <v>0</v>
      </c>
      <c r="I133">
        <v>0</v>
      </c>
      <c r="J133">
        <v>0</v>
      </c>
      <c r="K133">
        <v>0</v>
      </c>
      <c r="L133">
        <v>0</v>
      </c>
      <c r="M133">
        <v>0</v>
      </c>
      <c r="N133">
        <v>0</v>
      </c>
      <c r="O133">
        <v>0</v>
      </c>
      <c r="P133">
        <v>0</v>
      </c>
      <c r="Q133">
        <v>0</v>
      </c>
      <c r="R133">
        <v>0</v>
      </c>
      <c r="S133">
        <v>0</v>
      </c>
      <c r="T133">
        <v>0</v>
      </c>
      <c r="U133">
        <v>0</v>
      </c>
      <c r="V133">
        <v>0</v>
      </c>
      <c r="W133">
        <v>0</v>
      </c>
      <c r="X133">
        <v>0</v>
      </c>
      <c r="Y133">
        <v>0</v>
      </c>
      <c r="Z133">
        <v>0</v>
      </c>
      <c r="AA133">
        <v>0</v>
      </c>
      <c r="AB133">
        <v>0</v>
      </c>
    </row>
    <row r="134" spans="1:28">
      <c r="A134" t="s">
        <v>419</v>
      </c>
      <c r="B134" t="s">
        <v>420</v>
      </c>
      <c r="C134">
        <v>0</v>
      </c>
      <c r="P134" s="36">
        <v>0</v>
      </c>
      <c r="Q134">
        <v>0</v>
      </c>
      <c r="R134">
        <v>0</v>
      </c>
      <c r="S134">
        <v>0</v>
      </c>
      <c r="T134">
        <v>0</v>
      </c>
      <c r="U134">
        <v>0</v>
      </c>
      <c r="V134">
        <v>0</v>
      </c>
      <c r="W134">
        <v>0</v>
      </c>
      <c r="X134">
        <v>0</v>
      </c>
      <c r="Y134">
        <v>0</v>
      </c>
      <c r="Z134">
        <v>0</v>
      </c>
      <c r="AA134">
        <v>0</v>
      </c>
      <c r="AB134">
        <v>0</v>
      </c>
    </row>
    <row r="135" spans="1:28">
      <c r="A135" t="s">
        <v>421</v>
      </c>
      <c r="B135" t="s">
        <v>422</v>
      </c>
      <c r="C135">
        <v>0</v>
      </c>
      <c r="P135">
        <v>0</v>
      </c>
      <c r="Q135">
        <v>0</v>
      </c>
      <c r="R135">
        <v>0</v>
      </c>
      <c r="S135">
        <v>0</v>
      </c>
      <c r="T135">
        <v>0</v>
      </c>
      <c r="U135">
        <v>0</v>
      </c>
      <c r="V135">
        <v>0</v>
      </c>
      <c r="W135">
        <v>0</v>
      </c>
      <c r="X135">
        <v>0</v>
      </c>
      <c r="Y135">
        <v>0</v>
      </c>
      <c r="Z135">
        <v>0</v>
      </c>
      <c r="AA135">
        <v>0</v>
      </c>
      <c r="AB135">
        <v>0</v>
      </c>
    </row>
    <row r="136" spans="1:28">
      <c r="A136" t="s">
        <v>423</v>
      </c>
      <c r="B136" t="s">
        <v>424</v>
      </c>
      <c r="C136">
        <v>0</v>
      </c>
      <c r="P136">
        <v>0</v>
      </c>
      <c r="Q136">
        <v>0</v>
      </c>
      <c r="R136">
        <v>0</v>
      </c>
      <c r="S136">
        <v>0</v>
      </c>
      <c r="T136">
        <v>0</v>
      </c>
      <c r="U136">
        <v>0</v>
      </c>
      <c r="V136">
        <v>0</v>
      </c>
      <c r="W136">
        <v>0</v>
      </c>
      <c r="X136">
        <v>0</v>
      </c>
      <c r="Y136">
        <v>0</v>
      </c>
      <c r="Z136">
        <v>0</v>
      </c>
      <c r="AA136">
        <v>0</v>
      </c>
      <c r="AB136">
        <v>0</v>
      </c>
    </row>
    <row r="137" spans="1:28">
      <c r="A137" t="s">
        <v>425</v>
      </c>
      <c r="B137" t="s">
        <v>426</v>
      </c>
      <c r="C137">
        <v>0</v>
      </c>
      <c r="P137">
        <v>0</v>
      </c>
      <c r="Q137">
        <v>0</v>
      </c>
      <c r="R137">
        <v>0</v>
      </c>
      <c r="S137">
        <v>0</v>
      </c>
      <c r="T137">
        <v>0</v>
      </c>
      <c r="U137">
        <v>0</v>
      </c>
      <c r="V137">
        <v>0</v>
      </c>
      <c r="W137">
        <v>0</v>
      </c>
      <c r="X137">
        <v>0</v>
      </c>
      <c r="Y137">
        <v>0</v>
      </c>
      <c r="Z137">
        <v>0</v>
      </c>
      <c r="AA137">
        <v>0</v>
      </c>
      <c r="AB137">
        <v>0</v>
      </c>
    </row>
    <row r="138" spans="1:28">
      <c r="A138" t="s">
        <v>427</v>
      </c>
      <c r="B138" t="s">
        <v>428</v>
      </c>
      <c r="C138">
        <v>0</v>
      </c>
      <c r="P138">
        <v>0</v>
      </c>
      <c r="Q138">
        <v>0</v>
      </c>
      <c r="R138">
        <v>0</v>
      </c>
      <c r="S138">
        <v>0</v>
      </c>
      <c r="T138">
        <v>0</v>
      </c>
      <c r="U138">
        <v>0</v>
      </c>
      <c r="V138">
        <v>0</v>
      </c>
      <c r="W138">
        <v>0</v>
      </c>
      <c r="X138">
        <v>0</v>
      </c>
      <c r="Y138">
        <v>0</v>
      </c>
      <c r="Z138">
        <v>0</v>
      </c>
      <c r="AA138">
        <v>0</v>
      </c>
      <c r="AB138">
        <v>0</v>
      </c>
    </row>
    <row r="139" spans="1:28">
      <c r="A139" t="s">
        <v>429</v>
      </c>
      <c r="B139" t="s">
        <v>430</v>
      </c>
      <c r="C139">
        <v>0</v>
      </c>
      <c r="P139">
        <v>0</v>
      </c>
      <c r="Q139">
        <v>0</v>
      </c>
      <c r="R139">
        <v>0</v>
      </c>
      <c r="S139">
        <v>0</v>
      </c>
      <c r="T139">
        <v>0</v>
      </c>
      <c r="U139">
        <v>0</v>
      </c>
      <c r="V139">
        <v>0</v>
      </c>
      <c r="W139">
        <v>0</v>
      </c>
      <c r="X139">
        <v>0</v>
      </c>
      <c r="Y139">
        <v>0</v>
      </c>
      <c r="Z139">
        <v>0</v>
      </c>
      <c r="AA139">
        <v>0</v>
      </c>
      <c r="AB139">
        <v>0</v>
      </c>
    </row>
    <row r="140" spans="1:28">
      <c r="A140" t="s">
        <v>431</v>
      </c>
      <c r="B140" t="s">
        <v>432</v>
      </c>
      <c r="C140">
        <v>0</v>
      </c>
      <c r="P140" s="36">
        <v>0</v>
      </c>
      <c r="Q140">
        <v>0</v>
      </c>
      <c r="R140">
        <v>0</v>
      </c>
      <c r="S140">
        <v>0</v>
      </c>
      <c r="T140">
        <v>0</v>
      </c>
      <c r="U140">
        <v>0</v>
      </c>
      <c r="V140">
        <v>0</v>
      </c>
      <c r="W140">
        <v>0</v>
      </c>
      <c r="X140">
        <v>0</v>
      </c>
      <c r="Y140">
        <v>0</v>
      </c>
      <c r="Z140">
        <v>0</v>
      </c>
      <c r="AA140">
        <v>0</v>
      </c>
      <c r="AB140">
        <v>0</v>
      </c>
    </row>
    <row r="141" spans="1:28">
      <c r="A141" t="s">
        <v>433</v>
      </c>
      <c r="B141" t="s">
        <v>434</v>
      </c>
      <c r="C141">
        <v>0</v>
      </c>
      <c r="P141">
        <v>0</v>
      </c>
      <c r="Q141">
        <v>0</v>
      </c>
      <c r="R141">
        <v>0</v>
      </c>
      <c r="S141">
        <v>0</v>
      </c>
      <c r="T141">
        <v>0</v>
      </c>
      <c r="U141">
        <v>0</v>
      </c>
      <c r="V141">
        <v>0</v>
      </c>
      <c r="W141">
        <v>0</v>
      </c>
      <c r="X141">
        <v>0</v>
      </c>
      <c r="Y141">
        <v>0</v>
      </c>
      <c r="Z141">
        <v>0</v>
      </c>
      <c r="AA141">
        <v>0</v>
      </c>
      <c r="AB141">
        <v>0</v>
      </c>
    </row>
    <row r="142" spans="1:28">
      <c r="A142">
        <v>6401.1</v>
      </c>
      <c r="B142" t="s">
        <v>435</v>
      </c>
      <c r="C142">
        <v>0</v>
      </c>
      <c r="D142">
        <v>0</v>
      </c>
      <c r="E142">
        <v>0</v>
      </c>
      <c r="F142">
        <v>0</v>
      </c>
      <c r="G142">
        <v>0</v>
      </c>
      <c r="H142">
        <v>0</v>
      </c>
      <c r="I142">
        <v>0</v>
      </c>
      <c r="J142">
        <v>0</v>
      </c>
      <c r="K142">
        <v>0</v>
      </c>
      <c r="L142">
        <v>0</v>
      </c>
      <c r="M142">
        <v>0</v>
      </c>
      <c r="N142">
        <v>0</v>
      </c>
      <c r="O142">
        <v>0</v>
      </c>
      <c r="P142">
        <v>0</v>
      </c>
      <c r="Q142">
        <v>0</v>
      </c>
      <c r="R142">
        <v>0</v>
      </c>
      <c r="S142">
        <v>0</v>
      </c>
      <c r="T142">
        <v>0</v>
      </c>
      <c r="U142">
        <v>0</v>
      </c>
      <c r="V142">
        <v>0</v>
      </c>
      <c r="W142">
        <v>0</v>
      </c>
      <c r="X142">
        <v>0</v>
      </c>
      <c r="Y142">
        <v>0</v>
      </c>
      <c r="Z142">
        <v>0</v>
      </c>
      <c r="AA142">
        <v>0</v>
      </c>
      <c r="AB142">
        <v>0</v>
      </c>
    </row>
    <row r="143" spans="1:16">
      <c r="A143" t="s">
        <v>436</v>
      </c>
      <c r="B143" t="s">
        <v>437</v>
      </c>
      <c r="C143">
        <v>0</v>
      </c>
      <c r="P143">
        <v>0</v>
      </c>
    </row>
    <row r="144" spans="1:16">
      <c r="A144" t="s">
        <v>438</v>
      </c>
      <c r="B144" t="s">
        <v>439</v>
      </c>
      <c r="C144">
        <v>0</v>
      </c>
      <c r="P144">
        <v>0</v>
      </c>
    </row>
    <row r="145" spans="1:16">
      <c r="A145" t="s">
        <v>440</v>
      </c>
      <c r="B145" t="s">
        <v>441</v>
      </c>
      <c r="C145">
        <v>0</v>
      </c>
      <c r="P145">
        <v>0</v>
      </c>
    </row>
    <row r="146" spans="1:16">
      <c r="A146" t="s">
        <v>442</v>
      </c>
      <c r="B146" t="s">
        <v>443</v>
      </c>
      <c r="C146">
        <v>0</v>
      </c>
      <c r="P146">
        <v>0</v>
      </c>
    </row>
    <row r="147" spans="1:28">
      <c r="A147" t="s">
        <v>444</v>
      </c>
      <c r="B147" t="s">
        <v>81</v>
      </c>
      <c r="C147">
        <v>0</v>
      </c>
      <c r="D147">
        <v>0</v>
      </c>
      <c r="E147">
        <v>0</v>
      </c>
      <c r="F147">
        <v>0</v>
      </c>
      <c r="G147">
        <v>0</v>
      </c>
      <c r="H147">
        <v>0</v>
      </c>
      <c r="I147">
        <v>0</v>
      </c>
      <c r="J147">
        <v>0</v>
      </c>
      <c r="K147">
        <v>0</v>
      </c>
      <c r="L147">
        <v>0</v>
      </c>
      <c r="M147">
        <v>0</v>
      </c>
      <c r="N147">
        <v>0</v>
      </c>
      <c r="O147">
        <v>0</v>
      </c>
      <c r="P147">
        <v>0</v>
      </c>
      <c r="Q147">
        <v>0</v>
      </c>
      <c r="R147">
        <v>0</v>
      </c>
      <c r="S147">
        <v>0</v>
      </c>
      <c r="T147">
        <v>0</v>
      </c>
      <c r="U147">
        <v>0</v>
      </c>
      <c r="V147">
        <v>0</v>
      </c>
      <c r="W147">
        <v>0</v>
      </c>
      <c r="X147">
        <v>0</v>
      </c>
      <c r="Y147">
        <v>0</v>
      </c>
      <c r="Z147">
        <v>0</v>
      </c>
      <c r="AA147">
        <v>0</v>
      </c>
      <c r="AB147">
        <v>0</v>
      </c>
    </row>
    <row r="148" spans="1:16">
      <c r="A148" t="s">
        <v>445</v>
      </c>
      <c r="B148" t="s">
        <v>83</v>
      </c>
      <c r="C148">
        <v>0</v>
      </c>
      <c r="P148">
        <v>0</v>
      </c>
    </row>
    <row r="149" spans="1:16">
      <c r="A149" t="s">
        <v>446</v>
      </c>
      <c r="B149" t="s">
        <v>87</v>
      </c>
      <c r="C149">
        <v>0</v>
      </c>
      <c r="P149">
        <v>0</v>
      </c>
    </row>
    <row r="150" spans="1:16">
      <c r="A150" t="s">
        <v>447</v>
      </c>
      <c r="B150" t="s">
        <v>91</v>
      </c>
      <c r="C150">
        <v>0</v>
      </c>
      <c r="P150">
        <v>0</v>
      </c>
    </row>
    <row r="151" spans="1:16">
      <c r="A151" t="s">
        <v>448</v>
      </c>
      <c r="B151" t="s">
        <v>95</v>
      </c>
      <c r="C151">
        <v>0</v>
      </c>
      <c r="P151">
        <v>0</v>
      </c>
    </row>
    <row r="152" spans="1:16">
      <c r="A152" t="s">
        <v>449</v>
      </c>
      <c r="B152" t="s">
        <v>404</v>
      </c>
      <c r="C152">
        <v>0</v>
      </c>
      <c r="P152">
        <v>0</v>
      </c>
    </row>
    <row r="153" spans="1:16">
      <c r="A153" t="s">
        <v>450</v>
      </c>
      <c r="B153" t="s">
        <v>99</v>
      </c>
      <c r="C153">
        <v>0</v>
      </c>
      <c r="P153">
        <v>0</v>
      </c>
    </row>
    <row r="154" spans="1:28">
      <c r="A154" t="s">
        <v>451</v>
      </c>
      <c r="B154" t="s">
        <v>105</v>
      </c>
      <c r="C154">
        <v>0</v>
      </c>
      <c r="D154">
        <v>0</v>
      </c>
      <c r="E154">
        <v>0</v>
      </c>
      <c r="F154">
        <v>0</v>
      </c>
      <c r="G154">
        <v>0</v>
      </c>
      <c r="H154">
        <v>0</v>
      </c>
      <c r="I154">
        <v>0</v>
      </c>
      <c r="J154">
        <v>0</v>
      </c>
      <c r="K154">
        <v>0</v>
      </c>
      <c r="L154">
        <v>0</v>
      </c>
      <c r="M154">
        <v>0</v>
      </c>
      <c r="N154">
        <v>0</v>
      </c>
      <c r="O154">
        <v>0</v>
      </c>
      <c r="P154">
        <v>0</v>
      </c>
      <c r="Q154">
        <v>0</v>
      </c>
      <c r="R154">
        <v>0</v>
      </c>
      <c r="S154">
        <v>0</v>
      </c>
      <c r="T154">
        <v>0</v>
      </c>
      <c r="U154">
        <v>0</v>
      </c>
      <c r="V154">
        <v>0</v>
      </c>
      <c r="W154">
        <v>0</v>
      </c>
      <c r="X154">
        <v>0</v>
      </c>
      <c r="Y154">
        <v>0</v>
      </c>
      <c r="Z154">
        <v>0</v>
      </c>
      <c r="AA154">
        <v>0</v>
      </c>
      <c r="AB154">
        <v>0</v>
      </c>
    </row>
    <row r="155" spans="1:16">
      <c r="A155" t="s">
        <v>452</v>
      </c>
      <c r="B155" t="s">
        <v>107</v>
      </c>
      <c r="C155">
        <v>0</v>
      </c>
      <c r="P155">
        <v>0</v>
      </c>
    </row>
    <row r="156" spans="1:16">
      <c r="A156" t="s">
        <v>453</v>
      </c>
      <c r="B156" t="s">
        <v>111</v>
      </c>
      <c r="C156">
        <v>0</v>
      </c>
      <c r="P156">
        <v>0</v>
      </c>
    </row>
    <row r="157" spans="1:16">
      <c r="A157" t="s">
        <v>454</v>
      </c>
      <c r="B157" t="s">
        <v>114</v>
      </c>
      <c r="C157">
        <v>0</v>
      </c>
      <c r="P157">
        <v>0</v>
      </c>
    </row>
    <row r="158" spans="1:16">
      <c r="A158" t="s">
        <v>455</v>
      </c>
      <c r="B158" t="s">
        <v>117</v>
      </c>
      <c r="C158">
        <v>0</v>
      </c>
      <c r="P158">
        <v>0</v>
      </c>
    </row>
    <row r="159" spans="1:16">
      <c r="A159" t="s">
        <v>456</v>
      </c>
      <c r="B159" t="s">
        <v>120</v>
      </c>
      <c r="C159">
        <v>0</v>
      </c>
      <c r="P159">
        <v>0</v>
      </c>
    </row>
    <row r="160" spans="1:16">
      <c r="A160" t="s">
        <v>457</v>
      </c>
      <c r="B160" t="s">
        <v>123</v>
      </c>
      <c r="C160">
        <v>0</v>
      </c>
      <c r="P160">
        <v>0</v>
      </c>
    </row>
    <row r="161" spans="1:16">
      <c r="A161" t="s">
        <v>458</v>
      </c>
      <c r="B161" t="s">
        <v>126</v>
      </c>
      <c r="C161">
        <v>0</v>
      </c>
      <c r="P161">
        <v>0</v>
      </c>
    </row>
    <row r="162" spans="1:16">
      <c r="A162" t="s">
        <v>459</v>
      </c>
      <c r="B162" t="s">
        <v>129</v>
      </c>
      <c r="C162">
        <v>0</v>
      </c>
      <c r="P162">
        <v>0</v>
      </c>
    </row>
    <row r="163" spans="1:28">
      <c r="A163" t="s">
        <v>460</v>
      </c>
      <c r="B163" t="s">
        <v>132</v>
      </c>
      <c r="C163">
        <v>0</v>
      </c>
      <c r="D163">
        <v>0</v>
      </c>
      <c r="E163">
        <v>0</v>
      </c>
      <c r="F163">
        <v>0</v>
      </c>
      <c r="G163">
        <v>0</v>
      </c>
      <c r="H163">
        <v>0</v>
      </c>
      <c r="I163">
        <v>0</v>
      </c>
      <c r="J163">
        <v>0</v>
      </c>
      <c r="K163">
        <v>0</v>
      </c>
      <c r="L163">
        <v>0</v>
      </c>
      <c r="M163">
        <v>0</v>
      </c>
      <c r="N163">
        <v>0</v>
      </c>
      <c r="O163">
        <v>0</v>
      </c>
      <c r="P163">
        <v>0</v>
      </c>
      <c r="Q163">
        <v>0</v>
      </c>
      <c r="R163">
        <v>0</v>
      </c>
      <c r="S163">
        <v>0</v>
      </c>
      <c r="T163">
        <v>0</v>
      </c>
      <c r="U163">
        <v>0</v>
      </c>
      <c r="V163">
        <v>0</v>
      </c>
      <c r="W163">
        <v>0</v>
      </c>
      <c r="X163">
        <v>0</v>
      </c>
      <c r="Y163">
        <v>0</v>
      </c>
      <c r="Z163">
        <v>0</v>
      </c>
      <c r="AA163">
        <v>0</v>
      </c>
      <c r="AB163">
        <v>0</v>
      </c>
    </row>
    <row r="164" spans="1:16">
      <c r="A164" t="s">
        <v>461</v>
      </c>
      <c r="B164" t="s">
        <v>134</v>
      </c>
      <c r="C164">
        <v>0</v>
      </c>
      <c r="P164">
        <v>0</v>
      </c>
    </row>
    <row r="165" spans="1:16">
      <c r="A165" t="s">
        <v>462</v>
      </c>
      <c r="B165" t="s">
        <v>140</v>
      </c>
      <c r="C165">
        <v>0</v>
      </c>
      <c r="P165">
        <v>0</v>
      </c>
    </row>
    <row r="166" spans="1:16">
      <c r="A166" t="s">
        <v>463</v>
      </c>
      <c r="B166" t="s">
        <v>406</v>
      </c>
      <c r="C166">
        <v>0</v>
      </c>
      <c r="P166">
        <v>0</v>
      </c>
    </row>
    <row r="167" spans="1:16">
      <c r="A167" t="s">
        <v>464</v>
      </c>
      <c r="B167" t="s">
        <v>146</v>
      </c>
      <c r="C167">
        <v>0</v>
      </c>
      <c r="P167">
        <v>0</v>
      </c>
    </row>
    <row r="168" spans="1:16">
      <c r="A168" t="s">
        <v>465</v>
      </c>
      <c r="B168" t="s">
        <v>408</v>
      </c>
      <c r="C168">
        <v>0</v>
      </c>
      <c r="P168">
        <v>0</v>
      </c>
    </row>
    <row r="169" spans="1:16">
      <c r="A169" t="s">
        <v>466</v>
      </c>
      <c r="B169" t="s">
        <v>410</v>
      </c>
      <c r="C169">
        <v>0</v>
      </c>
      <c r="P169">
        <v>0</v>
      </c>
    </row>
    <row r="170" spans="1:16">
      <c r="A170" t="s">
        <v>467</v>
      </c>
      <c r="B170" t="s">
        <v>412</v>
      </c>
      <c r="C170">
        <v>0</v>
      </c>
      <c r="P170">
        <v>0</v>
      </c>
    </row>
    <row r="171" spans="1:16">
      <c r="A171" t="s">
        <v>468</v>
      </c>
      <c r="B171" t="s">
        <v>414</v>
      </c>
      <c r="C171">
        <v>0</v>
      </c>
      <c r="P171">
        <v>0</v>
      </c>
    </row>
    <row r="172" spans="1:28">
      <c r="A172" t="s">
        <v>469</v>
      </c>
      <c r="B172" t="s">
        <v>150</v>
      </c>
      <c r="C172">
        <v>0</v>
      </c>
      <c r="D172">
        <v>0</v>
      </c>
      <c r="E172">
        <v>0</v>
      </c>
      <c r="F172">
        <v>0</v>
      </c>
      <c r="G172">
        <v>0</v>
      </c>
      <c r="H172">
        <v>0</v>
      </c>
      <c r="I172">
        <v>0</v>
      </c>
      <c r="J172">
        <v>0</v>
      </c>
      <c r="K172">
        <v>0</v>
      </c>
      <c r="L172">
        <v>0</v>
      </c>
      <c r="M172">
        <v>0</v>
      </c>
      <c r="N172">
        <v>0</v>
      </c>
      <c r="O172">
        <v>0</v>
      </c>
      <c r="P172">
        <v>0</v>
      </c>
      <c r="Q172">
        <v>0</v>
      </c>
      <c r="R172">
        <v>0</v>
      </c>
      <c r="S172">
        <v>0</v>
      </c>
      <c r="T172">
        <v>0</v>
      </c>
      <c r="U172">
        <v>0</v>
      </c>
      <c r="V172">
        <v>0</v>
      </c>
      <c r="W172">
        <v>0</v>
      </c>
      <c r="X172">
        <v>0</v>
      </c>
      <c r="Y172">
        <v>0</v>
      </c>
      <c r="Z172">
        <v>0</v>
      </c>
      <c r="AA172">
        <v>0</v>
      </c>
      <c r="AB172">
        <v>0</v>
      </c>
    </row>
    <row r="173" spans="1:16">
      <c r="A173" t="s">
        <v>470</v>
      </c>
      <c r="B173" t="s">
        <v>152</v>
      </c>
      <c r="C173">
        <v>0</v>
      </c>
      <c r="P173">
        <v>0</v>
      </c>
    </row>
    <row r="174" spans="1:16">
      <c r="A174" t="s">
        <v>471</v>
      </c>
      <c r="B174" t="s">
        <v>416</v>
      </c>
      <c r="C174">
        <v>0</v>
      </c>
      <c r="P174">
        <v>0</v>
      </c>
    </row>
    <row r="175" spans="1:16">
      <c r="A175" t="s">
        <v>472</v>
      </c>
      <c r="B175" t="s">
        <v>156</v>
      </c>
      <c r="C175">
        <v>0</v>
      </c>
      <c r="P175">
        <v>0</v>
      </c>
    </row>
    <row r="176" spans="1:16">
      <c r="A176" t="s">
        <v>473</v>
      </c>
      <c r="B176" t="s">
        <v>160</v>
      </c>
      <c r="C176">
        <v>0</v>
      </c>
      <c r="P176">
        <v>0</v>
      </c>
    </row>
    <row r="177" spans="1:16">
      <c r="A177" t="s">
        <v>474</v>
      </c>
      <c r="B177" t="s">
        <v>162</v>
      </c>
      <c r="C177">
        <v>0</v>
      </c>
      <c r="P177">
        <v>0</v>
      </c>
    </row>
    <row r="178" spans="1:16">
      <c r="A178" t="s">
        <v>475</v>
      </c>
      <c r="B178" t="s">
        <v>164</v>
      </c>
      <c r="C178">
        <v>0</v>
      </c>
      <c r="P178">
        <v>0</v>
      </c>
    </row>
    <row r="179" spans="1:16">
      <c r="A179" t="s">
        <v>476</v>
      </c>
      <c r="B179" t="s">
        <v>166</v>
      </c>
      <c r="C179">
        <v>0</v>
      </c>
      <c r="P179">
        <v>0</v>
      </c>
    </row>
    <row r="180" spans="1:16">
      <c r="A180" t="s">
        <v>477</v>
      </c>
      <c r="B180" t="s">
        <v>168</v>
      </c>
      <c r="C180">
        <v>0</v>
      </c>
      <c r="P180">
        <v>0</v>
      </c>
    </row>
    <row r="181" spans="1:28">
      <c r="A181" t="s">
        <v>478</v>
      </c>
      <c r="B181" t="s">
        <v>418</v>
      </c>
      <c r="C181">
        <v>0</v>
      </c>
      <c r="D181">
        <v>0</v>
      </c>
      <c r="E181">
        <v>0</v>
      </c>
      <c r="F181">
        <v>0</v>
      </c>
      <c r="G181">
        <v>0</v>
      </c>
      <c r="H181">
        <v>0</v>
      </c>
      <c r="I181">
        <v>0</v>
      </c>
      <c r="J181">
        <v>0</v>
      </c>
      <c r="K181">
        <v>0</v>
      </c>
      <c r="L181">
        <v>0</v>
      </c>
      <c r="M181">
        <v>0</v>
      </c>
      <c r="N181">
        <v>0</v>
      </c>
      <c r="O181">
        <v>0</v>
      </c>
      <c r="P181">
        <v>0</v>
      </c>
      <c r="Q181">
        <v>0</v>
      </c>
      <c r="R181">
        <v>0</v>
      </c>
      <c r="S181">
        <v>0</v>
      </c>
      <c r="T181">
        <v>0</v>
      </c>
      <c r="U181">
        <v>0</v>
      </c>
      <c r="V181">
        <v>0</v>
      </c>
      <c r="W181">
        <v>0</v>
      </c>
      <c r="X181">
        <v>0</v>
      </c>
      <c r="Y181">
        <v>0</v>
      </c>
      <c r="Z181">
        <v>0</v>
      </c>
      <c r="AA181">
        <v>0</v>
      </c>
      <c r="AB181">
        <v>0</v>
      </c>
    </row>
    <row r="182" spans="1:16">
      <c r="A182" t="s">
        <v>479</v>
      </c>
      <c r="B182" t="s">
        <v>420</v>
      </c>
      <c r="C182">
        <v>0</v>
      </c>
      <c r="P182">
        <v>0</v>
      </c>
    </row>
    <row r="183" spans="1:16">
      <c r="A183" t="s">
        <v>480</v>
      </c>
      <c r="B183" t="s">
        <v>422</v>
      </c>
      <c r="C183">
        <v>0</v>
      </c>
      <c r="P183">
        <v>0</v>
      </c>
    </row>
    <row r="184" spans="1:16">
      <c r="A184" t="s">
        <v>481</v>
      </c>
      <c r="B184" t="s">
        <v>424</v>
      </c>
      <c r="C184">
        <v>0</v>
      </c>
      <c r="P184">
        <v>0</v>
      </c>
    </row>
    <row r="185" spans="1:16">
      <c r="A185" t="s">
        <v>482</v>
      </c>
      <c r="B185" t="s">
        <v>426</v>
      </c>
      <c r="C185">
        <v>0</v>
      </c>
      <c r="P185">
        <v>0</v>
      </c>
    </row>
    <row r="186" spans="1:16">
      <c r="A186" t="s">
        <v>483</v>
      </c>
      <c r="B186" t="s">
        <v>428</v>
      </c>
      <c r="C186">
        <v>0</v>
      </c>
      <c r="P186">
        <v>0</v>
      </c>
    </row>
    <row r="187" spans="1:16">
      <c r="A187" t="s">
        <v>484</v>
      </c>
      <c r="B187" t="s">
        <v>430</v>
      </c>
      <c r="C187">
        <v>0</v>
      </c>
      <c r="P187">
        <v>0</v>
      </c>
    </row>
    <row r="188" spans="1:16">
      <c r="A188" t="s">
        <v>485</v>
      </c>
      <c r="B188" t="s">
        <v>432</v>
      </c>
      <c r="C188">
        <v>0</v>
      </c>
      <c r="P188">
        <v>0</v>
      </c>
    </row>
    <row r="189" spans="1:16">
      <c r="A189" t="s">
        <v>486</v>
      </c>
      <c r="B189" t="s">
        <v>434</v>
      </c>
      <c r="C189">
        <v>0</v>
      </c>
      <c r="P189">
        <v>0</v>
      </c>
    </row>
    <row r="190" spans="1:16">
      <c r="A190" t="s">
        <v>487</v>
      </c>
      <c r="B190" t="s">
        <v>488</v>
      </c>
      <c r="C190">
        <v>0</v>
      </c>
      <c r="P190">
        <v>0</v>
      </c>
    </row>
    <row r="191" spans="1:28">
      <c r="A191">
        <v>6401.13</v>
      </c>
      <c r="B191" t="s">
        <v>489</v>
      </c>
      <c r="C191">
        <v>0</v>
      </c>
      <c r="D191">
        <v>0</v>
      </c>
      <c r="E191">
        <v>0</v>
      </c>
      <c r="F191">
        <v>0</v>
      </c>
      <c r="G191">
        <v>0</v>
      </c>
      <c r="H191">
        <v>0</v>
      </c>
      <c r="I191">
        <v>0</v>
      </c>
      <c r="J191">
        <v>0</v>
      </c>
      <c r="K191">
        <v>0</v>
      </c>
      <c r="L191">
        <v>0</v>
      </c>
      <c r="M191">
        <v>0</v>
      </c>
      <c r="N191">
        <v>0</v>
      </c>
      <c r="O191">
        <v>0</v>
      </c>
      <c r="P191">
        <v>0</v>
      </c>
      <c r="Q191">
        <v>0</v>
      </c>
      <c r="R191">
        <v>0</v>
      </c>
      <c r="S191">
        <v>0</v>
      </c>
      <c r="T191">
        <v>0</v>
      </c>
      <c r="U191">
        <v>0</v>
      </c>
      <c r="V191">
        <v>0</v>
      </c>
      <c r="W191">
        <v>0</v>
      </c>
      <c r="X191">
        <v>0</v>
      </c>
      <c r="Y191">
        <v>0</v>
      </c>
      <c r="Z191">
        <v>0</v>
      </c>
      <c r="AA191">
        <v>0</v>
      </c>
      <c r="AB191">
        <v>0</v>
      </c>
    </row>
    <row r="192" spans="1:16">
      <c r="A192" t="s">
        <v>490</v>
      </c>
      <c r="B192" t="s">
        <v>491</v>
      </c>
      <c r="C192">
        <v>0</v>
      </c>
      <c r="P192">
        <v>0</v>
      </c>
    </row>
    <row r="193" spans="1:28">
      <c r="A193" t="s">
        <v>492</v>
      </c>
      <c r="B193" t="s">
        <v>81</v>
      </c>
      <c r="C193">
        <v>0</v>
      </c>
      <c r="D193">
        <v>0</v>
      </c>
      <c r="E193">
        <v>0</v>
      </c>
      <c r="F193">
        <v>0</v>
      </c>
      <c r="G193">
        <v>0</v>
      </c>
      <c r="H193">
        <v>0</v>
      </c>
      <c r="I193">
        <v>0</v>
      </c>
      <c r="J193">
        <v>0</v>
      </c>
      <c r="K193">
        <v>0</v>
      </c>
      <c r="L193">
        <v>0</v>
      </c>
      <c r="M193">
        <v>0</v>
      </c>
      <c r="N193">
        <v>0</v>
      </c>
      <c r="O193">
        <v>0</v>
      </c>
      <c r="P193">
        <v>0</v>
      </c>
      <c r="Q193">
        <v>0</v>
      </c>
      <c r="R193">
        <v>0</v>
      </c>
      <c r="S193">
        <v>0</v>
      </c>
      <c r="T193">
        <v>0</v>
      </c>
      <c r="U193">
        <v>0</v>
      </c>
      <c r="V193">
        <v>0</v>
      </c>
      <c r="W193">
        <v>0</v>
      </c>
      <c r="X193">
        <v>0</v>
      </c>
      <c r="Y193">
        <v>0</v>
      </c>
      <c r="Z193">
        <v>0</v>
      </c>
      <c r="AA193">
        <v>0</v>
      </c>
      <c r="AB193">
        <v>0</v>
      </c>
    </row>
    <row r="194" spans="1:16">
      <c r="A194" t="s">
        <v>493</v>
      </c>
      <c r="B194" t="s">
        <v>83</v>
      </c>
      <c r="C194">
        <v>0</v>
      </c>
      <c r="P194">
        <v>0</v>
      </c>
    </row>
    <row r="195" spans="1:16">
      <c r="A195" t="s">
        <v>494</v>
      </c>
      <c r="B195" t="s">
        <v>87</v>
      </c>
      <c r="C195">
        <v>0</v>
      </c>
      <c r="P195">
        <v>0</v>
      </c>
    </row>
    <row r="196" spans="1:16">
      <c r="A196" t="s">
        <v>495</v>
      </c>
      <c r="B196" t="s">
        <v>91</v>
      </c>
      <c r="C196">
        <v>0</v>
      </c>
      <c r="P196">
        <v>0</v>
      </c>
    </row>
    <row r="197" spans="1:16">
      <c r="A197" t="s">
        <v>496</v>
      </c>
      <c r="B197" t="s">
        <v>95</v>
      </c>
      <c r="C197">
        <v>0</v>
      </c>
      <c r="P197">
        <v>0</v>
      </c>
    </row>
    <row r="198" spans="1:16">
      <c r="A198" t="s">
        <v>497</v>
      </c>
      <c r="B198" t="s">
        <v>404</v>
      </c>
      <c r="C198">
        <v>0</v>
      </c>
      <c r="P198">
        <v>0</v>
      </c>
    </row>
    <row r="199" spans="1:16">
      <c r="A199" t="s">
        <v>498</v>
      </c>
      <c r="B199" t="s">
        <v>99</v>
      </c>
      <c r="C199">
        <v>0</v>
      </c>
      <c r="P199">
        <v>0</v>
      </c>
    </row>
    <row r="200" spans="1:28">
      <c r="A200" t="s">
        <v>499</v>
      </c>
      <c r="B200" t="s">
        <v>105</v>
      </c>
      <c r="C200">
        <v>0</v>
      </c>
      <c r="D200">
        <v>0</v>
      </c>
      <c r="E200">
        <v>0</v>
      </c>
      <c r="F200">
        <v>0</v>
      </c>
      <c r="G200">
        <v>0</v>
      </c>
      <c r="H200">
        <v>0</v>
      </c>
      <c r="I200">
        <v>0</v>
      </c>
      <c r="J200">
        <v>0</v>
      </c>
      <c r="K200">
        <v>0</v>
      </c>
      <c r="L200">
        <v>0</v>
      </c>
      <c r="M200">
        <v>0</v>
      </c>
      <c r="N200">
        <v>0</v>
      </c>
      <c r="O200">
        <v>0</v>
      </c>
      <c r="P200">
        <v>0</v>
      </c>
      <c r="Q200">
        <v>0</v>
      </c>
      <c r="R200">
        <v>0</v>
      </c>
      <c r="S200">
        <v>0</v>
      </c>
      <c r="T200">
        <v>0</v>
      </c>
      <c r="U200">
        <v>0</v>
      </c>
      <c r="V200">
        <v>0</v>
      </c>
      <c r="W200">
        <v>0</v>
      </c>
      <c r="X200">
        <v>0</v>
      </c>
      <c r="Y200">
        <v>0</v>
      </c>
      <c r="Z200">
        <v>0</v>
      </c>
      <c r="AA200">
        <v>0</v>
      </c>
      <c r="AB200">
        <v>0</v>
      </c>
    </row>
    <row r="201" spans="1:16">
      <c r="A201" t="s">
        <v>500</v>
      </c>
      <c r="B201" t="s">
        <v>107</v>
      </c>
      <c r="C201">
        <v>0</v>
      </c>
      <c r="P201">
        <v>0</v>
      </c>
    </row>
    <row r="202" spans="1:16">
      <c r="A202" t="s">
        <v>501</v>
      </c>
      <c r="B202" t="s">
        <v>111</v>
      </c>
      <c r="C202">
        <v>0</v>
      </c>
      <c r="P202">
        <v>0</v>
      </c>
    </row>
    <row r="203" spans="1:16">
      <c r="A203" t="s">
        <v>502</v>
      </c>
      <c r="B203" t="s">
        <v>114</v>
      </c>
      <c r="C203">
        <v>0</v>
      </c>
      <c r="P203">
        <v>0</v>
      </c>
    </row>
    <row r="204" spans="1:16">
      <c r="A204" t="s">
        <v>503</v>
      </c>
      <c r="B204" t="s">
        <v>117</v>
      </c>
      <c r="C204">
        <v>0</v>
      </c>
      <c r="P204">
        <v>0</v>
      </c>
    </row>
    <row r="205" spans="1:16">
      <c r="A205" t="s">
        <v>504</v>
      </c>
      <c r="B205" t="s">
        <v>120</v>
      </c>
      <c r="C205">
        <v>0</v>
      </c>
      <c r="P205">
        <v>0</v>
      </c>
    </row>
    <row r="206" spans="1:16">
      <c r="A206" t="s">
        <v>505</v>
      </c>
      <c r="B206" t="s">
        <v>123</v>
      </c>
      <c r="C206">
        <v>0</v>
      </c>
      <c r="P206">
        <v>0</v>
      </c>
    </row>
    <row r="207" spans="1:16">
      <c r="A207" t="s">
        <v>506</v>
      </c>
      <c r="B207" t="s">
        <v>126</v>
      </c>
      <c r="C207">
        <v>0</v>
      </c>
      <c r="P207">
        <v>0</v>
      </c>
    </row>
    <row r="208" spans="1:16">
      <c r="A208" t="s">
        <v>507</v>
      </c>
      <c r="B208" t="s">
        <v>129</v>
      </c>
      <c r="C208">
        <v>0</v>
      </c>
      <c r="P208">
        <v>0</v>
      </c>
    </row>
    <row r="209" spans="1:28">
      <c r="A209" t="s">
        <v>508</v>
      </c>
      <c r="B209" t="s">
        <v>132</v>
      </c>
      <c r="C209">
        <v>0</v>
      </c>
      <c r="D209">
        <v>0</v>
      </c>
      <c r="E209">
        <v>0</v>
      </c>
      <c r="F209">
        <v>0</v>
      </c>
      <c r="G209">
        <v>0</v>
      </c>
      <c r="H209">
        <v>0</v>
      </c>
      <c r="I209">
        <v>0</v>
      </c>
      <c r="J209">
        <v>0</v>
      </c>
      <c r="K209">
        <v>0</v>
      </c>
      <c r="L209">
        <v>0</v>
      </c>
      <c r="M209">
        <v>0</v>
      </c>
      <c r="N209">
        <v>0</v>
      </c>
      <c r="O209">
        <v>0</v>
      </c>
      <c r="P209">
        <v>0</v>
      </c>
      <c r="Q209">
        <v>0</v>
      </c>
      <c r="R209">
        <v>0</v>
      </c>
      <c r="S209">
        <v>0</v>
      </c>
      <c r="T209">
        <v>0</v>
      </c>
      <c r="U209">
        <v>0</v>
      </c>
      <c r="V209">
        <v>0</v>
      </c>
      <c r="W209">
        <v>0</v>
      </c>
      <c r="X209">
        <v>0</v>
      </c>
      <c r="Y209">
        <v>0</v>
      </c>
      <c r="Z209">
        <v>0</v>
      </c>
      <c r="AA209">
        <v>0</v>
      </c>
      <c r="AB209">
        <v>0</v>
      </c>
    </row>
    <row r="210" spans="1:16">
      <c r="A210" t="s">
        <v>509</v>
      </c>
      <c r="B210" t="s">
        <v>134</v>
      </c>
      <c r="C210">
        <v>0</v>
      </c>
      <c r="P210">
        <v>0</v>
      </c>
    </row>
    <row r="211" spans="1:16">
      <c r="A211" t="s">
        <v>510</v>
      </c>
      <c r="B211" t="s">
        <v>511</v>
      </c>
      <c r="C211">
        <v>0</v>
      </c>
      <c r="P211">
        <v>0</v>
      </c>
    </row>
    <row r="212" spans="1:16">
      <c r="A212" t="s">
        <v>512</v>
      </c>
      <c r="B212" t="s">
        <v>513</v>
      </c>
      <c r="C212">
        <v>0</v>
      </c>
      <c r="P212">
        <v>0</v>
      </c>
    </row>
    <row r="213" spans="1:16">
      <c r="A213" t="s">
        <v>514</v>
      </c>
      <c r="B213" t="s">
        <v>148</v>
      </c>
      <c r="C213">
        <v>0</v>
      </c>
      <c r="P213">
        <v>0</v>
      </c>
    </row>
    <row r="214" spans="1:16">
      <c r="A214" t="s">
        <v>515</v>
      </c>
      <c r="B214" t="s">
        <v>516</v>
      </c>
      <c r="C214">
        <v>0</v>
      </c>
      <c r="P214">
        <v>0</v>
      </c>
    </row>
    <row r="215" spans="1:16">
      <c r="A215" t="s">
        <v>517</v>
      </c>
      <c r="B215" t="s">
        <v>518</v>
      </c>
      <c r="C215">
        <v>0</v>
      </c>
      <c r="P215">
        <v>0</v>
      </c>
    </row>
    <row r="216" spans="1:16">
      <c r="A216" t="s">
        <v>519</v>
      </c>
      <c r="B216" t="s">
        <v>520</v>
      </c>
      <c r="C216">
        <v>0</v>
      </c>
      <c r="P216">
        <v>0</v>
      </c>
    </row>
    <row r="217" spans="1:16">
      <c r="A217" t="s">
        <v>521</v>
      </c>
      <c r="B217" t="s">
        <v>522</v>
      </c>
      <c r="C217">
        <v>0</v>
      </c>
      <c r="P217">
        <v>0</v>
      </c>
    </row>
    <row r="218" spans="1:28">
      <c r="A218" t="s">
        <v>523</v>
      </c>
      <c r="B218" t="s">
        <v>150</v>
      </c>
      <c r="C218">
        <v>0</v>
      </c>
      <c r="D218">
        <v>0</v>
      </c>
      <c r="E218">
        <v>0</v>
      </c>
      <c r="F218">
        <v>0</v>
      </c>
      <c r="G218">
        <v>0</v>
      </c>
      <c r="H218">
        <v>0</v>
      </c>
      <c r="I218">
        <v>0</v>
      </c>
      <c r="J218">
        <v>0</v>
      </c>
      <c r="K218">
        <v>0</v>
      </c>
      <c r="L218">
        <v>0</v>
      </c>
      <c r="M218">
        <v>0</v>
      </c>
      <c r="N218">
        <v>0</v>
      </c>
      <c r="O218">
        <v>0</v>
      </c>
      <c r="P218">
        <v>0</v>
      </c>
      <c r="Q218">
        <v>0</v>
      </c>
      <c r="R218">
        <v>0</v>
      </c>
      <c r="S218">
        <v>0</v>
      </c>
      <c r="T218">
        <v>0</v>
      </c>
      <c r="U218">
        <v>0</v>
      </c>
      <c r="V218">
        <v>0</v>
      </c>
      <c r="W218">
        <v>0</v>
      </c>
      <c r="X218">
        <v>0</v>
      </c>
      <c r="Y218">
        <v>0</v>
      </c>
      <c r="Z218">
        <v>0</v>
      </c>
      <c r="AA218">
        <v>0</v>
      </c>
      <c r="AB218">
        <v>0</v>
      </c>
    </row>
    <row r="219" spans="1:16">
      <c r="A219" t="s">
        <v>524</v>
      </c>
      <c r="B219" t="s">
        <v>154</v>
      </c>
      <c r="C219">
        <v>0</v>
      </c>
      <c r="P219">
        <v>0</v>
      </c>
    </row>
    <row r="220" spans="1:16">
      <c r="A220" t="s">
        <v>525</v>
      </c>
      <c r="B220" t="s">
        <v>526</v>
      </c>
      <c r="C220">
        <v>0</v>
      </c>
      <c r="P220">
        <v>0</v>
      </c>
    </row>
    <row r="221" spans="1:16">
      <c r="A221" t="s">
        <v>527</v>
      </c>
      <c r="B221" t="s">
        <v>158</v>
      </c>
      <c r="C221">
        <v>0</v>
      </c>
      <c r="P221">
        <v>0</v>
      </c>
    </row>
    <row r="222" spans="1:16">
      <c r="A222" t="s">
        <v>528</v>
      </c>
      <c r="B222" t="s">
        <v>529</v>
      </c>
      <c r="C222">
        <v>0</v>
      </c>
      <c r="P222">
        <v>0</v>
      </c>
    </row>
    <row r="223" spans="1:16">
      <c r="A223" t="s">
        <v>530</v>
      </c>
      <c r="B223" t="s">
        <v>531</v>
      </c>
      <c r="C223">
        <v>0</v>
      </c>
      <c r="P223">
        <v>0</v>
      </c>
    </row>
    <row r="224" spans="1:16">
      <c r="A224" t="s">
        <v>532</v>
      </c>
      <c r="B224" t="s">
        <v>533</v>
      </c>
      <c r="C224">
        <v>0</v>
      </c>
      <c r="P224">
        <v>0</v>
      </c>
    </row>
    <row r="225" spans="1:16">
      <c r="A225" t="s">
        <v>534</v>
      </c>
      <c r="B225" t="s">
        <v>535</v>
      </c>
      <c r="C225">
        <v>0</v>
      </c>
      <c r="P225">
        <v>0</v>
      </c>
    </row>
    <row r="226" spans="1:16">
      <c r="A226" t="s">
        <v>536</v>
      </c>
      <c r="B226" t="s">
        <v>537</v>
      </c>
      <c r="C226">
        <v>0</v>
      </c>
      <c r="P226">
        <v>0</v>
      </c>
    </row>
    <row r="227" spans="1:28">
      <c r="A227" t="s">
        <v>538</v>
      </c>
      <c r="B227" t="s">
        <v>418</v>
      </c>
      <c r="C227">
        <v>0</v>
      </c>
      <c r="D227">
        <v>0</v>
      </c>
      <c r="E227">
        <v>0</v>
      </c>
      <c r="F227">
        <v>0</v>
      </c>
      <c r="G227">
        <v>0</v>
      </c>
      <c r="H227">
        <v>0</v>
      </c>
      <c r="I227">
        <v>0</v>
      </c>
      <c r="J227">
        <v>0</v>
      </c>
      <c r="K227">
        <v>0</v>
      </c>
      <c r="L227">
        <v>0</v>
      </c>
      <c r="M227">
        <v>0</v>
      </c>
      <c r="N227">
        <v>0</v>
      </c>
      <c r="O227">
        <v>0</v>
      </c>
      <c r="P227">
        <v>0</v>
      </c>
      <c r="Q227">
        <v>0</v>
      </c>
      <c r="R227">
        <v>0</v>
      </c>
      <c r="S227">
        <v>0</v>
      </c>
      <c r="T227">
        <v>0</v>
      </c>
      <c r="U227">
        <v>0</v>
      </c>
      <c r="V227">
        <v>0</v>
      </c>
      <c r="W227">
        <v>0</v>
      </c>
      <c r="X227">
        <v>0</v>
      </c>
      <c r="Y227">
        <v>0</v>
      </c>
      <c r="Z227">
        <v>0</v>
      </c>
      <c r="AA227">
        <v>0</v>
      </c>
      <c r="AB227">
        <v>0</v>
      </c>
    </row>
    <row r="228" spans="1:16">
      <c r="A228" t="s">
        <v>539</v>
      </c>
      <c r="B228" t="s">
        <v>540</v>
      </c>
      <c r="C228">
        <v>0</v>
      </c>
      <c r="P228">
        <v>0</v>
      </c>
    </row>
    <row r="229" spans="1:16">
      <c r="A229" t="s">
        <v>541</v>
      </c>
      <c r="B229" t="s">
        <v>542</v>
      </c>
      <c r="C229">
        <v>0</v>
      </c>
      <c r="P229">
        <v>0</v>
      </c>
    </row>
    <row r="230" spans="1:16">
      <c r="A230" t="s">
        <v>543</v>
      </c>
      <c r="B230" t="s">
        <v>544</v>
      </c>
      <c r="C230">
        <v>0</v>
      </c>
      <c r="P230">
        <v>0</v>
      </c>
    </row>
    <row r="231" spans="1:16">
      <c r="A231" t="s">
        <v>545</v>
      </c>
      <c r="B231" t="s">
        <v>546</v>
      </c>
      <c r="C231">
        <v>0</v>
      </c>
      <c r="P231">
        <v>0</v>
      </c>
    </row>
    <row r="232" spans="1:16">
      <c r="A232" t="s">
        <v>547</v>
      </c>
      <c r="B232" t="s">
        <v>548</v>
      </c>
      <c r="C232">
        <v>0</v>
      </c>
      <c r="P232">
        <v>0</v>
      </c>
    </row>
    <row r="233" spans="1:16">
      <c r="A233" t="s">
        <v>549</v>
      </c>
      <c r="B233" t="s">
        <v>550</v>
      </c>
      <c r="C233">
        <v>0</v>
      </c>
      <c r="P233">
        <v>0</v>
      </c>
    </row>
    <row r="234" spans="1:16">
      <c r="A234" t="s">
        <v>551</v>
      </c>
      <c r="B234" t="s">
        <v>552</v>
      </c>
      <c r="C234">
        <v>0</v>
      </c>
      <c r="P234">
        <v>0</v>
      </c>
    </row>
    <row r="235" spans="1:16">
      <c r="A235" t="s">
        <v>553</v>
      </c>
      <c r="B235" t="s">
        <v>554</v>
      </c>
      <c r="C235">
        <v>0</v>
      </c>
      <c r="P235">
        <v>0</v>
      </c>
    </row>
    <row r="236" spans="1:16">
      <c r="A236" t="s">
        <v>555</v>
      </c>
      <c r="B236" t="s">
        <v>556</v>
      </c>
      <c r="C236">
        <v>0</v>
      </c>
      <c r="P236">
        <v>0</v>
      </c>
    </row>
    <row r="237" spans="1:28">
      <c r="A237">
        <v>6401.14</v>
      </c>
      <c r="B237" t="s">
        <v>557</v>
      </c>
      <c r="C237">
        <v>0</v>
      </c>
      <c r="D237">
        <v>0</v>
      </c>
      <c r="E237">
        <v>0</v>
      </c>
      <c r="F237">
        <v>0</v>
      </c>
      <c r="G237">
        <v>0</v>
      </c>
      <c r="H237">
        <v>0</v>
      </c>
      <c r="I237">
        <v>0</v>
      </c>
      <c r="J237">
        <v>0</v>
      </c>
      <c r="K237">
        <v>0</v>
      </c>
      <c r="L237">
        <v>0</v>
      </c>
      <c r="M237">
        <v>0</v>
      </c>
      <c r="N237">
        <v>0</v>
      </c>
      <c r="O237">
        <v>0</v>
      </c>
      <c r="P237">
        <v>0</v>
      </c>
      <c r="Q237">
        <v>0</v>
      </c>
      <c r="R237">
        <v>0</v>
      </c>
      <c r="S237">
        <v>0</v>
      </c>
      <c r="T237">
        <v>0</v>
      </c>
      <c r="U237">
        <v>0</v>
      </c>
      <c r="V237">
        <v>0</v>
      </c>
      <c r="W237">
        <v>0</v>
      </c>
      <c r="X237">
        <v>0</v>
      </c>
      <c r="Y237">
        <v>0</v>
      </c>
      <c r="Z237">
        <v>0</v>
      </c>
      <c r="AA237">
        <v>0</v>
      </c>
      <c r="AB237">
        <v>0</v>
      </c>
    </row>
    <row r="238" spans="1:16">
      <c r="A238" t="s">
        <v>558</v>
      </c>
      <c r="B238" t="s">
        <v>559</v>
      </c>
      <c r="C238">
        <v>0</v>
      </c>
      <c r="P238">
        <v>0</v>
      </c>
    </row>
    <row r="239" spans="1:16">
      <c r="A239" t="s">
        <v>560</v>
      </c>
      <c r="B239" t="s">
        <v>561</v>
      </c>
      <c r="C239">
        <v>0</v>
      </c>
      <c r="P239">
        <v>0</v>
      </c>
    </row>
    <row r="240" spans="1:16">
      <c r="A240" t="s">
        <v>562</v>
      </c>
      <c r="B240" t="s">
        <v>563</v>
      </c>
      <c r="C240">
        <v>0</v>
      </c>
      <c r="P240">
        <v>0</v>
      </c>
    </row>
    <row r="241" spans="1:16">
      <c r="A241" t="s">
        <v>564</v>
      </c>
      <c r="B241" t="s">
        <v>565</v>
      </c>
      <c r="C241">
        <v>0</v>
      </c>
      <c r="P241">
        <v>0</v>
      </c>
    </row>
    <row r="242" spans="1:28">
      <c r="A242" t="s">
        <v>566</v>
      </c>
      <c r="B242" t="s">
        <v>81</v>
      </c>
      <c r="C242">
        <v>0</v>
      </c>
      <c r="D242">
        <v>0</v>
      </c>
      <c r="E242">
        <v>0</v>
      </c>
      <c r="F242">
        <v>0</v>
      </c>
      <c r="G242">
        <v>0</v>
      </c>
      <c r="H242">
        <v>0</v>
      </c>
      <c r="I242">
        <v>0</v>
      </c>
      <c r="J242">
        <v>0</v>
      </c>
      <c r="K242">
        <v>0</v>
      </c>
      <c r="L242">
        <v>0</v>
      </c>
      <c r="M242">
        <v>0</v>
      </c>
      <c r="N242">
        <v>0</v>
      </c>
      <c r="O242">
        <v>0</v>
      </c>
      <c r="P242">
        <v>0</v>
      </c>
      <c r="Q242">
        <v>0</v>
      </c>
      <c r="R242">
        <v>0</v>
      </c>
      <c r="S242">
        <v>0</v>
      </c>
      <c r="T242">
        <v>0</v>
      </c>
      <c r="U242">
        <v>0</v>
      </c>
      <c r="V242">
        <v>0</v>
      </c>
      <c r="W242">
        <v>0</v>
      </c>
      <c r="X242">
        <v>0</v>
      </c>
      <c r="Y242">
        <v>0</v>
      </c>
      <c r="Z242">
        <v>0</v>
      </c>
      <c r="AA242">
        <v>0</v>
      </c>
      <c r="AB242">
        <v>0</v>
      </c>
    </row>
    <row r="243" spans="1:16">
      <c r="A243" t="s">
        <v>567</v>
      </c>
      <c r="B243" t="s">
        <v>568</v>
      </c>
      <c r="C243">
        <v>0</v>
      </c>
      <c r="P243">
        <v>0</v>
      </c>
    </row>
    <row r="244" spans="1:16">
      <c r="A244" t="s">
        <v>569</v>
      </c>
      <c r="B244" t="s">
        <v>570</v>
      </c>
      <c r="C244">
        <v>0</v>
      </c>
      <c r="P244">
        <v>0</v>
      </c>
    </row>
    <row r="245" spans="1:16">
      <c r="A245" t="s">
        <v>571</v>
      </c>
      <c r="B245" t="s">
        <v>572</v>
      </c>
      <c r="C245">
        <v>0</v>
      </c>
      <c r="P245">
        <v>0</v>
      </c>
    </row>
    <row r="246" spans="1:16">
      <c r="A246" t="s">
        <v>573</v>
      </c>
      <c r="B246" t="s">
        <v>574</v>
      </c>
      <c r="C246">
        <v>0</v>
      </c>
      <c r="P246">
        <v>0</v>
      </c>
    </row>
    <row r="247" spans="1:16">
      <c r="A247" t="s">
        <v>575</v>
      </c>
      <c r="B247" t="s">
        <v>576</v>
      </c>
      <c r="C247">
        <v>0</v>
      </c>
      <c r="P247">
        <v>0</v>
      </c>
    </row>
    <row r="248" spans="1:16">
      <c r="A248" t="s">
        <v>577</v>
      </c>
      <c r="B248" t="s">
        <v>99</v>
      </c>
      <c r="C248">
        <v>0</v>
      </c>
      <c r="P248">
        <v>0</v>
      </c>
    </row>
    <row r="249" spans="1:28">
      <c r="A249" t="s">
        <v>578</v>
      </c>
      <c r="B249" t="s">
        <v>105</v>
      </c>
      <c r="C249">
        <v>0</v>
      </c>
      <c r="D249">
        <v>0</v>
      </c>
      <c r="E249">
        <v>0</v>
      </c>
      <c r="F249">
        <v>0</v>
      </c>
      <c r="G249">
        <v>0</v>
      </c>
      <c r="H249">
        <v>0</v>
      </c>
      <c r="I249">
        <v>0</v>
      </c>
      <c r="J249">
        <v>0</v>
      </c>
      <c r="K249">
        <v>0</v>
      </c>
      <c r="L249">
        <v>0</v>
      </c>
      <c r="M249">
        <v>0</v>
      </c>
      <c r="N249">
        <v>0</v>
      </c>
      <c r="O249">
        <v>0</v>
      </c>
      <c r="P249">
        <v>0</v>
      </c>
      <c r="Q249">
        <v>0</v>
      </c>
      <c r="R249">
        <v>0</v>
      </c>
      <c r="S249">
        <v>0</v>
      </c>
      <c r="T249">
        <v>0</v>
      </c>
      <c r="U249">
        <v>0</v>
      </c>
      <c r="V249">
        <v>0</v>
      </c>
      <c r="W249">
        <v>0</v>
      </c>
      <c r="X249">
        <v>0</v>
      </c>
      <c r="Y249">
        <v>0</v>
      </c>
      <c r="Z249">
        <v>0</v>
      </c>
      <c r="AA249">
        <v>0</v>
      </c>
      <c r="AB249">
        <v>0</v>
      </c>
    </row>
    <row r="250" spans="1:16">
      <c r="A250" t="s">
        <v>579</v>
      </c>
      <c r="B250" t="s">
        <v>580</v>
      </c>
      <c r="C250">
        <v>0</v>
      </c>
      <c r="P250">
        <v>0</v>
      </c>
    </row>
    <row r="251" spans="1:16">
      <c r="A251" t="s">
        <v>581</v>
      </c>
      <c r="B251" t="s">
        <v>582</v>
      </c>
      <c r="C251">
        <v>0</v>
      </c>
      <c r="P251">
        <v>0</v>
      </c>
    </row>
    <row r="252" spans="1:16">
      <c r="A252" t="s">
        <v>583</v>
      </c>
      <c r="B252" t="s">
        <v>584</v>
      </c>
      <c r="C252">
        <v>0</v>
      </c>
      <c r="P252">
        <v>0</v>
      </c>
    </row>
    <row r="253" spans="1:16">
      <c r="A253" t="s">
        <v>585</v>
      </c>
      <c r="B253" t="s">
        <v>586</v>
      </c>
      <c r="C253">
        <v>0</v>
      </c>
      <c r="P253">
        <v>0</v>
      </c>
    </row>
    <row r="254" spans="1:16">
      <c r="A254" t="s">
        <v>587</v>
      </c>
      <c r="B254" t="s">
        <v>588</v>
      </c>
      <c r="C254">
        <v>0</v>
      </c>
      <c r="P254">
        <v>0</v>
      </c>
    </row>
    <row r="255" spans="1:16">
      <c r="A255" t="s">
        <v>589</v>
      </c>
      <c r="B255" t="s">
        <v>590</v>
      </c>
      <c r="C255">
        <v>0</v>
      </c>
      <c r="P255">
        <v>0</v>
      </c>
    </row>
    <row r="256" spans="1:16">
      <c r="A256" t="s">
        <v>591</v>
      </c>
      <c r="B256" t="s">
        <v>592</v>
      </c>
      <c r="C256">
        <v>0</v>
      </c>
      <c r="P256">
        <v>0</v>
      </c>
    </row>
    <row r="257" spans="1:16">
      <c r="A257" t="s">
        <v>593</v>
      </c>
      <c r="B257" t="s">
        <v>594</v>
      </c>
      <c r="C257">
        <v>0</v>
      </c>
      <c r="P257">
        <v>0</v>
      </c>
    </row>
    <row r="258" spans="1:28">
      <c r="A258" t="s">
        <v>595</v>
      </c>
      <c r="B258" t="s">
        <v>132</v>
      </c>
      <c r="C258">
        <v>0</v>
      </c>
      <c r="D258">
        <v>0</v>
      </c>
      <c r="E258">
        <v>0</v>
      </c>
      <c r="F258">
        <v>0</v>
      </c>
      <c r="G258">
        <v>0</v>
      </c>
      <c r="H258">
        <v>0</v>
      </c>
      <c r="I258">
        <v>0</v>
      </c>
      <c r="J258">
        <v>0</v>
      </c>
      <c r="K258">
        <v>0</v>
      </c>
      <c r="L258">
        <v>0</v>
      </c>
      <c r="M258">
        <v>0</v>
      </c>
      <c r="N258">
        <v>0</v>
      </c>
      <c r="O258">
        <v>0</v>
      </c>
      <c r="P258">
        <v>0</v>
      </c>
      <c r="Q258">
        <v>0</v>
      </c>
      <c r="R258">
        <v>0</v>
      </c>
      <c r="S258">
        <v>0</v>
      </c>
      <c r="T258">
        <v>0</v>
      </c>
      <c r="U258">
        <v>0</v>
      </c>
      <c r="V258">
        <v>0</v>
      </c>
      <c r="W258">
        <v>0</v>
      </c>
      <c r="X258">
        <v>0</v>
      </c>
      <c r="Y258">
        <v>0</v>
      </c>
      <c r="Z258">
        <v>0</v>
      </c>
      <c r="AA258">
        <v>0</v>
      </c>
      <c r="AB258">
        <v>0</v>
      </c>
    </row>
    <row r="259" spans="1:16">
      <c r="A259" t="s">
        <v>596</v>
      </c>
      <c r="B259" t="s">
        <v>597</v>
      </c>
      <c r="C259">
        <v>0</v>
      </c>
      <c r="P259">
        <v>0</v>
      </c>
    </row>
    <row r="260" spans="1:16">
      <c r="A260" t="s">
        <v>598</v>
      </c>
      <c r="B260" t="s">
        <v>511</v>
      </c>
      <c r="C260">
        <v>0</v>
      </c>
      <c r="P260">
        <v>0</v>
      </c>
    </row>
    <row r="261" spans="1:16">
      <c r="A261" t="s">
        <v>599</v>
      </c>
      <c r="B261" t="s">
        <v>513</v>
      </c>
      <c r="C261">
        <v>0</v>
      </c>
      <c r="P261">
        <v>0</v>
      </c>
    </row>
    <row r="262" spans="1:16">
      <c r="A262" t="s">
        <v>600</v>
      </c>
      <c r="B262" t="s">
        <v>146</v>
      </c>
      <c r="C262">
        <v>0</v>
      </c>
      <c r="P262">
        <v>0</v>
      </c>
    </row>
    <row r="263" spans="1:16">
      <c r="A263" t="s">
        <v>601</v>
      </c>
      <c r="B263" t="s">
        <v>516</v>
      </c>
      <c r="C263">
        <v>0</v>
      </c>
      <c r="P263">
        <v>0</v>
      </c>
    </row>
    <row r="264" spans="1:16">
      <c r="A264" t="s">
        <v>602</v>
      </c>
      <c r="B264" t="s">
        <v>518</v>
      </c>
      <c r="C264">
        <v>0</v>
      </c>
      <c r="P264">
        <v>0</v>
      </c>
    </row>
    <row r="265" spans="1:16">
      <c r="A265" t="s">
        <v>603</v>
      </c>
      <c r="B265" t="s">
        <v>520</v>
      </c>
      <c r="C265">
        <v>0</v>
      </c>
      <c r="P265">
        <v>0</v>
      </c>
    </row>
    <row r="266" spans="1:16">
      <c r="A266" t="s">
        <v>604</v>
      </c>
      <c r="B266" t="s">
        <v>522</v>
      </c>
      <c r="C266">
        <v>0</v>
      </c>
      <c r="P266">
        <v>0</v>
      </c>
    </row>
    <row r="267" spans="1:28">
      <c r="A267" t="s">
        <v>605</v>
      </c>
      <c r="B267" t="s">
        <v>150</v>
      </c>
      <c r="C267">
        <v>0</v>
      </c>
      <c r="D267">
        <v>0</v>
      </c>
      <c r="E267">
        <v>0</v>
      </c>
      <c r="F267">
        <v>0</v>
      </c>
      <c r="G267">
        <v>0</v>
      </c>
      <c r="H267">
        <v>0</v>
      </c>
      <c r="I267">
        <v>0</v>
      </c>
      <c r="J267">
        <v>0</v>
      </c>
      <c r="K267">
        <v>0</v>
      </c>
      <c r="L267">
        <v>0</v>
      </c>
      <c r="M267">
        <v>0</v>
      </c>
      <c r="N267">
        <v>0</v>
      </c>
      <c r="O267">
        <v>0</v>
      </c>
      <c r="P267">
        <v>0</v>
      </c>
      <c r="Q267">
        <v>0</v>
      </c>
      <c r="R267">
        <v>0</v>
      </c>
      <c r="S267">
        <v>0</v>
      </c>
      <c r="T267">
        <v>0</v>
      </c>
      <c r="U267">
        <v>0</v>
      </c>
      <c r="V267">
        <v>0</v>
      </c>
      <c r="W267">
        <v>0</v>
      </c>
      <c r="X267">
        <v>0</v>
      </c>
      <c r="Y267">
        <v>0</v>
      </c>
      <c r="Z267">
        <v>0</v>
      </c>
      <c r="AA267">
        <v>0</v>
      </c>
      <c r="AB267">
        <v>0</v>
      </c>
    </row>
    <row r="268" spans="1:16">
      <c r="A268" t="s">
        <v>606</v>
      </c>
      <c r="B268" t="s">
        <v>154</v>
      </c>
      <c r="C268">
        <v>0</v>
      </c>
      <c r="P268">
        <v>0</v>
      </c>
    </row>
    <row r="269" spans="1:16">
      <c r="A269" t="s">
        <v>607</v>
      </c>
      <c r="B269" t="s">
        <v>526</v>
      </c>
      <c r="C269">
        <v>0</v>
      </c>
      <c r="P269">
        <v>0</v>
      </c>
    </row>
    <row r="270" spans="1:16">
      <c r="A270" t="s">
        <v>608</v>
      </c>
      <c r="B270" t="s">
        <v>158</v>
      </c>
      <c r="C270">
        <v>0</v>
      </c>
      <c r="P270">
        <v>0</v>
      </c>
    </row>
    <row r="271" spans="1:16">
      <c r="A271" t="s">
        <v>609</v>
      </c>
      <c r="B271" t="s">
        <v>529</v>
      </c>
      <c r="C271">
        <v>0</v>
      </c>
      <c r="P271">
        <v>0</v>
      </c>
    </row>
    <row r="272" spans="1:16">
      <c r="A272" t="s">
        <v>610</v>
      </c>
      <c r="B272" t="s">
        <v>531</v>
      </c>
      <c r="C272">
        <v>0</v>
      </c>
      <c r="P272">
        <v>0</v>
      </c>
    </row>
    <row r="273" spans="1:16">
      <c r="A273" t="s">
        <v>611</v>
      </c>
      <c r="B273" t="s">
        <v>533</v>
      </c>
      <c r="C273">
        <v>0</v>
      </c>
      <c r="P273">
        <v>0</v>
      </c>
    </row>
    <row r="274" spans="1:16">
      <c r="A274" t="s">
        <v>612</v>
      </c>
      <c r="B274" t="s">
        <v>535</v>
      </c>
      <c r="C274">
        <v>0</v>
      </c>
      <c r="P274">
        <v>0</v>
      </c>
    </row>
    <row r="275" spans="1:16">
      <c r="A275" t="s">
        <v>613</v>
      </c>
      <c r="B275" t="s">
        <v>168</v>
      </c>
      <c r="C275">
        <v>0</v>
      </c>
      <c r="P275">
        <v>0</v>
      </c>
    </row>
    <row r="276" spans="1:28">
      <c r="A276" t="s">
        <v>614</v>
      </c>
      <c r="B276" t="s">
        <v>418</v>
      </c>
      <c r="C276">
        <v>0</v>
      </c>
      <c r="D276">
        <v>0</v>
      </c>
      <c r="E276">
        <v>0</v>
      </c>
      <c r="F276">
        <v>0</v>
      </c>
      <c r="G276">
        <v>0</v>
      </c>
      <c r="H276">
        <v>0</v>
      </c>
      <c r="I276">
        <v>0</v>
      </c>
      <c r="J276">
        <v>0</v>
      </c>
      <c r="K276">
        <v>0</v>
      </c>
      <c r="L276">
        <v>0</v>
      </c>
      <c r="M276">
        <v>0</v>
      </c>
      <c r="N276">
        <v>0</v>
      </c>
      <c r="O276">
        <v>0</v>
      </c>
      <c r="P276">
        <v>0</v>
      </c>
      <c r="Q276">
        <v>0</v>
      </c>
      <c r="R276">
        <v>0</v>
      </c>
      <c r="S276">
        <v>0</v>
      </c>
      <c r="T276">
        <v>0</v>
      </c>
      <c r="U276">
        <v>0</v>
      </c>
      <c r="V276">
        <v>0</v>
      </c>
      <c r="W276">
        <v>0</v>
      </c>
      <c r="X276">
        <v>0</v>
      </c>
      <c r="Y276">
        <v>0</v>
      </c>
      <c r="Z276">
        <v>0</v>
      </c>
      <c r="AA276">
        <v>0</v>
      </c>
      <c r="AB276">
        <v>0</v>
      </c>
    </row>
    <row r="277" spans="1:16">
      <c r="A277" t="s">
        <v>615</v>
      </c>
      <c r="B277" t="s">
        <v>540</v>
      </c>
      <c r="C277">
        <v>0</v>
      </c>
      <c r="P277">
        <v>0</v>
      </c>
    </row>
    <row r="278" spans="1:16">
      <c r="A278" t="s">
        <v>616</v>
      </c>
      <c r="B278" t="s">
        <v>542</v>
      </c>
      <c r="C278">
        <v>0</v>
      </c>
      <c r="P278">
        <v>0</v>
      </c>
    </row>
    <row r="279" spans="1:16">
      <c r="A279" t="s">
        <v>617</v>
      </c>
      <c r="B279" t="s">
        <v>544</v>
      </c>
      <c r="C279">
        <v>0</v>
      </c>
      <c r="P279">
        <v>0</v>
      </c>
    </row>
    <row r="280" spans="1:16">
      <c r="A280" t="s">
        <v>618</v>
      </c>
      <c r="B280" t="s">
        <v>546</v>
      </c>
      <c r="C280">
        <v>0</v>
      </c>
      <c r="P280">
        <v>0</v>
      </c>
    </row>
    <row r="281" spans="1:16">
      <c r="A281" t="s">
        <v>619</v>
      </c>
      <c r="B281" t="s">
        <v>548</v>
      </c>
      <c r="C281">
        <v>0</v>
      </c>
      <c r="P281">
        <v>0</v>
      </c>
    </row>
    <row r="282" spans="1:16">
      <c r="A282" t="s">
        <v>620</v>
      </c>
      <c r="B282" t="s">
        <v>550</v>
      </c>
      <c r="C282">
        <v>0</v>
      </c>
      <c r="P282">
        <v>0</v>
      </c>
    </row>
    <row r="283" spans="1:16">
      <c r="A283" t="s">
        <v>621</v>
      </c>
      <c r="B283" t="s">
        <v>552</v>
      </c>
      <c r="C283">
        <v>0</v>
      </c>
      <c r="P283">
        <v>0</v>
      </c>
    </row>
    <row r="284" spans="1:16">
      <c r="A284" t="s">
        <v>622</v>
      </c>
      <c r="B284" t="s">
        <v>554</v>
      </c>
      <c r="C284">
        <v>0</v>
      </c>
      <c r="P284">
        <v>0</v>
      </c>
    </row>
    <row r="285" spans="1:16">
      <c r="A285" t="s">
        <v>623</v>
      </c>
      <c r="B285" t="s">
        <v>624</v>
      </c>
      <c r="C285">
        <v>0</v>
      </c>
      <c r="P285">
        <v>0</v>
      </c>
    </row>
    <row r="286" spans="1:28">
      <c r="A286">
        <v>6401.54</v>
      </c>
      <c r="B286" t="s">
        <v>625</v>
      </c>
      <c r="C286">
        <v>0</v>
      </c>
      <c r="D286">
        <v>0</v>
      </c>
      <c r="E286">
        <v>0</v>
      </c>
      <c r="F286">
        <v>0</v>
      </c>
      <c r="G286">
        <v>0</v>
      </c>
      <c r="H286">
        <v>0</v>
      </c>
      <c r="I286">
        <v>0</v>
      </c>
      <c r="J286">
        <v>0</v>
      </c>
      <c r="K286">
        <v>0</v>
      </c>
      <c r="L286">
        <v>0</v>
      </c>
      <c r="M286">
        <v>0</v>
      </c>
      <c r="N286">
        <v>0</v>
      </c>
      <c r="O286">
        <v>0</v>
      </c>
      <c r="P286">
        <v>0</v>
      </c>
      <c r="Q286">
        <v>0</v>
      </c>
      <c r="R286">
        <v>0</v>
      </c>
      <c r="S286">
        <v>0</v>
      </c>
      <c r="T286">
        <v>0</v>
      </c>
      <c r="U286">
        <v>0</v>
      </c>
      <c r="V286">
        <v>0</v>
      </c>
      <c r="W286">
        <v>0</v>
      </c>
      <c r="X286">
        <v>0</v>
      </c>
      <c r="Y286">
        <v>0</v>
      </c>
      <c r="Z286">
        <v>0</v>
      </c>
      <c r="AA286">
        <v>0</v>
      </c>
      <c r="AB286">
        <v>0</v>
      </c>
    </row>
    <row r="287" spans="1:28">
      <c r="A287" t="s">
        <v>626</v>
      </c>
      <c r="B287" t="s">
        <v>81</v>
      </c>
      <c r="C287">
        <v>0</v>
      </c>
      <c r="D287">
        <v>0</v>
      </c>
      <c r="E287">
        <v>0</v>
      </c>
      <c r="F287">
        <v>0</v>
      </c>
      <c r="G287">
        <v>0</v>
      </c>
      <c r="H287">
        <v>0</v>
      </c>
      <c r="I287">
        <v>0</v>
      </c>
      <c r="J287">
        <v>0</v>
      </c>
      <c r="K287">
        <v>0</v>
      </c>
      <c r="L287">
        <v>0</v>
      </c>
      <c r="M287">
        <v>0</v>
      </c>
      <c r="N287">
        <v>0</v>
      </c>
      <c r="O287">
        <v>0</v>
      </c>
      <c r="P287">
        <v>0</v>
      </c>
      <c r="Q287">
        <v>0</v>
      </c>
      <c r="R287">
        <v>0</v>
      </c>
      <c r="S287">
        <v>0</v>
      </c>
      <c r="T287">
        <v>0</v>
      </c>
      <c r="U287">
        <v>0</v>
      </c>
      <c r="V287">
        <v>0</v>
      </c>
      <c r="W287">
        <v>0</v>
      </c>
      <c r="X287">
        <v>0</v>
      </c>
      <c r="Y287">
        <v>0</v>
      </c>
      <c r="Z287">
        <v>0</v>
      </c>
      <c r="AA287">
        <v>0</v>
      </c>
      <c r="AB287">
        <v>0</v>
      </c>
    </row>
    <row r="288" spans="1:16">
      <c r="A288" t="s">
        <v>627</v>
      </c>
      <c r="B288" t="s">
        <v>568</v>
      </c>
      <c r="C288">
        <v>0</v>
      </c>
      <c r="P288">
        <v>0</v>
      </c>
    </row>
    <row r="289" spans="1:16">
      <c r="A289" t="s">
        <v>628</v>
      </c>
      <c r="B289" t="s">
        <v>570</v>
      </c>
      <c r="C289">
        <v>0</v>
      </c>
      <c r="P289">
        <v>0</v>
      </c>
    </row>
    <row r="290" spans="1:16">
      <c r="A290" t="s">
        <v>629</v>
      </c>
      <c r="B290" t="s">
        <v>572</v>
      </c>
      <c r="C290">
        <v>0</v>
      </c>
      <c r="P290">
        <v>0</v>
      </c>
    </row>
    <row r="291" spans="1:16">
      <c r="A291" t="s">
        <v>630</v>
      </c>
      <c r="B291" t="s">
        <v>95</v>
      </c>
      <c r="C291">
        <v>0</v>
      </c>
      <c r="P291">
        <v>0</v>
      </c>
    </row>
    <row r="292" spans="1:16">
      <c r="A292" t="s">
        <v>631</v>
      </c>
      <c r="B292" t="s">
        <v>576</v>
      </c>
      <c r="C292">
        <v>0</v>
      </c>
      <c r="P292">
        <v>0</v>
      </c>
    </row>
    <row r="293" spans="1:16">
      <c r="A293" t="s">
        <v>632</v>
      </c>
      <c r="B293" t="s">
        <v>633</v>
      </c>
      <c r="C293">
        <v>0</v>
      </c>
      <c r="P293">
        <v>0</v>
      </c>
    </row>
    <row r="294" spans="1:28">
      <c r="A294" t="s">
        <v>634</v>
      </c>
      <c r="B294" t="s">
        <v>105</v>
      </c>
      <c r="C294">
        <v>0</v>
      </c>
      <c r="D294">
        <v>0</v>
      </c>
      <c r="E294">
        <v>0</v>
      </c>
      <c r="F294">
        <v>0</v>
      </c>
      <c r="G294">
        <v>0</v>
      </c>
      <c r="H294">
        <v>0</v>
      </c>
      <c r="I294">
        <v>0</v>
      </c>
      <c r="J294">
        <v>0</v>
      </c>
      <c r="K294">
        <v>0</v>
      </c>
      <c r="L294">
        <v>0</v>
      </c>
      <c r="M294">
        <v>0</v>
      </c>
      <c r="N294">
        <v>0</v>
      </c>
      <c r="O294">
        <v>0</v>
      </c>
      <c r="P294">
        <v>0</v>
      </c>
      <c r="Q294">
        <v>0</v>
      </c>
      <c r="R294">
        <v>0</v>
      </c>
      <c r="S294">
        <v>0</v>
      </c>
      <c r="T294">
        <v>0</v>
      </c>
      <c r="U294">
        <v>0</v>
      </c>
      <c r="V294">
        <v>0</v>
      </c>
      <c r="W294">
        <v>0</v>
      </c>
      <c r="X294">
        <v>0</v>
      </c>
      <c r="Y294">
        <v>0</v>
      </c>
      <c r="Z294">
        <v>0</v>
      </c>
      <c r="AA294">
        <v>0</v>
      </c>
      <c r="AB294">
        <v>0</v>
      </c>
    </row>
    <row r="295" spans="1:16">
      <c r="A295" t="s">
        <v>635</v>
      </c>
      <c r="B295" t="s">
        <v>580</v>
      </c>
      <c r="C295">
        <v>0</v>
      </c>
      <c r="P295">
        <v>0</v>
      </c>
    </row>
    <row r="296" spans="1:16">
      <c r="A296" t="s">
        <v>636</v>
      </c>
      <c r="B296" t="s">
        <v>582</v>
      </c>
      <c r="C296">
        <v>0</v>
      </c>
      <c r="P296">
        <v>0</v>
      </c>
    </row>
    <row r="297" spans="1:16">
      <c r="A297" t="s">
        <v>637</v>
      </c>
      <c r="B297" t="s">
        <v>584</v>
      </c>
      <c r="C297">
        <v>0</v>
      </c>
      <c r="P297">
        <v>0</v>
      </c>
    </row>
    <row r="298" spans="1:16">
      <c r="A298" t="s">
        <v>638</v>
      </c>
      <c r="B298" t="s">
        <v>586</v>
      </c>
      <c r="C298">
        <v>0</v>
      </c>
      <c r="P298">
        <v>0</v>
      </c>
    </row>
    <row r="299" spans="1:16">
      <c r="A299" t="s">
        <v>639</v>
      </c>
      <c r="B299" t="s">
        <v>588</v>
      </c>
      <c r="C299">
        <v>0</v>
      </c>
      <c r="P299">
        <v>0</v>
      </c>
    </row>
    <row r="300" spans="1:16">
      <c r="A300" t="s">
        <v>640</v>
      </c>
      <c r="B300" t="s">
        <v>590</v>
      </c>
      <c r="C300">
        <v>0</v>
      </c>
      <c r="P300">
        <v>0</v>
      </c>
    </row>
    <row r="301" spans="1:16">
      <c r="A301" t="s">
        <v>641</v>
      </c>
      <c r="B301" t="s">
        <v>592</v>
      </c>
      <c r="C301">
        <v>0</v>
      </c>
      <c r="P301">
        <v>0</v>
      </c>
    </row>
    <row r="302" spans="1:16">
      <c r="A302" t="s">
        <v>642</v>
      </c>
      <c r="B302" t="s">
        <v>129</v>
      </c>
      <c r="C302">
        <v>0</v>
      </c>
      <c r="P302">
        <v>0</v>
      </c>
    </row>
    <row r="303" spans="1:28">
      <c r="A303" t="s">
        <v>643</v>
      </c>
      <c r="B303" t="s">
        <v>132</v>
      </c>
      <c r="C303">
        <v>0</v>
      </c>
      <c r="D303">
        <v>0</v>
      </c>
      <c r="E303">
        <v>0</v>
      </c>
      <c r="F303">
        <v>0</v>
      </c>
      <c r="G303">
        <v>0</v>
      </c>
      <c r="H303">
        <v>0</v>
      </c>
      <c r="I303">
        <v>0</v>
      </c>
      <c r="J303">
        <v>0</v>
      </c>
      <c r="K303">
        <v>0</v>
      </c>
      <c r="L303">
        <v>0</v>
      </c>
      <c r="M303">
        <v>0</v>
      </c>
      <c r="N303">
        <v>0</v>
      </c>
      <c r="O303">
        <v>0</v>
      </c>
      <c r="P303">
        <v>0</v>
      </c>
      <c r="Q303">
        <v>0</v>
      </c>
      <c r="R303">
        <v>0</v>
      </c>
      <c r="S303">
        <v>0</v>
      </c>
      <c r="T303">
        <v>0</v>
      </c>
      <c r="U303">
        <v>0</v>
      </c>
      <c r="V303">
        <v>0</v>
      </c>
      <c r="W303">
        <v>0</v>
      </c>
      <c r="X303">
        <v>0</v>
      </c>
      <c r="Y303">
        <v>0</v>
      </c>
      <c r="Z303">
        <v>0</v>
      </c>
      <c r="AA303">
        <v>0</v>
      </c>
      <c r="AB303">
        <v>0</v>
      </c>
    </row>
    <row r="304" spans="1:16">
      <c r="A304" t="s">
        <v>644</v>
      </c>
      <c r="B304" t="s">
        <v>597</v>
      </c>
      <c r="C304">
        <v>0</v>
      </c>
      <c r="P304">
        <v>0</v>
      </c>
    </row>
    <row r="305" spans="1:16">
      <c r="A305" t="s">
        <v>645</v>
      </c>
      <c r="B305" t="s">
        <v>511</v>
      </c>
      <c r="C305">
        <v>0</v>
      </c>
      <c r="P305">
        <v>0</v>
      </c>
    </row>
    <row r="306" spans="1:16">
      <c r="A306" t="s">
        <v>646</v>
      </c>
      <c r="B306" t="s">
        <v>513</v>
      </c>
      <c r="C306">
        <v>0</v>
      </c>
      <c r="P306">
        <v>0</v>
      </c>
    </row>
    <row r="307" spans="1:16">
      <c r="A307" t="s">
        <v>647</v>
      </c>
      <c r="B307" t="s">
        <v>148</v>
      </c>
      <c r="C307">
        <v>0</v>
      </c>
      <c r="P307">
        <v>0</v>
      </c>
    </row>
    <row r="308" spans="1:16">
      <c r="A308" t="s">
        <v>648</v>
      </c>
      <c r="B308" t="s">
        <v>516</v>
      </c>
      <c r="C308">
        <v>0</v>
      </c>
      <c r="P308">
        <v>0</v>
      </c>
    </row>
    <row r="309" spans="1:16">
      <c r="A309" t="s">
        <v>649</v>
      </c>
      <c r="B309" t="s">
        <v>518</v>
      </c>
      <c r="C309">
        <v>0</v>
      </c>
      <c r="P309">
        <v>0</v>
      </c>
    </row>
    <row r="310" spans="1:16">
      <c r="A310" t="s">
        <v>650</v>
      </c>
      <c r="B310" t="s">
        <v>520</v>
      </c>
      <c r="C310">
        <v>0</v>
      </c>
      <c r="P310">
        <v>0</v>
      </c>
    </row>
    <row r="311" spans="1:16">
      <c r="A311" t="s">
        <v>651</v>
      </c>
      <c r="B311" t="s">
        <v>522</v>
      </c>
      <c r="C311">
        <v>0</v>
      </c>
      <c r="P311">
        <v>0</v>
      </c>
    </row>
    <row r="312" spans="1:28">
      <c r="A312" t="s">
        <v>652</v>
      </c>
      <c r="B312" t="s">
        <v>150</v>
      </c>
      <c r="C312">
        <v>0</v>
      </c>
      <c r="D312">
        <v>0</v>
      </c>
      <c r="E312">
        <v>0</v>
      </c>
      <c r="F312">
        <v>0</v>
      </c>
      <c r="G312">
        <v>0</v>
      </c>
      <c r="H312">
        <v>0</v>
      </c>
      <c r="I312">
        <v>0</v>
      </c>
      <c r="J312">
        <v>0</v>
      </c>
      <c r="K312">
        <v>0</v>
      </c>
      <c r="L312">
        <v>0</v>
      </c>
      <c r="M312">
        <v>0</v>
      </c>
      <c r="N312">
        <v>0</v>
      </c>
      <c r="O312">
        <v>0</v>
      </c>
      <c r="P312">
        <v>0</v>
      </c>
      <c r="Q312">
        <v>0</v>
      </c>
      <c r="R312">
        <v>0</v>
      </c>
      <c r="S312">
        <v>0</v>
      </c>
      <c r="T312">
        <v>0</v>
      </c>
      <c r="U312">
        <v>0</v>
      </c>
      <c r="V312">
        <v>0</v>
      </c>
      <c r="W312">
        <v>0</v>
      </c>
      <c r="X312">
        <v>0</v>
      </c>
      <c r="Y312">
        <v>0</v>
      </c>
      <c r="Z312">
        <v>0</v>
      </c>
      <c r="AA312">
        <v>0</v>
      </c>
      <c r="AB312">
        <v>0</v>
      </c>
    </row>
    <row r="313" spans="1:16">
      <c r="A313" t="s">
        <v>653</v>
      </c>
      <c r="B313" t="s">
        <v>154</v>
      </c>
      <c r="C313">
        <v>0</v>
      </c>
      <c r="P313">
        <v>0</v>
      </c>
    </row>
    <row r="314" spans="1:16">
      <c r="A314" t="s">
        <v>654</v>
      </c>
      <c r="B314" t="s">
        <v>526</v>
      </c>
      <c r="C314">
        <v>0</v>
      </c>
      <c r="P314">
        <v>0</v>
      </c>
    </row>
    <row r="315" spans="1:16">
      <c r="A315" t="s">
        <v>655</v>
      </c>
      <c r="B315" t="s">
        <v>158</v>
      </c>
      <c r="C315">
        <v>0</v>
      </c>
      <c r="P315">
        <v>0</v>
      </c>
    </row>
    <row r="316" spans="1:16">
      <c r="A316" t="s">
        <v>656</v>
      </c>
      <c r="B316" t="s">
        <v>529</v>
      </c>
      <c r="C316">
        <v>0</v>
      </c>
      <c r="P316">
        <v>0</v>
      </c>
    </row>
    <row r="317" spans="1:16">
      <c r="A317" t="s">
        <v>657</v>
      </c>
      <c r="B317" t="s">
        <v>531</v>
      </c>
      <c r="C317">
        <v>0</v>
      </c>
      <c r="P317">
        <v>0</v>
      </c>
    </row>
    <row r="318" spans="1:16">
      <c r="A318" t="s">
        <v>658</v>
      </c>
      <c r="B318" t="s">
        <v>164</v>
      </c>
      <c r="C318">
        <v>0</v>
      </c>
      <c r="P318">
        <v>0</v>
      </c>
    </row>
    <row r="319" spans="1:16">
      <c r="A319" t="s">
        <v>659</v>
      </c>
      <c r="B319" t="s">
        <v>535</v>
      </c>
      <c r="C319">
        <v>0</v>
      </c>
      <c r="P319">
        <v>0</v>
      </c>
    </row>
    <row r="320" spans="1:16">
      <c r="A320" t="s">
        <v>660</v>
      </c>
      <c r="B320" t="s">
        <v>537</v>
      </c>
      <c r="C320">
        <v>0</v>
      </c>
      <c r="P320">
        <v>0</v>
      </c>
    </row>
    <row r="321" spans="1:28">
      <c r="A321" t="s">
        <v>661</v>
      </c>
      <c r="B321" t="s">
        <v>418</v>
      </c>
      <c r="C321">
        <v>0</v>
      </c>
      <c r="D321">
        <v>0</v>
      </c>
      <c r="E321">
        <v>0</v>
      </c>
      <c r="F321">
        <v>0</v>
      </c>
      <c r="G321">
        <v>0</v>
      </c>
      <c r="H321">
        <v>0</v>
      </c>
      <c r="I321">
        <v>0</v>
      </c>
      <c r="J321">
        <v>0</v>
      </c>
      <c r="K321">
        <v>0</v>
      </c>
      <c r="L321">
        <v>0</v>
      </c>
      <c r="M321">
        <v>0</v>
      </c>
      <c r="N321">
        <v>0</v>
      </c>
      <c r="O321">
        <v>0</v>
      </c>
      <c r="P321">
        <v>0</v>
      </c>
      <c r="Q321">
        <v>0</v>
      </c>
      <c r="R321">
        <v>0</v>
      </c>
      <c r="S321">
        <v>0</v>
      </c>
      <c r="T321">
        <v>0</v>
      </c>
      <c r="U321">
        <v>0</v>
      </c>
      <c r="V321">
        <v>0</v>
      </c>
      <c r="W321">
        <v>0</v>
      </c>
      <c r="X321">
        <v>0</v>
      </c>
      <c r="Y321">
        <v>0</v>
      </c>
      <c r="Z321">
        <v>0</v>
      </c>
      <c r="AA321">
        <v>0</v>
      </c>
      <c r="AB321">
        <v>0</v>
      </c>
    </row>
    <row r="322" spans="1:16">
      <c r="A322" t="s">
        <v>662</v>
      </c>
      <c r="B322" t="s">
        <v>540</v>
      </c>
      <c r="C322">
        <v>0</v>
      </c>
      <c r="P322">
        <v>0</v>
      </c>
    </row>
    <row r="323" spans="1:16">
      <c r="A323" t="s">
        <v>663</v>
      </c>
      <c r="B323" t="s">
        <v>542</v>
      </c>
      <c r="C323">
        <v>0</v>
      </c>
      <c r="P323">
        <v>0</v>
      </c>
    </row>
    <row r="324" spans="1:16">
      <c r="A324" t="s">
        <v>664</v>
      </c>
      <c r="B324" t="s">
        <v>544</v>
      </c>
      <c r="C324">
        <v>0</v>
      </c>
      <c r="P324">
        <v>0</v>
      </c>
    </row>
    <row r="325" spans="1:16">
      <c r="A325" t="s">
        <v>665</v>
      </c>
      <c r="B325" t="s">
        <v>546</v>
      </c>
      <c r="C325">
        <v>0</v>
      </c>
      <c r="P325">
        <v>0</v>
      </c>
    </row>
    <row r="326" spans="1:16">
      <c r="A326" t="s">
        <v>666</v>
      </c>
      <c r="B326" t="s">
        <v>548</v>
      </c>
      <c r="C326">
        <v>0</v>
      </c>
      <c r="P326">
        <v>0</v>
      </c>
    </row>
    <row r="327" spans="1:16">
      <c r="A327" t="s">
        <v>667</v>
      </c>
      <c r="B327" t="s">
        <v>550</v>
      </c>
      <c r="C327">
        <v>0</v>
      </c>
      <c r="P327">
        <v>0</v>
      </c>
    </row>
    <row r="328" spans="1:16">
      <c r="A328" t="s">
        <v>668</v>
      </c>
      <c r="B328" t="s">
        <v>552</v>
      </c>
      <c r="C328">
        <v>0</v>
      </c>
      <c r="P328">
        <v>0</v>
      </c>
    </row>
    <row r="329" spans="1:16">
      <c r="A329" t="s">
        <v>669</v>
      </c>
      <c r="B329" t="s">
        <v>554</v>
      </c>
      <c r="C329">
        <v>0</v>
      </c>
      <c r="P329">
        <v>0</v>
      </c>
    </row>
    <row r="330" spans="1:16">
      <c r="A330" t="s">
        <v>670</v>
      </c>
      <c r="B330" t="s">
        <v>671</v>
      </c>
      <c r="C330">
        <v>0</v>
      </c>
      <c r="P330">
        <v>0</v>
      </c>
    </row>
    <row r="331" spans="1:16">
      <c r="A331">
        <v>6402</v>
      </c>
      <c r="B331" t="s">
        <v>672</v>
      </c>
      <c r="C331">
        <v>0</v>
      </c>
      <c r="P331">
        <v>0</v>
      </c>
    </row>
    <row r="332" spans="1:28">
      <c r="A332">
        <v>6403</v>
      </c>
      <c r="B332" t="s">
        <v>673</v>
      </c>
      <c r="C332">
        <v>0</v>
      </c>
      <c r="D332">
        <v>0</v>
      </c>
      <c r="E332">
        <v>0</v>
      </c>
      <c r="F332">
        <v>0</v>
      </c>
      <c r="G332">
        <v>0</v>
      </c>
      <c r="H332">
        <v>0</v>
      </c>
      <c r="I332">
        <v>0</v>
      </c>
      <c r="J332">
        <v>0</v>
      </c>
      <c r="K332">
        <v>0</v>
      </c>
      <c r="L332">
        <v>0</v>
      </c>
      <c r="M332">
        <v>0</v>
      </c>
      <c r="N332">
        <v>0</v>
      </c>
      <c r="O332">
        <v>0</v>
      </c>
      <c r="P332">
        <v>37134.5745888</v>
      </c>
      <c r="Q332">
        <v>3094.5478824</v>
      </c>
      <c r="R332">
        <v>3094.5478824</v>
      </c>
      <c r="S332">
        <v>3094.5478824</v>
      </c>
      <c r="T332">
        <v>3094.5478824</v>
      </c>
      <c r="U332">
        <v>3094.5478824</v>
      </c>
      <c r="V332">
        <v>3094.5478824</v>
      </c>
      <c r="W332">
        <v>3094.5478824</v>
      </c>
      <c r="X332">
        <v>3094.5478824</v>
      </c>
      <c r="Y332">
        <v>3094.5478824</v>
      </c>
      <c r="Z332">
        <v>3094.5478824</v>
      </c>
      <c r="AA332">
        <v>3094.5478824</v>
      </c>
      <c r="AB332">
        <v>3094.5478824</v>
      </c>
    </row>
    <row r="333" spans="1:28">
      <c r="A333">
        <v>6404</v>
      </c>
      <c r="B333" t="s">
        <v>674</v>
      </c>
      <c r="C333">
        <v>2066064.32490566</v>
      </c>
      <c r="D333">
        <v>-350372.86</v>
      </c>
      <c r="E333">
        <v>519649.06</v>
      </c>
      <c r="F333">
        <v>275035.39</v>
      </c>
      <c r="G333">
        <v>133178.2</v>
      </c>
      <c r="H333">
        <v>271865.46</v>
      </c>
      <c r="I333">
        <v>107270.07</v>
      </c>
      <c r="J333">
        <v>-197440.43</v>
      </c>
      <c r="K333">
        <v>568361.32</v>
      </c>
      <c r="L333">
        <v>180764.52</v>
      </c>
      <c r="M333">
        <v>225161.58</v>
      </c>
      <c r="N333">
        <v>128481.030566038</v>
      </c>
      <c r="O333">
        <v>204110.984339623</v>
      </c>
      <c r="P333">
        <v>1741004.7494112</v>
      </c>
      <c r="Q333">
        <v>93002.4791175999</v>
      </c>
      <c r="R333">
        <v>148727.4791176</v>
      </c>
      <c r="S333">
        <v>150027.4791176</v>
      </c>
      <c r="T333">
        <v>150027.4791176</v>
      </c>
      <c r="U333">
        <v>150027.4791176</v>
      </c>
      <c r="V333">
        <v>150027.4791176</v>
      </c>
      <c r="W333">
        <v>150027.4791176</v>
      </c>
      <c r="X333">
        <v>150027.4791176</v>
      </c>
      <c r="Y333">
        <v>149027.4791176</v>
      </c>
      <c r="Z333">
        <v>150027.4791176</v>
      </c>
      <c r="AA333">
        <v>150027.4791176</v>
      </c>
      <c r="AB333">
        <v>150027.4791176</v>
      </c>
    </row>
    <row r="334" spans="1:28">
      <c r="A334">
        <v>6602</v>
      </c>
      <c r="B334" t="s">
        <v>675</v>
      </c>
      <c r="C334">
        <v>0</v>
      </c>
      <c r="D334">
        <v>0</v>
      </c>
      <c r="E334">
        <v>0</v>
      </c>
      <c r="F334">
        <v>0</v>
      </c>
      <c r="G334">
        <v>0</v>
      </c>
      <c r="H334">
        <v>0</v>
      </c>
      <c r="I334">
        <v>0</v>
      </c>
      <c r="J334">
        <v>0</v>
      </c>
      <c r="K334">
        <v>0</v>
      </c>
      <c r="L334">
        <v>0</v>
      </c>
      <c r="M334">
        <v>0</v>
      </c>
      <c r="N334">
        <v>0</v>
      </c>
      <c r="O334">
        <v>0</v>
      </c>
      <c r="P334">
        <v>0</v>
      </c>
      <c r="Q334">
        <v>0</v>
      </c>
      <c r="R334">
        <v>0</v>
      </c>
      <c r="S334">
        <v>0</v>
      </c>
      <c r="T334">
        <v>0</v>
      </c>
      <c r="U334">
        <v>0</v>
      </c>
      <c r="V334">
        <v>0</v>
      </c>
      <c r="W334">
        <v>0</v>
      </c>
      <c r="X334">
        <v>0</v>
      </c>
      <c r="Y334">
        <v>0</v>
      </c>
      <c r="Z334">
        <v>0</v>
      </c>
      <c r="AA334">
        <v>0</v>
      </c>
      <c r="AB334">
        <v>0</v>
      </c>
    </row>
    <row r="335" spans="1:28">
      <c r="A335">
        <v>6601</v>
      </c>
      <c r="B335" t="s">
        <v>676</v>
      </c>
      <c r="C335">
        <v>0</v>
      </c>
      <c r="D335">
        <v>0</v>
      </c>
      <c r="E335">
        <v>0</v>
      </c>
      <c r="F335">
        <v>0</v>
      </c>
      <c r="G335">
        <v>0</v>
      </c>
      <c r="H335">
        <v>0</v>
      </c>
      <c r="I335">
        <v>0</v>
      </c>
      <c r="J335">
        <v>0</v>
      </c>
      <c r="K335">
        <v>0</v>
      </c>
      <c r="L335">
        <v>0</v>
      </c>
      <c r="M335">
        <v>0</v>
      </c>
      <c r="N335">
        <v>0</v>
      </c>
      <c r="O335">
        <v>0</v>
      </c>
      <c r="P335">
        <v>0</v>
      </c>
      <c r="Q335">
        <v>0</v>
      </c>
      <c r="R335">
        <v>0</v>
      </c>
      <c r="S335">
        <v>0</v>
      </c>
      <c r="T335">
        <v>0</v>
      </c>
      <c r="U335">
        <v>0</v>
      </c>
      <c r="V335">
        <v>0</v>
      </c>
      <c r="W335">
        <v>0</v>
      </c>
      <c r="X335">
        <v>0</v>
      </c>
      <c r="Y335">
        <v>0</v>
      </c>
      <c r="Z335">
        <v>0</v>
      </c>
      <c r="AA335">
        <v>0</v>
      </c>
      <c r="AB335">
        <v>0</v>
      </c>
    </row>
    <row r="336" spans="1:28">
      <c r="A336">
        <v>6603</v>
      </c>
      <c r="B336" t="s">
        <v>677</v>
      </c>
      <c r="C336">
        <v>-1713.89</v>
      </c>
      <c r="D336">
        <v>-81.67</v>
      </c>
      <c r="E336">
        <v>0</v>
      </c>
      <c r="F336">
        <v>-817.9</v>
      </c>
      <c r="G336">
        <v>0</v>
      </c>
      <c r="H336">
        <v>0</v>
      </c>
      <c r="I336">
        <v>-521.37</v>
      </c>
      <c r="J336">
        <v>0</v>
      </c>
      <c r="K336">
        <v>0</v>
      </c>
      <c r="L336">
        <v>-292.95</v>
      </c>
      <c r="M336">
        <v>0</v>
      </c>
      <c r="N336">
        <v>0</v>
      </c>
      <c r="O336">
        <v>0</v>
      </c>
      <c r="P336">
        <v>0</v>
      </c>
      <c r="Q336">
        <v>0</v>
      </c>
      <c r="R336">
        <v>0</v>
      </c>
      <c r="S336">
        <v>0</v>
      </c>
      <c r="T336">
        <v>0</v>
      </c>
      <c r="U336">
        <v>0</v>
      </c>
      <c r="V336">
        <v>0</v>
      </c>
      <c r="W336">
        <v>0</v>
      </c>
      <c r="X336">
        <v>0</v>
      </c>
      <c r="Y336">
        <v>0</v>
      </c>
      <c r="Z336">
        <v>0</v>
      </c>
      <c r="AA336">
        <v>0</v>
      </c>
      <c r="AB336">
        <v>0</v>
      </c>
    </row>
    <row r="337" spans="1:16">
      <c r="A337">
        <v>6603.01</v>
      </c>
      <c r="B337" t="s">
        <v>678</v>
      </c>
      <c r="C337">
        <v>0</v>
      </c>
      <c r="P337">
        <v>0</v>
      </c>
    </row>
    <row r="338" spans="1:16">
      <c r="A338">
        <v>6603.02</v>
      </c>
      <c r="B338" t="s">
        <v>679</v>
      </c>
      <c r="C338">
        <v>-1713.89</v>
      </c>
      <c r="D338">
        <v>-81.67</v>
      </c>
      <c r="E338">
        <v>0</v>
      </c>
      <c r="F338">
        <v>-817.9</v>
      </c>
      <c r="G338">
        <v>0</v>
      </c>
      <c r="H338">
        <v>0</v>
      </c>
      <c r="I338">
        <v>-521.37</v>
      </c>
      <c r="J338">
        <v>0</v>
      </c>
      <c r="K338">
        <v>0</v>
      </c>
      <c r="L338">
        <v>-292.95</v>
      </c>
      <c r="M338">
        <v>0</v>
      </c>
      <c r="N338">
        <v>0</v>
      </c>
      <c r="O338">
        <v>0</v>
      </c>
      <c r="P338">
        <v>0</v>
      </c>
    </row>
    <row r="339" spans="1:16">
      <c r="A339">
        <v>6603.99</v>
      </c>
      <c r="B339" t="s">
        <v>680</v>
      </c>
      <c r="C339">
        <v>0</v>
      </c>
      <c r="P339">
        <v>0</v>
      </c>
    </row>
    <row r="340" spans="1:28">
      <c r="A340">
        <v>6604</v>
      </c>
      <c r="B340" t="s">
        <v>681</v>
      </c>
      <c r="C340">
        <v>0</v>
      </c>
      <c r="D340">
        <v>0</v>
      </c>
      <c r="E340">
        <v>0</v>
      </c>
      <c r="F340">
        <v>0</v>
      </c>
      <c r="G340">
        <v>0</v>
      </c>
      <c r="H340">
        <v>0</v>
      </c>
      <c r="I340">
        <v>0</v>
      </c>
      <c r="J340">
        <v>0</v>
      </c>
      <c r="K340">
        <v>0</v>
      </c>
      <c r="L340">
        <v>0</v>
      </c>
      <c r="M340">
        <v>0</v>
      </c>
      <c r="N340">
        <v>0</v>
      </c>
      <c r="O340">
        <v>0</v>
      </c>
      <c r="P340">
        <v>0</v>
      </c>
      <c r="Q340">
        <v>0</v>
      </c>
      <c r="R340">
        <v>0</v>
      </c>
      <c r="S340">
        <v>0</v>
      </c>
      <c r="T340">
        <v>0</v>
      </c>
      <c r="U340">
        <v>0</v>
      </c>
      <c r="V340">
        <v>0</v>
      </c>
      <c r="W340">
        <v>0</v>
      </c>
      <c r="X340">
        <v>0</v>
      </c>
      <c r="Y340">
        <v>0</v>
      </c>
      <c r="Z340">
        <v>0</v>
      </c>
      <c r="AA340">
        <v>0</v>
      </c>
      <c r="AB340">
        <v>0</v>
      </c>
    </row>
    <row r="341" spans="1:16">
      <c r="A341">
        <v>6604.01</v>
      </c>
      <c r="B341" t="s">
        <v>682</v>
      </c>
      <c r="C341">
        <v>0</v>
      </c>
      <c r="P341">
        <v>0</v>
      </c>
    </row>
    <row r="342" spans="1:16">
      <c r="A342">
        <v>6604.02</v>
      </c>
      <c r="B342" t="s">
        <v>683</v>
      </c>
      <c r="C342">
        <v>0</v>
      </c>
      <c r="P342">
        <v>0</v>
      </c>
    </row>
    <row r="343" spans="1:16">
      <c r="A343">
        <v>6605</v>
      </c>
      <c r="B343" t="s">
        <v>684</v>
      </c>
      <c r="C343">
        <v>0</v>
      </c>
      <c r="P343">
        <v>0</v>
      </c>
    </row>
    <row r="344" spans="1:16">
      <c r="A344">
        <v>6111</v>
      </c>
      <c r="B344" t="s">
        <v>685</v>
      </c>
      <c r="C344">
        <v>0</v>
      </c>
      <c r="P344">
        <v>0</v>
      </c>
    </row>
    <row r="345" spans="1:16">
      <c r="A345">
        <v>6115</v>
      </c>
      <c r="B345" t="s">
        <v>686</v>
      </c>
      <c r="C345">
        <v>0</v>
      </c>
      <c r="P345">
        <v>0</v>
      </c>
    </row>
    <row r="346" spans="1:16">
      <c r="A346">
        <v>6112</v>
      </c>
      <c r="B346" t="s">
        <v>687</v>
      </c>
      <c r="C346">
        <v>0</v>
      </c>
      <c r="P346">
        <v>0</v>
      </c>
    </row>
    <row r="347" spans="1:28">
      <c r="A347">
        <v>6113</v>
      </c>
      <c r="B347" t="s">
        <v>688</v>
      </c>
      <c r="C347">
        <v>2067778.21490566</v>
      </c>
      <c r="D347">
        <v>-350291.19</v>
      </c>
      <c r="E347">
        <v>519649.06</v>
      </c>
      <c r="F347">
        <v>275853.29</v>
      </c>
      <c r="G347">
        <v>133178.2</v>
      </c>
      <c r="H347">
        <v>271865.46</v>
      </c>
      <c r="I347">
        <v>107791.44</v>
      </c>
      <c r="J347">
        <v>-197440.43</v>
      </c>
      <c r="K347">
        <v>568361.32</v>
      </c>
      <c r="L347">
        <v>181057.47</v>
      </c>
      <c r="M347">
        <v>225161.58</v>
      </c>
      <c r="N347">
        <v>128481.030566038</v>
      </c>
      <c r="O347">
        <v>204110.984339623</v>
      </c>
      <c r="P347">
        <v>1741004.7494112</v>
      </c>
      <c r="Q347">
        <v>93002.4791175999</v>
      </c>
      <c r="R347">
        <v>148727.4791176</v>
      </c>
      <c r="S347">
        <v>150027.4791176</v>
      </c>
      <c r="T347">
        <v>150027.4791176</v>
      </c>
      <c r="U347">
        <v>150027.4791176</v>
      </c>
      <c r="V347">
        <v>150027.4791176</v>
      </c>
      <c r="W347">
        <v>150027.4791176</v>
      </c>
      <c r="X347">
        <v>150027.4791176</v>
      </c>
      <c r="Y347">
        <v>149027.4791176</v>
      </c>
      <c r="Z347">
        <v>150027.4791176</v>
      </c>
      <c r="AA347">
        <v>150027.4791176</v>
      </c>
      <c r="AB347">
        <v>150027.4791176</v>
      </c>
    </row>
    <row r="348" spans="1:28">
      <c r="A348">
        <v>6712</v>
      </c>
      <c r="B348" t="s">
        <v>689</v>
      </c>
      <c r="C348">
        <v>0</v>
      </c>
      <c r="D348">
        <v>0</v>
      </c>
      <c r="E348">
        <v>0</v>
      </c>
      <c r="F348">
        <v>0</v>
      </c>
      <c r="G348">
        <v>0</v>
      </c>
      <c r="H348">
        <v>0</v>
      </c>
      <c r="I348">
        <v>0</v>
      </c>
      <c r="J348">
        <v>0</v>
      </c>
      <c r="K348">
        <v>0</v>
      </c>
      <c r="L348">
        <v>0</v>
      </c>
      <c r="M348">
        <v>0</v>
      </c>
      <c r="N348">
        <v>0</v>
      </c>
      <c r="O348">
        <v>0</v>
      </c>
      <c r="P348">
        <v>0</v>
      </c>
      <c r="Q348">
        <v>0</v>
      </c>
      <c r="R348">
        <v>0</v>
      </c>
      <c r="S348">
        <v>0</v>
      </c>
      <c r="T348">
        <v>0</v>
      </c>
      <c r="U348">
        <v>0</v>
      </c>
      <c r="V348">
        <v>0</v>
      </c>
      <c r="W348">
        <v>0</v>
      </c>
      <c r="X348">
        <v>0</v>
      </c>
      <c r="Y348">
        <v>0</v>
      </c>
      <c r="Z348">
        <v>0</v>
      </c>
      <c r="AA348">
        <v>0</v>
      </c>
      <c r="AB348">
        <v>0</v>
      </c>
    </row>
    <row r="349" spans="1:16">
      <c r="A349">
        <v>6301</v>
      </c>
      <c r="B349" t="s">
        <v>690</v>
      </c>
      <c r="C349">
        <v>0</v>
      </c>
      <c r="P349">
        <v>0</v>
      </c>
    </row>
    <row r="350" spans="1:16">
      <c r="A350">
        <v>6711</v>
      </c>
      <c r="B350" t="s">
        <v>691</v>
      </c>
      <c r="C350">
        <v>0</v>
      </c>
      <c r="P350">
        <v>0</v>
      </c>
    </row>
    <row r="351" spans="1:28">
      <c r="A351">
        <v>6713</v>
      </c>
      <c r="B351" t="s">
        <v>692</v>
      </c>
      <c r="C351">
        <v>2067778.21490566</v>
      </c>
      <c r="D351">
        <v>-350291.19</v>
      </c>
      <c r="E351">
        <v>519649.06</v>
      </c>
      <c r="F351">
        <v>275853.29</v>
      </c>
      <c r="G351">
        <v>133178.2</v>
      </c>
      <c r="H351">
        <v>271865.46</v>
      </c>
      <c r="I351">
        <v>107791.44</v>
      </c>
      <c r="J351">
        <v>-197440.43</v>
      </c>
      <c r="K351">
        <v>568361.32</v>
      </c>
      <c r="L351">
        <v>181057.47</v>
      </c>
      <c r="M351">
        <v>225161.58</v>
      </c>
      <c r="N351">
        <v>128481.030566038</v>
      </c>
      <c r="O351">
        <v>204110.984339623</v>
      </c>
      <c r="P351">
        <v>1741004.7494112</v>
      </c>
      <c r="Q351">
        <v>93002.4791175999</v>
      </c>
      <c r="R351">
        <v>148727.4791176</v>
      </c>
      <c r="S351">
        <v>150027.4791176</v>
      </c>
      <c r="T351">
        <v>150027.4791176</v>
      </c>
      <c r="U351">
        <v>150027.4791176</v>
      </c>
      <c r="V351">
        <v>150027.4791176</v>
      </c>
      <c r="W351">
        <v>150027.4791176</v>
      </c>
      <c r="X351">
        <v>150027.4791176</v>
      </c>
      <c r="Y351">
        <v>149027.4791176</v>
      </c>
      <c r="Z351">
        <v>150027.4791176</v>
      </c>
      <c r="AA351">
        <v>150027.4791176</v>
      </c>
      <c r="AB351">
        <v>150027.4791176</v>
      </c>
    </row>
    <row r="352" spans="1:28">
      <c r="A352">
        <v>6714</v>
      </c>
      <c r="B352" t="s">
        <v>693</v>
      </c>
      <c r="C352">
        <v>2067778.21490566</v>
      </c>
      <c r="D352">
        <v>-350291.19</v>
      </c>
      <c r="E352">
        <v>519649.06</v>
      </c>
      <c r="F352">
        <v>275853.29</v>
      </c>
      <c r="G352">
        <v>133178.2</v>
      </c>
      <c r="H352">
        <v>271865.46</v>
      </c>
      <c r="I352">
        <v>107791.44</v>
      </c>
      <c r="J352">
        <v>-197440.43</v>
      </c>
      <c r="K352">
        <v>568361.32</v>
      </c>
      <c r="L352">
        <v>181057.47</v>
      </c>
      <c r="M352">
        <v>225161.58</v>
      </c>
      <c r="N352">
        <v>128481.030566038</v>
      </c>
      <c r="O352">
        <v>204110.984339623</v>
      </c>
      <c r="P352">
        <v>1741004.7494112</v>
      </c>
      <c r="Q352">
        <v>93002.4791175999</v>
      </c>
      <c r="R352">
        <v>148727.4791176</v>
      </c>
      <c r="S352">
        <v>150027.4791176</v>
      </c>
      <c r="T352">
        <v>150027.4791176</v>
      </c>
      <c r="U352">
        <v>150027.4791176</v>
      </c>
      <c r="V352">
        <v>150027.4791176</v>
      </c>
      <c r="W352">
        <v>150027.4791176</v>
      </c>
      <c r="X352">
        <v>150027.4791176</v>
      </c>
      <c r="Y352">
        <v>149027.4791176</v>
      </c>
      <c r="Z352">
        <v>150027.4791176</v>
      </c>
      <c r="AA352">
        <v>150027.4791176</v>
      </c>
      <c r="AB352">
        <v>150027.4791176</v>
      </c>
    </row>
    <row r="353" spans="1:16">
      <c r="A353">
        <v>6801</v>
      </c>
      <c r="B353" t="s">
        <v>694</v>
      </c>
      <c r="C353">
        <v>0</v>
      </c>
      <c r="P353">
        <v>0</v>
      </c>
    </row>
    <row r="354" spans="1:28">
      <c r="A354">
        <v>6715</v>
      </c>
      <c r="B354" t="s">
        <v>695</v>
      </c>
      <c r="C354">
        <v>2067778.21490566</v>
      </c>
      <c r="D354">
        <v>-350291.19</v>
      </c>
      <c r="E354">
        <v>519649.06</v>
      </c>
      <c r="F354">
        <v>275853.29</v>
      </c>
      <c r="G354">
        <v>133178.2</v>
      </c>
      <c r="H354">
        <v>271865.46</v>
      </c>
      <c r="I354">
        <v>107791.44</v>
      </c>
      <c r="J354">
        <v>-197440.43</v>
      </c>
      <c r="K354">
        <v>568361.32</v>
      </c>
      <c r="L354">
        <v>181057.47</v>
      </c>
      <c r="M354">
        <v>225161.58</v>
      </c>
      <c r="N354">
        <v>128481.030566038</v>
      </c>
      <c r="O354">
        <v>204110.984339623</v>
      </c>
      <c r="P354">
        <v>1741004.7494112</v>
      </c>
      <c r="Q354">
        <v>93002.4791175999</v>
      </c>
      <c r="R354">
        <v>148727.4791176</v>
      </c>
      <c r="S354">
        <v>150027.4791176</v>
      </c>
      <c r="T354">
        <v>150027.4791176</v>
      </c>
      <c r="U354">
        <v>150027.4791176</v>
      </c>
      <c r="V354">
        <v>150027.4791176</v>
      </c>
      <c r="W354">
        <v>150027.4791176</v>
      </c>
      <c r="X354">
        <v>150027.4791176</v>
      </c>
      <c r="Y354">
        <v>149027.4791176</v>
      </c>
      <c r="Z354">
        <v>150027.4791176</v>
      </c>
      <c r="AA354">
        <v>150027.4791176</v>
      </c>
      <c r="AB354">
        <v>150027.4791176</v>
      </c>
    </row>
    <row r="355" spans="1:16">
      <c r="A355">
        <v>6716</v>
      </c>
      <c r="B355" t="s">
        <v>696</v>
      </c>
      <c r="C355">
        <v>0</v>
      </c>
      <c r="P355">
        <v>0</v>
      </c>
    </row>
    <row r="356" spans="1:28">
      <c r="A356" t="s">
        <v>697</v>
      </c>
      <c r="B356" t="s">
        <v>698</v>
      </c>
      <c r="C356">
        <v>0.370391728705405</v>
      </c>
      <c r="D356">
        <v>-8.47139160638634</v>
      </c>
      <c r="E356">
        <v>0.603534319161651</v>
      </c>
      <c r="F356">
        <v>0.547753781504237</v>
      </c>
      <c r="G356">
        <v>0.292364900915103</v>
      </c>
      <c r="H356">
        <v>0.532873724439294</v>
      </c>
      <c r="I356">
        <v>0.246229191873657</v>
      </c>
      <c r="J356">
        <v>-1.66610069659802</v>
      </c>
      <c r="K356">
        <v>0.657428413128045</v>
      </c>
      <c r="L356">
        <v>0.440593295369226</v>
      </c>
      <c r="M356">
        <v>0.457179480671632</v>
      </c>
      <c r="N356">
        <v>0.314765241199717</v>
      </c>
      <c r="O356">
        <v>0.426809885471236</v>
      </c>
      <c r="P356">
        <v>0.344762348150376</v>
      </c>
      <c r="Q356">
        <v>0.223586326886431</v>
      </c>
      <c r="R356">
        <v>0.353240161710545</v>
      </c>
      <c r="S356">
        <v>0.356264836188272</v>
      </c>
      <c r="T356">
        <v>0.356264836188272</v>
      </c>
      <c r="U356">
        <v>0.356264836188272</v>
      </c>
      <c r="V356">
        <v>0.356264836188272</v>
      </c>
      <c r="W356">
        <v>0.356264836188272</v>
      </c>
      <c r="X356">
        <v>0.356264836188272</v>
      </c>
      <c r="Y356">
        <v>0.353938163513097</v>
      </c>
      <c r="Z356">
        <v>0.356264836188272</v>
      </c>
      <c r="AA356">
        <v>0.356264836188272</v>
      </c>
      <c r="AB356">
        <v>0.356264836188272</v>
      </c>
    </row>
    <row r="357" spans="2:28">
      <c r="B357" t="s">
        <v>697</v>
      </c>
      <c r="C357">
        <v>0.370698984714939</v>
      </c>
      <c r="D357">
        <v>-8.46941697127193</v>
      </c>
      <c r="E357">
        <v>0.603534319161651</v>
      </c>
      <c r="F357">
        <v>0.549382691216156</v>
      </c>
      <c r="G357">
        <v>0.292364900915103</v>
      </c>
      <c r="H357">
        <v>0.532873724439294</v>
      </c>
      <c r="I357">
        <v>0.247425951731902</v>
      </c>
      <c r="J357">
        <v>-1.66610069659802</v>
      </c>
      <c r="K357">
        <v>0.657428413128045</v>
      </c>
      <c r="L357">
        <v>0.441307328221903</v>
      </c>
      <c r="M357">
        <v>0.457179480671632</v>
      </c>
      <c r="N357">
        <v>0.314765241199717</v>
      </c>
      <c r="O357">
        <v>0.426809885471236</v>
      </c>
      <c r="P357">
        <v>0.337562348150377</v>
      </c>
      <c r="Q357">
        <v>0.216386326886431</v>
      </c>
      <c r="R357">
        <v>0.346040161710545</v>
      </c>
      <c r="S357">
        <v>0.349064836188272</v>
      </c>
      <c r="T357">
        <v>0.349064836188272</v>
      </c>
      <c r="U357">
        <v>0.349064836188272</v>
      </c>
      <c r="V357">
        <v>0.349064836188272</v>
      </c>
      <c r="W357">
        <v>0.349064836188272</v>
      </c>
      <c r="X357">
        <v>0.349064836188272</v>
      </c>
      <c r="Y357">
        <v>0.346738163513097</v>
      </c>
      <c r="Z357">
        <v>0.349064836188272</v>
      </c>
      <c r="AA357">
        <v>0.349064836188272</v>
      </c>
      <c r="AB357">
        <v>0.349064836188272</v>
      </c>
    </row>
    <row r="358" spans="2:28">
      <c r="B358" t="s">
        <v>699</v>
      </c>
      <c r="C358">
        <v>0.370698984714939</v>
      </c>
      <c r="D358">
        <v>-8.46941697127193</v>
      </c>
      <c r="E358">
        <v>0.603534319161651</v>
      </c>
      <c r="F358">
        <v>0.549382691216156</v>
      </c>
      <c r="G358">
        <v>0.292364900915103</v>
      </c>
      <c r="H358">
        <v>0.532873724439294</v>
      </c>
      <c r="I358">
        <v>0.247425951731902</v>
      </c>
      <c r="J358">
        <v>-1.66610069659802</v>
      </c>
      <c r="K358">
        <v>0.657428413128045</v>
      </c>
      <c r="L358">
        <v>0.441307328221903</v>
      </c>
      <c r="M358">
        <v>0.457179480671632</v>
      </c>
      <c r="N358">
        <v>0.314765241199717</v>
      </c>
      <c r="O358">
        <v>0.426809885471236</v>
      </c>
      <c r="P358">
        <v>0.337562348150377</v>
      </c>
      <c r="Q358">
        <v>0.216386326886431</v>
      </c>
      <c r="R358">
        <v>0.346040161710545</v>
      </c>
      <c r="S358">
        <v>0.349064836188272</v>
      </c>
      <c r="T358">
        <v>0.349064836188272</v>
      </c>
      <c r="U358">
        <v>0.349064836188272</v>
      </c>
      <c r="V358">
        <v>0.349064836188272</v>
      </c>
      <c r="W358">
        <v>0.349064836188272</v>
      </c>
      <c r="X358">
        <v>0.349064836188272</v>
      </c>
      <c r="Y358">
        <v>0.346738163513097</v>
      </c>
      <c r="Z358">
        <v>0.349064836188272</v>
      </c>
      <c r="AA358">
        <v>0.349064836188272</v>
      </c>
      <c r="AB358">
        <v>0.349064836188272</v>
      </c>
    </row>
    <row r="359" spans="1:28">
      <c r="A359" t="s">
        <v>700</v>
      </c>
      <c r="B359" t="s">
        <v>701</v>
      </c>
      <c r="C359" t="s">
        <v>229</v>
      </c>
      <c r="D359" t="s">
        <v>230</v>
      </c>
      <c r="E359" t="s">
        <v>231</v>
      </c>
      <c r="F359" t="s">
        <v>232</v>
      </c>
      <c r="G359" t="s">
        <v>233</v>
      </c>
      <c r="H359" t="s">
        <v>234</v>
      </c>
      <c r="I359" t="s">
        <v>235</v>
      </c>
      <c r="J359" t="s">
        <v>236</v>
      </c>
      <c r="K359" t="s">
        <v>237</v>
      </c>
      <c r="L359" t="s">
        <v>238</v>
      </c>
      <c r="M359" t="s">
        <v>239</v>
      </c>
      <c r="N359" t="s">
        <v>240</v>
      </c>
      <c r="O359" t="s">
        <v>241</v>
      </c>
      <c r="P359" t="s">
        <v>242</v>
      </c>
      <c r="Q359" t="s">
        <v>243</v>
      </c>
      <c r="R359" t="s">
        <v>244</v>
      </c>
      <c r="S359" t="s">
        <v>245</v>
      </c>
      <c r="T359" t="s">
        <v>246</v>
      </c>
      <c r="U359" t="s">
        <v>247</v>
      </c>
      <c r="V359" t="s">
        <v>248</v>
      </c>
      <c r="W359" t="s">
        <v>249</v>
      </c>
      <c r="X359" t="s">
        <v>250</v>
      </c>
      <c r="Y359" t="s">
        <v>251</v>
      </c>
      <c r="Z359" t="s">
        <v>252</v>
      </c>
      <c r="AA359" t="s">
        <v>253</v>
      </c>
      <c r="AB359" t="s">
        <v>254</v>
      </c>
    </row>
    <row r="360" spans="2:16">
      <c r="B360" t="s">
        <v>702</v>
      </c>
      <c r="C360">
        <v>0</v>
      </c>
      <c r="P360">
        <v>0</v>
      </c>
    </row>
    <row r="361" spans="2:16">
      <c r="B361" t="s">
        <v>703</v>
      </c>
      <c r="C361">
        <v>0</v>
      </c>
      <c r="P361">
        <v>0</v>
      </c>
    </row>
    <row r="362" spans="2:16">
      <c r="B362" t="s">
        <v>704</v>
      </c>
      <c r="C362">
        <v>0</v>
      </c>
      <c r="P362">
        <v>0</v>
      </c>
    </row>
    <row r="363" spans="2:16">
      <c r="B363" t="s">
        <v>705</v>
      </c>
      <c r="C363">
        <v>0</v>
      </c>
      <c r="P363">
        <v>0</v>
      </c>
    </row>
    <row r="364" spans="2:16">
      <c r="B364" t="s">
        <v>706</v>
      </c>
      <c r="C364">
        <v>0</v>
      </c>
      <c r="P364">
        <v>0</v>
      </c>
    </row>
    <row r="365" spans="2:16">
      <c r="B365" t="s">
        <v>707</v>
      </c>
      <c r="C365">
        <v>0</v>
      </c>
      <c r="P365">
        <v>0</v>
      </c>
    </row>
    <row r="366" spans="2:28">
      <c r="B366" t="s">
        <v>708</v>
      </c>
      <c r="C366">
        <v>0</v>
      </c>
      <c r="D366">
        <v>0</v>
      </c>
      <c r="E366">
        <v>0</v>
      </c>
      <c r="F366">
        <v>0</v>
      </c>
      <c r="G366">
        <v>0</v>
      </c>
      <c r="H366">
        <v>0</v>
      </c>
      <c r="I366">
        <v>0</v>
      </c>
      <c r="J366">
        <v>0</v>
      </c>
      <c r="K366">
        <v>0</v>
      </c>
      <c r="L366">
        <v>0</v>
      </c>
      <c r="M366">
        <v>0</v>
      </c>
      <c r="N366">
        <v>0</v>
      </c>
      <c r="O366">
        <v>0</v>
      </c>
      <c r="P366">
        <v>0</v>
      </c>
      <c r="Q366">
        <v>0</v>
      </c>
      <c r="R366">
        <v>0</v>
      </c>
      <c r="S366">
        <v>0</v>
      </c>
      <c r="T366">
        <v>0</v>
      </c>
      <c r="U366">
        <v>0</v>
      </c>
      <c r="V366">
        <v>0</v>
      </c>
      <c r="W366">
        <v>0</v>
      </c>
      <c r="X366">
        <v>0</v>
      </c>
      <c r="Y366">
        <v>0</v>
      </c>
      <c r="Z366">
        <v>0</v>
      </c>
      <c r="AA366">
        <v>0</v>
      </c>
      <c r="AB366">
        <v>0</v>
      </c>
    </row>
  </sheetData>
  <pageMargins left="0.75" right="0.75" top="1" bottom="1" header="0.5" footer="0.5"/>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P260"/>
  <sheetViews>
    <sheetView topLeftCell="I16" workbookViewId="0">
      <selection activeCell="R26" sqref="R26"/>
    </sheetView>
  </sheetViews>
  <sheetFormatPr defaultColWidth="9" defaultRowHeight="14"/>
  <cols>
    <col min="3" max="3" width="12.8727272727273" customWidth="1"/>
    <col min="4" max="4" width="12.8727272727273" hidden="1" customWidth="1"/>
    <col min="5" max="16" width="12.6272727272727"/>
  </cols>
  <sheetData>
    <row r="1" ht="13.5" customHeight="1" spans="1:3">
      <c r="A1" t="s">
        <v>709</v>
      </c>
      <c r="B1" t="s">
        <v>710</v>
      </c>
      <c r="C1" t="s">
        <v>711</v>
      </c>
    </row>
    <row r="2" ht="13.5" customHeight="1" spans="2:4">
      <c r="B2" t="s">
        <v>712</v>
      </c>
      <c r="C2" t="s">
        <v>713</v>
      </c>
      <c r="D2" t="s">
        <v>714</v>
      </c>
    </row>
    <row r="3" ht="13.5" customHeight="1" spans="2:4">
      <c r="B3" t="s">
        <v>715</v>
      </c>
      <c r="C3" t="s">
        <v>716</v>
      </c>
      <c r="D3" t="s">
        <v>717</v>
      </c>
    </row>
    <row r="4" ht="13.5" customHeight="1" spans="2:3">
      <c r="B4" t="s">
        <v>718</v>
      </c>
      <c r="C4" t="s">
        <v>719</v>
      </c>
    </row>
    <row r="5" ht="13.5" customHeight="1" spans="2:3">
      <c r="B5" t="s">
        <v>720</v>
      </c>
      <c r="C5" t="s">
        <v>714</v>
      </c>
    </row>
    <row r="7" ht="13.5" customHeight="1" spans="2:2">
      <c r="B7" t="s">
        <v>721</v>
      </c>
    </row>
    <row r="8" ht="13.5" customHeight="1" spans="2:16">
      <c r="B8" t="s">
        <v>722</v>
      </c>
      <c r="C8" t="s">
        <v>723</v>
      </c>
      <c r="D8" t="s">
        <v>242</v>
      </c>
      <c r="E8" t="s">
        <v>243</v>
      </c>
      <c r="F8" t="s">
        <v>244</v>
      </c>
      <c r="G8" t="s">
        <v>245</v>
      </c>
      <c r="H8" t="s">
        <v>246</v>
      </c>
      <c r="I8" t="s">
        <v>247</v>
      </c>
      <c r="J8" t="s">
        <v>248</v>
      </c>
      <c r="K8" t="s">
        <v>249</v>
      </c>
      <c r="L8" t="s">
        <v>250</v>
      </c>
      <c r="M8" t="s">
        <v>251</v>
      </c>
      <c r="N8" t="s">
        <v>252</v>
      </c>
      <c r="O8" t="s">
        <v>253</v>
      </c>
      <c r="P8" t="s">
        <v>254</v>
      </c>
    </row>
    <row r="9" s="36" customFormat="1" ht="13.5" customHeight="1" spans="2:16">
      <c r="B9" s="36" t="s">
        <v>724</v>
      </c>
      <c r="C9" s="36" t="s">
        <v>725</v>
      </c>
      <c r="D9" s="36">
        <v>0</v>
      </c>
      <c r="E9" s="36">
        <v>3</v>
      </c>
      <c r="F9" s="36">
        <v>3</v>
      </c>
      <c r="G9" s="36">
        <v>3</v>
      </c>
      <c r="H9" s="36">
        <v>3</v>
      </c>
      <c r="I9" s="36">
        <v>3</v>
      </c>
      <c r="J9" s="36">
        <v>3</v>
      </c>
      <c r="K9" s="36">
        <v>3</v>
      </c>
      <c r="L9" s="36">
        <v>3</v>
      </c>
      <c r="M9" s="36">
        <v>3</v>
      </c>
      <c r="N9" s="36">
        <v>3</v>
      </c>
      <c r="O9" s="36">
        <v>3</v>
      </c>
      <c r="P9" s="36">
        <v>3</v>
      </c>
    </row>
    <row r="10" s="36" customFormat="1" ht="13.5" customHeight="1" spans="2:16">
      <c r="B10" s="36" t="s">
        <v>195</v>
      </c>
      <c r="C10" s="36" t="s">
        <v>726</v>
      </c>
      <c r="D10" s="36">
        <v>0</v>
      </c>
      <c r="E10" s="36">
        <v>0</v>
      </c>
      <c r="F10" s="36">
        <v>0</v>
      </c>
      <c r="G10" s="36">
        <v>0</v>
      </c>
      <c r="H10" s="36">
        <v>0</v>
      </c>
      <c r="I10" s="36">
        <v>0</v>
      </c>
      <c r="J10" s="36">
        <v>0</v>
      </c>
      <c r="K10" s="36">
        <v>0</v>
      </c>
      <c r="L10" s="36">
        <v>0</v>
      </c>
      <c r="M10" s="36">
        <v>0</v>
      </c>
      <c r="N10" s="36">
        <v>0</v>
      </c>
      <c r="O10" s="36">
        <v>0</v>
      </c>
      <c r="P10" s="36">
        <v>0</v>
      </c>
    </row>
    <row r="11" s="36" customFormat="1" ht="13.5" customHeight="1" spans="2:16">
      <c r="B11" s="36" t="s">
        <v>727</v>
      </c>
      <c r="C11" s="36" t="s">
        <v>728</v>
      </c>
      <c r="D11" s="36">
        <v>0</v>
      </c>
      <c r="E11" s="36">
        <v>6</v>
      </c>
      <c r="F11" s="36">
        <v>6</v>
      </c>
      <c r="G11" s="36">
        <v>6</v>
      </c>
      <c r="H11" s="36">
        <v>6</v>
      </c>
      <c r="I11" s="36">
        <v>6</v>
      </c>
      <c r="J11" s="36">
        <v>6</v>
      </c>
      <c r="K11" s="36">
        <v>6</v>
      </c>
      <c r="L11" s="36">
        <v>6</v>
      </c>
      <c r="M11" s="36">
        <v>6</v>
      </c>
      <c r="N11" s="36">
        <v>6</v>
      </c>
      <c r="O11" s="36">
        <v>6</v>
      </c>
      <c r="P11" s="36">
        <v>6</v>
      </c>
    </row>
    <row r="12" s="36" customFormat="1" ht="13.5" customHeight="1" spans="2:16">
      <c r="B12" s="36" t="s">
        <v>729</v>
      </c>
      <c r="C12" s="36" t="s">
        <v>730</v>
      </c>
      <c r="D12" s="36">
        <v>0</v>
      </c>
      <c r="E12" s="36">
        <v>0</v>
      </c>
      <c r="F12" s="36">
        <v>0</v>
      </c>
      <c r="G12" s="36">
        <v>0</v>
      </c>
      <c r="H12" s="36">
        <v>0</v>
      </c>
      <c r="I12" s="36">
        <v>0</v>
      </c>
      <c r="J12" s="36">
        <v>0</v>
      </c>
      <c r="K12" s="36">
        <v>0</v>
      </c>
      <c r="L12" s="36">
        <v>0</v>
      </c>
      <c r="M12" s="36">
        <v>0</v>
      </c>
      <c r="N12" s="36">
        <v>0</v>
      </c>
      <c r="O12" s="36">
        <v>0</v>
      </c>
      <c r="P12" s="36">
        <v>0</v>
      </c>
    </row>
    <row r="13" s="36" customFormat="1" ht="13.5" customHeight="1" spans="2:16">
      <c r="B13" s="36" t="s">
        <v>203</v>
      </c>
      <c r="C13" s="36" t="s">
        <v>731</v>
      </c>
      <c r="D13" s="36">
        <v>0</v>
      </c>
      <c r="E13" s="36">
        <v>13</v>
      </c>
      <c r="F13" s="36">
        <v>13</v>
      </c>
      <c r="G13" s="36">
        <v>13</v>
      </c>
      <c r="H13" s="36">
        <v>13</v>
      </c>
      <c r="I13" s="36">
        <v>13</v>
      </c>
      <c r="J13" s="36">
        <v>13</v>
      </c>
      <c r="K13" s="36">
        <v>13</v>
      </c>
      <c r="L13" s="36">
        <v>13</v>
      </c>
      <c r="M13" s="36">
        <v>13</v>
      </c>
      <c r="N13" s="36">
        <v>13</v>
      </c>
      <c r="O13" s="36">
        <v>13</v>
      </c>
      <c r="P13" s="36">
        <v>13</v>
      </c>
    </row>
    <row r="14" s="36" customFormat="1" ht="13.5" customHeight="1" spans="2:4">
      <c r="B14" s="36" t="s">
        <v>732</v>
      </c>
      <c r="C14" s="36" t="s">
        <v>733</v>
      </c>
      <c r="D14" s="36">
        <v>0</v>
      </c>
    </row>
    <row r="15" ht="13.5" customHeight="1" spans="2:4">
      <c r="B15" t="s">
        <v>734</v>
      </c>
      <c r="C15" t="s">
        <v>734</v>
      </c>
      <c r="D15">
        <v>0</v>
      </c>
    </row>
    <row r="16" ht="13.5" customHeight="1" spans="2:4">
      <c r="B16" t="s">
        <v>735</v>
      </c>
      <c r="C16" t="s">
        <v>735</v>
      </c>
      <c r="D16">
        <v>0</v>
      </c>
    </row>
    <row r="17" ht="13.5" customHeight="1" spans="2:4">
      <c r="B17" t="s">
        <v>736</v>
      </c>
      <c r="C17" t="s">
        <v>736</v>
      </c>
      <c r="D17">
        <v>0</v>
      </c>
    </row>
    <row r="18" ht="13.5" customHeight="1" spans="2:4">
      <c r="B18" t="s">
        <v>737</v>
      </c>
      <c r="C18" t="s">
        <v>737</v>
      </c>
      <c r="D18">
        <v>0</v>
      </c>
    </row>
    <row r="19" ht="13.5" customHeight="1" spans="2:4">
      <c r="B19" t="s">
        <v>732</v>
      </c>
      <c r="C19" t="s">
        <v>732</v>
      </c>
      <c r="D19">
        <v>0</v>
      </c>
    </row>
    <row r="20" ht="13.5" customHeight="1" spans="2:16">
      <c r="B20" t="s">
        <v>738</v>
      </c>
      <c r="D20">
        <v>0</v>
      </c>
      <c r="E20">
        <v>0</v>
      </c>
      <c r="F20">
        <v>0</v>
      </c>
      <c r="G20">
        <v>0</v>
      </c>
      <c r="H20">
        <v>0</v>
      </c>
      <c r="I20">
        <v>0</v>
      </c>
      <c r="J20">
        <v>0</v>
      </c>
      <c r="K20">
        <v>0</v>
      </c>
      <c r="L20">
        <v>0</v>
      </c>
      <c r="M20">
        <v>0</v>
      </c>
      <c r="N20">
        <v>0</v>
      </c>
      <c r="O20">
        <v>0</v>
      </c>
      <c r="P20">
        <v>0</v>
      </c>
    </row>
    <row r="22" ht="13.5" customHeight="1" spans="2:2">
      <c r="B22" t="s">
        <v>739</v>
      </c>
    </row>
    <row r="23" ht="13.5" customHeight="1" spans="2:16">
      <c r="B23" t="s">
        <v>722</v>
      </c>
      <c r="C23" t="s">
        <v>723</v>
      </c>
      <c r="D23" t="s">
        <v>242</v>
      </c>
      <c r="E23" t="s">
        <v>243</v>
      </c>
      <c r="F23" t="s">
        <v>244</v>
      </c>
      <c r="G23" t="s">
        <v>245</v>
      </c>
      <c r="H23" t="s">
        <v>246</v>
      </c>
      <c r="I23" t="s">
        <v>247</v>
      </c>
      <c r="J23" t="s">
        <v>248</v>
      </c>
      <c r="K23" t="s">
        <v>249</v>
      </c>
      <c r="L23" t="s">
        <v>250</v>
      </c>
      <c r="M23" t="s">
        <v>251</v>
      </c>
      <c r="N23" t="s">
        <v>252</v>
      </c>
      <c r="O23" t="s">
        <v>253</v>
      </c>
      <c r="P23" t="s">
        <v>254</v>
      </c>
    </row>
    <row r="24" s="36" customFormat="1" spans="2:16">
      <c r="B24" s="36" t="s">
        <v>724</v>
      </c>
      <c r="C24" s="36" t="s">
        <v>725</v>
      </c>
      <c r="D24" s="36">
        <v>577054.2</v>
      </c>
      <c r="E24" s="36">
        <v>60374.85</v>
      </c>
      <c r="F24" s="36">
        <v>46970.85</v>
      </c>
      <c r="G24" s="36">
        <v>46970.85</v>
      </c>
      <c r="H24" s="36">
        <v>46970.85</v>
      </c>
      <c r="I24" s="36">
        <v>46970.85</v>
      </c>
      <c r="J24" s="36">
        <v>46970.85</v>
      </c>
      <c r="K24" s="36">
        <v>46970.85</v>
      </c>
      <c r="L24" s="36">
        <v>46970.85</v>
      </c>
      <c r="M24" s="36">
        <v>46970.85</v>
      </c>
      <c r="N24" s="36">
        <v>46970.85</v>
      </c>
      <c r="O24" s="36">
        <v>46970.85</v>
      </c>
      <c r="P24" s="36">
        <v>46970.85</v>
      </c>
    </row>
    <row r="25" s="36" customFormat="1" spans="2:16">
      <c r="B25" s="36" t="s">
        <v>195</v>
      </c>
      <c r="C25" s="36" t="s">
        <v>726</v>
      </c>
      <c r="D25" s="36">
        <v>0</v>
      </c>
      <c r="E25" s="36">
        <v>0</v>
      </c>
      <c r="F25" s="36">
        <v>0</v>
      </c>
      <c r="G25" s="36">
        <v>0</v>
      </c>
      <c r="H25" s="36">
        <v>0</v>
      </c>
      <c r="I25" s="36">
        <v>0</v>
      </c>
      <c r="J25" s="36">
        <v>0</v>
      </c>
      <c r="K25" s="36">
        <v>0</v>
      </c>
      <c r="L25" s="36">
        <v>0</v>
      </c>
      <c r="M25" s="36">
        <v>0</v>
      </c>
      <c r="N25" s="36">
        <v>0</v>
      </c>
      <c r="O25" s="36">
        <v>0</v>
      </c>
      <c r="P25" s="36">
        <v>0</v>
      </c>
    </row>
    <row r="26" s="36" customFormat="1" spans="2:16">
      <c r="B26" s="36" t="s">
        <v>727</v>
      </c>
      <c r="C26" s="36" t="s">
        <v>728</v>
      </c>
      <c r="D26" s="36">
        <v>702932.16</v>
      </c>
      <c r="E26" s="36">
        <v>62317.68</v>
      </c>
      <c r="F26" s="36">
        <f>58237.68+34200/11</f>
        <v>61346.7709090909</v>
      </c>
      <c r="G26" s="36">
        <f t="shared" ref="G26:P26" si="0">58237.68+34200/11</f>
        <v>61346.7709090909</v>
      </c>
      <c r="H26" s="36">
        <f t="shared" si="0"/>
        <v>61346.7709090909</v>
      </c>
      <c r="I26" s="36">
        <f t="shared" si="0"/>
        <v>61346.7709090909</v>
      </c>
      <c r="J26" s="36">
        <f t="shared" si="0"/>
        <v>61346.7709090909</v>
      </c>
      <c r="K26" s="36">
        <f t="shared" si="0"/>
        <v>61346.7709090909</v>
      </c>
      <c r="L26" s="36">
        <f t="shared" si="0"/>
        <v>61346.7709090909</v>
      </c>
      <c r="M26" s="36">
        <f t="shared" si="0"/>
        <v>61346.7709090909</v>
      </c>
      <c r="N26" s="36">
        <f t="shared" si="0"/>
        <v>61346.7709090909</v>
      </c>
      <c r="O26" s="36">
        <f t="shared" si="0"/>
        <v>61346.7709090909</v>
      </c>
      <c r="P26" s="36">
        <f t="shared" si="0"/>
        <v>61346.7709090909</v>
      </c>
    </row>
    <row r="27" s="324" customFormat="1" spans="2:16">
      <c r="B27" s="324" t="s">
        <v>729</v>
      </c>
      <c r="C27" s="324" t="s">
        <v>730</v>
      </c>
      <c r="D27" s="324">
        <v>0</v>
      </c>
      <c r="E27" s="324">
        <v>0</v>
      </c>
      <c r="F27" s="324">
        <v>0</v>
      </c>
      <c r="G27" s="324">
        <v>0</v>
      </c>
      <c r="H27" s="324">
        <v>0</v>
      </c>
      <c r="I27" s="324">
        <v>0</v>
      </c>
      <c r="J27" s="324">
        <v>0</v>
      </c>
      <c r="K27" s="324">
        <v>0</v>
      </c>
      <c r="L27" s="324">
        <v>0</v>
      </c>
      <c r="M27" s="324">
        <v>0</v>
      </c>
      <c r="N27" s="324">
        <v>0</v>
      </c>
      <c r="O27" s="324">
        <v>0</v>
      </c>
      <c r="P27" s="324">
        <v>0</v>
      </c>
    </row>
    <row r="28" s="36" customFormat="1" spans="2:16">
      <c r="B28" s="36" t="s">
        <v>203</v>
      </c>
      <c r="C28" s="36" t="s">
        <v>731</v>
      </c>
      <c r="D28" s="36">
        <v>1555154.12</v>
      </c>
      <c r="E28" s="36">
        <v>132658.76</v>
      </c>
      <c r="F28" s="36">
        <v>129317.76</v>
      </c>
      <c r="G28" s="36">
        <v>129317.76</v>
      </c>
      <c r="H28" s="36">
        <v>129317.76</v>
      </c>
      <c r="I28" s="36">
        <v>129317.76</v>
      </c>
      <c r="J28" s="36">
        <v>129317.76</v>
      </c>
      <c r="K28" s="36">
        <v>129317.76</v>
      </c>
      <c r="L28" s="36">
        <v>129317.76</v>
      </c>
      <c r="M28" s="36">
        <v>129317.76</v>
      </c>
      <c r="N28" s="36">
        <v>129317.76</v>
      </c>
      <c r="O28" s="36">
        <v>129317.76</v>
      </c>
      <c r="P28" s="36">
        <v>129317.76</v>
      </c>
    </row>
    <row r="29" s="36" customFormat="1" spans="2:16">
      <c r="B29" s="36" t="s">
        <v>732</v>
      </c>
      <c r="C29" s="36" t="s">
        <v>733</v>
      </c>
      <c r="D29" s="36">
        <v>0</v>
      </c>
      <c r="E29" s="36">
        <v>0</v>
      </c>
      <c r="F29" s="36">
        <v>0</v>
      </c>
      <c r="G29" s="36">
        <v>0</v>
      </c>
      <c r="H29" s="36">
        <v>0</v>
      </c>
      <c r="I29" s="36">
        <v>0</v>
      </c>
      <c r="J29" s="36">
        <v>0</v>
      </c>
      <c r="K29" s="36">
        <v>0</v>
      </c>
      <c r="L29" s="36">
        <v>0</v>
      </c>
      <c r="M29" s="36">
        <v>0</v>
      </c>
      <c r="N29" s="36">
        <v>0</v>
      </c>
      <c r="O29" s="36">
        <v>0</v>
      </c>
      <c r="P29" s="36">
        <v>0</v>
      </c>
    </row>
    <row r="30" ht="13.5" customHeight="1" spans="2:16">
      <c r="B30" t="s">
        <v>734</v>
      </c>
      <c r="C30" t="s">
        <v>734</v>
      </c>
      <c r="D30">
        <v>0</v>
      </c>
      <c r="E30">
        <v>0</v>
      </c>
      <c r="F30">
        <v>0</v>
      </c>
      <c r="G30">
        <v>0</v>
      </c>
      <c r="H30">
        <v>0</v>
      </c>
      <c r="I30">
        <v>0</v>
      </c>
      <c r="J30">
        <v>0</v>
      </c>
      <c r="K30">
        <v>0</v>
      </c>
      <c r="L30">
        <v>0</v>
      </c>
      <c r="M30">
        <v>0</v>
      </c>
      <c r="N30">
        <v>0</v>
      </c>
      <c r="O30">
        <v>0</v>
      </c>
      <c r="P30">
        <v>0</v>
      </c>
    </row>
    <row r="31" ht="13.5" customHeight="1" spans="2:16">
      <c r="B31" t="s">
        <v>735</v>
      </c>
      <c r="C31" t="s">
        <v>735</v>
      </c>
      <c r="D31">
        <v>0</v>
      </c>
      <c r="E31">
        <v>0</v>
      </c>
      <c r="F31">
        <v>0</v>
      </c>
      <c r="G31">
        <v>0</v>
      </c>
      <c r="H31">
        <v>0</v>
      </c>
      <c r="I31">
        <v>0</v>
      </c>
      <c r="J31">
        <v>0</v>
      </c>
      <c r="K31">
        <v>0</v>
      </c>
      <c r="L31">
        <v>0</v>
      </c>
      <c r="M31">
        <v>0</v>
      </c>
      <c r="N31">
        <v>0</v>
      </c>
      <c r="O31">
        <v>0</v>
      </c>
      <c r="P31">
        <v>0</v>
      </c>
    </row>
    <row r="32" ht="13.5" customHeight="1" spans="2:16">
      <c r="B32" t="s">
        <v>736</v>
      </c>
      <c r="C32" t="s">
        <v>736</v>
      </c>
      <c r="D32">
        <v>0</v>
      </c>
      <c r="E32">
        <v>0</v>
      </c>
      <c r="F32">
        <v>0</v>
      </c>
      <c r="G32">
        <v>0</v>
      </c>
      <c r="H32">
        <v>0</v>
      </c>
      <c r="I32">
        <v>0</v>
      </c>
      <c r="J32">
        <v>0</v>
      </c>
      <c r="K32">
        <v>0</v>
      </c>
      <c r="L32">
        <v>0</v>
      </c>
      <c r="M32">
        <v>0</v>
      </c>
      <c r="N32">
        <v>0</v>
      </c>
      <c r="O32">
        <v>0</v>
      </c>
      <c r="P32">
        <v>0</v>
      </c>
    </row>
    <row r="33" ht="13.5" customHeight="1" spans="2:16">
      <c r="B33" t="s">
        <v>737</v>
      </c>
      <c r="C33" t="s">
        <v>737</v>
      </c>
      <c r="D33">
        <v>0</v>
      </c>
      <c r="E33">
        <v>0</v>
      </c>
      <c r="F33">
        <v>0</v>
      </c>
      <c r="G33">
        <v>0</v>
      </c>
      <c r="H33">
        <v>0</v>
      </c>
      <c r="I33">
        <v>0</v>
      </c>
      <c r="J33">
        <v>0</v>
      </c>
      <c r="K33">
        <v>0</v>
      </c>
      <c r="L33">
        <v>0</v>
      </c>
      <c r="M33">
        <v>0</v>
      </c>
      <c r="N33">
        <v>0</v>
      </c>
      <c r="O33">
        <v>0</v>
      </c>
      <c r="P33">
        <v>0</v>
      </c>
    </row>
    <row r="34" ht="13.5" customHeight="1" spans="2:16">
      <c r="B34" t="s">
        <v>732</v>
      </c>
      <c r="C34" t="s">
        <v>732</v>
      </c>
      <c r="D34">
        <v>0</v>
      </c>
      <c r="E34">
        <v>0</v>
      </c>
      <c r="F34">
        <v>0</v>
      </c>
      <c r="G34">
        <v>0</v>
      </c>
      <c r="H34">
        <v>0</v>
      </c>
      <c r="I34">
        <v>0</v>
      </c>
      <c r="J34">
        <v>0</v>
      </c>
      <c r="K34">
        <v>0</v>
      </c>
      <c r="L34">
        <v>0</v>
      </c>
      <c r="M34">
        <v>0</v>
      </c>
      <c r="N34">
        <v>0</v>
      </c>
      <c r="O34">
        <v>0</v>
      </c>
      <c r="P34">
        <v>0</v>
      </c>
    </row>
    <row r="35" ht="13.5" customHeight="1" spans="2:16">
      <c r="B35" t="s">
        <v>738</v>
      </c>
      <c r="D35">
        <v>2835140.48</v>
      </c>
      <c r="E35">
        <v>255351.29</v>
      </c>
      <c r="F35">
        <v>234526.29</v>
      </c>
      <c r="G35">
        <v>234526.29</v>
      </c>
      <c r="H35">
        <v>234526.29</v>
      </c>
      <c r="I35">
        <v>234526.29</v>
      </c>
      <c r="J35">
        <v>234526.29</v>
      </c>
      <c r="K35">
        <v>234526.29</v>
      </c>
      <c r="L35">
        <v>234526.29</v>
      </c>
      <c r="M35">
        <v>234526.29</v>
      </c>
      <c r="N35">
        <v>234526.29</v>
      </c>
      <c r="O35">
        <v>234526.29</v>
      </c>
      <c r="P35">
        <v>234526.29</v>
      </c>
    </row>
    <row r="37" ht="13.5" customHeight="1" spans="2:2">
      <c r="B37" t="s">
        <v>740</v>
      </c>
    </row>
    <row r="38" ht="13.5" customHeight="1" spans="2:16">
      <c r="B38" t="s">
        <v>722</v>
      </c>
      <c r="C38" t="s">
        <v>723</v>
      </c>
      <c r="D38" t="s">
        <v>242</v>
      </c>
      <c r="E38" t="s">
        <v>243</v>
      </c>
      <c r="F38" t="s">
        <v>244</v>
      </c>
      <c r="G38" t="s">
        <v>245</v>
      </c>
      <c r="H38" t="s">
        <v>246</v>
      </c>
      <c r="I38" t="s">
        <v>247</v>
      </c>
      <c r="J38" t="s">
        <v>248</v>
      </c>
      <c r="K38" t="s">
        <v>249</v>
      </c>
      <c r="L38" t="s">
        <v>250</v>
      </c>
      <c r="M38" t="s">
        <v>251</v>
      </c>
      <c r="N38" t="s">
        <v>252</v>
      </c>
      <c r="O38" t="s">
        <v>253</v>
      </c>
      <c r="P38" t="s">
        <v>254</v>
      </c>
    </row>
    <row r="39" ht="13.5" customHeight="1" spans="2:16">
      <c r="B39" t="s">
        <v>724</v>
      </c>
      <c r="C39" t="s">
        <v>725</v>
      </c>
      <c r="D39">
        <v>427230</v>
      </c>
      <c r="E39">
        <v>35602.5</v>
      </c>
      <c r="F39">
        <v>35602.5</v>
      </c>
      <c r="G39">
        <v>35602.5</v>
      </c>
      <c r="H39">
        <v>35602.5</v>
      </c>
      <c r="I39">
        <v>35602.5</v>
      </c>
      <c r="J39">
        <v>35602.5</v>
      </c>
      <c r="K39">
        <v>35602.5</v>
      </c>
      <c r="L39">
        <v>35602.5</v>
      </c>
      <c r="M39">
        <v>35602.5</v>
      </c>
      <c r="N39">
        <v>35602.5</v>
      </c>
      <c r="O39">
        <v>35602.5</v>
      </c>
      <c r="P39">
        <v>35602.5</v>
      </c>
    </row>
    <row r="40" ht="13.5" customHeight="1" spans="2:16">
      <c r="B40" t="s">
        <v>195</v>
      </c>
      <c r="C40" t="s">
        <v>726</v>
      </c>
      <c r="D40">
        <v>0</v>
      </c>
      <c r="E40">
        <v>0</v>
      </c>
      <c r="F40">
        <v>0</v>
      </c>
      <c r="G40">
        <v>0</v>
      </c>
      <c r="H40">
        <v>0</v>
      </c>
      <c r="I40">
        <v>0</v>
      </c>
      <c r="J40">
        <v>0</v>
      </c>
      <c r="K40">
        <v>0</v>
      </c>
      <c r="L40">
        <v>0</v>
      </c>
      <c r="M40">
        <v>0</v>
      </c>
      <c r="N40">
        <v>0</v>
      </c>
      <c r="O40">
        <v>0</v>
      </c>
      <c r="P40">
        <v>0</v>
      </c>
    </row>
    <row r="41" ht="13.5" customHeight="1" spans="2:16">
      <c r="B41" t="s">
        <v>727</v>
      </c>
      <c r="C41" t="s">
        <v>728</v>
      </c>
      <c r="D41">
        <v>588456</v>
      </c>
      <c r="E41">
        <v>49038</v>
      </c>
      <c r="F41">
        <v>49038</v>
      </c>
      <c r="G41">
        <v>49038</v>
      </c>
      <c r="H41">
        <v>49038</v>
      </c>
      <c r="I41">
        <v>49038</v>
      </c>
      <c r="J41">
        <v>49038</v>
      </c>
      <c r="K41">
        <v>49038</v>
      </c>
      <c r="L41">
        <v>49038</v>
      </c>
      <c r="M41">
        <v>49038</v>
      </c>
      <c r="N41">
        <v>49038</v>
      </c>
      <c r="O41">
        <v>49038</v>
      </c>
      <c r="P41">
        <v>49038</v>
      </c>
    </row>
    <row r="42" ht="13.5" customHeight="1" spans="2:16">
      <c r="B42" t="s">
        <v>729</v>
      </c>
      <c r="C42" t="s">
        <v>730</v>
      </c>
      <c r="D42">
        <v>0</v>
      </c>
      <c r="E42">
        <v>0</v>
      </c>
      <c r="F42">
        <v>0</v>
      </c>
      <c r="G42">
        <v>0</v>
      </c>
      <c r="H42">
        <v>0</v>
      </c>
      <c r="I42">
        <v>0</v>
      </c>
      <c r="J42">
        <v>0</v>
      </c>
      <c r="K42">
        <v>0</v>
      </c>
      <c r="L42">
        <v>0</v>
      </c>
      <c r="M42">
        <v>0</v>
      </c>
      <c r="N42">
        <v>0</v>
      </c>
      <c r="O42">
        <v>0</v>
      </c>
      <c r="P42">
        <v>0</v>
      </c>
    </row>
    <row r="43" ht="13.5" customHeight="1" spans="2:16">
      <c r="B43" t="s">
        <v>203</v>
      </c>
      <c r="C43" t="s">
        <v>731</v>
      </c>
      <c r="D43">
        <v>1301433.12</v>
      </c>
      <c r="E43">
        <v>108452.76</v>
      </c>
      <c r="F43">
        <v>108452.76</v>
      </c>
      <c r="G43">
        <v>108452.76</v>
      </c>
      <c r="H43">
        <v>108452.76</v>
      </c>
      <c r="I43">
        <v>108452.76</v>
      </c>
      <c r="J43">
        <v>108452.76</v>
      </c>
      <c r="K43">
        <v>108452.76</v>
      </c>
      <c r="L43">
        <v>108452.76</v>
      </c>
      <c r="M43">
        <v>108452.76</v>
      </c>
      <c r="N43">
        <v>108452.76</v>
      </c>
      <c r="O43">
        <v>108452.76</v>
      </c>
      <c r="P43">
        <v>108452.76</v>
      </c>
    </row>
    <row r="44" ht="13.5" customHeight="1" spans="2:16">
      <c r="B44" t="s">
        <v>732</v>
      </c>
      <c r="C44" t="s">
        <v>733</v>
      </c>
      <c r="D44">
        <v>0</v>
      </c>
      <c r="E44">
        <v>0</v>
      </c>
      <c r="F44">
        <v>0</v>
      </c>
      <c r="G44">
        <v>0</v>
      </c>
      <c r="H44">
        <v>0</v>
      </c>
      <c r="I44">
        <v>0</v>
      </c>
      <c r="J44">
        <v>0</v>
      </c>
      <c r="K44">
        <v>0</v>
      </c>
      <c r="L44">
        <v>0</v>
      </c>
      <c r="M44">
        <v>0</v>
      </c>
      <c r="N44">
        <v>0</v>
      </c>
      <c r="O44">
        <v>0</v>
      </c>
      <c r="P44">
        <v>0</v>
      </c>
    </row>
    <row r="45" ht="13.5" customHeight="1" spans="2:16">
      <c r="B45" t="s">
        <v>734</v>
      </c>
      <c r="C45" t="s">
        <v>734</v>
      </c>
      <c r="D45">
        <v>0</v>
      </c>
      <c r="E45">
        <v>0</v>
      </c>
      <c r="F45">
        <v>0</v>
      </c>
      <c r="G45">
        <v>0</v>
      </c>
      <c r="H45">
        <v>0</v>
      </c>
      <c r="I45">
        <v>0</v>
      </c>
      <c r="J45">
        <v>0</v>
      </c>
      <c r="K45">
        <v>0</v>
      </c>
      <c r="L45">
        <v>0</v>
      </c>
      <c r="M45">
        <v>0</v>
      </c>
      <c r="N45">
        <v>0</v>
      </c>
      <c r="O45">
        <v>0</v>
      </c>
      <c r="P45">
        <v>0</v>
      </c>
    </row>
    <row r="46" ht="13.5" customHeight="1" spans="2:16">
      <c r="B46" t="s">
        <v>735</v>
      </c>
      <c r="C46" t="s">
        <v>735</v>
      </c>
      <c r="D46">
        <v>0</v>
      </c>
      <c r="E46">
        <v>0</v>
      </c>
      <c r="F46">
        <v>0</v>
      </c>
      <c r="G46">
        <v>0</v>
      </c>
      <c r="H46">
        <v>0</v>
      </c>
      <c r="I46">
        <v>0</v>
      </c>
      <c r="J46">
        <v>0</v>
      </c>
      <c r="K46">
        <v>0</v>
      </c>
      <c r="L46">
        <v>0</v>
      </c>
      <c r="M46">
        <v>0</v>
      </c>
      <c r="N46">
        <v>0</v>
      </c>
      <c r="O46">
        <v>0</v>
      </c>
      <c r="P46">
        <v>0</v>
      </c>
    </row>
    <row r="47" ht="13.5" customHeight="1" spans="2:16">
      <c r="B47" t="s">
        <v>736</v>
      </c>
      <c r="C47" t="s">
        <v>736</v>
      </c>
      <c r="D47">
        <v>0</v>
      </c>
      <c r="E47">
        <v>0</v>
      </c>
      <c r="F47">
        <v>0</v>
      </c>
      <c r="G47">
        <v>0</v>
      </c>
      <c r="H47">
        <v>0</v>
      </c>
      <c r="I47">
        <v>0</v>
      </c>
      <c r="J47">
        <v>0</v>
      </c>
      <c r="K47">
        <v>0</v>
      </c>
      <c r="L47">
        <v>0</v>
      </c>
      <c r="M47">
        <v>0</v>
      </c>
      <c r="N47">
        <v>0</v>
      </c>
      <c r="O47">
        <v>0</v>
      </c>
      <c r="P47">
        <v>0</v>
      </c>
    </row>
    <row r="48" ht="13.5" customHeight="1" spans="2:16">
      <c r="B48" t="s">
        <v>737</v>
      </c>
      <c r="C48" t="s">
        <v>737</v>
      </c>
      <c r="D48">
        <v>0</v>
      </c>
      <c r="E48">
        <v>0</v>
      </c>
      <c r="F48">
        <v>0</v>
      </c>
      <c r="G48">
        <v>0</v>
      </c>
      <c r="H48">
        <v>0</v>
      </c>
      <c r="I48">
        <v>0</v>
      </c>
      <c r="J48">
        <v>0</v>
      </c>
      <c r="K48">
        <v>0</v>
      </c>
      <c r="L48">
        <v>0</v>
      </c>
      <c r="M48">
        <v>0</v>
      </c>
      <c r="N48">
        <v>0</v>
      </c>
      <c r="O48">
        <v>0</v>
      </c>
      <c r="P48">
        <v>0</v>
      </c>
    </row>
    <row r="49" ht="13.5" customHeight="1" spans="2:16">
      <c r="B49" t="s">
        <v>732</v>
      </c>
      <c r="C49" t="s">
        <v>732</v>
      </c>
      <c r="D49">
        <v>0</v>
      </c>
      <c r="E49">
        <v>0</v>
      </c>
      <c r="F49">
        <v>0</v>
      </c>
      <c r="G49">
        <v>0</v>
      </c>
      <c r="H49">
        <v>0</v>
      </c>
      <c r="I49">
        <v>0</v>
      </c>
      <c r="J49">
        <v>0</v>
      </c>
      <c r="K49">
        <v>0</v>
      </c>
      <c r="L49">
        <v>0</v>
      </c>
      <c r="M49">
        <v>0</v>
      </c>
      <c r="N49">
        <v>0</v>
      </c>
      <c r="O49">
        <v>0</v>
      </c>
      <c r="P49">
        <v>0</v>
      </c>
    </row>
    <row r="50" ht="13.5" customHeight="1" spans="2:16">
      <c r="B50" t="s">
        <v>738</v>
      </c>
      <c r="D50">
        <v>2317119.12</v>
      </c>
      <c r="E50">
        <v>193093.26</v>
      </c>
      <c r="F50">
        <v>193093.26</v>
      </c>
      <c r="G50">
        <v>193093.26</v>
      </c>
      <c r="H50">
        <v>193093.26</v>
      </c>
      <c r="I50">
        <v>193093.26</v>
      </c>
      <c r="J50">
        <v>193093.26</v>
      </c>
      <c r="K50">
        <v>193093.26</v>
      </c>
      <c r="L50">
        <v>193093.26</v>
      </c>
      <c r="M50">
        <v>193093.26</v>
      </c>
      <c r="N50">
        <v>193093.26</v>
      </c>
      <c r="O50">
        <v>193093.26</v>
      </c>
      <c r="P50">
        <v>193093.26</v>
      </c>
    </row>
    <row r="52" ht="13.5" customHeight="1" spans="2:2">
      <c r="B52" t="s">
        <v>741</v>
      </c>
    </row>
    <row r="53" ht="13.5" customHeight="1" spans="2:16">
      <c r="B53" t="s">
        <v>722</v>
      </c>
      <c r="C53" t="s">
        <v>723</v>
      </c>
      <c r="D53" t="s">
        <v>242</v>
      </c>
      <c r="E53" t="s">
        <v>243</v>
      </c>
      <c r="F53" t="s">
        <v>244</v>
      </c>
      <c r="G53" t="s">
        <v>245</v>
      </c>
      <c r="H53" t="s">
        <v>246</v>
      </c>
      <c r="I53" t="s">
        <v>247</v>
      </c>
      <c r="J53" t="s">
        <v>248</v>
      </c>
      <c r="K53" t="s">
        <v>249</v>
      </c>
      <c r="L53" t="s">
        <v>250</v>
      </c>
      <c r="M53" t="s">
        <v>251</v>
      </c>
      <c r="N53" t="s">
        <v>252</v>
      </c>
      <c r="O53" t="s">
        <v>253</v>
      </c>
      <c r="P53" t="s">
        <v>254</v>
      </c>
    </row>
    <row r="54" ht="13.5" customHeight="1" spans="2:16">
      <c r="B54" t="s">
        <v>724</v>
      </c>
      <c r="C54" t="s">
        <v>725</v>
      </c>
      <c r="D54">
        <v>62640</v>
      </c>
      <c r="E54">
        <v>5220</v>
      </c>
      <c r="F54">
        <v>5220</v>
      </c>
      <c r="G54">
        <v>5220</v>
      </c>
      <c r="H54">
        <v>5220</v>
      </c>
      <c r="I54">
        <v>5220</v>
      </c>
      <c r="J54">
        <v>5220</v>
      </c>
      <c r="K54">
        <v>5220</v>
      </c>
      <c r="L54">
        <v>5220</v>
      </c>
      <c r="M54">
        <v>5220</v>
      </c>
      <c r="N54">
        <v>5220</v>
      </c>
      <c r="O54">
        <v>5220</v>
      </c>
      <c r="P54">
        <v>5220</v>
      </c>
    </row>
    <row r="55" ht="13.5" customHeight="1" spans="2:16">
      <c r="B55" t="s">
        <v>195</v>
      </c>
      <c r="C55" t="s">
        <v>726</v>
      </c>
      <c r="D55">
        <v>0</v>
      </c>
      <c r="E55">
        <v>0</v>
      </c>
      <c r="F55">
        <v>0</v>
      </c>
      <c r="G55">
        <v>0</v>
      </c>
      <c r="H55">
        <v>0</v>
      </c>
      <c r="I55">
        <v>0</v>
      </c>
      <c r="J55">
        <v>0</v>
      </c>
      <c r="K55">
        <v>0</v>
      </c>
      <c r="L55">
        <v>0</v>
      </c>
      <c r="M55">
        <v>0</v>
      </c>
      <c r="N55">
        <v>0</v>
      </c>
      <c r="O55">
        <v>0</v>
      </c>
      <c r="P55">
        <v>0</v>
      </c>
    </row>
    <row r="56" ht="13.5" customHeight="1" spans="2:16">
      <c r="B56" t="s">
        <v>727</v>
      </c>
      <c r="C56" t="s">
        <v>728</v>
      </c>
      <c r="D56">
        <v>0</v>
      </c>
      <c r="E56">
        <v>0</v>
      </c>
      <c r="F56">
        <v>0</v>
      </c>
      <c r="G56">
        <v>0</v>
      </c>
      <c r="H56">
        <v>0</v>
      </c>
      <c r="I56">
        <v>0</v>
      </c>
      <c r="J56">
        <v>0</v>
      </c>
      <c r="K56">
        <v>0</v>
      </c>
      <c r="L56">
        <v>0</v>
      </c>
      <c r="M56">
        <v>0</v>
      </c>
      <c r="N56">
        <v>0</v>
      </c>
      <c r="O56">
        <v>0</v>
      </c>
      <c r="P56">
        <v>0</v>
      </c>
    </row>
    <row r="57" ht="13.5" customHeight="1" spans="2:16">
      <c r="B57" t="s">
        <v>729</v>
      </c>
      <c r="C57" t="s">
        <v>730</v>
      </c>
      <c r="D57">
        <v>0</v>
      </c>
      <c r="E57">
        <v>0</v>
      </c>
      <c r="F57">
        <v>0</v>
      </c>
      <c r="G57">
        <v>0</v>
      </c>
      <c r="H57">
        <v>0</v>
      </c>
      <c r="I57">
        <v>0</v>
      </c>
      <c r="J57">
        <v>0</v>
      </c>
      <c r="K57">
        <v>0</v>
      </c>
      <c r="L57">
        <v>0</v>
      </c>
      <c r="M57">
        <v>0</v>
      </c>
      <c r="N57">
        <v>0</v>
      </c>
      <c r="O57">
        <v>0</v>
      </c>
      <c r="P57">
        <v>0</v>
      </c>
    </row>
    <row r="58" ht="13.5" customHeight="1" spans="2:16">
      <c r="B58" t="s">
        <v>203</v>
      </c>
      <c r="C58" t="s">
        <v>731</v>
      </c>
      <c r="D58">
        <v>0</v>
      </c>
      <c r="E58">
        <v>0</v>
      </c>
      <c r="F58">
        <v>0</v>
      </c>
      <c r="G58">
        <v>0</v>
      </c>
      <c r="H58">
        <v>0</v>
      </c>
      <c r="I58">
        <v>0</v>
      </c>
      <c r="J58">
        <v>0</v>
      </c>
      <c r="K58">
        <v>0</v>
      </c>
      <c r="L58">
        <v>0</v>
      </c>
      <c r="M58">
        <v>0</v>
      </c>
      <c r="N58">
        <v>0</v>
      </c>
      <c r="O58">
        <v>0</v>
      </c>
      <c r="P58">
        <v>0</v>
      </c>
    </row>
    <row r="59" ht="13.5" customHeight="1" spans="2:16">
      <c r="B59" t="s">
        <v>732</v>
      </c>
      <c r="C59" t="s">
        <v>733</v>
      </c>
      <c r="D59">
        <v>0</v>
      </c>
      <c r="E59">
        <v>0</v>
      </c>
      <c r="F59">
        <v>0</v>
      </c>
      <c r="G59">
        <v>0</v>
      </c>
      <c r="H59">
        <v>0</v>
      </c>
      <c r="I59">
        <v>0</v>
      </c>
      <c r="J59">
        <v>0</v>
      </c>
      <c r="K59">
        <v>0</v>
      </c>
      <c r="L59">
        <v>0</v>
      </c>
      <c r="M59">
        <v>0</v>
      </c>
      <c r="N59">
        <v>0</v>
      </c>
      <c r="O59">
        <v>0</v>
      </c>
      <c r="P59">
        <v>0</v>
      </c>
    </row>
    <row r="60" ht="13.5" customHeight="1" spans="2:16">
      <c r="B60" t="s">
        <v>734</v>
      </c>
      <c r="C60" t="s">
        <v>734</v>
      </c>
      <c r="D60">
        <v>0</v>
      </c>
      <c r="E60">
        <v>0</v>
      </c>
      <c r="F60">
        <v>0</v>
      </c>
      <c r="G60">
        <v>0</v>
      </c>
      <c r="H60">
        <v>0</v>
      </c>
      <c r="I60">
        <v>0</v>
      </c>
      <c r="J60">
        <v>0</v>
      </c>
      <c r="K60">
        <v>0</v>
      </c>
      <c r="L60">
        <v>0</v>
      </c>
      <c r="M60">
        <v>0</v>
      </c>
      <c r="N60">
        <v>0</v>
      </c>
      <c r="O60">
        <v>0</v>
      </c>
      <c r="P60">
        <v>0</v>
      </c>
    </row>
    <row r="61" ht="13.5" customHeight="1" spans="2:16">
      <c r="B61" t="s">
        <v>735</v>
      </c>
      <c r="C61" t="s">
        <v>735</v>
      </c>
      <c r="D61">
        <v>0</v>
      </c>
      <c r="E61">
        <v>0</v>
      </c>
      <c r="F61">
        <v>0</v>
      </c>
      <c r="G61">
        <v>0</v>
      </c>
      <c r="H61">
        <v>0</v>
      </c>
      <c r="I61">
        <v>0</v>
      </c>
      <c r="J61">
        <v>0</v>
      </c>
      <c r="K61">
        <v>0</v>
      </c>
      <c r="L61">
        <v>0</v>
      </c>
      <c r="M61">
        <v>0</v>
      </c>
      <c r="N61">
        <v>0</v>
      </c>
      <c r="O61">
        <v>0</v>
      </c>
      <c r="P61">
        <v>0</v>
      </c>
    </row>
    <row r="62" ht="13.5" customHeight="1" spans="2:16">
      <c r="B62" t="s">
        <v>736</v>
      </c>
      <c r="C62" t="s">
        <v>736</v>
      </c>
      <c r="D62">
        <v>0</v>
      </c>
      <c r="E62">
        <v>0</v>
      </c>
      <c r="F62">
        <v>0</v>
      </c>
      <c r="G62">
        <v>0</v>
      </c>
      <c r="H62">
        <v>0</v>
      </c>
      <c r="I62">
        <v>0</v>
      </c>
      <c r="J62">
        <v>0</v>
      </c>
      <c r="K62">
        <v>0</v>
      </c>
      <c r="L62">
        <v>0</v>
      </c>
      <c r="M62">
        <v>0</v>
      </c>
      <c r="N62">
        <v>0</v>
      </c>
      <c r="O62">
        <v>0</v>
      </c>
      <c r="P62">
        <v>0</v>
      </c>
    </row>
    <row r="63" ht="13.5" customHeight="1" spans="2:16">
      <c r="B63" t="s">
        <v>737</v>
      </c>
      <c r="C63" t="s">
        <v>737</v>
      </c>
      <c r="D63">
        <v>0</v>
      </c>
      <c r="E63">
        <v>0</v>
      </c>
      <c r="F63">
        <v>0</v>
      </c>
      <c r="G63">
        <v>0</v>
      </c>
      <c r="H63">
        <v>0</v>
      </c>
      <c r="I63">
        <v>0</v>
      </c>
      <c r="J63">
        <v>0</v>
      </c>
      <c r="K63">
        <v>0</v>
      </c>
      <c r="L63">
        <v>0</v>
      </c>
      <c r="M63">
        <v>0</v>
      </c>
      <c r="N63">
        <v>0</v>
      </c>
      <c r="O63">
        <v>0</v>
      </c>
      <c r="P63">
        <v>0</v>
      </c>
    </row>
    <row r="64" ht="13.5" customHeight="1" spans="2:16">
      <c r="B64" t="s">
        <v>732</v>
      </c>
      <c r="C64" t="s">
        <v>732</v>
      </c>
      <c r="D64">
        <v>0</v>
      </c>
      <c r="E64">
        <v>0</v>
      </c>
      <c r="F64">
        <v>0</v>
      </c>
      <c r="G64">
        <v>0</v>
      </c>
      <c r="H64">
        <v>0</v>
      </c>
      <c r="I64">
        <v>0</v>
      </c>
      <c r="J64">
        <v>0</v>
      </c>
      <c r="K64">
        <v>0</v>
      </c>
      <c r="L64">
        <v>0</v>
      </c>
      <c r="M64">
        <v>0</v>
      </c>
      <c r="N64">
        <v>0</v>
      </c>
      <c r="O64">
        <v>0</v>
      </c>
      <c r="P64">
        <v>0</v>
      </c>
    </row>
    <row r="65" ht="13.5" customHeight="1" spans="2:16">
      <c r="B65" t="s">
        <v>738</v>
      </c>
      <c r="D65">
        <v>62640</v>
      </c>
      <c r="E65">
        <v>5220</v>
      </c>
      <c r="F65">
        <v>5220</v>
      </c>
      <c r="G65">
        <v>5220</v>
      </c>
      <c r="H65">
        <v>5220</v>
      </c>
      <c r="I65">
        <v>5220</v>
      </c>
      <c r="J65">
        <v>5220</v>
      </c>
      <c r="K65">
        <v>5220</v>
      </c>
      <c r="L65">
        <v>5220</v>
      </c>
      <c r="M65">
        <v>5220</v>
      </c>
      <c r="N65">
        <v>5220</v>
      </c>
      <c r="O65">
        <v>5220</v>
      </c>
      <c r="P65">
        <v>5220</v>
      </c>
    </row>
    <row r="67" ht="13.5" customHeight="1" spans="2:2">
      <c r="B67" t="s">
        <v>742</v>
      </c>
    </row>
    <row r="68" ht="13.5" customHeight="1" spans="2:16">
      <c r="B68" t="s">
        <v>722</v>
      </c>
      <c r="C68" t="s">
        <v>723</v>
      </c>
      <c r="D68" t="s">
        <v>242</v>
      </c>
      <c r="E68" t="s">
        <v>243</v>
      </c>
      <c r="F68" t="s">
        <v>244</v>
      </c>
      <c r="G68" t="s">
        <v>245</v>
      </c>
      <c r="H68" t="s">
        <v>246</v>
      </c>
      <c r="I68" t="s">
        <v>247</v>
      </c>
      <c r="J68" t="s">
        <v>248</v>
      </c>
      <c r="K68" t="s">
        <v>249</v>
      </c>
      <c r="L68" t="s">
        <v>250</v>
      </c>
      <c r="M68" t="s">
        <v>251</v>
      </c>
      <c r="N68" t="s">
        <v>252</v>
      </c>
      <c r="O68" t="s">
        <v>253</v>
      </c>
      <c r="P68" t="s">
        <v>254</v>
      </c>
    </row>
    <row r="69" ht="13.5" customHeight="1" spans="2:16">
      <c r="B69" t="s">
        <v>724</v>
      </c>
      <c r="C69" t="s">
        <v>725</v>
      </c>
      <c r="D69">
        <v>55060.2</v>
      </c>
      <c r="E69">
        <v>4588.35</v>
      </c>
      <c r="F69">
        <v>4588.35</v>
      </c>
      <c r="G69">
        <v>4588.35</v>
      </c>
      <c r="H69">
        <v>4588.35</v>
      </c>
      <c r="I69">
        <v>4588.35</v>
      </c>
      <c r="J69">
        <v>4588.35</v>
      </c>
      <c r="K69">
        <v>4588.35</v>
      </c>
      <c r="L69">
        <v>4588.35</v>
      </c>
      <c r="M69">
        <v>4588.35</v>
      </c>
      <c r="N69">
        <v>4588.35</v>
      </c>
      <c r="O69">
        <v>4588.35</v>
      </c>
      <c r="P69">
        <v>4588.35</v>
      </c>
    </row>
    <row r="70" ht="13.5" customHeight="1" spans="2:16">
      <c r="B70" t="s">
        <v>195</v>
      </c>
      <c r="C70" t="s">
        <v>726</v>
      </c>
      <c r="D70">
        <v>0</v>
      </c>
      <c r="E70">
        <v>0</v>
      </c>
      <c r="F70">
        <v>0</v>
      </c>
      <c r="G70">
        <v>0</v>
      </c>
      <c r="H70">
        <v>0</v>
      </c>
      <c r="I70">
        <v>0</v>
      </c>
      <c r="J70">
        <v>0</v>
      </c>
      <c r="K70">
        <v>0</v>
      </c>
      <c r="L70">
        <v>0</v>
      </c>
      <c r="M70">
        <v>0</v>
      </c>
      <c r="N70">
        <v>0</v>
      </c>
      <c r="O70">
        <v>0</v>
      </c>
      <c r="P70">
        <v>0</v>
      </c>
    </row>
    <row r="71" ht="13.5" customHeight="1" spans="2:16">
      <c r="B71" t="s">
        <v>727</v>
      </c>
      <c r="C71" t="s">
        <v>728</v>
      </c>
      <c r="D71">
        <v>49412.16</v>
      </c>
      <c r="E71">
        <v>4117.68</v>
      </c>
      <c r="F71">
        <v>4117.68</v>
      </c>
      <c r="G71">
        <v>4117.68</v>
      </c>
      <c r="H71">
        <v>4117.68</v>
      </c>
      <c r="I71">
        <v>4117.68</v>
      </c>
      <c r="J71">
        <v>4117.68</v>
      </c>
      <c r="K71">
        <v>4117.68</v>
      </c>
      <c r="L71">
        <v>4117.68</v>
      </c>
      <c r="M71">
        <v>4117.68</v>
      </c>
      <c r="N71">
        <v>4117.68</v>
      </c>
      <c r="O71">
        <v>4117.68</v>
      </c>
      <c r="P71">
        <v>4117.68</v>
      </c>
    </row>
    <row r="72" ht="13.5" customHeight="1" spans="2:16">
      <c r="B72" t="s">
        <v>729</v>
      </c>
      <c r="C72" t="s">
        <v>730</v>
      </c>
      <c r="D72">
        <v>0</v>
      </c>
      <c r="E72">
        <v>0</v>
      </c>
      <c r="F72">
        <v>0</v>
      </c>
      <c r="G72">
        <v>0</v>
      </c>
      <c r="H72">
        <v>0</v>
      </c>
      <c r="I72">
        <v>0</v>
      </c>
      <c r="J72">
        <v>0</v>
      </c>
      <c r="K72">
        <v>0</v>
      </c>
      <c r="L72">
        <v>0</v>
      </c>
      <c r="M72">
        <v>0</v>
      </c>
      <c r="N72">
        <v>0</v>
      </c>
      <c r="O72">
        <v>0</v>
      </c>
      <c r="P72">
        <v>0</v>
      </c>
    </row>
    <row r="73" ht="13.5" customHeight="1" spans="2:16">
      <c r="B73" t="s">
        <v>203</v>
      </c>
      <c r="C73" t="s">
        <v>731</v>
      </c>
      <c r="D73">
        <v>118248</v>
      </c>
      <c r="E73">
        <v>9854</v>
      </c>
      <c r="F73">
        <v>9854</v>
      </c>
      <c r="G73">
        <v>9854</v>
      </c>
      <c r="H73">
        <v>9854</v>
      </c>
      <c r="I73">
        <v>9854</v>
      </c>
      <c r="J73">
        <v>9854</v>
      </c>
      <c r="K73">
        <v>9854</v>
      </c>
      <c r="L73">
        <v>9854</v>
      </c>
      <c r="M73">
        <v>9854</v>
      </c>
      <c r="N73">
        <v>9854</v>
      </c>
      <c r="O73">
        <v>9854</v>
      </c>
      <c r="P73">
        <v>9854</v>
      </c>
    </row>
    <row r="74" ht="13.5" customHeight="1" spans="2:16">
      <c r="B74" t="s">
        <v>732</v>
      </c>
      <c r="C74" t="s">
        <v>733</v>
      </c>
      <c r="D74">
        <v>0</v>
      </c>
      <c r="E74">
        <v>0</v>
      </c>
      <c r="F74">
        <v>0</v>
      </c>
      <c r="G74">
        <v>0</v>
      </c>
      <c r="H74">
        <v>0</v>
      </c>
      <c r="I74">
        <v>0</v>
      </c>
      <c r="J74">
        <v>0</v>
      </c>
      <c r="K74">
        <v>0</v>
      </c>
      <c r="L74">
        <v>0</v>
      </c>
      <c r="M74">
        <v>0</v>
      </c>
      <c r="N74">
        <v>0</v>
      </c>
      <c r="O74">
        <v>0</v>
      </c>
      <c r="P74">
        <v>0</v>
      </c>
    </row>
    <row r="75" ht="13.5" customHeight="1" spans="2:16">
      <c r="B75" t="s">
        <v>734</v>
      </c>
      <c r="C75" t="s">
        <v>734</v>
      </c>
      <c r="D75">
        <v>0</v>
      </c>
      <c r="E75">
        <v>0</v>
      </c>
      <c r="F75">
        <v>0</v>
      </c>
      <c r="G75">
        <v>0</v>
      </c>
      <c r="H75">
        <v>0</v>
      </c>
      <c r="I75">
        <v>0</v>
      </c>
      <c r="J75">
        <v>0</v>
      </c>
      <c r="K75">
        <v>0</v>
      </c>
      <c r="L75">
        <v>0</v>
      </c>
      <c r="M75">
        <v>0</v>
      </c>
      <c r="N75">
        <v>0</v>
      </c>
      <c r="O75">
        <v>0</v>
      </c>
      <c r="P75">
        <v>0</v>
      </c>
    </row>
    <row r="76" ht="13.5" customHeight="1" spans="2:16">
      <c r="B76" t="s">
        <v>735</v>
      </c>
      <c r="C76" t="s">
        <v>735</v>
      </c>
      <c r="D76">
        <v>0</v>
      </c>
      <c r="E76">
        <v>0</v>
      </c>
      <c r="F76">
        <v>0</v>
      </c>
      <c r="G76">
        <v>0</v>
      </c>
      <c r="H76">
        <v>0</v>
      </c>
      <c r="I76">
        <v>0</v>
      </c>
      <c r="J76">
        <v>0</v>
      </c>
      <c r="K76">
        <v>0</v>
      </c>
      <c r="L76">
        <v>0</v>
      </c>
      <c r="M76">
        <v>0</v>
      </c>
      <c r="N76">
        <v>0</v>
      </c>
      <c r="O76">
        <v>0</v>
      </c>
      <c r="P76">
        <v>0</v>
      </c>
    </row>
    <row r="77" ht="13.5" customHeight="1" spans="2:16">
      <c r="B77" t="s">
        <v>736</v>
      </c>
      <c r="C77" t="s">
        <v>736</v>
      </c>
      <c r="D77">
        <v>0</v>
      </c>
      <c r="E77">
        <v>0</v>
      </c>
      <c r="F77">
        <v>0</v>
      </c>
      <c r="G77">
        <v>0</v>
      </c>
      <c r="H77">
        <v>0</v>
      </c>
      <c r="I77">
        <v>0</v>
      </c>
      <c r="J77">
        <v>0</v>
      </c>
      <c r="K77">
        <v>0</v>
      </c>
      <c r="L77">
        <v>0</v>
      </c>
      <c r="M77">
        <v>0</v>
      </c>
      <c r="N77">
        <v>0</v>
      </c>
      <c r="O77">
        <v>0</v>
      </c>
      <c r="P77">
        <v>0</v>
      </c>
    </row>
    <row r="78" ht="13.5" customHeight="1" spans="2:16">
      <c r="B78" t="s">
        <v>737</v>
      </c>
      <c r="C78" t="s">
        <v>737</v>
      </c>
      <c r="D78">
        <v>0</v>
      </c>
      <c r="E78">
        <v>0</v>
      </c>
      <c r="F78">
        <v>0</v>
      </c>
      <c r="G78">
        <v>0</v>
      </c>
      <c r="H78">
        <v>0</v>
      </c>
      <c r="I78">
        <v>0</v>
      </c>
      <c r="J78">
        <v>0</v>
      </c>
      <c r="K78">
        <v>0</v>
      </c>
      <c r="L78">
        <v>0</v>
      </c>
      <c r="M78">
        <v>0</v>
      </c>
      <c r="N78">
        <v>0</v>
      </c>
      <c r="O78">
        <v>0</v>
      </c>
      <c r="P78">
        <v>0</v>
      </c>
    </row>
    <row r="79" ht="13.5" customHeight="1" spans="2:16">
      <c r="B79" t="s">
        <v>732</v>
      </c>
      <c r="C79" t="s">
        <v>732</v>
      </c>
      <c r="D79">
        <v>0</v>
      </c>
      <c r="E79">
        <v>0</v>
      </c>
      <c r="F79">
        <v>0</v>
      </c>
      <c r="G79">
        <v>0</v>
      </c>
      <c r="H79">
        <v>0</v>
      </c>
      <c r="I79">
        <v>0</v>
      </c>
      <c r="J79">
        <v>0</v>
      </c>
      <c r="K79">
        <v>0</v>
      </c>
      <c r="L79">
        <v>0</v>
      </c>
      <c r="M79">
        <v>0</v>
      </c>
      <c r="N79">
        <v>0</v>
      </c>
      <c r="O79">
        <v>0</v>
      </c>
      <c r="P79">
        <v>0</v>
      </c>
    </row>
    <row r="80" ht="13.5" customHeight="1" spans="2:16">
      <c r="B80" t="s">
        <v>738</v>
      </c>
      <c r="D80">
        <v>222720.36</v>
      </c>
      <c r="E80">
        <v>18560.03</v>
      </c>
      <c r="F80">
        <v>18560.03</v>
      </c>
      <c r="G80">
        <v>18560.03</v>
      </c>
      <c r="H80">
        <v>18560.03</v>
      </c>
      <c r="I80">
        <v>18560.03</v>
      </c>
      <c r="J80">
        <v>18560.03</v>
      </c>
      <c r="K80">
        <v>18560.03</v>
      </c>
      <c r="L80">
        <v>18560.03</v>
      </c>
      <c r="M80">
        <v>18560.03</v>
      </c>
      <c r="N80">
        <v>18560.03</v>
      </c>
      <c r="O80">
        <v>18560.03</v>
      </c>
      <c r="P80">
        <v>18560.03</v>
      </c>
    </row>
    <row r="82" ht="13.5" customHeight="1" spans="2:2">
      <c r="B82" t="s">
        <v>743</v>
      </c>
    </row>
    <row r="83" ht="13.5" customHeight="1" spans="2:16">
      <c r="B83" t="s">
        <v>722</v>
      </c>
      <c r="C83" t="s">
        <v>723</v>
      </c>
      <c r="D83" t="s">
        <v>242</v>
      </c>
      <c r="E83" t="s">
        <v>243</v>
      </c>
      <c r="F83" t="s">
        <v>244</v>
      </c>
      <c r="G83" t="s">
        <v>245</v>
      </c>
      <c r="H83" t="s">
        <v>246</v>
      </c>
      <c r="I83" t="s">
        <v>247</v>
      </c>
      <c r="J83" t="s">
        <v>248</v>
      </c>
      <c r="K83" t="s">
        <v>249</v>
      </c>
      <c r="L83" t="s">
        <v>250</v>
      </c>
      <c r="M83" t="s">
        <v>251</v>
      </c>
      <c r="N83" t="s">
        <v>252</v>
      </c>
      <c r="O83" t="s">
        <v>253</v>
      </c>
      <c r="P83" t="s">
        <v>254</v>
      </c>
    </row>
    <row r="84" ht="13.5" customHeight="1" spans="2:16">
      <c r="B84" t="s">
        <v>724</v>
      </c>
      <c r="C84" t="s">
        <v>725</v>
      </c>
      <c r="D84">
        <v>18720</v>
      </c>
      <c r="E84">
        <v>1560</v>
      </c>
      <c r="F84">
        <v>1560</v>
      </c>
      <c r="G84">
        <v>1560</v>
      </c>
      <c r="H84">
        <v>1560</v>
      </c>
      <c r="I84">
        <v>1560</v>
      </c>
      <c r="J84">
        <v>1560</v>
      </c>
      <c r="K84">
        <v>1560</v>
      </c>
      <c r="L84">
        <v>1560</v>
      </c>
      <c r="M84">
        <v>1560</v>
      </c>
      <c r="N84">
        <v>1560</v>
      </c>
      <c r="O84">
        <v>1560</v>
      </c>
      <c r="P84">
        <v>1560</v>
      </c>
    </row>
    <row r="85" ht="13.5" customHeight="1" spans="2:16">
      <c r="B85" t="s">
        <v>195</v>
      </c>
      <c r="C85" t="s">
        <v>726</v>
      </c>
      <c r="D85">
        <v>0</v>
      </c>
      <c r="E85">
        <v>0</v>
      </c>
      <c r="F85">
        <v>0</v>
      </c>
      <c r="G85">
        <v>0</v>
      </c>
      <c r="H85">
        <v>0</v>
      </c>
      <c r="I85">
        <v>0</v>
      </c>
      <c r="J85">
        <v>0</v>
      </c>
      <c r="K85">
        <v>0</v>
      </c>
      <c r="L85">
        <v>0</v>
      </c>
      <c r="M85">
        <v>0</v>
      </c>
      <c r="N85">
        <v>0</v>
      </c>
      <c r="O85">
        <v>0</v>
      </c>
      <c r="P85">
        <v>0</v>
      </c>
    </row>
    <row r="86" ht="13.5" customHeight="1" spans="2:16">
      <c r="B86" t="s">
        <v>727</v>
      </c>
      <c r="C86" t="s">
        <v>728</v>
      </c>
      <c r="D86">
        <v>8496</v>
      </c>
      <c r="E86">
        <v>708</v>
      </c>
      <c r="F86">
        <v>708</v>
      </c>
      <c r="G86">
        <v>708</v>
      </c>
      <c r="H86">
        <v>708</v>
      </c>
      <c r="I86">
        <v>708</v>
      </c>
      <c r="J86">
        <v>708</v>
      </c>
      <c r="K86">
        <v>708</v>
      </c>
      <c r="L86">
        <v>708</v>
      </c>
      <c r="M86">
        <v>708</v>
      </c>
      <c r="N86">
        <v>708</v>
      </c>
      <c r="O86">
        <v>708</v>
      </c>
      <c r="P86">
        <v>708</v>
      </c>
    </row>
    <row r="87" ht="13.5" customHeight="1" spans="2:16">
      <c r="B87" t="s">
        <v>729</v>
      </c>
      <c r="C87" t="s">
        <v>730</v>
      </c>
      <c r="D87">
        <v>0</v>
      </c>
      <c r="E87">
        <v>0</v>
      </c>
      <c r="F87">
        <v>0</v>
      </c>
      <c r="G87">
        <v>0</v>
      </c>
      <c r="H87">
        <v>0</v>
      </c>
      <c r="I87">
        <v>0</v>
      </c>
      <c r="J87">
        <v>0</v>
      </c>
      <c r="K87">
        <v>0</v>
      </c>
      <c r="L87">
        <v>0</v>
      </c>
      <c r="M87">
        <v>0</v>
      </c>
      <c r="N87">
        <v>0</v>
      </c>
      <c r="O87">
        <v>0</v>
      </c>
      <c r="P87">
        <v>0</v>
      </c>
    </row>
    <row r="88" ht="13.5" customHeight="1" spans="2:16">
      <c r="B88" t="s">
        <v>203</v>
      </c>
      <c r="C88" t="s">
        <v>731</v>
      </c>
      <c r="D88">
        <v>18408</v>
      </c>
      <c r="E88">
        <v>1534</v>
      </c>
      <c r="F88">
        <v>1534</v>
      </c>
      <c r="G88">
        <v>1534</v>
      </c>
      <c r="H88">
        <v>1534</v>
      </c>
      <c r="I88">
        <v>1534</v>
      </c>
      <c r="J88">
        <v>1534</v>
      </c>
      <c r="K88">
        <v>1534</v>
      </c>
      <c r="L88">
        <v>1534</v>
      </c>
      <c r="M88">
        <v>1534</v>
      </c>
      <c r="N88">
        <v>1534</v>
      </c>
      <c r="O88">
        <v>1534</v>
      </c>
      <c r="P88">
        <v>1534</v>
      </c>
    </row>
    <row r="89" ht="13.5" customHeight="1" spans="2:16">
      <c r="B89" t="s">
        <v>732</v>
      </c>
      <c r="C89" t="s">
        <v>733</v>
      </c>
      <c r="D89">
        <v>0</v>
      </c>
      <c r="E89">
        <v>0</v>
      </c>
      <c r="F89">
        <v>0</v>
      </c>
      <c r="G89">
        <v>0</v>
      </c>
      <c r="H89">
        <v>0</v>
      </c>
      <c r="I89">
        <v>0</v>
      </c>
      <c r="J89">
        <v>0</v>
      </c>
      <c r="K89">
        <v>0</v>
      </c>
      <c r="L89">
        <v>0</v>
      </c>
      <c r="M89">
        <v>0</v>
      </c>
      <c r="N89">
        <v>0</v>
      </c>
      <c r="O89">
        <v>0</v>
      </c>
      <c r="P89">
        <v>0</v>
      </c>
    </row>
    <row r="90" ht="13.5" customHeight="1" spans="2:16">
      <c r="B90" t="s">
        <v>734</v>
      </c>
      <c r="C90" t="s">
        <v>734</v>
      </c>
      <c r="D90">
        <v>0</v>
      </c>
      <c r="E90">
        <v>0</v>
      </c>
      <c r="F90">
        <v>0</v>
      </c>
      <c r="G90">
        <v>0</v>
      </c>
      <c r="H90">
        <v>0</v>
      </c>
      <c r="I90">
        <v>0</v>
      </c>
      <c r="J90">
        <v>0</v>
      </c>
      <c r="K90">
        <v>0</v>
      </c>
      <c r="L90">
        <v>0</v>
      </c>
      <c r="M90">
        <v>0</v>
      </c>
      <c r="N90">
        <v>0</v>
      </c>
      <c r="O90">
        <v>0</v>
      </c>
      <c r="P90">
        <v>0</v>
      </c>
    </row>
    <row r="91" ht="13.5" customHeight="1" spans="2:16">
      <c r="B91" t="s">
        <v>735</v>
      </c>
      <c r="C91" t="s">
        <v>735</v>
      </c>
      <c r="D91">
        <v>0</v>
      </c>
      <c r="E91">
        <v>0</v>
      </c>
      <c r="F91">
        <v>0</v>
      </c>
      <c r="G91">
        <v>0</v>
      </c>
      <c r="H91">
        <v>0</v>
      </c>
      <c r="I91">
        <v>0</v>
      </c>
      <c r="J91">
        <v>0</v>
      </c>
      <c r="K91">
        <v>0</v>
      </c>
      <c r="L91">
        <v>0</v>
      </c>
      <c r="M91">
        <v>0</v>
      </c>
      <c r="N91">
        <v>0</v>
      </c>
      <c r="O91">
        <v>0</v>
      </c>
      <c r="P91">
        <v>0</v>
      </c>
    </row>
    <row r="92" ht="13.5" customHeight="1" spans="2:16">
      <c r="B92" t="s">
        <v>736</v>
      </c>
      <c r="C92" t="s">
        <v>736</v>
      </c>
      <c r="D92">
        <v>0</v>
      </c>
      <c r="E92">
        <v>0</v>
      </c>
      <c r="F92">
        <v>0</v>
      </c>
      <c r="G92">
        <v>0</v>
      </c>
      <c r="H92">
        <v>0</v>
      </c>
      <c r="I92">
        <v>0</v>
      </c>
      <c r="J92">
        <v>0</v>
      </c>
      <c r="K92">
        <v>0</v>
      </c>
      <c r="L92">
        <v>0</v>
      </c>
      <c r="M92">
        <v>0</v>
      </c>
      <c r="N92">
        <v>0</v>
      </c>
      <c r="O92">
        <v>0</v>
      </c>
      <c r="P92">
        <v>0</v>
      </c>
    </row>
    <row r="93" ht="13.5" customHeight="1" spans="2:16">
      <c r="B93" t="s">
        <v>737</v>
      </c>
      <c r="C93" t="s">
        <v>737</v>
      </c>
      <c r="D93">
        <v>0</v>
      </c>
      <c r="E93">
        <v>0</v>
      </c>
      <c r="F93">
        <v>0</v>
      </c>
      <c r="G93">
        <v>0</v>
      </c>
      <c r="H93">
        <v>0</v>
      </c>
      <c r="I93">
        <v>0</v>
      </c>
      <c r="J93">
        <v>0</v>
      </c>
      <c r="K93">
        <v>0</v>
      </c>
      <c r="L93">
        <v>0</v>
      </c>
      <c r="M93">
        <v>0</v>
      </c>
      <c r="N93">
        <v>0</v>
      </c>
      <c r="O93">
        <v>0</v>
      </c>
      <c r="P93">
        <v>0</v>
      </c>
    </row>
    <row r="94" ht="13.5" customHeight="1" spans="2:16">
      <c r="B94" t="s">
        <v>732</v>
      </c>
      <c r="C94" t="s">
        <v>732</v>
      </c>
      <c r="D94">
        <v>0</v>
      </c>
      <c r="E94">
        <v>0</v>
      </c>
      <c r="F94">
        <v>0</v>
      </c>
      <c r="G94">
        <v>0</v>
      </c>
      <c r="H94">
        <v>0</v>
      </c>
      <c r="I94">
        <v>0</v>
      </c>
      <c r="J94">
        <v>0</v>
      </c>
      <c r="K94">
        <v>0</v>
      </c>
      <c r="L94">
        <v>0</v>
      </c>
      <c r="M94">
        <v>0</v>
      </c>
      <c r="N94">
        <v>0</v>
      </c>
      <c r="O94">
        <v>0</v>
      </c>
      <c r="P94">
        <v>0</v>
      </c>
    </row>
    <row r="95" ht="13.5" customHeight="1" spans="2:16">
      <c r="B95" t="s">
        <v>738</v>
      </c>
      <c r="D95">
        <v>45624</v>
      </c>
      <c r="E95">
        <v>3802</v>
      </c>
      <c r="F95">
        <v>3802</v>
      </c>
      <c r="G95">
        <v>3802</v>
      </c>
      <c r="H95">
        <v>3802</v>
      </c>
      <c r="I95">
        <v>3802</v>
      </c>
      <c r="J95">
        <v>3802</v>
      </c>
      <c r="K95">
        <v>3802</v>
      </c>
      <c r="L95">
        <v>3802</v>
      </c>
      <c r="M95">
        <v>3802</v>
      </c>
      <c r="N95">
        <v>3802</v>
      </c>
      <c r="O95">
        <v>3802</v>
      </c>
      <c r="P95">
        <v>3802</v>
      </c>
    </row>
    <row r="97" ht="13.5" customHeight="1" spans="2:2">
      <c r="B97" t="s">
        <v>744</v>
      </c>
    </row>
    <row r="98" ht="13.5" customHeight="1" spans="2:16">
      <c r="B98" t="s">
        <v>722</v>
      </c>
      <c r="C98" t="s">
        <v>723</v>
      </c>
      <c r="D98" t="s">
        <v>242</v>
      </c>
      <c r="E98" t="s">
        <v>243</v>
      </c>
      <c r="F98" t="s">
        <v>244</v>
      </c>
      <c r="G98" t="s">
        <v>245</v>
      </c>
      <c r="H98" t="s">
        <v>246</v>
      </c>
      <c r="I98" t="s">
        <v>247</v>
      </c>
      <c r="J98" t="s">
        <v>248</v>
      </c>
      <c r="K98" t="s">
        <v>249</v>
      </c>
      <c r="L98" t="s">
        <v>250</v>
      </c>
      <c r="M98" t="s">
        <v>251</v>
      </c>
      <c r="N98" t="s">
        <v>252</v>
      </c>
      <c r="O98" t="s">
        <v>253</v>
      </c>
      <c r="P98" t="s">
        <v>254</v>
      </c>
    </row>
    <row r="99" ht="13.5" customHeight="1" spans="2:16">
      <c r="B99" t="s">
        <v>724</v>
      </c>
      <c r="C99" t="s">
        <v>725</v>
      </c>
      <c r="D99">
        <v>13404</v>
      </c>
      <c r="E99">
        <v>13404</v>
      </c>
      <c r="F99">
        <v>0</v>
      </c>
      <c r="G99">
        <v>0</v>
      </c>
      <c r="H99">
        <v>0</v>
      </c>
      <c r="I99">
        <v>0</v>
      </c>
      <c r="J99">
        <v>0</v>
      </c>
      <c r="K99">
        <v>0</v>
      </c>
      <c r="L99">
        <v>0</v>
      </c>
      <c r="M99">
        <v>0</v>
      </c>
      <c r="N99">
        <v>0</v>
      </c>
      <c r="O99">
        <v>0</v>
      </c>
      <c r="P99">
        <v>0</v>
      </c>
    </row>
    <row r="100" ht="13.5" customHeight="1" spans="2:16">
      <c r="B100" t="s">
        <v>195</v>
      </c>
      <c r="C100" t="s">
        <v>726</v>
      </c>
      <c r="D100">
        <v>0</v>
      </c>
      <c r="E100">
        <v>0</v>
      </c>
      <c r="F100">
        <v>0</v>
      </c>
      <c r="G100">
        <v>0</v>
      </c>
      <c r="H100">
        <v>0</v>
      </c>
      <c r="I100">
        <v>0</v>
      </c>
      <c r="J100">
        <v>0</v>
      </c>
      <c r="K100">
        <v>0</v>
      </c>
      <c r="L100">
        <v>0</v>
      </c>
      <c r="M100">
        <v>0</v>
      </c>
      <c r="N100">
        <v>0</v>
      </c>
      <c r="O100">
        <v>0</v>
      </c>
      <c r="P100">
        <v>0</v>
      </c>
    </row>
    <row r="101" ht="13.5" customHeight="1" spans="2:16">
      <c r="B101" t="s">
        <v>727</v>
      </c>
      <c r="C101" t="s">
        <v>728</v>
      </c>
      <c r="D101">
        <v>56568</v>
      </c>
      <c r="E101">
        <v>8454</v>
      </c>
      <c r="F101">
        <v>4374</v>
      </c>
      <c r="G101">
        <v>4374</v>
      </c>
      <c r="H101">
        <v>4374</v>
      </c>
      <c r="I101">
        <v>4374</v>
      </c>
      <c r="J101">
        <v>4374</v>
      </c>
      <c r="K101">
        <v>4374</v>
      </c>
      <c r="L101">
        <v>4374</v>
      </c>
      <c r="M101">
        <v>4374</v>
      </c>
      <c r="N101">
        <v>4374</v>
      </c>
      <c r="O101">
        <v>4374</v>
      </c>
      <c r="P101">
        <v>4374</v>
      </c>
    </row>
    <row r="102" ht="13.5" customHeight="1" spans="2:16">
      <c r="B102" t="s">
        <v>729</v>
      </c>
      <c r="C102" t="s">
        <v>730</v>
      </c>
      <c r="D102">
        <v>0</v>
      </c>
      <c r="E102">
        <v>0</v>
      </c>
      <c r="F102">
        <v>0</v>
      </c>
      <c r="G102">
        <v>0</v>
      </c>
      <c r="H102">
        <v>0</v>
      </c>
      <c r="I102">
        <v>0</v>
      </c>
      <c r="J102">
        <v>0</v>
      </c>
      <c r="K102">
        <v>0</v>
      </c>
      <c r="L102">
        <v>0</v>
      </c>
      <c r="M102">
        <v>0</v>
      </c>
      <c r="N102">
        <v>0</v>
      </c>
      <c r="O102">
        <v>0</v>
      </c>
      <c r="P102">
        <v>0</v>
      </c>
    </row>
    <row r="103" ht="13.5" customHeight="1" spans="2:16">
      <c r="B103" t="s">
        <v>203</v>
      </c>
      <c r="C103" t="s">
        <v>731</v>
      </c>
      <c r="D103">
        <v>117065</v>
      </c>
      <c r="E103">
        <v>12818</v>
      </c>
      <c r="F103">
        <v>9477</v>
      </c>
      <c r="G103">
        <v>9477</v>
      </c>
      <c r="H103">
        <v>9477</v>
      </c>
      <c r="I103">
        <v>9477</v>
      </c>
      <c r="J103">
        <v>9477</v>
      </c>
      <c r="K103">
        <v>9477</v>
      </c>
      <c r="L103">
        <v>9477</v>
      </c>
      <c r="M103">
        <v>9477</v>
      </c>
      <c r="N103">
        <v>9477</v>
      </c>
      <c r="O103">
        <v>9477</v>
      </c>
      <c r="P103">
        <v>9477</v>
      </c>
    </row>
    <row r="104" ht="13.5" customHeight="1" spans="2:16">
      <c r="B104" t="s">
        <v>732</v>
      </c>
      <c r="C104" t="s">
        <v>733</v>
      </c>
      <c r="D104">
        <v>0</v>
      </c>
      <c r="E104">
        <v>0</v>
      </c>
      <c r="F104">
        <v>0</v>
      </c>
      <c r="G104">
        <v>0</v>
      </c>
      <c r="H104">
        <v>0</v>
      </c>
      <c r="I104">
        <v>0</v>
      </c>
      <c r="J104">
        <v>0</v>
      </c>
      <c r="K104">
        <v>0</v>
      </c>
      <c r="L104">
        <v>0</v>
      </c>
      <c r="M104">
        <v>0</v>
      </c>
      <c r="N104">
        <v>0</v>
      </c>
      <c r="O104">
        <v>0</v>
      </c>
      <c r="P104">
        <v>0</v>
      </c>
    </row>
    <row r="105" ht="13.5" customHeight="1" spans="2:16">
      <c r="B105" t="s">
        <v>734</v>
      </c>
      <c r="C105" t="s">
        <v>734</v>
      </c>
      <c r="D105">
        <v>0</v>
      </c>
      <c r="E105">
        <v>0</v>
      </c>
      <c r="F105">
        <v>0</v>
      </c>
      <c r="G105">
        <v>0</v>
      </c>
      <c r="H105">
        <v>0</v>
      </c>
      <c r="I105">
        <v>0</v>
      </c>
      <c r="J105">
        <v>0</v>
      </c>
      <c r="K105">
        <v>0</v>
      </c>
      <c r="L105">
        <v>0</v>
      </c>
      <c r="M105">
        <v>0</v>
      </c>
      <c r="N105">
        <v>0</v>
      </c>
      <c r="O105">
        <v>0</v>
      </c>
      <c r="P105">
        <v>0</v>
      </c>
    </row>
    <row r="106" ht="13.5" customHeight="1" spans="2:16">
      <c r="B106" t="s">
        <v>735</v>
      </c>
      <c r="C106" t="s">
        <v>735</v>
      </c>
      <c r="D106">
        <v>0</v>
      </c>
      <c r="E106">
        <v>0</v>
      </c>
      <c r="F106">
        <v>0</v>
      </c>
      <c r="G106">
        <v>0</v>
      </c>
      <c r="H106">
        <v>0</v>
      </c>
      <c r="I106">
        <v>0</v>
      </c>
      <c r="J106">
        <v>0</v>
      </c>
      <c r="K106">
        <v>0</v>
      </c>
      <c r="L106">
        <v>0</v>
      </c>
      <c r="M106">
        <v>0</v>
      </c>
      <c r="N106">
        <v>0</v>
      </c>
      <c r="O106">
        <v>0</v>
      </c>
      <c r="P106">
        <v>0</v>
      </c>
    </row>
    <row r="107" ht="13.5" customHeight="1" spans="2:16">
      <c r="B107" t="s">
        <v>736</v>
      </c>
      <c r="C107" t="s">
        <v>736</v>
      </c>
      <c r="D107">
        <v>0</v>
      </c>
      <c r="E107">
        <v>0</v>
      </c>
      <c r="F107">
        <v>0</v>
      </c>
      <c r="G107">
        <v>0</v>
      </c>
      <c r="H107">
        <v>0</v>
      </c>
      <c r="I107">
        <v>0</v>
      </c>
      <c r="J107">
        <v>0</v>
      </c>
      <c r="K107">
        <v>0</v>
      </c>
      <c r="L107">
        <v>0</v>
      </c>
      <c r="M107">
        <v>0</v>
      </c>
      <c r="N107">
        <v>0</v>
      </c>
      <c r="O107">
        <v>0</v>
      </c>
      <c r="P107">
        <v>0</v>
      </c>
    </row>
    <row r="108" ht="13.5" customHeight="1" spans="2:16">
      <c r="B108" t="s">
        <v>737</v>
      </c>
      <c r="C108" t="s">
        <v>737</v>
      </c>
      <c r="D108">
        <v>0</v>
      </c>
      <c r="E108">
        <v>0</v>
      </c>
      <c r="F108">
        <v>0</v>
      </c>
      <c r="G108">
        <v>0</v>
      </c>
      <c r="H108">
        <v>0</v>
      </c>
      <c r="I108">
        <v>0</v>
      </c>
      <c r="J108">
        <v>0</v>
      </c>
      <c r="K108">
        <v>0</v>
      </c>
      <c r="L108">
        <v>0</v>
      </c>
      <c r="M108">
        <v>0</v>
      </c>
      <c r="N108">
        <v>0</v>
      </c>
      <c r="O108">
        <v>0</v>
      </c>
      <c r="P108">
        <v>0</v>
      </c>
    </row>
    <row r="109" ht="13.5" customHeight="1" spans="2:16">
      <c r="B109" t="s">
        <v>732</v>
      </c>
      <c r="C109" t="s">
        <v>732</v>
      </c>
      <c r="D109">
        <v>0</v>
      </c>
      <c r="E109">
        <v>0</v>
      </c>
      <c r="F109">
        <v>0</v>
      </c>
      <c r="G109">
        <v>0</v>
      </c>
      <c r="H109">
        <v>0</v>
      </c>
      <c r="I109">
        <v>0</v>
      </c>
      <c r="J109">
        <v>0</v>
      </c>
      <c r="K109">
        <v>0</v>
      </c>
      <c r="L109">
        <v>0</v>
      </c>
      <c r="M109">
        <v>0</v>
      </c>
      <c r="N109">
        <v>0</v>
      </c>
      <c r="O109">
        <v>0</v>
      </c>
      <c r="P109">
        <v>0</v>
      </c>
    </row>
    <row r="110" ht="13.5" customHeight="1" spans="2:16">
      <c r="B110" t="s">
        <v>738</v>
      </c>
      <c r="D110">
        <v>187037</v>
      </c>
      <c r="E110">
        <v>34676</v>
      </c>
      <c r="F110">
        <v>13851</v>
      </c>
      <c r="G110">
        <v>13851</v>
      </c>
      <c r="H110">
        <v>13851</v>
      </c>
      <c r="I110">
        <v>13851</v>
      </c>
      <c r="J110">
        <v>13851</v>
      </c>
      <c r="K110">
        <v>13851</v>
      </c>
      <c r="L110">
        <v>13851</v>
      </c>
      <c r="M110">
        <v>13851</v>
      </c>
      <c r="N110">
        <v>13851</v>
      </c>
      <c r="O110">
        <v>13851</v>
      </c>
      <c r="P110">
        <v>13851</v>
      </c>
    </row>
    <row r="112" ht="13.5" customHeight="1" spans="2:2">
      <c r="B112" t="s">
        <v>745</v>
      </c>
    </row>
    <row r="113" ht="13.5" customHeight="1" spans="2:16">
      <c r="B113" t="s">
        <v>722</v>
      </c>
      <c r="C113" t="s">
        <v>723</v>
      </c>
      <c r="D113" t="s">
        <v>242</v>
      </c>
      <c r="E113" t="s">
        <v>243</v>
      </c>
      <c r="F113" t="s">
        <v>244</v>
      </c>
      <c r="G113" t="s">
        <v>245</v>
      </c>
      <c r="H113" t="s">
        <v>246</v>
      </c>
      <c r="I113" t="s">
        <v>247</v>
      </c>
      <c r="J113" t="s">
        <v>248</v>
      </c>
      <c r="K113" t="s">
        <v>249</v>
      </c>
      <c r="L113" t="s">
        <v>250</v>
      </c>
      <c r="M113" t="s">
        <v>251</v>
      </c>
      <c r="N113" t="s">
        <v>252</v>
      </c>
      <c r="O113" t="s">
        <v>253</v>
      </c>
      <c r="P113" t="s">
        <v>254</v>
      </c>
    </row>
    <row r="114" ht="13.5" customHeight="1" spans="2:16">
      <c r="B114" t="s">
        <v>724</v>
      </c>
      <c r="C114" t="s">
        <v>725</v>
      </c>
      <c r="D114">
        <v>0</v>
      </c>
      <c r="E114">
        <v>0</v>
      </c>
      <c r="F114">
        <v>0</v>
      </c>
      <c r="G114">
        <v>0</v>
      </c>
      <c r="H114">
        <v>0</v>
      </c>
      <c r="I114">
        <v>0</v>
      </c>
      <c r="J114">
        <v>0</v>
      </c>
      <c r="K114">
        <v>0</v>
      </c>
      <c r="L114">
        <v>0</v>
      </c>
      <c r="M114">
        <v>0</v>
      </c>
      <c r="N114">
        <v>0</v>
      </c>
      <c r="O114">
        <v>0</v>
      </c>
      <c r="P114">
        <v>0</v>
      </c>
    </row>
    <row r="115" ht="13.5" customHeight="1" spans="2:16">
      <c r="B115" t="s">
        <v>195</v>
      </c>
      <c r="C115" t="s">
        <v>726</v>
      </c>
      <c r="D115">
        <v>0</v>
      </c>
      <c r="E115">
        <v>0</v>
      </c>
      <c r="F115">
        <v>0</v>
      </c>
      <c r="G115">
        <v>0</v>
      </c>
      <c r="H115">
        <v>0</v>
      </c>
      <c r="I115">
        <v>0</v>
      </c>
      <c r="J115">
        <v>0</v>
      </c>
      <c r="K115">
        <v>0</v>
      </c>
      <c r="L115">
        <v>0</v>
      </c>
      <c r="M115">
        <v>0</v>
      </c>
      <c r="N115">
        <v>0</v>
      </c>
      <c r="O115">
        <v>0</v>
      </c>
      <c r="P115">
        <v>0</v>
      </c>
    </row>
    <row r="116" ht="13.5" customHeight="1" spans="2:16">
      <c r="B116" t="s">
        <v>727</v>
      </c>
      <c r="C116" t="s">
        <v>728</v>
      </c>
      <c r="D116">
        <v>0</v>
      </c>
      <c r="E116">
        <v>0</v>
      </c>
      <c r="F116">
        <v>0</v>
      </c>
      <c r="G116">
        <v>0</v>
      </c>
      <c r="H116">
        <v>0</v>
      </c>
      <c r="I116">
        <v>0</v>
      </c>
      <c r="J116">
        <v>0</v>
      </c>
      <c r="K116">
        <v>0</v>
      </c>
      <c r="L116">
        <v>0</v>
      </c>
      <c r="M116">
        <v>0</v>
      </c>
      <c r="N116">
        <v>0</v>
      </c>
      <c r="O116">
        <v>0</v>
      </c>
      <c r="P116">
        <v>0</v>
      </c>
    </row>
    <row r="117" ht="13.5" customHeight="1" spans="2:16">
      <c r="B117" t="s">
        <v>729</v>
      </c>
      <c r="C117" t="s">
        <v>730</v>
      </c>
      <c r="D117">
        <v>0</v>
      </c>
      <c r="E117">
        <v>0</v>
      </c>
      <c r="F117">
        <v>0</v>
      </c>
      <c r="G117">
        <v>0</v>
      </c>
      <c r="H117">
        <v>0</v>
      </c>
      <c r="I117">
        <v>0</v>
      </c>
      <c r="J117">
        <v>0</v>
      </c>
      <c r="K117">
        <v>0</v>
      </c>
      <c r="L117">
        <v>0</v>
      </c>
      <c r="M117">
        <v>0</v>
      </c>
      <c r="N117">
        <v>0</v>
      </c>
      <c r="O117">
        <v>0</v>
      </c>
      <c r="P117">
        <v>0</v>
      </c>
    </row>
    <row r="118" ht="13.5" customHeight="1" spans="2:16">
      <c r="B118" t="s">
        <v>203</v>
      </c>
      <c r="C118" t="s">
        <v>731</v>
      </c>
      <c r="D118">
        <v>0</v>
      </c>
      <c r="E118">
        <v>0</v>
      </c>
      <c r="F118">
        <v>0</v>
      </c>
      <c r="G118">
        <v>0</v>
      </c>
      <c r="H118">
        <v>0</v>
      </c>
      <c r="I118">
        <v>0</v>
      </c>
      <c r="J118">
        <v>0</v>
      </c>
      <c r="K118">
        <v>0</v>
      </c>
      <c r="L118">
        <v>0</v>
      </c>
      <c r="M118">
        <v>0</v>
      </c>
      <c r="N118">
        <v>0</v>
      </c>
      <c r="O118">
        <v>0</v>
      </c>
      <c r="P118">
        <v>0</v>
      </c>
    </row>
    <row r="119" ht="13.5" customHeight="1" spans="2:16">
      <c r="B119" t="s">
        <v>732</v>
      </c>
      <c r="C119" t="s">
        <v>733</v>
      </c>
      <c r="D119">
        <v>0</v>
      </c>
      <c r="E119">
        <v>0</v>
      </c>
      <c r="F119">
        <v>0</v>
      </c>
      <c r="G119">
        <v>0</v>
      </c>
      <c r="H119">
        <v>0</v>
      </c>
      <c r="I119">
        <v>0</v>
      </c>
      <c r="J119">
        <v>0</v>
      </c>
      <c r="K119">
        <v>0</v>
      </c>
      <c r="L119">
        <v>0</v>
      </c>
      <c r="M119">
        <v>0</v>
      </c>
      <c r="N119">
        <v>0</v>
      </c>
      <c r="O119">
        <v>0</v>
      </c>
      <c r="P119">
        <v>0</v>
      </c>
    </row>
    <row r="120" ht="13.5" customHeight="1" spans="2:16">
      <c r="B120" t="s">
        <v>734</v>
      </c>
      <c r="C120" t="s">
        <v>734</v>
      </c>
      <c r="D120">
        <v>0</v>
      </c>
      <c r="E120">
        <v>0</v>
      </c>
      <c r="F120">
        <v>0</v>
      </c>
      <c r="G120">
        <v>0</v>
      </c>
      <c r="H120">
        <v>0</v>
      </c>
      <c r="I120">
        <v>0</v>
      </c>
      <c r="J120">
        <v>0</v>
      </c>
      <c r="K120">
        <v>0</v>
      </c>
      <c r="L120">
        <v>0</v>
      </c>
      <c r="M120">
        <v>0</v>
      </c>
      <c r="N120">
        <v>0</v>
      </c>
      <c r="O120">
        <v>0</v>
      </c>
      <c r="P120">
        <v>0</v>
      </c>
    </row>
    <row r="121" ht="13.5" customHeight="1" spans="2:16">
      <c r="B121" t="s">
        <v>735</v>
      </c>
      <c r="C121" t="s">
        <v>735</v>
      </c>
      <c r="D121">
        <v>0</v>
      </c>
      <c r="E121">
        <v>0</v>
      </c>
      <c r="F121">
        <v>0</v>
      </c>
      <c r="G121">
        <v>0</v>
      </c>
      <c r="H121">
        <v>0</v>
      </c>
      <c r="I121">
        <v>0</v>
      </c>
      <c r="J121">
        <v>0</v>
      </c>
      <c r="K121">
        <v>0</v>
      </c>
      <c r="L121">
        <v>0</v>
      </c>
      <c r="M121">
        <v>0</v>
      </c>
      <c r="N121">
        <v>0</v>
      </c>
      <c r="O121">
        <v>0</v>
      </c>
      <c r="P121">
        <v>0</v>
      </c>
    </row>
    <row r="122" ht="13.5" customHeight="1" spans="2:16">
      <c r="B122" t="s">
        <v>736</v>
      </c>
      <c r="C122" t="s">
        <v>736</v>
      </c>
      <c r="D122">
        <v>0</v>
      </c>
      <c r="E122">
        <v>0</v>
      </c>
      <c r="F122">
        <v>0</v>
      </c>
      <c r="G122">
        <v>0</v>
      </c>
      <c r="H122">
        <v>0</v>
      </c>
      <c r="I122">
        <v>0</v>
      </c>
      <c r="J122">
        <v>0</v>
      </c>
      <c r="K122">
        <v>0</v>
      </c>
      <c r="L122">
        <v>0</v>
      </c>
      <c r="M122">
        <v>0</v>
      </c>
      <c r="N122">
        <v>0</v>
      </c>
      <c r="O122">
        <v>0</v>
      </c>
      <c r="P122">
        <v>0</v>
      </c>
    </row>
    <row r="123" ht="13.5" customHeight="1" spans="2:16">
      <c r="B123" t="s">
        <v>737</v>
      </c>
      <c r="C123" t="s">
        <v>737</v>
      </c>
      <c r="D123">
        <v>0</v>
      </c>
      <c r="E123">
        <v>0</v>
      </c>
      <c r="F123">
        <v>0</v>
      </c>
      <c r="G123">
        <v>0</v>
      </c>
      <c r="H123">
        <v>0</v>
      </c>
      <c r="I123">
        <v>0</v>
      </c>
      <c r="J123">
        <v>0</v>
      </c>
      <c r="K123">
        <v>0</v>
      </c>
      <c r="L123">
        <v>0</v>
      </c>
      <c r="M123">
        <v>0</v>
      </c>
      <c r="N123">
        <v>0</v>
      </c>
      <c r="O123">
        <v>0</v>
      </c>
      <c r="P123">
        <v>0</v>
      </c>
    </row>
    <row r="124" ht="13.5" customHeight="1" spans="2:16">
      <c r="B124" t="s">
        <v>732</v>
      </c>
      <c r="C124" t="s">
        <v>732</v>
      </c>
      <c r="D124">
        <v>0</v>
      </c>
      <c r="E124">
        <v>0</v>
      </c>
      <c r="F124">
        <v>0</v>
      </c>
      <c r="G124">
        <v>0</v>
      </c>
      <c r="H124">
        <v>0</v>
      </c>
      <c r="I124">
        <v>0</v>
      </c>
      <c r="J124">
        <v>0</v>
      </c>
      <c r="K124">
        <v>0</v>
      </c>
      <c r="L124">
        <v>0</v>
      </c>
      <c r="M124">
        <v>0</v>
      </c>
      <c r="N124">
        <v>0</v>
      </c>
      <c r="O124">
        <v>0</v>
      </c>
      <c r="P124">
        <v>0</v>
      </c>
    </row>
    <row r="125" ht="13.5" customHeight="1" spans="2:16">
      <c r="B125" t="s">
        <v>738</v>
      </c>
      <c r="D125">
        <v>0</v>
      </c>
      <c r="E125">
        <v>0</v>
      </c>
      <c r="F125">
        <v>0</v>
      </c>
      <c r="G125">
        <v>0</v>
      </c>
      <c r="H125">
        <v>0</v>
      </c>
      <c r="I125">
        <v>0</v>
      </c>
      <c r="J125">
        <v>0</v>
      </c>
      <c r="K125">
        <v>0</v>
      </c>
      <c r="L125">
        <v>0</v>
      </c>
      <c r="M125">
        <v>0</v>
      </c>
      <c r="N125">
        <v>0</v>
      </c>
      <c r="O125">
        <v>0</v>
      </c>
      <c r="P125">
        <v>0</v>
      </c>
    </row>
    <row r="127" ht="13.5" customHeight="1" spans="2:2">
      <c r="B127" t="s">
        <v>746</v>
      </c>
    </row>
    <row r="128" ht="13.5" customHeight="1" spans="2:16">
      <c r="B128" t="s">
        <v>722</v>
      </c>
      <c r="C128" t="s">
        <v>723</v>
      </c>
      <c r="D128" t="s">
        <v>242</v>
      </c>
      <c r="E128" t="s">
        <v>243</v>
      </c>
      <c r="F128" t="s">
        <v>244</v>
      </c>
      <c r="G128" t="s">
        <v>245</v>
      </c>
      <c r="H128" t="s">
        <v>246</v>
      </c>
      <c r="I128" t="s">
        <v>247</v>
      </c>
      <c r="J128" t="s">
        <v>248</v>
      </c>
      <c r="K128" t="s">
        <v>249</v>
      </c>
      <c r="L128" t="s">
        <v>250</v>
      </c>
      <c r="M128" t="s">
        <v>251</v>
      </c>
      <c r="N128" t="s">
        <v>252</v>
      </c>
      <c r="O128" t="s">
        <v>253</v>
      </c>
      <c r="P128" t="s">
        <v>254</v>
      </c>
    </row>
    <row r="129" ht="13.5" customHeight="1" spans="2:16">
      <c r="B129" t="s">
        <v>724</v>
      </c>
      <c r="C129" t="s">
        <v>725</v>
      </c>
      <c r="D129">
        <v>0</v>
      </c>
      <c r="E129">
        <v>0</v>
      </c>
      <c r="F129">
        <v>0</v>
      </c>
      <c r="G129">
        <v>0</v>
      </c>
      <c r="H129">
        <v>0</v>
      </c>
      <c r="I129">
        <v>0</v>
      </c>
      <c r="J129">
        <v>0</v>
      </c>
      <c r="K129">
        <v>0</v>
      </c>
      <c r="L129">
        <v>0</v>
      </c>
      <c r="M129">
        <v>0</v>
      </c>
      <c r="N129">
        <v>0</v>
      </c>
      <c r="O129">
        <v>0</v>
      </c>
      <c r="P129">
        <v>0</v>
      </c>
    </row>
    <row r="130" ht="13.5" customHeight="1" spans="2:16">
      <c r="B130" t="s">
        <v>195</v>
      </c>
      <c r="C130" t="s">
        <v>726</v>
      </c>
      <c r="D130">
        <v>0</v>
      </c>
      <c r="E130">
        <v>0</v>
      </c>
      <c r="F130">
        <v>0</v>
      </c>
      <c r="G130">
        <v>0</v>
      </c>
      <c r="H130">
        <v>0</v>
      </c>
      <c r="I130">
        <v>0</v>
      </c>
      <c r="J130">
        <v>0</v>
      </c>
      <c r="K130">
        <v>0</v>
      </c>
      <c r="L130">
        <v>0</v>
      </c>
      <c r="M130">
        <v>0</v>
      </c>
      <c r="N130">
        <v>0</v>
      </c>
      <c r="O130">
        <v>0</v>
      </c>
      <c r="P130">
        <v>0</v>
      </c>
    </row>
    <row r="131" ht="13.5" customHeight="1" spans="2:16">
      <c r="B131" t="s">
        <v>727</v>
      </c>
      <c r="C131" t="s">
        <v>728</v>
      </c>
      <c r="D131">
        <v>0</v>
      </c>
      <c r="E131">
        <v>0</v>
      </c>
      <c r="F131">
        <v>0</v>
      </c>
      <c r="G131">
        <v>0</v>
      </c>
      <c r="H131">
        <v>0</v>
      </c>
      <c r="I131">
        <v>0</v>
      </c>
      <c r="J131">
        <v>0</v>
      </c>
      <c r="K131">
        <v>0</v>
      </c>
      <c r="L131">
        <v>0</v>
      </c>
      <c r="M131">
        <v>0</v>
      </c>
      <c r="N131">
        <v>0</v>
      </c>
      <c r="O131">
        <v>0</v>
      </c>
      <c r="P131">
        <v>0</v>
      </c>
    </row>
    <row r="132" ht="13.5" customHeight="1" spans="2:16">
      <c r="B132" t="s">
        <v>729</v>
      </c>
      <c r="C132" t="s">
        <v>730</v>
      </c>
      <c r="D132">
        <v>0</v>
      </c>
      <c r="E132">
        <v>0</v>
      </c>
      <c r="F132">
        <v>0</v>
      </c>
      <c r="G132">
        <v>0</v>
      </c>
      <c r="H132">
        <v>0</v>
      </c>
      <c r="I132">
        <v>0</v>
      </c>
      <c r="J132">
        <v>0</v>
      </c>
      <c r="K132">
        <v>0</v>
      </c>
      <c r="L132">
        <v>0</v>
      </c>
      <c r="M132">
        <v>0</v>
      </c>
      <c r="N132">
        <v>0</v>
      </c>
      <c r="O132">
        <v>0</v>
      </c>
      <c r="P132">
        <v>0</v>
      </c>
    </row>
    <row r="133" ht="13.5" customHeight="1" spans="2:16">
      <c r="B133" t="s">
        <v>203</v>
      </c>
      <c r="C133" t="s">
        <v>731</v>
      </c>
      <c r="D133">
        <v>0</v>
      </c>
      <c r="E133">
        <v>0</v>
      </c>
      <c r="F133">
        <v>0</v>
      </c>
      <c r="G133">
        <v>0</v>
      </c>
      <c r="H133">
        <v>0</v>
      </c>
      <c r="I133">
        <v>0</v>
      </c>
      <c r="J133">
        <v>0</v>
      </c>
      <c r="K133">
        <v>0</v>
      </c>
      <c r="L133">
        <v>0</v>
      </c>
      <c r="M133">
        <v>0</v>
      </c>
      <c r="N133">
        <v>0</v>
      </c>
      <c r="O133">
        <v>0</v>
      </c>
      <c r="P133">
        <v>0</v>
      </c>
    </row>
    <row r="134" ht="13.5" customHeight="1" spans="2:16">
      <c r="B134" t="s">
        <v>732</v>
      </c>
      <c r="C134" t="s">
        <v>733</v>
      </c>
      <c r="D134">
        <v>0</v>
      </c>
      <c r="E134">
        <v>0</v>
      </c>
      <c r="F134">
        <v>0</v>
      </c>
      <c r="G134">
        <v>0</v>
      </c>
      <c r="H134">
        <v>0</v>
      </c>
      <c r="I134">
        <v>0</v>
      </c>
      <c r="J134">
        <v>0</v>
      </c>
      <c r="K134">
        <v>0</v>
      </c>
      <c r="L134">
        <v>0</v>
      </c>
      <c r="M134">
        <v>0</v>
      </c>
      <c r="N134">
        <v>0</v>
      </c>
      <c r="O134">
        <v>0</v>
      </c>
      <c r="P134">
        <v>0</v>
      </c>
    </row>
    <row r="135" ht="13.5" customHeight="1" spans="2:16">
      <c r="B135" t="s">
        <v>734</v>
      </c>
      <c r="C135" t="s">
        <v>734</v>
      </c>
      <c r="D135">
        <v>0</v>
      </c>
      <c r="E135">
        <v>0</v>
      </c>
      <c r="F135">
        <v>0</v>
      </c>
      <c r="G135">
        <v>0</v>
      </c>
      <c r="H135">
        <v>0</v>
      </c>
      <c r="I135">
        <v>0</v>
      </c>
      <c r="J135">
        <v>0</v>
      </c>
      <c r="K135">
        <v>0</v>
      </c>
      <c r="L135">
        <v>0</v>
      </c>
      <c r="M135">
        <v>0</v>
      </c>
      <c r="N135">
        <v>0</v>
      </c>
      <c r="O135">
        <v>0</v>
      </c>
      <c r="P135">
        <v>0</v>
      </c>
    </row>
    <row r="136" ht="13.5" customHeight="1" spans="2:16">
      <c r="B136" t="s">
        <v>735</v>
      </c>
      <c r="C136" t="s">
        <v>735</v>
      </c>
      <c r="D136">
        <v>0</v>
      </c>
      <c r="E136">
        <v>0</v>
      </c>
      <c r="F136">
        <v>0</v>
      </c>
      <c r="G136">
        <v>0</v>
      </c>
      <c r="H136">
        <v>0</v>
      </c>
      <c r="I136">
        <v>0</v>
      </c>
      <c r="J136">
        <v>0</v>
      </c>
      <c r="K136">
        <v>0</v>
      </c>
      <c r="L136">
        <v>0</v>
      </c>
      <c r="M136">
        <v>0</v>
      </c>
      <c r="N136">
        <v>0</v>
      </c>
      <c r="O136">
        <v>0</v>
      </c>
      <c r="P136">
        <v>0</v>
      </c>
    </row>
    <row r="137" ht="13.5" customHeight="1" spans="2:16">
      <c r="B137" t="s">
        <v>736</v>
      </c>
      <c r="C137" t="s">
        <v>736</v>
      </c>
      <c r="D137">
        <v>0</v>
      </c>
      <c r="E137">
        <v>0</v>
      </c>
      <c r="F137">
        <v>0</v>
      </c>
      <c r="G137">
        <v>0</v>
      </c>
      <c r="H137">
        <v>0</v>
      </c>
      <c r="I137">
        <v>0</v>
      </c>
      <c r="J137">
        <v>0</v>
      </c>
      <c r="K137">
        <v>0</v>
      </c>
      <c r="L137">
        <v>0</v>
      </c>
      <c r="M137">
        <v>0</v>
      </c>
      <c r="N137">
        <v>0</v>
      </c>
      <c r="O137">
        <v>0</v>
      </c>
      <c r="P137">
        <v>0</v>
      </c>
    </row>
    <row r="138" ht="13.5" customHeight="1" spans="2:16">
      <c r="B138" t="s">
        <v>737</v>
      </c>
      <c r="C138" t="s">
        <v>737</v>
      </c>
      <c r="D138">
        <v>0</v>
      </c>
      <c r="E138">
        <v>0</v>
      </c>
      <c r="F138">
        <v>0</v>
      </c>
      <c r="G138">
        <v>0</v>
      </c>
      <c r="H138">
        <v>0</v>
      </c>
      <c r="I138">
        <v>0</v>
      </c>
      <c r="J138">
        <v>0</v>
      </c>
      <c r="K138">
        <v>0</v>
      </c>
      <c r="L138">
        <v>0</v>
      </c>
      <c r="M138">
        <v>0</v>
      </c>
      <c r="N138">
        <v>0</v>
      </c>
      <c r="O138">
        <v>0</v>
      </c>
      <c r="P138">
        <v>0</v>
      </c>
    </row>
    <row r="139" ht="13.5" customHeight="1" spans="2:16">
      <c r="B139" t="s">
        <v>732</v>
      </c>
      <c r="C139" t="s">
        <v>732</v>
      </c>
      <c r="D139">
        <v>0</v>
      </c>
      <c r="E139">
        <v>0</v>
      </c>
      <c r="F139">
        <v>0</v>
      </c>
      <c r="G139">
        <v>0</v>
      </c>
      <c r="H139">
        <v>0</v>
      </c>
      <c r="I139">
        <v>0</v>
      </c>
      <c r="J139">
        <v>0</v>
      </c>
      <c r="K139">
        <v>0</v>
      </c>
      <c r="L139">
        <v>0</v>
      </c>
      <c r="M139">
        <v>0</v>
      </c>
      <c r="N139">
        <v>0</v>
      </c>
      <c r="O139">
        <v>0</v>
      </c>
      <c r="P139">
        <v>0</v>
      </c>
    </row>
    <row r="140" ht="13.5" customHeight="1" spans="2:16">
      <c r="B140" t="s">
        <v>738</v>
      </c>
      <c r="D140">
        <v>0</v>
      </c>
      <c r="E140">
        <v>0</v>
      </c>
      <c r="F140">
        <v>0</v>
      </c>
      <c r="G140">
        <v>0</v>
      </c>
      <c r="H140">
        <v>0</v>
      </c>
      <c r="I140">
        <v>0</v>
      </c>
      <c r="J140">
        <v>0</v>
      </c>
      <c r="K140">
        <v>0</v>
      </c>
      <c r="L140">
        <v>0</v>
      </c>
      <c r="M140">
        <v>0</v>
      </c>
      <c r="N140">
        <v>0</v>
      </c>
      <c r="O140">
        <v>0</v>
      </c>
      <c r="P140">
        <v>0</v>
      </c>
    </row>
    <row r="142" ht="13.5" customHeight="1" spans="2:2">
      <c r="B142" t="s">
        <v>747</v>
      </c>
    </row>
    <row r="143" ht="13.5" customHeight="1" spans="2:16">
      <c r="B143" t="s">
        <v>722</v>
      </c>
      <c r="C143" t="s">
        <v>723</v>
      </c>
      <c r="D143" t="s">
        <v>242</v>
      </c>
      <c r="E143" t="s">
        <v>243</v>
      </c>
      <c r="F143" t="s">
        <v>244</v>
      </c>
      <c r="G143" t="s">
        <v>245</v>
      </c>
      <c r="H143" t="s">
        <v>246</v>
      </c>
      <c r="I143" t="s">
        <v>247</v>
      </c>
      <c r="J143" t="s">
        <v>248</v>
      </c>
      <c r="K143" t="s">
        <v>249</v>
      </c>
      <c r="L143" t="s">
        <v>250</v>
      </c>
      <c r="M143" t="s">
        <v>251</v>
      </c>
      <c r="N143" t="s">
        <v>252</v>
      </c>
      <c r="O143" t="s">
        <v>253</v>
      </c>
      <c r="P143" t="s">
        <v>254</v>
      </c>
    </row>
    <row r="144" ht="13.5" customHeight="1" spans="2:4">
      <c r="B144" t="s">
        <v>724</v>
      </c>
      <c r="C144" t="s">
        <v>725</v>
      </c>
      <c r="D144">
        <v>0</v>
      </c>
    </row>
    <row r="145" ht="13.5" customHeight="1" spans="2:4">
      <c r="B145" t="s">
        <v>195</v>
      </c>
      <c r="C145" t="s">
        <v>726</v>
      </c>
      <c r="D145">
        <v>0</v>
      </c>
    </row>
    <row r="146" ht="13.5" customHeight="1" spans="2:4">
      <c r="B146" t="s">
        <v>727</v>
      </c>
      <c r="C146" t="s">
        <v>728</v>
      </c>
      <c r="D146">
        <v>0</v>
      </c>
    </row>
    <row r="147" ht="13.5" customHeight="1" spans="2:4">
      <c r="B147" t="s">
        <v>729</v>
      </c>
      <c r="C147" t="s">
        <v>730</v>
      </c>
      <c r="D147">
        <v>0</v>
      </c>
    </row>
    <row r="148" ht="13.5" customHeight="1" spans="2:4">
      <c r="B148" t="s">
        <v>203</v>
      </c>
      <c r="C148" t="s">
        <v>731</v>
      </c>
      <c r="D148">
        <v>0</v>
      </c>
    </row>
    <row r="149" ht="13.5" customHeight="1" spans="2:4">
      <c r="B149" t="s">
        <v>732</v>
      </c>
      <c r="C149" t="s">
        <v>733</v>
      </c>
      <c r="D149">
        <v>0</v>
      </c>
    </row>
    <row r="150" ht="13.5" customHeight="1" spans="2:4">
      <c r="B150" t="s">
        <v>734</v>
      </c>
      <c r="C150" t="s">
        <v>734</v>
      </c>
      <c r="D150">
        <v>0</v>
      </c>
    </row>
    <row r="151" ht="13.5" customHeight="1" spans="2:4">
      <c r="B151" t="s">
        <v>735</v>
      </c>
      <c r="C151" t="s">
        <v>735</v>
      </c>
      <c r="D151">
        <v>0</v>
      </c>
    </row>
    <row r="152" ht="13.5" customHeight="1" spans="2:4">
      <c r="B152" t="s">
        <v>736</v>
      </c>
      <c r="C152" t="s">
        <v>736</v>
      </c>
      <c r="D152">
        <v>0</v>
      </c>
    </row>
    <row r="153" ht="13.5" customHeight="1" spans="2:4">
      <c r="B153" t="s">
        <v>737</v>
      </c>
      <c r="C153" t="s">
        <v>737</v>
      </c>
      <c r="D153">
        <v>0</v>
      </c>
    </row>
    <row r="154" ht="13.5" customHeight="1" spans="2:4">
      <c r="B154" t="s">
        <v>732</v>
      </c>
      <c r="C154" t="s">
        <v>732</v>
      </c>
      <c r="D154">
        <v>0</v>
      </c>
    </row>
    <row r="155" ht="13.5" customHeight="1" spans="2:16">
      <c r="B155" t="s">
        <v>738</v>
      </c>
      <c r="D155">
        <v>0</v>
      </c>
      <c r="E155">
        <v>0</v>
      </c>
      <c r="F155">
        <v>0</v>
      </c>
      <c r="G155">
        <v>0</v>
      </c>
      <c r="H155">
        <v>0</v>
      </c>
      <c r="I155">
        <v>0</v>
      </c>
      <c r="J155">
        <v>0</v>
      </c>
      <c r="K155">
        <v>0</v>
      </c>
      <c r="L155">
        <v>0</v>
      </c>
      <c r="M155">
        <v>0</v>
      </c>
      <c r="N155">
        <v>0</v>
      </c>
      <c r="O155">
        <v>0</v>
      </c>
      <c r="P155">
        <v>0</v>
      </c>
    </row>
    <row r="157" ht="13.5" customHeight="1" spans="2:2">
      <c r="B157" t="s">
        <v>748</v>
      </c>
    </row>
    <row r="158" ht="13.5" customHeight="1" spans="2:16">
      <c r="B158" t="s">
        <v>722</v>
      </c>
      <c r="C158" t="s">
        <v>723</v>
      </c>
      <c r="D158" t="s">
        <v>242</v>
      </c>
      <c r="E158" t="s">
        <v>243</v>
      </c>
      <c r="F158" t="s">
        <v>244</v>
      </c>
      <c r="G158" t="s">
        <v>245</v>
      </c>
      <c r="H158" t="s">
        <v>246</v>
      </c>
      <c r="I158" t="s">
        <v>247</v>
      </c>
      <c r="J158" t="s">
        <v>248</v>
      </c>
      <c r="K158" t="s">
        <v>249</v>
      </c>
      <c r="L158" t="s">
        <v>250</v>
      </c>
      <c r="M158" t="s">
        <v>251</v>
      </c>
      <c r="N158" t="s">
        <v>252</v>
      </c>
      <c r="O158" t="s">
        <v>253</v>
      </c>
      <c r="P158" t="s">
        <v>254</v>
      </c>
    </row>
    <row r="159" ht="13.5" customHeight="1" spans="2:4">
      <c r="B159" t="s">
        <v>724</v>
      </c>
      <c r="C159" t="s">
        <v>725</v>
      </c>
      <c r="D159">
        <v>0</v>
      </c>
    </row>
    <row r="160" ht="13.5" customHeight="1" spans="2:4">
      <c r="B160" t="s">
        <v>195</v>
      </c>
      <c r="C160" t="s">
        <v>726</v>
      </c>
      <c r="D160">
        <v>0</v>
      </c>
    </row>
    <row r="161" ht="13.5" customHeight="1" spans="2:4">
      <c r="B161" t="s">
        <v>727</v>
      </c>
      <c r="C161" t="s">
        <v>728</v>
      </c>
      <c r="D161">
        <v>0</v>
      </c>
    </row>
    <row r="162" ht="13.5" customHeight="1" spans="2:4">
      <c r="B162" t="s">
        <v>729</v>
      </c>
      <c r="C162" t="s">
        <v>730</v>
      </c>
      <c r="D162">
        <v>0</v>
      </c>
    </row>
    <row r="163" ht="13.5" customHeight="1" spans="2:4">
      <c r="B163" t="s">
        <v>203</v>
      </c>
      <c r="C163" t="s">
        <v>731</v>
      </c>
      <c r="D163">
        <v>0</v>
      </c>
    </row>
    <row r="164" ht="13.5" customHeight="1" spans="2:4">
      <c r="B164" t="s">
        <v>732</v>
      </c>
      <c r="C164" t="s">
        <v>733</v>
      </c>
      <c r="D164">
        <v>0</v>
      </c>
    </row>
    <row r="165" ht="13.5" customHeight="1" spans="2:4">
      <c r="B165" t="s">
        <v>734</v>
      </c>
      <c r="C165" t="s">
        <v>734</v>
      </c>
      <c r="D165">
        <v>0</v>
      </c>
    </row>
    <row r="166" ht="13.5" customHeight="1" spans="2:4">
      <c r="B166" t="s">
        <v>735</v>
      </c>
      <c r="C166" t="s">
        <v>735</v>
      </c>
      <c r="D166">
        <v>0</v>
      </c>
    </row>
    <row r="167" ht="13.5" customHeight="1" spans="2:4">
      <c r="B167" t="s">
        <v>736</v>
      </c>
      <c r="C167" t="s">
        <v>736</v>
      </c>
      <c r="D167">
        <v>0</v>
      </c>
    </row>
    <row r="168" ht="13.5" customHeight="1" spans="2:4">
      <c r="B168" t="s">
        <v>737</v>
      </c>
      <c r="C168" t="s">
        <v>737</v>
      </c>
      <c r="D168">
        <v>0</v>
      </c>
    </row>
    <row r="169" ht="13.5" customHeight="1" spans="2:4">
      <c r="B169" t="s">
        <v>732</v>
      </c>
      <c r="C169" t="s">
        <v>732</v>
      </c>
      <c r="D169">
        <v>0</v>
      </c>
    </row>
    <row r="170" ht="13.5" customHeight="1" spans="2:16">
      <c r="B170" t="s">
        <v>738</v>
      </c>
      <c r="D170">
        <v>0</v>
      </c>
      <c r="E170">
        <v>0</v>
      </c>
      <c r="F170">
        <v>0</v>
      </c>
      <c r="G170">
        <v>0</v>
      </c>
      <c r="H170">
        <v>0</v>
      </c>
      <c r="I170">
        <v>0</v>
      </c>
      <c r="J170">
        <v>0</v>
      </c>
      <c r="K170">
        <v>0</v>
      </c>
      <c r="L170">
        <v>0</v>
      </c>
      <c r="M170">
        <v>0</v>
      </c>
      <c r="N170">
        <v>0</v>
      </c>
      <c r="O170">
        <v>0</v>
      </c>
      <c r="P170">
        <v>0</v>
      </c>
    </row>
    <row r="172" ht="13.5" customHeight="1" spans="2:2">
      <c r="B172" t="s">
        <v>749</v>
      </c>
    </row>
    <row r="173" ht="13.5" customHeight="1" spans="2:16">
      <c r="B173" t="s">
        <v>722</v>
      </c>
      <c r="C173" t="s">
        <v>723</v>
      </c>
      <c r="D173" t="s">
        <v>242</v>
      </c>
      <c r="E173" t="s">
        <v>243</v>
      </c>
      <c r="F173" t="s">
        <v>244</v>
      </c>
      <c r="G173" t="s">
        <v>245</v>
      </c>
      <c r="H173" t="s">
        <v>246</v>
      </c>
      <c r="I173" t="s">
        <v>247</v>
      </c>
      <c r="J173" t="s">
        <v>248</v>
      </c>
      <c r="K173" t="s">
        <v>249</v>
      </c>
      <c r="L173" t="s">
        <v>250</v>
      </c>
      <c r="M173" t="s">
        <v>251</v>
      </c>
      <c r="N173" t="s">
        <v>252</v>
      </c>
      <c r="O173" t="s">
        <v>253</v>
      </c>
      <c r="P173" t="s">
        <v>254</v>
      </c>
    </row>
    <row r="174" ht="13.5" customHeight="1" spans="2:4">
      <c r="B174" t="s">
        <v>724</v>
      </c>
      <c r="C174" t="s">
        <v>725</v>
      </c>
      <c r="D174">
        <v>0</v>
      </c>
    </row>
    <row r="175" ht="13.5" customHeight="1" spans="2:4">
      <c r="B175" t="s">
        <v>195</v>
      </c>
      <c r="C175" t="s">
        <v>726</v>
      </c>
      <c r="D175">
        <v>0</v>
      </c>
    </row>
    <row r="176" ht="13.5" customHeight="1" spans="2:4">
      <c r="B176" t="s">
        <v>727</v>
      </c>
      <c r="C176" t="s">
        <v>728</v>
      </c>
      <c r="D176">
        <v>0</v>
      </c>
    </row>
    <row r="177" ht="13.5" customHeight="1" spans="2:4">
      <c r="B177" t="s">
        <v>729</v>
      </c>
      <c r="C177" t="s">
        <v>730</v>
      </c>
      <c r="D177">
        <v>0</v>
      </c>
    </row>
    <row r="178" ht="13.5" customHeight="1" spans="2:4">
      <c r="B178" t="s">
        <v>203</v>
      </c>
      <c r="C178" t="s">
        <v>731</v>
      </c>
      <c r="D178">
        <v>0</v>
      </c>
    </row>
    <row r="179" ht="13.5" customHeight="1" spans="2:4">
      <c r="B179" t="s">
        <v>732</v>
      </c>
      <c r="C179" t="s">
        <v>733</v>
      </c>
      <c r="D179">
        <v>0</v>
      </c>
    </row>
    <row r="180" ht="13.5" customHeight="1" spans="2:4">
      <c r="B180" t="s">
        <v>734</v>
      </c>
      <c r="C180" t="s">
        <v>734</v>
      </c>
      <c r="D180">
        <v>0</v>
      </c>
    </row>
    <row r="181" ht="13.5" customHeight="1" spans="2:4">
      <c r="B181" t="s">
        <v>735</v>
      </c>
      <c r="C181" t="s">
        <v>735</v>
      </c>
      <c r="D181">
        <v>0</v>
      </c>
    </row>
    <row r="182" ht="13.5" customHeight="1" spans="2:4">
      <c r="B182" t="s">
        <v>736</v>
      </c>
      <c r="C182" t="s">
        <v>736</v>
      </c>
      <c r="D182">
        <v>0</v>
      </c>
    </row>
    <row r="183" ht="13.5" customHeight="1" spans="2:4">
      <c r="B183" t="s">
        <v>737</v>
      </c>
      <c r="C183" t="s">
        <v>737</v>
      </c>
      <c r="D183">
        <v>0</v>
      </c>
    </row>
    <row r="184" ht="13.5" customHeight="1" spans="2:4">
      <c r="B184" t="s">
        <v>732</v>
      </c>
      <c r="C184" t="s">
        <v>732</v>
      </c>
      <c r="D184">
        <v>0</v>
      </c>
    </row>
    <row r="185" ht="13.5" customHeight="1" spans="2:16">
      <c r="B185" t="s">
        <v>738</v>
      </c>
      <c r="D185">
        <v>0</v>
      </c>
      <c r="E185">
        <v>0</v>
      </c>
      <c r="F185">
        <v>0</v>
      </c>
      <c r="G185">
        <v>0</v>
      </c>
      <c r="H185">
        <v>0</v>
      </c>
      <c r="I185">
        <v>0</v>
      </c>
      <c r="J185">
        <v>0</v>
      </c>
      <c r="K185">
        <v>0</v>
      </c>
      <c r="L185">
        <v>0</v>
      </c>
      <c r="M185">
        <v>0</v>
      </c>
      <c r="N185">
        <v>0</v>
      </c>
      <c r="O185">
        <v>0</v>
      </c>
      <c r="P185">
        <v>0</v>
      </c>
    </row>
    <row r="186" ht="13.5" customHeight="1"/>
    <row r="187" ht="13.5" customHeight="1" spans="2:2">
      <c r="B187" t="s">
        <v>750</v>
      </c>
    </row>
    <row r="188" ht="13.5" customHeight="1" spans="2:16">
      <c r="B188" t="s">
        <v>722</v>
      </c>
      <c r="C188" t="s">
        <v>723</v>
      </c>
      <c r="D188" t="s">
        <v>242</v>
      </c>
      <c r="E188" t="s">
        <v>243</v>
      </c>
      <c r="F188" t="s">
        <v>244</v>
      </c>
      <c r="G188" t="s">
        <v>245</v>
      </c>
      <c r="H188" t="s">
        <v>246</v>
      </c>
      <c r="I188" t="s">
        <v>247</v>
      </c>
      <c r="J188" t="s">
        <v>248</v>
      </c>
      <c r="K188" t="s">
        <v>249</v>
      </c>
      <c r="L188" t="s">
        <v>250</v>
      </c>
      <c r="M188" t="s">
        <v>251</v>
      </c>
      <c r="N188" t="s">
        <v>252</v>
      </c>
      <c r="O188" t="s">
        <v>253</v>
      </c>
      <c r="P188" t="s">
        <v>254</v>
      </c>
    </row>
    <row r="189" ht="13.5" customHeight="1" spans="2:4">
      <c r="B189" t="s">
        <v>724</v>
      </c>
      <c r="C189" t="s">
        <v>725</v>
      </c>
      <c r="D189">
        <v>0</v>
      </c>
    </row>
    <row r="190" ht="13.5" customHeight="1" spans="2:4">
      <c r="B190" t="s">
        <v>195</v>
      </c>
      <c r="C190" t="s">
        <v>726</v>
      </c>
      <c r="D190">
        <v>0</v>
      </c>
    </row>
    <row r="191" ht="13.5" customHeight="1" spans="2:4">
      <c r="B191" t="s">
        <v>727</v>
      </c>
      <c r="C191" t="s">
        <v>728</v>
      </c>
      <c r="D191">
        <v>0</v>
      </c>
    </row>
    <row r="192" ht="13.5" customHeight="1" spans="2:4">
      <c r="B192" t="s">
        <v>729</v>
      </c>
      <c r="C192" t="s">
        <v>730</v>
      </c>
      <c r="D192">
        <v>0</v>
      </c>
    </row>
    <row r="193" ht="13.5" customHeight="1" spans="2:4">
      <c r="B193" t="s">
        <v>203</v>
      </c>
      <c r="C193" t="s">
        <v>731</v>
      </c>
      <c r="D193">
        <v>0</v>
      </c>
    </row>
    <row r="194" ht="13.5" customHeight="1" spans="2:4">
      <c r="B194" t="s">
        <v>732</v>
      </c>
      <c r="C194" t="s">
        <v>733</v>
      </c>
      <c r="D194">
        <v>0</v>
      </c>
    </row>
    <row r="195" ht="13.5" customHeight="1" spans="2:4">
      <c r="B195" t="s">
        <v>734</v>
      </c>
      <c r="C195" t="s">
        <v>734</v>
      </c>
      <c r="D195">
        <v>0</v>
      </c>
    </row>
    <row r="196" ht="13.5" customHeight="1" spans="2:4">
      <c r="B196" t="s">
        <v>735</v>
      </c>
      <c r="C196" t="s">
        <v>735</v>
      </c>
      <c r="D196">
        <v>0</v>
      </c>
    </row>
    <row r="197" ht="13.5" customHeight="1" spans="2:4">
      <c r="B197" t="s">
        <v>736</v>
      </c>
      <c r="C197" t="s">
        <v>736</v>
      </c>
      <c r="D197">
        <v>0</v>
      </c>
    </row>
    <row r="198" ht="13.5" customHeight="1" spans="2:4">
      <c r="B198" t="s">
        <v>737</v>
      </c>
      <c r="C198" t="s">
        <v>737</v>
      </c>
      <c r="D198">
        <v>0</v>
      </c>
    </row>
    <row r="199" ht="13.5" customHeight="1" spans="2:4">
      <c r="B199" t="s">
        <v>732</v>
      </c>
      <c r="C199" t="s">
        <v>732</v>
      </c>
      <c r="D199">
        <v>0</v>
      </c>
    </row>
    <row r="200" ht="13.5" customHeight="1" spans="2:16">
      <c r="B200" t="s">
        <v>738</v>
      </c>
      <c r="D200">
        <v>0</v>
      </c>
      <c r="E200">
        <v>0</v>
      </c>
      <c r="F200">
        <v>0</v>
      </c>
      <c r="G200">
        <v>0</v>
      </c>
      <c r="H200">
        <v>0</v>
      </c>
      <c r="I200">
        <v>0</v>
      </c>
      <c r="J200">
        <v>0</v>
      </c>
      <c r="K200">
        <v>0</v>
      </c>
      <c r="L200">
        <v>0</v>
      </c>
      <c r="M200">
        <v>0</v>
      </c>
      <c r="N200">
        <v>0</v>
      </c>
      <c r="O200">
        <v>0</v>
      </c>
      <c r="P200">
        <v>0</v>
      </c>
    </row>
    <row r="202" ht="13.5" customHeight="1" spans="2:2">
      <c r="B202" t="s">
        <v>751</v>
      </c>
    </row>
    <row r="203" ht="13.5" customHeight="1" spans="2:16">
      <c r="B203" t="s">
        <v>722</v>
      </c>
      <c r="C203" t="s">
        <v>723</v>
      </c>
      <c r="D203" t="s">
        <v>242</v>
      </c>
      <c r="E203" t="s">
        <v>243</v>
      </c>
      <c r="F203" t="s">
        <v>244</v>
      </c>
      <c r="G203" t="s">
        <v>245</v>
      </c>
      <c r="H203" t="s">
        <v>246</v>
      </c>
      <c r="I203" t="s">
        <v>247</v>
      </c>
      <c r="J203" t="s">
        <v>248</v>
      </c>
      <c r="K203" t="s">
        <v>249</v>
      </c>
      <c r="L203" t="s">
        <v>250</v>
      </c>
      <c r="M203" t="s">
        <v>251</v>
      </c>
      <c r="N203" t="s">
        <v>252</v>
      </c>
      <c r="O203" t="s">
        <v>253</v>
      </c>
      <c r="P203" t="s">
        <v>254</v>
      </c>
    </row>
    <row r="204" ht="13.5" customHeight="1" spans="2:4">
      <c r="B204" t="s">
        <v>724</v>
      </c>
      <c r="C204" t="s">
        <v>725</v>
      </c>
      <c r="D204">
        <v>0</v>
      </c>
    </row>
    <row r="205" ht="13.5" customHeight="1" spans="2:4">
      <c r="B205" t="s">
        <v>195</v>
      </c>
      <c r="C205" t="s">
        <v>726</v>
      </c>
      <c r="D205">
        <v>0</v>
      </c>
    </row>
    <row r="206" ht="13.5" customHeight="1" spans="2:4">
      <c r="B206" t="s">
        <v>727</v>
      </c>
      <c r="C206" t="s">
        <v>728</v>
      </c>
      <c r="D206">
        <v>0</v>
      </c>
    </row>
    <row r="207" ht="13.5" customHeight="1" spans="2:4">
      <c r="B207" t="s">
        <v>729</v>
      </c>
      <c r="C207" t="s">
        <v>730</v>
      </c>
      <c r="D207">
        <v>0</v>
      </c>
    </row>
    <row r="208" ht="13.5" customHeight="1" spans="2:4">
      <c r="B208" t="s">
        <v>203</v>
      </c>
      <c r="C208" t="s">
        <v>731</v>
      </c>
      <c r="D208">
        <v>0</v>
      </c>
    </row>
    <row r="209" ht="13.5" customHeight="1" spans="2:4">
      <c r="B209" t="s">
        <v>732</v>
      </c>
      <c r="C209" t="s">
        <v>733</v>
      </c>
      <c r="D209">
        <v>0</v>
      </c>
    </row>
    <row r="210" ht="13.5" customHeight="1" spans="2:4">
      <c r="B210" t="s">
        <v>734</v>
      </c>
      <c r="C210" t="s">
        <v>734</v>
      </c>
      <c r="D210">
        <v>0</v>
      </c>
    </row>
    <row r="211" ht="13.5" customHeight="1" spans="2:4">
      <c r="B211" t="s">
        <v>735</v>
      </c>
      <c r="C211" t="s">
        <v>735</v>
      </c>
      <c r="D211">
        <v>0</v>
      </c>
    </row>
    <row r="212" ht="13.5" customHeight="1" spans="2:4">
      <c r="B212" t="s">
        <v>736</v>
      </c>
      <c r="C212" t="s">
        <v>736</v>
      </c>
      <c r="D212">
        <v>0</v>
      </c>
    </row>
    <row r="213" ht="13.5" customHeight="1" spans="2:4">
      <c r="B213" t="s">
        <v>737</v>
      </c>
      <c r="C213" t="s">
        <v>737</v>
      </c>
      <c r="D213">
        <v>0</v>
      </c>
    </row>
    <row r="214" ht="13.5" customHeight="1" spans="2:4">
      <c r="B214" t="s">
        <v>732</v>
      </c>
      <c r="C214" t="s">
        <v>732</v>
      </c>
      <c r="D214">
        <v>0</v>
      </c>
    </row>
    <row r="215" ht="13.5" customHeight="1" spans="2:16">
      <c r="B215" t="s">
        <v>738</v>
      </c>
      <c r="D215">
        <v>0</v>
      </c>
      <c r="E215">
        <v>0</v>
      </c>
      <c r="F215">
        <v>0</v>
      </c>
      <c r="G215">
        <v>0</v>
      </c>
      <c r="H215">
        <v>0</v>
      </c>
      <c r="I215">
        <v>0</v>
      </c>
      <c r="J215">
        <v>0</v>
      </c>
      <c r="K215">
        <v>0</v>
      </c>
      <c r="L215">
        <v>0</v>
      </c>
      <c r="M215">
        <v>0</v>
      </c>
      <c r="N215">
        <v>0</v>
      </c>
      <c r="O215">
        <v>0</v>
      </c>
      <c r="P215">
        <v>0</v>
      </c>
    </row>
    <row r="217" ht="13.5" customHeight="1" spans="2:2">
      <c r="B217" t="s">
        <v>752</v>
      </c>
    </row>
    <row r="218" ht="13.5" customHeight="1" spans="2:16">
      <c r="B218" t="s">
        <v>722</v>
      </c>
      <c r="C218" t="s">
        <v>723</v>
      </c>
      <c r="D218" t="s">
        <v>242</v>
      </c>
      <c r="E218" t="s">
        <v>243</v>
      </c>
      <c r="F218" t="s">
        <v>244</v>
      </c>
      <c r="G218" t="s">
        <v>245</v>
      </c>
      <c r="H218" t="s">
        <v>246</v>
      </c>
      <c r="I218" t="s">
        <v>247</v>
      </c>
      <c r="J218" t="s">
        <v>248</v>
      </c>
      <c r="K218" t="s">
        <v>249</v>
      </c>
      <c r="L218" t="s">
        <v>250</v>
      </c>
      <c r="M218" t="s">
        <v>251</v>
      </c>
      <c r="N218" t="s">
        <v>252</v>
      </c>
      <c r="O218" t="s">
        <v>253</v>
      </c>
      <c r="P218" t="s">
        <v>254</v>
      </c>
    </row>
    <row r="219" ht="13.5" customHeight="1" spans="2:4">
      <c r="B219" t="s">
        <v>724</v>
      </c>
      <c r="C219" t="s">
        <v>725</v>
      </c>
      <c r="D219">
        <v>0</v>
      </c>
    </row>
    <row r="220" ht="13.5" customHeight="1" spans="2:4">
      <c r="B220" t="s">
        <v>195</v>
      </c>
      <c r="C220" t="s">
        <v>726</v>
      </c>
      <c r="D220">
        <v>0</v>
      </c>
    </row>
    <row r="221" ht="13.5" customHeight="1" spans="2:4">
      <c r="B221" t="s">
        <v>727</v>
      </c>
      <c r="C221" t="s">
        <v>728</v>
      </c>
      <c r="D221">
        <v>0</v>
      </c>
    </row>
    <row r="222" ht="13.5" customHeight="1" spans="2:4">
      <c r="B222" t="s">
        <v>729</v>
      </c>
      <c r="C222" t="s">
        <v>730</v>
      </c>
      <c r="D222">
        <v>0</v>
      </c>
    </row>
    <row r="223" ht="13.5" customHeight="1" spans="2:4">
      <c r="B223" t="s">
        <v>203</v>
      </c>
      <c r="C223" t="s">
        <v>731</v>
      </c>
      <c r="D223">
        <v>0</v>
      </c>
    </row>
    <row r="224" ht="13.5" customHeight="1" spans="2:4">
      <c r="B224" t="s">
        <v>732</v>
      </c>
      <c r="C224" t="s">
        <v>733</v>
      </c>
      <c r="D224">
        <v>0</v>
      </c>
    </row>
    <row r="225" ht="13.5" customHeight="1" spans="2:4">
      <c r="B225" t="s">
        <v>734</v>
      </c>
      <c r="C225" t="s">
        <v>734</v>
      </c>
      <c r="D225">
        <v>0</v>
      </c>
    </row>
    <row r="226" ht="13.5" customHeight="1" spans="2:4">
      <c r="B226" t="s">
        <v>735</v>
      </c>
      <c r="C226" t="s">
        <v>735</v>
      </c>
      <c r="D226">
        <v>0</v>
      </c>
    </row>
    <row r="227" ht="13.5" customHeight="1" spans="2:4">
      <c r="B227" t="s">
        <v>736</v>
      </c>
      <c r="C227" t="s">
        <v>736</v>
      </c>
      <c r="D227">
        <v>0</v>
      </c>
    </row>
    <row r="228" ht="13.5" customHeight="1" spans="2:4">
      <c r="B228" t="s">
        <v>737</v>
      </c>
      <c r="C228" t="s">
        <v>737</v>
      </c>
      <c r="D228">
        <v>0</v>
      </c>
    </row>
    <row r="229" ht="13.5" customHeight="1" spans="2:4">
      <c r="B229" t="s">
        <v>732</v>
      </c>
      <c r="C229" t="s">
        <v>732</v>
      </c>
      <c r="D229">
        <v>0</v>
      </c>
    </row>
    <row r="230" ht="13.5" customHeight="1" spans="2:16">
      <c r="B230" t="s">
        <v>738</v>
      </c>
      <c r="D230">
        <v>0</v>
      </c>
      <c r="E230">
        <v>0</v>
      </c>
      <c r="F230">
        <v>0</v>
      </c>
      <c r="G230">
        <v>0</v>
      </c>
      <c r="H230">
        <v>0</v>
      </c>
      <c r="I230">
        <v>0</v>
      </c>
      <c r="J230">
        <v>0</v>
      </c>
      <c r="K230">
        <v>0</v>
      </c>
      <c r="L230">
        <v>0</v>
      </c>
      <c r="M230">
        <v>0</v>
      </c>
      <c r="N230">
        <v>0</v>
      </c>
      <c r="O230">
        <v>0</v>
      </c>
      <c r="P230">
        <v>0</v>
      </c>
    </row>
    <row r="232" ht="13.5" customHeight="1" spans="2:2">
      <c r="B232" t="s">
        <v>753</v>
      </c>
    </row>
    <row r="233" ht="13.5" customHeight="1" spans="2:16">
      <c r="B233" t="s">
        <v>722</v>
      </c>
      <c r="C233" t="s">
        <v>723</v>
      </c>
      <c r="D233" t="s">
        <v>242</v>
      </c>
      <c r="E233" t="s">
        <v>243</v>
      </c>
      <c r="F233" t="s">
        <v>244</v>
      </c>
      <c r="G233" t="s">
        <v>245</v>
      </c>
      <c r="H233" t="s">
        <v>246</v>
      </c>
      <c r="I233" t="s">
        <v>247</v>
      </c>
      <c r="J233" t="s">
        <v>248</v>
      </c>
      <c r="K233" t="s">
        <v>249</v>
      </c>
      <c r="L233" t="s">
        <v>250</v>
      </c>
      <c r="M233" t="s">
        <v>251</v>
      </c>
      <c r="N233" t="s">
        <v>252</v>
      </c>
      <c r="O233" t="s">
        <v>253</v>
      </c>
      <c r="P233" t="s">
        <v>254</v>
      </c>
    </row>
    <row r="234" ht="13.5" customHeight="1" spans="2:4">
      <c r="B234" t="s">
        <v>724</v>
      </c>
      <c r="C234" t="s">
        <v>725</v>
      </c>
      <c r="D234">
        <v>0</v>
      </c>
    </row>
    <row r="235" ht="13.5" customHeight="1" spans="2:4">
      <c r="B235" t="s">
        <v>195</v>
      </c>
      <c r="C235" t="s">
        <v>726</v>
      </c>
      <c r="D235">
        <v>0</v>
      </c>
    </row>
    <row r="236" ht="13.5" customHeight="1" spans="2:4">
      <c r="B236" t="s">
        <v>727</v>
      </c>
      <c r="C236" t="s">
        <v>728</v>
      </c>
      <c r="D236">
        <v>0</v>
      </c>
    </row>
    <row r="237" ht="13.5" customHeight="1" spans="2:4">
      <c r="B237" t="s">
        <v>729</v>
      </c>
      <c r="C237" t="s">
        <v>730</v>
      </c>
      <c r="D237">
        <v>0</v>
      </c>
    </row>
    <row r="238" ht="13.5" customHeight="1" spans="2:4">
      <c r="B238" t="s">
        <v>203</v>
      </c>
      <c r="C238" t="s">
        <v>731</v>
      </c>
      <c r="D238">
        <v>0</v>
      </c>
    </row>
    <row r="239" ht="13.5" customHeight="1" spans="2:4">
      <c r="B239" t="s">
        <v>732</v>
      </c>
      <c r="C239" t="s">
        <v>733</v>
      </c>
      <c r="D239">
        <v>0</v>
      </c>
    </row>
    <row r="240" ht="13.5" customHeight="1" spans="2:4">
      <c r="B240" t="s">
        <v>734</v>
      </c>
      <c r="C240" t="s">
        <v>734</v>
      </c>
      <c r="D240">
        <v>0</v>
      </c>
    </row>
    <row r="241" ht="13.5" customHeight="1" spans="2:4">
      <c r="B241" t="s">
        <v>735</v>
      </c>
      <c r="C241" t="s">
        <v>735</v>
      </c>
      <c r="D241">
        <v>0</v>
      </c>
    </row>
    <row r="242" ht="13.5" customHeight="1" spans="2:4">
      <c r="B242" t="s">
        <v>736</v>
      </c>
      <c r="C242" t="s">
        <v>736</v>
      </c>
      <c r="D242">
        <v>0</v>
      </c>
    </row>
    <row r="243" ht="13.5" customHeight="1" spans="2:4">
      <c r="B243" t="s">
        <v>737</v>
      </c>
      <c r="C243" t="s">
        <v>737</v>
      </c>
      <c r="D243">
        <v>0</v>
      </c>
    </row>
    <row r="244" ht="13.5" customHeight="1" spans="2:4">
      <c r="B244" t="s">
        <v>732</v>
      </c>
      <c r="C244" t="s">
        <v>732</v>
      </c>
      <c r="D244">
        <v>0</v>
      </c>
    </row>
    <row r="245" ht="13.5" customHeight="1" spans="2:16">
      <c r="B245" t="s">
        <v>738</v>
      </c>
      <c r="D245">
        <v>0</v>
      </c>
      <c r="E245">
        <v>0</v>
      </c>
      <c r="F245">
        <v>0</v>
      </c>
      <c r="G245">
        <v>0</v>
      </c>
      <c r="H245">
        <v>0</v>
      </c>
      <c r="I245">
        <v>0</v>
      </c>
      <c r="J245">
        <v>0</v>
      </c>
      <c r="K245">
        <v>0</v>
      </c>
      <c r="L245">
        <v>0</v>
      </c>
      <c r="M245">
        <v>0</v>
      </c>
      <c r="N245">
        <v>0</v>
      </c>
      <c r="O245">
        <v>0</v>
      </c>
      <c r="P245">
        <v>0</v>
      </c>
    </row>
    <row r="247" ht="13.5" customHeight="1" spans="2:2">
      <c r="B247" t="s">
        <v>754</v>
      </c>
    </row>
    <row r="248" ht="13.5" customHeight="1" spans="2:16">
      <c r="B248" t="s">
        <v>722</v>
      </c>
      <c r="C248" t="s">
        <v>723</v>
      </c>
      <c r="D248" t="s">
        <v>242</v>
      </c>
      <c r="E248" t="s">
        <v>243</v>
      </c>
      <c r="F248" t="s">
        <v>244</v>
      </c>
      <c r="G248" t="s">
        <v>245</v>
      </c>
      <c r="H248" t="s">
        <v>246</v>
      </c>
      <c r="I248" t="s">
        <v>247</v>
      </c>
      <c r="J248" t="s">
        <v>248</v>
      </c>
      <c r="K248" t="s">
        <v>249</v>
      </c>
      <c r="L248" t="s">
        <v>250</v>
      </c>
      <c r="M248" t="s">
        <v>251</v>
      </c>
      <c r="N248" t="s">
        <v>252</v>
      </c>
      <c r="O248" t="s">
        <v>253</v>
      </c>
      <c r="P248" t="s">
        <v>254</v>
      </c>
    </row>
    <row r="249" ht="13.5" customHeight="1" spans="2:4">
      <c r="B249" t="s">
        <v>724</v>
      </c>
      <c r="C249" t="s">
        <v>725</v>
      </c>
      <c r="D249">
        <v>0</v>
      </c>
    </row>
    <row r="250" ht="13.5" customHeight="1" spans="2:4">
      <c r="B250" t="s">
        <v>195</v>
      </c>
      <c r="C250" t="s">
        <v>726</v>
      </c>
      <c r="D250">
        <v>0</v>
      </c>
    </row>
    <row r="251" ht="13.5" customHeight="1" spans="2:4">
      <c r="B251" t="s">
        <v>727</v>
      </c>
      <c r="C251" t="s">
        <v>728</v>
      </c>
      <c r="D251">
        <v>0</v>
      </c>
    </row>
    <row r="252" ht="13.5" customHeight="1" spans="2:4">
      <c r="B252" t="s">
        <v>729</v>
      </c>
      <c r="C252" t="s">
        <v>730</v>
      </c>
      <c r="D252">
        <v>0</v>
      </c>
    </row>
    <row r="253" ht="13.5" customHeight="1" spans="2:4">
      <c r="B253" t="s">
        <v>203</v>
      </c>
      <c r="C253" t="s">
        <v>731</v>
      </c>
      <c r="D253">
        <v>0</v>
      </c>
    </row>
    <row r="254" ht="13.5" customHeight="1" spans="2:4">
      <c r="B254" t="s">
        <v>732</v>
      </c>
      <c r="C254" t="s">
        <v>733</v>
      </c>
      <c r="D254">
        <v>0</v>
      </c>
    </row>
    <row r="255" ht="13.5" customHeight="1" spans="2:4">
      <c r="B255" t="s">
        <v>734</v>
      </c>
      <c r="C255" t="s">
        <v>734</v>
      </c>
      <c r="D255">
        <v>0</v>
      </c>
    </row>
    <row r="256" ht="13.5" customHeight="1" spans="2:4">
      <c r="B256" t="s">
        <v>735</v>
      </c>
      <c r="C256" t="s">
        <v>735</v>
      </c>
      <c r="D256">
        <v>0</v>
      </c>
    </row>
    <row r="257" ht="13.5" customHeight="1" spans="2:4">
      <c r="B257" t="s">
        <v>736</v>
      </c>
      <c r="C257" t="s">
        <v>736</v>
      </c>
      <c r="D257">
        <v>0</v>
      </c>
    </row>
    <row r="258" ht="13.5" customHeight="1" spans="2:4">
      <c r="B258" t="s">
        <v>737</v>
      </c>
      <c r="C258" t="s">
        <v>737</v>
      </c>
      <c r="D258">
        <v>0</v>
      </c>
    </row>
    <row r="259" ht="13.5" customHeight="1" spans="2:4">
      <c r="B259" t="s">
        <v>732</v>
      </c>
      <c r="C259" t="s">
        <v>732</v>
      </c>
      <c r="D259">
        <v>0</v>
      </c>
    </row>
    <row r="260" ht="13.5" customHeight="1" spans="2:16">
      <c r="B260" t="s">
        <v>738</v>
      </c>
      <c r="D260">
        <v>0</v>
      </c>
      <c r="E260">
        <v>0</v>
      </c>
      <c r="F260">
        <v>0</v>
      </c>
      <c r="G260">
        <v>0</v>
      </c>
      <c r="H260">
        <v>0</v>
      </c>
      <c r="I260">
        <v>0</v>
      </c>
      <c r="J260">
        <v>0</v>
      </c>
      <c r="K260">
        <v>0</v>
      </c>
      <c r="L260">
        <v>0</v>
      </c>
      <c r="M260">
        <v>0</v>
      </c>
      <c r="N260">
        <v>0</v>
      </c>
      <c r="O260">
        <v>0</v>
      </c>
      <c r="P260">
        <v>0</v>
      </c>
    </row>
  </sheetData>
  <pageMargins left="0.75" right="0.75" top="1" bottom="1" header="0.5" footer="0.5"/>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6">
    <tabColor theme="4"/>
    <outlinePr summaryBelow="0" summaryRight="0"/>
  </sheetPr>
  <dimension ref="A1:BN694"/>
  <sheetViews>
    <sheetView zoomScale="85" zoomScaleNormal="85" zoomScaleSheetLayoutView="40" workbookViewId="0">
      <pane xSplit="25576" topLeftCell="AO1" activePane="topLeft"/>
      <selection activeCell="H4" sqref="H4"/>
      <selection pane="topRight"/>
    </sheetView>
  </sheetViews>
  <sheetFormatPr defaultColWidth="8.75454545454545" defaultRowHeight="14.5"/>
  <cols>
    <col min="1" max="1" width="8.75454545454545" style="261"/>
    <col min="2" max="2" width="10.5" style="119" customWidth="1"/>
    <col min="3" max="3" width="12.8727272727273" style="121" customWidth="1"/>
    <col min="4" max="4" width="25.1272727272727" style="119" customWidth="1"/>
    <col min="5" max="6" width="32.8727272727273" style="119" customWidth="1"/>
    <col min="7" max="7" width="16.3727272727273" style="120" customWidth="1"/>
    <col min="8" max="8" width="16.8727272727273" style="262" customWidth="1"/>
    <col min="9" max="9" width="13.1272727272727" style="262" customWidth="1" outlineLevel="1"/>
    <col min="10" max="13" width="12.3727272727273" style="120" customWidth="1" outlineLevel="1"/>
    <col min="14" max="14" width="15.5" style="120" customWidth="1"/>
    <col min="15" max="26" width="7.12727272727273" style="120" customWidth="1" outlineLevel="1"/>
    <col min="27" max="27" width="11.2545454545455" style="120" customWidth="1"/>
    <col min="28" max="28" width="18" style="120" customWidth="1"/>
    <col min="29" max="29" width="17.6272727272727" style="120" customWidth="1" outlineLevel="1"/>
    <col min="30" max="31" width="13.5" style="120" customWidth="1" outlineLevel="2"/>
    <col min="32" max="32" width="13.5" style="120" customWidth="1" outlineLevel="1"/>
    <col min="33" max="34" width="13.5" style="120" customWidth="1" outlineLevel="2"/>
    <col min="35" max="35" width="13.5" style="120" customWidth="1" outlineLevel="1"/>
    <col min="36" max="37" width="13.5" style="120" customWidth="1" outlineLevel="2"/>
    <col min="38" max="38" width="13.5" style="120" customWidth="1" outlineLevel="1"/>
    <col min="39" max="40" width="13.5" style="120" customWidth="1" outlineLevel="2"/>
    <col min="41" max="41" width="13.5" style="120" customWidth="1" outlineLevel="1"/>
    <col min="42" max="43" width="13.5" style="120" customWidth="1" outlineLevel="2"/>
    <col min="44" max="44" width="13.5" style="120" customWidth="1" outlineLevel="1"/>
    <col min="45" max="46" width="13.5" style="120" customWidth="1" outlineLevel="2"/>
    <col min="47" max="47" width="13.5" style="120" customWidth="1" outlineLevel="1"/>
    <col min="48" max="49" width="13.5" style="120" customWidth="1" outlineLevel="2"/>
    <col min="50" max="50" width="13.5" style="120" customWidth="1" outlineLevel="1"/>
    <col min="51" max="52" width="13.5" style="120" customWidth="1" outlineLevel="2"/>
    <col min="53" max="53" width="13.5" style="120" customWidth="1" outlineLevel="1"/>
    <col min="54" max="55" width="13.5" style="120" customWidth="1" outlineLevel="2"/>
    <col min="56" max="56" width="13.5" style="120" customWidth="1" outlineLevel="1"/>
    <col min="57" max="58" width="13.5" style="120" customWidth="1" outlineLevel="2"/>
    <col min="59" max="59" width="13.5" style="120" customWidth="1" outlineLevel="1"/>
    <col min="60" max="61" width="13.5" style="120" customWidth="1" outlineLevel="2"/>
    <col min="62" max="62" width="13.5" style="120" customWidth="1" outlineLevel="1"/>
    <col min="63" max="63" width="13.5" style="120" customWidth="1" outlineLevel="2"/>
    <col min="64" max="64" width="13.5" style="263" customWidth="1" outlineLevel="2"/>
    <col min="65" max="65" width="4.62727272727273" style="264" customWidth="1"/>
    <col min="66" max="66" width="8.75454545454545" style="265"/>
    <col min="67" max="16384" width="8.75454545454545" style="261"/>
  </cols>
  <sheetData>
    <row r="1" s="257" customFormat="1" ht="23.1" customHeight="1" spans="1:66">
      <c r="A1" s="266" t="s">
        <v>755</v>
      </c>
      <c r="B1" s="267" t="s">
        <v>756</v>
      </c>
      <c r="C1" s="268" t="s">
        <v>757</v>
      </c>
      <c r="D1" s="268"/>
      <c r="E1" s="268"/>
      <c r="F1" s="268"/>
      <c r="G1" s="268"/>
      <c r="H1" s="269" t="s">
        <v>719</v>
      </c>
      <c r="I1" s="269"/>
      <c r="J1" s="269"/>
      <c r="K1" s="269"/>
      <c r="L1" s="269"/>
      <c r="M1" s="269"/>
      <c r="N1" s="269"/>
      <c r="O1" s="269" t="s">
        <v>758</v>
      </c>
      <c r="P1" s="269"/>
      <c r="Q1" s="269"/>
      <c r="R1" s="269"/>
      <c r="S1" s="269"/>
      <c r="T1" s="269"/>
      <c r="U1" s="269"/>
      <c r="V1" s="269"/>
      <c r="W1" s="269"/>
      <c r="X1" s="269"/>
      <c r="Y1" s="269"/>
      <c r="Z1" s="269"/>
      <c r="AA1" s="288"/>
      <c r="AB1" s="266" t="s">
        <v>719</v>
      </c>
      <c r="AC1" s="257" t="s">
        <v>719</v>
      </c>
      <c r="AF1" s="257" t="s">
        <v>719</v>
      </c>
      <c r="AI1" s="257" t="s">
        <v>719</v>
      </c>
      <c r="AL1" s="257" t="s">
        <v>719</v>
      </c>
      <c r="AO1" s="257" t="s">
        <v>719</v>
      </c>
      <c r="AR1" s="257" t="s">
        <v>719</v>
      </c>
      <c r="AU1" s="257" t="s">
        <v>719</v>
      </c>
      <c r="AX1" s="257" t="s">
        <v>719</v>
      </c>
      <c r="BA1" s="257" t="s">
        <v>719</v>
      </c>
      <c r="BD1" s="257" t="s">
        <v>719</v>
      </c>
      <c r="BG1" s="257" t="s">
        <v>719</v>
      </c>
      <c r="BJ1" s="257" t="s">
        <v>719</v>
      </c>
      <c r="BL1" s="293"/>
      <c r="BM1" s="305"/>
      <c r="BN1" s="297"/>
    </row>
    <row r="2" s="257" customFormat="1" ht="23.1" customHeight="1" spans="1:66">
      <c r="A2" s="270"/>
      <c r="B2" s="271"/>
      <c r="C2" s="268"/>
      <c r="D2" s="268"/>
      <c r="E2" s="268"/>
      <c r="F2" s="268"/>
      <c r="G2" s="268"/>
      <c r="H2" s="272"/>
      <c r="I2" s="272"/>
      <c r="J2" s="272"/>
      <c r="K2" s="272"/>
      <c r="L2" s="272"/>
      <c r="M2" s="272"/>
      <c r="N2" s="272"/>
      <c r="O2" s="272"/>
      <c r="P2" s="272"/>
      <c r="Q2" s="272"/>
      <c r="R2" s="272"/>
      <c r="S2" s="272"/>
      <c r="T2" s="272"/>
      <c r="U2" s="272"/>
      <c r="V2" s="272"/>
      <c r="W2" s="272"/>
      <c r="X2" s="272"/>
      <c r="Y2" s="272"/>
      <c r="Z2" s="272"/>
      <c r="AA2" s="288"/>
      <c r="AB2" s="289"/>
      <c r="AC2" s="290" t="s">
        <v>759</v>
      </c>
      <c r="AD2" s="291"/>
      <c r="AE2" s="292"/>
      <c r="AF2" s="293" t="s">
        <v>760</v>
      </c>
      <c r="AG2" s="296"/>
      <c r="AH2" s="297"/>
      <c r="AI2" s="293" t="s">
        <v>761</v>
      </c>
      <c r="AJ2" s="296"/>
      <c r="AK2" s="297"/>
      <c r="AL2" s="293" t="s">
        <v>762</v>
      </c>
      <c r="AM2" s="296" t="s">
        <v>762</v>
      </c>
      <c r="AN2" s="297" t="s">
        <v>762</v>
      </c>
      <c r="AO2" s="293" t="s">
        <v>763</v>
      </c>
      <c r="AP2" s="296" t="s">
        <v>763</v>
      </c>
      <c r="AQ2" s="297" t="s">
        <v>763</v>
      </c>
      <c r="AR2" s="293" t="s">
        <v>764</v>
      </c>
      <c r="AS2" s="296" t="s">
        <v>764</v>
      </c>
      <c r="AT2" s="297" t="s">
        <v>764</v>
      </c>
      <c r="AU2" s="293" t="s">
        <v>765</v>
      </c>
      <c r="AV2" s="296" t="s">
        <v>765</v>
      </c>
      <c r="AW2" s="297" t="s">
        <v>765</v>
      </c>
      <c r="AX2" s="293" t="s">
        <v>766</v>
      </c>
      <c r="AY2" s="296" t="s">
        <v>766</v>
      </c>
      <c r="AZ2" s="297" t="s">
        <v>766</v>
      </c>
      <c r="BA2" s="293" t="s">
        <v>767</v>
      </c>
      <c r="BB2" s="296" t="s">
        <v>767</v>
      </c>
      <c r="BC2" s="297" t="s">
        <v>767</v>
      </c>
      <c r="BD2" s="293" t="s">
        <v>768</v>
      </c>
      <c r="BE2" s="296" t="s">
        <v>768</v>
      </c>
      <c r="BF2" s="297" t="s">
        <v>768</v>
      </c>
      <c r="BG2" s="293" t="s">
        <v>769</v>
      </c>
      <c r="BH2" s="296" t="s">
        <v>769</v>
      </c>
      <c r="BI2" s="297" t="s">
        <v>769</v>
      </c>
      <c r="BJ2" s="293" t="s">
        <v>770</v>
      </c>
      <c r="BK2" s="296" t="s">
        <v>770</v>
      </c>
      <c r="BL2" s="296" t="s">
        <v>770</v>
      </c>
      <c r="BM2" s="305"/>
      <c r="BN2" s="297"/>
    </row>
    <row r="3" s="258" customFormat="1" ht="53.1" customHeight="1" spans="1:66">
      <c r="A3" s="273"/>
      <c r="B3" s="274"/>
      <c r="C3" s="275" t="s">
        <v>771</v>
      </c>
      <c r="D3" s="276" t="s">
        <v>3</v>
      </c>
      <c r="E3" s="276" t="s">
        <v>772</v>
      </c>
      <c r="F3" s="276" t="s">
        <v>773</v>
      </c>
      <c r="G3" s="276" t="s">
        <v>774</v>
      </c>
      <c r="H3" s="258" t="s">
        <v>775</v>
      </c>
      <c r="I3" s="258" t="s">
        <v>776</v>
      </c>
      <c r="J3" s="258" t="s">
        <v>777</v>
      </c>
      <c r="K3" s="258" t="s">
        <v>778</v>
      </c>
      <c r="L3" s="258" t="s">
        <v>779</v>
      </c>
      <c r="M3" s="258" t="s">
        <v>780</v>
      </c>
      <c r="N3" s="258" t="s">
        <v>781</v>
      </c>
      <c r="O3" s="281" t="s">
        <v>759</v>
      </c>
      <c r="P3" s="281" t="s">
        <v>760</v>
      </c>
      <c r="Q3" s="281" t="s">
        <v>761</v>
      </c>
      <c r="R3" s="281" t="s">
        <v>762</v>
      </c>
      <c r="S3" s="281" t="s">
        <v>763</v>
      </c>
      <c r="T3" s="281" t="s">
        <v>764</v>
      </c>
      <c r="U3" s="281" t="s">
        <v>765</v>
      </c>
      <c r="V3" s="281" t="s">
        <v>766</v>
      </c>
      <c r="W3" s="281" t="s">
        <v>767</v>
      </c>
      <c r="X3" s="281" t="s">
        <v>768</v>
      </c>
      <c r="Y3" s="281" t="s">
        <v>769</v>
      </c>
      <c r="Z3" s="281" t="s">
        <v>770</v>
      </c>
      <c r="AA3" s="294" t="s">
        <v>782</v>
      </c>
      <c r="AB3" s="258" t="s">
        <v>783</v>
      </c>
      <c r="AC3" s="258" t="s">
        <v>784</v>
      </c>
      <c r="AD3" s="258" t="s">
        <v>785</v>
      </c>
      <c r="AE3" s="258" t="s">
        <v>786</v>
      </c>
      <c r="AF3" s="258" t="s">
        <v>784</v>
      </c>
      <c r="AG3" s="258" t="s">
        <v>785</v>
      </c>
      <c r="AH3" s="258" t="s">
        <v>786</v>
      </c>
      <c r="AI3" s="258" t="s">
        <v>784</v>
      </c>
      <c r="AJ3" s="258" t="s">
        <v>785</v>
      </c>
      <c r="AK3" s="258" t="s">
        <v>786</v>
      </c>
      <c r="AL3" s="258" t="s">
        <v>784</v>
      </c>
      <c r="AM3" s="258" t="s">
        <v>785</v>
      </c>
      <c r="AN3" s="258" t="s">
        <v>786</v>
      </c>
      <c r="AO3" s="258" t="s">
        <v>784</v>
      </c>
      <c r="AP3" s="258" t="s">
        <v>785</v>
      </c>
      <c r="AQ3" s="258" t="s">
        <v>786</v>
      </c>
      <c r="AR3" s="258" t="s">
        <v>784</v>
      </c>
      <c r="AS3" s="258" t="s">
        <v>785</v>
      </c>
      <c r="AT3" s="258" t="s">
        <v>786</v>
      </c>
      <c r="AU3" s="258" t="s">
        <v>784</v>
      </c>
      <c r="AV3" s="258" t="s">
        <v>785</v>
      </c>
      <c r="AW3" s="258" t="s">
        <v>786</v>
      </c>
      <c r="AX3" s="258" t="s">
        <v>784</v>
      </c>
      <c r="AY3" s="258" t="s">
        <v>785</v>
      </c>
      <c r="AZ3" s="258" t="s">
        <v>786</v>
      </c>
      <c r="BA3" s="258" t="s">
        <v>784</v>
      </c>
      <c r="BB3" s="258" t="s">
        <v>785</v>
      </c>
      <c r="BC3" s="258" t="s">
        <v>786</v>
      </c>
      <c r="BD3" s="258" t="s">
        <v>784</v>
      </c>
      <c r="BE3" s="258" t="s">
        <v>785</v>
      </c>
      <c r="BF3" s="258" t="s">
        <v>786</v>
      </c>
      <c r="BG3" s="258" t="s">
        <v>784</v>
      </c>
      <c r="BH3" s="258" t="s">
        <v>785</v>
      </c>
      <c r="BI3" s="258" t="s">
        <v>786</v>
      </c>
      <c r="BJ3" s="258" t="s">
        <v>784</v>
      </c>
      <c r="BK3" s="258" t="s">
        <v>785</v>
      </c>
      <c r="BL3" s="298" t="s">
        <v>786</v>
      </c>
      <c r="BM3" s="306"/>
      <c r="BN3" s="307"/>
    </row>
    <row r="4" s="259" customFormat="1" ht="33.95" customHeight="1" spans="2:66">
      <c r="B4" s="277" t="s">
        <v>787</v>
      </c>
      <c r="C4" s="278">
        <v>1</v>
      </c>
      <c r="D4" s="259" t="s">
        <v>788</v>
      </c>
      <c r="E4" s="259" t="s">
        <v>789</v>
      </c>
      <c r="G4" s="279"/>
      <c r="H4" s="259">
        <f>H5+H381+H582+H652+H658+H668</f>
        <v>3379440.48</v>
      </c>
      <c r="P4" s="282"/>
      <c r="Q4" s="282"/>
      <c r="R4" s="282"/>
      <c r="S4" s="282"/>
      <c r="T4" s="282"/>
      <c r="U4" s="282"/>
      <c r="V4" s="282"/>
      <c r="W4" s="282"/>
      <c r="X4" s="282"/>
      <c r="Y4" s="282"/>
      <c r="Z4" s="282"/>
      <c r="AA4" s="282"/>
      <c r="AB4" s="259">
        <f>AB5+AB381+AB582+AB652+AB658+AB668</f>
        <v>3379440.48</v>
      </c>
      <c r="AC4" s="259">
        <f>AC5+AC381+AC582+AC652+AC658+AC668</f>
        <v>297859.623333333</v>
      </c>
      <c r="AF4" s="259">
        <f>AF5+AF381+AF582+AF652+AF658+AF668</f>
        <v>280143.714242424</v>
      </c>
      <c r="AI4" s="259">
        <f>AI5+AI381+AI582+AI652+AI658+AI668</f>
        <v>280143.714242424</v>
      </c>
      <c r="AL4" s="259">
        <f>AL5+AL381+AL582+AL652+AL658+AL668</f>
        <v>280143.714242424</v>
      </c>
      <c r="AO4" s="259">
        <f>AO5+AO381+AO582+AO652+AO658+AO668</f>
        <v>280143.714242424</v>
      </c>
      <c r="AR4" s="259">
        <f>AR5+AR381+AR582+AR652+AR658+AR668</f>
        <v>280143.714242424</v>
      </c>
      <c r="AU4" s="259">
        <f>AU5+AU381+AU582+AU652+AU658+AU668</f>
        <v>280143.714242424</v>
      </c>
      <c r="AX4" s="259">
        <f>AX5+AX381+AX582+AX652+AX658+AX668</f>
        <v>280143.714242424</v>
      </c>
      <c r="BA4" s="259">
        <f>BA5+BA381+BA582+BA652+BA658+BA668</f>
        <v>280143.714242424</v>
      </c>
      <c r="BD4" s="259">
        <f>BD5+BD381+BD582+BD652+BD658+BD668</f>
        <v>280143.714242424</v>
      </c>
      <c r="BG4" s="259">
        <f>BG5+BG381+BG582+BG652+BG658+BG668</f>
        <v>280143.714242424</v>
      </c>
      <c r="BJ4" s="259">
        <f>BJ5+BJ381+BJ582+BJ652+BJ658+BJ668</f>
        <v>280143.714242424</v>
      </c>
      <c r="BL4" s="299"/>
      <c r="BM4" s="305"/>
      <c r="BN4" s="282"/>
    </row>
    <row r="5" s="105" customFormat="1" ht="33.95" customHeight="1" outlineLevel="1" spans="2:66">
      <c r="B5" s="106" t="s">
        <v>787</v>
      </c>
      <c r="C5" s="107">
        <v>1.1</v>
      </c>
      <c r="D5" s="105" t="s">
        <v>214</v>
      </c>
      <c r="E5" s="106"/>
      <c r="F5" s="106"/>
      <c r="H5" s="105">
        <f>H6+H208+H308</f>
        <v>3368540.48</v>
      </c>
      <c r="P5" s="283"/>
      <c r="Q5" s="283"/>
      <c r="R5" s="283"/>
      <c r="S5" s="283"/>
      <c r="T5" s="283"/>
      <c r="U5" s="283"/>
      <c r="V5" s="283"/>
      <c r="W5" s="283"/>
      <c r="X5" s="283"/>
      <c r="Y5" s="283"/>
      <c r="Z5" s="283"/>
      <c r="AA5" s="283"/>
      <c r="AB5" s="105">
        <f>AB6+AB208+AB308</f>
        <v>3368540.48</v>
      </c>
      <c r="AC5" s="105">
        <f>AC6+AC208+AC308</f>
        <v>296951.29</v>
      </c>
      <c r="AF5" s="105">
        <f>AF6+AF208+AF308</f>
        <v>279235.380909091</v>
      </c>
      <c r="AI5" s="105">
        <f>AI6+AI208+AI308</f>
        <v>279235.380909091</v>
      </c>
      <c r="AL5" s="105">
        <f>AL6+AL208+AL308</f>
        <v>279235.380909091</v>
      </c>
      <c r="AO5" s="105">
        <f>AO6+AO208+AO308</f>
        <v>279235.380909091</v>
      </c>
      <c r="AR5" s="105">
        <f>AR6+AR208+AR308</f>
        <v>279235.380909091</v>
      </c>
      <c r="AU5" s="105">
        <f>AU6+AU208+AU308</f>
        <v>279235.380909091</v>
      </c>
      <c r="AX5" s="105">
        <f>AX6+AX208+AX308</f>
        <v>279235.380909091</v>
      </c>
      <c r="BA5" s="105">
        <f>BA6+BA208+BA308</f>
        <v>279235.380909091</v>
      </c>
      <c r="BD5" s="105">
        <f>BD6+BD208+BD308</f>
        <v>279235.380909091</v>
      </c>
      <c r="BG5" s="105">
        <f>BG6+BG208+BG308</f>
        <v>279235.380909091</v>
      </c>
      <c r="BJ5" s="105">
        <f>BJ6+BJ208+BJ308</f>
        <v>279235.380909091</v>
      </c>
      <c r="BL5" s="300"/>
      <c r="BM5" s="308"/>
      <c r="BN5" s="283"/>
    </row>
    <row r="6" s="22" customFormat="1" ht="33.95" customHeight="1" outlineLevel="2" spans="2:66">
      <c r="B6" s="109" t="s">
        <v>787</v>
      </c>
      <c r="C6" s="110" t="s">
        <v>218</v>
      </c>
      <c r="D6" s="22" t="s">
        <v>219</v>
      </c>
      <c r="E6" s="109"/>
      <c r="F6" s="109"/>
      <c r="G6" s="109"/>
      <c r="H6" s="109">
        <f>H7+H29+H57+H111+H143+H159+H176+H189</f>
        <v>3368540.48</v>
      </c>
      <c r="I6" s="109"/>
      <c r="J6" s="109"/>
      <c r="K6" s="109"/>
      <c r="L6" s="109"/>
      <c r="M6" s="109"/>
      <c r="N6" s="109"/>
      <c r="O6" s="109"/>
      <c r="P6" s="284"/>
      <c r="Q6" s="284"/>
      <c r="R6" s="284"/>
      <c r="S6" s="284"/>
      <c r="T6" s="284"/>
      <c r="U6" s="284"/>
      <c r="V6" s="284"/>
      <c r="W6" s="284"/>
      <c r="X6" s="284"/>
      <c r="Y6" s="284"/>
      <c r="Z6" s="284"/>
      <c r="AA6" s="284"/>
      <c r="AB6" s="109">
        <f>AB7+AB29+AB57+AB111+AB143+AB159+AB176+AB189</f>
        <v>3368540.48</v>
      </c>
      <c r="AC6" s="109">
        <f>AC7+AC29+AC57+AC111+AC143+AC159+AC176+AC189</f>
        <v>296951.29</v>
      </c>
      <c r="AD6" s="109"/>
      <c r="AE6" s="109"/>
      <c r="AF6" s="109">
        <f>AF7+AF29+AF57+AF111+AF143+AF159+AF176+AF189</f>
        <v>279235.380909091</v>
      </c>
      <c r="AG6" s="109"/>
      <c r="AH6" s="109"/>
      <c r="AI6" s="109">
        <f>AI7+AI29+AI57+AI111+AI143+AI159+AI176+AI189</f>
        <v>279235.380909091</v>
      </c>
      <c r="AJ6" s="109"/>
      <c r="AK6" s="109"/>
      <c r="AL6" s="109">
        <f>AL7+AL29+AL57+AL111+AL143+AL159+AL176+AL189</f>
        <v>279235.380909091</v>
      </c>
      <c r="AM6" s="109"/>
      <c r="AN6" s="109"/>
      <c r="AO6" s="109">
        <f>AO7+AO29+AO57+AO111+AO143+AO159+AO176+AO189</f>
        <v>279235.380909091</v>
      </c>
      <c r="AP6" s="109"/>
      <c r="AQ6" s="109"/>
      <c r="AR6" s="109">
        <f>AR7+AR29+AR57+AR111+AR143+AR159+AR176+AR189</f>
        <v>279235.380909091</v>
      </c>
      <c r="AS6" s="109"/>
      <c r="AT6" s="109"/>
      <c r="AU6" s="109">
        <f>AU7+AU29+AU57+AU111+AU143+AU159+AU176+AU189</f>
        <v>279235.380909091</v>
      </c>
      <c r="AV6" s="109"/>
      <c r="AW6" s="109"/>
      <c r="AX6" s="109">
        <f>AX7+AX29+AX57+AX111+AX143+AX159+AX176+AX189</f>
        <v>279235.380909091</v>
      </c>
      <c r="AY6" s="109"/>
      <c r="AZ6" s="109"/>
      <c r="BA6" s="109">
        <f>BA7+BA29+BA57+BA111+BA143+BA159+BA176+BA189</f>
        <v>279235.380909091</v>
      </c>
      <c r="BB6" s="109"/>
      <c r="BC6" s="109"/>
      <c r="BD6" s="109">
        <f>BD7+BD29+BD57+BD111+BD143+BD159+BD176+BD189</f>
        <v>279235.380909091</v>
      </c>
      <c r="BE6" s="109"/>
      <c r="BF6" s="109"/>
      <c r="BG6" s="109">
        <f>BG7+BG29+BG57+BG111+BG143+BG159+BG176+BG189</f>
        <v>279235.380909091</v>
      </c>
      <c r="BH6" s="109"/>
      <c r="BI6" s="109"/>
      <c r="BJ6" s="109">
        <f>BJ7+BJ29+BJ57+BJ111+BJ143+BJ159+BJ176+BJ189</f>
        <v>279235.380909091</v>
      </c>
      <c r="BK6" s="109"/>
      <c r="BL6" s="301"/>
      <c r="BM6" s="308"/>
      <c r="BN6" s="309"/>
    </row>
    <row r="7" s="49" customFormat="1" ht="33.95" customHeight="1" outlineLevel="3" spans="2:66">
      <c r="B7" s="112" t="s">
        <v>787</v>
      </c>
      <c r="C7" s="113" t="s">
        <v>790</v>
      </c>
      <c r="D7" s="49" t="s">
        <v>791</v>
      </c>
      <c r="E7" s="112"/>
      <c r="F7" s="112"/>
      <c r="G7" s="112"/>
      <c r="H7" s="112">
        <f>H8+H15+H22</f>
        <v>737132.16</v>
      </c>
      <c r="I7" s="112"/>
      <c r="J7" s="112"/>
      <c r="K7" s="112"/>
      <c r="L7" s="112"/>
      <c r="M7" s="112"/>
      <c r="N7" s="112"/>
      <c r="O7" s="112"/>
      <c r="P7" s="285"/>
      <c r="Q7" s="285"/>
      <c r="R7" s="285"/>
      <c r="S7" s="285"/>
      <c r="T7" s="285"/>
      <c r="U7" s="285"/>
      <c r="V7" s="285"/>
      <c r="W7" s="285"/>
      <c r="X7" s="285"/>
      <c r="Y7" s="285"/>
      <c r="Z7" s="285"/>
      <c r="AA7" s="285"/>
      <c r="AB7" s="112">
        <f>AB8+AB15+AB22</f>
        <v>737132.16</v>
      </c>
      <c r="AC7" s="112">
        <f>AC8+AC15+AC22</f>
        <v>62317.68</v>
      </c>
      <c r="AD7" s="112"/>
      <c r="AE7" s="112"/>
      <c r="AF7" s="112">
        <f>AF8+AF15+AF22</f>
        <v>61346.7709090909</v>
      </c>
      <c r="AG7" s="112"/>
      <c r="AH7" s="112"/>
      <c r="AI7" s="112">
        <f>AI8+AI15+AI22</f>
        <v>61346.7709090909</v>
      </c>
      <c r="AJ7" s="112"/>
      <c r="AK7" s="112"/>
      <c r="AL7" s="112">
        <f>AL8+AL15+AL22</f>
        <v>61346.7709090909</v>
      </c>
      <c r="AM7" s="112"/>
      <c r="AN7" s="112"/>
      <c r="AO7" s="112">
        <f>AO8+AO15+AO22</f>
        <v>61346.7709090909</v>
      </c>
      <c r="AP7" s="112"/>
      <c r="AQ7" s="112"/>
      <c r="AR7" s="112">
        <f>AR8+AR15+AR22</f>
        <v>61346.7709090909</v>
      </c>
      <c r="AS7" s="112"/>
      <c r="AT7" s="112"/>
      <c r="AU7" s="112">
        <f>AU8+AU15+AU22</f>
        <v>61346.7709090909</v>
      </c>
      <c r="AV7" s="112"/>
      <c r="AW7" s="112"/>
      <c r="AX7" s="112">
        <f>AX8+AX15+AX22</f>
        <v>61346.7709090909</v>
      </c>
      <c r="AY7" s="112"/>
      <c r="AZ7" s="112"/>
      <c r="BA7" s="112">
        <f>BA8+BA15+BA22</f>
        <v>61346.7709090909</v>
      </c>
      <c r="BB7" s="112"/>
      <c r="BC7" s="112"/>
      <c r="BD7" s="112">
        <f>BD8+BD15+BD22</f>
        <v>61346.7709090909</v>
      </c>
      <c r="BE7" s="112"/>
      <c r="BF7" s="112"/>
      <c r="BG7" s="112">
        <f>BG8+BG15+BG22</f>
        <v>61346.7709090909</v>
      </c>
      <c r="BH7" s="112"/>
      <c r="BI7" s="112"/>
      <c r="BJ7" s="112">
        <f>BJ8+BJ15+BJ22</f>
        <v>61346.7709090909</v>
      </c>
      <c r="BK7" s="112"/>
      <c r="BL7" s="302"/>
      <c r="BM7" s="308"/>
      <c r="BN7" s="310"/>
    </row>
    <row r="8" s="115" customFormat="1" ht="33.95" customHeight="1" outlineLevel="4" spans="2:66">
      <c r="B8" s="116" t="s">
        <v>787</v>
      </c>
      <c r="C8" s="117" t="s">
        <v>108</v>
      </c>
      <c r="D8" s="115" t="s">
        <v>109</v>
      </c>
      <c r="E8" s="116"/>
      <c r="F8" s="116"/>
      <c r="G8" s="116"/>
      <c r="H8" s="116">
        <f>SUM(H9:H14)</f>
        <v>737132.16</v>
      </c>
      <c r="I8" s="116"/>
      <c r="J8" s="116"/>
      <c r="K8" s="116"/>
      <c r="L8" s="116"/>
      <c r="M8" s="116"/>
      <c r="N8" s="116"/>
      <c r="O8" s="116"/>
      <c r="P8" s="286"/>
      <c r="Q8" s="286"/>
      <c r="R8" s="286"/>
      <c r="S8" s="286"/>
      <c r="T8" s="286"/>
      <c r="U8" s="286"/>
      <c r="V8" s="286"/>
      <c r="W8" s="286"/>
      <c r="X8" s="286"/>
      <c r="Y8" s="286"/>
      <c r="Z8" s="286"/>
      <c r="AA8" s="286"/>
      <c r="AB8" s="116">
        <f>SUM(AB9:AB14)</f>
        <v>737132.16</v>
      </c>
      <c r="AC8" s="116">
        <f>SUM(AC9:AC14)</f>
        <v>62317.68</v>
      </c>
      <c r="AD8" s="116"/>
      <c r="AE8" s="116"/>
      <c r="AF8" s="116">
        <f>SUM(AF9:AF14)</f>
        <v>61346.7709090909</v>
      </c>
      <c r="AG8" s="116"/>
      <c r="AH8" s="116"/>
      <c r="AI8" s="116">
        <f>SUM(AI9:AI14)</f>
        <v>61346.7709090909</v>
      </c>
      <c r="AJ8" s="116"/>
      <c r="AK8" s="116"/>
      <c r="AL8" s="116">
        <f>SUM(AL9:AL14)</f>
        <v>61346.7709090909</v>
      </c>
      <c r="AM8" s="116"/>
      <c r="AN8" s="116"/>
      <c r="AO8" s="116">
        <f>SUM(AO9:AO14)</f>
        <v>61346.7709090909</v>
      </c>
      <c r="AP8" s="116"/>
      <c r="AQ8" s="116"/>
      <c r="AR8" s="116">
        <f>SUM(AR9:AR14)</f>
        <v>61346.7709090909</v>
      </c>
      <c r="AS8" s="116"/>
      <c r="AT8" s="116"/>
      <c r="AU8" s="116">
        <f>SUM(AU9:AU14)</f>
        <v>61346.7709090909</v>
      </c>
      <c r="AV8" s="116"/>
      <c r="AW8" s="116"/>
      <c r="AX8" s="116">
        <f>SUM(AX9:AX14)</f>
        <v>61346.7709090909</v>
      </c>
      <c r="AY8" s="116"/>
      <c r="AZ8" s="116"/>
      <c r="BA8" s="116">
        <f>SUM(BA9:BA14)</f>
        <v>61346.7709090909</v>
      </c>
      <c r="BB8" s="116"/>
      <c r="BC8" s="116"/>
      <c r="BD8" s="116">
        <f>SUM(BD9:BD14)</f>
        <v>61346.7709090909</v>
      </c>
      <c r="BE8" s="116"/>
      <c r="BF8" s="116"/>
      <c r="BG8" s="116">
        <f>SUM(BG9:BG14)</f>
        <v>61346.7709090909</v>
      </c>
      <c r="BH8" s="116"/>
      <c r="BI8" s="116"/>
      <c r="BJ8" s="116">
        <f>SUM(BJ9:BJ14)</f>
        <v>61346.7709090909</v>
      </c>
      <c r="BK8" s="116"/>
      <c r="BL8" s="303"/>
      <c r="BM8" s="308"/>
      <c r="BN8" s="311"/>
    </row>
    <row r="9" s="260" customFormat="1" ht="33.95" customHeight="1" outlineLevel="5" spans="2:66">
      <c r="B9" s="172" t="s">
        <v>792</v>
      </c>
      <c r="C9" s="280" t="s">
        <v>793</v>
      </c>
      <c r="D9" s="260" t="s">
        <v>794</v>
      </c>
      <c r="E9" s="172" t="s">
        <v>795</v>
      </c>
      <c r="F9" s="172"/>
      <c r="G9" s="172" t="s">
        <v>796</v>
      </c>
      <c r="H9" s="172">
        <f t="shared" ref="H9:H14" si="0">AB9</f>
        <v>737132.16</v>
      </c>
      <c r="I9" s="172" t="s">
        <v>797</v>
      </c>
      <c r="J9" s="172">
        <f t="shared" ref="J9:J14" si="1">SUM(AD9,AG9,AJ9,AM9,AP9,AS9,AV9,AY9,BB9,BE9,BH9,BK9)/N9</f>
        <v>6</v>
      </c>
      <c r="K9" s="172" t="s">
        <v>798</v>
      </c>
      <c r="L9" s="172">
        <f t="shared" ref="L9:L14" si="2">H9/N9/J9</f>
        <v>10237.9466666667</v>
      </c>
      <c r="M9" s="172" t="s">
        <v>799</v>
      </c>
      <c r="N9" s="172">
        <f t="shared" ref="N9:N14" si="3">COUNTIF(AD9,"&gt;0")+COUNTIF(AG9,"&gt;0")+COUNTIF(AJ9,"&gt;0")+COUNTIF(AM9,"&gt;0")+COUNTIF(AP9,"&gt;0")+COUNTIF(AS9,"&gt;0")+COUNTIF(AV9,"&gt;0")+COUNTIF(AY9,"&gt;0")+COUNTIF(BB9,"&gt;0")+COUNTIF(BE9,"&gt;0")+COUNTIF(BH9,"&gt;0")+COUNTIF(BK9,"&gt;0")</f>
        <v>12</v>
      </c>
      <c r="O9" s="172"/>
      <c r="P9" s="287"/>
      <c r="Q9" s="287"/>
      <c r="R9" s="287"/>
      <c r="S9" s="287"/>
      <c r="T9" s="287"/>
      <c r="U9" s="287"/>
      <c r="V9" s="287"/>
      <c r="W9" s="287"/>
      <c r="X9" s="287"/>
      <c r="Y9" s="287"/>
      <c r="Z9" s="287"/>
      <c r="AA9" s="287"/>
      <c r="AB9" s="172">
        <f t="shared" ref="AB9:AB14" si="4">SUM(AC9,AF9,AI9,AL9,AO9,AR9,AU9,AX9,BA9,BD9,BG9,BJ9)</f>
        <v>737132.16</v>
      </c>
      <c r="AC9" s="172">
        <f t="shared" ref="AC9:AC14" si="5">AD9*AE9</f>
        <v>62317.68</v>
      </c>
      <c r="AD9" s="172">
        <f>'1-2 人员岗位信息'!F11</f>
        <v>6</v>
      </c>
      <c r="AE9" s="295">
        <f>IFERROR(自有人工预算!E26/AD9,0)</f>
        <v>10386.28</v>
      </c>
      <c r="AF9" s="172">
        <f t="shared" ref="AF9:AF14" si="6">AG9*AH9</f>
        <v>61346.7709090909</v>
      </c>
      <c r="AG9" s="172">
        <f>SUMIFS('1-2 人员岗位信息'!G:G,'1-2 人员岗位信息'!$C:$C,"自有人员",'1-2 人员岗位信息'!$B:$B,$D9)</f>
        <v>6</v>
      </c>
      <c r="AH9" s="295">
        <f>IFERROR(自有人工预算!F26/AG9,0)</f>
        <v>10224.4618181818</v>
      </c>
      <c r="AI9" s="172">
        <f t="shared" ref="AI9:AI14" si="7">AJ9*AK9</f>
        <v>61346.7709090909</v>
      </c>
      <c r="AJ9" s="172">
        <f>SUMIFS('1-2 人员岗位信息'!H:H,'1-2 人员岗位信息'!$C:$C,"自有人员",'1-2 人员岗位信息'!$B:$B,$D9)</f>
        <v>6</v>
      </c>
      <c r="AK9" s="295">
        <f>IFERROR(自有人工预算!G26/AJ9,0)</f>
        <v>10224.4618181818</v>
      </c>
      <c r="AL9" s="172">
        <f t="shared" ref="AL9:AL14" si="8">AM9*AN9</f>
        <v>61346.7709090909</v>
      </c>
      <c r="AM9" s="172">
        <f>SUMIFS('1-2 人员岗位信息'!I:I,'1-2 人员岗位信息'!$C:$C,"自有人员",'1-2 人员岗位信息'!$B:$B,$D9)</f>
        <v>6</v>
      </c>
      <c r="AN9" s="295">
        <f>IFERROR(自有人工预算!H26/AM9,0)</f>
        <v>10224.4618181818</v>
      </c>
      <c r="AO9" s="172">
        <f t="shared" ref="AO9:AO14" si="9">AP9*AQ9</f>
        <v>61346.7709090909</v>
      </c>
      <c r="AP9" s="172">
        <f>SUMIFS('1-2 人员岗位信息'!J:J,'1-2 人员岗位信息'!$C:$C,"自有人员",'1-2 人员岗位信息'!$B:$B,$D9)</f>
        <v>6</v>
      </c>
      <c r="AQ9" s="295">
        <f>IFERROR(自有人工预算!I26/AP9,0)</f>
        <v>10224.4618181818</v>
      </c>
      <c r="AR9" s="172">
        <f t="shared" ref="AR9:AR14" si="10">AS9*AT9</f>
        <v>61346.7709090909</v>
      </c>
      <c r="AS9" s="172">
        <f>SUMIFS('1-2 人员岗位信息'!K:K,'1-2 人员岗位信息'!$C:$C,"自有人员",'1-2 人员岗位信息'!$B:$B,$D9)</f>
        <v>6</v>
      </c>
      <c r="AT9" s="295">
        <f>IFERROR(自有人工预算!J26/AS9,0)</f>
        <v>10224.4618181818</v>
      </c>
      <c r="AU9" s="172">
        <f t="shared" ref="AU9:AU14" si="11">AV9*AW9</f>
        <v>61346.7709090909</v>
      </c>
      <c r="AV9" s="172">
        <f>SUMIFS('1-2 人员岗位信息'!L:L,'1-2 人员岗位信息'!$C:$C,"自有人员",'1-2 人员岗位信息'!$B:$B,$D9)</f>
        <v>6</v>
      </c>
      <c r="AW9" s="295">
        <f>IFERROR(自有人工预算!K26/AV9,0)</f>
        <v>10224.4618181818</v>
      </c>
      <c r="AX9" s="172">
        <f t="shared" ref="AX9:AX14" si="12">AY9*AZ9</f>
        <v>61346.7709090909</v>
      </c>
      <c r="AY9" s="172">
        <f>SUMIFS('1-2 人员岗位信息'!M:M,'1-2 人员岗位信息'!$C:$C,"自有人员",'1-2 人员岗位信息'!$B:$B,$D9)</f>
        <v>6</v>
      </c>
      <c r="AZ9" s="295">
        <f>IFERROR(自有人工预算!L26/AY9,0)</f>
        <v>10224.4618181818</v>
      </c>
      <c r="BA9" s="172">
        <f t="shared" ref="BA9:BA14" si="13">BB9*BC9</f>
        <v>61346.7709090909</v>
      </c>
      <c r="BB9" s="172">
        <f>SUMIFS('1-2 人员岗位信息'!N:N,'1-2 人员岗位信息'!$C:$C,"自有人员",'1-2 人员岗位信息'!$B:$B,$D9)</f>
        <v>6</v>
      </c>
      <c r="BC9" s="295">
        <f>IFERROR(自有人工预算!M26/BB9,0)</f>
        <v>10224.4618181818</v>
      </c>
      <c r="BD9" s="172">
        <f t="shared" ref="BD9:BD14" si="14">BE9*BF9</f>
        <v>61346.7709090909</v>
      </c>
      <c r="BE9" s="172">
        <f>SUMIFS('1-2 人员岗位信息'!O:O,'1-2 人员岗位信息'!$C:$C,"自有人员",'1-2 人员岗位信息'!$B:$B,$D9)</f>
        <v>6</v>
      </c>
      <c r="BF9" s="295">
        <f>IFERROR(自有人工预算!N26/BE9,0)</f>
        <v>10224.4618181818</v>
      </c>
      <c r="BG9" s="172">
        <f t="shared" ref="BG9:BG14" si="15">BH9*BI9</f>
        <v>61346.7709090909</v>
      </c>
      <c r="BH9" s="172">
        <f>SUMIFS('1-2 人员岗位信息'!P:P,'1-2 人员岗位信息'!$C:$C,"自有人员",'1-2 人员岗位信息'!$B:$B,$D9)</f>
        <v>6</v>
      </c>
      <c r="BI9" s="295">
        <f>IFERROR(自有人工预算!O26/BH9,0)</f>
        <v>10224.4618181818</v>
      </c>
      <c r="BJ9" s="172">
        <f t="shared" ref="BJ9:BJ14" si="16">BK9*BL9</f>
        <v>61346.7709090909</v>
      </c>
      <c r="BK9" s="172">
        <f>SUMIFS('1-2 人员岗位信息'!Q:Q,'1-2 人员岗位信息'!$C:$C,"自有人员",'1-2 人员岗位信息'!$B:$B,$D9)</f>
        <v>6</v>
      </c>
      <c r="BL9" s="295">
        <f>IFERROR(自有人工预算!P26/BK9,0)</f>
        <v>10224.4618181818</v>
      </c>
      <c r="BM9" s="308"/>
      <c r="BN9" s="312"/>
    </row>
    <row r="10" s="260" customFormat="1" ht="33.95" customHeight="1" outlineLevel="5" spans="2:66">
      <c r="B10" s="172" t="s">
        <v>792</v>
      </c>
      <c r="C10" s="280" t="s">
        <v>800</v>
      </c>
      <c r="D10" s="260" t="s">
        <v>801</v>
      </c>
      <c r="E10" s="172" t="s">
        <v>802</v>
      </c>
      <c r="F10" s="172"/>
      <c r="G10" s="172" t="s">
        <v>796</v>
      </c>
      <c r="H10" s="172">
        <f t="shared" si="0"/>
        <v>0</v>
      </c>
      <c r="I10" s="172" t="s">
        <v>797</v>
      </c>
      <c r="J10" s="172" t="e">
        <f t="shared" si="1"/>
        <v>#DIV/0!</v>
      </c>
      <c r="K10" s="172" t="s">
        <v>798</v>
      </c>
      <c r="L10" s="172" t="e">
        <f t="shared" si="2"/>
        <v>#DIV/0!</v>
      </c>
      <c r="M10" s="172" t="s">
        <v>799</v>
      </c>
      <c r="N10" s="172">
        <f t="shared" si="3"/>
        <v>0</v>
      </c>
      <c r="O10" s="172"/>
      <c r="P10" s="287"/>
      <c r="Q10" s="287"/>
      <c r="R10" s="287"/>
      <c r="S10" s="287"/>
      <c r="T10" s="287"/>
      <c r="U10" s="287"/>
      <c r="V10" s="287"/>
      <c r="W10" s="287"/>
      <c r="X10" s="287"/>
      <c r="Y10" s="287"/>
      <c r="Z10" s="287"/>
      <c r="AA10" s="287"/>
      <c r="AB10" s="172">
        <f t="shared" si="4"/>
        <v>0</v>
      </c>
      <c r="AC10" s="172">
        <f t="shared" si="5"/>
        <v>0</v>
      </c>
      <c r="AD10" s="172">
        <f>'1-2 人员岗位信息'!F15</f>
        <v>0</v>
      </c>
      <c r="AE10" s="295"/>
      <c r="AF10" s="172">
        <f t="shared" si="6"/>
        <v>0</v>
      </c>
      <c r="AG10" s="172">
        <f>SUMIFS('1-2 人员岗位信息'!G:G,'1-2 人员岗位信息'!$C:$C,"自有人员",'1-2 人员岗位信息'!$B:$B,$D10)</f>
        <v>0</v>
      </c>
      <c r="AH10" s="295"/>
      <c r="AI10" s="172">
        <f t="shared" si="7"/>
        <v>0</v>
      </c>
      <c r="AJ10" s="172">
        <f>SUMIFS('1-2 人员岗位信息'!H:H,'1-2 人员岗位信息'!$C:$C,"自有人员",'1-2 人员岗位信息'!$B:$B,$D10)</f>
        <v>0</v>
      </c>
      <c r="AK10" s="295"/>
      <c r="AL10" s="172">
        <f t="shared" si="8"/>
        <v>0</v>
      </c>
      <c r="AM10" s="172">
        <f>SUMIFS('1-2 人员岗位信息'!I:I,'1-2 人员岗位信息'!$C:$C,"自有人员",'1-2 人员岗位信息'!$B:$B,$D10)</f>
        <v>0</v>
      </c>
      <c r="AN10" s="295"/>
      <c r="AO10" s="172">
        <f t="shared" si="9"/>
        <v>0</v>
      </c>
      <c r="AP10" s="172">
        <f>SUMIFS('1-2 人员岗位信息'!J:J,'1-2 人员岗位信息'!$C:$C,"自有人员",'1-2 人员岗位信息'!$B:$B,$D10)</f>
        <v>0</v>
      </c>
      <c r="AQ10" s="295"/>
      <c r="AR10" s="172">
        <f t="shared" si="10"/>
        <v>0</v>
      </c>
      <c r="AS10" s="172">
        <f>SUMIFS('1-2 人员岗位信息'!K:K,'1-2 人员岗位信息'!$C:$C,"自有人员",'1-2 人员岗位信息'!$B:$B,$D10)</f>
        <v>0</v>
      </c>
      <c r="AT10" s="295"/>
      <c r="AU10" s="172">
        <f t="shared" si="11"/>
        <v>0</v>
      </c>
      <c r="AV10" s="172">
        <f>SUMIFS('1-2 人员岗位信息'!L:L,'1-2 人员岗位信息'!$C:$C,"自有人员",'1-2 人员岗位信息'!$B:$B,$D10)</f>
        <v>0</v>
      </c>
      <c r="AW10" s="295"/>
      <c r="AX10" s="172">
        <f t="shared" si="12"/>
        <v>0</v>
      </c>
      <c r="AY10" s="172">
        <f>SUMIFS('1-2 人员岗位信息'!M:M,'1-2 人员岗位信息'!$C:$C,"自有人员",'1-2 人员岗位信息'!$B:$B,$D10)</f>
        <v>0</v>
      </c>
      <c r="AZ10" s="295"/>
      <c r="BA10" s="172">
        <f t="shared" si="13"/>
        <v>0</v>
      </c>
      <c r="BB10" s="172">
        <f>SUMIFS('1-2 人员岗位信息'!N:N,'1-2 人员岗位信息'!$C:$C,"自有人员",'1-2 人员岗位信息'!$B:$B,$D10)</f>
        <v>0</v>
      </c>
      <c r="BC10" s="295"/>
      <c r="BD10" s="172">
        <f t="shared" si="14"/>
        <v>0</v>
      </c>
      <c r="BE10" s="172">
        <f>SUMIFS('1-2 人员岗位信息'!O:O,'1-2 人员岗位信息'!$C:$C,"自有人员",'1-2 人员岗位信息'!$B:$B,$D10)</f>
        <v>0</v>
      </c>
      <c r="BF10" s="295"/>
      <c r="BG10" s="172">
        <f t="shared" si="15"/>
        <v>0</v>
      </c>
      <c r="BH10" s="172">
        <f>SUMIFS('1-2 人员岗位信息'!P:P,'1-2 人员岗位信息'!$C:$C,"自有人员",'1-2 人员岗位信息'!$B:$B,$D10)</f>
        <v>0</v>
      </c>
      <c r="BI10" s="295"/>
      <c r="BJ10" s="172">
        <f t="shared" si="16"/>
        <v>0</v>
      </c>
      <c r="BK10" s="172">
        <f>SUMIFS('1-2 人员岗位信息'!Q:Q,'1-2 人员岗位信息'!$C:$C,"自有人员",'1-2 人员岗位信息'!$B:$B,$D10)</f>
        <v>0</v>
      </c>
      <c r="BL10" s="304"/>
      <c r="BM10" s="308"/>
      <c r="BN10" s="312"/>
    </row>
    <row r="11" s="260" customFormat="1" ht="33.95" customHeight="1" outlineLevel="5" spans="2:66">
      <c r="B11" s="172" t="s">
        <v>792</v>
      </c>
      <c r="C11" s="280" t="s">
        <v>803</v>
      </c>
      <c r="D11" s="260" t="s">
        <v>804</v>
      </c>
      <c r="E11" s="172" t="s">
        <v>805</v>
      </c>
      <c r="F11" s="172"/>
      <c r="G11" s="172" t="s">
        <v>796</v>
      </c>
      <c r="H11" s="172">
        <f t="shared" si="0"/>
        <v>0</v>
      </c>
      <c r="I11" s="172" t="s">
        <v>797</v>
      </c>
      <c r="J11" s="172" t="e">
        <f t="shared" si="1"/>
        <v>#DIV/0!</v>
      </c>
      <c r="K11" s="172" t="s">
        <v>798</v>
      </c>
      <c r="L11" s="172" t="e">
        <f t="shared" si="2"/>
        <v>#DIV/0!</v>
      </c>
      <c r="M11" s="172" t="s">
        <v>799</v>
      </c>
      <c r="N11" s="172">
        <f t="shared" si="3"/>
        <v>0</v>
      </c>
      <c r="O11" s="172"/>
      <c r="P11" s="287"/>
      <c r="Q11" s="287"/>
      <c r="R11" s="287"/>
      <c r="S11" s="287"/>
      <c r="T11" s="287"/>
      <c r="U11" s="287"/>
      <c r="V11" s="287"/>
      <c r="W11" s="287"/>
      <c r="X11" s="287"/>
      <c r="Y11" s="287"/>
      <c r="Z11" s="287"/>
      <c r="AA11" s="287"/>
      <c r="AB11" s="172">
        <f t="shared" si="4"/>
        <v>0</v>
      </c>
      <c r="AC11" s="172">
        <f t="shared" si="5"/>
        <v>0</v>
      </c>
      <c r="AD11" s="172">
        <f>'1-2 人员岗位信息'!F19</f>
        <v>0</v>
      </c>
      <c r="AE11" s="295"/>
      <c r="AF11" s="172">
        <f t="shared" si="6"/>
        <v>0</v>
      </c>
      <c r="AG11" s="172">
        <f>SUMIFS('1-2 人员岗位信息'!G:G,'1-2 人员岗位信息'!$C:$C,"自有人员",'1-2 人员岗位信息'!$B:$B,$D11)</f>
        <v>0</v>
      </c>
      <c r="AH11" s="295"/>
      <c r="AI11" s="172">
        <f t="shared" si="7"/>
        <v>0</v>
      </c>
      <c r="AJ11" s="172">
        <f>SUMIFS('1-2 人员岗位信息'!H:H,'1-2 人员岗位信息'!$C:$C,"自有人员",'1-2 人员岗位信息'!$B:$B,$D11)</f>
        <v>0</v>
      </c>
      <c r="AK11" s="295"/>
      <c r="AL11" s="172">
        <f t="shared" si="8"/>
        <v>0</v>
      </c>
      <c r="AM11" s="172">
        <f>SUMIFS('1-2 人员岗位信息'!I:I,'1-2 人员岗位信息'!$C:$C,"自有人员",'1-2 人员岗位信息'!$B:$B,$D11)</f>
        <v>0</v>
      </c>
      <c r="AN11" s="295"/>
      <c r="AO11" s="172">
        <f t="shared" si="9"/>
        <v>0</v>
      </c>
      <c r="AP11" s="172">
        <f>SUMIFS('1-2 人员岗位信息'!J:J,'1-2 人员岗位信息'!$C:$C,"自有人员",'1-2 人员岗位信息'!$B:$B,$D11)</f>
        <v>0</v>
      </c>
      <c r="AQ11" s="295"/>
      <c r="AR11" s="172">
        <f t="shared" si="10"/>
        <v>0</v>
      </c>
      <c r="AS11" s="172">
        <f>SUMIFS('1-2 人员岗位信息'!K:K,'1-2 人员岗位信息'!$C:$C,"自有人员",'1-2 人员岗位信息'!$B:$B,$D11)</f>
        <v>0</v>
      </c>
      <c r="AT11" s="295"/>
      <c r="AU11" s="172">
        <f t="shared" si="11"/>
        <v>0</v>
      </c>
      <c r="AV11" s="172">
        <f>SUMIFS('1-2 人员岗位信息'!L:L,'1-2 人员岗位信息'!$C:$C,"自有人员",'1-2 人员岗位信息'!$B:$B,$D11)</f>
        <v>0</v>
      </c>
      <c r="AW11" s="295"/>
      <c r="AX11" s="172">
        <f t="shared" si="12"/>
        <v>0</v>
      </c>
      <c r="AY11" s="172">
        <f>SUMIFS('1-2 人员岗位信息'!M:M,'1-2 人员岗位信息'!$C:$C,"自有人员",'1-2 人员岗位信息'!$B:$B,$D11)</f>
        <v>0</v>
      </c>
      <c r="AZ11" s="295"/>
      <c r="BA11" s="172">
        <f t="shared" si="13"/>
        <v>0</v>
      </c>
      <c r="BB11" s="172">
        <f>SUMIFS('1-2 人员岗位信息'!N:N,'1-2 人员岗位信息'!$C:$C,"自有人员",'1-2 人员岗位信息'!$B:$B,$D11)</f>
        <v>0</v>
      </c>
      <c r="BC11" s="295"/>
      <c r="BD11" s="172">
        <f t="shared" si="14"/>
        <v>0</v>
      </c>
      <c r="BE11" s="172">
        <f>SUMIFS('1-2 人员岗位信息'!O:O,'1-2 人员岗位信息'!$C:$C,"自有人员",'1-2 人员岗位信息'!$B:$B,$D11)</f>
        <v>0</v>
      </c>
      <c r="BF11" s="295"/>
      <c r="BG11" s="172">
        <f t="shared" si="15"/>
        <v>0</v>
      </c>
      <c r="BH11" s="172">
        <f>SUMIFS('1-2 人员岗位信息'!P:P,'1-2 人员岗位信息'!$C:$C,"自有人员",'1-2 人员岗位信息'!$B:$B,$D11)</f>
        <v>0</v>
      </c>
      <c r="BI11" s="295"/>
      <c r="BJ11" s="172">
        <f t="shared" si="16"/>
        <v>0</v>
      </c>
      <c r="BK11" s="172">
        <f>SUMIFS('1-2 人员岗位信息'!Q:Q,'1-2 人员岗位信息'!$C:$C,"自有人员",'1-2 人员岗位信息'!$B:$B,$D11)</f>
        <v>0</v>
      </c>
      <c r="BL11" s="304"/>
      <c r="BM11" s="308"/>
      <c r="BN11" s="312"/>
    </row>
    <row r="12" s="260" customFormat="1" ht="33.95" customHeight="1" outlineLevel="5" spans="2:66">
      <c r="B12" s="172" t="s">
        <v>792</v>
      </c>
      <c r="C12" s="280" t="s">
        <v>806</v>
      </c>
      <c r="D12" s="260" t="s">
        <v>807</v>
      </c>
      <c r="E12" s="172" t="s">
        <v>808</v>
      </c>
      <c r="F12" s="172"/>
      <c r="G12" s="172" t="s">
        <v>796</v>
      </c>
      <c r="H12" s="172">
        <f t="shared" si="0"/>
        <v>0</v>
      </c>
      <c r="I12" s="172" t="s">
        <v>797</v>
      </c>
      <c r="J12" s="172" t="e">
        <f t="shared" si="1"/>
        <v>#DIV/0!</v>
      </c>
      <c r="K12" s="172" t="s">
        <v>798</v>
      </c>
      <c r="L12" s="172" t="e">
        <f t="shared" si="2"/>
        <v>#DIV/0!</v>
      </c>
      <c r="M12" s="172" t="s">
        <v>799</v>
      </c>
      <c r="N12" s="172">
        <f t="shared" si="3"/>
        <v>0</v>
      </c>
      <c r="O12" s="172"/>
      <c r="P12" s="287"/>
      <c r="Q12" s="287"/>
      <c r="R12" s="287"/>
      <c r="S12" s="287"/>
      <c r="T12" s="287"/>
      <c r="U12" s="287"/>
      <c r="V12" s="287"/>
      <c r="W12" s="287"/>
      <c r="X12" s="287"/>
      <c r="Y12" s="287"/>
      <c r="Z12" s="287"/>
      <c r="AA12" s="287"/>
      <c r="AB12" s="172">
        <f t="shared" si="4"/>
        <v>0</v>
      </c>
      <c r="AC12" s="172">
        <f t="shared" si="5"/>
        <v>0</v>
      </c>
      <c r="AD12" s="172">
        <f>'1-2 人员岗位信息'!F23</f>
        <v>0</v>
      </c>
      <c r="AE12" s="295"/>
      <c r="AF12" s="172">
        <f t="shared" si="6"/>
        <v>0</v>
      </c>
      <c r="AG12" s="172">
        <f>SUMIFS('1-2 人员岗位信息'!G:G,'1-2 人员岗位信息'!$C:$C,"自有人员",'1-2 人员岗位信息'!$B:$B,$D12)</f>
        <v>0</v>
      </c>
      <c r="AH12" s="295"/>
      <c r="AI12" s="172">
        <f t="shared" si="7"/>
        <v>0</v>
      </c>
      <c r="AJ12" s="172">
        <f>SUMIFS('1-2 人员岗位信息'!H:H,'1-2 人员岗位信息'!$C:$C,"自有人员",'1-2 人员岗位信息'!$B:$B,$D12)</f>
        <v>0</v>
      </c>
      <c r="AK12" s="295"/>
      <c r="AL12" s="172">
        <f t="shared" si="8"/>
        <v>0</v>
      </c>
      <c r="AM12" s="172">
        <f>SUMIFS('1-2 人员岗位信息'!I:I,'1-2 人员岗位信息'!$C:$C,"自有人员",'1-2 人员岗位信息'!$B:$B,$D12)</f>
        <v>0</v>
      </c>
      <c r="AN12" s="295"/>
      <c r="AO12" s="172">
        <f t="shared" si="9"/>
        <v>0</v>
      </c>
      <c r="AP12" s="172">
        <f>SUMIFS('1-2 人员岗位信息'!J:J,'1-2 人员岗位信息'!$C:$C,"自有人员",'1-2 人员岗位信息'!$B:$B,$D12)</f>
        <v>0</v>
      </c>
      <c r="AQ12" s="295"/>
      <c r="AR12" s="172">
        <f t="shared" si="10"/>
        <v>0</v>
      </c>
      <c r="AS12" s="172">
        <f>SUMIFS('1-2 人员岗位信息'!K:K,'1-2 人员岗位信息'!$C:$C,"自有人员",'1-2 人员岗位信息'!$B:$B,$D12)</f>
        <v>0</v>
      </c>
      <c r="AT12" s="295"/>
      <c r="AU12" s="172">
        <f t="shared" si="11"/>
        <v>0</v>
      </c>
      <c r="AV12" s="172">
        <f>SUMIFS('1-2 人员岗位信息'!L:L,'1-2 人员岗位信息'!$C:$C,"自有人员",'1-2 人员岗位信息'!$B:$B,$D12)</f>
        <v>0</v>
      </c>
      <c r="AW12" s="295"/>
      <c r="AX12" s="172">
        <f t="shared" si="12"/>
        <v>0</v>
      </c>
      <c r="AY12" s="172">
        <f>SUMIFS('1-2 人员岗位信息'!M:M,'1-2 人员岗位信息'!$C:$C,"自有人员",'1-2 人员岗位信息'!$B:$B,$D12)</f>
        <v>0</v>
      </c>
      <c r="AZ12" s="295"/>
      <c r="BA12" s="172">
        <f t="shared" si="13"/>
        <v>0</v>
      </c>
      <c r="BB12" s="172">
        <f>SUMIFS('1-2 人员岗位信息'!N:N,'1-2 人员岗位信息'!$C:$C,"自有人员",'1-2 人员岗位信息'!$B:$B,$D12)</f>
        <v>0</v>
      </c>
      <c r="BC12" s="295"/>
      <c r="BD12" s="172">
        <f t="shared" si="14"/>
        <v>0</v>
      </c>
      <c r="BE12" s="172">
        <f>SUMIFS('1-2 人员岗位信息'!O:O,'1-2 人员岗位信息'!$C:$C,"自有人员",'1-2 人员岗位信息'!$B:$B,$D12)</f>
        <v>0</v>
      </c>
      <c r="BF12" s="295"/>
      <c r="BG12" s="172">
        <f t="shared" si="15"/>
        <v>0</v>
      </c>
      <c r="BH12" s="172">
        <f>SUMIFS('1-2 人员岗位信息'!P:P,'1-2 人员岗位信息'!$C:$C,"自有人员",'1-2 人员岗位信息'!$B:$B,$D12)</f>
        <v>0</v>
      </c>
      <c r="BI12" s="295"/>
      <c r="BJ12" s="172">
        <f t="shared" si="16"/>
        <v>0</v>
      </c>
      <c r="BK12" s="172">
        <f>SUMIFS('1-2 人员岗位信息'!Q:Q,'1-2 人员岗位信息'!$C:$C,"自有人员",'1-2 人员岗位信息'!$B:$B,$D12)</f>
        <v>0</v>
      </c>
      <c r="BL12" s="304"/>
      <c r="BM12" s="308"/>
      <c r="BN12" s="312"/>
    </row>
    <row r="13" s="260" customFormat="1" ht="33.95" customHeight="1" outlineLevel="5" spans="2:66">
      <c r="B13" s="172" t="s">
        <v>792</v>
      </c>
      <c r="C13" s="280" t="s">
        <v>809</v>
      </c>
      <c r="D13" s="260" t="s">
        <v>810</v>
      </c>
      <c r="E13" s="172" t="s">
        <v>811</v>
      </c>
      <c r="F13" s="172"/>
      <c r="G13" s="172" t="s">
        <v>796</v>
      </c>
      <c r="H13" s="172">
        <f t="shared" si="0"/>
        <v>0</v>
      </c>
      <c r="I13" s="172" t="s">
        <v>797</v>
      </c>
      <c r="J13" s="172" t="e">
        <f t="shared" si="1"/>
        <v>#DIV/0!</v>
      </c>
      <c r="K13" s="172" t="s">
        <v>798</v>
      </c>
      <c r="L13" s="172" t="e">
        <f t="shared" si="2"/>
        <v>#DIV/0!</v>
      </c>
      <c r="M13" s="172" t="s">
        <v>799</v>
      </c>
      <c r="N13" s="172">
        <f t="shared" si="3"/>
        <v>0</v>
      </c>
      <c r="O13" s="172"/>
      <c r="P13" s="287"/>
      <c r="Q13" s="287"/>
      <c r="R13" s="287"/>
      <c r="S13" s="287"/>
      <c r="T13" s="287"/>
      <c r="U13" s="287"/>
      <c r="V13" s="287"/>
      <c r="W13" s="287"/>
      <c r="X13" s="287"/>
      <c r="Y13" s="287"/>
      <c r="Z13" s="287"/>
      <c r="AA13" s="287"/>
      <c r="AB13" s="172">
        <f t="shared" si="4"/>
        <v>0</v>
      </c>
      <c r="AC13" s="172">
        <f t="shared" si="5"/>
        <v>0</v>
      </c>
      <c r="AD13" s="172">
        <f>'1-2 人员岗位信息'!F27</f>
        <v>0</v>
      </c>
      <c r="AE13" s="295"/>
      <c r="AF13" s="172">
        <f t="shared" si="6"/>
        <v>0</v>
      </c>
      <c r="AG13" s="172">
        <f>SUMIFS('1-2 人员岗位信息'!G:G,'1-2 人员岗位信息'!$C:$C,"自有人员",'1-2 人员岗位信息'!$B:$B,$D13)</f>
        <v>0</v>
      </c>
      <c r="AH13" s="295"/>
      <c r="AI13" s="172">
        <f t="shared" si="7"/>
        <v>0</v>
      </c>
      <c r="AJ13" s="172">
        <f>SUMIFS('1-2 人员岗位信息'!H:H,'1-2 人员岗位信息'!$C:$C,"自有人员",'1-2 人员岗位信息'!$B:$B,$D13)</f>
        <v>0</v>
      </c>
      <c r="AK13" s="295"/>
      <c r="AL13" s="172">
        <f t="shared" si="8"/>
        <v>0</v>
      </c>
      <c r="AM13" s="172">
        <f>SUMIFS('1-2 人员岗位信息'!I:I,'1-2 人员岗位信息'!$C:$C,"自有人员",'1-2 人员岗位信息'!$B:$B,$D13)</f>
        <v>0</v>
      </c>
      <c r="AN13" s="295"/>
      <c r="AO13" s="172">
        <f t="shared" si="9"/>
        <v>0</v>
      </c>
      <c r="AP13" s="172">
        <f>SUMIFS('1-2 人员岗位信息'!J:J,'1-2 人员岗位信息'!$C:$C,"自有人员",'1-2 人员岗位信息'!$B:$B,$D13)</f>
        <v>0</v>
      </c>
      <c r="AQ13" s="295"/>
      <c r="AR13" s="172">
        <f t="shared" si="10"/>
        <v>0</v>
      </c>
      <c r="AS13" s="172">
        <f>SUMIFS('1-2 人员岗位信息'!K:K,'1-2 人员岗位信息'!$C:$C,"自有人员",'1-2 人员岗位信息'!$B:$B,$D13)</f>
        <v>0</v>
      </c>
      <c r="AT13" s="295"/>
      <c r="AU13" s="172">
        <f t="shared" si="11"/>
        <v>0</v>
      </c>
      <c r="AV13" s="172">
        <f>SUMIFS('1-2 人员岗位信息'!L:L,'1-2 人员岗位信息'!$C:$C,"自有人员",'1-2 人员岗位信息'!$B:$B,$D13)</f>
        <v>0</v>
      </c>
      <c r="AW13" s="295"/>
      <c r="AX13" s="172">
        <f t="shared" si="12"/>
        <v>0</v>
      </c>
      <c r="AY13" s="172">
        <f>SUMIFS('1-2 人员岗位信息'!M:M,'1-2 人员岗位信息'!$C:$C,"自有人员",'1-2 人员岗位信息'!$B:$B,$D13)</f>
        <v>0</v>
      </c>
      <c r="AZ13" s="295"/>
      <c r="BA13" s="172">
        <f t="shared" si="13"/>
        <v>0</v>
      </c>
      <c r="BB13" s="172">
        <f>SUMIFS('1-2 人员岗位信息'!N:N,'1-2 人员岗位信息'!$C:$C,"自有人员",'1-2 人员岗位信息'!$B:$B,$D13)</f>
        <v>0</v>
      </c>
      <c r="BC13" s="295"/>
      <c r="BD13" s="172">
        <f t="shared" si="14"/>
        <v>0</v>
      </c>
      <c r="BE13" s="172">
        <f>SUMIFS('1-2 人员岗位信息'!O:O,'1-2 人员岗位信息'!$C:$C,"自有人员",'1-2 人员岗位信息'!$B:$B,$D13)</f>
        <v>0</v>
      </c>
      <c r="BF13" s="295"/>
      <c r="BG13" s="172">
        <f t="shared" si="15"/>
        <v>0</v>
      </c>
      <c r="BH13" s="172">
        <f>SUMIFS('1-2 人员岗位信息'!P:P,'1-2 人员岗位信息'!$C:$C,"自有人员",'1-2 人员岗位信息'!$B:$B,$D13)</f>
        <v>0</v>
      </c>
      <c r="BI13" s="295"/>
      <c r="BJ13" s="172">
        <f t="shared" si="16"/>
        <v>0</v>
      </c>
      <c r="BK13" s="172">
        <f>SUMIFS('1-2 人员岗位信息'!Q:Q,'1-2 人员岗位信息'!$C:$C,"自有人员",'1-2 人员岗位信息'!$B:$B,$D13)</f>
        <v>0</v>
      </c>
      <c r="BL13" s="304"/>
      <c r="BM13" s="308"/>
      <c r="BN13" s="312"/>
    </row>
    <row r="14" s="260" customFormat="1" ht="33.95" customHeight="1" outlineLevel="5" spans="2:66">
      <c r="B14" s="172" t="s">
        <v>792</v>
      </c>
      <c r="C14" s="280" t="s">
        <v>812</v>
      </c>
      <c r="D14" s="260" t="s">
        <v>813</v>
      </c>
      <c r="E14" s="172" t="s">
        <v>814</v>
      </c>
      <c r="F14" s="172"/>
      <c r="G14" s="172" t="s">
        <v>796</v>
      </c>
      <c r="H14" s="172">
        <f t="shared" si="0"/>
        <v>0</v>
      </c>
      <c r="I14" s="172" t="s">
        <v>797</v>
      </c>
      <c r="J14" s="172" t="e">
        <f t="shared" si="1"/>
        <v>#DIV/0!</v>
      </c>
      <c r="K14" s="172" t="s">
        <v>798</v>
      </c>
      <c r="L14" s="172" t="e">
        <f t="shared" si="2"/>
        <v>#DIV/0!</v>
      </c>
      <c r="M14" s="172" t="s">
        <v>799</v>
      </c>
      <c r="N14" s="172">
        <f t="shared" si="3"/>
        <v>0</v>
      </c>
      <c r="O14" s="172"/>
      <c r="P14" s="287"/>
      <c r="Q14" s="287"/>
      <c r="R14" s="287"/>
      <c r="S14" s="287"/>
      <c r="T14" s="287"/>
      <c r="U14" s="287"/>
      <c r="V14" s="287"/>
      <c r="W14" s="287"/>
      <c r="X14" s="287"/>
      <c r="Y14" s="287"/>
      <c r="Z14" s="287"/>
      <c r="AA14" s="287"/>
      <c r="AB14" s="172">
        <f t="shared" si="4"/>
        <v>0</v>
      </c>
      <c r="AC14" s="172">
        <f t="shared" si="5"/>
        <v>0</v>
      </c>
      <c r="AD14" s="172">
        <f>'1-2 人员岗位信息'!F31</f>
        <v>0</v>
      </c>
      <c r="AE14" s="295"/>
      <c r="AF14" s="172">
        <f t="shared" si="6"/>
        <v>0</v>
      </c>
      <c r="AG14" s="172">
        <f>SUMIFS('1-2 人员岗位信息'!G:G,'1-2 人员岗位信息'!$C:$C,"自有人员",'1-2 人员岗位信息'!$B:$B,$D14)</f>
        <v>0</v>
      </c>
      <c r="AH14" s="295"/>
      <c r="AI14" s="172">
        <f t="shared" si="7"/>
        <v>0</v>
      </c>
      <c r="AJ14" s="172">
        <f>SUMIFS('1-2 人员岗位信息'!H:H,'1-2 人员岗位信息'!$C:$C,"自有人员",'1-2 人员岗位信息'!$B:$B,$D14)</f>
        <v>0</v>
      </c>
      <c r="AK14" s="295"/>
      <c r="AL14" s="172">
        <f t="shared" si="8"/>
        <v>0</v>
      </c>
      <c r="AM14" s="172">
        <f>SUMIFS('1-2 人员岗位信息'!I:I,'1-2 人员岗位信息'!$C:$C,"自有人员",'1-2 人员岗位信息'!$B:$B,$D14)</f>
        <v>0</v>
      </c>
      <c r="AN14" s="295"/>
      <c r="AO14" s="172">
        <f t="shared" si="9"/>
        <v>0</v>
      </c>
      <c r="AP14" s="172">
        <f>SUMIFS('1-2 人员岗位信息'!J:J,'1-2 人员岗位信息'!$C:$C,"自有人员",'1-2 人员岗位信息'!$B:$B,$D14)</f>
        <v>0</v>
      </c>
      <c r="AQ14" s="295"/>
      <c r="AR14" s="172">
        <f t="shared" si="10"/>
        <v>0</v>
      </c>
      <c r="AS14" s="172">
        <f>SUMIFS('1-2 人员岗位信息'!K:K,'1-2 人员岗位信息'!$C:$C,"自有人员",'1-2 人员岗位信息'!$B:$B,$D14)</f>
        <v>0</v>
      </c>
      <c r="AT14" s="295"/>
      <c r="AU14" s="172">
        <f t="shared" si="11"/>
        <v>0</v>
      </c>
      <c r="AV14" s="172">
        <f>SUMIFS('1-2 人员岗位信息'!L:L,'1-2 人员岗位信息'!$C:$C,"自有人员",'1-2 人员岗位信息'!$B:$B,$D14)</f>
        <v>0</v>
      </c>
      <c r="AW14" s="295"/>
      <c r="AX14" s="172">
        <f t="shared" si="12"/>
        <v>0</v>
      </c>
      <c r="AY14" s="172">
        <f>SUMIFS('1-2 人员岗位信息'!M:M,'1-2 人员岗位信息'!$C:$C,"自有人员",'1-2 人员岗位信息'!$B:$B,$D14)</f>
        <v>0</v>
      </c>
      <c r="AZ14" s="295"/>
      <c r="BA14" s="172">
        <f t="shared" si="13"/>
        <v>0</v>
      </c>
      <c r="BB14" s="172">
        <f>SUMIFS('1-2 人员岗位信息'!N:N,'1-2 人员岗位信息'!$C:$C,"自有人员",'1-2 人员岗位信息'!$B:$B,$D14)</f>
        <v>0</v>
      </c>
      <c r="BC14" s="295"/>
      <c r="BD14" s="172">
        <f t="shared" si="14"/>
        <v>0</v>
      </c>
      <c r="BE14" s="172">
        <f>SUMIFS('1-2 人员岗位信息'!O:O,'1-2 人员岗位信息'!$C:$C,"自有人员",'1-2 人员岗位信息'!$B:$B,$D14)</f>
        <v>0</v>
      </c>
      <c r="BF14" s="295"/>
      <c r="BG14" s="172">
        <f t="shared" si="15"/>
        <v>0</v>
      </c>
      <c r="BH14" s="172">
        <f>SUMIFS('1-2 人员岗位信息'!P:P,'1-2 人员岗位信息'!$C:$C,"自有人员",'1-2 人员岗位信息'!$B:$B,$D14)</f>
        <v>0</v>
      </c>
      <c r="BI14" s="295"/>
      <c r="BJ14" s="172">
        <f t="shared" si="16"/>
        <v>0</v>
      </c>
      <c r="BK14" s="172">
        <f>SUMIFS('1-2 人员岗位信息'!Q:Q,'1-2 人员岗位信息'!$C:$C,"自有人员",'1-2 人员岗位信息'!$B:$B,$D14)</f>
        <v>0</v>
      </c>
      <c r="BL14" s="304"/>
      <c r="BM14" s="308"/>
      <c r="BN14" s="312"/>
    </row>
    <row r="15" s="115" customFormat="1" ht="33.95" customHeight="1" outlineLevel="4" spans="2:66">
      <c r="B15" s="116" t="s">
        <v>787</v>
      </c>
      <c r="C15" s="117" t="s">
        <v>67</v>
      </c>
      <c r="D15" s="115" t="s">
        <v>68</v>
      </c>
      <c r="E15" s="116"/>
      <c r="F15" s="116"/>
      <c r="G15" s="116"/>
      <c r="H15" s="116">
        <f>SUM(H16:H21)</f>
        <v>0</v>
      </c>
      <c r="I15" s="116"/>
      <c r="J15" s="116"/>
      <c r="K15" s="116"/>
      <c r="L15" s="116"/>
      <c r="M15" s="116"/>
      <c r="N15" s="116"/>
      <c r="O15" s="116"/>
      <c r="P15" s="286"/>
      <c r="Q15" s="286"/>
      <c r="R15" s="286"/>
      <c r="S15" s="286"/>
      <c r="T15" s="286"/>
      <c r="U15" s="286"/>
      <c r="V15" s="286"/>
      <c r="W15" s="286"/>
      <c r="X15" s="286"/>
      <c r="Y15" s="286"/>
      <c r="Z15" s="286"/>
      <c r="AA15" s="286"/>
      <c r="AB15" s="116">
        <f>SUM(AB16:AB21)</f>
        <v>0</v>
      </c>
      <c r="AC15" s="116">
        <f>SUM(AC16:AC21)</f>
        <v>0</v>
      </c>
      <c r="AD15" s="116"/>
      <c r="AE15" s="116"/>
      <c r="AF15" s="116">
        <f>SUM(AF16:AF21)</f>
        <v>0</v>
      </c>
      <c r="AG15" s="116"/>
      <c r="AH15" s="116"/>
      <c r="AI15" s="116">
        <f>SUM(AI16:AI21)</f>
        <v>0</v>
      </c>
      <c r="AJ15" s="116"/>
      <c r="AK15" s="116"/>
      <c r="AL15" s="116">
        <f>SUM(AL16:AL21)</f>
        <v>0</v>
      </c>
      <c r="AM15" s="116"/>
      <c r="AN15" s="116"/>
      <c r="AO15" s="116">
        <f>SUM(AO16:AO21)</f>
        <v>0</v>
      </c>
      <c r="AP15" s="116"/>
      <c r="AQ15" s="116"/>
      <c r="AR15" s="116">
        <f>SUM(AR16:AR21)</f>
        <v>0</v>
      </c>
      <c r="AS15" s="116"/>
      <c r="AT15" s="116"/>
      <c r="AU15" s="116">
        <f>SUM(AU16:AU21)</f>
        <v>0</v>
      </c>
      <c r="AV15" s="116"/>
      <c r="AW15" s="116"/>
      <c r="AX15" s="116">
        <f>SUM(AX16:AX21)</f>
        <v>0</v>
      </c>
      <c r="AY15" s="116"/>
      <c r="AZ15" s="116"/>
      <c r="BA15" s="116">
        <f>SUM(BA16:BA21)</f>
        <v>0</v>
      </c>
      <c r="BB15" s="116"/>
      <c r="BC15" s="116"/>
      <c r="BD15" s="116">
        <f>SUM(BD16:BD21)</f>
        <v>0</v>
      </c>
      <c r="BE15" s="116"/>
      <c r="BF15" s="116"/>
      <c r="BG15" s="116">
        <f>SUM(BG16:BG21)</f>
        <v>0</v>
      </c>
      <c r="BH15" s="116"/>
      <c r="BI15" s="116"/>
      <c r="BJ15" s="116">
        <f>SUM(BJ16:BJ21)</f>
        <v>0</v>
      </c>
      <c r="BK15" s="116"/>
      <c r="BL15" s="303"/>
      <c r="BM15" s="308"/>
      <c r="BN15" s="311"/>
    </row>
    <row r="16" s="260" customFormat="1" ht="33.95" customHeight="1" outlineLevel="5" spans="2:66">
      <c r="B16" s="172" t="s">
        <v>792</v>
      </c>
      <c r="C16" s="280" t="s">
        <v>815</v>
      </c>
      <c r="D16" s="260" t="s">
        <v>794</v>
      </c>
      <c r="E16" s="172" t="s">
        <v>816</v>
      </c>
      <c r="F16" s="172"/>
      <c r="G16" s="172" t="s">
        <v>796</v>
      </c>
      <c r="H16" s="172">
        <f t="shared" ref="H16:H21" si="17">AB16</f>
        <v>0</v>
      </c>
      <c r="I16" s="172" t="s">
        <v>797</v>
      </c>
      <c r="J16" s="172" t="e">
        <f t="shared" ref="J16:J21" si="18">SUM(AD16,AG16,AJ16,AM16,AP16,AS16,AV16,AY16,BB16,BE16,BH16,BK16)/N16</f>
        <v>#DIV/0!</v>
      </c>
      <c r="K16" s="172" t="s">
        <v>798</v>
      </c>
      <c r="L16" s="172" t="e">
        <f t="shared" ref="L16:L21" si="19">H16/N16/J16</f>
        <v>#DIV/0!</v>
      </c>
      <c r="M16" s="172" t="s">
        <v>799</v>
      </c>
      <c r="N16" s="172">
        <f t="shared" ref="N16:N21" si="20">COUNTIF(AD16,"&gt;0")+COUNTIF(AG16,"&gt;0")+COUNTIF(AJ16,"&gt;0")+COUNTIF(AM16,"&gt;0")+COUNTIF(AP16,"&gt;0")+COUNTIF(AS16,"&gt;0")+COUNTIF(AV16,"&gt;0")+COUNTIF(AY16,"&gt;0")+COUNTIF(BB16,"&gt;0")+COUNTIF(BE16,"&gt;0")+COUNTIF(BH16,"&gt;0")+COUNTIF(BK16,"&gt;0")</f>
        <v>0</v>
      </c>
      <c r="O16" s="172"/>
      <c r="P16" s="287"/>
      <c r="Q16" s="287"/>
      <c r="R16" s="287"/>
      <c r="S16" s="287"/>
      <c r="T16" s="287"/>
      <c r="U16" s="287"/>
      <c r="V16" s="287"/>
      <c r="W16" s="287"/>
      <c r="X16" s="287"/>
      <c r="Y16" s="287"/>
      <c r="Z16" s="287"/>
      <c r="AA16" s="287"/>
      <c r="AB16" s="172">
        <f t="shared" ref="AB16:AB21" si="21">SUM(AC16,AF16,AI16,AL16,AO16,AR16,AU16,AX16,BA16,BD16,BG16,BJ16)</f>
        <v>0</v>
      </c>
      <c r="AC16" s="172">
        <f t="shared" ref="AC16:AC21" si="22">AD16*AE16</f>
        <v>0</v>
      </c>
      <c r="AD16" s="172">
        <f>'1-2 人员岗位信息'!F12</f>
        <v>0</v>
      </c>
      <c r="AE16" s="295"/>
      <c r="AF16" s="172">
        <f t="shared" ref="AF16:AF21" si="23">AG16*AH16</f>
        <v>0</v>
      </c>
      <c r="AG16" s="172">
        <f>SUMIFS('1-2 人员岗位信息'!G:G,'1-2 人员岗位信息'!$C:$C,"劳务派遣",'1-2 人员岗位信息'!$B:$B,$D16)</f>
        <v>0</v>
      </c>
      <c r="AH16" s="295"/>
      <c r="AI16" s="172">
        <f t="shared" ref="AI16:AI21" si="24">AJ16*AK16</f>
        <v>0</v>
      </c>
      <c r="AJ16" s="172">
        <f>SUMIFS('1-2 人员岗位信息'!H:H,'1-2 人员岗位信息'!$C:$C,"劳务派遣",'1-2 人员岗位信息'!$B:$B,$D16)</f>
        <v>0</v>
      </c>
      <c r="AK16" s="295"/>
      <c r="AL16" s="172">
        <f t="shared" ref="AL16:AL21" si="25">AM16*AN16</f>
        <v>0</v>
      </c>
      <c r="AM16" s="172">
        <f>SUMIFS('1-2 人员岗位信息'!I:I,'1-2 人员岗位信息'!$C:$C,"劳务派遣",'1-2 人员岗位信息'!$B:$B,$D16)</f>
        <v>0</v>
      </c>
      <c r="AN16" s="295"/>
      <c r="AO16" s="172">
        <f t="shared" ref="AO16:AO21" si="26">AP16*AQ16</f>
        <v>0</v>
      </c>
      <c r="AP16" s="172">
        <f>SUMIFS('1-2 人员岗位信息'!J:J,'1-2 人员岗位信息'!$C:$C,"劳务派遣",'1-2 人员岗位信息'!$B:$B,$D16)</f>
        <v>0</v>
      </c>
      <c r="AQ16" s="295"/>
      <c r="AR16" s="172">
        <f t="shared" ref="AR16:AR21" si="27">AS16*AT16</f>
        <v>0</v>
      </c>
      <c r="AS16" s="172">
        <f>SUMIFS('1-2 人员岗位信息'!K:K,'1-2 人员岗位信息'!$C:$C,"劳务派遣",'1-2 人员岗位信息'!$B:$B,$D16)</f>
        <v>0</v>
      </c>
      <c r="AT16" s="295"/>
      <c r="AU16" s="172">
        <f t="shared" ref="AU16:AU21" si="28">AV16*AW16</f>
        <v>0</v>
      </c>
      <c r="AV16" s="172">
        <f>SUMIFS('1-2 人员岗位信息'!L:L,'1-2 人员岗位信息'!$C:$C,"劳务派遣",'1-2 人员岗位信息'!$B:$B,$D16)</f>
        <v>0</v>
      </c>
      <c r="AW16" s="295"/>
      <c r="AX16" s="172">
        <f t="shared" ref="AX16:AX21" si="29">AY16*AZ16</f>
        <v>0</v>
      </c>
      <c r="AY16" s="172">
        <f>SUMIFS('1-2 人员岗位信息'!M:M,'1-2 人员岗位信息'!$C:$C,"劳务派遣",'1-2 人员岗位信息'!$B:$B,$D16)</f>
        <v>0</v>
      </c>
      <c r="AZ16" s="295"/>
      <c r="BA16" s="172">
        <f t="shared" ref="BA16:BA21" si="30">BB16*BC16</f>
        <v>0</v>
      </c>
      <c r="BB16" s="172">
        <f>SUMIFS('1-2 人员岗位信息'!N:N,'1-2 人员岗位信息'!$C:$C,"劳务派遣",'1-2 人员岗位信息'!$B:$B,$D16)</f>
        <v>0</v>
      </c>
      <c r="BC16" s="295"/>
      <c r="BD16" s="172">
        <f t="shared" ref="BD16:BD21" si="31">BE16*BF16</f>
        <v>0</v>
      </c>
      <c r="BE16" s="172">
        <f>SUMIFS('1-2 人员岗位信息'!O:O,'1-2 人员岗位信息'!$C:$C,"劳务派遣",'1-2 人员岗位信息'!$B:$B,$D16)</f>
        <v>0</v>
      </c>
      <c r="BF16" s="295"/>
      <c r="BG16" s="172">
        <f t="shared" ref="BG16:BG21" si="32">BH16*BI16</f>
        <v>0</v>
      </c>
      <c r="BH16" s="172">
        <f>SUMIFS('1-2 人员岗位信息'!P:P,'1-2 人员岗位信息'!$C:$C,"劳务派遣",'1-2 人员岗位信息'!$B:$B,$D16)</f>
        <v>0</v>
      </c>
      <c r="BI16" s="295"/>
      <c r="BJ16" s="172">
        <f>BK16*BL16</f>
        <v>0</v>
      </c>
      <c r="BK16" s="172">
        <f>SUMIFS('1-2 人员岗位信息'!Q:Q,'1-2 人员岗位信息'!$C:$C,"劳务派遣",'1-2 人员岗位信息'!$B:$B,$D16)</f>
        <v>0</v>
      </c>
      <c r="BL16" s="304"/>
      <c r="BM16" s="308"/>
      <c r="BN16" s="312"/>
    </row>
    <row r="17" s="260" customFormat="1" ht="33.95" customHeight="1" outlineLevel="5" spans="2:66">
      <c r="B17" s="172" t="s">
        <v>792</v>
      </c>
      <c r="C17" s="280" t="s">
        <v>817</v>
      </c>
      <c r="D17" s="260" t="s">
        <v>801</v>
      </c>
      <c r="E17" s="172" t="s">
        <v>818</v>
      </c>
      <c r="F17" s="172"/>
      <c r="G17" s="172" t="s">
        <v>796</v>
      </c>
      <c r="H17" s="172">
        <f t="shared" si="17"/>
        <v>0</v>
      </c>
      <c r="I17" s="172" t="s">
        <v>797</v>
      </c>
      <c r="J17" s="172" t="e">
        <f t="shared" si="18"/>
        <v>#DIV/0!</v>
      </c>
      <c r="K17" s="172" t="s">
        <v>798</v>
      </c>
      <c r="L17" s="172" t="e">
        <f t="shared" si="19"/>
        <v>#DIV/0!</v>
      </c>
      <c r="M17" s="172" t="s">
        <v>799</v>
      </c>
      <c r="N17" s="172">
        <f t="shared" si="20"/>
        <v>0</v>
      </c>
      <c r="O17" s="172"/>
      <c r="P17" s="287"/>
      <c r="Q17" s="287"/>
      <c r="R17" s="287"/>
      <c r="S17" s="287"/>
      <c r="T17" s="287"/>
      <c r="U17" s="287"/>
      <c r="V17" s="287"/>
      <c r="W17" s="287"/>
      <c r="X17" s="287"/>
      <c r="Y17" s="287"/>
      <c r="Z17" s="287"/>
      <c r="AA17" s="287"/>
      <c r="AB17" s="172">
        <f t="shared" si="21"/>
        <v>0</v>
      </c>
      <c r="AC17" s="172">
        <f t="shared" si="22"/>
        <v>0</v>
      </c>
      <c r="AD17" s="172">
        <f>'1-2 人员岗位信息'!F16</f>
        <v>0</v>
      </c>
      <c r="AE17" s="295"/>
      <c r="AF17" s="172">
        <f t="shared" si="23"/>
        <v>0</v>
      </c>
      <c r="AG17" s="172">
        <f>SUMIFS('1-2 人员岗位信息'!G:G,'1-2 人员岗位信息'!$C:$C,"劳务派遣",'1-2 人员岗位信息'!$B:$B,$D17)</f>
        <v>0</v>
      </c>
      <c r="AH17" s="295"/>
      <c r="AI17" s="172">
        <f t="shared" si="24"/>
        <v>0</v>
      </c>
      <c r="AJ17" s="172">
        <f>SUMIFS('1-2 人员岗位信息'!H:H,'1-2 人员岗位信息'!$C:$C,"劳务派遣",'1-2 人员岗位信息'!$B:$B,$D17)</f>
        <v>0</v>
      </c>
      <c r="AK17" s="295"/>
      <c r="AL17" s="172">
        <f t="shared" si="25"/>
        <v>0</v>
      </c>
      <c r="AM17" s="172">
        <f>SUMIFS('1-2 人员岗位信息'!I:I,'1-2 人员岗位信息'!$C:$C,"劳务派遣",'1-2 人员岗位信息'!$B:$B,$D17)</f>
        <v>0</v>
      </c>
      <c r="AN17" s="295"/>
      <c r="AO17" s="172">
        <f t="shared" si="26"/>
        <v>0</v>
      </c>
      <c r="AP17" s="172">
        <f>SUMIFS('1-2 人员岗位信息'!J:J,'1-2 人员岗位信息'!$C:$C,"劳务派遣",'1-2 人员岗位信息'!$B:$B,$D17)</f>
        <v>0</v>
      </c>
      <c r="AQ17" s="295"/>
      <c r="AR17" s="172">
        <f t="shared" si="27"/>
        <v>0</v>
      </c>
      <c r="AS17" s="172">
        <f>SUMIFS('1-2 人员岗位信息'!K:K,'1-2 人员岗位信息'!$C:$C,"劳务派遣",'1-2 人员岗位信息'!$B:$B,$D17)</f>
        <v>0</v>
      </c>
      <c r="AT17" s="295"/>
      <c r="AU17" s="172">
        <f t="shared" si="28"/>
        <v>0</v>
      </c>
      <c r="AV17" s="172">
        <f>SUMIFS('1-2 人员岗位信息'!L:L,'1-2 人员岗位信息'!$C:$C,"劳务派遣",'1-2 人员岗位信息'!$B:$B,$D17)</f>
        <v>0</v>
      </c>
      <c r="AW17" s="295"/>
      <c r="AX17" s="172">
        <f t="shared" si="29"/>
        <v>0</v>
      </c>
      <c r="AY17" s="172">
        <f>SUMIFS('1-2 人员岗位信息'!M:M,'1-2 人员岗位信息'!$C:$C,"劳务派遣",'1-2 人员岗位信息'!$B:$B,$D17)</f>
        <v>0</v>
      </c>
      <c r="AZ17" s="295"/>
      <c r="BA17" s="172">
        <f t="shared" si="30"/>
        <v>0</v>
      </c>
      <c r="BB17" s="172">
        <f>SUMIFS('1-2 人员岗位信息'!N:N,'1-2 人员岗位信息'!$C:$C,"劳务派遣",'1-2 人员岗位信息'!$B:$B,$D17)</f>
        <v>0</v>
      </c>
      <c r="BC17" s="295"/>
      <c r="BD17" s="172">
        <f t="shared" si="31"/>
        <v>0</v>
      </c>
      <c r="BE17" s="172">
        <f>SUMIFS('1-2 人员岗位信息'!O:O,'1-2 人员岗位信息'!$C:$C,"劳务派遣",'1-2 人员岗位信息'!$B:$B,$D17)</f>
        <v>0</v>
      </c>
      <c r="BF17" s="295"/>
      <c r="BG17" s="172">
        <f t="shared" si="32"/>
        <v>0</v>
      </c>
      <c r="BH17" s="172">
        <f>SUMIFS('1-2 人员岗位信息'!P:P,'1-2 人员岗位信息'!$C:$C,"劳务派遣",'1-2 人员岗位信息'!$B:$B,$D17)</f>
        <v>0</v>
      </c>
      <c r="BI17" s="295"/>
      <c r="BJ17" s="172">
        <f>BK17*BL17</f>
        <v>0</v>
      </c>
      <c r="BK17" s="172">
        <f>SUMIFS('1-2 人员岗位信息'!Q:Q,'1-2 人员岗位信息'!$C:$C,"劳务派遣",'1-2 人员岗位信息'!$B:$B,$D17)</f>
        <v>0</v>
      </c>
      <c r="BL17" s="304"/>
      <c r="BM17" s="308"/>
      <c r="BN17" s="312"/>
    </row>
    <row r="18" s="260" customFormat="1" ht="33.95" customHeight="1" outlineLevel="5" spans="2:66">
      <c r="B18" s="172" t="s">
        <v>792</v>
      </c>
      <c r="C18" s="280" t="s">
        <v>819</v>
      </c>
      <c r="D18" s="260" t="s">
        <v>804</v>
      </c>
      <c r="E18" s="172" t="s">
        <v>805</v>
      </c>
      <c r="F18" s="172"/>
      <c r="G18" s="172" t="s">
        <v>796</v>
      </c>
      <c r="H18" s="172">
        <f t="shared" si="17"/>
        <v>0</v>
      </c>
      <c r="I18" s="172" t="s">
        <v>797</v>
      </c>
      <c r="J18" s="172" t="e">
        <f t="shared" si="18"/>
        <v>#DIV/0!</v>
      </c>
      <c r="K18" s="172" t="s">
        <v>798</v>
      </c>
      <c r="L18" s="172" t="e">
        <f t="shared" si="19"/>
        <v>#DIV/0!</v>
      </c>
      <c r="M18" s="172" t="s">
        <v>799</v>
      </c>
      <c r="N18" s="172">
        <f t="shared" si="20"/>
        <v>0</v>
      </c>
      <c r="O18" s="172"/>
      <c r="P18" s="287"/>
      <c r="Q18" s="287"/>
      <c r="R18" s="287"/>
      <c r="S18" s="287"/>
      <c r="T18" s="287"/>
      <c r="U18" s="287"/>
      <c r="V18" s="287"/>
      <c r="W18" s="287"/>
      <c r="X18" s="287"/>
      <c r="Y18" s="287"/>
      <c r="Z18" s="287"/>
      <c r="AA18" s="287"/>
      <c r="AB18" s="172">
        <f t="shared" si="21"/>
        <v>0</v>
      </c>
      <c r="AC18" s="172">
        <f t="shared" si="22"/>
        <v>0</v>
      </c>
      <c r="AD18" s="172">
        <f>'1-2 人员岗位信息'!F20</f>
        <v>0</v>
      </c>
      <c r="AE18" s="295"/>
      <c r="AF18" s="172">
        <f t="shared" si="23"/>
        <v>0</v>
      </c>
      <c r="AG18" s="172">
        <f>SUMIFS('1-2 人员岗位信息'!G:G,'1-2 人员岗位信息'!$C:$C,"劳务派遣",'1-2 人员岗位信息'!$B:$B,$D18)</f>
        <v>0</v>
      </c>
      <c r="AH18" s="295"/>
      <c r="AI18" s="172">
        <f t="shared" si="24"/>
        <v>0</v>
      </c>
      <c r="AJ18" s="172">
        <f>SUMIFS('1-2 人员岗位信息'!H:H,'1-2 人员岗位信息'!$C:$C,"劳务派遣",'1-2 人员岗位信息'!$B:$B,$D18)</f>
        <v>0</v>
      </c>
      <c r="AK18" s="295"/>
      <c r="AL18" s="172">
        <f t="shared" si="25"/>
        <v>0</v>
      </c>
      <c r="AM18" s="172">
        <f>SUMIFS('1-2 人员岗位信息'!I:I,'1-2 人员岗位信息'!$C:$C,"劳务派遣",'1-2 人员岗位信息'!$B:$B,$D18)</f>
        <v>0</v>
      </c>
      <c r="AN18" s="295"/>
      <c r="AO18" s="172">
        <f t="shared" si="26"/>
        <v>0</v>
      </c>
      <c r="AP18" s="172">
        <f>SUMIFS('1-2 人员岗位信息'!J:J,'1-2 人员岗位信息'!$C:$C,"劳务派遣",'1-2 人员岗位信息'!$B:$B,$D18)</f>
        <v>0</v>
      </c>
      <c r="AQ18" s="295"/>
      <c r="AR18" s="172">
        <f t="shared" si="27"/>
        <v>0</v>
      </c>
      <c r="AS18" s="172">
        <f>SUMIFS('1-2 人员岗位信息'!K:K,'1-2 人员岗位信息'!$C:$C,"劳务派遣",'1-2 人员岗位信息'!$B:$B,$D18)</f>
        <v>0</v>
      </c>
      <c r="AT18" s="295"/>
      <c r="AU18" s="172">
        <f t="shared" si="28"/>
        <v>0</v>
      </c>
      <c r="AV18" s="172">
        <f>SUMIFS('1-2 人员岗位信息'!L:L,'1-2 人员岗位信息'!$C:$C,"劳务派遣",'1-2 人员岗位信息'!$B:$B,$D18)</f>
        <v>0</v>
      </c>
      <c r="AW18" s="295"/>
      <c r="AX18" s="172">
        <f t="shared" si="29"/>
        <v>0</v>
      </c>
      <c r="AY18" s="172">
        <f>SUMIFS('1-2 人员岗位信息'!M:M,'1-2 人员岗位信息'!$C:$C,"劳务派遣",'1-2 人员岗位信息'!$B:$B,$D18)</f>
        <v>0</v>
      </c>
      <c r="AZ18" s="295"/>
      <c r="BA18" s="172">
        <f t="shared" si="30"/>
        <v>0</v>
      </c>
      <c r="BB18" s="172">
        <f>SUMIFS('1-2 人员岗位信息'!N:N,'1-2 人员岗位信息'!$C:$C,"劳务派遣",'1-2 人员岗位信息'!$B:$B,$D18)</f>
        <v>0</v>
      </c>
      <c r="BC18" s="295"/>
      <c r="BD18" s="172">
        <f t="shared" si="31"/>
        <v>0</v>
      </c>
      <c r="BE18" s="172">
        <f>SUMIFS('1-2 人员岗位信息'!O:O,'1-2 人员岗位信息'!$C:$C,"劳务派遣",'1-2 人员岗位信息'!$B:$B,$D18)</f>
        <v>0</v>
      </c>
      <c r="BF18" s="295"/>
      <c r="BG18" s="172">
        <f t="shared" si="32"/>
        <v>0</v>
      </c>
      <c r="BH18" s="172">
        <f>SUMIFS('1-2 人员岗位信息'!P:P,'1-2 人员岗位信息'!$C:$C,"劳务派遣",'1-2 人员岗位信息'!$B:$B,$D18)</f>
        <v>0</v>
      </c>
      <c r="BI18" s="295"/>
      <c r="BJ18" s="172">
        <f>BK18*BL18</f>
        <v>0</v>
      </c>
      <c r="BK18" s="172">
        <f>SUMIFS('1-2 人员岗位信息'!Q:Q,'1-2 人员岗位信息'!$C:$C,"劳务派遣",'1-2 人员岗位信息'!$B:$B,$D18)</f>
        <v>0</v>
      </c>
      <c r="BL18" s="295"/>
      <c r="BM18" s="308"/>
      <c r="BN18" s="312"/>
    </row>
    <row r="19" s="260" customFormat="1" ht="33.95" customHeight="1" outlineLevel="5" spans="2:66">
      <c r="B19" s="172" t="s">
        <v>792</v>
      </c>
      <c r="C19" s="280" t="s">
        <v>820</v>
      </c>
      <c r="D19" s="260" t="s">
        <v>807</v>
      </c>
      <c r="E19" s="172" t="s">
        <v>808</v>
      </c>
      <c r="F19" s="172"/>
      <c r="G19" s="172" t="s">
        <v>796</v>
      </c>
      <c r="H19" s="172">
        <f t="shared" si="17"/>
        <v>0</v>
      </c>
      <c r="I19" s="172" t="s">
        <v>797</v>
      </c>
      <c r="J19" s="172" t="e">
        <f t="shared" si="18"/>
        <v>#DIV/0!</v>
      </c>
      <c r="K19" s="172" t="s">
        <v>798</v>
      </c>
      <c r="L19" s="172" t="e">
        <f t="shared" si="19"/>
        <v>#DIV/0!</v>
      </c>
      <c r="M19" s="172" t="s">
        <v>799</v>
      </c>
      <c r="N19" s="172">
        <f t="shared" si="20"/>
        <v>0</v>
      </c>
      <c r="O19" s="172"/>
      <c r="P19" s="287"/>
      <c r="Q19" s="287"/>
      <c r="R19" s="287"/>
      <c r="S19" s="287"/>
      <c r="T19" s="287"/>
      <c r="U19" s="287"/>
      <c r="V19" s="287"/>
      <c r="W19" s="287"/>
      <c r="X19" s="287"/>
      <c r="Y19" s="287"/>
      <c r="Z19" s="287"/>
      <c r="AA19" s="287"/>
      <c r="AB19" s="172">
        <f t="shared" si="21"/>
        <v>0</v>
      </c>
      <c r="AC19" s="172">
        <f t="shared" si="22"/>
        <v>0</v>
      </c>
      <c r="AD19" s="172">
        <f>'1-2 人员岗位信息'!F24</f>
        <v>0</v>
      </c>
      <c r="AE19" s="295"/>
      <c r="AF19" s="172">
        <f t="shared" si="23"/>
        <v>0</v>
      </c>
      <c r="AG19" s="172">
        <f>SUMIFS('1-2 人员岗位信息'!G:G,'1-2 人员岗位信息'!$C:$C,"劳务派遣",'1-2 人员岗位信息'!$B:$B,$D19)</f>
        <v>0</v>
      </c>
      <c r="AH19" s="295"/>
      <c r="AI19" s="172">
        <f t="shared" si="24"/>
        <v>0</v>
      </c>
      <c r="AJ19" s="172">
        <f>SUMIFS('1-2 人员岗位信息'!H:H,'1-2 人员岗位信息'!$C:$C,"劳务派遣",'1-2 人员岗位信息'!$B:$B,$D19)</f>
        <v>0</v>
      </c>
      <c r="AK19" s="295"/>
      <c r="AL19" s="172">
        <f t="shared" si="25"/>
        <v>0</v>
      </c>
      <c r="AM19" s="172">
        <f>SUMIFS('1-2 人员岗位信息'!I:I,'1-2 人员岗位信息'!$C:$C,"劳务派遣",'1-2 人员岗位信息'!$B:$B,$D19)</f>
        <v>0</v>
      </c>
      <c r="AN19" s="295"/>
      <c r="AO19" s="172">
        <f t="shared" si="26"/>
        <v>0</v>
      </c>
      <c r="AP19" s="172">
        <f>SUMIFS('1-2 人员岗位信息'!J:J,'1-2 人员岗位信息'!$C:$C,"劳务派遣",'1-2 人员岗位信息'!$B:$B,$D19)</f>
        <v>0</v>
      </c>
      <c r="AQ19" s="295"/>
      <c r="AR19" s="172">
        <f t="shared" si="27"/>
        <v>0</v>
      </c>
      <c r="AS19" s="172">
        <f>SUMIFS('1-2 人员岗位信息'!K:K,'1-2 人员岗位信息'!$C:$C,"劳务派遣",'1-2 人员岗位信息'!$B:$B,$D19)</f>
        <v>0</v>
      </c>
      <c r="AT19" s="295"/>
      <c r="AU19" s="172">
        <f t="shared" si="28"/>
        <v>0</v>
      </c>
      <c r="AV19" s="172">
        <f>SUMIFS('1-2 人员岗位信息'!L:L,'1-2 人员岗位信息'!$C:$C,"劳务派遣",'1-2 人员岗位信息'!$B:$B,$D19)</f>
        <v>0</v>
      </c>
      <c r="AW19" s="295"/>
      <c r="AX19" s="172">
        <f t="shared" si="29"/>
        <v>0</v>
      </c>
      <c r="AY19" s="172">
        <f>SUMIFS('1-2 人员岗位信息'!M:M,'1-2 人员岗位信息'!$C:$C,"劳务派遣",'1-2 人员岗位信息'!$B:$B,$D19)</f>
        <v>0</v>
      </c>
      <c r="AZ19" s="295"/>
      <c r="BA19" s="172">
        <f t="shared" si="30"/>
        <v>0</v>
      </c>
      <c r="BB19" s="172">
        <f>SUMIFS('1-2 人员岗位信息'!N:N,'1-2 人员岗位信息'!$C:$C,"劳务派遣",'1-2 人员岗位信息'!$B:$B,$D19)</f>
        <v>0</v>
      </c>
      <c r="BC19" s="295"/>
      <c r="BD19" s="172">
        <f t="shared" si="31"/>
        <v>0</v>
      </c>
      <c r="BE19" s="172">
        <f>SUMIFS('1-2 人员岗位信息'!O:O,'1-2 人员岗位信息'!$C:$C,"劳务派遣",'1-2 人员岗位信息'!$B:$B,$D19)</f>
        <v>0</v>
      </c>
      <c r="BF19" s="295"/>
      <c r="BG19" s="172">
        <f t="shared" si="32"/>
        <v>0</v>
      </c>
      <c r="BH19" s="172">
        <f>SUMIFS('1-2 人员岗位信息'!P:P,'1-2 人员岗位信息'!$C:$C,"劳务派遣",'1-2 人员岗位信息'!$B:$B,$D19)</f>
        <v>0</v>
      </c>
      <c r="BI19" s="295"/>
      <c r="BJ19" s="172">
        <f>BK19*BL19</f>
        <v>0</v>
      </c>
      <c r="BK19" s="172">
        <f>SUMIFS('1-2 人员岗位信息'!Q:Q,'1-2 人员岗位信息'!$C:$C,"劳务派遣",'1-2 人员岗位信息'!$B:$B,$D19)</f>
        <v>0</v>
      </c>
      <c r="BL19" s="304"/>
      <c r="BM19" s="308"/>
      <c r="BN19" s="312"/>
    </row>
    <row r="20" s="260" customFormat="1" ht="33.95" customHeight="1" outlineLevel="5" spans="2:66">
      <c r="B20" s="172" t="s">
        <v>792</v>
      </c>
      <c r="C20" s="280" t="s">
        <v>821</v>
      </c>
      <c r="D20" s="260" t="s">
        <v>810</v>
      </c>
      <c r="E20" s="172" t="s">
        <v>811</v>
      </c>
      <c r="F20" s="172"/>
      <c r="G20" s="172" t="s">
        <v>796</v>
      </c>
      <c r="H20" s="172">
        <f t="shared" si="17"/>
        <v>0</v>
      </c>
      <c r="I20" s="172" t="s">
        <v>797</v>
      </c>
      <c r="J20" s="172" t="e">
        <f t="shared" si="18"/>
        <v>#DIV/0!</v>
      </c>
      <c r="K20" s="172" t="s">
        <v>798</v>
      </c>
      <c r="L20" s="172" t="e">
        <f t="shared" si="19"/>
        <v>#DIV/0!</v>
      </c>
      <c r="M20" s="172" t="s">
        <v>799</v>
      </c>
      <c r="N20" s="172">
        <f t="shared" si="20"/>
        <v>0</v>
      </c>
      <c r="O20" s="172"/>
      <c r="P20" s="287"/>
      <c r="Q20" s="287"/>
      <c r="R20" s="287"/>
      <c r="S20" s="287"/>
      <c r="T20" s="287"/>
      <c r="U20" s="287"/>
      <c r="V20" s="287"/>
      <c r="W20" s="287"/>
      <c r="X20" s="287"/>
      <c r="Y20" s="287"/>
      <c r="Z20" s="287"/>
      <c r="AA20" s="287"/>
      <c r="AB20" s="172">
        <f t="shared" si="21"/>
        <v>0</v>
      </c>
      <c r="AC20" s="172">
        <f t="shared" si="22"/>
        <v>0</v>
      </c>
      <c r="AD20" s="172">
        <f>'1-2 人员岗位信息'!F28</f>
        <v>0</v>
      </c>
      <c r="AE20" s="295"/>
      <c r="AF20" s="172">
        <f t="shared" si="23"/>
        <v>0</v>
      </c>
      <c r="AG20" s="172">
        <f>SUMIFS('1-2 人员岗位信息'!G:G,'1-2 人员岗位信息'!$C:$C,"劳务派遣",'1-2 人员岗位信息'!$B:$B,$D20)</f>
        <v>0</v>
      </c>
      <c r="AH20" s="295"/>
      <c r="AI20" s="172">
        <f t="shared" si="24"/>
        <v>0</v>
      </c>
      <c r="AJ20" s="172">
        <f>SUMIFS('1-2 人员岗位信息'!H:H,'1-2 人员岗位信息'!$C:$C,"劳务派遣",'1-2 人员岗位信息'!$B:$B,$D20)</f>
        <v>0</v>
      </c>
      <c r="AK20" s="295"/>
      <c r="AL20" s="172">
        <f t="shared" si="25"/>
        <v>0</v>
      </c>
      <c r="AM20" s="172">
        <f>SUMIFS('1-2 人员岗位信息'!I:I,'1-2 人员岗位信息'!$C:$C,"劳务派遣",'1-2 人员岗位信息'!$B:$B,$D20)</f>
        <v>0</v>
      </c>
      <c r="AN20" s="295"/>
      <c r="AO20" s="172">
        <f t="shared" si="26"/>
        <v>0</v>
      </c>
      <c r="AP20" s="172">
        <f>SUMIFS('1-2 人员岗位信息'!J:J,'1-2 人员岗位信息'!$C:$C,"劳务派遣",'1-2 人员岗位信息'!$B:$B,$D20)</f>
        <v>0</v>
      </c>
      <c r="AQ20" s="295"/>
      <c r="AR20" s="172">
        <f t="shared" si="27"/>
        <v>0</v>
      </c>
      <c r="AS20" s="172">
        <f>SUMIFS('1-2 人员岗位信息'!K:K,'1-2 人员岗位信息'!$C:$C,"劳务派遣",'1-2 人员岗位信息'!$B:$B,$D20)</f>
        <v>0</v>
      </c>
      <c r="AT20" s="295"/>
      <c r="AU20" s="172">
        <f t="shared" si="28"/>
        <v>0</v>
      </c>
      <c r="AV20" s="172">
        <f>SUMIFS('1-2 人员岗位信息'!L:L,'1-2 人员岗位信息'!$C:$C,"劳务派遣",'1-2 人员岗位信息'!$B:$B,$D20)</f>
        <v>0</v>
      </c>
      <c r="AW20" s="295"/>
      <c r="AX20" s="172">
        <f t="shared" si="29"/>
        <v>0</v>
      </c>
      <c r="AY20" s="172">
        <f>SUMIFS('1-2 人员岗位信息'!M:M,'1-2 人员岗位信息'!$C:$C,"劳务派遣",'1-2 人员岗位信息'!$B:$B,$D20)</f>
        <v>0</v>
      </c>
      <c r="AZ20" s="295"/>
      <c r="BA20" s="172">
        <f t="shared" si="30"/>
        <v>0</v>
      </c>
      <c r="BB20" s="172">
        <f>SUMIFS('1-2 人员岗位信息'!N:N,'1-2 人员岗位信息'!$C:$C,"劳务派遣",'1-2 人员岗位信息'!$B:$B,$D20)</f>
        <v>0</v>
      </c>
      <c r="BC20" s="295"/>
      <c r="BD20" s="172">
        <f t="shared" si="31"/>
        <v>0</v>
      </c>
      <c r="BE20" s="172">
        <f>SUMIFS('1-2 人员岗位信息'!O:O,'1-2 人员岗位信息'!$C:$C,"劳务派遣",'1-2 人员岗位信息'!$B:$B,$D20)</f>
        <v>0</v>
      </c>
      <c r="BF20" s="295"/>
      <c r="BG20" s="172">
        <f t="shared" si="32"/>
        <v>0</v>
      </c>
      <c r="BH20" s="172">
        <f>SUMIFS('1-2 人员岗位信息'!P:P,'1-2 人员岗位信息'!$C:$C,"劳务派遣",'1-2 人员岗位信息'!$B:$B,$D20)</f>
        <v>0</v>
      </c>
      <c r="BI20" s="295"/>
      <c r="BJ20" s="172">
        <f>BK20*BL20</f>
        <v>0</v>
      </c>
      <c r="BK20" s="172">
        <f>SUMIFS('1-2 人员岗位信息'!Q:Q,'1-2 人员岗位信息'!$C:$C,"劳务派遣",'1-2 人员岗位信息'!$B:$B,$D20)</f>
        <v>0</v>
      </c>
      <c r="BL20" s="304"/>
      <c r="BM20" s="308"/>
      <c r="BN20" s="312"/>
    </row>
    <row r="21" s="260" customFormat="1" ht="33.95" customHeight="1" outlineLevel="5" spans="2:66">
      <c r="B21" s="172" t="s">
        <v>792</v>
      </c>
      <c r="C21" s="280" t="s">
        <v>822</v>
      </c>
      <c r="D21" s="260" t="s">
        <v>813</v>
      </c>
      <c r="E21" s="172" t="s">
        <v>814</v>
      </c>
      <c r="F21" s="172"/>
      <c r="G21" s="172" t="s">
        <v>796</v>
      </c>
      <c r="H21" s="172">
        <f t="shared" si="17"/>
        <v>0</v>
      </c>
      <c r="I21" s="172" t="s">
        <v>797</v>
      </c>
      <c r="J21" s="172" t="e">
        <f t="shared" si="18"/>
        <v>#DIV/0!</v>
      </c>
      <c r="K21" s="172" t="s">
        <v>798</v>
      </c>
      <c r="L21" s="172" t="e">
        <f t="shared" si="19"/>
        <v>#DIV/0!</v>
      </c>
      <c r="M21" s="172" t="s">
        <v>799</v>
      </c>
      <c r="N21" s="172">
        <f t="shared" si="20"/>
        <v>0</v>
      </c>
      <c r="O21" s="172"/>
      <c r="P21" s="287"/>
      <c r="Q21" s="287"/>
      <c r="R21" s="287"/>
      <c r="S21" s="287"/>
      <c r="T21" s="287"/>
      <c r="U21" s="287"/>
      <c r="V21" s="287"/>
      <c r="W21" s="287"/>
      <c r="X21" s="287"/>
      <c r="Y21" s="287"/>
      <c r="Z21" s="287"/>
      <c r="AA21" s="287"/>
      <c r="AB21" s="172">
        <f t="shared" si="21"/>
        <v>0</v>
      </c>
      <c r="AC21" s="172">
        <f t="shared" si="22"/>
        <v>0</v>
      </c>
      <c r="AD21" s="172">
        <f>'1-2 人员岗位信息'!F32</f>
        <v>0</v>
      </c>
      <c r="AE21" s="295"/>
      <c r="AF21" s="172">
        <f t="shared" si="23"/>
        <v>0</v>
      </c>
      <c r="AG21" s="172">
        <f>SUMIFS('1-2 人员岗位信息'!G:G,'1-2 人员岗位信息'!$C:$C,"劳务派遣",'1-2 人员岗位信息'!$B:$B,$D21)</f>
        <v>0</v>
      </c>
      <c r="AH21" s="295"/>
      <c r="AI21" s="172">
        <f t="shared" si="24"/>
        <v>0</v>
      </c>
      <c r="AJ21" s="172">
        <f>SUMIFS('1-2 人员岗位信息'!H:H,'1-2 人员岗位信息'!$C:$C,"劳务派遣",'1-2 人员岗位信息'!$B:$B,$D21)</f>
        <v>0</v>
      </c>
      <c r="AK21" s="295"/>
      <c r="AL21" s="172">
        <f t="shared" si="25"/>
        <v>0</v>
      </c>
      <c r="AM21" s="172">
        <f>SUMIFS('1-2 人员岗位信息'!I:I,'1-2 人员岗位信息'!$C:$C,"劳务派遣",'1-2 人员岗位信息'!$B:$B,$D21)</f>
        <v>0</v>
      </c>
      <c r="AN21" s="295"/>
      <c r="AO21" s="172">
        <f t="shared" si="26"/>
        <v>0</v>
      </c>
      <c r="AP21" s="172">
        <f>SUMIFS('1-2 人员岗位信息'!J:J,'1-2 人员岗位信息'!$C:$C,"劳务派遣",'1-2 人员岗位信息'!$B:$B,$D21)</f>
        <v>0</v>
      </c>
      <c r="AQ21" s="295"/>
      <c r="AR21" s="172">
        <f t="shared" si="27"/>
        <v>0</v>
      </c>
      <c r="AS21" s="172">
        <f>SUMIFS('1-2 人员岗位信息'!K:K,'1-2 人员岗位信息'!$C:$C,"劳务派遣",'1-2 人员岗位信息'!$B:$B,$D21)</f>
        <v>0</v>
      </c>
      <c r="AT21" s="295"/>
      <c r="AU21" s="172">
        <f t="shared" si="28"/>
        <v>0</v>
      </c>
      <c r="AV21" s="172">
        <f>SUMIFS('1-2 人员岗位信息'!L:L,'1-2 人员岗位信息'!$C:$C,"劳务派遣",'1-2 人员岗位信息'!$B:$B,$D21)</f>
        <v>0</v>
      </c>
      <c r="AW21" s="295"/>
      <c r="AX21" s="172">
        <f t="shared" si="29"/>
        <v>0</v>
      </c>
      <c r="AY21" s="172">
        <f>SUMIFS('1-2 人员岗位信息'!M:M,'1-2 人员岗位信息'!$C:$C,"劳务派遣",'1-2 人员岗位信息'!$B:$B,$D21)</f>
        <v>0</v>
      </c>
      <c r="AZ21" s="295"/>
      <c r="BA21" s="172">
        <f t="shared" si="30"/>
        <v>0</v>
      </c>
      <c r="BB21" s="172">
        <f>SUMIFS('1-2 人员岗位信息'!N:N,'1-2 人员岗位信息'!$C:$C,"劳务派遣",'1-2 人员岗位信息'!$B:$B,$D21)</f>
        <v>0</v>
      </c>
      <c r="BC21" s="295"/>
      <c r="BD21" s="172">
        <f t="shared" si="31"/>
        <v>0</v>
      </c>
      <c r="BE21" s="172">
        <f>SUMIFS('1-2 人员岗位信息'!O:O,'1-2 人员岗位信息'!$C:$C,"劳务派遣",'1-2 人员岗位信息'!$B:$B,$D21)</f>
        <v>0</v>
      </c>
      <c r="BF21" s="295"/>
      <c r="BG21" s="172">
        <f t="shared" si="32"/>
        <v>0</v>
      </c>
      <c r="BH21" s="172">
        <f>SUMIFS('1-2 人员岗位信息'!P:P,'1-2 人员岗位信息'!$C:$C,"劳务派遣",'1-2 人员岗位信息'!$B:$B,$D21)</f>
        <v>0</v>
      </c>
      <c r="BI21" s="295"/>
      <c r="BJ21" s="172">
        <f>BK20*BL21</f>
        <v>0</v>
      </c>
      <c r="BK21" s="172">
        <f>SUMIFS('1-2 人员岗位信息'!Q:Q,'1-2 人员岗位信息'!$C:$C,"劳务派遣",'1-2 人员岗位信息'!$B:$B,$D21)</f>
        <v>0</v>
      </c>
      <c r="BL21" s="304"/>
      <c r="BM21" s="308"/>
      <c r="BN21" s="312"/>
    </row>
    <row r="22" s="115" customFormat="1" ht="33.95" customHeight="1" outlineLevel="4" spans="2:66">
      <c r="B22" s="116" t="s">
        <v>787</v>
      </c>
      <c r="C22" s="117" t="s">
        <v>18</v>
      </c>
      <c r="D22" s="115" t="s">
        <v>19</v>
      </c>
      <c r="E22" s="116"/>
      <c r="F22" s="116"/>
      <c r="G22" s="116"/>
      <c r="H22" s="116">
        <f>SUM(H23:H28)</f>
        <v>0</v>
      </c>
      <c r="I22" s="116"/>
      <c r="J22" s="116"/>
      <c r="K22" s="116"/>
      <c r="L22" s="116"/>
      <c r="M22" s="116"/>
      <c r="N22" s="116"/>
      <c r="O22" s="116"/>
      <c r="P22" s="286"/>
      <c r="Q22" s="286"/>
      <c r="R22" s="286"/>
      <c r="S22" s="286"/>
      <c r="T22" s="286"/>
      <c r="U22" s="286"/>
      <c r="V22" s="286"/>
      <c r="W22" s="286"/>
      <c r="X22" s="286"/>
      <c r="Y22" s="286"/>
      <c r="Z22" s="286"/>
      <c r="AA22" s="286"/>
      <c r="AB22" s="116">
        <f>SUM(AB23:AB28)</f>
        <v>0</v>
      </c>
      <c r="AC22" s="116">
        <f>SUM(AC23:AC28)</f>
        <v>0</v>
      </c>
      <c r="AD22" s="116"/>
      <c r="AE22" s="116"/>
      <c r="AF22" s="116">
        <f>SUM(AF23:AF28)</f>
        <v>0</v>
      </c>
      <c r="AG22" s="116"/>
      <c r="AH22" s="116"/>
      <c r="AI22" s="116">
        <f>SUM(AI23:AI28)</f>
        <v>0</v>
      </c>
      <c r="AJ22" s="116"/>
      <c r="AK22" s="116"/>
      <c r="AL22" s="116">
        <f>SUM(AL23:AL28)</f>
        <v>0</v>
      </c>
      <c r="AM22" s="116"/>
      <c r="AN22" s="116"/>
      <c r="AO22" s="116">
        <f>SUM(AO23:AO28)</f>
        <v>0</v>
      </c>
      <c r="AP22" s="116"/>
      <c r="AQ22" s="116"/>
      <c r="AR22" s="116">
        <f>SUM(AR23:AR28)</f>
        <v>0</v>
      </c>
      <c r="AS22" s="116"/>
      <c r="AT22" s="116"/>
      <c r="AU22" s="116">
        <f>SUM(AU23:AU28)</f>
        <v>0</v>
      </c>
      <c r="AV22" s="116"/>
      <c r="AW22" s="116"/>
      <c r="AX22" s="116">
        <f>SUM(AX23:AX28)</f>
        <v>0</v>
      </c>
      <c r="AY22" s="116"/>
      <c r="AZ22" s="116"/>
      <c r="BA22" s="116">
        <f>SUM(BA23:BA28)</f>
        <v>0</v>
      </c>
      <c r="BB22" s="116"/>
      <c r="BC22" s="116"/>
      <c r="BD22" s="116">
        <f>SUM(BD23:BD28)</f>
        <v>0</v>
      </c>
      <c r="BE22" s="116"/>
      <c r="BF22" s="116"/>
      <c r="BG22" s="116">
        <f>SUM(BG23:BG28)</f>
        <v>0</v>
      </c>
      <c r="BH22" s="116"/>
      <c r="BI22" s="116"/>
      <c r="BJ22" s="116">
        <f>SUM(BJ23:BJ28)</f>
        <v>0</v>
      </c>
      <c r="BK22" s="116"/>
      <c r="BL22" s="303"/>
      <c r="BM22" s="308"/>
      <c r="BN22" s="311"/>
    </row>
    <row r="23" s="260" customFormat="1" ht="33.95" customHeight="1" outlineLevel="5" spans="2:66">
      <c r="B23" s="172" t="s">
        <v>792</v>
      </c>
      <c r="C23" s="280" t="s">
        <v>823</v>
      </c>
      <c r="D23" s="260" t="s">
        <v>794</v>
      </c>
      <c r="E23" s="172" t="s">
        <v>824</v>
      </c>
      <c r="F23" s="172"/>
      <c r="G23" s="172" t="s">
        <v>796</v>
      </c>
      <c r="H23" s="172">
        <f t="shared" ref="H23:H28" si="33">AB23</f>
        <v>0</v>
      </c>
      <c r="I23" s="172" t="s">
        <v>797</v>
      </c>
      <c r="J23" s="172" t="e">
        <f t="shared" ref="J23:J28" si="34">SUM(AD23,AG23,AJ23,AM23,AP23,AS23,AV23,AY23,BB23,BE23,BH23,BK23)/N23</f>
        <v>#DIV/0!</v>
      </c>
      <c r="K23" s="172" t="s">
        <v>798</v>
      </c>
      <c r="L23" s="172" t="e">
        <f t="shared" ref="L23:L28" si="35">H23/N23/J23</f>
        <v>#DIV/0!</v>
      </c>
      <c r="M23" s="172" t="s">
        <v>799</v>
      </c>
      <c r="N23" s="172">
        <f t="shared" ref="N23:N28" si="36">COUNTIF(AD23,"&gt;0")+COUNTIF(AG23,"&gt;0")+COUNTIF(AJ23,"&gt;0")+COUNTIF(AM23,"&gt;0")+COUNTIF(AP23,"&gt;0")+COUNTIF(AS23,"&gt;0")+COUNTIF(AV23,"&gt;0")+COUNTIF(AY23,"&gt;0")+COUNTIF(BB23,"&gt;0")+COUNTIF(BE23,"&gt;0")+COUNTIF(BH23,"&gt;0")+COUNTIF(BK23,"&gt;0")</f>
        <v>0</v>
      </c>
      <c r="O23" s="172"/>
      <c r="P23" s="287"/>
      <c r="Q23" s="287"/>
      <c r="R23" s="287"/>
      <c r="S23" s="287"/>
      <c r="T23" s="287"/>
      <c r="U23" s="287"/>
      <c r="V23" s="287"/>
      <c r="W23" s="287"/>
      <c r="X23" s="287"/>
      <c r="Y23" s="287"/>
      <c r="Z23" s="287"/>
      <c r="AA23" s="287"/>
      <c r="AB23" s="172">
        <f t="shared" ref="AB23:AB28" si="37">SUM(AC23,AF23,AI23,AL23,AO23,AR23,AU23,AX23,BA23,BD23,BG23,BJ23)</f>
        <v>0</v>
      </c>
      <c r="AC23" s="172">
        <f t="shared" ref="AC23:AC28" si="38">AD23*AE23</f>
        <v>0</v>
      </c>
      <c r="AD23" s="172">
        <f>'1-2 人员岗位信息'!F13</f>
        <v>0</v>
      </c>
      <c r="AE23" s="295">
        <f>IFERROR(预算主表!P80/(12*AD23),0)</f>
        <v>0</v>
      </c>
      <c r="AF23" s="172">
        <f t="shared" ref="AF23:AF28" si="39">AG23*AH23</f>
        <v>0</v>
      </c>
      <c r="AG23" s="172">
        <f>SUMIFS('1-2 人员岗位信息'!G:G,'1-2 人员岗位信息'!$C:$C,"专业外包",'1-2 人员岗位信息'!$B:$B,$D23)</f>
        <v>0</v>
      </c>
      <c r="AH23" s="295">
        <f>AE23</f>
        <v>0</v>
      </c>
      <c r="AI23" s="172">
        <f t="shared" ref="AI23:AI28" si="40">AJ23*AK23</f>
        <v>0</v>
      </c>
      <c r="AJ23" s="172">
        <f>SUMIFS('1-2 人员岗位信息'!H:H,'1-2 人员岗位信息'!$C:$C,"专业外包",'1-2 人员岗位信息'!$B:$B,$D23)</f>
        <v>0</v>
      </c>
      <c r="AK23" s="295">
        <f>AE23</f>
        <v>0</v>
      </c>
      <c r="AL23" s="172">
        <f t="shared" ref="AL23:AL28" si="41">AM23*AN23</f>
        <v>0</v>
      </c>
      <c r="AM23" s="172">
        <f>SUMIFS('1-2 人员岗位信息'!I:I,'1-2 人员岗位信息'!$C:$C,"专业外包",'1-2 人员岗位信息'!$B:$B,$D23)</f>
        <v>0</v>
      </c>
      <c r="AN23" s="295">
        <f>AE23</f>
        <v>0</v>
      </c>
      <c r="AO23" s="172">
        <f t="shared" ref="AO23:AO28" si="42">AP23*AQ23</f>
        <v>0</v>
      </c>
      <c r="AP23" s="172">
        <f>SUMIFS('1-2 人员岗位信息'!J:J,'1-2 人员岗位信息'!$C:$C,"专业外包",'1-2 人员岗位信息'!$B:$B,$D23)</f>
        <v>0</v>
      </c>
      <c r="AQ23" s="295">
        <f>AE23</f>
        <v>0</v>
      </c>
      <c r="AR23" s="172">
        <f t="shared" ref="AR23:AR28" si="43">AS23*AT23</f>
        <v>0</v>
      </c>
      <c r="AS23" s="172">
        <f>SUMIFS('1-2 人员岗位信息'!K:K,'1-2 人员岗位信息'!$C:$C,"专业外包",'1-2 人员岗位信息'!$B:$B,$D23)</f>
        <v>0</v>
      </c>
      <c r="AT23" s="295">
        <f>AE23</f>
        <v>0</v>
      </c>
      <c r="AU23" s="172">
        <f t="shared" ref="AU23:AU28" si="44">AV23*AW23</f>
        <v>0</v>
      </c>
      <c r="AV23" s="172">
        <f>SUMIFS('1-2 人员岗位信息'!L:L,'1-2 人员岗位信息'!$C:$C,"专业外包",'1-2 人员岗位信息'!$B:$B,$D23)</f>
        <v>0</v>
      </c>
      <c r="AW23" s="295">
        <f>AE23</f>
        <v>0</v>
      </c>
      <c r="AX23" s="172">
        <f t="shared" ref="AX23:AX28" si="45">AY23*AZ23</f>
        <v>0</v>
      </c>
      <c r="AY23" s="172">
        <f>SUMIFS('1-2 人员岗位信息'!M:M,'1-2 人员岗位信息'!$C:$C,"专业外包",'1-2 人员岗位信息'!$B:$B,$D23)</f>
        <v>0</v>
      </c>
      <c r="AZ23" s="295">
        <f>AE23</f>
        <v>0</v>
      </c>
      <c r="BA23" s="172">
        <f t="shared" ref="BA23:BA28" si="46">BB23*BC23</f>
        <v>0</v>
      </c>
      <c r="BB23" s="172">
        <f>SUMIFS('1-2 人员岗位信息'!N:N,'1-2 人员岗位信息'!$C:$C,"专业外包",'1-2 人员岗位信息'!$B:$B,$D23)</f>
        <v>0</v>
      </c>
      <c r="BC23" s="295">
        <f>AE23</f>
        <v>0</v>
      </c>
      <c r="BD23" s="172">
        <f t="shared" ref="BD23:BD28" si="47">BE23*BF23</f>
        <v>0</v>
      </c>
      <c r="BE23" s="172">
        <f>SUMIFS('1-2 人员岗位信息'!O:O,'1-2 人员岗位信息'!$C:$C,"专业外包",'1-2 人员岗位信息'!$B:$B,$D23)</f>
        <v>0</v>
      </c>
      <c r="BF23" s="295">
        <f>AE23</f>
        <v>0</v>
      </c>
      <c r="BG23" s="172">
        <f t="shared" ref="BG23:BG28" si="48">BH23*BI23</f>
        <v>0</v>
      </c>
      <c r="BH23" s="172">
        <f>SUMIFS('1-2 人员岗位信息'!P:P,'1-2 人员岗位信息'!$C:$C,"专业外包",'1-2 人员岗位信息'!$B:$B,$D23)</f>
        <v>0</v>
      </c>
      <c r="BI23" s="295">
        <f>AE23</f>
        <v>0</v>
      </c>
      <c r="BJ23" s="172">
        <f t="shared" ref="BJ23:BJ28" si="49">BK23*BL23</f>
        <v>0</v>
      </c>
      <c r="BK23" s="172">
        <f>SUMIFS('1-2 人员岗位信息'!Q:Q,'1-2 人员岗位信息'!$C:$C,"专业外包",'1-2 人员岗位信息'!$B:$B,$D23)</f>
        <v>0</v>
      </c>
      <c r="BL23" s="304">
        <f>AE23</f>
        <v>0</v>
      </c>
      <c r="BM23" s="308"/>
      <c r="BN23" s="312"/>
    </row>
    <row r="24" s="260" customFormat="1" ht="33.95" customHeight="1" outlineLevel="5" spans="2:66">
      <c r="B24" s="172" t="s">
        <v>792</v>
      </c>
      <c r="C24" s="280" t="s">
        <v>825</v>
      </c>
      <c r="D24" s="260" t="s">
        <v>801</v>
      </c>
      <c r="E24" s="172" t="s">
        <v>826</v>
      </c>
      <c r="F24" s="172"/>
      <c r="G24" s="172" t="s">
        <v>796</v>
      </c>
      <c r="H24" s="172">
        <f t="shared" si="33"/>
        <v>0</v>
      </c>
      <c r="I24" s="172" t="s">
        <v>797</v>
      </c>
      <c r="J24" s="172" t="e">
        <f t="shared" si="34"/>
        <v>#DIV/0!</v>
      </c>
      <c r="K24" s="172" t="s">
        <v>798</v>
      </c>
      <c r="L24" s="172" t="e">
        <f t="shared" si="35"/>
        <v>#DIV/0!</v>
      </c>
      <c r="M24" s="172" t="s">
        <v>799</v>
      </c>
      <c r="N24" s="172">
        <f t="shared" si="36"/>
        <v>0</v>
      </c>
      <c r="O24" s="172"/>
      <c r="P24" s="287"/>
      <c r="Q24" s="287"/>
      <c r="R24" s="287"/>
      <c r="S24" s="287"/>
      <c r="T24" s="287"/>
      <c r="U24" s="287"/>
      <c r="V24" s="287"/>
      <c r="W24" s="287"/>
      <c r="X24" s="287"/>
      <c r="Y24" s="287"/>
      <c r="Z24" s="287"/>
      <c r="AA24" s="287"/>
      <c r="AB24" s="172">
        <f t="shared" si="37"/>
        <v>0</v>
      </c>
      <c r="AC24" s="172">
        <f t="shared" si="38"/>
        <v>0</v>
      </c>
      <c r="AD24" s="172">
        <f>'1-2 人员岗位信息'!F17</f>
        <v>0</v>
      </c>
      <c r="AE24" s="295"/>
      <c r="AF24" s="172">
        <f t="shared" si="39"/>
        <v>0</v>
      </c>
      <c r="AG24" s="172">
        <f>SUMIFS('1-2 人员岗位信息'!G:G,'1-2 人员岗位信息'!$C:$C,"专业外包",'1-2 人员岗位信息'!$B:$B,$D24)</f>
        <v>0</v>
      </c>
      <c r="AH24" s="295"/>
      <c r="AI24" s="172">
        <f t="shared" si="40"/>
        <v>0</v>
      </c>
      <c r="AJ24" s="172">
        <f>SUMIFS('1-2 人员岗位信息'!H:H,'1-2 人员岗位信息'!$C:$C,"专业外包",'1-2 人员岗位信息'!$B:$B,$D24)</f>
        <v>0</v>
      </c>
      <c r="AK24" s="295"/>
      <c r="AL24" s="172">
        <f t="shared" si="41"/>
        <v>0</v>
      </c>
      <c r="AM24" s="172">
        <f>SUMIFS('1-2 人员岗位信息'!I:I,'1-2 人员岗位信息'!$C:$C,"专业外包",'1-2 人员岗位信息'!$B:$B,$D24)</f>
        <v>0</v>
      </c>
      <c r="AN24" s="295"/>
      <c r="AO24" s="172">
        <f t="shared" si="42"/>
        <v>0</v>
      </c>
      <c r="AP24" s="172">
        <f>SUMIFS('1-2 人员岗位信息'!J:J,'1-2 人员岗位信息'!$C:$C,"专业外包",'1-2 人员岗位信息'!$B:$B,$D24)</f>
        <v>0</v>
      </c>
      <c r="AQ24" s="295"/>
      <c r="AR24" s="172">
        <f t="shared" si="43"/>
        <v>0</v>
      </c>
      <c r="AS24" s="172">
        <f>SUMIFS('1-2 人员岗位信息'!K:K,'1-2 人员岗位信息'!$C:$C,"专业外包",'1-2 人员岗位信息'!$B:$B,$D24)</f>
        <v>0</v>
      </c>
      <c r="AT24" s="295"/>
      <c r="AU24" s="172">
        <f t="shared" si="44"/>
        <v>0</v>
      </c>
      <c r="AV24" s="172">
        <f>SUMIFS('1-2 人员岗位信息'!L:L,'1-2 人员岗位信息'!$C:$C,"专业外包",'1-2 人员岗位信息'!$B:$B,$D24)</f>
        <v>0</v>
      </c>
      <c r="AW24" s="295"/>
      <c r="AX24" s="172">
        <f t="shared" si="45"/>
        <v>0</v>
      </c>
      <c r="AY24" s="172">
        <f>SUMIFS('1-2 人员岗位信息'!M:M,'1-2 人员岗位信息'!$C:$C,"专业外包",'1-2 人员岗位信息'!$B:$B,$D24)</f>
        <v>0</v>
      </c>
      <c r="AZ24" s="295"/>
      <c r="BA24" s="172">
        <f t="shared" si="46"/>
        <v>0</v>
      </c>
      <c r="BB24" s="172">
        <f>SUMIFS('1-2 人员岗位信息'!N:N,'1-2 人员岗位信息'!$C:$C,"专业外包",'1-2 人员岗位信息'!$B:$B,$D24)</f>
        <v>0</v>
      </c>
      <c r="BC24" s="295"/>
      <c r="BD24" s="172">
        <f t="shared" si="47"/>
        <v>0</v>
      </c>
      <c r="BE24" s="172">
        <f>SUMIFS('1-2 人员岗位信息'!O:O,'1-2 人员岗位信息'!$C:$C,"专业外包",'1-2 人员岗位信息'!$B:$B,$D24)</f>
        <v>0</v>
      </c>
      <c r="BF24" s="295"/>
      <c r="BG24" s="172">
        <f t="shared" si="48"/>
        <v>0</v>
      </c>
      <c r="BH24" s="172">
        <f>SUMIFS('1-2 人员岗位信息'!P:P,'1-2 人员岗位信息'!$C:$C,"专业外包",'1-2 人员岗位信息'!$B:$B,$D24)</f>
        <v>0</v>
      </c>
      <c r="BI24" s="295"/>
      <c r="BJ24" s="172">
        <f t="shared" si="49"/>
        <v>0</v>
      </c>
      <c r="BK24" s="172">
        <f>SUMIFS('1-2 人员岗位信息'!Q:Q,'1-2 人员岗位信息'!$C:$C,"专业外包",'1-2 人员岗位信息'!$B:$B,$D24)</f>
        <v>0</v>
      </c>
      <c r="BL24" s="304"/>
      <c r="BM24" s="308"/>
      <c r="BN24" s="312"/>
    </row>
    <row r="25" s="260" customFormat="1" ht="33.95" customHeight="1" outlineLevel="5" spans="2:66">
      <c r="B25" s="172" t="s">
        <v>792</v>
      </c>
      <c r="C25" s="280" t="s">
        <v>827</v>
      </c>
      <c r="D25" s="260" t="s">
        <v>804</v>
      </c>
      <c r="E25" s="172" t="s">
        <v>805</v>
      </c>
      <c r="F25" s="172"/>
      <c r="G25" s="172" t="s">
        <v>796</v>
      </c>
      <c r="H25" s="172">
        <f t="shared" si="33"/>
        <v>0</v>
      </c>
      <c r="I25" s="172" t="s">
        <v>797</v>
      </c>
      <c r="J25" s="172" t="e">
        <f t="shared" si="34"/>
        <v>#DIV/0!</v>
      </c>
      <c r="K25" s="172" t="s">
        <v>798</v>
      </c>
      <c r="L25" s="172" t="e">
        <f t="shared" si="35"/>
        <v>#DIV/0!</v>
      </c>
      <c r="M25" s="172" t="s">
        <v>799</v>
      </c>
      <c r="N25" s="172">
        <f t="shared" si="36"/>
        <v>0</v>
      </c>
      <c r="O25" s="172"/>
      <c r="P25" s="287"/>
      <c r="Q25" s="287"/>
      <c r="R25" s="287"/>
      <c r="S25" s="287"/>
      <c r="T25" s="287"/>
      <c r="U25" s="287"/>
      <c r="V25" s="287"/>
      <c r="W25" s="287"/>
      <c r="X25" s="287"/>
      <c r="Y25" s="287"/>
      <c r="Z25" s="287"/>
      <c r="AA25" s="287"/>
      <c r="AB25" s="172">
        <f t="shared" si="37"/>
        <v>0</v>
      </c>
      <c r="AC25" s="172">
        <f t="shared" si="38"/>
        <v>0</v>
      </c>
      <c r="AD25" s="172">
        <f>'1-2 人员岗位信息'!F21</f>
        <v>0</v>
      </c>
      <c r="AE25" s="295"/>
      <c r="AF25" s="172">
        <f t="shared" si="39"/>
        <v>0</v>
      </c>
      <c r="AG25" s="172">
        <f>SUMIFS('1-2 人员岗位信息'!G:G,'1-2 人员岗位信息'!$C:$C,"专业外包",'1-2 人员岗位信息'!$B:$B,$D25)</f>
        <v>0</v>
      </c>
      <c r="AH25" s="295"/>
      <c r="AI25" s="172">
        <f t="shared" si="40"/>
        <v>0</v>
      </c>
      <c r="AJ25" s="172">
        <f>SUMIFS('1-2 人员岗位信息'!H:H,'1-2 人员岗位信息'!$C:$C,"专业外包",'1-2 人员岗位信息'!$B:$B,$D25)</f>
        <v>0</v>
      </c>
      <c r="AK25" s="295"/>
      <c r="AL25" s="172">
        <f t="shared" si="41"/>
        <v>0</v>
      </c>
      <c r="AM25" s="172">
        <f>SUMIFS('1-2 人员岗位信息'!I:I,'1-2 人员岗位信息'!$C:$C,"专业外包",'1-2 人员岗位信息'!$B:$B,$D25)</f>
        <v>0</v>
      </c>
      <c r="AN25" s="295"/>
      <c r="AO25" s="172">
        <f t="shared" si="42"/>
        <v>0</v>
      </c>
      <c r="AP25" s="172">
        <f>SUMIFS('1-2 人员岗位信息'!J:J,'1-2 人员岗位信息'!$C:$C,"专业外包",'1-2 人员岗位信息'!$B:$B,$D25)</f>
        <v>0</v>
      </c>
      <c r="AQ25" s="295"/>
      <c r="AR25" s="172">
        <f t="shared" si="43"/>
        <v>0</v>
      </c>
      <c r="AS25" s="172">
        <f>SUMIFS('1-2 人员岗位信息'!K:K,'1-2 人员岗位信息'!$C:$C,"专业外包",'1-2 人员岗位信息'!$B:$B,$D25)</f>
        <v>0</v>
      </c>
      <c r="AT25" s="295"/>
      <c r="AU25" s="172">
        <f t="shared" si="44"/>
        <v>0</v>
      </c>
      <c r="AV25" s="172">
        <f>SUMIFS('1-2 人员岗位信息'!L:L,'1-2 人员岗位信息'!$C:$C,"专业外包",'1-2 人员岗位信息'!$B:$B,$D25)</f>
        <v>0</v>
      </c>
      <c r="AW25" s="295"/>
      <c r="AX25" s="172">
        <f t="shared" si="45"/>
        <v>0</v>
      </c>
      <c r="AY25" s="172">
        <f>SUMIFS('1-2 人员岗位信息'!M:M,'1-2 人员岗位信息'!$C:$C,"专业外包",'1-2 人员岗位信息'!$B:$B,$D25)</f>
        <v>0</v>
      </c>
      <c r="AZ25" s="295"/>
      <c r="BA25" s="172">
        <f t="shared" si="46"/>
        <v>0</v>
      </c>
      <c r="BB25" s="172">
        <f>SUMIFS('1-2 人员岗位信息'!N:N,'1-2 人员岗位信息'!$C:$C,"专业外包",'1-2 人员岗位信息'!$B:$B,$D25)</f>
        <v>0</v>
      </c>
      <c r="BC25" s="295"/>
      <c r="BD25" s="172">
        <f t="shared" si="47"/>
        <v>0</v>
      </c>
      <c r="BE25" s="172">
        <f>SUMIFS('1-2 人员岗位信息'!O:O,'1-2 人员岗位信息'!$C:$C,"专业外包",'1-2 人员岗位信息'!$B:$B,$D25)</f>
        <v>0</v>
      </c>
      <c r="BF25" s="295"/>
      <c r="BG25" s="172">
        <f t="shared" si="48"/>
        <v>0</v>
      </c>
      <c r="BH25" s="172">
        <f>SUMIFS('1-2 人员岗位信息'!P:P,'1-2 人员岗位信息'!$C:$C,"专业外包",'1-2 人员岗位信息'!$B:$B,$D25)</f>
        <v>0</v>
      </c>
      <c r="BI25" s="295"/>
      <c r="BJ25" s="172">
        <f t="shared" si="49"/>
        <v>0</v>
      </c>
      <c r="BK25" s="172">
        <f>SUMIFS('1-2 人员岗位信息'!Q:Q,'1-2 人员岗位信息'!$C:$C,"专业外包",'1-2 人员岗位信息'!$B:$B,$D25)</f>
        <v>0</v>
      </c>
      <c r="BL25" s="304"/>
      <c r="BM25" s="308"/>
      <c r="BN25" s="312"/>
    </row>
    <row r="26" s="260" customFormat="1" ht="33.95" customHeight="1" outlineLevel="5" spans="2:66">
      <c r="B26" s="172" t="s">
        <v>792</v>
      </c>
      <c r="C26" s="280" t="s">
        <v>828</v>
      </c>
      <c r="D26" s="260" t="s">
        <v>807</v>
      </c>
      <c r="E26" s="172" t="s">
        <v>808</v>
      </c>
      <c r="F26" s="172"/>
      <c r="G26" s="172" t="s">
        <v>796</v>
      </c>
      <c r="H26" s="172">
        <f t="shared" si="33"/>
        <v>0</v>
      </c>
      <c r="I26" s="172" t="s">
        <v>797</v>
      </c>
      <c r="J26" s="172" t="e">
        <f t="shared" si="34"/>
        <v>#DIV/0!</v>
      </c>
      <c r="K26" s="172" t="s">
        <v>798</v>
      </c>
      <c r="L26" s="172" t="e">
        <f t="shared" si="35"/>
        <v>#DIV/0!</v>
      </c>
      <c r="M26" s="172" t="s">
        <v>799</v>
      </c>
      <c r="N26" s="172">
        <f t="shared" si="36"/>
        <v>0</v>
      </c>
      <c r="O26" s="172"/>
      <c r="P26" s="287"/>
      <c r="Q26" s="287"/>
      <c r="R26" s="287"/>
      <c r="S26" s="287"/>
      <c r="T26" s="287"/>
      <c r="U26" s="287"/>
      <c r="V26" s="287"/>
      <c r="W26" s="287"/>
      <c r="X26" s="287"/>
      <c r="Y26" s="287"/>
      <c r="Z26" s="287"/>
      <c r="AA26" s="287"/>
      <c r="AB26" s="172">
        <f t="shared" si="37"/>
        <v>0</v>
      </c>
      <c r="AC26" s="172">
        <f t="shared" si="38"/>
        <v>0</v>
      </c>
      <c r="AD26" s="172">
        <f>'1-2 人员岗位信息'!F25</f>
        <v>0</v>
      </c>
      <c r="AE26" s="295"/>
      <c r="AF26" s="172">
        <f t="shared" si="39"/>
        <v>0</v>
      </c>
      <c r="AG26" s="172">
        <f>SUMIFS('1-2 人员岗位信息'!G:G,'1-2 人员岗位信息'!$C:$C,"专业外包",'1-2 人员岗位信息'!$B:$B,$D26)</f>
        <v>0</v>
      </c>
      <c r="AH26" s="295"/>
      <c r="AI26" s="172">
        <f t="shared" si="40"/>
        <v>0</v>
      </c>
      <c r="AJ26" s="172">
        <f>SUMIFS('1-2 人员岗位信息'!H:H,'1-2 人员岗位信息'!$C:$C,"专业外包",'1-2 人员岗位信息'!$B:$B,$D26)</f>
        <v>0</v>
      </c>
      <c r="AK26" s="295"/>
      <c r="AL26" s="172">
        <f t="shared" si="41"/>
        <v>0</v>
      </c>
      <c r="AM26" s="172">
        <f>SUMIFS('1-2 人员岗位信息'!I:I,'1-2 人员岗位信息'!$C:$C,"专业外包",'1-2 人员岗位信息'!$B:$B,$D26)</f>
        <v>0</v>
      </c>
      <c r="AN26" s="295"/>
      <c r="AO26" s="172">
        <f t="shared" si="42"/>
        <v>0</v>
      </c>
      <c r="AP26" s="172">
        <f>SUMIFS('1-2 人员岗位信息'!J:J,'1-2 人员岗位信息'!$C:$C,"专业外包",'1-2 人员岗位信息'!$B:$B,$D26)</f>
        <v>0</v>
      </c>
      <c r="AQ26" s="295"/>
      <c r="AR26" s="172">
        <f t="shared" si="43"/>
        <v>0</v>
      </c>
      <c r="AS26" s="172">
        <f>SUMIFS('1-2 人员岗位信息'!K:K,'1-2 人员岗位信息'!$C:$C,"专业外包",'1-2 人员岗位信息'!$B:$B,$D26)</f>
        <v>0</v>
      </c>
      <c r="AT26" s="295"/>
      <c r="AU26" s="172">
        <f t="shared" si="44"/>
        <v>0</v>
      </c>
      <c r="AV26" s="172">
        <f>SUMIFS('1-2 人员岗位信息'!L:L,'1-2 人员岗位信息'!$C:$C,"专业外包",'1-2 人员岗位信息'!$B:$B,$D26)</f>
        <v>0</v>
      </c>
      <c r="AW26" s="295"/>
      <c r="AX26" s="172">
        <f t="shared" si="45"/>
        <v>0</v>
      </c>
      <c r="AY26" s="172">
        <f>SUMIFS('1-2 人员岗位信息'!M:M,'1-2 人员岗位信息'!$C:$C,"专业外包",'1-2 人员岗位信息'!$B:$B,$D26)</f>
        <v>0</v>
      </c>
      <c r="AZ26" s="295"/>
      <c r="BA26" s="172">
        <f t="shared" si="46"/>
        <v>0</v>
      </c>
      <c r="BB26" s="172">
        <f>SUMIFS('1-2 人员岗位信息'!N:N,'1-2 人员岗位信息'!$C:$C,"专业外包",'1-2 人员岗位信息'!$B:$B,$D26)</f>
        <v>0</v>
      </c>
      <c r="BC26" s="295"/>
      <c r="BD26" s="172">
        <f t="shared" si="47"/>
        <v>0</v>
      </c>
      <c r="BE26" s="172">
        <f>SUMIFS('1-2 人员岗位信息'!O:O,'1-2 人员岗位信息'!$C:$C,"专业外包",'1-2 人员岗位信息'!$B:$B,$D26)</f>
        <v>0</v>
      </c>
      <c r="BF26" s="295"/>
      <c r="BG26" s="172">
        <f t="shared" si="48"/>
        <v>0</v>
      </c>
      <c r="BH26" s="172">
        <f>SUMIFS('1-2 人员岗位信息'!P:P,'1-2 人员岗位信息'!$C:$C,"专业外包",'1-2 人员岗位信息'!$B:$B,$D26)</f>
        <v>0</v>
      </c>
      <c r="BI26" s="295"/>
      <c r="BJ26" s="172">
        <f t="shared" si="49"/>
        <v>0</v>
      </c>
      <c r="BK26" s="172">
        <f>SUMIFS('1-2 人员岗位信息'!Q:Q,'1-2 人员岗位信息'!$C:$C,"专业外包",'1-2 人员岗位信息'!$B:$B,$D26)</f>
        <v>0</v>
      </c>
      <c r="BL26" s="304"/>
      <c r="BM26" s="308"/>
      <c r="BN26" s="312"/>
    </row>
    <row r="27" s="260" customFormat="1" ht="33.95" customHeight="1" outlineLevel="5" spans="2:66">
      <c r="B27" s="172" t="s">
        <v>792</v>
      </c>
      <c r="C27" s="280" t="s">
        <v>829</v>
      </c>
      <c r="D27" s="260" t="s">
        <v>810</v>
      </c>
      <c r="E27" s="172" t="s">
        <v>811</v>
      </c>
      <c r="F27" s="172"/>
      <c r="G27" s="172" t="s">
        <v>796</v>
      </c>
      <c r="H27" s="172">
        <f t="shared" si="33"/>
        <v>0</v>
      </c>
      <c r="I27" s="172" t="s">
        <v>797</v>
      </c>
      <c r="J27" s="172" t="e">
        <f t="shared" si="34"/>
        <v>#DIV/0!</v>
      </c>
      <c r="K27" s="172" t="s">
        <v>798</v>
      </c>
      <c r="L27" s="172" t="e">
        <f t="shared" si="35"/>
        <v>#DIV/0!</v>
      </c>
      <c r="M27" s="172" t="s">
        <v>799</v>
      </c>
      <c r="N27" s="172">
        <f t="shared" si="36"/>
        <v>0</v>
      </c>
      <c r="O27" s="172"/>
      <c r="P27" s="287"/>
      <c r="Q27" s="287"/>
      <c r="R27" s="287"/>
      <c r="S27" s="287"/>
      <c r="T27" s="287"/>
      <c r="U27" s="287"/>
      <c r="V27" s="287"/>
      <c r="W27" s="287"/>
      <c r="X27" s="287"/>
      <c r="Y27" s="287"/>
      <c r="Z27" s="287"/>
      <c r="AA27" s="287"/>
      <c r="AB27" s="172">
        <f t="shared" si="37"/>
        <v>0</v>
      </c>
      <c r="AC27" s="172">
        <f t="shared" si="38"/>
        <v>0</v>
      </c>
      <c r="AD27" s="172">
        <f>'1-2 人员岗位信息'!F29</f>
        <v>0</v>
      </c>
      <c r="AE27" s="295"/>
      <c r="AF27" s="172">
        <f t="shared" si="39"/>
        <v>0</v>
      </c>
      <c r="AG27" s="172">
        <f>SUMIFS('1-2 人员岗位信息'!G:G,'1-2 人员岗位信息'!$C:$C,"专业外包",'1-2 人员岗位信息'!$B:$B,$D27)</f>
        <v>0</v>
      </c>
      <c r="AH27" s="295"/>
      <c r="AI27" s="172">
        <f t="shared" si="40"/>
        <v>0</v>
      </c>
      <c r="AJ27" s="172">
        <f>SUMIFS('1-2 人员岗位信息'!H:H,'1-2 人员岗位信息'!$C:$C,"专业外包",'1-2 人员岗位信息'!$B:$B,$D27)</f>
        <v>0</v>
      </c>
      <c r="AK27" s="295"/>
      <c r="AL27" s="172">
        <f t="shared" si="41"/>
        <v>0</v>
      </c>
      <c r="AM27" s="172">
        <f>SUMIFS('1-2 人员岗位信息'!I:I,'1-2 人员岗位信息'!$C:$C,"专业外包",'1-2 人员岗位信息'!$B:$B,$D27)</f>
        <v>0</v>
      </c>
      <c r="AN27" s="295"/>
      <c r="AO27" s="172">
        <f t="shared" si="42"/>
        <v>0</v>
      </c>
      <c r="AP27" s="172">
        <f>SUMIFS('1-2 人员岗位信息'!J:J,'1-2 人员岗位信息'!$C:$C,"专业外包",'1-2 人员岗位信息'!$B:$B,$D27)</f>
        <v>0</v>
      </c>
      <c r="AQ27" s="295"/>
      <c r="AR27" s="172">
        <f t="shared" si="43"/>
        <v>0</v>
      </c>
      <c r="AS27" s="172">
        <f>SUMIFS('1-2 人员岗位信息'!K:K,'1-2 人员岗位信息'!$C:$C,"专业外包",'1-2 人员岗位信息'!$B:$B,$D27)</f>
        <v>0</v>
      </c>
      <c r="AT27" s="295"/>
      <c r="AU27" s="172">
        <f t="shared" si="44"/>
        <v>0</v>
      </c>
      <c r="AV27" s="172">
        <f>SUMIFS('1-2 人员岗位信息'!L:L,'1-2 人员岗位信息'!$C:$C,"专业外包",'1-2 人员岗位信息'!$B:$B,$D27)</f>
        <v>0</v>
      </c>
      <c r="AW27" s="295"/>
      <c r="AX27" s="172">
        <f t="shared" si="45"/>
        <v>0</v>
      </c>
      <c r="AY27" s="172">
        <f>SUMIFS('1-2 人员岗位信息'!M:M,'1-2 人员岗位信息'!$C:$C,"专业外包",'1-2 人员岗位信息'!$B:$B,$D27)</f>
        <v>0</v>
      </c>
      <c r="AZ27" s="295"/>
      <c r="BA27" s="172">
        <f t="shared" si="46"/>
        <v>0</v>
      </c>
      <c r="BB27" s="172">
        <f>SUMIFS('1-2 人员岗位信息'!N:N,'1-2 人员岗位信息'!$C:$C,"专业外包",'1-2 人员岗位信息'!$B:$B,$D27)</f>
        <v>0</v>
      </c>
      <c r="BC27" s="295"/>
      <c r="BD27" s="172">
        <f t="shared" si="47"/>
        <v>0</v>
      </c>
      <c r="BE27" s="172">
        <f>SUMIFS('1-2 人员岗位信息'!O:O,'1-2 人员岗位信息'!$C:$C,"专业外包",'1-2 人员岗位信息'!$B:$B,$D27)</f>
        <v>0</v>
      </c>
      <c r="BF27" s="295"/>
      <c r="BG27" s="172">
        <f t="shared" si="48"/>
        <v>0</v>
      </c>
      <c r="BH27" s="172">
        <f>SUMIFS('1-2 人员岗位信息'!P:P,'1-2 人员岗位信息'!$C:$C,"专业外包",'1-2 人员岗位信息'!$B:$B,$D27)</f>
        <v>0</v>
      </c>
      <c r="BI27" s="295"/>
      <c r="BJ27" s="172">
        <f t="shared" si="49"/>
        <v>0</v>
      </c>
      <c r="BK27" s="172">
        <f>SUMIFS('1-2 人员岗位信息'!Q:Q,'1-2 人员岗位信息'!$C:$C,"专业外包",'1-2 人员岗位信息'!$B:$B,$D27)</f>
        <v>0</v>
      </c>
      <c r="BL27" s="304"/>
      <c r="BM27" s="308"/>
      <c r="BN27" s="312"/>
    </row>
    <row r="28" s="260" customFormat="1" ht="33.95" customHeight="1" outlineLevel="5" spans="2:66">
      <c r="B28" s="172" t="s">
        <v>792</v>
      </c>
      <c r="C28" s="280" t="s">
        <v>830</v>
      </c>
      <c r="D28" s="260" t="s">
        <v>813</v>
      </c>
      <c r="E28" s="172" t="s">
        <v>814</v>
      </c>
      <c r="F28" s="172"/>
      <c r="G28" s="172" t="s">
        <v>796</v>
      </c>
      <c r="H28" s="172">
        <f t="shared" si="33"/>
        <v>0</v>
      </c>
      <c r="I28" s="172" t="s">
        <v>797</v>
      </c>
      <c r="J28" s="172" t="e">
        <f t="shared" si="34"/>
        <v>#DIV/0!</v>
      </c>
      <c r="K28" s="172" t="s">
        <v>798</v>
      </c>
      <c r="L28" s="172" t="e">
        <f t="shared" si="35"/>
        <v>#DIV/0!</v>
      </c>
      <c r="M28" s="172" t="s">
        <v>799</v>
      </c>
      <c r="N28" s="172">
        <f t="shared" si="36"/>
        <v>0</v>
      </c>
      <c r="O28" s="172"/>
      <c r="P28" s="287"/>
      <c r="Q28" s="287"/>
      <c r="R28" s="287"/>
      <c r="S28" s="287"/>
      <c r="T28" s="287"/>
      <c r="U28" s="287"/>
      <c r="V28" s="287"/>
      <c r="W28" s="287"/>
      <c r="X28" s="287"/>
      <c r="Y28" s="287"/>
      <c r="Z28" s="287"/>
      <c r="AA28" s="287"/>
      <c r="AB28" s="172">
        <f t="shared" si="37"/>
        <v>0</v>
      </c>
      <c r="AC28" s="172">
        <f t="shared" si="38"/>
        <v>0</v>
      </c>
      <c r="AD28" s="172">
        <f>'1-2 人员岗位信息'!F33</f>
        <v>0</v>
      </c>
      <c r="AE28" s="295"/>
      <c r="AF28" s="172">
        <f t="shared" si="39"/>
        <v>0</v>
      </c>
      <c r="AG28" s="172">
        <f>SUMIFS('1-2 人员岗位信息'!G:G,'1-2 人员岗位信息'!$C:$C,"专业外包",'1-2 人员岗位信息'!$B:$B,$D28)</f>
        <v>0</v>
      </c>
      <c r="AH28" s="295"/>
      <c r="AI28" s="172">
        <f t="shared" si="40"/>
        <v>0</v>
      </c>
      <c r="AJ28" s="172">
        <f>SUMIFS('1-2 人员岗位信息'!H:H,'1-2 人员岗位信息'!$C:$C,"专业外包",'1-2 人员岗位信息'!$B:$B,$D28)</f>
        <v>0</v>
      </c>
      <c r="AK28" s="295"/>
      <c r="AL28" s="172">
        <f t="shared" si="41"/>
        <v>0</v>
      </c>
      <c r="AM28" s="172">
        <f>SUMIFS('1-2 人员岗位信息'!I:I,'1-2 人员岗位信息'!$C:$C,"专业外包",'1-2 人员岗位信息'!$B:$B,$D28)</f>
        <v>0</v>
      </c>
      <c r="AN28" s="295"/>
      <c r="AO28" s="172">
        <f t="shared" si="42"/>
        <v>0</v>
      </c>
      <c r="AP28" s="172">
        <f>SUMIFS('1-2 人员岗位信息'!J:J,'1-2 人员岗位信息'!$C:$C,"专业外包",'1-2 人员岗位信息'!$B:$B,$D28)</f>
        <v>0</v>
      </c>
      <c r="AQ28" s="295"/>
      <c r="AR28" s="172">
        <f t="shared" si="43"/>
        <v>0</v>
      </c>
      <c r="AS28" s="172">
        <f>SUMIFS('1-2 人员岗位信息'!K:K,'1-2 人员岗位信息'!$C:$C,"专业外包",'1-2 人员岗位信息'!$B:$B,$D28)</f>
        <v>0</v>
      </c>
      <c r="AT28" s="295"/>
      <c r="AU28" s="172">
        <f t="shared" si="44"/>
        <v>0</v>
      </c>
      <c r="AV28" s="172">
        <f>SUMIFS('1-2 人员岗位信息'!L:L,'1-2 人员岗位信息'!$C:$C,"专业外包",'1-2 人员岗位信息'!$B:$B,$D28)</f>
        <v>0</v>
      </c>
      <c r="AW28" s="295"/>
      <c r="AX28" s="172">
        <f t="shared" si="45"/>
        <v>0</v>
      </c>
      <c r="AY28" s="172">
        <f>SUMIFS('1-2 人员岗位信息'!M:M,'1-2 人员岗位信息'!$C:$C,"专业外包",'1-2 人员岗位信息'!$B:$B,$D28)</f>
        <v>0</v>
      </c>
      <c r="AZ28" s="295"/>
      <c r="BA28" s="172">
        <f t="shared" si="46"/>
        <v>0</v>
      </c>
      <c r="BB28" s="172">
        <f>SUMIFS('1-2 人员岗位信息'!N:N,'1-2 人员岗位信息'!$C:$C,"专业外包",'1-2 人员岗位信息'!$B:$B,$D28)</f>
        <v>0</v>
      </c>
      <c r="BC28" s="295"/>
      <c r="BD28" s="172">
        <f t="shared" si="47"/>
        <v>0</v>
      </c>
      <c r="BE28" s="172">
        <f>SUMIFS('1-2 人员岗位信息'!O:O,'1-2 人员岗位信息'!$C:$C,"专业外包",'1-2 人员岗位信息'!$B:$B,$D28)</f>
        <v>0</v>
      </c>
      <c r="BF28" s="295"/>
      <c r="BG28" s="172">
        <f t="shared" si="48"/>
        <v>0</v>
      </c>
      <c r="BH28" s="172">
        <f>SUMIFS('1-2 人员岗位信息'!P:P,'1-2 人员岗位信息'!$C:$C,"专业外包",'1-2 人员岗位信息'!$B:$B,$D28)</f>
        <v>0</v>
      </c>
      <c r="BI28" s="295"/>
      <c r="BJ28" s="172">
        <f t="shared" si="49"/>
        <v>0</v>
      </c>
      <c r="BK28" s="172">
        <f>SUMIFS('1-2 人员岗位信息'!Q:Q,'1-2 人员岗位信息'!$C:$C,"专业外包",'1-2 人员岗位信息'!$B:$B,$D28)</f>
        <v>0</v>
      </c>
      <c r="BL28" s="304"/>
      <c r="BM28" s="308"/>
      <c r="BN28" s="312"/>
    </row>
    <row r="29" s="49" customFormat="1" ht="33.95" customHeight="1" outlineLevel="3" spans="2:66">
      <c r="B29" s="112" t="s">
        <v>787</v>
      </c>
      <c r="C29" s="113" t="s">
        <v>831</v>
      </c>
      <c r="D29" s="49" t="s">
        <v>832</v>
      </c>
      <c r="E29" s="112"/>
      <c r="F29" s="112"/>
      <c r="G29" s="112"/>
      <c r="H29" s="112">
        <f>H30+H39+H48</f>
        <v>1555154.12</v>
      </c>
      <c r="I29" s="112"/>
      <c r="J29" s="112"/>
      <c r="K29" s="112"/>
      <c r="L29" s="112"/>
      <c r="M29" s="112"/>
      <c r="N29" s="112"/>
      <c r="O29" s="112"/>
      <c r="P29" s="285"/>
      <c r="Q29" s="285"/>
      <c r="R29" s="285"/>
      <c r="S29" s="285"/>
      <c r="T29" s="285"/>
      <c r="U29" s="285"/>
      <c r="V29" s="285"/>
      <c r="W29" s="285"/>
      <c r="X29" s="285"/>
      <c r="Y29" s="285"/>
      <c r="Z29" s="285"/>
      <c r="AA29" s="285"/>
      <c r="AB29" s="112">
        <f>AB30+AB39+AB48</f>
        <v>1555154.12</v>
      </c>
      <c r="AC29" s="112">
        <f>AC30+AC39+AC48</f>
        <v>132658.76</v>
      </c>
      <c r="AD29" s="112"/>
      <c r="AE29" s="112"/>
      <c r="AF29" s="112">
        <f>AF30+AF39+AF48</f>
        <v>129317.76</v>
      </c>
      <c r="AG29" s="112"/>
      <c r="AH29" s="112"/>
      <c r="AI29" s="112">
        <f>AI30+AI39+AI48</f>
        <v>129317.76</v>
      </c>
      <c r="AJ29" s="112"/>
      <c r="AK29" s="112"/>
      <c r="AL29" s="112">
        <f>AL30+AL39+AL48</f>
        <v>129317.76</v>
      </c>
      <c r="AM29" s="112"/>
      <c r="AN29" s="112"/>
      <c r="AO29" s="112">
        <f>AO30+AO39+AO48</f>
        <v>129317.76</v>
      </c>
      <c r="AP29" s="112"/>
      <c r="AQ29" s="112"/>
      <c r="AR29" s="112">
        <f>AR30+AR39+AR48</f>
        <v>129317.76</v>
      </c>
      <c r="AS29" s="112"/>
      <c r="AT29" s="112"/>
      <c r="AU29" s="112">
        <f>AU30+AU39+AU48</f>
        <v>129317.76</v>
      </c>
      <c r="AV29" s="112"/>
      <c r="AW29" s="112"/>
      <c r="AX29" s="112">
        <f>AX30+AX39+AX48</f>
        <v>129317.76</v>
      </c>
      <c r="AY29" s="112"/>
      <c r="AZ29" s="112"/>
      <c r="BA29" s="112">
        <f>BA30+BA39+BA48</f>
        <v>129317.76</v>
      </c>
      <c r="BB29" s="112"/>
      <c r="BC29" s="112"/>
      <c r="BD29" s="112">
        <f>BD30+BD39+BD48</f>
        <v>129317.76</v>
      </c>
      <c r="BE29" s="112"/>
      <c r="BF29" s="112"/>
      <c r="BG29" s="112">
        <f>BG30+BG39+BG48</f>
        <v>129317.76</v>
      </c>
      <c r="BH29" s="112"/>
      <c r="BI29" s="112"/>
      <c r="BJ29" s="112">
        <f>BJ30+BJ39+BJ48</f>
        <v>129317.76</v>
      </c>
      <c r="BK29" s="112"/>
      <c r="BL29" s="302"/>
      <c r="BM29" s="308"/>
      <c r="BN29" s="310"/>
    </row>
    <row r="30" s="115" customFormat="1" ht="33.95" customHeight="1" outlineLevel="4" spans="2:66">
      <c r="B30" s="116" t="s">
        <v>787</v>
      </c>
      <c r="C30" s="117" t="s">
        <v>112</v>
      </c>
      <c r="D30" s="115" t="s">
        <v>109</v>
      </c>
      <c r="E30" s="116"/>
      <c r="F30" s="116"/>
      <c r="G30" s="116"/>
      <c r="H30" s="116">
        <f>SUM(H31:H38)</f>
        <v>1555154.12</v>
      </c>
      <c r="I30" s="116"/>
      <c r="J30" s="116"/>
      <c r="K30" s="116"/>
      <c r="L30" s="116"/>
      <c r="M30" s="116"/>
      <c r="N30" s="116"/>
      <c r="O30" s="116"/>
      <c r="P30" s="286"/>
      <c r="Q30" s="286"/>
      <c r="R30" s="286"/>
      <c r="S30" s="286"/>
      <c r="T30" s="286"/>
      <c r="U30" s="286"/>
      <c r="V30" s="286"/>
      <c r="W30" s="286"/>
      <c r="X30" s="286"/>
      <c r="Y30" s="286"/>
      <c r="Z30" s="286"/>
      <c r="AA30" s="286"/>
      <c r="AB30" s="116">
        <f>SUM(AB31:AB38)</f>
        <v>1555154.12</v>
      </c>
      <c r="AC30" s="116">
        <f>SUM(AC31:AC38)</f>
        <v>132658.76</v>
      </c>
      <c r="AD30" s="116"/>
      <c r="AE30" s="116"/>
      <c r="AF30" s="116">
        <f>SUM(AF31:AF38)</f>
        <v>129317.76</v>
      </c>
      <c r="AG30" s="116"/>
      <c r="AH30" s="116"/>
      <c r="AI30" s="116">
        <f>SUM(AI31:AI38)</f>
        <v>129317.76</v>
      </c>
      <c r="AJ30" s="116"/>
      <c r="AK30" s="116"/>
      <c r="AL30" s="116">
        <f>SUM(AL31:AL38)</f>
        <v>129317.76</v>
      </c>
      <c r="AM30" s="116"/>
      <c r="AN30" s="116"/>
      <c r="AO30" s="116">
        <f>SUM(AO31:AO38)</f>
        <v>129317.76</v>
      </c>
      <c r="AP30" s="116"/>
      <c r="AQ30" s="116"/>
      <c r="AR30" s="116">
        <f>SUM(AR31:AR38)</f>
        <v>129317.76</v>
      </c>
      <c r="AS30" s="116"/>
      <c r="AT30" s="116"/>
      <c r="AU30" s="116">
        <f>SUM(AU31:AU38)</f>
        <v>129317.76</v>
      </c>
      <c r="AV30" s="116"/>
      <c r="AW30" s="116"/>
      <c r="AX30" s="116">
        <f>SUM(AX31:AX38)</f>
        <v>129317.76</v>
      </c>
      <c r="AY30" s="116"/>
      <c r="AZ30" s="116"/>
      <c r="BA30" s="116">
        <f>SUM(BA31:BA38)</f>
        <v>129317.76</v>
      </c>
      <c r="BB30" s="116"/>
      <c r="BC30" s="116"/>
      <c r="BD30" s="116">
        <f>SUM(BD31:BD38)</f>
        <v>129317.76</v>
      </c>
      <c r="BE30" s="116"/>
      <c r="BF30" s="116"/>
      <c r="BG30" s="116">
        <f>SUM(BG31:BG38)</f>
        <v>129317.76</v>
      </c>
      <c r="BH30" s="116"/>
      <c r="BI30" s="116"/>
      <c r="BJ30" s="116">
        <f>SUM(BJ31:BJ38)</f>
        <v>129317.76</v>
      </c>
      <c r="BK30" s="116"/>
      <c r="BL30" s="303"/>
      <c r="BM30" s="308"/>
      <c r="BN30" s="311"/>
    </row>
    <row r="31" s="260" customFormat="1" ht="33.95" customHeight="1" outlineLevel="5" spans="2:66">
      <c r="B31" s="172" t="s">
        <v>792</v>
      </c>
      <c r="C31" s="280" t="s">
        <v>833</v>
      </c>
      <c r="D31" s="260" t="s">
        <v>834</v>
      </c>
      <c r="E31" s="172" t="s">
        <v>835</v>
      </c>
      <c r="F31" s="172"/>
      <c r="G31" s="172" t="s">
        <v>796</v>
      </c>
      <c r="H31" s="172">
        <f t="shared" ref="H31:H38" si="50">AB31</f>
        <v>1555154.12</v>
      </c>
      <c r="I31" s="172" t="s">
        <v>797</v>
      </c>
      <c r="J31" s="172">
        <f t="shared" ref="J31:J38" si="51">SUM(AD31,AG31,AJ31,AM31,AP31,AS31,AV31,AY31,BB31,BE31,BH31,BK31)/N31</f>
        <v>13</v>
      </c>
      <c r="K31" s="172" t="s">
        <v>798</v>
      </c>
      <c r="L31" s="172">
        <f t="shared" ref="L31:L38" si="52">H31/N31/J31</f>
        <v>9968.93666666667</v>
      </c>
      <c r="M31" s="172" t="s">
        <v>799</v>
      </c>
      <c r="N31" s="172">
        <f t="shared" ref="N31:N38" si="53">COUNTIF(AD31,"&gt;0")+COUNTIF(AG31,"&gt;0")+COUNTIF(AJ31,"&gt;0")+COUNTIF(AM31,"&gt;0")+COUNTIF(AP31,"&gt;0")+COUNTIF(AS31,"&gt;0")+COUNTIF(AV31,"&gt;0")+COUNTIF(AY31,"&gt;0")+COUNTIF(BB31,"&gt;0")+COUNTIF(BE31,"&gt;0")+COUNTIF(BH31,"&gt;0")+COUNTIF(BK31,"&gt;0")</f>
        <v>12</v>
      </c>
      <c r="O31" s="172"/>
      <c r="P31" s="287"/>
      <c r="Q31" s="287"/>
      <c r="R31" s="287"/>
      <c r="S31" s="287"/>
      <c r="T31" s="287"/>
      <c r="U31" s="287"/>
      <c r="V31" s="287"/>
      <c r="W31" s="287"/>
      <c r="X31" s="287"/>
      <c r="Y31" s="287"/>
      <c r="Z31" s="287"/>
      <c r="AA31" s="287"/>
      <c r="AB31" s="172">
        <f t="shared" ref="AB31:AB38" si="54">SUM(AC31,AF31,AI31,AL31,AO31,AR31,AU31,AX31,BA31,BD31,BG31,BJ31)</f>
        <v>1555154.12</v>
      </c>
      <c r="AC31" s="172">
        <f t="shared" ref="AC31:AC38" si="55">AD31*AE31</f>
        <v>132658.76</v>
      </c>
      <c r="AD31" s="172">
        <f>SUMIFS('1-2 人员岗位信息'!F:F,'1-2 人员岗位信息'!$C:$C,"自有人员",'1-2 人员岗位信息'!$B:$B,$D31)</f>
        <v>13</v>
      </c>
      <c r="AE31" s="295">
        <f>自有人工预算!E28/AD31</f>
        <v>10204.52</v>
      </c>
      <c r="AF31" s="172">
        <f t="shared" ref="AF31:AF38" si="56">AG31*AH31</f>
        <v>129317.76</v>
      </c>
      <c r="AG31" s="172">
        <f>SUMIFS('1-2 人员岗位信息'!G:G,'1-2 人员岗位信息'!$C:$C,"自有人员",'1-2 人员岗位信息'!$B:$B,$D31)</f>
        <v>13</v>
      </c>
      <c r="AH31" s="295">
        <f>自有人工预算!F28/AG31</f>
        <v>9947.52</v>
      </c>
      <c r="AI31" s="172">
        <f t="shared" ref="AI31:AI38" si="57">AJ31*AK31</f>
        <v>129317.76</v>
      </c>
      <c r="AJ31" s="172">
        <f>SUMIFS('1-2 人员岗位信息'!H:H,'1-2 人员岗位信息'!$C:$C,"自有人员",'1-2 人员岗位信息'!$B:$B,$D31)</f>
        <v>13</v>
      </c>
      <c r="AK31" s="295">
        <f>自有人工预算!G28/AJ31</f>
        <v>9947.52</v>
      </c>
      <c r="AL31" s="172">
        <f t="shared" ref="AL31:AL38" si="58">AM31*AN31</f>
        <v>129317.76</v>
      </c>
      <c r="AM31" s="172">
        <f>SUMIFS('1-2 人员岗位信息'!I:I,'1-2 人员岗位信息'!$C:$C,"自有人员",'1-2 人员岗位信息'!$B:$B,$D31)</f>
        <v>13</v>
      </c>
      <c r="AN31" s="295">
        <f>自有人工预算!H28/AM31</f>
        <v>9947.52</v>
      </c>
      <c r="AO31" s="172">
        <f t="shared" ref="AO31:AO38" si="59">AP31*AQ31</f>
        <v>129317.76</v>
      </c>
      <c r="AP31" s="172">
        <f>SUMIFS('1-2 人员岗位信息'!J:J,'1-2 人员岗位信息'!$C:$C,"自有人员",'1-2 人员岗位信息'!$B:$B,$D31)</f>
        <v>13</v>
      </c>
      <c r="AQ31" s="295">
        <f>自有人工预算!I28/AP31</f>
        <v>9947.52</v>
      </c>
      <c r="AR31" s="172">
        <f t="shared" ref="AR31:AR38" si="60">AS31*AT31</f>
        <v>129317.76</v>
      </c>
      <c r="AS31" s="172">
        <f>SUMIFS('1-2 人员岗位信息'!K:K,'1-2 人员岗位信息'!$C:$C,"自有人员",'1-2 人员岗位信息'!$B:$B,$D31)</f>
        <v>13</v>
      </c>
      <c r="AT31" s="295">
        <f>自有人工预算!J28/AS31</f>
        <v>9947.52</v>
      </c>
      <c r="AU31" s="172">
        <f t="shared" ref="AU31:AU38" si="61">AV31*AW31</f>
        <v>129317.76</v>
      </c>
      <c r="AV31" s="172">
        <f>SUMIFS('1-2 人员岗位信息'!L:L,'1-2 人员岗位信息'!$C:$C,"自有人员",'1-2 人员岗位信息'!$B:$B,$D31)</f>
        <v>13</v>
      </c>
      <c r="AW31" s="295">
        <f>自有人工预算!K28/AV31</f>
        <v>9947.52</v>
      </c>
      <c r="AX31" s="172">
        <f t="shared" ref="AX31:AX38" si="62">AY31*AZ31</f>
        <v>129317.76</v>
      </c>
      <c r="AY31" s="172">
        <f>SUMIFS('1-2 人员岗位信息'!M:M,'1-2 人员岗位信息'!$C:$C,"自有人员",'1-2 人员岗位信息'!$B:$B,$D31)</f>
        <v>13</v>
      </c>
      <c r="AZ31" s="295">
        <f>自有人工预算!L28/AY31</f>
        <v>9947.52</v>
      </c>
      <c r="BA31" s="172">
        <f t="shared" ref="BA31:BA38" si="63">BB31*BC31</f>
        <v>129317.76</v>
      </c>
      <c r="BB31" s="172">
        <f>SUMIFS('1-2 人员岗位信息'!N:N,'1-2 人员岗位信息'!$C:$C,"自有人员",'1-2 人员岗位信息'!$B:$B,$D31)</f>
        <v>13</v>
      </c>
      <c r="BC31" s="295">
        <f>自有人工预算!M28/BB31</f>
        <v>9947.52</v>
      </c>
      <c r="BD31" s="172">
        <f t="shared" ref="BD31:BD38" si="64">BE31*BF31</f>
        <v>129317.76</v>
      </c>
      <c r="BE31" s="172">
        <f>SUMIFS('1-2 人员岗位信息'!O:O,'1-2 人员岗位信息'!$C:$C,"自有人员",'1-2 人员岗位信息'!$B:$B,$D31)</f>
        <v>13</v>
      </c>
      <c r="BF31" s="295">
        <f>自有人工预算!N28/BE31</f>
        <v>9947.52</v>
      </c>
      <c r="BG31" s="172">
        <f t="shared" ref="BG31:BG38" si="65">BH31*BI31</f>
        <v>129317.76</v>
      </c>
      <c r="BH31" s="172">
        <f>SUMIFS('1-2 人员岗位信息'!P:P,'1-2 人员岗位信息'!$C:$C,"自有人员",'1-2 人员岗位信息'!$B:$B,$D31)</f>
        <v>13</v>
      </c>
      <c r="BI31" s="295">
        <f>自有人工预算!O28/BH31</f>
        <v>9947.52</v>
      </c>
      <c r="BJ31" s="172">
        <f t="shared" ref="BJ31:BJ38" si="66">BK31*BL31</f>
        <v>129317.76</v>
      </c>
      <c r="BK31" s="172">
        <f>SUMIFS('1-2 人员岗位信息'!Q:Q,'1-2 人员岗位信息'!$C:$C,"自有人员",'1-2 人员岗位信息'!$B:$B,$D31)</f>
        <v>13</v>
      </c>
      <c r="BL31" s="295">
        <f>自有人工预算!P28/BK31</f>
        <v>9947.52</v>
      </c>
      <c r="BM31" s="308"/>
      <c r="BN31" s="312"/>
    </row>
    <row r="32" s="260" customFormat="1" ht="33.95" customHeight="1" outlineLevel="5" spans="2:66">
      <c r="B32" s="172" t="s">
        <v>792</v>
      </c>
      <c r="C32" s="280" t="s">
        <v>836</v>
      </c>
      <c r="D32" s="260" t="s">
        <v>837</v>
      </c>
      <c r="E32" s="172" t="s">
        <v>835</v>
      </c>
      <c r="F32" s="172"/>
      <c r="G32" s="172" t="s">
        <v>796</v>
      </c>
      <c r="H32" s="172">
        <f t="shared" si="50"/>
        <v>0</v>
      </c>
      <c r="I32" s="172" t="s">
        <v>797</v>
      </c>
      <c r="J32" s="172" t="e">
        <f t="shared" si="51"/>
        <v>#DIV/0!</v>
      </c>
      <c r="K32" s="172" t="s">
        <v>798</v>
      </c>
      <c r="L32" s="172" t="e">
        <f t="shared" si="52"/>
        <v>#DIV/0!</v>
      </c>
      <c r="M32" s="172" t="s">
        <v>799</v>
      </c>
      <c r="N32" s="172">
        <f t="shared" si="53"/>
        <v>0</v>
      </c>
      <c r="O32" s="172"/>
      <c r="P32" s="287"/>
      <c r="Q32" s="287"/>
      <c r="R32" s="287"/>
      <c r="S32" s="287"/>
      <c r="T32" s="287"/>
      <c r="U32" s="287"/>
      <c r="V32" s="287"/>
      <c r="W32" s="287"/>
      <c r="X32" s="287"/>
      <c r="Y32" s="287"/>
      <c r="Z32" s="287"/>
      <c r="AA32" s="287"/>
      <c r="AB32" s="172">
        <f t="shared" si="54"/>
        <v>0</v>
      </c>
      <c r="AC32" s="172">
        <f t="shared" si="55"/>
        <v>0</v>
      </c>
      <c r="AD32" s="172">
        <f>SUMIFS('1-2 人员岗位信息'!F:F,'1-2 人员岗位信息'!$C:$C,"自有人员",'1-2 人员岗位信息'!$B:$B,$D32)</f>
        <v>0</v>
      </c>
      <c r="AE32" s="295"/>
      <c r="AF32" s="172">
        <f t="shared" si="56"/>
        <v>0</v>
      </c>
      <c r="AG32" s="172">
        <f>SUMIFS('1-2 人员岗位信息'!G:G,'1-2 人员岗位信息'!$C:$C,"自有人员",'1-2 人员岗位信息'!$B:$B,$D32)</f>
        <v>0</v>
      </c>
      <c r="AH32" s="295"/>
      <c r="AI32" s="172">
        <f t="shared" si="57"/>
        <v>0</v>
      </c>
      <c r="AJ32" s="172">
        <f>SUMIFS('1-2 人员岗位信息'!H:H,'1-2 人员岗位信息'!$C:$C,"自有人员",'1-2 人员岗位信息'!$B:$B,$D32)</f>
        <v>0</v>
      </c>
      <c r="AK32" s="295"/>
      <c r="AL32" s="172">
        <f t="shared" si="58"/>
        <v>0</v>
      </c>
      <c r="AM32" s="172">
        <f>SUMIFS('1-2 人员岗位信息'!I:I,'1-2 人员岗位信息'!$C:$C,"自有人员",'1-2 人员岗位信息'!$B:$B,$D32)</f>
        <v>0</v>
      </c>
      <c r="AN32" s="295"/>
      <c r="AO32" s="172">
        <f t="shared" si="59"/>
        <v>0</v>
      </c>
      <c r="AP32" s="172">
        <f>SUMIFS('1-2 人员岗位信息'!J:J,'1-2 人员岗位信息'!$C:$C,"自有人员",'1-2 人员岗位信息'!$B:$B,$D32)</f>
        <v>0</v>
      </c>
      <c r="AQ32" s="295"/>
      <c r="AR32" s="172">
        <f t="shared" si="60"/>
        <v>0</v>
      </c>
      <c r="AS32" s="172">
        <f>SUMIFS('1-2 人员岗位信息'!K:K,'1-2 人员岗位信息'!$C:$C,"自有人员",'1-2 人员岗位信息'!$B:$B,$D32)</f>
        <v>0</v>
      </c>
      <c r="AT32" s="295"/>
      <c r="AU32" s="172">
        <f t="shared" si="61"/>
        <v>0</v>
      </c>
      <c r="AV32" s="172">
        <f>SUMIFS('1-2 人员岗位信息'!L:L,'1-2 人员岗位信息'!$C:$C,"自有人员",'1-2 人员岗位信息'!$B:$B,$D32)</f>
        <v>0</v>
      </c>
      <c r="AW32" s="295"/>
      <c r="AX32" s="172">
        <f t="shared" si="62"/>
        <v>0</v>
      </c>
      <c r="AY32" s="172">
        <f>SUMIFS('1-2 人员岗位信息'!M:M,'1-2 人员岗位信息'!$C:$C,"自有人员",'1-2 人员岗位信息'!$B:$B,$D32)</f>
        <v>0</v>
      </c>
      <c r="AZ32" s="295"/>
      <c r="BA32" s="172">
        <f t="shared" si="63"/>
        <v>0</v>
      </c>
      <c r="BB32" s="172">
        <f>SUMIFS('1-2 人员岗位信息'!N:N,'1-2 人员岗位信息'!$C:$C,"自有人员",'1-2 人员岗位信息'!$B:$B,$D32)</f>
        <v>0</v>
      </c>
      <c r="BC32" s="295"/>
      <c r="BD32" s="172">
        <f t="shared" si="64"/>
        <v>0</v>
      </c>
      <c r="BE32" s="172">
        <f>SUMIFS('1-2 人员岗位信息'!O:O,'1-2 人员岗位信息'!$C:$C,"自有人员",'1-2 人员岗位信息'!$B:$B,$D32)</f>
        <v>0</v>
      </c>
      <c r="BF32" s="295"/>
      <c r="BG32" s="172">
        <f t="shared" si="65"/>
        <v>0</v>
      </c>
      <c r="BH32" s="172">
        <f>SUMIFS('1-2 人员岗位信息'!P:P,'1-2 人员岗位信息'!$C:$C,"自有人员",'1-2 人员岗位信息'!$B:$B,$D32)</f>
        <v>0</v>
      </c>
      <c r="BI32" s="295"/>
      <c r="BJ32" s="172">
        <f t="shared" si="66"/>
        <v>0</v>
      </c>
      <c r="BK32" s="172">
        <f>SUMIFS('1-2 人员岗位信息'!Q:Q,'1-2 人员岗位信息'!$C:$C,"自有人员",'1-2 人员岗位信息'!$B:$B,$D32)</f>
        <v>0</v>
      </c>
      <c r="BL32" s="304"/>
      <c r="BM32" s="308"/>
      <c r="BN32" s="312"/>
    </row>
    <row r="33" s="260" customFormat="1" ht="33.95" customHeight="1" outlineLevel="5" spans="2:66">
      <c r="B33" s="172" t="s">
        <v>792</v>
      </c>
      <c r="C33" s="280" t="s">
        <v>838</v>
      </c>
      <c r="D33" s="260" t="s">
        <v>839</v>
      </c>
      <c r="E33" s="172" t="s">
        <v>840</v>
      </c>
      <c r="F33" s="172"/>
      <c r="G33" s="172" t="s">
        <v>796</v>
      </c>
      <c r="H33" s="172">
        <f t="shared" si="50"/>
        <v>0</v>
      </c>
      <c r="I33" s="172" t="s">
        <v>797</v>
      </c>
      <c r="J33" s="172" t="e">
        <f t="shared" si="51"/>
        <v>#DIV/0!</v>
      </c>
      <c r="K33" s="172" t="s">
        <v>798</v>
      </c>
      <c r="L33" s="172" t="e">
        <f t="shared" si="52"/>
        <v>#DIV/0!</v>
      </c>
      <c r="M33" s="172" t="s">
        <v>799</v>
      </c>
      <c r="N33" s="172">
        <f t="shared" si="53"/>
        <v>0</v>
      </c>
      <c r="O33" s="172"/>
      <c r="P33" s="287"/>
      <c r="Q33" s="287"/>
      <c r="R33" s="287"/>
      <c r="S33" s="287"/>
      <c r="T33" s="287"/>
      <c r="U33" s="287"/>
      <c r="V33" s="287"/>
      <c r="W33" s="287"/>
      <c r="X33" s="287"/>
      <c r="Y33" s="287"/>
      <c r="Z33" s="287"/>
      <c r="AA33" s="287"/>
      <c r="AB33" s="172">
        <f t="shared" si="54"/>
        <v>0</v>
      </c>
      <c r="AC33" s="172">
        <f t="shared" si="55"/>
        <v>0</v>
      </c>
      <c r="AD33" s="172">
        <f>SUMIFS('1-2 人员岗位信息'!F:F,'1-2 人员岗位信息'!$C:$C,"自有人员",'1-2 人员岗位信息'!$B:$B,$D33)</f>
        <v>0</v>
      </c>
      <c r="AE33" s="295"/>
      <c r="AF33" s="172">
        <f t="shared" si="56"/>
        <v>0</v>
      </c>
      <c r="AG33" s="172">
        <f>SUMIFS('1-2 人员岗位信息'!G:G,'1-2 人员岗位信息'!$C:$C,"自有人员",'1-2 人员岗位信息'!$B:$B,$D33)</f>
        <v>0</v>
      </c>
      <c r="AH33" s="295"/>
      <c r="AI33" s="172">
        <f t="shared" si="57"/>
        <v>0</v>
      </c>
      <c r="AJ33" s="172">
        <f>SUMIFS('1-2 人员岗位信息'!H:H,'1-2 人员岗位信息'!$C:$C,"自有人员",'1-2 人员岗位信息'!$B:$B,$D33)</f>
        <v>0</v>
      </c>
      <c r="AK33" s="295"/>
      <c r="AL33" s="172">
        <f t="shared" si="58"/>
        <v>0</v>
      </c>
      <c r="AM33" s="172">
        <f>SUMIFS('1-2 人员岗位信息'!I:I,'1-2 人员岗位信息'!$C:$C,"自有人员",'1-2 人员岗位信息'!$B:$B,$D33)</f>
        <v>0</v>
      </c>
      <c r="AN33" s="295"/>
      <c r="AO33" s="172">
        <f t="shared" si="59"/>
        <v>0</v>
      </c>
      <c r="AP33" s="172">
        <f>SUMIFS('1-2 人员岗位信息'!J:J,'1-2 人员岗位信息'!$C:$C,"自有人员",'1-2 人员岗位信息'!$B:$B,$D33)</f>
        <v>0</v>
      </c>
      <c r="AQ33" s="295"/>
      <c r="AR33" s="172">
        <f t="shared" si="60"/>
        <v>0</v>
      </c>
      <c r="AS33" s="172">
        <f>SUMIFS('1-2 人员岗位信息'!K:K,'1-2 人员岗位信息'!$C:$C,"自有人员",'1-2 人员岗位信息'!$B:$B,$D33)</f>
        <v>0</v>
      </c>
      <c r="AT33" s="295"/>
      <c r="AU33" s="172">
        <f t="shared" si="61"/>
        <v>0</v>
      </c>
      <c r="AV33" s="172">
        <f>SUMIFS('1-2 人员岗位信息'!L:L,'1-2 人员岗位信息'!$C:$C,"自有人员",'1-2 人员岗位信息'!$B:$B,$D33)</f>
        <v>0</v>
      </c>
      <c r="AW33" s="295"/>
      <c r="AX33" s="172">
        <f t="shared" si="62"/>
        <v>0</v>
      </c>
      <c r="AY33" s="172">
        <f>SUMIFS('1-2 人员岗位信息'!M:M,'1-2 人员岗位信息'!$C:$C,"自有人员",'1-2 人员岗位信息'!$B:$B,$D33)</f>
        <v>0</v>
      </c>
      <c r="AZ33" s="295"/>
      <c r="BA33" s="172">
        <f t="shared" si="63"/>
        <v>0</v>
      </c>
      <c r="BB33" s="172">
        <f>SUMIFS('1-2 人员岗位信息'!N:N,'1-2 人员岗位信息'!$C:$C,"自有人员",'1-2 人员岗位信息'!$B:$B,$D33)</f>
        <v>0</v>
      </c>
      <c r="BC33" s="295"/>
      <c r="BD33" s="172">
        <f t="shared" si="64"/>
        <v>0</v>
      </c>
      <c r="BE33" s="172">
        <f>SUMIFS('1-2 人员岗位信息'!O:O,'1-2 人员岗位信息'!$C:$C,"自有人员",'1-2 人员岗位信息'!$B:$B,$D33)</f>
        <v>0</v>
      </c>
      <c r="BF33" s="295"/>
      <c r="BG33" s="172">
        <f t="shared" si="65"/>
        <v>0</v>
      </c>
      <c r="BH33" s="172">
        <f>SUMIFS('1-2 人员岗位信息'!P:P,'1-2 人员岗位信息'!$C:$C,"自有人员",'1-2 人员岗位信息'!$B:$B,$D33)</f>
        <v>0</v>
      </c>
      <c r="BI33" s="295"/>
      <c r="BJ33" s="172">
        <f t="shared" si="66"/>
        <v>0</v>
      </c>
      <c r="BK33" s="172">
        <f>SUMIFS('1-2 人员岗位信息'!Q:Q,'1-2 人员岗位信息'!$C:$C,"自有人员",'1-2 人员岗位信息'!$B:$B,$D33)</f>
        <v>0</v>
      </c>
      <c r="BL33" s="304"/>
      <c r="BM33" s="308"/>
      <c r="BN33" s="312"/>
    </row>
    <row r="34" s="260" customFormat="1" ht="33.95" customHeight="1" outlineLevel="5" spans="2:66">
      <c r="B34" s="172" t="s">
        <v>792</v>
      </c>
      <c r="C34" s="280" t="s">
        <v>841</v>
      </c>
      <c r="D34" s="260" t="s">
        <v>842</v>
      </c>
      <c r="E34" s="172" t="s">
        <v>843</v>
      </c>
      <c r="F34" s="172"/>
      <c r="G34" s="172" t="s">
        <v>796</v>
      </c>
      <c r="H34" s="172">
        <f t="shared" si="50"/>
        <v>0</v>
      </c>
      <c r="I34" s="172" t="s">
        <v>797</v>
      </c>
      <c r="J34" s="172" t="e">
        <f t="shared" si="51"/>
        <v>#DIV/0!</v>
      </c>
      <c r="K34" s="172" t="s">
        <v>798</v>
      </c>
      <c r="L34" s="172" t="e">
        <f t="shared" si="52"/>
        <v>#DIV/0!</v>
      </c>
      <c r="M34" s="172" t="s">
        <v>799</v>
      </c>
      <c r="N34" s="172">
        <f t="shared" si="53"/>
        <v>0</v>
      </c>
      <c r="O34" s="172"/>
      <c r="P34" s="287"/>
      <c r="Q34" s="287"/>
      <c r="R34" s="287"/>
      <c r="S34" s="287"/>
      <c r="T34" s="287"/>
      <c r="U34" s="287"/>
      <c r="V34" s="287"/>
      <c r="W34" s="287"/>
      <c r="X34" s="287"/>
      <c r="Y34" s="287"/>
      <c r="Z34" s="287"/>
      <c r="AA34" s="287"/>
      <c r="AB34" s="172">
        <f t="shared" si="54"/>
        <v>0</v>
      </c>
      <c r="AC34" s="172">
        <f t="shared" si="55"/>
        <v>0</v>
      </c>
      <c r="AD34" s="172">
        <f>SUMIFS('1-2 人员岗位信息'!F:F,'1-2 人员岗位信息'!$C:$C,"自有人员",'1-2 人员岗位信息'!$B:$B,$D34)</f>
        <v>0</v>
      </c>
      <c r="AE34" s="295"/>
      <c r="AF34" s="172">
        <f t="shared" si="56"/>
        <v>0</v>
      </c>
      <c r="AG34" s="172">
        <f>SUMIFS('1-2 人员岗位信息'!G:G,'1-2 人员岗位信息'!$C:$C,"自有人员",'1-2 人员岗位信息'!$B:$B,$D34)</f>
        <v>0</v>
      </c>
      <c r="AH34" s="295"/>
      <c r="AI34" s="172">
        <f t="shared" si="57"/>
        <v>0</v>
      </c>
      <c r="AJ34" s="172">
        <f>SUMIFS('1-2 人员岗位信息'!H:H,'1-2 人员岗位信息'!$C:$C,"自有人员",'1-2 人员岗位信息'!$B:$B,$D34)</f>
        <v>0</v>
      </c>
      <c r="AK34" s="295"/>
      <c r="AL34" s="172">
        <f t="shared" si="58"/>
        <v>0</v>
      </c>
      <c r="AM34" s="172">
        <f>SUMIFS('1-2 人员岗位信息'!I:I,'1-2 人员岗位信息'!$C:$C,"自有人员",'1-2 人员岗位信息'!$B:$B,$D34)</f>
        <v>0</v>
      </c>
      <c r="AN34" s="295"/>
      <c r="AO34" s="172">
        <f t="shared" si="59"/>
        <v>0</v>
      </c>
      <c r="AP34" s="172">
        <f>SUMIFS('1-2 人员岗位信息'!J:J,'1-2 人员岗位信息'!$C:$C,"自有人员",'1-2 人员岗位信息'!$B:$B,$D34)</f>
        <v>0</v>
      </c>
      <c r="AQ34" s="295"/>
      <c r="AR34" s="172">
        <f t="shared" si="60"/>
        <v>0</v>
      </c>
      <c r="AS34" s="172">
        <f>SUMIFS('1-2 人员岗位信息'!K:K,'1-2 人员岗位信息'!$C:$C,"自有人员",'1-2 人员岗位信息'!$B:$B,$D34)</f>
        <v>0</v>
      </c>
      <c r="AT34" s="295"/>
      <c r="AU34" s="172">
        <f t="shared" si="61"/>
        <v>0</v>
      </c>
      <c r="AV34" s="172">
        <f>SUMIFS('1-2 人员岗位信息'!L:L,'1-2 人员岗位信息'!$C:$C,"自有人员",'1-2 人员岗位信息'!$B:$B,$D34)</f>
        <v>0</v>
      </c>
      <c r="AW34" s="295"/>
      <c r="AX34" s="172">
        <f t="shared" si="62"/>
        <v>0</v>
      </c>
      <c r="AY34" s="172">
        <f>SUMIFS('1-2 人员岗位信息'!M:M,'1-2 人员岗位信息'!$C:$C,"自有人员",'1-2 人员岗位信息'!$B:$B,$D34)</f>
        <v>0</v>
      </c>
      <c r="AZ34" s="295"/>
      <c r="BA34" s="172">
        <f t="shared" si="63"/>
        <v>0</v>
      </c>
      <c r="BB34" s="172">
        <f>SUMIFS('1-2 人员岗位信息'!N:N,'1-2 人员岗位信息'!$C:$C,"自有人员",'1-2 人员岗位信息'!$B:$B,$D34)</f>
        <v>0</v>
      </c>
      <c r="BC34" s="295"/>
      <c r="BD34" s="172">
        <f t="shared" si="64"/>
        <v>0</v>
      </c>
      <c r="BE34" s="172">
        <f>SUMIFS('1-2 人员岗位信息'!O:O,'1-2 人员岗位信息'!$C:$C,"自有人员",'1-2 人员岗位信息'!$B:$B,$D34)</f>
        <v>0</v>
      </c>
      <c r="BF34" s="295"/>
      <c r="BG34" s="172">
        <f t="shared" si="65"/>
        <v>0</v>
      </c>
      <c r="BH34" s="172">
        <f>SUMIFS('1-2 人员岗位信息'!P:P,'1-2 人员岗位信息'!$C:$C,"自有人员",'1-2 人员岗位信息'!$B:$B,$D34)</f>
        <v>0</v>
      </c>
      <c r="BI34" s="295"/>
      <c r="BJ34" s="172">
        <f t="shared" si="66"/>
        <v>0</v>
      </c>
      <c r="BK34" s="172">
        <f>SUMIFS('1-2 人员岗位信息'!Q:Q,'1-2 人员岗位信息'!$C:$C,"自有人员",'1-2 人员岗位信息'!$B:$B,$D34)</f>
        <v>0</v>
      </c>
      <c r="BL34" s="304"/>
      <c r="BM34" s="308"/>
      <c r="BN34" s="312"/>
    </row>
    <row r="35" s="260" customFormat="1" ht="33.95" customHeight="1" outlineLevel="5" spans="2:66">
      <c r="B35" s="172" t="s">
        <v>792</v>
      </c>
      <c r="C35" s="280" t="s">
        <v>844</v>
      </c>
      <c r="D35" s="260" t="s">
        <v>845</v>
      </c>
      <c r="E35" s="172" t="s">
        <v>846</v>
      </c>
      <c r="F35" s="172"/>
      <c r="G35" s="172" t="s">
        <v>796</v>
      </c>
      <c r="H35" s="172">
        <f t="shared" si="50"/>
        <v>0</v>
      </c>
      <c r="I35" s="172" t="s">
        <v>797</v>
      </c>
      <c r="J35" s="172" t="e">
        <f t="shared" si="51"/>
        <v>#DIV/0!</v>
      </c>
      <c r="K35" s="172" t="s">
        <v>798</v>
      </c>
      <c r="L35" s="172" t="e">
        <f t="shared" si="52"/>
        <v>#DIV/0!</v>
      </c>
      <c r="M35" s="172" t="s">
        <v>799</v>
      </c>
      <c r="N35" s="172">
        <f t="shared" si="53"/>
        <v>0</v>
      </c>
      <c r="O35" s="172"/>
      <c r="P35" s="287"/>
      <c r="Q35" s="287"/>
      <c r="R35" s="287"/>
      <c r="S35" s="287"/>
      <c r="T35" s="287"/>
      <c r="U35" s="287"/>
      <c r="V35" s="287"/>
      <c r="W35" s="287"/>
      <c r="X35" s="287"/>
      <c r="Y35" s="287"/>
      <c r="Z35" s="287"/>
      <c r="AA35" s="287"/>
      <c r="AB35" s="172">
        <f t="shared" si="54"/>
        <v>0</v>
      </c>
      <c r="AC35" s="172">
        <f t="shared" si="55"/>
        <v>0</v>
      </c>
      <c r="AD35" s="172">
        <f>SUMIFS('1-2 人员岗位信息'!F:F,'1-2 人员岗位信息'!$C:$C,"自有人员",'1-2 人员岗位信息'!$B:$B,$D35)</f>
        <v>0</v>
      </c>
      <c r="AE35" s="295"/>
      <c r="AF35" s="172">
        <f t="shared" si="56"/>
        <v>0</v>
      </c>
      <c r="AG35" s="172">
        <f>SUMIFS('1-2 人员岗位信息'!G:G,'1-2 人员岗位信息'!$C:$C,"自有人员",'1-2 人员岗位信息'!$B:$B,$D35)</f>
        <v>0</v>
      </c>
      <c r="AH35" s="295"/>
      <c r="AI35" s="172">
        <f t="shared" si="57"/>
        <v>0</v>
      </c>
      <c r="AJ35" s="172">
        <f>SUMIFS('1-2 人员岗位信息'!H:H,'1-2 人员岗位信息'!$C:$C,"自有人员",'1-2 人员岗位信息'!$B:$B,$D35)</f>
        <v>0</v>
      </c>
      <c r="AK35" s="295"/>
      <c r="AL35" s="172">
        <f t="shared" si="58"/>
        <v>0</v>
      </c>
      <c r="AM35" s="172">
        <f>SUMIFS('1-2 人员岗位信息'!I:I,'1-2 人员岗位信息'!$C:$C,"自有人员",'1-2 人员岗位信息'!$B:$B,$D35)</f>
        <v>0</v>
      </c>
      <c r="AN35" s="295"/>
      <c r="AO35" s="172">
        <f t="shared" si="59"/>
        <v>0</v>
      </c>
      <c r="AP35" s="172">
        <f>SUMIFS('1-2 人员岗位信息'!J:J,'1-2 人员岗位信息'!$C:$C,"自有人员",'1-2 人员岗位信息'!$B:$B,$D35)</f>
        <v>0</v>
      </c>
      <c r="AQ35" s="295"/>
      <c r="AR35" s="172">
        <f t="shared" si="60"/>
        <v>0</v>
      </c>
      <c r="AS35" s="172">
        <f>SUMIFS('1-2 人员岗位信息'!K:K,'1-2 人员岗位信息'!$C:$C,"自有人员",'1-2 人员岗位信息'!$B:$B,$D35)</f>
        <v>0</v>
      </c>
      <c r="AT35" s="295"/>
      <c r="AU35" s="172">
        <f t="shared" si="61"/>
        <v>0</v>
      </c>
      <c r="AV35" s="172">
        <f>SUMIFS('1-2 人员岗位信息'!L:L,'1-2 人员岗位信息'!$C:$C,"自有人员",'1-2 人员岗位信息'!$B:$B,$D35)</f>
        <v>0</v>
      </c>
      <c r="AW35" s="295"/>
      <c r="AX35" s="172">
        <f t="shared" si="62"/>
        <v>0</v>
      </c>
      <c r="AY35" s="172">
        <f>SUMIFS('1-2 人员岗位信息'!M:M,'1-2 人员岗位信息'!$C:$C,"自有人员",'1-2 人员岗位信息'!$B:$B,$D35)</f>
        <v>0</v>
      </c>
      <c r="AZ35" s="295"/>
      <c r="BA35" s="172">
        <f t="shared" si="63"/>
        <v>0</v>
      </c>
      <c r="BB35" s="172">
        <f>SUMIFS('1-2 人员岗位信息'!N:N,'1-2 人员岗位信息'!$C:$C,"自有人员",'1-2 人员岗位信息'!$B:$B,$D35)</f>
        <v>0</v>
      </c>
      <c r="BC35" s="295"/>
      <c r="BD35" s="172">
        <f t="shared" si="64"/>
        <v>0</v>
      </c>
      <c r="BE35" s="172">
        <f>SUMIFS('1-2 人员岗位信息'!O:O,'1-2 人员岗位信息'!$C:$C,"自有人员",'1-2 人员岗位信息'!$B:$B,$D35)</f>
        <v>0</v>
      </c>
      <c r="BF35" s="295"/>
      <c r="BG35" s="172">
        <f t="shared" si="65"/>
        <v>0</v>
      </c>
      <c r="BH35" s="172">
        <f>SUMIFS('1-2 人员岗位信息'!P:P,'1-2 人员岗位信息'!$C:$C,"自有人员",'1-2 人员岗位信息'!$B:$B,$D35)</f>
        <v>0</v>
      </c>
      <c r="BI35" s="295"/>
      <c r="BJ35" s="172">
        <f t="shared" si="66"/>
        <v>0</v>
      </c>
      <c r="BK35" s="172">
        <f>SUMIFS('1-2 人员岗位信息'!Q:Q,'1-2 人员岗位信息'!$C:$C,"自有人员",'1-2 人员岗位信息'!$B:$B,$D35)</f>
        <v>0</v>
      </c>
      <c r="BL35" s="304"/>
      <c r="BM35" s="308"/>
      <c r="BN35" s="312"/>
    </row>
    <row r="36" s="260" customFormat="1" ht="33.95" customHeight="1" outlineLevel="5" spans="2:66">
      <c r="B36" s="172" t="s">
        <v>792</v>
      </c>
      <c r="C36" s="280" t="s">
        <v>847</v>
      </c>
      <c r="D36" s="260" t="s">
        <v>848</v>
      </c>
      <c r="E36" s="172" t="s">
        <v>849</v>
      </c>
      <c r="F36" s="172"/>
      <c r="G36" s="172" t="s">
        <v>796</v>
      </c>
      <c r="H36" s="172">
        <f t="shared" si="50"/>
        <v>0</v>
      </c>
      <c r="I36" s="172" t="s">
        <v>797</v>
      </c>
      <c r="J36" s="172" t="e">
        <f t="shared" si="51"/>
        <v>#DIV/0!</v>
      </c>
      <c r="K36" s="172" t="s">
        <v>798</v>
      </c>
      <c r="L36" s="172" t="e">
        <f t="shared" si="52"/>
        <v>#DIV/0!</v>
      </c>
      <c r="M36" s="172" t="s">
        <v>799</v>
      </c>
      <c r="N36" s="172">
        <f t="shared" si="53"/>
        <v>0</v>
      </c>
      <c r="O36" s="172"/>
      <c r="P36" s="287"/>
      <c r="Q36" s="287"/>
      <c r="R36" s="287"/>
      <c r="S36" s="287"/>
      <c r="T36" s="287"/>
      <c r="U36" s="287"/>
      <c r="V36" s="287"/>
      <c r="W36" s="287"/>
      <c r="X36" s="287"/>
      <c r="Y36" s="287"/>
      <c r="Z36" s="287"/>
      <c r="AA36" s="287"/>
      <c r="AB36" s="172">
        <f t="shared" si="54"/>
        <v>0</v>
      </c>
      <c r="AC36" s="172">
        <f t="shared" si="55"/>
        <v>0</v>
      </c>
      <c r="AD36" s="172">
        <f>SUMIFS('1-2 人员岗位信息'!F:F,'1-2 人员岗位信息'!$C:$C,"自有人员",'1-2 人员岗位信息'!$B:$B,$D36)</f>
        <v>0</v>
      </c>
      <c r="AE36" s="295"/>
      <c r="AF36" s="172">
        <f t="shared" si="56"/>
        <v>0</v>
      </c>
      <c r="AG36" s="172">
        <f>SUMIFS('1-2 人员岗位信息'!G:G,'1-2 人员岗位信息'!$C:$C,"自有人员",'1-2 人员岗位信息'!$B:$B,$D36)</f>
        <v>0</v>
      </c>
      <c r="AH36" s="295"/>
      <c r="AI36" s="172">
        <f t="shared" si="57"/>
        <v>0</v>
      </c>
      <c r="AJ36" s="172">
        <f>SUMIFS('1-2 人员岗位信息'!H:H,'1-2 人员岗位信息'!$C:$C,"自有人员",'1-2 人员岗位信息'!$B:$B,$D36)</f>
        <v>0</v>
      </c>
      <c r="AK36" s="295"/>
      <c r="AL36" s="172">
        <f t="shared" si="58"/>
        <v>0</v>
      </c>
      <c r="AM36" s="172">
        <f>SUMIFS('1-2 人员岗位信息'!I:I,'1-2 人员岗位信息'!$C:$C,"自有人员",'1-2 人员岗位信息'!$B:$B,$D36)</f>
        <v>0</v>
      </c>
      <c r="AN36" s="295"/>
      <c r="AO36" s="172">
        <f t="shared" si="59"/>
        <v>0</v>
      </c>
      <c r="AP36" s="172">
        <f>SUMIFS('1-2 人员岗位信息'!J:J,'1-2 人员岗位信息'!$C:$C,"自有人员",'1-2 人员岗位信息'!$B:$B,$D36)</f>
        <v>0</v>
      </c>
      <c r="AQ36" s="295"/>
      <c r="AR36" s="172">
        <f t="shared" si="60"/>
        <v>0</v>
      </c>
      <c r="AS36" s="172">
        <f>SUMIFS('1-2 人员岗位信息'!K:K,'1-2 人员岗位信息'!$C:$C,"自有人员",'1-2 人员岗位信息'!$B:$B,$D36)</f>
        <v>0</v>
      </c>
      <c r="AT36" s="295"/>
      <c r="AU36" s="172">
        <f t="shared" si="61"/>
        <v>0</v>
      </c>
      <c r="AV36" s="172">
        <f>SUMIFS('1-2 人员岗位信息'!L:L,'1-2 人员岗位信息'!$C:$C,"自有人员",'1-2 人员岗位信息'!$B:$B,$D36)</f>
        <v>0</v>
      </c>
      <c r="AW36" s="295"/>
      <c r="AX36" s="172">
        <f t="shared" si="62"/>
        <v>0</v>
      </c>
      <c r="AY36" s="172">
        <f>SUMIFS('1-2 人员岗位信息'!M:M,'1-2 人员岗位信息'!$C:$C,"自有人员",'1-2 人员岗位信息'!$B:$B,$D36)</f>
        <v>0</v>
      </c>
      <c r="AZ36" s="295"/>
      <c r="BA36" s="172">
        <f t="shared" si="63"/>
        <v>0</v>
      </c>
      <c r="BB36" s="172">
        <f>SUMIFS('1-2 人员岗位信息'!N:N,'1-2 人员岗位信息'!$C:$C,"自有人员",'1-2 人员岗位信息'!$B:$B,$D36)</f>
        <v>0</v>
      </c>
      <c r="BC36" s="295"/>
      <c r="BD36" s="172">
        <f t="shared" si="64"/>
        <v>0</v>
      </c>
      <c r="BE36" s="172">
        <f>SUMIFS('1-2 人员岗位信息'!O:O,'1-2 人员岗位信息'!$C:$C,"自有人员",'1-2 人员岗位信息'!$B:$B,$D36)</f>
        <v>0</v>
      </c>
      <c r="BF36" s="295"/>
      <c r="BG36" s="172">
        <f t="shared" si="65"/>
        <v>0</v>
      </c>
      <c r="BH36" s="172">
        <f>SUMIFS('1-2 人员岗位信息'!P:P,'1-2 人员岗位信息'!$C:$C,"自有人员",'1-2 人员岗位信息'!$B:$B,$D36)</f>
        <v>0</v>
      </c>
      <c r="BI36" s="295"/>
      <c r="BJ36" s="172">
        <f t="shared" si="66"/>
        <v>0</v>
      </c>
      <c r="BK36" s="172">
        <f>SUMIFS('1-2 人员岗位信息'!Q:Q,'1-2 人员岗位信息'!$C:$C,"自有人员",'1-2 人员岗位信息'!$B:$B,$D36)</f>
        <v>0</v>
      </c>
      <c r="BL36" s="304"/>
      <c r="BM36" s="308"/>
      <c r="BN36" s="312"/>
    </row>
    <row r="37" s="260" customFormat="1" ht="33.95" customHeight="1" outlineLevel="5" spans="2:66">
      <c r="B37" s="172" t="s">
        <v>792</v>
      </c>
      <c r="C37" s="280" t="s">
        <v>850</v>
      </c>
      <c r="D37" s="260" t="s">
        <v>851</v>
      </c>
      <c r="E37" s="172" t="s">
        <v>852</v>
      </c>
      <c r="F37" s="172"/>
      <c r="G37" s="172" t="s">
        <v>796</v>
      </c>
      <c r="H37" s="172">
        <f t="shared" si="50"/>
        <v>0</v>
      </c>
      <c r="I37" s="172" t="s">
        <v>797</v>
      </c>
      <c r="J37" s="172" t="e">
        <f t="shared" si="51"/>
        <v>#DIV/0!</v>
      </c>
      <c r="K37" s="172" t="s">
        <v>798</v>
      </c>
      <c r="L37" s="172" t="e">
        <f t="shared" si="52"/>
        <v>#DIV/0!</v>
      </c>
      <c r="M37" s="172" t="s">
        <v>799</v>
      </c>
      <c r="N37" s="172">
        <f t="shared" si="53"/>
        <v>0</v>
      </c>
      <c r="O37" s="172"/>
      <c r="P37" s="287"/>
      <c r="Q37" s="287"/>
      <c r="R37" s="287"/>
      <c r="S37" s="287"/>
      <c r="T37" s="287"/>
      <c r="U37" s="287"/>
      <c r="V37" s="287"/>
      <c r="W37" s="287"/>
      <c r="X37" s="287"/>
      <c r="Y37" s="287"/>
      <c r="Z37" s="287"/>
      <c r="AA37" s="287"/>
      <c r="AB37" s="172">
        <f t="shared" si="54"/>
        <v>0</v>
      </c>
      <c r="AC37" s="172">
        <f t="shared" si="55"/>
        <v>0</v>
      </c>
      <c r="AD37" s="172">
        <f>SUMIFS('1-2 人员岗位信息'!F:F,'1-2 人员岗位信息'!$C:$C,"自有人员",'1-2 人员岗位信息'!$B:$B,$D37)</f>
        <v>0</v>
      </c>
      <c r="AE37" s="295"/>
      <c r="AF37" s="172">
        <f t="shared" si="56"/>
        <v>0</v>
      </c>
      <c r="AG37" s="172">
        <f>SUMIFS('1-2 人员岗位信息'!G:G,'1-2 人员岗位信息'!$C:$C,"自有人员",'1-2 人员岗位信息'!$B:$B,$D37)</f>
        <v>0</v>
      </c>
      <c r="AH37" s="295"/>
      <c r="AI37" s="172">
        <f t="shared" si="57"/>
        <v>0</v>
      </c>
      <c r="AJ37" s="172">
        <f>SUMIFS('1-2 人员岗位信息'!H:H,'1-2 人员岗位信息'!$C:$C,"自有人员",'1-2 人员岗位信息'!$B:$B,$D37)</f>
        <v>0</v>
      </c>
      <c r="AK37" s="295"/>
      <c r="AL37" s="172">
        <f t="shared" si="58"/>
        <v>0</v>
      </c>
      <c r="AM37" s="172">
        <f>SUMIFS('1-2 人员岗位信息'!I:I,'1-2 人员岗位信息'!$C:$C,"自有人员",'1-2 人员岗位信息'!$B:$B,$D37)</f>
        <v>0</v>
      </c>
      <c r="AN37" s="295"/>
      <c r="AO37" s="172">
        <f t="shared" si="59"/>
        <v>0</v>
      </c>
      <c r="AP37" s="172">
        <f>SUMIFS('1-2 人员岗位信息'!J:J,'1-2 人员岗位信息'!$C:$C,"自有人员",'1-2 人员岗位信息'!$B:$B,$D37)</f>
        <v>0</v>
      </c>
      <c r="AQ37" s="295"/>
      <c r="AR37" s="172">
        <f t="shared" si="60"/>
        <v>0</v>
      </c>
      <c r="AS37" s="172">
        <f>SUMIFS('1-2 人员岗位信息'!K:K,'1-2 人员岗位信息'!$C:$C,"自有人员",'1-2 人员岗位信息'!$B:$B,$D37)</f>
        <v>0</v>
      </c>
      <c r="AT37" s="295"/>
      <c r="AU37" s="172">
        <f t="shared" si="61"/>
        <v>0</v>
      </c>
      <c r="AV37" s="172">
        <f>SUMIFS('1-2 人员岗位信息'!L:L,'1-2 人员岗位信息'!$C:$C,"自有人员",'1-2 人员岗位信息'!$B:$B,$D37)</f>
        <v>0</v>
      </c>
      <c r="AW37" s="295"/>
      <c r="AX37" s="172">
        <f t="shared" si="62"/>
        <v>0</v>
      </c>
      <c r="AY37" s="172">
        <f>SUMIFS('1-2 人员岗位信息'!M:M,'1-2 人员岗位信息'!$C:$C,"自有人员",'1-2 人员岗位信息'!$B:$B,$D37)</f>
        <v>0</v>
      </c>
      <c r="AZ37" s="295"/>
      <c r="BA37" s="172">
        <f t="shared" si="63"/>
        <v>0</v>
      </c>
      <c r="BB37" s="172">
        <f>SUMIFS('1-2 人员岗位信息'!N:N,'1-2 人员岗位信息'!$C:$C,"自有人员",'1-2 人员岗位信息'!$B:$B,$D37)</f>
        <v>0</v>
      </c>
      <c r="BC37" s="295"/>
      <c r="BD37" s="172">
        <f t="shared" si="64"/>
        <v>0</v>
      </c>
      <c r="BE37" s="172">
        <f>SUMIFS('1-2 人员岗位信息'!O:O,'1-2 人员岗位信息'!$C:$C,"自有人员",'1-2 人员岗位信息'!$B:$B,$D37)</f>
        <v>0</v>
      </c>
      <c r="BF37" s="295"/>
      <c r="BG37" s="172">
        <f t="shared" si="65"/>
        <v>0</v>
      </c>
      <c r="BH37" s="172">
        <f>SUMIFS('1-2 人员岗位信息'!P:P,'1-2 人员岗位信息'!$C:$C,"自有人员",'1-2 人员岗位信息'!$B:$B,$D37)</f>
        <v>0</v>
      </c>
      <c r="BI37" s="295"/>
      <c r="BJ37" s="172">
        <f t="shared" si="66"/>
        <v>0</v>
      </c>
      <c r="BK37" s="172">
        <f>SUMIFS('1-2 人员岗位信息'!Q:Q,'1-2 人员岗位信息'!$C:$C,"自有人员",'1-2 人员岗位信息'!$B:$B,$D37)</f>
        <v>0</v>
      </c>
      <c r="BL37" s="304"/>
      <c r="BM37" s="308"/>
      <c r="BN37" s="312"/>
    </row>
    <row r="38" s="260" customFormat="1" ht="33.95" customHeight="1" outlineLevel="5" spans="2:66">
      <c r="B38" s="172" t="s">
        <v>792</v>
      </c>
      <c r="C38" s="280" t="s">
        <v>853</v>
      </c>
      <c r="D38" s="260" t="s">
        <v>854</v>
      </c>
      <c r="E38" s="172" t="s">
        <v>814</v>
      </c>
      <c r="F38" s="172"/>
      <c r="G38" s="172" t="s">
        <v>796</v>
      </c>
      <c r="H38" s="172">
        <f t="shared" si="50"/>
        <v>0</v>
      </c>
      <c r="I38" s="172" t="s">
        <v>797</v>
      </c>
      <c r="J38" s="172" t="e">
        <f t="shared" si="51"/>
        <v>#DIV/0!</v>
      </c>
      <c r="K38" s="172" t="s">
        <v>798</v>
      </c>
      <c r="L38" s="172" t="e">
        <f t="shared" si="52"/>
        <v>#DIV/0!</v>
      </c>
      <c r="M38" s="172" t="s">
        <v>799</v>
      </c>
      <c r="N38" s="172">
        <f t="shared" si="53"/>
        <v>0</v>
      </c>
      <c r="O38" s="172"/>
      <c r="P38" s="287"/>
      <c r="Q38" s="287"/>
      <c r="R38" s="287"/>
      <c r="S38" s="287"/>
      <c r="T38" s="287"/>
      <c r="U38" s="287"/>
      <c r="V38" s="287"/>
      <c r="W38" s="287"/>
      <c r="X38" s="287"/>
      <c r="Y38" s="287"/>
      <c r="Z38" s="287"/>
      <c r="AA38" s="287"/>
      <c r="AB38" s="172">
        <f t="shared" si="54"/>
        <v>0</v>
      </c>
      <c r="AC38" s="172">
        <f t="shared" si="55"/>
        <v>0</v>
      </c>
      <c r="AD38" s="172">
        <f>SUMIFS('1-2 人员岗位信息'!F:F,'1-2 人员岗位信息'!$C:$C,"自有人员",'1-2 人员岗位信息'!$B:$B,$D38)</f>
        <v>0</v>
      </c>
      <c r="AE38" s="295"/>
      <c r="AF38" s="172">
        <f t="shared" si="56"/>
        <v>0</v>
      </c>
      <c r="AG38" s="172">
        <f>SUMIFS('1-2 人员岗位信息'!G:G,'1-2 人员岗位信息'!$C:$C,"自有人员",'1-2 人员岗位信息'!$B:$B,$D38)</f>
        <v>0</v>
      </c>
      <c r="AH38" s="295"/>
      <c r="AI38" s="172">
        <f t="shared" si="57"/>
        <v>0</v>
      </c>
      <c r="AJ38" s="172">
        <f>SUMIFS('1-2 人员岗位信息'!H:H,'1-2 人员岗位信息'!$C:$C,"自有人员",'1-2 人员岗位信息'!$B:$B,$D38)</f>
        <v>0</v>
      </c>
      <c r="AK38" s="295"/>
      <c r="AL38" s="172">
        <f t="shared" si="58"/>
        <v>0</v>
      </c>
      <c r="AM38" s="172">
        <f>SUMIFS('1-2 人员岗位信息'!I:I,'1-2 人员岗位信息'!$C:$C,"自有人员",'1-2 人员岗位信息'!$B:$B,$D38)</f>
        <v>0</v>
      </c>
      <c r="AN38" s="295"/>
      <c r="AO38" s="172">
        <f t="shared" si="59"/>
        <v>0</v>
      </c>
      <c r="AP38" s="172">
        <f>SUMIFS('1-2 人员岗位信息'!J:J,'1-2 人员岗位信息'!$C:$C,"自有人员",'1-2 人员岗位信息'!$B:$B,$D38)</f>
        <v>0</v>
      </c>
      <c r="AQ38" s="295"/>
      <c r="AR38" s="172">
        <f t="shared" si="60"/>
        <v>0</v>
      </c>
      <c r="AS38" s="172">
        <f>SUMIFS('1-2 人员岗位信息'!K:K,'1-2 人员岗位信息'!$C:$C,"自有人员",'1-2 人员岗位信息'!$B:$B,$D38)</f>
        <v>0</v>
      </c>
      <c r="AT38" s="295"/>
      <c r="AU38" s="172">
        <f t="shared" si="61"/>
        <v>0</v>
      </c>
      <c r="AV38" s="172">
        <f>SUMIFS('1-2 人员岗位信息'!L:L,'1-2 人员岗位信息'!$C:$C,"自有人员",'1-2 人员岗位信息'!$B:$B,$D38)</f>
        <v>0</v>
      </c>
      <c r="AW38" s="295"/>
      <c r="AX38" s="172">
        <f t="shared" si="62"/>
        <v>0</v>
      </c>
      <c r="AY38" s="172">
        <f>SUMIFS('1-2 人员岗位信息'!M:M,'1-2 人员岗位信息'!$C:$C,"自有人员",'1-2 人员岗位信息'!$B:$B,$D38)</f>
        <v>0</v>
      </c>
      <c r="AZ38" s="295"/>
      <c r="BA38" s="172">
        <f t="shared" si="63"/>
        <v>0</v>
      </c>
      <c r="BB38" s="172">
        <f>SUMIFS('1-2 人员岗位信息'!N:N,'1-2 人员岗位信息'!$C:$C,"自有人员",'1-2 人员岗位信息'!$B:$B,$D38)</f>
        <v>0</v>
      </c>
      <c r="BC38" s="295"/>
      <c r="BD38" s="172">
        <f t="shared" si="64"/>
        <v>0</v>
      </c>
      <c r="BE38" s="172">
        <f>SUMIFS('1-2 人员岗位信息'!O:O,'1-2 人员岗位信息'!$C:$C,"自有人员",'1-2 人员岗位信息'!$B:$B,$D38)</f>
        <v>0</v>
      </c>
      <c r="BF38" s="295"/>
      <c r="BG38" s="172">
        <f t="shared" si="65"/>
        <v>0</v>
      </c>
      <c r="BH38" s="172">
        <f>SUMIFS('1-2 人员岗位信息'!P:P,'1-2 人员岗位信息'!$C:$C,"自有人员",'1-2 人员岗位信息'!$B:$B,$D38)</f>
        <v>0</v>
      </c>
      <c r="BI38" s="295"/>
      <c r="BJ38" s="172">
        <f t="shared" si="66"/>
        <v>0</v>
      </c>
      <c r="BK38" s="172">
        <f>SUMIFS('1-2 人员岗位信息'!Q:Q,'1-2 人员岗位信息'!$C:$C,"自有人员",'1-2 人员岗位信息'!$B:$B,$D38)</f>
        <v>0</v>
      </c>
      <c r="BL38" s="304"/>
      <c r="BM38" s="308"/>
      <c r="BN38" s="312"/>
    </row>
    <row r="39" s="115" customFormat="1" ht="33.95" customHeight="1" outlineLevel="4" spans="2:66">
      <c r="B39" s="116" t="s">
        <v>787</v>
      </c>
      <c r="C39" s="117" t="s">
        <v>69</v>
      </c>
      <c r="D39" s="115" t="s">
        <v>68</v>
      </c>
      <c r="E39" s="116"/>
      <c r="F39" s="116"/>
      <c r="G39" s="116"/>
      <c r="H39" s="116">
        <f>SUM(H40:H47)</f>
        <v>0</v>
      </c>
      <c r="I39" s="116"/>
      <c r="J39" s="116"/>
      <c r="K39" s="116"/>
      <c r="L39" s="116"/>
      <c r="M39" s="116"/>
      <c r="N39" s="116"/>
      <c r="O39" s="116"/>
      <c r="P39" s="286"/>
      <c r="Q39" s="286"/>
      <c r="R39" s="286"/>
      <c r="S39" s="286"/>
      <c r="T39" s="286"/>
      <c r="U39" s="286"/>
      <c r="V39" s="286"/>
      <c r="W39" s="286"/>
      <c r="X39" s="286"/>
      <c r="Y39" s="286"/>
      <c r="Z39" s="286"/>
      <c r="AA39" s="286"/>
      <c r="AB39" s="116">
        <f>SUM(AB40:AB47)</f>
        <v>0</v>
      </c>
      <c r="AC39" s="116">
        <f>SUM(AC40:AC47)</f>
        <v>0</v>
      </c>
      <c r="AD39" s="116"/>
      <c r="AE39" s="116"/>
      <c r="AF39" s="116">
        <f>SUM(AF40:AF47)</f>
        <v>0</v>
      </c>
      <c r="AG39" s="116"/>
      <c r="AH39" s="116"/>
      <c r="AI39" s="116">
        <f>SUM(AI40:AI47)</f>
        <v>0</v>
      </c>
      <c r="AJ39" s="116"/>
      <c r="AK39" s="116"/>
      <c r="AL39" s="116">
        <f>SUM(AL40:AL47)</f>
        <v>0</v>
      </c>
      <c r="AM39" s="116"/>
      <c r="AN39" s="116"/>
      <c r="AO39" s="116">
        <f>SUM(AO40:AO47)</f>
        <v>0</v>
      </c>
      <c r="AP39" s="116"/>
      <c r="AQ39" s="116"/>
      <c r="AR39" s="116">
        <f>SUM(AR40:AR47)</f>
        <v>0</v>
      </c>
      <c r="AS39" s="116"/>
      <c r="AT39" s="116"/>
      <c r="AU39" s="116">
        <f>SUM(AU40:AU47)</f>
        <v>0</v>
      </c>
      <c r="AV39" s="116"/>
      <c r="AW39" s="116"/>
      <c r="AX39" s="116">
        <f>SUM(AX40:AX47)</f>
        <v>0</v>
      </c>
      <c r="AY39" s="116"/>
      <c r="AZ39" s="116"/>
      <c r="BA39" s="116">
        <f>SUM(BA40:BA47)</f>
        <v>0</v>
      </c>
      <c r="BB39" s="116"/>
      <c r="BC39" s="116"/>
      <c r="BD39" s="116">
        <f>SUM(BD40:BD47)</f>
        <v>0</v>
      </c>
      <c r="BE39" s="116"/>
      <c r="BF39" s="116"/>
      <c r="BG39" s="116">
        <f>SUM(BG40:BG47)</f>
        <v>0</v>
      </c>
      <c r="BH39" s="116"/>
      <c r="BI39" s="116"/>
      <c r="BJ39" s="116">
        <f>SUM(BJ40:BJ47)</f>
        <v>0</v>
      </c>
      <c r="BK39" s="116"/>
      <c r="BL39" s="303"/>
      <c r="BM39" s="308"/>
      <c r="BN39" s="311"/>
    </row>
    <row r="40" s="260" customFormat="1" ht="33.95" customHeight="1" outlineLevel="5" spans="2:66">
      <c r="B40" s="172" t="s">
        <v>792</v>
      </c>
      <c r="C40" s="280" t="s">
        <v>855</v>
      </c>
      <c r="D40" s="260" t="s">
        <v>834</v>
      </c>
      <c r="E40" s="172" t="s">
        <v>856</v>
      </c>
      <c r="F40" s="172"/>
      <c r="G40" s="172" t="s">
        <v>796</v>
      </c>
      <c r="H40" s="172">
        <f t="shared" ref="H40:H47" si="67">AB40</f>
        <v>0</v>
      </c>
      <c r="I40" s="172" t="s">
        <v>797</v>
      </c>
      <c r="J40" s="172" t="e">
        <f t="shared" ref="J40:J47" si="68">SUM(AD40,AG40,AJ40,AM40,AP40,AS40,AV40,AY40,BB40,BE40,BH40,BK40)/N40</f>
        <v>#DIV/0!</v>
      </c>
      <c r="K40" s="172" t="s">
        <v>798</v>
      </c>
      <c r="L40" s="172" t="e">
        <f t="shared" ref="L40:L47" si="69">H40/N40/J40</f>
        <v>#DIV/0!</v>
      </c>
      <c r="M40" s="172" t="s">
        <v>799</v>
      </c>
      <c r="N40" s="172">
        <f t="shared" ref="N40:N47" si="70">COUNTIF(AD40,"&gt;0")+COUNTIF(AG40,"&gt;0")+COUNTIF(AJ40,"&gt;0")+COUNTIF(AM40,"&gt;0")+COUNTIF(AP40,"&gt;0")+COUNTIF(AS40,"&gt;0")+COUNTIF(AV40,"&gt;0")+COUNTIF(AY40,"&gt;0")+COUNTIF(BB40,"&gt;0")+COUNTIF(BE40,"&gt;0")+COUNTIF(BH40,"&gt;0")+COUNTIF(BK40,"&gt;0")</f>
        <v>0</v>
      </c>
      <c r="O40" s="172"/>
      <c r="P40" s="287"/>
      <c r="Q40" s="287"/>
      <c r="R40" s="287"/>
      <c r="S40" s="287"/>
      <c r="T40" s="287"/>
      <c r="U40" s="287"/>
      <c r="V40" s="287"/>
      <c r="W40" s="287"/>
      <c r="X40" s="287"/>
      <c r="Y40" s="287"/>
      <c r="Z40" s="287"/>
      <c r="AA40" s="287"/>
      <c r="AB40" s="172">
        <f t="shared" ref="AB40:AB47" si="71">SUM(AC40,AF40,AI40,AL40,AO40,AR40,AU40,AX40,BA40,BD40,BG40,BJ40)</f>
        <v>0</v>
      </c>
      <c r="AC40" s="172">
        <f t="shared" ref="AC40:AC47" si="72">AD40*AE40</f>
        <v>0</v>
      </c>
      <c r="AD40" s="172">
        <f>SUMIFS('1-2 人员岗位信息'!F:F,'1-2 人员岗位信息'!$C:$C,"劳务派遣",'1-2 人员岗位信息'!$B:$B,$D40)</f>
        <v>0</v>
      </c>
      <c r="AE40" s="295"/>
      <c r="AF40" s="172">
        <f t="shared" ref="AF40:AF47" si="73">AG40*AH40</f>
        <v>0</v>
      </c>
      <c r="AG40" s="172">
        <f>SUMIFS('1-2 人员岗位信息'!G:G,'1-2 人员岗位信息'!$C:$C,"劳务派遣",'1-2 人员岗位信息'!$B:$B,$D40)</f>
        <v>0</v>
      </c>
      <c r="AH40" s="295"/>
      <c r="AI40" s="172">
        <f t="shared" ref="AI40:AI47" si="74">AJ40*AK40</f>
        <v>0</v>
      </c>
      <c r="AJ40" s="172">
        <f>SUMIFS('1-2 人员岗位信息'!H:H,'1-2 人员岗位信息'!$C:$C,"劳务派遣",'1-2 人员岗位信息'!$B:$B,$D40)</f>
        <v>0</v>
      </c>
      <c r="AK40" s="295"/>
      <c r="AL40" s="172">
        <f t="shared" ref="AL40:AL47" si="75">AM40*AN40</f>
        <v>0</v>
      </c>
      <c r="AM40" s="172">
        <f>SUMIFS('1-2 人员岗位信息'!I:I,'1-2 人员岗位信息'!$C:$C,"劳务派遣",'1-2 人员岗位信息'!$B:$B,$D40)</f>
        <v>0</v>
      </c>
      <c r="AN40" s="295"/>
      <c r="AO40" s="172">
        <f t="shared" ref="AO40:AO47" si="76">AP40*AQ40</f>
        <v>0</v>
      </c>
      <c r="AP40" s="172">
        <f>SUMIFS('1-2 人员岗位信息'!J:J,'1-2 人员岗位信息'!$C:$C,"劳务派遣",'1-2 人员岗位信息'!$B:$B,$D40)</f>
        <v>0</v>
      </c>
      <c r="AQ40" s="295"/>
      <c r="AR40" s="172">
        <f t="shared" ref="AR40:AR47" si="77">AS40*AT40</f>
        <v>0</v>
      </c>
      <c r="AS40" s="172">
        <f>SUMIFS('1-2 人员岗位信息'!K:K,'1-2 人员岗位信息'!$C:$C,"劳务派遣",'1-2 人员岗位信息'!$B:$B,$D40)</f>
        <v>0</v>
      </c>
      <c r="AT40" s="295"/>
      <c r="AU40" s="172">
        <f t="shared" ref="AU40:AU47" si="78">AV40*AW40</f>
        <v>0</v>
      </c>
      <c r="AV40" s="172">
        <f>SUMIFS('1-2 人员岗位信息'!L:L,'1-2 人员岗位信息'!$C:$C,"劳务派遣",'1-2 人员岗位信息'!$B:$B,$D40)</f>
        <v>0</v>
      </c>
      <c r="AW40" s="295"/>
      <c r="AX40" s="172">
        <f t="shared" ref="AX40:AX47" si="79">AY40*AZ40</f>
        <v>0</v>
      </c>
      <c r="AY40" s="172">
        <f>SUMIFS('1-2 人员岗位信息'!M:M,'1-2 人员岗位信息'!$C:$C,"劳务派遣",'1-2 人员岗位信息'!$B:$B,$D40)</f>
        <v>0</v>
      </c>
      <c r="AZ40" s="295"/>
      <c r="BA40" s="172">
        <f t="shared" ref="BA40:BA47" si="80">BB40*BC40</f>
        <v>0</v>
      </c>
      <c r="BB40" s="172">
        <f>SUMIFS('1-2 人员岗位信息'!N:N,'1-2 人员岗位信息'!$C:$C,"劳务派遣",'1-2 人员岗位信息'!$B:$B,$D40)</f>
        <v>0</v>
      </c>
      <c r="BC40" s="295"/>
      <c r="BD40" s="172">
        <f t="shared" ref="BD40:BD47" si="81">BE40*BF40</f>
        <v>0</v>
      </c>
      <c r="BE40" s="172">
        <f>SUMIFS('1-2 人员岗位信息'!O:O,'1-2 人员岗位信息'!$C:$C,"劳务派遣",'1-2 人员岗位信息'!$B:$B,$D40)</f>
        <v>0</v>
      </c>
      <c r="BF40" s="295"/>
      <c r="BG40" s="172">
        <f t="shared" ref="BG40:BG47" si="82">BH40*BI40</f>
        <v>0</v>
      </c>
      <c r="BH40" s="172">
        <f>SUMIFS('1-2 人员岗位信息'!P:P,'1-2 人员岗位信息'!$C:$C,"劳务派遣",'1-2 人员岗位信息'!$B:$B,$D40)</f>
        <v>0</v>
      </c>
      <c r="BI40" s="295"/>
      <c r="BJ40" s="172">
        <f t="shared" ref="BJ40:BJ47" si="83">BK40*BL40</f>
        <v>0</v>
      </c>
      <c r="BK40" s="172">
        <f>SUMIFS('1-2 人员岗位信息'!Q:Q,'1-2 人员岗位信息'!$C:$C,"劳务派遣",'1-2 人员岗位信息'!$B:$B,$D40)</f>
        <v>0</v>
      </c>
      <c r="BL40" s="304"/>
      <c r="BM40" s="308"/>
      <c r="BN40" s="312"/>
    </row>
    <row r="41" s="260" customFormat="1" ht="33.95" customHeight="1" outlineLevel="5" spans="2:66">
      <c r="B41" s="172" t="s">
        <v>792</v>
      </c>
      <c r="C41" s="280" t="s">
        <v>857</v>
      </c>
      <c r="D41" s="260" t="s">
        <v>837</v>
      </c>
      <c r="E41" s="172" t="s">
        <v>856</v>
      </c>
      <c r="F41" s="172"/>
      <c r="G41" s="172" t="s">
        <v>796</v>
      </c>
      <c r="H41" s="172">
        <f t="shared" si="67"/>
        <v>0</v>
      </c>
      <c r="I41" s="172" t="s">
        <v>797</v>
      </c>
      <c r="J41" s="172" t="e">
        <f t="shared" si="68"/>
        <v>#DIV/0!</v>
      </c>
      <c r="K41" s="172" t="s">
        <v>798</v>
      </c>
      <c r="L41" s="172" t="e">
        <f t="shared" si="69"/>
        <v>#DIV/0!</v>
      </c>
      <c r="M41" s="172" t="s">
        <v>799</v>
      </c>
      <c r="N41" s="172">
        <f t="shared" si="70"/>
        <v>0</v>
      </c>
      <c r="O41" s="172"/>
      <c r="P41" s="287"/>
      <c r="Q41" s="287"/>
      <c r="R41" s="287"/>
      <c r="S41" s="287"/>
      <c r="T41" s="287"/>
      <c r="U41" s="287"/>
      <c r="V41" s="287"/>
      <c r="W41" s="287"/>
      <c r="X41" s="287"/>
      <c r="Y41" s="287"/>
      <c r="Z41" s="287"/>
      <c r="AA41" s="287"/>
      <c r="AB41" s="172">
        <f t="shared" si="71"/>
        <v>0</v>
      </c>
      <c r="AC41" s="172">
        <f t="shared" si="72"/>
        <v>0</v>
      </c>
      <c r="AD41" s="172">
        <f>SUMIFS('1-2 人员岗位信息'!F:F,'1-2 人员岗位信息'!$C:$C,"劳务派遣",'1-2 人员岗位信息'!$B:$B,$D41)</f>
        <v>0</v>
      </c>
      <c r="AE41" s="295"/>
      <c r="AF41" s="172">
        <f t="shared" si="73"/>
        <v>0</v>
      </c>
      <c r="AG41" s="172">
        <f>SUMIFS('1-2 人员岗位信息'!G:G,'1-2 人员岗位信息'!$C:$C,"劳务派遣",'1-2 人员岗位信息'!$B:$B,$D41)</f>
        <v>0</v>
      </c>
      <c r="AH41" s="295"/>
      <c r="AI41" s="172">
        <f t="shared" si="74"/>
        <v>0</v>
      </c>
      <c r="AJ41" s="172">
        <f>SUMIFS('1-2 人员岗位信息'!H:H,'1-2 人员岗位信息'!$C:$C,"劳务派遣",'1-2 人员岗位信息'!$B:$B,$D41)</f>
        <v>0</v>
      </c>
      <c r="AK41" s="295"/>
      <c r="AL41" s="172">
        <f t="shared" si="75"/>
        <v>0</v>
      </c>
      <c r="AM41" s="172">
        <f>SUMIFS('1-2 人员岗位信息'!I:I,'1-2 人员岗位信息'!$C:$C,"劳务派遣",'1-2 人员岗位信息'!$B:$B,$D41)</f>
        <v>0</v>
      </c>
      <c r="AN41" s="295"/>
      <c r="AO41" s="172">
        <f t="shared" si="76"/>
        <v>0</v>
      </c>
      <c r="AP41" s="172">
        <f>SUMIFS('1-2 人员岗位信息'!J:J,'1-2 人员岗位信息'!$C:$C,"劳务派遣",'1-2 人员岗位信息'!$B:$B,$D41)</f>
        <v>0</v>
      </c>
      <c r="AQ41" s="295"/>
      <c r="AR41" s="172">
        <f t="shared" si="77"/>
        <v>0</v>
      </c>
      <c r="AS41" s="172">
        <f>SUMIFS('1-2 人员岗位信息'!K:K,'1-2 人员岗位信息'!$C:$C,"劳务派遣",'1-2 人员岗位信息'!$B:$B,$D41)</f>
        <v>0</v>
      </c>
      <c r="AT41" s="295"/>
      <c r="AU41" s="172">
        <f t="shared" si="78"/>
        <v>0</v>
      </c>
      <c r="AV41" s="172">
        <f>SUMIFS('1-2 人员岗位信息'!L:L,'1-2 人员岗位信息'!$C:$C,"劳务派遣",'1-2 人员岗位信息'!$B:$B,$D41)</f>
        <v>0</v>
      </c>
      <c r="AW41" s="295"/>
      <c r="AX41" s="172">
        <f t="shared" si="79"/>
        <v>0</v>
      </c>
      <c r="AY41" s="172">
        <f>SUMIFS('1-2 人员岗位信息'!M:M,'1-2 人员岗位信息'!$C:$C,"劳务派遣",'1-2 人员岗位信息'!$B:$B,$D41)</f>
        <v>0</v>
      </c>
      <c r="AZ41" s="295"/>
      <c r="BA41" s="172">
        <f t="shared" si="80"/>
        <v>0</v>
      </c>
      <c r="BB41" s="172">
        <f>SUMIFS('1-2 人员岗位信息'!N:N,'1-2 人员岗位信息'!$C:$C,"劳务派遣",'1-2 人员岗位信息'!$B:$B,$D41)</f>
        <v>0</v>
      </c>
      <c r="BC41" s="295"/>
      <c r="BD41" s="172">
        <f t="shared" si="81"/>
        <v>0</v>
      </c>
      <c r="BE41" s="172">
        <f>SUMIFS('1-2 人员岗位信息'!O:O,'1-2 人员岗位信息'!$C:$C,"劳务派遣",'1-2 人员岗位信息'!$B:$B,$D41)</f>
        <v>0</v>
      </c>
      <c r="BF41" s="295"/>
      <c r="BG41" s="172">
        <f t="shared" si="82"/>
        <v>0</v>
      </c>
      <c r="BH41" s="172">
        <f>SUMIFS('1-2 人员岗位信息'!P:P,'1-2 人员岗位信息'!$C:$C,"劳务派遣",'1-2 人员岗位信息'!$B:$B,$D41)</f>
        <v>0</v>
      </c>
      <c r="BI41" s="295"/>
      <c r="BJ41" s="172">
        <f t="shared" si="83"/>
        <v>0</v>
      </c>
      <c r="BK41" s="172">
        <f>SUMIFS('1-2 人员岗位信息'!Q:Q,'1-2 人员岗位信息'!$C:$C,"劳务派遣",'1-2 人员岗位信息'!$B:$B,$D41)</f>
        <v>0</v>
      </c>
      <c r="BL41" s="304"/>
      <c r="BM41" s="308"/>
      <c r="BN41" s="312"/>
    </row>
    <row r="42" s="260" customFormat="1" ht="33.95" customHeight="1" outlineLevel="5" spans="2:66">
      <c r="B42" s="172" t="s">
        <v>792</v>
      </c>
      <c r="C42" s="280" t="s">
        <v>858</v>
      </c>
      <c r="D42" s="260" t="s">
        <v>839</v>
      </c>
      <c r="E42" s="172" t="s">
        <v>840</v>
      </c>
      <c r="F42" s="172"/>
      <c r="G42" s="172" t="s">
        <v>796</v>
      </c>
      <c r="H42" s="172">
        <f t="shared" si="67"/>
        <v>0</v>
      </c>
      <c r="I42" s="172" t="s">
        <v>797</v>
      </c>
      <c r="J42" s="172" t="e">
        <f t="shared" si="68"/>
        <v>#DIV/0!</v>
      </c>
      <c r="K42" s="172" t="s">
        <v>798</v>
      </c>
      <c r="L42" s="172" t="e">
        <f t="shared" si="69"/>
        <v>#DIV/0!</v>
      </c>
      <c r="M42" s="172" t="s">
        <v>799</v>
      </c>
      <c r="N42" s="172">
        <f t="shared" si="70"/>
        <v>0</v>
      </c>
      <c r="O42" s="172"/>
      <c r="P42" s="287"/>
      <c r="Q42" s="287"/>
      <c r="R42" s="287"/>
      <c r="S42" s="287"/>
      <c r="T42" s="287"/>
      <c r="U42" s="287"/>
      <c r="V42" s="287"/>
      <c r="W42" s="287"/>
      <c r="X42" s="287"/>
      <c r="Y42" s="287"/>
      <c r="Z42" s="287"/>
      <c r="AA42" s="287"/>
      <c r="AB42" s="172">
        <f t="shared" si="71"/>
        <v>0</v>
      </c>
      <c r="AC42" s="172">
        <f t="shared" si="72"/>
        <v>0</v>
      </c>
      <c r="AD42" s="172">
        <f>SUMIFS('1-2 人员岗位信息'!F:F,'1-2 人员岗位信息'!$C:$C,"劳务派遣",'1-2 人员岗位信息'!$B:$B,$D42)</f>
        <v>0</v>
      </c>
      <c r="AE42" s="295"/>
      <c r="AF42" s="172">
        <f t="shared" si="73"/>
        <v>0</v>
      </c>
      <c r="AG42" s="172">
        <f>SUMIFS('1-2 人员岗位信息'!G:G,'1-2 人员岗位信息'!$C:$C,"劳务派遣",'1-2 人员岗位信息'!$B:$B,$D42)</f>
        <v>0</v>
      </c>
      <c r="AH42" s="295"/>
      <c r="AI42" s="172">
        <f t="shared" si="74"/>
        <v>0</v>
      </c>
      <c r="AJ42" s="172">
        <f>SUMIFS('1-2 人员岗位信息'!H:H,'1-2 人员岗位信息'!$C:$C,"劳务派遣",'1-2 人员岗位信息'!$B:$B,$D42)</f>
        <v>0</v>
      </c>
      <c r="AK42" s="295"/>
      <c r="AL42" s="172">
        <f t="shared" si="75"/>
        <v>0</v>
      </c>
      <c r="AM42" s="172">
        <f>SUMIFS('1-2 人员岗位信息'!I:I,'1-2 人员岗位信息'!$C:$C,"劳务派遣",'1-2 人员岗位信息'!$B:$B,$D42)</f>
        <v>0</v>
      </c>
      <c r="AN42" s="295"/>
      <c r="AO42" s="172">
        <f t="shared" si="76"/>
        <v>0</v>
      </c>
      <c r="AP42" s="172">
        <f>SUMIFS('1-2 人员岗位信息'!J:J,'1-2 人员岗位信息'!$C:$C,"劳务派遣",'1-2 人员岗位信息'!$B:$B,$D42)</f>
        <v>0</v>
      </c>
      <c r="AQ42" s="295"/>
      <c r="AR42" s="172">
        <f t="shared" si="77"/>
        <v>0</v>
      </c>
      <c r="AS42" s="172">
        <f>SUMIFS('1-2 人员岗位信息'!K:K,'1-2 人员岗位信息'!$C:$C,"劳务派遣",'1-2 人员岗位信息'!$B:$B,$D42)</f>
        <v>0</v>
      </c>
      <c r="AT42" s="295"/>
      <c r="AU42" s="172">
        <f t="shared" si="78"/>
        <v>0</v>
      </c>
      <c r="AV42" s="172">
        <f>SUMIFS('1-2 人员岗位信息'!L:L,'1-2 人员岗位信息'!$C:$C,"劳务派遣",'1-2 人员岗位信息'!$B:$B,$D42)</f>
        <v>0</v>
      </c>
      <c r="AW42" s="295"/>
      <c r="AX42" s="172">
        <f t="shared" si="79"/>
        <v>0</v>
      </c>
      <c r="AY42" s="172">
        <f>SUMIFS('1-2 人员岗位信息'!M:M,'1-2 人员岗位信息'!$C:$C,"劳务派遣",'1-2 人员岗位信息'!$B:$B,$D42)</f>
        <v>0</v>
      </c>
      <c r="AZ42" s="295"/>
      <c r="BA42" s="172">
        <f t="shared" si="80"/>
        <v>0</v>
      </c>
      <c r="BB42" s="172">
        <f>SUMIFS('1-2 人员岗位信息'!N:N,'1-2 人员岗位信息'!$C:$C,"劳务派遣",'1-2 人员岗位信息'!$B:$B,$D42)</f>
        <v>0</v>
      </c>
      <c r="BC42" s="295"/>
      <c r="BD42" s="172">
        <f t="shared" si="81"/>
        <v>0</v>
      </c>
      <c r="BE42" s="172">
        <f>SUMIFS('1-2 人员岗位信息'!O:O,'1-2 人员岗位信息'!$C:$C,"劳务派遣",'1-2 人员岗位信息'!$B:$B,$D42)</f>
        <v>0</v>
      </c>
      <c r="BF42" s="295"/>
      <c r="BG42" s="172">
        <f t="shared" si="82"/>
        <v>0</v>
      </c>
      <c r="BH42" s="172">
        <f>SUMIFS('1-2 人员岗位信息'!P:P,'1-2 人员岗位信息'!$C:$C,"劳务派遣",'1-2 人员岗位信息'!$B:$B,$D42)</f>
        <v>0</v>
      </c>
      <c r="BI42" s="295"/>
      <c r="BJ42" s="172">
        <f t="shared" si="83"/>
        <v>0</v>
      </c>
      <c r="BK42" s="172">
        <f>SUMIFS('1-2 人员岗位信息'!Q:Q,'1-2 人员岗位信息'!$C:$C,"劳务派遣",'1-2 人员岗位信息'!$B:$B,$D42)</f>
        <v>0</v>
      </c>
      <c r="BL42" s="304"/>
      <c r="BM42" s="308"/>
      <c r="BN42" s="312"/>
    </row>
    <row r="43" s="260" customFormat="1" ht="33.95" customHeight="1" outlineLevel="5" spans="2:66">
      <c r="B43" s="172" t="s">
        <v>792</v>
      </c>
      <c r="C43" s="280" t="s">
        <v>859</v>
      </c>
      <c r="D43" s="260" t="s">
        <v>842</v>
      </c>
      <c r="E43" s="172" t="s">
        <v>843</v>
      </c>
      <c r="F43" s="172"/>
      <c r="G43" s="172" t="s">
        <v>796</v>
      </c>
      <c r="H43" s="172">
        <f t="shared" si="67"/>
        <v>0</v>
      </c>
      <c r="I43" s="172" t="s">
        <v>797</v>
      </c>
      <c r="J43" s="172" t="e">
        <f t="shared" si="68"/>
        <v>#DIV/0!</v>
      </c>
      <c r="K43" s="172" t="s">
        <v>798</v>
      </c>
      <c r="L43" s="172" t="e">
        <f t="shared" si="69"/>
        <v>#DIV/0!</v>
      </c>
      <c r="M43" s="172" t="s">
        <v>799</v>
      </c>
      <c r="N43" s="172">
        <f t="shared" si="70"/>
        <v>0</v>
      </c>
      <c r="O43" s="172"/>
      <c r="P43" s="287"/>
      <c r="Q43" s="287"/>
      <c r="R43" s="287"/>
      <c r="S43" s="287"/>
      <c r="T43" s="287"/>
      <c r="U43" s="287"/>
      <c r="V43" s="287"/>
      <c r="W43" s="287"/>
      <c r="X43" s="287"/>
      <c r="Y43" s="287"/>
      <c r="Z43" s="287"/>
      <c r="AA43" s="287"/>
      <c r="AB43" s="172">
        <f t="shared" si="71"/>
        <v>0</v>
      </c>
      <c r="AC43" s="172">
        <f t="shared" si="72"/>
        <v>0</v>
      </c>
      <c r="AD43" s="172">
        <f>SUMIFS('1-2 人员岗位信息'!F:F,'1-2 人员岗位信息'!$C:$C,"劳务派遣",'1-2 人员岗位信息'!$B:$B,$D43)</f>
        <v>0</v>
      </c>
      <c r="AE43" s="295"/>
      <c r="AF43" s="172">
        <f t="shared" si="73"/>
        <v>0</v>
      </c>
      <c r="AG43" s="172">
        <f>SUMIFS('1-2 人员岗位信息'!G:G,'1-2 人员岗位信息'!$C:$C,"劳务派遣",'1-2 人员岗位信息'!$B:$B,$D43)</f>
        <v>0</v>
      </c>
      <c r="AH43" s="295"/>
      <c r="AI43" s="172">
        <f t="shared" si="74"/>
        <v>0</v>
      </c>
      <c r="AJ43" s="172">
        <f>SUMIFS('1-2 人员岗位信息'!H:H,'1-2 人员岗位信息'!$C:$C,"劳务派遣",'1-2 人员岗位信息'!$B:$B,$D43)</f>
        <v>0</v>
      </c>
      <c r="AK43" s="295"/>
      <c r="AL43" s="172">
        <f t="shared" si="75"/>
        <v>0</v>
      </c>
      <c r="AM43" s="172">
        <f>SUMIFS('1-2 人员岗位信息'!I:I,'1-2 人员岗位信息'!$C:$C,"劳务派遣",'1-2 人员岗位信息'!$B:$B,$D43)</f>
        <v>0</v>
      </c>
      <c r="AN43" s="295"/>
      <c r="AO43" s="172">
        <f t="shared" si="76"/>
        <v>0</v>
      </c>
      <c r="AP43" s="172">
        <f>SUMIFS('1-2 人员岗位信息'!J:J,'1-2 人员岗位信息'!$C:$C,"劳务派遣",'1-2 人员岗位信息'!$B:$B,$D43)</f>
        <v>0</v>
      </c>
      <c r="AQ43" s="295"/>
      <c r="AR43" s="172">
        <f t="shared" si="77"/>
        <v>0</v>
      </c>
      <c r="AS43" s="172">
        <f>SUMIFS('1-2 人员岗位信息'!K:K,'1-2 人员岗位信息'!$C:$C,"劳务派遣",'1-2 人员岗位信息'!$B:$B,$D43)</f>
        <v>0</v>
      </c>
      <c r="AT43" s="295"/>
      <c r="AU43" s="172">
        <f t="shared" si="78"/>
        <v>0</v>
      </c>
      <c r="AV43" s="172">
        <f>SUMIFS('1-2 人员岗位信息'!L:L,'1-2 人员岗位信息'!$C:$C,"劳务派遣",'1-2 人员岗位信息'!$B:$B,$D43)</f>
        <v>0</v>
      </c>
      <c r="AW43" s="295"/>
      <c r="AX43" s="172">
        <f t="shared" si="79"/>
        <v>0</v>
      </c>
      <c r="AY43" s="172">
        <f>SUMIFS('1-2 人员岗位信息'!M:M,'1-2 人员岗位信息'!$C:$C,"劳务派遣",'1-2 人员岗位信息'!$B:$B,$D43)</f>
        <v>0</v>
      </c>
      <c r="AZ43" s="295"/>
      <c r="BA43" s="172">
        <f t="shared" si="80"/>
        <v>0</v>
      </c>
      <c r="BB43" s="172">
        <f>SUMIFS('1-2 人员岗位信息'!N:N,'1-2 人员岗位信息'!$C:$C,"劳务派遣",'1-2 人员岗位信息'!$B:$B,$D43)</f>
        <v>0</v>
      </c>
      <c r="BC43" s="295"/>
      <c r="BD43" s="172">
        <f t="shared" si="81"/>
        <v>0</v>
      </c>
      <c r="BE43" s="172">
        <f>SUMIFS('1-2 人员岗位信息'!O:O,'1-2 人员岗位信息'!$C:$C,"劳务派遣",'1-2 人员岗位信息'!$B:$B,$D43)</f>
        <v>0</v>
      </c>
      <c r="BF43" s="295"/>
      <c r="BG43" s="172">
        <f t="shared" si="82"/>
        <v>0</v>
      </c>
      <c r="BH43" s="172">
        <f>SUMIFS('1-2 人员岗位信息'!P:P,'1-2 人员岗位信息'!$C:$C,"劳务派遣",'1-2 人员岗位信息'!$B:$B,$D43)</f>
        <v>0</v>
      </c>
      <c r="BI43" s="295"/>
      <c r="BJ43" s="172">
        <f t="shared" si="83"/>
        <v>0</v>
      </c>
      <c r="BK43" s="172">
        <f>SUMIFS('1-2 人员岗位信息'!Q:Q,'1-2 人员岗位信息'!$C:$C,"劳务派遣",'1-2 人员岗位信息'!$B:$B,$D43)</f>
        <v>0</v>
      </c>
      <c r="BL43" s="304"/>
      <c r="BM43" s="308"/>
      <c r="BN43" s="312"/>
    </row>
    <row r="44" s="260" customFormat="1" ht="33.95" customHeight="1" outlineLevel="5" spans="2:66">
      <c r="B44" s="172" t="s">
        <v>792</v>
      </c>
      <c r="C44" s="280" t="s">
        <v>860</v>
      </c>
      <c r="D44" s="260" t="s">
        <v>845</v>
      </c>
      <c r="E44" s="172" t="s">
        <v>846</v>
      </c>
      <c r="F44" s="172"/>
      <c r="G44" s="172" t="s">
        <v>796</v>
      </c>
      <c r="H44" s="172">
        <f t="shared" si="67"/>
        <v>0</v>
      </c>
      <c r="I44" s="172" t="s">
        <v>797</v>
      </c>
      <c r="J44" s="172" t="e">
        <f t="shared" si="68"/>
        <v>#DIV/0!</v>
      </c>
      <c r="K44" s="172" t="s">
        <v>798</v>
      </c>
      <c r="L44" s="172" t="e">
        <f t="shared" si="69"/>
        <v>#DIV/0!</v>
      </c>
      <c r="M44" s="172" t="s">
        <v>799</v>
      </c>
      <c r="N44" s="172">
        <f t="shared" si="70"/>
        <v>0</v>
      </c>
      <c r="O44" s="172"/>
      <c r="P44" s="287"/>
      <c r="Q44" s="287"/>
      <c r="R44" s="287"/>
      <c r="S44" s="287"/>
      <c r="T44" s="287"/>
      <c r="U44" s="287"/>
      <c r="V44" s="287"/>
      <c r="W44" s="287"/>
      <c r="X44" s="287"/>
      <c r="Y44" s="287"/>
      <c r="Z44" s="287"/>
      <c r="AA44" s="287"/>
      <c r="AB44" s="172">
        <f t="shared" si="71"/>
        <v>0</v>
      </c>
      <c r="AC44" s="172">
        <f t="shared" si="72"/>
        <v>0</v>
      </c>
      <c r="AD44" s="172">
        <f>SUMIFS('1-2 人员岗位信息'!F:F,'1-2 人员岗位信息'!$C:$C,"劳务派遣",'1-2 人员岗位信息'!$B:$B,$D44)</f>
        <v>0</v>
      </c>
      <c r="AE44" s="295"/>
      <c r="AF44" s="172">
        <f t="shared" si="73"/>
        <v>0</v>
      </c>
      <c r="AG44" s="172">
        <f>SUMIFS('1-2 人员岗位信息'!G:G,'1-2 人员岗位信息'!$C:$C,"劳务派遣",'1-2 人员岗位信息'!$B:$B,$D44)</f>
        <v>0</v>
      </c>
      <c r="AH44" s="295"/>
      <c r="AI44" s="172">
        <f t="shared" si="74"/>
        <v>0</v>
      </c>
      <c r="AJ44" s="172">
        <f>SUMIFS('1-2 人员岗位信息'!H:H,'1-2 人员岗位信息'!$C:$C,"劳务派遣",'1-2 人员岗位信息'!$B:$B,$D44)</f>
        <v>0</v>
      </c>
      <c r="AK44" s="295"/>
      <c r="AL44" s="172">
        <f t="shared" si="75"/>
        <v>0</v>
      </c>
      <c r="AM44" s="172">
        <f>SUMIFS('1-2 人员岗位信息'!I:I,'1-2 人员岗位信息'!$C:$C,"劳务派遣",'1-2 人员岗位信息'!$B:$B,$D44)</f>
        <v>0</v>
      </c>
      <c r="AN44" s="295"/>
      <c r="AO44" s="172">
        <f t="shared" si="76"/>
        <v>0</v>
      </c>
      <c r="AP44" s="172">
        <f>SUMIFS('1-2 人员岗位信息'!J:J,'1-2 人员岗位信息'!$C:$C,"劳务派遣",'1-2 人员岗位信息'!$B:$B,$D44)</f>
        <v>0</v>
      </c>
      <c r="AQ44" s="295"/>
      <c r="AR44" s="172">
        <f t="shared" si="77"/>
        <v>0</v>
      </c>
      <c r="AS44" s="172">
        <f>SUMIFS('1-2 人员岗位信息'!K:K,'1-2 人员岗位信息'!$C:$C,"劳务派遣",'1-2 人员岗位信息'!$B:$B,$D44)</f>
        <v>0</v>
      </c>
      <c r="AT44" s="295"/>
      <c r="AU44" s="172">
        <f t="shared" si="78"/>
        <v>0</v>
      </c>
      <c r="AV44" s="172">
        <f>SUMIFS('1-2 人员岗位信息'!L:L,'1-2 人员岗位信息'!$C:$C,"劳务派遣",'1-2 人员岗位信息'!$B:$B,$D44)</f>
        <v>0</v>
      </c>
      <c r="AW44" s="295"/>
      <c r="AX44" s="172">
        <f t="shared" si="79"/>
        <v>0</v>
      </c>
      <c r="AY44" s="172">
        <f>SUMIFS('1-2 人员岗位信息'!M:M,'1-2 人员岗位信息'!$C:$C,"劳务派遣",'1-2 人员岗位信息'!$B:$B,$D44)</f>
        <v>0</v>
      </c>
      <c r="AZ44" s="295"/>
      <c r="BA44" s="172">
        <f t="shared" si="80"/>
        <v>0</v>
      </c>
      <c r="BB44" s="172">
        <f>SUMIFS('1-2 人员岗位信息'!N:N,'1-2 人员岗位信息'!$C:$C,"劳务派遣",'1-2 人员岗位信息'!$B:$B,$D44)</f>
        <v>0</v>
      </c>
      <c r="BC44" s="295"/>
      <c r="BD44" s="172">
        <f t="shared" si="81"/>
        <v>0</v>
      </c>
      <c r="BE44" s="172">
        <f>SUMIFS('1-2 人员岗位信息'!O:O,'1-2 人员岗位信息'!$C:$C,"劳务派遣",'1-2 人员岗位信息'!$B:$B,$D44)</f>
        <v>0</v>
      </c>
      <c r="BF44" s="295"/>
      <c r="BG44" s="172">
        <f t="shared" si="82"/>
        <v>0</v>
      </c>
      <c r="BH44" s="172">
        <f>SUMIFS('1-2 人员岗位信息'!P:P,'1-2 人员岗位信息'!$C:$C,"劳务派遣",'1-2 人员岗位信息'!$B:$B,$D44)</f>
        <v>0</v>
      </c>
      <c r="BI44" s="295"/>
      <c r="BJ44" s="172">
        <f t="shared" si="83"/>
        <v>0</v>
      </c>
      <c r="BK44" s="172">
        <f>SUMIFS('1-2 人员岗位信息'!Q:Q,'1-2 人员岗位信息'!$C:$C,"劳务派遣",'1-2 人员岗位信息'!$B:$B,$D44)</f>
        <v>0</v>
      </c>
      <c r="BL44" s="304"/>
      <c r="BM44" s="308"/>
      <c r="BN44" s="312"/>
    </row>
    <row r="45" s="260" customFormat="1" ht="33.95" customHeight="1" outlineLevel="5" spans="2:66">
      <c r="B45" s="172" t="s">
        <v>792</v>
      </c>
      <c r="C45" s="280" t="s">
        <v>861</v>
      </c>
      <c r="D45" s="260" t="s">
        <v>848</v>
      </c>
      <c r="E45" s="172" t="s">
        <v>849</v>
      </c>
      <c r="F45" s="172"/>
      <c r="G45" s="172" t="s">
        <v>796</v>
      </c>
      <c r="H45" s="172">
        <f t="shared" si="67"/>
        <v>0</v>
      </c>
      <c r="I45" s="172" t="s">
        <v>797</v>
      </c>
      <c r="J45" s="172" t="e">
        <f t="shared" si="68"/>
        <v>#DIV/0!</v>
      </c>
      <c r="K45" s="172" t="s">
        <v>798</v>
      </c>
      <c r="L45" s="172" t="e">
        <f t="shared" si="69"/>
        <v>#DIV/0!</v>
      </c>
      <c r="M45" s="172" t="s">
        <v>799</v>
      </c>
      <c r="N45" s="172">
        <f t="shared" si="70"/>
        <v>0</v>
      </c>
      <c r="O45" s="172"/>
      <c r="P45" s="287"/>
      <c r="Q45" s="287"/>
      <c r="R45" s="287"/>
      <c r="S45" s="287"/>
      <c r="T45" s="287"/>
      <c r="U45" s="287"/>
      <c r="V45" s="287"/>
      <c r="W45" s="287"/>
      <c r="X45" s="287"/>
      <c r="Y45" s="287"/>
      <c r="Z45" s="287"/>
      <c r="AA45" s="287"/>
      <c r="AB45" s="172">
        <f t="shared" si="71"/>
        <v>0</v>
      </c>
      <c r="AC45" s="172">
        <f t="shared" si="72"/>
        <v>0</v>
      </c>
      <c r="AD45" s="172">
        <f>SUMIFS('1-2 人员岗位信息'!F:F,'1-2 人员岗位信息'!$C:$C,"劳务派遣",'1-2 人员岗位信息'!$B:$B,$D45)</f>
        <v>0</v>
      </c>
      <c r="AE45" s="295"/>
      <c r="AF45" s="172">
        <f t="shared" si="73"/>
        <v>0</v>
      </c>
      <c r="AG45" s="172">
        <f>SUMIFS('1-2 人员岗位信息'!G:G,'1-2 人员岗位信息'!$C:$C,"劳务派遣",'1-2 人员岗位信息'!$B:$B,$D45)</f>
        <v>0</v>
      </c>
      <c r="AH45" s="295"/>
      <c r="AI45" s="172">
        <f t="shared" si="74"/>
        <v>0</v>
      </c>
      <c r="AJ45" s="172">
        <f>SUMIFS('1-2 人员岗位信息'!H:H,'1-2 人员岗位信息'!$C:$C,"劳务派遣",'1-2 人员岗位信息'!$B:$B,$D45)</f>
        <v>0</v>
      </c>
      <c r="AK45" s="295"/>
      <c r="AL45" s="172">
        <f t="shared" si="75"/>
        <v>0</v>
      </c>
      <c r="AM45" s="172">
        <f>SUMIFS('1-2 人员岗位信息'!I:I,'1-2 人员岗位信息'!$C:$C,"劳务派遣",'1-2 人员岗位信息'!$B:$B,$D45)</f>
        <v>0</v>
      </c>
      <c r="AN45" s="295"/>
      <c r="AO45" s="172">
        <f t="shared" si="76"/>
        <v>0</v>
      </c>
      <c r="AP45" s="172">
        <f>SUMIFS('1-2 人员岗位信息'!J:J,'1-2 人员岗位信息'!$C:$C,"劳务派遣",'1-2 人员岗位信息'!$B:$B,$D45)</f>
        <v>0</v>
      </c>
      <c r="AQ45" s="295"/>
      <c r="AR45" s="172">
        <f t="shared" si="77"/>
        <v>0</v>
      </c>
      <c r="AS45" s="172">
        <f>SUMIFS('1-2 人员岗位信息'!K:K,'1-2 人员岗位信息'!$C:$C,"劳务派遣",'1-2 人员岗位信息'!$B:$B,$D45)</f>
        <v>0</v>
      </c>
      <c r="AT45" s="295"/>
      <c r="AU45" s="172">
        <f t="shared" si="78"/>
        <v>0</v>
      </c>
      <c r="AV45" s="172">
        <f>SUMIFS('1-2 人员岗位信息'!L:L,'1-2 人员岗位信息'!$C:$C,"劳务派遣",'1-2 人员岗位信息'!$B:$B,$D45)</f>
        <v>0</v>
      </c>
      <c r="AW45" s="295"/>
      <c r="AX45" s="172">
        <f t="shared" si="79"/>
        <v>0</v>
      </c>
      <c r="AY45" s="172">
        <f>SUMIFS('1-2 人员岗位信息'!M:M,'1-2 人员岗位信息'!$C:$C,"劳务派遣",'1-2 人员岗位信息'!$B:$B,$D45)</f>
        <v>0</v>
      </c>
      <c r="AZ45" s="295"/>
      <c r="BA45" s="172">
        <f t="shared" si="80"/>
        <v>0</v>
      </c>
      <c r="BB45" s="172">
        <f>SUMIFS('1-2 人员岗位信息'!N:N,'1-2 人员岗位信息'!$C:$C,"劳务派遣",'1-2 人员岗位信息'!$B:$B,$D45)</f>
        <v>0</v>
      </c>
      <c r="BC45" s="295"/>
      <c r="BD45" s="172">
        <f t="shared" si="81"/>
        <v>0</v>
      </c>
      <c r="BE45" s="172">
        <f>SUMIFS('1-2 人员岗位信息'!O:O,'1-2 人员岗位信息'!$C:$C,"劳务派遣",'1-2 人员岗位信息'!$B:$B,$D45)</f>
        <v>0</v>
      </c>
      <c r="BF45" s="295"/>
      <c r="BG45" s="172">
        <f t="shared" si="82"/>
        <v>0</v>
      </c>
      <c r="BH45" s="172">
        <f>SUMIFS('1-2 人员岗位信息'!P:P,'1-2 人员岗位信息'!$C:$C,"劳务派遣",'1-2 人员岗位信息'!$B:$B,$D45)</f>
        <v>0</v>
      </c>
      <c r="BI45" s="295"/>
      <c r="BJ45" s="172">
        <f t="shared" si="83"/>
        <v>0</v>
      </c>
      <c r="BK45" s="172">
        <f>SUMIFS('1-2 人员岗位信息'!Q:Q,'1-2 人员岗位信息'!$C:$C,"劳务派遣",'1-2 人员岗位信息'!$B:$B,$D45)</f>
        <v>0</v>
      </c>
      <c r="BL45" s="304"/>
      <c r="BM45" s="308"/>
      <c r="BN45" s="312"/>
    </row>
    <row r="46" s="260" customFormat="1" ht="33.95" customHeight="1" outlineLevel="5" spans="2:66">
      <c r="B46" s="172" t="s">
        <v>792</v>
      </c>
      <c r="C46" s="280" t="s">
        <v>862</v>
      </c>
      <c r="D46" s="260" t="s">
        <v>851</v>
      </c>
      <c r="E46" s="172" t="s">
        <v>852</v>
      </c>
      <c r="F46" s="172"/>
      <c r="G46" s="172" t="s">
        <v>796</v>
      </c>
      <c r="H46" s="172">
        <f t="shared" si="67"/>
        <v>0</v>
      </c>
      <c r="I46" s="172" t="s">
        <v>797</v>
      </c>
      <c r="J46" s="172" t="e">
        <f t="shared" si="68"/>
        <v>#DIV/0!</v>
      </c>
      <c r="K46" s="172" t="s">
        <v>798</v>
      </c>
      <c r="L46" s="172" t="e">
        <f t="shared" si="69"/>
        <v>#DIV/0!</v>
      </c>
      <c r="M46" s="172" t="s">
        <v>799</v>
      </c>
      <c r="N46" s="172">
        <f t="shared" si="70"/>
        <v>0</v>
      </c>
      <c r="O46" s="172"/>
      <c r="P46" s="287"/>
      <c r="Q46" s="287"/>
      <c r="R46" s="287"/>
      <c r="S46" s="287"/>
      <c r="T46" s="287"/>
      <c r="U46" s="287"/>
      <c r="V46" s="287"/>
      <c r="W46" s="287"/>
      <c r="X46" s="287"/>
      <c r="Y46" s="287"/>
      <c r="Z46" s="287"/>
      <c r="AA46" s="287"/>
      <c r="AB46" s="172">
        <f t="shared" si="71"/>
        <v>0</v>
      </c>
      <c r="AC46" s="172">
        <f t="shared" si="72"/>
        <v>0</v>
      </c>
      <c r="AD46" s="172">
        <f>SUMIFS('1-2 人员岗位信息'!F:F,'1-2 人员岗位信息'!$C:$C,"劳务派遣",'1-2 人员岗位信息'!$B:$B,$D46)</f>
        <v>0</v>
      </c>
      <c r="AE46" s="295"/>
      <c r="AF46" s="172">
        <f t="shared" si="73"/>
        <v>0</v>
      </c>
      <c r="AG46" s="172">
        <f>SUMIFS('1-2 人员岗位信息'!G:G,'1-2 人员岗位信息'!$C:$C,"劳务派遣",'1-2 人员岗位信息'!$B:$B,$D46)</f>
        <v>0</v>
      </c>
      <c r="AH46" s="295"/>
      <c r="AI46" s="172">
        <f t="shared" si="74"/>
        <v>0</v>
      </c>
      <c r="AJ46" s="172">
        <f>SUMIFS('1-2 人员岗位信息'!H:H,'1-2 人员岗位信息'!$C:$C,"劳务派遣",'1-2 人员岗位信息'!$B:$B,$D46)</f>
        <v>0</v>
      </c>
      <c r="AK46" s="295"/>
      <c r="AL46" s="172">
        <f t="shared" si="75"/>
        <v>0</v>
      </c>
      <c r="AM46" s="172">
        <f>SUMIFS('1-2 人员岗位信息'!I:I,'1-2 人员岗位信息'!$C:$C,"劳务派遣",'1-2 人员岗位信息'!$B:$B,$D46)</f>
        <v>0</v>
      </c>
      <c r="AN46" s="295"/>
      <c r="AO46" s="172">
        <f t="shared" si="76"/>
        <v>0</v>
      </c>
      <c r="AP46" s="172">
        <f>SUMIFS('1-2 人员岗位信息'!J:J,'1-2 人员岗位信息'!$C:$C,"劳务派遣",'1-2 人员岗位信息'!$B:$B,$D46)</f>
        <v>0</v>
      </c>
      <c r="AQ46" s="295"/>
      <c r="AR46" s="172">
        <f t="shared" si="77"/>
        <v>0</v>
      </c>
      <c r="AS46" s="172">
        <f>SUMIFS('1-2 人员岗位信息'!K:K,'1-2 人员岗位信息'!$C:$C,"劳务派遣",'1-2 人员岗位信息'!$B:$B,$D46)</f>
        <v>0</v>
      </c>
      <c r="AT46" s="295"/>
      <c r="AU46" s="172">
        <f t="shared" si="78"/>
        <v>0</v>
      </c>
      <c r="AV46" s="172">
        <f>SUMIFS('1-2 人员岗位信息'!L:L,'1-2 人员岗位信息'!$C:$C,"劳务派遣",'1-2 人员岗位信息'!$B:$B,$D46)</f>
        <v>0</v>
      </c>
      <c r="AW46" s="295"/>
      <c r="AX46" s="172">
        <f t="shared" si="79"/>
        <v>0</v>
      </c>
      <c r="AY46" s="172">
        <f>SUMIFS('1-2 人员岗位信息'!M:M,'1-2 人员岗位信息'!$C:$C,"劳务派遣",'1-2 人员岗位信息'!$B:$B,$D46)</f>
        <v>0</v>
      </c>
      <c r="AZ46" s="295"/>
      <c r="BA46" s="172">
        <f t="shared" si="80"/>
        <v>0</v>
      </c>
      <c r="BB46" s="172">
        <f>SUMIFS('1-2 人员岗位信息'!N:N,'1-2 人员岗位信息'!$C:$C,"劳务派遣",'1-2 人员岗位信息'!$B:$B,$D46)</f>
        <v>0</v>
      </c>
      <c r="BC46" s="295"/>
      <c r="BD46" s="172">
        <f t="shared" si="81"/>
        <v>0</v>
      </c>
      <c r="BE46" s="172">
        <f>SUMIFS('1-2 人员岗位信息'!O:O,'1-2 人员岗位信息'!$C:$C,"劳务派遣",'1-2 人员岗位信息'!$B:$B,$D46)</f>
        <v>0</v>
      </c>
      <c r="BF46" s="295"/>
      <c r="BG46" s="172">
        <f t="shared" si="82"/>
        <v>0</v>
      </c>
      <c r="BH46" s="172">
        <f>SUMIFS('1-2 人员岗位信息'!P:P,'1-2 人员岗位信息'!$C:$C,"劳务派遣",'1-2 人员岗位信息'!$B:$B,$D46)</f>
        <v>0</v>
      </c>
      <c r="BI46" s="295"/>
      <c r="BJ46" s="172">
        <f t="shared" si="83"/>
        <v>0</v>
      </c>
      <c r="BK46" s="172">
        <f>SUMIFS('1-2 人员岗位信息'!Q:Q,'1-2 人员岗位信息'!$C:$C,"劳务派遣",'1-2 人员岗位信息'!$B:$B,$D46)</f>
        <v>0</v>
      </c>
      <c r="BL46" s="304"/>
      <c r="BM46" s="308"/>
      <c r="BN46" s="312"/>
    </row>
    <row r="47" s="260" customFormat="1" ht="33.95" customHeight="1" outlineLevel="5" spans="2:66">
      <c r="B47" s="172" t="s">
        <v>792</v>
      </c>
      <c r="C47" s="280" t="s">
        <v>863</v>
      </c>
      <c r="D47" s="260" t="s">
        <v>854</v>
      </c>
      <c r="E47" s="172" t="s">
        <v>814</v>
      </c>
      <c r="F47" s="172"/>
      <c r="G47" s="172" t="s">
        <v>796</v>
      </c>
      <c r="H47" s="172">
        <f t="shared" si="67"/>
        <v>0</v>
      </c>
      <c r="I47" s="172" t="s">
        <v>797</v>
      </c>
      <c r="J47" s="172" t="e">
        <f t="shared" si="68"/>
        <v>#DIV/0!</v>
      </c>
      <c r="K47" s="172" t="s">
        <v>798</v>
      </c>
      <c r="L47" s="172" t="e">
        <f t="shared" si="69"/>
        <v>#DIV/0!</v>
      </c>
      <c r="M47" s="172" t="s">
        <v>799</v>
      </c>
      <c r="N47" s="172">
        <f t="shared" si="70"/>
        <v>0</v>
      </c>
      <c r="O47" s="172"/>
      <c r="P47" s="287"/>
      <c r="Q47" s="287"/>
      <c r="R47" s="287"/>
      <c r="S47" s="287"/>
      <c r="T47" s="287"/>
      <c r="U47" s="287"/>
      <c r="V47" s="287"/>
      <c r="W47" s="287"/>
      <c r="X47" s="287"/>
      <c r="Y47" s="287"/>
      <c r="Z47" s="287"/>
      <c r="AA47" s="287"/>
      <c r="AB47" s="172">
        <f t="shared" si="71"/>
        <v>0</v>
      </c>
      <c r="AC47" s="172">
        <f t="shared" si="72"/>
        <v>0</v>
      </c>
      <c r="AD47" s="172">
        <f>SUMIFS('1-2 人员岗位信息'!F:F,'1-2 人员岗位信息'!$C:$C,"劳务派遣",'1-2 人员岗位信息'!$B:$B,$D47)</f>
        <v>0</v>
      </c>
      <c r="AE47" s="295"/>
      <c r="AF47" s="172">
        <f t="shared" si="73"/>
        <v>0</v>
      </c>
      <c r="AG47" s="172">
        <f>SUMIFS('1-2 人员岗位信息'!G:G,'1-2 人员岗位信息'!$C:$C,"劳务派遣",'1-2 人员岗位信息'!$B:$B,$D47)</f>
        <v>0</v>
      </c>
      <c r="AH47" s="295"/>
      <c r="AI47" s="172">
        <f t="shared" si="74"/>
        <v>0</v>
      </c>
      <c r="AJ47" s="172">
        <f>SUMIFS('1-2 人员岗位信息'!H:H,'1-2 人员岗位信息'!$C:$C,"劳务派遣",'1-2 人员岗位信息'!$B:$B,$D47)</f>
        <v>0</v>
      </c>
      <c r="AK47" s="295"/>
      <c r="AL47" s="172">
        <f t="shared" si="75"/>
        <v>0</v>
      </c>
      <c r="AM47" s="172">
        <f>SUMIFS('1-2 人员岗位信息'!I:I,'1-2 人员岗位信息'!$C:$C,"劳务派遣",'1-2 人员岗位信息'!$B:$B,$D47)</f>
        <v>0</v>
      </c>
      <c r="AN47" s="295"/>
      <c r="AO47" s="172">
        <f t="shared" si="76"/>
        <v>0</v>
      </c>
      <c r="AP47" s="172">
        <f>SUMIFS('1-2 人员岗位信息'!J:J,'1-2 人员岗位信息'!$C:$C,"劳务派遣",'1-2 人员岗位信息'!$B:$B,$D47)</f>
        <v>0</v>
      </c>
      <c r="AQ47" s="295"/>
      <c r="AR47" s="172">
        <f t="shared" si="77"/>
        <v>0</v>
      </c>
      <c r="AS47" s="172">
        <f>SUMIFS('1-2 人员岗位信息'!K:K,'1-2 人员岗位信息'!$C:$C,"劳务派遣",'1-2 人员岗位信息'!$B:$B,$D47)</f>
        <v>0</v>
      </c>
      <c r="AT47" s="295"/>
      <c r="AU47" s="172">
        <f t="shared" si="78"/>
        <v>0</v>
      </c>
      <c r="AV47" s="172">
        <f>SUMIFS('1-2 人员岗位信息'!L:L,'1-2 人员岗位信息'!$C:$C,"劳务派遣",'1-2 人员岗位信息'!$B:$B,$D47)</f>
        <v>0</v>
      </c>
      <c r="AW47" s="295"/>
      <c r="AX47" s="172">
        <f t="shared" si="79"/>
        <v>0</v>
      </c>
      <c r="AY47" s="172">
        <f>SUMIFS('1-2 人员岗位信息'!M:M,'1-2 人员岗位信息'!$C:$C,"劳务派遣",'1-2 人员岗位信息'!$B:$B,$D47)</f>
        <v>0</v>
      </c>
      <c r="AZ47" s="295"/>
      <c r="BA47" s="172">
        <f t="shared" si="80"/>
        <v>0</v>
      </c>
      <c r="BB47" s="172">
        <f>SUMIFS('1-2 人员岗位信息'!N:N,'1-2 人员岗位信息'!$C:$C,"劳务派遣",'1-2 人员岗位信息'!$B:$B,$D47)</f>
        <v>0</v>
      </c>
      <c r="BC47" s="295"/>
      <c r="BD47" s="172">
        <f t="shared" si="81"/>
        <v>0</v>
      </c>
      <c r="BE47" s="172">
        <f>SUMIFS('1-2 人员岗位信息'!O:O,'1-2 人员岗位信息'!$C:$C,"劳务派遣",'1-2 人员岗位信息'!$B:$B,$D47)</f>
        <v>0</v>
      </c>
      <c r="BF47" s="295"/>
      <c r="BG47" s="172">
        <f t="shared" si="82"/>
        <v>0</v>
      </c>
      <c r="BH47" s="172">
        <f>SUMIFS('1-2 人员岗位信息'!P:P,'1-2 人员岗位信息'!$C:$C,"劳务派遣",'1-2 人员岗位信息'!$B:$B,$D47)</f>
        <v>0</v>
      </c>
      <c r="BI47" s="295"/>
      <c r="BJ47" s="172">
        <f t="shared" si="83"/>
        <v>0</v>
      </c>
      <c r="BK47" s="172">
        <f>SUMIFS('1-2 人员岗位信息'!Q:Q,'1-2 人员岗位信息'!$C:$C,"劳务派遣",'1-2 人员岗位信息'!$B:$B,$D47)</f>
        <v>0</v>
      </c>
      <c r="BL47" s="304"/>
      <c r="BM47" s="308"/>
      <c r="BN47" s="312"/>
    </row>
    <row r="48" s="115" customFormat="1" ht="33.95" customHeight="1" outlineLevel="4" spans="2:66">
      <c r="B48" s="116" t="s">
        <v>787</v>
      </c>
      <c r="C48" s="117" t="s">
        <v>864</v>
      </c>
      <c r="D48" s="115" t="s">
        <v>19</v>
      </c>
      <c r="E48" s="116"/>
      <c r="F48" s="116"/>
      <c r="G48" s="116"/>
      <c r="H48" s="116">
        <f>SUM(H49:H56)</f>
        <v>0</v>
      </c>
      <c r="I48" s="116"/>
      <c r="J48" s="116"/>
      <c r="K48" s="116"/>
      <c r="L48" s="116"/>
      <c r="M48" s="116"/>
      <c r="N48" s="116"/>
      <c r="O48" s="116"/>
      <c r="P48" s="286"/>
      <c r="Q48" s="286"/>
      <c r="R48" s="286"/>
      <c r="S48" s="286"/>
      <c r="T48" s="286"/>
      <c r="U48" s="286"/>
      <c r="V48" s="286"/>
      <c r="W48" s="286"/>
      <c r="X48" s="286"/>
      <c r="Y48" s="286"/>
      <c r="Z48" s="286"/>
      <c r="AA48" s="286"/>
      <c r="AB48" s="116">
        <f>SUM(AB49:AB56)</f>
        <v>0</v>
      </c>
      <c r="AC48" s="116">
        <f>SUM(AC49:AC56)</f>
        <v>0</v>
      </c>
      <c r="AD48" s="116"/>
      <c r="AE48" s="116"/>
      <c r="AF48" s="116">
        <f>SUM(AF49:AF56)</f>
        <v>0</v>
      </c>
      <c r="AG48" s="116"/>
      <c r="AH48" s="116"/>
      <c r="AI48" s="116">
        <f>SUM(AI49:AI56)</f>
        <v>0</v>
      </c>
      <c r="AJ48" s="116"/>
      <c r="AK48" s="116"/>
      <c r="AL48" s="116">
        <f>SUM(AL49:AL56)</f>
        <v>0</v>
      </c>
      <c r="AM48" s="116"/>
      <c r="AN48" s="116"/>
      <c r="AO48" s="116">
        <f>SUM(AO49:AO56)</f>
        <v>0</v>
      </c>
      <c r="AP48" s="116"/>
      <c r="AQ48" s="116"/>
      <c r="AR48" s="116">
        <f>SUM(AR49:AR56)</f>
        <v>0</v>
      </c>
      <c r="AS48" s="116"/>
      <c r="AT48" s="116"/>
      <c r="AU48" s="116">
        <f>SUM(AU49:AU56)</f>
        <v>0</v>
      </c>
      <c r="AV48" s="116"/>
      <c r="AW48" s="116"/>
      <c r="AX48" s="116">
        <f>SUM(AX49:AX56)</f>
        <v>0</v>
      </c>
      <c r="AY48" s="116"/>
      <c r="AZ48" s="116"/>
      <c r="BA48" s="116">
        <f>SUM(BA49:BA56)</f>
        <v>0</v>
      </c>
      <c r="BB48" s="116"/>
      <c r="BC48" s="116"/>
      <c r="BD48" s="116">
        <f>SUM(BD49:BD56)</f>
        <v>0</v>
      </c>
      <c r="BE48" s="116"/>
      <c r="BF48" s="116"/>
      <c r="BG48" s="116">
        <f>SUM(BG49:BG56)</f>
        <v>0</v>
      </c>
      <c r="BH48" s="116"/>
      <c r="BI48" s="116"/>
      <c r="BJ48" s="116">
        <f>SUM(BJ49:BJ56)</f>
        <v>0</v>
      </c>
      <c r="BK48" s="116"/>
      <c r="BL48" s="303"/>
      <c r="BM48" s="308"/>
      <c r="BN48" s="311"/>
    </row>
    <row r="49" s="260" customFormat="1" ht="33.95" customHeight="1" outlineLevel="5" spans="2:66">
      <c r="B49" s="172" t="s">
        <v>792</v>
      </c>
      <c r="C49" s="280" t="s">
        <v>865</v>
      </c>
      <c r="D49" s="260" t="s">
        <v>834</v>
      </c>
      <c r="E49" s="172" t="s">
        <v>866</v>
      </c>
      <c r="F49" s="172"/>
      <c r="G49" s="172" t="s">
        <v>796</v>
      </c>
      <c r="H49" s="172">
        <f t="shared" ref="H49:H56" si="84">AB49</f>
        <v>0</v>
      </c>
      <c r="I49" s="172" t="s">
        <v>797</v>
      </c>
      <c r="J49" s="172" t="e">
        <f t="shared" ref="J49:J56" si="85">SUM(AD49,AG49,AJ49,AM49,AP49,AS49,AV49,AY49,BB49,BE49,BH49,BK49)/N49</f>
        <v>#DIV/0!</v>
      </c>
      <c r="K49" s="172" t="s">
        <v>798</v>
      </c>
      <c r="L49" s="172" t="e">
        <f t="shared" ref="L49:L56" si="86">H49/N49/J49</f>
        <v>#DIV/0!</v>
      </c>
      <c r="M49" s="172" t="s">
        <v>799</v>
      </c>
      <c r="N49" s="172">
        <f t="shared" ref="N49:N56" si="87">COUNTIF(AD49,"&gt;0")+COUNTIF(AG49,"&gt;0")+COUNTIF(AJ49,"&gt;0")+COUNTIF(AM49,"&gt;0")+COUNTIF(AP49,"&gt;0")+COUNTIF(AS49,"&gt;0")+COUNTIF(AV49,"&gt;0")+COUNTIF(AY49,"&gt;0")+COUNTIF(BB49,"&gt;0")+COUNTIF(BE49,"&gt;0")+COUNTIF(BH49,"&gt;0")+COUNTIF(BK49,"&gt;0")</f>
        <v>0</v>
      </c>
      <c r="O49" s="172"/>
      <c r="P49" s="287"/>
      <c r="Q49" s="287"/>
      <c r="R49" s="287"/>
      <c r="S49" s="287"/>
      <c r="T49" s="287"/>
      <c r="U49" s="287"/>
      <c r="V49" s="287"/>
      <c r="W49" s="287"/>
      <c r="X49" s="287"/>
      <c r="Y49" s="287"/>
      <c r="Z49" s="287"/>
      <c r="AA49" s="287"/>
      <c r="AB49" s="172">
        <f t="shared" ref="AB49:AB56" si="88">SUM(AC49,AF49,AI49,AL49,AO49,AR49,AU49,AX49,BA49,BD49,BG49,BJ49)</f>
        <v>0</v>
      </c>
      <c r="AC49" s="172">
        <f t="shared" ref="AC49:AC56" si="89">AD49*AE49</f>
        <v>0</v>
      </c>
      <c r="AD49" s="172">
        <f>SUMIFS('1-2 人员岗位信息'!F:F,'1-2 人员岗位信息'!$C:$C,"专业外包",'1-2 人员岗位信息'!$B:$B,$D49)</f>
        <v>0</v>
      </c>
      <c r="AE49" s="295"/>
      <c r="AF49" s="172">
        <f t="shared" ref="AF49:AF56" si="90">AG49*AH49</f>
        <v>0</v>
      </c>
      <c r="AG49" s="172">
        <f>SUMIFS('1-2 人员岗位信息'!G:G,'1-2 人员岗位信息'!$C:$C,"专业外包",'1-2 人员岗位信息'!$B:$B,$D49)</f>
        <v>0</v>
      </c>
      <c r="AH49" s="295"/>
      <c r="AI49" s="172">
        <f t="shared" ref="AI49:AI56" si="91">AJ49*AK49</f>
        <v>0</v>
      </c>
      <c r="AJ49" s="172">
        <f>SUMIFS('1-2 人员岗位信息'!H:H,'1-2 人员岗位信息'!$C:$C,"专业外包",'1-2 人员岗位信息'!$B:$B,$D49)</f>
        <v>0</v>
      </c>
      <c r="AK49" s="295"/>
      <c r="AL49" s="172">
        <f t="shared" ref="AL49:AL56" si="92">AM49*AN49</f>
        <v>0</v>
      </c>
      <c r="AM49" s="172">
        <f>SUMIFS('1-2 人员岗位信息'!I:I,'1-2 人员岗位信息'!$C:$C,"专业外包",'1-2 人员岗位信息'!$B:$B,$D49)</f>
        <v>0</v>
      </c>
      <c r="AN49" s="295"/>
      <c r="AO49" s="172">
        <f t="shared" ref="AO49:AO56" si="93">AP49*AQ49</f>
        <v>0</v>
      </c>
      <c r="AP49" s="172">
        <f>SUMIFS('1-2 人员岗位信息'!J:J,'1-2 人员岗位信息'!$C:$C,"专业外包",'1-2 人员岗位信息'!$B:$B,$D49)</f>
        <v>0</v>
      </c>
      <c r="AQ49" s="295"/>
      <c r="AR49" s="172">
        <f t="shared" ref="AR49:AR56" si="94">AS49*AT49</f>
        <v>0</v>
      </c>
      <c r="AS49" s="172">
        <f>SUMIFS('1-2 人员岗位信息'!K:K,'1-2 人员岗位信息'!$C:$C,"专业外包",'1-2 人员岗位信息'!$B:$B,$D49)</f>
        <v>0</v>
      </c>
      <c r="AT49" s="295"/>
      <c r="AU49" s="172">
        <f t="shared" ref="AU49:AU56" si="95">AV49*AW49</f>
        <v>0</v>
      </c>
      <c r="AV49" s="172">
        <f>SUMIFS('1-2 人员岗位信息'!L:L,'1-2 人员岗位信息'!$C:$C,"专业外包",'1-2 人员岗位信息'!$B:$B,$D49)</f>
        <v>0</v>
      </c>
      <c r="AW49" s="295"/>
      <c r="AX49" s="172">
        <f t="shared" ref="AX49:AX56" si="96">AY49*AZ49</f>
        <v>0</v>
      </c>
      <c r="AY49" s="172">
        <f>SUMIFS('1-2 人员岗位信息'!M:M,'1-2 人员岗位信息'!$C:$C,"专业外包",'1-2 人员岗位信息'!$B:$B,$D49)</f>
        <v>0</v>
      </c>
      <c r="AZ49" s="295"/>
      <c r="BA49" s="172">
        <f t="shared" ref="BA49:BA56" si="97">BB49*BC49</f>
        <v>0</v>
      </c>
      <c r="BB49" s="172">
        <f>SUMIFS('1-2 人员岗位信息'!N:N,'1-2 人员岗位信息'!$C:$C,"专业外包",'1-2 人员岗位信息'!$B:$B,$D49)</f>
        <v>0</v>
      </c>
      <c r="BC49" s="295"/>
      <c r="BD49" s="172">
        <f t="shared" ref="BD49:BD56" si="98">BE49*BF49</f>
        <v>0</v>
      </c>
      <c r="BE49" s="172">
        <f>SUMIFS('1-2 人员岗位信息'!O:O,'1-2 人员岗位信息'!$C:$C,"专业外包",'1-2 人员岗位信息'!$B:$B,$D49)</f>
        <v>0</v>
      </c>
      <c r="BF49" s="295"/>
      <c r="BG49" s="172">
        <f t="shared" ref="BG49:BG56" si="99">BH49*BI49</f>
        <v>0</v>
      </c>
      <c r="BH49" s="172">
        <f>SUMIFS('1-2 人员岗位信息'!P:P,'1-2 人员岗位信息'!$C:$C,"专业外包",'1-2 人员岗位信息'!$B:$B,$D49)</f>
        <v>0</v>
      </c>
      <c r="BI49" s="295"/>
      <c r="BJ49" s="172">
        <f t="shared" ref="BJ49:BJ56" si="100">BK49*BL49</f>
        <v>0</v>
      </c>
      <c r="BK49" s="172">
        <f>SUMIFS('1-2 人员岗位信息'!Q:Q,'1-2 人员岗位信息'!$C:$C,"专业外包",'1-2 人员岗位信息'!$B:$B,$D49)</f>
        <v>0</v>
      </c>
      <c r="BL49" s="304"/>
      <c r="BM49" s="308"/>
      <c r="BN49" s="312"/>
    </row>
    <row r="50" s="260" customFormat="1" ht="33.95" customHeight="1" outlineLevel="5" spans="2:66">
      <c r="B50" s="172" t="s">
        <v>792</v>
      </c>
      <c r="C50" s="280" t="s">
        <v>867</v>
      </c>
      <c r="D50" s="260" t="s">
        <v>837</v>
      </c>
      <c r="E50" s="172" t="s">
        <v>868</v>
      </c>
      <c r="F50" s="172"/>
      <c r="G50" s="172" t="s">
        <v>796</v>
      </c>
      <c r="H50" s="172">
        <f t="shared" si="84"/>
        <v>0</v>
      </c>
      <c r="I50" s="172" t="s">
        <v>797</v>
      </c>
      <c r="J50" s="172" t="e">
        <f t="shared" si="85"/>
        <v>#DIV/0!</v>
      </c>
      <c r="K50" s="172" t="s">
        <v>798</v>
      </c>
      <c r="L50" s="172" t="e">
        <f t="shared" si="86"/>
        <v>#DIV/0!</v>
      </c>
      <c r="M50" s="172" t="s">
        <v>799</v>
      </c>
      <c r="N50" s="172">
        <f t="shared" si="87"/>
        <v>0</v>
      </c>
      <c r="O50" s="172"/>
      <c r="P50" s="287"/>
      <c r="Q50" s="287"/>
      <c r="R50" s="287"/>
      <c r="S50" s="287"/>
      <c r="T50" s="287"/>
      <c r="U50" s="287"/>
      <c r="V50" s="287"/>
      <c r="W50" s="287"/>
      <c r="X50" s="287"/>
      <c r="Y50" s="287"/>
      <c r="Z50" s="287"/>
      <c r="AA50" s="287"/>
      <c r="AB50" s="172">
        <f t="shared" si="88"/>
        <v>0</v>
      </c>
      <c r="AC50" s="172">
        <f t="shared" si="89"/>
        <v>0</v>
      </c>
      <c r="AD50" s="172">
        <f>SUMIFS('1-2 人员岗位信息'!F:F,'1-2 人员岗位信息'!$C:$C,"专业外包",'1-2 人员岗位信息'!$B:$B,$D50)</f>
        <v>0</v>
      </c>
      <c r="AE50" s="295"/>
      <c r="AF50" s="172">
        <f t="shared" si="90"/>
        <v>0</v>
      </c>
      <c r="AG50" s="172">
        <f>SUMIFS('1-2 人员岗位信息'!G:G,'1-2 人员岗位信息'!$C:$C,"专业外包",'1-2 人员岗位信息'!$B:$B,$D50)</f>
        <v>0</v>
      </c>
      <c r="AH50" s="295"/>
      <c r="AI50" s="172">
        <f t="shared" si="91"/>
        <v>0</v>
      </c>
      <c r="AJ50" s="172">
        <f>SUMIFS('1-2 人员岗位信息'!H:H,'1-2 人员岗位信息'!$C:$C,"专业外包",'1-2 人员岗位信息'!$B:$B,$D50)</f>
        <v>0</v>
      </c>
      <c r="AK50" s="295"/>
      <c r="AL50" s="172">
        <f t="shared" si="92"/>
        <v>0</v>
      </c>
      <c r="AM50" s="172">
        <f>SUMIFS('1-2 人员岗位信息'!I:I,'1-2 人员岗位信息'!$C:$C,"专业外包",'1-2 人员岗位信息'!$B:$B,$D50)</f>
        <v>0</v>
      </c>
      <c r="AN50" s="295"/>
      <c r="AO50" s="172">
        <f t="shared" si="93"/>
        <v>0</v>
      </c>
      <c r="AP50" s="172">
        <f>SUMIFS('1-2 人员岗位信息'!J:J,'1-2 人员岗位信息'!$C:$C,"专业外包",'1-2 人员岗位信息'!$B:$B,$D50)</f>
        <v>0</v>
      </c>
      <c r="AQ50" s="295"/>
      <c r="AR50" s="172">
        <f t="shared" si="94"/>
        <v>0</v>
      </c>
      <c r="AS50" s="172">
        <f>SUMIFS('1-2 人员岗位信息'!K:K,'1-2 人员岗位信息'!$C:$C,"专业外包",'1-2 人员岗位信息'!$B:$B,$D50)</f>
        <v>0</v>
      </c>
      <c r="AT50" s="295"/>
      <c r="AU50" s="172">
        <f t="shared" si="95"/>
        <v>0</v>
      </c>
      <c r="AV50" s="172">
        <f>SUMIFS('1-2 人员岗位信息'!L:L,'1-2 人员岗位信息'!$C:$C,"专业外包",'1-2 人员岗位信息'!$B:$B,$D50)</f>
        <v>0</v>
      </c>
      <c r="AW50" s="295"/>
      <c r="AX50" s="172">
        <f t="shared" si="96"/>
        <v>0</v>
      </c>
      <c r="AY50" s="172">
        <f>SUMIFS('1-2 人员岗位信息'!M:M,'1-2 人员岗位信息'!$C:$C,"专业外包",'1-2 人员岗位信息'!$B:$B,$D50)</f>
        <v>0</v>
      </c>
      <c r="AZ50" s="295"/>
      <c r="BA50" s="172">
        <f t="shared" si="97"/>
        <v>0</v>
      </c>
      <c r="BB50" s="172">
        <f>SUMIFS('1-2 人员岗位信息'!N:N,'1-2 人员岗位信息'!$C:$C,"专业外包",'1-2 人员岗位信息'!$B:$B,$D50)</f>
        <v>0</v>
      </c>
      <c r="BC50" s="295"/>
      <c r="BD50" s="172">
        <f t="shared" si="98"/>
        <v>0</v>
      </c>
      <c r="BE50" s="172">
        <f>SUMIFS('1-2 人员岗位信息'!O:O,'1-2 人员岗位信息'!$C:$C,"专业外包",'1-2 人员岗位信息'!$B:$B,$D50)</f>
        <v>0</v>
      </c>
      <c r="BF50" s="295"/>
      <c r="BG50" s="172">
        <f t="shared" si="99"/>
        <v>0</v>
      </c>
      <c r="BH50" s="172">
        <f>SUMIFS('1-2 人员岗位信息'!P:P,'1-2 人员岗位信息'!$C:$C,"专业外包",'1-2 人员岗位信息'!$B:$B,$D50)</f>
        <v>0</v>
      </c>
      <c r="BI50" s="295"/>
      <c r="BJ50" s="172">
        <f t="shared" si="100"/>
        <v>0</v>
      </c>
      <c r="BK50" s="172">
        <f>SUMIFS('1-2 人员岗位信息'!Q:Q,'1-2 人员岗位信息'!$C:$C,"专业外包",'1-2 人员岗位信息'!$B:$B,$D50)</f>
        <v>0</v>
      </c>
      <c r="BL50" s="304"/>
      <c r="BM50" s="308"/>
      <c r="BN50" s="312"/>
    </row>
    <row r="51" s="260" customFormat="1" ht="33.95" customHeight="1" outlineLevel="5" spans="2:66">
      <c r="B51" s="172" t="s">
        <v>792</v>
      </c>
      <c r="C51" s="280" t="s">
        <v>869</v>
      </c>
      <c r="D51" s="260" t="s">
        <v>839</v>
      </c>
      <c r="E51" s="172" t="s">
        <v>840</v>
      </c>
      <c r="F51" s="172"/>
      <c r="G51" s="172" t="s">
        <v>796</v>
      </c>
      <c r="H51" s="172">
        <f t="shared" si="84"/>
        <v>0</v>
      </c>
      <c r="I51" s="172" t="s">
        <v>797</v>
      </c>
      <c r="J51" s="172" t="e">
        <f t="shared" si="85"/>
        <v>#DIV/0!</v>
      </c>
      <c r="K51" s="172" t="s">
        <v>798</v>
      </c>
      <c r="L51" s="172" t="e">
        <f t="shared" si="86"/>
        <v>#DIV/0!</v>
      </c>
      <c r="M51" s="172" t="s">
        <v>799</v>
      </c>
      <c r="N51" s="172">
        <f t="shared" si="87"/>
        <v>0</v>
      </c>
      <c r="O51" s="172"/>
      <c r="P51" s="287"/>
      <c r="Q51" s="287"/>
      <c r="R51" s="287"/>
      <c r="S51" s="287"/>
      <c r="T51" s="287"/>
      <c r="U51" s="287"/>
      <c r="V51" s="287"/>
      <c r="W51" s="287"/>
      <c r="X51" s="287"/>
      <c r="Y51" s="287"/>
      <c r="Z51" s="287"/>
      <c r="AA51" s="287"/>
      <c r="AB51" s="172">
        <f t="shared" si="88"/>
        <v>0</v>
      </c>
      <c r="AC51" s="172">
        <f t="shared" si="89"/>
        <v>0</v>
      </c>
      <c r="AD51" s="172">
        <f>SUMIFS('1-2 人员岗位信息'!F:F,'1-2 人员岗位信息'!$C:$C,"专业外包",'1-2 人员岗位信息'!$B:$B,$D51)</f>
        <v>0</v>
      </c>
      <c r="AE51" s="295"/>
      <c r="AF51" s="172">
        <f t="shared" si="90"/>
        <v>0</v>
      </c>
      <c r="AG51" s="172">
        <f>SUMIFS('1-2 人员岗位信息'!G:G,'1-2 人员岗位信息'!$C:$C,"专业外包",'1-2 人员岗位信息'!$B:$B,$D51)</f>
        <v>0</v>
      </c>
      <c r="AH51" s="295"/>
      <c r="AI51" s="172">
        <f t="shared" si="91"/>
        <v>0</v>
      </c>
      <c r="AJ51" s="172">
        <f>SUMIFS('1-2 人员岗位信息'!H:H,'1-2 人员岗位信息'!$C:$C,"专业外包",'1-2 人员岗位信息'!$B:$B,$D51)</f>
        <v>0</v>
      </c>
      <c r="AK51" s="295"/>
      <c r="AL51" s="172">
        <f t="shared" si="92"/>
        <v>0</v>
      </c>
      <c r="AM51" s="172">
        <f>SUMIFS('1-2 人员岗位信息'!I:I,'1-2 人员岗位信息'!$C:$C,"专业外包",'1-2 人员岗位信息'!$B:$B,$D51)</f>
        <v>0</v>
      </c>
      <c r="AN51" s="295"/>
      <c r="AO51" s="172">
        <f t="shared" si="93"/>
        <v>0</v>
      </c>
      <c r="AP51" s="172">
        <f>SUMIFS('1-2 人员岗位信息'!J:J,'1-2 人员岗位信息'!$C:$C,"专业外包",'1-2 人员岗位信息'!$B:$B,$D51)</f>
        <v>0</v>
      </c>
      <c r="AQ51" s="295"/>
      <c r="AR51" s="172">
        <f t="shared" si="94"/>
        <v>0</v>
      </c>
      <c r="AS51" s="172">
        <f>SUMIFS('1-2 人员岗位信息'!K:K,'1-2 人员岗位信息'!$C:$C,"专业外包",'1-2 人员岗位信息'!$B:$B,$D51)</f>
        <v>0</v>
      </c>
      <c r="AT51" s="295"/>
      <c r="AU51" s="172">
        <f t="shared" si="95"/>
        <v>0</v>
      </c>
      <c r="AV51" s="172">
        <f>SUMIFS('1-2 人员岗位信息'!L:L,'1-2 人员岗位信息'!$C:$C,"专业外包",'1-2 人员岗位信息'!$B:$B,$D51)</f>
        <v>0</v>
      </c>
      <c r="AW51" s="295"/>
      <c r="AX51" s="172">
        <f t="shared" si="96"/>
        <v>0</v>
      </c>
      <c r="AY51" s="172">
        <f>SUMIFS('1-2 人员岗位信息'!M:M,'1-2 人员岗位信息'!$C:$C,"专业外包",'1-2 人员岗位信息'!$B:$B,$D51)</f>
        <v>0</v>
      </c>
      <c r="AZ51" s="295"/>
      <c r="BA51" s="172">
        <f t="shared" si="97"/>
        <v>0</v>
      </c>
      <c r="BB51" s="172">
        <f>SUMIFS('1-2 人员岗位信息'!N:N,'1-2 人员岗位信息'!$C:$C,"专业外包",'1-2 人员岗位信息'!$B:$B,$D51)</f>
        <v>0</v>
      </c>
      <c r="BC51" s="295"/>
      <c r="BD51" s="172">
        <f t="shared" si="98"/>
        <v>0</v>
      </c>
      <c r="BE51" s="172">
        <f>SUMIFS('1-2 人员岗位信息'!O:O,'1-2 人员岗位信息'!$C:$C,"专业外包",'1-2 人员岗位信息'!$B:$B,$D51)</f>
        <v>0</v>
      </c>
      <c r="BF51" s="295"/>
      <c r="BG51" s="172">
        <f t="shared" si="99"/>
        <v>0</v>
      </c>
      <c r="BH51" s="172">
        <f>SUMIFS('1-2 人员岗位信息'!P:P,'1-2 人员岗位信息'!$C:$C,"专业外包",'1-2 人员岗位信息'!$B:$B,$D51)</f>
        <v>0</v>
      </c>
      <c r="BI51" s="295"/>
      <c r="BJ51" s="172">
        <f t="shared" si="100"/>
        <v>0</v>
      </c>
      <c r="BK51" s="172">
        <f>SUMIFS('1-2 人员岗位信息'!Q:Q,'1-2 人员岗位信息'!$C:$C,"专业外包",'1-2 人员岗位信息'!$B:$B,$D51)</f>
        <v>0</v>
      </c>
      <c r="BL51" s="304"/>
      <c r="BM51" s="308"/>
      <c r="BN51" s="312"/>
    </row>
    <row r="52" s="260" customFormat="1" ht="33.95" customHeight="1" outlineLevel="5" spans="2:66">
      <c r="B52" s="172" t="s">
        <v>792</v>
      </c>
      <c r="C52" s="280" t="s">
        <v>870</v>
      </c>
      <c r="D52" s="260" t="s">
        <v>842</v>
      </c>
      <c r="E52" s="172" t="s">
        <v>843</v>
      </c>
      <c r="F52" s="172"/>
      <c r="G52" s="172" t="s">
        <v>796</v>
      </c>
      <c r="H52" s="172">
        <f t="shared" si="84"/>
        <v>0</v>
      </c>
      <c r="I52" s="172" t="s">
        <v>797</v>
      </c>
      <c r="J52" s="172" t="e">
        <f t="shared" si="85"/>
        <v>#DIV/0!</v>
      </c>
      <c r="K52" s="172" t="s">
        <v>798</v>
      </c>
      <c r="L52" s="172" t="e">
        <f t="shared" si="86"/>
        <v>#DIV/0!</v>
      </c>
      <c r="M52" s="172" t="s">
        <v>799</v>
      </c>
      <c r="N52" s="172">
        <f t="shared" si="87"/>
        <v>0</v>
      </c>
      <c r="O52" s="172"/>
      <c r="P52" s="287"/>
      <c r="Q52" s="287"/>
      <c r="R52" s="287"/>
      <c r="S52" s="287"/>
      <c r="T52" s="287"/>
      <c r="U52" s="287"/>
      <c r="V52" s="287"/>
      <c r="W52" s="287"/>
      <c r="X52" s="287"/>
      <c r="Y52" s="287"/>
      <c r="Z52" s="287"/>
      <c r="AA52" s="287"/>
      <c r="AB52" s="172">
        <f t="shared" si="88"/>
        <v>0</v>
      </c>
      <c r="AC52" s="172">
        <f t="shared" si="89"/>
        <v>0</v>
      </c>
      <c r="AD52" s="172">
        <f>SUMIFS('1-2 人员岗位信息'!F:F,'1-2 人员岗位信息'!$C:$C,"专业外包",'1-2 人员岗位信息'!$B:$B,$D52)</f>
        <v>0</v>
      </c>
      <c r="AE52" s="295"/>
      <c r="AF52" s="172">
        <f t="shared" si="90"/>
        <v>0</v>
      </c>
      <c r="AG52" s="172">
        <f>SUMIFS('1-2 人员岗位信息'!G:G,'1-2 人员岗位信息'!$C:$C,"专业外包",'1-2 人员岗位信息'!$B:$B,$D52)</f>
        <v>0</v>
      </c>
      <c r="AH52" s="295"/>
      <c r="AI52" s="172">
        <f t="shared" si="91"/>
        <v>0</v>
      </c>
      <c r="AJ52" s="172">
        <f>SUMIFS('1-2 人员岗位信息'!H:H,'1-2 人员岗位信息'!$C:$C,"专业外包",'1-2 人员岗位信息'!$B:$B,$D52)</f>
        <v>0</v>
      </c>
      <c r="AK52" s="295"/>
      <c r="AL52" s="172">
        <f t="shared" si="92"/>
        <v>0</v>
      </c>
      <c r="AM52" s="172">
        <f>SUMIFS('1-2 人员岗位信息'!I:I,'1-2 人员岗位信息'!$C:$C,"专业外包",'1-2 人员岗位信息'!$B:$B,$D52)</f>
        <v>0</v>
      </c>
      <c r="AN52" s="295"/>
      <c r="AO52" s="172">
        <f t="shared" si="93"/>
        <v>0</v>
      </c>
      <c r="AP52" s="172">
        <f>SUMIFS('1-2 人员岗位信息'!J:J,'1-2 人员岗位信息'!$C:$C,"专业外包",'1-2 人员岗位信息'!$B:$B,$D52)</f>
        <v>0</v>
      </c>
      <c r="AQ52" s="295"/>
      <c r="AR52" s="172">
        <f t="shared" si="94"/>
        <v>0</v>
      </c>
      <c r="AS52" s="172">
        <f>SUMIFS('1-2 人员岗位信息'!K:K,'1-2 人员岗位信息'!$C:$C,"专业外包",'1-2 人员岗位信息'!$B:$B,$D52)</f>
        <v>0</v>
      </c>
      <c r="AT52" s="295"/>
      <c r="AU52" s="172">
        <f t="shared" si="95"/>
        <v>0</v>
      </c>
      <c r="AV52" s="172">
        <f>SUMIFS('1-2 人员岗位信息'!L:L,'1-2 人员岗位信息'!$C:$C,"专业外包",'1-2 人员岗位信息'!$B:$B,$D52)</f>
        <v>0</v>
      </c>
      <c r="AW52" s="295"/>
      <c r="AX52" s="172">
        <f t="shared" si="96"/>
        <v>0</v>
      </c>
      <c r="AY52" s="172">
        <f>SUMIFS('1-2 人员岗位信息'!M:M,'1-2 人员岗位信息'!$C:$C,"专业外包",'1-2 人员岗位信息'!$B:$B,$D52)</f>
        <v>0</v>
      </c>
      <c r="AZ52" s="295"/>
      <c r="BA52" s="172">
        <f t="shared" si="97"/>
        <v>0</v>
      </c>
      <c r="BB52" s="172">
        <f>SUMIFS('1-2 人员岗位信息'!N:N,'1-2 人员岗位信息'!$C:$C,"专业外包",'1-2 人员岗位信息'!$B:$B,$D52)</f>
        <v>0</v>
      </c>
      <c r="BC52" s="295"/>
      <c r="BD52" s="172">
        <f t="shared" si="98"/>
        <v>0</v>
      </c>
      <c r="BE52" s="172">
        <f>SUMIFS('1-2 人员岗位信息'!O:O,'1-2 人员岗位信息'!$C:$C,"专业外包",'1-2 人员岗位信息'!$B:$B,$D52)</f>
        <v>0</v>
      </c>
      <c r="BF52" s="295"/>
      <c r="BG52" s="172">
        <f t="shared" si="99"/>
        <v>0</v>
      </c>
      <c r="BH52" s="172">
        <f>SUMIFS('1-2 人员岗位信息'!P:P,'1-2 人员岗位信息'!$C:$C,"专业外包",'1-2 人员岗位信息'!$B:$B,$D52)</f>
        <v>0</v>
      </c>
      <c r="BI52" s="295"/>
      <c r="BJ52" s="172">
        <f t="shared" si="100"/>
        <v>0</v>
      </c>
      <c r="BK52" s="172">
        <f>SUMIFS('1-2 人员岗位信息'!Q:Q,'1-2 人员岗位信息'!$C:$C,"专业外包",'1-2 人员岗位信息'!$B:$B,$D52)</f>
        <v>0</v>
      </c>
      <c r="BL52" s="304"/>
      <c r="BM52" s="308"/>
      <c r="BN52" s="312"/>
    </row>
    <row r="53" s="260" customFormat="1" ht="33.95" customHeight="1" outlineLevel="5" spans="2:66">
      <c r="B53" s="172" t="s">
        <v>792</v>
      </c>
      <c r="C53" s="280" t="s">
        <v>871</v>
      </c>
      <c r="D53" s="260" t="s">
        <v>845</v>
      </c>
      <c r="E53" s="172" t="s">
        <v>846</v>
      </c>
      <c r="F53" s="172"/>
      <c r="G53" s="172" t="s">
        <v>796</v>
      </c>
      <c r="H53" s="172">
        <f t="shared" si="84"/>
        <v>0</v>
      </c>
      <c r="I53" s="172" t="s">
        <v>797</v>
      </c>
      <c r="J53" s="172" t="e">
        <f t="shared" si="85"/>
        <v>#DIV/0!</v>
      </c>
      <c r="K53" s="172" t="s">
        <v>798</v>
      </c>
      <c r="L53" s="172" t="e">
        <f t="shared" si="86"/>
        <v>#DIV/0!</v>
      </c>
      <c r="M53" s="172" t="s">
        <v>799</v>
      </c>
      <c r="N53" s="172">
        <f t="shared" si="87"/>
        <v>0</v>
      </c>
      <c r="O53" s="172"/>
      <c r="P53" s="287"/>
      <c r="Q53" s="287"/>
      <c r="R53" s="287"/>
      <c r="S53" s="287"/>
      <c r="T53" s="287"/>
      <c r="U53" s="287"/>
      <c r="V53" s="287"/>
      <c r="W53" s="287"/>
      <c r="X53" s="287"/>
      <c r="Y53" s="287"/>
      <c r="Z53" s="287"/>
      <c r="AA53" s="287"/>
      <c r="AB53" s="172">
        <f t="shared" si="88"/>
        <v>0</v>
      </c>
      <c r="AC53" s="172">
        <f t="shared" si="89"/>
        <v>0</v>
      </c>
      <c r="AD53" s="172">
        <f>SUMIFS('1-2 人员岗位信息'!F:F,'1-2 人员岗位信息'!$C:$C,"专业外包",'1-2 人员岗位信息'!$B:$B,$D53)</f>
        <v>0</v>
      </c>
      <c r="AE53" s="295"/>
      <c r="AF53" s="172">
        <f t="shared" si="90"/>
        <v>0</v>
      </c>
      <c r="AG53" s="172">
        <f>SUMIFS('1-2 人员岗位信息'!G:G,'1-2 人员岗位信息'!$C:$C,"专业外包",'1-2 人员岗位信息'!$B:$B,$D53)</f>
        <v>0</v>
      </c>
      <c r="AH53" s="295"/>
      <c r="AI53" s="172">
        <f t="shared" si="91"/>
        <v>0</v>
      </c>
      <c r="AJ53" s="172">
        <f>SUMIFS('1-2 人员岗位信息'!H:H,'1-2 人员岗位信息'!$C:$C,"专业外包",'1-2 人员岗位信息'!$B:$B,$D53)</f>
        <v>0</v>
      </c>
      <c r="AK53" s="295"/>
      <c r="AL53" s="172">
        <f t="shared" si="92"/>
        <v>0</v>
      </c>
      <c r="AM53" s="172">
        <f>SUMIFS('1-2 人员岗位信息'!I:I,'1-2 人员岗位信息'!$C:$C,"专业外包",'1-2 人员岗位信息'!$B:$B,$D53)</f>
        <v>0</v>
      </c>
      <c r="AN53" s="295"/>
      <c r="AO53" s="172">
        <f t="shared" si="93"/>
        <v>0</v>
      </c>
      <c r="AP53" s="172">
        <f>SUMIFS('1-2 人员岗位信息'!J:J,'1-2 人员岗位信息'!$C:$C,"专业外包",'1-2 人员岗位信息'!$B:$B,$D53)</f>
        <v>0</v>
      </c>
      <c r="AQ53" s="295"/>
      <c r="AR53" s="172">
        <f t="shared" si="94"/>
        <v>0</v>
      </c>
      <c r="AS53" s="172">
        <f>SUMIFS('1-2 人员岗位信息'!K:K,'1-2 人员岗位信息'!$C:$C,"专业外包",'1-2 人员岗位信息'!$B:$B,$D53)</f>
        <v>0</v>
      </c>
      <c r="AT53" s="295"/>
      <c r="AU53" s="172">
        <f t="shared" si="95"/>
        <v>0</v>
      </c>
      <c r="AV53" s="172">
        <f>SUMIFS('1-2 人员岗位信息'!L:L,'1-2 人员岗位信息'!$C:$C,"专业外包",'1-2 人员岗位信息'!$B:$B,$D53)</f>
        <v>0</v>
      </c>
      <c r="AW53" s="295"/>
      <c r="AX53" s="172">
        <f t="shared" si="96"/>
        <v>0</v>
      </c>
      <c r="AY53" s="172">
        <f>SUMIFS('1-2 人员岗位信息'!M:M,'1-2 人员岗位信息'!$C:$C,"专业外包",'1-2 人员岗位信息'!$B:$B,$D53)</f>
        <v>0</v>
      </c>
      <c r="AZ53" s="295"/>
      <c r="BA53" s="172">
        <f t="shared" si="97"/>
        <v>0</v>
      </c>
      <c r="BB53" s="172">
        <f>SUMIFS('1-2 人员岗位信息'!N:N,'1-2 人员岗位信息'!$C:$C,"专业外包",'1-2 人员岗位信息'!$B:$B,$D53)</f>
        <v>0</v>
      </c>
      <c r="BC53" s="295"/>
      <c r="BD53" s="172">
        <f t="shared" si="98"/>
        <v>0</v>
      </c>
      <c r="BE53" s="172">
        <f>SUMIFS('1-2 人员岗位信息'!O:O,'1-2 人员岗位信息'!$C:$C,"专业外包",'1-2 人员岗位信息'!$B:$B,$D53)</f>
        <v>0</v>
      </c>
      <c r="BF53" s="295"/>
      <c r="BG53" s="172">
        <f t="shared" si="99"/>
        <v>0</v>
      </c>
      <c r="BH53" s="172">
        <f>SUMIFS('1-2 人员岗位信息'!P:P,'1-2 人员岗位信息'!$C:$C,"专业外包",'1-2 人员岗位信息'!$B:$B,$D53)</f>
        <v>0</v>
      </c>
      <c r="BI53" s="295"/>
      <c r="BJ53" s="172">
        <f t="shared" si="100"/>
        <v>0</v>
      </c>
      <c r="BK53" s="172">
        <f>SUMIFS('1-2 人员岗位信息'!Q:Q,'1-2 人员岗位信息'!$C:$C,"专业外包",'1-2 人员岗位信息'!$B:$B,$D53)</f>
        <v>0</v>
      </c>
      <c r="BL53" s="304"/>
      <c r="BM53" s="308"/>
      <c r="BN53" s="312"/>
    </row>
    <row r="54" s="260" customFormat="1" ht="33.95" customHeight="1" outlineLevel="5" spans="2:66">
      <c r="B54" s="172" t="s">
        <v>792</v>
      </c>
      <c r="C54" s="280" t="s">
        <v>872</v>
      </c>
      <c r="D54" s="260" t="s">
        <v>848</v>
      </c>
      <c r="E54" s="172" t="s">
        <v>849</v>
      </c>
      <c r="F54" s="172"/>
      <c r="G54" s="172" t="s">
        <v>796</v>
      </c>
      <c r="H54" s="172">
        <f t="shared" si="84"/>
        <v>0</v>
      </c>
      <c r="I54" s="172" t="s">
        <v>797</v>
      </c>
      <c r="J54" s="172" t="e">
        <f t="shared" si="85"/>
        <v>#DIV/0!</v>
      </c>
      <c r="K54" s="172" t="s">
        <v>798</v>
      </c>
      <c r="L54" s="172" t="e">
        <f t="shared" si="86"/>
        <v>#DIV/0!</v>
      </c>
      <c r="M54" s="172" t="s">
        <v>799</v>
      </c>
      <c r="N54" s="172">
        <f t="shared" si="87"/>
        <v>0</v>
      </c>
      <c r="O54" s="172"/>
      <c r="P54" s="287"/>
      <c r="Q54" s="287"/>
      <c r="R54" s="287"/>
      <c r="S54" s="287"/>
      <c r="T54" s="287"/>
      <c r="U54" s="287"/>
      <c r="V54" s="287"/>
      <c r="W54" s="287"/>
      <c r="X54" s="287"/>
      <c r="Y54" s="287"/>
      <c r="Z54" s="287"/>
      <c r="AA54" s="287"/>
      <c r="AB54" s="172">
        <f t="shared" si="88"/>
        <v>0</v>
      </c>
      <c r="AC54" s="172">
        <f t="shared" si="89"/>
        <v>0</v>
      </c>
      <c r="AD54" s="172">
        <f>SUMIFS('1-2 人员岗位信息'!F:F,'1-2 人员岗位信息'!$C:$C,"专业外包",'1-2 人员岗位信息'!$B:$B,$D54)</f>
        <v>0</v>
      </c>
      <c r="AE54" s="295"/>
      <c r="AF54" s="172">
        <f t="shared" si="90"/>
        <v>0</v>
      </c>
      <c r="AG54" s="172">
        <f>SUMIFS('1-2 人员岗位信息'!G:G,'1-2 人员岗位信息'!$C:$C,"专业外包",'1-2 人员岗位信息'!$B:$B,$D54)</f>
        <v>0</v>
      </c>
      <c r="AH54" s="295"/>
      <c r="AI54" s="172">
        <f t="shared" si="91"/>
        <v>0</v>
      </c>
      <c r="AJ54" s="172">
        <f>SUMIFS('1-2 人员岗位信息'!H:H,'1-2 人员岗位信息'!$C:$C,"专业外包",'1-2 人员岗位信息'!$B:$B,$D54)</f>
        <v>0</v>
      </c>
      <c r="AK54" s="295"/>
      <c r="AL54" s="172">
        <f t="shared" si="92"/>
        <v>0</v>
      </c>
      <c r="AM54" s="172">
        <f>SUMIFS('1-2 人员岗位信息'!I:I,'1-2 人员岗位信息'!$C:$C,"专业外包",'1-2 人员岗位信息'!$B:$B,$D54)</f>
        <v>0</v>
      </c>
      <c r="AN54" s="295"/>
      <c r="AO54" s="172">
        <f t="shared" si="93"/>
        <v>0</v>
      </c>
      <c r="AP54" s="172">
        <f>SUMIFS('1-2 人员岗位信息'!J:J,'1-2 人员岗位信息'!$C:$C,"专业外包",'1-2 人员岗位信息'!$B:$B,$D54)</f>
        <v>0</v>
      </c>
      <c r="AQ54" s="295"/>
      <c r="AR54" s="172">
        <f t="shared" si="94"/>
        <v>0</v>
      </c>
      <c r="AS54" s="172">
        <f>SUMIFS('1-2 人员岗位信息'!K:K,'1-2 人员岗位信息'!$C:$C,"专业外包",'1-2 人员岗位信息'!$B:$B,$D54)</f>
        <v>0</v>
      </c>
      <c r="AT54" s="295"/>
      <c r="AU54" s="172">
        <f t="shared" si="95"/>
        <v>0</v>
      </c>
      <c r="AV54" s="172">
        <f>SUMIFS('1-2 人员岗位信息'!L:L,'1-2 人员岗位信息'!$C:$C,"专业外包",'1-2 人员岗位信息'!$B:$B,$D54)</f>
        <v>0</v>
      </c>
      <c r="AW54" s="295"/>
      <c r="AX54" s="172">
        <f t="shared" si="96"/>
        <v>0</v>
      </c>
      <c r="AY54" s="172">
        <f>SUMIFS('1-2 人员岗位信息'!M:M,'1-2 人员岗位信息'!$C:$C,"专业外包",'1-2 人员岗位信息'!$B:$B,$D54)</f>
        <v>0</v>
      </c>
      <c r="AZ54" s="295"/>
      <c r="BA54" s="172">
        <f t="shared" si="97"/>
        <v>0</v>
      </c>
      <c r="BB54" s="172">
        <f>SUMIFS('1-2 人员岗位信息'!N:N,'1-2 人员岗位信息'!$C:$C,"专业外包",'1-2 人员岗位信息'!$B:$B,$D54)</f>
        <v>0</v>
      </c>
      <c r="BC54" s="295"/>
      <c r="BD54" s="172">
        <f t="shared" si="98"/>
        <v>0</v>
      </c>
      <c r="BE54" s="172">
        <f>SUMIFS('1-2 人员岗位信息'!O:O,'1-2 人员岗位信息'!$C:$C,"专业外包",'1-2 人员岗位信息'!$B:$B,$D54)</f>
        <v>0</v>
      </c>
      <c r="BF54" s="295"/>
      <c r="BG54" s="172">
        <f t="shared" si="99"/>
        <v>0</v>
      </c>
      <c r="BH54" s="172">
        <f>SUMIFS('1-2 人员岗位信息'!P:P,'1-2 人员岗位信息'!$C:$C,"专业外包",'1-2 人员岗位信息'!$B:$B,$D54)</f>
        <v>0</v>
      </c>
      <c r="BI54" s="295"/>
      <c r="BJ54" s="172">
        <f t="shared" si="100"/>
        <v>0</v>
      </c>
      <c r="BK54" s="172">
        <f>SUMIFS('1-2 人员岗位信息'!Q:Q,'1-2 人员岗位信息'!$C:$C,"专业外包",'1-2 人员岗位信息'!$B:$B,$D54)</f>
        <v>0</v>
      </c>
      <c r="BL54" s="304"/>
      <c r="BM54" s="308"/>
      <c r="BN54" s="312"/>
    </row>
    <row r="55" s="260" customFormat="1" ht="33.95" customHeight="1" outlineLevel="5" spans="2:66">
      <c r="B55" s="172" t="s">
        <v>792</v>
      </c>
      <c r="C55" s="280" t="s">
        <v>873</v>
      </c>
      <c r="D55" s="260" t="s">
        <v>851</v>
      </c>
      <c r="E55" s="172" t="s">
        <v>852</v>
      </c>
      <c r="F55" s="172"/>
      <c r="G55" s="172" t="s">
        <v>796</v>
      </c>
      <c r="H55" s="172">
        <f t="shared" si="84"/>
        <v>0</v>
      </c>
      <c r="I55" s="172" t="s">
        <v>797</v>
      </c>
      <c r="J55" s="172" t="e">
        <f t="shared" si="85"/>
        <v>#DIV/0!</v>
      </c>
      <c r="K55" s="172" t="s">
        <v>798</v>
      </c>
      <c r="L55" s="172" t="e">
        <f t="shared" si="86"/>
        <v>#DIV/0!</v>
      </c>
      <c r="M55" s="172" t="s">
        <v>799</v>
      </c>
      <c r="N55" s="172">
        <f t="shared" si="87"/>
        <v>0</v>
      </c>
      <c r="O55" s="172"/>
      <c r="P55" s="287"/>
      <c r="Q55" s="287"/>
      <c r="R55" s="287"/>
      <c r="S55" s="287"/>
      <c r="T55" s="287"/>
      <c r="U55" s="287"/>
      <c r="V55" s="287"/>
      <c r="W55" s="287"/>
      <c r="X55" s="287"/>
      <c r="Y55" s="287"/>
      <c r="Z55" s="287"/>
      <c r="AA55" s="287"/>
      <c r="AB55" s="172">
        <f t="shared" si="88"/>
        <v>0</v>
      </c>
      <c r="AC55" s="172">
        <f t="shared" si="89"/>
        <v>0</v>
      </c>
      <c r="AD55" s="172">
        <f>SUMIFS('1-2 人员岗位信息'!F:F,'1-2 人员岗位信息'!$C:$C,"专业外包",'1-2 人员岗位信息'!$B:$B,$D55)</f>
        <v>0</v>
      </c>
      <c r="AE55" s="295"/>
      <c r="AF55" s="172">
        <f t="shared" si="90"/>
        <v>0</v>
      </c>
      <c r="AG55" s="172">
        <f>SUMIFS('1-2 人员岗位信息'!G:G,'1-2 人员岗位信息'!$C:$C,"专业外包",'1-2 人员岗位信息'!$B:$B,$D55)</f>
        <v>0</v>
      </c>
      <c r="AH55" s="295"/>
      <c r="AI55" s="172">
        <f t="shared" si="91"/>
        <v>0</v>
      </c>
      <c r="AJ55" s="172">
        <f>SUMIFS('1-2 人员岗位信息'!H:H,'1-2 人员岗位信息'!$C:$C,"专业外包",'1-2 人员岗位信息'!$B:$B,$D55)</f>
        <v>0</v>
      </c>
      <c r="AK55" s="295"/>
      <c r="AL55" s="172">
        <f t="shared" si="92"/>
        <v>0</v>
      </c>
      <c r="AM55" s="172">
        <f>SUMIFS('1-2 人员岗位信息'!I:I,'1-2 人员岗位信息'!$C:$C,"专业外包",'1-2 人员岗位信息'!$B:$B,$D55)</f>
        <v>0</v>
      </c>
      <c r="AN55" s="295"/>
      <c r="AO55" s="172">
        <f t="shared" si="93"/>
        <v>0</v>
      </c>
      <c r="AP55" s="172">
        <f>SUMIFS('1-2 人员岗位信息'!J:J,'1-2 人员岗位信息'!$C:$C,"专业外包",'1-2 人员岗位信息'!$B:$B,$D55)</f>
        <v>0</v>
      </c>
      <c r="AQ55" s="295"/>
      <c r="AR55" s="172">
        <f t="shared" si="94"/>
        <v>0</v>
      </c>
      <c r="AS55" s="172">
        <f>SUMIFS('1-2 人员岗位信息'!K:K,'1-2 人员岗位信息'!$C:$C,"专业外包",'1-2 人员岗位信息'!$B:$B,$D55)</f>
        <v>0</v>
      </c>
      <c r="AT55" s="295"/>
      <c r="AU55" s="172">
        <f t="shared" si="95"/>
        <v>0</v>
      </c>
      <c r="AV55" s="172">
        <f>SUMIFS('1-2 人员岗位信息'!L:L,'1-2 人员岗位信息'!$C:$C,"专业外包",'1-2 人员岗位信息'!$B:$B,$D55)</f>
        <v>0</v>
      </c>
      <c r="AW55" s="295"/>
      <c r="AX55" s="172">
        <f t="shared" si="96"/>
        <v>0</v>
      </c>
      <c r="AY55" s="172">
        <f>SUMIFS('1-2 人员岗位信息'!M:M,'1-2 人员岗位信息'!$C:$C,"专业外包",'1-2 人员岗位信息'!$B:$B,$D55)</f>
        <v>0</v>
      </c>
      <c r="AZ55" s="295"/>
      <c r="BA55" s="172">
        <f t="shared" si="97"/>
        <v>0</v>
      </c>
      <c r="BB55" s="172">
        <f>SUMIFS('1-2 人员岗位信息'!N:N,'1-2 人员岗位信息'!$C:$C,"专业外包",'1-2 人员岗位信息'!$B:$B,$D55)</f>
        <v>0</v>
      </c>
      <c r="BC55" s="295"/>
      <c r="BD55" s="172">
        <f t="shared" si="98"/>
        <v>0</v>
      </c>
      <c r="BE55" s="172">
        <f>SUMIFS('1-2 人员岗位信息'!O:O,'1-2 人员岗位信息'!$C:$C,"专业外包",'1-2 人员岗位信息'!$B:$B,$D55)</f>
        <v>0</v>
      </c>
      <c r="BF55" s="295"/>
      <c r="BG55" s="172">
        <f t="shared" si="99"/>
        <v>0</v>
      </c>
      <c r="BH55" s="172">
        <f>SUMIFS('1-2 人员岗位信息'!P:P,'1-2 人员岗位信息'!$C:$C,"专业外包",'1-2 人员岗位信息'!$B:$B,$D55)</f>
        <v>0</v>
      </c>
      <c r="BI55" s="295"/>
      <c r="BJ55" s="172">
        <f t="shared" si="100"/>
        <v>0</v>
      </c>
      <c r="BK55" s="172">
        <f>SUMIFS('1-2 人员岗位信息'!Q:Q,'1-2 人员岗位信息'!$C:$C,"专业外包",'1-2 人员岗位信息'!$B:$B,$D55)</f>
        <v>0</v>
      </c>
      <c r="BL55" s="304"/>
      <c r="BM55" s="308"/>
      <c r="BN55" s="312"/>
    </row>
    <row r="56" s="260" customFormat="1" ht="33.95" customHeight="1" outlineLevel="5" spans="2:66">
      <c r="B56" s="172" t="s">
        <v>792</v>
      </c>
      <c r="C56" s="280" t="s">
        <v>874</v>
      </c>
      <c r="D56" s="260" t="s">
        <v>854</v>
      </c>
      <c r="E56" s="172" t="s">
        <v>814</v>
      </c>
      <c r="F56" s="172"/>
      <c r="G56" s="172" t="s">
        <v>796</v>
      </c>
      <c r="H56" s="172">
        <f t="shared" si="84"/>
        <v>0</v>
      </c>
      <c r="I56" s="172" t="s">
        <v>797</v>
      </c>
      <c r="J56" s="172" t="e">
        <f t="shared" si="85"/>
        <v>#DIV/0!</v>
      </c>
      <c r="K56" s="172" t="s">
        <v>798</v>
      </c>
      <c r="L56" s="172" t="e">
        <f t="shared" si="86"/>
        <v>#DIV/0!</v>
      </c>
      <c r="M56" s="172" t="s">
        <v>799</v>
      </c>
      <c r="N56" s="172">
        <f t="shared" si="87"/>
        <v>0</v>
      </c>
      <c r="O56" s="172"/>
      <c r="P56" s="287"/>
      <c r="Q56" s="287"/>
      <c r="R56" s="287"/>
      <c r="S56" s="287"/>
      <c r="T56" s="287"/>
      <c r="U56" s="287"/>
      <c r="V56" s="287"/>
      <c r="W56" s="287"/>
      <c r="X56" s="287"/>
      <c r="Y56" s="287"/>
      <c r="Z56" s="287"/>
      <c r="AA56" s="287"/>
      <c r="AB56" s="172">
        <f t="shared" si="88"/>
        <v>0</v>
      </c>
      <c r="AC56" s="172">
        <f t="shared" si="89"/>
        <v>0</v>
      </c>
      <c r="AD56" s="172">
        <f>SUMIFS('1-2 人员岗位信息'!F:F,'1-2 人员岗位信息'!$C:$C,"专业外包",'1-2 人员岗位信息'!$B:$B,$D56)</f>
        <v>0</v>
      </c>
      <c r="AE56" s="295"/>
      <c r="AF56" s="172">
        <f t="shared" si="90"/>
        <v>0</v>
      </c>
      <c r="AG56" s="172">
        <f>SUMIFS('1-2 人员岗位信息'!G:G,'1-2 人员岗位信息'!$C:$C,"专业外包",'1-2 人员岗位信息'!$B:$B,$D56)</f>
        <v>0</v>
      </c>
      <c r="AH56" s="295"/>
      <c r="AI56" s="172">
        <f t="shared" si="91"/>
        <v>0</v>
      </c>
      <c r="AJ56" s="172">
        <f>SUMIFS('1-2 人员岗位信息'!H:H,'1-2 人员岗位信息'!$C:$C,"专业外包",'1-2 人员岗位信息'!$B:$B,$D56)</f>
        <v>0</v>
      </c>
      <c r="AK56" s="295"/>
      <c r="AL56" s="172">
        <f t="shared" si="92"/>
        <v>0</v>
      </c>
      <c r="AM56" s="172">
        <f>SUMIFS('1-2 人员岗位信息'!I:I,'1-2 人员岗位信息'!$C:$C,"专业外包",'1-2 人员岗位信息'!$B:$B,$D56)</f>
        <v>0</v>
      </c>
      <c r="AN56" s="295"/>
      <c r="AO56" s="172">
        <f t="shared" si="93"/>
        <v>0</v>
      </c>
      <c r="AP56" s="172">
        <f>SUMIFS('1-2 人员岗位信息'!J:J,'1-2 人员岗位信息'!$C:$C,"专业外包",'1-2 人员岗位信息'!$B:$B,$D56)</f>
        <v>0</v>
      </c>
      <c r="AQ56" s="295"/>
      <c r="AR56" s="172">
        <f t="shared" si="94"/>
        <v>0</v>
      </c>
      <c r="AS56" s="172">
        <f>SUMIFS('1-2 人员岗位信息'!K:K,'1-2 人员岗位信息'!$C:$C,"专业外包",'1-2 人员岗位信息'!$B:$B,$D56)</f>
        <v>0</v>
      </c>
      <c r="AT56" s="295"/>
      <c r="AU56" s="172">
        <f t="shared" si="95"/>
        <v>0</v>
      </c>
      <c r="AV56" s="172">
        <f>SUMIFS('1-2 人员岗位信息'!L:L,'1-2 人员岗位信息'!$C:$C,"专业外包",'1-2 人员岗位信息'!$B:$B,$D56)</f>
        <v>0</v>
      </c>
      <c r="AW56" s="295"/>
      <c r="AX56" s="172">
        <f t="shared" si="96"/>
        <v>0</v>
      </c>
      <c r="AY56" s="172">
        <f>SUMIFS('1-2 人员岗位信息'!M:M,'1-2 人员岗位信息'!$C:$C,"专业外包",'1-2 人员岗位信息'!$B:$B,$D56)</f>
        <v>0</v>
      </c>
      <c r="AZ56" s="295"/>
      <c r="BA56" s="172">
        <f t="shared" si="97"/>
        <v>0</v>
      </c>
      <c r="BB56" s="172">
        <f>SUMIFS('1-2 人员岗位信息'!N:N,'1-2 人员岗位信息'!$C:$C,"专业外包",'1-2 人员岗位信息'!$B:$B,$D56)</f>
        <v>0</v>
      </c>
      <c r="BC56" s="295"/>
      <c r="BD56" s="172">
        <f t="shared" si="98"/>
        <v>0</v>
      </c>
      <c r="BE56" s="172">
        <f>SUMIFS('1-2 人员岗位信息'!O:O,'1-2 人员岗位信息'!$C:$C,"专业外包",'1-2 人员岗位信息'!$B:$B,$D56)</f>
        <v>0</v>
      </c>
      <c r="BF56" s="295"/>
      <c r="BG56" s="172">
        <f t="shared" si="99"/>
        <v>0</v>
      </c>
      <c r="BH56" s="172">
        <f>SUMIFS('1-2 人员岗位信息'!P:P,'1-2 人员岗位信息'!$C:$C,"专业外包",'1-2 人员岗位信息'!$B:$B,$D56)</f>
        <v>0</v>
      </c>
      <c r="BI56" s="295"/>
      <c r="BJ56" s="172">
        <f t="shared" si="100"/>
        <v>0</v>
      </c>
      <c r="BK56" s="172">
        <f>SUMIFS('1-2 人员岗位信息'!Q:Q,'1-2 人员岗位信息'!$C:$C,"专业外包",'1-2 人员岗位信息'!$B:$B,$D56)</f>
        <v>0</v>
      </c>
      <c r="BL56" s="304"/>
      <c r="BM56" s="308"/>
      <c r="BN56" s="312"/>
    </row>
    <row r="57" s="49" customFormat="1" ht="33.95" customHeight="1" outlineLevel="3" spans="2:66">
      <c r="B57" s="112" t="s">
        <v>787</v>
      </c>
      <c r="C57" s="113" t="s">
        <v>875</v>
      </c>
      <c r="D57" s="49" t="s">
        <v>876</v>
      </c>
      <c r="E57" s="112"/>
      <c r="F57" s="112"/>
      <c r="G57" s="112"/>
      <c r="H57" s="112">
        <f>H58+H69+H80+H91</f>
        <v>499200</v>
      </c>
      <c r="I57" s="112"/>
      <c r="J57" s="112"/>
      <c r="K57" s="112"/>
      <c r="L57" s="112"/>
      <c r="M57" s="112"/>
      <c r="N57" s="112"/>
      <c r="O57" s="112"/>
      <c r="P57" s="285"/>
      <c r="Q57" s="285"/>
      <c r="R57" s="285"/>
      <c r="S57" s="285"/>
      <c r="T57" s="285"/>
      <c r="U57" s="285"/>
      <c r="V57" s="285"/>
      <c r="W57" s="285"/>
      <c r="X57" s="285"/>
      <c r="Y57" s="285"/>
      <c r="Z57" s="285"/>
      <c r="AA57" s="285"/>
      <c r="AB57" s="112">
        <f>AB58+AB69+AB80+AB91</f>
        <v>499200</v>
      </c>
      <c r="AC57" s="112">
        <f>AC58+AC69+AC80+AC91</f>
        <v>41600</v>
      </c>
      <c r="AD57" s="112"/>
      <c r="AE57" s="112"/>
      <c r="AF57" s="112">
        <f>AF58+AF69+AF80+AF91</f>
        <v>41600</v>
      </c>
      <c r="AG57" s="112"/>
      <c r="AH57" s="112"/>
      <c r="AI57" s="112">
        <f>AI58+AI69+AI80+AI91</f>
        <v>41600</v>
      </c>
      <c r="AJ57" s="112"/>
      <c r="AK57" s="112"/>
      <c r="AL57" s="112">
        <f>AL58+AL69+AL80+AL91</f>
        <v>41600</v>
      </c>
      <c r="AM57" s="112"/>
      <c r="AN57" s="112"/>
      <c r="AO57" s="112">
        <f>AO58+AO69+AO80+AO91</f>
        <v>41600</v>
      </c>
      <c r="AP57" s="112"/>
      <c r="AQ57" s="112"/>
      <c r="AR57" s="112">
        <f>AR58+AR69+AR80+AR91</f>
        <v>41600</v>
      </c>
      <c r="AS57" s="112"/>
      <c r="AT57" s="112"/>
      <c r="AU57" s="112">
        <f>AU58+AU69+AU80+AU91</f>
        <v>41600</v>
      </c>
      <c r="AV57" s="112"/>
      <c r="AW57" s="112"/>
      <c r="AX57" s="112">
        <f>AX58+AX69+AX80+AX91</f>
        <v>41600</v>
      </c>
      <c r="AY57" s="112"/>
      <c r="AZ57" s="112"/>
      <c r="BA57" s="112">
        <f>BA58+BA69+BA80+BA91</f>
        <v>41600</v>
      </c>
      <c r="BB57" s="112"/>
      <c r="BC57" s="112"/>
      <c r="BD57" s="112">
        <f>BD58+BD69+BD80+BD91</f>
        <v>41600</v>
      </c>
      <c r="BE57" s="112"/>
      <c r="BF57" s="112"/>
      <c r="BG57" s="112">
        <f>BG58+BG69+BG80+BG91</f>
        <v>41600</v>
      </c>
      <c r="BH57" s="112"/>
      <c r="BI57" s="112"/>
      <c r="BJ57" s="112">
        <f>BJ58+BJ69+BJ80+BJ91</f>
        <v>41600</v>
      </c>
      <c r="BK57" s="112"/>
      <c r="BL57" s="302"/>
      <c r="BM57" s="308"/>
      <c r="BN57" s="310"/>
    </row>
    <row r="58" s="115" customFormat="1" ht="33.95" customHeight="1" outlineLevel="4" spans="2:66">
      <c r="B58" s="116" t="s">
        <v>787</v>
      </c>
      <c r="C58" s="117" t="s">
        <v>115</v>
      </c>
      <c r="D58" s="115" t="s">
        <v>109</v>
      </c>
      <c r="E58" s="116"/>
      <c r="F58" s="116"/>
      <c r="G58" s="116"/>
      <c r="H58" s="116">
        <f>SUM(H59:H68)</f>
        <v>0</v>
      </c>
      <c r="I58" s="116"/>
      <c r="J58" s="116"/>
      <c r="K58" s="116"/>
      <c r="L58" s="116"/>
      <c r="M58" s="116"/>
      <c r="N58" s="116"/>
      <c r="O58" s="116"/>
      <c r="P58" s="286"/>
      <c r="Q58" s="286"/>
      <c r="R58" s="286"/>
      <c r="S58" s="286"/>
      <c r="T58" s="286"/>
      <c r="U58" s="286"/>
      <c r="V58" s="286"/>
      <c r="W58" s="286"/>
      <c r="X58" s="286"/>
      <c r="Y58" s="286"/>
      <c r="Z58" s="286"/>
      <c r="AA58" s="286"/>
      <c r="AB58" s="116">
        <f>SUM(AB59:AB68)</f>
        <v>0</v>
      </c>
      <c r="AC58" s="116">
        <f>SUM(AC59:AC68)</f>
        <v>0</v>
      </c>
      <c r="AD58" s="116"/>
      <c r="AE58" s="116"/>
      <c r="AF58" s="116">
        <f>SUM(AF59:AF68)</f>
        <v>0</v>
      </c>
      <c r="AG58" s="116"/>
      <c r="AH58" s="116"/>
      <c r="AI58" s="116">
        <f>SUM(AI59:AI68)</f>
        <v>0</v>
      </c>
      <c r="AJ58" s="116"/>
      <c r="AK58" s="116"/>
      <c r="AL58" s="116">
        <f>SUM(AL59:AL68)</f>
        <v>0</v>
      </c>
      <c r="AM58" s="116"/>
      <c r="AN58" s="116"/>
      <c r="AO58" s="116">
        <f>SUM(AO59:AO68)</f>
        <v>0</v>
      </c>
      <c r="AP58" s="116"/>
      <c r="AQ58" s="116"/>
      <c r="AR58" s="116">
        <f>SUM(AR59:AR68)</f>
        <v>0</v>
      </c>
      <c r="AS58" s="116"/>
      <c r="AT58" s="116"/>
      <c r="AU58" s="116">
        <f>SUM(AU59:AU68)</f>
        <v>0</v>
      </c>
      <c r="AV58" s="116"/>
      <c r="AW58" s="116"/>
      <c r="AX58" s="116">
        <f>SUM(AX59:AX68)</f>
        <v>0</v>
      </c>
      <c r="AY58" s="116"/>
      <c r="AZ58" s="116"/>
      <c r="BA58" s="116">
        <f>SUM(BA59:BA68)</f>
        <v>0</v>
      </c>
      <c r="BB58" s="116"/>
      <c r="BC58" s="116"/>
      <c r="BD58" s="116">
        <f>SUM(BD59:BD68)</f>
        <v>0</v>
      </c>
      <c r="BE58" s="116"/>
      <c r="BF58" s="116"/>
      <c r="BG58" s="116">
        <f>SUM(BG59:BG68)</f>
        <v>0</v>
      </c>
      <c r="BH58" s="116"/>
      <c r="BI58" s="116"/>
      <c r="BJ58" s="116">
        <f>SUM(BJ59:BJ68)</f>
        <v>0</v>
      </c>
      <c r="BK58" s="116"/>
      <c r="BL58" s="303"/>
      <c r="BM58" s="308"/>
      <c r="BN58" s="311"/>
    </row>
    <row r="59" s="260" customFormat="1" ht="33.95" customHeight="1" outlineLevel="5" spans="2:66">
      <c r="B59" s="172" t="s">
        <v>792</v>
      </c>
      <c r="C59" s="280" t="s">
        <v>877</v>
      </c>
      <c r="D59" s="260" t="s">
        <v>878</v>
      </c>
      <c r="E59" s="172" t="s">
        <v>879</v>
      </c>
      <c r="F59" s="172"/>
      <c r="G59" s="172" t="s">
        <v>796</v>
      </c>
      <c r="H59" s="172">
        <f t="shared" ref="H59:H68" si="101">AB59</f>
        <v>0</v>
      </c>
      <c r="I59" s="172" t="s">
        <v>797</v>
      </c>
      <c r="J59" s="172" t="e">
        <f t="shared" ref="J59:J68" si="102">SUM(AD59,AG59,AJ59,AM59,AP59,AS59,AV59,AY59,BB59,BE59,BH59,BK59)/N59</f>
        <v>#DIV/0!</v>
      </c>
      <c r="K59" s="172" t="s">
        <v>798</v>
      </c>
      <c r="L59" s="172" t="e">
        <f t="shared" ref="L59:L68" si="103">H59/N59/J59</f>
        <v>#DIV/0!</v>
      </c>
      <c r="M59" s="172" t="s">
        <v>799</v>
      </c>
      <c r="N59" s="172">
        <f t="shared" ref="N59:N68" si="104">COUNTIF(AD59,"&gt;0")+COUNTIF(AG59,"&gt;0")+COUNTIF(AJ59,"&gt;0")+COUNTIF(AM59,"&gt;0")+COUNTIF(AP59,"&gt;0")+COUNTIF(AS59,"&gt;0")+COUNTIF(AV59,"&gt;0")+COUNTIF(AY59,"&gt;0")+COUNTIF(BB59,"&gt;0")+COUNTIF(BE59,"&gt;0")+COUNTIF(BH59,"&gt;0")+COUNTIF(BK59,"&gt;0")</f>
        <v>0</v>
      </c>
      <c r="O59" s="172"/>
      <c r="P59" s="287"/>
      <c r="Q59" s="287"/>
      <c r="R59" s="287"/>
      <c r="S59" s="287"/>
      <c r="T59" s="287"/>
      <c r="U59" s="287"/>
      <c r="V59" s="287"/>
      <c r="W59" s="287"/>
      <c r="X59" s="287"/>
      <c r="Y59" s="287"/>
      <c r="Z59" s="287"/>
      <c r="AA59" s="287"/>
      <c r="AB59" s="172">
        <f t="shared" ref="AB59:AB68" si="105">SUM(AC59,AF59,AI59,AL59,AO59,AR59,AU59,AX59,BA59,BD59,BG59,BJ59)</f>
        <v>0</v>
      </c>
      <c r="AC59" s="172">
        <f t="shared" ref="AC59:AC68" si="106">AD59*AE59</f>
        <v>0</v>
      </c>
      <c r="AD59" s="172">
        <f>SUMIFS('1-2 人员岗位信息'!F:F,'1-2 人员岗位信息'!$C:$C,"自有人员",'1-2 人员岗位信息'!$B:$B,$D59)</f>
        <v>0</v>
      </c>
      <c r="AE59" s="295"/>
      <c r="AF59" s="172">
        <f t="shared" ref="AF59:AF68" si="107">AG59*AH59</f>
        <v>0</v>
      </c>
      <c r="AG59" s="172">
        <f>SUMIFS('1-2 人员岗位信息'!G:G,'1-2 人员岗位信息'!$C:$C,"自有人员",'1-2 人员岗位信息'!$B:$B,$D59)</f>
        <v>0</v>
      </c>
      <c r="AH59" s="295"/>
      <c r="AI59" s="172">
        <f t="shared" ref="AI59:AI68" si="108">AJ59*AK59</f>
        <v>0</v>
      </c>
      <c r="AJ59" s="172">
        <f>SUMIFS('1-2 人员岗位信息'!H:H,'1-2 人员岗位信息'!$C:$C,"自有人员",'1-2 人员岗位信息'!$B:$B,$D59)</f>
        <v>0</v>
      </c>
      <c r="AK59" s="295"/>
      <c r="AL59" s="172">
        <f t="shared" ref="AL59:AL68" si="109">AM59*AN59</f>
        <v>0</v>
      </c>
      <c r="AM59" s="172">
        <f>SUMIFS('1-2 人员岗位信息'!I:I,'1-2 人员岗位信息'!$C:$C,"自有人员",'1-2 人员岗位信息'!$B:$B,$D59)</f>
        <v>0</v>
      </c>
      <c r="AN59" s="295"/>
      <c r="AO59" s="172">
        <f t="shared" ref="AO59:AO68" si="110">AP59*AQ59</f>
        <v>0</v>
      </c>
      <c r="AP59" s="172">
        <f>SUMIFS('1-2 人员岗位信息'!J:J,'1-2 人员岗位信息'!$C:$C,"自有人员",'1-2 人员岗位信息'!$B:$B,$D59)</f>
        <v>0</v>
      </c>
      <c r="AQ59" s="295"/>
      <c r="AR59" s="172">
        <f t="shared" ref="AR59:AR68" si="111">AS59*AT59</f>
        <v>0</v>
      </c>
      <c r="AS59" s="172">
        <f>SUMIFS('1-2 人员岗位信息'!K:K,'1-2 人员岗位信息'!$C:$C,"自有人员",'1-2 人员岗位信息'!$B:$B,$D59)</f>
        <v>0</v>
      </c>
      <c r="AT59" s="295"/>
      <c r="AU59" s="172">
        <f t="shared" ref="AU59:AU68" si="112">AV59*AW59</f>
        <v>0</v>
      </c>
      <c r="AV59" s="172">
        <f>SUMIFS('1-2 人员岗位信息'!L:L,'1-2 人员岗位信息'!$C:$C,"自有人员",'1-2 人员岗位信息'!$B:$B,$D59)</f>
        <v>0</v>
      </c>
      <c r="AW59" s="295"/>
      <c r="AX59" s="172">
        <f t="shared" ref="AX59:AX68" si="113">AY59*AZ59</f>
        <v>0</v>
      </c>
      <c r="AY59" s="172">
        <f>SUMIFS('1-2 人员岗位信息'!M:M,'1-2 人员岗位信息'!$C:$C,"自有人员",'1-2 人员岗位信息'!$B:$B,$D59)</f>
        <v>0</v>
      </c>
      <c r="AZ59" s="295"/>
      <c r="BA59" s="172">
        <f t="shared" ref="BA59:BA68" si="114">BB59*BC59</f>
        <v>0</v>
      </c>
      <c r="BB59" s="172">
        <f>SUMIFS('1-2 人员岗位信息'!N:N,'1-2 人员岗位信息'!$C:$C,"自有人员",'1-2 人员岗位信息'!$B:$B,$D59)</f>
        <v>0</v>
      </c>
      <c r="BC59" s="295"/>
      <c r="BD59" s="172">
        <f t="shared" ref="BD59:BD68" si="115">BE59*BF59</f>
        <v>0</v>
      </c>
      <c r="BE59" s="172">
        <f>SUMIFS('1-2 人员岗位信息'!O:O,'1-2 人员岗位信息'!$C:$C,"自有人员",'1-2 人员岗位信息'!$B:$B,$D59)</f>
        <v>0</v>
      </c>
      <c r="BF59" s="295"/>
      <c r="BG59" s="172">
        <f t="shared" ref="BG59:BG68" si="116">BH59*BI59</f>
        <v>0</v>
      </c>
      <c r="BH59" s="172">
        <f>SUMIFS('1-2 人员岗位信息'!P:P,'1-2 人员岗位信息'!$C:$C,"自有人员",'1-2 人员岗位信息'!$B:$B,$D59)</f>
        <v>0</v>
      </c>
      <c r="BI59" s="295"/>
      <c r="BJ59" s="172">
        <f t="shared" ref="BJ59:BJ68" si="117">BK59*BL59</f>
        <v>0</v>
      </c>
      <c r="BK59" s="172">
        <f>SUMIFS('1-2 人员岗位信息'!Q:Q,'1-2 人员岗位信息'!$C:$C,"自有人员",'1-2 人员岗位信息'!$B:$B,$D59)</f>
        <v>0</v>
      </c>
      <c r="BL59" s="304"/>
      <c r="BM59" s="308"/>
      <c r="BN59" s="312"/>
    </row>
    <row r="60" s="260" customFormat="1" ht="33.95" customHeight="1" outlineLevel="5" spans="2:66">
      <c r="B60" s="172" t="s">
        <v>792</v>
      </c>
      <c r="C60" s="280" t="s">
        <v>880</v>
      </c>
      <c r="D60" s="260" t="s">
        <v>881</v>
      </c>
      <c r="E60" s="172" t="s">
        <v>882</v>
      </c>
      <c r="F60" s="172"/>
      <c r="G60" s="172" t="s">
        <v>796</v>
      </c>
      <c r="H60" s="172">
        <f t="shared" si="101"/>
        <v>0</v>
      </c>
      <c r="I60" s="172" t="s">
        <v>797</v>
      </c>
      <c r="J60" s="172" t="e">
        <f t="shared" si="102"/>
        <v>#DIV/0!</v>
      </c>
      <c r="K60" s="172" t="s">
        <v>798</v>
      </c>
      <c r="L60" s="172" t="e">
        <f t="shared" si="103"/>
        <v>#DIV/0!</v>
      </c>
      <c r="M60" s="172" t="s">
        <v>799</v>
      </c>
      <c r="N60" s="172">
        <f t="shared" si="104"/>
        <v>0</v>
      </c>
      <c r="O60" s="172"/>
      <c r="P60" s="287"/>
      <c r="Q60" s="287"/>
      <c r="R60" s="287"/>
      <c r="S60" s="287"/>
      <c r="T60" s="287"/>
      <c r="U60" s="287"/>
      <c r="V60" s="287"/>
      <c r="W60" s="287"/>
      <c r="X60" s="287"/>
      <c r="Y60" s="287"/>
      <c r="Z60" s="287"/>
      <c r="AA60" s="287"/>
      <c r="AB60" s="172">
        <f t="shared" si="105"/>
        <v>0</v>
      </c>
      <c r="AC60" s="172">
        <f t="shared" si="106"/>
        <v>0</v>
      </c>
      <c r="AD60" s="172">
        <f>SUMIFS('1-2 人员岗位信息'!F:F,'1-2 人员岗位信息'!$C:$C,"自有人员",'1-2 人员岗位信息'!$B:$B,$D60)</f>
        <v>0</v>
      </c>
      <c r="AE60" s="295"/>
      <c r="AF60" s="172">
        <f t="shared" si="107"/>
        <v>0</v>
      </c>
      <c r="AG60" s="172">
        <f>SUMIFS('1-2 人员岗位信息'!G:G,'1-2 人员岗位信息'!$C:$C,"自有人员",'1-2 人员岗位信息'!$B:$B,$D60)</f>
        <v>0</v>
      </c>
      <c r="AH60" s="295"/>
      <c r="AI60" s="172">
        <f t="shared" si="108"/>
        <v>0</v>
      </c>
      <c r="AJ60" s="172">
        <f>SUMIFS('1-2 人员岗位信息'!H:H,'1-2 人员岗位信息'!$C:$C,"自有人员",'1-2 人员岗位信息'!$B:$B,$D60)</f>
        <v>0</v>
      </c>
      <c r="AK60" s="295"/>
      <c r="AL60" s="172">
        <f t="shared" si="109"/>
        <v>0</v>
      </c>
      <c r="AM60" s="172">
        <f>SUMIFS('1-2 人员岗位信息'!I:I,'1-2 人员岗位信息'!$C:$C,"自有人员",'1-2 人员岗位信息'!$B:$B,$D60)</f>
        <v>0</v>
      </c>
      <c r="AN60" s="295"/>
      <c r="AO60" s="172">
        <f t="shared" si="110"/>
        <v>0</v>
      </c>
      <c r="AP60" s="172">
        <f>SUMIFS('1-2 人员岗位信息'!J:J,'1-2 人员岗位信息'!$C:$C,"自有人员",'1-2 人员岗位信息'!$B:$B,$D60)</f>
        <v>0</v>
      </c>
      <c r="AQ60" s="295"/>
      <c r="AR60" s="172">
        <f t="shared" si="111"/>
        <v>0</v>
      </c>
      <c r="AS60" s="172">
        <f>SUMIFS('1-2 人员岗位信息'!K:K,'1-2 人员岗位信息'!$C:$C,"自有人员",'1-2 人员岗位信息'!$B:$B,$D60)</f>
        <v>0</v>
      </c>
      <c r="AT60" s="295"/>
      <c r="AU60" s="172">
        <f t="shared" si="112"/>
        <v>0</v>
      </c>
      <c r="AV60" s="172">
        <f>SUMIFS('1-2 人员岗位信息'!L:L,'1-2 人员岗位信息'!$C:$C,"自有人员",'1-2 人员岗位信息'!$B:$B,$D60)</f>
        <v>0</v>
      </c>
      <c r="AW60" s="295"/>
      <c r="AX60" s="172">
        <f t="shared" si="113"/>
        <v>0</v>
      </c>
      <c r="AY60" s="172">
        <f>SUMIFS('1-2 人员岗位信息'!M:M,'1-2 人员岗位信息'!$C:$C,"自有人员",'1-2 人员岗位信息'!$B:$B,$D60)</f>
        <v>0</v>
      </c>
      <c r="AZ60" s="295"/>
      <c r="BA60" s="172">
        <f t="shared" si="114"/>
        <v>0</v>
      </c>
      <c r="BB60" s="172">
        <f>SUMIFS('1-2 人员岗位信息'!N:N,'1-2 人员岗位信息'!$C:$C,"自有人员",'1-2 人员岗位信息'!$B:$B,$D60)</f>
        <v>0</v>
      </c>
      <c r="BC60" s="295"/>
      <c r="BD60" s="172">
        <f t="shared" si="115"/>
        <v>0</v>
      </c>
      <c r="BE60" s="172">
        <f>SUMIFS('1-2 人员岗位信息'!O:O,'1-2 人员岗位信息'!$C:$C,"自有人员",'1-2 人员岗位信息'!$B:$B,$D60)</f>
        <v>0</v>
      </c>
      <c r="BF60" s="295"/>
      <c r="BG60" s="172">
        <f t="shared" si="116"/>
        <v>0</v>
      </c>
      <c r="BH60" s="172">
        <f>SUMIFS('1-2 人员岗位信息'!P:P,'1-2 人员岗位信息'!$C:$C,"自有人员",'1-2 人员岗位信息'!$B:$B,$D60)</f>
        <v>0</v>
      </c>
      <c r="BI60" s="295"/>
      <c r="BJ60" s="172">
        <f t="shared" si="117"/>
        <v>0</v>
      </c>
      <c r="BK60" s="172">
        <f>SUMIFS('1-2 人员岗位信息'!Q:Q,'1-2 人员岗位信息'!$C:$C,"自有人员",'1-2 人员岗位信息'!$B:$B,$D60)</f>
        <v>0</v>
      </c>
      <c r="BL60" s="304"/>
      <c r="BM60" s="308"/>
      <c r="BN60" s="312"/>
    </row>
    <row r="61" s="260" customFormat="1" ht="33.95" customHeight="1" outlineLevel="5" spans="2:66">
      <c r="B61" s="172" t="s">
        <v>792</v>
      </c>
      <c r="C61" s="280" t="s">
        <v>883</v>
      </c>
      <c r="D61" s="260" t="s">
        <v>884</v>
      </c>
      <c r="E61" s="172" t="s">
        <v>885</v>
      </c>
      <c r="F61" s="172"/>
      <c r="G61" s="172" t="s">
        <v>796</v>
      </c>
      <c r="H61" s="172">
        <f t="shared" si="101"/>
        <v>0</v>
      </c>
      <c r="I61" s="172" t="s">
        <v>797</v>
      </c>
      <c r="J61" s="172" t="e">
        <f t="shared" si="102"/>
        <v>#DIV/0!</v>
      </c>
      <c r="K61" s="172" t="s">
        <v>798</v>
      </c>
      <c r="L61" s="172" t="e">
        <f t="shared" si="103"/>
        <v>#DIV/0!</v>
      </c>
      <c r="M61" s="172" t="s">
        <v>799</v>
      </c>
      <c r="N61" s="172">
        <f t="shared" si="104"/>
        <v>0</v>
      </c>
      <c r="O61" s="172"/>
      <c r="P61" s="287"/>
      <c r="Q61" s="287"/>
      <c r="R61" s="287"/>
      <c r="S61" s="287"/>
      <c r="T61" s="287"/>
      <c r="U61" s="287"/>
      <c r="V61" s="287"/>
      <c r="W61" s="287"/>
      <c r="X61" s="287"/>
      <c r="Y61" s="287"/>
      <c r="Z61" s="287"/>
      <c r="AA61" s="287"/>
      <c r="AB61" s="172">
        <f t="shared" si="105"/>
        <v>0</v>
      </c>
      <c r="AC61" s="172">
        <f t="shared" si="106"/>
        <v>0</v>
      </c>
      <c r="AD61" s="172">
        <f>SUMIFS('1-2 人员岗位信息'!F:F,'1-2 人员岗位信息'!$C:$C,"自有人员",'1-2 人员岗位信息'!$B:$B,$D61)</f>
        <v>0</v>
      </c>
      <c r="AE61" s="295"/>
      <c r="AF61" s="172">
        <f t="shared" si="107"/>
        <v>0</v>
      </c>
      <c r="AG61" s="172">
        <f>SUMIFS('1-2 人员岗位信息'!G:G,'1-2 人员岗位信息'!$C:$C,"自有人员",'1-2 人员岗位信息'!$B:$B,$D61)</f>
        <v>0</v>
      </c>
      <c r="AH61" s="295"/>
      <c r="AI61" s="172">
        <f t="shared" si="108"/>
        <v>0</v>
      </c>
      <c r="AJ61" s="172">
        <f>SUMIFS('1-2 人员岗位信息'!H:H,'1-2 人员岗位信息'!$C:$C,"自有人员",'1-2 人员岗位信息'!$B:$B,$D61)</f>
        <v>0</v>
      </c>
      <c r="AK61" s="295"/>
      <c r="AL61" s="172">
        <f t="shared" si="109"/>
        <v>0</v>
      </c>
      <c r="AM61" s="172">
        <f>SUMIFS('1-2 人员岗位信息'!I:I,'1-2 人员岗位信息'!$C:$C,"自有人员",'1-2 人员岗位信息'!$B:$B,$D61)</f>
        <v>0</v>
      </c>
      <c r="AN61" s="295"/>
      <c r="AO61" s="172">
        <f t="shared" si="110"/>
        <v>0</v>
      </c>
      <c r="AP61" s="172">
        <f>SUMIFS('1-2 人员岗位信息'!J:J,'1-2 人员岗位信息'!$C:$C,"自有人员",'1-2 人员岗位信息'!$B:$B,$D61)</f>
        <v>0</v>
      </c>
      <c r="AQ61" s="295"/>
      <c r="AR61" s="172">
        <f t="shared" si="111"/>
        <v>0</v>
      </c>
      <c r="AS61" s="172">
        <f>SUMIFS('1-2 人员岗位信息'!K:K,'1-2 人员岗位信息'!$C:$C,"自有人员",'1-2 人员岗位信息'!$B:$B,$D61)</f>
        <v>0</v>
      </c>
      <c r="AT61" s="295"/>
      <c r="AU61" s="172">
        <f t="shared" si="112"/>
        <v>0</v>
      </c>
      <c r="AV61" s="172">
        <f>SUMIFS('1-2 人员岗位信息'!L:L,'1-2 人员岗位信息'!$C:$C,"自有人员",'1-2 人员岗位信息'!$B:$B,$D61)</f>
        <v>0</v>
      </c>
      <c r="AW61" s="295"/>
      <c r="AX61" s="172">
        <f t="shared" si="113"/>
        <v>0</v>
      </c>
      <c r="AY61" s="172">
        <f>SUMIFS('1-2 人员岗位信息'!M:M,'1-2 人员岗位信息'!$C:$C,"自有人员",'1-2 人员岗位信息'!$B:$B,$D61)</f>
        <v>0</v>
      </c>
      <c r="AZ61" s="295"/>
      <c r="BA61" s="172">
        <f t="shared" si="114"/>
        <v>0</v>
      </c>
      <c r="BB61" s="172">
        <f>SUMIFS('1-2 人员岗位信息'!N:N,'1-2 人员岗位信息'!$C:$C,"自有人员",'1-2 人员岗位信息'!$B:$B,$D61)</f>
        <v>0</v>
      </c>
      <c r="BC61" s="295"/>
      <c r="BD61" s="172">
        <f t="shared" si="115"/>
        <v>0</v>
      </c>
      <c r="BE61" s="172">
        <f>SUMIFS('1-2 人员岗位信息'!O:O,'1-2 人员岗位信息'!$C:$C,"自有人员",'1-2 人员岗位信息'!$B:$B,$D61)</f>
        <v>0</v>
      </c>
      <c r="BF61" s="295"/>
      <c r="BG61" s="172">
        <f t="shared" si="116"/>
        <v>0</v>
      </c>
      <c r="BH61" s="172">
        <f>SUMIFS('1-2 人员岗位信息'!P:P,'1-2 人员岗位信息'!$C:$C,"自有人员",'1-2 人员岗位信息'!$B:$B,$D61)</f>
        <v>0</v>
      </c>
      <c r="BI61" s="295"/>
      <c r="BJ61" s="172">
        <f t="shared" si="117"/>
        <v>0</v>
      </c>
      <c r="BK61" s="172">
        <f>SUMIFS('1-2 人员岗位信息'!Q:Q,'1-2 人员岗位信息'!$C:$C,"自有人员",'1-2 人员岗位信息'!$B:$B,$D61)</f>
        <v>0</v>
      </c>
      <c r="BL61" s="304"/>
      <c r="BM61" s="308"/>
      <c r="BN61" s="312"/>
    </row>
    <row r="62" s="260" customFormat="1" ht="33.95" customHeight="1" outlineLevel="5" spans="2:66">
      <c r="B62" s="172" t="s">
        <v>792</v>
      </c>
      <c r="C62" s="280" t="s">
        <v>886</v>
      </c>
      <c r="D62" s="260" t="s">
        <v>887</v>
      </c>
      <c r="E62" s="172" t="s">
        <v>888</v>
      </c>
      <c r="F62" s="172"/>
      <c r="G62" s="172" t="s">
        <v>796</v>
      </c>
      <c r="H62" s="172">
        <f t="shared" si="101"/>
        <v>0</v>
      </c>
      <c r="I62" s="172" t="s">
        <v>797</v>
      </c>
      <c r="J62" s="172" t="e">
        <f t="shared" si="102"/>
        <v>#DIV/0!</v>
      </c>
      <c r="K62" s="172" t="s">
        <v>798</v>
      </c>
      <c r="L62" s="172" t="e">
        <f t="shared" si="103"/>
        <v>#DIV/0!</v>
      </c>
      <c r="M62" s="172" t="s">
        <v>799</v>
      </c>
      <c r="N62" s="172">
        <f t="shared" si="104"/>
        <v>0</v>
      </c>
      <c r="O62" s="172"/>
      <c r="P62" s="287"/>
      <c r="Q62" s="287"/>
      <c r="R62" s="287"/>
      <c r="S62" s="287"/>
      <c r="T62" s="287"/>
      <c r="U62" s="287"/>
      <c r="V62" s="287"/>
      <c r="W62" s="287"/>
      <c r="X62" s="287"/>
      <c r="Y62" s="287"/>
      <c r="Z62" s="287"/>
      <c r="AA62" s="287"/>
      <c r="AB62" s="172">
        <f t="shared" si="105"/>
        <v>0</v>
      </c>
      <c r="AC62" s="172">
        <f t="shared" si="106"/>
        <v>0</v>
      </c>
      <c r="AD62" s="172">
        <f>SUMIFS('1-2 人员岗位信息'!F:F,'1-2 人员岗位信息'!$C:$C,"自有人员",'1-2 人员岗位信息'!$B:$B,$D62)</f>
        <v>0</v>
      </c>
      <c r="AE62" s="295"/>
      <c r="AF62" s="172">
        <f t="shared" si="107"/>
        <v>0</v>
      </c>
      <c r="AG62" s="172">
        <f>SUMIFS('1-2 人员岗位信息'!G:G,'1-2 人员岗位信息'!$C:$C,"自有人员",'1-2 人员岗位信息'!$B:$B,$D62)</f>
        <v>0</v>
      </c>
      <c r="AH62" s="295"/>
      <c r="AI62" s="172">
        <f t="shared" si="108"/>
        <v>0</v>
      </c>
      <c r="AJ62" s="172">
        <f>SUMIFS('1-2 人员岗位信息'!H:H,'1-2 人员岗位信息'!$C:$C,"自有人员",'1-2 人员岗位信息'!$B:$B,$D62)</f>
        <v>0</v>
      </c>
      <c r="AK62" s="295"/>
      <c r="AL62" s="172">
        <f t="shared" si="109"/>
        <v>0</v>
      </c>
      <c r="AM62" s="172">
        <f>SUMIFS('1-2 人员岗位信息'!I:I,'1-2 人员岗位信息'!$C:$C,"自有人员",'1-2 人员岗位信息'!$B:$B,$D62)</f>
        <v>0</v>
      </c>
      <c r="AN62" s="295"/>
      <c r="AO62" s="172">
        <f t="shared" si="110"/>
        <v>0</v>
      </c>
      <c r="AP62" s="172">
        <f>SUMIFS('1-2 人员岗位信息'!J:J,'1-2 人员岗位信息'!$C:$C,"自有人员",'1-2 人员岗位信息'!$B:$B,$D62)</f>
        <v>0</v>
      </c>
      <c r="AQ62" s="295"/>
      <c r="AR62" s="172">
        <f t="shared" si="111"/>
        <v>0</v>
      </c>
      <c r="AS62" s="172">
        <f>SUMIFS('1-2 人员岗位信息'!K:K,'1-2 人员岗位信息'!$C:$C,"自有人员",'1-2 人员岗位信息'!$B:$B,$D62)</f>
        <v>0</v>
      </c>
      <c r="AT62" s="295"/>
      <c r="AU62" s="172">
        <f t="shared" si="112"/>
        <v>0</v>
      </c>
      <c r="AV62" s="172">
        <f>SUMIFS('1-2 人员岗位信息'!L:L,'1-2 人员岗位信息'!$C:$C,"自有人员",'1-2 人员岗位信息'!$B:$B,$D62)</f>
        <v>0</v>
      </c>
      <c r="AW62" s="295"/>
      <c r="AX62" s="172">
        <f t="shared" si="113"/>
        <v>0</v>
      </c>
      <c r="AY62" s="172">
        <f>SUMIFS('1-2 人员岗位信息'!M:M,'1-2 人员岗位信息'!$C:$C,"自有人员",'1-2 人员岗位信息'!$B:$B,$D62)</f>
        <v>0</v>
      </c>
      <c r="AZ62" s="295"/>
      <c r="BA62" s="172">
        <f t="shared" si="114"/>
        <v>0</v>
      </c>
      <c r="BB62" s="172">
        <f>SUMIFS('1-2 人员岗位信息'!N:N,'1-2 人员岗位信息'!$C:$C,"自有人员",'1-2 人员岗位信息'!$B:$B,$D62)</f>
        <v>0</v>
      </c>
      <c r="BC62" s="295"/>
      <c r="BD62" s="172">
        <f t="shared" si="115"/>
        <v>0</v>
      </c>
      <c r="BE62" s="172">
        <f>SUMIFS('1-2 人员岗位信息'!O:O,'1-2 人员岗位信息'!$C:$C,"自有人员",'1-2 人员岗位信息'!$B:$B,$D62)</f>
        <v>0</v>
      </c>
      <c r="BF62" s="295"/>
      <c r="BG62" s="172">
        <f t="shared" si="116"/>
        <v>0</v>
      </c>
      <c r="BH62" s="172">
        <f>SUMIFS('1-2 人员岗位信息'!P:P,'1-2 人员岗位信息'!$C:$C,"自有人员",'1-2 人员岗位信息'!$B:$B,$D62)</f>
        <v>0</v>
      </c>
      <c r="BI62" s="295"/>
      <c r="BJ62" s="172">
        <f t="shared" si="117"/>
        <v>0</v>
      </c>
      <c r="BK62" s="172">
        <f>SUMIFS('1-2 人员岗位信息'!Q:Q,'1-2 人员岗位信息'!$C:$C,"自有人员",'1-2 人员岗位信息'!$B:$B,$D62)</f>
        <v>0</v>
      </c>
      <c r="BL62" s="304"/>
      <c r="BM62" s="308"/>
      <c r="BN62" s="312"/>
    </row>
    <row r="63" s="260" customFormat="1" ht="33.95" customHeight="1" outlineLevel="5" spans="2:66">
      <c r="B63" s="172" t="s">
        <v>792</v>
      </c>
      <c r="C63" s="280" t="s">
        <v>889</v>
      </c>
      <c r="D63" s="260" t="s">
        <v>890</v>
      </c>
      <c r="E63" s="172" t="s">
        <v>891</v>
      </c>
      <c r="F63" s="172"/>
      <c r="G63" s="172" t="s">
        <v>796</v>
      </c>
      <c r="H63" s="172">
        <f t="shared" si="101"/>
        <v>0</v>
      </c>
      <c r="I63" s="172" t="s">
        <v>797</v>
      </c>
      <c r="J63" s="172" t="e">
        <f t="shared" si="102"/>
        <v>#DIV/0!</v>
      </c>
      <c r="K63" s="172" t="s">
        <v>798</v>
      </c>
      <c r="L63" s="172" t="e">
        <f t="shared" si="103"/>
        <v>#DIV/0!</v>
      </c>
      <c r="M63" s="172" t="s">
        <v>799</v>
      </c>
      <c r="N63" s="172">
        <f t="shared" si="104"/>
        <v>0</v>
      </c>
      <c r="O63" s="172"/>
      <c r="P63" s="287"/>
      <c r="Q63" s="287"/>
      <c r="R63" s="287"/>
      <c r="S63" s="287"/>
      <c r="T63" s="287"/>
      <c r="U63" s="287"/>
      <c r="V63" s="287"/>
      <c r="W63" s="287"/>
      <c r="X63" s="287"/>
      <c r="Y63" s="287"/>
      <c r="Z63" s="287"/>
      <c r="AA63" s="287"/>
      <c r="AB63" s="172">
        <f t="shared" si="105"/>
        <v>0</v>
      </c>
      <c r="AC63" s="172">
        <f t="shared" si="106"/>
        <v>0</v>
      </c>
      <c r="AD63" s="172">
        <f>SUMIFS('1-2 人员岗位信息'!F:F,'1-2 人员岗位信息'!$C:$C,"自有人员",'1-2 人员岗位信息'!$B:$B,$D63)</f>
        <v>0</v>
      </c>
      <c r="AE63" s="295"/>
      <c r="AF63" s="172">
        <f t="shared" si="107"/>
        <v>0</v>
      </c>
      <c r="AG63" s="172">
        <f>SUMIFS('1-2 人员岗位信息'!G:G,'1-2 人员岗位信息'!$C:$C,"自有人员",'1-2 人员岗位信息'!$B:$B,$D63)</f>
        <v>0</v>
      </c>
      <c r="AH63" s="295"/>
      <c r="AI63" s="172">
        <f t="shared" si="108"/>
        <v>0</v>
      </c>
      <c r="AJ63" s="172">
        <f>SUMIFS('1-2 人员岗位信息'!H:H,'1-2 人员岗位信息'!$C:$C,"自有人员",'1-2 人员岗位信息'!$B:$B,$D63)</f>
        <v>0</v>
      </c>
      <c r="AK63" s="295"/>
      <c r="AL63" s="172">
        <f t="shared" si="109"/>
        <v>0</v>
      </c>
      <c r="AM63" s="172">
        <f>SUMIFS('1-2 人员岗位信息'!I:I,'1-2 人员岗位信息'!$C:$C,"自有人员",'1-2 人员岗位信息'!$B:$B,$D63)</f>
        <v>0</v>
      </c>
      <c r="AN63" s="295"/>
      <c r="AO63" s="172">
        <f t="shared" si="110"/>
        <v>0</v>
      </c>
      <c r="AP63" s="172">
        <f>SUMIFS('1-2 人员岗位信息'!J:J,'1-2 人员岗位信息'!$C:$C,"自有人员",'1-2 人员岗位信息'!$B:$B,$D63)</f>
        <v>0</v>
      </c>
      <c r="AQ63" s="295"/>
      <c r="AR63" s="172">
        <f t="shared" si="111"/>
        <v>0</v>
      </c>
      <c r="AS63" s="172">
        <f>SUMIFS('1-2 人员岗位信息'!K:K,'1-2 人员岗位信息'!$C:$C,"自有人员",'1-2 人员岗位信息'!$B:$B,$D63)</f>
        <v>0</v>
      </c>
      <c r="AT63" s="295"/>
      <c r="AU63" s="172">
        <f t="shared" si="112"/>
        <v>0</v>
      </c>
      <c r="AV63" s="172">
        <f>SUMIFS('1-2 人员岗位信息'!L:L,'1-2 人员岗位信息'!$C:$C,"自有人员",'1-2 人员岗位信息'!$B:$B,$D63)</f>
        <v>0</v>
      </c>
      <c r="AW63" s="295"/>
      <c r="AX63" s="172">
        <f t="shared" si="113"/>
        <v>0</v>
      </c>
      <c r="AY63" s="172">
        <f>SUMIFS('1-2 人员岗位信息'!M:M,'1-2 人员岗位信息'!$C:$C,"自有人员",'1-2 人员岗位信息'!$B:$B,$D63)</f>
        <v>0</v>
      </c>
      <c r="AZ63" s="295"/>
      <c r="BA63" s="172">
        <f t="shared" si="114"/>
        <v>0</v>
      </c>
      <c r="BB63" s="172">
        <f>SUMIFS('1-2 人员岗位信息'!N:N,'1-2 人员岗位信息'!$C:$C,"自有人员",'1-2 人员岗位信息'!$B:$B,$D63)</f>
        <v>0</v>
      </c>
      <c r="BC63" s="295"/>
      <c r="BD63" s="172">
        <f t="shared" si="115"/>
        <v>0</v>
      </c>
      <c r="BE63" s="172">
        <f>SUMIFS('1-2 人员岗位信息'!O:O,'1-2 人员岗位信息'!$C:$C,"自有人员",'1-2 人员岗位信息'!$B:$B,$D63)</f>
        <v>0</v>
      </c>
      <c r="BF63" s="295"/>
      <c r="BG63" s="172">
        <f t="shared" si="116"/>
        <v>0</v>
      </c>
      <c r="BH63" s="172">
        <f>SUMIFS('1-2 人员岗位信息'!P:P,'1-2 人员岗位信息'!$C:$C,"自有人员",'1-2 人员岗位信息'!$B:$B,$D63)</f>
        <v>0</v>
      </c>
      <c r="BI63" s="295"/>
      <c r="BJ63" s="172">
        <f t="shared" si="117"/>
        <v>0</v>
      </c>
      <c r="BK63" s="172">
        <f>SUMIFS('1-2 人员岗位信息'!Q:Q,'1-2 人员岗位信息'!$C:$C,"自有人员",'1-2 人员岗位信息'!$B:$B,$D63)</f>
        <v>0</v>
      </c>
      <c r="BL63" s="304"/>
      <c r="BM63" s="308"/>
      <c r="BN63" s="312"/>
    </row>
    <row r="64" s="260" customFormat="1" ht="33.95" customHeight="1" outlineLevel="5" spans="2:66">
      <c r="B64" s="172" t="s">
        <v>792</v>
      </c>
      <c r="C64" s="280" t="s">
        <v>892</v>
      </c>
      <c r="D64" s="260" t="s">
        <v>893</v>
      </c>
      <c r="E64" s="172" t="s">
        <v>894</v>
      </c>
      <c r="F64" s="172"/>
      <c r="G64" s="172" t="s">
        <v>796</v>
      </c>
      <c r="H64" s="172">
        <f t="shared" si="101"/>
        <v>0</v>
      </c>
      <c r="I64" s="172" t="s">
        <v>797</v>
      </c>
      <c r="J64" s="172" t="e">
        <f t="shared" si="102"/>
        <v>#DIV/0!</v>
      </c>
      <c r="K64" s="172" t="s">
        <v>798</v>
      </c>
      <c r="L64" s="172" t="e">
        <f t="shared" si="103"/>
        <v>#DIV/0!</v>
      </c>
      <c r="M64" s="172" t="s">
        <v>799</v>
      </c>
      <c r="N64" s="172">
        <f t="shared" si="104"/>
        <v>0</v>
      </c>
      <c r="O64" s="172"/>
      <c r="P64" s="287"/>
      <c r="Q64" s="287"/>
      <c r="R64" s="287"/>
      <c r="S64" s="287"/>
      <c r="T64" s="287"/>
      <c r="U64" s="287"/>
      <c r="V64" s="287"/>
      <c r="W64" s="287"/>
      <c r="X64" s="287"/>
      <c r="Y64" s="287"/>
      <c r="Z64" s="287"/>
      <c r="AA64" s="287"/>
      <c r="AB64" s="172">
        <f t="shared" si="105"/>
        <v>0</v>
      </c>
      <c r="AC64" s="172">
        <f t="shared" si="106"/>
        <v>0</v>
      </c>
      <c r="AD64" s="172">
        <f>SUMIFS('1-2 人员岗位信息'!F:F,'1-2 人员岗位信息'!$C:$C,"自有人员",'1-2 人员岗位信息'!$B:$B,$D64)</f>
        <v>0</v>
      </c>
      <c r="AE64" s="295"/>
      <c r="AF64" s="172">
        <f t="shared" si="107"/>
        <v>0</v>
      </c>
      <c r="AG64" s="172">
        <f>SUMIFS('1-2 人员岗位信息'!G:G,'1-2 人员岗位信息'!$C:$C,"自有人员",'1-2 人员岗位信息'!$B:$B,$D64)</f>
        <v>0</v>
      </c>
      <c r="AH64" s="295"/>
      <c r="AI64" s="172">
        <f t="shared" si="108"/>
        <v>0</v>
      </c>
      <c r="AJ64" s="172">
        <f>SUMIFS('1-2 人员岗位信息'!H:H,'1-2 人员岗位信息'!$C:$C,"自有人员",'1-2 人员岗位信息'!$B:$B,$D64)</f>
        <v>0</v>
      </c>
      <c r="AK64" s="295"/>
      <c r="AL64" s="172">
        <f t="shared" si="109"/>
        <v>0</v>
      </c>
      <c r="AM64" s="172">
        <f>SUMIFS('1-2 人员岗位信息'!I:I,'1-2 人员岗位信息'!$C:$C,"自有人员",'1-2 人员岗位信息'!$B:$B,$D64)</f>
        <v>0</v>
      </c>
      <c r="AN64" s="295"/>
      <c r="AO64" s="172">
        <f t="shared" si="110"/>
        <v>0</v>
      </c>
      <c r="AP64" s="172">
        <f>SUMIFS('1-2 人员岗位信息'!J:J,'1-2 人员岗位信息'!$C:$C,"自有人员",'1-2 人员岗位信息'!$B:$B,$D64)</f>
        <v>0</v>
      </c>
      <c r="AQ64" s="295"/>
      <c r="AR64" s="172">
        <f t="shared" si="111"/>
        <v>0</v>
      </c>
      <c r="AS64" s="172">
        <f>SUMIFS('1-2 人员岗位信息'!K:K,'1-2 人员岗位信息'!$C:$C,"自有人员",'1-2 人员岗位信息'!$B:$B,$D64)</f>
        <v>0</v>
      </c>
      <c r="AT64" s="295"/>
      <c r="AU64" s="172">
        <f t="shared" si="112"/>
        <v>0</v>
      </c>
      <c r="AV64" s="172">
        <f>SUMIFS('1-2 人员岗位信息'!L:L,'1-2 人员岗位信息'!$C:$C,"自有人员",'1-2 人员岗位信息'!$B:$B,$D64)</f>
        <v>0</v>
      </c>
      <c r="AW64" s="295"/>
      <c r="AX64" s="172">
        <f t="shared" si="113"/>
        <v>0</v>
      </c>
      <c r="AY64" s="172">
        <f>SUMIFS('1-2 人员岗位信息'!M:M,'1-2 人员岗位信息'!$C:$C,"自有人员",'1-2 人员岗位信息'!$B:$B,$D64)</f>
        <v>0</v>
      </c>
      <c r="AZ64" s="295"/>
      <c r="BA64" s="172">
        <f t="shared" si="114"/>
        <v>0</v>
      </c>
      <c r="BB64" s="172">
        <f>SUMIFS('1-2 人员岗位信息'!N:N,'1-2 人员岗位信息'!$C:$C,"自有人员",'1-2 人员岗位信息'!$B:$B,$D64)</f>
        <v>0</v>
      </c>
      <c r="BC64" s="295"/>
      <c r="BD64" s="172">
        <f t="shared" si="115"/>
        <v>0</v>
      </c>
      <c r="BE64" s="172">
        <f>SUMIFS('1-2 人员岗位信息'!O:O,'1-2 人员岗位信息'!$C:$C,"自有人员",'1-2 人员岗位信息'!$B:$B,$D64)</f>
        <v>0</v>
      </c>
      <c r="BF64" s="295"/>
      <c r="BG64" s="172">
        <f t="shared" si="116"/>
        <v>0</v>
      </c>
      <c r="BH64" s="172">
        <f>SUMIFS('1-2 人员岗位信息'!P:P,'1-2 人员岗位信息'!$C:$C,"自有人员",'1-2 人员岗位信息'!$B:$B,$D64)</f>
        <v>0</v>
      </c>
      <c r="BI64" s="295"/>
      <c r="BJ64" s="172">
        <f t="shared" si="117"/>
        <v>0</v>
      </c>
      <c r="BK64" s="172">
        <f>SUMIFS('1-2 人员岗位信息'!Q:Q,'1-2 人员岗位信息'!$C:$C,"自有人员",'1-2 人员岗位信息'!$B:$B,$D64)</f>
        <v>0</v>
      </c>
      <c r="BL64" s="304"/>
      <c r="BM64" s="308"/>
      <c r="BN64" s="312"/>
    </row>
    <row r="65" s="260" customFormat="1" ht="33.95" customHeight="1" outlineLevel="5" spans="2:66">
      <c r="B65" s="172" t="s">
        <v>792</v>
      </c>
      <c r="C65" s="280" t="s">
        <v>895</v>
      </c>
      <c r="D65" s="260" t="s">
        <v>896</v>
      </c>
      <c r="E65" s="172" t="s">
        <v>897</v>
      </c>
      <c r="F65" s="172"/>
      <c r="G65" s="172" t="s">
        <v>796</v>
      </c>
      <c r="H65" s="172">
        <f t="shared" si="101"/>
        <v>0</v>
      </c>
      <c r="I65" s="172" t="s">
        <v>797</v>
      </c>
      <c r="J65" s="172" t="e">
        <f t="shared" si="102"/>
        <v>#DIV/0!</v>
      </c>
      <c r="K65" s="172" t="s">
        <v>798</v>
      </c>
      <c r="L65" s="172" t="e">
        <f t="shared" si="103"/>
        <v>#DIV/0!</v>
      </c>
      <c r="M65" s="172" t="s">
        <v>799</v>
      </c>
      <c r="N65" s="172">
        <f t="shared" si="104"/>
        <v>0</v>
      </c>
      <c r="O65" s="172"/>
      <c r="P65" s="287"/>
      <c r="Q65" s="287"/>
      <c r="R65" s="287"/>
      <c r="S65" s="287"/>
      <c r="T65" s="287"/>
      <c r="U65" s="287"/>
      <c r="V65" s="287"/>
      <c r="W65" s="287"/>
      <c r="X65" s="287"/>
      <c r="Y65" s="287"/>
      <c r="Z65" s="287"/>
      <c r="AA65" s="287"/>
      <c r="AB65" s="172">
        <f t="shared" si="105"/>
        <v>0</v>
      </c>
      <c r="AC65" s="172">
        <f t="shared" si="106"/>
        <v>0</v>
      </c>
      <c r="AD65" s="172">
        <f>SUMIFS('1-2 人员岗位信息'!F:F,'1-2 人员岗位信息'!$C:$C,"自有人员",'1-2 人员岗位信息'!$B:$B,$D65)</f>
        <v>0</v>
      </c>
      <c r="AE65" s="295"/>
      <c r="AF65" s="172">
        <f t="shared" si="107"/>
        <v>0</v>
      </c>
      <c r="AG65" s="172">
        <f>SUMIFS('1-2 人员岗位信息'!G:G,'1-2 人员岗位信息'!$C:$C,"自有人员",'1-2 人员岗位信息'!$B:$B,$D65)</f>
        <v>0</v>
      </c>
      <c r="AH65" s="295"/>
      <c r="AI65" s="172">
        <f t="shared" si="108"/>
        <v>0</v>
      </c>
      <c r="AJ65" s="172">
        <f>SUMIFS('1-2 人员岗位信息'!H:H,'1-2 人员岗位信息'!$C:$C,"自有人员",'1-2 人员岗位信息'!$B:$B,$D65)</f>
        <v>0</v>
      </c>
      <c r="AK65" s="295"/>
      <c r="AL65" s="172">
        <f t="shared" si="109"/>
        <v>0</v>
      </c>
      <c r="AM65" s="172">
        <f>SUMIFS('1-2 人员岗位信息'!I:I,'1-2 人员岗位信息'!$C:$C,"自有人员",'1-2 人员岗位信息'!$B:$B,$D65)</f>
        <v>0</v>
      </c>
      <c r="AN65" s="295"/>
      <c r="AO65" s="172">
        <f t="shared" si="110"/>
        <v>0</v>
      </c>
      <c r="AP65" s="172">
        <f>SUMIFS('1-2 人员岗位信息'!J:J,'1-2 人员岗位信息'!$C:$C,"自有人员",'1-2 人员岗位信息'!$B:$B,$D65)</f>
        <v>0</v>
      </c>
      <c r="AQ65" s="295"/>
      <c r="AR65" s="172">
        <f t="shared" si="111"/>
        <v>0</v>
      </c>
      <c r="AS65" s="172">
        <f>SUMIFS('1-2 人员岗位信息'!K:K,'1-2 人员岗位信息'!$C:$C,"自有人员",'1-2 人员岗位信息'!$B:$B,$D65)</f>
        <v>0</v>
      </c>
      <c r="AT65" s="295"/>
      <c r="AU65" s="172">
        <f t="shared" si="112"/>
        <v>0</v>
      </c>
      <c r="AV65" s="172">
        <f>SUMIFS('1-2 人员岗位信息'!L:L,'1-2 人员岗位信息'!$C:$C,"自有人员",'1-2 人员岗位信息'!$B:$B,$D65)</f>
        <v>0</v>
      </c>
      <c r="AW65" s="295"/>
      <c r="AX65" s="172">
        <f t="shared" si="113"/>
        <v>0</v>
      </c>
      <c r="AY65" s="172">
        <f>SUMIFS('1-2 人员岗位信息'!M:M,'1-2 人员岗位信息'!$C:$C,"自有人员",'1-2 人员岗位信息'!$B:$B,$D65)</f>
        <v>0</v>
      </c>
      <c r="AZ65" s="295"/>
      <c r="BA65" s="172">
        <f t="shared" si="114"/>
        <v>0</v>
      </c>
      <c r="BB65" s="172">
        <f>SUMIFS('1-2 人员岗位信息'!N:N,'1-2 人员岗位信息'!$C:$C,"自有人员",'1-2 人员岗位信息'!$B:$B,$D65)</f>
        <v>0</v>
      </c>
      <c r="BC65" s="295"/>
      <c r="BD65" s="172">
        <f t="shared" si="115"/>
        <v>0</v>
      </c>
      <c r="BE65" s="172">
        <f>SUMIFS('1-2 人员岗位信息'!O:O,'1-2 人员岗位信息'!$C:$C,"自有人员",'1-2 人员岗位信息'!$B:$B,$D65)</f>
        <v>0</v>
      </c>
      <c r="BF65" s="295"/>
      <c r="BG65" s="172">
        <f t="shared" si="116"/>
        <v>0</v>
      </c>
      <c r="BH65" s="172">
        <f>SUMIFS('1-2 人员岗位信息'!P:P,'1-2 人员岗位信息'!$C:$C,"自有人员",'1-2 人员岗位信息'!$B:$B,$D65)</f>
        <v>0</v>
      </c>
      <c r="BI65" s="295"/>
      <c r="BJ65" s="172">
        <f t="shared" si="117"/>
        <v>0</v>
      </c>
      <c r="BK65" s="172">
        <f>SUMIFS('1-2 人员岗位信息'!Q:Q,'1-2 人员岗位信息'!$C:$C,"自有人员",'1-2 人员岗位信息'!$B:$B,$D65)</f>
        <v>0</v>
      </c>
      <c r="BL65" s="304"/>
      <c r="BM65" s="308"/>
      <c r="BN65" s="312"/>
    </row>
    <row r="66" s="260" customFormat="1" ht="33.95" customHeight="1" outlineLevel="5" spans="2:66">
      <c r="B66" s="172" t="s">
        <v>792</v>
      </c>
      <c r="C66" s="280" t="s">
        <v>898</v>
      </c>
      <c r="D66" s="260" t="s">
        <v>899</v>
      </c>
      <c r="E66" s="172" t="s">
        <v>900</v>
      </c>
      <c r="F66" s="172"/>
      <c r="G66" s="172" t="s">
        <v>796</v>
      </c>
      <c r="H66" s="172">
        <f t="shared" si="101"/>
        <v>0</v>
      </c>
      <c r="I66" s="172" t="s">
        <v>797</v>
      </c>
      <c r="J66" s="172" t="e">
        <f t="shared" si="102"/>
        <v>#DIV/0!</v>
      </c>
      <c r="K66" s="172" t="s">
        <v>798</v>
      </c>
      <c r="L66" s="172" t="e">
        <f t="shared" si="103"/>
        <v>#DIV/0!</v>
      </c>
      <c r="M66" s="172" t="s">
        <v>799</v>
      </c>
      <c r="N66" s="172">
        <f t="shared" si="104"/>
        <v>0</v>
      </c>
      <c r="O66" s="172"/>
      <c r="P66" s="287"/>
      <c r="Q66" s="287"/>
      <c r="R66" s="287"/>
      <c r="S66" s="287"/>
      <c r="T66" s="287"/>
      <c r="U66" s="287"/>
      <c r="V66" s="287"/>
      <c r="W66" s="287"/>
      <c r="X66" s="287"/>
      <c r="Y66" s="287"/>
      <c r="Z66" s="287"/>
      <c r="AA66" s="287"/>
      <c r="AB66" s="172">
        <f t="shared" si="105"/>
        <v>0</v>
      </c>
      <c r="AC66" s="172">
        <f t="shared" si="106"/>
        <v>0</v>
      </c>
      <c r="AD66" s="172">
        <f>SUMIFS('1-2 人员岗位信息'!F:F,'1-2 人员岗位信息'!$C:$C,"自有人员",'1-2 人员岗位信息'!$B:$B,$D66)</f>
        <v>0</v>
      </c>
      <c r="AE66" s="295"/>
      <c r="AF66" s="172">
        <f t="shared" si="107"/>
        <v>0</v>
      </c>
      <c r="AG66" s="172">
        <f>SUMIFS('1-2 人员岗位信息'!G:G,'1-2 人员岗位信息'!$C:$C,"自有人员",'1-2 人员岗位信息'!$B:$B,$D66)</f>
        <v>0</v>
      </c>
      <c r="AH66" s="295"/>
      <c r="AI66" s="172">
        <f t="shared" si="108"/>
        <v>0</v>
      </c>
      <c r="AJ66" s="172">
        <f>SUMIFS('1-2 人员岗位信息'!H:H,'1-2 人员岗位信息'!$C:$C,"自有人员",'1-2 人员岗位信息'!$B:$B,$D66)</f>
        <v>0</v>
      </c>
      <c r="AK66" s="295"/>
      <c r="AL66" s="172">
        <f t="shared" si="109"/>
        <v>0</v>
      </c>
      <c r="AM66" s="172">
        <f>SUMIFS('1-2 人员岗位信息'!I:I,'1-2 人员岗位信息'!$C:$C,"自有人员",'1-2 人员岗位信息'!$B:$B,$D66)</f>
        <v>0</v>
      </c>
      <c r="AN66" s="295"/>
      <c r="AO66" s="172">
        <f t="shared" si="110"/>
        <v>0</v>
      </c>
      <c r="AP66" s="172">
        <f>SUMIFS('1-2 人员岗位信息'!J:J,'1-2 人员岗位信息'!$C:$C,"自有人员",'1-2 人员岗位信息'!$B:$B,$D66)</f>
        <v>0</v>
      </c>
      <c r="AQ66" s="295"/>
      <c r="AR66" s="172">
        <f t="shared" si="111"/>
        <v>0</v>
      </c>
      <c r="AS66" s="172">
        <f>SUMIFS('1-2 人员岗位信息'!K:K,'1-2 人员岗位信息'!$C:$C,"自有人员",'1-2 人员岗位信息'!$B:$B,$D66)</f>
        <v>0</v>
      </c>
      <c r="AT66" s="295"/>
      <c r="AU66" s="172">
        <f t="shared" si="112"/>
        <v>0</v>
      </c>
      <c r="AV66" s="172">
        <f>SUMIFS('1-2 人员岗位信息'!L:L,'1-2 人员岗位信息'!$C:$C,"自有人员",'1-2 人员岗位信息'!$B:$B,$D66)</f>
        <v>0</v>
      </c>
      <c r="AW66" s="295"/>
      <c r="AX66" s="172">
        <f t="shared" si="113"/>
        <v>0</v>
      </c>
      <c r="AY66" s="172">
        <f>SUMIFS('1-2 人员岗位信息'!M:M,'1-2 人员岗位信息'!$C:$C,"自有人员",'1-2 人员岗位信息'!$B:$B,$D66)</f>
        <v>0</v>
      </c>
      <c r="AZ66" s="295"/>
      <c r="BA66" s="172">
        <f t="shared" si="114"/>
        <v>0</v>
      </c>
      <c r="BB66" s="172">
        <f>SUMIFS('1-2 人员岗位信息'!N:N,'1-2 人员岗位信息'!$C:$C,"自有人员",'1-2 人员岗位信息'!$B:$B,$D66)</f>
        <v>0</v>
      </c>
      <c r="BC66" s="295"/>
      <c r="BD66" s="172">
        <f t="shared" si="115"/>
        <v>0</v>
      </c>
      <c r="BE66" s="172">
        <f>SUMIFS('1-2 人员岗位信息'!O:O,'1-2 人员岗位信息'!$C:$C,"自有人员",'1-2 人员岗位信息'!$B:$B,$D66)</f>
        <v>0</v>
      </c>
      <c r="BF66" s="295"/>
      <c r="BG66" s="172">
        <f t="shared" si="116"/>
        <v>0</v>
      </c>
      <c r="BH66" s="172">
        <f>SUMIFS('1-2 人员岗位信息'!P:P,'1-2 人员岗位信息'!$C:$C,"自有人员",'1-2 人员岗位信息'!$B:$B,$D66)</f>
        <v>0</v>
      </c>
      <c r="BI66" s="295"/>
      <c r="BJ66" s="172">
        <f t="shared" si="117"/>
        <v>0</v>
      </c>
      <c r="BK66" s="172">
        <f>SUMIFS('1-2 人员岗位信息'!Q:Q,'1-2 人员岗位信息'!$C:$C,"自有人员",'1-2 人员岗位信息'!$B:$B,$D66)</f>
        <v>0</v>
      </c>
      <c r="BL66" s="304"/>
      <c r="BM66" s="308"/>
      <c r="BN66" s="312"/>
    </row>
    <row r="67" s="260" customFormat="1" ht="33.95" customHeight="1" outlineLevel="5" spans="2:66">
      <c r="B67" s="172" t="s">
        <v>792</v>
      </c>
      <c r="C67" s="280" t="s">
        <v>901</v>
      </c>
      <c r="D67" s="260" t="s">
        <v>902</v>
      </c>
      <c r="E67" s="172" t="s">
        <v>903</v>
      </c>
      <c r="F67" s="172"/>
      <c r="G67" s="172" t="s">
        <v>796</v>
      </c>
      <c r="H67" s="172">
        <f t="shared" si="101"/>
        <v>0</v>
      </c>
      <c r="I67" s="172" t="s">
        <v>797</v>
      </c>
      <c r="J67" s="172" t="e">
        <f t="shared" si="102"/>
        <v>#DIV/0!</v>
      </c>
      <c r="K67" s="172" t="s">
        <v>798</v>
      </c>
      <c r="L67" s="172" t="e">
        <f t="shared" si="103"/>
        <v>#DIV/0!</v>
      </c>
      <c r="M67" s="172" t="s">
        <v>799</v>
      </c>
      <c r="N67" s="172">
        <f t="shared" si="104"/>
        <v>0</v>
      </c>
      <c r="O67" s="172"/>
      <c r="P67" s="287"/>
      <c r="Q67" s="287"/>
      <c r="R67" s="287"/>
      <c r="S67" s="287"/>
      <c r="T67" s="287"/>
      <c r="U67" s="287"/>
      <c r="V67" s="287"/>
      <c r="W67" s="287"/>
      <c r="X67" s="287"/>
      <c r="Y67" s="287"/>
      <c r="Z67" s="287"/>
      <c r="AA67" s="287"/>
      <c r="AB67" s="172">
        <f t="shared" si="105"/>
        <v>0</v>
      </c>
      <c r="AC67" s="172">
        <f t="shared" si="106"/>
        <v>0</v>
      </c>
      <c r="AD67" s="172">
        <f>SUMIFS('1-2 人员岗位信息'!F:F,'1-2 人员岗位信息'!$C:$C,"自有人员",'1-2 人员岗位信息'!$B:$B,$D67)</f>
        <v>0</v>
      </c>
      <c r="AE67" s="295"/>
      <c r="AF67" s="172">
        <f t="shared" si="107"/>
        <v>0</v>
      </c>
      <c r="AG67" s="172">
        <f>SUMIFS('1-2 人员岗位信息'!G:G,'1-2 人员岗位信息'!$C:$C,"自有人员",'1-2 人员岗位信息'!$B:$B,$D67)</f>
        <v>0</v>
      </c>
      <c r="AH67" s="295"/>
      <c r="AI67" s="172">
        <f t="shared" si="108"/>
        <v>0</v>
      </c>
      <c r="AJ67" s="172">
        <f>SUMIFS('1-2 人员岗位信息'!H:H,'1-2 人员岗位信息'!$C:$C,"自有人员",'1-2 人员岗位信息'!$B:$B,$D67)</f>
        <v>0</v>
      </c>
      <c r="AK67" s="295"/>
      <c r="AL67" s="172">
        <f t="shared" si="109"/>
        <v>0</v>
      </c>
      <c r="AM67" s="172">
        <f>SUMIFS('1-2 人员岗位信息'!I:I,'1-2 人员岗位信息'!$C:$C,"自有人员",'1-2 人员岗位信息'!$B:$B,$D67)</f>
        <v>0</v>
      </c>
      <c r="AN67" s="295"/>
      <c r="AO67" s="172">
        <f t="shared" si="110"/>
        <v>0</v>
      </c>
      <c r="AP67" s="172">
        <f>SUMIFS('1-2 人员岗位信息'!J:J,'1-2 人员岗位信息'!$C:$C,"自有人员",'1-2 人员岗位信息'!$B:$B,$D67)</f>
        <v>0</v>
      </c>
      <c r="AQ67" s="295"/>
      <c r="AR67" s="172">
        <f t="shared" si="111"/>
        <v>0</v>
      </c>
      <c r="AS67" s="172">
        <f>SUMIFS('1-2 人员岗位信息'!K:K,'1-2 人员岗位信息'!$C:$C,"自有人员",'1-2 人员岗位信息'!$B:$B,$D67)</f>
        <v>0</v>
      </c>
      <c r="AT67" s="295"/>
      <c r="AU67" s="172">
        <f t="shared" si="112"/>
        <v>0</v>
      </c>
      <c r="AV67" s="172">
        <f>SUMIFS('1-2 人员岗位信息'!L:L,'1-2 人员岗位信息'!$C:$C,"自有人员",'1-2 人员岗位信息'!$B:$B,$D67)</f>
        <v>0</v>
      </c>
      <c r="AW67" s="295"/>
      <c r="AX67" s="172">
        <f t="shared" si="113"/>
        <v>0</v>
      </c>
      <c r="AY67" s="172">
        <f>SUMIFS('1-2 人员岗位信息'!M:M,'1-2 人员岗位信息'!$C:$C,"自有人员",'1-2 人员岗位信息'!$B:$B,$D67)</f>
        <v>0</v>
      </c>
      <c r="AZ67" s="295"/>
      <c r="BA67" s="172">
        <f t="shared" si="114"/>
        <v>0</v>
      </c>
      <c r="BB67" s="172">
        <f>SUMIFS('1-2 人员岗位信息'!N:N,'1-2 人员岗位信息'!$C:$C,"自有人员",'1-2 人员岗位信息'!$B:$B,$D67)</f>
        <v>0</v>
      </c>
      <c r="BC67" s="295"/>
      <c r="BD67" s="172">
        <f t="shared" si="115"/>
        <v>0</v>
      </c>
      <c r="BE67" s="172">
        <f>SUMIFS('1-2 人员岗位信息'!O:O,'1-2 人员岗位信息'!$C:$C,"自有人员",'1-2 人员岗位信息'!$B:$B,$D67)</f>
        <v>0</v>
      </c>
      <c r="BF67" s="295"/>
      <c r="BG67" s="172">
        <f t="shared" si="116"/>
        <v>0</v>
      </c>
      <c r="BH67" s="172">
        <f>SUMIFS('1-2 人员岗位信息'!P:P,'1-2 人员岗位信息'!$C:$C,"自有人员",'1-2 人员岗位信息'!$B:$B,$D67)</f>
        <v>0</v>
      </c>
      <c r="BI67" s="295"/>
      <c r="BJ67" s="172">
        <f t="shared" si="117"/>
        <v>0</v>
      </c>
      <c r="BK67" s="172">
        <f>SUMIFS('1-2 人员岗位信息'!Q:Q,'1-2 人员岗位信息'!$C:$C,"自有人员",'1-2 人员岗位信息'!$B:$B,$D67)</f>
        <v>0</v>
      </c>
      <c r="BL67" s="304"/>
      <c r="BM67" s="308"/>
      <c r="BN67" s="312"/>
    </row>
    <row r="68" s="260" customFormat="1" ht="33.95" customHeight="1" outlineLevel="5" spans="2:66">
      <c r="B68" s="172" t="s">
        <v>792</v>
      </c>
      <c r="C68" s="280" t="s">
        <v>904</v>
      </c>
      <c r="D68" s="260" t="s">
        <v>905</v>
      </c>
      <c r="E68" s="172" t="s">
        <v>814</v>
      </c>
      <c r="F68" s="172"/>
      <c r="G68" s="172" t="s">
        <v>796</v>
      </c>
      <c r="H68" s="172">
        <f t="shared" si="101"/>
        <v>0</v>
      </c>
      <c r="I68" s="172" t="s">
        <v>797</v>
      </c>
      <c r="J68" s="172" t="e">
        <f t="shared" si="102"/>
        <v>#DIV/0!</v>
      </c>
      <c r="K68" s="172" t="s">
        <v>798</v>
      </c>
      <c r="L68" s="172" t="e">
        <f t="shared" si="103"/>
        <v>#DIV/0!</v>
      </c>
      <c r="M68" s="172" t="s">
        <v>799</v>
      </c>
      <c r="N68" s="172">
        <f t="shared" si="104"/>
        <v>0</v>
      </c>
      <c r="O68" s="172"/>
      <c r="P68" s="287"/>
      <c r="Q68" s="287"/>
      <c r="R68" s="287"/>
      <c r="S68" s="287"/>
      <c r="T68" s="287"/>
      <c r="U68" s="287"/>
      <c r="V68" s="287"/>
      <c r="W68" s="287"/>
      <c r="X68" s="287"/>
      <c r="Y68" s="287"/>
      <c r="Z68" s="287"/>
      <c r="AA68" s="287"/>
      <c r="AB68" s="172">
        <f t="shared" si="105"/>
        <v>0</v>
      </c>
      <c r="AC68" s="172">
        <f t="shared" si="106"/>
        <v>0</v>
      </c>
      <c r="AD68" s="172">
        <f>SUMIFS('1-2 人员岗位信息'!F:F,'1-2 人员岗位信息'!$C:$C,"自有人员",'1-2 人员岗位信息'!$B:$B,$D68)</f>
        <v>0</v>
      </c>
      <c r="AE68" s="295"/>
      <c r="AF68" s="172">
        <f t="shared" si="107"/>
        <v>0</v>
      </c>
      <c r="AG68" s="172">
        <f>SUMIFS('1-2 人员岗位信息'!G:G,'1-2 人员岗位信息'!$C:$C,"自有人员",'1-2 人员岗位信息'!$B:$B,$D68)</f>
        <v>0</v>
      </c>
      <c r="AH68" s="295"/>
      <c r="AI68" s="172">
        <f t="shared" si="108"/>
        <v>0</v>
      </c>
      <c r="AJ68" s="172">
        <f>SUMIFS('1-2 人员岗位信息'!H:H,'1-2 人员岗位信息'!$C:$C,"自有人员",'1-2 人员岗位信息'!$B:$B,$D68)</f>
        <v>0</v>
      </c>
      <c r="AK68" s="295"/>
      <c r="AL68" s="172">
        <f t="shared" si="109"/>
        <v>0</v>
      </c>
      <c r="AM68" s="172">
        <f>SUMIFS('1-2 人员岗位信息'!I:I,'1-2 人员岗位信息'!$C:$C,"自有人员",'1-2 人员岗位信息'!$B:$B,$D68)</f>
        <v>0</v>
      </c>
      <c r="AN68" s="295"/>
      <c r="AO68" s="172">
        <f t="shared" si="110"/>
        <v>0</v>
      </c>
      <c r="AP68" s="172">
        <f>SUMIFS('1-2 人员岗位信息'!J:J,'1-2 人员岗位信息'!$C:$C,"自有人员",'1-2 人员岗位信息'!$B:$B,$D68)</f>
        <v>0</v>
      </c>
      <c r="AQ68" s="295"/>
      <c r="AR68" s="172">
        <f t="shared" si="111"/>
        <v>0</v>
      </c>
      <c r="AS68" s="172">
        <f>SUMIFS('1-2 人员岗位信息'!K:K,'1-2 人员岗位信息'!$C:$C,"自有人员",'1-2 人员岗位信息'!$B:$B,$D68)</f>
        <v>0</v>
      </c>
      <c r="AT68" s="295"/>
      <c r="AU68" s="172">
        <f t="shared" si="112"/>
        <v>0</v>
      </c>
      <c r="AV68" s="172">
        <f>SUMIFS('1-2 人员岗位信息'!L:L,'1-2 人员岗位信息'!$C:$C,"自有人员",'1-2 人员岗位信息'!$B:$B,$D68)</f>
        <v>0</v>
      </c>
      <c r="AW68" s="295"/>
      <c r="AX68" s="172">
        <f t="shared" si="113"/>
        <v>0</v>
      </c>
      <c r="AY68" s="172">
        <f>SUMIFS('1-2 人员岗位信息'!M:M,'1-2 人员岗位信息'!$C:$C,"自有人员",'1-2 人员岗位信息'!$B:$B,$D68)</f>
        <v>0</v>
      </c>
      <c r="AZ68" s="295"/>
      <c r="BA68" s="172">
        <f t="shared" si="114"/>
        <v>0</v>
      </c>
      <c r="BB68" s="172">
        <f>SUMIFS('1-2 人员岗位信息'!N:N,'1-2 人员岗位信息'!$C:$C,"自有人员",'1-2 人员岗位信息'!$B:$B,$D68)</f>
        <v>0</v>
      </c>
      <c r="BC68" s="295"/>
      <c r="BD68" s="172">
        <f t="shared" si="115"/>
        <v>0</v>
      </c>
      <c r="BE68" s="172">
        <f>SUMIFS('1-2 人员岗位信息'!O:O,'1-2 人员岗位信息'!$C:$C,"自有人员",'1-2 人员岗位信息'!$B:$B,$D68)</f>
        <v>0</v>
      </c>
      <c r="BF68" s="295"/>
      <c r="BG68" s="172">
        <f t="shared" si="116"/>
        <v>0</v>
      </c>
      <c r="BH68" s="172">
        <f>SUMIFS('1-2 人员岗位信息'!P:P,'1-2 人员岗位信息'!$C:$C,"自有人员",'1-2 人员岗位信息'!$B:$B,$D68)</f>
        <v>0</v>
      </c>
      <c r="BI68" s="295"/>
      <c r="BJ68" s="172">
        <f t="shared" si="117"/>
        <v>0</v>
      </c>
      <c r="BK68" s="172">
        <f>SUMIFS('1-2 人员岗位信息'!Q:Q,'1-2 人员岗位信息'!$C:$C,"自有人员",'1-2 人员岗位信息'!$B:$B,$D68)</f>
        <v>0</v>
      </c>
      <c r="BL68" s="304"/>
      <c r="BM68" s="308"/>
      <c r="BN68" s="312"/>
    </row>
    <row r="69" s="115" customFormat="1" ht="33.95" customHeight="1" outlineLevel="4" spans="2:66">
      <c r="B69" s="116" t="s">
        <v>787</v>
      </c>
      <c r="C69" s="117" t="s">
        <v>70</v>
      </c>
      <c r="D69" s="115" t="s">
        <v>68</v>
      </c>
      <c r="E69" s="116"/>
      <c r="F69" s="116"/>
      <c r="G69" s="116"/>
      <c r="H69" s="116">
        <f>SUM(H70:H79)</f>
        <v>0</v>
      </c>
      <c r="I69" s="116"/>
      <c r="J69" s="116"/>
      <c r="K69" s="116"/>
      <c r="L69" s="116"/>
      <c r="M69" s="116"/>
      <c r="N69" s="116"/>
      <c r="O69" s="116"/>
      <c r="P69" s="286"/>
      <c r="Q69" s="286"/>
      <c r="R69" s="286"/>
      <c r="S69" s="286"/>
      <c r="T69" s="286"/>
      <c r="U69" s="286"/>
      <c r="V69" s="286"/>
      <c r="W69" s="286"/>
      <c r="X69" s="286"/>
      <c r="Y69" s="286"/>
      <c r="Z69" s="286"/>
      <c r="AA69" s="286"/>
      <c r="AB69" s="116">
        <f>SUM(AB70:AB79)</f>
        <v>0</v>
      </c>
      <c r="AC69" s="116">
        <f>SUM(AC70:AC79)</f>
        <v>0</v>
      </c>
      <c r="AD69" s="116"/>
      <c r="AE69" s="116"/>
      <c r="AF69" s="116">
        <f>SUM(AF70:AF79)</f>
        <v>0</v>
      </c>
      <c r="AG69" s="116"/>
      <c r="AH69" s="116"/>
      <c r="AI69" s="116">
        <f>SUM(AI70:AI79)</f>
        <v>0</v>
      </c>
      <c r="AJ69" s="116"/>
      <c r="AK69" s="116"/>
      <c r="AL69" s="116">
        <f>SUM(AL70:AL79)</f>
        <v>0</v>
      </c>
      <c r="AM69" s="116"/>
      <c r="AN69" s="116"/>
      <c r="AO69" s="116">
        <f>SUM(AO70:AO79)</f>
        <v>0</v>
      </c>
      <c r="AP69" s="116"/>
      <c r="AQ69" s="116"/>
      <c r="AR69" s="116">
        <f>SUM(AR70:AR79)</f>
        <v>0</v>
      </c>
      <c r="AS69" s="116"/>
      <c r="AT69" s="116"/>
      <c r="AU69" s="116">
        <f>SUM(AU70:AU79)</f>
        <v>0</v>
      </c>
      <c r="AV69" s="116"/>
      <c r="AW69" s="116"/>
      <c r="AX69" s="116">
        <f>SUM(AX70:AX79)</f>
        <v>0</v>
      </c>
      <c r="AY69" s="116"/>
      <c r="AZ69" s="116"/>
      <c r="BA69" s="116">
        <f>SUM(BA70:BA79)</f>
        <v>0</v>
      </c>
      <c r="BB69" s="116"/>
      <c r="BC69" s="116"/>
      <c r="BD69" s="116">
        <f>SUM(BD70:BD79)</f>
        <v>0</v>
      </c>
      <c r="BE69" s="116"/>
      <c r="BF69" s="116"/>
      <c r="BG69" s="116">
        <f>SUM(BG70:BG79)</f>
        <v>0</v>
      </c>
      <c r="BH69" s="116"/>
      <c r="BI69" s="116"/>
      <c r="BJ69" s="116">
        <f>SUM(BJ70:BJ79)</f>
        <v>0</v>
      </c>
      <c r="BK69" s="116"/>
      <c r="BL69" s="303"/>
      <c r="BM69" s="308"/>
      <c r="BN69" s="311"/>
    </row>
    <row r="70" s="260" customFormat="1" ht="33.95" customHeight="1" outlineLevel="5" spans="2:66">
      <c r="B70" s="172" t="s">
        <v>792</v>
      </c>
      <c r="C70" s="280" t="s">
        <v>906</v>
      </c>
      <c r="D70" s="260" t="s">
        <v>878</v>
      </c>
      <c r="E70" s="172" t="s">
        <v>907</v>
      </c>
      <c r="F70" s="172"/>
      <c r="G70" s="172" t="s">
        <v>796</v>
      </c>
      <c r="H70" s="172">
        <f t="shared" ref="H70:H79" si="118">AB70</f>
        <v>0</v>
      </c>
      <c r="I70" s="172" t="s">
        <v>797</v>
      </c>
      <c r="J70" s="172" t="e">
        <f t="shared" ref="J70:J79" si="119">SUM(AD70,AG70,AJ70,AM70,AP70,AS70,AV70,AY70,BB70,BE70,BH70,BK70)/N70</f>
        <v>#DIV/0!</v>
      </c>
      <c r="K70" s="172" t="s">
        <v>798</v>
      </c>
      <c r="L70" s="172" t="e">
        <f t="shared" ref="L70:L79" si="120">H70/N70/J70</f>
        <v>#DIV/0!</v>
      </c>
      <c r="M70" s="172" t="s">
        <v>799</v>
      </c>
      <c r="N70" s="172">
        <f t="shared" ref="N70:N79" si="121">COUNTIF(AD70,"&gt;0")+COUNTIF(AG70,"&gt;0")+COUNTIF(AJ70,"&gt;0")+COUNTIF(AM70,"&gt;0")+COUNTIF(AP70,"&gt;0")+COUNTIF(AS70,"&gt;0")+COUNTIF(AV70,"&gt;0")+COUNTIF(AY70,"&gt;0")+COUNTIF(BB70,"&gt;0")+COUNTIF(BE70,"&gt;0")+COUNTIF(BH70,"&gt;0")+COUNTIF(BK70,"&gt;0")</f>
        <v>0</v>
      </c>
      <c r="O70" s="172"/>
      <c r="P70" s="287"/>
      <c r="Q70" s="287"/>
      <c r="R70" s="287"/>
      <c r="S70" s="287"/>
      <c r="T70" s="287"/>
      <c r="U70" s="287"/>
      <c r="V70" s="287"/>
      <c r="W70" s="287"/>
      <c r="X70" s="287"/>
      <c r="Y70" s="287"/>
      <c r="Z70" s="287"/>
      <c r="AA70" s="287"/>
      <c r="AB70" s="172">
        <f t="shared" ref="AB70:AB79" si="122">SUM(AC70,AF70,AI70,AL70,AO70,AR70,AU70,AX70,BA70,BD70,BG70,BJ70)</f>
        <v>0</v>
      </c>
      <c r="AC70" s="172">
        <f t="shared" ref="AC70:AC79" si="123">AD70*AE70</f>
        <v>0</v>
      </c>
      <c r="AD70" s="172">
        <f>SUMIFS('1-2 人员岗位信息'!F:F,'1-2 人员岗位信息'!$C:$C,"劳务派遣",'1-2 人员岗位信息'!$B:$B,$D70)</f>
        <v>0</v>
      </c>
      <c r="AE70" s="295"/>
      <c r="AF70" s="172">
        <f t="shared" ref="AF70:AF79" si="124">AG70*AH70</f>
        <v>0</v>
      </c>
      <c r="AG70" s="172">
        <f>SUMIFS('1-2 人员岗位信息'!G:G,'1-2 人员岗位信息'!$C:$C,"劳务派遣",'1-2 人员岗位信息'!$B:$B,$D70)</f>
        <v>0</v>
      </c>
      <c r="AH70" s="295"/>
      <c r="AI70" s="172">
        <f t="shared" ref="AI70:AI79" si="125">AJ70*AK70</f>
        <v>0</v>
      </c>
      <c r="AJ70" s="172">
        <f>SUMIFS('1-2 人员岗位信息'!H:H,'1-2 人员岗位信息'!$C:$C,"劳务派遣",'1-2 人员岗位信息'!$B:$B,$D70)</f>
        <v>0</v>
      </c>
      <c r="AK70" s="295"/>
      <c r="AL70" s="172">
        <f t="shared" ref="AL70:AL79" si="126">AM70*AN70</f>
        <v>0</v>
      </c>
      <c r="AM70" s="172">
        <f>SUMIFS('1-2 人员岗位信息'!I:I,'1-2 人员岗位信息'!$C:$C,"劳务派遣",'1-2 人员岗位信息'!$B:$B,$D70)</f>
        <v>0</v>
      </c>
      <c r="AN70" s="295"/>
      <c r="AO70" s="172">
        <f t="shared" ref="AO70:AO79" si="127">AP70*AQ70</f>
        <v>0</v>
      </c>
      <c r="AP70" s="172">
        <f>SUMIFS('1-2 人员岗位信息'!J:J,'1-2 人员岗位信息'!$C:$C,"劳务派遣",'1-2 人员岗位信息'!$B:$B,$D70)</f>
        <v>0</v>
      </c>
      <c r="AQ70" s="295"/>
      <c r="AR70" s="172">
        <f t="shared" ref="AR70:AR79" si="128">AS70*AT70</f>
        <v>0</v>
      </c>
      <c r="AS70" s="172">
        <f>SUMIFS('1-2 人员岗位信息'!K:K,'1-2 人员岗位信息'!$C:$C,"劳务派遣",'1-2 人员岗位信息'!$B:$B,$D70)</f>
        <v>0</v>
      </c>
      <c r="AT70" s="295"/>
      <c r="AU70" s="172">
        <f t="shared" ref="AU70:AU79" si="129">AV70*AW70</f>
        <v>0</v>
      </c>
      <c r="AV70" s="172">
        <f>SUMIFS('1-2 人员岗位信息'!L:L,'1-2 人员岗位信息'!$C:$C,"劳务派遣",'1-2 人员岗位信息'!$B:$B,$D70)</f>
        <v>0</v>
      </c>
      <c r="AW70" s="295"/>
      <c r="AX70" s="172">
        <f t="shared" ref="AX70:AX79" si="130">AY70*AZ70</f>
        <v>0</v>
      </c>
      <c r="AY70" s="172">
        <f>SUMIFS('1-2 人员岗位信息'!M:M,'1-2 人员岗位信息'!$C:$C,"劳务派遣",'1-2 人员岗位信息'!$B:$B,$D70)</f>
        <v>0</v>
      </c>
      <c r="AZ70" s="295"/>
      <c r="BA70" s="172">
        <f t="shared" ref="BA70:BA79" si="131">BB70*BC70</f>
        <v>0</v>
      </c>
      <c r="BB70" s="172">
        <f>SUMIFS('1-2 人员岗位信息'!N:N,'1-2 人员岗位信息'!$C:$C,"劳务派遣",'1-2 人员岗位信息'!$B:$B,$D70)</f>
        <v>0</v>
      </c>
      <c r="BC70" s="295"/>
      <c r="BD70" s="172">
        <f t="shared" ref="BD70:BD79" si="132">BE70*BF70</f>
        <v>0</v>
      </c>
      <c r="BE70" s="172">
        <f>SUMIFS('1-2 人员岗位信息'!O:O,'1-2 人员岗位信息'!$C:$C,"劳务派遣",'1-2 人员岗位信息'!$B:$B,$D70)</f>
        <v>0</v>
      </c>
      <c r="BF70" s="295"/>
      <c r="BG70" s="172">
        <f t="shared" ref="BG70:BG79" si="133">BH70*BI70</f>
        <v>0</v>
      </c>
      <c r="BH70" s="172">
        <f>SUMIFS('1-2 人员岗位信息'!P:P,'1-2 人员岗位信息'!$C:$C,"劳务派遣",'1-2 人员岗位信息'!$B:$B,$D70)</f>
        <v>0</v>
      </c>
      <c r="BI70" s="295"/>
      <c r="BJ70" s="172">
        <f t="shared" ref="BJ70:BJ79" si="134">BK70*BL70</f>
        <v>0</v>
      </c>
      <c r="BK70" s="172">
        <f>SUMIFS('1-2 人员岗位信息'!Q:Q,'1-2 人员岗位信息'!$C:$C,"劳务派遣",'1-2 人员岗位信息'!$B:$B,$D70)</f>
        <v>0</v>
      </c>
      <c r="BL70" s="304"/>
      <c r="BM70" s="308"/>
      <c r="BN70" s="312"/>
    </row>
    <row r="71" s="260" customFormat="1" ht="33.95" customHeight="1" outlineLevel="5" spans="2:66">
      <c r="B71" s="172" t="s">
        <v>792</v>
      </c>
      <c r="C71" s="280" t="s">
        <v>908</v>
      </c>
      <c r="D71" s="260" t="s">
        <v>881</v>
      </c>
      <c r="E71" s="172" t="s">
        <v>909</v>
      </c>
      <c r="F71" s="172"/>
      <c r="G71" s="172" t="s">
        <v>796</v>
      </c>
      <c r="H71" s="172">
        <f t="shared" si="118"/>
        <v>0</v>
      </c>
      <c r="I71" s="172" t="s">
        <v>797</v>
      </c>
      <c r="J71" s="172" t="e">
        <f t="shared" si="119"/>
        <v>#DIV/0!</v>
      </c>
      <c r="K71" s="172" t="s">
        <v>798</v>
      </c>
      <c r="L71" s="172" t="e">
        <f t="shared" si="120"/>
        <v>#DIV/0!</v>
      </c>
      <c r="M71" s="172" t="s">
        <v>799</v>
      </c>
      <c r="N71" s="172">
        <f t="shared" si="121"/>
        <v>0</v>
      </c>
      <c r="O71" s="172"/>
      <c r="P71" s="287"/>
      <c r="Q71" s="287"/>
      <c r="R71" s="287"/>
      <c r="S71" s="287"/>
      <c r="T71" s="287"/>
      <c r="U71" s="287"/>
      <c r="V71" s="287"/>
      <c r="W71" s="287"/>
      <c r="X71" s="287"/>
      <c r="Y71" s="287"/>
      <c r="Z71" s="287"/>
      <c r="AA71" s="287"/>
      <c r="AB71" s="172">
        <f t="shared" si="122"/>
        <v>0</v>
      </c>
      <c r="AC71" s="172">
        <f t="shared" si="123"/>
        <v>0</v>
      </c>
      <c r="AD71" s="172">
        <f>SUMIFS('1-2 人员岗位信息'!F:F,'1-2 人员岗位信息'!$C:$C,"劳务派遣",'1-2 人员岗位信息'!$B:$B,$D71)</f>
        <v>0</v>
      </c>
      <c r="AE71" s="295"/>
      <c r="AF71" s="172">
        <f t="shared" si="124"/>
        <v>0</v>
      </c>
      <c r="AG71" s="172">
        <f>SUMIFS('1-2 人员岗位信息'!G:G,'1-2 人员岗位信息'!$C:$C,"劳务派遣",'1-2 人员岗位信息'!$B:$B,$D71)</f>
        <v>0</v>
      </c>
      <c r="AH71" s="295"/>
      <c r="AI71" s="172">
        <f t="shared" si="125"/>
        <v>0</v>
      </c>
      <c r="AJ71" s="172">
        <f>SUMIFS('1-2 人员岗位信息'!H:H,'1-2 人员岗位信息'!$C:$C,"劳务派遣",'1-2 人员岗位信息'!$B:$B,$D71)</f>
        <v>0</v>
      </c>
      <c r="AK71" s="295"/>
      <c r="AL71" s="172">
        <f t="shared" si="126"/>
        <v>0</v>
      </c>
      <c r="AM71" s="172">
        <f>SUMIFS('1-2 人员岗位信息'!I:I,'1-2 人员岗位信息'!$C:$C,"劳务派遣",'1-2 人员岗位信息'!$B:$B,$D71)</f>
        <v>0</v>
      </c>
      <c r="AN71" s="295"/>
      <c r="AO71" s="172">
        <f t="shared" si="127"/>
        <v>0</v>
      </c>
      <c r="AP71" s="172">
        <f>SUMIFS('1-2 人员岗位信息'!J:J,'1-2 人员岗位信息'!$C:$C,"劳务派遣",'1-2 人员岗位信息'!$B:$B,$D71)</f>
        <v>0</v>
      </c>
      <c r="AQ71" s="295"/>
      <c r="AR71" s="172">
        <f t="shared" si="128"/>
        <v>0</v>
      </c>
      <c r="AS71" s="172">
        <f>SUMIFS('1-2 人员岗位信息'!K:K,'1-2 人员岗位信息'!$C:$C,"劳务派遣",'1-2 人员岗位信息'!$B:$B,$D71)</f>
        <v>0</v>
      </c>
      <c r="AT71" s="295"/>
      <c r="AU71" s="172">
        <f t="shared" si="129"/>
        <v>0</v>
      </c>
      <c r="AV71" s="172">
        <f>SUMIFS('1-2 人员岗位信息'!L:L,'1-2 人员岗位信息'!$C:$C,"劳务派遣",'1-2 人员岗位信息'!$B:$B,$D71)</f>
        <v>0</v>
      </c>
      <c r="AW71" s="295"/>
      <c r="AX71" s="172">
        <f t="shared" si="130"/>
        <v>0</v>
      </c>
      <c r="AY71" s="172">
        <f>SUMIFS('1-2 人员岗位信息'!M:M,'1-2 人员岗位信息'!$C:$C,"劳务派遣",'1-2 人员岗位信息'!$B:$B,$D71)</f>
        <v>0</v>
      </c>
      <c r="AZ71" s="295"/>
      <c r="BA71" s="172">
        <f t="shared" si="131"/>
        <v>0</v>
      </c>
      <c r="BB71" s="172">
        <f>SUMIFS('1-2 人员岗位信息'!N:N,'1-2 人员岗位信息'!$C:$C,"劳务派遣",'1-2 人员岗位信息'!$B:$B,$D71)</f>
        <v>0</v>
      </c>
      <c r="BC71" s="295"/>
      <c r="BD71" s="172">
        <f t="shared" si="132"/>
        <v>0</v>
      </c>
      <c r="BE71" s="172">
        <f>SUMIFS('1-2 人员岗位信息'!O:O,'1-2 人员岗位信息'!$C:$C,"劳务派遣",'1-2 人员岗位信息'!$B:$B,$D71)</f>
        <v>0</v>
      </c>
      <c r="BF71" s="295"/>
      <c r="BG71" s="172">
        <f t="shared" si="133"/>
        <v>0</v>
      </c>
      <c r="BH71" s="172">
        <f>SUMIFS('1-2 人员岗位信息'!P:P,'1-2 人员岗位信息'!$C:$C,"劳务派遣",'1-2 人员岗位信息'!$B:$B,$D71)</f>
        <v>0</v>
      </c>
      <c r="BI71" s="295"/>
      <c r="BJ71" s="172">
        <f t="shared" si="134"/>
        <v>0</v>
      </c>
      <c r="BK71" s="172">
        <f>SUMIFS('1-2 人员岗位信息'!Q:Q,'1-2 人员岗位信息'!$C:$C,"劳务派遣",'1-2 人员岗位信息'!$B:$B,$D71)</f>
        <v>0</v>
      </c>
      <c r="BL71" s="304"/>
      <c r="BM71" s="308"/>
      <c r="BN71" s="312"/>
    </row>
    <row r="72" s="260" customFormat="1" ht="33.95" customHeight="1" outlineLevel="5" spans="2:66">
      <c r="B72" s="172" t="s">
        <v>792</v>
      </c>
      <c r="C72" s="280" t="s">
        <v>910</v>
      </c>
      <c r="D72" s="260" t="s">
        <v>884</v>
      </c>
      <c r="E72" s="172" t="s">
        <v>885</v>
      </c>
      <c r="F72" s="172"/>
      <c r="G72" s="172" t="s">
        <v>796</v>
      </c>
      <c r="H72" s="172">
        <f t="shared" si="118"/>
        <v>0</v>
      </c>
      <c r="I72" s="172" t="s">
        <v>797</v>
      </c>
      <c r="J72" s="172" t="e">
        <f t="shared" si="119"/>
        <v>#DIV/0!</v>
      </c>
      <c r="K72" s="172" t="s">
        <v>798</v>
      </c>
      <c r="L72" s="172" t="e">
        <f t="shared" si="120"/>
        <v>#DIV/0!</v>
      </c>
      <c r="M72" s="172" t="s">
        <v>799</v>
      </c>
      <c r="N72" s="172">
        <f t="shared" si="121"/>
        <v>0</v>
      </c>
      <c r="O72" s="172"/>
      <c r="P72" s="287"/>
      <c r="Q72" s="287"/>
      <c r="R72" s="287"/>
      <c r="S72" s="287"/>
      <c r="T72" s="287"/>
      <c r="U72" s="287"/>
      <c r="V72" s="287"/>
      <c r="W72" s="287"/>
      <c r="X72" s="287"/>
      <c r="Y72" s="287"/>
      <c r="Z72" s="287"/>
      <c r="AA72" s="287"/>
      <c r="AB72" s="172">
        <f t="shared" si="122"/>
        <v>0</v>
      </c>
      <c r="AC72" s="172">
        <f t="shared" si="123"/>
        <v>0</v>
      </c>
      <c r="AD72" s="172">
        <f>SUMIFS('1-2 人员岗位信息'!F:F,'1-2 人员岗位信息'!$C:$C,"劳务派遣",'1-2 人员岗位信息'!$B:$B,$D72)</f>
        <v>0</v>
      </c>
      <c r="AE72" s="295"/>
      <c r="AF72" s="172">
        <f t="shared" si="124"/>
        <v>0</v>
      </c>
      <c r="AG72" s="172">
        <f>SUMIFS('1-2 人员岗位信息'!G:G,'1-2 人员岗位信息'!$C:$C,"劳务派遣",'1-2 人员岗位信息'!$B:$B,$D72)</f>
        <v>0</v>
      </c>
      <c r="AH72" s="295"/>
      <c r="AI72" s="172">
        <f t="shared" si="125"/>
        <v>0</v>
      </c>
      <c r="AJ72" s="172">
        <f>SUMIFS('1-2 人员岗位信息'!H:H,'1-2 人员岗位信息'!$C:$C,"劳务派遣",'1-2 人员岗位信息'!$B:$B,$D72)</f>
        <v>0</v>
      </c>
      <c r="AK72" s="295"/>
      <c r="AL72" s="172">
        <f t="shared" si="126"/>
        <v>0</v>
      </c>
      <c r="AM72" s="172">
        <f>SUMIFS('1-2 人员岗位信息'!I:I,'1-2 人员岗位信息'!$C:$C,"劳务派遣",'1-2 人员岗位信息'!$B:$B,$D72)</f>
        <v>0</v>
      </c>
      <c r="AN72" s="295"/>
      <c r="AO72" s="172">
        <f t="shared" si="127"/>
        <v>0</v>
      </c>
      <c r="AP72" s="172">
        <f>SUMIFS('1-2 人员岗位信息'!J:J,'1-2 人员岗位信息'!$C:$C,"劳务派遣",'1-2 人员岗位信息'!$B:$B,$D72)</f>
        <v>0</v>
      </c>
      <c r="AQ72" s="295"/>
      <c r="AR72" s="172">
        <f t="shared" si="128"/>
        <v>0</v>
      </c>
      <c r="AS72" s="172">
        <f>SUMIFS('1-2 人员岗位信息'!K:K,'1-2 人员岗位信息'!$C:$C,"劳务派遣",'1-2 人员岗位信息'!$B:$B,$D72)</f>
        <v>0</v>
      </c>
      <c r="AT72" s="295"/>
      <c r="AU72" s="172">
        <f t="shared" si="129"/>
        <v>0</v>
      </c>
      <c r="AV72" s="172">
        <f>SUMIFS('1-2 人员岗位信息'!L:L,'1-2 人员岗位信息'!$C:$C,"劳务派遣",'1-2 人员岗位信息'!$B:$B,$D72)</f>
        <v>0</v>
      </c>
      <c r="AW72" s="295"/>
      <c r="AX72" s="172">
        <f t="shared" si="130"/>
        <v>0</v>
      </c>
      <c r="AY72" s="172">
        <f>SUMIFS('1-2 人员岗位信息'!M:M,'1-2 人员岗位信息'!$C:$C,"劳务派遣",'1-2 人员岗位信息'!$B:$B,$D72)</f>
        <v>0</v>
      </c>
      <c r="AZ72" s="295"/>
      <c r="BA72" s="172">
        <f t="shared" si="131"/>
        <v>0</v>
      </c>
      <c r="BB72" s="172">
        <f>SUMIFS('1-2 人员岗位信息'!N:N,'1-2 人员岗位信息'!$C:$C,"劳务派遣",'1-2 人员岗位信息'!$B:$B,$D72)</f>
        <v>0</v>
      </c>
      <c r="BC72" s="295"/>
      <c r="BD72" s="172">
        <f t="shared" si="132"/>
        <v>0</v>
      </c>
      <c r="BE72" s="172">
        <f>SUMIFS('1-2 人员岗位信息'!O:O,'1-2 人员岗位信息'!$C:$C,"劳务派遣",'1-2 人员岗位信息'!$B:$B,$D72)</f>
        <v>0</v>
      </c>
      <c r="BF72" s="295"/>
      <c r="BG72" s="172">
        <f t="shared" si="133"/>
        <v>0</v>
      </c>
      <c r="BH72" s="172">
        <f>SUMIFS('1-2 人员岗位信息'!P:P,'1-2 人员岗位信息'!$C:$C,"劳务派遣",'1-2 人员岗位信息'!$B:$B,$D72)</f>
        <v>0</v>
      </c>
      <c r="BI72" s="295"/>
      <c r="BJ72" s="172">
        <f t="shared" si="134"/>
        <v>0</v>
      </c>
      <c r="BK72" s="172">
        <f>SUMIFS('1-2 人员岗位信息'!Q:Q,'1-2 人员岗位信息'!$C:$C,"劳务派遣",'1-2 人员岗位信息'!$B:$B,$D72)</f>
        <v>0</v>
      </c>
      <c r="BL72" s="304"/>
      <c r="BM72" s="308"/>
      <c r="BN72" s="312"/>
    </row>
    <row r="73" s="260" customFormat="1" ht="33.95" customHeight="1" outlineLevel="5" spans="2:66">
      <c r="B73" s="172" t="s">
        <v>792</v>
      </c>
      <c r="C73" s="280" t="s">
        <v>911</v>
      </c>
      <c r="D73" s="260" t="s">
        <v>887</v>
      </c>
      <c r="E73" s="172" t="s">
        <v>888</v>
      </c>
      <c r="F73" s="172"/>
      <c r="G73" s="172" t="s">
        <v>796</v>
      </c>
      <c r="H73" s="172">
        <f t="shared" si="118"/>
        <v>0</v>
      </c>
      <c r="I73" s="172" t="s">
        <v>797</v>
      </c>
      <c r="J73" s="172" t="e">
        <f t="shared" si="119"/>
        <v>#DIV/0!</v>
      </c>
      <c r="K73" s="172" t="s">
        <v>798</v>
      </c>
      <c r="L73" s="172" t="e">
        <f t="shared" si="120"/>
        <v>#DIV/0!</v>
      </c>
      <c r="M73" s="172" t="s">
        <v>799</v>
      </c>
      <c r="N73" s="172">
        <f t="shared" si="121"/>
        <v>0</v>
      </c>
      <c r="O73" s="172"/>
      <c r="P73" s="287"/>
      <c r="Q73" s="287"/>
      <c r="R73" s="287"/>
      <c r="S73" s="287"/>
      <c r="T73" s="287"/>
      <c r="U73" s="287"/>
      <c r="V73" s="287"/>
      <c r="W73" s="287"/>
      <c r="X73" s="287"/>
      <c r="Y73" s="287"/>
      <c r="Z73" s="287"/>
      <c r="AA73" s="287"/>
      <c r="AB73" s="172">
        <f t="shared" si="122"/>
        <v>0</v>
      </c>
      <c r="AC73" s="172">
        <f t="shared" si="123"/>
        <v>0</v>
      </c>
      <c r="AD73" s="172">
        <f>SUMIFS('1-2 人员岗位信息'!F:F,'1-2 人员岗位信息'!$C:$C,"劳务派遣",'1-2 人员岗位信息'!$B:$B,$D73)</f>
        <v>0</v>
      </c>
      <c r="AE73" s="295"/>
      <c r="AF73" s="172">
        <f t="shared" si="124"/>
        <v>0</v>
      </c>
      <c r="AG73" s="172">
        <f>SUMIFS('1-2 人员岗位信息'!G:G,'1-2 人员岗位信息'!$C:$C,"劳务派遣",'1-2 人员岗位信息'!$B:$B,$D73)</f>
        <v>0</v>
      </c>
      <c r="AH73" s="295"/>
      <c r="AI73" s="172">
        <f t="shared" si="125"/>
        <v>0</v>
      </c>
      <c r="AJ73" s="172">
        <f>SUMIFS('1-2 人员岗位信息'!H:H,'1-2 人员岗位信息'!$C:$C,"劳务派遣",'1-2 人员岗位信息'!$B:$B,$D73)</f>
        <v>0</v>
      </c>
      <c r="AK73" s="295"/>
      <c r="AL73" s="172">
        <f t="shared" si="126"/>
        <v>0</v>
      </c>
      <c r="AM73" s="172">
        <f>SUMIFS('1-2 人员岗位信息'!I:I,'1-2 人员岗位信息'!$C:$C,"劳务派遣",'1-2 人员岗位信息'!$B:$B,$D73)</f>
        <v>0</v>
      </c>
      <c r="AN73" s="295"/>
      <c r="AO73" s="172">
        <f t="shared" si="127"/>
        <v>0</v>
      </c>
      <c r="AP73" s="172">
        <f>SUMIFS('1-2 人员岗位信息'!J:J,'1-2 人员岗位信息'!$C:$C,"劳务派遣",'1-2 人员岗位信息'!$B:$B,$D73)</f>
        <v>0</v>
      </c>
      <c r="AQ73" s="295"/>
      <c r="AR73" s="172">
        <f t="shared" si="128"/>
        <v>0</v>
      </c>
      <c r="AS73" s="172">
        <f>SUMIFS('1-2 人员岗位信息'!K:K,'1-2 人员岗位信息'!$C:$C,"劳务派遣",'1-2 人员岗位信息'!$B:$B,$D73)</f>
        <v>0</v>
      </c>
      <c r="AT73" s="295"/>
      <c r="AU73" s="172">
        <f t="shared" si="129"/>
        <v>0</v>
      </c>
      <c r="AV73" s="172">
        <f>SUMIFS('1-2 人员岗位信息'!L:L,'1-2 人员岗位信息'!$C:$C,"劳务派遣",'1-2 人员岗位信息'!$B:$B,$D73)</f>
        <v>0</v>
      </c>
      <c r="AW73" s="295"/>
      <c r="AX73" s="172">
        <f t="shared" si="130"/>
        <v>0</v>
      </c>
      <c r="AY73" s="172">
        <f>SUMIFS('1-2 人员岗位信息'!M:M,'1-2 人员岗位信息'!$C:$C,"劳务派遣",'1-2 人员岗位信息'!$B:$B,$D73)</f>
        <v>0</v>
      </c>
      <c r="AZ73" s="295"/>
      <c r="BA73" s="172">
        <f t="shared" si="131"/>
        <v>0</v>
      </c>
      <c r="BB73" s="172">
        <f>SUMIFS('1-2 人员岗位信息'!N:N,'1-2 人员岗位信息'!$C:$C,"劳务派遣",'1-2 人员岗位信息'!$B:$B,$D73)</f>
        <v>0</v>
      </c>
      <c r="BC73" s="295"/>
      <c r="BD73" s="172">
        <f t="shared" si="132"/>
        <v>0</v>
      </c>
      <c r="BE73" s="172">
        <f>SUMIFS('1-2 人员岗位信息'!O:O,'1-2 人员岗位信息'!$C:$C,"劳务派遣",'1-2 人员岗位信息'!$B:$B,$D73)</f>
        <v>0</v>
      </c>
      <c r="BF73" s="295"/>
      <c r="BG73" s="172">
        <f t="shared" si="133"/>
        <v>0</v>
      </c>
      <c r="BH73" s="172">
        <f>SUMIFS('1-2 人员岗位信息'!P:P,'1-2 人员岗位信息'!$C:$C,"劳务派遣",'1-2 人员岗位信息'!$B:$B,$D73)</f>
        <v>0</v>
      </c>
      <c r="BI73" s="295"/>
      <c r="BJ73" s="172">
        <f t="shared" si="134"/>
        <v>0</v>
      </c>
      <c r="BK73" s="172">
        <f>SUMIFS('1-2 人员岗位信息'!Q:Q,'1-2 人员岗位信息'!$C:$C,"劳务派遣",'1-2 人员岗位信息'!$B:$B,$D73)</f>
        <v>0</v>
      </c>
      <c r="BL73" s="304"/>
      <c r="BM73" s="308"/>
      <c r="BN73" s="312"/>
    </row>
    <row r="74" s="260" customFormat="1" ht="33.95" customHeight="1" outlineLevel="5" spans="2:66">
      <c r="B74" s="172" t="s">
        <v>792</v>
      </c>
      <c r="C74" s="280" t="s">
        <v>912</v>
      </c>
      <c r="D74" s="260" t="s">
        <v>890</v>
      </c>
      <c r="E74" s="172" t="s">
        <v>891</v>
      </c>
      <c r="F74" s="172"/>
      <c r="G74" s="172" t="s">
        <v>796</v>
      </c>
      <c r="H74" s="172">
        <f t="shared" si="118"/>
        <v>0</v>
      </c>
      <c r="I74" s="172" t="s">
        <v>797</v>
      </c>
      <c r="J74" s="172" t="e">
        <f t="shared" si="119"/>
        <v>#DIV/0!</v>
      </c>
      <c r="K74" s="172" t="s">
        <v>798</v>
      </c>
      <c r="L74" s="172" t="e">
        <f t="shared" si="120"/>
        <v>#DIV/0!</v>
      </c>
      <c r="M74" s="172" t="s">
        <v>799</v>
      </c>
      <c r="N74" s="172">
        <f t="shared" si="121"/>
        <v>0</v>
      </c>
      <c r="O74" s="172"/>
      <c r="P74" s="287"/>
      <c r="Q74" s="287"/>
      <c r="R74" s="287"/>
      <c r="S74" s="287"/>
      <c r="T74" s="287"/>
      <c r="U74" s="287"/>
      <c r="V74" s="287"/>
      <c r="W74" s="287"/>
      <c r="X74" s="287"/>
      <c r="Y74" s="287"/>
      <c r="Z74" s="287"/>
      <c r="AA74" s="287"/>
      <c r="AB74" s="172">
        <f t="shared" si="122"/>
        <v>0</v>
      </c>
      <c r="AC74" s="172">
        <f t="shared" si="123"/>
        <v>0</v>
      </c>
      <c r="AD74" s="172">
        <f>SUMIFS('1-2 人员岗位信息'!F:F,'1-2 人员岗位信息'!$C:$C,"劳务派遣",'1-2 人员岗位信息'!$B:$B,$D74)</f>
        <v>0</v>
      </c>
      <c r="AE74" s="295"/>
      <c r="AF74" s="172">
        <f t="shared" si="124"/>
        <v>0</v>
      </c>
      <c r="AG74" s="172">
        <f>SUMIFS('1-2 人员岗位信息'!G:G,'1-2 人员岗位信息'!$C:$C,"劳务派遣",'1-2 人员岗位信息'!$B:$B,$D74)</f>
        <v>0</v>
      </c>
      <c r="AH74" s="295"/>
      <c r="AI74" s="172">
        <f t="shared" si="125"/>
        <v>0</v>
      </c>
      <c r="AJ74" s="172">
        <f>SUMIFS('1-2 人员岗位信息'!H:H,'1-2 人员岗位信息'!$C:$C,"劳务派遣",'1-2 人员岗位信息'!$B:$B,$D74)</f>
        <v>0</v>
      </c>
      <c r="AK74" s="295"/>
      <c r="AL74" s="172">
        <f t="shared" si="126"/>
        <v>0</v>
      </c>
      <c r="AM74" s="172">
        <f>SUMIFS('1-2 人员岗位信息'!I:I,'1-2 人员岗位信息'!$C:$C,"劳务派遣",'1-2 人员岗位信息'!$B:$B,$D74)</f>
        <v>0</v>
      </c>
      <c r="AN74" s="295"/>
      <c r="AO74" s="172">
        <f t="shared" si="127"/>
        <v>0</v>
      </c>
      <c r="AP74" s="172">
        <f>SUMIFS('1-2 人员岗位信息'!J:J,'1-2 人员岗位信息'!$C:$C,"劳务派遣",'1-2 人员岗位信息'!$B:$B,$D74)</f>
        <v>0</v>
      </c>
      <c r="AQ74" s="295"/>
      <c r="AR74" s="172">
        <f t="shared" si="128"/>
        <v>0</v>
      </c>
      <c r="AS74" s="172">
        <f>SUMIFS('1-2 人员岗位信息'!K:K,'1-2 人员岗位信息'!$C:$C,"劳务派遣",'1-2 人员岗位信息'!$B:$B,$D74)</f>
        <v>0</v>
      </c>
      <c r="AT74" s="295"/>
      <c r="AU74" s="172">
        <f t="shared" si="129"/>
        <v>0</v>
      </c>
      <c r="AV74" s="172">
        <f>SUMIFS('1-2 人员岗位信息'!L:L,'1-2 人员岗位信息'!$C:$C,"劳务派遣",'1-2 人员岗位信息'!$B:$B,$D74)</f>
        <v>0</v>
      </c>
      <c r="AW74" s="295"/>
      <c r="AX74" s="172">
        <f t="shared" si="130"/>
        <v>0</v>
      </c>
      <c r="AY74" s="172">
        <f>SUMIFS('1-2 人员岗位信息'!M:M,'1-2 人员岗位信息'!$C:$C,"劳务派遣",'1-2 人员岗位信息'!$B:$B,$D74)</f>
        <v>0</v>
      </c>
      <c r="AZ74" s="295"/>
      <c r="BA74" s="172">
        <f t="shared" si="131"/>
        <v>0</v>
      </c>
      <c r="BB74" s="172">
        <f>SUMIFS('1-2 人员岗位信息'!N:N,'1-2 人员岗位信息'!$C:$C,"劳务派遣",'1-2 人员岗位信息'!$B:$B,$D74)</f>
        <v>0</v>
      </c>
      <c r="BC74" s="295"/>
      <c r="BD74" s="172">
        <f t="shared" si="132"/>
        <v>0</v>
      </c>
      <c r="BE74" s="172">
        <f>SUMIFS('1-2 人员岗位信息'!O:O,'1-2 人员岗位信息'!$C:$C,"劳务派遣",'1-2 人员岗位信息'!$B:$B,$D74)</f>
        <v>0</v>
      </c>
      <c r="BF74" s="295"/>
      <c r="BG74" s="172">
        <f t="shared" si="133"/>
        <v>0</v>
      </c>
      <c r="BH74" s="172">
        <f>SUMIFS('1-2 人员岗位信息'!P:P,'1-2 人员岗位信息'!$C:$C,"劳务派遣",'1-2 人员岗位信息'!$B:$B,$D74)</f>
        <v>0</v>
      </c>
      <c r="BI74" s="295"/>
      <c r="BJ74" s="172">
        <f t="shared" si="134"/>
        <v>0</v>
      </c>
      <c r="BK74" s="172">
        <f>SUMIFS('1-2 人员岗位信息'!Q:Q,'1-2 人员岗位信息'!$C:$C,"劳务派遣",'1-2 人员岗位信息'!$B:$B,$D74)</f>
        <v>0</v>
      </c>
      <c r="BL74" s="304"/>
      <c r="BM74" s="308"/>
      <c r="BN74" s="312"/>
    </row>
    <row r="75" s="260" customFormat="1" ht="33.95" customHeight="1" outlineLevel="5" spans="2:66">
      <c r="B75" s="172" t="s">
        <v>792</v>
      </c>
      <c r="C75" s="280" t="s">
        <v>913</v>
      </c>
      <c r="D75" s="260" t="s">
        <v>893</v>
      </c>
      <c r="E75" s="172" t="s">
        <v>894</v>
      </c>
      <c r="F75" s="172"/>
      <c r="G75" s="172" t="s">
        <v>796</v>
      </c>
      <c r="H75" s="172">
        <f t="shared" si="118"/>
        <v>0</v>
      </c>
      <c r="I75" s="172" t="s">
        <v>797</v>
      </c>
      <c r="J75" s="172" t="e">
        <f t="shared" si="119"/>
        <v>#DIV/0!</v>
      </c>
      <c r="K75" s="172" t="s">
        <v>798</v>
      </c>
      <c r="L75" s="172" t="e">
        <f t="shared" si="120"/>
        <v>#DIV/0!</v>
      </c>
      <c r="M75" s="172" t="s">
        <v>799</v>
      </c>
      <c r="N75" s="172">
        <f t="shared" si="121"/>
        <v>0</v>
      </c>
      <c r="O75" s="172"/>
      <c r="P75" s="287"/>
      <c r="Q75" s="287"/>
      <c r="R75" s="287"/>
      <c r="S75" s="287"/>
      <c r="T75" s="287"/>
      <c r="U75" s="287"/>
      <c r="V75" s="287"/>
      <c r="W75" s="287"/>
      <c r="X75" s="287"/>
      <c r="Y75" s="287"/>
      <c r="Z75" s="287"/>
      <c r="AA75" s="287"/>
      <c r="AB75" s="172">
        <f t="shared" si="122"/>
        <v>0</v>
      </c>
      <c r="AC75" s="172">
        <f t="shared" si="123"/>
        <v>0</v>
      </c>
      <c r="AD75" s="172">
        <f>SUMIFS('1-2 人员岗位信息'!F:F,'1-2 人员岗位信息'!$C:$C,"劳务派遣",'1-2 人员岗位信息'!$B:$B,$D75)</f>
        <v>0</v>
      </c>
      <c r="AE75" s="295"/>
      <c r="AF75" s="172">
        <f t="shared" si="124"/>
        <v>0</v>
      </c>
      <c r="AG75" s="172">
        <f>SUMIFS('1-2 人员岗位信息'!G:G,'1-2 人员岗位信息'!$C:$C,"劳务派遣",'1-2 人员岗位信息'!$B:$B,$D75)</f>
        <v>0</v>
      </c>
      <c r="AH75" s="295"/>
      <c r="AI75" s="172">
        <f t="shared" si="125"/>
        <v>0</v>
      </c>
      <c r="AJ75" s="172">
        <f>SUMIFS('1-2 人员岗位信息'!H:H,'1-2 人员岗位信息'!$C:$C,"劳务派遣",'1-2 人员岗位信息'!$B:$B,$D75)</f>
        <v>0</v>
      </c>
      <c r="AK75" s="295"/>
      <c r="AL75" s="172">
        <f t="shared" si="126"/>
        <v>0</v>
      </c>
      <c r="AM75" s="172">
        <f>SUMIFS('1-2 人员岗位信息'!I:I,'1-2 人员岗位信息'!$C:$C,"劳务派遣",'1-2 人员岗位信息'!$B:$B,$D75)</f>
        <v>0</v>
      </c>
      <c r="AN75" s="295"/>
      <c r="AO75" s="172">
        <f t="shared" si="127"/>
        <v>0</v>
      </c>
      <c r="AP75" s="172">
        <f>SUMIFS('1-2 人员岗位信息'!J:J,'1-2 人员岗位信息'!$C:$C,"劳务派遣",'1-2 人员岗位信息'!$B:$B,$D75)</f>
        <v>0</v>
      </c>
      <c r="AQ75" s="295"/>
      <c r="AR75" s="172">
        <f t="shared" si="128"/>
        <v>0</v>
      </c>
      <c r="AS75" s="172">
        <f>SUMIFS('1-2 人员岗位信息'!K:K,'1-2 人员岗位信息'!$C:$C,"劳务派遣",'1-2 人员岗位信息'!$B:$B,$D75)</f>
        <v>0</v>
      </c>
      <c r="AT75" s="295"/>
      <c r="AU75" s="172">
        <f t="shared" si="129"/>
        <v>0</v>
      </c>
      <c r="AV75" s="172">
        <f>SUMIFS('1-2 人员岗位信息'!L:L,'1-2 人员岗位信息'!$C:$C,"劳务派遣",'1-2 人员岗位信息'!$B:$B,$D75)</f>
        <v>0</v>
      </c>
      <c r="AW75" s="295"/>
      <c r="AX75" s="172">
        <f t="shared" si="130"/>
        <v>0</v>
      </c>
      <c r="AY75" s="172">
        <f>SUMIFS('1-2 人员岗位信息'!M:M,'1-2 人员岗位信息'!$C:$C,"劳务派遣",'1-2 人员岗位信息'!$B:$B,$D75)</f>
        <v>0</v>
      </c>
      <c r="AZ75" s="295"/>
      <c r="BA75" s="172">
        <f t="shared" si="131"/>
        <v>0</v>
      </c>
      <c r="BB75" s="172">
        <f>SUMIFS('1-2 人员岗位信息'!N:N,'1-2 人员岗位信息'!$C:$C,"劳务派遣",'1-2 人员岗位信息'!$B:$B,$D75)</f>
        <v>0</v>
      </c>
      <c r="BC75" s="295"/>
      <c r="BD75" s="172">
        <f t="shared" si="132"/>
        <v>0</v>
      </c>
      <c r="BE75" s="172">
        <f>SUMIFS('1-2 人员岗位信息'!O:O,'1-2 人员岗位信息'!$C:$C,"劳务派遣",'1-2 人员岗位信息'!$B:$B,$D75)</f>
        <v>0</v>
      </c>
      <c r="BF75" s="295"/>
      <c r="BG75" s="172">
        <f t="shared" si="133"/>
        <v>0</v>
      </c>
      <c r="BH75" s="172">
        <f>SUMIFS('1-2 人员岗位信息'!P:P,'1-2 人员岗位信息'!$C:$C,"劳务派遣",'1-2 人员岗位信息'!$B:$B,$D75)</f>
        <v>0</v>
      </c>
      <c r="BI75" s="295"/>
      <c r="BJ75" s="172">
        <f t="shared" si="134"/>
        <v>0</v>
      </c>
      <c r="BK75" s="172">
        <f>SUMIFS('1-2 人员岗位信息'!Q:Q,'1-2 人员岗位信息'!$C:$C,"劳务派遣",'1-2 人员岗位信息'!$B:$B,$D75)</f>
        <v>0</v>
      </c>
      <c r="BL75" s="304"/>
      <c r="BM75" s="308"/>
      <c r="BN75" s="312"/>
    </row>
    <row r="76" s="260" customFormat="1" ht="33.95" customHeight="1" outlineLevel="5" spans="2:66">
      <c r="B76" s="172" t="s">
        <v>792</v>
      </c>
      <c r="C76" s="280" t="s">
        <v>914</v>
      </c>
      <c r="D76" s="260" t="s">
        <v>896</v>
      </c>
      <c r="E76" s="172" t="s">
        <v>897</v>
      </c>
      <c r="F76" s="172"/>
      <c r="G76" s="172" t="s">
        <v>796</v>
      </c>
      <c r="H76" s="172">
        <f t="shared" si="118"/>
        <v>0</v>
      </c>
      <c r="I76" s="172" t="s">
        <v>797</v>
      </c>
      <c r="J76" s="172" t="e">
        <f t="shared" si="119"/>
        <v>#DIV/0!</v>
      </c>
      <c r="K76" s="172" t="s">
        <v>798</v>
      </c>
      <c r="L76" s="172" t="e">
        <f t="shared" si="120"/>
        <v>#DIV/0!</v>
      </c>
      <c r="M76" s="172" t="s">
        <v>799</v>
      </c>
      <c r="N76" s="172">
        <f t="shared" si="121"/>
        <v>0</v>
      </c>
      <c r="O76" s="172"/>
      <c r="P76" s="287"/>
      <c r="Q76" s="287"/>
      <c r="R76" s="287"/>
      <c r="S76" s="287"/>
      <c r="T76" s="287"/>
      <c r="U76" s="287"/>
      <c r="V76" s="287"/>
      <c r="W76" s="287"/>
      <c r="X76" s="287"/>
      <c r="Y76" s="287"/>
      <c r="Z76" s="287"/>
      <c r="AA76" s="287"/>
      <c r="AB76" s="172">
        <f t="shared" si="122"/>
        <v>0</v>
      </c>
      <c r="AC76" s="172">
        <f t="shared" si="123"/>
        <v>0</v>
      </c>
      <c r="AD76" s="172">
        <f>SUMIFS('1-2 人员岗位信息'!F:F,'1-2 人员岗位信息'!$C:$C,"劳务派遣",'1-2 人员岗位信息'!$B:$B,$D76)</f>
        <v>0</v>
      </c>
      <c r="AE76" s="295"/>
      <c r="AF76" s="172">
        <f t="shared" si="124"/>
        <v>0</v>
      </c>
      <c r="AG76" s="172">
        <f>SUMIFS('1-2 人员岗位信息'!G:G,'1-2 人员岗位信息'!$C:$C,"劳务派遣",'1-2 人员岗位信息'!$B:$B,$D76)</f>
        <v>0</v>
      </c>
      <c r="AH76" s="295"/>
      <c r="AI76" s="172">
        <f t="shared" si="125"/>
        <v>0</v>
      </c>
      <c r="AJ76" s="172">
        <f>SUMIFS('1-2 人员岗位信息'!H:H,'1-2 人员岗位信息'!$C:$C,"劳务派遣",'1-2 人员岗位信息'!$B:$B,$D76)</f>
        <v>0</v>
      </c>
      <c r="AK76" s="295"/>
      <c r="AL76" s="172">
        <f t="shared" si="126"/>
        <v>0</v>
      </c>
      <c r="AM76" s="172">
        <f>SUMIFS('1-2 人员岗位信息'!I:I,'1-2 人员岗位信息'!$C:$C,"劳务派遣",'1-2 人员岗位信息'!$B:$B,$D76)</f>
        <v>0</v>
      </c>
      <c r="AN76" s="295"/>
      <c r="AO76" s="172">
        <f t="shared" si="127"/>
        <v>0</v>
      </c>
      <c r="AP76" s="172">
        <f>SUMIFS('1-2 人员岗位信息'!J:J,'1-2 人员岗位信息'!$C:$C,"劳务派遣",'1-2 人员岗位信息'!$B:$B,$D76)</f>
        <v>0</v>
      </c>
      <c r="AQ76" s="295"/>
      <c r="AR76" s="172">
        <f t="shared" si="128"/>
        <v>0</v>
      </c>
      <c r="AS76" s="172">
        <f>SUMIFS('1-2 人员岗位信息'!K:K,'1-2 人员岗位信息'!$C:$C,"劳务派遣",'1-2 人员岗位信息'!$B:$B,$D76)</f>
        <v>0</v>
      </c>
      <c r="AT76" s="295"/>
      <c r="AU76" s="172">
        <f t="shared" si="129"/>
        <v>0</v>
      </c>
      <c r="AV76" s="172">
        <f>SUMIFS('1-2 人员岗位信息'!L:L,'1-2 人员岗位信息'!$C:$C,"劳务派遣",'1-2 人员岗位信息'!$B:$B,$D76)</f>
        <v>0</v>
      </c>
      <c r="AW76" s="295"/>
      <c r="AX76" s="172">
        <f t="shared" si="130"/>
        <v>0</v>
      </c>
      <c r="AY76" s="172">
        <f>SUMIFS('1-2 人员岗位信息'!M:M,'1-2 人员岗位信息'!$C:$C,"劳务派遣",'1-2 人员岗位信息'!$B:$B,$D76)</f>
        <v>0</v>
      </c>
      <c r="AZ76" s="295"/>
      <c r="BA76" s="172">
        <f t="shared" si="131"/>
        <v>0</v>
      </c>
      <c r="BB76" s="172">
        <f>SUMIFS('1-2 人员岗位信息'!N:N,'1-2 人员岗位信息'!$C:$C,"劳务派遣",'1-2 人员岗位信息'!$B:$B,$D76)</f>
        <v>0</v>
      </c>
      <c r="BC76" s="295"/>
      <c r="BD76" s="172">
        <f t="shared" si="132"/>
        <v>0</v>
      </c>
      <c r="BE76" s="172">
        <f>SUMIFS('1-2 人员岗位信息'!O:O,'1-2 人员岗位信息'!$C:$C,"劳务派遣",'1-2 人员岗位信息'!$B:$B,$D76)</f>
        <v>0</v>
      </c>
      <c r="BF76" s="295"/>
      <c r="BG76" s="172">
        <f t="shared" si="133"/>
        <v>0</v>
      </c>
      <c r="BH76" s="172">
        <f>SUMIFS('1-2 人员岗位信息'!P:P,'1-2 人员岗位信息'!$C:$C,"劳务派遣",'1-2 人员岗位信息'!$B:$B,$D76)</f>
        <v>0</v>
      </c>
      <c r="BI76" s="295"/>
      <c r="BJ76" s="172">
        <f t="shared" si="134"/>
        <v>0</v>
      </c>
      <c r="BK76" s="172">
        <f>SUMIFS('1-2 人员岗位信息'!Q:Q,'1-2 人员岗位信息'!$C:$C,"劳务派遣",'1-2 人员岗位信息'!$B:$B,$D76)</f>
        <v>0</v>
      </c>
      <c r="BL76" s="304"/>
      <c r="BM76" s="308"/>
      <c r="BN76" s="312"/>
    </row>
    <row r="77" s="260" customFormat="1" ht="33.95" customHeight="1" outlineLevel="5" spans="2:66">
      <c r="B77" s="172" t="s">
        <v>792</v>
      </c>
      <c r="C77" s="280" t="s">
        <v>915</v>
      </c>
      <c r="D77" s="260" t="s">
        <v>899</v>
      </c>
      <c r="E77" s="172" t="s">
        <v>900</v>
      </c>
      <c r="F77" s="172"/>
      <c r="G77" s="172" t="s">
        <v>796</v>
      </c>
      <c r="H77" s="172">
        <f t="shared" si="118"/>
        <v>0</v>
      </c>
      <c r="I77" s="172" t="s">
        <v>797</v>
      </c>
      <c r="J77" s="172" t="e">
        <f t="shared" si="119"/>
        <v>#DIV/0!</v>
      </c>
      <c r="K77" s="172" t="s">
        <v>798</v>
      </c>
      <c r="L77" s="172" t="e">
        <f t="shared" si="120"/>
        <v>#DIV/0!</v>
      </c>
      <c r="M77" s="172" t="s">
        <v>799</v>
      </c>
      <c r="N77" s="172">
        <f t="shared" si="121"/>
        <v>0</v>
      </c>
      <c r="O77" s="172"/>
      <c r="P77" s="287"/>
      <c r="Q77" s="287"/>
      <c r="R77" s="287"/>
      <c r="S77" s="287"/>
      <c r="T77" s="287"/>
      <c r="U77" s="287"/>
      <c r="V77" s="287"/>
      <c r="W77" s="287"/>
      <c r="X77" s="287"/>
      <c r="Y77" s="287"/>
      <c r="Z77" s="287"/>
      <c r="AA77" s="287"/>
      <c r="AB77" s="172">
        <f t="shared" si="122"/>
        <v>0</v>
      </c>
      <c r="AC77" s="172">
        <f t="shared" si="123"/>
        <v>0</v>
      </c>
      <c r="AD77" s="172">
        <f>SUMIFS('1-2 人员岗位信息'!F:F,'1-2 人员岗位信息'!$C:$C,"劳务派遣",'1-2 人员岗位信息'!$B:$B,$D77)</f>
        <v>0</v>
      </c>
      <c r="AE77" s="295"/>
      <c r="AF77" s="172">
        <f t="shared" si="124"/>
        <v>0</v>
      </c>
      <c r="AG77" s="172">
        <f>SUMIFS('1-2 人员岗位信息'!G:G,'1-2 人员岗位信息'!$C:$C,"劳务派遣",'1-2 人员岗位信息'!$B:$B,$D77)</f>
        <v>0</v>
      </c>
      <c r="AH77" s="295"/>
      <c r="AI77" s="172">
        <f t="shared" si="125"/>
        <v>0</v>
      </c>
      <c r="AJ77" s="172">
        <f>SUMIFS('1-2 人员岗位信息'!H:H,'1-2 人员岗位信息'!$C:$C,"劳务派遣",'1-2 人员岗位信息'!$B:$B,$D77)</f>
        <v>0</v>
      </c>
      <c r="AK77" s="295"/>
      <c r="AL77" s="172">
        <f t="shared" si="126"/>
        <v>0</v>
      </c>
      <c r="AM77" s="172">
        <f>SUMIFS('1-2 人员岗位信息'!I:I,'1-2 人员岗位信息'!$C:$C,"劳务派遣",'1-2 人员岗位信息'!$B:$B,$D77)</f>
        <v>0</v>
      </c>
      <c r="AN77" s="295"/>
      <c r="AO77" s="172">
        <f t="shared" si="127"/>
        <v>0</v>
      </c>
      <c r="AP77" s="172">
        <f>SUMIFS('1-2 人员岗位信息'!J:J,'1-2 人员岗位信息'!$C:$C,"劳务派遣",'1-2 人员岗位信息'!$B:$B,$D77)</f>
        <v>0</v>
      </c>
      <c r="AQ77" s="295"/>
      <c r="AR77" s="172">
        <f t="shared" si="128"/>
        <v>0</v>
      </c>
      <c r="AS77" s="172">
        <f>SUMIFS('1-2 人员岗位信息'!K:K,'1-2 人员岗位信息'!$C:$C,"劳务派遣",'1-2 人员岗位信息'!$B:$B,$D77)</f>
        <v>0</v>
      </c>
      <c r="AT77" s="295"/>
      <c r="AU77" s="172">
        <f t="shared" si="129"/>
        <v>0</v>
      </c>
      <c r="AV77" s="172">
        <f>SUMIFS('1-2 人员岗位信息'!L:L,'1-2 人员岗位信息'!$C:$C,"劳务派遣",'1-2 人员岗位信息'!$B:$B,$D77)</f>
        <v>0</v>
      </c>
      <c r="AW77" s="295"/>
      <c r="AX77" s="172">
        <f t="shared" si="130"/>
        <v>0</v>
      </c>
      <c r="AY77" s="172">
        <f>SUMIFS('1-2 人员岗位信息'!M:M,'1-2 人员岗位信息'!$C:$C,"劳务派遣",'1-2 人员岗位信息'!$B:$B,$D77)</f>
        <v>0</v>
      </c>
      <c r="AZ77" s="295"/>
      <c r="BA77" s="172">
        <f t="shared" si="131"/>
        <v>0</v>
      </c>
      <c r="BB77" s="172">
        <f>SUMIFS('1-2 人员岗位信息'!N:N,'1-2 人员岗位信息'!$C:$C,"劳务派遣",'1-2 人员岗位信息'!$B:$B,$D77)</f>
        <v>0</v>
      </c>
      <c r="BC77" s="295"/>
      <c r="BD77" s="172">
        <f t="shared" si="132"/>
        <v>0</v>
      </c>
      <c r="BE77" s="172">
        <f>SUMIFS('1-2 人员岗位信息'!O:O,'1-2 人员岗位信息'!$C:$C,"劳务派遣",'1-2 人员岗位信息'!$B:$B,$D77)</f>
        <v>0</v>
      </c>
      <c r="BF77" s="295"/>
      <c r="BG77" s="172">
        <f t="shared" si="133"/>
        <v>0</v>
      </c>
      <c r="BH77" s="172">
        <f>SUMIFS('1-2 人员岗位信息'!P:P,'1-2 人员岗位信息'!$C:$C,"劳务派遣",'1-2 人员岗位信息'!$B:$B,$D77)</f>
        <v>0</v>
      </c>
      <c r="BI77" s="295"/>
      <c r="BJ77" s="172">
        <f t="shared" si="134"/>
        <v>0</v>
      </c>
      <c r="BK77" s="172">
        <f>SUMIFS('1-2 人员岗位信息'!Q:Q,'1-2 人员岗位信息'!$C:$C,"劳务派遣",'1-2 人员岗位信息'!$B:$B,$D77)</f>
        <v>0</v>
      </c>
      <c r="BL77" s="304"/>
      <c r="BM77" s="308"/>
      <c r="BN77" s="312"/>
    </row>
    <row r="78" s="260" customFormat="1" ht="33.95" customHeight="1" outlineLevel="5" spans="2:66">
      <c r="B78" s="172" t="s">
        <v>792</v>
      </c>
      <c r="C78" s="280" t="s">
        <v>916</v>
      </c>
      <c r="D78" s="260" t="s">
        <v>902</v>
      </c>
      <c r="E78" s="172" t="s">
        <v>903</v>
      </c>
      <c r="F78" s="172"/>
      <c r="G78" s="172" t="s">
        <v>796</v>
      </c>
      <c r="H78" s="172">
        <f t="shared" si="118"/>
        <v>0</v>
      </c>
      <c r="I78" s="172" t="s">
        <v>797</v>
      </c>
      <c r="J78" s="172" t="e">
        <f t="shared" si="119"/>
        <v>#DIV/0!</v>
      </c>
      <c r="K78" s="172" t="s">
        <v>798</v>
      </c>
      <c r="L78" s="172" t="e">
        <f t="shared" si="120"/>
        <v>#DIV/0!</v>
      </c>
      <c r="M78" s="172" t="s">
        <v>799</v>
      </c>
      <c r="N78" s="172">
        <f t="shared" si="121"/>
        <v>0</v>
      </c>
      <c r="O78" s="172"/>
      <c r="P78" s="287"/>
      <c r="Q78" s="287"/>
      <c r="R78" s="287"/>
      <c r="S78" s="287"/>
      <c r="T78" s="287"/>
      <c r="U78" s="287"/>
      <c r="V78" s="287"/>
      <c r="W78" s="287"/>
      <c r="X78" s="287"/>
      <c r="Y78" s="287"/>
      <c r="Z78" s="287"/>
      <c r="AA78" s="287"/>
      <c r="AB78" s="172">
        <f t="shared" si="122"/>
        <v>0</v>
      </c>
      <c r="AC78" s="172">
        <f t="shared" si="123"/>
        <v>0</v>
      </c>
      <c r="AD78" s="172">
        <f>SUMIFS('1-2 人员岗位信息'!F:F,'1-2 人员岗位信息'!$C:$C,"劳务派遣",'1-2 人员岗位信息'!$B:$B,$D78)</f>
        <v>0</v>
      </c>
      <c r="AE78" s="295"/>
      <c r="AF78" s="172">
        <f t="shared" si="124"/>
        <v>0</v>
      </c>
      <c r="AG78" s="172">
        <f>SUMIFS('1-2 人员岗位信息'!G:G,'1-2 人员岗位信息'!$C:$C,"劳务派遣",'1-2 人员岗位信息'!$B:$B,$D78)</f>
        <v>0</v>
      </c>
      <c r="AH78" s="295"/>
      <c r="AI78" s="172">
        <f t="shared" si="125"/>
        <v>0</v>
      </c>
      <c r="AJ78" s="172">
        <f>SUMIFS('1-2 人员岗位信息'!H:H,'1-2 人员岗位信息'!$C:$C,"劳务派遣",'1-2 人员岗位信息'!$B:$B,$D78)</f>
        <v>0</v>
      </c>
      <c r="AK78" s="295"/>
      <c r="AL78" s="172">
        <f t="shared" si="126"/>
        <v>0</v>
      </c>
      <c r="AM78" s="172">
        <f>SUMIFS('1-2 人员岗位信息'!I:I,'1-2 人员岗位信息'!$C:$C,"劳务派遣",'1-2 人员岗位信息'!$B:$B,$D78)</f>
        <v>0</v>
      </c>
      <c r="AN78" s="295"/>
      <c r="AO78" s="172">
        <f t="shared" si="127"/>
        <v>0</v>
      </c>
      <c r="AP78" s="172">
        <f>SUMIFS('1-2 人员岗位信息'!J:J,'1-2 人员岗位信息'!$C:$C,"劳务派遣",'1-2 人员岗位信息'!$B:$B,$D78)</f>
        <v>0</v>
      </c>
      <c r="AQ78" s="295"/>
      <c r="AR78" s="172">
        <f t="shared" si="128"/>
        <v>0</v>
      </c>
      <c r="AS78" s="172">
        <f>SUMIFS('1-2 人员岗位信息'!K:K,'1-2 人员岗位信息'!$C:$C,"劳务派遣",'1-2 人员岗位信息'!$B:$B,$D78)</f>
        <v>0</v>
      </c>
      <c r="AT78" s="295"/>
      <c r="AU78" s="172">
        <f t="shared" si="129"/>
        <v>0</v>
      </c>
      <c r="AV78" s="172">
        <f>SUMIFS('1-2 人员岗位信息'!L:L,'1-2 人员岗位信息'!$C:$C,"劳务派遣",'1-2 人员岗位信息'!$B:$B,$D78)</f>
        <v>0</v>
      </c>
      <c r="AW78" s="295"/>
      <c r="AX78" s="172">
        <f t="shared" si="130"/>
        <v>0</v>
      </c>
      <c r="AY78" s="172">
        <f>SUMIFS('1-2 人员岗位信息'!M:M,'1-2 人员岗位信息'!$C:$C,"劳务派遣",'1-2 人员岗位信息'!$B:$B,$D78)</f>
        <v>0</v>
      </c>
      <c r="AZ78" s="295"/>
      <c r="BA78" s="172">
        <f t="shared" si="131"/>
        <v>0</v>
      </c>
      <c r="BB78" s="172">
        <f>SUMIFS('1-2 人员岗位信息'!N:N,'1-2 人员岗位信息'!$C:$C,"劳务派遣",'1-2 人员岗位信息'!$B:$B,$D78)</f>
        <v>0</v>
      </c>
      <c r="BC78" s="295"/>
      <c r="BD78" s="172">
        <f t="shared" si="132"/>
        <v>0</v>
      </c>
      <c r="BE78" s="172">
        <f>SUMIFS('1-2 人员岗位信息'!O:O,'1-2 人员岗位信息'!$C:$C,"劳务派遣",'1-2 人员岗位信息'!$B:$B,$D78)</f>
        <v>0</v>
      </c>
      <c r="BF78" s="295"/>
      <c r="BG78" s="172">
        <f t="shared" si="133"/>
        <v>0</v>
      </c>
      <c r="BH78" s="172">
        <f>SUMIFS('1-2 人员岗位信息'!P:P,'1-2 人员岗位信息'!$C:$C,"劳务派遣",'1-2 人员岗位信息'!$B:$B,$D78)</f>
        <v>0</v>
      </c>
      <c r="BI78" s="295"/>
      <c r="BJ78" s="172">
        <f t="shared" si="134"/>
        <v>0</v>
      </c>
      <c r="BK78" s="172">
        <f>SUMIFS('1-2 人员岗位信息'!Q:Q,'1-2 人员岗位信息'!$C:$C,"劳务派遣",'1-2 人员岗位信息'!$B:$B,$D78)</f>
        <v>0</v>
      </c>
      <c r="BL78" s="304"/>
      <c r="BM78" s="308"/>
      <c r="BN78" s="312"/>
    </row>
    <row r="79" s="260" customFormat="1" ht="33.95" customHeight="1" outlineLevel="5" spans="2:66">
      <c r="B79" s="172" t="s">
        <v>792</v>
      </c>
      <c r="C79" s="280" t="s">
        <v>917</v>
      </c>
      <c r="D79" s="260" t="s">
        <v>905</v>
      </c>
      <c r="E79" s="172" t="s">
        <v>918</v>
      </c>
      <c r="F79" s="172"/>
      <c r="G79" s="172" t="s">
        <v>796</v>
      </c>
      <c r="H79" s="172">
        <f t="shared" si="118"/>
        <v>0</v>
      </c>
      <c r="I79" s="172" t="s">
        <v>797</v>
      </c>
      <c r="J79" s="172" t="e">
        <f t="shared" si="119"/>
        <v>#DIV/0!</v>
      </c>
      <c r="K79" s="172" t="s">
        <v>798</v>
      </c>
      <c r="L79" s="172" t="e">
        <f t="shared" si="120"/>
        <v>#DIV/0!</v>
      </c>
      <c r="M79" s="172" t="s">
        <v>799</v>
      </c>
      <c r="N79" s="172">
        <f t="shared" si="121"/>
        <v>0</v>
      </c>
      <c r="O79" s="172"/>
      <c r="P79" s="287"/>
      <c r="Q79" s="287"/>
      <c r="R79" s="287"/>
      <c r="S79" s="287"/>
      <c r="T79" s="287"/>
      <c r="U79" s="287"/>
      <c r="V79" s="287"/>
      <c r="W79" s="287"/>
      <c r="X79" s="287"/>
      <c r="Y79" s="287"/>
      <c r="Z79" s="287"/>
      <c r="AA79" s="287"/>
      <c r="AB79" s="172">
        <f t="shared" si="122"/>
        <v>0</v>
      </c>
      <c r="AC79" s="172">
        <f t="shared" si="123"/>
        <v>0</v>
      </c>
      <c r="AD79" s="172">
        <f>SUMIFS('1-2 人员岗位信息'!F:F,'1-2 人员岗位信息'!$C:$C,"劳务派遣",'1-2 人员岗位信息'!$B:$B,$D79)</f>
        <v>0</v>
      </c>
      <c r="AE79" s="295"/>
      <c r="AF79" s="172">
        <f t="shared" si="124"/>
        <v>0</v>
      </c>
      <c r="AG79" s="172">
        <f>SUMIFS('1-2 人员岗位信息'!G:G,'1-2 人员岗位信息'!$C:$C,"劳务派遣",'1-2 人员岗位信息'!$B:$B,$D79)</f>
        <v>0</v>
      </c>
      <c r="AH79" s="295"/>
      <c r="AI79" s="172">
        <f t="shared" si="125"/>
        <v>0</v>
      </c>
      <c r="AJ79" s="172">
        <f>SUMIFS('1-2 人员岗位信息'!H:H,'1-2 人员岗位信息'!$C:$C,"劳务派遣",'1-2 人员岗位信息'!$B:$B,$D79)</f>
        <v>0</v>
      </c>
      <c r="AK79" s="295"/>
      <c r="AL79" s="172">
        <f t="shared" si="126"/>
        <v>0</v>
      </c>
      <c r="AM79" s="172">
        <f>SUMIFS('1-2 人员岗位信息'!I:I,'1-2 人员岗位信息'!$C:$C,"劳务派遣",'1-2 人员岗位信息'!$B:$B,$D79)</f>
        <v>0</v>
      </c>
      <c r="AN79" s="295"/>
      <c r="AO79" s="172">
        <f t="shared" si="127"/>
        <v>0</v>
      </c>
      <c r="AP79" s="172">
        <f>SUMIFS('1-2 人员岗位信息'!J:J,'1-2 人员岗位信息'!$C:$C,"劳务派遣",'1-2 人员岗位信息'!$B:$B,$D79)</f>
        <v>0</v>
      </c>
      <c r="AQ79" s="295"/>
      <c r="AR79" s="172">
        <f t="shared" si="128"/>
        <v>0</v>
      </c>
      <c r="AS79" s="172">
        <f>SUMIFS('1-2 人员岗位信息'!K:K,'1-2 人员岗位信息'!$C:$C,"劳务派遣",'1-2 人员岗位信息'!$B:$B,$D79)</f>
        <v>0</v>
      </c>
      <c r="AT79" s="295"/>
      <c r="AU79" s="172">
        <f t="shared" si="129"/>
        <v>0</v>
      </c>
      <c r="AV79" s="172">
        <f>SUMIFS('1-2 人员岗位信息'!L:L,'1-2 人员岗位信息'!$C:$C,"劳务派遣",'1-2 人员岗位信息'!$B:$B,$D79)</f>
        <v>0</v>
      </c>
      <c r="AW79" s="295"/>
      <c r="AX79" s="172">
        <f t="shared" si="130"/>
        <v>0</v>
      </c>
      <c r="AY79" s="172">
        <f>SUMIFS('1-2 人员岗位信息'!M:M,'1-2 人员岗位信息'!$C:$C,"劳务派遣",'1-2 人员岗位信息'!$B:$B,$D79)</f>
        <v>0</v>
      </c>
      <c r="AZ79" s="295"/>
      <c r="BA79" s="172">
        <f t="shared" si="131"/>
        <v>0</v>
      </c>
      <c r="BB79" s="172">
        <f>SUMIFS('1-2 人员岗位信息'!N:N,'1-2 人员岗位信息'!$C:$C,"劳务派遣",'1-2 人员岗位信息'!$B:$B,$D79)</f>
        <v>0</v>
      </c>
      <c r="BC79" s="295"/>
      <c r="BD79" s="172">
        <f t="shared" si="132"/>
        <v>0</v>
      </c>
      <c r="BE79" s="172">
        <f>SUMIFS('1-2 人员岗位信息'!O:O,'1-2 人员岗位信息'!$C:$C,"劳务派遣",'1-2 人员岗位信息'!$B:$B,$D79)</f>
        <v>0</v>
      </c>
      <c r="BF79" s="295"/>
      <c r="BG79" s="172">
        <f t="shared" si="133"/>
        <v>0</v>
      </c>
      <c r="BH79" s="172">
        <f>SUMIFS('1-2 人员岗位信息'!P:P,'1-2 人员岗位信息'!$C:$C,"劳务派遣",'1-2 人员岗位信息'!$B:$B,$D79)</f>
        <v>0</v>
      </c>
      <c r="BI79" s="295"/>
      <c r="BJ79" s="172">
        <f t="shared" si="134"/>
        <v>0</v>
      </c>
      <c r="BK79" s="172">
        <f>SUMIFS('1-2 人员岗位信息'!Q:Q,'1-2 人员岗位信息'!$C:$C,"劳务派遣",'1-2 人员岗位信息'!$B:$B,$D79)</f>
        <v>0</v>
      </c>
      <c r="BL79" s="304"/>
      <c r="BM79" s="308"/>
      <c r="BN79" s="312"/>
    </row>
    <row r="80" s="115" customFormat="1" ht="33.95" customHeight="1" outlineLevel="4" spans="2:66">
      <c r="B80" s="116" t="s">
        <v>787</v>
      </c>
      <c r="C80" s="117" t="s">
        <v>14</v>
      </c>
      <c r="D80" s="115" t="s">
        <v>15</v>
      </c>
      <c r="E80" s="116"/>
      <c r="F80" s="116"/>
      <c r="G80" s="116"/>
      <c r="H80" s="116">
        <f>SUM(H81:H90)</f>
        <v>499200</v>
      </c>
      <c r="I80" s="116"/>
      <c r="J80" s="116"/>
      <c r="K80" s="116"/>
      <c r="L80" s="116"/>
      <c r="M80" s="116"/>
      <c r="N80" s="116"/>
      <c r="O80" s="116"/>
      <c r="P80" s="286"/>
      <c r="Q80" s="286"/>
      <c r="R80" s="286"/>
      <c r="S80" s="286"/>
      <c r="T80" s="286"/>
      <c r="U80" s="286"/>
      <c r="V80" s="286"/>
      <c r="W80" s="286"/>
      <c r="X80" s="286"/>
      <c r="Y80" s="286"/>
      <c r="Z80" s="286"/>
      <c r="AA80" s="286"/>
      <c r="AB80" s="116">
        <f>SUM(AB81:AB90)</f>
        <v>499200</v>
      </c>
      <c r="AC80" s="116">
        <f>SUM(AC81:AC90)</f>
        <v>41600</v>
      </c>
      <c r="AD80" s="116"/>
      <c r="AE80" s="116"/>
      <c r="AF80" s="116">
        <f>SUM(AF81:AF90)</f>
        <v>41600</v>
      </c>
      <c r="AG80" s="116"/>
      <c r="AH80" s="116"/>
      <c r="AI80" s="116">
        <f>SUM(AI81:AI90)</f>
        <v>41600</v>
      </c>
      <c r="AJ80" s="116"/>
      <c r="AK80" s="116"/>
      <c r="AL80" s="116">
        <f>SUM(AL81:AL90)</f>
        <v>41600</v>
      </c>
      <c r="AM80" s="116"/>
      <c r="AN80" s="116"/>
      <c r="AO80" s="116">
        <f>SUM(AO81:AO90)</f>
        <v>41600</v>
      </c>
      <c r="AP80" s="116"/>
      <c r="AQ80" s="116"/>
      <c r="AR80" s="116">
        <f>SUM(AR81:AR90)</f>
        <v>41600</v>
      </c>
      <c r="AS80" s="116"/>
      <c r="AT80" s="116"/>
      <c r="AU80" s="116">
        <f>SUM(AU81:AU90)</f>
        <v>41600</v>
      </c>
      <c r="AV80" s="116"/>
      <c r="AW80" s="116"/>
      <c r="AX80" s="116">
        <f>SUM(AX81:AX90)</f>
        <v>41600</v>
      </c>
      <c r="AY80" s="116"/>
      <c r="AZ80" s="116"/>
      <c r="BA80" s="116">
        <f>SUM(BA81:BA90)</f>
        <v>41600</v>
      </c>
      <c r="BB80" s="116"/>
      <c r="BC80" s="116"/>
      <c r="BD80" s="116">
        <f>SUM(BD81:BD90)</f>
        <v>41600</v>
      </c>
      <c r="BE80" s="116"/>
      <c r="BF80" s="116"/>
      <c r="BG80" s="116">
        <f>SUM(BG81:BG90)</f>
        <v>41600</v>
      </c>
      <c r="BH80" s="116"/>
      <c r="BI80" s="116"/>
      <c r="BJ80" s="116">
        <f>SUM(BJ81:BJ90)</f>
        <v>41600</v>
      </c>
      <c r="BK80" s="116"/>
      <c r="BL80" s="303"/>
      <c r="BM80" s="308"/>
      <c r="BN80" s="311"/>
    </row>
    <row r="81" s="260" customFormat="1" ht="33.95" customHeight="1" outlineLevel="5" spans="2:66">
      <c r="B81" s="172" t="s">
        <v>792</v>
      </c>
      <c r="C81" s="280" t="s">
        <v>919</v>
      </c>
      <c r="D81" s="260" t="s">
        <v>878</v>
      </c>
      <c r="E81" s="172" t="s">
        <v>920</v>
      </c>
      <c r="F81" s="172"/>
      <c r="G81" s="172" t="s">
        <v>796</v>
      </c>
      <c r="H81" s="172">
        <f t="shared" ref="H81:H90" si="135">AB81</f>
        <v>499200</v>
      </c>
      <c r="I81" s="172" t="s">
        <v>797</v>
      </c>
      <c r="J81" s="172">
        <f t="shared" ref="J81:J90" si="136">SUM(AD81,AG81,AJ81,AM81,AP81,AS81,AV81,AY81,BB81,BE81,BH81,BK81)/N81</f>
        <v>8</v>
      </c>
      <c r="K81" s="172" t="s">
        <v>798</v>
      </c>
      <c r="L81" s="172">
        <f t="shared" ref="L81:L90" si="137">H81/N81/J81</f>
        <v>5200</v>
      </c>
      <c r="M81" s="172" t="s">
        <v>799</v>
      </c>
      <c r="N81" s="172">
        <f t="shared" ref="N81:N90" si="138">COUNTIF(AD81,"&gt;0")+COUNTIF(AG81,"&gt;0")+COUNTIF(AJ81,"&gt;0")+COUNTIF(AM81,"&gt;0")+COUNTIF(AP81,"&gt;0")+COUNTIF(AS81,"&gt;0")+COUNTIF(AV81,"&gt;0")+COUNTIF(AY81,"&gt;0")+COUNTIF(BB81,"&gt;0")+COUNTIF(BE81,"&gt;0")+COUNTIF(BH81,"&gt;0")+COUNTIF(BK81,"&gt;0")</f>
        <v>12</v>
      </c>
      <c r="O81" s="172"/>
      <c r="P81" s="287"/>
      <c r="Q81" s="287"/>
      <c r="R81" s="287"/>
      <c r="S81" s="287"/>
      <c r="T81" s="287"/>
      <c r="U81" s="287"/>
      <c r="V81" s="287"/>
      <c r="W81" s="287"/>
      <c r="X81" s="287"/>
      <c r="Y81" s="287"/>
      <c r="Z81" s="287"/>
      <c r="AA81" s="287"/>
      <c r="AB81" s="172">
        <f t="shared" ref="AB81:AB90" si="139">SUM(AC81,AF81,AI81,AL81,AO81,AR81,AU81,AX81,BA81,BD81,BG81,BJ81)</f>
        <v>499200</v>
      </c>
      <c r="AC81" s="172">
        <f t="shared" ref="AC81:AC90" si="140">AD81*AE81</f>
        <v>41600</v>
      </c>
      <c r="AD81" s="172">
        <f>SUMIFS('1-2 人员岗位信息'!J:J,'1-2 人员岗位信息'!$C:$C,"专业外包",'1-2 人员岗位信息'!$B:$B,$D81)</f>
        <v>8</v>
      </c>
      <c r="AE81" s="295">
        <f>预算主表!P79/(12*AD81)</f>
        <v>5200</v>
      </c>
      <c r="AF81" s="172">
        <f t="shared" ref="AF81:AF90" si="141">AG81*AH81</f>
        <v>41600</v>
      </c>
      <c r="AG81" s="172">
        <f>SUMIFS('1-2 人员岗位信息'!J:J,'1-2 人员岗位信息'!$C:$C,"专业外包",'1-2 人员岗位信息'!$B:$B,$D81)</f>
        <v>8</v>
      </c>
      <c r="AH81" s="295">
        <f>AE81</f>
        <v>5200</v>
      </c>
      <c r="AI81" s="172">
        <f t="shared" ref="AI81:AI90" si="142">AJ81*AK81</f>
        <v>41600</v>
      </c>
      <c r="AJ81" s="172">
        <f>SUMIFS('1-2 人员岗位信息'!J:J,'1-2 人员岗位信息'!$C:$C,"专业外包",'1-2 人员岗位信息'!$B:$B,$D81)</f>
        <v>8</v>
      </c>
      <c r="AK81" s="295">
        <f>AE81</f>
        <v>5200</v>
      </c>
      <c r="AL81" s="172">
        <f t="shared" ref="AL81:AL90" si="143">AM81*AN81</f>
        <v>41600</v>
      </c>
      <c r="AM81" s="172">
        <f>SUMIFS('1-2 人员岗位信息'!I:I,'1-2 人员岗位信息'!$C:$C,"专业外包",'1-2 人员岗位信息'!$B:$B,$D81)</f>
        <v>8</v>
      </c>
      <c r="AN81" s="295">
        <f>AE81</f>
        <v>5200</v>
      </c>
      <c r="AO81" s="172">
        <f t="shared" ref="AO81:AO90" si="144">AP81*AQ81</f>
        <v>41600</v>
      </c>
      <c r="AP81" s="172">
        <f>SUMIFS('1-2 人员岗位信息'!J:J,'1-2 人员岗位信息'!$C:$C,"专业外包",'1-2 人员岗位信息'!$B:$B,$D81)</f>
        <v>8</v>
      </c>
      <c r="AQ81" s="295">
        <f>AE81</f>
        <v>5200</v>
      </c>
      <c r="AR81" s="172">
        <f t="shared" ref="AR81:AR90" si="145">AS81*AT81</f>
        <v>41600</v>
      </c>
      <c r="AS81" s="172">
        <f>SUMIFS('1-2 人员岗位信息'!K:K,'1-2 人员岗位信息'!$C:$C,"专业外包",'1-2 人员岗位信息'!$B:$B,$D81)</f>
        <v>8</v>
      </c>
      <c r="AT81" s="295">
        <f>AE81</f>
        <v>5200</v>
      </c>
      <c r="AU81" s="172">
        <f t="shared" ref="AU81:AU90" si="146">AV81*AW81</f>
        <v>41600</v>
      </c>
      <c r="AV81" s="172">
        <f>SUMIFS('1-2 人员岗位信息'!L:L,'1-2 人员岗位信息'!$C:$C,"专业外包",'1-2 人员岗位信息'!$B:$B,$D81)</f>
        <v>8</v>
      </c>
      <c r="AW81" s="295">
        <f>AE81</f>
        <v>5200</v>
      </c>
      <c r="AX81" s="172">
        <f t="shared" ref="AX81:AX90" si="147">AY81*AZ81</f>
        <v>41600</v>
      </c>
      <c r="AY81" s="172">
        <f>SUMIFS('1-2 人员岗位信息'!M:M,'1-2 人员岗位信息'!$C:$C,"专业外包",'1-2 人员岗位信息'!$B:$B,$D81)</f>
        <v>8</v>
      </c>
      <c r="AZ81" s="295">
        <f>AE81</f>
        <v>5200</v>
      </c>
      <c r="BA81" s="172">
        <f t="shared" ref="BA81:BA90" si="148">BB81*BC81</f>
        <v>41600</v>
      </c>
      <c r="BB81" s="172">
        <f>SUMIFS('1-2 人员岗位信息'!N:N,'1-2 人员岗位信息'!$C:$C,"专业外包",'1-2 人员岗位信息'!$B:$B,$D81)</f>
        <v>8</v>
      </c>
      <c r="BC81" s="295">
        <f>AE81</f>
        <v>5200</v>
      </c>
      <c r="BD81" s="172">
        <f t="shared" ref="BD81:BD90" si="149">BE81*BF81</f>
        <v>41600</v>
      </c>
      <c r="BE81" s="172">
        <f>SUMIFS('1-2 人员岗位信息'!O:O,'1-2 人员岗位信息'!$C:$C,"专业外包",'1-2 人员岗位信息'!$B:$B,$D81)</f>
        <v>8</v>
      </c>
      <c r="BF81" s="295">
        <f>AE81</f>
        <v>5200</v>
      </c>
      <c r="BG81" s="172">
        <f t="shared" ref="BG81:BG90" si="150">BH81*BI81</f>
        <v>41600</v>
      </c>
      <c r="BH81" s="172">
        <f>SUMIFS('1-2 人员岗位信息'!P:P,'1-2 人员岗位信息'!$C:$C,"专业外包",'1-2 人员岗位信息'!$B:$B,$D81)</f>
        <v>8</v>
      </c>
      <c r="BI81" s="295">
        <f>AE81</f>
        <v>5200</v>
      </c>
      <c r="BJ81" s="172">
        <f t="shared" ref="BJ81:BJ90" si="151">BK81*BL81</f>
        <v>41600</v>
      </c>
      <c r="BK81" s="172">
        <f>SUMIFS('1-2 人员岗位信息'!Q:Q,'1-2 人员岗位信息'!$C:$C,"专业外包",'1-2 人员岗位信息'!$B:$B,$D81)</f>
        <v>8</v>
      </c>
      <c r="BL81" s="295">
        <f>AE81</f>
        <v>5200</v>
      </c>
      <c r="BM81" s="308"/>
      <c r="BN81" s="312"/>
    </row>
    <row r="82" s="260" customFormat="1" ht="33.95" customHeight="1" outlineLevel="5" spans="2:66">
      <c r="B82" s="172" t="s">
        <v>792</v>
      </c>
      <c r="C82" s="280" t="s">
        <v>921</v>
      </c>
      <c r="D82" s="260" t="s">
        <v>881</v>
      </c>
      <c r="E82" s="172" t="s">
        <v>922</v>
      </c>
      <c r="F82" s="172"/>
      <c r="G82" s="172" t="s">
        <v>796</v>
      </c>
      <c r="H82" s="172">
        <f t="shared" si="135"/>
        <v>0</v>
      </c>
      <c r="I82" s="172" t="s">
        <v>797</v>
      </c>
      <c r="J82" s="172" t="e">
        <f t="shared" si="136"/>
        <v>#DIV/0!</v>
      </c>
      <c r="K82" s="172" t="s">
        <v>798</v>
      </c>
      <c r="L82" s="172" t="e">
        <f t="shared" si="137"/>
        <v>#DIV/0!</v>
      </c>
      <c r="M82" s="172" t="s">
        <v>799</v>
      </c>
      <c r="N82" s="172">
        <f t="shared" si="138"/>
        <v>0</v>
      </c>
      <c r="O82" s="172"/>
      <c r="P82" s="287"/>
      <c r="Q82" s="287"/>
      <c r="R82" s="287"/>
      <c r="S82" s="287"/>
      <c r="T82" s="287"/>
      <c r="U82" s="287"/>
      <c r="V82" s="287"/>
      <c r="W82" s="287"/>
      <c r="X82" s="287"/>
      <c r="Y82" s="287"/>
      <c r="Z82" s="287"/>
      <c r="AA82" s="287"/>
      <c r="AB82" s="172">
        <f t="shared" si="139"/>
        <v>0</v>
      </c>
      <c r="AC82" s="172">
        <f t="shared" si="140"/>
        <v>0</v>
      </c>
      <c r="AD82" s="172">
        <f>SUMIFS('1-2 人员岗位信息'!F:F,'1-2 人员岗位信息'!$C:$C,"专业外包",'1-2 人员岗位信息'!$B:$B,$D82)</f>
        <v>0</v>
      </c>
      <c r="AE82" s="295"/>
      <c r="AF82" s="172">
        <f t="shared" si="141"/>
        <v>0</v>
      </c>
      <c r="AG82" s="172">
        <f>SUMIFS('1-2 人员岗位信息'!G:G,'1-2 人员岗位信息'!$C:$C,"专业外包",'1-2 人员岗位信息'!$B:$B,$D82)</f>
        <v>0</v>
      </c>
      <c r="AH82" s="295"/>
      <c r="AI82" s="172">
        <f t="shared" si="142"/>
        <v>0</v>
      </c>
      <c r="AJ82" s="172">
        <f>SUMIFS('1-2 人员岗位信息'!H:H,'1-2 人员岗位信息'!$C:$C,"专业外包",'1-2 人员岗位信息'!$B:$B,$D82)</f>
        <v>0</v>
      </c>
      <c r="AK82" s="295"/>
      <c r="AL82" s="172">
        <f t="shared" si="143"/>
        <v>0</v>
      </c>
      <c r="AM82" s="172">
        <f>SUMIFS('1-2 人员岗位信息'!I:I,'1-2 人员岗位信息'!$C:$C,"专业外包",'1-2 人员岗位信息'!$B:$B,$D82)</f>
        <v>0</v>
      </c>
      <c r="AN82" s="295"/>
      <c r="AO82" s="172">
        <f t="shared" si="144"/>
        <v>0</v>
      </c>
      <c r="AP82" s="172">
        <f>SUMIFS('1-2 人员岗位信息'!J:J,'1-2 人员岗位信息'!$C:$C,"专业外包",'1-2 人员岗位信息'!$B:$B,$D82)</f>
        <v>0</v>
      </c>
      <c r="AQ82" s="295"/>
      <c r="AR82" s="172">
        <f t="shared" si="145"/>
        <v>0</v>
      </c>
      <c r="AS82" s="172">
        <f>SUMIFS('1-2 人员岗位信息'!K:K,'1-2 人员岗位信息'!$C:$C,"专业外包",'1-2 人员岗位信息'!$B:$B,$D82)</f>
        <v>0</v>
      </c>
      <c r="AT82" s="295"/>
      <c r="AU82" s="172">
        <f t="shared" si="146"/>
        <v>0</v>
      </c>
      <c r="AV82" s="172">
        <f>SUMIFS('1-2 人员岗位信息'!L:L,'1-2 人员岗位信息'!$C:$C,"专业外包",'1-2 人员岗位信息'!$B:$B,$D82)</f>
        <v>0</v>
      </c>
      <c r="AW82" s="295"/>
      <c r="AX82" s="172">
        <f t="shared" si="147"/>
        <v>0</v>
      </c>
      <c r="AY82" s="172">
        <f>SUMIFS('1-2 人员岗位信息'!M:M,'1-2 人员岗位信息'!$C:$C,"专业外包",'1-2 人员岗位信息'!$B:$B,$D82)</f>
        <v>0</v>
      </c>
      <c r="AZ82" s="295"/>
      <c r="BA82" s="172">
        <f t="shared" si="148"/>
        <v>0</v>
      </c>
      <c r="BB82" s="172">
        <f>SUMIFS('1-2 人员岗位信息'!N:N,'1-2 人员岗位信息'!$C:$C,"专业外包",'1-2 人员岗位信息'!$B:$B,$D82)</f>
        <v>0</v>
      </c>
      <c r="BC82" s="295"/>
      <c r="BD82" s="172">
        <f t="shared" si="149"/>
        <v>0</v>
      </c>
      <c r="BE82" s="172">
        <f>SUMIFS('1-2 人员岗位信息'!O:O,'1-2 人员岗位信息'!$C:$C,"专业外包",'1-2 人员岗位信息'!$B:$B,$D82)</f>
        <v>0</v>
      </c>
      <c r="BF82" s="295"/>
      <c r="BG82" s="172">
        <f t="shared" si="150"/>
        <v>0</v>
      </c>
      <c r="BH82" s="172">
        <f>SUMIFS('1-2 人员岗位信息'!P:P,'1-2 人员岗位信息'!$C:$C,"专业外包",'1-2 人员岗位信息'!$B:$B,$D82)</f>
        <v>0</v>
      </c>
      <c r="BI82" s="295"/>
      <c r="BJ82" s="172">
        <f t="shared" si="151"/>
        <v>0</v>
      </c>
      <c r="BK82" s="172">
        <f>SUMIFS('1-2 人员岗位信息'!Q:Q,'1-2 人员岗位信息'!$C:$C,"专业外包",'1-2 人员岗位信息'!$B:$B,$D82)</f>
        <v>0</v>
      </c>
      <c r="BL82" s="304"/>
      <c r="BM82" s="308"/>
      <c r="BN82" s="312"/>
    </row>
    <row r="83" s="260" customFormat="1" ht="33.95" customHeight="1" outlineLevel="5" spans="2:66">
      <c r="B83" s="172" t="s">
        <v>792</v>
      </c>
      <c r="C83" s="280" t="s">
        <v>923</v>
      </c>
      <c r="D83" s="260" t="s">
        <v>884</v>
      </c>
      <c r="E83" s="172" t="s">
        <v>885</v>
      </c>
      <c r="F83" s="172"/>
      <c r="G83" s="172" t="s">
        <v>796</v>
      </c>
      <c r="H83" s="172">
        <f t="shared" si="135"/>
        <v>0</v>
      </c>
      <c r="I83" s="172" t="s">
        <v>797</v>
      </c>
      <c r="J83" s="172" t="e">
        <f t="shared" si="136"/>
        <v>#DIV/0!</v>
      </c>
      <c r="K83" s="172" t="s">
        <v>798</v>
      </c>
      <c r="L83" s="172" t="e">
        <f t="shared" si="137"/>
        <v>#DIV/0!</v>
      </c>
      <c r="M83" s="172" t="s">
        <v>799</v>
      </c>
      <c r="N83" s="172">
        <f t="shared" si="138"/>
        <v>0</v>
      </c>
      <c r="O83" s="172"/>
      <c r="P83" s="287"/>
      <c r="Q83" s="287"/>
      <c r="R83" s="287"/>
      <c r="S83" s="287"/>
      <c r="T83" s="287"/>
      <c r="U83" s="287"/>
      <c r="V83" s="287"/>
      <c r="W83" s="287"/>
      <c r="X83" s="287"/>
      <c r="Y83" s="287"/>
      <c r="Z83" s="287"/>
      <c r="AA83" s="287"/>
      <c r="AB83" s="172">
        <f t="shared" si="139"/>
        <v>0</v>
      </c>
      <c r="AC83" s="172">
        <f t="shared" si="140"/>
        <v>0</v>
      </c>
      <c r="AD83" s="172">
        <f>SUMIFS('1-2 人员岗位信息'!F:F,'1-2 人员岗位信息'!$C:$C,"专业外包",'1-2 人员岗位信息'!$B:$B,$D83)</f>
        <v>0</v>
      </c>
      <c r="AE83" s="295"/>
      <c r="AF83" s="172">
        <f t="shared" si="141"/>
        <v>0</v>
      </c>
      <c r="AG83" s="172">
        <f>SUMIFS('1-2 人员岗位信息'!G:G,'1-2 人员岗位信息'!$C:$C,"专业外包",'1-2 人员岗位信息'!$B:$B,$D83)</f>
        <v>0</v>
      </c>
      <c r="AH83" s="295"/>
      <c r="AI83" s="172">
        <f t="shared" si="142"/>
        <v>0</v>
      </c>
      <c r="AJ83" s="172">
        <f>SUMIFS('1-2 人员岗位信息'!H:H,'1-2 人员岗位信息'!$C:$C,"专业外包",'1-2 人员岗位信息'!$B:$B,$D83)</f>
        <v>0</v>
      </c>
      <c r="AK83" s="295"/>
      <c r="AL83" s="172">
        <f t="shared" si="143"/>
        <v>0</v>
      </c>
      <c r="AM83" s="172">
        <f>SUMIFS('1-2 人员岗位信息'!I:I,'1-2 人员岗位信息'!$C:$C,"专业外包",'1-2 人员岗位信息'!$B:$B,$D83)</f>
        <v>0</v>
      </c>
      <c r="AN83" s="295"/>
      <c r="AO83" s="172">
        <f t="shared" si="144"/>
        <v>0</v>
      </c>
      <c r="AP83" s="172">
        <f>SUMIFS('1-2 人员岗位信息'!J:J,'1-2 人员岗位信息'!$C:$C,"专业外包",'1-2 人员岗位信息'!$B:$B,$D83)</f>
        <v>0</v>
      </c>
      <c r="AQ83" s="295"/>
      <c r="AR83" s="172">
        <f t="shared" si="145"/>
        <v>0</v>
      </c>
      <c r="AS83" s="172">
        <f>SUMIFS('1-2 人员岗位信息'!K:K,'1-2 人员岗位信息'!$C:$C,"专业外包",'1-2 人员岗位信息'!$B:$B,$D83)</f>
        <v>0</v>
      </c>
      <c r="AT83" s="295"/>
      <c r="AU83" s="172">
        <f t="shared" si="146"/>
        <v>0</v>
      </c>
      <c r="AV83" s="172">
        <f>SUMIFS('1-2 人员岗位信息'!L:L,'1-2 人员岗位信息'!$C:$C,"专业外包",'1-2 人员岗位信息'!$B:$B,$D83)</f>
        <v>0</v>
      </c>
      <c r="AW83" s="295"/>
      <c r="AX83" s="172">
        <f t="shared" si="147"/>
        <v>0</v>
      </c>
      <c r="AY83" s="172">
        <f>SUMIFS('1-2 人员岗位信息'!M:M,'1-2 人员岗位信息'!$C:$C,"专业外包",'1-2 人员岗位信息'!$B:$B,$D83)</f>
        <v>0</v>
      </c>
      <c r="AZ83" s="295"/>
      <c r="BA83" s="172">
        <f t="shared" si="148"/>
        <v>0</v>
      </c>
      <c r="BB83" s="172">
        <f>SUMIFS('1-2 人员岗位信息'!N:N,'1-2 人员岗位信息'!$C:$C,"专业外包",'1-2 人员岗位信息'!$B:$B,$D83)</f>
        <v>0</v>
      </c>
      <c r="BC83" s="295"/>
      <c r="BD83" s="172">
        <f t="shared" si="149"/>
        <v>0</v>
      </c>
      <c r="BE83" s="172">
        <f>SUMIFS('1-2 人员岗位信息'!O:O,'1-2 人员岗位信息'!$C:$C,"专业外包",'1-2 人员岗位信息'!$B:$B,$D83)</f>
        <v>0</v>
      </c>
      <c r="BF83" s="295"/>
      <c r="BG83" s="172">
        <f t="shared" si="150"/>
        <v>0</v>
      </c>
      <c r="BH83" s="172">
        <f>SUMIFS('1-2 人员岗位信息'!P:P,'1-2 人员岗位信息'!$C:$C,"专业外包",'1-2 人员岗位信息'!$B:$B,$D83)</f>
        <v>0</v>
      </c>
      <c r="BI83" s="295"/>
      <c r="BJ83" s="172">
        <f t="shared" si="151"/>
        <v>0</v>
      </c>
      <c r="BK83" s="172">
        <f>SUMIFS('1-2 人员岗位信息'!Q:Q,'1-2 人员岗位信息'!$C:$C,"专业外包",'1-2 人员岗位信息'!$B:$B,$D83)</f>
        <v>0</v>
      </c>
      <c r="BL83" s="304"/>
      <c r="BM83" s="308"/>
      <c r="BN83" s="312"/>
    </row>
    <row r="84" s="260" customFormat="1" ht="33.95" customHeight="1" outlineLevel="5" spans="2:66">
      <c r="B84" s="172" t="s">
        <v>792</v>
      </c>
      <c r="C84" s="280" t="s">
        <v>924</v>
      </c>
      <c r="D84" s="260" t="s">
        <v>887</v>
      </c>
      <c r="E84" s="172" t="s">
        <v>888</v>
      </c>
      <c r="F84" s="172"/>
      <c r="G84" s="172" t="s">
        <v>796</v>
      </c>
      <c r="H84" s="172">
        <f t="shared" si="135"/>
        <v>0</v>
      </c>
      <c r="I84" s="172" t="s">
        <v>797</v>
      </c>
      <c r="J84" s="172" t="e">
        <f t="shared" si="136"/>
        <v>#DIV/0!</v>
      </c>
      <c r="K84" s="172" t="s">
        <v>798</v>
      </c>
      <c r="L84" s="172" t="e">
        <f t="shared" si="137"/>
        <v>#DIV/0!</v>
      </c>
      <c r="M84" s="172" t="s">
        <v>799</v>
      </c>
      <c r="N84" s="172">
        <f t="shared" si="138"/>
        <v>0</v>
      </c>
      <c r="O84" s="172"/>
      <c r="P84" s="287"/>
      <c r="Q84" s="287"/>
      <c r="R84" s="287"/>
      <c r="S84" s="287"/>
      <c r="T84" s="287"/>
      <c r="U84" s="287"/>
      <c r="V84" s="287"/>
      <c r="W84" s="287"/>
      <c r="X84" s="287"/>
      <c r="Y84" s="287"/>
      <c r="Z84" s="287"/>
      <c r="AA84" s="287"/>
      <c r="AB84" s="172">
        <f t="shared" si="139"/>
        <v>0</v>
      </c>
      <c r="AC84" s="172">
        <f t="shared" si="140"/>
        <v>0</v>
      </c>
      <c r="AD84" s="172">
        <f>SUMIFS('1-2 人员岗位信息'!F:F,'1-2 人员岗位信息'!$C:$C,"专业外包",'1-2 人员岗位信息'!$B:$B,$D84)</f>
        <v>0</v>
      </c>
      <c r="AE84" s="295"/>
      <c r="AF84" s="172">
        <f t="shared" si="141"/>
        <v>0</v>
      </c>
      <c r="AG84" s="172">
        <f>SUMIFS('1-2 人员岗位信息'!G:G,'1-2 人员岗位信息'!$C:$C,"专业外包",'1-2 人员岗位信息'!$B:$B,$D84)</f>
        <v>0</v>
      </c>
      <c r="AH84" s="295"/>
      <c r="AI84" s="172">
        <f t="shared" si="142"/>
        <v>0</v>
      </c>
      <c r="AJ84" s="172">
        <f>SUMIFS('1-2 人员岗位信息'!H:H,'1-2 人员岗位信息'!$C:$C,"专业外包",'1-2 人员岗位信息'!$B:$B,$D84)</f>
        <v>0</v>
      </c>
      <c r="AK84" s="295"/>
      <c r="AL84" s="172">
        <f t="shared" si="143"/>
        <v>0</v>
      </c>
      <c r="AM84" s="172">
        <f>SUMIFS('1-2 人员岗位信息'!I:I,'1-2 人员岗位信息'!$C:$C,"专业外包",'1-2 人员岗位信息'!$B:$B,$D84)</f>
        <v>0</v>
      </c>
      <c r="AN84" s="295"/>
      <c r="AO84" s="172">
        <f t="shared" si="144"/>
        <v>0</v>
      </c>
      <c r="AP84" s="172">
        <f>SUMIFS('1-2 人员岗位信息'!J:J,'1-2 人员岗位信息'!$C:$C,"专业外包",'1-2 人员岗位信息'!$B:$B,$D84)</f>
        <v>0</v>
      </c>
      <c r="AQ84" s="295"/>
      <c r="AR84" s="172">
        <f t="shared" si="145"/>
        <v>0</v>
      </c>
      <c r="AS84" s="172">
        <f>SUMIFS('1-2 人员岗位信息'!K:K,'1-2 人员岗位信息'!$C:$C,"专业外包",'1-2 人员岗位信息'!$B:$B,$D84)</f>
        <v>0</v>
      </c>
      <c r="AT84" s="295"/>
      <c r="AU84" s="172">
        <f t="shared" si="146"/>
        <v>0</v>
      </c>
      <c r="AV84" s="172">
        <f>SUMIFS('1-2 人员岗位信息'!L:L,'1-2 人员岗位信息'!$C:$C,"专业外包",'1-2 人员岗位信息'!$B:$B,$D84)</f>
        <v>0</v>
      </c>
      <c r="AW84" s="295"/>
      <c r="AX84" s="172">
        <f t="shared" si="147"/>
        <v>0</v>
      </c>
      <c r="AY84" s="172">
        <f>SUMIFS('1-2 人员岗位信息'!M:M,'1-2 人员岗位信息'!$C:$C,"专业外包",'1-2 人员岗位信息'!$B:$B,$D84)</f>
        <v>0</v>
      </c>
      <c r="AZ84" s="295"/>
      <c r="BA84" s="172">
        <f t="shared" si="148"/>
        <v>0</v>
      </c>
      <c r="BB84" s="172">
        <f>SUMIFS('1-2 人员岗位信息'!N:N,'1-2 人员岗位信息'!$C:$C,"专业外包",'1-2 人员岗位信息'!$B:$B,$D84)</f>
        <v>0</v>
      </c>
      <c r="BC84" s="295"/>
      <c r="BD84" s="172">
        <f t="shared" si="149"/>
        <v>0</v>
      </c>
      <c r="BE84" s="172">
        <f>SUMIFS('1-2 人员岗位信息'!O:O,'1-2 人员岗位信息'!$C:$C,"专业外包",'1-2 人员岗位信息'!$B:$B,$D84)</f>
        <v>0</v>
      </c>
      <c r="BF84" s="295"/>
      <c r="BG84" s="172">
        <f t="shared" si="150"/>
        <v>0</v>
      </c>
      <c r="BH84" s="172">
        <f>SUMIFS('1-2 人员岗位信息'!P:P,'1-2 人员岗位信息'!$C:$C,"专业外包",'1-2 人员岗位信息'!$B:$B,$D84)</f>
        <v>0</v>
      </c>
      <c r="BI84" s="295"/>
      <c r="BJ84" s="172">
        <f t="shared" si="151"/>
        <v>0</v>
      </c>
      <c r="BK84" s="172">
        <f>SUMIFS('1-2 人员岗位信息'!Q:Q,'1-2 人员岗位信息'!$C:$C,"专业外包",'1-2 人员岗位信息'!$B:$B,$D84)</f>
        <v>0</v>
      </c>
      <c r="BL84" s="304"/>
      <c r="BM84" s="308"/>
      <c r="BN84" s="312"/>
    </row>
    <row r="85" s="260" customFormat="1" ht="33.95" customHeight="1" outlineLevel="5" spans="2:66">
      <c r="B85" s="172" t="s">
        <v>792</v>
      </c>
      <c r="C85" s="280" t="s">
        <v>925</v>
      </c>
      <c r="D85" s="260" t="s">
        <v>890</v>
      </c>
      <c r="E85" s="172" t="s">
        <v>891</v>
      </c>
      <c r="F85" s="172"/>
      <c r="G85" s="172" t="s">
        <v>796</v>
      </c>
      <c r="H85" s="172">
        <f t="shared" si="135"/>
        <v>0</v>
      </c>
      <c r="I85" s="172" t="s">
        <v>797</v>
      </c>
      <c r="J85" s="172" t="e">
        <f t="shared" si="136"/>
        <v>#DIV/0!</v>
      </c>
      <c r="K85" s="172" t="s">
        <v>798</v>
      </c>
      <c r="L85" s="172" t="e">
        <f t="shared" si="137"/>
        <v>#DIV/0!</v>
      </c>
      <c r="M85" s="172" t="s">
        <v>799</v>
      </c>
      <c r="N85" s="172">
        <f t="shared" si="138"/>
        <v>0</v>
      </c>
      <c r="O85" s="172"/>
      <c r="P85" s="287"/>
      <c r="Q85" s="287"/>
      <c r="R85" s="287"/>
      <c r="S85" s="287"/>
      <c r="T85" s="287"/>
      <c r="U85" s="287"/>
      <c r="V85" s="287"/>
      <c r="W85" s="287"/>
      <c r="X85" s="287"/>
      <c r="Y85" s="287"/>
      <c r="Z85" s="287"/>
      <c r="AA85" s="287"/>
      <c r="AB85" s="172">
        <f t="shared" si="139"/>
        <v>0</v>
      </c>
      <c r="AC85" s="172">
        <f t="shared" si="140"/>
        <v>0</v>
      </c>
      <c r="AD85" s="172">
        <f>SUMIFS('1-2 人员岗位信息'!F:F,'1-2 人员岗位信息'!$C:$C,"专业外包",'1-2 人员岗位信息'!$B:$B,$D85)</f>
        <v>0</v>
      </c>
      <c r="AE85" s="295"/>
      <c r="AF85" s="172">
        <f t="shared" si="141"/>
        <v>0</v>
      </c>
      <c r="AG85" s="172">
        <f>SUMIFS('1-2 人员岗位信息'!G:G,'1-2 人员岗位信息'!$C:$C,"专业外包",'1-2 人员岗位信息'!$B:$B,$D85)</f>
        <v>0</v>
      </c>
      <c r="AH85" s="295"/>
      <c r="AI85" s="172">
        <f t="shared" si="142"/>
        <v>0</v>
      </c>
      <c r="AJ85" s="172">
        <f>SUMIFS('1-2 人员岗位信息'!H:H,'1-2 人员岗位信息'!$C:$C,"专业外包",'1-2 人员岗位信息'!$B:$B,$D85)</f>
        <v>0</v>
      </c>
      <c r="AK85" s="295"/>
      <c r="AL85" s="172">
        <f t="shared" si="143"/>
        <v>0</v>
      </c>
      <c r="AM85" s="172">
        <f>SUMIFS('1-2 人员岗位信息'!I:I,'1-2 人员岗位信息'!$C:$C,"专业外包",'1-2 人员岗位信息'!$B:$B,$D85)</f>
        <v>0</v>
      </c>
      <c r="AN85" s="295"/>
      <c r="AO85" s="172">
        <f t="shared" si="144"/>
        <v>0</v>
      </c>
      <c r="AP85" s="172">
        <f>SUMIFS('1-2 人员岗位信息'!J:J,'1-2 人员岗位信息'!$C:$C,"专业外包",'1-2 人员岗位信息'!$B:$B,$D85)</f>
        <v>0</v>
      </c>
      <c r="AQ85" s="295"/>
      <c r="AR85" s="172">
        <f t="shared" si="145"/>
        <v>0</v>
      </c>
      <c r="AS85" s="172">
        <f>SUMIFS('1-2 人员岗位信息'!K:K,'1-2 人员岗位信息'!$C:$C,"专业外包",'1-2 人员岗位信息'!$B:$B,$D85)</f>
        <v>0</v>
      </c>
      <c r="AT85" s="295"/>
      <c r="AU85" s="172">
        <f t="shared" si="146"/>
        <v>0</v>
      </c>
      <c r="AV85" s="172">
        <f>SUMIFS('1-2 人员岗位信息'!L:L,'1-2 人员岗位信息'!$C:$C,"专业外包",'1-2 人员岗位信息'!$B:$B,$D85)</f>
        <v>0</v>
      </c>
      <c r="AW85" s="295"/>
      <c r="AX85" s="172">
        <f t="shared" si="147"/>
        <v>0</v>
      </c>
      <c r="AY85" s="172">
        <f>SUMIFS('1-2 人员岗位信息'!M:M,'1-2 人员岗位信息'!$C:$C,"专业外包",'1-2 人员岗位信息'!$B:$B,$D85)</f>
        <v>0</v>
      </c>
      <c r="AZ85" s="295"/>
      <c r="BA85" s="172">
        <f t="shared" si="148"/>
        <v>0</v>
      </c>
      <c r="BB85" s="172">
        <f>SUMIFS('1-2 人员岗位信息'!N:N,'1-2 人员岗位信息'!$C:$C,"专业外包",'1-2 人员岗位信息'!$B:$B,$D85)</f>
        <v>0</v>
      </c>
      <c r="BC85" s="295"/>
      <c r="BD85" s="172">
        <f t="shared" si="149"/>
        <v>0</v>
      </c>
      <c r="BE85" s="172">
        <f>SUMIFS('1-2 人员岗位信息'!O:O,'1-2 人员岗位信息'!$C:$C,"专业外包",'1-2 人员岗位信息'!$B:$B,$D85)</f>
        <v>0</v>
      </c>
      <c r="BF85" s="295"/>
      <c r="BG85" s="172">
        <f t="shared" si="150"/>
        <v>0</v>
      </c>
      <c r="BH85" s="172">
        <f>SUMIFS('1-2 人员岗位信息'!P:P,'1-2 人员岗位信息'!$C:$C,"专业外包",'1-2 人员岗位信息'!$B:$B,$D85)</f>
        <v>0</v>
      </c>
      <c r="BI85" s="295"/>
      <c r="BJ85" s="172">
        <f t="shared" si="151"/>
        <v>0</v>
      </c>
      <c r="BK85" s="172">
        <f>SUMIFS('1-2 人员岗位信息'!Q:Q,'1-2 人员岗位信息'!$C:$C,"专业外包",'1-2 人员岗位信息'!$B:$B,$D85)</f>
        <v>0</v>
      </c>
      <c r="BL85" s="304"/>
      <c r="BM85" s="308"/>
      <c r="BN85" s="312"/>
    </row>
    <row r="86" s="260" customFormat="1" ht="33.95" customHeight="1" outlineLevel="5" spans="2:66">
      <c r="B86" s="172" t="s">
        <v>792</v>
      </c>
      <c r="C86" s="280" t="s">
        <v>926</v>
      </c>
      <c r="D86" s="260" t="s">
        <v>893</v>
      </c>
      <c r="E86" s="172" t="s">
        <v>894</v>
      </c>
      <c r="F86" s="172"/>
      <c r="G86" s="172" t="s">
        <v>796</v>
      </c>
      <c r="H86" s="172">
        <f t="shared" si="135"/>
        <v>0</v>
      </c>
      <c r="I86" s="172" t="s">
        <v>797</v>
      </c>
      <c r="J86" s="172" t="e">
        <f t="shared" si="136"/>
        <v>#DIV/0!</v>
      </c>
      <c r="K86" s="172" t="s">
        <v>798</v>
      </c>
      <c r="L86" s="172" t="e">
        <f t="shared" si="137"/>
        <v>#DIV/0!</v>
      </c>
      <c r="M86" s="172" t="s">
        <v>799</v>
      </c>
      <c r="N86" s="172">
        <f t="shared" si="138"/>
        <v>0</v>
      </c>
      <c r="O86" s="172"/>
      <c r="P86" s="287"/>
      <c r="Q86" s="287"/>
      <c r="R86" s="287"/>
      <c r="S86" s="287"/>
      <c r="T86" s="287"/>
      <c r="U86" s="287"/>
      <c r="V86" s="287"/>
      <c r="W86" s="287"/>
      <c r="X86" s="287"/>
      <c r="Y86" s="287"/>
      <c r="Z86" s="287"/>
      <c r="AA86" s="287"/>
      <c r="AB86" s="172">
        <f t="shared" si="139"/>
        <v>0</v>
      </c>
      <c r="AC86" s="172">
        <f t="shared" si="140"/>
        <v>0</v>
      </c>
      <c r="AD86" s="172">
        <f>SUMIFS('1-2 人员岗位信息'!F:F,'1-2 人员岗位信息'!$C:$C,"专业外包",'1-2 人员岗位信息'!$B:$B,$D86)</f>
        <v>0</v>
      </c>
      <c r="AE86" s="295"/>
      <c r="AF86" s="172">
        <f t="shared" si="141"/>
        <v>0</v>
      </c>
      <c r="AG86" s="172">
        <f>SUMIFS('1-2 人员岗位信息'!G:G,'1-2 人员岗位信息'!$C:$C,"专业外包",'1-2 人员岗位信息'!$B:$B,$D86)</f>
        <v>0</v>
      </c>
      <c r="AH86" s="295"/>
      <c r="AI86" s="172">
        <f t="shared" si="142"/>
        <v>0</v>
      </c>
      <c r="AJ86" s="172">
        <f>SUMIFS('1-2 人员岗位信息'!H:H,'1-2 人员岗位信息'!$C:$C,"专业外包",'1-2 人员岗位信息'!$B:$B,$D86)</f>
        <v>0</v>
      </c>
      <c r="AK86" s="295"/>
      <c r="AL86" s="172">
        <f t="shared" si="143"/>
        <v>0</v>
      </c>
      <c r="AM86" s="172">
        <f>SUMIFS('1-2 人员岗位信息'!I:I,'1-2 人员岗位信息'!$C:$C,"专业外包",'1-2 人员岗位信息'!$B:$B,$D86)</f>
        <v>0</v>
      </c>
      <c r="AN86" s="295"/>
      <c r="AO86" s="172">
        <f t="shared" si="144"/>
        <v>0</v>
      </c>
      <c r="AP86" s="172">
        <f>SUMIFS('1-2 人员岗位信息'!J:J,'1-2 人员岗位信息'!$C:$C,"专业外包",'1-2 人员岗位信息'!$B:$B,$D86)</f>
        <v>0</v>
      </c>
      <c r="AQ86" s="295"/>
      <c r="AR86" s="172">
        <f t="shared" si="145"/>
        <v>0</v>
      </c>
      <c r="AS86" s="172">
        <f>SUMIFS('1-2 人员岗位信息'!K:K,'1-2 人员岗位信息'!$C:$C,"专业外包",'1-2 人员岗位信息'!$B:$B,$D86)</f>
        <v>0</v>
      </c>
      <c r="AT86" s="295"/>
      <c r="AU86" s="172">
        <f t="shared" si="146"/>
        <v>0</v>
      </c>
      <c r="AV86" s="172">
        <f>SUMIFS('1-2 人员岗位信息'!L:L,'1-2 人员岗位信息'!$C:$C,"专业外包",'1-2 人员岗位信息'!$B:$B,$D86)</f>
        <v>0</v>
      </c>
      <c r="AW86" s="295"/>
      <c r="AX86" s="172">
        <f t="shared" si="147"/>
        <v>0</v>
      </c>
      <c r="AY86" s="172">
        <f>SUMIFS('1-2 人员岗位信息'!M:M,'1-2 人员岗位信息'!$C:$C,"专业外包",'1-2 人员岗位信息'!$B:$B,$D86)</f>
        <v>0</v>
      </c>
      <c r="AZ86" s="295"/>
      <c r="BA86" s="172">
        <f t="shared" si="148"/>
        <v>0</v>
      </c>
      <c r="BB86" s="172">
        <f>SUMIFS('1-2 人员岗位信息'!N:N,'1-2 人员岗位信息'!$C:$C,"专业外包",'1-2 人员岗位信息'!$B:$B,$D86)</f>
        <v>0</v>
      </c>
      <c r="BC86" s="295"/>
      <c r="BD86" s="172">
        <f t="shared" si="149"/>
        <v>0</v>
      </c>
      <c r="BE86" s="172">
        <f>SUMIFS('1-2 人员岗位信息'!O:O,'1-2 人员岗位信息'!$C:$C,"专业外包",'1-2 人员岗位信息'!$B:$B,$D86)</f>
        <v>0</v>
      </c>
      <c r="BF86" s="295"/>
      <c r="BG86" s="172">
        <f t="shared" si="150"/>
        <v>0</v>
      </c>
      <c r="BH86" s="172">
        <f>SUMIFS('1-2 人员岗位信息'!P:P,'1-2 人员岗位信息'!$C:$C,"专业外包",'1-2 人员岗位信息'!$B:$B,$D86)</f>
        <v>0</v>
      </c>
      <c r="BI86" s="295"/>
      <c r="BJ86" s="172">
        <f t="shared" si="151"/>
        <v>0</v>
      </c>
      <c r="BK86" s="172">
        <f>SUMIFS('1-2 人员岗位信息'!Q:Q,'1-2 人员岗位信息'!$C:$C,"专业外包",'1-2 人员岗位信息'!$B:$B,$D86)</f>
        <v>0</v>
      </c>
      <c r="BL86" s="304"/>
      <c r="BM86" s="308"/>
      <c r="BN86" s="312"/>
    </row>
    <row r="87" s="260" customFormat="1" ht="33.95" customHeight="1" outlineLevel="5" spans="2:66">
      <c r="B87" s="172" t="s">
        <v>792</v>
      </c>
      <c r="C87" s="280" t="s">
        <v>927</v>
      </c>
      <c r="D87" s="260" t="s">
        <v>896</v>
      </c>
      <c r="E87" s="172" t="s">
        <v>897</v>
      </c>
      <c r="F87" s="172"/>
      <c r="G87" s="172" t="s">
        <v>796</v>
      </c>
      <c r="H87" s="172">
        <f t="shared" si="135"/>
        <v>0</v>
      </c>
      <c r="I87" s="172" t="s">
        <v>797</v>
      </c>
      <c r="J87" s="172" t="e">
        <f t="shared" si="136"/>
        <v>#DIV/0!</v>
      </c>
      <c r="K87" s="172" t="s">
        <v>798</v>
      </c>
      <c r="L87" s="172" t="e">
        <f t="shared" si="137"/>
        <v>#DIV/0!</v>
      </c>
      <c r="M87" s="172" t="s">
        <v>799</v>
      </c>
      <c r="N87" s="172">
        <f t="shared" si="138"/>
        <v>0</v>
      </c>
      <c r="O87" s="172"/>
      <c r="P87" s="287"/>
      <c r="Q87" s="287"/>
      <c r="R87" s="287"/>
      <c r="S87" s="287"/>
      <c r="T87" s="287"/>
      <c r="U87" s="287"/>
      <c r="V87" s="287"/>
      <c r="W87" s="287"/>
      <c r="X87" s="287"/>
      <c r="Y87" s="287"/>
      <c r="Z87" s="287"/>
      <c r="AA87" s="287"/>
      <c r="AB87" s="172">
        <f t="shared" si="139"/>
        <v>0</v>
      </c>
      <c r="AC87" s="172">
        <f t="shared" si="140"/>
        <v>0</v>
      </c>
      <c r="AD87" s="172">
        <f>SUMIFS('1-2 人员岗位信息'!F:F,'1-2 人员岗位信息'!$C:$C,"专业外包",'1-2 人员岗位信息'!$B:$B,$D87)</f>
        <v>0</v>
      </c>
      <c r="AE87" s="295"/>
      <c r="AF87" s="172">
        <f t="shared" si="141"/>
        <v>0</v>
      </c>
      <c r="AG87" s="172">
        <f>SUMIFS('1-2 人员岗位信息'!G:G,'1-2 人员岗位信息'!$C:$C,"专业外包",'1-2 人员岗位信息'!$B:$B,$D87)</f>
        <v>0</v>
      </c>
      <c r="AH87" s="295"/>
      <c r="AI87" s="172">
        <f t="shared" si="142"/>
        <v>0</v>
      </c>
      <c r="AJ87" s="172">
        <f>SUMIFS('1-2 人员岗位信息'!H:H,'1-2 人员岗位信息'!$C:$C,"专业外包",'1-2 人员岗位信息'!$B:$B,$D87)</f>
        <v>0</v>
      </c>
      <c r="AK87" s="295"/>
      <c r="AL87" s="172">
        <f t="shared" si="143"/>
        <v>0</v>
      </c>
      <c r="AM87" s="172">
        <f>SUMIFS('1-2 人员岗位信息'!I:I,'1-2 人员岗位信息'!$C:$C,"专业外包",'1-2 人员岗位信息'!$B:$B,$D87)</f>
        <v>0</v>
      </c>
      <c r="AN87" s="295"/>
      <c r="AO87" s="172">
        <f t="shared" si="144"/>
        <v>0</v>
      </c>
      <c r="AP87" s="172">
        <f>SUMIFS('1-2 人员岗位信息'!J:J,'1-2 人员岗位信息'!$C:$C,"专业外包",'1-2 人员岗位信息'!$B:$B,$D87)</f>
        <v>0</v>
      </c>
      <c r="AQ87" s="295"/>
      <c r="AR87" s="172">
        <f t="shared" si="145"/>
        <v>0</v>
      </c>
      <c r="AS87" s="172">
        <f>SUMIFS('1-2 人员岗位信息'!K:K,'1-2 人员岗位信息'!$C:$C,"专业外包",'1-2 人员岗位信息'!$B:$B,$D87)</f>
        <v>0</v>
      </c>
      <c r="AT87" s="295"/>
      <c r="AU87" s="172">
        <f t="shared" si="146"/>
        <v>0</v>
      </c>
      <c r="AV87" s="172">
        <f>SUMIFS('1-2 人员岗位信息'!L:L,'1-2 人员岗位信息'!$C:$C,"专业外包",'1-2 人员岗位信息'!$B:$B,$D87)</f>
        <v>0</v>
      </c>
      <c r="AW87" s="295"/>
      <c r="AX87" s="172">
        <f t="shared" si="147"/>
        <v>0</v>
      </c>
      <c r="AY87" s="172">
        <f>SUMIFS('1-2 人员岗位信息'!M:M,'1-2 人员岗位信息'!$C:$C,"专业外包",'1-2 人员岗位信息'!$B:$B,$D87)</f>
        <v>0</v>
      </c>
      <c r="AZ87" s="295"/>
      <c r="BA87" s="172">
        <f t="shared" si="148"/>
        <v>0</v>
      </c>
      <c r="BB87" s="172">
        <f>SUMIFS('1-2 人员岗位信息'!N:N,'1-2 人员岗位信息'!$C:$C,"专业外包",'1-2 人员岗位信息'!$B:$B,$D87)</f>
        <v>0</v>
      </c>
      <c r="BC87" s="295"/>
      <c r="BD87" s="172">
        <f t="shared" si="149"/>
        <v>0</v>
      </c>
      <c r="BE87" s="172">
        <f>SUMIFS('1-2 人员岗位信息'!O:O,'1-2 人员岗位信息'!$C:$C,"专业外包",'1-2 人员岗位信息'!$B:$B,$D87)</f>
        <v>0</v>
      </c>
      <c r="BF87" s="295"/>
      <c r="BG87" s="172">
        <f t="shared" si="150"/>
        <v>0</v>
      </c>
      <c r="BH87" s="172">
        <f>SUMIFS('1-2 人员岗位信息'!P:P,'1-2 人员岗位信息'!$C:$C,"专业外包",'1-2 人员岗位信息'!$B:$B,$D87)</f>
        <v>0</v>
      </c>
      <c r="BI87" s="295"/>
      <c r="BJ87" s="172">
        <f t="shared" si="151"/>
        <v>0</v>
      </c>
      <c r="BK87" s="172">
        <f>SUMIFS('1-2 人员岗位信息'!Q:Q,'1-2 人员岗位信息'!$C:$C,"专业外包",'1-2 人员岗位信息'!$B:$B,$D87)</f>
        <v>0</v>
      </c>
      <c r="BL87" s="304"/>
      <c r="BM87" s="308"/>
      <c r="BN87" s="312"/>
    </row>
    <row r="88" s="260" customFormat="1" ht="33.95" customHeight="1" outlineLevel="5" spans="2:66">
      <c r="B88" s="172" t="s">
        <v>792</v>
      </c>
      <c r="C88" s="280" t="s">
        <v>928</v>
      </c>
      <c r="D88" s="260" t="s">
        <v>899</v>
      </c>
      <c r="E88" s="172" t="s">
        <v>900</v>
      </c>
      <c r="F88" s="172"/>
      <c r="G88" s="172" t="s">
        <v>796</v>
      </c>
      <c r="H88" s="172">
        <f t="shared" si="135"/>
        <v>0</v>
      </c>
      <c r="I88" s="172" t="s">
        <v>797</v>
      </c>
      <c r="J88" s="172" t="e">
        <f t="shared" si="136"/>
        <v>#DIV/0!</v>
      </c>
      <c r="K88" s="172" t="s">
        <v>798</v>
      </c>
      <c r="L88" s="172" t="e">
        <f t="shared" si="137"/>
        <v>#DIV/0!</v>
      </c>
      <c r="M88" s="172" t="s">
        <v>799</v>
      </c>
      <c r="N88" s="172">
        <f t="shared" si="138"/>
        <v>0</v>
      </c>
      <c r="O88" s="172"/>
      <c r="P88" s="287"/>
      <c r="Q88" s="287"/>
      <c r="R88" s="287"/>
      <c r="S88" s="287"/>
      <c r="T88" s="287"/>
      <c r="U88" s="287"/>
      <c r="V88" s="287"/>
      <c r="W88" s="287"/>
      <c r="X88" s="287"/>
      <c r="Y88" s="287"/>
      <c r="Z88" s="287"/>
      <c r="AA88" s="287"/>
      <c r="AB88" s="172">
        <f t="shared" si="139"/>
        <v>0</v>
      </c>
      <c r="AC88" s="172">
        <f t="shared" si="140"/>
        <v>0</v>
      </c>
      <c r="AD88" s="172">
        <f>SUMIFS('1-2 人员岗位信息'!F:F,'1-2 人员岗位信息'!$C:$C,"专业外包",'1-2 人员岗位信息'!$B:$B,$D88)</f>
        <v>0</v>
      </c>
      <c r="AE88" s="295"/>
      <c r="AF88" s="172">
        <f t="shared" si="141"/>
        <v>0</v>
      </c>
      <c r="AG88" s="172">
        <f>SUMIFS('1-2 人员岗位信息'!G:G,'1-2 人员岗位信息'!$C:$C,"专业外包",'1-2 人员岗位信息'!$B:$B,$D88)</f>
        <v>0</v>
      </c>
      <c r="AH88" s="295"/>
      <c r="AI88" s="172">
        <f t="shared" si="142"/>
        <v>0</v>
      </c>
      <c r="AJ88" s="172">
        <f>SUMIFS('1-2 人员岗位信息'!H:H,'1-2 人员岗位信息'!$C:$C,"专业外包",'1-2 人员岗位信息'!$B:$B,$D88)</f>
        <v>0</v>
      </c>
      <c r="AK88" s="295"/>
      <c r="AL88" s="172">
        <f t="shared" si="143"/>
        <v>0</v>
      </c>
      <c r="AM88" s="172">
        <f>SUMIFS('1-2 人员岗位信息'!I:I,'1-2 人员岗位信息'!$C:$C,"专业外包",'1-2 人员岗位信息'!$B:$B,$D88)</f>
        <v>0</v>
      </c>
      <c r="AN88" s="295"/>
      <c r="AO88" s="172">
        <f t="shared" si="144"/>
        <v>0</v>
      </c>
      <c r="AP88" s="172">
        <f>SUMIFS('1-2 人员岗位信息'!J:J,'1-2 人员岗位信息'!$C:$C,"专业外包",'1-2 人员岗位信息'!$B:$B,$D88)</f>
        <v>0</v>
      </c>
      <c r="AQ88" s="295"/>
      <c r="AR88" s="172">
        <f t="shared" si="145"/>
        <v>0</v>
      </c>
      <c r="AS88" s="172">
        <f>SUMIFS('1-2 人员岗位信息'!K:K,'1-2 人员岗位信息'!$C:$C,"专业外包",'1-2 人员岗位信息'!$B:$B,$D88)</f>
        <v>0</v>
      </c>
      <c r="AT88" s="295"/>
      <c r="AU88" s="172">
        <f t="shared" si="146"/>
        <v>0</v>
      </c>
      <c r="AV88" s="172">
        <f>SUMIFS('1-2 人员岗位信息'!L:L,'1-2 人员岗位信息'!$C:$C,"专业外包",'1-2 人员岗位信息'!$B:$B,$D88)</f>
        <v>0</v>
      </c>
      <c r="AW88" s="295"/>
      <c r="AX88" s="172">
        <f t="shared" si="147"/>
        <v>0</v>
      </c>
      <c r="AY88" s="172">
        <f>SUMIFS('1-2 人员岗位信息'!M:M,'1-2 人员岗位信息'!$C:$C,"专业外包",'1-2 人员岗位信息'!$B:$B,$D88)</f>
        <v>0</v>
      </c>
      <c r="AZ88" s="295"/>
      <c r="BA88" s="172">
        <f t="shared" si="148"/>
        <v>0</v>
      </c>
      <c r="BB88" s="172">
        <f>SUMIFS('1-2 人员岗位信息'!N:N,'1-2 人员岗位信息'!$C:$C,"专业外包",'1-2 人员岗位信息'!$B:$B,$D88)</f>
        <v>0</v>
      </c>
      <c r="BC88" s="295"/>
      <c r="BD88" s="172">
        <f t="shared" si="149"/>
        <v>0</v>
      </c>
      <c r="BE88" s="172">
        <f>SUMIFS('1-2 人员岗位信息'!O:O,'1-2 人员岗位信息'!$C:$C,"专业外包",'1-2 人员岗位信息'!$B:$B,$D88)</f>
        <v>0</v>
      </c>
      <c r="BF88" s="295"/>
      <c r="BG88" s="172">
        <f t="shared" si="150"/>
        <v>0</v>
      </c>
      <c r="BH88" s="172">
        <f>SUMIFS('1-2 人员岗位信息'!P:P,'1-2 人员岗位信息'!$C:$C,"专业外包",'1-2 人员岗位信息'!$B:$B,$D88)</f>
        <v>0</v>
      </c>
      <c r="BI88" s="295"/>
      <c r="BJ88" s="172">
        <f t="shared" si="151"/>
        <v>0</v>
      </c>
      <c r="BK88" s="172">
        <f>SUMIFS('1-2 人员岗位信息'!Q:Q,'1-2 人员岗位信息'!$C:$C,"专业外包",'1-2 人员岗位信息'!$B:$B,$D88)</f>
        <v>0</v>
      </c>
      <c r="BL88" s="304"/>
      <c r="BM88" s="308"/>
      <c r="BN88" s="312"/>
    </row>
    <row r="89" s="260" customFormat="1" ht="33.95" customHeight="1" outlineLevel="5" spans="2:66">
      <c r="B89" s="172" t="s">
        <v>792</v>
      </c>
      <c r="C89" s="280" t="s">
        <v>929</v>
      </c>
      <c r="D89" s="260" t="s">
        <v>902</v>
      </c>
      <c r="E89" s="172" t="s">
        <v>903</v>
      </c>
      <c r="F89" s="172"/>
      <c r="G89" s="172" t="s">
        <v>796</v>
      </c>
      <c r="H89" s="172">
        <f t="shared" si="135"/>
        <v>0</v>
      </c>
      <c r="I89" s="172" t="s">
        <v>797</v>
      </c>
      <c r="J89" s="172" t="e">
        <f t="shared" si="136"/>
        <v>#DIV/0!</v>
      </c>
      <c r="K89" s="172" t="s">
        <v>798</v>
      </c>
      <c r="L89" s="172" t="e">
        <f t="shared" si="137"/>
        <v>#DIV/0!</v>
      </c>
      <c r="M89" s="172" t="s">
        <v>799</v>
      </c>
      <c r="N89" s="172">
        <f t="shared" si="138"/>
        <v>0</v>
      </c>
      <c r="O89" s="172"/>
      <c r="P89" s="287"/>
      <c r="Q89" s="287"/>
      <c r="R89" s="287"/>
      <c r="S89" s="287"/>
      <c r="T89" s="287"/>
      <c r="U89" s="287"/>
      <c r="V89" s="287"/>
      <c r="W89" s="287"/>
      <c r="X89" s="287"/>
      <c r="Y89" s="287"/>
      <c r="Z89" s="287"/>
      <c r="AA89" s="287"/>
      <c r="AB89" s="172">
        <f t="shared" si="139"/>
        <v>0</v>
      </c>
      <c r="AC89" s="172">
        <f t="shared" si="140"/>
        <v>0</v>
      </c>
      <c r="AD89" s="172">
        <f>SUMIFS('1-2 人员岗位信息'!F:F,'1-2 人员岗位信息'!$C:$C,"专业外包",'1-2 人员岗位信息'!$B:$B,$D89)</f>
        <v>0</v>
      </c>
      <c r="AE89" s="295"/>
      <c r="AF89" s="172">
        <f t="shared" si="141"/>
        <v>0</v>
      </c>
      <c r="AG89" s="172">
        <f>SUMIFS('1-2 人员岗位信息'!G:G,'1-2 人员岗位信息'!$C:$C,"专业外包",'1-2 人员岗位信息'!$B:$B,$D89)</f>
        <v>0</v>
      </c>
      <c r="AH89" s="295"/>
      <c r="AI89" s="172">
        <f t="shared" si="142"/>
        <v>0</v>
      </c>
      <c r="AJ89" s="172">
        <f>SUMIFS('1-2 人员岗位信息'!H:H,'1-2 人员岗位信息'!$C:$C,"专业外包",'1-2 人员岗位信息'!$B:$B,$D89)</f>
        <v>0</v>
      </c>
      <c r="AK89" s="295"/>
      <c r="AL89" s="172">
        <f t="shared" si="143"/>
        <v>0</v>
      </c>
      <c r="AM89" s="172">
        <f>SUMIFS('1-2 人员岗位信息'!I:I,'1-2 人员岗位信息'!$C:$C,"专业外包",'1-2 人员岗位信息'!$B:$B,$D89)</f>
        <v>0</v>
      </c>
      <c r="AN89" s="295"/>
      <c r="AO89" s="172">
        <f t="shared" si="144"/>
        <v>0</v>
      </c>
      <c r="AP89" s="172">
        <f>SUMIFS('1-2 人员岗位信息'!J:J,'1-2 人员岗位信息'!$C:$C,"专业外包",'1-2 人员岗位信息'!$B:$B,$D89)</f>
        <v>0</v>
      </c>
      <c r="AQ89" s="295"/>
      <c r="AR89" s="172">
        <f t="shared" si="145"/>
        <v>0</v>
      </c>
      <c r="AS89" s="172">
        <f>SUMIFS('1-2 人员岗位信息'!K:K,'1-2 人员岗位信息'!$C:$C,"专业外包",'1-2 人员岗位信息'!$B:$B,$D89)</f>
        <v>0</v>
      </c>
      <c r="AT89" s="295"/>
      <c r="AU89" s="172">
        <f t="shared" si="146"/>
        <v>0</v>
      </c>
      <c r="AV89" s="172">
        <f>SUMIFS('1-2 人员岗位信息'!L:L,'1-2 人员岗位信息'!$C:$C,"专业外包",'1-2 人员岗位信息'!$B:$B,$D89)</f>
        <v>0</v>
      </c>
      <c r="AW89" s="295"/>
      <c r="AX89" s="172">
        <f t="shared" si="147"/>
        <v>0</v>
      </c>
      <c r="AY89" s="172">
        <f>SUMIFS('1-2 人员岗位信息'!M:M,'1-2 人员岗位信息'!$C:$C,"专业外包",'1-2 人员岗位信息'!$B:$B,$D89)</f>
        <v>0</v>
      </c>
      <c r="AZ89" s="295"/>
      <c r="BA89" s="172">
        <f t="shared" si="148"/>
        <v>0</v>
      </c>
      <c r="BB89" s="172">
        <f>SUMIFS('1-2 人员岗位信息'!N:N,'1-2 人员岗位信息'!$C:$C,"专业外包",'1-2 人员岗位信息'!$B:$B,$D89)</f>
        <v>0</v>
      </c>
      <c r="BC89" s="295"/>
      <c r="BD89" s="172">
        <f t="shared" si="149"/>
        <v>0</v>
      </c>
      <c r="BE89" s="172">
        <f>SUMIFS('1-2 人员岗位信息'!O:O,'1-2 人员岗位信息'!$C:$C,"专业外包",'1-2 人员岗位信息'!$B:$B,$D89)</f>
        <v>0</v>
      </c>
      <c r="BF89" s="295"/>
      <c r="BG89" s="172">
        <f t="shared" si="150"/>
        <v>0</v>
      </c>
      <c r="BH89" s="172">
        <f>SUMIFS('1-2 人员岗位信息'!P:P,'1-2 人员岗位信息'!$C:$C,"专业外包",'1-2 人员岗位信息'!$B:$B,$D89)</f>
        <v>0</v>
      </c>
      <c r="BI89" s="295"/>
      <c r="BJ89" s="172">
        <f t="shared" si="151"/>
        <v>0</v>
      </c>
      <c r="BK89" s="172">
        <f>SUMIFS('1-2 人员岗位信息'!Q:Q,'1-2 人员岗位信息'!$C:$C,"专业外包",'1-2 人员岗位信息'!$B:$B,$D89)</f>
        <v>0</v>
      </c>
      <c r="BL89" s="304"/>
      <c r="BM89" s="308"/>
      <c r="BN89" s="312"/>
    </row>
    <row r="90" s="260" customFormat="1" ht="33.95" customHeight="1" outlineLevel="5" spans="2:66">
      <c r="B90" s="172" t="s">
        <v>792</v>
      </c>
      <c r="C90" s="280" t="s">
        <v>930</v>
      </c>
      <c r="D90" s="260" t="s">
        <v>905</v>
      </c>
      <c r="E90" s="172" t="s">
        <v>918</v>
      </c>
      <c r="F90" s="172"/>
      <c r="G90" s="172" t="s">
        <v>796</v>
      </c>
      <c r="H90" s="172">
        <f t="shared" si="135"/>
        <v>0</v>
      </c>
      <c r="I90" s="172" t="s">
        <v>797</v>
      </c>
      <c r="J90" s="172" t="e">
        <f t="shared" si="136"/>
        <v>#DIV/0!</v>
      </c>
      <c r="K90" s="172" t="s">
        <v>798</v>
      </c>
      <c r="L90" s="172" t="e">
        <f t="shared" si="137"/>
        <v>#DIV/0!</v>
      </c>
      <c r="M90" s="172" t="s">
        <v>799</v>
      </c>
      <c r="N90" s="172">
        <f t="shared" si="138"/>
        <v>0</v>
      </c>
      <c r="O90" s="172"/>
      <c r="P90" s="287"/>
      <c r="Q90" s="287"/>
      <c r="R90" s="287"/>
      <c r="S90" s="287"/>
      <c r="T90" s="287"/>
      <c r="U90" s="287"/>
      <c r="V90" s="287"/>
      <c r="W90" s="287"/>
      <c r="X90" s="287"/>
      <c r="Y90" s="287"/>
      <c r="Z90" s="287"/>
      <c r="AA90" s="287"/>
      <c r="AB90" s="172">
        <f t="shared" si="139"/>
        <v>0</v>
      </c>
      <c r="AC90" s="172">
        <f t="shared" si="140"/>
        <v>0</v>
      </c>
      <c r="AD90" s="172">
        <f>SUMIFS('1-2 人员岗位信息'!F:F,'1-2 人员岗位信息'!$C:$C,"专业外包",'1-2 人员岗位信息'!$B:$B,$D90)</f>
        <v>0</v>
      </c>
      <c r="AE90" s="295"/>
      <c r="AF90" s="172">
        <f t="shared" si="141"/>
        <v>0</v>
      </c>
      <c r="AG90" s="172">
        <f>SUMIFS('1-2 人员岗位信息'!G:G,'1-2 人员岗位信息'!$C:$C,"专业外包",'1-2 人员岗位信息'!$B:$B,$D90)</f>
        <v>0</v>
      </c>
      <c r="AH90" s="295"/>
      <c r="AI90" s="172">
        <f t="shared" si="142"/>
        <v>0</v>
      </c>
      <c r="AJ90" s="172">
        <f>SUMIFS('1-2 人员岗位信息'!H:H,'1-2 人员岗位信息'!$C:$C,"专业外包",'1-2 人员岗位信息'!$B:$B,$D90)</f>
        <v>0</v>
      </c>
      <c r="AK90" s="295"/>
      <c r="AL90" s="172">
        <f t="shared" si="143"/>
        <v>0</v>
      </c>
      <c r="AM90" s="172">
        <f>SUMIFS('1-2 人员岗位信息'!I:I,'1-2 人员岗位信息'!$C:$C,"专业外包",'1-2 人员岗位信息'!$B:$B,$D90)</f>
        <v>0</v>
      </c>
      <c r="AN90" s="295"/>
      <c r="AO90" s="172">
        <f t="shared" si="144"/>
        <v>0</v>
      </c>
      <c r="AP90" s="172">
        <f>SUMIFS('1-2 人员岗位信息'!J:J,'1-2 人员岗位信息'!$C:$C,"专业外包",'1-2 人员岗位信息'!$B:$B,$D90)</f>
        <v>0</v>
      </c>
      <c r="AQ90" s="295"/>
      <c r="AR90" s="172">
        <f t="shared" si="145"/>
        <v>0</v>
      </c>
      <c r="AS90" s="172">
        <f>SUMIFS('1-2 人员岗位信息'!K:K,'1-2 人员岗位信息'!$C:$C,"专业外包",'1-2 人员岗位信息'!$B:$B,$D90)</f>
        <v>0</v>
      </c>
      <c r="AT90" s="295"/>
      <c r="AU90" s="172">
        <f t="shared" si="146"/>
        <v>0</v>
      </c>
      <c r="AV90" s="172">
        <f>SUMIFS('1-2 人员岗位信息'!L:L,'1-2 人员岗位信息'!$C:$C,"专业外包",'1-2 人员岗位信息'!$B:$B,$D90)</f>
        <v>0</v>
      </c>
      <c r="AW90" s="295"/>
      <c r="AX90" s="172">
        <f t="shared" si="147"/>
        <v>0</v>
      </c>
      <c r="AY90" s="172">
        <f>SUMIFS('1-2 人员岗位信息'!M:M,'1-2 人员岗位信息'!$C:$C,"专业外包",'1-2 人员岗位信息'!$B:$B,$D90)</f>
        <v>0</v>
      </c>
      <c r="AZ90" s="295"/>
      <c r="BA90" s="172">
        <f t="shared" si="148"/>
        <v>0</v>
      </c>
      <c r="BB90" s="172">
        <f>SUMIFS('1-2 人员岗位信息'!N:N,'1-2 人员岗位信息'!$C:$C,"专业外包",'1-2 人员岗位信息'!$B:$B,$D90)</f>
        <v>0</v>
      </c>
      <c r="BC90" s="295"/>
      <c r="BD90" s="172">
        <f t="shared" si="149"/>
        <v>0</v>
      </c>
      <c r="BE90" s="172">
        <f>SUMIFS('1-2 人员岗位信息'!O:O,'1-2 人员岗位信息'!$C:$C,"专业外包",'1-2 人员岗位信息'!$B:$B,$D90)</f>
        <v>0</v>
      </c>
      <c r="BF90" s="295"/>
      <c r="BG90" s="172">
        <f t="shared" si="150"/>
        <v>0</v>
      </c>
      <c r="BH90" s="172">
        <f>SUMIFS('1-2 人员岗位信息'!P:P,'1-2 人员岗位信息'!$C:$C,"专业外包",'1-2 人员岗位信息'!$B:$B,$D90)</f>
        <v>0</v>
      </c>
      <c r="BI90" s="295"/>
      <c r="BJ90" s="172">
        <f t="shared" si="151"/>
        <v>0</v>
      </c>
      <c r="BK90" s="172">
        <f>SUMIFS('1-2 人员岗位信息'!Q:Q,'1-2 人员岗位信息'!$C:$C,"专业外包",'1-2 人员岗位信息'!$B:$B,$D90)</f>
        <v>0</v>
      </c>
      <c r="BL90" s="304"/>
      <c r="BM90" s="308"/>
      <c r="BN90" s="312"/>
    </row>
    <row r="91" s="115" customFormat="1" ht="33.95" customHeight="1" outlineLevel="4" spans="2:66">
      <c r="B91" s="116" t="s">
        <v>787</v>
      </c>
      <c r="C91" s="117" t="s">
        <v>931</v>
      </c>
      <c r="D91" s="115" t="s">
        <v>932</v>
      </c>
      <c r="E91" s="116"/>
      <c r="F91" s="116"/>
      <c r="G91" s="116"/>
      <c r="H91" s="116">
        <f>SUM(H92:H110)</f>
        <v>0</v>
      </c>
      <c r="I91" s="116"/>
      <c r="J91" s="116"/>
      <c r="K91" s="116"/>
      <c r="L91" s="116"/>
      <c r="M91" s="116"/>
      <c r="N91" s="116"/>
      <c r="O91" s="116"/>
      <c r="P91" s="286"/>
      <c r="Q91" s="286"/>
      <c r="R91" s="286"/>
      <c r="S91" s="286"/>
      <c r="T91" s="286"/>
      <c r="U91" s="286"/>
      <c r="V91" s="286"/>
      <c r="W91" s="286"/>
      <c r="X91" s="286"/>
      <c r="Y91" s="286"/>
      <c r="Z91" s="286"/>
      <c r="AA91" s="286"/>
      <c r="AB91" s="116">
        <f>SUM(AB92:AB110)</f>
        <v>0</v>
      </c>
      <c r="AC91" s="116">
        <f>SUM(AC92:AC110)</f>
        <v>0</v>
      </c>
      <c r="AD91" s="116"/>
      <c r="AE91" s="116"/>
      <c r="AF91" s="116">
        <f>SUM(AF92:AF110)</f>
        <v>0</v>
      </c>
      <c r="AG91" s="116"/>
      <c r="AH91" s="116"/>
      <c r="AI91" s="116">
        <f>SUM(AI92:AI110)</f>
        <v>0</v>
      </c>
      <c r="AJ91" s="116"/>
      <c r="AK91" s="116"/>
      <c r="AL91" s="116">
        <f>SUM(AL92:AL110)</f>
        <v>0</v>
      </c>
      <c r="AM91" s="116"/>
      <c r="AN91" s="116"/>
      <c r="AO91" s="116">
        <f>SUM(AO92:AO110)</f>
        <v>0</v>
      </c>
      <c r="AP91" s="116"/>
      <c r="AQ91" s="116"/>
      <c r="AR91" s="116">
        <f>SUM(AR92:AR110)</f>
        <v>0</v>
      </c>
      <c r="AS91" s="116"/>
      <c r="AT91" s="116"/>
      <c r="AU91" s="116">
        <f>SUM(AU92:AU110)</f>
        <v>0</v>
      </c>
      <c r="AV91" s="116"/>
      <c r="AW91" s="116"/>
      <c r="AX91" s="116">
        <f>SUM(AX92:AX110)</f>
        <v>0</v>
      </c>
      <c r="AY91" s="116"/>
      <c r="AZ91" s="116"/>
      <c r="BA91" s="116">
        <f>SUM(BA92:BA110)</f>
        <v>0</v>
      </c>
      <c r="BB91" s="116"/>
      <c r="BC91" s="116"/>
      <c r="BD91" s="116">
        <f>SUM(BD92:BD110)</f>
        <v>0</v>
      </c>
      <c r="BE91" s="116"/>
      <c r="BF91" s="116"/>
      <c r="BG91" s="116">
        <f>SUM(BG92:BG110)</f>
        <v>0</v>
      </c>
      <c r="BH91" s="116"/>
      <c r="BI91" s="116"/>
      <c r="BJ91" s="116">
        <f>SUM(BJ92:BJ110)</f>
        <v>0</v>
      </c>
      <c r="BK91" s="116"/>
      <c r="BL91" s="303"/>
      <c r="BM91" s="308"/>
      <c r="BN91" s="311"/>
    </row>
    <row r="92" s="260" customFormat="1" ht="33.95" customHeight="1" outlineLevel="5" spans="2:66">
      <c r="B92" s="172" t="s">
        <v>792</v>
      </c>
      <c r="C92" s="280" t="s">
        <v>933</v>
      </c>
      <c r="D92" s="260" t="s">
        <v>934</v>
      </c>
      <c r="E92" s="172" t="s">
        <v>935</v>
      </c>
      <c r="F92" s="172"/>
      <c r="G92" s="172" t="s">
        <v>936</v>
      </c>
      <c r="H92" s="172">
        <f t="shared" ref="H92:H110" si="152">AB92</f>
        <v>0</v>
      </c>
      <c r="I92" s="172" t="s">
        <v>797</v>
      </c>
      <c r="J92" s="172" t="e">
        <f t="shared" ref="J92:J110" si="153">SUM(AD92,AG92,AJ92,AM92,AP92,AS92,AV92,AY92,BB92,BE92,BH92,BK92)/N92</f>
        <v>#DIV/0!</v>
      </c>
      <c r="K92" s="172" t="s">
        <v>798</v>
      </c>
      <c r="L92" s="172" t="e">
        <f t="shared" ref="L92:L110" si="154">H92/N92/J92</f>
        <v>#DIV/0!</v>
      </c>
      <c r="M92" s="172" t="s">
        <v>799</v>
      </c>
      <c r="N92" s="172">
        <f t="shared" ref="N92:N110" si="155">COUNTIF(AD92,"&gt;0")+COUNTIF(AG92,"&gt;0")+COUNTIF(AJ92,"&gt;0")+COUNTIF(AM92,"&gt;0")+COUNTIF(AP92,"&gt;0")+COUNTIF(AS92,"&gt;0")+COUNTIF(AV92,"&gt;0")+COUNTIF(AY92,"&gt;0")+COUNTIF(BB92,"&gt;0")+COUNTIF(BE92,"&gt;0")+COUNTIF(BH92,"&gt;0")+COUNTIF(BK92,"&gt;0")</f>
        <v>0</v>
      </c>
      <c r="O92" s="172"/>
      <c r="P92" s="287"/>
      <c r="Q92" s="287"/>
      <c r="R92" s="287"/>
      <c r="S92" s="287"/>
      <c r="T92" s="287"/>
      <c r="U92" s="287"/>
      <c r="V92" s="287"/>
      <c r="W92" s="287"/>
      <c r="X92" s="287"/>
      <c r="Y92" s="287"/>
      <c r="Z92" s="287"/>
      <c r="AA92" s="287"/>
      <c r="AB92" s="172">
        <f t="shared" ref="AB92:AB110" si="156">SUM(AC92,AF92,AI92,AL92,AO92,AR92,AU92,AX92,BA92,BD92,BG92,BJ92)</f>
        <v>0</v>
      </c>
      <c r="AC92" s="172">
        <f t="shared" ref="AC92:AC110" si="157">AD92*AE92</f>
        <v>0</v>
      </c>
      <c r="AD92" s="295"/>
      <c r="AE92" s="295"/>
      <c r="AF92" s="172">
        <f t="shared" ref="AF92:AF110" si="158">AG92*AH92</f>
        <v>0</v>
      </c>
      <c r="AG92" s="295"/>
      <c r="AH92" s="295"/>
      <c r="AI92" s="172">
        <f t="shared" ref="AI92:AI110" si="159">AJ92*AK92</f>
        <v>0</v>
      </c>
      <c r="AJ92" s="295"/>
      <c r="AK92" s="295"/>
      <c r="AL92" s="172">
        <f t="shared" ref="AL92:AL110" si="160">AM92*AN92</f>
        <v>0</v>
      </c>
      <c r="AM92" s="295"/>
      <c r="AN92" s="295"/>
      <c r="AO92" s="172">
        <f t="shared" ref="AO92:AO110" si="161">AP92*AQ92</f>
        <v>0</v>
      </c>
      <c r="AP92" s="295"/>
      <c r="AQ92" s="295"/>
      <c r="AR92" s="172">
        <f t="shared" ref="AR92:AR110" si="162">AS92*AT92</f>
        <v>0</v>
      </c>
      <c r="AS92" s="295"/>
      <c r="AT92" s="295"/>
      <c r="AU92" s="172">
        <f t="shared" ref="AU92:AU110" si="163">AV92*AW92</f>
        <v>0</v>
      </c>
      <c r="AV92" s="295"/>
      <c r="AW92" s="295"/>
      <c r="AX92" s="172">
        <f t="shared" ref="AX92:AX110" si="164">AY92*AZ92</f>
        <v>0</v>
      </c>
      <c r="AY92" s="295"/>
      <c r="AZ92" s="295"/>
      <c r="BA92" s="172">
        <f t="shared" ref="BA92:BA110" si="165">BB92*BC92</f>
        <v>0</v>
      </c>
      <c r="BB92" s="295"/>
      <c r="BC92" s="295"/>
      <c r="BD92" s="172">
        <f t="shared" ref="BD92:BD110" si="166">BE92*BF92</f>
        <v>0</v>
      </c>
      <c r="BE92" s="295"/>
      <c r="BF92" s="295"/>
      <c r="BG92" s="172">
        <f t="shared" ref="BG92:BG110" si="167">BH92*BI92</f>
        <v>0</v>
      </c>
      <c r="BH92" s="295"/>
      <c r="BI92" s="295"/>
      <c r="BJ92" s="172">
        <f t="shared" ref="BJ92:BJ110" si="168">BK92*BL92</f>
        <v>0</v>
      </c>
      <c r="BK92" s="295"/>
      <c r="BL92" s="304"/>
      <c r="BM92" s="308"/>
      <c r="BN92" s="312"/>
    </row>
    <row r="93" s="260" customFormat="1" ht="33.95" customHeight="1" outlineLevel="5" spans="2:66">
      <c r="B93" s="172" t="s">
        <v>792</v>
      </c>
      <c r="C93" s="280" t="s">
        <v>937</v>
      </c>
      <c r="D93" s="260" t="s">
        <v>938</v>
      </c>
      <c r="E93" s="172" t="s">
        <v>935</v>
      </c>
      <c r="F93" s="172"/>
      <c r="G93" s="172" t="s">
        <v>936</v>
      </c>
      <c r="H93" s="172">
        <f t="shared" si="152"/>
        <v>0</v>
      </c>
      <c r="I93" s="172" t="s">
        <v>797</v>
      </c>
      <c r="J93" s="172" t="e">
        <f t="shared" si="153"/>
        <v>#DIV/0!</v>
      </c>
      <c r="K93" s="172" t="s">
        <v>798</v>
      </c>
      <c r="L93" s="172" t="e">
        <f t="shared" si="154"/>
        <v>#DIV/0!</v>
      </c>
      <c r="M93" s="172" t="s">
        <v>799</v>
      </c>
      <c r="N93" s="172">
        <f t="shared" si="155"/>
        <v>0</v>
      </c>
      <c r="O93" s="172"/>
      <c r="P93" s="287"/>
      <c r="Q93" s="287"/>
      <c r="R93" s="287"/>
      <c r="S93" s="287"/>
      <c r="T93" s="287"/>
      <c r="U93" s="287"/>
      <c r="V93" s="287"/>
      <c r="W93" s="287"/>
      <c r="X93" s="287"/>
      <c r="Y93" s="287"/>
      <c r="Z93" s="287"/>
      <c r="AA93" s="287"/>
      <c r="AB93" s="172">
        <f t="shared" si="156"/>
        <v>0</v>
      </c>
      <c r="AC93" s="172">
        <f t="shared" si="157"/>
        <v>0</v>
      </c>
      <c r="AD93" s="295"/>
      <c r="AE93" s="295"/>
      <c r="AF93" s="172">
        <f t="shared" si="158"/>
        <v>0</v>
      </c>
      <c r="AG93" s="295"/>
      <c r="AH93" s="295"/>
      <c r="AI93" s="172">
        <f t="shared" si="159"/>
        <v>0</v>
      </c>
      <c r="AJ93" s="295"/>
      <c r="AK93" s="295"/>
      <c r="AL93" s="172">
        <f t="shared" si="160"/>
        <v>0</v>
      </c>
      <c r="AM93" s="295"/>
      <c r="AN93" s="295"/>
      <c r="AO93" s="172">
        <f t="shared" si="161"/>
        <v>0</v>
      </c>
      <c r="AP93" s="295"/>
      <c r="AQ93" s="295"/>
      <c r="AR93" s="172">
        <f t="shared" si="162"/>
        <v>0</v>
      </c>
      <c r="AS93" s="295"/>
      <c r="AT93" s="295"/>
      <c r="AU93" s="172">
        <f t="shared" si="163"/>
        <v>0</v>
      </c>
      <c r="AV93" s="295"/>
      <c r="AW93" s="295"/>
      <c r="AX93" s="172">
        <f t="shared" si="164"/>
        <v>0</v>
      </c>
      <c r="AY93" s="295"/>
      <c r="AZ93" s="295"/>
      <c r="BA93" s="172">
        <f t="shared" si="165"/>
        <v>0</v>
      </c>
      <c r="BB93" s="295"/>
      <c r="BC93" s="295"/>
      <c r="BD93" s="172">
        <f t="shared" si="166"/>
        <v>0</v>
      </c>
      <c r="BE93" s="295"/>
      <c r="BF93" s="295"/>
      <c r="BG93" s="172">
        <f t="shared" si="167"/>
        <v>0</v>
      </c>
      <c r="BH93" s="295"/>
      <c r="BI93" s="295"/>
      <c r="BJ93" s="172">
        <f t="shared" si="168"/>
        <v>0</v>
      </c>
      <c r="BK93" s="295"/>
      <c r="BL93" s="304"/>
      <c r="BM93" s="308"/>
      <c r="BN93" s="312"/>
    </row>
    <row r="94" s="260" customFormat="1" ht="33.95" customHeight="1" outlineLevel="5" spans="2:66">
      <c r="B94" s="172" t="s">
        <v>792</v>
      </c>
      <c r="C94" s="280" t="s">
        <v>939</v>
      </c>
      <c r="D94" s="260" t="s">
        <v>940</v>
      </c>
      <c r="E94" s="172" t="s">
        <v>935</v>
      </c>
      <c r="F94" s="172"/>
      <c r="G94" s="172" t="s">
        <v>936</v>
      </c>
      <c r="H94" s="172">
        <f t="shared" si="152"/>
        <v>0</v>
      </c>
      <c r="I94" s="172" t="s">
        <v>797</v>
      </c>
      <c r="J94" s="172" t="e">
        <f t="shared" si="153"/>
        <v>#DIV/0!</v>
      </c>
      <c r="K94" s="172" t="s">
        <v>798</v>
      </c>
      <c r="L94" s="172" t="e">
        <f t="shared" si="154"/>
        <v>#DIV/0!</v>
      </c>
      <c r="M94" s="172" t="s">
        <v>799</v>
      </c>
      <c r="N94" s="172">
        <f t="shared" si="155"/>
        <v>0</v>
      </c>
      <c r="O94" s="172"/>
      <c r="P94" s="287"/>
      <c r="Q94" s="287"/>
      <c r="R94" s="287"/>
      <c r="S94" s="287"/>
      <c r="T94" s="287"/>
      <c r="U94" s="287"/>
      <c r="V94" s="287"/>
      <c r="W94" s="287"/>
      <c r="X94" s="287"/>
      <c r="Y94" s="287"/>
      <c r="Z94" s="287"/>
      <c r="AA94" s="287"/>
      <c r="AB94" s="172">
        <f t="shared" si="156"/>
        <v>0</v>
      </c>
      <c r="AC94" s="172">
        <f t="shared" si="157"/>
        <v>0</v>
      </c>
      <c r="AD94" s="295"/>
      <c r="AE94" s="295"/>
      <c r="AF94" s="172">
        <f t="shared" si="158"/>
        <v>0</v>
      </c>
      <c r="AG94" s="295"/>
      <c r="AH94" s="295"/>
      <c r="AI94" s="172">
        <f t="shared" si="159"/>
        <v>0</v>
      </c>
      <c r="AJ94" s="295"/>
      <c r="AK94" s="295"/>
      <c r="AL94" s="172">
        <f t="shared" si="160"/>
        <v>0</v>
      </c>
      <c r="AM94" s="295"/>
      <c r="AN94" s="295"/>
      <c r="AO94" s="172">
        <f t="shared" si="161"/>
        <v>0</v>
      </c>
      <c r="AP94" s="295"/>
      <c r="AQ94" s="295"/>
      <c r="AR94" s="172">
        <f t="shared" si="162"/>
        <v>0</v>
      </c>
      <c r="AS94" s="295"/>
      <c r="AT94" s="295"/>
      <c r="AU94" s="172">
        <f t="shared" si="163"/>
        <v>0</v>
      </c>
      <c r="AV94" s="295"/>
      <c r="AW94" s="295"/>
      <c r="AX94" s="172">
        <f t="shared" si="164"/>
        <v>0</v>
      </c>
      <c r="AY94" s="295"/>
      <c r="AZ94" s="295"/>
      <c r="BA94" s="172">
        <f t="shared" si="165"/>
        <v>0</v>
      </c>
      <c r="BB94" s="295"/>
      <c r="BC94" s="295"/>
      <c r="BD94" s="172">
        <f t="shared" si="166"/>
        <v>0</v>
      </c>
      <c r="BE94" s="295"/>
      <c r="BF94" s="295"/>
      <c r="BG94" s="172">
        <f t="shared" si="167"/>
        <v>0</v>
      </c>
      <c r="BH94" s="295"/>
      <c r="BI94" s="295"/>
      <c r="BJ94" s="172">
        <f t="shared" si="168"/>
        <v>0</v>
      </c>
      <c r="BK94" s="295"/>
      <c r="BL94" s="304"/>
      <c r="BM94" s="308"/>
      <c r="BN94" s="312"/>
    </row>
    <row r="95" s="260" customFormat="1" ht="33.95" customHeight="1" outlineLevel="5" spans="2:66">
      <c r="B95" s="172" t="s">
        <v>792</v>
      </c>
      <c r="C95" s="280" t="s">
        <v>941</v>
      </c>
      <c r="D95" s="260" t="s">
        <v>942</v>
      </c>
      <c r="E95" s="172" t="s">
        <v>935</v>
      </c>
      <c r="F95" s="172"/>
      <c r="G95" s="172" t="s">
        <v>936</v>
      </c>
      <c r="H95" s="172">
        <f t="shared" si="152"/>
        <v>0</v>
      </c>
      <c r="I95" s="172" t="s">
        <v>797</v>
      </c>
      <c r="J95" s="172" t="e">
        <f t="shared" si="153"/>
        <v>#DIV/0!</v>
      </c>
      <c r="K95" s="172" t="s">
        <v>798</v>
      </c>
      <c r="L95" s="172" t="e">
        <f t="shared" si="154"/>
        <v>#DIV/0!</v>
      </c>
      <c r="M95" s="172" t="s">
        <v>799</v>
      </c>
      <c r="N95" s="172">
        <f t="shared" si="155"/>
        <v>0</v>
      </c>
      <c r="O95" s="172"/>
      <c r="P95" s="287"/>
      <c r="Q95" s="287"/>
      <c r="R95" s="287"/>
      <c r="S95" s="287"/>
      <c r="T95" s="287"/>
      <c r="U95" s="287"/>
      <c r="V95" s="287"/>
      <c r="W95" s="287"/>
      <c r="X95" s="287"/>
      <c r="Y95" s="287"/>
      <c r="Z95" s="287"/>
      <c r="AA95" s="287"/>
      <c r="AB95" s="172">
        <f t="shared" si="156"/>
        <v>0</v>
      </c>
      <c r="AC95" s="172">
        <f t="shared" si="157"/>
        <v>0</v>
      </c>
      <c r="AD95" s="295"/>
      <c r="AE95" s="295"/>
      <c r="AF95" s="172">
        <f t="shared" si="158"/>
        <v>0</v>
      </c>
      <c r="AG95" s="295"/>
      <c r="AH95" s="295"/>
      <c r="AI95" s="172">
        <f t="shared" si="159"/>
        <v>0</v>
      </c>
      <c r="AJ95" s="295"/>
      <c r="AK95" s="295"/>
      <c r="AL95" s="172">
        <f t="shared" si="160"/>
        <v>0</v>
      </c>
      <c r="AM95" s="295"/>
      <c r="AN95" s="295"/>
      <c r="AO95" s="172">
        <f t="shared" si="161"/>
        <v>0</v>
      </c>
      <c r="AP95" s="295"/>
      <c r="AQ95" s="295"/>
      <c r="AR95" s="172">
        <f t="shared" si="162"/>
        <v>0</v>
      </c>
      <c r="AS95" s="295"/>
      <c r="AT95" s="295"/>
      <c r="AU95" s="172">
        <f t="shared" si="163"/>
        <v>0</v>
      </c>
      <c r="AV95" s="295"/>
      <c r="AW95" s="295"/>
      <c r="AX95" s="172">
        <f t="shared" si="164"/>
        <v>0</v>
      </c>
      <c r="AY95" s="295"/>
      <c r="AZ95" s="295"/>
      <c r="BA95" s="172">
        <f t="shared" si="165"/>
        <v>0</v>
      </c>
      <c r="BB95" s="295"/>
      <c r="BC95" s="295"/>
      <c r="BD95" s="172">
        <f t="shared" si="166"/>
        <v>0</v>
      </c>
      <c r="BE95" s="295"/>
      <c r="BF95" s="295"/>
      <c r="BG95" s="172">
        <f t="shared" si="167"/>
        <v>0</v>
      </c>
      <c r="BH95" s="295"/>
      <c r="BI95" s="295"/>
      <c r="BJ95" s="172">
        <f t="shared" si="168"/>
        <v>0</v>
      </c>
      <c r="BK95" s="295"/>
      <c r="BL95" s="304"/>
      <c r="BM95" s="308"/>
      <c r="BN95" s="312"/>
    </row>
    <row r="96" s="260" customFormat="1" ht="33.95" customHeight="1" outlineLevel="5" spans="2:66">
      <c r="B96" s="172" t="s">
        <v>792</v>
      </c>
      <c r="C96" s="280" t="s">
        <v>943</v>
      </c>
      <c r="D96" s="260" t="s">
        <v>944</v>
      </c>
      <c r="E96" s="172" t="s">
        <v>935</v>
      </c>
      <c r="F96" s="172"/>
      <c r="G96" s="172" t="s">
        <v>936</v>
      </c>
      <c r="H96" s="172">
        <f t="shared" si="152"/>
        <v>0</v>
      </c>
      <c r="I96" s="172" t="s">
        <v>797</v>
      </c>
      <c r="J96" s="172" t="e">
        <f t="shared" si="153"/>
        <v>#DIV/0!</v>
      </c>
      <c r="K96" s="172" t="s">
        <v>798</v>
      </c>
      <c r="L96" s="172" t="e">
        <f t="shared" si="154"/>
        <v>#DIV/0!</v>
      </c>
      <c r="M96" s="172" t="s">
        <v>799</v>
      </c>
      <c r="N96" s="172">
        <f t="shared" si="155"/>
        <v>0</v>
      </c>
      <c r="O96" s="172"/>
      <c r="P96" s="287"/>
      <c r="Q96" s="287"/>
      <c r="R96" s="287"/>
      <c r="S96" s="287"/>
      <c r="T96" s="287"/>
      <c r="U96" s="287"/>
      <c r="V96" s="287"/>
      <c r="W96" s="287"/>
      <c r="X96" s="287"/>
      <c r="Y96" s="287"/>
      <c r="Z96" s="287"/>
      <c r="AA96" s="287"/>
      <c r="AB96" s="172">
        <f t="shared" si="156"/>
        <v>0</v>
      </c>
      <c r="AC96" s="172">
        <f t="shared" si="157"/>
        <v>0</v>
      </c>
      <c r="AD96" s="295"/>
      <c r="AE96" s="295"/>
      <c r="AF96" s="172">
        <f t="shared" si="158"/>
        <v>0</v>
      </c>
      <c r="AG96" s="295"/>
      <c r="AH96" s="295"/>
      <c r="AI96" s="172">
        <f t="shared" si="159"/>
        <v>0</v>
      </c>
      <c r="AJ96" s="295"/>
      <c r="AK96" s="295"/>
      <c r="AL96" s="172">
        <f t="shared" si="160"/>
        <v>0</v>
      </c>
      <c r="AM96" s="295"/>
      <c r="AN96" s="295"/>
      <c r="AO96" s="172">
        <f t="shared" si="161"/>
        <v>0</v>
      </c>
      <c r="AP96" s="295"/>
      <c r="AQ96" s="295"/>
      <c r="AR96" s="172">
        <f t="shared" si="162"/>
        <v>0</v>
      </c>
      <c r="AS96" s="295"/>
      <c r="AT96" s="295"/>
      <c r="AU96" s="172">
        <f t="shared" si="163"/>
        <v>0</v>
      </c>
      <c r="AV96" s="295"/>
      <c r="AW96" s="295"/>
      <c r="AX96" s="172">
        <f t="shared" si="164"/>
        <v>0</v>
      </c>
      <c r="AY96" s="295"/>
      <c r="AZ96" s="295"/>
      <c r="BA96" s="172">
        <f t="shared" si="165"/>
        <v>0</v>
      </c>
      <c r="BB96" s="295"/>
      <c r="BC96" s="295"/>
      <c r="BD96" s="172">
        <f t="shared" si="166"/>
        <v>0</v>
      </c>
      <c r="BE96" s="295"/>
      <c r="BF96" s="295"/>
      <c r="BG96" s="172">
        <f t="shared" si="167"/>
        <v>0</v>
      </c>
      <c r="BH96" s="295"/>
      <c r="BI96" s="295"/>
      <c r="BJ96" s="172">
        <f t="shared" si="168"/>
        <v>0</v>
      </c>
      <c r="BK96" s="295"/>
      <c r="BL96" s="304"/>
      <c r="BM96" s="308"/>
      <c r="BN96" s="312"/>
    </row>
    <row r="97" s="260" customFormat="1" ht="33.95" customHeight="1" outlineLevel="5" spans="2:66">
      <c r="B97" s="172" t="s">
        <v>792</v>
      </c>
      <c r="C97" s="280" t="s">
        <v>945</v>
      </c>
      <c r="D97" s="260" t="s">
        <v>946</v>
      </c>
      <c r="E97" s="172" t="s">
        <v>947</v>
      </c>
      <c r="F97" s="172"/>
      <c r="G97" s="172" t="s">
        <v>936</v>
      </c>
      <c r="H97" s="172">
        <f t="shared" si="152"/>
        <v>0</v>
      </c>
      <c r="I97" s="172" t="s">
        <v>797</v>
      </c>
      <c r="J97" s="172" t="e">
        <f t="shared" si="153"/>
        <v>#DIV/0!</v>
      </c>
      <c r="K97" s="172" t="s">
        <v>798</v>
      </c>
      <c r="L97" s="172" t="e">
        <f t="shared" si="154"/>
        <v>#DIV/0!</v>
      </c>
      <c r="M97" s="172" t="s">
        <v>799</v>
      </c>
      <c r="N97" s="172">
        <f t="shared" si="155"/>
        <v>0</v>
      </c>
      <c r="O97" s="172"/>
      <c r="P97" s="287"/>
      <c r="Q97" s="287"/>
      <c r="R97" s="287"/>
      <c r="S97" s="287"/>
      <c r="T97" s="287"/>
      <c r="U97" s="287"/>
      <c r="V97" s="287"/>
      <c r="W97" s="287"/>
      <c r="X97" s="287"/>
      <c r="Y97" s="287"/>
      <c r="Z97" s="287"/>
      <c r="AA97" s="287"/>
      <c r="AB97" s="172">
        <f t="shared" si="156"/>
        <v>0</v>
      </c>
      <c r="AC97" s="172">
        <f t="shared" si="157"/>
        <v>0</v>
      </c>
      <c r="AD97" s="295"/>
      <c r="AE97" s="295"/>
      <c r="AF97" s="172">
        <f t="shared" si="158"/>
        <v>0</v>
      </c>
      <c r="AG97" s="295"/>
      <c r="AH97" s="295"/>
      <c r="AI97" s="172">
        <f t="shared" si="159"/>
        <v>0</v>
      </c>
      <c r="AJ97" s="295"/>
      <c r="AK97" s="295"/>
      <c r="AL97" s="172">
        <f t="shared" si="160"/>
        <v>0</v>
      </c>
      <c r="AM97" s="295"/>
      <c r="AN97" s="295"/>
      <c r="AO97" s="172">
        <f t="shared" si="161"/>
        <v>0</v>
      </c>
      <c r="AP97" s="295"/>
      <c r="AQ97" s="295"/>
      <c r="AR97" s="172">
        <f t="shared" si="162"/>
        <v>0</v>
      </c>
      <c r="AS97" s="295"/>
      <c r="AT97" s="295"/>
      <c r="AU97" s="172">
        <f t="shared" si="163"/>
        <v>0</v>
      </c>
      <c r="AV97" s="295"/>
      <c r="AW97" s="295"/>
      <c r="AX97" s="172">
        <f t="shared" si="164"/>
        <v>0</v>
      </c>
      <c r="AY97" s="295"/>
      <c r="AZ97" s="295"/>
      <c r="BA97" s="172">
        <f t="shared" si="165"/>
        <v>0</v>
      </c>
      <c r="BB97" s="295"/>
      <c r="BC97" s="295"/>
      <c r="BD97" s="172">
        <f t="shared" si="166"/>
        <v>0</v>
      </c>
      <c r="BE97" s="295"/>
      <c r="BF97" s="295"/>
      <c r="BG97" s="172">
        <f t="shared" si="167"/>
        <v>0</v>
      </c>
      <c r="BH97" s="295"/>
      <c r="BI97" s="295"/>
      <c r="BJ97" s="172">
        <f t="shared" si="168"/>
        <v>0</v>
      </c>
      <c r="BK97" s="295"/>
      <c r="BL97" s="304"/>
      <c r="BM97" s="308"/>
      <c r="BN97" s="312"/>
    </row>
    <row r="98" s="260" customFormat="1" ht="33.95" customHeight="1" outlineLevel="5" spans="2:66">
      <c r="B98" s="172" t="s">
        <v>792</v>
      </c>
      <c r="C98" s="280" t="s">
        <v>948</v>
      </c>
      <c r="D98" s="260" t="s">
        <v>949</v>
      </c>
      <c r="E98" s="172" t="s">
        <v>947</v>
      </c>
      <c r="F98" s="172"/>
      <c r="G98" s="172" t="s">
        <v>936</v>
      </c>
      <c r="H98" s="172">
        <f t="shared" si="152"/>
        <v>0</v>
      </c>
      <c r="I98" s="172" t="s">
        <v>797</v>
      </c>
      <c r="J98" s="172" t="e">
        <f t="shared" si="153"/>
        <v>#DIV/0!</v>
      </c>
      <c r="K98" s="172" t="s">
        <v>798</v>
      </c>
      <c r="L98" s="172" t="e">
        <f t="shared" si="154"/>
        <v>#DIV/0!</v>
      </c>
      <c r="M98" s="172" t="s">
        <v>799</v>
      </c>
      <c r="N98" s="172">
        <f t="shared" si="155"/>
        <v>0</v>
      </c>
      <c r="O98" s="172"/>
      <c r="P98" s="287"/>
      <c r="Q98" s="287"/>
      <c r="R98" s="287"/>
      <c r="S98" s="287"/>
      <c r="T98" s="287"/>
      <c r="U98" s="287"/>
      <c r="V98" s="287"/>
      <c r="W98" s="287"/>
      <c r="X98" s="287"/>
      <c r="Y98" s="287"/>
      <c r="Z98" s="287"/>
      <c r="AA98" s="287"/>
      <c r="AB98" s="172">
        <f t="shared" si="156"/>
        <v>0</v>
      </c>
      <c r="AC98" s="172">
        <f t="shared" si="157"/>
        <v>0</v>
      </c>
      <c r="AD98" s="295"/>
      <c r="AE98" s="295"/>
      <c r="AF98" s="172">
        <f t="shared" si="158"/>
        <v>0</v>
      </c>
      <c r="AG98" s="295"/>
      <c r="AH98" s="295"/>
      <c r="AI98" s="172">
        <f t="shared" si="159"/>
        <v>0</v>
      </c>
      <c r="AJ98" s="295"/>
      <c r="AK98" s="295"/>
      <c r="AL98" s="172">
        <f t="shared" si="160"/>
        <v>0</v>
      </c>
      <c r="AM98" s="295"/>
      <c r="AN98" s="295"/>
      <c r="AO98" s="172">
        <f t="shared" si="161"/>
        <v>0</v>
      </c>
      <c r="AP98" s="295"/>
      <c r="AQ98" s="295"/>
      <c r="AR98" s="172">
        <f t="shared" si="162"/>
        <v>0</v>
      </c>
      <c r="AS98" s="295"/>
      <c r="AT98" s="295"/>
      <c r="AU98" s="172">
        <f t="shared" si="163"/>
        <v>0</v>
      </c>
      <c r="AV98" s="295"/>
      <c r="AW98" s="295"/>
      <c r="AX98" s="172">
        <f t="shared" si="164"/>
        <v>0</v>
      </c>
      <c r="AY98" s="295"/>
      <c r="AZ98" s="295"/>
      <c r="BA98" s="172">
        <f t="shared" si="165"/>
        <v>0</v>
      </c>
      <c r="BB98" s="295"/>
      <c r="BC98" s="295"/>
      <c r="BD98" s="172">
        <f t="shared" si="166"/>
        <v>0</v>
      </c>
      <c r="BE98" s="295"/>
      <c r="BF98" s="295"/>
      <c r="BG98" s="172">
        <f t="shared" si="167"/>
        <v>0</v>
      </c>
      <c r="BH98" s="295"/>
      <c r="BI98" s="295"/>
      <c r="BJ98" s="172">
        <f t="shared" si="168"/>
        <v>0</v>
      </c>
      <c r="BK98" s="295"/>
      <c r="BL98" s="304"/>
      <c r="BM98" s="308"/>
      <c r="BN98" s="312"/>
    </row>
    <row r="99" s="260" customFormat="1" ht="33.95" customHeight="1" outlineLevel="5" spans="2:66">
      <c r="B99" s="172" t="s">
        <v>792</v>
      </c>
      <c r="C99" s="280" t="s">
        <v>950</v>
      </c>
      <c r="D99" s="260" t="s">
        <v>951</v>
      </c>
      <c r="E99" s="172" t="s">
        <v>952</v>
      </c>
      <c r="F99" s="172"/>
      <c r="G99" s="172" t="s">
        <v>936</v>
      </c>
      <c r="H99" s="172">
        <f t="shared" si="152"/>
        <v>0</v>
      </c>
      <c r="I99" s="172" t="s">
        <v>797</v>
      </c>
      <c r="J99" s="172" t="e">
        <f t="shared" si="153"/>
        <v>#DIV/0!</v>
      </c>
      <c r="K99" s="172" t="s">
        <v>798</v>
      </c>
      <c r="L99" s="172" t="e">
        <f t="shared" si="154"/>
        <v>#DIV/0!</v>
      </c>
      <c r="M99" s="172" t="s">
        <v>799</v>
      </c>
      <c r="N99" s="172">
        <f t="shared" si="155"/>
        <v>0</v>
      </c>
      <c r="O99" s="172"/>
      <c r="P99" s="287"/>
      <c r="Q99" s="287"/>
      <c r="R99" s="287"/>
      <c r="S99" s="287"/>
      <c r="T99" s="287"/>
      <c r="U99" s="287"/>
      <c r="V99" s="287"/>
      <c r="W99" s="287"/>
      <c r="X99" s="287"/>
      <c r="Y99" s="287"/>
      <c r="Z99" s="287"/>
      <c r="AA99" s="287"/>
      <c r="AB99" s="172">
        <f t="shared" si="156"/>
        <v>0</v>
      </c>
      <c r="AC99" s="172">
        <f t="shared" si="157"/>
        <v>0</v>
      </c>
      <c r="AD99" s="295"/>
      <c r="AE99" s="295"/>
      <c r="AF99" s="172">
        <f t="shared" si="158"/>
        <v>0</v>
      </c>
      <c r="AG99" s="295"/>
      <c r="AH99" s="295"/>
      <c r="AI99" s="172">
        <f t="shared" si="159"/>
        <v>0</v>
      </c>
      <c r="AJ99" s="295"/>
      <c r="AK99" s="295"/>
      <c r="AL99" s="172">
        <f t="shared" si="160"/>
        <v>0</v>
      </c>
      <c r="AM99" s="295"/>
      <c r="AN99" s="295"/>
      <c r="AO99" s="172">
        <f t="shared" si="161"/>
        <v>0</v>
      </c>
      <c r="AP99" s="295"/>
      <c r="AQ99" s="295"/>
      <c r="AR99" s="172">
        <f t="shared" si="162"/>
        <v>0</v>
      </c>
      <c r="AS99" s="295"/>
      <c r="AT99" s="295"/>
      <c r="AU99" s="172">
        <f t="shared" si="163"/>
        <v>0</v>
      </c>
      <c r="AV99" s="295"/>
      <c r="AW99" s="295"/>
      <c r="AX99" s="172">
        <f t="shared" si="164"/>
        <v>0</v>
      </c>
      <c r="AY99" s="295"/>
      <c r="AZ99" s="295"/>
      <c r="BA99" s="172">
        <f t="shared" si="165"/>
        <v>0</v>
      </c>
      <c r="BB99" s="295"/>
      <c r="BC99" s="295"/>
      <c r="BD99" s="172">
        <f t="shared" si="166"/>
        <v>0</v>
      </c>
      <c r="BE99" s="295"/>
      <c r="BF99" s="295"/>
      <c r="BG99" s="172">
        <f t="shared" si="167"/>
        <v>0</v>
      </c>
      <c r="BH99" s="295"/>
      <c r="BI99" s="295"/>
      <c r="BJ99" s="172">
        <f t="shared" si="168"/>
        <v>0</v>
      </c>
      <c r="BK99" s="295"/>
      <c r="BL99" s="304"/>
      <c r="BM99" s="308"/>
      <c r="BN99" s="312"/>
    </row>
    <row r="100" s="260" customFormat="1" ht="33.95" customHeight="1" outlineLevel="5" spans="2:66">
      <c r="B100" s="172" t="s">
        <v>792</v>
      </c>
      <c r="C100" s="280" t="s">
        <v>953</v>
      </c>
      <c r="D100" s="260" t="s">
        <v>954</v>
      </c>
      <c r="E100" s="172" t="s">
        <v>952</v>
      </c>
      <c r="F100" s="172"/>
      <c r="G100" s="172" t="s">
        <v>936</v>
      </c>
      <c r="H100" s="172">
        <f t="shared" si="152"/>
        <v>0</v>
      </c>
      <c r="I100" s="172" t="s">
        <v>797</v>
      </c>
      <c r="J100" s="172" t="e">
        <f t="shared" si="153"/>
        <v>#DIV/0!</v>
      </c>
      <c r="K100" s="172" t="s">
        <v>798</v>
      </c>
      <c r="L100" s="172" t="e">
        <f t="shared" si="154"/>
        <v>#DIV/0!</v>
      </c>
      <c r="M100" s="172" t="s">
        <v>799</v>
      </c>
      <c r="N100" s="172">
        <f t="shared" si="155"/>
        <v>0</v>
      </c>
      <c r="O100" s="172"/>
      <c r="P100" s="287"/>
      <c r="Q100" s="287"/>
      <c r="R100" s="287"/>
      <c r="S100" s="287"/>
      <c r="T100" s="287"/>
      <c r="U100" s="287"/>
      <c r="V100" s="287"/>
      <c r="W100" s="287"/>
      <c r="X100" s="287"/>
      <c r="Y100" s="287"/>
      <c r="Z100" s="287"/>
      <c r="AA100" s="287"/>
      <c r="AB100" s="172">
        <f t="shared" si="156"/>
        <v>0</v>
      </c>
      <c r="AC100" s="172">
        <f t="shared" si="157"/>
        <v>0</v>
      </c>
      <c r="AD100" s="295"/>
      <c r="AE100" s="295"/>
      <c r="AF100" s="172">
        <f t="shared" si="158"/>
        <v>0</v>
      </c>
      <c r="AG100" s="295"/>
      <c r="AH100" s="295"/>
      <c r="AI100" s="172">
        <f t="shared" si="159"/>
        <v>0</v>
      </c>
      <c r="AJ100" s="295"/>
      <c r="AK100" s="295"/>
      <c r="AL100" s="172">
        <f t="shared" si="160"/>
        <v>0</v>
      </c>
      <c r="AM100" s="295"/>
      <c r="AN100" s="295"/>
      <c r="AO100" s="172">
        <f t="shared" si="161"/>
        <v>0</v>
      </c>
      <c r="AP100" s="295"/>
      <c r="AQ100" s="295"/>
      <c r="AR100" s="172">
        <f t="shared" si="162"/>
        <v>0</v>
      </c>
      <c r="AS100" s="295"/>
      <c r="AT100" s="295"/>
      <c r="AU100" s="172">
        <f t="shared" si="163"/>
        <v>0</v>
      </c>
      <c r="AV100" s="295"/>
      <c r="AW100" s="295"/>
      <c r="AX100" s="172">
        <f t="shared" si="164"/>
        <v>0</v>
      </c>
      <c r="AY100" s="295"/>
      <c r="AZ100" s="295"/>
      <c r="BA100" s="172">
        <f t="shared" si="165"/>
        <v>0</v>
      </c>
      <c r="BB100" s="295"/>
      <c r="BC100" s="295"/>
      <c r="BD100" s="172">
        <f t="shared" si="166"/>
        <v>0</v>
      </c>
      <c r="BE100" s="295"/>
      <c r="BF100" s="295"/>
      <c r="BG100" s="172">
        <f t="shared" si="167"/>
        <v>0</v>
      </c>
      <c r="BH100" s="295"/>
      <c r="BI100" s="295"/>
      <c r="BJ100" s="172">
        <f t="shared" si="168"/>
        <v>0</v>
      </c>
      <c r="BK100" s="295"/>
      <c r="BL100" s="304"/>
      <c r="BM100" s="308"/>
      <c r="BN100" s="312"/>
    </row>
    <row r="101" s="260" customFormat="1" ht="33.95" customHeight="1" outlineLevel="5" spans="2:66">
      <c r="B101" s="172" t="s">
        <v>792</v>
      </c>
      <c r="C101" s="280" t="s">
        <v>955</v>
      </c>
      <c r="D101" s="260" t="s">
        <v>956</v>
      </c>
      <c r="E101" s="172" t="s">
        <v>952</v>
      </c>
      <c r="F101" s="172"/>
      <c r="G101" s="172" t="s">
        <v>936</v>
      </c>
      <c r="H101" s="172">
        <f t="shared" si="152"/>
        <v>0</v>
      </c>
      <c r="I101" s="172" t="s">
        <v>797</v>
      </c>
      <c r="J101" s="172" t="e">
        <f t="shared" si="153"/>
        <v>#DIV/0!</v>
      </c>
      <c r="K101" s="172" t="s">
        <v>798</v>
      </c>
      <c r="L101" s="172" t="e">
        <f t="shared" si="154"/>
        <v>#DIV/0!</v>
      </c>
      <c r="M101" s="172" t="s">
        <v>799</v>
      </c>
      <c r="N101" s="172">
        <f t="shared" si="155"/>
        <v>0</v>
      </c>
      <c r="O101" s="172"/>
      <c r="P101" s="287"/>
      <c r="Q101" s="287"/>
      <c r="R101" s="287"/>
      <c r="S101" s="287"/>
      <c r="T101" s="287"/>
      <c r="U101" s="287"/>
      <c r="V101" s="287"/>
      <c r="W101" s="287"/>
      <c r="X101" s="287"/>
      <c r="Y101" s="287"/>
      <c r="Z101" s="287"/>
      <c r="AA101" s="287"/>
      <c r="AB101" s="172">
        <f t="shared" si="156"/>
        <v>0</v>
      </c>
      <c r="AC101" s="172">
        <f t="shared" si="157"/>
        <v>0</v>
      </c>
      <c r="AD101" s="295"/>
      <c r="AE101" s="295"/>
      <c r="AF101" s="172">
        <f t="shared" si="158"/>
        <v>0</v>
      </c>
      <c r="AG101" s="295"/>
      <c r="AH101" s="295"/>
      <c r="AI101" s="172">
        <f t="shared" si="159"/>
        <v>0</v>
      </c>
      <c r="AJ101" s="295"/>
      <c r="AK101" s="295"/>
      <c r="AL101" s="172">
        <f t="shared" si="160"/>
        <v>0</v>
      </c>
      <c r="AM101" s="295"/>
      <c r="AN101" s="295"/>
      <c r="AO101" s="172">
        <f t="shared" si="161"/>
        <v>0</v>
      </c>
      <c r="AP101" s="295"/>
      <c r="AQ101" s="295"/>
      <c r="AR101" s="172">
        <f t="shared" si="162"/>
        <v>0</v>
      </c>
      <c r="AS101" s="295"/>
      <c r="AT101" s="295"/>
      <c r="AU101" s="172">
        <f t="shared" si="163"/>
        <v>0</v>
      </c>
      <c r="AV101" s="295"/>
      <c r="AW101" s="295"/>
      <c r="AX101" s="172">
        <f t="shared" si="164"/>
        <v>0</v>
      </c>
      <c r="AY101" s="295"/>
      <c r="AZ101" s="295"/>
      <c r="BA101" s="172">
        <f t="shared" si="165"/>
        <v>0</v>
      </c>
      <c r="BB101" s="295"/>
      <c r="BC101" s="295"/>
      <c r="BD101" s="172">
        <f t="shared" si="166"/>
        <v>0</v>
      </c>
      <c r="BE101" s="295"/>
      <c r="BF101" s="295"/>
      <c r="BG101" s="172">
        <f t="shared" si="167"/>
        <v>0</v>
      </c>
      <c r="BH101" s="295"/>
      <c r="BI101" s="295"/>
      <c r="BJ101" s="172">
        <f t="shared" si="168"/>
        <v>0</v>
      </c>
      <c r="BK101" s="295"/>
      <c r="BL101" s="304"/>
      <c r="BM101" s="308"/>
      <c r="BN101" s="312"/>
    </row>
    <row r="102" s="260" customFormat="1" ht="33.95" customHeight="1" outlineLevel="5" spans="2:66">
      <c r="B102" s="172" t="s">
        <v>792</v>
      </c>
      <c r="C102" s="280" t="s">
        <v>957</v>
      </c>
      <c r="D102" s="260" t="s">
        <v>958</v>
      </c>
      <c r="E102" s="172" t="s">
        <v>952</v>
      </c>
      <c r="F102" s="172"/>
      <c r="G102" s="172" t="s">
        <v>936</v>
      </c>
      <c r="H102" s="172">
        <f t="shared" si="152"/>
        <v>0</v>
      </c>
      <c r="I102" s="172" t="s">
        <v>797</v>
      </c>
      <c r="J102" s="172" t="e">
        <f t="shared" si="153"/>
        <v>#DIV/0!</v>
      </c>
      <c r="K102" s="172" t="s">
        <v>798</v>
      </c>
      <c r="L102" s="172" t="e">
        <f t="shared" si="154"/>
        <v>#DIV/0!</v>
      </c>
      <c r="M102" s="172" t="s">
        <v>799</v>
      </c>
      <c r="N102" s="172">
        <f t="shared" si="155"/>
        <v>0</v>
      </c>
      <c r="O102" s="172"/>
      <c r="P102" s="287"/>
      <c r="Q102" s="287"/>
      <c r="R102" s="287"/>
      <c r="S102" s="287"/>
      <c r="T102" s="287"/>
      <c r="U102" s="287"/>
      <c r="V102" s="287"/>
      <c r="W102" s="287"/>
      <c r="X102" s="287"/>
      <c r="Y102" s="287"/>
      <c r="Z102" s="287"/>
      <c r="AA102" s="287"/>
      <c r="AB102" s="172">
        <f t="shared" si="156"/>
        <v>0</v>
      </c>
      <c r="AC102" s="172">
        <f t="shared" si="157"/>
        <v>0</v>
      </c>
      <c r="AD102" s="295"/>
      <c r="AE102" s="295"/>
      <c r="AF102" s="172">
        <f t="shared" si="158"/>
        <v>0</v>
      </c>
      <c r="AG102" s="295"/>
      <c r="AH102" s="295"/>
      <c r="AI102" s="172">
        <f t="shared" si="159"/>
        <v>0</v>
      </c>
      <c r="AJ102" s="295"/>
      <c r="AK102" s="295"/>
      <c r="AL102" s="172">
        <f t="shared" si="160"/>
        <v>0</v>
      </c>
      <c r="AM102" s="295"/>
      <c r="AN102" s="295"/>
      <c r="AO102" s="172">
        <f t="shared" si="161"/>
        <v>0</v>
      </c>
      <c r="AP102" s="295"/>
      <c r="AQ102" s="295"/>
      <c r="AR102" s="172">
        <f t="shared" si="162"/>
        <v>0</v>
      </c>
      <c r="AS102" s="295"/>
      <c r="AT102" s="295"/>
      <c r="AU102" s="172">
        <f t="shared" si="163"/>
        <v>0</v>
      </c>
      <c r="AV102" s="295"/>
      <c r="AW102" s="295"/>
      <c r="AX102" s="172">
        <f t="shared" si="164"/>
        <v>0</v>
      </c>
      <c r="AY102" s="295"/>
      <c r="AZ102" s="295"/>
      <c r="BA102" s="172">
        <f t="shared" si="165"/>
        <v>0</v>
      </c>
      <c r="BB102" s="295"/>
      <c r="BC102" s="295"/>
      <c r="BD102" s="172">
        <f t="shared" si="166"/>
        <v>0</v>
      </c>
      <c r="BE102" s="295"/>
      <c r="BF102" s="295"/>
      <c r="BG102" s="172">
        <f t="shared" si="167"/>
        <v>0</v>
      </c>
      <c r="BH102" s="295"/>
      <c r="BI102" s="295"/>
      <c r="BJ102" s="172">
        <f t="shared" si="168"/>
        <v>0</v>
      </c>
      <c r="BK102" s="295"/>
      <c r="BL102" s="304"/>
      <c r="BM102" s="308"/>
      <c r="BN102" s="312"/>
    </row>
    <row r="103" s="260" customFormat="1" ht="33.95" customHeight="1" outlineLevel="5" spans="2:66">
      <c r="B103" s="172" t="s">
        <v>792</v>
      </c>
      <c r="C103" s="280" t="s">
        <v>959</v>
      </c>
      <c r="D103" s="260" t="s">
        <v>960</v>
      </c>
      <c r="E103" s="172" t="s">
        <v>952</v>
      </c>
      <c r="F103" s="172"/>
      <c r="G103" s="172" t="s">
        <v>936</v>
      </c>
      <c r="H103" s="172">
        <f t="shared" si="152"/>
        <v>0</v>
      </c>
      <c r="I103" s="172" t="s">
        <v>797</v>
      </c>
      <c r="J103" s="172" t="e">
        <f t="shared" si="153"/>
        <v>#DIV/0!</v>
      </c>
      <c r="K103" s="172" t="s">
        <v>798</v>
      </c>
      <c r="L103" s="172" t="e">
        <f t="shared" si="154"/>
        <v>#DIV/0!</v>
      </c>
      <c r="M103" s="172" t="s">
        <v>799</v>
      </c>
      <c r="N103" s="172">
        <f t="shared" si="155"/>
        <v>0</v>
      </c>
      <c r="O103" s="172"/>
      <c r="P103" s="287"/>
      <c r="Q103" s="287"/>
      <c r="R103" s="287"/>
      <c r="S103" s="287"/>
      <c r="T103" s="287"/>
      <c r="U103" s="287"/>
      <c r="V103" s="287"/>
      <c r="W103" s="287"/>
      <c r="X103" s="287"/>
      <c r="Y103" s="287"/>
      <c r="Z103" s="287"/>
      <c r="AA103" s="287"/>
      <c r="AB103" s="172">
        <f t="shared" si="156"/>
        <v>0</v>
      </c>
      <c r="AC103" s="172">
        <f t="shared" si="157"/>
        <v>0</v>
      </c>
      <c r="AD103" s="295"/>
      <c r="AE103" s="295"/>
      <c r="AF103" s="172">
        <f t="shared" si="158"/>
        <v>0</v>
      </c>
      <c r="AG103" s="295"/>
      <c r="AH103" s="295"/>
      <c r="AI103" s="172">
        <f t="shared" si="159"/>
        <v>0</v>
      </c>
      <c r="AJ103" s="295"/>
      <c r="AK103" s="295"/>
      <c r="AL103" s="172">
        <f t="shared" si="160"/>
        <v>0</v>
      </c>
      <c r="AM103" s="295"/>
      <c r="AN103" s="295"/>
      <c r="AO103" s="172">
        <f t="shared" si="161"/>
        <v>0</v>
      </c>
      <c r="AP103" s="295"/>
      <c r="AQ103" s="295"/>
      <c r="AR103" s="172">
        <f t="shared" si="162"/>
        <v>0</v>
      </c>
      <c r="AS103" s="295"/>
      <c r="AT103" s="295"/>
      <c r="AU103" s="172">
        <f t="shared" si="163"/>
        <v>0</v>
      </c>
      <c r="AV103" s="295"/>
      <c r="AW103" s="295"/>
      <c r="AX103" s="172">
        <f t="shared" si="164"/>
        <v>0</v>
      </c>
      <c r="AY103" s="295"/>
      <c r="AZ103" s="295"/>
      <c r="BA103" s="172">
        <f t="shared" si="165"/>
        <v>0</v>
      </c>
      <c r="BB103" s="295"/>
      <c r="BC103" s="295"/>
      <c r="BD103" s="172">
        <f t="shared" si="166"/>
        <v>0</v>
      </c>
      <c r="BE103" s="295"/>
      <c r="BF103" s="295"/>
      <c r="BG103" s="172">
        <f t="shared" si="167"/>
        <v>0</v>
      </c>
      <c r="BH103" s="295"/>
      <c r="BI103" s="295"/>
      <c r="BJ103" s="172">
        <f t="shared" si="168"/>
        <v>0</v>
      </c>
      <c r="BK103" s="295"/>
      <c r="BL103" s="304"/>
      <c r="BM103" s="308"/>
      <c r="BN103" s="312"/>
    </row>
    <row r="104" s="260" customFormat="1" ht="33.95" customHeight="1" outlineLevel="5" spans="2:66">
      <c r="B104" s="172" t="s">
        <v>792</v>
      </c>
      <c r="C104" s="280" t="s">
        <v>961</v>
      </c>
      <c r="D104" s="260" t="s">
        <v>962</v>
      </c>
      <c r="E104" s="172" t="s">
        <v>952</v>
      </c>
      <c r="F104" s="172"/>
      <c r="G104" s="172" t="s">
        <v>936</v>
      </c>
      <c r="H104" s="172">
        <f t="shared" si="152"/>
        <v>0</v>
      </c>
      <c r="I104" s="172" t="s">
        <v>797</v>
      </c>
      <c r="J104" s="172" t="e">
        <f t="shared" si="153"/>
        <v>#DIV/0!</v>
      </c>
      <c r="K104" s="172" t="s">
        <v>798</v>
      </c>
      <c r="L104" s="172" t="e">
        <f t="shared" si="154"/>
        <v>#DIV/0!</v>
      </c>
      <c r="M104" s="172" t="s">
        <v>799</v>
      </c>
      <c r="N104" s="172">
        <f t="shared" si="155"/>
        <v>0</v>
      </c>
      <c r="O104" s="172"/>
      <c r="P104" s="287"/>
      <c r="Q104" s="287"/>
      <c r="R104" s="287"/>
      <c r="S104" s="287"/>
      <c r="T104" s="287"/>
      <c r="U104" s="287"/>
      <c r="V104" s="287"/>
      <c r="W104" s="287"/>
      <c r="X104" s="287"/>
      <c r="Y104" s="287"/>
      <c r="Z104" s="287"/>
      <c r="AA104" s="287"/>
      <c r="AB104" s="172">
        <f t="shared" si="156"/>
        <v>0</v>
      </c>
      <c r="AC104" s="172">
        <f t="shared" si="157"/>
        <v>0</v>
      </c>
      <c r="AD104" s="295"/>
      <c r="AE104" s="295"/>
      <c r="AF104" s="172">
        <f t="shared" si="158"/>
        <v>0</v>
      </c>
      <c r="AG104" s="295"/>
      <c r="AH104" s="295"/>
      <c r="AI104" s="172">
        <f t="shared" si="159"/>
        <v>0</v>
      </c>
      <c r="AJ104" s="295"/>
      <c r="AK104" s="295"/>
      <c r="AL104" s="172">
        <f t="shared" si="160"/>
        <v>0</v>
      </c>
      <c r="AM104" s="295"/>
      <c r="AN104" s="295"/>
      <c r="AO104" s="172">
        <f t="shared" si="161"/>
        <v>0</v>
      </c>
      <c r="AP104" s="295"/>
      <c r="AQ104" s="295"/>
      <c r="AR104" s="172">
        <f t="shared" si="162"/>
        <v>0</v>
      </c>
      <c r="AS104" s="295"/>
      <c r="AT104" s="295"/>
      <c r="AU104" s="172">
        <f t="shared" si="163"/>
        <v>0</v>
      </c>
      <c r="AV104" s="295"/>
      <c r="AW104" s="295"/>
      <c r="AX104" s="172">
        <f t="shared" si="164"/>
        <v>0</v>
      </c>
      <c r="AY104" s="295"/>
      <c r="AZ104" s="295"/>
      <c r="BA104" s="172">
        <f t="shared" si="165"/>
        <v>0</v>
      </c>
      <c r="BB104" s="295"/>
      <c r="BC104" s="295"/>
      <c r="BD104" s="172">
        <f t="shared" si="166"/>
        <v>0</v>
      </c>
      <c r="BE104" s="295"/>
      <c r="BF104" s="295"/>
      <c r="BG104" s="172">
        <f t="shared" si="167"/>
        <v>0</v>
      </c>
      <c r="BH104" s="295"/>
      <c r="BI104" s="295"/>
      <c r="BJ104" s="172">
        <f t="shared" si="168"/>
        <v>0</v>
      </c>
      <c r="BK104" s="295"/>
      <c r="BL104" s="304"/>
      <c r="BM104" s="308"/>
      <c r="BN104" s="312"/>
    </row>
    <row r="105" s="260" customFormat="1" ht="33.95" customHeight="1" outlineLevel="5" spans="2:66">
      <c r="B105" s="172" t="s">
        <v>792</v>
      </c>
      <c r="C105" s="280" t="s">
        <v>963</v>
      </c>
      <c r="D105" s="260" t="s">
        <v>964</v>
      </c>
      <c r="E105" s="172" t="s">
        <v>952</v>
      </c>
      <c r="F105" s="172"/>
      <c r="G105" s="172" t="s">
        <v>936</v>
      </c>
      <c r="H105" s="172">
        <f t="shared" si="152"/>
        <v>0</v>
      </c>
      <c r="I105" s="172" t="s">
        <v>797</v>
      </c>
      <c r="J105" s="172" t="e">
        <f t="shared" si="153"/>
        <v>#DIV/0!</v>
      </c>
      <c r="K105" s="172" t="s">
        <v>798</v>
      </c>
      <c r="L105" s="172" t="e">
        <f t="shared" si="154"/>
        <v>#DIV/0!</v>
      </c>
      <c r="M105" s="172" t="s">
        <v>799</v>
      </c>
      <c r="N105" s="172">
        <f t="shared" si="155"/>
        <v>0</v>
      </c>
      <c r="O105" s="172"/>
      <c r="P105" s="287"/>
      <c r="Q105" s="287"/>
      <c r="R105" s="287"/>
      <c r="S105" s="287"/>
      <c r="T105" s="287"/>
      <c r="U105" s="287"/>
      <c r="V105" s="287"/>
      <c r="W105" s="287"/>
      <c r="X105" s="287"/>
      <c r="Y105" s="287"/>
      <c r="Z105" s="287"/>
      <c r="AA105" s="287"/>
      <c r="AB105" s="172">
        <f t="shared" si="156"/>
        <v>0</v>
      </c>
      <c r="AC105" s="172">
        <f t="shared" si="157"/>
        <v>0</v>
      </c>
      <c r="AD105" s="295"/>
      <c r="AE105" s="295"/>
      <c r="AF105" s="172">
        <f t="shared" si="158"/>
        <v>0</v>
      </c>
      <c r="AG105" s="295"/>
      <c r="AH105" s="295"/>
      <c r="AI105" s="172">
        <f t="shared" si="159"/>
        <v>0</v>
      </c>
      <c r="AJ105" s="295"/>
      <c r="AK105" s="295"/>
      <c r="AL105" s="172">
        <f t="shared" si="160"/>
        <v>0</v>
      </c>
      <c r="AM105" s="295"/>
      <c r="AN105" s="295"/>
      <c r="AO105" s="172">
        <f t="shared" si="161"/>
        <v>0</v>
      </c>
      <c r="AP105" s="295"/>
      <c r="AQ105" s="295"/>
      <c r="AR105" s="172">
        <f t="shared" si="162"/>
        <v>0</v>
      </c>
      <c r="AS105" s="295"/>
      <c r="AT105" s="295"/>
      <c r="AU105" s="172">
        <f t="shared" si="163"/>
        <v>0</v>
      </c>
      <c r="AV105" s="295"/>
      <c r="AW105" s="295"/>
      <c r="AX105" s="172">
        <f t="shared" si="164"/>
        <v>0</v>
      </c>
      <c r="AY105" s="295"/>
      <c r="AZ105" s="295"/>
      <c r="BA105" s="172">
        <f t="shared" si="165"/>
        <v>0</v>
      </c>
      <c r="BB105" s="295"/>
      <c r="BC105" s="295"/>
      <c r="BD105" s="172">
        <f t="shared" si="166"/>
        <v>0</v>
      </c>
      <c r="BE105" s="295"/>
      <c r="BF105" s="295"/>
      <c r="BG105" s="172">
        <f t="shared" si="167"/>
        <v>0</v>
      </c>
      <c r="BH105" s="295"/>
      <c r="BI105" s="295"/>
      <c r="BJ105" s="172">
        <f t="shared" si="168"/>
        <v>0</v>
      </c>
      <c r="BK105" s="295"/>
      <c r="BL105" s="304"/>
      <c r="BM105" s="308"/>
      <c r="BN105" s="312"/>
    </row>
    <row r="106" s="260" customFormat="1" ht="33.95" customHeight="1" outlineLevel="5" spans="2:66">
      <c r="B106" s="172" t="s">
        <v>792</v>
      </c>
      <c r="C106" s="280" t="s">
        <v>965</v>
      </c>
      <c r="D106" s="260" t="s">
        <v>966</v>
      </c>
      <c r="E106" s="172" t="s">
        <v>952</v>
      </c>
      <c r="F106" s="172"/>
      <c r="G106" s="172" t="s">
        <v>936</v>
      </c>
      <c r="H106" s="172">
        <f t="shared" si="152"/>
        <v>0</v>
      </c>
      <c r="I106" s="172" t="s">
        <v>797</v>
      </c>
      <c r="J106" s="172" t="e">
        <f t="shared" si="153"/>
        <v>#DIV/0!</v>
      </c>
      <c r="K106" s="172" t="s">
        <v>798</v>
      </c>
      <c r="L106" s="172" t="e">
        <f t="shared" si="154"/>
        <v>#DIV/0!</v>
      </c>
      <c r="M106" s="172" t="s">
        <v>799</v>
      </c>
      <c r="N106" s="172">
        <f t="shared" si="155"/>
        <v>0</v>
      </c>
      <c r="O106" s="172"/>
      <c r="P106" s="287"/>
      <c r="Q106" s="287"/>
      <c r="R106" s="287"/>
      <c r="S106" s="287"/>
      <c r="T106" s="287"/>
      <c r="U106" s="287"/>
      <c r="V106" s="287"/>
      <c r="W106" s="287"/>
      <c r="X106" s="287"/>
      <c r="Y106" s="287"/>
      <c r="Z106" s="287"/>
      <c r="AA106" s="287"/>
      <c r="AB106" s="172">
        <f t="shared" si="156"/>
        <v>0</v>
      </c>
      <c r="AC106" s="172">
        <f t="shared" si="157"/>
        <v>0</v>
      </c>
      <c r="AD106" s="295"/>
      <c r="AE106" s="295"/>
      <c r="AF106" s="172">
        <f t="shared" si="158"/>
        <v>0</v>
      </c>
      <c r="AG106" s="295"/>
      <c r="AH106" s="295"/>
      <c r="AI106" s="172">
        <f t="shared" si="159"/>
        <v>0</v>
      </c>
      <c r="AJ106" s="295"/>
      <c r="AK106" s="295"/>
      <c r="AL106" s="172">
        <f t="shared" si="160"/>
        <v>0</v>
      </c>
      <c r="AM106" s="295"/>
      <c r="AN106" s="295"/>
      <c r="AO106" s="172">
        <f t="shared" si="161"/>
        <v>0</v>
      </c>
      <c r="AP106" s="295"/>
      <c r="AQ106" s="295"/>
      <c r="AR106" s="172">
        <f t="shared" si="162"/>
        <v>0</v>
      </c>
      <c r="AS106" s="295"/>
      <c r="AT106" s="295"/>
      <c r="AU106" s="172">
        <f t="shared" si="163"/>
        <v>0</v>
      </c>
      <c r="AV106" s="295"/>
      <c r="AW106" s="295"/>
      <c r="AX106" s="172">
        <f t="shared" si="164"/>
        <v>0</v>
      </c>
      <c r="AY106" s="295"/>
      <c r="AZ106" s="295"/>
      <c r="BA106" s="172">
        <f t="shared" si="165"/>
        <v>0</v>
      </c>
      <c r="BB106" s="295"/>
      <c r="BC106" s="295"/>
      <c r="BD106" s="172">
        <f t="shared" si="166"/>
        <v>0</v>
      </c>
      <c r="BE106" s="295"/>
      <c r="BF106" s="295"/>
      <c r="BG106" s="172">
        <f t="shared" si="167"/>
        <v>0</v>
      </c>
      <c r="BH106" s="295"/>
      <c r="BI106" s="295"/>
      <c r="BJ106" s="172">
        <f t="shared" si="168"/>
        <v>0</v>
      </c>
      <c r="BK106" s="295"/>
      <c r="BL106" s="304"/>
      <c r="BM106" s="308"/>
      <c r="BN106" s="312"/>
    </row>
    <row r="107" s="260" customFormat="1" ht="33.95" customHeight="1" outlineLevel="5" spans="2:66">
      <c r="B107" s="172" t="s">
        <v>792</v>
      </c>
      <c r="C107" s="280" t="s">
        <v>967</v>
      </c>
      <c r="D107" s="260" t="s">
        <v>968</v>
      </c>
      <c r="E107" s="172" t="s">
        <v>952</v>
      </c>
      <c r="F107" s="172"/>
      <c r="G107" s="172" t="s">
        <v>936</v>
      </c>
      <c r="H107" s="172">
        <f t="shared" si="152"/>
        <v>0</v>
      </c>
      <c r="I107" s="172" t="s">
        <v>797</v>
      </c>
      <c r="J107" s="172" t="e">
        <f t="shared" si="153"/>
        <v>#DIV/0!</v>
      </c>
      <c r="K107" s="172" t="s">
        <v>798</v>
      </c>
      <c r="L107" s="172" t="e">
        <f t="shared" si="154"/>
        <v>#DIV/0!</v>
      </c>
      <c r="M107" s="172" t="s">
        <v>799</v>
      </c>
      <c r="N107" s="172">
        <f t="shared" si="155"/>
        <v>0</v>
      </c>
      <c r="O107" s="172"/>
      <c r="P107" s="287"/>
      <c r="Q107" s="287"/>
      <c r="R107" s="287"/>
      <c r="S107" s="287"/>
      <c r="T107" s="287"/>
      <c r="U107" s="287"/>
      <c r="V107" s="287"/>
      <c r="W107" s="287"/>
      <c r="X107" s="287"/>
      <c r="Y107" s="287"/>
      <c r="Z107" s="287"/>
      <c r="AA107" s="287"/>
      <c r="AB107" s="172">
        <f t="shared" si="156"/>
        <v>0</v>
      </c>
      <c r="AC107" s="172">
        <f t="shared" si="157"/>
        <v>0</v>
      </c>
      <c r="AD107" s="295"/>
      <c r="AE107" s="295"/>
      <c r="AF107" s="172">
        <f t="shared" si="158"/>
        <v>0</v>
      </c>
      <c r="AG107" s="295"/>
      <c r="AH107" s="295"/>
      <c r="AI107" s="172">
        <f t="shared" si="159"/>
        <v>0</v>
      </c>
      <c r="AJ107" s="295"/>
      <c r="AK107" s="295"/>
      <c r="AL107" s="172">
        <f t="shared" si="160"/>
        <v>0</v>
      </c>
      <c r="AM107" s="295"/>
      <c r="AN107" s="295"/>
      <c r="AO107" s="172">
        <f t="shared" si="161"/>
        <v>0</v>
      </c>
      <c r="AP107" s="295"/>
      <c r="AQ107" s="295"/>
      <c r="AR107" s="172">
        <f t="shared" si="162"/>
        <v>0</v>
      </c>
      <c r="AS107" s="295"/>
      <c r="AT107" s="295"/>
      <c r="AU107" s="172">
        <f t="shared" si="163"/>
        <v>0</v>
      </c>
      <c r="AV107" s="295"/>
      <c r="AW107" s="295"/>
      <c r="AX107" s="172">
        <f t="shared" si="164"/>
        <v>0</v>
      </c>
      <c r="AY107" s="295"/>
      <c r="AZ107" s="295"/>
      <c r="BA107" s="172">
        <f t="shared" si="165"/>
        <v>0</v>
      </c>
      <c r="BB107" s="295"/>
      <c r="BC107" s="295"/>
      <c r="BD107" s="172">
        <f t="shared" si="166"/>
        <v>0</v>
      </c>
      <c r="BE107" s="295"/>
      <c r="BF107" s="295"/>
      <c r="BG107" s="172">
        <f t="shared" si="167"/>
        <v>0</v>
      </c>
      <c r="BH107" s="295"/>
      <c r="BI107" s="295"/>
      <c r="BJ107" s="172">
        <f t="shared" si="168"/>
        <v>0</v>
      </c>
      <c r="BK107" s="295"/>
      <c r="BL107" s="304"/>
      <c r="BM107" s="308"/>
      <c r="BN107" s="312"/>
    </row>
    <row r="108" s="260" customFormat="1" ht="33.95" customHeight="1" outlineLevel="5" spans="2:66">
      <c r="B108" s="172" t="s">
        <v>792</v>
      </c>
      <c r="C108" s="280" t="s">
        <v>969</v>
      </c>
      <c r="D108" s="260" t="s">
        <v>970</v>
      </c>
      <c r="E108" s="172" t="s">
        <v>952</v>
      </c>
      <c r="F108" s="172"/>
      <c r="G108" s="172" t="s">
        <v>936</v>
      </c>
      <c r="H108" s="172">
        <f t="shared" si="152"/>
        <v>0</v>
      </c>
      <c r="I108" s="172" t="s">
        <v>797</v>
      </c>
      <c r="J108" s="172" t="e">
        <f t="shared" si="153"/>
        <v>#DIV/0!</v>
      </c>
      <c r="K108" s="172" t="s">
        <v>798</v>
      </c>
      <c r="L108" s="172" t="e">
        <f t="shared" si="154"/>
        <v>#DIV/0!</v>
      </c>
      <c r="M108" s="172" t="s">
        <v>799</v>
      </c>
      <c r="N108" s="172">
        <f t="shared" si="155"/>
        <v>0</v>
      </c>
      <c r="O108" s="172"/>
      <c r="P108" s="287"/>
      <c r="Q108" s="287"/>
      <c r="R108" s="287"/>
      <c r="S108" s="287"/>
      <c r="T108" s="287"/>
      <c r="U108" s="287"/>
      <c r="V108" s="287"/>
      <c r="W108" s="287"/>
      <c r="X108" s="287"/>
      <c r="Y108" s="287"/>
      <c r="Z108" s="287"/>
      <c r="AA108" s="287"/>
      <c r="AB108" s="172">
        <f t="shared" si="156"/>
        <v>0</v>
      </c>
      <c r="AC108" s="172">
        <f t="shared" si="157"/>
        <v>0</v>
      </c>
      <c r="AD108" s="295"/>
      <c r="AE108" s="295"/>
      <c r="AF108" s="172">
        <f t="shared" si="158"/>
        <v>0</v>
      </c>
      <c r="AG108" s="295"/>
      <c r="AH108" s="295"/>
      <c r="AI108" s="172">
        <f t="shared" si="159"/>
        <v>0</v>
      </c>
      <c r="AJ108" s="295"/>
      <c r="AK108" s="295"/>
      <c r="AL108" s="172">
        <f t="shared" si="160"/>
        <v>0</v>
      </c>
      <c r="AM108" s="295"/>
      <c r="AN108" s="295"/>
      <c r="AO108" s="172">
        <f t="shared" si="161"/>
        <v>0</v>
      </c>
      <c r="AP108" s="295"/>
      <c r="AQ108" s="295"/>
      <c r="AR108" s="172">
        <f t="shared" si="162"/>
        <v>0</v>
      </c>
      <c r="AS108" s="295"/>
      <c r="AT108" s="295"/>
      <c r="AU108" s="172">
        <f t="shared" si="163"/>
        <v>0</v>
      </c>
      <c r="AV108" s="295"/>
      <c r="AW108" s="295"/>
      <c r="AX108" s="172">
        <f t="shared" si="164"/>
        <v>0</v>
      </c>
      <c r="AY108" s="295"/>
      <c r="AZ108" s="295"/>
      <c r="BA108" s="172">
        <f t="shared" si="165"/>
        <v>0</v>
      </c>
      <c r="BB108" s="295"/>
      <c r="BC108" s="295"/>
      <c r="BD108" s="172">
        <f t="shared" si="166"/>
        <v>0</v>
      </c>
      <c r="BE108" s="295"/>
      <c r="BF108" s="295"/>
      <c r="BG108" s="172">
        <f t="shared" si="167"/>
        <v>0</v>
      </c>
      <c r="BH108" s="295"/>
      <c r="BI108" s="295"/>
      <c r="BJ108" s="172">
        <f t="shared" si="168"/>
        <v>0</v>
      </c>
      <c r="BK108" s="295"/>
      <c r="BL108" s="304"/>
      <c r="BM108" s="308"/>
      <c r="BN108" s="312"/>
    </row>
    <row r="109" s="260" customFormat="1" ht="33.95" customHeight="1" outlineLevel="5" spans="2:66">
      <c r="B109" s="172" t="s">
        <v>792</v>
      </c>
      <c r="C109" s="280" t="s">
        <v>971</v>
      </c>
      <c r="D109" s="260" t="s">
        <v>972</v>
      </c>
      <c r="E109" s="172" t="s">
        <v>952</v>
      </c>
      <c r="F109" s="172"/>
      <c r="G109" s="172" t="s">
        <v>936</v>
      </c>
      <c r="H109" s="172">
        <f t="shared" si="152"/>
        <v>0</v>
      </c>
      <c r="I109" s="172" t="s">
        <v>797</v>
      </c>
      <c r="J109" s="172" t="e">
        <f t="shared" si="153"/>
        <v>#DIV/0!</v>
      </c>
      <c r="K109" s="172" t="s">
        <v>798</v>
      </c>
      <c r="L109" s="172" t="e">
        <f t="shared" si="154"/>
        <v>#DIV/0!</v>
      </c>
      <c r="M109" s="172" t="s">
        <v>799</v>
      </c>
      <c r="N109" s="172">
        <f t="shared" si="155"/>
        <v>0</v>
      </c>
      <c r="O109" s="172"/>
      <c r="P109" s="287"/>
      <c r="Q109" s="287"/>
      <c r="R109" s="287"/>
      <c r="S109" s="287"/>
      <c r="T109" s="287"/>
      <c r="U109" s="287"/>
      <c r="V109" s="287"/>
      <c r="W109" s="287"/>
      <c r="X109" s="287"/>
      <c r="Y109" s="287"/>
      <c r="Z109" s="287"/>
      <c r="AA109" s="287"/>
      <c r="AB109" s="172">
        <f t="shared" si="156"/>
        <v>0</v>
      </c>
      <c r="AC109" s="172">
        <f t="shared" si="157"/>
        <v>0</v>
      </c>
      <c r="AD109" s="295"/>
      <c r="AE109" s="295"/>
      <c r="AF109" s="172">
        <f t="shared" si="158"/>
        <v>0</v>
      </c>
      <c r="AG109" s="295"/>
      <c r="AH109" s="295"/>
      <c r="AI109" s="172">
        <f t="shared" si="159"/>
        <v>0</v>
      </c>
      <c r="AJ109" s="295"/>
      <c r="AK109" s="295"/>
      <c r="AL109" s="172">
        <f t="shared" si="160"/>
        <v>0</v>
      </c>
      <c r="AM109" s="295"/>
      <c r="AN109" s="295"/>
      <c r="AO109" s="172">
        <f t="shared" si="161"/>
        <v>0</v>
      </c>
      <c r="AP109" s="295"/>
      <c r="AQ109" s="295"/>
      <c r="AR109" s="172">
        <f t="shared" si="162"/>
        <v>0</v>
      </c>
      <c r="AS109" s="295"/>
      <c r="AT109" s="295"/>
      <c r="AU109" s="172">
        <f t="shared" si="163"/>
        <v>0</v>
      </c>
      <c r="AV109" s="295"/>
      <c r="AW109" s="295"/>
      <c r="AX109" s="172">
        <f t="shared" si="164"/>
        <v>0</v>
      </c>
      <c r="AY109" s="295"/>
      <c r="AZ109" s="295"/>
      <c r="BA109" s="172">
        <f t="shared" si="165"/>
        <v>0</v>
      </c>
      <c r="BB109" s="295"/>
      <c r="BC109" s="295"/>
      <c r="BD109" s="172">
        <f t="shared" si="166"/>
        <v>0</v>
      </c>
      <c r="BE109" s="295"/>
      <c r="BF109" s="295"/>
      <c r="BG109" s="172">
        <f t="shared" si="167"/>
        <v>0</v>
      </c>
      <c r="BH109" s="295"/>
      <c r="BI109" s="295"/>
      <c r="BJ109" s="172">
        <f t="shared" si="168"/>
        <v>0</v>
      </c>
      <c r="BK109" s="295"/>
      <c r="BL109" s="304"/>
      <c r="BM109" s="308"/>
      <c r="BN109" s="312"/>
    </row>
    <row r="110" s="260" customFormat="1" ht="33.95" customHeight="1" outlineLevel="5" spans="2:66">
      <c r="B110" s="172" t="s">
        <v>792</v>
      </c>
      <c r="C110" s="280" t="s">
        <v>973</v>
      </c>
      <c r="D110" s="260" t="s">
        <v>974</v>
      </c>
      <c r="E110" s="172" t="s">
        <v>975</v>
      </c>
      <c r="F110" s="172"/>
      <c r="G110" s="172" t="s">
        <v>936</v>
      </c>
      <c r="H110" s="172">
        <f t="shared" si="152"/>
        <v>0</v>
      </c>
      <c r="I110" s="172" t="s">
        <v>797</v>
      </c>
      <c r="J110" s="172" t="e">
        <f t="shared" si="153"/>
        <v>#DIV/0!</v>
      </c>
      <c r="K110" s="172" t="s">
        <v>798</v>
      </c>
      <c r="L110" s="172" t="e">
        <f t="shared" si="154"/>
        <v>#DIV/0!</v>
      </c>
      <c r="M110" s="172" t="s">
        <v>799</v>
      </c>
      <c r="N110" s="172">
        <f t="shared" si="155"/>
        <v>0</v>
      </c>
      <c r="O110" s="172"/>
      <c r="P110" s="287"/>
      <c r="Q110" s="287"/>
      <c r="R110" s="287"/>
      <c r="S110" s="287"/>
      <c r="T110" s="287"/>
      <c r="U110" s="287"/>
      <c r="V110" s="287"/>
      <c r="W110" s="287"/>
      <c r="X110" s="287"/>
      <c r="Y110" s="287"/>
      <c r="Z110" s="287"/>
      <c r="AA110" s="287"/>
      <c r="AB110" s="172">
        <f t="shared" si="156"/>
        <v>0</v>
      </c>
      <c r="AC110" s="172">
        <f t="shared" si="157"/>
        <v>0</v>
      </c>
      <c r="AD110" s="295"/>
      <c r="AE110" s="295"/>
      <c r="AF110" s="172">
        <f t="shared" si="158"/>
        <v>0</v>
      </c>
      <c r="AG110" s="295"/>
      <c r="AH110" s="295"/>
      <c r="AI110" s="172">
        <f t="shared" si="159"/>
        <v>0</v>
      </c>
      <c r="AJ110" s="295"/>
      <c r="AK110" s="295"/>
      <c r="AL110" s="172">
        <f t="shared" si="160"/>
        <v>0</v>
      </c>
      <c r="AM110" s="295"/>
      <c r="AN110" s="295"/>
      <c r="AO110" s="172">
        <f t="shared" si="161"/>
        <v>0</v>
      </c>
      <c r="AP110" s="295"/>
      <c r="AQ110" s="295"/>
      <c r="AR110" s="172">
        <f t="shared" si="162"/>
        <v>0</v>
      </c>
      <c r="AS110" s="295"/>
      <c r="AT110" s="295"/>
      <c r="AU110" s="172">
        <f t="shared" si="163"/>
        <v>0</v>
      </c>
      <c r="AV110" s="295"/>
      <c r="AW110" s="295"/>
      <c r="AX110" s="172">
        <f t="shared" si="164"/>
        <v>0</v>
      </c>
      <c r="AY110" s="295"/>
      <c r="AZ110" s="295"/>
      <c r="BA110" s="172">
        <f t="shared" si="165"/>
        <v>0</v>
      </c>
      <c r="BB110" s="295"/>
      <c r="BC110" s="295"/>
      <c r="BD110" s="172">
        <f t="shared" si="166"/>
        <v>0</v>
      </c>
      <c r="BE110" s="295"/>
      <c r="BF110" s="295"/>
      <c r="BG110" s="172">
        <f t="shared" si="167"/>
        <v>0</v>
      </c>
      <c r="BH110" s="295"/>
      <c r="BI110" s="295"/>
      <c r="BJ110" s="172">
        <f t="shared" si="168"/>
        <v>0</v>
      </c>
      <c r="BK110" s="295"/>
      <c r="BL110" s="304"/>
      <c r="BM110" s="308"/>
      <c r="BN110" s="312"/>
    </row>
    <row r="111" s="49" customFormat="1" ht="33.95" customHeight="1" outlineLevel="3" spans="2:66">
      <c r="B111" s="112" t="s">
        <v>787</v>
      </c>
      <c r="C111" s="113" t="s">
        <v>976</v>
      </c>
      <c r="D111" s="49" t="s">
        <v>977</v>
      </c>
      <c r="E111" s="112"/>
      <c r="F111" s="112"/>
      <c r="G111" s="112"/>
      <c r="H111" s="112">
        <f>H112+H122+H132+H142</f>
        <v>0</v>
      </c>
      <c r="I111" s="112"/>
      <c r="J111" s="112"/>
      <c r="K111" s="112"/>
      <c r="L111" s="112"/>
      <c r="M111" s="112"/>
      <c r="N111" s="112"/>
      <c r="O111" s="112"/>
      <c r="P111" s="285"/>
      <c r="Q111" s="285"/>
      <c r="R111" s="285"/>
      <c r="S111" s="285"/>
      <c r="T111" s="285"/>
      <c r="U111" s="285"/>
      <c r="V111" s="285"/>
      <c r="W111" s="285"/>
      <c r="X111" s="285"/>
      <c r="Y111" s="285"/>
      <c r="Z111" s="285"/>
      <c r="AA111" s="285"/>
      <c r="AB111" s="112">
        <f>AB112+AB122+AB132+AB142</f>
        <v>0</v>
      </c>
      <c r="AC111" s="112">
        <f>AC112+AC122+AC132+AC142</f>
        <v>0</v>
      </c>
      <c r="AD111" s="112"/>
      <c r="AE111" s="112"/>
      <c r="AF111" s="112">
        <f>AF112+AF122+AF132+AF142</f>
        <v>0</v>
      </c>
      <c r="AG111" s="112"/>
      <c r="AH111" s="112"/>
      <c r="AI111" s="112">
        <f>AI112+AI122+AI132+AI142</f>
        <v>0</v>
      </c>
      <c r="AJ111" s="112"/>
      <c r="AK111" s="112"/>
      <c r="AL111" s="112">
        <f>AL112+AL122+AL132+AL142</f>
        <v>0</v>
      </c>
      <c r="AM111" s="112"/>
      <c r="AN111" s="112"/>
      <c r="AO111" s="112">
        <f>AO112+AO122+AO132+AO142</f>
        <v>0</v>
      </c>
      <c r="AP111" s="112"/>
      <c r="AQ111" s="112"/>
      <c r="AR111" s="112">
        <f>AR112+AR122+AR132+AR142</f>
        <v>0</v>
      </c>
      <c r="AS111" s="112"/>
      <c r="AT111" s="112"/>
      <c r="AU111" s="112">
        <f>AU112+AU122+AU132+AU142</f>
        <v>0</v>
      </c>
      <c r="AV111" s="112"/>
      <c r="AW111" s="112"/>
      <c r="AX111" s="112">
        <f>AX112+AX122+AX132+AX142</f>
        <v>0</v>
      </c>
      <c r="AY111" s="112"/>
      <c r="AZ111" s="112"/>
      <c r="BA111" s="112">
        <f>BA112+BA122+BA132+BA142</f>
        <v>0</v>
      </c>
      <c r="BB111" s="112"/>
      <c r="BC111" s="112"/>
      <c r="BD111" s="112">
        <f>BD112+BD122+BD132+BD142</f>
        <v>0</v>
      </c>
      <c r="BE111" s="112"/>
      <c r="BF111" s="112"/>
      <c r="BG111" s="112">
        <f>BG112+BG122+BG132+BG142</f>
        <v>0</v>
      </c>
      <c r="BH111" s="112"/>
      <c r="BI111" s="112"/>
      <c r="BJ111" s="112">
        <f>BJ112+BJ122+BJ132+BJ142</f>
        <v>0</v>
      </c>
      <c r="BK111" s="112"/>
      <c r="BL111" s="302"/>
      <c r="BM111" s="308"/>
      <c r="BN111" s="310"/>
    </row>
    <row r="112" s="115" customFormat="1" ht="33.95" customHeight="1" outlineLevel="4" spans="2:66">
      <c r="B112" s="116" t="s">
        <v>787</v>
      </c>
      <c r="C112" s="117" t="s">
        <v>118</v>
      </c>
      <c r="D112" s="115" t="s">
        <v>109</v>
      </c>
      <c r="E112" s="116"/>
      <c r="F112" s="116"/>
      <c r="G112" s="116"/>
      <c r="H112" s="116">
        <f>SUM(H113:H121)</f>
        <v>0</v>
      </c>
      <c r="I112" s="116"/>
      <c r="J112" s="116"/>
      <c r="K112" s="116"/>
      <c r="L112" s="116"/>
      <c r="M112" s="116"/>
      <c r="N112" s="116"/>
      <c r="O112" s="116"/>
      <c r="P112" s="286"/>
      <c r="Q112" s="286"/>
      <c r="R112" s="286"/>
      <c r="S112" s="286"/>
      <c r="T112" s="286"/>
      <c r="U112" s="286"/>
      <c r="V112" s="286"/>
      <c r="W112" s="286"/>
      <c r="X112" s="286"/>
      <c r="Y112" s="286"/>
      <c r="Z112" s="286"/>
      <c r="AA112" s="286"/>
      <c r="AB112" s="116">
        <f>SUM(AB113:AB121)</f>
        <v>0</v>
      </c>
      <c r="AC112" s="116">
        <f>SUM(AC113:AC121)</f>
        <v>0</v>
      </c>
      <c r="AD112" s="116"/>
      <c r="AE112" s="116"/>
      <c r="AF112" s="116">
        <f>SUM(AF113:AF121)</f>
        <v>0</v>
      </c>
      <c r="AG112" s="116"/>
      <c r="AH112" s="116"/>
      <c r="AI112" s="116">
        <f>SUM(AI113:AI121)</f>
        <v>0</v>
      </c>
      <c r="AJ112" s="116"/>
      <c r="AK112" s="116"/>
      <c r="AL112" s="116">
        <f>SUM(AL113:AL121)</f>
        <v>0</v>
      </c>
      <c r="AM112" s="116"/>
      <c r="AN112" s="116"/>
      <c r="AO112" s="116">
        <f>SUM(AO113:AO121)</f>
        <v>0</v>
      </c>
      <c r="AP112" s="116"/>
      <c r="AQ112" s="116"/>
      <c r="AR112" s="116">
        <f>SUM(AR113:AR121)</f>
        <v>0</v>
      </c>
      <c r="AS112" s="116"/>
      <c r="AT112" s="116"/>
      <c r="AU112" s="116">
        <f>SUM(AU113:AU121)</f>
        <v>0</v>
      </c>
      <c r="AV112" s="116"/>
      <c r="AW112" s="116"/>
      <c r="AX112" s="116">
        <f>SUM(AX113:AX121)</f>
        <v>0</v>
      </c>
      <c r="AY112" s="116"/>
      <c r="AZ112" s="116"/>
      <c r="BA112" s="116">
        <f>SUM(BA113:BA121)</f>
        <v>0</v>
      </c>
      <c r="BB112" s="116"/>
      <c r="BC112" s="116"/>
      <c r="BD112" s="116">
        <f>SUM(BD113:BD121)</f>
        <v>0</v>
      </c>
      <c r="BE112" s="116"/>
      <c r="BF112" s="116"/>
      <c r="BG112" s="116">
        <f>SUM(BG113:BG121)</f>
        <v>0</v>
      </c>
      <c r="BH112" s="116"/>
      <c r="BI112" s="116"/>
      <c r="BJ112" s="116">
        <f>SUM(BJ113:BJ121)</f>
        <v>0</v>
      </c>
      <c r="BK112" s="116"/>
      <c r="BL112" s="303"/>
      <c r="BM112" s="308"/>
      <c r="BN112" s="311"/>
    </row>
    <row r="113" s="260" customFormat="1" ht="33.95" customHeight="1" outlineLevel="5" spans="2:66">
      <c r="B113" s="172" t="s">
        <v>792</v>
      </c>
      <c r="C113" s="280" t="s">
        <v>978</v>
      </c>
      <c r="D113" s="260" t="s">
        <v>979</v>
      </c>
      <c r="E113" s="172" t="s">
        <v>980</v>
      </c>
      <c r="F113" s="172"/>
      <c r="G113" s="172" t="s">
        <v>796</v>
      </c>
      <c r="H113" s="172">
        <f t="shared" ref="H113:H121" si="169">AB113</f>
        <v>0</v>
      </c>
      <c r="I113" s="172" t="s">
        <v>797</v>
      </c>
      <c r="J113" s="172" t="e">
        <f t="shared" ref="J113:J121" si="170">SUM(AD113,AG113,AJ113,AM113,AP113,AS113,AV113,AY113,BB113,BE113,BH113,BK113)/N113</f>
        <v>#DIV/0!</v>
      </c>
      <c r="K113" s="172" t="s">
        <v>798</v>
      </c>
      <c r="L113" s="172" t="e">
        <f t="shared" ref="L113:L121" si="171">H113/N113/J113</f>
        <v>#DIV/0!</v>
      </c>
      <c r="M113" s="172" t="s">
        <v>799</v>
      </c>
      <c r="N113" s="172">
        <f t="shared" ref="N113:N121" si="172">COUNTIF(AD113,"&gt;0")+COUNTIF(AG113,"&gt;0")+COUNTIF(AJ113,"&gt;0")+COUNTIF(AM113,"&gt;0")+COUNTIF(AP113,"&gt;0")+COUNTIF(AS113,"&gt;0")+COUNTIF(AV113,"&gt;0")+COUNTIF(AY113,"&gt;0")+COUNTIF(BB113,"&gt;0")+COUNTIF(BE113,"&gt;0")+COUNTIF(BH113,"&gt;0")+COUNTIF(BK113,"&gt;0")</f>
        <v>0</v>
      </c>
      <c r="O113" s="172"/>
      <c r="P113" s="287"/>
      <c r="Q113" s="287"/>
      <c r="R113" s="287"/>
      <c r="S113" s="287"/>
      <c r="T113" s="287"/>
      <c r="U113" s="287"/>
      <c r="V113" s="287"/>
      <c r="W113" s="287"/>
      <c r="X113" s="287"/>
      <c r="Y113" s="287"/>
      <c r="Z113" s="287"/>
      <c r="AA113" s="287"/>
      <c r="AB113" s="172">
        <f t="shared" ref="AB113:AB121" si="173">SUM(AC113,AF113,AI113,AL113,AO113,AR113,AU113,AX113,BA113,BD113,BG113,BJ113)</f>
        <v>0</v>
      </c>
      <c r="AC113" s="172">
        <f t="shared" ref="AC113:AC121" si="174">AD113*AE113</f>
        <v>0</v>
      </c>
      <c r="AD113" s="172">
        <f>SUMIFS('1-2 人员岗位信息'!F:F,'1-2 人员岗位信息'!$C:$C,"自有人员",'1-2 人员岗位信息'!$B:$B,$D113)</f>
        <v>0</v>
      </c>
      <c r="AE113" s="295">
        <f>IFERROR(自有人工预算!E25/AD113,0)</f>
        <v>0</v>
      </c>
      <c r="AF113" s="172">
        <f t="shared" ref="AF113:AF121" si="175">AG113*AH113</f>
        <v>0</v>
      </c>
      <c r="AG113" s="172">
        <f>SUMIFS('1-2 人员岗位信息'!G:G,'1-2 人员岗位信息'!$C:$C,"自有人员",'1-2 人员岗位信息'!$B:$B,$D113)</f>
        <v>0</v>
      </c>
      <c r="AH113" s="295">
        <f>IFERROR(自有人工预算!F25/AG113,0)</f>
        <v>0</v>
      </c>
      <c r="AI113" s="172">
        <f t="shared" ref="AI113:AI121" si="176">AJ113*AK113</f>
        <v>0</v>
      </c>
      <c r="AJ113" s="172">
        <f>SUMIFS('1-2 人员岗位信息'!H:H,'1-2 人员岗位信息'!$C:$C,"自有人员",'1-2 人员岗位信息'!$B:$B,$D113)</f>
        <v>0</v>
      </c>
      <c r="AK113" s="295">
        <f>IFERROR(自有人工预算!G25/AJ113,0)</f>
        <v>0</v>
      </c>
      <c r="AL113" s="172">
        <f t="shared" ref="AL113:AL121" si="177">AM113*AN113</f>
        <v>0</v>
      </c>
      <c r="AM113" s="172">
        <f>SUMIFS('1-2 人员岗位信息'!I:I,'1-2 人员岗位信息'!$C:$C,"自有人员",'1-2 人员岗位信息'!$B:$B,$D113)</f>
        <v>0</v>
      </c>
      <c r="AN113" s="295">
        <f>IFERROR(自有人工预算!H25/AM113,0)</f>
        <v>0</v>
      </c>
      <c r="AO113" s="172">
        <f t="shared" ref="AO113:AO121" si="178">AP113*AQ113</f>
        <v>0</v>
      </c>
      <c r="AP113" s="172">
        <f>SUMIFS('1-2 人员岗位信息'!J:J,'1-2 人员岗位信息'!$C:$C,"自有人员",'1-2 人员岗位信息'!$B:$B,$D113)</f>
        <v>0</v>
      </c>
      <c r="AQ113" s="295">
        <f>IFERROR(自有人工预算!I25/AP113,0)</f>
        <v>0</v>
      </c>
      <c r="AR113" s="172">
        <f t="shared" ref="AR113:AR121" si="179">AS113*AT113</f>
        <v>0</v>
      </c>
      <c r="AS113" s="172">
        <f>SUMIFS('1-2 人员岗位信息'!K:K,'1-2 人员岗位信息'!$C:$C,"自有人员",'1-2 人员岗位信息'!$B:$B,$D113)</f>
        <v>0</v>
      </c>
      <c r="AT113" s="295">
        <f>IFERROR(自有人工预算!J25/AS113,0)</f>
        <v>0</v>
      </c>
      <c r="AU113" s="172">
        <f t="shared" ref="AU113:AU121" si="180">AV113*AW113</f>
        <v>0</v>
      </c>
      <c r="AV113" s="172">
        <f>SUMIFS('1-2 人员岗位信息'!L:L,'1-2 人员岗位信息'!$C:$C,"自有人员",'1-2 人员岗位信息'!$B:$B,$D113)</f>
        <v>0</v>
      </c>
      <c r="AW113" s="295">
        <f>IFERROR(自有人工预算!K25/AV113,0)</f>
        <v>0</v>
      </c>
      <c r="AX113" s="172">
        <f t="shared" ref="AX113:AX121" si="181">AY113*AZ113</f>
        <v>0</v>
      </c>
      <c r="AY113" s="172">
        <f>SUMIFS('1-2 人员岗位信息'!M:M,'1-2 人员岗位信息'!$C:$C,"自有人员",'1-2 人员岗位信息'!$B:$B,$D113)</f>
        <v>0</v>
      </c>
      <c r="AZ113" s="295">
        <f>IFERROR(自有人工预算!L25/AY113,0)</f>
        <v>0</v>
      </c>
      <c r="BA113" s="172">
        <f t="shared" ref="BA113:BA121" si="182">BB113*BC113</f>
        <v>0</v>
      </c>
      <c r="BB113" s="172">
        <f>SUMIFS('1-2 人员岗位信息'!N:N,'1-2 人员岗位信息'!$C:$C,"自有人员",'1-2 人员岗位信息'!$B:$B,$D113)</f>
        <v>0</v>
      </c>
      <c r="BC113" s="295">
        <f>IFERROR(自有人工预算!M25/BB113,0)</f>
        <v>0</v>
      </c>
      <c r="BD113" s="172">
        <f t="shared" ref="BD113:BD121" si="183">BE113*BF113</f>
        <v>0</v>
      </c>
      <c r="BE113" s="172">
        <f>SUMIFS('1-2 人员岗位信息'!O:O,'1-2 人员岗位信息'!$C:$C,"自有人员",'1-2 人员岗位信息'!$B:$B,$D113)</f>
        <v>0</v>
      </c>
      <c r="BF113" s="295">
        <f>IFERROR(自有人工预算!N25/BE113,0)</f>
        <v>0</v>
      </c>
      <c r="BG113" s="172">
        <f t="shared" ref="BG113:BG121" si="184">BH113*BI113</f>
        <v>0</v>
      </c>
      <c r="BH113" s="172">
        <f>SUMIFS('1-2 人员岗位信息'!P:P,'1-2 人员岗位信息'!$C:$C,"自有人员",'1-2 人员岗位信息'!$B:$B,$D113)</f>
        <v>0</v>
      </c>
      <c r="BI113" s="295">
        <f>IFERROR(自有人工预算!O25/BH113,0)</f>
        <v>0</v>
      </c>
      <c r="BJ113" s="172">
        <f t="shared" ref="BJ113:BJ121" si="185">BK113*BL113</f>
        <v>0</v>
      </c>
      <c r="BK113" s="172">
        <f>SUMIFS('1-2 人员岗位信息'!Q:Q,'1-2 人员岗位信息'!$C:$C,"自有人员",'1-2 人员岗位信息'!$B:$B,$D113)</f>
        <v>0</v>
      </c>
      <c r="BL113" s="295">
        <f>IFERROR(自有人工预算!P25/BK113,0)</f>
        <v>0</v>
      </c>
      <c r="BM113" s="308"/>
      <c r="BN113" s="312"/>
    </row>
    <row r="114" s="260" customFormat="1" ht="33.95" customHeight="1" outlineLevel="5" spans="2:66">
      <c r="B114" s="172" t="s">
        <v>792</v>
      </c>
      <c r="C114" s="280" t="s">
        <v>981</v>
      </c>
      <c r="D114" s="260" t="s">
        <v>982</v>
      </c>
      <c r="E114" s="172" t="s">
        <v>983</v>
      </c>
      <c r="F114" s="172"/>
      <c r="G114" s="172" t="s">
        <v>796</v>
      </c>
      <c r="H114" s="172">
        <f t="shared" si="169"/>
        <v>0</v>
      </c>
      <c r="I114" s="172" t="s">
        <v>797</v>
      </c>
      <c r="J114" s="172" t="e">
        <f t="shared" si="170"/>
        <v>#DIV/0!</v>
      </c>
      <c r="K114" s="172" t="s">
        <v>798</v>
      </c>
      <c r="L114" s="172" t="e">
        <f t="shared" si="171"/>
        <v>#DIV/0!</v>
      </c>
      <c r="M114" s="172" t="s">
        <v>799</v>
      </c>
      <c r="N114" s="172">
        <f t="shared" si="172"/>
        <v>0</v>
      </c>
      <c r="O114" s="172"/>
      <c r="P114" s="287"/>
      <c r="Q114" s="287"/>
      <c r="R114" s="287"/>
      <c r="S114" s="287"/>
      <c r="T114" s="287"/>
      <c r="U114" s="287"/>
      <c r="V114" s="287"/>
      <c r="W114" s="287"/>
      <c r="X114" s="287"/>
      <c r="Y114" s="287"/>
      <c r="Z114" s="287"/>
      <c r="AA114" s="287"/>
      <c r="AB114" s="172">
        <f t="shared" si="173"/>
        <v>0</v>
      </c>
      <c r="AC114" s="172">
        <f t="shared" si="174"/>
        <v>0</v>
      </c>
      <c r="AD114" s="172">
        <f>SUMIFS('1-2 人员岗位信息'!F:F,'1-2 人员岗位信息'!$C:$C,"自有人员",'1-2 人员岗位信息'!$B:$B,$D114)</f>
        <v>0</v>
      </c>
      <c r="AE114" s="295"/>
      <c r="AF114" s="172">
        <f t="shared" si="175"/>
        <v>0</v>
      </c>
      <c r="AG114" s="172">
        <f>SUMIFS('1-2 人员岗位信息'!G:G,'1-2 人员岗位信息'!$C:$C,"自有人员",'1-2 人员岗位信息'!$B:$B,$D114)</f>
        <v>0</v>
      </c>
      <c r="AH114" s="295"/>
      <c r="AI114" s="172">
        <f t="shared" si="176"/>
        <v>0</v>
      </c>
      <c r="AJ114" s="172">
        <f>SUMIFS('1-2 人员岗位信息'!H:H,'1-2 人员岗位信息'!$C:$C,"自有人员",'1-2 人员岗位信息'!$B:$B,$D114)</f>
        <v>0</v>
      </c>
      <c r="AK114" s="295"/>
      <c r="AL114" s="172">
        <f t="shared" si="177"/>
        <v>0</v>
      </c>
      <c r="AM114" s="172">
        <f>SUMIFS('1-2 人员岗位信息'!I:I,'1-2 人员岗位信息'!$C:$C,"自有人员",'1-2 人员岗位信息'!$B:$B,$D114)</f>
        <v>0</v>
      </c>
      <c r="AN114" s="295"/>
      <c r="AO114" s="172">
        <f t="shared" si="178"/>
        <v>0</v>
      </c>
      <c r="AP114" s="172">
        <f>SUMIFS('1-2 人员岗位信息'!J:J,'1-2 人员岗位信息'!$C:$C,"自有人员",'1-2 人员岗位信息'!$B:$B,$D114)</f>
        <v>0</v>
      </c>
      <c r="AQ114" s="295"/>
      <c r="AR114" s="172">
        <f t="shared" si="179"/>
        <v>0</v>
      </c>
      <c r="AS114" s="172">
        <f>SUMIFS('1-2 人员岗位信息'!K:K,'1-2 人员岗位信息'!$C:$C,"自有人员",'1-2 人员岗位信息'!$B:$B,$D114)</f>
        <v>0</v>
      </c>
      <c r="AT114" s="295"/>
      <c r="AU114" s="172">
        <f t="shared" si="180"/>
        <v>0</v>
      </c>
      <c r="AV114" s="172">
        <f>SUMIFS('1-2 人员岗位信息'!L:L,'1-2 人员岗位信息'!$C:$C,"自有人员",'1-2 人员岗位信息'!$B:$B,$D114)</f>
        <v>0</v>
      </c>
      <c r="AW114" s="295"/>
      <c r="AX114" s="172">
        <f t="shared" si="181"/>
        <v>0</v>
      </c>
      <c r="AY114" s="172">
        <f>SUMIFS('1-2 人员岗位信息'!M:M,'1-2 人员岗位信息'!$C:$C,"自有人员",'1-2 人员岗位信息'!$B:$B,$D114)</f>
        <v>0</v>
      </c>
      <c r="AZ114" s="295"/>
      <c r="BA114" s="172">
        <f t="shared" si="182"/>
        <v>0</v>
      </c>
      <c r="BB114" s="172">
        <f>SUMIFS('1-2 人员岗位信息'!N:N,'1-2 人员岗位信息'!$C:$C,"自有人员",'1-2 人员岗位信息'!$B:$B,$D114)</f>
        <v>0</v>
      </c>
      <c r="BC114" s="295"/>
      <c r="BD114" s="172">
        <f t="shared" si="183"/>
        <v>0</v>
      </c>
      <c r="BE114" s="172">
        <f>SUMIFS('1-2 人员岗位信息'!O:O,'1-2 人员岗位信息'!$C:$C,"自有人员",'1-2 人员岗位信息'!$B:$B,$D114)</f>
        <v>0</v>
      </c>
      <c r="BF114" s="295"/>
      <c r="BG114" s="172">
        <f t="shared" si="184"/>
        <v>0</v>
      </c>
      <c r="BH114" s="172">
        <f>SUMIFS('1-2 人员岗位信息'!P:P,'1-2 人员岗位信息'!$C:$C,"自有人员",'1-2 人员岗位信息'!$B:$B,$D114)</f>
        <v>0</v>
      </c>
      <c r="BI114" s="295"/>
      <c r="BJ114" s="172">
        <f t="shared" si="185"/>
        <v>0</v>
      </c>
      <c r="BK114" s="172">
        <f>SUMIFS('1-2 人员岗位信息'!Q:Q,'1-2 人员岗位信息'!$C:$C,"自有人员",'1-2 人员岗位信息'!$B:$B,$D114)</f>
        <v>0</v>
      </c>
      <c r="BL114" s="304"/>
      <c r="BM114" s="308"/>
      <c r="BN114" s="312"/>
    </row>
    <row r="115" s="260" customFormat="1" ht="33.95" customHeight="1" outlineLevel="5" spans="2:66">
      <c r="B115" s="172" t="s">
        <v>792</v>
      </c>
      <c r="C115" s="280" t="s">
        <v>984</v>
      </c>
      <c r="D115" s="260" t="s">
        <v>985</v>
      </c>
      <c r="E115" s="172" t="s">
        <v>986</v>
      </c>
      <c r="F115" s="172"/>
      <c r="G115" s="172" t="s">
        <v>796</v>
      </c>
      <c r="H115" s="172">
        <f t="shared" si="169"/>
        <v>0</v>
      </c>
      <c r="I115" s="172" t="s">
        <v>797</v>
      </c>
      <c r="J115" s="172" t="e">
        <f t="shared" si="170"/>
        <v>#DIV/0!</v>
      </c>
      <c r="K115" s="172" t="s">
        <v>798</v>
      </c>
      <c r="L115" s="172" t="e">
        <f t="shared" si="171"/>
        <v>#DIV/0!</v>
      </c>
      <c r="M115" s="172" t="s">
        <v>799</v>
      </c>
      <c r="N115" s="172">
        <f t="shared" si="172"/>
        <v>0</v>
      </c>
      <c r="O115" s="172"/>
      <c r="P115" s="287"/>
      <c r="Q115" s="287"/>
      <c r="R115" s="287"/>
      <c r="S115" s="287"/>
      <c r="T115" s="287"/>
      <c r="U115" s="287"/>
      <c r="V115" s="287"/>
      <c r="W115" s="287"/>
      <c r="X115" s="287"/>
      <c r="Y115" s="287"/>
      <c r="Z115" s="287"/>
      <c r="AA115" s="287"/>
      <c r="AB115" s="172">
        <f t="shared" si="173"/>
        <v>0</v>
      </c>
      <c r="AC115" s="172">
        <f t="shared" si="174"/>
        <v>0</v>
      </c>
      <c r="AD115" s="172">
        <f>SUMIFS('1-2 人员岗位信息'!F:F,'1-2 人员岗位信息'!$C:$C,"自有人员",'1-2 人员岗位信息'!$B:$B,$D115)</f>
        <v>0</v>
      </c>
      <c r="AE115" s="295"/>
      <c r="AF115" s="172">
        <f t="shared" si="175"/>
        <v>0</v>
      </c>
      <c r="AG115" s="172">
        <f>SUMIFS('1-2 人员岗位信息'!G:G,'1-2 人员岗位信息'!$C:$C,"自有人员",'1-2 人员岗位信息'!$B:$B,$D115)</f>
        <v>0</v>
      </c>
      <c r="AH115" s="295"/>
      <c r="AI115" s="172">
        <f t="shared" si="176"/>
        <v>0</v>
      </c>
      <c r="AJ115" s="172">
        <f>SUMIFS('1-2 人员岗位信息'!H:H,'1-2 人员岗位信息'!$C:$C,"自有人员",'1-2 人员岗位信息'!$B:$B,$D115)</f>
        <v>0</v>
      </c>
      <c r="AK115" s="295"/>
      <c r="AL115" s="172">
        <f t="shared" si="177"/>
        <v>0</v>
      </c>
      <c r="AM115" s="172">
        <f>SUMIFS('1-2 人员岗位信息'!I:I,'1-2 人员岗位信息'!$C:$C,"自有人员",'1-2 人员岗位信息'!$B:$B,$D115)</f>
        <v>0</v>
      </c>
      <c r="AN115" s="295"/>
      <c r="AO115" s="172">
        <f t="shared" si="178"/>
        <v>0</v>
      </c>
      <c r="AP115" s="172">
        <f>SUMIFS('1-2 人员岗位信息'!J:J,'1-2 人员岗位信息'!$C:$C,"自有人员",'1-2 人员岗位信息'!$B:$B,$D115)</f>
        <v>0</v>
      </c>
      <c r="AQ115" s="295"/>
      <c r="AR115" s="172">
        <f t="shared" si="179"/>
        <v>0</v>
      </c>
      <c r="AS115" s="172">
        <f>SUMIFS('1-2 人员岗位信息'!K:K,'1-2 人员岗位信息'!$C:$C,"自有人员",'1-2 人员岗位信息'!$B:$B,$D115)</f>
        <v>0</v>
      </c>
      <c r="AT115" s="295"/>
      <c r="AU115" s="172">
        <f t="shared" si="180"/>
        <v>0</v>
      </c>
      <c r="AV115" s="172">
        <f>SUMIFS('1-2 人员岗位信息'!L:L,'1-2 人员岗位信息'!$C:$C,"自有人员",'1-2 人员岗位信息'!$B:$B,$D115)</f>
        <v>0</v>
      </c>
      <c r="AW115" s="295"/>
      <c r="AX115" s="172">
        <f t="shared" si="181"/>
        <v>0</v>
      </c>
      <c r="AY115" s="172">
        <f>SUMIFS('1-2 人员岗位信息'!M:M,'1-2 人员岗位信息'!$C:$C,"自有人员",'1-2 人员岗位信息'!$B:$B,$D115)</f>
        <v>0</v>
      </c>
      <c r="AZ115" s="295"/>
      <c r="BA115" s="172">
        <f t="shared" si="182"/>
        <v>0</v>
      </c>
      <c r="BB115" s="172">
        <f>SUMIFS('1-2 人员岗位信息'!N:N,'1-2 人员岗位信息'!$C:$C,"自有人员",'1-2 人员岗位信息'!$B:$B,$D115)</f>
        <v>0</v>
      </c>
      <c r="BC115" s="295"/>
      <c r="BD115" s="172">
        <f t="shared" si="183"/>
        <v>0</v>
      </c>
      <c r="BE115" s="172">
        <f>SUMIFS('1-2 人员岗位信息'!O:O,'1-2 人员岗位信息'!$C:$C,"自有人员",'1-2 人员岗位信息'!$B:$B,$D115)</f>
        <v>0</v>
      </c>
      <c r="BF115" s="295"/>
      <c r="BG115" s="172">
        <f t="shared" si="184"/>
        <v>0</v>
      </c>
      <c r="BH115" s="172">
        <f>SUMIFS('1-2 人员岗位信息'!P:P,'1-2 人员岗位信息'!$C:$C,"自有人员",'1-2 人员岗位信息'!$B:$B,$D115)</f>
        <v>0</v>
      </c>
      <c r="BI115" s="295"/>
      <c r="BJ115" s="172">
        <f t="shared" si="185"/>
        <v>0</v>
      </c>
      <c r="BK115" s="172">
        <f>SUMIFS('1-2 人员岗位信息'!Q:Q,'1-2 人员岗位信息'!$C:$C,"自有人员",'1-2 人员岗位信息'!$B:$B,$D115)</f>
        <v>0</v>
      </c>
      <c r="BL115" s="304"/>
      <c r="BM115" s="308"/>
      <c r="BN115" s="312"/>
    </row>
    <row r="116" s="260" customFormat="1" ht="33.95" customHeight="1" outlineLevel="5" spans="2:66">
      <c r="B116" s="172" t="s">
        <v>792</v>
      </c>
      <c r="C116" s="280" t="s">
        <v>987</v>
      </c>
      <c r="D116" s="260" t="s">
        <v>988</v>
      </c>
      <c r="E116" s="172" t="s">
        <v>989</v>
      </c>
      <c r="F116" s="172"/>
      <c r="G116" s="172" t="s">
        <v>796</v>
      </c>
      <c r="H116" s="172">
        <f t="shared" si="169"/>
        <v>0</v>
      </c>
      <c r="I116" s="172" t="s">
        <v>797</v>
      </c>
      <c r="J116" s="172" t="e">
        <f t="shared" si="170"/>
        <v>#DIV/0!</v>
      </c>
      <c r="K116" s="172" t="s">
        <v>798</v>
      </c>
      <c r="L116" s="172" t="e">
        <f t="shared" si="171"/>
        <v>#DIV/0!</v>
      </c>
      <c r="M116" s="172" t="s">
        <v>799</v>
      </c>
      <c r="N116" s="172">
        <f t="shared" si="172"/>
        <v>0</v>
      </c>
      <c r="O116" s="172"/>
      <c r="P116" s="287"/>
      <c r="Q116" s="287"/>
      <c r="R116" s="287"/>
      <c r="S116" s="287"/>
      <c r="T116" s="287"/>
      <c r="U116" s="287"/>
      <c r="V116" s="287"/>
      <c r="W116" s="287"/>
      <c r="X116" s="287"/>
      <c r="Y116" s="287"/>
      <c r="Z116" s="287"/>
      <c r="AA116" s="287"/>
      <c r="AB116" s="172">
        <f t="shared" si="173"/>
        <v>0</v>
      </c>
      <c r="AC116" s="172">
        <f t="shared" si="174"/>
        <v>0</v>
      </c>
      <c r="AD116" s="172">
        <f>SUMIFS('1-2 人员岗位信息'!F:F,'1-2 人员岗位信息'!$C:$C,"自有人员",'1-2 人员岗位信息'!$B:$B,$D116)</f>
        <v>0</v>
      </c>
      <c r="AE116" s="295"/>
      <c r="AF116" s="172">
        <f t="shared" si="175"/>
        <v>0</v>
      </c>
      <c r="AG116" s="172">
        <f>SUMIFS('1-2 人员岗位信息'!G:G,'1-2 人员岗位信息'!$C:$C,"自有人员",'1-2 人员岗位信息'!$B:$B,$D116)</f>
        <v>0</v>
      </c>
      <c r="AH116" s="295"/>
      <c r="AI116" s="172">
        <f t="shared" si="176"/>
        <v>0</v>
      </c>
      <c r="AJ116" s="172">
        <f>SUMIFS('1-2 人员岗位信息'!H:H,'1-2 人员岗位信息'!$C:$C,"自有人员",'1-2 人员岗位信息'!$B:$B,$D116)</f>
        <v>0</v>
      </c>
      <c r="AK116" s="295"/>
      <c r="AL116" s="172">
        <f t="shared" si="177"/>
        <v>0</v>
      </c>
      <c r="AM116" s="172">
        <f>SUMIFS('1-2 人员岗位信息'!I:I,'1-2 人员岗位信息'!$C:$C,"自有人员",'1-2 人员岗位信息'!$B:$B,$D116)</f>
        <v>0</v>
      </c>
      <c r="AN116" s="295"/>
      <c r="AO116" s="172">
        <f t="shared" si="178"/>
        <v>0</v>
      </c>
      <c r="AP116" s="172">
        <f>SUMIFS('1-2 人员岗位信息'!J:J,'1-2 人员岗位信息'!$C:$C,"自有人员",'1-2 人员岗位信息'!$B:$B,$D116)</f>
        <v>0</v>
      </c>
      <c r="AQ116" s="295"/>
      <c r="AR116" s="172">
        <f t="shared" si="179"/>
        <v>0</v>
      </c>
      <c r="AS116" s="172">
        <f>SUMIFS('1-2 人员岗位信息'!K:K,'1-2 人员岗位信息'!$C:$C,"自有人员",'1-2 人员岗位信息'!$B:$B,$D116)</f>
        <v>0</v>
      </c>
      <c r="AT116" s="295"/>
      <c r="AU116" s="172">
        <f t="shared" si="180"/>
        <v>0</v>
      </c>
      <c r="AV116" s="172">
        <f>SUMIFS('1-2 人员岗位信息'!L:L,'1-2 人员岗位信息'!$C:$C,"自有人员",'1-2 人员岗位信息'!$B:$B,$D116)</f>
        <v>0</v>
      </c>
      <c r="AW116" s="295"/>
      <c r="AX116" s="172">
        <f t="shared" si="181"/>
        <v>0</v>
      </c>
      <c r="AY116" s="172">
        <f>SUMIFS('1-2 人员岗位信息'!M:M,'1-2 人员岗位信息'!$C:$C,"自有人员",'1-2 人员岗位信息'!$B:$B,$D116)</f>
        <v>0</v>
      </c>
      <c r="AZ116" s="295"/>
      <c r="BA116" s="172">
        <f t="shared" si="182"/>
        <v>0</v>
      </c>
      <c r="BB116" s="172">
        <f>SUMIFS('1-2 人员岗位信息'!N:N,'1-2 人员岗位信息'!$C:$C,"自有人员",'1-2 人员岗位信息'!$B:$B,$D116)</f>
        <v>0</v>
      </c>
      <c r="BC116" s="295"/>
      <c r="BD116" s="172">
        <f t="shared" si="183"/>
        <v>0</v>
      </c>
      <c r="BE116" s="172">
        <f>SUMIFS('1-2 人员岗位信息'!O:O,'1-2 人员岗位信息'!$C:$C,"自有人员",'1-2 人员岗位信息'!$B:$B,$D116)</f>
        <v>0</v>
      </c>
      <c r="BF116" s="295"/>
      <c r="BG116" s="172">
        <f t="shared" si="184"/>
        <v>0</v>
      </c>
      <c r="BH116" s="172">
        <f>SUMIFS('1-2 人员岗位信息'!P:P,'1-2 人员岗位信息'!$C:$C,"自有人员",'1-2 人员岗位信息'!$B:$B,$D116)</f>
        <v>0</v>
      </c>
      <c r="BI116" s="295"/>
      <c r="BJ116" s="172">
        <f t="shared" si="185"/>
        <v>0</v>
      </c>
      <c r="BK116" s="172">
        <f>SUMIFS('1-2 人员岗位信息'!Q:Q,'1-2 人员岗位信息'!$C:$C,"自有人员",'1-2 人员岗位信息'!$B:$B,$D116)</f>
        <v>0</v>
      </c>
      <c r="BL116" s="304"/>
      <c r="BM116" s="308"/>
      <c r="BN116" s="312"/>
    </row>
    <row r="117" s="260" customFormat="1" ht="33.95" customHeight="1" outlineLevel="5" spans="2:66">
      <c r="B117" s="172" t="s">
        <v>792</v>
      </c>
      <c r="C117" s="280" t="s">
        <v>990</v>
      </c>
      <c r="D117" s="260" t="s">
        <v>991</v>
      </c>
      <c r="E117" s="172" t="s">
        <v>989</v>
      </c>
      <c r="F117" s="172"/>
      <c r="G117" s="172" t="s">
        <v>796</v>
      </c>
      <c r="H117" s="172">
        <f t="shared" si="169"/>
        <v>0</v>
      </c>
      <c r="I117" s="172" t="s">
        <v>797</v>
      </c>
      <c r="J117" s="172" t="e">
        <f t="shared" si="170"/>
        <v>#DIV/0!</v>
      </c>
      <c r="K117" s="172" t="s">
        <v>798</v>
      </c>
      <c r="L117" s="172" t="e">
        <f t="shared" si="171"/>
        <v>#DIV/0!</v>
      </c>
      <c r="M117" s="172" t="s">
        <v>799</v>
      </c>
      <c r="N117" s="172">
        <f t="shared" si="172"/>
        <v>0</v>
      </c>
      <c r="O117" s="172"/>
      <c r="P117" s="287"/>
      <c r="Q117" s="287"/>
      <c r="R117" s="287"/>
      <c r="S117" s="287"/>
      <c r="T117" s="287"/>
      <c r="U117" s="287"/>
      <c r="V117" s="287"/>
      <c r="W117" s="287"/>
      <c r="X117" s="287"/>
      <c r="Y117" s="287"/>
      <c r="Z117" s="287"/>
      <c r="AA117" s="287"/>
      <c r="AB117" s="172">
        <f t="shared" si="173"/>
        <v>0</v>
      </c>
      <c r="AC117" s="172">
        <f t="shared" si="174"/>
        <v>0</v>
      </c>
      <c r="AD117" s="172">
        <f>SUMIFS('1-2 人员岗位信息'!F:F,'1-2 人员岗位信息'!$C:$C,"自有人员",'1-2 人员岗位信息'!$B:$B,$D117)</f>
        <v>0</v>
      </c>
      <c r="AE117" s="295"/>
      <c r="AF117" s="172">
        <f t="shared" si="175"/>
        <v>0</v>
      </c>
      <c r="AG117" s="172">
        <f>SUMIFS('1-2 人员岗位信息'!G:G,'1-2 人员岗位信息'!$C:$C,"自有人员",'1-2 人员岗位信息'!$B:$B,$D117)</f>
        <v>0</v>
      </c>
      <c r="AH117" s="295"/>
      <c r="AI117" s="172">
        <f t="shared" si="176"/>
        <v>0</v>
      </c>
      <c r="AJ117" s="172">
        <f>SUMIFS('1-2 人员岗位信息'!H:H,'1-2 人员岗位信息'!$C:$C,"自有人员",'1-2 人员岗位信息'!$B:$B,$D117)</f>
        <v>0</v>
      </c>
      <c r="AK117" s="295"/>
      <c r="AL117" s="172">
        <f t="shared" si="177"/>
        <v>0</v>
      </c>
      <c r="AM117" s="172">
        <f>SUMIFS('1-2 人员岗位信息'!I:I,'1-2 人员岗位信息'!$C:$C,"自有人员",'1-2 人员岗位信息'!$B:$B,$D117)</f>
        <v>0</v>
      </c>
      <c r="AN117" s="295"/>
      <c r="AO117" s="172">
        <f t="shared" si="178"/>
        <v>0</v>
      </c>
      <c r="AP117" s="172">
        <f>SUMIFS('1-2 人员岗位信息'!J:J,'1-2 人员岗位信息'!$C:$C,"自有人员",'1-2 人员岗位信息'!$B:$B,$D117)</f>
        <v>0</v>
      </c>
      <c r="AQ117" s="295"/>
      <c r="AR117" s="172">
        <f t="shared" si="179"/>
        <v>0</v>
      </c>
      <c r="AS117" s="172">
        <f>SUMIFS('1-2 人员岗位信息'!K:K,'1-2 人员岗位信息'!$C:$C,"自有人员",'1-2 人员岗位信息'!$B:$B,$D117)</f>
        <v>0</v>
      </c>
      <c r="AT117" s="295"/>
      <c r="AU117" s="172">
        <f t="shared" si="180"/>
        <v>0</v>
      </c>
      <c r="AV117" s="172">
        <f>SUMIFS('1-2 人员岗位信息'!L:L,'1-2 人员岗位信息'!$C:$C,"自有人员",'1-2 人员岗位信息'!$B:$B,$D117)</f>
        <v>0</v>
      </c>
      <c r="AW117" s="295"/>
      <c r="AX117" s="172">
        <f t="shared" si="181"/>
        <v>0</v>
      </c>
      <c r="AY117" s="172">
        <f>SUMIFS('1-2 人员岗位信息'!M:M,'1-2 人员岗位信息'!$C:$C,"自有人员",'1-2 人员岗位信息'!$B:$B,$D117)</f>
        <v>0</v>
      </c>
      <c r="AZ117" s="295"/>
      <c r="BA117" s="172">
        <f t="shared" si="182"/>
        <v>0</v>
      </c>
      <c r="BB117" s="172">
        <f>SUMIFS('1-2 人员岗位信息'!N:N,'1-2 人员岗位信息'!$C:$C,"自有人员",'1-2 人员岗位信息'!$B:$B,$D117)</f>
        <v>0</v>
      </c>
      <c r="BC117" s="295"/>
      <c r="BD117" s="172">
        <f t="shared" si="183"/>
        <v>0</v>
      </c>
      <c r="BE117" s="172">
        <f>SUMIFS('1-2 人员岗位信息'!O:O,'1-2 人员岗位信息'!$C:$C,"自有人员",'1-2 人员岗位信息'!$B:$B,$D117)</f>
        <v>0</v>
      </c>
      <c r="BF117" s="295"/>
      <c r="BG117" s="172">
        <f t="shared" si="184"/>
        <v>0</v>
      </c>
      <c r="BH117" s="172">
        <f>SUMIFS('1-2 人员岗位信息'!P:P,'1-2 人员岗位信息'!$C:$C,"自有人员",'1-2 人员岗位信息'!$B:$B,$D117)</f>
        <v>0</v>
      </c>
      <c r="BI117" s="295"/>
      <c r="BJ117" s="172">
        <f t="shared" si="185"/>
        <v>0</v>
      </c>
      <c r="BK117" s="172">
        <f>SUMIFS('1-2 人员岗位信息'!Q:Q,'1-2 人员岗位信息'!$C:$C,"自有人员",'1-2 人员岗位信息'!$B:$B,$D117)</f>
        <v>0</v>
      </c>
      <c r="BL117" s="304"/>
      <c r="BM117" s="308"/>
      <c r="BN117" s="312"/>
    </row>
    <row r="118" s="260" customFormat="1" ht="33.95" customHeight="1" outlineLevel="5" spans="2:66">
      <c r="B118" s="172" t="s">
        <v>792</v>
      </c>
      <c r="C118" s="280" t="s">
        <v>992</v>
      </c>
      <c r="D118" s="260" t="s">
        <v>993</v>
      </c>
      <c r="E118" s="172" t="s">
        <v>989</v>
      </c>
      <c r="F118" s="172"/>
      <c r="G118" s="172" t="s">
        <v>796</v>
      </c>
      <c r="H118" s="172">
        <f t="shared" si="169"/>
        <v>0</v>
      </c>
      <c r="I118" s="172" t="s">
        <v>797</v>
      </c>
      <c r="J118" s="172" t="e">
        <f t="shared" si="170"/>
        <v>#DIV/0!</v>
      </c>
      <c r="K118" s="172" t="s">
        <v>798</v>
      </c>
      <c r="L118" s="172" t="e">
        <f t="shared" si="171"/>
        <v>#DIV/0!</v>
      </c>
      <c r="M118" s="172" t="s">
        <v>799</v>
      </c>
      <c r="N118" s="172">
        <f t="shared" si="172"/>
        <v>0</v>
      </c>
      <c r="O118" s="172"/>
      <c r="P118" s="287"/>
      <c r="Q118" s="287"/>
      <c r="R118" s="287"/>
      <c r="S118" s="287"/>
      <c r="T118" s="287"/>
      <c r="U118" s="287"/>
      <c r="V118" s="287"/>
      <c r="W118" s="287"/>
      <c r="X118" s="287"/>
      <c r="Y118" s="287"/>
      <c r="Z118" s="287"/>
      <c r="AA118" s="287"/>
      <c r="AB118" s="172">
        <f t="shared" si="173"/>
        <v>0</v>
      </c>
      <c r="AC118" s="172">
        <f t="shared" si="174"/>
        <v>0</v>
      </c>
      <c r="AD118" s="172">
        <f>SUMIFS('1-2 人员岗位信息'!F:F,'1-2 人员岗位信息'!$C:$C,"自有人员",'1-2 人员岗位信息'!$B:$B,$D118)</f>
        <v>0</v>
      </c>
      <c r="AE118" s="295"/>
      <c r="AF118" s="172">
        <f t="shared" si="175"/>
        <v>0</v>
      </c>
      <c r="AG118" s="172">
        <f>SUMIFS('1-2 人员岗位信息'!G:G,'1-2 人员岗位信息'!$C:$C,"自有人员",'1-2 人员岗位信息'!$B:$B,$D118)</f>
        <v>0</v>
      </c>
      <c r="AH118" s="295"/>
      <c r="AI118" s="172">
        <f t="shared" si="176"/>
        <v>0</v>
      </c>
      <c r="AJ118" s="172">
        <f>SUMIFS('1-2 人员岗位信息'!H:H,'1-2 人员岗位信息'!$C:$C,"自有人员",'1-2 人员岗位信息'!$B:$B,$D118)</f>
        <v>0</v>
      </c>
      <c r="AK118" s="295"/>
      <c r="AL118" s="172">
        <f t="shared" si="177"/>
        <v>0</v>
      </c>
      <c r="AM118" s="172">
        <f>SUMIFS('1-2 人员岗位信息'!I:I,'1-2 人员岗位信息'!$C:$C,"自有人员",'1-2 人员岗位信息'!$B:$B,$D118)</f>
        <v>0</v>
      </c>
      <c r="AN118" s="295"/>
      <c r="AO118" s="172">
        <f t="shared" si="178"/>
        <v>0</v>
      </c>
      <c r="AP118" s="172">
        <f>SUMIFS('1-2 人员岗位信息'!J:J,'1-2 人员岗位信息'!$C:$C,"自有人员",'1-2 人员岗位信息'!$B:$B,$D118)</f>
        <v>0</v>
      </c>
      <c r="AQ118" s="295"/>
      <c r="AR118" s="172">
        <f t="shared" si="179"/>
        <v>0</v>
      </c>
      <c r="AS118" s="172">
        <f>SUMIFS('1-2 人员岗位信息'!K:K,'1-2 人员岗位信息'!$C:$C,"自有人员",'1-2 人员岗位信息'!$B:$B,$D118)</f>
        <v>0</v>
      </c>
      <c r="AT118" s="295"/>
      <c r="AU118" s="172">
        <f t="shared" si="180"/>
        <v>0</v>
      </c>
      <c r="AV118" s="172">
        <f>SUMIFS('1-2 人员岗位信息'!L:L,'1-2 人员岗位信息'!$C:$C,"自有人员",'1-2 人员岗位信息'!$B:$B,$D118)</f>
        <v>0</v>
      </c>
      <c r="AW118" s="295"/>
      <c r="AX118" s="172">
        <f t="shared" si="181"/>
        <v>0</v>
      </c>
      <c r="AY118" s="172">
        <f>SUMIFS('1-2 人员岗位信息'!M:M,'1-2 人员岗位信息'!$C:$C,"自有人员",'1-2 人员岗位信息'!$B:$B,$D118)</f>
        <v>0</v>
      </c>
      <c r="AZ118" s="295"/>
      <c r="BA118" s="172">
        <f t="shared" si="182"/>
        <v>0</v>
      </c>
      <c r="BB118" s="172">
        <f>SUMIFS('1-2 人员岗位信息'!N:N,'1-2 人员岗位信息'!$C:$C,"自有人员",'1-2 人员岗位信息'!$B:$B,$D118)</f>
        <v>0</v>
      </c>
      <c r="BC118" s="295"/>
      <c r="BD118" s="172">
        <f t="shared" si="183"/>
        <v>0</v>
      </c>
      <c r="BE118" s="172">
        <f>SUMIFS('1-2 人员岗位信息'!O:O,'1-2 人员岗位信息'!$C:$C,"自有人员",'1-2 人员岗位信息'!$B:$B,$D118)</f>
        <v>0</v>
      </c>
      <c r="BF118" s="295"/>
      <c r="BG118" s="172">
        <f t="shared" si="184"/>
        <v>0</v>
      </c>
      <c r="BH118" s="172">
        <f>SUMIFS('1-2 人员岗位信息'!P:P,'1-2 人员岗位信息'!$C:$C,"自有人员",'1-2 人员岗位信息'!$B:$B,$D118)</f>
        <v>0</v>
      </c>
      <c r="BI118" s="295"/>
      <c r="BJ118" s="172">
        <f t="shared" si="185"/>
        <v>0</v>
      </c>
      <c r="BK118" s="172">
        <f>SUMIFS('1-2 人员岗位信息'!Q:Q,'1-2 人员岗位信息'!$C:$C,"自有人员",'1-2 人员岗位信息'!$B:$B,$D118)</f>
        <v>0</v>
      </c>
      <c r="BL118" s="304"/>
      <c r="BM118" s="308"/>
      <c r="BN118" s="312"/>
    </row>
    <row r="119" s="260" customFormat="1" ht="33.95" customHeight="1" outlineLevel="5" spans="2:66">
      <c r="B119" s="172" t="s">
        <v>792</v>
      </c>
      <c r="C119" s="280" t="s">
        <v>994</v>
      </c>
      <c r="D119" s="260" t="s">
        <v>995</v>
      </c>
      <c r="E119" s="172" t="s">
        <v>989</v>
      </c>
      <c r="F119" s="172"/>
      <c r="G119" s="172" t="s">
        <v>796</v>
      </c>
      <c r="H119" s="172">
        <f t="shared" si="169"/>
        <v>0</v>
      </c>
      <c r="I119" s="172" t="s">
        <v>797</v>
      </c>
      <c r="J119" s="172" t="e">
        <f t="shared" si="170"/>
        <v>#DIV/0!</v>
      </c>
      <c r="K119" s="172" t="s">
        <v>798</v>
      </c>
      <c r="L119" s="172" t="e">
        <f t="shared" si="171"/>
        <v>#DIV/0!</v>
      </c>
      <c r="M119" s="172" t="s">
        <v>799</v>
      </c>
      <c r="N119" s="172">
        <f t="shared" si="172"/>
        <v>0</v>
      </c>
      <c r="O119" s="172"/>
      <c r="P119" s="287"/>
      <c r="Q119" s="287"/>
      <c r="R119" s="287"/>
      <c r="S119" s="287"/>
      <c r="T119" s="287"/>
      <c r="U119" s="287"/>
      <c r="V119" s="287"/>
      <c r="W119" s="287"/>
      <c r="X119" s="287"/>
      <c r="Y119" s="287"/>
      <c r="Z119" s="287"/>
      <c r="AA119" s="287"/>
      <c r="AB119" s="172">
        <f t="shared" si="173"/>
        <v>0</v>
      </c>
      <c r="AC119" s="172">
        <f t="shared" si="174"/>
        <v>0</v>
      </c>
      <c r="AD119" s="172">
        <f>SUMIFS('1-2 人员岗位信息'!F:F,'1-2 人员岗位信息'!$C:$C,"自有人员",'1-2 人员岗位信息'!$B:$B,$D119)</f>
        <v>0</v>
      </c>
      <c r="AE119" s="295"/>
      <c r="AF119" s="172">
        <f t="shared" si="175"/>
        <v>0</v>
      </c>
      <c r="AG119" s="172">
        <f>SUMIFS('1-2 人员岗位信息'!G:G,'1-2 人员岗位信息'!$C:$C,"自有人员",'1-2 人员岗位信息'!$B:$B,$D119)</f>
        <v>0</v>
      </c>
      <c r="AH119" s="295"/>
      <c r="AI119" s="172">
        <f t="shared" si="176"/>
        <v>0</v>
      </c>
      <c r="AJ119" s="172">
        <f>SUMIFS('1-2 人员岗位信息'!H:H,'1-2 人员岗位信息'!$C:$C,"自有人员",'1-2 人员岗位信息'!$B:$B,$D119)</f>
        <v>0</v>
      </c>
      <c r="AK119" s="295"/>
      <c r="AL119" s="172">
        <f t="shared" si="177"/>
        <v>0</v>
      </c>
      <c r="AM119" s="172">
        <f>SUMIFS('1-2 人员岗位信息'!I:I,'1-2 人员岗位信息'!$C:$C,"自有人员",'1-2 人员岗位信息'!$B:$B,$D119)</f>
        <v>0</v>
      </c>
      <c r="AN119" s="295"/>
      <c r="AO119" s="172">
        <f t="shared" si="178"/>
        <v>0</v>
      </c>
      <c r="AP119" s="172">
        <f>SUMIFS('1-2 人员岗位信息'!J:J,'1-2 人员岗位信息'!$C:$C,"自有人员",'1-2 人员岗位信息'!$B:$B,$D119)</f>
        <v>0</v>
      </c>
      <c r="AQ119" s="295"/>
      <c r="AR119" s="172">
        <f t="shared" si="179"/>
        <v>0</v>
      </c>
      <c r="AS119" s="172">
        <f>SUMIFS('1-2 人员岗位信息'!K:K,'1-2 人员岗位信息'!$C:$C,"自有人员",'1-2 人员岗位信息'!$B:$B,$D119)</f>
        <v>0</v>
      </c>
      <c r="AT119" s="295"/>
      <c r="AU119" s="172">
        <f t="shared" si="180"/>
        <v>0</v>
      </c>
      <c r="AV119" s="172">
        <f>SUMIFS('1-2 人员岗位信息'!L:L,'1-2 人员岗位信息'!$C:$C,"自有人员",'1-2 人员岗位信息'!$B:$B,$D119)</f>
        <v>0</v>
      </c>
      <c r="AW119" s="295"/>
      <c r="AX119" s="172">
        <f t="shared" si="181"/>
        <v>0</v>
      </c>
      <c r="AY119" s="172">
        <f>SUMIFS('1-2 人员岗位信息'!M:M,'1-2 人员岗位信息'!$C:$C,"自有人员",'1-2 人员岗位信息'!$B:$B,$D119)</f>
        <v>0</v>
      </c>
      <c r="AZ119" s="295"/>
      <c r="BA119" s="172">
        <f t="shared" si="182"/>
        <v>0</v>
      </c>
      <c r="BB119" s="172">
        <f>SUMIFS('1-2 人员岗位信息'!N:N,'1-2 人员岗位信息'!$C:$C,"自有人员",'1-2 人员岗位信息'!$B:$B,$D119)</f>
        <v>0</v>
      </c>
      <c r="BC119" s="295"/>
      <c r="BD119" s="172">
        <f t="shared" si="183"/>
        <v>0</v>
      </c>
      <c r="BE119" s="172">
        <f>SUMIFS('1-2 人员岗位信息'!O:O,'1-2 人员岗位信息'!$C:$C,"自有人员",'1-2 人员岗位信息'!$B:$B,$D119)</f>
        <v>0</v>
      </c>
      <c r="BF119" s="295"/>
      <c r="BG119" s="172">
        <f t="shared" si="184"/>
        <v>0</v>
      </c>
      <c r="BH119" s="172">
        <f>SUMIFS('1-2 人员岗位信息'!P:P,'1-2 人员岗位信息'!$C:$C,"自有人员",'1-2 人员岗位信息'!$B:$B,$D119)</f>
        <v>0</v>
      </c>
      <c r="BI119" s="295"/>
      <c r="BJ119" s="172">
        <f t="shared" si="185"/>
        <v>0</v>
      </c>
      <c r="BK119" s="172">
        <f>SUMIFS('1-2 人员岗位信息'!Q:Q,'1-2 人员岗位信息'!$C:$C,"自有人员",'1-2 人员岗位信息'!$B:$B,$D119)</f>
        <v>0</v>
      </c>
      <c r="BL119" s="304"/>
      <c r="BM119" s="308"/>
      <c r="BN119" s="312"/>
    </row>
    <row r="120" s="260" customFormat="1" ht="33.95" customHeight="1" outlineLevel="5" spans="2:66">
      <c r="B120" s="172" t="s">
        <v>792</v>
      </c>
      <c r="C120" s="280" t="s">
        <v>996</v>
      </c>
      <c r="D120" s="260" t="s">
        <v>997</v>
      </c>
      <c r="E120" s="172" t="s">
        <v>998</v>
      </c>
      <c r="F120" s="172"/>
      <c r="G120" s="172" t="s">
        <v>796</v>
      </c>
      <c r="H120" s="172">
        <f t="shared" si="169"/>
        <v>0</v>
      </c>
      <c r="I120" s="172" t="s">
        <v>797</v>
      </c>
      <c r="J120" s="172" t="e">
        <f t="shared" si="170"/>
        <v>#DIV/0!</v>
      </c>
      <c r="K120" s="172" t="s">
        <v>798</v>
      </c>
      <c r="L120" s="172" t="e">
        <f t="shared" si="171"/>
        <v>#DIV/0!</v>
      </c>
      <c r="M120" s="172" t="s">
        <v>799</v>
      </c>
      <c r="N120" s="172">
        <f t="shared" si="172"/>
        <v>0</v>
      </c>
      <c r="O120" s="172"/>
      <c r="P120" s="287"/>
      <c r="Q120" s="287"/>
      <c r="R120" s="287"/>
      <c r="S120" s="287"/>
      <c r="T120" s="287"/>
      <c r="U120" s="287"/>
      <c r="V120" s="287"/>
      <c r="W120" s="287"/>
      <c r="X120" s="287"/>
      <c r="Y120" s="287"/>
      <c r="Z120" s="287"/>
      <c r="AA120" s="287"/>
      <c r="AB120" s="172">
        <f t="shared" si="173"/>
        <v>0</v>
      </c>
      <c r="AC120" s="172">
        <f t="shared" si="174"/>
        <v>0</v>
      </c>
      <c r="AD120" s="172">
        <f>SUMIFS('1-2 人员岗位信息'!F:F,'1-2 人员岗位信息'!$C:$C,"自有人员",'1-2 人员岗位信息'!$B:$B,$D120)</f>
        <v>0</v>
      </c>
      <c r="AE120" s="295"/>
      <c r="AF120" s="172">
        <f t="shared" si="175"/>
        <v>0</v>
      </c>
      <c r="AG120" s="172">
        <f>SUMIFS('1-2 人员岗位信息'!G:G,'1-2 人员岗位信息'!$C:$C,"自有人员",'1-2 人员岗位信息'!$B:$B,$D120)</f>
        <v>0</v>
      </c>
      <c r="AH120" s="295"/>
      <c r="AI120" s="172">
        <f t="shared" si="176"/>
        <v>0</v>
      </c>
      <c r="AJ120" s="172">
        <f>SUMIFS('1-2 人员岗位信息'!H:H,'1-2 人员岗位信息'!$C:$C,"自有人员",'1-2 人员岗位信息'!$B:$B,$D120)</f>
        <v>0</v>
      </c>
      <c r="AK120" s="295"/>
      <c r="AL120" s="172">
        <f t="shared" si="177"/>
        <v>0</v>
      </c>
      <c r="AM120" s="172">
        <f>SUMIFS('1-2 人员岗位信息'!I:I,'1-2 人员岗位信息'!$C:$C,"自有人员",'1-2 人员岗位信息'!$B:$B,$D120)</f>
        <v>0</v>
      </c>
      <c r="AN120" s="295"/>
      <c r="AO120" s="172">
        <f t="shared" si="178"/>
        <v>0</v>
      </c>
      <c r="AP120" s="172">
        <f>SUMIFS('1-2 人员岗位信息'!J:J,'1-2 人员岗位信息'!$C:$C,"自有人员",'1-2 人员岗位信息'!$B:$B,$D120)</f>
        <v>0</v>
      </c>
      <c r="AQ120" s="295"/>
      <c r="AR120" s="172">
        <f t="shared" si="179"/>
        <v>0</v>
      </c>
      <c r="AS120" s="172">
        <f>SUMIFS('1-2 人员岗位信息'!K:K,'1-2 人员岗位信息'!$C:$C,"自有人员",'1-2 人员岗位信息'!$B:$B,$D120)</f>
        <v>0</v>
      </c>
      <c r="AT120" s="295"/>
      <c r="AU120" s="172">
        <f t="shared" si="180"/>
        <v>0</v>
      </c>
      <c r="AV120" s="172">
        <f>SUMIFS('1-2 人员岗位信息'!L:L,'1-2 人员岗位信息'!$C:$C,"自有人员",'1-2 人员岗位信息'!$B:$B,$D120)</f>
        <v>0</v>
      </c>
      <c r="AW120" s="295"/>
      <c r="AX120" s="172">
        <f t="shared" si="181"/>
        <v>0</v>
      </c>
      <c r="AY120" s="172">
        <f>SUMIFS('1-2 人员岗位信息'!M:M,'1-2 人员岗位信息'!$C:$C,"自有人员",'1-2 人员岗位信息'!$B:$B,$D120)</f>
        <v>0</v>
      </c>
      <c r="AZ120" s="295"/>
      <c r="BA120" s="172">
        <f t="shared" si="182"/>
        <v>0</v>
      </c>
      <c r="BB120" s="172">
        <f>SUMIFS('1-2 人员岗位信息'!N:N,'1-2 人员岗位信息'!$C:$C,"自有人员",'1-2 人员岗位信息'!$B:$B,$D120)</f>
        <v>0</v>
      </c>
      <c r="BC120" s="295"/>
      <c r="BD120" s="172">
        <f t="shared" si="183"/>
        <v>0</v>
      </c>
      <c r="BE120" s="172">
        <f>SUMIFS('1-2 人员岗位信息'!O:O,'1-2 人员岗位信息'!$C:$C,"自有人员",'1-2 人员岗位信息'!$B:$B,$D120)</f>
        <v>0</v>
      </c>
      <c r="BF120" s="295"/>
      <c r="BG120" s="172">
        <f t="shared" si="184"/>
        <v>0</v>
      </c>
      <c r="BH120" s="172">
        <f>SUMIFS('1-2 人员岗位信息'!P:P,'1-2 人员岗位信息'!$C:$C,"自有人员",'1-2 人员岗位信息'!$B:$B,$D120)</f>
        <v>0</v>
      </c>
      <c r="BI120" s="295"/>
      <c r="BJ120" s="172">
        <f t="shared" si="185"/>
        <v>0</v>
      </c>
      <c r="BK120" s="172">
        <f>SUMIFS('1-2 人员岗位信息'!Q:Q,'1-2 人员岗位信息'!$C:$C,"自有人员",'1-2 人员岗位信息'!$B:$B,$D120)</f>
        <v>0</v>
      </c>
      <c r="BL120" s="304"/>
      <c r="BM120" s="308"/>
      <c r="BN120" s="312"/>
    </row>
    <row r="121" s="260" customFormat="1" ht="33.95" customHeight="1" outlineLevel="5" spans="2:66">
      <c r="B121" s="172" t="s">
        <v>792</v>
      </c>
      <c r="C121" s="280" t="s">
        <v>999</v>
      </c>
      <c r="D121" s="260" t="s">
        <v>1000</v>
      </c>
      <c r="E121" s="172" t="s">
        <v>814</v>
      </c>
      <c r="F121" s="172"/>
      <c r="G121" s="172" t="s">
        <v>796</v>
      </c>
      <c r="H121" s="172">
        <f t="shared" si="169"/>
        <v>0</v>
      </c>
      <c r="I121" s="172" t="s">
        <v>797</v>
      </c>
      <c r="J121" s="172" t="e">
        <f t="shared" si="170"/>
        <v>#DIV/0!</v>
      </c>
      <c r="K121" s="172" t="s">
        <v>798</v>
      </c>
      <c r="L121" s="172" t="e">
        <f t="shared" si="171"/>
        <v>#DIV/0!</v>
      </c>
      <c r="M121" s="172" t="s">
        <v>799</v>
      </c>
      <c r="N121" s="172">
        <f t="shared" si="172"/>
        <v>0</v>
      </c>
      <c r="O121" s="172"/>
      <c r="P121" s="287"/>
      <c r="Q121" s="287"/>
      <c r="R121" s="287"/>
      <c r="S121" s="287"/>
      <c r="T121" s="287"/>
      <c r="U121" s="287"/>
      <c r="V121" s="287"/>
      <c r="W121" s="287"/>
      <c r="X121" s="287"/>
      <c r="Y121" s="287"/>
      <c r="Z121" s="287"/>
      <c r="AA121" s="287"/>
      <c r="AB121" s="172">
        <f t="shared" si="173"/>
        <v>0</v>
      </c>
      <c r="AC121" s="172">
        <f t="shared" si="174"/>
        <v>0</v>
      </c>
      <c r="AD121" s="172">
        <f>SUMIFS('1-2 人员岗位信息'!F:F,'1-2 人员岗位信息'!$C:$C,"自有人员",'1-2 人员岗位信息'!$B:$B,$D121)</f>
        <v>0</v>
      </c>
      <c r="AE121" s="295"/>
      <c r="AF121" s="172">
        <f t="shared" si="175"/>
        <v>0</v>
      </c>
      <c r="AG121" s="172">
        <f>SUMIFS('1-2 人员岗位信息'!G:G,'1-2 人员岗位信息'!$C:$C,"自有人员",'1-2 人员岗位信息'!$B:$B,$D121)</f>
        <v>0</v>
      </c>
      <c r="AH121" s="295"/>
      <c r="AI121" s="172">
        <f t="shared" si="176"/>
        <v>0</v>
      </c>
      <c r="AJ121" s="172">
        <f>SUMIFS('1-2 人员岗位信息'!H:H,'1-2 人员岗位信息'!$C:$C,"自有人员",'1-2 人员岗位信息'!$B:$B,$D121)</f>
        <v>0</v>
      </c>
      <c r="AK121" s="295"/>
      <c r="AL121" s="172">
        <f t="shared" si="177"/>
        <v>0</v>
      </c>
      <c r="AM121" s="172">
        <f>SUMIFS('1-2 人员岗位信息'!I:I,'1-2 人员岗位信息'!$C:$C,"自有人员",'1-2 人员岗位信息'!$B:$B,$D121)</f>
        <v>0</v>
      </c>
      <c r="AN121" s="295"/>
      <c r="AO121" s="172">
        <f t="shared" si="178"/>
        <v>0</v>
      </c>
      <c r="AP121" s="172">
        <f>SUMIFS('1-2 人员岗位信息'!J:J,'1-2 人员岗位信息'!$C:$C,"自有人员",'1-2 人员岗位信息'!$B:$B,$D121)</f>
        <v>0</v>
      </c>
      <c r="AQ121" s="295"/>
      <c r="AR121" s="172">
        <f t="shared" si="179"/>
        <v>0</v>
      </c>
      <c r="AS121" s="172">
        <f>SUMIFS('1-2 人员岗位信息'!K:K,'1-2 人员岗位信息'!$C:$C,"自有人员",'1-2 人员岗位信息'!$B:$B,$D121)</f>
        <v>0</v>
      </c>
      <c r="AT121" s="295"/>
      <c r="AU121" s="172">
        <f t="shared" si="180"/>
        <v>0</v>
      </c>
      <c r="AV121" s="172">
        <f>SUMIFS('1-2 人员岗位信息'!L:L,'1-2 人员岗位信息'!$C:$C,"自有人员",'1-2 人员岗位信息'!$B:$B,$D121)</f>
        <v>0</v>
      </c>
      <c r="AW121" s="295"/>
      <c r="AX121" s="172">
        <f t="shared" si="181"/>
        <v>0</v>
      </c>
      <c r="AY121" s="172">
        <f>SUMIFS('1-2 人员岗位信息'!M:M,'1-2 人员岗位信息'!$C:$C,"自有人员",'1-2 人员岗位信息'!$B:$B,$D121)</f>
        <v>0</v>
      </c>
      <c r="AZ121" s="295"/>
      <c r="BA121" s="172">
        <f t="shared" si="182"/>
        <v>0</v>
      </c>
      <c r="BB121" s="172">
        <f>SUMIFS('1-2 人员岗位信息'!N:N,'1-2 人员岗位信息'!$C:$C,"自有人员",'1-2 人员岗位信息'!$B:$B,$D121)</f>
        <v>0</v>
      </c>
      <c r="BC121" s="295"/>
      <c r="BD121" s="172">
        <f t="shared" si="183"/>
        <v>0</v>
      </c>
      <c r="BE121" s="172">
        <f>SUMIFS('1-2 人员岗位信息'!O:O,'1-2 人员岗位信息'!$C:$C,"自有人员",'1-2 人员岗位信息'!$B:$B,$D121)</f>
        <v>0</v>
      </c>
      <c r="BF121" s="295"/>
      <c r="BG121" s="172">
        <f t="shared" si="184"/>
        <v>0</v>
      </c>
      <c r="BH121" s="172">
        <f>SUMIFS('1-2 人员岗位信息'!P:P,'1-2 人员岗位信息'!$C:$C,"自有人员",'1-2 人员岗位信息'!$B:$B,$D121)</f>
        <v>0</v>
      </c>
      <c r="BI121" s="295"/>
      <c r="BJ121" s="172">
        <f t="shared" si="185"/>
        <v>0</v>
      </c>
      <c r="BK121" s="172">
        <f>SUMIFS('1-2 人员岗位信息'!Q:Q,'1-2 人员岗位信息'!$C:$C,"自有人员",'1-2 人员岗位信息'!$B:$B,$D121)</f>
        <v>0</v>
      </c>
      <c r="BL121" s="304"/>
      <c r="BM121" s="308"/>
      <c r="BN121" s="312"/>
    </row>
    <row r="122" s="115" customFormat="1" ht="33.95" customHeight="1" outlineLevel="4" spans="2:66">
      <c r="B122" s="116" t="s">
        <v>787</v>
      </c>
      <c r="C122" s="117" t="s">
        <v>71</v>
      </c>
      <c r="D122" s="115" t="s">
        <v>68</v>
      </c>
      <c r="E122" s="116"/>
      <c r="F122" s="116"/>
      <c r="G122" s="116"/>
      <c r="H122" s="116">
        <f>SUM(H123:H131)</f>
        <v>0</v>
      </c>
      <c r="I122" s="116"/>
      <c r="J122" s="116"/>
      <c r="K122" s="116"/>
      <c r="L122" s="116"/>
      <c r="M122" s="116"/>
      <c r="N122" s="116"/>
      <c r="O122" s="116"/>
      <c r="P122" s="286"/>
      <c r="Q122" s="286"/>
      <c r="R122" s="286"/>
      <c r="S122" s="286"/>
      <c r="T122" s="286"/>
      <c r="U122" s="286"/>
      <c r="V122" s="286"/>
      <c r="W122" s="286"/>
      <c r="X122" s="286"/>
      <c r="Y122" s="286"/>
      <c r="Z122" s="286"/>
      <c r="AA122" s="286"/>
      <c r="AB122" s="116">
        <f>SUM(AB123:AB131)</f>
        <v>0</v>
      </c>
      <c r="AC122" s="116">
        <f>SUM(AC123:AC131)</f>
        <v>0</v>
      </c>
      <c r="AD122" s="116"/>
      <c r="AE122" s="116"/>
      <c r="AF122" s="116">
        <f>SUM(AF123:AF131)</f>
        <v>0</v>
      </c>
      <c r="AG122" s="116"/>
      <c r="AH122" s="116"/>
      <c r="AI122" s="116">
        <f>SUM(AI123:AI131)</f>
        <v>0</v>
      </c>
      <c r="AJ122" s="116"/>
      <c r="AK122" s="116"/>
      <c r="AL122" s="116">
        <f>SUM(AL123:AL131)</f>
        <v>0</v>
      </c>
      <c r="AM122" s="116"/>
      <c r="AN122" s="116"/>
      <c r="AO122" s="116">
        <f>SUM(AO123:AO131)</f>
        <v>0</v>
      </c>
      <c r="AP122" s="116"/>
      <c r="AQ122" s="116"/>
      <c r="AR122" s="116">
        <f>SUM(AR123:AR131)</f>
        <v>0</v>
      </c>
      <c r="AS122" s="116"/>
      <c r="AT122" s="116"/>
      <c r="AU122" s="116">
        <f>SUM(AU123:AU131)</f>
        <v>0</v>
      </c>
      <c r="AV122" s="116"/>
      <c r="AW122" s="116"/>
      <c r="AX122" s="116">
        <f>SUM(AX123:AX131)</f>
        <v>0</v>
      </c>
      <c r="AY122" s="116"/>
      <c r="AZ122" s="116"/>
      <c r="BA122" s="116">
        <f>SUM(BA123:BA131)</f>
        <v>0</v>
      </c>
      <c r="BB122" s="116"/>
      <c r="BC122" s="116"/>
      <c r="BD122" s="116">
        <f>SUM(BD123:BD131)</f>
        <v>0</v>
      </c>
      <c r="BE122" s="116"/>
      <c r="BF122" s="116"/>
      <c r="BG122" s="116">
        <f>SUM(BG123:BG131)</f>
        <v>0</v>
      </c>
      <c r="BH122" s="116"/>
      <c r="BI122" s="116"/>
      <c r="BJ122" s="116">
        <f>SUM(BJ123:BJ131)</f>
        <v>0</v>
      </c>
      <c r="BK122" s="116"/>
      <c r="BL122" s="303"/>
      <c r="BM122" s="308"/>
      <c r="BN122" s="311"/>
    </row>
    <row r="123" s="260" customFormat="1" ht="33.95" customHeight="1" outlineLevel="5" spans="2:66">
      <c r="B123" s="172" t="s">
        <v>792</v>
      </c>
      <c r="C123" s="280" t="s">
        <v>1001</v>
      </c>
      <c r="D123" s="260" t="s">
        <v>979</v>
      </c>
      <c r="E123" s="172" t="s">
        <v>1002</v>
      </c>
      <c r="F123" s="172"/>
      <c r="G123" s="172" t="s">
        <v>796</v>
      </c>
      <c r="H123" s="172">
        <f t="shared" ref="H123:H131" si="186">AB123</f>
        <v>0</v>
      </c>
      <c r="I123" s="172" t="s">
        <v>797</v>
      </c>
      <c r="J123" s="172" t="e">
        <f t="shared" ref="J123:J131" si="187">SUM(AD123,AG123,AJ123,AM123,AP123,AS123,AV123,AY123,BB123,BE123,BH123,BK123)/N123</f>
        <v>#DIV/0!</v>
      </c>
      <c r="K123" s="172" t="s">
        <v>798</v>
      </c>
      <c r="L123" s="172" t="e">
        <f t="shared" ref="L123:L131" si="188">H123/N123/J123</f>
        <v>#DIV/0!</v>
      </c>
      <c r="M123" s="172" t="s">
        <v>799</v>
      </c>
      <c r="N123" s="172">
        <f t="shared" ref="N123:N131" si="189">COUNTIF(AD123,"&gt;0")+COUNTIF(AG123,"&gt;0")+COUNTIF(AJ123,"&gt;0")+COUNTIF(AM123,"&gt;0")+COUNTIF(AP123,"&gt;0")+COUNTIF(AS123,"&gt;0")+COUNTIF(AV123,"&gt;0")+COUNTIF(AY123,"&gt;0")+COUNTIF(BB123,"&gt;0")+COUNTIF(BE123,"&gt;0")+COUNTIF(BH123,"&gt;0")+COUNTIF(BK123,"&gt;0")</f>
        <v>0</v>
      </c>
      <c r="O123" s="172"/>
      <c r="P123" s="287"/>
      <c r="Q123" s="287"/>
      <c r="R123" s="287"/>
      <c r="S123" s="287"/>
      <c r="T123" s="287"/>
      <c r="U123" s="287"/>
      <c r="V123" s="287"/>
      <c r="W123" s="287"/>
      <c r="X123" s="287"/>
      <c r="Y123" s="287"/>
      <c r="Z123" s="287"/>
      <c r="AA123" s="287"/>
      <c r="AB123" s="172">
        <f t="shared" ref="AB123:AB131" si="190">SUM(AC123,AF123,AI123,AL123,AO123,AR123,AU123,AX123,BA123,BD123,BG123,BJ123)</f>
        <v>0</v>
      </c>
      <c r="AC123" s="172">
        <f t="shared" ref="AC123:AC131" si="191">AD123*AE123</f>
        <v>0</v>
      </c>
      <c r="AD123" s="172">
        <f>SUMIFS('1-2 人员岗位信息'!F:F,'1-2 人员岗位信息'!$C:$C,"劳务派遣",'1-2 人员岗位信息'!$B:$B,$D123)</f>
        <v>0</v>
      </c>
      <c r="AE123" s="295"/>
      <c r="AF123" s="172">
        <f t="shared" ref="AF123:AF131" si="192">AG123*AH123</f>
        <v>0</v>
      </c>
      <c r="AG123" s="172">
        <f>SUMIFS('1-2 人员岗位信息'!G:G,'1-2 人员岗位信息'!$C:$C,"劳务派遣",'1-2 人员岗位信息'!$B:$B,$D123)</f>
        <v>0</v>
      </c>
      <c r="AH123" s="295"/>
      <c r="AI123" s="172">
        <f t="shared" ref="AI123:AI131" si="193">AJ123*AK123</f>
        <v>0</v>
      </c>
      <c r="AJ123" s="172">
        <f>SUMIFS('1-2 人员岗位信息'!H:H,'1-2 人员岗位信息'!$C:$C,"劳务派遣",'1-2 人员岗位信息'!$B:$B,$D123)</f>
        <v>0</v>
      </c>
      <c r="AK123" s="295"/>
      <c r="AL123" s="172">
        <f t="shared" ref="AL123:AL131" si="194">AM123*AN123</f>
        <v>0</v>
      </c>
      <c r="AM123" s="172">
        <f>SUMIFS('1-2 人员岗位信息'!I:I,'1-2 人员岗位信息'!$C:$C,"劳务派遣",'1-2 人员岗位信息'!$B:$B,$D123)</f>
        <v>0</v>
      </c>
      <c r="AN123" s="295"/>
      <c r="AO123" s="172">
        <f t="shared" ref="AO123:AO131" si="195">AP123*AQ123</f>
        <v>0</v>
      </c>
      <c r="AP123" s="172">
        <f>SUMIFS('1-2 人员岗位信息'!J:J,'1-2 人员岗位信息'!$C:$C,"劳务派遣",'1-2 人员岗位信息'!$B:$B,$D123)</f>
        <v>0</v>
      </c>
      <c r="AQ123" s="295"/>
      <c r="AR123" s="172">
        <f t="shared" ref="AR123:AR131" si="196">AS123*AT123</f>
        <v>0</v>
      </c>
      <c r="AS123" s="172">
        <f>SUMIFS('1-2 人员岗位信息'!K:K,'1-2 人员岗位信息'!$C:$C,"劳务派遣",'1-2 人员岗位信息'!$B:$B,$D123)</f>
        <v>0</v>
      </c>
      <c r="AT123" s="295"/>
      <c r="AU123" s="172">
        <f t="shared" ref="AU123:AU131" si="197">AV123*AW123</f>
        <v>0</v>
      </c>
      <c r="AV123" s="172">
        <f>SUMIFS('1-2 人员岗位信息'!L:L,'1-2 人员岗位信息'!$C:$C,"劳务派遣",'1-2 人员岗位信息'!$B:$B,$D123)</f>
        <v>0</v>
      </c>
      <c r="AW123" s="295"/>
      <c r="AX123" s="172">
        <f t="shared" ref="AX123:AX131" si="198">AY123*AZ123</f>
        <v>0</v>
      </c>
      <c r="AY123" s="172">
        <f>SUMIFS('1-2 人员岗位信息'!M:M,'1-2 人员岗位信息'!$C:$C,"劳务派遣",'1-2 人员岗位信息'!$B:$B,$D123)</f>
        <v>0</v>
      </c>
      <c r="AZ123" s="295"/>
      <c r="BA123" s="172">
        <f t="shared" ref="BA123:BA131" si="199">BB123*BC123</f>
        <v>0</v>
      </c>
      <c r="BB123" s="172">
        <f>SUMIFS('1-2 人员岗位信息'!N:N,'1-2 人员岗位信息'!$C:$C,"劳务派遣",'1-2 人员岗位信息'!$B:$B,$D123)</f>
        <v>0</v>
      </c>
      <c r="BC123" s="295"/>
      <c r="BD123" s="172">
        <f t="shared" ref="BD123:BD131" si="200">BE123*BF123</f>
        <v>0</v>
      </c>
      <c r="BE123" s="172">
        <f>SUMIFS('1-2 人员岗位信息'!O:O,'1-2 人员岗位信息'!$C:$C,"劳务派遣",'1-2 人员岗位信息'!$B:$B,$D123)</f>
        <v>0</v>
      </c>
      <c r="BF123" s="295"/>
      <c r="BG123" s="172">
        <f t="shared" ref="BG123:BG131" si="201">BH123*BI123</f>
        <v>0</v>
      </c>
      <c r="BH123" s="172">
        <f>SUMIFS('1-2 人员岗位信息'!P:P,'1-2 人员岗位信息'!$C:$C,"劳务派遣",'1-2 人员岗位信息'!$B:$B,$D123)</f>
        <v>0</v>
      </c>
      <c r="BI123" s="295"/>
      <c r="BJ123" s="172">
        <f t="shared" ref="BJ123:BJ131" si="202">BK123*BL123</f>
        <v>0</v>
      </c>
      <c r="BK123" s="172">
        <f>SUMIFS('1-2 人员岗位信息'!Q:Q,'1-2 人员岗位信息'!$C:$C,"劳务派遣",'1-2 人员岗位信息'!$B:$B,$D123)</f>
        <v>0</v>
      </c>
      <c r="BL123" s="304"/>
      <c r="BM123" s="308"/>
      <c r="BN123" s="312"/>
    </row>
    <row r="124" s="260" customFormat="1" ht="33.95" customHeight="1" outlineLevel="5" spans="2:66">
      <c r="B124" s="172" t="s">
        <v>792</v>
      </c>
      <c r="C124" s="280" t="s">
        <v>1003</v>
      </c>
      <c r="D124" s="260" t="s">
        <v>982</v>
      </c>
      <c r="E124" s="172" t="s">
        <v>1004</v>
      </c>
      <c r="F124" s="172"/>
      <c r="G124" s="172" t="s">
        <v>796</v>
      </c>
      <c r="H124" s="172">
        <f t="shared" si="186"/>
        <v>0</v>
      </c>
      <c r="I124" s="172" t="s">
        <v>797</v>
      </c>
      <c r="J124" s="172" t="e">
        <f t="shared" si="187"/>
        <v>#DIV/0!</v>
      </c>
      <c r="K124" s="172" t="s">
        <v>798</v>
      </c>
      <c r="L124" s="172" t="e">
        <f t="shared" si="188"/>
        <v>#DIV/0!</v>
      </c>
      <c r="M124" s="172" t="s">
        <v>799</v>
      </c>
      <c r="N124" s="172">
        <f t="shared" si="189"/>
        <v>0</v>
      </c>
      <c r="O124" s="172"/>
      <c r="P124" s="287"/>
      <c r="Q124" s="287"/>
      <c r="R124" s="287"/>
      <c r="S124" s="287"/>
      <c r="T124" s="287"/>
      <c r="U124" s="287"/>
      <c r="V124" s="287"/>
      <c r="W124" s="287"/>
      <c r="X124" s="287"/>
      <c r="Y124" s="287"/>
      <c r="Z124" s="287"/>
      <c r="AA124" s="287"/>
      <c r="AB124" s="172">
        <f t="shared" si="190"/>
        <v>0</v>
      </c>
      <c r="AC124" s="172">
        <f t="shared" si="191"/>
        <v>0</v>
      </c>
      <c r="AD124" s="172">
        <f>SUMIFS('1-2 人员岗位信息'!F:F,'1-2 人员岗位信息'!$C:$C,"劳务派遣",'1-2 人员岗位信息'!$B:$B,$D124)</f>
        <v>0</v>
      </c>
      <c r="AE124" s="295"/>
      <c r="AF124" s="172">
        <f t="shared" si="192"/>
        <v>0</v>
      </c>
      <c r="AG124" s="172">
        <f>SUMIFS('1-2 人员岗位信息'!G:G,'1-2 人员岗位信息'!$C:$C,"劳务派遣",'1-2 人员岗位信息'!$B:$B,$D124)</f>
        <v>0</v>
      </c>
      <c r="AH124" s="295"/>
      <c r="AI124" s="172">
        <f t="shared" si="193"/>
        <v>0</v>
      </c>
      <c r="AJ124" s="172">
        <f>SUMIFS('1-2 人员岗位信息'!H:H,'1-2 人员岗位信息'!$C:$C,"劳务派遣",'1-2 人员岗位信息'!$B:$B,$D124)</f>
        <v>0</v>
      </c>
      <c r="AK124" s="295"/>
      <c r="AL124" s="172">
        <f t="shared" si="194"/>
        <v>0</v>
      </c>
      <c r="AM124" s="172">
        <f>SUMIFS('1-2 人员岗位信息'!I:I,'1-2 人员岗位信息'!$C:$C,"劳务派遣",'1-2 人员岗位信息'!$B:$B,$D124)</f>
        <v>0</v>
      </c>
      <c r="AN124" s="295"/>
      <c r="AO124" s="172">
        <f t="shared" si="195"/>
        <v>0</v>
      </c>
      <c r="AP124" s="172">
        <f>SUMIFS('1-2 人员岗位信息'!J:J,'1-2 人员岗位信息'!$C:$C,"劳务派遣",'1-2 人员岗位信息'!$B:$B,$D124)</f>
        <v>0</v>
      </c>
      <c r="AQ124" s="295"/>
      <c r="AR124" s="172">
        <f t="shared" si="196"/>
        <v>0</v>
      </c>
      <c r="AS124" s="172">
        <f>SUMIFS('1-2 人员岗位信息'!K:K,'1-2 人员岗位信息'!$C:$C,"劳务派遣",'1-2 人员岗位信息'!$B:$B,$D124)</f>
        <v>0</v>
      </c>
      <c r="AT124" s="295"/>
      <c r="AU124" s="172">
        <f t="shared" si="197"/>
        <v>0</v>
      </c>
      <c r="AV124" s="172">
        <f>SUMIFS('1-2 人员岗位信息'!L:L,'1-2 人员岗位信息'!$C:$C,"劳务派遣",'1-2 人员岗位信息'!$B:$B,$D124)</f>
        <v>0</v>
      </c>
      <c r="AW124" s="295"/>
      <c r="AX124" s="172">
        <f t="shared" si="198"/>
        <v>0</v>
      </c>
      <c r="AY124" s="172">
        <f>SUMIFS('1-2 人员岗位信息'!M:M,'1-2 人员岗位信息'!$C:$C,"劳务派遣",'1-2 人员岗位信息'!$B:$B,$D124)</f>
        <v>0</v>
      </c>
      <c r="AZ124" s="295"/>
      <c r="BA124" s="172">
        <f t="shared" si="199"/>
        <v>0</v>
      </c>
      <c r="BB124" s="172">
        <f>SUMIFS('1-2 人员岗位信息'!N:N,'1-2 人员岗位信息'!$C:$C,"劳务派遣",'1-2 人员岗位信息'!$B:$B,$D124)</f>
        <v>0</v>
      </c>
      <c r="BC124" s="295"/>
      <c r="BD124" s="172">
        <f t="shared" si="200"/>
        <v>0</v>
      </c>
      <c r="BE124" s="172">
        <f>SUMIFS('1-2 人员岗位信息'!O:O,'1-2 人员岗位信息'!$C:$C,"劳务派遣",'1-2 人员岗位信息'!$B:$B,$D124)</f>
        <v>0</v>
      </c>
      <c r="BF124" s="295"/>
      <c r="BG124" s="172">
        <f t="shared" si="201"/>
        <v>0</v>
      </c>
      <c r="BH124" s="172">
        <f>SUMIFS('1-2 人员岗位信息'!P:P,'1-2 人员岗位信息'!$C:$C,"劳务派遣",'1-2 人员岗位信息'!$B:$B,$D124)</f>
        <v>0</v>
      </c>
      <c r="BI124" s="295"/>
      <c r="BJ124" s="172">
        <f t="shared" si="202"/>
        <v>0</v>
      </c>
      <c r="BK124" s="172">
        <f>SUMIFS('1-2 人员岗位信息'!Q:Q,'1-2 人员岗位信息'!$C:$C,"劳务派遣",'1-2 人员岗位信息'!$B:$B,$D124)</f>
        <v>0</v>
      </c>
      <c r="BL124" s="304"/>
      <c r="BM124" s="308"/>
      <c r="BN124" s="312"/>
    </row>
    <row r="125" s="260" customFormat="1" ht="33.95" customHeight="1" outlineLevel="5" spans="2:66">
      <c r="B125" s="172" t="s">
        <v>792</v>
      </c>
      <c r="C125" s="280" t="s">
        <v>1005</v>
      </c>
      <c r="D125" s="260" t="s">
        <v>985</v>
      </c>
      <c r="E125" s="172" t="s">
        <v>986</v>
      </c>
      <c r="F125" s="172"/>
      <c r="G125" s="172" t="s">
        <v>796</v>
      </c>
      <c r="H125" s="172">
        <f t="shared" si="186"/>
        <v>0</v>
      </c>
      <c r="I125" s="172" t="s">
        <v>797</v>
      </c>
      <c r="J125" s="172" t="e">
        <f t="shared" si="187"/>
        <v>#DIV/0!</v>
      </c>
      <c r="K125" s="172" t="s">
        <v>798</v>
      </c>
      <c r="L125" s="172" t="e">
        <f t="shared" si="188"/>
        <v>#DIV/0!</v>
      </c>
      <c r="M125" s="172" t="s">
        <v>799</v>
      </c>
      <c r="N125" s="172">
        <f t="shared" si="189"/>
        <v>0</v>
      </c>
      <c r="O125" s="172"/>
      <c r="P125" s="287"/>
      <c r="Q125" s="287"/>
      <c r="R125" s="287"/>
      <c r="S125" s="287"/>
      <c r="T125" s="287"/>
      <c r="U125" s="287"/>
      <c r="V125" s="287"/>
      <c r="W125" s="287"/>
      <c r="X125" s="287"/>
      <c r="Y125" s="287"/>
      <c r="Z125" s="287"/>
      <c r="AA125" s="287"/>
      <c r="AB125" s="172">
        <f t="shared" si="190"/>
        <v>0</v>
      </c>
      <c r="AC125" s="172">
        <f t="shared" si="191"/>
        <v>0</v>
      </c>
      <c r="AD125" s="172">
        <f>SUMIFS('1-2 人员岗位信息'!F:F,'1-2 人员岗位信息'!$C:$C,"劳务派遣",'1-2 人员岗位信息'!$B:$B,$D125)</f>
        <v>0</v>
      </c>
      <c r="AE125" s="295"/>
      <c r="AF125" s="172">
        <f t="shared" si="192"/>
        <v>0</v>
      </c>
      <c r="AG125" s="172">
        <f>SUMIFS('1-2 人员岗位信息'!G:G,'1-2 人员岗位信息'!$C:$C,"劳务派遣",'1-2 人员岗位信息'!$B:$B,$D125)</f>
        <v>0</v>
      </c>
      <c r="AH125" s="295"/>
      <c r="AI125" s="172">
        <f t="shared" si="193"/>
        <v>0</v>
      </c>
      <c r="AJ125" s="172">
        <f>SUMIFS('1-2 人员岗位信息'!H:H,'1-2 人员岗位信息'!$C:$C,"劳务派遣",'1-2 人员岗位信息'!$B:$B,$D125)</f>
        <v>0</v>
      </c>
      <c r="AK125" s="295"/>
      <c r="AL125" s="172">
        <f t="shared" si="194"/>
        <v>0</v>
      </c>
      <c r="AM125" s="172">
        <f>SUMIFS('1-2 人员岗位信息'!I:I,'1-2 人员岗位信息'!$C:$C,"劳务派遣",'1-2 人员岗位信息'!$B:$B,$D125)</f>
        <v>0</v>
      </c>
      <c r="AN125" s="295"/>
      <c r="AO125" s="172">
        <f t="shared" si="195"/>
        <v>0</v>
      </c>
      <c r="AP125" s="172">
        <f>SUMIFS('1-2 人员岗位信息'!J:J,'1-2 人员岗位信息'!$C:$C,"劳务派遣",'1-2 人员岗位信息'!$B:$B,$D125)</f>
        <v>0</v>
      </c>
      <c r="AQ125" s="295"/>
      <c r="AR125" s="172">
        <f t="shared" si="196"/>
        <v>0</v>
      </c>
      <c r="AS125" s="172">
        <f>SUMIFS('1-2 人员岗位信息'!K:K,'1-2 人员岗位信息'!$C:$C,"劳务派遣",'1-2 人员岗位信息'!$B:$B,$D125)</f>
        <v>0</v>
      </c>
      <c r="AT125" s="295"/>
      <c r="AU125" s="172">
        <f t="shared" si="197"/>
        <v>0</v>
      </c>
      <c r="AV125" s="172">
        <f>SUMIFS('1-2 人员岗位信息'!L:L,'1-2 人员岗位信息'!$C:$C,"劳务派遣",'1-2 人员岗位信息'!$B:$B,$D125)</f>
        <v>0</v>
      </c>
      <c r="AW125" s="295"/>
      <c r="AX125" s="172">
        <f t="shared" si="198"/>
        <v>0</v>
      </c>
      <c r="AY125" s="172">
        <f>SUMIFS('1-2 人员岗位信息'!M:M,'1-2 人员岗位信息'!$C:$C,"劳务派遣",'1-2 人员岗位信息'!$B:$B,$D125)</f>
        <v>0</v>
      </c>
      <c r="AZ125" s="295"/>
      <c r="BA125" s="172">
        <f t="shared" si="199"/>
        <v>0</v>
      </c>
      <c r="BB125" s="172">
        <f>SUMIFS('1-2 人员岗位信息'!N:N,'1-2 人员岗位信息'!$C:$C,"劳务派遣",'1-2 人员岗位信息'!$B:$B,$D125)</f>
        <v>0</v>
      </c>
      <c r="BC125" s="295"/>
      <c r="BD125" s="172">
        <f t="shared" si="200"/>
        <v>0</v>
      </c>
      <c r="BE125" s="172">
        <f>SUMIFS('1-2 人员岗位信息'!O:O,'1-2 人员岗位信息'!$C:$C,"劳务派遣",'1-2 人员岗位信息'!$B:$B,$D125)</f>
        <v>0</v>
      </c>
      <c r="BF125" s="295"/>
      <c r="BG125" s="172">
        <f t="shared" si="201"/>
        <v>0</v>
      </c>
      <c r="BH125" s="172">
        <f>SUMIFS('1-2 人员岗位信息'!P:P,'1-2 人员岗位信息'!$C:$C,"劳务派遣",'1-2 人员岗位信息'!$B:$B,$D125)</f>
        <v>0</v>
      </c>
      <c r="BI125" s="295"/>
      <c r="BJ125" s="172">
        <f t="shared" si="202"/>
        <v>0</v>
      </c>
      <c r="BK125" s="172">
        <f>SUMIFS('1-2 人员岗位信息'!Q:Q,'1-2 人员岗位信息'!$C:$C,"劳务派遣",'1-2 人员岗位信息'!$B:$B,$D125)</f>
        <v>0</v>
      </c>
      <c r="BL125" s="304"/>
      <c r="BM125" s="308"/>
      <c r="BN125" s="312"/>
    </row>
    <row r="126" s="260" customFormat="1" ht="33.95" customHeight="1" outlineLevel="5" spans="2:66">
      <c r="B126" s="172" t="s">
        <v>792</v>
      </c>
      <c r="C126" s="280" t="s">
        <v>1006</v>
      </c>
      <c r="D126" s="260" t="s">
        <v>988</v>
      </c>
      <c r="E126" s="172" t="s">
        <v>989</v>
      </c>
      <c r="F126" s="172"/>
      <c r="G126" s="172" t="s">
        <v>796</v>
      </c>
      <c r="H126" s="172">
        <f t="shared" si="186"/>
        <v>0</v>
      </c>
      <c r="I126" s="172" t="s">
        <v>797</v>
      </c>
      <c r="J126" s="172" t="e">
        <f t="shared" si="187"/>
        <v>#DIV/0!</v>
      </c>
      <c r="K126" s="172" t="s">
        <v>798</v>
      </c>
      <c r="L126" s="172" t="e">
        <f t="shared" si="188"/>
        <v>#DIV/0!</v>
      </c>
      <c r="M126" s="172" t="s">
        <v>799</v>
      </c>
      <c r="N126" s="172">
        <f t="shared" si="189"/>
        <v>0</v>
      </c>
      <c r="O126" s="172"/>
      <c r="P126" s="287"/>
      <c r="Q126" s="287"/>
      <c r="R126" s="287"/>
      <c r="S126" s="287"/>
      <c r="T126" s="287"/>
      <c r="U126" s="287"/>
      <c r="V126" s="287"/>
      <c r="W126" s="287"/>
      <c r="X126" s="287"/>
      <c r="Y126" s="287"/>
      <c r="Z126" s="287"/>
      <c r="AA126" s="287"/>
      <c r="AB126" s="172">
        <f t="shared" si="190"/>
        <v>0</v>
      </c>
      <c r="AC126" s="172">
        <f t="shared" si="191"/>
        <v>0</v>
      </c>
      <c r="AD126" s="172">
        <f>SUMIFS('1-2 人员岗位信息'!F:F,'1-2 人员岗位信息'!$C:$C,"劳务派遣",'1-2 人员岗位信息'!$B:$B,$D126)</f>
        <v>0</v>
      </c>
      <c r="AE126" s="295"/>
      <c r="AF126" s="172">
        <f t="shared" si="192"/>
        <v>0</v>
      </c>
      <c r="AG126" s="172">
        <f>SUMIFS('1-2 人员岗位信息'!G:G,'1-2 人员岗位信息'!$C:$C,"劳务派遣",'1-2 人员岗位信息'!$B:$B,$D126)</f>
        <v>0</v>
      </c>
      <c r="AH126" s="295"/>
      <c r="AI126" s="172">
        <f t="shared" si="193"/>
        <v>0</v>
      </c>
      <c r="AJ126" s="172">
        <f>SUMIFS('1-2 人员岗位信息'!H:H,'1-2 人员岗位信息'!$C:$C,"劳务派遣",'1-2 人员岗位信息'!$B:$B,$D126)</f>
        <v>0</v>
      </c>
      <c r="AK126" s="295"/>
      <c r="AL126" s="172">
        <f t="shared" si="194"/>
        <v>0</v>
      </c>
      <c r="AM126" s="172">
        <f>SUMIFS('1-2 人员岗位信息'!I:I,'1-2 人员岗位信息'!$C:$C,"劳务派遣",'1-2 人员岗位信息'!$B:$B,$D126)</f>
        <v>0</v>
      </c>
      <c r="AN126" s="295"/>
      <c r="AO126" s="172">
        <f t="shared" si="195"/>
        <v>0</v>
      </c>
      <c r="AP126" s="172">
        <f>SUMIFS('1-2 人员岗位信息'!J:J,'1-2 人员岗位信息'!$C:$C,"劳务派遣",'1-2 人员岗位信息'!$B:$B,$D126)</f>
        <v>0</v>
      </c>
      <c r="AQ126" s="295"/>
      <c r="AR126" s="172">
        <f t="shared" si="196"/>
        <v>0</v>
      </c>
      <c r="AS126" s="172">
        <f>SUMIFS('1-2 人员岗位信息'!K:K,'1-2 人员岗位信息'!$C:$C,"劳务派遣",'1-2 人员岗位信息'!$B:$B,$D126)</f>
        <v>0</v>
      </c>
      <c r="AT126" s="295"/>
      <c r="AU126" s="172">
        <f t="shared" si="197"/>
        <v>0</v>
      </c>
      <c r="AV126" s="172">
        <f>SUMIFS('1-2 人员岗位信息'!L:L,'1-2 人员岗位信息'!$C:$C,"劳务派遣",'1-2 人员岗位信息'!$B:$B,$D126)</f>
        <v>0</v>
      </c>
      <c r="AW126" s="295"/>
      <c r="AX126" s="172">
        <f t="shared" si="198"/>
        <v>0</v>
      </c>
      <c r="AY126" s="172">
        <f>SUMIFS('1-2 人员岗位信息'!M:M,'1-2 人员岗位信息'!$C:$C,"劳务派遣",'1-2 人员岗位信息'!$B:$B,$D126)</f>
        <v>0</v>
      </c>
      <c r="AZ126" s="295"/>
      <c r="BA126" s="172">
        <f t="shared" si="199"/>
        <v>0</v>
      </c>
      <c r="BB126" s="172">
        <f>SUMIFS('1-2 人员岗位信息'!N:N,'1-2 人员岗位信息'!$C:$C,"劳务派遣",'1-2 人员岗位信息'!$B:$B,$D126)</f>
        <v>0</v>
      </c>
      <c r="BC126" s="295"/>
      <c r="BD126" s="172">
        <f t="shared" si="200"/>
        <v>0</v>
      </c>
      <c r="BE126" s="172">
        <f>SUMIFS('1-2 人员岗位信息'!O:O,'1-2 人员岗位信息'!$C:$C,"劳务派遣",'1-2 人员岗位信息'!$B:$B,$D126)</f>
        <v>0</v>
      </c>
      <c r="BF126" s="295"/>
      <c r="BG126" s="172">
        <f t="shared" si="201"/>
        <v>0</v>
      </c>
      <c r="BH126" s="172">
        <f>SUMIFS('1-2 人员岗位信息'!P:P,'1-2 人员岗位信息'!$C:$C,"劳务派遣",'1-2 人员岗位信息'!$B:$B,$D126)</f>
        <v>0</v>
      </c>
      <c r="BI126" s="295"/>
      <c r="BJ126" s="172">
        <f t="shared" si="202"/>
        <v>0</v>
      </c>
      <c r="BK126" s="172">
        <f>SUMIFS('1-2 人员岗位信息'!Q:Q,'1-2 人员岗位信息'!$C:$C,"劳务派遣",'1-2 人员岗位信息'!$B:$B,$D126)</f>
        <v>0</v>
      </c>
      <c r="BL126" s="304"/>
      <c r="BM126" s="308"/>
      <c r="BN126" s="312"/>
    </row>
    <row r="127" s="260" customFormat="1" ht="33.95" customHeight="1" outlineLevel="5" spans="2:66">
      <c r="B127" s="172" t="s">
        <v>792</v>
      </c>
      <c r="C127" s="280" t="s">
        <v>1007</v>
      </c>
      <c r="D127" s="260" t="s">
        <v>991</v>
      </c>
      <c r="E127" s="172" t="s">
        <v>989</v>
      </c>
      <c r="F127" s="172"/>
      <c r="G127" s="172" t="s">
        <v>796</v>
      </c>
      <c r="H127" s="172">
        <f t="shared" si="186"/>
        <v>0</v>
      </c>
      <c r="I127" s="172" t="s">
        <v>797</v>
      </c>
      <c r="J127" s="172" t="e">
        <f t="shared" si="187"/>
        <v>#DIV/0!</v>
      </c>
      <c r="K127" s="172" t="s">
        <v>798</v>
      </c>
      <c r="L127" s="172" t="e">
        <f t="shared" si="188"/>
        <v>#DIV/0!</v>
      </c>
      <c r="M127" s="172" t="s">
        <v>799</v>
      </c>
      <c r="N127" s="172">
        <f t="shared" si="189"/>
        <v>0</v>
      </c>
      <c r="O127" s="172"/>
      <c r="P127" s="287"/>
      <c r="Q127" s="287"/>
      <c r="R127" s="287"/>
      <c r="S127" s="287"/>
      <c r="T127" s="287"/>
      <c r="U127" s="287"/>
      <c r="V127" s="287"/>
      <c r="W127" s="287"/>
      <c r="X127" s="287"/>
      <c r="Y127" s="287"/>
      <c r="Z127" s="287"/>
      <c r="AA127" s="287"/>
      <c r="AB127" s="172">
        <f t="shared" si="190"/>
        <v>0</v>
      </c>
      <c r="AC127" s="172">
        <f t="shared" si="191"/>
        <v>0</v>
      </c>
      <c r="AD127" s="172">
        <f>SUMIFS('1-2 人员岗位信息'!F:F,'1-2 人员岗位信息'!$C:$C,"劳务派遣",'1-2 人员岗位信息'!$B:$B,$D127)</f>
        <v>0</v>
      </c>
      <c r="AE127" s="295"/>
      <c r="AF127" s="172">
        <f t="shared" si="192"/>
        <v>0</v>
      </c>
      <c r="AG127" s="172">
        <f>SUMIFS('1-2 人员岗位信息'!G:G,'1-2 人员岗位信息'!$C:$C,"劳务派遣",'1-2 人员岗位信息'!$B:$B,$D127)</f>
        <v>0</v>
      </c>
      <c r="AH127" s="295"/>
      <c r="AI127" s="172">
        <f t="shared" si="193"/>
        <v>0</v>
      </c>
      <c r="AJ127" s="172">
        <f>SUMIFS('1-2 人员岗位信息'!H:H,'1-2 人员岗位信息'!$C:$C,"劳务派遣",'1-2 人员岗位信息'!$B:$B,$D127)</f>
        <v>0</v>
      </c>
      <c r="AK127" s="295"/>
      <c r="AL127" s="172">
        <f t="shared" si="194"/>
        <v>0</v>
      </c>
      <c r="AM127" s="172">
        <f>SUMIFS('1-2 人员岗位信息'!I:I,'1-2 人员岗位信息'!$C:$C,"劳务派遣",'1-2 人员岗位信息'!$B:$B,$D127)</f>
        <v>0</v>
      </c>
      <c r="AN127" s="295"/>
      <c r="AO127" s="172">
        <f t="shared" si="195"/>
        <v>0</v>
      </c>
      <c r="AP127" s="172">
        <f>SUMIFS('1-2 人员岗位信息'!J:J,'1-2 人员岗位信息'!$C:$C,"劳务派遣",'1-2 人员岗位信息'!$B:$B,$D127)</f>
        <v>0</v>
      </c>
      <c r="AQ127" s="295"/>
      <c r="AR127" s="172">
        <f t="shared" si="196"/>
        <v>0</v>
      </c>
      <c r="AS127" s="172">
        <f>SUMIFS('1-2 人员岗位信息'!K:K,'1-2 人员岗位信息'!$C:$C,"劳务派遣",'1-2 人员岗位信息'!$B:$B,$D127)</f>
        <v>0</v>
      </c>
      <c r="AT127" s="295"/>
      <c r="AU127" s="172">
        <f t="shared" si="197"/>
        <v>0</v>
      </c>
      <c r="AV127" s="172">
        <f>SUMIFS('1-2 人员岗位信息'!L:L,'1-2 人员岗位信息'!$C:$C,"劳务派遣",'1-2 人员岗位信息'!$B:$B,$D127)</f>
        <v>0</v>
      </c>
      <c r="AW127" s="295"/>
      <c r="AX127" s="172">
        <f t="shared" si="198"/>
        <v>0</v>
      </c>
      <c r="AY127" s="172">
        <f>SUMIFS('1-2 人员岗位信息'!M:M,'1-2 人员岗位信息'!$C:$C,"劳务派遣",'1-2 人员岗位信息'!$B:$B,$D127)</f>
        <v>0</v>
      </c>
      <c r="AZ127" s="295"/>
      <c r="BA127" s="172">
        <f t="shared" si="199"/>
        <v>0</v>
      </c>
      <c r="BB127" s="172">
        <f>SUMIFS('1-2 人员岗位信息'!N:N,'1-2 人员岗位信息'!$C:$C,"劳务派遣",'1-2 人员岗位信息'!$B:$B,$D127)</f>
        <v>0</v>
      </c>
      <c r="BC127" s="295"/>
      <c r="BD127" s="172">
        <f t="shared" si="200"/>
        <v>0</v>
      </c>
      <c r="BE127" s="172">
        <f>SUMIFS('1-2 人员岗位信息'!O:O,'1-2 人员岗位信息'!$C:$C,"劳务派遣",'1-2 人员岗位信息'!$B:$B,$D127)</f>
        <v>0</v>
      </c>
      <c r="BF127" s="295"/>
      <c r="BG127" s="172">
        <f t="shared" si="201"/>
        <v>0</v>
      </c>
      <c r="BH127" s="172">
        <f>SUMIFS('1-2 人员岗位信息'!P:P,'1-2 人员岗位信息'!$C:$C,"劳务派遣",'1-2 人员岗位信息'!$B:$B,$D127)</f>
        <v>0</v>
      </c>
      <c r="BI127" s="295"/>
      <c r="BJ127" s="172">
        <f t="shared" si="202"/>
        <v>0</v>
      </c>
      <c r="BK127" s="172">
        <f>SUMIFS('1-2 人员岗位信息'!Q:Q,'1-2 人员岗位信息'!$C:$C,"劳务派遣",'1-2 人员岗位信息'!$B:$B,$D127)</f>
        <v>0</v>
      </c>
      <c r="BL127" s="304"/>
      <c r="BM127" s="308"/>
      <c r="BN127" s="312"/>
    </row>
    <row r="128" s="260" customFormat="1" ht="33.95" customHeight="1" outlineLevel="5" spans="2:66">
      <c r="B128" s="172" t="s">
        <v>792</v>
      </c>
      <c r="C128" s="280" t="s">
        <v>1008</v>
      </c>
      <c r="D128" s="260" t="s">
        <v>993</v>
      </c>
      <c r="E128" s="172" t="s">
        <v>989</v>
      </c>
      <c r="F128" s="172"/>
      <c r="G128" s="172" t="s">
        <v>796</v>
      </c>
      <c r="H128" s="172">
        <f t="shared" si="186"/>
        <v>0</v>
      </c>
      <c r="I128" s="172" t="s">
        <v>797</v>
      </c>
      <c r="J128" s="172" t="e">
        <f t="shared" si="187"/>
        <v>#DIV/0!</v>
      </c>
      <c r="K128" s="172" t="s">
        <v>798</v>
      </c>
      <c r="L128" s="172" t="e">
        <f t="shared" si="188"/>
        <v>#DIV/0!</v>
      </c>
      <c r="M128" s="172" t="s">
        <v>799</v>
      </c>
      <c r="N128" s="172">
        <f t="shared" si="189"/>
        <v>0</v>
      </c>
      <c r="O128" s="172"/>
      <c r="P128" s="287"/>
      <c r="Q128" s="287"/>
      <c r="R128" s="287"/>
      <c r="S128" s="287"/>
      <c r="T128" s="287"/>
      <c r="U128" s="287"/>
      <c r="V128" s="287"/>
      <c r="W128" s="287"/>
      <c r="X128" s="287"/>
      <c r="Y128" s="287"/>
      <c r="Z128" s="287"/>
      <c r="AA128" s="287"/>
      <c r="AB128" s="172">
        <f t="shared" si="190"/>
        <v>0</v>
      </c>
      <c r="AC128" s="172">
        <f t="shared" si="191"/>
        <v>0</v>
      </c>
      <c r="AD128" s="172">
        <f>SUMIFS('1-2 人员岗位信息'!F:F,'1-2 人员岗位信息'!$C:$C,"劳务派遣",'1-2 人员岗位信息'!$B:$B,$D128)</f>
        <v>0</v>
      </c>
      <c r="AE128" s="295"/>
      <c r="AF128" s="172">
        <f t="shared" si="192"/>
        <v>0</v>
      </c>
      <c r="AG128" s="172">
        <f>SUMIFS('1-2 人员岗位信息'!G:G,'1-2 人员岗位信息'!$C:$C,"劳务派遣",'1-2 人员岗位信息'!$B:$B,$D128)</f>
        <v>0</v>
      </c>
      <c r="AH128" s="295"/>
      <c r="AI128" s="172">
        <f t="shared" si="193"/>
        <v>0</v>
      </c>
      <c r="AJ128" s="172">
        <f>SUMIFS('1-2 人员岗位信息'!H:H,'1-2 人员岗位信息'!$C:$C,"劳务派遣",'1-2 人员岗位信息'!$B:$B,$D128)</f>
        <v>0</v>
      </c>
      <c r="AK128" s="295"/>
      <c r="AL128" s="172">
        <f t="shared" si="194"/>
        <v>0</v>
      </c>
      <c r="AM128" s="172">
        <f>SUMIFS('1-2 人员岗位信息'!I:I,'1-2 人员岗位信息'!$C:$C,"劳务派遣",'1-2 人员岗位信息'!$B:$B,$D128)</f>
        <v>0</v>
      </c>
      <c r="AN128" s="295"/>
      <c r="AO128" s="172">
        <f t="shared" si="195"/>
        <v>0</v>
      </c>
      <c r="AP128" s="172">
        <f>SUMIFS('1-2 人员岗位信息'!J:J,'1-2 人员岗位信息'!$C:$C,"劳务派遣",'1-2 人员岗位信息'!$B:$B,$D128)</f>
        <v>0</v>
      </c>
      <c r="AQ128" s="295"/>
      <c r="AR128" s="172">
        <f t="shared" si="196"/>
        <v>0</v>
      </c>
      <c r="AS128" s="172">
        <f>SUMIFS('1-2 人员岗位信息'!K:K,'1-2 人员岗位信息'!$C:$C,"劳务派遣",'1-2 人员岗位信息'!$B:$B,$D128)</f>
        <v>0</v>
      </c>
      <c r="AT128" s="295"/>
      <c r="AU128" s="172">
        <f t="shared" si="197"/>
        <v>0</v>
      </c>
      <c r="AV128" s="172">
        <f>SUMIFS('1-2 人员岗位信息'!L:L,'1-2 人员岗位信息'!$C:$C,"劳务派遣",'1-2 人员岗位信息'!$B:$B,$D128)</f>
        <v>0</v>
      </c>
      <c r="AW128" s="295"/>
      <c r="AX128" s="172">
        <f t="shared" si="198"/>
        <v>0</v>
      </c>
      <c r="AY128" s="172">
        <f>SUMIFS('1-2 人员岗位信息'!M:M,'1-2 人员岗位信息'!$C:$C,"劳务派遣",'1-2 人员岗位信息'!$B:$B,$D128)</f>
        <v>0</v>
      </c>
      <c r="AZ128" s="295"/>
      <c r="BA128" s="172">
        <f t="shared" si="199"/>
        <v>0</v>
      </c>
      <c r="BB128" s="172">
        <f>SUMIFS('1-2 人员岗位信息'!N:N,'1-2 人员岗位信息'!$C:$C,"劳务派遣",'1-2 人员岗位信息'!$B:$B,$D128)</f>
        <v>0</v>
      </c>
      <c r="BC128" s="295"/>
      <c r="BD128" s="172">
        <f t="shared" si="200"/>
        <v>0</v>
      </c>
      <c r="BE128" s="172">
        <f>SUMIFS('1-2 人员岗位信息'!O:O,'1-2 人员岗位信息'!$C:$C,"劳务派遣",'1-2 人员岗位信息'!$B:$B,$D128)</f>
        <v>0</v>
      </c>
      <c r="BF128" s="295"/>
      <c r="BG128" s="172">
        <f t="shared" si="201"/>
        <v>0</v>
      </c>
      <c r="BH128" s="172">
        <f>SUMIFS('1-2 人员岗位信息'!P:P,'1-2 人员岗位信息'!$C:$C,"劳务派遣",'1-2 人员岗位信息'!$B:$B,$D128)</f>
        <v>0</v>
      </c>
      <c r="BI128" s="295"/>
      <c r="BJ128" s="172">
        <f t="shared" si="202"/>
        <v>0</v>
      </c>
      <c r="BK128" s="172">
        <f>SUMIFS('1-2 人员岗位信息'!Q:Q,'1-2 人员岗位信息'!$C:$C,"劳务派遣",'1-2 人员岗位信息'!$B:$B,$D128)</f>
        <v>0</v>
      </c>
      <c r="BL128" s="304"/>
      <c r="BM128" s="308"/>
      <c r="BN128" s="312"/>
    </row>
    <row r="129" s="260" customFormat="1" ht="33.95" customHeight="1" outlineLevel="5" spans="2:66">
      <c r="B129" s="172" t="s">
        <v>792</v>
      </c>
      <c r="C129" s="280" t="s">
        <v>1009</v>
      </c>
      <c r="D129" s="260" t="s">
        <v>995</v>
      </c>
      <c r="E129" s="172" t="s">
        <v>989</v>
      </c>
      <c r="F129" s="172"/>
      <c r="G129" s="172" t="s">
        <v>796</v>
      </c>
      <c r="H129" s="172">
        <f t="shared" si="186"/>
        <v>0</v>
      </c>
      <c r="I129" s="172" t="s">
        <v>797</v>
      </c>
      <c r="J129" s="172" t="e">
        <f t="shared" si="187"/>
        <v>#DIV/0!</v>
      </c>
      <c r="K129" s="172" t="s">
        <v>798</v>
      </c>
      <c r="L129" s="172" t="e">
        <f t="shared" si="188"/>
        <v>#DIV/0!</v>
      </c>
      <c r="M129" s="172" t="s">
        <v>799</v>
      </c>
      <c r="N129" s="172">
        <f t="shared" si="189"/>
        <v>0</v>
      </c>
      <c r="O129" s="172"/>
      <c r="P129" s="287"/>
      <c r="Q129" s="287"/>
      <c r="R129" s="287"/>
      <c r="S129" s="287"/>
      <c r="T129" s="287"/>
      <c r="U129" s="287"/>
      <c r="V129" s="287"/>
      <c r="W129" s="287"/>
      <c r="X129" s="287"/>
      <c r="Y129" s="287"/>
      <c r="Z129" s="287"/>
      <c r="AA129" s="287"/>
      <c r="AB129" s="172">
        <f t="shared" si="190"/>
        <v>0</v>
      </c>
      <c r="AC129" s="172">
        <f t="shared" si="191"/>
        <v>0</v>
      </c>
      <c r="AD129" s="172">
        <f>SUMIFS('1-2 人员岗位信息'!F:F,'1-2 人员岗位信息'!$C:$C,"劳务派遣",'1-2 人员岗位信息'!$B:$B,$D129)</f>
        <v>0</v>
      </c>
      <c r="AE129" s="295"/>
      <c r="AF129" s="172">
        <f t="shared" si="192"/>
        <v>0</v>
      </c>
      <c r="AG129" s="172">
        <f>SUMIFS('1-2 人员岗位信息'!G:G,'1-2 人员岗位信息'!$C:$C,"劳务派遣",'1-2 人员岗位信息'!$B:$B,$D129)</f>
        <v>0</v>
      </c>
      <c r="AH129" s="295"/>
      <c r="AI129" s="172">
        <f t="shared" si="193"/>
        <v>0</v>
      </c>
      <c r="AJ129" s="172">
        <f>SUMIFS('1-2 人员岗位信息'!H:H,'1-2 人员岗位信息'!$C:$C,"劳务派遣",'1-2 人员岗位信息'!$B:$B,$D129)</f>
        <v>0</v>
      </c>
      <c r="AK129" s="295"/>
      <c r="AL129" s="172">
        <f t="shared" si="194"/>
        <v>0</v>
      </c>
      <c r="AM129" s="172">
        <f>SUMIFS('1-2 人员岗位信息'!I:I,'1-2 人员岗位信息'!$C:$C,"劳务派遣",'1-2 人员岗位信息'!$B:$B,$D129)</f>
        <v>0</v>
      </c>
      <c r="AN129" s="295"/>
      <c r="AO129" s="172">
        <f t="shared" si="195"/>
        <v>0</v>
      </c>
      <c r="AP129" s="172">
        <f>SUMIFS('1-2 人员岗位信息'!J:J,'1-2 人员岗位信息'!$C:$C,"劳务派遣",'1-2 人员岗位信息'!$B:$B,$D129)</f>
        <v>0</v>
      </c>
      <c r="AQ129" s="295"/>
      <c r="AR129" s="172">
        <f t="shared" si="196"/>
        <v>0</v>
      </c>
      <c r="AS129" s="172">
        <f>SUMIFS('1-2 人员岗位信息'!K:K,'1-2 人员岗位信息'!$C:$C,"劳务派遣",'1-2 人员岗位信息'!$B:$B,$D129)</f>
        <v>0</v>
      </c>
      <c r="AT129" s="295"/>
      <c r="AU129" s="172">
        <f t="shared" si="197"/>
        <v>0</v>
      </c>
      <c r="AV129" s="172">
        <f>SUMIFS('1-2 人员岗位信息'!L:L,'1-2 人员岗位信息'!$C:$C,"劳务派遣",'1-2 人员岗位信息'!$B:$B,$D129)</f>
        <v>0</v>
      </c>
      <c r="AW129" s="295"/>
      <c r="AX129" s="172">
        <f t="shared" si="198"/>
        <v>0</v>
      </c>
      <c r="AY129" s="172">
        <f>SUMIFS('1-2 人员岗位信息'!M:M,'1-2 人员岗位信息'!$C:$C,"劳务派遣",'1-2 人员岗位信息'!$B:$B,$D129)</f>
        <v>0</v>
      </c>
      <c r="AZ129" s="295"/>
      <c r="BA129" s="172">
        <f t="shared" si="199"/>
        <v>0</v>
      </c>
      <c r="BB129" s="172">
        <f>SUMIFS('1-2 人员岗位信息'!N:N,'1-2 人员岗位信息'!$C:$C,"劳务派遣",'1-2 人员岗位信息'!$B:$B,$D129)</f>
        <v>0</v>
      </c>
      <c r="BC129" s="295"/>
      <c r="BD129" s="172">
        <f t="shared" si="200"/>
        <v>0</v>
      </c>
      <c r="BE129" s="172">
        <f>SUMIFS('1-2 人员岗位信息'!O:O,'1-2 人员岗位信息'!$C:$C,"劳务派遣",'1-2 人员岗位信息'!$B:$B,$D129)</f>
        <v>0</v>
      </c>
      <c r="BF129" s="295"/>
      <c r="BG129" s="172">
        <f t="shared" si="201"/>
        <v>0</v>
      </c>
      <c r="BH129" s="172">
        <f>SUMIFS('1-2 人员岗位信息'!P:P,'1-2 人员岗位信息'!$C:$C,"劳务派遣",'1-2 人员岗位信息'!$B:$B,$D129)</f>
        <v>0</v>
      </c>
      <c r="BI129" s="295"/>
      <c r="BJ129" s="172">
        <f t="shared" si="202"/>
        <v>0</v>
      </c>
      <c r="BK129" s="172">
        <f>SUMIFS('1-2 人员岗位信息'!Q:Q,'1-2 人员岗位信息'!$C:$C,"劳务派遣",'1-2 人员岗位信息'!$B:$B,$D129)</f>
        <v>0</v>
      </c>
      <c r="BL129" s="304"/>
      <c r="BM129" s="308"/>
      <c r="BN129" s="312"/>
    </row>
    <row r="130" s="260" customFormat="1" ht="33.95" customHeight="1" outlineLevel="5" spans="2:66">
      <c r="B130" s="172" t="s">
        <v>792</v>
      </c>
      <c r="C130" s="280" t="s">
        <v>1010</v>
      </c>
      <c r="D130" s="260" t="s">
        <v>997</v>
      </c>
      <c r="E130" s="172" t="s">
        <v>998</v>
      </c>
      <c r="F130" s="172"/>
      <c r="G130" s="172" t="s">
        <v>796</v>
      </c>
      <c r="H130" s="172">
        <f t="shared" si="186"/>
        <v>0</v>
      </c>
      <c r="I130" s="172" t="s">
        <v>797</v>
      </c>
      <c r="J130" s="172" t="e">
        <f t="shared" si="187"/>
        <v>#DIV/0!</v>
      </c>
      <c r="K130" s="172" t="s">
        <v>798</v>
      </c>
      <c r="L130" s="172" t="e">
        <f t="shared" si="188"/>
        <v>#DIV/0!</v>
      </c>
      <c r="M130" s="172" t="s">
        <v>799</v>
      </c>
      <c r="N130" s="172">
        <f t="shared" si="189"/>
        <v>0</v>
      </c>
      <c r="O130" s="172"/>
      <c r="P130" s="287"/>
      <c r="Q130" s="287"/>
      <c r="R130" s="287"/>
      <c r="S130" s="287"/>
      <c r="T130" s="287"/>
      <c r="U130" s="287"/>
      <c r="V130" s="287"/>
      <c r="W130" s="287"/>
      <c r="X130" s="287"/>
      <c r="Y130" s="287"/>
      <c r="Z130" s="287"/>
      <c r="AA130" s="287"/>
      <c r="AB130" s="172">
        <f t="shared" si="190"/>
        <v>0</v>
      </c>
      <c r="AC130" s="172">
        <f t="shared" si="191"/>
        <v>0</v>
      </c>
      <c r="AD130" s="172">
        <f>SUMIFS('1-2 人员岗位信息'!F:F,'1-2 人员岗位信息'!$C:$C,"劳务派遣",'1-2 人员岗位信息'!$B:$B,$D130)</f>
        <v>0</v>
      </c>
      <c r="AE130" s="295"/>
      <c r="AF130" s="172">
        <f t="shared" si="192"/>
        <v>0</v>
      </c>
      <c r="AG130" s="172">
        <f>SUMIFS('1-2 人员岗位信息'!G:G,'1-2 人员岗位信息'!$C:$C,"劳务派遣",'1-2 人员岗位信息'!$B:$B,$D130)</f>
        <v>0</v>
      </c>
      <c r="AH130" s="295"/>
      <c r="AI130" s="172">
        <f t="shared" si="193"/>
        <v>0</v>
      </c>
      <c r="AJ130" s="172">
        <f>SUMIFS('1-2 人员岗位信息'!H:H,'1-2 人员岗位信息'!$C:$C,"劳务派遣",'1-2 人员岗位信息'!$B:$B,$D130)</f>
        <v>0</v>
      </c>
      <c r="AK130" s="295"/>
      <c r="AL130" s="172">
        <f t="shared" si="194"/>
        <v>0</v>
      </c>
      <c r="AM130" s="172">
        <f>SUMIFS('1-2 人员岗位信息'!I:I,'1-2 人员岗位信息'!$C:$C,"劳务派遣",'1-2 人员岗位信息'!$B:$B,$D130)</f>
        <v>0</v>
      </c>
      <c r="AN130" s="295"/>
      <c r="AO130" s="172">
        <f t="shared" si="195"/>
        <v>0</v>
      </c>
      <c r="AP130" s="172">
        <f>SUMIFS('1-2 人员岗位信息'!J:J,'1-2 人员岗位信息'!$C:$C,"劳务派遣",'1-2 人员岗位信息'!$B:$B,$D130)</f>
        <v>0</v>
      </c>
      <c r="AQ130" s="295"/>
      <c r="AR130" s="172">
        <f t="shared" si="196"/>
        <v>0</v>
      </c>
      <c r="AS130" s="172">
        <f>SUMIFS('1-2 人员岗位信息'!K:K,'1-2 人员岗位信息'!$C:$C,"劳务派遣",'1-2 人员岗位信息'!$B:$B,$D130)</f>
        <v>0</v>
      </c>
      <c r="AT130" s="295"/>
      <c r="AU130" s="172">
        <f t="shared" si="197"/>
        <v>0</v>
      </c>
      <c r="AV130" s="172">
        <f>SUMIFS('1-2 人员岗位信息'!L:L,'1-2 人员岗位信息'!$C:$C,"劳务派遣",'1-2 人员岗位信息'!$B:$B,$D130)</f>
        <v>0</v>
      </c>
      <c r="AW130" s="295"/>
      <c r="AX130" s="172">
        <f t="shared" si="198"/>
        <v>0</v>
      </c>
      <c r="AY130" s="172">
        <f>SUMIFS('1-2 人员岗位信息'!M:M,'1-2 人员岗位信息'!$C:$C,"劳务派遣",'1-2 人员岗位信息'!$B:$B,$D130)</f>
        <v>0</v>
      </c>
      <c r="AZ130" s="295"/>
      <c r="BA130" s="172">
        <f t="shared" si="199"/>
        <v>0</v>
      </c>
      <c r="BB130" s="172">
        <f>SUMIFS('1-2 人员岗位信息'!N:N,'1-2 人员岗位信息'!$C:$C,"劳务派遣",'1-2 人员岗位信息'!$B:$B,$D130)</f>
        <v>0</v>
      </c>
      <c r="BC130" s="295"/>
      <c r="BD130" s="172">
        <f t="shared" si="200"/>
        <v>0</v>
      </c>
      <c r="BE130" s="172">
        <f>SUMIFS('1-2 人员岗位信息'!O:O,'1-2 人员岗位信息'!$C:$C,"劳务派遣",'1-2 人员岗位信息'!$B:$B,$D130)</f>
        <v>0</v>
      </c>
      <c r="BF130" s="295"/>
      <c r="BG130" s="172">
        <f t="shared" si="201"/>
        <v>0</v>
      </c>
      <c r="BH130" s="172">
        <f>SUMIFS('1-2 人员岗位信息'!P:P,'1-2 人员岗位信息'!$C:$C,"劳务派遣",'1-2 人员岗位信息'!$B:$B,$D130)</f>
        <v>0</v>
      </c>
      <c r="BI130" s="295"/>
      <c r="BJ130" s="172">
        <f t="shared" si="202"/>
        <v>0</v>
      </c>
      <c r="BK130" s="172">
        <f>SUMIFS('1-2 人员岗位信息'!Q:Q,'1-2 人员岗位信息'!$C:$C,"劳务派遣",'1-2 人员岗位信息'!$B:$B,$D130)</f>
        <v>0</v>
      </c>
      <c r="BL130" s="304"/>
      <c r="BM130" s="308"/>
      <c r="BN130" s="312"/>
    </row>
    <row r="131" s="260" customFormat="1" ht="33.95" customHeight="1" outlineLevel="5" spans="2:66">
      <c r="B131" s="172" t="s">
        <v>792</v>
      </c>
      <c r="C131" s="280" t="s">
        <v>1011</v>
      </c>
      <c r="D131" s="260" t="s">
        <v>1000</v>
      </c>
      <c r="E131" s="172" t="s">
        <v>814</v>
      </c>
      <c r="F131" s="172"/>
      <c r="G131" s="172" t="s">
        <v>796</v>
      </c>
      <c r="H131" s="172">
        <f t="shared" si="186"/>
        <v>0</v>
      </c>
      <c r="I131" s="172" t="s">
        <v>797</v>
      </c>
      <c r="J131" s="172" t="e">
        <f t="shared" si="187"/>
        <v>#DIV/0!</v>
      </c>
      <c r="K131" s="172" t="s">
        <v>798</v>
      </c>
      <c r="L131" s="172" t="e">
        <f t="shared" si="188"/>
        <v>#DIV/0!</v>
      </c>
      <c r="M131" s="172" t="s">
        <v>799</v>
      </c>
      <c r="N131" s="172">
        <f t="shared" si="189"/>
        <v>0</v>
      </c>
      <c r="O131" s="172"/>
      <c r="P131" s="287"/>
      <c r="Q131" s="287"/>
      <c r="R131" s="287"/>
      <c r="S131" s="287"/>
      <c r="T131" s="287"/>
      <c r="U131" s="287"/>
      <c r="V131" s="287"/>
      <c r="W131" s="287"/>
      <c r="X131" s="287"/>
      <c r="Y131" s="287"/>
      <c r="Z131" s="287"/>
      <c r="AA131" s="287"/>
      <c r="AB131" s="172">
        <f t="shared" si="190"/>
        <v>0</v>
      </c>
      <c r="AC131" s="172">
        <f t="shared" si="191"/>
        <v>0</v>
      </c>
      <c r="AD131" s="172">
        <f>SUMIFS('1-2 人员岗位信息'!F:F,'1-2 人员岗位信息'!$C:$C,"劳务派遣",'1-2 人员岗位信息'!$B:$B,$D131)</f>
        <v>0</v>
      </c>
      <c r="AE131" s="295"/>
      <c r="AF131" s="172">
        <f t="shared" si="192"/>
        <v>0</v>
      </c>
      <c r="AG131" s="172">
        <f>SUMIFS('1-2 人员岗位信息'!G:G,'1-2 人员岗位信息'!$C:$C,"劳务派遣",'1-2 人员岗位信息'!$B:$B,$D131)</f>
        <v>0</v>
      </c>
      <c r="AH131" s="295"/>
      <c r="AI131" s="172">
        <f t="shared" si="193"/>
        <v>0</v>
      </c>
      <c r="AJ131" s="172">
        <f>SUMIFS('1-2 人员岗位信息'!H:H,'1-2 人员岗位信息'!$C:$C,"劳务派遣",'1-2 人员岗位信息'!$B:$B,$D131)</f>
        <v>0</v>
      </c>
      <c r="AK131" s="295"/>
      <c r="AL131" s="172">
        <f t="shared" si="194"/>
        <v>0</v>
      </c>
      <c r="AM131" s="172">
        <f>SUMIFS('1-2 人员岗位信息'!I:I,'1-2 人员岗位信息'!$C:$C,"劳务派遣",'1-2 人员岗位信息'!$B:$B,$D131)</f>
        <v>0</v>
      </c>
      <c r="AN131" s="295"/>
      <c r="AO131" s="172">
        <f t="shared" si="195"/>
        <v>0</v>
      </c>
      <c r="AP131" s="172">
        <f>SUMIFS('1-2 人员岗位信息'!J:J,'1-2 人员岗位信息'!$C:$C,"劳务派遣",'1-2 人员岗位信息'!$B:$B,$D131)</f>
        <v>0</v>
      </c>
      <c r="AQ131" s="295"/>
      <c r="AR131" s="172">
        <f t="shared" si="196"/>
        <v>0</v>
      </c>
      <c r="AS131" s="172">
        <f>SUMIFS('1-2 人员岗位信息'!K:K,'1-2 人员岗位信息'!$C:$C,"劳务派遣",'1-2 人员岗位信息'!$B:$B,$D131)</f>
        <v>0</v>
      </c>
      <c r="AT131" s="295"/>
      <c r="AU131" s="172">
        <f t="shared" si="197"/>
        <v>0</v>
      </c>
      <c r="AV131" s="172">
        <f>SUMIFS('1-2 人员岗位信息'!L:L,'1-2 人员岗位信息'!$C:$C,"劳务派遣",'1-2 人员岗位信息'!$B:$B,$D131)</f>
        <v>0</v>
      </c>
      <c r="AW131" s="295"/>
      <c r="AX131" s="172">
        <f t="shared" si="198"/>
        <v>0</v>
      </c>
      <c r="AY131" s="172">
        <f>SUMIFS('1-2 人员岗位信息'!M:M,'1-2 人员岗位信息'!$C:$C,"劳务派遣",'1-2 人员岗位信息'!$B:$B,$D131)</f>
        <v>0</v>
      </c>
      <c r="AZ131" s="295"/>
      <c r="BA131" s="172">
        <f t="shared" si="199"/>
        <v>0</v>
      </c>
      <c r="BB131" s="172">
        <f>SUMIFS('1-2 人员岗位信息'!N:N,'1-2 人员岗位信息'!$C:$C,"劳务派遣",'1-2 人员岗位信息'!$B:$B,$D131)</f>
        <v>0</v>
      </c>
      <c r="BC131" s="295"/>
      <c r="BD131" s="172">
        <f t="shared" si="200"/>
        <v>0</v>
      </c>
      <c r="BE131" s="172">
        <f>SUMIFS('1-2 人员岗位信息'!O:O,'1-2 人员岗位信息'!$C:$C,"劳务派遣",'1-2 人员岗位信息'!$B:$B,$D131)</f>
        <v>0</v>
      </c>
      <c r="BF131" s="295"/>
      <c r="BG131" s="172">
        <f t="shared" si="201"/>
        <v>0</v>
      </c>
      <c r="BH131" s="172">
        <f>SUMIFS('1-2 人员岗位信息'!P:P,'1-2 人员岗位信息'!$C:$C,"劳务派遣",'1-2 人员岗位信息'!$B:$B,$D131)</f>
        <v>0</v>
      </c>
      <c r="BI131" s="295"/>
      <c r="BJ131" s="172">
        <f t="shared" si="202"/>
        <v>0</v>
      </c>
      <c r="BK131" s="172">
        <f>SUMIFS('1-2 人员岗位信息'!Q:Q,'1-2 人员岗位信息'!$C:$C,"劳务派遣",'1-2 人员岗位信息'!$B:$B,$D131)</f>
        <v>0</v>
      </c>
      <c r="BL131" s="304"/>
      <c r="BM131" s="308"/>
      <c r="BN131" s="312"/>
    </row>
    <row r="132" s="115" customFormat="1" ht="33.95" customHeight="1" outlineLevel="4" spans="2:66">
      <c r="B132" s="116" t="s">
        <v>787</v>
      </c>
      <c r="C132" s="117" t="s">
        <v>1012</v>
      </c>
      <c r="D132" s="115" t="s">
        <v>15</v>
      </c>
      <c r="E132" s="116"/>
      <c r="F132" s="116"/>
      <c r="G132" s="116"/>
      <c r="H132" s="116">
        <f>SUM(H133:H141)</f>
        <v>0</v>
      </c>
      <c r="I132" s="116"/>
      <c r="J132" s="116"/>
      <c r="K132" s="116"/>
      <c r="L132" s="116"/>
      <c r="M132" s="116"/>
      <c r="N132" s="116"/>
      <c r="O132" s="116"/>
      <c r="P132" s="286"/>
      <c r="Q132" s="286"/>
      <c r="R132" s="286"/>
      <c r="S132" s="286"/>
      <c r="T132" s="286"/>
      <c r="U132" s="286"/>
      <c r="V132" s="286"/>
      <c r="W132" s="286"/>
      <c r="X132" s="286"/>
      <c r="Y132" s="286"/>
      <c r="Z132" s="286"/>
      <c r="AA132" s="286"/>
      <c r="AB132" s="116">
        <f>SUM(AB133:AB141)</f>
        <v>0</v>
      </c>
      <c r="AC132" s="116">
        <f>SUM(AC133:AC141)</f>
        <v>0</v>
      </c>
      <c r="AD132" s="116"/>
      <c r="AE132" s="116"/>
      <c r="AF132" s="116">
        <f>SUM(AF133:AF141)</f>
        <v>0</v>
      </c>
      <c r="AG132" s="116"/>
      <c r="AH132" s="116"/>
      <c r="AI132" s="116">
        <f>SUM(AI133:AI141)</f>
        <v>0</v>
      </c>
      <c r="AJ132" s="116"/>
      <c r="AK132" s="116"/>
      <c r="AL132" s="116">
        <f>SUM(AL133:AL141)</f>
        <v>0</v>
      </c>
      <c r="AM132" s="116"/>
      <c r="AN132" s="116"/>
      <c r="AO132" s="116">
        <f>SUM(AO133:AO141)</f>
        <v>0</v>
      </c>
      <c r="AP132" s="116"/>
      <c r="AQ132" s="116"/>
      <c r="AR132" s="116">
        <f>SUM(AR133:AR141)</f>
        <v>0</v>
      </c>
      <c r="AS132" s="116"/>
      <c r="AT132" s="116"/>
      <c r="AU132" s="116">
        <f>SUM(AU133:AU141)</f>
        <v>0</v>
      </c>
      <c r="AV132" s="116"/>
      <c r="AW132" s="116"/>
      <c r="AX132" s="116">
        <f>SUM(AX133:AX141)</f>
        <v>0</v>
      </c>
      <c r="AY132" s="116"/>
      <c r="AZ132" s="116"/>
      <c r="BA132" s="116">
        <f>SUM(BA133:BA141)</f>
        <v>0</v>
      </c>
      <c r="BB132" s="116"/>
      <c r="BC132" s="116"/>
      <c r="BD132" s="116">
        <f>SUM(BD133:BD141)</f>
        <v>0</v>
      </c>
      <c r="BE132" s="116"/>
      <c r="BF132" s="116"/>
      <c r="BG132" s="116">
        <f>SUM(BG133:BG141)</f>
        <v>0</v>
      </c>
      <c r="BH132" s="116"/>
      <c r="BI132" s="116"/>
      <c r="BJ132" s="116">
        <f>SUM(BJ133:BJ141)</f>
        <v>0</v>
      </c>
      <c r="BK132" s="116"/>
      <c r="BL132" s="303"/>
      <c r="BM132" s="308"/>
      <c r="BN132" s="311"/>
    </row>
    <row r="133" s="260" customFormat="1" ht="33.95" customHeight="1" outlineLevel="5" spans="2:66">
      <c r="B133" s="172" t="s">
        <v>792</v>
      </c>
      <c r="C133" s="280" t="s">
        <v>1013</v>
      </c>
      <c r="D133" s="260" t="s">
        <v>979</v>
      </c>
      <c r="E133" s="172" t="s">
        <v>1014</v>
      </c>
      <c r="F133" s="172"/>
      <c r="G133" s="172" t="s">
        <v>796</v>
      </c>
      <c r="H133" s="172">
        <f t="shared" ref="H133:H142" si="203">AB133</f>
        <v>0</v>
      </c>
      <c r="I133" s="172" t="s">
        <v>797</v>
      </c>
      <c r="J133" s="172" t="e">
        <f t="shared" ref="J133:J142" si="204">SUM(AD133,AG133,AJ133,AM133,AP133,AS133,AV133,AY133,BB133,BE133,BH133,BK133)/N133</f>
        <v>#DIV/0!</v>
      </c>
      <c r="K133" s="172" t="s">
        <v>798</v>
      </c>
      <c r="L133" s="172" t="e">
        <f t="shared" ref="L133:L142" si="205">H133/N133/J133</f>
        <v>#DIV/0!</v>
      </c>
      <c r="M133" s="172" t="s">
        <v>799</v>
      </c>
      <c r="N133" s="172">
        <f t="shared" ref="N133:N142" si="206">COUNTIF(AD133,"&gt;0")+COUNTIF(AG133,"&gt;0")+COUNTIF(AJ133,"&gt;0")+COUNTIF(AM133,"&gt;0")+COUNTIF(AP133,"&gt;0")+COUNTIF(AS133,"&gt;0")+COUNTIF(AV133,"&gt;0")+COUNTIF(AY133,"&gt;0")+COUNTIF(BB133,"&gt;0")+COUNTIF(BE133,"&gt;0")+COUNTIF(BH133,"&gt;0")+COUNTIF(BK133,"&gt;0")</f>
        <v>0</v>
      </c>
      <c r="O133" s="172"/>
      <c r="P133" s="287"/>
      <c r="Q133" s="287"/>
      <c r="R133" s="287"/>
      <c r="S133" s="287"/>
      <c r="T133" s="287"/>
      <c r="U133" s="287"/>
      <c r="V133" s="287"/>
      <c r="W133" s="287"/>
      <c r="X133" s="287"/>
      <c r="Y133" s="287"/>
      <c r="Z133" s="287"/>
      <c r="AA133" s="287"/>
      <c r="AB133" s="172">
        <f t="shared" ref="AB133:AB142" si="207">SUM(AC133,AF133,AI133,AL133,AO133,AR133,AU133,AX133,BA133,BD133,BG133,BJ133)</f>
        <v>0</v>
      </c>
      <c r="AC133" s="172">
        <f t="shared" ref="AC133:AC142" si="208">AD133*AE133</f>
        <v>0</v>
      </c>
      <c r="AD133" s="172">
        <f>SUMIFS('1-2 人员岗位信息'!F:F,'1-2 人员岗位信息'!$C:$C,"专业外包",'1-2 人员岗位信息'!$B:$B,$D133)</f>
        <v>0</v>
      </c>
      <c r="AE133" s="295"/>
      <c r="AF133" s="172">
        <f t="shared" ref="AF133:AF142" si="209">AG133*AH133</f>
        <v>0</v>
      </c>
      <c r="AG133" s="172">
        <f>SUMIFS('1-2 人员岗位信息'!G:G,'1-2 人员岗位信息'!$C:$C,"专业外包",'1-2 人员岗位信息'!$B:$B,$D133)</f>
        <v>0</v>
      </c>
      <c r="AH133" s="295"/>
      <c r="AI133" s="172">
        <f t="shared" ref="AI133:AI142" si="210">AJ133*AK133</f>
        <v>0</v>
      </c>
      <c r="AJ133" s="172">
        <f>SUMIFS('1-2 人员岗位信息'!H:H,'1-2 人员岗位信息'!$C:$C,"专业外包",'1-2 人员岗位信息'!$B:$B,$D133)</f>
        <v>0</v>
      </c>
      <c r="AK133" s="295"/>
      <c r="AL133" s="172">
        <f t="shared" ref="AL133:AL142" si="211">AM133*AN133</f>
        <v>0</v>
      </c>
      <c r="AM133" s="172">
        <f>SUMIFS('1-2 人员岗位信息'!I:I,'1-2 人员岗位信息'!$C:$C,"专业外包",'1-2 人员岗位信息'!$B:$B,$D133)</f>
        <v>0</v>
      </c>
      <c r="AN133" s="295"/>
      <c r="AO133" s="172">
        <f t="shared" ref="AO133:AO142" si="212">AP133*AQ133</f>
        <v>0</v>
      </c>
      <c r="AP133" s="172">
        <f>SUMIFS('1-2 人员岗位信息'!J:J,'1-2 人员岗位信息'!$C:$C,"专业外包",'1-2 人员岗位信息'!$B:$B,$D133)</f>
        <v>0</v>
      </c>
      <c r="AQ133" s="295"/>
      <c r="AR133" s="172">
        <f t="shared" ref="AR133:AR142" si="213">AS133*AT133</f>
        <v>0</v>
      </c>
      <c r="AS133" s="172">
        <f>SUMIFS('1-2 人员岗位信息'!K:K,'1-2 人员岗位信息'!$C:$C,"专业外包",'1-2 人员岗位信息'!$B:$B,$D133)</f>
        <v>0</v>
      </c>
      <c r="AT133" s="295"/>
      <c r="AU133" s="172">
        <f t="shared" ref="AU133:AU142" si="214">AV133*AW133</f>
        <v>0</v>
      </c>
      <c r="AV133" s="172">
        <f>SUMIFS('1-2 人员岗位信息'!L:L,'1-2 人员岗位信息'!$C:$C,"专业外包",'1-2 人员岗位信息'!$B:$B,$D133)</f>
        <v>0</v>
      </c>
      <c r="AW133" s="295"/>
      <c r="AX133" s="172">
        <f t="shared" ref="AX133:AX142" si="215">AY133*AZ133</f>
        <v>0</v>
      </c>
      <c r="AY133" s="172">
        <f>SUMIFS('1-2 人员岗位信息'!M:M,'1-2 人员岗位信息'!$C:$C,"专业外包",'1-2 人员岗位信息'!$B:$B,$D133)</f>
        <v>0</v>
      </c>
      <c r="AZ133" s="295"/>
      <c r="BA133" s="172">
        <f t="shared" ref="BA133:BA142" si="216">BB133*BC133</f>
        <v>0</v>
      </c>
      <c r="BB133" s="172">
        <f>SUMIFS('1-2 人员岗位信息'!N:N,'1-2 人员岗位信息'!$C:$C,"专业外包",'1-2 人员岗位信息'!$B:$B,$D133)</f>
        <v>0</v>
      </c>
      <c r="BC133" s="295"/>
      <c r="BD133" s="172">
        <f t="shared" ref="BD133:BD142" si="217">BE133*BF133</f>
        <v>0</v>
      </c>
      <c r="BE133" s="172">
        <f>SUMIFS('1-2 人员岗位信息'!O:O,'1-2 人员岗位信息'!$C:$C,"专业外包",'1-2 人员岗位信息'!$B:$B,$D133)</f>
        <v>0</v>
      </c>
      <c r="BF133" s="295"/>
      <c r="BG133" s="172">
        <f t="shared" ref="BG133:BG142" si="218">BH133*BI133</f>
        <v>0</v>
      </c>
      <c r="BH133" s="172">
        <f>SUMIFS('1-2 人员岗位信息'!P:P,'1-2 人员岗位信息'!$C:$C,"专业外包",'1-2 人员岗位信息'!$B:$B,$D133)</f>
        <v>0</v>
      </c>
      <c r="BI133" s="295"/>
      <c r="BJ133" s="172">
        <f t="shared" ref="BJ133:BJ142" si="219">BK133*BL133</f>
        <v>0</v>
      </c>
      <c r="BK133" s="172">
        <f>SUMIFS('1-2 人员岗位信息'!Q:Q,'1-2 人员岗位信息'!$C:$C,"专业外包",'1-2 人员岗位信息'!$B:$B,$D133)</f>
        <v>0</v>
      </c>
      <c r="BL133" s="304"/>
      <c r="BM133" s="308"/>
      <c r="BN133" s="312"/>
    </row>
    <row r="134" s="260" customFormat="1" ht="33.95" customHeight="1" outlineLevel="5" spans="2:66">
      <c r="B134" s="172" t="s">
        <v>792</v>
      </c>
      <c r="C134" s="280" t="s">
        <v>1015</v>
      </c>
      <c r="D134" s="260" t="s">
        <v>982</v>
      </c>
      <c r="E134" s="172" t="s">
        <v>1016</v>
      </c>
      <c r="F134" s="172"/>
      <c r="G134" s="172" t="s">
        <v>796</v>
      </c>
      <c r="H134" s="172">
        <f t="shared" si="203"/>
        <v>0</v>
      </c>
      <c r="I134" s="172" t="s">
        <v>797</v>
      </c>
      <c r="J134" s="172" t="e">
        <f t="shared" si="204"/>
        <v>#DIV/0!</v>
      </c>
      <c r="K134" s="172" t="s">
        <v>798</v>
      </c>
      <c r="L134" s="172" t="e">
        <f t="shared" si="205"/>
        <v>#DIV/0!</v>
      </c>
      <c r="M134" s="172" t="s">
        <v>799</v>
      </c>
      <c r="N134" s="172">
        <f t="shared" si="206"/>
        <v>0</v>
      </c>
      <c r="O134" s="172"/>
      <c r="P134" s="287"/>
      <c r="Q134" s="287"/>
      <c r="R134" s="287"/>
      <c r="S134" s="287"/>
      <c r="T134" s="287"/>
      <c r="U134" s="287"/>
      <c r="V134" s="287"/>
      <c r="W134" s="287"/>
      <c r="X134" s="287"/>
      <c r="Y134" s="287"/>
      <c r="Z134" s="287"/>
      <c r="AA134" s="287"/>
      <c r="AB134" s="172">
        <f t="shared" si="207"/>
        <v>0</v>
      </c>
      <c r="AC134" s="172">
        <f t="shared" si="208"/>
        <v>0</v>
      </c>
      <c r="AD134" s="172">
        <f>SUMIFS('1-2 人员岗位信息'!F:F,'1-2 人员岗位信息'!$C:$C,"专业外包",'1-2 人员岗位信息'!$B:$B,$D134)</f>
        <v>0</v>
      </c>
      <c r="AE134" s="295"/>
      <c r="AF134" s="172">
        <f t="shared" si="209"/>
        <v>0</v>
      </c>
      <c r="AG134" s="172">
        <f>SUMIFS('1-2 人员岗位信息'!G:G,'1-2 人员岗位信息'!$C:$C,"专业外包",'1-2 人员岗位信息'!$B:$B,$D134)</f>
        <v>0</v>
      </c>
      <c r="AH134" s="295"/>
      <c r="AI134" s="172">
        <f t="shared" si="210"/>
        <v>0</v>
      </c>
      <c r="AJ134" s="172">
        <f>SUMIFS('1-2 人员岗位信息'!H:H,'1-2 人员岗位信息'!$C:$C,"专业外包",'1-2 人员岗位信息'!$B:$B,$D134)</f>
        <v>0</v>
      </c>
      <c r="AK134" s="295"/>
      <c r="AL134" s="172">
        <f t="shared" si="211"/>
        <v>0</v>
      </c>
      <c r="AM134" s="172">
        <f>SUMIFS('1-2 人员岗位信息'!I:I,'1-2 人员岗位信息'!$C:$C,"专业外包",'1-2 人员岗位信息'!$B:$B,$D134)</f>
        <v>0</v>
      </c>
      <c r="AN134" s="295"/>
      <c r="AO134" s="172">
        <f t="shared" si="212"/>
        <v>0</v>
      </c>
      <c r="AP134" s="172">
        <f>SUMIFS('1-2 人员岗位信息'!J:J,'1-2 人员岗位信息'!$C:$C,"专业外包",'1-2 人员岗位信息'!$B:$B,$D134)</f>
        <v>0</v>
      </c>
      <c r="AQ134" s="295"/>
      <c r="AR134" s="172">
        <f t="shared" si="213"/>
        <v>0</v>
      </c>
      <c r="AS134" s="172">
        <f>SUMIFS('1-2 人员岗位信息'!K:K,'1-2 人员岗位信息'!$C:$C,"专业外包",'1-2 人员岗位信息'!$B:$B,$D134)</f>
        <v>0</v>
      </c>
      <c r="AT134" s="295"/>
      <c r="AU134" s="172">
        <f t="shared" si="214"/>
        <v>0</v>
      </c>
      <c r="AV134" s="172">
        <f>SUMIFS('1-2 人员岗位信息'!L:L,'1-2 人员岗位信息'!$C:$C,"专业外包",'1-2 人员岗位信息'!$B:$B,$D134)</f>
        <v>0</v>
      </c>
      <c r="AW134" s="295"/>
      <c r="AX134" s="172">
        <f t="shared" si="215"/>
        <v>0</v>
      </c>
      <c r="AY134" s="172">
        <f>SUMIFS('1-2 人员岗位信息'!M:M,'1-2 人员岗位信息'!$C:$C,"专业外包",'1-2 人员岗位信息'!$B:$B,$D134)</f>
        <v>0</v>
      </c>
      <c r="AZ134" s="295"/>
      <c r="BA134" s="172">
        <f t="shared" si="216"/>
        <v>0</v>
      </c>
      <c r="BB134" s="172">
        <f>SUMIFS('1-2 人员岗位信息'!N:N,'1-2 人员岗位信息'!$C:$C,"专业外包",'1-2 人员岗位信息'!$B:$B,$D134)</f>
        <v>0</v>
      </c>
      <c r="BC134" s="295"/>
      <c r="BD134" s="172">
        <f t="shared" si="217"/>
        <v>0</v>
      </c>
      <c r="BE134" s="172">
        <f>SUMIFS('1-2 人员岗位信息'!O:O,'1-2 人员岗位信息'!$C:$C,"专业外包",'1-2 人员岗位信息'!$B:$B,$D134)</f>
        <v>0</v>
      </c>
      <c r="BF134" s="295"/>
      <c r="BG134" s="172">
        <f t="shared" si="218"/>
        <v>0</v>
      </c>
      <c r="BH134" s="172">
        <f>SUMIFS('1-2 人员岗位信息'!P:P,'1-2 人员岗位信息'!$C:$C,"专业外包",'1-2 人员岗位信息'!$B:$B,$D134)</f>
        <v>0</v>
      </c>
      <c r="BI134" s="295"/>
      <c r="BJ134" s="172">
        <f t="shared" si="219"/>
        <v>0</v>
      </c>
      <c r="BK134" s="172">
        <f>SUMIFS('1-2 人员岗位信息'!Q:Q,'1-2 人员岗位信息'!$C:$C,"专业外包",'1-2 人员岗位信息'!$B:$B,$D134)</f>
        <v>0</v>
      </c>
      <c r="BL134" s="304"/>
      <c r="BM134" s="308"/>
      <c r="BN134" s="312"/>
    </row>
    <row r="135" s="260" customFormat="1" ht="33.95" customHeight="1" outlineLevel="5" spans="2:66">
      <c r="B135" s="172" t="s">
        <v>792</v>
      </c>
      <c r="C135" s="280" t="s">
        <v>1017</v>
      </c>
      <c r="D135" s="260" t="s">
        <v>985</v>
      </c>
      <c r="E135" s="172" t="s">
        <v>986</v>
      </c>
      <c r="F135" s="172"/>
      <c r="G135" s="172" t="s">
        <v>796</v>
      </c>
      <c r="H135" s="172">
        <f t="shared" si="203"/>
        <v>0</v>
      </c>
      <c r="I135" s="172" t="s">
        <v>797</v>
      </c>
      <c r="J135" s="172" t="e">
        <f t="shared" si="204"/>
        <v>#DIV/0!</v>
      </c>
      <c r="K135" s="172" t="s">
        <v>798</v>
      </c>
      <c r="L135" s="172" t="e">
        <f t="shared" si="205"/>
        <v>#DIV/0!</v>
      </c>
      <c r="M135" s="172" t="s">
        <v>799</v>
      </c>
      <c r="N135" s="172">
        <f t="shared" si="206"/>
        <v>0</v>
      </c>
      <c r="O135" s="172"/>
      <c r="P135" s="287"/>
      <c r="Q135" s="287"/>
      <c r="R135" s="287"/>
      <c r="S135" s="287"/>
      <c r="T135" s="287"/>
      <c r="U135" s="287"/>
      <c r="V135" s="287"/>
      <c r="W135" s="287"/>
      <c r="X135" s="287"/>
      <c r="Y135" s="287"/>
      <c r="Z135" s="287"/>
      <c r="AA135" s="287"/>
      <c r="AB135" s="172">
        <f t="shared" si="207"/>
        <v>0</v>
      </c>
      <c r="AC135" s="172">
        <f t="shared" si="208"/>
        <v>0</v>
      </c>
      <c r="AD135" s="172">
        <f>SUMIFS('1-2 人员岗位信息'!F:F,'1-2 人员岗位信息'!$C:$C,"专业外包",'1-2 人员岗位信息'!$B:$B,$D135)</f>
        <v>0</v>
      </c>
      <c r="AE135" s="295"/>
      <c r="AF135" s="172">
        <f t="shared" si="209"/>
        <v>0</v>
      </c>
      <c r="AG135" s="172">
        <f>SUMIFS('1-2 人员岗位信息'!G:G,'1-2 人员岗位信息'!$C:$C,"专业外包",'1-2 人员岗位信息'!$B:$B,$D135)</f>
        <v>0</v>
      </c>
      <c r="AH135" s="295"/>
      <c r="AI135" s="172">
        <f t="shared" si="210"/>
        <v>0</v>
      </c>
      <c r="AJ135" s="172">
        <f>SUMIFS('1-2 人员岗位信息'!H:H,'1-2 人员岗位信息'!$C:$C,"专业外包",'1-2 人员岗位信息'!$B:$B,$D135)</f>
        <v>0</v>
      </c>
      <c r="AK135" s="295"/>
      <c r="AL135" s="172">
        <f t="shared" si="211"/>
        <v>0</v>
      </c>
      <c r="AM135" s="172">
        <f>SUMIFS('1-2 人员岗位信息'!I:I,'1-2 人员岗位信息'!$C:$C,"专业外包",'1-2 人员岗位信息'!$B:$B,$D135)</f>
        <v>0</v>
      </c>
      <c r="AN135" s="295"/>
      <c r="AO135" s="172">
        <f t="shared" si="212"/>
        <v>0</v>
      </c>
      <c r="AP135" s="172">
        <f>SUMIFS('1-2 人员岗位信息'!J:J,'1-2 人员岗位信息'!$C:$C,"专业外包",'1-2 人员岗位信息'!$B:$B,$D135)</f>
        <v>0</v>
      </c>
      <c r="AQ135" s="295"/>
      <c r="AR135" s="172">
        <f t="shared" si="213"/>
        <v>0</v>
      </c>
      <c r="AS135" s="172">
        <f>SUMIFS('1-2 人员岗位信息'!K:K,'1-2 人员岗位信息'!$C:$C,"专业外包",'1-2 人员岗位信息'!$B:$B,$D135)</f>
        <v>0</v>
      </c>
      <c r="AT135" s="295"/>
      <c r="AU135" s="172">
        <f t="shared" si="214"/>
        <v>0</v>
      </c>
      <c r="AV135" s="172">
        <f>SUMIFS('1-2 人员岗位信息'!L:L,'1-2 人员岗位信息'!$C:$C,"专业外包",'1-2 人员岗位信息'!$B:$B,$D135)</f>
        <v>0</v>
      </c>
      <c r="AW135" s="295"/>
      <c r="AX135" s="172">
        <f t="shared" si="215"/>
        <v>0</v>
      </c>
      <c r="AY135" s="172">
        <f>SUMIFS('1-2 人员岗位信息'!M:M,'1-2 人员岗位信息'!$C:$C,"专业外包",'1-2 人员岗位信息'!$B:$B,$D135)</f>
        <v>0</v>
      </c>
      <c r="AZ135" s="295"/>
      <c r="BA135" s="172">
        <f t="shared" si="216"/>
        <v>0</v>
      </c>
      <c r="BB135" s="172">
        <f>SUMIFS('1-2 人员岗位信息'!N:N,'1-2 人员岗位信息'!$C:$C,"专业外包",'1-2 人员岗位信息'!$B:$B,$D135)</f>
        <v>0</v>
      </c>
      <c r="BC135" s="295"/>
      <c r="BD135" s="172">
        <f t="shared" si="217"/>
        <v>0</v>
      </c>
      <c r="BE135" s="172">
        <f>SUMIFS('1-2 人员岗位信息'!O:O,'1-2 人员岗位信息'!$C:$C,"专业外包",'1-2 人员岗位信息'!$B:$B,$D135)</f>
        <v>0</v>
      </c>
      <c r="BF135" s="295"/>
      <c r="BG135" s="172">
        <f t="shared" si="218"/>
        <v>0</v>
      </c>
      <c r="BH135" s="172">
        <f>SUMIFS('1-2 人员岗位信息'!P:P,'1-2 人员岗位信息'!$C:$C,"专业外包",'1-2 人员岗位信息'!$B:$B,$D135)</f>
        <v>0</v>
      </c>
      <c r="BI135" s="295"/>
      <c r="BJ135" s="172">
        <f t="shared" si="219"/>
        <v>0</v>
      </c>
      <c r="BK135" s="172">
        <f>SUMIFS('1-2 人员岗位信息'!Q:Q,'1-2 人员岗位信息'!$C:$C,"专业外包",'1-2 人员岗位信息'!$B:$B,$D135)</f>
        <v>0</v>
      </c>
      <c r="BL135" s="304"/>
      <c r="BM135" s="308"/>
      <c r="BN135" s="312"/>
    </row>
    <row r="136" s="260" customFormat="1" ht="33.95" customHeight="1" outlineLevel="5" spans="2:66">
      <c r="B136" s="172" t="s">
        <v>792</v>
      </c>
      <c r="C136" s="280" t="s">
        <v>1018</v>
      </c>
      <c r="D136" s="260" t="s">
        <v>988</v>
      </c>
      <c r="E136" s="172" t="s">
        <v>989</v>
      </c>
      <c r="F136" s="172"/>
      <c r="G136" s="172" t="s">
        <v>796</v>
      </c>
      <c r="H136" s="172">
        <f t="shared" si="203"/>
        <v>0</v>
      </c>
      <c r="I136" s="172" t="s">
        <v>797</v>
      </c>
      <c r="J136" s="172" t="e">
        <f t="shared" si="204"/>
        <v>#DIV/0!</v>
      </c>
      <c r="K136" s="172" t="s">
        <v>798</v>
      </c>
      <c r="L136" s="172" t="e">
        <f t="shared" si="205"/>
        <v>#DIV/0!</v>
      </c>
      <c r="M136" s="172" t="s">
        <v>799</v>
      </c>
      <c r="N136" s="172">
        <f t="shared" si="206"/>
        <v>0</v>
      </c>
      <c r="O136" s="172"/>
      <c r="P136" s="287"/>
      <c r="Q136" s="287"/>
      <c r="R136" s="287"/>
      <c r="S136" s="287"/>
      <c r="T136" s="287"/>
      <c r="U136" s="287"/>
      <c r="V136" s="287"/>
      <c r="W136" s="287"/>
      <c r="X136" s="287"/>
      <c r="Y136" s="287"/>
      <c r="Z136" s="287"/>
      <c r="AA136" s="287"/>
      <c r="AB136" s="172">
        <f t="shared" si="207"/>
        <v>0</v>
      </c>
      <c r="AC136" s="172">
        <f t="shared" si="208"/>
        <v>0</v>
      </c>
      <c r="AD136" s="172">
        <f>SUMIFS('1-2 人员岗位信息'!F:F,'1-2 人员岗位信息'!$C:$C,"专业外包",'1-2 人员岗位信息'!$B:$B,$D136)</f>
        <v>0</v>
      </c>
      <c r="AE136" s="295"/>
      <c r="AF136" s="172">
        <f t="shared" si="209"/>
        <v>0</v>
      </c>
      <c r="AG136" s="172">
        <f>SUMIFS('1-2 人员岗位信息'!G:G,'1-2 人员岗位信息'!$C:$C,"专业外包",'1-2 人员岗位信息'!$B:$B,$D136)</f>
        <v>0</v>
      </c>
      <c r="AH136" s="295"/>
      <c r="AI136" s="172">
        <f t="shared" si="210"/>
        <v>0</v>
      </c>
      <c r="AJ136" s="172">
        <f>SUMIFS('1-2 人员岗位信息'!H:H,'1-2 人员岗位信息'!$C:$C,"专业外包",'1-2 人员岗位信息'!$B:$B,$D136)</f>
        <v>0</v>
      </c>
      <c r="AK136" s="295"/>
      <c r="AL136" s="172">
        <f t="shared" si="211"/>
        <v>0</v>
      </c>
      <c r="AM136" s="172">
        <f>SUMIFS('1-2 人员岗位信息'!I:I,'1-2 人员岗位信息'!$C:$C,"专业外包",'1-2 人员岗位信息'!$B:$B,$D136)</f>
        <v>0</v>
      </c>
      <c r="AN136" s="295"/>
      <c r="AO136" s="172">
        <f t="shared" si="212"/>
        <v>0</v>
      </c>
      <c r="AP136" s="172">
        <f>SUMIFS('1-2 人员岗位信息'!J:J,'1-2 人员岗位信息'!$C:$C,"专业外包",'1-2 人员岗位信息'!$B:$B,$D136)</f>
        <v>0</v>
      </c>
      <c r="AQ136" s="295"/>
      <c r="AR136" s="172">
        <f t="shared" si="213"/>
        <v>0</v>
      </c>
      <c r="AS136" s="172">
        <f>SUMIFS('1-2 人员岗位信息'!K:K,'1-2 人员岗位信息'!$C:$C,"专业外包",'1-2 人员岗位信息'!$B:$B,$D136)</f>
        <v>0</v>
      </c>
      <c r="AT136" s="295"/>
      <c r="AU136" s="172">
        <f t="shared" si="214"/>
        <v>0</v>
      </c>
      <c r="AV136" s="172">
        <f>SUMIFS('1-2 人员岗位信息'!L:L,'1-2 人员岗位信息'!$C:$C,"专业外包",'1-2 人员岗位信息'!$B:$B,$D136)</f>
        <v>0</v>
      </c>
      <c r="AW136" s="295"/>
      <c r="AX136" s="172">
        <f t="shared" si="215"/>
        <v>0</v>
      </c>
      <c r="AY136" s="172">
        <f>SUMIFS('1-2 人员岗位信息'!M:M,'1-2 人员岗位信息'!$C:$C,"专业外包",'1-2 人员岗位信息'!$B:$B,$D136)</f>
        <v>0</v>
      </c>
      <c r="AZ136" s="295"/>
      <c r="BA136" s="172">
        <f t="shared" si="216"/>
        <v>0</v>
      </c>
      <c r="BB136" s="172">
        <f>SUMIFS('1-2 人员岗位信息'!N:N,'1-2 人员岗位信息'!$C:$C,"专业外包",'1-2 人员岗位信息'!$B:$B,$D136)</f>
        <v>0</v>
      </c>
      <c r="BC136" s="295"/>
      <c r="BD136" s="172">
        <f t="shared" si="217"/>
        <v>0</v>
      </c>
      <c r="BE136" s="172">
        <f>SUMIFS('1-2 人员岗位信息'!O:O,'1-2 人员岗位信息'!$C:$C,"专业外包",'1-2 人员岗位信息'!$B:$B,$D136)</f>
        <v>0</v>
      </c>
      <c r="BF136" s="295"/>
      <c r="BG136" s="172">
        <f t="shared" si="218"/>
        <v>0</v>
      </c>
      <c r="BH136" s="172">
        <f>SUMIFS('1-2 人员岗位信息'!P:P,'1-2 人员岗位信息'!$C:$C,"专业外包",'1-2 人员岗位信息'!$B:$B,$D136)</f>
        <v>0</v>
      </c>
      <c r="BI136" s="295"/>
      <c r="BJ136" s="172">
        <f t="shared" si="219"/>
        <v>0</v>
      </c>
      <c r="BK136" s="172">
        <f>SUMIFS('1-2 人员岗位信息'!Q:Q,'1-2 人员岗位信息'!$C:$C,"专业外包",'1-2 人员岗位信息'!$B:$B,$D136)</f>
        <v>0</v>
      </c>
      <c r="BL136" s="304"/>
      <c r="BM136" s="308"/>
      <c r="BN136" s="312"/>
    </row>
    <row r="137" s="260" customFormat="1" ht="33.95" customHeight="1" outlineLevel="5" spans="2:66">
      <c r="B137" s="172" t="s">
        <v>792</v>
      </c>
      <c r="C137" s="280" t="s">
        <v>1019</v>
      </c>
      <c r="D137" s="260" t="s">
        <v>991</v>
      </c>
      <c r="E137" s="172" t="s">
        <v>989</v>
      </c>
      <c r="F137" s="172"/>
      <c r="G137" s="172" t="s">
        <v>796</v>
      </c>
      <c r="H137" s="172">
        <f t="shared" si="203"/>
        <v>0</v>
      </c>
      <c r="I137" s="172" t="s">
        <v>797</v>
      </c>
      <c r="J137" s="172" t="e">
        <f t="shared" si="204"/>
        <v>#DIV/0!</v>
      </c>
      <c r="K137" s="172" t="s">
        <v>798</v>
      </c>
      <c r="L137" s="172" t="e">
        <f t="shared" si="205"/>
        <v>#DIV/0!</v>
      </c>
      <c r="M137" s="172" t="s">
        <v>799</v>
      </c>
      <c r="N137" s="172">
        <f t="shared" si="206"/>
        <v>0</v>
      </c>
      <c r="O137" s="172"/>
      <c r="P137" s="287"/>
      <c r="Q137" s="287"/>
      <c r="R137" s="287"/>
      <c r="S137" s="287"/>
      <c r="T137" s="287"/>
      <c r="U137" s="287"/>
      <c r="V137" s="287"/>
      <c r="W137" s="287"/>
      <c r="X137" s="287"/>
      <c r="Y137" s="287"/>
      <c r="Z137" s="287"/>
      <c r="AA137" s="287"/>
      <c r="AB137" s="172">
        <f t="shared" si="207"/>
        <v>0</v>
      </c>
      <c r="AC137" s="172">
        <f t="shared" si="208"/>
        <v>0</v>
      </c>
      <c r="AD137" s="172">
        <f>SUMIFS('1-2 人员岗位信息'!F:F,'1-2 人员岗位信息'!$C:$C,"专业外包",'1-2 人员岗位信息'!$B:$B,$D137)</f>
        <v>0</v>
      </c>
      <c r="AE137" s="295"/>
      <c r="AF137" s="172">
        <f t="shared" si="209"/>
        <v>0</v>
      </c>
      <c r="AG137" s="172">
        <f>SUMIFS('1-2 人员岗位信息'!G:G,'1-2 人员岗位信息'!$C:$C,"专业外包",'1-2 人员岗位信息'!$B:$B,$D137)</f>
        <v>0</v>
      </c>
      <c r="AH137" s="295"/>
      <c r="AI137" s="172">
        <f t="shared" si="210"/>
        <v>0</v>
      </c>
      <c r="AJ137" s="172">
        <f>SUMIFS('1-2 人员岗位信息'!H:H,'1-2 人员岗位信息'!$C:$C,"专业外包",'1-2 人员岗位信息'!$B:$B,$D137)</f>
        <v>0</v>
      </c>
      <c r="AK137" s="295"/>
      <c r="AL137" s="172">
        <f t="shared" si="211"/>
        <v>0</v>
      </c>
      <c r="AM137" s="172">
        <f>SUMIFS('1-2 人员岗位信息'!I:I,'1-2 人员岗位信息'!$C:$C,"专业外包",'1-2 人员岗位信息'!$B:$B,$D137)</f>
        <v>0</v>
      </c>
      <c r="AN137" s="295"/>
      <c r="AO137" s="172">
        <f t="shared" si="212"/>
        <v>0</v>
      </c>
      <c r="AP137" s="172">
        <f>SUMIFS('1-2 人员岗位信息'!J:J,'1-2 人员岗位信息'!$C:$C,"专业外包",'1-2 人员岗位信息'!$B:$B,$D137)</f>
        <v>0</v>
      </c>
      <c r="AQ137" s="295"/>
      <c r="AR137" s="172">
        <f t="shared" si="213"/>
        <v>0</v>
      </c>
      <c r="AS137" s="172">
        <f>SUMIFS('1-2 人员岗位信息'!K:K,'1-2 人员岗位信息'!$C:$C,"专业外包",'1-2 人员岗位信息'!$B:$B,$D137)</f>
        <v>0</v>
      </c>
      <c r="AT137" s="295"/>
      <c r="AU137" s="172">
        <f t="shared" si="214"/>
        <v>0</v>
      </c>
      <c r="AV137" s="172">
        <f>SUMIFS('1-2 人员岗位信息'!L:L,'1-2 人员岗位信息'!$C:$C,"专业外包",'1-2 人员岗位信息'!$B:$B,$D137)</f>
        <v>0</v>
      </c>
      <c r="AW137" s="295"/>
      <c r="AX137" s="172">
        <f t="shared" si="215"/>
        <v>0</v>
      </c>
      <c r="AY137" s="172">
        <f>SUMIFS('1-2 人员岗位信息'!M:M,'1-2 人员岗位信息'!$C:$C,"专业外包",'1-2 人员岗位信息'!$B:$B,$D137)</f>
        <v>0</v>
      </c>
      <c r="AZ137" s="295"/>
      <c r="BA137" s="172">
        <f t="shared" si="216"/>
        <v>0</v>
      </c>
      <c r="BB137" s="172">
        <f>SUMIFS('1-2 人员岗位信息'!N:N,'1-2 人员岗位信息'!$C:$C,"专业外包",'1-2 人员岗位信息'!$B:$B,$D137)</f>
        <v>0</v>
      </c>
      <c r="BC137" s="295"/>
      <c r="BD137" s="172">
        <f t="shared" si="217"/>
        <v>0</v>
      </c>
      <c r="BE137" s="172">
        <f>SUMIFS('1-2 人员岗位信息'!O:O,'1-2 人员岗位信息'!$C:$C,"专业外包",'1-2 人员岗位信息'!$B:$B,$D137)</f>
        <v>0</v>
      </c>
      <c r="BF137" s="295"/>
      <c r="BG137" s="172">
        <f t="shared" si="218"/>
        <v>0</v>
      </c>
      <c r="BH137" s="172">
        <f>SUMIFS('1-2 人员岗位信息'!P:P,'1-2 人员岗位信息'!$C:$C,"专业外包",'1-2 人员岗位信息'!$B:$B,$D137)</f>
        <v>0</v>
      </c>
      <c r="BI137" s="295"/>
      <c r="BJ137" s="172">
        <f t="shared" si="219"/>
        <v>0</v>
      </c>
      <c r="BK137" s="172">
        <f>SUMIFS('1-2 人员岗位信息'!Q:Q,'1-2 人员岗位信息'!$C:$C,"专业外包",'1-2 人员岗位信息'!$B:$B,$D137)</f>
        <v>0</v>
      </c>
      <c r="BL137" s="304"/>
      <c r="BM137" s="308"/>
      <c r="BN137" s="312"/>
    </row>
    <row r="138" s="260" customFormat="1" ht="33.95" customHeight="1" outlineLevel="5" spans="2:66">
      <c r="B138" s="172" t="s">
        <v>792</v>
      </c>
      <c r="C138" s="280" t="s">
        <v>1020</v>
      </c>
      <c r="D138" s="260" t="s">
        <v>993</v>
      </c>
      <c r="E138" s="172" t="s">
        <v>989</v>
      </c>
      <c r="F138" s="172"/>
      <c r="G138" s="172" t="s">
        <v>796</v>
      </c>
      <c r="H138" s="172">
        <f t="shared" si="203"/>
        <v>0</v>
      </c>
      <c r="I138" s="172" t="s">
        <v>797</v>
      </c>
      <c r="J138" s="172" t="e">
        <f t="shared" si="204"/>
        <v>#DIV/0!</v>
      </c>
      <c r="K138" s="172" t="s">
        <v>798</v>
      </c>
      <c r="L138" s="172" t="e">
        <f t="shared" si="205"/>
        <v>#DIV/0!</v>
      </c>
      <c r="M138" s="172" t="s">
        <v>799</v>
      </c>
      <c r="N138" s="172">
        <f t="shared" si="206"/>
        <v>0</v>
      </c>
      <c r="O138" s="172"/>
      <c r="P138" s="287"/>
      <c r="Q138" s="287"/>
      <c r="R138" s="287"/>
      <c r="S138" s="287"/>
      <c r="T138" s="287"/>
      <c r="U138" s="287"/>
      <c r="V138" s="287"/>
      <c r="W138" s="287"/>
      <c r="X138" s="287"/>
      <c r="Y138" s="287"/>
      <c r="Z138" s="287"/>
      <c r="AA138" s="287"/>
      <c r="AB138" s="172">
        <f t="shared" si="207"/>
        <v>0</v>
      </c>
      <c r="AC138" s="172">
        <f t="shared" si="208"/>
        <v>0</v>
      </c>
      <c r="AD138" s="172">
        <f>SUMIFS('1-2 人员岗位信息'!F:F,'1-2 人员岗位信息'!$C:$C,"专业外包",'1-2 人员岗位信息'!$B:$B,$D138)</f>
        <v>0</v>
      </c>
      <c r="AE138" s="295"/>
      <c r="AF138" s="172">
        <f t="shared" si="209"/>
        <v>0</v>
      </c>
      <c r="AG138" s="172">
        <f>SUMIFS('1-2 人员岗位信息'!G:G,'1-2 人员岗位信息'!$C:$C,"专业外包",'1-2 人员岗位信息'!$B:$B,$D138)</f>
        <v>0</v>
      </c>
      <c r="AH138" s="295"/>
      <c r="AI138" s="172">
        <f t="shared" si="210"/>
        <v>0</v>
      </c>
      <c r="AJ138" s="172">
        <f>SUMIFS('1-2 人员岗位信息'!H:H,'1-2 人员岗位信息'!$C:$C,"专业外包",'1-2 人员岗位信息'!$B:$B,$D138)</f>
        <v>0</v>
      </c>
      <c r="AK138" s="295"/>
      <c r="AL138" s="172">
        <f t="shared" si="211"/>
        <v>0</v>
      </c>
      <c r="AM138" s="172">
        <f>SUMIFS('1-2 人员岗位信息'!I:I,'1-2 人员岗位信息'!$C:$C,"专业外包",'1-2 人员岗位信息'!$B:$B,$D138)</f>
        <v>0</v>
      </c>
      <c r="AN138" s="295"/>
      <c r="AO138" s="172">
        <f t="shared" si="212"/>
        <v>0</v>
      </c>
      <c r="AP138" s="172">
        <f>SUMIFS('1-2 人员岗位信息'!J:J,'1-2 人员岗位信息'!$C:$C,"专业外包",'1-2 人员岗位信息'!$B:$B,$D138)</f>
        <v>0</v>
      </c>
      <c r="AQ138" s="295"/>
      <c r="AR138" s="172">
        <f t="shared" si="213"/>
        <v>0</v>
      </c>
      <c r="AS138" s="172">
        <f>SUMIFS('1-2 人员岗位信息'!K:K,'1-2 人员岗位信息'!$C:$C,"专业外包",'1-2 人员岗位信息'!$B:$B,$D138)</f>
        <v>0</v>
      </c>
      <c r="AT138" s="295"/>
      <c r="AU138" s="172">
        <f t="shared" si="214"/>
        <v>0</v>
      </c>
      <c r="AV138" s="172">
        <f>SUMIFS('1-2 人员岗位信息'!L:L,'1-2 人员岗位信息'!$C:$C,"专业外包",'1-2 人员岗位信息'!$B:$B,$D138)</f>
        <v>0</v>
      </c>
      <c r="AW138" s="295"/>
      <c r="AX138" s="172">
        <f t="shared" si="215"/>
        <v>0</v>
      </c>
      <c r="AY138" s="172">
        <f>SUMIFS('1-2 人员岗位信息'!M:M,'1-2 人员岗位信息'!$C:$C,"专业外包",'1-2 人员岗位信息'!$B:$B,$D138)</f>
        <v>0</v>
      </c>
      <c r="AZ138" s="295"/>
      <c r="BA138" s="172">
        <f t="shared" si="216"/>
        <v>0</v>
      </c>
      <c r="BB138" s="172">
        <f>SUMIFS('1-2 人员岗位信息'!N:N,'1-2 人员岗位信息'!$C:$C,"专业外包",'1-2 人员岗位信息'!$B:$B,$D138)</f>
        <v>0</v>
      </c>
      <c r="BC138" s="295"/>
      <c r="BD138" s="172">
        <f t="shared" si="217"/>
        <v>0</v>
      </c>
      <c r="BE138" s="172">
        <f>SUMIFS('1-2 人员岗位信息'!O:O,'1-2 人员岗位信息'!$C:$C,"专业外包",'1-2 人员岗位信息'!$B:$B,$D138)</f>
        <v>0</v>
      </c>
      <c r="BF138" s="295"/>
      <c r="BG138" s="172">
        <f t="shared" si="218"/>
        <v>0</v>
      </c>
      <c r="BH138" s="172">
        <f>SUMIFS('1-2 人员岗位信息'!P:P,'1-2 人员岗位信息'!$C:$C,"专业外包",'1-2 人员岗位信息'!$B:$B,$D138)</f>
        <v>0</v>
      </c>
      <c r="BI138" s="295"/>
      <c r="BJ138" s="172">
        <f t="shared" si="219"/>
        <v>0</v>
      </c>
      <c r="BK138" s="172">
        <f>SUMIFS('1-2 人员岗位信息'!Q:Q,'1-2 人员岗位信息'!$C:$C,"专业外包",'1-2 人员岗位信息'!$B:$B,$D138)</f>
        <v>0</v>
      </c>
      <c r="BL138" s="304"/>
      <c r="BM138" s="308"/>
      <c r="BN138" s="312"/>
    </row>
    <row r="139" s="260" customFormat="1" ht="33.95" customHeight="1" outlineLevel="5" spans="2:66">
      <c r="B139" s="172" t="s">
        <v>792</v>
      </c>
      <c r="C139" s="280" t="s">
        <v>1021</v>
      </c>
      <c r="D139" s="260" t="s">
        <v>995</v>
      </c>
      <c r="E139" s="172" t="s">
        <v>989</v>
      </c>
      <c r="F139" s="172"/>
      <c r="G139" s="172" t="s">
        <v>796</v>
      </c>
      <c r="H139" s="172">
        <f t="shared" si="203"/>
        <v>0</v>
      </c>
      <c r="I139" s="172" t="s">
        <v>797</v>
      </c>
      <c r="J139" s="172" t="e">
        <f t="shared" si="204"/>
        <v>#DIV/0!</v>
      </c>
      <c r="K139" s="172" t="s">
        <v>798</v>
      </c>
      <c r="L139" s="172" t="e">
        <f t="shared" si="205"/>
        <v>#DIV/0!</v>
      </c>
      <c r="M139" s="172" t="s">
        <v>799</v>
      </c>
      <c r="N139" s="172">
        <f t="shared" si="206"/>
        <v>0</v>
      </c>
      <c r="O139" s="172"/>
      <c r="P139" s="287"/>
      <c r="Q139" s="287"/>
      <c r="R139" s="287"/>
      <c r="S139" s="287"/>
      <c r="T139" s="287"/>
      <c r="U139" s="287"/>
      <c r="V139" s="287"/>
      <c r="W139" s="287"/>
      <c r="X139" s="287"/>
      <c r="Y139" s="287"/>
      <c r="Z139" s="287"/>
      <c r="AA139" s="287"/>
      <c r="AB139" s="172">
        <f t="shared" si="207"/>
        <v>0</v>
      </c>
      <c r="AC139" s="172">
        <f t="shared" si="208"/>
        <v>0</v>
      </c>
      <c r="AD139" s="172">
        <f>SUMIFS('1-2 人员岗位信息'!F:F,'1-2 人员岗位信息'!$C:$C,"专业外包",'1-2 人员岗位信息'!$B:$B,$D139)</f>
        <v>0</v>
      </c>
      <c r="AE139" s="295"/>
      <c r="AF139" s="172">
        <f t="shared" si="209"/>
        <v>0</v>
      </c>
      <c r="AG139" s="172">
        <f>SUMIFS('1-2 人员岗位信息'!G:G,'1-2 人员岗位信息'!$C:$C,"专业外包",'1-2 人员岗位信息'!$B:$B,$D139)</f>
        <v>0</v>
      </c>
      <c r="AH139" s="295"/>
      <c r="AI139" s="172">
        <f t="shared" si="210"/>
        <v>0</v>
      </c>
      <c r="AJ139" s="172">
        <f>SUMIFS('1-2 人员岗位信息'!H:H,'1-2 人员岗位信息'!$C:$C,"专业外包",'1-2 人员岗位信息'!$B:$B,$D139)</f>
        <v>0</v>
      </c>
      <c r="AK139" s="295"/>
      <c r="AL139" s="172">
        <f t="shared" si="211"/>
        <v>0</v>
      </c>
      <c r="AM139" s="172">
        <f>SUMIFS('1-2 人员岗位信息'!I:I,'1-2 人员岗位信息'!$C:$C,"专业外包",'1-2 人员岗位信息'!$B:$B,$D139)</f>
        <v>0</v>
      </c>
      <c r="AN139" s="295"/>
      <c r="AO139" s="172">
        <f t="shared" si="212"/>
        <v>0</v>
      </c>
      <c r="AP139" s="172">
        <f>SUMIFS('1-2 人员岗位信息'!J:J,'1-2 人员岗位信息'!$C:$C,"专业外包",'1-2 人员岗位信息'!$B:$B,$D139)</f>
        <v>0</v>
      </c>
      <c r="AQ139" s="295"/>
      <c r="AR139" s="172">
        <f t="shared" si="213"/>
        <v>0</v>
      </c>
      <c r="AS139" s="172">
        <f>SUMIFS('1-2 人员岗位信息'!K:K,'1-2 人员岗位信息'!$C:$C,"专业外包",'1-2 人员岗位信息'!$B:$B,$D139)</f>
        <v>0</v>
      </c>
      <c r="AT139" s="295"/>
      <c r="AU139" s="172">
        <f t="shared" si="214"/>
        <v>0</v>
      </c>
      <c r="AV139" s="172">
        <f>SUMIFS('1-2 人员岗位信息'!L:L,'1-2 人员岗位信息'!$C:$C,"专业外包",'1-2 人员岗位信息'!$B:$B,$D139)</f>
        <v>0</v>
      </c>
      <c r="AW139" s="295"/>
      <c r="AX139" s="172">
        <f t="shared" si="215"/>
        <v>0</v>
      </c>
      <c r="AY139" s="172">
        <f>SUMIFS('1-2 人员岗位信息'!M:M,'1-2 人员岗位信息'!$C:$C,"专业外包",'1-2 人员岗位信息'!$B:$B,$D139)</f>
        <v>0</v>
      </c>
      <c r="AZ139" s="295"/>
      <c r="BA139" s="172">
        <f t="shared" si="216"/>
        <v>0</v>
      </c>
      <c r="BB139" s="172">
        <f>SUMIFS('1-2 人员岗位信息'!N:N,'1-2 人员岗位信息'!$C:$C,"专业外包",'1-2 人员岗位信息'!$B:$B,$D139)</f>
        <v>0</v>
      </c>
      <c r="BC139" s="295"/>
      <c r="BD139" s="172">
        <f t="shared" si="217"/>
        <v>0</v>
      </c>
      <c r="BE139" s="172">
        <f>SUMIFS('1-2 人员岗位信息'!O:O,'1-2 人员岗位信息'!$C:$C,"专业外包",'1-2 人员岗位信息'!$B:$B,$D139)</f>
        <v>0</v>
      </c>
      <c r="BF139" s="295"/>
      <c r="BG139" s="172">
        <f t="shared" si="218"/>
        <v>0</v>
      </c>
      <c r="BH139" s="172">
        <f>SUMIFS('1-2 人员岗位信息'!P:P,'1-2 人员岗位信息'!$C:$C,"专业外包",'1-2 人员岗位信息'!$B:$B,$D139)</f>
        <v>0</v>
      </c>
      <c r="BI139" s="295"/>
      <c r="BJ139" s="172">
        <f t="shared" si="219"/>
        <v>0</v>
      </c>
      <c r="BK139" s="172">
        <f>SUMIFS('1-2 人员岗位信息'!Q:Q,'1-2 人员岗位信息'!$C:$C,"专业外包",'1-2 人员岗位信息'!$B:$B,$D139)</f>
        <v>0</v>
      </c>
      <c r="BL139" s="304"/>
      <c r="BM139" s="308"/>
      <c r="BN139" s="312"/>
    </row>
    <row r="140" s="260" customFormat="1" ht="33.95" customHeight="1" outlineLevel="5" spans="2:66">
      <c r="B140" s="172" t="s">
        <v>792</v>
      </c>
      <c r="C140" s="280" t="s">
        <v>1022</v>
      </c>
      <c r="D140" s="260" t="s">
        <v>997</v>
      </c>
      <c r="E140" s="172" t="s">
        <v>998</v>
      </c>
      <c r="F140" s="172"/>
      <c r="G140" s="172" t="s">
        <v>796</v>
      </c>
      <c r="H140" s="172">
        <f t="shared" si="203"/>
        <v>0</v>
      </c>
      <c r="I140" s="172" t="s">
        <v>797</v>
      </c>
      <c r="J140" s="172" t="e">
        <f t="shared" si="204"/>
        <v>#DIV/0!</v>
      </c>
      <c r="K140" s="172" t="s">
        <v>798</v>
      </c>
      <c r="L140" s="172" t="e">
        <f t="shared" si="205"/>
        <v>#DIV/0!</v>
      </c>
      <c r="M140" s="172" t="s">
        <v>799</v>
      </c>
      <c r="N140" s="172">
        <f t="shared" si="206"/>
        <v>0</v>
      </c>
      <c r="O140" s="172"/>
      <c r="P140" s="287"/>
      <c r="Q140" s="287"/>
      <c r="R140" s="287"/>
      <c r="S140" s="287"/>
      <c r="T140" s="287"/>
      <c r="U140" s="287"/>
      <c r="V140" s="287"/>
      <c r="W140" s="287"/>
      <c r="X140" s="287"/>
      <c r="Y140" s="287"/>
      <c r="Z140" s="287"/>
      <c r="AA140" s="287"/>
      <c r="AB140" s="172">
        <f t="shared" si="207"/>
        <v>0</v>
      </c>
      <c r="AC140" s="172">
        <f t="shared" si="208"/>
        <v>0</v>
      </c>
      <c r="AD140" s="172">
        <f>SUMIFS('1-2 人员岗位信息'!F:F,'1-2 人员岗位信息'!$C:$C,"专业外包",'1-2 人员岗位信息'!$B:$B,$D140)</f>
        <v>0</v>
      </c>
      <c r="AE140" s="295"/>
      <c r="AF140" s="172">
        <f t="shared" si="209"/>
        <v>0</v>
      </c>
      <c r="AG140" s="172">
        <f>SUMIFS('1-2 人员岗位信息'!G:G,'1-2 人员岗位信息'!$C:$C,"专业外包",'1-2 人员岗位信息'!$B:$B,$D140)</f>
        <v>0</v>
      </c>
      <c r="AH140" s="295"/>
      <c r="AI140" s="172">
        <f t="shared" si="210"/>
        <v>0</v>
      </c>
      <c r="AJ140" s="172">
        <f>SUMIFS('1-2 人员岗位信息'!H:H,'1-2 人员岗位信息'!$C:$C,"专业外包",'1-2 人员岗位信息'!$B:$B,$D140)</f>
        <v>0</v>
      </c>
      <c r="AK140" s="295"/>
      <c r="AL140" s="172">
        <f t="shared" si="211"/>
        <v>0</v>
      </c>
      <c r="AM140" s="172">
        <f>SUMIFS('1-2 人员岗位信息'!I:I,'1-2 人员岗位信息'!$C:$C,"专业外包",'1-2 人员岗位信息'!$B:$B,$D140)</f>
        <v>0</v>
      </c>
      <c r="AN140" s="295"/>
      <c r="AO140" s="172">
        <f t="shared" si="212"/>
        <v>0</v>
      </c>
      <c r="AP140" s="172">
        <f>SUMIFS('1-2 人员岗位信息'!J:J,'1-2 人员岗位信息'!$C:$C,"专业外包",'1-2 人员岗位信息'!$B:$B,$D140)</f>
        <v>0</v>
      </c>
      <c r="AQ140" s="295"/>
      <c r="AR140" s="172">
        <f t="shared" si="213"/>
        <v>0</v>
      </c>
      <c r="AS140" s="172">
        <f>SUMIFS('1-2 人员岗位信息'!K:K,'1-2 人员岗位信息'!$C:$C,"专业外包",'1-2 人员岗位信息'!$B:$B,$D140)</f>
        <v>0</v>
      </c>
      <c r="AT140" s="295"/>
      <c r="AU140" s="172">
        <f t="shared" si="214"/>
        <v>0</v>
      </c>
      <c r="AV140" s="172">
        <f>SUMIFS('1-2 人员岗位信息'!L:L,'1-2 人员岗位信息'!$C:$C,"专业外包",'1-2 人员岗位信息'!$B:$B,$D140)</f>
        <v>0</v>
      </c>
      <c r="AW140" s="295"/>
      <c r="AX140" s="172">
        <f t="shared" si="215"/>
        <v>0</v>
      </c>
      <c r="AY140" s="172">
        <f>SUMIFS('1-2 人员岗位信息'!M:M,'1-2 人员岗位信息'!$C:$C,"专业外包",'1-2 人员岗位信息'!$B:$B,$D140)</f>
        <v>0</v>
      </c>
      <c r="AZ140" s="295"/>
      <c r="BA140" s="172">
        <f t="shared" si="216"/>
        <v>0</v>
      </c>
      <c r="BB140" s="172">
        <f>SUMIFS('1-2 人员岗位信息'!N:N,'1-2 人员岗位信息'!$C:$C,"专业外包",'1-2 人员岗位信息'!$B:$B,$D140)</f>
        <v>0</v>
      </c>
      <c r="BC140" s="295"/>
      <c r="BD140" s="172">
        <f t="shared" si="217"/>
        <v>0</v>
      </c>
      <c r="BE140" s="172">
        <f>SUMIFS('1-2 人员岗位信息'!O:O,'1-2 人员岗位信息'!$C:$C,"专业外包",'1-2 人员岗位信息'!$B:$B,$D140)</f>
        <v>0</v>
      </c>
      <c r="BF140" s="295"/>
      <c r="BG140" s="172">
        <f t="shared" si="218"/>
        <v>0</v>
      </c>
      <c r="BH140" s="172">
        <f>SUMIFS('1-2 人员岗位信息'!P:P,'1-2 人员岗位信息'!$C:$C,"专业外包",'1-2 人员岗位信息'!$B:$B,$D140)</f>
        <v>0</v>
      </c>
      <c r="BI140" s="295"/>
      <c r="BJ140" s="172">
        <f t="shared" si="219"/>
        <v>0</v>
      </c>
      <c r="BK140" s="172">
        <f>SUMIFS('1-2 人员岗位信息'!Q:Q,'1-2 人员岗位信息'!$C:$C,"专业外包",'1-2 人员岗位信息'!$B:$B,$D140)</f>
        <v>0</v>
      </c>
      <c r="BL140" s="304"/>
      <c r="BM140" s="308"/>
      <c r="BN140" s="312"/>
    </row>
    <row r="141" s="260" customFormat="1" ht="33.95" customHeight="1" outlineLevel="5" spans="2:66">
      <c r="B141" s="172" t="s">
        <v>792</v>
      </c>
      <c r="C141" s="280" t="s">
        <v>1023</v>
      </c>
      <c r="D141" s="260" t="s">
        <v>1000</v>
      </c>
      <c r="E141" s="172" t="s">
        <v>814</v>
      </c>
      <c r="F141" s="172"/>
      <c r="G141" s="172" t="s">
        <v>796</v>
      </c>
      <c r="H141" s="172">
        <f t="shared" si="203"/>
        <v>0</v>
      </c>
      <c r="I141" s="172" t="s">
        <v>797</v>
      </c>
      <c r="J141" s="172" t="e">
        <f t="shared" si="204"/>
        <v>#DIV/0!</v>
      </c>
      <c r="K141" s="172" t="s">
        <v>798</v>
      </c>
      <c r="L141" s="172" t="e">
        <f t="shared" si="205"/>
        <v>#DIV/0!</v>
      </c>
      <c r="M141" s="172" t="s">
        <v>799</v>
      </c>
      <c r="N141" s="172">
        <f t="shared" si="206"/>
        <v>0</v>
      </c>
      <c r="O141" s="172"/>
      <c r="P141" s="287"/>
      <c r="Q141" s="287"/>
      <c r="R141" s="287"/>
      <c r="S141" s="287"/>
      <c r="T141" s="287"/>
      <c r="U141" s="287"/>
      <c r="V141" s="287"/>
      <c r="W141" s="287"/>
      <c r="X141" s="287"/>
      <c r="Y141" s="287"/>
      <c r="Z141" s="287"/>
      <c r="AA141" s="287"/>
      <c r="AB141" s="172">
        <f t="shared" si="207"/>
        <v>0</v>
      </c>
      <c r="AC141" s="172">
        <f t="shared" si="208"/>
        <v>0</v>
      </c>
      <c r="AD141" s="172">
        <f>SUMIFS('1-2 人员岗位信息'!F:F,'1-2 人员岗位信息'!$C:$C,"专业外包",'1-2 人员岗位信息'!$B:$B,$D141)</f>
        <v>0</v>
      </c>
      <c r="AE141" s="295"/>
      <c r="AF141" s="172">
        <f t="shared" si="209"/>
        <v>0</v>
      </c>
      <c r="AG141" s="172">
        <f>SUMIFS('1-2 人员岗位信息'!G:G,'1-2 人员岗位信息'!$C:$C,"专业外包",'1-2 人员岗位信息'!$B:$B,$D141)</f>
        <v>0</v>
      </c>
      <c r="AH141" s="295"/>
      <c r="AI141" s="172">
        <f t="shared" si="210"/>
        <v>0</v>
      </c>
      <c r="AJ141" s="172">
        <f>SUMIFS('1-2 人员岗位信息'!H:H,'1-2 人员岗位信息'!$C:$C,"专业外包",'1-2 人员岗位信息'!$B:$B,$D141)</f>
        <v>0</v>
      </c>
      <c r="AK141" s="295"/>
      <c r="AL141" s="172">
        <f t="shared" si="211"/>
        <v>0</v>
      </c>
      <c r="AM141" s="172">
        <f>SUMIFS('1-2 人员岗位信息'!I:I,'1-2 人员岗位信息'!$C:$C,"专业外包",'1-2 人员岗位信息'!$B:$B,$D141)</f>
        <v>0</v>
      </c>
      <c r="AN141" s="295"/>
      <c r="AO141" s="172">
        <f t="shared" si="212"/>
        <v>0</v>
      </c>
      <c r="AP141" s="172">
        <f>SUMIFS('1-2 人员岗位信息'!J:J,'1-2 人员岗位信息'!$C:$C,"专业外包",'1-2 人员岗位信息'!$B:$B,$D141)</f>
        <v>0</v>
      </c>
      <c r="AQ141" s="295"/>
      <c r="AR141" s="172">
        <f t="shared" si="213"/>
        <v>0</v>
      </c>
      <c r="AS141" s="172">
        <f>SUMIFS('1-2 人员岗位信息'!K:K,'1-2 人员岗位信息'!$C:$C,"专业外包",'1-2 人员岗位信息'!$B:$B,$D141)</f>
        <v>0</v>
      </c>
      <c r="AT141" s="295"/>
      <c r="AU141" s="172">
        <f t="shared" si="214"/>
        <v>0</v>
      </c>
      <c r="AV141" s="172">
        <f>SUMIFS('1-2 人员岗位信息'!L:L,'1-2 人员岗位信息'!$C:$C,"专业外包",'1-2 人员岗位信息'!$B:$B,$D141)</f>
        <v>0</v>
      </c>
      <c r="AW141" s="295"/>
      <c r="AX141" s="172">
        <f t="shared" si="215"/>
        <v>0</v>
      </c>
      <c r="AY141" s="172">
        <f>SUMIFS('1-2 人员岗位信息'!M:M,'1-2 人员岗位信息'!$C:$C,"专业外包",'1-2 人员岗位信息'!$B:$B,$D141)</f>
        <v>0</v>
      </c>
      <c r="AZ141" s="295"/>
      <c r="BA141" s="172">
        <f t="shared" si="216"/>
        <v>0</v>
      </c>
      <c r="BB141" s="172">
        <f>SUMIFS('1-2 人员岗位信息'!N:N,'1-2 人员岗位信息'!$C:$C,"专业外包",'1-2 人员岗位信息'!$B:$B,$D141)</f>
        <v>0</v>
      </c>
      <c r="BC141" s="295"/>
      <c r="BD141" s="172">
        <f t="shared" si="217"/>
        <v>0</v>
      </c>
      <c r="BE141" s="172">
        <f>SUMIFS('1-2 人员岗位信息'!O:O,'1-2 人员岗位信息'!$C:$C,"专业外包",'1-2 人员岗位信息'!$B:$B,$D141)</f>
        <v>0</v>
      </c>
      <c r="BF141" s="295"/>
      <c r="BG141" s="172">
        <f t="shared" si="218"/>
        <v>0</v>
      </c>
      <c r="BH141" s="172">
        <f>SUMIFS('1-2 人员岗位信息'!P:P,'1-2 人员岗位信息'!$C:$C,"专业外包",'1-2 人员岗位信息'!$B:$B,$D141)</f>
        <v>0</v>
      </c>
      <c r="BI141" s="295"/>
      <c r="BJ141" s="172">
        <f t="shared" si="219"/>
        <v>0</v>
      </c>
      <c r="BK141" s="172">
        <f>SUMIFS('1-2 人员岗位信息'!Q:Q,'1-2 人员岗位信息'!$C:$C,"专业外包",'1-2 人员岗位信息'!$B:$B,$D141)</f>
        <v>0</v>
      </c>
      <c r="BL141" s="304"/>
      <c r="BM141" s="308"/>
      <c r="BN141" s="312"/>
    </row>
    <row r="142" s="115" customFormat="1" ht="33.95" customHeight="1" outlineLevel="4" spans="2:66">
      <c r="B142" s="116" t="s">
        <v>792</v>
      </c>
      <c r="C142" s="117" t="s">
        <v>1024</v>
      </c>
      <c r="D142" s="115" t="s">
        <v>25</v>
      </c>
      <c r="E142" s="116"/>
      <c r="F142" s="116"/>
      <c r="G142" s="116"/>
      <c r="H142" s="116">
        <f t="shared" si="203"/>
        <v>0</v>
      </c>
      <c r="I142" s="116" t="s">
        <v>1025</v>
      </c>
      <c r="J142" s="116">
        <f t="shared" si="204"/>
        <v>8076.06</v>
      </c>
      <c r="K142" s="116" t="s">
        <v>1026</v>
      </c>
      <c r="L142" s="116">
        <f t="shared" si="205"/>
        <v>0</v>
      </c>
      <c r="M142" s="116" t="s">
        <v>799</v>
      </c>
      <c r="N142" s="116">
        <f t="shared" si="206"/>
        <v>12</v>
      </c>
      <c r="O142" s="116"/>
      <c r="P142" s="286"/>
      <c r="Q142" s="286"/>
      <c r="R142" s="286"/>
      <c r="S142" s="286"/>
      <c r="T142" s="286"/>
      <c r="U142" s="286"/>
      <c r="V142" s="286"/>
      <c r="W142" s="286"/>
      <c r="X142" s="286"/>
      <c r="Y142" s="286"/>
      <c r="Z142" s="286"/>
      <c r="AA142" s="286"/>
      <c r="AB142" s="116">
        <f t="shared" si="207"/>
        <v>0</v>
      </c>
      <c r="AC142" s="116">
        <f t="shared" si="208"/>
        <v>0</v>
      </c>
      <c r="AD142" s="116">
        <f>VLOOKUP($I142,'1-1 项目基础信息'!$F:$S,3,FALSE)</f>
        <v>8076.06</v>
      </c>
      <c r="AE142" s="295"/>
      <c r="AF142" s="116">
        <f t="shared" si="209"/>
        <v>0</v>
      </c>
      <c r="AG142" s="116">
        <f>VLOOKUP($I142,'1-1 项目基础信息'!$F:$S,4,FALSE)</f>
        <v>8076.06</v>
      </c>
      <c r="AH142" s="295"/>
      <c r="AI142" s="116">
        <f t="shared" si="210"/>
        <v>0</v>
      </c>
      <c r="AJ142" s="116">
        <f>VLOOKUP($I142,'1-1 项目基础信息'!$F:$S,5,FALSE)</f>
        <v>8076.06</v>
      </c>
      <c r="AK142" s="295"/>
      <c r="AL142" s="116">
        <f t="shared" si="211"/>
        <v>0</v>
      </c>
      <c r="AM142" s="116">
        <f>VLOOKUP($I142,'1-1 项目基础信息'!$F:$S,6,FALSE)</f>
        <v>8076.06</v>
      </c>
      <c r="AN142" s="295"/>
      <c r="AO142" s="116">
        <f t="shared" si="212"/>
        <v>0</v>
      </c>
      <c r="AP142" s="116">
        <f>VLOOKUP($I142,'1-1 项目基础信息'!$F:$S,7,FALSE)</f>
        <v>8076.06</v>
      </c>
      <c r="AQ142" s="295"/>
      <c r="AR142" s="116">
        <f t="shared" si="213"/>
        <v>0</v>
      </c>
      <c r="AS142" s="116">
        <f>VLOOKUP($I142,'1-1 项目基础信息'!$F:$S,8,FALSE)</f>
        <v>8076.06</v>
      </c>
      <c r="AT142" s="295"/>
      <c r="AU142" s="116">
        <f t="shared" si="214"/>
        <v>0</v>
      </c>
      <c r="AV142" s="116">
        <f>VLOOKUP($I142,'1-1 项目基础信息'!$F:$S,9,FALSE)</f>
        <v>8076.06</v>
      </c>
      <c r="AW142" s="295"/>
      <c r="AX142" s="116">
        <f t="shared" si="215"/>
        <v>0</v>
      </c>
      <c r="AY142" s="116">
        <f>VLOOKUP($I142,'1-1 项目基础信息'!$F:$S,10,FALSE)</f>
        <v>8076.06</v>
      </c>
      <c r="AZ142" s="295"/>
      <c r="BA142" s="116">
        <f t="shared" si="216"/>
        <v>0</v>
      </c>
      <c r="BB142" s="116">
        <f>VLOOKUP($I142,'1-1 项目基础信息'!$F:$S,11,FALSE)</f>
        <v>8076.06</v>
      </c>
      <c r="BC142" s="295"/>
      <c r="BD142" s="116">
        <f t="shared" si="217"/>
        <v>0</v>
      </c>
      <c r="BE142" s="116">
        <f>VLOOKUP($I142,'1-1 项目基础信息'!$F:$S,12,FALSE)</f>
        <v>8076.06</v>
      </c>
      <c r="BF142" s="295"/>
      <c r="BG142" s="116">
        <f t="shared" si="218"/>
        <v>0</v>
      </c>
      <c r="BH142" s="116">
        <f>VLOOKUP($I142,'1-1 项目基础信息'!$F:$S,13,FALSE)</f>
        <v>8076.06</v>
      </c>
      <c r="BI142" s="295"/>
      <c r="BJ142" s="116">
        <f t="shared" si="219"/>
        <v>0</v>
      </c>
      <c r="BK142" s="116">
        <f>VLOOKUP($I142,'1-1 项目基础信息'!$F:$S,14,FALSE)</f>
        <v>8076.06</v>
      </c>
      <c r="BL142" s="304"/>
      <c r="BM142" s="308"/>
      <c r="BN142" s="311"/>
    </row>
    <row r="143" s="49" customFormat="1" ht="33.95" customHeight="1" outlineLevel="3" spans="2:66">
      <c r="B143" s="112" t="s">
        <v>787</v>
      </c>
      <c r="C143" s="113" t="s">
        <v>1027</v>
      </c>
      <c r="D143" s="49" t="s">
        <v>1028</v>
      </c>
      <c r="E143" s="112"/>
      <c r="F143" s="112"/>
      <c r="G143" s="112"/>
      <c r="H143" s="112">
        <f>H144+H149+H154</f>
        <v>577054.2</v>
      </c>
      <c r="I143" s="112"/>
      <c r="J143" s="112"/>
      <c r="K143" s="112"/>
      <c r="L143" s="112"/>
      <c r="M143" s="112"/>
      <c r="N143" s="112"/>
      <c r="O143" s="112"/>
      <c r="P143" s="285"/>
      <c r="Q143" s="285"/>
      <c r="R143" s="285"/>
      <c r="S143" s="285"/>
      <c r="T143" s="285"/>
      <c r="U143" s="285"/>
      <c r="V143" s="285"/>
      <c r="W143" s="285"/>
      <c r="X143" s="285"/>
      <c r="Y143" s="285"/>
      <c r="Z143" s="285"/>
      <c r="AA143" s="285"/>
      <c r="AB143" s="112">
        <f>AB144+AB149+AB154</f>
        <v>577054.2</v>
      </c>
      <c r="AC143" s="112">
        <f>AC144+AC149+AC154</f>
        <v>60374.85</v>
      </c>
      <c r="AD143" s="112"/>
      <c r="AE143" s="112"/>
      <c r="AF143" s="112">
        <f>AF144+AF149+AF154</f>
        <v>46970.85</v>
      </c>
      <c r="AG143" s="112"/>
      <c r="AH143" s="112"/>
      <c r="AI143" s="112">
        <f>AI144+AI149+AI154</f>
        <v>46970.85</v>
      </c>
      <c r="AJ143" s="112"/>
      <c r="AK143" s="112"/>
      <c r="AL143" s="112">
        <f>AL144+AL149+AL154</f>
        <v>46970.85</v>
      </c>
      <c r="AM143" s="112"/>
      <c r="AN143" s="112"/>
      <c r="AO143" s="112">
        <f>AO144+AO149+AO154</f>
        <v>46970.85</v>
      </c>
      <c r="AP143" s="112"/>
      <c r="AQ143" s="112"/>
      <c r="AR143" s="112">
        <f>AR144+AR149+AR154</f>
        <v>46970.85</v>
      </c>
      <c r="AS143" s="112"/>
      <c r="AT143" s="112"/>
      <c r="AU143" s="112">
        <f>AU144+AU149+AU154</f>
        <v>46970.85</v>
      </c>
      <c r="AV143" s="112"/>
      <c r="AW143" s="112"/>
      <c r="AX143" s="112">
        <f>AX144+AX149+AX154</f>
        <v>46970.85</v>
      </c>
      <c r="AY143" s="112"/>
      <c r="AZ143" s="112"/>
      <c r="BA143" s="112">
        <f>BA144+BA149+BA154</f>
        <v>46970.85</v>
      </c>
      <c r="BB143" s="112"/>
      <c r="BC143" s="112"/>
      <c r="BD143" s="112">
        <f>BD144+BD149+BD154</f>
        <v>46970.85</v>
      </c>
      <c r="BE143" s="112"/>
      <c r="BF143" s="112"/>
      <c r="BG143" s="112">
        <f>BG144+BG149+BG154</f>
        <v>46970.85</v>
      </c>
      <c r="BH143" s="112"/>
      <c r="BI143" s="112"/>
      <c r="BJ143" s="112">
        <f>BJ144+BJ149+BJ154</f>
        <v>46970.85</v>
      </c>
      <c r="BK143" s="112"/>
      <c r="BL143" s="302"/>
      <c r="BM143" s="308"/>
      <c r="BN143" s="310"/>
    </row>
    <row r="144" s="115" customFormat="1" ht="33.95" customHeight="1" outlineLevel="4" spans="2:66">
      <c r="B144" s="116" t="s">
        <v>787</v>
      </c>
      <c r="C144" s="117" t="s">
        <v>121</v>
      </c>
      <c r="D144" s="115" t="s">
        <v>109</v>
      </c>
      <c r="E144" s="116"/>
      <c r="F144" s="116"/>
      <c r="G144" s="116"/>
      <c r="H144" s="116">
        <f>SUM(H145:H148)</f>
        <v>577054.2</v>
      </c>
      <c r="I144" s="116"/>
      <c r="J144" s="116"/>
      <c r="K144" s="116"/>
      <c r="L144" s="116"/>
      <c r="M144" s="116"/>
      <c r="N144" s="116"/>
      <c r="O144" s="116"/>
      <c r="P144" s="286"/>
      <c r="Q144" s="286"/>
      <c r="R144" s="286"/>
      <c r="S144" s="286"/>
      <c r="T144" s="286"/>
      <c r="U144" s="286"/>
      <c r="V144" s="286"/>
      <c r="W144" s="286"/>
      <c r="X144" s="286"/>
      <c r="Y144" s="286"/>
      <c r="Z144" s="286"/>
      <c r="AA144" s="286"/>
      <c r="AB144" s="116">
        <f>SUM(AB145:AB148)</f>
        <v>577054.2</v>
      </c>
      <c r="AC144" s="116">
        <f>SUM(AC145:AC148)</f>
        <v>60374.85</v>
      </c>
      <c r="AD144" s="116"/>
      <c r="AE144" s="116"/>
      <c r="AF144" s="116">
        <f>SUM(AF145:AF148)</f>
        <v>46970.85</v>
      </c>
      <c r="AG144" s="116"/>
      <c r="AH144" s="116"/>
      <c r="AI144" s="116">
        <f>SUM(AI145:AI148)</f>
        <v>46970.85</v>
      </c>
      <c r="AJ144" s="116"/>
      <c r="AK144" s="116"/>
      <c r="AL144" s="116">
        <f>SUM(AL145:AL148)</f>
        <v>46970.85</v>
      </c>
      <c r="AM144" s="116"/>
      <c r="AN144" s="116"/>
      <c r="AO144" s="116">
        <f>SUM(AO145:AO148)</f>
        <v>46970.85</v>
      </c>
      <c r="AP144" s="116"/>
      <c r="AQ144" s="116"/>
      <c r="AR144" s="116">
        <f>SUM(AR145:AR148)</f>
        <v>46970.85</v>
      </c>
      <c r="AS144" s="116"/>
      <c r="AT144" s="116"/>
      <c r="AU144" s="116">
        <f>SUM(AU145:AU148)</f>
        <v>46970.85</v>
      </c>
      <c r="AV144" s="116"/>
      <c r="AW144" s="116"/>
      <c r="AX144" s="116">
        <f>SUM(AX145:AX148)</f>
        <v>46970.85</v>
      </c>
      <c r="AY144" s="116"/>
      <c r="AZ144" s="116"/>
      <c r="BA144" s="116">
        <f>SUM(BA145:BA148)</f>
        <v>46970.85</v>
      </c>
      <c r="BB144" s="116"/>
      <c r="BC144" s="116"/>
      <c r="BD144" s="116">
        <f>SUM(BD145:BD148)</f>
        <v>46970.85</v>
      </c>
      <c r="BE144" s="116"/>
      <c r="BF144" s="116"/>
      <c r="BG144" s="116">
        <f>SUM(BG145:BG148)</f>
        <v>46970.85</v>
      </c>
      <c r="BH144" s="116"/>
      <c r="BI144" s="116"/>
      <c r="BJ144" s="116">
        <f>SUM(BJ145:BJ148)</f>
        <v>46970.85</v>
      </c>
      <c r="BK144" s="116"/>
      <c r="BL144" s="303"/>
      <c r="BM144" s="308"/>
      <c r="BN144" s="311"/>
    </row>
    <row r="145" s="260" customFormat="1" ht="33.95" customHeight="1" outlineLevel="5" spans="2:66">
      <c r="B145" s="172" t="s">
        <v>792</v>
      </c>
      <c r="C145" s="280" t="s">
        <v>1029</v>
      </c>
      <c r="D145" s="260" t="s">
        <v>1030</v>
      </c>
      <c r="E145" s="172" t="s">
        <v>1031</v>
      </c>
      <c r="F145" s="172"/>
      <c r="G145" s="172" t="s">
        <v>796</v>
      </c>
      <c r="H145" s="172">
        <f>AB145</f>
        <v>577054.2</v>
      </c>
      <c r="I145" s="172" t="s">
        <v>797</v>
      </c>
      <c r="J145" s="172">
        <f>SUM(AD145,AG145,AJ145,AM145,AP145,AS145,AV145,AY145,BB145,BE145,BH145,BK145)/N145</f>
        <v>3</v>
      </c>
      <c r="K145" s="172" t="s">
        <v>798</v>
      </c>
      <c r="L145" s="172">
        <f>H145/N145/J145</f>
        <v>16029.2833333333</v>
      </c>
      <c r="M145" s="172" t="s">
        <v>799</v>
      </c>
      <c r="N145" s="172">
        <f>COUNTIF(AD145,"&gt;0")+COUNTIF(AG145,"&gt;0")+COUNTIF(AJ145,"&gt;0")+COUNTIF(AM145,"&gt;0")+COUNTIF(AP145,"&gt;0")+COUNTIF(AS145,"&gt;0")+COUNTIF(AV145,"&gt;0")+COUNTIF(AY145,"&gt;0")+COUNTIF(BB145,"&gt;0")+COUNTIF(BE145,"&gt;0")+COUNTIF(BH145,"&gt;0")+COUNTIF(BK145,"&gt;0")</f>
        <v>12</v>
      </c>
      <c r="O145" s="172"/>
      <c r="P145" s="287"/>
      <c r="Q145" s="287"/>
      <c r="R145" s="287"/>
      <c r="S145" s="287"/>
      <c r="T145" s="287"/>
      <c r="U145" s="287"/>
      <c r="V145" s="287"/>
      <c r="W145" s="287"/>
      <c r="X145" s="287"/>
      <c r="Y145" s="287"/>
      <c r="Z145" s="287"/>
      <c r="AA145" s="287"/>
      <c r="AB145" s="172">
        <f>SUM(AC145,AF145,AI145,AL145,AO145,AR145,AU145,AX145,BA145,BD145,BG145,BJ145)</f>
        <v>577054.2</v>
      </c>
      <c r="AC145" s="172">
        <f>AD145*AE145</f>
        <v>60374.85</v>
      </c>
      <c r="AD145" s="172">
        <f>SUMIFS('1-2 人员岗位信息'!F:F,'1-2 人员岗位信息'!$C:$C,"自有人员",'1-2 人员岗位信息'!$B:$B,$D145)</f>
        <v>3</v>
      </c>
      <c r="AE145" s="295">
        <f>IFERROR(自有人工预算!E24/AD145,0)</f>
        <v>20124.95</v>
      </c>
      <c r="AF145" s="172">
        <f>AG145*AH145</f>
        <v>46970.85</v>
      </c>
      <c r="AG145" s="172">
        <f>SUMIFS('1-2 人员岗位信息'!G:G,'1-2 人员岗位信息'!$C:$C,"自有人员",'1-2 人员岗位信息'!$B:$B,$D145)</f>
        <v>3</v>
      </c>
      <c r="AH145" s="295">
        <f>IFERROR(自有人工预算!F24/AG145,0)</f>
        <v>15656.95</v>
      </c>
      <c r="AI145" s="172">
        <f>AJ145*AK145</f>
        <v>46970.85</v>
      </c>
      <c r="AJ145" s="172">
        <f>SUMIFS('1-2 人员岗位信息'!H:H,'1-2 人员岗位信息'!$C:$C,"自有人员",'1-2 人员岗位信息'!$B:$B,$D145)</f>
        <v>3</v>
      </c>
      <c r="AK145" s="295">
        <f>IFERROR(自有人工预算!G24/AJ145,0)</f>
        <v>15656.95</v>
      </c>
      <c r="AL145" s="172">
        <f>AM145*AN145</f>
        <v>46970.85</v>
      </c>
      <c r="AM145" s="172">
        <f>SUMIFS('1-2 人员岗位信息'!I:I,'1-2 人员岗位信息'!$C:$C,"自有人员",'1-2 人员岗位信息'!$B:$B,$D145)</f>
        <v>3</v>
      </c>
      <c r="AN145" s="295">
        <f>IFERROR(自有人工预算!H24/AM145,0)</f>
        <v>15656.95</v>
      </c>
      <c r="AO145" s="172">
        <f>AP145*AQ145</f>
        <v>46970.85</v>
      </c>
      <c r="AP145" s="172">
        <f>SUMIFS('1-2 人员岗位信息'!J:J,'1-2 人员岗位信息'!$C:$C,"自有人员",'1-2 人员岗位信息'!$B:$B,$D145)</f>
        <v>3</v>
      </c>
      <c r="AQ145" s="295">
        <f>IFERROR(自有人工预算!I24/AP145,0)</f>
        <v>15656.95</v>
      </c>
      <c r="AR145" s="172">
        <f>AS145*AT145</f>
        <v>46970.85</v>
      </c>
      <c r="AS145" s="172">
        <f>SUMIFS('1-2 人员岗位信息'!K:K,'1-2 人员岗位信息'!$C:$C,"自有人员",'1-2 人员岗位信息'!$B:$B,$D145)</f>
        <v>3</v>
      </c>
      <c r="AT145" s="295">
        <f>IFERROR(自有人工预算!J24/AS145,0)</f>
        <v>15656.95</v>
      </c>
      <c r="AU145" s="172">
        <f>AV145*AW145</f>
        <v>46970.85</v>
      </c>
      <c r="AV145" s="172">
        <f>SUMIFS('1-2 人员岗位信息'!L:L,'1-2 人员岗位信息'!$C:$C,"自有人员",'1-2 人员岗位信息'!$B:$B,$D145)</f>
        <v>3</v>
      </c>
      <c r="AW145" s="295">
        <f>IFERROR(自有人工预算!K24/AV145,0)</f>
        <v>15656.95</v>
      </c>
      <c r="AX145" s="172">
        <f>AY145*AZ145</f>
        <v>46970.85</v>
      </c>
      <c r="AY145" s="172">
        <f>SUMIFS('1-2 人员岗位信息'!M:M,'1-2 人员岗位信息'!$C:$C,"自有人员",'1-2 人员岗位信息'!$B:$B,$D145)</f>
        <v>3</v>
      </c>
      <c r="AZ145" s="295">
        <f>IFERROR(自有人工预算!L24/AY145,0)</f>
        <v>15656.95</v>
      </c>
      <c r="BA145" s="172">
        <f>BB145*BC145</f>
        <v>46970.85</v>
      </c>
      <c r="BB145" s="172">
        <f>SUMIFS('1-2 人员岗位信息'!N:N,'1-2 人员岗位信息'!$C:$C,"自有人员",'1-2 人员岗位信息'!$B:$B,$D145)</f>
        <v>3</v>
      </c>
      <c r="BC145" s="295">
        <f>IFERROR(自有人工预算!M24/BB145,0)</f>
        <v>15656.95</v>
      </c>
      <c r="BD145" s="172">
        <f>BE145*BF145</f>
        <v>46970.85</v>
      </c>
      <c r="BE145" s="172">
        <f>SUMIFS('1-2 人员岗位信息'!O:O,'1-2 人员岗位信息'!$C:$C,"自有人员",'1-2 人员岗位信息'!$B:$B,$D145)</f>
        <v>3</v>
      </c>
      <c r="BF145" s="295">
        <f>IFERROR(自有人工预算!N24/BE145,0)</f>
        <v>15656.95</v>
      </c>
      <c r="BG145" s="172">
        <f>BH145*BI145</f>
        <v>46970.85</v>
      </c>
      <c r="BH145" s="172">
        <f>SUMIFS('1-2 人员岗位信息'!P:P,'1-2 人员岗位信息'!$C:$C,"自有人员",'1-2 人员岗位信息'!$B:$B,$D145)</f>
        <v>3</v>
      </c>
      <c r="BI145" s="295">
        <f>IFERROR(自有人工预算!O24/BH145,0)</f>
        <v>15656.95</v>
      </c>
      <c r="BJ145" s="172">
        <f>BK145*BL145</f>
        <v>46970.85</v>
      </c>
      <c r="BK145" s="172">
        <f>SUMIFS('1-2 人员岗位信息'!Q:Q,'1-2 人员岗位信息'!$C:$C,"自有人员",'1-2 人员岗位信息'!$B:$B,$D145)</f>
        <v>3</v>
      </c>
      <c r="BL145" s="295">
        <f>IFERROR(自有人工预算!P24/BK145,0)</f>
        <v>15656.95</v>
      </c>
      <c r="BM145" s="308"/>
      <c r="BN145" s="312"/>
    </row>
    <row r="146" s="260" customFormat="1" ht="33.95" customHeight="1" outlineLevel="5" spans="2:66">
      <c r="B146" s="172" t="s">
        <v>792</v>
      </c>
      <c r="C146" s="280" t="s">
        <v>1032</v>
      </c>
      <c r="D146" s="260" t="s">
        <v>1033</v>
      </c>
      <c r="E146" s="172" t="s">
        <v>1034</v>
      </c>
      <c r="F146" s="172"/>
      <c r="G146" s="172" t="s">
        <v>796</v>
      </c>
      <c r="H146" s="172">
        <f>AB146</f>
        <v>0</v>
      </c>
      <c r="I146" s="172" t="s">
        <v>797</v>
      </c>
      <c r="J146" s="172" t="e">
        <f>SUM(AD146,AG146,AJ146,AM146,AP146,AS146,AV146,AY146,BB146,BE146,BH146,BK146)/N146</f>
        <v>#DIV/0!</v>
      </c>
      <c r="K146" s="172" t="s">
        <v>798</v>
      </c>
      <c r="L146" s="172" t="e">
        <f>H146/N146/J146</f>
        <v>#DIV/0!</v>
      </c>
      <c r="M146" s="172" t="s">
        <v>799</v>
      </c>
      <c r="N146" s="172">
        <f>COUNTIF(AD146,"&gt;0")+COUNTIF(AG146,"&gt;0")+COUNTIF(AJ146,"&gt;0")+COUNTIF(AM146,"&gt;0")+COUNTIF(AP146,"&gt;0")+COUNTIF(AS146,"&gt;0")+COUNTIF(AV146,"&gt;0")+COUNTIF(AY146,"&gt;0")+COUNTIF(BB146,"&gt;0")+COUNTIF(BE146,"&gt;0")+COUNTIF(BH146,"&gt;0")+COUNTIF(BK146,"&gt;0")</f>
        <v>0</v>
      </c>
      <c r="O146" s="172"/>
      <c r="P146" s="287"/>
      <c r="Q146" s="287"/>
      <c r="R146" s="287"/>
      <c r="S146" s="287"/>
      <c r="T146" s="287"/>
      <c r="U146" s="287"/>
      <c r="V146" s="287"/>
      <c r="W146" s="287"/>
      <c r="X146" s="287"/>
      <c r="Y146" s="287"/>
      <c r="Z146" s="287"/>
      <c r="AA146" s="287"/>
      <c r="AB146" s="172">
        <f>SUM(AC146,AF146,AI146,AL146,AO146,AR146,AU146,AX146,BA146,BD146,BG146,BJ146)</f>
        <v>0</v>
      </c>
      <c r="AC146" s="172">
        <f>AD146*AE146</f>
        <v>0</v>
      </c>
      <c r="AD146" s="172">
        <f>SUMIFS('1-2 人员岗位信息'!F:F,'1-2 人员岗位信息'!$C:$C,"自有人员",'1-2 人员岗位信息'!$B:$B,$D146)</f>
        <v>0</v>
      </c>
      <c r="AE146" s="295"/>
      <c r="AF146" s="172">
        <f>AG146*AH146</f>
        <v>0</v>
      </c>
      <c r="AG146" s="172">
        <f>SUMIFS('1-2 人员岗位信息'!G:G,'1-2 人员岗位信息'!$C:$C,"自有人员",'1-2 人员岗位信息'!$B:$B,$D146)</f>
        <v>0</v>
      </c>
      <c r="AH146" s="295"/>
      <c r="AI146" s="172">
        <f>AJ146*AK146</f>
        <v>0</v>
      </c>
      <c r="AJ146" s="172">
        <f>SUMIFS('1-2 人员岗位信息'!H:H,'1-2 人员岗位信息'!$C:$C,"自有人员",'1-2 人员岗位信息'!$B:$B,$D146)</f>
        <v>0</v>
      </c>
      <c r="AK146" s="295"/>
      <c r="AL146" s="172">
        <f>AM146*AN146</f>
        <v>0</v>
      </c>
      <c r="AM146" s="172">
        <f>SUMIFS('1-2 人员岗位信息'!I:I,'1-2 人员岗位信息'!$C:$C,"自有人员",'1-2 人员岗位信息'!$B:$B,$D146)</f>
        <v>0</v>
      </c>
      <c r="AN146" s="295"/>
      <c r="AO146" s="172">
        <f>AP146*AQ146</f>
        <v>0</v>
      </c>
      <c r="AP146" s="172">
        <f>SUMIFS('1-2 人员岗位信息'!J:J,'1-2 人员岗位信息'!$C:$C,"自有人员",'1-2 人员岗位信息'!$B:$B,$D146)</f>
        <v>0</v>
      </c>
      <c r="AQ146" s="295"/>
      <c r="AR146" s="172">
        <f>AS146*AT146</f>
        <v>0</v>
      </c>
      <c r="AS146" s="172">
        <f>SUMIFS('1-2 人员岗位信息'!K:K,'1-2 人员岗位信息'!$C:$C,"自有人员",'1-2 人员岗位信息'!$B:$B,$D146)</f>
        <v>0</v>
      </c>
      <c r="AT146" s="295"/>
      <c r="AU146" s="172">
        <f>AV146*AW146</f>
        <v>0</v>
      </c>
      <c r="AV146" s="172">
        <f>SUMIFS('1-2 人员岗位信息'!L:L,'1-2 人员岗位信息'!$C:$C,"自有人员",'1-2 人员岗位信息'!$B:$B,$D146)</f>
        <v>0</v>
      </c>
      <c r="AW146" s="295"/>
      <c r="AX146" s="172">
        <f>AY146*AZ146</f>
        <v>0</v>
      </c>
      <c r="AY146" s="172">
        <f>SUMIFS('1-2 人员岗位信息'!M:M,'1-2 人员岗位信息'!$C:$C,"自有人员",'1-2 人员岗位信息'!$B:$B,$D146)</f>
        <v>0</v>
      </c>
      <c r="AZ146" s="295"/>
      <c r="BA146" s="172">
        <f>BB146*BC146</f>
        <v>0</v>
      </c>
      <c r="BB146" s="172">
        <f>SUMIFS('1-2 人员岗位信息'!N:N,'1-2 人员岗位信息'!$C:$C,"自有人员",'1-2 人员岗位信息'!$B:$B,$D146)</f>
        <v>0</v>
      </c>
      <c r="BC146" s="295"/>
      <c r="BD146" s="172">
        <f>BE146*BF146</f>
        <v>0</v>
      </c>
      <c r="BE146" s="172">
        <f>SUMIFS('1-2 人员岗位信息'!O:O,'1-2 人员岗位信息'!$C:$C,"自有人员",'1-2 人员岗位信息'!$B:$B,$D146)</f>
        <v>0</v>
      </c>
      <c r="BF146" s="295"/>
      <c r="BG146" s="172">
        <f>BH146*BI146</f>
        <v>0</v>
      </c>
      <c r="BH146" s="172">
        <f>SUMIFS('1-2 人员岗位信息'!P:P,'1-2 人员岗位信息'!$C:$C,"自有人员",'1-2 人员岗位信息'!$B:$B,$D146)</f>
        <v>0</v>
      </c>
      <c r="BI146" s="295"/>
      <c r="BJ146" s="172">
        <f>BK146*BL146</f>
        <v>0</v>
      </c>
      <c r="BK146" s="172">
        <f>SUMIFS('1-2 人员岗位信息'!Q:Q,'1-2 人员岗位信息'!$C:$C,"自有人员",'1-2 人员岗位信息'!$B:$B,$D146)</f>
        <v>0</v>
      </c>
      <c r="BL146" s="304"/>
      <c r="BM146" s="308"/>
      <c r="BN146" s="312"/>
    </row>
    <row r="147" s="260" customFormat="1" ht="33.95" customHeight="1" outlineLevel="5" spans="2:66">
      <c r="B147" s="172" t="s">
        <v>792</v>
      </c>
      <c r="C147" s="280" t="s">
        <v>1035</v>
      </c>
      <c r="D147" s="260" t="s">
        <v>1036</v>
      </c>
      <c r="E147" s="172" t="s">
        <v>1037</v>
      </c>
      <c r="F147" s="172"/>
      <c r="G147" s="172" t="s">
        <v>796</v>
      </c>
      <c r="H147" s="172">
        <f>AB147</f>
        <v>0</v>
      </c>
      <c r="I147" s="172" t="s">
        <v>797</v>
      </c>
      <c r="J147" s="172" t="e">
        <f>SUM(AD147,AG147,AJ147,AM147,AP147,AS147,AV147,AY147,BB147,BE147,BH147,BK147)/N147</f>
        <v>#DIV/0!</v>
      </c>
      <c r="K147" s="172" t="s">
        <v>798</v>
      </c>
      <c r="L147" s="172" t="e">
        <f>H147/N147/J147</f>
        <v>#DIV/0!</v>
      </c>
      <c r="M147" s="172" t="s">
        <v>799</v>
      </c>
      <c r="N147" s="172">
        <f>COUNTIF(AD147,"&gt;0")+COUNTIF(AG147,"&gt;0")+COUNTIF(AJ147,"&gt;0")+COUNTIF(AM147,"&gt;0")+COUNTIF(AP147,"&gt;0")+COUNTIF(AS147,"&gt;0")+COUNTIF(AV147,"&gt;0")+COUNTIF(AY147,"&gt;0")+COUNTIF(BB147,"&gt;0")+COUNTIF(BE147,"&gt;0")+COUNTIF(BH147,"&gt;0")+COUNTIF(BK147,"&gt;0")</f>
        <v>0</v>
      </c>
      <c r="O147" s="172"/>
      <c r="P147" s="287"/>
      <c r="Q147" s="287"/>
      <c r="R147" s="287"/>
      <c r="S147" s="287"/>
      <c r="T147" s="287"/>
      <c r="U147" s="287"/>
      <c r="V147" s="287"/>
      <c r="W147" s="287"/>
      <c r="X147" s="287"/>
      <c r="Y147" s="287"/>
      <c r="Z147" s="287"/>
      <c r="AA147" s="287"/>
      <c r="AB147" s="172">
        <f>SUM(AC147,AF147,AI147,AL147,AO147,AR147,AU147,AX147,BA147,BD147,BG147,BJ147)</f>
        <v>0</v>
      </c>
      <c r="AC147" s="172">
        <f>AD147*AE147</f>
        <v>0</v>
      </c>
      <c r="AD147" s="172">
        <f>SUMIFS('1-2 人员岗位信息'!F:F,'1-2 人员岗位信息'!$C:$C,"自有人员",'1-2 人员岗位信息'!$B:$B,$D147)</f>
        <v>0</v>
      </c>
      <c r="AE147" s="295"/>
      <c r="AF147" s="172">
        <f>AG147*AH147</f>
        <v>0</v>
      </c>
      <c r="AG147" s="172">
        <f>SUMIFS('1-2 人员岗位信息'!G:G,'1-2 人员岗位信息'!$C:$C,"自有人员",'1-2 人员岗位信息'!$B:$B,$D147)</f>
        <v>0</v>
      </c>
      <c r="AH147" s="295"/>
      <c r="AI147" s="172">
        <f>AJ147*AK147</f>
        <v>0</v>
      </c>
      <c r="AJ147" s="172">
        <f>SUMIFS('1-2 人员岗位信息'!H:H,'1-2 人员岗位信息'!$C:$C,"自有人员",'1-2 人员岗位信息'!$B:$B,$D147)</f>
        <v>0</v>
      </c>
      <c r="AK147" s="295"/>
      <c r="AL147" s="172">
        <f>AM147*AN147</f>
        <v>0</v>
      </c>
      <c r="AM147" s="172">
        <f>SUMIFS('1-2 人员岗位信息'!I:I,'1-2 人员岗位信息'!$C:$C,"自有人员",'1-2 人员岗位信息'!$B:$B,$D147)</f>
        <v>0</v>
      </c>
      <c r="AN147" s="295"/>
      <c r="AO147" s="172">
        <f>AP147*AQ147</f>
        <v>0</v>
      </c>
      <c r="AP147" s="172">
        <f>SUMIFS('1-2 人员岗位信息'!J:J,'1-2 人员岗位信息'!$C:$C,"自有人员",'1-2 人员岗位信息'!$B:$B,$D147)</f>
        <v>0</v>
      </c>
      <c r="AQ147" s="295"/>
      <c r="AR147" s="172">
        <f>AS147*AT147</f>
        <v>0</v>
      </c>
      <c r="AS147" s="172">
        <f>SUMIFS('1-2 人员岗位信息'!K:K,'1-2 人员岗位信息'!$C:$C,"自有人员",'1-2 人员岗位信息'!$B:$B,$D147)</f>
        <v>0</v>
      </c>
      <c r="AT147" s="295"/>
      <c r="AU147" s="172">
        <f>AV147*AW147</f>
        <v>0</v>
      </c>
      <c r="AV147" s="172">
        <f>SUMIFS('1-2 人员岗位信息'!L:L,'1-2 人员岗位信息'!$C:$C,"自有人员",'1-2 人员岗位信息'!$B:$B,$D147)</f>
        <v>0</v>
      </c>
      <c r="AW147" s="295"/>
      <c r="AX147" s="172">
        <f>AY147*AZ147</f>
        <v>0</v>
      </c>
      <c r="AY147" s="172">
        <f>SUMIFS('1-2 人员岗位信息'!M:M,'1-2 人员岗位信息'!$C:$C,"自有人员",'1-2 人员岗位信息'!$B:$B,$D147)</f>
        <v>0</v>
      </c>
      <c r="AZ147" s="295"/>
      <c r="BA147" s="172">
        <f>BB147*BC147</f>
        <v>0</v>
      </c>
      <c r="BB147" s="172">
        <f>SUMIFS('1-2 人员岗位信息'!N:N,'1-2 人员岗位信息'!$C:$C,"自有人员",'1-2 人员岗位信息'!$B:$B,$D147)</f>
        <v>0</v>
      </c>
      <c r="BC147" s="295"/>
      <c r="BD147" s="172">
        <f>BE147*BF147</f>
        <v>0</v>
      </c>
      <c r="BE147" s="172">
        <f>SUMIFS('1-2 人员岗位信息'!O:O,'1-2 人员岗位信息'!$C:$C,"自有人员",'1-2 人员岗位信息'!$B:$B,$D147)</f>
        <v>0</v>
      </c>
      <c r="BF147" s="295"/>
      <c r="BG147" s="172">
        <f>BH147*BI147</f>
        <v>0</v>
      </c>
      <c r="BH147" s="172">
        <f>SUMIFS('1-2 人员岗位信息'!P:P,'1-2 人员岗位信息'!$C:$C,"自有人员",'1-2 人员岗位信息'!$B:$B,$D147)</f>
        <v>0</v>
      </c>
      <c r="BI147" s="295"/>
      <c r="BJ147" s="172">
        <f>BK147*BL147</f>
        <v>0</v>
      </c>
      <c r="BK147" s="172">
        <f>SUMIFS('1-2 人员岗位信息'!Q:Q,'1-2 人员岗位信息'!$C:$C,"自有人员",'1-2 人员岗位信息'!$B:$B,$D147)</f>
        <v>0</v>
      </c>
      <c r="BL147" s="304"/>
      <c r="BM147" s="308"/>
      <c r="BN147" s="312"/>
    </row>
    <row r="148" s="260" customFormat="1" ht="33.95" customHeight="1" outlineLevel="5" spans="2:66">
      <c r="B148" s="172" t="s">
        <v>792</v>
      </c>
      <c r="C148" s="280" t="s">
        <v>1038</v>
      </c>
      <c r="D148" s="260" t="s">
        <v>1039</v>
      </c>
      <c r="E148" s="172" t="s">
        <v>1040</v>
      </c>
      <c r="F148" s="172"/>
      <c r="G148" s="172" t="s">
        <v>796</v>
      </c>
      <c r="H148" s="172">
        <f>AB148</f>
        <v>0</v>
      </c>
      <c r="I148" s="172" t="s">
        <v>797</v>
      </c>
      <c r="J148" s="172" t="e">
        <f>SUM(AD148,AG148,AJ148,AM148,AP148,AS148,AV148,AY148,BB148,BE148,BH148,BK148)/N148</f>
        <v>#DIV/0!</v>
      </c>
      <c r="K148" s="172" t="s">
        <v>798</v>
      </c>
      <c r="L148" s="172" t="e">
        <f>H148/N148/J148</f>
        <v>#DIV/0!</v>
      </c>
      <c r="M148" s="172" t="s">
        <v>799</v>
      </c>
      <c r="N148" s="172">
        <f>COUNTIF(AD148,"&gt;0")+COUNTIF(AG148,"&gt;0")+COUNTIF(AJ148,"&gt;0")+COUNTIF(AM148,"&gt;0")+COUNTIF(AP148,"&gt;0")+COUNTIF(AS148,"&gt;0")+COUNTIF(AV148,"&gt;0")+COUNTIF(AY148,"&gt;0")+COUNTIF(BB148,"&gt;0")+COUNTIF(BE148,"&gt;0")+COUNTIF(BH148,"&gt;0")+COUNTIF(BK148,"&gt;0")</f>
        <v>0</v>
      </c>
      <c r="O148" s="172"/>
      <c r="P148" s="287"/>
      <c r="Q148" s="287"/>
      <c r="R148" s="287"/>
      <c r="S148" s="287"/>
      <c r="T148" s="287"/>
      <c r="U148" s="287"/>
      <c r="V148" s="287"/>
      <c r="W148" s="287"/>
      <c r="X148" s="287"/>
      <c r="Y148" s="287"/>
      <c r="Z148" s="287"/>
      <c r="AA148" s="287"/>
      <c r="AB148" s="172">
        <f>SUM(AC148,AF148,AI148,AL148,AO148,AR148,AU148,AX148,BA148,BD148,BG148,BJ148)</f>
        <v>0</v>
      </c>
      <c r="AC148" s="172">
        <f>AD148*AE148</f>
        <v>0</v>
      </c>
      <c r="AD148" s="172">
        <f>SUMIFS('1-2 人员岗位信息'!F:F,'1-2 人员岗位信息'!$C:$C,"自有人员",'1-2 人员岗位信息'!$B:$B,$D148)</f>
        <v>0</v>
      </c>
      <c r="AE148" s="295"/>
      <c r="AF148" s="172">
        <f>AG148*AH148</f>
        <v>0</v>
      </c>
      <c r="AG148" s="172">
        <f>SUMIFS('1-2 人员岗位信息'!G:G,'1-2 人员岗位信息'!$C:$C,"自有人员",'1-2 人员岗位信息'!$B:$B,$D148)</f>
        <v>0</v>
      </c>
      <c r="AH148" s="295"/>
      <c r="AI148" s="172">
        <f>AJ148*AK148</f>
        <v>0</v>
      </c>
      <c r="AJ148" s="172">
        <f>SUMIFS('1-2 人员岗位信息'!H:H,'1-2 人员岗位信息'!$C:$C,"自有人员",'1-2 人员岗位信息'!$B:$B,$D148)</f>
        <v>0</v>
      </c>
      <c r="AK148" s="295"/>
      <c r="AL148" s="172">
        <f>AM148*AN148</f>
        <v>0</v>
      </c>
      <c r="AM148" s="172">
        <f>SUMIFS('1-2 人员岗位信息'!I:I,'1-2 人员岗位信息'!$C:$C,"自有人员",'1-2 人员岗位信息'!$B:$B,$D148)</f>
        <v>0</v>
      </c>
      <c r="AN148" s="295"/>
      <c r="AO148" s="172">
        <f>AP148*AQ148</f>
        <v>0</v>
      </c>
      <c r="AP148" s="172">
        <f>SUMIFS('1-2 人员岗位信息'!J:J,'1-2 人员岗位信息'!$C:$C,"自有人员",'1-2 人员岗位信息'!$B:$B,$D148)</f>
        <v>0</v>
      </c>
      <c r="AQ148" s="295"/>
      <c r="AR148" s="172">
        <f>AS148*AT148</f>
        <v>0</v>
      </c>
      <c r="AS148" s="172">
        <f>SUMIFS('1-2 人员岗位信息'!K:K,'1-2 人员岗位信息'!$C:$C,"自有人员",'1-2 人员岗位信息'!$B:$B,$D148)</f>
        <v>0</v>
      </c>
      <c r="AT148" s="295"/>
      <c r="AU148" s="172">
        <f>AV148*AW148</f>
        <v>0</v>
      </c>
      <c r="AV148" s="172">
        <f>SUMIFS('1-2 人员岗位信息'!L:L,'1-2 人员岗位信息'!$C:$C,"自有人员",'1-2 人员岗位信息'!$B:$B,$D148)</f>
        <v>0</v>
      </c>
      <c r="AW148" s="295"/>
      <c r="AX148" s="172">
        <f>AY148*AZ148</f>
        <v>0</v>
      </c>
      <c r="AY148" s="172">
        <f>SUMIFS('1-2 人员岗位信息'!M:M,'1-2 人员岗位信息'!$C:$C,"自有人员",'1-2 人员岗位信息'!$B:$B,$D148)</f>
        <v>0</v>
      </c>
      <c r="AZ148" s="295"/>
      <c r="BA148" s="172">
        <f>BB148*BC148</f>
        <v>0</v>
      </c>
      <c r="BB148" s="172">
        <f>SUMIFS('1-2 人员岗位信息'!N:N,'1-2 人员岗位信息'!$C:$C,"自有人员",'1-2 人员岗位信息'!$B:$B,$D148)</f>
        <v>0</v>
      </c>
      <c r="BC148" s="295"/>
      <c r="BD148" s="172">
        <f>BE148*BF148</f>
        <v>0</v>
      </c>
      <c r="BE148" s="172">
        <f>SUMIFS('1-2 人员岗位信息'!O:O,'1-2 人员岗位信息'!$C:$C,"自有人员",'1-2 人员岗位信息'!$B:$B,$D148)</f>
        <v>0</v>
      </c>
      <c r="BF148" s="295"/>
      <c r="BG148" s="172">
        <f>BH148*BI148</f>
        <v>0</v>
      </c>
      <c r="BH148" s="172">
        <f>SUMIFS('1-2 人员岗位信息'!P:P,'1-2 人员岗位信息'!$C:$C,"自有人员",'1-2 人员岗位信息'!$B:$B,$D148)</f>
        <v>0</v>
      </c>
      <c r="BI148" s="295"/>
      <c r="BJ148" s="172">
        <f>BK148*BL148</f>
        <v>0</v>
      </c>
      <c r="BK148" s="172">
        <f>SUMIFS('1-2 人员岗位信息'!Q:Q,'1-2 人员岗位信息'!$C:$C,"自有人员",'1-2 人员岗位信息'!$B:$B,$D148)</f>
        <v>0</v>
      </c>
      <c r="BL148" s="304"/>
      <c r="BM148" s="308"/>
      <c r="BN148" s="312"/>
    </row>
    <row r="149" s="115" customFormat="1" ht="33.95" customHeight="1" outlineLevel="4" spans="2:66">
      <c r="B149" s="116" t="s">
        <v>787</v>
      </c>
      <c r="C149" s="117" t="s">
        <v>72</v>
      </c>
      <c r="D149" s="115" t="s">
        <v>68</v>
      </c>
      <c r="E149" s="116"/>
      <c r="F149" s="116"/>
      <c r="G149" s="116"/>
      <c r="H149" s="116">
        <f>SUM(H150:H153)</f>
        <v>0</v>
      </c>
      <c r="I149" s="116"/>
      <c r="J149" s="116"/>
      <c r="K149" s="116"/>
      <c r="L149" s="116"/>
      <c r="M149" s="116"/>
      <c r="N149" s="116"/>
      <c r="O149" s="116"/>
      <c r="P149" s="286"/>
      <c r="Q149" s="286"/>
      <c r="R149" s="286"/>
      <c r="S149" s="286"/>
      <c r="T149" s="286"/>
      <c r="U149" s="286"/>
      <c r="V149" s="286"/>
      <c r="W149" s="286"/>
      <c r="X149" s="286"/>
      <c r="Y149" s="286"/>
      <c r="Z149" s="286"/>
      <c r="AA149" s="286"/>
      <c r="AB149" s="116">
        <f>SUM(AB150:AB153)</f>
        <v>0</v>
      </c>
      <c r="AC149" s="116">
        <f>SUM(AC150:AC153)</f>
        <v>0</v>
      </c>
      <c r="AD149" s="116"/>
      <c r="AE149" s="116"/>
      <c r="AF149" s="116">
        <f>SUM(AF150:AF153)</f>
        <v>0</v>
      </c>
      <c r="AG149" s="116"/>
      <c r="AH149" s="116"/>
      <c r="AI149" s="116">
        <f>SUM(AI150:AI153)</f>
        <v>0</v>
      </c>
      <c r="AJ149" s="116"/>
      <c r="AK149" s="116"/>
      <c r="AL149" s="116">
        <f>SUM(AL150:AL153)</f>
        <v>0</v>
      </c>
      <c r="AM149" s="116"/>
      <c r="AN149" s="116"/>
      <c r="AO149" s="116">
        <f>SUM(AO150:AO153)</f>
        <v>0</v>
      </c>
      <c r="AP149" s="116"/>
      <c r="AQ149" s="116"/>
      <c r="AR149" s="116">
        <f>SUM(AR150:AR153)</f>
        <v>0</v>
      </c>
      <c r="AS149" s="116"/>
      <c r="AT149" s="116"/>
      <c r="AU149" s="116">
        <f>SUM(AU150:AU153)</f>
        <v>0</v>
      </c>
      <c r="AV149" s="116"/>
      <c r="AW149" s="116"/>
      <c r="AX149" s="116">
        <f>SUM(AX150:AX153)</f>
        <v>0</v>
      </c>
      <c r="AY149" s="116"/>
      <c r="AZ149" s="116"/>
      <c r="BA149" s="116">
        <f>SUM(BA150:BA153)</f>
        <v>0</v>
      </c>
      <c r="BB149" s="116"/>
      <c r="BC149" s="116"/>
      <c r="BD149" s="116">
        <f>SUM(BD150:BD153)</f>
        <v>0</v>
      </c>
      <c r="BE149" s="116"/>
      <c r="BF149" s="116"/>
      <c r="BG149" s="116">
        <f>SUM(BG150:BG153)</f>
        <v>0</v>
      </c>
      <c r="BH149" s="116"/>
      <c r="BI149" s="116"/>
      <c r="BJ149" s="116">
        <f>SUM(BJ150:BJ153)</f>
        <v>0</v>
      </c>
      <c r="BK149" s="116"/>
      <c r="BL149" s="303"/>
      <c r="BM149" s="308"/>
      <c r="BN149" s="311"/>
    </row>
    <row r="150" s="260" customFormat="1" ht="33.95" customHeight="1" outlineLevel="5" spans="2:66">
      <c r="B150" s="172" t="s">
        <v>792</v>
      </c>
      <c r="C150" s="280" t="s">
        <v>1041</v>
      </c>
      <c r="D150" s="260" t="s">
        <v>1030</v>
      </c>
      <c r="E150" s="172" t="s">
        <v>1042</v>
      </c>
      <c r="F150" s="172"/>
      <c r="G150" s="172" t="s">
        <v>796</v>
      </c>
      <c r="H150" s="172">
        <f>AB150</f>
        <v>0</v>
      </c>
      <c r="I150" s="172" t="s">
        <v>797</v>
      </c>
      <c r="J150" s="172" t="e">
        <f>SUM(AD150,AG150,AJ150,AM150,AP150,AS150,AV150,AY150,BB150,BE150,BH150,BK150)/N150</f>
        <v>#DIV/0!</v>
      </c>
      <c r="K150" s="172" t="s">
        <v>798</v>
      </c>
      <c r="L150" s="172" t="e">
        <f>H150/N150/J150</f>
        <v>#DIV/0!</v>
      </c>
      <c r="M150" s="172" t="s">
        <v>799</v>
      </c>
      <c r="N150" s="172">
        <f>COUNTIF(AD150,"&gt;0")+COUNTIF(AG150,"&gt;0")+COUNTIF(AJ150,"&gt;0")+COUNTIF(AM150,"&gt;0")+COUNTIF(AP150,"&gt;0")+COUNTIF(AS150,"&gt;0")+COUNTIF(AV150,"&gt;0")+COUNTIF(AY150,"&gt;0")+COUNTIF(BB150,"&gt;0")+COUNTIF(BE150,"&gt;0")+COUNTIF(BH150,"&gt;0")+COUNTIF(BK150,"&gt;0")</f>
        <v>0</v>
      </c>
      <c r="O150" s="172"/>
      <c r="P150" s="287"/>
      <c r="Q150" s="287"/>
      <c r="R150" s="287"/>
      <c r="S150" s="287"/>
      <c r="T150" s="287"/>
      <c r="U150" s="287"/>
      <c r="V150" s="287"/>
      <c r="W150" s="287"/>
      <c r="X150" s="287"/>
      <c r="Y150" s="287"/>
      <c r="Z150" s="287"/>
      <c r="AA150" s="287"/>
      <c r="AB150" s="172">
        <f>SUM(AC150,AF150,AI150,AL150,AO150,AR150,AU150,AX150,BA150,BD150,BG150,BJ150)</f>
        <v>0</v>
      </c>
      <c r="AC150" s="172">
        <f>AD150*AE150</f>
        <v>0</v>
      </c>
      <c r="AD150" s="172">
        <f>SUMIFS('1-2 人员岗位信息'!F:F,'1-2 人员岗位信息'!$C:$C,"劳务派遣",'1-2 人员岗位信息'!$B:$B,$D150)</f>
        <v>0</v>
      </c>
      <c r="AE150" s="295"/>
      <c r="AF150" s="172">
        <f>AG150*AH150</f>
        <v>0</v>
      </c>
      <c r="AG150" s="172">
        <f>SUMIFS('1-2 人员岗位信息'!G:G,'1-2 人员岗位信息'!$C:$C,"劳务派遣",'1-2 人员岗位信息'!$B:$B,$D150)</f>
        <v>0</v>
      </c>
      <c r="AH150" s="295"/>
      <c r="AI150" s="172">
        <f>AJ150*AK150</f>
        <v>0</v>
      </c>
      <c r="AJ150" s="172">
        <f>SUMIFS('1-2 人员岗位信息'!H:H,'1-2 人员岗位信息'!$C:$C,"劳务派遣",'1-2 人员岗位信息'!$B:$B,$D150)</f>
        <v>0</v>
      </c>
      <c r="AK150" s="295"/>
      <c r="AL150" s="172">
        <f>AM150*AN150</f>
        <v>0</v>
      </c>
      <c r="AM150" s="172">
        <f>SUMIFS('1-2 人员岗位信息'!I:I,'1-2 人员岗位信息'!$C:$C,"劳务派遣",'1-2 人员岗位信息'!$B:$B,$D150)</f>
        <v>0</v>
      </c>
      <c r="AN150" s="295"/>
      <c r="AO150" s="172">
        <f>AP150*AQ150</f>
        <v>0</v>
      </c>
      <c r="AP150" s="172">
        <f>SUMIFS('1-2 人员岗位信息'!J:J,'1-2 人员岗位信息'!$C:$C,"劳务派遣",'1-2 人员岗位信息'!$B:$B,$D150)</f>
        <v>0</v>
      </c>
      <c r="AQ150" s="295"/>
      <c r="AR150" s="172">
        <f>AS150*AT150</f>
        <v>0</v>
      </c>
      <c r="AS150" s="172">
        <f>SUMIFS('1-2 人员岗位信息'!K:K,'1-2 人员岗位信息'!$C:$C,"劳务派遣",'1-2 人员岗位信息'!$B:$B,$D150)</f>
        <v>0</v>
      </c>
      <c r="AT150" s="295"/>
      <c r="AU150" s="172">
        <f>AV150*AW150</f>
        <v>0</v>
      </c>
      <c r="AV150" s="172">
        <f>SUMIFS('1-2 人员岗位信息'!L:L,'1-2 人员岗位信息'!$C:$C,"劳务派遣",'1-2 人员岗位信息'!$B:$B,$D150)</f>
        <v>0</v>
      </c>
      <c r="AW150" s="295"/>
      <c r="AX150" s="172">
        <f>AY150*AZ150</f>
        <v>0</v>
      </c>
      <c r="AY150" s="172">
        <f>SUMIFS('1-2 人员岗位信息'!M:M,'1-2 人员岗位信息'!$C:$C,"劳务派遣",'1-2 人员岗位信息'!$B:$B,$D150)</f>
        <v>0</v>
      </c>
      <c r="AZ150" s="295"/>
      <c r="BA150" s="172">
        <f>BB150*BC150</f>
        <v>0</v>
      </c>
      <c r="BB150" s="172">
        <f>SUMIFS('1-2 人员岗位信息'!N:N,'1-2 人员岗位信息'!$C:$C,"劳务派遣",'1-2 人员岗位信息'!$B:$B,$D150)</f>
        <v>0</v>
      </c>
      <c r="BC150" s="295"/>
      <c r="BD150" s="172">
        <f>BE150*BF150</f>
        <v>0</v>
      </c>
      <c r="BE150" s="172">
        <f>SUMIFS('1-2 人员岗位信息'!O:O,'1-2 人员岗位信息'!$C:$C,"劳务派遣",'1-2 人员岗位信息'!$B:$B,$D150)</f>
        <v>0</v>
      </c>
      <c r="BF150" s="295"/>
      <c r="BG150" s="172">
        <f>BH150*BI150</f>
        <v>0</v>
      </c>
      <c r="BH150" s="172">
        <f>SUMIFS('1-2 人员岗位信息'!P:P,'1-2 人员岗位信息'!$C:$C,"劳务派遣",'1-2 人员岗位信息'!$B:$B,$D150)</f>
        <v>0</v>
      </c>
      <c r="BI150" s="295"/>
      <c r="BJ150" s="172">
        <f>BK150*BL150</f>
        <v>0</v>
      </c>
      <c r="BK150" s="172">
        <f>SUMIFS('1-2 人员岗位信息'!Q:Q,'1-2 人员岗位信息'!$C:$C,"劳务派遣",'1-2 人员岗位信息'!$B:$B,$D150)</f>
        <v>0</v>
      </c>
      <c r="BL150" s="304"/>
      <c r="BM150" s="308"/>
      <c r="BN150" s="312"/>
    </row>
    <row r="151" s="260" customFormat="1" ht="33.95" customHeight="1" outlineLevel="5" spans="2:66">
      <c r="B151" s="172" t="s">
        <v>792</v>
      </c>
      <c r="C151" s="280" t="s">
        <v>1043</v>
      </c>
      <c r="D151" s="260" t="s">
        <v>1033</v>
      </c>
      <c r="E151" s="172" t="s">
        <v>1044</v>
      </c>
      <c r="F151" s="172"/>
      <c r="G151" s="172" t="s">
        <v>796</v>
      </c>
      <c r="H151" s="172">
        <f>AB151</f>
        <v>0</v>
      </c>
      <c r="I151" s="172" t="s">
        <v>797</v>
      </c>
      <c r="J151" s="172" t="e">
        <f>SUM(AD151,AG151,AJ151,AM151,AP151,AS151,AV151,AY151,BB151,BE151,BH151,BK151)/N151</f>
        <v>#DIV/0!</v>
      </c>
      <c r="K151" s="172" t="s">
        <v>798</v>
      </c>
      <c r="L151" s="172" t="e">
        <f>H151/N151/J151</f>
        <v>#DIV/0!</v>
      </c>
      <c r="M151" s="172" t="s">
        <v>799</v>
      </c>
      <c r="N151" s="172">
        <f>COUNTIF(AD151,"&gt;0")+COUNTIF(AG151,"&gt;0")+COUNTIF(AJ151,"&gt;0")+COUNTIF(AM151,"&gt;0")+COUNTIF(AP151,"&gt;0")+COUNTIF(AS151,"&gt;0")+COUNTIF(AV151,"&gt;0")+COUNTIF(AY151,"&gt;0")+COUNTIF(BB151,"&gt;0")+COUNTIF(BE151,"&gt;0")+COUNTIF(BH151,"&gt;0")+COUNTIF(BK151,"&gt;0")</f>
        <v>0</v>
      </c>
      <c r="O151" s="172"/>
      <c r="P151" s="287"/>
      <c r="Q151" s="287"/>
      <c r="R151" s="287"/>
      <c r="S151" s="287"/>
      <c r="T151" s="287"/>
      <c r="U151" s="287"/>
      <c r="V151" s="287"/>
      <c r="W151" s="287"/>
      <c r="X151" s="287"/>
      <c r="Y151" s="287"/>
      <c r="Z151" s="287"/>
      <c r="AA151" s="287"/>
      <c r="AB151" s="172">
        <f>SUM(AC151,AF151,AI151,AL151,AO151,AR151,AU151,AX151,BA151,BD151,BG151,BJ151)</f>
        <v>0</v>
      </c>
      <c r="AC151" s="172">
        <f>AD151*AE151</f>
        <v>0</v>
      </c>
      <c r="AD151" s="172">
        <f>SUMIFS('1-2 人员岗位信息'!F:F,'1-2 人员岗位信息'!$C:$C,"劳务派遣",'1-2 人员岗位信息'!$B:$B,$D151)</f>
        <v>0</v>
      </c>
      <c r="AE151" s="295"/>
      <c r="AF151" s="172">
        <f>AG151*AH151</f>
        <v>0</v>
      </c>
      <c r="AG151" s="172">
        <f>SUMIFS('1-2 人员岗位信息'!G:G,'1-2 人员岗位信息'!$C:$C,"劳务派遣",'1-2 人员岗位信息'!$B:$B,$D151)</f>
        <v>0</v>
      </c>
      <c r="AH151" s="295"/>
      <c r="AI151" s="172">
        <f>AJ151*AK151</f>
        <v>0</v>
      </c>
      <c r="AJ151" s="172">
        <f>SUMIFS('1-2 人员岗位信息'!H:H,'1-2 人员岗位信息'!$C:$C,"劳务派遣",'1-2 人员岗位信息'!$B:$B,$D151)</f>
        <v>0</v>
      </c>
      <c r="AK151" s="295"/>
      <c r="AL151" s="172">
        <f>AM151*AN151</f>
        <v>0</v>
      </c>
      <c r="AM151" s="172">
        <f>SUMIFS('1-2 人员岗位信息'!I:I,'1-2 人员岗位信息'!$C:$C,"劳务派遣",'1-2 人员岗位信息'!$B:$B,$D151)</f>
        <v>0</v>
      </c>
      <c r="AN151" s="295"/>
      <c r="AO151" s="172">
        <f>AP151*AQ151</f>
        <v>0</v>
      </c>
      <c r="AP151" s="172">
        <f>SUMIFS('1-2 人员岗位信息'!J:J,'1-2 人员岗位信息'!$C:$C,"劳务派遣",'1-2 人员岗位信息'!$B:$B,$D151)</f>
        <v>0</v>
      </c>
      <c r="AQ151" s="295"/>
      <c r="AR151" s="172">
        <f>AS151*AT151</f>
        <v>0</v>
      </c>
      <c r="AS151" s="172">
        <f>SUMIFS('1-2 人员岗位信息'!K:K,'1-2 人员岗位信息'!$C:$C,"劳务派遣",'1-2 人员岗位信息'!$B:$B,$D151)</f>
        <v>0</v>
      </c>
      <c r="AT151" s="295"/>
      <c r="AU151" s="172">
        <f>AV151*AW151</f>
        <v>0</v>
      </c>
      <c r="AV151" s="172">
        <f>SUMIFS('1-2 人员岗位信息'!L:L,'1-2 人员岗位信息'!$C:$C,"劳务派遣",'1-2 人员岗位信息'!$B:$B,$D151)</f>
        <v>0</v>
      </c>
      <c r="AW151" s="295"/>
      <c r="AX151" s="172">
        <f>AY151*AZ151</f>
        <v>0</v>
      </c>
      <c r="AY151" s="172">
        <f>SUMIFS('1-2 人员岗位信息'!M:M,'1-2 人员岗位信息'!$C:$C,"劳务派遣",'1-2 人员岗位信息'!$B:$B,$D151)</f>
        <v>0</v>
      </c>
      <c r="AZ151" s="295"/>
      <c r="BA151" s="172">
        <f>BB151*BC151</f>
        <v>0</v>
      </c>
      <c r="BB151" s="172">
        <f>SUMIFS('1-2 人员岗位信息'!N:N,'1-2 人员岗位信息'!$C:$C,"劳务派遣",'1-2 人员岗位信息'!$B:$B,$D151)</f>
        <v>0</v>
      </c>
      <c r="BC151" s="295"/>
      <c r="BD151" s="172">
        <f>BE151*BF151</f>
        <v>0</v>
      </c>
      <c r="BE151" s="172">
        <f>SUMIFS('1-2 人员岗位信息'!O:O,'1-2 人员岗位信息'!$C:$C,"劳务派遣",'1-2 人员岗位信息'!$B:$B,$D151)</f>
        <v>0</v>
      </c>
      <c r="BF151" s="295"/>
      <c r="BG151" s="172">
        <f>BH151*BI151</f>
        <v>0</v>
      </c>
      <c r="BH151" s="172">
        <f>SUMIFS('1-2 人员岗位信息'!P:P,'1-2 人员岗位信息'!$C:$C,"劳务派遣",'1-2 人员岗位信息'!$B:$B,$D151)</f>
        <v>0</v>
      </c>
      <c r="BI151" s="295"/>
      <c r="BJ151" s="172">
        <f>BK151*BL151</f>
        <v>0</v>
      </c>
      <c r="BK151" s="172">
        <f>SUMIFS('1-2 人员岗位信息'!Q:Q,'1-2 人员岗位信息'!$C:$C,"劳务派遣",'1-2 人员岗位信息'!$B:$B,$D151)</f>
        <v>0</v>
      </c>
      <c r="BL151" s="304"/>
      <c r="BM151" s="308"/>
      <c r="BN151" s="312"/>
    </row>
    <row r="152" s="260" customFormat="1" ht="33.95" customHeight="1" outlineLevel="5" spans="2:66">
      <c r="B152" s="172" t="s">
        <v>792</v>
      </c>
      <c r="C152" s="280" t="s">
        <v>1045</v>
      </c>
      <c r="D152" s="260" t="s">
        <v>1036</v>
      </c>
      <c r="E152" s="172" t="s">
        <v>1046</v>
      </c>
      <c r="F152" s="172"/>
      <c r="G152" s="172" t="s">
        <v>796</v>
      </c>
      <c r="H152" s="172">
        <f>AB152</f>
        <v>0</v>
      </c>
      <c r="I152" s="172" t="s">
        <v>797</v>
      </c>
      <c r="J152" s="172" t="e">
        <f>SUM(AD152,AG152,AJ152,AM152,AP152,AS152,AV152,AY152,BB152,BE152,BH152,BK152)/N152</f>
        <v>#DIV/0!</v>
      </c>
      <c r="K152" s="172" t="s">
        <v>798</v>
      </c>
      <c r="L152" s="172" t="e">
        <f>H152/N152/J152</f>
        <v>#DIV/0!</v>
      </c>
      <c r="M152" s="172" t="s">
        <v>799</v>
      </c>
      <c r="N152" s="172">
        <f>COUNTIF(AD152,"&gt;0")+COUNTIF(AG152,"&gt;0")+COUNTIF(AJ152,"&gt;0")+COUNTIF(AM152,"&gt;0")+COUNTIF(AP152,"&gt;0")+COUNTIF(AS152,"&gt;0")+COUNTIF(AV152,"&gt;0")+COUNTIF(AY152,"&gt;0")+COUNTIF(BB152,"&gt;0")+COUNTIF(BE152,"&gt;0")+COUNTIF(BH152,"&gt;0")+COUNTIF(BK152,"&gt;0")</f>
        <v>0</v>
      </c>
      <c r="O152" s="172"/>
      <c r="P152" s="287"/>
      <c r="Q152" s="287"/>
      <c r="R152" s="287"/>
      <c r="S152" s="287"/>
      <c r="T152" s="287"/>
      <c r="U152" s="287"/>
      <c r="V152" s="287"/>
      <c r="W152" s="287"/>
      <c r="X152" s="287"/>
      <c r="Y152" s="287"/>
      <c r="Z152" s="287"/>
      <c r="AA152" s="287"/>
      <c r="AB152" s="172">
        <f>SUM(AC152,AF152,AI152,AL152,AO152,AR152,AU152,AX152,BA152,BD152,BG152,BJ152)</f>
        <v>0</v>
      </c>
      <c r="AC152" s="172">
        <f>AD152*AE152</f>
        <v>0</v>
      </c>
      <c r="AD152" s="172">
        <f>SUMIFS('1-2 人员岗位信息'!F:F,'1-2 人员岗位信息'!$C:$C,"劳务派遣",'1-2 人员岗位信息'!$B:$B,$D152)</f>
        <v>0</v>
      </c>
      <c r="AE152" s="295"/>
      <c r="AF152" s="172">
        <f>AG152*AH152</f>
        <v>0</v>
      </c>
      <c r="AG152" s="172">
        <f>SUMIFS('1-2 人员岗位信息'!G:G,'1-2 人员岗位信息'!$C:$C,"劳务派遣",'1-2 人员岗位信息'!$B:$B,$D152)</f>
        <v>0</v>
      </c>
      <c r="AH152" s="295"/>
      <c r="AI152" s="172">
        <f>AJ152*AK152</f>
        <v>0</v>
      </c>
      <c r="AJ152" s="172">
        <f>SUMIFS('1-2 人员岗位信息'!H:H,'1-2 人员岗位信息'!$C:$C,"劳务派遣",'1-2 人员岗位信息'!$B:$B,$D152)</f>
        <v>0</v>
      </c>
      <c r="AK152" s="295"/>
      <c r="AL152" s="172">
        <f>AM152*AN152</f>
        <v>0</v>
      </c>
      <c r="AM152" s="172">
        <f>SUMIFS('1-2 人员岗位信息'!I:I,'1-2 人员岗位信息'!$C:$C,"劳务派遣",'1-2 人员岗位信息'!$B:$B,$D152)</f>
        <v>0</v>
      </c>
      <c r="AN152" s="295"/>
      <c r="AO152" s="172">
        <f>AP152*AQ152</f>
        <v>0</v>
      </c>
      <c r="AP152" s="172">
        <f>SUMIFS('1-2 人员岗位信息'!J:J,'1-2 人员岗位信息'!$C:$C,"劳务派遣",'1-2 人员岗位信息'!$B:$B,$D152)</f>
        <v>0</v>
      </c>
      <c r="AQ152" s="295"/>
      <c r="AR152" s="172">
        <f>AS152*AT152</f>
        <v>0</v>
      </c>
      <c r="AS152" s="172">
        <f>SUMIFS('1-2 人员岗位信息'!K:K,'1-2 人员岗位信息'!$C:$C,"劳务派遣",'1-2 人员岗位信息'!$B:$B,$D152)</f>
        <v>0</v>
      </c>
      <c r="AT152" s="295"/>
      <c r="AU152" s="172">
        <f>AV152*AW152</f>
        <v>0</v>
      </c>
      <c r="AV152" s="172">
        <f>SUMIFS('1-2 人员岗位信息'!L:L,'1-2 人员岗位信息'!$C:$C,"劳务派遣",'1-2 人员岗位信息'!$B:$B,$D152)</f>
        <v>0</v>
      </c>
      <c r="AW152" s="295"/>
      <c r="AX152" s="172">
        <f>AY152*AZ152</f>
        <v>0</v>
      </c>
      <c r="AY152" s="172">
        <f>SUMIFS('1-2 人员岗位信息'!M:M,'1-2 人员岗位信息'!$C:$C,"劳务派遣",'1-2 人员岗位信息'!$B:$B,$D152)</f>
        <v>0</v>
      </c>
      <c r="AZ152" s="295"/>
      <c r="BA152" s="172">
        <f>BB152*BC152</f>
        <v>0</v>
      </c>
      <c r="BB152" s="172">
        <f>SUMIFS('1-2 人员岗位信息'!N:N,'1-2 人员岗位信息'!$C:$C,"劳务派遣",'1-2 人员岗位信息'!$B:$B,$D152)</f>
        <v>0</v>
      </c>
      <c r="BC152" s="295"/>
      <c r="BD152" s="172">
        <f>BE152*BF152</f>
        <v>0</v>
      </c>
      <c r="BE152" s="172">
        <f>SUMIFS('1-2 人员岗位信息'!O:O,'1-2 人员岗位信息'!$C:$C,"劳务派遣",'1-2 人员岗位信息'!$B:$B,$D152)</f>
        <v>0</v>
      </c>
      <c r="BF152" s="295"/>
      <c r="BG152" s="172">
        <f>BH152*BI152</f>
        <v>0</v>
      </c>
      <c r="BH152" s="172">
        <f>SUMIFS('1-2 人员岗位信息'!P:P,'1-2 人员岗位信息'!$C:$C,"劳务派遣",'1-2 人员岗位信息'!$B:$B,$D152)</f>
        <v>0</v>
      </c>
      <c r="BI152" s="295"/>
      <c r="BJ152" s="172">
        <f>BK152*BL152</f>
        <v>0</v>
      </c>
      <c r="BK152" s="172">
        <f>SUMIFS('1-2 人员岗位信息'!Q:Q,'1-2 人员岗位信息'!$C:$C,"劳务派遣",'1-2 人员岗位信息'!$B:$B,$D152)</f>
        <v>0</v>
      </c>
      <c r="BL152" s="304"/>
      <c r="BM152" s="308"/>
      <c r="BN152" s="312"/>
    </row>
    <row r="153" s="260" customFormat="1" ht="33.95" customHeight="1" outlineLevel="5" spans="2:66">
      <c r="B153" s="172" t="s">
        <v>792</v>
      </c>
      <c r="C153" s="280" t="s">
        <v>1047</v>
      </c>
      <c r="D153" s="260" t="s">
        <v>1039</v>
      </c>
      <c r="E153" s="172" t="s">
        <v>1048</v>
      </c>
      <c r="F153" s="172"/>
      <c r="G153" s="172" t="s">
        <v>796</v>
      </c>
      <c r="H153" s="172">
        <f>AB153</f>
        <v>0</v>
      </c>
      <c r="I153" s="172" t="s">
        <v>797</v>
      </c>
      <c r="J153" s="172" t="e">
        <f>SUM(AD153,AG153,AJ153,AM153,AP153,AS153,AV153,AY153,BB153,BE153,BH153,BK153)/N153</f>
        <v>#DIV/0!</v>
      </c>
      <c r="K153" s="172" t="s">
        <v>798</v>
      </c>
      <c r="L153" s="172" t="e">
        <f>H153/N153/J153</f>
        <v>#DIV/0!</v>
      </c>
      <c r="M153" s="172" t="s">
        <v>799</v>
      </c>
      <c r="N153" s="172">
        <f>COUNTIF(AD153,"&gt;0")+COUNTIF(AG153,"&gt;0")+COUNTIF(AJ153,"&gt;0")+COUNTIF(AM153,"&gt;0")+COUNTIF(AP153,"&gt;0")+COUNTIF(AS153,"&gt;0")+COUNTIF(AV153,"&gt;0")+COUNTIF(AY153,"&gt;0")+COUNTIF(BB153,"&gt;0")+COUNTIF(BE153,"&gt;0")+COUNTIF(BH153,"&gt;0")+COUNTIF(BK153,"&gt;0")</f>
        <v>0</v>
      </c>
      <c r="O153" s="172"/>
      <c r="P153" s="287"/>
      <c r="Q153" s="287"/>
      <c r="R153" s="287"/>
      <c r="S153" s="287"/>
      <c r="T153" s="287"/>
      <c r="U153" s="287"/>
      <c r="V153" s="287"/>
      <c r="W153" s="287"/>
      <c r="X153" s="287"/>
      <c r="Y153" s="287"/>
      <c r="Z153" s="287"/>
      <c r="AA153" s="287"/>
      <c r="AB153" s="172">
        <f>SUM(AC153,AF153,AI153,AL153,AO153,AR153,AU153,AX153,BA153,BD153,BG153,BJ153)</f>
        <v>0</v>
      </c>
      <c r="AC153" s="172">
        <f>AD153*AE153</f>
        <v>0</v>
      </c>
      <c r="AD153" s="172">
        <f>SUMIFS('1-2 人员岗位信息'!F:F,'1-2 人员岗位信息'!$C:$C,"劳务派遣",'1-2 人员岗位信息'!$B:$B,$D153)</f>
        <v>0</v>
      </c>
      <c r="AE153" s="295"/>
      <c r="AF153" s="172">
        <f>AG153*AH153</f>
        <v>0</v>
      </c>
      <c r="AG153" s="172">
        <f>SUMIFS('1-2 人员岗位信息'!G:G,'1-2 人员岗位信息'!$C:$C,"劳务派遣",'1-2 人员岗位信息'!$B:$B,$D153)</f>
        <v>0</v>
      </c>
      <c r="AH153" s="295"/>
      <c r="AI153" s="172">
        <f>AJ153*AK153</f>
        <v>0</v>
      </c>
      <c r="AJ153" s="172">
        <f>SUMIFS('1-2 人员岗位信息'!H:H,'1-2 人员岗位信息'!$C:$C,"劳务派遣",'1-2 人员岗位信息'!$B:$B,$D153)</f>
        <v>0</v>
      </c>
      <c r="AK153" s="295"/>
      <c r="AL153" s="172">
        <f>AM153*AN153</f>
        <v>0</v>
      </c>
      <c r="AM153" s="172">
        <f>SUMIFS('1-2 人员岗位信息'!I:I,'1-2 人员岗位信息'!$C:$C,"劳务派遣",'1-2 人员岗位信息'!$B:$B,$D153)</f>
        <v>0</v>
      </c>
      <c r="AN153" s="295"/>
      <c r="AO153" s="172">
        <f>AP153*AQ153</f>
        <v>0</v>
      </c>
      <c r="AP153" s="172">
        <f>SUMIFS('1-2 人员岗位信息'!J:J,'1-2 人员岗位信息'!$C:$C,"劳务派遣",'1-2 人员岗位信息'!$B:$B,$D153)</f>
        <v>0</v>
      </c>
      <c r="AQ153" s="295"/>
      <c r="AR153" s="172">
        <f>AS153*AT153</f>
        <v>0</v>
      </c>
      <c r="AS153" s="172">
        <f>SUMIFS('1-2 人员岗位信息'!K:K,'1-2 人员岗位信息'!$C:$C,"劳务派遣",'1-2 人员岗位信息'!$B:$B,$D153)</f>
        <v>0</v>
      </c>
      <c r="AT153" s="295"/>
      <c r="AU153" s="172">
        <f>AV153*AW153</f>
        <v>0</v>
      </c>
      <c r="AV153" s="172">
        <f>SUMIFS('1-2 人员岗位信息'!L:L,'1-2 人员岗位信息'!$C:$C,"劳务派遣",'1-2 人员岗位信息'!$B:$B,$D153)</f>
        <v>0</v>
      </c>
      <c r="AW153" s="295"/>
      <c r="AX153" s="172">
        <f>AY153*AZ153</f>
        <v>0</v>
      </c>
      <c r="AY153" s="172">
        <f>SUMIFS('1-2 人员岗位信息'!M:M,'1-2 人员岗位信息'!$C:$C,"劳务派遣",'1-2 人员岗位信息'!$B:$B,$D153)</f>
        <v>0</v>
      </c>
      <c r="AZ153" s="295"/>
      <c r="BA153" s="172">
        <f>BB153*BC153</f>
        <v>0</v>
      </c>
      <c r="BB153" s="172">
        <f>SUMIFS('1-2 人员岗位信息'!N:N,'1-2 人员岗位信息'!$C:$C,"劳务派遣",'1-2 人员岗位信息'!$B:$B,$D153)</f>
        <v>0</v>
      </c>
      <c r="BC153" s="295"/>
      <c r="BD153" s="172">
        <f>BE153*BF153</f>
        <v>0</v>
      </c>
      <c r="BE153" s="172">
        <f>SUMIFS('1-2 人员岗位信息'!O:O,'1-2 人员岗位信息'!$C:$C,"劳务派遣",'1-2 人员岗位信息'!$B:$B,$D153)</f>
        <v>0</v>
      </c>
      <c r="BF153" s="295"/>
      <c r="BG153" s="172">
        <f>BH153*BI153</f>
        <v>0</v>
      </c>
      <c r="BH153" s="172">
        <f>SUMIFS('1-2 人员岗位信息'!P:P,'1-2 人员岗位信息'!$C:$C,"劳务派遣",'1-2 人员岗位信息'!$B:$B,$D153)</f>
        <v>0</v>
      </c>
      <c r="BI153" s="295"/>
      <c r="BJ153" s="172">
        <f>BK153*BL153</f>
        <v>0</v>
      </c>
      <c r="BK153" s="172">
        <f>SUMIFS('1-2 人员岗位信息'!Q:Q,'1-2 人员岗位信息'!$C:$C,"劳务派遣",'1-2 人员岗位信息'!$B:$B,$D153)</f>
        <v>0</v>
      </c>
      <c r="BL153" s="304"/>
      <c r="BM153" s="308"/>
      <c r="BN153" s="312"/>
    </row>
    <row r="154" s="115" customFormat="1" ht="33.95" customHeight="1" outlineLevel="4" spans="2:66">
      <c r="B154" s="116" t="s">
        <v>787</v>
      </c>
      <c r="C154" s="117" t="s">
        <v>1049</v>
      </c>
      <c r="D154" s="115" t="s">
        <v>19</v>
      </c>
      <c r="E154" s="116"/>
      <c r="F154" s="116"/>
      <c r="G154" s="116"/>
      <c r="H154" s="116">
        <f>SUM(H155:H158)</f>
        <v>0</v>
      </c>
      <c r="I154" s="116"/>
      <c r="J154" s="116"/>
      <c r="K154" s="116"/>
      <c r="L154" s="116"/>
      <c r="M154" s="116"/>
      <c r="N154" s="116"/>
      <c r="O154" s="116"/>
      <c r="P154" s="286"/>
      <c r="Q154" s="286"/>
      <c r="R154" s="286"/>
      <c r="S154" s="286"/>
      <c r="T154" s="286"/>
      <c r="U154" s="286"/>
      <c r="V154" s="286"/>
      <c r="W154" s="286"/>
      <c r="X154" s="286"/>
      <c r="Y154" s="286"/>
      <c r="Z154" s="286"/>
      <c r="AA154" s="286"/>
      <c r="AB154" s="116">
        <f>SUM(AB155:AB158)</f>
        <v>0</v>
      </c>
      <c r="AC154" s="116">
        <f>SUM(AC155:AC158)</f>
        <v>0</v>
      </c>
      <c r="AD154" s="116"/>
      <c r="AE154" s="116"/>
      <c r="AF154" s="116">
        <f>SUM(AF155:AF158)</f>
        <v>0</v>
      </c>
      <c r="AG154" s="116"/>
      <c r="AH154" s="116"/>
      <c r="AI154" s="116">
        <f>SUM(AI155:AI158)</f>
        <v>0</v>
      </c>
      <c r="AJ154" s="116"/>
      <c r="AK154" s="116"/>
      <c r="AL154" s="116">
        <f>SUM(AL155:AL158)</f>
        <v>0</v>
      </c>
      <c r="AM154" s="116"/>
      <c r="AN154" s="116"/>
      <c r="AO154" s="116">
        <f>SUM(AO155:AO158)</f>
        <v>0</v>
      </c>
      <c r="AP154" s="116"/>
      <c r="AQ154" s="116"/>
      <c r="AR154" s="116">
        <f>SUM(AR155:AR158)</f>
        <v>0</v>
      </c>
      <c r="AS154" s="116"/>
      <c r="AT154" s="116"/>
      <c r="AU154" s="116">
        <f>SUM(AU155:AU158)</f>
        <v>0</v>
      </c>
      <c r="AV154" s="116"/>
      <c r="AW154" s="116"/>
      <c r="AX154" s="116">
        <f>SUM(AX155:AX158)</f>
        <v>0</v>
      </c>
      <c r="AY154" s="116"/>
      <c r="AZ154" s="116"/>
      <c r="BA154" s="116">
        <f>SUM(BA155:BA158)</f>
        <v>0</v>
      </c>
      <c r="BB154" s="116"/>
      <c r="BC154" s="116"/>
      <c r="BD154" s="116">
        <f>SUM(BD155:BD158)</f>
        <v>0</v>
      </c>
      <c r="BE154" s="116"/>
      <c r="BF154" s="116"/>
      <c r="BG154" s="116">
        <f>SUM(BG155:BG158)</f>
        <v>0</v>
      </c>
      <c r="BH154" s="116"/>
      <c r="BI154" s="116"/>
      <c r="BJ154" s="116">
        <f>SUM(BJ155:BJ158)</f>
        <v>0</v>
      </c>
      <c r="BK154" s="116"/>
      <c r="BL154" s="303"/>
      <c r="BM154" s="308"/>
      <c r="BN154" s="311"/>
    </row>
    <row r="155" s="260" customFormat="1" ht="33.95" customHeight="1" outlineLevel="5" spans="2:66">
      <c r="B155" s="172" t="s">
        <v>792</v>
      </c>
      <c r="C155" s="280" t="s">
        <v>1050</v>
      </c>
      <c r="D155" s="260" t="s">
        <v>1051</v>
      </c>
      <c r="E155" s="172" t="s">
        <v>1052</v>
      </c>
      <c r="F155" s="172"/>
      <c r="G155" s="172" t="s">
        <v>796</v>
      </c>
      <c r="H155" s="172">
        <f>AB155</f>
        <v>0</v>
      </c>
      <c r="I155" s="172" t="s">
        <v>797</v>
      </c>
      <c r="J155" s="172" t="e">
        <f>SUM(AD155,AG155,AJ155,AM155,AP155,AS155,AV155,AY155,BB155,BE155,BH155,BK155)/N155</f>
        <v>#DIV/0!</v>
      </c>
      <c r="K155" s="172" t="s">
        <v>798</v>
      </c>
      <c r="L155" s="172" t="e">
        <f>H155/N155/J155</f>
        <v>#DIV/0!</v>
      </c>
      <c r="M155" s="172" t="s">
        <v>799</v>
      </c>
      <c r="N155" s="172">
        <f>COUNTIF(AD155,"&gt;0")+COUNTIF(AG155,"&gt;0")+COUNTIF(AJ155,"&gt;0")+COUNTIF(AM155,"&gt;0")+COUNTIF(AP155,"&gt;0")+COUNTIF(AS155,"&gt;0")+COUNTIF(AV155,"&gt;0")+COUNTIF(AY155,"&gt;0")+COUNTIF(BB155,"&gt;0")+COUNTIF(BE155,"&gt;0")+COUNTIF(BH155,"&gt;0")+COUNTIF(BK155,"&gt;0")</f>
        <v>0</v>
      </c>
      <c r="O155" s="172"/>
      <c r="P155" s="287"/>
      <c r="Q155" s="287"/>
      <c r="R155" s="287"/>
      <c r="S155" s="287"/>
      <c r="T155" s="287"/>
      <c r="U155" s="287"/>
      <c r="V155" s="287"/>
      <c r="W155" s="287"/>
      <c r="X155" s="287"/>
      <c r="Y155" s="287"/>
      <c r="Z155" s="287"/>
      <c r="AA155" s="287"/>
      <c r="AB155" s="172">
        <f>SUM(AC155,AF155,AI155,AL155,AO155,AR155,AU155,AX155,BA155,BD155,BG155,BJ155)</f>
        <v>0</v>
      </c>
      <c r="AC155" s="172">
        <f>AD155*AE155</f>
        <v>0</v>
      </c>
      <c r="AD155" s="172">
        <f>SUMIFS('1-2 人员岗位信息'!F:F,'1-2 人员岗位信息'!$C:$C,"专业外包",'1-2 人员岗位信息'!$B:$B,$D155)</f>
        <v>0</v>
      </c>
      <c r="AE155" s="295"/>
      <c r="AF155" s="172">
        <f>AG155*AH155</f>
        <v>0</v>
      </c>
      <c r="AG155" s="172">
        <f>SUMIFS('1-2 人员岗位信息'!G:G,'1-2 人员岗位信息'!$C:$C,"专业外包",'1-2 人员岗位信息'!$B:$B,$D155)</f>
        <v>0</v>
      </c>
      <c r="AH155" s="295"/>
      <c r="AI155" s="172">
        <f>AJ155*AK155</f>
        <v>0</v>
      </c>
      <c r="AJ155" s="172">
        <f>SUMIFS('1-2 人员岗位信息'!H:H,'1-2 人员岗位信息'!$C:$C,"专业外包",'1-2 人员岗位信息'!$B:$B,$D155)</f>
        <v>0</v>
      </c>
      <c r="AK155" s="295"/>
      <c r="AL155" s="172">
        <f>AM155*AN155</f>
        <v>0</v>
      </c>
      <c r="AM155" s="172">
        <f>SUMIFS('1-2 人员岗位信息'!I:I,'1-2 人员岗位信息'!$C:$C,"专业外包",'1-2 人员岗位信息'!$B:$B,$D155)</f>
        <v>0</v>
      </c>
      <c r="AN155" s="295"/>
      <c r="AO155" s="172">
        <f>AP155*AQ155</f>
        <v>0</v>
      </c>
      <c r="AP155" s="172">
        <f>SUMIFS('1-2 人员岗位信息'!J:J,'1-2 人员岗位信息'!$C:$C,"专业外包",'1-2 人员岗位信息'!$B:$B,$D155)</f>
        <v>0</v>
      </c>
      <c r="AQ155" s="295"/>
      <c r="AR155" s="172">
        <f>AS155*AT155</f>
        <v>0</v>
      </c>
      <c r="AS155" s="172">
        <f>SUMIFS('1-2 人员岗位信息'!K:K,'1-2 人员岗位信息'!$C:$C,"专业外包",'1-2 人员岗位信息'!$B:$B,$D155)</f>
        <v>0</v>
      </c>
      <c r="AT155" s="295"/>
      <c r="AU155" s="172">
        <f>AV155*AW155</f>
        <v>0</v>
      </c>
      <c r="AV155" s="172">
        <f>SUMIFS('1-2 人员岗位信息'!L:L,'1-2 人员岗位信息'!$C:$C,"专业外包",'1-2 人员岗位信息'!$B:$B,$D155)</f>
        <v>0</v>
      </c>
      <c r="AW155" s="295"/>
      <c r="AX155" s="172">
        <f>AY155*AZ155</f>
        <v>0</v>
      </c>
      <c r="AY155" s="172">
        <f>SUMIFS('1-2 人员岗位信息'!M:M,'1-2 人员岗位信息'!$C:$C,"专业外包",'1-2 人员岗位信息'!$B:$B,$D155)</f>
        <v>0</v>
      </c>
      <c r="AZ155" s="295"/>
      <c r="BA155" s="172">
        <f>BB155*BC155</f>
        <v>0</v>
      </c>
      <c r="BB155" s="172">
        <f>SUMIFS('1-2 人员岗位信息'!N:N,'1-2 人员岗位信息'!$C:$C,"专业外包",'1-2 人员岗位信息'!$B:$B,$D155)</f>
        <v>0</v>
      </c>
      <c r="BC155" s="295"/>
      <c r="BD155" s="172">
        <f>BE155*BF155</f>
        <v>0</v>
      </c>
      <c r="BE155" s="172">
        <f>SUMIFS('1-2 人员岗位信息'!O:O,'1-2 人员岗位信息'!$C:$C,"专业外包",'1-2 人员岗位信息'!$B:$B,$D155)</f>
        <v>0</v>
      </c>
      <c r="BF155" s="295"/>
      <c r="BG155" s="172">
        <f>BH155*BI155</f>
        <v>0</v>
      </c>
      <c r="BH155" s="172">
        <f>SUMIFS('1-2 人员岗位信息'!P:P,'1-2 人员岗位信息'!$C:$C,"专业外包",'1-2 人员岗位信息'!$B:$B,$D155)</f>
        <v>0</v>
      </c>
      <c r="BI155" s="295"/>
      <c r="BJ155" s="172">
        <f>BK155*BL155</f>
        <v>0</v>
      </c>
      <c r="BK155" s="172">
        <f>SUMIFS('1-2 人员岗位信息'!Q:Q,'1-2 人员岗位信息'!$C:$C,"专业外包",'1-2 人员岗位信息'!$B:$B,$D155)</f>
        <v>0</v>
      </c>
      <c r="BL155" s="304"/>
      <c r="BM155" s="308"/>
      <c r="BN155" s="312"/>
    </row>
    <row r="156" s="260" customFormat="1" ht="33.95" customHeight="1" outlineLevel="5" spans="2:66">
      <c r="B156" s="172" t="s">
        <v>792</v>
      </c>
      <c r="C156" s="280" t="s">
        <v>1053</v>
      </c>
      <c r="D156" s="260" t="s">
        <v>1033</v>
      </c>
      <c r="E156" s="172" t="s">
        <v>1054</v>
      </c>
      <c r="F156" s="172"/>
      <c r="G156" s="172" t="s">
        <v>796</v>
      </c>
      <c r="H156" s="172">
        <f>AB156</f>
        <v>0</v>
      </c>
      <c r="I156" s="172" t="s">
        <v>797</v>
      </c>
      <c r="J156" s="172" t="e">
        <f>SUM(AD156,AG156,AJ156,AM156,AP156,AS156,AV156,AY156,BB156,BE156,BH156,BK156)/N156</f>
        <v>#DIV/0!</v>
      </c>
      <c r="K156" s="172" t="s">
        <v>798</v>
      </c>
      <c r="L156" s="172" t="e">
        <f>H156/N156/J156</f>
        <v>#DIV/0!</v>
      </c>
      <c r="M156" s="172" t="s">
        <v>799</v>
      </c>
      <c r="N156" s="172">
        <f>COUNTIF(AD156,"&gt;0")+COUNTIF(AG156,"&gt;0")+COUNTIF(AJ156,"&gt;0")+COUNTIF(AM156,"&gt;0")+COUNTIF(AP156,"&gt;0")+COUNTIF(AS156,"&gt;0")+COUNTIF(AV156,"&gt;0")+COUNTIF(AY156,"&gt;0")+COUNTIF(BB156,"&gt;0")+COUNTIF(BE156,"&gt;0")+COUNTIF(BH156,"&gt;0")+COUNTIF(BK156,"&gt;0")</f>
        <v>0</v>
      </c>
      <c r="O156" s="172"/>
      <c r="P156" s="287"/>
      <c r="Q156" s="287"/>
      <c r="R156" s="287"/>
      <c r="S156" s="287"/>
      <c r="T156" s="287"/>
      <c r="U156" s="287"/>
      <c r="V156" s="287"/>
      <c r="W156" s="287"/>
      <c r="X156" s="287"/>
      <c r="Y156" s="287"/>
      <c r="Z156" s="287"/>
      <c r="AA156" s="287"/>
      <c r="AB156" s="172">
        <f>SUM(AC156,AF156,AI156,AL156,AO156,AR156,AU156,AX156,BA156,BD156,BG156,BJ156)</f>
        <v>0</v>
      </c>
      <c r="AC156" s="172">
        <f>AD156*AE156</f>
        <v>0</v>
      </c>
      <c r="AD156" s="172">
        <f>SUMIFS('1-2 人员岗位信息'!F:F,'1-2 人员岗位信息'!$C:$C,"专业外包",'1-2 人员岗位信息'!$B:$B,$D156)</f>
        <v>0</v>
      </c>
      <c r="AE156" s="295"/>
      <c r="AF156" s="172">
        <f>AG156*AH156</f>
        <v>0</v>
      </c>
      <c r="AG156" s="172">
        <f>SUMIFS('1-2 人员岗位信息'!G:G,'1-2 人员岗位信息'!$C:$C,"专业外包",'1-2 人员岗位信息'!$B:$B,$D156)</f>
        <v>0</v>
      </c>
      <c r="AH156" s="295"/>
      <c r="AI156" s="172">
        <f>AJ156*AK156</f>
        <v>0</v>
      </c>
      <c r="AJ156" s="172">
        <f>SUMIFS('1-2 人员岗位信息'!H:H,'1-2 人员岗位信息'!$C:$C,"专业外包",'1-2 人员岗位信息'!$B:$B,$D156)</f>
        <v>0</v>
      </c>
      <c r="AK156" s="295"/>
      <c r="AL156" s="172">
        <f>AM156*AN156</f>
        <v>0</v>
      </c>
      <c r="AM156" s="172">
        <f>SUMIFS('1-2 人员岗位信息'!I:I,'1-2 人员岗位信息'!$C:$C,"专业外包",'1-2 人员岗位信息'!$B:$B,$D156)</f>
        <v>0</v>
      </c>
      <c r="AN156" s="295"/>
      <c r="AO156" s="172">
        <f>AP156*AQ156</f>
        <v>0</v>
      </c>
      <c r="AP156" s="172">
        <f>SUMIFS('1-2 人员岗位信息'!J:J,'1-2 人员岗位信息'!$C:$C,"专业外包",'1-2 人员岗位信息'!$B:$B,$D156)</f>
        <v>0</v>
      </c>
      <c r="AQ156" s="295"/>
      <c r="AR156" s="172">
        <f>AS156*AT156</f>
        <v>0</v>
      </c>
      <c r="AS156" s="172">
        <f>SUMIFS('1-2 人员岗位信息'!K:K,'1-2 人员岗位信息'!$C:$C,"专业外包",'1-2 人员岗位信息'!$B:$B,$D156)</f>
        <v>0</v>
      </c>
      <c r="AT156" s="295"/>
      <c r="AU156" s="172">
        <f>AV156*AW156</f>
        <v>0</v>
      </c>
      <c r="AV156" s="172">
        <f>SUMIFS('1-2 人员岗位信息'!L:L,'1-2 人员岗位信息'!$C:$C,"专业外包",'1-2 人员岗位信息'!$B:$B,$D156)</f>
        <v>0</v>
      </c>
      <c r="AW156" s="295"/>
      <c r="AX156" s="172">
        <f>AY156*AZ156</f>
        <v>0</v>
      </c>
      <c r="AY156" s="172">
        <f>SUMIFS('1-2 人员岗位信息'!M:M,'1-2 人员岗位信息'!$C:$C,"专业外包",'1-2 人员岗位信息'!$B:$B,$D156)</f>
        <v>0</v>
      </c>
      <c r="AZ156" s="295"/>
      <c r="BA156" s="172">
        <f>BB156*BC156</f>
        <v>0</v>
      </c>
      <c r="BB156" s="172">
        <f>SUMIFS('1-2 人员岗位信息'!N:N,'1-2 人员岗位信息'!$C:$C,"专业外包",'1-2 人员岗位信息'!$B:$B,$D156)</f>
        <v>0</v>
      </c>
      <c r="BC156" s="295"/>
      <c r="BD156" s="172">
        <f>BE156*BF156</f>
        <v>0</v>
      </c>
      <c r="BE156" s="172">
        <f>SUMIFS('1-2 人员岗位信息'!O:O,'1-2 人员岗位信息'!$C:$C,"专业外包",'1-2 人员岗位信息'!$B:$B,$D156)</f>
        <v>0</v>
      </c>
      <c r="BF156" s="295"/>
      <c r="BG156" s="172">
        <f>BH156*BI156</f>
        <v>0</v>
      </c>
      <c r="BH156" s="172">
        <f>SUMIFS('1-2 人员岗位信息'!P:P,'1-2 人员岗位信息'!$C:$C,"专业外包",'1-2 人员岗位信息'!$B:$B,$D156)</f>
        <v>0</v>
      </c>
      <c r="BI156" s="295"/>
      <c r="BJ156" s="172">
        <f>BK156*BL156</f>
        <v>0</v>
      </c>
      <c r="BK156" s="172">
        <f>SUMIFS('1-2 人员岗位信息'!Q:Q,'1-2 人员岗位信息'!$C:$C,"专业外包",'1-2 人员岗位信息'!$B:$B,$D156)</f>
        <v>0</v>
      </c>
      <c r="BL156" s="304"/>
      <c r="BM156" s="308"/>
      <c r="BN156" s="312"/>
    </row>
    <row r="157" s="260" customFormat="1" ht="33.95" customHeight="1" outlineLevel="5" spans="2:66">
      <c r="B157" s="172" t="s">
        <v>792</v>
      </c>
      <c r="C157" s="280" t="s">
        <v>1055</v>
      </c>
      <c r="D157" s="260" t="s">
        <v>1036</v>
      </c>
      <c r="E157" s="172" t="s">
        <v>1056</v>
      </c>
      <c r="F157" s="172"/>
      <c r="G157" s="172" t="s">
        <v>796</v>
      </c>
      <c r="H157" s="172">
        <f>AB157</f>
        <v>0</v>
      </c>
      <c r="I157" s="172" t="s">
        <v>797</v>
      </c>
      <c r="J157" s="172" t="e">
        <f>SUM(AD157,AG157,AJ157,AM157,AP157,AS157,AV157,AY157,BB157,BE157,BH157,BK157)/N157</f>
        <v>#DIV/0!</v>
      </c>
      <c r="K157" s="172" t="s">
        <v>798</v>
      </c>
      <c r="L157" s="172" t="e">
        <f>H157/N157/J157</f>
        <v>#DIV/0!</v>
      </c>
      <c r="M157" s="172" t="s">
        <v>799</v>
      </c>
      <c r="N157" s="172">
        <f>COUNTIF(AD157,"&gt;0")+COUNTIF(AG157,"&gt;0")+COUNTIF(AJ157,"&gt;0")+COUNTIF(AM157,"&gt;0")+COUNTIF(AP157,"&gt;0")+COUNTIF(AS157,"&gt;0")+COUNTIF(AV157,"&gt;0")+COUNTIF(AY157,"&gt;0")+COUNTIF(BB157,"&gt;0")+COUNTIF(BE157,"&gt;0")+COUNTIF(BH157,"&gt;0")+COUNTIF(BK157,"&gt;0")</f>
        <v>0</v>
      </c>
      <c r="O157" s="172"/>
      <c r="P157" s="287"/>
      <c r="Q157" s="287"/>
      <c r="R157" s="287"/>
      <c r="S157" s="287"/>
      <c r="T157" s="287"/>
      <c r="U157" s="287"/>
      <c r="V157" s="287"/>
      <c r="W157" s="287"/>
      <c r="X157" s="287"/>
      <c r="Y157" s="287"/>
      <c r="Z157" s="287"/>
      <c r="AA157" s="287"/>
      <c r="AB157" s="172">
        <f>SUM(AC157,AF157,AI157,AL157,AO157,AR157,AU157,AX157,BA157,BD157,BG157,BJ157)</f>
        <v>0</v>
      </c>
      <c r="AC157" s="172">
        <f>AD157*AE157</f>
        <v>0</v>
      </c>
      <c r="AD157" s="172">
        <f>SUMIFS('1-2 人员岗位信息'!F:F,'1-2 人员岗位信息'!$C:$C,"专业外包",'1-2 人员岗位信息'!$B:$B,$D157)</f>
        <v>0</v>
      </c>
      <c r="AE157" s="295"/>
      <c r="AF157" s="172">
        <f>AG157*AH157</f>
        <v>0</v>
      </c>
      <c r="AG157" s="172">
        <f>SUMIFS('1-2 人员岗位信息'!G:G,'1-2 人员岗位信息'!$C:$C,"专业外包",'1-2 人员岗位信息'!$B:$B,$D157)</f>
        <v>0</v>
      </c>
      <c r="AH157" s="295"/>
      <c r="AI157" s="172">
        <f>AJ157*AK157</f>
        <v>0</v>
      </c>
      <c r="AJ157" s="172">
        <f>SUMIFS('1-2 人员岗位信息'!H:H,'1-2 人员岗位信息'!$C:$C,"专业外包",'1-2 人员岗位信息'!$B:$B,$D157)</f>
        <v>0</v>
      </c>
      <c r="AK157" s="295"/>
      <c r="AL157" s="172">
        <f>AM157*AN157</f>
        <v>0</v>
      </c>
      <c r="AM157" s="172">
        <f>SUMIFS('1-2 人员岗位信息'!I:I,'1-2 人员岗位信息'!$C:$C,"专业外包",'1-2 人员岗位信息'!$B:$B,$D157)</f>
        <v>0</v>
      </c>
      <c r="AN157" s="295"/>
      <c r="AO157" s="172">
        <f>AP157*AQ157</f>
        <v>0</v>
      </c>
      <c r="AP157" s="172">
        <f>SUMIFS('1-2 人员岗位信息'!J:J,'1-2 人员岗位信息'!$C:$C,"专业外包",'1-2 人员岗位信息'!$B:$B,$D157)</f>
        <v>0</v>
      </c>
      <c r="AQ157" s="295"/>
      <c r="AR157" s="172">
        <f>AS157*AT157</f>
        <v>0</v>
      </c>
      <c r="AS157" s="172">
        <f>SUMIFS('1-2 人员岗位信息'!K:K,'1-2 人员岗位信息'!$C:$C,"专业外包",'1-2 人员岗位信息'!$B:$B,$D157)</f>
        <v>0</v>
      </c>
      <c r="AT157" s="295"/>
      <c r="AU157" s="172">
        <f>AV157*AW157</f>
        <v>0</v>
      </c>
      <c r="AV157" s="172">
        <f>SUMIFS('1-2 人员岗位信息'!L:L,'1-2 人员岗位信息'!$C:$C,"专业外包",'1-2 人员岗位信息'!$B:$B,$D157)</f>
        <v>0</v>
      </c>
      <c r="AW157" s="295"/>
      <c r="AX157" s="172">
        <f>AY157*AZ157</f>
        <v>0</v>
      </c>
      <c r="AY157" s="172">
        <f>SUMIFS('1-2 人员岗位信息'!M:M,'1-2 人员岗位信息'!$C:$C,"专业外包",'1-2 人员岗位信息'!$B:$B,$D157)</f>
        <v>0</v>
      </c>
      <c r="AZ157" s="295"/>
      <c r="BA157" s="172">
        <f>BB157*BC157</f>
        <v>0</v>
      </c>
      <c r="BB157" s="172">
        <f>SUMIFS('1-2 人员岗位信息'!N:N,'1-2 人员岗位信息'!$C:$C,"专业外包",'1-2 人员岗位信息'!$B:$B,$D157)</f>
        <v>0</v>
      </c>
      <c r="BC157" s="295"/>
      <c r="BD157" s="172">
        <f>BE157*BF157</f>
        <v>0</v>
      </c>
      <c r="BE157" s="172">
        <f>SUMIFS('1-2 人员岗位信息'!O:O,'1-2 人员岗位信息'!$C:$C,"专业外包",'1-2 人员岗位信息'!$B:$B,$D157)</f>
        <v>0</v>
      </c>
      <c r="BF157" s="295"/>
      <c r="BG157" s="172">
        <f>BH157*BI157</f>
        <v>0</v>
      </c>
      <c r="BH157" s="172">
        <f>SUMIFS('1-2 人员岗位信息'!P:P,'1-2 人员岗位信息'!$C:$C,"专业外包",'1-2 人员岗位信息'!$B:$B,$D157)</f>
        <v>0</v>
      </c>
      <c r="BI157" s="295"/>
      <c r="BJ157" s="172">
        <f>BK157*BL157</f>
        <v>0</v>
      </c>
      <c r="BK157" s="172">
        <f>SUMIFS('1-2 人员岗位信息'!Q:Q,'1-2 人员岗位信息'!$C:$C,"专业外包",'1-2 人员岗位信息'!$B:$B,$D157)</f>
        <v>0</v>
      </c>
      <c r="BL157" s="304"/>
      <c r="BM157" s="308"/>
      <c r="BN157" s="312"/>
    </row>
    <row r="158" s="260" customFormat="1" ht="33.95" customHeight="1" outlineLevel="5" spans="2:66">
      <c r="B158" s="172" t="s">
        <v>792</v>
      </c>
      <c r="C158" s="280" t="s">
        <v>1057</v>
      </c>
      <c r="D158" s="260" t="s">
        <v>1039</v>
      </c>
      <c r="E158" s="172" t="s">
        <v>1058</v>
      </c>
      <c r="F158" s="172"/>
      <c r="G158" s="172" t="s">
        <v>796</v>
      </c>
      <c r="H158" s="172">
        <f>AB158</f>
        <v>0</v>
      </c>
      <c r="I158" s="172" t="s">
        <v>797</v>
      </c>
      <c r="J158" s="172" t="e">
        <f>SUM(AD158,AG158,AJ158,AM158,AP158,AS158,AV158,AY158,BB158,BE158,BH158,BK158)/N158</f>
        <v>#DIV/0!</v>
      </c>
      <c r="K158" s="172" t="s">
        <v>798</v>
      </c>
      <c r="L158" s="172" t="e">
        <f>H158/N158/J158</f>
        <v>#DIV/0!</v>
      </c>
      <c r="M158" s="172" t="s">
        <v>799</v>
      </c>
      <c r="N158" s="172">
        <f>COUNTIF(AD158,"&gt;0")+COUNTIF(AG158,"&gt;0")+COUNTIF(AJ158,"&gt;0")+COUNTIF(AM158,"&gt;0")+COUNTIF(AP158,"&gt;0")+COUNTIF(AS158,"&gt;0")+COUNTIF(AV158,"&gt;0")+COUNTIF(AY158,"&gt;0")+COUNTIF(BB158,"&gt;0")+COUNTIF(BE158,"&gt;0")+COUNTIF(BH158,"&gt;0")+COUNTIF(BK158,"&gt;0")</f>
        <v>0</v>
      </c>
      <c r="O158" s="172"/>
      <c r="P158" s="287"/>
      <c r="Q158" s="287"/>
      <c r="R158" s="287"/>
      <c r="S158" s="287"/>
      <c r="T158" s="287"/>
      <c r="U158" s="287"/>
      <c r="V158" s="287"/>
      <c r="W158" s="287"/>
      <c r="X158" s="287"/>
      <c r="Y158" s="287"/>
      <c r="Z158" s="287"/>
      <c r="AA158" s="287"/>
      <c r="AB158" s="172">
        <f>SUM(AC158,AF158,AI158,AL158,AO158,AR158,AU158,AX158,BA158,BD158,BG158,BJ158)</f>
        <v>0</v>
      </c>
      <c r="AC158" s="172">
        <f>AD158*AE158</f>
        <v>0</v>
      </c>
      <c r="AD158" s="172">
        <f>SUMIFS('1-2 人员岗位信息'!F:F,'1-2 人员岗位信息'!$C:$C,"专业外包",'1-2 人员岗位信息'!$B:$B,$D158)</f>
        <v>0</v>
      </c>
      <c r="AE158" s="295"/>
      <c r="AF158" s="172">
        <f>AG158*AH158</f>
        <v>0</v>
      </c>
      <c r="AG158" s="172">
        <f>SUMIFS('1-2 人员岗位信息'!G:G,'1-2 人员岗位信息'!$C:$C,"专业外包",'1-2 人员岗位信息'!$B:$B,$D158)</f>
        <v>0</v>
      </c>
      <c r="AH158" s="295"/>
      <c r="AI158" s="172">
        <f>AJ158*AK158</f>
        <v>0</v>
      </c>
      <c r="AJ158" s="172">
        <f>SUMIFS('1-2 人员岗位信息'!H:H,'1-2 人员岗位信息'!$C:$C,"专业外包",'1-2 人员岗位信息'!$B:$B,$D158)</f>
        <v>0</v>
      </c>
      <c r="AK158" s="295"/>
      <c r="AL158" s="172">
        <f>AM158*AN158</f>
        <v>0</v>
      </c>
      <c r="AM158" s="172">
        <f>SUMIFS('1-2 人员岗位信息'!I:I,'1-2 人员岗位信息'!$C:$C,"专业外包",'1-2 人员岗位信息'!$B:$B,$D158)</f>
        <v>0</v>
      </c>
      <c r="AN158" s="295"/>
      <c r="AO158" s="172">
        <f>AP158*AQ158</f>
        <v>0</v>
      </c>
      <c r="AP158" s="172">
        <f>SUMIFS('1-2 人员岗位信息'!J:J,'1-2 人员岗位信息'!$C:$C,"专业外包",'1-2 人员岗位信息'!$B:$B,$D158)</f>
        <v>0</v>
      </c>
      <c r="AQ158" s="295"/>
      <c r="AR158" s="172">
        <f>AS158*AT158</f>
        <v>0</v>
      </c>
      <c r="AS158" s="172">
        <f>SUMIFS('1-2 人员岗位信息'!K:K,'1-2 人员岗位信息'!$C:$C,"专业外包",'1-2 人员岗位信息'!$B:$B,$D158)</f>
        <v>0</v>
      </c>
      <c r="AT158" s="295"/>
      <c r="AU158" s="172">
        <f>AV158*AW158</f>
        <v>0</v>
      </c>
      <c r="AV158" s="172">
        <f>SUMIFS('1-2 人员岗位信息'!L:L,'1-2 人员岗位信息'!$C:$C,"专业外包",'1-2 人员岗位信息'!$B:$B,$D158)</f>
        <v>0</v>
      </c>
      <c r="AW158" s="295"/>
      <c r="AX158" s="172">
        <f>AY158*AZ158</f>
        <v>0</v>
      </c>
      <c r="AY158" s="172">
        <f>SUMIFS('1-2 人员岗位信息'!M:M,'1-2 人员岗位信息'!$C:$C,"专业外包",'1-2 人员岗位信息'!$B:$B,$D158)</f>
        <v>0</v>
      </c>
      <c r="AZ158" s="295"/>
      <c r="BA158" s="172">
        <f>BB158*BC158</f>
        <v>0</v>
      </c>
      <c r="BB158" s="172">
        <f>SUMIFS('1-2 人员岗位信息'!N:N,'1-2 人员岗位信息'!$C:$C,"专业外包",'1-2 人员岗位信息'!$B:$B,$D158)</f>
        <v>0</v>
      </c>
      <c r="BC158" s="295"/>
      <c r="BD158" s="172">
        <f>BE158*BF158</f>
        <v>0</v>
      </c>
      <c r="BE158" s="172">
        <f>SUMIFS('1-2 人员岗位信息'!O:O,'1-2 人员岗位信息'!$C:$C,"专业外包",'1-2 人员岗位信息'!$B:$B,$D158)</f>
        <v>0</v>
      </c>
      <c r="BF158" s="295"/>
      <c r="BG158" s="172">
        <f>BH158*BI158</f>
        <v>0</v>
      </c>
      <c r="BH158" s="172">
        <f>SUMIFS('1-2 人员岗位信息'!P:P,'1-2 人员岗位信息'!$C:$C,"专业外包",'1-2 人员岗位信息'!$B:$B,$D158)</f>
        <v>0</v>
      </c>
      <c r="BI158" s="295"/>
      <c r="BJ158" s="172">
        <f>BK158*BL158</f>
        <v>0</v>
      </c>
      <c r="BK158" s="172">
        <f>SUMIFS('1-2 人员岗位信息'!Q:Q,'1-2 人员岗位信息'!$C:$C,"专业外包",'1-2 人员岗位信息'!$B:$B,$D158)</f>
        <v>0</v>
      </c>
      <c r="BL158" s="304"/>
      <c r="BM158" s="308"/>
      <c r="BN158" s="312"/>
    </row>
    <row r="159" s="49" customFormat="1" ht="33.95" customHeight="1" outlineLevel="3" spans="2:66">
      <c r="B159" s="112" t="s">
        <v>787</v>
      </c>
      <c r="C159" s="113" t="s">
        <v>1059</v>
      </c>
      <c r="D159" s="49" t="s">
        <v>1060</v>
      </c>
      <c r="E159" s="112"/>
      <c r="F159" s="112"/>
      <c r="G159" s="112"/>
      <c r="H159" s="112">
        <f>H160+H165+H170+H175</f>
        <v>0</v>
      </c>
      <c r="I159" s="112"/>
      <c r="J159" s="112"/>
      <c r="K159" s="112"/>
      <c r="L159" s="112"/>
      <c r="M159" s="112"/>
      <c r="N159" s="112"/>
      <c r="O159" s="112"/>
      <c r="P159" s="285"/>
      <c r="Q159" s="285"/>
      <c r="R159" s="285"/>
      <c r="S159" s="285"/>
      <c r="T159" s="285"/>
      <c r="U159" s="285"/>
      <c r="V159" s="285"/>
      <c r="W159" s="285"/>
      <c r="X159" s="285"/>
      <c r="Y159" s="285"/>
      <c r="Z159" s="285"/>
      <c r="AA159" s="285"/>
      <c r="AB159" s="112">
        <f>AB160+AB165+AB170+AB175</f>
        <v>0</v>
      </c>
      <c r="AC159" s="112">
        <f>AC160+AC165+AC170+AC175</f>
        <v>0</v>
      </c>
      <c r="AD159" s="112"/>
      <c r="AE159" s="112"/>
      <c r="AF159" s="112">
        <f>AF160+AF165+AF170+AF175</f>
        <v>0</v>
      </c>
      <c r="AG159" s="112"/>
      <c r="AH159" s="112"/>
      <c r="AI159" s="112">
        <f>AI160+AI165+AI170+AI175</f>
        <v>0</v>
      </c>
      <c r="AJ159" s="112"/>
      <c r="AK159" s="112"/>
      <c r="AL159" s="112">
        <f>AL160+AL165+AL170+AL175</f>
        <v>0</v>
      </c>
      <c r="AM159" s="112"/>
      <c r="AN159" s="112"/>
      <c r="AO159" s="112">
        <f>AO160+AO165+AO170+AO175</f>
        <v>0</v>
      </c>
      <c r="AP159" s="112"/>
      <c r="AQ159" s="112"/>
      <c r="AR159" s="112">
        <f>AR160+AR165+AR170+AR175</f>
        <v>0</v>
      </c>
      <c r="AS159" s="112"/>
      <c r="AT159" s="112"/>
      <c r="AU159" s="112">
        <f>AU160+AU165+AU170+AU175</f>
        <v>0</v>
      </c>
      <c r="AV159" s="112"/>
      <c r="AW159" s="112"/>
      <c r="AX159" s="112">
        <f>AX160+AX165+AX170+AX175</f>
        <v>0</v>
      </c>
      <c r="AY159" s="112"/>
      <c r="AZ159" s="112"/>
      <c r="BA159" s="112">
        <f>BA160+BA165+BA170+BA175</f>
        <v>0</v>
      </c>
      <c r="BB159" s="112"/>
      <c r="BC159" s="112"/>
      <c r="BD159" s="112">
        <f>BD160+BD165+BD170+BD175</f>
        <v>0</v>
      </c>
      <c r="BE159" s="112"/>
      <c r="BF159" s="112"/>
      <c r="BG159" s="112">
        <f>BG160+BG165+BG170+BG175</f>
        <v>0</v>
      </c>
      <c r="BH159" s="112"/>
      <c r="BI159" s="112"/>
      <c r="BJ159" s="112">
        <f>BJ160+BJ165+BJ170+BJ175</f>
        <v>0</v>
      </c>
      <c r="BK159" s="112"/>
      <c r="BL159" s="302"/>
      <c r="BM159" s="308"/>
      <c r="BN159" s="310"/>
    </row>
    <row r="160" s="115" customFormat="1" ht="33.95" customHeight="1" outlineLevel="4" spans="2:66">
      <c r="B160" s="116" t="s">
        <v>787</v>
      </c>
      <c r="C160" s="117" t="s">
        <v>124</v>
      </c>
      <c r="D160" s="115" t="s">
        <v>109</v>
      </c>
      <c r="E160" s="116"/>
      <c r="F160" s="116"/>
      <c r="G160" s="116"/>
      <c r="H160" s="116">
        <f>SUM(H161:H164)</f>
        <v>0</v>
      </c>
      <c r="I160" s="116"/>
      <c r="J160" s="116"/>
      <c r="K160" s="116"/>
      <c r="L160" s="116"/>
      <c r="M160" s="116"/>
      <c r="N160" s="116"/>
      <c r="O160" s="116"/>
      <c r="P160" s="286"/>
      <c r="Q160" s="286"/>
      <c r="R160" s="286"/>
      <c r="S160" s="286"/>
      <c r="T160" s="286"/>
      <c r="U160" s="286"/>
      <c r="V160" s="286"/>
      <c r="W160" s="286"/>
      <c r="X160" s="286"/>
      <c r="Y160" s="286"/>
      <c r="Z160" s="286"/>
      <c r="AA160" s="286"/>
      <c r="AB160" s="116">
        <f>SUM(AB161:AB164)</f>
        <v>0</v>
      </c>
      <c r="AC160" s="116">
        <f>SUM(AC161:AC164)</f>
        <v>0</v>
      </c>
      <c r="AD160" s="116"/>
      <c r="AE160" s="116"/>
      <c r="AF160" s="116">
        <f>SUM(AF161:AF164)</f>
        <v>0</v>
      </c>
      <c r="AG160" s="116"/>
      <c r="AH160" s="116"/>
      <c r="AI160" s="116">
        <f>SUM(AI161:AI164)</f>
        <v>0</v>
      </c>
      <c r="AJ160" s="116"/>
      <c r="AK160" s="116"/>
      <c r="AL160" s="116">
        <f>SUM(AL161:AL164)</f>
        <v>0</v>
      </c>
      <c r="AM160" s="116"/>
      <c r="AN160" s="116"/>
      <c r="AO160" s="116">
        <f>SUM(AO161:AO164)</f>
        <v>0</v>
      </c>
      <c r="AP160" s="116"/>
      <c r="AQ160" s="116"/>
      <c r="AR160" s="116">
        <f>SUM(AR161:AR164)</f>
        <v>0</v>
      </c>
      <c r="AS160" s="116"/>
      <c r="AT160" s="116"/>
      <c r="AU160" s="116">
        <f>SUM(AU161:AU164)</f>
        <v>0</v>
      </c>
      <c r="AV160" s="116"/>
      <c r="AW160" s="116"/>
      <c r="AX160" s="116">
        <f>SUM(AX161:AX164)</f>
        <v>0</v>
      </c>
      <c r="AY160" s="116"/>
      <c r="AZ160" s="116"/>
      <c r="BA160" s="116">
        <f>SUM(BA161:BA164)</f>
        <v>0</v>
      </c>
      <c r="BB160" s="116"/>
      <c r="BC160" s="116"/>
      <c r="BD160" s="116">
        <f>SUM(BD161:BD164)</f>
        <v>0</v>
      </c>
      <c r="BE160" s="116"/>
      <c r="BF160" s="116"/>
      <c r="BG160" s="116">
        <f>SUM(BG161:BG164)</f>
        <v>0</v>
      </c>
      <c r="BH160" s="116"/>
      <c r="BI160" s="116"/>
      <c r="BJ160" s="116">
        <f>SUM(BJ161:BJ164)</f>
        <v>0</v>
      </c>
      <c r="BK160" s="116"/>
      <c r="BL160" s="303"/>
      <c r="BM160" s="308"/>
      <c r="BN160" s="311"/>
    </row>
    <row r="161" s="260" customFormat="1" ht="33.95" customHeight="1" outlineLevel="5" spans="2:66">
      <c r="B161" s="172" t="s">
        <v>792</v>
      </c>
      <c r="C161" s="280" t="s">
        <v>1061</v>
      </c>
      <c r="D161" s="260" t="s">
        <v>1062</v>
      </c>
      <c r="E161" s="172" t="s">
        <v>1063</v>
      </c>
      <c r="F161" s="172"/>
      <c r="G161" s="172" t="s">
        <v>796</v>
      </c>
      <c r="H161" s="172">
        <f>AB161</f>
        <v>0</v>
      </c>
      <c r="I161" s="172" t="s">
        <v>797</v>
      </c>
      <c r="J161" s="172" t="e">
        <f>SUM(AD161,AG161,AJ161,AM161,AP161,AS161,AV161,AY161,BB161,BE161,BH161,BK161)/N161</f>
        <v>#DIV/0!</v>
      </c>
      <c r="K161" s="172" t="s">
        <v>798</v>
      </c>
      <c r="L161" s="172" t="e">
        <f>H161/N161/J161</f>
        <v>#DIV/0!</v>
      </c>
      <c r="M161" s="172" t="s">
        <v>799</v>
      </c>
      <c r="N161" s="172">
        <f>COUNTIF(AD161,"&gt;0")+COUNTIF(AG161,"&gt;0")+COUNTIF(AJ161,"&gt;0")+COUNTIF(AM161,"&gt;0")+COUNTIF(AP161,"&gt;0")+COUNTIF(AS161,"&gt;0")+COUNTIF(AV161,"&gt;0")+COUNTIF(AY161,"&gt;0")+COUNTIF(BB161,"&gt;0")+COUNTIF(BE161,"&gt;0")+COUNTIF(BH161,"&gt;0")+COUNTIF(BK161,"&gt;0")</f>
        <v>0</v>
      </c>
      <c r="O161" s="172"/>
      <c r="P161" s="287"/>
      <c r="Q161" s="287"/>
      <c r="R161" s="287"/>
      <c r="S161" s="287"/>
      <c r="T161" s="287"/>
      <c r="U161" s="287"/>
      <c r="V161" s="287"/>
      <c r="W161" s="287"/>
      <c r="X161" s="287"/>
      <c r="Y161" s="287"/>
      <c r="Z161" s="287"/>
      <c r="AA161" s="287"/>
      <c r="AB161" s="172">
        <f>SUM(AC161,AF161,AI161,AL161,AO161,AR161,AU161,AX161,BA161,BD161,BG161,BJ161)</f>
        <v>0</v>
      </c>
      <c r="AC161" s="172">
        <f>AD161*AE161</f>
        <v>0</v>
      </c>
      <c r="AD161" s="172">
        <f>SUMIFS('1-2 人员岗位信息'!F:F,'1-2 人员岗位信息'!$C:$C,"自有人员",'1-2 人员岗位信息'!$B:$B,$D161)</f>
        <v>0</v>
      </c>
      <c r="AE161" s="295">
        <f>IFERROR(自有人工预算!E27/AD161,0)</f>
        <v>0</v>
      </c>
      <c r="AF161" s="172">
        <f>AG161*AH161</f>
        <v>0</v>
      </c>
      <c r="AG161" s="172">
        <f>SUMIFS('1-2 人员岗位信息'!G:G,'1-2 人员岗位信息'!$C:$C,"自有人员",'1-2 人员岗位信息'!$B:$B,$D161)</f>
        <v>0</v>
      </c>
      <c r="AH161" s="295">
        <f>IFERROR(自有人工预算!F27/AG161,0)</f>
        <v>0</v>
      </c>
      <c r="AI161" s="172">
        <f>AJ161*AK161</f>
        <v>0</v>
      </c>
      <c r="AJ161" s="172">
        <f>SUMIFS('1-2 人员岗位信息'!H:H,'1-2 人员岗位信息'!$C:$C,"自有人员",'1-2 人员岗位信息'!$B:$B,$D161)</f>
        <v>0</v>
      </c>
      <c r="AK161" s="295">
        <f>IFERROR(自有人工预算!G27/AJ161,0)</f>
        <v>0</v>
      </c>
      <c r="AL161" s="172">
        <f>AM161*AN161</f>
        <v>0</v>
      </c>
      <c r="AM161" s="172">
        <f>SUMIFS('1-2 人员岗位信息'!I:I,'1-2 人员岗位信息'!$C:$C,"自有人员",'1-2 人员岗位信息'!$B:$B,$D161)</f>
        <v>0</v>
      </c>
      <c r="AN161" s="295">
        <f>IFERROR(自有人工预算!H27/AM161,0)</f>
        <v>0</v>
      </c>
      <c r="AO161" s="172">
        <f>AP161*AQ161</f>
        <v>0</v>
      </c>
      <c r="AP161" s="172">
        <f>SUMIFS('1-2 人员岗位信息'!J:J,'1-2 人员岗位信息'!$C:$C,"自有人员",'1-2 人员岗位信息'!$B:$B,$D161)</f>
        <v>0</v>
      </c>
      <c r="AQ161" s="295">
        <f>IFERROR(自有人工预算!I27/AP161,0)</f>
        <v>0</v>
      </c>
      <c r="AR161" s="172">
        <f>AS161*AT161</f>
        <v>0</v>
      </c>
      <c r="AS161" s="172">
        <f>SUMIFS('1-2 人员岗位信息'!K:K,'1-2 人员岗位信息'!$C:$C,"自有人员",'1-2 人员岗位信息'!$B:$B,$D161)</f>
        <v>0</v>
      </c>
      <c r="AT161" s="295">
        <f>IFERROR(自有人工预算!J27/AS161,0)</f>
        <v>0</v>
      </c>
      <c r="AU161" s="172">
        <f>AV161*AW161</f>
        <v>0</v>
      </c>
      <c r="AV161" s="172">
        <f>SUMIFS('1-2 人员岗位信息'!L:L,'1-2 人员岗位信息'!$C:$C,"自有人员",'1-2 人员岗位信息'!$B:$B,$D161)</f>
        <v>0</v>
      </c>
      <c r="AW161" s="295">
        <f>IFERROR(自有人工预算!K27/AV161,0)</f>
        <v>0</v>
      </c>
      <c r="AX161" s="172">
        <f>AY161*AZ161</f>
        <v>0</v>
      </c>
      <c r="AY161" s="172">
        <f>SUMIFS('1-2 人员岗位信息'!M:M,'1-2 人员岗位信息'!$C:$C,"自有人员",'1-2 人员岗位信息'!$B:$B,$D161)</f>
        <v>0</v>
      </c>
      <c r="AZ161" s="295">
        <f>IFERROR(自有人工预算!L27/AY161,0)</f>
        <v>0</v>
      </c>
      <c r="BA161" s="172">
        <f>BB161*BC161</f>
        <v>0</v>
      </c>
      <c r="BB161" s="172">
        <f>SUMIFS('1-2 人员岗位信息'!N:N,'1-2 人员岗位信息'!$C:$C,"自有人员",'1-2 人员岗位信息'!$B:$B,$D161)</f>
        <v>0</v>
      </c>
      <c r="BC161" s="295">
        <f>IFERROR(自有人工预算!M27/BB161,0)</f>
        <v>0</v>
      </c>
      <c r="BD161" s="172">
        <f>BE161*BF161</f>
        <v>0</v>
      </c>
      <c r="BE161" s="172">
        <f>SUMIFS('1-2 人员岗位信息'!O:O,'1-2 人员岗位信息'!$C:$C,"自有人员",'1-2 人员岗位信息'!$B:$B,$D161)</f>
        <v>0</v>
      </c>
      <c r="BF161" s="295">
        <f>IFERROR(自有人工预算!N27/BE161,0)</f>
        <v>0</v>
      </c>
      <c r="BG161" s="172">
        <f>BH161*BI161</f>
        <v>0</v>
      </c>
      <c r="BH161" s="172">
        <f>SUMIFS('1-2 人员岗位信息'!P:P,'1-2 人员岗位信息'!$C:$C,"自有人员",'1-2 人员岗位信息'!$B:$B,$D161)</f>
        <v>0</v>
      </c>
      <c r="BI161" s="295">
        <f>IFERROR(自有人工预算!O27/BH161,0)</f>
        <v>0</v>
      </c>
      <c r="BJ161" s="172">
        <f>BK161*BL161</f>
        <v>0</v>
      </c>
      <c r="BK161" s="172">
        <f>SUMIFS('1-2 人员岗位信息'!Q:Q,'1-2 人员岗位信息'!$C:$C,"自有人员",'1-2 人员岗位信息'!$B:$B,$D161)</f>
        <v>0</v>
      </c>
      <c r="BL161" s="295">
        <f>IFERROR(自有人工预算!P27/BK161,0)</f>
        <v>0</v>
      </c>
      <c r="BM161" s="308"/>
      <c r="BN161" s="312"/>
    </row>
    <row r="162" s="260" customFormat="1" ht="33.95" customHeight="1" outlineLevel="5" spans="2:66">
      <c r="B162" s="172" t="s">
        <v>792</v>
      </c>
      <c r="C162" s="280" t="s">
        <v>1064</v>
      </c>
      <c r="D162" s="260" t="s">
        <v>1065</v>
      </c>
      <c r="E162" s="172" t="s">
        <v>1066</v>
      </c>
      <c r="F162" s="172"/>
      <c r="G162" s="172" t="s">
        <v>796</v>
      </c>
      <c r="H162" s="172">
        <f>AB162</f>
        <v>0</v>
      </c>
      <c r="I162" s="172" t="s">
        <v>797</v>
      </c>
      <c r="J162" s="172" t="e">
        <f>SUM(AD162,AG162,AJ162,AM162,AP162,AS162,AV162,AY162,BB162,BE162,BH162,BK162)/N162</f>
        <v>#DIV/0!</v>
      </c>
      <c r="K162" s="172" t="s">
        <v>798</v>
      </c>
      <c r="L162" s="172" t="e">
        <f>H162/N162/J162</f>
        <v>#DIV/0!</v>
      </c>
      <c r="M162" s="172" t="s">
        <v>799</v>
      </c>
      <c r="N162" s="172">
        <f>COUNTIF(AD162,"&gt;0")+COUNTIF(AG162,"&gt;0")+COUNTIF(AJ162,"&gt;0")+COUNTIF(AM162,"&gt;0")+COUNTIF(AP162,"&gt;0")+COUNTIF(AS162,"&gt;0")+COUNTIF(AV162,"&gt;0")+COUNTIF(AY162,"&gt;0")+COUNTIF(BB162,"&gt;0")+COUNTIF(BE162,"&gt;0")+COUNTIF(BH162,"&gt;0")+COUNTIF(BK162,"&gt;0")</f>
        <v>0</v>
      </c>
      <c r="O162" s="172"/>
      <c r="P162" s="287"/>
      <c r="Q162" s="287"/>
      <c r="R162" s="287"/>
      <c r="S162" s="287"/>
      <c r="T162" s="287"/>
      <c r="U162" s="287"/>
      <c r="V162" s="287"/>
      <c r="W162" s="287"/>
      <c r="X162" s="287"/>
      <c r="Y162" s="287"/>
      <c r="Z162" s="287"/>
      <c r="AA162" s="287"/>
      <c r="AB162" s="172">
        <f>SUM(AC162,AF162,AI162,AL162,AO162,AR162,AU162,AX162,BA162,BD162,BG162,BJ162)</f>
        <v>0</v>
      </c>
      <c r="AC162" s="172">
        <f>AD162*AE162</f>
        <v>0</v>
      </c>
      <c r="AD162" s="172">
        <f>SUMIFS('1-2 人员岗位信息'!F:F,'1-2 人员岗位信息'!$C:$C,"自有人员",'1-2 人员岗位信息'!$B:$B,$D162)</f>
        <v>0</v>
      </c>
      <c r="AE162" s="295"/>
      <c r="AF162" s="172">
        <f>AG162*AH162</f>
        <v>0</v>
      </c>
      <c r="AG162" s="172">
        <f>SUMIFS('1-2 人员岗位信息'!G:G,'1-2 人员岗位信息'!$C:$C,"自有人员",'1-2 人员岗位信息'!$B:$B,$D162)</f>
        <v>0</v>
      </c>
      <c r="AH162" s="295"/>
      <c r="AI162" s="172">
        <f>AJ162*AK162</f>
        <v>0</v>
      </c>
      <c r="AJ162" s="172">
        <f>SUMIFS('1-2 人员岗位信息'!H:H,'1-2 人员岗位信息'!$C:$C,"自有人员",'1-2 人员岗位信息'!$B:$B,$D162)</f>
        <v>0</v>
      </c>
      <c r="AK162" s="295"/>
      <c r="AL162" s="172">
        <f>AM162*AN162</f>
        <v>0</v>
      </c>
      <c r="AM162" s="172">
        <f>SUMIFS('1-2 人员岗位信息'!I:I,'1-2 人员岗位信息'!$C:$C,"自有人员",'1-2 人员岗位信息'!$B:$B,$D162)</f>
        <v>0</v>
      </c>
      <c r="AN162" s="295"/>
      <c r="AO162" s="172">
        <f>AP162*AQ162</f>
        <v>0</v>
      </c>
      <c r="AP162" s="172">
        <f>SUMIFS('1-2 人员岗位信息'!J:J,'1-2 人员岗位信息'!$C:$C,"自有人员",'1-2 人员岗位信息'!$B:$B,$D162)</f>
        <v>0</v>
      </c>
      <c r="AQ162" s="295"/>
      <c r="AR162" s="172">
        <f>AS162*AT162</f>
        <v>0</v>
      </c>
      <c r="AS162" s="172">
        <f>SUMIFS('1-2 人员岗位信息'!K:K,'1-2 人员岗位信息'!$C:$C,"自有人员",'1-2 人员岗位信息'!$B:$B,$D162)</f>
        <v>0</v>
      </c>
      <c r="AT162" s="295"/>
      <c r="AU162" s="172">
        <f>AV162*AW162</f>
        <v>0</v>
      </c>
      <c r="AV162" s="172">
        <f>SUMIFS('1-2 人员岗位信息'!L:L,'1-2 人员岗位信息'!$C:$C,"自有人员",'1-2 人员岗位信息'!$B:$B,$D162)</f>
        <v>0</v>
      </c>
      <c r="AW162" s="295"/>
      <c r="AX162" s="172">
        <f>AY162*AZ162</f>
        <v>0</v>
      </c>
      <c r="AY162" s="172">
        <f>SUMIFS('1-2 人员岗位信息'!M:M,'1-2 人员岗位信息'!$C:$C,"自有人员",'1-2 人员岗位信息'!$B:$B,$D162)</f>
        <v>0</v>
      </c>
      <c r="AZ162" s="295"/>
      <c r="BA162" s="172">
        <f>BB162*BC162</f>
        <v>0</v>
      </c>
      <c r="BB162" s="172">
        <f>SUMIFS('1-2 人员岗位信息'!N:N,'1-2 人员岗位信息'!$C:$C,"自有人员",'1-2 人员岗位信息'!$B:$B,$D162)</f>
        <v>0</v>
      </c>
      <c r="BC162" s="295"/>
      <c r="BD162" s="172">
        <f>BE162*BF162</f>
        <v>0</v>
      </c>
      <c r="BE162" s="172">
        <f>SUMIFS('1-2 人员岗位信息'!O:O,'1-2 人员岗位信息'!$C:$C,"自有人员",'1-2 人员岗位信息'!$B:$B,$D162)</f>
        <v>0</v>
      </c>
      <c r="BF162" s="295"/>
      <c r="BG162" s="172">
        <f>BH162*BI162</f>
        <v>0</v>
      </c>
      <c r="BH162" s="172">
        <f>SUMIFS('1-2 人员岗位信息'!P:P,'1-2 人员岗位信息'!$C:$C,"自有人员",'1-2 人员岗位信息'!$B:$B,$D162)</f>
        <v>0</v>
      </c>
      <c r="BI162" s="295"/>
      <c r="BJ162" s="172">
        <f>BK162*BL162</f>
        <v>0</v>
      </c>
      <c r="BK162" s="172">
        <f>SUMIFS('1-2 人员岗位信息'!Q:Q,'1-2 人员岗位信息'!$C:$C,"自有人员",'1-2 人员岗位信息'!$B:$B,$D162)</f>
        <v>0</v>
      </c>
      <c r="BL162" s="304"/>
      <c r="BM162" s="308"/>
      <c r="BN162" s="312"/>
    </row>
    <row r="163" s="260" customFormat="1" ht="33.95" customHeight="1" outlineLevel="5" spans="2:66">
      <c r="B163" s="172" t="s">
        <v>792</v>
      </c>
      <c r="C163" s="280" t="s">
        <v>1067</v>
      </c>
      <c r="D163" s="260" t="s">
        <v>1068</v>
      </c>
      <c r="E163" s="172" t="s">
        <v>1069</v>
      </c>
      <c r="F163" s="172"/>
      <c r="G163" s="172" t="s">
        <v>796</v>
      </c>
      <c r="H163" s="172">
        <f>AB163</f>
        <v>0</v>
      </c>
      <c r="I163" s="172" t="s">
        <v>797</v>
      </c>
      <c r="J163" s="172" t="e">
        <f>SUM(AD163,AG163,AJ163,AM163,AP163,AS163,AV163,AY163,BB163,BE163,BH163,BK163)/N163</f>
        <v>#DIV/0!</v>
      </c>
      <c r="K163" s="172" t="s">
        <v>798</v>
      </c>
      <c r="L163" s="172" t="e">
        <f>H163/N163/J163</f>
        <v>#DIV/0!</v>
      </c>
      <c r="M163" s="172" t="s">
        <v>799</v>
      </c>
      <c r="N163" s="172">
        <f>COUNTIF(AD163,"&gt;0")+COUNTIF(AG163,"&gt;0")+COUNTIF(AJ163,"&gt;0")+COUNTIF(AM163,"&gt;0")+COUNTIF(AP163,"&gt;0")+COUNTIF(AS163,"&gt;0")+COUNTIF(AV163,"&gt;0")+COUNTIF(AY163,"&gt;0")+COUNTIF(BB163,"&gt;0")+COUNTIF(BE163,"&gt;0")+COUNTIF(BH163,"&gt;0")+COUNTIF(BK163,"&gt;0")</f>
        <v>0</v>
      </c>
      <c r="O163" s="172"/>
      <c r="P163" s="287"/>
      <c r="Q163" s="287"/>
      <c r="R163" s="287"/>
      <c r="S163" s="287"/>
      <c r="T163" s="287"/>
      <c r="U163" s="287"/>
      <c r="V163" s="287"/>
      <c r="W163" s="287"/>
      <c r="X163" s="287"/>
      <c r="Y163" s="287"/>
      <c r="Z163" s="287"/>
      <c r="AA163" s="287"/>
      <c r="AB163" s="172">
        <f>SUM(AC163,AF163,AI163,AL163,AO163,AR163,AU163,AX163,BA163,BD163,BG163,BJ163)</f>
        <v>0</v>
      </c>
      <c r="AC163" s="172">
        <f>AD163*AE163</f>
        <v>0</v>
      </c>
      <c r="AD163" s="172">
        <f>SUMIFS('1-2 人员岗位信息'!F:F,'1-2 人员岗位信息'!$C:$C,"自有人员",'1-2 人员岗位信息'!$B:$B,$D163)</f>
        <v>0</v>
      </c>
      <c r="AE163" s="295"/>
      <c r="AF163" s="172">
        <f>AG163*AH163</f>
        <v>0</v>
      </c>
      <c r="AG163" s="172">
        <f>SUMIFS('1-2 人员岗位信息'!G:G,'1-2 人员岗位信息'!$C:$C,"自有人员",'1-2 人员岗位信息'!$B:$B,$D163)</f>
        <v>0</v>
      </c>
      <c r="AH163" s="295"/>
      <c r="AI163" s="172">
        <f>AJ163*AK163</f>
        <v>0</v>
      </c>
      <c r="AJ163" s="172">
        <f>SUMIFS('1-2 人员岗位信息'!H:H,'1-2 人员岗位信息'!$C:$C,"自有人员",'1-2 人员岗位信息'!$B:$B,$D163)</f>
        <v>0</v>
      </c>
      <c r="AK163" s="295"/>
      <c r="AL163" s="172">
        <f>AM163*AN163</f>
        <v>0</v>
      </c>
      <c r="AM163" s="172">
        <f>SUMIFS('1-2 人员岗位信息'!I:I,'1-2 人员岗位信息'!$C:$C,"自有人员",'1-2 人员岗位信息'!$B:$B,$D163)</f>
        <v>0</v>
      </c>
      <c r="AN163" s="295"/>
      <c r="AO163" s="172">
        <f>AP163*AQ163</f>
        <v>0</v>
      </c>
      <c r="AP163" s="172">
        <f>SUMIFS('1-2 人员岗位信息'!J:J,'1-2 人员岗位信息'!$C:$C,"自有人员",'1-2 人员岗位信息'!$B:$B,$D163)</f>
        <v>0</v>
      </c>
      <c r="AQ163" s="295"/>
      <c r="AR163" s="172">
        <f>AS163*AT163</f>
        <v>0</v>
      </c>
      <c r="AS163" s="172">
        <f>SUMIFS('1-2 人员岗位信息'!K:K,'1-2 人员岗位信息'!$C:$C,"自有人员",'1-2 人员岗位信息'!$B:$B,$D163)</f>
        <v>0</v>
      </c>
      <c r="AT163" s="295"/>
      <c r="AU163" s="172">
        <f>AV163*AW163</f>
        <v>0</v>
      </c>
      <c r="AV163" s="172">
        <f>SUMIFS('1-2 人员岗位信息'!L:L,'1-2 人员岗位信息'!$C:$C,"自有人员",'1-2 人员岗位信息'!$B:$B,$D163)</f>
        <v>0</v>
      </c>
      <c r="AW163" s="295"/>
      <c r="AX163" s="172">
        <f>AY163*AZ163</f>
        <v>0</v>
      </c>
      <c r="AY163" s="172">
        <f>SUMIFS('1-2 人员岗位信息'!M:M,'1-2 人员岗位信息'!$C:$C,"自有人员",'1-2 人员岗位信息'!$B:$B,$D163)</f>
        <v>0</v>
      </c>
      <c r="AZ163" s="295"/>
      <c r="BA163" s="172">
        <f>BB163*BC163</f>
        <v>0</v>
      </c>
      <c r="BB163" s="172">
        <f>SUMIFS('1-2 人员岗位信息'!N:N,'1-2 人员岗位信息'!$C:$C,"自有人员",'1-2 人员岗位信息'!$B:$B,$D163)</f>
        <v>0</v>
      </c>
      <c r="BC163" s="295"/>
      <c r="BD163" s="172">
        <f>BE163*BF163</f>
        <v>0</v>
      </c>
      <c r="BE163" s="172">
        <f>SUMIFS('1-2 人员岗位信息'!O:O,'1-2 人员岗位信息'!$C:$C,"自有人员",'1-2 人员岗位信息'!$B:$B,$D163)</f>
        <v>0</v>
      </c>
      <c r="BF163" s="295"/>
      <c r="BG163" s="172">
        <f>BH163*BI163</f>
        <v>0</v>
      </c>
      <c r="BH163" s="172">
        <f>SUMIFS('1-2 人员岗位信息'!P:P,'1-2 人员岗位信息'!$C:$C,"自有人员",'1-2 人员岗位信息'!$B:$B,$D163)</f>
        <v>0</v>
      </c>
      <c r="BI163" s="295"/>
      <c r="BJ163" s="172">
        <f>BK163*BL163</f>
        <v>0</v>
      </c>
      <c r="BK163" s="172">
        <f>SUMIFS('1-2 人员岗位信息'!Q:Q,'1-2 人员岗位信息'!$C:$C,"自有人员",'1-2 人员岗位信息'!$B:$B,$D163)</f>
        <v>0</v>
      </c>
      <c r="BL163" s="304"/>
      <c r="BM163" s="308"/>
      <c r="BN163" s="312"/>
    </row>
    <row r="164" s="260" customFormat="1" ht="33.95" customHeight="1" outlineLevel="5" spans="2:66">
      <c r="B164" s="172" t="s">
        <v>792</v>
      </c>
      <c r="C164" s="280" t="s">
        <v>1070</v>
      </c>
      <c r="D164" s="260" t="s">
        <v>1071</v>
      </c>
      <c r="E164" s="172" t="s">
        <v>1072</v>
      </c>
      <c r="F164" s="172"/>
      <c r="G164" s="172" t="s">
        <v>796</v>
      </c>
      <c r="H164" s="172">
        <f>AB164</f>
        <v>0</v>
      </c>
      <c r="I164" s="172" t="s">
        <v>797</v>
      </c>
      <c r="J164" s="172" t="e">
        <f>SUM(AD164,AG164,AJ164,AM164,AP164,AS164,AV164,AY164,BB164,BE164,BH164,BK164)/N164</f>
        <v>#DIV/0!</v>
      </c>
      <c r="K164" s="172" t="s">
        <v>798</v>
      </c>
      <c r="L164" s="172" t="e">
        <f>H164/N164/J164</f>
        <v>#DIV/0!</v>
      </c>
      <c r="M164" s="172" t="s">
        <v>799</v>
      </c>
      <c r="N164" s="172">
        <f>COUNTIF(AD164,"&gt;0")+COUNTIF(AG164,"&gt;0")+COUNTIF(AJ164,"&gt;0")+COUNTIF(AM164,"&gt;0")+COUNTIF(AP164,"&gt;0")+COUNTIF(AS164,"&gt;0")+COUNTIF(AV164,"&gt;0")+COUNTIF(AY164,"&gt;0")+COUNTIF(BB164,"&gt;0")+COUNTIF(BE164,"&gt;0")+COUNTIF(BH164,"&gt;0")+COUNTIF(BK164,"&gt;0")</f>
        <v>0</v>
      </c>
      <c r="O164" s="172"/>
      <c r="P164" s="287"/>
      <c r="Q164" s="287"/>
      <c r="R164" s="287"/>
      <c r="S164" s="287"/>
      <c r="T164" s="287"/>
      <c r="U164" s="287"/>
      <c r="V164" s="287"/>
      <c r="W164" s="287"/>
      <c r="X164" s="287"/>
      <c r="Y164" s="287"/>
      <c r="Z164" s="287"/>
      <c r="AA164" s="287"/>
      <c r="AB164" s="172">
        <f>SUM(AC164,AF164,AI164,AL164,AO164,AR164,AU164,AX164,BA164,BD164,BG164,BJ164)</f>
        <v>0</v>
      </c>
      <c r="AC164" s="172">
        <f>AD164*AE164</f>
        <v>0</v>
      </c>
      <c r="AD164" s="172">
        <f>SUMIFS('1-2 人员岗位信息'!F:F,'1-2 人员岗位信息'!$C:$C,"自有人员",'1-2 人员岗位信息'!$B:$B,$D164)</f>
        <v>0</v>
      </c>
      <c r="AE164" s="295"/>
      <c r="AF164" s="172">
        <f>AG164*AH164</f>
        <v>0</v>
      </c>
      <c r="AG164" s="172">
        <f>SUMIFS('1-2 人员岗位信息'!G:G,'1-2 人员岗位信息'!$C:$C,"自有人员",'1-2 人员岗位信息'!$B:$B,$D164)</f>
        <v>0</v>
      </c>
      <c r="AH164" s="295"/>
      <c r="AI164" s="172">
        <f>AJ164*AK164</f>
        <v>0</v>
      </c>
      <c r="AJ164" s="172">
        <f>SUMIFS('1-2 人员岗位信息'!H:H,'1-2 人员岗位信息'!$C:$C,"自有人员",'1-2 人员岗位信息'!$B:$B,$D164)</f>
        <v>0</v>
      </c>
      <c r="AK164" s="295"/>
      <c r="AL164" s="172">
        <f>AM164*AN164</f>
        <v>0</v>
      </c>
      <c r="AM164" s="172">
        <f>SUMIFS('1-2 人员岗位信息'!I:I,'1-2 人员岗位信息'!$C:$C,"自有人员",'1-2 人员岗位信息'!$B:$B,$D164)</f>
        <v>0</v>
      </c>
      <c r="AN164" s="295"/>
      <c r="AO164" s="172">
        <f>AP164*AQ164</f>
        <v>0</v>
      </c>
      <c r="AP164" s="172">
        <f>SUMIFS('1-2 人员岗位信息'!J:J,'1-2 人员岗位信息'!$C:$C,"自有人员",'1-2 人员岗位信息'!$B:$B,$D164)</f>
        <v>0</v>
      </c>
      <c r="AQ164" s="295"/>
      <c r="AR164" s="172">
        <f>AS164*AT164</f>
        <v>0</v>
      </c>
      <c r="AS164" s="172">
        <f>SUMIFS('1-2 人员岗位信息'!K:K,'1-2 人员岗位信息'!$C:$C,"自有人员",'1-2 人员岗位信息'!$B:$B,$D164)</f>
        <v>0</v>
      </c>
      <c r="AT164" s="295"/>
      <c r="AU164" s="172">
        <f>AV164*AW164</f>
        <v>0</v>
      </c>
      <c r="AV164" s="172">
        <f>SUMIFS('1-2 人员岗位信息'!L:L,'1-2 人员岗位信息'!$C:$C,"自有人员",'1-2 人员岗位信息'!$B:$B,$D164)</f>
        <v>0</v>
      </c>
      <c r="AW164" s="295"/>
      <c r="AX164" s="172">
        <f>AY164*AZ164</f>
        <v>0</v>
      </c>
      <c r="AY164" s="172">
        <f>SUMIFS('1-2 人员岗位信息'!M:M,'1-2 人员岗位信息'!$C:$C,"自有人员",'1-2 人员岗位信息'!$B:$B,$D164)</f>
        <v>0</v>
      </c>
      <c r="AZ164" s="295"/>
      <c r="BA164" s="172">
        <f>BB164*BC164</f>
        <v>0</v>
      </c>
      <c r="BB164" s="172">
        <f>SUMIFS('1-2 人员岗位信息'!N:N,'1-2 人员岗位信息'!$C:$C,"自有人员",'1-2 人员岗位信息'!$B:$B,$D164)</f>
        <v>0</v>
      </c>
      <c r="BC164" s="295"/>
      <c r="BD164" s="172">
        <f>BE164*BF164</f>
        <v>0</v>
      </c>
      <c r="BE164" s="172">
        <f>SUMIFS('1-2 人员岗位信息'!O:O,'1-2 人员岗位信息'!$C:$C,"自有人员",'1-2 人员岗位信息'!$B:$B,$D164)</f>
        <v>0</v>
      </c>
      <c r="BF164" s="295"/>
      <c r="BG164" s="172">
        <f>BH164*BI164</f>
        <v>0</v>
      </c>
      <c r="BH164" s="172">
        <f>SUMIFS('1-2 人员岗位信息'!P:P,'1-2 人员岗位信息'!$C:$C,"自有人员",'1-2 人员岗位信息'!$B:$B,$D164)</f>
        <v>0</v>
      </c>
      <c r="BI164" s="295"/>
      <c r="BJ164" s="172">
        <f>BK164*BL164</f>
        <v>0</v>
      </c>
      <c r="BK164" s="172">
        <f>SUMIFS('1-2 人员岗位信息'!Q:Q,'1-2 人员岗位信息'!$C:$C,"自有人员",'1-2 人员岗位信息'!$B:$B,$D164)</f>
        <v>0</v>
      </c>
      <c r="BL164" s="304"/>
      <c r="BM164" s="308"/>
      <c r="BN164" s="312"/>
    </row>
    <row r="165" s="115" customFormat="1" ht="33.95" customHeight="1" outlineLevel="4" spans="2:66">
      <c r="B165" s="116" t="s">
        <v>787</v>
      </c>
      <c r="C165" s="117" t="s">
        <v>73</v>
      </c>
      <c r="D165" s="115" t="s">
        <v>68</v>
      </c>
      <c r="E165" s="116"/>
      <c r="F165" s="116"/>
      <c r="G165" s="116"/>
      <c r="H165" s="116">
        <f>SUM(H166:H169)</f>
        <v>0</v>
      </c>
      <c r="I165" s="116"/>
      <c r="J165" s="116"/>
      <c r="K165" s="116"/>
      <c r="L165" s="116"/>
      <c r="M165" s="116"/>
      <c r="N165" s="116"/>
      <c r="O165" s="116"/>
      <c r="P165" s="286"/>
      <c r="Q165" s="286"/>
      <c r="R165" s="286"/>
      <c r="S165" s="286"/>
      <c r="T165" s="286"/>
      <c r="U165" s="286"/>
      <c r="V165" s="286"/>
      <c r="W165" s="286"/>
      <c r="X165" s="286"/>
      <c r="Y165" s="286"/>
      <c r="Z165" s="286"/>
      <c r="AA165" s="286"/>
      <c r="AB165" s="116">
        <f>SUM(AB166:AB169)</f>
        <v>0</v>
      </c>
      <c r="AC165" s="116">
        <f>SUM(AC166:AC169)</f>
        <v>0</v>
      </c>
      <c r="AD165" s="116"/>
      <c r="AE165" s="116"/>
      <c r="AF165" s="116">
        <f>SUM(AF166:AF169)</f>
        <v>0</v>
      </c>
      <c r="AG165" s="116"/>
      <c r="AH165" s="116"/>
      <c r="AI165" s="116">
        <f>SUM(AI166:AI169)</f>
        <v>0</v>
      </c>
      <c r="AJ165" s="116"/>
      <c r="AK165" s="116"/>
      <c r="AL165" s="116">
        <f>SUM(AL166:AL169)</f>
        <v>0</v>
      </c>
      <c r="AM165" s="116"/>
      <c r="AN165" s="116"/>
      <c r="AO165" s="116">
        <f>SUM(AO166:AO169)</f>
        <v>0</v>
      </c>
      <c r="AP165" s="116"/>
      <c r="AQ165" s="116"/>
      <c r="AR165" s="116">
        <f>SUM(AR166:AR169)</f>
        <v>0</v>
      </c>
      <c r="AS165" s="116"/>
      <c r="AT165" s="116"/>
      <c r="AU165" s="116">
        <f>SUM(AU166:AU169)</f>
        <v>0</v>
      </c>
      <c r="AV165" s="116"/>
      <c r="AW165" s="116"/>
      <c r="AX165" s="116">
        <f>SUM(AX166:AX169)</f>
        <v>0</v>
      </c>
      <c r="AY165" s="116"/>
      <c r="AZ165" s="116"/>
      <c r="BA165" s="116">
        <f>SUM(BA166:BA169)</f>
        <v>0</v>
      </c>
      <c r="BB165" s="116"/>
      <c r="BC165" s="116"/>
      <c r="BD165" s="116">
        <f>SUM(BD166:BD169)</f>
        <v>0</v>
      </c>
      <c r="BE165" s="116"/>
      <c r="BF165" s="116"/>
      <c r="BG165" s="116">
        <f>SUM(BG166:BG169)</f>
        <v>0</v>
      </c>
      <c r="BH165" s="116"/>
      <c r="BI165" s="116"/>
      <c r="BJ165" s="116">
        <f>SUM(BJ166:BJ169)</f>
        <v>0</v>
      </c>
      <c r="BK165" s="116"/>
      <c r="BL165" s="303"/>
      <c r="BM165" s="308"/>
      <c r="BN165" s="311"/>
    </row>
    <row r="166" s="260" customFormat="1" ht="33.95" customHeight="1" outlineLevel="5" spans="2:66">
      <c r="B166" s="172" t="s">
        <v>792</v>
      </c>
      <c r="C166" s="280" t="s">
        <v>1073</v>
      </c>
      <c r="D166" s="260" t="s">
        <v>1062</v>
      </c>
      <c r="E166" s="172" t="s">
        <v>1074</v>
      </c>
      <c r="F166" s="172"/>
      <c r="G166" s="172" t="s">
        <v>796</v>
      </c>
      <c r="H166" s="172">
        <f>AB166</f>
        <v>0</v>
      </c>
      <c r="I166" s="172" t="s">
        <v>797</v>
      </c>
      <c r="J166" s="172" t="e">
        <f>SUM(AD166,AG166,AJ166,AM166,AP166,AS166,AV166,AY166,BB166,BE166,BH166,BK166)/N166</f>
        <v>#DIV/0!</v>
      </c>
      <c r="K166" s="172" t="s">
        <v>798</v>
      </c>
      <c r="L166" s="172" t="e">
        <f>H166/N166/J166</f>
        <v>#DIV/0!</v>
      </c>
      <c r="M166" s="172" t="s">
        <v>799</v>
      </c>
      <c r="N166" s="172">
        <f>COUNTIF(AD166,"&gt;0")+COUNTIF(AG166,"&gt;0")+COUNTIF(AJ166,"&gt;0")+COUNTIF(AM166,"&gt;0")+COUNTIF(AP166,"&gt;0")+COUNTIF(AS166,"&gt;0")+COUNTIF(AV166,"&gt;0")+COUNTIF(AY166,"&gt;0")+COUNTIF(BB166,"&gt;0")+COUNTIF(BE166,"&gt;0")+COUNTIF(BH166,"&gt;0")+COUNTIF(BK166,"&gt;0")</f>
        <v>0</v>
      </c>
      <c r="O166" s="172"/>
      <c r="P166" s="287"/>
      <c r="Q166" s="287"/>
      <c r="R166" s="287"/>
      <c r="S166" s="287"/>
      <c r="T166" s="287"/>
      <c r="U166" s="287"/>
      <c r="V166" s="287"/>
      <c r="W166" s="287"/>
      <c r="X166" s="287"/>
      <c r="Y166" s="287"/>
      <c r="Z166" s="287"/>
      <c r="AA166" s="287"/>
      <c r="AB166" s="172">
        <f>SUM(AC166,AF166,AI166,AL166,AO166,AR166,AU166,AX166,BA166,BD166,BG166,BJ166)</f>
        <v>0</v>
      </c>
      <c r="AC166" s="172">
        <f>AD166*AE166</f>
        <v>0</v>
      </c>
      <c r="AD166" s="172">
        <f>SUMIFS('1-2 人员岗位信息'!F:F,'1-2 人员岗位信息'!$C:$C,"劳务派遣",'1-2 人员岗位信息'!$B:$B,$D166)</f>
        <v>0</v>
      </c>
      <c r="AE166" s="295"/>
      <c r="AF166" s="172">
        <f>AG166*AH166</f>
        <v>0</v>
      </c>
      <c r="AG166" s="172">
        <f>SUMIFS('1-2 人员岗位信息'!G:G,'1-2 人员岗位信息'!$C:$C,"劳务派遣",'1-2 人员岗位信息'!$B:$B,$D166)</f>
        <v>0</v>
      </c>
      <c r="AH166" s="295"/>
      <c r="AI166" s="172">
        <f>AJ166*AK166</f>
        <v>0</v>
      </c>
      <c r="AJ166" s="172">
        <f>SUMIFS('1-2 人员岗位信息'!H:H,'1-2 人员岗位信息'!$C:$C,"劳务派遣",'1-2 人员岗位信息'!$B:$B,$D166)</f>
        <v>0</v>
      </c>
      <c r="AK166" s="295"/>
      <c r="AL166" s="172">
        <f>AM166*AN166</f>
        <v>0</v>
      </c>
      <c r="AM166" s="172">
        <f>SUMIFS('1-2 人员岗位信息'!I:I,'1-2 人员岗位信息'!$C:$C,"劳务派遣",'1-2 人员岗位信息'!$B:$B,$D166)</f>
        <v>0</v>
      </c>
      <c r="AN166" s="295"/>
      <c r="AO166" s="172">
        <f>AP166*AQ166</f>
        <v>0</v>
      </c>
      <c r="AP166" s="172">
        <f>SUMIFS('1-2 人员岗位信息'!J:J,'1-2 人员岗位信息'!$C:$C,"劳务派遣",'1-2 人员岗位信息'!$B:$B,$D166)</f>
        <v>0</v>
      </c>
      <c r="AQ166" s="295"/>
      <c r="AR166" s="172">
        <f>AS166*AT166</f>
        <v>0</v>
      </c>
      <c r="AS166" s="172">
        <f>SUMIFS('1-2 人员岗位信息'!K:K,'1-2 人员岗位信息'!$C:$C,"劳务派遣",'1-2 人员岗位信息'!$B:$B,$D166)</f>
        <v>0</v>
      </c>
      <c r="AT166" s="295"/>
      <c r="AU166" s="172">
        <f>AV166*AW166</f>
        <v>0</v>
      </c>
      <c r="AV166" s="172">
        <f>SUMIFS('1-2 人员岗位信息'!L:L,'1-2 人员岗位信息'!$C:$C,"劳务派遣",'1-2 人员岗位信息'!$B:$B,$D166)</f>
        <v>0</v>
      </c>
      <c r="AW166" s="295"/>
      <c r="AX166" s="172">
        <f>AY166*AZ166</f>
        <v>0</v>
      </c>
      <c r="AY166" s="172">
        <f>SUMIFS('1-2 人员岗位信息'!M:M,'1-2 人员岗位信息'!$C:$C,"劳务派遣",'1-2 人员岗位信息'!$B:$B,$D166)</f>
        <v>0</v>
      </c>
      <c r="AZ166" s="295"/>
      <c r="BA166" s="172">
        <f>BB166*BC166</f>
        <v>0</v>
      </c>
      <c r="BB166" s="172">
        <f>SUMIFS('1-2 人员岗位信息'!N:N,'1-2 人员岗位信息'!$C:$C,"劳务派遣",'1-2 人员岗位信息'!$B:$B,$D166)</f>
        <v>0</v>
      </c>
      <c r="BC166" s="295"/>
      <c r="BD166" s="172">
        <f>BE166*BF166</f>
        <v>0</v>
      </c>
      <c r="BE166" s="172">
        <f>SUMIFS('1-2 人员岗位信息'!O:O,'1-2 人员岗位信息'!$C:$C,"劳务派遣",'1-2 人员岗位信息'!$B:$B,$D166)</f>
        <v>0</v>
      </c>
      <c r="BF166" s="295"/>
      <c r="BG166" s="172">
        <f>BH166*BI166</f>
        <v>0</v>
      </c>
      <c r="BH166" s="172">
        <f>SUMIFS('1-2 人员岗位信息'!P:P,'1-2 人员岗位信息'!$C:$C,"劳务派遣",'1-2 人员岗位信息'!$B:$B,$D166)</f>
        <v>0</v>
      </c>
      <c r="BI166" s="295"/>
      <c r="BJ166" s="172">
        <f>BK166*BL166</f>
        <v>0</v>
      </c>
      <c r="BK166" s="172">
        <f>SUMIFS('1-2 人员岗位信息'!Q:Q,'1-2 人员岗位信息'!$C:$C,"劳务派遣",'1-2 人员岗位信息'!$B:$B,$D166)</f>
        <v>0</v>
      </c>
      <c r="BL166" s="304"/>
      <c r="BM166" s="308"/>
      <c r="BN166" s="312"/>
    </row>
    <row r="167" s="260" customFormat="1" ht="33.95" customHeight="1" outlineLevel="5" spans="2:66">
      <c r="B167" s="172" t="s">
        <v>792</v>
      </c>
      <c r="C167" s="280" t="s">
        <v>1075</v>
      </c>
      <c r="D167" s="260" t="s">
        <v>1065</v>
      </c>
      <c r="E167" s="172" t="s">
        <v>1076</v>
      </c>
      <c r="F167" s="172"/>
      <c r="G167" s="172" t="s">
        <v>796</v>
      </c>
      <c r="H167" s="172">
        <f>AB167</f>
        <v>0</v>
      </c>
      <c r="I167" s="172" t="s">
        <v>797</v>
      </c>
      <c r="J167" s="172" t="e">
        <f>SUM(AD167,AG167,AJ167,AM167,AP167,AS167,AV167,AY167,BB167,BE167,BH167,BK167)/N167</f>
        <v>#DIV/0!</v>
      </c>
      <c r="K167" s="172" t="s">
        <v>798</v>
      </c>
      <c r="L167" s="172" t="e">
        <f>H167/N167/J167</f>
        <v>#DIV/0!</v>
      </c>
      <c r="M167" s="172" t="s">
        <v>799</v>
      </c>
      <c r="N167" s="172">
        <f>COUNTIF(AD167,"&gt;0")+COUNTIF(AG167,"&gt;0")+COUNTIF(AJ167,"&gt;0")+COUNTIF(AM167,"&gt;0")+COUNTIF(AP167,"&gt;0")+COUNTIF(AS167,"&gt;0")+COUNTIF(AV167,"&gt;0")+COUNTIF(AY167,"&gt;0")+COUNTIF(BB167,"&gt;0")+COUNTIF(BE167,"&gt;0")+COUNTIF(BH167,"&gt;0")+COUNTIF(BK167,"&gt;0")</f>
        <v>0</v>
      </c>
      <c r="O167" s="172"/>
      <c r="P167" s="287"/>
      <c r="Q167" s="287"/>
      <c r="R167" s="287"/>
      <c r="S167" s="287"/>
      <c r="T167" s="287"/>
      <c r="U167" s="287"/>
      <c r="V167" s="287"/>
      <c r="W167" s="287"/>
      <c r="X167" s="287"/>
      <c r="Y167" s="287"/>
      <c r="Z167" s="287"/>
      <c r="AA167" s="287"/>
      <c r="AB167" s="172">
        <f>SUM(AC167,AF167,AI167,AL167,AO167,AR167,AU167,AX167,BA167,BD167,BG167,BJ167)</f>
        <v>0</v>
      </c>
      <c r="AC167" s="172">
        <f>AD167*AE167</f>
        <v>0</v>
      </c>
      <c r="AD167" s="172">
        <f>SUMIFS('1-2 人员岗位信息'!F:F,'1-2 人员岗位信息'!$C:$C,"劳务派遣",'1-2 人员岗位信息'!$B:$B,$D167)</f>
        <v>0</v>
      </c>
      <c r="AE167" s="295"/>
      <c r="AF167" s="172">
        <f>AG167*AH167</f>
        <v>0</v>
      </c>
      <c r="AG167" s="172">
        <f>SUMIFS('1-2 人员岗位信息'!G:G,'1-2 人员岗位信息'!$C:$C,"劳务派遣",'1-2 人员岗位信息'!$B:$B,$D167)</f>
        <v>0</v>
      </c>
      <c r="AH167" s="295"/>
      <c r="AI167" s="172">
        <f>AJ167*AK167</f>
        <v>0</v>
      </c>
      <c r="AJ167" s="172">
        <f>SUMIFS('1-2 人员岗位信息'!H:H,'1-2 人员岗位信息'!$C:$C,"劳务派遣",'1-2 人员岗位信息'!$B:$B,$D167)</f>
        <v>0</v>
      </c>
      <c r="AK167" s="295"/>
      <c r="AL167" s="172">
        <f>AM167*AN167</f>
        <v>0</v>
      </c>
      <c r="AM167" s="172">
        <f>SUMIFS('1-2 人员岗位信息'!I:I,'1-2 人员岗位信息'!$C:$C,"劳务派遣",'1-2 人员岗位信息'!$B:$B,$D167)</f>
        <v>0</v>
      </c>
      <c r="AN167" s="295"/>
      <c r="AO167" s="172">
        <f>AP167*AQ167</f>
        <v>0</v>
      </c>
      <c r="AP167" s="172">
        <f>SUMIFS('1-2 人员岗位信息'!J:J,'1-2 人员岗位信息'!$C:$C,"劳务派遣",'1-2 人员岗位信息'!$B:$B,$D167)</f>
        <v>0</v>
      </c>
      <c r="AQ167" s="295"/>
      <c r="AR167" s="172">
        <f>AS167*AT167</f>
        <v>0</v>
      </c>
      <c r="AS167" s="172">
        <f>SUMIFS('1-2 人员岗位信息'!K:K,'1-2 人员岗位信息'!$C:$C,"劳务派遣",'1-2 人员岗位信息'!$B:$B,$D167)</f>
        <v>0</v>
      </c>
      <c r="AT167" s="295"/>
      <c r="AU167" s="172">
        <f>AV167*AW167</f>
        <v>0</v>
      </c>
      <c r="AV167" s="172">
        <f>SUMIFS('1-2 人员岗位信息'!L:L,'1-2 人员岗位信息'!$C:$C,"劳务派遣",'1-2 人员岗位信息'!$B:$B,$D167)</f>
        <v>0</v>
      </c>
      <c r="AW167" s="295"/>
      <c r="AX167" s="172">
        <f>AY167*AZ167</f>
        <v>0</v>
      </c>
      <c r="AY167" s="172">
        <f>SUMIFS('1-2 人员岗位信息'!M:M,'1-2 人员岗位信息'!$C:$C,"劳务派遣",'1-2 人员岗位信息'!$B:$B,$D167)</f>
        <v>0</v>
      </c>
      <c r="AZ167" s="295"/>
      <c r="BA167" s="172">
        <f>BB167*BC167</f>
        <v>0</v>
      </c>
      <c r="BB167" s="172">
        <f>SUMIFS('1-2 人员岗位信息'!N:N,'1-2 人员岗位信息'!$C:$C,"劳务派遣",'1-2 人员岗位信息'!$B:$B,$D167)</f>
        <v>0</v>
      </c>
      <c r="BC167" s="295"/>
      <c r="BD167" s="172">
        <f>BE167*BF167</f>
        <v>0</v>
      </c>
      <c r="BE167" s="172">
        <f>SUMIFS('1-2 人员岗位信息'!O:O,'1-2 人员岗位信息'!$C:$C,"劳务派遣",'1-2 人员岗位信息'!$B:$B,$D167)</f>
        <v>0</v>
      </c>
      <c r="BF167" s="295"/>
      <c r="BG167" s="172">
        <f>BH167*BI167</f>
        <v>0</v>
      </c>
      <c r="BH167" s="172">
        <f>SUMIFS('1-2 人员岗位信息'!P:P,'1-2 人员岗位信息'!$C:$C,"劳务派遣",'1-2 人员岗位信息'!$B:$B,$D167)</f>
        <v>0</v>
      </c>
      <c r="BI167" s="295"/>
      <c r="BJ167" s="172">
        <f>BK167*BL167</f>
        <v>0</v>
      </c>
      <c r="BK167" s="172">
        <f>SUMIFS('1-2 人员岗位信息'!Q:Q,'1-2 人员岗位信息'!$C:$C,"劳务派遣",'1-2 人员岗位信息'!$B:$B,$D167)</f>
        <v>0</v>
      </c>
      <c r="BL167" s="304"/>
      <c r="BM167" s="308"/>
      <c r="BN167" s="312"/>
    </row>
    <row r="168" s="260" customFormat="1" ht="33.95" customHeight="1" outlineLevel="5" spans="2:66">
      <c r="B168" s="172" t="s">
        <v>792</v>
      </c>
      <c r="C168" s="280" t="s">
        <v>1077</v>
      </c>
      <c r="D168" s="260" t="s">
        <v>1068</v>
      </c>
      <c r="E168" s="172" t="s">
        <v>1078</v>
      </c>
      <c r="F168" s="172"/>
      <c r="G168" s="172" t="s">
        <v>796</v>
      </c>
      <c r="H168" s="172">
        <f>AB168</f>
        <v>0</v>
      </c>
      <c r="I168" s="172" t="s">
        <v>797</v>
      </c>
      <c r="J168" s="172" t="e">
        <f>SUM(AD168,AG168,AJ168,AM168,AP168,AS168,AV168,AY168,BB168,BE168,BH168,BK168)/N168</f>
        <v>#DIV/0!</v>
      </c>
      <c r="K168" s="172" t="s">
        <v>798</v>
      </c>
      <c r="L168" s="172" t="e">
        <f>H168/N168/J168</f>
        <v>#DIV/0!</v>
      </c>
      <c r="M168" s="172" t="s">
        <v>799</v>
      </c>
      <c r="N168" s="172">
        <f>COUNTIF(AD168,"&gt;0")+COUNTIF(AG168,"&gt;0")+COUNTIF(AJ168,"&gt;0")+COUNTIF(AM168,"&gt;0")+COUNTIF(AP168,"&gt;0")+COUNTIF(AS168,"&gt;0")+COUNTIF(AV168,"&gt;0")+COUNTIF(AY168,"&gt;0")+COUNTIF(BB168,"&gt;0")+COUNTIF(BE168,"&gt;0")+COUNTIF(BH168,"&gt;0")+COUNTIF(BK168,"&gt;0")</f>
        <v>0</v>
      </c>
      <c r="O168" s="172"/>
      <c r="P168" s="287"/>
      <c r="Q168" s="287"/>
      <c r="R168" s="287"/>
      <c r="S168" s="287"/>
      <c r="T168" s="287"/>
      <c r="U168" s="287"/>
      <c r="V168" s="287"/>
      <c r="W168" s="287"/>
      <c r="X168" s="287"/>
      <c r="Y168" s="287"/>
      <c r="Z168" s="287"/>
      <c r="AA168" s="287"/>
      <c r="AB168" s="172">
        <f>SUM(AC168,AF168,AI168,AL168,AO168,AR168,AU168,AX168,BA168,BD168,BG168,BJ168)</f>
        <v>0</v>
      </c>
      <c r="AC168" s="172">
        <f>AD168*AE168</f>
        <v>0</v>
      </c>
      <c r="AD168" s="172">
        <f>SUMIFS('1-2 人员岗位信息'!F:F,'1-2 人员岗位信息'!$C:$C,"劳务派遣",'1-2 人员岗位信息'!$B:$B,$D168)</f>
        <v>0</v>
      </c>
      <c r="AE168" s="295"/>
      <c r="AF168" s="172">
        <f>AG168*AH168</f>
        <v>0</v>
      </c>
      <c r="AG168" s="172">
        <f>SUMIFS('1-2 人员岗位信息'!G:G,'1-2 人员岗位信息'!$C:$C,"劳务派遣",'1-2 人员岗位信息'!$B:$B,$D168)</f>
        <v>0</v>
      </c>
      <c r="AH168" s="295"/>
      <c r="AI168" s="172">
        <f>AJ168*AK168</f>
        <v>0</v>
      </c>
      <c r="AJ168" s="172">
        <f>SUMIFS('1-2 人员岗位信息'!H:H,'1-2 人员岗位信息'!$C:$C,"劳务派遣",'1-2 人员岗位信息'!$B:$B,$D168)</f>
        <v>0</v>
      </c>
      <c r="AK168" s="295"/>
      <c r="AL168" s="172">
        <f>AM168*AN168</f>
        <v>0</v>
      </c>
      <c r="AM168" s="172">
        <f>SUMIFS('1-2 人员岗位信息'!I:I,'1-2 人员岗位信息'!$C:$C,"劳务派遣",'1-2 人员岗位信息'!$B:$B,$D168)</f>
        <v>0</v>
      </c>
      <c r="AN168" s="295"/>
      <c r="AO168" s="172">
        <f>AP168*AQ168</f>
        <v>0</v>
      </c>
      <c r="AP168" s="172">
        <f>SUMIFS('1-2 人员岗位信息'!J:J,'1-2 人员岗位信息'!$C:$C,"劳务派遣",'1-2 人员岗位信息'!$B:$B,$D168)</f>
        <v>0</v>
      </c>
      <c r="AQ168" s="295"/>
      <c r="AR168" s="172">
        <f>AS168*AT168</f>
        <v>0</v>
      </c>
      <c r="AS168" s="172">
        <f>SUMIFS('1-2 人员岗位信息'!K:K,'1-2 人员岗位信息'!$C:$C,"劳务派遣",'1-2 人员岗位信息'!$B:$B,$D168)</f>
        <v>0</v>
      </c>
      <c r="AT168" s="295"/>
      <c r="AU168" s="172">
        <f>AV168*AW168</f>
        <v>0</v>
      </c>
      <c r="AV168" s="172">
        <f>SUMIFS('1-2 人员岗位信息'!L:L,'1-2 人员岗位信息'!$C:$C,"劳务派遣",'1-2 人员岗位信息'!$B:$B,$D168)</f>
        <v>0</v>
      </c>
      <c r="AW168" s="295"/>
      <c r="AX168" s="172">
        <f>AY168*AZ168</f>
        <v>0</v>
      </c>
      <c r="AY168" s="172">
        <f>SUMIFS('1-2 人员岗位信息'!M:M,'1-2 人员岗位信息'!$C:$C,"劳务派遣",'1-2 人员岗位信息'!$B:$B,$D168)</f>
        <v>0</v>
      </c>
      <c r="AZ168" s="295"/>
      <c r="BA168" s="172">
        <f>BB168*BC168</f>
        <v>0</v>
      </c>
      <c r="BB168" s="172">
        <f>SUMIFS('1-2 人员岗位信息'!N:N,'1-2 人员岗位信息'!$C:$C,"劳务派遣",'1-2 人员岗位信息'!$B:$B,$D168)</f>
        <v>0</v>
      </c>
      <c r="BC168" s="295"/>
      <c r="BD168" s="172">
        <f>BE168*BF168</f>
        <v>0</v>
      </c>
      <c r="BE168" s="172">
        <f>SUMIFS('1-2 人员岗位信息'!O:O,'1-2 人员岗位信息'!$C:$C,"劳务派遣",'1-2 人员岗位信息'!$B:$B,$D168)</f>
        <v>0</v>
      </c>
      <c r="BF168" s="295"/>
      <c r="BG168" s="172">
        <f>BH168*BI168</f>
        <v>0</v>
      </c>
      <c r="BH168" s="172">
        <f>SUMIFS('1-2 人员岗位信息'!P:P,'1-2 人员岗位信息'!$C:$C,"劳务派遣",'1-2 人员岗位信息'!$B:$B,$D168)</f>
        <v>0</v>
      </c>
      <c r="BI168" s="295"/>
      <c r="BJ168" s="172">
        <f>BK168*BL168</f>
        <v>0</v>
      </c>
      <c r="BK168" s="172">
        <f>SUMIFS('1-2 人员岗位信息'!Q:Q,'1-2 人员岗位信息'!$C:$C,"劳务派遣",'1-2 人员岗位信息'!$B:$B,$D168)</f>
        <v>0</v>
      </c>
      <c r="BL168" s="304"/>
      <c r="BM168" s="308"/>
      <c r="BN168" s="312"/>
    </row>
    <row r="169" s="260" customFormat="1" ht="33.95" customHeight="1" outlineLevel="5" spans="2:66">
      <c r="B169" s="172" t="s">
        <v>792</v>
      </c>
      <c r="C169" s="280" t="s">
        <v>1079</v>
      </c>
      <c r="D169" s="260" t="s">
        <v>1071</v>
      </c>
      <c r="E169" s="172" t="s">
        <v>1080</v>
      </c>
      <c r="F169" s="172"/>
      <c r="G169" s="172" t="s">
        <v>796</v>
      </c>
      <c r="H169" s="172">
        <f>AB169</f>
        <v>0</v>
      </c>
      <c r="I169" s="172" t="s">
        <v>797</v>
      </c>
      <c r="J169" s="172" t="e">
        <f>SUM(AD169,AG169,AJ169,AM169,AP169,AS169,AV169,AY169,BB169,BE169,BH169,BK169)/N169</f>
        <v>#DIV/0!</v>
      </c>
      <c r="K169" s="172" t="s">
        <v>798</v>
      </c>
      <c r="L169" s="172" t="e">
        <f>H169/N169/J169</f>
        <v>#DIV/0!</v>
      </c>
      <c r="M169" s="172" t="s">
        <v>799</v>
      </c>
      <c r="N169" s="172">
        <f>COUNTIF(AD169,"&gt;0")+COUNTIF(AG169,"&gt;0")+COUNTIF(AJ169,"&gt;0")+COUNTIF(AM169,"&gt;0")+COUNTIF(AP169,"&gt;0")+COUNTIF(AS169,"&gt;0")+COUNTIF(AV169,"&gt;0")+COUNTIF(AY169,"&gt;0")+COUNTIF(BB169,"&gt;0")+COUNTIF(BE169,"&gt;0")+COUNTIF(BH169,"&gt;0")+COUNTIF(BK169,"&gt;0")</f>
        <v>0</v>
      </c>
      <c r="O169" s="172"/>
      <c r="P169" s="287"/>
      <c r="Q169" s="287"/>
      <c r="R169" s="287"/>
      <c r="S169" s="287"/>
      <c r="T169" s="287"/>
      <c r="U169" s="287"/>
      <c r="V169" s="287"/>
      <c r="W169" s="287"/>
      <c r="X169" s="287"/>
      <c r="Y169" s="287"/>
      <c r="Z169" s="287"/>
      <c r="AA169" s="287"/>
      <c r="AB169" s="172">
        <f>SUM(AC169,AF169,AI169,AL169,AO169,AR169,AU169,AX169,BA169,BD169,BG169,BJ169)</f>
        <v>0</v>
      </c>
      <c r="AC169" s="172">
        <f>AD169*AE169</f>
        <v>0</v>
      </c>
      <c r="AD169" s="172">
        <f>SUMIFS('1-2 人员岗位信息'!F:F,'1-2 人员岗位信息'!$C:$C,"劳务派遣",'1-2 人员岗位信息'!$B:$B,$D169)</f>
        <v>0</v>
      </c>
      <c r="AE169" s="295"/>
      <c r="AF169" s="172">
        <f>AG169*AH169</f>
        <v>0</v>
      </c>
      <c r="AG169" s="172">
        <f>SUMIFS('1-2 人员岗位信息'!G:G,'1-2 人员岗位信息'!$C:$C,"劳务派遣",'1-2 人员岗位信息'!$B:$B,$D169)</f>
        <v>0</v>
      </c>
      <c r="AH169" s="295"/>
      <c r="AI169" s="172">
        <f>AJ169*AK169</f>
        <v>0</v>
      </c>
      <c r="AJ169" s="172">
        <f>SUMIFS('1-2 人员岗位信息'!H:H,'1-2 人员岗位信息'!$C:$C,"劳务派遣",'1-2 人员岗位信息'!$B:$B,$D169)</f>
        <v>0</v>
      </c>
      <c r="AK169" s="295"/>
      <c r="AL169" s="172">
        <f>AM169*AN169</f>
        <v>0</v>
      </c>
      <c r="AM169" s="172">
        <f>SUMIFS('1-2 人员岗位信息'!I:I,'1-2 人员岗位信息'!$C:$C,"劳务派遣",'1-2 人员岗位信息'!$B:$B,$D169)</f>
        <v>0</v>
      </c>
      <c r="AN169" s="295"/>
      <c r="AO169" s="172">
        <f>AP169*AQ169</f>
        <v>0</v>
      </c>
      <c r="AP169" s="172">
        <f>SUMIFS('1-2 人员岗位信息'!J:J,'1-2 人员岗位信息'!$C:$C,"劳务派遣",'1-2 人员岗位信息'!$B:$B,$D169)</f>
        <v>0</v>
      </c>
      <c r="AQ169" s="295"/>
      <c r="AR169" s="172">
        <f>AS169*AT169</f>
        <v>0</v>
      </c>
      <c r="AS169" s="172">
        <f>SUMIFS('1-2 人员岗位信息'!K:K,'1-2 人员岗位信息'!$C:$C,"劳务派遣",'1-2 人员岗位信息'!$B:$B,$D169)</f>
        <v>0</v>
      </c>
      <c r="AT169" s="295"/>
      <c r="AU169" s="172">
        <f>AV169*AW169</f>
        <v>0</v>
      </c>
      <c r="AV169" s="172">
        <f>SUMIFS('1-2 人员岗位信息'!L:L,'1-2 人员岗位信息'!$C:$C,"劳务派遣",'1-2 人员岗位信息'!$B:$B,$D169)</f>
        <v>0</v>
      </c>
      <c r="AW169" s="295"/>
      <c r="AX169" s="172">
        <f>AY169*AZ169</f>
        <v>0</v>
      </c>
      <c r="AY169" s="172">
        <f>SUMIFS('1-2 人员岗位信息'!M:M,'1-2 人员岗位信息'!$C:$C,"劳务派遣",'1-2 人员岗位信息'!$B:$B,$D169)</f>
        <v>0</v>
      </c>
      <c r="AZ169" s="295"/>
      <c r="BA169" s="172">
        <f>BB169*BC169</f>
        <v>0</v>
      </c>
      <c r="BB169" s="172">
        <f>SUMIFS('1-2 人员岗位信息'!N:N,'1-2 人员岗位信息'!$C:$C,"劳务派遣",'1-2 人员岗位信息'!$B:$B,$D169)</f>
        <v>0</v>
      </c>
      <c r="BC169" s="295"/>
      <c r="BD169" s="172">
        <f>BE169*BF169</f>
        <v>0</v>
      </c>
      <c r="BE169" s="172">
        <f>SUMIFS('1-2 人员岗位信息'!O:O,'1-2 人员岗位信息'!$C:$C,"劳务派遣",'1-2 人员岗位信息'!$B:$B,$D169)</f>
        <v>0</v>
      </c>
      <c r="BF169" s="295"/>
      <c r="BG169" s="172">
        <f>BH169*BI169</f>
        <v>0</v>
      </c>
      <c r="BH169" s="172">
        <f>SUMIFS('1-2 人员岗位信息'!P:P,'1-2 人员岗位信息'!$C:$C,"劳务派遣",'1-2 人员岗位信息'!$B:$B,$D169)</f>
        <v>0</v>
      </c>
      <c r="BI169" s="295"/>
      <c r="BJ169" s="172">
        <f>BK169*BL169</f>
        <v>0</v>
      </c>
      <c r="BK169" s="172">
        <f>SUMIFS('1-2 人员岗位信息'!Q:Q,'1-2 人员岗位信息'!$C:$C,"劳务派遣",'1-2 人员岗位信息'!$B:$B,$D169)</f>
        <v>0</v>
      </c>
      <c r="BL169" s="304"/>
      <c r="BM169" s="308"/>
      <c r="BN169" s="312"/>
    </row>
    <row r="170" s="115" customFormat="1" ht="33.95" customHeight="1" outlineLevel="4" spans="2:66">
      <c r="B170" s="116" t="s">
        <v>787</v>
      </c>
      <c r="C170" s="117" t="s">
        <v>22</v>
      </c>
      <c r="D170" s="115" t="s">
        <v>23</v>
      </c>
      <c r="E170" s="116"/>
      <c r="F170" s="116"/>
      <c r="G170" s="116"/>
      <c r="H170" s="116">
        <f>SUM(H171:H174)</f>
        <v>0</v>
      </c>
      <c r="I170" s="116"/>
      <c r="J170" s="116"/>
      <c r="K170" s="116"/>
      <c r="L170" s="116"/>
      <c r="M170" s="116"/>
      <c r="N170" s="116"/>
      <c r="O170" s="116"/>
      <c r="P170" s="286"/>
      <c r="Q170" s="286"/>
      <c r="R170" s="286"/>
      <c r="S170" s="286"/>
      <c r="T170" s="286"/>
      <c r="U170" s="286"/>
      <c r="V170" s="286"/>
      <c r="W170" s="286"/>
      <c r="X170" s="286"/>
      <c r="Y170" s="286"/>
      <c r="Z170" s="286"/>
      <c r="AA170" s="286"/>
      <c r="AB170" s="116">
        <f>SUM(AB171:AB174)</f>
        <v>0</v>
      </c>
      <c r="AC170" s="116">
        <f>SUM(AC171:AC174)</f>
        <v>0</v>
      </c>
      <c r="AD170" s="116"/>
      <c r="AE170" s="116"/>
      <c r="AF170" s="116">
        <f>SUM(AF171:AF174)</f>
        <v>0</v>
      </c>
      <c r="AG170" s="116"/>
      <c r="AH170" s="116"/>
      <c r="AI170" s="116">
        <f>SUM(AI171:AI174)</f>
        <v>0</v>
      </c>
      <c r="AJ170" s="116"/>
      <c r="AK170" s="116"/>
      <c r="AL170" s="116">
        <f>SUM(AL171:AL174)</f>
        <v>0</v>
      </c>
      <c r="AM170" s="116"/>
      <c r="AN170" s="116"/>
      <c r="AO170" s="116">
        <f>SUM(AO171:AO174)</f>
        <v>0</v>
      </c>
      <c r="AP170" s="116"/>
      <c r="AQ170" s="116"/>
      <c r="AR170" s="116">
        <f>SUM(AR171:AR174)</f>
        <v>0</v>
      </c>
      <c r="AS170" s="116"/>
      <c r="AT170" s="116"/>
      <c r="AU170" s="116">
        <f>SUM(AU171:AU174)</f>
        <v>0</v>
      </c>
      <c r="AV170" s="116"/>
      <c r="AW170" s="116"/>
      <c r="AX170" s="116">
        <f>SUM(AX171:AX174)</f>
        <v>0</v>
      </c>
      <c r="AY170" s="116"/>
      <c r="AZ170" s="116"/>
      <c r="BA170" s="116">
        <f>SUM(BA171:BA174)</f>
        <v>0</v>
      </c>
      <c r="BB170" s="116"/>
      <c r="BC170" s="116"/>
      <c r="BD170" s="116">
        <f>SUM(BD171:BD174)</f>
        <v>0</v>
      </c>
      <c r="BE170" s="116"/>
      <c r="BF170" s="116"/>
      <c r="BG170" s="116">
        <f>SUM(BG171:BG174)</f>
        <v>0</v>
      </c>
      <c r="BH170" s="116"/>
      <c r="BI170" s="116"/>
      <c r="BJ170" s="116">
        <f>SUM(BJ171:BJ174)</f>
        <v>0</v>
      </c>
      <c r="BK170" s="116"/>
      <c r="BL170" s="303"/>
      <c r="BM170" s="308"/>
      <c r="BN170" s="311"/>
    </row>
    <row r="171" s="260" customFormat="1" ht="33.95" customHeight="1" outlineLevel="5" spans="2:66">
      <c r="B171" s="172" t="s">
        <v>792</v>
      </c>
      <c r="C171" s="280" t="s">
        <v>1081</v>
      </c>
      <c r="D171" s="260" t="s">
        <v>1062</v>
      </c>
      <c r="E171" s="172" t="s">
        <v>1082</v>
      </c>
      <c r="F171" s="172"/>
      <c r="G171" s="172" t="s">
        <v>796</v>
      </c>
      <c r="H171" s="172">
        <f>AB171</f>
        <v>0</v>
      </c>
      <c r="I171" s="172" t="s">
        <v>797</v>
      </c>
      <c r="J171" s="172" t="e">
        <f>SUM(AD171,AG171,AJ171,AM171,AP171,AS171,AV171,AY171,BB171,BE171,BH171,BK171)/N171</f>
        <v>#DIV/0!</v>
      </c>
      <c r="K171" s="172" t="s">
        <v>798</v>
      </c>
      <c r="L171" s="172" t="e">
        <f>H171/N171/J171</f>
        <v>#DIV/0!</v>
      </c>
      <c r="M171" s="172" t="s">
        <v>799</v>
      </c>
      <c r="N171" s="172">
        <f>COUNTIF(AD171,"&gt;0")+COUNTIF(AG171,"&gt;0")+COUNTIF(AJ171,"&gt;0")+COUNTIF(AM171,"&gt;0")+COUNTIF(AP171,"&gt;0")+COUNTIF(AS171,"&gt;0")+COUNTIF(AV171,"&gt;0")+COUNTIF(AY171,"&gt;0")+COUNTIF(BB171,"&gt;0")+COUNTIF(BE171,"&gt;0")+COUNTIF(BH171,"&gt;0")+COUNTIF(BK171,"&gt;0")</f>
        <v>0</v>
      </c>
      <c r="O171" s="172"/>
      <c r="P171" s="287"/>
      <c r="Q171" s="287"/>
      <c r="R171" s="287"/>
      <c r="S171" s="287"/>
      <c r="T171" s="287"/>
      <c r="U171" s="287"/>
      <c r="V171" s="287"/>
      <c r="W171" s="287"/>
      <c r="X171" s="287"/>
      <c r="Y171" s="287"/>
      <c r="Z171" s="287"/>
      <c r="AA171" s="287"/>
      <c r="AB171" s="172">
        <f>SUM(AC171,AF171,AI171,AL171,AO171,AR171,AU171,AX171,BA171,BD171,BG171,BJ171)</f>
        <v>0</v>
      </c>
      <c r="AC171" s="172">
        <f>AD171*AE171</f>
        <v>0</v>
      </c>
      <c r="AD171" s="172">
        <f>SUMIFS('1-2 人员岗位信息'!F:F,'1-2 人员岗位信息'!$C:$C,"专业外包",'1-2 人员岗位信息'!$B:$B,$D171)</f>
        <v>0</v>
      </c>
      <c r="AE171" s="295">
        <f>IFERROR(预算主表!P81/(12*AD171),0)</f>
        <v>0</v>
      </c>
      <c r="AF171" s="172">
        <f>AG171*AH171</f>
        <v>0</v>
      </c>
      <c r="AG171" s="172">
        <f>SUMIFS('1-2 人员岗位信息'!G:G,'1-2 人员岗位信息'!$C:$C,"专业外包",'1-2 人员岗位信息'!$B:$B,$D171)</f>
        <v>0</v>
      </c>
      <c r="AH171" s="295">
        <f>AE171</f>
        <v>0</v>
      </c>
      <c r="AI171" s="172">
        <f>AJ171*AK171</f>
        <v>0</v>
      </c>
      <c r="AJ171" s="172">
        <f>SUMIFS('1-2 人员岗位信息'!H:H,'1-2 人员岗位信息'!$C:$C,"专业外包",'1-2 人员岗位信息'!$B:$B,$D171)</f>
        <v>0</v>
      </c>
      <c r="AK171" s="295">
        <f>AE171</f>
        <v>0</v>
      </c>
      <c r="AL171" s="172">
        <f>AM171*AN171</f>
        <v>0</v>
      </c>
      <c r="AM171" s="172">
        <f>SUMIFS('1-2 人员岗位信息'!I:I,'1-2 人员岗位信息'!$C:$C,"专业外包",'1-2 人员岗位信息'!$B:$B,$D171)</f>
        <v>0</v>
      </c>
      <c r="AN171" s="295">
        <f>AE171</f>
        <v>0</v>
      </c>
      <c r="AO171" s="172">
        <f>AP171*AQ171</f>
        <v>0</v>
      </c>
      <c r="AP171" s="172">
        <f>SUMIFS('1-2 人员岗位信息'!J:J,'1-2 人员岗位信息'!$C:$C,"专业外包",'1-2 人员岗位信息'!$B:$B,$D171)</f>
        <v>0</v>
      </c>
      <c r="AQ171" s="295">
        <f>AE171</f>
        <v>0</v>
      </c>
      <c r="AR171" s="172">
        <f>AS171*AT171</f>
        <v>0</v>
      </c>
      <c r="AS171" s="172">
        <f>SUMIFS('1-2 人员岗位信息'!K:K,'1-2 人员岗位信息'!$C:$C,"专业外包",'1-2 人员岗位信息'!$B:$B,$D171)</f>
        <v>0</v>
      </c>
      <c r="AT171" s="295">
        <f>AE171</f>
        <v>0</v>
      </c>
      <c r="AU171" s="172">
        <f>AV171*AW171</f>
        <v>0</v>
      </c>
      <c r="AV171" s="172">
        <f>SUMIFS('1-2 人员岗位信息'!L:L,'1-2 人员岗位信息'!$C:$C,"专业外包",'1-2 人员岗位信息'!$B:$B,$D171)</f>
        <v>0</v>
      </c>
      <c r="AW171" s="295">
        <f>AE171</f>
        <v>0</v>
      </c>
      <c r="AX171" s="172">
        <f>AY171*AZ171</f>
        <v>0</v>
      </c>
      <c r="AY171" s="172">
        <f>SUMIFS('1-2 人员岗位信息'!M:M,'1-2 人员岗位信息'!$C:$C,"专业外包",'1-2 人员岗位信息'!$B:$B,$D171)</f>
        <v>0</v>
      </c>
      <c r="AZ171" s="295">
        <f>AE171</f>
        <v>0</v>
      </c>
      <c r="BA171" s="172">
        <f>BB171*BC171</f>
        <v>0</v>
      </c>
      <c r="BB171" s="172">
        <f>SUMIFS('1-2 人员岗位信息'!N:N,'1-2 人员岗位信息'!$C:$C,"专业外包",'1-2 人员岗位信息'!$B:$B,$D171)</f>
        <v>0</v>
      </c>
      <c r="BC171" s="295">
        <f>AE171</f>
        <v>0</v>
      </c>
      <c r="BD171" s="172">
        <f>BE171*BF171</f>
        <v>0</v>
      </c>
      <c r="BE171" s="172">
        <f>SUMIFS('1-2 人员岗位信息'!O:O,'1-2 人员岗位信息'!$C:$C,"专业外包",'1-2 人员岗位信息'!$B:$B,$D171)</f>
        <v>0</v>
      </c>
      <c r="BF171" s="295">
        <f>AE171</f>
        <v>0</v>
      </c>
      <c r="BG171" s="172">
        <f>BH171*BI171</f>
        <v>0</v>
      </c>
      <c r="BH171" s="172">
        <f>SUMIFS('1-2 人员岗位信息'!P:P,'1-2 人员岗位信息'!$C:$C,"专业外包",'1-2 人员岗位信息'!$B:$B,$D171)</f>
        <v>0</v>
      </c>
      <c r="BI171" s="295">
        <f>AE171</f>
        <v>0</v>
      </c>
      <c r="BJ171" s="172">
        <f>BK171*BL171</f>
        <v>0</v>
      </c>
      <c r="BK171" s="172">
        <f>SUMIFS('1-2 人员岗位信息'!Q:Q,'1-2 人员岗位信息'!$C:$C,"专业外包",'1-2 人员岗位信息'!$B:$B,$D171)</f>
        <v>0</v>
      </c>
      <c r="BL171" s="304">
        <f>AE171</f>
        <v>0</v>
      </c>
      <c r="BM171" s="308"/>
      <c r="BN171" s="312"/>
    </row>
    <row r="172" s="260" customFormat="1" ht="33.95" customHeight="1" outlineLevel="5" spans="2:66">
      <c r="B172" s="172" t="s">
        <v>792</v>
      </c>
      <c r="C172" s="280" t="s">
        <v>1083</v>
      </c>
      <c r="D172" s="260" t="s">
        <v>1065</v>
      </c>
      <c r="E172" s="172" t="s">
        <v>1084</v>
      </c>
      <c r="F172" s="172"/>
      <c r="G172" s="172" t="s">
        <v>796</v>
      </c>
      <c r="H172" s="172">
        <f>AB172</f>
        <v>0</v>
      </c>
      <c r="I172" s="172" t="s">
        <v>797</v>
      </c>
      <c r="J172" s="172" t="e">
        <f>SUM(AD172,AG172,AJ172,AM172,AP172,AS172,AV172,AY172,BB172,BE172,BH172,BK172)/N172</f>
        <v>#DIV/0!</v>
      </c>
      <c r="K172" s="172" t="s">
        <v>798</v>
      </c>
      <c r="L172" s="172" t="e">
        <f>H172/N172/J172</f>
        <v>#DIV/0!</v>
      </c>
      <c r="M172" s="172" t="s">
        <v>799</v>
      </c>
      <c r="N172" s="172">
        <f>COUNTIF(AD172,"&gt;0")+COUNTIF(AG172,"&gt;0")+COUNTIF(AJ172,"&gt;0")+COUNTIF(AM172,"&gt;0")+COUNTIF(AP172,"&gt;0")+COUNTIF(AS172,"&gt;0")+COUNTIF(AV172,"&gt;0")+COUNTIF(AY172,"&gt;0")+COUNTIF(BB172,"&gt;0")+COUNTIF(BE172,"&gt;0")+COUNTIF(BH172,"&gt;0")+COUNTIF(BK172,"&gt;0")</f>
        <v>0</v>
      </c>
      <c r="O172" s="172"/>
      <c r="P172" s="287"/>
      <c r="Q172" s="287"/>
      <c r="R172" s="287"/>
      <c r="S172" s="287"/>
      <c r="T172" s="287"/>
      <c r="U172" s="287"/>
      <c r="V172" s="287"/>
      <c r="W172" s="287"/>
      <c r="X172" s="287"/>
      <c r="Y172" s="287"/>
      <c r="Z172" s="287"/>
      <c r="AA172" s="287"/>
      <c r="AB172" s="172">
        <f>SUM(AC172,AF172,AI172,AL172,AO172,AR172,AU172,AX172,BA172,BD172,BG172,BJ172)</f>
        <v>0</v>
      </c>
      <c r="AC172" s="172">
        <f>AD172*AE172</f>
        <v>0</v>
      </c>
      <c r="AD172" s="172">
        <f>SUMIFS('1-2 人员岗位信息'!F:F,'1-2 人员岗位信息'!$C:$C,"专业外包",'1-2 人员岗位信息'!$B:$B,$D172)</f>
        <v>0</v>
      </c>
      <c r="AE172" s="295">
        <f>IFERROR(预算主表!P81/(12*AD172),0)</f>
        <v>0</v>
      </c>
      <c r="AF172" s="172">
        <f>AG172*AH172</f>
        <v>0</v>
      </c>
      <c r="AG172" s="172">
        <f>SUMIFS('1-2 人员岗位信息'!G:G,'1-2 人员岗位信息'!$C:$C,"专业外包",'1-2 人员岗位信息'!$B:$B,$D172)</f>
        <v>0</v>
      </c>
      <c r="AH172" s="295">
        <f>AE172</f>
        <v>0</v>
      </c>
      <c r="AI172" s="172">
        <f>AJ172*AK172</f>
        <v>0</v>
      </c>
      <c r="AJ172" s="172">
        <f>SUMIFS('1-2 人员岗位信息'!H:H,'1-2 人员岗位信息'!$C:$C,"专业外包",'1-2 人员岗位信息'!$B:$B,$D172)</f>
        <v>0</v>
      </c>
      <c r="AK172" s="295">
        <f>AE172</f>
        <v>0</v>
      </c>
      <c r="AL172" s="172">
        <f>AM172*AN172</f>
        <v>0</v>
      </c>
      <c r="AM172" s="172">
        <f>SUMIFS('1-2 人员岗位信息'!I:I,'1-2 人员岗位信息'!$C:$C,"专业外包",'1-2 人员岗位信息'!$B:$B,$D172)</f>
        <v>0</v>
      </c>
      <c r="AN172" s="295">
        <f>AE172</f>
        <v>0</v>
      </c>
      <c r="AO172" s="172">
        <f>AP172*AQ172</f>
        <v>0</v>
      </c>
      <c r="AP172" s="172">
        <f>SUMIFS('1-2 人员岗位信息'!J:J,'1-2 人员岗位信息'!$C:$C,"专业外包",'1-2 人员岗位信息'!$B:$B,$D172)</f>
        <v>0</v>
      </c>
      <c r="AQ172" s="295">
        <f>AE172</f>
        <v>0</v>
      </c>
      <c r="AR172" s="172">
        <f>AS172*AT172</f>
        <v>0</v>
      </c>
      <c r="AS172" s="172">
        <f>SUMIFS('1-2 人员岗位信息'!K:K,'1-2 人员岗位信息'!$C:$C,"专业外包",'1-2 人员岗位信息'!$B:$B,$D172)</f>
        <v>0</v>
      </c>
      <c r="AT172" s="295">
        <f>AE172</f>
        <v>0</v>
      </c>
      <c r="AU172" s="172">
        <f>AV172*AW172</f>
        <v>0</v>
      </c>
      <c r="AV172" s="172">
        <f>SUMIFS('1-2 人员岗位信息'!L:L,'1-2 人员岗位信息'!$C:$C,"专业外包",'1-2 人员岗位信息'!$B:$B,$D172)</f>
        <v>0</v>
      </c>
      <c r="AW172" s="295">
        <f>AE172</f>
        <v>0</v>
      </c>
      <c r="AX172" s="172">
        <f>AY172*AZ172</f>
        <v>0</v>
      </c>
      <c r="AY172" s="172">
        <f>SUMIFS('1-2 人员岗位信息'!M:M,'1-2 人员岗位信息'!$C:$C,"专业外包",'1-2 人员岗位信息'!$B:$B,$D172)</f>
        <v>0</v>
      </c>
      <c r="AZ172" s="295">
        <f>AE172</f>
        <v>0</v>
      </c>
      <c r="BA172" s="172">
        <f>BB172*BC172</f>
        <v>0</v>
      </c>
      <c r="BB172" s="172">
        <f>SUMIFS('1-2 人员岗位信息'!N:N,'1-2 人员岗位信息'!$C:$C,"专业外包",'1-2 人员岗位信息'!$B:$B,$D172)</f>
        <v>0</v>
      </c>
      <c r="BC172" s="295">
        <f>AE172</f>
        <v>0</v>
      </c>
      <c r="BD172" s="172">
        <f>BE172*BF172</f>
        <v>0</v>
      </c>
      <c r="BE172" s="172">
        <f>SUMIFS('1-2 人员岗位信息'!O:O,'1-2 人员岗位信息'!$C:$C,"专业外包",'1-2 人员岗位信息'!$B:$B,$D172)</f>
        <v>0</v>
      </c>
      <c r="BF172" s="295">
        <f>AE172</f>
        <v>0</v>
      </c>
      <c r="BG172" s="172">
        <f>BH172*BI172</f>
        <v>0</v>
      </c>
      <c r="BH172" s="172">
        <f>SUMIFS('1-2 人员岗位信息'!P:P,'1-2 人员岗位信息'!$C:$C,"专业外包",'1-2 人员岗位信息'!$B:$B,$D172)</f>
        <v>0</v>
      </c>
      <c r="BI172" s="295">
        <f>AE172</f>
        <v>0</v>
      </c>
      <c r="BJ172" s="172">
        <f>BK172*BL172</f>
        <v>0</v>
      </c>
      <c r="BK172" s="172">
        <f>SUMIFS('1-2 人员岗位信息'!Q:Q,'1-2 人员岗位信息'!$C:$C,"专业外包",'1-2 人员岗位信息'!$B:$B,$D172)</f>
        <v>0</v>
      </c>
      <c r="BL172" s="304">
        <f>AE172</f>
        <v>0</v>
      </c>
      <c r="BM172" s="308"/>
      <c r="BN172" s="312"/>
    </row>
    <row r="173" s="260" customFormat="1" ht="33.95" customHeight="1" outlineLevel="5" spans="2:66">
      <c r="B173" s="172" t="s">
        <v>792</v>
      </c>
      <c r="C173" s="280" t="s">
        <v>1085</v>
      </c>
      <c r="D173" s="260" t="s">
        <v>1068</v>
      </c>
      <c r="E173" s="172" t="s">
        <v>1086</v>
      </c>
      <c r="F173" s="172"/>
      <c r="G173" s="172" t="s">
        <v>796</v>
      </c>
      <c r="H173" s="172">
        <f>AB173</f>
        <v>0</v>
      </c>
      <c r="I173" s="172" t="s">
        <v>797</v>
      </c>
      <c r="J173" s="172" t="e">
        <f>SUM(AD173,AG173,AJ173,AM173,AP173,AS173,AV173,AY173,BB173,BE173,BH173,BK173)/N173</f>
        <v>#DIV/0!</v>
      </c>
      <c r="K173" s="172" t="s">
        <v>798</v>
      </c>
      <c r="L173" s="172" t="e">
        <f>H173/N173/J173</f>
        <v>#DIV/0!</v>
      </c>
      <c r="M173" s="172" t="s">
        <v>799</v>
      </c>
      <c r="N173" s="172">
        <f>COUNTIF(AD173,"&gt;0")+COUNTIF(AG173,"&gt;0")+COUNTIF(AJ173,"&gt;0")+COUNTIF(AM173,"&gt;0")+COUNTIF(AP173,"&gt;0")+COUNTIF(AS173,"&gt;0")+COUNTIF(AV173,"&gt;0")+COUNTIF(AY173,"&gt;0")+COUNTIF(BB173,"&gt;0")+COUNTIF(BE173,"&gt;0")+COUNTIF(BH173,"&gt;0")+COUNTIF(BK173,"&gt;0")</f>
        <v>0</v>
      </c>
      <c r="O173" s="172"/>
      <c r="P173" s="287"/>
      <c r="Q173" s="287"/>
      <c r="R173" s="287"/>
      <c r="S173" s="287"/>
      <c r="T173" s="287"/>
      <c r="U173" s="287"/>
      <c r="V173" s="287"/>
      <c r="W173" s="287"/>
      <c r="X173" s="287"/>
      <c r="Y173" s="287"/>
      <c r="Z173" s="287"/>
      <c r="AA173" s="287"/>
      <c r="AB173" s="172">
        <f>SUM(AC173,AF173,AI173,AL173,AO173,AR173,AU173,AX173,BA173,BD173,BG173,BJ173)</f>
        <v>0</v>
      </c>
      <c r="AC173" s="172">
        <f>AD173*AE173</f>
        <v>0</v>
      </c>
      <c r="AD173" s="172">
        <f>SUMIFS('1-2 人员岗位信息'!F:F,'1-2 人员岗位信息'!$C:$C,"专业外包",'1-2 人员岗位信息'!$B:$B,$D173)</f>
        <v>0</v>
      </c>
      <c r="AE173" s="295"/>
      <c r="AF173" s="172">
        <f>AG173*AH173</f>
        <v>0</v>
      </c>
      <c r="AG173" s="172">
        <f>SUMIFS('1-2 人员岗位信息'!G:G,'1-2 人员岗位信息'!$C:$C,"专业外包",'1-2 人员岗位信息'!$B:$B,$D173)</f>
        <v>0</v>
      </c>
      <c r="AH173" s="295"/>
      <c r="AI173" s="172">
        <f>AJ173*AK173</f>
        <v>0</v>
      </c>
      <c r="AJ173" s="172">
        <f>SUMIFS('1-2 人员岗位信息'!H:H,'1-2 人员岗位信息'!$C:$C,"专业外包",'1-2 人员岗位信息'!$B:$B,$D173)</f>
        <v>0</v>
      </c>
      <c r="AK173" s="295"/>
      <c r="AL173" s="172">
        <f>AM173*AN173</f>
        <v>0</v>
      </c>
      <c r="AM173" s="172">
        <f>SUMIFS('1-2 人员岗位信息'!I:I,'1-2 人员岗位信息'!$C:$C,"专业外包",'1-2 人员岗位信息'!$B:$B,$D173)</f>
        <v>0</v>
      </c>
      <c r="AN173" s="295"/>
      <c r="AO173" s="172">
        <f>AP173*AQ173</f>
        <v>0</v>
      </c>
      <c r="AP173" s="172">
        <f>SUMIFS('1-2 人员岗位信息'!J:J,'1-2 人员岗位信息'!$C:$C,"专业外包",'1-2 人员岗位信息'!$B:$B,$D173)</f>
        <v>0</v>
      </c>
      <c r="AQ173" s="295"/>
      <c r="AR173" s="172">
        <f>AS173*AT173</f>
        <v>0</v>
      </c>
      <c r="AS173" s="172">
        <f>SUMIFS('1-2 人员岗位信息'!K:K,'1-2 人员岗位信息'!$C:$C,"专业外包",'1-2 人员岗位信息'!$B:$B,$D173)</f>
        <v>0</v>
      </c>
      <c r="AT173" s="295"/>
      <c r="AU173" s="172">
        <f>AV173*AW173</f>
        <v>0</v>
      </c>
      <c r="AV173" s="172">
        <f>SUMIFS('1-2 人员岗位信息'!L:L,'1-2 人员岗位信息'!$C:$C,"专业外包",'1-2 人员岗位信息'!$B:$B,$D173)</f>
        <v>0</v>
      </c>
      <c r="AW173" s="295"/>
      <c r="AX173" s="172">
        <f>AY173*AZ173</f>
        <v>0</v>
      </c>
      <c r="AY173" s="172">
        <f>SUMIFS('1-2 人员岗位信息'!M:M,'1-2 人员岗位信息'!$C:$C,"专业外包",'1-2 人员岗位信息'!$B:$B,$D173)</f>
        <v>0</v>
      </c>
      <c r="AZ173" s="295"/>
      <c r="BA173" s="172">
        <f>BB173*BC173</f>
        <v>0</v>
      </c>
      <c r="BB173" s="172">
        <f>SUMIFS('1-2 人员岗位信息'!N:N,'1-2 人员岗位信息'!$C:$C,"专业外包",'1-2 人员岗位信息'!$B:$B,$D173)</f>
        <v>0</v>
      </c>
      <c r="BC173" s="295"/>
      <c r="BD173" s="172">
        <f>BE173*BF173</f>
        <v>0</v>
      </c>
      <c r="BE173" s="172">
        <f>SUMIFS('1-2 人员岗位信息'!O:O,'1-2 人员岗位信息'!$C:$C,"专业外包",'1-2 人员岗位信息'!$B:$B,$D173)</f>
        <v>0</v>
      </c>
      <c r="BF173" s="295"/>
      <c r="BG173" s="172">
        <f>BH173*BI173</f>
        <v>0</v>
      </c>
      <c r="BH173" s="172">
        <f>SUMIFS('1-2 人员岗位信息'!P:P,'1-2 人员岗位信息'!$C:$C,"专业外包",'1-2 人员岗位信息'!$B:$B,$D173)</f>
        <v>0</v>
      </c>
      <c r="BI173" s="295"/>
      <c r="BJ173" s="172">
        <f>BK173*BL173</f>
        <v>0</v>
      </c>
      <c r="BK173" s="172">
        <f>SUMIFS('1-2 人员岗位信息'!Q:Q,'1-2 人员岗位信息'!$C:$C,"专业外包",'1-2 人员岗位信息'!$B:$B,$D173)</f>
        <v>0</v>
      </c>
      <c r="BL173" s="304"/>
      <c r="BM173" s="308"/>
      <c r="BN173" s="312"/>
    </row>
    <row r="174" s="260" customFormat="1" ht="33.95" customHeight="1" outlineLevel="5" spans="2:66">
      <c r="B174" s="172" t="s">
        <v>792</v>
      </c>
      <c r="C174" s="280" t="s">
        <v>1087</v>
      </c>
      <c r="D174" s="260" t="s">
        <v>1071</v>
      </c>
      <c r="E174" s="172" t="s">
        <v>1088</v>
      </c>
      <c r="F174" s="172"/>
      <c r="G174" s="172" t="s">
        <v>796</v>
      </c>
      <c r="H174" s="172">
        <f>AB174</f>
        <v>0</v>
      </c>
      <c r="I174" s="172" t="s">
        <v>797</v>
      </c>
      <c r="J174" s="172" t="e">
        <f>SUM(AD174,AG174,AJ174,AM174,AP174,AS174,AV174,AY174,BB174,BE174,BH174,BK174)/N174</f>
        <v>#DIV/0!</v>
      </c>
      <c r="K174" s="172" t="s">
        <v>798</v>
      </c>
      <c r="L174" s="172" t="e">
        <f>H174/N174/J174</f>
        <v>#DIV/0!</v>
      </c>
      <c r="M174" s="172" t="s">
        <v>799</v>
      </c>
      <c r="N174" s="172">
        <f>COUNTIF(AD174,"&gt;0")+COUNTIF(AG174,"&gt;0")+COUNTIF(AJ174,"&gt;0")+COUNTIF(AM174,"&gt;0")+COUNTIF(AP174,"&gt;0")+COUNTIF(AS174,"&gt;0")+COUNTIF(AV174,"&gt;0")+COUNTIF(AY174,"&gt;0")+COUNTIF(BB174,"&gt;0")+COUNTIF(BE174,"&gt;0")+COUNTIF(BH174,"&gt;0")+COUNTIF(BK174,"&gt;0")</f>
        <v>0</v>
      </c>
      <c r="O174" s="172"/>
      <c r="P174" s="287"/>
      <c r="Q174" s="287"/>
      <c r="R174" s="287"/>
      <c r="S174" s="287"/>
      <c r="T174" s="287"/>
      <c r="U174" s="287"/>
      <c r="V174" s="287"/>
      <c r="W174" s="287"/>
      <c r="X174" s="287"/>
      <c r="Y174" s="287"/>
      <c r="Z174" s="287"/>
      <c r="AA174" s="287"/>
      <c r="AB174" s="172">
        <f>SUM(AC174,AF174,AI174,AL174,AO174,AR174,AU174,AX174,BA174,BD174,BG174,BJ174)</f>
        <v>0</v>
      </c>
      <c r="AC174" s="172">
        <f>AD174*AE174</f>
        <v>0</v>
      </c>
      <c r="AD174" s="172">
        <f>SUMIFS('1-2 人员岗位信息'!F:F,'1-2 人员岗位信息'!$C:$C,"专业外包",'1-2 人员岗位信息'!$B:$B,$D174)</f>
        <v>0</v>
      </c>
      <c r="AE174" s="295"/>
      <c r="AF174" s="172">
        <f>AG174*AH174</f>
        <v>0</v>
      </c>
      <c r="AG174" s="172">
        <f>SUMIFS('1-2 人员岗位信息'!G:G,'1-2 人员岗位信息'!$C:$C,"专业外包",'1-2 人员岗位信息'!$B:$B,$D174)</f>
        <v>0</v>
      </c>
      <c r="AH174" s="295"/>
      <c r="AI174" s="172">
        <f>AJ174*AK174</f>
        <v>0</v>
      </c>
      <c r="AJ174" s="172">
        <f>SUMIFS('1-2 人员岗位信息'!H:H,'1-2 人员岗位信息'!$C:$C,"专业外包",'1-2 人员岗位信息'!$B:$B,$D174)</f>
        <v>0</v>
      </c>
      <c r="AK174" s="295"/>
      <c r="AL174" s="172">
        <f>AM174*AN174</f>
        <v>0</v>
      </c>
      <c r="AM174" s="172">
        <f>SUMIFS('1-2 人员岗位信息'!I:I,'1-2 人员岗位信息'!$C:$C,"专业外包",'1-2 人员岗位信息'!$B:$B,$D174)</f>
        <v>0</v>
      </c>
      <c r="AN174" s="295"/>
      <c r="AO174" s="172">
        <f>AP174*AQ174</f>
        <v>0</v>
      </c>
      <c r="AP174" s="172">
        <f>SUMIFS('1-2 人员岗位信息'!J:J,'1-2 人员岗位信息'!$C:$C,"专业外包",'1-2 人员岗位信息'!$B:$B,$D174)</f>
        <v>0</v>
      </c>
      <c r="AQ174" s="295"/>
      <c r="AR174" s="172">
        <f>AS174*AT174</f>
        <v>0</v>
      </c>
      <c r="AS174" s="172">
        <f>SUMIFS('1-2 人员岗位信息'!K:K,'1-2 人员岗位信息'!$C:$C,"专业外包",'1-2 人员岗位信息'!$B:$B,$D174)</f>
        <v>0</v>
      </c>
      <c r="AT174" s="295"/>
      <c r="AU174" s="172">
        <f>AV174*AW174</f>
        <v>0</v>
      </c>
      <c r="AV174" s="172">
        <f>SUMIFS('1-2 人员岗位信息'!L:L,'1-2 人员岗位信息'!$C:$C,"专业外包",'1-2 人员岗位信息'!$B:$B,$D174)</f>
        <v>0</v>
      </c>
      <c r="AW174" s="295"/>
      <c r="AX174" s="172">
        <f>AY174*AZ174</f>
        <v>0</v>
      </c>
      <c r="AY174" s="172">
        <f>SUMIFS('1-2 人员岗位信息'!M:M,'1-2 人员岗位信息'!$C:$C,"专业外包",'1-2 人员岗位信息'!$B:$B,$D174)</f>
        <v>0</v>
      </c>
      <c r="AZ174" s="295"/>
      <c r="BA174" s="172">
        <f>BB174*BC174</f>
        <v>0</v>
      </c>
      <c r="BB174" s="172">
        <f>SUMIFS('1-2 人员岗位信息'!N:N,'1-2 人员岗位信息'!$C:$C,"专业外包",'1-2 人员岗位信息'!$B:$B,$D174)</f>
        <v>0</v>
      </c>
      <c r="BC174" s="295"/>
      <c r="BD174" s="172">
        <f>BE174*BF174</f>
        <v>0</v>
      </c>
      <c r="BE174" s="172">
        <f>SUMIFS('1-2 人员岗位信息'!O:O,'1-2 人员岗位信息'!$C:$C,"专业外包",'1-2 人员岗位信息'!$B:$B,$D174)</f>
        <v>0</v>
      </c>
      <c r="BF174" s="295"/>
      <c r="BG174" s="172">
        <f>BH174*BI174</f>
        <v>0</v>
      </c>
      <c r="BH174" s="172">
        <f>SUMIFS('1-2 人员岗位信息'!P:P,'1-2 人员岗位信息'!$C:$C,"专业外包",'1-2 人员岗位信息'!$B:$B,$D174)</f>
        <v>0</v>
      </c>
      <c r="BI174" s="295"/>
      <c r="BJ174" s="172">
        <f>BK174*BL174</f>
        <v>0</v>
      </c>
      <c r="BK174" s="172">
        <f>SUMIFS('1-2 人员岗位信息'!Q:Q,'1-2 人员岗位信息'!$C:$C,"专业外包",'1-2 人员岗位信息'!$B:$B,$D174)</f>
        <v>0</v>
      </c>
      <c r="BL174" s="304"/>
      <c r="BM174" s="308"/>
      <c r="BN174" s="312"/>
    </row>
    <row r="175" s="115" customFormat="1" ht="33.95" customHeight="1" outlineLevel="4" spans="2:66">
      <c r="B175" s="116" t="s">
        <v>792</v>
      </c>
      <c r="C175" s="117" t="s">
        <v>24</v>
      </c>
      <c r="D175" s="115" t="s">
        <v>25</v>
      </c>
      <c r="E175" s="116"/>
      <c r="F175" s="116"/>
      <c r="G175" s="116"/>
      <c r="H175" s="116">
        <f>AB175</f>
        <v>0</v>
      </c>
      <c r="I175" s="116" t="s">
        <v>1089</v>
      </c>
      <c r="J175" s="116" t="e">
        <f>SUM(AD175,AG175,AJ175,AM175,AP175,AS175,AV175,AY175,BB175,BE175,BH175,BK175)/N175</f>
        <v>#DIV/0!</v>
      </c>
      <c r="K175" s="116" t="s">
        <v>1026</v>
      </c>
      <c r="L175" s="116" t="e">
        <f>H175/N175/J175</f>
        <v>#DIV/0!</v>
      </c>
      <c r="M175" s="116" t="s">
        <v>799</v>
      </c>
      <c r="N175" s="116">
        <f>COUNTIF(AD175,"&gt;0")+COUNTIF(AG175,"&gt;0")+COUNTIF(AJ175,"&gt;0")+COUNTIF(AM175,"&gt;0")+COUNTIF(AP175,"&gt;0")+COUNTIF(AS175,"&gt;0")+COUNTIF(AV175,"&gt;0")+COUNTIF(AY175,"&gt;0")+COUNTIF(BB175,"&gt;0")+COUNTIF(BE175,"&gt;0")+COUNTIF(BH175,"&gt;0")+COUNTIF(BK175,"&gt;0")</f>
        <v>0</v>
      </c>
      <c r="O175" s="116"/>
      <c r="P175" s="286"/>
      <c r="Q175" s="286"/>
      <c r="R175" s="286"/>
      <c r="S175" s="286"/>
      <c r="T175" s="286"/>
      <c r="U175" s="286"/>
      <c r="V175" s="286"/>
      <c r="W175" s="286"/>
      <c r="X175" s="286"/>
      <c r="Y175" s="286"/>
      <c r="Z175" s="286"/>
      <c r="AA175" s="286"/>
      <c r="AB175" s="116">
        <f>SUM(AC175,AF175,AI175,AL175,AO175,AR175,AU175,AX175,BA175,BD175,BG175,BJ175)</f>
        <v>0</v>
      </c>
      <c r="AC175" s="116">
        <f>AD175*AE175</f>
        <v>0</v>
      </c>
      <c r="AD175" s="116">
        <f>VLOOKUP($I175,'1-1 项目基础信息'!$F:$S,3,FALSE)</f>
        <v>0</v>
      </c>
      <c r="AE175" s="295"/>
      <c r="AF175" s="116">
        <f>AG175*AH175</f>
        <v>0</v>
      </c>
      <c r="AG175" s="116">
        <f>VLOOKUP($I175,'1-1 项目基础信息'!$F:$S,4,FALSE)</f>
        <v>0</v>
      </c>
      <c r="AH175" s="295"/>
      <c r="AI175" s="116">
        <f>AJ175*AK175</f>
        <v>0</v>
      </c>
      <c r="AJ175" s="116">
        <f>VLOOKUP($I175,'1-1 项目基础信息'!$F:$S,5,FALSE)</f>
        <v>0</v>
      </c>
      <c r="AK175" s="295"/>
      <c r="AL175" s="116">
        <f>AM175*AN175</f>
        <v>0</v>
      </c>
      <c r="AM175" s="116">
        <f>VLOOKUP($I175,'1-1 项目基础信息'!$F:$S,6,FALSE)</f>
        <v>0</v>
      </c>
      <c r="AN175" s="295"/>
      <c r="AO175" s="116">
        <f>AP175*AQ175</f>
        <v>0</v>
      </c>
      <c r="AP175" s="116">
        <f>VLOOKUP($I175,'1-1 项目基础信息'!$F:$S,7,FALSE)</f>
        <v>0</v>
      </c>
      <c r="AQ175" s="295"/>
      <c r="AR175" s="116">
        <f>AS175*AT175</f>
        <v>0</v>
      </c>
      <c r="AS175" s="116">
        <f>VLOOKUP($I175,'1-1 项目基础信息'!$F:$S,8,FALSE)</f>
        <v>0</v>
      </c>
      <c r="AT175" s="295"/>
      <c r="AU175" s="116">
        <f>AV175*AW175</f>
        <v>0</v>
      </c>
      <c r="AV175" s="116">
        <f>VLOOKUP($I175,'1-1 项目基础信息'!$F:$S,9,FALSE)</f>
        <v>0</v>
      </c>
      <c r="AW175" s="295"/>
      <c r="AX175" s="116">
        <f>AY175*AZ175</f>
        <v>0</v>
      </c>
      <c r="AY175" s="116">
        <f>VLOOKUP($I175,'1-1 项目基础信息'!$F:$S,10,FALSE)</f>
        <v>0</v>
      </c>
      <c r="AZ175" s="295"/>
      <c r="BA175" s="116">
        <f>BB175*BC175</f>
        <v>0</v>
      </c>
      <c r="BB175" s="116">
        <f>VLOOKUP($I175,'1-1 项目基础信息'!$F:$S,11,FALSE)</f>
        <v>0</v>
      </c>
      <c r="BC175" s="295"/>
      <c r="BD175" s="116">
        <f>BE175*BF175</f>
        <v>0</v>
      </c>
      <c r="BE175" s="116">
        <f>VLOOKUP($I175,'1-1 项目基础信息'!$F:$S,12,FALSE)</f>
        <v>0</v>
      </c>
      <c r="BF175" s="295"/>
      <c r="BG175" s="116">
        <f>BH175*BI175</f>
        <v>0</v>
      </c>
      <c r="BH175" s="116">
        <f>VLOOKUP($I175,'1-1 项目基础信息'!$F:$S,13,FALSE)</f>
        <v>0</v>
      </c>
      <c r="BI175" s="295"/>
      <c r="BJ175" s="116">
        <f>BK175*BL175</f>
        <v>0</v>
      </c>
      <c r="BK175" s="116">
        <f>VLOOKUP($I175,'1-1 项目基础信息'!$F:$S,14,FALSE)</f>
        <v>0</v>
      </c>
      <c r="BL175" s="304"/>
      <c r="BM175" s="308"/>
      <c r="BN175" s="311"/>
    </row>
    <row r="176" s="49" customFormat="1" ht="33.95" customHeight="1" outlineLevel="3" spans="2:66">
      <c r="B176" s="112" t="s">
        <v>787</v>
      </c>
      <c r="C176" s="113" t="s">
        <v>1090</v>
      </c>
      <c r="D176" s="49" t="s">
        <v>1091</v>
      </c>
      <c r="E176" s="112"/>
      <c r="F176" s="112"/>
      <c r="G176" s="112"/>
      <c r="H176" s="112">
        <f>H177+H181+H185</f>
        <v>0</v>
      </c>
      <c r="I176" s="112"/>
      <c r="J176" s="112"/>
      <c r="K176" s="112"/>
      <c r="L176" s="112"/>
      <c r="M176" s="112"/>
      <c r="N176" s="112"/>
      <c r="O176" s="112"/>
      <c r="P176" s="285"/>
      <c r="Q176" s="285"/>
      <c r="R176" s="285"/>
      <c r="S176" s="285"/>
      <c r="T176" s="285"/>
      <c r="U176" s="285"/>
      <c r="V176" s="285"/>
      <c r="W176" s="285"/>
      <c r="X176" s="285"/>
      <c r="Y176" s="285"/>
      <c r="Z176" s="285"/>
      <c r="AA176" s="285"/>
      <c r="AB176" s="112">
        <f>AB177+AB181+AB185</f>
        <v>0</v>
      </c>
      <c r="AC176" s="112">
        <f>AC177+AC181+AC185</f>
        <v>0</v>
      </c>
      <c r="AD176" s="112"/>
      <c r="AE176" s="112"/>
      <c r="AF176" s="112">
        <f>AF177+AF181+AF185</f>
        <v>0</v>
      </c>
      <c r="AG176" s="112"/>
      <c r="AH176" s="112"/>
      <c r="AI176" s="112">
        <f>AI177+AI181+AI185</f>
        <v>0</v>
      </c>
      <c r="AJ176" s="112"/>
      <c r="AK176" s="112"/>
      <c r="AL176" s="112">
        <f>AL177+AL181+AL185</f>
        <v>0</v>
      </c>
      <c r="AM176" s="112"/>
      <c r="AN176" s="112"/>
      <c r="AO176" s="112">
        <f>AO177+AO181+AO185</f>
        <v>0</v>
      </c>
      <c r="AP176" s="112"/>
      <c r="AQ176" s="112"/>
      <c r="AR176" s="112">
        <f>AR177+AR181+AR185</f>
        <v>0</v>
      </c>
      <c r="AS176" s="112"/>
      <c r="AT176" s="112"/>
      <c r="AU176" s="112">
        <f>AU177+AU181+AU185</f>
        <v>0</v>
      </c>
      <c r="AV176" s="112"/>
      <c r="AW176" s="112"/>
      <c r="AX176" s="112">
        <f>AX177+AX181+AX185</f>
        <v>0</v>
      </c>
      <c r="AY176" s="112"/>
      <c r="AZ176" s="112"/>
      <c r="BA176" s="112">
        <f>BA177+BA181+BA185</f>
        <v>0</v>
      </c>
      <c r="BB176" s="112"/>
      <c r="BC176" s="112"/>
      <c r="BD176" s="112">
        <f>BD177+BD181+BD185</f>
        <v>0</v>
      </c>
      <c r="BE176" s="112"/>
      <c r="BF176" s="112"/>
      <c r="BG176" s="112">
        <f>BG177+BG181+BG185</f>
        <v>0</v>
      </c>
      <c r="BH176" s="112"/>
      <c r="BI176" s="112"/>
      <c r="BJ176" s="112">
        <f>BJ177+BJ181+BJ185</f>
        <v>0</v>
      </c>
      <c r="BK176" s="112"/>
      <c r="BL176" s="302"/>
      <c r="BM176" s="308"/>
      <c r="BN176" s="310"/>
    </row>
    <row r="177" s="115" customFormat="1" ht="33.95" customHeight="1" outlineLevel="4" spans="2:66">
      <c r="B177" s="116" t="s">
        <v>787</v>
      </c>
      <c r="C177" s="117" t="s">
        <v>127</v>
      </c>
      <c r="D177" s="115" t="s">
        <v>109</v>
      </c>
      <c r="E177" s="116"/>
      <c r="F177" s="116"/>
      <c r="G177" s="116"/>
      <c r="H177" s="116">
        <f>SUM(H178:H180)</f>
        <v>0</v>
      </c>
      <c r="I177" s="116"/>
      <c r="J177" s="116"/>
      <c r="K177" s="116"/>
      <c r="L177" s="116"/>
      <c r="M177" s="116"/>
      <c r="N177" s="116"/>
      <c r="O177" s="116"/>
      <c r="P177" s="286"/>
      <c r="Q177" s="286"/>
      <c r="R177" s="286"/>
      <c r="S177" s="286"/>
      <c r="T177" s="286"/>
      <c r="U177" s="286"/>
      <c r="V177" s="286"/>
      <c r="W177" s="286"/>
      <c r="X177" s="286"/>
      <c r="Y177" s="286"/>
      <c r="Z177" s="286"/>
      <c r="AA177" s="286"/>
      <c r="AB177" s="116">
        <f>SUM(AB178:AB180)</f>
        <v>0</v>
      </c>
      <c r="AC177" s="116">
        <f>SUM(AC178:AC180)</f>
        <v>0</v>
      </c>
      <c r="AD177" s="116"/>
      <c r="AE177" s="116"/>
      <c r="AF177" s="116">
        <f>SUM(AF178:AF180)</f>
        <v>0</v>
      </c>
      <c r="AG177" s="116"/>
      <c r="AH177" s="116"/>
      <c r="AI177" s="116">
        <f>SUM(AI178:AI180)</f>
        <v>0</v>
      </c>
      <c r="AJ177" s="116"/>
      <c r="AK177" s="116"/>
      <c r="AL177" s="116">
        <f>SUM(AL178:AL180)</f>
        <v>0</v>
      </c>
      <c r="AM177" s="116"/>
      <c r="AN177" s="116"/>
      <c r="AO177" s="116">
        <f>SUM(AO178:AO180)</f>
        <v>0</v>
      </c>
      <c r="AP177" s="116"/>
      <c r="AQ177" s="116"/>
      <c r="AR177" s="116">
        <f>SUM(AR178:AR180)</f>
        <v>0</v>
      </c>
      <c r="AS177" s="116"/>
      <c r="AT177" s="116"/>
      <c r="AU177" s="116">
        <f>SUM(AU178:AU180)</f>
        <v>0</v>
      </c>
      <c r="AV177" s="116"/>
      <c r="AW177" s="116"/>
      <c r="AX177" s="116">
        <f>SUM(AX178:AX180)</f>
        <v>0</v>
      </c>
      <c r="AY177" s="116"/>
      <c r="AZ177" s="116"/>
      <c r="BA177" s="116">
        <f>SUM(BA178:BA180)</f>
        <v>0</v>
      </c>
      <c r="BB177" s="116"/>
      <c r="BC177" s="116"/>
      <c r="BD177" s="116">
        <f>SUM(BD178:BD180)</f>
        <v>0</v>
      </c>
      <c r="BE177" s="116"/>
      <c r="BF177" s="116"/>
      <c r="BG177" s="116">
        <f>SUM(BG178:BG180)</f>
        <v>0</v>
      </c>
      <c r="BH177" s="116"/>
      <c r="BI177" s="116"/>
      <c r="BJ177" s="116">
        <f>SUM(BJ178:BJ180)</f>
        <v>0</v>
      </c>
      <c r="BK177" s="116"/>
      <c r="BL177" s="303"/>
      <c r="BM177" s="308"/>
      <c r="BN177" s="311"/>
    </row>
    <row r="178" s="260" customFormat="1" ht="33.95" customHeight="1" outlineLevel="5" spans="2:66">
      <c r="B178" s="172" t="s">
        <v>792</v>
      </c>
      <c r="C178" s="280" t="s">
        <v>1092</v>
      </c>
      <c r="D178" s="260" t="s">
        <v>1093</v>
      </c>
      <c r="E178" s="172" t="s">
        <v>1094</v>
      </c>
      <c r="F178" s="172"/>
      <c r="G178" s="172" t="s">
        <v>796</v>
      </c>
      <c r="H178" s="172">
        <f>AB178</f>
        <v>0</v>
      </c>
      <c r="I178" s="172" t="s">
        <v>797</v>
      </c>
      <c r="J178" s="172" t="e">
        <f>SUM(AD178,AG178,AJ178,AM178,AP178,AS178,AV178,AY178,BB178,BE178,BH178,BK178)/N178</f>
        <v>#DIV/0!</v>
      </c>
      <c r="K178" s="172" t="s">
        <v>798</v>
      </c>
      <c r="L178" s="172" t="e">
        <f>H178/N178/J178</f>
        <v>#DIV/0!</v>
      </c>
      <c r="M178" s="172" t="s">
        <v>799</v>
      </c>
      <c r="N178" s="172">
        <f>COUNTIF(AD178,"&gt;0")+COUNTIF(AG178,"&gt;0")+COUNTIF(AJ178,"&gt;0")+COUNTIF(AM178,"&gt;0")+COUNTIF(AP178,"&gt;0")+COUNTIF(AS178,"&gt;0")+COUNTIF(AV178,"&gt;0")+COUNTIF(AY178,"&gt;0")+COUNTIF(BB178,"&gt;0")+COUNTIF(BE178,"&gt;0")+COUNTIF(BH178,"&gt;0")+COUNTIF(BK178,"&gt;0")</f>
        <v>0</v>
      </c>
      <c r="O178" s="172"/>
      <c r="P178" s="287"/>
      <c r="Q178" s="287"/>
      <c r="R178" s="287"/>
      <c r="S178" s="287"/>
      <c r="T178" s="287"/>
      <c r="U178" s="287"/>
      <c r="V178" s="287"/>
      <c r="W178" s="287"/>
      <c r="X178" s="287"/>
      <c r="Y178" s="287"/>
      <c r="Z178" s="287"/>
      <c r="AA178" s="287"/>
      <c r="AB178" s="172">
        <f>SUM(AC178,AF178,AI178,AL178,AO178,AR178,AU178,AX178,BA178,BD178,BG178,BJ178)</f>
        <v>0</v>
      </c>
      <c r="AC178" s="172">
        <f>AD178*AE178</f>
        <v>0</v>
      </c>
      <c r="AD178" s="172">
        <f>SUMIFS('1-2 人员岗位信息'!F:F,'1-2 人员岗位信息'!$C:$C,"自有人员",'1-2 人员岗位信息'!$B:$B,$D178)</f>
        <v>0</v>
      </c>
      <c r="AE178" s="295"/>
      <c r="AF178" s="172">
        <f>AG178*AH178</f>
        <v>0</v>
      </c>
      <c r="AG178" s="172">
        <f>SUMIFS('1-2 人员岗位信息'!G:G,'1-2 人员岗位信息'!$C:$C,"自有人员",'1-2 人员岗位信息'!$B:$B,$D178)</f>
        <v>0</v>
      </c>
      <c r="AH178" s="295"/>
      <c r="AI178" s="172">
        <f>AJ178*AK178</f>
        <v>0</v>
      </c>
      <c r="AJ178" s="172">
        <f>SUMIFS('1-2 人员岗位信息'!H:H,'1-2 人员岗位信息'!$C:$C,"自有人员",'1-2 人员岗位信息'!$B:$B,$D178)</f>
        <v>0</v>
      </c>
      <c r="AK178" s="295"/>
      <c r="AL178" s="172">
        <f>AM178*AN178</f>
        <v>0</v>
      </c>
      <c r="AM178" s="172">
        <f>SUMIFS('1-2 人员岗位信息'!I:I,'1-2 人员岗位信息'!$C:$C,"自有人员",'1-2 人员岗位信息'!$B:$B,$D178)</f>
        <v>0</v>
      </c>
      <c r="AN178" s="295"/>
      <c r="AO178" s="172">
        <f>AP178*AQ178</f>
        <v>0</v>
      </c>
      <c r="AP178" s="172">
        <f>SUMIFS('1-2 人员岗位信息'!J:J,'1-2 人员岗位信息'!$C:$C,"自有人员",'1-2 人员岗位信息'!$B:$B,$D178)</f>
        <v>0</v>
      </c>
      <c r="AQ178" s="295"/>
      <c r="AR178" s="172">
        <f>AS178*AT178</f>
        <v>0</v>
      </c>
      <c r="AS178" s="172">
        <f>SUMIFS('1-2 人员岗位信息'!K:K,'1-2 人员岗位信息'!$C:$C,"自有人员",'1-2 人员岗位信息'!$B:$B,$D178)</f>
        <v>0</v>
      </c>
      <c r="AT178" s="295"/>
      <c r="AU178" s="172">
        <f>AV178*AW178</f>
        <v>0</v>
      </c>
      <c r="AV178" s="172">
        <f>SUMIFS('1-2 人员岗位信息'!L:L,'1-2 人员岗位信息'!$C:$C,"自有人员",'1-2 人员岗位信息'!$B:$B,$D178)</f>
        <v>0</v>
      </c>
      <c r="AW178" s="295"/>
      <c r="AX178" s="172">
        <f>AY178*AZ178</f>
        <v>0</v>
      </c>
      <c r="AY178" s="172">
        <f>SUMIFS('1-2 人员岗位信息'!M:M,'1-2 人员岗位信息'!$C:$C,"自有人员",'1-2 人员岗位信息'!$B:$B,$D178)</f>
        <v>0</v>
      </c>
      <c r="AZ178" s="295"/>
      <c r="BA178" s="172">
        <f>BB178*BC178</f>
        <v>0</v>
      </c>
      <c r="BB178" s="172">
        <f>SUMIFS('1-2 人员岗位信息'!N:N,'1-2 人员岗位信息'!$C:$C,"自有人员",'1-2 人员岗位信息'!$B:$B,$D178)</f>
        <v>0</v>
      </c>
      <c r="BC178" s="295"/>
      <c r="BD178" s="172">
        <f>BE178*BF178</f>
        <v>0</v>
      </c>
      <c r="BE178" s="172">
        <f>SUMIFS('1-2 人员岗位信息'!O:O,'1-2 人员岗位信息'!$C:$C,"自有人员",'1-2 人员岗位信息'!$B:$B,$D178)</f>
        <v>0</v>
      </c>
      <c r="BF178" s="295"/>
      <c r="BG178" s="172">
        <f>BH178*BI178</f>
        <v>0</v>
      </c>
      <c r="BH178" s="172">
        <f>SUMIFS('1-2 人员岗位信息'!P:P,'1-2 人员岗位信息'!$C:$C,"自有人员",'1-2 人员岗位信息'!$B:$B,$D178)</f>
        <v>0</v>
      </c>
      <c r="BI178" s="295"/>
      <c r="BJ178" s="172">
        <f>BK178*BL178</f>
        <v>0</v>
      </c>
      <c r="BK178" s="172">
        <f>SUMIFS('1-2 人员岗位信息'!Q:Q,'1-2 人员岗位信息'!$C:$C,"自有人员",'1-2 人员岗位信息'!$B:$B,$D178)</f>
        <v>0</v>
      </c>
      <c r="BL178" s="304"/>
      <c r="BM178" s="308"/>
      <c r="BN178" s="312"/>
    </row>
    <row r="179" s="260" customFormat="1" ht="33.95" customHeight="1" outlineLevel="5" spans="2:66">
      <c r="B179" s="172" t="s">
        <v>792</v>
      </c>
      <c r="C179" s="280" t="s">
        <v>1095</v>
      </c>
      <c r="D179" s="260" t="s">
        <v>1091</v>
      </c>
      <c r="E179" s="172" t="s">
        <v>1096</v>
      </c>
      <c r="F179" s="172"/>
      <c r="G179" s="172" t="s">
        <v>796</v>
      </c>
      <c r="H179" s="172">
        <f>AB179</f>
        <v>0</v>
      </c>
      <c r="I179" s="172" t="s">
        <v>797</v>
      </c>
      <c r="J179" s="172" t="e">
        <f>SUM(AD179,AG179,AJ179,AM179,AP179,AS179,AV179,AY179,BB179,BE179,BH179,BK179)/N179</f>
        <v>#DIV/0!</v>
      </c>
      <c r="K179" s="172" t="s">
        <v>798</v>
      </c>
      <c r="L179" s="172" t="e">
        <f>H179/N179/J179</f>
        <v>#DIV/0!</v>
      </c>
      <c r="M179" s="172" t="s">
        <v>799</v>
      </c>
      <c r="N179" s="172">
        <f>COUNTIF(AD179,"&gt;0")+COUNTIF(AG179,"&gt;0")+COUNTIF(AJ179,"&gt;0")+COUNTIF(AM179,"&gt;0")+COUNTIF(AP179,"&gt;0")+COUNTIF(AS179,"&gt;0")+COUNTIF(AV179,"&gt;0")+COUNTIF(AY179,"&gt;0")+COUNTIF(BB179,"&gt;0")+COUNTIF(BE179,"&gt;0")+COUNTIF(BH179,"&gt;0")+COUNTIF(BK179,"&gt;0")</f>
        <v>0</v>
      </c>
      <c r="O179" s="172"/>
      <c r="P179" s="287"/>
      <c r="Q179" s="287"/>
      <c r="R179" s="287"/>
      <c r="S179" s="287"/>
      <c r="T179" s="287"/>
      <c r="U179" s="287"/>
      <c r="V179" s="287"/>
      <c r="W179" s="287"/>
      <c r="X179" s="287"/>
      <c r="Y179" s="287"/>
      <c r="Z179" s="287"/>
      <c r="AA179" s="287"/>
      <c r="AB179" s="172">
        <f>SUM(AC179,AF179,AI179,AL179,AO179,AR179,AU179,AX179,BA179,BD179,BG179,BJ179)</f>
        <v>0</v>
      </c>
      <c r="AC179" s="172">
        <f>AD179*AE179</f>
        <v>0</v>
      </c>
      <c r="AD179" s="172">
        <f>SUMIFS('1-2 人员岗位信息'!F:F,'1-2 人员岗位信息'!$C:$C,"自有人员",'1-2 人员岗位信息'!$B:$B,$D179)</f>
        <v>0</v>
      </c>
      <c r="AE179" s="295"/>
      <c r="AF179" s="172">
        <f>AG179*AH179</f>
        <v>0</v>
      </c>
      <c r="AG179" s="172">
        <f>SUMIFS('1-2 人员岗位信息'!G:G,'1-2 人员岗位信息'!$C:$C,"自有人员",'1-2 人员岗位信息'!$B:$B,$D179)</f>
        <v>0</v>
      </c>
      <c r="AH179" s="295"/>
      <c r="AI179" s="172">
        <f>AJ179*AK179</f>
        <v>0</v>
      </c>
      <c r="AJ179" s="172">
        <f>SUMIFS('1-2 人员岗位信息'!H:H,'1-2 人员岗位信息'!$C:$C,"自有人员",'1-2 人员岗位信息'!$B:$B,$D179)</f>
        <v>0</v>
      </c>
      <c r="AK179" s="295"/>
      <c r="AL179" s="172">
        <f>AM179*AN179</f>
        <v>0</v>
      </c>
      <c r="AM179" s="172">
        <f>SUMIFS('1-2 人员岗位信息'!I:I,'1-2 人员岗位信息'!$C:$C,"自有人员",'1-2 人员岗位信息'!$B:$B,$D179)</f>
        <v>0</v>
      </c>
      <c r="AN179" s="295"/>
      <c r="AO179" s="172">
        <f>AP179*AQ179</f>
        <v>0</v>
      </c>
      <c r="AP179" s="172">
        <f>SUMIFS('1-2 人员岗位信息'!J:J,'1-2 人员岗位信息'!$C:$C,"自有人员",'1-2 人员岗位信息'!$B:$B,$D179)</f>
        <v>0</v>
      </c>
      <c r="AQ179" s="295"/>
      <c r="AR179" s="172">
        <f>AS179*AT179</f>
        <v>0</v>
      </c>
      <c r="AS179" s="172">
        <f>SUMIFS('1-2 人员岗位信息'!K:K,'1-2 人员岗位信息'!$C:$C,"自有人员",'1-2 人员岗位信息'!$B:$B,$D179)</f>
        <v>0</v>
      </c>
      <c r="AT179" s="295"/>
      <c r="AU179" s="172">
        <f>AV179*AW179</f>
        <v>0</v>
      </c>
      <c r="AV179" s="172">
        <f>SUMIFS('1-2 人员岗位信息'!L:L,'1-2 人员岗位信息'!$C:$C,"自有人员",'1-2 人员岗位信息'!$B:$B,$D179)</f>
        <v>0</v>
      </c>
      <c r="AW179" s="295"/>
      <c r="AX179" s="172">
        <f>AY179*AZ179</f>
        <v>0</v>
      </c>
      <c r="AY179" s="172">
        <f>SUMIFS('1-2 人员岗位信息'!M:M,'1-2 人员岗位信息'!$C:$C,"自有人员",'1-2 人员岗位信息'!$B:$B,$D179)</f>
        <v>0</v>
      </c>
      <c r="AZ179" s="295"/>
      <c r="BA179" s="172">
        <f>BB179*BC179</f>
        <v>0</v>
      </c>
      <c r="BB179" s="172">
        <f>SUMIFS('1-2 人员岗位信息'!N:N,'1-2 人员岗位信息'!$C:$C,"自有人员",'1-2 人员岗位信息'!$B:$B,$D179)</f>
        <v>0</v>
      </c>
      <c r="BC179" s="295"/>
      <c r="BD179" s="172">
        <f>BE179*BF179</f>
        <v>0</v>
      </c>
      <c r="BE179" s="172">
        <f>SUMIFS('1-2 人员岗位信息'!O:O,'1-2 人员岗位信息'!$C:$C,"自有人员",'1-2 人员岗位信息'!$B:$B,$D179)</f>
        <v>0</v>
      </c>
      <c r="BF179" s="295"/>
      <c r="BG179" s="172">
        <f>BH179*BI179</f>
        <v>0</v>
      </c>
      <c r="BH179" s="172">
        <f>SUMIFS('1-2 人员岗位信息'!P:P,'1-2 人员岗位信息'!$C:$C,"自有人员",'1-2 人员岗位信息'!$B:$B,$D179)</f>
        <v>0</v>
      </c>
      <c r="BI179" s="295"/>
      <c r="BJ179" s="172">
        <f>BK179*BL179</f>
        <v>0</v>
      </c>
      <c r="BK179" s="172">
        <f>SUMIFS('1-2 人员岗位信息'!Q:Q,'1-2 人员岗位信息'!$C:$C,"自有人员",'1-2 人员岗位信息'!$B:$B,$D179)</f>
        <v>0</v>
      </c>
      <c r="BL179" s="304"/>
      <c r="BM179" s="308"/>
      <c r="BN179" s="312"/>
    </row>
    <row r="180" s="260" customFormat="1" ht="33.95" customHeight="1" outlineLevel="5" spans="2:66">
      <c r="B180" s="172" t="s">
        <v>792</v>
      </c>
      <c r="C180" s="280" t="s">
        <v>1097</v>
      </c>
      <c r="D180" s="260" t="s">
        <v>1098</v>
      </c>
      <c r="E180" s="172" t="s">
        <v>1099</v>
      </c>
      <c r="F180" s="172"/>
      <c r="G180" s="172" t="s">
        <v>796</v>
      </c>
      <c r="H180" s="172">
        <f>AB180</f>
        <v>0</v>
      </c>
      <c r="I180" s="172" t="s">
        <v>797</v>
      </c>
      <c r="J180" s="172" t="e">
        <f>SUM(AD180,AG180,AJ180,AM180,AP180,AS180,AV180,AY180,BB180,BE180,BH180,BK180)/N180</f>
        <v>#DIV/0!</v>
      </c>
      <c r="K180" s="172" t="s">
        <v>798</v>
      </c>
      <c r="L180" s="172" t="e">
        <f>H180/N180/J180</f>
        <v>#DIV/0!</v>
      </c>
      <c r="M180" s="172" t="s">
        <v>799</v>
      </c>
      <c r="N180" s="172">
        <f>COUNTIF(AD180,"&gt;0")+COUNTIF(AG180,"&gt;0")+COUNTIF(AJ180,"&gt;0")+COUNTIF(AM180,"&gt;0")+COUNTIF(AP180,"&gt;0")+COUNTIF(AS180,"&gt;0")+COUNTIF(AV180,"&gt;0")+COUNTIF(AY180,"&gt;0")+COUNTIF(BB180,"&gt;0")+COUNTIF(BE180,"&gt;0")+COUNTIF(BH180,"&gt;0")+COUNTIF(BK180,"&gt;0")</f>
        <v>0</v>
      </c>
      <c r="O180" s="172"/>
      <c r="P180" s="287"/>
      <c r="Q180" s="287"/>
      <c r="R180" s="287"/>
      <c r="S180" s="287"/>
      <c r="T180" s="287"/>
      <c r="U180" s="287"/>
      <c r="V180" s="287"/>
      <c r="W180" s="287"/>
      <c r="X180" s="287"/>
      <c r="Y180" s="287"/>
      <c r="Z180" s="287"/>
      <c r="AA180" s="287"/>
      <c r="AB180" s="172">
        <f>SUM(AC180,AF180,AI180,AL180,AO180,AR180,AU180,AX180,BA180,BD180,BG180,BJ180)</f>
        <v>0</v>
      </c>
      <c r="AC180" s="172">
        <f>AD180*AE180</f>
        <v>0</v>
      </c>
      <c r="AD180" s="172">
        <f>SUMIFS('1-2 人员岗位信息'!F:F,'1-2 人员岗位信息'!$C:$C,"自有人员",'1-2 人员岗位信息'!$B:$B,$D180)</f>
        <v>0</v>
      </c>
      <c r="AE180" s="295"/>
      <c r="AF180" s="172">
        <f>AG180*AH180</f>
        <v>0</v>
      </c>
      <c r="AG180" s="172">
        <f>SUMIFS('1-2 人员岗位信息'!G:G,'1-2 人员岗位信息'!$C:$C,"自有人员",'1-2 人员岗位信息'!$B:$B,$D180)</f>
        <v>0</v>
      </c>
      <c r="AH180" s="295"/>
      <c r="AI180" s="172">
        <f>AJ180*AK180</f>
        <v>0</v>
      </c>
      <c r="AJ180" s="172">
        <f>SUMIFS('1-2 人员岗位信息'!H:H,'1-2 人员岗位信息'!$C:$C,"自有人员",'1-2 人员岗位信息'!$B:$B,$D180)</f>
        <v>0</v>
      </c>
      <c r="AK180" s="295"/>
      <c r="AL180" s="172">
        <f>AM180*AN180</f>
        <v>0</v>
      </c>
      <c r="AM180" s="172">
        <f>SUMIFS('1-2 人员岗位信息'!I:I,'1-2 人员岗位信息'!$C:$C,"自有人员",'1-2 人员岗位信息'!$B:$B,$D180)</f>
        <v>0</v>
      </c>
      <c r="AN180" s="295"/>
      <c r="AO180" s="172">
        <f>AP180*AQ180</f>
        <v>0</v>
      </c>
      <c r="AP180" s="172">
        <f>SUMIFS('1-2 人员岗位信息'!J:J,'1-2 人员岗位信息'!$C:$C,"自有人员",'1-2 人员岗位信息'!$B:$B,$D180)</f>
        <v>0</v>
      </c>
      <c r="AQ180" s="295"/>
      <c r="AR180" s="172">
        <f>AS180*AT180</f>
        <v>0</v>
      </c>
      <c r="AS180" s="172">
        <f>SUMIFS('1-2 人员岗位信息'!K:K,'1-2 人员岗位信息'!$C:$C,"自有人员",'1-2 人员岗位信息'!$B:$B,$D180)</f>
        <v>0</v>
      </c>
      <c r="AT180" s="295"/>
      <c r="AU180" s="172">
        <f>AV180*AW180</f>
        <v>0</v>
      </c>
      <c r="AV180" s="172">
        <f>SUMIFS('1-2 人员岗位信息'!L:L,'1-2 人员岗位信息'!$C:$C,"自有人员",'1-2 人员岗位信息'!$B:$B,$D180)</f>
        <v>0</v>
      </c>
      <c r="AW180" s="295"/>
      <c r="AX180" s="172">
        <f>AY180*AZ180</f>
        <v>0</v>
      </c>
      <c r="AY180" s="172">
        <f>SUMIFS('1-2 人员岗位信息'!M:M,'1-2 人员岗位信息'!$C:$C,"自有人员",'1-2 人员岗位信息'!$B:$B,$D180)</f>
        <v>0</v>
      </c>
      <c r="AZ180" s="295"/>
      <c r="BA180" s="172">
        <f>BB180*BC180</f>
        <v>0</v>
      </c>
      <c r="BB180" s="172">
        <f>SUMIFS('1-2 人员岗位信息'!N:N,'1-2 人员岗位信息'!$C:$C,"自有人员",'1-2 人员岗位信息'!$B:$B,$D180)</f>
        <v>0</v>
      </c>
      <c r="BC180" s="295"/>
      <c r="BD180" s="172">
        <f>BE180*BF180</f>
        <v>0</v>
      </c>
      <c r="BE180" s="172">
        <f>SUMIFS('1-2 人员岗位信息'!O:O,'1-2 人员岗位信息'!$C:$C,"自有人员",'1-2 人员岗位信息'!$B:$B,$D180)</f>
        <v>0</v>
      </c>
      <c r="BF180" s="295"/>
      <c r="BG180" s="172">
        <f>BH180*BI180</f>
        <v>0</v>
      </c>
      <c r="BH180" s="172">
        <f>SUMIFS('1-2 人员岗位信息'!P:P,'1-2 人员岗位信息'!$C:$C,"自有人员",'1-2 人员岗位信息'!$B:$B,$D180)</f>
        <v>0</v>
      </c>
      <c r="BI180" s="295"/>
      <c r="BJ180" s="172">
        <f>BK180*BL180</f>
        <v>0</v>
      </c>
      <c r="BK180" s="172">
        <f>SUMIFS('1-2 人员岗位信息'!Q:Q,'1-2 人员岗位信息'!$C:$C,"自有人员",'1-2 人员岗位信息'!$B:$B,$D180)</f>
        <v>0</v>
      </c>
      <c r="BL180" s="304"/>
      <c r="BM180" s="308"/>
      <c r="BN180" s="312"/>
    </row>
    <row r="181" s="115" customFormat="1" ht="33.95" customHeight="1" outlineLevel="4" spans="2:66">
      <c r="B181" s="116" t="s">
        <v>787</v>
      </c>
      <c r="C181" s="117" t="s">
        <v>74</v>
      </c>
      <c r="D181" s="115" t="s">
        <v>68</v>
      </c>
      <c r="E181" s="116"/>
      <c r="F181" s="116"/>
      <c r="G181" s="116"/>
      <c r="H181" s="116">
        <f>SUM(H182:H184)</f>
        <v>0</v>
      </c>
      <c r="I181" s="116"/>
      <c r="J181" s="116"/>
      <c r="K181" s="116"/>
      <c r="L181" s="116"/>
      <c r="M181" s="116"/>
      <c r="N181" s="116"/>
      <c r="O181" s="116"/>
      <c r="P181" s="286"/>
      <c r="Q181" s="286"/>
      <c r="R181" s="286"/>
      <c r="S181" s="286"/>
      <c r="T181" s="286"/>
      <c r="U181" s="286"/>
      <c r="V181" s="286"/>
      <c r="W181" s="286"/>
      <c r="X181" s="286"/>
      <c r="Y181" s="286"/>
      <c r="Z181" s="286"/>
      <c r="AA181" s="286"/>
      <c r="AB181" s="116">
        <f>SUM(AB182:AB184)</f>
        <v>0</v>
      </c>
      <c r="AC181" s="116">
        <f>SUM(AC182:AC184)</f>
        <v>0</v>
      </c>
      <c r="AD181" s="116"/>
      <c r="AE181" s="116"/>
      <c r="AF181" s="116">
        <f>SUM(AF182:AF184)</f>
        <v>0</v>
      </c>
      <c r="AG181" s="116"/>
      <c r="AH181" s="116"/>
      <c r="AI181" s="116">
        <f>SUM(AI182:AI184)</f>
        <v>0</v>
      </c>
      <c r="AJ181" s="116"/>
      <c r="AK181" s="116"/>
      <c r="AL181" s="116">
        <f>SUM(AL182:AL184)</f>
        <v>0</v>
      </c>
      <c r="AM181" s="116"/>
      <c r="AN181" s="116"/>
      <c r="AO181" s="116">
        <f>SUM(AO182:AO184)</f>
        <v>0</v>
      </c>
      <c r="AP181" s="116"/>
      <c r="AQ181" s="116"/>
      <c r="AR181" s="116">
        <f>SUM(AR182:AR184)</f>
        <v>0</v>
      </c>
      <c r="AS181" s="116"/>
      <c r="AT181" s="116"/>
      <c r="AU181" s="116">
        <f>SUM(AU182:AU184)</f>
        <v>0</v>
      </c>
      <c r="AV181" s="116"/>
      <c r="AW181" s="116"/>
      <c r="AX181" s="116">
        <f>SUM(AX182:AX184)</f>
        <v>0</v>
      </c>
      <c r="AY181" s="116"/>
      <c r="AZ181" s="116"/>
      <c r="BA181" s="116">
        <f>SUM(BA182:BA184)</f>
        <v>0</v>
      </c>
      <c r="BB181" s="116"/>
      <c r="BC181" s="116"/>
      <c r="BD181" s="116">
        <f>SUM(BD182:BD184)</f>
        <v>0</v>
      </c>
      <c r="BE181" s="116"/>
      <c r="BF181" s="116"/>
      <c r="BG181" s="116">
        <f>SUM(BG182:BG184)</f>
        <v>0</v>
      </c>
      <c r="BH181" s="116"/>
      <c r="BI181" s="116"/>
      <c r="BJ181" s="116">
        <f>SUM(BJ182:BJ184)</f>
        <v>0</v>
      </c>
      <c r="BK181" s="116"/>
      <c r="BL181" s="303"/>
      <c r="BM181" s="308"/>
      <c r="BN181" s="311"/>
    </row>
    <row r="182" s="260" customFormat="1" ht="33.95" customHeight="1" outlineLevel="5" spans="2:66">
      <c r="B182" s="172" t="s">
        <v>792</v>
      </c>
      <c r="C182" s="280" t="s">
        <v>1100</v>
      </c>
      <c r="D182" s="260" t="s">
        <v>1093</v>
      </c>
      <c r="E182" s="172" t="s">
        <v>1101</v>
      </c>
      <c r="F182" s="172"/>
      <c r="G182" s="172" t="s">
        <v>796</v>
      </c>
      <c r="H182" s="172">
        <f>AB182</f>
        <v>0</v>
      </c>
      <c r="I182" s="172" t="s">
        <v>797</v>
      </c>
      <c r="J182" s="172" t="e">
        <f>SUM(AD182,AG182,AJ182,AM182,AP182,AS182,AV182,AY182,BB182,BE182,BH182,BK182)/N182</f>
        <v>#DIV/0!</v>
      </c>
      <c r="K182" s="172" t="s">
        <v>798</v>
      </c>
      <c r="L182" s="172" t="e">
        <f>H182/N182/J182</f>
        <v>#DIV/0!</v>
      </c>
      <c r="M182" s="172" t="s">
        <v>799</v>
      </c>
      <c r="N182" s="172">
        <f>COUNTIF(AD182,"&gt;0")+COUNTIF(AG182,"&gt;0")+COUNTIF(AJ182,"&gt;0")+COUNTIF(AM182,"&gt;0")+COUNTIF(AP182,"&gt;0")+COUNTIF(AS182,"&gt;0")+COUNTIF(AV182,"&gt;0")+COUNTIF(AY182,"&gt;0")+COUNTIF(BB182,"&gt;0")+COUNTIF(BE182,"&gt;0")+COUNTIF(BH182,"&gt;0")+COUNTIF(BK182,"&gt;0")</f>
        <v>0</v>
      </c>
      <c r="O182" s="172"/>
      <c r="P182" s="287"/>
      <c r="Q182" s="287"/>
      <c r="R182" s="287"/>
      <c r="S182" s="287"/>
      <c r="T182" s="287"/>
      <c r="U182" s="287"/>
      <c r="V182" s="287"/>
      <c r="W182" s="287"/>
      <c r="X182" s="287"/>
      <c r="Y182" s="287"/>
      <c r="Z182" s="287"/>
      <c r="AA182" s="287"/>
      <c r="AB182" s="172">
        <f>SUM(AC182,AF182,AI182,AL182,AO182,AR182,AU182,AX182,BA182,BD182,BG182,BJ182)</f>
        <v>0</v>
      </c>
      <c r="AC182" s="172">
        <f>AD182*AE182</f>
        <v>0</v>
      </c>
      <c r="AD182" s="172">
        <f>SUMIFS('1-2 人员岗位信息'!F:F,'1-2 人员岗位信息'!$C:$C,"劳务派遣",'1-2 人员岗位信息'!$B:$B,$D182)</f>
        <v>0</v>
      </c>
      <c r="AE182" s="295"/>
      <c r="AF182" s="172">
        <f>AG182*AH182</f>
        <v>0</v>
      </c>
      <c r="AG182" s="172">
        <f>SUMIFS('1-2 人员岗位信息'!G:G,'1-2 人员岗位信息'!$C:$C,"劳务派遣",'1-2 人员岗位信息'!$B:$B,$D182)</f>
        <v>0</v>
      </c>
      <c r="AH182" s="295"/>
      <c r="AI182" s="172">
        <f>AJ182*AK182</f>
        <v>0</v>
      </c>
      <c r="AJ182" s="172">
        <f>SUMIFS('1-2 人员岗位信息'!H:H,'1-2 人员岗位信息'!$C:$C,"劳务派遣",'1-2 人员岗位信息'!$B:$B,$D182)</f>
        <v>0</v>
      </c>
      <c r="AK182" s="295"/>
      <c r="AL182" s="172">
        <f>AM182*AN182</f>
        <v>0</v>
      </c>
      <c r="AM182" s="172">
        <f>SUMIFS('1-2 人员岗位信息'!I:I,'1-2 人员岗位信息'!$C:$C,"劳务派遣",'1-2 人员岗位信息'!$B:$B,$D182)</f>
        <v>0</v>
      </c>
      <c r="AN182" s="295"/>
      <c r="AO182" s="172">
        <f>AP182*AQ182</f>
        <v>0</v>
      </c>
      <c r="AP182" s="172">
        <f>SUMIFS('1-2 人员岗位信息'!J:J,'1-2 人员岗位信息'!$C:$C,"劳务派遣",'1-2 人员岗位信息'!$B:$B,$D182)</f>
        <v>0</v>
      </c>
      <c r="AQ182" s="295"/>
      <c r="AR182" s="172">
        <f>AS182*AT182</f>
        <v>0</v>
      </c>
      <c r="AS182" s="172">
        <f>SUMIFS('1-2 人员岗位信息'!K:K,'1-2 人员岗位信息'!$C:$C,"劳务派遣",'1-2 人员岗位信息'!$B:$B,$D182)</f>
        <v>0</v>
      </c>
      <c r="AT182" s="295"/>
      <c r="AU182" s="172">
        <f>AV182*AW182</f>
        <v>0</v>
      </c>
      <c r="AV182" s="172">
        <f>SUMIFS('1-2 人员岗位信息'!L:L,'1-2 人员岗位信息'!$C:$C,"劳务派遣",'1-2 人员岗位信息'!$B:$B,$D182)</f>
        <v>0</v>
      </c>
      <c r="AW182" s="295"/>
      <c r="AX182" s="172">
        <f>AY182*AZ182</f>
        <v>0</v>
      </c>
      <c r="AY182" s="172">
        <f>SUMIFS('1-2 人员岗位信息'!M:M,'1-2 人员岗位信息'!$C:$C,"劳务派遣",'1-2 人员岗位信息'!$B:$B,$D182)</f>
        <v>0</v>
      </c>
      <c r="AZ182" s="295"/>
      <c r="BA182" s="172">
        <f>BB182*BC182</f>
        <v>0</v>
      </c>
      <c r="BB182" s="172">
        <f>SUMIFS('1-2 人员岗位信息'!N:N,'1-2 人员岗位信息'!$C:$C,"劳务派遣",'1-2 人员岗位信息'!$B:$B,$D182)</f>
        <v>0</v>
      </c>
      <c r="BC182" s="295"/>
      <c r="BD182" s="172">
        <f>BE182*BF182</f>
        <v>0</v>
      </c>
      <c r="BE182" s="172">
        <f>SUMIFS('1-2 人员岗位信息'!O:O,'1-2 人员岗位信息'!$C:$C,"劳务派遣",'1-2 人员岗位信息'!$B:$B,$D182)</f>
        <v>0</v>
      </c>
      <c r="BF182" s="295"/>
      <c r="BG182" s="172">
        <f>BH182*BI182</f>
        <v>0</v>
      </c>
      <c r="BH182" s="172">
        <f>SUMIFS('1-2 人员岗位信息'!P:P,'1-2 人员岗位信息'!$C:$C,"劳务派遣",'1-2 人员岗位信息'!$B:$B,$D182)</f>
        <v>0</v>
      </c>
      <c r="BI182" s="295"/>
      <c r="BJ182" s="172">
        <f>BK182*BL182</f>
        <v>0</v>
      </c>
      <c r="BK182" s="172">
        <f>SUMIFS('1-2 人员岗位信息'!Q:Q,'1-2 人员岗位信息'!$C:$C,"劳务派遣",'1-2 人员岗位信息'!$B:$B,$D182)</f>
        <v>0</v>
      </c>
      <c r="BL182" s="304"/>
      <c r="BM182" s="308"/>
      <c r="BN182" s="312"/>
    </row>
    <row r="183" s="260" customFormat="1" ht="33.95" customHeight="1" outlineLevel="5" spans="2:66">
      <c r="B183" s="172" t="s">
        <v>792</v>
      </c>
      <c r="C183" s="280" t="s">
        <v>1102</v>
      </c>
      <c r="D183" s="260" t="s">
        <v>1091</v>
      </c>
      <c r="E183" s="172" t="s">
        <v>1103</v>
      </c>
      <c r="F183" s="172"/>
      <c r="G183" s="172" t="s">
        <v>796</v>
      </c>
      <c r="H183" s="172">
        <f>AB183</f>
        <v>0</v>
      </c>
      <c r="I183" s="172" t="s">
        <v>797</v>
      </c>
      <c r="J183" s="172" t="e">
        <f>SUM(AD183,AG183,AJ183,AM183,AP183,AS183,AV183,AY183,BB183,BE183,BH183,BK183)/N183</f>
        <v>#DIV/0!</v>
      </c>
      <c r="K183" s="172" t="s">
        <v>798</v>
      </c>
      <c r="L183" s="172" t="e">
        <f>H183/N183/J183</f>
        <v>#DIV/0!</v>
      </c>
      <c r="M183" s="172" t="s">
        <v>799</v>
      </c>
      <c r="N183" s="172">
        <f>COUNTIF(AD183,"&gt;0")+COUNTIF(AG183,"&gt;0")+COUNTIF(AJ183,"&gt;0")+COUNTIF(AM183,"&gt;0")+COUNTIF(AP183,"&gt;0")+COUNTIF(AS183,"&gt;0")+COUNTIF(AV183,"&gt;0")+COUNTIF(AY183,"&gt;0")+COUNTIF(BB183,"&gt;0")+COUNTIF(BE183,"&gt;0")+COUNTIF(BH183,"&gt;0")+COUNTIF(BK183,"&gt;0")</f>
        <v>0</v>
      </c>
      <c r="O183" s="172"/>
      <c r="P183" s="287"/>
      <c r="Q183" s="287"/>
      <c r="R183" s="287"/>
      <c r="S183" s="287"/>
      <c r="T183" s="287"/>
      <c r="U183" s="287"/>
      <c r="V183" s="287"/>
      <c r="W183" s="287"/>
      <c r="X183" s="287"/>
      <c r="Y183" s="287"/>
      <c r="Z183" s="287"/>
      <c r="AA183" s="287"/>
      <c r="AB183" s="172">
        <f>SUM(AC183,AF183,AI183,AL183,AO183,AR183,AU183,AX183,BA183,BD183,BG183,BJ183)</f>
        <v>0</v>
      </c>
      <c r="AC183" s="172">
        <f>AD183*AE183</f>
        <v>0</v>
      </c>
      <c r="AD183" s="172">
        <f>SUMIFS('1-2 人员岗位信息'!F:F,'1-2 人员岗位信息'!$C:$C,"劳务派遣",'1-2 人员岗位信息'!$B:$B,$D183)</f>
        <v>0</v>
      </c>
      <c r="AE183" s="295"/>
      <c r="AF183" s="172">
        <f>AG183*AH183</f>
        <v>0</v>
      </c>
      <c r="AG183" s="172">
        <f>SUMIFS('1-2 人员岗位信息'!G:G,'1-2 人员岗位信息'!$C:$C,"劳务派遣",'1-2 人员岗位信息'!$B:$B,$D183)</f>
        <v>0</v>
      </c>
      <c r="AH183" s="295"/>
      <c r="AI183" s="172">
        <f>AJ183*AK183</f>
        <v>0</v>
      </c>
      <c r="AJ183" s="172">
        <f>SUMIFS('1-2 人员岗位信息'!H:H,'1-2 人员岗位信息'!$C:$C,"劳务派遣",'1-2 人员岗位信息'!$B:$B,$D183)</f>
        <v>0</v>
      </c>
      <c r="AK183" s="295"/>
      <c r="AL183" s="172">
        <f>AM183*AN183</f>
        <v>0</v>
      </c>
      <c r="AM183" s="172">
        <f>SUMIFS('1-2 人员岗位信息'!I:I,'1-2 人员岗位信息'!$C:$C,"劳务派遣",'1-2 人员岗位信息'!$B:$B,$D183)</f>
        <v>0</v>
      </c>
      <c r="AN183" s="295"/>
      <c r="AO183" s="172">
        <f>AP183*AQ183</f>
        <v>0</v>
      </c>
      <c r="AP183" s="172">
        <f>SUMIFS('1-2 人员岗位信息'!J:J,'1-2 人员岗位信息'!$C:$C,"劳务派遣",'1-2 人员岗位信息'!$B:$B,$D183)</f>
        <v>0</v>
      </c>
      <c r="AQ183" s="295"/>
      <c r="AR183" s="172">
        <f>AS183*AT183</f>
        <v>0</v>
      </c>
      <c r="AS183" s="172">
        <f>SUMIFS('1-2 人员岗位信息'!K:K,'1-2 人员岗位信息'!$C:$C,"劳务派遣",'1-2 人员岗位信息'!$B:$B,$D183)</f>
        <v>0</v>
      </c>
      <c r="AT183" s="295"/>
      <c r="AU183" s="172">
        <f>AV183*AW183</f>
        <v>0</v>
      </c>
      <c r="AV183" s="172">
        <f>SUMIFS('1-2 人员岗位信息'!L:L,'1-2 人员岗位信息'!$C:$C,"劳务派遣",'1-2 人员岗位信息'!$B:$B,$D183)</f>
        <v>0</v>
      </c>
      <c r="AW183" s="295"/>
      <c r="AX183" s="172">
        <f>AY183*AZ183</f>
        <v>0</v>
      </c>
      <c r="AY183" s="172">
        <f>SUMIFS('1-2 人员岗位信息'!M:M,'1-2 人员岗位信息'!$C:$C,"劳务派遣",'1-2 人员岗位信息'!$B:$B,$D183)</f>
        <v>0</v>
      </c>
      <c r="AZ183" s="295"/>
      <c r="BA183" s="172">
        <f>BB183*BC183</f>
        <v>0</v>
      </c>
      <c r="BB183" s="172">
        <f>SUMIFS('1-2 人员岗位信息'!N:N,'1-2 人员岗位信息'!$C:$C,"劳务派遣",'1-2 人员岗位信息'!$B:$B,$D183)</f>
        <v>0</v>
      </c>
      <c r="BC183" s="295"/>
      <c r="BD183" s="172">
        <f>BE183*BF183</f>
        <v>0</v>
      </c>
      <c r="BE183" s="172">
        <f>SUMIFS('1-2 人员岗位信息'!O:O,'1-2 人员岗位信息'!$C:$C,"劳务派遣",'1-2 人员岗位信息'!$B:$B,$D183)</f>
        <v>0</v>
      </c>
      <c r="BF183" s="295"/>
      <c r="BG183" s="172">
        <f>BH183*BI183</f>
        <v>0</v>
      </c>
      <c r="BH183" s="172">
        <f>SUMIFS('1-2 人员岗位信息'!P:P,'1-2 人员岗位信息'!$C:$C,"劳务派遣",'1-2 人员岗位信息'!$B:$B,$D183)</f>
        <v>0</v>
      </c>
      <c r="BI183" s="295"/>
      <c r="BJ183" s="172">
        <f>BK183*BL183</f>
        <v>0</v>
      </c>
      <c r="BK183" s="172">
        <f>SUMIFS('1-2 人员岗位信息'!Q:Q,'1-2 人员岗位信息'!$C:$C,"劳务派遣",'1-2 人员岗位信息'!$B:$B,$D183)</f>
        <v>0</v>
      </c>
      <c r="BL183" s="304"/>
      <c r="BM183" s="308"/>
      <c r="BN183" s="312"/>
    </row>
    <row r="184" s="260" customFormat="1" ht="33.95" customHeight="1" outlineLevel="5" spans="2:66">
      <c r="B184" s="172" t="s">
        <v>792</v>
      </c>
      <c r="C184" s="280" t="s">
        <v>1104</v>
      </c>
      <c r="D184" s="260" t="s">
        <v>1098</v>
      </c>
      <c r="E184" s="172" t="s">
        <v>1105</v>
      </c>
      <c r="F184" s="172"/>
      <c r="G184" s="172" t="s">
        <v>796</v>
      </c>
      <c r="H184" s="172">
        <f>AB184</f>
        <v>0</v>
      </c>
      <c r="I184" s="172" t="s">
        <v>797</v>
      </c>
      <c r="J184" s="172" t="e">
        <f>SUM(AD184,AG184,AJ184,AM184,AP184,AS184,AV184,AY184,BB184,BE184,BH184,BK184)/N184</f>
        <v>#DIV/0!</v>
      </c>
      <c r="K184" s="172" t="s">
        <v>798</v>
      </c>
      <c r="L184" s="172" t="e">
        <f>H184/N184/J184</f>
        <v>#DIV/0!</v>
      </c>
      <c r="M184" s="172" t="s">
        <v>799</v>
      </c>
      <c r="N184" s="172">
        <f>COUNTIF(AD184,"&gt;0")+COUNTIF(AG184,"&gt;0")+COUNTIF(AJ184,"&gt;0")+COUNTIF(AM184,"&gt;0")+COUNTIF(AP184,"&gt;0")+COUNTIF(AS184,"&gt;0")+COUNTIF(AV184,"&gt;0")+COUNTIF(AY184,"&gt;0")+COUNTIF(BB184,"&gt;0")+COUNTIF(BE184,"&gt;0")+COUNTIF(BH184,"&gt;0")+COUNTIF(BK184,"&gt;0")</f>
        <v>0</v>
      </c>
      <c r="O184" s="172"/>
      <c r="P184" s="287"/>
      <c r="Q184" s="287"/>
      <c r="R184" s="287"/>
      <c r="S184" s="287"/>
      <c r="T184" s="287"/>
      <c r="U184" s="287"/>
      <c r="V184" s="287"/>
      <c r="W184" s="287"/>
      <c r="X184" s="287"/>
      <c r="Y184" s="287"/>
      <c r="Z184" s="287"/>
      <c r="AA184" s="287"/>
      <c r="AB184" s="172">
        <f>SUM(AC184,AF184,AI184,AL184,AO184,AR184,AU184,AX184,BA184,BD184,BG184,BJ184)</f>
        <v>0</v>
      </c>
      <c r="AC184" s="172">
        <f>AD184*AE184</f>
        <v>0</v>
      </c>
      <c r="AD184" s="172">
        <f>SUMIFS('1-2 人员岗位信息'!F:F,'1-2 人员岗位信息'!$C:$C,"劳务派遣",'1-2 人员岗位信息'!$B:$B,$D184)</f>
        <v>0</v>
      </c>
      <c r="AE184" s="295"/>
      <c r="AF184" s="172">
        <f>AG184*AH184</f>
        <v>0</v>
      </c>
      <c r="AG184" s="172">
        <f>SUMIFS('1-2 人员岗位信息'!G:G,'1-2 人员岗位信息'!$C:$C,"劳务派遣",'1-2 人员岗位信息'!$B:$B,$D184)</f>
        <v>0</v>
      </c>
      <c r="AH184" s="295"/>
      <c r="AI184" s="172">
        <f>AJ184*AK184</f>
        <v>0</v>
      </c>
      <c r="AJ184" s="172">
        <f>SUMIFS('1-2 人员岗位信息'!H:H,'1-2 人员岗位信息'!$C:$C,"劳务派遣",'1-2 人员岗位信息'!$B:$B,$D184)</f>
        <v>0</v>
      </c>
      <c r="AK184" s="295"/>
      <c r="AL184" s="172">
        <f>AM184*AN184</f>
        <v>0</v>
      </c>
      <c r="AM184" s="172">
        <f>SUMIFS('1-2 人员岗位信息'!I:I,'1-2 人员岗位信息'!$C:$C,"劳务派遣",'1-2 人员岗位信息'!$B:$B,$D184)</f>
        <v>0</v>
      </c>
      <c r="AN184" s="295"/>
      <c r="AO184" s="172">
        <f>AP184*AQ184</f>
        <v>0</v>
      </c>
      <c r="AP184" s="172">
        <f>SUMIFS('1-2 人员岗位信息'!J:J,'1-2 人员岗位信息'!$C:$C,"劳务派遣",'1-2 人员岗位信息'!$B:$B,$D184)</f>
        <v>0</v>
      </c>
      <c r="AQ184" s="295"/>
      <c r="AR184" s="172">
        <f>AS184*AT184</f>
        <v>0</v>
      </c>
      <c r="AS184" s="172">
        <f>SUMIFS('1-2 人员岗位信息'!K:K,'1-2 人员岗位信息'!$C:$C,"劳务派遣",'1-2 人员岗位信息'!$B:$B,$D184)</f>
        <v>0</v>
      </c>
      <c r="AT184" s="295"/>
      <c r="AU184" s="172">
        <f>AV184*AW184</f>
        <v>0</v>
      </c>
      <c r="AV184" s="172">
        <f>SUMIFS('1-2 人员岗位信息'!L:L,'1-2 人员岗位信息'!$C:$C,"劳务派遣",'1-2 人员岗位信息'!$B:$B,$D184)</f>
        <v>0</v>
      </c>
      <c r="AW184" s="295"/>
      <c r="AX184" s="172">
        <f>AY184*AZ184</f>
        <v>0</v>
      </c>
      <c r="AY184" s="172">
        <f>SUMIFS('1-2 人员岗位信息'!M:M,'1-2 人员岗位信息'!$C:$C,"劳务派遣",'1-2 人员岗位信息'!$B:$B,$D184)</f>
        <v>0</v>
      </c>
      <c r="AZ184" s="295"/>
      <c r="BA184" s="172">
        <f>BB184*BC184</f>
        <v>0</v>
      </c>
      <c r="BB184" s="172">
        <f>SUMIFS('1-2 人员岗位信息'!N:N,'1-2 人员岗位信息'!$C:$C,"劳务派遣",'1-2 人员岗位信息'!$B:$B,$D184)</f>
        <v>0</v>
      </c>
      <c r="BC184" s="295"/>
      <c r="BD184" s="172">
        <f>BE184*BF184</f>
        <v>0</v>
      </c>
      <c r="BE184" s="172">
        <f>SUMIFS('1-2 人员岗位信息'!O:O,'1-2 人员岗位信息'!$C:$C,"劳务派遣",'1-2 人员岗位信息'!$B:$B,$D184)</f>
        <v>0</v>
      </c>
      <c r="BF184" s="295"/>
      <c r="BG184" s="172">
        <f>BH184*BI184</f>
        <v>0</v>
      </c>
      <c r="BH184" s="172">
        <f>SUMIFS('1-2 人员岗位信息'!P:P,'1-2 人员岗位信息'!$C:$C,"劳务派遣",'1-2 人员岗位信息'!$B:$B,$D184)</f>
        <v>0</v>
      </c>
      <c r="BI184" s="295"/>
      <c r="BJ184" s="172">
        <f>BK184*BL184</f>
        <v>0</v>
      </c>
      <c r="BK184" s="172">
        <f>SUMIFS('1-2 人员岗位信息'!Q:Q,'1-2 人员岗位信息'!$C:$C,"劳务派遣",'1-2 人员岗位信息'!$B:$B,$D184)</f>
        <v>0</v>
      </c>
      <c r="BL184" s="304"/>
      <c r="BM184" s="308"/>
      <c r="BN184" s="312"/>
    </row>
    <row r="185" s="115" customFormat="1" ht="33.95" customHeight="1" outlineLevel="4" spans="2:66">
      <c r="B185" s="116" t="s">
        <v>787</v>
      </c>
      <c r="C185" s="117" t="s">
        <v>1106</v>
      </c>
      <c r="D185" s="115" t="s">
        <v>19</v>
      </c>
      <c r="E185" s="116"/>
      <c r="F185" s="116"/>
      <c r="G185" s="116"/>
      <c r="H185" s="116">
        <f>SUM(H186:H188)</f>
        <v>0</v>
      </c>
      <c r="I185" s="116"/>
      <c r="J185" s="116"/>
      <c r="K185" s="116"/>
      <c r="L185" s="116"/>
      <c r="M185" s="116"/>
      <c r="N185" s="116"/>
      <c r="O185" s="116"/>
      <c r="P185" s="286"/>
      <c r="Q185" s="286"/>
      <c r="R185" s="286"/>
      <c r="S185" s="286"/>
      <c r="T185" s="286"/>
      <c r="U185" s="286"/>
      <c r="V185" s="286"/>
      <c r="W185" s="286"/>
      <c r="X185" s="286"/>
      <c r="Y185" s="286"/>
      <c r="Z185" s="286"/>
      <c r="AA185" s="286"/>
      <c r="AB185" s="116">
        <f>SUM(AB186:AB188)</f>
        <v>0</v>
      </c>
      <c r="AC185" s="116">
        <f>SUM(AC186:AC188)</f>
        <v>0</v>
      </c>
      <c r="AD185" s="116"/>
      <c r="AE185" s="116"/>
      <c r="AF185" s="116">
        <f>SUM(AF186:AF188)</f>
        <v>0</v>
      </c>
      <c r="AG185" s="116"/>
      <c r="AH185" s="116"/>
      <c r="AI185" s="116">
        <f>SUM(AI186:AI188)</f>
        <v>0</v>
      </c>
      <c r="AJ185" s="116"/>
      <c r="AK185" s="116"/>
      <c r="AL185" s="116">
        <f>SUM(AL186:AL188)</f>
        <v>0</v>
      </c>
      <c r="AM185" s="116"/>
      <c r="AN185" s="116"/>
      <c r="AO185" s="116">
        <f>SUM(AO186:AO188)</f>
        <v>0</v>
      </c>
      <c r="AP185" s="116"/>
      <c r="AQ185" s="116"/>
      <c r="AR185" s="116">
        <f>SUM(AR186:AR188)</f>
        <v>0</v>
      </c>
      <c r="AS185" s="116"/>
      <c r="AT185" s="116"/>
      <c r="AU185" s="116">
        <f>SUM(AU186:AU188)</f>
        <v>0</v>
      </c>
      <c r="AV185" s="116"/>
      <c r="AW185" s="116"/>
      <c r="AX185" s="116">
        <f>SUM(AX186:AX188)</f>
        <v>0</v>
      </c>
      <c r="AY185" s="116"/>
      <c r="AZ185" s="116"/>
      <c r="BA185" s="116">
        <f>SUM(BA186:BA188)</f>
        <v>0</v>
      </c>
      <c r="BB185" s="116"/>
      <c r="BC185" s="116"/>
      <c r="BD185" s="116">
        <f>SUM(BD186:BD188)</f>
        <v>0</v>
      </c>
      <c r="BE185" s="116"/>
      <c r="BF185" s="116"/>
      <c r="BG185" s="116">
        <f>SUM(BG186:BG188)</f>
        <v>0</v>
      </c>
      <c r="BH185" s="116"/>
      <c r="BI185" s="116"/>
      <c r="BJ185" s="116">
        <f>SUM(BJ186:BJ188)</f>
        <v>0</v>
      </c>
      <c r="BK185" s="116"/>
      <c r="BL185" s="303"/>
      <c r="BM185" s="308"/>
      <c r="BN185" s="311"/>
    </row>
    <row r="186" s="260" customFormat="1" ht="33.95" customHeight="1" outlineLevel="5" spans="2:66">
      <c r="B186" s="172" t="s">
        <v>792</v>
      </c>
      <c r="C186" s="280" t="s">
        <v>1107</v>
      </c>
      <c r="D186" s="260" t="s">
        <v>1093</v>
      </c>
      <c r="E186" s="172" t="s">
        <v>1108</v>
      </c>
      <c r="F186" s="172"/>
      <c r="G186" s="172" t="s">
        <v>796</v>
      </c>
      <c r="H186" s="172">
        <f>AB186</f>
        <v>0</v>
      </c>
      <c r="I186" s="172" t="s">
        <v>797</v>
      </c>
      <c r="J186" s="172" t="e">
        <f>SUM(AD186,AG186,AJ186,AM186,AP186,AS186,AV186,AY186,BB186,BE186,BH186,BK186)/N186</f>
        <v>#DIV/0!</v>
      </c>
      <c r="K186" s="172" t="s">
        <v>798</v>
      </c>
      <c r="L186" s="172" t="e">
        <f>H186/N186/J186</f>
        <v>#DIV/0!</v>
      </c>
      <c r="M186" s="172" t="s">
        <v>799</v>
      </c>
      <c r="N186" s="172">
        <f>COUNTIF(AD186,"&gt;0")+COUNTIF(AG186,"&gt;0")+COUNTIF(AJ186,"&gt;0")+COUNTIF(AM186,"&gt;0")+COUNTIF(AP186,"&gt;0")+COUNTIF(AS186,"&gt;0")+COUNTIF(AV186,"&gt;0")+COUNTIF(AY186,"&gt;0")+COUNTIF(BB186,"&gt;0")+COUNTIF(BE186,"&gt;0")+COUNTIF(BH186,"&gt;0")+COUNTIF(BK186,"&gt;0")</f>
        <v>0</v>
      </c>
      <c r="O186" s="172"/>
      <c r="P186" s="287"/>
      <c r="Q186" s="287"/>
      <c r="R186" s="287"/>
      <c r="S186" s="287"/>
      <c r="T186" s="287"/>
      <c r="U186" s="287"/>
      <c r="V186" s="287"/>
      <c r="W186" s="287"/>
      <c r="X186" s="287"/>
      <c r="Y186" s="287"/>
      <c r="Z186" s="287"/>
      <c r="AA186" s="287"/>
      <c r="AB186" s="172">
        <f>SUM(AC186,AF186,AI186,AL186,AO186,AR186,AU186,AX186,BA186,BD186,BG186,BJ186)</f>
        <v>0</v>
      </c>
      <c r="AC186" s="172">
        <f>AD186*AE186</f>
        <v>0</v>
      </c>
      <c r="AD186" s="172">
        <f>SUMIFS('1-2 人员岗位信息'!F:F,'1-2 人员岗位信息'!$C:$C,"专业外包",'1-2 人员岗位信息'!$B:$B,$D186)</f>
        <v>0</v>
      </c>
      <c r="AE186" s="295"/>
      <c r="AF186" s="172">
        <f>AG186*AH186</f>
        <v>0</v>
      </c>
      <c r="AG186" s="172">
        <f>SUMIFS('1-2 人员岗位信息'!G:G,'1-2 人员岗位信息'!$C:$C,"专业外包",'1-2 人员岗位信息'!$B:$B,$D186)</f>
        <v>0</v>
      </c>
      <c r="AH186" s="295"/>
      <c r="AI186" s="172">
        <f>AJ186*AK186</f>
        <v>0</v>
      </c>
      <c r="AJ186" s="172">
        <f>SUMIFS('1-2 人员岗位信息'!H:H,'1-2 人员岗位信息'!$C:$C,"专业外包",'1-2 人员岗位信息'!$B:$B,$D186)</f>
        <v>0</v>
      </c>
      <c r="AK186" s="295"/>
      <c r="AL186" s="172">
        <f>AM186*AN186</f>
        <v>0</v>
      </c>
      <c r="AM186" s="172">
        <f>SUMIFS('1-2 人员岗位信息'!I:I,'1-2 人员岗位信息'!$C:$C,"专业外包",'1-2 人员岗位信息'!$B:$B,$D186)</f>
        <v>0</v>
      </c>
      <c r="AN186" s="295"/>
      <c r="AO186" s="172">
        <f>AP186*AQ186</f>
        <v>0</v>
      </c>
      <c r="AP186" s="172">
        <f>SUMIFS('1-2 人员岗位信息'!J:J,'1-2 人员岗位信息'!$C:$C,"专业外包",'1-2 人员岗位信息'!$B:$B,$D186)</f>
        <v>0</v>
      </c>
      <c r="AQ186" s="295"/>
      <c r="AR186" s="172">
        <f>AS186*AT186</f>
        <v>0</v>
      </c>
      <c r="AS186" s="172">
        <f>SUMIFS('1-2 人员岗位信息'!K:K,'1-2 人员岗位信息'!$C:$C,"专业外包",'1-2 人员岗位信息'!$B:$B,$D186)</f>
        <v>0</v>
      </c>
      <c r="AT186" s="295"/>
      <c r="AU186" s="172">
        <f>AV186*AW186</f>
        <v>0</v>
      </c>
      <c r="AV186" s="172">
        <f>SUMIFS('1-2 人员岗位信息'!L:L,'1-2 人员岗位信息'!$C:$C,"专业外包",'1-2 人员岗位信息'!$B:$B,$D186)</f>
        <v>0</v>
      </c>
      <c r="AW186" s="295"/>
      <c r="AX186" s="172">
        <f>AY186*AZ186</f>
        <v>0</v>
      </c>
      <c r="AY186" s="172">
        <f>SUMIFS('1-2 人员岗位信息'!M:M,'1-2 人员岗位信息'!$C:$C,"专业外包",'1-2 人员岗位信息'!$B:$B,$D186)</f>
        <v>0</v>
      </c>
      <c r="AZ186" s="295"/>
      <c r="BA186" s="172">
        <f>BB186*BC186</f>
        <v>0</v>
      </c>
      <c r="BB186" s="172">
        <f>SUMIFS('1-2 人员岗位信息'!N:N,'1-2 人员岗位信息'!$C:$C,"专业外包",'1-2 人员岗位信息'!$B:$B,$D186)</f>
        <v>0</v>
      </c>
      <c r="BC186" s="295"/>
      <c r="BD186" s="172">
        <f>BE186*BF186</f>
        <v>0</v>
      </c>
      <c r="BE186" s="172">
        <f>SUMIFS('1-2 人员岗位信息'!O:O,'1-2 人员岗位信息'!$C:$C,"专业外包",'1-2 人员岗位信息'!$B:$B,$D186)</f>
        <v>0</v>
      </c>
      <c r="BF186" s="295"/>
      <c r="BG186" s="172">
        <f>BH186*BI186</f>
        <v>0</v>
      </c>
      <c r="BH186" s="172">
        <f>SUMIFS('1-2 人员岗位信息'!P:P,'1-2 人员岗位信息'!$C:$C,"专业外包",'1-2 人员岗位信息'!$B:$B,$D186)</f>
        <v>0</v>
      </c>
      <c r="BI186" s="295"/>
      <c r="BJ186" s="172">
        <f>BK186*BL186</f>
        <v>0</v>
      </c>
      <c r="BK186" s="172">
        <f>SUMIFS('1-2 人员岗位信息'!Q:Q,'1-2 人员岗位信息'!$C:$C,"专业外包",'1-2 人员岗位信息'!$B:$B,$D186)</f>
        <v>0</v>
      </c>
      <c r="BL186" s="304"/>
      <c r="BM186" s="308"/>
      <c r="BN186" s="312"/>
    </row>
    <row r="187" s="260" customFormat="1" ht="33.95" customHeight="1" outlineLevel="5" spans="2:66">
      <c r="B187" s="172" t="s">
        <v>792</v>
      </c>
      <c r="C187" s="280" t="s">
        <v>1109</v>
      </c>
      <c r="D187" s="260" t="s">
        <v>1091</v>
      </c>
      <c r="E187" s="172" t="s">
        <v>1110</v>
      </c>
      <c r="F187" s="172"/>
      <c r="G187" s="172" t="s">
        <v>796</v>
      </c>
      <c r="H187" s="172">
        <f>AB187</f>
        <v>0</v>
      </c>
      <c r="I187" s="172" t="s">
        <v>797</v>
      </c>
      <c r="J187" s="172" t="e">
        <f>SUM(AD187,AG187,AJ187,AM187,AP187,AS187,AV187,AY187,BB187,BE187,BH187,BK187)/N187</f>
        <v>#DIV/0!</v>
      </c>
      <c r="K187" s="172" t="s">
        <v>798</v>
      </c>
      <c r="L187" s="172" t="e">
        <f>H187/N187/J187</f>
        <v>#DIV/0!</v>
      </c>
      <c r="M187" s="172" t="s">
        <v>799</v>
      </c>
      <c r="N187" s="172">
        <f>COUNTIF(AD187,"&gt;0")+COUNTIF(AG187,"&gt;0")+COUNTIF(AJ187,"&gt;0")+COUNTIF(AM187,"&gt;0")+COUNTIF(AP187,"&gt;0")+COUNTIF(AS187,"&gt;0")+COUNTIF(AV187,"&gt;0")+COUNTIF(AY187,"&gt;0")+COUNTIF(BB187,"&gt;0")+COUNTIF(BE187,"&gt;0")+COUNTIF(BH187,"&gt;0")+COUNTIF(BK187,"&gt;0")</f>
        <v>0</v>
      </c>
      <c r="O187" s="172"/>
      <c r="P187" s="287"/>
      <c r="Q187" s="287"/>
      <c r="R187" s="287"/>
      <c r="S187" s="287"/>
      <c r="T187" s="287"/>
      <c r="U187" s="287"/>
      <c r="V187" s="287"/>
      <c r="W187" s="287"/>
      <c r="X187" s="287"/>
      <c r="Y187" s="287"/>
      <c r="Z187" s="287"/>
      <c r="AA187" s="287"/>
      <c r="AB187" s="172">
        <f>SUM(AC187,AF187,AI187,AL187,AO187,AR187,AU187,AX187,BA187,BD187,BG187,BJ187)</f>
        <v>0</v>
      </c>
      <c r="AC187" s="172">
        <f>AD187*AE187</f>
        <v>0</v>
      </c>
      <c r="AD187" s="172">
        <f>SUMIFS('1-2 人员岗位信息'!F:F,'1-2 人员岗位信息'!$C:$C,"专业外包",'1-2 人员岗位信息'!$B:$B,$D187)</f>
        <v>0</v>
      </c>
      <c r="AE187" s="295"/>
      <c r="AF187" s="172">
        <f>AG187*AH187</f>
        <v>0</v>
      </c>
      <c r="AG187" s="172">
        <f>SUMIFS('1-2 人员岗位信息'!G:G,'1-2 人员岗位信息'!$C:$C,"专业外包",'1-2 人员岗位信息'!$B:$B,$D187)</f>
        <v>0</v>
      </c>
      <c r="AH187" s="295"/>
      <c r="AI187" s="172">
        <f>AJ187*AK187</f>
        <v>0</v>
      </c>
      <c r="AJ187" s="172">
        <f>SUMIFS('1-2 人员岗位信息'!H:H,'1-2 人员岗位信息'!$C:$C,"专业外包",'1-2 人员岗位信息'!$B:$B,$D187)</f>
        <v>0</v>
      </c>
      <c r="AK187" s="295"/>
      <c r="AL187" s="172">
        <f>AM187*AN187</f>
        <v>0</v>
      </c>
      <c r="AM187" s="172">
        <f>SUMIFS('1-2 人员岗位信息'!I:I,'1-2 人员岗位信息'!$C:$C,"专业外包",'1-2 人员岗位信息'!$B:$B,$D187)</f>
        <v>0</v>
      </c>
      <c r="AN187" s="295"/>
      <c r="AO187" s="172">
        <f>AP187*AQ187</f>
        <v>0</v>
      </c>
      <c r="AP187" s="172">
        <f>SUMIFS('1-2 人员岗位信息'!J:J,'1-2 人员岗位信息'!$C:$C,"专业外包",'1-2 人员岗位信息'!$B:$B,$D187)</f>
        <v>0</v>
      </c>
      <c r="AQ187" s="295"/>
      <c r="AR187" s="172">
        <f>AS187*AT187</f>
        <v>0</v>
      </c>
      <c r="AS187" s="172">
        <f>SUMIFS('1-2 人员岗位信息'!K:K,'1-2 人员岗位信息'!$C:$C,"专业外包",'1-2 人员岗位信息'!$B:$B,$D187)</f>
        <v>0</v>
      </c>
      <c r="AT187" s="295"/>
      <c r="AU187" s="172">
        <f>AV187*AW187</f>
        <v>0</v>
      </c>
      <c r="AV187" s="172">
        <f>SUMIFS('1-2 人员岗位信息'!L:L,'1-2 人员岗位信息'!$C:$C,"专业外包",'1-2 人员岗位信息'!$B:$B,$D187)</f>
        <v>0</v>
      </c>
      <c r="AW187" s="295"/>
      <c r="AX187" s="172">
        <f>AY187*AZ187</f>
        <v>0</v>
      </c>
      <c r="AY187" s="172">
        <f>SUMIFS('1-2 人员岗位信息'!M:M,'1-2 人员岗位信息'!$C:$C,"专业外包",'1-2 人员岗位信息'!$B:$B,$D187)</f>
        <v>0</v>
      </c>
      <c r="AZ187" s="295"/>
      <c r="BA187" s="172">
        <f>BB187*BC187</f>
        <v>0</v>
      </c>
      <c r="BB187" s="172">
        <f>SUMIFS('1-2 人员岗位信息'!N:N,'1-2 人员岗位信息'!$C:$C,"专业外包",'1-2 人员岗位信息'!$B:$B,$D187)</f>
        <v>0</v>
      </c>
      <c r="BC187" s="295"/>
      <c r="BD187" s="172">
        <f>BE187*BF187</f>
        <v>0</v>
      </c>
      <c r="BE187" s="172">
        <f>SUMIFS('1-2 人员岗位信息'!O:O,'1-2 人员岗位信息'!$C:$C,"专业外包",'1-2 人员岗位信息'!$B:$B,$D187)</f>
        <v>0</v>
      </c>
      <c r="BF187" s="295"/>
      <c r="BG187" s="172">
        <f>BH187*BI187</f>
        <v>0</v>
      </c>
      <c r="BH187" s="172">
        <f>SUMIFS('1-2 人员岗位信息'!P:P,'1-2 人员岗位信息'!$C:$C,"专业外包",'1-2 人员岗位信息'!$B:$B,$D187)</f>
        <v>0</v>
      </c>
      <c r="BI187" s="295"/>
      <c r="BJ187" s="172">
        <f>BK187*BL187</f>
        <v>0</v>
      </c>
      <c r="BK187" s="172">
        <f>SUMIFS('1-2 人员岗位信息'!Q:Q,'1-2 人员岗位信息'!$C:$C,"专业外包",'1-2 人员岗位信息'!$B:$B,$D187)</f>
        <v>0</v>
      </c>
      <c r="BL187" s="304"/>
      <c r="BM187" s="308"/>
      <c r="BN187" s="312"/>
    </row>
    <row r="188" s="260" customFormat="1" ht="33.95" customHeight="1" outlineLevel="5" spans="2:66">
      <c r="B188" s="172" t="s">
        <v>792</v>
      </c>
      <c r="C188" s="280" t="s">
        <v>1111</v>
      </c>
      <c r="D188" s="260" t="s">
        <v>1098</v>
      </c>
      <c r="E188" s="172" t="s">
        <v>1112</v>
      </c>
      <c r="F188" s="172"/>
      <c r="G188" s="172" t="s">
        <v>796</v>
      </c>
      <c r="H188" s="172">
        <f>AB188</f>
        <v>0</v>
      </c>
      <c r="I188" s="172" t="s">
        <v>797</v>
      </c>
      <c r="J188" s="172" t="e">
        <f>SUM(AD188,AG188,AJ188,AM188,AP188,AS188,AV188,AY188,BB188,BE188,BH188,BK188)/N188</f>
        <v>#DIV/0!</v>
      </c>
      <c r="K188" s="172" t="s">
        <v>798</v>
      </c>
      <c r="L188" s="172" t="e">
        <f>H188/N188/J188</f>
        <v>#DIV/0!</v>
      </c>
      <c r="M188" s="172" t="s">
        <v>799</v>
      </c>
      <c r="N188" s="172">
        <f>COUNTIF(AD188,"&gt;0")+COUNTIF(AG188,"&gt;0")+COUNTIF(AJ188,"&gt;0")+COUNTIF(AM188,"&gt;0")+COUNTIF(AP188,"&gt;0")+COUNTIF(AS188,"&gt;0")+COUNTIF(AV188,"&gt;0")+COUNTIF(AY188,"&gt;0")+COUNTIF(BB188,"&gt;0")+COUNTIF(BE188,"&gt;0")+COUNTIF(BH188,"&gt;0")+COUNTIF(BK188,"&gt;0")</f>
        <v>0</v>
      </c>
      <c r="O188" s="172"/>
      <c r="P188" s="287"/>
      <c r="Q188" s="287"/>
      <c r="R188" s="287"/>
      <c r="S188" s="287"/>
      <c r="T188" s="287"/>
      <c r="U188" s="287"/>
      <c r="V188" s="287"/>
      <c r="W188" s="287"/>
      <c r="X188" s="287"/>
      <c r="Y188" s="287"/>
      <c r="Z188" s="287"/>
      <c r="AA188" s="287"/>
      <c r="AB188" s="172">
        <f>SUM(AC188,AF188,AI188,AL188,AO188,AR188,AU188,AX188,BA188,BD188,BG188,BJ188)</f>
        <v>0</v>
      </c>
      <c r="AC188" s="172">
        <f>AD188*AE188</f>
        <v>0</v>
      </c>
      <c r="AD188" s="172">
        <f>SUMIFS('1-2 人员岗位信息'!F:F,'1-2 人员岗位信息'!$C:$C,"专业外包",'1-2 人员岗位信息'!$B:$B,$D188)</f>
        <v>0</v>
      </c>
      <c r="AE188" s="295"/>
      <c r="AF188" s="172">
        <f>AG188*AH188</f>
        <v>0</v>
      </c>
      <c r="AG188" s="172">
        <f>SUMIFS('1-2 人员岗位信息'!G:G,'1-2 人员岗位信息'!$C:$C,"专业外包",'1-2 人员岗位信息'!$B:$B,$D188)</f>
        <v>0</v>
      </c>
      <c r="AH188" s="295"/>
      <c r="AI188" s="172">
        <f>AJ188*AK188</f>
        <v>0</v>
      </c>
      <c r="AJ188" s="172">
        <f>SUMIFS('1-2 人员岗位信息'!H:H,'1-2 人员岗位信息'!$C:$C,"专业外包",'1-2 人员岗位信息'!$B:$B,$D188)</f>
        <v>0</v>
      </c>
      <c r="AK188" s="295"/>
      <c r="AL188" s="172">
        <f>AM188*AN188</f>
        <v>0</v>
      </c>
      <c r="AM188" s="172">
        <f>SUMIFS('1-2 人员岗位信息'!I:I,'1-2 人员岗位信息'!$C:$C,"专业外包",'1-2 人员岗位信息'!$B:$B,$D188)</f>
        <v>0</v>
      </c>
      <c r="AN188" s="295"/>
      <c r="AO188" s="172">
        <f>AP188*AQ188</f>
        <v>0</v>
      </c>
      <c r="AP188" s="172">
        <f>SUMIFS('1-2 人员岗位信息'!J:J,'1-2 人员岗位信息'!$C:$C,"专业外包",'1-2 人员岗位信息'!$B:$B,$D188)</f>
        <v>0</v>
      </c>
      <c r="AQ188" s="295"/>
      <c r="AR188" s="172">
        <f>AS188*AT188</f>
        <v>0</v>
      </c>
      <c r="AS188" s="172">
        <f>SUMIFS('1-2 人员岗位信息'!K:K,'1-2 人员岗位信息'!$C:$C,"专业外包",'1-2 人员岗位信息'!$B:$B,$D188)</f>
        <v>0</v>
      </c>
      <c r="AT188" s="295"/>
      <c r="AU188" s="172">
        <f>AV188*AW188</f>
        <v>0</v>
      </c>
      <c r="AV188" s="172">
        <f>SUMIFS('1-2 人员岗位信息'!L:L,'1-2 人员岗位信息'!$C:$C,"专业外包",'1-2 人员岗位信息'!$B:$B,$D188)</f>
        <v>0</v>
      </c>
      <c r="AW188" s="295"/>
      <c r="AX188" s="172">
        <f>AY188*AZ188</f>
        <v>0</v>
      </c>
      <c r="AY188" s="172">
        <f>SUMIFS('1-2 人员岗位信息'!M:M,'1-2 人员岗位信息'!$C:$C,"专业外包",'1-2 人员岗位信息'!$B:$B,$D188)</f>
        <v>0</v>
      </c>
      <c r="AZ188" s="295"/>
      <c r="BA188" s="172">
        <f>BB188*BC188</f>
        <v>0</v>
      </c>
      <c r="BB188" s="172">
        <f>SUMIFS('1-2 人员岗位信息'!N:N,'1-2 人员岗位信息'!$C:$C,"专业外包",'1-2 人员岗位信息'!$B:$B,$D188)</f>
        <v>0</v>
      </c>
      <c r="BC188" s="295"/>
      <c r="BD188" s="172">
        <f>BE188*BF188</f>
        <v>0</v>
      </c>
      <c r="BE188" s="172">
        <f>SUMIFS('1-2 人员岗位信息'!O:O,'1-2 人员岗位信息'!$C:$C,"专业外包",'1-2 人员岗位信息'!$B:$B,$D188)</f>
        <v>0</v>
      </c>
      <c r="BF188" s="295"/>
      <c r="BG188" s="172">
        <f>BH188*BI188</f>
        <v>0</v>
      </c>
      <c r="BH188" s="172">
        <f>SUMIFS('1-2 人员岗位信息'!P:P,'1-2 人员岗位信息'!$C:$C,"专业外包",'1-2 人员岗位信息'!$B:$B,$D188)</f>
        <v>0</v>
      </c>
      <c r="BI188" s="295"/>
      <c r="BJ188" s="172">
        <f>BK188*BL188</f>
        <v>0</v>
      </c>
      <c r="BK188" s="172">
        <f>SUMIFS('1-2 人员岗位信息'!Q:Q,'1-2 人员岗位信息'!$C:$C,"专业外包",'1-2 人员岗位信息'!$B:$B,$D188)</f>
        <v>0</v>
      </c>
      <c r="BL188" s="304"/>
      <c r="BM188" s="308"/>
      <c r="BN188" s="312"/>
    </row>
    <row r="189" s="49" customFormat="1" ht="33.95" customHeight="1" outlineLevel="3" spans="2:66">
      <c r="B189" s="112" t="s">
        <v>787</v>
      </c>
      <c r="C189" s="113" t="s">
        <v>1113</v>
      </c>
      <c r="D189" s="49" t="s">
        <v>1114</v>
      </c>
      <c r="E189" s="112"/>
      <c r="F189" s="112"/>
      <c r="G189" s="112"/>
      <c r="H189" s="112">
        <f>H190+H196+H202</f>
        <v>0</v>
      </c>
      <c r="I189" s="112"/>
      <c r="J189" s="112"/>
      <c r="K189" s="112"/>
      <c r="L189" s="112"/>
      <c r="M189" s="112"/>
      <c r="N189" s="112"/>
      <c r="O189" s="112"/>
      <c r="P189" s="285"/>
      <c r="Q189" s="285"/>
      <c r="R189" s="285"/>
      <c r="S189" s="285"/>
      <c r="T189" s="285"/>
      <c r="U189" s="285"/>
      <c r="V189" s="285"/>
      <c r="W189" s="285"/>
      <c r="X189" s="285"/>
      <c r="Y189" s="285"/>
      <c r="Z189" s="285"/>
      <c r="AA189" s="285"/>
      <c r="AB189" s="112">
        <f>AB190+AB196+AB202</f>
        <v>0</v>
      </c>
      <c r="AC189" s="112">
        <f>AC190+AC196+AC202</f>
        <v>0</v>
      </c>
      <c r="AD189" s="112"/>
      <c r="AE189" s="112"/>
      <c r="AF189" s="112">
        <f>AF190+AF196+AF202</f>
        <v>0</v>
      </c>
      <c r="AG189" s="112"/>
      <c r="AH189" s="112"/>
      <c r="AI189" s="112">
        <f>AI190+AI196+AI202</f>
        <v>0</v>
      </c>
      <c r="AJ189" s="112"/>
      <c r="AK189" s="112"/>
      <c r="AL189" s="112">
        <f>AL190+AL196+AL202</f>
        <v>0</v>
      </c>
      <c r="AM189" s="112"/>
      <c r="AN189" s="112"/>
      <c r="AO189" s="112">
        <f>AO190+AO196+AO202</f>
        <v>0</v>
      </c>
      <c r="AP189" s="112"/>
      <c r="AQ189" s="112"/>
      <c r="AR189" s="112">
        <f>AR190+AR196+AR202</f>
        <v>0</v>
      </c>
      <c r="AS189" s="112"/>
      <c r="AT189" s="112"/>
      <c r="AU189" s="112">
        <f>AU190+AU196+AU202</f>
        <v>0</v>
      </c>
      <c r="AV189" s="112"/>
      <c r="AW189" s="112"/>
      <c r="AX189" s="112">
        <f>AX190+AX196+AX202</f>
        <v>0</v>
      </c>
      <c r="AY189" s="112"/>
      <c r="AZ189" s="112"/>
      <c r="BA189" s="112">
        <f>BA190+BA196+BA202</f>
        <v>0</v>
      </c>
      <c r="BB189" s="112"/>
      <c r="BC189" s="112"/>
      <c r="BD189" s="112">
        <f>BD190+BD196+BD202</f>
        <v>0</v>
      </c>
      <c r="BE189" s="112"/>
      <c r="BF189" s="112"/>
      <c r="BG189" s="112">
        <f>BG190+BG196+BG202</f>
        <v>0</v>
      </c>
      <c r="BH189" s="112"/>
      <c r="BI189" s="112"/>
      <c r="BJ189" s="112">
        <f>BJ190+BJ196+BJ202</f>
        <v>0</v>
      </c>
      <c r="BK189" s="112"/>
      <c r="BL189" s="302"/>
      <c r="BM189" s="308"/>
      <c r="BN189" s="310"/>
    </row>
    <row r="190" s="115" customFormat="1" ht="33.95" customHeight="1" outlineLevel="4" spans="2:66">
      <c r="B190" s="116" t="s">
        <v>787</v>
      </c>
      <c r="C190" s="117" t="s">
        <v>130</v>
      </c>
      <c r="D190" s="115" t="s">
        <v>109</v>
      </c>
      <c r="E190" s="116"/>
      <c r="F190" s="116"/>
      <c r="G190" s="116"/>
      <c r="H190" s="116">
        <f>SUM(H191:H195)</f>
        <v>0</v>
      </c>
      <c r="I190" s="116"/>
      <c r="J190" s="116"/>
      <c r="K190" s="116"/>
      <c r="L190" s="116"/>
      <c r="M190" s="116"/>
      <c r="N190" s="116"/>
      <c r="O190" s="116"/>
      <c r="P190" s="286"/>
      <c r="Q190" s="286"/>
      <c r="R190" s="286"/>
      <c r="S190" s="286"/>
      <c r="T190" s="286"/>
      <c r="U190" s="286"/>
      <c r="V190" s="286"/>
      <c r="W190" s="286"/>
      <c r="X190" s="286"/>
      <c r="Y190" s="286"/>
      <c r="Z190" s="286"/>
      <c r="AA190" s="286"/>
      <c r="AB190" s="116">
        <f>SUM(AB191:AB195)</f>
        <v>0</v>
      </c>
      <c r="AC190" s="116">
        <f>SUM(AC191:AC195)</f>
        <v>0</v>
      </c>
      <c r="AD190" s="116"/>
      <c r="AE190" s="116"/>
      <c r="AF190" s="116">
        <f>SUM(AF191:AF195)</f>
        <v>0</v>
      </c>
      <c r="AG190" s="116"/>
      <c r="AH190" s="116"/>
      <c r="AI190" s="116">
        <f>SUM(AI191:AI195)</f>
        <v>0</v>
      </c>
      <c r="AJ190" s="116"/>
      <c r="AK190" s="116"/>
      <c r="AL190" s="116">
        <f>SUM(AL191:AL195)</f>
        <v>0</v>
      </c>
      <c r="AM190" s="116"/>
      <c r="AN190" s="116"/>
      <c r="AO190" s="116">
        <f>SUM(AO191:AO195)</f>
        <v>0</v>
      </c>
      <c r="AP190" s="116"/>
      <c r="AQ190" s="116"/>
      <c r="AR190" s="116">
        <f>SUM(AR191:AR195)</f>
        <v>0</v>
      </c>
      <c r="AS190" s="116"/>
      <c r="AT190" s="116"/>
      <c r="AU190" s="116">
        <f>SUM(AU191:AU195)</f>
        <v>0</v>
      </c>
      <c r="AV190" s="116"/>
      <c r="AW190" s="116"/>
      <c r="AX190" s="116">
        <f>SUM(AX191:AX195)</f>
        <v>0</v>
      </c>
      <c r="AY190" s="116"/>
      <c r="AZ190" s="116"/>
      <c r="BA190" s="116">
        <f>SUM(BA191:BA195)</f>
        <v>0</v>
      </c>
      <c r="BB190" s="116"/>
      <c r="BC190" s="116"/>
      <c r="BD190" s="116">
        <f>SUM(BD191:BD195)</f>
        <v>0</v>
      </c>
      <c r="BE190" s="116"/>
      <c r="BF190" s="116"/>
      <c r="BG190" s="116">
        <f>SUM(BG191:BG195)</f>
        <v>0</v>
      </c>
      <c r="BH190" s="116"/>
      <c r="BI190" s="116"/>
      <c r="BJ190" s="116">
        <f>SUM(BJ191:BJ195)</f>
        <v>0</v>
      </c>
      <c r="BK190" s="116"/>
      <c r="BL190" s="303"/>
      <c r="BM190" s="308"/>
      <c r="BN190" s="311"/>
    </row>
    <row r="191" s="260" customFormat="1" ht="33.95" customHeight="1" outlineLevel="5" spans="2:66">
      <c r="B191" s="172" t="s">
        <v>792</v>
      </c>
      <c r="C191" s="280" t="s">
        <v>1115</v>
      </c>
      <c r="D191" s="260" t="s">
        <v>1116</v>
      </c>
      <c r="E191" s="172" t="s">
        <v>1117</v>
      </c>
      <c r="F191" s="172"/>
      <c r="G191" s="172" t="s">
        <v>796</v>
      </c>
      <c r="H191" s="172">
        <f>AB191</f>
        <v>0</v>
      </c>
      <c r="I191" s="172" t="s">
        <v>797</v>
      </c>
      <c r="J191" s="172" t="e">
        <f>SUM(AD191,AG191,AJ191,AM191,AP191,AS191,AV191,AY191,BB191,BE191,BH191,BK191)/N191</f>
        <v>#DIV/0!</v>
      </c>
      <c r="K191" s="172" t="s">
        <v>798</v>
      </c>
      <c r="L191" s="172" t="e">
        <f>H191/N191/J191</f>
        <v>#DIV/0!</v>
      </c>
      <c r="M191" s="172" t="s">
        <v>799</v>
      </c>
      <c r="N191" s="172">
        <f>COUNTIF(AD191,"&gt;0")+COUNTIF(AG191,"&gt;0")+COUNTIF(AJ191,"&gt;0")+COUNTIF(AM191,"&gt;0")+COUNTIF(AP191,"&gt;0")+COUNTIF(AS191,"&gt;0")+COUNTIF(AV191,"&gt;0")+COUNTIF(AY191,"&gt;0")+COUNTIF(BB191,"&gt;0")+COUNTIF(BE191,"&gt;0")+COUNTIF(BH191,"&gt;0")+COUNTIF(BK191,"&gt;0")</f>
        <v>0</v>
      </c>
      <c r="O191" s="172"/>
      <c r="P191" s="287"/>
      <c r="Q191" s="287"/>
      <c r="R191" s="287"/>
      <c r="S191" s="287"/>
      <c r="T191" s="287"/>
      <c r="U191" s="287"/>
      <c r="V191" s="287"/>
      <c r="W191" s="287"/>
      <c r="X191" s="287"/>
      <c r="Y191" s="287"/>
      <c r="Z191" s="287"/>
      <c r="AA191" s="287"/>
      <c r="AB191" s="172">
        <f>SUM(AC191,AF191,AI191,AL191,AO191,AR191,AU191,AX191,BA191,BD191,BG191,BJ191)</f>
        <v>0</v>
      </c>
      <c r="AC191" s="172">
        <f>AD191*AE191</f>
        <v>0</v>
      </c>
      <c r="AD191" s="172">
        <f>SUMIFS('1-2 人员岗位信息'!F:F,'1-2 人员岗位信息'!$C:$C,"自有人员",'1-2 人员岗位信息'!$B:$B,$D191)</f>
        <v>0</v>
      </c>
      <c r="AE191" s="295">
        <f>IFERROR(自有人工预算!E29/AD191,0)</f>
        <v>0</v>
      </c>
      <c r="AF191" s="172">
        <f>AG191*AH191</f>
        <v>0</v>
      </c>
      <c r="AG191" s="172">
        <f>SUMIFS('1-2 人员岗位信息'!G:G,'1-2 人员岗位信息'!$C:$C,"自有人员",'1-2 人员岗位信息'!$B:$B,$D191)</f>
        <v>0</v>
      </c>
      <c r="AH191" s="295">
        <f>IFERROR(自有人工预算!F29/AG191,0)</f>
        <v>0</v>
      </c>
      <c r="AI191" s="172">
        <f>AJ191*AK191</f>
        <v>0</v>
      </c>
      <c r="AJ191" s="172">
        <f>SUMIFS('1-2 人员岗位信息'!H:H,'1-2 人员岗位信息'!$C:$C,"自有人员",'1-2 人员岗位信息'!$B:$B,$D191)</f>
        <v>0</v>
      </c>
      <c r="AK191" s="295">
        <f>IFERROR(自有人工预算!G29/AJ191,0)</f>
        <v>0</v>
      </c>
      <c r="AL191" s="172">
        <f>AM191*AN191</f>
        <v>0</v>
      </c>
      <c r="AM191" s="172">
        <f>SUMIFS('1-2 人员岗位信息'!I:I,'1-2 人员岗位信息'!$C:$C,"自有人员",'1-2 人员岗位信息'!$B:$B,$D191)</f>
        <v>0</v>
      </c>
      <c r="AN191" s="295">
        <f>IFERROR(自有人工预算!H29/AM191,0)</f>
        <v>0</v>
      </c>
      <c r="AO191" s="172">
        <f>AP191*AQ191</f>
        <v>0</v>
      </c>
      <c r="AP191" s="172">
        <f>SUMIFS('1-2 人员岗位信息'!J:J,'1-2 人员岗位信息'!$C:$C,"自有人员",'1-2 人员岗位信息'!$B:$B,$D191)</f>
        <v>0</v>
      </c>
      <c r="AQ191" s="295">
        <f>IFERROR(自有人工预算!I29/AP191,0)</f>
        <v>0</v>
      </c>
      <c r="AR191" s="172">
        <f>AS191*AT191</f>
        <v>0</v>
      </c>
      <c r="AS191" s="172">
        <f>SUMIFS('1-2 人员岗位信息'!K:K,'1-2 人员岗位信息'!$C:$C,"自有人员",'1-2 人员岗位信息'!$B:$B,$D191)</f>
        <v>0</v>
      </c>
      <c r="AT191" s="295">
        <f>IFERROR(自有人工预算!J29/AS191,0)</f>
        <v>0</v>
      </c>
      <c r="AU191" s="172">
        <f>AV191*AW191</f>
        <v>0</v>
      </c>
      <c r="AV191" s="172">
        <f>SUMIFS('1-2 人员岗位信息'!L:L,'1-2 人员岗位信息'!$C:$C,"自有人员",'1-2 人员岗位信息'!$B:$B,$D191)</f>
        <v>0</v>
      </c>
      <c r="AW191" s="295">
        <f>IFERROR(自有人工预算!K29/AV191,0)</f>
        <v>0</v>
      </c>
      <c r="AX191" s="172">
        <f>AY191*AZ191</f>
        <v>0</v>
      </c>
      <c r="AY191" s="172">
        <f>SUMIFS('1-2 人员岗位信息'!M:M,'1-2 人员岗位信息'!$C:$C,"自有人员",'1-2 人员岗位信息'!$B:$B,$D191)</f>
        <v>0</v>
      </c>
      <c r="AZ191" s="295">
        <f>IFERROR(自有人工预算!L29/AY191,0)</f>
        <v>0</v>
      </c>
      <c r="BA191" s="172">
        <f>BB191*BC191</f>
        <v>0</v>
      </c>
      <c r="BB191" s="172">
        <f>SUMIFS('1-2 人员岗位信息'!N:N,'1-2 人员岗位信息'!$C:$C,"自有人员",'1-2 人员岗位信息'!$B:$B,$D191)</f>
        <v>0</v>
      </c>
      <c r="BC191" s="295">
        <f>IFERROR(自有人工预算!M29/BB191,0)</f>
        <v>0</v>
      </c>
      <c r="BD191" s="172">
        <f>BE191*BF191</f>
        <v>0</v>
      </c>
      <c r="BE191" s="172">
        <f>SUMIFS('1-2 人员岗位信息'!O:O,'1-2 人员岗位信息'!$C:$C,"自有人员",'1-2 人员岗位信息'!$B:$B,$D191)</f>
        <v>0</v>
      </c>
      <c r="BF191" s="295">
        <f>IFERROR(自有人工预算!N29/BE191,0)</f>
        <v>0</v>
      </c>
      <c r="BG191" s="172">
        <f>BH191*BI191</f>
        <v>0</v>
      </c>
      <c r="BH191" s="172">
        <f>SUMIFS('1-2 人员岗位信息'!P:P,'1-2 人员岗位信息'!$C:$C,"自有人员",'1-2 人员岗位信息'!$B:$B,$D191)</f>
        <v>0</v>
      </c>
      <c r="BI191" s="295">
        <f>IFERROR(自有人工预算!O29/BH191,0)</f>
        <v>0</v>
      </c>
      <c r="BJ191" s="172">
        <f>BK191*BL191</f>
        <v>0</v>
      </c>
      <c r="BK191" s="172">
        <f>SUMIFS('1-2 人员岗位信息'!Q:Q,'1-2 人员岗位信息'!$C:$C,"自有人员",'1-2 人员岗位信息'!$B:$B,$D191)</f>
        <v>0</v>
      </c>
      <c r="BL191" s="295">
        <f>IFERROR(自有人工预算!P29/BK191,0)</f>
        <v>0</v>
      </c>
      <c r="BM191" s="308"/>
      <c r="BN191" s="312"/>
    </row>
    <row r="192" s="260" customFormat="1" ht="33.95" customHeight="1" outlineLevel="5" spans="2:66">
      <c r="B192" s="172" t="s">
        <v>792</v>
      </c>
      <c r="C192" s="280" t="s">
        <v>1118</v>
      </c>
      <c r="D192" s="260" t="s">
        <v>1119</v>
      </c>
      <c r="E192" s="172" t="s">
        <v>1117</v>
      </c>
      <c r="F192" s="172"/>
      <c r="G192" s="172" t="s">
        <v>796</v>
      </c>
      <c r="H192" s="172">
        <f>AB192</f>
        <v>0</v>
      </c>
      <c r="I192" s="172" t="s">
        <v>797</v>
      </c>
      <c r="J192" s="172" t="e">
        <f>SUM(AD192,AG192,AJ192,AM192,AP192,AS192,AV192,AY192,BB192,BE192,BH192,BK192)/N192</f>
        <v>#DIV/0!</v>
      </c>
      <c r="K192" s="172" t="s">
        <v>798</v>
      </c>
      <c r="L192" s="172" t="e">
        <f>H192/N192/J192</f>
        <v>#DIV/0!</v>
      </c>
      <c r="M192" s="172" t="s">
        <v>799</v>
      </c>
      <c r="N192" s="172">
        <f>COUNTIF(AD192,"&gt;0")+COUNTIF(AG192,"&gt;0")+COUNTIF(AJ192,"&gt;0")+COUNTIF(AM192,"&gt;0")+COUNTIF(AP192,"&gt;0")+COUNTIF(AS192,"&gt;0")+COUNTIF(AV192,"&gt;0")+COUNTIF(AY192,"&gt;0")+COUNTIF(BB192,"&gt;0")+COUNTIF(BE192,"&gt;0")+COUNTIF(BH192,"&gt;0")+COUNTIF(BK192,"&gt;0")</f>
        <v>0</v>
      </c>
      <c r="O192" s="172"/>
      <c r="P192" s="287"/>
      <c r="Q192" s="287"/>
      <c r="R192" s="287"/>
      <c r="S192" s="287"/>
      <c r="T192" s="287"/>
      <c r="U192" s="287"/>
      <c r="V192" s="287"/>
      <c r="W192" s="287"/>
      <c r="X192" s="287"/>
      <c r="Y192" s="287"/>
      <c r="Z192" s="287"/>
      <c r="AA192" s="287"/>
      <c r="AB192" s="172">
        <f>SUM(AC192,AF192,AI192,AL192,AO192,AR192,AU192,AX192,BA192,BD192,BG192,BJ192)</f>
        <v>0</v>
      </c>
      <c r="AC192" s="172">
        <f>AD192*AE192</f>
        <v>0</v>
      </c>
      <c r="AD192" s="172">
        <f>SUMIFS('1-2 人员岗位信息'!F:F,'1-2 人员岗位信息'!$C:$C,"自有人员",'1-2 人员岗位信息'!$B:$B,$D192)</f>
        <v>0</v>
      </c>
      <c r="AE192" s="295"/>
      <c r="AF192" s="172">
        <f>AG192*AH192</f>
        <v>0</v>
      </c>
      <c r="AG192" s="172">
        <f>SUMIFS('1-2 人员岗位信息'!G:G,'1-2 人员岗位信息'!$C:$C,"自有人员",'1-2 人员岗位信息'!$B:$B,$D192)</f>
        <v>0</v>
      </c>
      <c r="AH192" s="295"/>
      <c r="AI192" s="172">
        <f>AJ192*AK192</f>
        <v>0</v>
      </c>
      <c r="AJ192" s="172">
        <f>SUMIFS('1-2 人员岗位信息'!H:H,'1-2 人员岗位信息'!$C:$C,"自有人员",'1-2 人员岗位信息'!$B:$B,$D192)</f>
        <v>0</v>
      </c>
      <c r="AK192" s="295"/>
      <c r="AL192" s="172">
        <f>AM192*AN192</f>
        <v>0</v>
      </c>
      <c r="AM192" s="172">
        <f>SUMIFS('1-2 人员岗位信息'!I:I,'1-2 人员岗位信息'!$C:$C,"自有人员",'1-2 人员岗位信息'!$B:$B,$D192)</f>
        <v>0</v>
      </c>
      <c r="AN192" s="295"/>
      <c r="AO192" s="172">
        <f>AP192*AQ192</f>
        <v>0</v>
      </c>
      <c r="AP192" s="172">
        <f>SUMIFS('1-2 人员岗位信息'!J:J,'1-2 人员岗位信息'!$C:$C,"自有人员",'1-2 人员岗位信息'!$B:$B,$D192)</f>
        <v>0</v>
      </c>
      <c r="AQ192" s="295"/>
      <c r="AR192" s="172">
        <f>AS192*AT192</f>
        <v>0</v>
      </c>
      <c r="AS192" s="172">
        <f>SUMIFS('1-2 人员岗位信息'!K:K,'1-2 人员岗位信息'!$C:$C,"自有人员",'1-2 人员岗位信息'!$B:$B,$D192)</f>
        <v>0</v>
      </c>
      <c r="AT192" s="295"/>
      <c r="AU192" s="172">
        <f>AV192*AW192</f>
        <v>0</v>
      </c>
      <c r="AV192" s="172">
        <f>SUMIFS('1-2 人员岗位信息'!L:L,'1-2 人员岗位信息'!$C:$C,"自有人员",'1-2 人员岗位信息'!$B:$B,$D192)</f>
        <v>0</v>
      </c>
      <c r="AW192" s="295"/>
      <c r="AX192" s="172">
        <f>AY192*AZ192</f>
        <v>0</v>
      </c>
      <c r="AY192" s="172">
        <f>SUMIFS('1-2 人员岗位信息'!M:M,'1-2 人员岗位信息'!$C:$C,"自有人员",'1-2 人员岗位信息'!$B:$B,$D192)</f>
        <v>0</v>
      </c>
      <c r="AZ192" s="295"/>
      <c r="BA192" s="172">
        <f>BB192*BC192</f>
        <v>0</v>
      </c>
      <c r="BB192" s="172">
        <f>SUMIFS('1-2 人员岗位信息'!N:N,'1-2 人员岗位信息'!$C:$C,"自有人员",'1-2 人员岗位信息'!$B:$B,$D192)</f>
        <v>0</v>
      </c>
      <c r="BC192" s="295"/>
      <c r="BD192" s="172">
        <f>BE192*BF192</f>
        <v>0</v>
      </c>
      <c r="BE192" s="172">
        <f>SUMIFS('1-2 人员岗位信息'!O:O,'1-2 人员岗位信息'!$C:$C,"自有人员",'1-2 人员岗位信息'!$B:$B,$D192)</f>
        <v>0</v>
      </c>
      <c r="BF192" s="295"/>
      <c r="BG192" s="172">
        <f>BH192*BI192</f>
        <v>0</v>
      </c>
      <c r="BH192" s="172">
        <f>SUMIFS('1-2 人员岗位信息'!P:P,'1-2 人员岗位信息'!$C:$C,"自有人员",'1-2 人员岗位信息'!$B:$B,$D192)</f>
        <v>0</v>
      </c>
      <c r="BI192" s="295"/>
      <c r="BJ192" s="172">
        <f>BK192*BL192</f>
        <v>0</v>
      </c>
      <c r="BK192" s="172">
        <f>SUMIFS('1-2 人员岗位信息'!Q:Q,'1-2 人员岗位信息'!$C:$C,"自有人员",'1-2 人员岗位信息'!$B:$B,$D192)</f>
        <v>0</v>
      </c>
      <c r="BL192" s="304"/>
      <c r="BM192" s="308"/>
      <c r="BN192" s="312"/>
    </row>
    <row r="193" s="260" customFormat="1" ht="33.95" customHeight="1" outlineLevel="5" spans="2:66">
      <c r="B193" s="172" t="s">
        <v>792</v>
      </c>
      <c r="C193" s="280" t="s">
        <v>1120</v>
      </c>
      <c r="D193" s="260" t="s">
        <v>1121</v>
      </c>
      <c r="E193" s="172" t="s">
        <v>1117</v>
      </c>
      <c r="F193" s="172"/>
      <c r="G193" s="172" t="s">
        <v>796</v>
      </c>
      <c r="H193" s="172">
        <f>AB193</f>
        <v>0</v>
      </c>
      <c r="I193" s="172" t="s">
        <v>797</v>
      </c>
      <c r="J193" s="172" t="e">
        <f>SUM(AD193,AG193,AJ193,AM193,AP193,AS193,AV193,AY193,BB193,BE193,BH193,BK193)/N193</f>
        <v>#DIV/0!</v>
      </c>
      <c r="K193" s="172" t="s">
        <v>798</v>
      </c>
      <c r="L193" s="172" t="e">
        <f>H193/N193/J193</f>
        <v>#DIV/0!</v>
      </c>
      <c r="M193" s="172" t="s">
        <v>799</v>
      </c>
      <c r="N193" s="172">
        <f>COUNTIF(AD193,"&gt;0")+COUNTIF(AG193,"&gt;0")+COUNTIF(AJ193,"&gt;0")+COUNTIF(AM193,"&gt;0")+COUNTIF(AP193,"&gt;0")+COUNTIF(AS193,"&gt;0")+COUNTIF(AV193,"&gt;0")+COUNTIF(AY193,"&gt;0")+COUNTIF(BB193,"&gt;0")+COUNTIF(BE193,"&gt;0")+COUNTIF(BH193,"&gt;0")+COUNTIF(BK193,"&gt;0")</f>
        <v>0</v>
      </c>
      <c r="O193" s="172"/>
      <c r="P193" s="287"/>
      <c r="Q193" s="287"/>
      <c r="R193" s="287"/>
      <c r="S193" s="287"/>
      <c r="T193" s="287"/>
      <c r="U193" s="287"/>
      <c r="V193" s="287"/>
      <c r="W193" s="287"/>
      <c r="X193" s="287"/>
      <c r="Y193" s="287"/>
      <c r="Z193" s="287"/>
      <c r="AA193" s="287"/>
      <c r="AB193" s="172">
        <f>SUM(AC193,AF193,AI193,AL193,AO193,AR193,AU193,AX193,BA193,BD193,BG193,BJ193)</f>
        <v>0</v>
      </c>
      <c r="AC193" s="172">
        <f>AD193*AE193</f>
        <v>0</v>
      </c>
      <c r="AD193" s="172">
        <f>SUMIFS('1-2 人员岗位信息'!F:F,'1-2 人员岗位信息'!$C:$C,"自有人员",'1-2 人员岗位信息'!$B:$B,$D193)</f>
        <v>0</v>
      </c>
      <c r="AE193" s="295"/>
      <c r="AF193" s="172">
        <f>AG193*AH193</f>
        <v>0</v>
      </c>
      <c r="AG193" s="172">
        <f>SUMIFS('1-2 人员岗位信息'!G:G,'1-2 人员岗位信息'!$C:$C,"自有人员",'1-2 人员岗位信息'!$B:$B,$D193)</f>
        <v>0</v>
      </c>
      <c r="AH193" s="295"/>
      <c r="AI193" s="172">
        <f>AJ193*AK193</f>
        <v>0</v>
      </c>
      <c r="AJ193" s="172">
        <f>SUMIFS('1-2 人员岗位信息'!H:H,'1-2 人员岗位信息'!$C:$C,"自有人员",'1-2 人员岗位信息'!$B:$B,$D193)</f>
        <v>0</v>
      </c>
      <c r="AK193" s="295"/>
      <c r="AL193" s="172">
        <f>AM193*AN193</f>
        <v>0</v>
      </c>
      <c r="AM193" s="172">
        <f>SUMIFS('1-2 人员岗位信息'!I:I,'1-2 人员岗位信息'!$C:$C,"自有人员",'1-2 人员岗位信息'!$B:$B,$D193)</f>
        <v>0</v>
      </c>
      <c r="AN193" s="295"/>
      <c r="AO193" s="172">
        <f>AP193*AQ193</f>
        <v>0</v>
      </c>
      <c r="AP193" s="172">
        <f>SUMIFS('1-2 人员岗位信息'!J:J,'1-2 人员岗位信息'!$C:$C,"自有人员",'1-2 人员岗位信息'!$B:$B,$D193)</f>
        <v>0</v>
      </c>
      <c r="AQ193" s="295"/>
      <c r="AR193" s="172">
        <f>AS193*AT193</f>
        <v>0</v>
      </c>
      <c r="AS193" s="172">
        <f>SUMIFS('1-2 人员岗位信息'!K:K,'1-2 人员岗位信息'!$C:$C,"自有人员",'1-2 人员岗位信息'!$B:$B,$D193)</f>
        <v>0</v>
      </c>
      <c r="AT193" s="295"/>
      <c r="AU193" s="172">
        <f>AV193*AW193</f>
        <v>0</v>
      </c>
      <c r="AV193" s="172">
        <f>SUMIFS('1-2 人员岗位信息'!L:L,'1-2 人员岗位信息'!$C:$C,"自有人员",'1-2 人员岗位信息'!$B:$B,$D193)</f>
        <v>0</v>
      </c>
      <c r="AW193" s="295"/>
      <c r="AX193" s="172">
        <f>AY193*AZ193</f>
        <v>0</v>
      </c>
      <c r="AY193" s="172">
        <f>SUMIFS('1-2 人员岗位信息'!M:M,'1-2 人员岗位信息'!$C:$C,"自有人员",'1-2 人员岗位信息'!$B:$B,$D193)</f>
        <v>0</v>
      </c>
      <c r="AZ193" s="295"/>
      <c r="BA193" s="172">
        <f>BB193*BC193</f>
        <v>0</v>
      </c>
      <c r="BB193" s="172">
        <f>SUMIFS('1-2 人员岗位信息'!N:N,'1-2 人员岗位信息'!$C:$C,"自有人员",'1-2 人员岗位信息'!$B:$B,$D193)</f>
        <v>0</v>
      </c>
      <c r="BC193" s="295"/>
      <c r="BD193" s="172">
        <f>BE193*BF193</f>
        <v>0</v>
      </c>
      <c r="BE193" s="172">
        <f>SUMIFS('1-2 人员岗位信息'!O:O,'1-2 人员岗位信息'!$C:$C,"自有人员",'1-2 人员岗位信息'!$B:$B,$D193)</f>
        <v>0</v>
      </c>
      <c r="BF193" s="295"/>
      <c r="BG193" s="172">
        <f>BH193*BI193</f>
        <v>0</v>
      </c>
      <c r="BH193" s="172">
        <f>SUMIFS('1-2 人员岗位信息'!P:P,'1-2 人员岗位信息'!$C:$C,"自有人员",'1-2 人员岗位信息'!$B:$B,$D193)</f>
        <v>0</v>
      </c>
      <c r="BI193" s="295"/>
      <c r="BJ193" s="172">
        <f>BK193*BL193</f>
        <v>0</v>
      </c>
      <c r="BK193" s="172">
        <f>SUMIFS('1-2 人员岗位信息'!Q:Q,'1-2 人员岗位信息'!$C:$C,"自有人员",'1-2 人员岗位信息'!$B:$B,$D193)</f>
        <v>0</v>
      </c>
      <c r="BL193" s="304"/>
      <c r="BM193" s="308"/>
      <c r="BN193" s="312"/>
    </row>
    <row r="194" s="260" customFormat="1" ht="33.95" customHeight="1" outlineLevel="5" spans="2:66">
      <c r="B194" s="172" t="s">
        <v>792</v>
      </c>
      <c r="C194" s="280" t="s">
        <v>1122</v>
      </c>
      <c r="D194" s="260" t="s">
        <v>1123</v>
      </c>
      <c r="E194" s="172" t="s">
        <v>1117</v>
      </c>
      <c r="F194" s="172"/>
      <c r="G194" s="172" t="s">
        <v>796</v>
      </c>
      <c r="H194" s="172">
        <f>AB194</f>
        <v>0</v>
      </c>
      <c r="I194" s="172" t="s">
        <v>797</v>
      </c>
      <c r="J194" s="172" t="e">
        <f>SUM(AD194,AG194,AJ194,AM194,AP194,AS194,AV194,AY194,BB194,BE194,BH194,BK194)/N194</f>
        <v>#DIV/0!</v>
      </c>
      <c r="K194" s="172" t="s">
        <v>798</v>
      </c>
      <c r="L194" s="172" t="e">
        <f>H194/N194/J194</f>
        <v>#DIV/0!</v>
      </c>
      <c r="M194" s="172" t="s">
        <v>799</v>
      </c>
      <c r="N194" s="172">
        <f>COUNTIF(AD194,"&gt;0")+COUNTIF(AG194,"&gt;0")+COUNTIF(AJ194,"&gt;0")+COUNTIF(AM194,"&gt;0")+COUNTIF(AP194,"&gt;0")+COUNTIF(AS194,"&gt;0")+COUNTIF(AV194,"&gt;0")+COUNTIF(AY194,"&gt;0")+COUNTIF(BB194,"&gt;0")+COUNTIF(BE194,"&gt;0")+COUNTIF(BH194,"&gt;0")+COUNTIF(BK194,"&gt;0")</f>
        <v>0</v>
      </c>
      <c r="O194" s="172"/>
      <c r="P194" s="287"/>
      <c r="Q194" s="287"/>
      <c r="R194" s="287"/>
      <c r="S194" s="287"/>
      <c r="T194" s="287"/>
      <c r="U194" s="287"/>
      <c r="V194" s="287"/>
      <c r="W194" s="287"/>
      <c r="X194" s="287"/>
      <c r="Y194" s="287"/>
      <c r="Z194" s="287"/>
      <c r="AA194" s="287"/>
      <c r="AB194" s="172">
        <f>SUM(AC194,AF194,AI194,AL194,AO194,AR194,AU194,AX194,BA194,BD194,BG194,BJ194)</f>
        <v>0</v>
      </c>
      <c r="AC194" s="172">
        <f>AD194*AE194</f>
        <v>0</v>
      </c>
      <c r="AD194" s="172">
        <f>SUMIFS('1-2 人员岗位信息'!F:F,'1-2 人员岗位信息'!$C:$C,"自有人员",'1-2 人员岗位信息'!$B:$B,$D194)</f>
        <v>0</v>
      </c>
      <c r="AE194" s="295"/>
      <c r="AF194" s="172">
        <f>AG194*AH194</f>
        <v>0</v>
      </c>
      <c r="AG194" s="172">
        <f>SUMIFS('1-2 人员岗位信息'!G:G,'1-2 人员岗位信息'!$C:$C,"自有人员",'1-2 人员岗位信息'!$B:$B,$D194)</f>
        <v>0</v>
      </c>
      <c r="AH194" s="295"/>
      <c r="AI194" s="172">
        <f>AJ194*AK194</f>
        <v>0</v>
      </c>
      <c r="AJ194" s="172">
        <f>SUMIFS('1-2 人员岗位信息'!H:H,'1-2 人员岗位信息'!$C:$C,"自有人员",'1-2 人员岗位信息'!$B:$B,$D194)</f>
        <v>0</v>
      </c>
      <c r="AK194" s="295"/>
      <c r="AL194" s="172">
        <f>AM194*AN194</f>
        <v>0</v>
      </c>
      <c r="AM194" s="172">
        <f>SUMIFS('1-2 人员岗位信息'!I:I,'1-2 人员岗位信息'!$C:$C,"自有人员",'1-2 人员岗位信息'!$B:$B,$D194)</f>
        <v>0</v>
      </c>
      <c r="AN194" s="295"/>
      <c r="AO194" s="172">
        <f>AP194*AQ194</f>
        <v>0</v>
      </c>
      <c r="AP194" s="172">
        <f>SUMIFS('1-2 人员岗位信息'!J:J,'1-2 人员岗位信息'!$C:$C,"自有人员",'1-2 人员岗位信息'!$B:$B,$D194)</f>
        <v>0</v>
      </c>
      <c r="AQ194" s="295"/>
      <c r="AR194" s="172">
        <f>AS194*AT194</f>
        <v>0</v>
      </c>
      <c r="AS194" s="172">
        <f>SUMIFS('1-2 人员岗位信息'!K:K,'1-2 人员岗位信息'!$C:$C,"自有人员",'1-2 人员岗位信息'!$B:$B,$D194)</f>
        <v>0</v>
      </c>
      <c r="AT194" s="295"/>
      <c r="AU194" s="172">
        <f>AV194*AW194</f>
        <v>0</v>
      </c>
      <c r="AV194" s="172">
        <f>SUMIFS('1-2 人员岗位信息'!L:L,'1-2 人员岗位信息'!$C:$C,"自有人员",'1-2 人员岗位信息'!$B:$B,$D194)</f>
        <v>0</v>
      </c>
      <c r="AW194" s="295"/>
      <c r="AX194" s="172">
        <f>AY194*AZ194</f>
        <v>0</v>
      </c>
      <c r="AY194" s="172">
        <f>SUMIFS('1-2 人员岗位信息'!M:M,'1-2 人员岗位信息'!$C:$C,"自有人员",'1-2 人员岗位信息'!$B:$B,$D194)</f>
        <v>0</v>
      </c>
      <c r="AZ194" s="295"/>
      <c r="BA194" s="172">
        <f>BB194*BC194</f>
        <v>0</v>
      </c>
      <c r="BB194" s="172">
        <f>SUMIFS('1-2 人员岗位信息'!N:N,'1-2 人员岗位信息'!$C:$C,"自有人员",'1-2 人员岗位信息'!$B:$B,$D194)</f>
        <v>0</v>
      </c>
      <c r="BC194" s="295"/>
      <c r="BD194" s="172">
        <f>BE194*BF194</f>
        <v>0</v>
      </c>
      <c r="BE194" s="172">
        <f>SUMIFS('1-2 人员岗位信息'!O:O,'1-2 人员岗位信息'!$C:$C,"自有人员",'1-2 人员岗位信息'!$B:$B,$D194)</f>
        <v>0</v>
      </c>
      <c r="BF194" s="295"/>
      <c r="BG194" s="172">
        <f>BH194*BI194</f>
        <v>0</v>
      </c>
      <c r="BH194" s="172">
        <f>SUMIFS('1-2 人员岗位信息'!P:P,'1-2 人员岗位信息'!$C:$C,"自有人员",'1-2 人员岗位信息'!$B:$B,$D194)</f>
        <v>0</v>
      </c>
      <c r="BI194" s="295"/>
      <c r="BJ194" s="172">
        <f>BK194*BL194</f>
        <v>0</v>
      </c>
      <c r="BK194" s="172">
        <f>SUMIFS('1-2 人员岗位信息'!Q:Q,'1-2 人员岗位信息'!$C:$C,"自有人员",'1-2 人员岗位信息'!$B:$B,$D194)</f>
        <v>0</v>
      </c>
      <c r="BL194" s="304"/>
      <c r="BM194" s="308"/>
      <c r="BN194" s="312"/>
    </row>
    <row r="195" s="260" customFormat="1" ht="33.95" customHeight="1" outlineLevel="5" spans="2:66">
      <c r="B195" s="172" t="s">
        <v>792</v>
      </c>
      <c r="C195" s="280" t="s">
        <v>1124</v>
      </c>
      <c r="D195" s="260" t="s">
        <v>1125</v>
      </c>
      <c r="E195" s="172" t="s">
        <v>1117</v>
      </c>
      <c r="F195" s="172"/>
      <c r="G195" s="172" t="s">
        <v>796</v>
      </c>
      <c r="H195" s="172">
        <f>AB195</f>
        <v>0</v>
      </c>
      <c r="I195" s="172" t="s">
        <v>797</v>
      </c>
      <c r="J195" s="172" t="e">
        <f>SUM(AD195,AG195,AJ195,AM195,AP195,AS195,AV195,AY195,BB195,BE195,BH195,BK195)/N195</f>
        <v>#DIV/0!</v>
      </c>
      <c r="K195" s="172" t="s">
        <v>798</v>
      </c>
      <c r="L195" s="172" t="e">
        <f>H195/N195/J195</f>
        <v>#DIV/0!</v>
      </c>
      <c r="M195" s="172" t="s">
        <v>799</v>
      </c>
      <c r="N195" s="172">
        <f>COUNTIF(AD195,"&gt;0")+COUNTIF(AG195,"&gt;0")+COUNTIF(AJ195,"&gt;0")+COUNTIF(AM195,"&gt;0")+COUNTIF(AP195,"&gt;0")+COUNTIF(AS195,"&gt;0")+COUNTIF(AV195,"&gt;0")+COUNTIF(AY195,"&gt;0")+COUNTIF(BB195,"&gt;0")+COUNTIF(BE195,"&gt;0")+COUNTIF(BH195,"&gt;0")+COUNTIF(BK195,"&gt;0")</f>
        <v>0</v>
      </c>
      <c r="O195" s="172"/>
      <c r="P195" s="287"/>
      <c r="Q195" s="287"/>
      <c r="R195" s="287"/>
      <c r="S195" s="287"/>
      <c r="T195" s="287"/>
      <c r="U195" s="287"/>
      <c r="V195" s="287"/>
      <c r="W195" s="287"/>
      <c r="X195" s="287"/>
      <c r="Y195" s="287"/>
      <c r="Z195" s="287"/>
      <c r="AA195" s="287"/>
      <c r="AB195" s="172">
        <f>SUM(AC195,AF195,AI195,AL195,AO195,AR195,AU195,AX195,BA195,BD195,BG195,BJ195)</f>
        <v>0</v>
      </c>
      <c r="AC195" s="172">
        <f>AD195*AE195</f>
        <v>0</v>
      </c>
      <c r="AD195" s="172">
        <f>SUMIFS('1-2 人员岗位信息'!F:F,'1-2 人员岗位信息'!$C:$C,"自有人员",'1-2 人员岗位信息'!$B:$B,$D195)</f>
        <v>0</v>
      </c>
      <c r="AE195" s="295"/>
      <c r="AF195" s="172">
        <f>AG195*AH195</f>
        <v>0</v>
      </c>
      <c r="AG195" s="172">
        <f>SUMIFS('1-2 人员岗位信息'!G:G,'1-2 人员岗位信息'!$C:$C,"自有人员",'1-2 人员岗位信息'!$B:$B,$D195)</f>
        <v>0</v>
      </c>
      <c r="AH195" s="295"/>
      <c r="AI195" s="172">
        <f>AJ195*AK195</f>
        <v>0</v>
      </c>
      <c r="AJ195" s="172">
        <f>SUMIFS('1-2 人员岗位信息'!H:H,'1-2 人员岗位信息'!$C:$C,"自有人员",'1-2 人员岗位信息'!$B:$B,$D195)</f>
        <v>0</v>
      </c>
      <c r="AK195" s="295"/>
      <c r="AL195" s="172">
        <f>AM195*AN195</f>
        <v>0</v>
      </c>
      <c r="AM195" s="172">
        <f>SUMIFS('1-2 人员岗位信息'!I:I,'1-2 人员岗位信息'!$C:$C,"自有人员",'1-2 人员岗位信息'!$B:$B,$D195)</f>
        <v>0</v>
      </c>
      <c r="AN195" s="295"/>
      <c r="AO195" s="172">
        <f>AP195*AQ195</f>
        <v>0</v>
      </c>
      <c r="AP195" s="172">
        <f>SUMIFS('1-2 人员岗位信息'!J:J,'1-2 人员岗位信息'!$C:$C,"自有人员",'1-2 人员岗位信息'!$B:$B,$D195)</f>
        <v>0</v>
      </c>
      <c r="AQ195" s="295"/>
      <c r="AR195" s="172">
        <f>AS195*AT195</f>
        <v>0</v>
      </c>
      <c r="AS195" s="172">
        <f>SUMIFS('1-2 人员岗位信息'!K:K,'1-2 人员岗位信息'!$C:$C,"自有人员",'1-2 人员岗位信息'!$B:$B,$D195)</f>
        <v>0</v>
      </c>
      <c r="AT195" s="295"/>
      <c r="AU195" s="172">
        <f>AV195*AW195</f>
        <v>0</v>
      </c>
      <c r="AV195" s="172">
        <f>SUMIFS('1-2 人员岗位信息'!L:L,'1-2 人员岗位信息'!$C:$C,"自有人员",'1-2 人员岗位信息'!$B:$B,$D195)</f>
        <v>0</v>
      </c>
      <c r="AW195" s="295"/>
      <c r="AX195" s="172">
        <f>AY195*AZ195</f>
        <v>0</v>
      </c>
      <c r="AY195" s="172">
        <f>SUMIFS('1-2 人员岗位信息'!M:M,'1-2 人员岗位信息'!$C:$C,"自有人员",'1-2 人员岗位信息'!$B:$B,$D195)</f>
        <v>0</v>
      </c>
      <c r="AZ195" s="295"/>
      <c r="BA195" s="172">
        <f>BB195*BC195</f>
        <v>0</v>
      </c>
      <c r="BB195" s="172">
        <f>SUMIFS('1-2 人员岗位信息'!N:N,'1-2 人员岗位信息'!$C:$C,"自有人员",'1-2 人员岗位信息'!$B:$B,$D195)</f>
        <v>0</v>
      </c>
      <c r="BC195" s="295"/>
      <c r="BD195" s="172">
        <f>BE195*BF195</f>
        <v>0</v>
      </c>
      <c r="BE195" s="172">
        <f>SUMIFS('1-2 人员岗位信息'!O:O,'1-2 人员岗位信息'!$C:$C,"自有人员",'1-2 人员岗位信息'!$B:$B,$D195)</f>
        <v>0</v>
      </c>
      <c r="BF195" s="295"/>
      <c r="BG195" s="172">
        <f>BH195*BI195</f>
        <v>0</v>
      </c>
      <c r="BH195" s="172">
        <f>SUMIFS('1-2 人员岗位信息'!P:P,'1-2 人员岗位信息'!$C:$C,"自有人员",'1-2 人员岗位信息'!$B:$B,$D195)</f>
        <v>0</v>
      </c>
      <c r="BI195" s="295"/>
      <c r="BJ195" s="172">
        <f>BK195*BL195</f>
        <v>0</v>
      </c>
      <c r="BK195" s="172">
        <f>SUMIFS('1-2 人员岗位信息'!Q:Q,'1-2 人员岗位信息'!$C:$C,"自有人员",'1-2 人员岗位信息'!$B:$B,$D195)</f>
        <v>0</v>
      </c>
      <c r="BL195" s="304"/>
      <c r="BM195" s="308"/>
      <c r="BN195" s="312"/>
    </row>
    <row r="196" s="115" customFormat="1" ht="33.95" customHeight="1" outlineLevel="4" spans="2:66">
      <c r="B196" s="116" t="s">
        <v>787</v>
      </c>
      <c r="C196" s="117" t="s">
        <v>75</v>
      </c>
      <c r="D196" s="115" t="s">
        <v>68</v>
      </c>
      <c r="E196" s="116"/>
      <c r="F196" s="116"/>
      <c r="G196" s="116"/>
      <c r="H196" s="116">
        <f>SUM(H197:H201)</f>
        <v>0</v>
      </c>
      <c r="I196" s="116"/>
      <c r="J196" s="116"/>
      <c r="K196" s="116"/>
      <c r="L196" s="116"/>
      <c r="M196" s="116"/>
      <c r="N196" s="116"/>
      <c r="O196" s="116"/>
      <c r="P196" s="286"/>
      <c r="Q196" s="286"/>
      <c r="R196" s="286"/>
      <c r="S196" s="286"/>
      <c r="T196" s="286"/>
      <c r="U196" s="286"/>
      <c r="V196" s="286"/>
      <c r="W196" s="286"/>
      <c r="X196" s="286"/>
      <c r="Y196" s="286"/>
      <c r="Z196" s="286"/>
      <c r="AA196" s="286"/>
      <c r="AB196" s="116">
        <f>SUM(AB197:AB201)</f>
        <v>0</v>
      </c>
      <c r="AC196" s="116">
        <f>SUM(AC197:AC201)</f>
        <v>0</v>
      </c>
      <c r="AD196" s="116"/>
      <c r="AE196" s="116"/>
      <c r="AF196" s="116">
        <f>SUM(AF197:AF201)</f>
        <v>0</v>
      </c>
      <c r="AG196" s="116"/>
      <c r="AH196" s="116"/>
      <c r="AI196" s="116">
        <f>SUM(AI197:AI201)</f>
        <v>0</v>
      </c>
      <c r="AJ196" s="116"/>
      <c r="AK196" s="116"/>
      <c r="AL196" s="116">
        <f>SUM(AL197:AL201)</f>
        <v>0</v>
      </c>
      <c r="AM196" s="116"/>
      <c r="AN196" s="116"/>
      <c r="AO196" s="116">
        <f>SUM(AO197:AO201)</f>
        <v>0</v>
      </c>
      <c r="AP196" s="116"/>
      <c r="AQ196" s="116"/>
      <c r="AR196" s="116">
        <f>SUM(AR197:AR201)</f>
        <v>0</v>
      </c>
      <c r="AS196" s="116"/>
      <c r="AT196" s="116"/>
      <c r="AU196" s="116">
        <f>SUM(AU197:AU201)</f>
        <v>0</v>
      </c>
      <c r="AV196" s="116"/>
      <c r="AW196" s="116"/>
      <c r="AX196" s="116">
        <f>SUM(AX197:AX201)</f>
        <v>0</v>
      </c>
      <c r="AY196" s="116"/>
      <c r="AZ196" s="116"/>
      <c r="BA196" s="116">
        <f>SUM(BA197:BA201)</f>
        <v>0</v>
      </c>
      <c r="BB196" s="116"/>
      <c r="BC196" s="116"/>
      <c r="BD196" s="116">
        <f>SUM(BD197:BD201)</f>
        <v>0</v>
      </c>
      <c r="BE196" s="116"/>
      <c r="BF196" s="116"/>
      <c r="BG196" s="116">
        <f>SUM(BG197:BG201)</f>
        <v>0</v>
      </c>
      <c r="BH196" s="116"/>
      <c r="BI196" s="116"/>
      <c r="BJ196" s="116">
        <f>SUM(BJ197:BJ201)</f>
        <v>0</v>
      </c>
      <c r="BK196" s="116"/>
      <c r="BL196" s="303"/>
      <c r="BM196" s="308"/>
      <c r="BN196" s="311"/>
    </row>
    <row r="197" s="260" customFormat="1" ht="33.95" customHeight="1" outlineLevel="5" spans="2:66">
      <c r="B197" s="172" t="s">
        <v>792</v>
      </c>
      <c r="C197" s="280" t="s">
        <v>1126</v>
      </c>
      <c r="D197" s="260" t="s">
        <v>1116</v>
      </c>
      <c r="E197" s="172" t="s">
        <v>1127</v>
      </c>
      <c r="F197" s="172"/>
      <c r="G197" s="172" t="s">
        <v>796</v>
      </c>
      <c r="H197" s="172">
        <f>AB197</f>
        <v>0</v>
      </c>
      <c r="I197" s="172" t="s">
        <v>797</v>
      </c>
      <c r="J197" s="172" t="e">
        <f>SUM(AD197,AG197,AJ197,AM197,AP197,AS197,AV197,AY197,BB197,BE197,BH197,BK197)/N197</f>
        <v>#DIV/0!</v>
      </c>
      <c r="K197" s="172" t="s">
        <v>798</v>
      </c>
      <c r="L197" s="172" t="e">
        <f>H197/N197/J197</f>
        <v>#DIV/0!</v>
      </c>
      <c r="M197" s="172" t="s">
        <v>799</v>
      </c>
      <c r="N197" s="172">
        <f>COUNTIF(AD197,"&gt;0")+COUNTIF(AG197,"&gt;0")+COUNTIF(AJ197,"&gt;0")+COUNTIF(AM197,"&gt;0")+COUNTIF(AP197,"&gt;0")+COUNTIF(AS197,"&gt;0")+COUNTIF(AV197,"&gt;0")+COUNTIF(AY197,"&gt;0")+COUNTIF(BB197,"&gt;0")+COUNTIF(BE197,"&gt;0")+COUNTIF(BH197,"&gt;0")+COUNTIF(BK197,"&gt;0")</f>
        <v>0</v>
      </c>
      <c r="O197" s="172"/>
      <c r="P197" s="287"/>
      <c r="Q197" s="287"/>
      <c r="R197" s="287"/>
      <c r="S197" s="287"/>
      <c r="T197" s="287"/>
      <c r="U197" s="287"/>
      <c r="V197" s="287"/>
      <c r="W197" s="287"/>
      <c r="X197" s="287"/>
      <c r="Y197" s="287"/>
      <c r="Z197" s="287"/>
      <c r="AA197" s="287"/>
      <c r="AB197" s="172">
        <f>SUM(AC197,AF197,AI197,AL197,AO197,AR197,AU197,AX197,BA197,BD197,BG197,BJ197)</f>
        <v>0</v>
      </c>
      <c r="AC197" s="172">
        <f>AD197*AE197</f>
        <v>0</v>
      </c>
      <c r="AD197" s="172">
        <f>SUMIFS('1-2 人员岗位信息'!F:F,'1-2 人员岗位信息'!$C:$C,"劳务派遣",'1-2 人员岗位信息'!$B:$B,$D197)</f>
        <v>0</v>
      </c>
      <c r="AE197" s="295"/>
      <c r="AF197" s="172">
        <f>AG197*AH197</f>
        <v>0</v>
      </c>
      <c r="AG197" s="172">
        <f>SUMIFS('1-2 人员岗位信息'!G:G,'1-2 人员岗位信息'!$C:$C,"劳务派遣",'1-2 人员岗位信息'!$B:$B,$D197)</f>
        <v>0</v>
      </c>
      <c r="AH197" s="295"/>
      <c r="AI197" s="172">
        <f>AJ197*AK197</f>
        <v>0</v>
      </c>
      <c r="AJ197" s="172">
        <f>SUMIFS('1-2 人员岗位信息'!H:H,'1-2 人员岗位信息'!$C:$C,"劳务派遣",'1-2 人员岗位信息'!$B:$B,$D197)</f>
        <v>0</v>
      </c>
      <c r="AK197" s="295"/>
      <c r="AL197" s="172">
        <f>AM197*AN197</f>
        <v>0</v>
      </c>
      <c r="AM197" s="172">
        <f>SUMIFS('1-2 人员岗位信息'!I:I,'1-2 人员岗位信息'!$C:$C,"劳务派遣",'1-2 人员岗位信息'!$B:$B,$D197)</f>
        <v>0</v>
      </c>
      <c r="AN197" s="295"/>
      <c r="AO197" s="172">
        <f>AP197*AQ197</f>
        <v>0</v>
      </c>
      <c r="AP197" s="172">
        <f>SUMIFS('1-2 人员岗位信息'!J:J,'1-2 人员岗位信息'!$C:$C,"劳务派遣",'1-2 人员岗位信息'!$B:$B,$D197)</f>
        <v>0</v>
      </c>
      <c r="AQ197" s="295"/>
      <c r="AR197" s="172">
        <f>AS197*AT197</f>
        <v>0</v>
      </c>
      <c r="AS197" s="172">
        <f>SUMIFS('1-2 人员岗位信息'!K:K,'1-2 人员岗位信息'!$C:$C,"劳务派遣",'1-2 人员岗位信息'!$B:$B,$D197)</f>
        <v>0</v>
      </c>
      <c r="AT197" s="295"/>
      <c r="AU197" s="172">
        <f>AV197*AW197</f>
        <v>0</v>
      </c>
      <c r="AV197" s="172">
        <f>SUMIFS('1-2 人员岗位信息'!L:L,'1-2 人员岗位信息'!$C:$C,"劳务派遣",'1-2 人员岗位信息'!$B:$B,$D197)</f>
        <v>0</v>
      </c>
      <c r="AW197" s="295"/>
      <c r="AX197" s="172">
        <f>AY197*AZ197</f>
        <v>0</v>
      </c>
      <c r="AY197" s="172">
        <f>SUMIFS('1-2 人员岗位信息'!M:M,'1-2 人员岗位信息'!$C:$C,"劳务派遣",'1-2 人员岗位信息'!$B:$B,$D197)</f>
        <v>0</v>
      </c>
      <c r="AZ197" s="295"/>
      <c r="BA197" s="172">
        <f>BB197*BC197</f>
        <v>0</v>
      </c>
      <c r="BB197" s="172">
        <f>SUMIFS('1-2 人员岗位信息'!N:N,'1-2 人员岗位信息'!$C:$C,"劳务派遣",'1-2 人员岗位信息'!$B:$B,$D197)</f>
        <v>0</v>
      </c>
      <c r="BC197" s="295"/>
      <c r="BD197" s="172">
        <f>BE197*BF197</f>
        <v>0</v>
      </c>
      <c r="BE197" s="172">
        <f>SUMIFS('1-2 人员岗位信息'!O:O,'1-2 人员岗位信息'!$C:$C,"劳务派遣",'1-2 人员岗位信息'!$B:$B,$D197)</f>
        <v>0</v>
      </c>
      <c r="BF197" s="295"/>
      <c r="BG197" s="172">
        <f>BH197*BI197</f>
        <v>0</v>
      </c>
      <c r="BH197" s="172">
        <f>SUMIFS('1-2 人员岗位信息'!P:P,'1-2 人员岗位信息'!$C:$C,"劳务派遣",'1-2 人员岗位信息'!$B:$B,$D197)</f>
        <v>0</v>
      </c>
      <c r="BI197" s="295"/>
      <c r="BJ197" s="172">
        <f>BK197*BL197</f>
        <v>0</v>
      </c>
      <c r="BK197" s="172">
        <f>SUMIFS('1-2 人员岗位信息'!Q:Q,'1-2 人员岗位信息'!$C:$C,"劳务派遣",'1-2 人员岗位信息'!$B:$B,$D197)</f>
        <v>0</v>
      </c>
      <c r="BL197" s="304"/>
      <c r="BM197" s="308"/>
      <c r="BN197" s="312"/>
    </row>
    <row r="198" s="260" customFormat="1" ht="33.95" customHeight="1" outlineLevel="5" spans="2:66">
      <c r="B198" s="172" t="s">
        <v>792</v>
      </c>
      <c r="C198" s="280" t="s">
        <v>1128</v>
      </c>
      <c r="D198" s="260" t="s">
        <v>1119</v>
      </c>
      <c r="E198" s="172" t="s">
        <v>1127</v>
      </c>
      <c r="F198" s="172"/>
      <c r="G198" s="172" t="s">
        <v>796</v>
      </c>
      <c r="H198" s="172">
        <f>AB198</f>
        <v>0</v>
      </c>
      <c r="I198" s="172" t="s">
        <v>797</v>
      </c>
      <c r="J198" s="172" t="e">
        <f>SUM(AD198,AG198,AJ198,AM198,AP198,AS198,AV198,AY198,BB198,BE198,BH198,BK198)/N198</f>
        <v>#DIV/0!</v>
      </c>
      <c r="K198" s="172" t="s">
        <v>798</v>
      </c>
      <c r="L198" s="172" t="e">
        <f>H198/N198/J198</f>
        <v>#DIV/0!</v>
      </c>
      <c r="M198" s="172" t="s">
        <v>799</v>
      </c>
      <c r="N198" s="172">
        <f>COUNTIF(AD198,"&gt;0")+COUNTIF(AG198,"&gt;0")+COUNTIF(AJ198,"&gt;0")+COUNTIF(AM198,"&gt;0")+COUNTIF(AP198,"&gt;0")+COUNTIF(AS198,"&gt;0")+COUNTIF(AV198,"&gt;0")+COUNTIF(AY198,"&gt;0")+COUNTIF(BB198,"&gt;0")+COUNTIF(BE198,"&gt;0")+COUNTIF(BH198,"&gt;0")+COUNTIF(BK198,"&gt;0")</f>
        <v>0</v>
      </c>
      <c r="O198" s="172"/>
      <c r="P198" s="287"/>
      <c r="Q198" s="287"/>
      <c r="R198" s="287"/>
      <c r="S198" s="287"/>
      <c r="T198" s="287"/>
      <c r="U198" s="287"/>
      <c r="V198" s="287"/>
      <c r="W198" s="287"/>
      <c r="X198" s="287"/>
      <c r="Y198" s="287"/>
      <c r="Z198" s="287"/>
      <c r="AA198" s="287"/>
      <c r="AB198" s="172">
        <f>SUM(AC198,AF198,AI198,AL198,AO198,AR198,AU198,AX198,BA198,BD198,BG198,BJ198)</f>
        <v>0</v>
      </c>
      <c r="AC198" s="172">
        <f>AD198*AE198</f>
        <v>0</v>
      </c>
      <c r="AD198" s="172">
        <f>SUMIFS('1-2 人员岗位信息'!F:F,'1-2 人员岗位信息'!$C:$C,"劳务派遣",'1-2 人员岗位信息'!$B:$B,$D198)</f>
        <v>0</v>
      </c>
      <c r="AE198" s="295"/>
      <c r="AF198" s="172">
        <f>AG198*AH198</f>
        <v>0</v>
      </c>
      <c r="AG198" s="172">
        <f>SUMIFS('1-2 人员岗位信息'!G:G,'1-2 人员岗位信息'!$C:$C,"劳务派遣",'1-2 人员岗位信息'!$B:$B,$D198)</f>
        <v>0</v>
      </c>
      <c r="AH198" s="295"/>
      <c r="AI198" s="172">
        <f>AJ198*AK198</f>
        <v>0</v>
      </c>
      <c r="AJ198" s="172">
        <f>SUMIFS('1-2 人员岗位信息'!H:H,'1-2 人员岗位信息'!$C:$C,"劳务派遣",'1-2 人员岗位信息'!$B:$B,$D198)</f>
        <v>0</v>
      </c>
      <c r="AK198" s="295"/>
      <c r="AL198" s="172">
        <f>AM198*AN198</f>
        <v>0</v>
      </c>
      <c r="AM198" s="172">
        <f>SUMIFS('1-2 人员岗位信息'!I:I,'1-2 人员岗位信息'!$C:$C,"劳务派遣",'1-2 人员岗位信息'!$B:$B,$D198)</f>
        <v>0</v>
      </c>
      <c r="AN198" s="295"/>
      <c r="AO198" s="172">
        <f>AP198*AQ198</f>
        <v>0</v>
      </c>
      <c r="AP198" s="172">
        <f>SUMIFS('1-2 人员岗位信息'!J:J,'1-2 人员岗位信息'!$C:$C,"劳务派遣",'1-2 人员岗位信息'!$B:$B,$D198)</f>
        <v>0</v>
      </c>
      <c r="AQ198" s="295"/>
      <c r="AR198" s="172">
        <f>AS198*AT198</f>
        <v>0</v>
      </c>
      <c r="AS198" s="172">
        <f>SUMIFS('1-2 人员岗位信息'!K:K,'1-2 人员岗位信息'!$C:$C,"劳务派遣",'1-2 人员岗位信息'!$B:$B,$D198)</f>
        <v>0</v>
      </c>
      <c r="AT198" s="295"/>
      <c r="AU198" s="172">
        <f>AV198*AW198</f>
        <v>0</v>
      </c>
      <c r="AV198" s="172">
        <f>SUMIFS('1-2 人员岗位信息'!L:L,'1-2 人员岗位信息'!$C:$C,"劳务派遣",'1-2 人员岗位信息'!$B:$B,$D198)</f>
        <v>0</v>
      </c>
      <c r="AW198" s="295"/>
      <c r="AX198" s="172">
        <f>AY198*AZ198</f>
        <v>0</v>
      </c>
      <c r="AY198" s="172">
        <f>SUMIFS('1-2 人员岗位信息'!M:M,'1-2 人员岗位信息'!$C:$C,"劳务派遣",'1-2 人员岗位信息'!$B:$B,$D198)</f>
        <v>0</v>
      </c>
      <c r="AZ198" s="295"/>
      <c r="BA198" s="172">
        <f>BB198*BC198</f>
        <v>0</v>
      </c>
      <c r="BB198" s="172">
        <f>SUMIFS('1-2 人员岗位信息'!N:N,'1-2 人员岗位信息'!$C:$C,"劳务派遣",'1-2 人员岗位信息'!$B:$B,$D198)</f>
        <v>0</v>
      </c>
      <c r="BC198" s="295"/>
      <c r="BD198" s="172">
        <f>BE198*BF198</f>
        <v>0</v>
      </c>
      <c r="BE198" s="172">
        <f>SUMIFS('1-2 人员岗位信息'!O:O,'1-2 人员岗位信息'!$C:$C,"劳务派遣",'1-2 人员岗位信息'!$B:$B,$D198)</f>
        <v>0</v>
      </c>
      <c r="BF198" s="295"/>
      <c r="BG198" s="172">
        <f>BH198*BI198</f>
        <v>0</v>
      </c>
      <c r="BH198" s="172">
        <f>SUMIFS('1-2 人员岗位信息'!P:P,'1-2 人员岗位信息'!$C:$C,"劳务派遣",'1-2 人员岗位信息'!$B:$B,$D198)</f>
        <v>0</v>
      </c>
      <c r="BI198" s="295"/>
      <c r="BJ198" s="172">
        <f>BK198*BL198</f>
        <v>0</v>
      </c>
      <c r="BK198" s="172">
        <f>SUMIFS('1-2 人员岗位信息'!Q:Q,'1-2 人员岗位信息'!$C:$C,"劳务派遣",'1-2 人员岗位信息'!$B:$B,$D198)</f>
        <v>0</v>
      </c>
      <c r="BL198" s="304"/>
      <c r="BM198" s="308"/>
      <c r="BN198" s="312"/>
    </row>
    <row r="199" s="260" customFormat="1" ht="33.95" customHeight="1" outlineLevel="5" spans="2:66">
      <c r="B199" s="172" t="s">
        <v>792</v>
      </c>
      <c r="C199" s="280" t="s">
        <v>1129</v>
      </c>
      <c r="D199" s="260" t="s">
        <v>1121</v>
      </c>
      <c r="E199" s="172" t="s">
        <v>1127</v>
      </c>
      <c r="F199" s="172"/>
      <c r="G199" s="172" t="s">
        <v>796</v>
      </c>
      <c r="H199" s="172">
        <f>AB199</f>
        <v>0</v>
      </c>
      <c r="I199" s="172" t="s">
        <v>797</v>
      </c>
      <c r="J199" s="172" t="e">
        <f>SUM(AD199,AG199,AJ199,AM199,AP199,AS199,AV199,AY199,BB199,BE199,BH199,BK199)/N199</f>
        <v>#DIV/0!</v>
      </c>
      <c r="K199" s="172" t="s">
        <v>798</v>
      </c>
      <c r="L199" s="172" t="e">
        <f>H199/N199/J199</f>
        <v>#DIV/0!</v>
      </c>
      <c r="M199" s="172" t="s">
        <v>799</v>
      </c>
      <c r="N199" s="172">
        <f>COUNTIF(AD199,"&gt;0")+COUNTIF(AG199,"&gt;0")+COUNTIF(AJ199,"&gt;0")+COUNTIF(AM199,"&gt;0")+COUNTIF(AP199,"&gt;0")+COUNTIF(AS199,"&gt;0")+COUNTIF(AV199,"&gt;0")+COUNTIF(AY199,"&gt;0")+COUNTIF(BB199,"&gt;0")+COUNTIF(BE199,"&gt;0")+COUNTIF(BH199,"&gt;0")+COUNTIF(BK199,"&gt;0")</f>
        <v>0</v>
      </c>
      <c r="O199" s="172"/>
      <c r="P199" s="287"/>
      <c r="Q199" s="287"/>
      <c r="R199" s="287"/>
      <c r="S199" s="287"/>
      <c r="T199" s="287"/>
      <c r="U199" s="287"/>
      <c r="V199" s="287"/>
      <c r="W199" s="287"/>
      <c r="X199" s="287"/>
      <c r="Y199" s="287"/>
      <c r="Z199" s="287"/>
      <c r="AA199" s="287"/>
      <c r="AB199" s="172">
        <f>SUM(AC199,AF199,AI199,AL199,AO199,AR199,AU199,AX199,BA199,BD199,BG199,BJ199)</f>
        <v>0</v>
      </c>
      <c r="AC199" s="172">
        <f>AD199*AE199</f>
        <v>0</v>
      </c>
      <c r="AD199" s="172">
        <f>SUMIFS('1-2 人员岗位信息'!F:F,'1-2 人员岗位信息'!$C:$C,"劳务派遣",'1-2 人员岗位信息'!$B:$B,$D199)</f>
        <v>0</v>
      </c>
      <c r="AE199" s="295"/>
      <c r="AF199" s="172">
        <f>AG199*AH199</f>
        <v>0</v>
      </c>
      <c r="AG199" s="172">
        <f>SUMIFS('1-2 人员岗位信息'!G:G,'1-2 人员岗位信息'!$C:$C,"劳务派遣",'1-2 人员岗位信息'!$B:$B,$D199)</f>
        <v>0</v>
      </c>
      <c r="AH199" s="295"/>
      <c r="AI199" s="172">
        <f>AJ199*AK199</f>
        <v>0</v>
      </c>
      <c r="AJ199" s="172">
        <f>SUMIFS('1-2 人员岗位信息'!H:H,'1-2 人员岗位信息'!$C:$C,"劳务派遣",'1-2 人员岗位信息'!$B:$B,$D199)</f>
        <v>0</v>
      </c>
      <c r="AK199" s="295"/>
      <c r="AL199" s="172">
        <f>AM199*AN199</f>
        <v>0</v>
      </c>
      <c r="AM199" s="172">
        <f>SUMIFS('1-2 人员岗位信息'!I:I,'1-2 人员岗位信息'!$C:$C,"劳务派遣",'1-2 人员岗位信息'!$B:$B,$D199)</f>
        <v>0</v>
      </c>
      <c r="AN199" s="295"/>
      <c r="AO199" s="172">
        <f>AP199*AQ199</f>
        <v>0</v>
      </c>
      <c r="AP199" s="172">
        <f>SUMIFS('1-2 人员岗位信息'!J:J,'1-2 人员岗位信息'!$C:$C,"劳务派遣",'1-2 人员岗位信息'!$B:$B,$D199)</f>
        <v>0</v>
      </c>
      <c r="AQ199" s="295"/>
      <c r="AR199" s="172">
        <f>AS199*AT199</f>
        <v>0</v>
      </c>
      <c r="AS199" s="172">
        <f>SUMIFS('1-2 人员岗位信息'!K:K,'1-2 人员岗位信息'!$C:$C,"劳务派遣",'1-2 人员岗位信息'!$B:$B,$D199)</f>
        <v>0</v>
      </c>
      <c r="AT199" s="295"/>
      <c r="AU199" s="172">
        <f>AV199*AW199</f>
        <v>0</v>
      </c>
      <c r="AV199" s="172">
        <f>SUMIFS('1-2 人员岗位信息'!L:L,'1-2 人员岗位信息'!$C:$C,"劳务派遣",'1-2 人员岗位信息'!$B:$B,$D199)</f>
        <v>0</v>
      </c>
      <c r="AW199" s="295"/>
      <c r="AX199" s="172">
        <f>AY199*AZ199</f>
        <v>0</v>
      </c>
      <c r="AY199" s="172">
        <f>SUMIFS('1-2 人员岗位信息'!M:M,'1-2 人员岗位信息'!$C:$C,"劳务派遣",'1-2 人员岗位信息'!$B:$B,$D199)</f>
        <v>0</v>
      </c>
      <c r="AZ199" s="295"/>
      <c r="BA199" s="172">
        <f>BB199*BC199</f>
        <v>0</v>
      </c>
      <c r="BB199" s="172">
        <f>SUMIFS('1-2 人员岗位信息'!N:N,'1-2 人员岗位信息'!$C:$C,"劳务派遣",'1-2 人员岗位信息'!$B:$B,$D199)</f>
        <v>0</v>
      </c>
      <c r="BC199" s="295"/>
      <c r="BD199" s="172">
        <f>BE199*BF199</f>
        <v>0</v>
      </c>
      <c r="BE199" s="172">
        <f>SUMIFS('1-2 人员岗位信息'!O:O,'1-2 人员岗位信息'!$C:$C,"劳务派遣",'1-2 人员岗位信息'!$B:$B,$D199)</f>
        <v>0</v>
      </c>
      <c r="BF199" s="295"/>
      <c r="BG199" s="172">
        <f>BH199*BI199</f>
        <v>0</v>
      </c>
      <c r="BH199" s="172">
        <f>SUMIFS('1-2 人员岗位信息'!P:P,'1-2 人员岗位信息'!$C:$C,"劳务派遣",'1-2 人员岗位信息'!$B:$B,$D199)</f>
        <v>0</v>
      </c>
      <c r="BI199" s="295"/>
      <c r="BJ199" s="172">
        <f>BK199*BL199</f>
        <v>0</v>
      </c>
      <c r="BK199" s="172">
        <f>SUMIFS('1-2 人员岗位信息'!Q:Q,'1-2 人员岗位信息'!$C:$C,"劳务派遣",'1-2 人员岗位信息'!$B:$B,$D199)</f>
        <v>0</v>
      </c>
      <c r="BL199" s="304"/>
      <c r="BM199" s="308"/>
      <c r="BN199" s="312"/>
    </row>
    <row r="200" s="260" customFormat="1" ht="33.95" customHeight="1" outlineLevel="5" spans="2:66">
      <c r="B200" s="172" t="s">
        <v>792</v>
      </c>
      <c r="C200" s="280" t="s">
        <v>1130</v>
      </c>
      <c r="D200" s="260" t="s">
        <v>1123</v>
      </c>
      <c r="E200" s="172" t="s">
        <v>1127</v>
      </c>
      <c r="F200" s="172"/>
      <c r="G200" s="172" t="s">
        <v>796</v>
      </c>
      <c r="H200" s="172">
        <f>AB200</f>
        <v>0</v>
      </c>
      <c r="I200" s="172" t="s">
        <v>797</v>
      </c>
      <c r="J200" s="172" t="e">
        <f>SUM(AD200,AG200,AJ200,AM200,AP200,AS200,AV200,AY200,BB200,BE200,BH200,BK200)/N200</f>
        <v>#DIV/0!</v>
      </c>
      <c r="K200" s="172" t="s">
        <v>798</v>
      </c>
      <c r="L200" s="172" t="e">
        <f>H200/N200/J200</f>
        <v>#DIV/0!</v>
      </c>
      <c r="M200" s="172" t="s">
        <v>799</v>
      </c>
      <c r="N200" s="172">
        <f>COUNTIF(AD200,"&gt;0")+COUNTIF(AG200,"&gt;0")+COUNTIF(AJ200,"&gt;0")+COUNTIF(AM200,"&gt;0")+COUNTIF(AP200,"&gt;0")+COUNTIF(AS200,"&gt;0")+COUNTIF(AV200,"&gt;0")+COUNTIF(AY200,"&gt;0")+COUNTIF(BB200,"&gt;0")+COUNTIF(BE200,"&gt;0")+COUNTIF(BH200,"&gt;0")+COUNTIF(BK200,"&gt;0")</f>
        <v>0</v>
      </c>
      <c r="O200" s="172"/>
      <c r="P200" s="287"/>
      <c r="Q200" s="287"/>
      <c r="R200" s="287"/>
      <c r="S200" s="287"/>
      <c r="T200" s="287"/>
      <c r="U200" s="287"/>
      <c r="V200" s="287"/>
      <c r="W200" s="287"/>
      <c r="X200" s="287"/>
      <c r="Y200" s="287"/>
      <c r="Z200" s="287"/>
      <c r="AA200" s="287"/>
      <c r="AB200" s="172">
        <f>SUM(AC200,AF200,AI200,AL200,AO200,AR200,AU200,AX200,BA200,BD200,BG200,BJ200)</f>
        <v>0</v>
      </c>
      <c r="AC200" s="172">
        <f>AD200*AE200</f>
        <v>0</v>
      </c>
      <c r="AD200" s="172">
        <f>SUMIFS('1-2 人员岗位信息'!F:F,'1-2 人员岗位信息'!$C:$C,"劳务派遣",'1-2 人员岗位信息'!$B:$B,$D200)</f>
        <v>0</v>
      </c>
      <c r="AE200" s="295"/>
      <c r="AF200" s="172">
        <f>AG200*AH200</f>
        <v>0</v>
      </c>
      <c r="AG200" s="172">
        <f>SUMIFS('1-2 人员岗位信息'!G:G,'1-2 人员岗位信息'!$C:$C,"劳务派遣",'1-2 人员岗位信息'!$B:$B,$D200)</f>
        <v>0</v>
      </c>
      <c r="AH200" s="295"/>
      <c r="AI200" s="172">
        <f>AJ200*AK200</f>
        <v>0</v>
      </c>
      <c r="AJ200" s="172">
        <f>SUMIFS('1-2 人员岗位信息'!H:H,'1-2 人员岗位信息'!$C:$C,"劳务派遣",'1-2 人员岗位信息'!$B:$B,$D200)</f>
        <v>0</v>
      </c>
      <c r="AK200" s="295"/>
      <c r="AL200" s="172">
        <f>AM200*AN200</f>
        <v>0</v>
      </c>
      <c r="AM200" s="172">
        <f>SUMIFS('1-2 人员岗位信息'!I:I,'1-2 人员岗位信息'!$C:$C,"劳务派遣",'1-2 人员岗位信息'!$B:$B,$D200)</f>
        <v>0</v>
      </c>
      <c r="AN200" s="295"/>
      <c r="AO200" s="172">
        <f>AP200*AQ200</f>
        <v>0</v>
      </c>
      <c r="AP200" s="172">
        <f>SUMIFS('1-2 人员岗位信息'!J:J,'1-2 人员岗位信息'!$C:$C,"劳务派遣",'1-2 人员岗位信息'!$B:$B,$D200)</f>
        <v>0</v>
      </c>
      <c r="AQ200" s="295"/>
      <c r="AR200" s="172">
        <f>AS200*AT200</f>
        <v>0</v>
      </c>
      <c r="AS200" s="172">
        <f>SUMIFS('1-2 人员岗位信息'!K:K,'1-2 人员岗位信息'!$C:$C,"劳务派遣",'1-2 人员岗位信息'!$B:$B,$D200)</f>
        <v>0</v>
      </c>
      <c r="AT200" s="295"/>
      <c r="AU200" s="172">
        <f>AV200*AW200</f>
        <v>0</v>
      </c>
      <c r="AV200" s="172">
        <f>SUMIFS('1-2 人员岗位信息'!L:L,'1-2 人员岗位信息'!$C:$C,"劳务派遣",'1-2 人员岗位信息'!$B:$B,$D200)</f>
        <v>0</v>
      </c>
      <c r="AW200" s="295"/>
      <c r="AX200" s="172">
        <f>AY200*AZ200</f>
        <v>0</v>
      </c>
      <c r="AY200" s="172">
        <f>SUMIFS('1-2 人员岗位信息'!M:M,'1-2 人员岗位信息'!$C:$C,"劳务派遣",'1-2 人员岗位信息'!$B:$B,$D200)</f>
        <v>0</v>
      </c>
      <c r="AZ200" s="295"/>
      <c r="BA200" s="172">
        <f>BB200*BC200</f>
        <v>0</v>
      </c>
      <c r="BB200" s="172">
        <f>SUMIFS('1-2 人员岗位信息'!N:N,'1-2 人员岗位信息'!$C:$C,"劳务派遣",'1-2 人员岗位信息'!$B:$B,$D200)</f>
        <v>0</v>
      </c>
      <c r="BC200" s="295"/>
      <c r="BD200" s="172">
        <f>BE200*BF200</f>
        <v>0</v>
      </c>
      <c r="BE200" s="172">
        <f>SUMIFS('1-2 人员岗位信息'!O:O,'1-2 人员岗位信息'!$C:$C,"劳务派遣",'1-2 人员岗位信息'!$B:$B,$D200)</f>
        <v>0</v>
      </c>
      <c r="BF200" s="295"/>
      <c r="BG200" s="172">
        <f>BH200*BI200</f>
        <v>0</v>
      </c>
      <c r="BH200" s="172">
        <f>SUMIFS('1-2 人员岗位信息'!P:P,'1-2 人员岗位信息'!$C:$C,"劳务派遣",'1-2 人员岗位信息'!$B:$B,$D200)</f>
        <v>0</v>
      </c>
      <c r="BI200" s="295"/>
      <c r="BJ200" s="172">
        <f>BK200*BL200</f>
        <v>0</v>
      </c>
      <c r="BK200" s="172">
        <f>SUMIFS('1-2 人员岗位信息'!Q:Q,'1-2 人员岗位信息'!$C:$C,"劳务派遣",'1-2 人员岗位信息'!$B:$B,$D200)</f>
        <v>0</v>
      </c>
      <c r="BL200" s="304"/>
      <c r="BM200" s="308"/>
      <c r="BN200" s="312"/>
    </row>
    <row r="201" s="260" customFormat="1" ht="33.95" customHeight="1" outlineLevel="5" spans="2:66">
      <c r="B201" s="172" t="s">
        <v>792</v>
      </c>
      <c r="C201" s="280" t="s">
        <v>1131</v>
      </c>
      <c r="D201" s="260" t="s">
        <v>1125</v>
      </c>
      <c r="E201" s="172" t="s">
        <v>1127</v>
      </c>
      <c r="F201" s="172"/>
      <c r="G201" s="172" t="s">
        <v>796</v>
      </c>
      <c r="H201" s="172">
        <f>AB201</f>
        <v>0</v>
      </c>
      <c r="I201" s="172" t="s">
        <v>797</v>
      </c>
      <c r="J201" s="172" t="e">
        <f>SUM(AD201,AG201,AJ201,AM201,AP201,AS201,AV201,AY201,BB201,BE201,BH201,BK201)/N201</f>
        <v>#DIV/0!</v>
      </c>
      <c r="K201" s="172" t="s">
        <v>798</v>
      </c>
      <c r="L201" s="172" t="e">
        <f>H201/N201/J201</f>
        <v>#DIV/0!</v>
      </c>
      <c r="M201" s="172" t="s">
        <v>799</v>
      </c>
      <c r="N201" s="172">
        <f>COUNTIF(AD201,"&gt;0")+COUNTIF(AG201,"&gt;0")+COUNTIF(AJ201,"&gt;0")+COUNTIF(AM201,"&gt;0")+COUNTIF(AP201,"&gt;0")+COUNTIF(AS201,"&gt;0")+COUNTIF(AV201,"&gt;0")+COUNTIF(AY201,"&gt;0")+COUNTIF(BB201,"&gt;0")+COUNTIF(BE201,"&gt;0")+COUNTIF(BH201,"&gt;0")+COUNTIF(BK201,"&gt;0")</f>
        <v>0</v>
      </c>
      <c r="O201" s="172"/>
      <c r="P201" s="287"/>
      <c r="Q201" s="287"/>
      <c r="R201" s="287"/>
      <c r="S201" s="287"/>
      <c r="T201" s="287"/>
      <c r="U201" s="287"/>
      <c r="V201" s="287"/>
      <c r="W201" s="287"/>
      <c r="X201" s="287"/>
      <c r="Y201" s="287"/>
      <c r="Z201" s="287"/>
      <c r="AA201" s="287"/>
      <c r="AB201" s="172">
        <f>SUM(AC201,AF201,AI201,AL201,AO201,AR201,AU201,AX201,BA201,BD201,BG201,BJ201)</f>
        <v>0</v>
      </c>
      <c r="AC201" s="172">
        <f>AD201*AE201</f>
        <v>0</v>
      </c>
      <c r="AD201" s="172">
        <f>SUMIFS('1-2 人员岗位信息'!F:F,'1-2 人员岗位信息'!$C:$C,"劳务派遣",'1-2 人员岗位信息'!$B:$B,$D201)</f>
        <v>0</v>
      </c>
      <c r="AE201" s="295"/>
      <c r="AF201" s="172">
        <f>AG201*AH201</f>
        <v>0</v>
      </c>
      <c r="AG201" s="172">
        <f>SUMIFS('1-2 人员岗位信息'!G:G,'1-2 人员岗位信息'!$C:$C,"劳务派遣",'1-2 人员岗位信息'!$B:$B,$D201)</f>
        <v>0</v>
      </c>
      <c r="AH201" s="295"/>
      <c r="AI201" s="172">
        <f>AJ201*AK201</f>
        <v>0</v>
      </c>
      <c r="AJ201" s="172">
        <f>SUMIFS('1-2 人员岗位信息'!H:H,'1-2 人员岗位信息'!$C:$C,"劳务派遣",'1-2 人员岗位信息'!$B:$B,$D201)</f>
        <v>0</v>
      </c>
      <c r="AK201" s="295"/>
      <c r="AL201" s="172">
        <f>AM201*AN201</f>
        <v>0</v>
      </c>
      <c r="AM201" s="172">
        <f>SUMIFS('1-2 人员岗位信息'!I:I,'1-2 人员岗位信息'!$C:$C,"劳务派遣",'1-2 人员岗位信息'!$B:$B,$D201)</f>
        <v>0</v>
      </c>
      <c r="AN201" s="295"/>
      <c r="AO201" s="172">
        <f>AP201*AQ201</f>
        <v>0</v>
      </c>
      <c r="AP201" s="172">
        <f>SUMIFS('1-2 人员岗位信息'!J:J,'1-2 人员岗位信息'!$C:$C,"劳务派遣",'1-2 人员岗位信息'!$B:$B,$D201)</f>
        <v>0</v>
      </c>
      <c r="AQ201" s="295"/>
      <c r="AR201" s="172">
        <f>AS201*AT201</f>
        <v>0</v>
      </c>
      <c r="AS201" s="172">
        <f>SUMIFS('1-2 人员岗位信息'!K:K,'1-2 人员岗位信息'!$C:$C,"劳务派遣",'1-2 人员岗位信息'!$B:$B,$D201)</f>
        <v>0</v>
      </c>
      <c r="AT201" s="295"/>
      <c r="AU201" s="172">
        <f>AV201*AW201</f>
        <v>0</v>
      </c>
      <c r="AV201" s="172">
        <f>SUMIFS('1-2 人员岗位信息'!L:L,'1-2 人员岗位信息'!$C:$C,"劳务派遣",'1-2 人员岗位信息'!$B:$B,$D201)</f>
        <v>0</v>
      </c>
      <c r="AW201" s="295"/>
      <c r="AX201" s="172">
        <f>AY201*AZ201</f>
        <v>0</v>
      </c>
      <c r="AY201" s="172">
        <f>SUMIFS('1-2 人员岗位信息'!M:M,'1-2 人员岗位信息'!$C:$C,"劳务派遣",'1-2 人员岗位信息'!$B:$B,$D201)</f>
        <v>0</v>
      </c>
      <c r="AZ201" s="295"/>
      <c r="BA201" s="172">
        <f>BB201*BC201</f>
        <v>0</v>
      </c>
      <c r="BB201" s="172">
        <f>SUMIFS('1-2 人员岗位信息'!N:N,'1-2 人员岗位信息'!$C:$C,"劳务派遣",'1-2 人员岗位信息'!$B:$B,$D201)</f>
        <v>0</v>
      </c>
      <c r="BC201" s="295"/>
      <c r="BD201" s="172">
        <f>BE201*BF201</f>
        <v>0</v>
      </c>
      <c r="BE201" s="172">
        <f>SUMIFS('1-2 人员岗位信息'!O:O,'1-2 人员岗位信息'!$C:$C,"劳务派遣",'1-2 人员岗位信息'!$B:$B,$D201)</f>
        <v>0</v>
      </c>
      <c r="BF201" s="295"/>
      <c r="BG201" s="172">
        <f>BH201*BI201</f>
        <v>0</v>
      </c>
      <c r="BH201" s="172">
        <f>SUMIFS('1-2 人员岗位信息'!P:P,'1-2 人员岗位信息'!$C:$C,"劳务派遣",'1-2 人员岗位信息'!$B:$B,$D201)</f>
        <v>0</v>
      </c>
      <c r="BI201" s="295"/>
      <c r="BJ201" s="172">
        <f>BK201*BL201</f>
        <v>0</v>
      </c>
      <c r="BK201" s="172">
        <f>SUMIFS('1-2 人员岗位信息'!Q:Q,'1-2 人员岗位信息'!$C:$C,"劳务派遣",'1-2 人员岗位信息'!$B:$B,$D201)</f>
        <v>0</v>
      </c>
      <c r="BL201" s="304"/>
      <c r="BM201" s="308"/>
      <c r="BN201" s="312"/>
    </row>
    <row r="202" s="115" customFormat="1" ht="33.95" customHeight="1" outlineLevel="4" spans="2:66">
      <c r="B202" s="116" t="s">
        <v>787</v>
      </c>
      <c r="C202" s="117" t="s">
        <v>1132</v>
      </c>
      <c r="D202" s="115" t="s">
        <v>19</v>
      </c>
      <c r="E202" s="116"/>
      <c r="F202" s="116"/>
      <c r="G202" s="116"/>
      <c r="H202" s="116">
        <f>SUM(H203:H207)</f>
        <v>0</v>
      </c>
      <c r="I202" s="116"/>
      <c r="J202" s="116"/>
      <c r="K202" s="116"/>
      <c r="L202" s="116"/>
      <c r="M202" s="116"/>
      <c r="N202" s="116"/>
      <c r="O202" s="116"/>
      <c r="P202" s="286"/>
      <c r="Q202" s="286"/>
      <c r="R202" s="286"/>
      <c r="S202" s="286"/>
      <c r="T202" s="286"/>
      <c r="U202" s="286"/>
      <c r="V202" s="286"/>
      <c r="W202" s="286"/>
      <c r="X202" s="286"/>
      <c r="Y202" s="286"/>
      <c r="Z202" s="286"/>
      <c r="AA202" s="286"/>
      <c r="AB202" s="116">
        <f>SUM(AB203:AB207)</f>
        <v>0</v>
      </c>
      <c r="AC202" s="116">
        <f>SUM(AC203:AC207)</f>
        <v>0</v>
      </c>
      <c r="AD202" s="116"/>
      <c r="AE202" s="116"/>
      <c r="AF202" s="116">
        <f>SUM(AF203:AF207)</f>
        <v>0</v>
      </c>
      <c r="AG202" s="116"/>
      <c r="AH202" s="116"/>
      <c r="AI202" s="116">
        <f>SUM(AI203:AI207)</f>
        <v>0</v>
      </c>
      <c r="AJ202" s="116"/>
      <c r="AK202" s="116"/>
      <c r="AL202" s="116">
        <f>SUM(AL203:AL207)</f>
        <v>0</v>
      </c>
      <c r="AM202" s="116"/>
      <c r="AN202" s="116"/>
      <c r="AO202" s="116">
        <f>SUM(AO203:AO207)</f>
        <v>0</v>
      </c>
      <c r="AP202" s="116"/>
      <c r="AQ202" s="116"/>
      <c r="AR202" s="116">
        <f>SUM(AR203:AR207)</f>
        <v>0</v>
      </c>
      <c r="AS202" s="116"/>
      <c r="AT202" s="116"/>
      <c r="AU202" s="116">
        <f>SUM(AU203:AU207)</f>
        <v>0</v>
      </c>
      <c r="AV202" s="116"/>
      <c r="AW202" s="116"/>
      <c r="AX202" s="116">
        <f>SUM(AX203:AX207)</f>
        <v>0</v>
      </c>
      <c r="AY202" s="116"/>
      <c r="AZ202" s="116"/>
      <c r="BA202" s="116">
        <f>SUM(BA203:BA207)</f>
        <v>0</v>
      </c>
      <c r="BB202" s="116"/>
      <c r="BC202" s="116"/>
      <c r="BD202" s="116">
        <f>SUM(BD203:BD207)</f>
        <v>0</v>
      </c>
      <c r="BE202" s="116"/>
      <c r="BF202" s="116"/>
      <c r="BG202" s="116">
        <f>SUM(BG203:BG207)</f>
        <v>0</v>
      </c>
      <c r="BH202" s="116"/>
      <c r="BI202" s="116"/>
      <c r="BJ202" s="116">
        <f>SUM(BJ203:BJ207)</f>
        <v>0</v>
      </c>
      <c r="BK202" s="116"/>
      <c r="BL202" s="303"/>
      <c r="BM202" s="308"/>
      <c r="BN202" s="311"/>
    </row>
    <row r="203" s="260" customFormat="1" ht="33.95" customHeight="1" outlineLevel="5" spans="2:66">
      <c r="B203" s="172" t="s">
        <v>792</v>
      </c>
      <c r="C203" s="280" t="s">
        <v>1133</v>
      </c>
      <c r="D203" s="260" t="s">
        <v>1116</v>
      </c>
      <c r="E203" s="172" t="s">
        <v>1134</v>
      </c>
      <c r="F203" s="172"/>
      <c r="G203" s="172" t="s">
        <v>796</v>
      </c>
      <c r="H203" s="172">
        <f>AB203</f>
        <v>0</v>
      </c>
      <c r="I203" s="172" t="s">
        <v>797</v>
      </c>
      <c r="J203" s="172" t="e">
        <f>SUM(AD203,AG203,AJ203,AM203,AP203,AS203,AV203,AY203,BB203,BE203,BH203,BK203)/N203</f>
        <v>#DIV/0!</v>
      </c>
      <c r="K203" s="172" t="s">
        <v>798</v>
      </c>
      <c r="L203" s="172" t="e">
        <f>H203/N203/J203</f>
        <v>#DIV/0!</v>
      </c>
      <c r="M203" s="172" t="s">
        <v>799</v>
      </c>
      <c r="N203" s="172">
        <f>COUNTIF(AD203,"&gt;0")+COUNTIF(AG203,"&gt;0")+COUNTIF(AJ203,"&gt;0")+COUNTIF(AM203,"&gt;0")+COUNTIF(AP203,"&gt;0")+COUNTIF(AS203,"&gt;0")+COUNTIF(AV203,"&gt;0")+COUNTIF(AY203,"&gt;0")+COUNTIF(BB203,"&gt;0")+COUNTIF(BE203,"&gt;0")+COUNTIF(BH203,"&gt;0")+COUNTIF(BK203,"&gt;0")</f>
        <v>0</v>
      </c>
      <c r="O203" s="172"/>
      <c r="P203" s="287"/>
      <c r="Q203" s="287"/>
      <c r="R203" s="287"/>
      <c r="S203" s="287"/>
      <c r="T203" s="287"/>
      <c r="U203" s="287"/>
      <c r="V203" s="287"/>
      <c r="W203" s="287"/>
      <c r="X203" s="287"/>
      <c r="Y203" s="287"/>
      <c r="Z203" s="287"/>
      <c r="AA203" s="287"/>
      <c r="AB203" s="172">
        <f>SUM(AC203,AF203,AI203,AL203,AO203,AR203,AU203,AX203,BA203,BD203,BG203,BJ203)</f>
        <v>0</v>
      </c>
      <c r="AC203" s="172">
        <f>AD203*AE203</f>
        <v>0</v>
      </c>
      <c r="AD203" s="172">
        <f>SUMIFS('1-2 人员岗位信息'!F:F,'1-2 人员岗位信息'!$C:$C,"专业外包",'1-2 人员岗位信息'!$B:$B,$D203)</f>
        <v>0</v>
      </c>
      <c r="AE203" s="295"/>
      <c r="AF203" s="172">
        <f>AG203*AH203</f>
        <v>0</v>
      </c>
      <c r="AG203" s="172">
        <f>SUMIFS('1-2 人员岗位信息'!G:G,'1-2 人员岗位信息'!$C:$C,"专业外包",'1-2 人员岗位信息'!$B:$B,$D203)</f>
        <v>0</v>
      </c>
      <c r="AH203" s="295"/>
      <c r="AI203" s="172">
        <f>AJ203*AK203</f>
        <v>0</v>
      </c>
      <c r="AJ203" s="172">
        <f>SUMIFS('1-2 人员岗位信息'!H:H,'1-2 人员岗位信息'!$C:$C,"专业外包",'1-2 人员岗位信息'!$B:$B,$D203)</f>
        <v>0</v>
      </c>
      <c r="AK203" s="295"/>
      <c r="AL203" s="172">
        <f>AM203*AN203</f>
        <v>0</v>
      </c>
      <c r="AM203" s="172">
        <f>SUMIFS('1-2 人员岗位信息'!I:I,'1-2 人员岗位信息'!$C:$C,"专业外包",'1-2 人员岗位信息'!$B:$B,$D203)</f>
        <v>0</v>
      </c>
      <c r="AN203" s="295"/>
      <c r="AO203" s="172">
        <f>AP203*AQ203</f>
        <v>0</v>
      </c>
      <c r="AP203" s="172">
        <f>SUMIFS('1-2 人员岗位信息'!J:J,'1-2 人员岗位信息'!$C:$C,"专业外包",'1-2 人员岗位信息'!$B:$B,$D203)</f>
        <v>0</v>
      </c>
      <c r="AQ203" s="295"/>
      <c r="AR203" s="172">
        <f>AS203*AT203</f>
        <v>0</v>
      </c>
      <c r="AS203" s="172">
        <f>SUMIFS('1-2 人员岗位信息'!K:K,'1-2 人员岗位信息'!$C:$C,"专业外包",'1-2 人员岗位信息'!$B:$B,$D203)</f>
        <v>0</v>
      </c>
      <c r="AT203" s="295"/>
      <c r="AU203" s="172">
        <f>AV203*AW203</f>
        <v>0</v>
      </c>
      <c r="AV203" s="172">
        <f>SUMIFS('1-2 人员岗位信息'!L:L,'1-2 人员岗位信息'!$C:$C,"专业外包",'1-2 人员岗位信息'!$B:$B,$D203)</f>
        <v>0</v>
      </c>
      <c r="AW203" s="295"/>
      <c r="AX203" s="172">
        <f>AY203*AZ203</f>
        <v>0</v>
      </c>
      <c r="AY203" s="172">
        <f>SUMIFS('1-2 人员岗位信息'!M:M,'1-2 人员岗位信息'!$C:$C,"专业外包",'1-2 人员岗位信息'!$B:$B,$D203)</f>
        <v>0</v>
      </c>
      <c r="AZ203" s="295"/>
      <c r="BA203" s="172">
        <f>BB203*BC203</f>
        <v>0</v>
      </c>
      <c r="BB203" s="172">
        <f>SUMIFS('1-2 人员岗位信息'!N:N,'1-2 人员岗位信息'!$C:$C,"专业外包",'1-2 人员岗位信息'!$B:$B,$D203)</f>
        <v>0</v>
      </c>
      <c r="BC203" s="295"/>
      <c r="BD203" s="172">
        <f>BE203*BF203</f>
        <v>0</v>
      </c>
      <c r="BE203" s="172">
        <f>SUMIFS('1-2 人员岗位信息'!O:O,'1-2 人员岗位信息'!$C:$C,"专业外包",'1-2 人员岗位信息'!$B:$B,$D203)</f>
        <v>0</v>
      </c>
      <c r="BF203" s="295"/>
      <c r="BG203" s="172">
        <f>BH203*BI203</f>
        <v>0</v>
      </c>
      <c r="BH203" s="172">
        <f>SUMIFS('1-2 人员岗位信息'!P:P,'1-2 人员岗位信息'!$C:$C,"专业外包",'1-2 人员岗位信息'!$B:$B,$D203)</f>
        <v>0</v>
      </c>
      <c r="BI203" s="295"/>
      <c r="BJ203" s="172">
        <f>BK203*BL203</f>
        <v>0</v>
      </c>
      <c r="BK203" s="172">
        <f>SUMIFS('1-2 人员岗位信息'!Q:Q,'1-2 人员岗位信息'!$C:$C,"专业外包",'1-2 人员岗位信息'!$B:$B,$D203)</f>
        <v>0</v>
      </c>
      <c r="BL203" s="295"/>
      <c r="BM203" s="308"/>
      <c r="BN203" s="312"/>
    </row>
    <row r="204" s="260" customFormat="1" ht="33.95" customHeight="1" outlineLevel="5" spans="2:66">
      <c r="B204" s="172" t="s">
        <v>792</v>
      </c>
      <c r="C204" s="280" t="s">
        <v>1135</v>
      </c>
      <c r="D204" s="260" t="s">
        <v>1119</v>
      </c>
      <c r="E204" s="172" t="s">
        <v>1134</v>
      </c>
      <c r="F204" s="172"/>
      <c r="G204" s="172" t="s">
        <v>796</v>
      </c>
      <c r="H204" s="172">
        <f>AB204</f>
        <v>0</v>
      </c>
      <c r="I204" s="172" t="s">
        <v>797</v>
      </c>
      <c r="J204" s="172" t="e">
        <f>SUM(AD204,AG204,AJ204,AM204,AP204,AS204,AV204,AY204,BB204,BE204,BH204,BK204)/N204</f>
        <v>#DIV/0!</v>
      </c>
      <c r="K204" s="172" t="s">
        <v>798</v>
      </c>
      <c r="L204" s="172" t="e">
        <f>H204/N204/J204</f>
        <v>#DIV/0!</v>
      </c>
      <c r="M204" s="172" t="s">
        <v>799</v>
      </c>
      <c r="N204" s="172">
        <f>COUNTIF(AD204,"&gt;0")+COUNTIF(AG204,"&gt;0")+COUNTIF(AJ204,"&gt;0")+COUNTIF(AM204,"&gt;0")+COUNTIF(AP204,"&gt;0")+COUNTIF(AS204,"&gt;0")+COUNTIF(AV204,"&gt;0")+COUNTIF(AY204,"&gt;0")+COUNTIF(BB204,"&gt;0")+COUNTIF(BE204,"&gt;0")+COUNTIF(BH204,"&gt;0")+COUNTIF(BK204,"&gt;0")</f>
        <v>0</v>
      </c>
      <c r="O204" s="172"/>
      <c r="P204" s="287"/>
      <c r="Q204" s="287"/>
      <c r="R204" s="287"/>
      <c r="S204" s="287"/>
      <c r="T204" s="287"/>
      <c r="U204" s="287"/>
      <c r="V204" s="287"/>
      <c r="W204" s="287"/>
      <c r="X204" s="287"/>
      <c r="Y204" s="287"/>
      <c r="Z204" s="287"/>
      <c r="AA204" s="287"/>
      <c r="AB204" s="172">
        <f>SUM(AC204,AF204,AI204,AL204,AO204,AR204,AU204,AX204,BA204,BD204,BG204,BJ204)</f>
        <v>0</v>
      </c>
      <c r="AC204" s="172">
        <f>AD204*AE204</f>
        <v>0</v>
      </c>
      <c r="AD204" s="172">
        <f>SUMIFS('1-2 人员岗位信息'!F:F,'1-2 人员岗位信息'!$C:$C,"专业外包",'1-2 人员岗位信息'!$B:$B,$D204)</f>
        <v>0</v>
      </c>
      <c r="AE204" s="295"/>
      <c r="AF204" s="172">
        <f>AG204*AH204</f>
        <v>0</v>
      </c>
      <c r="AG204" s="172">
        <f>SUMIFS('1-2 人员岗位信息'!G:G,'1-2 人员岗位信息'!$C:$C,"专业外包",'1-2 人员岗位信息'!$B:$B,$D204)</f>
        <v>0</v>
      </c>
      <c r="AH204" s="295"/>
      <c r="AI204" s="172">
        <f>AJ204*AK204</f>
        <v>0</v>
      </c>
      <c r="AJ204" s="172">
        <f>SUMIFS('1-2 人员岗位信息'!H:H,'1-2 人员岗位信息'!$C:$C,"专业外包",'1-2 人员岗位信息'!$B:$B,$D204)</f>
        <v>0</v>
      </c>
      <c r="AK204" s="295"/>
      <c r="AL204" s="172">
        <f>AM204*AN204</f>
        <v>0</v>
      </c>
      <c r="AM204" s="172">
        <f>SUMIFS('1-2 人员岗位信息'!I:I,'1-2 人员岗位信息'!$C:$C,"专业外包",'1-2 人员岗位信息'!$B:$B,$D204)</f>
        <v>0</v>
      </c>
      <c r="AN204" s="295"/>
      <c r="AO204" s="172">
        <f>AP204*AQ204</f>
        <v>0</v>
      </c>
      <c r="AP204" s="172">
        <f>SUMIFS('1-2 人员岗位信息'!J:J,'1-2 人员岗位信息'!$C:$C,"专业外包",'1-2 人员岗位信息'!$B:$B,$D204)</f>
        <v>0</v>
      </c>
      <c r="AQ204" s="295"/>
      <c r="AR204" s="172">
        <f>AS204*AT204</f>
        <v>0</v>
      </c>
      <c r="AS204" s="172">
        <f>SUMIFS('1-2 人员岗位信息'!K:K,'1-2 人员岗位信息'!$C:$C,"专业外包",'1-2 人员岗位信息'!$B:$B,$D204)</f>
        <v>0</v>
      </c>
      <c r="AT204" s="295"/>
      <c r="AU204" s="172">
        <f>AV204*AW204</f>
        <v>0</v>
      </c>
      <c r="AV204" s="172">
        <f>SUMIFS('1-2 人员岗位信息'!L:L,'1-2 人员岗位信息'!$C:$C,"专业外包",'1-2 人员岗位信息'!$B:$B,$D204)</f>
        <v>0</v>
      </c>
      <c r="AW204" s="295"/>
      <c r="AX204" s="172">
        <f>AY204*AZ204</f>
        <v>0</v>
      </c>
      <c r="AY204" s="172">
        <f>SUMIFS('1-2 人员岗位信息'!M:M,'1-2 人员岗位信息'!$C:$C,"专业外包",'1-2 人员岗位信息'!$B:$B,$D204)</f>
        <v>0</v>
      </c>
      <c r="AZ204" s="295"/>
      <c r="BA204" s="172">
        <f>BB204*BC204</f>
        <v>0</v>
      </c>
      <c r="BB204" s="172">
        <f>SUMIFS('1-2 人员岗位信息'!N:N,'1-2 人员岗位信息'!$C:$C,"专业外包",'1-2 人员岗位信息'!$B:$B,$D204)</f>
        <v>0</v>
      </c>
      <c r="BC204" s="295"/>
      <c r="BD204" s="172">
        <f>BE204*BF204</f>
        <v>0</v>
      </c>
      <c r="BE204" s="172">
        <f>SUMIFS('1-2 人员岗位信息'!O:O,'1-2 人员岗位信息'!$C:$C,"专业外包",'1-2 人员岗位信息'!$B:$B,$D204)</f>
        <v>0</v>
      </c>
      <c r="BF204" s="295"/>
      <c r="BG204" s="172">
        <f>BH204*BI204</f>
        <v>0</v>
      </c>
      <c r="BH204" s="172">
        <f>SUMIFS('1-2 人员岗位信息'!P:P,'1-2 人员岗位信息'!$C:$C,"专业外包",'1-2 人员岗位信息'!$B:$B,$D204)</f>
        <v>0</v>
      </c>
      <c r="BI204" s="295"/>
      <c r="BJ204" s="172">
        <f>BK204*BL204</f>
        <v>0</v>
      </c>
      <c r="BK204" s="172">
        <f>SUMIFS('1-2 人员岗位信息'!Q:Q,'1-2 人员岗位信息'!$C:$C,"专业外包",'1-2 人员岗位信息'!$B:$B,$D204)</f>
        <v>0</v>
      </c>
      <c r="BL204" s="304"/>
      <c r="BM204" s="308"/>
      <c r="BN204" s="312"/>
    </row>
    <row r="205" s="260" customFormat="1" ht="33.95" customHeight="1" outlineLevel="5" spans="2:66">
      <c r="B205" s="172" t="s">
        <v>792</v>
      </c>
      <c r="C205" s="280" t="s">
        <v>1136</v>
      </c>
      <c r="D205" s="260" t="s">
        <v>1121</v>
      </c>
      <c r="E205" s="172" t="s">
        <v>1134</v>
      </c>
      <c r="F205" s="172"/>
      <c r="G205" s="172" t="s">
        <v>796</v>
      </c>
      <c r="H205" s="172">
        <f>AB205</f>
        <v>0</v>
      </c>
      <c r="I205" s="172" t="s">
        <v>797</v>
      </c>
      <c r="J205" s="172" t="e">
        <f>SUM(AD205,AG205,AJ205,AM205,AP205,AS205,AV205,AY205,BB205,BE205,BH205,BK205)/N205</f>
        <v>#DIV/0!</v>
      </c>
      <c r="K205" s="172" t="s">
        <v>798</v>
      </c>
      <c r="L205" s="172" t="e">
        <f>H205/N205/J205</f>
        <v>#DIV/0!</v>
      </c>
      <c r="M205" s="172" t="s">
        <v>799</v>
      </c>
      <c r="N205" s="172">
        <f>COUNTIF(AD205,"&gt;0")+COUNTIF(AG205,"&gt;0")+COUNTIF(AJ205,"&gt;0")+COUNTIF(AM205,"&gt;0")+COUNTIF(AP205,"&gt;0")+COUNTIF(AS205,"&gt;0")+COUNTIF(AV205,"&gt;0")+COUNTIF(AY205,"&gt;0")+COUNTIF(BB205,"&gt;0")+COUNTIF(BE205,"&gt;0")+COUNTIF(BH205,"&gt;0")+COUNTIF(BK205,"&gt;0")</f>
        <v>0</v>
      </c>
      <c r="O205" s="172"/>
      <c r="P205" s="287"/>
      <c r="Q205" s="287"/>
      <c r="R205" s="287"/>
      <c r="S205" s="287"/>
      <c r="T205" s="287"/>
      <c r="U205" s="287"/>
      <c r="V205" s="287"/>
      <c r="W205" s="287"/>
      <c r="X205" s="287"/>
      <c r="Y205" s="287"/>
      <c r="Z205" s="287"/>
      <c r="AA205" s="287"/>
      <c r="AB205" s="172">
        <f>SUM(AC205,AF205,AI205,AL205,AO205,AR205,AU205,AX205,BA205,BD205,BG205,BJ205)</f>
        <v>0</v>
      </c>
      <c r="AC205" s="172">
        <f>AD205*AE205</f>
        <v>0</v>
      </c>
      <c r="AD205" s="172">
        <f>SUMIFS('1-2 人员岗位信息'!F:F,'1-2 人员岗位信息'!$C:$C,"专业外包",'1-2 人员岗位信息'!$B:$B,$D205)</f>
        <v>0</v>
      </c>
      <c r="AE205" s="295"/>
      <c r="AF205" s="172">
        <f>AG205*AH205</f>
        <v>0</v>
      </c>
      <c r="AG205" s="172">
        <f>SUMIFS('1-2 人员岗位信息'!G:G,'1-2 人员岗位信息'!$C:$C,"专业外包",'1-2 人员岗位信息'!$B:$B,$D205)</f>
        <v>0</v>
      </c>
      <c r="AH205" s="295"/>
      <c r="AI205" s="172">
        <f>AJ205*AK205</f>
        <v>0</v>
      </c>
      <c r="AJ205" s="172">
        <f>SUMIFS('1-2 人员岗位信息'!H:H,'1-2 人员岗位信息'!$C:$C,"专业外包",'1-2 人员岗位信息'!$B:$B,$D205)</f>
        <v>0</v>
      </c>
      <c r="AK205" s="295"/>
      <c r="AL205" s="172">
        <f>AM205*AN205</f>
        <v>0</v>
      </c>
      <c r="AM205" s="172">
        <f>SUMIFS('1-2 人员岗位信息'!I:I,'1-2 人员岗位信息'!$C:$C,"专业外包",'1-2 人员岗位信息'!$B:$B,$D205)</f>
        <v>0</v>
      </c>
      <c r="AN205" s="295"/>
      <c r="AO205" s="172">
        <f>AP205*AQ205</f>
        <v>0</v>
      </c>
      <c r="AP205" s="172">
        <f>SUMIFS('1-2 人员岗位信息'!J:J,'1-2 人员岗位信息'!$C:$C,"专业外包",'1-2 人员岗位信息'!$B:$B,$D205)</f>
        <v>0</v>
      </c>
      <c r="AQ205" s="295"/>
      <c r="AR205" s="172">
        <f>AS205*AT205</f>
        <v>0</v>
      </c>
      <c r="AS205" s="172">
        <f>SUMIFS('1-2 人员岗位信息'!K:K,'1-2 人员岗位信息'!$C:$C,"专业外包",'1-2 人员岗位信息'!$B:$B,$D205)</f>
        <v>0</v>
      </c>
      <c r="AT205" s="295"/>
      <c r="AU205" s="172">
        <f>AV205*AW205</f>
        <v>0</v>
      </c>
      <c r="AV205" s="172">
        <f>SUMIFS('1-2 人员岗位信息'!L:L,'1-2 人员岗位信息'!$C:$C,"专业外包",'1-2 人员岗位信息'!$B:$B,$D205)</f>
        <v>0</v>
      </c>
      <c r="AW205" s="295"/>
      <c r="AX205" s="172">
        <f>AY205*AZ205</f>
        <v>0</v>
      </c>
      <c r="AY205" s="172">
        <f>SUMIFS('1-2 人员岗位信息'!M:M,'1-2 人员岗位信息'!$C:$C,"专业外包",'1-2 人员岗位信息'!$B:$B,$D205)</f>
        <v>0</v>
      </c>
      <c r="AZ205" s="295"/>
      <c r="BA205" s="172">
        <f>BB205*BC205</f>
        <v>0</v>
      </c>
      <c r="BB205" s="172">
        <f>SUMIFS('1-2 人员岗位信息'!N:N,'1-2 人员岗位信息'!$C:$C,"专业外包",'1-2 人员岗位信息'!$B:$B,$D205)</f>
        <v>0</v>
      </c>
      <c r="BC205" s="295"/>
      <c r="BD205" s="172">
        <f>BE205*BF205</f>
        <v>0</v>
      </c>
      <c r="BE205" s="172">
        <f>SUMIFS('1-2 人员岗位信息'!O:O,'1-2 人员岗位信息'!$C:$C,"专业外包",'1-2 人员岗位信息'!$B:$B,$D205)</f>
        <v>0</v>
      </c>
      <c r="BF205" s="295"/>
      <c r="BG205" s="172">
        <f>BH205*BI205</f>
        <v>0</v>
      </c>
      <c r="BH205" s="172">
        <f>SUMIFS('1-2 人员岗位信息'!P:P,'1-2 人员岗位信息'!$C:$C,"专业外包",'1-2 人员岗位信息'!$B:$B,$D205)</f>
        <v>0</v>
      </c>
      <c r="BI205" s="295"/>
      <c r="BJ205" s="172">
        <f>BK205*BL205</f>
        <v>0</v>
      </c>
      <c r="BK205" s="172">
        <f>SUMIFS('1-2 人员岗位信息'!Q:Q,'1-2 人员岗位信息'!$C:$C,"专业外包",'1-2 人员岗位信息'!$B:$B,$D205)</f>
        <v>0</v>
      </c>
      <c r="BL205" s="304"/>
      <c r="BM205" s="308"/>
      <c r="BN205" s="312"/>
    </row>
    <row r="206" s="260" customFormat="1" ht="33.95" customHeight="1" outlineLevel="5" spans="2:66">
      <c r="B206" s="172" t="s">
        <v>792</v>
      </c>
      <c r="C206" s="280" t="s">
        <v>1137</v>
      </c>
      <c r="D206" s="260" t="s">
        <v>1123</v>
      </c>
      <c r="E206" s="172" t="s">
        <v>1134</v>
      </c>
      <c r="F206" s="172"/>
      <c r="G206" s="172" t="s">
        <v>796</v>
      </c>
      <c r="H206" s="172">
        <f>AB206</f>
        <v>0</v>
      </c>
      <c r="I206" s="172" t="s">
        <v>797</v>
      </c>
      <c r="J206" s="172" t="e">
        <f>SUM(AD206,AG206,AJ206,AM206,AP206,AS206,AV206,AY206,BB206,BE206,BH206,BK206)/N206</f>
        <v>#DIV/0!</v>
      </c>
      <c r="K206" s="172" t="s">
        <v>798</v>
      </c>
      <c r="L206" s="172" t="e">
        <f>H206/N206/J206</f>
        <v>#DIV/0!</v>
      </c>
      <c r="M206" s="172" t="s">
        <v>799</v>
      </c>
      <c r="N206" s="172">
        <f>COUNTIF(AD206,"&gt;0")+COUNTIF(AG206,"&gt;0")+COUNTIF(AJ206,"&gt;0")+COUNTIF(AM206,"&gt;0")+COUNTIF(AP206,"&gt;0")+COUNTIF(AS206,"&gt;0")+COUNTIF(AV206,"&gt;0")+COUNTIF(AY206,"&gt;0")+COUNTIF(BB206,"&gt;0")+COUNTIF(BE206,"&gt;0")+COUNTIF(BH206,"&gt;0")+COUNTIF(BK206,"&gt;0")</f>
        <v>0</v>
      </c>
      <c r="O206" s="172"/>
      <c r="P206" s="287"/>
      <c r="Q206" s="287"/>
      <c r="R206" s="287"/>
      <c r="S206" s="287"/>
      <c r="T206" s="287"/>
      <c r="U206" s="287"/>
      <c r="V206" s="287"/>
      <c r="W206" s="287"/>
      <c r="X206" s="287"/>
      <c r="Y206" s="287"/>
      <c r="Z206" s="287"/>
      <c r="AA206" s="287"/>
      <c r="AB206" s="172">
        <f>SUM(AC206,AF206,AI206,AL206,AO206,AR206,AU206,AX206,BA206,BD206,BG206,BJ206)</f>
        <v>0</v>
      </c>
      <c r="AC206" s="172">
        <f>AD206*AE206</f>
        <v>0</v>
      </c>
      <c r="AD206" s="172">
        <f>SUMIFS('1-2 人员岗位信息'!F:F,'1-2 人员岗位信息'!$C:$C,"专业外包",'1-2 人员岗位信息'!$B:$B,$D206)</f>
        <v>0</v>
      </c>
      <c r="AE206" s="295"/>
      <c r="AF206" s="172">
        <f>AG206*AH206</f>
        <v>0</v>
      </c>
      <c r="AG206" s="172">
        <f>SUMIFS('1-2 人员岗位信息'!G:G,'1-2 人员岗位信息'!$C:$C,"专业外包",'1-2 人员岗位信息'!$B:$B,$D206)</f>
        <v>0</v>
      </c>
      <c r="AH206" s="295"/>
      <c r="AI206" s="172">
        <f>AJ206*AK206</f>
        <v>0</v>
      </c>
      <c r="AJ206" s="172">
        <f>SUMIFS('1-2 人员岗位信息'!H:H,'1-2 人员岗位信息'!$C:$C,"专业外包",'1-2 人员岗位信息'!$B:$B,$D206)</f>
        <v>0</v>
      </c>
      <c r="AK206" s="295"/>
      <c r="AL206" s="172">
        <f>AM206*AN206</f>
        <v>0</v>
      </c>
      <c r="AM206" s="172">
        <f>SUMIFS('1-2 人员岗位信息'!I:I,'1-2 人员岗位信息'!$C:$C,"专业外包",'1-2 人员岗位信息'!$B:$B,$D206)</f>
        <v>0</v>
      </c>
      <c r="AN206" s="295"/>
      <c r="AO206" s="172">
        <f>AP206*AQ206</f>
        <v>0</v>
      </c>
      <c r="AP206" s="172">
        <f>SUMIFS('1-2 人员岗位信息'!J:J,'1-2 人员岗位信息'!$C:$C,"专业外包",'1-2 人员岗位信息'!$B:$B,$D206)</f>
        <v>0</v>
      </c>
      <c r="AQ206" s="295"/>
      <c r="AR206" s="172">
        <f>AS206*AT206</f>
        <v>0</v>
      </c>
      <c r="AS206" s="172">
        <f>SUMIFS('1-2 人员岗位信息'!K:K,'1-2 人员岗位信息'!$C:$C,"专业外包",'1-2 人员岗位信息'!$B:$B,$D206)</f>
        <v>0</v>
      </c>
      <c r="AT206" s="295"/>
      <c r="AU206" s="172">
        <f>AV206*AW206</f>
        <v>0</v>
      </c>
      <c r="AV206" s="172">
        <f>SUMIFS('1-2 人员岗位信息'!L:L,'1-2 人员岗位信息'!$C:$C,"专业外包",'1-2 人员岗位信息'!$B:$B,$D206)</f>
        <v>0</v>
      </c>
      <c r="AW206" s="295"/>
      <c r="AX206" s="172">
        <f>AY206*AZ206</f>
        <v>0</v>
      </c>
      <c r="AY206" s="172">
        <f>SUMIFS('1-2 人员岗位信息'!M:M,'1-2 人员岗位信息'!$C:$C,"专业外包",'1-2 人员岗位信息'!$B:$B,$D206)</f>
        <v>0</v>
      </c>
      <c r="AZ206" s="295"/>
      <c r="BA206" s="172">
        <f>BB206*BC206</f>
        <v>0</v>
      </c>
      <c r="BB206" s="172">
        <f>SUMIFS('1-2 人员岗位信息'!N:N,'1-2 人员岗位信息'!$C:$C,"专业外包",'1-2 人员岗位信息'!$B:$B,$D206)</f>
        <v>0</v>
      </c>
      <c r="BC206" s="295"/>
      <c r="BD206" s="172">
        <f>BE206*BF206</f>
        <v>0</v>
      </c>
      <c r="BE206" s="172">
        <f>SUMIFS('1-2 人员岗位信息'!O:O,'1-2 人员岗位信息'!$C:$C,"专业外包",'1-2 人员岗位信息'!$B:$B,$D206)</f>
        <v>0</v>
      </c>
      <c r="BF206" s="295"/>
      <c r="BG206" s="172">
        <f>BH206*BI206</f>
        <v>0</v>
      </c>
      <c r="BH206" s="172">
        <f>SUMIFS('1-2 人员岗位信息'!P:P,'1-2 人员岗位信息'!$C:$C,"专业外包",'1-2 人员岗位信息'!$B:$B,$D206)</f>
        <v>0</v>
      </c>
      <c r="BI206" s="295"/>
      <c r="BJ206" s="172">
        <f>BK206*BL206</f>
        <v>0</v>
      </c>
      <c r="BK206" s="172">
        <f>SUMIFS('1-2 人员岗位信息'!Q:Q,'1-2 人员岗位信息'!$C:$C,"专业外包",'1-2 人员岗位信息'!$B:$B,$D206)</f>
        <v>0</v>
      </c>
      <c r="BL206" s="304"/>
      <c r="BM206" s="308"/>
      <c r="BN206" s="312"/>
    </row>
    <row r="207" s="260" customFormat="1" ht="33.95" customHeight="1" outlineLevel="5" spans="2:66">
      <c r="B207" s="172" t="s">
        <v>792</v>
      </c>
      <c r="C207" s="280" t="s">
        <v>1138</v>
      </c>
      <c r="D207" s="260" t="s">
        <v>1125</v>
      </c>
      <c r="E207" s="172" t="s">
        <v>1134</v>
      </c>
      <c r="F207" s="172"/>
      <c r="G207" s="172" t="s">
        <v>796</v>
      </c>
      <c r="H207" s="172">
        <f>AB207</f>
        <v>0</v>
      </c>
      <c r="I207" s="172" t="s">
        <v>797</v>
      </c>
      <c r="J207" s="172" t="e">
        <f>SUM(AD207,AG207,AJ207,AM207,AP207,AS207,AV207,AY207,BB207,BE207,BH207,BK207)/N207</f>
        <v>#DIV/0!</v>
      </c>
      <c r="K207" s="172" t="s">
        <v>798</v>
      </c>
      <c r="L207" s="172" t="e">
        <f>H207/N207/J207</f>
        <v>#DIV/0!</v>
      </c>
      <c r="M207" s="172" t="s">
        <v>799</v>
      </c>
      <c r="N207" s="172">
        <f>COUNTIF(AD207,"&gt;0")+COUNTIF(AG207,"&gt;0")+COUNTIF(AJ207,"&gt;0")+COUNTIF(AM207,"&gt;0")+COUNTIF(AP207,"&gt;0")+COUNTIF(AS207,"&gt;0")+COUNTIF(AV207,"&gt;0")+COUNTIF(AY207,"&gt;0")+COUNTIF(BB207,"&gt;0")+COUNTIF(BE207,"&gt;0")+COUNTIF(BH207,"&gt;0")+COUNTIF(BK207,"&gt;0")</f>
        <v>0</v>
      </c>
      <c r="O207" s="172"/>
      <c r="P207" s="287"/>
      <c r="Q207" s="287"/>
      <c r="R207" s="287"/>
      <c r="S207" s="287"/>
      <c r="T207" s="287"/>
      <c r="U207" s="287"/>
      <c r="V207" s="287"/>
      <c r="W207" s="287"/>
      <c r="X207" s="287"/>
      <c r="Y207" s="287"/>
      <c r="Z207" s="287"/>
      <c r="AA207" s="287"/>
      <c r="AB207" s="172">
        <f>SUM(AC207,AF207,AI207,AL207,AO207,AR207,AU207,AX207,BA207,BD207,BG207,BJ207)</f>
        <v>0</v>
      </c>
      <c r="AC207" s="172">
        <f>AD207*AE207</f>
        <v>0</v>
      </c>
      <c r="AD207" s="172">
        <f>SUMIFS('1-2 人员岗位信息'!F:F,'1-2 人员岗位信息'!$C:$C,"专业外包",'1-2 人员岗位信息'!$B:$B,$D207)</f>
        <v>0</v>
      </c>
      <c r="AE207" s="295"/>
      <c r="AF207" s="172">
        <f>AG207*AH207</f>
        <v>0</v>
      </c>
      <c r="AG207" s="172">
        <f>SUMIFS('1-2 人员岗位信息'!G:G,'1-2 人员岗位信息'!$C:$C,"专业外包",'1-2 人员岗位信息'!$B:$B,$D207)</f>
        <v>0</v>
      </c>
      <c r="AH207" s="295"/>
      <c r="AI207" s="172">
        <f>AJ207*AK207</f>
        <v>0</v>
      </c>
      <c r="AJ207" s="172">
        <f>SUMIFS('1-2 人员岗位信息'!H:H,'1-2 人员岗位信息'!$C:$C,"专业外包",'1-2 人员岗位信息'!$B:$B,$D207)</f>
        <v>0</v>
      </c>
      <c r="AK207" s="295"/>
      <c r="AL207" s="172">
        <f>AM207*AN207</f>
        <v>0</v>
      </c>
      <c r="AM207" s="172">
        <f>SUMIFS('1-2 人员岗位信息'!I:I,'1-2 人员岗位信息'!$C:$C,"专业外包",'1-2 人员岗位信息'!$B:$B,$D207)</f>
        <v>0</v>
      </c>
      <c r="AN207" s="295"/>
      <c r="AO207" s="172">
        <f>AP207*AQ207</f>
        <v>0</v>
      </c>
      <c r="AP207" s="172">
        <f>SUMIFS('1-2 人员岗位信息'!J:J,'1-2 人员岗位信息'!$C:$C,"专业外包",'1-2 人员岗位信息'!$B:$B,$D207)</f>
        <v>0</v>
      </c>
      <c r="AQ207" s="295"/>
      <c r="AR207" s="172">
        <f>AS207*AT207</f>
        <v>0</v>
      </c>
      <c r="AS207" s="172">
        <f>SUMIFS('1-2 人员岗位信息'!K:K,'1-2 人员岗位信息'!$C:$C,"专业外包",'1-2 人员岗位信息'!$B:$B,$D207)</f>
        <v>0</v>
      </c>
      <c r="AT207" s="295"/>
      <c r="AU207" s="172">
        <f>AV207*AW207</f>
        <v>0</v>
      </c>
      <c r="AV207" s="172">
        <f>SUMIFS('1-2 人员岗位信息'!L:L,'1-2 人员岗位信息'!$C:$C,"专业外包",'1-2 人员岗位信息'!$B:$B,$D207)</f>
        <v>0</v>
      </c>
      <c r="AW207" s="295"/>
      <c r="AX207" s="172">
        <f>AY207*AZ207</f>
        <v>0</v>
      </c>
      <c r="AY207" s="172">
        <f>SUMIFS('1-2 人员岗位信息'!M:M,'1-2 人员岗位信息'!$C:$C,"专业外包",'1-2 人员岗位信息'!$B:$B,$D207)</f>
        <v>0</v>
      </c>
      <c r="AZ207" s="295"/>
      <c r="BA207" s="172">
        <f>BB207*BC207</f>
        <v>0</v>
      </c>
      <c r="BB207" s="172">
        <f>SUMIFS('1-2 人员岗位信息'!N:N,'1-2 人员岗位信息'!$C:$C,"专业外包",'1-2 人员岗位信息'!$B:$B,$D207)</f>
        <v>0</v>
      </c>
      <c r="BC207" s="295"/>
      <c r="BD207" s="172">
        <f>BE207*BF207</f>
        <v>0</v>
      </c>
      <c r="BE207" s="172">
        <f>SUMIFS('1-2 人员岗位信息'!O:O,'1-2 人员岗位信息'!$C:$C,"专业外包",'1-2 人员岗位信息'!$B:$B,$D207)</f>
        <v>0</v>
      </c>
      <c r="BF207" s="295"/>
      <c r="BG207" s="172">
        <f>BH207*BI207</f>
        <v>0</v>
      </c>
      <c r="BH207" s="172">
        <f>SUMIFS('1-2 人员岗位信息'!P:P,'1-2 人员岗位信息'!$C:$C,"专业外包",'1-2 人员岗位信息'!$B:$B,$D207)</f>
        <v>0</v>
      </c>
      <c r="BI207" s="295"/>
      <c r="BJ207" s="172">
        <f>BK207*BL207</f>
        <v>0</v>
      </c>
      <c r="BK207" s="172">
        <f>SUMIFS('1-2 人员岗位信息'!Q:Q,'1-2 人员岗位信息'!$C:$C,"专业外包",'1-2 人员岗位信息'!$B:$B,$D207)</f>
        <v>0</v>
      </c>
      <c r="BL207" s="304"/>
      <c r="BM207" s="308"/>
      <c r="BN207" s="312"/>
    </row>
    <row r="208" s="22" customFormat="1" ht="33.95" customHeight="1" outlineLevel="2" spans="2:66">
      <c r="B208" s="109" t="s">
        <v>787</v>
      </c>
      <c r="C208" s="110" t="s">
        <v>220</v>
      </c>
      <c r="D208" s="22" t="s">
        <v>221</v>
      </c>
      <c r="E208" s="109"/>
      <c r="F208" s="109"/>
      <c r="G208" s="109"/>
      <c r="H208" s="109">
        <f>H209+H223+H224+H236+H239+H247+H262+H291+H303+H307</f>
        <v>0</v>
      </c>
      <c r="I208" s="109"/>
      <c r="J208" s="109"/>
      <c r="K208" s="109"/>
      <c r="L208" s="109"/>
      <c r="M208" s="109"/>
      <c r="N208" s="109"/>
      <c r="O208" s="109"/>
      <c r="P208" s="284"/>
      <c r="Q208" s="284"/>
      <c r="R208" s="284"/>
      <c r="S208" s="284"/>
      <c r="T208" s="284"/>
      <c r="U208" s="284"/>
      <c r="V208" s="284"/>
      <c r="W208" s="284"/>
      <c r="X208" s="284"/>
      <c r="Y208" s="284"/>
      <c r="Z208" s="284"/>
      <c r="AA208" s="284"/>
      <c r="AB208" s="109">
        <f>AB209+AB223+AB224+AB236+AB239+AB247+AB262+AB291+AB303+AB307</f>
        <v>0</v>
      </c>
      <c r="AC208" s="109">
        <f>AC209+AC223+AC224+AC236+AC239+AC247+AC262+AC291+AC303+AC307</f>
        <v>0</v>
      </c>
      <c r="AD208" s="109"/>
      <c r="AE208" s="109"/>
      <c r="AF208" s="109">
        <f>AF209+AF223+AF224+AF236+AF239+AF247+AF262+AF291+AF303+AF307</f>
        <v>0</v>
      </c>
      <c r="AG208" s="109"/>
      <c r="AH208" s="109"/>
      <c r="AI208" s="109">
        <f>AI209+AI223+AI224+AI236+AI239+AI247+AI262+AI291+AI303+AI307</f>
        <v>0</v>
      </c>
      <c r="AJ208" s="109"/>
      <c r="AK208" s="109"/>
      <c r="AL208" s="109">
        <f>AL209+AL223+AL224+AL236+AL239+AL247+AL262+AL291+AL303+AL307</f>
        <v>0</v>
      </c>
      <c r="AM208" s="109"/>
      <c r="AN208" s="109"/>
      <c r="AO208" s="109">
        <f>AO209+AO223+AO224+AO236+AO239+AO247+AO262+AO291+AO303+AO307</f>
        <v>0</v>
      </c>
      <c r="AP208" s="109"/>
      <c r="AQ208" s="109"/>
      <c r="AR208" s="109">
        <f>AR209+AR223+AR224+AR236+AR239+AR247+AR262+AR291+AR303+AR307</f>
        <v>0</v>
      </c>
      <c r="AS208" s="109"/>
      <c r="AT208" s="109"/>
      <c r="AU208" s="109">
        <f>AU209+AU223+AU224+AU236+AU239+AU247+AU262+AU291+AU303+AU307</f>
        <v>0</v>
      </c>
      <c r="AV208" s="109"/>
      <c r="AW208" s="109"/>
      <c r="AX208" s="109">
        <f>AX209+AX223+AX224+AX236+AX239+AX247+AX262+AX291+AX303+AX307</f>
        <v>0</v>
      </c>
      <c r="AY208" s="109"/>
      <c r="AZ208" s="109"/>
      <c r="BA208" s="109">
        <f>BA209+BA223+BA224+BA236+BA239+BA247+BA262+BA291+BA303+BA307</f>
        <v>0</v>
      </c>
      <c r="BB208" s="109"/>
      <c r="BC208" s="109"/>
      <c r="BD208" s="109">
        <f>BD209+BD223+BD224+BD236+BD239+BD247+BD262+BD291+BD303+BD307</f>
        <v>0</v>
      </c>
      <c r="BE208" s="109"/>
      <c r="BF208" s="109"/>
      <c r="BG208" s="109">
        <f>BG209+BG223+BG224+BG236+BG239+BG247+BG262+BG291+BG303+BG307</f>
        <v>0</v>
      </c>
      <c r="BH208" s="109"/>
      <c r="BI208" s="109"/>
      <c r="BJ208" s="109">
        <f>BJ209+BJ223+BJ224+BJ236+BJ239+BJ247+BJ262+BJ291+BJ303+BJ307</f>
        <v>0</v>
      </c>
      <c r="BK208" s="109"/>
      <c r="BL208" s="301"/>
      <c r="BM208" s="308"/>
      <c r="BN208" s="309"/>
    </row>
    <row r="209" s="49" customFormat="1" ht="33.95" customHeight="1" outlineLevel="3" spans="2:66">
      <c r="B209" s="112" t="s">
        <v>787</v>
      </c>
      <c r="C209" s="113" t="s">
        <v>32</v>
      </c>
      <c r="D209" s="49" t="s">
        <v>33</v>
      </c>
      <c r="E209" s="112" t="s">
        <v>1139</v>
      </c>
      <c r="F209" s="112"/>
      <c r="G209" s="112"/>
      <c r="H209" s="112">
        <f>SUM(H210:H222)</f>
        <v>0</v>
      </c>
      <c r="I209" s="112"/>
      <c r="J209" s="112"/>
      <c r="K209" s="112"/>
      <c r="L209" s="112"/>
      <c r="M209" s="112"/>
      <c r="N209" s="112"/>
      <c r="O209" s="112"/>
      <c r="P209" s="285"/>
      <c r="Q209" s="285"/>
      <c r="R209" s="285"/>
      <c r="S209" s="285"/>
      <c r="T209" s="285"/>
      <c r="U209" s="285"/>
      <c r="V209" s="285"/>
      <c r="W209" s="285"/>
      <c r="X209" s="285"/>
      <c r="Y209" s="285"/>
      <c r="Z209" s="285"/>
      <c r="AA209" s="285"/>
      <c r="AB209" s="112">
        <f>SUM(AB210:AB222)</f>
        <v>0</v>
      </c>
      <c r="AC209" s="112">
        <f>SUM(AC210:AC222)</f>
        <v>0</v>
      </c>
      <c r="AD209" s="112"/>
      <c r="AE209" s="112"/>
      <c r="AF209" s="112">
        <f>SUM(AF210:AF222)</f>
        <v>0</v>
      </c>
      <c r="AG209" s="112"/>
      <c r="AH209" s="112"/>
      <c r="AI209" s="112">
        <f>SUM(AI210:AI222)</f>
        <v>0</v>
      </c>
      <c r="AJ209" s="112"/>
      <c r="AK209" s="112"/>
      <c r="AL209" s="112">
        <f>SUM(AL210:AL222)</f>
        <v>0</v>
      </c>
      <c r="AM209" s="112"/>
      <c r="AN209" s="112"/>
      <c r="AO209" s="112">
        <f>SUM(AO210:AO222)</f>
        <v>0</v>
      </c>
      <c r="AP209" s="112"/>
      <c r="AQ209" s="112"/>
      <c r="AR209" s="112">
        <f>SUM(AR210:AR222)</f>
        <v>0</v>
      </c>
      <c r="AS209" s="112"/>
      <c r="AT209" s="112"/>
      <c r="AU209" s="112">
        <f>SUM(AU210:AU222)</f>
        <v>0</v>
      </c>
      <c r="AV209" s="112"/>
      <c r="AW209" s="112"/>
      <c r="AX209" s="112">
        <f>SUM(AX210:AX222)</f>
        <v>0</v>
      </c>
      <c r="AY209" s="112"/>
      <c r="AZ209" s="112"/>
      <c r="BA209" s="112">
        <f>SUM(BA210:BA222)</f>
        <v>0</v>
      </c>
      <c r="BB209" s="112"/>
      <c r="BC209" s="112"/>
      <c r="BD209" s="112">
        <f>SUM(BD210:BD222)</f>
        <v>0</v>
      </c>
      <c r="BE209" s="112"/>
      <c r="BF209" s="112"/>
      <c r="BG209" s="112">
        <f>SUM(BG210:BG222)</f>
        <v>0</v>
      </c>
      <c r="BH209" s="112"/>
      <c r="BI209" s="112"/>
      <c r="BJ209" s="112">
        <f>SUM(BJ210:BJ222)</f>
        <v>0</v>
      </c>
      <c r="BK209" s="112"/>
      <c r="BL209" s="302"/>
      <c r="BM209" s="308"/>
      <c r="BN209" s="310"/>
    </row>
    <row r="210" s="115" customFormat="1" ht="33.95" customHeight="1" outlineLevel="5" spans="2:66">
      <c r="B210" s="116" t="s">
        <v>792</v>
      </c>
      <c r="C210" s="117" t="s">
        <v>1140</v>
      </c>
      <c r="D210" s="115" t="s">
        <v>1141</v>
      </c>
      <c r="E210" s="116"/>
      <c r="F210" s="116"/>
      <c r="G210" s="116" t="s">
        <v>796</v>
      </c>
      <c r="H210" s="116">
        <f t="shared" ref="H210:H222" si="220">AB210</f>
        <v>0</v>
      </c>
      <c r="I210" s="116" t="s">
        <v>1142</v>
      </c>
      <c r="J210" s="116" t="e">
        <f t="shared" ref="J210:J222" si="221">SUM(AD210,AG210,AJ210,AM210,AP210,AS210,AV210,AY210,BB210,BE210,BH210,BK210)/N210</f>
        <v>#DIV/0!</v>
      </c>
      <c r="K210" s="116" t="s">
        <v>1143</v>
      </c>
      <c r="L210" s="116" t="e">
        <f t="shared" ref="L210:L222" si="222">H210/N210/J210</f>
        <v>#DIV/0!</v>
      </c>
      <c r="M210" s="116" t="s">
        <v>1144</v>
      </c>
      <c r="N210" s="116">
        <f t="shared" ref="N210:N222" si="223">COUNTIF(AD210,"&gt;0")+COUNTIF(AG210,"&gt;0")+COUNTIF(AJ210,"&gt;0")+COUNTIF(AM210,"&gt;0")+COUNTIF(AP210,"&gt;0")+COUNTIF(AS210,"&gt;0")+COUNTIF(AV210,"&gt;0")+COUNTIF(AY210,"&gt;0")+COUNTIF(BB210,"&gt;0")+COUNTIF(BE210,"&gt;0")+COUNTIF(BH210,"&gt;0")+COUNTIF(BK210,"&gt;0")</f>
        <v>0</v>
      </c>
      <c r="O210" s="116"/>
      <c r="P210" s="286"/>
      <c r="Q210" s="286"/>
      <c r="R210" s="286"/>
      <c r="S210" s="286"/>
      <c r="T210" s="286"/>
      <c r="U210" s="286"/>
      <c r="V210" s="286"/>
      <c r="W210" s="286"/>
      <c r="X210" s="286"/>
      <c r="Y210" s="286"/>
      <c r="Z210" s="286"/>
      <c r="AA210" s="286"/>
      <c r="AB210" s="116">
        <f t="shared" ref="AB210:AB223" si="224">SUM(AC210,AF210,AI210,AL210,AO210,AR210,AU210,AX210,BA210,BD210,BG210,BJ210)</f>
        <v>0</v>
      </c>
      <c r="AC210" s="116">
        <f t="shared" ref="AC210:AC223" si="225">AD210*AE210</f>
        <v>0</v>
      </c>
      <c r="AD210" s="116">
        <f>'1-1 项目基础信息'!H21</f>
        <v>0</v>
      </c>
      <c r="AE210" s="286">
        <f>SUMIFS('附表1-数据库'!$F30:$EA30,'附表1-数据库'!$F$26:$EA$26,'1-1 项目基础信息'!$D$19,'附表1-数据库'!$F$28:$EA$28,'1-1 项目基础信息'!$D$20,'附表1-数据库'!$F$27:$EA$27,'1-1 项目基础信息'!$D$21,'附表1-数据库'!$F$29:$EA$29,'1-1 项目基础信息'!$D$18)</f>
        <v>330</v>
      </c>
      <c r="AF210" s="116">
        <f t="shared" ref="AF210:AF223" si="226">AG210*AH210</f>
        <v>0</v>
      </c>
      <c r="AG210" s="116">
        <f>'1-1 项目基础信息'!I21</f>
        <v>0</v>
      </c>
      <c r="AH210" s="315">
        <f t="shared" ref="AH210:AH222" si="227">AE210</f>
        <v>330</v>
      </c>
      <c r="AI210" s="116">
        <f t="shared" ref="AI210:AI223" si="228">AJ210*AK210</f>
        <v>0</v>
      </c>
      <c r="AJ210" s="116">
        <f>'1-1 项目基础信息'!J21</f>
        <v>0</v>
      </c>
      <c r="AK210" s="315">
        <f t="shared" ref="AK210:AK222" si="229">AH210</f>
        <v>330</v>
      </c>
      <c r="AL210" s="116">
        <f t="shared" ref="AL210:AL223" si="230">AM210*AN210</f>
        <v>0</v>
      </c>
      <c r="AM210" s="116">
        <f>'1-1 项目基础信息'!K21</f>
        <v>0</v>
      </c>
      <c r="AN210" s="315">
        <f t="shared" ref="AN210:AN222" si="231">AK210</f>
        <v>330</v>
      </c>
      <c r="AO210" s="116">
        <f t="shared" ref="AO210:AO223" si="232">AP210*AQ210</f>
        <v>0</v>
      </c>
      <c r="AP210" s="116">
        <f>'1-1 项目基础信息'!L21</f>
        <v>0</v>
      </c>
      <c r="AQ210" s="315">
        <f t="shared" ref="AQ210:AQ222" si="233">AN210</f>
        <v>330</v>
      </c>
      <c r="AR210" s="116">
        <f t="shared" ref="AR210:AR223" si="234">AS210*AT210</f>
        <v>0</v>
      </c>
      <c r="AS210" s="116">
        <f>'1-1 项目基础信息'!M21</f>
        <v>0</v>
      </c>
      <c r="AT210" s="315">
        <f t="shared" ref="AT210:AT222" si="235">AQ210</f>
        <v>330</v>
      </c>
      <c r="AU210" s="116">
        <f t="shared" ref="AU210:AU223" si="236">AV210*AW210</f>
        <v>0</v>
      </c>
      <c r="AV210" s="116">
        <f>'1-1 项目基础信息'!N21</f>
        <v>0</v>
      </c>
      <c r="AW210" s="315">
        <f t="shared" ref="AW210:AW222" si="237">AT210</f>
        <v>330</v>
      </c>
      <c r="AX210" s="116">
        <f t="shared" ref="AX210:AX223" si="238">AY210*AZ210</f>
        <v>0</v>
      </c>
      <c r="AY210" s="116">
        <f>'1-1 项目基础信息'!O21</f>
        <v>0</v>
      </c>
      <c r="AZ210" s="315">
        <f t="shared" ref="AZ210:AZ222" si="239">AW210</f>
        <v>330</v>
      </c>
      <c r="BA210" s="116">
        <f t="shared" ref="BA210:BA223" si="240">BB210*BC210</f>
        <v>0</v>
      </c>
      <c r="BB210" s="116">
        <f>'1-1 项目基础信息'!P21</f>
        <v>0</v>
      </c>
      <c r="BC210" s="315">
        <f t="shared" ref="BC210:BC222" si="241">AZ210</f>
        <v>330</v>
      </c>
      <c r="BD210" s="116">
        <f t="shared" ref="BD210:BD223" si="242">BE210*BF210</f>
        <v>0</v>
      </c>
      <c r="BE210" s="116">
        <f>'1-1 项目基础信息'!Q21</f>
        <v>0</v>
      </c>
      <c r="BF210" s="315">
        <f t="shared" ref="BF210:BF222" si="243">BC210</f>
        <v>330</v>
      </c>
      <c r="BG210" s="116">
        <f t="shared" ref="BG210:BG223" si="244">BH210*BI210</f>
        <v>0</v>
      </c>
      <c r="BH210" s="116">
        <f>'1-1 项目基础信息'!R21</f>
        <v>0</v>
      </c>
      <c r="BI210" s="315">
        <f t="shared" ref="BI210:BI222" si="245">BF210</f>
        <v>330</v>
      </c>
      <c r="BJ210" s="116">
        <f t="shared" ref="BJ210:BJ223" si="246">BK210*BL210</f>
        <v>0</v>
      </c>
      <c r="BK210" s="116">
        <f>'1-1 项目基础信息'!S21</f>
        <v>0</v>
      </c>
      <c r="BL210" s="316">
        <f t="shared" ref="BL210:BL222" si="247">BI210</f>
        <v>330</v>
      </c>
      <c r="BM210" s="308"/>
      <c r="BN210" s="311"/>
    </row>
    <row r="211" s="115" customFormat="1" ht="33.95" customHeight="1" outlineLevel="5" spans="2:66">
      <c r="B211" s="116" t="s">
        <v>792</v>
      </c>
      <c r="C211" s="117" t="s">
        <v>1145</v>
      </c>
      <c r="D211" s="115" t="s">
        <v>1146</v>
      </c>
      <c r="E211" s="116"/>
      <c r="F211" s="116"/>
      <c r="G211" s="116" t="s">
        <v>796</v>
      </c>
      <c r="H211" s="116">
        <f t="shared" si="220"/>
        <v>0</v>
      </c>
      <c r="I211" s="116" t="s">
        <v>1142</v>
      </c>
      <c r="J211" s="116" t="e">
        <f t="shared" si="221"/>
        <v>#DIV/0!</v>
      </c>
      <c r="K211" s="116" t="s">
        <v>1143</v>
      </c>
      <c r="L211" s="116" t="e">
        <f t="shared" si="222"/>
        <v>#DIV/0!</v>
      </c>
      <c r="M211" s="116" t="s">
        <v>1144</v>
      </c>
      <c r="N211" s="116">
        <f t="shared" si="223"/>
        <v>0</v>
      </c>
      <c r="O211" s="116"/>
      <c r="P211" s="286"/>
      <c r="Q211" s="286"/>
      <c r="R211" s="286"/>
      <c r="S211" s="286"/>
      <c r="T211" s="286"/>
      <c r="U211" s="286"/>
      <c r="V211" s="286"/>
      <c r="W211" s="286"/>
      <c r="X211" s="286"/>
      <c r="Y211" s="286"/>
      <c r="Z211" s="286"/>
      <c r="AA211" s="286"/>
      <c r="AB211" s="116">
        <f t="shared" si="224"/>
        <v>0</v>
      </c>
      <c r="AC211" s="116">
        <f t="shared" si="225"/>
        <v>0</v>
      </c>
      <c r="AD211" s="116">
        <f>'1-1 项目基础信息'!H22</f>
        <v>0</v>
      </c>
      <c r="AE211" s="286">
        <f>SUMIFS('附表1-数据库'!$F31:$EA31,'附表1-数据库'!$F$26:$EA$26,'1-1 项目基础信息'!$D$19,'附表1-数据库'!$F$28:$EA$28,'1-1 项目基础信息'!$D$20,'附表1-数据库'!$F$27:$EA$27,'1-1 项目基础信息'!$D$21,'附表1-数据库'!$F$29:$EA$29,'1-1 项目基础信息'!$D$18)</f>
        <v>330</v>
      </c>
      <c r="AF211" s="116">
        <f t="shared" si="226"/>
        <v>0</v>
      </c>
      <c r="AG211" s="116">
        <f>'1-1 项目基础信息'!I22</f>
        <v>0</v>
      </c>
      <c r="AH211" s="315">
        <f t="shared" si="227"/>
        <v>330</v>
      </c>
      <c r="AI211" s="116">
        <f t="shared" si="228"/>
        <v>0</v>
      </c>
      <c r="AJ211" s="116">
        <f>'1-1 项目基础信息'!J22</f>
        <v>0</v>
      </c>
      <c r="AK211" s="315">
        <f t="shared" si="229"/>
        <v>330</v>
      </c>
      <c r="AL211" s="116">
        <f t="shared" si="230"/>
        <v>0</v>
      </c>
      <c r="AM211" s="116">
        <f>'1-1 项目基础信息'!K22</f>
        <v>0</v>
      </c>
      <c r="AN211" s="315">
        <f t="shared" si="231"/>
        <v>330</v>
      </c>
      <c r="AO211" s="116">
        <f t="shared" si="232"/>
        <v>0</v>
      </c>
      <c r="AP211" s="116">
        <f>'1-1 项目基础信息'!L22</f>
        <v>0</v>
      </c>
      <c r="AQ211" s="315">
        <f t="shared" si="233"/>
        <v>330</v>
      </c>
      <c r="AR211" s="116">
        <f t="shared" si="234"/>
        <v>0</v>
      </c>
      <c r="AS211" s="116">
        <f>'1-1 项目基础信息'!M22</f>
        <v>0</v>
      </c>
      <c r="AT211" s="315">
        <f t="shared" si="235"/>
        <v>330</v>
      </c>
      <c r="AU211" s="116">
        <f t="shared" si="236"/>
        <v>0</v>
      </c>
      <c r="AV211" s="116">
        <f>'1-1 项目基础信息'!N22</f>
        <v>0</v>
      </c>
      <c r="AW211" s="315">
        <f t="shared" si="237"/>
        <v>330</v>
      </c>
      <c r="AX211" s="116">
        <f t="shared" si="238"/>
        <v>0</v>
      </c>
      <c r="AY211" s="116">
        <f>'1-1 项目基础信息'!O22</f>
        <v>0</v>
      </c>
      <c r="AZ211" s="315">
        <f t="shared" si="239"/>
        <v>330</v>
      </c>
      <c r="BA211" s="116">
        <f t="shared" si="240"/>
        <v>0</v>
      </c>
      <c r="BB211" s="116">
        <f>'1-1 项目基础信息'!P22</f>
        <v>0</v>
      </c>
      <c r="BC211" s="315">
        <f t="shared" si="241"/>
        <v>330</v>
      </c>
      <c r="BD211" s="116">
        <f t="shared" si="242"/>
        <v>0</v>
      </c>
      <c r="BE211" s="116">
        <f>'1-1 项目基础信息'!Q22</f>
        <v>0</v>
      </c>
      <c r="BF211" s="315">
        <f t="shared" si="243"/>
        <v>330</v>
      </c>
      <c r="BG211" s="116">
        <f t="shared" si="244"/>
        <v>0</v>
      </c>
      <c r="BH211" s="116">
        <f>'1-1 项目基础信息'!R22</f>
        <v>0</v>
      </c>
      <c r="BI211" s="315">
        <f t="shared" si="245"/>
        <v>330</v>
      </c>
      <c r="BJ211" s="116">
        <f t="shared" si="246"/>
        <v>0</v>
      </c>
      <c r="BK211" s="116">
        <f>'1-1 项目基础信息'!S22</f>
        <v>0</v>
      </c>
      <c r="BL211" s="316">
        <f t="shared" si="247"/>
        <v>330</v>
      </c>
      <c r="BM211" s="308"/>
      <c r="BN211" s="311"/>
    </row>
    <row r="212" s="115" customFormat="1" ht="33.95" customHeight="1" outlineLevel="5" spans="2:66">
      <c r="B212" s="116" t="s">
        <v>792</v>
      </c>
      <c r="C212" s="117" t="s">
        <v>1147</v>
      </c>
      <c r="D212" s="115" t="s">
        <v>1148</v>
      </c>
      <c r="E212" s="116"/>
      <c r="F212" s="116"/>
      <c r="G212" s="116" t="s">
        <v>796</v>
      </c>
      <c r="H212" s="116">
        <f t="shared" si="220"/>
        <v>0</v>
      </c>
      <c r="I212" s="116" t="s">
        <v>1142</v>
      </c>
      <c r="J212" s="116" t="e">
        <f t="shared" si="221"/>
        <v>#DIV/0!</v>
      </c>
      <c r="K212" s="116" t="s">
        <v>1143</v>
      </c>
      <c r="L212" s="116" t="e">
        <f t="shared" si="222"/>
        <v>#DIV/0!</v>
      </c>
      <c r="M212" s="116" t="s">
        <v>1144</v>
      </c>
      <c r="N212" s="116">
        <f t="shared" si="223"/>
        <v>0</v>
      </c>
      <c r="O212" s="116"/>
      <c r="P212" s="286"/>
      <c r="Q212" s="286"/>
      <c r="R212" s="286"/>
      <c r="S212" s="286"/>
      <c r="T212" s="286"/>
      <c r="U212" s="286"/>
      <c r="V212" s="286"/>
      <c r="W212" s="286"/>
      <c r="X212" s="286"/>
      <c r="Y212" s="286"/>
      <c r="Z212" s="286"/>
      <c r="AA212" s="286"/>
      <c r="AB212" s="116">
        <f t="shared" si="224"/>
        <v>0</v>
      </c>
      <c r="AC212" s="116">
        <f t="shared" si="225"/>
        <v>0</v>
      </c>
      <c r="AD212" s="116">
        <f>'1-1 项目基础信息'!H23</f>
        <v>0</v>
      </c>
      <c r="AE212" s="286">
        <f>SUMIFS('附表1-数据库'!$F32:$EA32,'附表1-数据库'!$F$26:$EA$26,'1-1 项目基础信息'!$D$19,'附表1-数据库'!$F$28:$EA$28,'1-1 项目基础信息'!$D$20,'附表1-数据库'!$F$27:$EA$27,'1-1 项目基础信息'!$D$21,'附表1-数据库'!$F$29:$EA$29,'1-1 项目基础信息'!$D$18)</f>
        <v>380</v>
      </c>
      <c r="AF212" s="116">
        <f t="shared" si="226"/>
        <v>0</v>
      </c>
      <c r="AG212" s="116">
        <f>'1-1 项目基础信息'!I23</f>
        <v>0</v>
      </c>
      <c r="AH212" s="315">
        <f t="shared" si="227"/>
        <v>380</v>
      </c>
      <c r="AI212" s="116">
        <f t="shared" si="228"/>
        <v>0</v>
      </c>
      <c r="AJ212" s="116">
        <f>'1-1 项目基础信息'!J23</f>
        <v>0</v>
      </c>
      <c r="AK212" s="315">
        <f t="shared" si="229"/>
        <v>380</v>
      </c>
      <c r="AL212" s="116">
        <f t="shared" si="230"/>
        <v>0</v>
      </c>
      <c r="AM212" s="116">
        <f>'1-1 项目基础信息'!K23</f>
        <v>0</v>
      </c>
      <c r="AN212" s="315">
        <f t="shared" si="231"/>
        <v>380</v>
      </c>
      <c r="AO212" s="116">
        <f t="shared" si="232"/>
        <v>0</v>
      </c>
      <c r="AP212" s="116">
        <f>'1-1 项目基础信息'!L23</f>
        <v>0</v>
      </c>
      <c r="AQ212" s="315">
        <f t="shared" si="233"/>
        <v>380</v>
      </c>
      <c r="AR212" s="116">
        <f t="shared" si="234"/>
        <v>0</v>
      </c>
      <c r="AS212" s="116">
        <f>'1-1 项目基础信息'!M23</f>
        <v>0</v>
      </c>
      <c r="AT212" s="315">
        <f t="shared" si="235"/>
        <v>380</v>
      </c>
      <c r="AU212" s="116">
        <f t="shared" si="236"/>
        <v>0</v>
      </c>
      <c r="AV212" s="116">
        <f>'1-1 项目基础信息'!N23</f>
        <v>0</v>
      </c>
      <c r="AW212" s="315">
        <f t="shared" si="237"/>
        <v>380</v>
      </c>
      <c r="AX212" s="116">
        <f t="shared" si="238"/>
        <v>0</v>
      </c>
      <c r="AY212" s="116">
        <f>'1-1 项目基础信息'!O23</f>
        <v>0</v>
      </c>
      <c r="AZ212" s="315">
        <f t="shared" si="239"/>
        <v>380</v>
      </c>
      <c r="BA212" s="116">
        <f t="shared" si="240"/>
        <v>0</v>
      </c>
      <c r="BB212" s="116">
        <f>'1-1 项目基础信息'!P23</f>
        <v>0</v>
      </c>
      <c r="BC212" s="315">
        <f t="shared" si="241"/>
        <v>380</v>
      </c>
      <c r="BD212" s="116">
        <f t="shared" si="242"/>
        <v>0</v>
      </c>
      <c r="BE212" s="116">
        <f>'1-1 项目基础信息'!Q23</f>
        <v>0</v>
      </c>
      <c r="BF212" s="315">
        <f t="shared" si="243"/>
        <v>380</v>
      </c>
      <c r="BG212" s="116">
        <f t="shared" si="244"/>
        <v>0</v>
      </c>
      <c r="BH212" s="116">
        <f>'1-1 项目基础信息'!R23</f>
        <v>0</v>
      </c>
      <c r="BI212" s="315">
        <f t="shared" si="245"/>
        <v>380</v>
      </c>
      <c r="BJ212" s="116">
        <f t="shared" si="246"/>
        <v>0</v>
      </c>
      <c r="BK212" s="116">
        <f>'1-1 项目基础信息'!S23</f>
        <v>0</v>
      </c>
      <c r="BL212" s="316">
        <f t="shared" si="247"/>
        <v>380</v>
      </c>
      <c r="BM212" s="308"/>
      <c r="BN212" s="311"/>
    </row>
    <row r="213" s="115" customFormat="1" ht="33.95" customHeight="1" outlineLevel="5" spans="2:66">
      <c r="B213" s="116" t="s">
        <v>792</v>
      </c>
      <c r="C213" s="117" t="s">
        <v>1149</v>
      </c>
      <c r="D213" s="115" t="s">
        <v>1150</v>
      </c>
      <c r="E213" s="116"/>
      <c r="F213" s="116"/>
      <c r="G213" s="116" t="s">
        <v>796</v>
      </c>
      <c r="H213" s="116">
        <f t="shared" si="220"/>
        <v>0</v>
      </c>
      <c r="I213" s="116" t="s">
        <v>1142</v>
      </c>
      <c r="J213" s="116" t="e">
        <f t="shared" si="221"/>
        <v>#DIV/0!</v>
      </c>
      <c r="K213" s="116" t="s">
        <v>1143</v>
      </c>
      <c r="L213" s="116" t="e">
        <f t="shared" si="222"/>
        <v>#DIV/0!</v>
      </c>
      <c r="M213" s="116" t="s">
        <v>1144</v>
      </c>
      <c r="N213" s="116">
        <f t="shared" si="223"/>
        <v>0</v>
      </c>
      <c r="O213" s="116"/>
      <c r="P213" s="286"/>
      <c r="Q213" s="286"/>
      <c r="R213" s="286"/>
      <c r="S213" s="286"/>
      <c r="T213" s="286"/>
      <c r="U213" s="286"/>
      <c r="V213" s="286"/>
      <c r="W213" s="286"/>
      <c r="X213" s="286"/>
      <c r="Y213" s="286"/>
      <c r="Z213" s="286"/>
      <c r="AA213" s="286"/>
      <c r="AB213" s="116">
        <f t="shared" si="224"/>
        <v>0</v>
      </c>
      <c r="AC213" s="116">
        <f t="shared" si="225"/>
        <v>0</v>
      </c>
      <c r="AD213" s="116">
        <f>'1-1 项目基础信息'!H24</f>
        <v>0</v>
      </c>
      <c r="AE213" s="286">
        <f>SUMIFS('附表1-数据库'!$F33:$EA33,'附表1-数据库'!$F$26:$EA$26,'1-1 项目基础信息'!$D$19,'附表1-数据库'!$F$28:$EA$28,'1-1 项目基础信息'!$D$20,'附表1-数据库'!$F$27:$EA$27,'1-1 项目基础信息'!$D$21,'附表1-数据库'!$F$29:$EA$29,'1-1 项目基础信息'!$D$18)</f>
        <v>440</v>
      </c>
      <c r="AF213" s="116">
        <f t="shared" si="226"/>
        <v>0</v>
      </c>
      <c r="AG213" s="116">
        <f>'1-1 项目基础信息'!I24</f>
        <v>0</v>
      </c>
      <c r="AH213" s="315">
        <f t="shared" si="227"/>
        <v>440</v>
      </c>
      <c r="AI213" s="116">
        <f t="shared" si="228"/>
        <v>0</v>
      </c>
      <c r="AJ213" s="116">
        <f>'1-1 项目基础信息'!J24</f>
        <v>0</v>
      </c>
      <c r="AK213" s="315">
        <f t="shared" si="229"/>
        <v>440</v>
      </c>
      <c r="AL213" s="116">
        <f t="shared" si="230"/>
        <v>0</v>
      </c>
      <c r="AM213" s="116">
        <f>'1-1 项目基础信息'!K24</f>
        <v>0</v>
      </c>
      <c r="AN213" s="315">
        <f t="shared" si="231"/>
        <v>440</v>
      </c>
      <c r="AO213" s="116">
        <f t="shared" si="232"/>
        <v>0</v>
      </c>
      <c r="AP213" s="116">
        <f>'1-1 项目基础信息'!L24</f>
        <v>0</v>
      </c>
      <c r="AQ213" s="315">
        <f t="shared" si="233"/>
        <v>440</v>
      </c>
      <c r="AR213" s="116">
        <f t="shared" si="234"/>
        <v>0</v>
      </c>
      <c r="AS213" s="116">
        <f>'1-1 项目基础信息'!M24</f>
        <v>0</v>
      </c>
      <c r="AT213" s="315">
        <f t="shared" si="235"/>
        <v>440</v>
      </c>
      <c r="AU213" s="116">
        <f t="shared" si="236"/>
        <v>0</v>
      </c>
      <c r="AV213" s="116">
        <f>'1-1 项目基础信息'!N24</f>
        <v>0</v>
      </c>
      <c r="AW213" s="315">
        <f t="shared" si="237"/>
        <v>440</v>
      </c>
      <c r="AX213" s="116">
        <f t="shared" si="238"/>
        <v>0</v>
      </c>
      <c r="AY213" s="116">
        <f>'1-1 项目基础信息'!O24</f>
        <v>0</v>
      </c>
      <c r="AZ213" s="315">
        <f t="shared" si="239"/>
        <v>440</v>
      </c>
      <c r="BA213" s="116">
        <f t="shared" si="240"/>
        <v>0</v>
      </c>
      <c r="BB213" s="116">
        <f>'1-1 项目基础信息'!P24</f>
        <v>0</v>
      </c>
      <c r="BC213" s="315">
        <f t="shared" si="241"/>
        <v>440</v>
      </c>
      <c r="BD213" s="116">
        <f t="shared" si="242"/>
        <v>0</v>
      </c>
      <c r="BE213" s="116">
        <f>'1-1 项目基础信息'!Q24</f>
        <v>0</v>
      </c>
      <c r="BF213" s="315">
        <f t="shared" si="243"/>
        <v>440</v>
      </c>
      <c r="BG213" s="116">
        <f t="shared" si="244"/>
        <v>0</v>
      </c>
      <c r="BH213" s="116">
        <f>'1-1 项目基础信息'!R24</f>
        <v>0</v>
      </c>
      <c r="BI213" s="315">
        <f t="shared" si="245"/>
        <v>440</v>
      </c>
      <c r="BJ213" s="116">
        <f t="shared" si="246"/>
        <v>0</v>
      </c>
      <c r="BK213" s="116">
        <f>'1-1 项目基础信息'!S24</f>
        <v>0</v>
      </c>
      <c r="BL213" s="316">
        <f t="shared" si="247"/>
        <v>440</v>
      </c>
      <c r="BM213" s="308"/>
      <c r="BN213" s="311"/>
    </row>
    <row r="214" s="115" customFormat="1" ht="33.95" customHeight="1" outlineLevel="5" spans="2:66">
      <c r="B214" s="116" t="s">
        <v>792</v>
      </c>
      <c r="C214" s="117" t="s">
        <v>1151</v>
      </c>
      <c r="D214" s="115" t="s">
        <v>1152</v>
      </c>
      <c r="E214" s="116"/>
      <c r="F214" s="116"/>
      <c r="G214" s="116" t="s">
        <v>796</v>
      </c>
      <c r="H214" s="116">
        <f t="shared" si="220"/>
        <v>0</v>
      </c>
      <c r="I214" s="116" t="s">
        <v>1142</v>
      </c>
      <c r="J214" s="116" t="e">
        <f t="shared" si="221"/>
        <v>#DIV/0!</v>
      </c>
      <c r="K214" s="116" t="s">
        <v>1143</v>
      </c>
      <c r="L214" s="116" t="e">
        <f t="shared" si="222"/>
        <v>#DIV/0!</v>
      </c>
      <c r="M214" s="116" t="s">
        <v>1144</v>
      </c>
      <c r="N214" s="116">
        <f t="shared" si="223"/>
        <v>0</v>
      </c>
      <c r="O214" s="116"/>
      <c r="P214" s="286"/>
      <c r="Q214" s="286"/>
      <c r="R214" s="286"/>
      <c r="S214" s="286"/>
      <c r="T214" s="286"/>
      <c r="U214" s="286"/>
      <c r="V214" s="286"/>
      <c r="W214" s="286"/>
      <c r="X214" s="286"/>
      <c r="Y214" s="286"/>
      <c r="Z214" s="286"/>
      <c r="AA214" s="286"/>
      <c r="AB214" s="116">
        <f t="shared" si="224"/>
        <v>0</v>
      </c>
      <c r="AC214" s="116">
        <f t="shared" si="225"/>
        <v>0</v>
      </c>
      <c r="AD214" s="116">
        <f>'1-1 项目基础信息'!H25</f>
        <v>0</v>
      </c>
      <c r="AE214" s="286">
        <f>SUMIFS('附表1-数据库'!$F34:$EA34,'附表1-数据库'!$F$26:$EA$26,'1-1 项目基础信息'!$D$19,'附表1-数据库'!$F$28:$EA$28,'1-1 项目基础信息'!$D$20,'附表1-数据库'!$F$27:$EA$27,'1-1 项目基础信息'!$D$21,'附表1-数据库'!$F$29:$EA$29,'1-1 项目基础信息'!$D$18)</f>
        <v>624</v>
      </c>
      <c r="AF214" s="116">
        <f t="shared" si="226"/>
        <v>0</v>
      </c>
      <c r="AG214" s="116">
        <f>'1-1 项目基础信息'!I25</f>
        <v>0</v>
      </c>
      <c r="AH214" s="315">
        <f t="shared" si="227"/>
        <v>624</v>
      </c>
      <c r="AI214" s="116">
        <f t="shared" si="228"/>
        <v>0</v>
      </c>
      <c r="AJ214" s="116">
        <f>'1-1 项目基础信息'!J25</f>
        <v>0</v>
      </c>
      <c r="AK214" s="315">
        <f t="shared" si="229"/>
        <v>624</v>
      </c>
      <c r="AL214" s="116">
        <f t="shared" si="230"/>
        <v>0</v>
      </c>
      <c r="AM214" s="116">
        <f>'1-1 项目基础信息'!K25</f>
        <v>0</v>
      </c>
      <c r="AN214" s="315">
        <f t="shared" si="231"/>
        <v>624</v>
      </c>
      <c r="AO214" s="116">
        <f t="shared" si="232"/>
        <v>0</v>
      </c>
      <c r="AP214" s="116">
        <f>'1-1 项目基础信息'!L25</f>
        <v>0</v>
      </c>
      <c r="AQ214" s="315">
        <f t="shared" si="233"/>
        <v>624</v>
      </c>
      <c r="AR214" s="116">
        <f t="shared" si="234"/>
        <v>0</v>
      </c>
      <c r="AS214" s="116">
        <f>'1-1 项目基础信息'!M25</f>
        <v>0</v>
      </c>
      <c r="AT214" s="315">
        <f t="shared" si="235"/>
        <v>624</v>
      </c>
      <c r="AU214" s="116">
        <f t="shared" si="236"/>
        <v>0</v>
      </c>
      <c r="AV214" s="116">
        <f>'1-1 项目基础信息'!N25</f>
        <v>0</v>
      </c>
      <c r="AW214" s="315">
        <f t="shared" si="237"/>
        <v>624</v>
      </c>
      <c r="AX214" s="116">
        <f t="shared" si="238"/>
        <v>0</v>
      </c>
      <c r="AY214" s="116">
        <f>'1-1 项目基础信息'!O25</f>
        <v>0</v>
      </c>
      <c r="AZ214" s="315">
        <f t="shared" si="239"/>
        <v>624</v>
      </c>
      <c r="BA214" s="116">
        <f t="shared" si="240"/>
        <v>0</v>
      </c>
      <c r="BB214" s="116">
        <f>'1-1 项目基础信息'!P25</f>
        <v>0</v>
      </c>
      <c r="BC214" s="315">
        <f t="shared" si="241"/>
        <v>624</v>
      </c>
      <c r="BD214" s="116">
        <f t="shared" si="242"/>
        <v>0</v>
      </c>
      <c r="BE214" s="116">
        <f>'1-1 项目基础信息'!Q25</f>
        <v>0</v>
      </c>
      <c r="BF214" s="315">
        <f t="shared" si="243"/>
        <v>624</v>
      </c>
      <c r="BG214" s="116">
        <f t="shared" si="244"/>
        <v>0</v>
      </c>
      <c r="BH214" s="116">
        <f>'1-1 项目基础信息'!R25</f>
        <v>0</v>
      </c>
      <c r="BI214" s="315">
        <f t="shared" si="245"/>
        <v>624</v>
      </c>
      <c r="BJ214" s="116">
        <f t="shared" si="246"/>
        <v>0</v>
      </c>
      <c r="BK214" s="116">
        <f>'1-1 项目基础信息'!S25</f>
        <v>0</v>
      </c>
      <c r="BL214" s="316">
        <f t="shared" si="247"/>
        <v>624</v>
      </c>
      <c r="BM214" s="308"/>
      <c r="BN214" s="311"/>
    </row>
    <row r="215" s="115" customFormat="1" ht="33.95" customHeight="1" outlineLevel="5" spans="2:66">
      <c r="B215" s="116" t="s">
        <v>792</v>
      </c>
      <c r="C215" s="117" t="s">
        <v>1153</v>
      </c>
      <c r="D215" s="115" t="s">
        <v>1154</v>
      </c>
      <c r="E215" s="116"/>
      <c r="F215" s="116"/>
      <c r="G215" s="116" t="s">
        <v>796</v>
      </c>
      <c r="H215" s="116">
        <f t="shared" si="220"/>
        <v>0</v>
      </c>
      <c r="I215" s="116" t="s">
        <v>1142</v>
      </c>
      <c r="J215" s="116" t="e">
        <f t="shared" si="221"/>
        <v>#DIV/0!</v>
      </c>
      <c r="K215" s="116" t="s">
        <v>1143</v>
      </c>
      <c r="L215" s="116" t="e">
        <f t="shared" si="222"/>
        <v>#DIV/0!</v>
      </c>
      <c r="M215" s="116" t="s">
        <v>1144</v>
      </c>
      <c r="N215" s="116">
        <f t="shared" si="223"/>
        <v>0</v>
      </c>
      <c r="O215" s="116"/>
      <c r="P215" s="286"/>
      <c r="Q215" s="286"/>
      <c r="R215" s="286"/>
      <c r="S215" s="286"/>
      <c r="T215" s="286"/>
      <c r="U215" s="286"/>
      <c r="V215" s="286"/>
      <c r="W215" s="286"/>
      <c r="X215" s="286"/>
      <c r="Y215" s="286"/>
      <c r="Z215" s="286"/>
      <c r="AA215" s="286"/>
      <c r="AB215" s="116">
        <f t="shared" si="224"/>
        <v>0</v>
      </c>
      <c r="AC215" s="116">
        <f t="shared" si="225"/>
        <v>0</v>
      </c>
      <c r="AD215" s="116">
        <f>'1-1 项目基础信息'!H26</f>
        <v>0</v>
      </c>
      <c r="AE215" s="286">
        <f>SUMIFS('附表1-数据库'!$F35:$EA35,'附表1-数据库'!$F$26:$EA$26,'1-1 项目基础信息'!$D$19,'附表1-数据库'!$F$28:$EA$28,'1-1 项目基础信息'!$D$20,'附表1-数据库'!$F$27:$EA$27,'1-1 项目基础信息'!$D$21,'附表1-数据库'!$F$29:$EA$29,'1-1 项目基础信息'!$D$18)</f>
        <v>780</v>
      </c>
      <c r="AF215" s="116">
        <f t="shared" si="226"/>
        <v>0</v>
      </c>
      <c r="AG215" s="116">
        <f>'1-1 项目基础信息'!I26</f>
        <v>0</v>
      </c>
      <c r="AH215" s="315">
        <f t="shared" si="227"/>
        <v>780</v>
      </c>
      <c r="AI215" s="116">
        <f t="shared" si="228"/>
        <v>0</v>
      </c>
      <c r="AJ215" s="116">
        <f>'1-1 项目基础信息'!J26</f>
        <v>0</v>
      </c>
      <c r="AK215" s="315">
        <f t="shared" si="229"/>
        <v>780</v>
      </c>
      <c r="AL215" s="116">
        <f t="shared" si="230"/>
        <v>0</v>
      </c>
      <c r="AM215" s="116">
        <f>'1-1 项目基础信息'!K26</f>
        <v>0</v>
      </c>
      <c r="AN215" s="315">
        <f t="shared" si="231"/>
        <v>780</v>
      </c>
      <c r="AO215" s="116">
        <f t="shared" si="232"/>
        <v>0</v>
      </c>
      <c r="AP215" s="116">
        <f>'1-1 项目基础信息'!L26</f>
        <v>0</v>
      </c>
      <c r="AQ215" s="315">
        <f t="shared" si="233"/>
        <v>780</v>
      </c>
      <c r="AR215" s="116">
        <f t="shared" si="234"/>
        <v>0</v>
      </c>
      <c r="AS215" s="116">
        <f>'1-1 项目基础信息'!M26</f>
        <v>0</v>
      </c>
      <c r="AT215" s="315">
        <f t="shared" si="235"/>
        <v>780</v>
      </c>
      <c r="AU215" s="116">
        <f t="shared" si="236"/>
        <v>0</v>
      </c>
      <c r="AV215" s="116">
        <f>'1-1 项目基础信息'!N26</f>
        <v>0</v>
      </c>
      <c r="AW215" s="315">
        <f t="shared" si="237"/>
        <v>780</v>
      </c>
      <c r="AX215" s="116">
        <f t="shared" si="238"/>
        <v>0</v>
      </c>
      <c r="AY215" s="116">
        <f>'1-1 项目基础信息'!O26</f>
        <v>0</v>
      </c>
      <c r="AZ215" s="315">
        <f t="shared" si="239"/>
        <v>780</v>
      </c>
      <c r="BA215" s="116">
        <f t="shared" si="240"/>
        <v>0</v>
      </c>
      <c r="BB215" s="116">
        <f>'1-1 项目基础信息'!P26</f>
        <v>0</v>
      </c>
      <c r="BC215" s="315">
        <f t="shared" si="241"/>
        <v>780</v>
      </c>
      <c r="BD215" s="116">
        <f t="shared" si="242"/>
        <v>0</v>
      </c>
      <c r="BE215" s="116">
        <f>'1-1 项目基础信息'!Q26</f>
        <v>0</v>
      </c>
      <c r="BF215" s="315">
        <f t="shared" si="243"/>
        <v>780</v>
      </c>
      <c r="BG215" s="116">
        <f t="shared" si="244"/>
        <v>0</v>
      </c>
      <c r="BH215" s="116">
        <f>'1-1 项目基础信息'!R26</f>
        <v>0</v>
      </c>
      <c r="BI215" s="315">
        <f t="shared" si="245"/>
        <v>780</v>
      </c>
      <c r="BJ215" s="116">
        <f t="shared" si="246"/>
        <v>0</v>
      </c>
      <c r="BK215" s="116">
        <f>'1-1 项目基础信息'!S26</f>
        <v>0</v>
      </c>
      <c r="BL215" s="316">
        <f t="shared" si="247"/>
        <v>780</v>
      </c>
      <c r="BM215" s="308"/>
      <c r="BN215" s="311"/>
    </row>
    <row r="216" s="115" customFormat="1" ht="33.95" customHeight="1" outlineLevel="5" spans="2:66">
      <c r="B216" s="116" t="s">
        <v>792</v>
      </c>
      <c r="C216" s="117" t="s">
        <v>1155</v>
      </c>
      <c r="D216" s="115" t="s">
        <v>1156</v>
      </c>
      <c r="E216" s="116"/>
      <c r="F216" s="116"/>
      <c r="G216" s="116" t="s">
        <v>796</v>
      </c>
      <c r="H216" s="116">
        <f t="shared" si="220"/>
        <v>0</v>
      </c>
      <c r="I216" s="116" t="s">
        <v>1142</v>
      </c>
      <c r="J216" s="116" t="e">
        <f t="shared" si="221"/>
        <v>#DIV/0!</v>
      </c>
      <c r="K216" s="116" t="s">
        <v>1143</v>
      </c>
      <c r="L216" s="116" t="e">
        <f t="shared" si="222"/>
        <v>#DIV/0!</v>
      </c>
      <c r="M216" s="116" t="s">
        <v>1144</v>
      </c>
      <c r="N216" s="116">
        <f t="shared" si="223"/>
        <v>0</v>
      </c>
      <c r="O216" s="116"/>
      <c r="P216" s="286"/>
      <c r="Q216" s="286"/>
      <c r="R216" s="286"/>
      <c r="S216" s="286"/>
      <c r="T216" s="286"/>
      <c r="U216" s="286"/>
      <c r="V216" s="286"/>
      <c r="W216" s="286"/>
      <c r="X216" s="286"/>
      <c r="Y216" s="286"/>
      <c r="Z216" s="286"/>
      <c r="AA216" s="286"/>
      <c r="AB216" s="116">
        <f t="shared" si="224"/>
        <v>0</v>
      </c>
      <c r="AC216" s="116">
        <f t="shared" si="225"/>
        <v>0</v>
      </c>
      <c r="AD216" s="116">
        <f>'1-1 项目基础信息'!H27</f>
        <v>0</v>
      </c>
      <c r="AE216" s="286">
        <f>SUMIFS('附表1-数据库'!$F36:$EA36,'附表1-数据库'!$F$26:$EA$26,'1-1 项目基础信息'!$D$19,'附表1-数据库'!$F$28:$EA$28,'1-1 项目基础信息'!$D$20,'附表1-数据库'!$F$27:$EA$27,'1-1 项目基础信息'!$D$21,'附表1-数据库'!$F$29:$EA$29,'1-1 项目基础信息'!$D$18)</f>
        <v>912</v>
      </c>
      <c r="AF216" s="116">
        <f t="shared" si="226"/>
        <v>0</v>
      </c>
      <c r="AG216" s="116">
        <f>'1-1 项目基础信息'!I27</f>
        <v>0</v>
      </c>
      <c r="AH216" s="315">
        <f t="shared" si="227"/>
        <v>912</v>
      </c>
      <c r="AI216" s="116">
        <f t="shared" si="228"/>
        <v>0</v>
      </c>
      <c r="AJ216" s="116">
        <f>'1-1 项目基础信息'!J27</f>
        <v>0</v>
      </c>
      <c r="AK216" s="315">
        <f t="shared" si="229"/>
        <v>912</v>
      </c>
      <c r="AL216" s="116">
        <f t="shared" si="230"/>
        <v>0</v>
      </c>
      <c r="AM216" s="116">
        <f>'1-1 项目基础信息'!K27</f>
        <v>0</v>
      </c>
      <c r="AN216" s="315">
        <f t="shared" si="231"/>
        <v>912</v>
      </c>
      <c r="AO216" s="116">
        <f t="shared" si="232"/>
        <v>0</v>
      </c>
      <c r="AP216" s="116">
        <f>'1-1 项目基础信息'!L27</f>
        <v>0</v>
      </c>
      <c r="AQ216" s="315">
        <f t="shared" si="233"/>
        <v>912</v>
      </c>
      <c r="AR216" s="116">
        <f t="shared" si="234"/>
        <v>0</v>
      </c>
      <c r="AS216" s="116">
        <f>'1-1 项目基础信息'!M27</f>
        <v>0</v>
      </c>
      <c r="AT216" s="315">
        <f t="shared" si="235"/>
        <v>912</v>
      </c>
      <c r="AU216" s="116">
        <f t="shared" si="236"/>
        <v>0</v>
      </c>
      <c r="AV216" s="116">
        <f>'1-1 项目基础信息'!N27</f>
        <v>0</v>
      </c>
      <c r="AW216" s="315">
        <f t="shared" si="237"/>
        <v>912</v>
      </c>
      <c r="AX216" s="116">
        <f t="shared" si="238"/>
        <v>0</v>
      </c>
      <c r="AY216" s="116">
        <f>'1-1 项目基础信息'!O27</f>
        <v>0</v>
      </c>
      <c r="AZ216" s="315">
        <f t="shared" si="239"/>
        <v>912</v>
      </c>
      <c r="BA216" s="116">
        <f t="shared" si="240"/>
        <v>0</v>
      </c>
      <c r="BB216" s="116">
        <f>'1-1 项目基础信息'!P27</f>
        <v>0</v>
      </c>
      <c r="BC216" s="315">
        <f t="shared" si="241"/>
        <v>912</v>
      </c>
      <c r="BD216" s="116">
        <f t="shared" si="242"/>
        <v>0</v>
      </c>
      <c r="BE216" s="116">
        <f>'1-1 项目基础信息'!Q27</f>
        <v>0</v>
      </c>
      <c r="BF216" s="315">
        <f t="shared" si="243"/>
        <v>912</v>
      </c>
      <c r="BG216" s="116">
        <f t="shared" si="244"/>
        <v>0</v>
      </c>
      <c r="BH216" s="116">
        <f>'1-1 项目基础信息'!R27</f>
        <v>0</v>
      </c>
      <c r="BI216" s="315">
        <f t="shared" si="245"/>
        <v>912</v>
      </c>
      <c r="BJ216" s="116">
        <f t="shared" si="246"/>
        <v>0</v>
      </c>
      <c r="BK216" s="116">
        <f>'1-1 项目基础信息'!S27</f>
        <v>0</v>
      </c>
      <c r="BL216" s="316">
        <f t="shared" si="247"/>
        <v>912</v>
      </c>
      <c r="BM216" s="308"/>
      <c r="BN216" s="311"/>
    </row>
    <row r="217" s="115" customFormat="1" ht="33.95" customHeight="1" outlineLevel="5" spans="2:66">
      <c r="B217" s="116" t="s">
        <v>792</v>
      </c>
      <c r="C217" s="117" t="s">
        <v>1157</v>
      </c>
      <c r="D217" s="115" t="s">
        <v>1158</v>
      </c>
      <c r="E217" s="116"/>
      <c r="F217" s="116"/>
      <c r="G217" s="116" t="s">
        <v>796</v>
      </c>
      <c r="H217" s="116">
        <f t="shared" si="220"/>
        <v>0</v>
      </c>
      <c r="I217" s="116" t="s">
        <v>1142</v>
      </c>
      <c r="J217" s="116" t="e">
        <f t="shared" si="221"/>
        <v>#DIV/0!</v>
      </c>
      <c r="K217" s="116" t="s">
        <v>1143</v>
      </c>
      <c r="L217" s="116" t="e">
        <f t="shared" si="222"/>
        <v>#DIV/0!</v>
      </c>
      <c r="M217" s="116" t="s">
        <v>1144</v>
      </c>
      <c r="N217" s="116">
        <f t="shared" si="223"/>
        <v>0</v>
      </c>
      <c r="O217" s="116"/>
      <c r="P217" s="286"/>
      <c r="Q217" s="286"/>
      <c r="R217" s="286"/>
      <c r="S217" s="286"/>
      <c r="T217" s="286"/>
      <c r="U217" s="286"/>
      <c r="V217" s="286"/>
      <c r="W217" s="286"/>
      <c r="X217" s="286"/>
      <c r="Y217" s="286"/>
      <c r="Z217" s="286"/>
      <c r="AA217" s="286"/>
      <c r="AB217" s="116">
        <f t="shared" si="224"/>
        <v>0</v>
      </c>
      <c r="AC217" s="116">
        <f t="shared" si="225"/>
        <v>0</v>
      </c>
      <c r="AD217" s="116">
        <f>'1-1 项目基础信息'!H28</f>
        <v>0</v>
      </c>
      <c r="AE217" s="286">
        <f>SUMIFS('附表1-数据库'!$F37:$EA37,'附表1-数据库'!$F$26:$EA$26,'1-1 项目基础信息'!$D$19,'附表1-数据库'!$F$28:$EA$28,'1-1 项目基础信息'!$D$20,'附表1-数据库'!$F$27:$EA$27,'1-1 项目基础信息'!$D$21,'附表1-数据库'!$F$29:$EA$29,'1-1 项目基础信息'!$D$18)</f>
        <v>1030</v>
      </c>
      <c r="AF217" s="116">
        <f t="shared" si="226"/>
        <v>0</v>
      </c>
      <c r="AG217" s="116">
        <f>'1-1 项目基础信息'!I28</f>
        <v>0</v>
      </c>
      <c r="AH217" s="315">
        <f t="shared" si="227"/>
        <v>1030</v>
      </c>
      <c r="AI217" s="116">
        <f t="shared" si="228"/>
        <v>0</v>
      </c>
      <c r="AJ217" s="116">
        <f>'1-1 项目基础信息'!J28</f>
        <v>0</v>
      </c>
      <c r="AK217" s="315">
        <f t="shared" si="229"/>
        <v>1030</v>
      </c>
      <c r="AL217" s="116">
        <f t="shared" si="230"/>
        <v>0</v>
      </c>
      <c r="AM217" s="116">
        <f>'1-1 项目基础信息'!K28</f>
        <v>0</v>
      </c>
      <c r="AN217" s="315">
        <f t="shared" si="231"/>
        <v>1030</v>
      </c>
      <c r="AO217" s="116">
        <f t="shared" si="232"/>
        <v>0</v>
      </c>
      <c r="AP217" s="116">
        <f>'1-1 项目基础信息'!L28</f>
        <v>0</v>
      </c>
      <c r="AQ217" s="315">
        <f t="shared" si="233"/>
        <v>1030</v>
      </c>
      <c r="AR217" s="116">
        <f t="shared" si="234"/>
        <v>0</v>
      </c>
      <c r="AS217" s="116">
        <f>'1-1 项目基础信息'!M28</f>
        <v>0</v>
      </c>
      <c r="AT217" s="315">
        <f t="shared" si="235"/>
        <v>1030</v>
      </c>
      <c r="AU217" s="116">
        <f t="shared" si="236"/>
        <v>0</v>
      </c>
      <c r="AV217" s="116">
        <f>'1-1 项目基础信息'!N28</f>
        <v>0</v>
      </c>
      <c r="AW217" s="315">
        <f t="shared" si="237"/>
        <v>1030</v>
      </c>
      <c r="AX217" s="116">
        <f t="shared" si="238"/>
        <v>0</v>
      </c>
      <c r="AY217" s="116">
        <f>'1-1 项目基础信息'!O28</f>
        <v>0</v>
      </c>
      <c r="AZ217" s="315">
        <f t="shared" si="239"/>
        <v>1030</v>
      </c>
      <c r="BA217" s="116">
        <f t="shared" si="240"/>
        <v>0</v>
      </c>
      <c r="BB217" s="116">
        <f>'1-1 项目基础信息'!P28</f>
        <v>0</v>
      </c>
      <c r="BC217" s="315">
        <f t="shared" si="241"/>
        <v>1030</v>
      </c>
      <c r="BD217" s="116">
        <f t="shared" si="242"/>
        <v>0</v>
      </c>
      <c r="BE217" s="116">
        <f>'1-1 项目基础信息'!Q28</f>
        <v>0</v>
      </c>
      <c r="BF217" s="315">
        <f t="shared" si="243"/>
        <v>1030</v>
      </c>
      <c r="BG217" s="116">
        <f t="shared" si="244"/>
        <v>0</v>
      </c>
      <c r="BH217" s="116">
        <f>'1-1 项目基础信息'!R28</f>
        <v>0</v>
      </c>
      <c r="BI217" s="315">
        <f t="shared" si="245"/>
        <v>1030</v>
      </c>
      <c r="BJ217" s="116">
        <f t="shared" si="246"/>
        <v>0</v>
      </c>
      <c r="BK217" s="116">
        <f>'1-1 项目基础信息'!S28</f>
        <v>0</v>
      </c>
      <c r="BL217" s="316">
        <f t="shared" si="247"/>
        <v>1030</v>
      </c>
      <c r="BM217" s="308"/>
      <c r="BN217" s="311"/>
    </row>
    <row r="218" s="115" customFormat="1" ht="33.95" customHeight="1" outlineLevel="5" spans="2:66">
      <c r="B218" s="116" t="s">
        <v>792</v>
      </c>
      <c r="C218" s="117" t="s">
        <v>1159</v>
      </c>
      <c r="D218" s="115" t="s">
        <v>1160</v>
      </c>
      <c r="E218" s="116"/>
      <c r="F218" s="116"/>
      <c r="G218" s="116" t="s">
        <v>796</v>
      </c>
      <c r="H218" s="116">
        <f t="shared" si="220"/>
        <v>0</v>
      </c>
      <c r="I218" s="116" t="s">
        <v>1142</v>
      </c>
      <c r="J218" s="116" t="e">
        <f t="shared" si="221"/>
        <v>#DIV/0!</v>
      </c>
      <c r="K218" s="116" t="s">
        <v>1143</v>
      </c>
      <c r="L218" s="116" t="e">
        <f t="shared" si="222"/>
        <v>#DIV/0!</v>
      </c>
      <c r="M218" s="116" t="s">
        <v>1144</v>
      </c>
      <c r="N218" s="116">
        <f t="shared" si="223"/>
        <v>0</v>
      </c>
      <c r="O218" s="116"/>
      <c r="P218" s="286"/>
      <c r="Q218" s="286"/>
      <c r="R218" s="286"/>
      <c r="S218" s="286"/>
      <c r="T218" s="286"/>
      <c r="U218" s="286"/>
      <c r="V218" s="286"/>
      <c r="W218" s="286"/>
      <c r="X218" s="286"/>
      <c r="Y218" s="286"/>
      <c r="Z218" s="286"/>
      <c r="AA218" s="286"/>
      <c r="AB218" s="116">
        <f t="shared" si="224"/>
        <v>0</v>
      </c>
      <c r="AC218" s="116">
        <f t="shared" si="225"/>
        <v>0</v>
      </c>
      <c r="AD218" s="116">
        <f>'1-1 项目基础信息'!H29</f>
        <v>0</v>
      </c>
      <c r="AE218" s="286">
        <f>SUMIFS('附表1-数据库'!$F38:$EA38,'附表1-数据库'!$F$26:$EA$26,'1-1 项目基础信息'!$D$19,'附表1-数据库'!$F$28:$EA$28,'1-1 项目基础信息'!$D$20,'附表1-数据库'!$F$27:$EA$27,'1-1 项目基础信息'!$D$21,'附表1-数据库'!$F$29:$EA$29,'1-1 项目基础信息'!$D$18)</f>
        <v>828</v>
      </c>
      <c r="AF218" s="116">
        <f t="shared" si="226"/>
        <v>0</v>
      </c>
      <c r="AG218" s="116">
        <f>'1-1 项目基础信息'!I29</f>
        <v>0</v>
      </c>
      <c r="AH218" s="315">
        <f t="shared" si="227"/>
        <v>828</v>
      </c>
      <c r="AI218" s="116">
        <f t="shared" si="228"/>
        <v>0</v>
      </c>
      <c r="AJ218" s="116">
        <f>'1-1 项目基础信息'!J29</f>
        <v>0</v>
      </c>
      <c r="AK218" s="315">
        <f t="shared" si="229"/>
        <v>828</v>
      </c>
      <c r="AL218" s="116">
        <f t="shared" si="230"/>
        <v>0</v>
      </c>
      <c r="AM218" s="116">
        <f>'1-1 项目基础信息'!K29</f>
        <v>0</v>
      </c>
      <c r="AN218" s="315">
        <f t="shared" si="231"/>
        <v>828</v>
      </c>
      <c r="AO218" s="116">
        <f t="shared" si="232"/>
        <v>0</v>
      </c>
      <c r="AP218" s="116">
        <f>'1-1 项目基础信息'!L29</f>
        <v>0</v>
      </c>
      <c r="AQ218" s="315">
        <f t="shared" si="233"/>
        <v>828</v>
      </c>
      <c r="AR218" s="116">
        <f t="shared" si="234"/>
        <v>0</v>
      </c>
      <c r="AS218" s="116">
        <f>'1-1 项目基础信息'!M29</f>
        <v>0</v>
      </c>
      <c r="AT218" s="315">
        <f t="shared" si="235"/>
        <v>828</v>
      </c>
      <c r="AU218" s="116">
        <f t="shared" si="236"/>
        <v>0</v>
      </c>
      <c r="AV218" s="116">
        <f>'1-1 项目基础信息'!N29</f>
        <v>0</v>
      </c>
      <c r="AW218" s="315">
        <f t="shared" si="237"/>
        <v>828</v>
      </c>
      <c r="AX218" s="116">
        <f t="shared" si="238"/>
        <v>0</v>
      </c>
      <c r="AY218" s="116">
        <f>'1-1 项目基础信息'!O29</f>
        <v>0</v>
      </c>
      <c r="AZ218" s="315">
        <f t="shared" si="239"/>
        <v>828</v>
      </c>
      <c r="BA218" s="116">
        <f t="shared" si="240"/>
        <v>0</v>
      </c>
      <c r="BB218" s="116">
        <f>'1-1 项目基础信息'!P29</f>
        <v>0</v>
      </c>
      <c r="BC218" s="315">
        <f t="shared" si="241"/>
        <v>828</v>
      </c>
      <c r="BD218" s="116">
        <f t="shared" si="242"/>
        <v>0</v>
      </c>
      <c r="BE218" s="116">
        <f>'1-1 项目基础信息'!Q29</f>
        <v>0</v>
      </c>
      <c r="BF218" s="315">
        <f t="shared" si="243"/>
        <v>828</v>
      </c>
      <c r="BG218" s="116">
        <f t="shared" si="244"/>
        <v>0</v>
      </c>
      <c r="BH218" s="116">
        <f>'1-1 项目基础信息'!R29</f>
        <v>0</v>
      </c>
      <c r="BI218" s="315">
        <f t="shared" si="245"/>
        <v>828</v>
      </c>
      <c r="BJ218" s="116">
        <f t="shared" si="246"/>
        <v>0</v>
      </c>
      <c r="BK218" s="116">
        <f>'1-1 项目基础信息'!S29</f>
        <v>0</v>
      </c>
      <c r="BL218" s="316">
        <f t="shared" si="247"/>
        <v>828</v>
      </c>
      <c r="BM218" s="308"/>
      <c r="BN218" s="311"/>
    </row>
    <row r="219" s="115" customFormat="1" ht="33.95" customHeight="1" outlineLevel="5" spans="2:66">
      <c r="B219" s="116" t="s">
        <v>792</v>
      </c>
      <c r="C219" s="117" t="s">
        <v>1161</v>
      </c>
      <c r="D219" s="115" t="s">
        <v>1162</v>
      </c>
      <c r="E219" s="116"/>
      <c r="F219" s="116"/>
      <c r="G219" s="116" t="s">
        <v>796</v>
      </c>
      <c r="H219" s="116">
        <f t="shared" si="220"/>
        <v>0</v>
      </c>
      <c r="I219" s="116" t="s">
        <v>1142</v>
      </c>
      <c r="J219" s="116" t="e">
        <f t="shared" si="221"/>
        <v>#DIV/0!</v>
      </c>
      <c r="K219" s="116" t="s">
        <v>1143</v>
      </c>
      <c r="L219" s="116" t="e">
        <f t="shared" si="222"/>
        <v>#DIV/0!</v>
      </c>
      <c r="M219" s="116" t="s">
        <v>1144</v>
      </c>
      <c r="N219" s="116">
        <f t="shared" si="223"/>
        <v>0</v>
      </c>
      <c r="O219" s="116"/>
      <c r="P219" s="286"/>
      <c r="Q219" s="286"/>
      <c r="R219" s="286"/>
      <c r="S219" s="286"/>
      <c r="T219" s="286"/>
      <c r="U219" s="286"/>
      <c r="V219" s="286"/>
      <c r="W219" s="286"/>
      <c r="X219" s="286"/>
      <c r="Y219" s="286"/>
      <c r="Z219" s="286"/>
      <c r="AA219" s="286"/>
      <c r="AB219" s="116">
        <f t="shared" si="224"/>
        <v>0</v>
      </c>
      <c r="AC219" s="116">
        <f t="shared" si="225"/>
        <v>0</v>
      </c>
      <c r="AD219" s="116">
        <f>'1-1 项目基础信息'!H30</f>
        <v>0</v>
      </c>
      <c r="AE219" s="286">
        <f>SUMIFS('附表1-数据库'!$F39:$EA39,'附表1-数据库'!$F$26:$EA$26,'1-1 项目基础信息'!$D$19,'附表1-数据库'!$F$28:$EA$28,'1-1 项目基础信息'!$D$20,'附表1-数据库'!$F$27:$EA$27,'1-1 项目基础信息'!$D$21,'附表1-数据库'!$F$29:$EA$29,'1-1 项目基础信息'!$D$18)</f>
        <v>972</v>
      </c>
      <c r="AF219" s="116">
        <f t="shared" si="226"/>
        <v>0</v>
      </c>
      <c r="AG219" s="116">
        <f>'1-1 项目基础信息'!I30</f>
        <v>0</v>
      </c>
      <c r="AH219" s="315">
        <f t="shared" si="227"/>
        <v>972</v>
      </c>
      <c r="AI219" s="116">
        <f t="shared" si="228"/>
        <v>0</v>
      </c>
      <c r="AJ219" s="116">
        <f>'1-1 项目基础信息'!J30</f>
        <v>0</v>
      </c>
      <c r="AK219" s="315">
        <f t="shared" si="229"/>
        <v>972</v>
      </c>
      <c r="AL219" s="116">
        <f t="shared" si="230"/>
        <v>0</v>
      </c>
      <c r="AM219" s="116">
        <f>'1-1 项目基础信息'!K30</f>
        <v>0</v>
      </c>
      <c r="AN219" s="315">
        <f t="shared" si="231"/>
        <v>972</v>
      </c>
      <c r="AO219" s="116">
        <f t="shared" si="232"/>
        <v>0</v>
      </c>
      <c r="AP219" s="116">
        <f>'1-1 项目基础信息'!L30</f>
        <v>0</v>
      </c>
      <c r="AQ219" s="315">
        <f t="shared" si="233"/>
        <v>972</v>
      </c>
      <c r="AR219" s="116">
        <f t="shared" si="234"/>
        <v>0</v>
      </c>
      <c r="AS219" s="116">
        <f>'1-1 项目基础信息'!M30</f>
        <v>0</v>
      </c>
      <c r="AT219" s="315">
        <f t="shared" si="235"/>
        <v>972</v>
      </c>
      <c r="AU219" s="116">
        <f t="shared" si="236"/>
        <v>0</v>
      </c>
      <c r="AV219" s="116">
        <f>'1-1 项目基础信息'!N30</f>
        <v>0</v>
      </c>
      <c r="AW219" s="315">
        <f t="shared" si="237"/>
        <v>972</v>
      </c>
      <c r="AX219" s="116">
        <f t="shared" si="238"/>
        <v>0</v>
      </c>
      <c r="AY219" s="116">
        <f>'1-1 项目基础信息'!O30</f>
        <v>0</v>
      </c>
      <c r="AZ219" s="315">
        <f t="shared" si="239"/>
        <v>972</v>
      </c>
      <c r="BA219" s="116">
        <f t="shared" si="240"/>
        <v>0</v>
      </c>
      <c r="BB219" s="116">
        <f>'1-1 项目基础信息'!P30</f>
        <v>0</v>
      </c>
      <c r="BC219" s="315">
        <f t="shared" si="241"/>
        <v>972</v>
      </c>
      <c r="BD219" s="116">
        <f t="shared" si="242"/>
        <v>0</v>
      </c>
      <c r="BE219" s="116">
        <f>'1-1 项目基础信息'!Q30</f>
        <v>0</v>
      </c>
      <c r="BF219" s="315">
        <f t="shared" si="243"/>
        <v>972</v>
      </c>
      <c r="BG219" s="116">
        <f t="shared" si="244"/>
        <v>0</v>
      </c>
      <c r="BH219" s="116">
        <f>'1-1 项目基础信息'!R30</f>
        <v>0</v>
      </c>
      <c r="BI219" s="315">
        <f t="shared" si="245"/>
        <v>972</v>
      </c>
      <c r="BJ219" s="116">
        <f t="shared" si="246"/>
        <v>0</v>
      </c>
      <c r="BK219" s="116">
        <f>'1-1 项目基础信息'!S30</f>
        <v>0</v>
      </c>
      <c r="BL219" s="316">
        <f t="shared" si="247"/>
        <v>972</v>
      </c>
      <c r="BM219" s="308"/>
      <c r="BN219" s="311"/>
    </row>
    <row r="220" s="115" customFormat="1" ht="33.95" customHeight="1" outlineLevel="5" spans="2:66">
      <c r="B220" s="116" t="s">
        <v>792</v>
      </c>
      <c r="C220" s="117" t="s">
        <v>1163</v>
      </c>
      <c r="D220" s="115" t="s">
        <v>1164</v>
      </c>
      <c r="E220" s="116"/>
      <c r="F220" s="116"/>
      <c r="G220" s="116" t="s">
        <v>796</v>
      </c>
      <c r="H220" s="116">
        <f t="shared" si="220"/>
        <v>0</v>
      </c>
      <c r="I220" s="116" t="s">
        <v>1142</v>
      </c>
      <c r="J220" s="116" t="e">
        <f t="shared" si="221"/>
        <v>#DIV/0!</v>
      </c>
      <c r="K220" s="116" t="s">
        <v>1143</v>
      </c>
      <c r="L220" s="116" t="e">
        <f t="shared" si="222"/>
        <v>#DIV/0!</v>
      </c>
      <c r="M220" s="116" t="s">
        <v>1144</v>
      </c>
      <c r="N220" s="116">
        <f t="shared" si="223"/>
        <v>0</v>
      </c>
      <c r="O220" s="116"/>
      <c r="P220" s="286"/>
      <c r="Q220" s="286"/>
      <c r="R220" s="286"/>
      <c r="S220" s="286"/>
      <c r="T220" s="286"/>
      <c r="U220" s="286"/>
      <c r="V220" s="286"/>
      <c r="W220" s="286"/>
      <c r="X220" s="286"/>
      <c r="Y220" s="286"/>
      <c r="Z220" s="286"/>
      <c r="AA220" s="286"/>
      <c r="AB220" s="116">
        <f t="shared" si="224"/>
        <v>0</v>
      </c>
      <c r="AC220" s="116">
        <f t="shared" si="225"/>
        <v>0</v>
      </c>
      <c r="AD220" s="116">
        <f>'1-1 项目基础信息'!H31</f>
        <v>0</v>
      </c>
      <c r="AE220" s="286">
        <f>SUMIFS('附表1-数据库'!$F40:$EA40,'附表1-数据库'!$F$26:$EA$26,'1-1 项目基础信息'!$D$19,'附表1-数据库'!$F$28:$EA$28,'1-1 项目基础信息'!$D$20,'附表1-数据库'!$F$27:$EA$27,'1-1 项目基础信息'!$D$21,'附表1-数据库'!$F$29:$EA$29,'1-1 项目基础信息'!$D$18)</f>
        <v>1152</v>
      </c>
      <c r="AF220" s="116">
        <f t="shared" si="226"/>
        <v>0</v>
      </c>
      <c r="AG220" s="116">
        <f>'1-1 项目基础信息'!I31</f>
        <v>0</v>
      </c>
      <c r="AH220" s="315">
        <f t="shared" si="227"/>
        <v>1152</v>
      </c>
      <c r="AI220" s="116">
        <f t="shared" si="228"/>
        <v>0</v>
      </c>
      <c r="AJ220" s="116">
        <f>'1-1 项目基础信息'!J31</f>
        <v>0</v>
      </c>
      <c r="AK220" s="315">
        <f t="shared" si="229"/>
        <v>1152</v>
      </c>
      <c r="AL220" s="116">
        <f t="shared" si="230"/>
        <v>0</v>
      </c>
      <c r="AM220" s="116">
        <f>'1-1 项目基础信息'!K31</f>
        <v>0</v>
      </c>
      <c r="AN220" s="315">
        <f t="shared" si="231"/>
        <v>1152</v>
      </c>
      <c r="AO220" s="116">
        <f t="shared" si="232"/>
        <v>0</v>
      </c>
      <c r="AP220" s="116">
        <f>'1-1 项目基础信息'!L31</f>
        <v>0</v>
      </c>
      <c r="AQ220" s="315">
        <f t="shared" si="233"/>
        <v>1152</v>
      </c>
      <c r="AR220" s="116">
        <f t="shared" si="234"/>
        <v>0</v>
      </c>
      <c r="AS220" s="116">
        <f>'1-1 项目基础信息'!M31</f>
        <v>0</v>
      </c>
      <c r="AT220" s="315">
        <f t="shared" si="235"/>
        <v>1152</v>
      </c>
      <c r="AU220" s="116">
        <f t="shared" si="236"/>
        <v>0</v>
      </c>
      <c r="AV220" s="116">
        <f>'1-1 项目基础信息'!N31</f>
        <v>0</v>
      </c>
      <c r="AW220" s="315">
        <f t="shared" si="237"/>
        <v>1152</v>
      </c>
      <c r="AX220" s="116">
        <f t="shared" si="238"/>
        <v>0</v>
      </c>
      <c r="AY220" s="116">
        <f>'1-1 项目基础信息'!O31</f>
        <v>0</v>
      </c>
      <c r="AZ220" s="315">
        <f t="shared" si="239"/>
        <v>1152</v>
      </c>
      <c r="BA220" s="116">
        <f t="shared" si="240"/>
        <v>0</v>
      </c>
      <c r="BB220" s="116">
        <f>'1-1 项目基础信息'!P31</f>
        <v>0</v>
      </c>
      <c r="BC220" s="315">
        <f t="shared" si="241"/>
        <v>1152</v>
      </c>
      <c r="BD220" s="116">
        <f t="shared" si="242"/>
        <v>0</v>
      </c>
      <c r="BE220" s="116">
        <f>'1-1 项目基础信息'!Q31</f>
        <v>0</v>
      </c>
      <c r="BF220" s="315">
        <f t="shared" si="243"/>
        <v>1152</v>
      </c>
      <c r="BG220" s="116">
        <f t="shared" si="244"/>
        <v>0</v>
      </c>
      <c r="BH220" s="116">
        <f>'1-1 项目基础信息'!R31</f>
        <v>0</v>
      </c>
      <c r="BI220" s="315">
        <f t="shared" si="245"/>
        <v>1152</v>
      </c>
      <c r="BJ220" s="116">
        <f t="shared" si="246"/>
        <v>0</v>
      </c>
      <c r="BK220" s="116">
        <f>'1-1 项目基础信息'!S31</f>
        <v>0</v>
      </c>
      <c r="BL220" s="316">
        <f t="shared" si="247"/>
        <v>1152</v>
      </c>
      <c r="BM220" s="308"/>
      <c r="BN220" s="311"/>
    </row>
    <row r="221" s="115" customFormat="1" ht="33.95" customHeight="1" outlineLevel="5" spans="2:66">
      <c r="B221" s="116" t="s">
        <v>792</v>
      </c>
      <c r="C221" s="117" t="s">
        <v>1165</v>
      </c>
      <c r="D221" s="115" t="s">
        <v>1166</v>
      </c>
      <c r="E221" s="116"/>
      <c r="F221" s="116"/>
      <c r="G221" s="116" t="s">
        <v>796</v>
      </c>
      <c r="H221" s="116">
        <f t="shared" si="220"/>
        <v>0</v>
      </c>
      <c r="I221" s="116" t="s">
        <v>1142</v>
      </c>
      <c r="J221" s="116" t="e">
        <f t="shared" si="221"/>
        <v>#DIV/0!</v>
      </c>
      <c r="K221" s="116" t="s">
        <v>1143</v>
      </c>
      <c r="L221" s="116" t="e">
        <f t="shared" si="222"/>
        <v>#DIV/0!</v>
      </c>
      <c r="M221" s="116" t="s">
        <v>1144</v>
      </c>
      <c r="N221" s="116">
        <f t="shared" si="223"/>
        <v>0</v>
      </c>
      <c r="O221" s="116"/>
      <c r="P221" s="286"/>
      <c r="Q221" s="286"/>
      <c r="R221" s="286"/>
      <c r="S221" s="286"/>
      <c r="T221" s="286"/>
      <c r="U221" s="286"/>
      <c r="V221" s="286"/>
      <c r="W221" s="286"/>
      <c r="X221" s="286"/>
      <c r="Y221" s="286"/>
      <c r="Z221" s="286"/>
      <c r="AA221" s="286"/>
      <c r="AB221" s="116">
        <f t="shared" si="224"/>
        <v>0</v>
      </c>
      <c r="AC221" s="116">
        <f t="shared" si="225"/>
        <v>0</v>
      </c>
      <c r="AD221" s="116">
        <f>'1-1 项目基础信息'!H32</f>
        <v>0</v>
      </c>
      <c r="AE221" s="286">
        <f>SUMIFS('附表1-数据库'!$F41:$EA41,'附表1-数据库'!$F$26:$EA$26,'1-1 项目基础信息'!$D$19,'附表1-数据库'!$F$28:$EA$28,'1-1 项目基础信息'!$D$20,'附表1-数据库'!$F$27:$EA$27,'1-1 项目基础信息'!$D$21,'附表1-数据库'!$F$29:$EA$29,'1-1 项目基础信息'!$D$18)</f>
        <v>0</v>
      </c>
      <c r="AF221" s="116">
        <f t="shared" si="226"/>
        <v>0</v>
      </c>
      <c r="AG221" s="116">
        <f>'1-1 项目基础信息'!I32</f>
        <v>0</v>
      </c>
      <c r="AH221" s="315">
        <f t="shared" si="227"/>
        <v>0</v>
      </c>
      <c r="AI221" s="116">
        <f t="shared" si="228"/>
        <v>0</v>
      </c>
      <c r="AJ221" s="116">
        <f>'1-1 项目基础信息'!J32</f>
        <v>0</v>
      </c>
      <c r="AK221" s="315">
        <f t="shared" si="229"/>
        <v>0</v>
      </c>
      <c r="AL221" s="116">
        <f t="shared" si="230"/>
        <v>0</v>
      </c>
      <c r="AM221" s="116">
        <f>'1-1 项目基础信息'!K32</f>
        <v>0</v>
      </c>
      <c r="AN221" s="315">
        <f t="shared" si="231"/>
        <v>0</v>
      </c>
      <c r="AO221" s="116">
        <f t="shared" si="232"/>
        <v>0</v>
      </c>
      <c r="AP221" s="116">
        <f>'1-1 项目基础信息'!L32</f>
        <v>0</v>
      </c>
      <c r="AQ221" s="315">
        <f t="shared" si="233"/>
        <v>0</v>
      </c>
      <c r="AR221" s="116">
        <f t="shared" si="234"/>
        <v>0</v>
      </c>
      <c r="AS221" s="116">
        <f>'1-1 项目基础信息'!M32</f>
        <v>0</v>
      </c>
      <c r="AT221" s="315">
        <f t="shared" si="235"/>
        <v>0</v>
      </c>
      <c r="AU221" s="116">
        <f t="shared" si="236"/>
        <v>0</v>
      </c>
      <c r="AV221" s="116">
        <f>'1-1 项目基础信息'!N32</f>
        <v>0</v>
      </c>
      <c r="AW221" s="315">
        <f t="shared" si="237"/>
        <v>0</v>
      </c>
      <c r="AX221" s="116">
        <f t="shared" si="238"/>
        <v>0</v>
      </c>
      <c r="AY221" s="116">
        <f>'1-1 项目基础信息'!O32</f>
        <v>0</v>
      </c>
      <c r="AZ221" s="315">
        <f t="shared" si="239"/>
        <v>0</v>
      </c>
      <c r="BA221" s="116">
        <f t="shared" si="240"/>
        <v>0</v>
      </c>
      <c r="BB221" s="116">
        <f>'1-1 项目基础信息'!P32</f>
        <v>0</v>
      </c>
      <c r="BC221" s="315">
        <f t="shared" si="241"/>
        <v>0</v>
      </c>
      <c r="BD221" s="116">
        <f t="shared" si="242"/>
        <v>0</v>
      </c>
      <c r="BE221" s="116">
        <f>'1-1 项目基础信息'!Q32</f>
        <v>0</v>
      </c>
      <c r="BF221" s="315">
        <f t="shared" si="243"/>
        <v>0</v>
      </c>
      <c r="BG221" s="116">
        <f t="shared" si="244"/>
        <v>0</v>
      </c>
      <c r="BH221" s="116">
        <f>'1-1 项目基础信息'!R32</f>
        <v>0</v>
      </c>
      <c r="BI221" s="315">
        <f t="shared" si="245"/>
        <v>0</v>
      </c>
      <c r="BJ221" s="116">
        <f t="shared" si="246"/>
        <v>0</v>
      </c>
      <c r="BK221" s="116">
        <f>'1-1 项目基础信息'!S32</f>
        <v>0</v>
      </c>
      <c r="BL221" s="316">
        <f t="shared" si="247"/>
        <v>0</v>
      </c>
      <c r="BM221" s="308"/>
      <c r="BN221" s="311"/>
    </row>
    <row r="222" s="115" customFormat="1" ht="33.95" customHeight="1" outlineLevel="5" spans="2:66">
      <c r="B222" s="116" t="s">
        <v>792</v>
      </c>
      <c r="C222" s="117" t="s">
        <v>1167</v>
      </c>
      <c r="D222" s="115" t="s">
        <v>1168</v>
      </c>
      <c r="E222" s="116"/>
      <c r="F222" s="116"/>
      <c r="G222" s="116" t="s">
        <v>796</v>
      </c>
      <c r="H222" s="116">
        <f t="shared" si="220"/>
        <v>0</v>
      </c>
      <c r="I222" s="116" t="s">
        <v>1142</v>
      </c>
      <c r="J222" s="116" t="e">
        <f t="shared" si="221"/>
        <v>#DIV/0!</v>
      </c>
      <c r="K222" s="116" t="s">
        <v>1143</v>
      </c>
      <c r="L222" s="116" t="e">
        <f t="shared" si="222"/>
        <v>#DIV/0!</v>
      </c>
      <c r="M222" s="116" t="s">
        <v>1144</v>
      </c>
      <c r="N222" s="116">
        <f t="shared" si="223"/>
        <v>0</v>
      </c>
      <c r="O222" s="116"/>
      <c r="P222" s="286"/>
      <c r="Q222" s="286"/>
      <c r="R222" s="286"/>
      <c r="S222" s="286"/>
      <c r="T222" s="286"/>
      <c r="U222" s="286"/>
      <c r="V222" s="286"/>
      <c r="W222" s="286"/>
      <c r="X222" s="286"/>
      <c r="Y222" s="286"/>
      <c r="Z222" s="286"/>
      <c r="AA222" s="286"/>
      <c r="AB222" s="116">
        <f t="shared" si="224"/>
        <v>0</v>
      </c>
      <c r="AC222" s="116">
        <f t="shared" si="225"/>
        <v>0</v>
      </c>
      <c r="AD222" s="116">
        <f>'1-1 项目基础信息'!H33</f>
        <v>0</v>
      </c>
      <c r="AE222" s="286">
        <f>SUMIFS('附表1-数据库'!$F42:$EA42,'附表1-数据库'!$F$26:$EA$26,'1-1 项目基础信息'!$D$19,'附表1-数据库'!$F$28:$EA$28,'1-1 项目基础信息'!$D$20,'附表1-数据库'!$F$27:$EA$27,'1-1 项目基础信息'!$D$21,'附表1-数据库'!$F$29:$EA$29,'1-1 项目基础信息'!$D$18)</f>
        <v>0</v>
      </c>
      <c r="AF222" s="116">
        <f t="shared" si="226"/>
        <v>0</v>
      </c>
      <c r="AG222" s="116">
        <f>'1-1 项目基础信息'!I33</f>
        <v>0</v>
      </c>
      <c r="AH222" s="315">
        <f t="shared" si="227"/>
        <v>0</v>
      </c>
      <c r="AI222" s="116">
        <f t="shared" si="228"/>
        <v>0</v>
      </c>
      <c r="AJ222" s="116">
        <f>'1-1 项目基础信息'!J33</f>
        <v>0</v>
      </c>
      <c r="AK222" s="315">
        <f t="shared" si="229"/>
        <v>0</v>
      </c>
      <c r="AL222" s="116">
        <f t="shared" si="230"/>
        <v>0</v>
      </c>
      <c r="AM222" s="116">
        <f>'1-1 项目基础信息'!K33</f>
        <v>0</v>
      </c>
      <c r="AN222" s="315">
        <f t="shared" si="231"/>
        <v>0</v>
      </c>
      <c r="AO222" s="116">
        <f t="shared" si="232"/>
        <v>0</v>
      </c>
      <c r="AP222" s="116">
        <f>'1-1 项目基础信息'!L33</f>
        <v>0</v>
      </c>
      <c r="AQ222" s="315">
        <f t="shared" si="233"/>
        <v>0</v>
      </c>
      <c r="AR222" s="116">
        <f t="shared" si="234"/>
        <v>0</v>
      </c>
      <c r="AS222" s="116">
        <f>'1-1 项目基础信息'!M33</f>
        <v>0</v>
      </c>
      <c r="AT222" s="315">
        <f t="shared" si="235"/>
        <v>0</v>
      </c>
      <c r="AU222" s="116">
        <f t="shared" si="236"/>
        <v>0</v>
      </c>
      <c r="AV222" s="116">
        <f>'1-1 项目基础信息'!N33</f>
        <v>0</v>
      </c>
      <c r="AW222" s="315">
        <f t="shared" si="237"/>
        <v>0</v>
      </c>
      <c r="AX222" s="116">
        <f t="shared" si="238"/>
        <v>0</v>
      </c>
      <c r="AY222" s="116">
        <f>'1-1 项目基础信息'!O33</f>
        <v>0</v>
      </c>
      <c r="AZ222" s="315">
        <f t="shared" si="239"/>
        <v>0</v>
      </c>
      <c r="BA222" s="116">
        <f t="shared" si="240"/>
        <v>0</v>
      </c>
      <c r="BB222" s="116">
        <f>'1-1 项目基础信息'!P33</f>
        <v>0</v>
      </c>
      <c r="BC222" s="315">
        <f t="shared" si="241"/>
        <v>0</v>
      </c>
      <c r="BD222" s="116">
        <f t="shared" si="242"/>
        <v>0</v>
      </c>
      <c r="BE222" s="116">
        <f>'1-1 项目基础信息'!Q33</f>
        <v>0</v>
      </c>
      <c r="BF222" s="315">
        <f t="shared" si="243"/>
        <v>0</v>
      </c>
      <c r="BG222" s="116">
        <f t="shared" si="244"/>
        <v>0</v>
      </c>
      <c r="BH222" s="116">
        <f>'1-1 项目基础信息'!R33</f>
        <v>0</v>
      </c>
      <c r="BI222" s="315">
        <f t="shared" si="245"/>
        <v>0</v>
      </c>
      <c r="BJ222" s="116">
        <f t="shared" si="246"/>
        <v>0</v>
      </c>
      <c r="BK222" s="116">
        <f>'1-1 项目基础信息'!S33</f>
        <v>0</v>
      </c>
      <c r="BL222" s="316">
        <f t="shared" si="247"/>
        <v>0</v>
      </c>
      <c r="BM222" s="308"/>
      <c r="BN222" s="311"/>
    </row>
    <row r="223" s="49" customFormat="1" ht="33.95" customHeight="1" outlineLevel="3" spans="2:66">
      <c r="B223" s="112" t="s">
        <v>792</v>
      </c>
      <c r="C223" s="113" t="s">
        <v>46</v>
      </c>
      <c r="D223" s="49" t="s">
        <v>47</v>
      </c>
      <c r="E223" s="112" t="s">
        <v>1169</v>
      </c>
      <c r="F223" s="112"/>
      <c r="G223" s="112" t="s">
        <v>796</v>
      </c>
      <c r="H223" s="302">
        <f>IFERROR(J223*L223*N223,0)</f>
        <v>0</v>
      </c>
      <c r="I223" s="302" t="s">
        <v>1170</v>
      </c>
      <c r="J223" s="302">
        <f>AVERAGE(AD223,AG223,AJ223,AM223,AP223,AS223,AV223,AY223,BB223,BE223,BH223,BK223)</f>
        <v>8076.06</v>
      </c>
      <c r="K223" s="302" t="s">
        <v>1026</v>
      </c>
      <c r="L223" s="302">
        <f>AVERAGE(AE223,AH223,AK223,AN223,AQ223,AT223,AW223,AZ223,BC223,BF223,BI223,BL223)</f>
        <v>0</v>
      </c>
      <c r="M223" s="112" t="s">
        <v>799</v>
      </c>
      <c r="N223" s="112">
        <v>12</v>
      </c>
      <c r="O223" s="112"/>
      <c r="P223" s="285"/>
      <c r="Q223" s="285"/>
      <c r="R223" s="285"/>
      <c r="S223" s="285"/>
      <c r="T223" s="285"/>
      <c r="U223" s="285"/>
      <c r="V223" s="285"/>
      <c r="W223" s="285"/>
      <c r="X223" s="285"/>
      <c r="Y223" s="285"/>
      <c r="Z223" s="285"/>
      <c r="AA223" s="285"/>
      <c r="AB223" s="112">
        <f t="shared" si="224"/>
        <v>0</v>
      </c>
      <c r="AC223" s="112">
        <f t="shared" si="225"/>
        <v>0</v>
      </c>
      <c r="AD223" s="112">
        <f>VLOOKUP($I223,'1-1 项目基础信息'!$F:$S,3,FALSE)</f>
        <v>8076.06</v>
      </c>
      <c r="AE223" s="295">
        <f>预算主表!$P$85/(12*'1-1 项目基础信息'!$H$12)</f>
        <v>0</v>
      </c>
      <c r="AF223" s="112">
        <f t="shared" si="226"/>
        <v>0</v>
      </c>
      <c r="AG223" s="112">
        <f>VLOOKUP($I223,'1-1 项目基础信息'!$F:$S,4,FALSE)</f>
        <v>8076.06</v>
      </c>
      <c r="AH223" s="295">
        <f>预算主表!$P$85/(12*'1-1 项目基础信息'!$H$12)</f>
        <v>0</v>
      </c>
      <c r="AI223" s="112">
        <f t="shared" si="228"/>
        <v>0</v>
      </c>
      <c r="AJ223" s="112">
        <f>VLOOKUP($I223,'1-1 项目基础信息'!$F:$S,5,FALSE)</f>
        <v>8076.06</v>
      </c>
      <c r="AK223" s="295">
        <f>预算主表!$P$85/(12*'1-1 项目基础信息'!$H$12)</f>
        <v>0</v>
      </c>
      <c r="AL223" s="112">
        <f t="shared" si="230"/>
        <v>0</v>
      </c>
      <c r="AM223" s="112">
        <f>VLOOKUP($I223,'1-1 项目基础信息'!$F:$S,6,FALSE)</f>
        <v>8076.06</v>
      </c>
      <c r="AN223" s="295">
        <f>预算主表!$P$85/(12*'1-1 项目基础信息'!$H$12)</f>
        <v>0</v>
      </c>
      <c r="AO223" s="112">
        <f t="shared" si="232"/>
        <v>0</v>
      </c>
      <c r="AP223" s="112">
        <f>VLOOKUP($I223,'1-1 项目基础信息'!$F:$S,7,FALSE)</f>
        <v>8076.06</v>
      </c>
      <c r="AQ223" s="295">
        <f>预算主表!$P$85/(12*'1-1 项目基础信息'!$H$12)</f>
        <v>0</v>
      </c>
      <c r="AR223" s="112">
        <f t="shared" si="234"/>
        <v>0</v>
      </c>
      <c r="AS223" s="112">
        <f>VLOOKUP($I223,'1-1 项目基础信息'!$F:$S,8,FALSE)</f>
        <v>8076.06</v>
      </c>
      <c r="AT223" s="295">
        <f>预算主表!$P$85/(12*'1-1 项目基础信息'!$H$12)</f>
        <v>0</v>
      </c>
      <c r="AU223" s="112">
        <f t="shared" si="236"/>
        <v>0</v>
      </c>
      <c r="AV223" s="112">
        <f>VLOOKUP($I223,'1-1 项目基础信息'!$F:$S,9,FALSE)</f>
        <v>8076.06</v>
      </c>
      <c r="AW223" s="295">
        <f>预算主表!$P$85/(12*'1-1 项目基础信息'!$H$12)</f>
        <v>0</v>
      </c>
      <c r="AX223" s="112">
        <f t="shared" si="238"/>
        <v>0</v>
      </c>
      <c r="AY223" s="112">
        <f>VLOOKUP($I223,'1-1 项目基础信息'!$F:$S,10,FALSE)</f>
        <v>8076.06</v>
      </c>
      <c r="AZ223" s="295">
        <f>预算主表!$P$85/(12*'1-1 项目基础信息'!$H$12)</f>
        <v>0</v>
      </c>
      <c r="BA223" s="112">
        <f t="shared" si="240"/>
        <v>0</v>
      </c>
      <c r="BB223" s="112">
        <f>VLOOKUP($I223,'1-1 项目基础信息'!$F:$S,11,FALSE)</f>
        <v>8076.06</v>
      </c>
      <c r="BC223" s="295">
        <f>预算主表!$P$85/(12*'1-1 项目基础信息'!$H$12)</f>
        <v>0</v>
      </c>
      <c r="BD223" s="112">
        <f t="shared" si="242"/>
        <v>0</v>
      </c>
      <c r="BE223" s="112">
        <f>VLOOKUP($I223,'1-1 项目基础信息'!$F:$S,12,FALSE)</f>
        <v>8076.06</v>
      </c>
      <c r="BF223" s="295">
        <f>预算主表!$P$85/(12*'1-1 项目基础信息'!$H$12)</f>
        <v>0</v>
      </c>
      <c r="BG223" s="112">
        <f t="shared" si="244"/>
        <v>0</v>
      </c>
      <c r="BH223" s="112">
        <f>VLOOKUP($I223,'1-1 项目基础信息'!$F:$S,13,FALSE)</f>
        <v>8076.06</v>
      </c>
      <c r="BI223" s="295">
        <f>预算主表!$P$85/(12*'1-1 项目基础信息'!$H$12)</f>
        <v>0</v>
      </c>
      <c r="BJ223" s="112">
        <f t="shared" si="246"/>
        <v>0</v>
      </c>
      <c r="BK223" s="112">
        <f>VLOOKUP($I223,'1-1 项目基础信息'!$F:$S,14,FALSE)</f>
        <v>8076.06</v>
      </c>
      <c r="BL223" s="295">
        <f>预算主表!$P$85/(12*'1-1 项目基础信息'!$H$12)</f>
        <v>0</v>
      </c>
      <c r="BM223" s="308"/>
      <c r="BN223" s="310"/>
    </row>
    <row r="224" s="49" customFormat="1" ht="33.95" customHeight="1" outlineLevel="3" spans="2:66">
      <c r="B224" s="112" t="s">
        <v>787</v>
      </c>
      <c r="C224" s="113" t="s">
        <v>36</v>
      </c>
      <c r="D224" s="49" t="s">
        <v>37</v>
      </c>
      <c r="E224" s="112"/>
      <c r="F224" s="112"/>
      <c r="G224" s="112"/>
      <c r="H224" s="112">
        <f>H225+H230+H231+H232+H233+H234+H235</f>
        <v>0</v>
      </c>
      <c r="I224" s="112"/>
      <c r="J224" s="112"/>
      <c r="K224" s="112"/>
      <c r="L224" s="112"/>
      <c r="M224" s="112"/>
      <c r="N224" s="112"/>
      <c r="O224" s="112"/>
      <c r="P224" s="285"/>
      <c r="Q224" s="285"/>
      <c r="R224" s="285"/>
      <c r="S224" s="285"/>
      <c r="T224" s="285"/>
      <c r="U224" s="285"/>
      <c r="V224" s="285"/>
      <c r="W224" s="285"/>
      <c r="X224" s="285"/>
      <c r="Y224" s="285"/>
      <c r="Z224" s="285"/>
      <c r="AA224" s="285"/>
      <c r="AB224" s="112">
        <f>AB225+AB230+AB231+AB232+AB233+AB234+AB235</f>
        <v>0</v>
      </c>
      <c r="AC224" s="112">
        <f>AC225+AC230+AC231+AC232+AC233+AC234+AC235</f>
        <v>0</v>
      </c>
      <c r="AD224" s="112"/>
      <c r="AE224" s="112"/>
      <c r="AF224" s="112">
        <f>AF225+AF230+AF231+AF232+AF233+AF234+AF235</f>
        <v>0</v>
      </c>
      <c r="AG224" s="112"/>
      <c r="AH224" s="112"/>
      <c r="AI224" s="112">
        <f>AI225+AI230+AI231+AI232+AI233+AI234+AI235</f>
        <v>0</v>
      </c>
      <c r="AJ224" s="112"/>
      <c r="AK224" s="112"/>
      <c r="AL224" s="112">
        <f>AL225+AL230+AL231+AL232+AL233+AL234+AL235</f>
        <v>0</v>
      </c>
      <c r="AM224" s="112"/>
      <c r="AN224" s="112"/>
      <c r="AO224" s="112">
        <f>AO225+AO230+AO231+AO232+AO233+AO234+AO235</f>
        <v>0</v>
      </c>
      <c r="AP224" s="112"/>
      <c r="AQ224" s="112"/>
      <c r="AR224" s="112">
        <f>AR225+AR230+AR231+AR232+AR233+AR234+AR235</f>
        <v>0</v>
      </c>
      <c r="AS224" s="112"/>
      <c r="AT224" s="112"/>
      <c r="AU224" s="112">
        <f>AU225+AU230+AU231+AU232+AU233+AU234+AU235</f>
        <v>0</v>
      </c>
      <c r="AV224" s="112"/>
      <c r="AW224" s="112"/>
      <c r="AX224" s="112">
        <f>AX225+AX230+AX231+AX232+AX233+AX234+AX235</f>
        <v>0</v>
      </c>
      <c r="AY224" s="112"/>
      <c r="AZ224" s="112"/>
      <c r="BA224" s="112">
        <f>BA225+BA230+BA231+BA232+BA233+BA234+BA235</f>
        <v>0</v>
      </c>
      <c r="BB224" s="112"/>
      <c r="BC224" s="112"/>
      <c r="BD224" s="112">
        <f>BD225+BD230+BD231+BD232+BD233+BD234+BD235</f>
        <v>0</v>
      </c>
      <c r="BE224" s="112"/>
      <c r="BF224" s="112"/>
      <c r="BG224" s="112">
        <f>BG225+BG230+BG231+BG232+BG233+BG234+BG235</f>
        <v>0</v>
      </c>
      <c r="BH224" s="112"/>
      <c r="BI224" s="112"/>
      <c r="BJ224" s="112">
        <f>BJ225+BJ230+BJ231+BJ232+BJ233+BJ234+BJ235</f>
        <v>0</v>
      </c>
      <c r="BK224" s="112"/>
      <c r="BL224" s="302"/>
      <c r="BM224" s="308"/>
      <c r="BN224" s="310"/>
    </row>
    <row r="225" s="115" customFormat="1" ht="33.95" customHeight="1" outlineLevel="4" spans="2:66">
      <c r="B225" s="116" t="s">
        <v>787</v>
      </c>
      <c r="C225" s="117" t="s">
        <v>1171</v>
      </c>
      <c r="D225" s="115" t="s">
        <v>1172</v>
      </c>
      <c r="E225" s="116" t="s">
        <v>1173</v>
      </c>
      <c r="F225" s="116"/>
      <c r="G225" s="116"/>
      <c r="H225" s="116">
        <f>SUM(H226:H229)</f>
        <v>0</v>
      </c>
      <c r="I225" s="116"/>
      <c r="J225" s="116"/>
      <c r="K225" s="116"/>
      <c r="L225" s="116"/>
      <c r="M225" s="116"/>
      <c r="N225" s="116"/>
      <c r="O225" s="116"/>
      <c r="P225" s="286"/>
      <c r="Q225" s="286"/>
      <c r="R225" s="286"/>
      <c r="S225" s="286"/>
      <c r="T225" s="286"/>
      <c r="U225" s="286"/>
      <c r="V225" s="286"/>
      <c r="W225" s="286"/>
      <c r="X225" s="286"/>
      <c r="Y225" s="286"/>
      <c r="Z225" s="286"/>
      <c r="AA225" s="286"/>
      <c r="AB225" s="116">
        <f>SUM(AB226:AB229)</f>
        <v>0</v>
      </c>
      <c r="AC225" s="116">
        <f>SUM(AC226:AC229)</f>
        <v>0</v>
      </c>
      <c r="AD225" s="116"/>
      <c r="AE225" s="116"/>
      <c r="AF225" s="116">
        <f>SUM(AF226:AF229)</f>
        <v>0</v>
      </c>
      <c r="AG225" s="116"/>
      <c r="AH225" s="116"/>
      <c r="AI225" s="116">
        <f>SUM(AI226:AI229)</f>
        <v>0</v>
      </c>
      <c r="AJ225" s="116"/>
      <c r="AK225" s="116"/>
      <c r="AL225" s="116">
        <f>SUM(AL226:AL229)</f>
        <v>0</v>
      </c>
      <c r="AM225" s="116"/>
      <c r="AN225" s="116"/>
      <c r="AO225" s="116">
        <f>SUM(AO226:AO229)</f>
        <v>0</v>
      </c>
      <c r="AP225" s="116"/>
      <c r="AQ225" s="116"/>
      <c r="AR225" s="116">
        <f>SUM(AR226:AR229)</f>
        <v>0</v>
      </c>
      <c r="AS225" s="116"/>
      <c r="AT225" s="116"/>
      <c r="AU225" s="116">
        <f>SUM(AU226:AU229)</f>
        <v>0</v>
      </c>
      <c r="AV225" s="116"/>
      <c r="AW225" s="116"/>
      <c r="AX225" s="116">
        <f>SUM(AX226:AX229)</f>
        <v>0</v>
      </c>
      <c r="AY225" s="116"/>
      <c r="AZ225" s="116"/>
      <c r="BA225" s="116">
        <f>SUM(BA226:BA229)</f>
        <v>0</v>
      </c>
      <c r="BB225" s="116"/>
      <c r="BC225" s="116"/>
      <c r="BD225" s="116">
        <f>SUM(BD226:BD229)</f>
        <v>0</v>
      </c>
      <c r="BE225" s="116"/>
      <c r="BF225" s="116"/>
      <c r="BG225" s="116">
        <f>SUM(BG226:BG229)</f>
        <v>0</v>
      </c>
      <c r="BH225" s="116"/>
      <c r="BI225" s="116"/>
      <c r="BJ225" s="116">
        <f>SUM(BJ226:BJ229)</f>
        <v>0</v>
      </c>
      <c r="BK225" s="116"/>
      <c r="BL225" s="303"/>
      <c r="BM225" s="308"/>
      <c r="BN225" s="311"/>
    </row>
    <row r="226" s="260" customFormat="1" ht="33.95" customHeight="1" outlineLevel="5" spans="2:66">
      <c r="B226" s="172" t="s">
        <v>792</v>
      </c>
      <c r="C226" s="280" t="s">
        <v>1171</v>
      </c>
      <c r="D226" s="260" t="s">
        <v>1174</v>
      </c>
      <c r="E226" s="172"/>
      <c r="F226" s="172"/>
      <c r="G226" s="172" t="s">
        <v>796</v>
      </c>
      <c r="H226" s="172">
        <f t="shared" ref="H226:H235" si="248">IFERROR(J226*L226*N226,0)</f>
        <v>0</v>
      </c>
      <c r="I226" s="172" t="s">
        <v>1175</v>
      </c>
      <c r="J226" s="172" t="e">
        <f>AVERAGE(AD226,AG226,AJ226,AM226,AP226,AS226,AV226,AY226,BB226,BE226,BH226,BK226)</f>
        <v>#DIV/0!</v>
      </c>
      <c r="K226" s="172" t="s">
        <v>1143</v>
      </c>
      <c r="L226" s="172" t="e">
        <f>AVERAGE(AE226,AH226,AK226,AN226,AQ226,AT226,AW226,AZ226,BC226,BF226,BI226,BL226)</f>
        <v>#DIV/0!</v>
      </c>
      <c r="M226" s="172" t="s">
        <v>1176</v>
      </c>
      <c r="N226" s="172">
        <v>1</v>
      </c>
      <c r="O226" s="172"/>
      <c r="P226" s="287"/>
      <c r="Q226" s="287"/>
      <c r="R226" s="287"/>
      <c r="S226" s="287"/>
      <c r="T226" s="287"/>
      <c r="U226" s="287"/>
      <c r="V226" s="287"/>
      <c r="W226" s="287"/>
      <c r="X226" s="287"/>
      <c r="Y226" s="287"/>
      <c r="Z226" s="287"/>
      <c r="AA226" s="287"/>
      <c r="AB226" s="172">
        <f t="shared" ref="AB226:AB235" si="249">SUM(AC226,AF226,AI226,AL226,AO226,AR226,AU226,AX226,BA226,BD226,BG226,BJ226)</f>
        <v>0</v>
      </c>
      <c r="AC226" s="172">
        <f>AD226*AE226</f>
        <v>0</v>
      </c>
      <c r="AD226" s="295"/>
      <c r="AE226" s="295"/>
      <c r="AF226" s="172">
        <f>AG226*AH226</f>
        <v>0</v>
      </c>
      <c r="AG226" s="295"/>
      <c r="AH226" s="295"/>
      <c r="AI226" s="172">
        <f>AJ226*AK226</f>
        <v>0</v>
      </c>
      <c r="AJ226" s="295"/>
      <c r="AK226" s="295"/>
      <c r="AL226" s="172">
        <f>AM226*AN226</f>
        <v>0</v>
      </c>
      <c r="AM226" s="295"/>
      <c r="AN226" s="295"/>
      <c r="AO226" s="172">
        <f>AP226*AQ226</f>
        <v>0</v>
      </c>
      <c r="AP226" s="295"/>
      <c r="AQ226" s="295"/>
      <c r="AR226" s="172">
        <f>AS226*AT226</f>
        <v>0</v>
      </c>
      <c r="AS226" s="295"/>
      <c r="AT226" s="295"/>
      <c r="AU226" s="172">
        <f>AV226*AW226</f>
        <v>0</v>
      </c>
      <c r="AV226" s="295"/>
      <c r="AW226" s="295"/>
      <c r="AX226" s="172">
        <f>AY226*AZ226</f>
        <v>0</v>
      </c>
      <c r="AY226" s="295"/>
      <c r="AZ226" s="295"/>
      <c r="BA226" s="172">
        <f>BB226*BC226</f>
        <v>0</v>
      </c>
      <c r="BB226" s="295"/>
      <c r="BC226" s="295"/>
      <c r="BD226" s="172">
        <f>BE226*BF226</f>
        <v>0</v>
      </c>
      <c r="BE226" s="295"/>
      <c r="BF226" s="295"/>
      <c r="BG226" s="172">
        <f>BH226*BI226</f>
        <v>0</v>
      </c>
      <c r="BH226" s="295"/>
      <c r="BI226" s="295"/>
      <c r="BJ226" s="172">
        <f>BK226*BL226</f>
        <v>0</v>
      </c>
      <c r="BK226" s="295"/>
      <c r="BL226" s="304"/>
      <c r="BM226" s="308"/>
      <c r="BN226" s="312"/>
    </row>
    <row r="227" s="260" customFormat="1" ht="33.95" customHeight="1" outlineLevel="5" spans="2:66">
      <c r="B227" s="172" t="s">
        <v>792</v>
      </c>
      <c r="C227" s="280" t="s">
        <v>1177</v>
      </c>
      <c r="D227" s="260" t="s">
        <v>1178</v>
      </c>
      <c r="E227" s="172"/>
      <c r="F227" s="172"/>
      <c r="G227" s="172" t="s">
        <v>796</v>
      </c>
      <c r="H227" s="172">
        <f t="shared" si="248"/>
        <v>0</v>
      </c>
      <c r="I227" s="172" t="s">
        <v>1175</v>
      </c>
      <c r="J227" s="172" t="e">
        <f>AVERAGE(AD227,AG227,AJ227,AM227,AP227,AS227,AV227,AY227,BB227,BE227,BH227,BK227)</f>
        <v>#DIV/0!</v>
      </c>
      <c r="K227" s="172" t="s">
        <v>1143</v>
      </c>
      <c r="L227" s="172" t="e">
        <f>AVERAGE(AE227,AH227,AK227,AN227,AQ227,AT227,AW227,AZ227,BC227,BF227,BI227,BL227)</f>
        <v>#DIV/0!</v>
      </c>
      <c r="M227" s="172" t="s">
        <v>1176</v>
      </c>
      <c r="N227" s="172">
        <v>1</v>
      </c>
      <c r="O227" s="172"/>
      <c r="P227" s="287"/>
      <c r="Q227" s="287"/>
      <c r="R227" s="287"/>
      <c r="S227" s="287"/>
      <c r="T227" s="287"/>
      <c r="U227" s="287"/>
      <c r="V227" s="287"/>
      <c r="W227" s="287"/>
      <c r="X227" s="287"/>
      <c r="Y227" s="287"/>
      <c r="Z227" s="287"/>
      <c r="AA227" s="287"/>
      <c r="AB227" s="172">
        <f t="shared" si="249"/>
        <v>0</v>
      </c>
      <c r="AC227" s="172">
        <f>AD227*AE227</f>
        <v>0</v>
      </c>
      <c r="AD227" s="295"/>
      <c r="AE227" s="295"/>
      <c r="AF227" s="172">
        <f>AG227*AH227</f>
        <v>0</v>
      </c>
      <c r="AG227" s="295"/>
      <c r="AH227" s="295"/>
      <c r="AI227" s="172">
        <f>AJ227*AK227</f>
        <v>0</v>
      </c>
      <c r="AJ227" s="295"/>
      <c r="AK227" s="295"/>
      <c r="AL227" s="172">
        <f>AM227*AN227</f>
        <v>0</v>
      </c>
      <c r="AM227" s="295"/>
      <c r="AN227" s="295"/>
      <c r="AO227" s="172">
        <f>AP227*AQ227</f>
        <v>0</v>
      </c>
      <c r="AP227" s="295"/>
      <c r="AQ227" s="295"/>
      <c r="AR227" s="172">
        <f>AS227*AT227</f>
        <v>0</v>
      </c>
      <c r="AS227" s="295"/>
      <c r="AT227" s="295"/>
      <c r="AU227" s="172">
        <f>AV227*AW227</f>
        <v>0</v>
      </c>
      <c r="AV227" s="295"/>
      <c r="AW227" s="295"/>
      <c r="AX227" s="172">
        <f>AY227*AZ227</f>
        <v>0</v>
      </c>
      <c r="AY227" s="295"/>
      <c r="AZ227" s="295"/>
      <c r="BA227" s="172">
        <f>BB227*BC227</f>
        <v>0</v>
      </c>
      <c r="BB227" s="295"/>
      <c r="BC227" s="295"/>
      <c r="BD227" s="172">
        <f>BE227*BF227</f>
        <v>0</v>
      </c>
      <c r="BE227" s="295"/>
      <c r="BF227" s="295"/>
      <c r="BG227" s="172">
        <f>BH227*BI227</f>
        <v>0</v>
      </c>
      <c r="BH227" s="295"/>
      <c r="BI227" s="295"/>
      <c r="BJ227" s="172">
        <f>BK227*BL227</f>
        <v>0</v>
      </c>
      <c r="BK227" s="295"/>
      <c r="BL227" s="304"/>
      <c r="BM227" s="308"/>
      <c r="BN227" s="312"/>
    </row>
    <row r="228" s="260" customFormat="1" ht="33.95" customHeight="1" outlineLevel="5" spans="2:66">
      <c r="B228" s="172" t="s">
        <v>792</v>
      </c>
      <c r="C228" s="280" t="s">
        <v>1179</v>
      </c>
      <c r="D228" s="260" t="s">
        <v>1180</v>
      </c>
      <c r="E228" s="172"/>
      <c r="F228" s="172"/>
      <c r="G228" s="172" t="s">
        <v>796</v>
      </c>
      <c r="H228" s="172">
        <f t="shared" si="248"/>
        <v>0</v>
      </c>
      <c r="I228" s="172" t="s">
        <v>1175</v>
      </c>
      <c r="J228" s="172" t="e">
        <f>AVERAGE(AD228,AG228,AJ228,AM228,AP228,AS228,AV228,AY228,BB228,BE228,BH228,BK228)</f>
        <v>#DIV/0!</v>
      </c>
      <c r="K228" s="172" t="s">
        <v>1143</v>
      </c>
      <c r="L228" s="172" t="e">
        <f>AVERAGE(AE228,AH228,AK228,AN228,AQ228,AT228,AW228,AZ228,BC228,BF228,BI228,BL228)</f>
        <v>#DIV/0!</v>
      </c>
      <c r="M228" s="172" t="s">
        <v>1176</v>
      </c>
      <c r="N228" s="172">
        <v>1</v>
      </c>
      <c r="O228" s="172"/>
      <c r="P228" s="287"/>
      <c r="Q228" s="287"/>
      <c r="R228" s="287"/>
      <c r="S228" s="287"/>
      <c r="T228" s="287"/>
      <c r="U228" s="287"/>
      <c r="V228" s="287"/>
      <c r="W228" s="287"/>
      <c r="X228" s="287"/>
      <c r="Y228" s="287"/>
      <c r="Z228" s="287"/>
      <c r="AA228" s="287"/>
      <c r="AB228" s="172">
        <f t="shared" si="249"/>
        <v>0</v>
      </c>
      <c r="AC228" s="172">
        <f>AD228*AE228</f>
        <v>0</v>
      </c>
      <c r="AD228" s="295"/>
      <c r="AE228" s="295"/>
      <c r="AF228" s="172">
        <f>AG228*AH228</f>
        <v>0</v>
      </c>
      <c r="AG228" s="295"/>
      <c r="AH228" s="295"/>
      <c r="AI228" s="172">
        <f>AJ228*AK228</f>
        <v>0</v>
      </c>
      <c r="AJ228" s="295"/>
      <c r="AK228" s="295"/>
      <c r="AL228" s="172">
        <f>AM228*AN228</f>
        <v>0</v>
      </c>
      <c r="AM228" s="295"/>
      <c r="AN228" s="295"/>
      <c r="AO228" s="172">
        <f>AP228*AQ228</f>
        <v>0</v>
      </c>
      <c r="AP228" s="295"/>
      <c r="AQ228" s="295"/>
      <c r="AR228" s="172">
        <f>AS228*AT228</f>
        <v>0</v>
      </c>
      <c r="AS228" s="295"/>
      <c r="AT228" s="295"/>
      <c r="AU228" s="172">
        <f>AV228*AW228</f>
        <v>0</v>
      </c>
      <c r="AV228" s="295"/>
      <c r="AW228" s="295"/>
      <c r="AX228" s="172">
        <f>AY228*AZ228</f>
        <v>0</v>
      </c>
      <c r="AY228" s="295"/>
      <c r="AZ228" s="295"/>
      <c r="BA228" s="172">
        <f>BB228*BC228</f>
        <v>0</v>
      </c>
      <c r="BB228" s="295"/>
      <c r="BC228" s="295"/>
      <c r="BD228" s="172">
        <f>BE228*BF228</f>
        <v>0</v>
      </c>
      <c r="BE228" s="295"/>
      <c r="BF228" s="295"/>
      <c r="BG228" s="172">
        <f>BH228*BI228</f>
        <v>0</v>
      </c>
      <c r="BH228" s="295"/>
      <c r="BI228" s="295"/>
      <c r="BJ228" s="172">
        <f>BK228*BL228</f>
        <v>0</v>
      </c>
      <c r="BK228" s="295"/>
      <c r="BL228" s="304"/>
      <c r="BM228" s="308"/>
      <c r="BN228" s="312"/>
    </row>
    <row r="229" s="260" customFormat="1" ht="33.95" customHeight="1" outlineLevel="5" spans="2:66">
      <c r="B229" s="172" t="s">
        <v>792</v>
      </c>
      <c r="C229" s="280" t="s">
        <v>1181</v>
      </c>
      <c r="D229" s="260" t="s">
        <v>1182</v>
      </c>
      <c r="E229" s="172"/>
      <c r="F229" s="172"/>
      <c r="G229" s="172" t="s">
        <v>796</v>
      </c>
      <c r="H229" s="172">
        <f t="shared" si="248"/>
        <v>0</v>
      </c>
      <c r="I229" s="172" t="s">
        <v>1175</v>
      </c>
      <c r="J229" s="172" t="e">
        <f>AVERAGE(AD229,AG229,AJ229,AM229,AP229,AS229,AV229,AY229,BB229,BE229,BH229,BK229)</f>
        <v>#DIV/0!</v>
      </c>
      <c r="K229" s="172" t="s">
        <v>1143</v>
      </c>
      <c r="L229" s="172" t="e">
        <f>AVERAGE(AE229,AH229,AK229,AN229,AQ229,AT229,AW229,AZ229,BC229,BF229,BI229,BL229)</f>
        <v>#DIV/0!</v>
      </c>
      <c r="M229" s="172" t="s">
        <v>1176</v>
      </c>
      <c r="N229" s="172">
        <v>1</v>
      </c>
      <c r="O229" s="172"/>
      <c r="P229" s="287"/>
      <c r="Q229" s="287"/>
      <c r="R229" s="287"/>
      <c r="S229" s="287"/>
      <c r="T229" s="287"/>
      <c r="U229" s="287"/>
      <c r="V229" s="287"/>
      <c r="W229" s="287"/>
      <c r="X229" s="287"/>
      <c r="Y229" s="287"/>
      <c r="Z229" s="287"/>
      <c r="AA229" s="287"/>
      <c r="AB229" s="172">
        <f t="shared" si="249"/>
        <v>0</v>
      </c>
      <c r="AC229" s="172">
        <f>AD229*AE229</f>
        <v>0</v>
      </c>
      <c r="AD229" s="295"/>
      <c r="AE229" s="295"/>
      <c r="AF229" s="172">
        <f>AG229*AH229</f>
        <v>0</v>
      </c>
      <c r="AG229" s="295"/>
      <c r="AH229" s="295"/>
      <c r="AI229" s="172">
        <f>AJ229*AK229</f>
        <v>0</v>
      </c>
      <c r="AJ229" s="295"/>
      <c r="AK229" s="295"/>
      <c r="AL229" s="172">
        <f>AM229*AN229</f>
        <v>0</v>
      </c>
      <c r="AM229" s="295"/>
      <c r="AN229" s="295"/>
      <c r="AO229" s="172">
        <f>AP229*AQ229</f>
        <v>0</v>
      </c>
      <c r="AP229" s="295"/>
      <c r="AQ229" s="295"/>
      <c r="AR229" s="172">
        <f>AS229*AT229</f>
        <v>0</v>
      </c>
      <c r="AS229" s="295"/>
      <c r="AT229" s="295"/>
      <c r="AU229" s="172">
        <f>AV229*AW229</f>
        <v>0</v>
      </c>
      <c r="AV229" s="295"/>
      <c r="AW229" s="295"/>
      <c r="AX229" s="172">
        <f>AY229*AZ229</f>
        <v>0</v>
      </c>
      <c r="AY229" s="295"/>
      <c r="AZ229" s="295"/>
      <c r="BA229" s="172">
        <f>BB229*BC229</f>
        <v>0</v>
      </c>
      <c r="BB229" s="295"/>
      <c r="BC229" s="295"/>
      <c r="BD229" s="172">
        <f>BE229*BF229</f>
        <v>0</v>
      </c>
      <c r="BE229" s="295"/>
      <c r="BF229" s="295"/>
      <c r="BG229" s="172">
        <f>BH229*BI229</f>
        <v>0</v>
      </c>
      <c r="BH229" s="295"/>
      <c r="BI229" s="295"/>
      <c r="BJ229" s="172">
        <f>BK229*BL229</f>
        <v>0</v>
      </c>
      <c r="BK229" s="295"/>
      <c r="BL229" s="304"/>
      <c r="BM229" s="308"/>
      <c r="BN229" s="312"/>
    </row>
    <row r="230" s="115" customFormat="1" ht="33.95" customHeight="1" outlineLevel="4" spans="2:66">
      <c r="B230" s="116" t="s">
        <v>792</v>
      </c>
      <c r="C230" s="117" t="s">
        <v>1177</v>
      </c>
      <c r="D230" s="115" t="s">
        <v>1183</v>
      </c>
      <c r="E230" s="116" t="s">
        <v>1184</v>
      </c>
      <c r="F230" s="116"/>
      <c r="G230" s="116" t="s">
        <v>936</v>
      </c>
      <c r="H230" s="116">
        <f t="shared" si="248"/>
        <v>0</v>
      </c>
      <c r="I230" s="116" t="s">
        <v>1025</v>
      </c>
      <c r="J230" s="116">
        <f>AVERAGE('1-1 项目基础信息'!$H$9:$S$9)</f>
        <v>8076.06</v>
      </c>
      <c r="K230" s="116" t="s">
        <v>1026</v>
      </c>
      <c r="L230" s="295"/>
      <c r="M230" s="116" t="s">
        <v>799</v>
      </c>
      <c r="N230" s="116">
        <f t="shared" ref="N230:N235" si="250">COUNTA(O230:Z230)</f>
        <v>0</v>
      </c>
      <c r="O230" s="295"/>
      <c r="P230" s="295"/>
      <c r="Q230" s="295"/>
      <c r="R230" s="295"/>
      <c r="S230" s="295"/>
      <c r="T230" s="295"/>
      <c r="U230" s="295"/>
      <c r="V230" s="295"/>
      <c r="W230" s="295"/>
      <c r="X230" s="295"/>
      <c r="Y230" s="295"/>
      <c r="Z230" s="295"/>
      <c r="AA230" s="116"/>
      <c r="AB230" s="116">
        <f t="shared" si="249"/>
        <v>0</v>
      </c>
      <c r="AC230" s="116">
        <f t="shared" ref="AC230:AC235" si="251">IF(O230="",0,$J230*$L230)</f>
        <v>0</v>
      </c>
      <c r="AD230" s="116"/>
      <c r="AE230" s="116"/>
      <c r="AF230" s="116">
        <f t="shared" ref="AF230:AF235" si="252">IF(P230="",0,$J230*$L230)</f>
        <v>0</v>
      </c>
      <c r="AG230" s="116"/>
      <c r="AH230" s="116"/>
      <c r="AI230" s="116">
        <f t="shared" ref="AI230:AI235" si="253">IF(Q230="",0,$J230*$L230)</f>
        <v>0</v>
      </c>
      <c r="AJ230" s="116"/>
      <c r="AK230" s="116"/>
      <c r="AL230" s="116">
        <f t="shared" ref="AL230:AL235" si="254">IF(R230="",0,$J230*$L230)</f>
        <v>0</v>
      </c>
      <c r="AM230" s="116"/>
      <c r="AN230" s="116"/>
      <c r="AO230" s="116">
        <f t="shared" ref="AO230:AO235" si="255">IF(S230="",0,$J230*$L230)</f>
        <v>0</v>
      </c>
      <c r="AP230" s="116"/>
      <c r="AQ230" s="116"/>
      <c r="AR230" s="116">
        <f t="shared" ref="AR230:AR235" si="256">IF(T230="",0,$J230*$L230)</f>
        <v>0</v>
      </c>
      <c r="AS230" s="116"/>
      <c r="AT230" s="116"/>
      <c r="AU230" s="116">
        <f t="shared" ref="AU230:AU235" si="257">IF(U230="",0,$J230*$L230)</f>
        <v>0</v>
      </c>
      <c r="AV230" s="116"/>
      <c r="AW230" s="116"/>
      <c r="AX230" s="116">
        <f t="shared" ref="AX230:AX235" si="258">IF(V230="",0,$J230*$L230)</f>
        <v>0</v>
      </c>
      <c r="AY230" s="116"/>
      <c r="AZ230" s="116"/>
      <c r="BA230" s="116">
        <f t="shared" ref="BA230:BA235" si="259">IF(W230="",0,$J230*$L230)</f>
        <v>0</v>
      </c>
      <c r="BB230" s="116"/>
      <c r="BC230" s="116"/>
      <c r="BD230" s="116">
        <f t="shared" ref="BD230:BD235" si="260">IF(X230="",0,$J230*$L230)</f>
        <v>0</v>
      </c>
      <c r="BE230" s="116"/>
      <c r="BF230" s="116"/>
      <c r="BG230" s="116">
        <f t="shared" ref="BG230:BG235" si="261">IF(Y230="",0,$J230*$L230)</f>
        <v>0</v>
      </c>
      <c r="BH230" s="116"/>
      <c r="BI230" s="116"/>
      <c r="BJ230" s="116">
        <f t="shared" ref="BJ230:BJ235" si="262">IF(Z230="",0,$J230*$L230)</f>
        <v>0</v>
      </c>
      <c r="BK230" s="116"/>
      <c r="BL230" s="303"/>
      <c r="BM230" s="308"/>
      <c r="BN230" s="311"/>
    </row>
    <row r="231" s="115" customFormat="1" ht="33.95" customHeight="1" outlineLevel="4" spans="2:66">
      <c r="B231" s="116" t="s">
        <v>792</v>
      </c>
      <c r="C231" s="117" t="s">
        <v>1179</v>
      </c>
      <c r="D231" s="115" t="s">
        <v>1185</v>
      </c>
      <c r="E231" s="116" t="s">
        <v>1186</v>
      </c>
      <c r="F231" s="116"/>
      <c r="G231" s="116" t="s">
        <v>936</v>
      </c>
      <c r="H231" s="116">
        <f t="shared" si="248"/>
        <v>0</v>
      </c>
      <c r="I231" s="116" t="s">
        <v>1025</v>
      </c>
      <c r="J231" s="116">
        <f>AVERAGE('1-1 项目基础信息'!$H$9:$S$9)</f>
        <v>8076.06</v>
      </c>
      <c r="K231" s="116" t="s">
        <v>1026</v>
      </c>
      <c r="L231" s="295"/>
      <c r="M231" s="116" t="s">
        <v>799</v>
      </c>
      <c r="N231" s="116">
        <f t="shared" si="250"/>
        <v>0</v>
      </c>
      <c r="O231" s="295"/>
      <c r="P231" s="295"/>
      <c r="Q231" s="295"/>
      <c r="R231" s="295"/>
      <c r="S231" s="295"/>
      <c r="T231" s="295"/>
      <c r="U231" s="295"/>
      <c r="V231" s="295"/>
      <c r="W231" s="295"/>
      <c r="X231" s="295"/>
      <c r="Y231" s="295"/>
      <c r="Z231" s="295"/>
      <c r="AA231" s="116"/>
      <c r="AB231" s="116">
        <f t="shared" si="249"/>
        <v>0</v>
      </c>
      <c r="AC231" s="116">
        <f t="shared" si="251"/>
        <v>0</v>
      </c>
      <c r="AD231" s="116"/>
      <c r="AE231" s="116"/>
      <c r="AF231" s="116">
        <f t="shared" si="252"/>
        <v>0</v>
      </c>
      <c r="AG231" s="116"/>
      <c r="AH231" s="116"/>
      <c r="AI231" s="116">
        <f t="shared" si="253"/>
        <v>0</v>
      </c>
      <c r="AJ231" s="116"/>
      <c r="AK231" s="116"/>
      <c r="AL231" s="116">
        <f t="shared" si="254"/>
        <v>0</v>
      </c>
      <c r="AM231" s="116"/>
      <c r="AN231" s="116"/>
      <c r="AO231" s="116">
        <f t="shared" si="255"/>
        <v>0</v>
      </c>
      <c r="AP231" s="116"/>
      <c r="AQ231" s="116"/>
      <c r="AR231" s="116">
        <f t="shared" si="256"/>
        <v>0</v>
      </c>
      <c r="AS231" s="116"/>
      <c r="AT231" s="116"/>
      <c r="AU231" s="116">
        <f t="shared" si="257"/>
        <v>0</v>
      </c>
      <c r="AV231" s="116"/>
      <c r="AW231" s="116"/>
      <c r="AX231" s="116">
        <f t="shared" si="258"/>
        <v>0</v>
      </c>
      <c r="AY231" s="116"/>
      <c r="AZ231" s="116"/>
      <c r="BA231" s="116">
        <f t="shared" si="259"/>
        <v>0</v>
      </c>
      <c r="BB231" s="116"/>
      <c r="BC231" s="116"/>
      <c r="BD231" s="116">
        <f t="shared" si="260"/>
        <v>0</v>
      </c>
      <c r="BE231" s="116"/>
      <c r="BF231" s="116"/>
      <c r="BG231" s="116">
        <f t="shared" si="261"/>
        <v>0</v>
      </c>
      <c r="BH231" s="116"/>
      <c r="BI231" s="116"/>
      <c r="BJ231" s="116">
        <f t="shared" si="262"/>
        <v>0</v>
      </c>
      <c r="BK231" s="116"/>
      <c r="BL231" s="303"/>
      <c r="BM231" s="308"/>
      <c r="BN231" s="311"/>
    </row>
    <row r="232" s="115" customFormat="1" ht="33.95" customHeight="1" outlineLevel="4" spans="2:66">
      <c r="B232" s="116" t="s">
        <v>792</v>
      </c>
      <c r="C232" s="117" t="s">
        <v>1181</v>
      </c>
      <c r="D232" s="115" t="s">
        <v>1187</v>
      </c>
      <c r="E232" s="116" t="s">
        <v>1188</v>
      </c>
      <c r="F232" s="116"/>
      <c r="G232" s="116" t="s">
        <v>936</v>
      </c>
      <c r="H232" s="116">
        <f t="shared" si="248"/>
        <v>0</v>
      </c>
      <c r="I232" s="116" t="s">
        <v>1025</v>
      </c>
      <c r="J232" s="116">
        <f>AVERAGE('1-1 项目基础信息'!$H$9:$S$9)</f>
        <v>8076.06</v>
      </c>
      <c r="K232" s="116" t="s">
        <v>1026</v>
      </c>
      <c r="L232" s="295"/>
      <c r="M232" s="116" t="s">
        <v>1189</v>
      </c>
      <c r="N232" s="116">
        <f t="shared" si="250"/>
        <v>0</v>
      </c>
      <c r="O232" s="295"/>
      <c r="P232" s="295"/>
      <c r="Q232" s="295"/>
      <c r="R232" s="295"/>
      <c r="S232" s="295"/>
      <c r="T232" s="295"/>
      <c r="U232" s="295"/>
      <c r="V232" s="295"/>
      <c r="W232" s="295"/>
      <c r="X232" s="295"/>
      <c r="Y232" s="295"/>
      <c r="Z232" s="295"/>
      <c r="AA232" s="116"/>
      <c r="AB232" s="116">
        <f t="shared" si="249"/>
        <v>0</v>
      </c>
      <c r="AC232" s="116">
        <f t="shared" si="251"/>
        <v>0</v>
      </c>
      <c r="AD232" s="116"/>
      <c r="AE232" s="116"/>
      <c r="AF232" s="116">
        <f t="shared" si="252"/>
        <v>0</v>
      </c>
      <c r="AG232" s="116"/>
      <c r="AH232" s="116"/>
      <c r="AI232" s="116">
        <f t="shared" si="253"/>
        <v>0</v>
      </c>
      <c r="AJ232" s="116"/>
      <c r="AK232" s="116"/>
      <c r="AL232" s="116">
        <f t="shared" si="254"/>
        <v>0</v>
      </c>
      <c r="AM232" s="116"/>
      <c r="AN232" s="116"/>
      <c r="AO232" s="116">
        <f t="shared" si="255"/>
        <v>0</v>
      </c>
      <c r="AP232" s="116"/>
      <c r="AQ232" s="116"/>
      <c r="AR232" s="116">
        <f t="shared" si="256"/>
        <v>0</v>
      </c>
      <c r="AS232" s="116"/>
      <c r="AT232" s="116"/>
      <c r="AU232" s="116">
        <f t="shared" si="257"/>
        <v>0</v>
      </c>
      <c r="AV232" s="116"/>
      <c r="AW232" s="116"/>
      <c r="AX232" s="116">
        <f t="shared" si="258"/>
        <v>0</v>
      </c>
      <c r="AY232" s="116"/>
      <c r="AZ232" s="116"/>
      <c r="BA232" s="116">
        <f t="shared" si="259"/>
        <v>0</v>
      </c>
      <c r="BB232" s="116"/>
      <c r="BC232" s="116"/>
      <c r="BD232" s="116">
        <f t="shared" si="260"/>
        <v>0</v>
      </c>
      <c r="BE232" s="116"/>
      <c r="BF232" s="116"/>
      <c r="BG232" s="116">
        <f t="shared" si="261"/>
        <v>0</v>
      </c>
      <c r="BH232" s="116"/>
      <c r="BI232" s="116"/>
      <c r="BJ232" s="116">
        <f t="shared" si="262"/>
        <v>0</v>
      </c>
      <c r="BK232" s="116"/>
      <c r="BL232" s="303"/>
      <c r="BM232" s="308"/>
      <c r="BN232" s="311"/>
    </row>
    <row r="233" s="115" customFormat="1" ht="33.95" customHeight="1" outlineLevel="4" spans="2:66">
      <c r="B233" s="116" t="s">
        <v>792</v>
      </c>
      <c r="C233" s="117" t="s">
        <v>1190</v>
      </c>
      <c r="D233" s="115" t="s">
        <v>1191</v>
      </c>
      <c r="E233" s="116" t="s">
        <v>1192</v>
      </c>
      <c r="F233" s="116"/>
      <c r="G233" s="116" t="s">
        <v>936</v>
      </c>
      <c r="H233" s="116">
        <f t="shared" si="248"/>
        <v>0</v>
      </c>
      <c r="I233" s="116" t="s">
        <v>1193</v>
      </c>
      <c r="J233" s="295"/>
      <c r="K233" s="116" t="s">
        <v>1194</v>
      </c>
      <c r="L233" s="295"/>
      <c r="M233" s="116" t="s">
        <v>1195</v>
      </c>
      <c r="N233" s="116">
        <f t="shared" si="250"/>
        <v>0</v>
      </c>
      <c r="O233" s="295"/>
      <c r="P233" s="295"/>
      <c r="Q233" s="295"/>
      <c r="R233" s="295"/>
      <c r="S233" s="295"/>
      <c r="T233" s="295"/>
      <c r="U233" s="295"/>
      <c r="V233" s="295"/>
      <c r="W233" s="295"/>
      <c r="X233" s="295"/>
      <c r="Y233" s="295"/>
      <c r="Z233" s="295"/>
      <c r="AA233" s="116"/>
      <c r="AB233" s="116">
        <f t="shared" si="249"/>
        <v>0</v>
      </c>
      <c r="AC233" s="116">
        <f t="shared" si="251"/>
        <v>0</v>
      </c>
      <c r="AD233" s="116"/>
      <c r="AE233" s="116"/>
      <c r="AF233" s="116">
        <f t="shared" si="252"/>
        <v>0</v>
      </c>
      <c r="AG233" s="116"/>
      <c r="AH233" s="116"/>
      <c r="AI233" s="116">
        <f t="shared" si="253"/>
        <v>0</v>
      </c>
      <c r="AJ233" s="116"/>
      <c r="AK233" s="116"/>
      <c r="AL233" s="116">
        <f t="shared" si="254"/>
        <v>0</v>
      </c>
      <c r="AM233" s="116"/>
      <c r="AN233" s="116"/>
      <c r="AO233" s="116">
        <f t="shared" si="255"/>
        <v>0</v>
      </c>
      <c r="AP233" s="116"/>
      <c r="AQ233" s="116"/>
      <c r="AR233" s="116">
        <f t="shared" si="256"/>
        <v>0</v>
      </c>
      <c r="AS233" s="116"/>
      <c r="AT233" s="116"/>
      <c r="AU233" s="116">
        <f t="shared" si="257"/>
        <v>0</v>
      </c>
      <c r="AV233" s="116"/>
      <c r="AW233" s="116"/>
      <c r="AX233" s="116">
        <f t="shared" si="258"/>
        <v>0</v>
      </c>
      <c r="AY233" s="116"/>
      <c r="AZ233" s="116"/>
      <c r="BA233" s="116">
        <f t="shared" si="259"/>
        <v>0</v>
      </c>
      <c r="BB233" s="116"/>
      <c r="BC233" s="116"/>
      <c r="BD233" s="116">
        <f t="shared" si="260"/>
        <v>0</v>
      </c>
      <c r="BE233" s="116"/>
      <c r="BF233" s="116"/>
      <c r="BG233" s="116">
        <f t="shared" si="261"/>
        <v>0</v>
      </c>
      <c r="BH233" s="116"/>
      <c r="BI233" s="116"/>
      <c r="BJ233" s="116">
        <f t="shared" si="262"/>
        <v>0</v>
      </c>
      <c r="BK233" s="116"/>
      <c r="BL233" s="303"/>
      <c r="BM233" s="308"/>
      <c r="BN233" s="311"/>
    </row>
    <row r="234" s="115" customFormat="1" ht="33.95" customHeight="1" outlineLevel="4" spans="2:66">
      <c r="B234" s="116" t="s">
        <v>792</v>
      </c>
      <c r="C234" s="117" t="s">
        <v>1196</v>
      </c>
      <c r="D234" s="115" t="s">
        <v>1197</v>
      </c>
      <c r="E234" s="116" t="s">
        <v>1198</v>
      </c>
      <c r="F234" s="116"/>
      <c r="G234" s="116" t="s">
        <v>936</v>
      </c>
      <c r="H234" s="116">
        <f t="shared" si="248"/>
        <v>0</v>
      </c>
      <c r="I234" s="116" t="s">
        <v>1193</v>
      </c>
      <c r="J234" s="295"/>
      <c r="K234" s="116" t="s">
        <v>1194</v>
      </c>
      <c r="L234" s="295"/>
      <c r="M234" s="116" t="s">
        <v>1195</v>
      </c>
      <c r="N234" s="116">
        <f t="shared" si="250"/>
        <v>0</v>
      </c>
      <c r="O234" s="295"/>
      <c r="P234" s="295"/>
      <c r="Q234" s="295"/>
      <c r="R234" s="295"/>
      <c r="S234" s="295"/>
      <c r="T234" s="295"/>
      <c r="U234" s="295"/>
      <c r="V234" s="295"/>
      <c r="W234" s="295"/>
      <c r="X234" s="295"/>
      <c r="Y234" s="295"/>
      <c r="Z234" s="295"/>
      <c r="AA234" s="116"/>
      <c r="AB234" s="116">
        <f t="shared" si="249"/>
        <v>0</v>
      </c>
      <c r="AC234" s="116">
        <f t="shared" si="251"/>
        <v>0</v>
      </c>
      <c r="AD234" s="116"/>
      <c r="AE234" s="116"/>
      <c r="AF234" s="116">
        <f t="shared" si="252"/>
        <v>0</v>
      </c>
      <c r="AG234" s="116"/>
      <c r="AH234" s="116"/>
      <c r="AI234" s="116">
        <f t="shared" si="253"/>
        <v>0</v>
      </c>
      <c r="AJ234" s="116"/>
      <c r="AK234" s="116"/>
      <c r="AL234" s="116">
        <f t="shared" si="254"/>
        <v>0</v>
      </c>
      <c r="AM234" s="116"/>
      <c r="AN234" s="116"/>
      <c r="AO234" s="116">
        <f t="shared" si="255"/>
        <v>0</v>
      </c>
      <c r="AP234" s="116"/>
      <c r="AQ234" s="116"/>
      <c r="AR234" s="116">
        <f t="shared" si="256"/>
        <v>0</v>
      </c>
      <c r="AS234" s="116"/>
      <c r="AT234" s="116"/>
      <c r="AU234" s="116">
        <f t="shared" si="257"/>
        <v>0</v>
      </c>
      <c r="AV234" s="116"/>
      <c r="AW234" s="116"/>
      <c r="AX234" s="116">
        <f t="shared" si="258"/>
        <v>0</v>
      </c>
      <c r="AY234" s="116"/>
      <c r="AZ234" s="116"/>
      <c r="BA234" s="116">
        <f t="shared" si="259"/>
        <v>0</v>
      </c>
      <c r="BB234" s="116"/>
      <c r="BC234" s="116"/>
      <c r="BD234" s="116">
        <f t="shared" si="260"/>
        <v>0</v>
      </c>
      <c r="BE234" s="116"/>
      <c r="BF234" s="116"/>
      <c r="BG234" s="116">
        <f t="shared" si="261"/>
        <v>0</v>
      </c>
      <c r="BH234" s="116"/>
      <c r="BI234" s="116"/>
      <c r="BJ234" s="116">
        <f t="shared" si="262"/>
        <v>0</v>
      </c>
      <c r="BK234" s="116"/>
      <c r="BL234" s="303"/>
      <c r="BM234" s="308"/>
      <c r="BN234" s="311"/>
    </row>
    <row r="235" s="115" customFormat="1" ht="33.95" customHeight="1" outlineLevel="4" spans="2:66">
      <c r="B235" s="116" t="s">
        <v>792</v>
      </c>
      <c r="C235" s="117" t="s">
        <v>1199</v>
      </c>
      <c r="D235" s="115" t="s">
        <v>1200</v>
      </c>
      <c r="E235" s="116" t="s">
        <v>1201</v>
      </c>
      <c r="F235" s="116"/>
      <c r="G235" s="116" t="s">
        <v>936</v>
      </c>
      <c r="H235" s="116">
        <f t="shared" si="248"/>
        <v>0</v>
      </c>
      <c r="I235" s="116" t="s">
        <v>1025</v>
      </c>
      <c r="J235" s="116">
        <f>AVERAGE('1-1 项目基础信息'!$H$9:$S$9)</f>
        <v>8076.06</v>
      </c>
      <c r="K235" s="116" t="s">
        <v>1026</v>
      </c>
      <c r="L235" s="295"/>
      <c r="M235" s="116" t="s">
        <v>799</v>
      </c>
      <c r="N235" s="116">
        <f t="shared" si="250"/>
        <v>0</v>
      </c>
      <c r="O235" s="295"/>
      <c r="P235" s="313"/>
      <c r="Q235" s="313"/>
      <c r="R235" s="313"/>
      <c r="S235" s="313"/>
      <c r="T235" s="313"/>
      <c r="U235" s="313"/>
      <c r="V235" s="313"/>
      <c r="W235" s="313"/>
      <c r="X235" s="313"/>
      <c r="Y235" s="313"/>
      <c r="Z235" s="313"/>
      <c r="AA235" s="116"/>
      <c r="AB235" s="116">
        <f t="shared" si="249"/>
        <v>0</v>
      </c>
      <c r="AC235" s="116">
        <f t="shared" si="251"/>
        <v>0</v>
      </c>
      <c r="AD235" s="116"/>
      <c r="AE235" s="116"/>
      <c r="AF235" s="116">
        <f t="shared" si="252"/>
        <v>0</v>
      </c>
      <c r="AG235" s="116"/>
      <c r="AH235" s="116"/>
      <c r="AI235" s="116">
        <f t="shared" si="253"/>
        <v>0</v>
      </c>
      <c r="AJ235" s="116"/>
      <c r="AK235" s="116"/>
      <c r="AL235" s="116">
        <f t="shared" si="254"/>
        <v>0</v>
      </c>
      <c r="AM235" s="116"/>
      <c r="AN235" s="116"/>
      <c r="AO235" s="116">
        <f t="shared" si="255"/>
        <v>0</v>
      </c>
      <c r="AP235" s="116"/>
      <c r="AQ235" s="116"/>
      <c r="AR235" s="116">
        <f t="shared" si="256"/>
        <v>0</v>
      </c>
      <c r="AS235" s="116"/>
      <c r="AT235" s="116"/>
      <c r="AU235" s="116">
        <f t="shared" si="257"/>
        <v>0</v>
      </c>
      <c r="AV235" s="116"/>
      <c r="AW235" s="116"/>
      <c r="AX235" s="116">
        <f t="shared" si="258"/>
        <v>0</v>
      </c>
      <c r="AY235" s="116"/>
      <c r="AZ235" s="116"/>
      <c r="BA235" s="116">
        <f t="shared" si="259"/>
        <v>0</v>
      </c>
      <c r="BB235" s="116"/>
      <c r="BC235" s="116"/>
      <c r="BD235" s="116">
        <f t="shared" si="260"/>
        <v>0</v>
      </c>
      <c r="BE235" s="116"/>
      <c r="BF235" s="116"/>
      <c r="BG235" s="116">
        <f t="shared" si="261"/>
        <v>0</v>
      </c>
      <c r="BH235" s="116"/>
      <c r="BI235" s="116"/>
      <c r="BJ235" s="116">
        <f t="shared" si="262"/>
        <v>0</v>
      </c>
      <c r="BK235" s="116"/>
      <c r="BL235" s="303"/>
      <c r="BM235" s="308"/>
      <c r="BN235" s="311"/>
    </row>
    <row r="236" s="49" customFormat="1" ht="33.95" customHeight="1" outlineLevel="3" spans="2:66">
      <c r="B236" s="112" t="s">
        <v>787</v>
      </c>
      <c r="C236" s="113" t="s">
        <v>38</v>
      </c>
      <c r="D236" s="49" t="s">
        <v>39</v>
      </c>
      <c r="E236" s="112"/>
      <c r="F236" s="112"/>
      <c r="G236" s="112"/>
      <c r="H236" s="112">
        <f>H237+H238</f>
        <v>0</v>
      </c>
      <c r="I236" s="112"/>
      <c r="J236" s="112"/>
      <c r="K236" s="112"/>
      <c r="L236" s="112"/>
      <c r="M236" s="112"/>
      <c r="N236" s="112"/>
      <c r="O236" s="112"/>
      <c r="P236" s="285"/>
      <c r="Q236" s="285"/>
      <c r="R236" s="285"/>
      <c r="S236" s="285"/>
      <c r="T236" s="285"/>
      <c r="U236" s="285"/>
      <c r="V236" s="285"/>
      <c r="W236" s="285"/>
      <c r="X236" s="285"/>
      <c r="Y236" s="285"/>
      <c r="Z236" s="285"/>
      <c r="AA236" s="285"/>
      <c r="AB236" s="112">
        <f>AB237+AB238</f>
        <v>0</v>
      </c>
      <c r="AC236" s="112">
        <f>AC237+AC238</f>
        <v>0</v>
      </c>
      <c r="AD236" s="112"/>
      <c r="AE236" s="112"/>
      <c r="AF236" s="112">
        <f>AF237+AF238</f>
        <v>0</v>
      </c>
      <c r="AG236" s="112"/>
      <c r="AH236" s="112"/>
      <c r="AI236" s="112">
        <f>AI237+AI238</f>
        <v>0</v>
      </c>
      <c r="AJ236" s="112"/>
      <c r="AK236" s="112"/>
      <c r="AL236" s="112">
        <f>AL237+AL238</f>
        <v>0</v>
      </c>
      <c r="AM236" s="112"/>
      <c r="AN236" s="112"/>
      <c r="AO236" s="112">
        <f>AO237+AO238</f>
        <v>0</v>
      </c>
      <c r="AP236" s="112"/>
      <c r="AQ236" s="112"/>
      <c r="AR236" s="112">
        <f>AR237+AR238</f>
        <v>0</v>
      </c>
      <c r="AS236" s="112"/>
      <c r="AT236" s="112"/>
      <c r="AU236" s="112">
        <f>AU237+AU238</f>
        <v>0</v>
      </c>
      <c r="AV236" s="112"/>
      <c r="AW236" s="112"/>
      <c r="AX236" s="112">
        <f>AX237+AX238</f>
        <v>0</v>
      </c>
      <c r="AY236" s="112"/>
      <c r="AZ236" s="112"/>
      <c r="BA236" s="112">
        <f>BA237+BA238</f>
        <v>0</v>
      </c>
      <c r="BB236" s="112"/>
      <c r="BC236" s="112"/>
      <c r="BD236" s="112">
        <f>BD237+BD238</f>
        <v>0</v>
      </c>
      <c r="BE236" s="112"/>
      <c r="BF236" s="112"/>
      <c r="BG236" s="112">
        <f>BG237+BG238</f>
        <v>0</v>
      </c>
      <c r="BH236" s="112"/>
      <c r="BI236" s="112"/>
      <c r="BJ236" s="112">
        <f>BJ237+BJ238</f>
        <v>0</v>
      </c>
      <c r="BK236" s="112"/>
      <c r="BL236" s="302"/>
      <c r="BM236" s="308"/>
      <c r="BN236" s="310"/>
    </row>
    <row r="237" s="115" customFormat="1" ht="33.95" customHeight="1" outlineLevel="4" spans="2:66">
      <c r="B237" s="116" t="s">
        <v>792</v>
      </c>
      <c r="C237" s="117" t="s">
        <v>1202</v>
      </c>
      <c r="D237" s="115" t="s">
        <v>1203</v>
      </c>
      <c r="E237" s="116" t="s">
        <v>1204</v>
      </c>
      <c r="F237" s="116"/>
      <c r="G237" s="116" t="s">
        <v>936</v>
      </c>
      <c r="H237" s="116">
        <f>IFERROR(J237*L237*N237,0)</f>
        <v>0</v>
      </c>
      <c r="I237" s="116" t="s">
        <v>1025</v>
      </c>
      <c r="J237" s="116">
        <f>AVERAGE('1-1 项目基础信息'!$H$9:$S$9)</f>
        <v>8076.06</v>
      </c>
      <c r="K237" s="116" t="s">
        <v>1026</v>
      </c>
      <c r="L237" s="295"/>
      <c r="M237" s="116" t="s">
        <v>799</v>
      </c>
      <c r="N237" s="116">
        <f>COUNTA(O237:Z237)</f>
        <v>0</v>
      </c>
      <c r="O237" s="295"/>
      <c r="P237" s="314"/>
      <c r="Q237" s="314"/>
      <c r="R237" s="314"/>
      <c r="S237" s="314"/>
      <c r="T237" s="314"/>
      <c r="U237" s="314"/>
      <c r="V237" s="314"/>
      <c r="W237" s="314"/>
      <c r="X237" s="314"/>
      <c r="Y237" s="314"/>
      <c r="Z237" s="314"/>
      <c r="AA237" s="116"/>
      <c r="AB237" s="116">
        <f>SUM(AC237,AF237,AI237,AL237,AO237,AR237,AU237,AX237,BA237,BD237,BG237,BJ237)</f>
        <v>0</v>
      </c>
      <c r="AC237" s="116">
        <f>IF(O237="",0,$J237*$L237)</f>
        <v>0</v>
      </c>
      <c r="AD237" s="116"/>
      <c r="AE237" s="116"/>
      <c r="AF237" s="116">
        <f>IF(P237="",0,$J237*$L237)</f>
        <v>0</v>
      </c>
      <c r="AG237" s="116"/>
      <c r="AH237" s="116"/>
      <c r="AI237" s="116">
        <f>IF(Q237="",0,$J237*$L237)</f>
        <v>0</v>
      </c>
      <c r="AJ237" s="116"/>
      <c r="AK237" s="116"/>
      <c r="AL237" s="116">
        <f>IF(R237="",0,$J237*$L237)</f>
        <v>0</v>
      </c>
      <c r="AM237" s="116"/>
      <c r="AN237" s="116"/>
      <c r="AO237" s="116">
        <f>IF(S237="",0,$J237*$L237)</f>
        <v>0</v>
      </c>
      <c r="AP237" s="116"/>
      <c r="AQ237" s="116"/>
      <c r="AR237" s="116">
        <f>IF(T237="",0,$J237*$L237)</f>
        <v>0</v>
      </c>
      <c r="AS237" s="116"/>
      <c r="AT237" s="116"/>
      <c r="AU237" s="116">
        <f>IF(U237="",0,$J237*$L237)</f>
        <v>0</v>
      </c>
      <c r="AV237" s="116"/>
      <c r="AW237" s="116"/>
      <c r="AX237" s="116">
        <f>IF(V237="",0,$J237*$L237)</f>
        <v>0</v>
      </c>
      <c r="AY237" s="116"/>
      <c r="AZ237" s="116"/>
      <c r="BA237" s="116">
        <f>IF(W237="",0,$J237*$L237)</f>
        <v>0</v>
      </c>
      <c r="BB237" s="116"/>
      <c r="BC237" s="116"/>
      <c r="BD237" s="116">
        <f>IF(X237="",0,$J237*$L237)</f>
        <v>0</v>
      </c>
      <c r="BE237" s="116"/>
      <c r="BF237" s="116"/>
      <c r="BG237" s="116">
        <f>IF(Y237="",0,$J237*$L237)</f>
        <v>0</v>
      </c>
      <c r="BH237" s="116"/>
      <c r="BI237" s="116"/>
      <c r="BJ237" s="116">
        <f>IF(Z237="",0,$J237*$L237)</f>
        <v>0</v>
      </c>
      <c r="BK237" s="116"/>
      <c r="BL237" s="303"/>
      <c r="BM237" s="308"/>
      <c r="BN237" s="311"/>
    </row>
    <row r="238" s="115" customFormat="1" ht="33.95" customHeight="1" outlineLevel="4" spans="2:66">
      <c r="B238" s="116" t="s">
        <v>792</v>
      </c>
      <c r="C238" s="117" t="s">
        <v>1205</v>
      </c>
      <c r="D238" s="115" t="s">
        <v>1206</v>
      </c>
      <c r="E238" s="116" t="s">
        <v>1207</v>
      </c>
      <c r="F238" s="116"/>
      <c r="G238" s="116" t="s">
        <v>936</v>
      </c>
      <c r="H238" s="116">
        <f>IFERROR(J238*L238*N238,0)</f>
        <v>0</v>
      </c>
      <c r="I238" s="116" t="s">
        <v>1025</v>
      </c>
      <c r="J238" s="116">
        <f>AVERAGE('1-1 项目基础信息'!$H$9:$S$9)</f>
        <v>8076.06</v>
      </c>
      <c r="K238" s="116" t="s">
        <v>1026</v>
      </c>
      <c r="L238" s="295"/>
      <c r="M238" s="116" t="s">
        <v>799</v>
      </c>
      <c r="N238" s="116">
        <f>COUNTA(O238:Z238)</f>
        <v>0</v>
      </c>
      <c r="O238" s="295"/>
      <c r="P238" s="295"/>
      <c r="Q238" s="295"/>
      <c r="R238" s="295"/>
      <c r="S238" s="295"/>
      <c r="T238" s="295"/>
      <c r="U238" s="295"/>
      <c r="V238" s="295"/>
      <c r="W238" s="295"/>
      <c r="X238" s="295"/>
      <c r="Y238" s="295"/>
      <c r="Z238" s="295"/>
      <c r="AA238" s="116"/>
      <c r="AB238" s="116">
        <f>SUM(AC238,AF238,AI238,AL238,AO238,AR238,AU238,AX238,BA238,BD238,BG238,BJ238)</f>
        <v>0</v>
      </c>
      <c r="AC238" s="116">
        <f>IF(O238="",0,$J238*$L238)</f>
        <v>0</v>
      </c>
      <c r="AD238" s="116"/>
      <c r="AE238" s="116"/>
      <c r="AF238" s="116">
        <f>IF(P238="",0,$J238*$L238)</f>
        <v>0</v>
      </c>
      <c r="AG238" s="116"/>
      <c r="AH238" s="116"/>
      <c r="AI238" s="116">
        <f>IF(Q238="",0,$J238*$L238)</f>
        <v>0</v>
      </c>
      <c r="AJ238" s="116"/>
      <c r="AK238" s="116"/>
      <c r="AL238" s="116">
        <f>IF(R238="",0,$J238*$L238)</f>
        <v>0</v>
      </c>
      <c r="AM238" s="116"/>
      <c r="AN238" s="116"/>
      <c r="AO238" s="116">
        <f>IF(S238="",0,$J238*$L238)</f>
        <v>0</v>
      </c>
      <c r="AP238" s="116"/>
      <c r="AQ238" s="116"/>
      <c r="AR238" s="116">
        <f>IF(T238="",0,$J238*$L238)</f>
        <v>0</v>
      </c>
      <c r="AS238" s="116"/>
      <c r="AT238" s="116"/>
      <c r="AU238" s="116">
        <f>IF(U238="",0,$J238*$L238)</f>
        <v>0</v>
      </c>
      <c r="AV238" s="116"/>
      <c r="AW238" s="116"/>
      <c r="AX238" s="116">
        <f>IF(V238="",0,$J238*$L238)</f>
        <v>0</v>
      </c>
      <c r="AY238" s="116"/>
      <c r="AZ238" s="116"/>
      <c r="BA238" s="116">
        <f>IF(W238="",0,$J238*$L238)</f>
        <v>0</v>
      </c>
      <c r="BB238" s="116"/>
      <c r="BC238" s="116"/>
      <c r="BD238" s="116">
        <f>IF(X238="",0,$J238*$L238)</f>
        <v>0</v>
      </c>
      <c r="BE238" s="116"/>
      <c r="BF238" s="116"/>
      <c r="BG238" s="116">
        <f>IF(Y238="",0,$J238*$L238)</f>
        <v>0</v>
      </c>
      <c r="BH238" s="116"/>
      <c r="BI238" s="116"/>
      <c r="BJ238" s="116">
        <f>IF(Z238="",0,$J238*$L238)</f>
        <v>0</v>
      </c>
      <c r="BK238" s="116"/>
      <c r="BL238" s="303"/>
      <c r="BM238" s="308"/>
      <c r="BN238" s="311"/>
    </row>
    <row r="239" s="49" customFormat="1" ht="33.95" customHeight="1" outlineLevel="3" spans="2:66">
      <c r="B239" s="112" t="s">
        <v>787</v>
      </c>
      <c r="C239" s="113" t="s">
        <v>40</v>
      </c>
      <c r="D239" s="49" t="s">
        <v>41</v>
      </c>
      <c r="E239" s="112"/>
      <c r="F239" s="112"/>
      <c r="G239" s="112"/>
      <c r="H239" s="112">
        <f>H240+H241</f>
        <v>0</v>
      </c>
      <c r="I239" s="112"/>
      <c r="J239" s="112"/>
      <c r="K239" s="112"/>
      <c r="L239" s="112"/>
      <c r="M239" s="112"/>
      <c r="N239" s="112"/>
      <c r="O239" s="112"/>
      <c r="P239" s="285"/>
      <c r="Q239" s="285"/>
      <c r="R239" s="285"/>
      <c r="S239" s="285"/>
      <c r="T239" s="285"/>
      <c r="U239" s="285"/>
      <c r="V239" s="285"/>
      <c r="W239" s="285"/>
      <c r="X239" s="285"/>
      <c r="Y239" s="285"/>
      <c r="Z239" s="285"/>
      <c r="AA239" s="285"/>
      <c r="AB239" s="112">
        <f>AB240+AB241</f>
        <v>0</v>
      </c>
      <c r="AC239" s="112">
        <f>AC240+AC241</f>
        <v>0</v>
      </c>
      <c r="AD239" s="112"/>
      <c r="AE239" s="112"/>
      <c r="AF239" s="112">
        <f>AF240+AF241</f>
        <v>0</v>
      </c>
      <c r="AG239" s="112"/>
      <c r="AH239" s="112"/>
      <c r="AI239" s="112">
        <f>AI240+AI241</f>
        <v>0</v>
      </c>
      <c r="AJ239" s="112"/>
      <c r="AK239" s="112"/>
      <c r="AL239" s="112">
        <f>AL240+AL241</f>
        <v>0</v>
      </c>
      <c r="AM239" s="112"/>
      <c r="AN239" s="112"/>
      <c r="AO239" s="112">
        <f>AO240+AO241</f>
        <v>0</v>
      </c>
      <c r="AP239" s="112"/>
      <c r="AQ239" s="112"/>
      <c r="AR239" s="112">
        <f>AR240+AR241</f>
        <v>0</v>
      </c>
      <c r="AS239" s="112"/>
      <c r="AT239" s="112"/>
      <c r="AU239" s="112">
        <f>AU240+AU241</f>
        <v>0</v>
      </c>
      <c r="AV239" s="112"/>
      <c r="AW239" s="112"/>
      <c r="AX239" s="112">
        <f>AX240+AX241</f>
        <v>0</v>
      </c>
      <c r="AY239" s="112"/>
      <c r="AZ239" s="112"/>
      <c r="BA239" s="112">
        <f>BA240+BA241</f>
        <v>0</v>
      </c>
      <c r="BB239" s="112"/>
      <c r="BC239" s="112"/>
      <c r="BD239" s="112">
        <f>BD240+BD241</f>
        <v>0</v>
      </c>
      <c r="BE239" s="112"/>
      <c r="BF239" s="112"/>
      <c r="BG239" s="112">
        <f>BG240+BG241</f>
        <v>0</v>
      </c>
      <c r="BH239" s="112"/>
      <c r="BI239" s="112"/>
      <c r="BJ239" s="112">
        <f>BJ240+BJ241</f>
        <v>0</v>
      </c>
      <c r="BK239" s="112"/>
      <c r="BL239" s="302"/>
      <c r="BM239" s="308"/>
      <c r="BN239" s="310"/>
    </row>
    <row r="240" s="115" customFormat="1" ht="33.95" customHeight="1" outlineLevel="4" spans="2:66">
      <c r="B240" s="116" t="s">
        <v>792</v>
      </c>
      <c r="C240" s="117" t="s">
        <v>1208</v>
      </c>
      <c r="D240" s="115" t="s">
        <v>1209</v>
      </c>
      <c r="E240" s="116" t="s">
        <v>1210</v>
      </c>
      <c r="F240" s="116"/>
      <c r="G240" s="116" t="s">
        <v>936</v>
      </c>
      <c r="H240" s="116">
        <f>IFERROR(J240*L240*N240,0)</f>
        <v>0</v>
      </c>
      <c r="I240" s="116" t="s">
        <v>1025</v>
      </c>
      <c r="J240" s="116">
        <f>AVERAGE('1-1 项目基础信息'!$H$9:$S$9)</f>
        <v>8076.06</v>
      </c>
      <c r="K240" s="116" t="s">
        <v>1026</v>
      </c>
      <c r="L240" s="295"/>
      <c r="M240" s="116" t="s">
        <v>799</v>
      </c>
      <c r="N240" s="116">
        <f>COUNTA(O240:Z240)</f>
        <v>0</v>
      </c>
      <c r="O240" s="295"/>
      <c r="P240" s="295"/>
      <c r="Q240" s="295"/>
      <c r="R240" s="295"/>
      <c r="S240" s="295"/>
      <c r="T240" s="295"/>
      <c r="U240" s="295"/>
      <c r="V240" s="295"/>
      <c r="W240" s="295"/>
      <c r="X240" s="295"/>
      <c r="Y240" s="295"/>
      <c r="Z240" s="295"/>
      <c r="AA240" s="116"/>
      <c r="AB240" s="116">
        <f>SUM(AC240,AF240,AI240,AL240,AO240,AR240,AU240,AX240,BA240,BD240,BG240,BJ240)</f>
        <v>0</v>
      </c>
      <c r="AC240" s="116">
        <f>IF(O240="",0,$J240*$L240)</f>
        <v>0</v>
      </c>
      <c r="AD240" s="116"/>
      <c r="AE240" s="116"/>
      <c r="AF240" s="116">
        <f>IF(P240="",0,$J240*$L240)</f>
        <v>0</v>
      </c>
      <c r="AG240" s="116"/>
      <c r="AH240" s="116"/>
      <c r="AI240" s="116">
        <f>IF(Q240="",0,$J240*$L240)</f>
        <v>0</v>
      </c>
      <c r="AJ240" s="116"/>
      <c r="AK240" s="116"/>
      <c r="AL240" s="116">
        <f>IF(R240="",0,$J240*$L240)</f>
        <v>0</v>
      </c>
      <c r="AM240" s="116"/>
      <c r="AN240" s="116"/>
      <c r="AO240" s="116">
        <f>IF(S240="",0,$J240*$L240)</f>
        <v>0</v>
      </c>
      <c r="AP240" s="116"/>
      <c r="AQ240" s="116"/>
      <c r="AR240" s="116">
        <f>IF(T240="",0,$J240*$L240)</f>
        <v>0</v>
      </c>
      <c r="AS240" s="116"/>
      <c r="AT240" s="116"/>
      <c r="AU240" s="116">
        <f>IF(U240="",0,$J240*$L240)</f>
        <v>0</v>
      </c>
      <c r="AV240" s="116"/>
      <c r="AW240" s="116"/>
      <c r="AX240" s="116">
        <f>IF(V240="",0,$J240*$L240)</f>
        <v>0</v>
      </c>
      <c r="AY240" s="116"/>
      <c r="AZ240" s="116"/>
      <c r="BA240" s="116">
        <f>IF(W240="",0,$J240*$L240)</f>
        <v>0</v>
      </c>
      <c r="BB240" s="116"/>
      <c r="BC240" s="116"/>
      <c r="BD240" s="116">
        <f>IF(X240="",0,$J240*$L240)</f>
        <v>0</v>
      </c>
      <c r="BE240" s="116"/>
      <c r="BF240" s="116"/>
      <c r="BG240" s="116">
        <f>IF(Y240="",0,$J240*$L240)</f>
        <v>0</v>
      </c>
      <c r="BH240" s="116"/>
      <c r="BI240" s="116"/>
      <c r="BJ240" s="116">
        <f>IF(Z240="",0,$J240*$L240)</f>
        <v>0</v>
      </c>
      <c r="BK240" s="116"/>
      <c r="BL240" s="303"/>
      <c r="BM240" s="308"/>
      <c r="BN240" s="311"/>
    </row>
    <row r="241" s="115" customFormat="1" ht="33.95" customHeight="1" outlineLevel="4" spans="2:66">
      <c r="B241" s="116" t="s">
        <v>787</v>
      </c>
      <c r="C241" s="117" t="s">
        <v>1211</v>
      </c>
      <c r="D241" s="115" t="s">
        <v>1212</v>
      </c>
      <c r="E241" s="116"/>
      <c r="F241" s="116"/>
      <c r="G241" s="116"/>
      <c r="H241" s="116">
        <f>SUM(H242:H246)</f>
        <v>0</v>
      </c>
      <c r="I241" s="116"/>
      <c r="J241" s="116"/>
      <c r="K241" s="116"/>
      <c r="L241" s="116"/>
      <c r="M241" s="116"/>
      <c r="N241" s="116"/>
      <c r="O241" s="116"/>
      <c r="P241" s="286"/>
      <c r="Q241" s="286"/>
      <c r="R241" s="286"/>
      <c r="S241" s="286"/>
      <c r="T241" s="286"/>
      <c r="U241" s="286"/>
      <c r="V241" s="286"/>
      <c r="W241" s="286"/>
      <c r="X241" s="286"/>
      <c r="Y241" s="286"/>
      <c r="Z241" s="286"/>
      <c r="AA241" s="286"/>
      <c r="AB241" s="116">
        <f>SUM(AB242:AB246)</f>
        <v>0</v>
      </c>
      <c r="AC241" s="116">
        <f>SUM(AC242:AC246)</f>
        <v>0</v>
      </c>
      <c r="AD241" s="116"/>
      <c r="AE241" s="116"/>
      <c r="AF241" s="116">
        <f>SUM(AF242:AF246)</f>
        <v>0</v>
      </c>
      <c r="AG241" s="116"/>
      <c r="AH241" s="116"/>
      <c r="AI241" s="116">
        <f>SUM(AI242:AI246)</f>
        <v>0</v>
      </c>
      <c r="AJ241" s="116"/>
      <c r="AK241" s="116"/>
      <c r="AL241" s="116">
        <f>SUM(AL242:AL246)</f>
        <v>0</v>
      </c>
      <c r="AM241" s="116"/>
      <c r="AN241" s="116"/>
      <c r="AO241" s="116">
        <f>SUM(AO242:AO246)</f>
        <v>0</v>
      </c>
      <c r="AP241" s="116"/>
      <c r="AQ241" s="116"/>
      <c r="AR241" s="116">
        <f>SUM(AR242:AR246)</f>
        <v>0</v>
      </c>
      <c r="AS241" s="116"/>
      <c r="AT241" s="116"/>
      <c r="AU241" s="116">
        <f>SUM(AU242:AU246)</f>
        <v>0</v>
      </c>
      <c r="AV241" s="116"/>
      <c r="AW241" s="116"/>
      <c r="AX241" s="116">
        <f>SUM(AX242:AX246)</f>
        <v>0</v>
      </c>
      <c r="AY241" s="116"/>
      <c r="AZ241" s="116"/>
      <c r="BA241" s="116">
        <f>SUM(BA242:BA246)</f>
        <v>0</v>
      </c>
      <c r="BB241" s="116"/>
      <c r="BC241" s="116"/>
      <c r="BD241" s="116">
        <f>SUM(BD242:BD246)</f>
        <v>0</v>
      </c>
      <c r="BE241" s="116"/>
      <c r="BF241" s="116"/>
      <c r="BG241" s="116">
        <f>SUM(BG242:BG246)</f>
        <v>0</v>
      </c>
      <c r="BH241" s="116"/>
      <c r="BI241" s="116"/>
      <c r="BJ241" s="116">
        <f>SUM(BJ242:BJ246)</f>
        <v>0</v>
      </c>
      <c r="BK241" s="116"/>
      <c r="BL241" s="303"/>
      <c r="BM241" s="308"/>
      <c r="BN241" s="311"/>
    </row>
    <row r="242" s="260" customFormat="1" ht="33.95" customHeight="1" outlineLevel="5" spans="2:66">
      <c r="B242" s="172" t="s">
        <v>792</v>
      </c>
      <c r="C242" s="280" t="s">
        <v>1213</v>
      </c>
      <c r="D242" s="260" t="s">
        <v>1214</v>
      </c>
      <c r="E242" s="172" t="s">
        <v>1215</v>
      </c>
      <c r="F242" s="172"/>
      <c r="G242" s="172" t="s">
        <v>936</v>
      </c>
      <c r="H242" s="172">
        <f>IFERROR(J242*L242*N242,0)</f>
        <v>0</v>
      </c>
      <c r="I242" s="172" t="s">
        <v>1216</v>
      </c>
      <c r="J242" s="295"/>
      <c r="K242" s="172" t="s">
        <v>1217</v>
      </c>
      <c r="L242" s="295"/>
      <c r="M242" s="172" t="s">
        <v>1218</v>
      </c>
      <c r="N242" s="172">
        <f>COUNTA(O242:Z242)</f>
        <v>0</v>
      </c>
      <c r="O242" s="295"/>
      <c r="P242" s="314"/>
      <c r="Q242" s="314"/>
      <c r="R242" s="314"/>
      <c r="S242" s="314"/>
      <c r="T242" s="314"/>
      <c r="U242" s="314"/>
      <c r="V242" s="314"/>
      <c r="W242" s="314"/>
      <c r="X242" s="314"/>
      <c r="Y242" s="314"/>
      <c r="Z242" s="314"/>
      <c r="AA242" s="172"/>
      <c r="AB242" s="172">
        <f>SUM(AC242,AF242,AI242,AL242,AO242,AR242,AU242,AX242,BA242,BD242,BG242,BJ242)</f>
        <v>0</v>
      </c>
      <c r="AC242" s="172">
        <f>IF(O242="",0,$J242*$L242)</f>
        <v>0</v>
      </c>
      <c r="AD242" s="172"/>
      <c r="AE242" s="172"/>
      <c r="AF242" s="172">
        <f>IF(P242="",0,$J242*$L242)</f>
        <v>0</v>
      </c>
      <c r="AG242" s="172"/>
      <c r="AH242" s="172"/>
      <c r="AI242" s="172">
        <f>IF(Q242="",0,$J242*$L242)</f>
        <v>0</v>
      </c>
      <c r="AJ242" s="172"/>
      <c r="AK242" s="172"/>
      <c r="AL242" s="172">
        <f>IF(R242="",0,$J242*$L242)</f>
        <v>0</v>
      </c>
      <c r="AM242" s="172"/>
      <c r="AN242" s="172"/>
      <c r="AO242" s="172">
        <f>IF(S242="",0,$J242*$L242)</f>
        <v>0</v>
      </c>
      <c r="AP242" s="172"/>
      <c r="AQ242" s="172"/>
      <c r="AR242" s="172">
        <f>IF(T242="",0,$J242*$L242)</f>
        <v>0</v>
      </c>
      <c r="AS242" s="172"/>
      <c r="AT242" s="172"/>
      <c r="AU242" s="172">
        <f>IF(U242="",0,$J242*$L242)</f>
        <v>0</v>
      </c>
      <c r="AV242" s="172"/>
      <c r="AW242" s="172"/>
      <c r="AX242" s="172">
        <f>IF(V242="",0,$J242*$L242)</f>
        <v>0</v>
      </c>
      <c r="AY242" s="172"/>
      <c r="AZ242" s="172"/>
      <c r="BA242" s="172">
        <f>IF(W242="",0,$J242*$L242)</f>
        <v>0</v>
      </c>
      <c r="BB242" s="172"/>
      <c r="BC242" s="172"/>
      <c r="BD242" s="172">
        <f>IF(X242="",0,$J242*$L242)</f>
        <v>0</v>
      </c>
      <c r="BE242" s="172"/>
      <c r="BF242" s="172"/>
      <c r="BG242" s="172">
        <f>IF(Y242="",0,$J242*$L242)</f>
        <v>0</v>
      </c>
      <c r="BH242" s="172"/>
      <c r="BI242" s="172"/>
      <c r="BJ242" s="172">
        <f>IF(Z242="",0,$J242*$L242)</f>
        <v>0</v>
      </c>
      <c r="BK242" s="172"/>
      <c r="BL242" s="317"/>
      <c r="BM242" s="308"/>
      <c r="BN242" s="312"/>
    </row>
    <row r="243" s="260" customFormat="1" ht="33.95" customHeight="1" outlineLevel="5" spans="2:66">
      <c r="B243" s="172" t="s">
        <v>792</v>
      </c>
      <c r="C243" s="280" t="s">
        <v>1219</v>
      </c>
      <c r="D243" s="260" t="s">
        <v>1220</v>
      </c>
      <c r="E243" s="172" t="s">
        <v>1221</v>
      </c>
      <c r="F243" s="172"/>
      <c r="G243" s="172" t="s">
        <v>936</v>
      </c>
      <c r="H243" s="172">
        <f>IFERROR(J243*L243*N243,0)</f>
        <v>0</v>
      </c>
      <c r="I243" s="172" t="s">
        <v>1222</v>
      </c>
      <c r="J243" s="295"/>
      <c r="K243" s="172" t="s">
        <v>1217</v>
      </c>
      <c r="L243" s="295"/>
      <c r="M243" s="172" t="s">
        <v>1218</v>
      </c>
      <c r="N243" s="172">
        <f>COUNTA(O243:Z243)</f>
        <v>0</v>
      </c>
      <c r="O243" s="295"/>
      <c r="P243" s="295"/>
      <c r="Q243" s="295"/>
      <c r="R243" s="295"/>
      <c r="S243" s="295"/>
      <c r="T243" s="295"/>
      <c r="U243" s="295"/>
      <c r="V243" s="295"/>
      <c r="W243" s="295"/>
      <c r="X243" s="295"/>
      <c r="Y243" s="295"/>
      <c r="Z243" s="295"/>
      <c r="AA243" s="172"/>
      <c r="AB243" s="172">
        <f>SUM(AC243,AF243,AI243,AL243,AO243,AR243,AU243,AX243,BA243,BD243,BG243,BJ243)</f>
        <v>0</v>
      </c>
      <c r="AC243" s="172">
        <f>IF(O243="",0,$J243*$L243)</f>
        <v>0</v>
      </c>
      <c r="AD243" s="172"/>
      <c r="AE243" s="172"/>
      <c r="AF243" s="172">
        <f>IF(P243="",0,$J243*$L243)</f>
        <v>0</v>
      </c>
      <c r="AG243" s="172"/>
      <c r="AH243" s="172"/>
      <c r="AI243" s="172">
        <f>IF(Q243="",0,$J243*$L243)</f>
        <v>0</v>
      </c>
      <c r="AJ243" s="172"/>
      <c r="AK243" s="172"/>
      <c r="AL243" s="172">
        <f>IF(R243="",0,$J243*$L243)</f>
        <v>0</v>
      </c>
      <c r="AM243" s="172"/>
      <c r="AN243" s="172"/>
      <c r="AO243" s="172">
        <f>IF(S243="",0,$J243*$L243)</f>
        <v>0</v>
      </c>
      <c r="AP243" s="172"/>
      <c r="AQ243" s="172"/>
      <c r="AR243" s="172">
        <f>IF(T243="",0,$J243*$L243)</f>
        <v>0</v>
      </c>
      <c r="AS243" s="172"/>
      <c r="AT243" s="172"/>
      <c r="AU243" s="172">
        <f>IF(U243="",0,$J243*$L243)</f>
        <v>0</v>
      </c>
      <c r="AV243" s="172"/>
      <c r="AW243" s="172"/>
      <c r="AX243" s="172">
        <f>IF(V243="",0,$J243*$L243)</f>
        <v>0</v>
      </c>
      <c r="AY243" s="172"/>
      <c r="AZ243" s="172"/>
      <c r="BA243" s="172">
        <f>IF(W243="",0,$J243*$L243)</f>
        <v>0</v>
      </c>
      <c r="BB243" s="172"/>
      <c r="BC243" s="172"/>
      <c r="BD243" s="172">
        <f>IF(X243="",0,$J243*$L243)</f>
        <v>0</v>
      </c>
      <c r="BE243" s="172"/>
      <c r="BF243" s="172"/>
      <c r="BG243" s="172">
        <f>IF(Y243="",0,$J243*$L243)</f>
        <v>0</v>
      </c>
      <c r="BH243" s="172"/>
      <c r="BI243" s="172"/>
      <c r="BJ243" s="172">
        <f>IF(Z243="",0,$J243*$L243)</f>
        <v>0</v>
      </c>
      <c r="BK243" s="172"/>
      <c r="BL243" s="317"/>
      <c r="BM243" s="308"/>
      <c r="BN243" s="312"/>
    </row>
    <row r="244" s="260" customFormat="1" ht="33.95" customHeight="1" outlineLevel="5" spans="2:66">
      <c r="B244" s="172" t="s">
        <v>792</v>
      </c>
      <c r="C244" s="280" t="s">
        <v>1223</v>
      </c>
      <c r="D244" s="260" t="s">
        <v>1224</v>
      </c>
      <c r="E244" s="172" t="s">
        <v>1225</v>
      </c>
      <c r="F244" s="172"/>
      <c r="G244" s="172" t="s">
        <v>936</v>
      </c>
      <c r="H244" s="172">
        <f>IFERROR(J244*L244*N244,0)</f>
        <v>0</v>
      </c>
      <c r="I244" s="172" t="s">
        <v>1226</v>
      </c>
      <c r="J244" s="295"/>
      <c r="K244" s="172" t="s">
        <v>1227</v>
      </c>
      <c r="L244" s="295"/>
      <c r="M244" s="172" t="s">
        <v>1228</v>
      </c>
      <c r="N244" s="172">
        <f>COUNTA(O244:Z244)</f>
        <v>0</v>
      </c>
      <c r="O244" s="295"/>
      <c r="P244" s="295"/>
      <c r="Q244" s="295"/>
      <c r="R244" s="295"/>
      <c r="S244" s="295"/>
      <c r="T244" s="295"/>
      <c r="U244" s="295"/>
      <c r="V244" s="295"/>
      <c r="W244" s="295"/>
      <c r="X244" s="295"/>
      <c r="Y244" s="295"/>
      <c r="Z244" s="295"/>
      <c r="AA244" s="172"/>
      <c r="AB244" s="172">
        <f>SUM(AC244,AF244,AI244,AL244,AO244,AR244,AU244,AX244,BA244,BD244,BG244,BJ244)</f>
        <v>0</v>
      </c>
      <c r="AC244" s="172">
        <f>IF(O244="",0,$J244*$L244)</f>
        <v>0</v>
      </c>
      <c r="AD244" s="172"/>
      <c r="AE244" s="172"/>
      <c r="AF244" s="172">
        <f>IF(P244="",0,$J244*$L244)</f>
        <v>0</v>
      </c>
      <c r="AG244" s="172"/>
      <c r="AH244" s="172"/>
      <c r="AI244" s="172">
        <f>IF(Q244="",0,$J244*$L244)</f>
        <v>0</v>
      </c>
      <c r="AJ244" s="172"/>
      <c r="AK244" s="172"/>
      <c r="AL244" s="172">
        <f>IF(R244="",0,$J244*$L244)</f>
        <v>0</v>
      </c>
      <c r="AM244" s="172"/>
      <c r="AN244" s="172"/>
      <c r="AO244" s="172">
        <f>IF(S244="",0,$J244*$L244)</f>
        <v>0</v>
      </c>
      <c r="AP244" s="172"/>
      <c r="AQ244" s="172"/>
      <c r="AR244" s="172">
        <f>IF(T244="",0,$J244*$L244)</f>
        <v>0</v>
      </c>
      <c r="AS244" s="172"/>
      <c r="AT244" s="172"/>
      <c r="AU244" s="172">
        <f>IF(U244="",0,$J244*$L244)</f>
        <v>0</v>
      </c>
      <c r="AV244" s="172"/>
      <c r="AW244" s="172"/>
      <c r="AX244" s="172">
        <f>IF(V244="",0,$J244*$L244)</f>
        <v>0</v>
      </c>
      <c r="AY244" s="172"/>
      <c r="AZ244" s="172"/>
      <c r="BA244" s="172">
        <f>IF(W244="",0,$J244*$L244)</f>
        <v>0</v>
      </c>
      <c r="BB244" s="172"/>
      <c r="BC244" s="172"/>
      <c r="BD244" s="172">
        <f>IF(X244="",0,$J244*$L244)</f>
        <v>0</v>
      </c>
      <c r="BE244" s="172"/>
      <c r="BF244" s="172"/>
      <c r="BG244" s="172">
        <f>IF(Y244="",0,$J244*$L244)</f>
        <v>0</v>
      </c>
      <c r="BH244" s="172"/>
      <c r="BI244" s="172"/>
      <c r="BJ244" s="172">
        <f>IF(Z244="",0,$J244*$L244)</f>
        <v>0</v>
      </c>
      <c r="BK244" s="172"/>
      <c r="BL244" s="317"/>
      <c r="BM244" s="308"/>
      <c r="BN244" s="312"/>
    </row>
    <row r="245" s="260" customFormat="1" ht="33.95" customHeight="1" outlineLevel="5" spans="2:66">
      <c r="B245" s="172" t="s">
        <v>792</v>
      </c>
      <c r="C245" s="280" t="s">
        <v>1229</v>
      </c>
      <c r="D245" s="260" t="s">
        <v>1230</v>
      </c>
      <c r="E245" s="172" t="s">
        <v>1231</v>
      </c>
      <c r="F245" s="172"/>
      <c r="G245" s="172" t="s">
        <v>936</v>
      </c>
      <c r="H245" s="172">
        <f>IFERROR(J245*L245*N245,0)</f>
        <v>0</v>
      </c>
      <c r="I245" s="172" t="s">
        <v>1226</v>
      </c>
      <c r="J245" s="295"/>
      <c r="K245" s="172" t="s">
        <v>1227</v>
      </c>
      <c r="L245" s="295"/>
      <c r="M245" s="172" t="s">
        <v>1228</v>
      </c>
      <c r="N245" s="172">
        <f>COUNTA(O245:Z245)</f>
        <v>0</v>
      </c>
      <c r="O245" s="295"/>
      <c r="P245" s="295"/>
      <c r="Q245" s="295"/>
      <c r="R245" s="295"/>
      <c r="S245" s="295"/>
      <c r="T245" s="295"/>
      <c r="U245" s="295"/>
      <c r="V245" s="295"/>
      <c r="W245" s="295"/>
      <c r="X245" s="295"/>
      <c r="Y245" s="295"/>
      <c r="Z245" s="295"/>
      <c r="AA245" s="172"/>
      <c r="AB245" s="172">
        <f>SUM(AC245,AF245,AI245,AL245,AO245,AR245,AU245,AX245,BA245,BD245,BG245,BJ245)</f>
        <v>0</v>
      </c>
      <c r="AC245" s="172">
        <f>IF(O245="",0,$J245*$L245)</f>
        <v>0</v>
      </c>
      <c r="AD245" s="172"/>
      <c r="AE245" s="172"/>
      <c r="AF245" s="172">
        <f>IF(P245="",0,$J245*$L245)</f>
        <v>0</v>
      </c>
      <c r="AG245" s="172"/>
      <c r="AH245" s="172"/>
      <c r="AI245" s="172">
        <f>IF(Q245="",0,$J245*$L245)</f>
        <v>0</v>
      </c>
      <c r="AJ245" s="172"/>
      <c r="AK245" s="172"/>
      <c r="AL245" s="172">
        <f>IF(R245="",0,$J245*$L245)</f>
        <v>0</v>
      </c>
      <c r="AM245" s="172"/>
      <c r="AN245" s="172"/>
      <c r="AO245" s="172">
        <f>IF(S245="",0,$J245*$L245)</f>
        <v>0</v>
      </c>
      <c r="AP245" s="172"/>
      <c r="AQ245" s="172"/>
      <c r="AR245" s="172">
        <f>IF(T245="",0,$J245*$L245)</f>
        <v>0</v>
      </c>
      <c r="AS245" s="172"/>
      <c r="AT245" s="172"/>
      <c r="AU245" s="172">
        <f>IF(U245="",0,$J245*$L245)</f>
        <v>0</v>
      </c>
      <c r="AV245" s="172"/>
      <c r="AW245" s="172"/>
      <c r="AX245" s="172">
        <f>IF(V245="",0,$J245*$L245)</f>
        <v>0</v>
      </c>
      <c r="AY245" s="172"/>
      <c r="AZ245" s="172"/>
      <c r="BA245" s="172">
        <f>IF(W245="",0,$J245*$L245)</f>
        <v>0</v>
      </c>
      <c r="BB245" s="172"/>
      <c r="BC245" s="172"/>
      <c r="BD245" s="172">
        <f>IF(X245="",0,$J245*$L245)</f>
        <v>0</v>
      </c>
      <c r="BE245" s="172"/>
      <c r="BF245" s="172"/>
      <c r="BG245" s="172">
        <f>IF(Y245="",0,$J245*$L245)</f>
        <v>0</v>
      </c>
      <c r="BH245" s="172"/>
      <c r="BI245" s="172"/>
      <c r="BJ245" s="172">
        <f>IF(Z245="",0,$J245*$L245)</f>
        <v>0</v>
      </c>
      <c r="BK245" s="172"/>
      <c r="BL245" s="317"/>
      <c r="BM245" s="308"/>
      <c r="BN245" s="312"/>
    </row>
    <row r="246" s="260" customFormat="1" ht="33.95" customHeight="1" outlineLevel="5" spans="2:66">
      <c r="B246" s="172" t="s">
        <v>792</v>
      </c>
      <c r="C246" s="280" t="s">
        <v>1232</v>
      </c>
      <c r="D246" s="260" t="s">
        <v>1233</v>
      </c>
      <c r="E246" s="172" t="s">
        <v>1234</v>
      </c>
      <c r="F246" s="172"/>
      <c r="G246" s="172" t="s">
        <v>936</v>
      </c>
      <c r="H246" s="172">
        <f>IFERROR(J246*L246*N246,0)</f>
        <v>0</v>
      </c>
      <c r="I246" s="172" t="s">
        <v>1235</v>
      </c>
      <c r="J246" s="172">
        <v>1</v>
      </c>
      <c r="K246" s="172" t="s">
        <v>1236</v>
      </c>
      <c r="L246" s="295"/>
      <c r="M246" s="172" t="s">
        <v>1237</v>
      </c>
      <c r="N246" s="172">
        <f>COUNTA(O246:Z246)</f>
        <v>0</v>
      </c>
      <c r="O246" s="295"/>
      <c r="P246" s="313"/>
      <c r="Q246" s="313"/>
      <c r="R246" s="313"/>
      <c r="S246" s="313"/>
      <c r="T246" s="313"/>
      <c r="U246" s="313"/>
      <c r="V246" s="313"/>
      <c r="W246" s="313"/>
      <c r="X246" s="313"/>
      <c r="Y246" s="313"/>
      <c r="Z246" s="313"/>
      <c r="AA246" s="172"/>
      <c r="AB246" s="172">
        <f>SUM(AC246,AF246,AI246,AL246,AO246,AR246,AU246,AX246,BA246,BD246,BG246,BJ246)</f>
        <v>0</v>
      </c>
      <c r="AC246" s="172">
        <f>IF(O246="",0,$J246*$L246)</f>
        <v>0</v>
      </c>
      <c r="AD246" s="172"/>
      <c r="AE246" s="172"/>
      <c r="AF246" s="172">
        <f>IF(P246="",0,$J246*$L246)</f>
        <v>0</v>
      </c>
      <c r="AG246" s="172"/>
      <c r="AH246" s="172"/>
      <c r="AI246" s="172">
        <f>IF(Q246="",0,$J246*$L246)</f>
        <v>0</v>
      </c>
      <c r="AJ246" s="172"/>
      <c r="AK246" s="172"/>
      <c r="AL246" s="172">
        <f>IF(R246="",0,$J246*$L246)</f>
        <v>0</v>
      </c>
      <c r="AM246" s="172"/>
      <c r="AN246" s="172"/>
      <c r="AO246" s="172">
        <f>IF(S246="",0,$J246*$L246)</f>
        <v>0</v>
      </c>
      <c r="AP246" s="172"/>
      <c r="AQ246" s="172"/>
      <c r="AR246" s="172">
        <f>IF(T246="",0,$J246*$L246)</f>
        <v>0</v>
      </c>
      <c r="AS246" s="172"/>
      <c r="AT246" s="172"/>
      <c r="AU246" s="172">
        <f>IF(U246="",0,$J246*$L246)</f>
        <v>0</v>
      </c>
      <c r="AV246" s="172"/>
      <c r="AW246" s="172"/>
      <c r="AX246" s="172">
        <f>IF(V246="",0,$J246*$L246)</f>
        <v>0</v>
      </c>
      <c r="AY246" s="172"/>
      <c r="AZ246" s="172"/>
      <c r="BA246" s="172">
        <f>IF(W246="",0,$J246*$L246)</f>
        <v>0</v>
      </c>
      <c r="BB246" s="172"/>
      <c r="BC246" s="172"/>
      <c r="BD246" s="172">
        <f>IF(X246="",0,$J246*$L246)</f>
        <v>0</v>
      </c>
      <c r="BE246" s="172"/>
      <c r="BF246" s="172"/>
      <c r="BG246" s="172">
        <f>IF(Y246="",0,$J246*$L246)</f>
        <v>0</v>
      </c>
      <c r="BH246" s="172"/>
      <c r="BI246" s="172"/>
      <c r="BJ246" s="172">
        <f>IF(Z246="",0,$J246*$L246)</f>
        <v>0</v>
      </c>
      <c r="BK246" s="172"/>
      <c r="BL246" s="317"/>
      <c r="BM246" s="308"/>
      <c r="BN246" s="312"/>
    </row>
    <row r="247" s="49" customFormat="1" ht="33.95" customHeight="1" outlineLevel="3" spans="2:66">
      <c r="B247" s="112" t="s">
        <v>787</v>
      </c>
      <c r="C247" s="113" t="s">
        <v>42</v>
      </c>
      <c r="D247" s="49" t="s">
        <v>43</v>
      </c>
      <c r="E247" s="112"/>
      <c r="F247" s="112"/>
      <c r="G247" s="112"/>
      <c r="H247" s="112">
        <f>H248+H249+H250+H251+H252+H253+H254+H255+H256+H257</f>
        <v>0</v>
      </c>
      <c r="I247" s="112"/>
      <c r="J247" s="112"/>
      <c r="K247" s="112"/>
      <c r="L247" s="112"/>
      <c r="M247" s="112"/>
      <c r="N247" s="112"/>
      <c r="O247" s="112"/>
      <c r="P247" s="285"/>
      <c r="Q247" s="285"/>
      <c r="R247" s="285"/>
      <c r="S247" s="285"/>
      <c r="T247" s="285"/>
      <c r="U247" s="285"/>
      <c r="V247" s="285"/>
      <c r="W247" s="285"/>
      <c r="X247" s="285"/>
      <c r="Y247" s="285"/>
      <c r="Z247" s="285"/>
      <c r="AA247" s="285"/>
      <c r="AB247" s="112">
        <f>AB248+AB249+AB250+AB251+AB252+AB253+AB254+AB255+AB256+AB257</f>
        <v>0</v>
      </c>
      <c r="AC247" s="112">
        <f>AC248+AC249+AC250+AC251+AC252+AC253+AC254+AC255+AC256+AC257</f>
        <v>0</v>
      </c>
      <c r="AD247" s="112"/>
      <c r="AE247" s="112"/>
      <c r="AF247" s="112">
        <f>AF248+AF249+AF250+AF251+AF252+AF253+AF254+AF255+AF256+AF257</f>
        <v>0</v>
      </c>
      <c r="AG247" s="112"/>
      <c r="AH247" s="112"/>
      <c r="AI247" s="112">
        <f>AI248+AI249+AI250+AI251+AI252+AI253+AI254+AI255+AI256+AI257</f>
        <v>0</v>
      </c>
      <c r="AJ247" s="112"/>
      <c r="AK247" s="112"/>
      <c r="AL247" s="112">
        <f>AL248+AL249+AL250+AL251+AL252+AL253+AL254+AL255+AL256+AL257</f>
        <v>0</v>
      </c>
      <c r="AM247" s="112"/>
      <c r="AN247" s="112"/>
      <c r="AO247" s="112">
        <f>AO248+AO249+AO250+AO251+AO252+AO253+AO254+AO255+AO256+AO257</f>
        <v>0</v>
      </c>
      <c r="AP247" s="112"/>
      <c r="AQ247" s="112"/>
      <c r="AR247" s="112">
        <f>AR248+AR249+AR250+AR251+AR252+AR253+AR254+AR255+AR256+AR257</f>
        <v>0</v>
      </c>
      <c r="AS247" s="112"/>
      <c r="AT247" s="112"/>
      <c r="AU247" s="112">
        <f>AU248+AU249+AU250+AU251+AU252+AU253+AU254+AU255+AU256+AU257</f>
        <v>0</v>
      </c>
      <c r="AV247" s="112"/>
      <c r="AW247" s="112"/>
      <c r="AX247" s="112">
        <f>AX248+AX249+AX250+AX251+AX252+AX253+AX254+AX255+AX256+AX257</f>
        <v>0</v>
      </c>
      <c r="AY247" s="112"/>
      <c r="AZ247" s="112"/>
      <c r="BA247" s="112">
        <f>BA248+BA249+BA250+BA251+BA252+BA253+BA254+BA255+BA256+BA257</f>
        <v>0</v>
      </c>
      <c r="BB247" s="112"/>
      <c r="BC247" s="112"/>
      <c r="BD247" s="112">
        <f>BD248+BD249+BD250+BD251+BD252+BD253+BD254+BD255+BD256+BD257</f>
        <v>0</v>
      </c>
      <c r="BE247" s="112"/>
      <c r="BF247" s="112"/>
      <c r="BG247" s="112">
        <f>BG248+BG249+BG250+BG251+BG252+BG253+BG254+BG255+BG256+BG257</f>
        <v>0</v>
      </c>
      <c r="BH247" s="112"/>
      <c r="BI247" s="112"/>
      <c r="BJ247" s="112">
        <f>BJ248+BJ249+BJ250+BJ251+BJ252+BJ253+BJ254+BJ255+BJ256+BJ257</f>
        <v>0</v>
      </c>
      <c r="BK247" s="112"/>
      <c r="BL247" s="302"/>
      <c r="BM247" s="308"/>
      <c r="BN247" s="310"/>
    </row>
    <row r="248" s="115" customFormat="1" ht="33.95" customHeight="1" outlineLevel="4" spans="2:66">
      <c r="B248" s="116" t="s">
        <v>792</v>
      </c>
      <c r="C248" s="117" t="s">
        <v>1238</v>
      </c>
      <c r="D248" s="115" t="s">
        <v>1239</v>
      </c>
      <c r="E248" s="116" t="s">
        <v>1240</v>
      </c>
      <c r="F248" s="116"/>
      <c r="G248" s="116" t="s">
        <v>936</v>
      </c>
      <c r="H248" s="116">
        <f t="shared" ref="H248:H256" si="263">IFERROR(J248*L248*N248,0)</f>
        <v>0</v>
      </c>
      <c r="I248" s="116" t="s">
        <v>1025</v>
      </c>
      <c r="J248" s="116">
        <f>AVERAGE('1-1 项目基础信息'!$H$9:$S$9)</f>
        <v>8076.06</v>
      </c>
      <c r="K248" s="116" t="s">
        <v>1026</v>
      </c>
      <c r="L248" s="295"/>
      <c r="M248" s="116" t="s">
        <v>799</v>
      </c>
      <c r="N248" s="116">
        <f t="shared" ref="N248:N256" si="264">COUNTA(O248:Z248)</f>
        <v>0</v>
      </c>
      <c r="O248" s="295"/>
      <c r="P248" s="295"/>
      <c r="Q248" s="295"/>
      <c r="R248" s="295"/>
      <c r="S248" s="295"/>
      <c r="T248" s="295"/>
      <c r="U248" s="295"/>
      <c r="V248" s="295"/>
      <c r="W248" s="295"/>
      <c r="X248" s="295"/>
      <c r="Y248" s="295"/>
      <c r="Z248" s="295"/>
      <c r="AA248" s="116"/>
      <c r="AB248" s="116">
        <f t="shared" ref="AB248:AB256" si="265">SUM(AC248,AF248,AI248,AL248,AO248,AR248,AU248,AX248,BA248,BD248,BG248,BJ248)</f>
        <v>0</v>
      </c>
      <c r="AC248" s="116">
        <f t="shared" ref="AC248:AC256" si="266">IF(O248="",0,$J248*$L248)</f>
        <v>0</v>
      </c>
      <c r="AD248" s="116"/>
      <c r="AE248" s="116"/>
      <c r="AF248" s="116">
        <f t="shared" ref="AF248:AF256" si="267">IF(P248="",0,$J248*$L248)</f>
        <v>0</v>
      </c>
      <c r="AG248" s="116"/>
      <c r="AH248" s="116"/>
      <c r="AI248" s="116">
        <f t="shared" ref="AI248:AI256" si="268">IF(Q248="",0,$J248*$L248)</f>
        <v>0</v>
      </c>
      <c r="AJ248" s="116"/>
      <c r="AK248" s="116"/>
      <c r="AL248" s="116">
        <f t="shared" ref="AL248:AL256" si="269">IF(R248="",0,$J248*$L248)</f>
        <v>0</v>
      </c>
      <c r="AM248" s="116"/>
      <c r="AN248" s="116"/>
      <c r="AO248" s="116">
        <f t="shared" ref="AO248:AO256" si="270">IF(S248="",0,$J248*$L248)</f>
        <v>0</v>
      </c>
      <c r="AP248" s="116"/>
      <c r="AQ248" s="116"/>
      <c r="AR248" s="116">
        <f t="shared" ref="AR248:AR256" si="271">IF(T248="",0,$J248*$L248)</f>
        <v>0</v>
      </c>
      <c r="AS248" s="116"/>
      <c r="AT248" s="116"/>
      <c r="AU248" s="116">
        <f t="shared" ref="AU248:AU256" si="272">IF(U248="",0,$J248*$L248)</f>
        <v>0</v>
      </c>
      <c r="AV248" s="116"/>
      <c r="AW248" s="116"/>
      <c r="AX248" s="116">
        <f t="shared" ref="AX248:AX256" si="273">IF(V248="",0,$J248*$L248)</f>
        <v>0</v>
      </c>
      <c r="AY248" s="116"/>
      <c r="AZ248" s="116"/>
      <c r="BA248" s="116">
        <f t="shared" ref="BA248:BA256" si="274">IF(W248="",0,$J248*$L248)</f>
        <v>0</v>
      </c>
      <c r="BB248" s="116"/>
      <c r="BC248" s="116"/>
      <c r="BD248" s="116">
        <f t="shared" ref="BD248:BD256" si="275">IF(X248="",0,$J248*$L248)</f>
        <v>0</v>
      </c>
      <c r="BE248" s="116"/>
      <c r="BF248" s="116"/>
      <c r="BG248" s="116">
        <f t="shared" ref="BG248:BG256" si="276">IF(Y248="",0,$J248*$L248)</f>
        <v>0</v>
      </c>
      <c r="BH248" s="116"/>
      <c r="BI248" s="116"/>
      <c r="BJ248" s="116">
        <f t="shared" ref="BJ248:BJ256" si="277">IF(Z248="",0,$J248*$L248)</f>
        <v>0</v>
      </c>
      <c r="BK248" s="116"/>
      <c r="BL248" s="303"/>
      <c r="BM248" s="308"/>
      <c r="BN248" s="311"/>
    </row>
    <row r="249" s="115" customFormat="1" ht="33.95" customHeight="1" outlineLevel="4" spans="2:66">
      <c r="B249" s="116" t="s">
        <v>792</v>
      </c>
      <c r="C249" s="117" t="s">
        <v>1241</v>
      </c>
      <c r="D249" s="115" t="s">
        <v>1242</v>
      </c>
      <c r="E249" s="116" t="s">
        <v>1243</v>
      </c>
      <c r="F249" s="116"/>
      <c r="G249" s="116" t="s">
        <v>936</v>
      </c>
      <c r="H249" s="116">
        <f t="shared" si="263"/>
        <v>0</v>
      </c>
      <c r="I249" s="116" t="s">
        <v>1025</v>
      </c>
      <c r="J249" s="116">
        <f>AVERAGE('1-1 项目基础信息'!$H$9:$S$9)</f>
        <v>8076.06</v>
      </c>
      <c r="K249" s="116" t="s">
        <v>1026</v>
      </c>
      <c r="L249" s="295"/>
      <c r="M249" s="116" t="s">
        <v>799</v>
      </c>
      <c r="N249" s="116">
        <f t="shared" si="264"/>
        <v>0</v>
      </c>
      <c r="O249" s="295"/>
      <c r="P249" s="295"/>
      <c r="Q249" s="295"/>
      <c r="R249" s="295"/>
      <c r="S249" s="295"/>
      <c r="T249" s="295"/>
      <c r="U249" s="295"/>
      <c r="V249" s="295"/>
      <c r="W249" s="295"/>
      <c r="X249" s="295"/>
      <c r="Y249" s="295"/>
      <c r="Z249" s="295"/>
      <c r="AA249" s="116"/>
      <c r="AB249" s="116">
        <f t="shared" si="265"/>
        <v>0</v>
      </c>
      <c r="AC249" s="116">
        <f t="shared" si="266"/>
        <v>0</v>
      </c>
      <c r="AD249" s="116"/>
      <c r="AE249" s="116"/>
      <c r="AF249" s="116">
        <f t="shared" si="267"/>
        <v>0</v>
      </c>
      <c r="AG249" s="116"/>
      <c r="AH249" s="116"/>
      <c r="AI249" s="116">
        <f t="shared" si="268"/>
        <v>0</v>
      </c>
      <c r="AJ249" s="116"/>
      <c r="AK249" s="116"/>
      <c r="AL249" s="116">
        <f t="shared" si="269"/>
        <v>0</v>
      </c>
      <c r="AM249" s="116"/>
      <c r="AN249" s="116"/>
      <c r="AO249" s="116">
        <f t="shared" si="270"/>
        <v>0</v>
      </c>
      <c r="AP249" s="116"/>
      <c r="AQ249" s="116"/>
      <c r="AR249" s="116">
        <f t="shared" si="271"/>
        <v>0</v>
      </c>
      <c r="AS249" s="116"/>
      <c r="AT249" s="116"/>
      <c r="AU249" s="116">
        <f t="shared" si="272"/>
        <v>0</v>
      </c>
      <c r="AV249" s="116"/>
      <c r="AW249" s="116"/>
      <c r="AX249" s="116">
        <f t="shared" si="273"/>
        <v>0</v>
      </c>
      <c r="AY249" s="116"/>
      <c r="AZ249" s="116"/>
      <c r="BA249" s="116">
        <f t="shared" si="274"/>
        <v>0</v>
      </c>
      <c r="BB249" s="116"/>
      <c r="BC249" s="116"/>
      <c r="BD249" s="116">
        <f t="shared" si="275"/>
        <v>0</v>
      </c>
      <c r="BE249" s="116"/>
      <c r="BF249" s="116"/>
      <c r="BG249" s="116">
        <f t="shared" si="276"/>
        <v>0</v>
      </c>
      <c r="BH249" s="116"/>
      <c r="BI249" s="116"/>
      <c r="BJ249" s="116">
        <f t="shared" si="277"/>
        <v>0</v>
      </c>
      <c r="BK249" s="116"/>
      <c r="BL249" s="303"/>
      <c r="BM249" s="308"/>
      <c r="BN249" s="311"/>
    </row>
    <row r="250" s="115" customFormat="1" ht="33.95" customHeight="1" outlineLevel="4" spans="2:66">
      <c r="B250" s="116" t="s">
        <v>792</v>
      </c>
      <c r="C250" s="117" t="s">
        <v>1244</v>
      </c>
      <c r="D250" s="115" t="s">
        <v>1245</v>
      </c>
      <c r="E250" s="116"/>
      <c r="F250" s="116"/>
      <c r="G250" s="116" t="s">
        <v>936</v>
      </c>
      <c r="H250" s="116">
        <f t="shared" si="263"/>
        <v>0</v>
      </c>
      <c r="I250" s="116" t="s">
        <v>1025</v>
      </c>
      <c r="J250" s="116">
        <f>AVERAGE('1-1 项目基础信息'!$H$9:$S$9)</f>
        <v>8076.06</v>
      </c>
      <c r="K250" s="116" t="s">
        <v>1026</v>
      </c>
      <c r="L250" s="295"/>
      <c r="M250" s="116" t="s">
        <v>799</v>
      </c>
      <c r="N250" s="116">
        <f t="shared" si="264"/>
        <v>0</v>
      </c>
      <c r="O250" s="295"/>
      <c r="P250" s="295"/>
      <c r="Q250" s="295"/>
      <c r="R250" s="295"/>
      <c r="S250" s="295"/>
      <c r="T250" s="295"/>
      <c r="U250" s="295"/>
      <c r="V250" s="295"/>
      <c r="W250" s="295"/>
      <c r="X250" s="295"/>
      <c r="Y250" s="295"/>
      <c r="Z250" s="295"/>
      <c r="AA250" s="116"/>
      <c r="AB250" s="116">
        <f t="shared" si="265"/>
        <v>0</v>
      </c>
      <c r="AC250" s="116">
        <f t="shared" si="266"/>
        <v>0</v>
      </c>
      <c r="AD250" s="116"/>
      <c r="AE250" s="116"/>
      <c r="AF250" s="116">
        <f t="shared" si="267"/>
        <v>0</v>
      </c>
      <c r="AG250" s="116"/>
      <c r="AH250" s="116"/>
      <c r="AI250" s="116">
        <f t="shared" si="268"/>
        <v>0</v>
      </c>
      <c r="AJ250" s="116"/>
      <c r="AK250" s="116"/>
      <c r="AL250" s="116">
        <f t="shared" si="269"/>
        <v>0</v>
      </c>
      <c r="AM250" s="116"/>
      <c r="AN250" s="116"/>
      <c r="AO250" s="116">
        <f t="shared" si="270"/>
        <v>0</v>
      </c>
      <c r="AP250" s="116"/>
      <c r="AQ250" s="116"/>
      <c r="AR250" s="116">
        <f t="shared" si="271"/>
        <v>0</v>
      </c>
      <c r="AS250" s="116"/>
      <c r="AT250" s="116"/>
      <c r="AU250" s="116">
        <f t="shared" si="272"/>
        <v>0</v>
      </c>
      <c r="AV250" s="116"/>
      <c r="AW250" s="116"/>
      <c r="AX250" s="116">
        <f t="shared" si="273"/>
        <v>0</v>
      </c>
      <c r="AY250" s="116"/>
      <c r="AZ250" s="116"/>
      <c r="BA250" s="116">
        <f t="shared" si="274"/>
        <v>0</v>
      </c>
      <c r="BB250" s="116"/>
      <c r="BC250" s="116"/>
      <c r="BD250" s="116">
        <f t="shared" si="275"/>
        <v>0</v>
      </c>
      <c r="BE250" s="116"/>
      <c r="BF250" s="116"/>
      <c r="BG250" s="116">
        <f t="shared" si="276"/>
        <v>0</v>
      </c>
      <c r="BH250" s="116"/>
      <c r="BI250" s="116"/>
      <c r="BJ250" s="116">
        <f t="shared" si="277"/>
        <v>0</v>
      </c>
      <c r="BK250" s="116"/>
      <c r="BL250" s="303"/>
      <c r="BM250" s="308"/>
      <c r="BN250" s="311"/>
    </row>
    <row r="251" s="115" customFormat="1" ht="33.95" customHeight="1" outlineLevel="4" spans="2:66">
      <c r="B251" s="116" t="s">
        <v>792</v>
      </c>
      <c r="C251" s="117" t="s">
        <v>1246</v>
      </c>
      <c r="D251" s="115" t="s">
        <v>1247</v>
      </c>
      <c r="E251" s="116" t="s">
        <v>1248</v>
      </c>
      <c r="F251" s="116"/>
      <c r="G251" s="116" t="s">
        <v>936</v>
      </c>
      <c r="H251" s="116">
        <f t="shared" si="263"/>
        <v>0</v>
      </c>
      <c r="I251" s="116" t="s">
        <v>1025</v>
      </c>
      <c r="J251" s="116">
        <f>AVERAGE('1-1 项目基础信息'!$H$9:$S$9)</f>
        <v>8076.06</v>
      </c>
      <c r="K251" s="116" t="s">
        <v>1026</v>
      </c>
      <c r="L251" s="295"/>
      <c r="M251" s="116" t="s">
        <v>799</v>
      </c>
      <c r="N251" s="116">
        <f t="shared" si="264"/>
        <v>0</v>
      </c>
      <c r="O251" s="295"/>
      <c r="P251" s="295"/>
      <c r="Q251" s="295"/>
      <c r="R251" s="295"/>
      <c r="S251" s="295"/>
      <c r="T251" s="295"/>
      <c r="U251" s="295"/>
      <c r="V251" s="295"/>
      <c r="W251" s="295"/>
      <c r="X251" s="295"/>
      <c r="Y251" s="295"/>
      <c r="Z251" s="295"/>
      <c r="AA251" s="116"/>
      <c r="AB251" s="116">
        <f t="shared" si="265"/>
        <v>0</v>
      </c>
      <c r="AC251" s="116">
        <f t="shared" si="266"/>
        <v>0</v>
      </c>
      <c r="AD251" s="116"/>
      <c r="AE251" s="116"/>
      <c r="AF251" s="116">
        <f t="shared" si="267"/>
        <v>0</v>
      </c>
      <c r="AG251" s="116"/>
      <c r="AH251" s="116"/>
      <c r="AI251" s="116">
        <f t="shared" si="268"/>
        <v>0</v>
      </c>
      <c r="AJ251" s="116"/>
      <c r="AK251" s="116"/>
      <c r="AL251" s="116">
        <f t="shared" si="269"/>
        <v>0</v>
      </c>
      <c r="AM251" s="116"/>
      <c r="AN251" s="116"/>
      <c r="AO251" s="116">
        <f t="shared" si="270"/>
        <v>0</v>
      </c>
      <c r="AP251" s="116"/>
      <c r="AQ251" s="116"/>
      <c r="AR251" s="116">
        <f t="shared" si="271"/>
        <v>0</v>
      </c>
      <c r="AS251" s="116"/>
      <c r="AT251" s="116"/>
      <c r="AU251" s="116">
        <f t="shared" si="272"/>
        <v>0</v>
      </c>
      <c r="AV251" s="116"/>
      <c r="AW251" s="116"/>
      <c r="AX251" s="116">
        <f t="shared" si="273"/>
        <v>0</v>
      </c>
      <c r="AY251" s="116"/>
      <c r="AZ251" s="116"/>
      <c r="BA251" s="116">
        <f t="shared" si="274"/>
        <v>0</v>
      </c>
      <c r="BB251" s="116"/>
      <c r="BC251" s="116"/>
      <c r="BD251" s="116">
        <f t="shared" si="275"/>
        <v>0</v>
      </c>
      <c r="BE251" s="116"/>
      <c r="BF251" s="116"/>
      <c r="BG251" s="116">
        <f t="shared" si="276"/>
        <v>0</v>
      </c>
      <c r="BH251" s="116"/>
      <c r="BI251" s="116"/>
      <c r="BJ251" s="116">
        <f t="shared" si="277"/>
        <v>0</v>
      </c>
      <c r="BK251" s="116"/>
      <c r="BL251" s="303"/>
      <c r="BM251" s="308"/>
      <c r="BN251" s="311"/>
    </row>
    <row r="252" s="115" customFormat="1" ht="33.95" customHeight="1" outlineLevel="4" spans="2:66">
      <c r="B252" s="116" t="s">
        <v>792</v>
      </c>
      <c r="C252" s="117" t="s">
        <v>1249</v>
      </c>
      <c r="D252" s="115" t="s">
        <v>1250</v>
      </c>
      <c r="E252" s="116" t="s">
        <v>1251</v>
      </c>
      <c r="F252" s="116"/>
      <c r="G252" s="116" t="s">
        <v>936</v>
      </c>
      <c r="H252" s="116">
        <f t="shared" si="263"/>
        <v>0</v>
      </c>
      <c r="I252" s="116" t="s">
        <v>1025</v>
      </c>
      <c r="J252" s="116">
        <f>AVERAGE('1-1 项目基础信息'!$H$9:$S$9)</f>
        <v>8076.06</v>
      </c>
      <c r="K252" s="116" t="s">
        <v>1026</v>
      </c>
      <c r="L252" s="295"/>
      <c r="M252" s="116" t="s">
        <v>799</v>
      </c>
      <c r="N252" s="116">
        <f t="shared" si="264"/>
        <v>0</v>
      </c>
      <c r="O252" s="295"/>
      <c r="P252" s="295"/>
      <c r="Q252" s="295"/>
      <c r="R252" s="295"/>
      <c r="S252" s="295"/>
      <c r="T252" s="295"/>
      <c r="U252" s="295"/>
      <c r="V252" s="295"/>
      <c r="W252" s="295"/>
      <c r="X252" s="295"/>
      <c r="Y252" s="295"/>
      <c r="Z252" s="295"/>
      <c r="AA252" s="116"/>
      <c r="AB252" s="116">
        <f t="shared" si="265"/>
        <v>0</v>
      </c>
      <c r="AC252" s="116">
        <f t="shared" si="266"/>
        <v>0</v>
      </c>
      <c r="AD252" s="116"/>
      <c r="AE252" s="116"/>
      <c r="AF252" s="116">
        <f t="shared" si="267"/>
        <v>0</v>
      </c>
      <c r="AG252" s="116"/>
      <c r="AH252" s="116"/>
      <c r="AI252" s="116">
        <f t="shared" si="268"/>
        <v>0</v>
      </c>
      <c r="AJ252" s="116"/>
      <c r="AK252" s="116"/>
      <c r="AL252" s="116">
        <f t="shared" si="269"/>
        <v>0</v>
      </c>
      <c r="AM252" s="116"/>
      <c r="AN252" s="116"/>
      <c r="AO252" s="116">
        <f t="shared" si="270"/>
        <v>0</v>
      </c>
      <c r="AP252" s="116"/>
      <c r="AQ252" s="116"/>
      <c r="AR252" s="116">
        <f t="shared" si="271"/>
        <v>0</v>
      </c>
      <c r="AS252" s="116"/>
      <c r="AT252" s="116"/>
      <c r="AU252" s="116">
        <f t="shared" si="272"/>
        <v>0</v>
      </c>
      <c r="AV252" s="116"/>
      <c r="AW252" s="116"/>
      <c r="AX252" s="116">
        <f t="shared" si="273"/>
        <v>0</v>
      </c>
      <c r="AY252" s="116"/>
      <c r="AZ252" s="116"/>
      <c r="BA252" s="116">
        <f t="shared" si="274"/>
        <v>0</v>
      </c>
      <c r="BB252" s="116"/>
      <c r="BC252" s="116"/>
      <c r="BD252" s="116">
        <f t="shared" si="275"/>
        <v>0</v>
      </c>
      <c r="BE252" s="116"/>
      <c r="BF252" s="116"/>
      <c r="BG252" s="116">
        <f t="shared" si="276"/>
        <v>0</v>
      </c>
      <c r="BH252" s="116"/>
      <c r="BI252" s="116"/>
      <c r="BJ252" s="116">
        <f t="shared" si="277"/>
        <v>0</v>
      </c>
      <c r="BK252" s="116"/>
      <c r="BL252" s="303"/>
      <c r="BM252" s="308"/>
      <c r="BN252" s="311"/>
    </row>
    <row r="253" s="115" customFormat="1" ht="33.95" customHeight="1" outlineLevel="4" spans="2:66">
      <c r="B253" s="116" t="s">
        <v>792</v>
      </c>
      <c r="C253" s="117" t="s">
        <v>1252</v>
      </c>
      <c r="D253" s="115" t="s">
        <v>1253</v>
      </c>
      <c r="E253" s="116" t="s">
        <v>1254</v>
      </c>
      <c r="F253" s="116"/>
      <c r="G253" s="116" t="s">
        <v>936</v>
      </c>
      <c r="H253" s="116">
        <f t="shared" si="263"/>
        <v>0</v>
      </c>
      <c r="I253" s="116" t="s">
        <v>1025</v>
      </c>
      <c r="J253" s="116">
        <f>AVERAGE('1-1 项目基础信息'!$H$9:$S$9)</f>
        <v>8076.06</v>
      </c>
      <c r="K253" s="116" t="s">
        <v>1026</v>
      </c>
      <c r="L253" s="295"/>
      <c r="M253" s="116" t="s">
        <v>799</v>
      </c>
      <c r="N253" s="116">
        <f t="shared" si="264"/>
        <v>0</v>
      </c>
      <c r="O253" s="295"/>
      <c r="P253" s="295"/>
      <c r="Q253" s="295"/>
      <c r="R253" s="295"/>
      <c r="S253" s="295"/>
      <c r="T253" s="295"/>
      <c r="U253" s="295"/>
      <c r="V253" s="295"/>
      <c r="W253" s="295"/>
      <c r="X253" s="295"/>
      <c r="Y253" s="295"/>
      <c r="Z253" s="295"/>
      <c r="AA253" s="116"/>
      <c r="AB253" s="116">
        <f t="shared" si="265"/>
        <v>0</v>
      </c>
      <c r="AC253" s="116">
        <f t="shared" si="266"/>
        <v>0</v>
      </c>
      <c r="AD253" s="116"/>
      <c r="AE253" s="116"/>
      <c r="AF253" s="116">
        <f t="shared" si="267"/>
        <v>0</v>
      </c>
      <c r="AG253" s="116"/>
      <c r="AH253" s="116"/>
      <c r="AI253" s="116">
        <f t="shared" si="268"/>
        <v>0</v>
      </c>
      <c r="AJ253" s="116"/>
      <c r="AK253" s="116"/>
      <c r="AL253" s="116">
        <f t="shared" si="269"/>
        <v>0</v>
      </c>
      <c r="AM253" s="116"/>
      <c r="AN253" s="116"/>
      <c r="AO253" s="116">
        <f t="shared" si="270"/>
        <v>0</v>
      </c>
      <c r="AP253" s="116"/>
      <c r="AQ253" s="116"/>
      <c r="AR253" s="116">
        <f t="shared" si="271"/>
        <v>0</v>
      </c>
      <c r="AS253" s="116"/>
      <c r="AT253" s="116"/>
      <c r="AU253" s="116">
        <f t="shared" si="272"/>
        <v>0</v>
      </c>
      <c r="AV253" s="116"/>
      <c r="AW253" s="116"/>
      <c r="AX253" s="116">
        <f t="shared" si="273"/>
        <v>0</v>
      </c>
      <c r="AY253" s="116"/>
      <c r="AZ253" s="116"/>
      <c r="BA253" s="116">
        <f t="shared" si="274"/>
        <v>0</v>
      </c>
      <c r="BB253" s="116"/>
      <c r="BC253" s="116"/>
      <c r="BD253" s="116">
        <f t="shared" si="275"/>
        <v>0</v>
      </c>
      <c r="BE253" s="116"/>
      <c r="BF253" s="116"/>
      <c r="BG253" s="116">
        <f t="shared" si="276"/>
        <v>0</v>
      </c>
      <c r="BH253" s="116"/>
      <c r="BI253" s="116"/>
      <c r="BJ253" s="116">
        <f t="shared" si="277"/>
        <v>0</v>
      </c>
      <c r="BK253" s="116"/>
      <c r="BL253" s="303"/>
      <c r="BM253" s="308"/>
      <c r="BN253" s="311"/>
    </row>
    <row r="254" s="115" customFormat="1" ht="33.95" customHeight="1" outlineLevel="4" spans="2:66">
      <c r="B254" s="116" t="s">
        <v>792</v>
      </c>
      <c r="C254" s="117" t="s">
        <v>1255</v>
      </c>
      <c r="D254" s="115" t="s">
        <v>1256</v>
      </c>
      <c r="E254" s="116" t="s">
        <v>1257</v>
      </c>
      <c r="F254" s="116"/>
      <c r="G254" s="116" t="s">
        <v>936</v>
      </c>
      <c r="H254" s="116">
        <f t="shared" si="263"/>
        <v>0</v>
      </c>
      <c r="I254" s="116" t="s">
        <v>1025</v>
      </c>
      <c r="J254" s="116">
        <f>AVERAGE('1-1 项目基础信息'!$H$9:$S$9)</f>
        <v>8076.06</v>
      </c>
      <c r="K254" s="116" t="s">
        <v>1026</v>
      </c>
      <c r="L254" s="295"/>
      <c r="M254" s="116" t="s">
        <v>799</v>
      </c>
      <c r="N254" s="116">
        <f t="shared" si="264"/>
        <v>0</v>
      </c>
      <c r="O254" s="295"/>
      <c r="P254" s="295"/>
      <c r="Q254" s="295"/>
      <c r="R254" s="295"/>
      <c r="S254" s="295"/>
      <c r="T254" s="295"/>
      <c r="U254" s="295"/>
      <c r="V254" s="295"/>
      <c r="W254" s="295"/>
      <c r="X254" s="295"/>
      <c r="Y254" s="295"/>
      <c r="Z254" s="295"/>
      <c r="AA254" s="116"/>
      <c r="AB254" s="116">
        <f t="shared" si="265"/>
        <v>0</v>
      </c>
      <c r="AC254" s="116">
        <f t="shared" si="266"/>
        <v>0</v>
      </c>
      <c r="AD254" s="116"/>
      <c r="AE254" s="116"/>
      <c r="AF254" s="116">
        <f t="shared" si="267"/>
        <v>0</v>
      </c>
      <c r="AG254" s="116"/>
      <c r="AH254" s="116"/>
      <c r="AI254" s="116">
        <f t="shared" si="268"/>
        <v>0</v>
      </c>
      <c r="AJ254" s="116"/>
      <c r="AK254" s="116"/>
      <c r="AL254" s="116">
        <f t="shared" si="269"/>
        <v>0</v>
      </c>
      <c r="AM254" s="116"/>
      <c r="AN254" s="116"/>
      <c r="AO254" s="116">
        <f t="shared" si="270"/>
        <v>0</v>
      </c>
      <c r="AP254" s="116"/>
      <c r="AQ254" s="116"/>
      <c r="AR254" s="116">
        <f t="shared" si="271"/>
        <v>0</v>
      </c>
      <c r="AS254" s="116"/>
      <c r="AT254" s="116"/>
      <c r="AU254" s="116">
        <f t="shared" si="272"/>
        <v>0</v>
      </c>
      <c r="AV254" s="116"/>
      <c r="AW254" s="116"/>
      <c r="AX254" s="116">
        <f t="shared" si="273"/>
        <v>0</v>
      </c>
      <c r="AY254" s="116"/>
      <c r="AZ254" s="116"/>
      <c r="BA254" s="116">
        <f t="shared" si="274"/>
        <v>0</v>
      </c>
      <c r="BB254" s="116"/>
      <c r="BC254" s="116"/>
      <c r="BD254" s="116">
        <f t="shared" si="275"/>
        <v>0</v>
      </c>
      <c r="BE254" s="116"/>
      <c r="BF254" s="116"/>
      <c r="BG254" s="116">
        <f t="shared" si="276"/>
        <v>0</v>
      </c>
      <c r="BH254" s="116"/>
      <c r="BI254" s="116"/>
      <c r="BJ254" s="116">
        <f t="shared" si="277"/>
        <v>0</v>
      </c>
      <c r="BK254" s="116"/>
      <c r="BL254" s="303"/>
      <c r="BM254" s="308"/>
      <c r="BN254" s="311"/>
    </row>
    <row r="255" s="115" customFormat="1" ht="33.95" customHeight="1" outlineLevel="4" spans="2:66">
      <c r="B255" s="116" t="s">
        <v>792</v>
      </c>
      <c r="C255" s="117" t="s">
        <v>1258</v>
      </c>
      <c r="D255" s="115" t="s">
        <v>1259</v>
      </c>
      <c r="E255" s="116" t="s">
        <v>1257</v>
      </c>
      <c r="F255" s="116"/>
      <c r="G255" s="116" t="s">
        <v>936</v>
      </c>
      <c r="H255" s="116">
        <f t="shared" si="263"/>
        <v>0</v>
      </c>
      <c r="I255" s="116" t="s">
        <v>1025</v>
      </c>
      <c r="J255" s="116">
        <f>AVERAGE('1-1 项目基础信息'!$H$9:$S$9)</f>
        <v>8076.06</v>
      </c>
      <c r="K255" s="116" t="s">
        <v>1026</v>
      </c>
      <c r="L255" s="295"/>
      <c r="M255" s="116" t="s">
        <v>799</v>
      </c>
      <c r="N255" s="116">
        <f t="shared" si="264"/>
        <v>0</v>
      </c>
      <c r="O255" s="295"/>
      <c r="P255" s="295"/>
      <c r="Q255" s="295"/>
      <c r="R255" s="295"/>
      <c r="S255" s="295"/>
      <c r="T255" s="295"/>
      <c r="U255" s="295"/>
      <c r="V255" s="295"/>
      <c r="W255" s="295"/>
      <c r="X255" s="295"/>
      <c r="Y255" s="295"/>
      <c r="Z255" s="295"/>
      <c r="AA255" s="116"/>
      <c r="AB255" s="116">
        <f t="shared" si="265"/>
        <v>0</v>
      </c>
      <c r="AC255" s="116">
        <f t="shared" si="266"/>
        <v>0</v>
      </c>
      <c r="AD255" s="116"/>
      <c r="AE255" s="116"/>
      <c r="AF255" s="116">
        <f t="shared" si="267"/>
        <v>0</v>
      </c>
      <c r="AG255" s="116"/>
      <c r="AH255" s="116"/>
      <c r="AI255" s="116">
        <f t="shared" si="268"/>
        <v>0</v>
      </c>
      <c r="AJ255" s="116"/>
      <c r="AK255" s="116"/>
      <c r="AL255" s="116">
        <f t="shared" si="269"/>
        <v>0</v>
      </c>
      <c r="AM255" s="116"/>
      <c r="AN255" s="116"/>
      <c r="AO255" s="116">
        <f t="shared" si="270"/>
        <v>0</v>
      </c>
      <c r="AP255" s="116"/>
      <c r="AQ255" s="116"/>
      <c r="AR255" s="116">
        <f t="shared" si="271"/>
        <v>0</v>
      </c>
      <c r="AS255" s="116"/>
      <c r="AT255" s="116"/>
      <c r="AU255" s="116">
        <f t="shared" si="272"/>
        <v>0</v>
      </c>
      <c r="AV255" s="116"/>
      <c r="AW255" s="116"/>
      <c r="AX255" s="116">
        <f t="shared" si="273"/>
        <v>0</v>
      </c>
      <c r="AY255" s="116"/>
      <c r="AZ255" s="116"/>
      <c r="BA255" s="116">
        <f t="shared" si="274"/>
        <v>0</v>
      </c>
      <c r="BB255" s="116"/>
      <c r="BC255" s="116"/>
      <c r="BD255" s="116">
        <f t="shared" si="275"/>
        <v>0</v>
      </c>
      <c r="BE255" s="116"/>
      <c r="BF255" s="116"/>
      <c r="BG255" s="116">
        <f t="shared" si="276"/>
        <v>0</v>
      </c>
      <c r="BH255" s="116"/>
      <c r="BI255" s="116"/>
      <c r="BJ255" s="116">
        <f t="shared" si="277"/>
        <v>0</v>
      </c>
      <c r="BK255" s="116"/>
      <c r="BL255" s="303"/>
      <c r="BM255" s="308"/>
      <c r="BN255" s="311"/>
    </row>
    <row r="256" s="115" customFormat="1" ht="33.95" customHeight="1" outlineLevel="4" spans="2:66">
      <c r="B256" s="116" t="s">
        <v>792</v>
      </c>
      <c r="C256" s="117" t="s">
        <v>1260</v>
      </c>
      <c r="D256" s="115" t="s">
        <v>1261</v>
      </c>
      <c r="E256" s="116" t="s">
        <v>1262</v>
      </c>
      <c r="F256" s="116"/>
      <c r="G256" s="116" t="s">
        <v>936</v>
      </c>
      <c r="H256" s="116">
        <f t="shared" si="263"/>
        <v>0</v>
      </c>
      <c r="I256" s="116" t="s">
        <v>1025</v>
      </c>
      <c r="J256" s="116">
        <f>AVERAGE('1-1 项目基础信息'!$H$9:$S$9)</f>
        <v>8076.06</v>
      </c>
      <c r="K256" s="116" t="s">
        <v>1026</v>
      </c>
      <c r="L256" s="295"/>
      <c r="M256" s="116" t="s">
        <v>799</v>
      </c>
      <c r="N256" s="116">
        <f t="shared" si="264"/>
        <v>0</v>
      </c>
      <c r="O256" s="295"/>
      <c r="P256" s="313"/>
      <c r="Q256" s="313"/>
      <c r="R256" s="313"/>
      <c r="S256" s="313"/>
      <c r="T256" s="313"/>
      <c r="U256" s="313"/>
      <c r="V256" s="313"/>
      <c r="W256" s="313"/>
      <c r="X256" s="313"/>
      <c r="Y256" s="313"/>
      <c r="Z256" s="313"/>
      <c r="AA256" s="116"/>
      <c r="AB256" s="116">
        <f t="shared" si="265"/>
        <v>0</v>
      </c>
      <c r="AC256" s="116">
        <f t="shared" si="266"/>
        <v>0</v>
      </c>
      <c r="AD256" s="116"/>
      <c r="AE256" s="116"/>
      <c r="AF256" s="116">
        <f t="shared" si="267"/>
        <v>0</v>
      </c>
      <c r="AG256" s="116"/>
      <c r="AH256" s="116"/>
      <c r="AI256" s="116">
        <f t="shared" si="268"/>
        <v>0</v>
      </c>
      <c r="AJ256" s="116"/>
      <c r="AK256" s="116"/>
      <c r="AL256" s="116">
        <f t="shared" si="269"/>
        <v>0</v>
      </c>
      <c r="AM256" s="116"/>
      <c r="AN256" s="116"/>
      <c r="AO256" s="116">
        <f t="shared" si="270"/>
        <v>0</v>
      </c>
      <c r="AP256" s="116"/>
      <c r="AQ256" s="116"/>
      <c r="AR256" s="116">
        <f t="shared" si="271"/>
        <v>0</v>
      </c>
      <c r="AS256" s="116"/>
      <c r="AT256" s="116"/>
      <c r="AU256" s="116">
        <f t="shared" si="272"/>
        <v>0</v>
      </c>
      <c r="AV256" s="116"/>
      <c r="AW256" s="116"/>
      <c r="AX256" s="116">
        <f t="shared" si="273"/>
        <v>0</v>
      </c>
      <c r="AY256" s="116"/>
      <c r="AZ256" s="116"/>
      <c r="BA256" s="116">
        <f t="shared" si="274"/>
        <v>0</v>
      </c>
      <c r="BB256" s="116"/>
      <c r="BC256" s="116"/>
      <c r="BD256" s="116">
        <f t="shared" si="275"/>
        <v>0</v>
      </c>
      <c r="BE256" s="116"/>
      <c r="BF256" s="116"/>
      <c r="BG256" s="116">
        <f t="shared" si="276"/>
        <v>0</v>
      </c>
      <c r="BH256" s="116"/>
      <c r="BI256" s="116"/>
      <c r="BJ256" s="116">
        <f t="shared" si="277"/>
        <v>0</v>
      </c>
      <c r="BK256" s="116"/>
      <c r="BL256" s="303"/>
      <c r="BM256" s="308"/>
      <c r="BN256" s="311"/>
    </row>
    <row r="257" s="115" customFormat="1" ht="33.95" customHeight="1" outlineLevel="4" spans="2:66">
      <c r="B257" s="116" t="s">
        <v>787</v>
      </c>
      <c r="C257" s="117" t="s">
        <v>1263</v>
      </c>
      <c r="D257" s="115" t="s">
        <v>1264</v>
      </c>
      <c r="E257" s="116"/>
      <c r="F257" s="116"/>
      <c r="G257" s="116"/>
      <c r="H257" s="116">
        <f>SUM(H258:H261)</f>
        <v>0</v>
      </c>
      <c r="I257" s="116"/>
      <c r="J257" s="116"/>
      <c r="K257" s="116"/>
      <c r="L257" s="116"/>
      <c r="M257" s="116"/>
      <c r="N257" s="116"/>
      <c r="O257" s="116"/>
      <c r="P257" s="286"/>
      <c r="Q257" s="286"/>
      <c r="R257" s="286"/>
      <c r="S257" s="286"/>
      <c r="T257" s="286"/>
      <c r="U257" s="286"/>
      <c r="V257" s="286"/>
      <c r="W257" s="286"/>
      <c r="X257" s="286"/>
      <c r="Y257" s="286"/>
      <c r="Z257" s="286"/>
      <c r="AA257" s="286"/>
      <c r="AB257" s="116">
        <f>SUM(AB258:AB261)</f>
        <v>0</v>
      </c>
      <c r="AC257" s="116">
        <f>SUM(AC258:AC261)</f>
        <v>0</v>
      </c>
      <c r="AD257" s="116"/>
      <c r="AE257" s="116"/>
      <c r="AF257" s="116">
        <f>SUM(AF258:AF261)</f>
        <v>0</v>
      </c>
      <c r="AG257" s="116"/>
      <c r="AH257" s="116"/>
      <c r="AI257" s="116">
        <f>SUM(AI258:AI261)</f>
        <v>0</v>
      </c>
      <c r="AJ257" s="116"/>
      <c r="AK257" s="116"/>
      <c r="AL257" s="116">
        <f>SUM(AL258:AL261)</f>
        <v>0</v>
      </c>
      <c r="AM257" s="116"/>
      <c r="AN257" s="116"/>
      <c r="AO257" s="116">
        <f>SUM(AO258:AO261)</f>
        <v>0</v>
      </c>
      <c r="AP257" s="116"/>
      <c r="AQ257" s="116"/>
      <c r="AR257" s="116">
        <f>SUM(AR258:AR261)</f>
        <v>0</v>
      </c>
      <c r="AS257" s="116"/>
      <c r="AT257" s="116"/>
      <c r="AU257" s="116">
        <f>SUM(AU258:AU261)</f>
        <v>0</v>
      </c>
      <c r="AV257" s="116"/>
      <c r="AW257" s="116"/>
      <c r="AX257" s="116">
        <f>SUM(AX258:AX261)</f>
        <v>0</v>
      </c>
      <c r="AY257" s="116"/>
      <c r="AZ257" s="116"/>
      <c r="BA257" s="116">
        <f>SUM(BA258:BA261)</f>
        <v>0</v>
      </c>
      <c r="BB257" s="116"/>
      <c r="BC257" s="116"/>
      <c r="BD257" s="116">
        <f>SUM(BD258:BD261)</f>
        <v>0</v>
      </c>
      <c r="BE257" s="116"/>
      <c r="BF257" s="116"/>
      <c r="BG257" s="116">
        <f>SUM(BG258:BG261)</f>
        <v>0</v>
      </c>
      <c r="BH257" s="116"/>
      <c r="BI257" s="116"/>
      <c r="BJ257" s="116">
        <f>SUM(BJ258:BJ261)</f>
        <v>0</v>
      </c>
      <c r="BK257" s="116"/>
      <c r="BL257" s="303"/>
      <c r="BM257" s="308"/>
      <c r="BN257" s="311"/>
    </row>
    <row r="258" s="260" customFormat="1" ht="33.95" customHeight="1" outlineLevel="5" collapsed="1" spans="2:66">
      <c r="B258" s="172" t="s">
        <v>792</v>
      </c>
      <c r="C258" s="280" t="s">
        <v>1265</v>
      </c>
      <c r="D258" s="260" t="s">
        <v>1266</v>
      </c>
      <c r="E258" s="172" t="s">
        <v>1267</v>
      </c>
      <c r="F258" s="172"/>
      <c r="G258" s="172" t="s">
        <v>936</v>
      </c>
      <c r="H258" s="172">
        <f>IFERROR(J258*L258*N258,0)</f>
        <v>0</v>
      </c>
      <c r="I258" s="172" t="s">
        <v>1268</v>
      </c>
      <c r="J258" s="295"/>
      <c r="K258" s="172" t="s">
        <v>1269</v>
      </c>
      <c r="L258" s="295"/>
      <c r="M258" s="172" t="s">
        <v>1270</v>
      </c>
      <c r="N258" s="172">
        <f>COUNTA(O258:Z258)</f>
        <v>0</v>
      </c>
      <c r="O258" s="295"/>
      <c r="P258" s="314"/>
      <c r="Q258" s="314"/>
      <c r="R258" s="314"/>
      <c r="S258" s="314"/>
      <c r="T258" s="314"/>
      <c r="U258" s="314"/>
      <c r="V258" s="314"/>
      <c r="W258" s="314"/>
      <c r="X258" s="314"/>
      <c r="Y258" s="314"/>
      <c r="Z258" s="314"/>
      <c r="AA258" s="172"/>
      <c r="AB258" s="172">
        <f>SUM(AC258,AF258,AI258,AL258,AO258,AR258,AU258,AX258,BA258,BD258,BG258,BJ258)</f>
        <v>0</v>
      </c>
      <c r="AC258" s="172">
        <f>IF(O258="",0,$J258*$L258)</f>
        <v>0</v>
      </c>
      <c r="AD258" s="172"/>
      <c r="AE258" s="172"/>
      <c r="AF258" s="172">
        <f>IF(P258="",0,$J258*$L258)</f>
        <v>0</v>
      </c>
      <c r="AG258" s="172"/>
      <c r="AH258" s="172"/>
      <c r="AI258" s="172">
        <f>IF(Q258="",0,$J258*$L258)</f>
        <v>0</v>
      </c>
      <c r="AJ258" s="172"/>
      <c r="AK258" s="172"/>
      <c r="AL258" s="172">
        <f>IF(R258="",0,$J258*$L258)</f>
        <v>0</v>
      </c>
      <c r="AM258" s="172"/>
      <c r="AN258" s="172"/>
      <c r="AO258" s="172">
        <f>IF(S258="",0,$J258*$L258)</f>
        <v>0</v>
      </c>
      <c r="AP258" s="172"/>
      <c r="AQ258" s="172"/>
      <c r="AR258" s="172">
        <f>IF(T258="",0,$J258*$L258)</f>
        <v>0</v>
      </c>
      <c r="AS258" s="172"/>
      <c r="AT258" s="172"/>
      <c r="AU258" s="172">
        <f>IF(U258="",0,$J258*$L258)</f>
        <v>0</v>
      </c>
      <c r="AV258" s="172"/>
      <c r="AW258" s="172"/>
      <c r="AX258" s="172">
        <f>IF(V258="",0,$J258*$L258)</f>
        <v>0</v>
      </c>
      <c r="AY258" s="172"/>
      <c r="AZ258" s="172"/>
      <c r="BA258" s="172">
        <f>IF(W258="",0,$J258*$L258)</f>
        <v>0</v>
      </c>
      <c r="BB258" s="172"/>
      <c r="BC258" s="172"/>
      <c r="BD258" s="172">
        <f>IF(X258="",0,$J258*$L258)</f>
        <v>0</v>
      </c>
      <c r="BE258" s="172"/>
      <c r="BF258" s="172"/>
      <c r="BG258" s="172">
        <f>IF(Y258="",0,$J258*$L258)</f>
        <v>0</v>
      </c>
      <c r="BH258" s="172"/>
      <c r="BI258" s="172"/>
      <c r="BJ258" s="172">
        <f>IF(Z258="",0,$J258*$L258)</f>
        <v>0</v>
      </c>
      <c r="BK258" s="172"/>
      <c r="BL258" s="317"/>
      <c r="BM258" s="308"/>
      <c r="BN258" s="312"/>
    </row>
    <row r="259" s="260" customFormat="1" ht="33.95" customHeight="1" outlineLevel="5" collapsed="1" spans="2:66">
      <c r="B259" s="172" t="s">
        <v>792</v>
      </c>
      <c r="C259" s="280" t="s">
        <v>1271</v>
      </c>
      <c r="D259" s="260" t="s">
        <v>1272</v>
      </c>
      <c r="E259" s="172" t="s">
        <v>1273</v>
      </c>
      <c r="F259" s="172"/>
      <c r="G259" s="172" t="s">
        <v>936</v>
      </c>
      <c r="H259" s="172">
        <f>IFERROR(J259*L259*N259,0)</f>
        <v>0</v>
      </c>
      <c r="I259" s="172" t="s">
        <v>1268</v>
      </c>
      <c r="J259" s="295"/>
      <c r="K259" s="172" t="s">
        <v>1269</v>
      </c>
      <c r="L259" s="295"/>
      <c r="M259" s="172" t="s">
        <v>1270</v>
      </c>
      <c r="N259" s="172">
        <f>COUNTA(O259:Z259)</f>
        <v>0</v>
      </c>
      <c r="O259" s="295"/>
      <c r="P259" s="295"/>
      <c r="Q259" s="295"/>
      <c r="R259" s="295"/>
      <c r="S259" s="295"/>
      <c r="T259" s="295"/>
      <c r="U259" s="295"/>
      <c r="V259" s="295"/>
      <c r="W259" s="295"/>
      <c r="X259" s="295"/>
      <c r="Y259" s="295"/>
      <c r="Z259" s="295"/>
      <c r="AA259" s="172"/>
      <c r="AB259" s="172">
        <f>SUM(AC259,AF259,AI259,AL259,AO259,AR259,AU259,AX259,BA259,BD259,BG259,BJ259)</f>
        <v>0</v>
      </c>
      <c r="AC259" s="172">
        <f>IF(O259="",0,$J259*$L259)</f>
        <v>0</v>
      </c>
      <c r="AD259" s="172"/>
      <c r="AE259" s="172"/>
      <c r="AF259" s="172">
        <f>IF(P259="",0,$J259*$L259)</f>
        <v>0</v>
      </c>
      <c r="AG259" s="172"/>
      <c r="AH259" s="172"/>
      <c r="AI259" s="172">
        <f>IF(Q259="",0,$J259*$L259)</f>
        <v>0</v>
      </c>
      <c r="AJ259" s="172"/>
      <c r="AK259" s="172"/>
      <c r="AL259" s="172">
        <f>IF(R259="",0,$J259*$L259)</f>
        <v>0</v>
      </c>
      <c r="AM259" s="172"/>
      <c r="AN259" s="172"/>
      <c r="AO259" s="172">
        <f>IF(S259="",0,$J259*$L259)</f>
        <v>0</v>
      </c>
      <c r="AP259" s="172"/>
      <c r="AQ259" s="172"/>
      <c r="AR259" s="172">
        <f>IF(T259="",0,$J259*$L259)</f>
        <v>0</v>
      </c>
      <c r="AS259" s="172"/>
      <c r="AT259" s="172"/>
      <c r="AU259" s="172">
        <f>IF(U259="",0,$J259*$L259)</f>
        <v>0</v>
      </c>
      <c r="AV259" s="172"/>
      <c r="AW259" s="172"/>
      <c r="AX259" s="172">
        <f>IF(V259="",0,$J259*$L259)</f>
        <v>0</v>
      </c>
      <c r="AY259" s="172"/>
      <c r="AZ259" s="172"/>
      <c r="BA259" s="172">
        <f>IF(W259="",0,$J259*$L259)</f>
        <v>0</v>
      </c>
      <c r="BB259" s="172"/>
      <c r="BC259" s="172"/>
      <c r="BD259" s="172">
        <f>IF(X259="",0,$J259*$L259)</f>
        <v>0</v>
      </c>
      <c r="BE259" s="172"/>
      <c r="BF259" s="172"/>
      <c r="BG259" s="172">
        <f>IF(Y259="",0,$J259*$L259)</f>
        <v>0</v>
      </c>
      <c r="BH259" s="172"/>
      <c r="BI259" s="172"/>
      <c r="BJ259" s="172">
        <f>IF(Z259="",0,$J259*$L259)</f>
        <v>0</v>
      </c>
      <c r="BK259" s="172"/>
      <c r="BL259" s="317"/>
      <c r="BM259" s="308"/>
      <c r="BN259" s="312"/>
    </row>
    <row r="260" s="260" customFormat="1" ht="33.95" customHeight="1" outlineLevel="5" collapsed="1" spans="2:66">
      <c r="B260" s="172" t="s">
        <v>792</v>
      </c>
      <c r="C260" s="280" t="s">
        <v>1274</v>
      </c>
      <c r="D260" s="260" t="s">
        <v>1275</v>
      </c>
      <c r="E260" s="172" t="s">
        <v>1276</v>
      </c>
      <c r="F260" s="172"/>
      <c r="G260" s="172" t="s">
        <v>936</v>
      </c>
      <c r="H260" s="172">
        <f>IFERROR(J260*L260*N260,0)</f>
        <v>0</v>
      </c>
      <c r="I260" s="172" t="s">
        <v>1268</v>
      </c>
      <c r="J260" s="295"/>
      <c r="K260" s="172" t="s">
        <v>1269</v>
      </c>
      <c r="L260" s="295"/>
      <c r="M260" s="172" t="s">
        <v>1270</v>
      </c>
      <c r="N260" s="172">
        <f>COUNTA(O260:Z260)</f>
        <v>0</v>
      </c>
      <c r="O260" s="295"/>
      <c r="P260" s="295"/>
      <c r="Q260" s="295"/>
      <c r="R260" s="295"/>
      <c r="S260" s="295"/>
      <c r="T260" s="295"/>
      <c r="U260" s="295"/>
      <c r="V260" s="295"/>
      <c r="W260" s="295"/>
      <c r="X260" s="295"/>
      <c r="Y260" s="295"/>
      <c r="Z260" s="295"/>
      <c r="AA260" s="172"/>
      <c r="AB260" s="172">
        <f>SUM(AC260,AF260,AI260,AL260,AO260,AR260,AU260,AX260,BA260,BD260,BG260,BJ260)</f>
        <v>0</v>
      </c>
      <c r="AC260" s="172">
        <f>IF(O260="",0,$J260*$L260)</f>
        <v>0</v>
      </c>
      <c r="AD260" s="172"/>
      <c r="AE260" s="172"/>
      <c r="AF260" s="172">
        <f>IF(P260="",0,$J260*$L260)</f>
        <v>0</v>
      </c>
      <c r="AG260" s="172"/>
      <c r="AH260" s="172"/>
      <c r="AI260" s="172">
        <f>IF(Q260="",0,$J260*$L260)</f>
        <v>0</v>
      </c>
      <c r="AJ260" s="172"/>
      <c r="AK260" s="172"/>
      <c r="AL260" s="172">
        <f>IF(R260="",0,$J260*$L260)</f>
        <v>0</v>
      </c>
      <c r="AM260" s="172"/>
      <c r="AN260" s="172"/>
      <c r="AO260" s="172">
        <f>IF(S260="",0,$J260*$L260)</f>
        <v>0</v>
      </c>
      <c r="AP260" s="172"/>
      <c r="AQ260" s="172"/>
      <c r="AR260" s="172">
        <f>IF(T260="",0,$J260*$L260)</f>
        <v>0</v>
      </c>
      <c r="AS260" s="172"/>
      <c r="AT260" s="172"/>
      <c r="AU260" s="172">
        <f>IF(U260="",0,$J260*$L260)</f>
        <v>0</v>
      </c>
      <c r="AV260" s="172"/>
      <c r="AW260" s="172"/>
      <c r="AX260" s="172">
        <f>IF(V260="",0,$J260*$L260)</f>
        <v>0</v>
      </c>
      <c r="AY260" s="172"/>
      <c r="AZ260" s="172"/>
      <c r="BA260" s="172">
        <f>IF(W260="",0,$J260*$L260)</f>
        <v>0</v>
      </c>
      <c r="BB260" s="172"/>
      <c r="BC260" s="172"/>
      <c r="BD260" s="172">
        <f>IF(X260="",0,$J260*$L260)</f>
        <v>0</v>
      </c>
      <c r="BE260" s="172"/>
      <c r="BF260" s="172"/>
      <c r="BG260" s="172">
        <f>IF(Y260="",0,$J260*$L260)</f>
        <v>0</v>
      </c>
      <c r="BH260" s="172"/>
      <c r="BI260" s="172"/>
      <c r="BJ260" s="172">
        <f>IF(Z260="",0,$J260*$L260)</f>
        <v>0</v>
      </c>
      <c r="BK260" s="172"/>
      <c r="BL260" s="317"/>
      <c r="BM260" s="308"/>
      <c r="BN260" s="312"/>
    </row>
    <row r="261" s="260" customFormat="1" ht="33.95" customHeight="1" outlineLevel="5" collapsed="1" spans="2:66">
      <c r="B261" s="172" t="s">
        <v>792</v>
      </c>
      <c r="C261" s="280" t="s">
        <v>1277</v>
      </c>
      <c r="D261" s="260" t="s">
        <v>1278</v>
      </c>
      <c r="E261" s="172" t="s">
        <v>1279</v>
      </c>
      <c r="F261" s="172"/>
      <c r="G261" s="172" t="s">
        <v>936</v>
      </c>
      <c r="H261" s="172">
        <f>IFERROR(J261*L261*N261,0)</f>
        <v>0</v>
      </c>
      <c r="I261" s="172" t="s">
        <v>1268</v>
      </c>
      <c r="J261" s="295"/>
      <c r="K261" s="172" t="s">
        <v>1269</v>
      </c>
      <c r="L261" s="295"/>
      <c r="M261" s="172" t="s">
        <v>1270</v>
      </c>
      <c r="N261" s="172">
        <f>COUNTA(O261:Z261)</f>
        <v>0</v>
      </c>
      <c r="O261" s="295"/>
      <c r="P261" s="313"/>
      <c r="Q261" s="313"/>
      <c r="R261" s="313"/>
      <c r="S261" s="313"/>
      <c r="T261" s="313"/>
      <c r="U261" s="313"/>
      <c r="V261" s="313"/>
      <c r="W261" s="313"/>
      <c r="X261" s="313"/>
      <c r="Y261" s="313"/>
      <c r="Z261" s="313"/>
      <c r="AA261" s="172"/>
      <c r="AB261" s="172">
        <f>SUM(AC261,AF261,AI261,AL261,AO261,AR261,AU261,AX261,BA261,BD261,BG261,BJ261)</f>
        <v>0</v>
      </c>
      <c r="AC261" s="172">
        <f>IF(O261="",0,$J261*$L261)</f>
        <v>0</v>
      </c>
      <c r="AD261" s="172"/>
      <c r="AE261" s="172"/>
      <c r="AF261" s="172">
        <f>IF(P261="",0,$J261*$L261)</f>
        <v>0</v>
      </c>
      <c r="AG261" s="172"/>
      <c r="AH261" s="172"/>
      <c r="AI261" s="172">
        <f>IF(Q261="",0,$J261*$L261)</f>
        <v>0</v>
      </c>
      <c r="AJ261" s="172"/>
      <c r="AK261" s="172"/>
      <c r="AL261" s="172">
        <f>IF(R261="",0,$J261*$L261)</f>
        <v>0</v>
      </c>
      <c r="AM261" s="172"/>
      <c r="AN261" s="172"/>
      <c r="AO261" s="172">
        <f>IF(S261="",0,$J261*$L261)</f>
        <v>0</v>
      </c>
      <c r="AP261" s="172"/>
      <c r="AQ261" s="172"/>
      <c r="AR261" s="172">
        <f>IF(T261="",0,$J261*$L261)</f>
        <v>0</v>
      </c>
      <c r="AS261" s="172"/>
      <c r="AT261" s="172"/>
      <c r="AU261" s="172">
        <f>IF(U261="",0,$J261*$L261)</f>
        <v>0</v>
      </c>
      <c r="AV261" s="172"/>
      <c r="AW261" s="172"/>
      <c r="AX261" s="172">
        <f>IF(V261="",0,$J261*$L261)</f>
        <v>0</v>
      </c>
      <c r="AY261" s="172"/>
      <c r="AZ261" s="172"/>
      <c r="BA261" s="172">
        <f>IF(W261="",0,$J261*$L261)</f>
        <v>0</v>
      </c>
      <c r="BB261" s="172"/>
      <c r="BC261" s="172"/>
      <c r="BD261" s="172">
        <f>IF(X261="",0,$J261*$L261)</f>
        <v>0</v>
      </c>
      <c r="BE261" s="172"/>
      <c r="BF261" s="172"/>
      <c r="BG261" s="172">
        <f>IF(Y261="",0,$J261*$L261)</f>
        <v>0</v>
      </c>
      <c r="BH261" s="172"/>
      <c r="BI261" s="172"/>
      <c r="BJ261" s="172">
        <f>IF(Z261="",0,$J261*$L261)</f>
        <v>0</v>
      </c>
      <c r="BK261" s="172"/>
      <c r="BL261" s="317"/>
      <c r="BM261" s="308"/>
      <c r="BN261" s="312"/>
    </row>
    <row r="262" s="49" customFormat="1" ht="33.95" customHeight="1" outlineLevel="3" spans="2:66">
      <c r="B262" s="112" t="s">
        <v>787</v>
      </c>
      <c r="C262" s="113" t="s">
        <v>1280</v>
      </c>
      <c r="D262" s="49" t="s">
        <v>1281</v>
      </c>
      <c r="E262" s="112" t="s">
        <v>1282</v>
      </c>
      <c r="F262" s="112"/>
      <c r="G262" s="112" t="s">
        <v>936</v>
      </c>
      <c r="H262" s="112">
        <f>H263+H264+H273+H274+H283+H287+H288+H289+H290</f>
        <v>0</v>
      </c>
      <c r="I262" s="112"/>
      <c r="J262" s="112"/>
      <c r="K262" s="112"/>
      <c r="L262" s="112"/>
      <c r="M262" s="112"/>
      <c r="N262" s="112"/>
      <c r="O262" s="112"/>
      <c r="P262" s="285"/>
      <c r="Q262" s="285"/>
      <c r="R262" s="285"/>
      <c r="S262" s="285"/>
      <c r="T262" s="285"/>
      <c r="U262" s="285"/>
      <c r="V262" s="285"/>
      <c r="W262" s="285"/>
      <c r="X262" s="285"/>
      <c r="Y262" s="285"/>
      <c r="Z262" s="285"/>
      <c r="AA262" s="285"/>
      <c r="AB262" s="112">
        <f>AB263+AB264+AB273+AB274+AB283+AB287+AB288+AB289+AB290</f>
        <v>0</v>
      </c>
      <c r="AC262" s="112">
        <f>AC263+AC264+AC273+AC274+AC283+AC287+AC288+AC289+AC290</f>
        <v>0</v>
      </c>
      <c r="AD262" s="112"/>
      <c r="AE262" s="112"/>
      <c r="AF262" s="112">
        <f>AF263+AF264+AF273+AF274+AF283+AF287+AF288+AF289+AF290</f>
        <v>0</v>
      </c>
      <c r="AG262" s="112"/>
      <c r="AH262" s="112"/>
      <c r="AI262" s="112">
        <f>AI263+AI264+AI273+AI274+AI283+AI287+AI288+AI289+AI290</f>
        <v>0</v>
      </c>
      <c r="AJ262" s="112"/>
      <c r="AK262" s="112"/>
      <c r="AL262" s="112">
        <f>AL263+AL264+AL273+AL274+AL283+AL287+AL288+AL289+AL290</f>
        <v>0</v>
      </c>
      <c r="AM262" s="112"/>
      <c r="AN262" s="112"/>
      <c r="AO262" s="112">
        <f>AO263+AO264+AO273+AO274+AO283+AO287+AO288+AO289+AO290</f>
        <v>0</v>
      </c>
      <c r="AP262" s="112"/>
      <c r="AQ262" s="112"/>
      <c r="AR262" s="112">
        <f>AR263+AR264+AR273+AR274+AR283+AR287+AR288+AR289+AR290</f>
        <v>0</v>
      </c>
      <c r="AS262" s="112"/>
      <c r="AT262" s="112"/>
      <c r="AU262" s="112">
        <f>AU263+AU264+AU273+AU274+AU283+AU287+AU288+AU289+AU290</f>
        <v>0</v>
      </c>
      <c r="AV262" s="112"/>
      <c r="AW262" s="112"/>
      <c r="AX262" s="112">
        <f>AX263+AX264+AX273+AX274+AX283+AX287+AX288+AX289+AX290</f>
        <v>0</v>
      </c>
      <c r="AY262" s="112"/>
      <c r="AZ262" s="112"/>
      <c r="BA262" s="112">
        <f>BA263+BA264+BA273+BA274+BA283+BA287+BA288+BA289+BA290</f>
        <v>0</v>
      </c>
      <c r="BB262" s="112"/>
      <c r="BC262" s="112"/>
      <c r="BD262" s="112">
        <f>BD263+BD264+BD273+BD274+BD283+BD287+BD288+BD289+BD290</f>
        <v>0</v>
      </c>
      <c r="BE262" s="112"/>
      <c r="BF262" s="112"/>
      <c r="BG262" s="112">
        <f>BG263+BG264+BG273+BG274+BG283+BG287+BG288+BG289+BG290</f>
        <v>0</v>
      </c>
      <c r="BH262" s="112"/>
      <c r="BI262" s="112"/>
      <c r="BJ262" s="112">
        <f>BJ263+BJ264+BJ273+BJ274+BJ283+BJ287+BJ288+BJ289+BJ290</f>
        <v>0</v>
      </c>
      <c r="BK262" s="112"/>
      <c r="BL262" s="302"/>
      <c r="BM262" s="308"/>
      <c r="BN262" s="310"/>
    </row>
    <row r="263" s="115" customFormat="1" ht="33.95" customHeight="1" outlineLevel="4" spans="2:66">
      <c r="B263" s="116" t="s">
        <v>792</v>
      </c>
      <c r="C263" s="117" t="s">
        <v>28</v>
      </c>
      <c r="D263" s="115" t="s">
        <v>29</v>
      </c>
      <c r="E263" s="116" t="s">
        <v>1283</v>
      </c>
      <c r="F263" s="116"/>
      <c r="G263" s="116" t="s">
        <v>936</v>
      </c>
      <c r="H263" s="116">
        <f>IFERROR(J263*L263*N263,0)</f>
        <v>0</v>
      </c>
      <c r="I263" s="116" t="s">
        <v>1284</v>
      </c>
      <c r="J263" s="295">
        <f>预算主表!P82/12</f>
        <v>0</v>
      </c>
      <c r="K263" s="116" t="s">
        <v>1026</v>
      </c>
      <c r="L263" s="295">
        <v>1</v>
      </c>
      <c r="M263" s="116" t="s">
        <v>1189</v>
      </c>
      <c r="N263" s="116">
        <f>COUNTA(O263:Z263)</f>
        <v>12</v>
      </c>
      <c r="O263" s="295" t="s">
        <v>1285</v>
      </c>
      <c r="P263" s="295" t="s">
        <v>1285</v>
      </c>
      <c r="Q263" s="295" t="s">
        <v>1285</v>
      </c>
      <c r="R263" s="295" t="s">
        <v>1285</v>
      </c>
      <c r="S263" s="295" t="s">
        <v>1285</v>
      </c>
      <c r="T263" s="295" t="s">
        <v>1285</v>
      </c>
      <c r="U263" s="295" t="s">
        <v>1285</v>
      </c>
      <c r="V263" s="295" t="s">
        <v>1285</v>
      </c>
      <c r="W263" s="295" t="s">
        <v>1285</v>
      </c>
      <c r="X263" s="295" t="s">
        <v>1285</v>
      </c>
      <c r="Y263" s="295" t="s">
        <v>1285</v>
      </c>
      <c r="Z263" s="295" t="s">
        <v>1285</v>
      </c>
      <c r="AA263" s="116"/>
      <c r="AB263" s="116">
        <f>SUM(AC263,AF263,AI263,AL263,AO263,AR263,AU263,AX263,BA263,BD263,BG263,BJ263)</f>
        <v>0</v>
      </c>
      <c r="AC263" s="116">
        <f>IF(O263="",0,$J263*$L263)</f>
        <v>0</v>
      </c>
      <c r="AD263" s="116"/>
      <c r="AE263" s="116"/>
      <c r="AF263" s="116">
        <f>IF(P263="",0,$J263*$L263)</f>
        <v>0</v>
      </c>
      <c r="AG263" s="116"/>
      <c r="AH263" s="116"/>
      <c r="AI263" s="116">
        <f>IF(Q263="",0,$J263*$L263)</f>
        <v>0</v>
      </c>
      <c r="AJ263" s="116"/>
      <c r="AK263" s="116"/>
      <c r="AL263" s="116">
        <f>IF(R263="",0,$J263*$L263)</f>
        <v>0</v>
      </c>
      <c r="AM263" s="116"/>
      <c r="AN263" s="116"/>
      <c r="AO263" s="116">
        <f>IF(S263="",0,$J263*$L263)</f>
        <v>0</v>
      </c>
      <c r="AP263" s="116"/>
      <c r="AQ263" s="116"/>
      <c r="AR263" s="116">
        <f>IF(T263="",0,$J263*$L263)</f>
        <v>0</v>
      </c>
      <c r="AS263" s="116"/>
      <c r="AT263" s="116"/>
      <c r="AU263" s="116">
        <f>IF(U263="",0,$J263*$L263)</f>
        <v>0</v>
      </c>
      <c r="AV263" s="116"/>
      <c r="AW263" s="116"/>
      <c r="AX263" s="116">
        <f>IF(V263="",0,$J263*$L263)</f>
        <v>0</v>
      </c>
      <c r="AY263" s="116"/>
      <c r="AZ263" s="116"/>
      <c r="BA263" s="116">
        <f>IF(W263="",0,$J263*$L263)</f>
        <v>0</v>
      </c>
      <c r="BB263" s="116"/>
      <c r="BC263" s="116"/>
      <c r="BD263" s="116">
        <f>IF(X263="",0,$J263*$L263)</f>
        <v>0</v>
      </c>
      <c r="BE263" s="116"/>
      <c r="BF263" s="116"/>
      <c r="BG263" s="116">
        <f>IF(Y263="",0,$J263*$L263)</f>
        <v>0</v>
      </c>
      <c r="BH263" s="116"/>
      <c r="BI263" s="116"/>
      <c r="BJ263" s="116">
        <f>IF(Z263="",0,$J263*$L263)</f>
        <v>0</v>
      </c>
      <c r="BK263" s="116"/>
      <c r="BL263" s="303"/>
      <c r="BM263" s="308"/>
      <c r="BN263" s="311"/>
    </row>
    <row r="264" s="115" customFormat="1" ht="33.95" customHeight="1" outlineLevel="4" spans="2:66">
      <c r="B264" s="116" t="s">
        <v>787</v>
      </c>
      <c r="C264" s="117" t="s">
        <v>1286</v>
      </c>
      <c r="D264" s="115" t="s">
        <v>1287</v>
      </c>
      <c r="E264" s="116"/>
      <c r="F264" s="116"/>
      <c r="G264" s="116"/>
      <c r="H264" s="116">
        <f>SUM(H265:H272)</f>
        <v>0</v>
      </c>
      <c r="I264" s="116"/>
      <c r="J264" s="116"/>
      <c r="K264" s="116"/>
      <c r="L264" s="116"/>
      <c r="M264" s="116"/>
      <c r="N264" s="116"/>
      <c r="O264" s="116"/>
      <c r="P264" s="286"/>
      <c r="Q264" s="286"/>
      <c r="R264" s="286"/>
      <c r="S264" s="286"/>
      <c r="T264" s="286"/>
      <c r="U264" s="286"/>
      <c r="V264" s="286"/>
      <c r="W264" s="286"/>
      <c r="X264" s="286"/>
      <c r="Y264" s="286"/>
      <c r="Z264" s="286"/>
      <c r="AA264" s="286"/>
      <c r="AB264" s="116">
        <f>SUM(AB265:AB272)</f>
        <v>0</v>
      </c>
      <c r="AC264" s="116">
        <f>SUM(AC265:AC272)</f>
        <v>0</v>
      </c>
      <c r="AD264" s="116"/>
      <c r="AE264" s="116"/>
      <c r="AF264" s="116">
        <f>SUM(AF265:AF272)</f>
        <v>0</v>
      </c>
      <c r="AG264" s="116"/>
      <c r="AH264" s="116"/>
      <c r="AI264" s="116">
        <f>SUM(AI265:AI272)</f>
        <v>0</v>
      </c>
      <c r="AJ264" s="116"/>
      <c r="AK264" s="116"/>
      <c r="AL264" s="116">
        <f>SUM(AL265:AL272)</f>
        <v>0</v>
      </c>
      <c r="AM264" s="116"/>
      <c r="AN264" s="116"/>
      <c r="AO264" s="116">
        <f>SUM(AO265:AO272)</f>
        <v>0</v>
      </c>
      <c r="AP264" s="116"/>
      <c r="AQ264" s="116"/>
      <c r="AR264" s="116">
        <f>SUM(AR265:AR272)</f>
        <v>0</v>
      </c>
      <c r="AS264" s="116"/>
      <c r="AT264" s="116"/>
      <c r="AU264" s="116">
        <f>SUM(AU265:AU272)</f>
        <v>0</v>
      </c>
      <c r="AV264" s="116"/>
      <c r="AW264" s="116"/>
      <c r="AX264" s="116">
        <f>SUM(AX265:AX272)</f>
        <v>0</v>
      </c>
      <c r="AY264" s="116"/>
      <c r="AZ264" s="116"/>
      <c r="BA264" s="116">
        <f>SUM(BA265:BA272)</f>
        <v>0</v>
      </c>
      <c r="BB264" s="116"/>
      <c r="BC264" s="116"/>
      <c r="BD264" s="116">
        <f>SUM(BD265:BD272)</f>
        <v>0</v>
      </c>
      <c r="BE264" s="116"/>
      <c r="BF264" s="116"/>
      <c r="BG264" s="116">
        <f>SUM(BG265:BG272)</f>
        <v>0</v>
      </c>
      <c r="BH264" s="116"/>
      <c r="BI264" s="116"/>
      <c r="BJ264" s="116">
        <f>SUM(BJ265:BJ272)</f>
        <v>0</v>
      </c>
      <c r="BK264" s="116"/>
      <c r="BL264" s="303"/>
      <c r="BM264" s="308"/>
      <c r="BN264" s="311"/>
    </row>
    <row r="265" s="260" customFormat="1" ht="33.95" customHeight="1" outlineLevel="5" spans="2:66">
      <c r="B265" s="172" t="s">
        <v>792</v>
      </c>
      <c r="C265" s="280" t="s">
        <v>56</v>
      </c>
      <c r="D265" s="260" t="s">
        <v>57</v>
      </c>
      <c r="E265" s="172" t="s">
        <v>1288</v>
      </c>
      <c r="F265" s="172"/>
      <c r="G265" s="172" t="s">
        <v>936</v>
      </c>
      <c r="H265" s="172">
        <f t="shared" ref="H265:H273" si="278">IFERROR(J265*L265*N265,0)</f>
        <v>0</v>
      </c>
      <c r="I265" s="172" t="s">
        <v>1289</v>
      </c>
      <c r="J265" s="295"/>
      <c r="K265" s="172" t="s">
        <v>1290</v>
      </c>
      <c r="L265" s="295"/>
      <c r="M265" s="172" t="s">
        <v>1291</v>
      </c>
      <c r="N265" s="172">
        <f t="shared" ref="N265:N273" si="279">COUNTA(O265:Z265)</f>
        <v>0</v>
      </c>
      <c r="O265" s="295"/>
      <c r="P265" s="314"/>
      <c r="Q265" s="314"/>
      <c r="R265" s="314"/>
      <c r="S265" s="314"/>
      <c r="T265" s="314"/>
      <c r="U265" s="314"/>
      <c r="V265" s="314"/>
      <c r="W265" s="314"/>
      <c r="X265" s="314"/>
      <c r="Y265" s="314"/>
      <c r="Z265" s="314"/>
      <c r="AA265" s="172"/>
      <c r="AB265" s="172">
        <f t="shared" ref="AB265:AB273" si="280">SUM(AC265,AF265,AI265,AL265,AO265,AR265,AU265,AX265,BA265,BD265,BG265,BJ265)</f>
        <v>0</v>
      </c>
      <c r="AC265" s="172">
        <f t="shared" ref="AC265:AC273" si="281">IF(O265="",0,$J265*$L265)</f>
        <v>0</v>
      </c>
      <c r="AD265" s="172"/>
      <c r="AE265" s="172"/>
      <c r="AF265" s="172">
        <f t="shared" ref="AF265:AF273" si="282">IF(P265="",0,$J265*$L265)</f>
        <v>0</v>
      </c>
      <c r="AG265" s="172"/>
      <c r="AH265" s="172"/>
      <c r="AI265" s="172">
        <f t="shared" ref="AI265:AI273" si="283">IF(Q265="",0,$J265*$L265)</f>
        <v>0</v>
      </c>
      <c r="AJ265" s="172"/>
      <c r="AK265" s="172"/>
      <c r="AL265" s="172">
        <f t="shared" ref="AL265:AL273" si="284">IF(R265="",0,$J265*$L265)</f>
        <v>0</v>
      </c>
      <c r="AM265" s="172"/>
      <c r="AN265" s="172"/>
      <c r="AO265" s="172">
        <f t="shared" ref="AO265:AO273" si="285">IF(S265="",0,$J265*$L265)</f>
        <v>0</v>
      </c>
      <c r="AP265" s="172"/>
      <c r="AQ265" s="172"/>
      <c r="AR265" s="172">
        <f t="shared" ref="AR265:AR273" si="286">IF(T265="",0,$J265*$L265)</f>
        <v>0</v>
      </c>
      <c r="AS265" s="172"/>
      <c r="AT265" s="172"/>
      <c r="AU265" s="172">
        <f t="shared" ref="AU265:AU273" si="287">IF(U265="",0,$J265*$L265)</f>
        <v>0</v>
      </c>
      <c r="AV265" s="172"/>
      <c r="AW265" s="172"/>
      <c r="AX265" s="172">
        <f t="shared" ref="AX265:AX273" si="288">IF(V265="",0,$J265*$L265)</f>
        <v>0</v>
      </c>
      <c r="AY265" s="172"/>
      <c r="AZ265" s="172"/>
      <c r="BA265" s="172">
        <f t="shared" ref="BA265:BA273" si="289">IF(W265="",0,$J265*$L265)</f>
        <v>0</v>
      </c>
      <c r="BB265" s="172"/>
      <c r="BC265" s="172"/>
      <c r="BD265" s="172">
        <f t="shared" ref="BD265:BD273" si="290">IF(X265="",0,$J265*$L265)</f>
        <v>0</v>
      </c>
      <c r="BE265" s="172"/>
      <c r="BF265" s="172"/>
      <c r="BG265" s="172">
        <f t="shared" ref="BG265:BG273" si="291">IF(Y265="",0,$J265*$L265)</f>
        <v>0</v>
      </c>
      <c r="BH265" s="172"/>
      <c r="BI265" s="172"/>
      <c r="BJ265" s="172">
        <f t="shared" ref="BJ265:BJ273" si="292">IF(Z265="",0,$J265*$L265)</f>
        <v>0</v>
      </c>
      <c r="BK265" s="172"/>
      <c r="BL265" s="317"/>
      <c r="BM265" s="308"/>
      <c r="BN265" s="312"/>
    </row>
    <row r="266" s="260" customFormat="1" ht="33.95" customHeight="1" outlineLevel="5" spans="2:66">
      <c r="B266" s="172" t="s">
        <v>792</v>
      </c>
      <c r="C266" s="280" t="s">
        <v>58</v>
      </c>
      <c r="D266" s="260" t="s">
        <v>59</v>
      </c>
      <c r="E266" s="172" t="s">
        <v>1292</v>
      </c>
      <c r="F266" s="172"/>
      <c r="G266" s="172" t="s">
        <v>936</v>
      </c>
      <c r="H266" s="172">
        <f t="shared" si="278"/>
        <v>0</v>
      </c>
      <c r="I266" s="172" t="s">
        <v>1293</v>
      </c>
      <c r="J266" s="295">
        <f>预算主表!P87</f>
        <v>0</v>
      </c>
      <c r="K266" s="172" t="s">
        <v>1269</v>
      </c>
      <c r="L266" s="295">
        <v>1</v>
      </c>
      <c r="M266" s="172" t="s">
        <v>1294</v>
      </c>
      <c r="N266" s="172">
        <f t="shared" si="279"/>
        <v>1</v>
      </c>
      <c r="O266" s="295" t="s">
        <v>1285</v>
      </c>
      <c r="P266" s="295"/>
      <c r="Q266" s="295"/>
      <c r="R266" s="295"/>
      <c r="S266" s="295"/>
      <c r="T266" s="295"/>
      <c r="U266" s="295"/>
      <c r="V266" s="295"/>
      <c r="W266" s="295"/>
      <c r="X266" s="295"/>
      <c r="Y266" s="295"/>
      <c r="Z266" s="295"/>
      <c r="AA266" s="172"/>
      <c r="AB266" s="172">
        <f t="shared" si="280"/>
        <v>0</v>
      </c>
      <c r="AC266" s="172">
        <f t="shared" si="281"/>
        <v>0</v>
      </c>
      <c r="AD266" s="172"/>
      <c r="AE266" s="172"/>
      <c r="AF266" s="172">
        <f t="shared" si="282"/>
        <v>0</v>
      </c>
      <c r="AG266" s="172"/>
      <c r="AH266" s="172"/>
      <c r="AI266" s="172">
        <f t="shared" si="283"/>
        <v>0</v>
      </c>
      <c r="AJ266" s="172"/>
      <c r="AK266" s="172"/>
      <c r="AL266" s="172">
        <f t="shared" si="284"/>
        <v>0</v>
      </c>
      <c r="AM266" s="172"/>
      <c r="AN266" s="172"/>
      <c r="AO266" s="172">
        <f t="shared" si="285"/>
        <v>0</v>
      </c>
      <c r="AP266" s="172"/>
      <c r="AQ266" s="172"/>
      <c r="AR266" s="172">
        <f t="shared" si="286"/>
        <v>0</v>
      </c>
      <c r="AS266" s="172"/>
      <c r="AT266" s="172"/>
      <c r="AU266" s="172">
        <f t="shared" si="287"/>
        <v>0</v>
      </c>
      <c r="AV266" s="172"/>
      <c r="AW266" s="172"/>
      <c r="AX266" s="172">
        <f t="shared" si="288"/>
        <v>0</v>
      </c>
      <c r="AY266" s="172"/>
      <c r="AZ266" s="172"/>
      <c r="BA266" s="172">
        <f t="shared" si="289"/>
        <v>0</v>
      </c>
      <c r="BB266" s="172"/>
      <c r="BC266" s="172"/>
      <c r="BD266" s="172">
        <f t="shared" si="290"/>
        <v>0</v>
      </c>
      <c r="BE266" s="172"/>
      <c r="BF266" s="172"/>
      <c r="BG266" s="172">
        <f t="shared" si="291"/>
        <v>0</v>
      </c>
      <c r="BH266" s="172"/>
      <c r="BI266" s="172"/>
      <c r="BJ266" s="172">
        <f t="shared" si="292"/>
        <v>0</v>
      </c>
      <c r="BK266" s="172"/>
      <c r="BL266" s="317"/>
      <c r="BM266" s="308"/>
      <c r="BN266" s="312"/>
    </row>
    <row r="267" s="260" customFormat="1" ht="33.95" customHeight="1" outlineLevel="5" spans="2:66">
      <c r="B267" s="172" t="s">
        <v>792</v>
      </c>
      <c r="C267" s="280" t="s">
        <v>60</v>
      </c>
      <c r="D267" s="260" t="s">
        <v>61</v>
      </c>
      <c r="E267" s="172" t="s">
        <v>1295</v>
      </c>
      <c r="F267" s="172"/>
      <c r="G267" s="172" t="s">
        <v>936</v>
      </c>
      <c r="H267" s="172">
        <f t="shared" si="278"/>
        <v>0</v>
      </c>
      <c r="I267" s="172" t="s">
        <v>1296</v>
      </c>
      <c r="J267" s="295"/>
      <c r="K267" s="172" t="s">
        <v>1297</v>
      </c>
      <c r="L267" s="295"/>
      <c r="M267" s="172" t="s">
        <v>1298</v>
      </c>
      <c r="N267" s="172">
        <f t="shared" si="279"/>
        <v>0</v>
      </c>
      <c r="O267" s="295"/>
      <c r="P267" s="295"/>
      <c r="Q267" s="295"/>
      <c r="R267" s="295"/>
      <c r="S267" s="295"/>
      <c r="T267" s="295"/>
      <c r="U267" s="295"/>
      <c r="V267" s="295"/>
      <c r="W267" s="295"/>
      <c r="X267" s="295"/>
      <c r="Y267" s="295"/>
      <c r="Z267" s="295"/>
      <c r="AA267" s="172"/>
      <c r="AB267" s="172">
        <f t="shared" si="280"/>
        <v>0</v>
      </c>
      <c r="AC267" s="172">
        <f t="shared" si="281"/>
        <v>0</v>
      </c>
      <c r="AD267" s="172"/>
      <c r="AE267" s="172"/>
      <c r="AF267" s="172">
        <f t="shared" si="282"/>
        <v>0</v>
      </c>
      <c r="AG267" s="172"/>
      <c r="AH267" s="172"/>
      <c r="AI267" s="172">
        <f t="shared" si="283"/>
        <v>0</v>
      </c>
      <c r="AJ267" s="172"/>
      <c r="AK267" s="172"/>
      <c r="AL267" s="172">
        <f t="shared" si="284"/>
        <v>0</v>
      </c>
      <c r="AM267" s="172"/>
      <c r="AN267" s="172"/>
      <c r="AO267" s="172">
        <f t="shared" si="285"/>
        <v>0</v>
      </c>
      <c r="AP267" s="172"/>
      <c r="AQ267" s="172"/>
      <c r="AR267" s="172">
        <f t="shared" si="286"/>
        <v>0</v>
      </c>
      <c r="AS267" s="172"/>
      <c r="AT267" s="172"/>
      <c r="AU267" s="172">
        <f t="shared" si="287"/>
        <v>0</v>
      </c>
      <c r="AV267" s="172"/>
      <c r="AW267" s="172"/>
      <c r="AX267" s="172">
        <f t="shared" si="288"/>
        <v>0</v>
      </c>
      <c r="AY267" s="172"/>
      <c r="AZ267" s="172"/>
      <c r="BA267" s="172">
        <f t="shared" si="289"/>
        <v>0</v>
      </c>
      <c r="BB267" s="172"/>
      <c r="BC267" s="172"/>
      <c r="BD267" s="172">
        <f t="shared" si="290"/>
        <v>0</v>
      </c>
      <c r="BE267" s="172"/>
      <c r="BF267" s="172"/>
      <c r="BG267" s="172">
        <f t="shared" si="291"/>
        <v>0</v>
      </c>
      <c r="BH267" s="172"/>
      <c r="BI267" s="172"/>
      <c r="BJ267" s="172">
        <f t="shared" si="292"/>
        <v>0</v>
      </c>
      <c r="BK267" s="172"/>
      <c r="BL267" s="317"/>
      <c r="BM267" s="308"/>
      <c r="BN267" s="312"/>
    </row>
    <row r="268" s="260" customFormat="1" ht="33.95" customHeight="1" outlineLevel="5" spans="2:66">
      <c r="B268" s="172" t="s">
        <v>792</v>
      </c>
      <c r="C268" s="280" t="s">
        <v>50</v>
      </c>
      <c r="D268" s="260" t="s">
        <v>51</v>
      </c>
      <c r="E268" s="172" t="s">
        <v>1292</v>
      </c>
      <c r="F268" s="172"/>
      <c r="G268" s="172" t="s">
        <v>936</v>
      </c>
      <c r="H268" s="172">
        <f t="shared" si="278"/>
        <v>0</v>
      </c>
      <c r="I268" s="172" t="s">
        <v>1235</v>
      </c>
      <c r="J268" s="295">
        <f>预算主表!P86</f>
        <v>0</v>
      </c>
      <c r="K268" s="172" t="s">
        <v>1269</v>
      </c>
      <c r="L268" s="295">
        <v>1</v>
      </c>
      <c r="M268" s="172" t="s">
        <v>1294</v>
      </c>
      <c r="N268" s="172">
        <f t="shared" si="279"/>
        <v>1</v>
      </c>
      <c r="O268" s="295" t="s">
        <v>1285</v>
      </c>
      <c r="P268" s="295"/>
      <c r="Q268" s="295"/>
      <c r="R268" s="295"/>
      <c r="S268" s="295"/>
      <c r="T268" s="295"/>
      <c r="U268" s="295"/>
      <c r="V268" s="295"/>
      <c r="W268" s="295"/>
      <c r="X268" s="295"/>
      <c r="Y268" s="295"/>
      <c r="Z268" s="295"/>
      <c r="AA268" s="172"/>
      <c r="AB268" s="172">
        <f t="shared" si="280"/>
        <v>0</v>
      </c>
      <c r="AC268" s="172">
        <f t="shared" si="281"/>
        <v>0</v>
      </c>
      <c r="AD268" s="172"/>
      <c r="AE268" s="172"/>
      <c r="AF268" s="172">
        <f t="shared" si="282"/>
        <v>0</v>
      </c>
      <c r="AG268" s="172"/>
      <c r="AH268" s="172"/>
      <c r="AI268" s="172">
        <f t="shared" si="283"/>
        <v>0</v>
      </c>
      <c r="AJ268" s="172"/>
      <c r="AK268" s="172"/>
      <c r="AL268" s="172">
        <f t="shared" si="284"/>
        <v>0</v>
      </c>
      <c r="AM268" s="172"/>
      <c r="AN268" s="172"/>
      <c r="AO268" s="172">
        <f t="shared" si="285"/>
        <v>0</v>
      </c>
      <c r="AP268" s="172"/>
      <c r="AQ268" s="172"/>
      <c r="AR268" s="172">
        <f t="shared" si="286"/>
        <v>0</v>
      </c>
      <c r="AS268" s="172"/>
      <c r="AT268" s="172"/>
      <c r="AU268" s="172">
        <f t="shared" si="287"/>
        <v>0</v>
      </c>
      <c r="AV268" s="172"/>
      <c r="AW268" s="172"/>
      <c r="AX268" s="172">
        <f t="shared" si="288"/>
        <v>0</v>
      </c>
      <c r="AY268" s="172"/>
      <c r="AZ268" s="172"/>
      <c r="BA268" s="172">
        <f t="shared" si="289"/>
        <v>0</v>
      </c>
      <c r="BB268" s="172"/>
      <c r="BC268" s="172"/>
      <c r="BD268" s="172">
        <f t="shared" si="290"/>
        <v>0</v>
      </c>
      <c r="BE268" s="172"/>
      <c r="BF268" s="172"/>
      <c r="BG268" s="172">
        <f t="shared" si="291"/>
        <v>0</v>
      </c>
      <c r="BH268" s="172"/>
      <c r="BI268" s="172"/>
      <c r="BJ268" s="172">
        <f t="shared" si="292"/>
        <v>0</v>
      </c>
      <c r="BK268" s="172"/>
      <c r="BL268" s="317"/>
      <c r="BM268" s="308"/>
      <c r="BN268" s="312"/>
    </row>
    <row r="269" s="260" customFormat="1" ht="33.95" customHeight="1" outlineLevel="5" spans="2:66">
      <c r="B269" s="172" t="s">
        <v>792</v>
      </c>
      <c r="C269" s="280" t="s">
        <v>52</v>
      </c>
      <c r="D269" s="260" t="s">
        <v>53</v>
      </c>
      <c r="E269" s="172" t="s">
        <v>1292</v>
      </c>
      <c r="F269" s="172"/>
      <c r="G269" s="172" t="s">
        <v>936</v>
      </c>
      <c r="H269" s="172">
        <f t="shared" si="278"/>
        <v>0</v>
      </c>
      <c r="I269" s="172" t="s">
        <v>1235</v>
      </c>
      <c r="J269" s="295"/>
      <c r="K269" s="172" t="s">
        <v>1269</v>
      </c>
      <c r="L269" s="295"/>
      <c r="M269" s="172" t="s">
        <v>1294</v>
      </c>
      <c r="N269" s="172">
        <f t="shared" si="279"/>
        <v>0</v>
      </c>
      <c r="O269" s="295"/>
      <c r="P269" s="295"/>
      <c r="Q269" s="295"/>
      <c r="R269" s="295"/>
      <c r="S269" s="295"/>
      <c r="T269" s="295"/>
      <c r="U269" s="295"/>
      <c r="V269" s="295"/>
      <c r="W269" s="295"/>
      <c r="X269" s="295"/>
      <c r="Y269" s="295"/>
      <c r="Z269" s="295"/>
      <c r="AA269" s="172"/>
      <c r="AB269" s="172">
        <f t="shared" si="280"/>
        <v>0</v>
      </c>
      <c r="AC269" s="172">
        <f t="shared" si="281"/>
        <v>0</v>
      </c>
      <c r="AD269" s="172"/>
      <c r="AE269" s="172"/>
      <c r="AF269" s="172">
        <f t="shared" si="282"/>
        <v>0</v>
      </c>
      <c r="AG269" s="172"/>
      <c r="AH269" s="172"/>
      <c r="AI269" s="172">
        <f t="shared" si="283"/>
        <v>0</v>
      </c>
      <c r="AJ269" s="172"/>
      <c r="AK269" s="172"/>
      <c r="AL269" s="172">
        <f t="shared" si="284"/>
        <v>0</v>
      </c>
      <c r="AM269" s="172"/>
      <c r="AN269" s="172"/>
      <c r="AO269" s="172">
        <f t="shared" si="285"/>
        <v>0</v>
      </c>
      <c r="AP269" s="172"/>
      <c r="AQ269" s="172"/>
      <c r="AR269" s="172">
        <f t="shared" si="286"/>
        <v>0</v>
      </c>
      <c r="AS269" s="172"/>
      <c r="AT269" s="172"/>
      <c r="AU269" s="172">
        <f t="shared" si="287"/>
        <v>0</v>
      </c>
      <c r="AV269" s="172"/>
      <c r="AW269" s="172"/>
      <c r="AX269" s="172">
        <f t="shared" si="288"/>
        <v>0</v>
      </c>
      <c r="AY269" s="172"/>
      <c r="AZ269" s="172"/>
      <c r="BA269" s="172">
        <f t="shared" si="289"/>
        <v>0</v>
      </c>
      <c r="BB269" s="172"/>
      <c r="BC269" s="172"/>
      <c r="BD269" s="172">
        <f t="shared" si="290"/>
        <v>0</v>
      </c>
      <c r="BE269" s="172"/>
      <c r="BF269" s="172"/>
      <c r="BG269" s="172">
        <f t="shared" si="291"/>
        <v>0</v>
      </c>
      <c r="BH269" s="172"/>
      <c r="BI269" s="172"/>
      <c r="BJ269" s="172">
        <f t="shared" si="292"/>
        <v>0</v>
      </c>
      <c r="BK269" s="172"/>
      <c r="BL269" s="317"/>
      <c r="BM269" s="308"/>
      <c r="BN269" s="312"/>
    </row>
    <row r="270" s="260" customFormat="1" ht="33.95" customHeight="1" outlineLevel="5" spans="2:66">
      <c r="B270" s="172" t="s">
        <v>792</v>
      </c>
      <c r="C270" s="280" t="s">
        <v>1299</v>
      </c>
      <c r="D270" s="260" t="s">
        <v>1300</v>
      </c>
      <c r="E270" s="172" t="s">
        <v>1292</v>
      </c>
      <c r="F270" s="172"/>
      <c r="G270" s="172" t="s">
        <v>936</v>
      </c>
      <c r="H270" s="172">
        <f t="shared" si="278"/>
        <v>0</v>
      </c>
      <c r="I270" s="172" t="s">
        <v>1235</v>
      </c>
      <c r="J270" s="295"/>
      <c r="K270" s="172" t="s">
        <v>1269</v>
      </c>
      <c r="L270" s="295"/>
      <c r="M270" s="172" t="s">
        <v>1294</v>
      </c>
      <c r="N270" s="172">
        <f t="shared" si="279"/>
        <v>0</v>
      </c>
      <c r="O270" s="295"/>
      <c r="P270" s="295"/>
      <c r="Q270" s="295"/>
      <c r="R270" s="295"/>
      <c r="S270" s="295"/>
      <c r="T270" s="295"/>
      <c r="U270" s="295"/>
      <c r="V270" s="295"/>
      <c r="W270" s="295"/>
      <c r="X270" s="295"/>
      <c r="Y270" s="295"/>
      <c r="Z270" s="295"/>
      <c r="AA270" s="172"/>
      <c r="AB270" s="172">
        <f t="shared" si="280"/>
        <v>0</v>
      </c>
      <c r="AC270" s="172">
        <f t="shared" si="281"/>
        <v>0</v>
      </c>
      <c r="AD270" s="172"/>
      <c r="AE270" s="172"/>
      <c r="AF270" s="172">
        <f t="shared" si="282"/>
        <v>0</v>
      </c>
      <c r="AG270" s="172"/>
      <c r="AH270" s="172"/>
      <c r="AI270" s="172">
        <f t="shared" si="283"/>
        <v>0</v>
      </c>
      <c r="AJ270" s="172"/>
      <c r="AK270" s="172"/>
      <c r="AL270" s="172">
        <f t="shared" si="284"/>
        <v>0</v>
      </c>
      <c r="AM270" s="172"/>
      <c r="AN270" s="172"/>
      <c r="AO270" s="172">
        <f t="shared" si="285"/>
        <v>0</v>
      </c>
      <c r="AP270" s="172"/>
      <c r="AQ270" s="172"/>
      <c r="AR270" s="172">
        <f t="shared" si="286"/>
        <v>0</v>
      </c>
      <c r="AS270" s="172"/>
      <c r="AT270" s="172"/>
      <c r="AU270" s="172">
        <f t="shared" si="287"/>
        <v>0</v>
      </c>
      <c r="AV270" s="172"/>
      <c r="AW270" s="172"/>
      <c r="AX270" s="172">
        <f t="shared" si="288"/>
        <v>0</v>
      </c>
      <c r="AY270" s="172"/>
      <c r="AZ270" s="172"/>
      <c r="BA270" s="172">
        <f t="shared" si="289"/>
        <v>0</v>
      </c>
      <c r="BB270" s="172"/>
      <c r="BC270" s="172"/>
      <c r="BD270" s="172">
        <f t="shared" si="290"/>
        <v>0</v>
      </c>
      <c r="BE270" s="172"/>
      <c r="BF270" s="172"/>
      <c r="BG270" s="172">
        <f t="shared" si="291"/>
        <v>0</v>
      </c>
      <c r="BH270" s="172"/>
      <c r="BI270" s="172"/>
      <c r="BJ270" s="172">
        <f t="shared" si="292"/>
        <v>0</v>
      </c>
      <c r="BK270" s="172"/>
      <c r="BL270" s="317"/>
      <c r="BM270" s="308"/>
      <c r="BN270" s="312"/>
    </row>
    <row r="271" s="260" customFormat="1" ht="33.95" customHeight="1" outlineLevel="5" spans="2:66">
      <c r="B271" s="172" t="s">
        <v>792</v>
      </c>
      <c r="C271" s="280" t="s">
        <v>1301</v>
      </c>
      <c r="D271" s="260" t="s">
        <v>1302</v>
      </c>
      <c r="E271" s="172" t="s">
        <v>1292</v>
      </c>
      <c r="F271" s="172"/>
      <c r="G271" s="172" t="s">
        <v>936</v>
      </c>
      <c r="H271" s="172">
        <f t="shared" si="278"/>
        <v>0</v>
      </c>
      <c r="I271" s="172" t="s">
        <v>1235</v>
      </c>
      <c r="J271" s="295"/>
      <c r="K271" s="172" t="s">
        <v>1269</v>
      </c>
      <c r="L271" s="295"/>
      <c r="M271" s="172" t="s">
        <v>1294</v>
      </c>
      <c r="N271" s="172">
        <f t="shared" si="279"/>
        <v>0</v>
      </c>
      <c r="O271" s="295"/>
      <c r="P271" s="295"/>
      <c r="Q271" s="295"/>
      <c r="R271" s="295"/>
      <c r="S271" s="295"/>
      <c r="T271" s="295"/>
      <c r="U271" s="295"/>
      <c r="V271" s="295"/>
      <c r="W271" s="295"/>
      <c r="X271" s="295"/>
      <c r="Y271" s="295"/>
      <c r="Z271" s="295"/>
      <c r="AA271" s="172"/>
      <c r="AB271" s="172">
        <f t="shared" si="280"/>
        <v>0</v>
      </c>
      <c r="AC271" s="172">
        <f t="shared" si="281"/>
        <v>0</v>
      </c>
      <c r="AD271" s="172"/>
      <c r="AE271" s="172"/>
      <c r="AF271" s="172">
        <f t="shared" si="282"/>
        <v>0</v>
      </c>
      <c r="AG271" s="172"/>
      <c r="AH271" s="172"/>
      <c r="AI271" s="172">
        <f t="shared" si="283"/>
        <v>0</v>
      </c>
      <c r="AJ271" s="172"/>
      <c r="AK271" s="172"/>
      <c r="AL271" s="172">
        <f t="shared" si="284"/>
        <v>0</v>
      </c>
      <c r="AM271" s="172"/>
      <c r="AN271" s="172"/>
      <c r="AO271" s="172">
        <f t="shared" si="285"/>
        <v>0</v>
      </c>
      <c r="AP271" s="172"/>
      <c r="AQ271" s="172"/>
      <c r="AR271" s="172">
        <f t="shared" si="286"/>
        <v>0</v>
      </c>
      <c r="AS271" s="172"/>
      <c r="AT271" s="172"/>
      <c r="AU271" s="172">
        <f t="shared" si="287"/>
        <v>0</v>
      </c>
      <c r="AV271" s="172"/>
      <c r="AW271" s="172"/>
      <c r="AX271" s="172">
        <f t="shared" si="288"/>
        <v>0</v>
      </c>
      <c r="AY271" s="172"/>
      <c r="AZ271" s="172"/>
      <c r="BA271" s="172">
        <f t="shared" si="289"/>
        <v>0</v>
      </c>
      <c r="BB271" s="172"/>
      <c r="BC271" s="172"/>
      <c r="BD271" s="172">
        <f t="shared" si="290"/>
        <v>0</v>
      </c>
      <c r="BE271" s="172"/>
      <c r="BF271" s="172"/>
      <c r="BG271" s="172">
        <f t="shared" si="291"/>
        <v>0</v>
      </c>
      <c r="BH271" s="172"/>
      <c r="BI271" s="172"/>
      <c r="BJ271" s="172">
        <f t="shared" si="292"/>
        <v>0</v>
      </c>
      <c r="BK271" s="172"/>
      <c r="BL271" s="317"/>
      <c r="BM271" s="308"/>
      <c r="BN271" s="312"/>
    </row>
    <row r="272" s="260" customFormat="1" ht="33.95" customHeight="1" outlineLevel="5" spans="2:66">
      <c r="B272" s="172" t="s">
        <v>792</v>
      </c>
      <c r="C272" s="280" t="s">
        <v>1303</v>
      </c>
      <c r="D272" s="260" t="s">
        <v>1304</v>
      </c>
      <c r="E272" s="172" t="s">
        <v>1292</v>
      </c>
      <c r="F272" s="172"/>
      <c r="G272" s="172" t="s">
        <v>936</v>
      </c>
      <c r="H272" s="172">
        <f t="shared" si="278"/>
        <v>0</v>
      </c>
      <c r="I272" s="172" t="s">
        <v>1235</v>
      </c>
      <c r="J272" s="295"/>
      <c r="K272" s="172" t="s">
        <v>1269</v>
      </c>
      <c r="L272" s="295"/>
      <c r="M272" s="172" t="s">
        <v>1294</v>
      </c>
      <c r="N272" s="172">
        <f t="shared" si="279"/>
        <v>0</v>
      </c>
      <c r="O272" s="295"/>
      <c r="P272" s="295"/>
      <c r="Q272" s="295"/>
      <c r="R272" s="295"/>
      <c r="S272" s="295"/>
      <c r="T272" s="295"/>
      <c r="U272" s="295"/>
      <c r="V272" s="295"/>
      <c r="W272" s="295"/>
      <c r="X272" s="295"/>
      <c r="Y272" s="295"/>
      <c r="Z272" s="295"/>
      <c r="AA272" s="172"/>
      <c r="AB272" s="172">
        <f t="shared" si="280"/>
        <v>0</v>
      </c>
      <c r="AC272" s="172">
        <f t="shared" si="281"/>
        <v>0</v>
      </c>
      <c r="AD272" s="172"/>
      <c r="AE272" s="172"/>
      <c r="AF272" s="172">
        <f t="shared" si="282"/>
        <v>0</v>
      </c>
      <c r="AG272" s="172"/>
      <c r="AH272" s="172"/>
      <c r="AI272" s="172">
        <f t="shared" si="283"/>
        <v>0</v>
      </c>
      <c r="AJ272" s="172"/>
      <c r="AK272" s="172"/>
      <c r="AL272" s="172">
        <f t="shared" si="284"/>
        <v>0</v>
      </c>
      <c r="AM272" s="172"/>
      <c r="AN272" s="172"/>
      <c r="AO272" s="172">
        <f t="shared" si="285"/>
        <v>0</v>
      </c>
      <c r="AP272" s="172"/>
      <c r="AQ272" s="172"/>
      <c r="AR272" s="172">
        <f t="shared" si="286"/>
        <v>0</v>
      </c>
      <c r="AS272" s="172"/>
      <c r="AT272" s="172"/>
      <c r="AU272" s="172">
        <f t="shared" si="287"/>
        <v>0</v>
      </c>
      <c r="AV272" s="172"/>
      <c r="AW272" s="172"/>
      <c r="AX272" s="172">
        <f t="shared" si="288"/>
        <v>0</v>
      </c>
      <c r="AY272" s="172"/>
      <c r="AZ272" s="172"/>
      <c r="BA272" s="172">
        <f t="shared" si="289"/>
        <v>0</v>
      </c>
      <c r="BB272" s="172"/>
      <c r="BC272" s="172"/>
      <c r="BD272" s="172">
        <f t="shared" si="290"/>
        <v>0</v>
      </c>
      <c r="BE272" s="172"/>
      <c r="BF272" s="172"/>
      <c r="BG272" s="172">
        <f t="shared" si="291"/>
        <v>0</v>
      </c>
      <c r="BH272" s="172"/>
      <c r="BI272" s="172"/>
      <c r="BJ272" s="172">
        <f t="shared" si="292"/>
        <v>0</v>
      </c>
      <c r="BK272" s="172"/>
      <c r="BL272" s="317"/>
      <c r="BM272" s="308"/>
      <c r="BN272" s="312"/>
    </row>
    <row r="273" s="115" customFormat="1" ht="33.95" customHeight="1" outlineLevel="4" spans="2:66">
      <c r="B273" s="116" t="s">
        <v>792</v>
      </c>
      <c r="C273" s="117" t="s">
        <v>1305</v>
      </c>
      <c r="D273" s="115" t="s">
        <v>1306</v>
      </c>
      <c r="E273" s="116"/>
      <c r="F273" s="116"/>
      <c r="G273" s="116" t="s">
        <v>936</v>
      </c>
      <c r="H273" s="116">
        <f t="shared" si="278"/>
        <v>0</v>
      </c>
      <c r="I273" s="116" t="s">
        <v>1236</v>
      </c>
      <c r="J273" s="116">
        <v>1</v>
      </c>
      <c r="K273" s="116" t="s">
        <v>1236</v>
      </c>
      <c r="L273" s="295"/>
      <c r="M273" s="116" t="s">
        <v>1228</v>
      </c>
      <c r="N273" s="116">
        <f t="shared" si="279"/>
        <v>0</v>
      </c>
      <c r="O273" s="295"/>
      <c r="P273" s="313"/>
      <c r="Q273" s="313"/>
      <c r="R273" s="313"/>
      <c r="S273" s="313"/>
      <c r="T273" s="313"/>
      <c r="U273" s="313"/>
      <c r="V273" s="313"/>
      <c r="W273" s="313"/>
      <c r="X273" s="313"/>
      <c r="Y273" s="313"/>
      <c r="Z273" s="313"/>
      <c r="AA273" s="116"/>
      <c r="AB273" s="116">
        <f t="shared" si="280"/>
        <v>0</v>
      </c>
      <c r="AC273" s="116">
        <f t="shared" si="281"/>
        <v>0</v>
      </c>
      <c r="AD273" s="116"/>
      <c r="AE273" s="116"/>
      <c r="AF273" s="116">
        <f t="shared" si="282"/>
        <v>0</v>
      </c>
      <c r="AG273" s="116"/>
      <c r="AH273" s="116"/>
      <c r="AI273" s="116">
        <f t="shared" si="283"/>
        <v>0</v>
      </c>
      <c r="AJ273" s="116"/>
      <c r="AK273" s="116"/>
      <c r="AL273" s="116">
        <f t="shared" si="284"/>
        <v>0</v>
      </c>
      <c r="AM273" s="116"/>
      <c r="AN273" s="116"/>
      <c r="AO273" s="116">
        <f t="shared" si="285"/>
        <v>0</v>
      </c>
      <c r="AP273" s="116"/>
      <c r="AQ273" s="116"/>
      <c r="AR273" s="116">
        <f t="shared" si="286"/>
        <v>0</v>
      </c>
      <c r="AS273" s="116"/>
      <c r="AT273" s="116"/>
      <c r="AU273" s="116">
        <f t="shared" si="287"/>
        <v>0</v>
      </c>
      <c r="AV273" s="116"/>
      <c r="AW273" s="116"/>
      <c r="AX273" s="116">
        <f t="shared" si="288"/>
        <v>0</v>
      </c>
      <c r="AY273" s="116"/>
      <c r="AZ273" s="116"/>
      <c r="BA273" s="116">
        <f t="shared" si="289"/>
        <v>0</v>
      </c>
      <c r="BB273" s="116"/>
      <c r="BC273" s="116"/>
      <c r="BD273" s="116">
        <f t="shared" si="290"/>
        <v>0</v>
      </c>
      <c r="BE273" s="116"/>
      <c r="BF273" s="116"/>
      <c r="BG273" s="116">
        <f t="shared" si="291"/>
        <v>0</v>
      </c>
      <c r="BH273" s="116"/>
      <c r="BI273" s="116"/>
      <c r="BJ273" s="116">
        <f t="shared" si="292"/>
        <v>0</v>
      </c>
      <c r="BK273" s="116"/>
      <c r="BL273" s="303"/>
      <c r="BM273" s="308"/>
      <c r="BN273" s="311"/>
    </row>
    <row r="274" s="115" customFormat="1" ht="33.95" customHeight="1" outlineLevel="4" spans="2:66">
      <c r="B274" s="116" t="s">
        <v>787</v>
      </c>
      <c r="C274" s="117" t="s">
        <v>1307</v>
      </c>
      <c r="D274" s="115" t="s">
        <v>1308</v>
      </c>
      <c r="E274" s="116"/>
      <c r="F274" s="116"/>
      <c r="G274" s="116"/>
      <c r="H274" s="116">
        <f>SUM(H275:H282)</f>
        <v>0</v>
      </c>
      <c r="I274" s="116"/>
      <c r="J274" s="116"/>
      <c r="K274" s="116"/>
      <c r="L274" s="116"/>
      <c r="M274" s="116"/>
      <c r="N274" s="116"/>
      <c r="O274" s="116"/>
      <c r="P274" s="286"/>
      <c r="Q274" s="286"/>
      <c r="R274" s="286"/>
      <c r="S274" s="286"/>
      <c r="T274" s="286"/>
      <c r="U274" s="286"/>
      <c r="V274" s="286"/>
      <c r="W274" s="286"/>
      <c r="X274" s="286"/>
      <c r="Y274" s="286"/>
      <c r="Z274" s="286"/>
      <c r="AA274" s="286"/>
      <c r="AB274" s="116">
        <f>SUM(AB275:AB282)</f>
        <v>0</v>
      </c>
      <c r="AC274" s="116">
        <f>SUM(AC275:AC282)</f>
        <v>0</v>
      </c>
      <c r="AD274" s="116"/>
      <c r="AE274" s="116"/>
      <c r="AF274" s="116">
        <f>SUM(AF275:AF282)</f>
        <v>0</v>
      </c>
      <c r="AG274" s="116"/>
      <c r="AH274" s="116"/>
      <c r="AI274" s="116">
        <f>SUM(AI275:AI282)</f>
        <v>0</v>
      </c>
      <c r="AJ274" s="116"/>
      <c r="AK274" s="116"/>
      <c r="AL274" s="116">
        <f>SUM(AL275:AL282)</f>
        <v>0</v>
      </c>
      <c r="AM274" s="116"/>
      <c r="AN274" s="116"/>
      <c r="AO274" s="116">
        <f>SUM(AO275:AO282)</f>
        <v>0</v>
      </c>
      <c r="AP274" s="116"/>
      <c r="AQ274" s="116"/>
      <c r="AR274" s="116">
        <f>SUM(AR275:AR282)</f>
        <v>0</v>
      </c>
      <c r="AS274" s="116"/>
      <c r="AT274" s="116"/>
      <c r="AU274" s="116">
        <f>SUM(AU275:AU282)</f>
        <v>0</v>
      </c>
      <c r="AV274" s="116"/>
      <c r="AW274" s="116"/>
      <c r="AX274" s="116">
        <f>SUM(AX275:AX282)</f>
        <v>0</v>
      </c>
      <c r="AY274" s="116"/>
      <c r="AZ274" s="116"/>
      <c r="BA274" s="116">
        <f>SUM(BA275:BA282)</f>
        <v>0</v>
      </c>
      <c r="BB274" s="116"/>
      <c r="BC274" s="116"/>
      <c r="BD274" s="116">
        <f>SUM(BD275:BD282)</f>
        <v>0</v>
      </c>
      <c r="BE274" s="116"/>
      <c r="BF274" s="116"/>
      <c r="BG274" s="116">
        <f>SUM(BG275:BG282)</f>
        <v>0</v>
      </c>
      <c r="BH274" s="116"/>
      <c r="BI274" s="116"/>
      <c r="BJ274" s="116">
        <f>SUM(BJ275:BJ282)</f>
        <v>0</v>
      </c>
      <c r="BK274" s="116"/>
      <c r="BL274" s="303"/>
      <c r="BM274" s="308"/>
      <c r="BN274" s="311"/>
    </row>
    <row r="275" s="260" customFormat="1" ht="33.95" customHeight="1" outlineLevel="5" spans="2:66">
      <c r="B275" s="172" t="s">
        <v>792</v>
      </c>
      <c r="C275" s="280" t="s">
        <v>1309</v>
      </c>
      <c r="D275" s="260" t="s">
        <v>1310</v>
      </c>
      <c r="E275" s="172" t="s">
        <v>1311</v>
      </c>
      <c r="F275" s="172"/>
      <c r="G275" s="172" t="s">
        <v>936</v>
      </c>
      <c r="H275" s="172">
        <f t="shared" ref="H275:H282" si="293">IFERROR(J275*L275*N275,0)</f>
        <v>0</v>
      </c>
      <c r="I275" s="172" t="s">
        <v>1312</v>
      </c>
      <c r="J275" s="295"/>
      <c r="K275" s="172" t="s">
        <v>1026</v>
      </c>
      <c r="L275" s="295"/>
      <c r="M275" s="172" t="s">
        <v>1189</v>
      </c>
      <c r="N275" s="172">
        <f t="shared" ref="N275:N282" si="294">COUNTA(O275:Z275)</f>
        <v>0</v>
      </c>
      <c r="O275" s="295"/>
      <c r="P275" s="314"/>
      <c r="Q275" s="314"/>
      <c r="R275" s="314"/>
      <c r="S275" s="314"/>
      <c r="T275" s="314"/>
      <c r="U275" s="314"/>
      <c r="V275" s="314"/>
      <c r="W275" s="314"/>
      <c r="X275" s="314"/>
      <c r="Y275" s="314"/>
      <c r="Z275" s="314"/>
      <c r="AA275" s="172"/>
      <c r="AB275" s="172">
        <f t="shared" ref="AB275:AB282" si="295">SUM(AC275,AF275,AI275,AL275,AO275,AR275,AU275,AX275,BA275,BD275,BG275,BJ275)</f>
        <v>0</v>
      </c>
      <c r="AC275" s="172">
        <f t="shared" ref="AC275:AC282" si="296">IF(O275="",0,$J275*$L275)</f>
        <v>0</v>
      </c>
      <c r="AD275" s="172"/>
      <c r="AE275" s="172"/>
      <c r="AF275" s="172">
        <f t="shared" ref="AF275:AF282" si="297">IF(P275="",0,$J275*$L275)</f>
        <v>0</v>
      </c>
      <c r="AG275" s="172"/>
      <c r="AH275" s="172"/>
      <c r="AI275" s="172">
        <f t="shared" ref="AI275:AI282" si="298">IF(Q275="",0,$J275*$L275)</f>
        <v>0</v>
      </c>
      <c r="AJ275" s="172"/>
      <c r="AK275" s="172"/>
      <c r="AL275" s="172">
        <f t="shared" ref="AL275:AL282" si="299">IF(R275="",0,$J275*$L275)</f>
        <v>0</v>
      </c>
      <c r="AM275" s="172"/>
      <c r="AN275" s="172"/>
      <c r="AO275" s="172">
        <f t="shared" ref="AO275:AO282" si="300">IF(S275="",0,$J275*$L275)</f>
        <v>0</v>
      </c>
      <c r="AP275" s="172"/>
      <c r="AQ275" s="172"/>
      <c r="AR275" s="172">
        <f t="shared" ref="AR275:AR282" si="301">IF(T275="",0,$J275*$L275)</f>
        <v>0</v>
      </c>
      <c r="AS275" s="172"/>
      <c r="AT275" s="172"/>
      <c r="AU275" s="172">
        <f t="shared" ref="AU275:AU282" si="302">IF(U275="",0,$J275*$L275)</f>
        <v>0</v>
      </c>
      <c r="AV275" s="172"/>
      <c r="AW275" s="172"/>
      <c r="AX275" s="172">
        <f t="shared" ref="AX275:AX282" si="303">IF(V275="",0,$J275*$L275)</f>
        <v>0</v>
      </c>
      <c r="AY275" s="172"/>
      <c r="AZ275" s="172"/>
      <c r="BA275" s="172">
        <f t="shared" ref="BA275:BA282" si="304">IF(W275="",0,$J275*$L275)</f>
        <v>0</v>
      </c>
      <c r="BB275" s="172"/>
      <c r="BC275" s="172"/>
      <c r="BD275" s="172">
        <f t="shared" ref="BD275:BD282" si="305">IF(X275="",0,$J275*$L275)</f>
        <v>0</v>
      </c>
      <c r="BE275" s="172"/>
      <c r="BF275" s="172"/>
      <c r="BG275" s="172">
        <f t="shared" ref="BG275:BG282" si="306">IF(Y275="",0,$J275*$L275)</f>
        <v>0</v>
      </c>
      <c r="BH275" s="172"/>
      <c r="BI275" s="172"/>
      <c r="BJ275" s="172">
        <f t="shared" ref="BJ275:BJ282" si="307">IF(Z275="",0,$J275*$L275)</f>
        <v>0</v>
      </c>
      <c r="BK275" s="172"/>
      <c r="BL275" s="317"/>
      <c r="BM275" s="308"/>
      <c r="BN275" s="312"/>
    </row>
    <row r="276" s="260" customFormat="1" ht="33.95" customHeight="1" outlineLevel="5" spans="2:66">
      <c r="B276" s="172" t="s">
        <v>792</v>
      </c>
      <c r="C276" s="280" t="s">
        <v>1313</v>
      </c>
      <c r="D276" s="260" t="s">
        <v>1314</v>
      </c>
      <c r="E276" s="172" t="s">
        <v>1315</v>
      </c>
      <c r="F276" s="172"/>
      <c r="G276" s="172" t="s">
        <v>936</v>
      </c>
      <c r="H276" s="172">
        <f t="shared" si="293"/>
        <v>0</v>
      </c>
      <c r="I276" s="172" t="s">
        <v>1312</v>
      </c>
      <c r="J276" s="295"/>
      <c r="K276" s="172" t="s">
        <v>1026</v>
      </c>
      <c r="L276" s="295"/>
      <c r="M276" s="172" t="s">
        <v>1189</v>
      </c>
      <c r="N276" s="172">
        <f t="shared" si="294"/>
        <v>0</v>
      </c>
      <c r="O276" s="295"/>
      <c r="P276" s="295"/>
      <c r="Q276" s="295"/>
      <c r="R276" s="295"/>
      <c r="S276" s="295"/>
      <c r="T276" s="295"/>
      <c r="U276" s="295"/>
      <c r="V276" s="295"/>
      <c r="W276" s="295"/>
      <c r="X276" s="295"/>
      <c r="Y276" s="295"/>
      <c r="Z276" s="295"/>
      <c r="AA276" s="172"/>
      <c r="AB276" s="172">
        <f t="shared" si="295"/>
        <v>0</v>
      </c>
      <c r="AC276" s="172">
        <f t="shared" si="296"/>
        <v>0</v>
      </c>
      <c r="AD276" s="172"/>
      <c r="AE276" s="172"/>
      <c r="AF276" s="172">
        <f t="shared" si="297"/>
        <v>0</v>
      </c>
      <c r="AG276" s="172"/>
      <c r="AH276" s="172"/>
      <c r="AI276" s="172">
        <f t="shared" si="298"/>
        <v>0</v>
      </c>
      <c r="AJ276" s="172"/>
      <c r="AK276" s="172"/>
      <c r="AL276" s="172">
        <f t="shared" si="299"/>
        <v>0</v>
      </c>
      <c r="AM276" s="172"/>
      <c r="AN276" s="172"/>
      <c r="AO276" s="172">
        <f t="shared" si="300"/>
        <v>0</v>
      </c>
      <c r="AP276" s="172"/>
      <c r="AQ276" s="172"/>
      <c r="AR276" s="172">
        <f t="shared" si="301"/>
        <v>0</v>
      </c>
      <c r="AS276" s="172"/>
      <c r="AT276" s="172"/>
      <c r="AU276" s="172">
        <f t="shared" si="302"/>
        <v>0</v>
      </c>
      <c r="AV276" s="172"/>
      <c r="AW276" s="172"/>
      <c r="AX276" s="172">
        <f t="shared" si="303"/>
        <v>0</v>
      </c>
      <c r="AY276" s="172"/>
      <c r="AZ276" s="172"/>
      <c r="BA276" s="172">
        <f t="shared" si="304"/>
        <v>0</v>
      </c>
      <c r="BB276" s="172"/>
      <c r="BC276" s="172"/>
      <c r="BD276" s="172">
        <f t="shared" si="305"/>
        <v>0</v>
      </c>
      <c r="BE276" s="172"/>
      <c r="BF276" s="172"/>
      <c r="BG276" s="172">
        <f t="shared" si="306"/>
        <v>0</v>
      </c>
      <c r="BH276" s="172"/>
      <c r="BI276" s="172"/>
      <c r="BJ276" s="172">
        <f t="shared" si="307"/>
        <v>0</v>
      </c>
      <c r="BK276" s="172"/>
      <c r="BL276" s="317"/>
      <c r="BM276" s="308"/>
      <c r="BN276" s="312"/>
    </row>
    <row r="277" s="260" customFormat="1" ht="33.95" customHeight="1" outlineLevel="5" spans="2:66">
      <c r="B277" s="172" t="s">
        <v>792</v>
      </c>
      <c r="C277" s="280" t="s">
        <v>1316</v>
      </c>
      <c r="D277" s="260" t="s">
        <v>1317</v>
      </c>
      <c r="E277" s="172" t="s">
        <v>1318</v>
      </c>
      <c r="F277" s="172"/>
      <c r="G277" s="172" t="s">
        <v>936</v>
      </c>
      <c r="H277" s="172">
        <f t="shared" si="293"/>
        <v>0</v>
      </c>
      <c r="I277" s="172" t="s">
        <v>1312</v>
      </c>
      <c r="J277" s="295"/>
      <c r="K277" s="172" t="s">
        <v>1026</v>
      </c>
      <c r="L277" s="295"/>
      <c r="M277" s="172" t="s">
        <v>1189</v>
      </c>
      <c r="N277" s="172">
        <f t="shared" si="294"/>
        <v>0</v>
      </c>
      <c r="O277" s="295"/>
      <c r="P277" s="295"/>
      <c r="Q277" s="295"/>
      <c r="R277" s="295"/>
      <c r="S277" s="295"/>
      <c r="T277" s="295"/>
      <c r="U277" s="295"/>
      <c r="V277" s="295"/>
      <c r="W277" s="295"/>
      <c r="X277" s="295"/>
      <c r="Y277" s="295"/>
      <c r="Z277" s="295"/>
      <c r="AA277" s="172"/>
      <c r="AB277" s="172">
        <f t="shared" si="295"/>
        <v>0</v>
      </c>
      <c r="AC277" s="172">
        <f t="shared" si="296"/>
        <v>0</v>
      </c>
      <c r="AD277" s="172"/>
      <c r="AE277" s="172"/>
      <c r="AF277" s="172">
        <f t="shared" si="297"/>
        <v>0</v>
      </c>
      <c r="AG277" s="172"/>
      <c r="AH277" s="172"/>
      <c r="AI277" s="172">
        <f t="shared" si="298"/>
        <v>0</v>
      </c>
      <c r="AJ277" s="172"/>
      <c r="AK277" s="172"/>
      <c r="AL277" s="172">
        <f t="shared" si="299"/>
        <v>0</v>
      </c>
      <c r="AM277" s="172"/>
      <c r="AN277" s="172"/>
      <c r="AO277" s="172">
        <f t="shared" si="300"/>
        <v>0</v>
      </c>
      <c r="AP277" s="172"/>
      <c r="AQ277" s="172"/>
      <c r="AR277" s="172">
        <f t="shared" si="301"/>
        <v>0</v>
      </c>
      <c r="AS277" s="172"/>
      <c r="AT277" s="172"/>
      <c r="AU277" s="172">
        <f t="shared" si="302"/>
        <v>0</v>
      </c>
      <c r="AV277" s="172"/>
      <c r="AW277" s="172"/>
      <c r="AX277" s="172">
        <f t="shared" si="303"/>
        <v>0</v>
      </c>
      <c r="AY277" s="172"/>
      <c r="AZ277" s="172"/>
      <c r="BA277" s="172">
        <f t="shared" si="304"/>
        <v>0</v>
      </c>
      <c r="BB277" s="172"/>
      <c r="BC277" s="172"/>
      <c r="BD277" s="172">
        <f t="shared" si="305"/>
        <v>0</v>
      </c>
      <c r="BE277" s="172"/>
      <c r="BF277" s="172"/>
      <c r="BG277" s="172">
        <f t="shared" si="306"/>
        <v>0</v>
      </c>
      <c r="BH277" s="172"/>
      <c r="BI277" s="172"/>
      <c r="BJ277" s="172">
        <f t="shared" si="307"/>
        <v>0</v>
      </c>
      <c r="BK277" s="172"/>
      <c r="BL277" s="317"/>
      <c r="BM277" s="308"/>
      <c r="BN277" s="312"/>
    </row>
    <row r="278" s="260" customFormat="1" ht="33.95" customHeight="1" outlineLevel="5" spans="2:66">
      <c r="B278" s="172" t="s">
        <v>792</v>
      </c>
      <c r="C278" s="280" t="s">
        <v>1319</v>
      </c>
      <c r="D278" s="260" t="s">
        <v>1320</v>
      </c>
      <c r="E278" s="172" t="s">
        <v>1321</v>
      </c>
      <c r="F278" s="172"/>
      <c r="G278" s="172" t="s">
        <v>936</v>
      </c>
      <c r="H278" s="172">
        <f t="shared" si="293"/>
        <v>0</v>
      </c>
      <c r="I278" s="172" t="s">
        <v>1312</v>
      </c>
      <c r="J278" s="295"/>
      <c r="K278" s="172" t="s">
        <v>1026</v>
      </c>
      <c r="L278" s="295"/>
      <c r="M278" s="172" t="s">
        <v>1189</v>
      </c>
      <c r="N278" s="172">
        <f t="shared" si="294"/>
        <v>0</v>
      </c>
      <c r="O278" s="295"/>
      <c r="P278" s="295"/>
      <c r="Q278" s="295"/>
      <c r="R278" s="295"/>
      <c r="S278" s="295"/>
      <c r="T278" s="295"/>
      <c r="U278" s="295"/>
      <c r="V278" s="295"/>
      <c r="W278" s="295"/>
      <c r="X278" s="295"/>
      <c r="Y278" s="295"/>
      <c r="Z278" s="295"/>
      <c r="AA278" s="172"/>
      <c r="AB278" s="172">
        <f t="shared" si="295"/>
        <v>0</v>
      </c>
      <c r="AC278" s="172">
        <f t="shared" si="296"/>
        <v>0</v>
      </c>
      <c r="AD278" s="172"/>
      <c r="AE278" s="172"/>
      <c r="AF278" s="172">
        <f t="shared" si="297"/>
        <v>0</v>
      </c>
      <c r="AG278" s="172"/>
      <c r="AH278" s="172"/>
      <c r="AI278" s="172">
        <f t="shared" si="298"/>
        <v>0</v>
      </c>
      <c r="AJ278" s="172"/>
      <c r="AK278" s="172"/>
      <c r="AL278" s="172">
        <f t="shared" si="299"/>
        <v>0</v>
      </c>
      <c r="AM278" s="172"/>
      <c r="AN278" s="172"/>
      <c r="AO278" s="172">
        <f t="shared" si="300"/>
        <v>0</v>
      </c>
      <c r="AP278" s="172"/>
      <c r="AQ278" s="172"/>
      <c r="AR278" s="172">
        <f t="shared" si="301"/>
        <v>0</v>
      </c>
      <c r="AS278" s="172"/>
      <c r="AT278" s="172"/>
      <c r="AU278" s="172">
        <f t="shared" si="302"/>
        <v>0</v>
      </c>
      <c r="AV278" s="172"/>
      <c r="AW278" s="172"/>
      <c r="AX278" s="172">
        <f t="shared" si="303"/>
        <v>0</v>
      </c>
      <c r="AY278" s="172"/>
      <c r="AZ278" s="172"/>
      <c r="BA278" s="172">
        <f t="shared" si="304"/>
        <v>0</v>
      </c>
      <c r="BB278" s="172"/>
      <c r="BC278" s="172"/>
      <c r="BD278" s="172">
        <f t="shared" si="305"/>
        <v>0</v>
      </c>
      <c r="BE278" s="172"/>
      <c r="BF278" s="172"/>
      <c r="BG278" s="172">
        <f t="shared" si="306"/>
        <v>0</v>
      </c>
      <c r="BH278" s="172"/>
      <c r="BI278" s="172"/>
      <c r="BJ278" s="172">
        <f t="shared" si="307"/>
        <v>0</v>
      </c>
      <c r="BK278" s="172"/>
      <c r="BL278" s="317"/>
      <c r="BM278" s="308"/>
      <c r="BN278" s="312"/>
    </row>
    <row r="279" s="260" customFormat="1" ht="33.95" customHeight="1" outlineLevel="5" spans="2:66">
      <c r="B279" s="172" t="s">
        <v>792</v>
      </c>
      <c r="C279" s="280" t="s">
        <v>1322</v>
      </c>
      <c r="D279" s="260" t="s">
        <v>1323</v>
      </c>
      <c r="E279" s="172" t="s">
        <v>1324</v>
      </c>
      <c r="F279" s="172"/>
      <c r="G279" s="172" t="s">
        <v>936</v>
      </c>
      <c r="H279" s="172">
        <f t="shared" si="293"/>
        <v>0</v>
      </c>
      <c r="I279" s="172" t="s">
        <v>1312</v>
      </c>
      <c r="J279" s="295"/>
      <c r="K279" s="172" t="s">
        <v>1026</v>
      </c>
      <c r="L279" s="295"/>
      <c r="M279" s="172" t="s">
        <v>1189</v>
      </c>
      <c r="N279" s="172">
        <f t="shared" si="294"/>
        <v>0</v>
      </c>
      <c r="O279" s="295"/>
      <c r="P279" s="295"/>
      <c r="Q279" s="295"/>
      <c r="R279" s="295"/>
      <c r="S279" s="295"/>
      <c r="T279" s="295"/>
      <c r="U279" s="295"/>
      <c r="V279" s="295"/>
      <c r="W279" s="295"/>
      <c r="X279" s="295"/>
      <c r="Y279" s="295"/>
      <c r="Z279" s="295"/>
      <c r="AA279" s="172"/>
      <c r="AB279" s="172">
        <f t="shared" si="295"/>
        <v>0</v>
      </c>
      <c r="AC279" s="172">
        <f t="shared" si="296"/>
        <v>0</v>
      </c>
      <c r="AD279" s="172"/>
      <c r="AE279" s="172"/>
      <c r="AF279" s="172">
        <f t="shared" si="297"/>
        <v>0</v>
      </c>
      <c r="AG279" s="172"/>
      <c r="AH279" s="172"/>
      <c r="AI279" s="172">
        <f t="shared" si="298"/>
        <v>0</v>
      </c>
      <c r="AJ279" s="172"/>
      <c r="AK279" s="172"/>
      <c r="AL279" s="172">
        <f t="shared" si="299"/>
        <v>0</v>
      </c>
      <c r="AM279" s="172"/>
      <c r="AN279" s="172"/>
      <c r="AO279" s="172">
        <f t="shared" si="300"/>
        <v>0</v>
      </c>
      <c r="AP279" s="172"/>
      <c r="AQ279" s="172"/>
      <c r="AR279" s="172">
        <f t="shared" si="301"/>
        <v>0</v>
      </c>
      <c r="AS279" s="172"/>
      <c r="AT279" s="172"/>
      <c r="AU279" s="172">
        <f t="shared" si="302"/>
        <v>0</v>
      </c>
      <c r="AV279" s="172"/>
      <c r="AW279" s="172"/>
      <c r="AX279" s="172">
        <f t="shared" si="303"/>
        <v>0</v>
      </c>
      <c r="AY279" s="172"/>
      <c r="AZ279" s="172"/>
      <c r="BA279" s="172">
        <f t="shared" si="304"/>
        <v>0</v>
      </c>
      <c r="BB279" s="172"/>
      <c r="BC279" s="172"/>
      <c r="BD279" s="172">
        <f t="shared" si="305"/>
        <v>0</v>
      </c>
      <c r="BE279" s="172"/>
      <c r="BF279" s="172"/>
      <c r="BG279" s="172">
        <f t="shared" si="306"/>
        <v>0</v>
      </c>
      <c r="BH279" s="172"/>
      <c r="BI279" s="172"/>
      <c r="BJ279" s="172">
        <f t="shared" si="307"/>
        <v>0</v>
      </c>
      <c r="BK279" s="172"/>
      <c r="BL279" s="317"/>
      <c r="BM279" s="308"/>
      <c r="BN279" s="312"/>
    </row>
    <row r="280" s="260" customFormat="1" ht="33.95" customHeight="1" outlineLevel="5" spans="2:66">
      <c r="B280" s="172" t="s">
        <v>792</v>
      </c>
      <c r="C280" s="280" t="s">
        <v>1325</v>
      </c>
      <c r="D280" s="260" t="s">
        <v>1326</v>
      </c>
      <c r="E280" s="172" t="s">
        <v>1327</v>
      </c>
      <c r="F280" s="172"/>
      <c r="G280" s="172" t="s">
        <v>936</v>
      </c>
      <c r="H280" s="172">
        <f t="shared" si="293"/>
        <v>0</v>
      </c>
      <c r="I280" s="172" t="s">
        <v>1312</v>
      </c>
      <c r="J280" s="295"/>
      <c r="K280" s="172" t="s">
        <v>1026</v>
      </c>
      <c r="L280" s="295"/>
      <c r="M280" s="172" t="s">
        <v>1189</v>
      </c>
      <c r="N280" s="172">
        <f t="shared" si="294"/>
        <v>0</v>
      </c>
      <c r="O280" s="295"/>
      <c r="P280" s="295"/>
      <c r="Q280" s="295"/>
      <c r="R280" s="295"/>
      <c r="S280" s="295"/>
      <c r="T280" s="295"/>
      <c r="U280" s="295"/>
      <c r="V280" s="295"/>
      <c r="W280" s="295"/>
      <c r="X280" s="295"/>
      <c r="Y280" s="295"/>
      <c r="Z280" s="295"/>
      <c r="AA280" s="172"/>
      <c r="AB280" s="172">
        <f t="shared" si="295"/>
        <v>0</v>
      </c>
      <c r="AC280" s="172">
        <f t="shared" si="296"/>
        <v>0</v>
      </c>
      <c r="AD280" s="172"/>
      <c r="AE280" s="172"/>
      <c r="AF280" s="172">
        <f t="shared" si="297"/>
        <v>0</v>
      </c>
      <c r="AG280" s="172"/>
      <c r="AH280" s="172"/>
      <c r="AI280" s="172">
        <f t="shared" si="298"/>
        <v>0</v>
      </c>
      <c r="AJ280" s="172"/>
      <c r="AK280" s="172"/>
      <c r="AL280" s="172">
        <f t="shared" si="299"/>
        <v>0</v>
      </c>
      <c r="AM280" s="172"/>
      <c r="AN280" s="172"/>
      <c r="AO280" s="172">
        <f t="shared" si="300"/>
        <v>0</v>
      </c>
      <c r="AP280" s="172"/>
      <c r="AQ280" s="172"/>
      <c r="AR280" s="172">
        <f t="shared" si="301"/>
        <v>0</v>
      </c>
      <c r="AS280" s="172"/>
      <c r="AT280" s="172"/>
      <c r="AU280" s="172">
        <f t="shared" si="302"/>
        <v>0</v>
      </c>
      <c r="AV280" s="172"/>
      <c r="AW280" s="172"/>
      <c r="AX280" s="172">
        <f t="shared" si="303"/>
        <v>0</v>
      </c>
      <c r="AY280" s="172"/>
      <c r="AZ280" s="172"/>
      <c r="BA280" s="172">
        <f t="shared" si="304"/>
        <v>0</v>
      </c>
      <c r="BB280" s="172"/>
      <c r="BC280" s="172"/>
      <c r="BD280" s="172">
        <f t="shared" si="305"/>
        <v>0</v>
      </c>
      <c r="BE280" s="172"/>
      <c r="BF280" s="172"/>
      <c r="BG280" s="172">
        <f t="shared" si="306"/>
        <v>0</v>
      </c>
      <c r="BH280" s="172"/>
      <c r="BI280" s="172"/>
      <c r="BJ280" s="172">
        <f t="shared" si="307"/>
        <v>0</v>
      </c>
      <c r="BK280" s="172"/>
      <c r="BL280" s="317"/>
      <c r="BM280" s="308"/>
      <c r="BN280" s="312"/>
    </row>
    <row r="281" s="260" customFormat="1" ht="33.95" customHeight="1" outlineLevel="5" spans="2:66">
      <c r="B281" s="172" t="s">
        <v>792</v>
      </c>
      <c r="C281" s="280" t="s">
        <v>1328</v>
      </c>
      <c r="D281" s="260" t="s">
        <v>1329</v>
      </c>
      <c r="E281" s="172" t="s">
        <v>1330</v>
      </c>
      <c r="F281" s="172"/>
      <c r="G281" s="172" t="s">
        <v>936</v>
      </c>
      <c r="H281" s="172">
        <f t="shared" si="293"/>
        <v>0</v>
      </c>
      <c r="I281" s="172" t="s">
        <v>1312</v>
      </c>
      <c r="J281" s="295"/>
      <c r="K281" s="172" t="s">
        <v>1026</v>
      </c>
      <c r="L281" s="295"/>
      <c r="M281" s="172" t="s">
        <v>1189</v>
      </c>
      <c r="N281" s="172">
        <f t="shared" si="294"/>
        <v>0</v>
      </c>
      <c r="O281" s="295"/>
      <c r="P281" s="295"/>
      <c r="Q281" s="295"/>
      <c r="R281" s="295"/>
      <c r="S281" s="295"/>
      <c r="T281" s="295"/>
      <c r="U281" s="295"/>
      <c r="V281" s="295"/>
      <c r="W281" s="295"/>
      <c r="X281" s="295"/>
      <c r="Y281" s="295"/>
      <c r="Z281" s="295"/>
      <c r="AA281" s="172"/>
      <c r="AB281" s="172">
        <f t="shared" si="295"/>
        <v>0</v>
      </c>
      <c r="AC281" s="172">
        <f t="shared" si="296"/>
        <v>0</v>
      </c>
      <c r="AD281" s="172"/>
      <c r="AE281" s="172"/>
      <c r="AF281" s="172">
        <f t="shared" si="297"/>
        <v>0</v>
      </c>
      <c r="AG281" s="172"/>
      <c r="AH281" s="172"/>
      <c r="AI281" s="172">
        <f t="shared" si="298"/>
        <v>0</v>
      </c>
      <c r="AJ281" s="172"/>
      <c r="AK281" s="172"/>
      <c r="AL281" s="172">
        <f t="shared" si="299"/>
        <v>0</v>
      </c>
      <c r="AM281" s="172"/>
      <c r="AN281" s="172"/>
      <c r="AO281" s="172">
        <f t="shared" si="300"/>
        <v>0</v>
      </c>
      <c r="AP281" s="172"/>
      <c r="AQ281" s="172"/>
      <c r="AR281" s="172">
        <f t="shared" si="301"/>
        <v>0</v>
      </c>
      <c r="AS281" s="172"/>
      <c r="AT281" s="172"/>
      <c r="AU281" s="172">
        <f t="shared" si="302"/>
        <v>0</v>
      </c>
      <c r="AV281" s="172"/>
      <c r="AW281" s="172"/>
      <c r="AX281" s="172">
        <f t="shared" si="303"/>
        <v>0</v>
      </c>
      <c r="AY281" s="172"/>
      <c r="AZ281" s="172"/>
      <c r="BA281" s="172">
        <f t="shared" si="304"/>
        <v>0</v>
      </c>
      <c r="BB281" s="172"/>
      <c r="BC281" s="172"/>
      <c r="BD281" s="172">
        <f t="shared" si="305"/>
        <v>0</v>
      </c>
      <c r="BE281" s="172"/>
      <c r="BF281" s="172"/>
      <c r="BG281" s="172">
        <f t="shared" si="306"/>
        <v>0</v>
      </c>
      <c r="BH281" s="172"/>
      <c r="BI281" s="172"/>
      <c r="BJ281" s="172">
        <f t="shared" si="307"/>
        <v>0</v>
      </c>
      <c r="BK281" s="172"/>
      <c r="BL281" s="317"/>
      <c r="BM281" s="308"/>
      <c r="BN281" s="312"/>
    </row>
    <row r="282" s="260" customFormat="1" ht="33.95" customHeight="1" outlineLevel="5" spans="2:66">
      <c r="B282" s="172" t="s">
        <v>792</v>
      </c>
      <c r="C282" s="280" t="s">
        <v>1331</v>
      </c>
      <c r="D282" s="260" t="s">
        <v>1332</v>
      </c>
      <c r="E282" s="172" t="s">
        <v>1333</v>
      </c>
      <c r="F282" s="172"/>
      <c r="G282" s="172" t="s">
        <v>936</v>
      </c>
      <c r="H282" s="172">
        <f t="shared" si="293"/>
        <v>0</v>
      </c>
      <c r="I282" s="172" t="s">
        <v>1312</v>
      </c>
      <c r="J282" s="295"/>
      <c r="K282" s="172" t="s">
        <v>1026</v>
      </c>
      <c r="L282" s="295"/>
      <c r="M282" s="172" t="s">
        <v>1189</v>
      </c>
      <c r="N282" s="172">
        <f t="shared" si="294"/>
        <v>0</v>
      </c>
      <c r="O282" s="295"/>
      <c r="P282" s="313"/>
      <c r="Q282" s="313"/>
      <c r="R282" s="313"/>
      <c r="S282" s="313"/>
      <c r="T282" s="313"/>
      <c r="U282" s="313"/>
      <c r="V282" s="313"/>
      <c r="W282" s="313"/>
      <c r="X282" s="313"/>
      <c r="Y282" s="313"/>
      <c r="Z282" s="313"/>
      <c r="AA282" s="172"/>
      <c r="AB282" s="172">
        <f t="shared" si="295"/>
        <v>0</v>
      </c>
      <c r="AC282" s="172">
        <f t="shared" si="296"/>
        <v>0</v>
      </c>
      <c r="AD282" s="172"/>
      <c r="AE282" s="172"/>
      <c r="AF282" s="172">
        <f t="shared" si="297"/>
        <v>0</v>
      </c>
      <c r="AG282" s="172"/>
      <c r="AH282" s="172"/>
      <c r="AI282" s="172">
        <f t="shared" si="298"/>
        <v>0</v>
      </c>
      <c r="AJ282" s="172"/>
      <c r="AK282" s="172"/>
      <c r="AL282" s="172">
        <f t="shared" si="299"/>
        <v>0</v>
      </c>
      <c r="AM282" s="172"/>
      <c r="AN282" s="172"/>
      <c r="AO282" s="172">
        <f t="shared" si="300"/>
        <v>0</v>
      </c>
      <c r="AP282" s="172"/>
      <c r="AQ282" s="172"/>
      <c r="AR282" s="172">
        <f t="shared" si="301"/>
        <v>0</v>
      </c>
      <c r="AS282" s="172"/>
      <c r="AT282" s="172"/>
      <c r="AU282" s="172">
        <f t="shared" si="302"/>
        <v>0</v>
      </c>
      <c r="AV282" s="172"/>
      <c r="AW282" s="172"/>
      <c r="AX282" s="172">
        <f t="shared" si="303"/>
        <v>0</v>
      </c>
      <c r="AY282" s="172"/>
      <c r="AZ282" s="172"/>
      <c r="BA282" s="172">
        <f t="shared" si="304"/>
        <v>0</v>
      </c>
      <c r="BB282" s="172"/>
      <c r="BC282" s="172"/>
      <c r="BD282" s="172">
        <f t="shared" si="305"/>
        <v>0</v>
      </c>
      <c r="BE282" s="172"/>
      <c r="BF282" s="172"/>
      <c r="BG282" s="172">
        <f t="shared" si="306"/>
        <v>0</v>
      </c>
      <c r="BH282" s="172"/>
      <c r="BI282" s="172"/>
      <c r="BJ282" s="172">
        <f t="shared" si="307"/>
        <v>0</v>
      </c>
      <c r="BK282" s="172"/>
      <c r="BL282" s="317"/>
      <c r="BM282" s="308"/>
      <c r="BN282" s="312"/>
    </row>
    <row r="283" s="115" customFormat="1" ht="33.95" customHeight="1" outlineLevel="4" spans="2:66">
      <c r="B283" s="116" t="s">
        <v>787</v>
      </c>
      <c r="C283" s="117" t="s">
        <v>1334</v>
      </c>
      <c r="D283" s="115" t="s">
        <v>1335</v>
      </c>
      <c r="E283" s="116" t="s">
        <v>1336</v>
      </c>
      <c r="F283" s="116"/>
      <c r="G283" s="116"/>
      <c r="H283" s="116">
        <f>SUM(H284:H286)</f>
        <v>0</v>
      </c>
      <c r="I283" s="116"/>
      <c r="J283" s="116"/>
      <c r="K283" s="116"/>
      <c r="L283" s="116"/>
      <c r="M283" s="116"/>
      <c r="N283" s="116"/>
      <c r="O283" s="116"/>
      <c r="P283" s="286"/>
      <c r="Q283" s="286"/>
      <c r="R283" s="286"/>
      <c r="S283" s="286"/>
      <c r="T283" s="286"/>
      <c r="U283" s="286"/>
      <c r="V283" s="286"/>
      <c r="W283" s="286"/>
      <c r="X283" s="286"/>
      <c r="Y283" s="286"/>
      <c r="Z283" s="286"/>
      <c r="AA283" s="286"/>
      <c r="AB283" s="116">
        <f>SUM(AB284:AB286)</f>
        <v>0</v>
      </c>
      <c r="AC283" s="116">
        <f>SUM(AC284:AC286)</f>
        <v>0</v>
      </c>
      <c r="AD283" s="116"/>
      <c r="AE283" s="116"/>
      <c r="AF283" s="116">
        <f>SUM(AF284:AF286)</f>
        <v>0</v>
      </c>
      <c r="AG283" s="116"/>
      <c r="AH283" s="116"/>
      <c r="AI283" s="116">
        <f>SUM(AI284:AI286)</f>
        <v>0</v>
      </c>
      <c r="AJ283" s="116"/>
      <c r="AK283" s="116"/>
      <c r="AL283" s="116">
        <f>SUM(AL284:AL286)</f>
        <v>0</v>
      </c>
      <c r="AM283" s="116"/>
      <c r="AN283" s="116"/>
      <c r="AO283" s="116">
        <f>SUM(AO284:AO286)</f>
        <v>0</v>
      </c>
      <c r="AP283" s="116"/>
      <c r="AQ283" s="116"/>
      <c r="AR283" s="116">
        <f>SUM(AR284:AR286)</f>
        <v>0</v>
      </c>
      <c r="AS283" s="116"/>
      <c r="AT283" s="116"/>
      <c r="AU283" s="116">
        <f>SUM(AU284:AU286)</f>
        <v>0</v>
      </c>
      <c r="AV283" s="116"/>
      <c r="AW283" s="116"/>
      <c r="AX283" s="116">
        <f>SUM(AX284:AX286)</f>
        <v>0</v>
      </c>
      <c r="AY283" s="116"/>
      <c r="AZ283" s="116"/>
      <c r="BA283" s="116">
        <f>SUM(BA284:BA286)</f>
        <v>0</v>
      </c>
      <c r="BB283" s="116"/>
      <c r="BC283" s="116"/>
      <c r="BD283" s="116">
        <f>SUM(BD284:BD286)</f>
        <v>0</v>
      </c>
      <c r="BE283" s="116"/>
      <c r="BF283" s="116"/>
      <c r="BG283" s="116">
        <f>SUM(BG284:BG286)</f>
        <v>0</v>
      </c>
      <c r="BH283" s="116"/>
      <c r="BI283" s="116"/>
      <c r="BJ283" s="116">
        <f>SUM(BJ284:BJ286)</f>
        <v>0</v>
      </c>
      <c r="BK283" s="116"/>
      <c r="BL283" s="303"/>
      <c r="BM283" s="308"/>
      <c r="BN283" s="311"/>
    </row>
    <row r="284" s="260" customFormat="1" ht="33.95" customHeight="1" outlineLevel="5" spans="2:66">
      <c r="B284" s="172" t="s">
        <v>792</v>
      </c>
      <c r="C284" s="280" t="s">
        <v>1337</v>
      </c>
      <c r="D284" s="260" t="s">
        <v>1338</v>
      </c>
      <c r="E284" s="172" t="s">
        <v>1339</v>
      </c>
      <c r="F284" s="172"/>
      <c r="G284" s="172" t="s">
        <v>936</v>
      </c>
      <c r="H284" s="172">
        <f t="shared" ref="H284:H290" si="308">IFERROR(J284*L284*N284,0)</f>
        <v>0</v>
      </c>
      <c r="I284" s="172" t="s">
        <v>1340</v>
      </c>
      <c r="J284" s="295"/>
      <c r="K284" s="172" t="s">
        <v>1341</v>
      </c>
      <c r="L284" s="295"/>
      <c r="M284" s="172" t="s">
        <v>1342</v>
      </c>
      <c r="N284" s="172">
        <f t="shared" ref="N284:N290" si="309">COUNTA(O284:Z284)</f>
        <v>0</v>
      </c>
      <c r="O284" s="295"/>
      <c r="P284" s="314"/>
      <c r="Q284" s="314"/>
      <c r="R284" s="314"/>
      <c r="S284" s="314"/>
      <c r="T284" s="314"/>
      <c r="U284" s="314"/>
      <c r="V284" s="314"/>
      <c r="W284" s="314"/>
      <c r="X284" s="314"/>
      <c r="Y284" s="314"/>
      <c r="Z284" s="314"/>
      <c r="AA284" s="172"/>
      <c r="AB284" s="172">
        <f t="shared" ref="AB284:AB290" si="310">SUM(AC284,AF284,AI284,AL284,AO284,AR284,AU284,AX284,BA284,BD284,BG284,BJ284)</f>
        <v>0</v>
      </c>
      <c r="AC284" s="172">
        <f t="shared" ref="AC284:AC290" si="311">IF(O284="",0,$J284*$L284)</f>
        <v>0</v>
      </c>
      <c r="AD284" s="172"/>
      <c r="AE284" s="172"/>
      <c r="AF284" s="172">
        <f t="shared" ref="AF284:AF290" si="312">IF(P284="",0,$J284*$L284)</f>
        <v>0</v>
      </c>
      <c r="AG284" s="172"/>
      <c r="AH284" s="172"/>
      <c r="AI284" s="172">
        <f t="shared" ref="AI284:AI290" si="313">IF(Q284="",0,$J284*$L284)</f>
        <v>0</v>
      </c>
      <c r="AJ284" s="172"/>
      <c r="AK284" s="172"/>
      <c r="AL284" s="172">
        <f t="shared" ref="AL284:AL290" si="314">IF(R284="",0,$J284*$L284)</f>
        <v>0</v>
      </c>
      <c r="AM284" s="172"/>
      <c r="AN284" s="172"/>
      <c r="AO284" s="172">
        <f t="shared" ref="AO284:AO290" si="315">IF(S284="",0,$J284*$L284)</f>
        <v>0</v>
      </c>
      <c r="AP284" s="172"/>
      <c r="AQ284" s="172"/>
      <c r="AR284" s="172">
        <f t="shared" ref="AR284:AR290" si="316">IF(T284="",0,$J284*$L284)</f>
        <v>0</v>
      </c>
      <c r="AS284" s="172"/>
      <c r="AT284" s="172"/>
      <c r="AU284" s="172">
        <f t="shared" ref="AU284:AU290" si="317">IF(U284="",0,$J284*$L284)</f>
        <v>0</v>
      </c>
      <c r="AV284" s="172"/>
      <c r="AW284" s="172"/>
      <c r="AX284" s="172">
        <f t="shared" ref="AX284:AX290" si="318">IF(V284="",0,$J284*$L284)</f>
        <v>0</v>
      </c>
      <c r="AY284" s="172"/>
      <c r="AZ284" s="172"/>
      <c r="BA284" s="172">
        <f t="shared" ref="BA284:BA290" si="319">IF(W284="",0,$J284*$L284)</f>
        <v>0</v>
      </c>
      <c r="BB284" s="172"/>
      <c r="BC284" s="172"/>
      <c r="BD284" s="172">
        <f t="shared" ref="BD284:BD290" si="320">IF(X284="",0,$J284*$L284)</f>
        <v>0</v>
      </c>
      <c r="BE284" s="172"/>
      <c r="BF284" s="172"/>
      <c r="BG284" s="172">
        <f t="shared" ref="BG284:BG290" si="321">IF(Y284="",0,$J284*$L284)</f>
        <v>0</v>
      </c>
      <c r="BH284" s="172"/>
      <c r="BI284" s="172"/>
      <c r="BJ284" s="172">
        <f t="shared" ref="BJ284:BJ290" si="322">IF(Z284="",0,$J284*$L284)</f>
        <v>0</v>
      </c>
      <c r="BK284" s="172"/>
      <c r="BL284" s="317"/>
      <c r="BM284" s="308"/>
      <c r="BN284" s="312"/>
    </row>
    <row r="285" s="260" customFormat="1" ht="33.95" customHeight="1" outlineLevel="5" spans="2:66">
      <c r="B285" s="172" t="s">
        <v>792</v>
      </c>
      <c r="C285" s="280" t="s">
        <v>1343</v>
      </c>
      <c r="D285" s="260" t="s">
        <v>1344</v>
      </c>
      <c r="E285" s="172" t="s">
        <v>1345</v>
      </c>
      <c r="F285" s="172"/>
      <c r="G285" s="172" t="s">
        <v>936</v>
      </c>
      <c r="H285" s="172">
        <f t="shared" si="308"/>
        <v>0</v>
      </c>
      <c r="I285" s="172" t="s">
        <v>1340</v>
      </c>
      <c r="J285" s="295"/>
      <c r="K285" s="172" t="s">
        <v>1341</v>
      </c>
      <c r="L285" s="295"/>
      <c r="M285" s="172" t="s">
        <v>1342</v>
      </c>
      <c r="N285" s="172">
        <f t="shared" si="309"/>
        <v>0</v>
      </c>
      <c r="O285" s="295"/>
      <c r="P285" s="295"/>
      <c r="Q285" s="295"/>
      <c r="R285" s="295"/>
      <c r="S285" s="295"/>
      <c r="T285" s="295"/>
      <c r="U285" s="295"/>
      <c r="V285" s="295"/>
      <c r="W285" s="295"/>
      <c r="X285" s="295"/>
      <c r="Y285" s="295"/>
      <c r="Z285" s="295"/>
      <c r="AA285" s="172"/>
      <c r="AB285" s="172">
        <f t="shared" si="310"/>
        <v>0</v>
      </c>
      <c r="AC285" s="172">
        <f t="shared" si="311"/>
        <v>0</v>
      </c>
      <c r="AD285" s="172"/>
      <c r="AE285" s="172"/>
      <c r="AF285" s="172">
        <f t="shared" si="312"/>
        <v>0</v>
      </c>
      <c r="AG285" s="172"/>
      <c r="AH285" s="172"/>
      <c r="AI285" s="172">
        <f t="shared" si="313"/>
        <v>0</v>
      </c>
      <c r="AJ285" s="172"/>
      <c r="AK285" s="172"/>
      <c r="AL285" s="172">
        <f t="shared" si="314"/>
        <v>0</v>
      </c>
      <c r="AM285" s="172"/>
      <c r="AN285" s="172"/>
      <c r="AO285" s="172">
        <f t="shared" si="315"/>
        <v>0</v>
      </c>
      <c r="AP285" s="172"/>
      <c r="AQ285" s="172"/>
      <c r="AR285" s="172">
        <f t="shared" si="316"/>
        <v>0</v>
      </c>
      <c r="AS285" s="172"/>
      <c r="AT285" s="172"/>
      <c r="AU285" s="172">
        <f t="shared" si="317"/>
        <v>0</v>
      </c>
      <c r="AV285" s="172"/>
      <c r="AW285" s="172"/>
      <c r="AX285" s="172">
        <f t="shared" si="318"/>
        <v>0</v>
      </c>
      <c r="AY285" s="172"/>
      <c r="AZ285" s="172"/>
      <c r="BA285" s="172">
        <f t="shared" si="319"/>
        <v>0</v>
      </c>
      <c r="BB285" s="172"/>
      <c r="BC285" s="172"/>
      <c r="BD285" s="172">
        <f t="shared" si="320"/>
        <v>0</v>
      </c>
      <c r="BE285" s="172"/>
      <c r="BF285" s="172"/>
      <c r="BG285" s="172">
        <f t="shared" si="321"/>
        <v>0</v>
      </c>
      <c r="BH285" s="172"/>
      <c r="BI285" s="172"/>
      <c r="BJ285" s="172">
        <f t="shared" si="322"/>
        <v>0</v>
      </c>
      <c r="BK285" s="172"/>
      <c r="BL285" s="317"/>
      <c r="BM285" s="308"/>
      <c r="BN285" s="312"/>
    </row>
    <row r="286" s="260" customFormat="1" ht="33.95" customHeight="1" outlineLevel="5" spans="2:66">
      <c r="B286" s="172" t="s">
        <v>792</v>
      </c>
      <c r="C286" s="280" t="s">
        <v>1346</v>
      </c>
      <c r="D286" s="260" t="s">
        <v>1347</v>
      </c>
      <c r="E286" s="172" t="s">
        <v>1348</v>
      </c>
      <c r="F286" s="172"/>
      <c r="G286" s="172" t="s">
        <v>936</v>
      </c>
      <c r="H286" s="172">
        <f t="shared" si="308"/>
        <v>0</v>
      </c>
      <c r="I286" s="172" t="s">
        <v>1340</v>
      </c>
      <c r="J286" s="295"/>
      <c r="K286" s="172" t="s">
        <v>1341</v>
      </c>
      <c r="L286" s="295"/>
      <c r="M286" s="172" t="s">
        <v>1342</v>
      </c>
      <c r="N286" s="172">
        <f t="shared" si="309"/>
        <v>0</v>
      </c>
      <c r="O286" s="295"/>
      <c r="P286" s="295"/>
      <c r="Q286" s="295"/>
      <c r="R286" s="295"/>
      <c r="S286" s="295"/>
      <c r="T286" s="295"/>
      <c r="U286" s="295"/>
      <c r="V286" s="295"/>
      <c r="W286" s="295"/>
      <c r="X286" s="295"/>
      <c r="Y286" s="295"/>
      <c r="Z286" s="295"/>
      <c r="AA286" s="172"/>
      <c r="AB286" s="172">
        <f t="shared" si="310"/>
        <v>0</v>
      </c>
      <c r="AC286" s="172">
        <f t="shared" si="311"/>
        <v>0</v>
      </c>
      <c r="AD286" s="172"/>
      <c r="AE286" s="172"/>
      <c r="AF286" s="172">
        <f t="shared" si="312"/>
        <v>0</v>
      </c>
      <c r="AG286" s="172"/>
      <c r="AH286" s="172"/>
      <c r="AI286" s="172">
        <f t="shared" si="313"/>
        <v>0</v>
      </c>
      <c r="AJ286" s="172"/>
      <c r="AK286" s="172"/>
      <c r="AL286" s="172">
        <f t="shared" si="314"/>
        <v>0</v>
      </c>
      <c r="AM286" s="172"/>
      <c r="AN286" s="172"/>
      <c r="AO286" s="172">
        <f t="shared" si="315"/>
        <v>0</v>
      </c>
      <c r="AP286" s="172"/>
      <c r="AQ286" s="172"/>
      <c r="AR286" s="172">
        <f t="shared" si="316"/>
        <v>0</v>
      </c>
      <c r="AS286" s="172"/>
      <c r="AT286" s="172"/>
      <c r="AU286" s="172">
        <f t="shared" si="317"/>
        <v>0</v>
      </c>
      <c r="AV286" s="172"/>
      <c r="AW286" s="172"/>
      <c r="AX286" s="172">
        <f t="shared" si="318"/>
        <v>0</v>
      </c>
      <c r="AY286" s="172"/>
      <c r="AZ286" s="172"/>
      <c r="BA286" s="172">
        <f t="shared" si="319"/>
        <v>0</v>
      </c>
      <c r="BB286" s="172"/>
      <c r="BC286" s="172"/>
      <c r="BD286" s="172">
        <f t="shared" si="320"/>
        <v>0</v>
      </c>
      <c r="BE286" s="172"/>
      <c r="BF286" s="172"/>
      <c r="BG286" s="172">
        <f t="shared" si="321"/>
        <v>0</v>
      </c>
      <c r="BH286" s="172"/>
      <c r="BI286" s="172"/>
      <c r="BJ286" s="172">
        <f t="shared" si="322"/>
        <v>0</v>
      </c>
      <c r="BK286" s="172"/>
      <c r="BL286" s="317"/>
      <c r="BM286" s="308"/>
      <c r="BN286" s="312"/>
    </row>
    <row r="287" s="115" customFormat="1" ht="33.95" customHeight="1" outlineLevel="4" spans="2:66">
      <c r="B287" s="116" t="s">
        <v>792</v>
      </c>
      <c r="C287" s="117" t="s">
        <v>1349</v>
      </c>
      <c r="D287" s="115" t="s">
        <v>1350</v>
      </c>
      <c r="E287" s="116" t="s">
        <v>1351</v>
      </c>
      <c r="F287" s="116"/>
      <c r="G287" s="116" t="s">
        <v>936</v>
      </c>
      <c r="H287" s="116">
        <f t="shared" si="308"/>
        <v>0</v>
      </c>
      <c r="I287" s="116" t="s">
        <v>1236</v>
      </c>
      <c r="J287" s="116">
        <v>1</v>
      </c>
      <c r="K287" s="116" t="s">
        <v>1236</v>
      </c>
      <c r="L287" s="295"/>
      <c r="M287" s="116" t="s">
        <v>1237</v>
      </c>
      <c r="N287" s="116">
        <f t="shared" si="309"/>
        <v>0</v>
      </c>
      <c r="O287" s="295"/>
      <c r="P287" s="295"/>
      <c r="Q287" s="295"/>
      <c r="R287" s="295"/>
      <c r="S287" s="295"/>
      <c r="T287" s="295"/>
      <c r="U287" s="295"/>
      <c r="V287" s="295"/>
      <c r="W287" s="295"/>
      <c r="X287" s="295"/>
      <c r="Y287" s="295"/>
      <c r="Z287" s="295"/>
      <c r="AA287" s="116"/>
      <c r="AB287" s="116">
        <f t="shared" si="310"/>
        <v>0</v>
      </c>
      <c r="AC287" s="116">
        <f t="shared" si="311"/>
        <v>0</v>
      </c>
      <c r="AD287" s="116"/>
      <c r="AE287" s="116"/>
      <c r="AF287" s="116">
        <f t="shared" si="312"/>
        <v>0</v>
      </c>
      <c r="AG287" s="116"/>
      <c r="AH287" s="116"/>
      <c r="AI287" s="116">
        <f t="shared" si="313"/>
        <v>0</v>
      </c>
      <c r="AJ287" s="116"/>
      <c r="AK287" s="116"/>
      <c r="AL287" s="116">
        <f t="shared" si="314"/>
        <v>0</v>
      </c>
      <c r="AM287" s="116"/>
      <c r="AN287" s="116"/>
      <c r="AO287" s="116">
        <f t="shared" si="315"/>
        <v>0</v>
      </c>
      <c r="AP287" s="116"/>
      <c r="AQ287" s="116"/>
      <c r="AR287" s="116">
        <f t="shared" si="316"/>
        <v>0</v>
      </c>
      <c r="AS287" s="116"/>
      <c r="AT287" s="116"/>
      <c r="AU287" s="116">
        <f t="shared" si="317"/>
        <v>0</v>
      </c>
      <c r="AV287" s="116"/>
      <c r="AW287" s="116"/>
      <c r="AX287" s="116">
        <f t="shared" si="318"/>
        <v>0</v>
      </c>
      <c r="AY287" s="116"/>
      <c r="AZ287" s="116"/>
      <c r="BA287" s="116">
        <f t="shared" si="319"/>
        <v>0</v>
      </c>
      <c r="BB287" s="116"/>
      <c r="BC287" s="116"/>
      <c r="BD287" s="116">
        <f t="shared" si="320"/>
        <v>0</v>
      </c>
      <c r="BE287" s="116"/>
      <c r="BF287" s="116"/>
      <c r="BG287" s="116">
        <f t="shared" si="321"/>
        <v>0</v>
      </c>
      <c r="BH287" s="116"/>
      <c r="BI287" s="116"/>
      <c r="BJ287" s="116">
        <f t="shared" si="322"/>
        <v>0</v>
      </c>
      <c r="BK287" s="116"/>
      <c r="BL287" s="303"/>
      <c r="BM287" s="308"/>
      <c r="BN287" s="311"/>
    </row>
    <row r="288" s="115" customFormat="1" ht="33.95" customHeight="1" outlineLevel="4" spans="2:66">
      <c r="B288" s="116" t="s">
        <v>792</v>
      </c>
      <c r="C288" s="117" t="s">
        <v>1352</v>
      </c>
      <c r="D288" s="115" t="s">
        <v>1353</v>
      </c>
      <c r="E288" s="116" t="s">
        <v>1354</v>
      </c>
      <c r="F288" s="116"/>
      <c r="G288" s="116" t="s">
        <v>936</v>
      </c>
      <c r="H288" s="116">
        <f t="shared" si="308"/>
        <v>0</v>
      </c>
      <c r="I288" s="116" t="s">
        <v>1355</v>
      </c>
      <c r="J288" s="295"/>
      <c r="K288" s="116" t="s">
        <v>1026</v>
      </c>
      <c r="L288" s="295"/>
      <c r="M288" s="116" t="s">
        <v>1189</v>
      </c>
      <c r="N288" s="116">
        <f t="shared" si="309"/>
        <v>0</v>
      </c>
      <c r="O288" s="295"/>
      <c r="P288" s="295"/>
      <c r="Q288" s="295"/>
      <c r="R288" s="295"/>
      <c r="S288" s="295"/>
      <c r="T288" s="295"/>
      <c r="U288" s="295"/>
      <c r="V288" s="295"/>
      <c r="W288" s="295"/>
      <c r="X288" s="295"/>
      <c r="Y288" s="295"/>
      <c r="Z288" s="295"/>
      <c r="AA288" s="116"/>
      <c r="AB288" s="116">
        <f t="shared" si="310"/>
        <v>0</v>
      </c>
      <c r="AC288" s="116">
        <f t="shared" si="311"/>
        <v>0</v>
      </c>
      <c r="AD288" s="116"/>
      <c r="AE288" s="116"/>
      <c r="AF288" s="116">
        <f t="shared" si="312"/>
        <v>0</v>
      </c>
      <c r="AG288" s="116"/>
      <c r="AH288" s="116"/>
      <c r="AI288" s="116">
        <f t="shared" si="313"/>
        <v>0</v>
      </c>
      <c r="AJ288" s="116"/>
      <c r="AK288" s="116"/>
      <c r="AL288" s="116">
        <f t="shared" si="314"/>
        <v>0</v>
      </c>
      <c r="AM288" s="116"/>
      <c r="AN288" s="116"/>
      <c r="AO288" s="116">
        <f t="shared" si="315"/>
        <v>0</v>
      </c>
      <c r="AP288" s="116"/>
      <c r="AQ288" s="116"/>
      <c r="AR288" s="116">
        <f t="shared" si="316"/>
        <v>0</v>
      </c>
      <c r="AS288" s="116"/>
      <c r="AT288" s="116"/>
      <c r="AU288" s="116">
        <f t="shared" si="317"/>
        <v>0</v>
      </c>
      <c r="AV288" s="116"/>
      <c r="AW288" s="116"/>
      <c r="AX288" s="116">
        <f t="shared" si="318"/>
        <v>0</v>
      </c>
      <c r="AY288" s="116"/>
      <c r="AZ288" s="116"/>
      <c r="BA288" s="116">
        <f t="shared" si="319"/>
        <v>0</v>
      </c>
      <c r="BB288" s="116"/>
      <c r="BC288" s="116"/>
      <c r="BD288" s="116">
        <f t="shared" si="320"/>
        <v>0</v>
      </c>
      <c r="BE288" s="116"/>
      <c r="BF288" s="116"/>
      <c r="BG288" s="116">
        <f t="shared" si="321"/>
        <v>0</v>
      </c>
      <c r="BH288" s="116"/>
      <c r="BI288" s="116"/>
      <c r="BJ288" s="116">
        <f t="shared" si="322"/>
        <v>0</v>
      </c>
      <c r="BK288" s="116"/>
      <c r="BL288" s="303"/>
      <c r="BM288" s="308"/>
      <c r="BN288" s="311"/>
    </row>
    <row r="289" s="115" customFormat="1" ht="33.95" customHeight="1" outlineLevel="4" spans="2:66">
      <c r="B289" s="116" t="s">
        <v>792</v>
      </c>
      <c r="C289" s="117" t="s">
        <v>1356</v>
      </c>
      <c r="D289" s="115" t="s">
        <v>1357</v>
      </c>
      <c r="E289" s="116" t="s">
        <v>1358</v>
      </c>
      <c r="F289" s="116"/>
      <c r="G289" s="116" t="s">
        <v>936</v>
      </c>
      <c r="H289" s="116">
        <f t="shared" si="308"/>
        <v>0</v>
      </c>
      <c r="I289" s="116" t="s">
        <v>1359</v>
      </c>
      <c r="J289" s="295"/>
      <c r="K289" s="116" t="s">
        <v>1026</v>
      </c>
      <c r="L289" s="295"/>
      <c r="M289" s="116" t="s">
        <v>1189</v>
      </c>
      <c r="N289" s="116">
        <f t="shared" si="309"/>
        <v>0</v>
      </c>
      <c r="O289" s="295"/>
      <c r="P289" s="295"/>
      <c r="Q289" s="295"/>
      <c r="R289" s="295"/>
      <c r="S289" s="295"/>
      <c r="T289" s="295"/>
      <c r="U289" s="295"/>
      <c r="V289" s="295"/>
      <c r="W289" s="295"/>
      <c r="X289" s="295"/>
      <c r="Y289" s="295"/>
      <c r="Z289" s="295"/>
      <c r="AA289" s="116"/>
      <c r="AB289" s="116">
        <f t="shared" si="310"/>
        <v>0</v>
      </c>
      <c r="AC289" s="116">
        <f t="shared" si="311"/>
        <v>0</v>
      </c>
      <c r="AD289" s="116"/>
      <c r="AE289" s="116"/>
      <c r="AF289" s="116">
        <f t="shared" si="312"/>
        <v>0</v>
      </c>
      <c r="AG289" s="116"/>
      <c r="AH289" s="116"/>
      <c r="AI289" s="116">
        <f t="shared" si="313"/>
        <v>0</v>
      </c>
      <c r="AJ289" s="116"/>
      <c r="AK289" s="116"/>
      <c r="AL289" s="116">
        <f t="shared" si="314"/>
        <v>0</v>
      </c>
      <c r="AM289" s="116"/>
      <c r="AN289" s="116"/>
      <c r="AO289" s="116">
        <f t="shared" si="315"/>
        <v>0</v>
      </c>
      <c r="AP289" s="116"/>
      <c r="AQ289" s="116"/>
      <c r="AR289" s="116">
        <f t="shared" si="316"/>
        <v>0</v>
      </c>
      <c r="AS289" s="116"/>
      <c r="AT289" s="116"/>
      <c r="AU289" s="116">
        <f t="shared" si="317"/>
        <v>0</v>
      </c>
      <c r="AV289" s="116"/>
      <c r="AW289" s="116"/>
      <c r="AX289" s="116">
        <f t="shared" si="318"/>
        <v>0</v>
      </c>
      <c r="AY289" s="116"/>
      <c r="AZ289" s="116"/>
      <c r="BA289" s="116">
        <f t="shared" si="319"/>
        <v>0</v>
      </c>
      <c r="BB289" s="116"/>
      <c r="BC289" s="116"/>
      <c r="BD289" s="116">
        <f t="shared" si="320"/>
        <v>0</v>
      </c>
      <c r="BE289" s="116"/>
      <c r="BF289" s="116"/>
      <c r="BG289" s="116">
        <f t="shared" si="321"/>
        <v>0</v>
      </c>
      <c r="BH289" s="116"/>
      <c r="BI289" s="116"/>
      <c r="BJ289" s="116">
        <f t="shared" si="322"/>
        <v>0</v>
      </c>
      <c r="BK289" s="116"/>
      <c r="BL289" s="303"/>
      <c r="BM289" s="308"/>
      <c r="BN289" s="311"/>
    </row>
    <row r="290" s="115" customFormat="1" ht="33.95" customHeight="1" outlineLevel="4" spans="2:66">
      <c r="B290" s="116" t="s">
        <v>792</v>
      </c>
      <c r="C290" s="117" t="s">
        <v>1360</v>
      </c>
      <c r="D290" s="115" t="s">
        <v>1361</v>
      </c>
      <c r="E290" s="116" t="s">
        <v>1362</v>
      </c>
      <c r="F290" s="116"/>
      <c r="G290" s="116" t="s">
        <v>936</v>
      </c>
      <c r="H290" s="116">
        <f t="shared" si="308"/>
        <v>0</v>
      </c>
      <c r="I290" s="116" t="s">
        <v>1363</v>
      </c>
      <c r="J290" s="295"/>
      <c r="K290" s="116" t="s">
        <v>1026</v>
      </c>
      <c r="L290" s="295"/>
      <c r="M290" s="116" t="s">
        <v>1189</v>
      </c>
      <c r="N290" s="116">
        <f t="shared" si="309"/>
        <v>0</v>
      </c>
      <c r="O290" s="295"/>
      <c r="P290" s="313"/>
      <c r="Q290" s="313"/>
      <c r="R290" s="313"/>
      <c r="S290" s="313"/>
      <c r="T290" s="313"/>
      <c r="U290" s="313"/>
      <c r="V290" s="313"/>
      <c r="W290" s="313"/>
      <c r="X290" s="313"/>
      <c r="Y290" s="313"/>
      <c r="Z290" s="313"/>
      <c r="AA290" s="116"/>
      <c r="AB290" s="116">
        <f t="shared" si="310"/>
        <v>0</v>
      </c>
      <c r="AC290" s="116">
        <f t="shared" si="311"/>
        <v>0</v>
      </c>
      <c r="AD290" s="116"/>
      <c r="AE290" s="116"/>
      <c r="AF290" s="116">
        <f t="shared" si="312"/>
        <v>0</v>
      </c>
      <c r="AG290" s="116"/>
      <c r="AH290" s="116"/>
      <c r="AI290" s="116">
        <f t="shared" si="313"/>
        <v>0</v>
      </c>
      <c r="AJ290" s="116"/>
      <c r="AK290" s="116"/>
      <c r="AL290" s="116">
        <f t="shared" si="314"/>
        <v>0</v>
      </c>
      <c r="AM290" s="116"/>
      <c r="AN290" s="116"/>
      <c r="AO290" s="116">
        <f t="shared" si="315"/>
        <v>0</v>
      </c>
      <c r="AP290" s="116"/>
      <c r="AQ290" s="116"/>
      <c r="AR290" s="116">
        <f t="shared" si="316"/>
        <v>0</v>
      </c>
      <c r="AS290" s="116"/>
      <c r="AT290" s="116"/>
      <c r="AU290" s="116">
        <f t="shared" si="317"/>
        <v>0</v>
      </c>
      <c r="AV290" s="116"/>
      <c r="AW290" s="116"/>
      <c r="AX290" s="116">
        <f t="shared" si="318"/>
        <v>0</v>
      </c>
      <c r="AY290" s="116"/>
      <c r="AZ290" s="116"/>
      <c r="BA290" s="116">
        <f t="shared" si="319"/>
        <v>0</v>
      </c>
      <c r="BB290" s="116"/>
      <c r="BC290" s="116"/>
      <c r="BD290" s="116">
        <f t="shared" si="320"/>
        <v>0</v>
      </c>
      <c r="BE290" s="116"/>
      <c r="BF290" s="116"/>
      <c r="BG290" s="116">
        <f t="shared" si="321"/>
        <v>0</v>
      </c>
      <c r="BH290" s="116"/>
      <c r="BI290" s="116"/>
      <c r="BJ290" s="116">
        <f t="shared" si="322"/>
        <v>0</v>
      </c>
      <c r="BK290" s="116"/>
      <c r="BL290" s="303"/>
      <c r="BM290" s="308"/>
      <c r="BN290" s="311"/>
    </row>
    <row r="291" s="49" customFormat="1" ht="33.95" customHeight="1" outlineLevel="3" spans="2:66">
      <c r="B291" s="112" t="s">
        <v>787</v>
      </c>
      <c r="C291" s="113" t="s">
        <v>1364</v>
      </c>
      <c r="D291" s="49" t="s">
        <v>1365</v>
      </c>
      <c r="E291" s="112"/>
      <c r="F291" s="112"/>
      <c r="G291" s="112"/>
      <c r="H291" s="112">
        <f>H292+H293+H294+H299</f>
        <v>0</v>
      </c>
      <c r="I291" s="112"/>
      <c r="J291" s="112"/>
      <c r="K291" s="112"/>
      <c r="L291" s="112"/>
      <c r="M291" s="112"/>
      <c r="N291" s="112"/>
      <c r="O291" s="112"/>
      <c r="P291" s="285"/>
      <c r="Q291" s="285"/>
      <c r="R291" s="285"/>
      <c r="S291" s="285"/>
      <c r="T291" s="285"/>
      <c r="U291" s="285"/>
      <c r="V291" s="285"/>
      <c r="W291" s="285"/>
      <c r="X291" s="285"/>
      <c r="Y291" s="285"/>
      <c r="Z291" s="285"/>
      <c r="AA291" s="285"/>
      <c r="AB291" s="112">
        <f>AB292+AB293+AB294+AB299</f>
        <v>0</v>
      </c>
      <c r="AC291" s="112">
        <f>AC292+AC293+AC294+AC299</f>
        <v>0</v>
      </c>
      <c r="AD291" s="112"/>
      <c r="AE291" s="112"/>
      <c r="AF291" s="112">
        <f>AF292+AF293+AF294+AF299</f>
        <v>0</v>
      </c>
      <c r="AG291" s="112"/>
      <c r="AH291" s="112"/>
      <c r="AI291" s="112">
        <f>AI292+AI293+AI294+AI299</f>
        <v>0</v>
      </c>
      <c r="AJ291" s="112"/>
      <c r="AK291" s="112"/>
      <c r="AL291" s="112">
        <f>AL292+AL293+AL294+AL299</f>
        <v>0</v>
      </c>
      <c r="AM291" s="112"/>
      <c r="AN291" s="112"/>
      <c r="AO291" s="112">
        <f>AO292+AO293+AO294+AO299</f>
        <v>0</v>
      </c>
      <c r="AP291" s="112"/>
      <c r="AQ291" s="112"/>
      <c r="AR291" s="112">
        <f>AR292+AR293+AR294+AR299</f>
        <v>0</v>
      </c>
      <c r="AS291" s="112"/>
      <c r="AT291" s="112"/>
      <c r="AU291" s="112">
        <f>AU292+AU293+AU294+AU299</f>
        <v>0</v>
      </c>
      <c r="AV291" s="112"/>
      <c r="AW291" s="112"/>
      <c r="AX291" s="112">
        <f>AX292+AX293+AX294+AX299</f>
        <v>0</v>
      </c>
      <c r="AY291" s="112"/>
      <c r="AZ291" s="112"/>
      <c r="BA291" s="112">
        <f>BA292+BA293+BA294+BA299</f>
        <v>0</v>
      </c>
      <c r="BB291" s="112"/>
      <c r="BC291" s="112"/>
      <c r="BD291" s="112">
        <f>BD292+BD293+BD294+BD299</f>
        <v>0</v>
      </c>
      <c r="BE291" s="112"/>
      <c r="BF291" s="112"/>
      <c r="BG291" s="112">
        <f>BG292+BG293+BG294+BG299</f>
        <v>0</v>
      </c>
      <c r="BH291" s="112"/>
      <c r="BI291" s="112"/>
      <c r="BJ291" s="112">
        <f>BJ292+BJ293+BJ294+BJ299</f>
        <v>0</v>
      </c>
      <c r="BK291" s="112"/>
      <c r="BL291" s="302"/>
      <c r="BM291" s="308"/>
      <c r="BN291" s="310"/>
    </row>
    <row r="292" s="115" customFormat="1" ht="33.95" customHeight="1" outlineLevel="4" spans="2:66">
      <c r="B292" s="116" t="s">
        <v>792</v>
      </c>
      <c r="C292" s="117" t="s">
        <v>1366</v>
      </c>
      <c r="D292" s="115" t="s">
        <v>1367</v>
      </c>
      <c r="E292" s="116" t="s">
        <v>1368</v>
      </c>
      <c r="F292" s="116"/>
      <c r="G292" s="116" t="s">
        <v>936</v>
      </c>
      <c r="H292" s="116">
        <f>IFERROR(J292*L292*N292,0)</f>
        <v>0</v>
      </c>
      <c r="I292" s="116" t="s">
        <v>1369</v>
      </c>
      <c r="J292" s="295"/>
      <c r="K292" s="116" t="s">
        <v>1370</v>
      </c>
      <c r="L292" s="318">
        <f>0.379248/1000</f>
        <v>0.000379248</v>
      </c>
      <c r="M292" s="116" t="s">
        <v>1371</v>
      </c>
      <c r="N292" s="116">
        <f>COUNTA(O292:Z292)</f>
        <v>0</v>
      </c>
      <c r="O292" s="295"/>
      <c r="P292" s="314"/>
      <c r="Q292" s="314"/>
      <c r="R292" s="314"/>
      <c r="S292" s="314"/>
      <c r="T292" s="314"/>
      <c r="U292" s="314"/>
      <c r="V292" s="314"/>
      <c r="W292" s="314"/>
      <c r="X292" s="314"/>
      <c r="Y292" s="314"/>
      <c r="Z292" s="314"/>
      <c r="AA292" s="116"/>
      <c r="AB292" s="116">
        <f>SUM(AC292,AF292,AI292,AL292,AO292,AR292,AU292,AX292,BA292,BD292,BG292,BJ292)</f>
        <v>0</v>
      </c>
      <c r="AC292" s="116">
        <f>IF(O292="",0,$J292*$L292)</f>
        <v>0</v>
      </c>
      <c r="AD292" s="116"/>
      <c r="AE292" s="116"/>
      <c r="AF292" s="116">
        <f>IF(P292="",0,$J292*$L292)</f>
        <v>0</v>
      </c>
      <c r="AG292" s="116"/>
      <c r="AH292" s="116"/>
      <c r="AI292" s="116">
        <f>IF(Q292="",0,$J292*$L292)</f>
        <v>0</v>
      </c>
      <c r="AJ292" s="116"/>
      <c r="AK292" s="116"/>
      <c r="AL292" s="116">
        <f>IF(R292="",0,$J292*$L292)</f>
        <v>0</v>
      </c>
      <c r="AM292" s="116"/>
      <c r="AN292" s="116"/>
      <c r="AO292" s="116">
        <f>IF(S292="",0,$J292*$L292)</f>
        <v>0</v>
      </c>
      <c r="AP292" s="116"/>
      <c r="AQ292" s="116"/>
      <c r="AR292" s="116">
        <f>IF(T292="",0,$J292*$L292)</f>
        <v>0</v>
      </c>
      <c r="AS292" s="116"/>
      <c r="AT292" s="116"/>
      <c r="AU292" s="116">
        <f>IF(U292="",0,$J292*$L292)</f>
        <v>0</v>
      </c>
      <c r="AV292" s="116"/>
      <c r="AW292" s="116"/>
      <c r="AX292" s="116">
        <f>IF(V292="",0,$J292*$L292)</f>
        <v>0</v>
      </c>
      <c r="AY292" s="116"/>
      <c r="AZ292" s="116"/>
      <c r="BA292" s="116">
        <f>IF(W292="",0,$J292*$L292)</f>
        <v>0</v>
      </c>
      <c r="BB292" s="116"/>
      <c r="BC292" s="116"/>
      <c r="BD292" s="116">
        <f>IF(X292="",0,$J292*$L292)</f>
        <v>0</v>
      </c>
      <c r="BE292" s="116"/>
      <c r="BF292" s="116"/>
      <c r="BG292" s="116">
        <f>IF(Y292="",0,$J292*$L292)</f>
        <v>0</v>
      </c>
      <c r="BH292" s="116"/>
      <c r="BI292" s="116"/>
      <c r="BJ292" s="116">
        <f>IF(Z292="",0,$J292*$L292)</f>
        <v>0</v>
      </c>
      <c r="BK292" s="116"/>
      <c r="BL292" s="303"/>
      <c r="BM292" s="308"/>
      <c r="BN292" s="311"/>
    </row>
    <row r="293" s="115" customFormat="1" ht="33.95" customHeight="1" outlineLevel="4" spans="2:66">
      <c r="B293" s="116" t="s">
        <v>792</v>
      </c>
      <c r="C293" s="117" t="s">
        <v>1372</v>
      </c>
      <c r="D293" s="115" t="s">
        <v>1373</v>
      </c>
      <c r="E293" s="116" t="s">
        <v>1368</v>
      </c>
      <c r="F293" s="116"/>
      <c r="G293" s="116" t="s">
        <v>936</v>
      </c>
      <c r="H293" s="116">
        <f>IFERROR(J293*L293*N293,0)</f>
        <v>0</v>
      </c>
      <c r="I293" s="116" t="s">
        <v>1374</v>
      </c>
      <c r="J293" s="295">
        <f>预算主表!P140/L293</f>
        <v>0</v>
      </c>
      <c r="K293" s="116" t="s">
        <v>1375</v>
      </c>
      <c r="L293" s="116">
        <v>1000</v>
      </c>
      <c r="M293" s="116" t="s">
        <v>1376</v>
      </c>
      <c r="N293" s="116">
        <f>COUNTA(O293:Z293)</f>
        <v>1</v>
      </c>
      <c r="O293" s="295" t="s">
        <v>1285</v>
      </c>
      <c r="P293" s="313"/>
      <c r="Q293" s="313"/>
      <c r="R293" s="313"/>
      <c r="S293" s="313"/>
      <c r="T293" s="313"/>
      <c r="U293" s="313"/>
      <c r="V293" s="313"/>
      <c r="W293" s="313"/>
      <c r="X293" s="313"/>
      <c r="Y293" s="313"/>
      <c r="Z293" s="313"/>
      <c r="AA293" s="116"/>
      <c r="AB293" s="116">
        <f>SUM(AC293,AF293,AI293,AL293,AO293,AR293,AU293,AX293,BA293,BD293,BG293,BJ293)</f>
        <v>0</v>
      </c>
      <c r="AC293" s="116">
        <f>IF(O293="",0,$J293*$L293)</f>
        <v>0</v>
      </c>
      <c r="AD293" s="116"/>
      <c r="AE293" s="116"/>
      <c r="AF293" s="116">
        <f>IF(P293="",0,$J293*$L293)</f>
        <v>0</v>
      </c>
      <c r="AG293" s="116"/>
      <c r="AH293" s="116"/>
      <c r="AI293" s="116">
        <f>IF(Q293="",0,$J293*$L293)</f>
        <v>0</v>
      </c>
      <c r="AJ293" s="116"/>
      <c r="AK293" s="116"/>
      <c r="AL293" s="116">
        <f>IF(R293="",0,$J293*$L293)</f>
        <v>0</v>
      </c>
      <c r="AM293" s="116"/>
      <c r="AN293" s="116"/>
      <c r="AO293" s="116">
        <f>IF(S293="",0,$J293*$L293)</f>
        <v>0</v>
      </c>
      <c r="AP293" s="116"/>
      <c r="AQ293" s="116"/>
      <c r="AR293" s="116">
        <f>IF(T293="",0,$J293*$L293)</f>
        <v>0</v>
      </c>
      <c r="AS293" s="116"/>
      <c r="AT293" s="116"/>
      <c r="AU293" s="116">
        <f>IF(U293="",0,$J293*$L293)</f>
        <v>0</v>
      </c>
      <c r="AV293" s="116"/>
      <c r="AW293" s="116"/>
      <c r="AX293" s="116">
        <f>IF(V293="",0,$J293*$L293)</f>
        <v>0</v>
      </c>
      <c r="AY293" s="116"/>
      <c r="AZ293" s="116"/>
      <c r="BA293" s="116">
        <f>IF(W293="",0,$J293*$L293)</f>
        <v>0</v>
      </c>
      <c r="BB293" s="116"/>
      <c r="BC293" s="116"/>
      <c r="BD293" s="116">
        <f>IF(X293="",0,$J293*$L293)</f>
        <v>0</v>
      </c>
      <c r="BE293" s="116"/>
      <c r="BF293" s="116"/>
      <c r="BG293" s="116">
        <f>IF(Y293="",0,$J293*$L293)</f>
        <v>0</v>
      </c>
      <c r="BH293" s="116"/>
      <c r="BI293" s="116"/>
      <c r="BJ293" s="116">
        <f>IF(Z293="",0,$J293*$L293)</f>
        <v>0</v>
      </c>
      <c r="BK293" s="116"/>
      <c r="BL293" s="303"/>
      <c r="BM293" s="308"/>
      <c r="BN293" s="311"/>
    </row>
    <row r="294" s="115" customFormat="1" ht="33.95" customHeight="1" outlineLevel="4" spans="2:66">
      <c r="B294" s="116" t="s">
        <v>787</v>
      </c>
      <c r="C294" s="117" t="s">
        <v>1377</v>
      </c>
      <c r="D294" s="115" t="s">
        <v>1378</v>
      </c>
      <c r="E294" s="116"/>
      <c r="F294" s="116"/>
      <c r="G294" s="116"/>
      <c r="H294" s="116">
        <f>SUM(H295:H298)</f>
        <v>0</v>
      </c>
      <c r="I294" s="116"/>
      <c r="J294" s="116"/>
      <c r="K294" s="116"/>
      <c r="L294" s="116"/>
      <c r="M294" s="116"/>
      <c r="N294" s="116"/>
      <c r="O294" s="116"/>
      <c r="P294" s="286"/>
      <c r="Q294" s="286"/>
      <c r="R294" s="286"/>
      <c r="S294" s="286"/>
      <c r="T294" s="286"/>
      <c r="U294" s="286"/>
      <c r="V294" s="286"/>
      <c r="W294" s="286"/>
      <c r="X294" s="286"/>
      <c r="Y294" s="286"/>
      <c r="Z294" s="286"/>
      <c r="AA294" s="286"/>
      <c r="AB294" s="116">
        <f>SUM(AB295:AB298)</f>
        <v>0</v>
      </c>
      <c r="AC294" s="116">
        <f>SUM(AC295:AC298)</f>
        <v>0</v>
      </c>
      <c r="AD294" s="116"/>
      <c r="AE294" s="116"/>
      <c r="AF294" s="116">
        <f>SUM(AF295:AF298)</f>
        <v>0</v>
      </c>
      <c r="AG294" s="116"/>
      <c r="AH294" s="116"/>
      <c r="AI294" s="116">
        <f>SUM(AI295:AI298)</f>
        <v>0</v>
      </c>
      <c r="AJ294" s="116"/>
      <c r="AK294" s="116"/>
      <c r="AL294" s="116">
        <f>SUM(AL295:AL298)</f>
        <v>0</v>
      </c>
      <c r="AM294" s="116"/>
      <c r="AN294" s="116"/>
      <c r="AO294" s="116">
        <f>SUM(AO295:AO298)</f>
        <v>0</v>
      </c>
      <c r="AP294" s="116"/>
      <c r="AQ294" s="116"/>
      <c r="AR294" s="116">
        <f>SUM(AR295:AR298)</f>
        <v>0</v>
      </c>
      <c r="AS294" s="116"/>
      <c r="AT294" s="116"/>
      <c r="AU294" s="116">
        <f>SUM(AU295:AU298)</f>
        <v>0</v>
      </c>
      <c r="AV294" s="116"/>
      <c r="AW294" s="116"/>
      <c r="AX294" s="116">
        <f>SUM(AX295:AX298)</f>
        <v>0</v>
      </c>
      <c r="AY294" s="116"/>
      <c r="AZ294" s="116"/>
      <c r="BA294" s="116">
        <f>SUM(BA295:BA298)</f>
        <v>0</v>
      </c>
      <c r="BB294" s="116"/>
      <c r="BC294" s="116"/>
      <c r="BD294" s="116">
        <f>SUM(BD295:BD298)</f>
        <v>0</v>
      </c>
      <c r="BE294" s="116"/>
      <c r="BF294" s="116"/>
      <c r="BG294" s="116">
        <f>SUM(BG295:BG298)</f>
        <v>0</v>
      </c>
      <c r="BH294" s="116"/>
      <c r="BI294" s="116"/>
      <c r="BJ294" s="116">
        <f>SUM(BJ295:BJ298)</f>
        <v>0</v>
      </c>
      <c r="BK294" s="116"/>
      <c r="BL294" s="303"/>
      <c r="BM294" s="308"/>
      <c r="BN294" s="311"/>
    </row>
    <row r="295" s="260" customFormat="1" ht="33.95" customHeight="1" outlineLevel="5" spans="2:66">
      <c r="B295" s="172" t="s">
        <v>792</v>
      </c>
      <c r="C295" s="280" t="s">
        <v>1379</v>
      </c>
      <c r="D295" s="260" t="s">
        <v>1380</v>
      </c>
      <c r="E295" s="172"/>
      <c r="F295" s="172"/>
      <c r="G295" s="172" t="s">
        <v>936</v>
      </c>
      <c r="H295" s="172">
        <f>IFERROR(J295*L295*N295,0)</f>
        <v>0</v>
      </c>
      <c r="I295" s="172" t="s">
        <v>1235</v>
      </c>
      <c r="J295" s="172">
        <v>1</v>
      </c>
      <c r="K295" s="172" t="s">
        <v>1236</v>
      </c>
      <c r="L295" s="172">
        <f>IF('1-1 项目基础信息'!K9&gt;200000,7500,5000)</f>
        <v>5000</v>
      </c>
      <c r="M295" s="172" t="s">
        <v>1381</v>
      </c>
      <c r="N295" s="172">
        <f>COUNTA(O295:Z295)</f>
        <v>0</v>
      </c>
      <c r="O295" s="295"/>
      <c r="P295" s="314"/>
      <c r="Q295" s="314"/>
      <c r="R295" s="314"/>
      <c r="S295" s="314"/>
      <c r="T295" s="314"/>
      <c r="U295" s="314"/>
      <c r="V295" s="314"/>
      <c r="W295" s="314"/>
      <c r="X295" s="314"/>
      <c r="Y295" s="314"/>
      <c r="Z295" s="314"/>
      <c r="AA295" s="172"/>
      <c r="AB295" s="172">
        <f>SUM(AC295,AF295,AI295,AL295,AO295,AR295,AU295,AX295,BA295,BD295,BG295,BJ295)</f>
        <v>0</v>
      </c>
      <c r="AC295" s="172">
        <f>IF(O295="",0,$J295*$L295)</f>
        <v>0</v>
      </c>
      <c r="AD295" s="172"/>
      <c r="AE295" s="172"/>
      <c r="AF295" s="172">
        <f>IF(P295="",0,$J295*$L295)</f>
        <v>0</v>
      </c>
      <c r="AG295" s="172"/>
      <c r="AH295" s="172"/>
      <c r="AI295" s="172">
        <f>IF(Q295="",0,$J295*$L295)</f>
        <v>0</v>
      </c>
      <c r="AJ295" s="172"/>
      <c r="AK295" s="172"/>
      <c r="AL295" s="172">
        <f>IF(R295="",0,$J295*$L295)</f>
        <v>0</v>
      </c>
      <c r="AM295" s="172"/>
      <c r="AN295" s="172"/>
      <c r="AO295" s="172">
        <f>IF(S295="",0,$J295*$L295)</f>
        <v>0</v>
      </c>
      <c r="AP295" s="172"/>
      <c r="AQ295" s="172"/>
      <c r="AR295" s="172">
        <f>IF(T295="",0,$J295*$L295)</f>
        <v>0</v>
      </c>
      <c r="AS295" s="172"/>
      <c r="AT295" s="172"/>
      <c r="AU295" s="172">
        <f>IF(U295="",0,$J295*$L295)</f>
        <v>0</v>
      </c>
      <c r="AV295" s="172"/>
      <c r="AW295" s="172"/>
      <c r="AX295" s="172">
        <f>IF(V295="",0,$J295*$L295)</f>
        <v>0</v>
      </c>
      <c r="AY295" s="172"/>
      <c r="AZ295" s="172"/>
      <c r="BA295" s="172">
        <f>IF(W295="",0,$J295*$L295)</f>
        <v>0</v>
      </c>
      <c r="BB295" s="172"/>
      <c r="BC295" s="172"/>
      <c r="BD295" s="172">
        <f>IF(X295="",0,$J295*$L295)</f>
        <v>0</v>
      </c>
      <c r="BE295" s="172"/>
      <c r="BF295" s="172"/>
      <c r="BG295" s="172">
        <f>IF(Y295="",0,$J295*$L295)</f>
        <v>0</v>
      </c>
      <c r="BH295" s="172"/>
      <c r="BI295" s="172"/>
      <c r="BJ295" s="172">
        <f>IF(Z295="",0,$J295*$L295)</f>
        <v>0</v>
      </c>
      <c r="BK295" s="172"/>
      <c r="BL295" s="317"/>
      <c r="BM295" s="308"/>
      <c r="BN295" s="312"/>
    </row>
    <row r="296" s="260" customFormat="1" ht="33.95" customHeight="1" outlineLevel="5" spans="2:66">
      <c r="B296" s="172" t="s">
        <v>792</v>
      </c>
      <c r="C296" s="280" t="s">
        <v>1382</v>
      </c>
      <c r="D296" s="260" t="s">
        <v>1383</v>
      </c>
      <c r="E296" s="172"/>
      <c r="F296" s="172"/>
      <c r="G296" s="172" t="s">
        <v>936</v>
      </c>
      <c r="H296" s="172">
        <f>IFERROR(J296*L296*N296,0)</f>
        <v>0</v>
      </c>
      <c r="I296" s="172" t="s">
        <v>1235</v>
      </c>
      <c r="J296" s="172">
        <v>1</v>
      </c>
      <c r="K296" s="172" t="s">
        <v>1236</v>
      </c>
      <c r="L296" s="172">
        <v>750</v>
      </c>
      <c r="M296" s="172" t="s">
        <v>1381</v>
      </c>
      <c r="N296" s="172">
        <f>COUNTA(O296:Z296)</f>
        <v>0</v>
      </c>
      <c r="O296" s="295"/>
      <c r="P296" s="295"/>
      <c r="Q296" s="295"/>
      <c r="R296" s="295"/>
      <c r="S296" s="295"/>
      <c r="T296" s="295"/>
      <c r="U296" s="295"/>
      <c r="V296" s="295"/>
      <c r="W296" s="295"/>
      <c r="X296" s="295"/>
      <c r="Y296" s="295"/>
      <c r="Z296" s="295"/>
      <c r="AA296" s="172"/>
      <c r="AB296" s="172">
        <f>SUM(AC296,AF296,AI296,AL296,AO296,AR296,AU296,AX296,BA296,BD296,BG296,BJ296)</f>
        <v>0</v>
      </c>
      <c r="AC296" s="172">
        <f>IF(O296="",0,$J296*$L296)</f>
        <v>0</v>
      </c>
      <c r="AD296" s="172"/>
      <c r="AE296" s="172"/>
      <c r="AF296" s="172">
        <f>IF(P296="",0,$J296*$L296)</f>
        <v>0</v>
      </c>
      <c r="AG296" s="172"/>
      <c r="AH296" s="172"/>
      <c r="AI296" s="172">
        <f>IF(Q296="",0,$J296*$L296)</f>
        <v>0</v>
      </c>
      <c r="AJ296" s="172"/>
      <c r="AK296" s="172"/>
      <c r="AL296" s="172">
        <f>IF(R296="",0,$J296*$L296)</f>
        <v>0</v>
      </c>
      <c r="AM296" s="172"/>
      <c r="AN296" s="172"/>
      <c r="AO296" s="172">
        <f>IF(S296="",0,$J296*$L296)</f>
        <v>0</v>
      </c>
      <c r="AP296" s="172"/>
      <c r="AQ296" s="172"/>
      <c r="AR296" s="172">
        <f>IF(T296="",0,$J296*$L296)</f>
        <v>0</v>
      </c>
      <c r="AS296" s="172"/>
      <c r="AT296" s="172"/>
      <c r="AU296" s="172">
        <f>IF(U296="",0,$J296*$L296)</f>
        <v>0</v>
      </c>
      <c r="AV296" s="172"/>
      <c r="AW296" s="172"/>
      <c r="AX296" s="172">
        <f>IF(V296="",0,$J296*$L296)</f>
        <v>0</v>
      </c>
      <c r="AY296" s="172"/>
      <c r="AZ296" s="172"/>
      <c r="BA296" s="172">
        <f>IF(W296="",0,$J296*$L296)</f>
        <v>0</v>
      </c>
      <c r="BB296" s="172"/>
      <c r="BC296" s="172"/>
      <c r="BD296" s="172">
        <f>IF(X296="",0,$J296*$L296)</f>
        <v>0</v>
      </c>
      <c r="BE296" s="172"/>
      <c r="BF296" s="172"/>
      <c r="BG296" s="172">
        <f>IF(Y296="",0,$J296*$L296)</f>
        <v>0</v>
      </c>
      <c r="BH296" s="172"/>
      <c r="BI296" s="172"/>
      <c r="BJ296" s="172">
        <f>IF(Z296="",0,$J296*$L296)</f>
        <v>0</v>
      </c>
      <c r="BK296" s="172"/>
      <c r="BL296" s="317"/>
      <c r="BM296" s="308"/>
      <c r="BN296" s="312"/>
    </row>
    <row r="297" s="260" customFormat="1" ht="33.95" customHeight="1" outlineLevel="5" spans="2:66">
      <c r="B297" s="172" t="s">
        <v>792</v>
      </c>
      <c r="C297" s="280" t="s">
        <v>1384</v>
      </c>
      <c r="D297" s="260" t="s">
        <v>1385</v>
      </c>
      <c r="E297" s="172"/>
      <c r="F297" s="172"/>
      <c r="G297" s="172" t="s">
        <v>936</v>
      </c>
      <c r="H297" s="172">
        <f>IFERROR(J297*L297*N297,0)</f>
        <v>0</v>
      </c>
      <c r="I297" s="172" t="s">
        <v>1235</v>
      </c>
      <c r="J297" s="172">
        <v>1</v>
      </c>
      <c r="K297" s="172" t="s">
        <v>1236</v>
      </c>
      <c r="L297" s="172">
        <v>1780</v>
      </c>
      <c r="M297" s="172" t="s">
        <v>1381</v>
      </c>
      <c r="N297" s="172">
        <f>COUNTA(O297:Z297)</f>
        <v>0</v>
      </c>
      <c r="O297" s="295"/>
      <c r="P297" s="295"/>
      <c r="Q297" s="295"/>
      <c r="R297" s="295"/>
      <c r="S297" s="295"/>
      <c r="T297" s="295"/>
      <c r="U297" s="295"/>
      <c r="V297" s="295"/>
      <c r="W297" s="295"/>
      <c r="X297" s="295"/>
      <c r="Y297" s="295"/>
      <c r="Z297" s="295"/>
      <c r="AA297" s="172"/>
      <c r="AB297" s="172">
        <f>SUM(AC297,AF297,AI297,AL297,AO297,AR297,AU297,AX297,BA297,BD297,BG297,BJ297)</f>
        <v>0</v>
      </c>
      <c r="AC297" s="172">
        <f>IF(O297="",0,$J297*$L297)</f>
        <v>0</v>
      </c>
      <c r="AD297" s="172"/>
      <c r="AE297" s="172"/>
      <c r="AF297" s="172">
        <f>IF(P297="",0,$J297*$L297)</f>
        <v>0</v>
      </c>
      <c r="AG297" s="172"/>
      <c r="AH297" s="172"/>
      <c r="AI297" s="172">
        <f>IF(Q297="",0,$J297*$L297)</f>
        <v>0</v>
      </c>
      <c r="AJ297" s="172"/>
      <c r="AK297" s="172"/>
      <c r="AL297" s="172">
        <f>IF(R297="",0,$J297*$L297)</f>
        <v>0</v>
      </c>
      <c r="AM297" s="172"/>
      <c r="AN297" s="172"/>
      <c r="AO297" s="172">
        <f>IF(S297="",0,$J297*$L297)</f>
        <v>0</v>
      </c>
      <c r="AP297" s="172"/>
      <c r="AQ297" s="172"/>
      <c r="AR297" s="172">
        <f>IF(T297="",0,$J297*$L297)</f>
        <v>0</v>
      </c>
      <c r="AS297" s="172"/>
      <c r="AT297" s="172"/>
      <c r="AU297" s="172">
        <f>IF(U297="",0,$J297*$L297)</f>
        <v>0</v>
      </c>
      <c r="AV297" s="172"/>
      <c r="AW297" s="172"/>
      <c r="AX297" s="172">
        <f>IF(V297="",0,$J297*$L297)</f>
        <v>0</v>
      </c>
      <c r="AY297" s="172"/>
      <c r="AZ297" s="172"/>
      <c r="BA297" s="172">
        <f>IF(W297="",0,$J297*$L297)</f>
        <v>0</v>
      </c>
      <c r="BB297" s="172"/>
      <c r="BC297" s="172"/>
      <c r="BD297" s="172">
        <f>IF(X297="",0,$J297*$L297)</f>
        <v>0</v>
      </c>
      <c r="BE297" s="172"/>
      <c r="BF297" s="172"/>
      <c r="BG297" s="172">
        <f>IF(Y297="",0,$J297*$L297)</f>
        <v>0</v>
      </c>
      <c r="BH297" s="172"/>
      <c r="BI297" s="172"/>
      <c r="BJ297" s="172">
        <f>IF(Z297="",0,$J297*$L297)</f>
        <v>0</v>
      </c>
      <c r="BK297" s="172"/>
      <c r="BL297" s="317"/>
      <c r="BM297" s="308"/>
      <c r="BN297" s="312"/>
    </row>
    <row r="298" s="260" customFormat="1" ht="33.95" customHeight="1" outlineLevel="5" spans="2:66">
      <c r="B298" s="172" t="s">
        <v>792</v>
      </c>
      <c r="C298" s="280" t="s">
        <v>1386</v>
      </c>
      <c r="D298" s="260" t="s">
        <v>1387</v>
      </c>
      <c r="E298" s="172"/>
      <c r="F298" s="172"/>
      <c r="G298" s="172"/>
      <c r="H298" s="172">
        <f>IFERROR(J298*L298*N298,0)</f>
        <v>0</v>
      </c>
      <c r="I298" s="172" t="s">
        <v>1388</v>
      </c>
      <c r="J298" s="295"/>
      <c r="K298" s="172" t="s">
        <v>1389</v>
      </c>
      <c r="L298" s="172">
        <v>780</v>
      </c>
      <c r="M298" s="172" t="s">
        <v>1390</v>
      </c>
      <c r="N298" s="172">
        <f>COUNTA(O298:Z298)</f>
        <v>0</v>
      </c>
      <c r="O298" s="295"/>
      <c r="P298" s="313"/>
      <c r="Q298" s="313"/>
      <c r="R298" s="313"/>
      <c r="S298" s="313"/>
      <c r="T298" s="313"/>
      <c r="U298" s="313"/>
      <c r="V298" s="313"/>
      <c r="W298" s="313"/>
      <c r="X298" s="313"/>
      <c r="Y298" s="313"/>
      <c r="Z298" s="313"/>
      <c r="AA298" s="172"/>
      <c r="AB298" s="172">
        <f>SUM(AC298,AF298,AI298,AL298,AO298,AR298,AU298,AX298,BA298,BD298,BG298,BJ298)</f>
        <v>0</v>
      </c>
      <c r="AC298" s="172">
        <f>IF(O298="",0,$J298*$L298)</f>
        <v>0</v>
      </c>
      <c r="AD298" s="172"/>
      <c r="AE298" s="172"/>
      <c r="AF298" s="172">
        <f>IF(P298="",0,$J298*$L298)</f>
        <v>0</v>
      </c>
      <c r="AG298" s="172"/>
      <c r="AH298" s="172"/>
      <c r="AI298" s="172">
        <f>IF(Q298="",0,$J298*$L298)</f>
        <v>0</v>
      </c>
      <c r="AJ298" s="172"/>
      <c r="AK298" s="172"/>
      <c r="AL298" s="172">
        <f>IF(R298="",0,$J298*$L298)</f>
        <v>0</v>
      </c>
      <c r="AM298" s="172"/>
      <c r="AN298" s="172"/>
      <c r="AO298" s="172">
        <f>IF(S298="",0,$J298*$L298)</f>
        <v>0</v>
      </c>
      <c r="AP298" s="172"/>
      <c r="AQ298" s="172"/>
      <c r="AR298" s="172">
        <f>IF(T298="",0,$J298*$L298)</f>
        <v>0</v>
      </c>
      <c r="AS298" s="172"/>
      <c r="AT298" s="172"/>
      <c r="AU298" s="172">
        <f>IF(U298="",0,$J298*$L298)</f>
        <v>0</v>
      </c>
      <c r="AV298" s="172"/>
      <c r="AW298" s="172"/>
      <c r="AX298" s="172">
        <f>IF(V298="",0,$J298*$L298)</f>
        <v>0</v>
      </c>
      <c r="AY298" s="172"/>
      <c r="AZ298" s="172"/>
      <c r="BA298" s="172">
        <f>IF(W298="",0,$J298*$L298)</f>
        <v>0</v>
      </c>
      <c r="BB298" s="172"/>
      <c r="BC298" s="172"/>
      <c r="BD298" s="172">
        <f>IF(X298="",0,$J298*$L298)</f>
        <v>0</v>
      </c>
      <c r="BE298" s="172"/>
      <c r="BF298" s="172"/>
      <c r="BG298" s="172">
        <f>IF(Y298="",0,$J298*$L298)</f>
        <v>0</v>
      </c>
      <c r="BH298" s="172"/>
      <c r="BI298" s="172"/>
      <c r="BJ298" s="172">
        <f>IF(Z298="",0,$J298*$L298)</f>
        <v>0</v>
      </c>
      <c r="BK298" s="172"/>
      <c r="BL298" s="317"/>
      <c r="BM298" s="308"/>
      <c r="BN298" s="312"/>
    </row>
    <row r="299" s="115" customFormat="1" ht="33.95" customHeight="1" outlineLevel="4" spans="2:66">
      <c r="B299" s="116" t="s">
        <v>787</v>
      </c>
      <c r="C299" s="117" t="s">
        <v>1391</v>
      </c>
      <c r="D299" s="115" t="s">
        <v>1392</v>
      </c>
      <c r="E299" s="116"/>
      <c r="F299" s="116"/>
      <c r="G299" s="116"/>
      <c r="H299" s="116">
        <f>SUM(H300:H302)</f>
        <v>0</v>
      </c>
      <c r="I299" s="116"/>
      <c r="J299" s="116"/>
      <c r="K299" s="116"/>
      <c r="L299" s="116"/>
      <c r="M299" s="116"/>
      <c r="N299" s="116"/>
      <c r="O299" s="116"/>
      <c r="P299" s="286"/>
      <c r="Q299" s="286"/>
      <c r="R299" s="286"/>
      <c r="S299" s="286"/>
      <c r="T299" s="286"/>
      <c r="U299" s="286"/>
      <c r="V299" s="286"/>
      <c r="W299" s="286"/>
      <c r="X299" s="286"/>
      <c r="Y299" s="286"/>
      <c r="Z299" s="286"/>
      <c r="AA299" s="286"/>
      <c r="AB299" s="116">
        <f>SUM(AB300:AB302)</f>
        <v>0</v>
      </c>
      <c r="AC299" s="116">
        <f>SUM(AC300:AC302)</f>
        <v>0</v>
      </c>
      <c r="AD299" s="116"/>
      <c r="AE299" s="116"/>
      <c r="AF299" s="116">
        <f>SUM(AF300:AF302)</f>
        <v>0</v>
      </c>
      <c r="AG299" s="116"/>
      <c r="AH299" s="116"/>
      <c r="AI299" s="116">
        <f>SUM(AI300:AI302)</f>
        <v>0</v>
      </c>
      <c r="AJ299" s="116"/>
      <c r="AK299" s="116"/>
      <c r="AL299" s="116">
        <f>SUM(AL300:AL302)</f>
        <v>0</v>
      </c>
      <c r="AM299" s="116"/>
      <c r="AN299" s="116"/>
      <c r="AO299" s="116">
        <f>SUM(AO300:AO302)</f>
        <v>0</v>
      </c>
      <c r="AP299" s="116"/>
      <c r="AQ299" s="116"/>
      <c r="AR299" s="116">
        <f>SUM(AR300:AR302)</f>
        <v>0</v>
      </c>
      <c r="AS299" s="116"/>
      <c r="AT299" s="116"/>
      <c r="AU299" s="116">
        <f>SUM(AU300:AU302)</f>
        <v>0</v>
      </c>
      <c r="AV299" s="116"/>
      <c r="AW299" s="116"/>
      <c r="AX299" s="116">
        <f>SUM(AX300:AX302)</f>
        <v>0</v>
      </c>
      <c r="AY299" s="116"/>
      <c r="AZ299" s="116"/>
      <c r="BA299" s="116">
        <f>SUM(BA300:BA302)</f>
        <v>0</v>
      </c>
      <c r="BB299" s="116"/>
      <c r="BC299" s="116"/>
      <c r="BD299" s="116">
        <f>SUM(BD300:BD302)</f>
        <v>0</v>
      </c>
      <c r="BE299" s="116"/>
      <c r="BF299" s="116"/>
      <c r="BG299" s="116">
        <f>SUM(BG300:BG302)</f>
        <v>0</v>
      </c>
      <c r="BH299" s="116"/>
      <c r="BI299" s="116"/>
      <c r="BJ299" s="116">
        <f>SUM(BJ300:BJ302)</f>
        <v>0</v>
      </c>
      <c r="BK299" s="116"/>
      <c r="BL299" s="303"/>
      <c r="BM299" s="308"/>
      <c r="BN299" s="311"/>
    </row>
    <row r="300" s="260" customFormat="1" ht="33.95" customHeight="1" outlineLevel="5" spans="2:66">
      <c r="B300" s="172" t="s">
        <v>792</v>
      </c>
      <c r="C300" s="280" t="s">
        <v>1393</v>
      </c>
      <c r="D300" s="260" t="s">
        <v>1394</v>
      </c>
      <c r="E300" s="172"/>
      <c r="F300" s="172"/>
      <c r="G300" s="172" t="s">
        <v>936</v>
      </c>
      <c r="H300" s="172">
        <f>IFERROR(J300*L300*N300,0)</f>
        <v>0</v>
      </c>
      <c r="I300" s="172" t="s">
        <v>1374</v>
      </c>
      <c r="J300" s="295"/>
      <c r="K300" s="172" t="s">
        <v>1375</v>
      </c>
      <c r="L300" s="172">
        <v>5000</v>
      </c>
      <c r="M300" s="172" t="s">
        <v>1228</v>
      </c>
      <c r="N300" s="172">
        <f>COUNTA(O300:Z300)</f>
        <v>0</v>
      </c>
      <c r="O300" s="295"/>
      <c r="P300" s="314"/>
      <c r="Q300" s="314"/>
      <c r="R300" s="314"/>
      <c r="S300" s="314"/>
      <c r="T300" s="314"/>
      <c r="U300" s="314"/>
      <c r="V300" s="314"/>
      <c r="W300" s="314"/>
      <c r="X300" s="314"/>
      <c r="Y300" s="314"/>
      <c r="Z300" s="314"/>
      <c r="AA300" s="172"/>
      <c r="AB300" s="172">
        <f>SUM(AC300,AF300,AI300,AL300,AO300,AR300,AU300,AX300,BA300,BD300,BG300,BJ300)</f>
        <v>0</v>
      </c>
      <c r="AC300" s="172">
        <f>IF(O300="",0,$J300*$L300)</f>
        <v>0</v>
      </c>
      <c r="AD300" s="172"/>
      <c r="AE300" s="172"/>
      <c r="AF300" s="172">
        <f>IF(P300="",0,$J300*$L300)</f>
        <v>0</v>
      </c>
      <c r="AG300" s="172"/>
      <c r="AH300" s="172"/>
      <c r="AI300" s="172">
        <f>IF(Q300="",0,$J300*$L300)</f>
        <v>0</v>
      </c>
      <c r="AJ300" s="172"/>
      <c r="AK300" s="172"/>
      <c r="AL300" s="172">
        <f>IF(R300="",0,$J300*$L300)</f>
        <v>0</v>
      </c>
      <c r="AM300" s="172"/>
      <c r="AN300" s="172"/>
      <c r="AO300" s="172">
        <f>IF(S300="",0,$J300*$L300)</f>
        <v>0</v>
      </c>
      <c r="AP300" s="172"/>
      <c r="AQ300" s="172"/>
      <c r="AR300" s="172">
        <f>IF(T300="",0,$J300*$L300)</f>
        <v>0</v>
      </c>
      <c r="AS300" s="172"/>
      <c r="AT300" s="172"/>
      <c r="AU300" s="172">
        <f>IF(U300="",0,$J300*$L300)</f>
        <v>0</v>
      </c>
      <c r="AV300" s="172"/>
      <c r="AW300" s="172"/>
      <c r="AX300" s="172">
        <f>IF(V300="",0,$J300*$L300)</f>
        <v>0</v>
      </c>
      <c r="AY300" s="172"/>
      <c r="AZ300" s="172"/>
      <c r="BA300" s="172">
        <f>IF(W300="",0,$J300*$L300)</f>
        <v>0</v>
      </c>
      <c r="BB300" s="172"/>
      <c r="BC300" s="172"/>
      <c r="BD300" s="172">
        <f>IF(X300="",0,$J300*$L300)</f>
        <v>0</v>
      </c>
      <c r="BE300" s="172"/>
      <c r="BF300" s="172"/>
      <c r="BG300" s="172">
        <f>IF(Y300="",0,$J300*$L300)</f>
        <v>0</v>
      </c>
      <c r="BH300" s="172"/>
      <c r="BI300" s="172"/>
      <c r="BJ300" s="172">
        <f>IF(Z300="",0,$J300*$L300)</f>
        <v>0</v>
      </c>
      <c r="BK300" s="172"/>
      <c r="BL300" s="317"/>
      <c r="BM300" s="308"/>
      <c r="BN300" s="312"/>
    </row>
    <row r="301" s="260" customFormat="1" ht="33.95" customHeight="1" outlineLevel="5" spans="2:66">
      <c r="B301" s="172" t="s">
        <v>792</v>
      </c>
      <c r="C301" s="280" t="s">
        <v>1395</v>
      </c>
      <c r="D301" s="260" t="s">
        <v>1396</v>
      </c>
      <c r="E301" s="172"/>
      <c r="F301" s="172"/>
      <c r="G301" s="172" t="s">
        <v>936</v>
      </c>
      <c r="H301" s="172">
        <f>IFERROR(J301*L301*N301,0)</f>
        <v>0</v>
      </c>
      <c r="I301" s="172" t="s">
        <v>1374</v>
      </c>
      <c r="J301" s="295">
        <f>预算主表!P134/(12*L301)</f>
        <v>0</v>
      </c>
      <c r="K301" s="172" t="s">
        <v>1375</v>
      </c>
      <c r="L301" s="172">
        <v>1000</v>
      </c>
      <c r="M301" s="172" t="s">
        <v>1228</v>
      </c>
      <c r="N301" s="172">
        <f>COUNTA(O301:Z301)</f>
        <v>12</v>
      </c>
      <c r="O301" s="295" t="s">
        <v>1285</v>
      </c>
      <c r="P301" s="295" t="s">
        <v>1285</v>
      </c>
      <c r="Q301" s="295" t="s">
        <v>1285</v>
      </c>
      <c r="R301" s="295" t="s">
        <v>1285</v>
      </c>
      <c r="S301" s="295" t="s">
        <v>1285</v>
      </c>
      <c r="T301" s="295" t="s">
        <v>1285</v>
      </c>
      <c r="U301" s="295" t="s">
        <v>1285</v>
      </c>
      <c r="V301" s="295" t="s">
        <v>1285</v>
      </c>
      <c r="W301" s="295" t="s">
        <v>1285</v>
      </c>
      <c r="X301" s="295" t="s">
        <v>1285</v>
      </c>
      <c r="Y301" s="295" t="s">
        <v>1285</v>
      </c>
      <c r="Z301" s="295" t="s">
        <v>1285</v>
      </c>
      <c r="AA301" s="172"/>
      <c r="AB301" s="172">
        <f>SUM(AC301,AF301,AI301,AL301,AO301,AR301,AU301,AX301,BA301,BD301,BG301,BJ301)</f>
        <v>0</v>
      </c>
      <c r="AC301" s="172">
        <f>IF(O301="",0,$J301*$L301)</f>
        <v>0</v>
      </c>
      <c r="AD301" s="172"/>
      <c r="AE301" s="172"/>
      <c r="AF301" s="172">
        <f>IF(P301="",0,$J301*$L301)</f>
        <v>0</v>
      </c>
      <c r="AG301" s="172"/>
      <c r="AH301" s="172"/>
      <c r="AI301" s="172">
        <f>IF(Q301="",0,$J301*$L301)</f>
        <v>0</v>
      </c>
      <c r="AJ301" s="172"/>
      <c r="AK301" s="172"/>
      <c r="AL301" s="172">
        <f>IF(R301="",0,$J301*$L301)</f>
        <v>0</v>
      </c>
      <c r="AM301" s="172"/>
      <c r="AN301" s="172"/>
      <c r="AO301" s="172">
        <f>IF(S301="",0,$J301*$L301)</f>
        <v>0</v>
      </c>
      <c r="AP301" s="172"/>
      <c r="AQ301" s="172"/>
      <c r="AR301" s="172">
        <f>IF(T301="",0,$J301*$L301)</f>
        <v>0</v>
      </c>
      <c r="AS301" s="172"/>
      <c r="AT301" s="172"/>
      <c r="AU301" s="172">
        <f>IF(U301="",0,$J301*$L301)</f>
        <v>0</v>
      </c>
      <c r="AV301" s="172"/>
      <c r="AW301" s="172"/>
      <c r="AX301" s="172">
        <f>IF(V301="",0,$J301*$L301)</f>
        <v>0</v>
      </c>
      <c r="AY301" s="172"/>
      <c r="AZ301" s="172"/>
      <c r="BA301" s="172">
        <f>IF(W301="",0,$J301*$L301)</f>
        <v>0</v>
      </c>
      <c r="BB301" s="172"/>
      <c r="BC301" s="172"/>
      <c r="BD301" s="172">
        <f>IF(X301="",0,$J301*$L301)</f>
        <v>0</v>
      </c>
      <c r="BE301" s="172"/>
      <c r="BF301" s="172"/>
      <c r="BG301" s="172">
        <f>IF(Y301="",0,$J301*$L301)</f>
        <v>0</v>
      </c>
      <c r="BH301" s="172"/>
      <c r="BI301" s="172"/>
      <c r="BJ301" s="172">
        <f>IF(Z301="",0,$J301*$L301)</f>
        <v>0</v>
      </c>
      <c r="BK301" s="172"/>
      <c r="BL301" s="317"/>
      <c r="BM301" s="308"/>
      <c r="BN301" s="312"/>
    </row>
    <row r="302" s="260" customFormat="1" ht="33.95" customHeight="1" outlineLevel="5" spans="2:66">
      <c r="B302" s="172" t="s">
        <v>792</v>
      </c>
      <c r="C302" s="280" t="s">
        <v>1397</v>
      </c>
      <c r="D302" s="260" t="s">
        <v>1398</v>
      </c>
      <c r="E302" s="172"/>
      <c r="F302" s="172"/>
      <c r="G302" s="172" t="s">
        <v>936</v>
      </c>
      <c r="H302" s="172">
        <f>IFERROR(J302*L302*N302,0)</f>
        <v>0</v>
      </c>
      <c r="I302" s="172" t="s">
        <v>1399</v>
      </c>
      <c r="J302" s="295"/>
      <c r="K302" s="172" t="s">
        <v>1370</v>
      </c>
      <c r="L302" s="172">
        <v>0.2</v>
      </c>
      <c r="M302" s="172" t="s">
        <v>1371</v>
      </c>
      <c r="N302" s="172">
        <f>COUNTA(O302:Z302)</f>
        <v>0</v>
      </c>
      <c r="O302" s="295"/>
      <c r="P302" s="313"/>
      <c r="Q302" s="313"/>
      <c r="R302" s="313"/>
      <c r="S302" s="313"/>
      <c r="T302" s="313"/>
      <c r="U302" s="313"/>
      <c r="V302" s="313"/>
      <c r="W302" s="313"/>
      <c r="X302" s="313"/>
      <c r="Y302" s="313"/>
      <c r="Z302" s="313"/>
      <c r="AA302" s="172"/>
      <c r="AB302" s="172">
        <f>SUM(AC302,AF302,AI302,AL302,AO302,AR302,AU302,AX302,BA302,BD302,BG302,BJ302)</f>
        <v>0</v>
      </c>
      <c r="AC302" s="172">
        <f>IF(O302="",0,$J302*$L302)</f>
        <v>0</v>
      </c>
      <c r="AD302" s="172"/>
      <c r="AE302" s="172"/>
      <c r="AF302" s="172">
        <f>IF(P302="",0,$J302*$L302)</f>
        <v>0</v>
      </c>
      <c r="AG302" s="172"/>
      <c r="AH302" s="172"/>
      <c r="AI302" s="172">
        <f>IF(Q302="",0,$J302*$L302)</f>
        <v>0</v>
      </c>
      <c r="AJ302" s="172"/>
      <c r="AK302" s="172"/>
      <c r="AL302" s="172">
        <f>IF(R302="",0,$J302*$L302)</f>
        <v>0</v>
      </c>
      <c r="AM302" s="172"/>
      <c r="AN302" s="172"/>
      <c r="AO302" s="172">
        <f>IF(S302="",0,$J302*$L302)</f>
        <v>0</v>
      </c>
      <c r="AP302" s="172"/>
      <c r="AQ302" s="172"/>
      <c r="AR302" s="172">
        <f>IF(T302="",0,$J302*$L302)</f>
        <v>0</v>
      </c>
      <c r="AS302" s="172"/>
      <c r="AT302" s="172"/>
      <c r="AU302" s="172">
        <f>IF(U302="",0,$J302*$L302)</f>
        <v>0</v>
      </c>
      <c r="AV302" s="172"/>
      <c r="AW302" s="172"/>
      <c r="AX302" s="172">
        <f>IF(V302="",0,$J302*$L302)</f>
        <v>0</v>
      </c>
      <c r="AY302" s="172"/>
      <c r="AZ302" s="172"/>
      <c r="BA302" s="172">
        <f>IF(W302="",0,$J302*$L302)</f>
        <v>0</v>
      </c>
      <c r="BB302" s="172"/>
      <c r="BC302" s="172"/>
      <c r="BD302" s="172">
        <f>IF(X302="",0,$J302*$L302)</f>
        <v>0</v>
      </c>
      <c r="BE302" s="172"/>
      <c r="BF302" s="172"/>
      <c r="BG302" s="172">
        <f>IF(Y302="",0,$J302*$L302)</f>
        <v>0</v>
      </c>
      <c r="BH302" s="172"/>
      <c r="BI302" s="172"/>
      <c r="BJ302" s="172">
        <f>IF(Z302="",0,$J302*$L302)</f>
        <v>0</v>
      </c>
      <c r="BK302" s="172"/>
      <c r="BL302" s="317"/>
      <c r="BM302" s="308"/>
      <c r="BN302" s="312"/>
    </row>
    <row r="303" s="49" customFormat="1" ht="33.95" customHeight="1" outlineLevel="3" spans="2:66">
      <c r="B303" s="112" t="s">
        <v>787</v>
      </c>
      <c r="C303" s="113" t="s">
        <v>1400</v>
      </c>
      <c r="D303" s="49" t="s">
        <v>1401</v>
      </c>
      <c r="E303" s="112"/>
      <c r="F303" s="112"/>
      <c r="G303" s="112"/>
      <c r="H303" s="112">
        <f>SUM(H304:H306)</f>
        <v>0</v>
      </c>
      <c r="I303" s="112"/>
      <c r="J303" s="112"/>
      <c r="K303" s="112"/>
      <c r="L303" s="112"/>
      <c r="M303" s="112"/>
      <c r="N303" s="112"/>
      <c r="O303" s="112"/>
      <c r="P303" s="285"/>
      <c r="Q303" s="285"/>
      <c r="R303" s="285"/>
      <c r="S303" s="285"/>
      <c r="T303" s="285"/>
      <c r="U303" s="285"/>
      <c r="V303" s="285"/>
      <c r="W303" s="285"/>
      <c r="X303" s="285"/>
      <c r="Y303" s="285"/>
      <c r="Z303" s="285"/>
      <c r="AA303" s="285"/>
      <c r="AB303" s="112">
        <f>SUM(AB304:AB306)</f>
        <v>0</v>
      </c>
      <c r="AC303" s="112">
        <f>SUM(AC304:AC306)</f>
        <v>0</v>
      </c>
      <c r="AD303" s="112"/>
      <c r="AE303" s="112"/>
      <c r="AF303" s="112">
        <f>SUM(AF304:AF306)</f>
        <v>0</v>
      </c>
      <c r="AG303" s="112"/>
      <c r="AH303" s="112"/>
      <c r="AI303" s="112">
        <f>SUM(AI304:AI306)</f>
        <v>0</v>
      </c>
      <c r="AJ303" s="112"/>
      <c r="AK303" s="112"/>
      <c r="AL303" s="112">
        <f>SUM(AL304:AL306)</f>
        <v>0</v>
      </c>
      <c r="AM303" s="112"/>
      <c r="AN303" s="112"/>
      <c r="AO303" s="112">
        <f>SUM(AO304:AO306)</f>
        <v>0</v>
      </c>
      <c r="AP303" s="112"/>
      <c r="AQ303" s="112"/>
      <c r="AR303" s="112">
        <f>SUM(AR304:AR306)</f>
        <v>0</v>
      </c>
      <c r="AS303" s="112"/>
      <c r="AT303" s="112"/>
      <c r="AU303" s="112">
        <f>SUM(AU304:AU306)</f>
        <v>0</v>
      </c>
      <c r="AV303" s="112"/>
      <c r="AW303" s="112"/>
      <c r="AX303" s="112">
        <f>SUM(AX304:AX306)</f>
        <v>0</v>
      </c>
      <c r="AY303" s="112"/>
      <c r="AZ303" s="112"/>
      <c r="BA303" s="112">
        <f>SUM(BA304:BA306)</f>
        <v>0</v>
      </c>
      <c r="BB303" s="112"/>
      <c r="BC303" s="112"/>
      <c r="BD303" s="112">
        <f>SUM(BD304:BD306)</f>
        <v>0</v>
      </c>
      <c r="BE303" s="112"/>
      <c r="BF303" s="112"/>
      <c r="BG303" s="112">
        <f>SUM(BG304:BG306)</f>
        <v>0</v>
      </c>
      <c r="BH303" s="112"/>
      <c r="BI303" s="112"/>
      <c r="BJ303" s="112">
        <f>SUM(BJ304:BJ306)</f>
        <v>0</v>
      </c>
      <c r="BK303" s="112"/>
      <c r="BL303" s="302"/>
      <c r="BM303" s="308"/>
      <c r="BN303" s="310"/>
    </row>
    <row r="304" s="115" customFormat="1" ht="33.95" customHeight="1" outlineLevel="4" spans="2:66">
      <c r="B304" s="116" t="s">
        <v>792</v>
      </c>
      <c r="C304" s="117" t="s">
        <v>1402</v>
      </c>
      <c r="D304" s="115" t="s">
        <v>1403</v>
      </c>
      <c r="E304" s="116" t="s">
        <v>1404</v>
      </c>
      <c r="F304" s="116"/>
      <c r="G304" s="116" t="s">
        <v>936</v>
      </c>
      <c r="H304" s="116">
        <f>IFERROR(J304*L304*N304,0)</f>
        <v>0</v>
      </c>
      <c r="I304" s="116" t="s">
        <v>1405</v>
      </c>
      <c r="J304" s="295"/>
      <c r="K304" s="116" t="s">
        <v>1370</v>
      </c>
      <c r="L304" s="295"/>
      <c r="M304" s="116" t="s">
        <v>1371</v>
      </c>
      <c r="N304" s="116">
        <f>COUNTA(O304:Z304)</f>
        <v>0</v>
      </c>
      <c r="O304" s="295"/>
      <c r="P304" s="314"/>
      <c r="Q304" s="314"/>
      <c r="R304" s="314"/>
      <c r="S304" s="314"/>
      <c r="T304" s="314"/>
      <c r="U304" s="314"/>
      <c r="V304" s="314"/>
      <c r="W304" s="314"/>
      <c r="X304" s="314"/>
      <c r="Y304" s="314"/>
      <c r="Z304" s="314"/>
      <c r="AA304" s="116"/>
      <c r="AB304" s="116">
        <f>SUM(AC304,AF304,AI304,AL304,AO304,AR304,AU304,AX304,BA304,BD304,BG304,BJ304)</f>
        <v>0</v>
      </c>
      <c r="AC304" s="116">
        <f>IF(O304="",0,$J304*$L304)</f>
        <v>0</v>
      </c>
      <c r="AD304" s="116"/>
      <c r="AE304" s="116"/>
      <c r="AF304" s="116">
        <f>IF(P304="",0,$J304*$L304)</f>
        <v>0</v>
      </c>
      <c r="AG304" s="116"/>
      <c r="AH304" s="116"/>
      <c r="AI304" s="116">
        <f>IF(Q304="",0,$J304*$L304)</f>
        <v>0</v>
      </c>
      <c r="AJ304" s="116"/>
      <c r="AK304" s="116"/>
      <c r="AL304" s="116">
        <f>IF(R304="",0,$J304*$L304)</f>
        <v>0</v>
      </c>
      <c r="AM304" s="116"/>
      <c r="AN304" s="116"/>
      <c r="AO304" s="116">
        <f>IF(S304="",0,$J304*$L304)</f>
        <v>0</v>
      </c>
      <c r="AP304" s="116"/>
      <c r="AQ304" s="116"/>
      <c r="AR304" s="116">
        <f>IF(T304="",0,$J304*$L304)</f>
        <v>0</v>
      </c>
      <c r="AS304" s="116"/>
      <c r="AT304" s="116"/>
      <c r="AU304" s="116">
        <f>IF(U304="",0,$J304*$L304)</f>
        <v>0</v>
      </c>
      <c r="AV304" s="116"/>
      <c r="AW304" s="116"/>
      <c r="AX304" s="116">
        <f>IF(V304="",0,$J304*$L304)</f>
        <v>0</v>
      </c>
      <c r="AY304" s="116"/>
      <c r="AZ304" s="116"/>
      <c r="BA304" s="116">
        <f>IF(W304="",0,$J304*$L304)</f>
        <v>0</v>
      </c>
      <c r="BB304" s="116"/>
      <c r="BC304" s="116"/>
      <c r="BD304" s="116">
        <f>IF(X304="",0,$J304*$L304)</f>
        <v>0</v>
      </c>
      <c r="BE304" s="116"/>
      <c r="BF304" s="116"/>
      <c r="BG304" s="116">
        <f>IF(Y304="",0,$J304*$L304)</f>
        <v>0</v>
      </c>
      <c r="BH304" s="116"/>
      <c r="BI304" s="116"/>
      <c r="BJ304" s="116">
        <f>IF(Z304="",0,$J304*$L304)</f>
        <v>0</v>
      </c>
      <c r="BK304" s="116"/>
      <c r="BL304" s="303"/>
      <c r="BM304" s="308"/>
      <c r="BN304" s="311"/>
    </row>
    <row r="305" s="115" customFormat="1" ht="33.95" customHeight="1" outlineLevel="4" spans="2:66">
      <c r="B305" s="116" t="s">
        <v>792</v>
      </c>
      <c r="C305" s="117" t="s">
        <v>1406</v>
      </c>
      <c r="D305" s="115" t="s">
        <v>1407</v>
      </c>
      <c r="E305" s="116" t="s">
        <v>1408</v>
      </c>
      <c r="F305" s="116"/>
      <c r="G305" s="116" t="s">
        <v>936</v>
      </c>
      <c r="H305" s="116">
        <f>IFERROR(J305*L305*N305,0)</f>
        <v>0</v>
      </c>
      <c r="I305" s="116" t="s">
        <v>1409</v>
      </c>
      <c r="J305" s="295"/>
      <c r="K305" s="116" t="s">
        <v>1389</v>
      </c>
      <c r="L305" s="295"/>
      <c r="M305" s="116" t="s">
        <v>1410</v>
      </c>
      <c r="N305" s="116">
        <f>COUNTA(O305:Z305)</f>
        <v>0</v>
      </c>
      <c r="O305" s="295"/>
      <c r="P305" s="295"/>
      <c r="Q305" s="295"/>
      <c r="R305" s="295"/>
      <c r="S305" s="295"/>
      <c r="T305" s="295"/>
      <c r="U305" s="295"/>
      <c r="V305" s="295"/>
      <c r="W305" s="295"/>
      <c r="X305" s="295"/>
      <c r="Y305" s="295"/>
      <c r="Z305" s="295"/>
      <c r="AA305" s="116"/>
      <c r="AB305" s="116">
        <f>SUM(AC305,AF305,AI305,AL305,AO305,AR305,AU305,AX305,BA305,BD305,BG305,BJ305)</f>
        <v>0</v>
      </c>
      <c r="AC305" s="116">
        <f>IF(O305="",0,$J305*$L305)</f>
        <v>0</v>
      </c>
      <c r="AD305" s="116"/>
      <c r="AE305" s="116"/>
      <c r="AF305" s="116">
        <f>IF(P305="",0,$J305*$L305)</f>
        <v>0</v>
      </c>
      <c r="AG305" s="116"/>
      <c r="AH305" s="116"/>
      <c r="AI305" s="116">
        <f>IF(Q305="",0,$J305*$L305)</f>
        <v>0</v>
      </c>
      <c r="AJ305" s="116"/>
      <c r="AK305" s="116"/>
      <c r="AL305" s="116">
        <f>IF(R305="",0,$J305*$L305)</f>
        <v>0</v>
      </c>
      <c r="AM305" s="116"/>
      <c r="AN305" s="116"/>
      <c r="AO305" s="116">
        <f>IF(S305="",0,$J305*$L305)</f>
        <v>0</v>
      </c>
      <c r="AP305" s="116"/>
      <c r="AQ305" s="116"/>
      <c r="AR305" s="116">
        <f>IF(T305="",0,$J305*$L305)</f>
        <v>0</v>
      </c>
      <c r="AS305" s="116"/>
      <c r="AT305" s="116"/>
      <c r="AU305" s="116">
        <f>IF(U305="",0,$J305*$L305)</f>
        <v>0</v>
      </c>
      <c r="AV305" s="116"/>
      <c r="AW305" s="116"/>
      <c r="AX305" s="116">
        <f>IF(V305="",0,$J305*$L305)</f>
        <v>0</v>
      </c>
      <c r="AY305" s="116"/>
      <c r="AZ305" s="116"/>
      <c r="BA305" s="116">
        <f>IF(W305="",0,$J305*$L305)</f>
        <v>0</v>
      </c>
      <c r="BB305" s="116"/>
      <c r="BC305" s="116"/>
      <c r="BD305" s="116">
        <f>IF(X305="",0,$J305*$L305)</f>
        <v>0</v>
      </c>
      <c r="BE305" s="116"/>
      <c r="BF305" s="116"/>
      <c r="BG305" s="116">
        <f>IF(Y305="",0,$J305*$L305)</f>
        <v>0</v>
      </c>
      <c r="BH305" s="116"/>
      <c r="BI305" s="116"/>
      <c r="BJ305" s="116">
        <f>IF(Z305="",0,$J305*$L305)</f>
        <v>0</v>
      </c>
      <c r="BK305" s="116"/>
      <c r="BL305" s="303"/>
      <c r="BM305" s="308"/>
      <c r="BN305" s="311"/>
    </row>
    <row r="306" s="115" customFormat="1" ht="33.95" customHeight="1" outlineLevel="4" spans="2:66">
      <c r="B306" s="116" t="s">
        <v>792</v>
      </c>
      <c r="C306" s="117" t="s">
        <v>1411</v>
      </c>
      <c r="D306" s="115" t="s">
        <v>1412</v>
      </c>
      <c r="E306" s="116" t="s">
        <v>1413</v>
      </c>
      <c r="F306" s="116"/>
      <c r="G306" s="116" t="s">
        <v>936</v>
      </c>
      <c r="H306" s="116">
        <f>IFERROR(J306*L306*N306,0)</f>
        <v>0</v>
      </c>
      <c r="I306" s="116" t="s">
        <v>1414</v>
      </c>
      <c r="J306" s="116">
        <v>1</v>
      </c>
      <c r="K306" s="116" t="s">
        <v>1236</v>
      </c>
      <c r="L306" s="295"/>
      <c r="M306" s="116" t="s">
        <v>1228</v>
      </c>
      <c r="N306" s="116">
        <f>COUNTA(O306:Z306)</f>
        <v>0</v>
      </c>
      <c r="O306" s="295"/>
      <c r="P306" s="313"/>
      <c r="Q306" s="313"/>
      <c r="R306" s="313"/>
      <c r="S306" s="313"/>
      <c r="T306" s="313"/>
      <c r="U306" s="313"/>
      <c r="V306" s="313"/>
      <c r="W306" s="313"/>
      <c r="X306" s="313"/>
      <c r="Y306" s="313"/>
      <c r="Z306" s="313"/>
      <c r="AA306" s="116"/>
      <c r="AB306" s="116">
        <f>SUM(AC306,AF306,AI306,AL306,AO306,AR306,AU306,AX306,BA306,BD306,BG306,BJ306)</f>
        <v>0</v>
      </c>
      <c r="AC306" s="116">
        <f>IF(O306="",0,$J306*$L306)</f>
        <v>0</v>
      </c>
      <c r="AD306" s="116"/>
      <c r="AE306" s="116"/>
      <c r="AF306" s="116">
        <f>IF(P306="",0,$J306*$L306)</f>
        <v>0</v>
      </c>
      <c r="AG306" s="116"/>
      <c r="AH306" s="116"/>
      <c r="AI306" s="116">
        <f>IF(Q306="",0,$J306*$L306)</f>
        <v>0</v>
      </c>
      <c r="AJ306" s="116"/>
      <c r="AK306" s="116"/>
      <c r="AL306" s="116">
        <f>IF(R306="",0,$J306*$L306)</f>
        <v>0</v>
      </c>
      <c r="AM306" s="116"/>
      <c r="AN306" s="116"/>
      <c r="AO306" s="116">
        <f>IF(S306="",0,$J306*$L306)</f>
        <v>0</v>
      </c>
      <c r="AP306" s="116"/>
      <c r="AQ306" s="116"/>
      <c r="AR306" s="116">
        <f>IF(T306="",0,$J306*$L306)</f>
        <v>0</v>
      </c>
      <c r="AS306" s="116"/>
      <c r="AT306" s="116"/>
      <c r="AU306" s="116">
        <f>IF(U306="",0,$J306*$L306)</f>
        <v>0</v>
      </c>
      <c r="AV306" s="116"/>
      <c r="AW306" s="116"/>
      <c r="AX306" s="116">
        <f>IF(V306="",0,$J306*$L306)</f>
        <v>0</v>
      </c>
      <c r="AY306" s="116"/>
      <c r="AZ306" s="116"/>
      <c r="BA306" s="116">
        <f>IF(W306="",0,$J306*$L306)</f>
        <v>0</v>
      </c>
      <c r="BB306" s="116"/>
      <c r="BC306" s="116"/>
      <c r="BD306" s="116">
        <f>IF(X306="",0,$J306*$L306)</f>
        <v>0</v>
      </c>
      <c r="BE306" s="116"/>
      <c r="BF306" s="116"/>
      <c r="BG306" s="116">
        <f>IF(Y306="",0,$J306*$L306)</f>
        <v>0</v>
      </c>
      <c r="BH306" s="116"/>
      <c r="BI306" s="116"/>
      <c r="BJ306" s="116">
        <f>IF(Z306="",0,$J306*$L306)</f>
        <v>0</v>
      </c>
      <c r="BK306" s="116"/>
      <c r="BL306" s="303"/>
      <c r="BM306" s="308"/>
      <c r="BN306" s="311"/>
    </row>
    <row r="307" s="49" customFormat="1" ht="33.95" customHeight="1" outlineLevel="3" spans="2:66">
      <c r="B307" s="112" t="s">
        <v>792</v>
      </c>
      <c r="C307" s="113" t="s">
        <v>1415</v>
      </c>
      <c r="D307" s="49" t="s">
        <v>1416</v>
      </c>
      <c r="E307" s="112" t="s">
        <v>1282</v>
      </c>
      <c r="F307" s="112"/>
      <c r="G307" s="112" t="s">
        <v>1417</v>
      </c>
      <c r="H307" s="112">
        <f>AB307</f>
        <v>0</v>
      </c>
      <c r="I307" s="112" t="s">
        <v>1025</v>
      </c>
      <c r="J307" s="112">
        <f>AVERAGE('1-1 项目基础信息'!$H$9:$S$9)</f>
        <v>8076.06</v>
      </c>
      <c r="K307" s="112" t="s">
        <v>1236</v>
      </c>
      <c r="L307" s="112">
        <f>H307/J307/N307</f>
        <v>0</v>
      </c>
      <c r="M307" s="112" t="s">
        <v>799</v>
      </c>
      <c r="N307" s="112">
        <v>12</v>
      </c>
      <c r="O307" s="112"/>
      <c r="P307" s="285"/>
      <c r="Q307" s="285"/>
      <c r="R307" s="285"/>
      <c r="S307" s="285"/>
      <c r="T307" s="285"/>
      <c r="U307" s="285"/>
      <c r="V307" s="285"/>
      <c r="W307" s="285"/>
      <c r="X307" s="285"/>
      <c r="Y307" s="285"/>
      <c r="Z307" s="285"/>
      <c r="AA307" s="285"/>
      <c r="AB307" s="112">
        <f>SUM(AC307,AF307,AI307,AL307,AO307,AR307,AU307,AX307,BA307,BD307,BG307,BJ307)</f>
        <v>0</v>
      </c>
      <c r="AC307" s="295"/>
      <c r="AD307" s="112"/>
      <c r="AE307" s="112"/>
      <c r="AF307" s="295"/>
      <c r="AG307" s="112"/>
      <c r="AH307" s="112"/>
      <c r="AI307" s="295"/>
      <c r="AJ307" s="112"/>
      <c r="AK307" s="112"/>
      <c r="AL307" s="295"/>
      <c r="AM307" s="112"/>
      <c r="AN307" s="112"/>
      <c r="AO307" s="295"/>
      <c r="AP307" s="112"/>
      <c r="AQ307" s="112"/>
      <c r="AR307" s="295"/>
      <c r="AS307" s="112"/>
      <c r="AT307" s="112"/>
      <c r="AU307" s="295"/>
      <c r="AV307" s="112"/>
      <c r="AW307" s="112"/>
      <c r="AX307" s="295"/>
      <c r="AY307" s="112"/>
      <c r="AZ307" s="112"/>
      <c r="BA307" s="295"/>
      <c r="BB307" s="112"/>
      <c r="BC307" s="112"/>
      <c r="BD307" s="295"/>
      <c r="BE307" s="112"/>
      <c r="BF307" s="112"/>
      <c r="BG307" s="295"/>
      <c r="BH307" s="112"/>
      <c r="BI307" s="112"/>
      <c r="BJ307" s="295"/>
      <c r="BK307" s="112"/>
      <c r="BL307" s="302"/>
      <c r="BM307" s="308"/>
      <c r="BN307" s="310"/>
    </row>
    <row r="308" s="22" customFormat="1" ht="33.95" customHeight="1" outlineLevel="2" spans="2:66">
      <c r="B308" s="109" t="s">
        <v>787</v>
      </c>
      <c r="C308" s="110" t="s">
        <v>222</v>
      </c>
      <c r="D308" s="22" t="s">
        <v>223</v>
      </c>
      <c r="E308" s="109"/>
      <c r="F308" s="109"/>
      <c r="G308" s="109"/>
      <c r="H308" s="109">
        <f>H309+H314+H315+H335+H356+H362+H363+H364+H365+H371+H372+H373+H380</f>
        <v>0</v>
      </c>
      <c r="I308" s="109"/>
      <c r="J308" s="109"/>
      <c r="K308" s="109"/>
      <c r="L308" s="109"/>
      <c r="M308" s="109"/>
      <c r="N308" s="109"/>
      <c r="O308" s="109"/>
      <c r="P308" s="284"/>
      <c r="Q308" s="284"/>
      <c r="R308" s="284"/>
      <c r="S308" s="284"/>
      <c r="T308" s="284"/>
      <c r="U308" s="284"/>
      <c r="V308" s="284"/>
      <c r="W308" s="284"/>
      <c r="X308" s="284"/>
      <c r="Y308" s="284"/>
      <c r="Z308" s="284"/>
      <c r="AA308" s="284"/>
      <c r="AB308" s="109">
        <f>AB309+AB314+AB315+AB335+AB356+AB362+AB363+AB364+AB365+AB371+AB372+AB373+AB380</f>
        <v>0</v>
      </c>
      <c r="AC308" s="109">
        <f>AC309+AC314+AC315+AC335+AC356+AC362+AC363+AC364+AC365+AC371+AC372+AC373+AC380</f>
        <v>0</v>
      </c>
      <c r="AD308" s="109"/>
      <c r="AE308" s="109"/>
      <c r="AF308" s="109">
        <f>AF309+AF314+AF315+AF335+AF356+AF362+AF363+AF364+AF365+AF371+AF372+AF373+AF380</f>
        <v>0</v>
      </c>
      <c r="AG308" s="109"/>
      <c r="AH308" s="109"/>
      <c r="AI308" s="109">
        <f>AI309+AI314+AI315+AI335+AI356+AI362+AI363+AI364+AI365+AI371+AI372+AI373+AI380</f>
        <v>0</v>
      </c>
      <c r="AJ308" s="109"/>
      <c r="AK308" s="109"/>
      <c r="AL308" s="109">
        <f>AL309+AL314+AL315+AL335+AL356+AL362+AL363+AL364+AL365+AL371+AL372+AL373+AL380</f>
        <v>0</v>
      </c>
      <c r="AM308" s="109"/>
      <c r="AN308" s="109"/>
      <c r="AO308" s="109">
        <f>AO309+AO314+AO315+AO335+AO356+AO362+AO363+AO364+AO365+AO371+AO372+AO373+AO380</f>
        <v>0</v>
      </c>
      <c r="AP308" s="109"/>
      <c r="AQ308" s="109"/>
      <c r="AR308" s="109">
        <f>AR309+AR314+AR315+AR335+AR356+AR362+AR363+AR364+AR365+AR371+AR372+AR373+AR380</f>
        <v>0</v>
      </c>
      <c r="AS308" s="109"/>
      <c r="AT308" s="109"/>
      <c r="AU308" s="109">
        <f>AU309+AU314+AU315+AU335+AU356+AU362+AU363+AU364+AU365+AU371+AU372+AU373+AU380</f>
        <v>0</v>
      </c>
      <c r="AV308" s="109"/>
      <c r="AW308" s="109"/>
      <c r="AX308" s="109">
        <f>AX309+AX314+AX315+AX335+AX356+AX362+AX363+AX364+AX365+AX371+AX372+AX373+AX380</f>
        <v>0</v>
      </c>
      <c r="AY308" s="109"/>
      <c r="AZ308" s="109"/>
      <c r="BA308" s="109">
        <f>BA309+BA314+BA315+BA335+BA356+BA362+BA363+BA364+BA365+BA371+BA372+BA373+BA380</f>
        <v>0</v>
      </c>
      <c r="BB308" s="109"/>
      <c r="BC308" s="109"/>
      <c r="BD308" s="109">
        <f>BD309+BD314+BD315+BD335+BD356+BD362+BD363+BD364+BD365+BD371+BD372+BD373+BD380</f>
        <v>0</v>
      </c>
      <c r="BE308" s="109"/>
      <c r="BF308" s="109"/>
      <c r="BG308" s="109">
        <f>BG309+BG314+BG315+BG335+BG356+BG362+BG363+BG364+BG365+BG371+BG372+BG373+BG380</f>
        <v>0</v>
      </c>
      <c r="BH308" s="109"/>
      <c r="BI308" s="109"/>
      <c r="BJ308" s="109">
        <f>BJ309+BJ314+BJ315+BJ335+BJ356+BJ362+BJ363+BJ364+BJ365+BJ371+BJ372+BJ373+BJ380</f>
        <v>0</v>
      </c>
      <c r="BK308" s="109"/>
      <c r="BL308" s="301"/>
      <c r="BM308" s="308"/>
      <c r="BN308" s="309"/>
    </row>
    <row r="309" s="49" customFormat="1" ht="33.95" customHeight="1" outlineLevel="3" spans="2:66">
      <c r="B309" s="112" t="s">
        <v>787</v>
      </c>
      <c r="C309" s="113" t="s">
        <v>1418</v>
      </c>
      <c r="D309" s="49" t="s">
        <v>1419</v>
      </c>
      <c r="E309" s="112"/>
      <c r="F309" s="112"/>
      <c r="G309" s="112"/>
      <c r="H309" s="112">
        <f>SUM(H310:H313)</f>
        <v>0</v>
      </c>
      <c r="I309" s="112"/>
      <c r="J309" s="112"/>
      <c r="K309" s="112"/>
      <c r="L309" s="112"/>
      <c r="M309" s="112"/>
      <c r="N309" s="112"/>
      <c r="O309" s="112"/>
      <c r="P309" s="285"/>
      <c r="Q309" s="285"/>
      <c r="R309" s="285"/>
      <c r="S309" s="285"/>
      <c r="T309" s="285"/>
      <c r="U309" s="285"/>
      <c r="V309" s="285"/>
      <c r="W309" s="285"/>
      <c r="X309" s="285"/>
      <c r="Y309" s="285"/>
      <c r="Z309" s="285"/>
      <c r="AA309" s="285"/>
      <c r="AB309" s="112">
        <f>SUM(AB310:AB313)</f>
        <v>0</v>
      </c>
      <c r="AC309" s="112">
        <f>SUM(AC310:AC313)</f>
        <v>0</v>
      </c>
      <c r="AD309" s="112"/>
      <c r="AE309" s="112"/>
      <c r="AF309" s="112">
        <f>SUM(AF310:AF313)</f>
        <v>0</v>
      </c>
      <c r="AG309" s="112"/>
      <c r="AH309" s="112"/>
      <c r="AI309" s="112">
        <f>SUM(AI310:AI313)</f>
        <v>0</v>
      </c>
      <c r="AJ309" s="112"/>
      <c r="AK309" s="112"/>
      <c r="AL309" s="112">
        <f>SUM(AL310:AL313)</f>
        <v>0</v>
      </c>
      <c r="AM309" s="112"/>
      <c r="AN309" s="112"/>
      <c r="AO309" s="112">
        <f>SUM(AO310:AO313)</f>
        <v>0</v>
      </c>
      <c r="AP309" s="112"/>
      <c r="AQ309" s="112"/>
      <c r="AR309" s="112">
        <f>SUM(AR310:AR313)</f>
        <v>0</v>
      </c>
      <c r="AS309" s="112"/>
      <c r="AT309" s="112"/>
      <c r="AU309" s="112">
        <f>SUM(AU310:AU313)</f>
        <v>0</v>
      </c>
      <c r="AV309" s="112"/>
      <c r="AW309" s="112"/>
      <c r="AX309" s="112">
        <f>SUM(AX310:AX313)</f>
        <v>0</v>
      </c>
      <c r="AY309" s="112"/>
      <c r="AZ309" s="112"/>
      <c r="BA309" s="112">
        <f>SUM(BA310:BA313)</f>
        <v>0</v>
      </c>
      <c r="BB309" s="112"/>
      <c r="BC309" s="112"/>
      <c r="BD309" s="112">
        <f>SUM(BD310:BD313)</f>
        <v>0</v>
      </c>
      <c r="BE309" s="112"/>
      <c r="BF309" s="112"/>
      <c r="BG309" s="112">
        <f>SUM(BG310:BG313)</f>
        <v>0</v>
      </c>
      <c r="BH309" s="112"/>
      <c r="BI309" s="112"/>
      <c r="BJ309" s="112">
        <f>SUM(BJ310:BJ313)</f>
        <v>0</v>
      </c>
      <c r="BK309" s="112"/>
      <c r="BL309" s="302"/>
      <c r="BM309" s="308"/>
      <c r="BN309" s="310"/>
    </row>
    <row r="310" s="115" customFormat="1" ht="33.95" customHeight="1" outlineLevel="4" spans="2:66">
      <c r="B310" s="116" t="s">
        <v>792</v>
      </c>
      <c r="C310" s="117" t="s">
        <v>1420</v>
      </c>
      <c r="D310" s="115" t="s">
        <v>1421</v>
      </c>
      <c r="E310" s="116" t="s">
        <v>1422</v>
      </c>
      <c r="F310" s="116"/>
      <c r="G310" s="116" t="s">
        <v>936</v>
      </c>
      <c r="H310" s="116">
        <f>IFERROR(J310*L310*N310,0)</f>
        <v>0</v>
      </c>
      <c r="I310" s="116" t="s">
        <v>1423</v>
      </c>
      <c r="J310" s="295"/>
      <c r="K310" s="116" t="s">
        <v>1143</v>
      </c>
      <c r="L310" s="295"/>
      <c r="M310" s="116" t="s">
        <v>1176</v>
      </c>
      <c r="N310" s="116">
        <f>COUNTA(O310:Z310)</f>
        <v>0</v>
      </c>
      <c r="O310" s="295"/>
      <c r="P310" s="314"/>
      <c r="Q310" s="314"/>
      <c r="R310" s="314"/>
      <c r="S310" s="314"/>
      <c r="T310" s="314"/>
      <c r="U310" s="314"/>
      <c r="V310" s="314"/>
      <c r="W310" s="314"/>
      <c r="X310" s="314"/>
      <c r="Y310" s="314"/>
      <c r="Z310" s="314"/>
      <c r="AA310" s="116"/>
      <c r="AB310" s="116">
        <f>SUM(AC310,AF310,AI310,AL310,AO310,AR310,AU310,AX310,BA310,BD310,BG310,BJ310)</f>
        <v>0</v>
      </c>
      <c r="AC310" s="116">
        <f>IF(O310="",0,$J310*$L310)</f>
        <v>0</v>
      </c>
      <c r="AD310" s="116"/>
      <c r="AE310" s="116"/>
      <c r="AF310" s="116">
        <f>IF(P310="",0,$J310*$L310)</f>
        <v>0</v>
      </c>
      <c r="AG310" s="116"/>
      <c r="AH310" s="116"/>
      <c r="AI310" s="116">
        <f>IF(Q310="",0,$J310*$L310)</f>
        <v>0</v>
      </c>
      <c r="AJ310" s="116"/>
      <c r="AK310" s="116"/>
      <c r="AL310" s="116">
        <f>IF(R310="",0,$J310*$L310)</f>
        <v>0</v>
      </c>
      <c r="AM310" s="116"/>
      <c r="AN310" s="116"/>
      <c r="AO310" s="116">
        <f>IF(S310="",0,$J310*$L310)</f>
        <v>0</v>
      </c>
      <c r="AP310" s="116"/>
      <c r="AQ310" s="116"/>
      <c r="AR310" s="116">
        <f>IF(T310="",0,$J310*$L310)</f>
        <v>0</v>
      </c>
      <c r="AS310" s="116"/>
      <c r="AT310" s="116"/>
      <c r="AU310" s="116">
        <f>IF(U310="",0,$J310*$L310)</f>
        <v>0</v>
      </c>
      <c r="AV310" s="116"/>
      <c r="AW310" s="116"/>
      <c r="AX310" s="116">
        <f>IF(V310="",0,$J310*$L310)</f>
        <v>0</v>
      </c>
      <c r="AY310" s="116"/>
      <c r="AZ310" s="116"/>
      <c r="BA310" s="116">
        <f>IF(W310="",0,$J310*$L310)</f>
        <v>0</v>
      </c>
      <c r="BB310" s="116"/>
      <c r="BC310" s="116"/>
      <c r="BD310" s="116">
        <f>IF(X310="",0,$J310*$L310)</f>
        <v>0</v>
      </c>
      <c r="BE310" s="116"/>
      <c r="BF310" s="116"/>
      <c r="BG310" s="116">
        <f>IF(Y310="",0,$J310*$L310)</f>
        <v>0</v>
      </c>
      <c r="BH310" s="116"/>
      <c r="BI310" s="116"/>
      <c r="BJ310" s="116">
        <f>IF(Z310="",0,$J310*$L310)</f>
        <v>0</v>
      </c>
      <c r="BK310" s="116"/>
      <c r="BL310" s="303"/>
      <c r="BM310" s="308"/>
      <c r="BN310" s="311"/>
    </row>
    <row r="311" s="115" customFormat="1" ht="33.95" customHeight="1" outlineLevel="4" spans="2:66">
      <c r="B311" s="116" t="s">
        <v>792</v>
      </c>
      <c r="C311" s="117" t="s">
        <v>1424</v>
      </c>
      <c r="D311" s="115" t="s">
        <v>1425</v>
      </c>
      <c r="E311" s="116" t="s">
        <v>1426</v>
      </c>
      <c r="F311" s="116"/>
      <c r="G311" s="116" t="s">
        <v>936</v>
      </c>
      <c r="H311" s="116">
        <f>IFERROR(J311*L311*N311,0)</f>
        <v>0</v>
      </c>
      <c r="I311" s="116" t="s">
        <v>1423</v>
      </c>
      <c r="J311" s="295"/>
      <c r="K311" s="116" t="s">
        <v>1143</v>
      </c>
      <c r="L311" s="295"/>
      <c r="M311" s="116" t="s">
        <v>1176</v>
      </c>
      <c r="N311" s="116">
        <f>COUNTA(O311:Z311)</f>
        <v>0</v>
      </c>
      <c r="O311" s="295"/>
      <c r="P311" s="295"/>
      <c r="Q311" s="295"/>
      <c r="R311" s="295"/>
      <c r="S311" s="295"/>
      <c r="T311" s="295"/>
      <c r="U311" s="295"/>
      <c r="V311" s="295"/>
      <c r="W311" s="295"/>
      <c r="X311" s="295"/>
      <c r="Y311" s="295"/>
      <c r="Z311" s="295"/>
      <c r="AA311" s="116"/>
      <c r="AB311" s="116">
        <f>SUM(AC311,AF311,AI311,AL311,AO311,AR311,AU311,AX311,BA311,BD311,BG311,BJ311)</f>
        <v>0</v>
      </c>
      <c r="AC311" s="116">
        <f>IF(O311="",0,$J311*$L311)</f>
        <v>0</v>
      </c>
      <c r="AD311" s="116"/>
      <c r="AE311" s="116"/>
      <c r="AF311" s="116">
        <f>IF(P311="",0,$J311*$L311)</f>
        <v>0</v>
      </c>
      <c r="AG311" s="116"/>
      <c r="AH311" s="116"/>
      <c r="AI311" s="116">
        <f>IF(Q311="",0,$J311*$L311)</f>
        <v>0</v>
      </c>
      <c r="AJ311" s="116"/>
      <c r="AK311" s="116"/>
      <c r="AL311" s="116">
        <f>IF(R311="",0,$J311*$L311)</f>
        <v>0</v>
      </c>
      <c r="AM311" s="116"/>
      <c r="AN311" s="116"/>
      <c r="AO311" s="116">
        <f>IF(S311="",0,$J311*$L311)</f>
        <v>0</v>
      </c>
      <c r="AP311" s="116"/>
      <c r="AQ311" s="116"/>
      <c r="AR311" s="116">
        <f>IF(T311="",0,$J311*$L311)</f>
        <v>0</v>
      </c>
      <c r="AS311" s="116"/>
      <c r="AT311" s="116"/>
      <c r="AU311" s="116">
        <f>IF(U311="",0,$J311*$L311)</f>
        <v>0</v>
      </c>
      <c r="AV311" s="116"/>
      <c r="AW311" s="116"/>
      <c r="AX311" s="116">
        <f>IF(V311="",0,$J311*$L311)</f>
        <v>0</v>
      </c>
      <c r="AY311" s="116"/>
      <c r="AZ311" s="116"/>
      <c r="BA311" s="116">
        <f>IF(W311="",0,$J311*$L311)</f>
        <v>0</v>
      </c>
      <c r="BB311" s="116"/>
      <c r="BC311" s="116"/>
      <c r="BD311" s="116">
        <f>IF(X311="",0,$J311*$L311)</f>
        <v>0</v>
      </c>
      <c r="BE311" s="116"/>
      <c r="BF311" s="116"/>
      <c r="BG311" s="116">
        <f>IF(Y311="",0,$J311*$L311)</f>
        <v>0</v>
      </c>
      <c r="BH311" s="116"/>
      <c r="BI311" s="116"/>
      <c r="BJ311" s="116">
        <f>IF(Z311="",0,$J311*$L311)</f>
        <v>0</v>
      </c>
      <c r="BK311" s="116"/>
      <c r="BL311" s="303"/>
      <c r="BM311" s="308"/>
      <c r="BN311" s="311"/>
    </row>
    <row r="312" s="115" customFormat="1" ht="33.95" customHeight="1" outlineLevel="4" spans="2:66">
      <c r="B312" s="116" t="s">
        <v>792</v>
      </c>
      <c r="C312" s="117" t="s">
        <v>1427</v>
      </c>
      <c r="D312" s="115" t="s">
        <v>1428</v>
      </c>
      <c r="E312" s="116" t="s">
        <v>1429</v>
      </c>
      <c r="F312" s="116"/>
      <c r="G312" s="116" t="s">
        <v>936</v>
      </c>
      <c r="H312" s="116">
        <f>IFERROR(J312*L312*N312,0)</f>
        <v>0</v>
      </c>
      <c r="I312" s="116" t="s">
        <v>1423</v>
      </c>
      <c r="J312" s="295"/>
      <c r="K312" s="116" t="s">
        <v>1143</v>
      </c>
      <c r="L312" s="295"/>
      <c r="M312" s="116" t="s">
        <v>1176</v>
      </c>
      <c r="N312" s="116">
        <f>COUNTA(O312:Z312)</f>
        <v>0</v>
      </c>
      <c r="O312" s="295"/>
      <c r="P312" s="295"/>
      <c r="Q312" s="295"/>
      <c r="R312" s="295"/>
      <c r="S312" s="295"/>
      <c r="T312" s="295"/>
      <c r="U312" s="295"/>
      <c r="V312" s="295"/>
      <c r="W312" s="295"/>
      <c r="X312" s="295"/>
      <c r="Y312" s="295"/>
      <c r="Z312" s="295"/>
      <c r="AA312" s="116"/>
      <c r="AB312" s="116">
        <f>SUM(AC312,AF312,AI312,AL312,AO312,AR312,AU312,AX312,BA312,BD312,BG312,BJ312)</f>
        <v>0</v>
      </c>
      <c r="AC312" s="116">
        <f>IF(O312="",0,$J312*$L312)</f>
        <v>0</v>
      </c>
      <c r="AD312" s="116"/>
      <c r="AE312" s="116"/>
      <c r="AF312" s="116">
        <f>IF(P312="",0,$J312*$L312)</f>
        <v>0</v>
      </c>
      <c r="AG312" s="116"/>
      <c r="AH312" s="116"/>
      <c r="AI312" s="116">
        <f>IF(Q312="",0,$J312*$L312)</f>
        <v>0</v>
      </c>
      <c r="AJ312" s="116"/>
      <c r="AK312" s="116"/>
      <c r="AL312" s="116">
        <f>IF(R312="",0,$J312*$L312)</f>
        <v>0</v>
      </c>
      <c r="AM312" s="116"/>
      <c r="AN312" s="116"/>
      <c r="AO312" s="116">
        <f>IF(S312="",0,$J312*$L312)</f>
        <v>0</v>
      </c>
      <c r="AP312" s="116"/>
      <c r="AQ312" s="116"/>
      <c r="AR312" s="116">
        <f>IF(T312="",0,$J312*$L312)</f>
        <v>0</v>
      </c>
      <c r="AS312" s="116"/>
      <c r="AT312" s="116"/>
      <c r="AU312" s="116">
        <f>IF(U312="",0,$J312*$L312)</f>
        <v>0</v>
      </c>
      <c r="AV312" s="116"/>
      <c r="AW312" s="116"/>
      <c r="AX312" s="116">
        <f>IF(V312="",0,$J312*$L312)</f>
        <v>0</v>
      </c>
      <c r="AY312" s="116"/>
      <c r="AZ312" s="116"/>
      <c r="BA312" s="116">
        <f>IF(W312="",0,$J312*$L312)</f>
        <v>0</v>
      </c>
      <c r="BB312" s="116"/>
      <c r="BC312" s="116"/>
      <c r="BD312" s="116">
        <f>IF(X312="",0,$J312*$L312)</f>
        <v>0</v>
      </c>
      <c r="BE312" s="116"/>
      <c r="BF312" s="116"/>
      <c r="BG312" s="116">
        <f>IF(Y312="",0,$J312*$L312)</f>
        <v>0</v>
      </c>
      <c r="BH312" s="116"/>
      <c r="BI312" s="116"/>
      <c r="BJ312" s="116">
        <f>IF(Z312="",0,$J312*$L312)</f>
        <v>0</v>
      </c>
      <c r="BK312" s="116"/>
      <c r="BL312" s="303"/>
      <c r="BM312" s="308"/>
      <c r="BN312" s="311"/>
    </row>
    <row r="313" s="115" customFormat="1" ht="33.95" customHeight="1" outlineLevel="4" spans="2:66">
      <c r="B313" s="116" t="s">
        <v>792</v>
      </c>
      <c r="C313" s="117" t="s">
        <v>1430</v>
      </c>
      <c r="D313" s="115" t="s">
        <v>1431</v>
      </c>
      <c r="E313" s="116" t="s">
        <v>1432</v>
      </c>
      <c r="F313" s="116"/>
      <c r="G313" s="116" t="s">
        <v>936</v>
      </c>
      <c r="H313" s="116">
        <f>IFERROR(J313*L313*N313,0)</f>
        <v>0</v>
      </c>
      <c r="I313" s="116" t="s">
        <v>1423</v>
      </c>
      <c r="J313" s="295"/>
      <c r="K313" s="116" t="s">
        <v>1143</v>
      </c>
      <c r="L313" s="295"/>
      <c r="M313" s="116" t="s">
        <v>1176</v>
      </c>
      <c r="N313" s="116">
        <f>COUNTA(O313:Z313)</f>
        <v>0</v>
      </c>
      <c r="O313" s="295"/>
      <c r="P313" s="313"/>
      <c r="Q313" s="313"/>
      <c r="R313" s="313"/>
      <c r="S313" s="313"/>
      <c r="T313" s="313"/>
      <c r="U313" s="313"/>
      <c r="V313" s="313"/>
      <c r="W313" s="313"/>
      <c r="X313" s="313"/>
      <c r="Y313" s="313"/>
      <c r="Z313" s="313"/>
      <c r="AA313" s="116"/>
      <c r="AB313" s="116">
        <f>SUM(AC313,AF313,AI313,AL313,AO313,AR313,AU313,AX313,BA313,BD313,BG313,BJ313)</f>
        <v>0</v>
      </c>
      <c r="AC313" s="116">
        <f>IF(O313="",0,$J313*$L313)</f>
        <v>0</v>
      </c>
      <c r="AD313" s="116"/>
      <c r="AE313" s="116"/>
      <c r="AF313" s="116">
        <f>IF(P313="",0,$J313*$L313)</f>
        <v>0</v>
      </c>
      <c r="AG313" s="116"/>
      <c r="AH313" s="116"/>
      <c r="AI313" s="116">
        <f>IF(Q313="",0,$J313*$L313)</f>
        <v>0</v>
      </c>
      <c r="AJ313" s="116"/>
      <c r="AK313" s="116"/>
      <c r="AL313" s="116">
        <f>IF(R313="",0,$J313*$L313)</f>
        <v>0</v>
      </c>
      <c r="AM313" s="116"/>
      <c r="AN313" s="116"/>
      <c r="AO313" s="116">
        <f>IF(S313="",0,$J313*$L313)</f>
        <v>0</v>
      </c>
      <c r="AP313" s="116"/>
      <c r="AQ313" s="116"/>
      <c r="AR313" s="116">
        <f>IF(T313="",0,$J313*$L313)</f>
        <v>0</v>
      </c>
      <c r="AS313" s="116"/>
      <c r="AT313" s="116"/>
      <c r="AU313" s="116">
        <f>IF(U313="",0,$J313*$L313)</f>
        <v>0</v>
      </c>
      <c r="AV313" s="116"/>
      <c r="AW313" s="116"/>
      <c r="AX313" s="116">
        <f>IF(V313="",0,$J313*$L313)</f>
        <v>0</v>
      </c>
      <c r="AY313" s="116"/>
      <c r="AZ313" s="116"/>
      <c r="BA313" s="116">
        <f>IF(W313="",0,$J313*$L313)</f>
        <v>0</v>
      </c>
      <c r="BB313" s="116"/>
      <c r="BC313" s="116"/>
      <c r="BD313" s="116">
        <f>IF(X313="",0,$J313*$L313)</f>
        <v>0</v>
      </c>
      <c r="BE313" s="116"/>
      <c r="BF313" s="116"/>
      <c r="BG313" s="116">
        <f>IF(Y313="",0,$J313*$L313)</f>
        <v>0</v>
      </c>
      <c r="BH313" s="116"/>
      <c r="BI313" s="116"/>
      <c r="BJ313" s="116">
        <f>IF(Z313="",0,$J313*$L313)</f>
        <v>0</v>
      </c>
      <c r="BK313" s="116"/>
      <c r="BL313" s="303"/>
      <c r="BM313" s="308"/>
      <c r="BN313" s="311"/>
    </row>
    <row r="314" s="49" customFormat="1" ht="33.95" customHeight="1" outlineLevel="3" spans="2:66">
      <c r="B314" s="112" t="s">
        <v>792</v>
      </c>
      <c r="C314" s="113" t="s">
        <v>1433</v>
      </c>
      <c r="D314" s="49" t="s">
        <v>1434</v>
      </c>
      <c r="E314" s="112"/>
      <c r="F314" s="112"/>
      <c r="G314" s="112" t="s">
        <v>936</v>
      </c>
      <c r="H314" s="302">
        <f>IFERROR(J314*L314*N314,0)</f>
        <v>0</v>
      </c>
      <c r="I314" s="302" t="s">
        <v>1170</v>
      </c>
      <c r="J314" s="302">
        <f>AVERAGE(AD314,AG314,AJ314,AM314,AP314,AS314,AV314,AY314,BB314,BE314,BH314,BK314)</f>
        <v>8076.06</v>
      </c>
      <c r="K314" s="302" t="s">
        <v>1026</v>
      </c>
      <c r="L314" s="302" t="e">
        <f>AVERAGE(AE314,AH314,AK314,AN314,AQ314,AT314,AW314,AZ314,BC314,BF314,BI314,BL314)</f>
        <v>#DIV/0!</v>
      </c>
      <c r="M314" s="112" t="s">
        <v>799</v>
      </c>
      <c r="N314" s="112">
        <v>12</v>
      </c>
      <c r="O314" s="112"/>
      <c r="P314" s="285"/>
      <c r="Q314" s="285"/>
      <c r="R314" s="285"/>
      <c r="S314" s="285"/>
      <c r="T314" s="285"/>
      <c r="U314" s="285"/>
      <c r="V314" s="285"/>
      <c r="W314" s="285"/>
      <c r="X314" s="285"/>
      <c r="Y314" s="285"/>
      <c r="Z314" s="285"/>
      <c r="AA314" s="285"/>
      <c r="AB314" s="112">
        <f>SUM(AC314,AF314,AI314,AL314,AO314,AR314,AU314,AX314,BA314,BD314,BG314,BJ314)</f>
        <v>0</v>
      </c>
      <c r="AC314" s="112">
        <f>AD314*AE314</f>
        <v>0</v>
      </c>
      <c r="AD314" s="112">
        <f>VLOOKUP($I314,'1-1 项目基础信息'!$F:$S,3,FALSE)</f>
        <v>8076.06</v>
      </c>
      <c r="AE314" s="295"/>
      <c r="AF314" s="112">
        <f>AG314*AH314</f>
        <v>0</v>
      </c>
      <c r="AG314" s="112">
        <f>VLOOKUP($I314,'1-1 项目基础信息'!$F:$S,4,FALSE)</f>
        <v>8076.06</v>
      </c>
      <c r="AH314" s="295"/>
      <c r="AI314" s="112">
        <f>AJ314*AK314</f>
        <v>0</v>
      </c>
      <c r="AJ314" s="112">
        <f>VLOOKUP($I314,'1-1 项目基础信息'!$F:$S,5,FALSE)</f>
        <v>8076.06</v>
      </c>
      <c r="AK314" s="295"/>
      <c r="AL314" s="112">
        <f>AM314*AN314</f>
        <v>0</v>
      </c>
      <c r="AM314" s="112">
        <f>VLOOKUP($I314,'1-1 项目基础信息'!$F:$S,6,FALSE)</f>
        <v>8076.06</v>
      </c>
      <c r="AN314" s="295"/>
      <c r="AO314" s="112">
        <f>AP314*AQ314</f>
        <v>0</v>
      </c>
      <c r="AP314" s="112">
        <f>VLOOKUP($I314,'1-1 项目基础信息'!$F:$S,7,FALSE)</f>
        <v>8076.06</v>
      </c>
      <c r="AQ314" s="295"/>
      <c r="AR314" s="112">
        <f>AS314*AT314</f>
        <v>0</v>
      </c>
      <c r="AS314" s="112">
        <f>VLOOKUP($I314,'1-1 项目基础信息'!$F:$S,8,FALSE)</f>
        <v>8076.06</v>
      </c>
      <c r="AT314" s="295"/>
      <c r="AU314" s="112">
        <f>AV314*AW314</f>
        <v>0</v>
      </c>
      <c r="AV314" s="112">
        <f>VLOOKUP($I314,'1-1 项目基础信息'!$F:$S,9,FALSE)</f>
        <v>8076.06</v>
      </c>
      <c r="AW314" s="295"/>
      <c r="AX314" s="112">
        <f>AY314*AZ314</f>
        <v>0</v>
      </c>
      <c r="AY314" s="112">
        <f>VLOOKUP($I314,'1-1 项目基础信息'!$F:$S,10,FALSE)</f>
        <v>8076.06</v>
      </c>
      <c r="AZ314" s="295"/>
      <c r="BA314" s="112">
        <f>BB314*BC314</f>
        <v>0</v>
      </c>
      <c r="BB314" s="112">
        <f>VLOOKUP($I314,'1-1 项目基础信息'!$F:$S,11,FALSE)</f>
        <v>8076.06</v>
      </c>
      <c r="BC314" s="295"/>
      <c r="BD314" s="112">
        <f>BE314*BF314</f>
        <v>0</v>
      </c>
      <c r="BE314" s="112">
        <f>VLOOKUP($I314,'1-1 项目基础信息'!$F:$S,12,FALSE)</f>
        <v>8076.06</v>
      </c>
      <c r="BF314" s="295"/>
      <c r="BG314" s="112">
        <f>BH314*BI314</f>
        <v>0</v>
      </c>
      <c r="BH314" s="112">
        <f>VLOOKUP($I314,'1-1 项目基础信息'!$F:$S,13,FALSE)</f>
        <v>8076.06</v>
      </c>
      <c r="BI314" s="295"/>
      <c r="BJ314" s="112">
        <f>BK314*BL314</f>
        <v>0</v>
      </c>
      <c r="BK314" s="112">
        <f>VLOOKUP($I314,'1-1 项目基础信息'!$F:$S,14,FALSE)</f>
        <v>8076.06</v>
      </c>
      <c r="BL314" s="304"/>
      <c r="BM314" s="308"/>
      <c r="BN314" s="310"/>
    </row>
    <row r="315" s="49" customFormat="1" ht="33.95" customHeight="1" outlineLevel="3" spans="2:66">
      <c r="B315" s="112" t="s">
        <v>787</v>
      </c>
      <c r="C315" s="113" t="s">
        <v>1435</v>
      </c>
      <c r="D315" s="49" t="s">
        <v>1436</v>
      </c>
      <c r="E315" s="112"/>
      <c r="F315" s="112"/>
      <c r="G315" s="112"/>
      <c r="H315" s="112">
        <f>SUM(H316:H334)</f>
        <v>0</v>
      </c>
      <c r="I315" s="112"/>
      <c r="J315" s="112"/>
      <c r="K315" s="112"/>
      <c r="L315" s="112"/>
      <c r="M315" s="112"/>
      <c r="N315" s="112"/>
      <c r="O315" s="112"/>
      <c r="P315" s="285"/>
      <c r="Q315" s="285"/>
      <c r="R315" s="285"/>
      <c r="S315" s="285"/>
      <c r="T315" s="285"/>
      <c r="U315" s="285"/>
      <c r="V315" s="285"/>
      <c r="W315" s="285"/>
      <c r="X315" s="285"/>
      <c r="Y315" s="285"/>
      <c r="Z315" s="285"/>
      <c r="AA315" s="285"/>
      <c r="AB315" s="112">
        <f>SUM(AB316:AB334)</f>
        <v>0</v>
      </c>
      <c r="AC315" s="112">
        <f>SUM(AC316:AC334)</f>
        <v>0</v>
      </c>
      <c r="AD315" s="112"/>
      <c r="AE315" s="112"/>
      <c r="AF315" s="112">
        <f>SUM(AF316:AF334)</f>
        <v>0</v>
      </c>
      <c r="AG315" s="112"/>
      <c r="AH315" s="112"/>
      <c r="AI315" s="112">
        <f>SUM(AI316:AI334)</f>
        <v>0</v>
      </c>
      <c r="AJ315" s="112"/>
      <c r="AK315" s="112"/>
      <c r="AL315" s="112">
        <f>SUM(AL316:AL334)</f>
        <v>0</v>
      </c>
      <c r="AM315" s="112"/>
      <c r="AN315" s="112"/>
      <c r="AO315" s="112">
        <f>SUM(AO316:AO334)</f>
        <v>0</v>
      </c>
      <c r="AP315" s="112"/>
      <c r="AQ315" s="112"/>
      <c r="AR315" s="112">
        <f>SUM(AR316:AR334)</f>
        <v>0</v>
      </c>
      <c r="AS315" s="112"/>
      <c r="AT315" s="112"/>
      <c r="AU315" s="112">
        <f>SUM(AU316:AU334)</f>
        <v>0</v>
      </c>
      <c r="AV315" s="112"/>
      <c r="AW315" s="112"/>
      <c r="AX315" s="112">
        <f>SUM(AX316:AX334)</f>
        <v>0</v>
      </c>
      <c r="AY315" s="112"/>
      <c r="AZ315" s="112"/>
      <c r="BA315" s="112">
        <f>SUM(BA316:BA334)</f>
        <v>0</v>
      </c>
      <c r="BB315" s="112"/>
      <c r="BC315" s="112"/>
      <c r="BD315" s="112">
        <f>SUM(BD316:BD334)</f>
        <v>0</v>
      </c>
      <c r="BE315" s="112"/>
      <c r="BF315" s="112"/>
      <c r="BG315" s="112">
        <f>SUM(BG316:BG334)</f>
        <v>0</v>
      </c>
      <c r="BH315" s="112"/>
      <c r="BI315" s="112"/>
      <c r="BJ315" s="112">
        <f>SUM(BJ316:BJ334)</f>
        <v>0</v>
      </c>
      <c r="BK315" s="112"/>
      <c r="BL315" s="302"/>
      <c r="BM315" s="308"/>
      <c r="BN315" s="310"/>
    </row>
    <row r="316" s="115" customFormat="1" ht="33.95" customHeight="1" outlineLevel="4" spans="2:66">
      <c r="B316" s="116" t="s">
        <v>792</v>
      </c>
      <c r="C316" s="117" t="s">
        <v>1437</v>
      </c>
      <c r="D316" s="115" t="s">
        <v>1438</v>
      </c>
      <c r="E316" s="116" t="s">
        <v>1439</v>
      </c>
      <c r="F316" s="116"/>
      <c r="G316" s="116" t="s">
        <v>936</v>
      </c>
      <c r="H316" s="116">
        <f t="shared" ref="H316:H334" si="323">IFERROR(J316*L316*N316,0)</f>
        <v>0</v>
      </c>
      <c r="I316" s="116" t="s">
        <v>1440</v>
      </c>
      <c r="J316" s="295"/>
      <c r="K316" s="116" t="s">
        <v>1389</v>
      </c>
      <c r="L316" s="295"/>
      <c r="M316" s="116" t="s">
        <v>1441</v>
      </c>
      <c r="N316" s="116">
        <f t="shared" ref="N316:N334" si="324">COUNTA(O316:Z316)</f>
        <v>0</v>
      </c>
      <c r="O316" s="295"/>
      <c r="P316" s="314"/>
      <c r="Q316" s="314"/>
      <c r="R316" s="314"/>
      <c r="S316" s="314"/>
      <c r="T316" s="314"/>
      <c r="U316" s="314"/>
      <c r="V316" s="314"/>
      <c r="W316" s="314"/>
      <c r="X316" s="314"/>
      <c r="Y316" s="314"/>
      <c r="Z316" s="314"/>
      <c r="AA316" s="116"/>
      <c r="AB316" s="116">
        <f t="shared" ref="AB316:AB334" si="325">SUM(AC316,AF316,AI316,AL316,AO316,AR316,AU316,AX316,BA316,BD316,BG316,BJ316)</f>
        <v>0</v>
      </c>
      <c r="AC316" s="116">
        <f t="shared" ref="AC316:AC334" si="326">IF(O316="",0,$J316*$L316)</f>
        <v>0</v>
      </c>
      <c r="AD316" s="116"/>
      <c r="AE316" s="116"/>
      <c r="AF316" s="116">
        <f t="shared" ref="AF316:AF334" si="327">IF(P316="",0,$J316*$L316)</f>
        <v>0</v>
      </c>
      <c r="AG316" s="116"/>
      <c r="AH316" s="116"/>
      <c r="AI316" s="116">
        <f t="shared" ref="AI316:AI334" si="328">IF(Q316="",0,$J316*$L316)</f>
        <v>0</v>
      </c>
      <c r="AJ316" s="116"/>
      <c r="AK316" s="116"/>
      <c r="AL316" s="116">
        <f t="shared" ref="AL316:AL334" si="329">IF(R316="",0,$J316*$L316)</f>
        <v>0</v>
      </c>
      <c r="AM316" s="116"/>
      <c r="AN316" s="116"/>
      <c r="AO316" s="116">
        <f t="shared" ref="AO316:AO334" si="330">IF(S316="",0,$J316*$L316)</f>
        <v>0</v>
      </c>
      <c r="AP316" s="116"/>
      <c r="AQ316" s="116"/>
      <c r="AR316" s="116">
        <f t="shared" ref="AR316:AR334" si="331">IF(T316="",0,$J316*$L316)</f>
        <v>0</v>
      </c>
      <c r="AS316" s="116"/>
      <c r="AT316" s="116"/>
      <c r="AU316" s="116">
        <f t="shared" ref="AU316:AU334" si="332">IF(U316="",0,$J316*$L316)</f>
        <v>0</v>
      </c>
      <c r="AV316" s="116"/>
      <c r="AW316" s="116"/>
      <c r="AX316" s="116">
        <f t="shared" ref="AX316:AX334" si="333">IF(V316="",0,$J316*$L316)</f>
        <v>0</v>
      </c>
      <c r="AY316" s="116"/>
      <c r="AZ316" s="116"/>
      <c r="BA316" s="116">
        <f t="shared" ref="BA316:BA334" si="334">IF(W316="",0,$J316*$L316)</f>
        <v>0</v>
      </c>
      <c r="BB316" s="116"/>
      <c r="BC316" s="116"/>
      <c r="BD316" s="116">
        <f t="shared" ref="BD316:BD334" si="335">IF(X316="",0,$J316*$L316)</f>
        <v>0</v>
      </c>
      <c r="BE316" s="116"/>
      <c r="BF316" s="116"/>
      <c r="BG316" s="116">
        <f t="shared" ref="BG316:BG334" si="336">IF(Y316="",0,$J316*$L316)</f>
        <v>0</v>
      </c>
      <c r="BH316" s="116"/>
      <c r="BI316" s="116"/>
      <c r="BJ316" s="116">
        <f t="shared" ref="BJ316:BJ334" si="337">IF(Z316="",0,$J316*$L316)</f>
        <v>0</v>
      </c>
      <c r="BK316" s="116"/>
      <c r="BL316" s="303"/>
      <c r="BM316" s="308"/>
      <c r="BN316" s="311"/>
    </row>
    <row r="317" s="115" customFormat="1" ht="33.95" customHeight="1" outlineLevel="4" spans="2:66">
      <c r="B317" s="116" t="s">
        <v>792</v>
      </c>
      <c r="C317" s="117" t="s">
        <v>1442</v>
      </c>
      <c r="D317" s="115" t="s">
        <v>1443</v>
      </c>
      <c r="E317" s="116" t="s">
        <v>1444</v>
      </c>
      <c r="F317" s="116"/>
      <c r="G317" s="116" t="s">
        <v>936</v>
      </c>
      <c r="H317" s="116">
        <f t="shared" si="323"/>
        <v>0</v>
      </c>
      <c r="I317" s="116" t="s">
        <v>1440</v>
      </c>
      <c r="J317" s="295"/>
      <c r="K317" s="116" t="s">
        <v>1389</v>
      </c>
      <c r="L317" s="295"/>
      <c r="M317" s="116" t="s">
        <v>1441</v>
      </c>
      <c r="N317" s="116">
        <f t="shared" si="324"/>
        <v>0</v>
      </c>
      <c r="O317" s="295"/>
      <c r="P317" s="295"/>
      <c r="Q317" s="295"/>
      <c r="R317" s="295"/>
      <c r="S317" s="295"/>
      <c r="T317" s="295"/>
      <c r="U317" s="295"/>
      <c r="V317" s="295"/>
      <c r="W317" s="295"/>
      <c r="X317" s="295"/>
      <c r="Y317" s="295"/>
      <c r="Z317" s="295"/>
      <c r="AA317" s="116"/>
      <c r="AB317" s="116">
        <f t="shared" si="325"/>
        <v>0</v>
      </c>
      <c r="AC317" s="116">
        <f t="shared" si="326"/>
        <v>0</v>
      </c>
      <c r="AD317" s="116"/>
      <c r="AE317" s="116"/>
      <c r="AF317" s="116">
        <f t="shared" si="327"/>
        <v>0</v>
      </c>
      <c r="AG317" s="116"/>
      <c r="AH317" s="116"/>
      <c r="AI317" s="116">
        <f t="shared" si="328"/>
        <v>0</v>
      </c>
      <c r="AJ317" s="116"/>
      <c r="AK317" s="116"/>
      <c r="AL317" s="116">
        <f t="shared" si="329"/>
        <v>0</v>
      </c>
      <c r="AM317" s="116"/>
      <c r="AN317" s="116"/>
      <c r="AO317" s="116">
        <f t="shared" si="330"/>
        <v>0</v>
      </c>
      <c r="AP317" s="116"/>
      <c r="AQ317" s="116"/>
      <c r="AR317" s="116">
        <f t="shared" si="331"/>
        <v>0</v>
      </c>
      <c r="AS317" s="116"/>
      <c r="AT317" s="116"/>
      <c r="AU317" s="116">
        <f t="shared" si="332"/>
        <v>0</v>
      </c>
      <c r="AV317" s="116"/>
      <c r="AW317" s="116"/>
      <c r="AX317" s="116">
        <f t="shared" si="333"/>
        <v>0</v>
      </c>
      <c r="AY317" s="116"/>
      <c r="AZ317" s="116"/>
      <c r="BA317" s="116">
        <f t="shared" si="334"/>
        <v>0</v>
      </c>
      <c r="BB317" s="116"/>
      <c r="BC317" s="116"/>
      <c r="BD317" s="116">
        <f t="shared" si="335"/>
        <v>0</v>
      </c>
      <c r="BE317" s="116"/>
      <c r="BF317" s="116"/>
      <c r="BG317" s="116">
        <f t="shared" si="336"/>
        <v>0</v>
      </c>
      <c r="BH317" s="116"/>
      <c r="BI317" s="116"/>
      <c r="BJ317" s="116">
        <f t="shared" si="337"/>
        <v>0</v>
      </c>
      <c r="BK317" s="116"/>
      <c r="BL317" s="303"/>
      <c r="BM317" s="308"/>
      <c r="BN317" s="311"/>
    </row>
    <row r="318" s="115" customFormat="1" ht="33.95" customHeight="1" outlineLevel="4" spans="2:66">
      <c r="B318" s="116" t="s">
        <v>792</v>
      </c>
      <c r="C318" s="117" t="s">
        <v>1445</v>
      </c>
      <c r="D318" s="115" t="s">
        <v>1446</v>
      </c>
      <c r="E318" s="116" t="s">
        <v>1447</v>
      </c>
      <c r="F318" s="116"/>
      <c r="G318" s="116" t="s">
        <v>936</v>
      </c>
      <c r="H318" s="116">
        <f t="shared" si="323"/>
        <v>0</v>
      </c>
      <c r="I318" s="116" t="s">
        <v>1440</v>
      </c>
      <c r="J318" s="295"/>
      <c r="K318" s="116" t="s">
        <v>1389</v>
      </c>
      <c r="L318" s="295"/>
      <c r="M318" s="116" t="s">
        <v>1441</v>
      </c>
      <c r="N318" s="116">
        <f t="shared" si="324"/>
        <v>0</v>
      </c>
      <c r="O318" s="295"/>
      <c r="P318" s="295"/>
      <c r="Q318" s="295"/>
      <c r="R318" s="295"/>
      <c r="S318" s="295"/>
      <c r="T318" s="295"/>
      <c r="U318" s="295"/>
      <c r="V318" s="295"/>
      <c r="W318" s="295"/>
      <c r="X318" s="295"/>
      <c r="Y318" s="295"/>
      <c r="Z318" s="295"/>
      <c r="AA318" s="116"/>
      <c r="AB318" s="116">
        <f t="shared" si="325"/>
        <v>0</v>
      </c>
      <c r="AC318" s="116">
        <f t="shared" si="326"/>
        <v>0</v>
      </c>
      <c r="AD318" s="116"/>
      <c r="AE318" s="116"/>
      <c r="AF318" s="116">
        <f t="shared" si="327"/>
        <v>0</v>
      </c>
      <c r="AG318" s="116"/>
      <c r="AH318" s="116"/>
      <c r="AI318" s="116">
        <f t="shared" si="328"/>
        <v>0</v>
      </c>
      <c r="AJ318" s="116"/>
      <c r="AK318" s="116"/>
      <c r="AL318" s="116">
        <f t="shared" si="329"/>
        <v>0</v>
      </c>
      <c r="AM318" s="116"/>
      <c r="AN318" s="116"/>
      <c r="AO318" s="116">
        <f t="shared" si="330"/>
        <v>0</v>
      </c>
      <c r="AP318" s="116"/>
      <c r="AQ318" s="116"/>
      <c r="AR318" s="116">
        <f t="shared" si="331"/>
        <v>0</v>
      </c>
      <c r="AS318" s="116"/>
      <c r="AT318" s="116"/>
      <c r="AU318" s="116">
        <f t="shared" si="332"/>
        <v>0</v>
      </c>
      <c r="AV318" s="116"/>
      <c r="AW318" s="116"/>
      <c r="AX318" s="116">
        <f t="shared" si="333"/>
        <v>0</v>
      </c>
      <c r="AY318" s="116"/>
      <c r="AZ318" s="116"/>
      <c r="BA318" s="116">
        <f t="shared" si="334"/>
        <v>0</v>
      </c>
      <c r="BB318" s="116"/>
      <c r="BC318" s="116"/>
      <c r="BD318" s="116">
        <f t="shared" si="335"/>
        <v>0</v>
      </c>
      <c r="BE318" s="116"/>
      <c r="BF318" s="116"/>
      <c r="BG318" s="116">
        <f t="shared" si="336"/>
        <v>0</v>
      </c>
      <c r="BH318" s="116"/>
      <c r="BI318" s="116"/>
      <c r="BJ318" s="116">
        <f t="shared" si="337"/>
        <v>0</v>
      </c>
      <c r="BK318" s="116"/>
      <c r="BL318" s="303"/>
      <c r="BM318" s="308"/>
      <c r="BN318" s="311"/>
    </row>
    <row r="319" s="115" customFormat="1" ht="33.95" customHeight="1" outlineLevel="4" spans="2:66">
      <c r="B319" s="116" t="s">
        <v>792</v>
      </c>
      <c r="C319" s="117" t="s">
        <v>1448</v>
      </c>
      <c r="D319" s="115" t="s">
        <v>1449</v>
      </c>
      <c r="E319" s="116" t="s">
        <v>1450</v>
      </c>
      <c r="F319" s="116"/>
      <c r="G319" s="116" t="s">
        <v>936</v>
      </c>
      <c r="H319" s="116">
        <f t="shared" si="323"/>
        <v>0</v>
      </c>
      <c r="I319" s="116" t="s">
        <v>1440</v>
      </c>
      <c r="J319" s="295"/>
      <c r="K319" s="116" t="s">
        <v>1389</v>
      </c>
      <c r="L319" s="295"/>
      <c r="M319" s="116" t="s">
        <v>1441</v>
      </c>
      <c r="N319" s="116">
        <f t="shared" si="324"/>
        <v>0</v>
      </c>
      <c r="O319" s="295"/>
      <c r="P319" s="295"/>
      <c r="Q319" s="295"/>
      <c r="R319" s="295"/>
      <c r="S319" s="295"/>
      <c r="T319" s="295"/>
      <c r="U319" s="295"/>
      <c r="V319" s="295"/>
      <c r="W319" s="295"/>
      <c r="X319" s="295"/>
      <c r="Y319" s="295"/>
      <c r="Z319" s="295"/>
      <c r="AA319" s="116"/>
      <c r="AB319" s="116">
        <f t="shared" si="325"/>
        <v>0</v>
      </c>
      <c r="AC319" s="116">
        <f t="shared" si="326"/>
        <v>0</v>
      </c>
      <c r="AD319" s="116"/>
      <c r="AE319" s="116"/>
      <c r="AF319" s="116">
        <f t="shared" si="327"/>
        <v>0</v>
      </c>
      <c r="AG319" s="116"/>
      <c r="AH319" s="116"/>
      <c r="AI319" s="116">
        <f t="shared" si="328"/>
        <v>0</v>
      </c>
      <c r="AJ319" s="116"/>
      <c r="AK319" s="116"/>
      <c r="AL319" s="116">
        <f t="shared" si="329"/>
        <v>0</v>
      </c>
      <c r="AM319" s="116"/>
      <c r="AN319" s="116"/>
      <c r="AO319" s="116">
        <f t="shared" si="330"/>
        <v>0</v>
      </c>
      <c r="AP319" s="116"/>
      <c r="AQ319" s="116"/>
      <c r="AR319" s="116">
        <f t="shared" si="331"/>
        <v>0</v>
      </c>
      <c r="AS319" s="116"/>
      <c r="AT319" s="116"/>
      <c r="AU319" s="116">
        <f t="shared" si="332"/>
        <v>0</v>
      </c>
      <c r="AV319" s="116"/>
      <c r="AW319" s="116"/>
      <c r="AX319" s="116">
        <f t="shared" si="333"/>
        <v>0</v>
      </c>
      <c r="AY319" s="116"/>
      <c r="AZ319" s="116"/>
      <c r="BA319" s="116">
        <f t="shared" si="334"/>
        <v>0</v>
      </c>
      <c r="BB319" s="116"/>
      <c r="BC319" s="116"/>
      <c r="BD319" s="116">
        <f t="shared" si="335"/>
        <v>0</v>
      </c>
      <c r="BE319" s="116"/>
      <c r="BF319" s="116"/>
      <c r="BG319" s="116">
        <f t="shared" si="336"/>
        <v>0</v>
      </c>
      <c r="BH319" s="116"/>
      <c r="BI319" s="116"/>
      <c r="BJ319" s="116">
        <f t="shared" si="337"/>
        <v>0</v>
      </c>
      <c r="BK319" s="116"/>
      <c r="BL319" s="303"/>
      <c r="BM319" s="308"/>
      <c r="BN319" s="311"/>
    </row>
    <row r="320" s="115" customFormat="1" ht="33.95" customHeight="1" outlineLevel="4" spans="2:66">
      <c r="B320" s="116" t="s">
        <v>792</v>
      </c>
      <c r="C320" s="117" t="s">
        <v>1451</v>
      </c>
      <c r="D320" s="115" t="s">
        <v>1452</v>
      </c>
      <c r="E320" s="116" t="s">
        <v>1453</v>
      </c>
      <c r="F320" s="116"/>
      <c r="G320" s="116" t="s">
        <v>936</v>
      </c>
      <c r="H320" s="116">
        <f t="shared" si="323"/>
        <v>0</v>
      </c>
      <c r="I320" s="116" t="s">
        <v>1440</v>
      </c>
      <c r="J320" s="295"/>
      <c r="K320" s="116" t="s">
        <v>1389</v>
      </c>
      <c r="L320" s="295"/>
      <c r="M320" s="116" t="s">
        <v>1441</v>
      </c>
      <c r="N320" s="116">
        <f t="shared" si="324"/>
        <v>0</v>
      </c>
      <c r="O320" s="295"/>
      <c r="P320" s="295"/>
      <c r="Q320" s="295"/>
      <c r="R320" s="295"/>
      <c r="S320" s="295"/>
      <c r="T320" s="295"/>
      <c r="U320" s="295"/>
      <c r="V320" s="295"/>
      <c r="W320" s="295"/>
      <c r="X320" s="295"/>
      <c r="Y320" s="295"/>
      <c r="Z320" s="295"/>
      <c r="AA320" s="116"/>
      <c r="AB320" s="116">
        <f t="shared" si="325"/>
        <v>0</v>
      </c>
      <c r="AC320" s="116">
        <f t="shared" si="326"/>
        <v>0</v>
      </c>
      <c r="AD320" s="116"/>
      <c r="AE320" s="116"/>
      <c r="AF320" s="116">
        <f t="shared" si="327"/>
        <v>0</v>
      </c>
      <c r="AG320" s="116"/>
      <c r="AH320" s="116"/>
      <c r="AI320" s="116">
        <f t="shared" si="328"/>
        <v>0</v>
      </c>
      <c r="AJ320" s="116"/>
      <c r="AK320" s="116"/>
      <c r="AL320" s="116">
        <f t="shared" si="329"/>
        <v>0</v>
      </c>
      <c r="AM320" s="116"/>
      <c r="AN320" s="116"/>
      <c r="AO320" s="116">
        <f t="shared" si="330"/>
        <v>0</v>
      </c>
      <c r="AP320" s="116"/>
      <c r="AQ320" s="116"/>
      <c r="AR320" s="116">
        <f t="shared" si="331"/>
        <v>0</v>
      </c>
      <c r="AS320" s="116"/>
      <c r="AT320" s="116"/>
      <c r="AU320" s="116">
        <f t="shared" si="332"/>
        <v>0</v>
      </c>
      <c r="AV320" s="116"/>
      <c r="AW320" s="116"/>
      <c r="AX320" s="116">
        <f t="shared" si="333"/>
        <v>0</v>
      </c>
      <c r="AY320" s="116"/>
      <c r="AZ320" s="116"/>
      <c r="BA320" s="116">
        <f t="shared" si="334"/>
        <v>0</v>
      </c>
      <c r="BB320" s="116"/>
      <c r="BC320" s="116"/>
      <c r="BD320" s="116">
        <f t="shared" si="335"/>
        <v>0</v>
      </c>
      <c r="BE320" s="116"/>
      <c r="BF320" s="116"/>
      <c r="BG320" s="116">
        <f t="shared" si="336"/>
        <v>0</v>
      </c>
      <c r="BH320" s="116"/>
      <c r="BI320" s="116"/>
      <c r="BJ320" s="116">
        <f t="shared" si="337"/>
        <v>0</v>
      </c>
      <c r="BK320" s="116"/>
      <c r="BL320" s="303"/>
      <c r="BM320" s="308"/>
      <c r="BN320" s="311"/>
    </row>
    <row r="321" s="115" customFormat="1" ht="33.95" customHeight="1" outlineLevel="4" spans="2:66">
      <c r="B321" s="116" t="s">
        <v>792</v>
      </c>
      <c r="C321" s="117" t="s">
        <v>1454</v>
      </c>
      <c r="D321" s="115" t="s">
        <v>1455</v>
      </c>
      <c r="E321" s="116" t="s">
        <v>1456</v>
      </c>
      <c r="F321" s="116"/>
      <c r="G321" s="116" t="s">
        <v>936</v>
      </c>
      <c r="H321" s="116">
        <f t="shared" si="323"/>
        <v>0</v>
      </c>
      <c r="I321" s="116" t="s">
        <v>1440</v>
      </c>
      <c r="J321" s="295"/>
      <c r="K321" s="116" t="s">
        <v>1389</v>
      </c>
      <c r="L321" s="295"/>
      <c r="M321" s="116" t="s">
        <v>1441</v>
      </c>
      <c r="N321" s="116">
        <f t="shared" si="324"/>
        <v>0</v>
      </c>
      <c r="O321" s="295"/>
      <c r="P321" s="295"/>
      <c r="Q321" s="295"/>
      <c r="R321" s="295"/>
      <c r="S321" s="295"/>
      <c r="T321" s="295"/>
      <c r="U321" s="295"/>
      <c r="V321" s="295"/>
      <c r="W321" s="295"/>
      <c r="X321" s="295"/>
      <c r="Y321" s="295"/>
      <c r="Z321" s="295"/>
      <c r="AA321" s="116"/>
      <c r="AB321" s="116">
        <f t="shared" si="325"/>
        <v>0</v>
      </c>
      <c r="AC321" s="116">
        <f t="shared" si="326"/>
        <v>0</v>
      </c>
      <c r="AD321" s="116"/>
      <c r="AE321" s="116"/>
      <c r="AF321" s="116">
        <f t="shared" si="327"/>
        <v>0</v>
      </c>
      <c r="AG321" s="116"/>
      <c r="AH321" s="116"/>
      <c r="AI321" s="116">
        <f t="shared" si="328"/>
        <v>0</v>
      </c>
      <c r="AJ321" s="116"/>
      <c r="AK321" s="116"/>
      <c r="AL321" s="116">
        <f t="shared" si="329"/>
        <v>0</v>
      </c>
      <c r="AM321" s="116"/>
      <c r="AN321" s="116"/>
      <c r="AO321" s="116">
        <f t="shared" si="330"/>
        <v>0</v>
      </c>
      <c r="AP321" s="116"/>
      <c r="AQ321" s="116"/>
      <c r="AR321" s="116">
        <f t="shared" si="331"/>
        <v>0</v>
      </c>
      <c r="AS321" s="116"/>
      <c r="AT321" s="116"/>
      <c r="AU321" s="116">
        <f t="shared" si="332"/>
        <v>0</v>
      </c>
      <c r="AV321" s="116"/>
      <c r="AW321" s="116"/>
      <c r="AX321" s="116">
        <f t="shared" si="333"/>
        <v>0</v>
      </c>
      <c r="AY321" s="116"/>
      <c r="AZ321" s="116"/>
      <c r="BA321" s="116">
        <f t="shared" si="334"/>
        <v>0</v>
      </c>
      <c r="BB321" s="116"/>
      <c r="BC321" s="116"/>
      <c r="BD321" s="116">
        <f t="shared" si="335"/>
        <v>0</v>
      </c>
      <c r="BE321" s="116"/>
      <c r="BF321" s="116"/>
      <c r="BG321" s="116">
        <f t="shared" si="336"/>
        <v>0</v>
      </c>
      <c r="BH321" s="116"/>
      <c r="BI321" s="116"/>
      <c r="BJ321" s="116">
        <f t="shared" si="337"/>
        <v>0</v>
      </c>
      <c r="BK321" s="116"/>
      <c r="BL321" s="303"/>
      <c r="BM321" s="308"/>
      <c r="BN321" s="311"/>
    </row>
    <row r="322" s="115" customFormat="1" ht="33.95" customHeight="1" outlineLevel="4" spans="2:66">
      <c r="B322" s="116" t="s">
        <v>792</v>
      </c>
      <c r="C322" s="117" t="s">
        <v>1457</v>
      </c>
      <c r="D322" s="115" t="s">
        <v>1458</v>
      </c>
      <c r="E322" s="116" t="s">
        <v>1459</v>
      </c>
      <c r="F322" s="116"/>
      <c r="G322" s="116" t="s">
        <v>936</v>
      </c>
      <c r="H322" s="116">
        <f t="shared" si="323"/>
        <v>0</v>
      </c>
      <c r="I322" s="116" t="s">
        <v>1440</v>
      </c>
      <c r="J322" s="295"/>
      <c r="K322" s="116" t="s">
        <v>1389</v>
      </c>
      <c r="L322" s="295"/>
      <c r="M322" s="116" t="s">
        <v>1441</v>
      </c>
      <c r="N322" s="116">
        <f t="shared" si="324"/>
        <v>0</v>
      </c>
      <c r="O322" s="295"/>
      <c r="P322" s="295"/>
      <c r="Q322" s="295"/>
      <c r="R322" s="295"/>
      <c r="S322" s="295"/>
      <c r="T322" s="295"/>
      <c r="U322" s="295"/>
      <c r="V322" s="295"/>
      <c r="W322" s="295"/>
      <c r="X322" s="295"/>
      <c r="Y322" s="295"/>
      <c r="Z322" s="295"/>
      <c r="AA322" s="116"/>
      <c r="AB322" s="116">
        <f t="shared" si="325"/>
        <v>0</v>
      </c>
      <c r="AC322" s="116">
        <f t="shared" si="326"/>
        <v>0</v>
      </c>
      <c r="AD322" s="116"/>
      <c r="AE322" s="116"/>
      <c r="AF322" s="116">
        <f t="shared" si="327"/>
        <v>0</v>
      </c>
      <c r="AG322" s="116"/>
      <c r="AH322" s="116"/>
      <c r="AI322" s="116">
        <f t="shared" si="328"/>
        <v>0</v>
      </c>
      <c r="AJ322" s="116"/>
      <c r="AK322" s="116"/>
      <c r="AL322" s="116">
        <f t="shared" si="329"/>
        <v>0</v>
      </c>
      <c r="AM322" s="116"/>
      <c r="AN322" s="116"/>
      <c r="AO322" s="116">
        <f t="shared" si="330"/>
        <v>0</v>
      </c>
      <c r="AP322" s="116"/>
      <c r="AQ322" s="116"/>
      <c r="AR322" s="116">
        <f t="shared" si="331"/>
        <v>0</v>
      </c>
      <c r="AS322" s="116"/>
      <c r="AT322" s="116"/>
      <c r="AU322" s="116">
        <f t="shared" si="332"/>
        <v>0</v>
      </c>
      <c r="AV322" s="116"/>
      <c r="AW322" s="116"/>
      <c r="AX322" s="116">
        <f t="shared" si="333"/>
        <v>0</v>
      </c>
      <c r="AY322" s="116"/>
      <c r="AZ322" s="116"/>
      <c r="BA322" s="116">
        <f t="shared" si="334"/>
        <v>0</v>
      </c>
      <c r="BB322" s="116"/>
      <c r="BC322" s="116"/>
      <c r="BD322" s="116">
        <f t="shared" si="335"/>
        <v>0</v>
      </c>
      <c r="BE322" s="116"/>
      <c r="BF322" s="116"/>
      <c r="BG322" s="116">
        <f t="shared" si="336"/>
        <v>0</v>
      </c>
      <c r="BH322" s="116"/>
      <c r="BI322" s="116"/>
      <c r="BJ322" s="116">
        <f t="shared" si="337"/>
        <v>0</v>
      </c>
      <c r="BK322" s="116"/>
      <c r="BL322" s="303"/>
      <c r="BM322" s="308"/>
      <c r="BN322" s="311"/>
    </row>
    <row r="323" s="115" customFormat="1" ht="33.95" customHeight="1" outlineLevel="4" spans="2:66">
      <c r="B323" s="116" t="s">
        <v>792</v>
      </c>
      <c r="C323" s="117" t="s">
        <v>1460</v>
      </c>
      <c r="D323" s="115" t="s">
        <v>1461</v>
      </c>
      <c r="E323" s="116" t="s">
        <v>1462</v>
      </c>
      <c r="F323" s="116"/>
      <c r="G323" s="116" t="s">
        <v>936</v>
      </c>
      <c r="H323" s="116">
        <f t="shared" si="323"/>
        <v>0</v>
      </c>
      <c r="I323" s="116" t="s">
        <v>1440</v>
      </c>
      <c r="J323" s="295"/>
      <c r="K323" s="116" t="s">
        <v>1389</v>
      </c>
      <c r="L323" s="295"/>
      <c r="M323" s="116" t="s">
        <v>1441</v>
      </c>
      <c r="N323" s="116">
        <f t="shared" si="324"/>
        <v>0</v>
      </c>
      <c r="O323" s="295"/>
      <c r="P323" s="295"/>
      <c r="Q323" s="295"/>
      <c r="R323" s="295"/>
      <c r="S323" s="295"/>
      <c r="T323" s="295"/>
      <c r="U323" s="295"/>
      <c r="V323" s="295"/>
      <c r="W323" s="295"/>
      <c r="X323" s="295"/>
      <c r="Y323" s="295"/>
      <c r="Z323" s="295"/>
      <c r="AA323" s="116"/>
      <c r="AB323" s="116">
        <f t="shared" si="325"/>
        <v>0</v>
      </c>
      <c r="AC323" s="116">
        <f t="shared" si="326"/>
        <v>0</v>
      </c>
      <c r="AD323" s="116"/>
      <c r="AE323" s="116"/>
      <c r="AF323" s="116">
        <f t="shared" si="327"/>
        <v>0</v>
      </c>
      <c r="AG323" s="116"/>
      <c r="AH323" s="116"/>
      <c r="AI323" s="116">
        <f t="shared" si="328"/>
        <v>0</v>
      </c>
      <c r="AJ323" s="116"/>
      <c r="AK323" s="116"/>
      <c r="AL323" s="116">
        <f t="shared" si="329"/>
        <v>0</v>
      </c>
      <c r="AM323" s="116"/>
      <c r="AN323" s="116"/>
      <c r="AO323" s="116">
        <f t="shared" si="330"/>
        <v>0</v>
      </c>
      <c r="AP323" s="116"/>
      <c r="AQ323" s="116"/>
      <c r="AR323" s="116">
        <f t="shared" si="331"/>
        <v>0</v>
      </c>
      <c r="AS323" s="116"/>
      <c r="AT323" s="116"/>
      <c r="AU323" s="116">
        <f t="shared" si="332"/>
        <v>0</v>
      </c>
      <c r="AV323" s="116"/>
      <c r="AW323" s="116"/>
      <c r="AX323" s="116">
        <f t="shared" si="333"/>
        <v>0</v>
      </c>
      <c r="AY323" s="116"/>
      <c r="AZ323" s="116"/>
      <c r="BA323" s="116">
        <f t="shared" si="334"/>
        <v>0</v>
      </c>
      <c r="BB323" s="116"/>
      <c r="BC323" s="116"/>
      <c r="BD323" s="116">
        <f t="shared" si="335"/>
        <v>0</v>
      </c>
      <c r="BE323" s="116"/>
      <c r="BF323" s="116"/>
      <c r="BG323" s="116">
        <f t="shared" si="336"/>
        <v>0</v>
      </c>
      <c r="BH323" s="116"/>
      <c r="BI323" s="116"/>
      <c r="BJ323" s="116">
        <f t="shared" si="337"/>
        <v>0</v>
      </c>
      <c r="BK323" s="116"/>
      <c r="BL323" s="303"/>
      <c r="BM323" s="308"/>
      <c r="BN323" s="311"/>
    </row>
    <row r="324" s="115" customFormat="1" ht="33.95" customHeight="1" outlineLevel="4" spans="2:66">
      <c r="B324" s="116" t="s">
        <v>792</v>
      </c>
      <c r="C324" s="117" t="s">
        <v>1463</v>
      </c>
      <c r="D324" s="115" t="s">
        <v>1464</v>
      </c>
      <c r="E324" s="116" t="s">
        <v>1465</v>
      </c>
      <c r="F324" s="116"/>
      <c r="G324" s="116" t="s">
        <v>936</v>
      </c>
      <c r="H324" s="116">
        <f t="shared" si="323"/>
        <v>0</v>
      </c>
      <c r="I324" s="116" t="s">
        <v>1440</v>
      </c>
      <c r="J324" s="295"/>
      <c r="K324" s="116" t="s">
        <v>1389</v>
      </c>
      <c r="L324" s="295"/>
      <c r="M324" s="116" t="s">
        <v>1441</v>
      </c>
      <c r="N324" s="116">
        <f t="shared" si="324"/>
        <v>0</v>
      </c>
      <c r="O324" s="295"/>
      <c r="P324" s="295"/>
      <c r="Q324" s="295"/>
      <c r="R324" s="295"/>
      <c r="S324" s="295"/>
      <c r="T324" s="295"/>
      <c r="U324" s="295"/>
      <c r="V324" s="295"/>
      <c r="W324" s="295"/>
      <c r="X324" s="295"/>
      <c r="Y324" s="295"/>
      <c r="Z324" s="295"/>
      <c r="AA324" s="116"/>
      <c r="AB324" s="116">
        <f t="shared" si="325"/>
        <v>0</v>
      </c>
      <c r="AC324" s="116">
        <f t="shared" si="326"/>
        <v>0</v>
      </c>
      <c r="AD324" s="116"/>
      <c r="AE324" s="116"/>
      <c r="AF324" s="116">
        <f t="shared" si="327"/>
        <v>0</v>
      </c>
      <c r="AG324" s="116"/>
      <c r="AH324" s="116"/>
      <c r="AI324" s="116">
        <f t="shared" si="328"/>
        <v>0</v>
      </c>
      <c r="AJ324" s="116"/>
      <c r="AK324" s="116"/>
      <c r="AL324" s="116">
        <f t="shared" si="329"/>
        <v>0</v>
      </c>
      <c r="AM324" s="116"/>
      <c r="AN324" s="116"/>
      <c r="AO324" s="116">
        <f t="shared" si="330"/>
        <v>0</v>
      </c>
      <c r="AP324" s="116"/>
      <c r="AQ324" s="116"/>
      <c r="AR324" s="116">
        <f t="shared" si="331"/>
        <v>0</v>
      </c>
      <c r="AS324" s="116"/>
      <c r="AT324" s="116"/>
      <c r="AU324" s="116">
        <f t="shared" si="332"/>
        <v>0</v>
      </c>
      <c r="AV324" s="116"/>
      <c r="AW324" s="116"/>
      <c r="AX324" s="116">
        <f t="shared" si="333"/>
        <v>0</v>
      </c>
      <c r="AY324" s="116"/>
      <c r="AZ324" s="116"/>
      <c r="BA324" s="116">
        <f t="shared" si="334"/>
        <v>0</v>
      </c>
      <c r="BB324" s="116"/>
      <c r="BC324" s="116"/>
      <c r="BD324" s="116">
        <f t="shared" si="335"/>
        <v>0</v>
      </c>
      <c r="BE324" s="116"/>
      <c r="BF324" s="116"/>
      <c r="BG324" s="116">
        <f t="shared" si="336"/>
        <v>0</v>
      </c>
      <c r="BH324" s="116"/>
      <c r="BI324" s="116"/>
      <c r="BJ324" s="116">
        <f t="shared" si="337"/>
        <v>0</v>
      </c>
      <c r="BK324" s="116"/>
      <c r="BL324" s="303"/>
      <c r="BM324" s="308"/>
      <c r="BN324" s="311"/>
    </row>
    <row r="325" s="115" customFormat="1" ht="33.95" customHeight="1" outlineLevel="4" spans="2:66">
      <c r="B325" s="116" t="s">
        <v>792</v>
      </c>
      <c r="C325" s="117" t="s">
        <v>1466</v>
      </c>
      <c r="D325" s="115" t="s">
        <v>1467</v>
      </c>
      <c r="E325" s="116" t="s">
        <v>1468</v>
      </c>
      <c r="F325" s="116"/>
      <c r="G325" s="116" t="s">
        <v>936</v>
      </c>
      <c r="H325" s="116">
        <f t="shared" si="323"/>
        <v>0</v>
      </c>
      <c r="I325" s="116" t="s">
        <v>1440</v>
      </c>
      <c r="J325" s="295"/>
      <c r="K325" s="116" t="s">
        <v>1389</v>
      </c>
      <c r="L325" s="295"/>
      <c r="M325" s="116" t="s">
        <v>1441</v>
      </c>
      <c r="N325" s="116">
        <f t="shared" si="324"/>
        <v>0</v>
      </c>
      <c r="O325" s="295"/>
      <c r="P325" s="295"/>
      <c r="Q325" s="295"/>
      <c r="R325" s="295"/>
      <c r="S325" s="295"/>
      <c r="T325" s="295"/>
      <c r="U325" s="295"/>
      <c r="V325" s="295"/>
      <c r="W325" s="295"/>
      <c r="X325" s="295"/>
      <c r="Y325" s="295"/>
      <c r="Z325" s="295"/>
      <c r="AA325" s="116"/>
      <c r="AB325" s="116">
        <f t="shared" si="325"/>
        <v>0</v>
      </c>
      <c r="AC325" s="116">
        <f t="shared" si="326"/>
        <v>0</v>
      </c>
      <c r="AD325" s="116"/>
      <c r="AE325" s="116"/>
      <c r="AF325" s="116">
        <f t="shared" si="327"/>
        <v>0</v>
      </c>
      <c r="AG325" s="116"/>
      <c r="AH325" s="116"/>
      <c r="AI325" s="116">
        <f t="shared" si="328"/>
        <v>0</v>
      </c>
      <c r="AJ325" s="116"/>
      <c r="AK325" s="116"/>
      <c r="AL325" s="116">
        <f t="shared" si="329"/>
        <v>0</v>
      </c>
      <c r="AM325" s="116"/>
      <c r="AN325" s="116"/>
      <c r="AO325" s="116">
        <f t="shared" si="330"/>
        <v>0</v>
      </c>
      <c r="AP325" s="116"/>
      <c r="AQ325" s="116"/>
      <c r="AR325" s="116">
        <f t="shared" si="331"/>
        <v>0</v>
      </c>
      <c r="AS325" s="116"/>
      <c r="AT325" s="116"/>
      <c r="AU325" s="116">
        <f t="shared" si="332"/>
        <v>0</v>
      </c>
      <c r="AV325" s="116"/>
      <c r="AW325" s="116"/>
      <c r="AX325" s="116">
        <f t="shared" si="333"/>
        <v>0</v>
      </c>
      <c r="AY325" s="116"/>
      <c r="AZ325" s="116"/>
      <c r="BA325" s="116">
        <f t="shared" si="334"/>
        <v>0</v>
      </c>
      <c r="BB325" s="116"/>
      <c r="BC325" s="116"/>
      <c r="BD325" s="116">
        <f t="shared" si="335"/>
        <v>0</v>
      </c>
      <c r="BE325" s="116"/>
      <c r="BF325" s="116"/>
      <c r="BG325" s="116">
        <f t="shared" si="336"/>
        <v>0</v>
      </c>
      <c r="BH325" s="116"/>
      <c r="BI325" s="116"/>
      <c r="BJ325" s="116">
        <f t="shared" si="337"/>
        <v>0</v>
      </c>
      <c r="BK325" s="116"/>
      <c r="BL325" s="303"/>
      <c r="BM325" s="308"/>
      <c r="BN325" s="311"/>
    </row>
    <row r="326" s="115" customFormat="1" ht="33.95" customHeight="1" outlineLevel="4" spans="2:66">
      <c r="B326" s="116" t="s">
        <v>792</v>
      </c>
      <c r="C326" s="117" t="s">
        <v>1469</v>
      </c>
      <c r="D326" s="115" t="s">
        <v>1470</v>
      </c>
      <c r="E326" s="116" t="s">
        <v>1471</v>
      </c>
      <c r="F326" s="116"/>
      <c r="G326" s="116" t="s">
        <v>936</v>
      </c>
      <c r="H326" s="116">
        <f t="shared" si="323"/>
        <v>0</v>
      </c>
      <c r="I326" s="116" t="s">
        <v>1440</v>
      </c>
      <c r="J326" s="295"/>
      <c r="K326" s="116" t="s">
        <v>1389</v>
      </c>
      <c r="L326" s="295"/>
      <c r="M326" s="116" t="s">
        <v>1441</v>
      </c>
      <c r="N326" s="116">
        <f t="shared" si="324"/>
        <v>0</v>
      </c>
      <c r="O326" s="295"/>
      <c r="P326" s="295"/>
      <c r="Q326" s="295"/>
      <c r="R326" s="295"/>
      <c r="S326" s="295"/>
      <c r="T326" s="295"/>
      <c r="U326" s="295"/>
      <c r="V326" s="295"/>
      <c r="W326" s="295"/>
      <c r="X326" s="295"/>
      <c r="Y326" s="295"/>
      <c r="Z326" s="295"/>
      <c r="AA326" s="116"/>
      <c r="AB326" s="116">
        <f t="shared" si="325"/>
        <v>0</v>
      </c>
      <c r="AC326" s="116">
        <f t="shared" si="326"/>
        <v>0</v>
      </c>
      <c r="AD326" s="116"/>
      <c r="AE326" s="116"/>
      <c r="AF326" s="116">
        <f t="shared" si="327"/>
        <v>0</v>
      </c>
      <c r="AG326" s="116"/>
      <c r="AH326" s="116"/>
      <c r="AI326" s="116">
        <f t="shared" si="328"/>
        <v>0</v>
      </c>
      <c r="AJ326" s="116"/>
      <c r="AK326" s="116"/>
      <c r="AL326" s="116">
        <f t="shared" si="329"/>
        <v>0</v>
      </c>
      <c r="AM326" s="116"/>
      <c r="AN326" s="116"/>
      <c r="AO326" s="116">
        <f t="shared" si="330"/>
        <v>0</v>
      </c>
      <c r="AP326" s="116"/>
      <c r="AQ326" s="116"/>
      <c r="AR326" s="116">
        <f t="shared" si="331"/>
        <v>0</v>
      </c>
      <c r="AS326" s="116"/>
      <c r="AT326" s="116"/>
      <c r="AU326" s="116">
        <f t="shared" si="332"/>
        <v>0</v>
      </c>
      <c r="AV326" s="116"/>
      <c r="AW326" s="116"/>
      <c r="AX326" s="116">
        <f t="shared" si="333"/>
        <v>0</v>
      </c>
      <c r="AY326" s="116"/>
      <c r="AZ326" s="116"/>
      <c r="BA326" s="116">
        <f t="shared" si="334"/>
        <v>0</v>
      </c>
      <c r="BB326" s="116"/>
      <c r="BC326" s="116"/>
      <c r="BD326" s="116">
        <f t="shared" si="335"/>
        <v>0</v>
      </c>
      <c r="BE326" s="116"/>
      <c r="BF326" s="116"/>
      <c r="BG326" s="116">
        <f t="shared" si="336"/>
        <v>0</v>
      </c>
      <c r="BH326" s="116"/>
      <c r="BI326" s="116"/>
      <c r="BJ326" s="116">
        <f t="shared" si="337"/>
        <v>0</v>
      </c>
      <c r="BK326" s="116"/>
      <c r="BL326" s="303"/>
      <c r="BM326" s="308"/>
      <c r="BN326" s="311"/>
    </row>
    <row r="327" s="115" customFormat="1" ht="33.95" customHeight="1" outlineLevel="4" spans="2:66">
      <c r="B327" s="116" t="s">
        <v>792</v>
      </c>
      <c r="C327" s="117" t="s">
        <v>1472</v>
      </c>
      <c r="D327" s="115" t="s">
        <v>1473</v>
      </c>
      <c r="E327" s="116" t="s">
        <v>1474</v>
      </c>
      <c r="F327" s="116"/>
      <c r="G327" s="116" t="s">
        <v>936</v>
      </c>
      <c r="H327" s="116">
        <f t="shared" si="323"/>
        <v>0</v>
      </c>
      <c r="I327" s="116" t="s">
        <v>1440</v>
      </c>
      <c r="J327" s="295"/>
      <c r="K327" s="116" t="s">
        <v>1389</v>
      </c>
      <c r="L327" s="295"/>
      <c r="M327" s="116" t="s">
        <v>1441</v>
      </c>
      <c r="N327" s="116">
        <f t="shared" si="324"/>
        <v>0</v>
      </c>
      <c r="O327" s="295"/>
      <c r="P327" s="295"/>
      <c r="Q327" s="295"/>
      <c r="R327" s="295"/>
      <c r="S327" s="295"/>
      <c r="T327" s="295"/>
      <c r="U327" s="295"/>
      <c r="V327" s="295"/>
      <c r="W327" s="295"/>
      <c r="X327" s="295"/>
      <c r="Y327" s="295"/>
      <c r="Z327" s="295"/>
      <c r="AA327" s="116"/>
      <c r="AB327" s="116">
        <f t="shared" si="325"/>
        <v>0</v>
      </c>
      <c r="AC327" s="116">
        <f t="shared" si="326"/>
        <v>0</v>
      </c>
      <c r="AD327" s="116"/>
      <c r="AE327" s="116"/>
      <c r="AF327" s="116">
        <f t="shared" si="327"/>
        <v>0</v>
      </c>
      <c r="AG327" s="116"/>
      <c r="AH327" s="116"/>
      <c r="AI327" s="116">
        <f t="shared" si="328"/>
        <v>0</v>
      </c>
      <c r="AJ327" s="116"/>
      <c r="AK327" s="116"/>
      <c r="AL327" s="116">
        <f t="shared" si="329"/>
        <v>0</v>
      </c>
      <c r="AM327" s="116"/>
      <c r="AN327" s="116"/>
      <c r="AO327" s="116">
        <f t="shared" si="330"/>
        <v>0</v>
      </c>
      <c r="AP327" s="116"/>
      <c r="AQ327" s="116"/>
      <c r="AR327" s="116">
        <f t="shared" si="331"/>
        <v>0</v>
      </c>
      <c r="AS327" s="116"/>
      <c r="AT327" s="116"/>
      <c r="AU327" s="116">
        <f t="shared" si="332"/>
        <v>0</v>
      </c>
      <c r="AV327" s="116"/>
      <c r="AW327" s="116"/>
      <c r="AX327" s="116">
        <f t="shared" si="333"/>
        <v>0</v>
      </c>
      <c r="AY327" s="116"/>
      <c r="AZ327" s="116"/>
      <c r="BA327" s="116">
        <f t="shared" si="334"/>
        <v>0</v>
      </c>
      <c r="BB327" s="116"/>
      <c r="BC327" s="116"/>
      <c r="BD327" s="116">
        <f t="shared" si="335"/>
        <v>0</v>
      </c>
      <c r="BE327" s="116"/>
      <c r="BF327" s="116"/>
      <c r="BG327" s="116">
        <f t="shared" si="336"/>
        <v>0</v>
      </c>
      <c r="BH327" s="116"/>
      <c r="BI327" s="116"/>
      <c r="BJ327" s="116">
        <f t="shared" si="337"/>
        <v>0</v>
      </c>
      <c r="BK327" s="116"/>
      <c r="BL327" s="303"/>
      <c r="BM327" s="308"/>
      <c r="BN327" s="311"/>
    </row>
    <row r="328" s="115" customFormat="1" ht="33.95" customHeight="1" outlineLevel="4" spans="2:66">
      <c r="B328" s="116" t="s">
        <v>792</v>
      </c>
      <c r="C328" s="117" t="s">
        <v>1475</v>
      </c>
      <c r="D328" s="115" t="s">
        <v>1476</v>
      </c>
      <c r="E328" s="116" t="s">
        <v>1444</v>
      </c>
      <c r="F328" s="116"/>
      <c r="G328" s="116" t="s">
        <v>936</v>
      </c>
      <c r="H328" s="116">
        <f t="shared" si="323"/>
        <v>0</v>
      </c>
      <c r="I328" s="116" t="s">
        <v>1440</v>
      </c>
      <c r="J328" s="295"/>
      <c r="K328" s="116" t="s">
        <v>1389</v>
      </c>
      <c r="L328" s="295"/>
      <c r="M328" s="116" t="s">
        <v>1441</v>
      </c>
      <c r="N328" s="116">
        <f t="shared" si="324"/>
        <v>0</v>
      </c>
      <c r="O328" s="295"/>
      <c r="P328" s="295"/>
      <c r="Q328" s="295"/>
      <c r="R328" s="295"/>
      <c r="S328" s="295"/>
      <c r="T328" s="295"/>
      <c r="U328" s="295"/>
      <c r="V328" s="295"/>
      <c r="W328" s="295"/>
      <c r="X328" s="295"/>
      <c r="Y328" s="295"/>
      <c r="Z328" s="295"/>
      <c r="AA328" s="116"/>
      <c r="AB328" s="116">
        <f t="shared" si="325"/>
        <v>0</v>
      </c>
      <c r="AC328" s="116">
        <f t="shared" si="326"/>
        <v>0</v>
      </c>
      <c r="AD328" s="116"/>
      <c r="AE328" s="116"/>
      <c r="AF328" s="116">
        <f t="shared" si="327"/>
        <v>0</v>
      </c>
      <c r="AG328" s="116"/>
      <c r="AH328" s="116"/>
      <c r="AI328" s="116">
        <f t="shared" si="328"/>
        <v>0</v>
      </c>
      <c r="AJ328" s="116"/>
      <c r="AK328" s="116"/>
      <c r="AL328" s="116">
        <f t="shared" si="329"/>
        <v>0</v>
      </c>
      <c r="AM328" s="116"/>
      <c r="AN328" s="116"/>
      <c r="AO328" s="116">
        <f t="shared" si="330"/>
        <v>0</v>
      </c>
      <c r="AP328" s="116"/>
      <c r="AQ328" s="116"/>
      <c r="AR328" s="116">
        <f t="shared" si="331"/>
        <v>0</v>
      </c>
      <c r="AS328" s="116"/>
      <c r="AT328" s="116"/>
      <c r="AU328" s="116">
        <f t="shared" si="332"/>
        <v>0</v>
      </c>
      <c r="AV328" s="116"/>
      <c r="AW328" s="116"/>
      <c r="AX328" s="116">
        <f t="shared" si="333"/>
        <v>0</v>
      </c>
      <c r="AY328" s="116"/>
      <c r="AZ328" s="116"/>
      <c r="BA328" s="116">
        <f t="shared" si="334"/>
        <v>0</v>
      </c>
      <c r="BB328" s="116"/>
      <c r="BC328" s="116"/>
      <c r="BD328" s="116">
        <f t="shared" si="335"/>
        <v>0</v>
      </c>
      <c r="BE328" s="116"/>
      <c r="BF328" s="116"/>
      <c r="BG328" s="116">
        <f t="shared" si="336"/>
        <v>0</v>
      </c>
      <c r="BH328" s="116"/>
      <c r="BI328" s="116"/>
      <c r="BJ328" s="116">
        <f t="shared" si="337"/>
        <v>0</v>
      </c>
      <c r="BK328" s="116"/>
      <c r="BL328" s="303"/>
      <c r="BM328" s="308"/>
      <c r="BN328" s="311"/>
    </row>
    <row r="329" s="115" customFormat="1" ht="33.95" customHeight="1" outlineLevel="4" spans="2:66">
      <c r="B329" s="116" t="s">
        <v>792</v>
      </c>
      <c r="C329" s="117" t="s">
        <v>1477</v>
      </c>
      <c r="D329" s="115" t="s">
        <v>1478</v>
      </c>
      <c r="E329" s="116" t="s">
        <v>1447</v>
      </c>
      <c r="F329" s="116"/>
      <c r="G329" s="116" t="s">
        <v>936</v>
      </c>
      <c r="H329" s="116">
        <f t="shared" si="323"/>
        <v>0</v>
      </c>
      <c r="I329" s="116" t="s">
        <v>1440</v>
      </c>
      <c r="J329" s="295"/>
      <c r="K329" s="116" t="s">
        <v>1389</v>
      </c>
      <c r="L329" s="295"/>
      <c r="M329" s="116" t="s">
        <v>1441</v>
      </c>
      <c r="N329" s="116">
        <f t="shared" si="324"/>
        <v>0</v>
      </c>
      <c r="O329" s="295"/>
      <c r="P329" s="295"/>
      <c r="Q329" s="295"/>
      <c r="R329" s="295"/>
      <c r="S329" s="295"/>
      <c r="T329" s="295"/>
      <c r="U329" s="295"/>
      <c r="V329" s="295"/>
      <c r="W329" s="295"/>
      <c r="X329" s="295"/>
      <c r="Y329" s="295"/>
      <c r="Z329" s="295"/>
      <c r="AA329" s="116"/>
      <c r="AB329" s="116">
        <f t="shared" si="325"/>
        <v>0</v>
      </c>
      <c r="AC329" s="116">
        <f t="shared" si="326"/>
        <v>0</v>
      </c>
      <c r="AD329" s="116"/>
      <c r="AE329" s="116"/>
      <c r="AF329" s="116">
        <f t="shared" si="327"/>
        <v>0</v>
      </c>
      <c r="AG329" s="116"/>
      <c r="AH329" s="116"/>
      <c r="AI329" s="116">
        <f t="shared" si="328"/>
        <v>0</v>
      </c>
      <c r="AJ329" s="116"/>
      <c r="AK329" s="116"/>
      <c r="AL329" s="116">
        <f t="shared" si="329"/>
        <v>0</v>
      </c>
      <c r="AM329" s="116"/>
      <c r="AN329" s="116"/>
      <c r="AO329" s="116">
        <f t="shared" si="330"/>
        <v>0</v>
      </c>
      <c r="AP329" s="116"/>
      <c r="AQ329" s="116"/>
      <c r="AR329" s="116">
        <f t="shared" si="331"/>
        <v>0</v>
      </c>
      <c r="AS329" s="116"/>
      <c r="AT329" s="116"/>
      <c r="AU329" s="116">
        <f t="shared" si="332"/>
        <v>0</v>
      </c>
      <c r="AV329" s="116"/>
      <c r="AW329" s="116"/>
      <c r="AX329" s="116">
        <f t="shared" si="333"/>
        <v>0</v>
      </c>
      <c r="AY329" s="116"/>
      <c r="AZ329" s="116"/>
      <c r="BA329" s="116">
        <f t="shared" si="334"/>
        <v>0</v>
      </c>
      <c r="BB329" s="116"/>
      <c r="BC329" s="116"/>
      <c r="BD329" s="116">
        <f t="shared" si="335"/>
        <v>0</v>
      </c>
      <c r="BE329" s="116"/>
      <c r="BF329" s="116"/>
      <c r="BG329" s="116">
        <f t="shared" si="336"/>
        <v>0</v>
      </c>
      <c r="BH329" s="116"/>
      <c r="BI329" s="116"/>
      <c r="BJ329" s="116">
        <f t="shared" si="337"/>
        <v>0</v>
      </c>
      <c r="BK329" s="116"/>
      <c r="BL329" s="303"/>
      <c r="BM329" s="308"/>
      <c r="BN329" s="311"/>
    </row>
    <row r="330" s="115" customFormat="1" ht="33.95" customHeight="1" outlineLevel="4" spans="2:66">
      <c r="B330" s="116" t="s">
        <v>792</v>
      </c>
      <c r="C330" s="117" t="s">
        <v>1479</v>
      </c>
      <c r="D330" s="115" t="s">
        <v>1480</v>
      </c>
      <c r="E330" s="116" t="s">
        <v>1450</v>
      </c>
      <c r="F330" s="116"/>
      <c r="G330" s="116" t="s">
        <v>936</v>
      </c>
      <c r="H330" s="116">
        <f t="shared" si="323"/>
        <v>0</v>
      </c>
      <c r="I330" s="116" t="s">
        <v>1440</v>
      </c>
      <c r="J330" s="295"/>
      <c r="K330" s="116" t="s">
        <v>1389</v>
      </c>
      <c r="L330" s="295"/>
      <c r="M330" s="116" t="s">
        <v>1441</v>
      </c>
      <c r="N330" s="116">
        <f t="shared" si="324"/>
        <v>0</v>
      </c>
      <c r="O330" s="295"/>
      <c r="P330" s="295"/>
      <c r="Q330" s="295"/>
      <c r="R330" s="295"/>
      <c r="S330" s="295"/>
      <c r="T330" s="295"/>
      <c r="U330" s="295"/>
      <c r="V330" s="295"/>
      <c r="W330" s="295"/>
      <c r="X330" s="295"/>
      <c r="Y330" s="295"/>
      <c r="Z330" s="295"/>
      <c r="AA330" s="116"/>
      <c r="AB330" s="116">
        <f t="shared" si="325"/>
        <v>0</v>
      </c>
      <c r="AC330" s="116">
        <f t="shared" si="326"/>
        <v>0</v>
      </c>
      <c r="AD330" s="116"/>
      <c r="AE330" s="116"/>
      <c r="AF330" s="116">
        <f t="shared" si="327"/>
        <v>0</v>
      </c>
      <c r="AG330" s="116"/>
      <c r="AH330" s="116"/>
      <c r="AI330" s="116">
        <f t="shared" si="328"/>
        <v>0</v>
      </c>
      <c r="AJ330" s="116"/>
      <c r="AK330" s="116"/>
      <c r="AL330" s="116">
        <f t="shared" si="329"/>
        <v>0</v>
      </c>
      <c r="AM330" s="116"/>
      <c r="AN330" s="116"/>
      <c r="AO330" s="116">
        <f t="shared" si="330"/>
        <v>0</v>
      </c>
      <c r="AP330" s="116"/>
      <c r="AQ330" s="116"/>
      <c r="AR330" s="116">
        <f t="shared" si="331"/>
        <v>0</v>
      </c>
      <c r="AS330" s="116"/>
      <c r="AT330" s="116"/>
      <c r="AU330" s="116">
        <f t="shared" si="332"/>
        <v>0</v>
      </c>
      <c r="AV330" s="116"/>
      <c r="AW330" s="116"/>
      <c r="AX330" s="116">
        <f t="shared" si="333"/>
        <v>0</v>
      </c>
      <c r="AY330" s="116"/>
      <c r="AZ330" s="116"/>
      <c r="BA330" s="116">
        <f t="shared" si="334"/>
        <v>0</v>
      </c>
      <c r="BB330" s="116"/>
      <c r="BC330" s="116"/>
      <c r="BD330" s="116">
        <f t="shared" si="335"/>
        <v>0</v>
      </c>
      <c r="BE330" s="116"/>
      <c r="BF330" s="116"/>
      <c r="BG330" s="116">
        <f t="shared" si="336"/>
        <v>0</v>
      </c>
      <c r="BH330" s="116"/>
      <c r="BI330" s="116"/>
      <c r="BJ330" s="116">
        <f t="shared" si="337"/>
        <v>0</v>
      </c>
      <c r="BK330" s="116"/>
      <c r="BL330" s="303"/>
      <c r="BM330" s="308"/>
      <c r="BN330" s="311"/>
    </row>
    <row r="331" s="115" customFormat="1" ht="33.95" customHeight="1" outlineLevel="4" spans="2:66">
      <c r="B331" s="116" t="s">
        <v>792</v>
      </c>
      <c r="C331" s="117" t="s">
        <v>1481</v>
      </c>
      <c r="D331" s="115" t="s">
        <v>1482</v>
      </c>
      <c r="E331" s="116" t="s">
        <v>1453</v>
      </c>
      <c r="F331" s="116"/>
      <c r="G331" s="116" t="s">
        <v>936</v>
      </c>
      <c r="H331" s="116">
        <f t="shared" si="323"/>
        <v>0</v>
      </c>
      <c r="I331" s="116" t="s">
        <v>1440</v>
      </c>
      <c r="J331" s="295"/>
      <c r="K331" s="116" t="s">
        <v>1389</v>
      </c>
      <c r="L331" s="295"/>
      <c r="M331" s="116" t="s">
        <v>1441</v>
      </c>
      <c r="N331" s="116">
        <f t="shared" si="324"/>
        <v>0</v>
      </c>
      <c r="O331" s="295"/>
      <c r="P331" s="295"/>
      <c r="Q331" s="295"/>
      <c r="R331" s="295"/>
      <c r="S331" s="295"/>
      <c r="T331" s="295"/>
      <c r="U331" s="295"/>
      <c r="V331" s="295"/>
      <c r="W331" s="295"/>
      <c r="X331" s="295"/>
      <c r="Y331" s="295"/>
      <c r="Z331" s="295"/>
      <c r="AA331" s="116"/>
      <c r="AB331" s="116">
        <f t="shared" si="325"/>
        <v>0</v>
      </c>
      <c r="AC331" s="116">
        <f t="shared" si="326"/>
        <v>0</v>
      </c>
      <c r="AD331" s="116"/>
      <c r="AE331" s="116"/>
      <c r="AF331" s="116">
        <f t="shared" si="327"/>
        <v>0</v>
      </c>
      <c r="AG331" s="116"/>
      <c r="AH331" s="116"/>
      <c r="AI331" s="116">
        <f t="shared" si="328"/>
        <v>0</v>
      </c>
      <c r="AJ331" s="116"/>
      <c r="AK331" s="116"/>
      <c r="AL331" s="116">
        <f t="shared" si="329"/>
        <v>0</v>
      </c>
      <c r="AM331" s="116"/>
      <c r="AN331" s="116"/>
      <c r="AO331" s="116">
        <f t="shared" si="330"/>
        <v>0</v>
      </c>
      <c r="AP331" s="116"/>
      <c r="AQ331" s="116"/>
      <c r="AR331" s="116">
        <f t="shared" si="331"/>
        <v>0</v>
      </c>
      <c r="AS331" s="116"/>
      <c r="AT331" s="116"/>
      <c r="AU331" s="116">
        <f t="shared" si="332"/>
        <v>0</v>
      </c>
      <c r="AV331" s="116"/>
      <c r="AW331" s="116"/>
      <c r="AX331" s="116">
        <f t="shared" si="333"/>
        <v>0</v>
      </c>
      <c r="AY331" s="116"/>
      <c r="AZ331" s="116"/>
      <c r="BA331" s="116">
        <f t="shared" si="334"/>
        <v>0</v>
      </c>
      <c r="BB331" s="116"/>
      <c r="BC331" s="116"/>
      <c r="BD331" s="116">
        <f t="shared" si="335"/>
        <v>0</v>
      </c>
      <c r="BE331" s="116"/>
      <c r="BF331" s="116"/>
      <c r="BG331" s="116">
        <f t="shared" si="336"/>
        <v>0</v>
      </c>
      <c r="BH331" s="116"/>
      <c r="BI331" s="116"/>
      <c r="BJ331" s="116">
        <f t="shared" si="337"/>
        <v>0</v>
      </c>
      <c r="BK331" s="116"/>
      <c r="BL331" s="303"/>
      <c r="BM331" s="308"/>
      <c r="BN331" s="311"/>
    </row>
    <row r="332" s="115" customFormat="1" ht="33.95" customHeight="1" outlineLevel="4" spans="2:66">
      <c r="B332" s="116" t="s">
        <v>792</v>
      </c>
      <c r="C332" s="117" t="s">
        <v>1483</v>
      </c>
      <c r="D332" s="115" t="s">
        <v>1484</v>
      </c>
      <c r="E332" s="116" t="s">
        <v>1456</v>
      </c>
      <c r="F332" s="116"/>
      <c r="G332" s="116" t="s">
        <v>936</v>
      </c>
      <c r="H332" s="116">
        <f t="shared" si="323"/>
        <v>0</v>
      </c>
      <c r="I332" s="116" t="s">
        <v>1440</v>
      </c>
      <c r="J332" s="295"/>
      <c r="K332" s="116" t="s">
        <v>1389</v>
      </c>
      <c r="L332" s="295"/>
      <c r="M332" s="116" t="s">
        <v>1441</v>
      </c>
      <c r="N332" s="116">
        <f t="shared" si="324"/>
        <v>0</v>
      </c>
      <c r="O332" s="295"/>
      <c r="P332" s="295"/>
      <c r="Q332" s="295"/>
      <c r="R332" s="295"/>
      <c r="S332" s="295"/>
      <c r="T332" s="295"/>
      <c r="U332" s="295"/>
      <c r="V332" s="295"/>
      <c r="W332" s="295"/>
      <c r="X332" s="295"/>
      <c r="Y332" s="295"/>
      <c r="Z332" s="295"/>
      <c r="AA332" s="116"/>
      <c r="AB332" s="116">
        <f t="shared" si="325"/>
        <v>0</v>
      </c>
      <c r="AC332" s="116">
        <f t="shared" si="326"/>
        <v>0</v>
      </c>
      <c r="AD332" s="116"/>
      <c r="AE332" s="116"/>
      <c r="AF332" s="116">
        <f t="shared" si="327"/>
        <v>0</v>
      </c>
      <c r="AG332" s="116"/>
      <c r="AH332" s="116"/>
      <c r="AI332" s="116">
        <f t="shared" si="328"/>
        <v>0</v>
      </c>
      <c r="AJ332" s="116"/>
      <c r="AK332" s="116"/>
      <c r="AL332" s="116">
        <f t="shared" si="329"/>
        <v>0</v>
      </c>
      <c r="AM332" s="116"/>
      <c r="AN332" s="116"/>
      <c r="AO332" s="116">
        <f t="shared" si="330"/>
        <v>0</v>
      </c>
      <c r="AP332" s="116"/>
      <c r="AQ332" s="116"/>
      <c r="AR332" s="116">
        <f t="shared" si="331"/>
        <v>0</v>
      </c>
      <c r="AS332" s="116"/>
      <c r="AT332" s="116"/>
      <c r="AU332" s="116">
        <f t="shared" si="332"/>
        <v>0</v>
      </c>
      <c r="AV332" s="116"/>
      <c r="AW332" s="116"/>
      <c r="AX332" s="116">
        <f t="shared" si="333"/>
        <v>0</v>
      </c>
      <c r="AY332" s="116"/>
      <c r="AZ332" s="116"/>
      <c r="BA332" s="116">
        <f t="shared" si="334"/>
        <v>0</v>
      </c>
      <c r="BB332" s="116"/>
      <c r="BC332" s="116"/>
      <c r="BD332" s="116">
        <f t="shared" si="335"/>
        <v>0</v>
      </c>
      <c r="BE332" s="116"/>
      <c r="BF332" s="116"/>
      <c r="BG332" s="116">
        <f t="shared" si="336"/>
        <v>0</v>
      </c>
      <c r="BH332" s="116"/>
      <c r="BI332" s="116"/>
      <c r="BJ332" s="116">
        <f t="shared" si="337"/>
        <v>0</v>
      </c>
      <c r="BK332" s="116"/>
      <c r="BL332" s="303"/>
      <c r="BM332" s="308"/>
      <c r="BN332" s="311"/>
    </row>
    <row r="333" s="115" customFormat="1" ht="33.95" customHeight="1" outlineLevel="4" spans="2:66">
      <c r="B333" s="116" t="s">
        <v>792</v>
      </c>
      <c r="C333" s="117" t="s">
        <v>1485</v>
      </c>
      <c r="D333" s="115" t="s">
        <v>1486</v>
      </c>
      <c r="E333" s="116" t="s">
        <v>1487</v>
      </c>
      <c r="F333" s="116"/>
      <c r="G333" s="116" t="s">
        <v>936</v>
      </c>
      <c r="H333" s="116">
        <f t="shared" si="323"/>
        <v>0</v>
      </c>
      <c r="I333" s="116" t="s">
        <v>1440</v>
      </c>
      <c r="J333" s="295"/>
      <c r="K333" s="116" t="s">
        <v>1389</v>
      </c>
      <c r="L333" s="295"/>
      <c r="M333" s="116" t="s">
        <v>1441</v>
      </c>
      <c r="N333" s="116">
        <f t="shared" si="324"/>
        <v>0</v>
      </c>
      <c r="O333" s="295"/>
      <c r="P333" s="295"/>
      <c r="Q333" s="295"/>
      <c r="R333" s="295"/>
      <c r="S333" s="295"/>
      <c r="T333" s="295"/>
      <c r="U333" s="295"/>
      <c r="V333" s="295"/>
      <c r="W333" s="295"/>
      <c r="X333" s="295"/>
      <c r="Y333" s="295"/>
      <c r="Z333" s="295"/>
      <c r="AA333" s="116"/>
      <c r="AB333" s="116">
        <f t="shared" si="325"/>
        <v>0</v>
      </c>
      <c r="AC333" s="116">
        <f t="shared" si="326"/>
        <v>0</v>
      </c>
      <c r="AD333" s="116"/>
      <c r="AE333" s="116"/>
      <c r="AF333" s="116">
        <f t="shared" si="327"/>
        <v>0</v>
      </c>
      <c r="AG333" s="116"/>
      <c r="AH333" s="116"/>
      <c r="AI333" s="116">
        <f t="shared" si="328"/>
        <v>0</v>
      </c>
      <c r="AJ333" s="116"/>
      <c r="AK333" s="116"/>
      <c r="AL333" s="116">
        <f t="shared" si="329"/>
        <v>0</v>
      </c>
      <c r="AM333" s="116"/>
      <c r="AN333" s="116"/>
      <c r="AO333" s="116">
        <f t="shared" si="330"/>
        <v>0</v>
      </c>
      <c r="AP333" s="116"/>
      <c r="AQ333" s="116"/>
      <c r="AR333" s="116">
        <f t="shared" si="331"/>
        <v>0</v>
      </c>
      <c r="AS333" s="116"/>
      <c r="AT333" s="116"/>
      <c r="AU333" s="116">
        <f t="shared" si="332"/>
        <v>0</v>
      </c>
      <c r="AV333" s="116"/>
      <c r="AW333" s="116"/>
      <c r="AX333" s="116">
        <f t="shared" si="333"/>
        <v>0</v>
      </c>
      <c r="AY333" s="116"/>
      <c r="AZ333" s="116"/>
      <c r="BA333" s="116">
        <f t="shared" si="334"/>
        <v>0</v>
      </c>
      <c r="BB333" s="116"/>
      <c r="BC333" s="116"/>
      <c r="BD333" s="116">
        <f t="shared" si="335"/>
        <v>0</v>
      </c>
      <c r="BE333" s="116"/>
      <c r="BF333" s="116"/>
      <c r="BG333" s="116">
        <f t="shared" si="336"/>
        <v>0</v>
      </c>
      <c r="BH333" s="116"/>
      <c r="BI333" s="116"/>
      <c r="BJ333" s="116">
        <f t="shared" si="337"/>
        <v>0</v>
      </c>
      <c r="BK333" s="116"/>
      <c r="BL333" s="303"/>
      <c r="BM333" s="308"/>
      <c r="BN333" s="311"/>
    </row>
    <row r="334" s="115" customFormat="1" ht="33.95" customHeight="1" outlineLevel="4" spans="2:66">
      <c r="B334" s="116" t="s">
        <v>792</v>
      </c>
      <c r="C334" s="117" t="s">
        <v>1488</v>
      </c>
      <c r="D334" s="115" t="s">
        <v>1489</v>
      </c>
      <c r="E334" s="116" t="s">
        <v>1490</v>
      </c>
      <c r="F334" s="116"/>
      <c r="G334" s="116" t="s">
        <v>936</v>
      </c>
      <c r="H334" s="116">
        <f t="shared" si="323"/>
        <v>0</v>
      </c>
      <c r="I334" s="116" t="s">
        <v>1440</v>
      </c>
      <c r="J334" s="295"/>
      <c r="K334" s="116" t="s">
        <v>1389</v>
      </c>
      <c r="L334" s="295"/>
      <c r="M334" s="116" t="s">
        <v>1441</v>
      </c>
      <c r="N334" s="116">
        <f t="shared" si="324"/>
        <v>0</v>
      </c>
      <c r="O334" s="295"/>
      <c r="P334" s="313"/>
      <c r="Q334" s="313"/>
      <c r="R334" s="313"/>
      <c r="S334" s="313"/>
      <c r="T334" s="313"/>
      <c r="U334" s="313"/>
      <c r="V334" s="313"/>
      <c r="W334" s="313"/>
      <c r="X334" s="313"/>
      <c r="Y334" s="313"/>
      <c r="Z334" s="313"/>
      <c r="AA334" s="116"/>
      <c r="AB334" s="116">
        <f t="shared" si="325"/>
        <v>0</v>
      </c>
      <c r="AC334" s="116">
        <f t="shared" si="326"/>
        <v>0</v>
      </c>
      <c r="AD334" s="116"/>
      <c r="AE334" s="116"/>
      <c r="AF334" s="116">
        <f t="shared" si="327"/>
        <v>0</v>
      </c>
      <c r="AG334" s="116"/>
      <c r="AH334" s="116"/>
      <c r="AI334" s="116">
        <f t="shared" si="328"/>
        <v>0</v>
      </c>
      <c r="AJ334" s="116"/>
      <c r="AK334" s="116"/>
      <c r="AL334" s="116">
        <f t="shared" si="329"/>
        <v>0</v>
      </c>
      <c r="AM334" s="116"/>
      <c r="AN334" s="116"/>
      <c r="AO334" s="116">
        <f t="shared" si="330"/>
        <v>0</v>
      </c>
      <c r="AP334" s="116"/>
      <c r="AQ334" s="116"/>
      <c r="AR334" s="116">
        <f t="shared" si="331"/>
        <v>0</v>
      </c>
      <c r="AS334" s="116"/>
      <c r="AT334" s="116"/>
      <c r="AU334" s="116">
        <f t="shared" si="332"/>
        <v>0</v>
      </c>
      <c r="AV334" s="116"/>
      <c r="AW334" s="116"/>
      <c r="AX334" s="116">
        <f t="shared" si="333"/>
        <v>0</v>
      </c>
      <c r="AY334" s="116"/>
      <c r="AZ334" s="116"/>
      <c r="BA334" s="116">
        <f t="shared" si="334"/>
        <v>0</v>
      </c>
      <c r="BB334" s="116"/>
      <c r="BC334" s="116"/>
      <c r="BD334" s="116">
        <f t="shared" si="335"/>
        <v>0</v>
      </c>
      <c r="BE334" s="116"/>
      <c r="BF334" s="116"/>
      <c r="BG334" s="116">
        <f t="shared" si="336"/>
        <v>0</v>
      </c>
      <c r="BH334" s="116"/>
      <c r="BI334" s="116"/>
      <c r="BJ334" s="116">
        <f t="shared" si="337"/>
        <v>0</v>
      </c>
      <c r="BK334" s="116"/>
      <c r="BL334" s="303"/>
      <c r="BM334" s="308"/>
      <c r="BN334" s="311"/>
    </row>
    <row r="335" s="49" customFormat="1" ht="33.95" customHeight="1" outlineLevel="3" spans="2:66">
      <c r="B335" s="112" t="s">
        <v>787</v>
      </c>
      <c r="C335" s="113" t="s">
        <v>1491</v>
      </c>
      <c r="D335" s="49" t="s">
        <v>1492</v>
      </c>
      <c r="E335" s="112"/>
      <c r="F335" s="112"/>
      <c r="G335" s="112"/>
      <c r="H335" s="112">
        <f>SUM(H336:H355)</f>
        <v>0</v>
      </c>
      <c r="I335" s="112"/>
      <c r="J335" s="112"/>
      <c r="K335" s="112"/>
      <c r="L335" s="112"/>
      <c r="M335" s="112"/>
      <c r="N335" s="112"/>
      <c r="O335" s="112"/>
      <c r="P335" s="285"/>
      <c r="Q335" s="285"/>
      <c r="R335" s="285"/>
      <c r="S335" s="285"/>
      <c r="T335" s="285"/>
      <c r="U335" s="285"/>
      <c r="V335" s="285"/>
      <c r="W335" s="285"/>
      <c r="X335" s="285"/>
      <c r="Y335" s="285"/>
      <c r="Z335" s="285"/>
      <c r="AA335" s="285"/>
      <c r="AB335" s="112">
        <f>SUM(AB336:AB355)</f>
        <v>0</v>
      </c>
      <c r="AC335" s="112">
        <f>SUM(AC336:AC355)</f>
        <v>0</v>
      </c>
      <c r="AD335" s="112"/>
      <c r="AE335" s="112"/>
      <c r="AF335" s="112">
        <f>SUM(AF336:AF355)</f>
        <v>0</v>
      </c>
      <c r="AG335" s="112"/>
      <c r="AH335" s="112"/>
      <c r="AI335" s="112">
        <f>SUM(AI336:AI355)</f>
        <v>0</v>
      </c>
      <c r="AJ335" s="112"/>
      <c r="AK335" s="112"/>
      <c r="AL335" s="112">
        <f>SUM(AL336:AL355)</f>
        <v>0</v>
      </c>
      <c r="AM335" s="112"/>
      <c r="AN335" s="112"/>
      <c r="AO335" s="112">
        <f>SUM(AO336:AO355)</f>
        <v>0</v>
      </c>
      <c r="AP335" s="112"/>
      <c r="AQ335" s="112"/>
      <c r="AR335" s="112">
        <f>SUM(AR336:AR355)</f>
        <v>0</v>
      </c>
      <c r="AS335" s="112"/>
      <c r="AT335" s="112"/>
      <c r="AU335" s="112">
        <f>SUM(AU336:AU355)</f>
        <v>0</v>
      </c>
      <c r="AV335" s="112"/>
      <c r="AW335" s="112"/>
      <c r="AX335" s="112">
        <f>SUM(AX336:AX355)</f>
        <v>0</v>
      </c>
      <c r="AY335" s="112"/>
      <c r="AZ335" s="112"/>
      <c r="BA335" s="112">
        <f>SUM(BA336:BA355)</f>
        <v>0</v>
      </c>
      <c r="BB335" s="112"/>
      <c r="BC335" s="112"/>
      <c r="BD335" s="112">
        <f>SUM(BD336:BD355)</f>
        <v>0</v>
      </c>
      <c r="BE335" s="112"/>
      <c r="BF335" s="112"/>
      <c r="BG335" s="112">
        <f>SUM(BG336:BG355)</f>
        <v>0</v>
      </c>
      <c r="BH335" s="112"/>
      <c r="BI335" s="112"/>
      <c r="BJ335" s="112">
        <f>SUM(BJ336:BJ355)</f>
        <v>0</v>
      </c>
      <c r="BK335" s="112"/>
      <c r="BL335" s="302"/>
      <c r="BM335" s="308"/>
      <c r="BN335" s="310"/>
    </row>
    <row r="336" s="115" customFormat="1" ht="33.95" customHeight="1" outlineLevel="4" spans="2:66">
      <c r="B336" s="116" t="s">
        <v>792</v>
      </c>
      <c r="C336" s="117" t="s">
        <v>1493</v>
      </c>
      <c r="D336" s="115" t="s">
        <v>1494</v>
      </c>
      <c r="E336" s="116" t="s">
        <v>1495</v>
      </c>
      <c r="F336" s="116"/>
      <c r="G336" s="116" t="s">
        <v>936</v>
      </c>
      <c r="H336" s="116">
        <f t="shared" ref="H336:H355" si="338">IFERROR(J336*L336*N336,0)</f>
        <v>0</v>
      </c>
      <c r="I336" s="116" t="s">
        <v>1235</v>
      </c>
      <c r="J336" s="295"/>
      <c r="K336" s="116" t="s">
        <v>1143</v>
      </c>
      <c r="L336" s="295"/>
      <c r="M336" s="116" t="s">
        <v>1176</v>
      </c>
      <c r="N336" s="116">
        <f t="shared" ref="N336:N355" si="339">COUNTA(O336:Z336)</f>
        <v>0</v>
      </c>
      <c r="O336" s="295"/>
      <c r="P336" s="314"/>
      <c r="Q336" s="314"/>
      <c r="R336" s="314"/>
      <c r="S336" s="314"/>
      <c r="T336" s="314"/>
      <c r="U336" s="314"/>
      <c r="V336" s="314"/>
      <c r="W336" s="314"/>
      <c r="X336" s="314"/>
      <c r="Y336" s="314"/>
      <c r="Z336" s="314"/>
      <c r="AA336" s="116"/>
      <c r="AB336" s="116">
        <f t="shared" ref="AB336:AB355" si="340">SUM(AC336,AF336,AI336,AL336,AO336,AR336,AU336,AX336,BA336,BD336,BG336,BJ336)</f>
        <v>0</v>
      </c>
      <c r="AC336" s="116">
        <f t="shared" ref="AC336:AC355" si="341">IF(O336="",0,$J336*$L336)</f>
        <v>0</v>
      </c>
      <c r="AD336" s="116"/>
      <c r="AE336" s="116"/>
      <c r="AF336" s="116">
        <f t="shared" ref="AF336:AF355" si="342">IF(P336="",0,$J336*$L336)</f>
        <v>0</v>
      </c>
      <c r="AG336" s="116"/>
      <c r="AH336" s="116"/>
      <c r="AI336" s="116">
        <f t="shared" ref="AI336:AI355" si="343">IF(Q336="",0,$J336*$L336)</f>
        <v>0</v>
      </c>
      <c r="AJ336" s="116"/>
      <c r="AK336" s="116"/>
      <c r="AL336" s="116">
        <f t="shared" ref="AL336:AL355" si="344">IF(R336="",0,$J336*$L336)</f>
        <v>0</v>
      </c>
      <c r="AM336" s="116"/>
      <c r="AN336" s="116"/>
      <c r="AO336" s="116">
        <f t="shared" ref="AO336:AO355" si="345">IF(S336="",0,$J336*$L336)</f>
        <v>0</v>
      </c>
      <c r="AP336" s="116"/>
      <c r="AQ336" s="116"/>
      <c r="AR336" s="116">
        <f t="shared" ref="AR336:AR355" si="346">IF(T336="",0,$J336*$L336)</f>
        <v>0</v>
      </c>
      <c r="AS336" s="116"/>
      <c r="AT336" s="116"/>
      <c r="AU336" s="116">
        <f t="shared" ref="AU336:AU355" si="347">IF(U336="",0,$J336*$L336)</f>
        <v>0</v>
      </c>
      <c r="AV336" s="116"/>
      <c r="AW336" s="116"/>
      <c r="AX336" s="116">
        <f t="shared" ref="AX336:AX355" si="348">IF(V336="",0,$J336*$L336)</f>
        <v>0</v>
      </c>
      <c r="AY336" s="116"/>
      <c r="AZ336" s="116"/>
      <c r="BA336" s="116">
        <f t="shared" ref="BA336:BA355" si="349">IF(W336="",0,$J336*$L336)</f>
        <v>0</v>
      </c>
      <c r="BB336" s="116"/>
      <c r="BC336" s="116"/>
      <c r="BD336" s="116">
        <f t="shared" ref="BD336:BD355" si="350">IF(X336="",0,$J336*$L336)</f>
        <v>0</v>
      </c>
      <c r="BE336" s="116"/>
      <c r="BF336" s="116"/>
      <c r="BG336" s="116">
        <f t="shared" ref="BG336:BG355" si="351">IF(Y336="",0,$J336*$L336)</f>
        <v>0</v>
      </c>
      <c r="BH336" s="116"/>
      <c r="BI336" s="116"/>
      <c r="BJ336" s="116">
        <f t="shared" ref="BJ336:BJ355" si="352">IF(Z336="",0,$J336*$L336)</f>
        <v>0</v>
      </c>
      <c r="BK336" s="116"/>
      <c r="BL336" s="303"/>
      <c r="BM336" s="308"/>
      <c r="BN336" s="311"/>
    </row>
    <row r="337" s="115" customFormat="1" ht="33.95" customHeight="1" outlineLevel="4" spans="2:66">
      <c r="B337" s="116" t="s">
        <v>792</v>
      </c>
      <c r="C337" s="117" t="s">
        <v>1496</v>
      </c>
      <c r="D337" s="115" t="s">
        <v>1497</v>
      </c>
      <c r="E337" s="116" t="s">
        <v>1495</v>
      </c>
      <c r="F337" s="116"/>
      <c r="G337" s="116" t="s">
        <v>936</v>
      </c>
      <c r="H337" s="116">
        <f t="shared" si="338"/>
        <v>0</v>
      </c>
      <c r="I337" s="116" t="s">
        <v>1235</v>
      </c>
      <c r="J337" s="295"/>
      <c r="K337" s="116" t="s">
        <v>1143</v>
      </c>
      <c r="L337" s="295"/>
      <c r="M337" s="116" t="s">
        <v>1176</v>
      </c>
      <c r="N337" s="116">
        <f t="shared" si="339"/>
        <v>0</v>
      </c>
      <c r="O337" s="295"/>
      <c r="P337" s="295"/>
      <c r="Q337" s="295"/>
      <c r="R337" s="295"/>
      <c r="S337" s="295"/>
      <c r="T337" s="295"/>
      <c r="U337" s="295"/>
      <c r="V337" s="295"/>
      <c r="W337" s="295"/>
      <c r="X337" s="295"/>
      <c r="Y337" s="295"/>
      <c r="Z337" s="295"/>
      <c r="AA337" s="116"/>
      <c r="AB337" s="116">
        <f t="shared" si="340"/>
        <v>0</v>
      </c>
      <c r="AC337" s="116">
        <f t="shared" si="341"/>
        <v>0</v>
      </c>
      <c r="AD337" s="116"/>
      <c r="AE337" s="116"/>
      <c r="AF337" s="116">
        <f t="shared" si="342"/>
        <v>0</v>
      </c>
      <c r="AG337" s="116"/>
      <c r="AH337" s="116"/>
      <c r="AI337" s="116">
        <f t="shared" si="343"/>
        <v>0</v>
      </c>
      <c r="AJ337" s="116"/>
      <c r="AK337" s="116"/>
      <c r="AL337" s="116">
        <f t="shared" si="344"/>
        <v>0</v>
      </c>
      <c r="AM337" s="116"/>
      <c r="AN337" s="116"/>
      <c r="AO337" s="116">
        <f t="shared" si="345"/>
        <v>0</v>
      </c>
      <c r="AP337" s="116"/>
      <c r="AQ337" s="116"/>
      <c r="AR337" s="116">
        <f t="shared" si="346"/>
        <v>0</v>
      </c>
      <c r="AS337" s="116"/>
      <c r="AT337" s="116"/>
      <c r="AU337" s="116">
        <f t="shared" si="347"/>
        <v>0</v>
      </c>
      <c r="AV337" s="116"/>
      <c r="AW337" s="116"/>
      <c r="AX337" s="116">
        <f t="shared" si="348"/>
        <v>0</v>
      </c>
      <c r="AY337" s="116"/>
      <c r="AZ337" s="116"/>
      <c r="BA337" s="116">
        <f t="shared" si="349"/>
        <v>0</v>
      </c>
      <c r="BB337" s="116"/>
      <c r="BC337" s="116"/>
      <c r="BD337" s="116">
        <f t="shared" si="350"/>
        <v>0</v>
      </c>
      <c r="BE337" s="116"/>
      <c r="BF337" s="116"/>
      <c r="BG337" s="116">
        <f t="shared" si="351"/>
        <v>0</v>
      </c>
      <c r="BH337" s="116"/>
      <c r="BI337" s="116"/>
      <c r="BJ337" s="116">
        <f t="shared" si="352"/>
        <v>0</v>
      </c>
      <c r="BK337" s="116"/>
      <c r="BL337" s="303"/>
      <c r="BM337" s="308"/>
      <c r="BN337" s="311"/>
    </row>
    <row r="338" s="115" customFormat="1" ht="33.95" customHeight="1" outlineLevel="4" spans="2:66">
      <c r="B338" s="116" t="s">
        <v>792</v>
      </c>
      <c r="C338" s="117" t="s">
        <v>1498</v>
      </c>
      <c r="D338" s="115" t="s">
        <v>1499</v>
      </c>
      <c r="E338" s="116" t="s">
        <v>1495</v>
      </c>
      <c r="F338" s="116"/>
      <c r="G338" s="116" t="s">
        <v>936</v>
      </c>
      <c r="H338" s="116">
        <f t="shared" si="338"/>
        <v>0</v>
      </c>
      <c r="I338" s="116" t="s">
        <v>1235</v>
      </c>
      <c r="J338" s="295"/>
      <c r="K338" s="116" t="s">
        <v>1143</v>
      </c>
      <c r="L338" s="295"/>
      <c r="M338" s="116" t="s">
        <v>1176</v>
      </c>
      <c r="N338" s="116">
        <f t="shared" si="339"/>
        <v>0</v>
      </c>
      <c r="O338" s="295"/>
      <c r="P338" s="295"/>
      <c r="Q338" s="295"/>
      <c r="R338" s="295"/>
      <c r="S338" s="295"/>
      <c r="T338" s="295"/>
      <c r="U338" s="295"/>
      <c r="V338" s="295"/>
      <c r="W338" s="295"/>
      <c r="X338" s="295"/>
      <c r="Y338" s="295"/>
      <c r="Z338" s="295"/>
      <c r="AA338" s="116"/>
      <c r="AB338" s="116">
        <f t="shared" si="340"/>
        <v>0</v>
      </c>
      <c r="AC338" s="116">
        <f t="shared" si="341"/>
        <v>0</v>
      </c>
      <c r="AD338" s="116"/>
      <c r="AE338" s="116"/>
      <c r="AF338" s="116">
        <f t="shared" si="342"/>
        <v>0</v>
      </c>
      <c r="AG338" s="116"/>
      <c r="AH338" s="116"/>
      <c r="AI338" s="116">
        <f t="shared" si="343"/>
        <v>0</v>
      </c>
      <c r="AJ338" s="116"/>
      <c r="AK338" s="116"/>
      <c r="AL338" s="116">
        <f t="shared" si="344"/>
        <v>0</v>
      </c>
      <c r="AM338" s="116"/>
      <c r="AN338" s="116"/>
      <c r="AO338" s="116">
        <f t="shared" si="345"/>
        <v>0</v>
      </c>
      <c r="AP338" s="116"/>
      <c r="AQ338" s="116"/>
      <c r="AR338" s="116">
        <f t="shared" si="346"/>
        <v>0</v>
      </c>
      <c r="AS338" s="116"/>
      <c r="AT338" s="116"/>
      <c r="AU338" s="116">
        <f t="shared" si="347"/>
        <v>0</v>
      </c>
      <c r="AV338" s="116"/>
      <c r="AW338" s="116"/>
      <c r="AX338" s="116">
        <f t="shared" si="348"/>
        <v>0</v>
      </c>
      <c r="AY338" s="116"/>
      <c r="AZ338" s="116"/>
      <c r="BA338" s="116">
        <f t="shared" si="349"/>
        <v>0</v>
      </c>
      <c r="BB338" s="116"/>
      <c r="BC338" s="116"/>
      <c r="BD338" s="116">
        <f t="shared" si="350"/>
        <v>0</v>
      </c>
      <c r="BE338" s="116"/>
      <c r="BF338" s="116"/>
      <c r="BG338" s="116">
        <f t="shared" si="351"/>
        <v>0</v>
      </c>
      <c r="BH338" s="116"/>
      <c r="BI338" s="116"/>
      <c r="BJ338" s="116">
        <f t="shared" si="352"/>
        <v>0</v>
      </c>
      <c r="BK338" s="116"/>
      <c r="BL338" s="303"/>
      <c r="BM338" s="308"/>
      <c r="BN338" s="311"/>
    </row>
    <row r="339" s="115" customFormat="1" ht="33.95" customHeight="1" outlineLevel="4" spans="2:66">
      <c r="B339" s="116" t="s">
        <v>792</v>
      </c>
      <c r="C339" s="117" t="s">
        <v>1500</v>
      </c>
      <c r="D339" s="115" t="s">
        <v>1501</v>
      </c>
      <c r="E339" s="116" t="s">
        <v>1495</v>
      </c>
      <c r="F339" s="116"/>
      <c r="G339" s="116" t="s">
        <v>936</v>
      </c>
      <c r="H339" s="116">
        <f t="shared" si="338"/>
        <v>0</v>
      </c>
      <c r="I339" s="116" t="s">
        <v>1235</v>
      </c>
      <c r="J339" s="295"/>
      <c r="K339" s="116" t="s">
        <v>1143</v>
      </c>
      <c r="L339" s="295"/>
      <c r="M339" s="116" t="s">
        <v>1176</v>
      </c>
      <c r="N339" s="116">
        <f t="shared" si="339"/>
        <v>0</v>
      </c>
      <c r="O339" s="295"/>
      <c r="P339" s="295"/>
      <c r="Q339" s="295"/>
      <c r="R339" s="295"/>
      <c r="S339" s="295"/>
      <c r="T339" s="295"/>
      <c r="U339" s="295"/>
      <c r="V339" s="295"/>
      <c r="W339" s="295"/>
      <c r="X339" s="295"/>
      <c r="Y339" s="295"/>
      <c r="Z339" s="295"/>
      <c r="AA339" s="116"/>
      <c r="AB339" s="116">
        <f t="shared" si="340"/>
        <v>0</v>
      </c>
      <c r="AC339" s="116">
        <f t="shared" si="341"/>
        <v>0</v>
      </c>
      <c r="AD339" s="116"/>
      <c r="AE339" s="116"/>
      <c r="AF339" s="116">
        <f t="shared" si="342"/>
        <v>0</v>
      </c>
      <c r="AG339" s="116"/>
      <c r="AH339" s="116"/>
      <c r="AI339" s="116">
        <f t="shared" si="343"/>
        <v>0</v>
      </c>
      <c r="AJ339" s="116"/>
      <c r="AK339" s="116"/>
      <c r="AL339" s="116">
        <f t="shared" si="344"/>
        <v>0</v>
      </c>
      <c r="AM339" s="116"/>
      <c r="AN339" s="116"/>
      <c r="AO339" s="116">
        <f t="shared" si="345"/>
        <v>0</v>
      </c>
      <c r="AP339" s="116"/>
      <c r="AQ339" s="116"/>
      <c r="AR339" s="116">
        <f t="shared" si="346"/>
        <v>0</v>
      </c>
      <c r="AS339" s="116"/>
      <c r="AT339" s="116"/>
      <c r="AU339" s="116">
        <f t="shared" si="347"/>
        <v>0</v>
      </c>
      <c r="AV339" s="116"/>
      <c r="AW339" s="116"/>
      <c r="AX339" s="116">
        <f t="shared" si="348"/>
        <v>0</v>
      </c>
      <c r="AY339" s="116"/>
      <c r="AZ339" s="116"/>
      <c r="BA339" s="116">
        <f t="shared" si="349"/>
        <v>0</v>
      </c>
      <c r="BB339" s="116"/>
      <c r="BC339" s="116"/>
      <c r="BD339" s="116">
        <f t="shared" si="350"/>
        <v>0</v>
      </c>
      <c r="BE339" s="116"/>
      <c r="BF339" s="116"/>
      <c r="BG339" s="116">
        <f t="shared" si="351"/>
        <v>0</v>
      </c>
      <c r="BH339" s="116"/>
      <c r="BI339" s="116"/>
      <c r="BJ339" s="116">
        <f t="shared" si="352"/>
        <v>0</v>
      </c>
      <c r="BK339" s="116"/>
      <c r="BL339" s="303"/>
      <c r="BM339" s="308"/>
      <c r="BN339" s="311"/>
    </row>
    <row r="340" s="115" customFormat="1" ht="33.95" customHeight="1" outlineLevel="4" spans="2:66">
      <c r="B340" s="116" t="s">
        <v>792</v>
      </c>
      <c r="C340" s="117" t="s">
        <v>1502</v>
      </c>
      <c r="D340" s="115" t="s">
        <v>1503</v>
      </c>
      <c r="E340" s="116" t="s">
        <v>1495</v>
      </c>
      <c r="F340" s="116"/>
      <c r="G340" s="116" t="s">
        <v>936</v>
      </c>
      <c r="H340" s="116">
        <f t="shared" si="338"/>
        <v>0</v>
      </c>
      <c r="I340" s="116" t="s">
        <v>1235</v>
      </c>
      <c r="J340" s="295"/>
      <c r="K340" s="116" t="s">
        <v>1143</v>
      </c>
      <c r="L340" s="295"/>
      <c r="M340" s="116" t="s">
        <v>1176</v>
      </c>
      <c r="N340" s="116">
        <f t="shared" si="339"/>
        <v>0</v>
      </c>
      <c r="O340" s="295"/>
      <c r="P340" s="295"/>
      <c r="Q340" s="295"/>
      <c r="R340" s="295"/>
      <c r="S340" s="295"/>
      <c r="T340" s="295"/>
      <c r="U340" s="295"/>
      <c r="V340" s="295"/>
      <c r="W340" s="295"/>
      <c r="X340" s="295"/>
      <c r="Y340" s="295"/>
      <c r="Z340" s="295"/>
      <c r="AA340" s="116"/>
      <c r="AB340" s="116">
        <f t="shared" si="340"/>
        <v>0</v>
      </c>
      <c r="AC340" s="116">
        <f t="shared" si="341"/>
        <v>0</v>
      </c>
      <c r="AD340" s="116"/>
      <c r="AE340" s="116"/>
      <c r="AF340" s="116">
        <f t="shared" si="342"/>
        <v>0</v>
      </c>
      <c r="AG340" s="116"/>
      <c r="AH340" s="116"/>
      <c r="AI340" s="116">
        <f t="shared" si="343"/>
        <v>0</v>
      </c>
      <c r="AJ340" s="116"/>
      <c r="AK340" s="116"/>
      <c r="AL340" s="116">
        <f t="shared" si="344"/>
        <v>0</v>
      </c>
      <c r="AM340" s="116"/>
      <c r="AN340" s="116"/>
      <c r="AO340" s="116">
        <f t="shared" si="345"/>
        <v>0</v>
      </c>
      <c r="AP340" s="116"/>
      <c r="AQ340" s="116"/>
      <c r="AR340" s="116">
        <f t="shared" si="346"/>
        <v>0</v>
      </c>
      <c r="AS340" s="116"/>
      <c r="AT340" s="116"/>
      <c r="AU340" s="116">
        <f t="shared" si="347"/>
        <v>0</v>
      </c>
      <c r="AV340" s="116"/>
      <c r="AW340" s="116"/>
      <c r="AX340" s="116">
        <f t="shared" si="348"/>
        <v>0</v>
      </c>
      <c r="AY340" s="116"/>
      <c r="AZ340" s="116"/>
      <c r="BA340" s="116">
        <f t="shared" si="349"/>
        <v>0</v>
      </c>
      <c r="BB340" s="116"/>
      <c r="BC340" s="116"/>
      <c r="BD340" s="116">
        <f t="shared" si="350"/>
        <v>0</v>
      </c>
      <c r="BE340" s="116"/>
      <c r="BF340" s="116"/>
      <c r="BG340" s="116">
        <f t="shared" si="351"/>
        <v>0</v>
      </c>
      <c r="BH340" s="116"/>
      <c r="BI340" s="116"/>
      <c r="BJ340" s="116">
        <f t="shared" si="352"/>
        <v>0</v>
      </c>
      <c r="BK340" s="116"/>
      <c r="BL340" s="303"/>
      <c r="BM340" s="308"/>
      <c r="BN340" s="311"/>
    </row>
    <row r="341" s="115" customFormat="1" ht="33.95" customHeight="1" outlineLevel="4" spans="2:66">
      <c r="B341" s="116" t="s">
        <v>792</v>
      </c>
      <c r="C341" s="117" t="s">
        <v>1504</v>
      </c>
      <c r="D341" s="115" t="s">
        <v>1505</v>
      </c>
      <c r="E341" s="116" t="s">
        <v>1495</v>
      </c>
      <c r="F341" s="116"/>
      <c r="G341" s="116" t="s">
        <v>936</v>
      </c>
      <c r="H341" s="116">
        <f t="shared" si="338"/>
        <v>0</v>
      </c>
      <c r="I341" s="116" t="s">
        <v>1235</v>
      </c>
      <c r="J341" s="295"/>
      <c r="K341" s="116" t="s">
        <v>1143</v>
      </c>
      <c r="L341" s="295"/>
      <c r="M341" s="116" t="s">
        <v>1176</v>
      </c>
      <c r="N341" s="116">
        <f t="shared" si="339"/>
        <v>0</v>
      </c>
      <c r="O341" s="295"/>
      <c r="P341" s="295"/>
      <c r="Q341" s="295"/>
      <c r="R341" s="295"/>
      <c r="S341" s="295"/>
      <c r="T341" s="295"/>
      <c r="U341" s="295"/>
      <c r="V341" s="295"/>
      <c r="W341" s="295"/>
      <c r="X341" s="295"/>
      <c r="Y341" s="295"/>
      <c r="Z341" s="295"/>
      <c r="AA341" s="116"/>
      <c r="AB341" s="116">
        <f t="shared" si="340"/>
        <v>0</v>
      </c>
      <c r="AC341" s="116">
        <f t="shared" si="341"/>
        <v>0</v>
      </c>
      <c r="AD341" s="116"/>
      <c r="AE341" s="116"/>
      <c r="AF341" s="116">
        <f t="shared" si="342"/>
        <v>0</v>
      </c>
      <c r="AG341" s="116"/>
      <c r="AH341" s="116"/>
      <c r="AI341" s="116">
        <f t="shared" si="343"/>
        <v>0</v>
      </c>
      <c r="AJ341" s="116"/>
      <c r="AK341" s="116"/>
      <c r="AL341" s="116">
        <f t="shared" si="344"/>
        <v>0</v>
      </c>
      <c r="AM341" s="116"/>
      <c r="AN341" s="116"/>
      <c r="AO341" s="116">
        <f t="shared" si="345"/>
        <v>0</v>
      </c>
      <c r="AP341" s="116"/>
      <c r="AQ341" s="116"/>
      <c r="AR341" s="116">
        <f t="shared" si="346"/>
        <v>0</v>
      </c>
      <c r="AS341" s="116"/>
      <c r="AT341" s="116"/>
      <c r="AU341" s="116">
        <f t="shared" si="347"/>
        <v>0</v>
      </c>
      <c r="AV341" s="116"/>
      <c r="AW341" s="116"/>
      <c r="AX341" s="116">
        <f t="shared" si="348"/>
        <v>0</v>
      </c>
      <c r="AY341" s="116"/>
      <c r="AZ341" s="116"/>
      <c r="BA341" s="116">
        <f t="shared" si="349"/>
        <v>0</v>
      </c>
      <c r="BB341" s="116"/>
      <c r="BC341" s="116"/>
      <c r="BD341" s="116">
        <f t="shared" si="350"/>
        <v>0</v>
      </c>
      <c r="BE341" s="116"/>
      <c r="BF341" s="116"/>
      <c r="BG341" s="116">
        <f t="shared" si="351"/>
        <v>0</v>
      </c>
      <c r="BH341" s="116"/>
      <c r="BI341" s="116"/>
      <c r="BJ341" s="116">
        <f t="shared" si="352"/>
        <v>0</v>
      </c>
      <c r="BK341" s="116"/>
      <c r="BL341" s="303"/>
      <c r="BM341" s="308"/>
      <c r="BN341" s="311"/>
    </row>
    <row r="342" s="115" customFormat="1" ht="33.95" customHeight="1" outlineLevel="4" spans="2:66">
      <c r="B342" s="116" t="s">
        <v>792</v>
      </c>
      <c r="C342" s="117" t="s">
        <v>1506</v>
      </c>
      <c r="D342" s="115" t="s">
        <v>1507</v>
      </c>
      <c r="E342" s="116" t="s">
        <v>1508</v>
      </c>
      <c r="F342" s="116"/>
      <c r="G342" s="116" t="s">
        <v>936</v>
      </c>
      <c r="H342" s="116">
        <f t="shared" si="338"/>
        <v>0</v>
      </c>
      <c r="I342" s="116" t="s">
        <v>1235</v>
      </c>
      <c r="J342" s="295"/>
      <c r="K342" s="116" t="s">
        <v>1143</v>
      </c>
      <c r="L342" s="295"/>
      <c r="M342" s="116" t="s">
        <v>1176</v>
      </c>
      <c r="N342" s="116">
        <f t="shared" si="339"/>
        <v>0</v>
      </c>
      <c r="O342" s="295"/>
      <c r="P342" s="295"/>
      <c r="Q342" s="295"/>
      <c r="R342" s="295"/>
      <c r="S342" s="295"/>
      <c r="T342" s="295"/>
      <c r="U342" s="295"/>
      <c r="V342" s="295"/>
      <c r="W342" s="295"/>
      <c r="X342" s="295"/>
      <c r="Y342" s="295"/>
      <c r="Z342" s="295"/>
      <c r="AA342" s="116"/>
      <c r="AB342" s="116">
        <f t="shared" si="340"/>
        <v>0</v>
      </c>
      <c r="AC342" s="116">
        <f t="shared" si="341"/>
        <v>0</v>
      </c>
      <c r="AD342" s="116"/>
      <c r="AE342" s="116"/>
      <c r="AF342" s="116">
        <f t="shared" si="342"/>
        <v>0</v>
      </c>
      <c r="AG342" s="116"/>
      <c r="AH342" s="116"/>
      <c r="AI342" s="116">
        <f t="shared" si="343"/>
        <v>0</v>
      </c>
      <c r="AJ342" s="116"/>
      <c r="AK342" s="116"/>
      <c r="AL342" s="116">
        <f t="shared" si="344"/>
        <v>0</v>
      </c>
      <c r="AM342" s="116"/>
      <c r="AN342" s="116"/>
      <c r="AO342" s="116">
        <f t="shared" si="345"/>
        <v>0</v>
      </c>
      <c r="AP342" s="116"/>
      <c r="AQ342" s="116"/>
      <c r="AR342" s="116">
        <f t="shared" si="346"/>
        <v>0</v>
      </c>
      <c r="AS342" s="116"/>
      <c r="AT342" s="116"/>
      <c r="AU342" s="116">
        <f t="shared" si="347"/>
        <v>0</v>
      </c>
      <c r="AV342" s="116"/>
      <c r="AW342" s="116"/>
      <c r="AX342" s="116">
        <f t="shared" si="348"/>
        <v>0</v>
      </c>
      <c r="AY342" s="116"/>
      <c r="AZ342" s="116"/>
      <c r="BA342" s="116">
        <f t="shared" si="349"/>
        <v>0</v>
      </c>
      <c r="BB342" s="116"/>
      <c r="BC342" s="116"/>
      <c r="BD342" s="116">
        <f t="shared" si="350"/>
        <v>0</v>
      </c>
      <c r="BE342" s="116"/>
      <c r="BF342" s="116"/>
      <c r="BG342" s="116">
        <f t="shared" si="351"/>
        <v>0</v>
      </c>
      <c r="BH342" s="116"/>
      <c r="BI342" s="116"/>
      <c r="BJ342" s="116">
        <f t="shared" si="352"/>
        <v>0</v>
      </c>
      <c r="BK342" s="116"/>
      <c r="BL342" s="303"/>
      <c r="BM342" s="308"/>
      <c r="BN342" s="311"/>
    </row>
    <row r="343" s="115" customFormat="1" ht="33.95" customHeight="1" outlineLevel="4" spans="2:66">
      <c r="B343" s="116" t="s">
        <v>792</v>
      </c>
      <c r="C343" s="117" t="s">
        <v>1509</v>
      </c>
      <c r="D343" s="115" t="s">
        <v>1510</v>
      </c>
      <c r="E343" s="116" t="s">
        <v>1508</v>
      </c>
      <c r="F343" s="116"/>
      <c r="G343" s="116" t="s">
        <v>936</v>
      </c>
      <c r="H343" s="116">
        <f t="shared" si="338"/>
        <v>0</v>
      </c>
      <c r="I343" s="116" t="s">
        <v>1235</v>
      </c>
      <c r="J343" s="295"/>
      <c r="K343" s="116" t="s">
        <v>1143</v>
      </c>
      <c r="L343" s="295"/>
      <c r="M343" s="116" t="s">
        <v>1176</v>
      </c>
      <c r="N343" s="116">
        <f t="shared" si="339"/>
        <v>0</v>
      </c>
      <c r="O343" s="295"/>
      <c r="P343" s="295"/>
      <c r="Q343" s="295"/>
      <c r="R343" s="295"/>
      <c r="S343" s="295"/>
      <c r="T343" s="295"/>
      <c r="U343" s="295"/>
      <c r="V343" s="295"/>
      <c r="W343" s="295"/>
      <c r="X343" s="295"/>
      <c r="Y343" s="295"/>
      <c r="Z343" s="295"/>
      <c r="AA343" s="116"/>
      <c r="AB343" s="116">
        <f t="shared" si="340"/>
        <v>0</v>
      </c>
      <c r="AC343" s="116">
        <f t="shared" si="341"/>
        <v>0</v>
      </c>
      <c r="AD343" s="116"/>
      <c r="AE343" s="116"/>
      <c r="AF343" s="116">
        <f t="shared" si="342"/>
        <v>0</v>
      </c>
      <c r="AG343" s="116"/>
      <c r="AH343" s="116"/>
      <c r="AI343" s="116">
        <f t="shared" si="343"/>
        <v>0</v>
      </c>
      <c r="AJ343" s="116"/>
      <c r="AK343" s="116"/>
      <c r="AL343" s="116">
        <f t="shared" si="344"/>
        <v>0</v>
      </c>
      <c r="AM343" s="116"/>
      <c r="AN343" s="116"/>
      <c r="AO343" s="116">
        <f t="shared" si="345"/>
        <v>0</v>
      </c>
      <c r="AP343" s="116"/>
      <c r="AQ343" s="116"/>
      <c r="AR343" s="116">
        <f t="shared" si="346"/>
        <v>0</v>
      </c>
      <c r="AS343" s="116"/>
      <c r="AT343" s="116"/>
      <c r="AU343" s="116">
        <f t="shared" si="347"/>
        <v>0</v>
      </c>
      <c r="AV343" s="116"/>
      <c r="AW343" s="116"/>
      <c r="AX343" s="116">
        <f t="shared" si="348"/>
        <v>0</v>
      </c>
      <c r="AY343" s="116"/>
      <c r="AZ343" s="116"/>
      <c r="BA343" s="116">
        <f t="shared" si="349"/>
        <v>0</v>
      </c>
      <c r="BB343" s="116"/>
      <c r="BC343" s="116"/>
      <c r="BD343" s="116">
        <f t="shared" si="350"/>
        <v>0</v>
      </c>
      <c r="BE343" s="116"/>
      <c r="BF343" s="116"/>
      <c r="BG343" s="116">
        <f t="shared" si="351"/>
        <v>0</v>
      </c>
      <c r="BH343" s="116"/>
      <c r="BI343" s="116"/>
      <c r="BJ343" s="116">
        <f t="shared" si="352"/>
        <v>0</v>
      </c>
      <c r="BK343" s="116"/>
      <c r="BL343" s="303"/>
      <c r="BM343" s="308"/>
      <c r="BN343" s="311"/>
    </row>
    <row r="344" s="115" customFormat="1" ht="33.95" customHeight="1" outlineLevel="4" spans="2:66">
      <c r="B344" s="116" t="s">
        <v>792</v>
      </c>
      <c r="C344" s="117" t="s">
        <v>1511</v>
      </c>
      <c r="D344" s="115" t="s">
        <v>1512</v>
      </c>
      <c r="E344" s="116" t="s">
        <v>1513</v>
      </c>
      <c r="F344" s="116"/>
      <c r="G344" s="116" t="s">
        <v>936</v>
      </c>
      <c r="H344" s="116">
        <f t="shared" si="338"/>
        <v>0</v>
      </c>
      <c r="I344" s="116" t="s">
        <v>1235</v>
      </c>
      <c r="J344" s="295"/>
      <c r="K344" s="116" t="s">
        <v>1143</v>
      </c>
      <c r="L344" s="295"/>
      <c r="M344" s="116" t="s">
        <v>1176</v>
      </c>
      <c r="N344" s="116">
        <f t="shared" si="339"/>
        <v>0</v>
      </c>
      <c r="O344" s="295"/>
      <c r="P344" s="295"/>
      <c r="Q344" s="295"/>
      <c r="R344" s="295"/>
      <c r="S344" s="295"/>
      <c r="T344" s="295"/>
      <c r="U344" s="295"/>
      <c r="V344" s="295"/>
      <c r="W344" s="295"/>
      <c r="X344" s="295"/>
      <c r="Y344" s="295"/>
      <c r="Z344" s="295"/>
      <c r="AA344" s="116"/>
      <c r="AB344" s="116">
        <f t="shared" si="340"/>
        <v>0</v>
      </c>
      <c r="AC344" s="116">
        <f t="shared" si="341"/>
        <v>0</v>
      </c>
      <c r="AD344" s="116"/>
      <c r="AE344" s="116"/>
      <c r="AF344" s="116">
        <f t="shared" si="342"/>
        <v>0</v>
      </c>
      <c r="AG344" s="116"/>
      <c r="AH344" s="116"/>
      <c r="AI344" s="116">
        <f t="shared" si="343"/>
        <v>0</v>
      </c>
      <c r="AJ344" s="116"/>
      <c r="AK344" s="116"/>
      <c r="AL344" s="116">
        <f t="shared" si="344"/>
        <v>0</v>
      </c>
      <c r="AM344" s="116"/>
      <c r="AN344" s="116"/>
      <c r="AO344" s="116">
        <f t="shared" si="345"/>
        <v>0</v>
      </c>
      <c r="AP344" s="116"/>
      <c r="AQ344" s="116"/>
      <c r="AR344" s="116">
        <f t="shared" si="346"/>
        <v>0</v>
      </c>
      <c r="AS344" s="116"/>
      <c r="AT344" s="116"/>
      <c r="AU344" s="116">
        <f t="shared" si="347"/>
        <v>0</v>
      </c>
      <c r="AV344" s="116"/>
      <c r="AW344" s="116"/>
      <c r="AX344" s="116">
        <f t="shared" si="348"/>
        <v>0</v>
      </c>
      <c r="AY344" s="116"/>
      <c r="AZ344" s="116"/>
      <c r="BA344" s="116">
        <f t="shared" si="349"/>
        <v>0</v>
      </c>
      <c r="BB344" s="116"/>
      <c r="BC344" s="116"/>
      <c r="BD344" s="116">
        <f t="shared" si="350"/>
        <v>0</v>
      </c>
      <c r="BE344" s="116"/>
      <c r="BF344" s="116"/>
      <c r="BG344" s="116">
        <f t="shared" si="351"/>
        <v>0</v>
      </c>
      <c r="BH344" s="116"/>
      <c r="BI344" s="116"/>
      <c r="BJ344" s="116">
        <f t="shared" si="352"/>
        <v>0</v>
      </c>
      <c r="BK344" s="116"/>
      <c r="BL344" s="303"/>
      <c r="BM344" s="308"/>
      <c r="BN344" s="311"/>
    </row>
    <row r="345" s="115" customFormat="1" ht="33.95" customHeight="1" outlineLevel="4" spans="2:66">
      <c r="B345" s="116" t="s">
        <v>792</v>
      </c>
      <c r="C345" s="117" t="s">
        <v>1514</v>
      </c>
      <c r="D345" s="115" t="s">
        <v>1515</v>
      </c>
      <c r="E345" s="116" t="s">
        <v>1516</v>
      </c>
      <c r="F345" s="116"/>
      <c r="G345" s="116" t="s">
        <v>936</v>
      </c>
      <c r="H345" s="116">
        <f t="shared" si="338"/>
        <v>0</v>
      </c>
      <c r="I345" s="116" t="s">
        <v>1235</v>
      </c>
      <c r="J345" s="295"/>
      <c r="K345" s="116" t="s">
        <v>1143</v>
      </c>
      <c r="L345" s="295"/>
      <c r="M345" s="116" t="s">
        <v>1176</v>
      </c>
      <c r="N345" s="116">
        <f t="shared" si="339"/>
        <v>0</v>
      </c>
      <c r="O345" s="295"/>
      <c r="P345" s="295"/>
      <c r="Q345" s="295"/>
      <c r="R345" s="295"/>
      <c r="S345" s="295"/>
      <c r="T345" s="295"/>
      <c r="U345" s="295"/>
      <c r="V345" s="295"/>
      <c r="W345" s="295"/>
      <c r="X345" s="295"/>
      <c r="Y345" s="295"/>
      <c r="Z345" s="295"/>
      <c r="AA345" s="116"/>
      <c r="AB345" s="116">
        <f t="shared" si="340"/>
        <v>0</v>
      </c>
      <c r="AC345" s="116">
        <f t="shared" si="341"/>
        <v>0</v>
      </c>
      <c r="AD345" s="116"/>
      <c r="AE345" s="116"/>
      <c r="AF345" s="116">
        <f t="shared" si="342"/>
        <v>0</v>
      </c>
      <c r="AG345" s="116"/>
      <c r="AH345" s="116"/>
      <c r="AI345" s="116">
        <f t="shared" si="343"/>
        <v>0</v>
      </c>
      <c r="AJ345" s="116"/>
      <c r="AK345" s="116"/>
      <c r="AL345" s="116">
        <f t="shared" si="344"/>
        <v>0</v>
      </c>
      <c r="AM345" s="116"/>
      <c r="AN345" s="116"/>
      <c r="AO345" s="116">
        <f t="shared" si="345"/>
        <v>0</v>
      </c>
      <c r="AP345" s="116"/>
      <c r="AQ345" s="116"/>
      <c r="AR345" s="116">
        <f t="shared" si="346"/>
        <v>0</v>
      </c>
      <c r="AS345" s="116"/>
      <c r="AT345" s="116"/>
      <c r="AU345" s="116">
        <f t="shared" si="347"/>
        <v>0</v>
      </c>
      <c r="AV345" s="116"/>
      <c r="AW345" s="116"/>
      <c r="AX345" s="116">
        <f t="shared" si="348"/>
        <v>0</v>
      </c>
      <c r="AY345" s="116"/>
      <c r="AZ345" s="116"/>
      <c r="BA345" s="116">
        <f t="shared" si="349"/>
        <v>0</v>
      </c>
      <c r="BB345" s="116"/>
      <c r="BC345" s="116"/>
      <c r="BD345" s="116">
        <f t="shared" si="350"/>
        <v>0</v>
      </c>
      <c r="BE345" s="116"/>
      <c r="BF345" s="116"/>
      <c r="BG345" s="116">
        <f t="shared" si="351"/>
        <v>0</v>
      </c>
      <c r="BH345" s="116"/>
      <c r="BI345" s="116"/>
      <c r="BJ345" s="116">
        <f t="shared" si="352"/>
        <v>0</v>
      </c>
      <c r="BK345" s="116"/>
      <c r="BL345" s="303"/>
      <c r="BM345" s="308"/>
      <c r="BN345" s="311"/>
    </row>
    <row r="346" s="115" customFormat="1" ht="33.95" customHeight="1" outlineLevel="4" spans="2:66">
      <c r="B346" s="116" t="s">
        <v>792</v>
      </c>
      <c r="C346" s="117" t="s">
        <v>1517</v>
      </c>
      <c r="D346" s="115" t="s">
        <v>1518</v>
      </c>
      <c r="E346" s="116" t="s">
        <v>1519</v>
      </c>
      <c r="F346" s="116"/>
      <c r="G346" s="116" t="s">
        <v>936</v>
      </c>
      <c r="H346" s="116">
        <f t="shared" si="338"/>
        <v>0</v>
      </c>
      <c r="I346" s="116" t="s">
        <v>1235</v>
      </c>
      <c r="J346" s="295"/>
      <c r="K346" s="116" t="s">
        <v>1143</v>
      </c>
      <c r="L346" s="295"/>
      <c r="M346" s="116" t="s">
        <v>1176</v>
      </c>
      <c r="N346" s="116">
        <f t="shared" si="339"/>
        <v>0</v>
      </c>
      <c r="O346" s="295"/>
      <c r="P346" s="295"/>
      <c r="Q346" s="295"/>
      <c r="R346" s="295"/>
      <c r="S346" s="295"/>
      <c r="T346" s="295"/>
      <c r="U346" s="295"/>
      <c r="V346" s="295"/>
      <c r="W346" s="295"/>
      <c r="X346" s="295"/>
      <c r="Y346" s="295"/>
      <c r="Z346" s="295"/>
      <c r="AA346" s="116"/>
      <c r="AB346" s="116">
        <f t="shared" si="340"/>
        <v>0</v>
      </c>
      <c r="AC346" s="116">
        <f t="shared" si="341"/>
        <v>0</v>
      </c>
      <c r="AD346" s="116"/>
      <c r="AE346" s="116"/>
      <c r="AF346" s="116">
        <f t="shared" si="342"/>
        <v>0</v>
      </c>
      <c r="AG346" s="116"/>
      <c r="AH346" s="116"/>
      <c r="AI346" s="116">
        <f t="shared" si="343"/>
        <v>0</v>
      </c>
      <c r="AJ346" s="116"/>
      <c r="AK346" s="116"/>
      <c r="AL346" s="116">
        <f t="shared" si="344"/>
        <v>0</v>
      </c>
      <c r="AM346" s="116"/>
      <c r="AN346" s="116"/>
      <c r="AO346" s="116">
        <f t="shared" si="345"/>
        <v>0</v>
      </c>
      <c r="AP346" s="116"/>
      <c r="AQ346" s="116"/>
      <c r="AR346" s="116">
        <f t="shared" si="346"/>
        <v>0</v>
      </c>
      <c r="AS346" s="116"/>
      <c r="AT346" s="116"/>
      <c r="AU346" s="116">
        <f t="shared" si="347"/>
        <v>0</v>
      </c>
      <c r="AV346" s="116"/>
      <c r="AW346" s="116"/>
      <c r="AX346" s="116">
        <f t="shared" si="348"/>
        <v>0</v>
      </c>
      <c r="AY346" s="116"/>
      <c r="AZ346" s="116"/>
      <c r="BA346" s="116">
        <f t="shared" si="349"/>
        <v>0</v>
      </c>
      <c r="BB346" s="116"/>
      <c r="BC346" s="116"/>
      <c r="BD346" s="116">
        <f t="shared" si="350"/>
        <v>0</v>
      </c>
      <c r="BE346" s="116"/>
      <c r="BF346" s="116"/>
      <c r="BG346" s="116">
        <f t="shared" si="351"/>
        <v>0</v>
      </c>
      <c r="BH346" s="116"/>
      <c r="BI346" s="116"/>
      <c r="BJ346" s="116">
        <f t="shared" si="352"/>
        <v>0</v>
      </c>
      <c r="BK346" s="116"/>
      <c r="BL346" s="303"/>
      <c r="BM346" s="308"/>
      <c r="BN346" s="311"/>
    </row>
    <row r="347" s="115" customFormat="1" ht="33.95" customHeight="1" outlineLevel="4" spans="2:66">
      <c r="B347" s="116" t="s">
        <v>792</v>
      </c>
      <c r="C347" s="117" t="s">
        <v>1520</v>
      </c>
      <c r="D347" s="115" t="s">
        <v>1521</v>
      </c>
      <c r="E347" s="116" t="s">
        <v>1522</v>
      </c>
      <c r="F347" s="116"/>
      <c r="G347" s="116" t="s">
        <v>936</v>
      </c>
      <c r="H347" s="116">
        <f t="shared" si="338"/>
        <v>0</v>
      </c>
      <c r="I347" s="116" t="s">
        <v>1235</v>
      </c>
      <c r="J347" s="295"/>
      <c r="K347" s="116" t="s">
        <v>1143</v>
      </c>
      <c r="L347" s="295"/>
      <c r="M347" s="116" t="s">
        <v>1176</v>
      </c>
      <c r="N347" s="116">
        <f t="shared" si="339"/>
        <v>0</v>
      </c>
      <c r="O347" s="295"/>
      <c r="P347" s="295"/>
      <c r="Q347" s="295"/>
      <c r="R347" s="295"/>
      <c r="S347" s="295"/>
      <c r="T347" s="295"/>
      <c r="U347" s="295"/>
      <c r="V347" s="295"/>
      <c r="W347" s="295"/>
      <c r="X347" s="295"/>
      <c r="Y347" s="295"/>
      <c r="Z347" s="295"/>
      <c r="AA347" s="116"/>
      <c r="AB347" s="116">
        <f t="shared" si="340"/>
        <v>0</v>
      </c>
      <c r="AC347" s="116">
        <f t="shared" si="341"/>
        <v>0</v>
      </c>
      <c r="AD347" s="116"/>
      <c r="AE347" s="116"/>
      <c r="AF347" s="116">
        <f t="shared" si="342"/>
        <v>0</v>
      </c>
      <c r="AG347" s="116"/>
      <c r="AH347" s="116"/>
      <c r="AI347" s="116">
        <f t="shared" si="343"/>
        <v>0</v>
      </c>
      <c r="AJ347" s="116"/>
      <c r="AK347" s="116"/>
      <c r="AL347" s="116">
        <f t="shared" si="344"/>
        <v>0</v>
      </c>
      <c r="AM347" s="116"/>
      <c r="AN347" s="116"/>
      <c r="AO347" s="116">
        <f t="shared" si="345"/>
        <v>0</v>
      </c>
      <c r="AP347" s="116"/>
      <c r="AQ347" s="116"/>
      <c r="AR347" s="116">
        <f t="shared" si="346"/>
        <v>0</v>
      </c>
      <c r="AS347" s="116"/>
      <c r="AT347" s="116"/>
      <c r="AU347" s="116">
        <f t="shared" si="347"/>
        <v>0</v>
      </c>
      <c r="AV347" s="116"/>
      <c r="AW347" s="116"/>
      <c r="AX347" s="116">
        <f t="shared" si="348"/>
        <v>0</v>
      </c>
      <c r="AY347" s="116"/>
      <c r="AZ347" s="116"/>
      <c r="BA347" s="116">
        <f t="shared" si="349"/>
        <v>0</v>
      </c>
      <c r="BB347" s="116"/>
      <c r="BC347" s="116"/>
      <c r="BD347" s="116">
        <f t="shared" si="350"/>
        <v>0</v>
      </c>
      <c r="BE347" s="116"/>
      <c r="BF347" s="116"/>
      <c r="BG347" s="116">
        <f t="shared" si="351"/>
        <v>0</v>
      </c>
      <c r="BH347" s="116"/>
      <c r="BI347" s="116"/>
      <c r="BJ347" s="116">
        <f t="shared" si="352"/>
        <v>0</v>
      </c>
      <c r="BK347" s="116"/>
      <c r="BL347" s="303"/>
      <c r="BM347" s="308"/>
      <c r="BN347" s="311"/>
    </row>
    <row r="348" s="115" customFormat="1" ht="33.95" customHeight="1" outlineLevel="4" spans="2:66">
      <c r="B348" s="116" t="s">
        <v>792</v>
      </c>
      <c r="C348" s="117" t="s">
        <v>1523</v>
      </c>
      <c r="D348" s="115" t="s">
        <v>1524</v>
      </c>
      <c r="E348" s="116" t="s">
        <v>1525</v>
      </c>
      <c r="F348" s="116"/>
      <c r="G348" s="116" t="s">
        <v>936</v>
      </c>
      <c r="H348" s="116">
        <f t="shared" si="338"/>
        <v>0</v>
      </c>
      <c r="I348" s="116" t="s">
        <v>1235</v>
      </c>
      <c r="J348" s="295"/>
      <c r="K348" s="116" t="s">
        <v>1143</v>
      </c>
      <c r="L348" s="295"/>
      <c r="M348" s="116" t="s">
        <v>1176</v>
      </c>
      <c r="N348" s="116">
        <f t="shared" si="339"/>
        <v>0</v>
      </c>
      <c r="O348" s="295"/>
      <c r="P348" s="295"/>
      <c r="Q348" s="295"/>
      <c r="R348" s="295"/>
      <c r="S348" s="295"/>
      <c r="T348" s="295"/>
      <c r="U348" s="295"/>
      <c r="V348" s="295"/>
      <c r="W348" s="295"/>
      <c r="X348" s="295"/>
      <c r="Y348" s="295"/>
      <c r="Z348" s="295"/>
      <c r="AA348" s="116"/>
      <c r="AB348" s="116">
        <f t="shared" si="340"/>
        <v>0</v>
      </c>
      <c r="AC348" s="116">
        <f t="shared" si="341"/>
        <v>0</v>
      </c>
      <c r="AD348" s="116"/>
      <c r="AE348" s="116"/>
      <c r="AF348" s="116">
        <f t="shared" si="342"/>
        <v>0</v>
      </c>
      <c r="AG348" s="116"/>
      <c r="AH348" s="116"/>
      <c r="AI348" s="116">
        <f t="shared" si="343"/>
        <v>0</v>
      </c>
      <c r="AJ348" s="116"/>
      <c r="AK348" s="116"/>
      <c r="AL348" s="116">
        <f t="shared" si="344"/>
        <v>0</v>
      </c>
      <c r="AM348" s="116"/>
      <c r="AN348" s="116"/>
      <c r="AO348" s="116">
        <f t="shared" si="345"/>
        <v>0</v>
      </c>
      <c r="AP348" s="116"/>
      <c r="AQ348" s="116"/>
      <c r="AR348" s="116">
        <f t="shared" si="346"/>
        <v>0</v>
      </c>
      <c r="AS348" s="116"/>
      <c r="AT348" s="116"/>
      <c r="AU348" s="116">
        <f t="shared" si="347"/>
        <v>0</v>
      </c>
      <c r="AV348" s="116"/>
      <c r="AW348" s="116"/>
      <c r="AX348" s="116">
        <f t="shared" si="348"/>
        <v>0</v>
      </c>
      <c r="AY348" s="116"/>
      <c r="AZ348" s="116"/>
      <c r="BA348" s="116">
        <f t="shared" si="349"/>
        <v>0</v>
      </c>
      <c r="BB348" s="116"/>
      <c r="BC348" s="116"/>
      <c r="BD348" s="116">
        <f t="shared" si="350"/>
        <v>0</v>
      </c>
      <c r="BE348" s="116"/>
      <c r="BF348" s="116"/>
      <c r="BG348" s="116">
        <f t="shared" si="351"/>
        <v>0</v>
      </c>
      <c r="BH348" s="116"/>
      <c r="BI348" s="116"/>
      <c r="BJ348" s="116">
        <f t="shared" si="352"/>
        <v>0</v>
      </c>
      <c r="BK348" s="116"/>
      <c r="BL348" s="303"/>
      <c r="BM348" s="308"/>
      <c r="BN348" s="311"/>
    </row>
    <row r="349" s="115" customFormat="1" ht="33.95" customHeight="1" outlineLevel="4" spans="2:66">
      <c r="B349" s="116" t="s">
        <v>792</v>
      </c>
      <c r="C349" s="117" t="s">
        <v>1526</v>
      </c>
      <c r="D349" s="115" t="s">
        <v>1527</v>
      </c>
      <c r="E349" s="116" t="s">
        <v>1528</v>
      </c>
      <c r="F349" s="116"/>
      <c r="G349" s="116" t="s">
        <v>936</v>
      </c>
      <c r="H349" s="116">
        <f t="shared" si="338"/>
        <v>0</v>
      </c>
      <c r="I349" s="116" t="s">
        <v>1529</v>
      </c>
      <c r="J349" s="116">
        <v>1</v>
      </c>
      <c r="K349" s="116" t="s">
        <v>1236</v>
      </c>
      <c r="L349" s="295"/>
      <c r="M349" s="116" t="s">
        <v>1530</v>
      </c>
      <c r="N349" s="116">
        <f t="shared" si="339"/>
        <v>0</v>
      </c>
      <c r="O349" s="295"/>
      <c r="P349" s="295"/>
      <c r="Q349" s="295"/>
      <c r="R349" s="295"/>
      <c r="S349" s="295"/>
      <c r="T349" s="295"/>
      <c r="U349" s="295"/>
      <c r="V349" s="295"/>
      <c r="W349" s="295"/>
      <c r="X349" s="295"/>
      <c r="Y349" s="295"/>
      <c r="Z349" s="295"/>
      <c r="AA349" s="116"/>
      <c r="AB349" s="116">
        <f t="shared" si="340"/>
        <v>0</v>
      </c>
      <c r="AC349" s="116">
        <f t="shared" si="341"/>
        <v>0</v>
      </c>
      <c r="AD349" s="116"/>
      <c r="AE349" s="116"/>
      <c r="AF349" s="116">
        <f t="shared" si="342"/>
        <v>0</v>
      </c>
      <c r="AG349" s="116"/>
      <c r="AH349" s="116"/>
      <c r="AI349" s="116">
        <f t="shared" si="343"/>
        <v>0</v>
      </c>
      <c r="AJ349" s="116"/>
      <c r="AK349" s="116"/>
      <c r="AL349" s="116">
        <f t="shared" si="344"/>
        <v>0</v>
      </c>
      <c r="AM349" s="116"/>
      <c r="AN349" s="116"/>
      <c r="AO349" s="116">
        <f t="shared" si="345"/>
        <v>0</v>
      </c>
      <c r="AP349" s="116"/>
      <c r="AQ349" s="116"/>
      <c r="AR349" s="116">
        <f t="shared" si="346"/>
        <v>0</v>
      </c>
      <c r="AS349" s="116"/>
      <c r="AT349" s="116"/>
      <c r="AU349" s="116">
        <f t="shared" si="347"/>
        <v>0</v>
      </c>
      <c r="AV349" s="116"/>
      <c r="AW349" s="116"/>
      <c r="AX349" s="116">
        <f t="shared" si="348"/>
        <v>0</v>
      </c>
      <c r="AY349" s="116"/>
      <c r="AZ349" s="116"/>
      <c r="BA349" s="116">
        <f t="shared" si="349"/>
        <v>0</v>
      </c>
      <c r="BB349" s="116"/>
      <c r="BC349" s="116"/>
      <c r="BD349" s="116">
        <f t="shared" si="350"/>
        <v>0</v>
      </c>
      <c r="BE349" s="116"/>
      <c r="BF349" s="116"/>
      <c r="BG349" s="116">
        <f t="shared" si="351"/>
        <v>0</v>
      </c>
      <c r="BH349" s="116"/>
      <c r="BI349" s="116"/>
      <c r="BJ349" s="116">
        <f t="shared" si="352"/>
        <v>0</v>
      </c>
      <c r="BK349" s="116"/>
      <c r="BL349" s="303"/>
      <c r="BM349" s="308"/>
      <c r="BN349" s="311"/>
    </row>
    <row r="350" s="115" customFormat="1" ht="33.95" customHeight="1" outlineLevel="4" spans="2:66">
      <c r="B350" s="116" t="s">
        <v>792</v>
      </c>
      <c r="C350" s="117" t="s">
        <v>1531</v>
      </c>
      <c r="D350" s="115" t="s">
        <v>1532</v>
      </c>
      <c r="E350" s="116" t="s">
        <v>1528</v>
      </c>
      <c r="F350" s="116"/>
      <c r="G350" s="116" t="s">
        <v>936</v>
      </c>
      <c r="H350" s="116">
        <f t="shared" si="338"/>
        <v>0</v>
      </c>
      <c r="I350" s="116" t="s">
        <v>1529</v>
      </c>
      <c r="J350" s="116">
        <v>1</v>
      </c>
      <c r="K350" s="116" t="s">
        <v>1236</v>
      </c>
      <c r="L350" s="295"/>
      <c r="M350" s="116" t="s">
        <v>1530</v>
      </c>
      <c r="N350" s="116">
        <f t="shared" si="339"/>
        <v>0</v>
      </c>
      <c r="O350" s="295"/>
      <c r="P350" s="295"/>
      <c r="Q350" s="295"/>
      <c r="R350" s="295"/>
      <c r="S350" s="295"/>
      <c r="T350" s="295"/>
      <c r="U350" s="295"/>
      <c r="V350" s="295"/>
      <c r="W350" s="295"/>
      <c r="X350" s="295"/>
      <c r="Y350" s="295"/>
      <c r="Z350" s="295"/>
      <c r="AA350" s="116"/>
      <c r="AB350" s="116">
        <f t="shared" si="340"/>
        <v>0</v>
      </c>
      <c r="AC350" s="116">
        <f t="shared" si="341"/>
        <v>0</v>
      </c>
      <c r="AD350" s="116"/>
      <c r="AE350" s="116"/>
      <c r="AF350" s="116">
        <f t="shared" si="342"/>
        <v>0</v>
      </c>
      <c r="AG350" s="116"/>
      <c r="AH350" s="116"/>
      <c r="AI350" s="116">
        <f t="shared" si="343"/>
        <v>0</v>
      </c>
      <c r="AJ350" s="116"/>
      <c r="AK350" s="116"/>
      <c r="AL350" s="116">
        <f t="shared" si="344"/>
        <v>0</v>
      </c>
      <c r="AM350" s="116"/>
      <c r="AN350" s="116"/>
      <c r="AO350" s="116">
        <f t="shared" si="345"/>
        <v>0</v>
      </c>
      <c r="AP350" s="116"/>
      <c r="AQ350" s="116"/>
      <c r="AR350" s="116">
        <f t="shared" si="346"/>
        <v>0</v>
      </c>
      <c r="AS350" s="116"/>
      <c r="AT350" s="116"/>
      <c r="AU350" s="116">
        <f t="shared" si="347"/>
        <v>0</v>
      </c>
      <c r="AV350" s="116"/>
      <c r="AW350" s="116"/>
      <c r="AX350" s="116">
        <f t="shared" si="348"/>
        <v>0</v>
      </c>
      <c r="AY350" s="116"/>
      <c r="AZ350" s="116"/>
      <c r="BA350" s="116">
        <f t="shared" si="349"/>
        <v>0</v>
      </c>
      <c r="BB350" s="116"/>
      <c r="BC350" s="116"/>
      <c r="BD350" s="116">
        <f t="shared" si="350"/>
        <v>0</v>
      </c>
      <c r="BE350" s="116"/>
      <c r="BF350" s="116"/>
      <c r="BG350" s="116">
        <f t="shared" si="351"/>
        <v>0</v>
      </c>
      <c r="BH350" s="116"/>
      <c r="BI350" s="116"/>
      <c r="BJ350" s="116">
        <f t="shared" si="352"/>
        <v>0</v>
      </c>
      <c r="BK350" s="116"/>
      <c r="BL350" s="303"/>
      <c r="BM350" s="308"/>
      <c r="BN350" s="311"/>
    </row>
    <row r="351" s="115" customFormat="1" ht="33.95" customHeight="1" outlineLevel="4" spans="2:66">
      <c r="B351" s="116" t="s">
        <v>792</v>
      </c>
      <c r="C351" s="117" t="s">
        <v>1533</v>
      </c>
      <c r="D351" s="115" t="s">
        <v>1534</v>
      </c>
      <c r="E351" s="116" t="s">
        <v>1528</v>
      </c>
      <c r="F351" s="116"/>
      <c r="G351" s="116" t="s">
        <v>936</v>
      </c>
      <c r="H351" s="116">
        <f t="shared" si="338"/>
        <v>0</v>
      </c>
      <c r="I351" s="116" t="s">
        <v>1529</v>
      </c>
      <c r="J351" s="116">
        <v>1</v>
      </c>
      <c r="K351" s="116" t="s">
        <v>1236</v>
      </c>
      <c r="L351" s="295"/>
      <c r="M351" s="116" t="s">
        <v>1530</v>
      </c>
      <c r="N351" s="116">
        <f t="shared" si="339"/>
        <v>0</v>
      </c>
      <c r="O351" s="295"/>
      <c r="P351" s="295"/>
      <c r="Q351" s="295"/>
      <c r="R351" s="295"/>
      <c r="S351" s="295"/>
      <c r="T351" s="295"/>
      <c r="U351" s="295"/>
      <c r="V351" s="295"/>
      <c r="W351" s="295"/>
      <c r="X351" s="295"/>
      <c r="Y351" s="295"/>
      <c r="Z351" s="295"/>
      <c r="AA351" s="116"/>
      <c r="AB351" s="116">
        <f t="shared" si="340"/>
        <v>0</v>
      </c>
      <c r="AC351" s="116">
        <f t="shared" si="341"/>
        <v>0</v>
      </c>
      <c r="AD351" s="116"/>
      <c r="AE351" s="116"/>
      <c r="AF351" s="116">
        <f t="shared" si="342"/>
        <v>0</v>
      </c>
      <c r="AG351" s="116"/>
      <c r="AH351" s="116"/>
      <c r="AI351" s="116">
        <f t="shared" si="343"/>
        <v>0</v>
      </c>
      <c r="AJ351" s="116"/>
      <c r="AK351" s="116"/>
      <c r="AL351" s="116">
        <f t="shared" si="344"/>
        <v>0</v>
      </c>
      <c r="AM351" s="116"/>
      <c r="AN351" s="116"/>
      <c r="AO351" s="116">
        <f t="shared" si="345"/>
        <v>0</v>
      </c>
      <c r="AP351" s="116"/>
      <c r="AQ351" s="116"/>
      <c r="AR351" s="116">
        <f t="shared" si="346"/>
        <v>0</v>
      </c>
      <c r="AS351" s="116"/>
      <c r="AT351" s="116"/>
      <c r="AU351" s="116">
        <f t="shared" si="347"/>
        <v>0</v>
      </c>
      <c r="AV351" s="116"/>
      <c r="AW351" s="116"/>
      <c r="AX351" s="116">
        <f t="shared" si="348"/>
        <v>0</v>
      </c>
      <c r="AY351" s="116"/>
      <c r="AZ351" s="116"/>
      <c r="BA351" s="116">
        <f t="shared" si="349"/>
        <v>0</v>
      </c>
      <c r="BB351" s="116"/>
      <c r="BC351" s="116"/>
      <c r="BD351" s="116">
        <f t="shared" si="350"/>
        <v>0</v>
      </c>
      <c r="BE351" s="116"/>
      <c r="BF351" s="116"/>
      <c r="BG351" s="116">
        <f t="shared" si="351"/>
        <v>0</v>
      </c>
      <c r="BH351" s="116"/>
      <c r="BI351" s="116"/>
      <c r="BJ351" s="116">
        <f t="shared" si="352"/>
        <v>0</v>
      </c>
      <c r="BK351" s="116"/>
      <c r="BL351" s="303"/>
      <c r="BM351" s="308"/>
      <c r="BN351" s="311"/>
    </row>
    <row r="352" s="115" customFormat="1" ht="33.95" customHeight="1" outlineLevel="4" spans="2:66">
      <c r="B352" s="116" t="s">
        <v>792</v>
      </c>
      <c r="C352" s="117" t="s">
        <v>1535</v>
      </c>
      <c r="D352" s="115" t="s">
        <v>1536</v>
      </c>
      <c r="E352" s="116" t="s">
        <v>1537</v>
      </c>
      <c r="F352" s="116"/>
      <c r="G352" s="116" t="s">
        <v>936</v>
      </c>
      <c r="H352" s="116">
        <f t="shared" si="338"/>
        <v>0</v>
      </c>
      <c r="I352" s="116" t="s">
        <v>1529</v>
      </c>
      <c r="J352" s="116">
        <v>1</v>
      </c>
      <c r="K352" s="116" t="s">
        <v>1236</v>
      </c>
      <c r="L352" s="295"/>
      <c r="M352" s="116" t="s">
        <v>1530</v>
      </c>
      <c r="N352" s="116">
        <f t="shared" si="339"/>
        <v>0</v>
      </c>
      <c r="O352" s="295"/>
      <c r="P352" s="295"/>
      <c r="Q352" s="295"/>
      <c r="R352" s="295"/>
      <c r="S352" s="295"/>
      <c r="T352" s="295"/>
      <c r="U352" s="295"/>
      <c r="V352" s="295"/>
      <c r="W352" s="295"/>
      <c r="X352" s="295"/>
      <c r="Y352" s="295"/>
      <c r="Z352" s="295"/>
      <c r="AA352" s="116"/>
      <c r="AB352" s="116">
        <f t="shared" si="340"/>
        <v>0</v>
      </c>
      <c r="AC352" s="116">
        <f t="shared" si="341"/>
        <v>0</v>
      </c>
      <c r="AD352" s="116"/>
      <c r="AE352" s="116"/>
      <c r="AF352" s="116">
        <f t="shared" si="342"/>
        <v>0</v>
      </c>
      <c r="AG352" s="116"/>
      <c r="AH352" s="116"/>
      <c r="AI352" s="116">
        <f t="shared" si="343"/>
        <v>0</v>
      </c>
      <c r="AJ352" s="116"/>
      <c r="AK352" s="116"/>
      <c r="AL352" s="116">
        <f t="shared" si="344"/>
        <v>0</v>
      </c>
      <c r="AM352" s="116"/>
      <c r="AN352" s="116"/>
      <c r="AO352" s="116">
        <f t="shared" si="345"/>
        <v>0</v>
      </c>
      <c r="AP352" s="116"/>
      <c r="AQ352" s="116"/>
      <c r="AR352" s="116">
        <f t="shared" si="346"/>
        <v>0</v>
      </c>
      <c r="AS352" s="116"/>
      <c r="AT352" s="116"/>
      <c r="AU352" s="116">
        <f t="shared" si="347"/>
        <v>0</v>
      </c>
      <c r="AV352" s="116"/>
      <c r="AW352" s="116"/>
      <c r="AX352" s="116">
        <f t="shared" si="348"/>
        <v>0</v>
      </c>
      <c r="AY352" s="116"/>
      <c r="AZ352" s="116"/>
      <c r="BA352" s="116">
        <f t="shared" si="349"/>
        <v>0</v>
      </c>
      <c r="BB352" s="116"/>
      <c r="BC352" s="116"/>
      <c r="BD352" s="116">
        <f t="shared" si="350"/>
        <v>0</v>
      </c>
      <c r="BE352" s="116"/>
      <c r="BF352" s="116"/>
      <c r="BG352" s="116">
        <f t="shared" si="351"/>
        <v>0</v>
      </c>
      <c r="BH352" s="116"/>
      <c r="BI352" s="116"/>
      <c r="BJ352" s="116">
        <f t="shared" si="352"/>
        <v>0</v>
      </c>
      <c r="BK352" s="116"/>
      <c r="BL352" s="303"/>
      <c r="BM352" s="308"/>
      <c r="BN352" s="311"/>
    </row>
    <row r="353" s="115" customFormat="1" ht="33.95" customHeight="1" outlineLevel="4" spans="2:66">
      <c r="B353" s="116" t="s">
        <v>792</v>
      </c>
      <c r="C353" s="117" t="s">
        <v>1538</v>
      </c>
      <c r="D353" s="115" t="s">
        <v>1539</v>
      </c>
      <c r="E353" s="116" t="s">
        <v>1540</v>
      </c>
      <c r="F353" s="116"/>
      <c r="G353" s="116" t="s">
        <v>936</v>
      </c>
      <c r="H353" s="116">
        <f t="shared" si="338"/>
        <v>0</v>
      </c>
      <c r="I353" s="116" t="s">
        <v>1235</v>
      </c>
      <c r="J353" s="295"/>
      <c r="K353" s="116" t="s">
        <v>1143</v>
      </c>
      <c r="L353" s="295"/>
      <c r="M353" s="116" t="s">
        <v>1176</v>
      </c>
      <c r="N353" s="116">
        <f t="shared" si="339"/>
        <v>0</v>
      </c>
      <c r="O353" s="295"/>
      <c r="P353" s="295"/>
      <c r="Q353" s="295"/>
      <c r="R353" s="295"/>
      <c r="S353" s="295"/>
      <c r="T353" s="295"/>
      <c r="U353" s="295"/>
      <c r="V353" s="295"/>
      <c r="W353" s="295"/>
      <c r="X353" s="295"/>
      <c r="Y353" s="295"/>
      <c r="Z353" s="295"/>
      <c r="AA353" s="116"/>
      <c r="AB353" s="116">
        <f t="shared" si="340"/>
        <v>0</v>
      </c>
      <c r="AC353" s="116">
        <f t="shared" si="341"/>
        <v>0</v>
      </c>
      <c r="AD353" s="116"/>
      <c r="AE353" s="116"/>
      <c r="AF353" s="116">
        <f t="shared" si="342"/>
        <v>0</v>
      </c>
      <c r="AG353" s="116"/>
      <c r="AH353" s="116"/>
      <c r="AI353" s="116">
        <f t="shared" si="343"/>
        <v>0</v>
      </c>
      <c r="AJ353" s="116"/>
      <c r="AK353" s="116"/>
      <c r="AL353" s="116">
        <f t="shared" si="344"/>
        <v>0</v>
      </c>
      <c r="AM353" s="116"/>
      <c r="AN353" s="116"/>
      <c r="AO353" s="116">
        <f t="shared" si="345"/>
        <v>0</v>
      </c>
      <c r="AP353" s="116"/>
      <c r="AQ353" s="116"/>
      <c r="AR353" s="116">
        <f t="shared" si="346"/>
        <v>0</v>
      </c>
      <c r="AS353" s="116"/>
      <c r="AT353" s="116"/>
      <c r="AU353" s="116">
        <f t="shared" si="347"/>
        <v>0</v>
      </c>
      <c r="AV353" s="116"/>
      <c r="AW353" s="116"/>
      <c r="AX353" s="116">
        <f t="shared" si="348"/>
        <v>0</v>
      </c>
      <c r="AY353" s="116"/>
      <c r="AZ353" s="116"/>
      <c r="BA353" s="116">
        <f t="shared" si="349"/>
        <v>0</v>
      </c>
      <c r="BB353" s="116"/>
      <c r="BC353" s="116"/>
      <c r="BD353" s="116">
        <f t="shared" si="350"/>
        <v>0</v>
      </c>
      <c r="BE353" s="116"/>
      <c r="BF353" s="116"/>
      <c r="BG353" s="116">
        <f t="shared" si="351"/>
        <v>0</v>
      </c>
      <c r="BH353" s="116"/>
      <c r="BI353" s="116"/>
      <c r="BJ353" s="116">
        <f t="shared" si="352"/>
        <v>0</v>
      </c>
      <c r="BK353" s="116"/>
      <c r="BL353" s="303"/>
      <c r="BM353" s="308"/>
      <c r="BN353" s="311"/>
    </row>
    <row r="354" s="115" customFormat="1" ht="33.95" customHeight="1" outlineLevel="4" spans="2:66">
      <c r="B354" s="116" t="s">
        <v>792</v>
      </c>
      <c r="C354" s="117" t="s">
        <v>1541</v>
      </c>
      <c r="D354" s="115" t="s">
        <v>1542</v>
      </c>
      <c r="E354" s="116" t="s">
        <v>1543</v>
      </c>
      <c r="F354" s="116"/>
      <c r="G354" s="116" t="s">
        <v>936</v>
      </c>
      <c r="H354" s="116">
        <f t="shared" si="338"/>
        <v>0</v>
      </c>
      <c r="I354" s="116" t="s">
        <v>1235</v>
      </c>
      <c r="J354" s="295"/>
      <c r="K354" s="116" t="s">
        <v>1143</v>
      </c>
      <c r="L354" s="295"/>
      <c r="M354" s="116" t="s">
        <v>1176</v>
      </c>
      <c r="N354" s="116">
        <f t="shared" si="339"/>
        <v>0</v>
      </c>
      <c r="O354" s="295"/>
      <c r="P354" s="295"/>
      <c r="Q354" s="295"/>
      <c r="R354" s="295"/>
      <c r="S354" s="295"/>
      <c r="T354" s="295"/>
      <c r="U354" s="295"/>
      <c r="V354" s="295"/>
      <c r="W354" s="295"/>
      <c r="X354" s="295"/>
      <c r="Y354" s="295"/>
      <c r="Z354" s="295"/>
      <c r="AA354" s="116"/>
      <c r="AB354" s="116">
        <f t="shared" si="340"/>
        <v>0</v>
      </c>
      <c r="AC354" s="116">
        <f t="shared" si="341"/>
        <v>0</v>
      </c>
      <c r="AD354" s="116"/>
      <c r="AE354" s="116"/>
      <c r="AF354" s="116">
        <f t="shared" si="342"/>
        <v>0</v>
      </c>
      <c r="AG354" s="116"/>
      <c r="AH354" s="116"/>
      <c r="AI354" s="116">
        <f t="shared" si="343"/>
        <v>0</v>
      </c>
      <c r="AJ354" s="116"/>
      <c r="AK354" s="116"/>
      <c r="AL354" s="116">
        <f t="shared" si="344"/>
        <v>0</v>
      </c>
      <c r="AM354" s="116"/>
      <c r="AN354" s="116"/>
      <c r="AO354" s="116">
        <f t="shared" si="345"/>
        <v>0</v>
      </c>
      <c r="AP354" s="116"/>
      <c r="AQ354" s="116"/>
      <c r="AR354" s="116">
        <f t="shared" si="346"/>
        <v>0</v>
      </c>
      <c r="AS354" s="116"/>
      <c r="AT354" s="116"/>
      <c r="AU354" s="116">
        <f t="shared" si="347"/>
        <v>0</v>
      </c>
      <c r="AV354" s="116"/>
      <c r="AW354" s="116"/>
      <c r="AX354" s="116">
        <f t="shared" si="348"/>
        <v>0</v>
      </c>
      <c r="AY354" s="116"/>
      <c r="AZ354" s="116"/>
      <c r="BA354" s="116">
        <f t="shared" si="349"/>
        <v>0</v>
      </c>
      <c r="BB354" s="116"/>
      <c r="BC354" s="116"/>
      <c r="BD354" s="116">
        <f t="shared" si="350"/>
        <v>0</v>
      </c>
      <c r="BE354" s="116"/>
      <c r="BF354" s="116"/>
      <c r="BG354" s="116">
        <f t="shared" si="351"/>
        <v>0</v>
      </c>
      <c r="BH354" s="116"/>
      <c r="BI354" s="116"/>
      <c r="BJ354" s="116">
        <f t="shared" si="352"/>
        <v>0</v>
      </c>
      <c r="BK354" s="116"/>
      <c r="BL354" s="303"/>
      <c r="BM354" s="308"/>
      <c r="BN354" s="311"/>
    </row>
    <row r="355" s="115" customFormat="1" ht="33.95" customHeight="1" outlineLevel="4" spans="2:66">
      <c r="B355" s="116" t="s">
        <v>792</v>
      </c>
      <c r="C355" s="117" t="s">
        <v>1544</v>
      </c>
      <c r="D355" s="115" t="s">
        <v>1545</v>
      </c>
      <c r="E355" s="116" t="s">
        <v>1546</v>
      </c>
      <c r="F355" s="116"/>
      <c r="G355" s="116" t="s">
        <v>936</v>
      </c>
      <c r="H355" s="116">
        <f t="shared" si="338"/>
        <v>0</v>
      </c>
      <c r="I355" s="116" t="s">
        <v>1235</v>
      </c>
      <c r="J355" s="295"/>
      <c r="K355" s="116" t="s">
        <v>1143</v>
      </c>
      <c r="L355" s="295"/>
      <c r="M355" s="116" t="s">
        <v>1176</v>
      </c>
      <c r="N355" s="116">
        <f t="shared" si="339"/>
        <v>0</v>
      </c>
      <c r="O355" s="295"/>
      <c r="P355" s="313"/>
      <c r="Q355" s="313"/>
      <c r="R355" s="313"/>
      <c r="S355" s="313"/>
      <c r="T355" s="313"/>
      <c r="U355" s="313"/>
      <c r="V355" s="313"/>
      <c r="W355" s="313"/>
      <c r="X355" s="313"/>
      <c r="Y355" s="313"/>
      <c r="Z355" s="313"/>
      <c r="AA355" s="116"/>
      <c r="AB355" s="116">
        <f t="shared" si="340"/>
        <v>0</v>
      </c>
      <c r="AC355" s="116">
        <f t="shared" si="341"/>
        <v>0</v>
      </c>
      <c r="AD355" s="116"/>
      <c r="AE355" s="116"/>
      <c r="AF355" s="116">
        <f t="shared" si="342"/>
        <v>0</v>
      </c>
      <c r="AG355" s="116"/>
      <c r="AH355" s="116"/>
      <c r="AI355" s="116">
        <f t="shared" si="343"/>
        <v>0</v>
      </c>
      <c r="AJ355" s="116"/>
      <c r="AK355" s="116"/>
      <c r="AL355" s="116">
        <f t="shared" si="344"/>
        <v>0</v>
      </c>
      <c r="AM355" s="116"/>
      <c r="AN355" s="116"/>
      <c r="AO355" s="116">
        <f t="shared" si="345"/>
        <v>0</v>
      </c>
      <c r="AP355" s="116"/>
      <c r="AQ355" s="116"/>
      <c r="AR355" s="116">
        <f t="shared" si="346"/>
        <v>0</v>
      </c>
      <c r="AS355" s="116"/>
      <c r="AT355" s="116"/>
      <c r="AU355" s="116">
        <f t="shared" si="347"/>
        <v>0</v>
      </c>
      <c r="AV355" s="116"/>
      <c r="AW355" s="116"/>
      <c r="AX355" s="116">
        <f t="shared" si="348"/>
        <v>0</v>
      </c>
      <c r="AY355" s="116"/>
      <c r="AZ355" s="116"/>
      <c r="BA355" s="116">
        <f t="shared" si="349"/>
        <v>0</v>
      </c>
      <c r="BB355" s="116"/>
      <c r="BC355" s="116"/>
      <c r="BD355" s="116">
        <f t="shared" si="350"/>
        <v>0</v>
      </c>
      <c r="BE355" s="116"/>
      <c r="BF355" s="116"/>
      <c r="BG355" s="116">
        <f t="shared" si="351"/>
        <v>0</v>
      </c>
      <c r="BH355" s="116"/>
      <c r="BI355" s="116"/>
      <c r="BJ355" s="116">
        <f t="shared" si="352"/>
        <v>0</v>
      </c>
      <c r="BK355" s="116"/>
      <c r="BL355" s="303"/>
      <c r="BM355" s="308"/>
      <c r="BN355" s="311"/>
    </row>
    <row r="356" s="49" customFormat="1" ht="33.95" customHeight="1" outlineLevel="3" spans="2:66">
      <c r="B356" s="112" t="s">
        <v>787</v>
      </c>
      <c r="C356" s="113" t="s">
        <v>1547</v>
      </c>
      <c r="D356" s="49" t="s">
        <v>1548</v>
      </c>
      <c r="E356" s="112"/>
      <c r="F356" s="112"/>
      <c r="G356" s="112"/>
      <c r="H356" s="112">
        <f>SUM(H357:H361)</f>
        <v>0</v>
      </c>
      <c r="I356" s="112"/>
      <c r="J356" s="112"/>
      <c r="K356" s="112"/>
      <c r="L356" s="112"/>
      <c r="M356" s="112"/>
      <c r="N356" s="112"/>
      <c r="O356" s="112"/>
      <c r="P356" s="285"/>
      <c r="Q356" s="285"/>
      <c r="R356" s="285"/>
      <c r="S356" s="285"/>
      <c r="T356" s="285"/>
      <c r="U356" s="285"/>
      <c r="V356" s="285"/>
      <c r="W356" s="285"/>
      <c r="X356" s="285"/>
      <c r="Y356" s="285"/>
      <c r="Z356" s="285"/>
      <c r="AA356" s="285"/>
      <c r="AB356" s="112">
        <f>SUM(AB357:AB361)</f>
        <v>0</v>
      </c>
      <c r="AC356" s="112">
        <f>SUM(AC357:AC361)</f>
        <v>0</v>
      </c>
      <c r="AD356" s="112"/>
      <c r="AE356" s="112"/>
      <c r="AF356" s="112">
        <f>SUM(AF357:AF361)</f>
        <v>0</v>
      </c>
      <c r="AG356" s="112"/>
      <c r="AH356" s="112"/>
      <c r="AI356" s="112">
        <f>SUM(AI357:AI361)</f>
        <v>0</v>
      </c>
      <c r="AJ356" s="112"/>
      <c r="AK356" s="112"/>
      <c r="AL356" s="112">
        <f>SUM(AL357:AL361)</f>
        <v>0</v>
      </c>
      <c r="AM356" s="112"/>
      <c r="AN356" s="112"/>
      <c r="AO356" s="112">
        <f>SUM(AO357:AO361)</f>
        <v>0</v>
      </c>
      <c r="AP356" s="112"/>
      <c r="AQ356" s="112"/>
      <c r="AR356" s="112">
        <f>SUM(AR357:AR361)</f>
        <v>0</v>
      </c>
      <c r="AS356" s="112"/>
      <c r="AT356" s="112"/>
      <c r="AU356" s="112">
        <f>SUM(AU357:AU361)</f>
        <v>0</v>
      </c>
      <c r="AV356" s="112"/>
      <c r="AW356" s="112"/>
      <c r="AX356" s="112">
        <f>SUM(AX357:AX361)</f>
        <v>0</v>
      </c>
      <c r="AY356" s="112"/>
      <c r="AZ356" s="112"/>
      <c r="BA356" s="112">
        <f>SUM(BA357:BA361)</f>
        <v>0</v>
      </c>
      <c r="BB356" s="112"/>
      <c r="BC356" s="112"/>
      <c r="BD356" s="112">
        <f>SUM(BD357:BD361)</f>
        <v>0</v>
      </c>
      <c r="BE356" s="112"/>
      <c r="BF356" s="112"/>
      <c r="BG356" s="112">
        <f>SUM(BG357:BG361)</f>
        <v>0</v>
      </c>
      <c r="BH356" s="112"/>
      <c r="BI356" s="112"/>
      <c r="BJ356" s="112">
        <f>SUM(BJ357:BJ361)</f>
        <v>0</v>
      </c>
      <c r="BK356" s="112"/>
      <c r="BL356" s="302"/>
      <c r="BM356" s="308"/>
      <c r="BN356" s="310"/>
    </row>
    <row r="357" s="115" customFormat="1" ht="33.95" customHeight="1" outlineLevel="4" spans="2:66">
      <c r="B357" s="116" t="s">
        <v>792</v>
      </c>
      <c r="C357" s="117" t="s">
        <v>1549</v>
      </c>
      <c r="D357" s="115" t="s">
        <v>1550</v>
      </c>
      <c r="E357" s="116" t="s">
        <v>1551</v>
      </c>
      <c r="F357" s="116"/>
      <c r="G357" s="116" t="s">
        <v>936</v>
      </c>
      <c r="H357" s="116">
        <f>IFERROR(J357*L357*N357,0)</f>
        <v>0</v>
      </c>
      <c r="I357" s="116" t="s">
        <v>1235</v>
      </c>
      <c r="J357" s="295"/>
      <c r="K357" s="116" t="s">
        <v>1389</v>
      </c>
      <c r="L357" s="295"/>
      <c r="M357" s="116" t="s">
        <v>1441</v>
      </c>
      <c r="N357" s="116">
        <f t="shared" ref="N357:N364" si="353">COUNTA(O357:Z357)</f>
        <v>0</v>
      </c>
      <c r="O357" s="295"/>
      <c r="P357" s="314"/>
      <c r="Q357" s="314"/>
      <c r="R357" s="314"/>
      <c r="S357" s="314"/>
      <c r="T357" s="314"/>
      <c r="U357" s="314"/>
      <c r="V357" s="314"/>
      <c r="W357" s="314"/>
      <c r="X357" s="314"/>
      <c r="Y357" s="314"/>
      <c r="Z357" s="314"/>
      <c r="AA357" s="116"/>
      <c r="AB357" s="116">
        <f t="shared" ref="AB357:AB364" si="354">SUM(AC357,AF357,AI357,AL357,AO357,AR357,AU357,AX357,BA357,BD357,BG357,BJ357)</f>
        <v>0</v>
      </c>
      <c r="AC357" s="116">
        <f t="shared" ref="AC357:AC364" si="355">IF(O357="",0,$J357*$L357)</f>
        <v>0</v>
      </c>
      <c r="AD357" s="116"/>
      <c r="AE357" s="116"/>
      <c r="AF357" s="116">
        <f t="shared" ref="AF357:AF364" si="356">IF(P357="",0,$J357*$L357)</f>
        <v>0</v>
      </c>
      <c r="AG357" s="116"/>
      <c r="AH357" s="116"/>
      <c r="AI357" s="116">
        <f t="shared" ref="AI357:AI364" si="357">IF(Q357="",0,$J357*$L357)</f>
        <v>0</v>
      </c>
      <c r="AJ357" s="116"/>
      <c r="AK357" s="116"/>
      <c r="AL357" s="116">
        <f t="shared" ref="AL357:AL364" si="358">IF(R357="",0,$J357*$L357)</f>
        <v>0</v>
      </c>
      <c r="AM357" s="116"/>
      <c r="AN357" s="116"/>
      <c r="AO357" s="116">
        <f t="shared" ref="AO357:AO364" si="359">IF(S357="",0,$J357*$L357)</f>
        <v>0</v>
      </c>
      <c r="AP357" s="116"/>
      <c r="AQ357" s="116"/>
      <c r="AR357" s="116">
        <f t="shared" ref="AR357:AR364" si="360">IF(T357="",0,$J357*$L357)</f>
        <v>0</v>
      </c>
      <c r="AS357" s="116"/>
      <c r="AT357" s="116"/>
      <c r="AU357" s="116">
        <f t="shared" ref="AU357:AU364" si="361">IF(U357="",0,$J357*$L357)</f>
        <v>0</v>
      </c>
      <c r="AV357" s="116"/>
      <c r="AW357" s="116"/>
      <c r="AX357" s="116">
        <f t="shared" ref="AX357:AX364" si="362">IF(V357="",0,$J357*$L357)</f>
        <v>0</v>
      </c>
      <c r="AY357" s="116"/>
      <c r="AZ357" s="116"/>
      <c r="BA357" s="116">
        <f t="shared" ref="BA357:BA364" si="363">IF(W357="",0,$J357*$L357)</f>
        <v>0</v>
      </c>
      <c r="BB357" s="116"/>
      <c r="BC357" s="116"/>
      <c r="BD357" s="116">
        <f t="shared" ref="BD357:BD364" si="364">IF(X357="",0,$J357*$L357)</f>
        <v>0</v>
      </c>
      <c r="BE357" s="116"/>
      <c r="BF357" s="116"/>
      <c r="BG357" s="116">
        <f t="shared" ref="BG357:BG364" si="365">IF(Y357="",0,$J357*$L357)</f>
        <v>0</v>
      </c>
      <c r="BH357" s="116"/>
      <c r="BI357" s="116"/>
      <c r="BJ357" s="116">
        <f t="shared" ref="BJ357:BJ364" si="366">IF(Z357="",0,$J357*$L357)</f>
        <v>0</v>
      </c>
      <c r="BK357" s="116"/>
      <c r="BL357" s="303"/>
      <c r="BM357" s="308"/>
      <c r="BN357" s="311"/>
    </row>
    <row r="358" s="115" customFormat="1" ht="33.95" customHeight="1" outlineLevel="4" spans="2:66">
      <c r="B358" s="116" t="s">
        <v>792</v>
      </c>
      <c r="C358" s="117" t="s">
        <v>1552</v>
      </c>
      <c r="D358" s="115" t="s">
        <v>1553</v>
      </c>
      <c r="E358" s="116" t="s">
        <v>1551</v>
      </c>
      <c r="F358" s="116"/>
      <c r="G358" s="116" t="s">
        <v>936</v>
      </c>
      <c r="H358" s="116">
        <f>IFERROR(J358*L358*N358,0)</f>
        <v>0</v>
      </c>
      <c r="I358" s="116" t="s">
        <v>1235</v>
      </c>
      <c r="J358" s="295"/>
      <c r="K358" s="116" t="s">
        <v>1389</v>
      </c>
      <c r="L358" s="295"/>
      <c r="M358" s="116" t="s">
        <v>1441</v>
      </c>
      <c r="N358" s="116">
        <f t="shared" si="353"/>
        <v>0</v>
      </c>
      <c r="O358" s="295"/>
      <c r="P358" s="295"/>
      <c r="Q358" s="295"/>
      <c r="R358" s="295"/>
      <c r="S358" s="295"/>
      <c r="T358" s="295"/>
      <c r="U358" s="295"/>
      <c r="V358" s="295"/>
      <c r="W358" s="295"/>
      <c r="X358" s="295"/>
      <c r="Y358" s="295"/>
      <c r="Z358" s="295"/>
      <c r="AA358" s="116"/>
      <c r="AB358" s="116">
        <f t="shared" si="354"/>
        <v>0</v>
      </c>
      <c r="AC358" s="116">
        <f t="shared" si="355"/>
        <v>0</v>
      </c>
      <c r="AD358" s="116"/>
      <c r="AE358" s="116"/>
      <c r="AF358" s="116">
        <f t="shared" si="356"/>
        <v>0</v>
      </c>
      <c r="AG358" s="116"/>
      <c r="AH358" s="116"/>
      <c r="AI358" s="116">
        <f t="shared" si="357"/>
        <v>0</v>
      </c>
      <c r="AJ358" s="116"/>
      <c r="AK358" s="116"/>
      <c r="AL358" s="116">
        <f t="shared" si="358"/>
        <v>0</v>
      </c>
      <c r="AM358" s="116"/>
      <c r="AN358" s="116"/>
      <c r="AO358" s="116">
        <f t="shared" si="359"/>
        <v>0</v>
      </c>
      <c r="AP358" s="116"/>
      <c r="AQ358" s="116"/>
      <c r="AR358" s="116">
        <f t="shared" si="360"/>
        <v>0</v>
      </c>
      <c r="AS358" s="116"/>
      <c r="AT358" s="116"/>
      <c r="AU358" s="116">
        <f t="shared" si="361"/>
        <v>0</v>
      </c>
      <c r="AV358" s="116"/>
      <c r="AW358" s="116"/>
      <c r="AX358" s="116">
        <f t="shared" si="362"/>
        <v>0</v>
      </c>
      <c r="AY358" s="116"/>
      <c r="AZ358" s="116"/>
      <c r="BA358" s="116">
        <f t="shared" si="363"/>
        <v>0</v>
      </c>
      <c r="BB358" s="116"/>
      <c r="BC358" s="116"/>
      <c r="BD358" s="116">
        <f t="shared" si="364"/>
        <v>0</v>
      </c>
      <c r="BE358" s="116"/>
      <c r="BF358" s="116"/>
      <c r="BG358" s="116">
        <f t="shared" si="365"/>
        <v>0</v>
      </c>
      <c r="BH358" s="116"/>
      <c r="BI358" s="116"/>
      <c r="BJ358" s="116">
        <f t="shared" si="366"/>
        <v>0</v>
      </c>
      <c r="BK358" s="116"/>
      <c r="BL358" s="303"/>
      <c r="BM358" s="308"/>
      <c r="BN358" s="311"/>
    </row>
    <row r="359" s="115" customFormat="1" ht="33.95" customHeight="1" outlineLevel="4" spans="2:66">
      <c r="B359" s="116" t="s">
        <v>792</v>
      </c>
      <c r="C359" s="117" t="s">
        <v>1554</v>
      </c>
      <c r="D359" s="115" t="s">
        <v>1555</v>
      </c>
      <c r="E359" s="116" t="s">
        <v>1556</v>
      </c>
      <c r="F359" s="116"/>
      <c r="G359" s="116" t="s">
        <v>936</v>
      </c>
      <c r="H359" s="116">
        <f>IFERROR(J359*L359*N359,0)</f>
        <v>0</v>
      </c>
      <c r="I359" s="116" t="s">
        <v>1235</v>
      </c>
      <c r="J359" s="295"/>
      <c r="K359" s="116" t="s">
        <v>1389</v>
      </c>
      <c r="L359" s="295"/>
      <c r="M359" s="116" t="s">
        <v>1441</v>
      </c>
      <c r="N359" s="116">
        <f t="shared" si="353"/>
        <v>0</v>
      </c>
      <c r="O359" s="295"/>
      <c r="P359" s="295"/>
      <c r="Q359" s="295"/>
      <c r="R359" s="295"/>
      <c r="S359" s="295"/>
      <c r="T359" s="295"/>
      <c r="U359" s="295"/>
      <c r="V359" s="295"/>
      <c r="W359" s="295"/>
      <c r="X359" s="295"/>
      <c r="Y359" s="295"/>
      <c r="Z359" s="295"/>
      <c r="AA359" s="116"/>
      <c r="AB359" s="116">
        <f t="shared" si="354"/>
        <v>0</v>
      </c>
      <c r="AC359" s="116">
        <f t="shared" si="355"/>
        <v>0</v>
      </c>
      <c r="AD359" s="116"/>
      <c r="AE359" s="116"/>
      <c r="AF359" s="116">
        <f t="shared" si="356"/>
        <v>0</v>
      </c>
      <c r="AG359" s="116"/>
      <c r="AH359" s="116"/>
      <c r="AI359" s="116">
        <f t="shared" si="357"/>
        <v>0</v>
      </c>
      <c r="AJ359" s="116"/>
      <c r="AK359" s="116"/>
      <c r="AL359" s="116">
        <f t="shared" si="358"/>
        <v>0</v>
      </c>
      <c r="AM359" s="116"/>
      <c r="AN359" s="116"/>
      <c r="AO359" s="116">
        <f t="shared" si="359"/>
        <v>0</v>
      </c>
      <c r="AP359" s="116"/>
      <c r="AQ359" s="116"/>
      <c r="AR359" s="116">
        <f t="shared" si="360"/>
        <v>0</v>
      </c>
      <c r="AS359" s="116"/>
      <c r="AT359" s="116"/>
      <c r="AU359" s="116">
        <f t="shared" si="361"/>
        <v>0</v>
      </c>
      <c r="AV359" s="116"/>
      <c r="AW359" s="116"/>
      <c r="AX359" s="116">
        <f t="shared" si="362"/>
        <v>0</v>
      </c>
      <c r="AY359" s="116"/>
      <c r="AZ359" s="116"/>
      <c r="BA359" s="116">
        <f t="shared" si="363"/>
        <v>0</v>
      </c>
      <c r="BB359" s="116"/>
      <c r="BC359" s="116"/>
      <c r="BD359" s="116">
        <f t="shared" si="364"/>
        <v>0</v>
      </c>
      <c r="BE359" s="116"/>
      <c r="BF359" s="116"/>
      <c r="BG359" s="116">
        <f t="shared" si="365"/>
        <v>0</v>
      </c>
      <c r="BH359" s="116"/>
      <c r="BI359" s="116"/>
      <c r="BJ359" s="116">
        <f t="shared" si="366"/>
        <v>0</v>
      </c>
      <c r="BK359" s="116"/>
      <c r="BL359" s="303"/>
      <c r="BM359" s="308"/>
      <c r="BN359" s="311"/>
    </row>
    <row r="360" s="115" customFormat="1" ht="33.95" customHeight="1" outlineLevel="4" spans="2:66">
      <c r="B360" s="116" t="s">
        <v>792</v>
      </c>
      <c r="C360" s="117" t="s">
        <v>1557</v>
      </c>
      <c r="D360" s="115" t="s">
        <v>1558</v>
      </c>
      <c r="E360" s="116" t="s">
        <v>1551</v>
      </c>
      <c r="F360" s="116"/>
      <c r="G360" s="116" t="s">
        <v>936</v>
      </c>
      <c r="H360" s="116">
        <f>IFERROR(J360*L360*N360,0)</f>
        <v>0</v>
      </c>
      <c r="I360" s="116" t="s">
        <v>1235</v>
      </c>
      <c r="J360" s="295"/>
      <c r="K360" s="116" t="s">
        <v>1389</v>
      </c>
      <c r="L360" s="295"/>
      <c r="M360" s="116" t="s">
        <v>1441</v>
      </c>
      <c r="N360" s="116">
        <f t="shared" si="353"/>
        <v>0</v>
      </c>
      <c r="O360" s="295"/>
      <c r="P360" s="295"/>
      <c r="Q360" s="295"/>
      <c r="R360" s="295"/>
      <c r="S360" s="295"/>
      <c r="T360" s="295"/>
      <c r="U360" s="295"/>
      <c r="V360" s="295"/>
      <c r="W360" s="295"/>
      <c r="X360" s="295"/>
      <c r="Y360" s="295"/>
      <c r="Z360" s="295"/>
      <c r="AA360" s="116"/>
      <c r="AB360" s="116">
        <f t="shared" si="354"/>
        <v>0</v>
      </c>
      <c r="AC360" s="116">
        <f t="shared" si="355"/>
        <v>0</v>
      </c>
      <c r="AD360" s="116"/>
      <c r="AE360" s="116"/>
      <c r="AF360" s="116">
        <f t="shared" si="356"/>
        <v>0</v>
      </c>
      <c r="AG360" s="116"/>
      <c r="AH360" s="116"/>
      <c r="AI360" s="116">
        <f t="shared" si="357"/>
        <v>0</v>
      </c>
      <c r="AJ360" s="116"/>
      <c r="AK360" s="116"/>
      <c r="AL360" s="116">
        <f t="shared" si="358"/>
        <v>0</v>
      </c>
      <c r="AM360" s="116"/>
      <c r="AN360" s="116"/>
      <c r="AO360" s="116">
        <f t="shared" si="359"/>
        <v>0</v>
      </c>
      <c r="AP360" s="116"/>
      <c r="AQ360" s="116"/>
      <c r="AR360" s="116">
        <f t="shared" si="360"/>
        <v>0</v>
      </c>
      <c r="AS360" s="116"/>
      <c r="AT360" s="116"/>
      <c r="AU360" s="116">
        <f t="shared" si="361"/>
        <v>0</v>
      </c>
      <c r="AV360" s="116"/>
      <c r="AW360" s="116"/>
      <c r="AX360" s="116">
        <f t="shared" si="362"/>
        <v>0</v>
      </c>
      <c r="AY360" s="116"/>
      <c r="AZ360" s="116"/>
      <c r="BA360" s="116">
        <f t="shared" si="363"/>
        <v>0</v>
      </c>
      <c r="BB360" s="116"/>
      <c r="BC360" s="116"/>
      <c r="BD360" s="116">
        <f t="shared" si="364"/>
        <v>0</v>
      </c>
      <c r="BE360" s="116"/>
      <c r="BF360" s="116"/>
      <c r="BG360" s="116">
        <f t="shared" si="365"/>
        <v>0</v>
      </c>
      <c r="BH360" s="116"/>
      <c r="BI360" s="116"/>
      <c r="BJ360" s="116">
        <f t="shared" si="366"/>
        <v>0</v>
      </c>
      <c r="BK360" s="116"/>
      <c r="BL360" s="303"/>
      <c r="BM360" s="308"/>
      <c r="BN360" s="311"/>
    </row>
    <row r="361" s="115" customFormat="1" ht="33.95" customHeight="1" outlineLevel="4" spans="2:66">
      <c r="B361" s="116" t="s">
        <v>792</v>
      </c>
      <c r="C361" s="117" t="s">
        <v>1559</v>
      </c>
      <c r="D361" s="115" t="s">
        <v>1560</v>
      </c>
      <c r="E361" s="116" t="s">
        <v>1561</v>
      </c>
      <c r="F361" s="116"/>
      <c r="G361" s="116" t="s">
        <v>936</v>
      </c>
      <c r="H361" s="116">
        <f>IFERROR(J361*L361*N361,0)</f>
        <v>0</v>
      </c>
      <c r="I361" s="116" t="s">
        <v>1235</v>
      </c>
      <c r="J361" s="295"/>
      <c r="K361" s="116" t="s">
        <v>1389</v>
      </c>
      <c r="L361" s="295"/>
      <c r="M361" s="116" t="s">
        <v>1441</v>
      </c>
      <c r="N361" s="116">
        <f t="shared" si="353"/>
        <v>0</v>
      </c>
      <c r="O361" s="295"/>
      <c r="P361" s="295"/>
      <c r="Q361" s="295"/>
      <c r="R361" s="295"/>
      <c r="S361" s="295"/>
      <c r="T361" s="295"/>
      <c r="U361" s="295"/>
      <c r="V361" s="295"/>
      <c r="W361" s="295"/>
      <c r="X361" s="295"/>
      <c r="Y361" s="295"/>
      <c r="Z361" s="295"/>
      <c r="AA361" s="116"/>
      <c r="AB361" s="116">
        <f t="shared" si="354"/>
        <v>0</v>
      </c>
      <c r="AC361" s="116">
        <f t="shared" si="355"/>
        <v>0</v>
      </c>
      <c r="AD361" s="116"/>
      <c r="AE361" s="116"/>
      <c r="AF361" s="116">
        <f t="shared" si="356"/>
        <v>0</v>
      </c>
      <c r="AG361" s="116"/>
      <c r="AH361" s="116"/>
      <c r="AI361" s="116">
        <f t="shared" si="357"/>
        <v>0</v>
      </c>
      <c r="AJ361" s="116"/>
      <c r="AK361" s="116"/>
      <c r="AL361" s="116">
        <f t="shared" si="358"/>
        <v>0</v>
      </c>
      <c r="AM361" s="116"/>
      <c r="AN361" s="116"/>
      <c r="AO361" s="116">
        <f t="shared" si="359"/>
        <v>0</v>
      </c>
      <c r="AP361" s="116"/>
      <c r="AQ361" s="116"/>
      <c r="AR361" s="116">
        <f t="shared" si="360"/>
        <v>0</v>
      </c>
      <c r="AS361" s="116"/>
      <c r="AT361" s="116"/>
      <c r="AU361" s="116">
        <f t="shared" si="361"/>
        <v>0</v>
      </c>
      <c r="AV361" s="116"/>
      <c r="AW361" s="116"/>
      <c r="AX361" s="116">
        <f t="shared" si="362"/>
        <v>0</v>
      </c>
      <c r="AY361" s="116"/>
      <c r="AZ361" s="116"/>
      <c r="BA361" s="116">
        <f t="shared" si="363"/>
        <v>0</v>
      </c>
      <c r="BB361" s="116"/>
      <c r="BC361" s="116"/>
      <c r="BD361" s="116">
        <f t="shared" si="364"/>
        <v>0</v>
      </c>
      <c r="BE361" s="116"/>
      <c r="BF361" s="116"/>
      <c r="BG361" s="116">
        <f t="shared" si="365"/>
        <v>0</v>
      </c>
      <c r="BH361" s="116"/>
      <c r="BI361" s="116"/>
      <c r="BJ361" s="116">
        <f t="shared" si="366"/>
        <v>0</v>
      </c>
      <c r="BK361" s="116"/>
      <c r="BL361" s="303"/>
      <c r="BM361" s="308"/>
      <c r="BN361" s="311"/>
    </row>
    <row r="362" s="49" customFormat="1" ht="33.95" customHeight="1" outlineLevel="3" spans="2:66">
      <c r="B362" s="112" t="s">
        <v>792</v>
      </c>
      <c r="C362" s="113" t="s">
        <v>1562</v>
      </c>
      <c r="D362" s="49" t="s">
        <v>1563</v>
      </c>
      <c r="E362" s="112" t="s">
        <v>1564</v>
      </c>
      <c r="F362" s="112"/>
      <c r="G362" s="112" t="s">
        <v>936</v>
      </c>
      <c r="H362" s="112">
        <f>J362*L362*N362</f>
        <v>0</v>
      </c>
      <c r="I362" s="112" t="s">
        <v>1340</v>
      </c>
      <c r="J362" s="295"/>
      <c r="K362" s="112" t="s">
        <v>1389</v>
      </c>
      <c r="L362" s="295"/>
      <c r="M362" s="112" t="s">
        <v>1441</v>
      </c>
      <c r="N362" s="112">
        <f t="shared" si="353"/>
        <v>0</v>
      </c>
      <c r="O362" s="295"/>
      <c r="P362" s="295"/>
      <c r="Q362" s="295"/>
      <c r="R362" s="295"/>
      <c r="S362" s="295"/>
      <c r="T362" s="295"/>
      <c r="U362" s="295"/>
      <c r="V362" s="295"/>
      <c r="W362" s="295"/>
      <c r="X362" s="295"/>
      <c r="Y362" s="295"/>
      <c r="Z362" s="295"/>
      <c r="AA362" s="112"/>
      <c r="AB362" s="112">
        <f t="shared" si="354"/>
        <v>0</v>
      </c>
      <c r="AC362" s="112">
        <f t="shared" si="355"/>
        <v>0</v>
      </c>
      <c r="AD362" s="112"/>
      <c r="AE362" s="112"/>
      <c r="AF362" s="112">
        <f t="shared" si="356"/>
        <v>0</v>
      </c>
      <c r="AG362" s="112"/>
      <c r="AH362" s="112"/>
      <c r="AI362" s="112">
        <f t="shared" si="357"/>
        <v>0</v>
      </c>
      <c r="AJ362" s="112"/>
      <c r="AK362" s="112"/>
      <c r="AL362" s="112">
        <f t="shared" si="358"/>
        <v>0</v>
      </c>
      <c r="AM362" s="112"/>
      <c r="AN362" s="112"/>
      <c r="AO362" s="112">
        <f t="shared" si="359"/>
        <v>0</v>
      </c>
      <c r="AP362" s="112"/>
      <c r="AQ362" s="112"/>
      <c r="AR362" s="112">
        <f t="shared" si="360"/>
        <v>0</v>
      </c>
      <c r="AS362" s="112"/>
      <c r="AT362" s="112"/>
      <c r="AU362" s="112">
        <f t="shared" si="361"/>
        <v>0</v>
      </c>
      <c r="AV362" s="112"/>
      <c r="AW362" s="112"/>
      <c r="AX362" s="112">
        <f t="shared" si="362"/>
        <v>0</v>
      </c>
      <c r="AY362" s="112"/>
      <c r="AZ362" s="112"/>
      <c r="BA362" s="112">
        <f t="shared" si="363"/>
        <v>0</v>
      </c>
      <c r="BB362" s="112"/>
      <c r="BC362" s="112"/>
      <c r="BD362" s="112">
        <f t="shared" si="364"/>
        <v>0</v>
      </c>
      <c r="BE362" s="112"/>
      <c r="BF362" s="112"/>
      <c r="BG362" s="112">
        <f t="shared" si="365"/>
        <v>0</v>
      </c>
      <c r="BH362" s="112"/>
      <c r="BI362" s="112"/>
      <c r="BJ362" s="112">
        <f t="shared" si="366"/>
        <v>0</v>
      </c>
      <c r="BK362" s="112"/>
      <c r="BL362" s="302"/>
      <c r="BM362" s="308"/>
      <c r="BN362" s="310"/>
    </row>
    <row r="363" s="49" customFormat="1" ht="33.95" customHeight="1" outlineLevel="3" spans="2:66">
      <c r="B363" s="112" t="s">
        <v>792</v>
      </c>
      <c r="C363" s="113" t="s">
        <v>1565</v>
      </c>
      <c r="D363" s="49" t="s">
        <v>1566</v>
      </c>
      <c r="E363" s="112" t="s">
        <v>1567</v>
      </c>
      <c r="F363" s="112"/>
      <c r="G363" s="112" t="s">
        <v>936</v>
      </c>
      <c r="H363" s="112">
        <f>J363*L363*N363</f>
        <v>0</v>
      </c>
      <c r="I363" s="112" t="s">
        <v>1025</v>
      </c>
      <c r="J363" s="112">
        <f>AVERAGE('1-1 项目基础信息'!$H$9:$S$9)</f>
        <v>8076.06</v>
      </c>
      <c r="K363" s="112" t="s">
        <v>1026</v>
      </c>
      <c r="L363" s="295"/>
      <c r="M363" s="112" t="s">
        <v>1189</v>
      </c>
      <c r="N363" s="112">
        <f t="shared" si="353"/>
        <v>0</v>
      </c>
      <c r="O363" s="295"/>
      <c r="P363" s="295"/>
      <c r="Q363" s="295"/>
      <c r="R363" s="295"/>
      <c r="S363" s="295"/>
      <c r="T363" s="295"/>
      <c r="U363" s="295"/>
      <c r="V363" s="295"/>
      <c r="W363" s="295"/>
      <c r="X363" s="295"/>
      <c r="Y363" s="295"/>
      <c r="Z363" s="295"/>
      <c r="AA363" s="112"/>
      <c r="AB363" s="112">
        <f t="shared" si="354"/>
        <v>0</v>
      </c>
      <c r="AC363" s="112">
        <f t="shared" si="355"/>
        <v>0</v>
      </c>
      <c r="AD363" s="112"/>
      <c r="AE363" s="112"/>
      <c r="AF363" s="112">
        <f t="shared" si="356"/>
        <v>0</v>
      </c>
      <c r="AG363" s="112"/>
      <c r="AH363" s="112"/>
      <c r="AI363" s="112">
        <f t="shared" si="357"/>
        <v>0</v>
      </c>
      <c r="AJ363" s="112"/>
      <c r="AK363" s="112"/>
      <c r="AL363" s="112">
        <f t="shared" si="358"/>
        <v>0</v>
      </c>
      <c r="AM363" s="112"/>
      <c r="AN363" s="112"/>
      <c r="AO363" s="112">
        <f t="shared" si="359"/>
        <v>0</v>
      </c>
      <c r="AP363" s="112"/>
      <c r="AQ363" s="112"/>
      <c r="AR363" s="112">
        <f t="shared" si="360"/>
        <v>0</v>
      </c>
      <c r="AS363" s="112"/>
      <c r="AT363" s="112"/>
      <c r="AU363" s="112">
        <f t="shared" si="361"/>
        <v>0</v>
      </c>
      <c r="AV363" s="112"/>
      <c r="AW363" s="112"/>
      <c r="AX363" s="112">
        <f t="shared" si="362"/>
        <v>0</v>
      </c>
      <c r="AY363" s="112"/>
      <c r="AZ363" s="112"/>
      <c r="BA363" s="112">
        <f t="shared" si="363"/>
        <v>0</v>
      </c>
      <c r="BB363" s="112"/>
      <c r="BC363" s="112"/>
      <c r="BD363" s="112">
        <f t="shared" si="364"/>
        <v>0</v>
      </c>
      <c r="BE363" s="112"/>
      <c r="BF363" s="112"/>
      <c r="BG363" s="112">
        <f t="shared" si="365"/>
        <v>0</v>
      </c>
      <c r="BH363" s="112"/>
      <c r="BI363" s="112"/>
      <c r="BJ363" s="112">
        <f t="shared" si="366"/>
        <v>0</v>
      </c>
      <c r="BK363" s="112"/>
      <c r="BL363" s="302"/>
      <c r="BM363" s="308"/>
      <c r="BN363" s="310"/>
    </row>
    <row r="364" s="49" customFormat="1" ht="33.95" customHeight="1" outlineLevel="3" spans="2:66">
      <c r="B364" s="112" t="s">
        <v>792</v>
      </c>
      <c r="C364" s="113" t="s">
        <v>1568</v>
      </c>
      <c r="D364" s="49" t="s">
        <v>1569</v>
      </c>
      <c r="E364" s="112" t="s">
        <v>1570</v>
      </c>
      <c r="F364" s="112"/>
      <c r="G364" s="112" t="s">
        <v>936</v>
      </c>
      <c r="H364" s="112">
        <f>J364*L364*N364</f>
        <v>0</v>
      </c>
      <c r="I364" s="112" t="s">
        <v>1175</v>
      </c>
      <c r="J364" s="295"/>
      <c r="K364" s="112" t="s">
        <v>1389</v>
      </c>
      <c r="L364" s="295"/>
      <c r="M364" s="112" t="s">
        <v>1441</v>
      </c>
      <c r="N364" s="112">
        <f t="shared" si="353"/>
        <v>0</v>
      </c>
      <c r="O364" s="295"/>
      <c r="P364" s="313"/>
      <c r="Q364" s="313"/>
      <c r="R364" s="313"/>
      <c r="S364" s="313"/>
      <c r="T364" s="313"/>
      <c r="U364" s="313"/>
      <c r="V364" s="313"/>
      <c r="W364" s="313"/>
      <c r="X364" s="313"/>
      <c r="Y364" s="313"/>
      <c r="Z364" s="313"/>
      <c r="AA364" s="112"/>
      <c r="AB364" s="112">
        <f t="shared" si="354"/>
        <v>0</v>
      </c>
      <c r="AC364" s="112">
        <f t="shared" si="355"/>
        <v>0</v>
      </c>
      <c r="AD364" s="112"/>
      <c r="AE364" s="112"/>
      <c r="AF364" s="112">
        <f t="shared" si="356"/>
        <v>0</v>
      </c>
      <c r="AG364" s="112"/>
      <c r="AH364" s="112"/>
      <c r="AI364" s="112">
        <f t="shared" si="357"/>
        <v>0</v>
      </c>
      <c r="AJ364" s="112"/>
      <c r="AK364" s="112"/>
      <c r="AL364" s="112">
        <f t="shared" si="358"/>
        <v>0</v>
      </c>
      <c r="AM364" s="112"/>
      <c r="AN364" s="112"/>
      <c r="AO364" s="112">
        <f t="shared" si="359"/>
        <v>0</v>
      </c>
      <c r="AP364" s="112"/>
      <c r="AQ364" s="112"/>
      <c r="AR364" s="112">
        <f t="shared" si="360"/>
        <v>0</v>
      </c>
      <c r="AS364" s="112"/>
      <c r="AT364" s="112"/>
      <c r="AU364" s="112">
        <f t="shared" si="361"/>
        <v>0</v>
      </c>
      <c r="AV364" s="112"/>
      <c r="AW364" s="112"/>
      <c r="AX364" s="112">
        <f t="shared" si="362"/>
        <v>0</v>
      </c>
      <c r="AY364" s="112"/>
      <c r="AZ364" s="112"/>
      <c r="BA364" s="112">
        <f t="shared" si="363"/>
        <v>0</v>
      </c>
      <c r="BB364" s="112"/>
      <c r="BC364" s="112"/>
      <c r="BD364" s="112">
        <f t="shared" si="364"/>
        <v>0</v>
      </c>
      <c r="BE364" s="112"/>
      <c r="BF364" s="112"/>
      <c r="BG364" s="112">
        <f t="shared" si="365"/>
        <v>0</v>
      </c>
      <c r="BH364" s="112"/>
      <c r="BI364" s="112"/>
      <c r="BJ364" s="112">
        <f t="shared" si="366"/>
        <v>0</v>
      </c>
      <c r="BK364" s="112"/>
      <c r="BL364" s="302"/>
      <c r="BM364" s="308"/>
      <c r="BN364" s="310"/>
    </row>
    <row r="365" s="49" customFormat="1" ht="33.95" customHeight="1" outlineLevel="3" spans="2:66">
      <c r="B365" s="112" t="s">
        <v>787</v>
      </c>
      <c r="C365" s="113" t="s">
        <v>1571</v>
      </c>
      <c r="D365" s="49" t="s">
        <v>1572</v>
      </c>
      <c r="E365" s="112"/>
      <c r="F365" s="112"/>
      <c r="G365" s="112" t="s">
        <v>936</v>
      </c>
      <c r="H365" s="112">
        <f>SUM(H366:H370)</f>
        <v>0</v>
      </c>
      <c r="I365" s="112"/>
      <c r="J365" s="112"/>
      <c r="K365" s="112"/>
      <c r="L365" s="112"/>
      <c r="M365" s="112"/>
      <c r="N365" s="112"/>
      <c r="O365" s="112"/>
      <c r="P365" s="285"/>
      <c r="Q365" s="285"/>
      <c r="R365" s="285"/>
      <c r="S365" s="285"/>
      <c r="T365" s="285"/>
      <c r="U365" s="285"/>
      <c r="V365" s="285"/>
      <c r="W365" s="285"/>
      <c r="X365" s="285"/>
      <c r="Y365" s="285"/>
      <c r="Z365" s="285"/>
      <c r="AA365" s="285"/>
      <c r="AB365" s="112">
        <f>SUM(AB366:AB370)</f>
        <v>0</v>
      </c>
      <c r="AC365" s="112">
        <f>SUM(AC366:AC370)</f>
        <v>0</v>
      </c>
      <c r="AD365" s="112"/>
      <c r="AE365" s="112"/>
      <c r="AF365" s="112">
        <f>SUM(AF366:AF370)</f>
        <v>0</v>
      </c>
      <c r="AG365" s="112"/>
      <c r="AH365" s="112"/>
      <c r="AI365" s="112">
        <f>SUM(AI366:AI370)</f>
        <v>0</v>
      </c>
      <c r="AJ365" s="112"/>
      <c r="AK365" s="112"/>
      <c r="AL365" s="112">
        <f>SUM(AL366:AL370)</f>
        <v>0</v>
      </c>
      <c r="AM365" s="112"/>
      <c r="AN365" s="112"/>
      <c r="AO365" s="112">
        <f>SUM(AO366:AO370)</f>
        <v>0</v>
      </c>
      <c r="AP365" s="112"/>
      <c r="AQ365" s="112"/>
      <c r="AR365" s="112">
        <f>SUM(AR366:AR370)</f>
        <v>0</v>
      </c>
      <c r="AS365" s="112"/>
      <c r="AT365" s="112"/>
      <c r="AU365" s="112">
        <f>SUM(AU366:AU370)</f>
        <v>0</v>
      </c>
      <c r="AV365" s="112"/>
      <c r="AW365" s="112"/>
      <c r="AX365" s="112">
        <f>SUM(AX366:AX370)</f>
        <v>0</v>
      </c>
      <c r="AY365" s="112"/>
      <c r="AZ365" s="112"/>
      <c r="BA365" s="112">
        <f>SUM(BA366:BA370)</f>
        <v>0</v>
      </c>
      <c r="BB365" s="112"/>
      <c r="BC365" s="112"/>
      <c r="BD365" s="112">
        <f>SUM(BD366:BD370)</f>
        <v>0</v>
      </c>
      <c r="BE365" s="112"/>
      <c r="BF365" s="112"/>
      <c r="BG365" s="112">
        <f>SUM(BG366:BG370)</f>
        <v>0</v>
      </c>
      <c r="BH365" s="112"/>
      <c r="BI365" s="112"/>
      <c r="BJ365" s="112">
        <f>SUM(BJ366:BJ370)</f>
        <v>0</v>
      </c>
      <c r="BK365" s="112"/>
      <c r="BL365" s="302"/>
      <c r="BM365" s="308"/>
      <c r="BN365" s="310"/>
    </row>
    <row r="366" s="115" customFormat="1" ht="33.95" customHeight="1" outlineLevel="4" spans="2:66">
      <c r="B366" s="116" t="s">
        <v>792</v>
      </c>
      <c r="C366" s="117" t="s">
        <v>1573</v>
      </c>
      <c r="D366" s="115" t="s">
        <v>1574</v>
      </c>
      <c r="E366" s="116" t="s">
        <v>1575</v>
      </c>
      <c r="F366" s="116"/>
      <c r="G366" s="116" t="s">
        <v>936</v>
      </c>
      <c r="H366" s="116">
        <f t="shared" ref="H366:H372" si="367">J366*L366*N366</f>
        <v>0</v>
      </c>
      <c r="I366" s="116" t="s">
        <v>1576</v>
      </c>
      <c r="J366" s="295"/>
      <c r="K366" s="116" t="s">
        <v>1389</v>
      </c>
      <c r="L366" s="295"/>
      <c r="M366" s="116" t="s">
        <v>1441</v>
      </c>
      <c r="N366" s="116">
        <f t="shared" ref="N366:N372" si="368">COUNTA(O366:Z366)</f>
        <v>0</v>
      </c>
      <c r="O366" s="295"/>
      <c r="P366" s="314"/>
      <c r="Q366" s="314"/>
      <c r="R366" s="314"/>
      <c r="S366" s="314"/>
      <c r="T366" s="314"/>
      <c r="U366" s="314"/>
      <c r="V366" s="314"/>
      <c r="W366" s="314"/>
      <c r="X366" s="314"/>
      <c r="Y366" s="314"/>
      <c r="Z366" s="314"/>
      <c r="AA366" s="116"/>
      <c r="AB366" s="116">
        <f t="shared" ref="AB366:AB372" si="369">SUM(AC366,AF366,AI366,AL366,AO366,AR366,AU366,AX366,BA366,BD366,BG366,BJ366)</f>
        <v>0</v>
      </c>
      <c r="AC366" s="116">
        <f t="shared" ref="AC366:AC372" si="370">IF(O366="",0,$J366*$L366)</f>
        <v>0</v>
      </c>
      <c r="AD366" s="116"/>
      <c r="AE366" s="116"/>
      <c r="AF366" s="116">
        <f t="shared" ref="AF366:AF372" si="371">IF(P366="",0,$J366*$L366)</f>
        <v>0</v>
      </c>
      <c r="AG366" s="116"/>
      <c r="AH366" s="116"/>
      <c r="AI366" s="116">
        <f t="shared" ref="AI366:AI372" si="372">IF(Q366="",0,$J366*$L366)</f>
        <v>0</v>
      </c>
      <c r="AJ366" s="116"/>
      <c r="AK366" s="116"/>
      <c r="AL366" s="116">
        <f t="shared" ref="AL366:AL372" si="373">IF(R366="",0,$J366*$L366)</f>
        <v>0</v>
      </c>
      <c r="AM366" s="116"/>
      <c r="AN366" s="116"/>
      <c r="AO366" s="116">
        <f t="shared" ref="AO366:AO372" si="374">IF(S366="",0,$J366*$L366)</f>
        <v>0</v>
      </c>
      <c r="AP366" s="116"/>
      <c r="AQ366" s="116"/>
      <c r="AR366" s="116">
        <f t="shared" ref="AR366:AR372" si="375">IF(T366="",0,$J366*$L366)</f>
        <v>0</v>
      </c>
      <c r="AS366" s="116"/>
      <c r="AT366" s="116"/>
      <c r="AU366" s="116">
        <f t="shared" ref="AU366:AU372" si="376">IF(U366="",0,$J366*$L366)</f>
        <v>0</v>
      </c>
      <c r="AV366" s="116"/>
      <c r="AW366" s="116"/>
      <c r="AX366" s="116">
        <f t="shared" ref="AX366:AX372" si="377">IF(V366="",0,$J366*$L366)</f>
        <v>0</v>
      </c>
      <c r="AY366" s="116"/>
      <c r="AZ366" s="116"/>
      <c r="BA366" s="116">
        <f t="shared" ref="BA366:BA372" si="378">IF(W366="",0,$J366*$L366)</f>
        <v>0</v>
      </c>
      <c r="BB366" s="116"/>
      <c r="BC366" s="116"/>
      <c r="BD366" s="116">
        <f t="shared" ref="BD366:BD372" si="379">IF(X366="",0,$J366*$L366)</f>
        <v>0</v>
      </c>
      <c r="BE366" s="116"/>
      <c r="BF366" s="116"/>
      <c r="BG366" s="116">
        <f t="shared" ref="BG366:BG372" si="380">IF(Y366="",0,$J366*$L366)</f>
        <v>0</v>
      </c>
      <c r="BH366" s="116"/>
      <c r="BI366" s="116"/>
      <c r="BJ366" s="116">
        <f t="shared" ref="BJ366:BJ372" si="381">IF(Z366="",0,$J366*$L366)</f>
        <v>0</v>
      </c>
      <c r="BK366" s="116"/>
      <c r="BL366" s="303"/>
      <c r="BM366" s="308"/>
      <c r="BN366" s="311"/>
    </row>
    <row r="367" s="115" customFormat="1" ht="33.95" customHeight="1" outlineLevel="4" spans="2:66">
      <c r="B367" s="116" t="s">
        <v>792</v>
      </c>
      <c r="C367" s="117" t="s">
        <v>1577</v>
      </c>
      <c r="D367" s="115" t="s">
        <v>1578</v>
      </c>
      <c r="E367" s="116" t="s">
        <v>1579</v>
      </c>
      <c r="F367" s="116"/>
      <c r="G367" s="116" t="s">
        <v>936</v>
      </c>
      <c r="H367" s="116">
        <f t="shared" si="367"/>
        <v>0</v>
      </c>
      <c r="I367" s="116" t="s">
        <v>1576</v>
      </c>
      <c r="J367" s="295"/>
      <c r="K367" s="116" t="s">
        <v>1389</v>
      </c>
      <c r="L367" s="295"/>
      <c r="M367" s="116" t="s">
        <v>1441</v>
      </c>
      <c r="N367" s="116">
        <f t="shared" si="368"/>
        <v>0</v>
      </c>
      <c r="O367" s="295"/>
      <c r="P367" s="295"/>
      <c r="Q367" s="295"/>
      <c r="R367" s="295"/>
      <c r="S367" s="295"/>
      <c r="T367" s="295"/>
      <c r="U367" s="295"/>
      <c r="V367" s="295"/>
      <c r="W367" s="295"/>
      <c r="X367" s="295"/>
      <c r="Y367" s="295"/>
      <c r="Z367" s="295"/>
      <c r="AA367" s="116"/>
      <c r="AB367" s="116">
        <f t="shared" si="369"/>
        <v>0</v>
      </c>
      <c r="AC367" s="116">
        <f t="shared" si="370"/>
        <v>0</v>
      </c>
      <c r="AD367" s="116"/>
      <c r="AE367" s="116"/>
      <c r="AF367" s="116">
        <f t="shared" si="371"/>
        <v>0</v>
      </c>
      <c r="AG367" s="116"/>
      <c r="AH367" s="116"/>
      <c r="AI367" s="116">
        <f t="shared" si="372"/>
        <v>0</v>
      </c>
      <c r="AJ367" s="116"/>
      <c r="AK367" s="116"/>
      <c r="AL367" s="116">
        <f t="shared" si="373"/>
        <v>0</v>
      </c>
      <c r="AM367" s="116"/>
      <c r="AN367" s="116"/>
      <c r="AO367" s="116">
        <f t="shared" si="374"/>
        <v>0</v>
      </c>
      <c r="AP367" s="116"/>
      <c r="AQ367" s="116"/>
      <c r="AR367" s="116">
        <f t="shared" si="375"/>
        <v>0</v>
      </c>
      <c r="AS367" s="116"/>
      <c r="AT367" s="116"/>
      <c r="AU367" s="116">
        <f t="shared" si="376"/>
        <v>0</v>
      </c>
      <c r="AV367" s="116"/>
      <c r="AW367" s="116"/>
      <c r="AX367" s="116">
        <f t="shared" si="377"/>
        <v>0</v>
      </c>
      <c r="AY367" s="116"/>
      <c r="AZ367" s="116"/>
      <c r="BA367" s="116">
        <f t="shared" si="378"/>
        <v>0</v>
      </c>
      <c r="BB367" s="116"/>
      <c r="BC367" s="116"/>
      <c r="BD367" s="116">
        <f t="shared" si="379"/>
        <v>0</v>
      </c>
      <c r="BE367" s="116"/>
      <c r="BF367" s="116"/>
      <c r="BG367" s="116">
        <f t="shared" si="380"/>
        <v>0</v>
      </c>
      <c r="BH367" s="116"/>
      <c r="BI367" s="116"/>
      <c r="BJ367" s="116">
        <f t="shared" si="381"/>
        <v>0</v>
      </c>
      <c r="BK367" s="116"/>
      <c r="BL367" s="303"/>
      <c r="BM367" s="308"/>
      <c r="BN367" s="311"/>
    </row>
    <row r="368" s="115" customFormat="1" ht="33.95" customHeight="1" outlineLevel="4" spans="2:66">
      <c r="B368" s="116" t="s">
        <v>792</v>
      </c>
      <c r="C368" s="117" t="s">
        <v>1580</v>
      </c>
      <c r="D368" s="115" t="s">
        <v>1581</v>
      </c>
      <c r="E368" s="116" t="s">
        <v>1582</v>
      </c>
      <c r="F368" s="116"/>
      <c r="G368" s="116" t="s">
        <v>936</v>
      </c>
      <c r="H368" s="116">
        <f t="shared" si="367"/>
        <v>0</v>
      </c>
      <c r="I368" s="116" t="s">
        <v>1576</v>
      </c>
      <c r="J368" s="295"/>
      <c r="K368" s="116" t="s">
        <v>1389</v>
      </c>
      <c r="L368" s="295"/>
      <c r="M368" s="116" t="s">
        <v>1441</v>
      </c>
      <c r="N368" s="116">
        <f t="shared" si="368"/>
        <v>0</v>
      </c>
      <c r="O368" s="295"/>
      <c r="P368" s="295"/>
      <c r="Q368" s="295"/>
      <c r="R368" s="295"/>
      <c r="S368" s="295"/>
      <c r="T368" s="295"/>
      <c r="U368" s="295"/>
      <c r="V368" s="295"/>
      <c r="W368" s="295"/>
      <c r="X368" s="295"/>
      <c r="Y368" s="295"/>
      <c r="Z368" s="295"/>
      <c r="AA368" s="116"/>
      <c r="AB368" s="116">
        <f t="shared" si="369"/>
        <v>0</v>
      </c>
      <c r="AC368" s="116">
        <f t="shared" si="370"/>
        <v>0</v>
      </c>
      <c r="AD368" s="116"/>
      <c r="AE368" s="116"/>
      <c r="AF368" s="116">
        <f t="shared" si="371"/>
        <v>0</v>
      </c>
      <c r="AG368" s="116"/>
      <c r="AH368" s="116"/>
      <c r="AI368" s="116">
        <f t="shared" si="372"/>
        <v>0</v>
      </c>
      <c r="AJ368" s="116"/>
      <c r="AK368" s="116"/>
      <c r="AL368" s="116">
        <f t="shared" si="373"/>
        <v>0</v>
      </c>
      <c r="AM368" s="116"/>
      <c r="AN368" s="116"/>
      <c r="AO368" s="116">
        <f t="shared" si="374"/>
        <v>0</v>
      </c>
      <c r="AP368" s="116"/>
      <c r="AQ368" s="116"/>
      <c r="AR368" s="116">
        <f t="shared" si="375"/>
        <v>0</v>
      </c>
      <c r="AS368" s="116"/>
      <c r="AT368" s="116"/>
      <c r="AU368" s="116">
        <f t="shared" si="376"/>
        <v>0</v>
      </c>
      <c r="AV368" s="116"/>
      <c r="AW368" s="116"/>
      <c r="AX368" s="116">
        <f t="shared" si="377"/>
        <v>0</v>
      </c>
      <c r="AY368" s="116"/>
      <c r="AZ368" s="116"/>
      <c r="BA368" s="116">
        <f t="shared" si="378"/>
        <v>0</v>
      </c>
      <c r="BB368" s="116"/>
      <c r="BC368" s="116"/>
      <c r="BD368" s="116">
        <f t="shared" si="379"/>
        <v>0</v>
      </c>
      <c r="BE368" s="116"/>
      <c r="BF368" s="116"/>
      <c r="BG368" s="116">
        <f t="shared" si="380"/>
        <v>0</v>
      </c>
      <c r="BH368" s="116"/>
      <c r="BI368" s="116"/>
      <c r="BJ368" s="116">
        <f t="shared" si="381"/>
        <v>0</v>
      </c>
      <c r="BK368" s="116"/>
      <c r="BL368" s="303"/>
      <c r="BM368" s="308"/>
      <c r="BN368" s="311"/>
    </row>
    <row r="369" s="115" customFormat="1" ht="33.95" customHeight="1" outlineLevel="4" spans="2:66">
      <c r="B369" s="116" t="s">
        <v>792</v>
      </c>
      <c r="C369" s="117" t="s">
        <v>1583</v>
      </c>
      <c r="D369" s="115" t="s">
        <v>1584</v>
      </c>
      <c r="E369" s="116" t="s">
        <v>1585</v>
      </c>
      <c r="F369" s="116"/>
      <c r="G369" s="116" t="s">
        <v>936</v>
      </c>
      <c r="H369" s="116">
        <f t="shared" si="367"/>
        <v>0</v>
      </c>
      <c r="I369" s="116" t="s">
        <v>1576</v>
      </c>
      <c r="J369" s="295"/>
      <c r="K369" s="116" t="s">
        <v>1389</v>
      </c>
      <c r="L369" s="295"/>
      <c r="M369" s="116" t="s">
        <v>1441</v>
      </c>
      <c r="N369" s="116">
        <f t="shared" si="368"/>
        <v>0</v>
      </c>
      <c r="O369" s="295"/>
      <c r="P369" s="295"/>
      <c r="Q369" s="295"/>
      <c r="R369" s="295"/>
      <c r="S369" s="295"/>
      <c r="T369" s="295"/>
      <c r="U369" s="295"/>
      <c r="V369" s="295"/>
      <c r="W369" s="295"/>
      <c r="X369" s="295"/>
      <c r="Y369" s="295"/>
      <c r="Z369" s="295"/>
      <c r="AA369" s="116"/>
      <c r="AB369" s="116">
        <f t="shared" si="369"/>
        <v>0</v>
      </c>
      <c r="AC369" s="116">
        <f t="shared" si="370"/>
        <v>0</v>
      </c>
      <c r="AD369" s="116"/>
      <c r="AE369" s="116"/>
      <c r="AF369" s="116">
        <f t="shared" si="371"/>
        <v>0</v>
      </c>
      <c r="AG369" s="116"/>
      <c r="AH369" s="116"/>
      <c r="AI369" s="116">
        <f t="shared" si="372"/>
        <v>0</v>
      </c>
      <c r="AJ369" s="116"/>
      <c r="AK369" s="116"/>
      <c r="AL369" s="116">
        <f t="shared" si="373"/>
        <v>0</v>
      </c>
      <c r="AM369" s="116"/>
      <c r="AN369" s="116"/>
      <c r="AO369" s="116">
        <f t="shared" si="374"/>
        <v>0</v>
      </c>
      <c r="AP369" s="116"/>
      <c r="AQ369" s="116"/>
      <c r="AR369" s="116">
        <f t="shared" si="375"/>
        <v>0</v>
      </c>
      <c r="AS369" s="116"/>
      <c r="AT369" s="116"/>
      <c r="AU369" s="116">
        <f t="shared" si="376"/>
        <v>0</v>
      </c>
      <c r="AV369" s="116"/>
      <c r="AW369" s="116"/>
      <c r="AX369" s="116">
        <f t="shared" si="377"/>
        <v>0</v>
      </c>
      <c r="AY369" s="116"/>
      <c r="AZ369" s="116"/>
      <c r="BA369" s="116">
        <f t="shared" si="378"/>
        <v>0</v>
      </c>
      <c r="BB369" s="116"/>
      <c r="BC369" s="116"/>
      <c r="BD369" s="116">
        <f t="shared" si="379"/>
        <v>0</v>
      </c>
      <c r="BE369" s="116"/>
      <c r="BF369" s="116"/>
      <c r="BG369" s="116">
        <f t="shared" si="380"/>
        <v>0</v>
      </c>
      <c r="BH369" s="116"/>
      <c r="BI369" s="116"/>
      <c r="BJ369" s="116">
        <f t="shared" si="381"/>
        <v>0</v>
      </c>
      <c r="BK369" s="116"/>
      <c r="BL369" s="303"/>
      <c r="BM369" s="308"/>
      <c r="BN369" s="311"/>
    </row>
    <row r="370" s="115" customFormat="1" ht="33.95" customHeight="1" outlineLevel="4" spans="2:66">
      <c r="B370" s="116" t="s">
        <v>792</v>
      </c>
      <c r="C370" s="117" t="s">
        <v>1586</v>
      </c>
      <c r="D370" s="115" t="s">
        <v>1587</v>
      </c>
      <c r="E370" s="116" t="s">
        <v>1588</v>
      </c>
      <c r="F370" s="116"/>
      <c r="G370" s="116" t="s">
        <v>936</v>
      </c>
      <c r="H370" s="116">
        <f t="shared" si="367"/>
        <v>0</v>
      </c>
      <c r="I370" s="116" t="s">
        <v>1576</v>
      </c>
      <c r="J370" s="295"/>
      <c r="K370" s="116" t="s">
        <v>1389</v>
      </c>
      <c r="L370" s="295"/>
      <c r="M370" s="116" t="s">
        <v>1441</v>
      </c>
      <c r="N370" s="116">
        <f t="shared" si="368"/>
        <v>0</v>
      </c>
      <c r="O370" s="295"/>
      <c r="P370" s="295"/>
      <c r="Q370" s="295"/>
      <c r="R370" s="295"/>
      <c r="S370" s="295"/>
      <c r="T370" s="295"/>
      <c r="U370" s="295"/>
      <c r="V370" s="295"/>
      <c r="W370" s="295"/>
      <c r="X370" s="295"/>
      <c r="Y370" s="295"/>
      <c r="Z370" s="295"/>
      <c r="AA370" s="116"/>
      <c r="AB370" s="116">
        <f t="shared" si="369"/>
        <v>0</v>
      </c>
      <c r="AC370" s="116">
        <f t="shared" si="370"/>
        <v>0</v>
      </c>
      <c r="AD370" s="116"/>
      <c r="AE370" s="116"/>
      <c r="AF370" s="116">
        <f t="shared" si="371"/>
        <v>0</v>
      </c>
      <c r="AG370" s="116"/>
      <c r="AH370" s="116"/>
      <c r="AI370" s="116">
        <f t="shared" si="372"/>
        <v>0</v>
      </c>
      <c r="AJ370" s="116"/>
      <c r="AK370" s="116"/>
      <c r="AL370" s="116">
        <f t="shared" si="373"/>
        <v>0</v>
      </c>
      <c r="AM370" s="116"/>
      <c r="AN370" s="116"/>
      <c r="AO370" s="116">
        <f t="shared" si="374"/>
        <v>0</v>
      </c>
      <c r="AP370" s="116"/>
      <c r="AQ370" s="116"/>
      <c r="AR370" s="116">
        <f t="shared" si="375"/>
        <v>0</v>
      </c>
      <c r="AS370" s="116"/>
      <c r="AT370" s="116"/>
      <c r="AU370" s="116">
        <f t="shared" si="376"/>
        <v>0</v>
      </c>
      <c r="AV370" s="116"/>
      <c r="AW370" s="116"/>
      <c r="AX370" s="116">
        <f t="shared" si="377"/>
        <v>0</v>
      </c>
      <c r="AY370" s="116"/>
      <c r="AZ370" s="116"/>
      <c r="BA370" s="116">
        <f t="shared" si="378"/>
        <v>0</v>
      </c>
      <c r="BB370" s="116"/>
      <c r="BC370" s="116"/>
      <c r="BD370" s="116">
        <f t="shared" si="379"/>
        <v>0</v>
      </c>
      <c r="BE370" s="116"/>
      <c r="BF370" s="116"/>
      <c r="BG370" s="116">
        <f t="shared" si="380"/>
        <v>0</v>
      </c>
      <c r="BH370" s="116"/>
      <c r="BI370" s="116"/>
      <c r="BJ370" s="116">
        <f t="shared" si="381"/>
        <v>0</v>
      </c>
      <c r="BK370" s="116"/>
      <c r="BL370" s="303"/>
      <c r="BM370" s="308"/>
      <c r="BN370" s="311"/>
    </row>
    <row r="371" s="49" customFormat="1" ht="33.95" customHeight="1" outlineLevel="3" spans="2:66">
      <c r="B371" s="112" t="s">
        <v>792</v>
      </c>
      <c r="C371" s="113" t="s">
        <v>1589</v>
      </c>
      <c r="D371" s="49" t="s">
        <v>1590</v>
      </c>
      <c r="E371" s="112" t="s">
        <v>1591</v>
      </c>
      <c r="F371" s="112"/>
      <c r="G371" s="112" t="s">
        <v>936</v>
      </c>
      <c r="H371" s="112">
        <f t="shared" si="367"/>
        <v>0</v>
      </c>
      <c r="I371" s="112" t="s">
        <v>1175</v>
      </c>
      <c r="J371" s="295"/>
      <c r="K371" s="112" t="s">
        <v>1389</v>
      </c>
      <c r="L371" s="295"/>
      <c r="M371" s="112" t="s">
        <v>1441</v>
      </c>
      <c r="N371" s="112">
        <f t="shared" si="368"/>
        <v>0</v>
      </c>
      <c r="O371" s="295"/>
      <c r="P371" s="295"/>
      <c r="Q371" s="295"/>
      <c r="R371" s="295"/>
      <c r="S371" s="295"/>
      <c r="T371" s="295"/>
      <c r="U371" s="295"/>
      <c r="V371" s="295"/>
      <c r="W371" s="295"/>
      <c r="X371" s="295"/>
      <c r="Y371" s="295"/>
      <c r="Z371" s="295"/>
      <c r="AA371" s="112"/>
      <c r="AB371" s="112">
        <f t="shared" si="369"/>
        <v>0</v>
      </c>
      <c r="AC371" s="112">
        <f t="shared" si="370"/>
        <v>0</v>
      </c>
      <c r="AD371" s="112"/>
      <c r="AE371" s="112"/>
      <c r="AF371" s="112">
        <f t="shared" si="371"/>
        <v>0</v>
      </c>
      <c r="AG371" s="112"/>
      <c r="AH371" s="112"/>
      <c r="AI371" s="112">
        <f t="shared" si="372"/>
        <v>0</v>
      </c>
      <c r="AJ371" s="112"/>
      <c r="AK371" s="112"/>
      <c r="AL371" s="112">
        <f t="shared" si="373"/>
        <v>0</v>
      </c>
      <c r="AM371" s="112"/>
      <c r="AN371" s="112"/>
      <c r="AO371" s="112">
        <f t="shared" si="374"/>
        <v>0</v>
      </c>
      <c r="AP371" s="112"/>
      <c r="AQ371" s="112"/>
      <c r="AR371" s="112">
        <f t="shared" si="375"/>
        <v>0</v>
      </c>
      <c r="AS371" s="112"/>
      <c r="AT371" s="112"/>
      <c r="AU371" s="112">
        <f t="shared" si="376"/>
        <v>0</v>
      </c>
      <c r="AV371" s="112"/>
      <c r="AW371" s="112"/>
      <c r="AX371" s="112">
        <f t="shared" si="377"/>
        <v>0</v>
      </c>
      <c r="AY371" s="112"/>
      <c r="AZ371" s="112"/>
      <c r="BA371" s="112">
        <f t="shared" si="378"/>
        <v>0</v>
      </c>
      <c r="BB371" s="112"/>
      <c r="BC371" s="112"/>
      <c r="BD371" s="112">
        <f t="shared" si="379"/>
        <v>0</v>
      </c>
      <c r="BE371" s="112"/>
      <c r="BF371" s="112"/>
      <c r="BG371" s="112">
        <f t="shared" si="380"/>
        <v>0</v>
      </c>
      <c r="BH371" s="112"/>
      <c r="BI371" s="112"/>
      <c r="BJ371" s="112">
        <f t="shared" si="381"/>
        <v>0</v>
      </c>
      <c r="BK371" s="112"/>
      <c r="BL371" s="302"/>
      <c r="BM371" s="308"/>
      <c r="BN371" s="310"/>
    </row>
    <row r="372" s="49" customFormat="1" ht="33.95" customHeight="1" outlineLevel="3" spans="2:66">
      <c r="B372" s="112" t="s">
        <v>792</v>
      </c>
      <c r="C372" s="113" t="s">
        <v>1592</v>
      </c>
      <c r="D372" s="49" t="s">
        <v>1593</v>
      </c>
      <c r="E372" s="112" t="s">
        <v>1594</v>
      </c>
      <c r="F372" s="112"/>
      <c r="G372" s="112" t="s">
        <v>936</v>
      </c>
      <c r="H372" s="112">
        <f t="shared" si="367"/>
        <v>0</v>
      </c>
      <c r="I372" s="112" t="s">
        <v>1175</v>
      </c>
      <c r="J372" s="295"/>
      <c r="K372" s="112" t="s">
        <v>1389</v>
      </c>
      <c r="L372" s="295"/>
      <c r="M372" s="112" t="s">
        <v>1441</v>
      </c>
      <c r="N372" s="112">
        <f t="shared" si="368"/>
        <v>0</v>
      </c>
      <c r="O372" s="295"/>
      <c r="P372" s="313"/>
      <c r="Q372" s="313"/>
      <c r="R372" s="313"/>
      <c r="S372" s="313"/>
      <c r="T372" s="313"/>
      <c r="U372" s="313"/>
      <c r="V372" s="313"/>
      <c r="W372" s="313"/>
      <c r="X372" s="313"/>
      <c r="Y372" s="313"/>
      <c r="Z372" s="313"/>
      <c r="AA372" s="112"/>
      <c r="AB372" s="112">
        <f t="shared" si="369"/>
        <v>0</v>
      </c>
      <c r="AC372" s="112">
        <f t="shared" si="370"/>
        <v>0</v>
      </c>
      <c r="AD372" s="112"/>
      <c r="AE372" s="112"/>
      <c r="AF372" s="112">
        <f t="shared" si="371"/>
        <v>0</v>
      </c>
      <c r="AG372" s="112"/>
      <c r="AH372" s="112"/>
      <c r="AI372" s="112">
        <f t="shared" si="372"/>
        <v>0</v>
      </c>
      <c r="AJ372" s="112"/>
      <c r="AK372" s="112"/>
      <c r="AL372" s="112">
        <f t="shared" si="373"/>
        <v>0</v>
      </c>
      <c r="AM372" s="112"/>
      <c r="AN372" s="112"/>
      <c r="AO372" s="112">
        <f t="shared" si="374"/>
        <v>0</v>
      </c>
      <c r="AP372" s="112"/>
      <c r="AQ372" s="112"/>
      <c r="AR372" s="112">
        <f t="shared" si="375"/>
        <v>0</v>
      </c>
      <c r="AS372" s="112"/>
      <c r="AT372" s="112"/>
      <c r="AU372" s="112">
        <f t="shared" si="376"/>
        <v>0</v>
      </c>
      <c r="AV372" s="112"/>
      <c r="AW372" s="112"/>
      <c r="AX372" s="112">
        <f t="shared" si="377"/>
        <v>0</v>
      </c>
      <c r="AY372" s="112"/>
      <c r="AZ372" s="112"/>
      <c r="BA372" s="112">
        <f t="shared" si="378"/>
        <v>0</v>
      </c>
      <c r="BB372" s="112"/>
      <c r="BC372" s="112"/>
      <c r="BD372" s="112">
        <f t="shared" si="379"/>
        <v>0</v>
      </c>
      <c r="BE372" s="112"/>
      <c r="BF372" s="112"/>
      <c r="BG372" s="112">
        <f t="shared" si="380"/>
        <v>0</v>
      </c>
      <c r="BH372" s="112"/>
      <c r="BI372" s="112"/>
      <c r="BJ372" s="112">
        <f t="shared" si="381"/>
        <v>0</v>
      </c>
      <c r="BK372" s="112"/>
      <c r="BL372" s="302"/>
      <c r="BM372" s="308"/>
      <c r="BN372" s="310"/>
    </row>
    <row r="373" s="49" customFormat="1" ht="33.95" customHeight="1" outlineLevel="3" spans="2:66">
      <c r="B373" s="112" t="s">
        <v>787</v>
      </c>
      <c r="C373" s="113" t="s">
        <v>1595</v>
      </c>
      <c r="D373" s="49" t="s">
        <v>1596</v>
      </c>
      <c r="E373" s="112"/>
      <c r="F373" s="112"/>
      <c r="G373" s="112"/>
      <c r="H373" s="112">
        <f>SUM(H374:H379)</f>
        <v>0</v>
      </c>
      <c r="I373" s="112"/>
      <c r="J373" s="112"/>
      <c r="K373" s="112"/>
      <c r="L373" s="112"/>
      <c r="M373" s="112"/>
      <c r="N373" s="112"/>
      <c r="O373" s="112"/>
      <c r="P373" s="285"/>
      <c r="Q373" s="285"/>
      <c r="R373" s="285"/>
      <c r="S373" s="285"/>
      <c r="T373" s="285"/>
      <c r="U373" s="285"/>
      <c r="V373" s="285"/>
      <c r="W373" s="285"/>
      <c r="X373" s="285"/>
      <c r="Y373" s="285"/>
      <c r="Z373" s="285"/>
      <c r="AA373" s="285"/>
      <c r="AB373" s="112">
        <f>SUM(AB374:AB379)</f>
        <v>0</v>
      </c>
      <c r="AC373" s="112">
        <f>SUM(AC374:AC379)</f>
        <v>0</v>
      </c>
      <c r="AD373" s="112"/>
      <c r="AE373" s="112"/>
      <c r="AF373" s="112">
        <f>SUM(AF374:AF379)</f>
        <v>0</v>
      </c>
      <c r="AG373" s="112"/>
      <c r="AH373" s="112"/>
      <c r="AI373" s="112">
        <f>SUM(AI374:AI379)</f>
        <v>0</v>
      </c>
      <c r="AJ373" s="112"/>
      <c r="AK373" s="112"/>
      <c r="AL373" s="112">
        <f>SUM(AL374:AL379)</f>
        <v>0</v>
      </c>
      <c r="AM373" s="112"/>
      <c r="AN373" s="112"/>
      <c r="AO373" s="112">
        <f>SUM(AO374:AO379)</f>
        <v>0</v>
      </c>
      <c r="AP373" s="112"/>
      <c r="AQ373" s="112"/>
      <c r="AR373" s="112">
        <f>SUM(AR374:AR379)</f>
        <v>0</v>
      </c>
      <c r="AS373" s="112"/>
      <c r="AT373" s="112"/>
      <c r="AU373" s="112">
        <f>SUM(AU374:AU379)</f>
        <v>0</v>
      </c>
      <c r="AV373" s="112"/>
      <c r="AW373" s="112"/>
      <c r="AX373" s="112">
        <f>SUM(AX374:AX379)</f>
        <v>0</v>
      </c>
      <c r="AY373" s="112"/>
      <c r="AZ373" s="112"/>
      <c r="BA373" s="112">
        <f>SUM(BA374:BA379)</f>
        <v>0</v>
      </c>
      <c r="BB373" s="112"/>
      <c r="BC373" s="112"/>
      <c r="BD373" s="112">
        <f>SUM(BD374:BD379)</f>
        <v>0</v>
      </c>
      <c r="BE373" s="112"/>
      <c r="BF373" s="112"/>
      <c r="BG373" s="112">
        <f>SUM(BG374:BG379)</f>
        <v>0</v>
      </c>
      <c r="BH373" s="112"/>
      <c r="BI373" s="112"/>
      <c r="BJ373" s="112">
        <f>SUM(BJ374:BJ379)</f>
        <v>0</v>
      </c>
      <c r="BK373" s="112"/>
      <c r="BL373" s="302"/>
      <c r="BM373" s="308"/>
      <c r="BN373" s="310"/>
    </row>
    <row r="374" s="115" customFormat="1" ht="33.95" customHeight="1" outlineLevel="4" spans="2:66">
      <c r="B374" s="116" t="s">
        <v>792</v>
      </c>
      <c r="C374" s="117" t="s">
        <v>1597</v>
      </c>
      <c r="D374" s="115" t="s">
        <v>1598</v>
      </c>
      <c r="E374" s="116" t="s">
        <v>1599</v>
      </c>
      <c r="F374" s="116"/>
      <c r="G374" s="116" t="s">
        <v>936</v>
      </c>
      <c r="H374" s="116">
        <f t="shared" ref="H374:H379" si="382">J374*L374*N374</f>
        <v>0</v>
      </c>
      <c r="I374" s="116" t="s">
        <v>1576</v>
      </c>
      <c r="J374" s="295"/>
      <c r="K374" s="116" t="s">
        <v>1389</v>
      </c>
      <c r="L374" s="295"/>
      <c r="M374" s="116" t="s">
        <v>1441</v>
      </c>
      <c r="N374" s="116">
        <f t="shared" ref="N374:N380" si="383">COUNTA(O374:Z374)</f>
        <v>0</v>
      </c>
      <c r="O374" s="314"/>
      <c r="P374" s="314"/>
      <c r="Q374" s="314"/>
      <c r="R374" s="314"/>
      <c r="S374" s="314"/>
      <c r="T374" s="314"/>
      <c r="U374" s="314"/>
      <c r="V374" s="314"/>
      <c r="W374" s="314"/>
      <c r="X374" s="314"/>
      <c r="Y374" s="314"/>
      <c r="Z374" s="314"/>
      <c r="AA374" s="116"/>
      <c r="AB374" s="116">
        <f t="shared" ref="AB374:AB380" si="384">SUM(AC374,AF374,AI374,AL374,AO374,AR374,AU374,AX374,BA374,BD374,BG374,BJ374)</f>
        <v>0</v>
      </c>
      <c r="AC374" s="116">
        <f t="shared" ref="AC374:AC379" si="385">IF(O374="",0,$J374*$L374)</f>
        <v>0</v>
      </c>
      <c r="AD374" s="116"/>
      <c r="AE374" s="116"/>
      <c r="AF374" s="116">
        <f t="shared" ref="AF374:AF379" si="386">IF(P374="",0,$J374*$L374)</f>
        <v>0</v>
      </c>
      <c r="AG374" s="116"/>
      <c r="AH374" s="116"/>
      <c r="AI374" s="116">
        <f t="shared" ref="AI374:AI379" si="387">IF(Q374="",0,$J374*$L374)</f>
        <v>0</v>
      </c>
      <c r="AJ374" s="116"/>
      <c r="AK374" s="116"/>
      <c r="AL374" s="116">
        <f t="shared" ref="AL374:AL379" si="388">IF(R374="",0,$J374*$L374)</f>
        <v>0</v>
      </c>
      <c r="AM374" s="116"/>
      <c r="AN374" s="116"/>
      <c r="AO374" s="116">
        <f t="shared" ref="AO374:AO379" si="389">IF(S374="",0,$J374*$L374)</f>
        <v>0</v>
      </c>
      <c r="AP374" s="116"/>
      <c r="AQ374" s="116"/>
      <c r="AR374" s="116">
        <f t="shared" ref="AR374:AR379" si="390">IF(T374="",0,$J374*$L374)</f>
        <v>0</v>
      </c>
      <c r="AS374" s="116"/>
      <c r="AT374" s="116"/>
      <c r="AU374" s="116">
        <f t="shared" ref="AU374:AU379" si="391">IF(U374="",0,$J374*$L374)</f>
        <v>0</v>
      </c>
      <c r="AV374" s="116"/>
      <c r="AW374" s="116"/>
      <c r="AX374" s="116">
        <f t="shared" ref="AX374:AX379" si="392">IF(V374="",0,$J374*$L374)</f>
        <v>0</v>
      </c>
      <c r="AY374" s="116"/>
      <c r="AZ374" s="116"/>
      <c r="BA374" s="116">
        <f t="shared" ref="BA374:BA379" si="393">IF(W374="",0,$J374*$L374)</f>
        <v>0</v>
      </c>
      <c r="BB374" s="116"/>
      <c r="BC374" s="116"/>
      <c r="BD374" s="116">
        <f t="shared" ref="BD374:BD379" si="394">IF(X374="",0,$J374*$L374)</f>
        <v>0</v>
      </c>
      <c r="BE374" s="116"/>
      <c r="BF374" s="116"/>
      <c r="BG374" s="116">
        <f t="shared" ref="BG374:BG379" si="395">IF(Y374="",0,$J374*$L374)</f>
        <v>0</v>
      </c>
      <c r="BH374" s="116"/>
      <c r="BI374" s="116"/>
      <c r="BJ374" s="116">
        <f t="shared" ref="BJ374:BJ379" si="396">IF(Z374="",0,$J374*$L374)</f>
        <v>0</v>
      </c>
      <c r="BK374" s="116"/>
      <c r="BL374" s="303"/>
      <c r="BM374" s="308"/>
      <c r="BN374" s="311"/>
    </row>
    <row r="375" s="115" customFormat="1" ht="33.95" customHeight="1" outlineLevel="4" spans="2:66">
      <c r="B375" s="116" t="s">
        <v>792</v>
      </c>
      <c r="C375" s="117" t="s">
        <v>1600</v>
      </c>
      <c r="D375" s="115" t="s">
        <v>1601</v>
      </c>
      <c r="E375" s="116" t="s">
        <v>1602</v>
      </c>
      <c r="F375" s="116"/>
      <c r="G375" s="116" t="s">
        <v>936</v>
      </c>
      <c r="H375" s="116">
        <f t="shared" si="382"/>
        <v>0</v>
      </c>
      <c r="I375" s="116" t="s">
        <v>1576</v>
      </c>
      <c r="J375" s="295"/>
      <c r="K375" s="116" t="s">
        <v>1389</v>
      </c>
      <c r="L375" s="295"/>
      <c r="M375" s="116" t="s">
        <v>1441</v>
      </c>
      <c r="N375" s="116">
        <f t="shared" si="383"/>
        <v>0</v>
      </c>
      <c r="O375" s="295"/>
      <c r="P375" s="295"/>
      <c r="Q375" s="295"/>
      <c r="R375" s="295"/>
      <c r="S375" s="295"/>
      <c r="T375" s="295"/>
      <c r="U375" s="295"/>
      <c r="V375" s="295"/>
      <c r="W375" s="295"/>
      <c r="X375" s="295"/>
      <c r="Y375" s="295"/>
      <c r="Z375" s="295"/>
      <c r="AA375" s="116"/>
      <c r="AB375" s="116">
        <f t="shared" si="384"/>
        <v>0</v>
      </c>
      <c r="AC375" s="116">
        <f t="shared" si="385"/>
        <v>0</v>
      </c>
      <c r="AD375" s="116"/>
      <c r="AE375" s="116"/>
      <c r="AF375" s="116">
        <f t="shared" si="386"/>
        <v>0</v>
      </c>
      <c r="AG375" s="116"/>
      <c r="AH375" s="116"/>
      <c r="AI375" s="116">
        <f t="shared" si="387"/>
        <v>0</v>
      </c>
      <c r="AJ375" s="116"/>
      <c r="AK375" s="116"/>
      <c r="AL375" s="116">
        <f t="shared" si="388"/>
        <v>0</v>
      </c>
      <c r="AM375" s="116"/>
      <c r="AN375" s="116"/>
      <c r="AO375" s="116">
        <f t="shared" si="389"/>
        <v>0</v>
      </c>
      <c r="AP375" s="116"/>
      <c r="AQ375" s="116"/>
      <c r="AR375" s="116">
        <f t="shared" si="390"/>
        <v>0</v>
      </c>
      <c r="AS375" s="116"/>
      <c r="AT375" s="116"/>
      <c r="AU375" s="116">
        <f t="shared" si="391"/>
        <v>0</v>
      </c>
      <c r="AV375" s="116"/>
      <c r="AW375" s="116"/>
      <c r="AX375" s="116">
        <f t="shared" si="392"/>
        <v>0</v>
      </c>
      <c r="AY375" s="116"/>
      <c r="AZ375" s="116"/>
      <c r="BA375" s="116">
        <f t="shared" si="393"/>
        <v>0</v>
      </c>
      <c r="BB375" s="116"/>
      <c r="BC375" s="116"/>
      <c r="BD375" s="116">
        <f t="shared" si="394"/>
        <v>0</v>
      </c>
      <c r="BE375" s="116"/>
      <c r="BF375" s="116"/>
      <c r="BG375" s="116">
        <f t="shared" si="395"/>
        <v>0</v>
      </c>
      <c r="BH375" s="116"/>
      <c r="BI375" s="116"/>
      <c r="BJ375" s="116">
        <f t="shared" si="396"/>
        <v>0</v>
      </c>
      <c r="BK375" s="116"/>
      <c r="BL375" s="303"/>
      <c r="BM375" s="308"/>
      <c r="BN375" s="311"/>
    </row>
    <row r="376" s="115" customFormat="1" ht="33.95" customHeight="1" outlineLevel="4" spans="2:66">
      <c r="B376" s="116" t="s">
        <v>792</v>
      </c>
      <c r="C376" s="117" t="s">
        <v>1603</v>
      </c>
      <c r="D376" s="115" t="s">
        <v>1604</v>
      </c>
      <c r="E376" s="116" t="s">
        <v>1605</v>
      </c>
      <c r="F376" s="116"/>
      <c r="G376" s="116" t="s">
        <v>936</v>
      </c>
      <c r="H376" s="116">
        <f t="shared" si="382"/>
        <v>0</v>
      </c>
      <c r="I376" s="116" t="s">
        <v>1576</v>
      </c>
      <c r="J376" s="295"/>
      <c r="K376" s="116" t="s">
        <v>1389</v>
      </c>
      <c r="L376" s="295"/>
      <c r="M376" s="116" t="s">
        <v>1441</v>
      </c>
      <c r="N376" s="116">
        <f t="shared" si="383"/>
        <v>0</v>
      </c>
      <c r="O376" s="295"/>
      <c r="P376" s="295"/>
      <c r="Q376" s="295"/>
      <c r="R376" s="295"/>
      <c r="S376" s="295"/>
      <c r="T376" s="295"/>
      <c r="U376" s="295"/>
      <c r="V376" s="295"/>
      <c r="W376" s="295"/>
      <c r="X376" s="295"/>
      <c r="Y376" s="295"/>
      <c r="Z376" s="295"/>
      <c r="AA376" s="116"/>
      <c r="AB376" s="116">
        <f t="shared" si="384"/>
        <v>0</v>
      </c>
      <c r="AC376" s="116">
        <f t="shared" si="385"/>
        <v>0</v>
      </c>
      <c r="AD376" s="116"/>
      <c r="AE376" s="116"/>
      <c r="AF376" s="116">
        <f t="shared" si="386"/>
        <v>0</v>
      </c>
      <c r="AG376" s="116"/>
      <c r="AH376" s="116"/>
      <c r="AI376" s="116">
        <f t="shared" si="387"/>
        <v>0</v>
      </c>
      <c r="AJ376" s="116"/>
      <c r="AK376" s="116"/>
      <c r="AL376" s="116">
        <f t="shared" si="388"/>
        <v>0</v>
      </c>
      <c r="AM376" s="116"/>
      <c r="AN376" s="116"/>
      <c r="AO376" s="116">
        <f t="shared" si="389"/>
        <v>0</v>
      </c>
      <c r="AP376" s="116"/>
      <c r="AQ376" s="116"/>
      <c r="AR376" s="116">
        <f t="shared" si="390"/>
        <v>0</v>
      </c>
      <c r="AS376" s="116"/>
      <c r="AT376" s="116"/>
      <c r="AU376" s="116">
        <f t="shared" si="391"/>
        <v>0</v>
      </c>
      <c r="AV376" s="116"/>
      <c r="AW376" s="116"/>
      <c r="AX376" s="116">
        <f t="shared" si="392"/>
        <v>0</v>
      </c>
      <c r="AY376" s="116"/>
      <c r="AZ376" s="116"/>
      <c r="BA376" s="116">
        <f t="shared" si="393"/>
        <v>0</v>
      </c>
      <c r="BB376" s="116"/>
      <c r="BC376" s="116"/>
      <c r="BD376" s="116">
        <f t="shared" si="394"/>
        <v>0</v>
      </c>
      <c r="BE376" s="116"/>
      <c r="BF376" s="116"/>
      <c r="BG376" s="116">
        <f t="shared" si="395"/>
        <v>0</v>
      </c>
      <c r="BH376" s="116"/>
      <c r="BI376" s="116"/>
      <c r="BJ376" s="116">
        <f t="shared" si="396"/>
        <v>0</v>
      </c>
      <c r="BK376" s="116"/>
      <c r="BL376" s="303"/>
      <c r="BM376" s="308"/>
      <c r="BN376" s="311"/>
    </row>
    <row r="377" s="115" customFormat="1" ht="33.95" customHeight="1" outlineLevel="4" spans="2:66">
      <c r="B377" s="116" t="s">
        <v>792</v>
      </c>
      <c r="C377" s="117" t="s">
        <v>1606</v>
      </c>
      <c r="D377" s="115" t="s">
        <v>1607</v>
      </c>
      <c r="E377" s="116" t="s">
        <v>1608</v>
      </c>
      <c r="F377" s="116"/>
      <c r="G377" s="116" t="s">
        <v>936</v>
      </c>
      <c r="H377" s="116">
        <f t="shared" si="382"/>
        <v>0</v>
      </c>
      <c r="I377" s="116" t="s">
        <v>1576</v>
      </c>
      <c r="J377" s="295"/>
      <c r="K377" s="116" t="s">
        <v>1389</v>
      </c>
      <c r="L377" s="295"/>
      <c r="M377" s="116" t="s">
        <v>1441</v>
      </c>
      <c r="N377" s="116">
        <f t="shared" si="383"/>
        <v>0</v>
      </c>
      <c r="O377" s="295"/>
      <c r="P377" s="295"/>
      <c r="Q377" s="295"/>
      <c r="R377" s="295"/>
      <c r="S377" s="295"/>
      <c r="T377" s="295"/>
      <c r="U377" s="295"/>
      <c r="V377" s="295"/>
      <c r="W377" s="295"/>
      <c r="X377" s="295"/>
      <c r="Y377" s="295"/>
      <c r="Z377" s="295"/>
      <c r="AA377" s="116"/>
      <c r="AB377" s="116">
        <f t="shared" si="384"/>
        <v>0</v>
      </c>
      <c r="AC377" s="116">
        <f t="shared" si="385"/>
        <v>0</v>
      </c>
      <c r="AD377" s="116"/>
      <c r="AE377" s="116"/>
      <c r="AF377" s="116">
        <f t="shared" si="386"/>
        <v>0</v>
      </c>
      <c r="AG377" s="116"/>
      <c r="AH377" s="116"/>
      <c r="AI377" s="116">
        <f t="shared" si="387"/>
        <v>0</v>
      </c>
      <c r="AJ377" s="116"/>
      <c r="AK377" s="116"/>
      <c r="AL377" s="116">
        <f t="shared" si="388"/>
        <v>0</v>
      </c>
      <c r="AM377" s="116"/>
      <c r="AN377" s="116"/>
      <c r="AO377" s="116">
        <f t="shared" si="389"/>
        <v>0</v>
      </c>
      <c r="AP377" s="116"/>
      <c r="AQ377" s="116"/>
      <c r="AR377" s="116">
        <f t="shared" si="390"/>
        <v>0</v>
      </c>
      <c r="AS377" s="116"/>
      <c r="AT377" s="116"/>
      <c r="AU377" s="116">
        <f t="shared" si="391"/>
        <v>0</v>
      </c>
      <c r="AV377" s="116"/>
      <c r="AW377" s="116"/>
      <c r="AX377" s="116">
        <f t="shared" si="392"/>
        <v>0</v>
      </c>
      <c r="AY377" s="116"/>
      <c r="AZ377" s="116"/>
      <c r="BA377" s="116">
        <f t="shared" si="393"/>
        <v>0</v>
      </c>
      <c r="BB377" s="116"/>
      <c r="BC377" s="116"/>
      <c r="BD377" s="116">
        <f t="shared" si="394"/>
        <v>0</v>
      </c>
      <c r="BE377" s="116"/>
      <c r="BF377" s="116"/>
      <c r="BG377" s="116">
        <f t="shared" si="395"/>
        <v>0</v>
      </c>
      <c r="BH377" s="116"/>
      <c r="BI377" s="116"/>
      <c r="BJ377" s="116">
        <f t="shared" si="396"/>
        <v>0</v>
      </c>
      <c r="BK377" s="116"/>
      <c r="BL377" s="303"/>
      <c r="BM377" s="308"/>
      <c r="BN377" s="311"/>
    </row>
    <row r="378" s="115" customFormat="1" ht="33.95" customHeight="1" outlineLevel="4" spans="2:66">
      <c r="B378" s="116" t="s">
        <v>792</v>
      </c>
      <c r="C378" s="117" t="s">
        <v>1609</v>
      </c>
      <c r="D378" s="115" t="s">
        <v>1610</v>
      </c>
      <c r="E378" s="116" t="s">
        <v>1611</v>
      </c>
      <c r="F378" s="116"/>
      <c r="G378" s="116" t="s">
        <v>936</v>
      </c>
      <c r="H378" s="116">
        <f t="shared" si="382"/>
        <v>0</v>
      </c>
      <c r="I378" s="116" t="s">
        <v>1576</v>
      </c>
      <c r="J378" s="295"/>
      <c r="K378" s="116" t="s">
        <v>1389</v>
      </c>
      <c r="L378" s="295"/>
      <c r="M378" s="116" t="s">
        <v>1441</v>
      </c>
      <c r="N378" s="116">
        <f t="shared" si="383"/>
        <v>0</v>
      </c>
      <c r="O378" s="295"/>
      <c r="P378" s="295"/>
      <c r="Q378" s="295"/>
      <c r="R378" s="295"/>
      <c r="S378" s="295"/>
      <c r="T378" s="295"/>
      <c r="U378" s="295"/>
      <c r="V378" s="295"/>
      <c r="W378" s="295"/>
      <c r="X378" s="295"/>
      <c r="Y378" s="295"/>
      <c r="Z378" s="295"/>
      <c r="AA378" s="116"/>
      <c r="AB378" s="116">
        <f t="shared" si="384"/>
        <v>0</v>
      </c>
      <c r="AC378" s="116">
        <f t="shared" si="385"/>
        <v>0</v>
      </c>
      <c r="AD378" s="116"/>
      <c r="AE378" s="116"/>
      <c r="AF378" s="116">
        <f t="shared" si="386"/>
        <v>0</v>
      </c>
      <c r="AG378" s="116"/>
      <c r="AH378" s="116"/>
      <c r="AI378" s="116">
        <f t="shared" si="387"/>
        <v>0</v>
      </c>
      <c r="AJ378" s="116"/>
      <c r="AK378" s="116"/>
      <c r="AL378" s="116">
        <f t="shared" si="388"/>
        <v>0</v>
      </c>
      <c r="AM378" s="116"/>
      <c r="AN378" s="116"/>
      <c r="AO378" s="116">
        <f t="shared" si="389"/>
        <v>0</v>
      </c>
      <c r="AP378" s="116"/>
      <c r="AQ378" s="116"/>
      <c r="AR378" s="116">
        <f t="shared" si="390"/>
        <v>0</v>
      </c>
      <c r="AS378" s="116"/>
      <c r="AT378" s="116"/>
      <c r="AU378" s="116">
        <f t="shared" si="391"/>
        <v>0</v>
      </c>
      <c r="AV378" s="116"/>
      <c r="AW378" s="116"/>
      <c r="AX378" s="116">
        <f t="shared" si="392"/>
        <v>0</v>
      </c>
      <c r="AY378" s="116"/>
      <c r="AZ378" s="116"/>
      <c r="BA378" s="116">
        <f t="shared" si="393"/>
        <v>0</v>
      </c>
      <c r="BB378" s="116"/>
      <c r="BC378" s="116"/>
      <c r="BD378" s="116">
        <f t="shared" si="394"/>
        <v>0</v>
      </c>
      <c r="BE378" s="116"/>
      <c r="BF378" s="116"/>
      <c r="BG378" s="116">
        <f t="shared" si="395"/>
        <v>0</v>
      </c>
      <c r="BH378" s="116"/>
      <c r="BI378" s="116"/>
      <c r="BJ378" s="116">
        <f t="shared" si="396"/>
        <v>0</v>
      </c>
      <c r="BK378" s="116"/>
      <c r="BL378" s="303"/>
      <c r="BM378" s="308"/>
      <c r="BN378" s="311"/>
    </row>
    <row r="379" s="115" customFormat="1" ht="33.95" customHeight="1" outlineLevel="4" spans="2:66">
      <c r="B379" s="116" t="s">
        <v>792</v>
      </c>
      <c r="C379" s="117" t="s">
        <v>1612</v>
      </c>
      <c r="D379" s="115" t="s">
        <v>1613</v>
      </c>
      <c r="E379" s="116" t="s">
        <v>1614</v>
      </c>
      <c r="F379" s="116"/>
      <c r="G379" s="116" t="s">
        <v>936</v>
      </c>
      <c r="H379" s="116">
        <f t="shared" si="382"/>
        <v>0</v>
      </c>
      <c r="I379" s="116" t="s">
        <v>1576</v>
      </c>
      <c r="J379" s="295"/>
      <c r="K379" s="116" t="s">
        <v>1389</v>
      </c>
      <c r="L379" s="295"/>
      <c r="M379" s="116" t="s">
        <v>1441</v>
      </c>
      <c r="N379" s="116">
        <f t="shared" si="383"/>
        <v>0</v>
      </c>
      <c r="O379" s="295"/>
      <c r="P379" s="295"/>
      <c r="Q379" s="295"/>
      <c r="R379" s="295"/>
      <c r="S379" s="295"/>
      <c r="T379" s="295"/>
      <c r="U379" s="295"/>
      <c r="V379" s="295"/>
      <c r="W379" s="295"/>
      <c r="X379" s="295"/>
      <c r="Y379" s="295"/>
      <c r="Z379" s="295"/>
      <c r="AA379" s="116"/>
      <c r="AB379" s="116">
        <f t="shared" si="384"/>
        <v>0</v>
      </c>
      <c r="AC379" s="116">
        <f t="shared" si="385"/>
        <v>0</v>
      </c>
      <c r="AD379" s="116"/>
      <c r="AE379" s="116"/>
      <c r="AF379" s="116">
        <f t="shared" si="386"/>
        <v>0</v>
      </c>
      <c r="AG379" s="116"/>
      <c r="AH379" s="116"/>
      <c r="AI379" s="116">
        <f t="shared" si="387"/>
        <v>0</v>
      </c>
      <c r="AJ379" s="116"/>
      <c r="AK379" s="116"/>
      <c r="AL379" s="116">
        <f t="shared" si="388"/>
        <v>0</v>
      </c>
      <c r="AM379" s="116"/>
      <c r="AN379" s="116"/>
      <c r="AO379" s="116">
        <f t="shared" si="389"/>
        <v>0</v>
      </c>
      <c r="AP379" s="116"/>
      <c r="AQ379" s="116"/>
      <c r="AR379" s="116">
        <f t="shared" si="390"/>
        <v>0</v>
      </c>
      <c r="AS379" s="116"/>
      <c r="AT379" s="116"/>
      <c r="AU379" s="116">
        <f t="shared" si="391"/>
        <v>0</v>
      </c>
      <c r="AV379" s="116"/>
      <c r="AW379" s="116"/>
      <c r="AX379" s="116">
        <f t="shared" si="392"/>
        <v>0</v>
      </c>
      <c r="AY379" s="116"/>
      <c r="AZ379" s="116"/>
      <c r="BA379" s="116">
        <f t="shared" si="393"/>
        <v>0</v>
      </c>
      <c r="BB379" s="116"/>
      <c r="BC379" s="116"/>
      <c r="BD379" s="116">
        <f t="shared" si="394"/>
        <v>0</v>
      </c>
      <c r="BE379" s="116"/>
      <c r="BF379" s="116"/>
      <c r="BG379" s="116">
        <f t="shared" si="395"/>
        <v>0</v>
      </c>
      <c r="BH379" s="116"/>
      <c r="BI379" s="116"/>
      <c r="BJ379" s="116">
        <f t="shared" si="396"/>
        <v>0</v>
      </c>
      <c r="BK379" s="116"/>
      <c r="BL379" s="303"/>
      <c r="BM379" s="308"/>
      <c r="BN379" s="311"/>
    </row>
    <row r="380" s="49" customFormat="1" ht="33.95" customHeight="1" outlineLevel="3" spans="2:66">
      <c r="B380" s="112" t="s">
        <v>792</v>
      </c>
      <c r="C380" s="113" t="s">
        <v>1615</v>
      </c>
      <c r="D380" s="49" t="s">
        <v>1616</v>
      </c>
      <c r="E380" s="112" t="s">
        <v>1617</v>
      </c>
      <c r="F380" s="112" t="s">
        <v>1618</v>
      </c>
      <c r="G380" s="112" t="s">
        <v>936</v>
      </c>
      <c r="H380" s="112">
        <f>J380*L380</f>
        <v>0</v>
      </c>
      <c r="I380" s="112" t="s">
        <v>1235</v>
      </c>
      <c r="J380" s="112">
        <v>1</v>
      </c>
      <c r="K380" s="112" t="s">
        <v>1236</v>
      </c>
      <c r="L380" s="295">
        <f>预算主表!P89</f>
        <v>0</v>
      </c>
      <c r="M380" s="112" t="s">
        <v>1370</v>
      </c>
      <c r="N380" s="112">
        <f t="shared" si="383"/>
        <v>1</v>
      </c>
      <c r="O380" s="313" t="s">
        <v>1285</v>
      </c>
      <c r="P380" s="313"/>
      <c r="Q380" s="313"/>
      <c r="R380" s="313"/>
      <c r="S380" s="313"/>
      <c r="T380" s="313"/>
      <c r="U380" s="313"/>
      <c r="V380" s="313"/>
      <c r="W380" s="313"/>
      <c r="X380" s="313"/>
      <c r="Y380" s="313"/>
      <c r="Z380" s="313"/>
      <c r="AA380" s="112"/>
      <c r="AB380" s="112">
        <f t="shared" si="384"/>
        <v>0</v>
      </c>
      <c r="AC380" s="112">
        <f>IF(O380="√",$J380*$L380/$N380,0)</f>
        <v>0</v>
      </c>
      <c r="AD380" s="112"/>
      <c r="AE380" s="112"/>
      <c r="AF380" s="112">
        <f>IF(P380="√",$J380*$L380/$N380,0)</f>
        <v>0</v>
      </c>
      <c r="AG380" s="112"/>
      <c r="AH380" s="112"/>
      <c r="AI380" s="112">
        <f>IF(Q380="√",$J380*$L380/$N380,0)</f>
        <v>0</v>
      </c>
      <c r="AJ380" s="112"/>
      <c r="AK380" s="112"/>
      <c r="AL380" s="112">
        <f>IF(R380="√",$J380*$L380/$N380,0)</f>
        <v>0</v>
      </c>
      <c r="AM380" s="112"/>
      <c r="AN380" s="112"/>
      <c r="AO380" s="112">
        <f>IF(S380="√",$J380*$L380/$N380,0)</f>
        <v>0</v>
      </c>
      <c r="AP380" s="112"/>
      <c r="AQ380" s="112"/>
      <c r="AR380" s="112">
        <f>IF(T380="√",$J380*$L380/$N380,0)</f>
        <v>0</v>
      </c>
      <c r="AS380" s="112"/>
      <c r="AT380" s="112"/>
      <c r="AU380" s="112">
        <f>IF(U380="√",$J380*$L380/$N380,0)</f>
        <v>0</v>
      </c>
      <c r="AV380" s="112"/>
      <c r="AW380" s="112"/>
      <c r="AX380" s="112">
        <f>IF(V380="√",$J380*$L380/$N380,0)</f>
        <v>0</v>
      </c>
      <c r="AY380" s="112"/>
      <c r="AZ380" s="112"/>
      <c r="BA380" s="112">
        <f>IF(W380="√",$J380*$L380/$N380,0)</f>
        <v>0</v>
      </c>
      <c r="BB380" s="112"/>
      <c r="BC380" s="112"/>
      <c r="BD380" s="112">
        <f>IF(X380="√",$J380*$L380/$N380,0)</f>
        <v>0</v>
      </c>
      <c r="BE380" s="112"/>
      <c r="BF380" s="112"/>
      <c r="BG380" s="112">
        <f>IF(Y380="√",$J380*$L380/$N380,0)</f>
        <v>0</v>
      </c>
      <c r="BH380" s="112"/>
      <c r="BI380" s="112"/>
      <c r="BJ380" s="112">
        <f>IF(Z380="√",$J380*$L380/$N380,0)</f>
        <v>0</v>
      </c>
      <c r="BK380" s="112"/>
      <c r="BL380" s="302"/>
      <c r="BM380" s="308"/>
      <c r="BN380" s="310"/>
    </row>
    <row r="381" s="105" customFormat="1" ht="33.95" customHeight="1" outlineLevel="1" spans="2:66">
      <c r="B381" s="106" t="s">
        <v>787</v>
      </c>
      <c r="C381" s="107">
        <v>1.2</v>
      </c>
      <c r="D381" s="105" t="s">
        <v>9</v>
      </c>
      <c r="E381" s="106"/>
      <c r="F381" s="106"/>
      <c r="G381" s="106"/>
      <c r="H381" s="106">
        <f>H382+H430+H461+H486+H502+H540</f>
        <v>0</v>
      </c>
      <c r="N381" s="300"/>
      <c r="O381" s="283"/>
      <c r="P381" s="283"/>
      <c r="Q381" s="283"/>
      <c r="R381" s="283"/>
      <c r="S381" s="283"/>
      <c r="T381" s="283"/>
      <c r="U381" s="283"/>
      <c r="V381" s="283"/>
      <c r="W381" s="283"/>
      <c r="X381" s="283"/>
      <c r="Y381" s="283"/>
      <c r="Z381" s="283"/>
      <c r="AA381" s="283"/>
      <c r="AB381" s="106">
        <f>AB382+AB430+AB461+AB486+AB502+AB540</f>
        <v>0</v>
      </c>
      <c r="AC381" s="106">
        <f>AC382+AC430+AC461+AC486+AC502+AC540</f>
        <v>0</v>
      </c>
      <c r="AF381" s="106">
        <f>AF382+AF430+AF461+AF486+AF502+AF540</f>
        <v>0</v>
      </c>
      <c r="AI381" s="106">
        <f>AI382+AI430+AI461+AI486+AI502+AI540</f>
        <v>0</v>
      </c>
      <c r="AL381" s="106">
        <f>AL382+AL430+AL461+AL486+AL502+AL540</f>
        <v>0</v>
      </c>
      <c r="AO381" s="106">
        <f>AO382+AO430+AO461+AO486+AO502+AO540</f>
        <v>0</v>
      </c>
      <c r="AR381" s="106">
        <f>AR382+AR430+AR461+AR486+AR502+AR540</f>
        <v>0</v>
      </c>
      <c r="AU381" s="106">
        <f>AU382+AU430+AU461+AU486+AU502+AU540</f>
        <v>0</v>
      </c>
      <c r="AX381" s="106">
        <f>AX382+AX430+AX461+AX486+AX502+AX540</f>
        <v>0</v>
      </c>
      <c r="BA381" s="106">
        <f>BA382+BA430+BA461+BA486+BA502+BA540</f>
        <v>0</v>
      </c>
      <c r="BD381" s="106">
        <f>BD382+BD430+BD461+BD486+BD502+BD540</f>
        <v>0</v>
      </c>
      <c r="BG381" s="106">
        <f>BG382+BG430+BG461+BG486+BG502+BG540</f>
        <v>0</v>
      </c>
      <c r="BJ381" s="106">
        <f>BJ382+BJ430+BJ461+BJ486+BJ502+BJ540</f>
        <v>0</v>
      </c>
      <c r="BL381" s="300"/>
      <c r="BM381" s="308"/>
      <c r="BN381" s="283"/>
    </row>
    <row r="382" s="22" customFormat="1" ht="33.95" customHeight="1" outlineLevel="2" spans="2:66">
      <c r="B382" s="109" t="s">
        <v>787</v>
      </c>
      <c r="C382" s="110" t="s">
        <v>1619</v>
      </c>
      <c r="D382" s="22" t="s">
        <v>1620</v>
      </c>
      <c r="E382" s="109"/>
      <c r="F382" s="109"/>
      <c r="G382" s="109"/>
      <c r="H382" s="109">
        <f>H383+H399+H410+H418</f>
        <v>0</v>
      </c>
      <c r="I382" s="109"/>
      <c r="J382" s="109"/>
      <c r="K382" s="109"/>
      <c r="L382" s="109"/>
      <c r="M382" s="109"/>
      <c r="N382" s="301"/>
      <c r="O382" s="284"/>
      <c r="P382" s="284"/>
      <c r="Q382" s="284"/>
      <c r="R382" s="284"/>
      <c r="S382" s="284"/>
      <c r="T382" s="284"/>
      <c r="U382" s="284"/>
      <c r="V382" s="284"/>
      <c r="W382" s="284"/>
      <c r="X382" s="284"/>
      <c r="Y382" s="284"/>
      <c r="Z382" s="284"/>
      <c r="AA382" s="284"/>
      <c r="AB382" s="109">
        <f>AB383+AB399+AB410+AB418</f>
        <v>0</v>
      </c>
      <c r="AC382" s="109">
        <f>AC383+AC399+AC410+AC418</f>
        <v>0</v>
      </c>
      <c r="AD382" s="109"/>
      <c r="AE382" s="109"/>
      <c r="AF382" s="109">
        <f>AF383+AF399+AF410+AF418</f>
        <v>0</v>
      </c>
      <c r="AG382" s="109"/>
      <c r="AH382" s="109"/>
      <c r="AI382" s="109">
        <f>AI383+AI399+AI410+AI418</f>
        <v>0</v>
      </c>
      <c r="AJ382" s="109"/>
      <c r="AK382" s="109"/>
      <c r="AL382" s="109">
        <f>AL383+AL399+AL410+AL418</f>
        <v>0</v>
      </c>
      <c r="AM382" s="109"/>
      <c r="AN382" s="109"/>
      <c r="AO382" s="109">
        <f>AO383+AO399+AO410+AO418</f>
        <v>0</v>
      </c>
      <c r="AP382" s="109"/>
      <c r="AQ382" s="109"/>
      <c r="AR382" s="109">
        <f>AR383+AR399+AR410+AR418</f>
        <v>0</v>
      </c>
      <c r="AS382" s="109"/>
      <c r="AT382" s="109"/>
      <c r="AU382" s="109">
        <f>AU383+AU399+AU410+AU418</f>
        <v>0</v>
      </c>
      <c r="AV382" s="109"/>
      <c r="AW382" s="109"/>
      <c r="AX382" s="109">
        <f>AX383+AX399+AX410+AX418</f>
        <v>0</v>
      </c>
      <c r="AY382" s="109"/>
      <c r="AZ382" s="109"/>
      <c r="BA382" s="109">
        <f>BA383+BA399+BA410+BA418</f>
        <v>0</v>
      </c>
      <c r="BB382" s="109"/>
      <c r="BC382" s="109"/>
      <c r="BD382" s="109">
        <f>BD383+BD399+BD410+BD418</f>
        <v>0</v>
      </c>
      <c r="BE382" s="109"/>
      <c r="BF382" s="109"/>
      <c r="BG382" s="109">
        <f>BG383+BG399+BG410+BG418</f>
        <v>0</v>
      </c>
      <c r="BH382" s="109"/>
      <c r="BI382" s="109"/>
      <c r="BJ382" s="109">
        <f>BJ383+BJ399+BJ410+BJ418</f>
        <v>0</v>
      </c>
      <c r="BK382" s="109"/>
      <c r="BL382" s="301"/>
      <c r="BM382" s="308"/>
      <c r="BN382" s="309"/>
    </row>
    <row r="383" s="49" customFormat="1" ht="33.95" customHeight="1" outlineLevel="3" spans="2:66">
      <c r="B383" s="112" t="s">
        <v>787</v>
      </c>
      <c r="C383" s="113" t="s">
        <v>1621</v>
      </c>
      <c r="D383" s="49" t="s">
        <v>1622</v>
      </c>
      <c r="E383" s="112"/>
      <c r="F383" s="112"/>
      <c r="G383" s="112"/>
      <c r="H383" s="112">
        <f>SUM(H384:H398)</f>
        <v>0</v>
      </c>
      <c r="I383" s="112"/>
      <c r="J383" s="112"/>
      <c r="K383" s="112"/>
      <c r="L383" s="112"/>
      <c r="M383" s="112"/>
      <c r="N383" s="302"/>
      <c r="O383" s="285"/>
      <c r="P383" s="285"/>
      <c r="Q383" s="285"/>
      <c r="R383" s="285"/>
      <c r="S383" s="285"/>
      <c r="T383" s="285"/>
      <c r="U383" s="285"/>
      <c r="V383" s="285"/>
      <c r="W383" s="285"/>
      <c r="X383" s="285"/>
      <c r="Y383" s="285"/>
      <c r="Z383" s="285"/>
      <c r="AA383" s="285"/>
      <c r="AB383" s="112">
        <f>SUM(AB384:AB398)</f>
        <v>0</v>
      </c>
      <c r="AC383" s="112">
        <f>SUM(AC384:AC398)</f>
        <v>0</v>
      </c>
      <c r="AD383" s="112"/>
      <c r="AE383" s="112"/>
      <c r="AF383" s="112">
        <f>SUM(AF384:AF398)</f>
        <v>0</v>
      </c>
      <c r="AG383" s="112"/>
      <c r="AH383" s="112"/>
      <c r="AI383" s="112">
        <f>SUM(AI384:AI398)</f>
        <v>0</v>
      </c>
      <c r="AJ383" s="112"/>
      <c r="AK383" s="112"/>
      <c r="AL383" s="112">
        <f>SUM(AL384:AL398)</f>
        <v>0</v>
      </c>
      <c r="AM383" s="112"/>
      <c r="AN383" s="112"/>
      <c r="AO383" s="112">
        <f>SUM(AO384:AO398)</f>
        <v>0</v>
      </c>
      <c r="AP383" s="112"/>
      <c r="AQ383" s="112"/>
      <c r="AR383" s="112">
        <f>SUM(AR384:AR398)</f>
        <v>0</v>
      </c>
      <c r="AS383" s="112"/>
      <c r="AT383" s="112"/>
      <c r="AU383" s="112">
        <f>SUM(AU384:AU398)</f>
        <v>0</v>
      </c>
      <c r="AV383" s="112"/>
      <c r="AW383" s="112"/>
      <c r="AX383" s="112">
        <f>SUM(AX384:AX398)</f>
        <v>0</v>
      </c>
      <c r="AY383" s="112"/>
      <c r="AZ383" s="112"/>
      <c r="BA383" s="112">
        <f>SUM(BA384:BA398)</f>
        <v>0</v>
      </c>
      <c r="BB383" s="112"/>
      <c r="BC383" s="112"/>
      <c r="BD383" s="112">
        <f>SUM(BD384:BD398)</f>
        <v>0</v>
      </c>
      <c r="BE383" s="112"/>
      <c r="BF383" s="112"/>
      <c r="BG383" s="112">
        <f>SUM(BG384:BG398)</f>
        <v>0</v>
      </c>
      <c r="BH383" s="112"/>
      <c r="BI383" s="112"/>
      <c r="BJ383" s="112">
        <f>SUM(BJ384:BJ398)</f>
        <v>0</v>
      </c>
      <c r="BK383" s="112"/>
      <c r="BL383" s="302"/>
      <c r="BM383" s="308"/>
      <c r="BN383" s="310"/>
    </row>
    <row r="384" s="115" customFormat="1" ht="33.95" customHeight="1" outlineLevel="5" spans="2:66">
      <c r="B384" s="116" t="s">
        <v>792</v>
      </c>
      <c r="C384" s="117" t="s">
        <v>1623</v>
      </c>
      <c r="D384" s="115" t="s">
        <v>1624</v>
      </c>
      <c r="E384" s="116" t="s">
        <v>1625</v>
      </c>
      <c r="F384" s="116" t="s">
        <v>1618</v>
      </c>
      <c r="G384" s="116" t="s">
        <v>936</v>
      </c>
      <c r="H384" s="116">
        <f t="shared" ref="H384:H398" si="397">J384*L384</f>
        <v>0</v>
      </c>
      <c r="I384" s="116" t="s">
        <v>1235</v>
      </c>
      <c r="J384" s="295">
        <f>预算主表!P77/2000</f>
        <v>0</v>
      </c>
      <c r="K384" s="116" t="s">
        <v>1626</v>
      </c>
      <c r="L384" s="116">
        <v>2000</v>
      </c>
      <c r="M384" s="116" t="s">
        <v>1627</v>
      </c>
      <c r="N384" s="116">
        <f t="shared" ref="N384:N398" si="398">COUNTA(O384:Z384)</f>
        <v>1</v>
      </c>
      <c r="O384" s="314" t="s">
        <v>1285</v>
      </c>
      <c r="P384" s="314"/>
      <c r="Q384" s="314"/>
      <c r="R384" s="314"/>
      <c r="S384" s="314"/>
      <c r="T384" s="314"/>
      <c r="U384" s="314"/>
      <c r="V384" s="314"/>
      <c r="W384" s="314"/>
      <c r="X384" s="314"/>
      <c r="Y384" s="314"/>
      <c r="Z384" s="314"/>
      <c r="AA384" s="116"/>
      <c r="AB384" s="116">
        <f t="shared" ref="AB384:AB398" si="399">SUM(AC384,AF384,AI384,AL384,AO384,AR384,AU384,AX384,BA384,BD384,BG384,BJ384)</f>
        <v>0</v>
      </c>
      <c r="AC384" s="116">
        <f t="shared" ref="AC384:AC398" si="400">IF(O384="√",$J384*$L384/$N384,0)</f>
        <v>0</v>
      </c>
      <c r="AD384" s="116"/>
      <c r="AE384" s="116"/>
      <c r="AF384" s="116">
        <f t="shared" ref="AF384:AF398" si="401">IF(P384="√",$J384*$L384/$N384,0)</f>
        <v>0</v>
      </c>
      <c r="AG384" s="116"/>
      <c r="AH384" s="116"/>
      <c r="AI384" s="116">
        <f t="shared" ref="AI384:AI398" si="402">IF(Q384="√",$J384*$L384/$N384,0)</f>
        <v>0</v>
      </c>
      <c r="AJ384" s="116"/>
      <c r="AK384" s="116"/>
      <c r="AL384" s="116">
        <f t="shared" ref="AL384:AL398" si="403">IF(R384="√",$J384*$L384/$N384,0)</f>
        <v>0</v>
      </c>
      <c r="AM384" s="116"/>
      <c r="AN384" s="116"/>
      <c r="AO384" s="116">
        <f t="shared" ref="AO384:AO398" si="404">IF(S384="√",$J384*$L384/$N384,0)</f>
        <v>0</v>
      </c>
      <c r="AP384" s="116"/>
      <c r="AQ384" s="116"/>
      <c r="AR384" s="116">
        <f t="shared" ref="AR384:AR398" si="405">IF(T384="√",$J384*$L384/$N384,0)</f>
        <v>0</v>
      </c>
      <c r="AS384" s="116"/>
      <c r="AT384" s="116"/>
      <c r="AU384" s="116">
        <f t="shared" ref="AU384:AU398" si="406">IF(U384="√",$J384*$L384/$N384,0)</f>
        <v>0</v>
      </c>
      <c r="AV384" s="116"/>
      <c r="AW384" s="116"/>
      <c r="AX384" s="116">
        <f t="shared" ref="AX384:AX398" si="407">IF(V384="√",$J384*$L384/$N384,0)</f>
        <v>0</v>
      </c>
      <c r="AY384" s="116"/>
      <c r="AZ384" s="116"/>
      <c r="BA384" s="116">
        <f t="shared" ref="BA384:BA398" si="408">IF(W384="√",$J384*$L384/$N384,0)</f>
        <v>0</v>
      </c>
      <c r="BB384" s="116"/>
      <c r="BC384" s="116"/>
      <c r="BD384" s="116">
        <f t="shared" ref="BD384:BD398" si="409">IF(X384="√",$J384*$L384/$N384,0)</f>
        <v>0</v>
      </c>
      <c r="BE384" s="116"/>
      <c r="BF384" s="116"/>
      <c r="BG384" s="116">
        <f t="shared" ref="BG384:BG398" si="410">IF(Y384="√",$J384*$L384/$N384,0)</f>
        <v>0</v>
      </c>
      <c r="BH384" s="116"/>
      <c r="BI384" s="116"/>
      <c r="BJ384" s="116">
        <f t="shared" ref="BJ384:BJ398" si="411">IF(Z384="√",$J384*$L384/$N384,0)</f>
        <v>0</v>
      </c>
      <c r="BK384" s="116"/>
      <c r="BL384" s="303"/>
      <c r="BM384" s="308"/>
      <c r="BN384" s="311"/>
    </row>
    <row r="385" s="115" customFormat="1" ht="33.95" customHeight="1" outlineLevel="5" spans="2:66">
      <c r="B385" s="116" t="s">
        <v>792</v>
      </c>
      <c r="C385" s="117" t="s">
        <v>1628</v>
      </c>
      <c r="D385" s="115" t="s">
        <v>1629</v>
      </c>
      <c r="E385" s="116" t="s">
        <v>1630</v>
      </c>
      <c r="F385" s="116" t="s">
        <v>1618</v>
      </c>
      <c r="G385" s="116" t="s">
        <v>936</v>
      </c>
      <c r="H385" s="116">
        <f t="shared" si="397"/>
        <v>0</v>
      </c>
      <c r="I385" s="116" t="s">
        <v>1235</v>
      </c>
      <c r="J385" s="295"/>
      <c r="K385" s="116" t="s">
        <v>1626</v>
      </c>
      <c r="L385" s="116">
        <v>165</v>
      </c>
      <c r="M385" s="116" t="s">
        <v>1627</v>
      </c>
      <c r="N385" s="116">
        <f t="shared" si="398"/>
        <v>0</v>
      </c>
      <c r="O385" s="295"/>
      <c r="P385" s="295"/>
      <c r="Q385" s="295"/>
      <c r="R385" s="295"/>
      <c r="S385" s="295"/>
      <c r="T385" s="295"/>
      <c r="U385" s="295"/>
      <c r="V385" s="295"/>
      <c r="W385" s="295"/>
      <c r="X385" s="295"/>
      <c r="Y385" s="295"/>
      <c r="Z385" s="295"/>
      <c r="AA385" s="116"/>
      <c r="AB385" s="116">
        <f t="shared" si="399"/>
        <v>0</v>
      </c>
      <c r="AC385" s="116">
        <f t="shared" si="400"/>
        <v>0</v>
      </c>
      <c r="AD385" s="116"/>
      <c r="AE385" s="116"/>
      <c r="AF385" s="116">
        <f t="shared" si="401"/>
        <v>0</v>
      </c>
      <c r="AG385" s="116"/>
      <c r="AH385" s="116"/>
      <c r="AI385" s="116">
        <f t="shared" si="402"/>
        <v>0</v>
      </c>
      <c r="AJ385" s="116"/>
      <c r="AK385" s="116"/>
      <c r="AL385" s="116">
        <f t="shared" si="403"/>
        <v>0</v>
      </c>
      <c r="AM385" s="116"/>
      <c r="AN385" s="116"/>
      <c r="AO385" s="116">
        <f t="shared" si="404"/>
        <v>0</v>
      </c>
      <c r="AP385" s="116"/>
      <c r="AQ385" s="116"/>
      <c r="AR385" s="116">
        <f t="shared" si="405"/>
        <v>0</v>
      </c>
      <c r="AS385" s="116"/>
      <c r="AT385" s="116"/>
      <c r="AU385" s="116">
        <f t="shared" si="406"/>
        <v>0</v>
      </c>
      <c r="AV385" s="116"/>
      <c r="AW385" s="116"/>
      <c r="AX385" s="116">
        <f t="shared" si="407"/>
        <v>0</v>
      </c>
      <c r="AY385" s="116"/>
      <c r="AZ385" s="116"/>
      <c r="BA385" s="116">
        <f t="shared" si="408"/>
        <v>0</v>
      </c>
      <c r="BB385" s="116"/>
      <c r="BC385" s="116"/>
      <c r="BD385" s="116">
        <f t="shared" si="409"/>
        <v>0</v>
      </c>
      <c r="BE385" s="116"/>
      <c r="BF385" s="116"/>
      <c r="BG385" s="116">
        <f t="shared" si="410"/>
        <v>0</v>
      </c>
      <c r="BH385" s="116"/>
      <c r="BI385" s="116"/>
      <c r="BJ385" s="116">
        <f t="shared" si="411"/>
        <v>0</v>
      </c>
      <c r="BK385" s="116"/>
      <c r="BL385" s="303"/>
      <c r="BM385" s="308"/>
      <c r="BN385" s="311"/>
    </row>
    <row r="386" s="115" customFormat="1" ht="33.95" customHeight="1" outlineLevel="5" spans="2:66">
      <c r="B386" s="116" t="s">
        <v>792</v>
      </c>
      <c r="C386" s="117" t="s">
        <v>1631</v>
      </c>
      <c r="D386" s="115" t="s">
        <v>1632</v>
      </c>
      <c r="E386" s="116" t="s">
        <v>1633</v>
      </c>
      <c r="F386" s="116" t="s">
        <v>1618</v>
      </c>
      <c r="G386" s="116" t="s">
        <v>936</v>
      </c>
      <c r="H386" s="116">
        <f t="shared" si="397"/>
        <v>0</v>
      </c>
      <c r="I386" s="116" t="s">
        <v>1235</v>
      </c>
      <c r="J386" s="295"/>
      <c r="K386" s="116" t="s">
        <v>1626</v>
      </c>
      <c r="L386" s="116">
        <v>540</v>
      </c>
      <c r="M386" s="116" t="s">
        <v>1627</v>
      </c>
      <c r="N386" s="116">
        <f t="shared" si="398"/>
        <v>0</v>
      </c>
      <c r="O386" s="295"/>
      <c r="P386" s="295"/>
      <c r="Q386" s="295"/>
      <c r="R386" s="295"/>
      <c r="S386" s="295"/>
      <c r="T386" s="295"/>
      <c r="U386" s="295"/>
      <c r="V386" s="295"/>
      <c r="W386" s="295"/>
      <c r="X386" s="295"/>
      <c r="Y386" s="295"/>
      <c r="Z386" s="295"/>
      <c r="AA386" s="116"/>
      <c r="AB386" s="116">
        <f t="shared" si="399"/>
        <v>0</v>
      </c>
      <c r="AC386" s="116">
        <f t="shared" si="400"/>
        <v>0</v>
      </c>
      <c r="AD386" s="116"/>
      <c r="AE386" s="116"/>
      <c r="AF386" s="116">
        <f t="shared" si="401"/>
        <v>0</v>
      </c>
      <c r="AG386" s="116"/>
      <c r="AH386" s="116"/>
      <c r="AI386" s="116">
        <f t="shared" si="402"/>
        <v>0</v>
      </c>
      <c r="AJ386" s="116"/>
      <c r="AK386" s="116"/>
      <c r="AL386" s="116">
        <f t="shared" si="403"/>
        <v>0</v>
      </c>
      <c r="AM386" s="116"/>
      <c r="AN386" s="116"/>
      <c r="AO386" s="116">
        <f t="shared" si="404"/>
        <v>0</v>
      </c>
      <c r="AP386" s="116"/>
      <c r="AQ386" s="116"/>
      <c r="AR386" s="116">
        <f t="shared" si="405"/>
        <v>0</v>
      </c>
      <c r="AS386" s="116"/>
      <c r="AT386" s="116"/>
      <c r="AU386" s="116">
        <f t="shared" si="406"/>
        <v>0</v>
      </c>
      <c r="AV386" s="116"/>
      <c r="AW386" s="116"/>
      <c r="AX386" s="116">
        <f t="shared" si="407"/>
        <v>0</v>
      </c>
      <c r="AY386" s="116"/>
      <c r="AZ386" s="116"/>
      <c r="BA386" s="116">
        <f t="shared" si="408"/>
        <v>0</v>
      </c>
      <c r="BB386" s="116"/>
      <c r="BC386" s="116"/>
      <c r="BD386" s="116">
        <f t="shared" si="409"/>
        <v>0</v>
      </c>
      <c r="BE386" s="116"/>
      <c r="BF386" s="116"/>
      <c r="BG386" s="116">
        <f t="shared" si="410"/>
        <v>0</v>
      </c>
      <c r="BH386" s="116"/>
      <c r="BI386" s="116"/>
      <c r="BJ386" s="116">
        <f t="shared" si="411"/>
        <v>0</v>
      </c>
      <c r="BK386" s="116"/>
      <c r="BL386" s="303"/>
      <c r="BM386" s="308"/>
      <c r="BN386" s="311"/>
    </row>
    <row r="387" s="115" customFormat="1" ht="33.95" customHeight="1" outlineLevel="5" spans="2:66">
      <c r="B387" s="116" t="s">
        <v>792</v>
      </c>
      <c r="C387" s="117" t="s">
        <v>1634</v>
      </c>
      <c r="D387" s="115" t="s">
        <v>1635</v>
      </c>
      <c r="E387" s="116" t="s">
        <v>1636</v>
      </c>
      <c r="F387" s="116" t="s">
        <v>1618</v>
      </c>
      <c r="G387" s="116" t="s">
        <v>936</v>
      </c>
      <c r="H387" s="116">
        <f t="shared" si="397"/>
        <v>0</v>
      </c>
      <c r="I387" s="116" t="s">
        <v>1235</v>
      </c>
      <c r="J387" s="295"/>
      <c r="K387" s="116" t="s">
        <v>1626</v>
      </c>
      <c r="L387" s="116">
        <v>930</v>
      </c>
      <c r="M387" s="116" t="s">
        <v>1627</v>
      </c>
      <c r="N387" s="116">
        <f t="shared" si="398"/>
        <v>0</v>
      </c>
      <c r="O387" s="295"/>
      <c r="P387" s="295"/>
      <c r="Q387" s="295"/>
      <c r="R387" s="295"/>
      <c r="S387" s="295"/>
      <c r="T387" s="295"/>
      <c r="U387" s="295"/>
      <c r="V387" s="295"/>
      <c r="W387" s="295"/>
      <c r="X387" s="295"/>
      <c r="Y387" s="295"/>
      <c r="Z387" s="295"/>
      <c r="AA387" s="116"/>
      <c r="AB387" s="116">
        <f t="shared" si="399"/>
        <v>0</v>
      </c>
      <c r="AC387" s="116">
        <f t="shared" si="400"/>
        <v>0</v>
      </c>
      <c r="AD387" s="116"/>
      <c r="AE387" s="116"/>
      <c r="AF387" s="116">
        <f t="shared" si="401"/>
        <v>0</v>
      </c>
      <c r="AG387" s="116"/>
      <c r="AH387" s="116"/>
      <c r="AI387" s="116">
        <f t="shared" si="402"/>
        <v>0</v>
      </c>
      <c r="AJ387" s="116"/>
      <c r="AK387" s="116"/>
      <c r="AL387" s="116">
        <f t="shared" si="403"/>
        <v>0</v>
      </c>
      <c r="AM387" s="116"/>
      <c r="AN387" s="116"/>
      <c r="AO387" s="116">
        <f t="shared" si="404"/>
        <v>0</v>
      </c>
      <c r="AP387" s="116"/>
      <c r="AQ387" s="116"/>
      <c r="AR387" s="116">
        <f t="shared" si="405"/>
        <v>0</v>
      </c>
      <c r="AS387" s="116"/>
      <c r="AT387" s="116"/>
      <c r="AU387" s="116">
        <f t="shared" si="406"/>
        <v>0</v>
      </c>
      <c r="AV387" s="116"/>
      <c r="AW387" s="116"/>
      <c r="AX387" s="116">
        <f t="shared" si="407"/>
        <v>0</v>
      </c>
      <c r="AY387" s="116"/>
      <c r="AZ387" s="116"/>
      <c r="BA387" s="116">
        <f t="shared" si="408"/>
        <v>0</v>
      </c>
      <c r="BB387" s="116"/>
      <c r="BC387" s="116"/>
      <c r="BD387" s="116">
        <f t="shared" si="409"/>
        <v>0</v>
      </c>
      <c r="BE387" s="116"/>
      <c r="BF387" s="116"/>
      <c r="BG387" s="116">
        <f t="shared" si="410"/>
        <v>0</v>
      </c>
      <c r="BH387" s="116"/>
      <c r="BI387" s="116"/>
      <c r="BJ387" s="116">
        <f t="shared" si="411"/>
        <v>0</v>
      </c>
      <c r="BK387" s="116"/>
      <c r="BL387" s="303"/>
      <c r="BM387" s="308"/>
      <c r="BN387" s="311"/>
    </row>
    <row r="388" s="115" customFormat="1" ht="33.95" customHeight="1" outlineLevel="5" spans="2:66">
      <c r="B388" s="116" t="s">
        <v>792</v>
      </c>
      <c r="C388" s="117" t="s">
        <v>1637</v>
      </c>
      <c r="D388" s="115" t="s">
        <v>1638</v>
      </c>
      <c r="E388" s="116" t="s">
        <v>1639</v>
      </c>
      <c r="F388" s="116" t="s">
        <v>1618</v>
      </c>
      <c r="G388" s="116" t="s">
        <v>936</v>
      </c>
      <c r="H388" s="116">
        <f t="shared" si="397"/>
        <v>0</v>
      </c>
      <c r="I388" s="116" t="s">
        <v>1235</v>
      </c>
      <c r="J388" s="295"/>
      <c r="K388" s="116" t="s">
        <v>1626</v>
      </c>
      <c r="L388" s="116">
        <v>230</v>
      </c>
      <c r="M388" s="116" t="s">
        <v>1627</v>
      </c>
      <c r="N388" s="116">
        <f t="shared" si="398"/>
        <v>0</v>
      </c>
      <c r="O388" s="295"/>
      <c r="P388" s="295"/>
      <c r="Q388" s="295"/>
      <c r="R388" s="295"/>
      <c r="S388" s="295"/>
      <c r="T388" s="295"/>
      <c r="U388" s="295"/>
      <c r="V388" s="295"/>
      <c r="W388" s="295"/>
      <c r="X388" s="295"/>
      <c r="Y388" s="295"/>
      <c r="Z388" s="295"/>
      <c r="AA388" s="116"/>
      <c r="AB388" s="116">
        <f t="shared" si="399"/>
        <v>0</v>
      </c>
      <c r="AC388" s="116">
        <f t="shared" si="400"/>
        <v>0</v>
      </c>
      <c r="AD388" s="116"/>
      <c r="AE388" s="116"/>
      <c r="AF388" s="116">
        <f t="shared" si="401"/>
        <v>0</v>
      </c>
      <c r="AG388" s="116"/>
      <c r="AH388" s="116"/>
      <c r="AI388" s="116">
        <f t="shared" si="402"/>
        <v>0</v>
      </c>
      <c r="AJ388" s="116"/>
      <c r="AK388" s="116"/>
      <c r="AL388" s="116">
        <f t="shared" si="403"/>
        <v>0</v>
      </c>
      <c r="AM388" s="116"/>
      <c r="AN388" s="116"/>
      <c r="AO388" s="116">
        <f t="shared" si="404"/>
        <v>0</v>
      </c>
      <c r="AP388" s="116"/>
      <c r="AQ388" s="116"/>
      <c r="AR388" s="116">
        <f t="shared" si="405"/>
        <v>0</v>
      </c>
      <c r="AS388" s="116"/>
      <c r="AT388" s="116"/>
      <c r="AU388" s="116">
        <f t="shared" si="406"/>
        <v>0</v>
      </c>
      <c r="AV388" s="116"/>
      <c r="AW388" s="116"/>
      <c r="AX388" s="116">
        <f t="shared" si="407"/>
        <v>0</v>
      </c>
      <c r="AY388" s="116"/>
      <c r="AZ388" s="116"/>
      <c r="BA388" s="116">
        <f t="shared" si="408"/>
        <v>0</v>
      </c>
      <c r="BB388" s="116"/>
      <c r="BC388" s="116"/>
      <c r="BD388" s="116">
        <f t="shared" si="409"/>
        <v>0</v>
      </c>
      <c r="BE388" s="116"/>
      <c r="BF388" s="116"/>
      <c r="BG388" s="116">
        <f t="shared" si="410"/>
        <v>0</v>
      </c>
      <c r="BH388" s="116"/>
      <c r="BI388" s="116"/>
      <c r="BJ388" s="116">
        <f t="shared" si="411"/>
        <v>0</v>
      </c>
      <c r="BK388" s="116"/>
      <c r="BL388" s="303"/>
      <c r="BM388" s="308"/>
      <c r="BN388" s="311"/>
    </row>
    <row r="389" s="115" customFormat="1" ht="33.95" customHeight="1" outlineLevel="5" spans="2:66">
      <c r="B389" s="116" t="s">
        <v>792</v>
      </c>
      <c r="C389" s="117" t="s">
        <v>1640</v>
      </c>
      <c r="D389" s="115" t="s">
        <v>1641</v>
      </c>
      <c r="E389" s="116" t="s">
        <v>1642</v>
      </c>
      <c r="F389" s="116" t="s">
        <v>1618</v>
      </c>
      <c r="G389" s="116" t="s">
        <v>936</v>
      </c>
      <c r="H389" s="116">
        <f t="shared" si="397"/>
        <v>0</v>
      </c>
      <c r="I389" s="116" t="s">
        <v>1235</v>
      </c>
      <c r="J389" s="295"/>
      <c r="K389" s="116" t="s">
        <v>1626</v>
      </c>
      <c r="L389" s="116">
        <v>500</v>
      </c>
      <c r="M389" s="116" t="s">
        <v>1627</v>
      </c>
      <c r="N389" s="116">
        <f t="shared" si="398"/>
        <v>0</v>
      </c>
      <c r="O389" s="295"/>
      <c r="P389" s="295"/>
      <c r="Q389" s="295"/>
      <c r="R389" s="295"/>
      <c r="S389" s="295"/>
      <c r="T389" s="295"/>
      <c r="U389" s="295"/>
      <c r="V389" s="295"/>
      <c r="W389" s="295"/>
      <c r="X389" s="295"/>
      <c r="Y389" s="295"/>
      <c r="Z389" s="295"/>
      <c r="AA389" s="116"/>
      <c r="AB389" s="116">
        <f t="shared" si="399"/>
        <v>0</v>
      </c>
      <c r="AC389" s="116">
        <f t="shared" si="400"/>
        <v>0</v>
      </c>
      <c r="AD389" s="116"/>
      <c r="AE389" s="116"/>
      <c r="AF389" s="116">
        <f t="shared" si="401"/>
        <v>0</v>
      </c>
      <c r="AG389" s="116"/>
      <c r="AH389" s="116"/>
      <c r="AI389" s="116">
        <f t="shared" si="402"/>
        <v>0</v>
      </c>
      <c r="AJ389" s="116"/>
      <c r="AK389" s="116"/>
      <c r="AL389" s="116">
        <f t="shared" si="403"/>
        <v>0</v>
      </c>
      <c r="AM389" s="116"/>
      <c r="AN389" s="116"/>
      <c r="AO389" s="116">
        <f t="shared" si="404"/>
        <v>0</v>
      </c>
      <c r="AP389" s="116"/>
      <c r="AQ389" s="116"/>
      <c r="AR389" s="116">
        <f t="shared" si="405"/>
        <v>0</v>
      </c>
      <c r="AS389" s="116"/>
      <c r="AT389" s="116"/>
      <c r="AU389" s="116">
        <f t="shared" si="406"/>
        <v>0</v>
      </c>
      <c r="AV389" s="116"/>
      <c r="AW389" s="116"/>
      <c r="AX389" s="116">
        <f t="shared" si="407"/>
        <v>0</v>
      </c>
      <c r="AY389" s="116"/>
      <c r="AZ389" s="116"/>
      <c r="BA389" s="116">
        <f t="shared" si="408"/>
        <v>0</v>
      </c>
      <c r="BB389" s="116"/>
      <c r="BC389" s="116"/>
      <c r="BD389" s="116">
        <f t="shared" si="409"/>
        <v>0</v>
      </c>
      <c r="BE389" s="116"/>
      <c r="BF389" s="116"/>
      <c r="BG389" s="116">
        <f t="shared" si="410"/>
        <v>0</v>
      </c>
      <c r="BH389" s="116"/>
      <c r="BI389" s="116"/>
      <c r="BJ389" s="116">
        <f t="shared" si="411"/>
        <v>0</v>
      </c>
      <c r="BK389" s="116"/>
      <c r="BL389" s="303"/>
      <c r="BM389" s="308"/>
      <c r="BN389" s="311"/>
    </row>
    <row r="390" s="115" customFormat="1" ht="33.95" customHeight="1" outlineLevel="5" spans="2:66">
      <c r="B390" s="116" t="s">
        <v>792</v>
      </c>
      <c r="C390" s="117" t="s">
        <v>1643</v>
      </c>
      <c r="D390" s="115" t="s">
        <v>1644</v>
      </c>
      <c r="E390" s="116" t="s">
        <v>1639</v>
      </c>
      <c r="F390" s="116" t="s">
        <v>1618</v>
      </c>
      <c r="G390" s="116" t="s">
        <v>936</v>
      </c>
      <c r="H390" s="116">
        <f t="shared" si="397"/>
        <v>0</v>
      </c>
      <c r="I390" s="116" t="s">
        <v>1235</v>
      </c>
      <c r="J390" s="295"/>
      <c r="K390" s="116" t="s">
        <v>1626</v>
      </c>
      <c r="L390" s="116">
        <v>150</v>
      </c>
      <c r="M390" s="116" t="s">
        <v>1627</v>
      </c>
      <c r="N390" s="116">
        <f t="shared" si="398"/>
        <v>0</v>
      </c>
      <c r="O390" s="295"/>
      <c r="P390" s="295"/>
      <c r="Q390" s="295"/>
      <c r="R390" s="295"/>
      <c r="S390" s="295"/>
      <c r="T390" s="295"/>
      <c r="U390" s="295"/>
      <c r="V390" s="295"/>
      <c r="W390" s="295"/>
      <c r="X390" s="295"/>
      <c r="Y390" s="295"/>
      <c r="Z390" s="295"/>
      <c r="AA390" s="116"/>
      <c r="AB390" s="116">
        <f t="shared" si="399"/>
        <v>0</v>
      </c>
      <c r="AC390" s="116">
        <f t="shared" si="400"/>
        <v>0</v>
      </c>
      <c r="AD390" s="116"/>
      <c r="AE390" s="116"/>
      <c r="AF390" s="116">
        <f t="shared" si="401"/>
        <v>0</v>
      </c>
      <c r="AG390" s="116"/>
      <c r="AH390" s="116"/>
      <c r="AI390" s="116">
        <f t="shared" si="402"/>
        <v>0</v>
      </c>
      <c r="AJ390" s="116"/>
      <c r="AK390" s="116"/>
      <c r="AL390" s="116">
        <f t="shared" si="403"/>
        <v>0</v>
      </c>
      <c r="AM390" s="116"/>
      <c r="AN390" s="116"/>
      <c r="AO390" s="116">
        <f t="shared" si="404"/>
        <v>0</v>
      </c>
      <c r="AP390" s="116"/>
      <c r="AQ390" s="116"/>
      <c r="AR390" s="116">
        <f t="shared" si="405"/>
        <v>0</v>
      </c>
      <c r="AS390" s="116"/>
      <c r="AT390" s="116"/>
      <c r="AU390" s="116">
        <f t="shared" si="406"/>
        <v>0</v>
      </c>
      <c r="AV390" s="116"/>
      <c r="AW390" s="116"/>
      <c r="AX390" s="116">
        <f t="shared" si="407"/>
        <v>0</v>
      </c>
      <c r="AY390" s="116"/>
      <c r="AZ390" s="116"/>
      <c r="BA390" s="116">
        <f t="shared" si="408"/>
        <v>0</v>
      </c>
      <c r="BB390" s="116"/>
      <c r="BC390" s="116"/>
      <c r="BD390" s="116">
        <f t="shared" si="409"/>
        <v>0</v>
      </c>
      <c r="BE390" s="116"/>
      <c r="BF390" s="116"/>
      <c r="BG390" s="116">
        <f t="shared" si="410"/>
        <v>0</v>
      </c>
      <c r="BH390" s="116"/>
      <c r="BI390" s="116"/>
      <c r="BJ390" s="116">
        <f t="shared" si="411"/>
        <v>0</v>
      </c>
      <c r="BK390" s="116"/>
      <c r="BL390" s="303"/>
      <c r="BM390" s="308"/>
      <c r="BN390" s="311"/>
    </row>
    <row r="391" s="115" customFormat="1" ht="33.95" customHeight="1" outlineLevel="5" spans="2:66">
      <c r="B391" s="116" t="s">
        <v>792</v>
      </c>
      <c r="C391" s="117" t="s">
        <v>1645</v>
      </c>
      <c r="D391" s="115" t="s">
        <v>1646</v>
      </c>
      <c r="E391" s="116" t="s">
        <v>1647</v>
      </c>
      <c r="F391" s="116" t="s">
        <v>1618</v>
      </c>
      <c r="G391" s="116" t="s">
        <v>936</v>
      </c>
      <c r="H391" s="116">
        <f t="shared" si="397"/>
        <v>0</v>
      </c>
      <c r="I391" s="116" t="s">
        <v>1235</v>
      </c>
      <c r="J391" s="295"/>
      <c r="K391" s="116" t="s">
        <v>1626</v>
      </c>
      <c r="L391" s="116">
        <f>SUMIFS('附表1-数据库'!$D$2:$D$22,'附表1-数据库'!$B$2:$B$22,$D391,'附表1-数据库'!$C$2:$C$22,'1-1 项目基础信息'!$D$13)</f>
        <v>0</v>
      </c>
      <c r="M391" s="116" t="s">
        <v>1627</v>
      </c>
      <c r="N391" s="116">
        <f t="shared" si="398"/>
        <v>0</v>
      </c>
      <c r="O391" s="295"/>
      <c r="P391" s="295"/>
      <c r="Q391" s="295"/>
      <c r="R391" s="295"/>
      <c r="S391" s="295"/>
      <c r="T391" s="295"/>
      <c r="U391" s="295"/>
      <c r="V391" s="295"/>
      <c r="W391" s="295"/>
      <c r="X391" s="295"/>
      <c r="Y391" s="295"/>
      <c r="Z391" s="295"/>
      <c r="AA391" s="116"/>
      <c r="AB391" s="116">
        <f t="shared" si="399"/>
        <v>0</v>
      </c>
      <c r="AC391" s="116">
        <f t="shared" si="400"/>
        <v>0</v>
      </c>
      <c r="AD391" s="116"/>
      <c r="AE391" s="116"/>
      <c r="AF391" s="116">
        <f t="shared" si="401"/>
        <v>0</v>
      </c>
      <c r="AG391" s="116"/>
      <c r="AH391" s="116"/>
      <c r="AI391" s="116">
        <f t="shared" si="402"/>
        <v>0</v>
      </c>
      <c r="AJ391" s="116"/>
      <c r="AK391" s="116"/>
      <c r="AL391" s="116">
        <f t="shared" si="403"/>
        <v>0</v>
      </c>
      <c r="AM391" s="116"/>
      <c r="AN391" s="116"/>
      <c r="AO391" s="116">
        <f t="shared" si="404"/>
        <v>0</v>
      </c>
      <c r="AP391" s="116"/>
      <c r="AQ391" s="116"/>
      <c r="AR391" s="116">
        <f t="shared" si="405"/>
        <v>0</v>
      </c>
      <c r="AS391" s="116"/>
      <c r="AT391" s="116"/>
      <c r="AU391" s="116">
        <f t="shared" si="406"/>
        <v>0</v>
      </c>
      <c r="AV391" s="116"/>
      <c r="AW391" s="116"/>
      <c r="AX391" s="116">
        <f t="shared" si="407"/>
        <v>0</v>
      </c>
      <c r="AY391" s="116"/>
      <c r="AZ391" s="116"/>
      <c r="BA391" s="116">
        <f t="shared" si="408"/>
        <v>0</v>
      </c>
      <c r="BB391" s="116"/>
      <c r="BC391" s="116"/>
      <c r="BD391" s="116">
        <f t="shared" si="409"/>
        <v>0</v>
      </c>
      <c r="BE391" s="116"/>
      <c r="BF391" s="116"/>
      <c r="BG391" s="116">
        <f t="shared" si="410"/>
        <v>0</v>
      </c>
      <c r="BH391" s="116"/>
      <c r="BI391" s="116"/>
      <c r="BJ391" s="116">
        <f t="shared" si="411"/>
        <v>0</v>
      </c>
      <c r="BK391" s="116"/>
      <c r="BL391" s="303"/>
      <c r="BM391" s="308"/>
      <c r="BN391" s="311"/>
    </row>
    <row r="392" s="115" customFormat="1" ht="33.95" customHeight="1" outlineLevel="5" spans="2:66">
      <c r="B392" s="116" t="s">
        <v>792</v>
      </c>
      <c r="C392" s="117" t="s">
        <v>1648</v>
      </c>
      <c r="D392" s="115" t="s">
        <v>1649</v>
      </c>
      <c r="E392" s="116" t="s">
        <v>1650</v>
      </c>
      <c r="F392" s="116" t="s">
        <v>1618</v>
      </c>
      <c r="G392" s="116" t="s">
        <v>936</v>
      </c>
      <c r="H392" s="116">
        <f t="shared" si="397"/>
        <v>0</v>
      </c>
      <c r="I392" s="116" t="s">
        <v>1235</v>
      </c>
      <c r="J392" s="295"/>
      <c r="K392" s="116" t="s">
        <v>1626</v>
      </c>
      <c r="L392" s="116">
        <f>SUMIFS('附表1-数据库'!$D$2:$D$22,'附表1-数据库'!$B$2:$B$22,$D392,'附表1-数据库'!$C$2:$C$22,'1-1 项目基础信息'!$D$13)</f>
        <v>0</v>
      </c>
      <c r="M392" s="116" t="s">
        <v>1627</v>
      </c>
      <c r="N392" s="116">
        <f t="shared" si="398"/>
        <v>0</v>
      </c>
      <c r="O392" s="295"/>
      <c r="P392" s="295"/>
      <c r="Q392" s="295"/>
      <c r="R392" s="295"/>
      <c r="S392" s="295"/>
      <c r="T392" s="295"/>
      <c r="U392" s="295"/>
      <c r="V392" s="295"/>
      <c r="W392" s="295"/>
      <c r="X392" s="295"/>
      <c r="Y392" s="295"/>
      <c r="Z392" s="295"/>
      <c r="AA392" s="116"/>
      <c r="AB392" s="116">
        <f t="shared" si="399"/>
        <v>0</v>
      </c>
      <c r="AC392" s="116">
        <f t="shared" si="400"/>
        <v>0</v>
      </c>
      <c r="AD392" s="116"/>
      <c r="AE392" s="116"/>
      <c r="AF392" s="116">
        <f t="shared" si="401"/>
        <v>0</v>
      </c>
      <c r="AG392" s="116"/>
      <c r="AH392" s="116"/>
      <c r="AI392" s="116">
        <f t="shared" si="402"/>
        <v>0</v>
      </c>
      <c r="AJ392" s="116"/>
      <c r="AK392" s="116"/>
      <c r="AL392" s="116">
        <f t="shared" si="403"/>
        <v>0</v>
      </c>
      <c r="AM392" s="116"/>
      <c r="AN392" s="116"/>
      <c r="AO392" s="116">
        <f t="shared" si="404"/>
        <v>0</v>
      </c>
      <c r="AP392" s="116"/>
      <c r="AQ392" s="116"/>
      <c r="AR392" s="116">
        <f t="shared" si="405"/>
        <v>0</v>
      </c>
      <c r="AS392" s="116"/>
      <c r="AT392" s="116"/>
      <c r="AU392" s="116">
        <f t="shared" si="406"/>
        <v>0</v>
      </c>
      <c r="AV392" s="116"/>
      <c r="AW392" s="116"/>
      <c r="AX392" s="116">
        <f t="shared" si="407"/>
        <v>0</v>
      </c>
      <c r="AY392" s="116"/>
      <c r="AZ392" s="116"/>
      <c r="BA392" s="116">
        <f t="shared" si="408"/>
        <v>0</v>
      </c>
      <c r="BB392" s="116"/>
      <c r="BC392" s="116"/>
      <c r="BD392" s="116">
        <f t="shared" si="409"/>
        <v>0</v>
      </c>
      <c r="BE392" s="116"/>
      <c r="BF392" s="116"/>
      <c r="BG392" s="116">
        <f t="shared" si="410"/>
        <v>0</v>
      </c>
      <c r="BH392" s="116"/>
      <c r="BI392" s="116"/>
      <c r="BJ392" s="116">
        <f t="shared" si="411"/>
        <v>0</v>
      </c>
      <c r="BK392" s="116"/>
      <c r="BL392" s="303"/>
      <c r="BM392" s="308"/>
      <c r="BN392" s="311"/>
    </row>
    <row r="393" s="115" customFormat="1" ht="33.95" customHeight="1" outlineLevel="5" spans="2:66">
      <c r="B393" s="116" t="s">
        <v>792</v>
      </c>
      <c r="C393" s="117" t="s">
        <v>1651</v>
      </c>
      <c r="D393" s="115" t="s">
        <v>1652</v>
      </c>
      <c r="E393" s="116" t="s">
        <v>1633</v>
      </c>
      <c r="F393" s="116" t="s">
        <v>1618</v>
      </c>
      <c r="G393" s="116" t="s">
        <v>936</v>
      </c>
      <c r="H393" s="116">
        <f t="shared" si="397"/>
        <v>0</v>
      </c>
      <c r="I393" s="116" t="s">
        <v>1235</v>
      </c>
      <c r="J393" s="295"/>
      <c r="K393" s="116" t="s">
        <v>1626</v>
      </c>
      <c r="L393" s="116">
        <f>SUMIFS('附表1-数据库'!$D$2:$D$22,'附表1-数据库'!$B$2:$B$22,$D393,'附表1-数据库'!$C$2:$C$22,'1-1 项目基础信息'!$D$13)</f>
        <v>0</v>
      </c>
      <c r="M393" s="116" t="s">
        <v>1627</v>
      </c>
      <c r="N393" s="116">
        <f t="shared" si="398"/>
        <v>0</v>
      </c>
      <c r="O393" s="295"/>
      <c r="P393" s="295"/>
      <c r="Q393" s="295"/>
      <c r="R393" s="295"/>
      <c r="S393" s="295"/>
      <c r="T393" s="295"/>
      <c r="U393" s="295"/>
      <c r="V393" s="295"/>
      <c r="W393" s="295"/>
      <c r="X393" s="295"/>
      <c r="Y393" s="295"/>
      <c r="Z393" s="295"/>
      <c r="AA393" s="116"/>
      <c r="AB393" s="116">
        <f t="shared" si="399"/>
        <v>0</v>
      </c>
      <c r="AC393" s="116">
        <f t="shared" si="400"/>
        <v>0</v>
      </c>
      <c r="AD393" s="116"/>
      <c r="AE393" s="116"/>
      <c r="AF393" s="116">
        <f t="shared" si="401"/>
        <v>0</v>
      </c>
      <c r="AG393" s="116"/>
      <c r="AH393" s="116"/>
      <c r="AI393" s="116">
        <f t="shared" si="402"/>
        <v>0</v>
      </c>
      <c r="AJ393" s="116"/>
      <c r="AK393" s="116"/>
      <c r="AL393" s="116">
        <f t="shared" si="403"/>
        <v>0</v>
      </c>
      <c r="AM393" s="116"/>
      <c r="AN393" s="116"/>
      <c r="AO393" s="116">
        <f t="shared" si="404"/>
        <v>0</v>
      </c>
      <c r="AP393" s="116"/>
      <c r="AQ393" s="116"/>
      <c r="AR393" s="116">
        <f t="shared" si="405"/>
        <v>0</v>
      </c>
      <c r="AS393" s="116"/>
      <c r="AT393" s="116"/>
      <c r="AU393" s="116">
        <f t="shared" si="406"/>
        <v>0</v>
      </c>
      <c r="AV393" s="116"/>
      <c r="AW393" s="116"/>
      <c r="AX393" s="116">
        <f t="shared" si="407"/>
        <v>0</v>
      </c>
      <c r="AY393" s="116"/>
      <c r="AZ393" s="116"/>
      <c r="BA393" s="116">
        <f t="shared" si="408"/>
        <v>0</v>
      </c>
      <c r="BB393" s="116"/>
      <c r="BC393" s="116"/>
      <c r="BD393" s="116">
        <f t="shared" si="409"/>
        <v>0</v>
      </c>
      <c r="BE393" s="116"/>
      <c r="BF393" s="116"/>
      <c r="BG393" s="116">
        <f t="shared" si="410"/>
        <v>0</v>
      </c>
      <c r="BH393" s="116"/>
      <c r="BI393" s="116"/>
      <c r="BJ393" s="116">
        <f t="shared" si="411"/>
        <v>0</v>
      </c>
      <c r="BK393" s="116"/>
      <c r="BL393" s="303"/>
      <c r="BM393" s="308"/>
      <c r="BN393" s="311"/>
    </row>
    <row r="394" s="115" customFormat="1" ht="33.95" customHeight="1" outlineLevel="5" spans="2:66">
      <c r="B394" s="116" t="s">
        <v>792</v>
      </c>
      <c r="C394" s="117" t="s">
        <v>1653</v>
      </c>
      <c r="D394" s="115" t="s">
        <v>1654</v>
      </c>
      <c r="E394" s="116" t="s">
        <v>1636</v>
      </c>
      <c r="F394" s="116" t="s">
        <v>1618</v>
      </c>
      <c r="G394" s="116" t="s">
        <v>936</v>
      </c>
      <c r="H394" s="116">
        <f t="shared" si="397"/>
        <v>0</v>
      </c>
      <c r="I394" s="116" t="s">
        <v>1235</v>
      </c>
      <c r="J394" s="295"/>
      <c r="K394" s="116" t="s">
        <v>1626</v>
      </c>
      <c r="L394" s="116">
        <f>SUMIFS('附表1-数据库'!$D$2:$D$22,'附表1-数据库'!$B$2:$B$22,$D394,'附表1-数据库'!$C$2:$C$22,'1-1 项目基础信息'!$D$13)</f>
        <v>0</v>
      </c>
      <c r="M394" s="116" t="s">
        <v>1627</v>
      </c>
      <c r="N394" s="116">
        <f t="shared" si="398"/>
        <v>0</v>
      </c>
      <c r="O394" s="295"/>
      <c r="P394" s="295"/>
      <c r="Q394" s="295"/>
      <c r="R394" s="295"/>
      <c r="S394" s="295"/>
      <c r="T394" s="295"/>
      <c r="U394" s="295"/>
      <c r="V394" s="295"/>
      <c r="W394" s="295"/>
      <c r="X394" s="295"/>
      <c r="Y394" s="295"/>
      <c r="Z394" s="295"/>
      <c r="AA394" s="116"/>
      <c r="AB394" s="116">
        <f t="shared" si="399"/>
        <v>0</v>
      </c>
      <c r="AC394" s="116">
        <f t="shared" si="400"/>
        <v>0</v>
      </c>
      <c r="AD394" s="116"/>
      <c r="AE394" s="116"/>
      <c r="AF394" s="116">
        <f t="shared" si="401"/>
        <v>0</v>
      </c>
      <c r="AG394" s="116"/>
      <c r="AH394" s="116"/>
      <c r="AI394" s="116">
        <f t="shared" si="402"/>
        <v>0</v>
      </c>
      <c r="AJ394" s="116"/>
      <c r="AK394" s="116"/>
      <c r="AL394" s="116">
        <f t="shared" si="403"/>
        <v>0</v>
      </c>
      <c r="AM394" s="116"/>
      <c r="AN394" s="116"/>
      <c r="AO394" s="116">
        <f t="shared" si="404"/>
        <v>0</v>
      </c>
      <c r="AP394" s="116"/>
      <c r="AQ394" s="116"/>
      <c r="AR394" s="116">
        <f t="shared" si="405"/>
        <v>0</v>
      </c>
      <c r="AS394" s="116"/>
      <c r="AT394" s="116"/>
      <c r="AU394" s="116">
        <f t="shared" si="406"/>
        <v>0</v>
      </c>
      <c r="AV394" s="116"/>
      <c r="AW394" s="116"/>
      <c r="AX394" s="116">
        <f t="shared" si="407"/>
        <v>0</v>
      </c>
      <c r="AY394" s="116"/>
      <c r="AZ394" s="116"/>
      <c r="BA394" s="116">
        <f t="shared" si="408"/>
        <v>0</v>
      </c>
      <c r="BB394" s="116"/>
      <c r="BC394" s="116"/>
      <c r="BD394" s="116">
        <f t="shared" si="409"/>
        <v>0</v>
      </c>
      <c r="BE394" s="116"/>
      <c r="BF394" s="116"/>
      <c r="BG394" s="116">
        <f t="shared" si="410"/>
        <v>0</v>
      </c>
      <c r="BH394" s="116"/>
      <c r="BI394" s="116"/>
      <c r="BJ394" s="116">
        <f t="shared" si="411"/>
        <v>0</v>
      </c>
      <c r="BK394" s="116"/>
      <c r="BL394" s="303"/>
      <c r="BM394" s="308"/>
      <c r="BN394" s="311"/>
    </row>
    <row r="395" s="115" customFormat="1" ht="33.95" customHeight="1" outlineLevel="5" spans="2:66">
      <c r="B395" s="116" t="s">
        <v>792</v>
      </c>
      <c r="C395" s="117" t="s">
        <v>1655</v>
      </c>
      <c r="D395" s="115" t="s">
        <v>1656</v>
      </c>
      <c r="E395" s="116" t="s">
        <v>1639</v>
      </c>
      <c r="F395" s="116" t="s">
        <v>1618</v>
      </c>
      <c r="G395" s="116" t="s">
        <v>936</v>
      </c>
      <c r="H395" s="116">
        <f t="shared" si="397"/>
        <v>0</v>
      </c>
      <c r="I395" s="116" t="s">
        <v>1235</v>
      </c>
      <c r="J395" s="295"/>
      <c r="K395" s="116" t="s">
        <v>1626</v>
      </c>
      <c r="L395" s="116">
        <f>SUMIFS('附表1-数据库'!$D$2:$D$22,'附表1-数据库'!$B$2:$B$22,$D395,'附表1-数据库'!$C$2:$C$22,'1-1 项目基础信息'!$D$13)</f>
        <v>0</v>
      </c>
      <c r="M395" s="116" t="s">
        <v>1627</v>
      </c>
      <c r="N395" s="116">
        <f t="shared" si="398"/>
        <v>0</v>
      </c>
      <c r="O395" s="295"/>
      <c r="P395" s="295"/>
      <c r="Q395" s="295"/>
      <c r="R395" s="295"/>
      <c r="S395" s="295"/>
      <c r="T395" s="295"/>
      <c r="U395" s="295"/>
      <c r="V395" s="295"/>
      <c r="W395" s="295"/>
      <c r="X395" s="295"/>
      <c r="Y395" s="295"/>
      <c r="Z395" s="295"/>
      <c r="AA395" s="116"/>
      <c r="AB395" s="116">
        <f t="shared" si="399"/>
        <v>0</v>
      </c>
      <c r="AC395" s="116">
        <f t="shared" si="400"/>
        <v>0</v>
      </c>
      <c r="AD395" s="116"/>
      <c r="AE395" s="116"/>
      <c r="AF395" s="116">
        <f t="shared" si="401"/>
        <v>0</v>
      </c>
      <c r="AG395" s="116"/>
      <c r="AH395" s="116"/>
      <c r="AI395" s="116">
        <f t="shared" si="402"/>
        <v>0</v>
      </c>
      <c r="AJ395" s="116"/>
      <c r="AK395" s="116"/>
      <c r="AL395" s="116">
        <f t="shared" si="403"/>
        <v>0</v>
      </c>
      <c r="AM395" s="116"/>
      <c r="AN395" s="116"/>
      <c r="AO395" s="116">
        <f t="shared" si="404"/>
        <v>0</v>
      </c>
      <c r="AP395" s="116"/>
      <c r="AQ395" s="116"/>
      <c r="AR395" s="116">
        <f t="shared" si="405"/>
        <v>0</v>
      </c>
      <c r="AS395" s="116"/>
      <c r="AT395" s="116"/>
      <c r="AU395" s="116">
        <f t="shared" si="406"/>
        <v>0</v>
      </c>
      <c r="AV395" s="116"/>
      <c r="AW395" s="116"/>
      <c r="AX395" s="116">
        <f t="shared" si="407"/>
        <v>0</v>
      </c>
      <c r="AY395" s="116"/>
      <c r="AZ395" s="116"/>
      <c r="BA395" s="116">
        <f t="shared" si="408"/>
        <v>0</v>
      </c>
      <c r="BB395" s="116"/>
      <c r="BC395" s="116"/>
      <c r="BD395" s="116">
        <f t="shared" si="409"/>
        <v>0</v>
      </c>
      <c r="BE395" s="116"/>
      <c r="BF395" s="116"/>
      <c r="BG395" s="116">
        <f t="shared" si="410"/>
        <v>0</v>
      </c>
      <c r="BH395" s="116"/>
      <c r="BI395" s="116"/>
      <c r="BJ395" s="116">
        <f t="shared" si="411"/>
        <v>0</v>
      </c>
      <c r="BK395" s="116"/>
      <c r="BL395" s="303"/>
      <c r="BM395" s="308"/>
      <c r="BN395" s="311"/>
    </row>
    <row r="396" s="115" customFormat="1" ht="33.95" customHeight="1" outlineLevel="5" spans="2:66">
      <c r="B396" s="116" t="s">
        <v>792</v>
      </c>
      <c r="C396" s="117" t="s">
        <v>1657</v>
      </c>
      <c r="D396" s="115" t="s">
        <v>1658</v>
      </c>
      <c r="E396" s="116" t="s">
        <v>1642</v>
      </c>
      <c r="F396" s="116" t="s">
        <v>1618</v>
      </c>
      <c r="G396" s="116" t="s">
        <v>936</v>
      </c>
      <c r="H396" s="116">
        <f t="shared" si="397"/>
        <v>0</v>
      </c>
      <c r="I396" s="116" t="s">
        <v>1235</v>
      </c>
      <c r="J396" s="295"/>
      <c r="K396" s="116" t="s">
        <v>1626</v>
      </c>
      <c r="L396" s="116">
        <f>SUMIFS('附表1-数据库'!$D$2:$D$22,'附表1-数据库'!$B$2:$B$22,$D396,'附表1-数据库'!$C$2:$C$22,'1-1 项目基础信息'!$D$13)</f>
        <v>0</v>
      </c>
      <c r="M396" s="116" t="s">
        <v>1627</v>
      </c>
      <c r="N396" s="116">
        <f t="shared" si="398"/>
        <v>0</v>
      </c>
      <c r="O396" s="295"/>
      <c r="P396" s="295"/>
      <c r="Q396" s="295"/>
      <c r="R396" s="295"/>
      <c r="S396" s="295"/>
      <c r="T396" s="295"/>
      <c r="U396" s="295"/>
      <c r="V396" s="295"/>
      <c r="W396" s="295"/>
      <c r="X396" s="295"/>
      <c r="Y396" s="295"/>
      <c r="Z396" s="295"/>
      <c r="AA396" s="116"/>
      <c r="AB396" s="116">
        <f t="shared" si="399"/>
        <v>0</v>
      </c>
      <c r="AC396" s="116">
        <f t="shared" si="400"/>
        <v>0</v>
      </c>
      <c r="AD396" s="116"/>
      <c r="AE396" s="116"/>
      <c r="AF396" s="116">
        <f t="shared" si="401"/>
        <v>0</v>
      </c>
      <c r="AG396" s="116"/>
      <c r="AH396" s="116"/>
      <c r="AI396" s="116">
        <f t="shared" si="402"/>
        <v>0</v>
      </c>
      <c r="AJ396" s="116"/>
      <c r="AK396" s="116"/>
      <c r="AL396" s="116">
        <f t="shared" si="403"/>
        <v>0</v>
      </c>
      <c r="AM396" s="116"/>
      <c r="AN396" s="116"/>
      <c r="AO396" s="116">
        <f t="shared" si="404"/>
        <v>0</v>
      </c>
      <c r="AP396" s="116"/>
      <c r="AQ396" s="116"/>
      <c r="AR396" s="116">
        <f t="shared" si="405"/>
        <v>0</v>
      </c>
      <c r="AS396" s="116"/>
      <c r="AT396" s="116"/>
      <c r="AU396" s="116">
        <f t="shared" si="406"/>
        <v>0</v>
      </c>
      <c r="AV396" s="116"/>
      <c r="AW396" s="116"/>
      <c r="AX396" s="116">
        <f t="shared" si="407"/>
        <v>0</v>
      </c>
      <c r="AY396" s="116"/>
      <c r="AZ396" s="116"/>
      <c r="BA396" s="116">
        <f t="shared" si="408"/>
        <v>0</v>
      </c>
      <c r="BB396" s="116"/>
      <c r="BC396" s="116"/>
      <c r="BD396" s="116">
        <f t="shared" si="409"/>
        <v>0</v>
      </c>
      <c r="BE396" s="116"/>
      <c r="BF396" s="116"/>
      <c r="BG396" s="116">
        <f t="shared" si="410"/>
        <v>0</v>
      </c>
      <c r="BH396" s="116"/>
      <c r="BI396" s="116"/>
      <c r="BJ396" s="116">
        <f t="shared" si="411"/>
        <v>0</v>
      </c>
      <c r="BK396" s="116"/>
      <c r="BL396" s="303"/>
      <c r="BM396" s="308"/>
      <c r="BN396" s="311"/>
    </row>
    <row r="397" s="115" customFormat="1" ht="33.95" customHeight="1" outlineLevel="5" spans="2:66">
      <c r="B397" s="116" t="s">
        <v>792</v>
      </c>
      <c r="C397" s="117" t="s">
        <v>1659</v>
      </c>
      <c r="D397" s="115" t="s">
        <v>1660</v>
      </c>
      <c r="E397" s="116" t="s">
        <v>1639</v>
      </c>
      <c r="F397" s="116" t="s">
        <v>1618</v>
      </c>
      <c r="G397" s="116" t="s">
        <v>936</v>
      </c>
      <c r="H397" s="116">
        <f t="shared" si="397"/>
        <v>0</v>
      </c>
      <c r="I397" s="116" t="s">
        <v>1235</v>
      </c>
      <c r="J397" s="295"/>
      <c r="K397" s="116" t="s">
        <v>1626</v>
      </c>
      <c r="L397" s="116">
        <f>SUMIFS('附表1-数据库'!$D$2:$D$22,'附表1-数据库'!$B$2:$B$22,$D397,'附表1-数据库'!$C$2:$C$22,'1-1 项目基础信息'!$D$13)</f>
        <v>0</v>
      </c>
      <c r="M397" s="116" t="s">
        <v>1627</v>
      </c>
      <c r="N397" s="116">
        <f t="shared" si="398"/>
        <v>0</v>
      </c>
      <c r="O397" s="295"/>
      <c r="P397" s="295"/>
      <c r="Q397" s="295"/>
      <c r="R397" s="295"/>
      <c r="S397" s="295"/>
      <c r="T397" s="295"/>
      <c r="U397" s="295"/>
      <c r="V397" s="295"/>
      <c r="W397" s="295"/>
      <c r="X397" s="295"/>
      <c r="Y397" s="295"/>
      <c r="Z397" s="295"/>
      <c r="AA397" s="116"/>
      <c r="AB397" s="116">
        <f t="shared" si="399"/>
        <v>0</v>
      </c>
      <c r="AC397" s="116">
        <f t="shared" si="400"/>
        <v>0</v>
      </c>
      <c r="AD397" s="116"/>
      <c r="AE397" s="116"/>
      <c r="AF397" s="116">
        <f t="shared" si="401"/>
        <v>0</v>
      </c>
      <c r="AG397" s="116"/>
      <c r="AH397" s="116"/>
      <c r="AI397" s="116">
        <f t="shared" si="402"/>
        <v>0</v>
      </c>
      <c r="AJ397" s="116"/>
      <c r="AK397" s="116"/>
      <c r="AL397" s="116">
        <f t="shared" si="403"/>
        <v>0</v>
      </c>
      <c r="AM397" s="116"/>
      <c r="AN397" s="116"/>
      <c r="AO397" s="116">
        <f t="shared" si="404"/>
        <v>0</v>
      </c>
      <c r="AP397" s="116"/>
      <c r="AQ397" s="116"/>
      <c r="AR397" s="116">
        <f t="shared" si="405"/>
        <v>0</v>
      </c>
      <c r="AS397" s="116"/>
      <c r="AT397" s="116"/>
      <c r="AU397" s="116">
        <f t="shared" si="406"/>
        <v>0</v>
      </c>
      <c r="AV397" s="116"/>
      <c r="AW397" s="116"/>
      <c r="AX397" s="116">
        <f t="shared" si="407"/>
        <v>0</v>
      </c>
      <c r="AY397" s="116"/>
      <c r="AZ397" s="116"/>
      <c r="BA397" s="116">
        <f t="shared" si="408"/>
        <v>0</v>
      </c>
      <c r="BB397" s="116"/>
      <c r="BC397" s="116"/>
      <c r="BD397" s="116">
        <f t="shared" si="409"/>
        <v>0</v>
      </c>
      <c r="BE397" s="116"/>
      <c r="BF397" s="116"/>
      <c r="BG397" s="116">
        <f t="shared" si="410"/>
        <v>0</v>
      </c>
      <c r="BH397" s="116"/>
      <c r="BI397" s="116"/>
      <c r="BJ397" s="116">
        <f t="shared" si="411"/>
        <v>0</v>
      </c>
      <c r="BK397" s="116"/>
      <c r="BL397" s="303"/>
      <c r="BM397" s="308"/>
      <c r="BN397" s="311"/>
    </row>
    <row r="398" s="115" customFormat="1" ht="33.95" customHeight="1" outlineLevel="5" spans="2:66">
      <c r="B398" s="116" t="s">
        <v>792</v>
      </c>
      <c r="C398" s="117" t="s">
        <v>1661</v>
      </c>
      <c r="D398" s="115" t="s">
        <v>1662</v>
      </c>
      <c r="E398" s="116"/>
      <c r="F398" s="116" t="s">
        <v>1618</v>
      </c>
      <c r="G398" s="116" t="s">
        <v>936</v>
      </c>
      <c r="H398" s="116">
        <f t="shared" si="397"/>
        <v>0</v>
      </c>
      <c r="I398" s="116" t="s">
        <v>1235</v>
      </c>
      <c r="J398" s="295"/>
      <c r="K398" s="116" t="s">
        <v>1626</v>
      </c>
      <c r="L398" s="295"/>
      <c r="M398" s="116" t="s">
        <v>1627</v>
      </c>
      <c r="N398" s="116">
        <f t="shared" si="398"/>
        <v>0</v>
      </c>
      <c r="O398" s="313"/>
      <c r="P398" s="313"/>
      <c r="Q398" s="313"/>
      <c r="R398" s="313"/>
      <c r="S398" s="313"/>
      <c r="T398" s="313"/>
      <c r="U398" s="313"/>
      <c r="V398" s="313"/>
      <c r="W398" s="313"/>
      <c r="X398" s="313"/>
      <c r="Y398" s="313"/>
      <c r="Z398" s="313"/>
      <c r="AA398" s="116"/>
      <c r="AB398" s="116">
        <f t="shared" si="399"/>
        <v>0</v>
      </c>
      <c r="AC398" s="116">
        <f t="shared" si="400"/>
        <v>0</v>
      </c>
      <c r="AD398" s="116"/>
      <c r="AE398" s="116"/>
      <c r="AF398" s="116">
        <f t="shared" si="401"/>
        <v>0</v>
      </c>
      <c r="AG398" s="116"/>
      <c r="AH398" s="116"/>
      <c r="AI398" s="116">
        <f t="shared" si="402"/>
        <v>0</v>
      </c>
      <c r="AJ398" s="116"/>
      <c r="AK398" s="116"/>
      <c r="AL398" s="116">
        <f t="shared" si="403"/>
        <v>0</v>
      </c>
      <c r="AM398" s="116"/>
      <c r="AN398" s="116"/>
      <c r="AO398" s="116">
        <f t="shared" si="404"/>
        <v>0</v>
      </c>
      <c r="AP398" s="116"/>
      <c r="AQ398" s="116"/>
      <c r="AR398" s="116">
        <f t="shared" si="405"/>
        <v>0</v>
      </c>
      <c r="AS398" s="116"/>
      <c r="AT398" s="116"/>
      <c r="AU398" s="116">
        <f t="shared" si="406"/>
        <v>0</v>
      </c>
      <c r="AV398" s="116"/>
      <c r="AW398" s="116"/>
      <c r="AX398" s="116">
        <f t="shared" si="407"/>
        <v>0</v>
      </c>
      <c r="AY398" s="116"/>
      <c r="AZ398" s="116"/>
      <c r="BA398" s="116">
        <f t="shared" si="408"/>
        <v>0</v>
      </c>
      <c r="BB398" s="116"/>
      <c r="BC398" s="116"/>
      <c r="BD398" s="116">
        <f t="shared" si="409"/>
        <v>0</v>
      </c>
      <c r="BE398" s="116"/>
      <c r="BF398" s="116"/>
      <c r="BG398" s="116">
        <f t="shared" si="410"/>
        <v>0</v>
      </c>
      <c r="BH398" s="116"/>
      <c r="BI398" s="116"/>
      <c r="BJ398" s="116">
        <f t="shared" si="411"/>
        <v>0</v>
      </c>
      <c r="BK398" s="116"/>
      <c r="BL398" s="303"/>
      <c r="BM398" s="308"/>
      <c r="BN398" s="311"/>
    </row>
    <row r="399" s="49" customFormat="1" ht="33.95" customHeight="1" outlineLevel="3" spans="2:66">
      <c r="B399" s="112" t="s">
        <v>787</v>
      </c>
      <c r="C399" s="113" t="s">
        <v>1663</v>
      </c>
      <c r="D399" s="49" t="s">
        <v>1664</v>
      </c>
      <c r="E399" s="112"/>
      <c r="F399" s="112"/>
      <c r="G399" s="112"/>
      <c r="H399" s="112">
        <f>SUM(H400:H409)</f>
        <v>0</v>
      </c>
      <c r="I399" s="112"/>
      <c r="J399" s="112"/>
      <c r="K399" s="112"/>
      <c r="L399" s="112"/>
      <c r="M399" s="112"/>
      <c r="N399" s="302"/>
      <c r="O399" s="285"/>
      <c r="P399" s="285"/>
      <c r="Q399" s="285"/>
      <c r="R399" s="285"/>
      <c r="S399" s="285"/>
      <c r="T399" s="285"/>
      <c r="U399" s="285"/>
      <c r="V399" s="285"/>
      <c r="W399" s="285"/>
      <c r="X399" s="285"/>
      <c r="Y399" s="285"/>
      <c r="Z399" s="285"/>
      <c r="AA399" s="285"/>
      <c r="AB399" s="112">
        <f>SUM(AB400:AB409)</f>
        <v>0</v>
      </c>
      <c r="AC399" s="112">
        <f>SUM(AC400:AC409)</f>
        <v>0</v>
      </c>
      <c r="AD399" s="112"/>
      <c r="AE399" s="112"/>
      <c r="AF399" s="112">
        <f>SUM(AF400:AF409)</f>
        <v>0</v>
      </c>
      <c r="AG399" s="112"/>
      <c r="AH399" s="112"/>
      <c r="AI399" s="112">
        <f>SUM(AI400:AI409)</f>
        <v>0</v>
      </c>
      <c r="AJ399" s="112"/>
      <c r="AK399" s="112"/>
      <c r="AL399" s="112">
        <f>SUM(AL400:AL409)</f>
        <v>0</v>
      </c>
      <c r="AM399" s="112"/>
      <c r="AN399" s="112"/>
      <c r="AO399" s="112">
        <f>SUM(AO400:AO409)</f>
        <v>0</v>
      </c>
      <c r="AP399" s="112"/>
      <c r="AQ399" s="112"/>
      <c r="AR399" s="112">
        <f>SUM(AR400:AR409)</f>
        <v>0</v>
      </c>
      <c r="AS399" s="112"/>
      <c r="AT399" s="112"/>
      <c r="AU399" s="112">
        <f>SUM(AU400:AU409)</f>
        <v>0</v>
      </c>
      <c r="AV399" s="112"/>
      <c r="AW399" s="112"/>
      <c r="AX399" s="112">
        <f>SUM(AX400:AX409)</f>
        <v>0</v>
      </c>
      <c r="AY399" s="112"/>
      <c r="AZ399" s="112"/>
      <c r="BA399" s="112">
        <f>SUM(BA400:BA409)</f>
        <v>0</v>
      </c>
      <c r="BB399" s="112"/>
      <c r="BC399" s="112"/>
      <c r="BD399" s="112">
        <f>SUM(BD400:BD409)</f>
        <v>0</v>
      </c>
      <c r="BE399" s="112"/>
      <c r="BF399" s="112"/>
      <c r="BG399" s="112">
        <f>SUM(BG400:BG409)</f>
        <v>0</v>
      </c>
      <c r="BH399" s="112"/>
      <c r="BI399" s="112"/>
      <c r="BJ399" s="112">
        <f>SUM(BJ400:BJ409)</f>
        <v>0</v>
      </c>
      <c r="BK399" s="112"/>
      <c r="BL399" s="302"/>
      <c r="BM399" s="308"/>
      <c r="BN399" s="310"/>
    </row>
    <row r="400" s="115" customFormat="1" ht="33.95" customHeight="1" outlineLevel="4" spans="2:66">
      <c r="B400" s="116" t="s">
        <v>792</v>
      </c>
      <c r="C400" s="117" t="s">
        <v>1665</v>
      </c>
      <c r="D400" s="115" t="s">
        <v>1666</v>
      </c>
      <c r="E400" s="116" t="s">
        <v>1667</v>
      </c>
      <c r="F400" s="116" t="s">
        <v>1618</v>
      </c>
      <c r="G400" s="116" t="s">
        <v>936</v>
      </c>
      <c r="H400" s="116">
        <f t="shared" ref="H400:H409" si="412">J400*L400</f>
        <v>0</v>
      </c>
      <c r="I400" s="116" t="s">
        <v>1235</v>
      </c>
      <c r="J400" s="295"/>
      <c r="K400" s="116" t="s">
        <v>1389</v>
      </c>
      <c r="L400" s="116">
        <v>20</v>
      </c>
      <c r="M400" s="116" t="s">
        <v>1668</v>
      </c>
      <c r="N400" s="116">
        <f t="shared" ref="N400:N409" si="413">COUNTA(O400:Z400)</f>
        <v>0</v>
      </c>
      <c r="O400" s="314"/>
      <c r="P400" s="314"/>
      <c r="Q400" s="314"/>
      <c r="R400" s="314"/>
      <c r="S400" s="314"/>
      <c r="T400" s="314"/>
      <c r="U400" s="314"/>
      <c r="V400" s="314"/>
      <c r="W400" s="314"/>
      <c r="X400" s="314"/>
      <c r="Y400" s="314"/>
      <c r="Z400" s="314"/>
      <c r="AA400" s="116"/>
      <c r="AB400" s="116">
        <f t="shared" ref="AB400:AB409" si="414">SUM(AC400,AF400,AI400,AL400,AO400,AR400,AU400,AX400,BA400,BD400,BG400,BJ400)</f>
        <v>0</v>
      </c>
      <c r="AC400" s="116">
        <f t="shared" ref="AC400:AC409" si="415">IF(O400="√",$J400*$L400/$N400,0)</f>
        <v>0</v>
      </c>
      <c r="AD400" s="116"/>
      <c r="AE400" s="116"/>
      <c r="AF400" s="116">
        <f t="shared" ref="AF400:AF409" si="416">IF(P400="√",$J400*$L400/$N400,0)</f>
        <v>0</v>
      </c>
      <c r="AG400" s="116"/>
      <c r="AH400" s="116"/>
      <c r="AI400" s="116">
        <f t="shared" ref="AI400:AI409" si="417">IF(Q400="√",$J400*$L400/$N400,0)</f>
        <v>0</v>
      </c>
      <c r="AJ400" s="116"/>
      <c r="AK400" s="116"/>
      <c r="AL400" s="116">
        <f t="shared" ref="AL400:AL409" si="418">IF(R400="√",$J400*$L400/$N400,0)</f>
        <v>0</v>
      </c>
      <c r="AM400" s="116"/>
      <c r="AN400" s="116"/>
      <c r="AO400" s="116">
        <f t="shared" ref="AO400:AO409" si="419">IF(S400="√",$J400*$L400/$N400,0)</f>
        <v>0</v>
      </c>
      <c r="AP400" s="116"/>
      <c r="AQ400" s="116"/>
      <c r="AR400" s="116">
        <f t="shared" ref="AR400:AR409" si="420">IF(T400="√",$J400*$L400/$N400,0)</f>
        <v>0</v>
      </c>
      <c r="AS400" s="116"/>
      <c r="AT400" s="116"/>
      <c r="AU400" s="116">
        <f t="shared" ref="AU400:AU409" si="421">IF(U400="√",$J400*$L400/$N400,0)</f>
        <v>0</v>
      </c>
      <c r="AV400" s="116"/>
      <c r="AW400" s="116"/>
      <c r="AX400" s="116">
        <f t="shared" ref="AX400:AX409" si="422">IF(V400="√",$J400*$L400/$N400,0)</f>
        <v>0</v>
      </c>
      <c r="AY400" s="116"/>
      <c r="AZ400" s="116"/>
      <c r="BA400" s="116">
        <f t="shared" ref="BA400:BA409" si="423">IF(W400="√",$J400*$L400/$N400,0)</f>
        <v>0</v>
      </c>
      <c r="BB400" s="116"/>
      <c r="BC400" s="116"/>
      <c r="BD400" s="116">
        <f t="shared" ref="BD400:BD409" si="424">IF(X400="√",$J400*$L400/$N400,0)</f>
        <v>0</v>
      </c>
      <c r="BE400" s="116"/>
      <c r="BF400" s="116"/>
      <c r="BG400" s="116">
        <f t="shared" ref="BG400:BG409" si="425">IF(Y400="√",$J400*$L400/$N400,0)</f>
        <v>0</v>
      </c>
      <c r="BH400" s="116"/>
      <c r="BI400" s="116"/>
      <c r="BJ400" s="116">
        <f t="shared" ref="BJ400:BJ409" si="426">IF(Z400="√",$J400*$L400/$N400,0)</f>
        <v>0</v>
      </c>
      <c r="BK400" s="116"/>
      <c r="BL400" s="303"/>
      <c r="BM400" s="308"/>
      <c r="BN400" s="311"/>
    </row>
    <row r="401" s="115" customFormat="1" ht="33.95" customHeight="1" outlineLevel="4" spans="2:66">
      <c r="B401" s="116" t="s">
        <v>792</v>
      </c>
      <c r="C401" s="117" t="s">
        <v>1669</v>
      </c>
      <c r="D401" s="115" t="s">
        <v>1670</v>
      </c>
      <c r="E401" s="116" t="s">
        <v>1671</v>
      </c>
      <c r="F401" s="116" t="s">
        <v>1618</v>
      </c>
      <c r="G401" s="116" t="s">
        <v>936</v>
      </c>
      <c r="H401" s="116">
        <f t="shared" si="412"/>
        <v>0</v>
      </c>
      <c r="I401" s="116" t="s">
        <v>1235</v>
      </c>
      <c r="J401" s="295"/>
      <c r="K401" s="116" t="s">
        <v>1389</v>
      </c>
      <c r="L401" s="116">
        <v>55</v>
      </c>
      <c r="M401" s="116" t="s">
        <v>1668</v>
      </c>
      <c r="N401" s="116">
        <f t="shared" si="413"/>
        <v>0</v>
      </c>
      <c r="O401" s="295"/>
      <c r="P401" s="295"/>
      <c r="Q401" s="295"/>
      <c r="R401" s="295"/>
      <c r="S401" s="295"/>
      <c r="T401" s="295"/>
      <c r="U401" s="295"/>
      <c r="V401" s="295"/>
      <c r="W401" s="295"/>
      <c r="X401" s="295"/>
      <c r="Y401" s="295"/>
      <c r="Z401" s="295"/>
      <c r="AA401" s="116"/>
      <c r="AB401" s="116">
        <f t="shared" si="414"/>
        <v>0</v>
      </c>
      <c r="AC401" s="116">
        <f t="shared" si="415"/>
        <v>0</v>
      </c>
      <c r="AD401" s="116"/>
      <c r="AE401" s="116"/>
      <c r="AF401" s="116">
        <f t="shared" si="416"/>
        <v>0</v>
      </c>
      <c r="AG401" s="116"/>
      <c r="AH401" s="116"/>
      <c r="AI401" s="116">
        <f t="shared" si="417"/>
        <v>0</v>
      </c>
      <c r="AJ401" s="116"/>
      <c r="AK401" s="116"/>
      <c r="AL401" s="116">
        <f t="shared" si="418"/>
        <v>0</v>
      </c>
      <c r="AM401" s="116"/>
      <c r="AN401" s="116"/>
      <c r="AO401" s="116">
        <f t="shared" si="419"/>
        <v>0</v>
      </c>
      <c r="AP401" s="116"/>
      <c r="AQ401" s="116"/>
      <c r="AR401" s="116">
        <f t="shared" si="420"/>
        <v>0</v>
      </c>
      <c r="AS401" s="116"/>
      <c r="AT401" s="116"/>
      <c r="AU401" s="116">
        <f t="shared" si="421"/>
        <v>0</v>
      </c>
      <c r="AV401" s="116"/>
      <c r="AW401" s="116"/>
      <c r="AX401" s="116">
        <f t="shared" si="422"/>
        <v>0</v>
      </c>
      <c r="AY401" s="116"/>
      <c r="AZ401" s="116"/>
      <c r="BA401" s="116">
        <f t="shared" si="423"/>
        <v>0</v>
      </c>
      <c r="BB401" s="116"/>
      <c r="BC401" s="116"/>
      <c r="BD401" s="116">
        <f t="shared" si="424"/>
        <v>0</v>
      </c>
      <c r="BE401" s="116"/>
      <c r="BF401" s="116"/>
      <c r="BG401" s="116">
        <f t="shared" si="425"/>
        <v>0</v>
      </c>
      <c r="BH401" s="116"/>
      <c r="BI401" s="116"/>
      <c r="BJ401" s="116">
        <f t="shared" si="426"/>
        <v>0</v>
      </c>
      <c r="BK401" s="116"/>
      <c r="BL401" s="303"/>
      <c r="BM401" s="308"/>
      <c r="BN401" s="311"/>
    </row>
    <row r="402" s="115" customFormat="1" ht="33.95" customHeight="1" outlineLevel="4" spans="2:66">
      <c r="B402" s="116" t="s">
        <v>792</v>
      </c>
      <c r="C402" s="117" t="s">
        <v>1672</v>
      </c>
      <c r="D402" s="115" t="s">
        <v>1673</v>
      </c>
      <c r="E402" s="116" t="s">
        <v>1674</v>
      </c>
      <c r="F402" s="116" t="s">
        <v>1618</v>
      </c>
      <c r="G402" s="116" t="s">
        <v>936</v>
      </c>
      <c r="H402" s="116">
        <f t="shared" si="412"/>
        <v>0</v>
      </c>
      <c r="I402" s="116" t="s">
        <v>1235</v>
      </c>
      <c r="J402" s="295"/>
      <c r="K402" s="116" t="s">
        <v>1389</v>
      </c>
      <c r="L402" s="116">
        <v>300</v>
      </c>
      <c r="M402" s="116" t="s">
        <v>1668</v>
      </c>
      <c r="N402" s="116">
        <f t="shared" si="413"/>
        <v>0</v>
      </c>
      <c r="O402" s="295"/>
      <c r="P402" s="295"/>
      <c r="Q402" s="295"/>
      <c r="R402" s="295"/>
      <c r="S402" s="295"/>
      <c r="T402" s="295"/>
      <c r="U402" s="295"/>
      <c r="V402" s="295"/>
      <c r="W402" s="295"/>
      <c r="X402" s="295"/>
      <c r="Y402" s="295"/>
      <c r="Z402" s="295"/>
      <c r="AA402" s="116"/>
      <c r="AB402" s="116">
        <f t="shared" si="414"/>
        <v>0</v>
      </c>
      <c r="AC402" s="116">
        <f t="shared" si="415"/>
        <v>0</v>
      </c>
      <c r="AD402" s="116"/>
      <c r="AE402" s="116"/>
      <c r="AF402" s="116">
        <f t="shared" si="416"/>
        <v>0</v>
      </c>
      <c r="AG402" s="116"/>
      <c r="AH402" s="116"/>
      <c r="AI402" s="116">
        <f t="shared" si="417"/>
        <v>0</v>
      </c>
      <c r="AJ402" s="116"/>
      <c r="AK402" s="116"/>
      <c r="AL402" s="116">
        <f t="shared" si="418"/>
        <v>0</v>
      </c>
      <c r="AM402" s="116"/>
      <c r="AN402" s="116"/>
      <c r="AO402" s="116">
        <f t="shared" si="419"/>
        <v>0</v>
      </c>
      <c r="AP402" s="116"/>
      <c r="AQ402" s="116"/>
      <c r="AR402" s="116">
        <f t="shared" si="420"/>
        <v>0</v>
      </c>
      <c r="AS402" s="116"/>
      <c r="AT402" s="116"/>
      <c r="AU402" s="116">
        <f t="shared" si="421"/>
        <v>0</v>
      </c>
      <c r="AV402" s="116"/>
      <c r="AW402" s="116"/>
      <c r="AX402" s="116">
        <f t="shared" si="422"/>
        <v>0</v>
      </c>
      <c r="AY402" s="116"/>
      <c r="AZ402" s="116"/>
      <c r="BA402" s="116">
        <f t="shared" si="423"/>
        <v>0</v>
      </c>
      <c r="BB402" s="116"/>
      <c r="BC402" s="116"/>
      <c r="BD402" s="116">
        <f t="shared" si="424"/>
        <v>0</v>
      </c>
      <c r="BE402" s="116"/>
      <c r="BF402" s="116"/>
      <c r="BG402" s="116">
        <f t="shared" si="425"/>
        <v>0</v>
      </c>
      <c r="BH402" s="116"/>
      <c r="BI402" s="116"/>
      <c r="BJ402" s="116">
        <f t="shared" si="426"/>
        <v>0</v>
      </c>
      <c r="BK402" s="116"/>
      <c r="BL402" s="303"/>
      <c r="BM402" s="308"/>
      <c r="BN402" s="311"/>
    </row>
    <row r="403" s="115" customFormat="1" ht="33.95" customHeight="1" outlineLevel="4" spans="2:66">
      <c r="B403" s="116" t="s">
        <v>792</v>
      </c>
      <c r="C403" s="117" t="s">
        <v>1675</v>
      </c>
      <c r="D403" s="115" t="s">
        <v>1676</v>
      </c>
      <c r="E403" s="116" t="s">
        <v>1677</v>
      </c>
      <c r="F403" s="116" t="s">
        <v>1618</v>
      </c>
      <c r="G403" s="116" t="s">
        <v>936</v>
      </c>
      <c r="H403" s="116">
        <f t="shared" si="412"/>
        <v>0</v>
      </c>
      <c r="I403" s="116" t="s">
        <v>1235</v>
      </c>
      <c r="J403" s="295"/>
      <c r="K403" s="116" t="s">
        <v>1389</v>
      </c>
      <c r="L403" s="116">
        <v>15</v>
      </c>
      <c r="M403" s="116" t="s">
        <v>1668</v>
      </c>
      <c r="N403" s="116">
        <f t="shared" si="413"/>
        <v>0</v>
      </c>
      <c r="O403" s="295"/>
      <c r="P403" s="295"/>
      <c r="Q403" s="295"/>
      <c r="R403" s="295"/>
      <c r="S403" s="295"/>
      <c r="T403" s="295"/>
      <c r="U403" s="295"/>
      <c r="V403" s="295"/>
      <c r="W403" s="295"/>
      <c r="X403" s="295"/>
      <c r="Y403" s="295"/>
      <c r="Z403" s="295"/>
      <c r="AA403" s="116"/>
      <c r="AB403" s="116">
        <f t="shared" si="414"/>
        <v>0</v>
      </c>
      <c r="AC403" s="116">
        <f t="shared" si="415"/>
        <v>0</v>
      </c>
      <c r="AD403" s="116"/>
      <c r="AE403" s="116"/>
      <c r="AF403" s="116">
        <f t="shared" si="416"/>
        <v>0</v>
      </c>
      <c r="AG403" s="116"/>
      <c r="AH403" s="116"/>
      <c r="AI403" s="116">
        <f t="shared" si="417"/>
        <v>0</v>
      </c>
      <c r="AJ403" s="116"/>
      <c r="AK403" s="116"/>
      <c r="AL403" s="116">
        <f t="shared" si="418"/>
        <v>0</v>
      </c>
      <c r="AM403" s="116"/>
      <c r="AN403" s="116"/>
      <c r="AO403" s="116">
        <f t="shared" si="419"/>
        <v>0</v>
      </c>
      <c r="AP403" s="116"/>
      <c r="AQ403" s="116"/>
      <c r="AR403" s="116">
        <f t="shared" si="420"/>
        <v>0</v>
      </c>
      <c r="AS403" s="116"/>
      <c r="AT403" s="116"/>
      <c r="AU403" s="116">
        <f t="shared" si="421"/>
        <v>0</v>
      </c>
      <c r="AV403" s="116"/>
      <c r="AW403" s="116"/>
      <c r="AX403" s="116">
        <f t="shared" si="422"/>
        <v>0</v>
      </c>
      <c r="AY403" s="116"/>
      <c r="AZ403" s="116"/>
      <c r="BA403" s="116">
        <f t="shared" si="423"/>
        <v>0</v>
      </c>
      <c r="BB403" s="116"/>
      <c r="BC403" s="116"/>
      <c r="BD403" s="116">
        <f t="shared" si="424"/>
        <v>0</v>
      </c>
      <c r="BE403" s="116"/>
      <c r="BF403" s="116"/>
      <c r="BG403" s="116">
        <f t="shared" si="425"/>
        <v>0</v>
      </c>
      <c r="BH403" s="116"/>
      <c r="BI403" s="116"/>
      <c r="BJ403" s="116">
        <f t="shared" si="426"/>
        <v>0</v>
      </c>
      <c r="BK403" s="116"/>
      <c r="BL403" s="303"/>
      <c r="BM403" s="308"/>
      <c r="BN403" s="311"/>
    </row>
    <row r="404" s="115" customFormat="1" ht="33.95" customHeight="1" outlineLevel="4" spans="2:66">
      <c r="B404" s="116" t="s">
        <v>792</v>
      </c>
      <c r="C404" s="117" t="s">
        <v>1678</v>
      </c>
      <c r="D404" s="115" t="s">
        <v>1679</v>
      </c>
      <c r="E404" s="116" t="s">
        <v>1680</v>
      </c>
      <c r="F404" s="116" t="s">
        <v>1618</v>
      </c>
      <c r="G404" s="116" t="s">
        <v>936</v>
      </c>
      <c r="H404" s="116">
        <f t="shared" si="412"/>
        <v>0</v>
      </c>
      <c r="I404" s="116" t="s">
        <v>1235</v>
      </c>
      <c r="J404" s="295"/>
      <c r="K404" s="116" t="s">
        <v>1389</v>
      </c>
      <c r="L404" s="116">
        <v>50</v>
      </c>
      <c r="M404" s="116" t="s">
        <v>1668</v>
      </c>
      <c r="N404" s="116">
        <f t="shared" si="413"/>
        <v>0</v>
      </c>
      <c r="O404" s="295"/>
      <c r="P404" s="295"/>
      <c r="Q404" s="295"/>
      <c r="R404" s="295"/>
      <c r="S404" s="295"/>
      <c r="T404" s="295"/>
      <c r="U404" s="295"/>
      <c r="V404" s="295"/>
      <c r="W404" s="295"/>
      <c r="X404" s="295"/>
      <c r="Y404" s="295"/>
      <c r="Z404" s="295"/>
      <c r="AA404" s="116"/>
      <c r="AB404" s="116">
        <f t="shared" si="414"/>
        <v>0</v>
      </c>
      <c r="AC404" s="116">
        <f t="shared" si="415"/>
        <v>0</v>
      </c>
      <c r="AD404" s="116"/>
      <c r="AE404" s="116"/>
      <c r="AF404" s="116">
        <f t="shared" si="416"/>
        <v>0</v>
      </c>
      <c r="AG404" s="116"/>
      <c r="AH404" s="116"/>
      <c r="AI404" s="116">
        <f t="shared" si="417"/>
        <v>0</v>
      </c>
      <c r="AJ404" s="116"/>
      <c r="AK404" s="116"/>
      <c r="AL404" s="116">
        <f t="shared" si="418"/>
        <v>0</v>
      </c>
      <c r="AM404" s="116"/>
      <c r="AN404" s="116"/>
      <c r="AO404" s="116">
        <f t="shared" si="419"/>
        <v>0</v>
      </c>
      <c r="AP404" s="116"/>
      <c r="AQ404" s="116"/>
      <c r="AR404" s="116">
        <f t="shared" si="420"/>
        <v>0</v>
      </c>
      <c r="AS404" s="116"/>
      <c r="AT404" s="116"/>
      <c r="AU404" s="116">
        <f t="shared" si="421"/>
        <v>0</v>
      </c>
      <c r="AV404" s="116"/>
      <c r="AW404" s="116"/>
      <c r="AX404" s="116">
        <f t="shared" si="422"/>
        <v>0</v>
      </c>
      <c r="AY404" s="116"/>
      <c r="AZ404" s="116"/>
      <c r="BA404" s="116">
        <f t="shared" si="423"/>
        <v>0</v>
      </c>
      <c r="BB404" s="116"/>
      <c r="BC404" s="116"/>
      <c r="BD404" s="116">
        <f t="shared" si="424"/>
        <v>0</v>
      </c>
      <c r="BE404" s="116"/>
      <c r="BF404" s="116"/>
      <c r="BG404" s="116">
        <f t="shared" si="425"/>
        <v>0</v>
      </c>
      <c r="BH404" s="116"/>
      <c r="BI404" s="116"/>
      <c r="BJ404" s="116">
        <f t="shared" si="426"/>
        <v>0</v>
      </c>
      <c r="BK404" s="116"/>
      <c r="BL404" s="303"/>
      <c r="BM404" s="308"/>
      <c r="BN404" s="311"/>
    </row>
    <row r="405" s="115" customFormat="1" ht="33.95" customHeight="1" outlineLevel="4" spans="2:66">
      <c r="B405" s="116" t="s">
        <v>792</v>
      </c>
      <c r="C405" s="117" t="s">
        <v>1681</v>
      </c>
      <c r="D405" s="115" t="s">
        <v>1682</v>
      </c>
      <c r="E405" s="116" t="s">
        <v>1683</v>
      </c>
      <c r="F405" s="116" t="s">
        <v>1618</v>
      </c>
      <c r="G405" s="116" t="s">
        <v>936</v>
      </c>
      <c r="H405" s="116">
        <f t="shared" si="412"/>
        <v>0</v>
      </c>
      <c r="I405" s="116" t="s">
        <v>1235</v>
      </c>
      <c r="J405" s="295"/>
      <c r="K405" s="116" t="s">
        <v>1389</v>
      </c>
      <c r="L405" s="116">
        <v>565</v>
      </c>
      <c r="M405" s="116" t="s">
        <v>1668</v>
      </c>
      <c r="N405" s="116">
        <f t="shared" si="413"/>
        <v>0</v>
      </c>
      <c r="O405" s="295"/>
      <c r="P405" s="295"/>
      <c r="Q405" s="295"/>
      <c r="R405" s="295"/>
      <c r="S405" s="295"/>
      <c r="T405" s="295"/>
      <c r="U405" s="295"/>
      <c r="V405" s="295"/>
      <c r="W405" s="295"/>
      <c r="X405" s="295"/>
      <c r="Y405" s="295"/>
      <c r="Z405" s="295"/>
      <c r="AA405" s="116"/>
      <c r="AB405" s="116">
        <f t="shared" si="414"/>
        <v>0</v>
      </c>
      <c r="AC405" s="116">
        <f t="shared" si="415"/>
        <v>0</v>
      </c>
      <c r="AD405" s="116"/>
      <c r="AE405" s="116"/>
      <c r="AF405" s="116">
        <f t="shared" si="416"/>
        <v>0</v>
      </c>
      <c r="AG405" s="116"/>
      <c r="AH405" s="116"/>
      <c r="AI405" s="116">
        <f t="shared" si="417"/>
        <v>0</v>
      </c>
      <c r="AJ405" s="116"/>
      <c r="AK405" s="116"/>
      <c r="AL405" s="116">
        <f t="shared" si="418"/>
        <v>0</v>
      </c>
      <c r="AM405" s="116"/>
      <c r="AN405" s="116"/>
      <c r="AO405" s="116">
        <f t="shared" si="419"/>
        <v>0</v>
      </c>
      <c r="AP405" s="116"/>
      <c r="AQ405" s="116"/>
      <c r="AR405" s="116">
        <f t="shared" si="420"/>
        <v>0</v>
      </c>
      <c r="AS405" s="116"/>
      <c r="AT405" s="116"/>
      <c r="AU405" s="116">
        <f t="shared" si="421"/>
        <v>0</v>
      </c>
      <c r="AV405" s="116"/>
      <c r="AW405" s="116"/>
      <c r="AX405" s="116">
        <f t="shared" si="422"/>
        <v>0</v>
      </c>
      <c r="AY405" s="116"/>
      <c r="AZ405" s="116"/>
      <c r="BA405" s="116">
        <f t="shared" si="423"/>
        <v>0</v>
      </c>
      <c r="BB405" s="116"/>
      <c r="BC405" s="116"/>
      <c r="BD405" s="116">
        <f t="shared" si="424"/>
        <v>0</v>
      </c>
      <c r="BE405" s="116"/>
      <c r="BF405" s="116"/>
      <c r="BG405" s="116">
        <f t="shared" si="425"/>
        <v>0</v>
      </c>
      <c r="BH405" s="116"/>
      <c r="BI405" s="116"/>
      <c r="BJ405" s="116">
        <f t="shared" si="426"/>
        <v>0</v>
      </c>
      <c r="BK405" s="116"/>
      <c r="BL405" s="303"/>
      <c r="BM405" s="308"/>
      <c r="BN405" s="311"/>
    </row>
    <row r="406" s="115" customFormat="1" ht="33.95" customHeight="1" outlineLevel="4" spans="2:66">
      <c r="B406" s="116" t="s">
        <v>792</v>
      </c>
      <c r="C406" s="117" t="s">
        <v>1684</v>
      </c>
      <c r="D406" s="115" t="s">
        <v>1685</v>
      </c>
      <c r="E406" s="116" t="s">
        <v>1686</v>
      </c>
      <c r="F406" s="116" t="s">
        <v>1618</v>
      </c>
      <c r="G406" s="116" t="s">
        <v>936</v>
      </c>
      <c r="H406" s="116">
        <f t="shared" si="412"/>
        <v>0</v>
      </c>
      <c r="I406" s="116" t="s">
        <v>1235</v>
      </c>
      <c r="J406" s="295"/>
      <c r="K406" s="116" t="s">
        <v>1026</v>
      </c>
      <c r="L406" s="116">
        <v>55</v>
      </c>
      <c r="M406" s="116" t="s">
        <v>1687</v>
      </c>
      <c r="N406" s="116">
        <f t="shared" si="413"/>
        <v>0</v>
      </c>
      <c r="O406" s="295"/>
      <c r="P406" s="295"/>
      <c r="Q406" s="295"/>
      <c r="R406" s="295"/>
      <c r="S406" s="295"/>
      <c r="T406" s="295"/>
      <c r="U406" s="295"/>
      <c r="V406" s="295"/>
      <c r="W406" s="295"/>
      <c r="X406" s="295"/>
      <c r="Y406" s="295"/>
      <c r="Z406" s="295"/>
      <c r="AA406" s="116"/>
      <c r="AB406" s="116">
        <f t="shared" si="414"/>
        <v>0</v>
      </c>
      <c r="AC406" s="116">
        <f t="shared" si="415"/>
        <v>0</v>
      </c>
      <c r="AD406" s="116"/>
      <c r="AE406" s="116"/>
      <c r="AF406" s="116">
        <f t="shared" si="416"/>
        <v>0</v>
      </c>
      <c r="AG406" s="116"/>
      <c r="AH406" s="116"/>
      <c r="AI406" s="116">
        <f t="shared" si="417"/>
        <v>0</v>
      </c>
      <c r="AJ406" s="116"/>
      <c r="AK406" s="116"/>
      <c r="AL406" s="116">
        <f t="shared" si="418"/>
        <v>0</v>
      </c>
      <c r="AM406" s="116"/>
      <c r="AN406" s="116"/>
      <c r="AO406" s="116">
        <f t="shared" si="419"/>
        <v>0</v>
      </c>
      <c r="AP406" s="116"/>
      <c r="AQ406" s="116"/>
      <c r="AR406" s="116">
        <f t="shared" si="420"/>
        <v>0</v>
      </c>
      <c r="AS406" s="116"/>
      <c r="AT406" s="116"/>
      <c r="AU406" s="116">
        <f t="shared" si="421"/>
        <v>0</v>
      </c>
      <c r="AV406" s="116"/>
      <c r="AW406" s="116"/>
      <c r="AX406" s="116">
        <f t="shared" si="422"/>
        <v>0</v>
      </c>
      <c r="AY406" s="116"/>
      <c r="AZ406" s="116"/>
      <c r="BA406" s="116">
        <f t="shared" si="423"/>
        <v>0</v>
      </c>
      <c r="BB406" s="116"/>
      <c r="BC406" s="116"/>
      <c r="BD406" s="116">
        <f t="shared" si="424"/>
        <v>0</v>
      </c>
      <c r="BE406" s="116"/>
      <c r="BF406" s="116"/>
      <c r="BG406" s="116">
        <f t="shared" si="425"/>
        <v>0</v>
      </c>
      <c r="BH406" s="116"/>
      <c r="BI406" s="116"/>
      <c r="BJ406" s="116">
        <f t="shared" si="426"/>
        <v>0</v>
      </c>
      <c r="BK406" s="116"/>
      <c r="BL406" s="303"/>
      <c r="BM406" s="308"/>
      <c r="BN406" s="311"/>
    </row>
    <row r="407" s="115" customFormat="1" ht="33.95" customHeight="1" outlineLevel="4" spans="2:66">
      <c r="B407" s="116" t="s">
        <v>792</v>
      </c>
      <c r="C407" s="117" t="s">
        <v>1688</v>
      </c>
      <c r="D407" s="115" t="s">
        <v>1689</v>
      </c>
      <c r="E407" s="116" t="s">
        <v>1690</v>
      </c>
      <c r="F407" s="116" t="s">
        <v>1618</v>
      </c>
      <c r="G407" s="116" t="s">
        <v>936</v>
      </c>
      <c r="H407" s="116">
        <f t="shared" si="412"/>
        <v>0</v>
      </c>
      <c r="I407" s="116" t="s">
        <v>1235</v>
      </c>
      <c r="J407" s="295"/>
      <c r="K407" s="116" t="s">
        <v>1389</v>
      </c>
      <c r="L407" s="116">
        <v>33</v>
      </c>
      <c r="M407" s="116" t="s">
        <v>1668</v>
      </c>
      <c r="N407" s="116">
        <f t="shared" si="413"/>
        <v>0</v>
      </c>
      <c r="O407" s="295"/>
      <c r="P407" s="295"/>
      <c r="Q407" s="295"/>
      <c r="R407" s="295"/>
      <c r="S407" s="295"/>
      <c r="T407" s="295"/>
      <c r="U407" s="295"/>
      <c r="V407" s="295"/>
      <c r="W407" s="295"/>
      <c r="X407" s="295"/>
      <c r="Y407" s="295"/>
      <c r="Z407" s="295"/>
      <c r="AA407" s="116"/>
      <c r="AB407" s="116">
        <f t="shared" si="414"/>
        <v>0</v>
      </c>
      <c r="AC407" s="116">
        <f t="shared" si="415"/>
        <v>0</v>
      </c>
      <c r="AD407" s="116"/>
      <c r="AE407" s="116"/>
      <c r="AF407" s="116">
        <f t="shared" si="416"/>
        <v>0</v>
      </c>
      <c r="AG407" s="116"/>
      <c r="AH407" s="116"/>
      <c r="AI407" s="116">
        <f t="shared" si="417"/>
        <v>0</v>
      </c>
      <c r="AJ407" s="116"/>
      <c r="AK407" s="116"/>
      <c r="AL407" s="116">
        <f t="shared" si="418"/>
        <v>0</v>
      </c>
      <c r="AM407" s="116"/>
      <c r="AN407" s="116"/>
      <c r="AO407" s="116">
        <f t="shared" si="419"/>
        <v>0</v>
      </c>
      <c r="AP407" s="116"/>
      <c r="AQ407" s="116"/>
      <c r="AR407" s="116">
        <f t="shared" si="420"/>
        <v>0</v>
      </c>
      <c r="AS407" s="116"/>
      <c r="AT407" s="116"/>
      <c r="AU407" s="116">
        <f t="shared" si="421"/>
        <v>0</v>
      </c>
      <c r="AV407" s="116"/>
      <c r="AW407" s="116"/>
      <c r="AX407" s="116">
        <f t="shared" si="422"/>
        <v>0</v>
      </c>
      <c r="AY407" s="116"/>
      <c r="AZ407" s="116"/>
      <c r="BA407" s="116">
        <f t="shared" si="423"/>
        <v>0</v>
      </c>
      <c r="BB407" s="116"/>
      <c r="BC407" s="116"/>
      <c r="BD407" s="116">
        <f t="shared" si="424"/>
        <v>0</v>
      </c>
      <c r="BE407" s="116"/>
      <c r="BF407" s="116"/>
      <c r="BG407" s="116">
        <f t="shared" si="425"/>
        <v>0</v>
      </c>
      <c r="BH407" s="116"/>
      <c r="BI407" s="116"/>
      <c r="BJ407" s="116">
        <f t="shared" si="426"/>
        <v>0</v>
      </c>
      <c r="BK407" s="116"/>
      <c r="BL407" s="303"/>
      <c r="BM407" s="308"/>
      <c r="BN407" s="311"/>
    </row>
    <row r="408" s="115" customFormat="1" ht="33.95" customHeight="1" outlineLevel="4" spans="2:66">
      <c r="B408" s="116" t="s">
        <v>792</v>
      </c>
      <c r="C408" s="117" t="s">
        <v>1691</v>
      </c>
      <c r="D408" s="115" t="s">
        <v>1692</v>
      </c>
      <c r="E408" s="116" t="s">
        <v>1693</v>
      </c>
      <c r="F408" s="116" t="s">
        <v>1618</v>
      </c>
      <c r="G408" s="116" t="s">
        <v>936</v>
      </c>
      <c r="H408" s="116">
        <f t="shared" si="412"/>
        <v>0</v>
      </c>
      <c r="I408" s="116" t="s">
        <v>1235</v>
      </c>
      <c r="J408" s="295"/>
      <c r="K408" s="116" t="s">
        <v>1389</v>
      </c>
      <c r="L408" s="116">
        <v>101.2</v>
      </c>
      <c r="M408" s="116" t="s">
        <v>1668</v>
      </c>
      <c r="N408" s="116">
        <f t="shared" si="413"/>
        <v>0</v>
      </c>
      <c r="O408" s="295"/>
      <c r="P408" s="295"/>
      <c r="Q408" s="295"/>
      <c r="R408" s="295"/>
      <c r="S408" s="295"/>
      <c r="T408" s="295"/>
      <c r="U408" s="295"/>
      <c r="V408" s="295"/>
      <c r="W408" s="295"/>
      <c r="X408" s="295"/>
      <c r="Y408" s="295"/>
      <c r="Z408" s="295"/>
      <c r="AA408" s="116"/>
      <c r="AB408" s="116">
        <f t="shared" si="414"/>
        <v>0</v>
      </c>
      <c r="AC408" s="116">
        <f t="shared" si="415"/>
        <v>0</v>
      </c>
      <c r="AD408" s="116"/>
      <c r="AE408" s="116"/>
      <c r="AF408" s="116">
        <f t="shared" si="416"/>
        <v>0</v>
      </c>
      <c r="AG408" s="116"/>
      <c r="AH408" s="116"/>
      <c r="AI408" s="116">
        <f t="shared" si="417"/>
        <v>0</v>
      </c>
      <c r="AJ408" s="116"/>
      <c r="AK408" s="116"/>
      <c r="AL408" s="116">
        <f t="shared" si="418"/>
        <v>0</v>
      </c>
      <c r="AM408" s="116"/>
      <c r="AN408" s="116"/>
      <c r="AO408" s="116">
        <f t="shared" si="419"/>
        <v>0</v>
      </c>
      <c r="AP408" s="116"/>
      <c r="AQ408" s="116"/>
      <c r="AR408" s="116">
        <f t="shared" si="420"/>
        <v>0</v>
      </c>
      <c r="AS408" s="116"/>
      <c r="AT408" s="116"/>
      <c r="AU408" s="116">
        <f t="shared" si="421"/>
        <v>0</v>
      </c>
      <c r="AV408" s="116"/>
      <c r="AW408" s="116"/>
      <c r="AX408" s="116">
        <f t="shared" si="422"/>
        <v>0</v>
      </c>
      <c r="AY408" s="116"/>
      <c r="AZ408" s="116"/>
      <c r="BA408" s="116">
        <f t="shared" si="423"/>
        <v>0</v>
      </c>
      <c r="BB408" s="116"/>
      <c r="BC408" s="116"/>
      <c r="BD408" s="116">
        <f t="shared" si="424"/>
        <v>0</v>
      </c>
      <c r="BE408" s="116"/>
      <c r="BF408" s="116"/>
      <c r="BG408" s="116">
        <f t="shared" si="425"/>
        <v>0</v>
      </c>
      <c r="BH408" s="116"/>
      <c r="BI408" s="116"/>
      <c r="BJ408" s="116">
        <f t="shared" si="426"/>
        <v>0</v>
      </c>
      <c r="BK408" s="116"/>
      <c r="BL408" s="303"/>
      <c r="BM408" s="308"/>
      <c r="BN408" s="311"/>
    </row>
    <row r="409" s="115" customFormat="1" ht="33.95" customHeight="1" outlineLevel="4" spans="2:66">
      <c r="B409" s="116" t="s">
        <v>792</v>
      </c>
      <c r="C409" s="117" t="s">
        <v>1694</v>
      </c>
      <c r="D409" s="115" t="s">
        <v>1695</v>
      </c>
      <c r="E409" s="116"/>
      <c r="F409" s="116" t="s">
        <v>1618</v>
      </c>
      <c r="G409" s="116" t="s">
        <v>936</v>
      </c>
      <c r="H409" s="116">
        <f t="shared" si="412"/>
        <v>0</v>
      </c>
      <c r="I409" s="116" t="s">
        <v>1235</v>
      </c>
      <c r="J409" s="295"/>
      <c r="K409" s="116" t="s">
        <v>1389</v>
      </c>
      <c r="L409" s="295"/>
      <c r="M409" s="116" t="s">
        <v>1441</v>
      </c>
      <c r="N409" s="116">
        <f t="shared" si="413"/>
        <v>0</v>
      </c>
      <c r="O409" s="313"/>
      <c r="P409" s="313"/>
      <c r="Q409" s="313"/>
      <c r="R409" s="313"/>
      <c r="S409" s="313"/>
      <c r="T409" s="313"/>
      <c r="U409" s="313"/>
      <c r="V409" s="313"/>
      <c r="W409" s="313"/>
      <c r="X409" s="313"/>
      <c r="Y409" s="313"/>
      <c r="Z409" s="313"/>
      <c r="AA409" s="116"/>
      <c r="AB409" s="116">
        <f t="shared" si="414"/>
        <v>0</v>
      </c>
      <c r="AC409" s="116">
        <f t="shared" si="415"/>
        <v>0</v>
      </c>
      <c r="AD409" s="116"/>
      <c r="AE409" s="116"/>
      <c r="AF409" s="116">
        <f t="shared" si="416"/>
        <v>0</v>
      </c>
      <c r="AG409" s="116"/>
      <c r="AH409" s="116"/>
      <c r="AI409" s="116">
        <f t="shared" si="417"/>
        <v>0</v>
      </c>
      <c r="AJ409" s="116"/>
      <c r="AK409" s="116"/>
      <c r="AL409" s="116">
        <f t="shared" si="418"/>
        <v>0</v>
      </c>
      <c r="AM409" s="116"/>
      <c r="AN409" s="116"/>
      <c r="AO409" s="116">
        <f t="shared" si="419"/>
        <v>0</v>
      </c>
      <c r="AP409" s="116"/>
      <c r="AQ409" s="116"/>
      <c r="AR409" s="116">
        <f t="shared" si="420"/>
        <v>0</v>
      </c>
      <c r="AS409" s="116"/>
      <c r="AT409" s="116"/>
      <c r="AU409" s="116">
        <f t="shared" si="421"/>
        <v>0</v>
      </c>
      <c r="AV409" s="116"/>
      <c r="AW409" s="116"/>
      <c r="AX409" s="116">
        <f t="shared" si="422"/>
        <v>0</v>
      </c>
      <c r="AY409" s="116"/>
      <c r="AZ409" s="116"/>
      <c r="BA409" s="116">
        <f t="shared" si="423"/>
        <v>0</v>
      </c>
      <c r="BB409" s="116"/>
      <c r="BC409" s="116"/>
      <c r="BD409" s="116">
        <f t="shared" si="424"/>
        <v>0</v>
      </c>
      <c r="BE409" s="116"/>
      <c r="BF409" s="116"/>
      <c r="BG409" s="116">
        <f t="shared" si="425"/>
        <v>0</v>
      </c>
      <c r="BH409" s="116"/>
      <c r="BI409" s="116"/>
      <c r="BJ409" s="116">
        <f t="shared" si="426"/>
        <v>0</v>
      </c>
      <c r="BK409" s="116"/>
      <c r="BL409" s="303"/>
      <c r="BM409" s="308"/>
      <c r="BN409" s="311"/>
    </row>
    <row r="410" s="49" customFormat="1" ht="33.95" customHeight="1" outlineLevel="3" spans="2:66">
      <c r="B410" s="112" t="s">
        <v>787</v>
      </c>
      <c r="C410" s="113" t="s">
        <v>1696</v>
      </c>
      <c r="D410" s="49" t="s">
        <v>1697</v>
      </c>
      <c r="E410" s="112"/>
      <c r="F410" s="112"/>
      <c r="G410" s="112"/>
      <c r="H410" s="112">
        <f>SUM(H411:H417)</f>
        <v>0</v>
      </c>
      <c r="I410" s="112"/>
      <c r="J410" s="112"/>
      <c r="K410" s="112"/>
      <c r="L410" s="112"/>
      <c r="M410" s="112"/>
      <c r="N410" s="302"/>
      <c r="O410" s="285"/>
      <c r="P410" s="285"/>
      <c r="Q410" s="285"/>
      <c r="R410" s="285"/>
      <c r="S410" s="285"/>
      <c r="T410" s="285"/>
      <c r="U410" s="285"/>
      <c r="V410" s="285"/>
      <c r="W410" s="285"/>
      <c r="X410" s="285"/>
      <c r="Y410" s="285"/>
      <c r="Z410" s="285"/>
      <c r="AA410" s="285"/>
      <c r="AB410" s="112">
        <f>SUM(AB411:AB417)</f>
        <v>0</v>
      </c>
      <c r="AC410" s="112">
        <f>SUM(AC411:AC417)</f>
        <v>0</v>
      </c>
      <c r="AD410" s="112"/>
      <c r="AE410" s="112"/>
      <c r="AF410" s="112">
        <f>SUM(AF411:AF417)</f>
        <v>0</v>
      </c>
      <c r="AG410" s="112"/>
      <c r="AH410" s="112"/>
      <c r="AI410" s="112">
        <f>SUM(AI411:AI417)</f>
        <v>0</v>
      </c>
      <c r="AJ410" s="112"/>
      <c r="AK410" s="112"/>
      <c r="AL410" s="112">
        <f>SUM(AL411:AL417)</f>
        <v>0</v>
      </c>
      <c r="AM410" s="112"/>
      <c r="AN410" s="112"/>
      <c r="AO410" s="112">
        <f>SUM(AO411:AO417)</f>
        <v>0</v>
      </c>
      <c r="AP410" s="112"/>
      <c r="AQ410" s="112"/>
      <c r="AR410" s="112">
        <f>SUM(AR411:AR417)</f>
        <v>0</v>
      </c>
      <c r="AS410" s="112"/>
      <c r="AT410" s="112"/>
      <c r="AU410" s="112">
        <f>SUM(AU411:AU417)</f>
        <v>0</v>
      </c>
      <c r="AV410" s="112"/>
      <c r="AW410" s="112"/>
      <c r="AX410" s="112">
        <f>SUM(AX411:AX417)</f>
        <v>0</v>
      </c>
      <c r="AY410" s="112"/>
      <c r="AZ410" s="112"/>
      <c r="BA410" s="112">
        <f>SUM(BA411:BA417)</f>
        <v>0</v>
      </c>
      <c r="BB410" s="112"/>
      <c r="BC410" s="112"/>
      <c r="BD410" s="112">
        <f>SUM(BD411:BD417)</f>
        <v>0</v>
      </c>
      <c r="BE410" s="112"/>
      <c r="BF410" s="112"/>
      <c r="BG410" s="112">
        <f>SUM(BG411:BG417)</f>
        <v>0</v>
      </c>
      <c r="BH410" s="112"/>
      <c r="BI410" s="112"/>
      <c r="BJ410" s="112">
        <f>SUM(BJ411:BJ417)</f>
        <v>0</v>
      </c>
      <c r="BK410" s="112"/>
      <c r="BL410" s="302"/>
      <c r="BM410" s="308"/>
      <c r="BN410" s="310"/>
    </row>
    <row r="411" s="115" customFormat="1" ht="33.95" customHeight="1" outlineLevel="4" spans="2:66">
      <c r="B411" s="116" t="s">
        <v>792</v>
      </c>
      <c r="C411" s="117" t="s">
        <v>1698</v>
      </c>
      <c r="D411" s="115" t="s">
        <v>1699</v>
      </c>
      <c r="E411" s="116" t="s">
        <v>1700</v>
      </c>
      <c r="F411" s="116" t="s">
        <v>1618</v>
      </c>
      <c r="G411" s="116" t="s">
        <v>936</v>
      </c>
      <c r="H411" s="116">
        <f t="shared" ref="H411:H417" si="427">J411*L411</f>
        <v>0</v>
      </c>
      <c r="I411" s="116" t="s">
        <v>1235</v>
      </c>
      <c r="J411" s="295"/>
      <c r="K411" s="116" t="s">
        <v>1194</v>
      </c>
      <c r="L411" s="116">
        <v>12</v>
      </c>
      <c r="M411" s="116" t="s">
        <v>1701</v>
      </c>
      <c r="N411" s="116">
        <f t="shared" ref="N411:N417" si="428">COUNTA(O411:Z411)</f>
        <v>0</v>
      </c>
      <c r="O411" s="314"/>
      <c r="P411" s="314"/>
      <c r="Q411" s="314"/>
      <c r="R411" s="314"/>
      <c r="S411" s="314"/>
      <c r="T411" s="314"/>
      <c r="U411" s="314"/>
      <c r="V411" s="314"/>
      <c r="W411" s="314"/>
      <c r="X411" s="314"/>
      <c r="Y411" s="314"/>
      <c r="Z411" s="314"/>
      <c r="AA411" s="116"/>
      <c r="AB411" s="116">
        <f t="shared" ref="AB411:AB417" si="429">SUM(AC411,AF411,AI411,AL411,AO411,AR411,AU411,AX411,BA411,BD411,BG411,BJ411)</f>
        <v>0</v>
      </c>
      <c r="AC411" s="116">
        <f t="shared" ref="AC411:AC417" si="430">IF(O411="√",$J411*$L411/$N411,0)</f>
        <v>0</v>
      </c>
      <c r="AD411" s="116"/>
      <c r="AE411" s="116"/>
      <c r="AF411" s="116">
        <f t="shared" ref="AF411:AF417" si="431">IF(P411="√",$J411*$L411/$N411,0)</f>
        <v>0</v>
      </c>
      <c r="AG411" s="116"/>
      <c r="AH411" s="116"/>
      <c r="AI411" s="116">
        <f t="shared" ref="AI411:AI417" si="432">IF(Q411="√",$J411*$L411/$N411,0)</f>
        <v>0</v>
      </c>
      <c r="AJ411" s="116"/>
      <c r="AK411" s="116"/>
      <c r="AL411" s="116">
        <f t="shared" ref="AL411:AL417" si="433">IF(R411="√",$J411*$L411/$N411,0)</f>
        <v>0</v>
      </c>
      <c r="AM411" s="116"/>
      <c r="AN411" s="116"/>
      <c r="AO411" s="116">
        <f t="shared" ref="AO411:AO417" si="434">IF(S411="√",$J411*$L411/$N411,0)</f>
        <v>0</v>
      </c>
      <c r="AP411" s="116"/>
      <c r="AQ411" s="116"/>
      <c r="AR411" s="116">
        <f t="shared" ref="AR411:AR417" si="435">IF(T411="√",$J411*$L411/$N411,0)</f>
        <v>0</v>
      </c>
      <c r="AS411" s="116"/>
      <c r="AT411" s="116"/>
      <c r="AU411" s="116">
        <f t="shared" ref="AU411:AU417" si="436">IF(U411="√",$J411*$L411/$N411,0)</f>
        <v>0</v>
      </c>
      <c r="AV411" s="116"/>
      <c r="AW411" s="116"/>
      <c r="AX411" s="116">
        <f t="shared" ref="AX411:AX417" si="437">IF(V411="√",$J411*$L411/$N411,0)</f>
        <v>0</v>
      </c>
      <c r="AY411" s="116"/>
      <c r="AZ411" s="116"/>
      <c r="BA411" s="116">
        <f t="shared" ref="BA411:BA417" si="438">IF(W411="√",$J411*$L411/$N411,0)</f>
        <v>0</v>
      </c>
      <c r="BB411" s="116"/>
      <c r="BC411" s="116"/>
      <c r="BD411" s="116">
        <f t="shared" ref="BD411:BD417" si="439">IF(X411="√",$J411*$L411/$N411,0)</f>
        <v>0</v>
      </c>
      <c r="BE411" s="116"/>
      <c r="BF411" s="116"/>
      <c r="BG411" s="116">
        <f t="shared" ref="BG411:BG417" si="440">IF(Y411="√",$J411*$L411/$N411,0)</f>
        <v>0</v>
      </c>
      <c r="BH411" s="116"/>
      <c r="BI411" s="116"/>
      <c r="BJ411" s="116">
        <f t="shared" ref="BJ411:BJ417" si="441">IF(Z411="√",$J411*$L411/$N411,0)</f>
        <v>0</v>
      </c>
      <c r="BK411" s="116"/>
      <c r="BL411" s="303"/>
      <c r="BM411" s="308"/>
      <c r="BN411" s="311"/>
    </row>
    <row r="412" s="115" customFormat="1" ht="33.95" customHeight="1" outlineLevel="4" spans="2:66">
      <c r="B412" s="116" t="s">
        <v>792</v>
      </c>
      <c r="C412" s="117" t="s">
        <v>1702</v>
      </c>
      <c r="D412" s="115" t="s">
        <v>1703</v>
      </c>
      <c r="E412" s="116" t="s">
        <v>1704</v>
      </c>
      <c r="F412" s="116" t="s">
        <v>1618</v>
      </c>
      <c r="G412" s="116" t="s">
        <v>936</v>
      </c>
      <c r="H412" s="116">
        <f t="shared" si="427"/>
        <v>0</v>
      </c>
      <c r="I412" s="116" t="s">
        <v>1235</v>
      </c>
      <c r="J412" s="295"/>
      <c r="K412" s="116" t="s">
        <v>1194</v>
      </c>
      <c r="L412" s="116">
        <v>10</v>
      </c>
      <c r="M412" s="116" t="s">
        <v>1701</v>
      </c>
      <c r="N412" s="116">
        <f t="shared" si="428"/>
        <v>0</v>
      </c>
      <c r="O412" s="295"/>
      <c r="P412" s="295"/>
      <c r="Q412" s="295"/>
      <c r="R412" s="295"/>
      <c r="S412" s="295"/>
      <c r="T412" s="295"/>
      <c r="U412" s="295"/>
      <c r="V412" s="295"/>
      <c r="W412" s="295"/>
      <c r="X412" s="295"/>
      <c r="Y412" s="295"/>
      <c r="Z412" s="295"/>
      <c r="AA412" s="116"/>
      <c r="AB412" s="116">
        <f t="shared" si="429"/>
        <v>0</v>
      </c>
      <c r="AC412" s="116">
        <f t="shared" si="430"/>
        <v>0</v>
      </c>
      <c r="AD412" s="116"/>
      <c r="AE412" s="116"/>
      <c r="AF412" s="116">
        <f t="shared" si="431"/>
        <v>0</v>
      </c>
      <c r="AG412" s="116"/>
      <c r="AH412" s="116"/>
      <c r="AI412" s="116">
        <f t="shared" si="432"/>
        <v>0</v>
      </c>
      <c r="AJ412" s="116"/>
      <c r="AK412" s="116"/>
      <c r="AL412" s="116">
        <f t="shared" si="433"/>
        <v>0</v>
      </c>
      <c r="AM412" s="116"/>
      <c r="AN412" s="116"/>
      <c r="AO412" s="116">
        <f t="shared" si="434"/>
        <v>0</v>
      </c>
      <c r="AP412" s="116"/>
      <c r="AQ412" s="116"/>
      <c r="AR412" s="116">
        <f t="shared" si="435"/>
        <v>0</v>
      </c>
      <c r="AS412" s="116"/>
      <c r="AT412" s="116"/>
      <c r="AU412" s="116">
        <f t="shared" si="436"/>
        <v>0</v>
      </c>
      <c r="AV412" s="116"/>
      <c r="AW412" s="116"/>
      <c r="AX412" s="116">
        <f t="shared" si="437"/>
        <v>0</v>
      </c>
      <c r="AY412" s="116"/>
      <c r="AZ412" s="116"/>
      <c r="BA412" s="116">
        <f t="shared" si="438"/>
        <v>0</v>
      </c>
      <c r="BB412" s="116"/>
      <c r="BC412" s="116"/>
      <c r="BD412" s="116">
        <f t="shared" si="439"/>
        <v>0</v>
      </c>
      <c r="BE412" s="116"/>
      <c r="BF412" s="116"/>
      <c r="BG412" s="116">
        <f t="shared" si="440"/>
        <v>0</v>
      </c>
      <c r="BH412" s="116"/>
      <c r="BI412" s="116"/>
      <c r="BJ412" s="116">
        <f t="shared" si="441"/>
        <v>0</v>
      </c>
      <c r="BK412" s="116"/>
      <c r="BL412" s="303"/>
      <c r="BM412" s="308"/>
      <c r="BN412" s="311"/>
    </row>
    <row r="413" s="115" customFormat="1" ht="33.95" customHeight="1" outlineLevel="4" spans="2:66">
      <c r="B413" s="116" t="s">
        <v>792</v>
      </c>
      <c r="C413" s="117" t="s">
        <v>1705</v>
      </c>
      <c r="D413" s="115" t="s">
        <v>1706</v>
      </c>
      <c r="E413" s="116" t="s">
        <v>1707</v>
      </c>
      <c r="F413" s="116" t="s">
        <v>1618</v>
      </c>
      <c r="G413" s="116" t="s">
        <v>936</v>
      </c>
      <c r="H413" s="116">
        <f t="shared" si="427"/>
        <v>0</v>
      </c>
      <c r="I413" s="116" t="s">
        <v>1235</v>
      </c>
      <c r="J413" s="295"/>
      <c r="K413" s="116" t="s">
        <v>1389</v>
      </c>
      <c r="L413" s="116">
        <v>105</v>
      </c>
      <c r="M413" s="116" t="s">
        <v>1668</v>
      </c>
      <c r="N413" s="116">
        <f t="shared" si="428"/>
        <v>0</v>
      </c>
      <c r="O413" s="295"/>
      <c r="P413" s="295"/>
      <c r="Q413" s="295"/>
      <c r="R413" s="295"/>
      <c r="S413" s="295"/>
      <c r="T413" s="295"/>
      <c r="U413" s="295"/>
      <c r="V413" s="295"/>
      <c r="W413" s="295"/>
      <c r="X413" s="295"/>
      <c r="Y413" s="295"/>
      <c r="Z413" s="295"/>
      <c r="AA413" s="116"/>
      <c r="AB413" s="116">
        <f t="shared" si="429"/>
        <v>0</v>
      </c>
      <c r="AC413" s="116">
        <f t="shared" si="430"/>
        <v>0</v>
      </c>
      <c r="AD413" s="116"/>
      <c r="AE413" s="116"/>
      <c r="AF413" s="116">
        <f t="shared" si="431"/>
        <v>0</v>
      </c>
      <c r="AG413" s="116"/>
      <c r="AH413" s="116"/>
      <c r="AI413" s="116">
        <f t="shared" si="432"/>
        <v>0</v>
      </c>
      <c r="AJ413" s="116"/>
      <c r="AK413" s="116"/>
      <c r="AL413" s="116">
        <f t="shared" si="433"/>
        <v>0</v>
      </c>
      <c r="AM413" s="116"/>
      <c r="AN413" s="116"/>
      <c r="AO413" s="116">
        <f t="shared" si="434"/>
        <v>0</v>
      </c>
      <c r="AP413" s="116"/>
      <c r="AQ413" s="116"/>
      <c r="AR413" s="116">
        <f t="shared" si="435"/>
        <v>0</v>
      </c>
      <c r="AS413" s="116"/>
      <c r="AT413" s="116"/>
      <c r="AU413" s="116">
        <f t="shared" si="436"/>
        <v>0</v>
      </c>
      <c r="AV413" s="116"/>
      <c r="AW413" s="116"/>
      <c r="AX413" s="116">
        <f t="shared" si="437"/>
        <v>0</v>
      </c>
      <c r="AY413" s="116"/>
      <c r="AZ413" s="116"/>
      <c r="BA413" s="116">
        <f t="shared" si="438"/>
        <v>0</v>
      </c>
      <c r="BB413" s="116"/>
      <c r="BC413" s="116"/>
      <c r="BD413" s="116">
        <f t="shared" si="439"/>
        <v>0</v>
      </c>
      <c r="BE413" s="116"/>
      <c r="BF413" s="116"/>
      <c r="BG413" s="116">
        <f t="shared" si="440"/>
        <v>0</v>
      </c>
      <c r="BH413" s="116"/>
      <c r="BI413" s="116"/>
      <c r="BJ413" s="116">
        <f t="shared" si="441"/>
        <v>0</v>
      </c>
      <c r="BK413" s="116"/>
      <c r="BL413" s="303"/>
      <c r="BM413" s="308"/>
      <c r="BN413" s="311"/>
    </row>
    <row r="414" s="115" customFormat="1" ht="33.95" customHeight="1" outlineLevel="4" spans="2:66">
      <c r="B414" s="116" t="s">
        <v>792</v>
      </c>
      <c r="C414" s="117" t="s">
        <v>1708</v>
      </c>
      <c r="D414" s="115" t="s">
        <v>1709</v>
      </c>
      <c r="E414" s="116"/>
      <c r="F414" s="116" t="s">
        <v>1618</v>
      </c>
      <c r="G414" s="116" t="s">
        <v>936</v>
      </c>
      <c r="H414" s="116">
        <f t="shared" si="427"/>
        <v>0</v>
      </c>
      <c r="I414" s="116" t="s">
        <v>1235</v>
      </c>
      <c r="J414" s="295"/>
      <c r="K414" s="116" t="s">
        <v>1026</v>
      </c>
      <c r="L414" s="116">
        <v>55</v>
      </c>
      <c r="M414" s="116" t="s">
        <v>1687</v>
      </c>
      <c r="N414" s="116">
        <f t="shared" si="428"/>
        <v>0</v>
      </c>
      <c r="O414" s="295"/>
      <c r="P414" s="295"/>
      <c r="Q414" s="295"/>
      <c r="R414" s="295"/>
      <c r="S414" s="295"/>
      <c r="T414" s="295"/>
      <c r="U414" s="295"/>
      <c r="V414" s="295"/>
      <c r="W414" s="295"/>
      <c r="X414" s="295"/>
      <c r="Y414" s="295"/>
      <c r="Z414" s="295"/>
      <c r="AA414" s="116"/>
      <c r="AB414" s="116">
        <f t="shared" si="429"/>
        <v>0</v>
      </c>
      <c r="AC414" s="116">
        <f t="shared" si="430"/>
        <v>0</v>
      </c>
      <c r="AD414" s="116"/>
      <c r="AE414" s="116"/>
      <c r="AF414" s="116">
        <f t="shared" si="431"/>
        <v>0</v>
      </c>
      <c r="AG414" s="116"/>
      <c r="AH414" s="116"/>
      <c r="AI414" s="116">
        <f t="shared" si="432"/>
        <v>0</v>
      </c>
      <c r="AJ414" s="116"/>
      <c r="AK414" s="116"/>
      <c r="AL414" s="116">
        <f t="shared" si="433"/>
        <v>0</v>
      </c>
      <c r="AM414" s="116"/>
      <c r="AN414" s="116"/>
      <c r="AO414" s="116">
        <f t="shared" si="434"/>
        <v>0</v>
      </c>
      <c r="AP414" s="116"/>
      <c r="AQ414" s="116"/>
      <c r="AR414" s="116">
        <f t="shared" si="435"/>
        <v>0</v>
      </c>
      <c r="AS414" s="116"/>
      <c r="AT414" s="116"/>
      <c r="AU414" s="116">
        <f t="shared" si="436"/>
        <v>0</v>
      </c>
      <c r="AV414" s="116"/>
      <c r="AW414" s="116"/>
      <c r="AX414" s="116">
        <f t="shared" si="437"/>
        <v>0</v>
      </c>
      <c r="AY414" s="116"/>
      <c r="AZ414" s="116"/>
      <c r="BA414" s="116">
        <f t="shared" si="438"/>
        <v>0</v>
      </c>
      <c r="BB414" s="116"/>
      <c r="BC414" s="116"/>
      <c r="BD414" s="116">
        <f t="shared" si="439"/>
        <v>0</v>
      </c>
      <c r="BE414" s="116"/>
      <c r="BF414" s="116"/>
      <c r="BG414" s="116">
        <f t="shared" si="440"/>
        <v>0</v>
      </c>
      <c r="BH414" s="116"/>
      <c r="BI414" s="116"/>
      <c r="BJ414" s="116">
        <f t="shared" si="441"/>
        <v>0</v>
      </c>
      <c r="BK414" s="116"/>
      <c r="BL414" s="303"/>
      <c r="BM414" s="308"/>
      <c r="BN414" s="311"/>
    </row>
    <row r="415" s="115" customFormat="1" ht="33.95" customHeight="1" outlineLevel="4" spans="2:66">
      <c r="B415" s="116" t="s">
        <v>792</v>
      </c>
      <c r="C415" s="117" t="s">
        <v>1710</v>
      </c>
      <c r="D415" s="115" t="s">
        <v>1711</v>
      </c>
      <c r="E415" s="116" t="s">
        <v>1712</v>
      </c>
      <c r="F415" s="116" t="s">
        <v>1618</v>
      </c>
      <c r="G415" s="116" t="s">
        <v>936</v>
      </c>
      <c r="H415" s="116">
        <f t="shared" si="427"/>
        <v>0</v>
      </c>
      <c r="I415" s="116" t="s">
        <v>1235</v>
      </c>
      <c r="J415" s="295"/>
      <c r="K415" s="116" t="s">
        <v>1389</v>
      </c>
      <c r="L415" s="116">
        <v>140</v>
      </c>
      <c r="M415" s="116" t="s">
        <v>1668</v>
      </c>
      <c r="N415" s="116">
        <f t="shared" si="428"/>
        <v>0</v>
      </c>
      <c r="O415" s="295"/>
      <c r="P415" s="295"/>
      <c r="Q415" s="295"/>
      <c r="R415" s="295"/>
      <c r="S415" s="295"/>
      <c r="T415" s="295"/>
      <c r="U415" s="295"/>
      <c r="V415" s="295"/>
      <c r="W415" s="295"/>
      <c r="X415" s="295"/>
      <c r="Y415" s="295"/>
      <c r="Z415" s="295"/>
      <c r="AA415" s="116"/>
      <c r="AB415" s="116">
        <f t="shared" si="429"/>
        <v>0</v>
      </c>
      <c r="AC415" s="116">
        <f t="shared" si="430"/>
        <v>0</v>
      </c>
      <c r="AD415" s="116"/>
      <c r="AE415" s="116"/>
      <c r="AF415" s="116">
        <f t="shared" si="431"/>
        <v>0</v>
      </c>
      <c r="AG415" s="116"/>
      <c r="AH415" s="116"/>
      <c r="AI415" s="116">
        <f t="shared" si="432"/>
        <v>0</v>
      </c>
      <c r="AJ415" s="116"/>
      <c r="AK415" s="116"/>
      <c r="AL415" s="116">
        <f t="shared" si="433"/>
        <v>0</v>
      </c>
      <c r="AM415" s="116"/>
      <c r="AN415" s="116"/>
      <c r="AO415" s="116">
        <f t="shared" si="434"/>
        <v>0</v>
      </c>
      <c r="AP415" s="116"/>
      <c r="AQ415" s="116"/>
      <c r="AR415" s="116">
        <f t="shared" si="435"/>
        <v>0</v>
      </c>
      <c r="AS415" s="116"/>
      <c r="AT415" s="116"/>
      <c r="AU415" s="116">
        <f t="shared" si="436"/>
        <v>0</v>
      </c>
      <c r="AV415" s="116"/>
      <c r="AW415" s="116"/>
      <c r="AX415" s="116">
        <f t="shared" si="437"/>
        <v>0</v>
      </c>
      <c r="AY415" s="116"/>
      <c r="AZ415" s="116"/>
      <c r="BA415" s="116">
        <f t="shared" si="438"/>
        <v>0</v>
      </c>
      <c r="BB415" s="116"/>
      <c r="BC415" s="116"/>
      <c r="BD415" s="116">
        <f t="shared" si="439"/>
        <v>0</v>
      </c>
      <c r="BE415" s="116"/>
      <c r="BF415" s="116"/>
      <c r="BG415" s="116">
        <f t="shared" si="440"/>
        <v>0</v>
      </c>
      <c r="BH415" s="116"/>
      <c r="BI415" s="116"/>
      <c r="BJ415" s="116">
        <f t="shared" si="441"/>
        <v>0</v>
      </c>
      <c r="BK415" s="116"/>
      <c r="BL415" s="303"/>
      <c r="BM415" s="308"/>
      <c r="BN415" s="311"/>
    </row>
    <row r="416" s="115" customFormat="1" ht="33.95" customHeight="1" outlineLevel="4" spans="2:66">
      <c r="B416" s="116" t="s">
        <v>792</v>
      </c>
      <c r="C416" s="117" t="s">
        <v>1713</v>
      </c>
      <c r="D416" s="115" t="s">
        <v>1714</v>
      </c>
      <c r="E416" s="116" t="s">
        <v>1715</v>
      </c>
      <c r="F416" s="116" t="s">
        <v>1618</v>
      </c>
      <c r="G416" s="116" t="s">
        <v>936</v>
      </c>
      <c r="H416" s="116">
        <f t="shared" si="427"/>
        <v>0</v>
      </c>
      <c r="I416" s="116" t="s">
        <v>1235</v>
      </c>
      <c r="J416" s="295"/>
      <c r="K416" s="116" t="s">
        <v>1389</v>
      </c>
      <c r="L416" s="116">
        <v>30</v>
      </c>
      <c r="M416" s="116" t="s">
        <v>1668</v>
      </c>
      <c r="N416" s="116">
        <f t="shared" si="428"/>
        <v>0</v>
      </c>
      <c r="O416" s="295"/>
      <c r="P416" s="295"/>
      <c r="Q416" s="295"/>
      <c r="R416" s="295"/>
      <c r="S416" s="295"/>
      <c r="T416" s="295"/>
      <c r="U416" s="295"/>
      <c r="V416" s="295"/>
      <c r="W416" s="295"/>
      <c r="X416" s="295"/>
      <c r="Y416" s="295"/>
      <c r="Z416" s="295"/>
      <c r="AA416" s="116"/>
      <c r="AB416" s="116">
        <f t="shared" si="429"/>
        <v>0</v>
      </c>
      <c r="AC416" s="116">
        <f t="shared" si="430"/>
        <v>0</v>
      </c>
      <c r="AD416" s="116"/>
      <c r="AE416" s="116"/>
      <c r="AF416" s="116">
        <f t="shared" si="431"/>
        <v>0</v>
      </c>
      <c r="AG416" s="116"/>
      <c r="AH416" s="116"/>
      <c r="AI416" s="116">
        <f t="shared" si="432"/>
        <v>0</v>
      </c>
      <c r="AJ416" s="116"/>
      <c r="AK416" s="116"/>
      <c r="AL416" s="116">
        <f t="shared" si="433"/>
        <v>0</v>
      </c>
      <c r="AM416" s="116"/>
      <c r="AN416" s="116"/>
      <c r="AO416" s="116">
        <f t="shared" si="434"/>
        <v>0</v>
      </c>
      <c r="AP416" s="116"/>
      <c r="AQ416" s="116"/>
      <c r="AR416" s="116">
        <f t="shared" si="435"/>
        <v>0</v>
      </c>
      <c r="AS416" s="116"/>
      <c r="AT416" s="116"/>
      <c r="AU416" s="116">
        <f t="shared" si="436"/>
        <v>0</v>
      </c>
      <c r="AV416" s="116"/>
      <c r="AW416" s="116"/>
      <c r="AX416" s="116">
        <f t="shared" si="437"/>
        <v>0</v>
      </c>
      <c r="AY416" s="116"/>
      <c r="AZ416" s="116"/>
      <c r="BA416" s="116">
        <f t="shared" si="438"/>
        <v>0</v>
      </c>
      <c r="BB416" s="116"/>
      <c r="BC416" s="116"/>
      <c r="BD416" s="116">
        <f t="shared" si="439"/>
        <v>0</v>
      </c>
      <c r="BE416" s="116"/>
      <c r="BF416" s="116"/>
      <c r="BG416" s="116">
        <f t="shared" si="440"/>
        <v>0</v>
      </c>
      <c r="BH416" s="116"/>
      <c r="BI416" s="116"/>
      <c r="BJ416" s="116">
        <f t="shared" si="441"/>
        <v>0</v>
      </c>
      <c r="BK416" s="116"/>
      <c r="BL416" s="303"/>
      <c r="BM416" s="308"/>
      <c r="BN416" s="311"/>
    </row>
    <row r="417" s="115" customFormat="1" ht="33.95" customHeight="1" outlineLevel="4" spans="2:66">
      <c r="B417" s="116" t="s">
        <v>792</v>
      </c>
      <c r="C417" s="117" t="s">
        <v>1716</v>
      </c>
      <c r="D417" s="115" t="s">
        <v>1717</v>
      </c>
      <c r="E417" s="116" t="s">
        <v>1718</v>
      </c>
      <c r="F417" s="116" t="s">
        <v>1618</v>
      </c>
      <c r="G417" s="116" t="s">
        <v>936</v>
      </c>
      <c r="H417" s="116">
        <f t="shared" si="427"/>
        <v>0</v>
      </c>
      <c r="I417" s="116" t="s">
        <v>1235</v>
      </c>
      <c r="J417" s="295"/>
      <c r="K417" s="116" t="s">
        <v>1389</v>
      </c>
      <c r="L417" s="116">
        <v>10</v>
      </c>
      <c r="M417" s="116" t="s">
        <v>1668</v>
      </c>
      <c r="N417" s="116">
        <f t="shared" si="428"/>
        <v>0</v>
      </c>
      <c r="O417" s="313"/>
      <c r="P417" s="313"/>
      <c r="Q417" s="313"/>
      <c r="R417" s="313"/>
      <c r="S417" s="313"/>
      <c r="T417" s="313"/>
      <c r="U417" s="313"/>
      <c r="V417" s="313"/>
      <c r="W417" s="313"/>
      <c r="X417" s="313"/>
      <c r="Y417" s="313"/>
      <c r="Z417" s="313"/>
      <c r="AA417" s="116"/>
      <c r="AB417" s="116">
        <f t="shared" si="429"/>
        <v>0</v>
      </c>
      <c r="AC417" s="116">
        <f t="shared" si="430"/>
        <v>0</v>
      </c>
      <c r="AD417" s="116"/>
      <c r="AE417" s="116"/>
      <c r="AF417" s="116">
        <f t="shared" si="431"/>
        <v>0</v>
      </c>
      <c r="AG417" s="116"/>
      <c r="AH417" s="116"/>
      <c r="AI417" s="116">
        <f t="shared" si="432"/>
        <v>0</v>
      </c>
      <c r="AJ417" s="116"/>
      <c r="AK417" s="116"/>
      <c r="AL417" s="116">
        <f t="shared" si="433"/>
        <v>0</v>
      </c>
      <c r="AM417" s="116"/>
      <c r="AN417" s="116"/>
      <c r="AO417" s="116">
        <f t="shared" si="434"/>
        <v>0</v>
      </c>
      <c r="AP417" s="116"/>
      <c r="AQ417" s="116"/>
      <c r="AR417" s="116">
        <f t="shared" si="435"/>
        <v>0</v>
      </c>
      <c r="AS417" s="116"/>
      <c r="AT417" s="116"/>
      <c r="AU417" s="116">
        <f t="shared" si="436"/>
        <v>0</v>
      </c>
      <c r="AV417" s="116"/>
      <c r="AW417" s="116"/>
      <c r="AX417" s="116">
        <f t="shared" si="437"/>
        <v>0</v>
      </c>
      <c r="AY417" s="116"/>
      <c r="AZ417" s="116"/>
      <c r="BA417" s="116">
        <f t="shared" si="438"/>
        <v>0</v>
      </c>
      <c r="BB417" s="116"/>
      <c r="BC417" s="116"/>
      <c r="BD417" s="116">
        <f t="shared" si="439"/>
        <v>0</v>
      </c>
      <c r="BE417" s="116"/>
      <c r="BF417" s="116"/>
      <c r="BG417" s="116">
        <f t="shared" si="440"/>
        <v>0</v>
      </c>
      <c r="BH417" s="116"/>
      <c r="BI417" s="116"/>
      <c r="BJ417" s="116">
        <f t="shared" si="441"/>
        <v>0</v>
      </c>
      <c r="BK417" s="116"/>
      <c r="BL417" s="303"/>
      <c r="BM417" s="308"/>
      <c r="BN417" s="311"/>
    </row>
    <row r="418" s="49" customFormat="1" ht="33.95" customHeight="1" outlineLevel="3" spans="2:66">
      <c r="B418" s="112" t="s">
        <v>787</v>
      </c>
      <c r="C418" s="113" t="s">
        <v>1719</v>
      </c>
      <c r="D418" s="49" t="s">
        <v>1720</v>
      </c>
      <c r="E418" s="112"/>
      <c r="F418" s="112"/>
      <c r="G418" s="112" t="s">
        <v>936</v>
      </c>
      <c r="H418" s="112">
        <f>SUM(H419:H429)</f>
        <v>0</v>
      </c>
      <c r="I418" s="112"/>
      <c r="J418" s="112"/>
      <c r="K418" s="112"/>
      <c r="L418" s="112"/>
      <c r="M418" s="112"/>
      <c r="N418" s="302"/>
      <c r="O418" s="285"/>
      <c r="P418" s="285"/>
      <c r="Q418" s="285"/>
      <c r="R418" s="285"/>
      <c r="S418" s="285"/>
      <c r="T418" s="285"/>
      <c r="U418" s="285"/>
      <c r="V418" s="285"/>
      <c r="W418" s="285"/>
      <c r="X418" s="285"/>
      <c r="Y418" s="285"/>
      <c r="Z418" s="285"/>
      <c r="AA418" s="285"/>
      <c r="AB418" s="112">
        <f>SUM(AB419:AB429)</f>
        <v>0</v>
      </c>
      <c r="AC418" s="112">
        <f>SUM(AC419:AC429)</f>
        <v>0</v>
      </c>
      <c r="AD418" s="112"/>
      <c r="AE418" s="112"/>
      <c r="AF418" s="112">
        <f>SUM(AF419:AF429)</f>
        <v>0</v>
      </c>
      <c r="AG418" s="112"/>
      <c r="AH418" s="112"/>
      <c r="AI418" s="112">
        <f>SUM(AI419:AI429)</f>
        <v>0</v>
      </c>
      <c r="AJ418" s="112"/>
      <c r="AK418" s="112"/>
      <c r="AL418" s="112">
        <f>SUM(AL419:AL429)</f>
        <v>0</v>
      </c>
      <c r="AM418" s="112"/>
      <c r="AN418" s="112"/>
      <c r="AO418" s="112">
        <f>SUM(AO419:AO429)</f>
        <v>0</v>
      </c>
      <c r="AP418" s="112"/>
      <c r="AQ418" s="112"/>
      <c r="AR418" s="112">
        <f>SUM(AR419:AR429)</f>
        <v>0</v>
      </c>
      <c r="AS418" s="112"/>
      <c r="AT418" s="112"/>
      <c r="AU418" s="112">
        <f>SUM(AU419:AU429)</f>
        <v>0</v>
      </c>
      <c r="AV418" s="112"/>
      <c r="AW418" s="112"/>
      <c r="AX418" s="112">
        <f>SUM(AX419:AX429)</f>
        <v>0</v>
      </c>
      <c r="AY418" s="112"/>
      <c r="AZ418" s="112"/>
      <c r="BA418" s="112">
        <f>SUM(BA419:BA429)</f>
        <v>0</v>
      </c>
      <c r="BB418" s="112"/>
      <c r="BC418" s="112"/>
      <c r="BD418" s="112">
        <f>SUM(BD419:BD429)</f>
        <v>0</v>
      </c>
      <c r="BE418" s="112"/>
      <c r="BF418" s="112"/>
      <c r="BG418" s="112">
        <f>SUM(BG419:BG429)</f>
        <v>0</v>
      </c>
      <c r="BH418" s="112"/>
      <c r="BI418" s="112"/>
      <c r="BJ418" s="112">
        <f>SUM(BJ419:BJ429)</f>
        <v>0</v>
      </c>
      <c r="BK418" s="112"/>
      <c r="BL418" s="302"/>
      <c r="BM418" s="308"/>
      <c r="BN418" s="310"/>
    </row>
    <row r="419" s="115" customFormat="1" ht="33.95" customHeight="1" outlineLevel="4" spans="2:66">
      <c r="B419" s="116" t="s">
        <v>792</v>
      </c>
      <c r="C419" s="117" t="s">
        <v>1721</v>
      </c>
      <c r="D419" s="115" t="s">
        <v>1722</v>
      </c>
      <c r="E419" s="116" t="s">
        <v>1723</v>
      </c>
      <c r="F419" s="116" t="s">
        <v>1618</v>
      </c>
      <c r="G419" s="116" t="s">
        <v>936</v>
      </c>
      <c r="H419" s="116">
        <f t="shared" ref="H419:H429" si="442">J419*L419</f>
        <v>0</v>
      </c>
      <c r="I419" s="116" t="s">
        <v>1235</v>
      </c>
      <c r="J419" s="295">
        <f>预算主表!P94/L419</f>
        <v>0</v>
      </c>
      <c r="K419" s="116" t="s">
        <v>1389</v>
      </c>
      <c r="L419" s="116">
        <v>560.5</v>
      </c>
      <c r="M419" s="116" t="s">
        <v>1668</v>
      </c>
      <c r="N419" s="116">
        <f t="shared" ref="N419:N429" si="443">COUNTA(O419:Z419)</f>
        <v>0</v>
      </c>
      <c r="O419" s="314"/>
      <c r="P419" s="314"/>
      <c r="Q419" s="314"/>
      <c r="R419" s="314"/>
      <c r="S419" s="314"/>
      <c r="T419" s="314"/>
      <c r="U419" s="314"/>
      <c r="V419" s="314"/>
      <c r="W419" s="314"/>
      <c r="X419" s="314"/>
      <c r="Y419" s="314"/>
      <c r="Z419" s="314"/>
      <c r="AA419" s="116"/>
      <c r="AB419" s="116">
        <f t="shared" ref="AB419:AB429" si="444">SUM(AC419,AF419,AI419,AL419,AO419,AR419,AU419,AX419,BA419,BD419,BG419,BJ419)</f>
        <v>0</v>
      </c>
      <c r="AC419" s="116">
        <f t="shared" ref="AC419:AC429" si="445">IF(O419="√",$J419*$L419/$N419,0)</f>
        <v>0</v>
      </c>
      <c r="AD419" s="116"/>
      <c r="AE419" s="116"/>
      <c r="AF419" s="116">
        <f t="shared" ref="AF419:AF429" si="446">IF(P419="√",$J419*$L419/$N419,0)</f>
        <v>0</v>
      </c>
      <c r="AG419" s="116"/>
      <c r="AH419" s="116"/>
      <c r="AI419" s="116">
        <f t="shared" ref="AI419:AI429" si="447">IF(Q419="√",$J419*$L419/$N419,0)</f>
        <v>0</v>
      </c>
      <c r="AJ419" s="116"/>
      <c r="AK419" s="116"/>
      <c r="AL419" s="116">
        <f t="shared" ref="AL419:AL429" si="448">IF(R419="√",$J419*$L419/$N419,0)</f>
        <v>0</v>
      </c>
      <c r="AM419" s="116"/>
      <c r="AN419" s="116"/>
      <c r="AO419" s="116">
        <f t="shared" ref="AO419:AO429" si="449">IF(S419="√",$J419*$L419/$N419,0)</f>
        <v>0</v>
      </c>
      <c r="AP419" s="116"/>
      <c r="AQ419" s="116"/>
      <c r="AR419" s="116">
        <f t="shared" ref="AR419:AR429" si="450">IF(T419="√",$J419*$L419/$N419,0)</f>
        <v>0</v>
      </c>
      <c r="AS419" s="116"/>
      <c r="AT419" s="116"/>
      <c r="AU419" s="116">
        <f t="shared" ref="AU419:AU429" si="451">IF(U419="√",$J419*$L419/$N419,0)</f>
        <v>0</v>
      </c>
      <c r="AV419" s="116"/>
      <c r="AW419" s="116"/>
      <c r="AX419" s="116">
        <f t="shared" ref="AX419:AX429" si="452">IF(V419="√",$J419*$L419/$N419,0)</f>
        <v>0</v>
      </c>
      <c r="AY419" s="116"/>
      <c r="AZ419" s="116"/>
      <c r="BA419" s="116">
        <f t="shared" ref="BA419:BA429" si="453">IF(W419="√",$J419*$L419/$N419,0)</f>
        <v>0</v>
      </c>
      <c r="BB419" s="116"/>
      <c r="BC419" s="116"/>
      <c r="BD419" s="116">
        <f t="shared" ref="BD419:BD429" si="454">IF(X419="√",$J419*$L419/$N419,0)</f>
        <v>0</v>
      </c>
      <c r="BE419" s="116"/>
      <c r="BF419" s="116"/>
      <c r="BG419" s="116">
        <f t="shared" ref="BG419:BG429" si="455">IF(Y419="√",$J419*$L419/$N419,0)</f>
        <v>0</v>
      </c>
      <c r="BH419" s="116"/>
      <c r="BI419" s="116"/>
      <c r="BJ419" s="116">
        <f t="shared" ref="BJ419:BJ429" si="456">IF(Z419="√",$J419*$L419/$N419,0)</f>
        <v>0</v>
      </c>
      <c r="BK419" s="116"/>
      <c r="BL419" s="303"/>
      <c r="BM419" s="308"/>
      <c r="BN419" s="311"/>
    </row>
    <row r="420" s="115" customFormat="1" ht="33.95" customHeight="1" outlineLevel="4" spans="2:66">
      <c r="B420" s="116" t="s">
        <v>792</v>
      </c>
      <c r="C420" s="117" t="s">
        <v>1724</v>
      </c>
      <c r="D420" s="115" t="s">
        <v>1725</v>
      </c>
      <c r="E420" s="116" t="s">
        <v>1726</v>
      </c>
      <c r="F420" s="116" t="s">
        <v>1618</v>
      </c>
      <c r="G420" s="116" t="s">
        <v>936</v>
      </c>
      <c r="H420" s="116">
        <f t="shared" si="442"/>
        <v>0</v>
      </c>
      <c r="I420" s="116" t="s">
        <v>1235</v>
      </c>
      <c r="J420" s="295"/>
      <c r="K420" s="116" t="s">
        <v>1389</v>
      </c>
      <c r="L420" s="116">
        <v>85</v>
      </c>
      <c r="M420" s="116" t="s">
        <v>1668</v>
      </c>
      <c r="N420" s="116">
        <f t="shared" si="443"/>
        <v>0</v>
      </c>
      <c r="O420" s="295"/>
      <c r="P420" s="295"/>
      <c r="Q420" s="295"/>
      <c r="R420" s="295"/>
      <c r="S420" s="295"/>
      <c r="T420" s="295"/>
      <c r="U420" s="295"/>
      <c r="V420" s="295"/>
      <c r="W420" s="295"/>
      <c r="X420" s="295"/>
      <c r="Y420" s="295"/>
      <c r="Z420" s="295"/>
      <c r="AA420" s="116"/>
      <c r="AB420" s="116">
        <f t="shared" si="444"/>
        <v>0</v>
      </c>
      <c r="AC420" s="116">
        <f t="shared" si="445"/>
        <v>0</v>
      </c>
      <c r="AD420" s="116"/>
      <c r="AE420" s="116"/>
      <c r="AF420" s="116">
        <f t="shared" si="446"/>
        <v>0</v>
      </c>
      <c r="AG420" s="116"/>
      <c r="AH420" s="116"/>
      <c r="AI420" s="116">
        <f t="shared" si="447"/>
        <v>0</v>
      </c>
      <c r="AJ420" s="116"/>
      <c r="AK420" s="116"/>
      <c r="AL420" s="116">
        <f t="shared" si="448"/>
        <v>0</v>
      </c>
      <c r="AM420" s="116"/>
      <c r="AN420" s="116"/>
      <c r="AO420" s="116">
        <f t="shared" si="449"/>
        <v>0</v>
      </c>
      <c r="AP420" s="116"/>
      <c r="AQ420" s="116"/>
      <c r="AR420" s="116">
        <f t="shared" si="450"/>
        <v>0</v>
      </c>
      <c r="AS420" s="116"/>
      <c r="AT420" s="116"/>
      <c r="AU420" s="116">
        <f t="shared" si="451"/>
        <v>0</v>
      </c>
      <c r="AV420" s="116"/>
      <c r="AW420" s="116"/>
      <c r="AX420" s="116">
        <f t="shared" si="452"/>
        <v>0</v>
      </c>
      <c r="AY420" s="116"/>
      <c r="AZ420" s="116"/>
      <c r="BA420" s="116">
        <f t="shared" si="453"/>
        <v>0</v>
      </c>
      <c r="BB420" s="116"/>
      <c r="BC420" s="116"/>
      <c r="BD420" s="116">
        <f t="shared" si="454"/>
        <v>0</v>
      </c>
      <c r="BE420" s="116"/>
      <c r="BF420" s="116"/>
      <c r="BG420" s="116">
        <f t="shared" si="455"/>
        <v>0</v>
      </c>
      <c r="BH420" s="116"/>
      <c r="BI420" s="116"/>
      <c r="BJ420" s="116">
        <f t="shared" si="456"/>
        <v>0</v>
      </c>
      <c r="BK420" s="116"/>
      <c r="BL420" s="303"/>
      <c r="BM420" s="308"/>
      <c r="BN420" s="311"/>
    </row>
    <row r="421" s="115" customFormat="1" ht="33.95" customHeight="1" outlineLevel="4" spans="2:66">
      <c r="B421" s="116" t="s">
        <v>792</v>
      </c>
      <c r="C421" s="117" t="s">
        <v>1727</v>
      </c>
      <c r="D421" s="115" t="s">
        <v>1728</v>
      </c>
      <c r="E421" s="116" t="s">
        <v>1729</v>
      </c>
      <c r="F421" s="116" t="s">
        <v>1618</v>
      </c>
      <c r="G421" s="116" t="s">
        <v>936</v>
      </c>
      <c r="H421" s="116">
        <f t="shared" si="442"/>
        <v>0</v>
      </c>
      <c r="I421" s="116" t="s">
        <v>1235</v>
      </c>
      <c r="J421" s="295"/>
      <c r="K421" s="116" t="s">
        <v>1389</v>
      </c>
      <c r="L421" s="116">
        <v>25</v>
      </c>
      <c r="M421" s="116" t="s">
        <v>1668</v>
      </c>
      <c r="N421" s="116">
        <f t="shared" si="443"/>
        <v>0</v>
      </c>
      <c r="O421" s="295"/>
      <c r="P421" s="295"/>
      <c r="Q421" s="295"/>
      <c r="R421" s="295"/>
      <c r="S421" s="295"/>
      <c r="T421" s="295"/>
      <c r="U421" s="295"/>
      <c r="V421" s="295"/>
      <c r="W421" s="295"/>
      <c r="X421" s="295"/>
      <c r="Y421" s="295"/>
      <c r="Z421" s="295"/>
      <c r="AA421" s="116"/>
      <c r="AB421" s="116">
        <f t="shared" si="444"/>
        <v>0</v>
      </c>
      <c r="AC421" s="116">
        <f t="shared" si="445"/>
        <v>0</v>
      </c>
      <c r="AD421" s="116"/>
      <c r="AE421" s="116"/>
      <c r="AF421" s="116">
        <f t="shared" si="446"/>
        <v>0</v>
      </c>
      <c r="AG421" s="116"/>
      <c r="AH421" s="116"/>
      <c r="AI421" s="116">
        <f t="shared" si="447"/>
        <v>0</v>
      </c>
      <c r="AJ421" s="116"/>
      <c r="AK421" s="116"/>
      <c r="AL421" s="116">
        <f t="shared" si="448"/>
        <v>0</v>
      </c>
      <c r="AM421" s="116"/>
      <c r="AN421" s="116"/>
      <c r="AO421" s="116">
        <f t="shared" si="449"/>
        <v>0</v>
      </c>
      <c r="AP421" s="116"/>
      <c r="AQ421" s="116"/>
      <c r="AR421" s="116">
        <f t="shared" si="450"/>
        <v>0</v>
      </c>
      <c r="AS421" s="116"/>
      <c r="AT421" s="116"/>
      <c r="AU421" s="116">
        <f t="shared" si="451"/>
        <v>0</v>
      </c>
      <c r="AV421" s="116"/>
      <c r="AW421" s="116"/>
      <c r="AX421" s="116">
        <f t="shared" si="452"/>
        <v>0</v>
      </c>
      <c r="AY421" s="116"/>
      <c r="AZ421" s="116"/>
      <c r="BA421" s="116">
        <f t="shared" si="453"/>
        <v>0</v>
      </c>
      <c r="BB421" s="116"/>
      <c r="BC421" s="116"/>
      <c r="BD421" s="116">
        <f t="shared" si="454"/>
        <v>0</v>
      </c>
      <c r="BE421" s="116"/>
      <c r="BF421" s="116"/>
      <c r="BG421" s="116">
        <f t="shared" si="455"/>
        <v>0</v>
      </c>
      <c r="BH421" s="116"/>
      <c r="BI421" s="116"/>
      <c r="BJ421" s="116">
        <f t="shared" si="456"/>
        <v>0</v>
      </c>
      <c r="BK421" s="116"/>
      <c r="BL421" s="303"/>
      <c r="BM421" s="308"/>
      <c r="BN421" s="311"/>
    </row>
    <row r="422" s="115" customFormat="1" ht="33.95" customHeight="1" outlineLevel="4" spans="2:66">
      <c r="B422" s="116" t="s">
        <v>792</v>
      </c>
      <c r="C422" s="117" t="s">
        <v>1730</v>
      </c>
      <c r="D422" s="115" t="s">
        <v>1731</v>
      </c>
      <c r="E422" s="116" t="s">
        <v>1732</v>
      </c>
      <c r="F422" s="116" t="s">
        <v>1618</v>
      </c>
      <c r="G422" s="116" t="s">
        <v>936</v>
      </c>
      <c r="H422" s="116">
        <f t="shared" si="442"/>
        <v>0</v>
      </c>
      <c r="I422" s="116" t="s">
        <v>1235</v>
      </c>
      <c r="J422" s="295"/>
      <c r="K422" s="116" t="s">
        <v>1626</v>
      </c>
      <c r="L422" s="116">
        <v>19</v>
      </c>
      <c r="M422" s="116" t="s">
        <v>1627</v>
      </c>
      <c r="N422" s="116">
        <f t="shared" si="443"/>
        <v>0</v>
      </c>
      <c r="O422" s="295"/>
      <c r="P422" s="295"/>
      <c r="Q422" s="295"/>
      <c r="R422" s="295"/>
      <c r="S422" s="295"/>
      <c r="T422" s="295"/>
      <c r="U422" s="295"/>
      <c r="V422" s="295"/>
      <c r="W422" s="295"/>
      <c r="X422" s="295"/>
      <c r="Y422" s="295"/>
      <c r="Z422" s="295"/>
      <c r="AA422" s="116"/>
      <c r="AB422" s="116">
        <f t="shared" si="444"/>
        <v>0</v>
      </c>
      <c r="AC422" s="116">
        <f t="shared" si="445"/>
        <v>0</v>
      </c>
      <c r="AD422" s="116"/>
      <c r="AE422" s="116"/>
      <c r="AF422" s="116">
        <f t="shared" si="446"/>
        <v>0</v>
      </c>
      <c r="AG422" s="116"/>
      <c r="AH422" s="116"/>
      <c r="AI422" s="116">
        <f t="shared" si="447"/>
        <v>0</v>
      </c>
      <c r="AJ422" s="116"/>
      <c r="AK422" s="116"/>
      <c r="AL422" s="116">
        <f t="shared" si="448"/>
        <v>0</v>
      </c>
      <c r="AM422" s="116"/>
      <c r="AN422" s="116"/>
      <c r="AO422" s="116">
        <f t="shared" si="449"/>
        <v>0</v>
      </c>
      <c r="AP422" s="116"/>
      <c r="AQ422" s="116"/>
      <c r="AR422" s="116">
        <f t="shared" si="450"/>
        <v>0</v>
      </c>
      <c r="AS422" s="116"/>
      <c r="AT422" s="116"/>
      <c r="AU422" s="116">
        <f t="shared" si="451"/>
        <v>0</v>
      </c>
      <c r="AV422" s="116"/>
      <c r="AW422" s="116"/>
      <c r="AX422" s="116">
        <f t="shared" si="452"/>
        <v>0</v>
      </c>
      <c r="AY422" s="116"/>
      <c r="AZ422" s="116"/>
      <c r="BA422" s="116">
        <f t="shared" si="453"/>
        <v>0</v>
      </c>
      <c r="BB422" s="116"/>
      <c r="BC422" s="116"/>
      <c r="BD422" s="116">
        <f t="shared" si="454"/>
        <v>0</v>
      </c>
      <c r="BE422" s="116"/>
      <c r="BF422" s="116"/>
      <c r="BG422" s="116">
        <f t="shared" si="455"/>
        <v>0</v>
      </c>
      <c r="BH422" s="116"/>
      <c r="BI422" s="116"/>
      <c r="BJ422" s="116">
        <f t="shared" si="456"/>
        <v>0</v>
      </c>
      <c r="BK422" s="116"/>
      <c r="BL422" s="303"/>
      <c r="BM422" s="308"/>
      <c r="BN422" s="311"/>
    </row>
    <row r="423" s="115" customFormat="1" ht="33.95" customHeight="1" outlineLevel="4" spans="2:66">
      <c r="B423" s="116" t="s">
        <v>792</v>
      </c>
      <c r="C423" s="117" t="s">
        <v>1733</v>
      </c>
      <c r="D423" s="115" t="s">
        <v>1734</v>
      </c>
      <c r="E423" s="116" t="s">
        <v>1735</v>
      </c>
      <c r="F423" s="116" t="s">
        <v>1618</v>
      </c>
      <c r="G423" s="116" t="s">
        <v>936</v>
      </c>
      <c r="H423" s="116">
        <f t="shared" si="442"/>
        <v>0</v>
      </c>
      <c r="I423" s="116" t="s">
        <v>1235</v>
      </c>
      <c r="J423" s="295"/>
      <c r="K423" s="116" t="s">
        <v>1626</v>
      </c>
      <c r="L423" s="116">
        <v>105</v>
      </c>
      <c r="M423" s="116" t="s">
        <v>1627</v>
      </c>
      <c r="N423" s="116">
        <f t="shared" si="443"/>
        <v>0</v>
      </c>
      <c r="O423" s="295"/>
      <c r="P423" s="295"/>
      <c r="Q423" s="295"/>
      <c r="R423" s="295"/>
      <c r="S423" s="295"/>
      <c r="T423" s="295"/>
      <c r="U423" s="295"/>
      <c r="V423" s="295"/>
      <c r="W423" s="295"/>
      <c r="X423" s="295"/>
      <c r="Y423" s="295"/>
      <c r="Z423" s="295"/>
      <c r="AA423" s="116"/>
      <c r="AB423" s="116">
        <f t="shared" si="444"/>
        <v>0</v>
      </c>
      <c r="AC423" s="116">
        <f t="shared" si="445"/>
        <v>0</v>
      </c>
      <c r="AD423" s="116"/>
      <c r="AE423" s="116"/>
      <c r="AF423" s="116">
        <f t="shared" si="446"/>
        <v>0</v>
      </c>
      <c r="AG423" s="116"/>
      <c r="AH423" s="116"/>
      <c r="AI423" s="116">
        <f t="shared" si="447"/>
        <v>0</v>
      </c>
      <c r="AJ423" s="116"/>
      <c r="AK423" s="116"/>
      <c r="AL423" s="116">
        <f t="shared" si="448"/>
        <v>0</v>
      </c>
      <c r="AM423" s="116"/>
      <c r="AN423" s="116"/>
      <c r="AO423" s="116">
        <f t="shared" si="449"/>
        <v>0</v>
      </c>
      <c r="AP423" s="116"/>
      <c r="AQ423" s="116"/>
      <c r="AR423" s="116">
        <f t="shared" si="450"/>
        <v>0</v>
      </c>
      <c r="AS423" s="116"/>
      <c r="AT423" s="116"/>
      <c r="AU423" s="116">
        <f t="shared" si="451"/>
        <v>0</v>
      </c>
      <c r="AV423" s="116"/>
      <c r="AW423" s="116"/>
      <c r="AX423" s="116">
        <f t="shared" si="452"/>
        <v>0</v>
      </c>
      <c r="AY423" s="116"/>
      <c r="AZ423" s="116"/>
      <c r="BA423" s="116">
        <f t="shared" si="453"/>
        <v>0</v>
      </c>
      <c r="BB423" s="116"/>
      <c r="BC423" s="116"/>
      <c r="BD423" s="116">
        <f t="shared" si="454"/>
        <v>0</v>
      </c>
      <c r="BE423" s="116"/>
      <c r="BF423" s="116"/>
      <c r="BG423" s="116">
        <f t="shared" si="455"/>
        <v>0</v>
      </c>
      <c r="BH423" s="116"/>
      <c r="BI423" s="116"/>
      <c r="BJ423" s="116">
        <f t="shared" si="456"/>
        <v>0</v>
      </c>
      <c r="BK423" s="116"/>
      <c r="BL423" s="303"/>
      <c r="BM423" s="308"/>
      <c r="BN423" s="311"/>
    </row>
    <row r="424" s="115" customFormat="1" ht="33.95" customHeight="1" outlineLevel="4" spans="2:66">
      <c r="B424" s="116" t="s">
        <v>792</v>
      </c>
      <c r="C424" s="117" t="s">
        <v>1736</v>
      </c>
      <c r="D424" s="115" t="s">
        <v>1737</v>
      </c>
      <c r="E424" s="116"/>
      <c r="F424" s="116" t="s">
        <v>1618</v>
      </c>
      <c r="G424" s="116" t="s">
        <v>936</v>
      </c>
      <c r="H424" s="116">
        <f t="shared" si="442"/>
        <v>0</v>
      </c>
      <c r="I424" s="116" t="s">
        <v>1235</v>
      </c>
      <c r="J424" s="295"/>
      <c r="K424" s="116" t="s">
        <v>1389</v>
      </c>
      <c r="L424" s="116">
        <v>5</v>
      </c>
      <c r="M424" s="116" t="s">
        <v>1668</v>
      </c>
      <c r="N424" s="116">
        <f t="shared" si="443"/>
        <v>0</v>
      </c>
      <c r="O424" s="295"/>
      <c r="P424" s="295"/>
      <c r="Q424" s="295"/>
      <c r="R424" s="295"/>
      <c r="S424" s="295"/>
      <c r="T424" s="295"/>
      <c r="U424" s="295"/>
      <c r="V424" s="295"/>
      <c r="W424" s="295"/>
      <c r="X424" s="295"/>
      <c r="Y424" s="295"/>
      <c r="Z424" s="295"/>
      <c r="AA424" s="116"/>
      <c r="AB424" s="116">
        <f t="shared" si="444"/>
        <v>0</v>
      </c>
      <c r="AC424" s="116">
        <f t="shared" si="445"/>
        <v>0</v>
      </c>
      <c r="AD424" s="116"/>
      <c r="AE424" s="116"/>
      <c r="AF424" s="116">
        <f t="shared" si="446"/>
        <v>0</v>
      </c>
      <c r="AG424" s="116"/>
      <c r="AH424" s="116"/>
      <c r="AI424" s="116">
        <f t="shared" si="447"/>
        <v>0</v>
      </c>
      <c r="AJ424" s="116"/>
      <c r="AK424" s="116"/>
      <c r="AL424" s="116">
        <f t="shared" si="448"/>
        <v>0</v>
      </c>
      <c r="AM424" s="116"/>
      <c r="AN424" s="116"/>
      <c r="AO424" s="116">
        <f t="shared" si="449"/>
        <v>0</v>
      </c>
      <c r="AP424" s="116"/>
      <c r="AQ424" s="116"/>
      <c r="AR424" s="116">
        <f t="shared" si="450"/>
        <v>0</v>
      </c>
      <c r="AS424" s="116"/>
      <c r="AT424" s="116"/>
      <c r="AU424" s="116">
        <f t="shared" si="451"/>
        <v>0</v>
      </c>
      <c r="AV424" s="116"/>
      <c r="AW424" s="116"/>
      <c r="AX424" s="116">
        <f t="shared" si="452"/>
        <v>0</v>
      </c>
      <c r="AY424" s="116"/>
      <c r="AZ424" s="116"/>
      <c r="BA424" s="116">
        <f t="shared" si="453"/>
        <v>0</v>
      </c>
      <c r="BB424" s="116"/>
      <c r="BC424" s="116"/>
      <c r="BD424" s="116">
        <f t="shared" si="454"/>
        <v>0</v>
      </c>
      <c r="BE424" s="116"/>
      <c r="BF424" s="116"/>
      <c r="BG424" s="116">
        <f t="shared" si="455"/>
        <v>0</v>
      </c>
      <c r="BH424" s="116"/>
      <c r="BI424" s="116"/>
      <c r="BJ424" s="116">
        <f t="shared" si="456"/>
        <v>0</v>
      </c>
      <c r="BK424" s="116"/>
      <c r="BL424" s="303"/>
      <c r="BM424" s="308"/>
      <c r="BN424" s="311"/>
    </row>
    <row r="425" s="115" customFormat="1" ht="33.95" customHeight="1" outlineLevel="4" spans="2:66">
      <c r="B425" s="116" t="s">
        <v>792</v>
      </c>
      <c r="C425" s="117" t="s">
        <v>1738</v>
      </c>
      <c r="D425" s="115" t="s">
        <v>1739</v>
      </c>
      <c r="E425" s="116" t="s">
        <v>1740</v>
      </c>
      <c r="F425" s="116" t="s">
        <v>1618</v>
      </c>
      <c r="G425" s="116" t="s">
        <v>936</v>
      </c>
      <c r="H425" s="116">
        <f t="shared" si="442"/>
        <v>0</v>
      </c>
      <c r="I425" s="116" t="s">
        <v>1235</v>
      </c>
      <c r="J425" s="295"/>
      <c r="K425" s="116" t="s">
        <v>1389</v>
      </c>
      <c r="L425" s="116">
        <v>7.2</v>
      </c>
      <c r="M425" s="116" t="s">
        <v>1668</v>
      </c>
      <c r="N425" s="116">
        <f t="shared" si="443"/>
        <v>0</v>
      </c>
      <c r="O425" s="295"/>
      <c r="P425" s="295"/>
      <c r="Q425" s="295"/>
      <c r="R425" s="295"/>
      <c r="S425" s="295"/>
      <c r="T425" s="295"/>
      <c r="U425" s="295"/>
      <c r="V425" s="295"/>
      <c r="W425" s="295"/>
      <c r="X425" s="295"/>
      <c r="Y425" s="295"/>
      <c r="Z425" s="295"/>
      <c r="AA425" s="116"/>
      <c r="AB425" s="116">
        <f t="shared" si="444"/>
        <v>0</v>
      </c>
      <c r="AC425" s="116">
        <f t="shared" si="445"/>
        <v>0</v>
      </c>
      <c r="AD425" s="116"/>
      <c r="AE425" s="116"/>
      <c r="AF425" s="116">
        <f t="shared" si="446"/>
        <v>0</v>
      </c>
      <c r="AG425" s="116"/>
      <c r="AH425" s="116"/>
      <c r="AI425" s="116">
        <f t="shared" si="447"/>
        <v>0</v>
      </c>
      <c r="AJ425" s="116"/>
      <c r="AK425" s="116"/>
      <c r="AL425" s="116">
        <f t="shared" si="448"/>
        <v>0</v>
      </c>
      <c r="AM425" s="116"/>
      <c r="AN425" s="116"/>
      <c r="AO425" s="116">
        <f t="shared" si="449"/>
        <v>0</v>
      </c>
      <c r="AP425" s="116"/>
      <c r="AQ425" s="116"/>
      <c r="AR425" s="116">
        <f t="shared" si="450"/>
        <v>0</v>
      </c>
      <c r="AS425" s="116"/>
      <c r="AT425" s="116"/>
      <c r="AU425" s="116">
        <f t="shared" si="451"/>
        <v>0</v>
      </c>
      <c r="AV425" s="116"/>
      <c r="AW425" s="116"/>
      <c r="AX425" s="116">
        <f t="shared" si="452"/>
        <v>0</v>
      </c>
      <c r="AY425" s="116"/>
      <c r="AZ425" s="116"/>
      <c r="BA425" s="116">
        <f t="shared" si="453"/>
        <v>0</v>
      </c>
      <c r="BB425" s="116"/>
      <c r="BC425" s="116"/>
      <c r="BD425" s="116">
        <f t="shared" si="454"/>
        <v>0</v>
      </c>
      <c r="BE425" s="116"/>
      <c r="BF425" s="116"/>
      <c r="BG425" s="116">
        <f t="shared" si="455"/>
        <v>0</v>
      </c>
      <c r="BH425" s="116"/>
      <c r="BI425" s="116"/>
      <c r="BJ425" s="116">
        <f t="shared" si="456"/>
        <v>0</v>
      </c>
      <c r="BK425" s="116"/>
      <c r="BL425" s="303"/>
      <c r="BM425" s="308"/>
      <c r="BN425" s="311"/>
    </row>
    <row r="426" s="115" customFormat="1" ht="33.95" customHeight="1" outlineLevel="4" spans="2:66">
      <c r="B426" s="116" t="s">
        <v>792</v>
      </c>
      <c r="C426" s="117" t="s">
        <v>1741</v>
      </c>
      <c r="D426" s="115" t="s">
        <v>1742</v>
      </c>
      <c r="E426" s="116" t="s">
        <v>1743</v>
      </c>
      <c r="F426" s="116" t="s">
        <v>1618</v>
      </c>
      <c r="G426" s="116" t="s">
        <v>936</v>
      </c>
      <c r="H426" s="116">
        <f t="shared" si="442"/>
        <v>0</v>
      </c>
      <c r="I426" s="116" t="s">
        <v>1235</v>
      </c>
      <c r="J426" s="295"/>
      <c r="K426" s="116" t="s">
        <v>1389</v>
      </c>
      <c r="L426" s="116">
        <v>5</v>
      </c>
      <c r="M426" s="116" t="s">
        <v>1668</v>
      </c>
      <c r="N426" s="116">
        <f t="shared" si="443"/>
        <v>0</v>
      </c>
      <c r="O426" s="295"/>
      <c r="P426" s="295"/>
      <c r="Q426" s="295"/>
      <c r="R426" s="295"/>
      <c r="S426" s="295"/>
      <c r="T426" s="295"/>
      <c r="U426" s="295"/>
      <c r="V426" s="295"/>
      <c r="W426" s="295"/>
      <c r="X426" s="295"/>
      <c r="Y426" s="295"/>
      <c r="Z426" s="295"/>
      <c r="AA426" s="116"/>
      <c r="AB426" s="116">
        <f t="shared" si="444"/>
        <v>0</v>
      </c>
      <c r="AC426" s="116">
        <f t="shared" si="445"/>
        <v>0</v>
      </c>
      <c r="AD426" s="116"/>
      <c r="AE426" s="116"/>
      <c r="AF426" s="116">
        <f t="shared" si="446"/>
        <v>0</v>
      </c>
      <c r="AG426" s="116"/>
      <c r="AH426" s="116"/>
      <c r="AI426" s="116">
        <f t="shared" si="447"/>
        <v>0</v>
      </c>
      <c r="AJ426" s="116"/>
      <c r="AK426" s="116"/>
      <c r="AL426" s="116">
        <f t="shared" si="448"/>
        <v>0</v>
      </c>
      <c r="AM426" s="116"/>
      <c r="AN426" s="116"/>
      <c r="AO426" s="116">
        <f t="shared" si="449"/>
        <v>0</v>
      </c>
      <c r="AP426" s="116"/>
      <c r="AQ426" s="116"/>
      <c r="AR426" s="116">
        <f t="shared" si="450"/>
        <v>0</v>
      </c>
      <c r="AS426" s="116"/>
      <c r="AT426" s="116"/>
      <c r="AU426" s="116">
        <f t="shared" si="451"/>
        <v>0</v>
      </c>
      <c r="AV426" s="116"/>
      <c r="AW426" s="116"/>
      <c r="AX426" s="116">
        <f t="shared" si="452"/>
        <v>0</v>
      </c>
      <c r="AY426" s="116"/>
      <c r="AZ426" s="116"/>
      <c r="BA426" s="116">
        <f t="shared" si="453"/>
        <v>0</v>
      </c>
      <c r="BB426" s="116"/>
      <c r="BC426" s="116"/>
      <c r="BD426" s="116">
        <f t="shared" si="454"/>
        <v>0</v>
      </c>
      <c r="BE426" s="116"/>
      <c r="BF426" s="116"/>
      <c r="BG426" s="116">
        <f t="shared" si="455"/>
        <v>0</v>
      </c>
      <c r="BH426" s="116"/>
      <c r="BI426" s="116"/>
      <c r="BJ426" s="116">
        <f t="shared" si="456"/>
        <v>0</v>
      </c>
      <c r="BK426" s="116"/>
      <c r="BL426" s="303"/>
      <c r="BM426" s="308"/>
      <c r="BN426" s="311"/>
    </row>
    <row r="427" s="115" customFormat="1" ht="33.95" customHeight="1" outlineLevel="4" spans="2:66">
      <c r="B427" s="116" t="s">
        <v>792</v>
      </c>
      <c r="C427" s="117" t="s">
        <v>1744</v>
      </c>
      <c r="D427" s="115" t="s">
        <v>1745</v>
      </c>
      <c r="E427" s="116" t="s">
        <v>1746</v>
      </c>
      <c r="F427" s="116" t="s">
        <v>1618</v>
      </c>
      <c r="G427" s="116" t="s">
        <v>936</v>
      </c>
      <c r="H427" s="116">
        <f t="shared" si="442"/>
        <v>0</v>
      </c>
      <c r="I427" s="116" t="s">
        <v>1235</v>
      </c>
      <c r="J427" s="295"/>
      <c r="K427" s="116" t="s">
        <v>1747</v>
      </c>
      <c r="L427" s="116">
        <v>6.5</v>
      </c>
      <c r="M427" s="116" t="s">
        <v>1748</v>
      </c>
      <c r="N427" s="116">
        <f t="shared" si="443"/>
        <v>0</v>
      </c>
      <c r="O427" s="295"/>
      <c r="P427" s="295"/>
      <c r="Q427" s="295"/>
      <c r="R427" s="295"/>
      <c r="S427" s="295"/>
      <c r="T427" s="295"/>
      <c r="U427" s="295"/>
      <c r="V427" s="295"/>
      <c r="W427" s="295"/>
      <c r="X427" s="295"/>
      <c r="Y427" s="295"/>
      <c r="Z427" s="295"/>
      <c r="AA427" s="116"/>
      <c r="AB427" s="116">
        <f t="shared" si="444"/>
        <v>0</v>
      </c>
      <c r="AC427" s="116">
        <f t="shared" si="445"/>
        <v>0</v>
      </c>
      <c r="AD427" s="116"/>
      <c r="AE427" s="116"/>
      <c r="AF427" s="116">
        <f t="shared" si="446"/>
        <v>0</v>
      </c>
      <c r="AG427" s="116"/>
      <c r="AH427" s="116"/>
      <c r="AI427" s="116">
        <f t="shared" si="447"/>
        <v>0</v>
      </c>
      <c r="AJ427" s="116"/>
      <c r="AK427" s="116"/>
      <c r="AL427" s="116">
        <f t="shared" si="448"/>
        <v>0</v>
      </c>
      <c r="AM427" s="116"/>
      <c r="AN427" s="116"/>
      <c r="AO427" s="116">
        <f t="shared" si="449"/>
        <v>0</v>
      </c>
      <c r="AP427" s="116"/>
      <c r="AQ427" s="116"/>
      <c r="AR427" s="116">
        <f t="shared" si="450"/>
        <v>0</v>
      </c>
      <c r="AS427" s="116"/>
      <c r="AT427" s="116"/>
      <c r="AU427" s="116">
        <f t="shared" si="451"/>
        <v>0</v>
      </c>
      <c r="AV427" s="116"/>
      <c r="AW427" s="116"/>
      <c r="AX427" s="116">
        <f t="shared" si="452"/>
        <v>0</v>
      </c>
      <c r="AY427" s="116"/>
      <c r="AZ427" s="116"/>
      <c r="BA427" s="116">
        <f t="shared" si="453"/>
        <v>0</v>
      </c>
      <c r="BB427" s="116"/>
      <c r="BC427" s="116"/>
      <c r="BD427" s="116">
        <f t="shared" si="454"/>
        <v>0</v>
      </c>
      <c r="BE427" s="116"/>
      <c r="BF427" s="116"/>
      <c r="BG427" s="116">
        <f t="shared" si="455"/>
        <v>0</v>
      </c>
      <c r="BH427" s="116"/>
      <c r="BI427" s="116"/>
      <c r="BJ427" s="116">
        <f t="shared" si="456"/>
        <v>0</v>
      </c>
      <c r="BK427" s="116"/>
      <c r="BL427" s="303"/>
      <c r="BM427" s="308"/>
      <c r="BN427" s="311"/>
    </row>
    <row r="428" s="115" customFormat="1" ht="33.95" customHeight="1" outlineLevel="4" spans="2:66">
      <c r="B428" s="116" t="s">
        <v>792</v>
      </c>
      <c r="C428" s="117" t="s">
        <v>1749</v>
      </c>
      <c r="D428" s="115" t="s">
        <v>1750</v>
      </c>
      <c r="E428" s="116" t="s">
        <v>1751</v>
      </c>
      <c r="F428" s="116" t="s">
        <v>1618</v>
      </c>
      <c r="G428" s="116" t="s">
        <v>936</v>
      </c>
      <c r="H428" s="116">
        <f t="shared" si="442"/>
        <v>0</v>
      </c>
      <c r="I428" s="116" t="s">
        <v>1235</v>
      </c>
      <c r="J428" s="295"/>
      <c r="K428" s="116" t="s">
        <v>1752</v>
      </c>
      <c r="L428" s="116">
        <v>20</v>
      </c>
      <c r="M428" s="116" t="s">
        <v>1753</v>
      </c>
      <c r="N428" s="116">
        <f t="shared" si="443"/>
        <v>0</v>
      </c>
      <c r="O428" s="295"/>
      <c r="P428" s="295"/>
      <c r="Q428" s="295"/>
      <c r="R428" s="295"/>
      <c r="S428" s="295"/>
      <c r="T428" s="295"/>
      <c r="U428" s="295"/>
      <c r="V428" s="295"/>
      <c r="W428" s="295"/>
      <c r="X428" s="295"/>
      <c r="Y428" s="295"/>
      <c r="Z428" s="295"/>
      <c r="AA428" s="116"/>
      <c r="AB428" s="116">
        <f t="shared" si="444"/>
        <v>0</v>
      </c>
      <c r="AC428" s="116">
        <f t="shared" si="445"/>
        <v>0</v>
      </c>
      <c r="AD428" s="116"/>
      <c r="AE428" s="116"/>
      <c r="AF428" s="116">
        <f t="shared" si="446"/>
        <v>0</v>
      </c>
      <c r="AG428" s="116"/>
      <c r="AH428" s="116"/>
      <c r="AI428" s="116">
        <f t="shared" si="447"/>
        <v>0</v>
      </c>
      <c r="AJ428" s="116"/>
      <c r="AK428" s="116"/>
      <c r="AL428" s="116">
        <f t="shared" si="448"/>
        <v>0</v>
      </c>
      <c r="AM428" s="116"/>
      <c r="AN428" s="116"/>
      <c r="AO428" s="116">
        <f t="shared" si="449"/>
        <v>0</v>
      </c>
      <c r="AP428" s="116"/>
      <c r="AQ428" s="116"/>
      <c r="AR428" s="116">
        <f t="shared" si="450"/>
        <v>0</v>
      </c>
      <c r="AS428" s="116"/>
      <c r="AT428" s="116"/>
      <c r="AU428" s="116">
        <f t="shared" si="451"/>
        <v>0</v>
      </c>
      <c r="AV428" s="116"/>
      <c r="AW428" s="116"/>
      <c r="AX428" s="116">
        <f t="shared" si="452"/>
        <v>0</v>
      </c>
      <c r="AY428" s="116"/>
      <c r="AZ428" s="116"/>
      <c r="BA428" s="116">
        <f t="shared" si="453"/>
        <v>0</v>
      </c>
      <c r="BB428" s="116"/>
      <c r="BC428" s="116"/>
      <c r="BD428" s="116">
        <f t="shared" si="454"/>
        <v>0</v>
      </c>
      <c r="BE428" s="116"/>
      <c r="BF428" s="116"/>
      <c r="BG428" s="116">
        <f t="shared" si="455"/>
        <v>0</v>
      </c>
      <c r="BH428" s="116"/>
      <c r="BI428" s="116"/>
      <c r="BJ428" s="116">
        <f t="shared" si="456"/>
        <v>0</v>
      </c>
      <c r="BK428" s="116"/>
      <c r="BL428" s="303"/>
      <c r="BM428" s="308"/>
      <c r="BN428" s="311"/>
    </row>
    <row r="429" s="115" customFormat="1" ht="33.95" customHeight="1" outlineLevel="4" spans="2:66">
      <c r="B429" s="116" t="s">
        <v>792</v>
      </c>
      <c r="C429" s="117" t="s">
        <v>1754</v>
      </c>
      <c r="D429" s="115" t="s">
        <v>1755</v>
      </c>
      <c r="E429" s="116"/>
      <c r="F429" s="116" t="s">
        <v>1618</v>
      </c>
      <c r="G429" s="116" t="s">
        <v>936</v>
      </c>
      <c r="H429" s="116">
        <f t="shared" si="442"/>
        <v>0</v>
      </c>
      <c r="I429" s="116" t="s">
        <v>1235</v>
      </c>
      <c r="J429" s="116">
        <v>1</v>
      </c>
      <c r="K429" s="116" t="s">
        <v>1236</v>
      </c>
      <c r="L429" s="295"/>
      <c r="M429" s="116" t="s">
        <v>1756</v>
      </c>
      <c r="N429" s="116">
        <f t="shared" si="443"/>
        <v>0</v>
      </c>
      <c r="O429" s="313"/>
      <c r="P429" s="313"/>
      <c r="Q429" s="313"/>
      <c r="R429" s="313"/>
      <c r="S429" s="313"/>
      <c r="T429" s="313"/>
      <c r="U429" s="313"/>
      <c r="V429" s="313"/>
      <c r="W429" s="313"/>
      <c r="X429" s="313"/>
      <c r="Y429" s="313"/>
      <c r="Z429" s="313"/>
      <c r="AA429" s="116"/>
      <c r="AB429" s="116">
        <f t="shared" si="444"/>
        <v>0</v>
      </c>
      <c r="AC429" s="116">
        <f t="shared" si="445"/>
        <v>0</v>
      </c>
      <c r="AD429" s="116"/>
      <c r="AE429" s="116"/>
      <c r="AF429" s="116">
        <f t="shared" si="446"/>
        <v>0</v>
      </c>
      <c r="AG429" s="116"/>
      <c r="AH429" s="116"/>
      <c r="AI429" s="116">
        <f t="shared" si="447"/>
        <v>0</v>
      </c>
      <c r="AJ429" s="116"/>
      <c r="AK429" s="116"/>
      <c r="AL429" s="116">
        <f t="shared" si="448"/>
        <v>0</v>
      </c>
      <c r="AM429" s="116"/>
      <c r="AN429" s="116"/>
      <c r="AO429" s="116">
        <f t="shared" si="449"/>
        <v>0</v>
      </c>
      <c r="AP429" s="116"/>
      <c r="AQ429" s="116"/>
      <c r="AR429" s="116">
        <f t="shared" si="450"/>
        <v>0</v>
      </c>
      <c r="AS429" s="116"/>
      <c r="AT429" s="116"/>
      <c r="AU429" s="116">
        <f t="shared" si="451"/>
        <v>0</v>
      </c>
      <c r="AV429" s="116"/>
      <c r="AW429" s="116"/>
      <c r="AX429" s="116">
        <f t="shared" si="452"/>
        <v>0</v>
      </c>
      <c r="AY429" s="116"/>
      <c r="AZ429" s="116"/>
      <c r="BA429" s="116">
        <f t="shared" si="453"/>
        <v>0</v>
      </c>
      <c r="BB429" s="116"/>
      <c r="BC429" s="116"/>
      <c r="BD429" s="116">
        <f t="shared" si="454"/>
        <v>0</v>
      </c>
      <c r="BE429" s="116"/>
      <c r="BF429" s="116"/>
      <c r="BG429" s="116">
        <f t="shared" si="455"/>
        <v>0</v>
      </c>
      <c r="BH429" s="116"/>
      <c r="BI429" s="116"/>
      <c r="BJ429" s="116">
        <f t="shared" si="456"/>
        <v>0</v>
      </c>
      <c r="BK429" s="116"/>
      <c r="BL429" s="303"/>
      <c r="BM429" s="308"/>
      <c r="BN429" s="311"/>
    </row>
    <row r="430" s="22" customFormat="1" ht="33.95" customHeight="1" outlineLevel="2" spans="2:66">
      <c r="B430" s="109" t="s">
        <v>787</v>
      </c>
      <c r="C430" s="110" t="s">
        <v>1757</v>
      </c>
      <c r="D430" s="22" t="s">
        <v>1758</v>
      </c>
      <c r="E430" s="109"/>
      <c r="F430" s="109"/>
      <c r="G430" s="109"/>
      <c r="H430" s="109">
        <f>H431+H440+H446</f>
        <v>0</v>
      </c>
      <c r="I430" s="109"/>
      <c r="J430" s="109"/>
      <c r="K430" s="109"/>
      <c r="L430" s="109"/>
      <c r="M430" s="109"/>
      <c r="N430" s="301"/>
      <c r="O430" s="284"/>
      <c r="P430" s="284"/>
      <c r="Q430" s="284"/>
      <c r="R430" s="284"/>
      <c r="S430" s="284"/>
      <c r="T430" s="284"/>
      <c r="U430" s="284"/>
      <c r="V430" s="284"/>
      <c r="W430" s="284"/>
      <c r="X430" s="284"/>
      <c r="Y430" s="284"/>
      <c r="Z430" s="284"/>
      <c r="AA430" s="284"/>
      <c r="AB430" s="109">
        <f>AB431+AB440+AB446</f>
        <v>0</v>
      </c>
      <c r="AC430" s="109">
        <f>AC431+AC440+AC446</f>
        <v>0</v>
      </c>
      <c r="AD430" s="109"/>
      <c r="AE430" s="109"/>
      <c r="AF430" s="109">
        <f>AF431+AF440+AF446</f>
        <v>0</v>
      </c>
      <c r="AG430" s="109"/>
      <c r="AH430" s="109"/>
      <c r="AI430" s="109">
        <f>AI431+AI440+AI446</f>
        <v>0</v>
      </c>
      <c r="AJ430" s="109"/>
      <c r="AK430" s="109"/>
      <c r="AL430" s="109">
        <f>AL431+AL440+AL446</f>
        <v>0</v>
      </c>
      <c r="AM430" s="109"/>
      <c r="AN430" s="109"/>
      <c r="AO430" s="109">
        <f>AO431+AO440+AO446</f>
        <v>0</v>
      </c>
      <c r="AP430" s="109"/>
      <c r="AQ430" s="109"/>
      <c r="AR430" s="109">
        <f>AR431+AR440+AR446</f>
        <v>0</v>
      </c>
      <c r="AS430" s="109"/>
      <c r="AT430" s="109"/>
      <c r="AU430" s="109">
        <f>AU431+AU440+AU446</f>
        <v>0</v>
      </c>
      <c r="AV430" s="109"/>
      <c r="AW430" s="109"/>
      <c r="AX430" s="109">
        <f>AX431+AX440+AX446</f>
        <v>0</v>
      </c>
      <c r="AY430" s="109"/>
      <c r="AZ430" s="109"/>
      <c r="BA430" s="109">
        <f>BA431+BA440+BA446</f>
        <v>0</v>
      </c>
      <c r="BB430" s="109"/>
      <c r="BC430" s="109"/>
      <c r="BD430" s="109">
        <f>BD431+BD440+BD446</f>
        <v>0</v>
      </c>
      <c r="BE430" s="109"/>
      <c r="BF430" s="109"/>
      <c r="BG430" s="109">
        <f>BG431+BG440+BG446</f>
        <v>0</v>
      </c>
      <c r="BH430" s="109"/>
      <c r="BI430" s="109"/>
      <c r="BJ430" s="109">
        <f>BJ431+BJ440+BJ446</f>
        <v>0</v>
      </c>
      <c r="BK430" s="109"/>
      <c r="BL430" s="301"/>
      <c r="BM430" s="308"/>
      <c r="BN430" s="309"/>
    </row>
    <row r="431" s="49" customFormat="1" ht="33.95" customHeight="1" outlineLevel="3" spans="2:66">
      <c r="B431" s="112" t="s">
        <v>787</v>
      </c>
      <c r="C431" s="113" t="s">
        <v>1759</v>
      </c>
      <c r="D431" s="49" t="s">
        <v>1760</v>
      </c>
      <c r="E431" s="112"/>
      <c r="F431" s="112"/>
      <c r="G431" s="112"/>
      <c r="H431" s="112">
        <f>SUM(H432:H439)</f>
        <v>0</v>
      </c>
      <c r="I431" s="112"/>
      <c r="J431" s="112"/>
      <c r="K431" s="112"/>
      <c r="L431" s="112"/>
      <c r="M431" s="112"/>
      <c r="N431" s="302"/>
      <c r="O431" s="285"/>
      <c r="P431" s="285"/>
      <c r="Q431" s="285"/>
      <c r="R431" s="285"/>
      <c r="S431" s="285"/>
      <c r="T431" s="285"/>
      <c r="U431" s="285"/>
      <c r="V431" s="285"/>
      <c r="W431" s="285"/>
      <c r="X431" s="285"/>
      <c r="Y431" s="285"/>
      <c r="Z431" s="285"/>
      <c r="AA431" s="285"/>
      <c r="AB431" s="112">
        <f>SUM(AB432:AB439)</f>
        <v>0</v>
      </c>
      <c r="AC431" s="112">
        <f>SUM(AC432:AC439)</f>
        <v>0</v>
      </c>
      <c r="AD431" s="112"/>
      <c r="AE431" s="112"/>
      <c r="AF431" s="112">
        <f>SUM(AF432:AF439)</f>
        <v>0</v>
      </c>
      <c r="AG431" s="112"/>
      <c r="AH431" s="112"/>
      <c r="AI431" s="112">
        <f>SUM(AI432:AI439)</f>
        <v>0</v>
      </c>
      <c r="AJ431" s="112"/>
      <c r="AK431" s="112"/>
      <c r="AL431" s="112">
        <f>SUM(AL432:AL439)</f>
        <v>0</v>
      </c>
      <c r="AM431" s="112"/>
      <c r="AN431" s="112"/>
      <c r="AO431" s="112">
        <f>SUM(AO432:AO439)</f>
        <v>0</v>
      </c>
      <c r="AP431" s="112"/>
      <c r="AQ431" s="112"/>
      <c r="AR431" s="112">
        <f>SUM(AR432:AR439)</f>
        <v>0</v>
      </c>
      <c r="AS431" s="112"/>
      <c r="AT431" s="112"/>
      <c r="AU431" s="112">
        <f>SUM(AU432:AU439)</f>
        <v>0</v>
      </c>
      <c r="AV431" s="112"/>
      <c r="AW431" s="112"/>
      <c r="AX431" s="112">
        <f>SUM(AX432:AX439)</f>
        <v>0</v>
      </c>
      <c r="AY431" s="112"/>
      <c r="AZ431" s="112"/>
      <c r="BA431" s="112">
        <f>SUM(BA432:BA439)</f>
        <v>0</v>
      </c>
      <c r="BB431" s="112"/>
      <c r="BC431" s="112"/>
      <c r="BD431" s="112">
        <f>SUM(BD432:BD439)</f>
        <v>0</v>
      </c>
      <c r="BE431" s="112"/>
      <c r="BF431" s="112"/>
      <c r="BG431" s="112">
        <f>SUM(BG432:BG439)</f>
        <v>0</v>
      </c>
      <c r="BH431" s="112"/>
      <c r="BI431" s="112"/>
      <c r="BJ431" s="112">
        <f>SUM(BJ432:BJ439)</f>
        <v>0</v>
      </c>
      <c r="BK431" s="112"/>
      <c r="BL431" s="302"/>
      <c r="BM431" s="308"/>
      <c r="BN431" s="310"/>
    </row>
    <row r="432" s="115" customFormat="1" ht="33.95" customHeight="1" outlineLevel="5" spans="2:66">
      <c r="B432" s="116" t="s">
        <v>792</v>
      </c>
      <c r="C432" s="117" t="s">
        <v>1761</v>
      </c>
      <c r="D432" s="115" t="s">
        <v>1762</v>
      </c>
      <c r="E432" s="116"/>
      <c r="F432" s="116" t="s">
        <v>1618</v>
      </c>
      <c r="G432" s="116" t="s">
        <v>936</v>
      </c>
      <c r="H432" s="116">
        <f t="shared" ref="H432:H439" si="457">J432*L432</f>
        <v>0</v>
      </c>
      <c r="I432" s="116" t="s">
        <v>1235</v>
      </c>
      <c r="J432" s="295"/>
      <c r="K432" s="116" t="s">
        <v>1143</v>
      </c>
      <c r="L432" s="116">
        <v>2230</v>
      </c>
      <c r="M432" s="116" t="s">
        <v>1763</v>
      </c>
      <c r="N432" s="116">
        <f t="shared" ref="N432:N439" si="458">COUNTA(O432:Z432)</f>
        <v>0</v>
      </c>
      <c r="O432" s="314"/>
      <c r="P432" s="314"/>
      <c r="Q432" s="314"/>
      <c r="R432" s="314"/>
      <c r="S432" s="314"/>
      <c r="T432" s="314"/>
      <c r="U432" s="314"/>
      <c r="V432" s="314"/>
      <c r="W432" s="314"/>
      <c r="X432" s="314"/>
      <c r="Y432" s="314"/>
      <c r="Z432" s="314"/>
      <c r="AA432" s="116"/>
      <c r="AB432" s="116">
        <f t="shared" ref="AB432:AB439" si="459">SUM(AC432,AF432,AI432,AL432,AO432,AR432,AU432,AX432,BA432,BD432,BG432,BJ432)</f>
        <v>0</v>
      </c>
      <c r="AC432" s="116">
        <f t="shared" ref="AC432:AC439" si="460">IF(O432="√",$J432*$L432/$N432,0)</f>
        <v>0</v>
      </c>
      <c r="AD432" s="116"/>
      <c r="AE432" s="116"/>
      <c r="AF432" s="116">
        <f t="shared" ref="AF432:AF439" si="461">IF(P432="√",$J432*$L432/$N432,0)</f>
        <v>0</v>
      </c>
      <c r="AG432" s="116"/>
      <c r="AH432" s="116"/>
      <c r="AI432" s="116">
        <f t="shared" ref="AI432:AI439" si="462">IF(Q432="√",$J432*$L432/$N432,0)</f>
        <v>0</v>
      </c>
      <c r="AJ432" s="116"/>
      <c r="AK432" s="116"/>
      <c r="AL432" s="116">
        <f t="shared" ref="AL432:AL439" si="463">IF(R432="√",$J432*$L432/$N432,0)</f>
        <v>0</v>
      </c>
      <c r="AM432" s="116"/>
      <c r="AN432" s="116"/>
      <c r="AO432" s="116">
        <f t="shared" ref="AO432:AO439" si="464">IF(S432="√",$J432*$L432/$N432,0)</f>
        <v>0</v>
      </c>
      <c r="AP432" s="116"/>
      <c r="AQ432" s="116"/>
      <c r="AR432" s="116">
        <f t="shared" ref="AR432:AR439" si="465">IF(T432="√",$J432*$L432/$N432,0)</f>
        <v>0</v>
      </c>
      <c r="AS432" s="116"/>
      <c r="AT432" s="116"/>
      <c r="AU432" s="116">
        <f t="shared" ref="AU432:AU439" si="466">IF(U432="√",$J432*$L432/$N432,0)</f>
        <v>0</v>
      </c>
      <c r="AV432" s="116"/>
      <c r="AW432" s="116"/>
      <c r="AX432" s="116">
        <f t="shared" ref="AX432:AX439" si="467">IF(V432="√",$J432*$L432/$N432,0)</f>
        <v>0</v>
      </c>
      <c r="AY432" s="116"/>
      <c r="AZ432" s="116"/>
      <c r="BA432" s="116">
        <f t="shared" ref="BA432:BA439" si="468">IF(W432="√",$J432*$L432/$N432,0)</f>
        <v>0</v>
      </c>
      <c r="BB432" s="116"/>
      <c r="BC432" s="116"/>
      <c r="BD432" s="116">
        <f t="shared" ref="BD432:BD439" si="469">IF(X432="√",$J432*$L432/$N432,0)</f>
        <v>0</v>
      </c>
      <c r="BE432" s="116"/>
      <c r="BF432" s="116"/>
      <c r="BG432" s="116">
        <f t="shared" ref="BG432:BG439" si="470">IF(Y432="√",$J432*$L432/$N432,0)</f>
        <v>0</v>
      </c>
      <c r="BH432" s="116"/>
      <c r="BI432" s="116"/>
      <c r="BJ432" s="116">
        <f t="shared" ref="BJ432:BJ439" si="471">IF(Z432="√",$J432*$L432/$N432,0)</f>
        <v>0</v>
      </c>
      <c r="BK432" s="116"/>
      <c r="BL432" s="303"/>
      <c r="BM432" s="308"/>
      <c r="BN432" s="311"/>
    </row>
    <row r="433" s="115" customFormat="1" ht="33.95" customHeight="1" outlineLevel="5" spans="2:66">
      <c r="B433" s="116" t="s">
        <v>792</v>
      </c>
      <c r="C433" s="117" t="s">
        <v>1764</v>
      </c>
      <c r="D433" s="115" t="s">
        <v>1765</v>
      </c>
      <c r="E433" s="116"/>
      <c r="F433" s="116" t="s">
        <v>1618</v>
      </c>
      <c r="G433" s="116" t="s">
        <v>936</v>
      </c>
      <c r="H433" s="116">
        <f t="shared" si="457"/>
        <v>0</v>
      </c>
      <c r="I433" s="116" t="s">
        <v>1235</v>
      </c>
      <c r="J433" s="295"/>
      <c r="K433" s="116" t="s">
        <v>1143</v>
      </c>
      <c r="L433" s="116">
        <v>620</v>
      </c>
      <c r="M433" s="116" t="s">
        <v>1763</v>
      </c>
      <c r="N433" s="116">
        <f t="shared" si="458"/>
        <v>0</v>
      </c>
      <c r="O433" s="295"/>
      <c r="P433" s="295"/>
      <c r="Q433" s="295"/>
      <c r="R433" s="295"/>
      <c r="S433" s="295"/>
      <c r="T433" s="295"/>
      <c r="U433" s="295"/>
      <c r="V433" s="295"/>
      <c r="W433" s="295"/>
      <c r="X433" s="295"/>
      <c r="Y433" s="295"/>
      <c r="Z433" s="295"/>
      <c r="AA433" s="116"/>
      <c r="AB433" s="116">
        <f t="shared" si="459"/>
        <v>0</v>
      </c>
      <c r="AC433" s="116">
        <f t="shared" si="460"/>
        <v>0</v>
      </c>
      <c r="AD433" s="116"/>
      <c r="AE433" s="116"/>
      <c r="AF433" s="116">
        <f t="shared" si="461"/>
        <v>0</v>
      </c>
      <c r="AG433" s="116"/>
      <c r="AH433" s="116"/>
      <c r="AI433" s="116">
        <f t="shared" si="462"/>
        <v>0</v>
      </c>
      <c r="AJ433" s="116"/>
      <c r="AK433" s="116"/>
      <c r="AL433" s="116">
        <f t="shared" si="463"/>
        <v>0</v>
      </c>
      <c r="AM433" s="116"/>
      <c r="AN433" s="116"/>
      <c r="AO433" s="116">
        <f t="shared" si="464"/>
        <v>0</v>
      </c>
      <c r="AP433" s="116"/>
      <c r="AQ433" s="116"/>
      <c r="AR433" s="116">
        <f t="shared" si="465"/>
        <v>0</v>
      </c>
      <c r="AS433" s="116"/>
      <c r="AT433" s="116"/>
      <c r="AU433" s="116">
        <f t="shared" si="466"/>
        <v>0</v>
      </c>
      <c r="AV433" s="116"/>
      <c r="AW433" s="116"/>
      <c r="AX433" s="116">
        <f t="shared" si="467"/>
        <v>0</v>
      </c>
      <c r="AY433" s="116"/>
      <c r="AZ433" s="116"/>
      <c r="BA433" s="116">
        <f t="shared" si="468"/>
        <v>0</v>
      </c>
      <c r="BB433" s="116"/>
      <c r="BC433" s="116"/>
      <c r="BD433" s="116">
        <f t="shared" si="469"/>
        <v>0</v>
      </c>
      <c r="BE433" s="116"/>
      <c r="BF433" s="116"/>
      <c r="BG433" s="116">
        <f t="shared" si="470"/>
        <v>0</v>
      </c>
      <c r="BH433" s="116"/>
      <c r="BI433" s="116"/>
      <c r="BJ433" s="116">
        <f t="shared" si="471"/>
        <v>0</v>
      </c>
      <c r="BK433" s="116"/>
      <c r="BL433" s="303"/>
      <c r="BM433" s="308"/>
      <c r="BN433" s="311"/>
    </row>
    <row r="434" s="115" customFormat="1" ht="33.95" customHeight="1" outlineLevel="5" spans="2:66">
      <c r="B434" s="116" t="s">
        <v>792</v>
      </c>
      <c r="C434" s="117" t="s">
        <v>1766</v>
      </c>
      <c r="D434" s="115" t="s">
        <v>1767</v>
      </c>
      <c r="E434" s="116"/>
      <c r="F434" s="116" t="s">
        <v>1618</v>
      </c>
      <c r="G434" s="116" t="s">
        <v>936</v>
      </c>
      <c r="H434" s="116">
        <f t="shared" si="457"/>
        <v>0</v>
      </c>
      <c r="I434" s="116" t="s">
        <v>1235</v>
      </c>
      <c r="J434" s="295"/>
      <c r="K434" s="116" t="s">
        <v>1143</v>
      </c>
      <c r="L434" s="116">
        <v>3070</v>
      </c>
      <c r="M434" s="116" t="s">
        <v>1763</v>
      </c>
      <c r="N434" s="116">
        <f t="shared" si="458"/>
        <v>0</v>
      </c>
      <c r="O434" s="295"/>
      <c r="P434" s="295"/>
      <c r="Q434" s="295"/>
      <c r="R434" s="295"/>
      <c r="S434" s="295"/>
      <c r="T434" s="295"/>
      <c r="U434" s="295"/>
      <c r="V434" s="295"/>
      <c r="W434" s="295"/>
      <c r="X434" s="295"/>
      <c r="Y434" s="295"/>
      <c r="Z434" s="295"/>
      <c r="AA434" s="116"/>
      <c r="AB434" s="116">
        <f t="shared" si="459"/>
        <v>0</v>
      </c>
      <c r="AC434" s="116">
        <f t="shared" si="460"/>
        <v>0</v>
      </c>
      <c r="AD434" s="116"/>
      <c r="AE434" s="116"/>
      <c r="AF434" s="116">
        <f t="shared" si="461"/>
        <v>0</v>
      </c>
      <c r="AG434" s="116"/>
      <c r="AH434" s="116"/>
      <c r="AI434" s="116">
        <f t="shared" si="462"/>
        <v>0</v>
      </c>
      <c r="AJ434" s="116"/>
      <c r="AK434" s="116"/>
      <c r="AL434" s="116">
        <f t="shared" si="463"/>
        <v>0</v>
      </c>
      <c r="AM434" s="116"/>
      <c r="AN434" s="116"/>
      <c r="AO434" s="116">
        <f t="shared" si="464"/>
        <v>0</v>
      </c>
      <c r="AP434" s="116"/>
      <c r="AQ434" s="116"/>
      <c r="AR434" s="116">
        <f t="shared" si="465"/>
        <v>0</v>
      </c>
      <c r="AS434" s="116"/>
      <c r="AT434" s="116"/>
      <c r="AU434" s="116">
        <f t="shared" si="466"/>
        <v>0</v>
      </c>
      <c r="AV434" s="116"/>
      <c r="AW434" s="116"/>
      <c r="AX434" s="116">
        <f t="shared" si="467"/>
        <v>0</v>
      </c>
      <c r="AY434" s="116"/>
      <c r="AZ434" s="116"/>
      <c r="BA434" s="116">
        <f t="shared" si="468"/>
        <v>0</v>
      </c>
      <c r="BB434" s="116"/>
      <c r="BC434" s="116"/>
      <c r="BD434" s="116">
        <f t="shared" si="469"/>
        <v>0</v>
      </c>
      <c r="BE434" s="116"/>
      <c r="BF434" s="116"/>
      <c r="BG434" s="116">
        <f t="shared" si="470"/>
        <v>0</v>
      </c>
      <c r="BH434" s="116"/>
      <c r="BI434" s="116"/>
      <c r="BJ434" s="116">
        <f t="shared" si="471"/>
        <v>0</v>
      </c>
      <c r="BK434" s="116"/>
      <c r="BL434" s="303"/>
      <c r="BM434" s="308"/>
      <c r="BN434" s="311"/>
    </row>
    <row r="435" s="115" customFormat="1" ht="33.95" customHeight="1" outlineLevel="5" spans="2:66">
      <c r="B435" s="116" t="s">
        <v>792</v>
      </c>
      <c r="C435" s="117" t="s">
        <v>1768</v>
      </c>
      <c r="D435" s="115" t="s">
        <v>1769</v>
      </c>
      <c r="E435" s="116"/>
      <c r="F435" s="116" t="s">
        <v>1618</v>
      </c>
      <c r="G435" s="116" t="s">
        <v>936</v>
      </c>
      <c r="H435" s="116">
        <f t="shared" si="457"/>
        <v>0</v>
      </c>
      <c r="I435" s="116" t="s">
        <v>1235</v>
      </c>
      <c r="J435" s="295"/>
      <c r="K435" s="116" t="s">
        <v>1770</v>
      </c>
      <c r="L435" s="116">
        <v>2800</v>
      </c>
      <c r="M435" s="116" t="s">
        <v>1144</v>
      </c>
      <c r="N435" s="116">
        <f t="shared" si="458"/>
        <v>0</v>
      </c>
      <c r="O435" s="295"/>
      <c r="P435" s="295"/>
      <c r="Q435" s="295"/>
      <c r="R435" s="295"/>
      <c r="S435" s="295"/>
      <c r="T435" s="295"/>
      <c r="U435" s="295"/>
      <c r="V435" s="295"/>
      <c r="W435" s="295"/>
      <c r="X435" s="295"/>
      <c r="Y435" s="295"/>
      <c r="Z435" s="295"/>
      <c r="AA435" s="116"/>
      <c r="AB435" s="116">
        <f t="shared" si="459"/>
        <v>0</v>
      </c>
      <c r="AC435" s="116">
        <f t="shared" si="460"/>
        <v>0</v>
      </c>
      <c r="AD435" s="116"/>
      <c r="AE435" s="116"/>
      <c r="AF435" s="116">
        <f t="shared" si="461"/>
        <v>0</v>
      </c>
      <c r="AG435" s="116"/>
      <c r="AH435" s="116"/>
      <c r="AI435" s="116">
        <f t="shared" si="462"/>
        <v>0</v>
      </c>
      <c r="AJ435" s="116"/>
      <c r="AK435" s="116"/>
      <c r="AL435" s="116">
        <f t="shared" si="463"/>
        <v>0</v>
      </c>
      <c r="AM435" s="116"/>
      <c r="AN435" s="116"/>
      <c r="AO435" s="116">
        <f t="shared" si="464"/>
        <v>0</v>
      </c>
      <c r="AP435" s="116"/>
      <c r="AQ435" s="116"/>
      <c r="AR435" s="116">
        <f t="shared" si="465"/>
        <v>0</v>
      </c>
      <c r="AS435" s="116"/>
      <c r="AT435" s="116"/>
      <c r="AU435" s="116">
        <f t="shared" si="466"/>
        <v>0</v>
      </c>
      <c r="AV435" s="116"/>
      <c r="AW435" s="116"/>
      <c r="AX435" s="116">
        <f t="shared" si="467"/>
        <v>0</v>
      </c>
      <c r="AY435" s="116"/>
      <c r="AZ435" s="116"/>
      <c r="BA435" s="116">
        <f t="shared" si="468"/>
        <v>0</v>
      </c>
      <c r="BB435" s="116"/>
      <c r="BC435" s="116"/>
      <c r="BD435" s="116">
        <f t="shared" si="469"/>
        <v>0</v>
      </c>
      <c r="BE435" s="116"/>
      <c r="BF435" s="116"/>
      <c r="BG435" s="116">
        <f t="shared" si="470"/>
        <v>0</v>
      </c>
      <c r="BH435" s="116"/>
      <c r="BI435" s="116"/>
      <c r="BJ435" s="116">
        <f t="shared" si="471"/>
        <v>0</v>
      </c>
      <c r="BK435" s="116"/>
      <c r="BL435" s="303"/>
      <c r="BM435" s="308"/>
      <c r="BN435" s="311"/>
    </row>
    <row r="436" s="115" customFormat="1" ht="33.95" customHeight="1" outlineLevel="5" spans="2:66">
      <c r="B436" s="116" t="s">
        <v>792</v>
      </c>
      <c r="C436" s="117" t="s">
        <v>1771</v>
      </c>
      <c r="D436" s="115" t="s">
        <v>1772</v>
      </c>
      <c r="E436" s="116"/>
      <c r="F436" s="116" t="s">
        <v>1618</v>
      </c>
      <c r="G436" s="116" t="s">
        <v>936</v>
      </c>
      <c r="H436" s="116">
        <f t="shared" si="457"/>
        <v>0</v>
      </c>
      <c r="I436" s="116" t="s">
        <v>1235</v>
      </c>
      <c r="J436" s="295"/>
      <c r="K436" s="116" t="s">
        <v>1143</v>
      </c>
      <c r="L436" s="116">
        <v>10400</v>
      </c>
      <c r="M436" s="116" t="s">
        <v>1763</v>
      </c>
      <c r="N436" s="116">
        <f t="shared" si="458"/>
        <v>0</v>
      </c>
      <c r="O436" s="295"/>
      <c r="P436" s="295"/>
      <c r="Q436" s="295"/>
      <c r="R436" s="295"/>
      <c r="S436" s="295"/>
      <c r="T436" s="295"/>
      <c r="U436" s="295"/>
      <c r="V436" s="295"/>
      <c r="W436" s="295"/>
      <c r="X436" s="295"/>
      <c r="Y436" s="295"/>
      <c r="Z436" s="295"/>
      <c r="AA436" s="116"/>
      <c r="AB436" s="116">
        <f t="shared" si="459"/>
        <v>0</v>
      </c>
      <c r="AC436" s="116">
        <f t="shared" si="460"/>
        <v>0</v>
      </c>
      <c r="AD436" s="116"/>
      <c r="AE436" s="116"/>
      <c r="AF436" s="116">
        <f t="shared" si="461"/>
        <v>0</v>
      </c>
      <c r="AG436" s="116"/>
      <c r="AH436" s="116"/>
      <c r="AI436" s="116">
        <f t="shared" si="462"/>
        <v>0</v>
      </c>
      <c r="AJ436" s="116"/>
      <c r="AK436" s="116"/>
      <c r="AL436" s="116">
        <f t="shared" si="463"/>
        <v>0</v>
      </c>
      <c r="AM436" s="116"/>
      <c r="AN436" s="116"/>
      <c r="AO436" s="116">
        <f t="shared" si="464"/>
        <v>0</v>
      </c>
      <c r="AP436" s="116"/>
      <c r="AQ436" s="116"/>
      <c r="AR436" s="116">
        <f t="shared" si="465"/>
        <v>0</v>
      </c>
      <c r="AS436" s="116"/>
      <c r="AT436" s="116"/>
      <c r="AU436" s="116">
        <f t="shared" si="466"/>
        <v>0</v>
      </c>
      <c r="AV436" s="116"/>
      <c r="AW436" s="116"/>
      <c r="AX436" s="116">
        <f t="shared" si="467"/>
        <v>0</v>
      </c>
      <c r="AY436" s="116"/>
      <c r="AZ436" s="116"/>
      <c r="BA436" s="116">
        <f t="shared" si="468"/>
        <v>0</v>
      </c>
      <c r="BB436" s="116"/>
      <c r="BC436" s="116"/>
      <c r="BD436" s="116">
        <f t="shared" si="469"/>
        <v>0</v>
      </c>
      <c r="BE436" s="116"/>
      <c r="BF436" s="116"/>
      <c r="BG436" s="116">
        <f t="shared" si="470"/>
        <v>0</v>
      </c>
      <c r="BH436" s="116"/>
      <c r="BI436" s="116"/>
      <c r="BJ436" s="116">
        <f t="shared" si="471"/>
        <v>0</v>
      </c>
      <c r="BK436" s="116"/>
      <c r="BL436" s="303"/>
      <c r="BM436" s="308"/>
      <c r="BN436" s="311"/>
    </row>
    <row r="437" s="115" customFormat="1" ht="33.95" customHeight="1" outlineLevel="5" spans="2:66">
      <c r="B437" s="116" t="s">
        <v>792</v>
      </c>
      <c r="C437" s="117" t="s">
        <v>1773</v>
      </c>
      <c r="D437" s="115" t="s">
        <v>1774</v>
      </c>
      <c r="E437" s="116"/>
      <c r="F437" s="116" t="s">
        <v>1618</v>
      </c>
      <c r="G437" s="116" t="s">
        <v>936</v>
      </c>
      <c r="H437" s="116">
        <f t="shared" si="457"/>
        <v>0</v>
      </c>
      <c r="I437" s="116" t="s">
        <v>1235</v>
      </c>
      <c r="J437" s="295"/>
      <c r="K437" s="116" t="s">
        <v>1143</v>
      </c>
      <c r="L437" s="116">
        <v>700</v>
      </c>
      <c r="M437" s="116" t="s">
        <v>1763</v>
      </c>
      <c r="N437" s="116">
        <f t="shared" si="458"/>
        <v>0</v>
      </c>
      <c r="O437" s="295"/>
      <c r="P437" s="295"/>
      <c r="Q437" s="295"/>
      <c r="R437" s="295"/>
      <c r="S437" s="295"/>
      <c r="T437" s="295"/>
      <c r="U437" s="295"/>
      <c r="V437" s="295"/>
      <c r="W437" s="295"/>
      <c r="X437" s="295"/>
      <c r="Y437" s="295"/>
      <c r="Z437" s="295"/>
      <c r="AA437" s="116"/>
      <c r="AB437" s="116">
        <f t="shared" si="459"/>
        <v>0</v>
      </c>
      <c r="AC437" s="116">
        <f t="shared" si="460"/>
        <v>0</v>
      </c>
      <c r="AD437" s="116"/>
      <c r="AE437" s="116"/>
      <c r="AF437" s="116">
        <f t="shared" si="461"/>
        <v>0</v>
      </c>
      <c r="AG437" s="116"/>
      <c r="AH437" s="116"/>
      <c r="AI437" s="116">
        <f t="shared" si="462"/>
        <v>0</v>
      </c>
      <c r="AJ437" s="116"/>
      <c r="AK437" s="116"/>
      <c r="AL437" s="116">
        <f t="shared" si="463"/>
        <v>0</v>
      </c>
      <c r="AM437" s="116"/>
      <c r="AN437" s="116"/>
      <c r="AO437" s="116">
        <f t="shared" si="464"/>
        <v>0</v>
      </c>
      <c r="AP437" s="116"/>
      <c r="AQ437" s="116"/>
      <c r="AR437" s="116">
        <f t="shared" si="465"/>
        <v>0</v>
      </c>
      <c r="AS437" s="116"/>
      <c r="AT437" s="116"/>
      <c r="AU437" s="116">
        <f t="shared" si="466"/>
        <v>0</v>
      </c>
      <c r="AV437" s="116"/>
      <c r="AW437" s="116"/>
      <c r="AX437" s="116">
        <f t="shared" si="467"/>
        <v>0</v>
      </c>
      <c r="AY437" s="116"/>
      <c r="AZ437" s="116"/>
      <c r="BA437" s="116">
        <f t="shared" si="468"/>
        <v>0</v>
      </c>
      <c r="BB437" s="116"/>
      <c r="BC437" s="116"/>
      <c r="BD437" s="116">
        <f t="shared" si="469"/>
        <v>0</v>
      </c>
      <c r="BE437" s="116"/>
      <c r="BF437" s="116"/>
      <c r="BG437" s="116">
        <f t="shared" si="470"/>
        <v>0</v>
      </c>
      <c r="BH437" s="116"/>
      <c r="BI437" s="116"/>
      <c r="BJ437" s="116">
        <f t="shared" si="471"/>
        <v>0</v>
      </c>
      <c r="BK437" s="116"/>
      <c r="BL437" s="303"/>
      <c r="BM437" s="308"/>
      <c r="BN437" s="311"/>
    </row>
    <row r="438" s="115" customFormat="1" ht="33.95" customHeight="1" outlineLevel="5" spans="2:66">
      <c r="B438" s="116" t="s">
        <v>792</v>
      </c>
      <c r="C438" s="117" t="s">
        <v>1775</v>
      </c>
      <c r="D438" s="115" t="s">
        <v>1776</v>
      </c>
      <c r="E438" s="116"/>
      <c r="F438" s="116" t="s">
        <v>1618</v>
      </c>
      <c r="G438" s="116" t="s">
        <v>936</v>
      </c>
      <c r="H438" s="116">
        <f t="shared" si="457"/>
        <v>0</v>
      </c>
      <c r="I438" s="116" t="s">
        <v>1235</v>
      </c>
      <c r="J438" s="295"/>
      <c r="K438" s="116" t="s">
        <v>1770</v>
      </c>
      <c r="L438" s="116">
        <v>2800</v>
      </c>
      <c r="M438" s="116" t="s">
        <v>1144</v>
      </c>
      <c r="N438" s="116">
        <f t="shared" si="458"/>
        <v>0</v>
      </c>
      <c r="O438" s="295"/>
      <c r="P438" s="295"/>
      <c r="Q438" s="295"/>
      <c r="R438" s="295"/>
      <c r="S438" s="295"/>
      <c r="T438" s="295"/>
      <c r="U438" s="295"/>
      <c r="V438" s="295"/>
      <c r="W438" s="295"/>
      <c r="X438" s="295"/>
      <c r="Y438" s="295"/>
      <c r="Z438" s="295"/>
      <c r="AA438" s="116"/>
      <c r="AB438" s="116">
        <f t="shared" si="459"/>
        <v>0</v>
      </c>
      <c r="AC438" s="116">
        <f t="shared" si="460"/>
        <v>0</v>
      </c>
      <c r="AD438" s="116"/>
      <c r="AE438" s="116"/>
      <c r="AF438" s="116">
        <f t="shared" si="461"/>
        <v>0</v>
      </c>
      <c r="AG438" s="116"/>
      <c r="AH438" s="116"/>
      <c r="AI438" s="116">
        <f t="shared" si="462"/>
        <v>0</v>
      </c>
      <c r="AJ438" s="116"/>
      <c r="AK438" s="116"/>
      <c r="AL438" s="116">
        <f t="shared" si="463"/>
        <v>0</v>
      </c>
      <c r="AM438" s="116"/>
      <c r="AN438" s="116"/>
      <c r="AO438" s="116">
        <f t="shared" si="464"/>
        <v>0</v>
      </c>
      <c r="AP438" s="116"/>
      <c r="AQ438" s="116"/>
      <c r="AR438" s="116">
        <f t="shared" si="465"/>
        <v>0</v>
      </c>
      <c r="AS438" s="116"/>
      <c r="AT438" s="116"/>
      <c r="AU438" s="116">
        <f t="shared" si="466"/>
        <v>0</v>
      </c>
      <c r="AV438" s="116"/>
      <c r="AW438" s="116"/>
      <c r="AX438" s="116">
        <f t="shared" si="467"/>
        <v>0</v>
      </c>
      <c r="AY438" s="116"/>
      <c r="AZ438" s="116"/>
      <c r="BA438" s="116">
        <f t="shared" si="468"/>
        <v>0</v>
      </c>
      <c r="BB438" s="116"/>
      <c r="BC438" s="116"/>
      <c r="BD438" s="116">
        <f t="shared" si="469"/>
        <v>0</v>
      </c>
      <c r="BE438" s="116"/>
      <c r="BF438" s="116"/>
      <c r="BG438" s="116">
        <f t="shared" si="470"/>
        <v>0</v>
      </c>
      <c r="BH438" s="116"/>
      <c r="BI438" s="116"/>
      <c r="BJ438" s="116">
        <f t="shared" si="471"/>
        <v>0</v>
      </c>
      <c r="BK438" s="116"/>
      <c r="BL438" s="303"/>
      <c r="BM438" s="308"/>
      <c r="BN438" s="311"/>
    </row>
    <row r="439" s="115" customFormat="1" ht="33.95" customHeight="1" outlineLevel="5" spans="2:66">
      <c r="B439" s="116" t="s">
        <v>792</v>
      </c>
      <c r="C439" s="117" t="s">
        <v>1775</v>
      </c>
      <c r="D439" s="115" t="s">
        <v>1777</v>
      </c>
      <c r="E439" s="116" t="s">
        <v>1778</v>
      </c>
      <c r="F439" s="116" t="s">
        <v>1618</v>
      </c>
      <c r="G439" s="116" t="s">
        <v>936</v>
      </c>
      <c r="H439" s="116">
        <f t="shared" si="457"/>
        <v>0</v>
      </c>
      <c r="I439" s="116" t="s">
        <v>1235</v>
      </c>
      <c r="J439" s="295"/>
      <c r="K439" s="116" t="s">
        <v>1770</v>
      </c>
      <c r="L439" s="116">
        <v>6000</v>
      </c>
      <c r="M439" s="116" t="s">
        <v>1763</v>
      </c>
      <c r="N439" s="116">
        <f t="shared" si="458"/>
        <v>0</v>
      </c>
      <c r="O439" s="313"/>
      <c r="P439" s="313"/>
      <c r="Q439" s="313"/>
      <c r="R439" s="313"/>
      <c r="S439" s="313"/>
      <c r="T439" s="313"/>
      <c r="U439" s="313"/>
      <c r="V439" s="313"/>
      <c r="W439" s="313"/>
      <c r="X439" s="313"/>
      <c r="Y439" s="313"/>
      <c r="Z439" s="313"/>
      <c r="AA439" s="116"/>
      <c r="AB439" s="116">
        <f t="shared" si="459"/>
        <v>0</v>
      </c>
      <c r="AC439" s="116">
        <f t="shared" si="460"/>
        <v>0</v>
      </c>
      <c r="AD439" s="116"/>
      <c r="AE439" s="116"/>
      <c r="AF439" s="116">
        <f t="shared" si="461"/>
        <v>0</v>
      </c>
      <c r="AG439" s="116"/>
      <c r="AH439" s="116"/>
      <c r="AI439" s="116">
        <f t="shared" si="462"/>
        <v>0</v>
      </c>
      <c r="AJ439" s="116"/>
      <c r="AK439" s="116"/>
      <c r="AL439" s="116">
        <f t="shared" si="463"/>
        <v>0</v>
      </c>
      <c r="AM439" s="116"/>
      <c r="AN439" s="116"/>
      <c r="AO439" s="116">
        <f t="shared" si="464"/>
        <v>0</v>
      </c>
      <c r="AP439" s="116"/>
      <c r="AQ439" s="116"/>
      <c r="AR439" s="116">
        <f t="shared" si="465"/>
        <v>0</v>
      </c>
      <c r="AS439" s="116"/>
      <c r="AT439" s="116"/>
      <c r="AU439" s="116">
        <f t="shared" si="466"/>
        <v>0</v>
      </c>
      <c r="AV439" s="116"/>
      <c r="AW439" s="116"/>
      <c r="AX439" s="116">
        <f t="shared" si="467"/>
        <v>0</v>
      </c>
      <c r="AY439" s="116"/>
      <c r="AZ439" s="116"/>
      <c r="BA439" s="116">
        <f t="shared" si="468"/>
        <v>0</v>
      </c>
      <c r="BB439" s="116"/>
      <c r="BC439" s="116"/>
      <c r="BD439" s="116">
        <f t="shared" si="469"/>
        <v>0</v>
      </c>
      <c r="BE439" s="116"/>
      <c r="BF439" s="116"/>
      <c r="BG439" s="116">
        <f t="shared" si="470"/>
        <v>0</v>
      </c>
      <c r="BH439" s="116"/>
      <c r="BI439" s="116"/>
      <c r="BJ439" s="116">
        <f t="shared" si="471"/>
        <v>0</v>
      </c>
      <c r="BK439" s="116"/>
      <c r="BL439" s="303"/>
      <c r="BM439" s="308"/>
      <c r="BN439" s="311"/>
    </row>
    <row r="440" s="49" customFormat="1" ht="33.95" customHeight="1" outlineLevel="3" spans="2:66">
      <c r="B440" s="112" t="s">
        <v>787</v>
      </c>
      <c r="C440" s="113" t="s">
        <v>1779</v>
      </c>
      <c r="D440" s="49" t="s">
        <v>1780</v>
      </c>
      <c r="E440" s="112"/>
      <c r="F440" s="112"/>
      <c r="G440" s="112"/>
      <c r="H440" s="112">
        <f>SUM(H441:H445)</f>
        <v>0</v>
      </c>
      <c r="I440" s="112"/>
      <c r="J440" s="112"/>
      <c r="K440" s="112"/>
      <c r="L440" s="112"/>
      <c r="M440" s="112"/>
      <c r="N440" s="302"/>
      <c r="O440" s="285"/>
      <c r="P440" s="285"/>
      <c r="Q440" s="285"/>
      <c r="R440" s="285"/>
      <c r="S440" s="285"/>
      <c r="T440" s="285"/>
      <c r="U440" s="285"/>
      <c r="V440" s="285"/>
      <c r="W440" s="285"/>
      <c r="X440" s="285"/>
      <c r="Y440" s="285"/>
      <c r="Z440" s="285"/>
      <c r="AA440" s="285"/>
      <c r="AB440" s="112">
        <f>SUM(AB441:AB445)</f>
        <v>0</v>
      </c>
      <c r="AC440" s="112">
        <f>SUM(AC441:AC445)</f>
        <v>0</v>
      </c>
      <c r="AD440" s="112"/>
      <c r="AE440" s="112"/>
      <c r="AF440" s="112">
        <f>SUM(AF441:AF445)</f>
        <v>0</v>
      </c>
      <c r="AG440" s="112"/>
      <c r="AH440" s="112"/>
      <c r="AI440" s="112">
        <f>SUM(AI441:AI445)</f>
        <v>0</v>
      </c>
      <c r="AJ440" s="112"/>
      <c r="AK440" s="112"/>
      <c r="AL440" s="112">
        <f>SUM(AL441:AL445)</f>
        <v>0</v>
      </c>
      <c r="AM440" s="112"/>
      <c r="AN440" s="112"/>
      <c r="AO440" s="112">
        <f>SUM(AO441:AO445)</f>
        <v>0</v>
      </c>
      <c r="AP440" s="112"/>
      <c r="AQ440" s="112"/>
      <c r="AR440" s="112">
        <f>SUM(AR441:AR445)</f>
        <v>0</v>
      </c>
      <c r="AS440" s="112"/>
      <c r="AT440" s="112"/>
      <c r="AU440" s="112">
        <f>SUM(AU441:AU445)</f>
        <v>0</v>
      </c>
      <c r="AV440" s="112"/>
      <c r="AW440" s="112"/>
      <c r="AX440" s="112">
        <f>SUM(AX441:AX445)</f>
        <v>0</v>
      </c>
      <c r="AY440" s="112"/>
      <c r="AZ440" s="112"/>
      <c r="BA440" s="112">
        <f>SUM(BA441:BA445)</f>
        <v>0</v>
      </c>
      <c r="BB440" s="112"/>
      <c r="BC440" s="112"/>
      <c r="BD440" s="112">
        <f>SUM(BD441:BD445)</f>
        <v>0</v>
      </c>
      <c r="BE440" s="112"/>
      <c r="BF440" s="112"/>
      <c r="BG440" s="112">
        <f>SUM(BG441:BG445)</f>
        <v>0</v>
      </c>
      <c r="BH440" s="112"/>
      <c r="BI440" s="112"/>
      <c r="BJ440" s="112">
        <f>SUM(BJ441:BJ445)</f>
        <v>0</v>
      </c>
      <c r="BK440" s="112"/>
      <c r="BL440" s="302"/>
      <c r="BM440" s="308"/>
      <c r="BN440" s="310"/>
    </row>
    <row r="441" s="115" customFormat="1" ht="33.95" customHeight="1" outlineLevel="4" spans="2:66">
      <c r="B441" s="116" t="s">
        <v>792</v>
      </c>
      <c r="C441" s="117" t="s">
        <v>1781</v>
      </c>
      <c r="D441" s="115" t="s">
        <v>1782</v>
      </c>
      <c r="E441" s="116"/>
      <c r="F441" s="116" t="s">
        <v>1618</v>
      </c>
      <c r="G441" s="116" t="s">
        <v>936</v>
      </c>
      <c r="H441" s="116">
        <f>J441*L441</f>
        <v>0</v>
      </c>
      <c r="I441" s="116" t="s">
        <v>1235</v>
      </c>
      <c r="J441" s="295"/>
      <c r="K441" s="116" t="s">
        <v>1389</v>
      </c>
      <c r="L441" s="116">
        <v>23.9300583657588</v>
      </c>
      <c r="M441" s="116" t="s">
        <v>1668</v>
      </c>
      <c r="N441" s="116">
        <f>COUNTA(O441:Z441)</f>
        <v>0</v>
      </c>
      <c r="O441" s="314"/>
      <c r="P441" s="314"/>
      <c r="Q441" s="314"/>
      <c r="R441" s="314"/>
      <c r="S441" s="314"/>
      <c r="T441" s="314"/>
      <c r="U441" s="314"/>
      <c r="V441" s="314"/>
      <c r="W441" s="314"/>
      <c r="X441" s="314"/>
      <c r="Y441" s="314"/>
      <c r="Z441" s="314"/>
      <c r="AA441" s="116"/>
      <c r="AB441" s="116">
        <f>SUM(AC441,AF441,AI441,AL441,AO441,AR441,AU441,AX441,BA441,BD441,BG441,BJ441)</f>
        <v>0</v>
      </c>
      <c r="AC441" s="116">
        <f>IF(O441="√",$J441*$L441/$N441,0)</f>
        <v>0</v>
      </c>
      <c r="AD441" s="116"/>
      <c r="AE441" s="116"/>
      <c r="AF441" s="116">
        <f>IF(P441="√",$J441*$L441/$N441,0)</f>
        <v>0</v>
      </c>
      <c r="AG441" s="116"/>
      <c r="AH441" s="116"/>
      <c r="AI441" s="116">
        <f>IF(Q441="√",$J441*$L441/$N441,0)</f>
        <v>0</v>
      </c>
      <c r="AJ441" s="116"/>
      <c r="AK441" s="116"/>
      <c r="AL441" s="116">
        <f>IF(R441="√",$J441*$L441/$N441,0)</f>
        <v>0</v>
      </c>
      <c r="AM441" s="116"/>
      <c r="AN441" s="116"/>
      <c r="AO441" s="116">
        <f>IF(S441="√",$J441*$L441/$N441,0)</f>
        <v>0</v>
      </c>
      <c r="AP441" s="116"/>
      <c r="AQ441" s="116"/>
      <c r="AR441" s="116">
        <f>IF(T441="√",$J441*$L441/$N441,0)</f>
        <v>0</v>
      </c>
      <c r="AS441" s="116"/>
      <c r="AT441" s="116"/>
      <c r="AU441" s="116">
        <f>IF(U441="√",$J441*$L441/$N441,0)</f>
        <v>0</v>
      </c>
      <c r="AV441" s="116"/>
      <c r="AW441" s="116"/>
      <c r="AX441" s="116">
        <f>IF(V441="√",$J441*$L441/$N441,0)</f>
        <v>0</v>
      </c>
      <c r="AY441" s="116"/>
      <c r="AZ441" s="116"/>
      <c r="BA441" s="116">
        <f>IF(W441="√",$J441*$L441/$N441,0)</f>
        <v>0</v>
      </c>
      <c r="BB441" s="116"/>
      <c r="BC441" s="116"/>
      <c r="BD441" s="116">
        <f>IF(X441="√",$J441*$L441/$N441,0)</f>
        <v>0</v>
      </c>
      <c r="BE441" s="116"/>
      <c r="BF441" s="116"/>
      <c r="BG441" s="116">
        <f>IF(Y441="√",$J441*$L441/$N441,0)</f>
        <v>0</v>
      </c>
      <c r="BH441" s="116"/>
      <c r="BI441" s="116"/>
      <c r="BJ441" s="116">
        <f>IF(Z441="√",$J441*$L441/$N441,0)</f>
        <v>0</v>
      </c>
      <c r="BK441" s="116"/>
      <c r="BL441" s="303"/>
      <c r="BM441" s="308"/>
      <c r="BN441" s="311"/>
    </row>
    <row r="442" s="115" customFormat="1" ht="33.95" customHeight="1" outlineLevel="4" spans="2:66">
      <c r="B442" s="116" t="s">
        <v>792</v>
      </c>
      <c r="C442" s="117" t="s">
        <v>1783</v>
      </c>
      <c r="D442" s="115" t="s">
        <v>1784</v>
      </c>
      <c r="E442" s="116" t="s">
        <v>1785</v>
      </c>
      <c r="F442" s="116" t="s">
        <v>1618</v>
      </c>
      <c r="G442" s="116" t="s">
        <v>936</v>
      </c>
      <c r="H442" s="116">
        <f>J442*L442</f>
        <v>0</v>
      </c>
      <c r="I442" s="116" t="s">
        <v>1235</v>
      </c>
      <c r="J442" s="295"/>
      <c r="K442" s="116" t="s">
        <v>1389</v>
      </c>
      <c r="L442" s="116">
        <v>130</v>
      </c>
      <c r="M442" s="116" t="s">
        <v>1668</v>
      </c>
      <c r="N442" s="116">
        <f>COUNTA(O442:Z442)</f>
        <v>0</v>
      </c>
      <c r="O442" s="295"/>
      <c r="P442" s="295"/>
      <c r="Q442" s="295"/>
      <c r="R442" s="295"/>
      <c r="S442" s="295"/>
      <c r="T442" s="295"/>
      <c r="U442" s="295"/>
      <c r="V442" s="295"/>
      <c r="W442" s="295"/>
      <c r="X442" s="295"/>
      <c r="Y442" s="295"/>
      <c r="Z442" s="295"/>
      <c r="AA442" s="116"/>
      <c r="AB442" s="116">
        <f>SUM(AC442,AF442,AI442,AL442,AO442,AR442,AU442,AX442,BA442,BD442,BG442,BJ442)</f>
        <v>0</v>
      </c>
      <c r="AC442" s="116">
        <f>IF(O442="√",$J442*$L442/$N442,0)</f>
        <v>0</v>
      </c>
      <c r="AD442" s="116"/>
      <c r="AE442" s="116"/>
      <c r="AF442" s="116">
        <f>IF(P442="√",$J442*$L442/$N442,0)</f>
        <v>0</v>
      </c>
      <c r="AG442" s="116"/>
      <c r="AH442" s="116"/>
      <c r="AI442" s="116">
        <f>IF(Q442="√",$J442*$L442/$N442,0)</f>
        <v>0</v>
      </c>
      <c r="AJ442" s="116"/>
      <c r="AK442" s="116"/>
      <c r="AL442" s="116">
        <f>IF(R442="√",$J442*$L442/$N442,0)</f>
        <v>0</v>
      </c>
      <c r="AM442" s="116"/>
      <c r="AN442" s="116"/>
      <c r="AO442" s="116">
        <f>IF(S442="√",$J442*$L442/$N442,0)</f>
        <v>0</v>
      </c>
      <c r="AP442" s="116"/>
      <c r="AQ442" s="116"/>
      <c r="AR442" s="116">
        <f>IF(T442="√",$J442*$L442/$N442,0)</f>
        <v>0</v>
      </c>
      <c r="AS442" s="116"/>
      <c r="AT442" s="116"/>
      <c r="AU442" s="116">
        <f>IF(U442="√",$J442*$L442/$N442,0)</f>
        <v>0</v>
      </c>
      <c r="AV442" s="116"/>
      <c r="AW442" s="116"/>
      <c r="AX442" s="116">
        <f>IF(V442="√",$J442*$L442/$N442,0)</f>
        <v>0</v>
      </c>
      <c r="AY442" s="116"/>
      <c r="AZ442" s="116"/>
      <c r="BA442" s="116">
        <f>IF(W442="√",$J442*$L442/$N442,0)</f>
        <v>0</v>
      </c>
      <c r="BB442" s="116"/>
      <c r="BC442" s="116"/>
      <c r="BD442" s="116">
        <f>IF(X442="√",$J442*$L442/$N442,0)</f>
        <v>0</v>
      </c>
      <c r="BE442" s="116"/>
      <c r="BF442" s="116"/>
      <c r="BG442" s="116">
        <f>IF(Y442="√",$J442*$L442/$N442,0)</f>
        <v>0</v>
      </c>
      <c r="BH442" s="116"/>
      <c r="BI442" s="116"/>
      <c r="BJ442" s="116">
        <f>IF(Z442="√",$J442*$L442/$N442,0)</f>
        <v>0</v>
      </c>
      <c r="BK442" s="116"/>
      <c r="BL442" s="303"/>
      <c r="BM442" s="308"/>
      <c r="BN442" s="311"/>
    </row>
    <row r="443" s="115" customFormat="1" ht="33.95" customHeight="1" outlineLevel="4" spans="2:66">
      <c r="B443" s="116" t="s">
        <v>792</v>
      </c>
      <c r="C443" s="117" t="s">
        <v>1786</v>
      </c>
      <c r="D443" s="115" t="s">
        <v>1787</v>
      </c>
      <c r="E443" s="116"/>
      <c r="F443" s="116" t="s">
        <v>1618</v>
      </c>
      <c r="G443" s="116" t="s">
        <v>936</v>
      </c>
      <c r="H443" s="116">
        <f>J443*L443</f>
        <v>0</v>
      </c>
      <c r="I443" s="116" t="s">
        <v>1235</v>
      </c>
      <c r="J443" s="295"/>
      <c r="K443" s="116" t="s">
        <v>1389</v>
      </c>
      <c r="L443" s="116">
        <v>28.7562388818298</v>
      </c>
      <c r="M443" s="116" t="s">
        <v>1668</v>
      </c>
      <c r="N443" s="116">
        <f>COUNTA(O443:Z443)</f>
        <v>0</v>
      </c>
      <c r="O443" s="295"/>
      <c r="P443" s="295"/>
      <c r="Q443" s="295"/>
      <c r="R443" s="295"/>
      <c r="S443" s="295"/>
      <c r="T443" s="295"/>
      <c r="U443" s="295"/>
      <c r="V443" s="295"/>
      <c r="W443" s="295"/>
      <c r="X443" s="295"/>
      <c r="Y443" s="295"/>
      <c r="Z443" s="295"/>
      <c r="AA443" s="116"/>
      <c r="AB443" s="116">
        <f>SUM(AC443,AF443,AI443,AL443,AO443,AR443,AU443,AX443,BA443,BD443,BG443,BJ443)</f>
        <v>0</v>
      </c>
      <c r="AC443" s="116">
        <f>IF(O443="√",$J443*$L443/$N443,0)</f>
        <v>0</v>
      </c>
      <c r="AD443" s="116"/>
      <c r="AE443" s="116"/>
      <c r="AF443" s="116">
        <f>IF(P443="√",$J443*$L443/$N443,0)</f>
        <v>0</v>
      </c>
      <c r="AG443" s="116"/>
      <c r="AH443" s="116"/>
      <c r="AI443" s="116">
        <f>IF(Q443="√",$J443*$L443/$N443,0)</f>
        <v>0</v>
      </c>
      <c r="AJ443" s="116"/>
      <c r="AK443" s="116"/>
      <c r="AL443" s="116">
        <f>IF(R443="√",$J443*$L443/$N443,0)</f>
        <v>0</v>
      </c>
      <c r="AM443" s="116"/>
      <c r="AN443" s="116"/>
      <c r="AO443" s="116">
        <f>IF(S443="√",$J443*$L443/$N443,0)</f>
        <v>0</v>
      </c>
      <c r="AP443" s="116"/>
      <c r="AQ443" s="116"/>
      <c r="AR443" s="116">
        <f>IF(T443="√",$J443*$L443/$N443,0)</f>
        <v>0</v>
      </c>
      <c r="AS443" s="116"/>
      <c r="AT443" s="116"/>
      <c r="AU443" s="116">
        <f>IF(U443="√",$J443*$L443/$N443,0)</f>
        <v>0</v>
      </c>
      <c r="AV443" s="116"/>
      <c r="AW443" s="116"/>
      <c r="AX443" s="116">
        <f>IF(V443="√",$J443*$L443/$N443,0)</f>
        <v>0</v>
      </c>
      <c r="AY443" s="116"/>
      <c r="AZ443" s="116"/>
      <c r="BA443" s="116">
        <f>IF(W443="√",$J443*$L443/$N443,0)</f>
        <v>0</v>
      </c>
      <c r="BB443" s="116"/>
      <c r="BC443" s="116"/>
      <c r="BD443" s="116">
        <f>IF(X443="√",$J443*$L443/$N443,0)</f>
        <v>0</v>
      </c>
      <c r="BE443" s="116"/>
      <c r="BF443" s="116"/>
      <c r="BG443" s="116">
        <f>IF(Y443="√",$J443*$L443/$N443,0)</f>
        <v>0</v>
      </c>
      <c r="BH443" s="116"/>
      <c r="BI443" s="116"/>
      <c r="BJ443" s="116">
        <f>IF(Z443="√",$J443*$L443/$N443,0)</f>
        <v>0</v>
      </c>
      <c r="BK443" s="116"/>
      <c r="BL443" s="303"/>
      <c r="BM443" s="308"/>
      <c r="BN443" s="311"/>
    </row>
    <row r="444" s="115" customFormat="1" ht="33.95" customHeight="1" outlineLevel="4" spans="2:66">
      <c r="B444" s="116" t="s">
        <v>792</v>
      </c>
      <c r="C444" s="117" t="s">
        <v>1788</v>
      </c>
      <c r="D444" s="115" t="s">
        <v>1789</v>
      </c>
      <c r="E444" s="116"/>
      <c r="F444" s="116" t="s">
        <v>1618</v>
      </c>
      <c r="G444" s="116" t="s">
        <v>936</v>
      </c>
      <c r="H444" s="116">
        <f>J444*L444</f>
        <v>0</v>
      </c>
      <c r="I444" s="116" t="s">
        <v>1235</v>
      </c>
      <c r="J444" s="295"/>
      <c r="K444" s="116" t="s">
        <v>1389</v>
      </c>
      <c r="L444" s="116">
        <v>20.8170650529501</v>
      </c>
      <c r="M444" s="116" t="s">
        <v>1668</v>
      </c>
      <c r="N444" s="116">
        <f>COUNTA(O444:Z444)</f>
        <v>0</v>
      </c>
      <c r="O444" s="295"/>
      <c r="P444" s="295"/>
      <c r="Q444" s="295"/>
      <c r="R444" s="295"/>
      <c r="S444" s="295"/>
      <c r="T444" s="295"/>
      <c r="U444" s="295"/>
      <c r="V444" s="295"/>
      <c r="W444" s="295"/>
      <c r="X444" s="295"/>
      <c r="Y444" s="295"/>
      <c r="Z444" s="295"/>
      <c r="AA444" s="116"/>
      <c r="AB444" s="116">
        <f>SUM(AC444,AF444,AI444,AL444,AO444,AR444,AU444,AX444,BA444,BD444,BG444,BJ444)</f>
        <v>0</v>
      </c>
      <c r="AC444" s="116">
        <f>IF(O444="√",$J444*$L444/$N444,0)</f>
        <v>0</v>
      </c>
      <c r="AD444" s="116"/>
      <c r="AE444" s="116"/>
      <c r="AF444" s="116">
        <f>IF(P444="√",$J444*$L444/$N444,0)</f>
        <v>0</v>
      </c>
      <c r="AG444" s="116"/>
      <c r="AH444" s="116"/>
      <c r="AI444" s="116">
        <f>IF(Q444="√",$J444*$L444/$N444,0)</f>
        <v>0</v>
      </c>
      <c r="AJ444" s="116"/>
      <c r="AK444" s="116"/>
      <c r="AL444" s="116">
        <f>IF(R444="√",$J444*$L444/$N444,0)</f>
        <v>0</v>
      </c>
      <c r="AM444" s="116"/>
      <c r="AN444" s="116"/>
      <c r="AO444" s="116">
        <f>IF(S444="√",$J444*$L444/$N444,0)</f>
        <v>0</v>
      </c>
      <c r="AP444" s="116"/>
      <c r="AQ444" s="116"/>
      <c r="AR444" s="116">
        <f>IF(T444="√",$J444*$L444/$N444,0)</f>
        <v>0</v>
      </c>
      <c r="AS444" s="116"/>
      <c r="AT444" s="116"/>
      <c r="AU444" s="116">
        <f>IF(U444="√",$J444*$L444/$N444,0)</f>
        <v>0</v>
      </c>
      <c r="AV444" s="116"/>
      <c r="AW444" s="116"/>
      <c r="AX444" s="116">
        <f>IF(V444="√",$J444*$L444/$N444,0)</f>
        <v>0</v>
      </c>
      <c r="AY444" s="116"/>
      <c r="AZ444" s="116"/>
      <c r="BA444" s="116">
        <f>IF(W444="√",$J444*$L444/$N444,0)</f>
        <v>0</v>
      </c>
      <c r="BB444" s="116"/>
      <c r="BC444" s="116"/>
      <c r="BD444" s="116">
        <f>IF(X444="√",$J444*$L444/$N444,0)</f>
        <v>0</v>
      </c>
      <c r="BE444" s="116"/>
      <c r="BF444" s="116"/>
      <c r="BG444" s="116">
        <f>IF(Y444="√",$J444*$L444/$N444,0)</f>
        <v>0</v>
      </c>
      <c r="BH444" s="116"/>
      <c r="BI444" s="116"/>
      <c r="BJ444" s="116">
        <f>IF(Z444="√",$J444*$L444/$N444,0)</f>
        <v>0</v>
      </c>
      <c r="BK444" s="116"/>
      <c r="BL444" s="303"/>
      <c r="BM444" s="308"/>
      <c r="BN444" s="311"/>
    </row>
    <row r="445" s="115" customFormat="1" ht="33.95" customHeight="1" outlineLevel="4" spans="2:66">
      <c r="B445" s="116" t="s">
        <v>792</v>
      </c>
      <c r="C445" s="117" t="s">
        <v>1790</v>
      </c>
      <c r="D445" s="115" t="s">
        <v>1791</v>
      </c>
      <c r="E445" s="116"/>
      <c r="F445" s="116" t="s">
        <v>1618</v>
      </c>
      <c r="G445" s="116" t="s">
        <v>936</v>
      </c>
      <c r="H445" s="116">
        <f>J445*L445</f>
        <v>0</v>
      </c>
      <c r="I445" s="116" t="s">
        <v>1235</v>
      </c>
      <c r="J445" s="295"/>
      <c r="K445" s="116" t="s">
        <v>1143</v>
      </c>
      <c r="L445" s="116">
        <v>260</v>
      </c>
      <c r="M445" s="116" t="s">
        <v>1763</v>
      </c>
      <c r="N445" s="116">
        <f>COUNTA(O445:Z445)</f>
        <v>0</v>
      </c>
      <c r="O445" s="313"/>
      <c r="P445" s="313"/>
      <c r="Q445" s="313"/>
      <c r="R445" s="313"/>
      <c r="S445" s="313"/>
      <c r="T445" s="313"/>
      <c r="U445" s="313"/>
      <c r="V445" s="313"/>
      <c r="W445" s="313"/>
      <c r="X445" s="313"/>
      <c r="Y445" s="313"/>
      <c r="Z445" s="313"/>
      <c r="AA445" s="116"/>
      <c r="AB445" s="116">
        <f>SUM(AC445,AF445,AI445,AL445,AO445,AR445,AU445,AX445,BA445,BD445,BG445,BJ445)</f>
        <v>0</v>
      </c>
      <c r="AC445" s="116">
        <f>IF(O445="√",$J445*$L445/$N445,0)</f>
        <v>0</v>
      </c>
      <c r="AD445" s="116"/>
      <c r="AE445" s="116"/>
      <c r="AF445" s="116">
        <f>IF(P445="√",$J445*$L445/$N445,0)</f>
        <v>0</v>
      </c>
      <c r="AG445" s="116"/>
      <c r="AH445" s="116"/>
      <c r="AI445" s="116">
        <f>IF(Q445="√",$J445*$L445/$N445,0)</f>
        <v>0</v>
      </c>
      <c r="AJ445" s="116"/>
      <c r="AK445" s="116"/>
      <c r="AL445" s="116">
        <f>IF(R445="√",$J445*$L445/$N445,0)</f>
        <v>0</v>
      </c>
      <c r="AM445" s="116"/>
      <c r="AN445" s="116"/>
      <c r="AO445" s="116">
        <f>IF(S445="√",$J445*$L445/$N445,0)</f>
        <v>0</v>
      </c>
      <c r="AP445" s="116"/>
      <c r="AQ445" s="116"/>
      <c r="AR445" s="116">
        <f>IF(T445="√",$J445*$L445/$N445,0)</f>
        <v>0</v>
      </c>
      <c r="AS445" s="116"/>
      <c r="AT445" s="116"/>
      <c r="AU445" s="116">
        <f>IF(U445="√",$J445*$L445/$N445,0)</f>
        <v>0</v>
      </c>
      <c r="AV445" s="116"/>
      <c r="AW445" s="116"/>
      <c r="AX445" s="116">
        <f>IF(V445="√",$J445*$L445/$N445,0)</f>
        <v>0</v>
      </c>
      <c r="AY445" s="116"/>
      <c r="AZ445" s="116"/>
      <c r="BA445" s="116">
        <f>IF(W445="√",$J445*$L445/$N445,0)</f>
        <v>0</v>
      </c>
      <c r="BB445" s="116"/>
      <c r="BC445" s="116"/>
      <c r="BD445" s="116">
        <f>IF(X445="√",$J445*$L445/$N445,0)</f>
        <v>0</v>
      </c>
      <c r="BE445" s="116"/>
      <c r="BF445" s="116"/>
      <c r="BG445" s="116">
        <f>IF(Y445="√",$J445*$L445/$N445,0)</f>
        <v>0</v>
      </c>
      <c r="BH445" s="116"/>
      <c r="BI445" s="116"/>
      <c r="BJ445" s="116">
        <f>IF(Z445="√",$J445*$L445/$N445,0)</f>
        <v>0</v>
      </c>
      <c r="BK445" s="116"/>
      <c r="BL445" s="303"/>
      <c r="BM445" s="308"/>
      <c r="BN445" s="311"/>
    </row>
    <row r="446" s="49" customFormat="1" ht="33.95" customHeight="1" outlineLevel="3" spans="2:66">
      <c r="B446" s="112" t="s">
        <v>787</v>
      </c>
      <c r="C446" s="113" t="s">
        <v>1792</v>
      </c>
      <c r="D446" s="49" t="s">
        <v>1793</v>
      </c>
      <c r="E446" s="112"/>
      <c r="F446" s="112"/>
      <c r="G446" s="112"/>
      <c r="H446" s="112">
        <f>SUM(H447:H460)</f>
        <v>0</v>
      </c>
      <c r="I446" s="112"/>
      <c r="J446" s="112"/>
      <c r="K446" s="112"/>
      <c r="L446" s="112"/>
      <c r="M446" s="112"/>
      <c r="N446" s="302"/>
      <c r="O446" s="285"/>
      <c r="P446" s="285"/>
      <c r="Q446" s="285"/>
      <c r="R446" s="285"/>
      <c r="S446" s="285"/>
      <c r="T446" s="285"/>
      <c r="U446" s="285"/>
      <c r="V446" s="285"/>
      <c r="W446" s="285"/>
      <c r="X446" s="285"/>
      <c r="Y446" s="285"/>
      <c r="Z446" s="285"/>
      <c r="AA446" s="285"/>
      <c r="AB446" s="112">
        <f>SUM(AB447:AB460)</f>
        <v>0</v>
      </c>
      <c r="AC446" s="112">
        <f>SUM(AC447:AC460)</f>
        <v>0</v>
      </c>
      <c r="AD446" s="112"/>
      <c r="AE446" s="112"/>
      <c r="AF446" s="112">
        <f>SUM(AF447:AF460)</f>
        <v>0</v>
      </c>
      <c r="AG446" s="112"/>
      <c r="AH446" s="112"/>
      <c r="AI446" s="112">
        <f>SUM(AI447:AI460)</f>
        <v>0</v>
      </c>
      <c r="AJ446" s="112"/>
      <c r="AK446" s="112"/>
      <c r="AL446" s="112">
        <f>SUM(AL447:AL460)</f>
        <v>0</v>
      </c>
      <c r="AM446" s="112"/>
      <c r="AN446" s="112"/>
      <c r="AO446" s="112">
        <f>SUM(AO447:AO460)</f>
        <v>0</v>
      </c>
      <c r="AP446" s="112"/>
      <c r="AQ446" s="112"/>
      <c r="AR446" s="112">
        <f>SUM(AR447:AR460)</f>
        <v>0</v>
      </c>
      <c r="AS446" s="112"/>
      <c r="AT446" s="112"/>
      <c r="AU446" s="112">
        <f>SUM(AU447:AU460)</f>
        <v>0</v>
      </c>
      <c r="AV446" s="112"/>
      <c r="AW446" s="112"/>
      <c r="AX446" s="112">
        <f>SUM(AX447:AX460)</f>
        <v>0</v>
      </c>
      <c r="AY446" s="112"/>
      <c r="AZ446" s="112"/>
      <c r="BA446" s="112">
        <f>SUM(BA447:BA460)</f>
        <v>0</v>
      </c>
      <c r="BB446" s="112"/>
      <c r="BC446" s="112"/>
      <c r="BD446" s="112">
        <f>SUM(BD447:BD460)</f>
        <v>0</v>
      </c>
      <c r="BE446" s="112"/>
      <c r="BF446" s="112"/>
      <c r="BG446" s="112">
        <f>SUM(BG447:BG460)</f>
        <v>0</v>
      </c>
      <c r="BH446" s="112"/>
      <c r="BI446" s="112"/>
      <c r="BJ446" s="112">
        <f>SUM(BJ447:BJ460)</f>
        <v>0</v>
      </c>
      <c r="BK446" s="112"/>
      <c r="BL446" s="302"/>
      <c r="BM446" s="308"/>
      <c r="BN446" s="310"/>
    </row>
    <row r="447" s="115" customFormat="1" ht="33.95" customHeight="1" outlineLevel="5" spans="2:66">
      <c r="B447" s="116" t="s">
        <v>792</v>
      </c>
      <c r="C447" s="117" t="s">
        <v>1794</v>
      </c>
      <c r="D447" s="115" t="s">
        <v>1795</v>
      </c>
      <c r="E447" s="116" t="s">
        <v>1796</v>
      </c>
      <c r="F447" s="116" t="s">
        <v>1618</v>
      </c>
      <c r="G447" s="116" t="s">
        <v>936</v>
      </c>
      <c r="H447" s="116">
        <f t="shared" ref="H447:H459" si="472">J447*L447</f>
        <v>0</v>
      </c>
      <c r="I447" s="116" t="s">
        <v>1235</v>
      </c>
      <c r="J447" s="295"/>
      <c r="K447" s="116" t="s">
        <v>1797</v>
      </c>
      <c r="L447" s="116">
        <v>48</v>
      </c>
      <c r="M447" s="116" t="s">
        <v>1798</v>
      </c>
      <c r="N447" s="116">
        <f t="shared" ref="N447:N459" si="473">COUNTA(O447:Z447)</f>
        <v>0</v>
      </c>
      <c r="O447" s="314"/>
      <c r="P447" s="314"/>
      <c r="Q447" s="314"/>
      <c r="R447" s="314"/>
      <c r="S447" s="314"/>
      <c r="T447" s="314"/>
      <c r="U447" s="314"/>
      <c r="V447" s="314"/>
      <c r="W447" s="314"/>
      <c r="X447" s="314"/>
      <c r="Y447" s="314"/>
      <c r="Z447" s="314"/>
      <c r="AA447" s="116"/>
      <c r="AB447" s="116">
        <f t="shared" ref="AB447:AB460" si="474">SUM(AC447,AF447,AI447,AL447,AO447,AR447,AU447,AX447,BA447,BD447,BG447,BJ447)</f>
        <v>0</v>
      </c>
      <c r="AC447" s="116">
        <f t="shared" ref="AC447:AC459" si="475">IF(O447="√",$J447*$L447/$N447,0)</f>
        <v>0</v>
      </c>
      <c r="AD447" s="116"/>
      <c r="AE447" s="116"/>
      <c r="AF447" s="116">
        <f t="shared" ref="AF447:AF459" si="476">IF(P447="√",$J447*$L447/$N447,0)</f>
        <v>0</v>
      </c>
      <c r="AG447" s="116"/>
      <c r="AH447" s="116"/>
      <c r="AI447" s="116">
        <f t="shared" ref="AI447:AI459" si="477">IF(Q447="√",$J447*$L447/$N447,0)</f>
        <v>0</v>
      </c>
      <c r="AJ447" s="116"/>
      <c r="AK447" s="116"/>
      <c r="AL447" s="116">
        <f t="shared" ref="AL447:AL459" si="478">IF(R447="√",$J447*$L447/$N447,0)</f>
        <v>0</v>
      </c>
      <c r="AM447" s="116"/>
      <c r="AN447" s="116"/>
      <c r="AO447" s="116">
        <f t="shared" ref="AO447:AO459" si="479">IF(S447="√",$J447*$L447/$N447,0)</f>
        <v>0</v>
      </c>
      <c r="AP447" s="116"/>
      <c r="AQ447" s="116"/>
      <c r="AR447" s="116">
        <f t="shared" ref="AR447:AR459" si="480">IF(T447="√",$J447*$L447/$N447,0)</f>
        <v>0</v>
      </c>
      <c r="AS447" s="116"/>
      <c r="AT447" s="116"/>
      <c r="AU447" s="116">
        <f t="shared" ref="AU447:AU459" si="481">IF(U447="√",$J447*$L447/$N447,0)</f>
        <v>0</v>
      </c>
      <c r="AV447" s="116"/>
      <c r="AW447" s="116"/>
      <c r="AX447" s="116">
        <f t="shared" ref="AX447:AX459" si="482">IF(V447="√",$J447*$L447/$N447,0)</f>
        <v>0</v>
      </c>
      <c r="AY447" s="116"/>
      <c r="AZ447" s="116"/>
      <c r="BA447" s="116">
        <f t="shared" ref="BA447:BA459" si="483">IF(W447="√",$J447*$L447/$N447,0)</f>
        <v>0</v>
      </c>
      <c r="BB447" s="116"/>
      <c r="BC447" s="116"/>
      <c r="BD447" s="116">
        <f t="shared" ref="BD447:BD459" si="484">IF(X447="√",$J447*$L447/$N447,0)</f>
        <v>0</v>
      </c>
      <c r="BE447" s="116"/>
      <c r="BF447" s="116"/>
      <c r="BG447" s="116">
        <f t="shared" ref="BG447:BG459" si="485">IF(Y447="√",$J447*$L447/$N447,0)</f>
        <v>0</v>
      </c>
      <c r="BH447" s="116"/>
      <c r="BI447" s="116"/>
      <c r="BJ447" s="116">
        <f t="shared" ref="BJ447:BJ459" si="486">IF(Z447="√",$J447*$L447/$N447,0)</f>
        <v>0</v>
      </c>
      <c r="BK447" s="116"/>
      <c r="BL447" s="303"/>
      <c r="BM447" s="308"/>
      <c r="BN447" s="311"/>
    </row>
    <row r="448" s="115" customFormat="1" ht="33.95" customHeight="1" outlineLevel="5" spans="2:66">
      <c r="B448" s="116" t="s">
        <v>792</v>
      </c>
      <c r="C448" s="117" t="s">
        <v>1799</v>
      </c>
      <c r="D448" s="115" t="s">
        <v>1800</v>
      </c>
      <c r="E448" s="116" t="s">
        <v>1801</v>
      </c>
      <c r="F448" s="116" t="s">
        <v>1618</v>
      </c>
      <c r="G448" s="116" t="s">
        <v>936</v>
      </c>
      <c r="H448" s="116">
        <f t="shared" si="472"/>
        <v>0</v>
      </c>
      <c r="I448" s="116" t="s">
        <v>1235</v>
      </c>
      <c r="J448" s="295"/>
      <c r="K448" s="116" t="s">
        <v>1797</v>
      </c>
      <c r="L448" s="116">
        <v>338</v>
      </c>
      <c r="M448" s="116" t="s">
        <v>1798</v>
      </c>
      <c r="N448" s="116">
        <f t="shared" si="473"/>
        <v>0</v>
      </c>
      <c r="O448" s="295"/>
      <c r="P448" s="295"/>
      <c r="Q448" s="295"/>
      <c r="R448" s="295"/>
      <c r="S448" s="295"/>
      <c r="T448" s="295"/>
      <c r="U448" s="295"/>
      <c r="V448" s="295"/>
      <c r="W448" s="295"/>
      <c r="X448" s="295"/>
      <c r="Y448" s="295"/>
      <c r="Z448" s="295"/>
      <c r="AA448" s="116"/>
      <c r="AB448" s="116">
        <f t="shared" si="474"/>
        <v>0</v>
      </c>
      <c r="AC448" s="116">
        <f t="shared" si="475"/>
        <v>0</v>
      </c>
      <c r="AD448" s="116"/>
      <c r="AE448" s="116"/>
      <c r="AF448" s="116">
        <f t="shared" si="476"/>
        <v>0</v>
      </c>
      <c r="AG448" s="116"/>
      <c r="AH448" s="116"/>
      <c r="AI448" s="116">
        <f t="shared" si="477"/>
        <v>0</v>
      </c>
      <c r="AJ448" s="116"/>
      <c r="AK448" s="116"/>
      <c r="AL448" s="116">
        <f t="shared" si="478"/>
        <v>0</v>
      </c>
      <c r="AM448" s="116"/>
      <c r="AN448" s="116"/>
      <c r="AO448" s="116">
        <f t="shared" si="479"/>
        <v>0</v>
      </c>
      <c r="AP448" s="116"/>
      <c r="AQ448" s="116"/>
      <c r="AR448" s="116">
        <f t="shared" si="480"/>
        <v>0</v>
      </c>
      <c r="AS448" s="116"/>
      <c r="AT448" s="116"/>
      <c r="AU448" s="116">
        <f t="shared" si="481"/>
        <v>0</v>
      </c>
      <c r="AV448" s="116"/>
      <c r="AW448" s="116"/>
      <c r="AX448" s="116">
        <f t="shared" si="482"/>
        <v>0</v>
      </c>
      <c r="AY448" s="116"/>
      <c r="AZ448" s="116"/>
      <c r="BA448" s="116">
        <f t="shared" si="483"/>
        <v>0</v>
      </c>
      <c r="BB448" s="116"/>
      <c r="BC448" s="116"/>
      <c r="BD448" s="116">
        <f t="shared" si="484"/>
        <v>0</v>
      </c>
      <c r="BE448" s="116"/>
      <c r="BF448" s="116"/>
      <c r="BG448" s="116">
        <f t="shared" si="485"/>
        <v>0</v>
      </c>
      <c r="BH448" s="116"/>
      <c r="BI448" s="116"/>
      <c r="BJ448" s="116">
        <f t="shared" si="486"/>
        <v>0</v>
      </c>
      <c r="BK448" s="116"/>
      <c r="BL448" s="303"/>
      <c r="BM448" s="308"/>
      <c r="BN448" s="311"/>
    </row>
    <row r="449" s="115" customFormat="1" ht="33.95" customHeight="1" outlineLevel="5" spans="2:66">
      <c r="B449" s="116" t="s">
        <v>792</v>
      </c>
      <c r="C449" s="117" t="s">
        <v>1802</v>
      </c>
      <c r="D449" s="115" t="s">
        <v>1803</v>
      </c>
      <c r="E449" s="116" t="s">
        <v>1804</v>
      </c>
      <c r="F449" s="116" t="s">
        <v>1618</v>
      </c>
      <c r="G449" s="116" t="s">
        <v>936</v>
      </c>
      <c r="H449" s="116">
        <f t="shared" si="472"/>
        <v>0</v>
      </c>
      <c r="I449" s="116" t="s">
        <v>1235</v>
      </c>
      <c r="J449" s="295"/>
      <c r="K449" s="116" t="s">
        <v>1389</v>
      </c>
      <c r="L449" s="116">
        <v>190</v>
      </c>
      <c r="M449" s="116" t="s">
        <v>1668</v>
      </c>
      <c r="N449" s="116">
        <f t="shared" si="473"/>
        <v>0</v>
      </c>
      <c r="O449" s="295"/>
      <c r="P449" s="295"/>
      <c r="Q449" s="295"/>
      <c r="R449" s="295"/>
      <c r="S449" s="295"/>
      <c r="T449" s="295"/>
      <c r="U449" s="295"/>
      <c r="V449" s="295"/>
      <c r="W449" s="295"/>
      <c r="X449" s="295"/>
      <c r="Y449" s="295"/>
      <c r="Z449" s="295"/>
      <c r="AA449" s="116"/>
      <c r="AB449" s="116">
        <f t="shared" si="474"/>
        <v>0</v>
      </c>
      <c r="AC449" s="116">
        <f t="shared" si="475"/>
        <v>0</v>
      </c>
      <c r="AD449" s="116"/>
      <c r="AE449" s="116"/>
      <c r="AF449" s="116">
        <f t="shared" si="476"/>
        <v>0</v>
      </c>
      <c r="AG449" s="116"/>
      <c r="AH449" s="116"/>
      <c r="AI449" s="116">
        <f t="shared" si="477"/>
        <v>0</v>
      </c>
      <c r="AJ449" s="116"/>
      <c r="AK449" s="116"/>
      <c r="AL449" s="116">
        <f t="shared" si="478"/>
        <v>0</v>
      </c>
      <c r="AM449" s="116"/>
      <c r="AN449" s="116"/>
      <c r="AO449" s="116">
        <f t="shared" si="479"/>
        <v>0</v>
      </c>
      <c r="AP449" s="116"/>
      <c r="AQ449" s="116"/>
      <c r="AR449" s="116">
        <f t="shared" si="480"/>
        <v>0</v>
      </c>
      <c r="AS449" s="116"/>
      <c r="AT449" s="116"/>
      <c r="AU449" s="116">
        <f t="shared" si="481"/>
        <v>0</v>
      </c>
      <c r="AV449" s="116"/>
      <c r="AW449" s="116"/>
      <c r="AX449" s="116">
        <f t="shared" si="482"/>
        <v>0</v>
      </c>
      <c r="AY449" s="116"/>
      <c r="AZ449" s="116"/>
      <c r="BA449" s="116">
        <f t="shared" si="483"/>
        <v>0</v>
      </c>
      <c r="BB449" s="116"/>
      <c r="BC449" s="116"/>
      <c r="BD449" s="116">
        <f t="shared" si="484"/>
        <v>0</v>
      </c>
      <c r="BE449" s="116"/>
      <c r="BF449" s="116"/>
      <c r="BG449" s="116">
        <f t="shared" si="485"/>
        <v>0</v>
      </c>
      <c r="BH449" s="116"/>
      <c r="BI449" s="116"/>
      <c r="BJ449" s="116">
        <f t="shared" si="486"/>
        <v>0</v>
      </c>
      <c r="BK449" s="116"/>
      <c r="BL449" s="303"/>
      <c r="BM449" s="308"/>
      <c r="BN449" s="311"/>
    </row>
    <row r="450" s="115" customFormat="1" ht="33.95" customHeight="1" outlineLevel="5" spans="2:66">
      <c r="B450" s="116" t="s">
        <v>792</v>
      </c>
      <c r="C450" s="117" t="s">
        <v>1805</v>
      </c>
      <c r="D450" s="115" t="s">
        <v>1806</v>
      </c>
      <c r="E450" s="116" t="s">
        <v>1807</v>
      </c>
      <c r="F450" s="116" t="s">
        <v>1618</v>
      </c>
      <c r="G450" s="116" t="s">
        <v>936</v>
      </c>
      <c r="H450" s="116">
        <f t="shared" si="472"/>
        <v>0</v>
      </c>
      <c r="I450" s="116" t="s">
        <v>1235</v>
      </c>
      <c r="J450" s="295"/>
      <c r="K450" s="116" t="s">
        <v>1389</v>
      </c>
      <c r="L450" s="116">
        <v>500</v>
      </c>
      <c r="M450" s="116" t="s">
        <v>1668</v>
      </c>
      <c r="N450" s="116">
        <f t="shared" si="473"/>
        <v>0</v>
      </c>
      <c r="O450" s="295"/>
      <c r="P450" s="295"/>
      <c r="Q450" s="295"/>
      <c r="R450" s="295"/>
      <c r="S450" s="295"/>
      <c r="T450" s="295"/>
      <c r="U450" s="295"/>
      <c r="V450" s="295"/>
      <c r="W450" s="295"/>
      <c r="X450" s="295"/>
      <c r="Y450" s="295"/>
      <c r="Z450" s="295"/>
      <c r="AA450" s="116"/>
      <c r="AB450" s="116">
        <f t="shared" si="474"/>
        <v>0</v>
      </c>
      <c r="AC450" s="116">
        <f t="shared" si="475"/>
        <v>0</v>
      </c>
      <c r="AD450" s="116"/>
      <c r="AE450" s="116"/>
      <c r="AF450" s="116">
        <f t="shared" si="476"/>
        <v>0</v>
      </c>
      <c r="AG450" s="116"/>
      <c r="AH450" s="116"/>
      <c r="AI450" s="116">
        <f t="shared" si="477"/>
        <v>0</v>
      </c>
      <c r="AJ450" s="116"/>
      <c r="AK450" s="116"/>
      <c r="AL450" s="116">
        <f t="shared" si="478"/>
        <v>0</v>
      </c>
      <c r="AM450" s="116"/>
      <c r="AN450" s="116"/>
      <c r="AO450" s="116">
        <f t="shared" si="479"/>
        <v>0</v>
      </c>
      <c r="AP450" s="116"/>
      <c r="AQ450" s="116"/>
      <c r="AR450" s="116">
        <f t="shared" si="480"/>
        <v>0</v>
      </c>
      <c r="AS450" s="116"/>
      <c r="AT450" s="116"/>
      <c r="AU450" s="116">
        <f t="shared" si="481"/>
        <v>0</v>
      </c>
      <c r="AV450" s="116"/>
      <c r="AW450" s="116"/>
      <c r="AX450" s="116">
        <f t="shared" si="482"/>
        <v>0</v>
      </c>
      <c r="AY450" s="116"/>
      <c r="AZ450" s="116"/>
      <c r="BA450" s="116">
        <f t="shared" si="483"/>
        <v>0</v>
      </c>
      <c r="BB450" s="116"/>
      <c r="BC450" s="116"/>
      <c r="BD450" s="116">
        <f t="shared" si="484"/>
        <v>0</v>
      </c>
      <c r="BE450" s="116"/>
      <c r="BF450" s="116"/>
      <c r="BG450" s="116">
        <f t="shared" si="485"/>
        <v>0</v>
      </c>
      <c r="BH450" s="116"/>
      <c r="BI450" s="116"/>
      <c r="BJ450" s="116">
        <f t="shared" si="486"/>
        <v>0</v>
      </c>
      <c r="BK450" s="116"/>
      <c r="BL450" s="303"/>
      <c r="BM450" s="308"/>
      <c r="BN450" s="311"/>
    </row>
    <row r="451" s="115" customFormat="1" ht="33.95" customHeight="1" outlineLevel="5" spans="2:66">
      <c r="B451" s="116" t="s">
        <v>792</v>
      </c>
      <c r="C451" s="117" t="s">
        <v>1808</v>
      </c>
      <c r="D451" s="115" t="s">
        <v>1809</v>
      </c>
      <c r="E451" s="116" t="s">
        <v>1810</v>
      </c>
      <c r="F451" s="116" t="s">
        <v>1618</v>
      </c>
      <c r="G451" s="116" t="s">
        <v>936</v>
      </c>
      <c r="H451" s="116">
        <f t="shared" si="472"/>
        <v>0</v>
      </c>
      <c r="I451" s="116" t="s">
        <v>1235</v>
      </c>
      <c r="J451" s="295"/>
      <c r="K451" s="116" t="s">
        <v>1389</v>
      </c>
      <c r="L451" s="116">
        <v>80</v>
      </c>
      <c r="M451" s="116" t="s">
        <v>1668</v>
      </c>
      <c r="N451" s="116">
        <f t="shared" si="473"/>
        <v>0</v>
      </c>
      <c r="O451" s="295"/>
      <c r="P451" s="295"/>
      <c r="Q451" s="295"/>
      <c r="R451" s="295"/>
      <c r="S451" s="295"/>
      <c r="T451" s="295"/>
      <c r="U451" s="295"/>
      <c r="V451" s="295"/>
      <c r="W451" s="295"/>
      <c r="X451" s="295"/>
      <c r="Y451" s="295"/>
      <c r="Z451" s="295"/>
      <c r="AA451" s="116"/>
      <c r="AB451" s="116">
        <f t="shared" si="474"/>
        <v>0</v>
      </c>
      <c r="AC451" s="116">
        <f t="shared" si="475"/>
        <v>0</v>
      </c>
      <c r="AD451" s="116"/>
      <c r="AE451" s="116"/>
      <c r="AF451" s="116">
        <f t="shared" si="476"/>
        <v>0</v>
      </c>
      <c r="AG451" s="116"/>
      <c r="AH451" s="116"/>
      <c r="AI451" s="116">
        <f t="shared" si="477"/>
        <v>0</v>
      </c>
      <c r="AJ451" s="116"/>
      <c r="AK451" s="116"/>
      <c r="AL451" s="116">
        <f t="shared" si="478"/>
        <v>0</v>
      </c>
      <c r="AM451" s="116"/>
      <c r="AN451" s="116"/>
      <c r="AO451" s="116">
        <f t="shared" si="479"/>
        <v>0</v>
      </c>
      <c r="AP451" s="116"/>
      <c r="AQ451" s="116"/>
      <c r="AR451" s="116">
        <f t="shared" si="480"/>
        <v>0</v>
      </c>
      <c r="AS451" s="116"/>
      <c r="AT451" s="116"/>
      <c r="AU451" s="116">
        <f t="shared" si="481"/>
        <v>0</v>
      </c>
      <c r="AV451" s="116"/>
      <c r="AW451" s="116"/>
      <c r="AX451" s="116">
        <f t="shared" si="482"/>
        <v>0</v>
      </c>
      <c r="AY451" s="116"/>
      <c r="AZ451" s="116"/>
      <c r="BA451" s="116">
        <f t="shared" si="483"/>
        <v>0</v>
      </c>
      <c r="BB451" s="116"/>
      <c r="BC451" s="116"/>
      <c r="BD451" s="116">
        <f t="shared" si="484"/>
        <v>0</v>
      </c>
      <c r="BE451" s="116"/>
      <c r="BF451" s="116"/>
      <c r="BG451" s="116">
        <f t="shared" si="485"/>
        <v>0</v>
      </c>
      <c r="BH451" s="116"/>
      <c r="BI451" s="116"/>
      <c r="BJ451" s="116">
        <f t="shared" si="486"/>
        <v>0</v>
      </c>
      <c r="BK451" s="116"/>
      <c r="BL451" s="303"/>
      <c r="BM451" s="308"/>
      <c r="BN451" s="311"/>
    </row>
    <row r="452" s="115" customFormat="1" ht="33.95" customHeight="1" outlineLevel="5" spans="2:66">
      <c r="B452" s="116" t="s">
        <v>792</v>
      </c>
      <c r="C452" s="117" t="s">
        <v>1811</v>
      </c>
      <c r="D452" s="115" t="s">
        <v>1812</v>
      </c>
      <c r="E452" s="116" t="s">
        <v>1813</v>
      </c>
      <c r="F452" s="116" t="s">
        <v>1618</v>
      </c>
      <c r="G452" s="116" t="s">
        <v>936</v>
      </c>
      <c r="H452" s="116">
        <f t="shared" si="472"/>
        <v>0</v>
      </c>
      <c r="I452" s="116" t="s">
        <v>1235</v>
      </c>
      <c r="J452" s="295"/>
      <c r="K452" s="116" t="s">
        <v>1389</v>
      </c>
      <c r="L452" s="116">
        <v>10</v>
      </c>
      <c r="M452" s="116" t="s">
        <v>1668</v>
      </c>
      <c r="N452" s="116">
        <f t="shared" si="473"/>
        <v>0</v>
      </c>
      <c r="O452" s="295"/>
      <c r="P452" s="295"/>
      <c r="Q452" s="295"/>
      <c r="R452" s="295"/>
      <c r="S452" s="295"/>
      <c r="T452" s="295"/>
      <c r="U452" s="295"/>
      <c r="V452" s="295"/>
      <c r="W452" s="295"/>
      <c r="X452" s="295"/>
      <c r="Y452" s="295"/>
      <c r="Z452" s="295"/>
      <c r="AA452" s="116"/>
      <c r="AB452" s="116">
        <f t="shared" si="474"/>
        <v>0</v>
      </c>
      <c r="AC452" s="116">
        <f t="shared" si="475"/>
        <v>0</v>
      </c>
      <c r="AD452" s="116"/>
      <c r="AE452" s="116"/>
      <c r="AF452" s="116">
        <f t="shared" si="476"/>
        <v>0</v>
      </c>
      <c r="AG452" s="116"/>
      <c r="AH452" s="116"/>
      <c r="AI452" s="116">
        <f t="shared" si="477"/>
        <v>0</v>
      </c>
      <c r="AJ452" s="116"/>
      <c r="AK452" s="116"/>
      <c r="AL452" s="116">
        <f t="shared" si="478"/>
        <v>0</v>
      </c>
      <c r="AM452" s="116"/>
      <c r="AN452" s="116"/>
      <c r="AO452" s="116">
        <f t="shared" si="479"/>
        <v>0</v>
      </c>
      <c r="AP452" s="116"/>
      <c r="AQ452" s="116"/>
      <c r="AR452" s="116">
        <f t="shared" si="480"/>
        <v>0</v>
      </c>
      <c r="AS452" s="116"/>
      <c r="AT452" s="116"/>
      <c r="AU452" s="116">
        <f t="shared" si="481"/>
        <v>0</v>
      </c>
      <c r="AV452" s="116"/>
      <c r="AW452" s="116"/>
      <c r="AX452" s="116">
        <f t="shared" si="482"/>
        <v>0</v>
      </c>
      <c r="AY452" s="116"/>
      <c r="AZ452" s="116"/>
      <c r="BA452" s="116">
        <f t="shared" si="483"/>
        <v>0</v>
      </c>
      <c r="BB452" s="116"/>
      <c r="BC452" s="116"/>
      <c r="BD452" s="116">
        <f t="shared" si="484"/>
        <v>0</v>
      </c>
      <c r="BE452" s="116"/>
      <c r="BF452" s="116"/>
      <c r="BG452" s="116">
        <f t="shared" si="485"/>
        <v>0</v>
      </c>
      <c r="BH452" s="116"/>
      <c r="BI452" s="116"/>
      <c r="BJ452" s="116">
        <f t="shared" si="486"/>
        <v>0</v>
      </c>
      <c r="BK452" s="116"/>
      <c r="BL452" s="303"/>
      <c r="BM452" s="308"/>
      <c r="BN452" s="311"/>
    </row>
    <row r="453" s="115" customFormat="1" ht="33.95" customHeight="1" outlineLevel="5" spans="2:66">
      <c r="B453" s="116" t="s">
        <v>792</v>
      </c>
      <c r="C453" s="117" t="s">
        <v>1814</v>
      </c>
      <c r="D453" s="115" t="s">
        <v>1815</v>
      </c>
      <c r="E453" s="116" t="s">
        <v>1816</v>
      </c>
      <c r="F453" s="116" t="s">
        <v>1618</v>
      </c>
      <c r="G453" s="116" t="s">
        <v>936</v>
      </c>
      <c r="H453" s="116">
        <f t="shared" si="472"/>
        <v>0</v>
      </c>
      <c r="I453" s="116" t="s">
        <v>1235</v>
      </c>
      <c r="J453" s="295"/>
      <c r="K453" s="116" t="s">
        <v>1752</v>
      </c>
      <c r="L453" s="116">
        <v>37</v>
      </c>
      <c r="M453" s="116" t="s">
        <v>1753</v>
      </c>
      <c r="N453" s="116">
        <f t="shared" si="473"/>
        <v>0</v>
      </c>
      <c r="O453" s="295"/>
      <c r="P453" s="295"/>
      <c r="Q453" s="295"/>
      <c r="R453" s="295"/>
      <c r="S453" s="295"/>
      <c r="T453" s="295"/>
      <c r="U453" s="295"/>
      <c r="V453" s="295"/>
      <c r="W453" s="295"/>
      <c r="X453" s="295"/>
      <c r="Y453" s="295"/>
      <c r="Z453" s="295"/>
      <c r="AA453" s="116"/>
      <c r="AB453" s="116">
        <f t="shared" si="474"/>
        <v>0</v>
      </c>
      <c r="AC453" s="116">
        <f t="shared" si="475"/>
        <v>0</v>
      </c>
      <c r="AD453" s="116"/>
      <c r="AE453" s="116"/>
      <c r="AF453" s="116">
        <f t="shared" si="476"/>
        <v>0</v>
      </c>
      <c r="AG453" s="116"/>
      <c r="AH453" s="116"/>
      <c r="AI453" s="116">
        <f t="shared" si="477"/>
        <v>0</v>
      </c>
      <c r="AJ453" s="116"/>
      <c r="AK453" s="116"/>
      <c r="AL453" s="116">
        <f t="shared" si="478"/>
        <v>0</v>
      </c>
      <c r="AM453" s="116"/>
      <c r="AN453" s="116"/>
      <c r="AO453" s="116">
        <f t="shared" si="479"/>
        <v>0</v>
      </c>
      <c r="AP453" s="116"/>
      <c r="AQ453" s="116"/>
      <c r="AR453" s="116">
        <f t="shared" si="480"/>
        <v>0</v>
      </c>
      <c r="AS453" s="116"/>
      <c r="AT453" s="116"/>
      <c r="AU453" s="116">
        <f t="shared" si="481"/>
        <v>0</v>
      </c>
      <c r="AV453" s="116"/>
      <c r="AW453" s="116"/>
      <c r="AX453" s="116">
        <f t="shared" si="482"/>
        <v>0</v>
      </c>
      <c r="AY453" s="116"/>
      <c r="AZ453" s="116"/>
      <c r="BA453" s="116">
        <f t="shared" si="483"/>
        <v>0</v>
      </c>
      <c r="BB453" s="116"/>
      <c r="BC453" s="116"/>
      <c r="BD453" s="116">
        <f t="shared" si="484"/>
        <v>0</v>
      </c>
      <c r="BE453" s="116"/>
      <c r="BF453" s="116"/>
      <c r="BG453" s="116">
        <f t="shared" si="485"/>
        <v>0</v>
      </c>
      <c r="BH453" s="116"/>
      <c r="BI453" s="116"/>
      <c r="BJ453" s="116">
        <f t="shared" si="486"/>
        <v>0</v>
      </c>
      <c r="BK453" s="116"/>
      <c r="BL453" s="303"/>
      <c r="BM453" s="308"/>
      <c r="BN453" s="311"/>
    </row>
    <row r="454" s="115" customFormat="1" ht="33.95" customHeight="1" outlineLevel="5" spans="2:66">
      <c r="B454" s="116" t="s">
        <v>792</v>
      </c>
      <c r="C454" s="117" t="s">
        <v>1817</v>
      </c>
      <c r="D454" s="115" t="s">
        <v>1818</v>
      </c>
      <c r="E454" s="116" t="s">
        <v>1819</v>
      </c>
      <c r="F454" s="116" t="s">
        <v>1618</v>
      </c>
      <c r="G454" s="116" t="s">
        <v>936</v>
      </c>
      <c r="H454" s="116">
        <f t="shared" si="472"/>
        <v>0</v>
      </c>
      <c r="I454" s="116" t="s">
        <v>1235</v>
      </c>
      <c r="J454" s="295"/>
      <c r="K454" s="116" t="s">
        <v>1290</v>
      </c>
      <c r="L454" s="116">
        <v>25</v>
      </c>
      <c r="M454" s="116" t="s">
        <v>1820</v>
      </c>
      <c r="N454" s="116">
        <f t="shared" si="473"/>
        <v>0</v>
      </c>
      <c r="O454" s="295"/>
      <c r="P454" s="295"/>
      <c r="Q454" s="295"/>
      <c r="R454" s="295"/>
      <c r="S454" s="295"/>
      <c r="T454" s="295"/>
      <c r="U454" s="295"/>
      <c r="V454" s="295"/>
      <c r="W454" s="295"/>
      <c r="X454" s="295"/>
      <c r="Y454" s="295"/>
      <c r="Z454" s="295"/>
      <c r="AA454" s="116"/>
      <c r="AB454" s="116">
        <f t="shared" si="474"/>
        <v>0</v>
      </c>
      <c r="AC454" s="116">
        <f t="shared" si="475"/>
        <v>0</v>
      </c>
      <c r="AD454" s="116"/>
      <c r="AE454" s="116"/>
      <c r="AF454" s="116">
        <f t="shared" si="476"/>
        <v>0</v>
      </c>
      <c r="AG454" s="116"/>
      <c r="AH454" s="116"/>
      <c r="AI454" s="116">
        <f t="shared" si="477"/>
        <v>0</v>
      </c>
      <c r="AJ454" s="116"/>
      <c r="AK454" s="116"/>
      <c r="AL454" s="116">
        <f t="shared" si="478"/>
        <v>0</v>
      </c>
      <c r="AM454" s="116"/>
      <c r="AN454" s="116"/>
      <c r="AO454" s="116">
        <f t="shared" si="479"/>
        <v>0</v>
      </c>
      <c r="AP454" s="116"/>
      <c r="AQ454" s="116"/>
      <c r="AR454" s="116">
        <f t="shared" si="480"/>
        <v>0</v>
      </c>
      <c r="AS454" s="116"/>
      <c r="AT454" s="116"/>
      <c r="AU454" s="116">
        <f t="shared" si="481"/>
        <v>0</v>
      </c>
      <c r="AV454" s="116"/>
      <c r="AW454" s="116"/>
      <c r="AX454" s="116">
        <f t="shared" si="482"/>
        <v>0</v>
      </c>
      <c r="AY454" s="116"/>
      <c r="AZ454" s="116"/>
      <c r="BA454" s="116">
        <f t="shared" si="483"/>
        <v>0</v>
      </c>
      <c r="BB454" s="116"/>
      <c r="BC454" s="116"/>
      <c r="BD454" s="116">
        <f t="shared" si="484"/>
        <v>0</v>
      </c>
      <c r="BE454" s="116"/>
      <c r="BF454" s="116"/>
      <c r="BG454" s="116">
        <f t="shared" si="485"/>
        <v>0</v>
      </c>
      <c r="BH454" s="116"/>
      <c r="BI454" s="116"/>
      <c r="BJ454" s="116">
        <f t="shared" si="486"/>
        <v>0</v>
      </c>
      <c r="BK454" s="116"/>
      <c r="BL454" s="303"/>
      <c r="BM454" s="308"/>
      <c r="BN454" s="311"/>
    </row>
    <row r="455" s="115" customFormat="1" ht="33.95" customHeight="1" outlineLevel="5" spans="2:66">
      <c r="B455" s="116" t="s">
        <v>792</v>
      </c>
      <c r="C455" s="117" t="s">
        <v>1821</v>
      </c>
      <c r="D455" s="115" t="s">
        <v>1822</v>
      </c>
      <c r="E455" s="116" t="s">
        <v>1823</v>
      </c>
      <c r="F455" s="116" t="s">
        <v>1618</v>
      </c>
      <c r="G455" s="116" t="s">
        <v>936</v>
      </c>
      <c r="H455" s="116">
        <f t="shared" si="472"/>
        <v>0</v>
      </c>
      <c r="I455" s="116" t="s">
        <v>1235</v>
      </c>
      <c r="J455" s="295"/>
      <c r="K455" s="116" t="s">
        <v>1824</v>
      </c>
      <c r="L455" s="116">
        <v>9</v>
      </c>
      <c r="M455" s="116" t="s">
        <v>1825</v>
      </c>
      <c r="N455" s="116">
        <f t="shared" si="473"/>
        <v>0</v>
      </c>
      <c r="O455" s="295"/>
      <c r="P455" s="295"/>
      <c r="Q455" s="295"/>
      <c r="R455" s="295"/>
      <c r="S455" s="295"/>
      <c r="T455" s="295"/>
      <c r="U455" s="295"/>
      <c r="V455" s="295"/>
      <c r="W455" s="295"/>
      <c r="X455" s="295"/>
      <c r="Y455" s="295"/>
      <c r="Z455" s="295"/>
      <c r="AA455" s="116"/>
      <c r="AB455" s="116">
        <f t="shared" si="474"/>
        <v>0</v>
      </c>
      <c r="AC455" s="116">
        <f t="shared" si="475"/>
        <v>0</v>
      </c>
      <c r="AD455" s="116"/>
      <c r="AE455" s="116"/>
      <c r="AF455" s="116">
        <f t="shared" si="476"/>
        <v>0</v>
      </c>
      <c r="AG455" s="116"/>
      <c r="AH455" s="116"/>
      <c r="AI455" s="116">
        <f t="shared" si="477"/>
        <v>0</v>
      </c>
      <c r="AJ455" s="116"/>
      <c r="AK455" s="116"/>
      <c r="AL455" s="116">
        <f t="shared" si="478"/>
        <v>0</v>
      </c>
      <c r="AM455" s="116"/>
      <c r="AN455" s="116"/>
      <c r="AO455" s="116">
        <f t="shared" si="479"/>
        <v>0</v>
      </c>
      <c r="AP455" s="116"/>
      <c r="AQ455" s="116"/>
      <c r="AR455" s="116">
        <f t="shared" si="480"/>
        <v>0</v>
      </c>
      <c r="AS455" s="116"/>
      <c r="AT455" s="116"/>
      <c r="AU455" s="116">
        <f t="shared" si="481"/>
        <v>0</v>
      </c>
      <c r="AV455" s="116"/>
      <c r="AW455" s="116"/>
      <c r="AX455" s="116">
        <f t="shared" si="482"/>
        <v>0</v>
      </c>
      <c r="AY455" s="116"/>
      <c r="AZ455" s="116"/>
      <c r="BA455" s="116">
        <f t="shared" si="483"/>
        <v>0</v>
      </c>
      <c r="BB455" s="116"/>
      <c r="BC455" s="116"/>
      <c r="BD455" s="116">
        <f t="shared" si="484"/>
        <v>0</v>
      </c>
      <c r="BE455" s="116"/>
      <c r="BF455" s="116"/>
      <c r="BG455" s="116">
        <f t="shared" si="485"/>
        <v>0</v>
      </c>
      <c r="BH455" s="116"/>
      <c r="BI455" s="116"/>
      <c r="BJ455" s="116">
        <f t="shared" si="486"/>
        <v>0</v>
      </c>
      <c r="BK455" s="116"/>
      <c r="BL455" s="303"/>
      <c r="BM455" s="308"/>
      <c r="BN455" s="311"/>
    </row>
    <row r="456" s="115" customFormat="1" ht="33.95" customHeight="1" outlineLevel="5" spans="2:66">
      <c r="B456" s="116" t="s">
        <v>792</v>
      </c>
      <c r="C456" s="117" t="s">
        <v>1826</v>
      </c>
      <c r="D456" s="115" t="s">
        <v>1827</v>
      </c>
      <c r="E456" s="116" t="s">
        <v>1828</v>
      </c>
      <c r="F456" s="116" t="s">
        <v>1618</v>
      </c>
      <c r="G456" s="116" t="s">
        <v>936</v>
      </c>
      <c r="H456" s="116">
        <f t="shared" si="472"/>
        <v>0</v>
      </c>
      <c r="I456" s="116" t="s">
        <v>1235</v>
      </c>
      <c r="J456" s="295"/>
      <c r="K456" s="116" t="s">
        <v>1829</v>
      </c>
      <c r="L456" s="116">
        <v>99</v>
      </c>
      <c r="M456" s="116" t="s">
        <v>1830</v>
      </c>
      <c r="N456" s="116">
        <f t="shared" si="473"/>
        <v>0</v>
      </c>
      <c r="O456" s="295"/>
      <c r="P456" s="295"/>
      <c r="Q456" s="295"/>
      <c r="R456" s="295"/>
      <c r="S456" s="295"/>
      <c r="T456" s="295"/>
      <c r="U456" s="295"/>
      <c r="V456" s="295"/>
      <c r="W456" s="295"/>
      <c r="X456" s="295"/>
      <c r="Y456" s="295"/>
      <c r="Z456" s="295"/>
      <c r="AA456" s="116"/>
      <c r="AB456" s="116">
        <f t="shared" si="474"/>
        <v>0</v>
      </c>
      <c r="AC456" s="116">
        <f t="shared" si="475"/>
        <v>0</v>
      </c>
      <c r="AD456" s="116"/>
      <c r="AE456" s="116"/>
      <c r="AF456" s="116">
        <f t="shared" si="476"/>
        <v>0</v>
      </c>
      <c r="AG456" s="116"/>
      <c r="AH456" s="116"/>
      <c r="AI456" s="116">
        <f t="shared" si="477"/>
        <v>0</v>
      </c>
      <c r="AJ456" s="116"/>
      <c r="AK456" s="116"/>
      <c r="AL456" s="116">
        <f t="shared" si="478"/>
        <v>0</v>
      </c>
      <c r="AM456" s="116"/>
      <c r="AN456" s="116"/>
      <c r="AO456" s="116">
        <f t="shared" si="479"/>
        <v>0</v>
      </c>
      <c r="AP456" s="116"/>
      <c r="AQ456" s="116"/>
      <c r="AR456" s="116">
        <f t="shared" si="480"/>
        <v>0</v>
      </c>
      <c r="AS456" s="116"/>
      <c r="AT456" s="116"/>
      <c r="AU456" s="116">
        <f t="shared" si="481"/>
        <v>0</v>
      </c>
      <c r="AV456" s="116"/>
      <c r="AW456" s="116"/>
      <c r="AX456" s="116">
        <f t="shared" si="482"/>
        <v>0</v>
      </c>
      <c r="AY456" s="116"/>
      <c r="AZ456" s="116"/>
      <c r="BA456" s="116">
        <f t="shared" si="483"/>
        <v>0</v>
      </c>
      <c r="BB456" s="116"/>
      <c r="BC456" s="116"/>
      <c r="BD456" s="116">
        <f t="shared" si="484"/>
        <v>0</v>
      </c>
      <c r="BE456" s="116"/>
      <c r="BF456" s="116"/>
      <c r="BG456" s="116">
        <f t="shared" si="485"/>
        <v>0</v>
      </c>
      <c r="BH456" s="116"/>
      <c r="BI456" s="116"/>
      <c r="BJ456" s="116">
        <f t="shared" si="486"/>
        <v>0</v>
      </c>
      <c r="BK456" s="116"/>
      <c r="BL456" s="303"/>
      <c r="BM456" s="308"/>
      <c r="BN456" s="311"/>
    </row>
    <row r="457" s="115" customFormat="1" ht="33.95" customHeight="1" outlineLevel="5" spans="2:66">
      <c r="B457" s="116" t="s">
        <v>792</v>
      </c>
      <c r="C457" s="117" t="s">
        <v>1831</v>
      </c>
      <c r="D457" s="115" t="s">
        <v>1832</v>
      </c>
      <c r="E457" s="116" t="s">
        <v>1833</v>
      </c>
      <c r="F457" s="116" t="s">
        <v>1618</v>
      </c>
      <c r="G457" s="116" t="s">
        <v>936</v>
      </c>
      <c r="H457" s="116">
        <f t="shared" si="472"/>
        <v>0</v>
      </c>
      <c r="I457" s="116" t="s">
        <v>1235</v>
      </c>
      <c r="J457" s="295"/>
      <c r="K457" s="116" t="s">
        <v>1829</v>
      </c>
      <c r="L457" s="116">
        <v>120</v>
      </c>
      <c r="M457" s="116" t="s">
        <v>1830</v>
      </c>
      <c r="N457" s="116">
        <f t="shared" si="473"/>
        <v>0</v>
      </c>
      <c r="O457" s="295"/>
      <c r="P457" s="295"/>
      <c r="Q457" s="295"/>
      <c r="R457" s="295"/>
      <c r="S457" s="295"/>
      <c r="T457" s="295"/>
      <c r="U457" s="295"/>
      <c r="V457" s="295"/>
      <c r="W457" s="295"/>
      <c r="X457" s="295"/>
      <c r="Y457" s="295"/>
      <c r="Z457" s="295"/>
      <c r="AA457" s="116"/>
      <c r="AB457" s="116">
        <f t="shared" si="474"/>
        <v>0</v>
      </c>
      <c r="AC457" s="116">
        <f t="shared" si="475"/>
        <v>0</v>
      </c>
      <c r="AD457" s="116"/>
      <c r="AE457" s="116"/>
      <c r="AF457" s="116">
        <f t="shared" si="476"/>
        <v>0</v>
      </c>
      <c r="AG457" s="116"/>
      <c r="AH457" s="116"/>
      <c r="AI457" s="116">
        <f t="shared" si="477"/>
        <v>0</v>
      </c>
      <c r="AJ457" s="116"/>
      <c r="AK457" s="116"/>
      <c r="AL457" s="116">
        <f t="shared" si="478"/>
        <v>0</v>
      </c>
      <c r="AM457" s="116"/>
      <c r="AN457" s="116"/>
      <c r="AO457" s="116">
        <f t="shared" si="479"/>
        <v>0</v>
      </c>
      <c r="AP457" s="116"/>
      <c r="AQ457" s="116"/>
      <c r="AR457" s="116">
        <f t="shared" si="480"/>
        <v>0</v>
      </c>
      <c r="AS457" s="116"/>
      <c r="AT457" s="116"/>
      <c r="AU457" s="116">
        <f t="shared" si="481"/>
        <v>0</v>
      </c>
      <c r="AV457" s="116"/>
      <c r="AW457" s="116"/>
      <c r="AX457" s="116">
        <f t="shared" si="482"/>
        <v>0</v>
      </c>
      <c r="AY457" s="116"/>
      <c r="AZ457" s="116"/>
      <c r="BA457" s="116">
        <f t="shared" si="483"/>
        <v>0</v>
      </c>
      <c r="BB457" s="116"/>
      <c r="BC457" s="116"/>
      <c r="BD457" s="116">
        <f t="shared" si="484"/>
        <v>0</v>
      </c>
      <c r="BE457" s="116"/>
      <c r="BF457" s="116"/>
      <c r="BG457" s="116">
        <f t="shared" si="485"/>
        <v>0</v>
      </c>
      <c r="BH457" s="116"/>
      <c r="BI457" s="116"/>
      <c r="BJ457" s="116">
        <f t="shared" si="486"/>
        <v>0</v>
      </c>
      <c r="BK457" s="116"/>
      <c r="BL457" s="303"/>
      <c r="BM457" s="308"/>
      <c r="BN457" s="311"/>
    </row>
    <row r="458" s="115" customFormat="1" ht="33.95" customHeight="1" outlineLevel="5" spans="2:66">
      <c r="B458" s="116" t="s">
        <v>792</v>
      </c>
      <c r="C458" s="117" t="s">
        <v>1834</v>
      </c>
      <c r="D458" s="115" t="s">
        <v>1835</v>
      </c>
      <c r="E458" s="116" t="s">
        <v>1836</v>
      </c>
      <c r="F458" s="116" t="s">
        <v>1618</v>
      </c>
      <c r="G458" s="116" t="s">
        <v>936</v>
      </c>
      <c r="H458" s="116">
        <f t="shared" si="472"/>
        <v>0</v>
      </c>
      <c r="I458" s="116" t="s">
        <v>1235</v>
      </c>
      <c r="J458" s="295"/>
      <c r="K458" s="116" t="s">
        <v>1829</v>
      </c>
      <c r="L458" s="116">
        <v>350</v>
      </c>
      <c r="M458" s="116" t="s">
        <v>1830</v>
      </c>
      <c r="N458" s="116">
        <f t="shared" si="473"/>
        <v>0</v>
      </c>
      <c r="O458" s="295"/>
      <c r="P458" s="295"/>
      <c r="Q458" s="295"/>
      <c r="R458" s="295"/>
      <c r="S458" s="295"/>
      <c r="T458" s="295"/>
      <c r="U458" s="295"/>
      <c r="V458" s="295"/>
      <c r="W458" s="295"/>
      <c r="X458" s="295"/>
      <c r="Y458" s="295"/>
      <c r="Z458" s="295"/>
      <c r="AA458" s="116"/>
      <c r="AB458" s="116">
        <f t="shared" si="474"/>
        <v>0</v>
      </c>
      <c r="AC458" s="116">
        <f t="shared" si="475"/>
        <v>0</v>
      </c>
      <c r="AD458" s="116"/>
      <c r="AE458" s="116"/>
      <c r="AF458" s="116">
        <f t="shared" si="476"/>
        <v>0</v>
      </c>
      <c r="AG458" s="116"/>
      <c r="AH458" s="116"/>
      <c r="AI458" s="116">
        <f t="shared" si="477"/>
        <v>0</v>
      </c>
      <c r="AJ458" s="116"/>
      <c r="AK458" s="116"/>
      <c r="AL458" s="116">
        <f t="shared" si="478"/>
        <v>0</v>
      </c>
      <c r="AM458" s="116"/>
      <c r="AN458" s="116"/>
      <c r="AO458" s="116">
        <f t="shared" si="479"/>
        <v>0</v>
      </c>
      <c r="AP458" s="116"/>
      <c r="AQ458" s="116"/>
      <c r="AR458" s="116">
        <f t="shared" si="480"/>
        <v>0</v>
      </c>
      <c r="AS458" s="116"/>
      <c r="AT458" s="116"/>
      <c r="AU458" s="116">
        <f t="shared" si="481"/>
        <v>0</v>
      </c>
      <c r="AV458" s="116"/>
      <c r="AW458" s="116"/>
      <c r="AX458" s="116">
        <f t="shared" si="482"/>
        <v>0</v>
      </c>
      <c r="AY458" s="116"/>
      <c r="AZ458" s="116"/>
      <c r="BA458" s="116">
        <f t="shared" si="483"/>
        <v>0</v>
      </c>
      <c r="BB458" s="116"/>
      <c r="BC458" s="116"/>
      <c r="BD458" s="116">
        <f t="shared" si="484"/>
        <v>0</v>
      </c>
      <c r="BE458" s="116"/>
      <c r="BF458" s="116"/>
      <c r="BG458" s="116">
        <f t="shared" si="485"/>
        <v>0</v>
      </c>
      <c r="BH458" s="116"/>
      <c r="BI458" s="116"/>
      <c r="BJ458" s="116">
        <f t="shared" si="486"/>
        <v>0</v>
      </c>
      <c r="BK458" s="116"/>
      <c r="BL458" s="303"/>
      <c r="BM458" s="308"/>
      <c r="BN458" s="311"/>
    </row>
    <row r="459" s="115" customFormat="1" ht="33.95" customHeight="1" outlineLevel="5" spans="2:66">
      <c r="B459" s="116" t="s">
        <v>792</v>
      </c>
      <c r="C459" s="117" t="s">
        <v>1837</v>
      </c>
      <c r="D459" s="115" t="s">
        <v>1838</v>
      </c>
      <c r="E459" s="116" t="s">
        <v>1839</v>
      </c>
      <c r="F459" s="116" t="s">
        <v>1618</v>
      </c>
      <c r="G459" s="116" t="s">
        <v>936</v>
      </c>
      <c r="H459" s="116">
        <f t="shared" si="472"/>
        <v>0</v>
      </c>
      <c r="I459" s="116" t="s">
        <v>1235</v>
      </c>
      <c r="J459" s="295"/>
      <c r="K459" s="116" t="s">
        <v>1840</v>
      </c>
      <c r="L459" s="116">
        <v>10</v>
      </c>
      <c r="M459" s="116" t="s">
        <v>1841</v>
      </c>
      <c r="N459" s="116">
        <f t="shared" si="473"/>
        <v>0</v>
      </c>
      <c r="O459" s="313"/>
      <c r="P459" s="313"/>
      <c r="Q459" s="313"/>
      <c r="R459" s="313"/>
      <c r="S459" s="313"/>
      <c r="T459" s="313"/>
      <c r="U459" s="313"/>
      <c r="V459" s="313"/>
      <c r="W459" s="313"/>
      <c r="X459" s="313"/>
      <c r="Y459" s="313"/>
      <c r="Z459" s="313"/>
      <c r="AA459" s="116"/>
      <c r="AB459" s="116">
        <f t="shared" si="474"/>
        <v>0</v>
      </c>
      <c r="AC459" s="116">
        <f t="shared" si="475"/>
        <v>0</v>
      </c>
      <c r="AD459" s="116"/>
      <c r="AE459" s="116"/>
      <c r="AF459" s="116">
        <f t="shared" si="476"/>
        <v>0</v>
      </c>
      <c r="AG459" s="116"/>
      <c r="AH459" s="116"/>
      <c r="AI459" s="116">
        <f t="shared" si="477"/>
        <v>0</v>
      </c>
      <c r="AJ459" s="116"/>
      <c r="AK459" s="116"/>
      <c r="AL459" s="116">
        <f t="shared" si="478"/>
        <v>0</v>
      </c>
      <c r="AM459" s="116"/>
      <c r="AN459" s="116"/>
      <c r="AO459" s="116">
        <f t="shared" si="479"/>
        <v>0</v>
      </c>
      <c r="AP459" s="116"/>
      <c r="AQ459" s="116"/>
      <c r="AR459" s="116">
        <f t="shared" si="480"/>
        <v>0</v>
      </c>
      <c r="AS459" s="116"/>
      <c r="AT459" s="116"/>
      <c r="AU459" s="116">
        <f t="shared" si="481"/>
        <v>0</v>
      </c>
      <c r="AV459" s="116"/>
      <c r="AW459" s="116"/>
      <c r="AX459" s="116">
        <f t="shared" si="482"/>
        <v>0</v>
      </c>
      <c r="AY459" s="116"/>
      <c r="AZ459" s="116"/>
      <c r="BA459" s="116">
        <f t="shared" si="483"/>
        <v>0</v>
      </c>
      <c r="BB459" s="116"/>
      <c r="BC459" s="116"/>
      <c r="BD459" s="116">
        <f t="shared" si="484"/>
        <v>0</v>
      </c>
      <c r="BE459" s="116"/>
      <c r="BF459" s="116"/>
      <c r="BG459" s="116">
        <f t="shared" si="485"/>
        <v>0</v>
      </c>
      <c r="BH459" s="116"/>
      <c r="BI459" s="116"/>
      <c r="BJ459" s="116">
        <f t="shared" si="486"/>
        <v>0</v>
      </c>
      <c r="BK459" s="116"/>
      <c r="BL459" s="303"/>
      <c r="BM459" s="308"/>
      <c r="BN459" s="311"/>
    </row>
    <row r="460" s="115" customFormat="1" ht="33.95" customHeight="1" outlineLevel="4" spans="2:66">
      <c r="B460" s="116" t="s">
        <v>792</v>
      </c>
      <c r="C460" s="117" t="s">
        <v>1842</v>
      </c>
      <c r="D460" s="115" t="s">
        <v>1843</v>
      </c>
      <c r="E460" s="116"/>
      <c r="F460" s="116"/>
      <c r="G460" s="116" t="s">
        <v>1844</v>
      </c>
      <c r="H460" s="116">
        <f>J460*L460*N460</f>
        <v>0</v>
      </c>
      <c r="I460" s="116" t="s">
        <v>1235</v>
      </c>
      <c r="J460" s="116">
        <v>1</v>
      </c>
      <c r="K460" s="116" t="s">
        <v>1236</v>
      </c>
      <c r="L460" s="295"/>
      <c r="M460" s="116" t="s">
        <v>1237</v>
      </c>
      <c r="N460" s="303">
        <v>12</v>
      </c>
      <c r="O460" s="286"/>
      <c r="P460" s="286"/>
      <c r="Q460" s="286"/>
      <c r="R460" s="286"/>
      <c r="S460" s="286"/>
      <c r="T460" s="286"/>
      <c r="U460" s="286"/>
      <c r="V460" s="286"/>
      <c r="W460" s="286"/>
      <c r="X460" s="286"/>
      <c r="Y460" s="286"/>
      <c r="Z460" s="286"/>
      <c r="AA460" s="286"/>
      <c r="AB460" s="116">
        <f t="shared" si="474"/>
        <v>0</v>
      </c>
      <c r="AC460" s="116">
        <f>$H460/12</f>
        <v>0</v>
      </c>
      <c r="AD460" s="116"/>
      <c r="AE460" s="116"/>
      <c r="AF460" s="116">
        <f>$H460/12</f>
        <v>0</v>
      </c>
      <c r="AG460" s="116"/>
      <c r="AH460" s="116"/>
      <c r="AI460" s="116">
        <f>$H460/12</f>
        <v>0</v>
      </c>
      <c r="AJ460" s="116"/>
      <c r="AK460" s="116"/>
      <c r="AL460" s="116">
        <f>$H460/12</f>
        <v>0</v>
      </c>
      <c r="AM460" s="116"/>
      <c r="AN460" s="116"/>
      <c r="AO460" s="116">
        <f>$H460/12</f>
        <v>0</v>
      </c>
      <c r="AP460" s="116"/>
      <c r="AQ460" s="116"/>
      <c r="AR460" s="116">
        <f>$H460/12</f>
        <v>0</v>
      </c>
      <c r="AS460" s="116"/>
      <c r="AT460" s="116"/>
      <c r="AU460" s="116">
        <f>$H460/12</f>
        <v>0</v>
      </c>
      <c r="AV460" s="116"/>
      <c r="AW460" s="116"/>
      <c r="AX460" s="116">
        <f>$H460/12</f>
        <v>0</v>
      </c>
      <c r="AY460" s="116"/>
      <c r="AZ460" s="116"/>
      <c r="BA460" s="116">
        <f>$H460/12</f>
        <v>0</v>
      </c>
      <c r="BB460" s="116"/>
      <c r="BC460" s="116"/>
      <c r="BD460" s="116">
        <f>$H460/12</f>
        <v>0</v>
      </c>
      <c r="BE460" s="116"/>
      <c r="BF460" s="116"/>
      <c r="BG460" s="116">
        <f>$H460/12</f>
        <v>0</v>
      </c>
      <c r="BH460" s="116"/>
      <c r="BI460" s="116"/>
      <c r="BJ460" s="116">
        <f>$H460/12</f>
        <v>0</v>
      </c>
      <c r="BK460" s="116"/>
      <c r="BL460" s="303"/>
      <c r="BM460" s="308"/>
      <c r="BN460" s="311"/>
    </row>
    <row r="461" s="22" customFormat="1" ht="33.95" customHeight="1" outlineLevel="2" spans="2:66">
      <c r="B461" s="109" t="s">
        <v>787</v>
      </c>
      <c r="C461" s="110" t="s">
        <v>1845</v>
      </c>
      <c r="D461" s="22" t="s">
        <v>1846</v>
      </c>
      <c r="E461" s="109"/>
      <c r="F461" s="109"/>
      <c r="G461" s="109"/>
      <c r="H461" s="109">
        <f>H462+H468+H477</f>
        <v>0</v>
      </c>
      <c r="I461" s="109"/>
      <c r="J461" s="109"/>
      <c r="K461" s="109"/>
      <c r="L461" s="109"/>
      <c r="M461" s="109"/>
      <c r="N461" s="301"/>
      <c r="O461" s="284"/>
      <c r="P461" s="284"/>
      <c r="Q461" s="284"/>
      <c r="R461" s="284"/>
      <c r="S461" s="284"/>
      <c r="T461" s="284"/>
      <c r="U461" s="284"/>
      <c r="V461" s="284"/>
      <c r="W461" s="284"/>
      <c r="X461" s="284"/>
      <c r="Y461" s="284"/>
      <c r="Z461" s="284"/>
      <c r="AA461" s="284"/>
      <c r="AB461" s="109">
        <f>AB462+AB468+AB477</f>
        <v>0</v>
      </c>
      <c r="AC461" s="109">
        <f>AC462+AC468+AC477</f>
        <v>0</v>
      </c>
      <c r="AD461" s="109"/>
      <c r="AE461" s="109"/>
      <c r="AF461" s="109">
        <f>AF462+AF468+AF477</f>
        <v>0</v>
      </c>
      <c r="AG461" s="109"/>
      <c r="AH461" s="109"/>
      <c r="AI461" s="109">
        <f>AI462+AI468+AI477</f>
        <v>0</v>
      </c>
      <c r="AJ461" s="109"/>
      <c r="AK461" s="109"/>
      <c r="AL461" s="109">
        <f>AL462+AL468+AL477</f>
        <v>0</v>
      </c>
      <c r="AM461" s="109"/>
      <c r="AN461" s="109"/>
      <c r="AO461" s="109">
        <f>AO462+AO468+AO477</f>
        <v>0</v>
      </c>
      <c r="AP461" s="109"/>
      <c r="AQ461" s="109"/>
      <c r="AR461" s="109">
        <f>AR462+AR468+AR477</f>
        <v>0</v>
      </c>
      <c r="AS461" s="109"/>
      <c r="AT461" s="109"/>
      <c r="AU461" s="109">
        <f>AU462+AU468+AU477</f>
        <v>0</v>
      </c>
      <c r="AV461" s="109"/>
      <c r="AW461" s="109"/>
      <c r="AX461" s="109">
        <f>AX462+AX468+AX477</f>
        <v>0</v>
      </c>
      <c r="AY461" s="109"/>
      <c r="AZ461" s="109"/>
      <c r="BA461" s="109">
        <f>BA462+BA468+BA477</f>
        <v>0</v>
      </c>
      <c r="BB461" s="109"/>
      <c r="BC461" s="109"/>
      <c r="BD461" s="109">
        <f>BD462+BD468+BD477</f>
        <v>0</v>
      </c>
      <c r="BE461" s="109"/>
      <c r="BF461" s="109"/>
      <c r="BG461" s="109">
        <f>BG462+BG468+BG477</f>
        <v>0</v>
      </c>
      <c r="BH461" s="109"/>
      <c r="BI461" s="109"/>
      <c r="BJ461" s="109">
        <f>BJ462+BJ468+BJ477</f>
        <v>0</v>
      </c>
      <c r="BK461" s="109"/>
      <c r="BL461" s="301"/>
      <c r="BM461" s="308"/>
      <c r="BN461" s="309"/>
    </row>
    <row r="462" s="49" customFormat="1" ht="33.95" customHeight="1" outlineLevel="3" spans="2:66">
      <c r="B462" s="112" t="s">
        <v>787</v>
      </c>
      <c r="C462" s="113" t="s">
        <v>1847</v>
      </c>
      <c r="D462" s="49" t="s">
        <v>1848</v>
      </c>
      <c r="E462" s="112"/>
      <c r="F462" s="112"/>
      <c r="G462" s="112"/>
      <c r="H462" s="112">
        <f>SUM(H463:H467)</f>
        <v>0</v>
      </c>
      <c r="I462" s="112"/>
      <c r="J462" s="112"/>
      <c r="K462" s="112"/>
      <c r="L462" s="112"/>
      <c r="M462" s="112"/>
      <c r="N462" s="302"/>
      <c r="O462" s="285"/>
      <c r="P462" s="285"/>
      <c r="Q462" s="285"/>
      <c r="R462" s="285"/>
      <c r="S462" s="285"/>
      <c r="T462" s="285"/>
      <c r="U462" s="285"/>
      <c r="V462" s="285"/>
      <c r="W462" s="285"/>
      <c r="X462" s="285"/>
      <c r="Y462" s="285"/>
      <c r="Z462" s="285"/>
      <c r="AA462" s="285"/>
      <c r="AB462" s="112">
        <f>SUM(AB463:AB467)</f>
        <v>0</v>
      </c>
      <c r="AC462" s="112">
        <f>SUM(AC463:AC467)</f>
        <v>0</v>
      </c>
      <c r="AD462" s="112"/>
      <c r="AE462" s="112"/>
      <c r="AF462" s="112">
        <f>SUM(AF463:AF467)</f>
        <v>0</v>
      </c>
      <c r="AG462" s="112"/>
      <c r="AH462" s="112"/>
      <c r="AI462" s="112">
        <f>SUM(AI463:AI467)</f>
        <v>0</v>
      </c>
      <c r="AJ462" s="112"/>
      <c r="AK462" s="112"/>
      <c r="AL462" s="112">
        <f>SUM(AL463:AL467)</f>
        <v>0</v>
      </c>
      <c r="AM462" s="112"/>
      <c r="AN462" s="112"/>
      <c r="AO462" s="112">
        <f>SUM(AO463:AO467)</f>
        <v>0</v>
      </c>
      <c r="AP462" s="112"/>
      <c r="AQ462" s="112"/>
      <c r="AR462" s="112">
        <f>SUM(AR463:AR467)</f>
        <v>0</v>
      </c>
      <c r="AS462" s="112"/>
      <c r="AT462" s="112"/>
      <c r="AU462" s="112">
        <f>SUM(AU463:AU467)</f>
        <v>0</v>
      </c>
      <c r="AV462" s="112"/>
      <c r="AW462" s="112"/>
      <c r="AX462" s="112">
        <f>SUM(AX463:AX467)</f>
        <v>0</v>
      </c>
      <c r="AY462" s="112"/>
      <c r="AZ462" s="112"/>
      <c r="BA462" s="112">
        <f>SUM(BA463:BA467)</f>
        <v>0</v>
      </c>
      <c r="BB462" s="112"/>
      <c r="BC462" s="112"/>
      <c r="BD462" s="112">
        <f>SUM(BD463:BD467)</f>
        <v>0</v>
      </c>
      <c r="BE462" s="112"/>
      <c r="BF462" s="112"/>
      <c r="BG462" s="112">
        <f>SUM(BG463:BG467)</f>
        <v>0</v>
      </c>
      <c r="BH462" s="112"/>
      <c r="BI462" s="112"/>
      <c r="BJ462" s="112">
        <f>SUM(BJ463:BJ467)</f>
        <v>0</v>
      </c>
      <c r="BK462" s="112"/>
      <c r="BL462" s="302"/>
      <c r="BM462" s="308"/>
      <c r="BN462" s="310"/>
    </row>
    <row r="463" s="115" customFormat="1" ht="33.95" customHeight="1" outlineLevel="5" spans="2:66">
      <c r="B463" s="116" t="s">
        <v>792</v>
      </c>
      <c r="C463" s="117" t="s">
        <v>1849</v>
      </c>
      <c r="D463" s="115" t="s">
        <v>1850</v>
      </c>
      <c r="E463" s="116"/>
      <c r="F463" s="116" t="s">
        <v>1618</v>
      </c>
      <c r="G463" s="116" t="s">
        <v>936</v>
      </c>
      <c r="H463" s="116">
        <f>J463*L463</f>
        <v>0</v>
      </c>
      <c r="I463" s="116" t="s">
        <v>1235</v>
      </c>
      <c r="J463" s="295"/>
      <c r="K463" s="116" t="s">
        <v>1143</v>
      </c>
      <c r="L463" s="116">
        <v>2850</v>
      </c>
      <c r="M463" s="116" t="s">
        <v>1763</v>
      </c>
      <c r="N463" s="116">
        <f>COUNTA(O463:Z463)</f>
        <v>0</v>
      </c>
      <c r="O463" s="314"/>
      <c r="P463" s="314"/>
      <c r="Q463" s="314"/>
      <c r="R463" s="314"/>
      <c r="S463" s="314"/>
      <c r="T463" s="314"/>
      <c r="U463" s="314"/>
      <c r="V463" s="314"/>
      <c r="W463" s="314"/>
      <c r="X463" s="314"/>
      <c r="Y463" s="314"/>
      <c r="Z463" s="314"/>
      <c r="AA463" s="116"/>
      <c r="AB463" s="116">
        <f>SUM(AC463,AF463,AI463,AL463,AO463,AR463,AU463,AX463,BA463,BD463,BG463,BJ463)</f>
        <v>0</v>
      </c>
      <c r="AC463" s="116">
        <f>IF(O463="√",$J463*$L463/$N463,0)</f>
        <v>0</v>
      </c>
      <c r="AD463" s="116"/>
      <c r="AE463" s="116"/>
      <c r="AF463" s="116">
        <f>IF(P463="√",$J463*$L463/$N463,0)</f>
        <v>0</v>
      </c>
      <c r="AG463" s="116"/>
      <c r="AH463" s="116"/>
      <c r="AI463" s="116">
        <f>IF(Q463="√",$J463*$L463/$N463,0)</f>
        <v>0</v>
      </c>
      <c r="AJ463" s="116"/>
      <c r="AK463" s="116"/>
      <c r="AL463" s="116">
        <f>IF(R463="√",$J463*$L463/$N463,0)</f>
        <v>0</v>
      </c>
      <c r="AM463" s="116"/>
      <c r="AN463" s="116"/>
      <c r="AO463" s="116">
        <f>IF(S463="√",$J463*$L463/$N463,0)</f>
        <v>0</v>
      </c>
      <c r="AP463" s="116"/>
      <c r="AQ463" s="116"/>
      <c r="AR463" s="116">
        <f>IF(T463="√",$J463*$L463/$N463,0)</f>
        <v>0</v>
      </c>
      <c r="AS463" s="116"/>
      <c r="AT463" s="116"/>
      <c r="AU463" s="116">
        <f>IF(U463="√",$J463*$L463/$N463,0)</f>
        <v>0</v>
      </c>
      <c r="AV463" s="116"/>
      <c r="AW463" s="116"/>
      <c r="AX463" s="116">
        <f>IF(V463="√",$J463*$L463/$N463,0)</f>
        <v>0</v>
      </c>
      <c r="AY463" s="116"/>
      <c r="AZ463" s="116"/>
      <c r="BA463" s="116">
        <f>IF(W463="√",$J463*$L463/$N463,0)</f>
        <v>0</v>
      </c>
      <c r="BB463" s="116"/>
      <c r="BC463" s="116"/>
      <c r="BD463" s="116">
        <f>IF(X463="√",$J463*$L463/$N463,0)</f>
        <v>0</v>
      </c>
      <c r="BE463" s="116"/>
      <c r="BF463" s="116"/>
      <c r="BG463" s="116">
        <f>IF(Y463="√",$J463*$L463/$N463,0)</f>
        <v>0</v>
      </c>
      <c r="BH463" s="116"/>
      <c r="BI463" s="116"/>
      <c r="BJ463" s="116">
        <f>IF(Z463="√",$J463*$L463/$N463,0)</f>
        <v>0</v>
      </c>
      <c r="BK463" s="116"/>
      <c r="BL463" s="303"/>
      <c r="BM463" s="308"/>
      <c r="BN463" s="311"/>
    </row>
    <row r="464" s="115" customFormat="1" ht="33.95" customHeight="1" outlineLevel="5" spans="2:66">
      <c r="B464" s="116" t="s">
        <v>792</v>
      </c>
      <c r="C464" s="117" t="s">
        <v>1851</v>
      </c>
      <c r="D464" s="115" t="s">
        <v>1852</v>
      </c>
      <c r="E464" s="116"/>
      <c r="F464" s="116" t="s">
        <v>1618</v>
      </c>
      <c r="G464" s="116" t="s">
        <v>936</v>
      </c>
      <c r="H464" s="116">
        <f>J464*L464</f>
        <v>0</v>
      </c>
      <c r="I464" s="116" t="s">
        <v>1235</v>
      </c>
      <c r="J464" s="295"/>
      <c r="K464" s="116" t="s">
        <v>1143</v>
      </c>
      <c r="L464" s="116">
        <v>1180</v>
      </c>
      <c r="M464" s="116" t="s">
        <v>1763</v>
      </c>
      <c r="N464" s="116">
        <f>COUNTA(O464:Z464)</f>
        <v>0</v>
      </c>
      <c r="O464" s="295"/>
      <c r="P464" s="295"/>
      <c r="Q464" s="295"/>
      <c r="R464" s="295"/>
      <c r="S464" s="295"/>
      <c r="T464" s="295"/>
      <c r="U464" s="295"/>
      <c r="V464" s="295"/>
      <c r="W464" s="295"/>
      <c r="X464" s="295"/>
      <c r="Y464" s="295"/>
      <c r="Z464" s="295"/>
      <c r="AA464" s="116"/>
      <c r="AB464" s="116">
        <f>SUM(AC464,AF464,AI464,AL464,AO464,AR464,AU464,AX464,BA464,BD464,BG464,BJ464)</f>
        <v>0</v>
      </c>
      <c r="AC464" s="116">
        <f>IF(O464="√",$J464*$L464/$N464,0)</f>
        <v>0</v>
      </c>
      <c r="AD464" s="116"/>
      <c r="AE464" s="116"/>
      <c r="AF464" s="116">
        <f>IF(P464="√",$J464*$L464/$N464,0)</f>
        <v>0</v>
      </c>
      <c r="AG464" s="116"/>
      <c r="AH464" s="116"/>
      <c r="AI464" s="116">
        <f>IF(Q464="√",$J464*$L464/$N464,0)</f>
        <v>0</v>
      </c>
      <c r="AJ464" s="116"/>
      <c r="AK464" s="116"/>
      <c r="AL464" s="116">
        <f>IF(R464="√",$J464*$L464/$N464,0)</f>
        <v>0</v>
      </c>
      <c r="AM464" s="116"/>
      <c r="AN464" s="116"/>
      <c r="AO464" s="116">
        <f>IF(S464="√",$J464*$L464/$N464,0)</f>
        <v>0</v>
      </c>
      <c r="AP464" s="116"/>
      <c r="AQ464" s="116"/>
      <c r="AR464" s="116">
        <f>IF(T464="√",$J464*$L464/$N464,0)</f>
        <v>0</v>
      </c>
      <c r="AS464" s="116"/>
      <c r="AT464" s="116"/>
      <c r="AU464" s="116">
        <f>IF(U464="√",$J464*$L464/$N464,0)</f>
        <v>0</v>
      </c>
      <c r="AV464" s="116"/>
      <c r="AW464" s="116"/>
      <c r="AX464" s="116">
        <f>IF(V464="√",$J464*$L464/$N464,0)</f>
        <v>0</v>
      </c>
      <c r="AY464" s="116"/>
      <c r="AZ464" s="116"/>
      <c r="BA464" s="116">
        <f>IF(W464="√",$J464*$L464/$N464,0)</f>
        <v>0</v>
      </c>
      <c r="BB464" s="116"/>
      <c r="BC464" s="116"/>
      <c r="BD464" s="116">
        <f>IF(X464="√",$J464*$L464/$N464,0)</f>
        <v>0</v>
      </c>
      <c r="BE464" s="116"/>
      <c r="BF464" s="116"/>
      <c r="BG464" s="116">
        <f>IF(Y464="√",$J464*$L464/$N464,0)</f>
        <v>0</v>
      </c>
      <c r="BH464" s="116"/>
      <c r="BI464" s="116"/>
      <c r="BJ464" s="116">
        <f>IF(Z464="√",$J464*$L464/$N464,0)</f>
        <v>0</v>
      </c>
      <c r="BK464" s="116"/>
      <c r="BL464" s="303"/>
      <c r="BM464" s="308"/>
      <c r="BN464" s="311"/>
    </row>
    <row r="465" s="115" customFormat="1" ht="33.95" customHeight="1" outlineLevel="5" spans="2:66">
      <c r="B465" s="116" t="s">
        <v>792</v>
      </c>
      <c r="C465" s="117" t="s">
        <v>1853</v>
      </c>
      <c r="D465" s="115" t="s">
        <v>1854</v>
      </c>
      <c r="E465" s="116"/>
      <c r="F465" s="116" t="s">
        <v>1618</v>
      </c>
      <c r="G465" s="116" t="s">
        <v>936</v>
      </c>
      <c r="H465" s="116">
        <f>J465*L465</f>
        <v>0</v>
      </c>
      <c r="I465" s="116" t="s">
        <v>1235</v>
      </c>
      <c r="J465" s="295"/>
      <c r="K465" s="116" t="s">
        <v>1143</v>
      </c>
      <c r="L465" s="116">
        <v>380</v>
      </c>
      <c r="M465" s="116" t="s">
        <v>1763</v>
      </c>
      <c r="N465" s="116">
        <f>COUNTA(O465:Z465)</f>
        <v>0</v>
      </c>
      <c r="O465" s="295"/>
      <c r="P465" s="295"/>
      <c r="Q465" s="295"/>
      <c r="R465" s="295"/>
      <c r="S465" s="295"/>
      <c r="T465" s="295"/>
      <c r="U465" s="295"/>
      <c r="V465" s="295"/>
      <c r="W465" s="295"/>
      <c r="X465" s="295"/>
      <c r="Y465" s="295"/>
      <c r="Z465" s="295"/>
      <c r="AA465" s="116"/>
      <c r="AB465" s="116">
        <f>SUM(AC465,AF465,AI465,AL465,AO465,AR465,AU465,AX465,BA465,BD465,BG465,BJ465)</f>
        <v>0</v>
      </c>
      <c r="AC465" s="116">
        <f>IF(O465="√",$J465*$L465/$N465,0)</f>
        <v>0</v>
      </c>
      <c r="AD465" s="116"/>
      <c r="AE465" s="116"/>
      <c r="AF465" s="116">
        <f>IF(P465="√",$J465*$L465/$N465,0)</f>
        <v>0</v>
      </c>
      <c r="AG465" s="116"/>
      <c r="AH465" s="116"/>
      <c r="AI465" s="116">
        <f>IF(Q465="√",$J465*$L465/$N465,0)</f>
        <v>0</v>
      </c>
      <c r="AJ465" s="116"/>
      <c r="AK465" s="116"/>
      <c r="AL465" s="116">
        <f>IF(R465="√",$J465*$L465/$N465,0)</f>
        <v>0</v>
      </c>
      <c r="AM465" s="116"/>
      <c r="AN465" s="116"/>
      <c r="AO465" s="116">
        <f>IF(S465="√",$J465*$L465/$N465,0)</f>
        <v>0</v>
      </c>
      <c r="AP465" s="116"/>
      <c r="AQ465" s="116"/>
      <c r="AR465" s="116">
        <f>IF(T465="√",$J465*$L465/$N465,0)</f>
        <v>0</v>
      </c>
      <c r="AS465" s="116"/>
      <c r="AT465" s="116"/>
      <c r="AU465" s="116">
        <f>IF(U465="√",$J465*$L465/$N465,0)</f>
        <v>0</v>
      </c>
      <c r="AV465" s="116"/>
      <c r="AW465" s="116"/>
      <c r="AX465" s="116">
        <f>IF(V465="√",$J465*$L465/$N465,0)</f>
        <v>0</v>
      </c>
      <c r="AY465" s="116"/>
      <c r="AZ465" s="116"/>
      <c r="BA465" s="116">
        <f>IF(W465="√",$J465*$L465/$N465,0)</f>
        <v>0</v>
      </c>
      <c r="BB465" s="116"/>
      <c r="BC465" s="116"/>
      <c r="BD465" s="116">
        <f>IF(X465="√",$J465*$L465/$N465,0)</f>
        <v>0</v>
      </c>
      <c r="BE465" s="116"/>
      <c r="BF465" s="116"/>
      <c r="BG465" s="116">
        <f>IF(Y465="√",$J465*$L465/$N465,0)</f>
        <v>0</v>
      </c>
      <c r="BH465" s="116"/>
      <c r="BI465" s="116"/>
      <c r="BJ465" s="116">
        <f>IF(Z465="√",$J465*$L465/$N465,0)</f>
        <v>0</v>
      </c>
      <c r="BK465" s="116"/>
      <c r="BL465" s="303"/>
      <c r="BM465" s="308"/>
      <c r="BN465" s="311"/>
    </row>
    <row r="466" s="115" customFormat="1" ht="33.95" customHeight="1" outlineLevel="5" spans="2:66">
      <c r="B466" s="116" t="s">
        <v>792</v>
      </c>
      <c r="C466" s="117" t="s">
        <v>1855</v>
      </c>
      <c r="D466" s="115" t="s">
        <v>1856</v>
      </c>
      <c r="E466" s="116"/>
      <c r="F466" s="116" t="s">
        <v>1618</v>
      </c>
      <c r="G466" s="116" t="s">
        <v>936</v>
      </c>
      <c r="H466" s="116">
        <f>J466*L466</f>
        <v>0</v>
      </c>
      <c r="I466" s="116" t="s">
        <v>1235</v>
      </c>
      <c r="J466" s="295"/>
      <c r="K466" s="116" t="s">
        <v>1143</v>
      </c>
      <c r="L466" s="116">
        <v>2330</v>
      </c>
      <c r="M466" s="116" t="s">
        <v>1763</v>
      </c>
      <c r="N466" s="116">
        <f>COUNTA(O466:Z466)</f>
        <v>0</v>
      </c>
      <c r="O466" s="295"/>
      <c r="P466" s="295"/>
      <c r="Q466" s="295"/>
      <c r="R466" s="295"/>
      <c r="S466" s="295"/>
      <c r="T466" s="295"/>
      <c r="U466" s="295"/>
      <c r="V466" s="295"/>
      <c r="W466" s="295"/>
      <c r="X466" s="295"/>
      <c r="Y466" s="295"/>
      <c r="Z466" s="295"/>
      <c r="AA466" s="116"/>
      <c r="AB466" s="116">
        <f>SUM(AC466,AF466,AI466,AL466,AO466,AR466,AU466,AX466,BA466,BD466,BG466,BJ466)</f>
        <v>0</v>
      </c>
      <c r="AC466" s="116">
        <f>IF(O466="√",$J466*$L466/$N466,0)</f>
        <v>0</v>
      </c>
      <c r="AD466" s="116"/>
      <c r="AE466" s="116"/>
      <c r="AF466" s="116">
        <f>IF(P466="√",$J466*$L466/$N466,0)</f>
        <v>0</v>
      </c>
      <c r="AG466" s="116"/>
      <c r="AH466" s="116"/>
      <c r="AI466" s="116">
        <f>IF(Q466="√",$J466*$L466/$N466,0)</f>
        <v>0</v>
      </c>
      <c r="AJ466" s="116"/>
      <c r="AK466" s="116"/>
      <c r="AL466" s="116">
        <f>IF(R466="√",$J466*$L466/$N466,0)</f>
        <v>0</v>
      </c>
      <c r="AM466" s="116"/>
      <c r="AN466" s="116"/>
      <c r="AO466" s="116">
        <f>IF(S466="√",$J466*$L466/$N466,0)</f>
        <v>0</v>
      </c>
      <c r="AP466" s="116"/>
      <c r="AQ466" s="116"/>
      <c r="AR466" s="116">
        <f>IF(T466="√",$J466*$L466/$N466,0)</f>
        <v>0</v>
      </c>
      <c r="AS466" s="116"/>
      <c r="AT466" s="116"/>
      <c r="AU466" s="116">
        <f>IF(U466="√",$J466*$L466/$N466,0)</f>
        <v>0</v>
      </c>
      <c r="AV466" s="116"/>
      <c r="AW466" s="116"/>
      <c r="AX466" s="116">
        <f>IF(V466="√",$J466*$L466/$N466,0)</f>
        <v>0</v>
      </c>
      <c r="AY466" s="116"/>
      <c r="AZ466" s="116"/>
      <c r="BA466" s="116">
        <f>IF(W466="√",$J466*$L466/$N466,0)</f>
        <v>0</v>
      </c>
      <c r="BB466" s="116"/>
      <c r="BC466" s="116"/>
      <c r="BD466" s="116">
        <f>IF(X466="√",$J466*$L466/$N466,0)</f>
        <v>0</v>
      </c>
      <c r="BE466" s="116"/>
      <c r="BF466" s="116"/>
      <c r="BG466" s="116">
        <f>IF(Y466="√",$J466*$L466/$N466,0)</f>
        <v>0</v>
      </c>
      <c r="BH466" s="116"/>
      <c r="BI466" s="116"/>
      <c r="BJ466" s="116">
        <f>IF(Z466="√",$J466*$L466/$N466,0)</f>
        <v>0</v>
      </c>
      <c r="BK466" s="116"/>
      <c r="BL466" s="303"/>
      <c r="BM466" s="308"/>
      <c r="BN466" s="311"/>
    </row>
    <row r="467" s="115" customFormat="1" ht="33.95" customHeight="1" outlineLevel="5" spans="2:66">
      <c r="B467" s="116" t="s">
        <v>792</v>
      </c>
      <c r="C467" s="117" t="s">
        <v>1857</v>
      </c>
      <c r="D467" s="115" t="s">
        <v>1858</v>
      </c>
      <c r="E467" s="116"/>
      <c r="F467" s="116" t="s">
        <v>1618</v>
      </c>
      <c r="G467" s="116" t="s">
        <v>936</v>
      </c>
      <c r="H467" s="116">
        <f>J467*L467</f>
        <v>0</v>
      </c>
      <c r="I467" s="116" t="s">
        <v>1235</v>
      </c>
      <c r="J467" s="295"/>
      <c r="K467" s="116" t="s">
        <v>1143</v>
      </c>
      <c r="L467" s="116">
        <v>2400</v>
      </c>
      <c r="M467" s="116" t="s">
        <v>1763</v>
      </c>
      <c r="N467" s="116">
        <f>COUNTA(O467:Z467)</f>
        <v>0</v>
      </c>
      <c r="O467" s="313"/>
      <c r="P467" s="313"/>
      <c r="Q467" s="313"/>
      <c r="R467" s="313"/>
      <c r="S467" s="313"/>
      <c r="T467" s="313"/>
      <c r="U467" s="313"/>
      <c r="V467" s="313"/>
      <c r="W467" s="313"/>
      <c r="X467" s="313"/>
      <c r="Y467" s="313"/>
      <c r="Z467" s="313"/>
      <c r="AA467" s="116"/>
      <c r="AB467" s="116">
        <f>SUM(AC467,AF467,AI467,AL467,AO467,AR467,AU467,AX467,BA467,BD467,BG467,BJ467)</f>
        <v>0</v>
      </c>
      <c r="AC467" s="116">
        <f>IF(O467="√",$J467*$L467/$N467,0)</f>
        <v>0</v>
      </c>
      <c r="AD467" s="116"/>
      <c r="AE467" s="116"/>
      <c r="AF467" s="116">
        <f>IF(P467="√",$J467*$L467/$N467,0)</f>
        <v>0</v>
      </c>
      <c r="AG467" s="116"/>
      <c r="AH467" s="116"/>
      <c r="AI467" s="116">
        <f>IF(Q467="√",$J467*$L467/$N467,0)</f>
        <v>0</v>
      </c>
      <c r="AJ467" s="116"/>
      <c r="AK467" s="116"/>
      <c r="AL467" s="116">
        <f>IF(R467="√",$J467*$L467/$N467,0)</f>
        <v>0</v>
      </c>
      <c r="AM467" s="116"/>
      <c r="AN467" s="116"/>
      <c r="AO467" s="116">
        <f>IF(S467="√",$J467*$L467/$N467,0)</f>
        <v>0</v>
      </c>
      <c r="AP467" s="116"/>
      <c r="AQ467" s="116"/>
      <c r="AR467" s="116">
        <f>IF(T467="√",$J467*$L467/$N467,0)</f>
        <v>0</v>
      </c>
      <c r="AS467" s="116"/>
      <c r="AT467" s="116"/>
      <c r="AU467" s="116">
        <f>IF(U467="√",$J467*$L467/$N467,0)</f>
        <v>0</v>
      </c>
      <c r="AV467" s="116"/>
      <c r="AW467" s="116"/>
      <c r="AX467" s="116">
        <f>IF(V467="√",$J467*$L467/$N467,0)</f>
        <v>0</v>
      </c>
      <c r="AY467" s="116"/>
      <c r="AZ467" s="116"/>
      <c r="BA467" s="116">
        <f>IF(W467="√",$J467*$L467/$N467,0)</f>
        <v>0</v>
      </c>
      <c r="BB467" s="116"/>
      <c r="BC467" s="116"/>
      <c r="BD467" s="116">
        <f>IF(X467="√",$J467*$L467/$N467,0)</f>
        <v>0</v>
      </c>
      <c r="BE467" s="116"/>
      <c r="BF467" s="116"/>
      <c r="BG467" s="116">
        <f>IF(Y467="√",$J467*$L467/$N467,0)</f>
        <v>0</v>
      </c>
      <c r="BH467" s="116"/>
      <c r="BI467" s="116"/>
      <c r="BJ467" s="116">
        <f>IF(Z467="√",$J467*$L467/$N467,0)</f>
        <v>0</v>
      </c>
      <c r="BK467" s="116"/>
      <c r="BL467" s="303"/>
      <c r="BM467" s="308"/>
      <c r="BN467" s="311"/>
    </row>
    <row r="468" s="49" customFormat="1" ht="33.95" customHeight="1" outlineLevel="3" spans="2:66">
      <c r="B468" s="112" t="s">
        <v>787</v>
      </c>
      <c r="C468" s="113" t="s">
        <v>1859</v>
      </c>
      <c r="D468" s="49" t="s">
        <v>1860</v>
      </c>
      <c r="E468" s="112"/>
      <c r="F468" s="112"/>
      <c r="G468" s="112"/>
      <c r="H468" s="112">
        <f>SUM(H469:H476)</f>
        <v>0</v>
      </c>
      <c r="I468" s="112"/>
      <c r="J468" s="112"/>
      <c r="K468" s="112"/>
      <c r="L468" s="112"/>
      <c r="M468" s="112"/>
      <c r="N468" s="302"/>
      <c r="O468" s="285"/>
      <c r="P468" s="285"/>
      <c r="Q468" s="285"/>
      <c r="R468" s="285"/>
      <c r="S468" s="285"/>
      <c r="T468" s="285"/>
      <c r="U468" s="285"/>
      <c r="V468" s="285"/>
      <c r="W468" s="285"/>
      <c r="X468" s="285"/>
      <c r="Y468" s="285"/>
      <c r="Z468" s="285"/>
      <c r="AA468" s="285"/>
      <c r="AB468" s="112">
        <f>SUM(AB469:AB476)</f>
        <v>0</v>
      </c>
      <c r="AC468" s="112">
        <f>SUM(AC469:AC476)</f>
        <v>0</v>
      </c>
      <c r="AD468" s="112"/>
      <c r="AE468" s="112"/>
      <c r="AF468" s="112">
        <f>SUM(AF469:AF476)</f>
        <v>0</v>
      </c>
      <c r="AG468" s="112"/>
      <c r="AH468" s="112"/>
      <c r="AI468" s="112">
        <f>SUM(AI469:AI476)</f>
        <v>0</v>
      </c>
      <c r="AJ468" s="112"/>
      <c r="AK468" s="112"/>
      <c r="AL468" s="112">
        <f>SUM(AL469:AL476)</f>
        <v>0</v>
      </c>
      <c r="AM468" s="112"/>
      <c r="AN468" s="112"/>
      <c r="AO468" s="112">
        <f>SUM(AO469:AO476)</f>
        <v>0</v>
      </c>
      <c r="AP468" s="112"/>
      <c r="AQ468" s="112"/>
      <c r="AR468" s="112">
        <f>SUM(AR469:AR476)</f>
        <v>0</v>
      </c>
      <c r="AS468" s="112"/>
      <c r="AT468" s="112"/>
      <c r="AU468" s="112">
        <f>SUM(AU469:AU476)</f>
        <v>0</v>
      </c>
      <c r="AV468" s="112"/>
      <c r="AW468" s="112"/>
      <c r="AX468" s="112">
        <f>SUM(AX469:AX476)</f>
        <v>0</v>
      </c>
      <c r="AY468" s="112"/>
      <c r="AZ468" s="112"/>
      <c r="BA468" s="112">
        <f>SUM(BA469:BA476)</f>
        <v>0</v>
      </c>
      <c r="BB468" s="112"/>
      <c r="BC468" s="112"/>
      <c r="BD468" s="112">
        <f>SUM(BD469:BD476)</f>
        <v>0</v>
      </c>
      <c r="BE468" s="112"/>
      <c r="BF468" s="112"/>
      <c r="BG468" s="112">
        <f>SUM(BG469:BG476)</f>
        <v>0</v>
      </c>
      <c r="BH468" s="112"/>
      <c r="BI468" s="112"/>
      <c r="BJ468" s="112">
        <f>SUM(BJ469:BJ476)</f>
        <v>0</v>
      </c>
      <c r="BK468" s="112"/>
      <c r="BL468" s="302"/>
      <c r="BM468" s="308"/>
      <c r="BN468" s="310"/>
    </row>
    <row r="469" s="115" customFormat="1" ht="33.95" customHeight="1" outlineLevel="5" spans="2:66">
      <c r="B469" s="116" t="s">
        <v>792</v>
      </c>
      <c r="C469" s="117" t="s">
        <v>1861</v>
      </c>
      <c r="D469" s="115" t="s">
        <v>1862</v>
      </c>
      <c r="E469" s="116" t="s">
        <v>1863</v>
      </c>
      <c r="F469" s="116" t="s">
        <v>1618</v>
      </c>
      <c r="G469" s="116" t="s">
        <v>936</v>
      </c>
      <c r="H469" s="116">
        <f t="shared" ref="H469:H475" si="487">J469*L469</f>
        <v>0</v>
      </c>
      <c r="I469" s="116" t="s">
        <v>1235</v>
      </c>
      <c r="J469" s="295"/>
      <c r="K469" s="116" t="s">
        <v>1864</v>
      </c>
      <c r="L469" s="116">
        <v>2.6</v>
      </c>
      <c r="M469" s="116" t="s">
        <v>1865</v>
      </c>
      <c r="N469" s="116">
        <f t="shared" ref="N469:N475" si="488">COUNTA(O469:Z469)</f>
        <v>0</v>
      </c>
      <c r="O469" s="314"/>
      <c r="P469" s="314"/>
      <c r="Q469" s="314"/>
      <c r="R469" s="314"/>
      <c r="S469" s="314"/>
      <c r="T469" s="314"/>
      <c r="U469" s="314"/>
      <c r="V469" s="314"/>
      <c r="W469" s="314"/>
      <c r="X469" s="314"/>
      <c r="Y469" s="314"/>
      <c r="Z469" s="314"/>
      <c r="AA469" s="116"/>
      <c r="AB469" s="116">
        <f t="shared" ref="AB469:AB476" si="489">SUM(AC469,AF469,AI469,AL469,AO469,AR469,AU469,AX469,BA469,BD469,BG469,BJ469)</f>
        <v>0</v>
      </c>
      <c r="AC469" s="116">
        <f t="shared" ref="AC469:AC475" si="490">IF(O469="√",$J469*$L469/$N469,0)</f>
        <v>0</v>
      </c>
      <c r="AD469" s="116"/>
      <c r="AE469" s="116"/>
      <c r="AF469" s="116">
        <f t="shared" ref="AF469:AF475" si="491">IF(P469="√",$J469*$L469/$N469,0)</f>
        <v>0</v>
      </c>
      <c r="AG469" s="116"/>
      <c r="AH469" s="116"/>
      <c r="AI469" s="116">
        <f t="shared" ref="AI469:AI475" si="492">IF(Q469="√",$J469*$L469/$N469,0)</f>
        <v>0</v>
      </c>
      <c r="AJ469" s="116"/>
      <c r="AK469" s="116"/>
      <c r="AL469" s="116">
        <f t="shared" ref="AL469:AL475" si="493">IF(R469="√",$J469*$L469/$N469,0)</f>
        <v>0</v>
      </c>
      <c r="AM469" s="116"/>
      <c r="AN469" s="116"/>
      <c r="AO469" s="116">
        <f t="shared" ref="AO469:AO475" si="494">IF(S469="√",$J469*$L469/$N469,0)</f>
        <v>0</v>
      </c>
      <c r="AP469" s="116"/>
      <c r="AQ469" s="116"/>
      <c r="AR469" s="116">
        <f t="shared" ref="AR469:AR475" si="495">IF(T469="√",$J469*$L469/$N469,0)</f>
        <v>0</v>
      </c>
      <c r="AS469" s="116"/>
      <c r="AT469" s="116"/>
      <c r="AU469" s="116">
        <f t="shared" ref="AU469:AU475" si="496">IF(U469="√",$J469*$L469/$N469,0)</f>
        <v>0</v>
      </c>
      <c r="AV469" s="116"/>
      <c r="AW469" s="116"/>
      <c r="AX469" s="116">
        <f t="shared" ref="AX469:AX475" si="497">IF(V469="√",$J469*$L469/$N469,0)</f>
        <v>0</v>
      </c>
      <c r="AY469" s="116"/>
      <c r="AZ469" s="116"/>
      <c r="BA469" s="116">
        <f t="shared" ref="BA469:BA475" si="498">IF(W469="√",$J469*$L469/$N469,0)</f>
        <v>0</v>
      </c>
      <c r="BB469" s="116"/>
      <c r="BC469" s="116"/>
      <c r="BD469" s="116">
        <f t="shared" ref="BD469:BD475" si="499">IF(X469="√",$J469*$L469/$N469,0)</f>
        <v>0</v>
      </c>
      <c r="BE469" s="116"/>
      <c r="BF469" s="116"/>
      <c r="BG469" s="116">
        <f t="shared" ref="BG469:BG475" si="500">IF(Y469="√",$J469*$L469/$N469,0)</f>
        <v>0</v>
      </c>
      <c r="BH469" s="116"/>
      <c r="BI469" s="116"/>
      <c r="BJ469" s="116">
        <f t="shared" ref="BJ469:BJ475" si="501">IF(Z469="√",$J469*$L469/$N469,0)</f>
        <v>0</v>
      </c>
      <c r="BK469" s="116"/>
      <c r="BL469" s="303"/>
      <c r="BM469" s="308"/>
      <c r="BN469" s="311"/>
    </row>
    <row r="470" s="115" customFormat="1" ht="33.95" customHeight="1" outlineLevel="5" spans="2:66">
      <c r="B470" s="116" t="s">
        <v>792</v>
      </c>
      <c r="C470" s="117" t="s">
        <v>1866</v>
      </c>
      <c r="D470" s="115" t="s">
        <v>1867</v>
      </c>
      <c r="E470" s="116"/>
      <c r="F470" s="116" t="s">
        <v>1618</v>
      </c>
      <c r="G470" s="116" t="s">
        <v>936</v>
      </c>
      <c r="H470" s="116">
        <f t="shared" si="487"/>
        <v>0</v>
      </c>
      <c r="I470" s="116" t="s">
        <v>1235</v>
      </c>
      <c r="J470" s="295"/>
      <c r="K470" s="116" t="s">
        <v>1864</v>
      </c>
      <c r="L470" s="116">
        <v>2.6</v>
      </c>
      <c r="M470" s="116" t="s">
        <v>1865</v>
      </c>
      <c r="N470" s="116">
        <f t="shared" si="488"/>
        <v>0</v>
      </c>
      <c r="O470" s="295"/>
      <c r="P470" s="295"/>
      <c r="Q470" s="295"/>
      <c r="R470" s="295"/>
      <c r="S470" s="295"/>
      <c r="T470" s="295"/>
      <c r="U470" s="295"/>
      <c r="V470" s="295"/>
      <c r="W470" s="295"/>
      <c r="X470" s="295"/>
      <c r="Y470" s="295"/>
      <c r="Z470" s="295"/>
      <c r="AA470" s="116"/>
      <c r="AB470" s="116">
        <f t="shared" si="489"/>
        <v>0</v>
      </c>
      <c r="AC470" s="116">
        <f t="shared" si="490"/>
        <v>0</v>
      </c>
      <c r="AD470" s="116"/>
      <c r="AE470" s="116"/>
      <c r="AF470" s="116">
        <f t="shared" si="491"/>
        <v>0</v>
      </c>
      <c r="AG470" s="116"/>
      <c r="AH470" s="116"/>
      <c r="AI470" s="116">
        <f t="shared" si="492"/>
        <v>0</v>
      </c>
      <c r="AJ470" s="116"/>
      <c r="AK470" s="116"/>
      <c r="AL470" s="116">
        <f t="shared" si="493"/>
        <v>0</v>
      </c>
      <c r="AM470" s="116"/>
      <c r="AN470" s="116"/>
      <c r="AO470" s="116">
        <f t="shared" si="494"/>
        <v>0</v>
      </c>
      <c r="AP470" s="116"/>
      <c r="AQ470" s="116"/>
      <c r="AR470" s="116">
        <f t="shared" si="495"/>
        <v>0</v>
      </c>
      <c r="AS470" s="116"/>
      <c r="AT470" s="116"/>
      <c r="AU470" s="116">
        <f t="shared" si="496"/>
        <v>0</v>
      </c>
      <c r="AV470" s="116"/>
      <c r="AW470" s="116"/>
      <c r="AX470" s="116">
        <f t="shared" si="497"/>
        <v>0</v>
      </c>
      <c r="AY470" s="116"/>
      <c r="AZ470" s="116"/>
      <c r="BA470" s="116">
        <f t="shared" si="498"/>
        <v>0</v>
      </c>
      <c r="BB470" s="116"/>
      <c r="BC470" s="116"/>
      <c r="BD470" s="116">
        <f t="shared" si="499"/>
        <v>0</v>
      </c>
      <c r="BE470" s="116"/>
      <c r="BF470" s="116"/>
      <c r="BG470" s="116">
        <f t="shared" si="500"/>
        <v>0</v>
      </c>
      <c r="BH470" s="116"/>
      <c r="BI470" s="116"/>
      <c r="BJ470" s="116">
        <f t="shared" si="501"/>
        <v>0</v>
      </c>
      <c r="BK470" s="116"/>
      <c r="BL470" s="303"/>
      <c r="BM470" s="308"/>
      <c r="BN470" s="311"/>
    </row>
    <row r="471" s="115" customFormat="1" ht="33.95" customHeight="1" outlineLevel="5" spans="2:66">
      <c r="B471" s="116" t="s">
        <v>792</v>
      </c>
      <c r="C471" s="117" t="s">
        <v>1868</v>
      </c>
      <c r="D471" s="115" t="s">
        <v>1869</v>
      </c>
      <c r="E471" s="116"/>
      <c r="F471" s="116" t="s">
        <v>1618</v>
      </c>
      <c r="G471" s="116" t="s">
        <v>936</v>
      </c>
      <c r="H471" s="116">
        <f t="shared" si="487"/>
        <v>0</v>
      </c>
      <c r="I471" s="116" t="s">
        <v>1235</v>
      </c>
      <c r="J471" s="295"/>
      <c r="K471" s="116" t="s">
        <v>1864</v>
      </c>
      <c r="L471" s="116">
        <v>2.6</v>
      </c>
      <c r="M471" s="116" t="s">
        <v>1865</v>
      </c>
      <c r="N471" s="116">
        <f t="shared" si="488"/>
        <v>0</v>
      </c>
      <c r="O471" s="295"/>
      <c r="P471" s="295"/>
      <c r="Q471" s="295"/>
      <c r="R471" s="295"/>
      <c r="S471" s="295"/>
      <c r="T471" s="295"/>
      <c r="U471" s="295"/>
      <c r="V471" s="295"/>
      <c r="W471" s="295"/>
      <c r="X471" s="295"/>
      <c r="Y471" s="295"/>
      <c r="Z471" s="295"/>
      <c r="AA471" s="116"/>
      <c r="AB471" s="116">
        <f t="shared" si="489"/>
        <v>0</v>
      </c>
      <c r="AC471" s="116">
        <f t="shared" si="490"/>
        <v>0</v>
      </c>
      <c r="AD471" s="116"/>
      <c r="AE471" s="116"/>
      <c r="AF471" s="116">
        <f t="shared" si="491"/>
        <v>0</v>
      </c>
      <c r="AG471" s="116"/>
      <c r="AH471" s="116"/>
      <c r="AI471" s="116">
        <f t="shared" si="492"/>
        <v>0</v>
      </c>
      <c r="AJ471" s="116"/>
      <c r="AK471" s="116"/>
      <c r="AL471" s="116">
        <f t="shared" si="493"/>
        <v>0</v>
      </c>
      <c r="AM471" s="116"/>
      <c r="AN471" s="116"/>
      <c r="AO471" s="116">
        <f t="shared" si="494"/>
        <v>0</v>
      </c>
      <c r="AP471" s="116"/>
      <c r="AQ471" s="116"/>
      <c r="AR471" s="116">
        <f t="shared" si="495"/>
        <v>0</v>
      </c>
      <c r="AS471" s="116"/>
      <c r="AT471" s="116"/>
      <c r="AU471" s="116">
        <f t="shared" si="496"/>
        <v>0</v>
      </c>
      <c r="AV471" s="116"/>
      <c r="AW471" s="116"/>
      <c r="AX471" s="116">
        <f t="shared" si="497"/>
        <v>0</v>
      </c>
      <c r="AY471" s="116"/>
      <c r="AZ471" s="116"/>
      <c r="BA471" s="116">
        <f t="shared" si="498"/>
        <v>0</v>
      </c>
      <c r="BB471" s="116"/>
      <c r="BC471" s="116"/>
      <c r="BD471" s="116">
        <f t="shared" si="499"/>
        <v>0</v>
      </c>
      <c r="BE471" s="116"/>
      <c r="BF471" s="116"/>
      <c r="BG471" s="116">
        <f t="shared" si="500"/>
        <v>0</v>
      </c>
      <c r="BH471" s="116"/>
      <c r="BI471" s="116"/>
      <c r="BJ471" s="116">
        <f t="shared" si="501"/>
        <v>0</v>
      </c>
      <c r="BK471" s="116"/>
      <c r="BL471" s="303"/>
      <c r="BM471" s="308"/>
      <c r="BN471" s="311"/>
    </row>
    <row r="472" s="115" customFormat="1" ht="33.95" customHeight="1" outlineLevel="5" spans="2:66">
      <c r="B472" s="116" t="s">
        <v>792</v>
      </c>
      <c r="C472" s="117" t="s">
        <v>1870</v>
      </c>
      <c r="D472" s="115" t="s">
        <v>1871</v>
      </c>
      <c r="E472" s="116" t="s">
        <v>1872</v>
      </c>
      <c r="F472" s="116" t="s">
        <v>1618</v>
      </c>
      <c r="G472" s="116" t="s">
        <v>936</v>
      </c>
      <c r="H472" s="116">
        <f t="shared" si="487"/>
        <v>0</v>
      </c>
      <c r="I472" s="116" t="s">
        <v>1235</v>
      </c>
      <c r="J472" s="295"/>
      <c r="K472" s="116" t="s">
        <v>1873</v>
      </c>
      <c r="L472" s="116">
        <v>40</v>
      </c>
      <c r="M472" s="116" t="s">
        <v>1874</v>
      </c>
      <c r="N472" s="116">
        <f t="shared" si="488"/>
        <v>0</v>
      </c>
      <c r="O472" s="295"/>
      <c r="P472" s="295"/>
      <c r="Q472" s="295"/>
      <c r="R472" s="295"/>
      <c r="S472" s="295"/>
      <c r="T472" s="295"/>
      <c r="U472" s="295"/>
      <c r="V472" s="295"/>
      <c r="W472" s="295"/>
      <c r="X472" s="295"/>
      <c r="Y472" s="295"/>
      <c r="Z472" s="295"/>
      <c r="AA472" s="116"/>
      <c r="AB472" s="116">
        <f t="shared" si="489"/>
        <v>0</v>
      </c>
      <c r="AC472" s="116">
        <f t="shared" si="490"/>
        <v>0</v>
      </c>
      <c r="AD472" s="116"/>
      <c r="AE472" s="116"/>
      <c r="AF472" s="116">
        <f t="shared" si="491"/>
        <v>0</v>
      </c>
      <c r="AG472" s="116"/>
      <c r="AH472" s="116"/>
      <c r="AI472" s="116">
        <f t="shared" si="492"/>
        <v>0</v>
      </c>
      <c r="AJ472" s="116"/>
      <c r="AK472" s="116"/>
      <c r="AL472" s="116">
        <f t="shared" si="493"/>
        <v>0</v>
      </c>
      <c r="AM472" s="116"/>
      <c r="AN472" s="116"/>
      <c r="AO472" s="116">
        <f t="shared" si="494"/>
        <v>0</v>
      </c>
      <c r="AP472" s="116"/>
      <c r="AQ472" s="116"/>
      <c r="AR472" s="116">
        <f t="shared" si="495"/>
        <v>0</v>
      </c>
      <c r="AS472" s="116"/>
      <c r="AT472" s="116"/>
      <c r="AU472" s="116">
        <f t="shared" si="496"/>
        <v>0</v>
      </c>
      <c r="AV472" s="116"/>
      <c r="AW472" s="116"/>
      <c r="AX472" s="116">
        <f t="shared" si="497"/>
        <v>0</v>
      </c>
      <c r="AY472" s="116"/>
      <c r="AZ472" s="116"/>
      <c r="BA472" s="116">
        <f t="shared" si="498"/>
        <v>0</v>
      </c>
      <c r="BB472" s="116"/>
      <c r="BC472" s="116"/>
      <c r="BD472" s="116">
        <f t="shared" si="499"/>
        <v>0</v>
      </c>
      <c r="BE472" s="116"/>
      <c r="BF472" s="116"/>
      <c r="BG472" s="116">
        <f t="shared" si="500"/>
        <v>0</v>
      </c>
      <c r="BH472" s="116"/>
      <c r="BI472" s="116"/>
      <c r="BJ472" s="116">
        <f t="shared" si="501"/>
        <v>0</v>
      </c>
      <c r="BK472" s="116"/>
      <c r="BL472" s="303"/>
      <c r="BM472" s="308"/>
      <c r="BN472" s="311"/>
    </row>
    <row r="473" s="115" customFormat="1" ht="33.95" customHeight="1" outlineLevel="5" spans="2:66">
      <c r="B473" s="116" t="s">
        <v>792</v>
      </c>
      <c r="C473" s="117" t="s">
        <v>1875</v>
      </c>
      <c r="D473" s="115" t="s">
        <v>1876</v>
      </c>
      <c r="E473" s="116" t="s">
        <v>1877</v>
      </c>
      <c r="F473" s="116" t="s">
        <v>1618</v>
      </c>
      <c r="G473" s="116" t="s">
        <v>936</v>
      </c>
      <c r="H473" s="116">
        <f t="shared" si="487"/>
        <v>0</v>
      </c>
      <c r="I473" s="116" t="s">
        <v>1235</v>
      </c>
      <c r="J473" s="295"/>
      <c r="K473" s="116" t="s">
        <v>1026</v>
      </c>
      <c r="L473" s="116">
        <v>17.33</v>
      </c>
      <c r="M473" s="116" t="s">
        <v>1687</v>
      </c>
      <c r="N473" s="116">
        <f t="shared" si="488"/>
        <v>0</v>
      </c>
      <c r="O473" s="295"/>
      <c r="P473" s="295"/>
      <c r="Q473" s="295"/>
      <c r="R473" s="295"/>
      <c r="S473" s="295"/>
      <c r="T473" s="295"/>
      <c r="U473" s="295"/>
      <c r="V473" s="295"/>
      <c r="W473" s="295"/>
      <c r="X473" s="295"/>
      <c r="Y473" s="295"/>
      <c r="Z473" s="295"/>
      <c r="AA473" s="116"/>
      <c r="AB473" s="116">
        <f t="shared" si="489"/>
        <v>0</v>
      </c>
      <c r="AC473" s="116">
        <f t="shared" si="490"/>
        <v>0</v>
      </c>
      <c r="AD473" s="116"/>
      <c r="AE473" s="116"/>
      <c r="AF473" s="116">
        <f t="shared" si="491"/>
        <v>0</v>
      </c>
      <c r="AG473" s="116"/>
      <c r="AH473" s="116"/>
      <c r="AI473" s="116">
        <f t="shared" si="492"/>
        <v>0</v>
      </c>
      <c r="AJ473" s="116"/>
      <c r="AK473" s="116"/>
      <c r="AL473" s="116">
        <f t="shared" si="493"/>
        <v>0</v>
      </c>
      <c r="AM473" s="116"/>
      <c r="AN473" s="116"/>
      <c r="AO473" s="116">
        <f t="shared" si="494"/>
        <v>0</v>
      </c>
      <c r="AP473" s="116"/>
      <c r="AQ473" s="116"/>
      <c r="AR473" s="116">
        <f t="shared" si="495"/>
        <v>0</v>
      </c>
      <c r="AS473" s="116"/>
      <c r="AT473" s="116"/>
      <c r="AU473" s="116">
        <f t="shared" si="496"/>
        <v>0</v>
      </c>
      <c r="AV473" s="116"/>
      <c r="AW473" s="116"/>
      <c r="AX473" s="116">
        <f t="shared" si="497"/>
        <v>0</v>
      </c>
      <c r="AY473" s="116"/>
      <c r="AZ473" s="116"/>
      <c r="BA473" s="116">
        <f t="shared" si="498"/>
        <v>0</v>
      </c>
      <c r="BB473" s="116"/>
      <c r="BC473" s="116"/>
      <c r="BD473" s="116">
        <f t="shared" si="499"/>
        <v>0</v>
      </c>
      <c r="BE473" s="116"/>
      <c r="BF473" s="116"/>
      <c r="BG473" s="116">
        <f t="shared" si="500"/>
        <v>0</v>
      </c>
      <c r="BH473" s="116"/>
      <c r="BI473" s="116"/>
      <c r="BJ473" s="116">
        <f t="shared" si="501"/>
        <v>0</v>
      </c>
      <c r="BK473" s="116"/>
      <c r="BL473" s="303"/>
      <c r="BM473" s="308"/>
      <c r="BN473" s="311"/>
    </row>
    <row r="474" s="115" customFormat="1" ht="33.95" customHeight="1" outlineLevel="5" spans="2:66">
      <c r="B474" s="116" t="s">
        <v>792</v>
      </c>
      <c r="C474" s="117" t="s">
        <v>1878</v>
      </c>
      <c r="D474" s="115" t="s">
        <v>1879</v>
      </c>
      <c r="E474" s="116"/>
      <c r="F474" s="116" t="s">
        <v>1618</v>
      </c>
      <c r="G474" s="116" t="s">
        <v>936</v>
      </c>
      <c r="H474" s="116">
        <f t="shared" si="487"/>
        <v>0</v>
      </c>
      <c r="I474" s="116" t="s">
        <v>1235</v>
      </c>
      <c r="J474" s="295"/>
      <c r="K474" s="116" t="s">
        <v>1880</v>
      </c>
      <c r="L474" s="116">
        <v>7</v>
      </c>
      <c r="M474" s="116" t="s">
        <v>1881</v>
      </c>
      <c r="N474" s="116">
        <f t="shared" si="488"/>
        <v>0</v>
      </c>
      <c r="O474" s="295"/>
      <c r="P474" s="295"/>
      <c r="Q474" s="295"/>
      <c r="R474" s="295"/>
      <c r="S474" s="295"/>
      <c r="T474" s="295"/>
      <c r="U474" s="295"/>
      <c r="V474" s="295"/>
      <c r="W474" s="295"/>
      <c r="X474" s="295"/>
      <c r="Y474" s="295"/>
      <c r="Z474" s="295"/>
      <c r="AA474" s="116"/>
      <c r="AB474" s="116">
        <f t="shared" si="489"/>
        <v>0</v>
      </c>
      <c r="AC474" s="116">
        <f t="shared" si="490"/>
        <v>0</v>
      </c>
      <c r="AD474" s="116"/>
      <c r="AE474" s="116"/>
      <c r="AF474" s="116">
        <f t="shared" si="491"/>
        <v>0</v>
      </c>
      <c r="AG474" s="116"/>
      <c r="AH474" s="116"/>
      <c r="AI474" s="116">
        <f t="shared" si="492"/>
        <v>0</v>
      </c>
      <c r="AJ474" s="116"/>
      <c r="AK474" s="116"/>
      <c r="AL474" s="116">
        <f t="shared" si="493"/>
        <v>0</v>
      </c>
      <c r="AM474" s="116"/>
      <c r="AN474" s="116"/>
      <c r="AO474" s="116">
        <f t="shared" si="494"/>
        <v>0</v>
      </c>
      <c r="AP474" s="116"/>
      <c r="AQ474" s="116"/>
      <c r="AR474" s="116">
        <f t="shared" si="495"/>
        <v>0</v>
      </c>
      <c r="AS474" s="116"/>
      <c r="AT474" s="116"/>
      <c r="AU474" s="116">
        <f t="shared" si="496"/>
        <v>0</v>
      </c>
      <c r="AV474" s="116"/>
      <c r="AW474" s="116"/>
      <c r="AX474" s="116">
        <f t="shared" si="497"/>
        <v>0</v>
      </c>
      <c r="AY474" s="116"/>
      <c r="AZ474" s="116"/>
      <c r="BA474" s="116">
        <f t="shared" si="498"/>
        <v>0</v>
      </c>
      <c r="BB474" s="116"/>
      <c r="BC474" s="116"/>
      <c r="BD474" s="116">
        <f t="shared" si="499"/>
        <v>0</v>
      </c>
      <c r="BE474" s="116"/>
      <c r="BF474" s="116"/>
      <c r="BG474" s="116">
        <f t="shared" si="500"/>
        <v>0</v>
      </c>
      <c r="BH474" s="116"/>
      <c r="BI474" s="116"/>
      <c r="BJ474" s="116">
        <f t="shared" si="501"/>
        <v>0</v>
      </c>
      <c r="BK474" s="116"/>
      <c r="BL474" s="303"/>
      <c r="BM474" s="308"/>
      <c r="BN474" s="311"/>
    </row>
    <row r="475" s="115" customFormat="1" ht="33.95" customHeight="1" outlineLevel="5" spans="2:66">
      <c r="B475" s="116" t="s">
        <v>792</v>
      </c>
      <c r="C475" s="117" t="s">
        <v>1882</v>
      </c>
      <c r="D475" s="115" t="s">
        <v>1883</v>
      </c>
      <c r="E475" s="116"/>
      <c r="F475" s="116" t="s">
        <v>1618</v>
      </c>
      <c r="G475" s="116" t="s">
        <v>936</v>
      </c>
      <c r="H475" s="116">
        <f t="shared" si="487"/>
        <v>0</v>
      </c>
      <c r="I475" s="116" t="s">
        <v>1235</v>
      </c>
      <c r="J475" s="295"/>
      <c r="K475" s="116" t="s">
        <v>1880</v>
      </c>
      <c r="L475" s="116">
        <v>1.5</v>
      </c>
      <c r="M475" s="116" t="s">
        <v>1881</v>
      </c>
      <c r="N475" s="116">
        <f t="shared" si="488"/>
        <v>0</v>
      </c>
      <c r="O475" s="313"/>
      <c r="P475" s="313"/>
      <c r="Q475" s="313"/>
      <c r="R475" s="313"/>
      <c r="S475" s="313"/>
      <c r="T475" s="313"/>
      <c r="U475" s="313"/>
      <c r="V475" s="313"/>
      <c r="W475" s="313"/>
      <c r="X475" s="313"/>
      <c r="Y475" s="313"/>
      <c r="Z475" s="313"/>
      <c r="AA475" s="116"/>
      <c r="AB475" s="116">
        <f t="shared" si="489"/>
        <v>0</v>
      </c>
      <c r="AC475" s="116">
        <f t="shared" si="490"/>
        <v>0</v>
      </c>
      <c r="AD475" s="116"/>
      <c r="AE475" s="116"/>
      <c r="AF475" s="116">
        <f t="shared" si="491"/>
        <v>0</v>
      </c>
      <c r="AG475" s="116"/>
      <c r="AH475" s="116"/>
      <c r="AI475" s="116">
        <f t="shared" si="492"/>
        <v>0</v>
      </c>
      <c r="AJ475" s="116"/>
      <c r="AK475" s="116"/>
      <c r="AL475" s="116">
        <f t="shared" si="493"/>
        <v>0</v>
      </c>
      <c r="AM475" s="116"/>
      <c r="AN475" s="116"/>
      <c r="AO475" s="116">
        <f t="shared" si="494"/>
        <v>0</v>
      </c>
      <c r="AP475" s="116"/>
      <c r="AQ475" s="116"/>
      <c r="AR475" s="116">
        <f t="shared" si="495"/>
        <v>0</v>
      </c>
      <c r="AS475" s="116"/>
      <c r="AT475" s="116"/>
      <c r="AU475" s="116">
        <f t="shared" si="496"/>
        <v>0</v>
      </c>
      <c r="AV475" s="116"/>
      <c r="AW475" s="116"/>
      <c r="AX475" s="116">
        <f t="shared" si="497"/>
        <v>0</v>
      </c>
      <c r="AY475" s="116"/>
      <c r="AZ475" s="116"/>
      <c r="BA475" s="116">
        <f t="shared" si="498"/>
        <v>0</v>
      </c>
      <c r="BB475" s="116"/>
      <c r="BC475" s="116"/>
      <c r="BD475" s="116">
        <f t="shared" si="499"/>
        <v>0</v>
      </c>
      <c r="BE475" s="116"/>
      <c r="BF475" s="116"/>
      <c r="BG475" s="116">
        <f t="shared" si="500"/>
        <v>0</v>
      </c>
      <c r="BH475" s="116"/>
      <c r="BI475" s="116"/>
      <c r="BJ475" s="116">
        <f t="shared" si="501"/>
        <v>0</v>
      </c>
      <c r="BK475" s="116"/>
      <c r="BL475" s="303"/>
      <c r="BM475" s="308"/>
      <c r="BN475" s="311"/>
    </row>
    <row r="476" s="115" customFormat="1" ht="33.95" customHeight="1" outlineLevel="5" spans="2:66">
      <c r="B476" s="116" t="s">
        <v>792</v>
      </c>
      <c r="C476" s="117" t="s">
        <v>1884</v>
      </c>
      <c r="D476" s="115" t="s">
        <v>1885</v>
      </c>
      <c r="E476" s="116"/>
      <c r="F476" s="116" t="s">
        <v>1618</v>
      </c>
      <c r="G476" s="116" t="s">
        <v>1844</v>
      </c>
      <c r="H476" s="116">
        <f>J476*L476*N476</f>
        <v>0</v>
      </c>
      <c r="I476" s="116" t="s">
        <v>1235</v>
      </c>
      <c r="J476" s="116">
        <v>1</v>
      </c>
      <c r="K476" s="116" t="s">
        <v>1236</v>
      </c>
      <c r="L476" s="295"/>
      <c r="M476" s="116" t="s">
        <v>1237</v>
      </c>
      <c r="N476" s="303">
        <v>12</v>
      </c>
      <c r="O476" s="286"/>
      <c r="P476" s="286"/>
      <c r="Q476" s="286"/>
      <c r="R476" s="286"/>
      <c r="S476" s="286"/>
      <c r="T476" s="286"/>
      <c r="U476" s="286"/>
      <c r="V476" s="286"/>
      <c r="W476" s="286"/>
      <c r="X476" s="286"/>
      <c r="Y476" s="286"/>
      <c r="Z476" s="286"/>
      <c r="AA476" s="286"/>
      <c r="AB476" s="116">
        <f t="shared" si="489"/>
        <v>0</v>
      </c>
      <c r="AC476" s="116">
        <f>$H476/12</f>
        <v>0</v>
      </c>
      <c r="AD476" s="116"/>
      <c r="AE476" s="116"/>
      <c r="AF476" s="116">
        <f>$H476/12</f>
        <v>0</v>
      </c>
      <c r="AG476" s="116"/>
      <c r="AH476" s="116"/>
      <c r="AI476" s="116">
        <f>$H476/12</f>
        <v>0</v>
      </c>
      <c r="AJ476" s="116"/>
      <c r="AK476" s="116"/>
      <c r="AL476" s="116">
        <f>$H476/12</f>
        <v>0</v>
      </c>
      <c r="AM476" s="116"/>
      <c r="AN476" s="116"/>
      <c r="AO476" s="116">
        <f>$H476/12</f>
        <v>0</v>
      </c>
      <c r="AP476" s="116"/>
      <c r="AQ476" s="116"/>
      <c r="AR476" s="116">
        <f>$H476/12</f>
        <v>0</v>
      </c>
      <c r="AS476" s="116"/>
      <c r="AT476" s="116"/>
      <c r="AU476" s="116">
        <f>$H476/12</f>
        <v>0</v>
      </c>
      <c r="AV476" s="116"/>
      <c r="AW476" s="116"/>
      <c r="AX476" s="116">
        <f>$H476/12</f>
        <v>0</v>
      </c>
      <c r="AY476" s="116"/>
      <c r="AZ476" s="116"/>
      <c r="BA476" s="116">
        <f>$H476/12</f>
        <v>0</v>
      </c>
      <c r="BB476" s="116"/>
      <c r="BC476" s="116"/>
      <c r="BD476" s="116">
        <f>$H476/12</f>
        <v>0</v>
      </c>
      <c r="BE476" s="116"/>
      <c r="BF476" s="116"/>
      <c r="BG476" s="116">
        <f>$H476/12</f>
        <v>0</v>
      </c>
      <c r="BH476" s="116"/>
      <c r="BI476" s="116"/>
      <c r="BJ476" s="116">
        <f>$H476/12</f>
        <v>0</v>
      </c>
      <c r="BK476" s="116"/>
      <c r="BL476" s="303"/>
      <c r="BM476" s="308"/>
      <c r="BN476" s="311"/>
    </row>
    <row r="477" s="49" customFormat="1" ht="33.95" customHeight="1" outlineLevel="3" spans="2:66">
      <c r="B477" s="112" t="s">
        <v>787</v>
      </c>
      <c r="C477" s="113" t="s">
        <v>1886</v>
      </c>
      <c r="D477" s="49" t="s">
        <v>1887</v>
      </c>
      <c r="E477" s="112"/>
      <c r="F477" s="112"/>
      <c r="G477" s="112"/>
      <c r="H477" s="112">
        <f>SUM(H478:H485)</f>
        <v>0</v>
      </c>
      <c r="I477" s="112"/>
      <c r="J477" s="112"/>
      <c r="K477" s="112"/>
      <c r="L477" s="112"/>
      <c r="M477" s="112"/>
      <c r="N477" s="302"/>
      <c r="O477" s="285"/>
      <c r="P477" s="285"/>
      <c r="Q477" s="285"/>
      <c r="R477" s="285"/>
      <c r="S477" s="285"/>
      <c r="T477" s="285"/>
      <c r="U477" s="285"/>
      <c r="V477" s="285"/>
      <c r="W477" s="285"/>
      <c r="X477" s="285"/>
      <c r="Y477" s="285"/>
      <c r="Z477" s="285"/>
      <c r="AA477" s="285"/>
      <c r="AB477" s="112">
        <f>SUM(AB478:AB485)</f>
        <v>0</v>
      </c>
      <c r="AC477" s="112">
        <f>SUM(AC478:AC485)</f>
        <v>0</v>
      </c>
      <c r="AD477" s="112"/>
      <c r="AE477" s="112"/>
      <c r="AF477" s="112">
        <f>SUM(AF478:AF485)</f>
        <v>0</v>
      </c>
      <c r="AG477" s="112"/>
      <c r="AH477" s="112"/>
      <c r="AI477" s="112">
        <f>SUM(AI478:AI485)</f>
        <v>0</v>
      </c>
      <c r="AJ477" s="112"/>
      <c r="AK477" s="112"/>
      <c r="AL477" s="112">
        <f>SUM(AL478:AL485)</f>
        <v>0</v>
      </c>
      <c r="AM477" s="112"/>
      <c r="AN477" s="112"/>
      <c r="AO477" s="112">
        <f>SUM(AO478:AO485)</f>
        <v>0</v>
      </c>
      <c r="AP477" s="112"/>
      <c r="AQ477" s="112"/>
      <c r="AR477" s="112">
        <f>SUM(AR478:AR485)</f>
        <v>0</v>
      </c>
      <c r="AS477" s="112"/>
      <c r="AT477" s="112"/>
      <c r="AU477" s="112">
        <f>SUM(AU478:AU485)</f>
        <v>0</v>
      </c>
      <c r="AV477" s="112"/>
      <c r="AW477" s="112"/>
      <c r="AX477" s="112">
        <f>SUM(AX478:AX485)</f>
        <v>0</v>
      </c>
      <c r="AY477" s="112"/>
      <c r="AZ477" s="112"/>
      <c r="BA477" s="112">
        <f>SUM(BA478:BA485)</f>
        <v>0</v>
      </c>
      <c r="BB477" s="112"/>
      <c r="BC477" s="112"/>
      <c r="BD477" s="112">
        <f>SUM(BD478:BD485)</f>
        <v>0</v>
      </c>
      <c r="BE477" s="112"/>
      <c r="BF477" s="112"/>
      <c r="BG477" s="112">
        <f>SUM(BG478:BG485)</f>
        <v>0</v>
      </c>
      <c r="BH477" s="112"/>
      <c r="BI477" s="112"/>
      <c r="BJ477" s="112">
        <f>SUM(BJ478:BJ485)</f>
        <v>0</v>
      </c>
      <c r="BK477" s="112"/>
      <c r="BL477" s="302"/>
      <c r="BM477" s="308"/>
      <c r="BN477" s="310"/>
    </row>
    <row r="478" s="115" customFormat="1" ht="33.95" customHeight="1" outlineLevel="5" spans="2:66">
      <c r="B478" s="116" t="s">
        <v>792</v>
      </c>
      <c r="C478" s="117" t="s">
        <v>1888</v>
      </c>
      <c r="D478" s="115" t="s">
        <v>1889</v>
      </c>
      <c r="E478" s="116" t="s">
        <v>1890</v>
      </c>
      <c r="F478" s="116" t="s">
        <v>1618</v>
      </c>
      <c r="G478" s="116" t="s">
        <v>936</v>
      </c>
      <c r="H478" s="116">
        <f t="shared" ref="H478:H485" si="502">J478*L478</f>
        <v>0</v>
      </c>
      <c r="I478" s="116" t="s">
        <v>1235</v>
      </c>
      <c r="J478" s="295"/>
      <c r="K478" s="116" t="s">
        <v>1840</v>
      </c>
      <c r="L478" s="116">
        <v>40</v>
      </c>
      <c r="M478" s="116" t="s">
        <v>1841</v>
      </c>
      <c r="N478" s="116">
        <f t="shared" ref="N478:N485" si="503">COUNTA(O478:Z478)</f>
        <v>0</v>
      </c>
      <c r="O478" s="314"/>
      <c r="P478" s="314"/>
      <c r="Q478" s="314"/>
      <c r="R478" s="314"/>
      <c r="S478" s="314"/>
      <c r="T478" s="314"/>
      <c r="U478" s="314"/>
      <c r="V478" s="314"/>
      <c r="W478" s="314"/>
      <c r="X478" s="314"/>
      <c r="Y478" s="314"/>
      <c r="Z478" s="314"/>
      <c r="AA478" s="116"/>
      <c r="AB478" s="116">
        <f t="shared" ref="AB478:AB485" si="504">SUM(AC478,AF478,AI478,AL478,AO478,AR478,AU478,AX478,BA478,BD478,BG478,BJ478)</f>
        <v>0</v>
      </c>
      <c r="AC478" s="116">
        <f t="shared" ref="AC478:AC485" si="505">IF(O478="√",$J478*$L478/$N478,0)</f>
        <v>0</v>
      </c>
      <c r="AD478" s="116"/>
      <c r="AE478" s="116"/>
      <c r="AF478" s="116">
        <f t="shared" ref="AF478:AF485" si="506">IF(P478="√",$J478*$L478/$N478,0)</f>
        <v>0</v>
      </c>
      <c r="AG478" s="116"/>
      <c r="AH478" s="116"/>
      <c r="AI478" s="116">
        <f t="shared" ref="AI478:AI485" si="507">IF(Q478="√",$J478*$L478/$N478,0)</f>
        <v>0</v>
      </c>
      <c r="AJ478" s="116"/>
      <c r="AK478" s="116"/>
      <c r="AL478" s="116">
        <f t="shared" ref="AL478:AL485" si="508">IF(R478="√",$J478*$L478/$N478,0)</f>
        <v>0</v>
      </c>
      <c r="AM478" s="116"/>
      <c r="AN478" s="116"/>
      <c r="AO478" s="116">
        <f t="shared" ref="AO478:AO485" si="509">IF(S478="√",$J478*$L478/$N478,0)</f>
        <v>0</v>
      </c>
      <c r="AP478" s="116"/>
      <c r="AQ478" s="116"/>
      <c r="AR478" s="116">
        <f t="shared" ref="AR478:AR485" si="510">IF(T478="√",$J478*$L478/$N478,0)</f>
        <v>0</v>
      </c>
      <c r="AS478" s="116"/>
      <c r="AT478" s="116"/>
      <c r="AU478" s="116">
        <f t="shared" ref="AU478:AU485" si="511">IF(U478="√",$J478*$L478/$N478,0)</f>
        <v>0</v>
      </c>
      <c r="AV478" s="116"/>
      <c r="AW478" s="116"/>
      <c r="AX478" s="116">
        <f t="shared" ref="AX478:AX485" si="512">IF(V478="√",$J478*$L478/$N478,0)</f>
        <v>0</v>
      </c>
      <c r="AY478" s="116"/>
      <c r="AZ478" s="116"/>
      <c r="BA478" s="116">
        <f t="shared" ref="BA478:BA485" si="513">IF(W478="√",$J478*$L478/$N478,0)</f>
        <v>0</v>
      </c>
      <c r="BB478" s="116"/>
      <c r="BC478" s="116"/>
      <c r="BD478" s="116">
        <f t="shared" ref="BD478:BD485" si="514">IF(X478="√",$J478*$L478/$N478,0)</f>
        <v>0</v>
      </c>
      <c r="BE478" s="116"/>
      <c r="BF478" s="116"/>
      <c r="BG478" s="116">
        <f t="shared" ref="BG478:BG485" si="515">IF(Y478="√",$J478*$L478/$N478,0)</f>
        <v>0</v>
      </c>
      <c r="BH478" s="116"/>
      <c r="BI478" s="116"/>
      <c r="BJ478" s="116">
        <f t="shared" ref="BJ478:BJ485" si="516">IF(Z478="√",$J478*$L478/$N478,0)</f>
        <v>0</v>
      </c>
      <c r="BK478" s="116"/>
      <c r="BL478" s="303"/>
      <c r="BM478" s="308"/>
      <c r="BN478" s="311"/>
    </row>
    <row r="479" s="115" customFormat="1" ht="33.95" customHeight="1" outlineLevel="5" spans="2:66">
      <c r="B479" s="116" t="s">
        <v>792</v>
      </c>
      <c r="C479" s="117" t="s">
        <v>1891</v>
      </c>
      <c r="D479" s="115" t="s">
        <v>1892</v>
      </c>
      <c r="E479" s="116" t="s">
        <v>1893</v>
      </c>
      <c r="F479" s="116" t="s">
        <v>1618</v>
      </c>
      <c r="G479" s="116" t="s">
        <v>936</v>
      </c>
      <c r="H479" s="116">
        <f t="shared" si="502"/>
        <v>0</v>
      </c>
      <c r="I479" s="116" t="s">
        <v>1235</v>
      </c>
      <c r="J479" s="295"/>
      <c r="K479" s="116" t="s">
        <v>1840</v>
      </c>
      <c r="L479" s="116">
        <v>85</v>
      </c>
      <c r="M479" s="116" t="s">
        <v>1841</v>
      </c>
      <c r="N479" s="116">
        <f t="shared" si="503"/>
        <v>0</v>
      </c>
      <c r="O479" s="295"/>
      <c r="P479" s="295"/>
      <c r="Q479" s="295"/>
      <c r="R479" s="295"/>
      <c r="S479" s="295"/>
      <c r="T479" s="295"/>
      <c r="U479" s="295"/>
      <c r="V479" s="295"/>
      <c r="W479" s="295"/>
      <c r="X479" s="295"/>
      <c r="Y479" s="295"/>
      <c r="Z479" s="295"/>
      <c r="AA479" s="116"/>
      <c r="AB479" s="116">
        <f t="shared" si="504"/>
        <v>0</v>
      </c>
      <c r="AC479" s="116">
        <f t="shared" si="505"/>
        <v>0</v>
      </c>
      <c r="AD479" s="116"/>
      <c r="AE479" s="116"/>
      <c r="AF479" s="116">
        <f t="shared" si="506"/>
        <v>0</v>
      </c>
      <c r="AG479" s="116"/>
      <c r="AH479" s="116"/>
      <c r="AI479" s="116">
        <f t="shared" si="507"/>
        <v>0</v>
      </c>
      <c r="AJ479" s="116"/>
      <c r="AK479" s="116"/>
      <c r="AL479" s="116">
        <f t="shared" si="508"/>
        <v>0</v>
      </c>
      <c r="AM479" s="116"/>
      <c r="AN479" s="116"/>
      <c r="AO479" s="116">
        <f t="shared" si="509"/>
        <v>0</v>
      </c>
      <c r="AP479" s="116"/>
      <c r="AQ479" s="116"/>
      <c r="AR479" s="116">
        <f t="shared" si="510"/>
        <v>0</v>
      </c>
      <c r="AS479" s="116"/>
      <c r="AT479" s="116"/>
      <c r="AU479" s="116">
        <f t="shared" si="511"/>
        <v>0</v>
      </c>
      <c r="AV479" s="116"/>
      <c r="AW479" s="116"/>
      <c r="AX479" s="116">
        <f t="shared" si="512"/>
        <v>0</v>
      </c>
      <c r="AY479" s="116"/>
      <c r="AZ479" s="116"/>
      <c r="BA479" s="116">
        <f t="shared" si="513"/>
        <v>0</v>
      </c>
      <c r="BB479" s="116"/>
      <c r="BC479" s="116"/>
      <c r="BD479" s="116">
        <f t="shared" si="514"/>
        <v>0</v>
      </c>
      <c r="BE479" s="116"/>
      <c r="BF479" s="116"/>
      <c r="BG479" s="116">
        <f t="shared" si="515"/>
        <v>0</v>
      </c>
      <c r="BH479" s="116"/>
      <c r="BI479" s="116"/>
      <c r="BJ479" s="116">
        <f t="shared" si="516"/>
        <v>0</v>
      </c>
      <c r="BK479" s="116"/>
      <c r="BL479" s="303"/>
      <c r="BM479" s="308"/>
      <c r="BN479" s="311"/>
    </row>
    <row r="480" s="115" customFormat="1" ht="33.95" customHeight="1" outlineLevel="5" spans="2:66">
      <c r="B480" s="116" t="s">
        <v>792</v>
      </c>
      <c r="C480" s="117" t="s">
        <v>1894</v>
      </c>
      <c r="D480" s="115" t="s">
        <v>1895</v>
      </c>
      <c r="E480" s="116" t="s">
        <v>1896</v>
      </c>
      <c r="F480" s="116" t="s">
        <v>1618</v>
      </c>
      <c r="G480" s="116" t="s">
        <v>936</v>
      </c>
      <c r="H480" s="116">
        <f t="shared" si="502"/>
        <v>0</v>
      </c>
      <c r="I480" s="116" t="s">
        <v>1235</v>
      </c>
      <c r="J480" s="295"/>
      <c r="K480" s="116" t="s">
        <v>1824</v>
      </c>
      <c r="L480" s="116">
        <v>190</v>
      </c>
      <c r="M480" s="116" t="s">
        <v>1825</v>
      </c>
      <c r="N480" s="116">
        <f t="shared" si="503"/>
        <v>0</v>
      </c>
      <c r="O480" s="295"/>
      <c r="P480" s="295"/>
      <c r="Q480" s="295"/>
      <c r="R480" s="295"/>
      <c r="S480" s="295"/>
      <c r="T480" s="295"/>
      <c r="U480" s="295"/>
      <c r="V480" s="295"/>
      <c r="W480" s="295"/>
      <c r="X480" s="295"/>
      <c r="Y480" s="295"/>
      <c r="Z480" s="295"/>
      <c r="AA480" s="116"/>
      <c r="AB480" s="116">
        <f t="shared" si="504"/>
        <v>0</v>
      </c>
      <c r="AC480" s="116">
        <f t="shared" si="505"/>
        <v>0</v>
      </c>
      <c r="AD480" s="116"/>
      <c r="AE480" s="116"/>
      <c r="AF480" s="116">
        <f t="shared" si="506"/>
        <v>0</v>
      </c>
      <c r="AG480" s="116"/>
      <c r="AH480" s="116"/>
      <c r="AI480" s="116">
        <f t="shared" si="507"/>
        <v>0</v>
      </c>
      <c r="AJ480" s="116"/>
      <c r="AK480" s="116"/>
      <c r="AL480" s="116">
        <f t="shared" si="508"/>
        <v>0</v>
      </c>
      <c r="AM480" s="116"/>
      <c r="AN480" s="116"/>
      <c r="AO480" s="116">
        <f t="shared" si="509"/>
        <v>0</v>
      </c>
      <c r="AP480" s="116"/>
      <c r="AQ480" s="116"/>
      <c r="AR480" s="116">
        <f t="shared" si="510"/>
        <v>0</v>
      </c>
      <c r="AS480" s="116"/>
      <c r="AT480" s="116"/>
      <c r="AU480" s="116">
        <f t="shared" si="511"/>
        <v>0</v>
      </c>
      <c r="AV480" s="116"/>
      <c r="AW480" s="116"/>
      <c r="AX480" s="116">
        <f t="shared" si="512"/>
        <v>0</v>
      </c>
      <c r="AY480" s="116"/>
      <c r="AZ480" s="116"/>
      <c r="BA480" s="116">
        <f t="shared" si="513"/>
        <v>0</v>
      </c>
      <c r="BB480" s="116"/>
      <c r="BC480" s="116"/>
      <c r="BD480" s="116">
        <f t="shared" si="514"/>
        <v>0</v>
      </c>
      <c r="BE480" s="116"/>
      <c r="BF480" s="116"/>
      <c r="BG480" s="116">
        <f t="shared" si="515"/>
        <v>0</v>
      </c>
      <c r="BH480" s="116"/>
      <c r="BI480" s="116"/>
      <c r="BJ480" s="116">
        <f t="shared" si="516"/>
        <v>0</v>
      </c>
      <c r="BK480" s="116"/>
      <c r="BL480" s="303"/>
      <c r="BM480" s="308"/>
      <c r="BN480" s="311"/>
    </row>
    <row r="481" s="115" customFormat="1" ht="33.95" customHeight="1" outlineLevel="5" spans="2:66">
      <c r="B481" s="116" t="s">
        <v>792</v>
      </c>
      <c r="C481" s="117" t="s">
        <v>1897</v>
      </c>
      <c r="D481" s="115" t="s">
        <v>1898</v>
      </c>
      <c r="E481" s="116" t="s">
        <v>1899</v>
      </c>
      <c r="F481" s="116" t="s">
        <v>1618</v>
      </c>
      <c r="G481" s="116" t="s">
        <v>936</v>
      </c>
      <c r="H481" s="116">
        <f t="shared" si="502"/>
        <v>0</v>
      </c>
      <c r="I481" s="116" t="s">
        <v>1235</v>
      </c>
      <c r="J481" s="295"/>
      <c r="K481" s="116" t="s">
        <v>1840</v>
      </c>
      <c r="L481" s="116">
        <v>28</v>
      </c>
      <c r="M481" s="116" t="s">
        <v>1841</v>
      </c>
      <c r="N481" s="116">
        <f t="shared" si="503"/>
        <v>0</v>
      </c>
      <c r="O481" s="295"/>
      <c r="P481" s="295"/>
      <c r="Q481" s="295"/>
      <c r="R481" s="295"/>
      <c r="S481" s="295"/>
      <c r="T481" s="295"/>
      <c r="U481" s="295"/>
      <c r="V481" s="295"/>
      <c r="W481" s="295"/>
      <c r="X481" s="295"/>
      <c r="Y481" s="295"/>
      <c r="Z481" s="295"/>
      <c r="AA481" s="116"/>
      <c r="AB481" s="116">
        <f t="shared" si="504"/>
        <v>0</v>
      </c>
      <c r="AC481" s="116">
        <f t="shared" si="505"/>
        <v>0</v>
      </c>
      <c r="AD481" s="116"/>
      <c r="AE481" s="116"/>
      <c r="AF481" s="116">
        <f t="shared" si="506"/>
        <v>0</v>
      </c>
      <c r="AG481" s="116"/>
      <c r="AH481" s="116"/>
      <c r="AI481" s="116">
        <f t="shared" si="507"/>
        <v>0</v>
      </c>
      <c r="AJ481" s="116"/>
      <c r="AK481" s="116"/>
      <c r="AL481" s="116">
        <f t="shared" si="508"/>
        <v>0</v>
      </c>
      <c r="AM481" s="116"/>
      <c r="AN481" s="116"/>
      <c r="AO481" s="116">
        <f t="shared" si="509"/>
        <v>0</v>
      </c>
      <c r="AP481" s="116"/>
      <c r="AQ481" s="116"/>
      <c r="AR481" s="116">
        <f t="shared" si="510"/>
        <v>0</v>
      </c>
      <c r="AS481" s="116"/>
      <c r="AT481" s="116"/>
      <c r="AU481" s="116">
        <f t="shared" si="511"/>
        <v>0</v>
      </c>
      <c r="AV481" s="116"/>
      <c r="AW481" s="116"/>
      <c r="AX481" s="116">
        <f t="shared" si="512"/>
        <v>0</v>
      </c>
      <c r="AY481" s="116"/>
      <c r="AZ481" s="116"/>
      <c r="BA481" s="116">
        <f t="shared" si="513"/>
        <v>0</v>
      </c>
      <c r="BB481" s="116"/>
      <c r="BC481" s="116"/>
      <c r="BD481" s="116">
        <f t="shared" si="514"/>
        <v>0</v>
      </c>
      <c r="BE481" s="116"/>
      <c r="BF481" s="116"/>
      <c r="BG481" s="116">
        <f t="shared" si="515"/>
        <v>0</v>
      </c>
      <c r="BH481" s="116"/>
      <c r="BI481" s="116"/>
      <c r="BJ481" s="116">
        <f t="shared" si="516"/>
        <v>0</v>
      </c>
      <c r="BK481" s="116"/>
      <c r="BL481" s="303"/>
      <c r="BM481" s="308"/>
      <c r="BN481" s="311"/>
    </row>
    <row r="482" s="115" customFormat="1" ht="33.95" customHeight="1" outlineLevel="5" spans="2:66">
      <c r="B482" s="116" t="s">
        <v>792</v>
      </c>
      <c r="C482" s="117" t="s">
        <v>1900</v>
      </c>
      <c r="D482" s="115" t="s">
        <v>1901</v>
      </c>
      <c r="E482" s="116" t="s">
        <v>1902</v>
      </c>
      <c r="F482" s="116" t="s">
        <v>1618</v>
      </c>
      <c r="G482" s="116" t="s">
        <v>936</v>
      </c>
      <c r="H482" s="116">
        <f t="shared" si="502"/>
        <v>0</v>
      </c>
      <c r="I482" s="116" t="s">
        <v>1235</v>
      </c>
      <c r="J482" s="295"/>
      <c r="K482" s="116" t="s">
        <v>1824</v>
      </c>
      <c r="L482" s="116">
        <v>32</v>
      </c>
      <c r="M482" s="116" t="s">
        <v>1825</v>
      </c>
      <c r="N482" s="116">
        <f t="shared" si="503"/>
        <v>0</v>
      </c>
      <c r="O482" s="295"/>
      <c r="P482" s="295"/>
      <c r="Q482" s="295"/>
      <c r="R482" s="295"/>
      <c r="S482" s="295"/>
      <c r="T482" s="295"/>
      <c r="U482" s="295"/>
      <c r="V482" s="295"/>
      <c r="W482" s="295"/>
      <c r="X482" s="295"/>
      <c r="Y482" s="295"/>
      <c r="Z482" s="295"/>
      <c r="AA482" s="116"/>
      <c r="AB482" s="116">
        <f t="shared" si="504"/>
        <v>0</v>
      </c>
      <c r="AC482" s="116">
        <f t="shared" si="505"/>
        <v>0</v>
      </c>
      <c r="AD482" s="116"/>
      <c r="AE482" s="116"/>
      <c r="AF482" s="116">
        <f t="shared" si="506"/>
        <v>0</v>
      </c>
      <c r="AG482" s="116"/>
      <c r="AH482" s="116"/>
      <c r="AI482" s="116">
        <f t="shared" si="507"/>
        <v>0</v>
      </c>
      <c r="AJ482" s="116"/>
      <c r="AK482" s="116"/>
      <c r="AL482" s="116">
        <f t="shared" si="508"/>
        <v>0</v>
      </c>
      <c r="AM482" s="116"/>
      <c r="AN482" s="116"/>
      <c r="AO482" s="116">
        <f t="shared" si="509"/>
        <v>0</v>
      </c>
      <c r="AP482" s="116"/>
      <c r="AQ482" s="116"/>
      <c r="AR482" s="116">
        <f t="shared" si="510"/>
        <v>0</v>
      </c>
      <c r="AS482" s="116"/>
      <c r="AT482" s="116"/>
      <c r="AU482" s="116">
        <f t="shared" si="511"/>
        <v>0</v>
      </c>
      <c r="AV482" s="116"/>
      <c r="AW482" s="116"/>
      <c r="AX482" s="116">
        <f t="shared" si="512"/>
        <v>0</v>
      </c>
      <c r="AY482" s="116"/>
      <c r="AZ482" s="116"/>
      <c r="BA482" s="116">
        <f t="shared" si="513"/>
        <v>0</v>
      </c>
      <c r="BB482" s="116"/>
      <c r="BC482" s="116"/>
      <c r="BD482" s="116">
        <f t="shared" si="514"/>
        <v>0</v>
      </c>
      <c r="BE482" s="116"/>
      <c r="BF482" s="116"/>
      <c r="BG482" s="116">
        <f t="shared" si="515"/>
        <v>0</v>
      </c>
      <c r="BH482" s="116"/>
      <c r="BI482" s="116"/>
      <c r="BJ482" s="116">
        <f t="shared" si="516"/>
        <v>0</v>
      </c>
      <c r="BK482" s="116"/>
      <c r="BL482" s="303"/>
      <c r="BM482" s="308"/>
      <c r="BN482" s="311"/>
    </row>
    <row r="483" s="115" customFormat="1" ht="33.95" customHeight="1" outlineLevel="5" spans="2:66">
      <c r="B483" s="116" t="s">
        <v>792</v>
      </c>
      <c r="C483" s="117" t="s">
        <v>1903</v>
      </c>
      <c r="D483" s="115" t="s">
        <v>1904</v>
      </c>
      <c r="E483" s="116" t="s">
        <v>1896</v>
      </c>
      <c r="F483" s="116" t="s">
        <v>1618</v>
      </c>
      <c r="G483" s="116" t="s">
        <v>936</v>
      </c>
      <c r="H483" s="116">
        <f t="shared" si="502"/>
        <v>0</v>
      </c>
      <c r="I483" s="116" t="s">
        <v>1235</v>
      </c>
      <c r="J483" s="295"/>
      <c r="K483" s="116" t="s">
        <v>1824</v>
      </c>
      <c r="L483" s="116">
        <v>180</v>
      </c>
      <c r="M483" s="116" t="s">
        <v>1825</v>
      </c>
      <c r="N483" s="116">
        <f t="shared" si="503"/>
        <v>0</v>
      </c>
      <c r="O483" s="295"/>
      <c r="P483" s="295"/>
      <c r="Q483" s="295"/>
      <c r="R483" s="295"/>
      <c r="S483" s="295"/>
      <c r="T483" s="295"/>
      <c r="U483" s="295"/>
      <c r="V483" s="295"/>
      <c r="W483" s="295"/>
      <c r="X483" s="295"/>
      <c r="Y483" s="295"/>
      <c r="Z483" s="295"/>
      <c r="AA483" s="116"/>
      <c r="AB483" s="116">
        <f t="shared" si="504"/>
        <v>0</v>
      </c>
      <c r="AC483" s="116">
        <f t="shared" si="505"/>
        <v>0</v>
      </c>
      <c r="AD483" s="116"/>
      <c r="AE483" s="116"/>
      <c r="AF483" s="116">
        <f t="shared" si="506"/>
        <v>0</v>
      </c>
      <c r="AG483" s="116"/>
      <c r="AH483" s="116"/>
      <c r="AI483" s="116">
        <f t="shared" si="507"/>
        <v>0</v>
      </c>
      <c r="AJ483" s="116"/>
      <c r="AK483" s="116"/>
      <c r="AL483" s="116">
        <f t="shared" si="508"/>
        <v>0</v>
      </c>
      <c r="AM483" s="116"/>
      <c r="AN483" s="116"/>
      <c r="AO483" s="116">
        <f t="shared" si="509"/>
        <v>0</v>
      </c>
      <c r="AP483" s="116"/>
      <c r="AQ483" s="116"/>
      <c r="AR483" s="116">
        <f t="shared" si="510"/>
        <v>0</v>
      </c>
      <c r="AS483" s="116"/>
      <c r="AT483" s="116"/>
      <c r="AU483" s="116">
        <f t="shared" si="511"/>
        <v>0</v>
      </c>
      <c r="AV483" s="116"/>
      <c r="AW483" s="116"/>
      <c r="AX483" s="116">
        <f t="shared" si="512"/>
        <v>0</v>
      </c>
      <c r="AY483" s="116"/>
      <c r="AZ483" s="116"/>
      <c r="BA483" s="116">
        <f t="shared" si="513"/>
        <v>0</v>
      </c>
      <c r="BB483" s="116"/>
      <c r="BC483" s="116"/>
      <c r="BD483" s="116">
        <f t="shared" si="514"/>
        <v>0</v>
      </c>
      <c r="BE483" s="116"/>
      <c r="BF483" s="116"/>
      <c r="BG483" s="116">
        <f t="shared" si="515"/>
        <v>0</v>
      </c>
      <c r="BH483" s="116"/>
      <c r="BI483" s="116"/>
      <c r="BJ483" s="116">
        <f t="shared" si="516"/>
        <v>0</v>
      </c>
      <c r="BK483" s="116"/>
      <c r="BL483" s="303"/>
      <c r="BM483" s="308"/>
      <c r="BN483" s="311"/>
    </row>
    <row r="484" s="115" customFormat="1" ht="33.95" customHeight="1" outlineLevel="5" spans="2:66">
      <c r="B484" s="116" t="s">
        <v>792</v>
      </c>
      <c r="C484" s="117" t="s">
        <v>1905</v>
      </c>
      <c r="D484" s="115" t="s">
        <v>1906</v>
      </c>
      <c r="E484" s="116" t="s">
        <v>1907</v>
      </c>
      <c r="F484" s="116" t="s">
        <v>1618</v>
      </c>
      <c r="G484" s="116" t="s">
        <v>936</v>
      </c>
      <c r="H484" s="116">
        <f t="shared" si="502"/>
        <v>0</v>
      </c>
      <c r="I484" s="116" t="s">
        <v>1235</v>
      </c>
      <c r="J484" s="295"/>
      <c r="K484" s="116" t="s">
        <v>1840</v>
      </c>
      <c r="L484" s="116">
        <v>15</v>
      </c>
      <c r="M484" s="116" t="s">
        <v>1841</v>
      </c>
      <c r="N484" s="116">
        <f t="shared" si="503"/>
        <v>0</v>
      </c>
      <c r="O484" s="295"/>
      <c r="P484" s="295"/>
      <c r="Q484" s="295"/>
      <c r="R484" s="295"/>
      <c r="S484" s="295"/>
      <c r="T484" s="295"/>
      <c r="U484" s="295"/>
      <c r="V484" s="295"/>
      <c r="W484" s="295"/>
      <c r="X484" s="295"/>
      <c r="Y484" s="295"/>
      <c r="Z484" s="295"/>
      <c r="AA484" s="116"/>
      <c r="AB484" s="116">
        <f t="shared" si="504"/>
        <v>0</v>
      </c>
      <c r="AC484" s="116">
        <f t="shared" si="505"/>
        <v>0</v>
      </c>
      <c r="AD484" s="116"/>
      <c r="AE484" s="116"/>
      <c r="AF484" s="116">
        <f t="shared" si="506"/>
        <v>0</v>
      </c>
      <c r="AG484" s="116"/>
      <c r="AH484" s="116"/>
      <c r="AI484" s="116">
        <f t="shared" si="507"/>
        <v>0</v>
      </c>
      <c r="AJ484" s="116"/>
      <c r="AK484" s="116"/>
      <c r="AL484" s="116">
        <f t="shared" si="508"/>
        <v>0</v>
      </c>
      <c r="AM484" s="116"/>
      <c r="AN484" s="116"/>
      <c r="AO484" s="116">
        <f t="shared" si="509"/>
        <v>0</v>
      </c>
      <c r="AP484" s="116"/>
      <c r="AQ484" s="116"/>
      <c r="AR484" s="116">
        <f t="shared" si="510"/>
        <v>0</v>
      </c>
      <c r="AS484" s="116"/>
      <c r="AT484" s="116"/>
      <c r="AU484" s="116">
        <f t="shared" si="511"/>
        <v>0</v>
      </c>
      <c r="AV484" s="116"/>
      <c r="AW484" s="116"/>
      <c r="AX484" s="116">
        <f t="shared" si="512"/>
        <v>0</v>
      </c>
      <c r="AY484" s="116"/>
      <c r="AZ484" s="116"/>
      <c r="BA484" s="116">
        <f t="shared" si="513"/>
        <v>0</v>
      </c>
      <c r="BB484" s="116"/>
      <c r="BC484" s="116"/>
      <c r="BD484" s="116">
        <f t="shared" si="514"/>
        <v>0</v>
      </c>
      <c r="BE484" s="116"/>
      <c r="BF484" s="116"/>
      <c r="BG484" s="116">
        <f t="shared" si="515"/>
        <v>0</v>
      </c>
      <c r="BH484" s="116"/>
      <c r="BI484" s="116"/>
      <c r="BJ484" s="116">
        <f t="shared" si="516"/>
        <v>0</v>
      </c>
      <c r="BK484" s="116"/>
      <c r="BL484" s="303"/>
      <c r="BM484" s="308"/>
      <c r="BN484" s="311"/>
    </row>
    <row r="485" s="115" customFormat="1" ht="33.95" customHeight="1" outlineLevel="5" spans="2:66">
      <c r="B485" s="116" t="s">
        <v>792</v>
      </c>
      <c r="C485" s="117" t="s">
        <v>1908</v>
      </c>
      <c r="D485" s="115" t="s">
        <v>1909</v>
      </c>
      <c r="E485" s="116" t="s">
        <v>1910</v>
      </c>
      <c r="F485" s="116" t="s">
        <v>1618</v>
      </c>
      <c r="G485" s="116" t="s">
        <v>936</v>
      </c>
      <c r="H485" s="116">
        <f t="shared" si="502"/>
        <v>0</v>
      </c>
      <c r="I485" s="116" t="s">
        <v>1235</v>
      </c>
      <c r="J485" s="295"/>
      <c r="K485" s="116" t="s">
        <v>1840</v>
      </c>
      <c r="L485" s="116">
        <v>25</v>
      </c>
      <c r="M485" s="116" t="s">
        <v>1841</v>
      </c>
      <c r="N485" s="116">
        <f t="shared" si="503"/>
        <v>0</v>
      </c>
      <c r="O485" s="313"/>
      <c r="P485" s="313"/>
      <c r="Q485" s="313"/>
      <c r="R485" s="313"/>
      <c r="S485" s="313"/>
      <c r="T485" s="313"/>
      <c r="U485" s="313"/>
      <c r="V485" s="313"/>
      <c r="W485" s="313"/>
      <c r="X485" s="313"/>
      <c r="Y485" s="313"/>
      <c r="Z485" s="313"/>
      <c r="AA485" s="116"/>
      <c r="AB485" s="116">
        <f t="shared" si="504"/>
        <v>0</v>
      </c>
      <c r="AC485" s="116">
        <f t="shared" si="505"/>
        <v>0</v>
      </c>
      <c r="AD485" s="116"/>
      <c r="AE485" s="116"/>
      <c r="AF485" s="116">
        <f t="shared" si="506"/>
        <v>0</v>
      </c>
      <c r="AG485" s="116"/>
      <c r="AH485" s="116"/>
      <c r="AI485" s="116">
        <f t="shared" si="507"/>
        <v>0</v>
      </c>
      <c r="AJ485" s="116"/>
      <c r="AK485" s="116"/>
      <c r="AL485" s="116">
        <f t="shared" si="508"/>
        <v>0</v>
      </c>
      <c r="AM485" s="116"/>
      <c r="AN485" s="116"/>
      <c r="AO485" s="116">
        <f t="shared" si="509"/>
        <v>0</v>
      </c>
      <c r="AP485" s="116"/>
      <c r="AQ485" s="116"/>
      <c r="AR485" s="116">
        <f t="shared" si="510"/>
        <v>0</v>
      </c>
      <c r="AS485" s="116"/>
      <c r="AT485" s="116"/>
      <c r="AU485" s="116">
        <f t="shared" si="511"/>
        <v>0</v>
      </c>
      <c r="AV485" s="116"/>
      <c r="AW485" s="116"/>
      <c r="AX485" s="116">
        <f t="shared" si="512"/>
        <v>0</v>
      </c>
      <c r="AY485" s="116"/>
      <c r="AZ485" s="116"/>
      <c r="BA485" s="116">
        <f t="shared" si="513"/>
        <v>0</v>
      </c>
      <c r="BB485" s="116"/>
      <c r="BC485" s="116"/>
      <c r="BD485" s="116">
        <f t="shared" si="514"/>
        <v>0</v>
      </c>
      <c r="BE485" s="116"/>
      <c r="BF485" s="116"/>
      <c r="BG485" s="116">
        <f t="shared" si="515"/>
        <v>0</v>
      </c>
      <c r="BH485" s="116"/>
      <c r="BI485" s="116"/>
      <c r="BJ485" s="116">
        <f t="shared" si="516"/>
        <v>0</v>
      </c>
      <c r="BK485" s="116"/>
      <c r="BL485" s="303"/>
      <c r="BM485" s="308"/>
      <c r="BN485" s="311"/>
    </row>
    <row r="486" s="22" customFormat="1" ht="33.95" customHeight="1" outlineLevel="2" spans="2:66">
      <c r="B486" s="109" t="s">
        <v>787</v>
      </c>
      <c r="C486" s="110" t="s">
        <v>1911</v>
      </c>
      <c r="D486" s="22" t="s">
        <v>1912</v>
      </c>
      <c r="E486" s="109"/>
      <c r="F486" s="109"/>
      <c r="G486" s="109"/>
      <c r="H486" s="109">
        <f>H487+H493</f>
        <v>0</v>
      </c>
      <c r="I486" s="109"/>
      <c r="J486" s="109"/>
      <c r="K486" s="109"/>
      <c r="L486" s="109"/>
      <c r="M486" s="109"/>
      <c r="N486" s="301"/>
      <c r="O486" s="284"/>
      <c r="P486" s="284"/>
      <c r="Q486" s="284"/>
      <c r="R486" s="284"/>
      <c r="S486" s="284"/>
      <c r="T486" s="284"/>
      <c r="U486" s="284"/>
      <c r="V486" s="284"/>
      <c r="W486" s="284"/>
      <c r="X486" s="284"/>
      <c r="Y486" s="284"/>
      <c r="Z486" s="284"/>
      <c r="AA486" s="284"/>
      <c r="AB486" s="109">
        <f>AB487+AB493</f>
        <v>0</v>
      </c>
      <c r="AC486" s="109">
        <f>AC487+AC493</f>
        <v>0</v>
      </c>
      <c r="AD486" s="109"/>
      <c r="AE486" s="109"/>
      <c r="AF486" s="109">
        <f>AF487+AF493</f>
        <v>0</v>
      </c>
      <c r="AG486" s="109"/>
      <c r="AH486" s="109"/>
      <c r="AI486" s="109">
        <f>AI487+AI493</f>
        <v>0</v>
      </c>
      <c r="AJ486" s="109"/>
      <c r="AK486" s="109"/>
      <c r="AL486" s="109">
        <f>AL487+AL493</f>
        <v>0</v>
      </c>
      <c r="AM486" s="109"/>
      <c r="AN486" s="109"/>
      <c r="AO486" s="109">
        <f>AO487+AO493</f>
        <v>0</v>
      </c>
      <c r="AP486" s="109"/>
      <c r="AQ486" s="109"/>
      <c r="AR486" s="109">
        <f>AR487+AR493</f>
        <v>0</v>
      </c>
      <c r="AS486" s="109"/>
      <c r="AT486" s="109"/>
      <c r="AU486" s="109">
        <f>AU487+AU493</f>
        <v>0</v>
      </c>
      <c r="AV486" s="109"/>
      <c r="AW486" s="109"/>
      <c r="AX486" s="109">
        <f>AX487+AX493</f>
        <v>0</v>
      </c>
      <c r="AY486" s="109"/>
      <c r="AZ486" s="109"/>
      <c r="BA486" s="109">
        <f>BA487+BA493</f>
        <v>0</v>
      </c>
      <c r="BB486" s="109"/>
      <c r="BC486" s="109"/>
      <c r="BD486" s="109">
        <f>BD487+BD493</f>
        <v>0</v>
      </c>
      <c r="BE486" s="109"/>
      <c r="BF486" s="109"/>
      <c r="BG486" s="109">
        <f>BG487+BG493</f>
        <v>0</v>
      </c>
      <c r="BH486" s="109"/>
      <c r="BI486" s="109"/>
      <c r="BJ486" s="109">
        <f>BJ487+BJ493</f>
        <v>0</v>
      </c>
      <c r="BK486" s="109"/>
      <c r="BL486" s="301"/>
      <c r="BM486" s="308"/>
      <c r="BN486" s="309"/>
    </row>
    <row r="487" s="49" customFormat="1" ht="33.95" customHeight="1" outlineLevel="3" spans="2:66">
      <c r="B487" s="112" t="s">
        <v>787</v>
      </c>
      <c r="C487" s="113" t="s">
        <v>1913</v>
      </c>
      <c r="D487" s="49" t="s">
        <v>1914</v>
      </c>
      <c r="E487" s="112"/>
      <c r="F487" s="112"/>
      <c r="G487" s="112"/>
      <c r="H487" s="112">
        <f>SUM(H488:H492)</f>
        <v>0</v>
      </c>
      <c r="I487" s="112"/>
      <c r="J487" s="112"/>
      <c r="K487" s="112"/>
      <c r="L487" s="112"/>
      <c r="M487" s="112"/>
      <c r="N487" s="302"/>
      <c r="O487" s="285"/>
      <c r="P487" s="285"/>
      <c r="Q487" s="285"/>
      <c r="R487" s="285"/>
      <c r="S487" s="285"/>
      <c r="T487" s="285"/>
      <c r="U487" s="285"/>
      <c r="V487" s="285"/>
      <c r="W487" s="285"/>
      <c r="X487" s="285"/>
      <c r="Y487" s="285"/>
      <c r="Z487" s="285"/>
      <c r="AA487" s="285"/>
      <c r="AB487" s="112">
        <f>SUM(AB488:AB492)</f>
        <v>0</v>
      </c>
      <c r="AC487" s="112">
        <f>SUM(AC488:AC492)</f>
        <v>0</v>
      </c>
      <c r="AD487" s="112"/>
      <c r="AE487" s="112"/>
      <c r="AF487" s="112">
        <f>SUM(AF488:AF492)</f>
        <v>0</v>
      </c>
      <c r="AG487" s="112"/>
      <c r="AH487" s="112"/>
      <c r="AI487" s="112">
        <f>SUM(AI488:AI492)</f>
        <v>0</v>
      </c>
      <c r="AJ487" s="112"/>
      <c r="AK487" s="112"/>
      <c r="AL487" s="112">
        <f>SUM(AL488:AL492)</f>
        <v>0</v>
      </c>
      <c r="AM487" s="112"/>
      <c r="AN487" s="112"/>
      <c r="AO487" s="112">
        <f>SUM(AO488:AO492)</f>
        <v>0</v>
      </c>
      <c r="AP487" s="112"/>
      <c r="AQ487" s="112"/>
      <c r="AR487" s="112">
        <f>SUM(AR488:AR492)</f>
        <v>0</v>
      </c>
      <c r="AS487" s="112"/>
      <c r="AT487" s="112"/>
      <c r="AU487" s="112">
        <f>SUM(AU488:AU492)</f>
        <v>0</v>
      </c>
      <c r="AV487" s="112"/>
      <c r="AW487" s="112"/>
      <c r="AX487" s="112">
        <f>SUM(AX488:AX492)</f>
        <v>0</v>
      </c>
      <c r="AY487" s="112"/>
      <c r="AZ487" s="112"/>
      <c r="BA487" s="112">
        <f>SUM(BA488:BA492)</f>
        <v>0</v>
      </c>
      <c r="BB487" s="112"/>
      <c r="BC487" s="112"/>
      <c r="BD487" s="112">
        <f>SUM(BD488:BD492)</f>
        <v>0</v>
      </c>
      <c r="BE487" s="112"/>
      <c r="BF487" s="112"/>
      <c r="BG487" s="112">
        <f>SUM(BG488:BG492)</f>
        <v>0</v>
      </c>
      <c r="BH487" s="112"/>
      <c r="BI487" s="112"/>
      <c r="BJ487" s="112">
        <f>SUM(BJ488:BJ492)</f>
        <v>0</v>
      </c>
      <c r="BK487" s="112"/>
      <c r="BL487" s="302"/>
      <c r="BM487" s="308"/>
      <c r="BN487" s="310"/>
    </row>
    <row r="488" s="115" customFormat="1" ht="33.95" customHeight="1" outlineLevel="5" spans="2:66">
      <c r="B488" s="116" t="s">
        <v>792</v>
      </c>
      <c r="C488" s="117" t="s">
        <v>1915</v>
      </c>
      <c r="D488" s="115" t="s">
        <v>1916</v>
      </c>
      <c r="E488" s="116" t="s">
        <v>1917</v>
      </c>
      <c r="F488" s="116" t="s">
        <v>1618</v>
      </c>
      <c r="G488" s="116" t="s">
        <v>936</v>
      </c>
      <c r="H488" s="116">
        <f>J488*L488</f>
        <v>0</v>
      </c>
      <c r="I488" s="116" t="s">
        <v>1235</v>
      </c>
      <c r="J488" s="295"/>
      <c r="K488" s="116" t="s">
        <v>1389</v>
      </c>
      <c r="L488" s="116">
        <v>49</v>
      </c>
      <c r="M488" s="116" t="s">
        <v>1668</v>
      </c>
      <c r="N488" s="116">
        <f>COUNTA(O488:Z488)</f>
        <v>0</v>
      </c>
      <c r="O488" s="314"/>
      <c r="P488" s="314"/>
      <c r="Q488" s="314"/>
      <c r="R488" s="314"/>
      <c r="S488" s="314"/>
      <c r="T488" s="314"/>
      <c r="U488" s="314"/>
      <c r="V488" s="314"/>
      <c r="W488" s="314"/>
      <c r="X488" s="314"/>
      <c r="Y488" s="314"/>
      <c r="Z488" s="314"/>
      <c r="AA488" s="116"/>
      <c r="AB488" s="116">
        <f>SUM(AC488,AF488,AI488,AL488,AO488,AR488,AU488,AX488,BA488,BD488,BG488,BJ488)</f>
        <v>0</v>
      </c>
      <c r="AC488" s="116">
        <f>IF(O488="√",$J488*$L488/$N488,0)</f>
        <v>0</v>
      </c>
      <c r="AD488" s="116"/>
      <c r="AE488" s="116"/>
      <c r="AF488" s="116">
        <f>IF(P488="√",$J488*$L488/$N488,0)</f>
        <v>0</v>
      </c>
      <c r="AG488" s="116"/>
      <c r="AH488" s="116"/>
      <c r="AI488" s="116">
        <f>IF(Q488="√",$J488*$L488/$N488,0)</f>
        <v>0</v>
      </c>
      <c r="AJ488" s="116"/>
      <c r="AK488" s="116"/>
      <c r="AL488" s="116">
        <f>IF(R488="√",$J488*$L488/$N488,0)</f>
        <v>0</v>
      </c>
      <c r="AM488" s="116"/>
      <c r="AN488" s="116"/>
      <c r="AO488" s="116">
        <f>IF(S488="√",$J488*$L488/$N488,0)</f>
        <v>0</v>
      </c>
      <c r="AP488" s="116"/>
      <c r="AQ488" s="116"/>
      <c r="AR488" s="116">
        <f>IF(T488="√",$J488*$L488/$N488,0)</f>
        <v>0</v>
      </c>
      <c r="AS488" s="116"/>
      <c r="AT488" s="116"/>
      <c r="AU488" s="116">
        <f>IF(U488="√",$J488*$L488/$N488,0)</f>
        <v>0</v>
      </c>
      <c r="AV488" s="116"/>
      <c r="AW488" s="116"/>
      <c r="AX488" s="116">
        <f>IF(V488="√",$J488*$L488/$N488,0)</f>
        <v>0</v>
      </c>
      <c r="AY488" s="116"/>
      <c r="AZ488" s="116"/>
      <c r="BA488" s="116">
        <f>IF(W488="√",$J488*$L488/$N488,0)</f>
        <v>0</v>
      </c>
      <c r="BB488" s="116"/>
      <c r="BC488" s="116"/>
      <c r="BD488" s="116">
        <f>IF(X488="√",$J488*$L488/$N488,0)</f>
        <v>0</v>
      </c>
      <c r="BE488" s="116"/>
      <c r="BF488" s="116"/>
      <c r="BG488" s="116">
        <f>IF(Y488="√",$J488*$L488/$N488,0)</f>
        <v>0</v>
      </c>
      <c r="BH488" s="116"/>
      <c r="BI488" s="116"/>
      <c r="BJ488" s="116">
        <f>IF(Z488="√",$J488*$L488/$N488,0)</f>
        <v>0</v>
      </c>
      <c r="BK488" s="116"/>
      <c r="BL488" s="303"/>
      <c r="BM488" s="308"/>
      <c r="BN488" s="311"/>
    </row>
    <row r="489" s="115" customFormat="1" ht="33.95" customHeight="1" outlineLevel="5" spans="2:66">
      <c r="B489" s="116" t="s">
        <v>792</v>
      </c>
      <c r="C489" s="117" t="s">
        <v>1918</v>
      </c>
      <c r="D489" s="115" t="s">
        <v>1919</v>
      </c>
      <c r="E489" s="116" t="s">
        <v>1920</v>
      </c>
      <c r="F489" s="116" t="s">
        <v>1618</v>
      </c>
      <c r="G489" s="116" t="s">
        <v>936</v>
      </c>
      <c r="H489" s="116">
        <f>J489*L489</f>
        <v>0</v>
      </c>
      <c r="I489" s="116" t="s">
        <v>1235</v>
      </c>
      <c r="J489" s="295"/>
      <c r="K489" s="116" t="s">
        <v>1389</v>
      </c>
      <c r="L489" s="116">
        <v>42</v>
      </c>
      <c r="M489" s="116" t="s">
        <v>1668</v>
      </c>
      <c r="N489" s="116">
        <f>COUNTA(O489:Z489)</f>
        <v>0</v>
      </c>
      <c r="O489" s="295"/>
      <c r="P489" s="295"/>
      <c r="Q489" s="295"/>
      <c r="R489" s="295"/>
      <c r="S489" s="295"/>
      <c r="T489" s="295"/>
      <c r="U489" s="295"/>
      <c r="V489" s="295"/>
      <c r="W489" s="295"/>
      <c r="X489" s="295"/>
      <c r="Y489" s="295"/>
      <c r="Z489" s="295"/>
      <c r="AA489" s="116"/>
      <c r="AB489" s="116">
        <f>SUM(AC489,AF489,AI489,AL489,AO489,AR489,AU489,AX489,BA489,BD489,BG489,BJ489)</f>
        <v>0</v>
      </c>
      <c r="AC489" s="116">
        <f>IF(O489="√",$J489*$L489/$N489,0)</f>
        <v>0</v>
      </c>
      <c r="AD489" s="116"/>
      <c r="AE489" s="116"/>
      <c r="AF489" s="116">
        <f>IF(P489="√",$J489*$L489/$N489,0)</f>
        <v>0</v>
      </c>
      <c r="AG489" s="116"/>
      <c r="AH489" s="116"/>
      <c r="AI489" s="116">
        <f>IF(Q489="√",$J489*$L489/$N489,0)</f>
        <v>0</v>
      </c>
      <c r="AJ489" s="116"/>
      <c r="AK489" s="116"/>
      <c r="AL489" s="116">
        <f>IF(R489="√",$J489*$L489/$N489,0)</f>
        <v>0</v>
      </c>
      <c r="AM489" s="116"/>
      <c r="AN489" s="116"/>
      <c r="AO489" s="116">
        <f>IF(S489="√",$J489*$L489/$N489,0)</f>
        <v>0</v>
      </c>
      <c r="AP489" s="116"/>
      <c r="AQ489" s="116"/>
      <c r="AR489" s="116">
        <f>IF(T489="√",$J489*$L489/$N489,0)</f>
        <v>0</v>
      </c>
      <c r="AS489" s="116"/>
      <c r="AT489" s="116"/>
      <c r="AU489" s="116">
        <f>IF(U489="√",$J489*$L489/$N489,0)</f>
        <v>0</v>
      </c>
      <c r="AV489" s="116"/>
      <c r="AW489" s="116"/>
      <c r="AX489" s="116">
        <f>IF(V489="√",$J489*$L489/$N489,0)</f>
        <v>0</v>
      </c>
      <c r="AY489" s="116"/>
      <c r="AZ489" s="116"/>
      <c r="BA489" s="116">
        <f>IF(W489="√",$J489*$L489/$N489,0)</f>
        <v>0</v>
      </c>
      <c r="BB489" s="116"/>
      <c r="BC489" s="116"/>
      <c r="BD489" s="116">
        <f>IF(X489="√",$J489*$L489/$N489,0)</f>
        <v>0</v>
      </c>
      <c r="BE489" s="116"/>
      <c r="BF489" s="116"/>
      <c r="BG489" s="116">
        <f>IF(Y489="√",$J489*$L489/$N489,0)</f>
        <v>0</v>
      </c>
      <c r="BH489" s="116"/>
      <c r="BI489" s="116"/>
      <c r="BJ489" s="116">
        <f>IF(Z489="√",$J489*$L489/$N489,0)</f>
        <v>0</v>
      </c>
      <c r="BK489" s="116"/>
      <c r="BL489" s="303"/>
      <c r="BM489" s="308"/>
      <c r="BN489" s="311"/>
    </row>
    <row r="490" s="115" customFormat="1" ht="33.95" customHeight="1" outlineLevel="5" spans="2:66">
      <c r="B490" s="116" t="s">
        <v>792</v>
      </c>
      <c r="C490" s="117" t="s">
        <v>1921</v>
      </c>
      <c r="D490" s="115" t="s">
        <v>1922</v>
      </c>
      <c r="E490" s="116" t="s">
        <v>1923</v>
      </c>
      <c r="F490" s="116" t="s">
        <v>1618</v>
      </c>
      <c r="G490" s="116" t="s">
        <v>936</v>
      </c>
      <c r="H490" s="116">
        <f>J490*L490</f>
        <v>0</v>
      </c>
      <c r="I490" s="116" t="s">
        <v>1235</v>
      </c>
      <c r="J490" s="295"/>
      <c r="K490" s="116" t="s">
        <v>1626</v>
      </c>
      <c r="L490" s="116">
        <v>1262</v>
      </c>
      <c r="M490" s="116" t="s">
        <v>1627</v>
      </c>
      <c r="N490" s="116">
        <f>COUNTA(O490:Z490)</f>
        <v>0</v>
      </c>
      <c r="O490" s="295"/>
      <c r="P490" s="295"/>
      <c r="Q490" s="295"/>
      <c r="R490" s="295"/>
      <c r="S490" s="295"/>
      <c r="T490" s="295"/>
      <c r="U490" s="295"/>
      <c r="V490" s="295"/>
      <c r="W490" s="295"/>
      <c r="X490" s="295"/>
      <c r="Y490" s="295"/>
      <c r="Z490" s="295"/>
      <c r="AA490" s="116"/>
      <c r="AB490" s="116">
        <f>SUM(AC490,AF490,AI490,AL490,AO490,AR490,AU490,AX490,BA490,BD490,BG490,BJ490)</f>
        <v>0</v>
      </c>
      <c r="AC490" s="116">
        <f>IF(O490="√",$J490*$L490/$N490,0)</f>
        <v>0</v>
      </c>
      <c r="AD490" s="116"/>
      <c r="AE490" s="116"/>
      <c r="AF490" s="116">
        <f>IF(P490="√",$J490*$L490/$N490,0)</f>
        <v>0</v>
      </c>
      <c r="AG490" s="116"/>
      <c r="AH490" s="116"/>
      <c r="AI490" s="116">
        <f>IF(Q490="√",$J490*$L490/$N490,0)</f>
        <v>0</v>
      </c>
      <c r="AJ490" s="116"/>
      <c r="AK490" s="116"/>
      <c r="AL490" s="116">
        <f>IF(R490="√",$J490*$L490/$N490,0)</f>
        <v>0</v>
      </c>
      <c r="AM490" s="116"/>
      <c r="AN490" s="116"/>
      <c r="AO490" s="116">
        <f>IF(S490="√",$J490*$L490/$N490,0)</f>
        <v>0</v>
      </c>
      <c r="AP490" s="116"/>
      <c r="AQ490" s="116"/>
      <c r="AR490" s="116">
        <f>IF(T490="√",$J490*$L490/$N490,0)</f>
        <v>0</v>
      </c>
      <c r="AS490" s="116"/>
      <c r="AT490" s="116"/>
      <c r="AU490" s="116">
        <f>IF(U490="√",$J490*$L490/$N490,0)</f>
        <v>0</v>
      </c>
      <c r="AV490" s="116"/>
      <c r="AW490" s="116"/>
      <c r="AX490" s="116">
        <f>IF(V490="√",$J490*$L490/$N490,0)</f>
        <v>0</v>
      </c>
      <c r="AY490" s="116"/>
      <c r="AZ490" s="116"/>
      <c r="BA490" s="116">
        <f>IF(W490="√",$J490*$L490/$N490,0)</f>
        <v>0</v>
      </c>
      <c r="BB490" s="116"/>
      <c r="BC490" s="116"/>
      <c r="BD490" s="116">
        <f>IF(X490="√",$J490*$L490/$N490,0)</f>
        <v>0</v>
      </c>
      <c r="BE490" s="116"/>
      <c r="BF490" s="116"/>
      <c r="BG490" s="116">
        <f>IF(Y490="√",$J490*$L490/$N490,0)</f>
        <v>0</v>
      </c>
      <c r="BH490" s="116"/>
      <c r="BI490" s="116"/>
      <c r="BJ490" s="116">
        <f>IF(Z490="√",$J490*$L490/$N490,0)</f>
        <v>0</v>
      </c>
      <c r="BK490" s="116"/>
      <c r="BL490" s="303"/>
      <c r="BM490" s="308"/>
      <c r="BN490" s="311"/>
    </row>
    <row r="491" s="115" customFormat="1" ht="33.95" customHeight="1" outlineLevel="5" spans="2:66">
      <c r="B491" s="116" t="s">
        <v>792</v>
      </c>
      <c r="C491" s="117" t="s">
        <v>1924</v>
      </c>
      <c r="D491" s="115" t="s">
        <v>1925</v>
      </c>
      <c r="E491" s="116" t="s">
        <v>1926</v>
      </c>
      <c r="F491" s="116" t="s">
        <v>1618</v>
      </c>
      <c r="G491" s="116" t="s">
        <v>936</v>
      </c>
      <c r="H491" s="116">
        <f>J491*L491</f>
        <v>0</v>
      </c>
      <c r="I491" s="116" t="s">
        <v>1235</v>
      </c>
      <c r="J491" s="295"/>
      <c r="K491" s="116" t="s">
        <v>1389</v>
      </c>
      <c r="L491" s="116">
        <v>200</v>
      </c>
      <c r="M491" s="116" t="s">
        <v>1668</v>
      </c>
      <c r="N491" s="116">
        <f>COUNTA(O491:Z491)</f>
        <v>0</v>
      </c>
      <c r="O491" s="295"/>
      <c r="P491" s="295"/>
      <c r="Q491" s="295"/>
      <c r="R491" s="295"/>
      <c r="S491" s="295"/>
      <c r="T491" s="295"/>
      <c r="U491" s="295"/>
      <c r="V491" s="295"/>
      <c r="W491" s="295"/>
      <c r="X491" s="295"/>
      <c r="Y491" s="295"/>
      <c r="Z491" s="295"/>
      <c r="AA491" s="116"/>
      <c r="AB491" s="116">
        <f>SUM(AC491,AF491,AI491,AL491,AO491,AR491,AU491,AX491,BA491,BD491,BG491,BJ491)</f>
        <v>0</v>
      </c>
      <c r="AC491" s="116">
        <f>IF(O491="√",$J491*$L491/$N491,0)</f>
        <v>0</v>
      </c>
      <c r="AD491" s="116"/>
      <c r="AE491" s="116"/>
      <c r="AF491" s="116">
        <f>IF(P491="√",$J491*$L491/$N491,0)</f>
        <v>0</v>
      </c>
      <c r="AG491" s="116"/>
      <c r="AH491" s="116"/>
      <c r="AI491" s="116">
        <f>IF(Q491="√",$J491*$L491/$N491,0)</f>
        <v>0</v>
      </c>
      <c r="AJ491" s="116"/>
      <c r="AK491" s="116"/>
      <c r="AL491" s="116">
        <f>IF(R491="√",$J491*$L491/$N491,0)</f>
        <v>0</v>
      </c>
      <c r="AM491" s="116"/>
      <c r="AN491" s="116"/>
      <c r="AO491" s="116">
        <f>IF(S491="√",$J491*$L491/$N491,0)</f>
        <v>0</v>
      </c>
      <c r="AP491" s="116"/>
      <c r="AQ491" s="116"/>
      <c r="AR491" s="116">
        <f>IF(T491="√",$J491*$L491/$N491,0)</f>
        <v>0</v>
      </c>
      <c r="AS491" s="116"/>
      <c r="AT491" s="116"/>
      <c r="AU491" s="116">
        <f>IF(U491="√",$J491*$L491/$N491,0)</f>
        <v>0</v>
      </c>
      <c r="AV491" s="116"/>
      <c r="AW491" s="116"/>
      <c r="AX491" s="116">
        <f>IF(V491="√",$J491*$L491/$N491,0)</f>
        <v>0</v>
      </c>
      <c r="AY491" s="116"/>
      <c r="AZ491" s="116"/>
      <c r="BA491" s="116">
        <f>IF(W491="√",$J491*$L491/$N491,0)</f>
        <v>0</v>
      </c>
      <c r="BB491" s="116"/>
      <c r="BC491" s="116"/>
      <c r="BD491" s="116">
        <f>IF(X491="√",$J491*$L491/$N491,0)</f>
        <v>0</v>
      </c>
      <c r="BE491" s="116"/>
      <c r="BF491" s="116"/>
      <c r="BG491" s="116">
        <f>IF(Y491="√",$J491*$L491/$N491,0)</f>
        <v>0</v>
      </c>
      <c r="BH491" s="116"/>
      <c r="BI491" s="116"/>
      <c r="BJ491" s="116">
        <f>IF(Z491="√",$J491*$L491/$N491,0)</f>
        <v>0</v>
      </c>
      <c r="BK491" s="116"/>
      <c r="BL491" s="303"/>
      <c r="BM491" s="308"/>
      <c r="BN491" s="311"/>
    </row>
    <row r="492" s="115" customFormat="1" ht="33.95" customHeight="1" outlineLevel="5" spans="2:66">
      <c r="B492" s="116" t="s">
        <v>792</v>
      </c>
      <c r="C492" s="117" t="s">
        <v>1927</v>
      </c>
      <c r="D492" s="115" t="s">
        <v>1928</v>
      </c>
      <c r="E492" s="116"/>
      <c r="F492" s="116" t="s">
        <v>1618</v>
      </c>
      <c r="G492" s="116" t="s">
        <v>936</v>
      </c>
      <c r="H492" s="116">
        <f>J492*L492</f>
        <v>0</v>
      </c>
      <c r="I492" s="116" t="s">
        <v>1235</v>
      </c>
      <c r="J492" s="295"/>
      <c r="K492" s="116" t="s">
        <v>1389</v>
      </c>
      <c r="L492" s="116">
        <v>30</v>
      </c>
      <c r="M492" s="116" t="s">
        <v>1668</v>
      </c>
      <c r="N492" s="116">
        <f>COUNTA(O492:Z492)</f>
        <v>0</v>
      </c>
      <c r="O492" s="313"/>
      <c r="P492" s="313"/>
      <c r="Q492" s="313"/>
      <c r="R492" s="313"/>
      <c r="S492" s="313"/>
      <c r="T492" s="313"/>
      <c r="U492" s="313"/>
      <c r="V492" s="313"/>
      <c r="W492" s="313"/>
      <c r="X492" s="313"/>
      <c r="Y492" s="313"/>
      <c r="Z492" s="313"/>
      <c r="AA492" s="116"/>
      <c r="AB492" s="116">
        <f>SUM(AC492,AF492,AI492,AL492,AO492,AR492,AU492,AX492,BA492,BD492,BG492,BJ492)</f>
        <v>0</v>
      </c>
      <c r="AC492" s="116">
        <f>IF(O492="√",$J492*$L492/$N492,0)</f>
        <v>0</v>
      </c>
      <c r="AD492" s="116"/>
      <c r="AE492" s="116"/>
      <c r="AF492" s="116">
        <f>IF(P492="√",$J492*$L492/$N492,0)</f>
        <v>0</v>
      </c>
      <c r="AG492" s="116"/>
      <c r="AH492" s="116"/>
      <c r="AI492" s="116">
        <f>IF(Q492="√",$J492*$L492/$N492,0)</f>
        <v>0</v>
      </c>
      <c r="AJ492" s="116"/>
      <c r="AK492" s="116"/>
      <c r="AL492" s="116">
        <f>IF(R492="√",$J492*$L492/$N492,0)</f>
        <v>0</v>
      </c>
      <c r="AM492" s="116"/>
      <c r="AN492" s="116"/>
      <c r="AO492" s="116">
        <f>IF(S492="√",$J492*$L492/$N492,0)</f>
        <v>0</v>
      </c>
      <c r="AP492" s="116"/>
      <c r="AQ492" s="116"/>
      <c r="AR492" s="116">
        <f>IF(T492="√",$J492*$L492/$N492,0)</f>
        <v>0</v>
      </c>
      <c r="AS492" s="116"/>
      <c r="AT492" s="116"/>
      <c r="AU492" s="116">
        <f>IF(U492="√",$J492*$L492/$N492,0)</f>
        <v>0</v>
      </c>
      <c r="AV492" s="116"/>
      <c r="AW492" s="116"/>
      <c r="AX492" s="116">
        <f>IF(V492="√",$J492*$L492/$N492,0)</f>
        <v>0</v>
      </c>
      <c r="AY492" s="116"/>
      <c r="AZ492" s="116"/>
      <c r="BA492" s="116">
        <f>IF(W492="√",$J492*$L492/$N492,0)</f>
        <v>0</v>
      </c>
      <c r="BB492" s="116"/>
      <c r="BC492" s="116"/>
      <c r="BD492" s="116">
        <f>IF(X492="√",$J492*$L492/$N492,0)</f>
        <v>0</v>
      </c>
      <c r="BE492" s="116"/>
      <c r="BF492" s="116"/>
      <c r="BG492" s="116">
        <f>IF(Y492="√",$J492*$L492/$N492,0)</f>
        <v>0</v>
      </c>
      <c r="BH492" s="116"/>
      <c r="BI492" s="116"/>
      <c r="BJ492" s="116">
        <f>IF(Z492="√",$J492*$L492/$N492,0)</f>
        <v>0</v>
      </c>
      <c r="BK492" s="116"/>
      <c r="BL492" s="303"/>
      <c r="BM492" s="308"/>
      <c r="BN492" s="311"/>
    </row>
    <row r="493" s="49" customFormat="1" ht="33.95" customHeight="1" outlineLevel="3" spans="2:66">
      <c r="B493" s="112" t="s">
        <v>787</v>
      </c>
      <c r="C493" s="113" t="s">
        <v>1929</v>
      </c>
      <c r="D493" s="49" t="s">
        <v>1930</v>
      </c>
      <c r="E493" s="112"/>
      <c r="F493" s="112"/>
      <c r="G493" s="112"/>
      <c r="H493" s="112">
        <f>SUM(H494:H501)</f>
        <v>0</v>
      </c>
      <c r="I493" s="112"/>
      <c r="J493" s="112"/>
      <c r="K493" s="112"/>
      <c r="L493" s="112"/>
      <c r="M493" s="112"/>
      <c r="N493" s="302"/>
      <c r="O493" s="285"/>
      <c r="P493" s="285"/>
      <c r="Q493" s="285"/>
      <c r="R493" s="285"/>
      <c r="S493" s="285"/>
      <c r="T493" s="285"/>
      <c r="U493" s="285"/>
      <c r="V493" s="285"/>
      <c r="W493" s="285"/>
      <c r="X493" s="285"/>
      <c r="Y493" s="285"/>
      <c r="Z493" s="285"/>
      <c r="AA493" s="285"/>
      <c r="AB493" s="112">
        <f>SUM(AB494:AB501)</f>
        <v>0</v>
      </c>
      <c r="AC493" s="112">
        <f>SUM(AC494:AC501)</f>
        <v>0</v>
      </c>
      <c r="AD493" s="112"/>
      <c r="AE493" s="112"/>
      <c r="AF493" s="112">
        <f>SUM(AF494:AF501)</f>
        <v>0</v>
      </c>
      <c r="AG493" s="112"/>
      <c r="AH493" s="112"/>
      <c r="AI493" s="112">
        <f>SUM(AI494:AI501)</f>
        <v>0</v>
      </c>
      <c r="AJ493" s="112"/>
      <c r="AK493" s="112"/>
      <c r="AL493" s="112">
        <f>SUM(AL494:AL501)</f>
        <v>0</v>
      </c>
      <c r="AM493" s="112"/>
      <c r="AN493" s="112"/>
      <c r="AO493" s="112">
        <f>SUM(AO494:AO501)</f>
        <v>0</v>
      </c>
      <c r="AP493" s="112"/>
      <c r="AQ493" s="112"/>
      <c r="AR493" s="112">
        <f>SUM(AR494:AR501)</f>
        <v>0</v>
      </c>
      <c r="AS493" s="112"/>
      <c r="AT493" s="112"/>
      <c r="AU493" s="112">
        <f>SUM(AU494:AU501)</f>
        <v>0</v>
      </c>
      <c r="AV493" s="112"/>
      <c r="AW493" s="112"/>
      <c r="AX493" s="112">
        <f>SUM(AX494:AX501)</f>
        <v>0</v>
      </c>
      <c r="AY493" s="112"/>
      <c r="AZ493" s="112"/>
      <c r="BA493" s="112">
        <f>SUM(BA494:BA501)</f>
        <v>0</v>
      </c>
      <c r="BB493" s="112"/>
      <c r="BC493" s="112"/>
      <c r="BD493" s="112">
        <f>SUM(BD494:BD501)</f>
        <v>0</v>
      </c>
      <c r="BE493" s="112"/>
      <c r="BF493" s="112"/>
      <c r="BG493" s="112">
        <f>SUM(BG494:BG501)</f>
        <v>0</v>
      </c>
      <c r="BH493" s="112"/>
      <c r="BI493" s="112"/>
      <c r="BJ493" s="112">
        <f>SUM(BJ494:BJ501)</f>
        <v>0</v>
      </c>
      <c r="BK493" s="112"/>
      <c r="BL493" s="302"/>
      <c r="BM493" s="308"/>
      <c r="BN493" s="310"/>
    </row>
    <row r="494" s="115" customFormat="1" ht="33.95" customHeight="1" outlineLevel="5" spans="2:66">
      <c r="B494" s="116" t="s">
        <v>792</v>
      </c>
      <c r="C494" s="117" t="s">
        <v>1931</v>
      </c>
      <c r="D494" s="115" t="s">
        <v>1932</v>
      </c>
      <c r="E494" s="116"/>
      <c r="F494" s="116" t="s">
        <v>1618</v>
      </c>
      <c r="G494" s="116" t="s">
        <v>936</v>
      </c>
      <c r="H494" s="116">
        <f t="shared" ref="H494:H501" si="517">J494*L494</f>
        <v>0</v>
      </c>
      <c r="I494" s="116" t="s">
        <v>1235</v>
      </c>
      <c r="J494" s="295"/>
      <c r="K494" s="116" t="s">
        <v>1389</v>
      </c>
      <c r="L494" s="116">
        <v>22</v>
      </c>
      <c r="M494" s="116" t="s">
        <v>1668</v>
      </c>
      <c r="N494" s="116">
        <f t="shared" ref="N494:N501" si="518">COUNTA(O494:Z494)</f>
        <v>0</v>
      </c>
      <c r="O494" s="314"/>
      <c r="P494" s="314"/>
      <c r="Q494" s="314"/>
      <c r="R494" s="314"/>
      <c r="S494" s="314"/>
      <c r="T494" s="314"/>
      <c r="U494" s="314"/>
      <c r="V494" s="314"/>
      <c r="W494" s="314"/>
      <c r="X494" s="314"/>
      <c r="Y494" s="314"/>
      <c r="Z494" s="314"/>
      <c r="AA494" s="116"/>
      <c r="AB494" s="116">
        <f t="shared" ref="AB494:AB501" si="519">SUM(AC494,AF494,AI494,AL494,AO494,AR494,AU494,AX494,BA494,BD494,BG494,BJ494)</f>
        <v>0</v>
      </c>
      <c r="AC494" s="116">
        <f t="shared" ref="AC494:AC501" si="520">IF(O494="√",$J494*$L494/$N494,0)</f>
        <v>0</v>
      </c>
      <c r="AD494" s="116"/>
      <c r="AE494" s="116"/>
      <c r="AF494" s="116">
        <f t="shared" ref="AF494:AF501" si="521">IF(P494="√",$J494*$L494/$N494,0)</f>
        <v>0</v>
      </c>
      <c r="AG494" s="116"/>
      <c r="AH494" s="116"/>
      <c r="AI494" s="116">
        <f t="shared" ref="AI494:AI501" si="522">IF(Q494="√",$J494*$L494/$N494,0)</f>
        <v>0</v>
      </c>
      <c r="AJ494" s="116"/>
      <c r="AK494" s="116"/>
      <c r="AL494" s="116">
        <f t="shared" ref="AL494:AL501" si="523">IF(R494="√",$J494*$L494/$N494,0)</f>
        <v>0</v>
      </c>
      <c r="AM494" s="116"/>
      <c r="AN494" s="116"/>
      <c r="AO494" s="116">
        <f t="shared" ref="AO494:AO501" si="524">IF(S494="√",$J494*$L494/$N494,0)</f>
        <v>0</v>
      </c>
      <c r="AP494" s="116"/>
      <c r="AQ494" s="116"/>
      <c r="AR494" s="116">
        <f t="shared" ref="AR494:AR501" si="525">IF(T494="√",$J494*$L494/$N494,0)</f>
        <v>0</v>
      </c>
      <c r="AS494" s="116"/>
      <c r="AT494" s="116"/>
      <c r="AU494" s="116">
        <f t="shared" ref="AU494:AU501" si="526">IF(U494="√",$J494*$L494/$N494,0)</f>
        <v>0</v>
      </c>
      <c r="AV494" s="116"/>
      <c r="AW494" s="116"/>
      <c r="AX494" s="116">
        <f t="shared" ref="AX494:AX501" si="527">IF(V494="√",$J494*$L494/$N494,0)</f>
        <v>0</v>
      </c>
      <c r="AY494" s="116"/>
      <c r="AZ494" s="116"/>
      <c r="BA494" s="116">
        <f t="shared" ref="BA494:BA501" si="528">IF(W494="√",$J494*$L494/$N494,0)</f>
        <v>0</v>
      </c>
      <c r="BB494" s="116"/>
      <c r="BC494" s="116"/>
      <c r="BD494" s="116">
        <f t="shared" ref="BD494:BD501" si="529">IF(X494="√",$J494*$L494/$N494,0)</f>
        <v>0</v>
      </c>
      <c r="BE494" s="116"/>
      <c r="BF494" s="116"/>
      <c r="BG494" s="116">
        <f t="shared" ref="BG494:BG501" si="530">IF(Y494="√",$J494*$L494/$N494,0)</f>
        <v>0</v>
      </c>
      <c r="BH494" s="116"/>
      <c r="BI494" s="116"/>
      <c r="BJ494" s="116">
        <f t="shared" ref="BJ494:BJ501" si="531">IF(Z494="√",$J494*$L494/$N494,0)</f>
        <v>0</v>
      </c>
      <c r="BK494" s="116"/>
      <c r="BL494" s="303"/>
      <c r="BM494" s="308"/>
      <c r="BN494" s="311"/>
    </row>
    <row r="495" s="115" customFormat="1" ht="33.95" customHeight="1" outlineLevel="5" spans="2:66">
      <c r="B495" s="116" t="s">
        <v>792</v>
      </c>
      <c r="C495" s="117" t="s">
        <v>1933</v>
      </c>
      <c r="D495" s="115" t="s">
        <v>1934</v>
      </c>
      <c r="E495" s="116" t="s">
        <v>1935</v>
      </c>
      <c r="F495" s="116" t="s">
        <v>1618</v>
      </c>
      <c r="G495" s="116" t="s">
        <v>936</v>
      </c>
      <c r="H495" s="116">
        <f t="shared" si="517"/>
        <v>0</v>
      </c>
      <c r="I495" s="116" t="s">
        <v>1235</v>
      </c>
      <c r="J495" s="295"/>
      <c r="K495" s="116" t="s">
        <v>1389</v>
      </c>
      <c r="L495" s="116">
        <v>25</v>
      </c>
      <c r="M495" s="116" t="s">
        <v>1668</v>
      </c>
      <c r="N495" s="116">
        <f t="shared" si="518"/>
        <v>0</v>
      </c>
      <c r="O495" s="295"/>
      <c r="P495" s="295"/>
      <c r="Q495" s="295"/>
      <c r="R495" s="295"/>
      <c r="S495" s="295"/>
      <c r="T495" s="295"/>
      <c r="U495" s="295"/>
      <c r="V495" s="295"/>
      <c r="W495" s="295"/>
      <c r="X495" s="295"/>
      <c r="Y495" s="295"/>
      <c r="Z495" s="295"/>
      <c r="AA495" s="116"/>
      <c r="AB495" s="116">
        <f t="shared" si="519"/>
        <v>0</v>
      </c>
      <c r="AC495" s="116">
        <f t="shared" si="520"/>
        <v>0</v>
      </c>
      <c r="AD495" s="116"/>
      <c r="AE495" s="116"/>
      <c r="AF495" s="116">
        <f t="shared" si="521"/>
        <v>0</v>
      </c>
      <c r="AG495" s="116"/>
      <c r="AH495" s="116"/>
      <c r="AI495" s="116">
        <f t="shared" si="522"/>
        <v>0</v>
      </c>
      <c r="AJ495" s="116"/>
      <c r="AK495" s="116"/>
      <c r="AL495" s="116">
        <f t="shared" si="523"/>
        <v>0</v>
      </c>
      <c r="AM495" s="116"/>
      <c r="AN495" s="116"/>
      <c r="AO495" s="116">
        <f t="shared" si="524"/>
        <v>0</v>
      </c>
      <c r="AP495" s="116"/>
      <c r="AQ495" s="116"/>
      <c r="AR495" s="116">
        <f t="shared" si="525"/>
        <v>0</v>
      </c>
      <c r="AS495" s="116"/>
      <c r="AT495" s="116"/>
      <c r="AU495" s="116">
        <f t="shared" si="526"/>
        <v>0</v>
      </c>
      <c r="AV495" s="116"/>
      <c r="AW495" s="116"/>
      <c r="AX495" s="116">
        <f t="shared" si="527"/>
        <v>0</v>
      </c>
      <c r="AY495" s="116"/>
      <c r="AZ495" s="116"/>
      <c r="BA495" s="116">
        <f t="shared" si="528"/>
        <v>0</v>
      </c>
      <c r="BB495" s="116"/>
      <c r="BC495" s="116"/>
      <c r="BD495" s="116">
        <f t="shared" si="529"/>
        <v>0</v>
      </c>
      <c r="BE495" s="116"/>
      <c r="BF495" s="116"/>
      <c r="BG495" s="116">
        <f t="shared" si="530"/>
        <v>0</v>
      </c>
      <c r="BH495" s="116"/>
      <c r="BI495" s="116"/>
      <c r="BJ495" s="116">
        <f t="shared" si="531"/>
        <v>0</v>
      </c>
      <c r="BK495" s="116"/>
      <c r="BL495" s="303"/>
      <c r="BM495" s="308"/>
      <c r="BN495" s="311"/>
    </row>
    <row r="496" s="115" customFormat="1" ht="33.95" customHeight="1" outlineLevel="5" spans="2:66">
      <c r="B496" s="116" t="s">
        <v>792</v>
      </c>
      <c r="C496" s="117" t="s">
        <v>1936</v>
      </c>
      <c r="D496" s="115" t="s">
        <v>1937</v>
      </c>
      <c r="E496" s="116"/>
      <c r="F496" s="116" t="s">
        <v>1618</v>
      </c>
      <c r="G496" s="116" t="s">
        <v>936</v>
      </c>
      <c r="H496" s="116">
        <f t="shared" si="517"/>
        <v>0</v>
      </c>
      <c r="I496" s="116" t="s">
        <v>1235</v>
      </c>
      <c r="J496" s="295"/>
      <c r="K496" s="116" t="s">
        <v>1389</v>
      </c>
      <c r="L496" s="116">
        <v>16</v>
      </c>
      <c r="M496" s="116" t="s">
        <v>1668</v>
      </c>
      <c r="N496" s="116">
        <f t="shared" si="518"/>
        <v>0</v>
      </c>
      <c r="O496" s="295"/>
      <c r="P496" s="295"/>
      <c r="Q496" s="295"/>
      <c r="R496" s="295"/>
      <c r="S496" s="295"/>
      <c r="T496" s="295"/>
      <c r="U496" s="295"/>
      <c r="V496" s="295"/>
      <c r="W496" s="295"/>
      <c r="X496" s="295"/>
      <c r="Y496" s="295"/>
      <c r="Z496" s="295"/>
      <c r="AA496" s="116"/>
      <c r="AB496" s="116">
        <f t="shared" si="519"/>
        <v>0</v>
      </c>
      <c r="AC496" s="116">
        <f t="shared" si="520"/>
        <v>0</v>
      </c>
      <c r="AD496" s="116"/>
      <c r="AE496" s="116"/>
      <c r="AF496" s="116">
        <f t="shared" si="521"/>
        <v>0</v>
      </c>
      <c r="AG496" s="116"/>
      <c r="AH496" s="116"/>
      <c r="AI496" s="116">
        <f t="shared" si="522"/>
        <v>0</v>
      </c>
      <c r="AJ496" s="116"/>
      <c r="AK496" s="116"/>
      <c r="AL496" s="116">
        <f t="shared" si="523"/>
        <v>0</v>
      </c>
      <c r="AM496" s="116"/>
      <c r="AN496" s="116"/>
      <c r="AO496" s="116">
        <f t="shared" si="524"/>
        <v>0</v>
      </c>
      <c r="AP496" s="116"/>
      <c r="AQ496" s="116"/>
      <c r="AR496" s="116">
        <f t="shared" si="525"/>
        <v>0</v>
      </c>
      <c r="AS496" s="116"/>
      <c r="AT496" s="116"/>
      <c r="AU496" s="116">
        <f t="shared" si="526"/>
        <v>0</v>
      </c>
      <c r="AV496" s="116"/>
      <c r="AW496" s="116"/>
      <c r="AX496" s="116">
        <f t="shared" si="527"/>
        <v>0</v>
      </c>
      <c r="AY496" s="116"/>
      <c r="AZ496" s="116"/>
      <c r="BA496" s="116">
        <f t="shared" si="528"/>
        <v>0</v>
      </c>
      <c r="BB496" s="116"/>
      <c r="BC496" s="116"/>
      <c r="BD496" s="116">
        <f t="shared" si="529"/>
        <v>0</v>
      </c>
      <c r="BE496" s="116"/>
      <c r="BF496" s="116"/>
      <c r="BG496" s="116">
        <f t="shared" si="530"/>
        <v>0</v>
      </c>
      <c r="BH496" s="116"/>
      <c r="BI496" s="116"/>
      <c r="BJ496" s="116">
        <f t="shared" si="531"/>
        <v>0</v>
      </c>
      <c r="BK496" s="116"/>
      <c r="BL496" s="303"/>
      <c r="BM496" s="308"/>
      <c r="BN496" s="311"/>
    </row>
    <row r="497" s="115" customFormat="1" ht="33.95" customHeight="1" outlineLevel="5" spans="2:66">
      <c r="B497" s="116" t="s">
        <v>792</v>
      </c>
      <c r="C497" s="117" t="s">
        <v>1938</v>
      </c>
      <c r="D497" s="115" t="s">
        <v>1939</v>
      </c>
      <c r="E497" s="116"/>
      <c r="F497" s="116" t="s">
        <v>1618</v>
      </c>
      <c r="G497" s="116" t="s">
        <v>936</v>
      </c>
      <c r="H497" s="116">
        <f t="shared" si="517"/>
        <v>0</v>
      </c>
      <c r="I497" s="116" t="s">
        <v>1235</v>
      </c>
      <c r="J497" s="295"/>
      <c r="K497" s="116" t="s">
        <v>1626</v>
      </c>
      <c r="L497" s="116">
        <v>277</v>
      </c>
      <c r="M497" s="116" t="s">
        <v>1627</v>
      </c>
      <c r="N497" s="116">
        <f t="shared" si="518"/>
        <v>0</v>
      </c>
      <c r="O497" s="295"/>
      <c r="P497" s="295"/>
      <c r="Q497" s="295"/>
      <c r="R497" s="295"/>
      <c r="S497" s="295"/>
      <c r="T497" s="295"/>
      <c r="U497" s="295"/>
      <c r="V497" s="295"/>
      <c r="W497" s="295"/>
      <c r="X497" s="295"/>
      <c r="Y497" s="295"/>
      <c r="Z497" s="295"/>
      <c r="AA497" s="116"/>
      <c r="AB497" s="116">
        <f t="shared" si="519"/>
        <v>0</v>
      </c>
      <c r="AC497" s="116">
        <f t="shared" si="520"/>
        <v>0</v>
      </c>
      <c r="AD497" s="116"/>
      <c r="AE497" s="116"/>
      <c r="AF497" s="116">
        <f t="shared" si="521"/>
        <v>0</v>
      </c>
      <c r="AG497" s="116"/>
      <c r="AH497" s="116"/>
      <c r="AI497" s="116">
        <f t="shared" si="522"/>
        <v>0</v>
      </c>
      <c r="AJ497" s="116"/>
      <c r="AK497" s="116"/>
      <c r="AL497" s="116">
        <f t="shared" si="523"/>
        <v>0</v>
      </c>
      <c r="AM497" s="116"/>
      <c r="AN497" s="116"/>
      <c r="AO497" s="116">
        <f t="shared" si="524"/>
        <v>0</v>
      </c>
      <c r="AP497" s="116"/>
      <c r="AQ497" s="116"/>
      <c r="AR497" s="116">
        <f t="shared" si="525"/>
        <v>0</v>
      </c>
      <c r="AS497" s="116"/>
      <c r="AT497" s="116"/>
      <c r="AU497" s="116">
        <f t="shared" si="526"/>
        <v>0</v>
      </c>
      <c r="AV497" s="116"/>
      <c r="AW497" s="116"/>
      <c r="AX497" s="116">
        <f t="shared" si="527"/>
        <v>0</v>
      </c>
      <c r="AY497" s="116"/>
      <c r="AZ497" s="116"/>
      <c r="BA497" s="116">
        <f t="shared" si="528"/>
        <v>0</v>
      </c>
      <c r="BB497" s="116"/>
      <c r="BC497" s="116"/>
      <c r="BD497" s="116">
        <f t="shared" si="529"/>
        <v>0</v>
      </c>
      <c r="BE497" s="116"/>
      <c r="BF497" s="116"/>
      <c r="BG497" s="116">
        <f t="shared" si="530"/>
        <v>0</v>
      </c>
      <c r="BH497" s="116"/>
      <c r="BI497" s="116"/>
      <c r="BJ497" s="116">
        <f t="shared" si="531"/>
        <v>0</v>
      </c>
      <c r="BK497" s="116"/>
      <c r="BL497" s="303"/>
      <c r="BM497" s="308"/>
      <c r="BN497" s="311"/>
    </row>
    <row r="498" s="115" customFormat="1" ht="33.95" customHeight="1" outlineLevel="5" spans="2:66">
      <c r="B498" s="116" t="s">
        <v>792</v>
      </c>
      <c r="C498" s="117" t="s">
        <v>1940</v>
      </c>
      <c r="D498" s="115" t="s">
        <v>1941</v>
      </c>
      <c r="E498" s="116"/>
      <c r="F498" s="116" t="s">
        <v>1618</v>
      </c>
      <c r="G498" s="116" t="s">
        <v>936</v>
      </c>
      <c r="H498" s="116">
        <f t="shared" si="517"/>
        <v>0</v>
      </c>
      <c r="I498" s="116" t="s">
        <v>1235</v>
      </c>
      <c r="J498" s="295"/>
      <c r="K498" s="116" t="s">
        <v>1942</v>
      </c>
      <c r="L498" s="116">
        <v>21</v>
      </c>
      <c r="M498" s="116" t="s">
        <v>1943</v>
      </c>
      <c r="N498" s="116">
        <f t="shared" si="518"/>
        <v>0</v>
      </c>
      <c r="O498" s="295"/>
      <c r="P498" s="295"/>
      <c r="Q498" s="295"/>
      <c r="R498" s="295"/>
      <c r="S498" s="295"/>
      <c r="T498" s="295"/>
      <c r="U498" s="295"/>
      <c r="V498" s="295"/>
      <c r="W498" s="295"/>
      <c r="X498" s="295"/>
      <c r="Y498" s="295"/>
      <c r="Z498" s="295"/>
      <c r="AA498" s="116"/>
      <c r="AB498" s="116">
        <f t="shared" si="519"/>
        <v>0</v>
      </c>
      <c r="AC498" s="116">
        <f t="shared" si="520"/>
        <v>0</v>
      </c>
      <c r="AD498" s="116"/>
      <c r="AE498" s="116"/>
      <c r="AF498" s="116">
        <f t="shared" si="521"/>
        <v>0</v>
      </c>
      <c r="AG498" s="116"/>
      <c r="AH498" s="116"/>
      <c r="AI498" s="116">
        <f t="shared" si="522"/>
        <v>0</v>
      </c>
      <c r="AJ498" s="116"/>
      <c r="AK498" s="116"/>
      <c r="AL498" s="116">
        <f t="shared" si="523"/>
        <v>0</v>
      </c>
      <c r="AM498" s="116"/>
      <c r="AN498" s="116"/>
      <c r="AO498" s="116">
        <f t="shared" si="524"/>
        <v>0</v>
      </c>
      <c r="AP498" s="116"/>
      <c r="AQ498" s="116"/>
      <c r="AR498" s="116">
        <f t="shared" si="525"/>
        <v>0</v>
      </c>
      <c r="AS498" s="116"/>
      <c r="AT498" s="116"/>
      <c r="AU498" s="116">
        <f t="shared" si="526"/>
        <v>0</v>
      </c>
      <c r="AV498" s="116"/>
      <c r="AW498" s="116"/>
      <c r="AX498" s="116">
        <f t="shared" si="527"/>
        <v>0</v>
      </c>
      <c r="AY498" s="116"/>
      <c r="AZ498" s="116"/>
      <c r="BA498" s="116">
        <f t="shared" si="528"/>
        <v>0</v>
      </c>
      <c r="BB498" s="116"/>
      <c r="BC498" s="116"/>
      <c r="BD498" s="116">
        <f t="shared" si="529"/>
        <v>0</v>
      </c>
      <c r="BE498" s="116"/>
      <c r="BF498" s="116"/>
      <c r="BG498" s="116">
        <f t="shared" si="530"/>
        <v>0</v>
      </c>
      <c r="BH498" s="116"/>
      <c r="BI498" s="116"/>
      <c r="BJ498" s="116">
        <f t="shared" si="531"/>
        <v>0</v>
      </c>
      <c r="BK498" s="116"/>
      <c r="BL498" s="303"/>
      <c r="BM498" s="308"/>
      <c r="BN498" s="311"/>
    </row>
    <row r="499" s="115" customFormat="1" ht="33.95" customHeight="1" outlineLevel="5" spans="2:66">
      <c r="B499" s="116" t="s">
        <v>792</v>
      </c>
      <c r="C499" s="117" t="s">
        <v>1944</v>
      </c>
      <c r="D499" s="115" t="s">
        <v>1945</v>
      </c>
      <c r="E499" s="116" t="s">
        <v>1946</v>
      </c>
      <c r="F499" s="116" t="s">
        <v>1618</v>
      </c>
      <c r="G499" s="116" t="s">
        <v>936</v>
      </c>
      <c r="H499" s="116">
        <f t="shared" si="517"/>
        <v>0</v>
      </c>
      <c r="I499" s="116" t="s">
        <v>1235</v>
      </c>
      <c r="J499" s="295"/>
      <c r="K499" s="116" t="s">
        <v>1747</v>
      </c>
      <c r="L499" s="116">
        <v>375</v>
      </c>
      <c r="M499" s="116" t="s">
        <v>1748</v>
      </c>
      <c r="N499" s="116">
        <f t="shared" si="518"/>
        <v>0</v>
      </c>
      <c r="O499" s="295"/>
      <c r="P499" s="295"/>
      <c r="Q499" s="295"/>
      <c r="R499" s="295"/>
      <c r="S499" s="295"/>
      <c r="T499" s="295"/>
      <c r="U499" s="295"/>
      <c r="V499" s="295"/>
      <c r="W499" s="295"/>
      <c r="X499" s="295"/>
      <c r="Y499" s="295"/>
      <c r="Z499" s="295"/>
      <c r="AA499" s="116"/>
      <c r="AB499" s="116">
        <f t="shared" si="519"/>
        <v>0</v>
      </c>
      <c r="AC499" s="116">
        <f t="shared" si="520"/>
        <v>0</v>
      </c>
      <c r="AD499" s="116"/>
      <c r="AE499" s="116"/>
      <c r="AF499" s="116">
        <f t="shared" si="521"/>
        <v>0</v>
      </c>
      <c r="AG499" s="116"/>
      <c r="AH499" s="116"/>
      <c r="AI499" s="116">
        <f t="shared" si="522"/>
        <v>0</v>
      </c>
      <c r="AJ499" s="116"/>
      <c r="AK499" s="116"/>
      <c r="AL499" s="116">
        <f t="shared" si="523"/>
        <v>0</v>
      </c>
      <c r="AM499" s="116"/>
      <c r="AN499" s="116"/>
      <c r="AO499" s="116">
        <f t="shared" si="524"/>
        <v>0</v>
      </c>
      <c r="AP499" s="116"/>
      <c r="AQ499" s="116"/>
      <c r="AR499" s="116">
        <f t="shared" si="525"/>
        <v>0</v>
      </c>
      <c r="AS499" s="116"/>
      <c r="AT499" s="116"/>
      <c r="AU499" s="116">
        <f t="shared" si="526"/>
        <v>0</v>
      </c>
      <c r="AV499" s="116"/>
      <c r="AW499" s="116"/>
      <c r="AX499" s="116">
        <f t="shared" si="527"/>
        <v>0</v>
      </c>
      <c r="AY499" s="116"/>
      <c r="AZ499" s="116"/>
      <c r="BA499" s="116">
        <f t="shared" si="528"/>
        <v>0</v>
      </c>
      <c r="BB499" s="116"/>
      <c r="BC499" s="116"/>
      <c r="BD499" s="116">
        <f t="shared" si="529"/>
        <v>0</v>
      </c>
      <c r="BE499" s="116"/>
      <c r="BF499" s="116"/>
      <c r="BG499" s="116">
        <f t="shared" si="530"/>
        <v>0</v>
      </c>
      <c r="BH499" s="116"/>
      <c r="BI499" s="116"/>
      <c r="BJ499" s="116">
        <f t="shared" si="531"/>
        <v>0</v>
      </c>
      <c r="BK499" s="116"/>
      <c r="BL499" s="303"/>
      <c r="BM499" s="308"/>
      <c r="BN499" s="311"/>
    </row>
    <row r="500" s="115" customFormat="1" ht="33.95" customHeight="1" outlineLevel="5" spans="2:66">
      <c r="B500" s="116" t="s">
        <v>792</v>
      </c>
      <c r="C500" s="117" t="s">
        <v>1947</v>
      </c>
      <c r="D500" s="115" t="s">
        <v>1948</v>
      </c>
      <c r="E500" s="116" t="s">
        <v>1949</v>
      </c>
      <c r="F500" s="116" t="s">
        <v>1618</v>
      </c>
      <c r="G500" s="116" t="s">
        <v>936</v>
      </c>
      <c r="H500" s="116">
        <f t="shared" si="517"/>
        <v>0</v>
      </c>
      <c r="I500" s="116" t="s">
        <v>1235</v>
      </c>
      <c r="J500" s="295"/>
      <c r="K500" s="116" t="s">
        <v>1747</v>
      </c>
      <c r="L500" s="116">
        <v>95</v>
      </c>
      <c r="M500" s="116" t="s">
        <v>1748</v>
      </c>
      <c r="N500" s="116">
        <f t="shared" si="518"/>
        <v>0</v>
      </c>
      <c r="O500" s="295"/>
      <c r="P500" s="295"/>
      <c r="Q500" s="295"/>
      <c r="R500" s="295"/>
      <c r="S500" s="295"/>
      <c r="T500" s="295"/>
      <c r="U500" s="295"/>
      <c r="V500" s="295"/>
      <c r="W500" s="295"/>
      <c r="X500" s="295"/>
      <c r="Y500" s="295"/>
      <c r="Z500" s="295"/>
      <c r="AA500" s="116"/>
      <c r="AB500" s="116">
        <f t="shared" si="519"/>
        <v>0</v>
      </c>
      <c r="AC500" s="116">
        <f t="shared" si="520"/>
        <v>0</v>
      </c>
      <c r="AD500" s="116"/>
      <c r="AE500" s="116"/>
      <c r="AF500" s="116">
        <f t="shared" si="521"/>
        <v>0</v>
      </c>
      <c r="AG500" s="116"/>
      <c r="AH500" s="116"/>
      <c r="AI500" s="116">
        <f t="shared" si="522"/>
        <v>0</v>
      </c>
      <c r="AJ500" s="116"/>
      <c r="AK500" s="116"/>
      <c r="AL500" s="116">
        <f t="shared" si="523"/>
        <v>0</v>
      </c>
      <c r="AM500" s="116"/>
      <c r="AN500" s="116"/>
      <c r="AO500" s="116">
        <f t="shared" si="524"/>
        <v>0</v>
      </c>
      <c r="AP500" s="116"/>
      <c r="AQ500" s="116"/>
      <c r="AR500" s="116">
        <f t="shared" si="525"/>
        <v>0</v>
      </c>
      <c r="AS500" s="116"/>
      <c r="AT500" s="116"/>
      <c r="AU500" s="116">
        <f t="shared" si="526"/>
        <v>0</v>
      </c>
      <c r="AV500" s="116"/>
      <c r="AW500" s="116"/>
      <c r="AX500" s="116">
        <f t="shared" si="527"/>
        <v>0</v>
      </c>
      <c r="AY500" s="116"/>
      <c r="AZ500" s="116"/>
      <c r="BA500" s="116">
        <f t="shared" si="528"/>
        <v>0</v>
      </c>
      <c r="BB500" s="116"/>
      <c r="BC500" s="116"/>
      <c r="BD500" s="116">
        <f t="shared" si="529"/>
        <v>0</v>
      </c>
      <c r="BE500" s="116"/>
      <c r="BF500" s="116"/>
      <c r="BG500" s="116">
        <f t="shared" si="530"/>
        <v>0</v>
      </c>
      <c r="BH500" s="116"/>
      <c r="BI500" s="116"/>
      <c r="BJ500" s="116">
        <f t="shared" si="531"/>
        <v>0</v>
      </c>
      <c r="BK500" s="116"/>
      <c r="BL500" s="303"/>
      <c r="BM500" s="308"/>
      <c r="BN500" s="311"/>
    </row>
    <row r="501" s="115" customFormat="1" ht="33.95" customHeight="1" outlineLevel="5" spans="2:66">
      <c r="B501" s="116" t="s">
        <v>792</v>
      </c>
      <c r="C501" s="117" t="s">
        <v>1950</v>
      </c>
      <c r="D501" s="115" t="s">
        <v>1951</v>
      </c>
      <c r="E501" s="116"/>
      <c r="F501" s="116" t="s">
        <v>1618</v>
      </c>
      <c r="G501" s="116" t="s">
        <v>936</v>
      </c>
      <c r="H501" s="116">
        <f t="shared" si="517"/>
        <v>0</v>
      </c>
      <c r="I501" s="116" t="s">
        <v>1235</v>
      </c>
      <c r="J501" s="295"/>
      <c r="K501" s="116" t="s">
        <v>1626</v>
      </c>
      <c r="L501" s="116">
        <v>2350</v>
      </c>
      <c r="M501" s="116" t="s">
        <v>1627</v>
      </c>
      <c r="N501" s="116">
        <f t="shared" si="518"/>
        <v>0</v>
      </c>
      <c r="O501" s="313"/>
      <c r="P501" s="313"/>
      <c r="Q501" s="313"/>
      <c r="R501" s="313"/>
      <c r="S501" s="313"/>
      <c r="T501" s="313"/>
      <c r="U501" s="313"/>
      <c r="V501" s="313"/>
      <c r="W501" s="313"/>
      <c r="X501" s="313"/>
      <c r="Y501" s="313"/>
      <c r="Z501" s="313"/>
      <c r="AA501" s="116"/>
      <c r="AB501" s="116">
        <f t="shared" si="519"/>
        <v>0</v>
      </c>
      <c r="AC501" s="116">
        <f t="shared" si="520"/>
        <v>0</v>
      </c>
      <c r="AD501" s="116"/>
      <c r="AE501" s="116"/>
      <c r="AF501" s="116">
        <f t="shared" si="521"/>
        <v>0</v>
      </c>
      <c r="AG501" s="116"/>
      <c r="AH501" s="116"/>
      <c r="AI501" s="116">
        <f t="shared" si="522"/>
        <v>0</v>
      </c>
      <c r="AJ501" s="116"/>
      <c r="AK501" s="116"/>
      <c r="AL501" s="116">
        <f t="shared" si="523"/>
        <v>0</v>
      </c>
      <c r="AM501" s="116"/>
      <c r="AN501" s="116"/>
      <c r="AO501" s="116">
        <f t="shared" si="524"/>
        <v>0</v>
      </c>
      <c r="AP501" s="116"/>
      <c r="AQ501" s="116"/>
      <c r="AR501" s="116">
        <f t="shared" si="525"/>
        <v>0</v>
      </c>
      <c r="AS501" s="116"/>
      <c r="AT501" s="116"/>
      <c r="AU501" s="116">
        <f t="shared" si="526"/>
        <v>0</v>
      </c>
      <c r="AV501" s="116"/>
      <c r="AW501" s="116"/>
      <c r="AX501" s="116">
        <f t="shared" si="527"/>
        <v>0</v>
      </c>
      <c r="AY501" s="116"/>
      <c r="AZ501" s="116"/>
      <c r="BA501" s="116">
        <f t="shared" si="528"/>
        <v>0</v>
      </c>
      <c r="BB501" s="116"/>
      <c r="BC501" s="116"/>
      <c r="BD501" s="116">
        <f t="shared" si="529"/>
        <v>0</v>
      </c>
      <c r="BE501" s="116"/>
      <c r="BF501" s="116"/>
      <c r="BG501" s="116">
        <f t="shared" si="530"/>
        <v>0</v>
      </c>
      <c r="BH501" s="116"/>
      <c r="BI501" s="116"/>
      <c r="BJ501" s="116">
        <f t="shared" si="531"/>
        <v>0</v>
      </c>
      <c r="BK501" s="116"/>
      <c r="BL501" s="303"/>
      <c r="BM501" s="308"/>
      <c r="BN501" s="311"/>
    </row>
    <row r="502" s="22" customFormat="1" ht="33.95" customHeight="1" outlineLevel="2" spans="2:66">
      <c r="B502" s="109" t="s">
        <v>787</v>
      </c>
      <c r="C502" s="110" t="s">
        <v>1952</v>
      </c>
      <c r="D502" s="22" t="s">
        <v>1953</v>
      </c>
      <c r="E502" s="109"/>
      <c r="F502" s="109"/>
      <c r="G502" s="109"/>
      <c r="H502" s="109">
        <f>H503+H512+H520</f>
        <v>0</v>
      </c>
      <c r="I502" s="109"/>
      <c r="J502" s="109"/>
      <c r="K502" s="109"/>
      <c r="L502" s="109"/>
      <c r="M502" s="109"/>
      <c r="N502" s="301"/>
      <c r="O502" s="284"/>
      <c r="P502" s="284"/>
      <c r="Q502" s="284"/>
      <c r="R502" s="284"/>
      <c r="S502" s="284"/>
      <c r="T502" s="284"/>
      <c r="U502" s="284"/>
      <c r="V502" s="284"/>
      <c r="W502" s="284"/>
      <c r="X502" s="284"/>
      <c r="Y502" s="284"/>
      <c r="Z502" s="284"/>
      <c r="AA502" s="284"/>
      <c r="AB502" s="109">
        <f>AB503+AB512+AB520</f>
        <v>0</v>
      </c>
      <c r="AC502" s="109">
        <f>AC503+AC512+AC520</f>
        <v>0</v>
      </c>
      <c r="AD502" s="109"/>
      <c r="AE502" s="109"/>
      <c r="AF502" s="109">
        <f>AF503+AF512+AF520</f>
        <v>0</v>
      </c>
      <c r="AG502" s="109"/>
      <c r="AH502" s="109"/>
      <c r="AI502" s="109">
        <f>AI503+AI512+AI520</f>
        <v>0</v>
      </c>
      <c r="AJ502" s="109"/>
      <c r="AK502" s="109"/>
      <c r="AL502" s="109">
        <f>AL503+AL512+AL520</f>
        <v>0</v>
      </c>
      <c r="AM502" s="109"/>
      <c r="AN502" s="109"/>
      <c r="AO502" s="109">
        <f>AO503+AO512+AO520</f>
        <v>0</v>
      </c>
      <c r="AP502" s="109"/>
      <c r="AQ502" s="109"/>
      <c r="AR502" s="109">
        <f>AR503+AR512+AR520</f>
        <v>0</v>
      </c>
      <c r="AS502" s="109"/>
      <c r="AT502" s="109"/>
      <c r="AU502" s="109">
        <f>AU503+AU512+AU520</f>
        <v>0</v>
      </c>
      <c r="AV502" s="109"/>
      <c r="AW502" s="109"/>
      <c r="AX502" s="109">
        <f>AX503+AX512+AX520</f>
        <v>0</v>
      </c>
      <c r="AY502" s="109"/>
      <c r="AZ502" s="109"/>
      <c r="BA502" s="109">
        <f>BA503+BA512+BA520</f>
        <v>0</v>
      </c>
      <c r="BB502" s="109"/>
      <c r="BC502" s="109"/>
      <c r="BD502" s="109">
        <f>BD503+BD512+BD520</f>
        <v>0</v>
      </c>
      <c r="BE502" s="109"/>
      <c r="BF502" s="109"/>
      <c r="BG502" s="109">
        <f>BG503+BG512+BG520</f>
        <v>0</v>
      </c>
      <c r="BH502" s="109"/>
      <c r="BI502" s="109"/>
      <c r="BJ502" s="109">
        <f>BJ503+BJ512+BJ520</f>
        <v>0</v>
      </c>
      <c r="BK502" s="109"/>
      <c r="BL502" s="301"/>
      <c r="BM502" s="308"/>
      <c r="BN502" s="309"/>
    </row>
    <row r="503" s="49" customFormat="1" ht="33.95" customHeight="1" outlineLevel="3" spans="2:66">
      <c r="B503" s="112" t="s">
        <v>787</v>
      </c>
      <c r="C503" s="113" t="s">
        <v>1954</v>
      </c>
      <c r="D503" s="49" t="s">
        <v>1955</v>
      </c>
      <c r="E503" s="112"/>
      <c r="F503" s="112"/>
      <c r="G503" s="112"/>
      <c r="H503" s="112">
        <f>SUM(H504:H511)</f>
        <v>0</v>
      </c>
      <c r="I503" s="112"/>
      <c r="J503" s="112"/>
      <c r="K503" s="112"/>
      <c r="L503" s="112"/>
      <c r="M503" s="112"/>
      <c r="N503" s="302"/>
      <c r="O503" s="285"/>
      <c r="P503" s="285"/>
      <c r="Q503" s="285"/>
      <c r="R503" s="285"/>
      <c r="S503" s="285"/>
      <c r="T503" s="285"/>
      <c r="U503" s="285"/>
      <c r="V503" s="285"/>
      <c r="W503" s="285"/>
      <c r="X503" s="285"/>
      <c r="Y503" s="285"/>
      <c r="Z503" s="285"/>
      <c r="AA503" s="285"/>
      <c r="AB503" s="112">
        <f>SUM(AB504:AB511)</f>
        <v>0</v>
      </c>
      <c r="AC503" s="112">
        <f>SUM(AC504:AC511)</f>
        <v>0</v>
      </c>
      <c r="AD503" s="112"/>
      <c r="AE503" s="112"/>
      <c r="AF503" s="112">
        <f>SUM(AF504:AF511)</f>
        <v>0</v>
      </c>
      <c r="AG503" s="112"/>
      <c r="AH503" s="112"/>
      <c r="AI503" s="112">
        <f>SUM(AI504:AI511)</f>
        <v>0</v>
      </c>
      <c r="AJ503" s="112"/>
      <c r="AK503" s="112"/>
      <c r="AL503" s="112">
        <f>SUM(AL504:AL511)</f>
        <v>0</v>
      </c>
      <c r="AM503" s="112"/>
      <c r="AN503" s="112"/>
      <c r="AO503" s="112">
        <f>SUM(AO504:AO511)</f>
        <v>0</v>
      </c>
      <c r="AP503" s="112"/>
      <c r="AQ503" s="112"/>
      <c r="AR503" s="112">
        <f>SUM(AR504:AR511)</f>
        <v>0</v>
      </c>
      <c r="AS503" s="112"/>
      <c r="AT503" s="112"/>
      <c r="AU503" s="112">
        <f>SUM(AU504:AU511)</f>
        <v>0</v>
      </c>
      <c r="AV503" s="112"/>
      <c r="AW503" s="112"/>
      <c r="AX503" s="112">
        <f>SUM(AX504:AX511)</f>
        <v>0</v>
      </c>
      <c r="AY503" s="112"/>
      <c r="AZ503" s="112"/>
      <c r="BA503" s="112">
        <f>SUM(BA504:BA511)</f>
        <v>0</v>
      </c>
      <c r="BB503" s="112"/>
      <c r="BC503" s="112"/>
      <c r="BD503" s="112">
        <f>SUM(BD504:BD511)</f>
        <v>0</v>
      </c>
      <c r="BE503" s="112"/>
      <c r="BF503" s="112"/>
      <c r="BG503" s="112">
        <f>SUM(BG504:BG511)</f>
        <v>0</v>
      </c>
      <c r="BH503" s="112"/>
      <c r="BI503" s="112"/>
      <c r="BJ503" s="112">
        <f>SUM(BJ504:BJ511)</f>
        <v>0</v>
      </c>
      <c r="BK503" s="112"/>
      <c r="BL503" s="302"/>
      <c r="BM503" s="308"/>
      <c r="BN503" s="310"/>
    </row>
    <row r="504" s="115" customFormat="1" ht="33.95" customHeight="1" outlineLevel="5" spans="2:66">
      <c r="B504" s="116" t="s">
        <v>792</v>
      </c>
      <c r="C504" s="117" t="s">
        <v>1956</v>
      </c>
      <c r="D504" s="115" t="s">
        <v>1957</v>
      </c>
      <c r="E504" s="116" t="s">
        <v>1958</v>
      </c>
      <c r="F504" s="116" t="s">
        <v>1618</v>
      </c>
      <c r="G504" s="116" t="s">
        <v>936</v>
      </c>
      <c r="H504" s="116">
        <f t="shared" ref="H504:H511" si="532">J504*L504</f>
        <v>0</v>
      </c>
      <c r="I504" s="116" t="s">
        <v>1235</v>
      </c>
      <c r="J504" s="295"/>
      <c r="K504" s="116" t="s">
        <v>1389</v>
      </c>
      <c r="L504" s="116">
        <v>513</v>
      </c>
      <c r="M504" s="116" t="s">
        <v>1668</v>
      </c>
      <c r="N504" s="116">
        <f t="shared" ref="N504:N511" si="533">COUNTA(O504:Z504)</f>
        <v>0</v>
      </c>
      <c r="O504" s="314"/>
      <c r="P504" s="314"/>
      <c r="Q504" s="314"/>
      <c r="R504" s="314"/>
      <c r="S504" s="314"/>
      <c r="T504" s="314"/>
      <c r="U504" s="314"/>
      <c r="V504" s="314"/>
      <c r="W504" s="314"/>
      <c r="X504" s="314"/>
      <c r="Y504" s="314"/>
      <c r="Z504" s="314"/>
      <c r="AA504" s="116"/>
      <c r="AB504" s="116">
        <f t="shared" ref="AB504:AB511" si="534">SUM(AC504,AF504,AI504,AL504,AO504,AR504,AU504,AX504,BA504,BD504,BG504,BJ504)</f>
        <v>0</v>
      </c>
      <c r="AC504" s="116">
        <f t="shared" ref="AC504:AC511" si="535">IF(O504="√",$J504*$L504/$N504,0)</f>
        <v>0</v>
      </c>
      <c r="AD504" s="116"/>
      <c r="AE504" s="116"/>
      <c r="AF504" s="116">
        <f t="shared" ref="AF504:AF511" si="536">IF(P504="√",$J504*$L504/$N504,0)</f>
        <v>0</v>
      </c>
      <c r="AG504" s="116"/>
      <c r="AH504" s="116"/>
      <c r="AI504" s="116">
        <f t="shared" ref="AI504:AI511" si="537">IF(Q504="√",$J504*$L504/$N504,0)</f>
        <v>0</v>
      </c>
      <c r="AJ504" s="116"/>
      <c r="AK504" s="116"/>
      <c r="AL504" s="116">
        <f t="shared" ref="AL504:AL511" si="538">IF(R504="√",$J504*$L504/$N504,0)</f>
        <v>0</v>
      </c>
      <c r="AM504" s="116"/>
      <c r="AN504" s="116"/>
      <c r="AO504" s="116">
        <f t="shared" ref="AO504:AO511" si="539">IF(S504="√",$J504*$L504/$N504,0)</f>
        <v>0</v>
      </c>
      <c r="AP504" s="116"/>
      <c r="AQ504" s="116"/>
      <c r="AR504" s="116">
        <f t="shared" ref="AR504:AR511" si="540">IF(T504="√",$J504*$L504/$N504,0)</f>
        <v>0</v>
      </c>
      <c r="AS504" s="116"/>
      <c r="AT504" s="116"/>
      <c r="AU504" s="116">
        <f t="shared" ref="AU504:AU511" si="541">IF(U504="√",$J504*$L504/$N504,0)</f>
        <v>0</v>
      </c>
      <c r="AV504" s="116"/>
      <c r="AW504" s="116"/>
      <c r="AX504" s="116">
        <f t="shared" ref="AX504:AX511" si="542">IF(V504="√",$J504*$L504/$N504,0)</f>
        <v>0</v>
      </c>
      <c r="AY504" s="116"/>
      <c r="AZ504" s="116"/>
      <c r="BA504" s="116">
        <f t="shared" ref="BA504:BA511" si="543">IF(W504="√",$J504*$L504/$N504,0)</f>
        <v>0</v>
      </c>
      <c r="BB504" s="116"/>
      <c r="BC504" s="116"/>
      <c r="BD504" s="116">
        <f t="shared" ref="BD504:BD511" si="544">IF(X504="√",$J504*$L504/$N504,0)</f>
        <v>0</v>
      </c>
      <c r="BE504" s="116"/>
      <c r="BF504" s="116"/>
      <c r="BG504" s="116">
        <f t="shared" ref="BG504:BG511" si="545">IF(Y504="√",$J504*$L504/$N504,0)</f>
        <v>0</v>
      </c>
      <c r="BH504" s="116"/>
      <c r="BI504" s="116"/>
      <c r="BJ504" s="116">
        <f t="shared" ref="BJ504:BJ511" si="546">IF(Z504="√",$J504*$L504/$N504,0)</f>
        <v>0</v>
      </c>
      <c r="BK504" s="116"/>
      <c r="BL504" s="303"/>
      <c r="BM504" s="308"/>
      <c r="BN504" s="311"/>
    </row>
    <row r="505" s="115" customFormat="1" ht="33.95" customHeight="1" outlineLevel="5" spans="2:66">
      <c r="B505" s="116" t="s">
        <v>792</v>
      </c>
      <c r="C505" s="117" t="s">
        <v>1959</v>
      </c>
      <c r="D505" s="115" t="s">
        <v>1960</v>
      </c>
      <c r="E505" s="116" t="s">
        <v>1961</v>
      </c>
      <c r="F505" s="116" t="s">
        <v>1618</v>
      </c>
      <c r="G505" s="116" t="s">
        <v>936</v>
      </c>
      <c r="H505" s="116">
        <f t="shared" si="532"/>
        <v>0</v>
      </c>
      <c r="I505" s="116" t="s">
        <v>1235</v>
      </c>
      <c r="J505" s="295"/>
      <c r="K505" s="116" t="s">
        <v>1389</v>
      </c>
      <c r="L505" s="116">
        <v>2500</v>
      </c>
      <c r="M505" s="116" t="s">
        <v>1668</v>
      </c>
      <c r="N505" s="116">
        <f t="shared" si="533"/>
        <v>0</v>
      </c>
      <c r="O505" s="295"/>
      <c r="P505" s="295"/>
      <c r="Q505" s="295"/>
      <c r="R505" s="295"/>
      <c r="S505" s="295"/>
      <c r="T505" s="295"/>
      <c r="U505" s="295"/>
      <c r="V505" s="295"/>
      <c r="W505" s="295"/>
      <c r="X505" s="295"/>
      <c r="Y505" s="295"/>
      <c r="Z505" s="295"/>
      <c r="AA505" s="116"/>
      <c r="AB505" s="116">
        <f t="shared" si="534"/>
        <v>0</v>
      </c>
      <c r="AC505" s="116">
        <f t="shared" si="535"/>
        <v>0</v>
      </c>
      <c r="AD505" s="116"/>
      <c r="AE505" s="116"/>
      <c r="AF505" s="116">
        <f t="shared" si="536"/>
        <v>0</v>
      </c>
      <c r="AG505" s="116"/>
      <c r="AH505" s="116"/>
      <c r="AI505" s="116">
        <f t="shared" si="537"/>
        <v>0</v>
      </c>
      <c r="AJ505" s="116"/>
      <c r="AK505" s="116"/>
      <c r="AL505" s="116">
        <f t="shared" si="538"/>
        <v>0</v>
      </c>
      <c r="AM505" s="116"/>
      <c r="AN505" s="116"/>
      <c r="AO505" s="116">
        <f t="shared" si="539"/>
        <v>0</v>
      </c>
      <c r="AP505" s="116"/>
      <c r="AQ505" s="116"/>
      <c r="AR505" s="116">
        <f t="shared" si="540"/>
        <v>0</v>
      </c>
      <c r="AS505" s="116"/>
      <c r="AT505" s="116"/>
      <c r="AU505" s="116">
        <f t="shared" si="541"/>
        <v>0</v>
      </c>
      <c r="AV505" s="116"/>
      <c r="AW505" s="116"/>
      <c r="AX505" s="116">
        <f t="shared" si="542"/>
        <v>0</v>
      </c>
      <c r="AY505" s="116"/>
      <c r="AZ505" s="116"/>
      <c r="BA505" s="116">
        <f t="shared" si="543"/>
        <v>0</v>
      </c>
      <c r="BB505" s="116"/>
      <c r="BC505" s="116"/>
      <c r="BD505" s="116">
        <f t="shared" si="544"/>
        <v>0</v>
      </c>
      <c r="BE505" s="116"/>
      <c r="BF505" s="116"/>
      <c r="BG505" s="116">
        <f t="shared" si="545"/>
        <v>0</v>
      </c>
      <c r="BH505" s="116"/>
      <c r="BI505" s="116"/>
      <c r="BJ505" s="116">
        <f t="shared" si="546"/>
        <v>0</v>
      </c>
      <c r="BK505" s="116"/>
      <c r="BL505" s="303"/>
      <c r="BM505" s="308"/>
      <c r="BN505" s="311"/>
    </row>
    <row r="506" s="115" customFormat="1" ht="33.95" customHeight="1" outlineLevel="5" spans="2:66">
      <c r="B506" s="116" t="s">
        <v>792</v>
      </c>
      <c r="C506" s="117" t="s">
        <v>1962</v>
      </c>
      <c r="D506" s="115" t="s">
        <v>1963</v>
      </c>
      <c r="E506" s="116" t="s">
        <v>1964</v>
      </c>
      <c r="F506" s="116" t="s">
        <v>1618</v>
      </c>
      <c r="G506" s="116" t="s">
        <v>936</v>
      </c>
      <c r="H506" s="116">
        <f t="shared" si="532"/>
        <v>0</v>
      </c>
      <c r="I506" s="116" t="s">
        <v>1235</v>
      </c>
      <c r="J506" s="295"/>
      <c r="K506" s="116" t="s">
        <v>1143</v>
      </c>
      <c r="L506" s="116">
        <v>2315</v>
      </c>
      <c r="M506" s="116" t="s">
        <v>1763</v>
      </c>
      <c r="N506" s="116">
        <f t="shared" si="533"/>
        <v>0</v>
      </c>
      <c r="O506" s="295"/>
      <c r="P506" s="295"/>
      <c r="Q506" s="295"/>
      <c r="R506" s="295"/>
      <c r="S506" s="295"/>
      <c r="T506" s="295"/>
      <c r="U506" s="295"/>
      <c r="V506" s="295"/>
      <c r="W506" s="295"/>
      <c r="X506" s="295"/>
      <c r="Y506" s="295"/>
      <c r="Z506" s="295"/>
      <c r="AA506" s="116"/>
      <c r="AB506" s="116">
        <f t="shared" si="534"/>
        <v>0</v>
      </c>
      <c r="AC506" s="116">
        <f t="shared" si="535"/>
        <v>0</v>
      </c>
      <c r="AD506" s="116"/>
      <c r="AE506" s="116"/>
      <c r="AF506" s="116">
        <f t="shared" si="536"/>
        <v>0</v>
      </c>
      <c r="AG506" s="116"/>
      <c r="AH506" s="116"/>
      <c r="AI506" s="116">
        <f t="shared" si="537"/>
        <v>0</v>
      </c>
      <c r="AJ506" s="116"/>
      <c r="AK506" s="116"/>
      <c r="AL506" s="116">
        <f t="shared" si="538"/>
        <v>0</v>
      </c>
      <c r="AM506" s="116"/>
      <c r="AN506" s="116"/>
      <c r="AO506" s="116">
        <f t="shared" si="539"/>
        <v>0</v>
      </c>
      <c r="AP506" s="116"/>
      <c r="AQ506" s="116"/>
      <c r="AR506" s="116">
        <f t="shared" si="540"/>
        <v>0</v>
      </c>
      <c r="AS506" s="116"/>
      <c r="AT506" s="116"/>
      <c r="AU506" s="116">
        <f t="shared" si="541"/>
        <v>0</v>
      </c>
      <c r="AV506" s="116"/>
      <c r="AW506" s="116"/>
      <c r="AX506" s="116">
        <f t="shared" si="542"/>
        <v>0</v>
      </c>
      <c r="AY506" s="116"/>
      <c r="AZ506" s="116"/>
      <c r="BA506" s="116">
        <f t="shared" si="543"/>
        <v>0</v>
      </c>
      <c r="BB506" s="116"/>
      <c r="BC506" s="116"/>
      <c r="BD506" s="116">
        <f t="shared" si="544"/>
        <v>0</v>
      </c>
      <c r="BE506" s="116"/>
      <c r="BF506" s="116"/>
      <c r="BG506" s="116">
        <f t="shared" si="545"/>
        <v>0</v>
      </c>
      <c r="BH506" s="116"/>
      <c r="BI506" s="116"/>
      <c r="BJ506" s="116">
        <f t="shared" si="546"/>
        <v>0</v>
      </c>
      <c r="BK506" s="116"/>
      <c r="BL506" s="303"/>
      <c r="BM506" s="308"/>
      <c r="BN506" s="311"/>
    </row>
    <row r="507" s="115" customFormat="1" ht="33.95" customHeight="1" outlineLevel="5" spans="2:66">
      <c r="B507" s="116" t="s">
        <v>792</v>
      </c>
      <c r="C507" s="117" t="s">
        <v>1965</v>
      </c>
      <c r="D507" s="115" t="s">
        <v>1966</v>
      </c>
      <c r="E507" s="116" t="s">
        <v>1967</v>
      </c>
      <c r="F507" s="116" t="s">
        <v>1618</v>
      </c>
      <c r="G507" s="116" t="s">
        <v>936</v>
      </c>
      <c r="H507" s="116">
        <f t="shared" si="532"/>
        <v>0</v>
      </c>
      <c r="I507" s="116" t="s">
        <v>1235</v>
      </c>
      <c r="J507" s="295"/>
      <c r="K507" s="116" t="s">
        <v>1389</v>
      </c>
      <c r="L507" s="116">
        <v>360</v>
      </c>
      <c r="M507" s="116" t="s">
        <v>1668</v>
      </c>
      <c r="N507" s="116">
        <f t="shared" si="533"/>
        <v>0</v>
      </c>
      <c r="O507" s="295"/>
      <c r="P507" s="295"/>
      <c r="Q507" s="295"/>
      <c r="R507" s="295"/>
      <c r="S507" s="295"/>
      <c r="T507" s="295"/>
      <c r="U507" s="295"/>
      <c r="V507" s="295"/>
      <c r="W507" s="295"/>
      <c r="X507" s="295"/>
      <c r="Y507" s="295"/>
      <c r="Z507" s="295"/>
      <c r="AA507" s="116"/>
      <c r="AB507" s="116">
        <f t="shared" si="534"/>
        <v>0</v>
      </c>
      <c r="AC507" s="116">
        <f t="shared" si="535"/>
        <v>0</v>
      </c>
      <c r="AD507" s="116"/>
      <c r="AE507" s="116"/>
      <c r="AF507" s="116">
        <f t="shared" si="536"/>
        <v>0</v>
      </c>
      <c r="AG507" s="116"/>
      <c r="AH507" s="116"/>
      <c r="AI507" s="116">
        <f t="shared" si="537"/>
        <v>0</v>
      </c>
      <c r="AJ507" s="116"/>
      <c r="AK507" s="116"/>
      <c r="AL507" s="116">
        <f t="shared" si="538"/>
        <v>0</v>
      </c>
      <c r="AM507" s="116"/>
      <c r="AN507" s="116"/>
      <c r="AO507" s="116">
        <f t="shared" si="539"/>
        <v>0</v>
      </c>
      <c r="AP507" s="116"/>
      <c r="AQ507" s="116"/>
      <c r="AR507" s="116">
        <f t="shared" si="540"/>
        <v>0</v>
      </c>
      <c r="AS507" s="116"/>
      <c r="AT507" s="116"/>
      <c r="AU507" s="116">
        <f t="shared" si="541"/>
        <v>0</v>
      </c>
      <c r="AV507" s="116"/>
      <c r="AW507" s="116"/>
      <c r="AX507" s="116">
        <f t="shared" si="542"/>
        <v>0</v>
      </c>
      <c r="AY507" s="116"/>
      <c r="AZ507" s="116"/>
      <c r="BA507" s="116">
        <f t="shared" si="543"/>
        <v>0</v>
      </c>
      <c r="BB507" s="116"/>
      <c r="BC507" s="116"/>
      <c r="BD507" s="116">
        <f t="shared" si="544"/>
        <v>0</v>
      </c>
      <c r="BE507" s="116"/>
      <c r="BF507" s="116"/>
      <c r="BG507" s="116">
        <f t="shared" si="545"/>
        <v>0</v>
      </c>
      <c r="BH507" s="116"/>
      <c r="BI507" s="116"/>
      <c r="BJ507" s="116">
        <f t="shared" si="546"/>
        <v>0</v>
      </c>
      <c r="BK507" s="116"/>
      <c r="BL507" s="303"/>
      <c r="BM507" s="308"/>
      <c r="BN507" s="311"/>
    </row>
    <row r="508" s="115" customFormat="1" ht="33.95" customHeight="1" outlineLevel="5" spans="2:66">
      <c r="B508" s="116" t="s">
        <v>792</v>
      </c>
      <c r="C508" s="117" t="s">
        <v>1968</v>
      </c>
      <c r="D508" s="115" t="s">
        <v>1969</v>
      </c>
      <c r="E508" s="116"/>
      <c r="F508" s="116" t="s">
        <v>1618</v>
      </c>
      <c r="G508" s="116" t="s">
        <v>936</v>
      </c>
      <c r="H508" s="116">
        <f t="shared" si="532"/>
        <v>0</v>
      </c>
      <c r="I508" s="116" t="s">
        <v>1235</v>
      </c>
      <c r="J508" s="295"/>
      <c r="K508" s="116" t="s">
        <v>1389</v>
      </c>
      <c r="L508" s="116">
        <v>300</v>
      </c>
      <c r="M508" s="116" t="s">
        <v>1668</v>
      </c>
      <c r="N508" s="116">
        <f t="shared" si="533"/>
        <v>0</v>
      </c>
      <c r="O508" s="295"/>
      <c r="P508" s="295"/>
      <c r="Q508" s="295"/>
      <c r="R508" s="295"/>
      <c r="S508" s="295"/>
      <c r="T508" s="295"/>
      <c r="U508" s="295"/>
      <c r="V508" s="295"/>
      <c r="W508" s="295"/>
      <c r="X508" s="295"/>
      <c r="Y508" s="295"/>
      <c r="Z508" s="295"/>
      <c r="AA508" s="116"/>
      <c r="AB508" s="116">
        <f t="shared" si="534"/>
        <v>0</v>
      </c>
      <c r="AC508" s="116">
        <f t="shared" si="535"/>
        <v>0</v>
      </c>
      <c r="AD508" s="116"/>
      <c r="AE508" s="116"/>
      <c r="AF508" s="116">
        <f t="shared" si="536"/>
        <v>0</v>
      </c>
      <c r="AG508" s="116"/>
      <c r="AH508" s="116"/>
      <c r="AI508" s="116">
        <f t="shared" si="537"/>
        <v>0</v>
      </c>
      <c r="AJ508" s="116"/>
      <c r="AK508" s="116"/>
      <c r="AL508" s="116">
        <f t="shared" si="538"/>
        <v>0</v>
      </c>
      <c r="AM508" s="116"/>
      <c r="AN508" s="116"/>
      <c r="AO508" s="116">
        <f t="shared" si="539"/>
        <v>0</v>
      </c>
      <c r="AP508" s="116"/>
      <c r="AQ508" s="116"/>
      <c r="AR508" s="116">
        <f t="shared" si="540"/>
        <v>0</v>
      </c>
      <c r="AS508" s="116"/>
      <c r="AT508" s="116"/>
      <c r="AU508" s="116">
        <f t="shared" si="541"/>
        <v>0</v>
      </c>
      <c r="AV508" s="116"/>
      <c r="AW508" s="116"/>
      <c r="AX508" s="116">
        <f t="shared" si="542"/>
        <v>0</v>
      </c>
      <c r="AY508" s="116"/>
      <c r="AZ508" s="116"/>
      <c r="BA508" s="116">
        <f t="shared" si="543"/>
        <v>0</v>
      </c>
      <c r="BB508" s="116"/>
      <c r="BC508" s="116"/>
      <c r="BD508" s="116">
        <f t="shared" si="544"/>
        <v>0</v>
      </c>
      <c r="BE508" s="116"/>
      <c r="BF508" s="116"/>
      <c r="BG508" s="116">
        <f t="shared" si="545"/>
        <v>0</v>
      </c>
      <c r="BH508" s="116"/>
      <c r="BI508" s="116"/>
      <c r="BJ508" s="116">
        <f t="shared" si="546"/>
        <v>0</v>
      </c>
      <c r="BK508" s="116"/>
      <c r="BL508" s="303"/>
      <c r="BM508" s="308"/>
      <c r="BN508" s="311"/>
    </row>
    <row r="509" s="115" customFormat="1" ht="33.95" customHeight="1" outlineLevel="5" spans="2:66">
      <c r="B509" s="116" t="s">
        <v>792</v>
      </c>
      <c r="C509" s="117" t="s">
        <v>1970</v>
      </c>
      <c r="D509" s="115" t="s">
        <v>1971</v>
      </c>
      <c r="E509" s="116"/>
      <c r="F509" s="116" t="s">
        <v>1618</v>
      </c>
      <c r="G509" s="116" t="s">
        <v>936</v>
      </c>
      <c r="H509" s="116">
        <f t="shared" si="532"/>
        <v>0</v>
      </c>
      <c r="I509" s="116" t="s">
        <v>1235</v>
      </c>
      <c r="J509" s="295"/>
      <c r="K509" s="116" t="s">
        <v>1389</v>
      </c>
      <c r="L509" s="116">
        <v>500</v>
      </c>
      <c r="M509" s="116" t="s">
        <v>1668</v>
      </c>
      <c r="N509" s="116">
        <f t="shared" si="533"/>
        <v>0</v>
      </c>
      <c r="O509" s="295"/>
      <c r="P509" s="295"/>
      <c r="Q509" s="295"/>
      <c r="R509" s="295"/>
      <c r="S509" s="295"/>
      <c r="T509" s="295"/>
      <c r="U509" s="295"/>
      <c r="V509" s="295"/>
      <c r="W509" s="295"/>
      <c r="X509" s="295"/>
      <c r="Y509" s="295"/>
      <c r="Z509" s="295"/>
      <c r="AA509" s="116"/>
      <c r="AB509" s="116">
        <f t="shared" si="534"/>
        <v>0</v>
      </c>
      <c r="AC509" s="116">
        <f t="shared" si="535"/>
        <v>0</v>
      </c>
      <c r="AD509" s="116"/>
      <c r="AE509" s="116"/>
      <c r="AF509" s="116">
        <f t="shared" si="536"/>
        <v>0</v>
      </c>
      <c r="AG509" s="116"/>
      <c r="AH509" s="116"/>
      <c r="AI509" s="116">
        <f t="shared" si="537"/>
        <v>0</v>
      </c>
      <c r="AJ509" s="116"/>
      <c r="AK509" s="116"/>
      <c r="AL509" s="116">
        <f t="shared" si="538"/>
        <v>0</v>
      </c>
      <c r="AM509" s="116"/>
      <c r="AN509" s="116"/>
      <c r="AO509" s="116">
        <f t="shared" si="539"/>
        <v>0</v>
      </c>
      <c r="AP509" s="116"/>
      <c r="AQ509" s="116"/>
      <c r="AR509" s="116">
        <f t="shared" si="540"/>
        <v>0</v>
      </c>
      <c r="AS509" s="116"/>
      <c r="AT509" s="116"/>
      <c r="AU509" s="116">
        <f t="shared" si="541"/>
        <v>0</v>
      </c>
      <c r="AV509" s="116"/>
      <c r="AW509" s="116"/>
      <c r="AX509" s="116">
        <f t="shared" si="542"/>
        <v>0</v>
      </c>
      <c r="AY509" s="116"/>
      <c r="AZ509" s="116"/>
      <c r="BA509" s="116">
        <f t="shared" si="543"/>
        <v>0</v>
      </c>
      <c r="BB509" s="116"/>
      <c r="BC509" s="116"/>
      <c r="BD509" s="116">
        <f t="shared" si="544"/>
        <v>0</v>
      </c>
      <c r="BE509" s="116"/>
      <c r="BF509" s="116"/>
      <c r="BG509" s="116">
        <f t="shared" si="545"/>
        <v>0</v>
      </c>
      <c r="BH509" s="116"/>
      <c r="BI509" s="116"/>
      <c r="BJ509" s="116">
        <f t="shared" si="546"/>
        <v>0</v>
      </c>
      <c r="BK509" s="116"/>
      <c r="BL509" s="303"/>
      <c r="BM509" s="308"/>
      <c r="BN509" s="311"/>
    </row>
    <row r="510" s="115" customFormat="1" ht="33.95" customHeight="1" outlineLevel="5" spans="2:66">
      <c r="B510" s="116" t="s">
        <v>792</v>
      </c>
      <c r="C510" s="117" t="s">
        <v>1972</v>
      </c>
      <c r="D510" s="115" t="s">
        <v>1973</v>
      </c>
      <c r="E510" s="116" t="s">
        <v>1974</v>
      </c>
      <c r="F510" s="116" t="s">
        <v>1618</v>
      </c>
      <c r="G510" s="116" t="s">
        <v>936</v>
      </c>
      <c r="H510" s="116">
        <f t="shared" si="532"/>
        <v>0</v>
      </c>
      <c r="I510" s="116" t="s">
        <v>1235</v>
      </c>
      <c r="J510" s="295"/>
      <c r="K510" s="116" t="s">
        <v>1975</v>
      </c>
      <c r="L510" s="116">
        <v>3650</v>
      </c>
      <c r="M510" s="116" t="s">
        <v>1976</v>
      </c>
      <c r="N510" s="116">
        <f t="shared" si="533"/>
        <v>0</v>
      </c>
      <c r="O510" s="295"/>
      <c r="P510" s="295"/>
      <c r="Q510" s="295"/>
      <c r="R510" s="295"/>
      <c r="S510" s="295"/>
      <c r="T510" s="295"/>
      <c r="U510" s="295"/>
      <c r="V510" s="295"/>
      <c r="W510" s="295"/>
      <c r="X510" s="295"/>
      <c r="Y510" s="295"/>
      <c r="Z510" s="295"/>
      <c r="AA510" s="116"/>
      <c r="AB510" s="116">
        <f t="shared" si="534"/>
        <v>0</v>
      </c>
      <c r="AC510" s="116">
        <f t="shared" si="535"/>
        <v>0</v>
      </c>
      <c r="AD510" s="116"/>
      <c r="AE510" s="116"/>
      <c r="AF510" s="116">
        <f t="shared" si="536"/>
        <v>0</v>
      </c>
      <c r="AG510" s="116"/>
      <c r="AH510" s="116"/>
      <c r="AI510" s="116">
        <f t="shared" si="537"/>
        <v>0</v>
      </c>
      <c r="AJ510" s="116"/>
      <c r="AK510" s="116"/>
      <c r="AL510" s="116">
        <f t="shared" si="538"/>
        <v>0</v>
      </c>
      <c r="AM510" s="116"/>
      <c r="AN510" s="116"/>
      <c r="AO510" s="116">
        <f t="shared" si="539"/>
        <v>0</v>
      </c>
      <c r="AP510" s="116"/>
      <c r="AQ510" s="116"/>
      <c r="AR510" s="116">
        <f t="shared" si="540"/>
        <v>0</v>
      </c>
      <c r="AS510" s="116"/>
      <c r="AT510" s="116"/>
      <c r="AU510" s="116">
        <f t="shared" si="541"/>
        <v>0</v>
      </c>
      <c r="AV510" s="116"/>
      <c r="AW510" s="116"/>
      <c r="AX510" s="116">
        <f t="shared" si="542"/>
        <v>0</v>
      </c>
      <c r="AY510" s="116"/>
      <c r="AZ510" s="116"/>
      <c r="BA510" s="116">
        <f t="shared" si="543"/>
        <v>0</v>
      </c>
      <c r="BB510" s="116"/>
      <c r="BC510" s="116"/>
      <c r="BD510" s="116">
        <f t="shared" si="544"/>
        <v>0</v>
      </c>
      <c r="BE510" s="116"/>
      <c r="BF510" s="116"/>
      <c r="BG510" s="116">
        <f t="shared" si="545"/>
        <v>0</v>
      </c>
      <c r="BH510" s="116"/>
      <c r="BI510" s="116"/>
      <c r="BJ510" s="116">
        <f t="shared" si="546"/>
        <v>0</v>
      </c>
      <c r="BK510" s="116"/>
      <c r="BL510" s="303"/>
      <c r="BM510" s="308"/>
      <c r="BN510" s="311"/>
    </row>
    <row r="511" s="115" customFormat="1" ht="33.95" customHeight="1" outlineLevel="5" spans="2:66">
      <c r="B511" s="116" t="s">
        <v>792</v>
      </c>
      <c r="C511" s="117" t="s">
        <v>1977</v>
      </c>
      <c r="D511" s="115" t="s">
        <v>1978</v>
      </c>
      <c r="E511" s="116" t="s">
        <v>1979</v>
      </c>
      <c r="F511" s="116" t="s">
        <v>1618</v>
      </c>
      <c r="G511" s="116" t="s">
        <v>936</v>
      </c>
      <c r="H511" s="116">
        <f t="shared" si="532"/>
        <v>0</v>
      </c>
      <c r="I511" s="116" t="s">
        <v>1235</v>
      </c>
      <c r="J511" s="295"/>
      <c r="K511" s="116" t="s">
        <v>1975</v>
      </c>
      <c r="L511" s="116">
        <v>35000</v>
      </c>
      <c r="M511" s="116" t="s">
        <v>1976</v>
      </c>
      <c r="N511" s="116">
        <f t="shared" si="533"/>
        <v>0</v>
      </c>
      <c r="O511" s="313"/>
      <c r="P511" s="313"/>
      <c r="Q511" s="313"/>
      <c r="R511" s="313"/>
      <c r="S511" s="313"/>
      <c r="T511" s="313"/>
      <c r="U511" s="313"/>
      <c r="V511" s="313"/>
      <c r="W511" s="313"/>
      <c r="X511" s="313"/>
      <c r="Y511" s="313"/>
      <c r="Z511" s="313"/>
      <c r="AA511" s="116"/>
      <c r="AB511" s="116">
        <f t="shared" si="534"/>
        <v>0</v>
      </c>
      <c r="AC511" s="116">
        <f t="shared" si="535"/>
        <v>0</v>
      </c>
      <c r="AD511" s="116"/>
      <c r="AE511" s="116"/>
      <c r="AF511" s="116">
        <f t="shared" si="536"/>
        <v>0</v>
      </c>
      <c r="AG511" s="116"/>
      <c r="AH511" s="116"/>
      <c r="AI511" s="116">
        <f t="shared" si="537"/>
        <v>0</v>
      </c>
      <c r="AJ511" s="116"/>
      <c r="AK511" s="116"/>
      <c r="AL511" s="116">
        <f t="shared" si="538"/>
        <v>0</v>
      </c>
      <c r="AM511" s="116"/>
      <c r="AN511" s="116"/>
      <c r="AO511" s="116">
        <f t="shared" si="539"/>
        <v>0</v>
      </c>
      <c r="AP511" s="116"/>
      <c r="AQ511" s="116"/>
      <c r="AR511" s="116">
        <f t="shared" si="540"/>
        <v>0</v>
      </c>
      <c r="AS511" s="116"/>
      <c r="AT511" s="116"/>
      <c r="AU511" s="116">
        <f t="shared" si="541"/>
        <v>0</v>
      </c>
      <c r="AV511" s="116"/>
      <c r="AW511" s="116"/>
      <c r="AX511" s="116">
        <f t="shared" si="542"/>
        <v>0</v>
      </c>
      <c r="AY511" s="116"/>
      <c r="AZ511" s="116"/>
      <c r="BA511" s="116">
        <f t="shared" si="543"/>
        <v>0</v>
      </c>
      <c r="BB511" s="116"/>
      <c r="BC511" s="116"/>
      <c r="BD511" s="116">
        <f t="shared" si="544"/>
        <v>0</v>
      </c>
      <c r="BE511" s="116"/>
      <c r="BF511" s="116"/>
      <c r="BG511" s="116">
        <f t="shared" si="545"/>
        <v>0</v>
      </c>
      <c r="BH511" s="116"/>
      <c r="BI511" s="116"/>
      <c r="BJ511" s="116">
        <f t="shared" si="546"/>
        <v>0</v>
      </c>
      <c r="BK511" s="116"/>
      <c r="BL511" s="303"/>
      <c r="BM511" s="308"/>
      <c r="BN511" s="311"/>
    </row>
    <row r="512" s="49" customFormat="1" ht="33.95" customHeight="1" outlineLevel="3" spans="2:66">
      <c r="B512" s="112" t="s">
        <v>787</v>
      </c>
      <c r="C512" s="113" t="s">
        <v>1980</v>
      </c>
      <c r="D512" s="49" t="s">
        <v>1981</v>
      </c>
      <c r="E512" s="112"/>
      <c r="F512" s="112"/>
      <c r="G512" s="112"/>
      <c r="H512" s="112">
        <f>SUM(H513:H519)</f>
        <v>0</v>
      </c>
      <c r="I512" s="112"/>
      <c r="J512" s="112"/>
      <c r="K512" s="112"/>
      <c r="L512" s="112"/>
      <c r="M512" s="112"/>
      <c r="N512" s="302"/>
      <c r="O512" s="285"/>
      <c r="P512" s="285"/>
      <c r="Q512" s="285"/>
      <c r="R512" s="285"/>
      <c r="S512" s="285"/>
      <c r="T512" s="285"/>
      <c r="U512" s="285"/>
      <c r="V512" s="285"/>
      <c r="W512" s="285"/>
      <c r="X512" s="285"/>
      <c r="Y512" s="285"/>
      <c r="Z512" s="285"/>
      <c r="AA512" s="285"/>
      <c r="AB512" s="112">
        <f>SUM(AB513:AB519)</f>
        <v>0</v>
      </c>
      <c r="AC512" s="112">
        <f>SUM(AC513:AC519)</f>
        <v>0</v>
      </c>
      <c r="AD512" s="112"/>
      <c r="AE512" s="112"/>
      <c r="AF512" s="112">
        <f>SUM(AF513:AF519)</f>
        <v>0</v>
      </c>
      <c r="AG512" s="112"/>
      <c r="AH512" s="112"/>
      <c r="AI512" s="112">
        <f>SUM(AI513:AI519)</f>
        <v>0</v>
      </c>
      <c r="AJ512" s="112"/>
      <c r="AK512" s="112"/>
      <c r="AL512" s="112">
        <f>SUM(AL513:AL519)</f>
        <v>0</v>
      </c>
      <c r="AM512" s="112"/>
      <c r="AN512" s="112"/>
      <c r="AO512" s="112">
        <f>SUM(AO513:AO519)</f>
        <v>0</v>
      </c>
      <c r="AP512" s="112"/>
      <c r="AQ512" s="112"/>
      <c r="AR512" s="112">
        <f>SUM(AR513:AR519)</f>
        <v>0</v>
      </c>
      <c r="AS512" s="112"/>
      <c r="AT512" s="112"/>
      <c r="AU512" s="112">
        <f>SUM(AU513:AU519)</f>
        <v>0</v>
      </c>
      <c r="AV512" s="112"/>
      <c r="AW512" s="112"/>
      <c r="AX512" s="112">
        <f>SUM(AX513:AX519)</f>
        <v>0</v>
      </c>
      <c r="AY512" s="112"/>
      <c r="AZ512" s="112"/>
      <c r="BA512" s="112">
        <f>SUM(BA513:BA519)</f>
        <v>0</v>
      </c>
      <c r="BB512" s="112"/>
      <c r="BC512" s="112"/>
      <c r="BD512" s="112">
        <f>SUM(BD513:BD519)</f>
        <v>0</v>
      </c>
      <c r="BE512" s="112"/>
      <c r="BF512" s="112"/>
      <c r="BG512" s="112">
        <f>SUM(BG513:BG519)</f>
        <v>0</v>
      </c>
      <c r="BH512" s="112"/>
      <c r="BI512" s="112"/>
      <c r="BJ512" s="112">
        <f>SUM(BJ513:BJ519)</f>
        <v>0</v>
      </c>
      <c r="BK512" s="112"/>
      <c r="BL512" s="302"/>
      <c r="BM512" s="308"/>
      <c r="BN512" s="310"/>
    </row>
    <row r="513" s="115" customFormat="1" ht="33.95" customHeight="1" outlineLevel="5" spans="2:66">
      <c r="B513" s="116" t="s">
        <v>792</v>
      </c>
      <c r="C513" s="117" t="s">
        <v>1982</v>
      </c>
      <c r="D513" s="115" t="s">
        <v>1983</v>
      </c>
      <c r="E513" s="116" t="s">
        <v>1984</v>
      </c>
      <c r="F513" s="116" t="s">
        <v>1618</v>
      </c>
      <c r="G513" s="116" t="s">
        <v>936</v>
      </c>
      <c r="H513" s="116">
        <f t="shared" ref="H513:H519" si="547">J513*L513</f>
        <v>0</v>
      </c>
      <c r="I513" s="116" t="s">
        <v>1235</v>
      </c>
      <c r="J513" s="295"/>
      <c r="K513" s="116" t="s">
        <v>1985</v>
      </c>
      <c r="L513" s="116">
        <v>15</v>
      </c>
      <c r="M513" s="116" t="s">
        <v>1986</v>
      </c>
      <c r="N513" s="116">
        <f t="shared" ref="N513:N519" si="548">COUNTA(O513:Z513)</f>
        <v>0</v>
      </c>
      <c r="O513" s="314"/>
      <c r="P513" s="314"/>
      <c r="Q513" s="314"/>
      <c r="R513" s="314"/>
      <c r="S513" s="314"/>
      <c r="T513" s="314"/>
      <c r="U513" s="314"/>
      <c r="V513" s="314"/>
      <c r="W513" s="314"/>
      <c r="X513" s="314"/>
      <c r="Y513" s="314"/>
      <c r="Z513" s="314"/>
      <c r="AA513" s="116"/>
      <c r="AB513" s="116">
        <f t="shared" ref="AB513:AB519" si="549">SUM(AC513,AF513,AI513,AL513,AO513,AR513,AU513,AX513,BA513,BD513,BG513,BJ513)</f>
        <v>0</v>
      </c>
      <c r="AC513" s="116">
        <f t="shared" ref="AC513:AC519" si="550">IF(O513="√",$J513*$L513/$N513,0)</f>
        <v>0</v>
      </c>
      <c r="AD513" s="116"/>
      <c r="AE513" s="116"/>
      <c r="AF513" s="116">
        <f t="shared" ref="AF513:AF519" si="551">IF(P513="√",$J513*$L513/$N513,0)</f>
        <v>0</v>
      </c>
      <c r="AG513" s="116"/>
      <c r="AH513" s="116"/>
      <c r="AI513" s="116">
        <f t="shared" ref="AI513:AI519" si="552">IF(Q513="√",$J513*$L513/$N513,0)</f>
        <v>0</v>
      </c>
      <c r="AJ513" s="116"/>
      <c r="AK513" s="116"/>
      <c r="AL513" s="116">
        <f t="shared" ref="AL513:AL519" si="553">IF(R513="√",$J513*$L513/$N513,0)</f>
        <v>0</v>
      </c>
      <c r="AM513" s="116"/>
      <c r="AN513" s="116"/>
      <c r="AO513" s="116">
        <f t="shared" ref="AO513:AO519" si="554">IF(S513="√",$J513*$L513/$N513,0)</f>
        <v>0</v>
      </c>
      <c r="AP513" s="116"/>
      <c r="AQ513" s="116"/>
      <c r="AR513" s="116">
        <f t="shared" ref="AR513:AR519" si="555">IF(T513="√",$J513*$L513/$N513,0)</f>
        <v>0</v>
      </c>
      <c r="AS513" s="116"/>
      <c r="AT513" s="116"/>
      <c r="AU513" s="116">
        <f t="shared" ref="AU513:AU519" si="556">IF(U513="√",$J513*$L513/$N513,0)</f>
        <v>0</v>
      </c>
      <c r="AV513" s="116"/>
      <c r="AW513" s="116"/>
      <c r="AX513" s="116">
        <f t="shared" ref="AX513:AX519" si="557">IF(V513="√",$J513*$L513/$N513,0)</f>
        <v>0</v>
      </c>
      <c r="AY513" s="116"/>
      <c r="AZ513" s="116"/>
      <c r="BA513" s="116">
        <f t="shared" ref="BA513:BA519" si="558">IF(W513="√",$J513*$L513/$N513,0)</f>
        <v>0</v>
      </c>
      <c r="BB513" s="116"/>
      <c r="BC513" s="116"/>
      <c r="BD513" s="116">
        <f t="shared" ref="BD513:BD519" si="559">IF(X513="√",$J513*$L513/$N513,0)</f>
        <v>0</v>
      </c>
      <c r="BE513" s="116"/>
      <c r="BF513" s="116"/>
      <c r="BG513" s="116">
        <f t="shared" ref="BG513:BG519" si="560">IF(Y513="√",$J513*$L513/$N513,0)</f>
        <v>0</v>
      </c>
      <c r="BH513" s="116"/>
      <c r="BI513" s="116"/>
      <c r="BJ513" s="116">
        <f t="shared" ref="BJ513:BJ519" si="561">IF(Z513="√",$J513*$L513/$N513,0)</f>
        <v>0</v>
      </c>
      <c r="BK513" s="116"/>
      <c r="BL513" s="303"/>
      <c r="BM513" s="308"/>
      <c r="BN513" s="311"/>
    </row>
    <row r="514" s="115" customFormat="1" ht="33.95" customHeight="1" outlineLevel="5" spans="2:66">
      <c r="B514" s="116" t="s">
        <v>792</v>
      </c>
      <c r="C514" s="117" t="s">
        <v>1987</v>
      </c>
      <c r="D514" s="115" t="s">
        <v>1988</v>
      </c>
      <c r="E514" s="116" t="s">
        <v>1989</v>
      </c>
      <c r="F514" s="116" t="s">
        <v>1618</v>
      </c>
      <c r="G514" s="116" t="s">
        <v>936</v>
      </c>
      <c r="H514" s="116">
        <f t="shared" si="547"/>
        <v>0</v>
      </c>
      <c r="I514" s="116" t="s">
        <v>1235</v>
      </c>
      <c r="J514" s="295"/>
      <c r="K514" s="116" t="s">
        <v>1985</v>
      </c>
      <c r="L514" s="116">
        <v>57</v>
      </c>
      <c r="M514" s="116" t="s">
        <v>1986</v>
      </c>
      <c r="N514" s="116">
        <f t="shared" si="548"/>
        <v>0</v>
      </c>
      <c r="O514" s="295"/>
      <c r="P514" s="295"/>
      <c r="Q514" s="295"/>
      <c r="R514" s="295"/>
      <c r="S514" s="295"/>
      <c r="T514" s="295"/>
      <c r="U514" s="295"/>
      <c r="V514" s="295"/>
      <c r="W514" s="295"/>
      <c r="X514" s="295"/>
      <c r="Y514" s="295"/>
      <c r="Z514" s="295"/>
      <c r="AA514" s="116"/>
      <c r="AB514" s="116">
        <f t="shared" si="549"/>
        <v>0</v>
      </c>
      <c r="AC514" s="116">
        <f t="shared" si="550"/>
        <v>0</v>
      </c>
      <c r="AD514" s="116"/>
      <c r="AE514" s="116"/>
      <c r="AF514" s="116">
        <f t="shared" si="551"/>
        <v>0</v>
      </c>
      <c r="AG514" s="116"/>
      <c r="AH514" s="116"/>
      <c r="AI514" s="116">
        <f t="shared" si="552"/>
        <v>0</v>
      </c>
      <c r="AJ514" s="116"/>
      <c r="AK514" s="116"/>
      <c r="AL514" s="116">
        <f t="shared" si="553"/>
        <v>0</v>
      </c>
      <c r="AM514" s="116"/>
      <c r="AN514" s="116"/>
      <c r="AO514" s="116">
        <f t="shared" si="554"/>
        <v>0</v>
      </c>
      <c r="AP514" s="116"/>
      <c r="AQ514" s="116"/>
      <c r="AR514" s="116">
        <f t="shared" si="555"/>
        <v>0</v>
      </c>
      <c r="AS514" s="116"/>
      <c r="AT514" s="116"/>
      <c r="AU514" s="116">
        <f t="shared" si="556"/>
        <v>0</v>
      </c>
      <c r="AV514" s="116"/>
      <c r="AW514" s="116"/>
      <c r="AX514" s="116">
        <f t="shared" si="557"/>
        <v>0</v>
      </c>
      <c r="AY514" s="116"/>
      <c r="AZ514" s="116"/>
      <c r="BA514" s="116">
        <f t="shared" si="558"/>
        <v>0</v>
      </c>
      <c r="BB514" s="116"/>
      <c r="BC514" s="116"/>
      <c r="BD514" s="116">
        <f t="shared" si="559"/>
        <v>0</v>
      </c>
      <c r="BE514" s="116"/>
      <c r="BF514" s="116"/>
      <c r="BG514" s="116">
        <f t="shared" si="560"/>
        <v>0</v>
      </c>
      <c r="BH514" s="116"/>
      <c r="BI514" s="116"/>
      <c r="BJ514" s="116">
        <f t="shared" si="561"/>
        <v>0</v>
      </c>
      <c r="BK514" s="116"/>
      <c r="BL514" s="303"/>
      <c r="BM514" s="308"/>
      <c r="BN514" s="311"/>
    </row>
    <row r="515" s="115" customFormat="1" ht="33.95" customHeight="1" outlineLevel="5" spans="2:66">
      <c r="B515" s="116" t="s">
        <v>792</v>
      </c>
      <c r="C515" s="117" t="s">
        <v>1990</v>
      </c>
      <c r="D515" s="115" t="s">
        <v>1991</v>
      </c>
      <c r="E515" s="116" t="s">
        <v>1992</v>
      </c>
      <c r="F515" s="116" t="s">
        <v>1618</v>
      </c>
      <c r="G515" s="116" t="s">
        <v>936</v>
      </c>
      <c r="H515" s="116">
        <f t="shared" si="547"/>
        <v>0</v>
      </c>
      <c r="I515" s="116" t="s">
        <v>1235</v>
      </c>
      <c r="J515" s="295"/>
      <c r="K515" s="116" t="s">
        <v>1747</v>
      </c>
      <c r="L515" s="116">
        <v>3</v>
      </c>
      <c r="M515" s="116" t="s">
        <v>1748</v>
      </c>
      <c r="N515" s="116">
        <f t="shared" si="548"/>
        <v>0</v>
      </c>
      <c r="O515" s="295"/>
      <c r="P515" s="295"/>
      <c r="Q515" s="295"/>
      <c r="R515" s="295"/>
      <c r="S515" s="295"/>
      <c r="T515" s="295"/>
      <c r="U515" s="295"/>
      <c r="V515" s="295"/>
      <c r="W515" s="295"/>
      <c r="X515" s="295"/>
      <c r="Y515" s="295"/>
      <c r="Z515" s="295"/>
      <c r="AA515" s="116"/>
      <c r="AB515" s="116">
        <f t="shared" si="549"/>
        <v>0</v>
      </c>
      <c r="AC515" s="116">
        <f t="shared" si="550"/>
        <v>0</v>
      </c>
      <c r="AD515" s="116"/>
      <c r="AE515" s="116"/>
      <c r="AF515" s="116">
        <f t="shared" si="551"/>
        <v>0</v>
      </c>
      <c r="AG515" s="116"/>
      <c r="AH515" s="116"/>
      <c r="AI515" s="116">
        <f t="shared" si="552"/>
        <v>0</v>
      </c>
      <c r="AJ515" s="116"/>
      <c r="AK515" s="116"/>
      <c r="AL515" s="116">
        <f t="shared" si="553"/>
        <v>0</v>
      </c>
      <c r="AM515" s="116"/>
      <c r="AN515" s="116"/>
      <c r="AO515" s="116">
        <f t="shared" si="554"/>
        <v>0</v>
      </c>
      <c r="AP515" s="116"/>
      <c r="AQ515" s="116"/>
      <c r="AR515" s="116">
        <f t="shared" si="555"/>
        <v>0</v>
      </c>
      <c r="AS515" s="116"/>
      <c r="AT515" s="116"/>
      <c r="AU515" s="116">
        <f t="shared" si="556"/>
        <v>0</v>
      </c>
      <c r="AV515" s="116"/>
      <c r="AW515" s="116"/>
      <c r="AX515" s="116">
        <f t="shared" si="557"/>
        <v>0</v>
      </c>
      <c r="AY515" s="116"/>
      <c r="AZ515" s="116"/>
      <c r="BA515" s="116">
        <f t="shared" si="558"/>
        <v>0</v>
      </c>
      <c r="BB515" s="116"/>
      <c r="BC515" s="116"/>
      <c r="BD515" s="116">
        <f t="shared" si="559"/>
        <v>0</v>
      </c>
      <c r="BE515" s="116"/>
      <c r="BF515" s="116"/>
      <c r="BG515" s="116">
        <f t="shared" si="560"/>
        <v>0</v>
      </c>
      <c r="BH515" s="116"/>
      <c r="BI515" s="116"/>
      <c r="BJ515" s="116">
        <f t="shared" si="561"/>
        <v>0</v>
      </c>
      <c r="BK515" s="116"/>
      <c r="BL515" s="303"/>
      <c r="BM515" s="308"/>
      <c r="BN515" s="311"/>
    </row>
    <row r="516" s="115" customFormat="1" ht="33.95" customHeight="1" outlineLevel="5" spans="2:66">
      <c r="B516" s="116" t="s">
        <v>792</v>
      </c>
      <c r="C516" s="117" t="s">
        <v>1993</v>
      </c>
      <c r="D516" s="115" t="s">
        <v>1994</v>
      </c>
      <c r="E516" s="116" t="s">
        <v>1995</v>
      </c>
      <c r="F516" s="116" t="s">
        <v>1618</v>
      </c>
      <c r="G516" s="116" t="s">
        <v>936</v>
      </c>
      <c r="H516" s="116">
        <f t="shared" si="547"/>
        <v>0</v>
      </c>
      <c r="I516" s="116" t="s">
        <v>1235</v>
      </c>
      <c r="J516" s="295"/>
      <c r="K516" s="116" t="s">
        <v>1143</v>
      </c>
      <c r="L516" s="116">
        <v>490</v>
      </c>
      <c r="M516" s="116" t="s">
        <v>1763</v>
      </c>
      <c r="N516" s="116">
        <f t="shared" si="548"/>
        <v>0</v>
      </c>
      <c r="O516" s="295"/>
      <c r="P516" s="295"/>
      <c r="Q516" s="295"/>
      <c r="R516" s="295"/>
      <c r="S516" s="295"/>
      <c r="T516" s="295"/>
      <c r="U516" s="295"/>
      <c r="V516" s="295"/>
      <c r="W516" s="295"/>
      <c r="X516" s="295"/>
      <c r="Y516" s="295"/>
      <c r="Z516" s="295"/>
      <c r="AA516" s="116"/>
      <c r="AB516" s="116">
        <f t="shared" si="549"/>
        <v>0</v>
      </c>
      <c r="AC516" s="116">
        <f t="shared" si="550"/>
        <v>0</v>
      </c>
      <c r="AD516" s="116"/>
      <c r="AE516" s="116"/>
      <c r="AF516" s="116">
        <f t="shared" si="551"/>
        <v>0</v>
      </c>
      <c r="AG516" s="116"/>
      <c r="AH516" s="116"/>
      <c r="AI516" s="116">
        <f t="shared" si="552"/>
        <v>0</v>
      </c>
      <c r="AJ516" s="116"/>
      <c r="AK516" s="116"/>
      <c r="AL516" s="116">
        <f t="shared" si="553"/>
        <v>0</v>
      </c>
      <c r="AM516" s="116"/>
      <c r="AN516" s="116"/>
      <c r="AO516" s="116">
        <f t="shared" si="554"/>
        <v>0</v>
      </c>
      <c r="AP516" s="116"/>
      <c r="AQ516" s="116"/>
      <c r="AR516" s="116">
        <f t="shared" si="555"/>
        <v>0</v>
      </c>
      <c r="AS516" s="116"/>
      <c r="AT516" s="116"/>
      <c r="AU516" s="116">
        <f t="shared" si="556"/>
        <v>0</v>
      </c>
      <c r="AV516" s="116"/>
      <c r="AW516" s="116"/>
      <c r="AX516" s="116">
        <f t="shared" si="557"/>
        <v>0</v>
      </c>
      <c r="AY516" s="116"/>
      <c r="AZ516" s="116"/>
      <c r="BA516" s="116">
        <f t="shared" si="558"/>
        <v>0</v>
      </c>
      <c r="BB516" s="116"/>
      <c r="BC516" s="116"/>
      <c r="BD516" s="116">
        <f t="shared" si="559"/>
        <v>0</v>
      </c>
      <c r="BE516" s="116"/>
      <c r="BF516" s="116"/>
      <c r="BG516" s="116">
        <f t="shared" si="560"/>
        <v>0</v>
      </c>
      <c r="BH516" s="116"/>
      <c r="BI516" s="116"/>
      <c r="BJ516" s="116">
        <f t="shared" si="561"/>
        <v>0</v>
      </c>
      <c r="BK516" s="116"/>
      <c r="BL516" s="303"/>
      <c r="BM516" s="308"/>
      <c r="BN516" s="311"/>
    </row>
    <row r="517" s="115" customFormat="1" ht="33.95" customHeight="1" outlineLevel="5" spans="2:66">
      <c r="B517" s="116" t="s">
        <v>792</v>
      </c>
      <c r="C517" s="117" t="s">
        <v>1996</v>
      </c>
      <c r="D517" s="115" t="s">
        <v>1997</v>
      </c>
      <c r="E517" s="116" t="s">
        <v>1998</v>
      </c>
      <c r="F517" s="116" t="s">
        <v>1618</v>
      </c>
      <c r="G517" s="116" t="s">
        <v>936</v>
      </c>
      <c r="H517" s="116">
        <f t="shared" si="547"/>
        <v>0</v>
      </c>
      <c r="I517" s="116" t="s">
        <v>1235</v>
      </c>
      <c r="J517" s="295"/>
      <c r="K517" s="116" t="s">
        <v>1626</v>
      </c>
      <c r="L517" s="116">
        <v>320</v>
      </c>
      <c r="M517" s="116" t="s">
        <v>1627</v>
      </c>
      <c r="N517" s="116">
        <f t="shared" si="548"/>
        <v>0</v>
      </c>
      <c r="O517" s="295"/>
      <c r="P517" s="295"/>
      <c r="Q517" s="295"/>
      <c r="R517" s="295"/>
      <c r="S517" s="295"/>
      <c r="T517" s="295"/>
      <c r="U517" s="295"/>
      <c r="V517" s="295"/>
      <c r="W517" s="295"/>
      <c r="X517" s="295"/>
      <c r="Y517" s="295"/>
      <c r="Z517" s="295"/>
      <c r="AA517" s="116"/>
      <c r="AB517" s="116">
        <f t="shared" si="549"/>
        <v>0</v>
      </c>
      <c r="AC517" s="116">
        <f t="shared" si="550"/>
        <v>0</v>
      </c>
      <c r="AD517" s="116"/>
      <c r="AE517" s="116"/>
      <c r="AF517" s="116">
        <f t="shared" si="551"/>
        <v>0</v>
      </c>
      <c r="AG517" s="116"/>
      <c r="AH517" s="116"/>
      <c r="AI517" s="116">
        <f t="shared" si="552"/>
        <v>0</v>
      </c>
      <c r="AJ517" s="116"/>
      <c r="AK517" s="116"/>
      <c r="AL517" s="116">
        <f t="shared" si="553"/>
        <v>0</v>
      </c>
      <c r="AM517" s="116"/>
      <c r="AN517" s="116"/>
      <c r="AO517" s="116">
        <f t="shared" si="554"/>
        <v>0</v>
      </c>
      <c r="AP517" s="116"/>
      <c r="AQ517" s="116"/>
      <c r="AR517" s="116">
        <f t="shared" si="555"/>
        <v>0</v>
      </c>
      <c r="AS517" s="116"/>
      <c r="AT517" s="116"/>
      <c r="AU517" s="116">
        <f t="shared" si="556"/>
        <v>0</v>
      </c>
      <c r="AV517" s="116"/>
      <c r="AW517" s="116"/>
      <c r="AX517" s="116">
        <f t="shared" si="557"/>
        <v>0</v>
      </c>
      <c r="AY517" s="116"/>
      <c r="AZ517" s="116"/>
      <c r="BA517" s="116">
        <f t="shared" si="558"/>
        <v>0</v>
      </c>
      <c r="BB517" s="116"/>
      <c r="BC517" s="116"/>
      <c r="BD517" s="116">
        <f t="shared" si="559"/>
        <v>0</v>
      </c>
      <c r="BE517" s="116"/>
      <c r="BF517" s="116"/>
      <c r="BG517" s="116">
        <f t="shared" si="560"/>
        <v>0</v>
      </c>
      <c r="BH517" s="116"/>
      <c r="BI517" s="116"/>
      <c r="BJ517" s="116">
        <f t="shared" si="561"/>
        <v>0</v>
      </c>
      <c r="BK517" s="116"/>
      <c r="BL517" s="303"/>
      <c r="BM517" s="308"/>
      <c r="BN517" s="311"/>
    </row>
    <row r="518" s="115" customFormat="1" ht="33.95" customHeight="1" outlineLevel="5" spans="2:66">
      <c r="B518" s="116" t="s">
        <v>792</v>
      </c>
      <c r="C518" s="117" t="s">
        <v>1999</v>
      </c>
      <c r="D518" s="115" t="s">
        <v>2000</v>
      </c>
      <c r="E518" s="116"/>
      <c r="F518" s="116" t="s">
        <v>1618</v>
      </c>
      <c r="G518" s="116" t="s">
        <v>936</v>
      </c>
      <c r="H518" s="116">
        <f t="shared" si="547"/>
        <v>0</v>
      </c>
      <c r="I518" s="116" t="s">
        <v>1235</v>
      </c>
      <c r="J518" s="295"/>
      <c r="K518" s="116" t="s">
        <v>2001</v>
      </c>
      <c r="L518" s="116">
        <v>35</v>
      </c>
      <c r="M518" s="116" t="s">
        <v>2002</v>
      </c>
      <c r="N518" s="116">
        <f t="shared" si="548"/>
        <v>0</v>
      </c>
      <c r="O518" s="295"/>
      <c r="P518" s="295"/>
      <c r="Q518" s="295"/>
      <c r="R518" s="295"/>
      <c r="S518" s="295"/>
      <c r="T518" s="295"/>
      <c r="U518" s="295"/>
      <c r="V518" s="295"/>
      <c r="W518" s="295"/>
      <c r="X518" s="295"/>
      <c r="Y518" s="295"/>
      <c r="Z518" s="295"/>
      <c r="AA518" s="116"/>
      <c r="AB518" s="116">
        <f t="shared" si="549"/>
        <v>0</v>
      </c>
      <c r="AC518" s="116">
        <f t="shared" si="550"/>
        <v>0</v>
      </c>
      <c r="AD518" s="116"/>
      <c r="AE518" s="116"/>
      <c r="AF518" s="116">
        <f t="shared" si="551"/>
        <v>0</v>
      </c>
      <c r="AG518" s="116"/>
      <c r="AH518" s="116"/>
      <c r="AI518" s="116">
        <f t="shared" si="552"/>
        <v>0</v>
      </c>
      <c r="AJ518" s="116"/>
      <c r="AK518" s="116"/>
      <c r="AL518" s="116">
        <f t="shared" si="553"/>
        <v>0</v>
      </c>
      <c r="AM518" s="116"/>
      <c r="AN518" s="116"/>
      <c r="AO518" s="116">
        <f t="shared" si="554"/>
        <v>0</v>
      </c>
      <c r="AP518" s="116"/>
      <c r="AQ518" s="116"/>
      <c r="AR518" s="116">
        <f t="shared" si="555"/>
        <v>0</v>
      </c>
      <c r="AS518" s="116"/>
      <c r="AT518" s="116"/>
      <c r="AU518" s="116">
        <f t="shared" si="556"/>
        <v>0</v>
      </c>
      <c r="AV518" s="116"/>
      <c r="AW518" s="116"/>
      <c r="AX518" s="116">
        <f t="shared" si="557"/>
        <v>0</v>
      </c>
      <c r="AY518" s="116"/>
      <c r="AZ518" s="116"/>
      <c r="BA518" s="116">
        <f t="shared" si="558"/>
        <v>0</v>
      </c>
      <c r="BB518" s="116"/>
      <c r="BC518" s="116"/>
      <c r="BD518" s="116">
        <f t="shared" si="559"/>
        <v>0</v>
      </c>
      <c r="BE518" s="116"/>
      <c r="BF518" s="116"/>
      <c r="BG518" s="116">
        <f t="shared" si="560"/>
        <v>0</v>
      </c>
      <c r="BH518" s="116"/>
      <c r="BI518" s="116"/>
      <c r="BJ518" s="116">
        <f t="shared" si="561"/>
        <v>0</v>
      </c>
      <c r="BK518" s="116"/>
      <c r="BL518" s="303"/>
      <c r="BM518" s="308"/>
      <c r="BN518" s="311"/>
    </row>
    <row r="519" s="115" customFormat="1" ht="33.95" customHeight="1" outlineLevel="5" spans="2:66">
      <c r="B519" s="116" t="s">
        <v>792</v>
      </c>
      <c r="C519" s="117" t="s">
        <v>2003</v>
      </c>
      <c r="D519" s="115" t="s">
        <v>2004</v>
      </c>
      <c r="E519" s="116" t="s">
        <v>2005</v>
      </c>
      <c r="F519" s="116" t="s">
        <v>1618</v>
      </c>
      <c r="G519" s="116" t="s">
        <v>936</v>
      </c>
      <c r="H519" s="116">
        <f t="shared" si="547"/>
        <v>0</v>
      </c>
      <c r="I519" s="116" t="s">
        <v>1235</v>
      </c>
      <c r="J519" s="295"/>
      <c r="K519" s="116" t="s">
        <v>1626</v>
      </c>
      <c r="L519" s="116">
        <v>70</v>
      </c>
      <c r="M519" s="116" t="s">
        <v>1627</v>
      </c>
      <c r="N519" s="116">
        <f t="shared" si="548"/>
        <v>0</v>
      </c>
      <c r="O519" s="313"/>
      <c r="P519" s="313"/>
      <c r="Q519" s="313"/>
      <c r="R519" s="313"/>
      <c r="S519" s="313"/>
      <c r="T519" s="313"/>
      <c r="U519" s="313"/>
      <c r="V519" s="313"/>
      <c r="W519" s="313"/>
      <c r="X519" s="313"/>
      <c r="Y519" s="313"/>
      <c r="Z519" s="313"/>
      <c r="AA519" s="116"/>
      <c r="AB519" s="116">
        <f t="shared" si="549"/>
        <v>0</v>
      </c>
      <c r="AC519" s="116">
        <f t="shared" si="550"/>
        <v>0</v>
      </c>
      <c r="AD519" s="116"/>
      <c r="AE519" s="116"/>
      <c r="AF519" s="116">
        <f t="shared" si="551"/>
        <v>0</v>
      </c>
      <c r="AG519" s="116"/>
      <c r="AH519" s="116"/>
      <c r="AI519" s="116">
        <f t="shared" si="552"/>
        <v>0</v>
      </c>
      <c r="AJ519" s="116"/>
      <c r="AK519" s="116"/>
      <c r="AL519" s="116">
        <f t="shared" si="553"/>
        <v>0</v>
      </c>
      <c r="AM519" s="116"/>
      <c r="AN519" s="116"/>
      <c r="AO519" s="116">
        <f t="shared" si="554"/>
        <v>0</v>
      </c>
      <c r="AP519" s="116"/>
      <c r="AQ519" s="116"/>
      <c r="AR519" s="116">
        <f t="shared" si="555"/>
        <v>0</v>
      </c>
      <c r="AS519" s="116"/>
      <c r="AT519" s="116"/>
      <c r="AU519" s="116">
        <f t="shared" si="556"/>
        <v>0</v>
      </c>
      <c r="AV519" s="116"/>
      <c r="AW519" s="116"/>
      <c r="AX519" s="116">
        <f t="shared" si="557"/>
        <v>0</v>
      </c>
      <c r="AY519" s="116"/>
      <c r="AZ519" s="116"/>
      <c r="BA519" s="116">
        <f t="shared" si="558"/>
        <v>0</v>
      </c>
      <c r="BB519" s="116"/>
      <c r="BC519" s="116"/>
      <c r="BD519" s="116">
        <f t="shared" si="559"/>
        <v>0</v>
      </c>
      <c r="BE519" s="116"/>
      <c r="BF519" s="116"/>
      <c r="BG519" s="116">
        <f t="shared" si="560"/>
        <v>0</v>
      </c>
      <c r="BH519" s="116"/>
      <c r="BI519" s="116"/>
      <c r="BJ519" s="116">
        <f t="shared" si="561"/>
        <v>0</v>
      </c>
      <c r="BK519" s="116"/>
      <c r="BL519" s="303"/>
      <c r="BM519" s="308"/>
      <c r="BN519" s="311"/>
    </row>
    <row r="520" s="49" customFormat="1" ht="33.95" customHeight="1" outlineLevel="3" spans="2:66">
      <c r="B520" s="112" t="s">
        <v>787</v>
      </c>
      <c r="C520" s="113" t="s">
        <v>2006</v>
      </c>
      <c r="D520" s="49" t="s">
        <v>2007</v>
      </c>
      <c r="E520" s="112"/>
      <c r="F520" s="112"/>
      <c r="G520" s="112"/>
      <c r="H520" s="112">
        <f>SUM(H521:H539)</f>
        <v>0</v>
      </c>
      <c r="I520" s="112"/>
      <c r="J520" s="112"/>
      <c r="K520" s="112"/>
      <c r="L520" s="112"/>
      <c r="M520" s="112"/>
      <c r="N520" s="302"/>
      <c r="O520" s="285"/>
      <c r="P520" s="285"/>
      <c r="Q520" s="285"/>
      <c r="R520" s="285"/>
      <c r="S520" s="285"/>
      <c r="T520" s="285"/>
      <c r="U520" s="285"/>
      <c r="V520" s="285"/>
      <c r="W520" s="285"/>
      <c r="X520" s="285"/>
      <c r="Y520" s="285"/>
      <c r="Z520" s="285"/>
      <c r="AA520" s="285"/>
      <c r="AB520" s="112">
        <f>SUM(AB521:AB539)</f>
        <v>0</v>
      </c>
      <c r="AC520" s="112">
        <f>SUM(AC521:AC539)</f>
        <v>0</v>
      </c>
      <c r="AD520" s="112"/>
      <c r="AE520" s="112"/>
      <c r="AF520" s="112">
        <f>SUM(AF521:AF539)</f>
        <v>0</v>
      </c>
      <c r="AG520" s="112"/>
      <c r="AH520" s="112"/>
      <c r="AI520" s="112">
        <f>SUM(AI521:AI539)</f>
        <v>0</v>
      </c>
      <c r="AJ520" s="112"/>
      <c r="AK520" s="112"/>
      <c r="AL520" s="112">
        <f>SUM(AL521:AL539)</f>
        <v>0</v>
      </c>
      <c r="AM520" s="112"/>
      <c r="AN520" s="112"/>
      <c r="AO520" s="112">
        <f>SUM(AO521:AO539)</f>
        <v>0</v>
      </c>
      <c r="AP520" s="112"/>
      <c r="AQ520" s="112"/>
      <c r="AR520" s="112">
        <f>SUM(AR521:AR539)</f>
        <v>0</v>
      </c>
      <c r="AS520" s="112"/>
      <c r="AT520" s="112"/>
      <c r="AU520" s="112">
        <f>SUM(AU521:AU539)</f>
        <v>0</v>
      </c>
      <c r="AV520" s="112"/>
      <c r="AW520" s="112"/>
      <c r="AX520" s="112">
        <f>SUM(AX521:AX539)</f>
        <v>0</v>
      </c>
      <c r="AY520" s="112"/>
      <c r="AZ520" s="112"/>
      <c r="BA520" s="112">
        <f>SUM(BA521:BA539)</f>
        <v>0</v>
      </c>
      <c r="BB520" s="112"/>
      <c r="BC520" s="112"/>
      <c r="BD520" s="112">
        <f>SUM(BD521:BD539)</f>
        <v>0</v>
      </c>
      <c r="BE520" s="112"/>
      <c r="BF520" s="112"/>
      <c r="BG520" s="112">
        <f>SUM(BG521:BG539)</f>
        <v>0</v>
      </c>
      <c r="BH520" s="112"/>
      <c r="BI520" s="112"/>
      <c r="BJ520" s="112">
        <f>SUM(BJ521:BJ539)</f>
        <v>0</v>
      </c>
      <c r="BK520" s="112"/>
      <c r="BL520" s="302"/>
      <c r="BM520" s="308"/>
      <c r="BN520" s="310"/>
    </row>
    <row r="521" s="115" customFormat="1" ht="33.95" customHeight="1" outlineLevel="5" spans="2:66">
      <c r="B521" s="116" t="s">
        <v>792</v>
      </c>
      <c r="C521" s="117" t="s">
        <v>2008</v>
      </c>
      <c r="D521" s="115" t="s">
        <v>2009</v>
      </c>
      <c r="E521" s="116"/>
      <c r="F521" s="116" t="s">
        <v>1618</v>
      </c>
      <c r="G521" s="116" t="s">
        <v>936</v>
      </c>
      <c r="H521" s="116">
        <f t="shared" ref="H521:H539" si="562">J521*L521</f>
        <v>0</v>
      </c>
      <c r="I521" s="116" t="s">
        <v>1235</v>
      </c>
      <c r="J521" s="295"/>
      <c r="K521" s="116" t="s">
        <v>1389</v>
      </c>
      <c r="L521" s="116">
        <v>50</v>
      </c>
      <c r="M521" s="116" t="s">
        <v>1668</v>
      </c>
      <c r="N521" s="116">
        <f t="shared" ref="N521:N539" si="563">COUNTA(O521:Z521)</f>
        <v>0</v>
      </c>
      <c r="O521" s="314"/>
      <c r="P521" s="314"/>
      <c r="Q521" s="314"/>
      <c r="R521" s="314"/>
      <c r="S521" s="314"/>
      <c r="T521" s="314"/>
      <c r="U521" s="314"/>
      <c r="V521" s="314"/>
      <c r="W521" s="314"/>
      <c r="X521" s="314"/>
      <c r="Y521" s="314"/>
      <c r="Z521" s="314"/>
      <c r="AA521" s="116"/>
      <c r="AB521" s="116">
        <f t="shared" ref="AB521:AB539" si="564">SUM(AC521,AF521,AI521,AL521,AO521,AR521,AU521,AX521,BA521,BD521,BG521,BJ521)</f>
        <v>0</v>
      </c>
      <c r="AC521" s="116">
        <f t="shared" ref="AC521:AC539" si="565">IF(O521="√",$J521*$L521/$N521,0)</f>
        <v>0</v>
      </c>
      <c r="AD521" s="116"/>
      <c r="AE521" s="116"/>
      <c r="AF521" s="116">
        <f t="shared" ref="AF521:AF539" si="566">IF(P521="√",$J521*$L521/$N521,0)</f>
        <v>0</v>
      </c>
      <c r="AG521" s="116"/>
      <c r="AH521" s="116"/>
      <c r="AI521" s="116">
        <f t="shared" ref="AI521:AI539" si="567">IF(Q521="√",$J521*$L521/$N521,0)</f>
        <v>0</v>
      </c>
      <c r="AJ521" s="116"/>
      <c r="AK521" s="116"/>
      <c r="AL521" s="116">
        <f t="shared" ref="AL521:AL539" si="568">IF(R521="√",$J521*$L521/$N521,0)</f>
        <v>0</v>
      </c>
      <c r="AM521" s="116"/>
      <c r="AN521" s="116"/>
      <c r="AO521" s="116">
        <f t="shared" ref="AO521:AO539" si="569">IF(S521="√",$J521*$L521/$N521,0)</f>
        <v>0</v>
      </c>
      <c r="AP521" s="116"/>
      <c r="AQ521" s="116"/>
      <c r="AR521" s="116">
        <f t="shared" ref="AR521:AR539" si="570">IF(T521="√",$J521*$L521/$N521,0)</f>
        <v>0</v>
      </c>
      <c r="AS521" s="116"/>
      <c r="AT521" s="116"/>
      <c r="AU521" s="116">
        <f t="shared" ref="AU521:AU539" si="571">IF(U521="√",$J521*$L521/$N521,0)</f>
        <v>0</v>
      </c>
      <c r="AV521" s="116"/>
      <c r="AW521" s="116"/>
      <c r="AX521" s="116">
        <f t="shared" ref="AX521:AX539" si="572">IF(V521="√",$J521*$L521/$N521,0)</f>
        <v>0</v>
      </c>
      <c r="AY521" s="116"/>
      <c r="AZ521" s="116"/>
      <c r="BA521" s="116">
        <f t="shared" ref="BA521:BA539" si="573">IF(W521="√",$J521*$L521/$N521,0)</f>
        <v>0</v>
      </c>
      <c r="BB521" s="116"/>
      <c r="BC521" s="116"/>
      <c r="BD521" s="116">
        <f t="shared" ref="BD521:BD539" si="574">IF(X521="√",$J521*$L521/$N521,0)</f>
        <v>0</v>
      </c>
      <c r="BE521" s="116"/>
      <c r="BF521" s="116"/>
      <c r="BG521" s="116">
        <f t="shared" ref="BG521:BG539" si="575">IF(Y521="√",$J521*$L521/$N521,0)</f>
        <v>0</v>
      </c>
      <c r="BH521" s="116"/>
      <c r="BI521" s="116"/>
      <c r="BJ521" s="116">
        <f t="shared" ref="BJ521:BJ539" si="576">IF(Z521="√",$J521*$L521/$N521,0)</f>
        <v>0</v>
      </c>
      <c r="BK521" s="116"/>
      <c r="BL521" s="303"/>
      <c r="BM521" s="308"/>
      <c r="BN521" s="311"/>
    </row>
    <row r="522" s="115" customFormat="1" ht="33.95" customHeight="1" outlineLevel="5" spans="2:66">
      <c r="B522" s="116" t="s">
        <v>792</v>
      </c>
      <c r="C522" s="117" t="s">
        <v>2010</v>
      </c>
      <c r="D522" s="115" t="s">
        <v>2011</v>
      </c>
      <c r="E522" s="116" t="s">
        <v>2012</v>
      </c>
      <c r="F522" s="116" t="s">
        <v>1618</v>
      </c>
      <c r="G522" s="116" t="s">
        <v>936</v>
      </c>
      <c r="H522" s="116">
        <f t="shared" si="562"/>
        <v>0</v>
      </c>
      <c r="I522" s="116" t="s">
        <v>1235</v>
      </c>
      <c r="J522" s="295"/>
      <c r="K522" s="116" t="s">
        <v>1389</v>
      </c>
      <c r="L522" s="116">
        <v>20</v>
      </c>
      <c r="M522" s="116" t="s">
        <v>1668</v>
      </c>
      <c r="N522" s="116">
        <f t="shared" si="563"/>
        <v>0</v>
      </c>
      <c r="O522" s="295"/>
      <c r="P522" s="295"/>
      <c r="Q522" s="295"/>
      <c r="R522" s="295"/>
      <c r="S522" s="295"/>
      <c r="T522" s="295"/>
      <c r="U522" s="295"/>
      <c r="V522" s="295"/>
      <c r="W522" s="295"/>
      <c r="X522" s="295"/>
      <c r="Y522" s="295"/>
      <c r="Z522" s="295"/>
      <c r="AA522" s="116"/>
      <c r="AB522" s="116">
        <f t="shared" si="564"/>
        <v>0</v>
      </c>
      <c r="AC522" s="116">
        <f t="shared" si="565"/>
        <v>0</v>
      </c>
      <c r="AD522" s="116"/>
      <c r="AE522" s="116"/>
      <c r="AF522" s="116">
        <f t="shared" si="566"/>
        <v>0</v>
      </c>
      <c r="AG522" s="116"/>
      <c r="AH522" s="116"/>
      <c r="AI522" s="116">
        <f t="shared" si="567"/>
        <v>0</v>
      </c>
      <c r="AJ522" s="116"/>
      <c r="AK522" s="116"/>
      <c r="AL522" s="116">
        <f t="shared" si="568"/>
        <v>0</v>
      </c>
      <c r="AM522" s="116"/>
      <c r="AN522" s="116"/>
      <c r="AO522" s="116">
        <f t="shared" si="569"/>
        <v>0</v>
      </c>
      <c r="AP522" s="116"/>
      <c r="AQ522" s="116"/>
      <c r="AR522" s="116">
        <f t="shared" si="570"/>
        <v>0</v>
      </c>
      <c r="AS522" s="116"/>
      <c r="AT522" s="116"/>
      <c r="AU522" s="116">
        <f t="shared" si="571"/>
        <v>0</v>
      </c>
      <c r="AV522" s="116"/>
      <c r="AW522" s="116"/>
      <c r="AX522" s="116">
        <f t="shared" si="572"/>
        <v>0</v>
      </c>
      <c r="AY522" s="116"/>
      <c r="AZ522" s="116"/>
      <c r="BA522" s="116">
        <f t="shared" si="573"/>
        <v>0</v>
      </c>
      <c r="BB522" s="116"/>
      <c r="BC522" s="116"/>
      <c r="BD522" s="116">
        <f t="shared" si="574"/>
        <v>0</v>
      </c>
      <c r="BE522" s="116"/>
      <c r="BF522" s="116"/>
      <c r="BG522" s="116">
        <f t="shared" si="575"/>
        <v>0</v>
      </c>
      <c r="BH522" s="116"/>
      <c r="BI522" s="116"/>
      <c r="BJ522" s="116">
        <f t="shared" si="576"/>
        <v>0</v>
      </c>
      <c r="BK522" s="116"/>
      <c r="BL522" s="303"/>
      <c r="BM522" s="308"/>
      <c r="BN522" s="311"/>
    </row>
    <row r="523" s="115" customFormat="1" ht="33.95" customHeight="1" outlineLevel="5" spans="2:66">
      <c r="B523" s="116" t="s">
        <v>792</v>
      </c>
      <c r="C523" s="117" t="s">
        <v>2013</v>
      </c>
      <c r="D523" s="115" t="s">
        <v>2014</v>
      </c>
      <c r="E523" s="116" t="s">
        <v>2015</v>
      </c>
      <c r="F523" s="116" t="s">
        <v>1618</v>
      </c>
      <c r="G523" s="116" t="s">
        <v>936</v>
      </c>
      <c r="H523" s="116">
        <f t="shared" si="562"/>
        <v>0</v>
      </c>
      <c r="I523" s="116" t="s">
        <v>1235</v>
      </c>
      <c r="J523" s="295"/>
      <c r="K523" s="116" t="s">
        <v>1389</v>
      </c>
      <c r="L523" s="116">
        <v>66</v>
      </c>
      <c r="M523" s="116" t="s">
        <v>1668</v>
      </c>
      <c r="N523" s="116">
        <f t="shared" si="563"/>
        <v>0</v>
      </c>
      <c r="O523" s="295"/>
      <c r="P523" s="295"/>
      <c r="Q523" s="295"/>
      <c r="R523" s="295"/>
      <c r="S523" s="295"/>
      <c r="T523" s="295"/>
      <c r="U523" s="295"/>
      <c r="V523" s="295"/>
      <c r="W523" s="295"/>
      <c r="X523" s="295"/>
      <c r="Y523" s="295"/>
      <c r="Z523" s="295"/>
      <c r="AA523" s="116"/>
      <c r="AB523" s="116">
        <f t="shared" si="564"/>
        <v>0</v>
      </c>
      <c r="AC523" s="116">
        <f t="shared" si="565"/>
        <v>0</v>
      </c>
      <c r="AD523" s="116"/>
      <c r="AE523" s="116"/>
      <c r="AF523" s="116">
        <f t="shared" si="566"/>
        <v>0</v>
      </c>
      <c r="AG523" s="116"/>
      <c r="AH523" s="116"/>
      <c r="AI523" s="116">
        <f t="shared" si="567"/>
        <v>0</v>
      </c>
      <c r="AJ523" s="116"/>
      <c r="AK523" s="116"/>
      <c r="AL523" s="116">
        <f t="shared" si="568"/>
        <v>0</v>
      </c>
      <c r="AM523" s="116"/>
      <c r="AN523" s="116"/>
      <c r="AO523" s="116">
        <f t="shared" si="569"/>
        <v>0</v>
      </c>
      <c r="AP523" s="116"/>
      <c r="AQ523" s="116"/>
      <c r="AR523" s="116">
        <f t="shared" si="570"/>
        <v>0</v>
      </c>
      <c r="AS523" s="116"/>
      <c r="AT523" s="116"/>
      <c r="AU523" s="116">
        <f t="shared" si="571"/>
        <v>0</v>
      </c>
      <c r="AV523" s="116"/>
      <c r="AW523" s="116"/>
      <c r="AX523" s="116">
        <f t="shared" si="572"/>
        <v>0</v>
      </c>
      <c r="AY523" s="116"/>
      <c r="AZ523" s="116"/>
      <c r="BA523" s="116">
        <f t="shared" si="573"/>
        <v>0</v>
      </c>
      <c r="BB523" s="116"/>
      <c r="BC523" s="116"/>
      <c r="BD523" s="116">
        <f t="shared" si="574"/>
        <v>0</v>
      </c>
      <c r="BE523" s="116"/>
      <c r="BF523" s="116"/>
      <c r="BG523" s="116">
        <f t="shared" si="575"/>
        <v>0</v>
      </c>
      <c r="BH523" s="116"/>
      <c r="BI523" s="116"/>
      <c r="BJ523" s="116">
        <f t="shared" si="576"/>
        <v>0</v>
      </c>
      <c r="BK523" s="116"/>
      <c r="BL523" s="303"/>
      <c r="BM523" s="308"/>
      <c r="BN523" s="311"/>
    </row>
    <row r="524" s="115" customFormat="1" ht="33.95" customHeight="1" outlineLevel="5" spans="2:66">
      <c r="B524" s="116" t="s">
        <v>792</v>
      </c>
      <c r="C524" s="117" t="s">
        <v>2016</v>
      </c>
      <c r="D524" s="115" t="s">
        <v>2017</v>
      </c>
      <c r="E524" s="116" t="s">
        <v>2018</v>
      </c>
      <c r="F524" s="116" t="s">
        <v>1618</v>
      </c>
      <c r="G524" s="116" t="s">
        <v>936</v>
      </c>
      <c r="H524" s="116">
        <f t="shared" si="562"/>
        <v>0</v>
      </c>
      <c r="I524" s="116" t="s">
        <v>1235</v>
      </c>
      <c r="J524" s="295"/>
      <c r="K524" s="116" t="s">
        <v>2019</v>
      </c>
      <c r="L524" s="116">
        <v>8.5</v>
      </c>
      <c r="M524" s="116" t="s">
        <v>1798</v>
      </c>
      <c r="N524" s="116">
        <f t="shared" si="563"/>
        <v>0</v>
      </c>
      <c r="O524" s="295"/>
      <c r="P524" s="295"/>
      <c r="Q524" s="295"/>
      <c r="R524" s="295"/>
      <c r="S524" s="295"/>
      <c r="T524" s="295"/>
      <c r="U524" s="295"/>
      <c r="V524" s="295"/>
      <c r="W524" s="295"/>
      <c r="X524" s="295"/>
      <c r="Y524" s="295"/>
      <c r="Z524" s="295"/>
      <c r="AA524" s="116"/>
      <c r="AB524" s="116">
        <f t="shared" si="564"/>
        <v>0</v>
      </c>
      <c r="AC524" s="116">
        <f t="shared" si="565"/>
        <v>0</v>
      </c>
      <c r="AD524" s="116"/>
      <c r="AE524" s="116"/>
      <c r="AF524" s="116">
        <f t="shared" si="566"/>
        <v>0</v>
      </c>
      <c r="AG524" s="116"/>
      <c r="AH524" s="116"/>
      <c r="AI524" s="116">
        <f t="shared" si="567"/>
        <v>0</v>
      </c>
      <c r="AJ524" s="116"/>
      <c r="AK524" s="116"/>
      <c r="AL524" s="116">
        <f t="shared" si="568"/>
        <v>0</v>
      </c>
      <c r="AM524" s="116"/>
      <c r="AN524" s="116"/>
      <c r="AO524" s="116">
        <f t="shared" si="569"/>
        <v>0</v>
      </c>
      <c r="AP524" s="116"/>
      <c r="AQ524" s="116"/>
      <c r="AR524" s="116">
        <f t="shared" si="570"/>
        <v>0</v>
      </c>
      <c r="AS524" s="116"/>
      <c r="AT524" s="116"/>
      <c r="AU524" s="116">
        <f t="shared" si="571"/>
        <v>0</v>
      </c>
      <c r="AV524" s="116"/>
      <c r="AW524" s="116"/>
      <c r="AX524" s="116">
        <f t="shared" si="572"/>
        <v>0</v>
      </c>
      <c r="AY524" s="116"/>
      <c r="AZ524" s="116"/>
      <c r="BA524" s="116">
        <f t="shared" si="573"/>
        <v>0</v>
      </c>
      <c r="BB524" s="116"/>
      <c r="BC524" s="116"/>
      <c r="BD524" s="116">
        <f t="shared" si="574"/>
        <v>0</v>
      </c>
      <c r="BE524" s="116"/>
      <c r="BF524" s="116"/>
      <c r="BG524" s="116">
        <f t="shared" si="575"/>
        <v>0</v>
      </c>
      <c r="BH524" s="116"/>
      <c r="BI524" s="116"/>
      <c r="BJ524" s="116">
        <f t="shared" si="576"/>
        <v>0</v>
      </c>
      <c r="BK524" s="116"/>
      <c r="BL524" s="303"/>
      <c r="BM524" s="308"/>
      <c r="BN524" s="311"/>
    </row>
    <row r="525" s="115" customFormat="1" ht="33.95" customHeight="1" outlineLevel="5" spans="2:66">
      <c r="B525" s="116" t="s">
        <v>792</v>
      </c>
      <c r="C525" s="117" t="s">
        <v>2020</v>
      </c>
      <c r="D525" s="115" t="s">
        <v>2021</v>
      </c>
      <c r="E525" s="116" t="s">
        <v>2022</v>
      </c>
      <c r="F525" s="116" t="s">
        <v>1618</v>
      </c>
      <c r="G525" s="116" t="s">
        <v>936</v>
      </c>
      <c r="H525" s="116">
        <f t="shared" si="562"/>
        <v>0</v>
      </c>
      <c r="I525" s="116" t="s">
        <v>1235</v>
      </c>
      <c r="J525" s="295"/>
      <c r="K525" s="116" t="s">
        <v>1389</v>
      </c>
      <c r="L525" s="116">
        <v>8</v>
      </c>
      <c r="M525" s="116" t="s">
        <v>1668</v>
      </c>
      <c r="N525" s="116">
        <f t="shared" si="563"/>
        <v>0</v>
      </c>
      <c r="O525" s="295"/>
      <c r="P525" s="295"/>
      <c r="Q525" s="295"/>
      <c r="R525" s="295"/>
      <c r="S525" s="295"/>
      <c r="T525" s="295"/>
      <c r="U525" s="295"/>
      <c r="V525" s="295"/>
      <c r="W525" s="295"/>
      <c r="X525" s="295"/>
      <c r="Y525" s="295"/>
      <c r="Z525" s="295"/>
      <c r="AA525" s="116"/>
      <c r="AB525" s="116">
        <f t="shared" si="564"/>
        <v>0</v>
      </c>
      <c r="AC525" s="116">
        <f t="shared" si="565"/>
        <v>0</v>
      </c>
      <c r="AD525" s="116"/>
      <c r="AE525" s="116"/>
      <c r="AF525" s="116">
        <f t="shared" si="566"/>
        <v>0</v>
      </c>
      <c r="AG525" s="116"/>
      <c r="AH525" s="116"/>
      <c r="AI525" s="116">
        <f t="shared" si="567"/>
        <v>0</v>
      </c>
      <c r="AJ525" s="116"/>
      <c r="AK525" s="116"/>
      <c r="AL525" s="116">
        <f t="shared" si="568"/>
        <v>0</v>
      </c>
      <c r="AM525" s="116"/>
      <c r="AN525" s="116"/>
      <c r="AO525" s="116">
        <f t="shared" si="569"/>
        <v>0</v>
      </c>
      <c r="AP525" s="116"/>
      <c r="AQ525" s="116"/>
      <c r="AR525" s="116">
        <f t="shared" si="570"/>
        <v>0</v>
      </c>
      <c r="AS525" s="116"/>
      <c r="AT525" s="116"/>
      <c r="AU525" s="116">
        <f t="shared" si="571"/>
        <v>0</v>
      </c>
      <c r="AV525" s="116"/>
      <c r="AW525" s="116"/>
      <c r="AX525" s="116">
        <f t="shared" si="572"/>
        <v>0</v>
      </c>
      <c r="AY525" s="116"/>
      <c r="AZ525" s="116"/>
      <c r="BA525" s="116">
        <f t="shared" si="573"/>
        <v>0</v>
      </c>
      <c r="BB525" s="116"/>
      <c r="BC525" s="116"/>
      <c r="BD525" s="116">
        <f t="shared" si="574"/>
        <v>0</v>
      </c>
      <c r="BE525" s="116"/>
      <c r="BF525" s="116"/>
      <c r="BG525" s="116">
        <f t="shared" si="575"/>
        <v>0</v>
      </c>
      <c r="BH525" s="116"/>
      <c r="BI525" s="116"/>
      <c r="BJ525" s="116">
        <f t="shared" si="576"/>
        <v>0</v>
      </c>
      <c r="BK525" s="116"/>
      <c r="BL525" s="303"/>
      <c r="BM525" s="308"/>
      <c r="BN525" s="311"/>
    </row>
    <row r="526" s="115" customFormat="1" ht="33.95" customHeight="1" outlineLevel="5" spans="2:66">
      <c r="B526" s="116" t="s">
        <v>792</v>
      </c>
      <c r="C526" s="117" t="s">
        <v>2023</v>
      </c>
      <c r="D526" s="115" t="s">
        <v>2024</v>
      </c>
      <c r="E526" s="116" t="s">
        <v>2025</v>
      </c>
      <c r="F526" s="116" t="s">
        <v>1618</v>
      </c>
      <c r="G526" s="116" t="s">
        <v>936</v>
      </c>
      <c r="H526" s="116">
        <f t="shared" si="562"/>
        <v>0</v>
      </c>
      <c r="I526" s="116" t="s">
        <v>1235</v>
      </c>
      <c r="J526" s="295"/>
      <c r="K526" s="116" t="s">
        <v>2019</v>
      </c>
      <c r="L526" s="116">
        <v>80</v>
      </c>
      <c r="M526" s="116" t="s">
        <v>1798</v>
      </c>
      <c r="N526" s="116">
        <f t="shared" si="563"/>
        <v>0</v>
      </c>
      <c r="O526" s="295"/>
      <c r="P526" s="295"/>
      <c r="Q526" s="295"/>
      <c r="R526" s="295"/>
      <c r="S526" s="295"/>
      <c r="T526" s="295"/>
      <c r="U526" s="295"/>
      <c r="V526" s="295"/>
      <c r="W526" s="295"/>
      <c r="X526" s="295"/>
      <c r="Y526" s="295"/>
      <c r="Z526" s="295"/>
      <c r="AA526" s="116"/>
      <c r="AB526" s="116">
        <f t="shared" si="564"/>
        <v>0</v>
      </c>
      <c r="AC526" s="116">
        <f t="shared" si="565"/>
        <v>0</v>
      </c>
      <c r="AD526" s="116"/>
      <c r="AE526" s="116"/>
      <c r="AF526" s="116">
        <f t="shared" si="566"/>
        <v>0</v>
      </c>
      <c r="AG526" s="116"/>
      <c r="AH526" s="116"/>
      <c r="AI526" s="116">
        <f t="shared" si="567"/>
        <v>0</v>
      </c>
      <c r="AJ526" s="116"/>
      <c r="AK526" s="116"/>
      <c r="AL526" s="116">
        <f t="shared" si="568"/>
        <v>0</v>
      </c>
      <c r="AM526" s="116"/>
      <c r="AN526" s="116"/>
      <c r="AO526" s="116">
        <f t="shared" si="569"/>
        <v>0</v>
      </c>
      <c r="AP526" s="116"/>
      <c r="AQ526" s="116"/>
      <c r="AR526" s="116">
        <f t="shared" si="570"/>
        <v>0</v>
      </c>
      <c r="AS526" s="116"/>
      <c r="AT526" s="116"/>
      <c r="AU526" s="116">
        <f t="shared" si="571"/>
        <v>0</v>
      </c>
      <c r="AV526" s="116"/>
      <c r="AW526" s="116"/>
      <c r="AX526" s="116">
        <f t="shared" si="572"/>
        <v>0</v>
      </c>
      <c r="AY526" s="116"/>
      <c r="AZ526" s="116"/>
      <c r="BA526" s="116">
        <f t="shared" si="573"/>
        <v>0</v>
      </c>
      <c r="BB526" s="116"/>
      <c r="BC526" s="116"/>
      <c r="BD526" s="116">
        <f t="shared" si="574"/>
        <v>0</v>
      </c>
      <c r="BE526" s="116"/>
      <c r="BF526" s="116"/>
      <c r="BG526" s="116">
        <f t="shared" si="575"/>
        <v>0</v>
      </c>
      <c r="BH526" s="116"/>
      <c r="BI526" s="116"/>
      <c r="BJ526" s="116">
        <f t="shared" si="576"/>
        <v>0</v>
      </c>
      <c r="BK526" s="116"/>
      <c r="BL526" s="303"/>
      <c r="BM526" s="308"/>
      <c r="BN526" s="311"/>
    </row>
    <row r="527" s="115" customFormat="1" ht="33.95" customHeight="1" outlineLevel="5" spans="2:66">
      <c r="B527" s="116" t="s">
        <v>792</v>
      </c>
      <c r="C527" s="117" t="s">
        <v>2026</v>
      </c>
      <c r="D527" s="115" t="s">
        <v>2027</v>
      </c>
      <c r="E527" s="116" t="s">
        <v>2028</v>
      </c>
      <c r="F527" s="116" t="s">
        <v>1618</v>
      </c>
      <c r="G527" s="116" t="s">
        <v>936</v>
      </c>
      <c r="H527" s="116">
        <f t="shared" si="562"/>
        <v>0</v>
      </c>
      <c r="I527" s="116" t="s">
        <v>1235</v>
      </c>
      <c r="J527" s="295"/>
      <c r="K527" s="116" t="s">
        <v>1389</v>
      </c>
      <c r="L527" s="116">
        <v>65</v>
      </c>
      <c r="M527" s="116" t="s">
        <v>1668</v>
      </c>
      <c r="N527" s="116">
        <f t="shared" si="563"/>
        <v>0</v>
      </c>
      <c r="O527" s="295"/>
      <c r="P527" s="295"/>
      <c r="Q527" s="295"/>
      <c r="R527" s="295"/>
      <c r="S527" s="295"/>
      <c r="T527" s="295"/>
      <c r="U527" s="295"/>
      <c r="V527" s="295"/>
      <c r="W527" s="295"/>
      <c r="X527" s="295"/>
      <c r="Y527" s="295"/>
      <c r="Z527" s="295"/>
      <c r="AA527" s="116"/>
      <c r="AB527" s="116">
        <f t="shared" si="564"/>
        <v>0</v>
      </c>
      <c r="AC527" s="116">
        <f t="shared" si="565"/>
        <v>0</v>
      </c>
      <c r="AD527" s="116"/>
      <c r="AE527" s="116"/>
      <c r="AF527" s="116">
        <f t="shared" si="566"/>
        <v>0</v>
      </c>
      <c r="AG527" s="116"/>
      <c r="AH527" s="116"/>
      <c r="AI527" s="116">
        <f t="shared" si="567"/>
        <v>0</v>
      </c>
      <c r="AJ527" s="116"/>
      <c r="AK527" s="116"/>
      <c r="AL527" s="116">
        <f t="shared" si="568"/>
        <v>0</v>
      </c>
      <c r="AM527" s="116"/>
      <c r="AN527" s="116"/>
      <c r="AO527" s="116">
        <f t="shared" si="569"/>
        <v>0</v>
      </c>
      <c r="AP527" s="116"/>
      <c r="AQ527" s="116"/>
      <c r="AR527" s="116">
        <f t="shared" si="570"/>
        <v>0</v>
      </c>
      <c r="AS527" s="116"/>
      <c r="AT527" s="116"/>
      <c r="AU527" s="116">
        <f t="shared" si="571"/>
        <v>0</v>
      </c>
      <c r="AV527" s="116"/>
      <c r="AW527" s="116"/>
      <c r="AX527" s="116">
        <f t="shared" si="572"/>
        <v>0</v>
      </c>
      <c r="AY527" s="116"/>
      <c r="AZ527" s="116"/>
      <c r="BA527" s="116">
        <f t="shared" si="573"/>
        <v>0</v>
      </c>
      <c r="BB527" s="116"/>
      <c r="BC527" s="116"/>
      <c r="BD527" s="116">
        <f t="shared" si="574"/>
        <v>0</v>
      </c>
      <c r="BE527" s="116"/>
      <c r="BF527" s="116"/>
      <c r="BG527" s="116">
        <f t="shared" si="575"/>
        <v>0</v>
      </c>
      <c r="BH527" s="116"/>
      <c r="BI527" s="116"/>
      <c r="BJ527" s="116">
        <f t="shared" si="576"/>
        <v>0</v>
      </c>
      <c r="BK527" s="116"/>
      <c r="BL527" s="303"/>
      <c r="BM527" s="308"/>
      <c r="BN527" s="311"/>
    </row>
    <row r="528" s="115" customFormat="1" ht="33.95" customHeight="1" outlineLevel="5" spans="2:66">
      <c r="B528" s="116" t="s">
        <v>792</v>
      </c>
      <c r="C528" s="117" t="s">
        <v>2029</v>
      </c>
      <c r="D528" s="115" t="s">
        <v>2030</v>
      </c>
      <c r="E528" s="116" t="s">
        <v>2031</v>
      </c>
      <c r="F528" s="116" t="s">
        <v>1618</v>
      </c>
      <c r="G528" s="116" t="s">
        <v>936</v>
      </c>
      <c r="H528" s="116">
        <f t="shared" si="562"/>
        <v>0</v>
      </c>
      <c r="I528" s="116" t="s">
        <v>1235</v>
      </c>
      <c r="J528" s="295"/>
      <c r="K528" s="116" t="s">
        <v>1626</v>
      </c>
      <c r="L528" s="116">
        <v>135</v>
      </c>
      <c r="M528" s="116" t="s">
        <v>1627</v>
      </c>
      <c r="N528" s="116">
        <f t="shared" si="563"/>
        <v>0</v>
      </c>
      <c r="O528" s="295"/>
      <c r="P528" s="295"/>
      <c r="Q528" s="295"/>
      <c r="R528" s="295"/>
      <c r="S528" s="295"/>
      <c r="T528" s="295"/>
      <c r="U528" s="295"/>
      <c r="V528" s="295"/>
      <c r="W528" s="295"/>
      <c r="X528" s="295"/>
      <c r="Y528" s="295"/>
      <c r="Z528" s="295"/>
      <c r="AA528" s="116"/>
      <c r="AB528" s="116">
        <f t="shared" si="564"/>
        <v>0</v>
      </c>
      <c r="AC528" s="116">
        <f t="shared" si="565"/>
        <v>0</v>
      </c>
      <c r="AD528" s="116"/>
      <c r="AE528" s="116"/>
      <c r="AF528" s="116">
        <f t="shared" si="566"/>
        <v>0</v>
      </c>
      <c r="AG528" s="116"/>
      <c r="AH528" s="116"/>
      <c r="AI528" s="116">
        <f t="shared" si="567"/>
        <v>0</v>
      </c>
      <c r="AJ528" s="116"/>
      <c r="AK528" s="116"/>
      <c r="AL528" s="116">
        <f t="shared" si="568"/>
        <v>0</v>
      </c>
      <c r="AM528" s="116"/>
      <c r="AN528" s="116"/>
      <c r="AO528" s="116">
        <f t="shared" si="569"/>
        <v>0</v>
      </c>
      <c r="AP528" s="116"/>
      <c r="AQ528" s="116"/>
      <c r="AR528" s="116">
        <f t="shared" si="570"/>
        <v>0</v>
      </c>
      <c r="AS528" s="116"/>
      <c r="AT528" s="116"/>
      <c r="AU528" s="116">
        <f t="shared" si="571"/>
        <v>0</v>
      </c>
      <c r="AV528" s="116"/>
      <c r="AW528" s="116"/>
      <c r="AX528" s="116">
        <f t="shared" si="572"/>
        <v>0</v>
      </c>
      <c r="AY528" s="116"/>
      <c r="AZ528" s="116"/>
      <c r="BA528" s="116">
        <f t="shared" si="573"/>
        <v>0</v>
      </c>
      <c r="BB528" s="116"/>
      <c r="BC528" s="116"/>
      <c r="BD528" s="116">
        <f t="shared" si="574"/>
        <v>0</v>
      </c>
      <c r="BE528" s="116"/>
      <c r="BF528" s="116"/>
      <c r="BG528" s="116">
        <f t="shared" si="575"/>
        <v>0</v>
      </c>
      <c r="BH528" s="116"/>
      <c r="BI528" s="116"/>
      <c r="BJ528" s="116">
        <f t="shared" si="576"/>
        <v>0</v>
      </c>
      <c r="BK528" s="116"/>
      <c r="BL528" s="303"/>
      <c r="BM528" s="308"/>
      <c r="BN528" s="311"/>
    </row>
    <row r="529" s="115" customFormat="1" ht="33.95" customHeight="1" outlineLevel="5" spans="2:66">
      <c r="B529" s="116" t="s">
        <v>792</v>
      </c>
      <c r="C529" s="117" t="s">
        <v>2032</v>
      </c>
      <c r="D529" s="115" t="s">
        <v>2033</v>
      </c>
      <c r="E529" s="116" t="s">
        <v>2034</v>
      </c>
      <c r="F529" s="116" t="s">
        <v>1618</v>
      </c>
      <c r="G529" s="116" t="s">
        <v>936</v>
      </c>
      <c r="H529" s="116">
        <f t="shared" si="562"/>
        <v>0</v>
      </c>
      <c r="I529" s="116" t="s">
        <v>1235</v>
      </c>
      <c r="J529" s="295"/>
      <c r="K529" s="116" t="s">
        <v>1389</v>
      </c>
      <c r="L529" s="116">
        <v>35</v>
      </c>
      <c r="M529" s="116" t="s">
        <v>1668</v>
      </c>
      <c r="N529" s="116">
        <f t="shared" si="563"/>
        <v>0</v>
      </c>
      <c r="O529" s="295"/>
      <c r="P529" s="295"/>
      <c r="Q529" s="295"/>
      <c r="R529" s="295"/>
      <c r="S529" s="295"/>
      <c r="T529" s="295"/>
      <c r="U529" s="295"/>
      <c r="V529" s="295"/>
      <c r="W529" s="295"/>
      <c r="X529" s="295"/>
      <c r="Y529" s="295"/>
      <c r="Z529" s="295"/>
      <c r="AA529" s="116"/>
      <c r="AB529" s="116">
        <f t="shared" si="564"/>
        <v>0</v>
      </c>
      <c r="AC529" s="116">
        <f t="shared" si="565"/>
        <v>0</v>
      </c>
      <c r="AD529" s="116"/>
      <c r="AE529" s="116"/>
      <c r="AF529" s="116">
        <f t="shared" si="566"/>
        <v>0</v>
      </c>
      <c r="AG529" s="116"/>
      <c r="AH529" s="116"/>
      <c r="AI529" s="116">
        <f t="shared" si="567"/>
        <v>0</v>
      </c>
      <c r="AJ529" s="116"/>
      <c r="AK529" s="116"/>
      <c r="AL529" s="116">
        <f t="shared" si="568"/>
        <v>0</v>
      </c>
      <c r="AM529" s="116"/>
      <c r="AN529" s="116"/>
      <c r="AO529" s="116">
        <f t="shared" si="569"/>
        <v>0</v>
      </c>
      <c r="AP529" s="116"/>
      <c r="AQ529" s="116"/>
      <c r="AR529" s="116">
        <f t="shared" si="570"/>
        <v>0</v>
      </c>
      <c r="AS529" s="116"/>
      <c r="AT529" s="116"/>
      <c r="AU529" s="116">
        <f t="shared" si="571"/>
        <v>0</v>
      </c>
      <c r="AV529" s="116"/>
      <c r="AW529" s="116"/>
      <c r="AX529" s="116">
        <f t="shared" si="572"/>
        <v>0</v>
      </c>
      <c r="AY529" s="116"/>
      <c r="AZ529" s="116"/>
      <c r="BA529" s="116">
        <f t="shared" si="573"/>
        <v>0</v>
      </c>
      <c r="BB529" s="116"/>
      <c r="BC529" s="116"/>
      <c r="BD529" s="116">
        <f t="shared" si="574"/>
        <v>0</v>
      </c>
      <c r="BE529" s="116"/>
      <c r="BF529" s="116"/>
      <c r="BG529" s="116">
        <f t="shared" si="575"/>
        <v>0</v>
      </c>
      <c r="BH529" s="116"/>
      <c r="BI529" s="116"/>
      <c r="BJ529" s="116">
        <f t="shared" si="576"/>
        <v>0</v>
      </c>
      <c r="BK529" s="116"/>
      <c r="BL529" s="303"/>
      <c r="BM529" s="308"/>
      <c r="BN529" s="311"/>
    </row>
    <row r="530" s="115" customFormat="1" ht="33.95" customHeight="1" outlineLevel="5" spans="2:66">
      <c r="B530" s="116" t="s">
        <v>792</v>
      </c>
      <c r="C530" s="117" t="s">
        <v>2035</v>
      </c>
      <c r="D530" s="115" t="s">
        <v>2036</v>
      </c>
      <c r="E530" s="116" t="s">
        <v>2037</v>
      </c>
      <c r="F530" s="116" t="s">
        <v>1618</v>
      </c>
      <c r="G530" s="116" t="s">
        <v>936</v>
      </c>
      <c r="H530" s="116">
        <f t="shared" si="562"/>
        <v>0</v>
      </c>
      <c r="I530" s="116" t="s">
        <v>1235</v>
      </c>
      <c r="J530" s="295"/>
      <c r="K530" s="116" t="s">
        <v>1389</v>
      </c>
      <c r="L530" s="116">
        <v>36</v>
      </c>
      <c r="M530" s="116" t="s">
        <v>1668</v>
      </c>
      <c r="N530" s="116">
        <f t="shared" si="563"/>
        <v>0</v>
      </c>
      <c r="O530" s="295"/>
      <c r="P530" s="295"/>
      <c r="Q530" s="295"/>
      <c r="R530" s="295"/>
      <c r="S530" s="295"/>
      <c r="T530" s="295"/>
      <c r="U530" s="295"/>
      <c r="V530" s="295"/>
      <c r="W530" s="295"/>
      <c r="X530" s="295"/>
      <c r="Y530" s="295"/>
      <c r="Z530" s="295"/>
      <c r="AA530" s="116"/>
      <c r="AB530" s="116">
        <f t="shared" si="564"/>
        <v>0</v>
      </c>
      <c r="AC530" s="116">
        <f t="shared" si="565"/>
        <v>0</v>
      </c>
      <c r="AD530" s="116"/>
      <c r="AE530" s="116"/>
      <c r="AF530" s="116">
        <f t="shared" si="566"/>
        <v>0</v>
      </c>
      <c r="AG530" s="116"/>
      <c r="AH530" s="116"/>
      <c r="AI530" s="116">
        <f t="shared" si="567"/>
        <v>0</v>
      </c>
      <c r="AJ530" s="116"/>
      <c r="AK530" s="116"/>
      <c r="AL530" s="116">
        <f t="shared" si="568"/>
        <v>0</v>
      </c>
      <c r="AM530" s="116"/>
      <c r="AN530" s="116"/>
      <c r="AO530" s="116">
        <f t="shared" si="569"/>
        <v>0</v>
      </c>
      <c r="AP530" s="116"/>
      <c r="AQ530" s="116"/>
      <c r="AR530" s="116">
        <f t="shared" si="570"/>
        <v>0</v>
      </c>
      <c r="AS530" s="116"/>
      <c r="AT530" s="116"/>
      <c r="AU530" s="116">
        <f t="shared" si="571"/>
        <v>0</v>
      </c>
      <c r="AV530" s="116"/>
      <c r="AW530" s="116"/>
      <c r="AX530" s="116">
        <f t="shared" si="572"/>
        <v>0</v>
      </c>
      <c r="AY530" s="116"/>
      <c r="AZ530" s="116"/>
      <c r="BA530" s="116">
        <f t="shared" si="573"/>
        <v>0</v>
      </c>
      <c r="BB530" s="116"/>
      <c r="BC530" s="116"/>
      <c r="BD530" s="116">
        <f t="shared" si="574"/>
        <v>0</v>
      </c>
      <c r="BE530" s="116"/>
      <c r="BF530" s="116"/>
      <c r="BG530" s="116">
        <f t="shared" si="575"/>
        <v>0</v>
      </c>
      <c r="BH530" s="116"/>
      <c r="BI530" s="116"/>
      <c r="BJ530" s="116">
        <f t="shared" si="576"/>
        <v>0</v>
      </c>
      <c r="BK530" s="116"/>
      <c r="BL530" s="303"/>
      <c r="BM530" s="308"/>
      <c r="BN530" s="311"/>
    </row>
    <row r="531" s="115" customFormat="1" ht="33.95" customHeight="1" outlineLevel="5" spans="2:66">
      <c r="B531" s="116" t="s">
        <v>792</v>
      </c>
      <c r="C531" s="117" t="s">
        <v>2038</v>
      </c>
      <c r="D531" s="115" t="s">
        <v>2039</v>
      </c>
      <c r="E531" s="116" t="s">
        <v>2040</v>
      </c>
      <c r="F531" s="116" t="s">
        <v>1618</v>
      </c>
      <c r="G531" s="116" t="s">
        <v>936</v>
      </c>
      <c r="H531" s="116">
        <f t="shared" si="562"/>
        <v>0</v>
      </c>
      <c r="I531" s="116" t="s">
        <v>1235</v>
      </c>
      <c r="J531" s="295"/>
      <c r="K531" s="116" t="s">
        <v>2019</v>
      </c>
      <c r="L531" s="116">
        <v>4.3</v>
      </c>
      <c r="M531" s="116" t="s">
        <v>1798</v>
      </c>
      <c r="N531" s="116">
        <f t="shared" si="563"/>
        <v>0</v>
      </c>
      <c r="O531" s="295"/>
      <c r="P531" s="295"/>
      <c r="Q531" s="295"/>
      <c r="R531" s="295"/>
      <c r="S531" s="295"/>
      <c r="T531" s="295"/>
      <c r="U531" s="295"/>
      <c r="V531" s="295"/>
      <c r="W531" s="295"/>
      <c r="X531" s="295"/>
      <c r="Y531" s="295"/>
      <c r="Z531" s="295"/>
      <c r="AA531" s="116"/>
      <c r="AB531" s="116">
        <f t="shared" si="564"/>
        <v>0</v>
      </c>
      <c r="AC531" s="116">
        <f t="shared" si="565"/>
        <v>0</v>
      </c>
      <c r="AD531" s="116"/>
      <c r="AE531" s="116"/>
      <c r="AF531" s="116">
        <f t="shared" si="566"/>
        <v>0</v>
      </c>
      <c r="AG531" s="116"/>
      <c r="AH531" s="116"/>
      <c r="AI531" s="116">
        <f t="shared" si="567"/>
        <v>0</v>
      </c>
      <c r="AJ531" s="116"/>
      <c r="AK531" s="116"/>
      <c r="AL531" s="116">
        <f t="shared" si="568"/>
        <v>0</v>
      </c>
      <c r="AM531" s="116"/>
      <c r="AN531" s="116"/>
      <c r="AO531" s="116">
        <f t="shared" si="569"/>
        <v>0</v>
      </c>
      <c r="AP531" s="116"/>
      <c r="AQ531" s="116"/>
      <c r="AR531" s="116">
        <f t="shared" si="570"/>
        <v>0</v>
      </c>
      <c r="AS531" s="116"/>
      <c r="AT531" s="116"/>
      <c r="AU531" s="116">
        <f t="shared" si="571"/>
        <v>0</v>
      </c>
      <c r="AV531" s="116"/>
      <c r="AW531" s="116"/>
      <c r="AX531" s="116">
        <f t="shared" si="572"/>
        <v>0</v>
      </c>
      <c r="AY531" s="116"/>
      <c r="AZ531" s="116"/>
      <c r="BA531" s="116">
        <f t="shared" si="573"/>
        <v>0</v>
      </c>
      <c r="BB531" s="116"/>
      <c r="BC531" s="116"/>
      <c r="BD531" s="116">
        <f t="shared" si="574"/>
        <v>0</v>
      </c>
      <c r="BE531" s="116"/>
      <c r="BF531" s="116"/>
      <c r="BG531" s="116">
        <f t="shared" si="575"/>
        <v>0</v>
      </c>
      <c r="BH531" s="116"/>
      <c r="BI531" s="116"/>
      <c r="BJ531" s="116">
        <f t="shared" si="576"/>
        <v>0</v>
      </c>
      <c r="BK531" s="116"/>
      <c r="BL531" s="303"/>
      <c r="BM531" s="308"/>
      <c r="BN531" s="311"/>
    </row>
    <row r="532" s="115" customFormat="1" ht="33.95" customHeight="1" outlineLevel="5" spans="2:66">
      <c r="B532" s="116" t="s">
        <v>792</v>
      </c>
      <c r="C532" s="117" t="s">
        <v>2041</v>
      </c>
      <c r="D532" s="115" t="s">
        <v>2042</v>
      </c>
      <c r="E532" s="116" t="s">
        <v>2043</v>
      </c>
      <c r="F532" s="116" t="s">
        <v>1618</v>
      </c>
      <c r="G532" s="116" t="s">
        <v>936</v>
      </c>
      <c r="H532" s="116">
        <f t="shared" si="562"/>
        <v>0</v>
      </c>
      <c r="I532" s="116" t="s">
        <v>1235</v>
      </c>
      <c r="J532" s="295"/>
      <c r="K532" s="116" t="s">
        <v>1389</v>
      </c>
      <c r="L532" s="116">
        <v>52</v>
      </c>
      <c r="M532" s="116" t="s">
        <v>1668</v>
      </c>
      <c r="N532" s="116">
        <f t="shared" si="563"/>
        <v>0</v>
      </c>
      <c r="O532" s="295"/>
      <c r="P532" s="295"/>
      <c r="Q532" s="295"/>
      <c r="R532" s="295"/>
      <c r="S532" s="295"/>
      <c r="T532" s="295"/>
      <c r="U532" s="295"/>
      <c r="V532" s="295"/>
      <c r="W532" s="295"/>
      <c r="X532" s="295"/>
      <c r="Y532" s="295"/>
      <c r="Z532" s="295"/>
      <c r="AA532" s="116"/>
      <c r="AB532" s="116">
        <f t="shared" si="564"/>
        <v>0</v>
      </c>
      <c r="AC532" s="116">
        <f t="shared" si="565"/>
        <v>0</v>
      </c>
      <c r="AD532" s="116"/>
      <c r="AE532" s="116"/>
      <c r="AF532" s="116">
        <f t="shared" si="566"/>
        <v>0</v>
      </c>
      <c r="AG532" s="116"/>
      <c r="AH532" s="116"/>
      <c r="AI532" s="116">
        <f t="shared" si="567"/>
        <v>0</v>
      </c>
      <c r="AJ532" s="116"/>
      <c r="AK532" s="116"/>
      <c r="AL532" s="116">
        <f t="shared" si="568"/>
        <v>0</v>
      </c>
      <c r="AM532" s="116"/>
      <c r="AN532" s="116"/>
      <c r="AO532" s="116">
        <f t="shared" si="569"/>
        <v>0</v>
      </c>
      <c r="AP532" s="116"/>
      <c r="AQ532" s="116"/>
      <c r="AR532" s="116">
        <f t="shared" si="570"/>
        <v>0</v>
      </c>
      <c r="AS532" s="116"/>
      <c r="AT532" s="116"/>
      <c r="AU532" s="116">
        <f t="shared" si="571"/>
        <v>0</v>
      </c>
      <c r="AV532" s="116"/>
      <c r="AW532" s="116"/>
      <c r="AX532" s="116">
        <f t="shared" si="572"/>
        <v>0</v>
      </c>
      <c r="AY532" s="116"/>
      <c r="AZ532" s="116"/>
      <c r="BA532" s="116">
        <f t="shared" si="573"/>
        <v>0</v>
      </c>
      <c r="BB532" s="116"/>
      <c r="BC532" s="116"/>
      <c r="BD532" s="116">
        <f t="shared" si="574"/>
        <v>0</v>
      </c>
      <c r="BE532" s="116"/>
      <c r="BF532" s="116"/>
      <c r="BG532" s="116">
        <f t="shared" si="575"/>
        <v>0</v>
      </c>
      <c r="BH532" s="116"/>
      <c r="BI532" s="116"/>
      <c r="BJ532" s="116">
        <f t="shared" si="576"/>
        <v>0</v>
      </c>
      <c r="BK532" s="116"/>
      <c r="BL532" s="303"/>
      <c r="BM532" s="308"/>
      <c r="BN532" s="311"/>
    </row>
    <row r="533" s="115" customFormat="1" ht="33.95" customHeight="1" outlineLevel="5" spans="2:66">
      <c r="B533" s="116" t="s">
        <v>792</v>
      </c>
      <c r="C533" s="117" t="s">
        <v>2044</v>
      </c>
      <c r="D533" s="115" t="s">
        <v>2045</v>
      </c>
      <c r="E533" s="116"/>
      <c r="F533" s="116" t="s">
        <v>1618</v>
      </c>
      <c r="G533" s="116" t="s">
        <v>936</v>
      </c>
      <c r="H533" s="116">
        <f t="shared" si="562"/>
        <v>0</v>
      </c>
      <c r="I533" s="116" t="s">
        <v>1235</v>
      </c>
      <c r="J533" s="295"/>
      <c r="K533" s="116" t="s">
        <v>1389</v>
      </c>
      <c r="L533" s="116">
        <v>350</v>
      </c>
      <c r="M533" s="116" t="s">
        <v>1668</v>
      </c>
      <c r="N533" s="116">
        <f t="shared" si="563"/>
        <v>0</v>
      </c>
      <c r="O533" s="295"/>
      <c r="P533" s="295"/>
      <c r="Q533" s="295"/>
      <c r="R533" s="295"/>
      <c r="S533" s="295"/>
      <c r="T533" s="295"/>
      <c r="U533" s="295"/>
      <c r="V533" s="295"/>
      <c r="W533" s="295"/>
      <c r="X533" s="295"/>
      <c r="Y533" s="295"/>
      <c r="Z533" s="295"/>
      <c r="AA533" s="116"/>
      <c r="AB533" s="116">
        <f t="shared" si="564"/>
        <v>0</v>
      </c>
      <c r="AC533" s="116">
        <f t="shared" si="565"/>
        <v>0</v>
      </c>
      <c r="AD533" s="116"/>
      <c r="AE533" s="116"/>
      <c r="AF533" s="116">
        <f t="shared" si="566"/>
        <v>0</v>
      </c>
      <c r="AG533" s="116"/>
      <c r="AH533" s="116"/>
      <c r="AI533" s="116">
        <f t="shared" si="567"/>
        <v>0</v>
      </c>
      <c r="AJ533" s="116"/>
      <c r="AK533" s="116"/>
      <c r="AL533" s="116">
        <f t="shared" si="568"/>
        <v>0</v>
      </c>
      <c r="AM533" s="116"/>
      <c r="AN533" s="116"/>
      <c r="AO533" s="116">
        <f t="shared" si="569"/>
        <v>0</v>
      </c>
      <c r="AP533" s="116"/>
      <c r="AQ533" s="116"/>
      <c r="AR533" s="116">
        <f t="shared" si="570"/>
        <v>0</v>
      </c>
      <c r="AS533" s="116"/>
      <c r="AT533" s="116"/>
      <c r="AU533" s="116">
        <f t="shared" si="571"/>
        <v>0</v>
      </c>
      <c r="AV533" s="116"/>
      <c r="AW533" s="116"/>
      <c r="AX533" s="116">
        <f t="shared" si="572"/>
        <v>0</v>
      </c>
      <c r="AY533" s="116"/>
      <c r="AZ533" s="116"/>
      <c r="BA533" s="116">
        <f t="shared" si="573"/>
        <v>0</v>
      </c>
      <c r="BB533" s="116"/>
      <c r="BC533" s="116"/>
      <c r="BD533" s="116">
        <f t="shared" si="574"/>
        <v>0</v>
      </c>
      <c r="BE533" s="116"/>
      <c r="BF533" s="116"/>
      <c r="BG533" s="116">
        <f t="shared" si="575"/>
        <v>0</v>
      </c>
      <c r="BH533" s="116"/>
      <c r="BI533" s="116"/>
      <c r="BJ533" s="116">
        <f t="shared" si="576"/>
        <v>0</v>
      </c>
      <c r="BK533" s="116"/>
      <c r="BL533" s="303"/>
      <c r="BM533" s="308"/>
      <c r="BN533" s="311"/>
    </row>
    <row r="534" s="115" customFormat="1" ht="33.95" customHeight="1" outlineLevel="5" spans="2:66">
      <c r="B534" s="116" t="s">
        <v>792</v>
      </c>
      <c r="C534" s="117" t="s">
        <v>2046</v>
      </c>
      <c r="D534" s="115" t="s">
        <v>2047</v>
      </c>
      <c r="E534" s="116" t="s">
        <v>2048</v>
      </c>
      <c r="F534" s="116" t="s">
        <v>1618</v>
      </c>
      <c r="G534" s="116" t="s">
        <v>936</v>
      </c>
      <c r="H534" s="116">
        <f t="shared" si="562"/>
        <v>0</v>
      </c>
      <c r="I534" s="116" t="s">
        <v>1235</v>
      </c>
      <c r="J534" s="295"/>
      <c r="K534" s="116" t="s">
        <v>1389</v>
      </c>
      <c r="L534" s="116">
        <v>75</v>
      </c>
      <c r="M534" s="116" t="s">
        <v>1668</v>
      </c>
      <c r="N534" s="116">
        <f t="shared" si="563"/>
        <v>0</v>
      </c>
      <c r="O534" s="295"/>
      <c r="P534" s="295"/>
      <c r="Q534" s="295"/>
      <c r="R534" s="295"/>
      <c r="S534" s="295"/>
      <c r="T534" s="295"/>
      <c r="U534" s="295"/>
      <c r="V534" s="295"/>
      <c r="W534" s="295"/>
      <c r="X534" s="295"/>
      <c r="Y534" s="295"/>
      <c r="Z534" s="295"/>
      <c r="AA534" s="116"/>
      <c r="AB534" s="116">
        <f t="shared" si="564"/>
        <v>0</v>
      </c>
      <c r="AC534" s="116">
        <f t="shared" si="565"/>
        <v>0</v>
      </c>
      <c r="AD534" s="116"/>
      <c r="AE534" s="116"/>
      <c r="AF534" s="116">
        <f t="shared" si="566"/>
        <v>0</v>
      </c>
      <c r="AG534" s="116"/>
      <c r="AH534" s="116"/>
      <c r="AI534" s="116">
        <f t="shared" si="567"/>
        <v>0</v>
      </c>
      <c r="AJ534" s="116"/>
      <c r="AK534" s="116"/>
      <c r="AL534" s="116">
        <f t="shared" si="568"/>
        <v>0</v>
      </c>
      <c r="AM534" s="116"/>
      <c r="AN534" s="116"/>
      <c r="AO534" s="116">
        <f t="shared" si="569"/>
        <v>0</v>
      </c>
      <c r="AP534" s="116"/>
      <c r="AQ534" s="116"/>
      <c r="AR534" s="116">
        <f t="shared" si="570"/>
        <v>0</v>
      </c>
      <c r="AS534" s="116"/>
      <c r="AT534" s="116"/>
      <c r="AU534" s="116">
        <f t="shared" si="571"/>
        <v>0</v>
      </c>
      <c r="AV534" s="116"/>
      <c r="AW534" s="116"/>
      <c r="AX534" s="116">
        <f t="shared" si="572"/>
        <v>0</v>
      </c>
      <c r="AY534" s="116"/>
      <c r="AZ534" s="116"/>
      <c r="BA534" s="116">
        <f t="shared" si="573"/>
        <v>0</v>
      </c>
      <c r="BB534" s="116"/>
      <c r="BC534" s="116"/>
      <c r="BD534" s="116">
        <f t="shared" si="574"/>
        <v>0</v>
      </c>
      <c r="BE534" s="116"/>
      <c r="BF534" s="116"/>
      <c r="BG534" s="116">
        <f t="shared" si="575"/>
        <v>0</v>
      </c>
      <c r="BH534" s="116"/>
      <c r="BI534" s="116"/>
      <c r="BJ534" s="116">
        <f t="shared" si="576"/>
        <v>0</v>
      </c>
      <c r="BK534" s="116"/>
      <c r="BL534" s="303"/>
      <c r="BM534" s="308"/>
      <c r="BN534" s="311"/>
    </row>
    <row r="535" s="115" customFormat="1" ht="33.95" customHeight="1" outlineLevel="5" spans="2:66">
      <c r="B535" s="116" t="s">
        <v>792</v>
      </c>
      <c r="C535" s="117" t="s">
        <v>2049</v>
      </c>
      <c r="D535" s="115" t="s">
        <v>2050</v>
      </c>
      <c r="E535" s="116" t="s">
        <v>2051</v>
      </c>
      <c r="F535" s="116" t="s">
        <v>1618</v>
      </c>
      <c r="G535" s="116" t="s">
        <v>936</v>
      </c>
      <c r="H535" s="116">
        <f t="shared" si="562"/>
        <v>0</v>
      </c>
      <c r="I535" s="116" t="s">
        <v>1235</v>
      </c>
      <c r="J535" s="295"/>
      <c r="K535" s="116" t="s">
        <v>1389</v>
      </c>
      <c r="L535" s="116">
        <v>48</v>
      </c>
      <c r="M535" s="116" t="s">
        <v>1668</v>
      </c>
      <c r="N535" s="116">
        <f t="shared" si="563"/>
        <v>0</v>
      </c>
      <c r="O535" s="295"/>
      <c r="P535" s="295"/>
      <c r="Q535" s="295"/>
      <c r="R535" s="295"/>
      <c r="S535" s="295"/>
      <c r="T535" s="295"/>
      <c r="U535" s="295"/>
      <c r="V535" s="295"/>
      <c r="W535" s="295"/>
      <c r="X535" s="295"/>
      <c r="Y535" s="295"/>
      <c r="Z535" s="295"/>
      <c r="AA535" s="116"/>
      <c r="AB535" s="116">
        <f t="shared" si="564"/>
        <v>0</v>
      </c>
      <c r="AC535" s="116">
        <f t="shared" si="565"/>
        <v>0</v>
      </c>
      <c r="AD535" s="116"/>
      <c r="AE535" s="116"/>
      <c r="AF535" s="116">
        <f t="shared" si="566"/>
        <v>0</v>
      </c>
      <c r="AG535" s="116"/>
      <c r="AH535" s="116"/>
      <c r="AI535" s="116">
        <f t="shared" si="567"/>
        <v>0</v>
      </c>
      <c r="AJ535" s="116"/>
      <c r="AK535" s="116"/>
      <c r="AL535" s="116">
        <f t="shared" si="568"/>
        <v>0</v>
      </c>
      <c r="AM535" s="116"/>
      <c r="AN535" s="116"/>
      <c r="AO535" s="116">
        <f t="shared" si="569"/>
        <v>0</v>
      </c>
      <c r="AP535" s="116"/>
      <c r="AQ535" s="116"/>
      <c r="AR535" s="116">
        <f t="shared" si="570"/>
        <v>0</v>
      </c>
      <c r="AS535" s="116"/>
      <c r="AT535" s="116"/>
      <c r="AU535" s="116">
        <f t="shared" si="571"/>
        <v>0</v>
      </c>
      <c r="AV535" s="116"/>
      <c r="AW535" s="116"/>
      <c r="AX535" s="116">
        <f t="shared" si="572"/>
        <v>0</v>
      </c>
      <c r="AY535" s="116"/>
      <c r="AZ535" s="116"/>
      <c r="BA535" s="116">
        <f t="shared" si="573"/>
        <v>0</v>
      </c>
      <c r="BB535" s="116"/>
      <c r="BC535" s="116"/>
      <c r="BD535" s="116">
        <f t="shared" si="574"/>
        <v>0</v>
      </c>
      <c r="BE535" s="116"/>
      <c r="BF535" s="116"/>
      <c r="BG535" s="116">
        <f t="shared" si="575"/>
        <v>0</v>
      </c>
      <c r="BH535" s="116"/>
      <c r="BI535" s="116"/>
      <c r="BJ535" s="116">
        <f t="shared" si="576"/>
        <v>0</v>
      </c>
      <c r="BK535" s="116"/>
      <c r="BL535" s="303"/>
      <c r="BM535" s="308"/>
      <c r="BN535" s="311"/>
    </row>
    <row r="536" s="115" customFormat="1" ht="33.95" customHeight="1" outlineLevel="5" spans="2:66">
      <c r="B536" s="116" t="s">
        <v>792</v>
      </c>
      <c r="C536" s="117" t="s">
        <v>2052</v>
      </c>
      <c r="D536" s="115" t="s">
        <v>2053</v>
      </c>
      <c r="E536" s="116"/>
      <c r="F536" s="116" t="s">
        <v>1618</v>
      </c>
      <c r="G536" s="116" t="s">
        <v>936</v>
      </c>
      <c r="H536" s="116">
        <f t="shared" si="562"/>
        <v>0</v>
      </c>
      <c r="I536" s="116" t="s">
        <v>1235</v>
      </c>
      <c r="J536" s="295"/>
      <c r="K536" s="116" t="s">
        <v>1389</v>
      </c>
      <c r="L536" s="116">
        <v>20</v>
      </c>
      <c r="M536" s="116" t="s">
        <v>1668</v>
      </c>
      <c r="N536" s="116">
        <f t="shared" si="563"/>
        <v>0</v>
      </c>
      <c r="O536" s="295"/>
      <c r="P536" s="295"/>
      <c r="Q536" s="295"/>
      <c r="R536" s="295"/>
      <c r="S536" s="295"/>
      <c r="T536" s="295"/>
      <c r="U536" s="295"/>
      <c r="V536" s="295"/>
      <c r="W536" s="295"/>
      <c r="X536" s="295"/>
      <c r="Y536" s="295"/>
      <c r="Z536" s="295"/>
      <c r="AA536" s="116"/>
      <c r="AB536" s="116">
        <f t="shared" si="564"/>
        <v>0</v>
      </c>
      <c r="AC536" s="116">
        <f t="shared" si="565"/>
        <v>0</v>
      </c>
      <c r="AD536" s="116"/>
      <c r="AE536" s="116"/>
      <c r="AF536" s="116">
        <f t="shared" si="566"/>
        <v>0</v>
      </c>
      <c r="AG536" s="116"/>
      <c r="AH536" s="116"/>
      <c r="AI536" s="116">
        <f t="shared" si="567"/>
        <v>0</v>
      </c>
      <c r="AJ536" s="116"/>
      <c r="AK536" s="116"/>
      <c r="AL536" s="116">
        <f t="shared" si="568"/>
        <v>0</v>
      </c>
      <c r="AM536" s="116"/>
      <c r="AN536" s="116"/>
      <c r="AO536" s="116">
        <f t="shared" si="569"/>
        <v>0</v>
      </c>
      <c r="AP536" s="116"/>
      <c r="AQ536" s="116"/>
      <c r="AR536" s="116">
        <f t="shared" si="570"/>
        <v>0</v>
      </c>
      <c r="AS536" s="116"/>
      <c r="AT536" s="116"/>
      <c r="AU536" s="116">
        <f t="shared" si="571"/>
        <v>0</v>
      </c>
      <c r="AV536" s="116"/>
      <c r="AW536" s="116"/>
      <c r="AX536" s="116">
        <f t="shared" si="572"/>
        <v>0</v>
      </c>
      <c r="AY536" s="116"/>
      <c r="AZ536" s="116"/>
      <c r="BA536" s="116">
        <f t="shared" si="573"/>
        <v>0</v>
      </c>
      <c r="BB536" s="116"/>
      <c r="BC536" s="116"/>
      <c r="BD536" s="116">
        <f t="shared" si="574"/>
        <v>0</v>
      </c>
      <c r="BE536" s="116"/>
      <c r="BF536" s="116"/>
      <c r="BG536" s="116">
        <f t="shared" si="575"/>
        <v>0</v>
      </c>
      <c r="BH536" s="116"/>
      <c r="BI536" s="116"/>
      <c r="BJ536" s="116">
        <f t="shared" si="576"/>
        <v>0</v>
      </c>
      <c r="BK536" s="116"/>
      <c r="BL536" s="303"/>
      <c r="BM536" s="308"/>
      <c r="BN536" s="311"/>
    </row>
    <row r="537" s="115" customFormat="1" ht="33.95" customHeight="1" outlineLevel="5" spans="2:66">
      <c r="B537" s="116" t="s">
        <v>792</v>
      </c>
      <c r="C537" s="117" t="s">
        <v>2054</v>
      </c>
      <c r="D537" s="115" t="s">
        <v>2055</v>
      </c>
      <c r="E537" s="116" t="s">
        <v>2056</v>
      </c>
      <c r="F537" s="116" t="s">
        <v>1618</v>
      </c>
      <c r="G537" s="116" t="s">
        <v>936</v>
      </c>
      <c r="H537" s="116">
        <f t="shared" si="562"/>
        <v>0</v>
      </c>
      <c r="I537" s="116" t="s">
        <v>1235</v>
      </c>
      <c r="J537" s="295"/>
      <c r="K537" s="116" t="s">
        <v>1389</v>
      </c>
      <c r="L537" s="116">
        <v>590</v>
      </c>
      <c r="M537" s="116" t="s">
        <v>1668</v>
      </c>
      <c r="N537" s="116">
        <f t="shared" si="563"/>
        <v>0</v>
      </c>
      <c r="O537" s="295"/>
      <c r="P537" s="295"/>
      <c r="Q537" s="295"/>
      <c r="R537" s="295"/>
      <c r="S537" s="295"/>
      <c r="T537" s="295"/>
      <c r="U537" s="295"/>
      <c r="V537" s="295"/>
      <c r="W537" s="295"/>
      <c r="X537" s="295"/>
      <c r="Y537" s="295"/>
      <c r="Z537" s="295"/>
      <c r="AA537" s="116"/>
      <c r="AB537" s="116">
        <f t="shared" si="564"/>
        <v>0</v>
      </c>
      <c r="AC537" s="116">
        <f t="shared" si="565"/>
        <v>0</v>
      </c>
      <c r="AD537" s="116"/>
      <c r="AE537" s="116"/>
      <c r="AF537" s="116">
        <f t="shared" si="566"/>
        <v>0</v>
      </c>
      <c r="AG537" s="116"/>
      <c r="AH537" s="116"/>
      <c r="AI537" s="116">
        <f t="shared" si="567"/>
        <v>0</v>
      </c>
      <c r="AJ537" s="116"/>
      <c r="AK537" s="116"/>
      <c r="AL537" s="116">
        <f t="shared" si="568"/>
        <v>0</v>
      </c>
      <c r="AM537" s="116"/>
      <c r="AN537" s="116"/>
      <c r="AO537" s="116">
        <f t="shared" si="569"/>
        <v>0</v>
      </c>
      <c r="AP537" s="116"/>
      <c r="AQ537" s="116"/>
      <c r="AR537" s="116">
        <f t="shared" si="570"/>
        <v>0</v>
      </c>
      <c r="AS537" s="116"/>
      <c r="AT537" s="116"/>
      <c r="AU537" s="116">
        <f t="shared" si="571"/>
        <v>0</v>
      </c>
      <c r="AV537" s="116"/>
      <c r="AW537" s="116"/>
      <c r="AX537" s="116">
        <f t="shared" si="572"/>
        <v>0</v>
      </c>
      <c r="AY537" s="116"/>
      <c r="AZ537" s="116"/>
      <c r="BA537" s="116">
        <f t="shared" si="573"/>
        <v>0</v>
      </c>
      <c r="BB537" s="116"/>
      <c r="BC537" s="116"/>
      <c r="BD537" s="116">
        <f t="shared" si="574"/>
        <v>0</v>
      </c>
      <c r="BE537" s="116"/>
      <c r="BF537" s="116"/>
      <c r="BG537" s="116">
        <f t="shared" si="575"/>
        <v>0</v>
      </c>
      <c r="BH537" s="116"/>
      <c r="BI537" s="116"/>
      <c r="BJ537" s="116">
        <f t="shared" si="576"/>
        <v>0</v>
      </c>
      <c r="BK537" s="116"/>
      <c r="BL537" s="303"/>
      <c r="BM537" s="308"/>
      <c r="BN537" s="311"/>
    </row>
    <row r="538" s="115" customFormat="1" ht="33.95" customHeight="1" outlineLevel="5" spans="2:66">
      <c r="B538" s="116" t="s">
        <v>792</v>
      </c>
      <c r="C538" s="117" t="s">
        <v>2057</v>
      </c>
      <c r="D538" s="115" t="s">
        <v>2058</v>
      </c>
      <c r="E538" s="116" t="s">
        <v>2059</v>
      </c>
      <c r="F538" s="116" t="s">
        <v>1618</v>
      </c>
      <c r="G538" s="116" t="s">
        <v>936</v>
      </c>
      <c r="H538" s="116">
        <f t="shared" si="562"/>
        <v>0</v>
      </c>
      <c r="I538" s="116" t="s">
        <v>1235</v>
      </c>
      <c r="J538" s="295"/>
      <c r="K538" s="116" t="s">
        <v>1389</v>
      </c>
      <c r="L538" s="116">
        <v>7000</v>
      </c>
      <c r="M538" s="116" t="s">
        <v>1668</v>
      </c>
      <c r="N538" s="116">
        <f t="shared" si="563"/>
        <v>0</v>
      </c>
      <c r="O538" s="295"/>
      <c r="P538" s="295"/>
      <c r="Q538" s="295"/>
      <c r="R538" s="295"/>
      <c r="S538" s="295"/>
      <c r="T538" s="295"/>
      <c r="U538" s="295"/>
      <c r="V538" s="295"/>
      <c r="W538" s="295"/>
      <c r="X538" s="295"/>
      <c r="Y538" s="295"/>
      <c r="Z538" s="295"/>
      <c r="AA538" s="116"/>
      <c r="AB538" s="116">
        <f t="shared" si="564"/>
        <v>0</v>
      </c>
      <c r="AC538" s="116">
        <f t="shared" si="565"/>
        <v>0</v>
      </c>
      <c r="AD538" s="116"/>
      <c r="AE538" s="116"/>
      <c r="AF538" s="116">
        <f t="shared" si="566"/>
        <v>0</v>
      </c>
      <c r="AG538" s="116"/>
      <c r="AH538" s="116"/>
      <c r="AI538" s="116">
        <f t="shared" si="567"/>
        <v>0</v>
      </c>
      <c r="AJ538" s="116"/>
      <c r="AK538" s="116"/>
      <c r="AL538" s="116">
        <f t="shared" si="568"/>
        <v>0</v>
      </c>
      <c r="AM538" s="116"/>
      <c r="AN538" s="116"/>
      <c r="AO538" s="116">
        <f t="shared" si="569"/>
        <v>0</v>
      </c>
      <c r="AP538" s="116"/>
      <c r="AQ538" s="116"/>
      <c r="AR538" s="116">
        <f t="shared" si="570"/>
        <v>0</v>
      </c>
      <c r="AS538" s="116"/>
      <c r="AT538" s="116"/>
      <c r="AU538" s="116">
        <f t="shared" si="571"/>
        <v>0</v>
      </c>
      <c r="AV538" s="116"/>
      <c r="AW538" s="116"/>
      <c r="AX538" s="116">
        <f t="shared" si="572"/>
        <v>0</v>
      </c>
      <c r="AY538" s="116"/>
      <c r="AZ538" s="116"/>
      <c r="BA538" s="116">
        <f t="shared" si="573"/>
        <v>0</v>
      </c>
      <c r="BB538" s="116"/>
      <c r="BC538" s="116"/>
      <c r="BD538" s="116">
        <f t="shared" si="574"/>
        <v>0</v>
      </c>
      <c r="BE538" s="116"/>
      <c r="BF538" s="116"/>
      <c r="BG538" s="116">
        <f t="shared" si="575"/>
        <v>0</v>
      </c>
      <c r="BH538" s="116"/>
      <c r="BI538" s="116"/>
      <c r="BJ538" s="116">
        <f t="shared" si="576"/>
        <v>0</v>
      </c>
      <c r="BK538" s="116"/>
      <c r="BL538" s="303"/>
      <c r="BM538" s="308"/>
      <c r="BN538" s="311"/>
    </row>
    <row r="539" s="115" customFormat="1" ht="33.95" customHeight="1" outlineLevel="5" spans="2:66">
      <c r="B539" s="116" t="s">
        <v>792</v>
      </c>
      <c r="C539" s="117" t="s">
        <v>2060</v>
      </c>
      <c r="D539" s="115" t="s">
        <v>2061</v>
      </c>
      <c r="E539" s="116" t="s">
        <v>2062</v>
      </c>
      <c r="F539" s="116" t="s">
        <v>1618</v>
      </c>
      <c r="G539" s="116" t="s">
        <v>936</v>
      </c>
      <c r="H539" s="116">
        <f t="shared" si="562"/>
        <v>0</v>
      </c>
      <c r="I539" s="116" t="s">
        <v>1235</v>
      </c>
      <c r="J539" s="295"/>
      <c r="K539" s="116" t="s">
        <v>1942</v>
      </c>
      <c r="L539" s="116">
        <v>783</v>
      </c>
      <c r="M539" s="116" t="s">
        <v>1943</v>
      </c>
      <c r="N539" s="116">
        <f t="shared" si="563"/>
        <v>0</v>
      </c>
      <c r="O539" s="313"/>
      <c r="P539" s="313"/>
      <c r="Q539" s="313"/>
      <c r="R539" s="313"/>
      <c r="S539" s="313"/>
      <c r="T539" s="313"/>
      <c r="U539" s="313"/>
      <c r="V539" s="313"/>
      <c r="W539" s="313"/>
      <c r="X539" s="313"/>
      <c r="Y539" s="313"/>
      <c r="Z539" s="313"/>
      <c r="AA539" s="116"/>
      <c r="AB539" s="116">
        <f t="shared" si="564"/>
        <v>0</v>
      </c>
      <c r="AC539" s="116">
        <f t="shared" si="565"/>
        <v>0</v>
      </c>
      <c r="AD539" s="116"/>
      <c r="AE539" s="116"/>
      <c r="AF539" s="116">
        <f t="shared" si="566"/>
        <v>0</v>
      </c>
      <c r="AG539" s="116"/>
      <c r="AH539" s="116"/>
      <c r="AI539" s="116">
        <f t="shared" si="567"/>
        <v>0</v>
      </c>
      <c r="AJ539" s="116"/>
      <c r="AK539" s="116"/>
      <c r="AL539" s="116">
        <f t="shared" si="568"/>
        <v>0</v>
      </c>
      <c r="AM539" s="116"/>
      <c r="AN539" s="116"/>
      <c r="AO539" s="116">
        <f t="shared" si="569"/>
        <v>0</v>
      </c>
      <c r="AP539" s="116"/>
      <c r="AQ539" s="116"/>
      <c r="AR539" s="116">
        <f t="shared" si="570"/>
        <v>0</v>
      </c>
      <c r="AS539" s="116"/>
      <c r="AT539" s="116"/>
      <c r="AU539" s="116">
        <f t="shared" si="571"/>
        <v>0</v>
      </c>
      <c r="AV539" s="116"/>
      <c r="AW539" s="116"/>
      <c r="AX539" s="116">
        <f t="shared" si="572"/>
        <v>0</v>
      </c>
      <c r="AY539" s="116"/>
      <c r="AZ539" s="116"/>
      <c r="BA539" s="116">
        <f t="shared" si="573"/>
        <v>0</v>
      </c>
      <c r="BB539" s="116"/>
      <c r="BC539" s="116"/>
      <c r="BD539" s="116">
        <f t="shared" si="574"/>
        <v>0</v>
      </c>
      <c r="BE539" s="116"/>
      <c r="BF539" s="116"/>
      <c r="BG539" s="116">
        <f t="shared" si="575"/>
        <v>0</v>
      </c>
      <c r="BH539" s="116"/>
      <c r="BI539" s="116"/>
      <c r="BJ539" s="116">
        <f t="shared" si="576"/>
        <v>0</v>
      </c>
      <c r="BK539" s="116"/>
      <c r="BL539" s="303"/>
      <c r="BM539" s="308"/>
      <c r="BN539" s="311"/>
    </row>
    <row r="540" s="22" customFormat="1" ht="33.95" customHeight="1" outlineLevel="2" spans="2:66">
      <c r="B540" s="109" t="s">
        <v>787</v>
      </c>
      <c r="C540" s="110" t="s">
        <v>2063</v>
      </c>
      <c r="D540" s="22" t="s">
        <v>2064</v>
      </c>
      <c r="E540" s="109"/>
      <c r="F540" s="109"/>
      <c r="G540" s="109"/>
      <c r="H540" s="109">
        <f>H541+H552+H570+H581</f>
        <v>0</v>
      </c>
      <c r="I540" s="109"/>
      <c r="J540" s="109"/>
      <c r="K540" s="109"/>
      <c r="L540" s="109"/>
      <c r="M540" s="109"/>
      <c r="N540" s="301"/>
      <c r="O540" s="284"/>
      <c r="P540" s="284"/>
      <c r="Q540" s="284"/>
      <c r="R540" s="284"/>
      <c r="S540" s="284"/>
      <c r="T540" s="284"/>
      <c r="U540" s="284"/>
      <c r="V540" s="284"/>
      <c r="W540" s="284"/>
      <c r="X540" s="284"/>
      <c r="Y540" s="284"/>
      <c r="Z540" s="284"/>
      <c r="AA540" s="284"/>
      <c r="AB540" s="109">
        <f>AB541+AB552+AB570+AB581</f>
        <v>0</v>
      </c>
      <c r="AC540" s="109">
        <f>AC541+AC552+AC570+AC581</f>
        <v>0</v>
      </c>
      <c r="AD540" s="109"/>
      <c r="AE540" s="109"/>
      <c r="AF540" s="109">
        <f>AF541+AF552+AF570+AF581</f>
        <v>0</v>
      </c>
      <c r="AG540" s="109"/>
      <c r="AH540" s="109"/>
      <c r="AI540" s="109">
        <f>AI541+AI552+AI570+AI581</f>
        <v>0</v>
      </c>
      <c r="AJ540" s="109"/>
      <c r="AK540" s="109"/>
      <c r="AL540" s="109">
        <f>AL541+AL552+AL570+AL581</f>
        <v>0</v>
      </c>
      <c r="AM540" s="109"/>
      <c r="AN540" s="109"/>
      <c r="AO540" s="109">
        <f>AO541+AO552+AO570+AO581</f>
        <v>0</v>
      </c>
      <c r="AP540" s="109"/>
      <c r="AQ540" s="109"/>
      <c r="AR540" s="109">
        <f>AR541+AR552+AR570+AR581</f>
        <v>0</v>
      </c>
      <c r="AS540" s="109"/>
      <c r="AT540" s="109"/>
      <c r="AU540" s="109">
        <f>AU541+AU552+AU570+AU581</f>
        <v>0</v>
      </c>
      <c r="AV540" s="109"/>
      <c r="AW540" s="109"/>
      <c r="AX540" s="109">
        <f>AX541+AX552+AX570+AX581</f>
        <v>0</v>
      </c>
      <c r="AY540" s="109"/>
      <c r="AZ540" s="109"/>
      <c r="BA540" s="109">
        <f>BA541+BA552+BA570+BA581</f>
        <v>0</v>
      </c>
      <c r="BB540" s="109"/>
      <c r="BC540" s="109"/>
      <c r="BD540" s="109">
        <f>BD541+BD552+BD570+BD581</f>
        <v>0</v>
      </c>
      <c r="BE540" s="109"/>
      <c r="BF540" s="109"/>
      <c r="BG540" s="109">
        <f>BG541+BG552+BG570+BG581</f>
        <v>0</v>
      </c>
      <c r="BH540" s="109"/>
      <c r="BI540" s="109"/>
      <c r="BJ540" s="109">
        <f>BJ541+BJ552+BJ570+BJ581</f>
        <v>0</v>
      </c>
      <c r="BK540" s="109"/>
      <c r="BL540" s="301"/>
      <c r="BM540" s="308"/>
      <c r="BN540" s="309"/>
    </row>
    <row r="541" s="49" customFormat="1" ht="33.95" customHeight="1" outlineLevel="3" spans="2:66">
      <c r="B541" s="112" t="s">
        <v>787</v>
      </c>
      <c r="C541" s="113" t="s">
        <v>2065</v>
      </c>
      <c r="D541" s="49" t="s">
        <v>2066</v>
      </c>
      <c r="E541" s="112"/>
      <c r="F541" s="112"/>
      <c r="G541" s="112"/>
      <c r="H541" s="112">
        <f>SUM(H542:H551)</f>
        <v>0</v>
      </c>
      <c r="I541" s="112"/>
      <c r="J541" s="112"/>
      <c r="K541" s="112"/>
      <c r="L541" s="112"/>
      <c r="M541" s="112"/>
      <c r="N541" s="302"/>
      <c r="O541" s="285"/>
      <c r="P541" s="285"/>
      <c r="Q541" s="285"/>
      <c r="R541" s="285"/>
      <c r="S541" s="285"/>
      <c r="T541" s="285"/>
      <c r="U541" s="285"/>
      <c r="V541" s="285"/>
      <c r="W541" s="285"/>
      <c r="X541" s="285"/>
      <c r="Y541" s="285"/>
      <c r="Z541" s="285"/>
      <c r="AA541" s="285"/>
      <c r="AB541" s="112">
        <f>SUM(AB542:AB551)</f>
        <v>0</v>
      </c>
      <c r="AC541" s="112">
        <f>SUM(AC542:AC551)</f>
        <v>0</v>
      </c>
      <c r="AD541" s="112"/>
      <c r="AE541" s="112"/>
      <c r="AF541" s="112">
        <f>SUM(AF542:AF551)</f>
        <v>0</v>
      </c>
      <c r="AG541" s="112"/>
      <c r="AH541" s="112"/>
      <c r="AI541" s="112">
        <f>SUM(AI542:AI551)</f>
        <v>0</v>
      </c>
      <c r="AJ541" s="112"/>
      <c r="AK541" s="112"/>
      <c r="AL541" s="112">
        <f>SUM(AL542:AL551)</f>
        <v>0</v>
      </c>
      <c r="AM541" s="112"/>
      <c r="AN541" s="112"/>
      <c r="AO541" s="112">
        <f>SUM(AO542:AO551)</f>
        <v>0</v>
      </c>
      <c r="AP541" s="112"/>
      <c r="AQ541" s="112"/>
      <c r="AR541" s="112">
        <f>SUM(AR542:AR551)</f>
        <v>0</v>
      </c>
      <c r="AS541" s="112"/>
      <c r="AT541" s="112"/>
      <c r="AU541" s="112">
        <f>SUM(AU542:AU551)</f>
        <v>0</v>
      </c>
      <c r="AV541" s="112"/>
      <c r="AW541" s="112"/>
      <c r="AX541" s="112">
        <f>SUM(AX542:AX551)</f>
        <v>0</v>
      </c>
      <c r="AY541" s="112"/>
      <c r="AZ541" s="112"/>
      <c r="BA541" s="112">
        <f>SUM(BA542:BA551)</f>
        <v>0</v>
      </c>
      <c r="BB541" s="112"/>
      <c r="BC541" s="112"/>
      <c r="BD541" s="112">
        <f>SUM(BD542:BD551)</f>
        <v>0</v>
      </c>
      <c r="BE541" s="112"/>
      <c r="BF541" s="112"/>
      <c r="BG541" s="112">
        <f>SUM(BG542:BG551)</f>
        <v>0</v>
      </c>
      <c r="BH541" s="112"/>
      <c r="BI541" s="112"/>
      <c r="BJ541" s="112">
        <f>SUM(BJ542:BJ551)</f>
        <v>0</v>
      </c>
      <c r="BK541" s="112"/>
      <c r="BL541" s="302"/>
      <c r="BM541" s="308"/>
      <c r="BN541" s="310"/>
    </row>
    <row r="542" s="115" customFormat="1" ht="33.95" customHeight="1" outlineLevel="5" spans="2:66">
      <c r="B542" s="116" t="s">
        <v>792</v>
      </c>
      <c r="C542" s="117" t="s">
        <v>2067</v>
      </c>
      <c r="D542" s="115" t="s">
        <v>2068</v>
      </c>
      <c r="E542" s="116" t="s">
        <v>2069</v>
      </c>
      <c r="F542" s="116" t="s">
        <v>1618</v>
      </c>
      <c r="G542" s="116" t="s">
        <v>936</v>
      </c>
      <c r="H542" s="116">
        <f t="shared" ref="H542:H551" si="577">J542*L542</f>
        <v>0</v>
      </c>
      <c r="I542" s="116" t="s">
        <v>1235</v>
      </c>
      <c r="J542" s="295"/>
      <c r="K542" s="116" t="s">
        <v>1975</v>
      </c>
      <c r="L542" s="116">
        <v>280</v>
      </c>
      <c r="M542" s="116" t="s">
        <v>1976</v>
      </c>
      <c r="N542" s="116">
        <f t="shared" ref="N542:N551" si="578">COUNTA(O542:Z542)</f>
        <v>0</v>
      </c>
      <c r="O542" s="314"/>
      <c r="P542" s="314"/>
      <c r="Q542" s="314"/>
      <c r="R542" s="314"/>
      <c r="S542" s="314"/>
      <c r="T542" s="314"/>
      <c r="U542" s="314"/>
      <c r="V542" s="314"/>
      <c r="W542" s="314"/>
      <c r="X542" s="314"/>
      <c r="Y542" s="314"/>
      <c r="Z542" s="314"/>
      <c r="AA542" s="116"/>
      <c r="AB542" s="116">
        <f t="shared" ref="AB542:AB551" si="579">SUM(AC542,AF542,AI542,AL542,AO542,AR542,AU542,AX542,BA542,BD542,BG542,BJ542)</f>
        <v>0</v>
      </c>
      <c r="AC542" s="116">
        <f t="shared" ref="AC542:AC551" si="580">IF(O542="√",$J542*$L542/$N542,0)</f>
        <v>0</v>
      </c>
      <c r="AD542" s="116"/>
      <c r="AE542" s="116"/>
      <c r="AF542" s="116">
        <f t="shared" ref="AF542:AF551" si="581">IF(P542="√",$J542*$L542/$N542,0)</f>
        <v>0</v>
      </c>
      <c r="AG542" s="116"/>
      <c r="AH542" s="116"/>
      <c r="AI542" s="116">
        <f t="shared" ref="AI542:AI551" si="582">IF(Q542="√",$J542*$L542/$N542,0)</f>
        <v>0</v>
      </c>
      <c r="AJ542" s="116"/>
      <c r="AK542" s="116"/>
      <c r="AL542" s="116">
        <f t="shared" ref="AL542:AL551" si="583">IF(R542="√",$J542*$L542/$N542,0)</f>
        <v>0</v>
      </c>
      <c r="AM542" s="116"/>
      <c r="AN542" s="116"/>
      <c r="AO542" s="116">
        <f t="shared" ref="AO542:AO551" si="584">IF(S542="√",$J542*$L542/$N542,0)</f>
        <v>0</v>
      </c>
      <c r="AP542" s="116"/>
      <c r="AQ542" s="116"/>
      <c r="AR542" s="116">
        <f t="shared" ref="AR542:AR551" si="585">IF(T542="√",$J542*$L542/$N542,0)</f>
        <v>0</v>
      </c>
      <c r="AS542" s="116"/>
      <c r="AT542" s="116"/>
      <c r="AU542" s="116">
        <f t="shared" ref="AU542:AU551" si="586">IF(U542="√",$J542*$L542/$N542,0)</f>
        <v>0</v>
      </c>
      <c r="AV542" s="116"/>
      <c r="AW542" s="116"/>
      <c r="AX542" s="116">
        <f t="shared" ref="AX542:AX551" si="587">IF(V542="√",$J542*$L542/$N542,0)</f>
        <v>0</v>
      </c>
      <c r="AY542" s="116"/>
      <c r="AZ542" s="116"/>
      <c r="BA542" s="116">
        <f t="shared" ref="BA542:BA551" si="588">IF(W542="√",$J542*$L542/$N542,0)</f>
        <v>0</v>
      </c>
      <c r="BB542" s="116"/>
      <c r="BC542" s="116"/>
      <c r="BD542" s="116">
        <f t="shared" ref="BD542:BD551" si="589">IF(X542="√",$J542*$L542/$N542,0)</f>
        <v>0</v>
      </c>
      <c r="BE542" s="116"/>
      <c r="BF542" s="116"/>
      <c r="BG542" s="116">
        <f t="shared" ref="BG542:BG551" si="590">IF(Y542="√",$J542*$L542/$N542,0)</f>
        <v>0</v>
      </c>
      <c r="BH542" s="116"/>
      <c r="BI542" s="116"/>
      <c r="BJ542" s="116">
        <f t="shared" ref="BJ542:BJ551" si="591">IF(Z542="√",$J542*$L542/$N542,0)</f>
        <v>0</v>
      </c>
      <c r="BK542" s="116"/>
      <c r="BL542" s="303"/>
      <c r="BM542" s="308"/>
      <c r="BN542" s="311"/>
    </row>
    <row r="543" s="115" customFormat="1" ht="33.95" customHeight="1" outlineLevel="5" spans="2:66">
      <c r="B543" s="116" t="s">
        <v>792</v>
      </c>
      <c r="C543" s="117" t="s">
        <v>2070</v>
      </c>
      <c r="D543" s="115" t="s">
        <v>2071</v>
      </c>
      <c r="E543" s="116" t="s">
        <v>2072</v>
      </c>
      <c r="F543" s="116" t="s">
        <v>1618</v>
      </c>
      <c r="G543" s="116" t="s">
        <v>936</v>
      </c>
      <c r="H543" s="116">
        <f t="shared" si="577"/>
        <v>0</v>
      </c>
      <c r="I543" s="116" t="s">
        <v>1235</v>
      </c>
      <c r="J543" s="295"/>
      <c r="K543" s="116" t="s">
        <v>1389</v>
      </c>
      <c r="L543" s="116">
        <v>252</v>
      </c>
      <c r="M543" s="116" t="s">
        <v>1668</v>
      </c>
      <c r="N543" s="116">
        <f t="shared" si="578"/>
        <v>0</v>
      </c>
      <c r="O543" s="295"/>
      <c r="P543" s="295"/>
      <c r="Q543" s="295"/>
      <c r="R543" s="295"/>
      <c r="S543" s="295"/>
      <c r="T543" s="295"/>
      <c r="U543" s="295"/>
      <c r="V543" s="295"/>
      <c r="W543" s="295"/>
      <c r="X543" s="295"/>
      <c r="Y543" s="295"/>
      <c r="Z543" s="295"/>
      <c r="AA543" s="116"/>
      <c r="AB543" s="116">
        <f t="shared" si="579"/>
        <v>0</v>
      </c>
      <c r="AC543" s="116">
        <f t="shared" si="580"/>
        <v>0</v>
      </c>
      <c r="AD543" s="116"/>
      <c r="AE543" s="116"/>
      <c r="AF543" s="116">
        <f t="shared" si="581"/>
        <v>0</v>
      </c>
      <c r="AG543" s="116"/>
      <c r="AH543" s="116"/>
      <c r="AI543" s="116">
        <f t="shared" si="582"/>
        <v>0</v>
      </c>
      <c r="AJ543" s="116"/>
      <c r="AK543" s="116"/>
      <c r="AL543" s="116">
        <f t="shared" si="583"/>
        <v>0</v>
      </c>
      <c r="AM543" s="116"/>
      <c r="AN543" s="116"/>
      <c r="AO543" s="116">
        <f t="shared" si="584"/>
        <v>0</v>
      </c>
      <c r="AP543" s="116"/>
      <c r="AQ543" s="116"/>
      <c r="AR543" s="116">
        <f t="shared" si="585"/>
        <v>0</v>
      </c>
      <c r="AS543" s="116"/>
      <c r="AT543" s="116"/>
      <c r="AU543" s="116">
        <f t="shared" si="586"/>
        <v>0</v>
      </c>
      <c r="AV543" s="116"/>
      <c r="AW543" s="116"/>
      <c r="AX543" s="116">
        <f t="shared" si="587"/>
        <v>0</v>
      </c>
      <c r="AY543" s="116"/>
      <c r="AZ543" s="116"/>
      <c r="BA543" s="116">
        <f t="shared" si="588"/>
        <v>0</v>
      </c>
      <c r="BB543" s="116"/>
      <c r="BC543" s="116"/>
      <c r="BD543" s="116">
        <f t="shared" si="589"/>
        <v>0</v>
      </c>
      <c r="BE543" s="116"/>
      <c r="BF543" s="116"/>
      <c r="BG543" s="116">
        <f t="shared" si="590"/>
        <v>0</v>
      </c>
      <c r="BH543" s="116"/>
      <c r="BI543" s="116"/>
      <c r="BJ543" s="116">
        <f t="shared" si="591"/>
        <v>0</v>
      </c>
      <c r="BK543" s="116"/>
      <c r="BL543" s="303"/>
      <c r="BM543" s="308"/>
      <c r="BN543" s="311"/>
    </row>
    <row r="544" s="115" customFormat="1" ht="33.95" customHeight="1" outlineLevel="5" spans="2:66">
      <c r="B544" s="116" t="s">
        <v>792</v>
      </c>
      <c r="C544" s="117" t="s">
        <v>2073</v>
      </c>
      <c r="D544" s="115" t="s">
        <v>1777</v>
      </c>
      <c r="E544" s="116"/>
      <c r="F544" s="116" t="s">
        <v>1618</v>
      </c>
      <c r="G544" s="116" t="s">
        <v>936</v>
      </c>
      <c r="H544" s="116">
        <f t="shared" si="577"/>
        <v>0</v>
      </c>
      <c r="I544" s="116" t="s">
        <v>1235</v>
      </c>
      <c r="J544" s="295"/>
      <c r="K544" s="116" t="s">
        <v>1975</v>
      </c>
      <c r="L544" s="116">
        <v>7000</v>
      </c>
      <c r="M544" s="116" t="s">
        <v>1976</v>
      </c>
      <c r="N544" s="116">
        <f t="shared" si="578"/>
        <v>0</v>
      </c>
      <c r="O544" s="295"/>
      <c r="P544" s="295"/>
      <c r="Q544" s="295"/>
      <c r="R544" s="295"/>
      <c r="S544" s="295"/>
      <c r="T544" s="295"/>
      <c r="U544" s="295"/>
      <c r="V544" s="295"/>
      <c r="W544" s="295"/>
      <c r="X544" s="295"/>
      <c r="Y544" s="295"/>
      <c r="Z544" s="295"/>
      <c r="AA544" s="116"/>
      <c r="AB544" s="116">
        <f t="shared" si="579"/>
        <v>0</v>
      </c>
      <c r="AC544" s="116">
        <f t="shared" si="580"/>
        <v>0</v>
      </c>
      <c r="AD544" s="116"/>
      <c r="AE544" s="116"/>
      <c r="AF544" s="116">
        <f t="shared" si="581"/>
        <v>0</v>
      </c>
      <c r="AG544" s="116"/>
      <c r="AH544" s="116"/>
      <c r="AI544" s="116">
        <f t="shared" si="582"/>
        <v>0</v>
      </c>
      <c r="AJ544" s="116"/>
      <c r="AK544" s="116"/>
      <c r="AL544" s="116">
        <f t="shared" si="583"/>
        <v>0</v>
      </c>
      <c r="AM544" s="116"/>
      <c r="AN544" s="116"/>
      <c r="AO544" s="116">
        <f t="shared" si="584"/>
        <v>0</v>
      </c>
      <c r="AP544" s="116"/>
      <c r="AQ544" s="116"/>
      <c r="AR544" s="116">
        <f t="shared" si="585"/>
        <v>0</v>
      </c>
      <c r="AS544" s="116"/>
      <c r="AT544" s="116"/>
      <c r="AU544" s="116">
        <f t="shared" si="586"/>
        <v>0</v>
      </c>
      <c r="AV544" s="116"/>
      <c r="AW544" s="116"/>
      <c r="AX544" s="116">
        <f t="shared" si="587"/>
        <v>0</v>
      </c>
      <c r="AY544" s="116"/>
      <c r="AZ544" s="116"/>
      <c r="BA544" s="116">
        <f t="shared" si="588"/>
        <v>0</v>
      </c>
      <c r="BB544" s="116"/>
      <c r="BC544" s="116"/>
      <c r="BD544" s="116">
        <f t="shared" si="589"/>
        <v>0</v>
      </c>
      <c r="BE544" s="116"/>
      <c r="BF544" s="116"/>
      <c r="BG544" s="116">
        <f t="shared" si="590"/>
        <v>0</v>
      </c>
      <c r="BH544" s="116"/>
      <c r="BI544" s="116"/>
      <c r="BJ544" s="116">
        <f t="shared" si="591"/>
        <v>0</v>
      </c>
      <c r="BK544" s="116"/>
      <c r="BL544" s="303"/>
      <c r="BM544" s="308"/>
      <c r="BN544" s="311"/>
    </row>
    <row r="545" s="115" customFormat="1" ht="33.95" customHeight="1" outlineLevel="5" spans="2:66">
      <c r="B545" s="116" t="s">
        <v>792</v>
      </c>
      <c r="C545" s="117" t="s">
        <v>2074</v>
      </c>
      <c r="D545" s="115" t="s">
        <v>2075</v>
      </c>
      <c r="E545" s="116"/>
      <c r="F545" s="116" t="s">
        <v>1618</v>
      </c>
      <c r="G545" s="116" t="s">
        <v>936</v>
      </c>
      <c r="H545" s="116">
        <f t="shared" si="577"/>
        <v>0</v>
      </c>
      <c r="I545" s="116" t="s">
        <v>1235</v>
      </c>
      <c r="J545" s="295"/>
      <c r="K545" s="116" t="s">
        <v>1143</v>
      </c>
      <c r="L545" s="116">
        <v>36500</v>
      </c>
      <c r="M545" s="116" t="s">
        <v>1763</v>
      </c>
      <c r="N545" s="116">
        <f t="shared" si="578"/>
        <v>0</v>
      </c>
      <c r="O545" s="295"/>
      <c r="P545" s="295"/>
      <c r="Q545" s="295"/>
      <c r="R545" s="295"/>
      <c r="S545" s="295"/>
      <c r="T545" s="295"/>
      <c r="U545" s="295"/>
      <c r="V545" s="295"/>
      <c r="W545" s="295"/>
      <c r="X545" s="295"/>
      <c r="Y545" s="295"/>
      <c r="Z545" s="295"/>
      <c r="AA545" s="116"/>
      <c r="AB545" s="116">
        <f t="shared" si="579"/>
        <v>0</v>
      </c>
      <c r="AC545" s="116">
        <f t="shared" si="580"/>
        <v>0</v>
      </c>
      <c r="AD545" s="116"/>
      <c r="AE545" s="116"/>
      <c r="AF545" s="116">
        <f t="shared" si="581"/>
        <v>0</v>
      </c>
      <c r="AG545" s="116"/>
      <c r="AH545" s="116"/>
      <c r="AI545" s="116">
        <f t="shared" si="582"/>
        <v>0</v>
      </c>
      <c r="AJ545" s="116"/>
      <c r="AK545" s="116"/>
      <c r="AL545" s="116">
        <f t="shared" si="583"/>
        <v>0</v>
      </c>
      <c r="AM545" s="116"/>
      <c r="AN545" s="116"/>
      <c r="AO545" s="116">
        <f t="shared" si="584"/>
        <v>0</v>
      </c>
      <c r="AP545" s="116"/>
      <c r="AQ545" s="116"/>
      <c r="AR545" s="116">
        <f t="shared" si="585"/>
        <v>0</v>
      </c>
      <c r="AS545" s="116"/>
      <c r="AT545" s="116"/>
      <c r="AU545" s="116">
        <f t="shared" si="586"/>
        <v>0</v>
      </c>
      <c r="AV545" s="116"/>
      <c r="AW545" s="116"/>
      <c r="AX545" s="116">
        <f t="shared" si="587"/>
        <v>0</v>
      </c>
      <c r="AY545" s="116"/>
      <c r="AZ545" s="116"/>
      <c r="BA545" s="116">
        <f t="shared" si="588"/>
        <v>0</v>
      </c>
      <c r="BB545" s="116"/>
      <c r="BC545" s="116"/>
      <c r="BD545" s="116">
        <f t="shared" si="589"/>
        <v>0</v>
      </c>
      <c r="BE545" s="116"/>
      <c r="BF545" s="116"/>
      <c r="BG545" s="116">
        <f t="shared" si="590"/>
        <v>0</v>
      </c>
      <c r="BH545" s="116"/>
      <c r="BI545" s="116"/>
      <c r="BJ545" s="116">
        <f t="shared" si="591"/>
        <v>0</v>
      </c>
      <c r="BK545" s="116"/>
      <c r="BL545" s="303"/>
      <c r="BM545" s="308"/>
      <c r="BN545" s="311"/>
    </row>
    <row r="546" s="115" customFormat="1" ht="33.95" customHeight="1" outlineLevel="5" spans="2:66">
      <c r="B546" s="116" t="s">
        <v>792</v>
      </c>
      <c r="C546" s="117" t="s">
        <v>2076</v>
      </c>
      <c r="D546" s="115" t="s">
        <v>2077</v>
      </c>
      <c r="E546" s="116"/>
      <c r="F546" s="116" t="s">
        <v>1618</v>
      </c>
      <c r="G546" s="116" t="s">
        <v>936</v>
      </c>
      <c r="H546" s="116">
        <f t="shared" si="577"/>
        <v>0</v>
      </c>
      <c r="I546" s="116" t="s">
        <v>1235</v>
      </c>
      <c r="J546" s="295"/>
      <c r="K546" s="116" t="s">
        <v>1143</v>
      </c>
      <c r="L546" s="116">
        <v>1400</v>
      </c>
      <c r="M546" s="116" t="s">
        <v>1763</v>
      </c>
      <c r="N546" s="116">
        <f t="shared" si="578"/>
        <v>0</v>
      </c>
      <c r="O546" s="295"/>
      <c r="P546" s="295"/>
      <c r="Q546" s="295"/>
      <c r="R546" s="295"/>
      <c r="S546" s="295"/>
      <c r="T546" s="295"/>
      <c r="U546" s="295"/>
      <c r="V546" s="295"/>
      <c r="W546" s="295"/>
      <c r="X546" s="295"/>
      <c r="Y546" s="295"/>
      <c r="Z546" s="295"/>
      <c r="AA546" s="116"/>
      <c r="AB546" s="116">
        <f t="shared" si="579"/>
        <v>0</v>
      </c>
      <c r="AC546" s="116">
        <f t="shared" si="580"/>
        <v>0</v>
      </c>
      <c r="AD546" s="116"/>
      <c r="AE546" s="116"/>
      <c r="AF546" s="116">
        <f t="shared" si="581"/>
        <v>0</v>
      </c>
      <c r="AG546" s="116"/>
      <c r="AH546" s="116"/>
      <c r="AI546" s="116">
        <f t="shared" si="582"/>
        <v>0</v>
      </c>
      <c r="AJ546" s="116"/>
      <c r="AK546" s="116"/>
      <c r="AL546" s="116">
        <f t="shared" si="583"/>
        <v>0</v>
      </c>
      <c r="AM546" s="116"/>
      <c r="AN546" s="116"/>
      <c r="AO546" s="116">
        <f t="shared" si="584"/>
        <v>0</v>
      </c>
      <c r="AP546" s="116"/>
      <c r="AQ546" s="116"/>
      <c r="AR546" s="116">
        <f t="shared" si="585"/>
        <v>0</v>
      </c>
      <c r="AS546" s="116"/>
      <c r="AT546" s="116"/>
      <c r="AU546" s="116">
        <f t="shared" si="586"/>
        <v>0</v>
      </c>
      <c r="AV546" s="116"/>
      <c r="AW546" s="116"/>
      <c r="AX546" s="116">
        <f t="shared" si="587"/>
        <v>0</v>
      </c>
      <c r="AY546" s="116"/>
      <c r="AZ546" s="116"/>
      <c r="BA546" s="116">
        <f t="shared" si="588"/>
        <v>0</v>
      </c>
      <c r="BB546" s="116"/>
      <c r="BC546" s="116"/>
      <c r="BD546" s="116">
        <f t="shared" si="589"/>
        <v>0</v>
      </c>
      <c r="BE546" s="116"/>
      <c r="BF546" s="116"/>
      <c r="BG546" s="116">
        <f t="shared" si="590"/>
        <v>0</v>
      </c>
      <c r="BH546" s="116"/>
      <c r="BI546" s="116"/>
      <c r="BJ546" s="116">
        <f t="shared" si="591"/>
        <v>0</v>
      </c>
      <c r="BK546" s="116"/>
      <c r="BL546" s="303"/>
      <c r="BM546" s="308"/>
      <c r="BN546" s="311"/>
    </row>
    <row r="547" s="115" customFormat="1" ht="33.95" customHeight="1" outlineLevel="5" spans="2:66">
      <c r="B547" s="116" t="s">
        <v>792</v>
      </c>
      <c r="C547" s="117" t="s">
        <v>2078</v>
      </c>
      <c r="D547" s="115" t="s">
        <v>2079</v>
      </c>
      <c r="E547" s="116"/>
      <c r="F547" s="116" t="s">
        <v>1618</v>
      </c>
      <c r="G547" s="116" t="s">
        <v>936</v>
      </c>
      <c r="H547" s="116">
        <f t="shared" si="577"/>
        <v>0</v>
      </c>
      <c r="I547" s="116" t="s">
        <v>1235</v>
      </c>
      <c r="J547" s="295"/>
      <c r="K547" s="116" t="s">
        <v>1143</v>
      </c>
      <c r="L547" s="116">
        <v>2277.92857142857</v>
      </c>
      <c r="M547" s="116" t="s">
        <v>1763</v>
      </c>
      <c r="N547" s="116">
        <f t="shared" si="578"/>
        <v>0</v>
      </c>
      <c r="O547" s="295"/>
      <c r="P547" s="295"/>
      <c r="Q547" s="295"/>
      <c r="R547" s="295"/>
      <c r="S547" s="295"/>
      <c r="T547" s="295"/>
      <c r="U547" s="295"/>
      <c r="V547" s="295"/>
      <c r="W547" s="295"/>
      <c r="X547" s="295"/>
      <c r="Y547" s="295"/>
      <c r="Z547" s="295"/>
      <c r="AA547" s="116"/>
      <c r="AB547" s="116">
        <f t="shared" si="579"/>
        <v>0</v>
      </c>
      <c r="AC547" s="116">
        <f t="shared" si="580"/>
        <v>0</v>
      </c>
      <c r="AD547" s="116"/>
      <c r="AE547" s="116"/>
      <c r="AF547" s="116">
        <f t="shared" si="581"/>
        <v>0</v>
      </c>
      <c r="AG547" s="116"/>
      <c r="AH547" s="116"/>
      <c r="AI547" s="116">
        <f t="shared" si="582"/>
        <v>0</v>
      </c>
      <c r="AJ547" s="116"/>
      <c r="AK547" s="116"/>
      <c r="AL547" s="116">
        <f t="shared" si="583"/>
        <v>0</v>
      </c>
      <c r="AM547" s="116"/>
      <c r="AN547" s="116"/>
      <c r="AO547" s="116">
        <f t="shared" si="584"/>
        <v>0</v>
      </c>
      <c r="AP547" s="116"/>
      <c r="AQ547" s="116"/>
      <c r="AR547" s="116">
        <f t="shared" si="585"/>
        <v>0</v>
      </c>
      <c r="AS547" s="116"/>
      <c r="AT547" s="116"/>
      <c r="AU547" s="116">
        <f t="shared" si="586"/>
        <v>0</v>
      </c>
      <c r="AV547" s="116"/>
      <c r="AW547" s="116"/>
      <c r="AX547" s="116">
        <f t="shared" si="587"/>
        <v>0</v>
      </c>
      <c r="AY547" s="116"/>
      <c r="AZ547" s="116"/>
      <c r="BA547" s="116">
        <f t="shared" si="588"/>
        <v>0</v>
      </c>
      <c r="BB547" s="116"/>
      <c r="BC547" s="116"/>
      <c r="BD547" s="116">
        <f t="shared" si="589"/>
        <v>0</v>
      </c>
      <c r="BE547" s="116"/>
      <c r="BF547" s="116"/>
      <c r="BG547" s="116">
        <f t="shared" si="590"/>
        <v>0</v>
      </c>
      <c r="BH547" s="116"/>
      <c r="BI547" s="116"/>
      <c r="BJ547" s="116">
        <f t="shared" si="591"/>
        <v>0</v>
      </c>
      <c r="BK547" s="116"/>
      <c r="BL547" s="303"/>
      <c r="BM547" s="308"/>
      <c r="BN547" s="311"/>
    </row>
    <row r="548" s="115" customFormat="1" ht="33.95" customHeight="1" outlineLevel="5" spans="2:66">
      <c r="B548" s="116" t="s">
        <v>792</v>
      </c>
      <c r="C548" s="117" t="s">
        <v>2080</v>
      </c>
      <c r="D548" s="115" t="s">
        <v>2081</v>
      </c>
      <c r="E548" s="116"/>
      <c r="F548" s="116" t="s">
        <v>1618</v>
      </c>
      <c r="G548" s="116" t="s">
        <v>936</v>
      </c>
      <c r="H548" s="116">
        <f t="shared" si="577"/>
        <v>0</v>
      </c>
      <c r="I548" s="116" t="s">
        <v>1235</v>
      </c>
      <c r="J548" s="295"/>
      <c r="K548" s="116" t="s">
        <v>1143</v>
      </c>
      <c r="L548" s="116">
        <v>2634.13508090615</v>
      </c>
      <c r="M548" s="116" t="s">
        <v>1763</v>
      </c>
      <c r="N548" s="116">
        <f t="shared" si="578"/>
        <v>0</v>
      </c>
      <c r="O548" s="295"/>
      <c r="P548" s="295"/>
      <c r="Q548" s="295"/>
      <c r="R548" s="295"/>
      <c r="S548" s="295"/>
      <c r="T548" s="295"/>
      <c r="U548" s="295"/>
      <c r="V548" s="295"/>
      <c r="W548" s="295"/>
      <c r="X548" s="295"/>
      <c r="Y548" s="295"/>
      <c r="Z548" s="295"/>
      <c r="AA548" s="116"/>
      <c r="AB548" s="116">
        <f t="shared" si="579"/>
        <v>0</v>
      </c>
      <c r="AC548" s="116">
        <f t="shared" si="580"/>
        <v>0</v>
      </c>
      <c r="AD548" s="116"/>
      <c r="AE548" s="116"/>
      <c r="AF548" s="116">
        <f t="shared" si="581"/>
        <v>0</v>
      </c>
      <c r="AG548" s="116"/>
      <c r="AH548" s="116"/>
      <c r="AI548" s="116">
        <f t="shared" si="582"/>
        <v>0</v>
      </c>
      <c r="AJ548" s="116"/>
      <c r="AK548" s="116"/>
      <c r="AL548" s="116">
        <f t="shared" si="583"/>
        <v>0</v>
      </c>
      <c r="AM548" s="116"/>
      <c r="AN548" s="116"/>
      <c r="AO548" s="116">
        <f t="shared" si="584"/>
        <v>0</v>
      </c>
      <c r="AP548" s="116"/>
      <c r="AQ548" s="116"/>
      <c r="AR548" s="116">
        <f t="shared" si="585"/>
        <v>0</v>
      </c>
      <c r="AS548" s="116"/>
      <c r="AT548" s="116"/>
      <c r="AU548" s="116">
        <f t="shared" si="586"/>
        <v>0</v>
      </c>
      <c r="AV548" s="116"/>
      <c r="AW548" s="116"/>
      <c r="AX548" s="116">
        <f t="shared" si="587"/>
        <v>0</v>
      </c>
      <c r="AY548" s="116"/>
      <c r="AZ548" s="116"/>
      <c r="BA548" s="116">
        <f t="shared" si="588"/>
        <v>0</v>
      </c>
      <c r="BB548" s="116"/>
      <c r="BC548" s="116"/>
      <c r="BD548" s="116">
        <f t="shared" si="589"/>
        <v>0</v>
      </c>
      <c r="BE548" s="116"/>
      <c r="BF548" s="116"/>
      <c r="BG548" s="116">
        <f t="shared" si="590"/>
        <v>0</v>
      </c>
      <c r="BH548" s="116"/>
      <c r="BI548" s="116"/>
      <c r="BJ548" s="116">
        <f t="shared" si="591"/>
        <v>0</v>
      </c>
      <c r="BK548" s="116"/>
      <c r="BL548" s="303"/>
      <c r="BM548" s="308"/>
      <c r="BN548" s="311"/>
    </row>
    <row r="549" s="115" customFormat="1" ht="33.95" customHeight="1" outlineLevel="5" spans="2:66">
      <c r="B549" s="116" t="s">
        <v>792</v>
      </c>
      <c r="C549" s="117" t="s">
        <v>2082</v>
      </c>
      <c r="D549" s="115" t="s">
        <v>2083</v>
      </c>
      <c r="E549" s="116"/>
      <c r="F549" s="116" t="s">
        <v>1618</v>
      </c>
      <c r="G549" s="116" t="s">
        <v>936</v>
      </c>
      <c r="H549" s="116">
        <f t="shared" si="577"/>
        <v>0</v>
      </c>
      <c r="I549" s="116" t="s">
        <v>1235</v>
      </c>
      <c r="J549" s="295"/>
      <c r="K549" s="116" t="s">
        <v>1143</v>
      </c>
      <c r="L549" s="116">
        <v>88.4446601941746</v>
      </c>
      <c r="M549" s="116" t="s">
        <v>1763</v>
      </c>
      <c r="N549" s="116">
        <f t="shared" si="578"/>
        <v>0</v>
      </c>
      <c r="O549" s="295"/>
      <c r="P549" s="295"/>
      <c r="Q549" s="295"/>
      <c r="R549" s="295"/>
      <c r="S549" s="295"/>
      <c r="T549" s="295"/>
      <c r="U549" s="295"/>
      <c r="V549" s="295"/>
      <c r="W549" s="295"/>
      <c r="X549" s="295"/>
      <c r="Y549" s="295"/>
      <c r="Z549" s="295"/>
      <c r="AA549" s="116"/>
      <c r="AB549" s="116">
        <f t="shared" si="579"/>
        <v>0</v>
      </c>
      <c r="AC549" s="116">
        <f t="shared" si="580"/>
        <v>0</v>
      </c>
      <c r="AD549" s="116"/>
      <c r="AE549" s="116"/>
      <c r="AF549" s="116">
        <f t="shared" si="581"/>
        <v>0</v>
      </c>
      <c r="AG549" s="116"/>
      <c r="AH549" s="116"/>
      <c r="AI549" s="116">
        <f t="shared" si="582"/>
        <v>0</v>
      </c>
      <c r="AJ549" s="116"/>
      <c r="AK549" s="116"/>
      <c r="AL549" s="116">
        <f t="shared" si="583"/>
        <v>0</v>
      </c>
      <c r="AM549" s="116"/>
      <c r="AN549" s="116"/>
      <c r="AO549" s="116">
        <f t="shared" si="584"/>
        <v>0</v>
      </c>
      <c r="AP549" s="116"/>
      <c r="AQ549" s="116"/>
      <c r="AR549" s="116">
        <f t="shared" si="585"/>
        <v>0</v>
      </c>
      <c r="AS549" s="116"/>
      <c r="AT549" s="116"/>
      <c r="AU549" s="116">
        <f t="shared" si="586"/>
        <v>0</v>
      </c>
      <c r="AV549" s="116"/>
      <c r="AW549" s="116"/>
      <c r="AX549" s="116">
        <f t="shared" si="587"/>
        <v>0</v>
      </c>
      <c r="AY549" s="116"/>
      <c r="AZ549" s="116"/>
      <c r="BA549" s="116">
        <f t="shared" si="588"/>
        <v>0</v>
      </c>
      <c r="BB549" s="116"/>
      <c r="BC549" s="116"/>
      <c r="BD549" s="116">
        <f t="shared" si="589"/>
        <v>0</v>
      </c>
      <c r="BE549" s="116"/>
      <c r="BF549" s="116"/>
      <c r="BG549" s="116">
        <f t="shared" si="590"/>
        <v>0</v>
      </c>
      <c r="BH549" s="116"/>
      <c r="BI549" s="116"/>
      <c r="BJ549" s="116">
        <f t="shared" si="591"/>
        <v>0</v>
      </c>
      <c r="BK549" s="116"/>
      <c r="BL549" s="303"/>
      <c r="BM549" s="308"/>
      <c r="BN549" s="311"/>
    </row>
    <row r="550" s="115" customFormat="1" ht="33.95" customHeight="1" outlineLevel="5" spans="2:66">
      <c r="B550" s="116" t="s">
        <v>792</v>
      </c>
      <c r="C550" s="117" t="s">
        <v>2084</v>
      </c>
      <c r="D550" s="115" t="s">
        <v>2085</v>
      </c>
      <c r="E550" s="116"/>
      <c r="F550" s="116" t="s">
        <v>1618</v>
      </c>
      <c r="G550" s="116" t="s">
        <v>936</v>
      </c>
      <c r="H550" s="116">
        <f t="shared" si="577"/>
        <v>0</v>
      </c>
      <c r="I550" s="116" t="s">
        <v>1235</v>
      </c>
      <c r="J550" s="295"/>
      <c r="K550" s="116" t="s">
        <v>1143</v>
      </c>
      <c r="L550" s="116">
        <v>4754.2</v>
      </c>
      <c r="M550" s="116" t="s">
        <v>1763</v>
      </c>
      <c r="N550" s="116">
        <f t="shared" si="578"/>
        <v>0</v>
      </c>
      <c r="O550" s="295"/>
      <c r="P550" s="295"/>
      <c r="Q550" s="295"/>
      <c r="R550" s="295"/>
      <c r="S550" s="295"/>
      <c r="T550" s="295"/>
      <c r="U550" s="295"/>
      <c r="V550" s="295"/>
      <c r="W550" s="295"/>
      <c r="X550" s="295"/>
      <c r="Y550" s="295"/>
      <c r="Z550" s="295"/>
      <c r="AA550" s="116"/>
      <c r="AB550" s="116">
        <f t="shared" si="579"/>
        <v>0</v>
      </c>
      <c r="AC550" s="116">
        <f t="shared" si="580"/>
        <v>0</v>
      </c>
      <c r="AD550" s="116"/>
      <c r="AE550" s="116"/>
      <c r="AF550" s="116">
        <f t="shared" si="581"/>
        <v>0</v>
      </c>
      <c r="AG550" s="116"/>
      <c r="AH550" s="116"/>
      <c r="AI550" s="116">
        <f t="shared" si="582"/>
        <v>0</v>
      </c>
      <c r="AJ550" s="116"/>
      <c r="AK550" s="116"/>
      <c r="AL550" s="116">
        <f t="shared" si="583"/>
        <v>0</v>
      </c>
      <c r="AM550" s="116"/>
      <c r="AN550" s="116"/>
      <c r="AO550" s="116">
        <f t="shared" si="584"/>
        <v>0</v>
      </c>
      <c r="AP550" s="116"/>
      <c r="AQ550" s="116"/>
      <c r="AR550" s="116">
        <f t="shared" si="585"/>
        <v>0</v>
      </c>
      <c r="AS550" s="116"/>
      <c r="AT550" s="116"/>
      <c r="AU550" s="116">
        <f t="shared" si="586"/>
        <v>0</v>
      </c>
      <c r="AV550" s="116"/>
      <c r="AW550" s="116"/>
      <c r="AX550" s="116">
        <f t="shared" si="587"/>
        <v>0</v>
      </c>
      <c r="AY550" s="116"/>
      <c r="AZ550" s="116"/>
      <c r="BA550" s="116">
        <f t="shared" si="588"/>
        <v>0</v>
      </c>
      <c r="BB550" s="116"/>
      <c r="BC550" s="116"/>
      <c r="BD550" s="116">
        <f t="shared" si="589"/>
        <v>0</v>
      </c>
      <c r="BE550" s="116"/>
      <c r="BF550" s="116"/>
      <c r="BG550" s="116">
        <f t="shared" si="590"/>
        <v>0</v>
      </c>
      <c r="BH550" s="116"/>
      <c r="BI550" s="116"/>
      <c r="BJ550" s="116">
        <f t="shared" si="591"/>
        <v>0</v>
      </c>
      <c r="BK550" s="116"/>
      <c r="BL550" s="303"/>
      <c r="BM550" s="308"/>
      <c r="BN550" s="311"/>
    </row>
    <row r="551" s="115" customFormat="1" ht="33.95" customHeight="1" outlineLevel="5" spans="2:66">
      <c r="B551" s="116" t="s">
        <v>792</v>
      </c>
      <c r="C551" s="117" t="s">
        <v>2086</v>
      </c>
      <c r="D551" s="115" t="s">
        <v>2087</v>
      </c>
      <c r="E551" s="116"/>
      <c r="F551" s="116" t="s">
        <v>1618</v>
      </c>
      <c r="G551" s="116" t="s">
        <v>936</v>
      </c>
      <c r="H551" s="116">
        <f t="shared" si="577"/>
        <v>0</v>
      </c>
      <c r="I551" s="116" t="s">
        <v>1235</v>
      </c>
      <c r="J551" s="295"/>
      <c r="K551" s="116" t="s">
        <v>1143</v>
      </c>
      <c r="L551" s="116">
        <v>6363.33333333333</v>
      </c>
      <c r="M551" s="116" t="s">
        <v>1763</v>
      </c>
      <c r="N551" s="116">
        <f t="shared" si="578"/>
        <v>0</v>
      </c>
      <c r="O551" s="313"/>
      <c r="P551" s="313"/>
      <c r="Q551" s="313"/>
      <c r="R551" s="313"/>
      <c r="S551" s="313"/>
      <c r="T551" s="313"/>
      <c r="U551" s="313"/>
      <c r="V551" s="313"/>
      <c r="W551" s="313"/>
      <c r="X551" s="313"/>
      <c r="Y551" s="313"/>
      <c r="Z551" s="313"/>
      <c r="AA551" s="116"/>
      <c r="AB551" s="116">
        <f t="shared" si="579"/>
        <v>0</v>
      </c>
      <c r="AC551" s="116">
        <f t="shared" si="580"/>
        <v>0</v>
      </c>
      <c r="AD551" s="116"/>
      <c r="AE551" s="116"/>
      <c r="AF551" s="116">
        <f t="shared" si="581"/>
        <v>0</v>
      </c>
      <c r="AG551" s="116"/>
      <c r="AH551" s="116"/>
      <c r="AI551" s="116">
        <f t="shared" si="582"/>
        <v>0</v>
      </c>
      <c r="AJ551" s="116"/>
      <c r="AK551" s="116"/>
      <c r="AL551" s="116">
        <f t="shared" si="583"/>
        <v>0</v>
      </c>
      <c r="AM551" s="116"/>
      <c r="AN551" s="116"/>
      <c r="AO551" s="116">
        <f t="shared" si="584"/>
        <v>0</v>
      </c>
      <c r="AP551" s="116"/>
      <c r="AQ551" s="116"/>
      <c r="AR551" s="116">
        <f t="shared" si="585"/>
        <v>0</v>
      </c>
      <c r="AS551" s="116"/>
      <c r="AT551" s="116"/>
      <c r="AU551" s="116">
        <f t="shared" si="586"/>
        <v>0</v>
      </c>
      <c r="AV551" s="116"/>
      <c r="AW551" s="116"/>
      <c r="AX551" s="116">
        <f t="shared" si="587"/>
        <v>0</v>
      </c>
      <c r="AY551" s="116"/>
      <c r="AZ551" s="116"/>
      <c r="BA551" s="116">
        <f t="shared" si="588"/>
        <v>0</v>
      </c>
      <c r="BB551" s="116"/>
      <c r="BC551" s="116"/>
      <c r="BD551" s="116">
        <f t="shared" si="589"/>
        <v>0</v>
      </c>
      <c r="BE551" s="116"/>
      <c r="BF551" s="116"/>
      <c r="BG551" s="116">
        <f t="shared" si="590"/>
        <v>0</v>
      </c>
      <c r="BH551" s="116"/>
      <c r="BI551" s="116"/>
      <c r="BJ551" s="116">
        <f t="shared" si="591"/>
        <v>0</v>
      </c>
      <c r="BK551" s="116"/>
      <c r="BL551" s="303"/>
      <c r="BM551" s="308"/>
      <c r="BN551" s="311"/>
    </row>
    <row r="552" s="49" customFormat="1" ht="33.95" customHeight="1" outlineLevel="3" spans="2:66">
      <c r="B552" s="112" t="s">
        <v>787</v>
      </c>
      <c r="C552" s="113" t="s">
        <v>2088</v>
      </c>
      <c r="D552" s="49" t="s">
        <v>2089</v>
      </c>
      <c r="E552" s="112"/>
      <c r="F552" s="112"/>
      <c r="G552" s="112"/>
      <c r="H552" s="112">
        <f>SUM(H553:H569)</f>
        <v>0</v>
      </c>
      <c r="I552" s="112"/>
      <c r="J552" s="112"/>
      <c r="K552" s="112"/>
      <c r="L552" s="112"/>
      <c r="M552" s="112"/>
      <c r="N552" s="302"/>
      <c r="O552" s="285"/>
      <c r="P552" s="285"/>
      <c r="Q552" s="285"/>
      <c r="R552" s="285"/>
      <c r="S552" s="285"/>
      <c r="T552" s="285"/>
      <c r="U552" s="285"/>
      <c r="V552" s="285"/>
      <c r="W552" s="285"/>
      <c r="X552" s="285"/>
      <c r="Y552" s="285"/>
      <c r="Z552" s="285"/>
      <c r="AA552" s="285"/>
      <c r="AB552" s="112">
        <f>SUM(AB553:AB569)</f>
        <v>0</v>
      </c>
      <c r="AC552" s="112">
        <f>SUM(AC553:AC569)</f>
        <v>0</v>
      </c>
      <c r="AD552" s="112"/>
      <c r="AE552" s="112"/>
      <c r="AF552" s="112">
        <f>SUM(AF553:AF569)</f>
        <v>0</v>
      </c>
      <c r="AG552" s="112"/>
      <c r="AH552" s="112"/>
      <c r="AI552" s="112">
        <f>SUM(AI553:AI569)</f>
        <v>0</v>
      </c>
      <c r="AJ552" s="112"/>
      <c r="AK552" s="112"/>
      <c r="AL552" s="112">
        <f>SUM(AL553:AL569)</f>
        <v>0</v>
      </c>
      <c r="AM552" s="112"/>
      <c r="AN552" s="112"/>
      <c r="AO552" s="112">
        <f>SUM(AO553:AO569)</f>
        <v>0</v>
      </c>
      <c r="AP552" s="112"/>
      <c r="AQ552" s="112"/>
      <c r="AR552" s="112">
        <f>SUM(AR553:AR569)</f>
        <v>0</v>
      </c>
      <c r="AS552" s="112"/>
      <c r="AT552" s="112"/>
      <c r="AU552" s="112">
        <f>SUM(AU553:AU569)</f>
        <v>0</v>
      </c>
      <c r="AV552" s="112"/>
      <c r="AW552" s="112"/>
      <c r="AX552" s="112">
        <f>SUM(AX553:AX569)</f>
        <v>0</v>
      </c>
      <c r="AY552" s="112"/>
      <c r="AZ552" s="112"/>
      <c r="BA552" s="112">
        <f>SUM(BA553:BA569)</f>
        <v>0</v>
      </c>
      <c r="BB552" s="112"/>
      <c r="BC552" s="112"/>
      <c r="BD552" s="112">
        <f>SUM(BD553:BD569)</f>
        <v>0</v>
      </c>
      <c r="BE552" s="112"/>
      <c r="BF552" s="112"/>
      <c r="BG552" s="112">
        <f>SUM(BG553:BG569)</f>
        <v>0</v>
      </c>
      <c r="BH552" s="112"/>
      <c r="BI552" s="112"/>
      <c r="BJ552" s="112">
        <f>SUM(BJ553:BJ569)</f>
        <v>0</v>
      </c>
      <c r="BK552" s="112"/>
      <c r="BL552" s="302"/>
      <c r="BM552" s="308"/>
      <c r="BN552" s="310"/>
    </row>
    <row r="553" s="115" customFormat="1" ht="33.95" customHeight="1" outlineLevel="5" spans="2:66">
      <c r="B553" s="116" t="s">
        <v>792</v>
      </c>
      <c r="C553" s="117" t="s">
        <v>2090</v>
      </c>
      <c r="D553" s="115" t="s">
        <v>2091</v>
      </c>
      <c r="E553" s="116"/>
      <c r="F553" s="116" t="s">
        <v>1618</v>
      </c>
      <c r="G553" s="116" t="s">
        <v>936</v>
      </c>
      <c r="H553" s="116">
        <f t="shared" ref="H553:H569" si="592">J553*L553</f>
        <v>0</v>
      </c>
      <c r="I553" s="116" t="s">
        <v>1235</v>
      </c>
      <c r="J553" s="295"/>
      <c r="K553" s="116" t="s">
        <v>1143</v>
      </c>
      <c r="L553" s="116">
        <v>750</v>
      </c>
      <c r="M553" s="116" t="s">
        <v>1763</v>
      </c>
      <c r="N553" s="116">
        <f t="shared" ref="N553:N569" si="593">COUNTA(O553:Z553)</f>
        <v>0</v>
      </c>
      <c r="O553" s="314"/>
      <c r="P553" s="314"/>
      <c r="Q553" s="314"/>
      <c r="R553" s="314"/>
      <c r="S553" s="314"/>
      <c r="T553" s="314"/>
      <c r="U553" s="314"/>
      <c r="V553" s="314"/>
      <c r="W553" s="314"/>
      <c r="X553" s="314"/>
      <c r="Y553" s="314"/>
      <c r="Z553" s="314"/>
      <c r="AA553" s="116"/>
      <c r="AB553" s="116">
        <f t="shared" ref="AB553:AB569" si="594">SUM(AC553,AF553,AI553,AL553,AO553,AR553,AU553,AX553,BA553,BD553,BG553,BJ553)</f>
        <v>0</v>
      </c>
      <c r="AC553" s="116">
        <f t="shared" ref="AC553:AC569" si="595">IF(O553="√",$J553*$L553/$N553,0)</f>
        <v>0</v>
      </c>
      <c r="AD553" s="116"/>
      <c r="AE553" s="116"/>
      <c r="AF553" s="116">
        <f t="shared" ref="AF553:AF569" si="596">IF(P553="√",$J553*$L553/$N553,0)</f>
        <v>0</v>
      </c>
      <c r="AG553" s="116"/>
      <c r="AH553" s="116"/>
      <c r="AI553" s="116">
        <f t="shared" ref="AI553:AI569" si="597">IF(Q553="√",$J553*$L553/$N553,0)</f>
        <v>0</v>
      </c>
      <c r="AJ553" s="116"/>
      <c r="AK553" s="116"/>
      <c r="AL553" s="116">
        <f t="shared" ref="AL553:AL569" si="598">IF(R553="√",$J553*$L553/$N553,0)</f>
        <v>0</v>
      </c>
      <c r="AM553" s="116"/>
      <c r="AN553" s="116"/>
      <c r="AO553" s="116">
        <f t="shared" ref="AO553:AO569" si="599">IF(S553="√",$J553*$L553/$N553,0)</f>
        <v>0</v>
      </c>
      <c r="AP553" s="116"/>
      <c r="AQ553" s="116"/>
      <c r="AR553" s="116">
        <f t="shared" ref="AR553:AR569" si="600">IF(T553="√",$J553*$L553/$N553,0)</f>
        <v>0</v>
      </c>
      <c r="AS553" s="116"/>
      <c r="AT553" s="116"/>
      <c r="AU553" s="116">
        <f t="shared" ref="AU553:AU569" si="601">IF(U553="√",$J553*$L553/$N553,0)</f>
        <v>0</v>
      </c>
      <c r="AV553" s="116"/>
      <c r="AW553" s="116"/>
      <c r="AX553" s="116">
        <f t="shared" ref="AX553:AX569" si="602">IF(V553="√",$J553*$L553/$N553,0)</f>
        <v>0</v>
      </c>
      <c r="AY553" s="116"/>
      <c r="AZ553" s="116"/>
      <c r="BA553" s="116">
        <f t="shared" ref="BA553:BA569" si="603">IF(W553="√",$J553*$L553/$N553,0)</f>
        <v>0</v>
      </c>
      <c r="BB553" s="116"/>
      <c r="BC553" s="116"/>
      <c r="BD553" s="116">
        <f t="shared" ref="BD553:BD569" si="604">IF(X553="√",$J553*$L553/$N553,0)</f>
        <v>0</v>
      </c>
      <c r="BE553" s="116"/>
      <c r="BF553" s="116"/>
      <c r="BG553" s="116">
        <f t="shared" ref="BG553:BG569" si="605">IF(Y553="√",$J553*$L553/$N553,0)</f>
        <v>0</v>
      </c>
      <c r="BH553" s="116"/>
      <c r="BI553" s="116"/>
      <c r="BJ553" s="116">
        <f t="shared" ref="BJ553:BJ569" si="606">IF(Z553="√",$J553*$L553/$N553,0)</f>
        <v>0</v>
      </c>
      <c r="BK553" s="116"/>
      <c r="BL553" s="303"/>
      <c r="BM553" s="308"/>
      <c r="BN553" s="311"/>
    </row>
    <row r="554" s="115" customFormat="1" ht="33.95" customHeight="1" outlineLevel="5" spans="2:66">
      <c r="B554" s="116" t="s">
        <v>792</v>
      </c>
      <c r="C554" s="117" t="s">
        <v>2092</v>
      </c>
      <c r="D554" s="115" t="s">
        <v>2093</v>
      </c>
      <c r="E554" s="116"/>
      <c r="F554" s="116" t="s">
        <v>1618</v>
      </c>
      <c r="G554" s="116" t="s">
        <v>936</v>
      </c>
      <c r="H554" s="116">
        <f t="shared" si="592"/>
        <v>0</v>
      </c>
      <c r="I554" s="116" t="s">
        <v>1235</v>
      </c>
      <c r="J554" s="295"/>
      <c r="K554" s="116" t="s">
        <v>1143</v>
      </c>
      <c r="L554" s="116">
        <v>500</v>
      </c>
      <c r="M554" s="116" t="s">
        <v>1763</v>
      </c>
      <c r="N554" s="116">
        <f t="shared" si="593"/>
        <v>0</v>
      </c>
      <c r="O554" s="295"/>
      <c r="P554" s="295"/>
      <c r="Q554" s="295"/>
      <c r="R554" s="295"/>
      <c r="S554" s="295"/>
      <c r="T554" s="295"/>
      <c r="U554" s="295"/>
      <c r="V554" s="295"/>
      <c r="W554" s="295"/>
      <c r="X554" s="295"/>
      <c r="Y554" s="295"/>
      <c r="Z554" s="295"/>
      <c r="AA554" s="116"/>
      <c r="AB554" s="116">
        <f t="shared" si="594"/>
        <v>0</v>
      </c>
      <c r="AC554" s="116">
        <f t="shared" si="595"/>
        <v>0</v>
      </c>
      <c r="AD554" s="116"/>
      <c r="AE554" s="116"/>
      <c r="AF554" s="116">
        <f t="shared" si="596"/>
        <v>0</v>
      </c>
      <c r="AG554" s="116"/>
      <c r="AH554" s="116"/>
      <c r="AI554" s="116">
        <f t="shared" si="597"/>
        <v>0</v>
      </c>
      <c r="AJ554" s="116"/>
      <c r="AK554" s="116"/>
      <c r="AL554" s="116">
        <f t="shared" si="598"/>
        <v>0</v>
      </c>
      <c r="AM554" s="116"/>
      <c r="AN554" s="116"/>
      <c r="AO554" s="116">
        <f t="shared" si="599"/>
        <v>0</v>
      </c>
      <c r="AP554" s="116"/>
      <c r="AQ554" s="116"/>
      <c r="AR554" s="116">
        <f t="shared" si="600"/>
        <v>0</v>
      </c>
      <c r="AS554" s="116"/>
      <c r="AT554" s="116"/>
      <c r="AU554" s="116">
        <f t="shared" si="601"/>
        <v>0</v>
      </c>
      <c r="AV554" s="116"/>
      <c r="AW554" s="116"/>
      <c r="AX554" s="116">
        <f t="shared" si="602"/>
        <v>0</v>
      </c>
      <c r="AY554" s="116"/>
      <c r="AZ554" s="116"/>
      <c r="BA554" s="116">
        <f t="shared" si="603"/>
        <v>0</v>
      </c>
      <c r="BB554" s="116"/>
      <c r="BC554" s="116"/>
      <c r="BD554" s="116">
        <f t="shared" si="604"/>
        <v>0</v>
      </c>
      <c r="BE554" s="116"/>
      <c r="BF554" s="116"/>
      <c r="BG554" s="116">
        <f t="shared" si="605"/>
        <v>0</v>
      </c>
      <c r="BH554" s="116"/>
      <c r="BI554" s="116"/>
      <c r="BJ554" s="116">
        <f t="shared" si="606"/>
        <v>0</v>
      </c>
      <c r="BK554" s="116"/>
      <c r="BL554" s="303"/>
      <c r="BM554" s="308"/>
      <c r="BN554" s="311"/>
    </row>
    <row r="555" s="115" customFormat="1" ht="33.95" customHeight="1" outlineLevel="5" spans="2:66">
      <c r="B555" s="116" t="s">
        <v>792</v>
      </c>
      <c r="C555" s="117" t="s">
        <v>2094</v>
      </c>
      <c r="D555" s="115" t="s">
        <v>2095</v>
      </c>
      <c r="E555" s="116"/>
      <c r="F555" s="116" t="s">
        <v>1618</v>
      </c>
      <c r="G555" s="116" t="s">
        <v>936</v>
      </c>
      <c r="H555" s="116">
        <f t="shared" si="592"/>
        <v>0</v>
      </c>
      <c r="I555" s="116" t="s">
        <v>1235</v>
      </c>
      <c r="J555" s="295"/>
      <c r="K555" s="116" t="s">
        <v>2096</v>
      </c>
      <c r="L555" s="116">
        <v>6.3</v>
      </c>
      <c r="M555" s="116" t="s">
        <v>2097</v>
      </c>
      <c r="N555" s="116">
        <f t="shared" si="593"/>
        <v>0</v>
      </c>
      <c r="O555" s="295"/>
      <c r="P555" s="295"/>
      <c r="Q555" s="295"/>
      <c r="R555" s="295"/>
      <c r="S555" s="295"/>
      <c r="T555" s="295"/>
      <c r="U555" s="295"/>
      <c r="V555" s="295"/>
      <c r="W555" s="295"/>
      <c r="X555" s="295"/>
      <c r="Y555" s="295"/>
      <c r="Z555" s="295"/>
      <c r="AA555" s="116"/>
      <c r="AB555" s="116">
        <f t="shared" si="594"/>
        <v>0</v>
      </c>
      <c r="AC555" s="116">
        <f t="shared" si="595"/>
        <v>0</v>
      </c>
      <c r="AD555" s="116"/>
      <c r="AE555" s="116"/>
      <c r="AF555" s="116">
        <f t="shared" si="596"/>
        <v>0</v>
      </c>
      <c r="AG555" s="116"/>
      <c r="AH555" s="116"/>
      <c r="AI555" s="116">
        <f t="shared" si="597"/>
        <v>0</v>
      </c>
      <c r="AJ555" s="116"/>
      <c r="AK555" s="116"/>
      <c r="AL555" s="116">
        <f t="shared" si="598"/>
        <v>0</v>
      </c>
      <c r="AM555" s="116"/>
      <c r="AN555" s="116"/>
      <c r="AO555" s="116">
        <f t="shared" si="599"/>
        <v>0</v>
      </c>
      <c r="AP555" s="116"/>
      <c r="AQ555" s="116"/>
      <c r="AR555" s="116">
        <f t="shared" si="600"/>
        <v>0</v>
      </c>
      <c r="AS555" s="116"/>
      <c r="AT555" s="116"/>
      <c r="AU555" s="116">
        <f t="shared" si="601"/>
        <v>0</v>
      </c>
      <c r="AV555" s="116"/>
      <c r="AW555" s="116"/>
      <c r="AX555" s="116">
        <f t="shared" si="602"/>
        <v>0</v>
      </c>
      <c r="AY555" s="116"/>
      <c r="AZ555" s="116"/>
      <c r="BA555" s="116">
        <f t="shared" si="603"/>
        <v>0</v>
      </c>
      <c r="BB555" s="116"/>
      <c r="BC555" s="116"/>
      <c r="BD555" s="116">
        <f t="shared" si="604"/>
        <v>0</v>
      </c>
      <c r="BE555" s="116"/>
      <c r="BF555" s="116"/>
      <c r="BG555" s="116">
        <f t="shared" si="605"/>
        <v>0</v>
      </c>
      <c r="BH555" s="116"/>
      <c r="BI555" s="116"/>
      <c r="BJ555" s="116">
        <f t="shared" si="606"/>
        <v>0</v>
      </c>
      <c r="BK555" s="116"/>
      <c r="BL555" s="303"/>
      <c r="BM555" s="308"/>
      <c r="BN555" s="311"/>
    </row>
    <row r="556" s="115" customFormat="1" ht="33.95" customHeight="1" outlineLevel="5" spans="2:66">
      <c r="B556" s="116" t="s">
        <v>792</v>
      </c>
      <c r="C556" s="117" t="s">
        <v>2098</v>
      </c>
      <c r="D556" s="115" t="s">
        <v>2099</v>
      </c>
      <c r="E556" s="116"/>
      <c r="F556" s="116" t="s">
        <v>1618</v>
      </c>
      <c r="G556" s="116" t="s">
        <v>936</v>
      </c>
      <c r="H556" s="116">
        <f t="shared" si="592"/>
        <v>0</v>
      </c>
      <c r="I556" s="116" t="s">
        <v>1235</v>
      </c>
      <c r="J556" s="295"/>
      <c r="K556" s="116" t="s">
        <v>1143</v>
      </c>
      <c r="L556" s="116">
        <v>500</v>
      </c>
      <c r="M556" s="116" t="s">
        <v>1763</v>
      </c>
      <c r="N556" s="116">
        <f t="shared" si="593"/>
        <v>0</v>
      </c>
      <c r="O556" s="295"/>
      <c r="P556" s="295"/>
      <c r="Q556" s="295"/>
      <c r="R556" s="295"/>
      <c r="S556" s="295"/>
      <c r="T556" s="295"/>
      <c r="U556" s="295"/>
      <c r="V556" s="295"/>
      <c r="W556" s="295"/>
      <c r="X556" s="295"/>
      <c r="Y556" s="295"/>
      <c r="Z556" s="295"/>
      <c r="AA556" s="116"/>
      <c r="AB556" s="116">
        <f t="shared" si="594"/>
        <v>0</v>
      </c>
      <c r="AC556" s="116">
        <f t="shared" si="595"/>
        <v>0</v>
      </c>
      <c r="AD556" s="116"/>
      <c r="AE556" s="116"/>
      <c r="AF556" s="116">
        <f t="shared" si="596"/>
        <v>0</v>
      </c>
      <c r="AG556" s="116"/>
      <c r="AH556" s="116"/>
      <c r="AI556" s="116">
        <f t="shared" si="597"/>
        <v>0</v>
      </c>
      <c r="AJ556" s="116"/>
      <c r="AK556" s="116"/>
      <c r="AL556" s="116">
        <f t="shared" si="598"/>
        <v>0</v>
      </c>
      <c r="AM556" s="116"/>
      <c r="AN556" s="116"/>
      <c r="AO556" s="116">
        <f t="shared" si="599"/>
        <v>0</v>
      </c>
      <c r="AP556" s="116"/>
      <c r="AQ556" s="116"/>
      <c r="AR556" s="116">
        <f t="shared" si="600"/>
        <v>0</v>
      </c>
      <c r="AS556" s="116"/>
      <c r="AT556" s="116"/>
      <c r="AU556" s="116">
        <f t="shared" si="601"/>
        <v>0</v>
      </c>
      <c r="AV556" s="116"/>
      <c r="AW556" s="116"/>
      <c r="AX556" s="116">
        <f t="shared" si="602"/>
        <v>0</v>
      </c>
      <c r="AY556" s="116"/>
      <c r="AZ556" s="116"/>
      <c r="BA556" s="116">
        <f t="shared" si="603"/>
        <v>0</v>
      </c>
      <c r="BB556" s="116"/>
      <c r="BC556" s="116"/>
      <c r="BD556" s="116">
        <f t="shared" si="604"/>
        <v>0</v>
      </c>
      <c r="BE556" s="116"/>
      <c r="BF556" s="116"/>
      <c r="BG556" s="116">
        <f t="shared" si="605"/>
        <v>0</v>
      </c>
      <c r="BH556" s="116"/>
      <c r="BI556" s="116"/>
      <c r="BJ556" s="116">
        <f t="shared" si="606"/>
        <v>0</v>
      </c>
      <c r="BK556" s="116"/>
      <c r="BL556" s="303"/>
      <c r="BM556" s="308"/>
      <c r="BN556" s="311"/>
    </row>
    <row r="557" s="115" customFormat="1" ht="33.95" customHeight="1" outlineLevel="5" spans="2:66">
      <c r="B557" s="116" t="s">
        <v>792</v>
      </c>
      <c r="C557" s="117" t="s">
        <v>2100</v>
      </c>
      <c r="D557" s="115" t="s">
        <v>2101</v>
      </c>
      <c r="E557" s="116"/>
      <c r="F557" s="116" t="s">
        <v>1618</v>
      </c>
      <c r="G557" s="116" t="s">
        <v>936</v>
      </c>
      <c r="H557" s="116">
        <f t="shared" si="592"/>
        <v>0</v>
      </c>
      <c r="I557" s="116" t="s">
        <v>1235</v>
      </c>
      <c r="J557" s="295"/>
      <c r="K557" s="116" t="s">
        <v>1143</v>
      </c>
      <c r="L557" s="116">
        <v>1400</v>
      </c>
      <c r="M557" s="116" t="s">
        <v>1763</v>
      </c>
      <c r="N557" s="116">
        <f t="shared" si="593"/>
        <v>0</v>
      </c>
      <c r="O557" s="295"/>
      <c r="P557" s="295"/>
      <c r="Q557" s="295"/>
      <c r="R557" s="295"/>
      <c r="S557" s="295"/>
      <c r="T557" s="295"/>
      <c r="U557" s="295"/>
      <c r="V557" s="295"/>
      <c r="W557" s="295"/>
      <c r="X557" s="295"/>
      <c r="Y557" s="295"/>
      <c r="Z557" s="295"/>
      <c r="AA557" s="116"/>
      <c r="AB557" s="116">
        <f t="shared" si="594"/>
        <v>0</v>
      </c>
      <c r="AC557" s="116">
        <f t="shared" si="595"/>
        <v>0</v>
      </c>
      <c r="AD557" s="116"/>
      <c r="AE557" s="116"/>
      <c r="AF557" s="116">
        <f t="shared" si="596"/>
        <v>0</v>
      </c>
      <c r="AG557" s="116"/>
      <c r="AH557" s="116"/>
      <c r="AI557" s="116">
        <f t="shared" si="597"/>
        <v>0</v>
      </c>
      <c r="AJ557" s="116"/>
      <c r="AK557" s="116"/>
      <c r="AL557" s="116">
        <f t="shared" si="598"/>
        <v>0</v>
      </c>
      <c r="AM557" s="116"/>
      <c r="AN557" s="116"/>
      <c r="AO557" s="116">
        <f t="shared" si="599"/>
        <v>0</v>
      </c>
      <c r="AP557" s="116"/>
      <c r="AQ557" s="116"/>
      <c r="AR557" s="116">
        <f t="shared" si="600"/>
        <v>0</v>
      </c>
      <c r="AS557" s="116"/>
      <c r="AT557" s="116"/>
      <c r="AU557" s="116">
        <f t="shared" si="601"/>
        <v>0</v>
      </c>
      <c r="AV557" s="116"/>
      <c r="AW557" s="116"/>
      <c r="AX557" s="116">
        <f t="shared" si="602"/>
        <v>0</v>
      </c>
      <c r="AY557" s="116"/>
      <c r="AZ557" s="116"/>
      <c r="BA557" s="116">
        <f t="shared" si="603"/>
        <v>0</v>
      </c>
      <c r="BB557" s="116"/>
      <c r="BC557" s="116"/>
      <c r="BD557" s="116">
        <f t="shared" si="604"/>
        <v>0</v>
      </c>
      <c r="BE557" s="116"/>
      <c r="BF557" s="116"/>
      <c r="BG557" s="116">
        <f t="shared" si="605"/>
        <v>0</v>
      </c>
      <c r="BH557" s="116"/>
      <c r="BI557" s="116"/>
      <c r="BJ557" s="116">
        <f t="shared" si="606"/>
        <v>0</v>
      </c>
      <c r="BK557" s="116"/>
      <c r="BL557" s="303"/>
      <c r="BM557" s="308"/>
      <c r="BN557" s="311"/>
    </row>
    <row r="558" s="115" customFormat="1" ht="33.95" customHeight="1" outlineLevel="5" spans="2:66">
      <c r="B558" s="116" t="s">
        <v>792</v>
      </c>
      <c r="C558" s="117" t="s">
        <v>2102</v>
      </c>
      <c r="D558" s="115" t="s">
        <v>2103</v>
      </c>
      <c r="E558" s="116"/>
      <c r="F558" s="116" t="s">
        <v>1618</v>
      </c>
      <c r="G558" s="116" t="s">
        <v>936</v>
      </c>
      <c r="H558" s="116">
        <f t="shared" si="592"/>
        <v>0</v>
      </c>
      <c r="I558" s="116" t="s">
        <v>1235</v>
      </c>
      <c r="J558" s="295"/>
      <c r="K558" s="116" t="s">
        <v>1143</v>
      </c>
      <c r="L558" s="116">
        <v>640</v>
      </c>
      <c r="M558" s="116" t="s">
        <v>1763</v>
      </c>
      <c r="N558" s="116">
        <f t="shared" si="593"/>
        <v>0</v>
      </c>
      <c r="O558" s="295"/>
      <c r="P558" s="295"/>
      <c r="Q558" s="295"/>
      <c r="R558" s="295"/>
      <c r="S558" s="295"/>
      <c r="T558" s="295"/>
      <c r="U558" s="295"/>
      <c r="V558" s="295"/>
      <c r="W558" s="295"/>
      <c r="X558" s="295"/>
      <c r="Y558" s="295"/>
      <c r="Z558" s="295"/>
      <c r="AA558" s="116"/>
      <c r="AB558" s="116">
        <f t="shared" si="594"/>
        <v>0</v>
      </c>
      <c r="AC558" s="116">
        <f t="shared" si="595"/>
        <v>0</v>
      </c>
      <c r="AD558" s="116"/>
      <c r="AE558" s="116"/>
      <c r="AF558" s="116">
        <f t="shared" si="596"/>
        <v>0</v>
      </c>
      <c r="AG558" s="116"/>
      <c r="AH558" s="116"/>
      <c r="AI558" s="116">
        <f t="shared" si="597"/>
        <v>0</v>
      </c>
      <c r="AJ558" s="116"/>
      <c r="AK558" s="116"/>
      <c r="AL558" s="116">
        <f t="shared" si="598"/>
        <v>0</v>
      </c>
      <c r="AM558" s="116"/>
      <c r="AN558" s="116"/>
      <c r="AO558" s="116">
        <f t="shared" si="599"/>
        <v>0</v>
      </c>
      <c r="AP558" s="116"/>
      <c r="AQ558" s="116"/>
      <c r="AR558" s="116">
        <f t="shared" si="600"/>
        <v>0</v>
      </c>
      <c r="AS558" s="116"/>
      <c r="AT558" s="116"/>
      <c r="AU558" s="116">
        <f t="shared" si="601"/>
        <v>0</v>
      </c>
      <c r="AV558" s="116"/>
      <c r="AW558" s="116"/>
      <c r="AX558" s="116">
        <f t="shared" si="602"/>
        <v>0</v>
      </c>
      <c r="AY558" s="116"/>
      <c r="AZ558" s="116"/>
      <c r="BA558" s="116">
        <f t="shared" si="603"/>
        <v>0</v>
      </c>
      <c r="BB558" s="116"/>
      <c r="BC558" s="116"/>
      <c r="BD558" s="116">
        <f t="shared" si="604"/>
        <v>0</v>
      </c>
      <c r="BE558" s="116"/>
      <c r="BF558" s="116"/>
      <c r="BG558" s="116">
        <f t="shared" si="605"/>
        <v>0</v>
      </c>
      <c r="BH558" s="116"/>
      <c r="BI558" s="116"/>
      <c r="BJ558" s="116">
        <f t="shared" si="606"/>
        <v>0</v>
      </c>
      <c r="BK558" s="116"/>
      <c r="BL558" s="303"/>
      <c r="BM558" s="308"/>
      <c r="BN558" s="311"/>
    </row>
    <row r="559" s="115" customFormat="1" ht="33.95" customHeight="1" outlineLevel="5" spans="2:66">
      <c r="B559" s="116" t="s">
        <v>792</v>
      </c>
      <c r="C559" s="117" t="s">
        <v>2104</v>
      </c>
      <c r="D559" s="115" t="s">
        <v>2105</v>
      </c>
      <c r="E559" s="116"/>
      <c r="F559" s="116" t="s">
        <v>1618</v>
      </c>
      <c r="G559" s="116" t="s">
        <v>936</v>
      </c>
      <c r="H559" s="116">
        <f t="shared" si="592"/>
        <v>0</v>
      </c>
      <c r="I559" s="116" t="s">
        <v>1235</v>
      </c>
      <c r="J559" s="295"/>
      <c r="K559" s="116" t="s">
        <v>1942</v>
      </c>
      <c r="L559" s="116">
        <v>35</v>
      </c>
      <c r="M559" s="116" t="s">
        <v>1943</v>
      </c>
      <c r="N559" s="116">
        <f t="shared" si="593"/>
        <v>0</v>
      </c>
      <c r="O559" s="295"/>
      <c r="P559" s="295"/>
      <c r="Q559" s="295"/>
      <c r="R559" s="295"/>
      <c r="S559" s="295"/>
      <c r="T559" s="295"/>
      <c r="U559" s="295"/>
      <c r="V559" s="295"/>
      <c r="W559" s="295"/>
      <c r="X559" s="295"/>
      <c r="Y559" s="295"/>
      <c r="Z559" s="295"/>
      <c r="AA559" s="116"/>
      <c r="AB559" s="116">
        <f t="shared" si="594"/>
        <v>0</v>
      </c>
      <c r="AC559" s="116">
        <f t="shared" si="595"/>
        <v>0</v>
      </c>
      <c r="AD559" s="116"/>
      <c r="AE559" s="116"/>
      <c r="AF559" s="116">
        <f t="shared" si="596"/>
        <v>0</v>
      </c>
      <c r="AG559" s="116"/>
      <c r="AH559" s="116"/>
      <c r="AI559" s="116">
        <f t="shared" si="597"/>
        <v>0</v>
      </c>
      <c r="AJ559" s="116"/>
      <c r="AK559" s="116"/>
      <c r="AL559" s="116">
        <f t="shared" si="598"/>
        <v>0</v>
      </c>
      <c r="AM559" s="116"/>
      <c r="AN559" s="116"/>
      <c r="AO559" s="116">
        <f t="shared" si="599"/>
        <v>0</v>
      </c>
      <c r="AP559" s="116"/>
      <c r="AQ559" s="116"/>
      <c r="AR559" s="116">
        <f t="shared" si="600"/>
        <v>0</v>
      </c>
      <c r="AS559" s="116"/>
      <c r="AT559" s="116"/>
      <c r="AU559" s="116">
        <f t="shared" si="601"/>
        <v>0</v>
      </c>
      <c r="AV559" s="116"/>
      <c r="AW559" s="116"/>
      <c r="AX559" s="116">
        <f t="shared" si="602"/>
        <v>0</v>
      </c>
      <c r="AY559" s="116"/>
      <c r="AZ559" s="116"/>
      <c r="BA559" s="116">
        <f t="shared" si="603"/>
        <v>0</v>
      </c>
      <c r="BB559" s="116"/>
      <c r="BC559" s="116"/>
      <c r="BD559" s="116">
        <f t="shared" si="604"/>
        <v>0</v>
      </c>
      <c r="BE559" s="116"/>
      <c r="BF559" s="116"/>
      <c r="BG559" s="116">
        <f t="shared" si="605"/>
        <v>0</v>
      </c>
      <c r="BH559" s="116"/>
      <c r="BI559" s="116"/>
      <c r="BJ559" s="116">
        <f t="shared" si="606"/>
        <v>0</v>
      </c>
      <c r="BK559" s="116"/>
      <c r="BL559" s="303"/>
      <c r="BM559" s="308"/>
      <c r="BN559" s="311"/>
    </row>
    <row r="560" s="115" customFormat="1" ht="33.95" customHeight="1" outlineLevel="5" spans="2:66">
      <c r="B560" s="116" t="s">
        <v>792</v>
      </c>
      <c r="C560" s="117" t="s">
        <v>2106</v>
      </c>
      <c r="D560" s="115" t="s">
        <v>2107</v>
      </c>
      <c r="E560" s="116"/>
      <c r="F560" s="116" t="s">
        <v>1618</v>
      </c>
      <c r="G560" s="116" t="s">
        <v>936</v>
      </c>
      <c r="H560" s="116">
        <f t="shared" si="592"/>
        <v>0</v>
      </c>
      <c r="I560" s="116" t="s">
        <v>1235</v>
      </c>
      <c r="J560" s="295"/>
      <c r="K560" s="116" t="s">
        <v>1143</v>
      </c>
      <c r="L560" s="116">
        <v>450</v>
      </c>
      <c r="M560" s="116" t="s">
        <v>1763</v>
      </c>
      <c r="N560" s="116">
        <f t="shared" si="593"/>
        <v>0</v>
      </c>
      <c r="O560" s="295"/>
      <c r="P560" s="295"/>
      <c r="Q560" s="295"/>
      <c r="R560" s="295"/>
      <c r="S560" s="295"/>
      <c r="T560" s="295"/>
      <c r="U560" s="295"/>
      <c r="V560" s="295"/>
      <c r="W560" s="295"/>
      <c r="X560" s="295"/>
      <c r="Y560" s="295"/>
      <c r="Z560" s="295"/>
      <c r="AA560" s="116"/>
      <c r="AB560" s="116">
        <f t="shared" si="594"/>
        <v>0</v>
      </c>
      <c r="AC560" s="116">
        <f t="shared" si="595"/>
        <v>0</v>
      </c>
      <c r="AD560" s="116"/>
      <c r="AE560" s="116"/>
      <c r="AF560" s="116">
        <f t="shared" si="596"/>
        <v>0</v>
      </c>
      <c r="AG560" s="116"/>
      <c r="AH560" s="116"/>
      <c r="AI560" s="116">
        <f t="shared" si="597"/>
        <v>0</v>
      </c>
      <c r="AJ560" s="116"/>
      <c r="AK560" s="116"/>
      <c r="AL560" s="116">
        <f t="shared" si="598"/>
        <v>0</v>
      </c>
      <c r="AM560" s="116"/>
      <c r="AN560" s="116"/>
      <c r="AO560" s="116">
        <f t="shared" si="599"/>
        <v>0</v>
      </c>
      <c r="AP560" s="116"/>
      <c r="AQ560" s="116"/>
      <c r="AR560" s="116">
        <f t="shared" si="600"/>
        <v>0</v>
      </c>
      <c r="AS560" s="116"/>
      <c r="AT560" s="116"/>
      <c r="AU560" s="116">
        <f t="shared" si="601"/>
        <v>0</v>
      </c>
      <c r="AV560" s="116"/>
      <c r="AW560" s="116"/>
      <c r="AX560" s="116">
        <f t="shared" si="602"/>
        <v>0</v>
      </c>
      <c r="AY560" s="116"/>
      <c r="AZ560" s="116"/>
      <c r="BA560" s="116">
        <f t="shared" si="603"/>
        <v>0</v>
      </c>
      <c r="BB560" s="116"/>
      <c r="BC560" s="116"/>
      <c r="BD560" s="116">
        <f t="shared" si="604"/>
        <v>0</v>
      </c>
      <c r="BE560" s="116"/>
      <c r="BF560" s="116"/>
      <c r="BG560" s="116">
        <f t="shared" si="605"/>
        <v>0</v>
      </c>
      <c r="BH560" s="116"/>
      <c r="BI560" s="116"/>
      <c r="BJ560" s="116">
        <f t="shared" si="606"/>
        <v>0</v>
      </c>
      <c r="BK560" s="116"/>
      <c r="BL560" s="303"/>
      <c r="BM560" s="308"/>
      <c r="BN560" s="311"/>
    </row>
    <row r="561" s="115" customFormat="1" ht="33.95" customHeight="1" outlineLevel="5" spans="2:66">
      <c r="B561" s="116" t="s">
        <v>792</v>
      </c>
      <c r="C561" s="117" t="s">
        <v>2108</v>
      </c>
      <c r="D561" s="115" t="s">
        <v>2109</v>
      </c>
      <c r="E561" s="116"/>
      <c r="F561" s="116" t="s">
        <v>1618</v>
      </c>
      <c r="G561" s="116" t="s">
        <v>936</v>
      </c>
      <c r="H561" s="116">
        <f t="shared" si="592"/>
        <v>0</v>
      </c>
      <c r="I561" s="116" t="s">
        <v>1235</v>
      </c>
      <c r="J561" s="295"/>
      <c r="K561" s="116" t="s">
        <v>1143</v>
      </c>
      <c r="L561" s="116">
        <v>300</v>
      </c>
      <c r="M561" s="116" t="s">
        <v>1763</v>
      </c>
      <c r="N561" s="116">
        <f t="shared" si="593"/>
        <v>0</v>
      </c>
      <c r="O561" s="295"/>
      <c r="P561" s="295"/>
      <c r="Q561" s="295"/>
      <c r="R561" s="295"/>
      <c r="S561" s="295"/>
      <c r="T561" s="295"/>
      <c r="U561" s="295"/>
      <c r="V561" s="295"/>
      <c r="W561" s="295"/>
      <c r="X561" s="295"/>
      <c r="Y561" s="295"/>
      <c r="Z561" s="295"/>
      <c r="AA561" s="116"/>
      <c r="AB561" s="116">
        <f t="shared" si="594"/>
        <v>0</v>
      </c>
      <c r="AC561" s="116">
        <f t="shared" si="595"/>
        <v>0</v>
      </c>
      <c r="AD561" s="116"/>
      <c r="AE561" s="116"/>
      <c r="AF561" s="116">
        <f t="shared" si="596"/>
        <v>0</v>
      </c>
      <c r="AG561" s="116"/>
      <c r="AH561" s="116"/>
      <c r="AI561" s="116">
        <f t="shared" si="597"/>
        <v>0</v>
      </c>
      <c r="AJ561" s="116"/>
      <c r="AK561" s="116"/>
      <c r="AL561" s="116">
        <f t="shared" si="598"/>
        <v>0</v>
      </c>
      <c r="AM561" s="116"/>
      <c r="AN561" s="116"/>
      <c r="AO561" s="116">
        <f t="shared" si="599"/>
        <v>0</v>
      </c>
      <c r="AP561" s="116"/>
      <c r="AQ561" s="116"/>
      <c r="AR561" s="116">
        <f t="shared" si="600"/>
        <v>0</v>
      </c>
      <c r="AS561" s="116"/>
      <c r="AT561" s="116"/>
      <c r="AU561" s="116">
        <f t="shared" si="601"/>
        <v>0</v>
      </c>
      <c r="AV561" s="116"/>
      <c r="AW561" s="116"/>
      <c r="AX561" s="116">
        <f t="shared" si="602"/>
        <v>0</v>
      </c>
      <c r="AY561" s="116"/>
      <c r="AZ561" s="116"/>
      <c r="BA561" s="116">
        <f t="shared" si="603"/>
        <v>0</v>
      </c>
      <c r="BB561" s="116"/>
      <c r="BC561" s="116"/>
      <c r="BD561" s="116">
        <f t="shared" si="604"/>
        <v>0</v>
      </c>
      <c r="BE561" s="116"/>
      <c r="BF561" s="116"/>
      <c r="BG561" s="116">
        <f t="shared" si="605"/>
        <v>0</v>
      </c>
      <c r="BH561" s="116"/>
      <c r="BI561" s="116"/>
      <c r="BJ561" s="116">
        <f t="shared" si="606"/>
        <v>0</v>
      </c>
      <c r="BK561" s="116"/>
      <c r="BL561" s="303"/>
      <c r="BM561" s="308"/>
      <c r="BN561" s="311"/>
    </row>
    <row r="562" s="115" customFormat="1" ht="33.95" customHeight="1" outlineLevel="5" spans="2:66">
      <c r="B562" s="116" t="s">
        <v>792</v>
      </c>
      <c r="C562" s="117" t="s">
        <v>2110</v>
      </c>
      <c r="D562" s="115" t="s">
        <v>2111</v>
      </c>
      <c r="E562" s="116"/>
      <c r="F562" s="116" t="s">
        <v>1618</v>
      </c>
      <c r="G562" s="116" t="s">
        <v>936</v>
      </c>
      <c r="H562" s="116">
        <f t="shared" si="592"/>
        <v>0</v>
      </c>
      <c r="I562" s="116" t="s">
        <v>1235</v>
      </c>
      <c r="J562" s="295"/>
      <c r="K562" s="116" t="s">
        <v>1143</v>
      </c>
      <c r="L562" s="116">
        <v>550</v>
      </c>
      <c r="M562" s="116" t="s">
        <v>1763</v>
      </c>
      <c r="N562" s="116">
        <f t="shared" si="593"/>
        <v>0</v>
      </c>
      <c r="O562" s="295"/>
      <c r="P562" s="295"/>
      <c r="Q562" s="295"/>
      <c r="R562" s="295"/>
      <c r="S562" s="295"/>
      <c r="T562" s="295"/>
      <c r="U562" s="295"/>
      <c r="V562" s="295"/>
      <c r="W562" s="295"/>
      <c r="X562" s="295"/>
      <c r="Y562" s="295"/>
      <c r="Z562" s="295"/>
      <c r="AA562" s="116"/>
      <c r="AB562" s="116">
        <f t="shared" si="594"/>
        <v>0</v>
      </c>
      <c r="AC562" s="116">
        <f t="shared" si="595"/>
        <v>0</v>
      </c>
      <c r="AD562" s="116"/>
      <c r="AE562" s="116"/>
      <c r="AF562" s="116">
        <f t="shared" si="596"/>
        <v>0</v>
      </c>
      <c r="AG562" s="116"/>
      <c r="AH562" s="116"/>
      <c r="AI562" s="116">
        <f t="shared" si="597"/>
        <v>0</v>
      </c>
      <c r="AJ562" s="116"/>
      <c r="AK562" s="116"/>
      <c r="AL562" s="116">
        <f t="shared" si="598"/>
        <v>0</v>
      </c>
      <c r="AM562" s="116"/>
      <c r="AN562" s="116"/>
      <c r="AO562" s="116">
        <f t="shared" si="599"/>
        <v>0</v>
      </c>
      <c r="AP562" s="116"/>
      <c r="AQ562" s="116"/>
      <c r="AR562" s="116">
        <f t="shared" si="600"/>
        <v>0</v>
      </c>
      <c r="AS562" s="116"/>
      <c r="AT562" s="116"/>
      <c r="AU562" s="116">
        <f t="shared" si="601"/>
        <v>0</v>
      </c>
      <c r="AV562" s="116"/>
      <c r="AW562" s="116"/>
      <c r="AX562" s="116">
        <f t="shared" si="602"/>
        <v>0</v>
      </c>
      <c r="AY562" s="116"/>
      <c r="AZ562" s="116"/>
      <c r="BA562" s="116">
        <f t="shared" si="603"/>
        <v>0</v>
      </c>
      <c r="BB562" s="116"/>
      <c r="BC562" s="116"/>
      <c r="BD562" s="116">
        <f t="shared" si="604"/>
        <v>0</v>
      </c>
      <c r="BE562" s="116"/>
      <c r="BF562" s="116"/>
      <c r="BG562" s="116">
        <f t="shared" si="605"/>
        <v>0</v>
      </c>
      <c r="BH562" s="116"/>
      <c r="BI562" s="116"/>
      <c r="BJ562" s="116">
        <f t="shared" si="606"/>
        <v>0</v>
      </c>
      <c r="BK562" s="116"/>
      <c r="BL562" s="303"/>
      <c r="BM562" s="308"/>
      <c r="BN562" s="311"/>
    </row>
    <row r="563" s="115" customFormat="1" ht="33.95" customHeight="1" outlineLevel="5" spans="2:66">
      <c r="B563" s="116" t="s">
        <v>792</v>
      </c>
      <c r="C563" s="117" t="s">
        <v>2112</v>
      </c>
      <c r="D563" s="115" t="s">
        <v>2113</v>
      </c>
      <c r="E563" s="116"/>
      <c r="F563" s="116" t="s">
        <v>1618</v>
      </c>
      <c r="G563" s="116" t="s">
        <v>936</v>
      </c>
      <c r="H563" s="116">
        <f t="shared" si="592"/>
        <v>0</v>
      </c>
      <c r="I563" s="116" t="s">
        <v>1235</v>
      </c>
      <c r="J563" s="295"/>
      <c r="K563" s="116" t="s">
        <v>1143</v>
      </c>
      <c r="L563" s="116">
        <v>610</v>
      </c>
      <c r="M563" s="116" t="s">
        <v>1763</v>
      </c>
      <c r="N563" s="116">
        <f t="shared" si="593"/>
        <v>0</v>
      </c>
      <c r="O563" s="295"/>
      <c r="P563" s="295"/>
      <c r="Q563" s="295"/>
      <c r="R563" s="295"/>
      <c r="S563" s="295"/>
      <c r="T563" s="295"/>
      <c r="U563" s="295"/>
      <c r="V563" s="295"/>
      <c r="W563" s="295"/>
      <c r="X563" s="295"/>
      <c r="Y563" s="295"/>
      <c r="Z563" s="295"/>
      <c r="AA563" s="116"/>
      <c r="AB563" s="116">
        <f t="shared" si="594"/>
        <v>0</v>
      </c>
      <c r="AC563" s="116">
        <f t="shared" si="595"/>
        <v>0</v>
      </c>
      <c r="AD563" s="116"/>
      <c r="AE563" s="116"/>
      <c r="AF563" s="116">
        <f t="shared" si="596"/>
        <v>0</v>
      </c>
      <c r="AG563" s="116"/>
      <c r="AH563" s="116"/>
      <c r="AI563" s="116">
        <f t="shared" si="597"/>
        <v>0</v>
      </c>
      <c r="AJ563" s="116"/>
      <c r="AK563" s="116"/>
      <c r="AL563" s="116">
        <f t="shared" si="598"/>
        <v>0</v>
      </c>
      <c r="AM563" s="116"/>
      <c r="AN563" s="116"/>
      <c r="AO563" s="116">
        <f t="shared" si="599"/>
        <v>0</v>
      </c>
      <c r="AP563" s="116"/>
      <c r="AQ563" s="116"/>
      <c r="AR563" s="116">
        <f t="shared" si="600"/>
        <v>0</v>
      </c>
      <c r="AS563" s="116"/>
      <c r="AT563" s="116"/>
      <c r="AU563" s="116">
        <f t="shared" si="601"/>
        <v>0</v>
      </c>
      <c r="AV563" s="116"/>
      <c r="AW563" s="116"/>
      <c r="AX563" s="116">
        <f t="shared" si="602"/>
        <v>0</v>
      </c>
      <c r="AY563" s="116"/>
      <c r="AZ563" s="116"/>
      <c r="BA563" s="116">
        <f t="shared" si="603"/>
        <v>0</v>
      </c>
      <c r="BB563" s="116"/>
      <c r="BC563" s="116"/>
      <c r="BD563" s="116">
        <f t="shared" si="604"/>
        <v>0</v>
      </c>
      <c r="BE563" s="116"/>
      <c r="BF563" s="116"/>
      <c r="BG563" s="116">
        <f t="shared" si="605"/>
        <v>0</v>
      </c>
      <c r="BH563" s="116"/>
      <c r="BI563" s="116"/>
      <c r="BJ563" s="116">
        <f t="shared" si="606"/>
        <v>0</v>
      </c>
      <c r="BK563" s="116"/>
      <c r="BL563" s="303"/>
      <c r="BM563" s="308"/>
      <c r="BN563" s="311"/>
    </row>
    <row r="564" s="115" customFormat="1" ht="33.95" customHeight="1" outlineLevel="5" spans="2:66">
      <c r="B564" s="116" t="s">
        <v>792</v>
      </c>
      <c r="C564" s="117" t="s">
        <v>2114</v>
      </c>
      <c r="D564" s="115" t="s">
        <v>2115</v>
      </c>
      <c r="E564" s="116"/>
      <c r="F564" s="116" t="s">
        <v>1618</v>
      </c>
      <c r="G564" s="116" t="s">
        <v>936</v>
      </c>
      <c r="H564" s="116">
        <f t="shared" si="592"/>
        <v>0</v>
      </c>
      <c r="I564" s="116" t="s">
        <v>1235</v>
      </c>
      <c r="J564" s="295"/>
      <c r="K564" s="116" t="s">
        <v>1143</v>
      </c>
      <c r="L564" s="116">
        <v>500</v>
      </c>
      <c r="M564" s="116" t="s">
        <v>1763</v>
      </c>
      <c r="N564" s="116">
        <f t="shared" si="593"/>
        <v>0</v>
      </c>
      <c r="O564" s="295"/>
      <c r="P564" s="295"/>
      <c r="Q564" s="295"/>
      <c r="R564" s="295"/>
      <c r="S564" s="295"/>
      <c r="T564" s="295"/>
      <c r="U564" s="295"/>
      <c r="V564" s="295"/>
      <c r="W564" s="295"/>
      <c r="X564" s="295"/>
      <c r="Y564" s="295"/>
      <c r="Z564" s="295"/>
      <c r="AA564" s="116"/>
      <c r="AB564" s="116">
        <f t="shared" si="594"/>
        <v>0</v>
      </c>
      <c r="AC564" s="116">
        <f t="shared" si="595"/>
        <v>0</v>
      </c>
      <c r="AD564" s="116"/>
      <c r="AE564" s="116"/>
      <c r="AF564" s="116">
        <f t="shared" si="596"/>
        <v>0</v>
      </c>
      <c r="AG564" s="116"/>
      <c r="AH564" s="116"/>
      <c r="AI564" s="116">
        <f t="shared" si="597"/>
        <v>0</v>
      </c>
      <c r="AJ564" s="116"/>
      <c r="AK564" s="116"/>
      <c r="AL564" s="116">
        <f t="shared" si="598"/>
        <v>0</v>
      </c>
      <c r="AM564" s="116"/>
      <c r="AN564" s="116"/>
      <c r="AO564" s="116">
        <f t="shared" si="599"/>
        <v>0</v>
      </c>
      <c r="AP564" s="116"/>
      <c r="AQ564" s="116"/>
      <c r="AR564" s="116">
        <f t="shared" si="600"/>
        <v>0</v>
      </c>
      <c r="AS564" s="116"/>
      <c r="AT564" s="116"/>
      <c r="AU564" s="116">
        <f t="shared" si="601"/>
        <v>0</v>
      </c>
      <c r="AV564" s="116"/>
      <c r="AW564" s="116"/>
      <c r="AX564" s="116">
        <f t="shared" si="602"/>
        <v>0</v>
      </c>
      <c r="AY564" s="116"/>
      <c r="AZ564" s="116"/>
      <c r="BA564" s="116">
        <f t="shared" si="603"/>
        <v>0</v>
      </c>
      <c r="BB564" s="116"/>
      <c r="BC564" s="116"/>
      <c r="BD564" s="116">
        <f t="shared" si="604"/>
        <v>0</v>
      </c>
      <c r="BE564" s="116"/>
      <c r="BF564" s="116"/>
      <c r="BG564" s="116">
        <f t="shared" si="605"/>
        <v>0</v>
      </c>
      <c r="BH564" s="116"/>
      <c r="BI564" s="116"/>
      <c r="BJ564" s="116">
        <f t="shared" si="606"/>
        <v>0</v>
      </c>
      <c r="BK564" s="116"/>
      <c r="BL564" s="303"/>
      <c r="BM564" s="308"/>
      <c r="BN564" s="311"/>
    </row>
    <row r="565" s="115" customFormat="1" ht="33.95" customHeight="1" outlineLevel="5" spans="2:66">
      <c r="B565" s="116" t="s">
        <v>792</v>
      </c>
      <c r="C565" s="117" t="s">
        <v>2116</v>
      </c>
      <c r="D565" s="115" t="s">
        <v>2117</v>
      </c>
      <c r="E565" s="116"/>
      <c r="F565" s="116" t="s">
        <v>1618</v>
      </c>
      <c r="G565" s="116" t="s">
        <v>936</v>
      </c>
      <c r="H565" s="116">
        <f t="shared" si="592"/>
        <v>0</v>
      </c>
      <c r="I565" s="116" t="s">
        <v>1235</v>
      </c>
      <c r="J565" s="295"/>
      <c r="K565" s="116" t="s">
        <v>2118</v>
      </c>
      <c r="L565" s="116">
        <v>570</v>
      </c>
      <c r="M565" s="116" t="s">
        <v>2119</v>
      </c>
      <c r="N565" s="116">
        <f t="shared" si="593"/>
        <v>0</v>
      </c>
      <c r="O565" s="295"/>
      <c r="P565" s="295"/>
      <c r="Q565" s="295"/>
      <c r="R565" s="295"/>
      <c r="S565" s="295"/>
      <c r="T565" s="295"/>
      <c r="U565" s="295"/>
      <c r="V565" s="295"/>
      <c r="W565" s="295"/>
      <c r="X565" s="295"/>
      <c r="Y565" s="295"/>
      <c r="Z565" s="295"/>
      <c r="AA565" s="116"/>
      <c r="AB565" s="116">
        <f t="shared" si="594"/>
        <v>0</v>
      </c>
      <c r="AC565" s="116">
        <f t="shared" si="595"/>
        <v>0</v>
      </c>
      <c r="AD565" s="116"/>
      <c r="AE565" s="116"/>
      <c r="AF565" s="116">
        <f t="shared" si="596"/>
        <v>0</v>
      </c>
      <c r="AG565" s="116"/>
      <c r="AH565" s="116"/>
      <c r="AI565" s="116">
        <f t="shared" si="597"/>
        <v>0</v>
      </c>
      <c r="AJ565" s="116"/>
      <c r="AK565" s="116"/>
      <c r="AL565" s="116">
        <f t="shared" si="598"/>
        <v>0</v>
      </c>
      <c r="AM565" s="116"/>
      <c r="AN565" s="116"/>
      <c r="AO565" s="116">
        <f t="shared" si="599"/>
        <v>0</v>
      </c>
      <c r="AP565" s="116"/>
      <c r="AQ565" s="116"/>
      <c r="AR565" s="116">
        <f t="shared" si="600"/>
        <v>0</v>
      </c>
      <c r="AS565" s="116"/>
      <c r="AT565" s="116"/>
      <c r="AU565" s="116">
        <f t="shared" si="601"/>
        <v>0</v>
      </c>
      <c r="AV565" s="116"/>
      <c r="AW565" s="116"/>
      <c r="AX565" s="116">
        <f t="shared" si="602"/>
        <v>0</v>
      </c>
      <c r="AY565" s="116"/>
      <c r="AZ565" s="116"/>
      <c r="BA565" s="116">
        <f t="shared" si="603"/>
        <v>0</v>
      </c>
      <c r="BB565" s="116"/>
      <c r="BC565" s="116"/>
      <c r="BD565" s="116">
        <f t="shared" si="604"/>
        <v>0</v>
      </c>
      <c r="BE565" s="116"/>
      <c r="BF565" s="116"/>
      <c r="BG565" s="116">
        <f t="shared" si="605"/>
        <v>0</v>
      </c>
      <c r="BH565" s="116"/>
      <c r="BI565" s="116"/>
      <c r="BJ565" s="116">
        <f t="shared" si="606"/>
        <v>0</v>
      </c>
      <c r="BK565" s="116"/>
      <c r="BL565" s="303"/>
      <c r="BM565" s="308"/>
      <c r="BN565" s="311"/>
    </row>
    <row r="566" s="115" customFormat="1" ht="33.95" customHeight="1" outlineLevel="5" spans="2:66">
      <c r="B566" s="116" t="s">
        <v>792</v>
      </c>
      <c r="C566" s="117" t="s">
        <v>2120</v>
      </c>
      <c r="D566" s="115" t="s">
        <v>2121</v>
      </c>
      <c r="E566" s="116"/>
      <c r="F566" s="116" t="s">
        <v>1618</v>
      </c>
      <c r="G566" s="116" t="s">
        <v>936</v>
      </c>
      <c r="H566" s="116">
        <f t="shared" si="592"/>
        <v>0</v>
      </c>
      <c r="I566" s="116" t="s">
        <v>1235</v>
      </c>
      <c r="J566" s="295"/>
      <c r="K566" s="116" t="s">
        <v>1626</v>
      </c>
      <c r="L566" s="116">
        <v>115</v>
      </c>
      <c r="M566" s="116" t="s">
        <v>1627</v>
      </c>
      <c r="N566" s="116">
        <f t="shared" si="593"/>
        <v>0</v>
      </c>
      <c r="O566" s="295"/>
      <c r="P566" s="295"/>
      <c r="Q566" s="295"/>
      <c r="R566" s="295"/>
      <c r="S566" s="295"/>
      <c r="T566" s="295"/>
      <c r="U566" s="295"/>
      <c r="V566" s="295"/>
      <c r="W566" s="295"/>
      <c r="X566" s="295"/>
      <c r="Y566" s="295"/>
      <c r="Z566" s="295"/>
      <c r="AA566" s="116"/>
      <c r="AB566" s="116">
        <f t="shared" si="594"/>
        <v>0</v>
      </c>
      <c r="AC566" s="116">
        <f t="shared" si="595"/>
        <v>0</v>
      </c>
      <c r="AD566" s="116"/>
      <c r="AE566" s="116"/>
      <c r="AF566" s="116">
        <f t="shared" si="596"/>
        <v>0</v>
      </c>
      <c r="AG566" s="116"/>
      <c r="AH566" s="116"/>
      <c r="AI566" s="116">
        <f t="shared" si="597"/>
        <v>0</v>
      </c>
      <c r="AJ566" s="116"/>
      <c r="AK566" s="116"/>
      <c r="AL566" s="116">
        <f t="shared" si="598"/>
        <v>0</v>
      </c>
      <c r="AM566" s="116"/>
      <c r="AN566" s="116"/>
      <c r="AO566" s="116">
        <f t="shared" si="599"/>
        <v>0</v>
      </c>
      <c r="AP566" s="116"/>
      <c r="AQ566" s="116"/>
      <c r="AR566" s="116">
        <f t="shared" si="600"/>
        <v>0</v>
      </c>
      <c r="AS566" s="116"/>
      <c r="AT566" s="116"/>
      <c r="AU566" s="116">
        <f t="shared" si="601"/>
        <v>0</v>
      </c>
      <c r="AV566" s="116"/>
      <c r="AW566" s="116"/>
      <c r="AX566" s="116">
        <f t="shared" si="602"/>
        <v>0</v>
      </c>
      <c r="AY566" s="116"/>
      <c r="AZ566" s="116"/>
      <c r="BA566" s="116">
        <f t="shared" si="603"/>
        <v>0</v>
      </c>
      <c r="BB566" s="116"/>
      <c r="BC566" s="116"/>
      <c r="BD566" s="116">
        <f t="shared" si="604"/>
        <v>0</v>
      </c>
      <c r="BE566" s="116"/>
      <c r="BF566" s="116"/>
      <c r="BG566" s="116">
        <f t="shared" si="605"/>
        <v>0</v>
      </c>
      <c r="BH566" s="116"/>
      <c r="BI566" s="116"/>
      <c r="BJ566" s="116">
        <f t="shared" si="606"/>
        <v>0</v>
      </c>
      <c r="BK566" s="116"/>
      <c r="BL566" s="303"/>
      <c r="BM566" s="308"/>
      <c r="BN566" s="311"/>
    </row>
    <row r="567" s="115" customFormat="1" ht="33.95" customHeight="1" outlineLevel="5" spans="2:66">
      <c r="B567" s="116" t="s">
        <v>792</v>
      </c>
      <c r="C567" s="117" t="s">
        <v>2122</v>
      </c>
      <c r="D567" s="115" t="s">
        <v>2123</v>
      </c>
      <c r="E567" s="116"/>
      <c r="F567" s="116" t="s">
        <v>1618</v>
      </c>
      <c r="G567" s="116" t="s">
        <v>936</v>
      </c>
      <c r="H567" s="116">
        <f t="shared" si="592"/>
        <v>0</v>
      </c>
      <c r="I567" s="116" t="s">
        <v>1235</v>
      </c>
      <c r="J567" s="295"/>
      <c r="K567" s="116" t="s">
        <v>1143</v>
      </c>
      <c r="L567" s="116">
        <v>150</v>
      </c>
      <c r="M567" s="116" t="s">
        <v>1763</v>
      </c>
      <c r="N567" s="116">
        <f t="shared" si="593"/>
        <v>0</v>
      </c>
      <c r="O567" s="295"/>
      <c r="P567" s="295"/>
      <c r="Q567" s="295"/>
      <c r="R567" s="295"/>
      <c r="S567" s="295"/>
      <c r="T567" s="295"/>
      <c r="U567" s="295"/>
      <c r="V567" s="295"/>
      <c r="W567" s="295"/>
      <c r="X567" s="295"/>
      <c r="Y567" s="295"/>
      <c r="Z567" s="295"/>
      <c r="AA567" s="116"/>
      <c r="AB567" s="116">
        <f t="shared" si="594"/>
        <v>0</v>
      </c>
      <c r="AC567" s="116">
        <f t="shared" si="595"/>
        <v>0</v>
      </c>
      <c r="AD567" s="116"/>
      <c r="AE567" s="116"/>
      <c r="AF567" s="116">
        <f t="shared" si="596"/>
        <v>0</v>
      </c>
      <c r="AG567" s="116"/>
      <c r="AH567" s="116"/>
      <c r="AI567" s="116">
        <f t="shared" si="597"/>
        <v>0</v>
      </c>
      <c r="AJ567" s="116"/>
      <c r="AK567" s="116"/>
      <c r="AL567" s="116">
        <f t="shared" si="598"/>
        <v>0</v>
      </c>
      <c r="AM567" s="116"/>
      <c r="AN567" s="116"/>
      <c r="AO567" s="116">
        <f t="shared" si="599"/>
        <v>0</v>
      </c>
      <c r="AP567" s="116"/>
      <c r="AQ567" s="116"/>
      <c r="AR567" s="116">
        <f t="shared" si="600"/>
        <v>0</v>
      </c>
      <c r="AS567" s="116"/>
      <c r="AT567" s="116"/>
      <c r="AU567" s="116">
        <f t="shared" si="601"/>
        <v>0</v>
      </c>
      <c r="AV567" s="116"/>
      <c r="AW567" s="116"/>
      <c r="AX567" s="116">
        <f t="shared" si="602"/>
        <v>0</v>
      </c>
      <c r="AY567" s="116"/>
      <c r="AZ567" s="116"/>
      <c r="BA567" s="116">
        <f t="shared" si="603"/>
        <v>0</v>
      </c>
      <c r="BB567" s="116"/>
      <c r="BC567" s="116"/>
      <c r="BD567" s="116">
        <f t="shared" si="604"/>
        <v>0</v>
      </c>
      <c r="BE567" s="116"/>
      <c r="BF567" s="116"/>
      <c r="BG567" s="116">
        <f t="shared" si="605"/>
        <v>0</v>
      </c>
      <c r="BH567" s="116"/>
      <c r="BI567" s="116"/>
      <c r="BJ567" s="116">
        <f t="shared" si="606"/>
        <v>0</v>
      </c>
      <c r="BK567" s="116"/>
      <c r="BL567" s="303"/>
      <c r="BM567" s="308"/>
      <c r="BN567" s="311"/>
    </row>
    <row r="568" s="115" customFormat="1" ht="33.95" customHeight="1" outlineLevel="5" spans="2:66">
      <c r="B568" s="116" t="s">
        <v>792</v>
      </c>
      <c r="C568" s="117" t="s">
        <v>2124</v>
      </c>
      <c r="D568" s="115" t="s">
        <v>2125</v>
      </c>
      <c r="E568" s="116"/>
      <c r="F568" s="116" t="s">
        <v>1618</v>
      </c>
      <c r="G568" s="116" t="s">
        <v>936</v>
      </c>
      <c r="H568" s="116">
        <f t="shared" si="592"/>
        <v>0</v>
      </c>
      <c r="I568" s="116" t="s">
        <v>1235</v>
      </c>
      <c r="J568" s="295"/>
      <c r="K568" s="116" t="s">
        <v>1143</v>
      </c>
      <c r="L568" s="116">
        <v>91</v>
      </c>
      <c r="M568" s="116" t="s">
        <v>1763</v>
      </c>
      <c r="N568" s="116">
        <f t="shared" si="593"/>
        <v>0</v>
      </c>
      <c r="O568" s="295"/>
      <c r="P568" s="295"/>
      <c r="Q568" s="295"/>
      <c r="R568" s="295"/>
      <c r="S568" s="295"/>
      <c r="T568" s="295"/>
      <c r="U568" s="295"/>
      <c r="V568" s="295"/>
      <c r="W568" s="295"/>
      <c r="X568" s="295"/>
      <c r="Y568" s="295"/>
      <c r="Z568" s="295"/>
      <c r="AA568" s="116"/>
      <c r="AB568" s="116">
        <f t="shared" si="594"/>
        <v>0</v>
      </c>
      <c r="AC568" s="116">
        <f t="shared" si="595"/>
        <v>0</v>
      </c>
      <c r="AD568" s="116"/>
      <c r="AE568" s="116"/>
      <c r="AF568" s="116">
        <f t="shared" si="596"/>
        <v>0</v>
      </c>
      <c r="AG568" s="116"/>
      <c r="AH568" s="116"/>
      <c r="AI568" s="116">
        <f t="shared" si="597"/>
        <v>0</v>
      </c>
      <c r="AJ568" s="116"/>
      <c r="AK568" s="116"/>
      <c r="AL568" s="116">
        <f t="shared" si="598"/>
        <v>0</v>
      </c>
      <c r="AM568" s="116"/>
      <c r="AN568" s="116"/>
      <c r="AO568" s="116">
        <f t="shared" si="599"/>
        <v>0</v>
      </c>
      <c r="AP568" s="116"/>
      <c r="AQ568" s="116"/>
      <c r="AR568" s="116">
        <f t="shared" si="600"/>
        <v>0</v>
      </c>
      <c r="AS568" s="116"/>
      <c r="AT568" s="116"/>
      <c r="AU568" s="116">
        <f t="shared" si="601"/>
        <v>0</v>
      </c>
      <c r="AV568" s="116"/>
      <c r="AW568" s="116"/>
      <c r="AX568" s="116">
        <f t="shared" si="602"/>
        <v>0</v>
      </c>
      <c r="AY568" s="116"/>
      <c r="AZ568" s="116"/>
      <c r="BA568" s="116">
        <f t="shared" si="603"/>
        <v>0</v>
      </c>
      <c r="BB568" s="116"/>
      <c r="BC568" s="116"/>
      <c r="BD568" s="116">
        <f t="shared" si="604"/>
        <v>0</v>
      </c>
      <c r="BE568" s="116"/>
      <c r="BF568" s="116"/>
      <c r="BG568" s="116">
        <f t="shared" si="605"/>
        <v>0</v>
      </c>
      <c r="BH568" s="116"/>
      <c r="BI568" s="116"/>
      <c r="BJ568" s="116">
        <f t="shared" si="606"/>
        <v>0</v>
      </c>
      <c r="BK568" s="116"/>
      <c r="BL568" s="303"/>
      <c r="BM568" s="308"/>
      <c r="BN568" s="311"/>
    </row>
    <row r="569" s="115" customFormat="1" ht="33.95" customHeight="1" outlineLevel="5" spans="2:66">
      <c r="B569" s="116" t="s">
        <v>792</v>
      </c>
      <c r="C569" s="117" t="s">
        <v>2126</v>
      </c>
      <c r="D569" s="115" t="s">
        <v>2127</v>
      </c>
      <c r="E569" s="116"/>
      <c r="F569" s="116" t="s">
        <v>1618</v>
      </c>
      <c r="G569" s="116" t="s">
        <v>936</v>
      </c>
      <c r="H569" s="116">
        <f t="shared" si="592"/>
        <v>0</v>
      </c>
      <c r="I569" s="116" t="s">
        <v>1235</v>
      </c>
      <c r="J569" s="295"/>
      <c r="K569" s="116" t="s">
        <v>1143</v>
      </c>
      <c r="L569" s="116">
        <v>165</v>
      </c>
      <c r="M569" s="116" t="s">
        <v>1763</v>
      </c>
      <c r="N569" s="116">
        <f t="shared" si="593"/>
        <v>0</v>
      </c>
      <c r="O569" s="313"/>
      <c r="P569" s="313"/>
      <c r="Q569" s="313"/>
      <c r="R569" s="313"/>
      <c r="S569" s="313"/>
      <c r="T569" s="313"/>
      <c r="U569" s="313"/>
      <c r="V569" s="313"/>
      <c r="W569" s="313"/>
      <c r="X569" s="313"/>
      <c r="Y569" s="313"/>
      <c r="Z569" s="313"/>
      <c r="AA569" s="116"/>
      <c r="AB569" s="116">
        <f t="shared" si="594"/>
        <v>0</v>
      </c>
      <c r="AC569" s="116">
        <f t="shared" si="595"/>
        <v>0</v>
      </c>
      <c r="AD569" s="116"/>
      <c r="AE569" s="116"/>
      <c r="AF569" s="116">
        <f t="shared" si="596"/>
        <v>0</v>
      </c>
      <c r="AG569" s="116"/>
      <c r="AH569" s="116"/>
      <c r="AI569" s="116">
        <f t="shared" si="597"/>
        <v>0</v>
      </c>
      <c r="AJ569" s="116"/>
      <c r="AK569" s="116"/>
      <c r="AL569" s="116">
        <f t="shared" si="598"/>
        <v>0</v>
      </c>
      <c r="AM569" s="116"/>
      <c r="AN569" s="116"/>
      <c r="AO569" s="116">
        <f t="shared" si="599"/>
        <v>0</v>
      </c>
      <c r="AP569" s="116"/>
      <c r="AQ569" s="116"/>
      <c r="AR569" s="116">
        <f t="shared" si="600"/>
        <v>0</v>
      </c>
      <c r="AS569" s="116"/>
      <c r="AT569" s="116"/>
      <c r="AU569" s="116">
        <f t="shared" si="601"/>
        <v>0</v>
      </c>
      <c r="AV569" s="116"/>
      <c r="AW569" s="116"/>
      <c r="AX569" s="116">
        <f t="shared" si="602"/>
        <v>0</v>
      </c>
      <c r="AY569" s="116"/>
      <c r="AZ569" s="116"/>
      <c r="BA569" s="116">
        <f t="shared" si="603"/>
        <v>0</v>
      </c>
      <c r="BB569" s="116"/>
      <c r="BC569" s="116"/>
      <c r="BD569" s="116">
        <f t="shared" si="604"/>
        <v>0</v>
      </c>
      <c r="BE569" s="116"/>
      <c r="BF569" s="116"/>
      <c r="BG569" s="116">
        <f t="shared" si="605"/>
        <v>0</v>
      </c>
      <c r="BH569" s="116"/>
      <c r="BI569" s="116"/>
      <c r="BJ569" s="116">
        <f t="shared" si="606"/>
        <v>0</v>
      </c>
      <c r="BK569" s="116"/>
      <c r="BL569" s="303"/>
      <c r="BM569" s="308"/>
      <c r="BN569" s="311"/>
    </row>
    <row r="570" s="49" customFormat="1" ht="33.95" customHeight="1" outlineLevel="3" spans="2:66">
      <c r="B570" s="112" t="s">
        <v>787</v>
      </c>
      <c r="C570" s="113" t="s">
        <v>2128</v>
      </c>
      <c r="D570" s="49" t="s">
        <v>2129</v>
      </c>
      <c r="E570" s="112"/>
      <c r="F570" s="112"/>
      <c r="G570" s="112"/>
      <c r="H570" s="112">
        <f>SUM(H571:H580)</f>
        <v>0</v>
      </c>
      <c r="I570" s="112"/>
      <c r="J570" s="112"/>
      <c r="K570" s="112"/>
      <c r="L570" s="112"/>
      <c r="M570" s="112"/>
      <c r="N570" s="302"/>
      <c r="O570" s="285"/>
      <c r="P570" s="285"/>
      <c r="Q570" s="285"/>
      <c r="R570" s="285"/>
      <c r="S570" s="285"/>
      <c r="T570" s="285"/>
      <c r="U570" s="285"/>
      <c r="V570" s="285"/>
      <c r="W570" s="285"/>
      <c r="X570" s="285"/>
      <c r="Y570" s="285"/>
      <c r="Z570" s="285"/>
      <c r="AA570" s="285"/>
      <c r="AB570" s="112">
        <f>SUM(AB571:AB580)</f>
        <v>0</v>
      </c>
      <c r="AC570" s="112">
        <f>SUM(AC571:AC580)</f>
        <v>0</v>
      </c>
      <c r="AD570" s="112"/>
      <c r="AE570" s="112"/>
      <c r="AF570" s="112">
        <f>SUM(AF571:AF580)</f>
        <v>0</v>
      </c>
      <c r="AG570" s="112"/>
      <c r="AH570" s="112"/>
      <c r="AI570" s="112">
        <f>SUM(AI571:AI580)</f>
        <v>0</v>
      </c>
      <c r="AJ570" s="112"/>
      <c r="AK570" s="112"/>
      <c r="AL570" s="112">
        <f>SUM(AL571:AL580)</f>
        <v>0</v>
      </c>
      <c r="AM570" s="112"/>
      <c r="AN570" s="112"/>
      <c r="AO570" s="112">
        <f>SUM(AO571:AO580)</f>
        <v>0</v>
      </c>
      <c r="AP570" s="112"/>
      <c r="AQ570" s="112"/>
      <c r="AR570" s="112">
        <f>SUM(AR571:AR580)</f>
        <v>0</v>
      </c>
      <c r="AS570" s="112"/>
      <c r="AT570" s="112"/>
      <c r="AU570" s="112">
        <f>SUM(AU571:AU580)</f>
        <v>0</v>
      </c>
      <c r="AV570" s="112"/>
      <c r="AW570" s="112"/>
      <c r="AX570" s="112">
        <f>SUM(AX571:AX580)</f>
        <v>0</v>
      </c>
      <c r="AY570" s="112"/>
      <c r="AZ570" s="112"/>
      <c r="BA570" s="112">
        <f>SUM(BA571:BA580)</f>
        <v>0</v>
      </c>
      <c r="BB570" s="112"/>
      <c r="BC570" s="112"/>
      <c r="BD570" s="112">
        <f>SUM(BD571:BD580)</f>
        <v>0</v>
      </c>
      <c r="BE570" s="112"/>
      <c r="BF570" s="112"/>
      <c r="BG570" s="112">
        <f>SUM(BG571:BG580)</f>
        <v>0</v>
      </c>
      <c r="BH570" s="112"/>
      <c r="BI570" s="112"/>
      <c r="BJ570" s="112">
        <f>SUM(BJ571:BJ580)</f>
        <v>0</v>
      </c>
      <c r="BK570" s="112"/>
      <c r="BL570" s="302"/>
      <c r="BM570" s="308"/>
      <c r="BN570" s="310"/>
    </row>
    <row r="571" s="115" customFormat="1" ht="33.95" customHeight="1" outlineLevel="4" spans="2:66">
      <c r="B571" s="116" t="s">
        <v>792</v>
      </c>
      <c r="C571" s="117" t="s">
        <v>2130</v>
      </c>
      <c r="D571" s="115" t="s">
        <v>2131</v>
      </c>
      <c r="E571" s="116"/>
      <c r="F571" s="116" t="s">
        <v>2132</v>
      </c>
      <c r="G571" s="116" t="s">
        <v>1844</v>
      </c>
      <c r="H571" s="116">
        <f t="shared" ref="H571:H581" si="607">J571*L571*N571</f>
        <v>0</v>
      </c>
      <c r="I571" s="116" t="s">
        <v>1235</v>
      </c>
      <c r="J571" s="116">
        <v>1</v>
      </c>
      <c r="K571" s="116" t="s">
        <v>1236</v>
      </c>
      <c r="L571" s="295"/>
      <c r="M571" s="116" t="s">
        <v>1237</v>
      </c>
      <c r="N571" s="303">
        <v>12</v>
      </c>
      <c r="O571" s="286"/>
      <c r="P571" s="286"/>
      <c r="Q571" s="286"/>
      <c r="R571" s="286"/>
      <c r="S571" s="286"/>
      <c r="T571" s="286"/>
      <c r="U571" s="286"/>
      <c r="V571" s="286"/>
      <c r="W571" s="286"/>
      <c r="X571" s="286"/>
      <c r="Y571" s="286"/>
      <c r="Z571" s="286"/>
      <c r="AA571" s="286"/>
      <c r="AB571" s="116">
        <f t="shared" ref="AB571:AB581" si="608">SUM(AC571,AF571,AI571,AL571,AO571,AR571,AU571,AX571,BA571,BD571,BG571,BJ571)</f>
        <v>0</v>
      </c>
      <c r="AC571" s="116">
        <f t="shared" ref="AC571:AC580" si="609">IF(O571="√",$J571*$L571/$N571,0)</f>
        <v>0</v>
      </c>
      <c r="AD571" s="116"/>
      <c r="AE571" s="116"/>
      <c r="AF571" s="116">
        <f t="shared" ref="AF571:AF580" si="610">IF(P571="√",$J571*$L571/$N571,0)</f>
        <v>0</v>
      </c>
      <c r="AG571" s="116"/>
      <c r="AH571" s="116"/>
      <c r="AI571" s="116">
        <f t="shared" ref="AI571:AI580" si="611">IF(Q571="√",$J571*$L571/$N571,0)</f>
        <v>0</v>
      </c>
      <c r="AJ571" s="116"/>
      <c r="AK571" s="116"/>
      <c r="AL571" s="116">
        <f t="shared" ref="AL571:AL580" si="612">IF(R571="√",$J571*$L571/$N571,0)</f>
        <v>0</v>
      </c>
      <c r="AM571" s="116"/>
      <c r="AN571" s="116"/>
      <c r="AO571" s="116">
        <f t="shared" ref="AO571:AO580" si="613">IF(S571="√",$J571*$L571/$N571,0)</f>
        <v>0</v>
      </c>
      <c r="AP571" s="116"/>
      <c r="AQ571" s="116"/>
      <c r="AR571" s="116">
        <f t="shared" ref="AR571:AR580" si="614">IF(T571="√",$J571*$L571/$N571,0)</f>
        <v>0</v>
      </c>
      <c r="AS571" s="116"/>
      <c r="AT571" s="116"/>
      <c r="AU571" s="116">
        <f t="shared" ref="AU571:AU580" si="615">IF(U571="√",$J571*$L571/$N571,0)</f>
        <v>0</v>
      </c>
      <c r="AV571" s="116"/>
      <c r="AW571" s="116"/>
      <c r="AX571" s="116">
        <f t="shared" ref="AX571:AX580" si="616">IF(V571="√",$J571*$L571/$N571,0)</f>
        <v>0</v>
      </c>
      <c r="AY571" s="116"/>
      <c r="AZ571" s="116"/>
      <c r="BA571" s="116">
        <f t="shared" ref="BA571:BA580" si="617">IF(W571="√",$J571*$L571/$N571,0)</f>
        <v>0</v>
      </c>
      <c r="BB571" s="116"/>
      <c r="BC571" s="116"/>
      <c r="BD571" s="116">
        <f t="shared" ref="BD571:BD580" si="618">IF(X571="√",$J571*$L571/$N571,0)</f>
        <v>0</v>
      </c>
      <c r="BE571" s="116"/>
      <c r="BF571" s="116"/>
      <c r="BG571" s="116">
        <f t="shared" ref="BG571:BG580" si="619">IF(Y571="√",$J571*$L571/$N571,0)</f>
        <v>0</v>
      </c>
      <c r="BH571" s="116"/>
      <c r="BI571" s="116"/>
      <c r="BJ571" s="116">
        <f t="shared" ref="BJ571:BJ580" si="620">IF(Z571="√",$J571*$L571/$N571,0)</f>
        <v>0</v>
      </c>
      <c r="BK571" s="116"/>
      <c r="BL571" s="303"/>
      <c r="BM571" s="308"/>
      <c r="BN571" s="311"/>
    </row>
    <row r="572" s="115" customFormat="1" ht="33.95" customHeight="1" outlineLevel="4" spans="2:66">
      <c r="B572" s="116" t="s">
        <v>792</v>
      </c>
      <c r="C572" s="117" t="s">
        <v>2133</v>
      </c>
      <c r="D572" s="115" t="s">
        <v>2134</v>
      </c>
      <c r="E572" s="116"/>
      <c r="F572" s="116" t="s">
        <v>2132</v>
      </c>
      <c r="G572" s="116" t="s">
        <v>1844</v>
      </c>
      <c r="H572" s="116">
        <f t="shared" si="607"/>
        <v>0</v>
      </c>
      <c r="I572" s="116" t="s">
        <v>1235</v>
      </c>
      <c r="J572" s="116">
        <v>1</v>
      </c>
      <c r="K572" s="116" t="s">
        <v>1236</v>
      </c>
      <c r="L572" s="295"/>
      <c r="M572" s="116" t="s">
        <v>1237</v>
      </c>
      <c r="N572" s="303">
        <v>12</v>
      </c>
      <c r="O572" s="286"/>
      <c r="P572" s="286"/>
      <c r="Q572" s="286"/>
      <c r="R572" s="286"/>
      <c r="S572" s="286"/>
      <c r="T572" s="286"/>
      <c r="U572" s="286"/>
      <c r="V572" s="286"/>
      <c r="W572" s="286"/>
      <c r="X572" s="286"/>
      <c r="Y572" s="286"/>
      <c r="Z572" s="286"/>
      <c r="AA572" s="286"/>
      <c r="AB572" s="116">
        <f t="shared" si="608"/>
        <v>0</v>
      </c>
      <c r="AC572" s="116">
        <f t="shared" si="609"/>
        <v>0</v>
      </c>
      <c r="AD572" s="116"/>
      <c r="AE572" s="116"/>
      <c r="AF572" s="116">
        <f t="shared" si="610"/>
        <v>0</v>
      </c>
      <c r="AG572" s="116"/>
      <c r="AH572" s="116"/>
      <c r="AI572" s="116">
        <f t="shared" si="611"/>
        <v>0</v>
      </c>
      <c r="AJ572" s="116"/>
      <c r="AK572" s="116"/>
      <c r="AL572" s="116">
        <f t="shared" si="612"/>
        <v>0</v>
      </c>
      <c r="AM572" s="116"/>
      <c r="AN572" s="116"/>
      <c r="AO572" s="116">
        <f t="shared" si="613"/>
        <v>0</v>
      </c>
      <c r="AP572" s="116"/>
      <c r="AQ572" s="116"/>
      <c r="AR572" s="116">
        <f t="shared" si="614"/>
        <v>0</v>
      </c>
      <c r="AS572" s="116"/>
      <c r="AT572" s="116"/>
      <c r="AU572" s="116">
        <f t="shared" si="615"/>
        <v>0</v>
      </c>
      <c r="AV572" s="116"/>
      <c r="AW572" s="116"/>
      <c r="AX572" s="116">
        <f t="shared" si="616"/>
        <v>0</v>
      </c>
      <c r="AY572" s="116"/>
      <c r="AZ572" s="116"/>
      <c r="BA572" s="116">
        <f t="shared" si="617"/>
        <v>0</v>
      </c>
      <c r="BB572" s="116"/>
      <c r="BC572" s="116"/>
      <c r="BD572" s="116">
        <f t="shared" si="618"/>
        <v>0</v>
      </c>
      <c r="BE572" s="116"/>
      <c r="BF572" s="116"/>
      <c r="BG572" s="116">
        <f t="shared" si="619"/>
        <v>0</v>
      </c>
      <c r="BH572" s="116"/>
      <c r="BI572" s="116"/>
      <c r="BJ572" s="116">
        <f t="shared" si="620"/>
        <v>0</v>
      </c>
      <c r="BK572" s="116"/>
      <c r="BL572" s="303"/>
      <c r="BM572" s="308"/>
      <c r="BN572" s="311"/>
    </row>
    <row r="573" s="115" customFormat="1" ht="33.95" customHeight="1" outlineLevel="4" spans="2:66">
      <c r="B573" s="116" t="s">
        <v>792</v>
      </c>
      <c r="C573" s="117" t="s">
        <v>2135</v>
      </c>
      <c r="D573" s="115" t="s">
        <v>2136</v>
      </c>
      <c r="E573" s="116"/>
      <c r="F573" s="116" t="s">
        <v>2132</v>
      </c>
      <c r="G573" s="116" t="s">
        <v>1844</v>
      </c>
      <c r="H573" s="116">
        <f t="shared" si="607"/>
        <v>0</v>
      </c>
      <c r="I573" s="116" t="s">
        <v>1235</v>
      </c>
      <c r="J573" s="116">
        <v>1</v>
      </c>
      <c r="K573" s="116" t="s">
        <v>1236</v>
      </c>
      <c r="L573" s="295"/>
      <c r="M573" s="116" t="s">
        <v>1237</v>
      </c>
      <c r="N573" s="303">
        <v>12</v>
      </c>
      <c r="O573" s="286"/>
      <c r="P573" s="286"/>
      <c r="Q573" s="286"/>
      <c r="R573" s="286"/>
      <c r="S573" s="286"/>
      <c r="T573" s="286"/>
      <c r="U573" s="286"/>
      <c r="V573" s="286"/>
      <c r="W573" s="286"/>
      <c r="X573" s="286"/>
      <c r="Y573" s="286"/>
      <c r="Z573" s="286"/>
      <c r="AA573" s="286"/>
      <c r="AB573" s="116">
        <f t="shared" si="608"/>
        <v>0</v>
      </c>
      <c r="AC573" s="116">
        <f t="shared" si="609"/>
        <v>0</v>
      </c>
      <c r="AD573" s="116"/>
      <c r="AE573" s="116"/>
      <c r="AF573" s="116">
        <f t="shared" si="610"/>
        <v>0</v>
      </c>
      <c r="AG573" s="116"/>
      <c r="AH573" s="116"/>
      <c r="AI573" s="116">
        <f t="shared" si="611"/>
        <v>0</v>
      </c>
      <c r="AJ573" s="116"/>
      <c r="AK573" s="116"/>
      <c r="AL573" s="116">
        <f t="shared" si="612"/>
        <v>0</v>
      </c>
      <c r="AM573" s="116"/>
      <c r="AN573" s="116"/>
      <c r="AO573" s="116">
        <f t="shared" si="613"/>
        <v>0</v>
      </c>
      <c r="AP573" s="116"/>
      <c r="AQ573" s="116"/>
      <c r="AR573" s="116">
        <f t="shared" si="614"/>
        <v>0</v>
      </c>
      <c r="AS573" s="116"/>
      <c r="AT573" s="116"/>
      <c r="AU573" s="116">
        <f t="shared" si="615"/>
        <v>0</v>
      </c>
      <c r="AV573" s="116"/>
      <c r="AW573" s="116"/>
      <c r="AX573" s="116">
        <f t="shared" si="616"/>
        <v>0</v>
      </c>
      <c r="AY573" s="116"/>
      <c r="AZ573" s="116"/>
      <c r="BA573" s="116">
        <f t="shared" si="617"/>
        <v>0</v>
      </c>
      <c r="BB573" s="116"/>
      <c r="BC573" s="116"/>
      <c r="BD573" s="116">
        <f t="shared" si="618"/>
        <v>0</v>
      </c>
      <c r="BE573" s="116"/>
      <c r="BF573" s="116"/>
      <c r="BG573" s="116">
        <f t="shared" si="619"/>
        <v>0</v>
      </c>
      <c r="BH573" s="116"/>
      <c r="BI573" s="116"/>
      <c r="BJ573" s="116">
        <f t="shared" si="620"/>
        <v>0</v>
      </c>
      <c r="BK573" s="116"/>
      <c r="BL573" s="303"/>
      <c r="BM573" s="308"/>
      <c r="BN573" s="311"/>
    </row>
    <row r="574" s="115" customFormat="1" ht="33.95" customHeight="1" outlineLevel="4" spans="2:66">
      <c r="B574" s="116" t="s">
        <v>792</v>
      </c>
      <c r="C574" s="117" t="s">
        <v>2137</v>
      </c>
      <c r="D574" s="115" t="s">
        <v>2138</v>
      </c>
      <c r="E574" s="116"/>
      <c r="F574" s="116" t="s">
        <v>2132</v>
      </c>
      <c r="G574" s="116" t="s">
        <v>1844</v>
      </c>
      <c r="H574" s="116">
        <f t="shared" si="607"/>
        <v>0</v>
      </c>
      <c r="I574" s="116" t="s">
        <v>1235</v>
      </c>
      <c r="J574" s="116">
        <v>1</v>
      </c>
      <c r="K574" s="116" t="s">
        <v>1236</v>
      </c>
      <c r="L574" s="295"/>
      <c r="M574" s="116" t="s">
        <v>1237</v>
      </c>
      <c r="N574" s="303">
        <v>12</v>
      </c>
      <c r="O574" s="286"/>
      <c r="P574" s="286"/>
      <c r="Q574" s="286"/>
      <c r="R574" s="286"/>
      <c r="S574" s="286"/>
      <c r="T574" s="286"/>
      <c r="U574" s="286"/>
      <c r="V574" s="286"/>
      <c r="W574" s="286"/>
      <c r="X574" s="286"/>
      <c r="Y574" s="286"/>
      <c r="Z574" s="286"/>
      <c r="AA574" s="286"/>
      <c r="AB574" s="116">
        <f t="shared" si="608"/>
        <v>0</v>
      </c>
      <c r="AC574" s="116">
        <f t="shared" si="609"/>
        <v>0</v>
      </c>
      <c r="AD574" s="116"/>
      <c r="AE574" s="116"/>
      <c r="AF574" s="116">
        <f t="shared" si="610"/>
        <v>0</v>
      </c>
      <c r="AG574" s="116"/>
      <c r="AH574" s="116"/>
      <c r="AI574" s="116">
        <f t="shared" si="611"/>
        <v>0</v>
      </c>
      <c r="AJ574" s="116"/>
      <c r="AK574" s="116"/>
      <c r="AL574" s="116">
        <f t="shared" si="612"/>
        <v>0</v>
      </c>
      <c r="AM574" s="116"/>
      <c r="AN574" s="116"/>
      <c r="AO574" s="116">
        <f t="shared" si="613"/>
        <v>0</v>
      </c>
      <c r="AP574" s="116"/>
      <c r="AQ574" s="116"/>
      <c r="AR574" s="116">
        <f t="shared" si="614"/>
        <v>0</v>
      </c>
      <c r="AS574" s="116"/>
      <c r="AT574" s="116"/>
      <c r="AU574" s="116">
        <f t="shared" si="615"/>
        <v>0</v>
      </c>
      <c r="AV574" s="116"/>
      <c r="AW574" s="116"/>
      <c r="AX574" s="116">
        <f t="shared" si="616"/>
        <v>0</v>
      </c>
      <c r="AY574" s="116"/>
      <c r="AZ574" s="116"/>
      <c r="BA574" s="116">
        <f t="shared" si="617"/>
        <v>0</v>
      </c>
      <c r="BB574" s="116"/>
      <c r="BC574" s="116"/>
      <c r="BD574" s="116">
        <f t="shared" si="618"/>
        <v>0</v>
      </c>
      <c r="BE574" s="116"/>
      <c r="BF574" s="116"/>
      <c r="BG574" s="116">
        <f t="shared" si="619"/>
        <v>0</v>
      </c>
      <c r="BH574" s="116"/>
      <c r="BI574" s="116"/>
      <c r="BJ574" s="116">
        <f t="shared" si="620"/>
        <v>0</v>
      </c>
      <c r="BK574" s="116"/>
      <c r="BL574" s="303"/>
      <c r="BM574" s="308"/>
      <c r="BN574" s="311"/>
    </row>
    <row r="575" s="115" customFormat="1" ht="33.95" customHeight="1" outlineLevel="4" spans="2:66">
      <c r="B575" s="116" t="s">
        <v>792</v>
      </c>
      <c r="C575" s="117" t="s">
        <v>2139</v>
      </c>
      <c r="D575" s="115" t="s">
        <v>2140</v>
      </c>
      <c r="E575" s="116"/>
      <c r="F575" s="116" t="s">
        <v>2132</v>
      </c>
      <c r="G575" s="116" t="s">
        <v>1844</v>
      </c>
      <c r="H575" s="116">
        <f t="shared" si="607"/>
        <v>0</v>
      </c>
      <c r="I575" s="116" t="s">
        <v>1235</v>
      </c>
      <c r="J575" s="116">
        <v>1</v>
      </c>
      <c r="K575" s="116" t="s">
        <v>1236</v>
      </c>
      <c r="L575" s="295"/>
      <c r="M575" s="116" t="s">
        <v>1237</v>
      </c>
      <c r="N575" s="303">
        <v>12</v>
      </c>
      <c r="O575" s="286"/>
      <c r="P575" s="286"/>
      <c r="Q575" s="286"/>
      <c r="R575" s="286"/>
      <c r="S575" s="286"/>
      <c r="T575" s="286"/>
      <c r="U575" s="286"/>
      <c r="V575" s="286"/>
      <c r="W575" s="286"/>
      <c r="X575" s="286"/>
      <c r="Y575" s="286"/>
      <c r="Z575" s="286"/>
      <c r="AA575" s="286"/>
      <c r="AB575" s="116">
        <f t="shared" si="608"/>
        <v>0</v>
      </c>
      <c r="AC575" s="116">
        <f t="shared" si="609"/>
        <v>0</v>
      </c>
      <c r="AD575" s="116"/>
      <c r="AE575" s="116"/>
      <c r="AF575" s="116">
        <f t="shared" si="610"/>
        <v>0</v>
      </c>
      <c r="AG575" s="116"/>
      <c r="AH575" s="116"/>
      <c r="AI575" s="116">
        <f t="shared" si="611"/>
        <v>0</v>
      </c>
      <c r="AJ575" s="116"/>
      <c r="AK575" s="116"/>
      <c r="AL575" s="116">
        <f t="shared" si="612"/>
        <v>0</v>
      </c>
      <c r="AM575" s="116"/>
      <c r="AN575" s="116"/>
      <c r="AO575" s="116">
        <f t="shared" si="613"/>
        <v>0</v>
      </c>
      <c r="AP575" s="116"/>
      <c r="AQ575" s="116"/>
      <c r="AR575" s="116">
        <f t="shared" si="614"/>
        <v>0</v>
      </c>
      <c r="AS575" s="116"/>
      <c r="AT575" s="116"/>
      <c r="AU575" s="116">
        <f t="shared" si="615"/>
        <v>0</v>
      </c>
      <c r="AV575" s="116"/>
      <c r="AW575" s="116"/>
      <c r="AX575" s="116">
        <f t="shared" si="616"/>
        <v>0</v>
      </c>
      <c r="AY575" s="116"/>
      <c r="AZ575" s="116"/>
      <c r="BA575" s="116">
        <f t="shared" si="617"/>
        <v>0</v>
      </c>
      <c r="BB575" s="116"/>
      <c r="BC575" s="116"/>
      <c r="BD575" s="116">
        <f t="shared" si="618"/>
        <v>0</v>
      </c>
      <c r="BE575" s="116"/>
      <c r="BF575" s="116"/>
      <c r="BG575" s="116">
        <f t="shared" si="619"/>
        <v>0</v>
      </c>
      <c r="BH575" s="116"/>
      <c r="BI575" s="116"/>
      <c r="BJ575" s="116">
        <f t="shared" si="620"/>
        <v>0</v>
      </c>
      <c r="BK575" s="116"/>
      <c r="BL575" s="303"/>
      <c r="BM575" s="308"/>
      <c r="BN575" s="311"/>
    </row>
    <row r="576" s="115" customFormat="1" ht="33.95" customHeight="1" outlineLevel="4" spans="2:66">
      <c r="B576" s="116" t="s">
        <v>792</v>
      </c>
      <c r="C576" s="117" t="s">
        <v>2141</v>
      </c>
      <c r="D576" s="115" t="s">
        <v>2142</v>
      </c>
      <c r="E576" s="116"/>
      <c r="F576" s="116" t="s">
        <v>2132</v>
      </c>
      <c r="G576" s="116" t="s">
        <v>1844</v>
      </c>
      <c r="H576" s="116">
        <f t="shared" si="607"/>
        <v>0</v>
      </c>
      <c r="I576" s="116" t="s">
        <v>1235</v>
      </c>
      <c r="J576" s="116">
        <v>1</v>
      </c>
      <c r="K576" s="116" t="s">
        <v>1236</v>
      </c>
      <c r="L576" s="295"/>
      <c r="M576" s="116" t="s">
        <v>1237</v>
      </c>
      <c r="N576" s="303">
        <v>12</v>
      </c>
      <c r="O576" s="286"/>
      <c r="P576" s="286"/>
      <c r="Q576" s="286"/>
      <c r="R576" s="286"/>
      <c r="S576" s="286"/>
      <c r="T576" s="286"/>
      <c r="U576" s="286"/>
      <c r="V576" s="286"/>
      <c r="W576" s="286"/>
      <c r="X576" s="286"/>
      <c r="Y576" s="286"/>
      <c r="Z576" s="286"/>
      <c r="AA576" s="286"/>
      <c r="AB576" s="116">
        <f t="shared" si="608"/>
        <v>0</v>
      </c>
      <c r="AC576" s="116">
        <f t="shared" si="609"/>
        <v>0</v>
      </c>
      <c r="AD576" s="116"/>
      <c r="AE576" s="116"/>
      <c r="AF576" s="116">
        <f t="shared" si="610"/>
        <v>0</v>
      </c>
      <c r="AG576" s="116"/>
      <c r="AH576" s="116"/>
      <c r="AI576" s="116">
        <f t="shared" si="611"/>
        <v>0</v>
      </c>
      <c r="AJ576" s="116"/>
      <c r="AK576" s="116"/>
      <c r="AL576" s="116">
        <f t="shared" si="612"/>
        <v>0</v>
      </c>
      <c r="AM576" s="116"/>
      <c r="AN576" s="116"/>
      <c r="AO576" s="116">
        <f t="shared" si="613"/>
        <v>0</v>
      </c>
      <c r="AP576" s="116"/>
      <c r="AQ576" s="116"/>
      <c r="AR576" s="116">
        <f t="shared" si="614"/>
        <v>0</v>
      </c>
      <c r="AS576" s="116"/>
      <c r="AT576" s="116"/>
      <c r="AU576" s="116">
        <f t="shared" si="615"/>
        <v>0</v>
      </c>
      <c r="AV576" s="116"/>
      <c r="AW576" s="116"/>
      <c r="AX576" s="116">
        <f t="shared" si="616"/>
        <v>0</v>
      </c>
      <c r="AY576" s="116"/>
      <c r="AZ576" s="116"/>
      <c r="BA576" s="116">
        <f t="shared" si="617"/>
        <v>0</v>
      </c>
      <c r="BB576" s="116"/>
      <c r="BC576" s="116"/>
      <c r="BD576" s="116">
        <f t="shared" si="618"/>
        <v>0</v>
      </c>
      <c r="BE576" s="116"/>
      <c r="BF576" s="116"/>
      <c r="BG576" s="116">
        <f t="shared" si="619"/>
        <v>0</v>
      </c>
      <c r="BH576" s="116"/>
      <c r="BI576" s="116"/>
      <c r="BJ576" s="116">
        <f t="shared" si="620"/>
        <v>0</v>
      </c>
      <c r="BK576" s="116"/>
      <c r="BL576" s="303"/>
      <c r="BM576" s="308"/>
      <c r="BN576" s="311"/>
    </row>
    <row r="577" s="115" customFormat="1" ht="33.95" customHeight="1" outlineLevel="4" spans="2:66">
      <c r="B577" s="116" t="s">
        <v>792</v>
      </c>
      <c r="C577" s="117" t="s">
        <v>2143</v>
      </c>
      <c r="D577" s="115" t="s">
        <v>2144</v>
      </c>
      <c r="E577" s="116"/>
      <c r="F577" s="116" t="s">
        <v>2132</v>
      </c>
      <c r="G577" s="116" t="s">
        <v>1844</v>
      </c>
      <c r="H577" s="116">
        <f t="shared" si="607"/>
        <v>0</v>
      </c>
      <c r="I577" s="116" t="s">
        <v>1235</v>
      </c>
      <c r="J577" s="116">
        <v>1</v>
      </c>
      <c r="K577" s="116" t="s">
        <v>1236</v>
      </c>
      <c r="L577" s="295"/>
      <c r="M577" s="116" t="s">
        <v>1237</v>
      </c>
      <c r="N577" s="303">
        <v>12</v>
      </c>
      <c r="O577" s="286"/>
      <c r="P577" s="286"/>
      <c r="Q577" s="286"/>
      <c r="R577" s="286"/>
      <c r="S577" s="286"/>
      <c r="T577" s="286"/>
      <c r="U577" s="286"/>
      <c r="V577" s="286"/>
      <c r="W577" s="286"/>
      <c r="X577" s="286"/>
      <c r="Y577" s="286"/>
      <c r="Z577" s="286"/>
      <c r="AA577" s="286"/>
      <c r="AB577" s="116">
        <f t="shared" si="608"/>
        <v>0</v>
      </c>
      <c r="AC577" s="116">
        <f t="shared" si="609"/>
        <v>0</v>
      </c>
      <c r="AD577" s="116"/>
      <c r="AE577" s="116"/>
      <c r="AF577" s="116">
        <f t="shared" si="610"/>
        <v>0</v>
      </c>
      <c r="AG577" s="116"/>
      <c r="AH577" s="116"/>
      <c r="AI577" s="116">
        <f t="shared" si="611"/>
        <v>0</v>
      </c>
      <c r="AJ577" s="116"/>
      <c r="AK577" s="116"/>
      <c r="AL577" s="116">
        <f t="shared" si="612"/>
        <v>0</v>
      </c>
      <c r="AM577" s="116"/>
      <c r="AN577" s="116"/>
      <c r="AO577" s="116">
        <f t="shared" si="613"/>
        <v>0</v>
      </c>
      <c r="AP577" s="116"/>
      <c r="AQ577" s="116"/>
      <c r="AR577" s="116">
        <f t="shared" si="614"/>
        <v>0</v>
      </c>
      <c r="AS577" s="116"/>
      <c r="AT577" s="116"/>
      <c r="AU577" s="116">
        <f t="shared" si="615"/>
        <v>0</v>
      </c>
      <c r="AV577" s="116"/>
      <c r="AW577" s="116"/>
      <c r="AX577" s="116">
        <f t="shared" si="616"/>
        <v>0</v>
      </c>
      <c r="AY577" s="116"/>
      <c r="AZ577" s="116"/>
      <c r="BA577" s="116">
        <f t="shared" si="617"/>
        <v>0</v>
      </c>
      <c r="BB577" s="116"/>
      <c r="BC577" s="116"/>
      <c r="BD577" s="116">
        <f t="shared" si="618"/>
        <v>0</v>
      </c>
      <c r="BE577" s="116"/>
      <c r="BF577" s="116"/>
      <c r="BG577" s="116">
        <f t="shared" si="619"/>
        <v>0</v>
      </c>
      <c r="BH577" s="116"/>
      <c r="BI577" s="116"/>
      <c r="BJ577" s="116">
        <f t="shared" si="620"/>
        <v>0</v>
      </c>
      <c r="BK577" s="116"/>
      <c r="BL577" s="303"/>
      <c r="BM577" s="308"/>
      <c r="BN577" s="311"/>
    </row>
    <row r="578" s="115" customFormat="1" ht="33.95" customHeight="1" outlineLevel="4" spans="2:66">
      <c r="B578" s="116" t="s">
        <v>792</v>
      </c>
      <c r="C578" s="117" t="s">
        <v>2145</v>
      </c>
      <c r="D578" s="115" t="s">
        <v>2146</v>
      </c>
      <c r="E578" s="116"/>
      <c r="F578" s="116" t="s">
        <v>2132</v>
      </c>
      <c r="G578" s="116" t="s">
        <v>1844</v>
      </c>
      <c r="H578" s="116">
        <f t="shared" si="607"/>
        <v>0</v>
      </c>
      <c r="I578" s="116" t="s">
        <v>1235</v>
      </c>
      <c r="J578" s="116">
        <v>1</v>
      </c>
      <c r="K578" s="116" t="s">
        <v>1236</v>
      </c>
      <c r="L578" s="295"/>
      <c r="M578" s="116" t="s">
        <v>1237</v>
      </c>
      <c r="N578" s="303">
        <v>12</v>
      </c>
      <c r="O578" s="286"/>
      <c r="P578" s="286"/>
      <c r="Q578" s="286"/>
      <c r="R578" s="286"/>
      <c r="S578" s="286"/>
      <c r="T578" s="286"/>
      <c r="U578" s="286"/>
      <c r="V578" s="286"/>
      <c r="W578" s="286"/>
      <c r="X578" s="286"/>
      <c r="Y578" s="286"/>
      <c r="Z578" s="286"/>
      <c r="AA578" s="286"/>
      <c r="AB578" s="116">
        <f t="shared" si="608"/>
        <v>0</v>
      </c>
      <c r="AC578" s="116">
        <f t="shared" si="609"/>
        <v>0</v>
      </c>
      <c r="AD578" s="116"/>
      <c r="AE578" s="116"/>
      <c r="AF578" s="116">
        <f t="shared" si="610"/>
        <v>0</v>
      </c>
      <c r="AG578" s="116"/>
      <c r="AH578" s="116"/>
      <c r="AI578" s="116">
        <f t="shared" si="611"/>
        <v>0</v>
      </c>
      <c r="AJ578" s="116"/>
      <c r="AK578" s="116"/>
      <c r="AL578" s="116">
        <f t="shared" si="612"/>
        <v>0</v>
      </c>
      <c r="AM578" s="116"/>
      <c r="AN578" s="116"/>
      <c r="AO578" s="116">
        <f t="shared" si="613"/>
        <v>0</v>
      </c>
      <c r="AP578" s="116"/>
      <c r="AQ578" s="116"/>
      <c r="AR578" s="116">
        <f t="shared" si="614"/>
        <v>0</v>
      </c>
      <c r="AS578" s="116"/>
      <c r="AT578" s="116"/>
      <c r="AU578" s="116">
        <f t="shared" si="615"/>
        <v>0</v>
      </c>
      <c r="AV578" s="116"/>
      <c r="AW578" s="116"/>
      <c r="AX578" s="116">
        <f t="shared" si="616"/>
        <v>0</v>
      </c>
      <c r="AY578" s="116"/>
      <c r="AZ578" s="116"/>
      <c r="BA578" s="116">
        <f t="shared" si="617"/>
        <v>0</v>
      </c>
      <c r="BB578" s="116"/>
      <c r="BC578" s="116"/>
      <c r="BD578" s="116">
        <f t="shared" si="618"/>
        <v>0</v>
      </c>
      <c r="BE578" s="116"/>
      <c r="BF578" s="116"/>
      <c r="BG578" s="116">
        <f t="shared" si="619"/>
        <v>0</v>
      </c>
      <c r="BH578" s="116"/>
      <c r="BI578" s="116"/>
      <c r="BJ578" s="116">
        <f t="shared" si="620"/>
        <v>0</v>
      </c>
      <c r="BK578" s="116"/>
      <c r="BL578" s="303"/>
      <c r="BM578" s="308"/>
      <c r="BN578" s="311"/>
    </row>
    <row r="579" s="115" customFormat="1" ht="33.95" customHeight="1" outlineLevel="4" spans="2:66">
      <c r="B579" s="116" t="s">
        <v>792</v>
      </c>
      <c r="C579" s="117" t="s">
        <v>2147</v>
      </c>
      <c r="D579" s="115" t="s">
        <v>2148</v>
      </c>
      <c r="E579" s="116"/>
      <c r="F579" s="116" t="s">
        <v>2132</v>
      </c>
      <c r="G579" s="116" t="s">
        <v>1844</v>
      </c>
      <c r="H579" s="116">
        <f t="shared" si="607"/>
        <v>0</v>
      </c>
      <c r="I579" s="116" t="s">
        <v>1235</v>
      </c>
      <c r="J579" s="116">
        <v>1</v>
      </c>
      <c r="K579" s="116" t="s">
        <v>1236</v>
      </c>
      <c r="L579" s="295"/>
      <c r="M579" s="116" t="s">
        <v>1237</v>
      </c>
      <c r="N579" s="303">
        <v>12</v>
      </c>
      <c r="O579" s="286"/>
      <c r="P579" s="286"/>
      <c r="Q579" s="286"/>
      <c r="R579" s="286"/>
      <c r="S579" s="286"/>
      <c r="T579" s="286"/>
      <c r="U579" s="286"/>
      <c r="V579" s="286"/>
      <c r="W579" s="286"/>
      <c r="X579" s="286"/>
      <c r="Y579" s="286"/>
      <c r="Z579" s="286"/>
      <c r="AA579" s="286"/>
      <c r="AB579" s="116">
        <f t="shared" si="608"/>
        <v>0</v>
      </c>
      <c r="AC579" s="116">
        <f t="shared" si="609"/>
        <v>0</v>
      </c>
      <c r="AD579" s="116"/>
      <c r="AE579" s="116"/>
      <c r="AF579" s="116">
        <f t="shared" si="610"/>
        <v>0</v>
      </c>
      <c r="AG579" s="116"/>
      <c r="AH579" s="116"/>
      <c r="AI579" s="116">
        <f t="shared" si="611"/>
        <v>0</v>
      </c>
      <c r="AJ579" s="116"/>
      <c r="AK579" s="116"/>
      <c r="AL579" s="116">
        <f t="shared" si="612"/>
        <v>0</v>
      </c>
      <c r="AM579" s="116"/>
      <c r="AN579" s="116"/>
      <c r="AO579" s="116">
        <f t="shared" si="613"/>
        <v>0</v>
      </c>
      <c r="AP579" s="116"/>
      <c r="AQ579" s="116"/>
      <c r="AR579" s="116">
        <f t="shared" si="614"/>
        <v>0</v>
      </c>
      <c r="AS579" s="116"/>
      <c r="AT579" s="116"/>
      <c r="AU579" s="116">
        <f t="shared" si="615"/>
        <v>0</v>
      </c>
      <c r="AV579" s="116"/>
      <c r="AW579" s="116"/>
      <c r="AX579" s="116">
        <f t="shared" si="616"/>
        <v>0</v>
      </c>
      <c r="AY579" s="116"/>
      <c r="AZ579" s="116"/>
      <c r="BA579" s="116">
        <f t="shared" si="617"/>
        <v>0</v>
      </c>
      <c r="BB579" s="116"/>
      <c r="BC579" s="116"/>
      <c r="BD579" s="116">
        <f t="shared" si="618"/>
        <v>0</v>
      </c>
      <c r="BE579" s="116"/>
      <c r="BF579" s="116"/>
      <c r="BG579" s="116">
        <f t="shared" si="619"/>
        <v>0</v>
      </c>
      <c r="BH579" s="116"/>
      <c r="BI579" s="116"/>
      <c r="BJ579" s="116">
        <f t="shared" si="620"/>
        <v>0</v>
      </c>
      <c r="BK579" s="116"/>
      <c r="BL579" s="303"/>
      <c r="BM579" s="308"/>
      <c r="BN579" s="311"/>
    </row>
    <row r="580" s="115" customFormat="1" ht="33.95" customHeight="1" outlineLevel="4" spans="2:66">
      <c r="B580" s="116" t="s">
        <v>792</v>
      </c>
      <c r="C580" s="117" t="s">
        <v>2149</v>
      </c>
      <c r="D580" s="115" t="s">
        <v>2150</v>
      </c>
      <c r="E580" s="116" t="s">
        <v>2151</v>
      </c>
      <c r="F580" s="116" t="s">
        <v>2132</v>
      </c>
      <c r="G580" s="116" t="s">
        <v>1844</v>
      </c>
      <c r="H580" s="116">
        <f t="shared" si="607"/>
        <v>0</v>
      </c>
      <c r="I580" s="116" t="s">
        <v>1235</v>
      </c>
      <c r="J580" s="116">
        <v>1</v>
      </c>
      <c r="K580" s="116" t="s">
        <v>1236</v>
      </c>
      <c r="L580" s="295"/>
      <c r="M580" s="116" t="s">
        <v>1237</v>
      </c>
      <c r="N580" s="303">
        <v>12</v>
      </c>
      <c r="O580" s="286"/>
      <c r="P580" s="286"/>
      <c r="Q580" s="286"/>
      <c r="R580" s="286"/>
      <c r="S580" s="286"/>
      <c r="T580" s="286"/>
      <c r="U580" s="286"/>
      <c r="V580" s="286"/>
      <c r="W580" s="286"/>
      <c r="X580" s="286"/>
      <c r="Y580" s="286"/>
      <c r="Z580" s="286"/>
      <c r="AA580" s="286"/>
      <c r="AB580" s="116">
        <f t="shared" si="608"/>
        <v>0</v>
      </c>
      <c r="AC580" s="116">
        <f t="shared" si="609"/>
        <v>0</v>
      </c>
      <c r="AD580" s="116"/>
      <c r="AE580" s="116"/>
      <c r="AF580" s="116">
        <f t="shared" si="610"/>
        <v>0</v>
      </c>
      <c r="AG580" s="116"/>
      <c r="AH580" s="116"/>
      <c r="AI580" s="116">
        <f t="shared" si="611"/>
        <v>0</v>
      </c>
      <c r="AJ580" s="116"/>
      <c r="AK580" s="116"/>
      <c r="AL580" s="116">
        <f t="shared" si="612"/>
        <v>0</v>
      </c>
      <c r="AM580" s="116"/>
      <c r="AN580" s="116"/>
      <c r="AO580" s="116">
        <f t="shared" si="613"/>
        <v>0</v>
      </c>
      <c r="AP580" s="116"/>
      <c r="AQ580" s="116"/>
      <c r="AR580" s="116">
        <f t="shared" si="614"/>
        <v>0</v>
      </c>
      <c r="AS580" s="116"/>
      <c r="AT580" s="116"/>
      <c r="AU580" s="116">
        <f t="shared" si="615"/>
        <v>0</v>
      </c>
      <c r="AV580" s="116"/>
      <c r="AW580" s="116"/>
      <c r="AX580" s="116">
        <f t="shared" si="616"/>
        <v>0</v>
      </c>
      <c r="AY580" s="116"/>
      <c r="AZ580" s="116"/>
      <c r="BA580" s="116">
        <f t="shared" si="617"/>
        <v>0</v>
      </c>
      <c r="BB580" s="116"/>
      <c r="BC580" s="116"/>
      <c r="BD580" s="116">
        <f t="shared" si="618"/>
        <v>0</v>
      </c>
      <c r="BE580" s="116"/>
      <c r="BF580" s="116"/>
      <c r="BG580" s="116">
        <f t="shared" si="619"/>
        <v>0</v>
      </c>
      <c r="BH580" s="116"/>
      <c r="BI580" s="116"/>
      <c r="BJ580" s="116">
        <f t="shared" si="620"/>
        <v>0</v>
      </c>
      <c r="BK580" s="116"/>
      <c r="BL580" s="303"/>
      <c r="BM580" s="308"/>
      <c r="BN580" s="311"/>
    </row>
    <row r="581" s="49" customFormat="1" ht="33.95" customHeight="1" outlineLevel="3" spans="2:66">
      <c r="B581" s="112" t="s">
        <v>792</v>
      </c>
      <c r="C581" s="113" t="s">
        <v>2152</v>
      </c>
      <c r="D581" s="49" t="s">
        <v>2153</v>
      </c>
      <c r="E581" s="112"/>
      <c r="F581" s="112" t="s">
        <v>2132</v>
      </c>
      <c r="G581" s="112" t="s">
        <v>1844</v>
      </c>
      <c r="H581" s="112">
        <f t="shared" si="607"/>
        <v>0</v>
      </c>
      <c r="I581" s="112" t="s">
        <v>1235</v>
      </c>
      <c r="J581" s="112">
        <v>1</v>
      </c>
      <c r="K581" s="112" t="s">
        <v>1236</v>
      </c>
      <c r="L581" s="295"/>
      <c r="M581" s="112" t="s">
        <v>1237</v>
      </c>
      <c r="N581" s="302">
        <v>12</v>
      </c>
      <c r="O581" s="285"/>
      <c r="P581" s="285"/>
      <c r="Q581" s="285"/>
      <c r="R581" s="285"/>
      <c r="S581" s="285"/>
      <c r="T581" s="285"/>
      <c r="U581" s="285"/>
      <c r="V581" s="285"/>
      <c r="W581" s="285"/>
      <c r="X581" s="285"/>
      <c r="Y581" s="285"/>
      <c r="Z581" s="285"/>
      <c r="AA581" s="285"/>
      <c r="AB581" s="112">
        <f t="shared" si="608"/>
        <v>0</v>
      </c>
      <c r="AC581" s="112">
        <f>$H581/12</f>
        <v>0</v>
      </c>
      <c r="AD581" s="112"/>
      <c r="AE581" s="112"/>
      <c r="AF581" s="112">
        <f>$H581/12</f>
        <v>0</v>
      </c>
      <c r="AG581" s="112"/>
      <c r="AH581" s="112"/>
      <c r="AI581" s="112">
        <f>$H581/12</f>
        <v>0</v>
      </c>
      <c r="AJ581" s="112"/>
      <c r="AK581" s="112"/>
      <c r="AL581" s="112">
        <f>$H581/12</f>
        <v>0</v>
      </c>
      <c r="AM581" s="112"/>
      <c r="AN581" s="112"/>
      <c r="AO581" s="112">
        <f>$H581/12</f>
        <v>0</v>
      </c>
      <c r="AP581" s="112"/>
      <c r="AQ581" s="112"/>
      <c r="AR581" s="112">
        <f>$H581/12</f>
        <v>0</v>
      </c>
      <c r="AS581" s="112"/>
      <c r="AT581" s="112"/>
      <c r="AU581" s="112">
        <f>$H581/12</f>
        <v>0</v>
      </c>
      <c r="AV581" s="112"/>
      <c r="AW581" s="112"/>
      <c r="AX581" s="112">
        <f>$H581/12</f>
        <v>0</v>
      </c>
      <c r="AY581" s="112"/>
      <c r="AZ581" s="112"/>
      <c r="BA581" s="112">
        <f>$H581/12</f>
        <v>0</v>
      </c>
      <c r="BB581" s="112"/>
      <c r="BC581" s="112"/>
      <c r="BD581" s="112">
        <f>$H581/12</f>
        <v>0</v>
      </c>
      <c r="BE581" s="112"/>
      <c r="BF581" s="112"/>
      <c r="BG581" s="112">
        <f>$H581/12</f>
        <v>0</v>
      </c>
      <c r="BH581" s="112"/>
      <c r="BI581" s="112"/>
      <c r="BJ581" s="112">
        <f>$H581/12</f>
        <v>0</v>
      </c>
      <c r="BK581" s="112"/>
      <c r="BL581" s="302"/>
      <c r="BM581" s="308"/>
      <c r="BN581" s="310"/>
    </row>
    <row r="582" s="105" customFormat="1" ht="33.95" customHeight="1" outlineLevel="1" spans="2:66">
      <c r="B582" s="106" t="s">
        <v>787</v>
      </c>
      <c r="C582" s="107">
        <v>1.3</v>
      </c>
      <c r="D582" s="105" t="s">
        <v>64</v>
      </c>
      <c r="E582" s="106"/>
      <c r="F582" s="106"/>
      <c r="G582" s="106"/>
      <c r="H582" s="106">
        <f>H583+H601+H605+H614+H624+H627+H634+H643+H646+H651</f>
        <v>0</v>
      </c>
      <c r="N582" s="300"/>
      <c r="O582" s="283"/>
      <c r="P582" s="283"/>
      <c r="Q582" s="283"/>
      <c r="R582" s="283"/>
      <c r="S582" s="283"/>
      <c r="T582" s="283"/>
      <c r="U582" s="283"/>
      <c r="V582" s="283"/>
      <c r="W582" s="283"/>
      <c r="X582" s="283"/>
      <c r="Y582" s="283"/>
      <c r="Z582" s="283"/>
      <c r="AA582" s="283"/>
      <c r="AB582" s="106">
        <f>AB583+AB601+AB605+AB614+AB624+AB627+AB634+AB643+AB646+AB651</f>
        <v>0</v>
      </c>
      <c r="AC582" s="106">
        <f>AC583+AC601+AC605+AC614+AC624+AC627+AC634+AC643+AC646+AC651</f>
        <v>0</v>
      </c>
      <c r="AF582" s="106">
        <f>AF583+AF601+AF605+AF614+AF624+AF627+AF634+AF643+AF646+AF651</f>
        <v>0</v>
      </c>
      <c r="AI582" s="106">
        <f>AI583+AI601+AI605+AI614+AI624+AI627+AI634+AI643+AI646+AI651</f>
        <v>0</v>
      </c>
      <c r="AL582" s="106">
        <f>AL583+AL601+AL605+AL614+AL624+AL627+AL634+AL643+AL646+AL651</f>
        <v>0</v>
      </c>
      <c r="AO582" s="106">
        <f>AO583+AO601+AO605+AO614+AO624+AO627+AO634+AO643+AO646+AO651</f>
        <v>0</v>
      </c>
      <c r="AR582" s="106">
        <f>AR583+AR601+AR605+AR614+AR624+AR627+AR634+AR643+AR646+AR651</f>
        <v>0</v>
      </c>
      <c r="AU582" s="106">
        <f>AU583+AU601+AU605+AU614+AU624+AU627+AU634+AU643+AU646+AU651</f>
        <v>0</v>
      </c>
      <c r="AX582" s="106">
        <f>AX583+AX601+AX605+AX614+AX624+AX627+AX634+AX643+AX646+AX651</f>
        <v>0</v>
      </c>
      <c r="BA582" s="106">
        <f>BA583+BA601+BA605+BA614+BA624+BA627+BA634+BA643+BA646+BA651</f>
        <v>0</v>
      </c>
      <c r="BD582" s="106">
        <f>BD583+BD601+BD605+BD614+BD624+BD627+BD634+BD643+BD646+BD651</f>
        <v>0</v>
      </c>
      <c r="BG582" s="106">
        <f>BG583+BG601+BG605+BG614+BG624+BG627+BG634+BG643+BG646+BG651</f>
        <v>0</v>
      </c>
      <c r="BJ582" s="106">
        <f>BJ583+BJ601+BJ605+BJ614+BJ624+BJ627+BJ634+BJ643+BJ646+BJ651</f>
        <v>0</v>
      </c>
      <c r="BL582" s="300"/>
      <c r="BM582" s="308"/>
      <c r="BN582" s="283"/>
    </row>
    <row r="583" s="22" customFormat="1" ht="33.95" customHeight="1" outlineLevel="2" spans="2:66">
      <c r="B583" s="109" t="s">
        <v>787</v>
      </c>
      <c r="C583" s="110" t="s">
        <v>2154</v>
      </c>
      <c r="D583" s="22" t="s">
        <v>2155</v>
      </c>
      <c r="E583" s="109"/>
      <c r="F583" s="109"/>
      <c r="G583" s="109"/>
      <c r="H583" s="109">
        <f>SUM(H584:H600)</f>
        <v>0</v>
      </c>
      <c r="I583" s="109"/>
      <c r="J583" s="109"/>
      <c r="K583" s="109"/>
      <c r="L583" s="109"/>
      <c r="M583" s="109"/>
      <c r="N583" s="301"/>
      <c r="O583" s="284"/>
      <c r="P583" s="284"/>
      <c r="Q583" s="284"/>
      <c r="R583" s="284"/>
      <c r="S583" s="284"/>
      <c r="T583" s="284"/>
      <c r="U583" s="284"/>
      <c r="V583" s="284"/>
      <c r="W583" s="284"/>
      <c r="X583" s="284"/>
      <c r="Y583" s="284"/>
      <c r="Z583" s="284"/>
      <c r="AA583" s="284"/>
      <c r="AB583" s="109">
        <f>SUM(AB584:AB600)</f>
        <v>0</v>
      </c>
      <c r="AC583" s="109">
        <f>SUM(AC584:AC600)</f>
        <v>0</v>
      </c>
      <c r="AD583" s="109"/>
      <c r="AE583" s="109"/>
      <c r="AF583" s="109">
        <f>SUM(AF584:AF600)</f>
        <v>0</v>
      </c>
      <c r="AG583" s="109"/>
      <c r="AH583" s="109"/>
      <c r="AI583" s="109">
        <f>SUM(AI584:AI600)</f>
        <v>0</v>
      </c>
      <c r="AJ583" s="109"/>
      <c r="AK583" s="109"/>
      <c r="AL583" s="109">
        <f>SUM(AL584:AL600)</f>
        <v>0</v>
      </c>
      <c r="AM583" s="109"/>
      <c r="AN583" s="109"/>
      <c r="AO583" s="109">
        <f>SUM(AO584:AO600)</f>
        <v>0</v>
      </c>
      <c r="AP583" s="109"/>
      <c r="AQ583" s="109"/>
      <c r="AR583" s="109">
        <f>SUM(AR584:AR600)</f>
        <v>0</v>
      </c>
      <c r="AS583" s="109"/>
      <c r="AT583" s="109"/>
      <c r="AU583" s="109">
        <f>SUM(AU584:AU600)</f>
        <v>0</v>
      </c>
      <c r="AV583" s="109"/>
      <c r="AW583" s="109"/>
      <c r="AX583" s="109">
        <f>SUM(AX584:AX600)</f>
        <v>0</v>
      </c>
      <c r="AY583" s="109"/>
      <c r="AZ583" s="109"/>
      <c r="BA583" s="109">
        <f>SUM(BA584:BA600)</f>
        <v>0</v>
      </c>
      <c r="BB583" s="109"/>
      <c r="BC583" s="109"/>
      <c r="BD583" s="109">
        <f>SUM(BD584:BD600)</f>
        <v>0</v>
      </c>
      <c r="BE583" s="109"/>
      <c r="BF583" s="109"/>
      <c r="BG583" s="109">
        <f>SUM(BG584:BG600)</f>
        <v>0</v>
      </c>
      <c r="BH583" s="109"/>
      <c r="BI583" s="109"/>
      <c r="BJ583" s="109">
        <f>SUM(BJ584:BJ600)</f>
        <v>0</v>
      </c>
      <c r="BK583" s="109"/>
      <c r="BL583" s="301"/>
      <c r="BM583" s="308"/>
      <c r="BN583" s="309"/>
    </row>
    <row r="584" s="49" customFormat="1" ht="33.95" customHeight="1" outlineLevel="3" spans="2:66">
      <c r="B584" s="112" t="s">
        <v>792</v>
      </c>
      <c r="C584" s="113" t="s">
        <v>2156</v>
      </c>
      <c r="D584" s="49" t="s">
        <v>2157</v>
      </c>
      <c r="E584" s="112"/>
      <c r="F584" s="112" t="s">
        <v>1618</v>
      </c>
      <c r="G584" s="112" t="s">
        <v>936</v>
      </c>
      <c r="H584" s="112">
        <f t="shared" ref="H584:H600" si="621">J584*L584</f>
        <v>0</v>
      </c>
      <c r="I584" s="112" t="s">
        <v>1235</v>
      </c>
      <c r="J584" s="112">
        <v>1</v>
      </c>
      <c r="K584" s="112" t="s">
        <v>1236</v>
      </c>
      <c r="L584" s="295">
        <f>预算主表!P84</f>
        <v>0</v>
      </c>
      <c r="M584" s="112" t="s">
        <v>1370</v>
      </c>
      <c r="N584" s="112">
        <f t="shared" ref="N584:N600" si="622">COUNTA(O584:Z584)</f>
        <v>1</v>
      </c>
      <c r="O584" s="314" t="s">
        <v>1285</v>
      </c>
      <c r="P584" s="314"/>
      <c r="Q584" s="314"/>
      <c r="R584" s="314"/>
      <c r="S584" s="314"/>
      <c r="T584" s="314"/>
      <c r="U584" s="314"/>
      <c r="V584" s="314"/>
      <c r="W584" s="314"/>
      <c r="X584" s="314"/>
      <c r="Y584" s="314"/>
      <c r="Z584" s="314"/>
      <c r="AA584" s="112"/>
      <c r="AB584" s="112">
        <f t="shared" ref="AB584:AB600" si="623">SUM(AC584,AF584,AI584,AL584,AO584,AR584,AU584,AX584,BA584,BD584,BG584,BJ584)</f>
        <v>0</v>
      </c>
      <c r="AC584" s="112">
        <f t="shared" ref="AC584:AC600" si="624">IF(O584="√",$J584*$L584/$N584,0)</f>
        <v>0</v>
      </c>
      <c r="AD584" s="112"/>
      <c r="AE584" s="112"/>
      <c r="AF584" s="112">
        <f t="shared" ref="AF584:AF600" si="625">IF(P584="√",$J584*$L584/$N584,0)</f>
        <v>0</v>
      </c>
      <c r="AG584" s="112"/>
      <c r="AH584" s="112"/>
      <c r="AI584" s="112">
        <f t="shared" ref="AI584:AI600" si="626">IF(Q584="√",$J584*$L584/$N584,0)</f>
        <v>0</v>
      </c>
      <c r="AJ584" s="112"/>
      <c r="AK584" s="112"/>
      <c r="AL584" s="112">
        <f t="shared" ref="AL584:AL600" si="627">IF(R584="√",$J584*$L584/$N584,0)</f>
        <v>0</v>
      </c>
      <c r="AM584" s="112"/>
      <c r="AN584" s="112"/>
      <c r="AO584" s="112">
        <f t="shared" ref="AO584:AO600" si="628">IF(S584="√",$J584*$L584/$N584,0)</f>
        <v>0</v>
      </c>
      <c r="AP584" s="112"/>
      <c r="AQ584" s="112"/>
      <c r="AR584" s="112">
        <f t="shared" ref="AR584:AR600" si="629">IF(T584="√",$J584*$L584/$N584,0)</f>
        <v>0</v>
      </c>
      <c r="AS584" s="112"/>
      <c r="AT584" s="112"/>
      <c r="AU584" s="112">
        <f t="shared" ref="AU584:AU600" si="630">IF(U584="√",$J584*$L584/$N584,0)</f>
        <v>0</v>
      </c>
      <c r="AV584" s="112"/>
      <c r="AW584" s="112"/>
      <c r="AX584" s="112">
        <f t="shared" ref="AX584:AX600" si="631">IF(V584="√",$J584*$L584/$N584,0)</f>
        <v>0</v>
      </c>
      <c r="AY584" s="112"/>
      <c r="AZ584" s="112"/>
      <c r="BA584" s="112">
        <f t="shared" ref="BA584:BA600" si="632">IF(W584="√",$J584*$L584/$N584,0)</f>
        <v>0</v>
      </c>
      <c r="BB584" s="112"/>
      <c r="BC584" s="112"/>
      <c r="BD584" s="112">
        <f t="shared" ref="BD584:BD600" si="633">IF(X584="√",$J584*$L584/$N584,0)</f>
        <v>0</v>
      </c>
      <c r="BE584" s="112"/>
      <c r="BF584" s="112"/>
      <c r="BG584" s="112">
        <f t="shared" ref="BG584:BG600" si="634">IF(Y584="√",$J584*$L584/$N584,0)</f>
        <v>0</v>
      </c>
      <c r="BH584" s="112"/>
      <c r="BI584" s="112"/>
      <c r="BJ584" s="112">
        <f t="shared" ref="BJ584:BJ600" si="635">IF(Z584="√",$J584*$L584/$N584,0)</f>
        <v>0</v>
      </c>
      <c r="BK584" s="112"/>
      <c r="BL584" s="302"/>
      <c r="BM584" s="308"/>
      <c r="BN584" s="310"/>
    </row>
    <row r="585" s="49" customFormat="1" ht="33.95" customHeight="1" outlineLevel="3" spans="2:66">
      <c r="B585" s="112" t="s">
        <v>792</v>
      </c>
      <c r="C585" s="113" t="s">
        <v>2158</v>
      </c>
      <c r="D585" s="49" t="s">
        <v>2159</v>
      </c>
      <c r="E585" s="112"/>
      <c r="F585" s="112" t="s">
        <v>1618</v>
      </c>
      <c r="G585" s="112" t="s">
        <v>936</v>
      </c>
      <c r="H585" s="112">
        <f t="shared" si="621"/>
        <v>0</v>
      </c>
      <c r="I585" s="112" t="s">
        <v>1235</v>
      </c>
      <c r="J585" s="112">
        <v>1</v>
      </c>
      <c r="K585" s="112" t="s">
        <v>1236</v>
      </c>
      <c r="L585" s="295"/>
      <c r="M585" s="112" t="s">
        <v>1370</v>
      </c>
      <c r="N585" s="112">
        <f t="shared" si="622"/>
        <v>0</v>
      </c>
      <c r="O585" s="295"/>
      <c r="P585" s="295"/>
      <c r="Q585" s="295"/>
      <c r="R585" s="295"/>
      <c r="S585" s="295"/>
      <c r="T585" s="295"/>
      <c r="U585" s="295"/>
      <c r="V585" s="295"/>
      <c r="W585" s="295"/>
      <c r="X585" s="295"/>
      <c r="Y585" s="295"/>
      <c r="Z585" s="295"/>
      <c r="AA585" s="112"/>
      <c r="AB585" s="112">
        <f t="shared" si="623"/>
        <v>0</v>
      </c>
      <c r="AC585" s="112">
        <f t="shared" si="624"/>
        <v>0</v>
      </c>
      <c r="AD585" s="112"/>
      <c r="AE585" s="112"/>
      <c r="AF585" s="112">
        <f t="shared" si="625"/>
        <v>0</v>
      </c>
      <c r="AG585" s="112"/>
      <c r="AH585" s="112"/>
      <c r="AI585" s="112">
        <f t="shared" si="626"/>
        <v>0</v>
      </c>
      <c r="AJ585" s="112"/>
      <c r="AK585" s="112"/>
      <c r="AL585" s="112">
        <f t="shared" si="627"/>
        <v>0</v>
      </c>
      <c r="AM585" s="112"/>
      <c r="AN585" s="112"/>
      <c r="AO585" s="112">
        <f t="shared" si="628"/>
        <v>0</v>
      </c>
      <c r="AP585" s="112"/>
      <c r="AQ585" s="112"/>
      <c r="AR585" s="112">
        <f t="shared" si="629"/>
        <v>0</v>
      </c>
      <c r="AS585" s="112"/>
      <c r="AT585" s="112"/>
      <c r="AU585" s="112">
        <f t="shared" si="630"/>
        <v>0</v>
      </c>
      <c r="AV585" s="112"/>
      <c r="AW585" s="112"/>
      <c r="AX585" s="112">
        <f t="shared" si="631"/>
        <v>0</v>
      </c>
      <c r="AY585" s="112"/>
      <c r="AZ585" s="112"/>
      <c r="BA585" s="112">
        <f t="shared" si="632"/>
        <v>0</v>
      </c>
      <c r="BB585" s="112"/>
      <c r="BC585" s="112"/>
      <c r="BD585" s="112">
        <f t="shared" si="633"/>
        <v>0</v>
      </c>
      <c r="BE585" s="112"/>
      <c r="BF585" s="112"/>
      <c r="BG585" s="112">
        <f t="shared" si="634"/>
        <v>0</v>
      </c>
      <c r="BH585" s="112"/>
      <c r="BI585" s="112"/>
      <c r="BJ585" s="112">
        <f t="shared" si="635"/>
        <v>0</v>
      </c>
      <c r="BK585" s="112"/>
      <c r="BL585" s="302"/>
      <c r="BM585" s="308"/>
      <c r="BN585" s="310"/>
    </row>
    <row r="586" s="49" customFormat="1" ht="33.95" customHeight="1" outlineLevel="3" spans="2:66">
      <c r="B586" s="112" t="s">
        <v>792</v>
      </c>
      <c r="C586" s="113" t="s">
        <v>2160</v>
      </c>
      <c r="D586" s="49" t="s">
        <v>2161</v>
      </c>
      <c r="E586" s="112"/>
      <c r="F586" s="112" t="s">
        <v>1618</v>
      </c>
      <c r="G586" s="112" t="s">
        <v>936</v>
      </c>
      <c r="H586" s="112">
        <f t="shared" si="621"/>
        <v>0</v>
      </c>
      <c r="I586" s="112" t="s">
        <v>1235</v>
      </c>
      <c r="J586" s="112">
        <v>1</v>
      </c>
      <c r="K586" s="112" t="s">
        <v>1236</v>
      </c>
      <c r="L586" s="295"/>
      <c r="M586" s="112" t="s">
        <v>1370</v>
      </c>
      <c r="N586" s="112">
        <f t="shared" si="622"/>
        <v>0</v>
      </c>
      <c r="O586" s="295"/>
      <c r="P586" s="295"/>
      <c r="Q586" s="295"/>
      <c r="R586" s="295"/>
      <c r="S586" s="295"/>
      <c r="T586" s="295"/>
      <c r="U586" s="295"/>
      <c r="V586" s="295"/>
      <c r="W586" s="295"/>
      <c r="X586" s="295"/>
      <c r="Y586" s="295"/>
      <c r="Z586" s="295"/>
      <c r="AA586" s="112"/>
      <c r="AB586" s="112">
        <f t="shared" si="623"/>
        <v>0</v>
      </c>
      <c r="AC586" s="112">
        <f t="shared" si="624"/>
        <v>0</v>
      </c>
      <c r="AD586" s="112"/>
      <c r="AE586" s="112"/>
      <c r="AF586" s="112">
        <f t="shared" si="625"/>
        <v>0</v>
      </c>
      <c r="AG586" s="112"/>
      <c r="AH586" s="112"/>
      <c r="AI586" s="112">
        <f t="shared" si="626"/>
        <v>0</v>
      </c>
      <c r="AJ586" s="112"/>
      <c r="AK586" s="112"/>
      <c r="AL586" s="112">
        <f t="shared" si="627"/>
        <v>0</v>
      </c>
      <c r="AM586" s="112"/>
      <c r="AN586" s="112"/>
      <c r="AO586" s="112">
        <f t="shared" si="628"/>
        <v>0</v>
      </c>
      <c r="AP586" s="112"/>
      <c r="AQ586" s="112"/>
      <c r="AR586" s="112">
        <f t="shared" si="629"/>
        <v>0</v>
      </c>
      <c r="AS586" s="112"/>
      <c r="AT586" s="112"/>
      <c r="AU586" s="112">
        <f t="shared" si="630"/>
        <v>0</v>
      </c>
      <c r="AV586" s="112"/>
      <c r="AW586" s="112"/>
      <c r="AX586" s="112">
        <f t="shared" si="631"/>
        <v>0</v>
      </c>
      <c r="AY586" s="112"/>
      <c r="AZ586" s="112"/>
      <c r="BA586" s="112">
        <f t="shared" si="632"/>
        <v>0</v>
      </c>
      <c r="BB586" s="112"/>
      <c r="BC586" s="112"/>
      <c r="BD586" s="112">
        <f t="shared" si="633"/>
        <v>0</v>
      </c>
      <c r="BE586" s="112"/>
      <c r="BF586" s="112"/>
      <c r="BG586" s="112">
        <f t="shared" si="634"/>
        <v>0</v>
      </c>
      <c r="BH586" s="112"/>
      <c r="BI586" s="112"/>
      <c r="BJ586" s="112">
        <f t="shared" si="635"/>
        <v>0</v>
      </c>
      <c r="BK586" s="112"/>
      <c r="BL586" s="302"/>
      <c r="BM586" s="308"/>
      <c r="BN586" s="310"/>
    </row>
    <row r="587" s="49" customFormat="1" ht="33.95" customHeight="1" outlineLevel="3" spans="2:66">
      <c r="B587" s="112" t="s">
        <v>792</v>
      </c>
      <c r="C587" s="113" t="s">
        <v>2162</v>
      </c>
      <c r="D587" s="49" t="s">
        <v>2163</v>
      </c>
      <c r="E587" s="112"/>
      <c r="F587" s="112" t="s">
        <v>1618</v>
      </c>
      <c r="G587" s="112" t="s">
        <v>936</v>
      </c>
      <c r="H587" s="112">
        <f t="shared" si="621"/>
        <v>0</v>
      </c>
      <c r="I587" s="112" t="s">
        <v>1235</v>
      </c>
      <c r="J587" s="112">
        <v>1</v>
      </c>
      <c r="K587" s="112" t="s">
        <v>1236</v>
      </c>
      <c r="L587" s="295"/>
      <c r="M587" s="112" t="s">
        <v>1370</v>
      </c>
      <c r="N587" s="112">
        <f t="shared" si="622"/>
        <v>0</v>
      </c>
      <c r="O587" s="295"/>
      <c r="P587" s="295"/>
      <c r="Q587" s="295"/>
      <c r="R587" s="295"/>
      <c r="S587" s="295"/>
      <c r="T587" s="295"/>
      <c r="U587" s="295"/>
      <c r="V587" s="295"/>
      <c r="W587" s="295"/>
      <c r="X587" s="295"/>
      <c r="Y587" s="295"/>
      <c r="Z587" s="295"/>
      <c r="AA587" s="112"/>
      <c r="AB587" s="112">
        <f t="shared" si="623"/>
        <v>0</v>
      </c>
      <c r="AC587" s="112">
        <f t="shared" si="624"/>
        <v>0</v>
      </c>
      <c r="AD587" s="112"/>
      <c r="AE587" s="112"/>
      <c r="AF587" s="112">
        <f t="shared" si="625"/>
        <v>0</v>
      </c>
      <c r="AG587" s="112"/>
      <c r="AH587" s="112"/>
      <c r="AI587" s="112">
        <f t="shared" si="626"/>
        <v>0</v>
      </c>
      <c r="AJ587" s="112"/>
      <c r="AK587" s="112"/>
      <c r="AL587" s="112">
        <f t="shared" si="627"/>
        <v>0</v>
      </c>
      <c r="AM587" s="112"/>
      <c r="AN587" s="112"/>
      <c r="AO587" s="112">
        <f t="shared" si="628"/>
        <v>0</v>
      </c>
      <c r="AP587" s="112"/>
      <c r="AQ587" s="112"/>
      <c r="AR587" s="112">
        <f t="shared" si="629"/>
        <v>0</v>
      </c>
      <c r="AS587" s="112"/>
      <c r="AT587" s="112"/>
      <c r="AU587" s="112">
        <f t="shared" si="630"/>
        <v>0</v>
      </c>
      <c r="AV587" s="112"/>
      <c r="AW587" s="112"/>
      <c r="AX587" s="112">
        <f t="shared" si="631"/>
        <v>0</v>
      </c>
      <c r="AY587" s="112"/>
      <c r="AZ587" s="112"/>
      <c r="BA587" s="112">
        <f t="shared" si="632"/>
        <v>0</v>
      </c>
      <c r="BB587" s="112"/>
      <c r="BC587" s="112"/>
      <c r="BD587" s="112">
        <f t="shared" si="633"/>
        <v>0</v>
      </c>
      <c r="BE587" s="112"/>
      <c r="BF587" s="112"/>
      <c r="BG587" s="112">
        <f t="shared" si="634"/>
        <v>0</v>
      </c>
      <c r="BH587" s="112"/>
      <c r="BI587" s="112"/>
      <c r="BJ587" s="112">
        <f t="shared" si="635"/>
        <v>0</v>
      </c>
      <c r="BK587" s="112"/>
      <c r="BL587" s="302"/>
      <c r="BM587" s="308"/>
      <c r="BN587" s="310"/>
    </row>
    <row r="588" s="49" customFormat="1" ht="33.95" customHeight="1" outlineLevel="3" spans="2:66">
      <c r="B588" s="112" t="s">
        <v>792</v>
      </c>
      <c r="C588" s="113" t="s">
        <v>2164</v>
      </c>
      <c r="D588" s="49" t="s">
        <v>2165</v>
      </c>
      <c r="E588" s="112"/>
      <c r="F588" s="112" t="s">
        <v>1618</v>
      </c>
      <c r="G588" s="112" t="s">
        <v>936</v>
      </c>
      <c r="H588" s="112">
        <f t="shared" si="621"/>
        <v>0</v>
      </c>
      <c r="I588" s="112" t="s">
        <v>1235</v>
      </c>
      <c r="J588" s="112">
        <v>1</v>
      </c>
      <c r="K588" s="112" t="s">
        <v>1236</v>
      </c>
      <c r="L588" s="295"/>
      <c r="M588" s="112" t="s">
        <v>1370</v>
      </c>
      <c r="N588" s="112">
        <f t="shared" si="622"/>
        <v>0</v>
      </c>
      <c r="O588" s="295"/>
      <c r="P588" s="295"/>
      <c r="Q588" s="295"/>
      <c r="R588" s="295"/>
      <c r="S588" s="295"/>
      <c r="T588" s="295"/>
      <c r="U588" s="295"/>
      <c r="V588" s="295"/>
      <c r="W588" s="295"/>
      <c r="X588" s="295"/>
      <c r="Y588" s="295"/>
      <c r="Z588" s="295"/>
      <c r="AA588" s="112"/>
      <c r="AB588" s="112">
        <f t="shared" si="623"/>
        <v>0</v>
      </c>
      <c r="AC588" s="112">
        <f t="shared" si="624"/>
        <v>0</v>
      </c>
      <c r="AD588" s="112"/>
      <c r="AE588" s="112"/>
      <c r="AF588" s="112">
        <f t="shared" si="625"/>
        <v>0</v>
      </c>
      <c r="AG588" s="112"/>
      <c r="AH588" s="112"/>
      <c r="AI588" s="112">
        <f t="shared" si="626"/>
        <v>0</v>
      </c>
      <c r="AJ588" s="112"/>
      <c r="AK588" s="112"/>
      <c r="AL588" s="112">
        <f t="shared" si="627"/>
        <v>0</v>
      </c>
      <c r="AM588" s="112"/>
      <c r="AN588" s="112"/>
      <c r="AO588" s="112">
        <f t="shared" si="628"/>
        <v>0</v>
      </c>
      <c r="AP588" s="112"/>
      <c r="AQ588" s="112"/>
      <c r="AR588" s="112">
        <f t="shared" si="629"/>
        <v>0</v>
      </c>
      <c r="AS588" s="112"/>
      <c r="AT588" s="112"/>
      <c r="AU588" s="112">
        <f t="shared" si="630"/>
        <v>0</v>
      </c>
      <c r="AV588" s="112"/>
      <c r="AW588" s="112"/>
      <c r="AX588" s="112">
        <f t="shared" si="631"/>
        <v>0</v>
      </c>
      <c r="AY588" s="112"/>
      <c r="AZ588" s="112"/>
      <c r="BA588" s="112">
        <f t="shared" si="632"/>
        <v>0</v>
      </c>
      <c r="BB588" s="112"/>
      <c r="BC588" s="112"/>
      <c r="BD588" s="112">
        <f t="shared" si="633"/>
        <v>0</v>
      </c>
      <c r="BE588" s="112"/>
      <c r="BF588" s="112"/>
      <c r="BG588" s="112">
        <f t="shared" si="634"/>
        <v>0</v>
      </c>
      <c r="BH588" s="112"/>
      <c r="BI588" s="112"/>
      <c r="BJ588" s="112">
        <f t="shared" si="635"/>
        <v>0</v>
      </c>
      <c r="BK588" s="112"/>
      <c r="BL588" s="302"/>
      <c r="BM588" s="308"/>
      <c r="BN588" s="310"/>
    </row>
    <row r="589" s="49" customFormat="1" ht="33.95" customHeight="1" outlineLevel="3" spans="2:66">
      <c r="B589" s="112" t="s">
        <v>792</v>
      </c>
      <c r="C589" s="113" t="s">
        <v>2166</v>
      </c>
      <c r="D589" s="49" t="s">
        <v>2167</v>
      </c>
      <c r="E589" s="112"/>
      <c r="F589" s="112" t="s">
        <v>1618</v>
      </c>
      <c r="G589" s="112" t="s">
        <v>936</v>
      </c>
      <c r="H589" s="112">
        <f t="shared" si="621"/>
        <v>0</v>
      </c>
      <c r="I589" s="112" t="s">
        <v>1235</v>
      </c>
      <c r="J589" s="112">
        <v>1</v>
      </c>
      <c r="K589" s="112" t="s">
        <v>1236</v>
      </c>
      <c r="L589" s="295"/>
      <c r="M589" s="112" t="s">
        <v>1370</v>
      </c>
      <c r="N589" s="112">
        <f t="shared" si="622"/>
        <v>0</v>
      </c>
      <c r="O589" s="295"/>
      <c r="P589" s="295"/>
      <c r="Q589" s="295"/>
      <c r="R589" s="295"/>
      <c r="S589" s="295"/>
      <c r="T589" s="295"/>
      <c r="U589" s="295"/>
      <c r="V589" s="295"/>
      <c r="W589" s="295"/>
      <c r="X589" s="295"/>
      <c r="Y589" s="295"/>
      <c r="Z589" s="295"/>
      <c r="AA589" s="112"/>
      <c r="AB589" s="112">
        <f t="shared" si="623"/>
        <v>0</v>
      </c>
      <c r="AC589" s="112">
        <f t="shared" si="624"/>
        <v>0</v>
      </c>
      <c r="AD589" s="112"/>
      <c r="AE589" s="112"/>
      <c r="AF589" s="112">
        <f t="shared" si="625"/>
        <v>0</v>
      </c>
      <c r="AG589" s="112"/>
      <c r="AH589" s="112"/>
      <c r="AI589" s="112">
        <f t="shared" si="626"/>
        <v>0</v>
      </c>
      <c r="AJ589" s="112"/>
      <c r="AK589" s="112"/>
      <c r="AL589" s="112">
        <f t="shared" si="627"/>
        <v>0</v>
      </c>
      <c r="AM589" s="112"/>
      <c r="AN589" s="112"/>
      <c r="AO589" s="112">
        <f t="shared" si="628"/>
        <v>0</v>
      </c>
      <c r="AP589" s="112"/>
      <c r="AQ589" s="112"/>
      <c r="AR589" s="112">
        <f t="shared" si="629"/>
        <v>0</v>
      </c>
      <c r="AS589" s="112"/>
      <c r="AT589" s="112"/>
      <c r="AU589" s="112">
        <f t="shared" si="630"/>
        <v>0</v>
      </c>
      <c r="AV589" s="112"/>
      <c r="AW589" s="112"/>
      <c r="AX589" s="112">
        <f t="shared" si="631"/>
        <v>0</v>
      </c>
      <c r="AY589" s="112"/>
      <c r="AZ589" s="112"/>
      <c r="BA589" s="112">
        <f t="shared" si="632"/>
        <v>0</v>
      </c>
      <c r="BB589" s="112"/>
      <c r="BC589" s="112"/>
      <c r="BD589" s="112">
        <f t="shared" si="633"/>
        <v>0</v>
      </c>
      <c r="BE589" s="112"/>
      <c r="BF589" s="112"/>
      <c r="BG589" s="112">
        <f t="shared" si="634"/>
        <v>0</v>
      </c>
      <c r="BH589" s="112"/>
      <c r="BI589" s="112"/>
      <c r="BJ589" s="112">
        <f t="shared" si="635"/>
        <v>0</v>
      </c>
      <c r="BK589" s="112"/>
      <c r="BL589" s="302"/>
      <c r="BM589" s="308"/>
      <c r="BN589" s="310"/>
    </row>
    <row r="590" s="49" customFormat="1" ht="33.95" customHeight="1" outlineLevel="3" spans="2:66">
      <c r="B590" s="112" t="s">
        <v>792</v>
      </c>
      <c r="C590" s="113" t="s">
        <v>2168</v>
      </c>
      <c r="D590" s="49" t="s">
        <v>2169</v>
      </c>
      <c r="E590" s="112"/>
      <c r="F590" s="112" t="s">
        <v>1618</v>
      </c>
      <c r="G590" s="112" t="s">
        <v>936</v>
      </c>
      <c r="H590" s="112">
        <f t="shared" si="621"/>
        <v>0</v>
      </c>
      <c r="I590" s="112" t="s">
        <v>1235</v>
      </c>
      <c r="J590" s="112">
        <v>1</v>
      </c>
      <c r="K590" s="112" t="s">
        <v>1236</v>
      </c>
      <c r="L590" s="295"/>
      <c r="M590" s="112" t="s">
        <v>1370</v>
      </c>
      <c r="N590" s="112">
        <f t="shared" si="622"/>
        <v>0</v>
      </c>
      <c r="O590" s="295"/>
      <c r="P590" s="295"/>
      <c r="Q590" s="295"/>
      <c r="R590" s="295"/>
      <c r="S590" s="295"/>
      <c r="T590" s="295"/>
      <c r="U590" s="295"/>
      <c r="V590" s="295"/>
      <c r="W590" s="295"/>
      <c r="X590" s="295"/>
      <c r="Y590" s="295"/>
      <c r="Z590" s="295"/>
      <c r="AA590" s="112"/>
      <c r="AB590" s="112">
        <f t="shared" si="623"/>
        <v>0</v>
      </c>
      <c r="AC590" s="112">
        <f t="shared" si="624"/>
        <v>0</v>
      </c>
      <c r="AD590" s="112"/>
      <c r="AE590" s="112"/>
      <c r="AF590" s="112">
        <f t="shared" si="625"/>
        <v>0</v>
      </c>
      <c r="AG590" s="112"/>
      <c r="AH590" s="112"/>
      <c r="AI590" s="112">
        <f t="shared" si="626"/>
        <v>0</v>
      </c>
      <c r="AJ590" s="112"/>
      <c r="AK590" s="112"/>
      <c r="AL590" s="112">
        <f t="shared" si="627"/>
        <v>0</v>
      </c>
      <c r="AM590" s="112"/>
      <c r="AN590" s="112"/>
      <c r="AO590" s="112">
        <f t="shared" si="628"/>
        <v>0</v>
      </c>
      <c r="AP590" s="112"/>
      <c r="AQ590" s="112"/>
      <c r="AR590" s="112">
        <f t="shared" si="629"/>
        <v>0</v>
      </c>
      <c r="AS590" s="112"/>
      <c r="AT590" s="112"/>
      <c r="AU590" s="112">
        <f t="shared" si="630"/>
        <v>0</v>
      </c>
      <c r="AV590" s="112"/>
      <c r="AW590" s="112"/>
      <c r="AX590" s="112">
        <f t="shared" si="631"/>
        <v>0</v>
      </c>
      <c r="AY590" s="112"/>
      <c r="AZ590" s="112"/>
      <c r="BA590" s="112">
        <f t="shared" si="632"/>
        <v>0</v>
      </c>
      <c r="BB590" s="112"/>
      <c r="BC590" s="112"/>
      <c r="BD590" s="112">
        <f t="shared" si="633"/>
        <v>0</v>
      </c>
      <c r="BE590" s="112"/>
      <c r="BF590" s="112"/>
      <c r="BG590" s="112">
        <f t="shared" si="634"/>
        <v>0</v>
      </c>
      <c r="BH590" s="112"/>
      <c r="BI590" s="112"/>
      <c r="BJ590" s="112">
        <f t="shared" si="635"/>
        <v>0</v>
      </c>
      <c r="BK590" s="112"/>
      <c r="BL590" s="302"/>
      <c r="BM590" s="308"/>
      <c r="BN590" s="310"/>
    </row>
    <row r="591" s="49" customFormat="1" ht="33.95" customHeight="1" outlineLevel="3" spans="2:66">
      <c r="B591" s="112" t="s">
        <v>792</v>
      </c>
      <c r="C591" s="113" t="s">
        <v>2170</v>
      </c>
      <c r="D591" s="49" t="s">
        <v>2171</v>
      </c>
      <c r="E591" s="112"/>
      <c r="F591" s="112" t="s">
        <v>1618</v>
      </c>
      <c r="G591" s="112" t="s">
        <v>936</v>
      </c>
      <c r="H591" s="112">
        <f t="shared" si="621"/>
        <v>0</v>
      </c>
      <c r="I591" s="112" t="s">
        <v>1235</v>
      </c>
      <c r="J591" s="112">
        <v>1</v>
      </c>
      <c r="K591" s="112" t="s">
        <v>1236</v>
      </c>
      <c r="L591" s="295"/>
      <c r="M591" s="112" t="s">
        <v>1370</v>
      </c>
      <c r="N591" s="112">
        <f t="shared" si="622"/>
        <v>0</v>
      </c>
      <c r="O591" s="295"/>
      <c r="P591" s="295"/>
      <c r="Q591" s="295"/>
      <c r="R591" s="295"/>
      <c r="S591" s="295"/>
      <c r="T591" s="295"/>
      <c r="U591" s="295"/>
      <c r="V591" s="295"/>
      <c r="W591" s="295"/>
      <c r="X591" s="295"/>
      <c r="Y591" s="295"/>
      <c r="Z591" s="295"/>
      <c r="AA591" s="112"/>
      <c r="AB591" s="112">
        <f t="shared" si="623"/>
        <v>0</v>
      </c>
      <c r="AC591" s="112">
        <f t="shared" si="624"/>
        <v>0</v>
      </c>
      <c r="AD591" s="112"/>
      <c r="AE591" s="112"/>
      <c r="AF591" s="112">
        <f t="shared" si="625"/>
        <v>0</v>
      </c>
      <c r="AG591" s="112"/>
      <c r="AH591" s="112"/>
      <c r="AI591" s="112">
        <f t="shared" si="626"/>
        <v>0</v>
      </c>
      <c r="AJ591" s="112"/>
      <c r="AK591" s="112"/>
      <c r="AL591" s="112">
        <f t="shared" si="627"/>
        <v>0</v>
      </c>
      <c r="AM591" s="112"/>
      <c r="AN591" s="112"/>
      <c r="AO591" s="112">
        <f t="shared" si="628"/>
        <v>0</v>
      </c>
      <c r="AP591" s="112"/>
      <c r="AQ591" s="112"/>
      <c r="AR591" s="112">
        <f t="shared" si="629"/>
        <v>0</v>
      </c>
      <c r="AS591" s="112"/>
      <c r="AT591" s="112"/>
      <c r="AU591" s="112">
        <f t="shared" si="630"/>
        <v>0</v>
      </c>
      <c r="AV591" s="112"/>
      <c r="AW591" s="112"/>
      <c r="AX591" s="112">
        <f t="shared" si="631"/>
        <v>0</v>
      </c>
      <c r="AY591" s="112"/>
      <c r="AZ591" s="112"/>
      <c r="BA591" s="112">
        <f t="shared" si="632"/>
        <v>0</v>
      </c>
      <c r="BB591" s="112"/>
      <c r="BC591" s="112"/>
      <c r="BD591" s="112">
        <f t="shared" si="633"/>
        <v>0</v>
      </c>
      <c r="BE591" s="112"/>
      <c r="BF591" s="112"/>
      <c r="BG591" s="112">
        <f t="shared" si="634"/>
        <v>0</v>
      </c>
      <c r="BH591" s="112"/>
      <c r="BI591" s="112"/>
      <c r="BJ591" s="112">
        <f t="shared" si="635"/>
        <v>0</v>
      </c>
      <c r="BK591" s="112"/>
      <c r="BL591" s="302"/>
      <c r="BM591" s="308"/>
      <c r="BN591" s="310"/>
    </row>
    <row r="592" s="49" customFormat="1" ht="33.95" customHeight="1" outlineLevel="3" spans="2:66">
      <c r="B592" s="112" t="s">
        <v>792</v>
      </c>
      <c r="C592" s="113" t="s">
        <v>2172</v>
      </c>
      <c r="D592" s="49" t="s">
        <v>2173</v>
      </c>
      <c r="E592" s="112"/>
      <c r="F592" s="112" t="s">
        <v>1618</v>
      </c>
      <c r="G592" s="112" t="s">
        <v>936</v>
      </c>
      <c r="H592" s="112">
        <f t="shared" si="621"/>
        <v>0</v>
      </c>
      <c r="I592" s="112" t="s">
        <v>1235</v>
      </c>
      <c r="J592" s="112">
        <v>1</v>
      </c>
      <c r="K592" s="112" t="s">
        <v>1236</v>
      </c>
      <c r="L592" s="295"/>
      <c r="M592" s="112" t="s">
        <v>1370</v>
      </c>
      <c r="N592" s="112">
        <f t="shared" si="622"/>
        <v>0</v>
      </c>
      <c r="O592" s="295"/>
      <c r="P592" s="295"/>
      <c r="Q592" s="295"/>
      <c r="R592" s="295"/>
      <c r="S592" s="295"/>
      <c r="T592" s="295"/>
      <c r="U592" s="295"/>
      <c r="V592" s="295"/>
      <c r="W592" s="295"/>
      <c r="X592" s="295"/>
      <c r="Y592" s="295"/>
      <c r="Z592" s="295"/>
      <c r="AA592" s="112"/>
      <c r="AB592" s="112">
        <f t="shared" si="623"/>
        <v>0</v>
      </c>
      <c r="AC592" s="112">
        <f t="shared" si="624"/>
        <v>0</v>
      </c>
      <c r="AD592" s="112"/>
      <c r="AE592" s="112"/>
      <c r="AF592" s="112">
        <f t="shared" si="625"/>
        <v>0</v>
      </c>
      <c r="AG592" s="112"/>
      <c r="AH592" s="112"/>
      <c r="AI592" s="112">
        <f t="shared" si="626"/>
        <v>0</v>
      </c>
      <c r="AJ592" s="112"/>
      <c r="AK592" s="112"/>
      <c r="AL592" s="112">
        <f t="shared" si="627"/>
        <v>0</v>
      </c>
      <c r="AM592" s="112"/>
      <c r="AN592" s="112"/>
      <c r="AO592" s="112">
        <f t="shared" si="628"/>
        <v>0</v>
      </c>
      <c r="AP592" s="112"/>
      <c r="AQ592" s="112"/>
      <c r="AR592" s="112">
        <f t="shared" si="629"/>
        <v>0</v>
      </c>
      <c r="AS592" s="112"/>
      <c r="AT592" s="112"/>
      <c r="AU592" s="112">
        <f t="shared" si="630"/>
        <v>0</v>
      </c>
      <c r="AV592" s="112"/>
      <c r="AW592" s="112"/>
      <c r="AX592" s="112">
        <f t="shared" si="631"/>
        <v>0</v>
      </c>
      <c r="AY592" s="112"/>
      <c r="AZ592" s="112"/>
      <c r="BA592" s="112">
        <f t="shared" si="632"/>
        <v>0</v>
      </c>
      <c r="BB592" s="112"/>
      <c r="BC592" s="112"/>
      <c r="BD592" s="112">
        <f t="shared" si="633"/>
        <v>0</v>
      </c>
      <c r="BE592" s="112"/>
      <c r="BF592" s="112"/>
      <c r="BG592" s="112">
        <f t="shared" si="634"/>
        <v>0</v>
      </c>
      <c r="BH592" s="112"/>
      <c r="BI592" s="112"/>
      <c r="BJ592" s="112">
        <f t="shared" si="635"/>
        <v>0</v>
      </c>
      <c r="BK592" s="112"/>
      <c r="BL592" s="302"/>
      <c r="BM592" s="308"/>
      <c r="BN592" s="310"/>
    </row>
    <row r="593" s="49" customFormat="1" ht="33.95" customHeight="1" outlineLevel="3" spans="2:66">
      <c r="B593" s="112" t="s">
        <v>792</v>
      </c>
      <c r="C593" s="113" t="s">
        <v>2174</v>
      </c>
      <c r="D593" s="49" t="s">
        <v>2175</v>
      </c>
      <c r="E593" s="112"/>
      <c r="F593" s="112" t="s">
        <v>1618</v>
      </c>
      <c r="G593" s="112" t="s">
        <v>936</v>
      </c>
      <c r="H593" s="112">
        <f t="shared" si="621"/>
        <v>0</v>
      </c>
      <c r="I593" s="112" t="s">
        <v>1235</v>
      </c>
      <c r="J593" s="112">
        <v>1</v>
      </c>
      <c r="K593" s="112" t="s">
        <v>1236</v>
      </c>
      <c r="L593" s="295"/>
      <c r="M593" s="112" t="s">
        <v>1370</v>
      </c>
      <c r="N593" s="112">
        <f t="shared" si="622"/>
        <v>0</v>
      </c>
      <c r="O593" s="295"/>
      <c r="P593" s="295"/>
      <c r="Q593" s="295"/>
      <c r="R593" s="295"/>
      <c r="S593" s="295"/>
      <c r="T593" s="295"/>
      <c r="U593" s="295"/>
      <c r="V593" s="295"/>
      <c r="W593" s="295"/>
      <c r="X593" s="295"/>
      <c r="Y593" s="295"/>
      <c r="Z593" s="295"/>
      <c r="AA593" s="112"/>
      <c r="AB593" s="112">
        <f t="shared" si="623"/>
        <v>0</v>
      </c>
      <c r="AC593" s="112">
        <f t="shared" si="624"/>
        <v>0</v>
      </c>
      <c r="AD593" s="112"/>
      <c r="AE593" s="112"/>
      <c r="AF593" s="112">
        <f t="shared" si="625"/>
        <v>0</v>
      </c>
      <c r="AG593" s="112"/>
      <c r="AH593" s="112"/>
      <c r="AI593" s="112">
        <f t="shared" si="626"/>
        <v>0</v>
      </c>
      <c r="AJ593" s="112"/>
      <c r="AK593" s="112"/>
      <c r="AL593" s="112">
        <f t="shared" si="627"/>
        <v>0</v>
      </c>
      <c r="AM593" s="112"/>
      <c r="AN593" s="112"/>
      <c r="AO593" s="112">
        <f t="shared" si="628"/>
        <v>0</v>
      </c>
      <c r="AP593" s="112"/>
      <c r="AQ593" s="112"/>
      <c r="AR593" s="112">
        <f t="shared" si="629"/>
        <v>0</v>
      </c>
      <c r="AS593" s="112"/>
      <c r="AT593" s="112"/>
      <c r="AU593" s="112">
        <f t="shared" si="630"/>
        <v>0</v>
      </c>
      <c r="AV593" s="112"/>
      <c r="AW593" s="112"/>
      <c r="AX593" s="112">
        <f t="shared" si="631"/>
        <v>0</v>
      </c>
      <c r="AY593" s="112"/>
      <c r="AZ593" s="112"/>
      <c r="BA593" s="112">
        <f t="shared" si="632"/>
        <v>0</v>
      </c>
      <c r="BB593" s="112"/>
      <c r="BC593" s="112"/>
      <c r="BD593" s="112">
        <f t="shared" si="633"/>
        <v>0</v>
      </c>
      <c r="BE593" s="112"/>
      <c r="BF593" s="112"/>
      <c r="BG593" s="112">
        <f t="shared" si="634"/>
        <v>0</v>
      </c>
      <c r="BH593" s="112"/>
      <c r="BI593" s="112"/>
      <c r="BJ593" s="112">
        <f t="shared" si="635"/>
        <v>0</v>
      </c>
      <c r="BK593" s="112"/>
      <c r="BL593" s="302"/>
      <c r="BM593" s="308"/>
      <c r="BN593" s="310"/>
    </row>
    <row r="594" s="49" customFormat="1" ht="33.95" customHeight="1" outlineLevel="3" spans="2:66">
      <c r="B594" s="112" t="s">
        <v>792</v>
      </c>
      <c r="C594" s="113" t="s">
        <v>2176</v>
      </c>
      <c r="D594" s="49" t="s">
        <v>2177</v>
      </c>
      <c r="E594" s="112"/>
      <c r="F594" s="112" t="s">
        <v>1618</v>
      </c>
      <c r="G594" s="112" t="s">
        <v>936</v>
      </c>
      <c r="H594" s="112">
        <f t="shared" si="621"/>
        <v>0</v>
      </c>
      <c r="I594" s="112" t="s">
        <v>1235</v>
      </c>
      <c r="J594" s="112">
        <v>1</v>
      </c>
      <c r="K594" s="112" t="s">
        <v>1236</v>
      </c>
      <c r="L594" s="295"/>
      <c r="M594" s="112" t="s">
        <v>1370</v>
      </c>
      <c r="N594" s="112">
        <f t="shared" si="622"/>
        <v>0</v>
      </c>
      <c r="O594" s="295"/>
      <c r="P594" s="295"/>
      <c r="Q594" s="295"/>
      <c r="R594" s="295"/>
      <c r="S594" s="295"/>
      <c r="T594" s="295"/>
      <c r="U594" s="295"/>
      <c r="V594" s="295"/>
      <c r="W594" s="295"/>
      <c r="X594" s="295"/>
      <c r="Y594" s="295"/>
      <c r="Z594" s="295"/>
      <c r="AA594" s="112"/>
      <c r="AB594" s="112">
        <f t="shared" si="623"/>
        <v>0</v>
      </c>
      <c r="AC594" s="112">
        <f t="shared" si="624"/>
        <v>0</v>
      </c>
      <c r="AD594" s="112"/>
      <c r="AE594" s="112"/>
      <c r="AF594" s="112">
        <f t="shared" si="625"/>
        <v>0</v>
      </c>
      <c r="AG594" s="112"/>
      <c r="AH594" s="112"/>
      <c r="AI594" s="112">
        <f t="shared" si="626"/>
        <v>0</v>
      </c>
      <c r="AJ594" s="112"/>
      <c r="AK594" s="112"/>
      <c r="AL594" s="112">
        <f t="shared" si="627"/>
        <v>0</v>
      </c>
      <c r="AM594" s="112"/>
      <c r="AN594" s="112"/>
      <c r="AO594" s="112">
        <f t="shared" si="628"/>
        <v>0</v>
      </c>
      <c r="AP594" s="112"/>
      <c r="AQ594" s="112"/>
      <c r="AR594" s="112">
        <f t="shared" si="629"/>
        <v>0</v>
      </c>
      <c r="AS594" s="112"/>
      <c r="AT594" s="112"/>
      <c r="AU594" s="112">
        <f t="shared" si="630"/>
        <v>0</v>
      </c>
      <c r="AV594" s="112"/>
      <c r="AW594" s="112"/>
      <c r="AX594" s="112">
        <f t="shared" si="631"/>
        <v>0</v>
      </c>
      <c r="AY594" s="112"/>
      <c r="AZ594" s="112"/>
      <c r="BA594" s="112">
        <f t="shared" si="632"/>
        <v>0</v>
      </c>
      <c r="BB594" s="112"/>
      <c r="BC594" s="112"/>
      <c r="BD594" s="112">
        <f t="shared" si="633"/>
        <v>0</v>
      </c>
      <c r="BE594" s="112"/>
      <c r="BF594" s="112"/>
      <c r="BG594" s="112">
        <f t="shared" si="634"/>
        <v>0</v>
      </c>
      <c r="BH594" s="112"/>
      <c r="BI594" s="112"/>
      <c r="BJ594" s="112">
        <f t="shared" si="635"/>
        <v>0</v>
      </c>
      <c r="BK594" s="112"/>
      <c r="BL594" s="302"/>
      <c r="BM594" s="308"/>
      <c r="BN594" s="310"/>
    </row>
    <row r="595" s="49" customFormat="1" ht="33.95" customHeight="1" outlineLevel="3" spans="2:66">
      <c r="B595" s="112" t="s">
        <v>792</v>
      </c>
      <c r="C595" s="113" t="s">
        <v>2178</v>
      </c>
      <c r="D595" s="49" t="s">
        <v>2179</v>
      </c>
      <c r="E595" s="112"/>
      <c r="F595" s="112" t="s">
        <v>1618</v>
      </c>
      <c r="G595" s="112" t="s">
        <v>936</v>
      </c>
      <c r="H595" s="112">
        <f t="shared" si="621"/>
        <v>0</v>
      </c>
      <c r="I595" s="112" t="s">
        <v>1235</v>
      </c>
      <c r="J595" s="112">
        <v>1</v>
      </c>
      <c r="K595" s="112" t="s">
        <v>1236</v>
      </c>
      <c r="L595" s="295"/>
      <c r="M595" s="112" t="s">
        <v>1370</v>
      </c>
      <c r="N595" s="112">
        <f t="shared" si="622"/>
        <v>0</v>
      </c>
      <c r="O595" s="295"/>
      <c r="P595" s="295"/>
      <c r="Q595" s="295"/>
      <c r="R595" s="295"/>
      <c r="S595" s="295"/>
      <c r="T595" s="295"/>
      <c r="U595" s="295"/>
      <c r="V595" s="295"/>
      <c r="W595" s="295"/>
      <c r="X595" s="295"/>
      <c r="Y595" s="295"/>
      <c r="Z595" s="295"/>
      <c r="AA595" s="112"/>
      <c r="AB595" s="112">
        <f t="shared" si="623"/>
        <v>0</v>
      </c>
      <c r="AC595" s="112">
        <f t="shared" si="624"/>
        <v>0</v>
      </c>
      <c r="AD595" s="112"/>
      <c r="AE595" s="112"/>
      <c r="AF595" s="112">
        <f t="shared" si="625"/>
        <v>0</v>
      </c>
      <c r="AG595" s="112"/>
      <c r="AH595" s="112"/>
      <c r="AI595" s="112">
        <f t="shared" si="626"/>
        <v>0</v>
      </c>
      <c r="AJ595" s="112"/>
      <c r="AK595" s="112"/>
      <c r="AL595" s="112">
        <f t="shared" si="627"/>
        <v>0</v>
      </c>
      <c r="AM595" s="112"/>
      <c r="AN595" s="112"/>
      <c r="AO595" s="112">
        <f t="shared" si="628"/>
        <v>0</v>
      </c>
      <c r="AP595" s="112"/>
      <c r="AQ595" s="112"/>
      <c r="AR595" s="112">
        <f t="shared" si="629"/>
        <v>0</v>
      </c>
      <c r="AS595" s="112"/>
      <c r="AT595" s="112"/>
      <c r="AU595" s="112">
        <f t="shared" si="630"/>
        <v>0</v>
      </c>
      <c r="AV595" s="112"/>
      <c r="AW595" s="112"/>
      <c r="AX595" s="112">
        <f t="shared" si="631"/>
        <v>0</v>
      </c>
      <c r="AY595" s="112"/>
      <c r="AZ595" s="112"/>
      <c r="BA595" s="112">
        <f t="shared" si="632"/>
        <v>0</v>
      </c>
      <c r="BB595" s="112"/>
      <c r="BC595" s="112"/>
      <c r="BD595" s="112">
        <f t="shared" si="633"/>
        <v>0</v>
      </c>
      <c r="BE595" s="112"/>
      <c r="BF595" s="112"/>
      <c r="BG595" s="112">
        <f t="shared" si="634"/>
        <v>0</v>
      </c>
      <c r="BH595" s="112"/>
      <c r="BI595" s="112"/>
      <c r="BJ595" s="112">
        <f t="shared" si="635"/>
        <v>0</v>
      </c>
      <c r="BK595" s="112"/>
      <c r="BL595" s="302"/>
      <c r="BM595" s="308"/>
      <c r="BN595" s="310"/>
    </row>
    <row r="596" s="49" customFormat="1" ht="33.95" customHeight="1" outlineLevel="3" spans="2:66">
      <c r="B596" s="112" t="s">
        <v>792</v>
      </c>
      <c r="C596" s="113" t="s">
        <v>2180</v>
      </c>
      <c r="D596" s="49" t="s">
        <v>2181</v>
      </c>
      <c r="E596" s="112"/>
      <c r="F596" s="112" t="s">
        <v>1618</v>
      </c>
      <c r="G596" s="112" t="s">
        <v>936</v>
      </c>
      <c r="H596" s="112">
        <f t="shared" si="621"/>
        <v>0</v>
      </c>
      <c r="I596" s="112" t="s">
        <v>1235</v>
      </c>
      <c r="J596" s="112">
        <v>1</v>
      </c>
      <c r="K596" s="112" t="s">
        <v>1236</v>
      </c>
      <c r="L596" s="295"/>
      <c r="M596" s="112" t="s">
        <v>1370</v>
      </c>
      <c r="N596" s="112">
        <f t="shared" si="622"/>
        <v>0</v>
      </c>
      <c r="O596" s="295"/>
      <c r="P596" s="295"/>
      <c r="Q596" s="295"/>
      <c r="R596" s="295"/>
      <c r="S596" s="295"/>
      <c r="T596" s="295"/>
      <c r="U596" s="295"/>
      <c r="V596" s="295"/>
      <c r="W596" s="295"/>
      <c r="X596" s="295"/>
      <c r="Y596" s="295"/>
      <c r="Z596" s="295"/>
      <c r="AA596" s="112"/>
      <c r="AB596" s="112">
        <f t="shared" si="623"/>
        <v>0</v>
      </c>
      <c r="AC596" s="112">
        <f t="shared" si="624"/>
        <v>0</v>
      </c>
      <c r="AD596" s="112"/>
      <c r="AE596" s="112"/>
      <c r="AF596" s="112">
        <f t="shared" si="625"/>
        <v>0</v>
      </c>
      <c r="AG596" s="112"/>
      <c r="AH596" s="112"/>
      <c r="AI596" s="112">
        <f t="shared" si="626"/>
        <v>0</v>
      </c>
      <c r="AJ596" s="112"/>
      <c r="AK596" s="112"/>
      <c r="AL596" s="112">
        <f t="shared" si="627"/>
        <v>0</v>
      </c>
      <c r="AM596" s="112"/>
      <c r="AN596" s="112"/>
      <c r="AO596" s="112">
        <f t="shared" si="628"/>
        <v>0</v>
      </c>
      <c r="AP596" s="112"/>
      <c r="AQ596" s="112"/>
      <c r="AR596" s="112">
        <f t="shared" si="629"/>
        <v>0</v>
      </c>
      <c r="AS596" s="112"/>
      <c r="AT596" s="112"/>
      <c r="AU596" s="112">
        <f t="shared" si="630"/>
        <v>0</v>
      </c>
      <c r="AV596" s="112"/>
      <c r="AW596" s="112"/>
      <c r="AX596" s="112">
        <f t="shared" si="631"/>
        <v>0</v>
      </c>
      <c r="AY596" s="112"/>
      <c r="AZ596" s="112"/>
      <c r="BA596" s="112">
        <f t="shared" si="632"/>
        <v>0</v>
      </c>
      <c r="BB596" s="112"/>
      <c r="BC596" s="112"/>
      <c r="BD596" s="112">
        <f t="shared" si="633"/>
        <v>0</v>
      </c>
      <c r="BE596" s="112"/>
      <c r="BF596" s="112"/>
      <c r="BG596" s="112">
        <f t="shared" si="634"/>
        <v>0</v>
      </c>
      <c r="BH596" s="112"/>
      <c r="BI596" s="112"/>
      <c r="BJ596" s="112">
        <f t="shared" si="635"/>
        <v>0</v>
      </c>
      <c r="BK596" s="112"/>
      <c r="BL596" s="302"/>
      <c r="BM596" s="308"/>
      <c r="BN596" s="310"/>
    </row>
    <row r="597" s="49" customFormat="1" ht="33.95" customHeight="1" outlineLevel="3" spans="2:66">
      <c r="B597" s="112" t="s">
        <v>792</v>
      </c>
      <c r="C597" s="113" t="s">
        <v>2182</v>
      </c>
      <c r="D597" s="49" t="s">
        <v>2183</v>
      </c>
      <c r="E597" s="112"/>
      <c r="F597" s="112" t="s">
        <v>1618</v>
      </c>
      <c r="G597" s="112" t="s">
        <v>936</v>
      </c>
      <c r="H597" s="112">
        <f t="shared" si="621"/>
        <v>0</v>
      </c>
      <c r="I597" s="112" t="s">
        <v>1235</v>
      </c>
      <c r="J597" s="112">
        <v>1</v>
      </c>
      <c r="K597" s="112" t="s">
        <v>1236</v>
      </c>
      <c r="L597" s="295"/>
      <c r="M597" s="112" t="s">
        <v>1370</v>
      </c>
      <c r="N597" s="112">
        <f t="shared" si="622"/>
        <v>0</v>
      </c>
      <c r="O597" s="295"/>
      <c r="P597" s="295"/>
      <c r="Q597" s="295"/>
      <c r="R597" s="295"/>
      <c r="S597" s="295"/>
      <c r="T597" s="295"/>
      <c r="U597" s="295"/>
      <c r="V597" s="295"/>
      <c r="W597" s="295"/>
      <c r="X597" s="295"/>
      <c r="Y597" s="295"/>
      <c r="Z597" s="295"/>
      <c r="AA597" s="112"/>
      <c r="AB597" s="112">
        <f t="shared" si="623"/>
        <v>0</v>
      </c>
      <c r="AC597" s="112">
        <f t="shared" si="624"/>
        <v>0</v>
      </c>
      <c r="AD597" s="112"/>
      <c r="AE597" s="112"/>
      <c r="AF597" s="112">
        <f t="shared" si="625"/>
        <v>0</v>
      </c>
      <c r="AG597" s="112"/>
      <c r="AH597" s="112"/>
      <c r="AI597" s="112">
        <f t="shared" si="626"/>
        <v>0</v>
      </c>
      <c r="AJ597" s="112"/>
      <c r="AK597" s="112"/>
      <c r="AL597" s="112">
        <f t="shared" si="627"/>
        <v>0</v>
      </c>
      <c r="AM597" s="112"/>
      <c r="AN597" s="112"/>
      <c r="AO597" s="112">
        <f t="shared" si="628"/>
        <v>0</v>
      </c>
      <c r="AP597" s="112"/>
      <c r="AQ597" s="112"/>
      <c r="AR597" s="112">
        <f t="shared" si="629"/>
        <v>0</v>
      </c>
      <c r="AS597" s="112"/>
      <c r="AT597" s="112"/>
      <c r="AU597" s="112">
        <f t="shared" si="630"/>
        <v>0</v>
      </c>
      <c r="AV597" s="112"/>
      <c r="AW597" s="112"/>
      <c r="AX597" s="112">
        <f t="shared" si="631"/>
        <v>0</v>
      </c>
      <c r="AY597" s="112"/>
      <c r="AZ597" s="112"/>
      <c r="BA597" s="112">
        <f t="shared" si="632"/>
        <v>0</v>
      </c>
      <c r="BB597" s="112"/>
      <c r="BC597" s="112"/>
      <c r="BD597" s="112">
        <f t="shared" si="633"/>
        <v>0</v>
      </c>
      <c r="BE597" s="112"/>
      <c r="BF597" s="112"/>
      <c r="BG597" s="112">
        <f t="shared" si="634"/>
        <v>0</v>
      </c>
      <c r="BH597" s="112"/>
      <c r="BI597" s="112"/>
      <c r="BJ597" s="112">
        <f t="shared" si="635"/>
        <v>0</v>
      </c>
      <c r="BK597" s="112"/>
      <c r="BL597" s="302"/>
      <c r="BM597" s="308"/>
      <c r="BN597" s="310"/>
    </row>
    <row r="598" s="49" customFormat="1" ht="33.95" customHeight="1" outlineLevel="3" spans="2:66">
      <c r="B598" s="112" t="s">
        <v>792</v>
      </c>
      <c r="C598" s="113" t="s">
        <v>2184</v>
      </c>
      <c r="D598" s="49" t="s">
        <v>2185</v>
      </c>
      <c r="E598" s="112"/>
      <c r="F598" s="112" t="s">
        <v>1618</v>
      </c>
      <c r="G598" s="112" t="s">
        <v>936</v>
      </c>
      <c r="H598" s="112">
        <f t="shared" si="621"/>
        <v>0</v>
      </c>
      <c r="I598" s="112" t="s">
        <v>1235</v>
      </c>
      <c r="J598" s="112">
        <v>1</v>
      </c>
      <c r="K598" s="112" t="s">
        <v>1236</v>
      </c>
      <c r="L598" s="295"/>
      <c r="M598" s="112" t="s">
        <v>1370</v>
      </c>
      <c r="N598" s="112">
        <f t="shared" si="622"/>
        <v>0</v>
      </c>
      <c r="O598" s="295"/>
      <c r="P598" s="295"/>
      <c r="Q598" s="295"/>
      <c r="R598" s="295"/>
      <c r="S598" s="295"/>
      <c r="T598" s="295"/>
      <c r="U598" s="295"/>
      <c r="V598" s="295"/>
      <c r="W598" s="295"/>
      <c r="X598" s="295"/>
      <c r="Y598" s="295"/>
      <c r="Z598" s="295"/>
      <c r="AA598" s="112"/>
      <c r="AB598" s="112">
        <f t="shared" si="623"/>
        <v>0</v>
      </c>
      <c r="AC598" s="112">
        <f t="shared" si="624"/>
        <v>0</v>
      </c>
      <c r="AD598" s="112"/>
      <c r="AE598" s="112"/>
      <c r="AF598" s="112">
        <f t="shared" si="625"/>
        <v>0</v>
      </c>
      <c r="AG598" s="112"/>
      <c r="AH598" s="112"/>
      <c r="AI598" s="112">
        <f t="shared" si="626"/>
        <v>0</v>
      </c>
      <c r="AJ598" s="112"/>
      <c r="AK598" s="112"/>
      <c r="AL598" s="112">
        <f t="shared" si="627"/>
        <v>0</v>
      </c>
      <c r="AM598" s="112"/>
      <c r="AN598" s="112"/>
      <c r="AO598" s="112">
        <f t="shared" si="628"/>
        <v>0</v>
      </c>
      <c r="AP598" s="112"/>
      <c r="AQ598" s="112"/>
      <c r="AR598" s="112">
        <f t="shared" si="629"/>
        <v>0</v>
      </c>
      <c r="AS598" s="112"/>
      <c r="AT598" s="112"/>
      <c r="AU598" s="112">
        <f t="shared" si="630"/>
        <v>0</v>
      </c>
      <c r="AV598" s="112"/>
      <c r="AW598" s="112"/>
      <c r="AX598" s="112">
        <f t="shared" si="631"/>
        <v>0</v>
      </c>
      <c r="AY598" s="112"/>
      <c r="AZ598" s="112"/>
      <c r="BA598" s="112">
        <f t="shared" si="632"/>
        <v>0</v>
      </c>
      <c r="BB598" s="112"/>
      <c r="BC598" s="112"/>
      <c r="BD598" s="112">
        <f t="shared" si="633"/>
        <v>0</v>
      </c>
      <c r="BE598" s="112"/>
      <c r="BF598" s="112"/>
      <c r="BG598" s="112">
        <f t="shared" si="634"/>
        <v>0</v>
      </c>
      <c r="BH598" s="112"/>
      <c r="BI598" s="112"/>
      <c r="BJ598" s="112">
        <f t="shared" si="635"/>
        <v>0</v>
      </c>
      <c r="BK598" s="112"/>
      <c r="BL598" s="302"/>
      <c r="BM598" s="308"/>
      <c r="BN598" s="310"/>
    </row>
    <row r="599" s="49" customFormat="1" ht="33.95" customHeight="1" outlineLevel="3" spans="2:66">
      <c r="B599" s="112" t="s">
        <v>792</v>
      </c>
      <c r="C599" s="113" t="s">
        <v>2186</v>
      </c>
      <c r="D599" s="49" t="s">
        <v>2187</v>
      </c>
      <c r="E599" s="112"/>
      <c r="F599" s="112" t="s">
        <v>1618</v>
      </c>
      <c r="G599" s="112" t="s">
        <v>936</v>
      </c>
      <c r="H599" s="112">
        <f t="shared" si="621"/>
        <v>0</v>
      </c>
      <c r="I599" s="112" t="s">
        <v>1235</v>
      </c>
      <c r="J599" s="112">
        <v>1</v>
      </c>
      <c r="K599" s="112" t="s">
        <v>1236</v>
      </c>
      <c r="L599" s="295"/>
      <c r="M599" s="112" t="s">
        <v>1370</v>
      </c>
      <c r="N599" s="112">
        <f t="shared" si="622"/>
        <v>0</v>
      </c>
      <c r="O599" s="295"/>
      <c r="P599" s="295"/>
      <c r="Q599" s="295"/>
      <c r="R599" s="295"/>
      <c r="S599" s="295"/>
      <c r="T599" s="295"/>
      <c r="U599" s="295"/>
      <c r="V599" s="295"/>
      <c r="W599" s="295"/>
      <c r="X599" s="295"/>
      <c r="Y599" s="295"/>
      <c r="Z599" s="295"/>
      <c r="AA599" s="112"/>
      <c r="AB599" s="112">
        <f t="shared" si="623"/>
        <v>0</v>
      </c>
      <c r="AC599" s="112">
        <f t="shared" si="624"/>
        <v>0</v>
      </c>
      <c r="AD599" s="112"/>
      <c r="AE599" s="112"/>
      <c r="AF599" s="112">
        <f t="shared" si="625"/>
        <v>0</v>
      </c>
      <c r="AG599" s="112"/>
      <c r="AH599" s="112"/>
      <c r="AI599" s="112">
        <f t="shared" si="626"/>
        <v>0</v>
      </c>
      <c r="AJ599" s="112"/>
      <c r="AK599" s="112"/>
      <c r="AL599" s="112">
        <f t="shared" si="627"/>
        <v>0</v>
      </c>
      <c r="AM599" s="112"/>
      <c r="AN599" s="112"/>
      <c r="AO599" s="112">
        <f t="shared" si="628"/>
        <v>0</v>
      </c>
      <c r="AP599" s="112"/>
      <c r="AQ599" s="112"/>
      <c r="AR599" s="112">
        <f t="shared" si="629"/>
        <v>0</v>
      </c>
      <c r="AS599" s="112"/>
      <c r="AT599" s="112"/>
      <c r="AU599" s="112">
        <f t="shared" si="630"/>
        <v>0</v>
      </c>
      <c r="AV599" s="112"/>
      <c r="AW599" s="112"/>
      <c r="AX599" s="112">
        <f t="shared" si="631"/>
        <v>0</v>
      </c>
      <c r="AY599" s="112"/>
      <c r="AZ599" s="112"/>
      <c r="BA599" s="112">
        <f t="shared" si="632"/>
        <v>0</v>
      </c>
      <c r="BB599" s="112"/>
      <c r="BC599" s="112"/>
      <c r="BD599" s="112">
        <f t="shared" si="633"/>
        <v>0</v>
      </c>
      <c r="BE599" s="112"/>
      <c r="BF599" s="112"/>
      <c r="BG599" s="112">
        <f t="shared" si="634"/>
        <v>0</v>
      </c>
      <c r="BH599" s="112"/>
      <c r="BI599" s="112"/>
      <c r="BJ599" s="112">
        <f t="shared" si="635"/>
        <v>0</v>
      </c>
      <c r="BK599" s="112"/>
      <c r="BL599" s="302"/>
      <c r="BM599" s="308"/>
      <c r="BN599" s="310"/>
    </row>
    <row r="600" s="49" customFormat="1" ht="33.95" customHeight="1" outlineLevel="3" spans="2:66">
      <c r="B600" s="112" t="s">
        <v>792</v>
      </c>
      <c r="C600" s="113" t="s">
        <v>2188</v>
      </c>
      <c r="D600" s="49" t="s">
        <v>2189</v>
      </c>
      <c r="E600" s="112"/>
      <c r="F600" s="112" t="s">
        <v>1618</v>
      </c>
      <c r="G600" s="112" t="s">
        <v>936</v>
      </c>
      <c r="H600" s="112">
        <f t="shared" si="621"/>
        <v>0</v>
      </c>
      <c r="I600" s="112" t="s">
        <v>1235</v>
      </c>
      <c r="J600" s="112">
        <v>1</v>
      </c>
      <c r="K600" s="112" t="s">
        <v>1236</v>
      </c>
      <c r="L600" s="295"/>
      <c r="M600" s="112" t="s">
        <v>1370</v>
      </c>
      <c r="N600" s="112">
        <f t="shared" si="622"/>
        <v>0</v>
      </c>
      <c r="O600" s="313"/>
      <c r="P600" s="313"/>
      <c r="Q600" s="313"/>
      <c r="R600" s="313"/>
      <c r="S600" s="313"/>
      <c r="T600" s="313"/>
      <c r="U600" s="313"/>
      <c r="V600" s="313"/>
      <c r="W600" s="313"/>
      <c r="X600" s="313"/>
      <c r="Y600" s="313"/>
      <c r="Z600" s="313"/>
      <c r="AA600" s="112"/>
      <c r="AB600" s="112">
        <f t="shared" si="623"/>
        <v>0</v>
      </c>
      <c r="AC600" s="112">
        <f t="shared" si="624"/>
        <v>0</v>
      </c>
      <c r="AD600" s="112"/>
      <c r="AE600" s="112"/>
      <c r="AF600" s="112">
        <f t="shared" si="625"/>
        <v>0</v>
      </c>
      <c r="AG600" s="112"/>
      <c r="AH600" s="112"/>
      <c r="AI600" s="112">
        <f t="shared" si="626"/>
        <v>0</v>
      </c>
      <c r="AJ600" s="112"/>
      <c r="AK600" s="112"/>
      <c r="AL600" s="112">
        <f t="shared" si="627"/>
        <v>0</v>
      </c>
      <c r="AM600" s="112"/>
      <c r="AN600" s="112"/>
      <c r="AO600" s="112">
        <f t="shared" si="628"/>
        <v>0</v>
      </c>
      <c r="AP600" s="112"/>
      <c r="AQ600" s="112"/>
      <c r="AR600" s="112">
        <f t="shared" si="629"/>
        <v>0</v>
      </c>
      <c r="AS600" s="112"/>
      <c r="AT600" s="112"/>
      <c r="AU600" s="112">
        <f t="shared" si="630"/>
        <v>0</v>
      </c>
      <c r="AV600" s="112"/>
      <c r="AW600" s="112"/>
      <c r="AX600" s="112">
        <f t="shared" si="631"/>
        <v>0</v>
      </c>
      <c r="AY600" s="112"/>
      <c r="AZ600" s="112"/>
      <c r="BA600" s="112">
        <f t="shared" si="632"/>
        <v>0</v>
      </c>
      <c r="BB600" s="112"/>
      <c r="BC600" s="112"/>
      <c r="BD600" s="112">
        <f t="shared" si="633"/>
        <v>0</v>
      </c>
      <c r="BE600" s="112"/>
      <c r="BF600" s="112"/>
      <c r="BG600" s="112">
        <f t="shared" si="634"/>
        <v>0</v>
      </c>
      <c r="BH600" s="112"/>
      <c r="BI600" s="112"/>
      <c r="BJ600" s="112">
        <f t="shared" si="635"/>
        <v>0</v>
      </c>
      <c r="BK600" s="112"/>
      <c r="BL600" s="302"/>
      <c r="BM600" s="308"/>
      <c r="BN600" s="310"/>
    </row>
    <row r="601" s="22" customFormat="1" ht="33.95" customHeight="1" outlineLevel="2" spans="2:66">
      <c r="B601" s="109" t="s">
        <v>787</v>
      </c>
      <c r="C601" s="110" t="s">
        <v>2190</v>
      </c>
      <c r="D601" s="22" t="s">
        <v>2191</v>
      </c>
      <c r="E601" s="109"/>
      <c r="F601" s="109"/>
      <c r="G601" s="109"/>
      <c r="H601" s="109">
        <f>SUM(H602:H604)</f>
        <v>0</v>
      </c>
      <c r="I601" s="109"/>
      <c r="J601" s="109"/>
      <c r="K601" s="109"/>
      <c r="L601" s="109"/>
      <c r="M601" s="109"/>
      <c r="N601" s="301"/>
      <c r="O601" s="284"/>
      <c r="P601" s="284"/>
      <c r="Q601" s="284"/>
      <c r="R601" s="284"/>
      <c r="S601" s="284"/>
      <c r="T601" s="284"/>
      <c r="U601" s="284"/>
      <c r="V601" s="284"/>
      <c r="W601" s="284"/>
      <c r="X601" s="284"/>
      <c r="Y601" s="284"/>
      <c r="Z601" s="284"/>
      <c r="AA601" s="284"/>
      <c r="AB601" s="109">
        <f>SUM(AB602:AB604)</f>
        <v>0</v>
      </c>
      <c r="AC601" s="109">
        <f>SUM(AC602:AC604)</f>
        <v>0</v>
      </c>
      <c r="AD601" s="109"/>
      <c r="AE601" s="109"/>
      <c r="AF601" s="109">
        <f>SUM(AF602:AF604)</f>
        <v>0</v>
      </c>
      <c r="AG601" s="109"/>
      <c r="AH601" s="109"/>
      <c r="AI601" s="109">
        <f>SUM(AI602:AI604)</f>
        <v>0</v>
      </c>
      <c r="AJ601" s="109"/>
      <c r="AK601" s="109"/>
      <c r="AL601" s="109">
        <f>SUM(AL602:AL604)</f>
        <v>0</v>
      </c>
      <c r="AM601" s="109"/>
      <c r="AN601" s="109"/>
      <c r="AO601" s="109">
        <f>SUM(AO602:AO604)</f>
        <v>0</v>
      </c>
      <c r="AP601" s="109"/>
      <c r="AQ601" s="109"/>
      <c r="AR601" s="109">
        <f>SUM(AR602:AR604)</f>
        <v>0</v>
      </c>
      <c r="AS601" s="109"/>
      <c r="AT601" s="109"/>
      <c r="AU601" s="109">
        <f>SUM(AU602:AU604)</f>
        <v>0</v>
      </c>
      <c r="AV601" s="109"/>
      <c r="AW601" s="109"/>
      <c r="AX601" s="109">
        <f>SUM(AX602:AX604)</f>
        <v>0</v>
      </c>
      <c r="AY601" s="109"/>
      <c r="AZ601" s="109"/>
      <c r="BA601" s="109">
        <f>SUM(BA602:BA604)</f>
        <v>0</v>
      </c>
      <c r="BB601" s="109"/>
      <c r="BC601" s="109"/>
      <c r="BD601" s="109">
        <f>SUM(BD602:BD604)</f>
        <v>0</v>
      </c>
      <c r="BE601" s="109"/>
      <c r="BF601" s="109"/>
      <c r="BG601" s="109">
        <f>SUM(BG602:BG604)</f>
        <v>0</v>
      </c>
      <c r="BH601" s="109"/>
      <c r="BI601" s="109"/>
      <c r="BJ601" s="109">
        <f>SUM(BJ602:BJ604)</f>
        <v>0</v>
      </c>
      <c r="BK601" s="109"/>
      <c r="BL601" s="301"/>
      <c r="BM601" s="308"/>
      <c r="BN601" s="309"/>
    </row>
    <row r="602" s="49" customFormat="1" ht="33.95" customHeight="1" outlineLevel="3" spans="2:66">
      <c r="B602" s="112" t="s">
        <v>792</v>
      </c>
      <c r="C602" s="113" t="s">
        <v>2192</v>
      </c>
      <c r="D602" s="49" t="s">
        <v>2193</v>
      </c>
      <c r="E602" s="112"/>
      <c r="F602" s="112" t="s">
        <v>1618</v>
      </c>
      <c r="G602" s="112" t="s">
        <v>936</v>
      </c>
      <c r="H602" s="112">
        <f>J602*L602</f>
        <v>0</v>
      </c>
      <c r="I602" s="112" t="s">
        <v>1235</v>
      </c>
      <c r="J602" s="112">
        <v>1</v>
      </c>
      <c r="K602" s="112" t="s">
        <v>1236</v>
      </c>
      <c r="L602" s="295"/>
      <c r="M602" s="112" t="s">
        <v>1370</v>
      </c>
      <c r="N602" s="112">
        <f>COUNTA(O602:Z602)</f>
        <v>0</v>
      </c>
      <c r="O602" s="314"/>
      <c r="P602" s="314"/>
      <c r="Q602" s="314"/>
      <c r="R602" s="314"/>
      <c r="S602" s="314"/>
      <c r="T602" s="314"/>
      <c r="U602" s="314"/>
      <c r="V602" s="314"/>
      <c r="W602" s="314"/>
      <c r="X602" s="314"/>
      <c r="Y602" s="314"/>
      <c r="Z602" s="314"/>
      <c r="AA602" s="112"/>
      <c r="AB602" s="112">
        <f>SUM(AC602,AF602,AI602,AL602,AO602,AR602,AU602,AX602,BA602,BD602,BG602,BJ602)</f>
        <v>0</v>
      </c>
      <c r="AC602" s="112">
        <f>IF(O602="√",$J602*$L602/$N602,0)</f>
        <v>0</v>
      </c>
      <c r="AD602" s="112"/>
      <c r="AE602" s="112"/>
      <c r="AF602" s="112">
        <f>IF(P602="√",$J602*$L602/$N602,0)</f>
        <v>0</v>
      </c>
      <c r="AG602" s="112"/>
      <c r="AH602" s="112"/>
      <c r="AI602" s="112">
        <f>IF(Q602="√",$J602*$L602/$N602,0)</f>
        <v>0</v>
      </c>
      <c r="AJ602" s="112"/>
      <c r="AK602" s="112"/>
      <c r="AL602" s="112">
        <f>IF(R602="√",$J602*$L602/$N602,0)</f>
        <v>0</v>
      </c>
      <c r="AM602" s="112"/>
      <c r="AN602" s="112"/>
      <c r="AO602" s="112">
        <f>IF(S602="√",$J602*$L602/$N602,0)</f>
        <v>0</v>
      </c>
      <c r="AP602" s="112"/>
      <c r="AQ602" s="112"/>
      <c r="AR602" s="112">
        <f>IF(T602="√",$J602*$L602/$N602,0)</f>
        <v>0</v>
      </c>
      <c r="AS602" s="112"/>
      <c r="AT602" s="112"/>
      <c r="AU602" s="112">
        <f>IF(U602="√",$J602*$L602/$N602,0)</f>
        <v>0</v>
      </c>
      <c r="AV602" s="112"/>
      <c r="AW602" s="112"/>
      <c r="AX602" s="112">
        <f>IF(V602="√",$J602*$L602/$N602,0)</f>
        <v>0</v>
      </c>
      <c r="AY602" s="112"/>
      <c r="AZ602" s="112"/>
      <c r="BA602" s="112">
        <f>IF(W602="√",$J602*$L602/$N602,0)</f>
        <v>0</v>
      </c>
      <c r="BB602" s="112"/>
      <c r="BC602" s="112"/>
      <c r="BD602" s="112">
        <f>IF(X602="√",$J602*$L602/$N602,0)</f>
        <v>0</v>
      </c>
      <c r="BE602" s="112"/>
      <c r="BF602" s="112"/>
      <c r="BG602" s="112">
        <f>IF(Y602="√",$J602*$L602/$N602,0)</f>
        <v>0</v>
      </c>
      <c r="BH602" s="112"/>
      <c r="BI602" s="112"/>
      <c r="BJ602" s="112">
        <f>IF(Z602="√",$J602*$L602/$N602,0)</f>
        <v>0</v>
      </c>
      <c r="BK602" s="112"/>
      <c r="BL602" s="302"/>
      <c r="BM602" s="308"/>
      <c r="BN602" s="310"/>
    </row>
    <row r="603" s="49" customFormat="1" ht="33.95" customHeight="1" outlineLevel="3" spans="2:66">
      <c r="B603" s="112" t="s">
        <v>792</v>
      </c>
      <c r="C603" s="113" t="s">
        <v>2194</v>
      </c>
      <c r="D603" s="49" t="s">
        <v>2195</v>
      </c>
      <c r="E603" s="112"/>
      <c r="F603" s="112" t="s">
        <v>1618</v>
      </c>
      <c r="G603" s="112" t="s">
        <v>936</v>
      </c>
      <c r="H603" s="112">
        <f>J603*L603</f>
        <v>0</v>
      </c>
      <c r="I603" s="112" t="s">
        <v>1235</v>
      </c>
      <c r="J603" s="112">
        <v>1</v>
      </c>
      <c r="K603" s="112" t="s">
        <v>1236</v>
      </c>
      <c r="L603" s="295"/>
      <c r="M603" s="112" t="s">
        <v>1370</v>
      </c>
      <c r="N603" s="112">
        <f>COUNTA(O603:Z603)</f>
        <v>0</v>
      </c>
      <c r="O603" s="295"/>
      <c r="P603" s="295"/>
      <c r="Q603" s="295"/>
      <c r="R603" s="295"/>
      <c r="S603" s="295"/>
      <c r="T603" s="295"/>
      <c r="U603" s="295"/>
      <c r="V603" s="295"/>
      <c r="W603" s="295"/>
      <c r="X603" s="295"/>
      <c r="Y603" s="295"/>
      <c r="Z603" s="295"/>
      <c r="AA603" s="112"/>
      <c r="AB603" s="112">
        <f>SUM(AC603,AF603,AI603,AL603,AO603,AR603,AU603,AX603,BA603,BD603,BG603,BJ603)</f>
        <v>0</v>
      </c>
      <c r="AC603" s="112">
        <f>IF(O603="√",$J603*$L603/$N603,0)</f>
        <v>0</v>
      </c>
      <c r="AD603" s="112"/>
      <c r="AE603" s="112"/>
      <c r="AF603" s="112">
        <f>IF(P603="√",$J603*$L603/$N603,0)</f>
        <v>0</v>
      </c>
      <c r="AG603" s="112"/>
      <c r="AH603" s="112"/>
      <c r="AI603" s="112">
        <f>IF(Q603="√",$J603*$L603/$N603,0)</f>
        <v>0</v>
      </c>
      <c r="AJ603" s="112"/>
      <c r="AK603" s="112"/>
      <c r="AL603" s="112">
        <f>IF(R603="√",$J603*$L603/$N603,0)</f>
        <v>0</v>
      </c>
      <c r="AM603" s="112"/>
      <c r="AN603" s="112"/>
      <c r="AO603" s="112">
        <f>IF(S603="√",$J603*$L603/$N603,0)</f>
        <v>0</v>
      </c>
      <c r="AP603" s="112"/>
      <c r="AQ603" s="112"/>
      <c r="AR603" s="112">
        <f>IF(T603="√",$J603*$L603/$N603,0)</f>
        <v>0</v>
      </c>
      <c r="AS603" s="112"/>
      <c r="AT603" s="112"/>
      <c r="AU603" s="112">
        <f>IF(U603="√",$J603*$L603/$N603,0)</f>
        <v>0</v>
      </c>
      <c r="AV603" s="112"/>
      <c r="AW603" s="112"/>
      <c r="AX603" s="112">
        <f>IF(V603="√",$J603*$L603/$N603,0)</f>
        <v>0</v>
      </c>
      <c r="AY603" s="112"/>
      <c r="AZ603" s="112"/>
      <c r="BA603" s="112">
        <f>IF(W603="√",$J603*$L603/$N603,0)</f>
        <v>0</v>
      </c>
      <c r="BB603" s="112"/>
      <c r="BC603" s="112"/>
      <c r="BD603" s="112">
        <f>IF(X603="√",$J603*$L603/$N603,0)</f>
        <v>0</v>
      </c>
      <c r="BE603" s="112"/>
      <c r="BF603" s="112"/>
      <c r="BG603" s="112">
        <f>IF(Y603="√",$J603*$L603/$N603,0)</f>
        <v>0</v>
      </c>
      <c r="BH603" s="112"/>
      <c r="BI603" s="112"/>
      <c r="BJ603" s="112">
        <f>IF(Z603="√",$J603*$L603/$N603,0)</f>
        <v>0</v>
      </c>
      <c r="BK603" s="112"/>
      <c r="BL603" s="302"/>
      <c r="BM603" s="308"/>
      <c r="BN603" s="310"/>
    </row>
    <row r="604" s="49" customFormat="1" ht="33.95" customHeight="1" outlineLevel="3" spans="2:66">
      <c r="B604" s="112" t="s">
        <v>792</v>
      </c>
      <c r="C604" s="113" t="s">
        <v>2196</v>
      </c>
      <c r="D604" s="49" t="s">
        <v>2197</v>
      </c>
      <c r="E604" s="112"/>
      <c r="F604" s="112" t="s">
        <v>1618</v>
      </c>
      <c r="G604" s="112" t="s">
        <v>936</v>
      </c>
      <c r="H604" s="112">
        <f>J604*L604</f>
        <v>0</v>
      </c>
      <c r="I604" s="112" t="s">
        <v>1235</v>
      </c>
      <c r="J604" s="112">
        <v>1</v>
      </c>
      <c r="K604" s="112" t="s">
        <v>1236</v>
      </c>
      <c r="L604" s="295"/>
      <c r="M604" s="112" t="s">
        <v>1370</v>
      </c>
      <c r="N604" s="112">
        <f>COUNTA(O604:Z604)</f>
        <v>0</v>
      </c>
      <c r="O604" s="313"/>
      <c r="P604" s="313"/>
      <c r="Q604" s="313"/>
      <c r="R604" s="313"/>
      <c r="S604" s="313"/>
      <c r="T604" s="313"/>
      <c r="U604" s="313"/>
      <c r="V604" s="313"/>
      <c r="W604" s="313"/>
      <c r="X604" s="313"/>
      <c r="Y604" s="313"/>
      <c r="Z604" s="313"/>
      <c r="AA604" s="112"/>
      <c r="AB604" s="112">
        <f>SUM(AC604,AF604,AI604,AL604,AO604,AR604,AU604,AX604,BA604,BD604,BG604,BJ604)</f>
        <v>0</v>
      </c>
      <c r="AC604" s="112">
        <f>IF(O604="√",$J604*$L604/$N604,0)</f>
        <v>0</v>
      </c>
      <c r="AD604" s="112"/>
      <c r="AE604" s="112"/>
      <c r="AF604" s="112">
        <f>IF(P604="√",$J604*$L604/$N604,0)</f>
        <v>0</v>
      </c>
      <c r="AG604" s="112"/>
      <c r="AH604" s="112"/>
      <c r="AI604" s="112">
        <f>IF(Q604="√",$J604*$L604/$N604,0)</f>
        <v>0</v>
      </c>
      <c r="AJ604" s="112"/>
      <c r="AK604" s="112"/>
      <c r="AL604" s="112">
        <f>IF(R604="√",$J604*$L604/$N604,0)</f>
        <v>0</v>
      </c>
      <c r="AM604" s="112"/>
      <c r="AN604" s="112"/>
      <c r="AO604" s="112">
        <f>IF(S604="√",$J604*$L604/$N604,0)</f>
        <v>0</v>
      </c>
      <c r="AP604" s="112"/>
      <c r="AQ604" s="112"/>
      <c r="AR604" s="112">
        <f>IF(T604="√",$J604*$L604/$N604,0)</f>
        <v>0</v>
      </c>
      <c r="AS604" s="112"/>
      <c r="AT604" s="112"/>
      <c r="AU604" s="112">
        <f>IF(U604="√",$J604*$L604/$N604,0)</f>
        <v>0</v>
      </c>
      <c r="AV604" s="112"/>
      <c r="AW604" s="112"/>
      <c r="AX604" s="112">
        <f>IF(V604="√",$J604*$L604/$N604,0)</f>
        <v>0</v>
      </c>
      <c r="AY604" s="112"/>
      <c r="AZ604" s="112"/>
      <c r="BA604" s="112">
        <f>IF(W604="√",$J604*$L604/$N604,0)</f>
        <v>0</v>
      </c>
      <c r="BB604" s="112"/>
      <c r="BC604" s="112"/>
      <c r="BD604" s="112">
        <f>IF(X604="√",$J604*$L604/$N604,0)</f>
        <v>0</v>
      </c>
      <c r="BE604" s="112"/>
      <c r="BF604" s="112"/>
      <c r="BG604" s="112">
        <f>IF(Y604="√",$J604*$L604/$N604,0)</f>
        <v>0</v>
      </c>
      <c r="BH604" s="112"/>
      <c r="BI604" s="112"/>
      <c r="BJ604" s="112">
        <f>IF(Z604="√",$J604*$L604/$N604,0)</f>
        <v>0</v>
      </c>
      <c r="BK604" s="112"/>
      <c r="BL604" s="302"/>
      <c r="BM604" s="308"/>
      <c r="BN604" s="310"/>
    </row>
    <row r="605" s="22" customFormat="1" ht="33.95" customHeight="1" outlineLevel="2" spans="2:66">
      <c r="B605" s="109" t="s">
        <v>787</v>
      </c>
      <c r="C605" s="110" t="s">
        <v>2198</v>
      </c>
      <c r="D605" s="22" t="s">
        <v>2199</v>
      </c>
      <c r="E605" s="109"/>
      <c r="F605" s="109"/>
      <c r="G605" s="109"/>
      <c r="H605" s="109">
        <f>SUM(H606:H613)</f>
        <v>0</v>
      </c>
      <c r="I605" s="109"/>
      <c r="J605" s="109"/>
      <c r="K605" s="109"/>
      <c r="L605" s="109"/>
      <c r="M605" s="109"/>
      <c r="N605" s="301"/>
      <c r="O605" s="284"/>
      <c r="P605" s="284"/>
      <c r="Q605" s="284"/>
      <c r="R605" s="284"/>
      <c r="S605" s="284"/>
      <c r="T605" s="284"/>
      <c r="U605" s="284"/>
      <c r="V605" s="284"/>
      <c r="W605" s="284"/>
      <c r="X605" s="284"/>
      <c r="Y605" s="284"/>
      <c r="Z605" s="284"/>
      <c r="AA605" s="284"/>
      <c r="AB605" s="109">
        <f>SUM(AB606:AB613)</f>
        <v>0</v>
      </c>
      <c r="AC605" s="109">
        <f>SUM(AC606:AC613)</f>
        <v>0</v>
      </c>
      <c r="AD605" s="109"/>
      <c r="AE605" s="109"/>
      <c r="AF605" s="109">
        <f>SUM(AF606:AF613)</f>
        <v>0</v>
      </c>
      <c r="AG605" s="109"/>
      <c r="AH605" s="109"/>
      <c r="AI605" s="109">
        <f>SUM(AI606:AI613)</f>
        <v>0</v>
      </c>
      <c r="AJ605" s="109"/>
      <c r="AK605" s="109"/>
      <c r="AL605" s="109">
        <f>SUM(AL606:AL613)</f>
        <v>0</v>
      </c>
      <c r="AM605" s="109"/>
      <c r="AN605" s="109"/>
      <c r="AO605" s="109">
        <f>SUM(AO606:AO613)</f>
        <v>0</v>
      </c>
      <c r="AP605" s="109"/>
      <c r="AQ605" s="109"/>
      <c r="AR605" s="109">
        <f>SUM(AR606:AR613)</f>
        <v>0</v>
      </c>
      <c r="AS605" s="109"/>
      <c r="AT605" s="109"/>
      <c r="AU605" s="109">
        <f>SUM(AU606:AU613)</f>
        <v>0</v>
      </c>
      <c r="AV605" s="109"/>
      <c r="AW605" s="109"/>
      <c r="AX605" s="109">
        <f>SUM(AX606:AX613)</f>
        <v>0</v>
      </c>
      <c r="AY605" s="109"/>
      <c r="AZ605" s="109"/>
      <c r="BA605" s="109">
        <f>SUM(BA606:BA613)</f>
        <v>0</v>
      </c>
      <c r="BB605" s="109"/>
      <c r="BC605" s="109"/>
      <c r="BD605" s="109">
        <f>SUM(BD606:BD613)</f>
        <v>0</v>
      </c>
      <c r="BE605" s="109"/>
      <c r="BF605" s="109"/>
      <c r="BG605" s="109">
        <f>SUM(BG606:BG613)</f>
        <v>0</v>
      </c>
      <c r="BH605" s="109"/>
      <c r="BI605" s="109"/>
      <c r="BJ605" s="109">
        <f>SUM(BJ606:BJ613)</f>
        <v>0</v>
      </c>
      <c r="BK605" s="109"/>
      <c r="BL605" s="301"/>
      <c r="BM605" s="308"/>
      <c r="BN605" s="309"/>
    </row>
    <row r="606" s="49" customFormat="1" ht="33.95" customHeight="1" outlineLevel="3" spans="2:66">
      <c r="B606" s="112" t="s">
        <v>792</v>
      </c>
      <c r="C606" s="113" t="s">
        <v>2200</v>
      </c>
      <c r="D606" s="49" t="s">
        <v>2201</v>
      </c>
      <c r="E606" s="112"/>
      <c r="F606" s="112" t="s">
        <v>1618</v>
      </c>
      <c r="G606" s="112" t="s">
        <v>936</v>
      </c>
      <c r="H606" s="112">
        <f t="shared" ref="H606:H613" si="636">J606*L606</f>
        <v>0</v>
      </c>
      <c r="I606" s="112" t="s">
        <v>1235</v>
      </c>
      <c r="J606" s="112">
        <v>1</v>
      </c>
      <c r="K606" s="112" t="s">
        <v>1236</v>
      </c>
      <c r="L606" s="295"/>
      <c r="M606" s="112" t="s">
        <v>1370</v>
      </c>
      <c r="N606" s="112">
        <f t="shared" ref="N606:N613" si="637">COUNTA(O606:Z606)</f>
        <v>0</v>
      </c>
      <c r="O606" s="314"/>
      <c r="P606" s="314"/>
      <c r="Q606" s="314"/>
      <c r="R606" s="314"/>
      <c r="S606" s="314"/>
      <c r="T606" s="314"/>
      <c r="U606" s="314"/>
      <c r="V606" s="314"/>
      <c r="W606" s="314"/>
      <c r="X606" s="314"/>
      <c r="Y606" s="314"/>
      <c r="Z606" s="314"/>
      <c r="AA606" s="112"/>
      <c r="AB606" s="112">
        <f t="shared" ref="AB606:AB613" si="638">SUM(AC606,AF606,AI606,AL606,AO606,AR606,AU606,AX606,BA606,BD606,BG606,BJ606)</f>
        <v>0</v>
      </c>
      <c r="AC606" s="112">
        <f t="shared" ref="AC606:AC613" si="639">IF(O606="√",$J606*$L606/$N606,0)</f>
        <v>0</v>
      </c>
      <c r="AD606" s="112"/>
      <c r="AE606" s="112"/>
      <c r="AF606" s="112">
        <f t="shared" ref="AF606:AF613" si="640">IF(P606="√",$J606*$L606/$N606,0)</f>
        <v>0</v>
      </c>
      <c r="AG606" s="112"/>
      <c r="AH606" s="112"/>
      <c r="AI606" s="112">
        <f t="shared" ref="AI606:AI613" si="641">IF(Q606="√",$J606*$L606/$N606,0)</f>
        <v>0</v>
      </c>
      <c r="AJ606" s="112"/>
      <c r="AK606" s="112"/>
      <c r="AL606" s="112">
        <f t="shared" ref="AL606:AL613" si="642">IF(R606="√",$J606*$L606/$N606,0)</f>
        <v>0</v>
      </c>
      <c r="AM606" s="112"/>
      <c r="AN606" s="112"/>
      <c r="AO606" s="112">
        <f t="shared" ref="AO606:AO613" si="643">IF(S606="√",$J606*$L606/$N606,0)</f>
        <v>0</v>
      </c>
      <c r="AP606" s="112"/>
      <c r="AQ606" s="112"/>
      <c r="AR606" s="112">
        <f t="shared" ref="AR606:AR613" si="644">IF(T606="√",$J606*$L606/$N606,0)</f>
        <v>0</v>
      </c>
      <c r="AS606" s="112"/>
      <c r="AT606" s="112"/>
      <c r="AU606" s="112">
        <f t="shared" ref="AU606:AU613" si="645">IF(U606="√",$J606*$L606/$N606,0)</f>
        <v>0</v>
      </c>
      <c r="AV606" s="112"/>
      <c r="AW606" s="112"/>
      <c r="AX606" s="112">
        <f t="shared" ref="AX606:AX613" si="646">IF(V606="√",$J606*$L606/$N606,0)</f>
        <v>0</v>
      </c>
      <c r="AY606" s="112"/>
      <c r="AZ606" s="112"/>
      <c r="BA606" s="112">
        <f t="shared" ref="BA606:BA613" si="647">IF(W606="√",$J606*$L606/$N606,0)</f>
        <v>0</v>
      </c>
      <c r="BB606" s="112"/>
      <c r="BC606" s="112"/>
      <c r="BD606" s="112">
        <f t="shared" ref="BD606:BD613" si="648">IF(X606="√",$J606*$L606/$N606,0)</f>
        <v>0</v>
      </c>
      <c r="BE606" s="112"/>
      <c r="BF606" s="112"/>
      <c r="BG606" s="112">
        <f t="shared" ref="BG606:BG613" si="649">IF(Y606="√",$J606*$L606/$N606,0)</f>
        <v>0</v>
      </c>
      <c r="BH606" s="112"/>
      <c r="BI606" s="112"/>
      <c r="BJ606" s="112">
        <f t="shared" ref="BJ606:BJ613" si="650">IF(Z606="√",$J606*$L606/$N606,0)</f>
        <v>0</v>
      </c>
      <c r="BK606" s="112"/>
      <c r="BL606" s="302"/>
      <c r="BM606" s="308"/>
      <c r="BN606" s="310"/>
    </row>
    <row r="607" s="49" customFormat="1" ht="33.95" customHeight="1" outlineLevel="3" spans="2:66">
      <c r="B607" s="112" t="s">
        <v>792</v>
      </c>
      <c r="C607" s="113" t="s">
        <v>2202</v>
      </c>
      <c r="D607" s="49" t="s">
        <v>2203</v>
      </c>
      <c r="E607" s="112"/>
      <c r="F607" s="112" t="s">
        <v>1618</v>
      </c>
      <c r="G607" s="112" t="s">
        <v>936</v>
      </c>
      <c r="H607" s="112">
        <f t="shared" si="636"/>
        <v>0</v>
      </c>
      <c r="I607" s="112" t="s">
        <v>1235</v>
      </c>
      <c r="J607" s="112">
        <v>1</v>
      </c>
      <c r="K607" s="112" t="s">
        <v>1236</v>
      </c>
      <c r="L607" s="295"/>
      <c r="M607" s="112" t="s">
        <v>1370</v>
      </c>
      <c r="N607" s="112">
        <f t="shared" si="637"/>
        <v>0</v>
      </c>
      <c r="O607" s="295"/>
      <c r="P607" s="295"/>
      <c r="Q607" s="295"/>
      <c r="R607" s="295"/>
      <c r="S607" s="295"/>
      <c r="T607" s="295"/>
      <c r="U607" s="295"/>
      <c r="V607" s="295"/>
      <c r="W607" s="295"/>
      <c r="X607" s="295"/>
      <c r="Y607" s="295"/>
      <c r="Z607" s="295"/>
      <c r="AA607" s="112"/>
      <c r="AB607" s="112">
        <f t="shared" si="638"/>
        <v>0</v>
      </c>
      <c r="AC607" s="112">
        <f t="shared" si="639"/>
        <v>0</v>
      </c>
      <c r="AD607" s="112"/>
      <c r="AE607" s="112"/>
      <c r="AF607" s="112">
        <f t="shared" si="640"/>
        <v>0</v>
      </c>
      <c r="AG607" s="112"/>
      <c r="AH607" s="112"/>
      <c r="AI607" s="112">
        <f t="shared" si="641"/>
        <v>0</v>
      </c>
      <c r="AJ607" s="112"/>
      <c r="AK607" s="112"/>
      <c r="AL607" s="112">
        <f t="shared" si="642"/>
        <v>0</v>
      </c>
      <c r="AM607" s="112"/>
      <c r="AN607" s="112"/>
      <c r="AO607" s="112">
        <f t="shared" si="643"/>
        <v>0</v>
      </c>
      <c r="AP607" s="112"/>
      <c r="AQ607" s="112"/>
      <c r="AR607" s="112">
        <f t="shared" si="644"/>
        <v>0</v>
      </c>
      <c r="AS607" s="112"/>
      <c r="AT607" s="112"/>
      <c r="AU607" s="112">
        <f t="shared" si="645"/>
        <v>0</v>
      </c>
      <c r="AV607" s="112"/>
      <c r="AW607" s="112"/>
      <c r="AX607" s="112">
        <f t="shared" si="646"/>
        <v>0</v>
      </c>
      <c r="AY607" s="112"/>
      <c r="AZ607" s="112"/>
      <c r="BA607" s="112">
        <f t="shared" si="647"/>
        <v>0</v>
      </c>
      <c r="BB607" s="112"/>
      <c r="BC607" s="112"/>
      <c r="BD607" s="112">
        <f t="shared" si="648"/>
        <v>0</v>
      </c>
      <c r="BE607" s="112"/>
      <c r="BF607" s="112"/>
      <c r="BG607" s="112">
        <f t="shared" si="649"/>
        <v>0</v>
      </c>
      <c r="BH607" s="112"/>
      <c r="BI607" s="112"/>
      <c r="BJ607" s="112">
        <f t="shared" si="650"/>
        <v>0</v>
      </c>
      <c r="BK607" s="112"/>
      <c r="BL607" s="302"/>
      <c r="BM607" s="308"/>
      <c r="BN607" s="310"/>
    </row>
    <row r="608" s="49" customFormat="1" ht="33.95" customHeight="1" outlineLevel="3" spans="2:66">
      <c r="B608" s="112" t="s">
        <v>792</v>
      </c>
      <c r="C608" s="113" t="s">
        <v>2204</v>
      </c>
      <c r="D608" s="49" t="s">
        <v>2205</v>
      </c>
      <c r="E608" s="112"/>
      <c r="F608" s="112" t="s">
        <v>1618</v>
      </c>
      <c r="G608" s="112" t="s">
        <v>936</v>
      </c>
      <c r="H608" s="112">
        <f t="shared" si="636"/>
        <v>0</v>
      </c>
      <c r="I608" s="112" t="s">
        <v>1235</v>
      </c>
      <c r="J608" s="112">
        <v>1</v>
      </c>
      <c r="K608" s="112" t="s">
        <v>1236</v>
      </c>
      <c r="L608" s="295"/>
      <c r="M608" s="112" t="s">
        <v>1370</v>
      </c>
      <c r="N608" s="112">
        <f t="shared" si="637"/>
        <v>0</v>
      </c>
      <c r="O608" s="295"/>
      <c r="P608" s="295"/>
      <c r="Q608" s="295"/>
      <c r="R608" s="295"/>
      <c r="S608" s="295"/>
      <c r="T608" s="295"/>
      <c r="U608" s="295"/>
      <c r="V608" s="295"/>
      <c r="W608" s="295"/>
      <c r="X608" s="295"/>
      <c r="Y608" s="295"/>
      <c r="Z608" s="295"/>
      <c r="AA608" s="112"/>
      <c r="AB608" s="112">
        <f t="shared" si="638"/>
        <v>0</v>
      </c>
      <c r="AC608" s="112">
        <f t="shared" si="639"/>
        <v>0</v>
      </c>
      <c r="AD608" s="112"/>
      <c r="AE608" s="112"/>
      <c r="AF608" s="112">
        <f t="shared" si="640"/>
        <v>0</v>
      </c>
      <c r="AG608" s="112"/>
      <c r="AH608" s="112"/>
      <c r="AI608" s="112">
        <f t="shared" si="641"/>
        <v>0</v>
      </c>
      <c r="AJ608" s="112"/>
      <c r="AK608" s="112"/>
      <c r="AL608" s="112">
        <f t="shared" si="642"/>
        <v>0</v>
      </c>
      <c r="AM608" s="112"/>
      <c r="AN608" s="112"/>
      <c r="AO608" s="112">
        <f t="shared" si="643"/>
        <v>0</v>
      </c>
      <c r="AP608" s="112"/>
      <c r="AQ608" s="112"/>
      <c r="AR608" s="112">
        <f t="shared" si="644"/>
        <v>0</v>
      </c>
      <c r="AS608" s="112"/>
      <c r="AT608" s="112"/>
      <c r="AU608" s="112">
        <f t="shared" si="645"/>
        <v>0</v>
      </c>
      <c r="AV608" s="112"/>
      <c r="AW608" s="112"/>
      <c r="AX608" s="112">
        <f t="shared" si="646"/>
        <v>0</v>
      </c>
      <c r="AY608" s="112"/>
      <c r="AZ608" s="112"/>
      <c r="BA608" s="112">
        <f t="shared" si="647"/>
        <v>0</v>
      </c>
      <c r="BB608" s="112"/>
      <c r="BC608" s="112"/>
      <c r="BD608" s="112">
        <f t="shared" si="648"/>
        <v>0</v>
      </c>
      <c r="BE608" s="112"/>
      <c r="BF608" s="112"/>
      <c r="BG608" s="112">
        <f t="shared" si="649"/>
        <v>0</v>
      </c>
      <c r="BH608" s="112"/>
      <c r="BI608" s="112"/>
      <c r="BJ608" s="112">
        <f t="shared" si="650"/>
        <v>0</v>
      </c>
      <c r="BK608" s="112"/>
      <c r="BL608" s="302"/>
      <c r="BM608" s="308"/>
      <c r="BN608" s="310"/>
    </row>
    <row r="609" s="49" customFormat="1" ht="33.95" customHeight="1" outlineLevel="3" spans="2:66">
      <c r="B609" s="112" t="s">
        <v>792</v>
      </c>
      <c r="C609" s="113" t="s">
        <v>2206</v>
      </c>
      <c r="D609" s="49" t="s">
        <v>2207</v>
      </c>
      <c r="E609" s="112"/>
      <c r="F609" s="112" t="s">
        <v>1618</v>
      </c>
      <c r="G609" s="112" t="s">
        <v>936</v>
      </c>
      <c r="H609" s="112">
        <f t="shared" si="636"/>
        <v>0</v>
      </c>
      <c r="I609" s="112" t="s">
        <v>1235</v>
      </c>
      <c r="J609" s="112">
        <v>1</v>
      </c>
      <c r="K609" s="112" t="s">
        <v>1236</v>
      </c>
      <c r="L609" s="295"/>
      <c r="M609" s="112" t="s">
        <v>1370</v>
      </c>
      <c r="N609" s="112">
        <f t="shared" si="637"/>
        <v>0</v>
      </c>
      <c r="O609" s="295"/>
      <c r="P609" s="295"/>
      <c r="Q609" s="295"/>
      <c r="R609" s="295"/>
      <c r="S609" s="295"/>
      <c r="T609" s="295"/>
      <c r="U609" s="295"/>
      <c r="V609" s="295"/>
      <c r="W609" s="295"/>
      <c r="X609" s="295"/>
      <c r="Y609" s="295"/>
      <c r="Z609" s="295"/>
      <c r="AA609" s="112"/>
      <c r="AB609" s="112">
        <f t="shared" si="638"/>
        <v>0</v>
      </c>
      <c r="AC609" s="112">
        <f t="shared" si="639"/>
        <v>0</v>
      </c>
      <c r="AD609" s="112"/>
      <c r="AE609" s="112"/>
      <c r="AF609" s="112">
        <f t="shared" si="640"/>
        <v>0</v>
      </c>
      <c r="AG609" s="112"/>
      <c r="AH609" s="112"/>
      <c r="AI609" s="112">
        <f t="shared" si="641"/>
        <v>0</v>
      </c>
      <c r="AJ609" s="112"/>
      <c r="AK609" s="112"/>
      <c r="AL609" s="112">
        <f t="shared" si="642"/>
        <v>0</v>
      </c>
      <c r="AM609" s="112"/>
      <c r="AN609" s="112"/>
      <c r="AO609" s="112">
        <f t="shared" si="643"/>
        <v>0</v>
      </c>
      <c r="AP609" s="112"/>
      <c r="AQ609" s="112"/>
      <c r="AR609" s="112">
        <f t="shared" si="644"/>
        <v>0</v>
      </c>
      <c r="AS609" s="112"/>
      <c r="AT609" s="112"/>
      <c r="AU609" s="112">
        <f t="shared" si="645"/>
        <v>0</v>
      </c>
      <c r="AV609" s="112"/>
      <c r="AW609" s="112"/>
      <c r="AX609" s="112">
        <f t="shared" si="646"/>
        <v>0</v>
      </c>
      <c r="AY609" s="112"/>
      <c r="AZ609" s="112"/>
      <c r="BA609" s="112">
        <f t="shared" si="647"/>
        <v>0</v>
      </c>
      <c r="BB609" s="112"/>
      <c r="BC609" s="112"/>
      <c r="BD609" s="112">
        <f t="shared" si="648"/>
        <v>0</v>
      </c>
      <c r="BE609" s="112"/>
      <c r="BF609" s="112"/>
      <c r="BG609" s="112">
        <f t="shared" si="649"/>
        <v>0</v>
      </c>
      <c r="BH609" s="112"/>
      <c r="BI609" s="112"/>
      <c r="BJ609" s="112">
        <f t="shared" si="650"/>
        <v>0</v>
      </c>
      <c r="BK609" s="112"/>
      <c r="BL609" s="302"/>
      <c r="BM609" s="308"/>
      <c r="BN609" s="310"/>
    </row>
    <row r="610" s="49" customFormat="1" ht="33.95" customHeight="1" outlineLevel="3" spans="2:66">
      <c r="B610" s="112" t="s">
        <v>792</v>
      </c>
      <c r="C610" s="113" t="s">
        <v>2208</v>
      </c>
      <c r="D610" s="49" t="s">
        <v>2209</v>
      </c>
      <c r="E610" s="112"/>
      <c r="F610" s="112" t="s">
        <v>1618</v>
      </c>
      <c r="G610" s="112" t="s">
        <v>936</v>
      </c>
      <c r="H610" s="112">
        <f t="shared" si="636"/>
        <v>0</v>
      </c>
      <c r="I610" s="112" t="s">
        <v>1235</v>
      </c>
      <c r="J610" s="112">
        <v>1</v>
      </c>
      <c r="K610" s="112" t="s">
        <v>1236</v>
      </c>
      <c r="L610" s="295"/>
      <c r="M610" s="112" t="s">
        <v>1370</v>
      </c>
      <c r="N610" s="112">
        <f t="shared" si="637"/>
        <v>0</v>
      </c>
      <c r="O610" s="295"/>
      <c r="P610" s="295"/>
      <c r="Q610" s="295"/>
      <c r="R610" s="295"/>
      <c r="S610" s="295"/>
      <c r="T610" s="295"/>
      <c r="U610" s="295"/>
      <c r="V610" s="295"/>
      <c r="W610" s="295"/>
      <c r="X610" s="295"/>
      <c r="Y610" s="295"/>
      <c r="Z610" s="295"/>
      <c r="AA610" s="112"/>
      <c r="AB610" s="112">
        <f t="shared" si="638"/>
        <v>0</v>
      </c>
      <c r="AC610" s="112">
        <f t="shared" si="639"/>
        <v>0</v>
      </c>
      <c r="AD610" s="112"/>
      <c r="AE610" s="112"/>
      <c r="AF610" s="112">
        <f t="shared" si="640"/>
        <v>0</v>
      </c>
      <c r="AG610" s="112"/>
      <c r="AH610" s="112"/>
      <c r="AI610" s="112">
        <f t="shared" si="641"/>
        <v>0</v>
      </c>
      <c r="AJ610" s="112"/>
      <c r="AK610" s="112"/>
      <c r="AL610" s="112">
        <f t="shared" si="642"/>
        <v>0</v>
      </c>
      <c r="AM610" s="112"/>
      <c r="AN610" s="112"/>
      <c r="AO610" s="112">
        <f t="shared" si="643"/>
        <v>0</v>
      </c>
      <c r="AP610" s="112"/>
      <c r="AQ610" s="112"/>
      <c r="AR610" s="112">
        <f t="shared" si="644"/>
        <v>0</v>
      </c>
      <c r="AS610" s="112"/>
      <c r="AT610" s="112"/>
      <c r="AU610" s="112">
        <f t="shared" si="645"/>
        <v>0</v>
      </c>
      <c r="AV610" s="112"/>
      <c r="AW610" s="112"/>
      <c r="AX610" s="112">
        <f t="shared" si="646"/>
        <v>0</v>
      </c>
      <c r="AY610" s="112"/>
      <c r="AZ610" s="112"/>
      <c r="BA610" s="112">
        <f t="shared" si="647"/>
        <v>0</v>
      </c>
      <c r="BB610" s="112"/>
      <c r="BC610" s="112"/>
      <c r="BD610" s="112">
        <f t="shared" si="648"/>
        <v>0</v>
      </c>
      <c r="BE610" s="112"/>
      <c r="BF610" s="112"/>
      <c r="BG610" s="112">
        <f t="shared" si="649"/>
        <v>0</v>
      </c>
      <c r="BH610" s="112"/>
      <c r="BI610" s="112"/>
      <c r="BJ610" s="112">
        <f t="shared" si="650"/>
        <v>0</v>
      </c>
      <c r="BK610" s="112"/>
      <c r="BL610" s="302"/>
      <c r="BM610" s="308"/>
      <c r="BN610" s="310"/>
    </row>
    <row r="611" s="49" customFormat="1" ht="33.95" customHeight="1" outlineLevel="3" spans="2:66">
      <c r="B611" s="112" t="s">
        <v>792</v>
      </c>
      <c r="C611" s="113" t="s">
        <v>2210</v>
      </c>
      <c r="D611" s="49" t="s">
        <v>2211</v>
      </c>
      <c r="E611" s="112"/>
      <c r="F611" s="112" t="s">
        <v>1618</v>
      </c>
      <c r="G611" s="112" t="s">
        <v>936</v>
      </c>
      <c r="H611" s="112">
        <f t="shared" si="636"/>
        <v>0</v>
      </c>
      <c r="I611" s="112" t="s">
        <v>1235</v>
      </c>
      <c r="J611" s="112">
        <v>1</v>
      </c>
      <c r="K611" s="112" t="s">
        <v>1236</v>
      </c>
      <c r="L611" s="295"/>
      <c r="M611" s="112" t="s">
        <v>1370</v>
      </c>
      <c r="N611" s="112">
        <f t="shared" si="637"/>
        <v>0</v>
      </c>
      <c r="O611" s="295"/>
      <c r="P611" s="295"/>
      <c r="Q611" s="295"/>
      <c r="R611" s="295"/>
      <c r="S611" s="295"/>
      <c r="T611" s="295"/>
      <c r="U611" s="295"/>
      <c r="V611" s="295"/>
      <c r="W611" s="295"/>
      <c r="X611" s="295"/>
      <c r="Y611" s="295"/>
      <c r="Z611" s="295"/>
      <c r="AA611" s="112"/>
      <c r="AB611" s="112">
        <f t="shared" si="638"/>
        <v>0</v>
      </c>
      <c r="AC611" s="112">
        <f t="shared" si="639"/>
        <v>0</v>
      </c>
      <c r="AD611" s="112"/>
      <c r="AE611" s="112"/>
      <c r="AF611" s="112">
        <f t="shared" si="640"/>
        <v>0</v>
      </c>
      <c r="AG611" s="112"/>
      <c r="AH611" s="112"/>
      <c r="AI611" s="112">
        <f t="shared" si="641"/>
        <v>0</v>
      </c>
      <c r="AJ611" s="112"/>
      <c r="AK611" s="112"/>
      <c r="AL611" s="112">
        <f t="shared" si="642"/>
        <v>0</v>
      </c>
      <c r="AM611" s="112"/>
      <c r="AN611" s="112"/>
      <c r="AO611" s="112">
        <f t="shared" si="643"/>
        <v>0</v>
      </c>
      <c r="AP611" s="112"/>
      <c r="AQ611" s="112"/>
      <c r="AR611" s="112">
        <f t="shared" si="644"/>
        <v>0</v>
      </c>
      <c r="AS611" s="112"/>
      <c r="AT611" s="112"/>
      <c r="AU611" s="112">
        <f t="shared" si="645"/>
        <v>0</v>
      </c>
      <c r="AV611" s="112"/>
      <c r="AW611" s="112"/>
      <c r="AX611" s="112">
        <f t="shared" si="646"/>
        <v>0</v>
      </c>
      <c r="AY611" s="112"/>
      <c r="AZ611" s="112"/>
      <c r="BA611" s="112">
        <f t="shared" si="647"/>
        <v>0</v>
      </c>
      <c r="BB611" s="112"/>
      <c r="BC611" s="112"/>
      <c r="BD611" s="112">
        <f t="shared" si="648"/>
        <v>0</v>
      </c>
      <c r="BE611" s="112"/>
      <c r="BF611" s="112"/>
      <c r="BG611" s="112">
        <f t="shared" si="649"/>
        <v>0</v>
      </c>
      <c r="BH611" s="112"/>
      <c r="BI611" s="112"/>
      <c r="BJ611" s="112">
        <f t="shared" si="650"/>
        <v>0</v>
      </c>
      <c r="BK611" s="112"/>
      <c r="BL611" s="302"/>
      <c r="BM611" s="308"/>
      <c r="BN611" s="310"/>
    </row>
    <row r="612" s="49" customFormat="1" ht="33.95" customHeight="1" outlineLevel="3" spans="2:66">
      <c r="B612" s="112" t="s">
        <v>792</v>
      </c>
      <c r="C612" s="113" t="s">
        <v>2212</v>
      </c>
      <c r="D612" s="49" t="s">
        <v>2213</v>
      </c>
      <c r="E612" s="112"/>
      <c r="F612" s="112" t="s">
        <v>1618</v>
      </c>
      <c r="G612" s="112" t="s">
        <v>936</v>
      </c>
      <c r="H612" s="112">
        <f t="shared" si="636"/>
        <v>0</v>
      </c>
      <c r="I612" s="112" t="s">
        <v>1235</v>
      </c>
      <c r="J612" s="112">
        <v>1</v>
      </c>
      <c r="K612" s="112" t="s">
        <v>1236</v>
      </c>
      <c r="L612" s="295"/>
      <c r="M612" s="112" t="s">
        <v>1370</v>
      </c>
      <c r="N612" s="112">
        <f t="shared" si="637"/>
        <v>0</v>
      </c>
      <c r="O612" s="295"/>
      <c r="P612" s="295"/>
      <c r="Q612" s="295"/>
      <c r="R612" s="295"/>
      <c r="S612" s="295"/>
      <c r="T612" s="295"/>
      <c r="U612" s="295"/>
      <c r="V612" s="295"/>
      <c r="W612" s="295"/>
      <c r="X612" s="295"/>
      <c r="Y612" s="295"/>
      <c r="Z612" s="295"/>
      <c r="AA612" s="112"/>
      <c r="AB612" s="112">
        <f t="shared" si="638"/>
        <v>0</v>
      </c>
      <c r="AC612" s="112">
        <f t="shared" si="639"/>
        <v>0</v>
      </c>
      <c r="AD612" s="112"/>
      <c r="AE612" s="112"/>
      <c r="AF612" s="112">
        <f t="shared" si="640"/>
        <v>0</v>
      </c>
      <c r="AG612" s="112"/>
      <c r="AH612" s="112"/>
      <c r="AI612" s="112">
        <f t="shared" si="641"/>
        <v>0</v>
      </c>
      <c r="AJ612" s="112"/>
      <c r="AK612" s="112"/>
      <c r="AL612" s="112">
        <f t="shared" si="642"/>
        <v>0</v>
      </c>
      <c r="AM612" s="112"/>
      <c r="AN612" s="112"/>
      <c r="AO612" s="112">
        <f t="shared" si="643"/>
        <v>0</v>
      </c>
      <c r="AP612" s="112"/>
      <c r="AQ612" s="112"/>
      <c r="AR612" s="112">
        <f t="shared" si="644"/>
        <v>0</v>
      </c>
      <c r="AS612" s="112"/>
      <c r="AT612" s="112"/>
      <c r="AU612" s="112">
        <f t="shared" si="645"/>
        <v>0</v>
      </c>
      <c r="AV612" s="112"/>
      <c r="AW612" s="112"/>
      <c r="AX612" s="112">
        <f t="shared" si="646"/>
        <v>0</v>
      </c>
      <c r="AY612" s="112"/>
      <c r="AZ612" s="112"/>
      <c r="BA612" s="112">
        <f t="shared" si="647"/>
        <v>0</v>
      </c>
      <c r="BB612" s="112"/>
      <c r="BC612" s="112"/>
      <c r="BD612" s="112">
        <f t="shared" si="648"/>
        <v>0</v>
      </c>
      <c r="BE612" s="112"/>
      <c r="BF612" s="112"/>
      <c r="BG612" s="112">
        <f t="shared" si="649"/>
        <v>0</v>
      </c>
      <c r="BH612" s="112"/>
      <c r="BI612" s="112"/>
      <c r="BJ612" s="112">
        <f t="shared" si="650"/>
        <v>0</v>
      </c>
      <c r="BK612" s="112"/>
      <c r="BL612" s="302"/>
      <c r="BM612" s="308"/>
      <c r="BN612" s="310"/>
    </row>
    <row r="613" s="49" customFormat="1" ht="33.95" customHeight="1" outlineLevel="3" spans="2:66">
      <c r="B613" s="112" t="s">
        <v>792</v>
      </c>
      <c r="C613" s="113" t="s">
        <v>2214</v>
      </c>
      <c r="D613" s="49" t="s">
        <v>2215</v>
      </c>
      <c r="E613" s="112"/>
      <c r="F613" s="112" t="s">
        <v>1618</v>
      </c>
      <c r="G613" s="112" t="s">
        <v>936</v>
      </c>
      <c r="H613" s="112">
        <f t="shared" si="636"/>
        <v>0</v>
      </c>
      <c r="I613" s="112" t="s">
        <v>1235</v>
      </c>
      <c r="J613" s="112">
        <v>1</v>
      </c>
      <c r="K613" s="112" t="s">
        <v>1236</v>
      </c>
      <c r="L613" s="295"/>
      <c r="M613" s="112" t="s">
        <v>1370</v>
      </c>
      <c r="N613" s="112">
        <f t="shared" si="637"/>
        <v>0</v>
      </c>
      <c r="O613" s="313"/>
      <c r="P613" s="313"/>
      <c r="Q613" s="313"/>
      <c r="R613" s="313"/>
      <c r="S613" s="313"/>
      <c r="T613" s="313"/>
      <c r="U613" s="313"/>
      <c r="V613" s="313"/>
      <c r="W613" s="313"/>
      <c r="X613" s="313"/>
      <c r="Y613" s="313"/>
      <c r="Z613" s="313"/>
      <c r="AA613" s="112"/>
      <c r="AB613" s="112">
        <f t="shared" si="638"/>
        <v>0</v>
      </c>
      <c r="AC613" s="112">
        <f t="shared" si="639"/>
        <v>0</v>
      </c>
      <c r="AD613" s="112"/>
      <c r="AE613" s="112"/>
      <c r="AF613" s="112">
        <f t="shared" si="640"/>
        <v>0</v>
      </c>
      <c r="AG613" s="112"/>
      <c r="AH613" s="112"/>
      <c r="AI613" s="112">
        <f t="shared" si="641"/>
        <v>0</v>
      </c>
      <c r="AJ613" s="112"/>
      <c r="AK613" s="112"/>
      <c r="AL613" s="112">
        <f t="shared" si="642"/>
        <v>0</v>
      </c>
      <c r="AM613" s="112"/>
      <c r="AN613" s="112"/>
      <c r="AO613" s="112">
        <f t="shared" si="643"/>
        <v>0</v>
      </c>
      <c r="AP613" s="112"/>
      <c r="AQ613" s="112"/>
      <c r="AR613" s="112">
        <f t="shared" si="644"/>
        <v>0</v>
      </c>
      <c r="AS613" s="112"/>
      <c r="AT613" s="112"/>
      <c r="AU613" s="112">
        <f t="shared" si="645"/>
        <v>0</v>
      </c>
      <c r="AV613" s="112"/>
      <c r="AW613" s="112"/>
      <c r="AX613" s="112">
        <f t="shared" si="646"/>
        <v>0</v>
      </c>
      <c r="AY613" s="112"/>
      <c r="AZ613" s="112"/>
      <c r="BA613" s="112">
        <f t="shared" si="647"/>
        <v>0</v>
      </c>
      <c r="BB613" s="112"/>
      <c r="BC613" s="112"/>
      <c r="BD613" s="112">
        <f t="shared" si="648"/>
        <v>0</v>
      </c>
      <c r="BE613" s="112"/>
      <c r="BF613" s="112"/>
      <c r="BG613" s="112">
        <f t="shared" si="649"/>
        <v>0</v>
      </c>
      <c r="BH613" s="112"/>
      <c r="BI613" s="112"/>
      <c r="BJ613" s="112">
        <f t="shared" si="650"/>
        <v>0</v>
      </c>
      <c r="BK613" s="112"/>
      <c r="BL613" s="302"/>
      <c r="BM613" s="308"/>
      <c r="BN613" s="310"/>
    </row>
    <row r="614" s="22" customFormat="1" ht="33.95" customHeight="1" outlineLevel="2" spans="2:66">
      <c r="B614" s="109" t="s">
        <v>787</v>
      </c>
      <c r="C614" s="110" t="s">
        <v>2216</v>
      </c>
      <c r="D614" s="22" t="s">
        <v>2217</v>
      </c>
      <c r="E614" s="109"/>
      <c r="F614" s="109"/>
      <c r="G614" s="109"/>
      <c r="H614" s="109">
        <f>SUM(H615:H623)</f>
        <v>0</v>
      </c>
      <c r="I614" s="109"/>
      <c r="J614" s="109"/>
      <c r="K614" s="109"/>
      <c r="L614" s="109"/>
      <c r="M614" s="109"/>
      <c r="N614" s="301"/>
      <c r="O614" s="284"/>
      <c r="P614" s="284"/>
      <c r="Q614" s="284"/>
      <c r="R614" s="284"/>
      <c r="S614" s="284"/>
      <c r="T614" s="284"/>
      <c r="U614" s="284"/>
      <c r="V614" s="284"/>
      <c r="W614" s="284"/>
      <c r="X614" s="284"/>
      <c r="Y614" s="284"/>
      <c r="Z614" s="284"/>
      <c r="AA614" s="284"/>
      <c r="AB614" s="109">
        <f>SUM(AB615:AB623)</f>
        <v>0</v>
      </c>
      <c r="AC614" s="109">
        <f>SUM(AC615:AC623)</f>
        <v>0</v>
      </c>
      <c r="AD614" s="109"/>
      <c r="AE614" s="109"/>
      <c r="AF614" s="109">
        <f>SUM(AF615:AF623)</f>
        <v>0</v>
      </c>
      <c r="AG614" s="109"/>
      <c r="AH614" s="109"/>
      <c r="AI614" s="109">
        <f>SUM(AI615:AI623)</f>
        <v>0</v>
      </c>
      <c r="AJ614" s="109"/>
      <c r="AK614" s="109"/>
      <c r="AL614" s="109">
        <f>SUM(AL615:AL623)</f>
        <v>0</v>
      </c>
      <c r="AM614" s="109"/>
      <c r="AN614" s="109"/>
      <c r="AO614" s="109">
        <f>SUM(AO615:AO623)</f>
        <v>0</v>
      </c>
      <c r="AP614" s="109"/>
      <c r="AQ614" s="109"/>
      <c r="AR614" s="109">
        <f>SUM(AR615:AR623)</f>
        <v>0</v>
      </c>
      <c r="AS614" s="109"/>
      <c r="AT614" s="109"/>
      <c r="AU614" s="109">
        <f>SUM(AU615:AU623)</f>
        <v>0</v>
      </c>
      <c r="AV614" s="109"/>
      <c r="AW614" s="109"/>
      <c r="AX614" s="109">
        <f>SUM(AX615:AX623)</f>
        <v>0</v>
      </c>
      <c r="AY614" s="109"/>
      <c r="AZ614" s="109"/>
      <c r="BA614" s="109">
        <f>SUM(BA615:BA623)</f>
        <v>0</v>
      </c>
      <c r="BB614" s="109"/>
      <c r="BC614" s="109"/>
      <c r="BD614" s="109">
        <f>SUM(BD615:BD623)</f>
        <v>0</v>
      </c>
      <c r="BE614" s="109"/>
      <c r="BF614" s="109"/>
      <c r="BG614" s="109">
        <f>SUM(BG615:BG623)</f>
        <v>0</v>
      </c>
      <c r="BH614" s="109"/>
      <c r="BI614" s="109"/>
      <c r="BJ614" s="109">
        <f>SUM(BJ615:BJ623)</f>
        <v>0</v>
      </c>
      <c r="BK614" s="109"/>
      <c r="BL614" s="301"/>
      <c r="BM614" s="308"/>
      <c r="BN614" s="309"/>
    </row>
    <row r="615" s="49" customFormat="1" ht="33.95" customHeight="1" outlineLevel="3" spans="2:66">
      <c r="B615" s="112" t="s">
        <v>792</v>
      </c>
      <c r="C615" s="113" t="s">
        <v>2218</v>
      </c>
      <c r="D615" s="49" t="s">
        <v>2219</v>
      </c>
      <c r="E615" s="112"/>
      <c r="F615" s="112" t="s">
        <v>1618</v>
      </c>
      <c r="G615" s="112" t="s">
        <v>936</v>
      </c>
      <c r="H615" s="112">
        <f t="shared" ref="H615:H623" si="651">J615*L615</f>
        <v>0</v>
      </c>
      <c r="I615" s="112" t="s">
        <v>1235</v>
      </c>
      <c r="J615" s="112">
        <v>1</v>
      </c>
      <c r="K615" s="112" t="s">
        <v>1236</v>
      </c>
      <c r="L615" s="295"/>
      <c r="M615" s="112" t="s">
        <v>1370</v>
      </c>
      <c r="N615" s="112">
        <f t="shared" ref="N615:N623" si="652">COUNTA(O615:Z615)</f>
        <v>0</v>
      </c>
      <c r="O615" s="314"/>
      <c r="P615" s="314"/>
      <c r="Q615" s="314"/>
      <c r="R615" s="314"/>
      <c r="S615" s="314"/>
      <c r="T615" s="314"/>
      <c r="U615" s="314"/>
      <c r="V615" s="314"/>
      <c r="W615" s="314"/>
      <c r="X615" s="314"/>
      <c r="Y615" s="314"/>
      <c r="Z615" s="314"/>
      <c r="AA615" s="112"/>
      <c r="AB615" s="112">
        <f t="shared" ref="AB615:AB623" si="653">SUM(AC615,AF615,AI615,AL615,AO615,AR615,AU615,AX615,BA615,BD615,BG615,BJ615)</f>
        <v>0</v>
      </c>
      <c r="AC615" s="112">
        <f t="shared" ref="AC615:AC623" si="654">IF(O615="√",$J615*$L615/$N615,0)</f>
        <v>0</v>
      </c>
      <c r="AD615" s="112"/>
      <c r="AE615" s="112"/>
      <c r="AF615" s="112">
        <f t="shared" ref="AF615:AF623" si="655">IF(P615="√",$J615*$L615/$N615,0)</f>
        <v>0</v>
      </c>
      <c r="AG615" s="112"/>
      <c r="AH615" s="112"/>
      <c r="AI615" s="112">
        <f t="shared" ref="AI615:AI623" si="656">IF(Q615="√",$J615*$L615/$N615,0)</f>
        <v>0</v>
      </c>
      <c r="AJ615" s="112"/>
      <c r="AK615" s="112"/>
      <c r="AL615" s="112">
        <f t="shared" ref="AL615:AL623" si="657">IF(R615="√",$J615*$L615/$N615,0)</f>
        <v>0</v>
      </c>
      <c r="AM615" s="112"/>
      <c r="AN615" s="112"/>
      <c r="AO615" s="112">
        <f t="shared" ref="AO615:AO623" si="658">IF(S615="√",$J615*$L615/$N615,0)</f>
        <v>0</v>
      </c>
      <c r="AP615" s="112"/>
      <c r="AQ615" s="112"/>
      <c r="AR615" s="112">
        <f t="shared" ref="AR615:AR623" si="659">IF(T615="√",$J615*$L615/$N615,0)</f>
        <v>0</v>
      </c>
      <c r="AS615" s="112"/>
      <c r="AT615" s="112"/>
      <c r="AU615" s="112">
        <f t="shared" ref="AU615:AU623" si="660">IF(U615="√",$J615*$L615/$N615,0)</f>
        <v>0</v>
      </c>
      <c r="AV615" s="112"/>
      <c r="AW615" s="112"/>
      <c r="AX615" s="112">
        <f t="shared" ref="AX615:AX623" si="661">IF(V615="√",$J615*$L615/$N615,0)</f>
        <v>0</v>
      </c>
      <c r="AY615" s="112"/>
      <c r="AZ615" s="112"/>
      <c r="BA615" s="112">
        <f t="shared" ref="BA615:BA623" si="662">IF(W615="√",$J615*$L615/$N615,0)</f>
        <v>0</v>
      </c>
      <c r="BB615" s="112"/>
      <c r="BC615" s="112"/>
      <c r="BD615" s="112">
        <f t="shared" ref="BD615:BD623" si="663">IF(X615="√",$J615*$L615/$N615,0)</f>
        <v>0</v>
      </c>
      <c r="BE615" s="112"/>
      <c r="BF615" s="112"/>
      <c r="BG615" s="112">
        <f t="shared" ref="BG615:BG623" si="664">IF(Y615="√",$J615*$L615/$N615,0)</f>
        <v>0</v>
      </c>
      <c r="BH615" s="112"/>
      <c r="BI615" s="112"/>
      <c r="BJ615" s="112">
        <f t="shared" ref="BJ615:BJ623" si="665">IF(Z615="√",$J615*$L615/$N615,0)</f>
        <v>0</v>
      </c>
      <c r="BK615" s="112"/>
      <c r="BL615" s="302"/>
      <c r="BM615" s="308"/>
      <c r="BN615" s="310"/>
    </row>
    <row r="616" s="49" customFormat="1" ht="33.95" customHeight="1" outlineLevel="3" spans="2:66">
      <c r="B616" s="112" t="s">
        <v>792</v>
      </c>
      <c r="C616" s="113" t="s">
        <v>2220</v>
      </c>
      <c r="D616" s="49" t="s">
        <v>2221</v>
      </c>
      <c r="E616" s="112"/>
      <c r="F616" s="112" t="s">
        <v>1618</v>
      </c>
      <c r="G616" s="112" t="s">
        <v>936</v>
      </c>
      <c r="H616" s="112">
        <f t="shared" si="651"/>
        <v>0</v>
      </c>
      <c r="I616" s="112" t="s">
        <v>1235</v>
      </c>
      <c r="J616" s="112">
        <v>1</v>
      </c>
      <c r="K616" s="112" t="s">
        <v>1236</v>
      </c>
      <c r="L616" s="295"/>
      <c r="M616" s="112" t="s">
        <v>1370</v>
      </c>
      <c r="N616" s="112">
        <f t="shared" si="652"/>
        <v>0</v>
      </c>
      <c r="O616" s="295"/>
      <c r="P616" s="295"/>
      <c r="Q616" s="295"/>
      <c r="R616" s="295"/>
      <c r="S616" s="295"/>
      <c r="T616" s="295"/>
      <c r="U616" s="295"/>
      <c r="V616" s="295"/>
      <c r="W616" s="295"/>
      <c r="X616" s="295"/>
      <c r="Y616" s="295"/>
      <c r="Z616" s="295"/>
      <c r="AA616" s="112"/>
      <c r="AB616" s="112">
        <f t="shared" si="653"/>
        <v>0</v>
      </c>
      <c r="AC616" s="112">
        <f t="shared" si="654"/>
        <v>0</v>
      </c>
      <c r="AD616" s="112"/>
      <c r="AE616" s="112"/>
      <c r="AF616" s="112">
        <f t="shared" si="655"/>
        <v>0</v>
      </c>
      <c r="AG616" s="112"/>
      <c r="AH616" s="112"/>
      <c r="AI616" s="112">
        <f t="shared" si="656"/>
        <v>0</v>
      </c>
      <c r="AJ616" s="112"/>
      <c r="AK616" s="112"/>
      <c r="AL616" s="112">
        <f t="shared" si="657"/>
        <v>0</v>
      </c>
      <c r="AM616" s="112"/>
      <c r="AN616" s="112"/>
      <c r="AO616" s="112">
        <f t="shared" si="658"/>
        <v>0</v>
      </c>
      <c r="AP616" s="112"/>
      <c r="AQ616" s="112"/>
      <c r="AR616" s="112">
        <f t="shared" si="659"/>
        <v>0</v>
      </c>
      <c r="AS616" s="112"/>
      <c r="AT616" s="112"/>
      <c r="AU616" s="112">
        <f t="shared" si="660"/>
        <v>0</v>
      </c>
      <c r="AV616" s="112"/>
      <c r="AW616" s="112"/>
      <c r="AX616" s="112">
        <f t="shared" si="661"/>
        <v>0</v>
      </c>
      <c r="AY616" s="112"/>
      <c r="AZ616" s="112"/>
      <c r="BA616" s="112">
        <f t="shared" si="662"/>
        <v>0</v>
      </c>
      <c r="BB616" s="112"/>
      <c r="BC616" s="112"/>
      <c r="BD616" s="112">
        <f t="shared" si="663"/>
        <v>0</v>
      </c>
      <c r="BE616" s="112"/>
      <c r="BF616" s="112"/>
      <c r="BG616" s="112">
        <f t="shared" si="664"/>
        <v>0</v>
      </c>
      <c r="BH616" s="112"/>
      <c r="BI616" s="112"/>
      <c r="BJ616" s="112">
        <f t="shared" si="665"/>
        <v>0</v>
      </c>
      <c r="BK616" s="112"/>
      <c r="BL616" s="302"/>
      <c r="BM616" s="308"/>
      <c r="BN616" s="310"/>
    </row>
    <row r="617" s="49" customFormat="1" ht="33.95" customHeight="1" outlineLevel="3" spans="2:66">
      <c r="B617" s="112" t="s">
        <v>792</v>
      </c>
      <c r="C617" s="113" t="s">
        <v>2222</v>
      </c>
      <c r="D617" s="49" t="s">
        <v>2223</v>
      </c>
      <c r="E617" s="112"/>
      <c r="F617" s="112" t="s">
        <v>1618</v>
      </c>
      <c r="G617" s="112" t="s">
        <v>936</v>
      </c>
      <c r="H617" s="112">
        <f t="shared" si="651"/>
        <v>0</v>
      </c>
      <c r="I617" s="112" t="s">
        <v>1235</v>
      </c>
      <c r="J617" s="112">
        <v>1</v>
      </c>
      <c r="K617" s="112" t="s">
        <v>1236</v>
      </c>
      <c r="L617" s="295"/>
      <c r="M617" s="112" t="s">
        <v>1370</v>
      </c>
      <c r="N617" s="112">
        <f t="shared" si="652"/>
        <v>0</v>
      </c>
      <c r="O617" s="295"/>
      <c r="P617" s="295"/>
      <c r="Q617" s="295"/>
      <c r="R617" s="295"/>
      <c r="S617" s="295"/>
      <c r="T617" s="295"/>
      <c r="U617" s="295"/>
      <c r="V617" s="295"/>
      <c r="W617" s="295"/>
      <c r="X617" s="295"/>
      <c r="Y617" s="295"/>
      <c r="Z617" s="295"/>
      <c r="AA617" s="112"/>
      <c r="AB617" s="112">
        <f t="shared" si="653"/>
        <v>0</v>
      </c>
      <c r="AC617" s="112">
        <f t="shared" si="654"/>
        <v>0</v>
      </c>
      <c r="AD617" s="112"/>
      <c r="AE617" s="112"/>
      <c r="AF617" s="112">
        <f t="shared" si="655"/>
        <v>0</v>
      </c>
      <c r="AG617" s="112"/>
      <c r="AH617" s="112"/>
      <c r="AI617" s="112">
        <f t="shared" si="656"/>
        <v>0</v>
      </c>
      <c r="AJ617" s="112"/>
      <c r="AK617" s="112"/>
      <c r="AL617" s="112">
        <f t="shared" si="657"/>
        <v>0</v>
      </c>
      <c r="AM617" s="112"/>
      <c r="AN617" s="112"/>
      <c r="AO617" s="112">
        <f t="shared" si="658"/>
        <v>0</v>
      </c>
      <c r="AP617" s="112"/>
      <c r="AQ617" s="112"/>
      <c r="AR617" s="112">
        <f t="shared" si="659"/>
        <v>0</v>
      </c>
      <c r="AS617" s="112"/>
      <c r="AT617" s="112"/>
      <c r="AU617" s="112">
        <f t="shared" si="660"/>
        <v>0</v>
      </c>
      <c r="AV617" s="112"/>
      <c r="AW617" s="112"/>
      <c r="AX617" s="112">
        <f t="shared" si="661"/>
        <v>0</v>
      </c>
      <c r="AY617" s="112"/>
      <c r="AZ617" s="112"/>
      <c r="BA617" s="112">
        <f t="shared" si="662"/>
        <v>0</v>
      </c>
      <c r="BB617" s="112"/>
      <c r="BC617" s="112"/>
      <c r="BD617" s="112">
        <f t="shared" si="663"/>
        <v>0</v>
      </c>
      <c r="BE617" s="112"/>
      <c r="BF617" s="112"/>
      <c r="BG617" s="112">
        <f t="shared" si="664"/>
        <v>0</v>
      </c>
      <c r="BH617" s="112"/>
      <c r="BI617" s="112"/>
      <c r="BJ617" s="112">
        <f t="shared" si="665"/>
        <v>0</v>
      </c>
      <c r="BK617" s="112"/>
      <c r="BL617" s="302"/>
      <c r="BM617" s="308"/>
      <c r="BN617" s="310"/>
    </row>
    <row r="618" s="49" customFormat="1" ht="33.95" customHeight="1" outlineLevel="3" spans="2:66">
      <c r="B618" s="112" t="s">
        <v>792</v>
      </c>
      <c r="C618" s="113" t="s">
        <v>2224</v>
      </c>
      <c r="D618" s="49" t="s">
        <v>2225</v>
      </c>
      <c r="E618" s="112"/>
      <c r="F618" s="112" t="s">
        <v>1618</v>
      </c>
      <c r="G618" s="112" t="s">
        <v>936</v>
      </c>
      <c r="H618" s="112">
        <f t="shared" si="651"/>
        <v>0</v>
      </c>
      <c r="I618" s="112" t="s">
        <v>1235</v>
      </c>
      <c r="J618" s="112">
        <v>1</v>
      </c>
      <c r="K618" s="112" t="s">
        <v>1236</v>
      </c>
      <c r="L618" s="295"/>
      <c r="M618" s="112" t="s">
        <v>1370</v>
      </c>
      <c r="N618" s="112">
        <f t="shared" si="652"/>
        <v>0</v>
      </c>
      <c r="O618" s="295"/>
      <c r="P618" s="295"/>
      <c r="Q618" s="295"/>
      <c r="R618" s="295"/>
      <c r="S618" s="295"/>
      <c r="T618" s="295"/>
      <c r="U618" s="295"/>
      <c r="V618" s="295"/>
      <c r="W618" s="295"/>
      <c r="X618" s="295"/>
      <c r="Y618" s="295"/>
      <c r="Z618" s="295"/>
      <c r="AA618" s="112"/>
      <c r="AB618" s="112">
        <f t="shared" si="653"/>
        <v>0</v>
      </c>
      <c r="AC618" s="112">
        <f t="shared" si="654"/>
        <v>0</v>
      </c>
      <c r="AD618" s="112"/>
      <c r="AE618" s="112"/>
      <c r="AF618" s="112">
        <f t="shared" si="655"/>
        <v>0</v>
      </c>
      <c r="AG618" s="112"/>
      <c r="AH618" s="112"/>
      <c r="AI618" s="112">
        <f t="shared" si="656"/>
        <v>0</v>
      </c>
      <c r="AJ618" s="112"/>
      <c r="AK618" s="112"/>
      <c r="AL618" s="112">
        <f t="shared" si="657"/>
        <v>0</v>
      </c>
      <c r="AM618" s="112"/>
      <c r="AN618" s="112"/>
      <c r="AO618" s="112">
        <f t="shared" si="658"/>
        <v>0</v>
      </c>
      <c r="AP618" s="112"/>
      <c r="AQ618" s="112"/>
      <c r="AR618" s="112">
        <f t="shared" si="659"/>
        <v>0</v>
      </c>
      <c r="AS618" s="112"/>
      <c r="AT618" s="112"/>
      <c r="AU618" s="112">
        <f t="shared" si="660"/>
        <v>0</v>
      </c>
      <c r="AV618" s="112"/>
      <c r="AW618" s="112"/>
      <c r="AX618" s="112">
        <f t="shared" si="661"/>
        <v>0</v>
      </c>
      <c r="AY618" s="112"/>
      <c r="AZ618" s="112"/>
      <c r="BA618" s="112">
        <f t="shared" si="662"/>
        <v>0</v>
      </c>
      <c r="BB618" s="112"/>
      <c r="BC618" s="112"/>
      <c r="BD618" s="112">
        <f t="shared" si="663"/>
        <v>0</v>
      </c>
      <c r="BE618" s="112"/>
      <c r="BF618" s="112"/>
      <c r="BG618" s="112">
        <f t="shared" si="664"/>
        <v>0</v>
      </c>
      <c r="BH618" s="112"/>
      <c r="BI618" s="112"/>
      <c r="BJ618" s="112">
        <f t="shared" si="665"/>
        <v>0</v>
      </c>
      <c r="BK618" s="112"/>
      <c r="BL618" s="302"/>
      <c r="BM618" s="308"/>
      <c r="BN618" s="310"/>
    </row>
    <row r="619" s="49" customFormat="1" ht="33.95" customHeight="1" outlineLevel="3" spans="2:66">
      <c r="B619" s="112" t="s">
        <v>792</v>
      </c>
      <c r="C619" s="113" t="s">
        <v>2226</v>
      </c>
      <c r="D619" s="49" t="s">
        <v>2227</v>
      </c>
      <c r="E619" s="112"/>
      <c r="F619" s="112" t="s">
        <v>1618</v>
      </c>
      <c r="G619" s="112" t="s">
        <v>936</v>
      </c>
      <c r="H619" s="112">
        <f t="shared" si="651"/>
        <v>0</v>
      </c>
      <c r="I619" s="112" t="s">
        <v>1235</v>
      </c>
      <c r="J619" s="112">
        <v>1</v>
      </c>
      <c r="K619" s="112" t="s">
        <v>1236</v>
      </c>
      <c r="L619" s="295"/>
      <c r="M619" s="112" t="s">
        <v>1370</v>
      </c>
      <c r="N619" s="112">
        <f t="shared" si="652"/>
        <v>0</v>
      </c>
      <c r="O619" s="295"/>
      <c r="P619" s="295"/>
      <c r="Q619" s="295"/>
      <c r="R619" s="295"/>
      <c r="S619" s="295"/>
      <c r="T619" s="295"/>
      <c r="U619" s="295"/>
      <c r="V619" s="295"/>
      <c r="W619" s="295"/>
      <c r="X619" s="295"/>
      <c r="Y619" s="295"/>
      <c r="Z619" s="295"/>
      <c r="AA619" s="112"/>
      <c r="AB619" s="112">
        <f t="shared" si="653"/>
        <v>0</v>
      </c>
      <c r="AC619" s="112">
        <f t="shared" si="654"/>
        <v>0</v>
      </c>
      <c r="AD619" s="112"/>
      <c r="AE619" s="112"/>
      <c r="AF619" s="112">
        <f t="shared" si="655"/>
        <v>0</v>
      </c>
      <c r="AG619" s="112"/>
      <c r="AH619" s="112"/>
      <c r="AI619" s="112">
        <f t="shared" si="656"/>
        <v>0</v>
      </c>
      <c r="AJ619" s="112"/>
      <c r="AK619" s="112"/>
      <c r="AL619" s="112">
        <f t="shared" si="657"/>
        <v>0</v>
      </c>
      <c r="AM619" s="112"/>
      <c r="AN619" s="112"/>
      <c r="AO619" s="112">
        <f t="shared" si="658"/>
        <v>0</v>
      </c>
      <c r="AP619" s="112"/>
      <c r="AQ619" s="112"/>
      <c r="AR619" s="112">
        <f t="shared" si="659"/>
        <v>0</v>
      </c>
      <c r="AS619" s="112"/>
      <c r="AT619" s="112"/>
      <c r="AU619" s="112">
        <f t="shared" si="660"/>
        <v>0</v>
      </c>
      <c r="AV619" s="112"/>
      <c r="AW619" s="112"/>
      <c r="AX619" s="112">
        <f t="shared" si="661"/>
        <v>0</v>
      </c>
      <c r="AY619" s="112"/>
      <c r="AZ619" s="112"/>
      <c r="BA619" s="112">
        <f t="shared" si="662"/>
        <v>0</v>
      </c>
      <c r="BB619" s="112"/>
      <c r="BC619" s="112"/>
      <c r="BD619" s="112">
        <f t="shared" si="663"/>
        <v>0</v>
      </c>
      <c r="BE619" s="112"/>
      <c r="BF619" s="112"/>
      <c r="BG619" s="112">
        <f t="shared" si="664"/>
        <v>0</v>
      </c>
      <c r="BH619" s="112"/>
      <c r="BI619" s="112"/>
      <c r="BJ619" s="112">
        <f t="shared" si="665"/>
        <v>0</v>
      </c>
      <c r="BK619" s="112"/>
      <c r="BL619" s="302"/>
      <c r="BM619" s="308"/>
      <c r="BN619" s="310"/>
    </row>
    <row r="620" s="49" customFormat="1" ht="33.95" customHeight="1" outlineLevel="3" spans="2:66">
      <c r="B620" s="112" t="s">
        <v>792</v>
      </c>
      <c r="C620" s="113" t="s">
        <v>2228</v>
      </c>
      <c r="D620" s="49" t="s">
        <v>2229</v>
      </c>
      <c r="E620" s="112"/>
      <c r="F620" s="112" t="s">
        <v>1618</v>
      </c>
      <c r="G620" s="112" t="s">
        <v>936</v>
      </c>
      <c r="H620" s="112">
        <f t="shared" si="651"/>
        <v>0</v>
      </c>
      <c r="I620" s="112" t="s">
        <v>1235</v>
      </c>
      <c r="J620" s="112">
        <v>1</v>
      </c>
      <c r="K620" s="112" t="s">
        <v>1236</v>
      </c>
      <c r="L620" s="295"/>
      <c r="M620" s="112" t="s">
        <v>1370</v>
      </c>
      <c r="N620" s="112">
        <f t="shared" si="652"/>
        <v>0</v>
      </c>
      <c r="O620" s="295"/>
      <c r="P620" s="295"/>
      <c r="Q620" s="295"/>
      <c r="R620" s="295"/>
      <c r="S620" s="295"/>
      <c r="T620" s="295"/>
      <c r="U620" s="295"/>
      <c r="V620" s="295"/>
      <c r="W620" s="295"/>
      <c r="X620" s="295"/>
      <c r="Y620" s="295"/>
      <c r="Z620" s="295"/>
      <c r="AA620" s="112"/>
      <c r="AB620" s="112">
        <f t="shared" si="653"/>
        <v>0</v>
      </c>
      <c r="AC620" s="112">
        <f t="shared" si="654"/>
        <v>0</v>
      </c>
      <c r="AD620" s="112"/>
      <c r="AE620" s="112"/>
      <c r="AF620" s="112">
        <f t="shared" si="655"/>
        <v>0</v>
      </c>
      <c r="AG620" s="112"/>
      <c r="AH620" s="112"/>
      <c r="AI620" s="112">
        <f t="shared" si="656"/>
        <v>0</v>
      </c>
      <c r="AJ620" s="112"/>
      <c r="AK620" s="112"/>
      <c r="AL620" s="112">
        <f t="shared" si="657"/>
        <v>0</v>
      </c>
      <c r="AM620" s="112"/>
      <c r="AN620" s="112"/>
      <c r="AO620" s="112">
        <f t="shared" si="658"/>
        <v>0</v>
      </c>
      <c r="AP620" s="112"/>
      <c r="AQ620" s="112"/>
      <c r="AR620" s="112">
        <f t="shared" si="659"/>
        <v>0</v>
      </c>
      <c r="AS620" s="112"/>
      <c r="AT620" s="112"/>
      <c r="AU620" s="112">
        <f t="shared" si="660"/>
        <v>0</v>
      </c>
      <c r="AV620" s="112"/>
      <c r="AW620" s="112"/>
      <c r="AX620" s="112">
        <f t="shared" si="661"/>
        <v>0</v>
      </c>
      <c r="AY620" s="112"/>
      <c r="AZ620" s="112"/>
      <c r="BA620" s="112">
        <f t="shared" si="662"/>
        <v>0</v>
      </c>
      <c r="BB620" s="112"/>
      <c r="BC620" s="112"/>
      <c r="BD620" s="112">
        <f t="shared" si="663"/>
        <v>0</v>
      </c>
      <c r="BE620" s="112"/>
      <c r="BF620" s="112"/>
      <c r="BG620" s="112">
        <f t="shared" si="664"/>
        <v>0</v>
      </c>
      <c r="BH620" s="112"/>
      <c r="BI620" s="112"/>
      <c r="BJ620" s="112">
        <f t="shared" si="665"/>
        <v>0</v>
      </c>
      <c r="BK620" s="112"/>
      <c r="BL620" s="302"/>
      <c r="BM620" s="308"/>
      <c r="BN620" s="310"/>
    </row>
    <row r="621" s="49" customFormat="1" ht="33.95" customHeight="1" outlineLevel="3" spans="2:66">
      <c r="B621" s="112" t="s">
        <v>792</v>
      </c>
      <c r="C621" s="113" t="s">
        <v>2230</v>
      </c>
      <c r="D621" s="49" t="s">
        <v>2231</v>
      </c>
      <c r="E621" s="112"/>
      <c r="F621" s="112" t="s">
        <v>1618</v>
      </c>
      <c r="G621" s="112" t="s">
        <v>936</v>
      </c>
      <c r="H621" s="112">
        <f t="shared" si="651"/>
        <v>0</v>
      </c>
      <c r="I621" s="112" t="s">
        <v>1235</v>
      </c>
      <c r="J621" s="112">
        <v>1</v>
      </c>
      <c r="K621" s="112" t="s">
        <v>1236</v>
      </c>
      <c r="L621" s="295"/>
      <c r="M621" s="112" t="s">
        <v>1370</v>
      </c>
      <c r="N621" s="112">
        <f t="shared" si="652"/>
        <v>0</v>
      </c>
      <c r="O621" s="295"/>
      <c r="P621" s="295"/>
      <c r="Q621" s="295"/>
      <c r="R621" s="295"/>
      <c r="S621" s="295"/>
      <c r="T621" s="295"/>
      <c r="U621" s="295"/>
      <c r="V621" s="295"/>
      <c r="W621" s="295"/>
      <c r="X621" s="295"/>
      <c r="Y621" s="295"/>
      <c r="Z621" s="295"/>
      <c r="AA621" s="112"/>
      <c r="AB621" s="112">
        <f t="shared" si="653"/>
        <v>0</v>
      </c>
      <c r="AC621" s="112">
        <f t="shared" si="654"/>
        <v>0</v>
      </c>
      <c r="AD621" s="112"/>
      <c r="AE621" s="112"/>
      <c r="AF621" s="112">
        <f t="shared" si="655"/>
        <v>0</v>
      </c>
      <c r="AG621" s="112"/>
      <c r="AH621" s="112"/>
      <c r="AI621" s="112">
        <f t="shared" si="656"/>
        <v>0</v>
      </c>
      <c r="AJ621" s="112"/>
      <c r="AK621" s="112"/>
      <c r="AL621" s="112">
        <f t="shared" si="657"/>
        <v>0</v>
      </c>
      <c r="AM621" s="112"/>
      <c r="AN621" s="112"/>
      <c r="AO621" s="112">
        <f t="shared" si="658"/>
        <v>0</v>
      </c>
      <c r="AP621" s="112"/>
      <c r="AQ621" s="112"/>
      <c r="AR621" s="112">
        <f t="shared" si="659"/>
        <v>0</v>
      </c>
      <c r="AS621" s="112"/>
      <c r="AT621" s="112"/>
      <c r="AU621" s="112">
        <f t="shared" si="660"/>
        <v>0</v>
      </c>
      <c r="AV621" s="112"/>
      <c r="AW621" s="112"/>
      <c r="AX621" s="112">
        <f t="shared" si="661"/>
        <v>0</v>
      </c>
      <c r="AY621" s="112"/>
      <c r="AZ621" s="112"/>
      <c r="BA621" s="112">
        <f t="shared" si="662"/>
        <v>0</v>
      </c>
      <c r="BB621" s="112"/>
      <c r="BC621" s="112"/>
      <c r="BD621" s="112">
        <f t="shared" si="663"/>
        <v>0</v>
      </c>
      <c r="BE621" s="112"/>
      <c r="BF621" s="112"/>
      <c r="BG621" s="112">
        <f t="shared" si="664"/>
        <v>0</v>
      </c>
      <c r="BH621" s="112"/>
      <c r="BI621" s="112"/>
      <c r="BJ621" s="112">
        <f t="shared" si="665"/>
        <v>0</v>
      </c>
      <c r="BK621" s="112"/>
      <c r="BL621" s="302"/>
      <c r="BM621" s="308"/>
      <c r="BN621" s="310"/>
    </row>
    <row r="622" s="49" customFormat="1" ht="33.95" customHeight="1" outlineLevel="3" spans="2:66">
      <c r="B622" s="112" t="s">
        <v>792</v>
      </c>
      <c r="C622" s="113" t="s">
        <v>2232</v>
      </c>
      <c r="D622" s="49" t="s">
        <v>2233</v>
      </c>
      <c r="E622" s="112"/>
      <c r="F622" s="112" t="s">
        <v>1618</v>
      </c>
      <c r="G622" s="112" t="s">
        <v>936</v>
      </c>
      <c r="H622" s="112">
        <f t="shared" si="651"/>
        <v>0</v>
      </c>
      <c r="I622" s="112" t="s">
        <v>1235</v>
      </c>
      <c r="J622" s="112">
        <v>1</v>
      </c>
      <c r="K622" s="112" t="s">
        <v>1236</v>
      </c>
      <c r="L622" s="295"/>
      <c r="M622" s="112" t="s">
        <v>1370</v>
      </c>
      <c r="N622" s="112">
        <f t="shared" si="652"/>
        <v>0</v>
      </c>
      <c r="O622" s="295"/>
      <c r="P622" s="295"/>
      <c r="Q622" s="295"/>
      <c r="R622" s="295"/>
      <c r="S622" s="295"/>
      <c r="T622" s="295"/>
      <c r="U622" s="295"/>
      <c r="V622" s="295"/>
      <c r="W622" s="295"/>
      <c r="X622" s="295"/>
      <c r="Y622" s="295"/>
      <c r="Z622" s="295"/>
      <c r="AA622" s="112"/>
      <c r="AB622" s="112">
        <f t="shared" si="653"/>
        <v>0</v>
      </c>
      <c r="AC622" s="112">
        <f t="shared" si="654"/>
        <v>0</v>
      </c>
      <c r="AD622" s="112"/>
      <c r="AE622" s="112"/>
      <c r="AF622" s="112">
        <f t="shared" si="655"/>
        <v>0</v>
      </c>
      <c r="AG622" s="112"/>
      <c r="AH622" s="112"/>
      <c r="AI622" s="112">
        <f t="shared" si="656"/>
        <v>0</v>
      </c>
      <c r="AJ622" s="112"/>
      <c r="AK622" s="112"/>
      <c r="AL622" s="112">
        <f t="shared" si="657"/>
        <v>0</v>
      </c>
      <c r="AM622" s="112"/>
      <c r="AN622" s="112"/>
      <c r="AO622" s="112">
        <f t="shared" si="658"/>
        <v>0</v>
      </c>
      <c r="AP622" s="112"/>
      <c r="AQ622" s="112"/>
      <c r="AR622" s="112">
        <f t="shared" si="659"/>
        <v>0</v>
      </c>
      <c r="AS622" s="112"/>
      <c r="AT622" s="112"/>
      <c r="AU622" s="112">
        <f t="shared" si="660"/>
        <v>0</v>
      </c>
      <c r="AV622" s="112"/>
      <c r="AW622" s="112"/>
      <c r="AX622" s="112">
        <f t="shared" si="661"/>
        <v>0</v>
      </c>
      <c r="AY622" s="112"/>
      <c r="AZ622" s="112"/>
      <c r="BA622" s="112">
        <f t="shared" si="662"/>
        <v>0</v>
      </c>
      <c r="BB622" s="112"/>
      <c r="BC622" s="112"/>
      <c r="BD622" s="112">
        <f t="shared" si="663"/>
        <v>0</v>
      </c>
      <c r="BE622" s="112"/>
      <c r="BF622" s="112"/>
      <c r="BG622" s="112">
        <f t="shared" si="664"/>
        <v>0</v>
      </c>
      <c r="BH622" s="112"/>
      <c r="BI622" s="112"/>
      <c r="BJ622" s="112">
        <f t="shared" si="665"/>
        <v>0</v>
      </c>
      <c r="BK622" s="112"/>
      <c r="BL622" s="302"/>
      <c r="BM622" s="308"/>
      <c r="BN622" s="310"/>
    </row>
    <row r="623" s="49" customFormat="1" ht="33.95" customHeight="1" outlineLevel="3" spans="2:66">
      <c r="B623" s="112" t="s">
        <v>792</v>
      </c>
      <c r="C623" s="113" t="s">
        <v>2234</v>
      </c>
      <c r="D623" s="49" t="s">
        <v>2235</v>
      </c>
      <c r="E623" s="112"/>
      <c r="F623" s="112" t="s">
        <v>1618</v>
      </c>
      <c r="G623" s="112" t="s">
        <v>936</v>
      </c>
      <c r="H623" s="112">
        <f t="shared" si="651"/>
        <v>0</v>
      </c>
      <c r="I623" s="112" t="s">
        <v>1235</v>
      </c>
      <c r="J623" s="112">
        <v>1</v>
      </c>
      <c r="K623" s="112" t="s">
        <v>1236</v>
      </c>
      <c r="L623" s="295"/>
      <c r="M623" s="112" t="s">
        <v>1370</v>
      </c>
      <c r="N623" s="112">
        <f t="shared" si="652"/>
        <v>0</v>
      </c>
      <c r="O623" s="313"/>
      <c r="P623" s="313"/>
      <c r="Q623" s="313"/>
      <c r="R623" s="313"/>
      <c r="S623" s="313"/>
      <c r="T623" s="313"/>
      <c r="U623" s="313"/>
      <c r="V623" s="313"/>
      <c r="W623" s="313"/>
      <c r="X623" s="313"/>
      <c r="Y623" s="313"/>
      <c r="Z623" s="313"/>
      <c r="AA623" s="112"/>
      <c r="AB623" s="112">
        <f t="shared" si="653"/>
        <v>0</v>
      </c>
      <c r="AC623" s="112">
        <f t="shared" si="654"/>
        <v>0</v>
      </c>
      <c r="AD623" s="112"/>
      <c r="AE623" s="112"/>
      <c r="AF623" s="112">
        <f t="shared" si="655"/>
        <v>0</v>
      </c>
      <c r="AG623" s="112"/>
      <c r="AH623" s="112"/>
      <c r="AI623" s="112">
        <f t="shared" si="656"/>
        <v>0</v>
      </c>
      <c r="AJ623" s="112"/>
      <c r="AK623" s="112"/>
      <c r="AL623" s="112">
        <f t="shared" si="657"/>
        <v>0</v>
      </c>
      <c r="AM623" s="112"/>
      <c r="AN623" s="112"/>
      <c r="AO623" s="112">
        <f t="shared" si="658"/>
        <v>0</v>
      </c>
      <c r="AP623" s="112"/>
      <c r="AQ623" s="112"/>
      <c r="AR623" s="112">
        <f t="shared" si="659"/>
        <v>0</v>
      </c>
      <c r="AS623" s="112"/>
      <c r="AT623" s="112"/>
      <c r="AU623" s="112">
        <f t="shared" si="660"/>
        <v>0</v>
      </c>
      <c r="AV623" s="112"/>
      <c r="AW623" s="112"/>
      <c r="AX623" s="112">
        <f t="shared" si="661"/>
        <v>0</v>
      </c>
      <c r="AY623" s="112"/>
      <c r="AZ623" s="112"/>
      <c r="BA623" s="112">
        <f t="shared" si="662"/>
        <v>0</v>
      </c>
      <c r="BB623" s="112"/>
      <c r="BC623" s="112"/>
      <c r="BD623" s="112">
        <f t="shared" si="663"/>
        <v>0</v>
      </c>
      <c r="BE623" s="112"/>
      <c r="BF623" s="112"/>
      <c r="BG623" s="112">
        <f t="shared" si="664"/>
        <v>0</v>
      </c>
      <c r="BH623" s="112"/>
      <c r="BI623" s="112"/>
      <c r="BJ623" s="112">
        <f t="shared" si="665"/>
        <v>0</v>
      </c>
      <c r="BK623" s="112"/>
      <c r="BL623" s="302"/>
      <c r="BM623" s="308"/>
      <c r="BN623" s="310"/>
    </row>
    <row r="624" s="22" customFormat="1" ht="33.95" customHeight="1" outlineLevel="2" spans="2:66">
      <c r="B624" s="109" t="s">
        <v>787</v>
      </c>
      <c r="C624" s="110" t="s">
        <v>2236</v>
      </c>
      <c r="D624" s="22" t="s">
        <v>2237</v>
      </c>
      <c r="E624" s="109"/>
      <c r="F624" s="109"/>
      <c r="G624" s="109"/>
      <c r="H624" s="109">
        <f>SUM(H625:H626)</f>
        <v>0</v>
      </c>
      <c r="I624" s="109"/>
      <c r="J624" s="109"/>
      <c r="K624" s="109"/>
      <c r="L624" s="109"/>
      <c r="M624" s="109"/>
      <c r="N624" s="301"/>
      <c r="O624" s="284"/>
      <c r="P624" s="284"/>
      <c r="Q624" s="284"/>
      <c r="R624" s="284"/>
      <c r="S624" s="284"/>
      <c r="T624" s="284"/>
      <c r="U624" s="284"/>
      <c r="V624" s="284"/>
      <c r="W624" s="284"/>
      <c r="X624" s="284"/>
      <c r="Y624" s="284"/>
      <c r="Z624" s="284"/>
      <c r="AA624" s="284"/>
      <c r="AB624" s="109">
        <f>SUM(AB625:AB626)</f>
        <v>0</v>
      </c>
      <c r="AC624" s="109">
        <f>SUM(AC625:AC626)</f>
        <v>0</v>
      </c>
      <c r="AD624" s="109"/>
      <c r="AE624" s="109"/>
      <c r="AF624" s="109">
        <f>SUM(AF625:AF626)</f>
        <v>0</v>
      </c>
      <c r="AG624" s="109"/>
      <c r="AH624" s="109"/>
      <c r="AI624" s="109">
        <f>SUM(AI625:AI626)</f>
        <v>0</v>
      </c>
      <c r="AJ624" s="109"/>
      <c r="AK624" s="109"/>
      <c r="AL624" s="109">
        <f>SUM(AL625:AL626)</f>
        <v>0</v>
      </c>
      <c r="AM624" s="109"/>
      <c r="AN624" s="109"/>
      <c r="AO624" s="109">
        <f>SUM(AO625:AO626)</f>
        <v>0</v>
      </c>
      <c r="AP624" s="109"/>
      <c r="AQ624" s="109"/>
      <c r="AR624" s="109">
        <f>SUM(AR625:AR626)</f>
        <v>0</v>
      </c>
      <c r="AS624" s="109"/>
      <c r="AT624" s="109"/>
      <c r="AU624" s="109">
        <f>SUM(AU625:AU626)</f>
        <v>0</v>
      </c>
      <c r="AV624" s="109"/>
      <c r="AW624" s="109"/>
      <c r="AX624" s="109">
        <f>SUM(AX625:AX626)</f>
        <v>0</v>
      </c>
      <c r="AY624" s="109"/>
      <c r="AZ624" s="109"/>
      <c r="BA624" s="109">
        <f>SUM(BA625:BA626)</f>
        <v>0</v>
      </c>
      <c r="BB624" s="109"/>
      <c r="BC624" s="109"/>
      <c r="BD624" s="109">
        <f>SUM(BD625:BD626)</f>
        <v>0</v>
      </c>
      <c r="BE624" s="109"/>
      <c r="BF624" s="109"/>
      <c r="BG624" s="109">
        <f>SUM(BG625:BG626)</f>
        <v>0</v>
      </c>
      <c r="BH624" s="109"/>
      <c r="BI624" s="109"/>
      <c r="BJ624" s="109">
        <f>SUM(BJ625:BJ626)</f>
        <v>0</v>
      </c>
      <c r="BK624" s="109"/>
      <c r="BL624" s="301"/>
      <c r="BM624" s="308"/>
      <c r="BN624" s="309"/>
    </row>
    <row r="625" s="49" customFormat="1" ht="33.95" customHeight="1" outlineLevel="3" spans="2:66">
      <c r="B625" s="112" t="s">
        <v>792</v>
      </c>
      <c r="C625" s="113" t="s">
        <v>2238</v>
      </c>
      <c r="D625" s="49" t="s">
        <v>2239</v>
      </c>
      <c r="E625" s="112"/>
      <c r="F625" s="112" t="s">
        <v>1618</v>
      </c>
      <c r="G625" s="112" t="s">
        <v>936</v>
      </c>
      <c r="H625" s="112">
        <f>J625*L625</f>
        <v>0</v>
      </c>
      <c r="I625" s="112" t="s">
        <v>1235</v>
      </c>
      <c r="J625" s="112">
        <v>1</v>
      </c>
      <c r="K625" s="112" t="s">
        <v>1236</v>
      </c>
      <c r="L625" s="295"/>
      <c r="M625" s="112" t="s">
        <v>1370</v>
      </c>
      <c r="N625" s="112">
        <f>COUNTA(O625:Z625)</f>
        <v>0</v>
      </c>
      <c r="O625" s="314"/>
      <c r="P625" s="314"/>
      <c r="Q625" s="314"/>
      <c r="R625" s="314"/>
      <c r="S625" s="314"/>
      <c r="T625" s="314"/>
      <c r="U625" s="314"/>
      <c r="V625" s="314"/>
      <c r="W625" s="314"/>
      <c r="X625" s="314"/>
      <c r="Y625" s="314"/>
      <c r="Z625" s="314"/>
      <c r="AA625" s="112"/>
      <c r="AB625" s="112">
        <f>SUM(AC625,AF625,AI625,AL625,AO625,AR625,AU625,AX625,BA625,BD625,BG625,BJ625)</f>
        <v>0</v>
      </c>
      <c r="AC625" s="112">
        <f>IF(O625="√",$J625*$L625/$N625,0)</f>
        <v>0</v>
      </c>
      <c r="AD625" s="112"/>
      <c r="AE625" s="112"/>
      <c r="AF625" s="112">
        <f>IF(P625="√",$J625*$L625/$N625,0)</f>
        <v>0</v>
      </c>
      <c r="AG625" s="112"/>
      <c r="AH625" s="112"/>
      <c r="AI625" s="112">
        <f>IF(Q625="√",$J625*$L625/$N625,0)</f>
        <v>0</v>
      </c>
      <c r="AJ625" s="112"/>
      <c r="AK625" s="112"/>
      <c r="AL625" s="112">
        <f>IF(R625="√",$J625*$L625/$N625,0)</f>
        <v>0</v>
      </c>
      <c r="AM625" s="112"/>
      <c r="AN625" s="112"/>
      <c r="AO625" s="112">
        <f>IF(S625="√",$J625*$L625/$N625,0)</f>
        <v>0</v>
      </c>
      <c r="AP625" s="112"/>
      <c r="AQ625" s="112"/>
      <c r="AR625" s="112">
        <f>IF(T625="√",$J625*$L625/$N625,0)</f>
        <v>0</v>
      </c>
      <c r="AS625" s="112"/>
      <c r="AT625" s="112"/>
      <c r="AU625" s="112">
        <f>IF(U625="√",$J625*$L625/$N625,0)</f>
        <v>0</v>
      </c>
      <c r="AV625" s="112"/>
      <c r="AW625" s="112"/>
      <c r="AX625" s="112">
        <f>IF(V625="√",$J625*$L625/$N625,0)</f>
        <v>0</v>
      </c>
      <c r="AY625" s="112"/>
      <c r="AZ625" s="112"/>
      <c r="BA625" s="112">
        <f>IF(W625="√",$J625*$L625/$N625,0)</f>
        <v>0</v>
      </c>
      <c r="BB625" s="112"/>
      <c r="BC625" s="112"/>
      <c r="BD625" s="112">
        <f>IF(X625="√",$J625*$L625/$N625,0)</f>
        <v>0</v>
      </c>
      <c r="BE625" s="112"/>
      <c r="BF625" s="112"/>
      <c r="BG625" s="112">
        <f>IF(Y625="√",$J625*$L625/$N625,0)</f>
        <v>0</v>
      </c>
      <c r="BH625" s="112"/>
      <c r="BI625" s="112"/>
      <c r="BJ625" s="112">
        <f>IF(Z625="√",$J625*$L625/$N625,0)</f>
        <v>0</v>
      </c>
      <c r="BK625" s="112"/>
      <c r="BL625" s="302"/>
      <c r="BM625" s="308"/>
      <c r="BN625" s="310"/>
    </row>
    <row r="626" s="49" customFormat="1" ht="33.95" customHeight="1" outlineLevel="3" spans="2:66">
      <c r="B626" s="112" t="s">
        <v>792</v>
      </c>
      <c r="C626" s="113" t="s">
        <v>2240</v>
      </c>
      <c r="D626" s="49" t="s">
        <v>2241</v>
      </c>
      <c r="E626" s="112"/>
      <c r="F626" s="112" t="s">
        <v>1618</v>
      </c>
      <c r="G626" s="112" t="s">
        <v>936</v>
      </c>
      <c r="H626" s="112">
        <f>J626*L626</f>
        <v>0</v>
      </c>
      <c r="I626" s="112" t="s">
        <v>1235</v>
      </c>
      <c r="J626" s="112">
        <v>1</v>
      </c>
      <c r="K626" s="112" t="s">
        <v>1236</v>
      </c>
      <c r="L626" s="295"/>
      <c r="M626" s="112" t="s">
        <v>1370</v>
      </c>
      <c r="N626" s="112">
        <f>COUNTA(O626:Z626)</f>
        <v>0</v>
      </c>
      <c r="O626" s="313"/>
      <c r="P626" s="313"/>
      <c r="Q626" s="313"/>
      <c r="R626" s="313"/>
      <c r="S626" s="313"/>
      <c r="T626" s="313"/>
      <c r="U626" s="313"/>
      <c r="V626" s="313"/>
      <c r="W626" s="313"/>
      <c r="X626" s="313"/>
      <c r="Y626" s="313"/>
      <c r="Z626" s="313"/>
      <c r="AA626" s="112"/>
      <c r="AB626" s="112">
        <f>SUM(AC626,AF626,AI626,AL626,AO626,AR626,AU626,AX626,BA626,BD626,BG626,BJ626)</f>
        <v>0</v>
      </c>
      <c r="AC626" s="112">
        <f>IF(O626="√",$J626*$L626/$N626,0)</f>
        <v>0</v>
      </c>
      <c r="AD626" s="112"/>
      <c r="AE626" s="112"/>
      <c r="AF626" s="112">
        <f>IF(P626="√",$J626*$L626/$N626,0)</f>
        <v>0</v>
      </c>
      <c r="AG626" s="112"/>
      <c r="AH626" s="112"/>
      <c r="AI626" s="112">
        <f>IF(Q626="√",$J626*$L626/$N626,0)</f>
        <v>0</v>
      </c>
      <c r="AJ626" s="112"/>
      <c r="AK626" s="112"/>
      <c r="AL626" s="112">
        <f>IF(R626="√",$J626*$L626/$N626,0)</f>
        <v>0</v>
      </c>
      <c r="AM626" s="112"/>
      <c r="AN626" s="112"/>
      <c r="AO626" s="112">
        <f>IF(S626="√",$J626*$L626/$N626,0)</f>
        <v>0</v>
      </c>
      <c r="AP626" s="112"/>
      <c r="AQ626" s="112"/>
      <c r="AR626" s="112">
        <f>IF(T626="√",$J626*$L626/$N626,0)</f>
        <v>0</v>
      </c>
      <c r="AS626" s="112"/>
      <c r="AT626" s="112"/>
      <c r="AU626" s="112">
        <f>IF(U626="√",$J626*$L626/$N626,0)</f>
        <v>0</v>
      </c>
      <c r="AV626" s="112"/>
      <c r="AW626" s="112"/>
      <c r="AX626" s="112">
        <f>IF(V626="√",$J626*$L626/$N626,0)</f>
        <v>0</v>
      </c>
      <c r="AY626" s="112"/>
      <c r="AZ626" s="112"/>
      <c r="BA626" s="112">
        <f>IF(W626="√",$J626*$L626/$N626,0)</f>
        <v>0</v>
      </c>
      <c r="BB626" s="112"/>
      <c r="BC626" s="112"/>
      <c r="BD626" s="112">
        <f>IF(X626="√",$J626*$L626/$N626,0)</f>
        <v>0</v>
      </c>
      <c r="BE626" s="112"/>
      <c r="BF626" s="112"/>
      <c r="BG626" s="112">
        <f>IF(Y626="√",$J626*$L626/$N626,0)</f>
        <v>0</v>
      </c>
      <c r="BH626" s="112"/>
      <c r="BI626" s="112"/>
      <c r="BJ626" s="112">
        <f>IF(Z626="√",$J626*$L626/$N626,0)</f>
        <v>0</v>
      </c>
      <c r="BK626" s="112"/>
      <c r="BL626" s="302"/>
      <c r="BM626" s="308"/>
      <c r="BN626" s="310"/>
    </row>
    <row r="627" s="22" customFormat="1" ht="33.95" customHeight="1" outlineLevel="2" spans="2:66">
      <c r="B627" s="109" t="s">
        <v>787</v>
      </c>
      <c r="C627" s="110" t="s">
        <v>2242</v>
      </c>
      <c r="D627" s="22" t="s">
        <v>2243</v>
      </c>
      <c r="E627" s="109"/>
      <c r="F627" s="109"/>
      <c r="G627" s="109"/>
      <c r="H627" s="109">
        <f>SUM(H628:H633)</f>
        <v>0</v>
      </c>
      <c r="I627" s="109"/>
      <c r="J627" s="109"/>
      <c r="K627" s="109"/>
      <c r="L627" s="109"/>
      <c r="M627" s="109"/>
      <c r="N627" s="301"/>
      <c r="O627" s="284"/>
      <c r="P627" s="284"/>
      <c r="Q627" s="284"/>
      <c r="R627" s="284"/>
      <c r="S627" s="284"/>
      <c r="T627" s="284"/>
      <c r="U627" s="284"/>
      <c r="V627" s="284"/>
      <c r="W627" s="284"/>
      <c r="X627" s="284"/>
      <c r="Y627" s="284"/>
      <c r="Z627" s="284"/>
      <c r="AA627" s="284"/>
      <c r="AB627" s="109">
        <f>SUM(AB628:AB633)</f>
        <v>0</v>
      </c>
      <c r="AC627" s="109">
        <f>SUM(AC628:AC633)</f>
        <v>0</v>
      </c>
      <c r="AD627" s="109"/>
      <c r="AE627" s="109"/>
      <c r="AF627" s="109">
        <f>SUM(AF628:AF633)</f>
        <v>0</v>
      </c>
      <c r="AG627" s="109"/>
      <c r="AH627" s="109"/>
      <c r="AI627" s="109">
        <f>SUM(AI628:AI633)</f>
        <v>0</v>
      </c>
      <c r="AJ627" s="109"/>
      <c r="AK627" s="109"/>
      <c r="AL627" s="109">
        <f>SUM(AL628:AL633)</f>
        <v>0</v>
      </c>
      <c r="AM627" s="109"/>
      <c r="AN627" s="109"/>
      <c r="AO627" s="109">
        <f>SUM(AO628:AO633)</f>
        <v>0</v>
      </c>
      <c r="AP627" s="109"/>
      <c r="AQ627" s="109"/>
      <c r="AR627" s="109">
        <f>SUM(AR628:AR633)</f>
        <v>0</v>
      </c>
      <c r="AS627" s="109"/>
      <c r="AT627" s="109"/>
      <c r="AU627" s="109">
        <f>SUM(AU628:AU633)</f>
        <v>0</v>
      </c>
      <c r="AV627" s="109"/>
      <c r="AW627" s="109"/>
      <c r="AX627" s="109">
        <f>SUM(AX628:AX633)</f>
        <v>0</v>
      </c>
      <c r="AY627" s="109"/>
      <c r="AZ627" s="109"/>
      <c r="BA627" s="109">
        <f>SUM(BA628:BA633)</f>
        <v>0</v>
      </c>
      <c r="BB627" s="109"/>
      <c r="BC627" s="109"/>
      <c r="BD627" s="109">
        <f>SUM(BD628:BD633)</f>
        <v>0</v>
      </c>
      <c r="BE627" s="109"/>
      <c r="BF627" s="109"/>
      <c r="BG627" s="109">
        <f>SUM(BG628:BG633)</f>
        <v>0</v>
      </c>
      <c r="BH627" s="109"/>
      <c r="BI627" s="109"/>
      <c r="BJ627" s="109">
        <f>SUM(BJ628:BJ633)</f>
        <v>0</v>
      </c>
      <c r="BK627" s="109"/>
      <c r="BL627" s="301"/>
      <c r="BM627" s="308"/>
      <c r="BN627" s="309"/>
    </row>
    <row r="628" s="49" customFormat="1" ht="33.95" customHeight="1" outlineLevel="3" spans="2:66">
      <c r="B628" s="112" t="s">
        <v>792</v>
      </c>
      <c r="C628" s="113" t="s">
        <v>2244</v>
      </c>
      <c r="D628" s="49" t="s">
        <v>2245</v>
      </c>
      <c r="E628" s="112"/>
      <c r="F628" s="112" t="s">
        <v>1618</v>
      </c>
      <c r="G628" s="112" t="s">
        <v>936</v>
      </c>
      <c r="H628" s="112">
        <f t="shared" ref="H628:H633" si="666">J628*L628</f>
        <v>0</v>
      </c>
      <c r="I628" s="112" t="s">
        <v>1235</v>
      </c>
      <c r="J628" s="112">
        <v>1</v>
      </c>
      <c r="K628" s="112" t="s">
        <v>1236</v>
      </c>
      <c r="L628" s="295"/>
      <c r="M628" s="112" t="s">
        <v>1370</v>
      </c>
      <c r="N628" s="112">
        <f t="shared" ref="N628:N633" si="667">COUNTA(O628:Z628)</f>
        <v>0</v>
      </c>
      <c r="O628" s="314"/>
      <c r="P628" s="314"/>
      <c r="Q628" s="314"/>
      <c r="R628" s="314"/>
      <c r="S628" s="314"/>
      <c r="T628" s="314"/>
      <c r="U628" s="314"/>
      <c r="V628" s="314"/>
      <c r="W628" s="314"/>
      <c r="X628" s="314"/>
      <c r="Y628" s="314"/>
      <c r="Z628" s="314"/>
      <c r="AA628" s="112"/>
      <c r="AB628" s="112">
        <f t="shared" ref="AB628:AB633" si="668">SUM(AC628,AF628,AI628,AL628,AO628,AR628,AU628,AX628,BA628,BD628,BG628,BJ628)</f>
        <v>0</v>
      </c>
      <c r="AC628" s="112">
        <f t="shared" ref="AC628:AC633" si="669">IF(O628="√",$J628*$L628/$N628,0)</f>
        <v>0</v>
      </c>
      <c r="AD628" s="112"/>
      <c r="AE628" s="112"/>
      <c r="AF628" s="112">
        <f t="shared" ref="AF628:AF633" si="670">IF(P628="√",$J628*$L628/$N628,0)</f>
        <v>0</v>
      </c>
      <c r="AG628" s="112"/>
      <c r="AH628" s="112"/>
      <c r="AI628" s="112">
        <f t="shared" ref="AI628:AI633" si="671">IF(Q628="√",$J628*$L628/$N628,0)</f>
        <v>0</v>
      </c>
      <c r="AJ628" s="112"/>
      <c r="AK628" s="112"/>
      <c r="AL628" s="112">
        <f t="shared" ref="AL628:AL633" si="672">IF(R628="√",$J628*$L628/$N628,0)</f>
        <v>0</v>
      </c>
      <c r="AM628" s="112"/>
      <c r="AN628" s="112"/>
      <c r="AO628" s="112">
        <f t="shared" ref="AO628:AO633" si="673">IF(S628="√",$J628*$L628/$N628,0)</f>
        <v>0</v>
      </c>
      <c r="AP628" s="112"/>
      <c r="AQ628" s="112"/>
      <c r="AR628" s="112">
        <f t="shared" ref="AR628:AR633" si="674">IF(T628="√",$J628*$L628/$N628,0)</f>
        <v>0</v>
      </c>
      <c r="AS628" s="112"/>
      <c r="AT628" s="112"/>
      <c r="AU628" s="112">
        <f t="shared" ref="AU628:AU633" si="675">IF(U628="√",$J628*$L628/$N628,0)</f>
        <v>0</v>
      </c>
      <c r="AV628" s="112"/>
      <c r="AW628" s="112"/>
      <c r="AX628" s="112">
        <f t="shared" ref="AX628:AX633" si="676">IF(V628="√",$J628*$L628/$N628,0)</f>
        <v>0</v>
      </c>
      <c r="AY628" s="112"/>
      <c r="AZ628" s="112"/>
      <c r="BA628" s="112">
        <f t="shared" ref="BA628:BA633" si="677">IF(W628="√",$J628*$L628/$N628,0)</f>
        <v>0</v>
      </c>
      <c r="BB628" s="112"/>
      <c r="BC628" s="112"/>
      <c r="BD628" s="112">
        <f t="shared" ref="BD628:BD633" si="678">IF(X628="√",$J628*$L628/$N628,0)</f>
        <v>0</v>
      </c>
      <c r="BE628" s="112"/>
      <c r="BF628" s="112"/>
      <c r="BG628" s="112">
        <f t="shared" ref="BG628:BG633" si="679">IF(Y628="√",$J628*$L628/$N628,0)</f>
        <v>0</v>
      </c>
      <c r="BH628" s="112"/>
      <c r="BI628" s="112"/>
      <c r="BJ628" s="112">
        <f t="shared" ref="BJ628:BJ633" si="680">IF(Z628="√",$J628*$L628/$N628,0)</f>
        <v>0</v>
      </c>
      <c r="BK628" s="112"/>
      <c r="BL628" s="302"/>
      <c r="BM628" s="308"/>
      <c r="BN628" s="310"/>
    </row>
    <row r="629" s="49" customFormat="1" ht="33.95" customHeight="1" outlineLevel="3" spans="2:66">
      <c r="B629" s="112" t="s">
        <v>792</v>
      </c>
      <c r="C629" s="113" t="s">
        <v>2246</v>
      </c>
      <c r="D629" s="49" t="s">
        <v>2247</v>
      </c>
      <c r="E629" s="112"/>
      <c r="F629" s="112" t="s">
        <v>1618</v>
      </c>
      <c r="G629" s="112" t="s">
        <v>936</v>
      </c>
      <c r="H629" s="112">
        <f t="shared" si="666"/>
        <v>0</v>
      </c>
      <c r="I629" s="112" t="s">
        <v>1235</v>
      </c>
      <c r="J629" s="112">
        <v>1</v>
      </c>
      <c r="K629" s="112" t="s">
        <v>1236</v>
      </c>
      <c r="L629" s="295"/>
      <c r="M629" s="112" t="s">
        <v>1370</v>
      </c>
      <c r="N629" s="112">
        <f t="shared" si="667"/>
        <v>0</v>
      </c>
      <c r="O629" s="295"/>
      <c r="P629" s="295"/>
      <c r="Q629" s="295"/>
      <c r="R629" s="295"/>
      <c r="S629" s="295"/>
      <c r="T629" s="295"/>
      <c r="U629" s="295"/>
      <c r="V629" s="295"/>
      <c r="W629" s="295"/>
      <c r="X629" s="295"/>
      <c r="Y629" s="295"/>
      <c r="Z629" s="295"/>
      <c r="AA629" s="112"/>
      <c r="AB629" s="112">
        <f t="shared" si="668"/>
        <v>0</v>
      </c>
      <c r="AC629" s="112">
        <f t="shared" si="669"/>
        <v>0</v>
      </c>
      <c r="AD629" s="112"/>
      <c r="AE629" s="112"/>
      <c r="AF629" s="112">
        <f t="shared" si="670"/>
        <v>0</v>
      </c>
      <c r="AG629" s="112"/>
      <c r="AH629" s="112"/>
      <c r="AI629" s="112">
        <f t="shared" si="671"/>
        <v>0</v>
      </c>
      <c r="AJ629" s="112"/>
      <c r="AK629" s="112"/>
      <c r="AL629" s="112">
        <f t="shared" si="672"/>
        <v>0</v>
      </c>
      <c r="AM629" s="112"/>
      <c r="AN629" s="112"/>
      <c r="AO629" s="112">
        <f t="shared" si="673"/>
        <v>0</v>
      </c>
      <c r="AP629" s="112"/>
      <c r="AQ629" s="112"/>
      <c r="AR629" s="112">
        <f t="shared" si="674"/>
        <v>0</v>
      </c>
      <c r="AS629" s="112"/>
      <c r="AT629" s="112"/>
      <c r="AU629" s="112">
        <f t="shared" si="675"/>
        <v>0</v>
      </c>
      <c r="AV629" s="112"/>
      <c r="AW629" s="112"/>
      <c r="AX629" s="112">
        <f t="shared" si="676"/>
        <v>0</v>
      </c>
      <c r="AY629" s="112"/>
      <c r="AZ629" s="112"/>
      <c r="BA629" s="112">
        <f t="shared" si="677"/>
        <v>0</v>
      </c>
      <c r="BB629" s="112"/>
      <c r="BC629" s="112"/>
      <c r="BD629" s="112">
        <f t="shared" si="678"/>
        <v>0</v>
      </c>
      <c r="BE629" s="112"/>
      <c r="BF629" s="112"/>
      <c r="BG629" s="112">
        <f t="shared" si="679"/>
        <v>0</v>
      </c>
      <c r="BH629" s="112"/>
      <c r="BI629" s="112"/>
      <c r="BJ629" s="112">
        <f t="shared" si="680"/>
        <v>0</v>
      </c>
      <c r="BK629" s="112"/>
      <c r="BL629" s="302"/>
      <c r="BM629" s="308"/>
      <c r="BN629" s="310"/>
    </row>
    <row r="630" s="49" customFormat="1" ht="33.95" customHeight="1" outlineLevel="3" spans="2:66">
      <c r="B630" s="112" t="s">
        <v>792</v>
      </c>
      <c r="C630" s="113" t="s">
        <v>2248</v>
      </c>
      <c r="D630" s="49" t="s">
        <v>2249</v>
      </c>
      <c r="E630" s="112"/>
      <c r="F630" s="112" t="s">
        <v>1618</v>
      </c>
      <c r="G630" s="112" t="s">
        <v>936</v>
      </c>
      <c r="H630" s="112">
        <f t="shared" si="666"/>
        <v>0</v>
      </c>
      <c r="I630" s="112" t="s">
        <v>1235</v>
      </c>
      <c r="J630" s="112">
        <v>1</v>
      </c>
      <c r="K630" s="112" t="s">
        <v>1236</v>
      </c>
      <c r="L630" s="295"/>
      <c r="M630" s="112" t="s">
        <v>1370</v>
      </c>
      <c r="N630" s="112">
        <f t="shared" si="667"/>
        <v>0</v>
      </c>
      <c r="O630" s="295"/>
      <c r="P630" s="295"/>
      <c r="Q630" s="295"/>
      <c r="R630" s="295"/>
      <c r="S630" s="295"/>
      <c r="T630" s="295"/>
      <c r="U630" s="295"/>
      <c r="V630" s="295"/>
      <c r="W630" s="295"/>
      <c r="X630" s="295"/>
      <c r="Y630" s="295"/>
      <c r="Z630" s="295"/>
      <c r="AA630" s="112"/>
      <c r="AB630" s="112">
        <f t="shared" si="668"/>
        <v>0</v>
      </c>
      <c r="AC630" s="112">
        <f t="shared" si="669"/>
        <v>0</v>
      </c>
      <c r="AD630" s="112"/>
      <c r="AE630" s="112"/>
      <c r="AF630" s="112">
        <f t="shared" si="670"/>
        <v>0</v>
      </c>
      <c r="AG630" s="112"/>
      <c r="AH630" s="112"/>
      <c r="AI630" s="112">
        <f t="shared" si="671"/>
        <v>0</v>
      </c>
      <c r="AJ630" s="112"/>
      <c r="AK630" s="112"/>
      <c r="AL630" s="112">
        <f t="shared" si="672"/>
        <v>0</v>
      </c>
      <c r="AM630" s="112"/>
      <c r="AN630" s="112"/>
      <c r="AO630" s="112">
        <f t="shared" si="673"/>
        <v>0</v>
      </c>
      <c r="AP630" s="112"/>
      <c r="AQ630" s="112"/>
      <c r="AR630" s="112">
        <f t="shared" si="674"/>
        <v>0</v>
      </c>
      <c r="AS630" s="112"/>
      <c r="AT630" s="112"/>
      <c r="AU630" s="112">
        <f t="shared" si="675"/>
        <v>0</v>
      </c>
      <c r="AV630" s="112"/>
      <c r="AW630" s="112"/>
      <c r="AX630" s="112">
        <f t="shared" si="676"/>
        <v>0</v>
      </c>
      <c r="AY630" s="112"/>
      <c r="AZ630" s="112"/>
      <c r="BA630" s="112">
        <f t="shared" si="677"/>
        <v>0</v>
      </c>
      <c r="BB630" s="112"/>
      <c r="BC630" s="112"/>
      <c r="BD630" s="112">
        <f t="shared" si="678"/>
        <v>0</v>
      </c>
      <c r="BE630" s="112"/>
      <c r="BF630" s="112"/>
      <c r="BG630" s="112">
        <f t="shared" si="679"/>
        <v>0</v>
      </c>
      <c r="BH630" s="112"/>
      <c r="BI630" s="112"/>
      <c r="BJ630" s="112">
        <f t="shared" si="680"/>
        <v>0</v>
      </c>
      <c r="BK630" s="112"/>
      <c r="BL630" s="302"/>
      <c r="BM630" s="308"/>
      <c r="BN630" s="310"/>
    </row>
    <row r="631" s="49" customFormat="1" ht="33.95" customHeight="1" outlineLevel="3" spans="2:66">
      <c r="B631" s="112" t="s">
        <v>792</v>
      </c>
      <c r="C631" s="113" t="s">
        <v>2250</v>
      </c>
      <c r="D631" s="49" t="s">
        <v>2251</v>
      </c>
      <c r="E631" s="112"/>
      <c r="F631" s="112" t="s">
        <v>1618</v>
      </c>
      <c r="G631" s="112" t="s">
        <v>936</v>
      </c>
      <c r="H631" s="112">
        <f t="shared" si="666"/>
        <v>0</v>
      </c>
      <c r="I631" s="112" t="s">
        <v>1235</v>
      </c>
      <c r="J631" s="112">
        <v>1</v>
      </c>
      <c r="K631" s="112" t="s">
        <v>1236</v>
      </c>
      <c r="L631" s="295"/>
      <c r="M631" s="112" t="s">
        <v>1370</v>
      </c>
      <c r="N631" s="112">
        <f t="shared" si="667"/>
        <v>0</v>
      </c>
      <c r="O631" s="295"/>
      <c r="P631" s="295"/>
      <c r="Q631" s="295"/>
      <c r="R631" s="295"/>
      <c r="S631" s="295"/>
      <c r="T631" s="295"/>
      <c r="U631" s="295"/>
      <c r="V631" s="295"/>
      <c r="W631" s="295"/>
      <c r="X631" s="295"/>
      <c r="Y631" s="295"/>
      <c r="Z631" s="295"/>
      <c r="AA631" s="112"/>
      <c r="AB631" s="112">
        <f t="shared" si="668"/>
        <v>0</v>
      </c>
      <c r="AC631" s="112">
        <f t="shared" si="669"/>
        <v>0</v>
      </c>
      <c r="AD631" s="112"/>
      <c r="AE631" s="112"/>
      <c r="AF631" s="112">
        <f t="shared" si="670"/>
        <v>0</v>
      </c>
      <c r="AG631" s="112"/>
      <c r="AH631" s="112"/>
      <c r="AI631" s="112">
        <f t="shared" si="671"/>
        <v>0</v>
      </c>
      <c r="AJ631" s="112"/>
      <c r="AK631" s="112"/>
      <c r="AL631" s="112">
        <f t="shared" si="672"/>
        <v>0</v>
      </c>
      <c r="AM631" s="112"/>
      <c r="AN631" s="112"/>
      <c r="AO631" s="112">
        <f t="shared" si="673"/>
        <v>0</v>
      </c>
      <c r="AP631" s="112"/>
      <c r="AQ631" s="112"/>
      <c r="AR631" s="112">
        <f t="shared" si="674"/>
        <v>0</v>
      </c>
      <c r="AS631" s="112"/>
      <c r="AT631" s="112"/>
      <c r="AU631" s="112">
        <f t="shared" si="675"/>
        <v>0</v>
      </c>
      <c r="AV631" s="112"/>
      <c r="AW631" s="112"/>
      <c r="AX631" s="112">
        <f t="shared" si="676"/>
        <v>0</v>
      </c>
      <c r="AY631" s="112"/>
      <c r="AZ631" s="112"/>
      <c r="BA631" s="112">
        <f t="shared" si="677"/>
        <v>0</v>
      </c>
      <c r="BB631" s="112"/>
      <c r="BC631" s="112"/>
      <c r="BD631" s="112">
        <f t="shared" si="678"/>
        <v>0</v>
      </c>
      <c r="BE631" s="112"/>
      <c r="BF631" s="112"/>
      <c r="BG631" s="112">
        <f t="shared" si="679"/>
        <v>0</v>
      </c>
      <c r="BH631" s="112"/>
      <c r="BI631" s="112"/>
      <c r="BJ631" s="112">
        <f t="shared" si="680"/>
        <v>0</v>
      </c>
      <c r="BK631" s="112"/>
      <c r="BL631" s="302"/>
      <c r="BM631" s="308"/>
      <c r="BN631" s="310"/>
    </row>
    <row r="632" s="49" customFormat="1" ht="33.95" customHeight="1" outlineLevel="3" spans="2:66">
      <c r="B632" s="112" t="s">
        <v>792</v>
      </c>
      <c r="C632" s="113" t="s">
        <v>2252</v>
      </c>
      <c r="D632" s="49" t="s">
        <v>2253</v>
      </c>
      <c r="E632" s="112"/>
      <c r="F632" s="112" t="s">
        <v>1618</v>
      </c>
      <c r="G632" s="112" t="s">
        <v>936</v>
      </c>
      <c r="H632" s="112">
        <f t="shared" si="666"/>
        <v>0</v>
      </c>
      <c r="I632" s="112" t="s">
        <v>1235</v>
      </c>
      <c r="J632" s="112">
        <v>1</v>
      </c>
      <c r="K632" s="112" t="s">
        <v>1236</v>
      </c>
      <c r="L632" s="295"/>
      <c r="M632" s="112" t="s">
        <v>1370</v>
      </c>
      <c r="N632" s="112">
        <f t="shared" si="667"/>
        <v>0</v>
      </c>
      <c r="O632" s="295"/>
      <c r="P632" s="295"/>
      <c r="Q632" s="295"/>
      <c r="R632" s="295"/>
      <c r="S632" s="295"/>
      <c r="T632" s="295"/>
      <c r="U632" s="295"/>
      <c r="V632" s="295"/>
      <c r="W632" s="295"/>
      <c r="X632" s="295"/>
      <c r="Y632" s="295"/>
      <c r="Z632" s="295"/>
      <c r="AA632" s="112"/>
      <c r="AB632" s="112">
        <f t="shared" si="668"/>
        <v>0</v>
      </c>
      <c r="AC632" s="112">
        <f t="shared" si="669"/>
        <v>0</v>
      </c>
      <c r="AD632" s="112"/>
      <c r="AE632" s="112"/>
      <c r="AF632" s="112">
        <f t="shared" si="670"/>
        <v>0</v>
      </c>
      <c r="AG632" s="112"/>
      <c r="AH632" s="112"/>
      <c r="AI632" s="112">
        <f t="shared" si="671"/>
        <v>0</v>
      </c>
      <c r="AJ632" s="112"/>
      <c r="AK632" s="112"/>
      <c r="AL632" s="112">
        <f t="shared" si="672"/>
        <v>0</v>
      </c>
      <c r="AM632" s="112"/>
      <c r="AN632" s="112"/>
      <c r="AO632" s="112">
        <f t="shared" si="673"/>
        <v>0</v>
      </c>
      <c r="AP632" s="112"/>
      <c r="AQ632" s="112"/>
      <c r="AR632" s="112">
        <f t="shared" si="674"/>
        <v>0</v>
      </c>
      <c r="AS632" s="112"/>
      <c r="AT632" s="112"/>
      <c r="AU632" s="112">
        <f t="shared" si="675"/>
        <v>0</v>
      </c>
      <c r="AV632" s="112"/>
      <c r="AW632" s="112"/>
      <c r="AX632" s="112">
        <f t="shared" si="676"/>
        <v>0</v>
      </c>
      <c r="AY632" s="112"/>
      <c r="AZ632" s="112"/>
      <c r="BA632" s="112">
        <f t="shared" si="677"/>
        <v>0</v>
      </c>
      <c r="BB632" s="112"/>
      <c r="BC632" s="112"/>
      <c r="BD632" s="112">
        <f t="shared" si="678"/>
        <v>0</v>
      </c>
      <c r="BE632" s="112"/>
      <c r="BF632" s="112"/>
      <c r="BG632" s="112">
        <f t="shared" si="679"/>
        <v>0</v>
      </c>
      <c r="BH632" s="112"/>
      <c r="BI632" s="112"/>
      <c r="BJ632" s="112">
        <f t="shared" si="680"/>
        <v>0</v>
      </c>
      <c r="BK632" s="112"/>
      <c r="BL632" s="302"/>
      <c r="BM632" s="308"/>
      <c r="BN632" s="310"/>
    </row>
    <row r="633" s="49" customFormat="1" ht="33.95" customHeight="1" outlineLevel="3" spans="2:66">
      <c r="B633" s="112" t="s">
        <v>792</v>
      </c>
      <c r="C633" s="113" t="s">
        <v>2254</v>
      </c>
      <c r="D633" s="49" t="s">
        <v>2255</v>
      </c>
      <c r="E633" s="112"/>
      <c r="F633" s="112" t="s">
        <v>1618</v>
      </c>
      <c r="G633" s="112" t="s">
        <v>936</v>
      </c>
      <c r="H633" s="112">
        <f t="shared" si="666"/>
        <v>0</v>
      </c>
      <c r="I633" s="112" t="s">
        <v>1235</v>
      </c>
      <c r="J633" s="112">
        <v>1</v>
      </c>
      <c r="K633" s="112" t="s">
        <v>1236</v>
      </c>
      <c r="L633" s="295"/>
      <c r="M633" s="112" t="s">
        <v>1370</v>
      </c>
      <c r="N633" s="112">
        <f t="shared" si="667"/>
        <v>0</v>
      </c>
      <c r="O633" s="313"/>
      <c r="P633" s="313"/>
      <c r="Q633" s="313"/>
      <c r="R633" s="313"/>
      <c r="S633" s="313"/>
      <c r="T633" s="313"/>
      <c r="U633" s="313"/>
      <c r="V633" s="313"/>
      <c r="W633" s="313"/>
      <c r="X633" s="313"/>
      <c r="Y633" s="313"/>
      <c r="Z633" s="313"/>
      <c r="AA633" s="112"/>
      <c r="AB633" s="112">
        <f t="shared" si="668"/>
        <v>0</v>
      </c>
      <c r="AC633" s="112">
        <f t="shared" si="669"/>
        <v>0</v>
      </c>
      <c r="AD633" s="112"/>
      <c r="AE633" s="112"/>
      <c r="AF633" s="112">
        <f t="shared" si="670"/>
        <v>0</v>
      </c>
      <c r="AG633" s="112"/>
      <c r="AH633" s="112"/>
      <c r="AI633" s="112">
        <f t="shared" si="671"/>
        <v>0</v>
      </c>
      <c r="AJ633" s="112"/>
      <c r="AK633" s="112"/>
      <c r="AL633" s="112">
        <f t="shared" si="672"/>
        <v>0</v>
      </c>
      <c r="AM633" s="112"/>
      <c r="AN633" s="112"/>
      <c r="AO633" s="112">
        <f t="shared" si="673"/>
        <v>0</v>
      </c>
      <c r="AP633" s="112"/>
      <c r="AQ633" s="112"/>
      <c r="AR633" s="112">
        <f t="shared" si="674"/>
        <v>0</v>
      </c>
      <c r="AS633" s="112"/>
      <c r="AT633" s="112"/>
      <c r="AU633" s="112">
        <f t="shared" si="675"/>
        <v>0</v>
      </c>
      <c r="AV633" s="112"/>
      <c r="AW633" s="112"/>
      <c r="AX633" s="112">
        <f t="shared" si="676"/>
        <v>0</v>
      </c>
      <c r="AY633" s="112"/>
      <c r="AZ633" s="112"/>
      <c r="BA633" s="112">
        <f t="shared" si="677"/>
        <v>0</v>
      </c>
      <c r="BB633" s="112"/>
      <c r="BC633" s="112"/>
      <c r="BD633" s="112">
        <f t="shared" si="678"/>
        <v>0</v>
      </c>
      <c r="BE633" s="112"/>
      <c r="BF633" s="112"/>
      <c r="BG633" s="112">
        <f t="shared" si="679"/>
        <v>0</v>
      </c>
      <c r="BH633" s="112"/>
      <c r="BI633" s="112"/>
      <c r="BJ633" s="112">
        <f t="shared" si="680"/>
        <v>0</v>
      </c>
      <c r="BK633" s="112"/>
      <c r="BL633" s="302"/>
      <c r="BM633" s="308"/>
      <c r="BN633" s="310"/>
    </row>
    <row r="634" s="22" customFormat="1" ht="33.95" customHeight="1" outlineLevel="2" spans="2:66">
      <c r="B634" s="109" t="s">
        <v>787</v>
      </c>
      <c r="C634" s="110" t="s">
        <v>2256</v>
      </c>
      <c r="D634" s="22" t="s">
        <v>2257</v>
      </c>
      <c r="E634" s="109"/>
      <c r="F634" s="109"/>
      <c r="G634" s="109"/>
      <c r="H634" s="109">
        <f>SUM(H635:H642)</f>
        <v>0</v>
      </c>
      <c r="I634" s="109"/>
      <c r="J634" s="109"/>
      <c r="K634" s="109"/>
      <c r="L634" s="109"/>
      <c r="M634" s="109"/>
      <c r="N634" s="301"/>
      <c r="O634" s="284"/>
      <c r="P634" s="284"/>
      <c r="Q634" s="284"/>
      <c r="R634" s="284"/>
      <c r="S634" s="284"/>
      <c r="T634" s="284"/>
      <c r="U634" s="284"/>
      <c r="V634" s="284"/>
      <c r="W634" s="284"/>
      <c r="X634" s="284"/>
      <c r="Y634" s="284"/>
      <c r="Z634" s="284"/>
      <c r="AA634" s="284"/>
      <c r="AB634" s="109">
        <f>SUM(AB635:AB642)</f>
        <v>0</v>
      </c>
      <c r="AC634" s="109">
        <f>SUM(AC635:AC642)</f>
        <v>0</v>
      </c>
      <c r="AD634" s="109"/>
      <c r="AE634" s="109"/>
      <c r="AF634" s="109">
        <f>SUM(AF635:AF642)</f>
        <v>0</v>
      </c>
      <c r="AG634" s="109"/>
      <c r="AH634" s="109"/>
      <c r="AI634" s="109">
        <f>SUM(AI635:AI642)</f>
        <v>0</v>
      </c>
      <c r="AJ634" s="109"/>
      <c r="AK634" s="109"/>
      <c r="AL634" s="109">
        <f>SUM(AL635:AL642)</f>
        <v>0</v>
      </c>
      <c r="AM634" s="109"/>
      <c r="AN634" s="109"/>
      <c r="AO634" s="109">
        <f>SUM(AO635:AO642)</f>
        <v>0</v>
      </c>
      <c r="AP634" s="109"/>
      <c r="AQ634" s="109"/>
      <c r="AR634" s="109">
        <f>SUM(AR635:AR642)</f>
        <v>0</v>
      </c>
      <c r="AS634" s="109"/>
      <c r="AT634" s="109"/>
      <c r="AU634" s="109">
        <f>SUM(AU635:AU642)</f>
        <v>0</v>
      </c>
      <c r="AV634" s="109"/>
      <c r="AW634" s="109"/>
      <c r="AX634" s="109">
        <f>SUM(AX635:AX642)</f>
        <v>0</v>
      </c>
      <c r="AY634" s="109"/>
      <c r="AZ634" s="109"/>
      <c r="BA634" s="109">
        <f>SUM(BA635:BA642)</f>
        <v>0</v>
      </c>
      <c r="BB634" s="109"/>
      <c r="BC634" s="109"/>
      <c r="BD634" s="109">
        <f>SUM(BD635:BD642)</f>
        <v>0</v>
      </c>
      <c r="BE634" s="109"/>
      <c r="BF634" s="109"/>
      <c r="BG634" s="109">
        <f>SUM(BG635:BG642)</f>
        <v>0</v>
      </c>
      <c r="BH634" s="109"/>
      <c r="BI634" s="109"/>
      <c r="BJ634" s="109">
        <f>SUM(BJ635:BJ642)</f>
        <v>0</v>
      </c>
      <c r="BK634" s="109"/>
      <c r="BL634" s="301"/>
      <c r="BM634" s="308"/>
      <c r="BN634" s="309"/>
    </row>
    <row r="635" s="49" customFormat="1" ht="33.95" customHeight="1" outlineLevel="3" spans="2:66">
      <c r="B635" s="112" t="s">
        <v>792</v>
      </c>
      <c r="C635" s="113" t="s">
        <v>2258</v>
      </c>
      <c r="D635" s="49" t="s">
        <v>2259</v>
      </c>
      <c r="E635" s="112"/>
      <c r="F635" s="112" t="s">
        <v>1618</v>
      </c>
      <c r="G635" s="112" t="s">
        <v>936</v>
      </c>
      <c r="H635" s="112">
        <f t="shared" ref="H635:H642" si="681">J635*L635</f>
        <v>0</v>
      </c>
      <c r="I635" s="112" t="s">
        <v>1235</v>
      </c>
      <c r="J635" s="112">
        <v>1</v>
      </c>
      <c r="K635" s="112" t="s">
        <v>1236</v>
      </c>
      <c r="L635" s="295"/>
      <c r="M635" s="112" t="s">
        <v>1370</v>
      </c>
      <c r="N635" s="112">
        <f t="shared" ref="N635:N642" si="682">COUNTA(O635:Z635)</f>
        <v>0</v>
      </c>
      <c r="O635" s="314"/>
      <c r="P635" s="314"/>
      <c r="Q635" s="314"/>
      <c r="R635" s="314"/>
      <c r="S635" s="314"/>
      <c r="T635" s="314"/>
      <c r="U635" s="314"/>
      <c r="V635" s="314"/>
      <c r="W635" s="314"/>
      <c r="X635" s="314"/>
      <c r="Y635" s="314"/>
      <c r="Z635" s="314"/>
      <c r="AA635" s="112"/>
      <c r="AB635" s="112">
        <f t="shared" ref="AB635:AB642" si="683">SUM(AC635,AF635,AI635,AL635,AO635,AR635,AU635,AX635,BA635,BD635,BG635,BJ635)</f>
        <v>0</v>
      </c>
      <c r="AC635" s="112">
        <f t="shared" ref="AC635:AC642" si="684">IF(O635="√",$J635*$L635/$N635,0)</f>
        <v>0</v>
      </c>
      <c r="AD635" s="112"/>
      <c r="AE635" s="112"/>
      <c r="AF635" s="112">
        <f t="shared" ref="AF635:AF642" si="685">IF(P635="√",$J635*$L635/$N635,0)</f>
        <v>0</v>
      </c>
      <c r="AG635" s="112"/>
      <c r="AH635" s="112"/>
      <c r="AI635" s="112">
        <f t="shared" ref="AI635:AI642" si="686">IF(Q635="√",$J635*$L635/$N635,0)</f>
        <v>0</v>
      </c>
      <c r="AJ635" s="112"/>
      <c r="AK635" s="112"/>
      <c r="AL635" s="112">
        <f t="shared" ref="AL635:AL642" si="687">IF(R635="√",$J635*$L635/$N635,0)</f>
        <v>0</v>
      </c>
      <c r="AM635" s="112"/>
      <c r="AN635" s="112"/>
      <c r="AO635" s="112">
        <f t="shared" ref="AO635:AO642" si="688">IF(S635="√",$J635*$L635/$N635,0)</f>
        <v>0</v>
      </c>
      <c r="AP635" s="112"/>
      <c r="AQ635" s="112"/>
      <c r="AR635" s="112">
        <f t="shared" ref="AR635:AR642" si="689">IF(T635="√",$J635*$L635/$N635,0)</f>
        <v>0</v>
      </c>
      <c r="AS635" s="112"/>
      <c r="AT635" s="112"/>
      <c r="AU635" s="112">
        <f t="shared" ref="AU635:AU642" si="690">IF(U635="√",$J635*$L635/$N635,0)</f>
        <v>0</v>
      </c>
      <c r="AV635" s="112"/>
      <c r="AW635" s="112"/>
      <c r="AX635" s="112">
        <f t="shared" ref="AX635:AX642" si="691">IF(V635="√",$J635*$L635/$N635,0)</f>
        <v>0</v>
      </c>
      <c r="AY635" s="112"/>
      <c r="AZ635" s="112"/>
      <c r="BA635" s="112">
        <f t="shared" ref="BA635:BA642" si="692">IF(W635="√",$J635*$L635/$N635,0)</f>
        <v>0</v>
      </c>
      <c r="BB635" s="112"/>
      <c r="BC635" s="112"/>
      <c r="BD635" s="112">
        <f t="shared" ref="BD635:BD642" si="693">IF(X635="√",$J635*$L635/$N635,0)</f>
        <v>0</v>
      </c>
      <c r="BE635" s="112"/>
      <c r="BF635" s="112"/>
      <c r="BG635" s="112">
        <f t="shared" ref="BG635:BG642" si="694">IF(Y635="√",$J635*$L635/$N635,0)</f>
        <v>0</v>
      </c>
      <c r="BH635" s="112"/>
      <c r="BI635" s="112"/>
      <c r="BJ635" s="112">
        <f t="shared" ref="BJ635:BJ642" si="695">IF(Z635="√",$J635*$L635/$N635,0)</f>
        <v>0</v>
      </c>
      <c r="BK635" s="112"/>
      <c r="BL635" s="302"/>
      <c r="BM635" s="308"/>
      <c r="BN635" s="310"/>
    </row>
    <row r="636" s="49" customFormat="1" ht="33.95" customHeight="1" outlineLevel="3" spans="2:66">
      <c r="B636" s="112" t="s">
        <v>792</v>
      </c>
      <c r="C636" s="113" t="s">
        <v>2260</v>
      </c>
      <c r="D636" s="49" t="s">
        <v>2261</v>
      </c>
      <c r="E636" s="112"/>
      <c r="F636" s="112" t="s">
        <v>1618</v>
      </c>
      <c r="G636" s="112" t="s">
        <v>936</v>
      </c>
      <c r="H636" s="112">
        <f t="shared" si="681"/>
        <v>0</v>
      </c>
      <c r="I636" s="112" t="s">
        <v>1235</v>
      </c>
      <c r="J636" s="112">
        <v>1</v>
      </c>
      <c r="K636" s="112" t="s">
        <v>1236</v>
      </c>
      <c r="L636" s="295"/>
      <c r="M636" s="112" t="s">
        <v>1370</v>
      </c>
      <c r="N636" s="112">
        <f t="shared" si="682"/>
        <v>0</v>
      </c>
      <c r="O636" s="295"/>
      <c r="P636" s="295"/>
      <c r="Q636" s="295"/>
      <c r="R636" s="295"/>
      <c r="S636" s="295"/>
      <c r="T636" s="295"/>
      <c r="U636" s="295"/>
      <c r="V636" s="295"/>
      <c r="W636" s="295"/>
      <c r="X636" s="295"/>
      <c r="Y636" s="295"/>
      <c r="Z636" s="295"/>
      <c r="AA636" s="112"/>
      <c r="AB636" s="112">
        <f t="shared" si="683"/>
        <v>0</v>
      </c>
      <c r="AC636" s="112">
        <f t="shared" si="684"/>
        <v>0</v>
      </c>
      <c r="AD636" s="112"/>
      <c r="AE636" s="112"/>
      <c r="AF636" s="112">
        <f t="shared" si="685"/>
        <v>0</v>
      </c>
      <c r="AG636" s="112"/>
      <c r="AH636" s="112"/>
      <c r="AI636" s="112">
        <f t="shared" si="686"/>
        <v>0</v>
      </c>
      <c r="AJ636" s="112"/>
      <c r="AK636" s="112"/>
      <c r="AL636" s="112">
        <f t="shared" si="687"/>
        <v>0</v>
      </c>
      <c r="AM636" s="112"/>
      <c r="AN636" s="112"/>
      <c r="AO636" s="112">
        <f t="shared" si="688"/>
        <v>0</v>
      </c>
      <c r="AP636" s="112"/>
      <c r="AQ636" s="112"/>
      <c r="AR636" s="112">
        <f t="shared" si="689"/>
        <v>0</v>
      </c>
      <c r="AS636" s="112"/>
      <c r="AT636" s="112"/>
      <c r="AU636" s="112">
        <f t="shared" si="690"/>
        <v>0</v>
      </c>
      <c r="AV636" s="112"/>
      <c r="AW636" s="112"/>
      <c r="AX636" s="112">
        <f t="shared" si="691"/>
        <v>0</v>
      </c>
      <c r="AY636" s="112"/>
      <c r="AZ636" s="112"/>
      <c r="BA636" s="112">
        <f t="shared" si="692"/>
        <v>0</v>
      </c>
      <c r="BB636" s="112"/>
      <c r="BC636" s="112"/>
      <c r="BD636" s="112">
        <f t="shared" si="693"/>
        <v>0</v>
      </c>
      <c r="BE636" s="112"/>
      <c r="BF636" s="112"/>
      <c r="BG636" s="112">
        <f t="shared" si="694"/>
        <v>0</v>
      </c>
      <c r="BH636" s="112"/>
      <c r="BI636" s="112"/>
      <c r="BJ636" s="112">
        <f t="shared" si="695"/>
        <v>0</v>
      </c>
      <c r="BK636" s="112"/>
      <c r="BL636" s="302"/>
      <c r="BM636" s="308"/>
      <c r="BN636" s="310"/>
    </row>
    <row r="637" s="49" customFormat="1" ht="33.95" customHeight="1" outlineLevel="3" spans="2:66">
      <c r="B637" s="112" t="s">
        <v>792</v>
      </c>
      <c r="C637" s="113" t="s">
        <v>2262</v>
      </c>
      <c r="D637" s="49" t="s">
        <v>2263</v>
      </c>
      <c r="E637" s="112"/>
      <c r="F637" s="112" t="s">
        <v>1618</v>
      </c>
      <c r="G637" s="112" t="s">
        <v>936</v>
      </c>
      <c r="H637" s="112">
        <f t="shared" si="681"/>
        <v>0</v>
      </c>
      <c r="I637" s="112" t="s">
        <v>1235</v>
      </c>
      <c r="J637" s="112">
        <v>1</v>
      </c>
      <c r="K637" s="112" t="s">
        <v>1236</v>
      </c>
      <c r="L637" s="295"/>
      <c r="M637" s="112" t="s">
        <v>1370</v>
      </c>
      <c r="N637" s="112">
        <f t="shared" si="682"/>
        <v>0</v>
      </c>
      <c r="O637" s="295"/>
      <c r="P637" s="295"/>
      <c r="Q637" s="295"/>
      <c r="R637" s="295"/>
      <c r="S637" s="295"/>
      <c r="T637" s="295"/>
      <c r="U637" s="295"/>
      <c r="V637" s="295"/>
      <c r="W637" s="295"/>
      <c r="X637" s="295"/>
      <c r="Y637" s="295"/>
      <c r="Z637" s="295"/>
      <c r="AA637" s="112"/>
      <c r="AB637" s="112">
        <f t="shared" si="683"/>
        <v>0</v>
      </c>
      <c r="AC637" s="112">
        <f t="shared" si="684"/>
        <v>0</v>
      </c>
      <c r="AD637" s="112"/>
      <c r="AE637" s="112"/>
      <c r="AF637" s="112">
        <f t="shared" si="685"/>
        <v>0</v>
      </c>
      <c r="AG637" s="112"/>
      <c r="AH637" s="112"/>
      <c r="AI637" s="112">
        <f t="shared" si="686"/>
        <v>0</v>
      </c>
      <c r="AJ637" s="112"/>
      <c r="AK637" s="112"/>
      <c r="AL637" s="112">
        <f t="shared" si="687"/>
        <v>0</v>
      </c>
      <c r="AM637" s="112"/>
      <c r="AN637" s="112"/>
      <c r="AO637" s="112">
        <f t="shared" si="688"/>
        <v>0</v>
      </c>
      <c r="AP637" s="112"/>
      <c r="AQ637" s="112"/>
      <c r="AR637" s="112">
        <f t="shared" si="689"/>
        <v>0</v>
      </c>
      <c r="AS637" s="112"/>
      <c r="AT637" s="112"/>
      <c r="AU637" s="112">
        <f t="shared" si="690"/>
        <v>0</v>
      </c>
      <c r="AV637" s="112"/>
      <c r="AW637" s="112"/>
      <c r="AX637" s="112">
        <f t="shared" si="691"/>
        <v>0</v>
      </c>
      <c r="AY637" s="112"/>
      <c r="AZ637" s="112"/>
      <c r="BA637" s="112">
        <f t="shared" si="692"/>
        <v>0</v>
      </c>
      <c r="BB637" s="112"/>
      <c r="BC637" s="112"/>
      <c r="BD637" s="112">
        <f t="shared" si="693"/>
        <v>0</v>
      </c>
      <c r="BE637" s="112"/>
      <c r="BF637" s="112"/>
      <c r="BG637" s="112">
        <f t="shared" si="694"/>
        <v>0</v>
      </c>
      <c r="BH637" s="112"/>
      <c r="BI637" s="112"/>
      <c r="BJ637" s="112">
        <f t="shared" si="695"/>
        <v>0</v>
      </c>
      <c r="BK637" s="112"/>
      <c r="BL637" s="302"/>
      <c r="BM637" s="308"/>
      <c r="BN637" s="310"/>
    </row>
    <row r="638" s="49" customFormat="1" ht="33.95" customHeight="1" outlineLevel="3" spans="2:66">
      <c r="B638" s="112" t="s">
        <v>792</v>
      </c>
      <c r="C638" s="113" t="s">
        <v>2264</v>
      </c>
      <c r="D638" s="49" t="s">
        <v>2265</v>
      </c>
      <c r="E638" s="112"/>
      <c r="F638" s="112" t="s">
        <v>1618</v>
      </c>
      <c r="G638" s="112" t="s">
        <v>936</v>
      </c>
      <c r="H638" s="112">
        <f t="shared" si="681"/>
        <v>0</v>
      </c>
      <c r="I638" s="112" t="s">
        <v>1235</v>
      </c>
      <c r="J638" s="112">
        <v>1</v>
      </c>
      <c r="K638" s="112" t="s">
        <v>1236</v>
      </c>
      <c r="L638" s="295"/>
      <c r="M638" s="112" t="s">
        <v>1370</v>
      </c>
      <c r="N638" s="112">
        <f t="shared" si="682"/>
        <v>0</v>
      </c>
      <c r="O638" s="295"/>
      <c r="P638" s="295"/>
      <c r="Q638" s="295"/>
      <c r="R638" s="295"/>
      <c r="S638" s="295"/>
      <c r="T638" s="295"/>
      <c r="U638" s="295"/>
      <c r="V638" s="295"/>
      <c r="W638" s="295"/>
      <c r="X638" s="295"/>
      <c r="Y638" s="295"/>
      <c r="Z638" s="295"/>
      <c r="AA638" s="112"/>
      <c r="AB638" s="112">
        <f t="shared" si="683"/>
        <v>0</v>
      </c>
      <c r="AC638" s="112">
        <f t="shared" si="684"/>
        <v>0</v>
      </c>
      <c r="AD638" s="112"/>
      <c r="AE638" s="112"/>
      <c r="AF638" s="112">
        <f t="shared" si="685"/>
        <v>0</v>
      </c>
      <c r="AG638" s="112"/>
      <c r="AH638" s="112"/>
      <c r="AI638" s="112">
        <f t="shared" si="686"/>
        <v>0</v>
      </c>
      <c r="AJ638" s="112"/>
      <c r="AK638" s="112"/>
      <c r="AL638" s="112">
        <f t="shared" si="687"/>
        <v>0</v>
      </c>
      <c r="AM638" s="112"/>
      <c r="AN638" s="112"/>
      <c r="AO638" s="112">
        <f t="shared" si="688"/>
        <v>0</v>
      </c>
      <c r="AP638" s="112"/>
      <c r="AQ638" s="112"/>
      <c r="AR638" s="112">
        <f t="shared" si="689"/>
        <v>0</v>
      </c>
      <c r="AS638" s="112"/>
      <c r="AT638" s="112"/>
      <c r="AU638" s="112">
        <f t="shared" si="690"/>
        <v>0</v>
      </c>
      <c r="AV638" s="112"/>
      <c r="AW638" s="112"/>
      <c r="AX638" s="112">
        <f t="shared" si="691"/>
        <v>0</v>
      </c>
      <c r="AY638" s="112"/>
      <c r="AZ638" s="112"/>
      <c r="BA638" s="112">
        <f t="shared" si="692"/>
        <v>0</v>
      </c>
      <c r="BB638" s="112"/>
      <c r="BC638" s="112"/>
      <c r="BD638" s="112">
        <f t="shared" si="693"/>
        <v>0</v>
      </c>
      <c r="BE638" s="112"/>
      <c r="BF638" s="112"/>
      <c r="BG638" s="112">
        <f t="shared" si="694"/>
        <v>0</v>
      </c>
      <c r="BH638" s="112"/>
      <c r="BI638" s="112"/>
      <c r="BJ638" s="112">
        <f t="shared" si="695"/>
        <v>0</v>
      </c>
      <c r="BK638" s="112"/>
      <c r="BL638" s="302"/>
      <c r="BM638" s="308"/>
      <c r="BN638" s="310"/>
    </row>
    <row r="639" s="49" customFormat="1" ht="33.95" customHeight="1" outlineLevel="3" spans="2:66">
      <c r="B639" s="112" t="s">
        <v>792</v>
      </c>
      <c r="C639" s="113" t="s">
        <v>2266</v>
      </c>
      <c r="D639" s="49" t="s">
        <v>2267</v>
      </c>
      <c r="E639" s="112"/>
      <c r="F639" s="112" t="s">
        <v>1618</v>
      </c>
      <c r="G639" s="112" t="s">
        <v>936</v>
      </c>
      <c r="H639" s="112">
        <f t="shared" si="681"/>
        <v>0</v>
      </c>
      <c r="I639" s="112" t="s">
        <v>1235</v>
      </c>
      <c r="J639" s="112">
        <v>1</v>
      </c>
      <c r="K639" s="112" t="s">
        <v>1236</v>
      </c>
      <c r="L639" s="295"/>
      <c r="M639" s="112" t="s">
        <v>1370</v>
      </c>
      <c r="N639" s="112">
        <f t="shared" si="682"/>
        <v>0</v>
      </c>
      <c r="O639" s="295"/>
      <c r="P639" s="295"/>
      <c r="Q639" s="295"/>
      <c r="R639" s="295"/>
      <c r="S639" s="295"/>
      <c r="T639" s="295"/>
      <c r="U639" s="295"/>
      <c r="V639" s="295"/>
      <c r="W639" s="295"/>
      <c r="X639" s="295"/>
      <c r="Y639" s="295"/>
      <c r="Z639" s="295"/>
      <c r="AA639" s="112"/>
      <c r="AB639" s="112">
        <f t="shared" si="683"/>
        <v>0</v>
      </c>
      <c r="AC639" s="112">
        <f t="shared" si="684"/>
        <v>0</v>
      </c>
      <c r="AD639" s="112"/>
      <c r="AE639" s="112"/>
      <c r="AF639" s="112">
        <f t="shared" si="685"/>
        <v>0</v>
      </c>
      <c r="AG639" s="112"/>
      <c r="AH639" s="112"/>
      <c r="AI639" s="112">
        <f t="shared" si="686"/>
        <v>0</v>
      </c>
      <c r="AJ639" s="112"/>
      <c r="AK639" s="112"/>
      <c r="AL639" s="112">
        <f t="shared" si="687"/>
        <v>0</v>
      </c>
      <c r="AM639" s="112"/>
      <c r="AN639" s="112"/>
      <c r="AO639" s="112">
        <f t="shared" si="688"/>
        <v>0</v>
      </c>
      <c r="AP639" s="112"/>
      <c r="AQ639" s="112"/>
      <c r="AR639" s="112">
        <f t="shared" si="689"/>
        <v>0</v>
      </c>
      <c r="AS639" s="112"/>
      <c r="AT639" s="112"/>
      <c r="AU639" s="112">
        <f t="shared" si="690"/>
        <v>0</v>
      </c>
      <c r="AV639" s="112"/>
      <c r="AW639" s="112"/>
      <c r="AX639" s="112">
        <f t="shared" si="691"/>
        <v>0</v>
      </c>
      <c r="AY639" s="112"/>
      <c r="AZ639" s="112"/>
      <c r="BA639" s="112">
        <f t="shared" si="692"/>
        <v>0</v>
      </c>
      <c r="BB639" s="112"/>
      <c r="BC639" s="112"/>
      <c r="BD639" s="112">
        <f t="shared" si="693"/>
        <v>0</v>
      </c>
      <c r="BE639" s="112"/>
      <c r="BF639" s="112"/>
      <c r="BG639" s="112">
        <f t="shared" si="694"/>
        <v>0</v>
      </c>
      <c r="BH639" s="112"/>
      <c r="BI639" s="112"/>
      <c r="BJ639" s="112">
        <f t="shared" si="695"/>
        <v>0</v>
      </c>
      <c r="BK639" s="112"/>
      <c r="BL639" s="302"/>
      <c r="BM639" s="308"/>
      <c r="BN639" s="310"/>
    </row>
    <row r="640" s="49" customFormat="1" ht="33.95" customHeight="1" outlineLevel="3" spans="2:66">
      <c r="B640" s="112" t="s">
        <v>792</v>
      </c>
      <c r="C640" s="113" t="s">
        <v>2268</v>
      </c>
      <c r="D640" s="49" t="s">
        <v>2269</v>
      </c>
      <c r="E640" s="112"/>
      <c r="F640" s="112" t="s">
        <v>1618</v>
      </c>
      <c r="G640" s="112" t="s">
        <v>936</v>
      </c>
      <c r="H640" s="112">
        <f t="shared" si="681"/>
        <v>0</v>
      </c>
      <c r="I640" s="112" t="s">
        <v>1235</v>
      </c>
      <c r="J640" s="112">
        <v>1</v>
      </c>
      <c r="K640" s="112" t="s">
        <v>1236</v>
      </c>
      <c r="L640" s="295"/>
      <c r="M640" s="112" t="s">
        <v>1370</v>
      </c>
      <c r="N640" s="112">
        <f t="shared" si="682"/>
        <v>0</v>
      </c>
      <c r="O640" s="295"/>
      <c r="P640" s="295"/>
      <c r="Q640" s="295"/>
      <c r="R640" s="295"/>
      <c r="S640" s="295"/>
      <c r="T640" s="295"/>
      <c r="U640" s="295"/>
      <c r="V640" s="295"/>
      <c r="W640" s="295"/>
      <c r="X640" s="295"/>
      <c r="Y640" s="295"/>
      <c r="Z640" s="295"/>
      <c r="AA640" s="112"/>
      <c r="AB640" s="112">
        <f t="shared" si="683"/>
        <v>0</v>
      </c>
      <c r="AC640" s="112">
        <f t="shared" si="684"/>
        <v>0</v>
      </c>
      <c r="AD640" s="112"/>
      <c r="AE640" s="112"/>
      <c r="AF640" s="112">
        <f t="shared" si="685"/>
        <v>0</v>
      </c>
      <c r="AG640" s="112"/>
      <c r="AH640" s="112"/>
      <c r="AI640" s="112">
        <f t="shared" si="686"/>
        <v>0</v>
      </c>
      <c r="AJ640" s="112"/>
      <c r="AK640" s="112"/>
      <c r="AL640" s="112">
        <f t="shared" si="687"/>
        <v>0</v>
      </c>
      <c r="AM640" s="112"/>
      <c r="AN640" s="112"/>
      <c r="AO640" s="112">
        <f t="shared" si="688"/>
        <v>0</v>
      </c>
      <c r="AP640" s="112"/>
      <c r="AQ640" s="112"/>
      <c r="AR640" s="112">
        <f t="shared" si="689"/>
        <v>0</v>
      </c>
      <c r="AS640" s="112"/>
      <c r="AT640" s="112"/>
      <c r="AU640" s="112">
        <f t="shared" si="690"/>
        <v>0</v>
      </c>
      <c r="AV640" s="112"/>
      <c r="AW640" s="112"/>
      <c r="AX640" s="112">
        <f t="shared" si="691"/>
        <v>0</v>
      </c>
      <c r="AY640" s="112"/>
      <c r="AZ640" s="112"/>
      <c r="BA640" s="112">
        <f t="shared" si="692"/>
        <v>0</v>
      </c>
      <c r="BB640" s="112"/>
      <c r="BC640" s="112"/>
      <c r="BD640" s="112">
        <f t="shared" si="693"/>
        <v>0</v>
      </c>
      <c r="BE640" s="112"/>
      <c r="BF640" s="112"/>
      <c r="BG640" s="112">
        <f t="shared" si="694"/>
        <v>0</v>
      </c>
      <c r="BH640" s="112"/>
      <c r="BI640" s="112"/>
      <c r="BJ640" s="112">
        <f t="shared" si="695"/>
        <v>0</v>
      </c>
      <c r="BK640" s="112"/>
      <c r="BL640" s="302"/>
      <c r="BM640" s="308"/>
      <c r="BN640" s="310"/>
    </row>
    <row r="641" s="49" customFormat="1" ht="33.95" customHeight="1" outlineLevel="3" spans="2:66">
      <c r="B641" s="112" t="s">
        <v>792</v>
      </c>
      <c r="C641" s="113" t="s">
        <v>2270</v>
      </c>
      <c r="D641" s="49" t="s">
        <v>2271</v>
      </c>
      <c r="E641" s="112"/>
      <c r="F641" s="112" t="s">
        <v>1618</v>
      </c>
      <c r="G641" s="112" t="s">
        <v>936</v>
      </c>
      <c r="H641" s="112">
        <f t="shared" si="681"/>
        <v>0</v>
      </c>
      <c r="I641" s="112" t="s">
        <v>1235</v>
      </c>
      <c r="J641" s="112">
        <v>1</v>
      </c>
      <c r="K641" s="112" t="s">
        <v>1236</v>
      </c>
      <c r="L641" s="295"/>
      <c r="M641" s="112" t="s">
        <v>1370</v>
      </c>
      <c r="N641" s="112">
        <f t="shared" si="682"/>
        <v>0</v>
      </c>
      <c r="O641" s="295"/>
      <c r="P641" s="295"/>
      <c r="Q641" s="295"/>
      <c r="R641" s="295"/>
      <c r="S641" s="295"/>
      <c r="T641" s="295"/>
      <c r="U641" s="295"/>
      <c r="V641" s="295"/>
      <c r="W641" s="295"/>
      <c r="X641" s="295"/>
      <c r="Y641" s="295"/>
      <c r="Z641" s="295"/>
      <c r="AA641" s="112"/>
      <c r="AB641" s="112">
        <f t="shared" si="683"/>
        <v>0</v>
      </c>
      <c r="AC641" s="112">
        <f t="shared" si="684"/>
        <v>0</v>
      </c>
      <c r="AD641" s="112"/>
      <c r="AE641" s="112"/>
      <c r="AF641" s="112">
        <f t="shared" si="685"/>
        <v>0</v>
      </c>
      <c r="AG641" s="112"/>
      <c r="AH641" s="112"/>
      <c r="AI641" s="112">
        <f t="shared" si="686"/>
        <v>0</v>
      </c>
      <c r="AJ641" s="112"/>
      <c r="AK641" s="112"/>
      <c r="AL641" s="112">
        <f t="shared" si="687"/>
        <v>0</v>
      </c>
      <c r="AM641" s="112"/>
      <c r="AN641" s="112"/>
      <c r="AO641" s="112">
        <f t="shared" si="688"/>
        <v>0</v>
      </c>
      <c r="AP641" s="112"/>
      <c r="AQ641" s="112"/>
      <c r="AR641" s="112">
        <f t="shared" si="689"/>
        <v>0</v>
      </c>
      <c r="AS641" s="112"/>
      <c r="AT641" s="112"/>
      <c r="AU641" s="112">
        <f t="shared" si="690"/>
        <v>0</v>
      </c>
      <c r="AV641" s="112"/>
      <c r="AW641" s="112"/>
      <c r="AX641" s="112">
        <f t="shared" si="691"/>
        <v>0</v>
      </c>
      <c r="AY641" s="112"/>
      <c r="AZ641" s="112"/>
      <c r="BA641" s="112">
        <f t="shared" si="692"/>
        <v>0</v>
      </c>
      <c r="BB641" s="112"/>
      <c r="BC641" s="112"/>
      <c r="BD641" s="112">
        <f t="shared" si="693"/>
        <v>0</v>
      </c>
      <c r="BE641" s="112"/>
      <c r="BF641" s="112"/>
      <c r="BG641" s="112">
        <f t="shared" si="694"/>
        <v>0</v>
      </c>
      <c r="BH641" s="112"/>
      <c r="BI641" s="112"/>
      <c r="BJ641" s="112">
        <f t="shared" si="695"/>
        <v>0</v>
      </c>
      <c r="BK641" s="112"/>
      <c r="BL641" s="302"/>
      <c r="BM641" s="308"/>
      <c r="BN641" s="310"/>
    </row>
    <row r="642" s="49" customFormat="1" ht="33.95" customHeight="1" outlineLevel="3" spans="2:66">
      <c r="B642" s="112" t="s">
        <v>792</v>
      </c>
      <c r="C642" s="113" t="s">
        <v>2272</v>
      </c>
      <c r="D642" s="49" t="s">
        <v>2273</v>
      </c>
      <c r="E642" s="112"/>
      <c r="F642" s="112" t="s">
        <v>1618</v>
      </c>
      <c r="G642" s="112" t="s">
        <v>936</v>
      </c>
      <c r="H642" s="112">
        <f t="shared" si="681"/>
        <v>0</v>
      </c>
      <c r="I642" s="112" t="s">
        <v>1235</v>
      </c>
      <c r="J642" s="112">
        <v>1</v>
      </c>
      <c r="K642" s="112" t="s">
        <v>1236</v>
      </c>
      <c r="L642" s="295"/>
      <c r="M642" s="112" t="s">
        <v>1370</v>
      </c>
      <c r="N642" s="112">
        <f t="shared" si="682"/>
        <v>0</v>
      </c>
      <c r="O642" s="313"/>
      <c r="P642" s="313"/>
      <c r="Q642" s="313"/>
      <c r="R642" s="313"/>
      <c r="S642" s="313"/>
      <c r="T642" s="313"/>
      <c r="U642" s="313"/>
      <c r="V642" s="313"/>
      <c r="W642" s="313"/>
      <c r="X642" s="313"/>
      <c r="Y642" s="313"/>
      <c r="Z642" s="313"/>
      <c r="AA642" s="112"/>
      <c r="AB642" s="112">
        <f t="shared" si="683"/>
        <v>0</v>
      </c>
      <c r="AC642" s="112">
        <f t="shared" si="684"/>
        <v>0</v>
      </c>
      <c r="AD642" s="112"/>
      <c r="AE642" s="112"/>
      <c r="AF642" s="112">
        <f t="shared" si="685"/>
        <v>0</v>
      </c>
      <c r="AG642" s="112"/>
      <c r="AH642" s="112"/>
      <c r="AI642" s="112">
        <f t="shared" si="686"/>
        <v>0</v>
      </c>
      <c r="AJ642" s="112"/>
      <c r="AK642" s="112"/>
      <c r="AL642" s="112">
        <f t="shared" si="687"/>
        <v>0</v>
      </c>
      <c r="AM642" s="112"/>
      <c r="AN642" s="112"/>
      <c r="AO642" s="112">
        <f t="shared" si="688"/>
        <v>0</v>
      </c>
      <c r="AP642" s="112"/>
      <c r="AQ642" s="112"/>
      <c r="AR642" s="112">
        <f t="shared" si="689"/>
        <v>0</v>
      </c>
      <c r="AS642" s="112"/>
      <c r="AT642" s="112"/>
      <c r="AU642" s="112">
        <f t="shared" si="690"/>
        <v>0</v>
      </c>
      <c r="AV642" s="112"/>
      <c r="AW642" s="112"/>
      <c r="AX642" s="112">
        <f t="shared" si="691"/>
        <v>0</v>
      </c>
      <c r="AY642" s="112"/>
      <c r="AZ642" s="112"/>
      <c r="BA642" s="112">
        <f t="shared" si="692"/>
        <v>0</v>
      </c>
      <c r="BB642" s="112"/>
      <c r="BC642" s="112"/>
      <c r="BD642" s="112">
        <f t="shared" si="693"/>
        <v>0</v>
      </c>
      <c r="BE642" s="112"/>
      <c r="BF642" s="112"/>
      <c r="BG642" s="112">
        <f t="shared" si="694"/>
        <v>0</v>
      </c>
      <c r="BH642" s="112"/>
      <c r="BI642" s="112"/>
      <c r="BJ642" s="112">
        <f t="shared" si="695"/>
        <v>0</v>
      </c>
      <c r="BK642" s="112"/>
      <c r="BL642" s="302"/>
      <c r="BM642" s="308"/>
      <c r="BN642" s="310"/>
    </row>
    <row r="643" s="22" customFormat="1" ht="33.95" customHeight="1" outlineLevel="2" spans="2:66">
      <c r="B643" s="109" t="s">
        <v>787</v>
      </c>
      <c r="C643" s="110" t="s">
        <v>2274</v>
      </c>
      <c r="D643" s="22" t="s">
        <v>2275</v>
      </c>
      <c r="E643" s="109"/>
      <c r="F643" s="109"/>
      <c r="G643" s="109"/>
      <c r="H643" s="109">
        <f>SUM(H644:H645)</f>
        <v>0</v>
      </c>
      <c r="I643" s="109"/>
      <c r="J643" s="109"/>
      <c r="K643" s="109"/>
      <c r="L643" s="109"/>
      <c r="M643" s="109"/>
      <c r="N643" s="301"/>
      <c r="O643" s="284"/>
      <c r="P643" s="284"/>
      <c r="Q643" s="284"/>
      <c r="R643" s="284"/>
      <c r="S643" s="284"/>
      <c r="T643" s="284"/>
      <c r="U643" s="284"/>
      <c r="V643" s="284"/>
      <c r="W643" s="284"/>
      <c r="X643" s="284"/>
      <c r="Y643" s="284"/>
      <c r="Z643" s="284"/>
      <c r="AA643" s="284"/>
      <c r="AB643" s="109">
        <f>SUM(AB644:AB645)</f>
        <v>0</v>
      </c>
      <c r="AC643" s="109">
        <f>SUM(AC644:AC645)</f>
        <v>0</v>
      </c>
      <c r="AD643" s="109"/>
      <c r="AE643" s="109"/>
      <c r="AF643" s="109">
        <f>SUM(AF644:AF645)</f>
        <v>0</v>
      </c>
      <c r="AG643" s="109"/>
      <c r="AH643" s="109"/>
      <c r="AI643" s="109">
        <f>SUM(AI644:AI645)</f>
        <v>0</v>
      </c>
      <c r="AJ643" s="109"/>
      <c r="AK643" s="109"/>
      <c r="AL643" s="109">
        <f>SUM(AL644:AL645)</f>
        <v>0</v>
      </c>
      <c r="AM643" s="109"/>
      <c r="AN643" s="109"/>
      <c r="AO643" s="109">
        <f>SUM(AO644:AO645)</f>
        <v>0</v>
      </c>
      <c r="AP643" s="109"/>
      <c r="AQ643" s="109"/>
      <c r="AR643" s="109">
        <f>SUM(AR644:AR645)</f>
        <v>0</v>
      </c>
      <c r="AS643" s="109"/>
      <c r="AT643" s="109"/>
      <c r="AU643" s="109">
        <f>SUM(AU644:AU645)</f>
        <v>0</v>
      </c>
      <c r="AV643" s="109"/>
      <c r="AW643" s="109"/>
      <c r="AX643" s="109">
        <f>SUM(AX644:AX645)</f>
        <v>0</v>
      </c>
      <c r="AY643" s="109"/>
      <c r="AZ643" s="109"/>
      <c r="BA643" s="109">
        <f>SUM(BA644:BA645)</f>
        <v>0</v>
      </c>
      <c r="BB643" s="109"/>
      <c r="BC643" s="109"/>
      <c r="BD643" s="109">
        <f>SUM(BD644:BD645)</f>
        <v>0</v>
      </c>
      <c r="BE643" s="109"/>
      <c r="BF643" s="109"/>
      <c r="BG643" s="109">
        <f>SUM(BG644:BG645)</f>
        <v>0</v>
      </c>
      <c r="BH643" s="109"/>
      <c r="BI643" s="109"/>
      <c r="BJ643" s="109">
        <f>SUM(BJ644:BJ645)</f>
        <v>0</v>
      </c>
      <c r="BK643" s="109"/>
      <c r="BL643" s="301"/>
      <c r="BM643" s="308"/>
      <c r="BN643" s="309"/>
    </row>
    <row r="644" s="49" customFormat="1" ht="33.95" customHeight="1" outlineLevel="3" spans="2:66">
      <c r="B644" s="112" t="s">
        <v>792</v>
      </c>
      <c r="C644" s="113" t="s">
        <v>2276</v>
      </c>
      <c r="D644" s="49" t="s">
        <v>2277</v>
      </c>
      <c r="E644" s="112"/>
      <c r="F644" s="112" t="s">
        <v>1618</v>
      </c>
      <c r="G644" s="112" t="s">
        <v>936</v>
      </c>
      <c r="H644" s="112">
        <f>J644*L644</f>
        <v>0</v>
      </c>
      <c r="I644" s="112" t="s">
        <v>1235</v>
      </c>
      <c r="J644" s="112">
        <v>1</v>
      </c>
      <c r="K644" s="112" t="s">
        <v>1236</v>
      </c>
      <c r="L644" s="295"/>
      <c r="M644" s="112" t="s">
        <v>1370</v>
      </c>
      <c r="N644" s="112">
        <f>COUNTA(O644:Z644)</f>
        <v>0</v>
      </c>
      <c r="O644" s="314"/>
      <c r="P644" s="314"/>
      <c r="Q644" s="314"/>
      <c r="R644" s="314"/>
      <c r="S644" s="314"/>
      <c r="T644" s="314"/>
      <c r="U644" s="314"/>
      <c r="V644" s="314"/>
      <c r="W644" s="314"/>
      <c r="X644" s="314"/>
      <c r="Y644" s="314"/>
      <c r="Z644" s="314"/>
      <c r="AA644" s="112"/>
      <c r="AB644" s="112">
        <f>SUM(AC644,AF644,AI644,AL644,AO644,AR644,AU644,AX644,BA644,BD644,BG644,BJ644)</f>
        <v>0</v>
      </c>
      <c r="AC644" s="112">
        <f>IF(O644="√",$J644*$L644/$N644,0)</f>
        <v>0</v>
      </c>
      <c r="AD644" s="112"/>
      <c r="AE644" s="112"/>
      <c r="AF644" s="112">
        <f>IF(P644="√",$J644*$L644/$N644,0)</f>
        <v>0</v>
      </c>
      <c r="AG644" s="112"/>
      <c r="AH644" s="112"/>
      <c r="AI644" s="112">
        <f>IF(Q644="√",$J644*$L644/$N644,0)</f>
        <v>0</v>
      </c>
      <c r="AJ644" s="112"/>
      <c r="AK644" s="112"/>
      <c r="AL644" s="112">
        <f>IF(R644="√",$J644*$L644/$N644,0)</f>
        <v>0</v>
      </c>
      <c r="AM644" s="112"/>
      <c r="AN644" s="112"/>
      <c r="AO644" s="112">
        <f>IF(S644="√",$J644*$L644/$N644,0)</f>
        <v>0</v>
      </c>
      <c r="AP644" s="112"/>
      <c r="AQ644" s="112"/>
      <c r="AR644" s="112">
        <f>IF(T644="√",$J644*$L644/$N644,0)</f>
        <v>0</v>
      </c>
      <c r="AS644" s="112"/>
      <c r="AT644" s="112"/>
      <c r="AU644" s="112">
        <f>IF(U644="√",$J644*$L644/$N644,0)</f>
        <v>0</v>
      </c>
      <c r="AV644" s="112"/>
      <c r="AW644" s="112"/>
      <c r="AX644" s="112">
        <f>IF(V644="√",$J644*$L644/$N644,0)</f>
        <v>0</v>
      </c>
      <c r="AY644" s="112"/>
      <c r="AZ644" s="112"/>
      <c r="BA644" s="112">
        <f>IF(W644="√",$J644*$L644/$N644,0)</f>
        <v>0</v>
      </c>
      <c r="BB644" s="112"/>
      <c r="BC644" s="112"/>
      <c r="BD644" s="112">
        <f>IF(X644="√",$J644*$L644/$N644,0)</f>
        <v>0</v>
      </c>
      <c r="BE644" s="112"/>
      <c r="BF644" s="112"/>
      <c r="BG644" s="112">
        <f>IF(Y644="√",$J644*$L644/$N644,0)</f>
        <v>0</v>
      </c>
      <c r="BH644" s="112"/>
      <c r="BI644" s="112"/>
      <c r="BJ644" s="112">
        <f>IF(Z644="√",$J644*$L644/$N644,0)</f>
        <v>0</v>
      </c>
      <c r="BK644" s="112"/>
      <c r="BL644" s="302"/>
      <c r="BM644" s="308"/>
      <c r="BN644" s="310"/>
    </row>
    <row r="645" s="49" customFormat="1" ht="33.95" customHeight="1" outlineLevel="3" spans="2:66">
      <c r="B645" s="112" t="s">
        <v>792</v>
      </c>
      <c r="C645" s="113" t="s">
        <v>2278</v>
      </c>
      <c r="D645" s="49" t="s">
        <v>2279</v>
      </c>
      <c r="E645" s="112"/>
      <c r="F645" s="112" t="s">
        <v>1618</v>
      </c>
      <c r="G645" s="112" t="s">
        <v>936</v>
      </c>
      <c r="H645" s="112">
        <f>J645*L645</f>
        <v>0</v>
      </c>
      <c r="I645" s="112" t="s">
        <v>1235</v>
      </c>
      <c r="J645" s="112">
        <v>1</v>
      </c>
      <c r="K645" s="112" t="s">
        <v>1236</v>
      </c>
      <c r="L645" s="295"/>
      <c r="M645" s="112" t="s">
        <v>1370</v>
      </c>
      <c r="N645" s="112">
        <f>COUNTA(O645:Z645)</f>
        <v>0</v>
      </c>
      <c r="O645" s="313"/>
      <c r="P645" s="313"/>
      <c r="Q645" s="313"/>
      <c r="R645" s="313"/>
      <c r="S645" s="313"/>
      <c r="T645" s="313"/>
      <c r="U645" s="313"/>
      <c r="V645" s="313"/>
      <c r="W645" s="313"/>
      <c r="X645" s="313"/>
      <c r="Y645" s="313"/>
      <c r="Z645" s="313"/>
      <c r="AA645" s="112"/>
      <c r="AB645" s="112">
        <f>SUM(AC645,AF645,AI645,AL645,AO645,AR645,AU645,AX645,BA645,BD645,BG645,BJ645)</f>
        <v>0</v>
      </c>
      <c r="AC645" s="112">
        <f>IF(O645="√",$J645*$L645/$N645,0)</f>
        <v>0</v>
      </c>
      <c r="AD645" s="112"/>
      <c r="AE645" s="112"/>
      <c r="AF645" s="112">
        <f>IF(P645="√",$J645*$L645/$N645,0)</f>
        <v>0</v>
      </c>
      <c r="AG645" s="112"/>
      <c r="AH645" s="112"/>
      <c r="AI645" s="112">
        <f>IF(Q645="√",$J645*$L645/$N645,0)</f>
        <v>0</v>
      </c>
      <c r="AJ645" s="112"/>
      <c r="AK645" s="112"/>
      <c r="AL645" s="112">
        <f>IF(R645="√",$J645*$L645/$N645,0)</f>
        <v>0</v>
      </c>
      <c r="AM645" s="112"/>
      <c r="AN645" s="112"/>
      <c r="AO645" s="112">
        <f>IF(S645="√",$J645*$L645/$N645,0)</f>
        <v>0</v>
      </c>
      <c r="AP645" s="112"/>
      <c r="AQ645" s="112"/>
      <c r="AR645" s="112">
        <f>IF(T645="√",$J645*$L645/$N645,0)</f>
        <v>0</v>
      </c>
      <c r="AS645" s="112"/>
      <c r="AT645" s="112"/>
      <c r="AU645" s="112">
        <f>IF(U645="√",$J645*$L645/$N645,0)</f>
        <v>0</v>
      </c>
      <c r="AV645" s="112"/>
      <c r="AW645" s="112"/>
      <c r="AX645" s="112">
        <f>IF(V645="√",$J645*$L645/$N645,0)</f>
        <v>0</v>
      </c>
      <c r="AY645" s="112"/>
      <c r="AZ645" s="112"/>
      <c r="BA645" s="112">
        <f>IF(W645="√",$J645*$L645/$N645,0)</f>
        <v>0</v>
      </c>
      <c r="BB645" s="112"/>
      <c r="BC645" s="112"/>
      <c r="BD645" s="112">
        <f>IF(X645="√",$J645*$L645/$N645,0)</f>
        <v>0</v>
      </c>
      <c r="BE645" s="112"/>
      <c r="BF645" s="112"/>
      <c r="BG645" s="112">
        <f>IF(Y645="√",$J645*$L645/$N645,0)</f>
        <v>0</v>
      </c>
      <c r="BH645" s="112"/>
      <c r="BI645" s="112"/>
      <c r="BJ645" s="112">
        <f>IF(Z645="√",$J645*$L645/$N645,0)</f>
        <v>0</v>
      </c>
      <c r="BK645" s="112"/>
      <c r="BL645" s="302"/>
      <c r="BM645" s="308"/>
      <c r="BN645" s="310"/>
    </row>
    <row r="646" s="22" customFormat="1" ht="33.95" customHeight="1" outlineLevel="2" spans="2:66">
      <c r="B646" s="109" t="s">
        <v>787</v>
      </c>
      <c r="C646" s="110" t="s">
        <v>2280</v>
      </c>
      <c r="D646" s="22" t="s">
        <v>2281</v>
      </c>
      <c r="E646" s="109"/>
      <c r="F646" s="109"/>
      <c r="G646" s="109"/>
      <c r="H646" s="109">
        <f>SUM(H647:H650)</f>
        <v>0</v>
      </c>
      <c r="I646" s="109"/>
      <c r="J646" s="109"/>
      <c r="K646" s="109"/>
      <c r="L646" s="109"/>
      <c r="M646" s="109"/>
      <c r="N646" s="301"/>
      <c r="O646" s="284"/>
      <c r="P646" s="284"/>
      <c r="Q646" s="284"/>
      <c r="R646" s="284"/>
      <c r="S646" s="284"/>
      <c r="T646" s="284"/>
      <c r="U646" s="284"/>
      <c r="V646" s="284"/>
      <c r="W646" s="284"/>
      <c r="X646" s="284"/>
      <c r="Y646" s="284"/>
      <c r="Z646" s="284"/>
      <c r="AA646" s="284"/>
      <c r="AB646" s="109">
        <f>SUM(AB647:AB650)</f>
        <v>0</v>
      </c>
      <c r="AC646" s="109">
        <f>SUM(AC647:AC650)</f>
        <v>0</v>
      </c>
      <c r="AD646" s="109"/>
      <c r="AE646" s="109"/>
      <c r="AF646" s="109">
        <f>SUM(AF647:AF650)</f>
        <v>0</v>
      </c>
      <c r="AG646" s="109"/>
      <c r="AH646" s="109"/>
      <c r="AI646" s="109">
        <f>SUM(AI647:AI650)</f>
        <v>0</v>
      </c>
      <c r="AJ646" s="109"/>
      <c r="AK646" s="109"/>
      <c r="AL646" s="109">
        <f>SUM(AL647:AL650)</f>
        <v>0</v>
      </c>
      <c r="AM646" s="109"/>
      <c r="AN646" s="109"/>
      <c r="AO646" s="109">
        <f>SUM(AO647:AO650)</f>
        <v>0</v>
      </c>
      <c r="AP646" s="109"/>
      <c r="AQ646" s="109"/>
      <c r="AR646" s="109">
        <f>SUM(AR647:AR650)</f>
        <v>0</v>
      </c>
      <c r="AS646" s="109"/>
      <c r="AT646" s="109"/>
      <c r="AU646" s="109">
        <f>SUM(AU647:AU650)</f>
        <v>0</v>
      </c>
      <c r="AV646" s="109"/>
      <c r="AW646" s="109"/>
      <c r="AX646" s="109">
        <f>SUM(AX647:AX650)</f>
        <v>0</v>
      </c>
      <c r="AY646" s="109"/>
      <c r="AZ646" s="109"/>
      <c r="BA646" s="109">
        <f>SUM(BA647:BA650)</f>
        <v>0</v>
      </c>
      <c r="BB646" s="109"/>
      <c r="BC646" s="109"/>
      <c r="BD646" s="109">
        <f>SUM(BD647:BD650)</f>
        <v>0</v>
      </c>
      <c r="BE646" s="109"/>
      <c r="BF646" s="109"/>
      <c r="BG646" s="109">
        <f>SUM(BG647:BG650)</f>
        <v>0</v>
      </c>
      <c r="BH646" s="109"/>
      <c r="BI646" s="109"/>
      <c r="BJ646" s="109">
        <f>SUM(BJ647:BJ650)</f>
        <v>0</v>
      </c>
      <c r="BK646" s="109"/>
      <c r="BL646" s="301"/>
      <c r="BM646" s="308"/>
      <c r="BN646" s="309"/>
    </row>
    <row r="647" s="49" customFormat="1" ht="33.95" customHeight="1" outlineLevel="3" spans="2:66">
      <c r="B647" s="112" t="s">
        <v>792</v>
      </c>
      <c r="C647" s="113" t="s">
        <v>2282</v>
      </c>
      <c r="D647" s="49" t="s">
        <v>2283</v>
      </c>
      <c r="E647" s="112" t="s">
        <v>2284</v>
      </c>
      <c r="F647" s="112" t="s">
        <v>1618</v>
      </c>
      <c r="G647" s="112" t="s">
        <v>936</v>
      </c>
      <c r="H647" s="112">
        <f>J647*L647</f>
        <v>0</v>
      </c>
      <c r="I647" s="112" t="s">
        <v>1235</v>
      </c>
      <c r="J647" s="112">
        <v>1</v>
      </c>
      <c r="K647" s="112" t="s">
        <v>1236</v>
      </c>
      <c r="L647" s="295"/>
      <c r="M647" s="112" t="s">
        <v>1370</v>
      </c>
      <c r="N647" s="112">
        <f>COUNTA(O647:Z647)</f>
        <v>0</v>
      </c>
      <c r="O647" s="314"/>
      <c r="P647" s="314"/>
      <c r="Q647" s="314"/>
      <c r="R647" s="314"/>
      <c r="S647" s="314"/>
      <c r="T647" s="314"/>
      <c r="U647" s="314"/>
      <c r="V647" s="314"/>
      <c r="W647" s="314"/>
      <c r="X647" s="314"/>
      <c r="Y647" s="314"/>
      <c r="Z647" s="314"/>
      <c r="AA647" s="112"/>
      <c r="AB647" s="112">
        <f>SUM(AC647,AF647,AI647,AL647,AO647,AR647,AU647,AX647,BA647,BD647,BG647,BJ647)</f>
        <v>0</v>
      </c>
      <c r="AC647" s="112">
        <f>IF(O647="√",$J647*$L647/$N647,0)</f>
        <v>0</v>
      </c>
      <c r="AD647" s="112"/>
      <c r="AE647" s="112"/>
      <c r="AF647" s="112">
        <f>IF(P647="√",$J647*$L647/$N647,0)</f>
        <v>0</v>
      </c>
      <c r="AG647" s="112"/>
      <c r="AH647" s="112"/>
      <c r="AI647" s="112">
        <f>IF(Q647="√",$J647*$L647/$N647,0)</f>
        <v>0</v>
      </c>
      <c r="AJ647" s="112"/>
      <c r="AK647" s="112"/>
      <c r="AL647" s="112">
        <f>IF(R647="√",$J647*$L647/$N647,0)</f>
        <v>0</v>
      </c>
      <c r="AM647" s="112"/>
      <c r="AN647" s="112"/>
      <c r="AO647" s="112">
        <f>IF(S647="√",$J647*$L647/$N647,0)</f>
        <v>0</v>
      </c>
      <c r="AP647" s="112"/>
      <c r="AQ647" s="112"/>
      <c r="AR647" s="112">
        <f>IF(T647="√",$J647*$L647/$N647,0)</f>
        <v>0</v>
      </c>
      <c r="AS647" s="112"/>
      <c r="AT647" s="112"/>
      <c r="AU647" s="112">
        <f>IF(U647="√",$J647*$L647/$N647,0)</f>
        <v>0</v>
      </c>
      <c r="AV647" s="112"/>
      <c r="AW647" s="112"/>
      <c r="AX647" s="112">
        <f>IF(V647="√",$J647*$L647/$N647,0)</f>
        <v>0</v>
      </c>
      <c r="AY647" s="112"/>
      <c r="AZ647" s="112"/>
      <c r="BA647" s="112">
        <f>IF(W647="√",$J647*$L647/$N647,0)</f>
        <v>0</v>
      </c>
      <c r="BB647" s="112"/>
      <c r="BC647" s="112"/>
      <c r="BD647" s="112">
        <f>IF(X647="√",$J647*$L647/$N647,0)</f>
        <v>0</v>
      </c>
      <c r="BE647" s="112"/>
      <c r="BF647" s="112"/>
      <c r="BG647" s="112">
        <f>IF(Y647="√",$J647*$L647/$N647,0)</f>
        <v>0</v>
      </c>
      <c r="BH647" s="112"/>
      <c r="BI647" s="112"/>
      <c r="BJ647" s="112">
        <f>IF(Z647="√",$J647*$L647/$N647,0)</f>
        <v>0</v>
      </c>
      <c r="BK647" s="112"/>
      <c r="BL647" s="302"/>
      <c r="BM647" s="308"/>
      <c r="BN647" s="310"/>
    </row>
    <row r="648" s="49" customFormat="1" ht="33.95" customHeight="1" outlineLevel="3" spans="2:66">
      <c r="B648" s="112" t="s">
        <v>792</v>
      </c>
      <c r="C648" s="113" t="s">
        <v>2285</v>
      </c>
      <c r="D648" s="49" t="s">
        <v>2286</v>
      </c>
      <c r="E648" s="112" t="s">
        <v>2287</v>
      </c>
      <c r="F648" s="112" t="s">
        <v>1618</v>
      </c>
      <c r="G648" s="112" t="s">
        <v>936</v>
      </c>
      <c r="H648" s="112">
        <f>J648*L648</f>
        <v>0</v>
      </c>
      <c r="I648" s="112" t="s">
        <v>1235</v>
      </c>
      <c r="J648" s="112">
        <v>1</v>
      </c>
      <c r="K648" s="112" t="s">
        <v>1236</v>
      </c>
      <c r="L648" s="295"/>
      <c r="M648" s="112" t="s">
        <v>1370</v>
      </c>
      <c r="N648" s="112">
        <f>COUNTA(O648:Z648)</f>
        <v>0</v>
      </c>
      <c r="O648" s="295"/>
      <c r="P648" s="295"/>
      <c r="Q648" s="295"/>
      <c r="R648" s="295"/>
      <c r="S648" s="295"/>
      <c r="T648" s="295"/>
      <c r="U648" s="295"/>
      <c r="V648" s="295"/>
      <c r="W648" s="295"/>
      <c r="X648" s="295"/>
      <c r="Y648" s="295"/>
      <c r="Z648" s="295"/>
      <c r="AA648" s="112"/>
      <c r="AB648" s="112">
        <f>SUM(AC648,AF648,AI648,AL648,AO648,AR648,AU648,AX648,BA648,BD648,BG648,BJ648)</f>
        <v>0</v>
      </c>
      <c r="AC648" s="112">
        <f>IF(O648="√",$J648*$L648/$N648,0)</f>
        <v>0</v>
      </c>
      <c r="AD648" s="112"/>
      <c r="AE648" s="112"/>
      <c r="AF648" s="112">
        <f>IF(P648="√",$J648*$L648/$N648,0)</f>
        <v>0</v>
      </c>
      <c r="AG648" s="112"/>
      <c r="AH648" s="112"/>
      <c r="AI648" s="112">
        <f>IF(Q648="√",$J648*$L648/$N648,0)</f>
        <v>0</v>
      </c>
      <c r="AJ648" s="112"/>
      <c r="AK648" s="112"/>
      <c r="AL648" s="112">
        <f>IF(R648="√",$J648*$L648/$N648,0)</f>
        <v>0</v>
      </c>
      <c r="AM648" s="112"/>
      <c r="AN648" s="112"/>
      <c r="AO648" s="112">
        <f>IF(S648="√",$J648*$L648/$N648,0)</f>
        <v>0</v>
      </c>
      <c r="AP648" s="112"/>
      <c r="AQ648" s="112"/>
      <c r="AR648" s="112">
        <f>IF(T648="√",$J648*$L648/$N648,0)</f>
        <v>0</v>
      </c>
      <c r="AS648" s="112"/>
      <c r="AT648" s="112"/>
      <c r="AU648" s="112">
        <f>IF(U648="√",$J648*$L648/$N648,0)</f>
        <v>0</v>
      </c>
      <c r="AV648" s="112"/>
      <c r="AW648" s="112"/>
      <c r="AX648" s="112">
        <f>IF(V648="√",$J648*$L648/$N648,0)</f>
        <v>0</v>
      </c>
      <c r="AY648" s="112"/>
      <c r="AZ648" s="112"/>
      <c r="BA648" s="112">
        <f>IF(W648="√",$J648*$L648/$N648,0)</f>
        <v>0</v>
      </c>
      <c r="BB648" s="112"/>
      <c r="BC648" s="112"/>
      <c r="BD648" s="112">
        <f>IF(X648="√",$J648*$L648/$N648,0)</f>
        <v>0</v>
      </c>
      <c r="BE648" s="112"/>
      <c r="BF648" s="112"/>
      <c r="BG648" s="112">
        <f>IF(Y648="√",$J648*$L648/$N648,0)</f>
        <v>0</v>
      </c>
      <c r="BH648" s="112"/>
      <c r="BI648" s="112"/>
      <c r="BJ648" s="112">
        <f>IF(Z648="√",$J648*$L648/$N648,0)</f>
        <v>0</v>
      </c>
      <c r="BK648" s="112"/>
      <c r="BL648" s="302"/>
      <c r="BM648" s="308"/>
      <c r="BN648" s="310"/>
    </row>
    <row r="649" s="49" customFormat="1" ht="33.95" customHeight="1" outlineLevel="3" spans="2:66">
      <c r="B649" s="112" t="s">
        <v>792</v>
      </c>
      <c r="C649" s="113" t="s">
        <v>2288</v>
      </c>
      <c r="D649" s="49" t="s">
        <v>2289</v>
      </c>
      <c r="E649" s="112" t="s">
        <v>2290</v>
      </c>
      <c r="F649" s="112" t="s">
        <v>1618</v>
      </c>
      <c r="G649" s="112" t="s">
        <v>936</v>
      </c>
      <c r="H649" s="112">
        <f>J649*L649</f>
        <v>0</v>
      </c>
      <c r="I649" s="112" t="s">
        <v>1235</v>
      </c>
      <c r="J649" s="112">
        <v>1</v>
      </c>
      <c r="K649" s="112" t="s">
        <v>1236</v>
      </c>
      <c r="L649" s="295"/>
      <c r="M649" s="112" t="s">
        <v>1370</v>
      </c>
      <c r="N649" s="112">
        <f>COUNTA(O649:Z649)</f>
        <v>0</v>
      </c>
      <c r="O649" s="295"/>
      <c r="P649" s="295"/>
      <c r="Q649" s="295"/>
      <c r="R649" s="295"/>
      <c r="S649" s="295"/>
      <c r="T649" s="295"/>
      <c r="U649" s="295"/>
      <c r="V649" s="295"/>
      <c r="W649" s="295"/>
      <c r="X649" s="295"/>
      <c r="Y649" s="295"/>
      <c r="Z649" s="295"/>
      <c r="AA649" s="112"/>
      <c r="AB649" s="112">
        <f>SUM(AC649,AF649,AI649,AL649,AO649,AR649,AU649,AX649,BA649,BD649,BG649,BJ649)</f>
        <v>0</v>
      </c>
      <c r="AC649" s="112">
        <f>IF(O649="√",$J649*$L649/$N649,0)</f>
        <v>0</v>
      </c>
      <c r="AD649" s="112"/>
      <c r="AE649" s="112"/>
      <c r="AF649" s="112">
        <f>IF(P649="√",$J649*$L649/$N649,0)</f>
        <v>0</v>
      </c>
      <c r="AG649" s="112"/>
      <c r="AH649" s="112"/>
      <c r="AI649" s="112">
        <f>IF(Q649="√",$J649*$L649/$N649,0)</f>
        <v>0</v>
      </c>
      <c r="AJ649" s="112"/>
      <c r="AK649" s="112"/>
      <c r="AL649" s="112">
        <f>IF(R649="√",$J649*$L649/$N649,0)</f>
        <v>0</v>
      </c>
      <c r="AM649" s="112"/>
      <c r="AN649" s="112"/>
      <c r="AO649" s="112">
        <f>IF(S649="√",$J649*$L649/$N649,0)</f>
        <v>0</v>
      </c>
      <c r="AP649" s="112"/>
      <c r="AQ649" s="112"/>
      <c r="AR649" s="112">
        <f>IF(T649="√",$J649*$L649/$N649,0)</f>
        <v>0</v>
      </c>
      <c r="AS649" s="112"/>
      <c r="AT649" s="112"/>
      <c r="AU649" s="112">
        <f>IF(U649="√",$J649*$L649/$N649,0)</f>
        <v>0</v>
      </c>
      <c r="AV649" s="112"/>
      <c r="AW649" s="112"/>
      <c r="AX649" s="112">
        <f>IF(V649="√",$J649*$L649/$N649,0)</f>
        <v>0</v>
      </c>
      <c r="AY649" s="112"/>
      <c r="AZ649" s="112"/>
      <c r="BA649" s="112">
        <f>IF(W649="√",$J649*$L649/$N649,0)</f>
        <v>0</v>
      </c>
      <c r="BB649" s="112"/>
      <c r="BC649" s="112"/>
      <c r="BD649" s="112">
        <f>IF(X649="√",$J649*$L649/$N649,0)</f>
        <v>0</v>
      </c>
      <c r="BE649" s="112"/>
      <c r="BF649" s="112"/>
      <c r="BG649" s="112">
        <f>IF(Y649="√",$J649*$L649/$N649,0)</f>
        <v>0</v>
      </c>
      <c r="BH649" s="112"/>
      <c r="BI649" s="112"/>
      <c r="BJ649" s="112">
        <f>IF(Z649="√",$J649*$L649/$N649,0)</f>
        <v>0</v>
      </c>
      <c r="BK649" s="112"/>
      <c r="BL649" s="302"/>
      <c r="BM649" s="308"/>
      <c r="BN649" s="310"/>
    </row>
    <row r="650" s="49" customFormat="1" ht="33.95" customHeight="1" outlineLevel="3" spans="2:66">
      <c r="B650" s="112" t="s">
        <v>792</v>
      </c>
      <c r="C650" s="113" t="s">
        <v>2291</v>
      </c>
      <c r="D650" s="49" t="s">
        <v>2292</v>
      </c>
      <c r="E650" s="112"/>
      <c r="F650" s="112" t="s">
        <v>1618</v>
      </c>
      <c r="G650" s="112" t="s">
        <v>936</v>
      </c>
      <c r="H650" s="112">
        <f>J650*L650</f>
        <v>0</v>
      </c>
      <c r="I650" s="112" t="s">
        <v>1235</v>
      </c>
      <c r="J650" s="112">
        <v>1</v>
      </c>
      <c r="K650" s="112" t="s">
        <v>1236</v>
      </c>
      <c r="L650" s="295"/>
      <c r="M650" s="112" t="s">
        <v>1370</v>
      </c>
      <c r="N650" s="112">
        <f>COUNTA(O650:Z650)</f>
        <v>0</v>
      </c>
      <c r="O650" s="313"/>
      <c r="P650" s="313"/>
      <c r="Q650" s="313"/>
      <c r="R650" s="313"/>
      <c r="S650" s="313"/>
      <c r="T650" s="313"/>
      <c r="U650" s="313"/>
      <c r="V650" s="313"/>
      <c r="W650" s="313"/>
      <c r="X650" s="313"/>
      <c r="Y650" s="313"/>
      <c r="Z650" s="313"/>
      <c r="AA650" s="112"/>
      <c r="AB650" s="112">
        <f>SUM(AC650,AF650,AI650,AL650,AO650,AR650,AU650,AX650,BA650,BD650,BG650,BJ650)</f>
        <v>0</v>
      </c>
      <c r="AC650" s="112">
        <f>IF(O650="√",$J650*$L650/$N650,0)</f>
        <v>0</v>
      </c>
      <c r="AD650" s="112"/>
      <c r="AE650" s="112"/>
      <c r="AF650" s="112">
        <f>IF(P650="√",$J650*$L650/$N650,0)</f>
        <v>0</v>
      </c>
      <c r="AG650" s="112"/>
      <c r="AH650" s="112"/>
      <c r="AI650" s="112">
        <f>IF(Q650="√",$J650*$L650/$N650,0)</f>
        <v>0</v>
      </c>
      <c r="AJ650" s="112"/>
      <c r="AK650" s="112"/>
      <c r="AL650" s="112">
        <f>IF(R650="√",$J650*$L650/$N650,0)</f>
        <v>0</v>
      </c>
      <c r="AM650" s="112"/>
      <c r="AN650" s="112"/>
      <c r="AO650" s="112">
        <f>IF(S650="√",$J650*$L650/$N650,0)</f>
        <v>0</v>
      </c>
      <c r="AP650" s="112"/>
      <c r="AQ650" s="112"/>
      <c r="AR650" s="112">
        <f>IF(T650="√",$J650*$L650/$N650,0)</f>
        <v>0</v>
      </c>
      <c r="AS650" s="112"/>
      <c r="AT650" s="112"/>
      <c r="AU650" s="112">
        <f>IF(U650="√",$J650*$L650/$N650,0)</f>
        <v>0</v>
      </c>
      <c r="AV650" s="112"/>
      <c r="AW650" s="112"/>
      <c r="AX650" s="112">
        <f>IF(V650="√",$J650*$L650/$N650,0)</f>
        <v>0</v>
      </c>
      <c r="AY650" s="112"/>
      <c r="AZ650" s="112"/>
      <c r="BA650" s="112">
        <f>IF(W650="√",$J650*$L650/$N650,0)</f>
        <v>0</v>
      </c>
      <c r="BB650" s="112"/>
      <c r="BC650" s="112"/>
      <c r="BD650" s="112">
        <f>IF(X650="√",$J650*$L650/$N650,0)</f>
        <v>0</v>
      </c>
      <c r="BE650" s="112"/>
      <c r="BF650" s="112"/>
      <c r="BG650" s="112">
        <f>IF(Y650="√",$J650*$L650/$N650,0)</f>
        <v>0</v>
      </c>
      <c r="BH650" s="112"/>
      <c r="BI650" s="112"/>
      <c r="BJ650" s="112">
        <f>IF(Z650="√",$J650*$L650/$N650,0)</f>
        <v>0</v>
      </c>
      <c r="BK650" s="112"/>
      <c r="BL650" s="302"/>
      <c r="BM650" s="308"/>
      <c r="BN650" s="310"/>
    </row>
    <row r="651" s="22" customFormat="1" ht="33.95" customHeight="1" outlineLevel="2" spans="2:66">
      <c r="B651" s="109" t="s">
        <v>792</v>
      </c>
      <c r="C651" s="110" t="s">
        <v>2293</v>
      </c>
      <c r="D651" s="22" t="s">
        <v>2294</v>
      </c>
      <c r="G651" s="109" t="s">
        <v>1844</v>
      </c>
      <c r="H651" s="109">
        <f>J651*L651*N651</f>
        <v>0</v>
      </c>
      <c r="I651" s="109" t="s">
        <v>1235</v>
      </c>
      <c r="J651" s="109">
        <v>1</v>
      </c>
      <c r="K651" s="109" t="s">
        <v>1236</v>
      </c>
      <c r="L651" s="295">
        <f>预算主表!P88/12</f>
        <v>0</v>
      </c>
      <c r="M651" s="109" t="s">
        <v>1237</v>
      </c>
      <c r="N651" s="301">
        <v>12</v>
      </c>
      <c r="O651" s="284"/>
      <c r="P651" s="284"/>
      <c r="Q651" s="284"/>
      <c r="R651" s="284"/>
      <c r="S651" s="284"/>
      <c r="T651" s="284"/>
      <c r="U651" s="284"/>
      <c r="V651" s="284"/>
      <c r="W651" s="284"/>
      <c r="X651" s="284"/>
      <c r="Y651" s="284"/>
      <c r="Z651" s="284"/>
      <c r="AA651" s="284"/>
      <c r="AB651" s="109">
        <f>SUM(AC651,AF651,AI651,AL651,AO651,AR651,AU651,AX651,BA651,BD651,BG651,BJ651)</f>
        <v>0</v>
      </c>
      <c r="AC651" s="109">
        <f>$H651/12</f>
        <v>0</v>
      </c>
      <c r="AD651" s="109"/>
      <c r="AE651" s="109"/>
      <c r="AF651" s="109">
        <f>$H651/12</f>
        <v>0</v>
      </c>
      <c r="AG651" s="109"/>
      <c r="AH651" s="109"/>
      <c r="AI651" s="109">
        <f>$H651/12</f>
        <v>0</v>
      </c>
      <c r="AJ651" s="109"/>
      <c r="AK651" s="109"/>
      <c r="AL651" s="109">
        <f>$H651/12</f>
        <v>0</v>
      </c>
      <c r="AM651" s="109"/>
      <c r="AN651" s="109"/>
      <c r="AO651" s="109">
        <f>$H651/12</f>
        <v>0</v>
      </c>
      <c r="AP651" s="109"/>
      <c r="AQ651" s="109"/>
      <c r="AR651" s="109">
        <f>$H651/12</f>
        <v>0</v>
      </c>
      <c r="AS651" s="109"/>
      <c r="AT651" s="109"/>
      <c r="AU651" s="109">
        <f>$H651/12</f>
        <v>0</v>
      </c>
      <c r="AV651" s="109"/>
      <c r="AW651" s="109"/>
      <c r="AX651" s="109">
        <f>$H651/12</f>
        <v>0</v>
      </c>
      <c r="AY651" s="109"/>
      <c r="AZ651" s="109"/>
      <c r="BA651" s="109">
        <f>$H651/12</f>
        <v>0</v>
      </c>
      <c r="BB651" s="109"/>
      <c r="BC651" s="109"/>
      <c r="BD651" s="109">
        <f>$H651/12</f>
        <v>0</v>
      </c>
      <c r="BE651" s="109"/>
      <c r="BF651" s="109"/>
      <c r="BG651" s="109">
        <f>$H651/12</f>
        <v>0</v>
      </c>
      <c r="BH651" s="109"/>
      <c r="BI651" s="109"/>
      <c r="BJ651" s="109">
        <f>$H651/12</f>
        <v>0</v>
      </c>
      <c r="BK651" s="109"/>
      <c r="BL651" s="301"/>
      <c r="BM651" s="308"/>
      <c r="BN651" s="309"/>
    </row>
    <row r="652" s="105" customFormat="1" ht="33.95" customHeight="1" outlineLevel="1" spans="2:66">
      <c r="B652" s="106" t="s">
        <v>787</v>
      </c>
      <c r="C652" s="107">
        <v>1.4</v>
      </c>
      <c r="D652" s="105" t="s">
        <v>215</v>
      </c>
      <c r="G652" s="106"/>
      <c r="H652" s="106">
        <f>SUM(H653:H657)</f>
        <v>0</v>
      </c>
      <c r="N652" s="300"/>
      <c r="O652" s="283"/>
      <c r="P652" s="283"/>
      <c r="Q652" s="283"/>
      <c r="R652" s="283"/>
      <c r="S652" s="283"/>
      <c r="T652" s="283"/>
      <c r="U652" s="283"/>
      <c r="V652" s="283"/>
      <c r="W652" s="283"/>
      <c r="X652" s="283"/>
      <c r="Y652" s="283"/>
      <c r="Z652" s="283"/>
      <c r="AA652" s="283"/>
      <c r="AB652" s="106">
        <f>SUM(AB653:AB657)</f>
        <v>0</v>
      </c>
      <c r="AC652" s="106">
        <f>SUM(AC653:AC657)</f>
        <v>0</v>
      </c>
      <c r="AF652" s="106">
        <f>SUM(AF653:AF657)</f>
        <v>0</v>
      </c>
      <c r="AI652" s="106">
        <f>SUM(AI653:AI657)</f>
        <v>0</v>
      </c>
      <c r="AL652" s="106">
        <f>SUM(AL653:AL657)</f>
        <v>0</v>
      </c>
      <c r="AO652" s="106">
        <f>SUM(AO653:AO657)</f>
        <v>0</v>
      </c>
      <c r="AR652" s="106">
        <f>SUM(AR653:AR657)</f>
        <v>0</v>
      </c>
      <c r="AU652" s="106">
        <f>SUM(AU653:AU657)</f>
        <v>0</v>
      </c>
      <c r="AX652" s="106">
        <f>SUM(AX653:AX657)</f>
        <v>0</v>
      </c>
      <c r="BA652" s="106">
        <f>SUM(BA653:BA657)</f>
        <v>0</v>
      </c>
      <c r="BD652" s="106">
        <f>SUM(BD653:BD657)</f>
        <v>0</v>
      </c>
      <c r="BG652" s="106">
        <f>SUM(BG653:BG657)</f>
        <v>0</v>
      </c>
      <c r="BJ652" s="106">
        <f>SUM(BJ653:BJ657)</f>
        <v>0</v>
      </c>
      <c r="BL652" s="300"/>
      <c r="BM652" s="308"/>
      <c r="BN652" s="283"/>
    </row>
    <row r="653" s="22" customFormat="1" ht="33.95" customHeight="1" outlineLevel="2" spans="2:66">
      <c r="B653" s="109" t="s">
        <v>792</v>
      </c>
      <c r="C653" s="110" t="s">
        <v>84</v>
      </c>
      <c r="D653" s="22" t="s">
        <v>85</v>
      </c>
      <c r="E653" s="109" t="s">
        <v>2295</v>
      </c>
      <c r="F653" s="109"/>
      <c r="G653" s="109" t="s">
        <v>1844</v>
      </c>
      <c r="H653" s="109">
        <f>J653*L653*N653</f>
        <v>0</v>
      </c>
      <c r="I653" s="109" t="s">
        <v>2296</v>
      </c>
      <c r="J653" s="295">
        <f>预算主表!P100/(12*L653)</f>
        <v>0</v>
      </c>
      <c r="K653" s="109" t="s">
        <v>2297</v>
      </c>
      <c r="L653" s="295">
        <v>5.24</v>
      </c>
      <c r="M653" s="109" t="s">
        <v>2298</v>
      </c>
      <c r="N653" s="301">
        <v>12</v>
      </c>
      <c r="O653" s="284"/>
      <c r="P653" s="284"/>
      <c r="Q653" s="284"/>
      <c r="R653" s="284"/>
      <c r="S653" s="284"/>
      <c r="T653" s="284"/>
      <c r="U653" s="284"/>
      <c r="V653" s="284"/>
      <c r="W653" s="284"/>
      <c r="X653" s="284"/>
      <c r="Y653" s="284"/>
      <c r="Z653" s="284"/>
      <c r="AA653" s="284"/>
      <c r="AB653" s="109">
        <f>SUM(AC653,AF653,AI653,AL653,AO653,AR653,AU653,AX653,BA653,BD653,BG653,BJ653)</f>
        <v>0</v>
      </c>
      <c r="AC653" s="109">
        <f>$H653/12</f>
        <v>0</v>
      </c>
      <c r="AD653" s="109"/>
      <c r="AE653" s="109"/>
      <c r="AF653" s="109">
        <f>$H653/12</f>
        <v>0</v>
      </c>
      <c r="AG653" s="109"/>
      <c r="AH653" s="109"/>
      <c r="AI653" s="109">
        <f>$H653/12</f>
        <v>0</v>
      </c>
      <c r="AJ653" s="109"/>
      <c r="AK653" s="109"/>
      <c r="AL653" s="109">
        <f>$H653/12</f>
        <v>0</v>
      </c>
      <c r="AM653" s="109"/>
      <c r="AN653" s="109"/>
      <c r="AO653" s="109">
        <f>$H653/12</f>
        <v>0</v>
      </c>
      <c r="AP653" s="109"/>
      <c r="AQ653" s="109"/>
      <c r="AR653" s="109">
        <f>$H653/12</f>
        <v>0</v>
      </c>
      <c r="AS653" s="109"/>
      <c r="AT653" s="109"/>
      <c r="AU653" s="109">
        <f>$H653/12</f>
        <v>0</v>
      </c>
      <c r="AV653" s="109"/>
      <c r="AW653" s="109"/>
      <c r="AX653" s="109">
        <f>$H653/12</f>
        <v>0</v>
      </c>
      <c r="AY653" s="109"/>
      <c r="AZ653" s="109"/>
      <c r="BA653" s="109">
        <f>$H653/12</f>
        <v>0</v>
      </c>
      <c r="BB653" s="109"/>
      <c r="BC653" s="109"/>
      <c r="BD653" s="109">
        <f>$H653/12</f>
        <v>0</v>
      </c>
      <c r="BE653" s="109"/>
      <c r="BF653" s="109"/>
      <c r="BG653" s="109">
        <f>$H653/12</f>
        <v>0</v>
      </c>
      <c r="BH653" s="109"/>
      <c r="BI653" s="109"/>
      <c r="BJ653" s="109">
        <f>$H653/12</f>
        <v>0</v>
      </c>
      <c r="BK653" s="109"/>
      <c r="BL653" s="301"/>
      <c r="BM653" s="308"/>
      <c r="BN653" s="309"/>
    </row>
    <row r="654" s="22" customFormat="1" ht="33.95" customHeight="1" outlineLevel="2" spans="2:66">
      <c r="B654" s="109" t="s">
        <v>792</v>
      </c>
      <c r="C654" s="110" t="s">
        <v>88</v>
      </c>
      <c r="D654" s="22" t="s">
        <v>89</v>
      </c>
      <c r="E654" s="109" t="s">
        <v>2299</v>
      </c>
      <c r="F654" s="109"/>
      <c r="G654" s="109" t="s">
        <v>1844</v>
      </c>
      <c r="H654" s="109">
        <f>J654*L654*N654</f>
        <v>0</v>
      </c>
      <c r="I654" s="109" t="s">
        <v>2300</v>
      </c>
      <c r="J654" s="295">
        <f>预算主表!P101/(12*L654)</f>
        <v>0</v>
      </c>
      <c r="K654" s="109" t="s">
        <v>2301</v>
      </c>
      <c r="L654" s="295">
        <v>0.69</v>
      </c>
      <c r="M654" s="109" t="s">
        <v>2302</v>
      </c>
      <c r="N654" s="301">
        <v>12</v>
      </c>
      <c r="O654" s="284"/>
      <c r="P654" s="284"/>
      <c r="Q654" s="284"/>
      <c r="R654" s="284"/>
      <c r="S654" s="284"/>
      <c r="T654" s="284"/>
      <c r="U654" s="284"/>
      <c r="V654" s="284"/>
      <c r="W654" s="284"/>
      <c r="X654" s="284"/>
      <c r="Y654" s="284"/>
      <c r="Z654" s="284"/>
      <c r="AA654" s="284"/>
      <c r="AB654" s="109">
        <f>SUM(AC654,AF654,AI654,AL654,AO654,AR654,AU654,AX654,BA654,BD654,BG654,BJ654)</f>
        <v>0</v>
      </c>
      <c r="AC654" s="109">
        <f>$H654/12</f>
        <v>0</v>
      </c>
      <c r="AD654" s="109"/>
      <c r="AE654" s="109"/>
      <c r="AF654" s="109">
        <f>$H654/12</f>
        <v>0</v>
      </c>
      <c r="AG654" s="109"/>
      <c r="AH654" s="109"/>
      <c r="AI654" s="109">
        <f>$H654/12</f>
        <v>0</v>
      </c>
      <c r="AJ654" s="109"/>
      <c r="AK654" s="109"/>
      <c r="AL654" s="109">
        <f>$H654/12</f>
        <v>0</v>
      </c>
      <c r="AM654" s="109"/>
      <c r="AN654" s="109"/>
      <c r="AO654" s="109">
        <f>$H654/12</f>
        <v>0</v>
      </c>
      <c r="AP654" s="109"/>
      <c r="AQ654" s="109"/>
      <c r="AR654" s="109">
        <f>$H654/12</f>
        <v>0</v>
      </c>
      <c r="AS654" s="109"/>
      <c r="AT654" s="109"/>
      <c r="AU654" s="109">
        <f>$H654/12</f>
        <v>0</v>
      </c>
      <c r="AV654" s="109"/>
      <c r="AW654" s="109"/>
      <c r="AX654" s="109">
        <f>$H654/12</f>
        <v>0</v>
      </c>
      <c r="AY654" s="109"/>
      <c r="AZ654" s="109"/>
      <c r="BA654" s="109">
        <f>$H654/12</f>
        <v>0</v>
      </c>
      <c r="BB654" s="109"/>
      <c r="BC654" s="109"/>
      <c r="BD654" s="109">
        <f>$H654/12</f>
        <v>0</v>
      </c>
      <c r="BE654" s="109"/>
      <c r="BF654" s="109"/>
      <c r="BG654" s="109">
        <f>$H654/12</f>
        <v>0</v>
      </c>
      <c r="BH654" s="109"/>
      <c r="BI654" s="109"/>
      <c r="BJ654" s="109">
        <f>$H654/12</f>
        <v>0</v>
      </c>
      <c r="BK654" s="109"/>
      <c r="BL654" s="301"/>
      <c r="BM654" s="308"/>
      <c r="BN654" s="309"/>
    </row>
    <row r="655" s="22" customFormat="1" ht="33.95" customHeight="1" outlineLevel="2" spans="2:66">
      <c r="B655" s="109" t="s">
        <v>792</v>
      </c>
      <c r="C655" s="110" t="s">
        <v>96</v>
      </c>
      <c r="D655" s="22" t="s">
        <v>97</v>
      </c>
      <c r="E655" s="109" t="s">
        <v>2303</v>
      </c>
      <c r="F655" s="109"/>
      <c r="G655" s="109" t="s">
        <v>1844</v>
      </c>
      <c r="H655" s="109">
        <f>J655*L655*N655</f>
        <v>0</v>
      </c>
      <c r="I655" s="109" t="s">
        <v>2304</v>
      </c>
      <c r="J655" s="295"/>
      <c r="K655" s="109" t="s">
        <v>2297</v>
      </c>
      <c r="L655" s="295"/>
      <c r="M655" s="109" t="s">
        <v>2298</v>
      </c>
      <c r="N655" s="301">
        <v>12</v>
      </c>
      <c r="O655" s="284"/>
      <c r="P655" s="284"/>
      <c r="Q655" s="284"/>
      <c r="R655" s="284"/>
      <c r="S655" s="284"/>
      <c r="T655" s="284"/>
      <c r="U655" s="284"/>
      <c r="V655" s="284"/>
      <c r="W655" s="284"/>
      <c r="X655" s="284"/>
      <c r="Y655" s="284"/>
      <c r="Z655" s="284"/>
      <c r="AA655" s="284"/>
      <c r="AB655" s="109">
        <f>SUM(AC655,AF655,AI655,AL655,AO655,AR655,AU655,AX655,BA655,BD655,BG655,BJ655)</f>
        <v>0</v>
      </c>
      <c r="AC655" s="109">
        <f>$H655/12</f>
        <v>0</v>
      </c>
      <c r="AD655" s="109"/>
      <c r="AE655" s="109"/>
      <c r="AF655" s="109">
        <f>$H655/12</f>
        <v>0</v>
      </c>
      <c r="AG655" s="109"/>
      <c r="AH655" s="109"/>
      <c r="AI655" s="109">
        <f>$H655/12</f>
        <v>0</v>
      </c>
      <c r="AJ655" s="109"/>
      <c r="AK655" s="109"/>
      <c r="AL655" s="109">
        <f>$H655/12</f>
        <v>0</v>
      </c>
      <c r="AM655" s="109"/>
      <c r="AN655" s="109"/>
      <c r="AO655" s="109">
        <f>$H655/12</f>
        <v>0</v>
      </c>
      <c r="AP655" s="109"/>
      <c r="AQ655" s="109"/>
      <c r="AR655" s="109">
        <f>$H655/12</f>
        <v>0</v>
      </c>
      <c r="AS655" s="109"/>
      <c r="AT655" s="109"/>
      <c r="AU655" s="109">
        <f>$H655/12</f>
        <v>0</v>
      </c>
      <c r="AV655" s="109"/>
      <c r="AW655" s="109"/>
      <c r="AX655" s="109">
        <f>$H655/12</f>
        <v>0</v>
      </c>
      <c r="AY655" s="109"/>
      <c r="AZ655" s="109"/>
      <c r="BA655" s="109">
        <f>$H655/12</f>
        <v>0</v>
      </c>
      <c r="BB655" s="109"/>
      <c r="BC655" s="109"/>
      <c r="BD655" s="109">
        <f>$H655/12</f>
        <v>0</v>
      </c>
      <c r="BE655" s="109"/>
      <c r="BF655" s="109"/>
      <c r="BG655" s="109">
        <f>$H655/12</f>
        <v>0</v>
      </c>
      <c r="BH655" s="109"/>
      <c r="BI655" s="109"/>
      <c r="BJ655" s="109">
        <f>$H655/12</f>
        <v>0</v>
      </c>
      <c r="BK655" s="109"/>
      <c r="BL655" s="301"/>
      <c r="BM655" s="308"/>
      <c r="BN655" s="309"/>
    </row>
    <row r="656" s="22" customFormat="1" ht="33.95" customHeight="1" outlineLevel="2" spans="2:66">
      <c r="B656" s="109" t="s">
        <v>792</v>
      </c>
      <c r="C656" s="110" t="s">
        <v>92</v>
      </c>
      <c r="D656" s="22" t="s">
        <v>93</v>
      </c>
      <c r="E656" s="109" t="s">
        <v>2305</v>
      </c>
      <c r="F656" s="109" t="s">
        <v>1618</v>
      </c>
      <c r="G656" s="109" t="s">
        <v>1844</v>
      </c>
      <c r="H656" s="109">
        <f>J656*L656</f>
        <v>0</v>
      </c>
      <c r="I656" s="109" t="s">
        <v>2306</v>
      </c>
      <c r="J656" s="295"/>
      <c r="K656" s="109" t="s">
        <v>1236</v>
      </c>
      <c r="L656" s="295"/>
      <c r="M656" s="109" t="s">
        <v>2307</v>
      </c>
      <c r="N656" s="109">
        <f>COUNTA(O656:Z656)</f>
        <v>0</v>
      </c>
      <c r="O656" s="320"/>
      <c r="P656" s="320"/>
      <c r="Q656" s="320"/>
      <c r="R656" s="320"/>
      <c r="S656" s="320"/>
      <c r="T656" s="320"/>
      <c r="U656" s="320"/>
      <c r="V656" s="320"/>
      <c r="W656" s="320"/>
      <c r="X656" s="320"/>
      <c r="Y656" s="320"/>
      <c r="Z656" s="320"/>
      <c r="AA656" s="109"/>
      <c r="AB656" s="109">
        <f>SUM(AC656,AF656,AI656,AL656,AO656,AR656,AU656,AX656,BA656,BD656,BG656,BJ656)</f>
        <v>0</v>
      </c>
      <c r="AC656" s="109">
        <f>IF(O656="√",$J656*$L656/$N656,0)</f>
        <v>0</v>
      </c>
      <c r="AD656" s="109"/>
      <c r="AE656" s="109"/>
      <c r="AF656" s="109">
        <f>IF(R656="√",$J656*$L656/$N656,0)</f>
        <v>0</v>
      </c>
      <c r="AG656" s="109"/>
      <c r="AH656" s="109"/>
      <c r="AI656" s="109">
        <f>IF(U656="√",$J656*$L656/$N656,0)</f>
        <v>0</v>
      </c>
      <c r="AJ656" s="109"/>
      <c r="AK656" s="109"/>
      <c r="AL656" s="109">
        <f>IF(X656="√",$J656*$L656/$N656,0)</f>
        <v>0</v>
      </c>
      <c r="AM656" s="109"/>
      <c r="AN656" s="109"/>
      <c r="AO656" s="109">
        <f>IF(AA656="√",$J656*$L656/$N656,0)</f>
        <v>0</v>
      </c>
      <c r="AP656" s="109"/>
      <c r="AQ656" s="109"/>
      <c r="AR656" s="109">
        <f>IF(AD656="√",$J656*$L656/$N656,0)</f>
        <v>0</v>
      </c>
      <c r="AS656" s="109"/>
      <c r="AT656" s="109"/>
      <c r="AU656" s="109">
        <f>IF(AG656="√",$J656*$L656/$N656,0)</f>
        <v>0</v>
      </c>
      <c r="AV656" s="109"/>
      <c r="AW656" s="109"/>
      <c r="AX656" s="109">
        <f>IF(AJ656="√",$J656*$L656/$N656,0)</f>
        <v>0</v>
      </c>
      <c r="AY656" s="109"/>
      <c r="AZ656" s="109"/>
      <c r="BA656" s="109">
        <f>IF(AM656="√",$J656*$L656/$N656,0)</f>
        <v>0</v>
      </c>
      <c r="BB656" s="109"/>
      <c r="BC656" s="109"/>
      <c r="BD656" s="109">
        <f>IF(AP656="√",$J656*$L656/$N656,0)</f>
        <v>0</v>
      </c>
      <c r="BE656" s="109"/>
      <c r="BF656" s="109"/>
      <c r="BG656" s="109">
        <f>IF(AS656="√",$J656*$L656/$N656,0)</f>
        <v>0</v>
      </c>
      <c r="BH656" s="109"/>
      <c r="BI656" s="109"/>
      <c r="BJ656" s="109">
        <f>IF(AV656="√",$J656*$L656/$N656,0)</f>
        <v>0</v>
      </c>
      <c r="BK656" s="109"/>
      <c r="BL656" s="301"/>
      <c r="BM656" s="308"/>
      <c r="BN656" s="309"/>
    </row>
    <row r="657" s="22" customFormat="1" ht="33.95" customHeight="1" outlineLevel="2" spans="2:66">
      <c r="B657" s="109" t="s">
        <v>792</v>
      </c>
      <c r="C657" s="110" t="s">
        <v>100</v>
      </c>
      <c r="D657" s="22" t="s">
        <v>101</v>
      </c>
      <c r="E657" s="109" t="s">
        <v>2308</v>
      </c>
      <c r="F657" s="109"/>
      <c r="G657" s="109" t="s">
        <v>1844</v>
      </c>
      <c r="H657" s="109">
        <f>J657*L657*N657</f>
        <v>0</v>
      </c>
      <c r="I657" s="109" t="s">
        <v>1235</v>
      </c>
      <c r="J657" s="109">
        <v>1</v>
      </c>
      <c r="K657" s="109" t="s">
        <v>1236</v>
      </c>
      <c r="L657" s="295"/>
      <c r="M657" s="109" t="s">
        <v>1237</v>
      </c>
      <c r="N657" s="301">
        <v>12</v>
      </c>
      <c r="O657" s="284"/>
      <c r="P657" s="284"/>
      <c r="Q657" s="284"/>
      <c r="R657" s="284"/>
      <c r="S657" s="284"/>
      <c r="T657" s="284"/>
      <c r="U657" s="284"/>
      <c r="V657" s="284"/>
      <c r="W657" s="284"/>
      <c r="X657" s="284"/>
      <c r="Y657" s="284"/>
      <c r="Z657" s="284"/>
      <c r="AA657" s="284"/>
      <c r="AB657" s="109">
        <f>SUM(AC657,AF657,AI657,AL657,AO657,AR657,AU657,AX657,BA657,BD657,BG657,BJ657)</f>
        <v>0</v>
      </c>
      <c r="AC657" s="109">
        <f>$H657/12</f>
        <v>0</v>
      </c>
      <c r="AD657" s="109"/>
      <c r="AE657" s="109"/>
      <c r="AF657" s="109">
        <f>$H657/12</f>
        <v>0</v>
      </c>
      <c r="AG657" s="109"/>
      <c r="AH657" s="109"/>
      <c r="AI657" s="109">
        <f>$H657/12</f>
        <v>0</v>
      </c>
      <c r="AJ657" s="109"/>
      <c r="AK657" s="109"/>
      <c r="AL657" s="109">
        <f>$H657/12</f>
        <v>0</v>
      </c>
      <c r="AM657" s="109"/>
      <c r="AN657" s="109"/>
      <c r="AO657" s="109">
        <f>$H657/12</f>
        <v>0</v>
      </c>
      <c r="AP657" s="109"/>
      <c r="AQ657" s="109"/>
      <c r="AR657" s="109">
        <f>$H657/12</f>
        <v>0</v>
      </c>
      <c r="AS657" s="109"/>
      <c r="AT657" s="109"/>
      <c r="AU657" s="109">
        <f>$H657/12</f>
        <v>0</v>
      </c>
      <c r="AV657" s="109"/>
      <c r="AW657" s="109"/>
      <c r="AX657" s="109">
        <f>$H657/12</f>
        <v>0</v>
      </c>
      <c r="AY657" s="109"/>
      <c r="AZ657" s="109"/>
      <c r="BA657" s="109">
        <f>$H657/12</f>
        <v>0</v>
      </c>
      <c r="BB657" s="109"/>
      <c r="BC657" s="109"/>
      <c r="BD657" s="109">
        <f>$H657/12</f>
        <v>0</v>
      </c>
      <c r="BE657" s="109"/>
      <c r="BF657" s="109"/>
      <c r="BG657" s="109">
        <f>$H657/12</f>
        <v>0</v>
      </c>
      <c r="BH657" s="109"/>
      <c r="BI657" s="109"/>
      <c r="BJ657" s="109">
        <f>$H657/12</f>
        <v>0</v>
      </c>
      <c r="BK657" s="109"/>
      <c r="BL657" s="301"/>
      <c r="BM657" s="308"/>
      <c r="BN657" s="309"/>
    </row>
    <row r="658" s="105" customFormat="1" ht="33.95" customHeight="1" outlineLevel="1" spans="2:66">
      <c r="B658" s="106" t="s">
        <v>787</v>
      </c>
      <c r="C658" s="319">
        <v>1.5</v>
      </c>
      <c r="D658" s="105" t="s">
        <v>216</v>
      </c>
      <c r="G658" s="106"/>
      <c r="H658" s="106">
        <f>SUM(H659:H667)</f>
        <v>0</v>
      </c>
      <c r="N658" s="300"/>
      <c r="O658" s="283"/>
      <c r="P658" s="283"/>
      <c r="Q658" s="283"/>
      <c r="R658" s="283"/>
      <c r="S658" s="283"/>
      <c r="T658" s="283"/>
      <c r="U658" s="283"/>
      <c r="V658" s="283"/>
      <c r="W658" s="283"/>
      <c r="X658" s="283"/>
      <c r="Y658" s="283"/>
      <c r="Z658" s="283"/>
      <c r="AA658" s="283"/>
      <c r="AB658" s="106">
        <f>SUM(AB659:AB667)</f>
        <v>0</v>
      </c>
      <c r="AC658" s="106">
        <f>SUM(AC659:AC667)</f>
        <v>0</v>
      </c>
      <c r="AF658" s="106">
        <f>SUM(AF659:AF667)</f>
        <v>0</v>
      </c>
      <c r="AI658" s="106">
        <f>SUM(AI659:AI667)</f>
        <v>0</v>
      </c>
      <c r="AL658" s="106">
        <f>SUM(AL659:AL667)</f>
        <v>0</v>
      </c>
      <c r="AO658" s="106">
        <f>SUM(AO659:AO667)</f>
        <v>0</v>
      </c>
      <c r="AR658" s="106">
        <f>SUM(AR659:AR667)</f>
        <v>0</v>
      </c>
      <c r="AU658" s="106">
        <f>SUM(AU659:AU667)</f>
        <v>0</v>
      </c>
      <c r="AX658" s="106">
        <f>SUM(AX659:AX667)</f>
        <v>0</v>
      </c>
      <c r="BA658" s="106">
        <f>SUM(BA659:BA667)</f>
        <v>0</v>
      </c>
      <c r="BD658" s="106">
        <f>SUM(BD659:BD667)</f>
        <v>0</v>
      </c>
      <c r="BG658" s="106">
        <f>SUM(BG659:BG667)</f>
        <v>0</v>
      </c>
      <c r="BJ658" s="106">
        <f>SUM(BJ659:BJ667)</f>
        <v>0</v>
      </c>
      <c r="BL658" s="300"/>
      <c r="BM658" s="308"/>
      <c r="BN658" s="283"/>
    </row>
    <row r="659" s="22" customFormat="1" ht="33.95" customHeight="1" outlineLevel="2" spans="2:66">
      <c r="B659" s="109" t="s">
        <v>792</v>
      </c>
      <c r="C659" s="110" t="s">
        <v>135</v>
      </c>
      <c r="D659" s="22" t="s">
        <v>136</v>
      </c>
      <c r="E659" s="109" t="s">
        <v>2309</v>
      </c>
      <c r="F659" s="109"/>
      <c r="G659" s="109" t="s">
        <v>936</v>
      </c>
      <c r="H659" s="109">
        <f t="shared" ref="H659:H667" si="696">J659*L659*N659</f>
        <v>0</v>
      </c>
      <c r="I659" s="109" t="s">
        <v>1235</v>
      </c>
      <c r="J659" s="295"/>
      <c r="K659" s="109" t="s">
        <v>1389</v>
      </c>
      <c r="L659" s="109">
        <v>100</v>
      </c>
      <c r="M659" s="109" t="s">
        <v>1410</v>
      </c>
      <c r="N659" s="109">
        <f>COUNTA(O659:Z659)</f>
        <v>0</v>
      </c>
      <c r="O659" s="320"/>
      <c r="P659" s="320"/>
      <c r="Q659" s="320"/>
      <c r="R659" s="320"/>
      <c r="S659" s="320"/>
      <c r="T659" s="320"/>
      <c r="U659" s="320"/>
      <c r="V659" s="320"/>
      <c r="W659" s="320"/>
      <c r="X659" s="320"/>
      <c r="Y659" s="320"/>
      <c r="Z659" s="320"/>
      <c r="AA659" s="109"/>
      <c r="AB659" s="322">
        <f t="shared" ref="AB659:AB667" si="697">SUM(AC659,AF659,AI659,AL659,AO659,AR659,AU659,AX659,BA659,BD659,BG659,BJ659)</f>
        <v>0</v>
      </c>
      <c r="AC659" s="322">
        <f>IF(O659="√",$J659*$L659/$N659,0)</f>
        <v>0</v>
      </c>
      <c r="AD659" s="322"/>
      <c r="AE659" s="322"/>
      <c r="AF659" s="322">
        <f>IF(P659="√",$J659*$L659/$N659,0)</f>
        <v>0</v>
      </c>
      <c r="AG659" s="322"/>
      <c r="AH659" s="322"/>
      <c r="AI659" s="322">
        <f>IF(Q659="√",$J659*$L659/$N659,0)</f>
        <v>0</v>
      </c>
      <c r="AJ659" s="322"/>
      <c r="AK659" s="322"/>
      <c r="AL659" s="322">
        <f>IF(R659="√",$J659*$L659/$N659,0)</f>
        <v>0</v>
      </c>
      <c r="AM659" s="322"/>
      <c r="AN659" s="322"/>
      <c r="AO659" s="322">
        <f>IF(S659="√",$J659*$L659/$N659,0)</f>
        <v>0</v>
      </c>
      <c r="AP659" s="322"/>
      <c r="AQ659" s="322"/>
      <c r="AR659" s="322">
        <f>IF(T659="√",$J659*$L659/$N659,0)</f>
        <v>0</v>
      </c>
      <c r="AS659" s="322"/>
      <c r="AT659" s="322"/>
      <c r="AU659" s="322">
        <f>IF(U659="√",$J659*$L659/$N659,0)</f>
        <v>0</v>
      </c>
      <c r="AV659" s="322"/>
      <c r="AW659" s="322"/>
      <c r="AX659" s="322">
        <f>IF(V659="√",$J659*$L659/$N659,0)</f>
        <v>0</v>
      </c>
      <c r="AY659" s="322"/>
      <c r="AZ659" s="322"/>
      <c r="BA659" s="322">
        <f>IF(W659="√",$J659*$L659/$N659,0)</f>
        <v>0</v>
      </c>
      <c r="BB659" s="322"/>
      <c r="BC659" s="322"/>
      <c r="BD659" s="322">
        <f>IF(X659="√",$J659*$L659/$N659,0)</f>
        <v>0</v>
      </c>
      <c r="BE659" s="322"/>
      <c r="BF659" s="322"/>
      <c r="BG659" s="322">
        <f>IF(Y659="√",$J659*$L659/$N659,0)</f>
        <v>0</v>
      </c>
      <c r="BH659" s="322"/>
      <c r="BI659" s="322"/>
      <c r="BJ659" s="322">
        <f>IF(Z659="√",$J659*$L659/$N659,0)</f>
        <v>0</v>
      </c>
      <c r="BK659" s="322"/>
      <c r="BL659" s="323"/>
      <c r="BM659" s="308"/>
      <c r="BN659" s="309"/>
    </row>
    <row r="660" s="22" customFormat="1" ht="33.95" customHeight="1" outlineLevel="2" spans="2:66">
      <c r="B660" s="109" t="s">
        <v>792</v>
      </c>
      <c r="C660" s="110" t="s">
        <v>137</v>
      </c>
      <c r="D660" s="22" t="s">
        <v>138</v>
      </c>
      <c r="E660" s="109" t="s">
        <v>2310</v>
      </c>
      <c r="F660" s="109"/>
      <c r="G660" s="109" t="s">
        <v>1844</v>
      </c>
      <c r="H660" s="109">
        <f t="shared" si="696"/>
        <v>0</v>
      </c>
      <c r="I660" s="109" t="s">
        <v>1235</v>
      </c>
      <c r="J660" s="109">
        <v>1</v>
      </c>
      <c r="K660" s="109" t="s">
        <v>1236</v>
      </c>
      <c r="L660" s="295">
        <f>预算主表!P116/12</f>
        <v>0</v>
      </c>
      <c r="M660" s="109" t="s">
        <v>1237</v>
      </c>
      <c r="N660" s="301">
        <v>12</v>
      </c>
      <c r="O660" s="284"/>
      <c r="P660" s="284"/>
      <c r="Q660" s="284"/>
      <c r="R660" s="284"/>
      <c r="S660" s="284"/>
      <c r="T660" s="284"/>
      <c r="U660" s="284"/>
      <c r="V660" s="284"/>
      <c r="W660" s="284"/>
      <c r="X660" s="284"/>
      <c r="Y660" s="284"/>
      <c r="Z660" s="284"/>
      <c r="AA660" s="284"/>
      <c r="AB660" s="322">
        <f t="shared" si="697"/>
        <v>0</v>
      </c>
      <c r="AC660" s="322">
        <f t="shared" ref="AC660:AC667" si="698">$H660/12</f>
        <v>0</v>
      </c>
      <c r="AD660" s="322"/>
      <c r="AE660" s="322"/>
      <c r="AF660" s="322">
        <f t="shared" ref="AF660:AF667" si="699">$H660/12</f>
        <v>0</v>
      </c>
      <c r="AG660" s="322"/>
      <c r="AH660" s="322"/>
      <c r="AI660" s="322">
        <f t="shared" ref="AI660:AI667" si="700">$H660/12</f>
        <v>0</v>
      </c>
      <c r="AJ660" s="322"/>
      <c r="AK660" s="322"/>
      <c r="AL660" s="322">
        <f t="shared" ref="AL660:AL667" si="701">$H660/12</f>
        <v>0</v>
      </c>
      <c r="AM660" s="322"/>
      <c r="AN660" s="322"/>
      <c r="AO660" s="322">
        <f t="shared" ref="AO660:AO667" si="702">$H660/12</f>
        <v>0</v>
      </c>
      <c r="AP660" s="322"/>
      <c r="AQ660" s="322"/>
      <c r="AR660" s="322">
        <f t="shared" ref="AR660:AR667" si="703">$H660/12</f>
        <v>0</v>
      </c>
      <c r="AS660" s="322"/>
      <c r="AT660" s="322"/>
      <c r="AU660" s="322">
        <f t="shared" ref="AU660:AU667" si="704">$H660/12</f>
        <v>0</v>
      </c>
      <c r="AV660" s="322"/>
      <c r="AW660" s="322"/>
      <c r="AX660" s="322">
        <f t="shared" ref="AX660:AX667" si="705">$H660/12</f>
        <v>0</v>
      </c>
      <c r="AY660" s="322"/>
      <c r="AZ660" s="322"/>
      <c r="BA660" s="322">
        <f t="shared" ref="BA660:BA667" si="706">$H660/12</f>
        <v>0</v>
      </c>
      <c r="BB660" s="322"/>
      <c r="BC660" s="322"/>
      <c r="BD660" s="322">
        <f t="shared" ref="BD660:BD667" si="707">$H660/12</f>
        <v>0</v>
      </c>
      <c r="BE660" s="322"/>
      <c r="BF660" s="322"/>
      <c r="BG660" s="322">
        <f t="shared" ref="BG660:BG667" si="708">$H660/12</f>
        <v>0</v>
      </c>
      <c r="BH660" s="322"/>
      <c r="BI660" s="322"/>
      <c r="BJ660" s="322">
        <f t="shared" ref="BJ660:BJ667" si="709">$H660/12</f>
        <v>0</v>
      </c>
      <c r="BK660" s="322"/>
      <c r="BL660" s="323"/>
      <c r="BM660" s="308"/>
      <c r="BN660" s="309"/>
    </row>
    <row r="661" s="22" customFormat="1" ht="33.95" customHeight="1" outlineLevel="2" spans="2:66">
      <c r="B661" s="109" t="s">
        <v>792</v>
      </c>
      <c r="C661" s="110" t="s">
        <v>141</v>
      </c>
      <c r="D661" s="22" t="s">
        <v>142</v>
      </c>
      <c r="E661" s="109" t="s">
        <v>2311</v>
      </c>
      <c r="F661" s="109"/>
      <c r="G661" s="109" t="s">
        <v>1844</v>
      </c>
      <c r="H661" s="109">
        <f t="shared" si="696"/>
        <v>0</v>
      </c>
      <c r="I661" s="109" t="s">
        <v>1235</v>
      </c>
      <c r="J661" s="109">
        <v>1</v>
      </c>
      <c r="K661" s="109" t="s">
        <v>1236</v>
      </c>
      <c r="L661" s="295">
        <f>预算主表!P117/12</f>
        <v>0</v>
      </c>
      <c r="M661" s="109" t="s">
        <v>1237</v>
      </c>
      <c r="N661" s="301">
        <v>12</v>
      </c>
      <c r="O661" s="284"/>
      <c r="P661" s="284"/>
      <c r="Q661" s="284"/>
      <c r="R661" s="284"/>
      <c r="S661" s="284"/>
      <c r="T661" s="284"/>
      <c r="U661" s="284"/>
      <c r="V661" s="284"/>
      <c r="W661" s="284"/>
      <c r="X661" s="284"/>
      <c r="Y661" s="284"/>
      <c r="Z661" s="284"/>
      <c r="AA661" s="284"/>
      <c r="AB661" s="322">
        <f t="shared" si="697"/>
        <v>0</v>
      </c>
      <c r="AC661" s="322">
        <f t="shared" si="698"/>
        <v>0</v>
      </c>
      <c r="AD661" s="322"/>
      <c r="AE661" s="322"/>
      <c r="AF661" s="322">
        <f t="shared" si="699"/>
        <v>0</v>
      </c>
      <c r="AG661" s="322"/>
      <c r="AH661" s="322"/>
      <c r="AI661" s="322">
        <f t="shared" si="700"/>
        <v>0</v>
      </c>
      <c r="AJ661" s="322"/>
      <c r="AK661" s="322"/>
      <c r="AL661" s="322">
        <f t="shared" si="701"/>
        <v>0</v>
      </c>
      <c r="AM661" s="322"/>
      <c r="AN661" s="322"/>
      <c r="AO661" s="322">
        <f t="shared" si="702"/>
        <v>0</v>
      </c>
      <c r="AP661" s="322"/>
      <c r="AQ661" s="322"/>
      <c r="AR661" s="322">
        <f t="shared" si="703"/>
        <v>0</v>
      </c>
      <c r="AS661" s="322"/>
      <c r="AT661" s="322"/>
      <c r="AU661" s="322">
        <f t="shared" si="704"/>
        <v>0</v>
      </c>
      <c r="AV661" s="322"/>
      <c r="AW661" s="322"/>
      <c r="AX661" s="322">
        <f t="shared" si="705"/>
        <v>0</v>
      </c>
      <c r="AY661" s="322"/>
      <c r="AZ661" s="322"/>
      <c r="BA661" s="322">
        <f t="shared" si="706"/>
        <v>0</v>
      </c>
      <c r="BB661" s="322"/>
      <c r="BC661" s="322"/>
      <c r="BD661" s="322">
        <f t="shared" si="707"/>
        <v>0</v>
      </c>
      <c r="BE661" s="322"/>
      <c r="BF661" s="322"/>
      <c r="BG661" s="322">
        <f t="shared" si="708"/>
        <v>0</v>
      </c>
      <c r="BH661" s="322"/>
      <c r="BI661" s="322"/>
      <c r="BJ661" s="322">
        <f t="shared" si="709"/>
        <v>0</v>
      </c>
      <c r="BK661" s="322"/>
      <c r="BL661" s="323"/>
      <c r="BM661" s="308"/>
      <c r="BN661" s="309"/>
    </row>
    <row r="662" s="22" customFormat="1" ht="33.95" customHeight="1" outlineLevel="2" spans="2:66">
      <c r="B662" s="109" t="s">
        <v>792</v>
      </c>
      <c r="C662" s="110" t="s">
        <v>102</v>
      </c>
      <c r="D662" s="22" t="s">
        <v>103</v>
      </c>
      <c r="E662" s="109" t="s">
        <v>2312</v>
      </c>
      <c r="F662" s="109"/>
      <c r="G662" s="109" t="s">
        <v>1844</v>
      </c>
      <c r="H662" s="109">
        <f t="shared" si="696"/>
        <v>0</v>
      </c>
      <c r="I662" s="109" t="s">
        <v>1235</v>
      </c>
      <c r="J662" s="109">
        <v>1</v>
      </c>
      <c r="K662" s="109" t="s">
        <v>1236</v>
      </c>
      <c r="L662" s="295"/>
      <c r="M662" s="109" t="s">
        <v>1237</v>
      </c>
      <c r="N662" s="301">
        <v>12</v>
      </c>
      <c r="O662" s="284"/>
      <c r="P662" s="284"/>
      <c r="Q662" s="284"/>
      <c r="R662" s="284"/>
      <c r="S662" s="284"/>
      <c r="T662" s="284"/>
      <c r="U662" s="284"/>
      <c r="V662" s="284"/>
      <c r="W662" s="284"/>
      <c r="X662" s="284"/>
      <c r="Y662" s="284"/>
      <c r="Z662" s="284"/>
      <c r="AA662" s="284"/>
      <c r="AB662" s="322">
        <f t="shared" si="697"/>
        <v>0</v>
      </c>
      <c r="AC662" s="322">
        <f t="shared" si="698"/>
        <v>0</v>
      </c>
      <c r="AD662" s="322"/>
      <c r="AE662" s="322"/>
      <c r="AF662" s="322">
        <f t="shared" si="699"/>
        <v>0</v>
      </c>
      <c r="AG662" s="322"/>
      <c r="AH662" s="322"/>
      <c r="AI662" s="322">
        <f t="shared" si="700"/>
        <v>0</v>
      </c>
      <c r="AJ662" s="322"/>
      <c r="AK662" s="322"/>
      <c r="AL662" s="322">
        <f t="shared" si="701"/>
        <v>0</v>
      </c>
      <c r="AM662" s="322"/>
      <c r="AN662" s="322"/>
      <c r="AO662" s="322">
        <f t="shared" si="702"/>
        <v>0</v>
      </c>
      <c r="AP662" s="322"/>
      <c r="AQ662" s="322"/>
      <c r="AR662" s="322">
        <f t="shared" si="703"/>
        <v>0</v>
      </c>
      <c r="AS662" s="322"/>
      <c r="AT662" s="322"/>
      <c r="AU662" s="322">
        <f t="shared" si="704"/>
        <v>0</v>
      </c>
      <c r="AV662" s="322"/>
      <c r="AW662" s="322"/>
      <c r="AX662" s="322">
        <f t="shared" si="705"/>
        <v>0</v>
      </c>
      <c r="AY662" s="322"/>
      <c r="AZ662" s="322"/>
      <c r="BA662" s="322">
        <f t="shared" si="706"/>
        <v>0</v>
      </c>
      <c r="BB662" s="322"/>
      <c r="BC662" s="322"/>
      <c r="BD662" s="322">
        <f t="shared" si="707"/>
        <v>0</v>
      </c>
      <c r="BE662" s="322"/>
      <c r="BF662" s="322"/>
      <c r="BG662" s="322">
        <f t="shared" si="708"/>
        <v>0</v>
      </c>
      <c r="BH662" s="322"/>
      <c r="BI662" s="322"/>
      <c r="BJ662" s="322">
        <f t="shared" si="709"/>
        <v>0</v>
      </c>
      <c r="BK662" s="322"/>
      <c r="BL662" s="323"/>
      <c r="BM662" s="308"/>
      <c r="BN662" s="309"/>
    </row>
    <row r="663" s="22" customFormat="1" ht="33.95" customHeight="1" outlineLevel="2" spans="2:66">
      <c r="B663" s="109" t="s">
        <v>792</v>
      </c>
      <c r="C663" s="110" t="s">
        <v>143</v>
      </c>
      <c r="D663" s="22" t="s">
        <v>144</v>
      </c>
      <c r="E663" s="109"/>
      <c r="F663" s="109"/>
      <c r="G663" s="109" t="s">
        <v>1844</v>
      </c>
      <c r="H663" s="109">
        <f t="shared" si="696"/>
        <v>0</v>
      </c>
      <c r="I663" s="109" t="s">
        <v>1235</v>
      </c>
      <c r="J663" s="109">
        <v>1</v>
      </c>
      <c r="K663" s="109" t="s">
        <v>1236</v>
      </c>
      <c r="L663" s="295"/>
      <c r="M663" s="109" t="s">
        <v>1237</v>
      </c>
      <c r="N663" s="301">
        <v>12</v>
      </c>
      <c r="O663" s="284"/>
      <c r="P663" s="284"/>
      <c r="Q663" s="284"/>
      <c r="R663" s="284"/>
      <c r="S663" s="284"/>
      <c r="T663" s="284"/>
      <c r="U663" s="284"/>
      <c r="V663" s="284"/>
      <c r="W663" s="284"/>
      <c r="X663" s="284"/>
      <c r="Y663" s="284"/>
      <c r="Z663" s="284"/>
      <c r="AA663" s="284"/>
      <c r="AB663" s="322">
        <f t="shared" si="697"/>
        <v>0</v>
      </c>
      <c r="AC663" s="322">
        <f t="shared" si="698"/>
        <v>0</v>
      </c>
      <c r="AD663" s="322"/>
      <c r="AE663" s="322"/>
      <c r="AF663" s="322">
        <f t="shared" si="699"/>
        <v>0</v>
      </c>
      <c r="AG663" s="322"/>
      <c r="AH663" s="322"/>
      <c r="AI663" s="322">
        <f t="shared" si="700"/>
        <v>0</v>
      </c>
      <c r="AJ663" s="322"/>
      <c r="AK663" s="322"/>
      <c r="AL663" s="322">
        <f t="shared" si="701"/>
        <v>0</v>
      </c>
      <c r="AM663" s="322"/>
      <c r="AN663" s="322"/>
      <c r="AO663" s="322">
        <f t="shared" si="702"/>
        <v>0</v>
      </c>
      <c r="AP663" s="322"/>
      <c r="AQ663" s="322"/>
      <c r="AR663" s="322">
        <f t="shared" si="703"/>
        <v>0</v>
      </c>
      <c r="AS663" s="322"/>
      <c r="AT663" s="322"/>
      <c r="AU663" s="322">
        <f t="shared" si="704"/>
        <v>0</v>
      </c>
      <c r="AV663" s="322"/>
      <c r="AW663" s="322"/>
      <c r="AX663" s="322">
        <f t="shared" si="705"/>
        <v>0</v>
      </c>
      <c r="AY663" s="322"/>
      <c r="AZ663" s="322"/>
      <c r="BA663" s="322">
        <f t="shared" si="706"/>
        <v>0</v>
      </c>
      <c r="BB663" s="322"/>
      <c r="BC663" s="322"/>
      <c r="BD663" s="322">
        <f t="shared" si="707"/>
        <v>0</v>
      </c>
      <c r="BE663" s="322"/>
      <c r="BF663" s="322"/>
      <c r="BG663" s="322">
        <f t="shared" si="708"/>
        <v>0</v>
      </c>
      <c r="BH663" s="322"/>
      <c r="BI663" s="322"/>
      <c r="BJ663" s="322">
        <f t="shared" si="709"/>
        <v>0</v>
      </c>
      <c r="BK663" s="322"/>
      <c r="BL663" s="323"/>
      <c r="BM663" s="308"/>
      <c r="BN663" s="309"/>
    </row>
    <row r="664" s="22" customFormat="1" ht="33.95" customHeight="1" outlineLevel="2" spans="2:66">
      <c r="B664" s="109" t="s">
        <v>792</v>
      </c>
      <c r="C664" s="110" t="s">
        <v>147</v>
      </c>
      <c r="D664" s="22" t="s">
        <v>148</v>
      </c>
      <c r="E664" s="109" t="s">
        <v>2313</v>
      </c>
      <c r="F664" s="109"/>
      <c r="G664" s="109" t="s">
        <v>1844</v>
      </c>
      <c r="H664" s="109">
        <f t="shared" si="696"/>
        <v>0</v>
      </c>
      <c r="I664" s="109" t="s">
        <v>1235</v>
      </c>
      <c r="J664" s="109">
        <v>1</v>
      </c>
      <c r="K664" s="109" t="s">
        <v>1236</v>
      </c>
      <c r="L664" s="295">
        <f>预算主表!P119/12</f>
        <v>0</v>
      </c>
      <c r="M664" s="109" t="s">
        <v>1237</v>
      </c>
      <c r="N664" s="301">
        <v>12</v>
      </c>
      <c r="O664" s="284"/>
      <c r="P664" s="284"/>
      <c r="Q664" s="284"/>
      <c r="R664" s="284"/>
      <c r="S664" s="284"/>
      <c r="T664" s="284"/>
      <c r="U664" s="284"/>
      <c r="V664" s="284"/>
      <c r="W664" s="284"/>
      <c r="X664" s="284"/>
      <c r="Y664" s="284"/>
      <c r="Z664" s="284"/>
      <c r="AA664" s="284"/>
      <c r="AB664" s="322">
        <f t="shared" si="697"/>
        <v>0</v>
      </c>
      <c r="AC664" s="322">
        <f t="shared" si="698"/>
        <v>0</v>
      </c>
      <c r="AD664" s="322"/>
      <c r="AE664" s="322"/>
      <c r="AF664" s="322">
        <f t="shared" si="699"/>
        <v>0</v>
      </c>
      <c r="AG664" s="322"/>
      <c r="AH664" s="322"/>
      <c r="AI664" s="322">
        <f t="shared" si="700"/>
        <v>0</v>
      </c>
      <c r="AJ664" s="322"/>
      <c r="AK664" s="322"/>
      <c r="AL664" s="322">
        <f t="shared" si="701"/>
        <v>0</v>
      </c>
      <c r="AM664" s="322"/>
      <c r="AN664" s="322"/>
      <c r="AO664" s="322">
        <f t="shared" si="702"/>
        <v>0</v>
      </c>
      <c r="AP664" s="322"/>
      <c r="AQ664" s="322"/>
      <c r="AR664" s="322">
        <f t="shared" si="703"/>
        <v>0</v>
      </c>
      <c r="AS664" s="322"/>
      <c r="AT664" s="322"/>
      <c r="AU664" s="322">
        <f t="shared" si="704"/>
        <v>0</v>
      </c>
      <c r="AV664" s="322"/>
      <c r="AW664" s="322"/>
      <c r="AX664" s="322">
        <f t="shared" si="705"/>
        <v>0</v>
      </c>
      <c r="AY664" s="322"/>
      <c r="AZ664" s="322"/>
      <c r="BA664" s="322">
        <f t="shared" si="706"/>
        <v>0</v>
      </c>
      <c r="BB664" s="322"/>
      <c r="BC664" s="322"/>
      <c r="BD664" s="322">
        <f t="shared" si="707"/>
        <v>0</v>
      </c>
      <c r="BE664" s="322"/>
      <c r="BF664" s="322"/>
      <c r="BG664" s="322">
        <f t="shared" si="708"/>
        <v>0</v>
      </c>
      <c r="BH664" s="322"/>
      <c r="BI664" s="322"/>
      <c r="BJ664" s="322">
        <f t="shared" si="709"/>
        <v>0</v>
      </c>
      <c r="BK664" s="322"/>
      <c r="BL664" s="323"/>
      <c r="BM664" s="308"/>
      <c r="BN664" s="309"/>
    </row>
    <row r="665" s="22" customFormat="1" ht="33.95" customHeight="1" outlineLevel="2" spans="2:66">
      <c r="B665" s="109" t="s">
        <v>792</v>
      </c>
      <c r="C665" s="110" t="s">
        <v>153</v>
      </c>
      <c r="D665" s="22" t="s">
        <v>154</v>
      </c>
      <c r="E665" s="109" t="s">
        <v>2314</v>
      </c>
      <c r="F665" s="109"/>
      <c r="G665" s="109" t="s">
        <v>1844</v>
      </c>
      <c r="H665" s="109">
        <f t="shared" si="696"/>
        <v>0</v>
      </c>
      <c r="I665" s="109" t="s">
        <v>1235</v>
      </c>
      <c r="J665" s="109">
        <v>1</v>
      </c>
      <c r="K665" s="109" t="s">
        <v>1236</v>
      </c>
      <c r="L665" s="295">
        <f>预算主表!P125/12</f>
        <v>0</v>
      </c>
      <c r="M665" s="109" t="s">
        <v>1237</v>
      </c>
      <c r="N665" s="301">
        <v>12</v>
      </c>
      <c r="O665" s="284"/>
      <c r="P665" s="284"/>
      <c r="Q665" s="284"/>
      <c r="R665" s="284"/>
      <c r="S665" s="284"/>
      <c r="T665" s="284"/>
      <c r="U665" s="284"/>
      <c r="V665" s="284"/>
      <c r="W665" s="284"/>
      <c r="X665" s="284"/>
      <c r="Y665" s="284"/>
      <c r="Z665" s="284"/>
      <c r="AA665" s="284"/>
      <c r="AB665" s="322">
        <f t="shared" si="697"/>
        <v>0</v>
      </c>
      <c r="AC665" s="322">
        <f t="shared" si="698"/>
        <v>0</v>
      </c>
      <c r="AD665" s="322"/>
      <c r="AE665" s="322"/>
      <c r="AF665" s="322">
        <f t="shared" si="699"/>
        <v>0</v>
      </c>
      <c r="AG665" s="322"/>
      <c r="AH665" s="322"/>
      <c r="AI665" s="322">
        <f t="shared" si="700"/>
        <v>0</v>
      </c>
      <c r="AJ665" s="322"/>
      <c r="AK665" s="322"/>
      <c r="AL665" s="322">
        <f t="shared" si="701"/>
        <v>0</v>
      </c>
      <c r="AM665" s="322"/>
      <c r="AN665" s="322"/>
      <c r="AO665" s="322">
        <f t="shared" si="702"/>
        <v>0</v>
      </c>
      <c r="AP665" s="322"/>
      <c r="AQ665" s="322"/>
      <c r="AR665" s="322">
        <f t="shared" si="703"/>
        <v>0</v>
      </c>
      <c r="AS665" s="322"/>
      <c r="AT665" s="322"/>
      <c r="AU665" s="322">
        <f t="shared" si="704"/>
        <v>0</v>
      </c>
      <c r="AV665" s="322"/>
      <c r="AW665" s="322"/>
      <c r="AX665" s="322">
        <f t="shared" si="705"/>
        <v>0</v>
      </c>
      <c r="AY665" s="322"/>
      <c r="AZ665" s="322"/>
      <c r="BA665" s="322">
        <f t="shared" si="706"/>
        <v>0</v>
      </c>
      <c r="BB665" s="322"/>
      <c r="BC665" s="322"/>
      <c r="BD665" s="322">
        <f t="shared" si="707"/>
        <v>0</v>
      </c>
      <c r="BE665" s="322"/>
      <c r="BF665" s="322"/>
      <c r="BG665" s="322">
        <f t="shared" si="708"/>
        <v>0</v>
      </c>
      <c r="BH665" s="322"/>
      <c r="BI665" s="322"/>
      <c r="BJ665" s="322">
        <f t="shared" si="709"/>
        <v>0</v>
      </c>
      <c r="BK665" s="322"/>
      <c r="BL665" s="323"/>
      <c r="BM665" s="308"/>
      <c r="BN665" s="309"/>
    </row>
    <row r="666" s="22" customFormat="1" ht="33.95" customHeight="1" outlineLevel="2" spans="2:66">
      <c r="B666" s="109" t="s">
        <v>792</v>
      </c>
      <c r="C666" s="110" t="s">
        <v>157</v>
      </c>
      <c r="D666" s="22" t="s">
        <v>158</v>
      </c>
      <c r="E666" s="109" t="s">
        <v>2315</v>
      </c>
      <c r="F666" s="109"/>
      <c r="G666" s="109" t="s">
        <v>1844</v>
      </c>
      <c r="H666" s="109">
        <f t="shared" si="696"/>
        <v>0</v>
      </c>
      <c r="I666" s="109" t="s">
        <v>1235</v>
      </c>
      <c r="J666" s="109">
        <v>1</v>
      </c>
      <c r="K666" s="109" t="s">
        <v>1236</v>
      </c>
      <c r="L666" s="295">
        <f>预算主表!P127/12</f>
        <v>0</v>
      </c>
      <c r="M666" s="109" t="s">
        <v>1237</v>
      </c>
      <c r="N666" s="301">
        <v>12</v>
      </c>
      <c r="O666" s="284"/>
      <c r="P666" s="284"/>
      <c r="Q666" s="284"/>
      <c r="R666" s="284"/>
      <c r="S666" s="284"/>
      <c r="T666" s="284"/>
      <c r="U666" s="284"/>
      <c r="V666" s="284"/>
      <c r="W666" s="284"/>
      <c r="X666" s="284"/>
      <c r="Y666" s="284"/>
      <c r="Z666" s="284"/>
      <c r="AA666" s="284"/>
      <c r="AB666" s="322">
        <f t="shared" si="697"/>
        <v>0</v>
      </c>
      <c r="AC666" s="322">
        <f t="shared" si="698"/>
        <v>0</v>
      </c>
      <c r="AD666" s="322"/>
      <c r="AE666" s="322"/>
      <c r="AF666" s="322">
        <f t="shared" si="699"/>
        <v>0</v>
      </c>
      <c r="AG666" s="322"/>
      <c r="AH666" s="322"/>
      <c r="AI666" s="322">
        <f t="shared" si="700"/>
        <v>0</v>
      </c>
      <c r="AJ666" s="322"/>
      <c r="AK666" s="322"/>
      <c r="AL666" s="322">
        <f t="shared" si="701"/>
        <v>0</v>
      </c>
      <c r="AM666" s="322"/>
      <c r="AN666" s="322"/>
      <c r="AO666" s="322">
        <f t="shared" si="702"/>
        <v>0</v>
      </c>
      <c r="AP666" s="322"/>
      <c r="AQ666" s="322"/>
      <c r="AR666" s="322">
        <f t="shared" si="703"/>
        <v>0</v>
      </c>
      <c r="AS666" s="322"/>
      <c r="AT666" s="322"/>
      <c r="AU666" s="322">
        <f t="shared" si="704"/>
        <v>0</v>
      </c>
      <c r="AV666" s="322"/>
      <c r="AW666" s="322"/>
      <c r="AX666" s="322">
        <f t="shared" si="705"/>
        <v>0</v>
      </c>
      <c r="AY666" s="322"/>
      <c r="AZ666" s="322"/>
      <c r="BA666" s="322">
        <f t="shared" si="706"/>
        <v>0</v>
      </c>
      <c r="BB666" s="322"/>
      <c r="BC666" s="322"/>
      <c r="BD666" s="322">
        <f t="shared" si="707"/>
        <v>0</v>
      </c>
      <c r="BE666" s="322"/>
      <c r="BF666" s="322"/>
      <c r="BG666" s="322">
        <f t="shared" si="708"/>
        <v>0</v>
      </c>
      <c r="BH666" s="322"/>
      <c r="BI666" s="322"/>
      <c r="BJ666" s="322">
        <f t="shared" si="709"/>
        <v>0</v>
      </c>
      <c r="BK666" s="322"/>
      <c r="BL666" s="323"/>
      <c r="BM666" s="308"/>
      <c r="BN666" s="309"/>
    </row>
    <row r="667" s="22" customFormat="1" ht="33.95" customHeight="1" outlineLevel="2" spans="2:66">
      <c r="B667" s="109" t="s">
        <v>792</v>
      </c>
      <c r="C667" s="110" t="s">
        <v>78</v>
      </c>
      <c r="D667" s="22" t="s">
        <v>79</v>
      </c>
      <c r="E667" s="109" t="s">
        <v>2316</v>
      </c>
      <c r="F667" s="109"/>
      <c r="G667" s="109" t="s">
        <v>1844</v>
      </c>
      <c r="H667" s="109">
        <f t="shared" si="696"/>
        <v>0</v>
      </c>
      <c r="I667" s="109" t="s">
        <v>1235</v>
      </c>
      <c r="J667" s="109">
        <v>1</v>
      </c>
      <c r="K667" s="109" t="s">
        <v>1236</v>
      </c>
      <c r="L667" s="295">
        <f>预算主表!P98/12</f>
        <v>0</v>
      </c>
      <c r="M667" s="109" t="s">
        <v>1237</v>
      </c>
      <c r="N667" s="301">
        <v>12</v>
      </c>
      <c r="O667" s="284"/>
      <c r="P667" s="284"/>
      <c r="Q667" s="284"/>
      <c r="R667" s="284"/>
      <c r="S667" s="284"/>
      <c r="T667" s="284"/>
      <c r="U667" s="284"/>
      <c r="V667" s="284"/>
      <c r="W667" s="284"/>
      <c r="X667" s="284"/>
      <c r="Y667" s="284"/>
      <c r="Z667" s="284"/>
      <c r="AA667" s="284"/>
      <c r="AB667" s="322">
        <f t="shared" si="697"/>
        <v>0</v>
      </c>
      <c r="AC667" s="322">
        <f t="shared" si="698"/>
        <v>0</v>
      </c>
      <c r="AD667" s="322"/>
      <c r="AE667" s="322"/>
      <c r="AF667" s="322">
        <f t="shared" si="699"/>
        <v>0</v>
      </c>
      <c r="AG667" s="322"/>
      <c r="AH667" s="322"/>
      <c r="AI667" s="322">
        <f t="shared" si="700"/>
        <v>0</v>
      </c>
      <c r="AJ667" s="322"/>
      <c r="AK667" s="322"/>
      <c r="AL667" s="322">
        <f t="shared" si="701"/>
        <v>0</v>
      </c>
      <c r="AM667" s="322"/>
      <c r="AN667" s="322"/>
      <c r="AO667" s="322">
        <f t="shared" si="702"/>
        <v>0</v>
      </c>
      <c r="AP667" s="322"/>
      <c r="AQ667" s="322"/>
      <c r="AR667" s="322">
        <f t="shared" si="703"/>
        <v>0</v>
      </c>
      <c r="AS667" s="322"/>
      <c r="AT667" s="322"/>
      <c r="AU667" s="322">
        <f t="shared" si="704"/>
        <v>0</v>
      </c>
      <c r="AV667" s="322"/>
      <c r="AW667" s="322"/>
      <c r="AX667" s="322">
        <f t="shared" si="705"/>
        <v>0</v>
      </c>
      <c r="AY667" s="322"/>
      <c r="AZ667" s="322"/>
      <c r="BA667" s="322">
        <f t="shared" si="706"/>
        <v>0</v>
      </c>
      <c r="BB667" s="322"/>
      <c r="BC667" s="322"/>
      <c r="BD667" s="322">
        <f t="shared" si="707"/>
        <v>0</v>
      </c>
      <c r="BE667" s="322"/>
      <c r="BF667" s="322"/>
      <c r="BG667" s="322">
        <f t="shared" si="708"/>
        <v>0</v>
      </c>
      <c r="BH667" s="322"/>
      <c r="BI667" s="322"/>
      <c r="BJ667" s="322">
        <f t="shared" si="709"/>
        <v>0</v>
      </c>
      <c r="BK667" s="322"/>
      <c r="BL667" s="323"/>
      <c r="BM667" s="308"/>
      <c r="BN667" s="309"/>
    </row>
    <row r="668" s="105" customFormat="1" ht="33.95" customHeight="1" outlineLevel="1" spans="2:66">
      <c r="B668" s="106" t="s">
        <v>787</v>
      </c>
      <c r="C668" s="107">
        <v>1.6</v>
      </c>
      <c r="D668" s="105" t="s">
        <v>217</v>
      </c>
      <c r="F668" s="105" t="s">
        <v>2317</v>
      </c>
      <c r="G668" s="106"/>
      <c r="H668" s="106">
        <f>H669+H691+H692+H693+H694</f>
        <v>10900</v>
      </c>
      <c r="N668" s="300"/>
      <c r="O668" s="283"/>
      <c r="P668" s="283"/>
      <c r="Q668" s="283"/>
      <c r="R668" s="283"/>
      <c r="S668" s="283"/>
      <c r="T668" s="283"/>
      <c r="U668" s="283"/>
      <c r="V668" s="283"/>
      <c r="W668" s="283"/>
      <c r="X668" s="283"/>
      <c r="Y668" s="283"/>
      <c r="Z668" s="283"/>
      <c r="AA668" s="283"/>
      <c r="AB668" s="106">
        <f>AB669+AB691+AB692+AB693+AB694</f>
        <v>10900</v>
      </c>
      <c r="AC668" s="106">
        <f>AC669+AC691+AC692+AC693+AC694</f>
        <v>908.333333333333</v>
      </c>
      <c r="AF668" s="106">
        <f>AF669+AF691+AF692+AF693+AF694</f>
        <v>908.333333333333</v>
      </c>
      <c r="AI668" s="106">
        <f>AI669+AI691+AI692+AI693+AI694</f>
        <v>908.333333333333</v>
      </c>
      <c r="AL668" s="106">
        <f>AL669+AL691+AL692+AL693+AL694</f>
        <v>908.333333333333</v>
      </c>
      <c r="AO668" s="106">
        <f>AO669+AO691+AO692+AO693+AO694</f>
        <v>908.333333333333</v>
      </c>
      <c r="AR668" s="106">
        <f>AR669+AR691+AR692+AR693+AR694</f>
        <v>908.333333333333</v>
      </c>
      <c r="AU668" s="106">
        <f>AU669+AU691+AU692+AU693+AU694</f>
        <v>908.333333333333</v>
      </c>
      <c r="AX668" s="106">
        <f>AX669+AX691+AX692+AX693+AX694</f>
        <v>908.333333333333</v>
      </c>
      <c r="BA668" s="106">
        <f>BA669+BA691+BA692+BA693+BA694</f>
        <v>908.333333333333</v>
      </c>
      <c r="BD668" s="106">
        <f>BD669+BD691+BD692+BD693+BD694</f>
        <v>908.333333333333</v>
      </c>
      <c r="BG668" s="106">
        <f>BG669+BG691+BG692+BG693+BG694</f>
        <v>908.333333333333</v>
      </c>
      <c r="BJ668" s="106">
        <f>BJ669+BJ691+BJ692+BJ693+BJ694</f>
        <v>908.333333333333</v>
      </c>
      <c r="BL668" s="300"/>
      <c r="BM668" s="308"/>
      <c r="BN668" s="283"/>
    </row>
    <row r="669" s="22" customFormat="1" ht="33.95" customHeight="1" outlineLevel="2" spans="2:66">
      <c r="B669" s="109" t="s">
        <v>787</v>
      </c>
      <c r="C669" s="110" t="s">
        <v>2318</v>
      </c>
      <c r="D669" s="22" t="s">
        <v>2319</v>
      </c>
      <c r="G669" s="109"/>
      <c r="H669" s="109">
        <f>SUM(H670:H690)</f>
        <v>0</v>
      </c>
      <c r="I669" s="109"/>
      <c r="N669" s="321"/>
      <c r="O669" s="284"/>
      <c r="P669" s="284"/>
      <c r="Q669" s="284"/>
      <c r="R669" s="284"/>
      <c r="S669" s="284"/>
      <c r="T669" s="284"/>
      <c r="U669" s="284"/>
      <c r="V669" s="284"/>
      <c r="W669" s="284"/>
      <c r="X669" s="284"/>
      <c r="Y669" s="284"/>
      <c r="Z669" s="284"/>
      <c r="AA669" s="309"/>
      <c r="AB669" s="109">
        <f>SUM(AB670:AB690)</f>
        <v>0</v>
      </c>
      <c r="AC669" s="109">
        <f>SUM(AC670:AC690)</f>
        <v>0</v>
      </c>
      <c r="AF669" s="109">
        <f>SUM(AF670:AF690)</f>
        <v>0</v>
      </c>
      <c r="AI669" s="109">
        <f>SUM(AI670:AI690)</f>
        <v>0</v>
      </c>
      <c r="AL669" s="109">
        <f>SUM(AL670:AL690)</f>
        <v>0</v>
      </c>
      <c r="AO669" s="109">
        <f>SUM(AO670:AO690)</f>
        <v>0</v>
      </c>
      <c r="AR669" s="109">
        <f>SUM(AR670:AR690)</f>
        <v>0</v>
      </c>
      <c r="AU669" s="109">
        <f>SUM(AU670:AU690)</f>
        <v>0</v>
      </c>
      <c r="AX669" s="109">
        <f>SUM(AX670:AX690)</f>
        <v>0</v>
      </c>
      <c r="BA669" s="109">
        <f>SUM(BA670:BA690)</f>
        <v>0</v>
      </c>
      <c r="BD669" s="109">
        <f>SUM(BD670:BD690)</f>
        <v>0</v>
      </c>
      <c r="BG669" s="109">
        <f>SUM(BG670:BG690)</f>
        <v>0</v>
      </c>
      <c r="BJ669" s="109">
        <f>SUM(BJ670:BJ690)</f>
        <v>0</v>
      </c>
      <c r="BL669" s="321"/>
      <c r="BM669" s="308"/>
      <c r="BN669" s="309"/>
    </row>
    <row r="670" s="49" customFormat="1" ht="33.95" customHeight="1" outlineLevel="3" spans="2:66">
      <c r="B670" s="112" t="s">
        <v>792</v>
      </c>
      <c r="C670" s="113" t="s">
        <v>2320</v>
      </c>
      <c r="D670" s="49" t="s">
        <v>2321</v>
      </c>
      <c r="F670" s="112" t="s">
        <v>1618</v>
      </c>
      <c r="G670" s="112" t="s">
        <v>936</v>
      </c>
      <c r="H670" s="112">
        <f t="shared" ref="H670:H694" si="710">J670*L670</f>
        <v>0</v>
      </c>
      <c r="I670" s="112" t="s">
        <v>1235</v>
      </c>
      <c r="J670" s="295"/>
      <c r="K670" s="112" t="s">
        <v>1389</v>
      </c>
      <c r="L670" s="112">
        <v>1700</v>
      </c>
      <c r="M670" s="112" t="s">
        <v>1668</v>
      </c>
      <c r="N670" s="112">
        <f t="shared" ref="N670:N689" si="711">COUNTA(O670:Z670)</f>
        <v>0</v>
      </c>
      <c r="O670" s="314"/>
      <c r="P670" s="314"/>
      <c r="Q670" s="314"/>
      <c r="R670" s="314"/>
      <c r="S670" s="314"/>
      <c r="T670" s="314"/>
      <c r="U670" s="314"/>
      <c r="V670" s="314"/>
      <c r="W670" s="314"/>
      <c r="X670" s="314"/>
      <c r="Y670" s="314"/>
      <c r="Z670" s="314"/>
      <c r="AA670" s="112"/>
      <c r="AB670" s="112">
        <f t="shared" ref="AB670:AB694" si="712">SUM(AC670,AF670,AI670,AL670,AO670,AR670,AU670,AX670,BA670,BD670,BG670,BJ670)</f>
        <v>0</v>
      </c>
      <c r="AC670" s="112">
        <f t="shared" ref="AC670:AC689" si="713">IF(O670="√",$J670*$L670/$N670,0)</f>
        <v>0</v>
      </c>
      <c r="AD670" s="112"/>
      <c r="AE670" s="112"/>
      <c r="AF670" s="112">
        <f t="shared" ref="AF670:AF689" si="714">IF(P670="√",$J670*$L670/$N670,0)</f>
        <v>0</v>
      </c>
      <c r="AG670" s="112"/>
      <c r="AH670" s="112"/>
      <c r="AI670" s="112">
        <f t="shared" ref="AI670:AI689" si="715">IF(Q670="√",$J670*$L670/$N670,0)</f>
        <v>0</v>
      </c>
      <c r="AJ670" s="112"/>
      <c r="AK670" s="112"/>
      <c r="AL670" s="112">
        <f t="shared" ref="AL670:AL689" si="716">IF(R670="√",$J670*$L670/$N670,0)</f>
        <v>0</v>
      </c>
      <c r="AM670" s="112"/>
      <c r="AN670" s="112"/>
      <c r="AO670" s="112">
        <f t="shared" ref="AO670:AO689" si="717">IF(S670="√",$J670*$L670/$N670,0)</f>
        <v>0</v>
      </c>
      <c r="AP670" s="112"/>
      <c r="AQ670" s="112"/>
      <c r="AR670" s="112">
        <f t="shared" ref="AR670:AR689" si="718">IF(T670="√",$J670*$L670/$N670,0)</f>
        <v>0</v>
      </c>
      <c r="AS670" s="112"/>
      <c r="AT670" s="112"/>
      <c r="AU670" s="112">
        <f t="shared" ref="AU670:AU689" si="719">IF(U670="√",$J670*$L670/$N670,0)</f>
        <v>0</v>
      </c>
      <c r="AV670" s="112"/>
      <c r="AW670" s="112"/>
      <c r="AX670" s="112">
        <f t="shared" ref="AX670:AX689" si="720">IF(V670="√",$J670*$L670/$N670,0)</f>
        <v>0</v>
      </c>
      <c r="AY670" s="112"/>
      <c r="AZ670" s="112"/>
      <c r="BA670" s="112">
        <f t="shared" ref="BA670:BA689" si="721">IF(W670="√",$J670*$L670/$N670,0)</f>
        <v>0</v>
      </c>
      <c r="BB670" s="112"/>
      <c r="BC670" s="112"/>
      <c r="BD670" s="112">
        <f t="shared" ref="BD670:BD689" si="722">IF(X670="√",$J670*$L670/$N670,0)</f>
        <v>0</v>
      </c>
      <c r="BE670" s="112"/>
      <c r="BF670" s="112"/>
      <c r="BG670" s="112">
        <f t="shared" ref="BG670:BG689" si="723">IF(Y670="√",$J670*$L670/$N670,0)</f>
        <v>0</v>
      </c>
      <c r="BH670" s="112"/>
      <c r="BI670" s="112"/>
      <c r="BJ670" s="112">
        <f t="shared" ref="BJ670:BJ689" si="724">IF(Z670="√",$J670*$L670/$N670,0)</f>
        <v>0</v>
      </c>
      <c r="BK670" s="112"/>
      <c r="BL670" s="302"/>
      <c r="BM670" s="308"/>
      <c r="BN670" s="310"/>
    </row>
    <row r="671" s="49" customFormat="1" ht="33.95" customHeight="1" outlineLevel="3" spans="2:66">
      <c r="B671" s="112" t="s">
        <v>792</v>
      </c>
      <c r="C671" s="113" t="s">
        <v>2322</v>
      </c>
      <c r="D671" s="49" t="s">
        <v>2323</v>
      </c>
      <c r="F671" s="112" t="s">
        <v>1618</v>
      </c>
      <c r="G671" s="112" t="s">
        <v>936</v>
      </c>
      <c r="H671" s="112">
        <f t="shared" si="710"/>
        <v>0</v>
      </c>
      <c r="I671" s="112" t="s">
        <v>1235</v>
      </c>
      <c r="J671" s="295"/>
      <c r="K671" s="112" t="s">
        <v>1389</v>
      </c>
      <c r="L671" s="112">
        <v>510</v>
      </c>
      <c r="M671" s="112" t="s">
        <v>1668</v>
      </c>
      <c r="N671" s="112">
        <f t="shared" si="711"/>
        <v>0</v>
      </c>
      <c r="O671" s="295"/>
      <c r="P671" s="295"/>
      <c r="Q671" s="295"/>
      <c r="R671" s="295"/>
      <c r="S671" s="295"/>
      <c r="T671" s="295"/>
      <c r="U671" s="295"/>
      <c r="V671" s="295"/>
      <c r="W671" s="295"/>
      <c r="X671" s="295"/>
      <c r="Y671" s="295"/>
      <c r="Z671" s="295"/>
      <c r="AA671" s="112"/>
      <c r="AB671" s="112">
        <f t="shared" si="712"/>
        <v>0</v>
      </c>
      <c r="AC671" s="112">
        <f t="shared" si="713"/>
        <v>0</v>
      </c>
      <c r="AD671" s="112"/>
      <c r="AE671" s="112"/>
      <c r="AF671" s="112">
        <f t="shared" si="714"/>
        <v>0</v>
      </c>
      <c r="AG671" s="112"/>
      <c r="AH671" s="112"/>
      <c r="AI671" s="112">
        <f t="shared" si="715"/>
        <v>0</v>
      </c>
      <c r="AJ671" s="112"/>
      <c r="AK671" s="112"/>
      <c r="AL671" s="112">
        <f t="shared" si="716"/>
        <v>0</v>
      </c>
      <c r="AM671" s="112"/>
      <c r="AN671" s="112"/>
      <c r="AO671" s="112">
        <f t="shared" si="717"/>
        <v>0</v>
      </c>
      <c r="AP671" s="112"/>
      <c r="AQ671" s="112"/>
      <c r="AR671" s="112">
        <f t="shared" si="718"/>
        <v>0</v>
      </c>
      <c r="AS671" s="112"/>
      <c r="AT671" s="112"/>
      <c r="AU671" s="112">
        <f t="shared" si="719"/>
        <v>0</v>
      </c>
      <c r="AV671" s="112"/>
      <c r="AW671" s="112"/>
      <c r="AX671" s="112">
        <f t="shared" si="720"/>
        <v>0</v>
      </c>
      <c r="AY671" s="112"/>
      <c r="AZ671" s="112"/>
      <c r="BA671" s="112">
        <f t="shared" si="721"/>
        <v>0</v>
      </c>
      <c r="BB671" s="112"/>
      <c r="BC671" s="112"/>
      <c r="BD671" s="112">
        <f t="shared" si="722"/>
        <v>0</v>
      </c>
      <c r="BE671" s="112"/>
      <c r="BF671" s="112"/>
      <c r="BG671" s="112">
        <f t="shared" si="723"/>
        <v>0</v>
      </c>
      <c r="BH671" s="112"/>
      <c r="BI671" s="112"/>
      <c r="BJ671" s="112">
        <f t="shared" si="724"/>
        <v>0</v>
      </c>
      <c r="BK671" s="112"/>
      <c r="BL671" s="302"/>
      <c r="BM671" s="308"/>
      <c r="BN671" s="310"/>
    </row>
    <row r="672" s="49" customFormat="1" ht="33.95" customHeight="1" outlineLevel="3" spans="2:66">
      <c r="B672" s="112" t="s">
        <v>792</v>
      </c>
      <c r="C672" s="113" t="s">
        <v>2324</v>
      </c>
      <c r="D672" s="49" t="s">
        <v>2325</v>
      </c>
      <c r="F672" s="112" t="s">
        <v>1618</v>
      </c>
      <c r="G672" s="112" t="s">
        <v>936</v>
      </c>
      <c r="H672" s="112">
        <f t="shared" si="710"/>
        <v>0</v>
      </c>
      <c r="I672" s="112" t="s">
        <v>1235</v>
      </c>
      <c r="J672" s="295"/>
      <c r="K672" s="112" t="s">
        <v>1389</v>
      </c>
      <c r="L672" s="112">
        <v>200</v>
      </c>
      <c r="M672" s="112" t="s">
        <v>1668</v>
      </c>
      <c r="N672" s="112">
        <f t="shared" si="711"/>
        <v>0</v>
      </c>
      <c r="O672" s="295"/>
      <c r="P672" s="295"/>
      <c r="Q672" s="295"/>
      <c r="R672" s="295"/>
      <c r="S672" s="295"/>
      <c r="T672" s="295"/>
      <c r="U672" s="295"/>
      <c r="V672" s="295"/>
      <c r="W672" s="295"/>
      <c r="X672" s="295"/>
      <c r="Y672" s="295"/>
      <c r="Z672" s="295"/>
      <c r="AA672" s="112"/>
      <c r="AB672" s="112">
        <f t="shared" si="712"/>
        <v>0</v>
      </c>
      <c r="AC672" s="112">
        <f t="shared" si="713"/>
        <v>0</v>
      </c>
      <c r="AD672" s="112"/>
      <c r="AE672" s="112"/>
      <c r="AF672" s="112">
        <f t="shared" si="714"/>
        <v>0</v>
      </c>
      <c r="AG672" s="112"/>
      <c r="AH672" s="112"/>
      <c r="AI672" s="112">
        <f t="shared" si="715"/>
        <v>0</v>
      </c>
      <c r="AJ672" s="112"/>
      <c r="AK672" s="112"/>
      <c r="AL672" s="112">
        <f t="shared" si="716"/>
        <v>0</v>
      </c>
      <c r="AM672" s="112"/>
      <c r="AN672" s="112"/>
      <c r="AO672" s="112">
        <f t="shared" si="717"/>
        <v>0</v>
      </c>
      <c r="AP672" s="112"/>
      <c r="AQ672" s="112"/>
      <c r="AR672" s="112">
        <f t="shared" si="718"/>
        <v>0</v>
      </c>
      <c r="AS672" s="112"/>
      <c r="AT672" s="112"/>
      <c r="AU672" s="112">
        <f t="shared" si="719"/>
        <v>0</v>
      </c>
      <c r="AV672" s="112"/>
      <c r="AW672" s="112"/>
      <c r="AX672" s="112">
        <f t="shared" si="720"/>
        <v>0</v>
      </c>
      <c r="AY672" s="112"/>
      <c r="AZ672" s="112"/>
      <c r="BA672" s="112">
        <f t="shared" si="721"/>
        <v>0</v>
      </c>
      <c r="BB672" s="112"/>
      <c r="BC672" s="112"/>
      <c r="BD672" s="112">
        <f t="shared" si="722"/>
        <v>0</v>
      </c>
      <c r="BE672" s="112"/>
      <c r="BF672" s="112"/>
      <c r="BG672" s="112">
        <f t="shared" si="723"/>
        <v>0</v>
      </c>
      <c r="BH672" s="112"/>
      <c r="BI672" s="112"/>
      <c r="BJ672" s="112">
        <f t="shared" si="724"/>
        <v>0</v>
      </c>
      <c r="BK672" s="112"/>
      <c r="BL672" s="302"/>
      <c r="BM672" s="308"/>
      <c r="BN672" s="310"/>
    </row>
    <row r="673" s="49" customFormat="1" ht="33.95" customHeight="1" outlineLevel="3" spans="2:66">
      <c r="B673" s="112" t="s">
        <v>792</v>
      </c>
      <c r="C673" s="113" t="s">
        <v>2326</v>
      </c>
      <c r="D673" s="49" t="s">
        <v>2327</v>
      </c>
      <c r="E673" s="112" t="s">
        <v>2328</v>
      </c>
      <c r="F673" s="112" t="s">
        <v>1618</v>
      </c>
      <c r="G673" s="112" t="s">
        <v>936</v>
      </c>
      <c r="H673" s="112">
        <f t="shared" si="710"/>
        <v>0</v>
      </c>
      <c r="I673" s="112" t="s">
        <v>1235</v>
      </c>
      <c r="J673" s="295"/>
      <c r="K673" s="112" t="s">
        <v>1389</v>
      </c>
      <c r="L673" s="112">
        <v>450</v>
      </c>
      <c r="M673" s="112" t="s">
        <v>1668</v>
      </c>
      <c r="N673" s="112">
        <f t="shared" si="711"/>
        <v>0</v>
      </c>
      <c r="O673" s="295"/>
      <c r="P673" s="295"/>
      <c r="Q673" s="295"/>
      <c r="R673" s="295"/>
      <c r="S673" s="295"/>
      <c r="T673" s="295"/>
      <c r="U673" s="295"/>
      <c r="V673" s="295"/>
      <c r="W673" s="295"/>
      <c r="X673" s="295"/>
      <c r="Y673" s="295"/>
      <c r="Z673" s="295"/>
      <c r="AA673" s="112"/>
      <c r="AB673" s="112">
        <f t="shared" si="712"/>
        <v>0</v>
      </c>
      <c r="AC673" s="112">
        <f t="shared" si="713"/>
        <v>0</v>
      </c>
      <c r="AD673" s="112"/>
      <c r="AE673" s="112"/>
      <c r="AF673" s="112">
        <f t="shared" si="714"/>
        <v>0</v>
      </c>
      <c r="AG673" s="112"/>
      <c r="AH673" s="112"/>
      <c r="AI673" s="112">
        <f t="shared" si="715"/>
        <v>0</v>
      </c>
      <c r="AJ673" s="112"/>
      <c r="AK673" s="112"/>
      <c r="AL673" s="112">
        <f t="shared" si="716"/>
        <v>0</v>
      </c>
      <c r="AM673" s="112"/>
      <c r="AN673" s="112"/>
      <c r="AO673" s="112">
        <f t="shared" si="717"/>
        <v>0</v>
      </c>
      <c r="AP673" s="112"/>
      <c r="AQ673" s="112"/>
      <c r="AR673" s="112">
        <f t="shared" si="718"/>
        <v>0</v>
      </c>
      <c r="AS673" s="112"/>
      <c r="AT673" s="112"/>
      <c r="AU673" s="112">
        <f t="shared" si="719"/>
        <v>0</v>
      </c>
      <c r="AV673" s="112"/>
      <c r="AW673" s="112"/>
      <c r="AX673" s="112">
        <f t="shared" si="720"/>
        <v>0</v>
      </c>
      <c r="AY673" s="112"/>
      <c r="AZ673" s="112"/>
      <c r="BA673" s="112">
        <f t="shared" si="721"/>
        <v>0</v>
      </c>
      <c r="BB673" s="112"/>
      <c r="BC673" s="112"/>
      <c r="BD673" s="112">
        <f t="shared" si="722"/>
        <v>0</v>
      </c>
      <c r="BE673" s="112"/>
      <c r="BF673" s="112"/>
      <c r="BG673" s="112">
        <f t="shared" si="723"/>
        <v>0</v>
      </c>
      <c r="BH673" s="112"/>
      <c r="BI673" s="112"/>
      <c r="BJ673" s="112">
        <f t="shared" si="724"/>
        <v>0</v>
      </c>
      <c r="BK673" s="112"/>
      <c r="BL673" s="302"/>
      <c r="BM673" s="308"/>
      <c r="BN673" s="310"/>
    </row>
    <row r="674" s="49" customFormat="1" ht="33.95" customHeight="1" outlineLevel="3" spans="2:66">
      <c r="B674" s="112" t="s">
        <v>792</v>
      </c>
      <c r="C674" s="113" t="s">
        <v>2329</v>
      </c>
      <c r="D674" s="49" t="s">
        <v>2330</v>
      </c>
      <c r="E674" s="112" t="s">
        <v>2331</v>
      </c>
      <c r="F674" s="112" t="s">
        <v>1618</v>
      </c>
      <c r="G674" s="112" t="s">
        <v>936</v>
      </c>
      <c r="H674" s="112">
        <f t="shared" si="710"/>
        <v>0</v>
      </c>
      <c r="I674" s="112" t="s">
        <v>1235</v>
      </c>
      <c r="J674" s="295"/>
      <c r="K674" s="112" t="s">
        <v>1389</v>
      </c>
      <c r="L674" s="112">
        <v>460</v>
      </c>
      <c r="M674" s="112" t="s">
        <v>1668</v>
      </c>
      <c r="N674" s="112">
        <f t="shared" si="711"/>
        <v>0</v>
      </c>
      <c r="O674" s="295"/>
      <c r="P674" s="295"/>
      <c r="Q674" s="295"/>
      <c r="R674" s="295"/>
      <c r="S674" s="295"/>
      <c r="T674" s="295"/>
      <c r="U674" s="295"/>
      <c r="V674" s="295"/>
      <c r="W674" s="295"/>
      <c r="X674" s="295"/>
      <c r="Y674" s="295"/>
      <c r="Z674" s="295"/>
      <c r="AA674" s="112"/>
      <c r="AB674" s="112">
        <f t="shared" si="712"/>
        <v>0</v>
      </c>
      <c r="AC674" s="112">
        <f t="shared" si="713"/>
        <v>0</v>
      </c>
      <c r="AD674" s="112"/>
      <c r="AE674" s="112"/>
      <c r="AF674" s="112">
        <f t="shared" si="714"/>
        <v>0</v>
      </c>
      <c r="AG674" s="112"/>
      <c r="AH674" s="112"/>
      <c r="AI674" s="112">
        <f t="shared" si="715"/>
        <v>0</v>
      </c>
      <c r="AJ674" s="112"/>
      <c r="AK674" s="112"/>
      <c r="AL674" s="112">
        <f t="shared" si="716"/>
        <v>0</v>
      </c>
      <c r="AM674" s="112"/>
      <c r="AN674" s="112"/>
      <c r="AO674" s="112">
        <f t="shared" si="717"/>
        <v>0</v>
      </c>
      <c r="AP674" s="112"/>
      <c r="AQ674" s="112"/>
      <c r="AR674" s="112">
        <f t="shared" si="718"/>
        <v>0</v>
      </c>
      <c r="AS674" s="112"/>
      <c r="AT674" s="112"/>
      <c r="AU674" s="112">
        <f t="shared" si="719"/>
        <v>0</v>
      </c>
      <c r="AV674" s="112"/>
      <c r="AW674" s="112"/>
      <c r="AX674" s="112">
        <f t="shared" si="720"/>
        <v>0</v>
      </c>
      <c r="AY674" s="112"/>
      <c r="AZ674" s="112"/>
      <c r="BA674" s="112">
        <f t="shared" si="721"/>
        <v>0</v>
      </c>
      <c r="BB674" s="112"/>
      <c r="BC674" s="112"/>
      <c r="BD674" s="112">
        <f t="shared" si="722"/>
        <v>0</v>
      </c>
      <c r="BE674" s="112"/>
      <c r="BF674" s="112"/>
      <c r="BG674" s="112">
        <f t="shared" si="723"/>
        <v>0</v>
      </c>
      <c r="BH674" s="112"/>
      <c r="BI674" s="112"/>
      <c r="BJ674" s="112">
        <f t="shared" si="724"/>
        <v>0</v>
      </c>
      <c r="BK674" s="112"/>
      <c r="BL674" s="302"/>
      <c r="BM674" s="308"/>
      <c r="BN674" s="310"/>
    </row>
    <row r="675" s="49" customFormat="1" ht="33.95" customHeight="1" outlineLevel="3" spans="2:66">
      <c r="B675" s="112" t="s">
        <v>792</v>
      </c>
      <c r="C675" s="113" t="s">
        <v>2332</v>
      </c>
      <c r="D675" s="49" t="s">
        <v>2333</v>
      </c>
      <c r="E675" s="112" t="s">
        <v>2334</v>
      </c>
      <c r="F675" s="112" t="s">
        <v>1618</v>
      </c>
      <c r="G675" s="112" t="s">
        <v>936</v>
      </c>
      <c r="H675" s="112">
        <f t="shared" si="710"/>
        <v>0</v>
      </c>
      <c r="I675" s="112" t="s">
        <v>1235</v>
      </c>
      <c r="J675" s="295"/>
      <c r="K675" s="112" t="s">
        <v>1389</v>
      </c>
      <c r="L675" s="112">
        <v>1300</v>
      </c>
      <c r="M675" s="112" t="s">
        <v>1668</v>
      </c>
      <c r="N675" s="112">
        <f t="shared" si="711"/>
        <v>0</v>
      </c>
      <c r="O675" s="295"/>
      <c r="P675" s="295"/>
      <c r="Q675" s="295"/>
      <c r="R675" s="295"/>
      <c r="S675" s="295"/>
      <c r="T675" s="295"/>
      <c r="U675" s="295"/>
      <c r="V675" s="295"/>
      <c r="W675" s="295"/>
      <c r="X675" s="295"/>
      <c r="Y675" s="295"/>
      <c r="Z675" s="295"/>
      <c r="AA675" s="112"/>
      <c r="AB675" s="112">
        <f t="shared" si="712"/>
        <v>0</v>
      </c>
      <c r="AC675" s="112">
        <f t="shared" si="713"/>
        <v>0</v>
      </c>
      <c r="AD675" s="112"/>
      <c r="AE675" s="112"/>
      <c r="AF675" s="112">
        <f t="shared" si="714"/>
        <v>0</v>
      </c>
      <c r="AG675" s="112"/>
      <c r="AH675" s="112"/>
      <c r="AI675" s="112">
        <f t="shared" si="715"/>
        <v>0</v>
      </c>
      <c r="AJ675" s="112"/>
      <c r="AK675" s="112"/>
      <c r="AL675" s="112">
        <f t="shared" si="716"/>
        <v>0</v>
      </c>
      <c r="AM675" s="112"/>
      <c r="AN675" s="112"/>
      <c r="AO675" s="112">
        <f t="shared" si="717"/>
        <v>0</v>
      </c>
      <c r="AP675" s="112"/>
      <c r="AQ675" s="112"/>
      <c r="AR675" s="112">
        <f t="shared" si="718"/>
        <v>0</v>
      </c>
      <c r="AS675" s="112"/>
      <c r="AT675" s="112"/>
      <c r="AU675" s="112">
        <f t="shared" si="719"/>
        <v>0</v>
      </c>
      <c r="AV675" s="112"/>
      <c r="AW675" s="112"/>
      <c r="AX675" s="112">
        <f t="shared" si="720"/>
        <v>0</v>
      </c>
      <c r="AY675" s="112"/>
      <c r="AZ675" s="112"/>
      <c r="BA675" s="112">
        <f t="shared" si="721"/>
        <v>0</v>
      </c>
      <c r="BB675" s="112"/>
      <c r="BC675" s="112"/>
      <c r="BD675" s="112">
        <f t="shared" si="722"/>
        <v>0</v>
      </c>
      <c r="BE675" s="112"/>
      <c r="BF675" s="112"/>
      <c r="BG675" s="112">
        <f t="shared" si="723"/>
        <v>0</v>
      </c>
      <c r="BH675" s="112"/>
      <c r="BI675" s="112"/>
      <c r="BJ675" s="112">
        <f t="shared" si="724"/>
        <v>0</v>
      </c>
      <c r="BK675" s="112"/>
      <c r="BL675" s="302"/>
      <c r="BM675" s="308"/>
      <c r="BN675" s="310"/>
    </row>
    <row r="676" s="49" customFormat="1" ht="33.95" customHeight="1" outlineLevel="3" spans="2:66">
      <c r="B676" s="112" t="s">
        <v>792</v>
      </c>
      <c r="C676" s="113" t="s">
        <v>2335</v>
      </c>
      <c r="D676" s="49" t="s">
        <v>2336</v>
      </c>
      <c r="E676" s="112" t="s">
        <v>2337</v>
      </c>
      <c r="F676" s="112" t="s">
        <v>1618</v>
      </c>
      <c r="G676" s="112" t="s">
        <v>936</v>
      </c>
      <c r="H676" s="112">
        <f t="shared" si="710"/>
        <v>0</v>
      </c>
      <c r="I676" s="112" t="s">
        <v>1235</v>
      </c>
      <c r="J676" s="295"/>
      <c r="K676" s="112" t="s">
        <v>1389</v>
      </c>
      <c r="L676" s="112">
        <v>1100</v>
      </c>
      <c r="M676" s="112" t="s">
        <v>1668</v>
      </c>
      <c r="N676" s="112">
        <f t="shared" si="711"/>
        <v>0</v>
      </c>
      <c r="O676" s="295"/>
      <c r="P676" s="295"/>
      <c r="Q676" s="295"/>
      <c r="R676" s="295"/>
      <c r="S676" s="295"/>
      <c r="T676" s="295"/>
      <c r="U676" s="295"/>
      <c r="V676" s="295"/>
      <c r="W676" s="295"/>
      <c r="X676" s="295"/>
      <c r="Y676" s="295"/>
      <c r="Z676" s="295"/>
      <c r="AA676" s="112"/>
      <c r="AB676" s="112">
        <f t="shared" si="712"/>
        <v>0</v>
      </c>
      <c r="AC676" s="112">
        <f t="shared" si="713"/>
        <v>0</v>
      </c>
      <c r="AD676" s="112"/>
      <c r="AE676" s="112"/>
      <c r="AF676" s="112">
        <f t="shared" si="714"/>
        <v>0</v>
      </c>
      <c r="AG676" s="112"/>
      <c r="AH676" s="112"/>
      <c r="AI676" s="112">
        <f t="shared" si="715"/>
        <v>0</v>
      </c>
      <c r="AJ676" s="112"/>
      <c r="AK676" s="112"/>
      <c r="AL676" s="112">
        <f t="shared" si="716"/>
        <v>0</v>
      </c>
      <c r="AM676" s="112"/>
      <c r="AN676" s="112"/>
      <c r="AO676" s="112">
        <f t="shared" si="717"/>
        <v>0</v>
      </c>
      <c r="AP676" s="112"/>
      <c r="AQ676" s="112"/>
      <c r="AR676" s="112">
        <f t="shared" si="718"/>
        <v>0</v>
      </c>
      <c r="AS676" s="112"/>
      <c r="AT676" s="112"/>
      <c r="AU676" s="112">
        <f t="shared" si="719"/>
        <v>0</v>
      </c>
      <c r="AV676" s="112"/>
      <c r="AW676" s="112"/>
      <c r="AX676" s="112">
        <f t="shared" si="720"/>
        <v>0</v>
      </c>
      <c r="AY676" s="112"/>
      <c r="AZ676" s="112"/>
      <c r="BA676" s="112">
        <f t="shared" si="721"/>
        <v>0</v>
      </c>
      <c r="BB676" s="112"/>
      <c r="BC676" s="112"/>
      <c r="BD676" s="112">
        <f t="shared" si="722"/>
        <v>0</v>
      </c>
      <c r="BE676" s="112"/>
      <c r="BF676" s="112"/>
      <c r="BG676" s="112">
        <f t="shared" si="723"/>
        <v>0</v>
      </c>
      <c r="BH676" s="112"/>
      <c r="BI676" s="112"/>
      <c r="BJ676" s="112">
        <f t="shared" si="724"/>
        <v>0</v>
      </c>
      <c r="BK676" s="112"/>
      <c r="BL676" s="302"/>
      <c r="BM676" s="308"/>
      <c r="BN676" s="310"/>
    </row>
    <row r="677" s="49" customFormat="1" ht="33.95" customHeight="1" outlineLevel="3" spans="2:66">
      <c r="B677" s="112" t="s">
        <v>792</v>
      </c>
      <c r="C677" s="113" t="s">
        <v>2338</v>
      </c>
      <c r="D677" s="49" t="s">
        <v>2339</v>
      </c>
      <c r="E677" s="112" t="s">
        <v>2340</v>
      </c>
      <c r="F677" s="112" t="s">
        <v>1618</v>
      </c>
      <c r="G677" s="112" t="s">
        <v>936</v>
      </c>
      <c r="H677" s="112">
        <f t="shared" si="710"/>
        <v>0</v>
      </c>
      <c r="I677" s="112" t="s">
        <v>1235</v>
      </c>
      <c r="J677" s="295"/>
      <c r="K677" s="112" t="s">
        <v>1389</v>
      </c>
      <c r="L677" s="112">
        <v>240</v>
      </c>
      <c r="M677" s="112" t="s">
        <v>1668</v>
      </c>
      <c r="N677" s="112">
        <f t="shared" si="711"/>
        <v>0</v>
      </c>
      <c r="O677" s="295"/>
      <c r="P677" s="295"/>
      <c r="Q677" s="295"/>
      <c r="R677" s="295"/>
      <c r="S677" s="295"/>
      <c r="T677" s="295"/>
      <c r="U677" s="295"/>
      <c r="V677" s="295"/>
      <c r="W677" s="295"/>
      <c r="X677" s="295"/>
      <c r="Y677" s="295"/>
      <c r="Z677" s="295"/>
      <c r="AA677" s="112"/>
      <c r="AB677" s="112">
        <f t="shared" si="712"/>
        <v>0</v>
      </c>
      <c r="AC677" s="112">
        <f t="shared" si="713"/>
        <v>0</v>
      </c>
      <c r="AD677" s="112"/>
      <c r="AE677" s="112"/>
      <c r="AF677" s="112">
        <f t="shared" si="714"/>
        <v>0</v>
      </c>
      <c r="AG677" s="112"/>
      <c r="AH677" s="112"/>
      <c r="AI677" s="112">
        <f t="shared" si="715"/>
        <v>0</v>
      </c>
      <c r="AJ677" s="112"/>
      <c r="AK677" s="112"/>
      <c r="AL677" s="112">
        <f t="shared" si="716"/>
        <v>0</v>
      </c>
      <c r="AM677" s="112"/>
      <c r="AN677" s="112"/>
      <c r="AO677" s="112">
        <f t="shared" si="717"/>
        <v>0</v>
      </c>
      <c r="AP677" s="112"/>
      <c r="AQ677" s="112"/>
      <c r="AR677" s="112">
        <f t="shared" si="718"/>
        <v>0</v>
      </c>
      <c r="AS677" s="112"/>
      <c r="AT677" s="112"/>
      <c r="AU677" s="112">
        <f t="shared" si="719"/>
        <v>0</v>
      </c>
      <c r="AV677" s="112"/>
      <c r="AW677" s="112"/>
      <c r="AX677" s="112">
        <f t="shared" si="720"/>
        <v>0</v>
      </c>
      <c r="AY677" s="112"/>
      <c r="AZ677" s="112"/>
      <c r="BA677" s="112">
        <f t="shared" si="721"/>
        <v>0</v>
      </c>
      <c r="BB677" s="112"/>
      <c r="BC677" s="112"/>
      <c r="BD677" s="112">
        <f t="shared" si="722"/>
        <v>0</v>
      </c>
      <c r="BE677" s="112"/>
      <c r="BF677" s="112"/>
      <c r="BG677" s="112">
        <f t="shared" si="723"/>
        <v>0</v>
      </c>
      <c r="BH677" s="112"/>
      <c r="BI677" s="112"/>
      <c r="BJ677" s="112">
        <f t="shared" si="724"/>
        <v>0</v>
      </c>
      <c r="BK677" s="112"/>
      <c r="BL677" s="302"/>
      <c r="BM677" s="308"/>
      <c r="BN677" s="310"/>
    </row>
    <row r="678" s="49" customFormat="1" ht="33.95" customHeight="1" outlineLevel="3" spans="2:66">
      <c r="B678" s="112" t="s">
        <v>792</v>
      </c>
      <c r="C678" s="113" t="s">
        <v>2341</v>
      </c>
      <c r="D678" s="49" t="s">
        <v>2342</v>
      </c>
      <c r="E678" s="112" t="s">
        <v>2343</v>
      </c>
      <c r="F678" s="112" t="s">
        <v>1618</v>
      </c>
      <c r="G678" s="112" t="s">
        <v>936</v>
      </c>
      <c r="H678" s="112">
        <f t="shared" si="710"/>
        <v>0</v>
      </c>
      <c r="I678" s="112" t="s">
        <v>1235</v>
      </c>
      <c r="J678" s="295"/>
      <c r="K678" s="112" t="s">
        <v>1389</v>
      </c>
      <c r="L678" s="112">
        <v>1200</v>
      </c>
      <c r="M678" s="112" t="s">
        <v>1668</v>
      </c>
      <c r="N678" s="112">
        <f t="shared" si="711"/>
        <v>0</v>
      </c>
      <c r="O678" s="295"/>
      <c r="P678" s="295"/>
      <c r="Q678" s="295"/>
      <c r="R678" s="295"/>
      <c r="S678" s="295"/>
      <c r="T678" s="295"/>
      <c r="U678" s="295"/>
      <c r="V678" s="295"/>
      <c r="W678" s="295"/>
      <c r="X678" s="295"/>
      <c r="Y678" s="295"/>
      <c r="Z678" s="295"/>
      <c r="AA678" s="112"/>
      <c r="AB678" s="112">
        <f t="shared" si="712"/>
        <v>0</v>
      </c>
      <c r="AC678" s="112">
        <f t="shared" si="713"/>
        <v>0</v>
      </c>
      <c r="AD678" s="112"/>
      <c r="AE678" s="112"/>
      <c r="AF678" s="112">
        <f t="shared" si="714"/>
        <v>0</v>
      </c>
      <c r="AG678" s="112"/>
      <c r="AH678" s="112"/>
      <c r="AI678" s="112">
        <f t="shared" si="715"/>
        <v>0</v>
      </c>
      <c r="AJ678" s="112"/>
      <c r="AK678" s="112"/>
      <c r="AL678" s="112">
        <f t="shared" si="716"/>
        <v>0</v>
      </c>
      <c r="AM678" s="112"/>
      <c r="AN678" s="112"/>
      <c r="AO678" s="112">
        <f t="shared" si="717"/>
        <v>0</v>
      </c>
      <c r="AP678" s="112"/>
      <c r="AQ678" s="112"/>
      <c r="AR678" s="112">
        <f t="shared" si="718"/>
        <v>0</v>
      </c>
      <c r="AS678" s="112"/>
      <c r="AT678" s="112"/>
      <c r="AU678" s="112">
        <f t="shared" si="719"/>
        <v>0</v>
      </c>
      <c r="AV678" s="112"/>
      <c r="AW678" s="112"/>
      <c r="AX678" s="112">
        <f t="shared" si="720"/>
        <v>0</v>
      </c>
      <c r="AY678" s="112"/>
      <c r="AZ678" s="112"/>
      <c r="BA678" s="112">
        <f t="shared" si="721"/>
        <v>0</v>
      </c>
      <c r="BB678" s="112"/>
      <c r="BC678" s="112"/>
      <c r="BD678" s="112">
        <f t="shared" si="722"/>
        <v>0</v>
      </c>
      <c r="BE678" s="112"/>
      <c r="BF678" s="112"/>
      <c r="BG678" s="112">
        <f t="shared" si="723"/>
        <v>0</v>
      </c>
      <c r="BH678" s="112"/>
      <c r="BI678" s="112"/>
      <c r="BJ678" s="112">
        <f t="shared" si="724"/>
        <v>0</v>
      </c>
      <c r="BK678" s="112"/>
      <c r="BL678" s="302"/>
      <c r="BM678" s="308"/>
      <c r="BN678" s="310"/>
    </row>
    <row r="679" s="49" customFormat="1" ht="33.95" customHeight="1" outlineLevel="3" spans="2:66">
      <c r="B679" s="112" t="s">
        <v>792</v>
      </c>
      <c r="C679" s="113" t="s">
        <v>2344</v>
      </c>
      <c r="D679" s="49" t="s">
        <v>2345</v>
      </c>
      <c r="E679" s="112" t="s">
        <v>2346</v>
      </c>
      <c r="F679" s="112" t="s">
        <v>1618</v>
      </c>
      <c r="G679" s="112" t="s">
        <v>936</v>
      </c>
      <c r="H679" s="112">
        <f t="shared" si="710"/>
        <v>0</v>
      </c>
      <c r="I679" s="112" t="s">
        <v>1235</v>
      </c>
      <c r="J679" s="295"/>
      <c r="K679" s="112" t="s">
        <v>1389</v>
      </c>
      <c r="L679" s="112">
        <v>225</v>
      </c>
      <c r="M679" s="112" t="s">
        <v>1668</v>
      </c>
      <c r="N679" s="112">
        <f t="shared" si="711"/>
        <v>0</v>
      </c>
      <c r="O679" s="295"/>
      <c r="P679" s="295"/>
      <c r="Q679" s="295"/>
      <c r="R679" s="295"/>
      <c r="S679" s="295"/>
      <c r="T679" s="295"/>
      <c r="U679" s="295"/>
      <c r="V679" s="295"/>
      <c r="W679" s="295"/>
      <c r="X679" s="295"/>
      <c r="Y679" s="295"/>
      <c r="Z679" s="295"/>
      <c r="AA679" s="112"/>
      <c r="AB679" s="112">
        <f t="shared" si="712"/>
        <v>0</v>
      </c>
      <c r="AC679" s="112">
        <f t="shared" si="713"/>
        <v>0</v>
      </c>
      <c r="AD679" s="112"/>
      <c r="AE679" s="112"/>
      <c r="AF679" s="112">
        <f t="shared" si="714"/>
        <v>0</v>
      </c>
      <c r="AG679" s="112"/>
      <c r="AH679" s="112"/>
      <c r="AI679" s="112">
        <f t="shared" si="715"/>
        <v>0</v>
      </c>
      <c r="AJ679" s="112"/>
      <c r="AK679" s="112"/>
      <c r="AL679" s="112">
        <f t="shared" si="716"/>
        <v>0</v>
      </c>
      <c r="AM679" s="112"/>
      <c r="AN679" s="112"/>
      <c r="AO679" s="112">
        <f t="shared" si="717"/>
        <v>0</v>
      </c>
      <c r="AP679" s="112"/>
      <c r="AQ679" s="112"/>
      <c r="AR679" s="112">
        <f t="shared" si="718"/>
        <v>0</v>
      </c>
      <c r="AS679" s="112"/>
      <c r="AT679" s="112"/>
      <c r="AU679" s="112">
        <f t="shared" si="719"/>
        <v>0</v>
      </c>
      <c r="AV679" s="112"/>
      <c r="AW679" s="112"/>
      <c r="AX679" s="112">
        <f t="shared" si="720"/>
        <v>0</v>
      </c>
      <c r="AY679" s="112"/>
      <c r="AZ679" s="112"/>
      <c r="BA679" s="112">
        <f t="shared" si="721"/>
        <v>0</v>
      </c>
      <c r="BB679" s="112"/>
      <c r="BC679" s="112"/>
      <c r="BD679" s="112">
        <f t="shared" si="722"/>
        <v>0</v>
      </c>
      <c r="BE679" s="112"/>
      <c r="BF679" s="112"/>
      <c r="BG679" s="112">
        <f t="shared" si="723"/>
        <v>0</v>
      </c>
      <c r="BH679" s="112"/>
      <c r="BI679" s="112"/>
      <c r="BJ679" s="112">
        <f t="shared" si="724"/>
        <v>0</v>
      </c>
      <c r="BK679" s="112"/>
      <c r="BL679" s="302"/>
      <c r="BM679" s="308"/>
      <c r="BN679" s="310"/>
    </row>
    <row r="680" s="49" customFormat="1" ht="33.95" customHeight="1" outlineLevel="3" spans="2:66">
      <c r="B680" s="112" t="s">
        <v>792</v>
      </c>
      <c r="C680" s="113" t="s">
        <v>2347</v>
      </c>
      <c r="D680" s="49" t="s">
        <v>2348</v>
      </c>
      <c r="E680" s="112" t="s">
        <v>2349</v>
      </c>
      <c r="F680" s="112" t="s">
        <v>1618</v>
      </c>
      <c r="G680" s="112" t="s">
        <v>936</v>
      </c>
      <c r="H680" s="112">
        <f t="shared" si="710"/>
        <v>0</v>
      </c>
      <c r="I680" s="112" t="s">
        <v>1235</v>
      </c>
      <c r="J680" s="295"/>
      <c r="K680" s="112" t="s">
        <v>1389</v>
      </c>
      <c r="L680" s="112">
        <v>4000</v>
      </c>
      <c r="M680" s="112" t="s">
        <v>1668</v>
      </c>
      <c r="N680" s="112">
        <f t="shared" si="711"/>
        <v>0</v>
      </c>
      <c r="O680" s="295"/>
      <c r="P680" s="295"/>
      <c r="Q680" s="295"/>
      <c r="R680" s="295"/>
      <c r="S680" s="295"/>
      <c r="T680" s="295"/>
      <c r="U680" s="295"/>
      <c r="V680" s="295"/>
      <c r="W680" s="295"/>
      <c r="X680" s="295"/>
      <c r="Y680" s="295"/>
      <c r="Z680" s="295"/>
      <c r="AA680" s="112"/>
      <c r="AB680" s="112">
        <f t="shared" si="712"/>
        <v>0</v>
      </c>
      <c r="AC680" s="112">
        <f t="shared" si="713"/>
        <v>0</v>
      </c>
      <c r="AD680" s="112"/>
      <c r="AE680" s="112"/>
      <c r="AF680" s="112">
        <f t="shared" si="714"/>
        <v>0</v>
      </c>
      <c r="AG680" s="112"/>
      <c r="AH680" s="112"/>
      <c r="AI680" s="112">
        <f t="shared" si="715"/>
        <v>0</v>
      </c>
      <c r="AJ680" s="112"/>
      <c r="AK680" s="112"/>
      <c r="AL680" s="112">
        <f t="shared" si="716"/>
        <v>0</v>
      </c>
      <c r="AM680" s="112"/>
      <c r="AN680" s="112"/>
      <c r="AO680" s="112">
        <f t="shared" si="717"/>
        <v>0</v>
      </c>
      <c r="AP680" s="112"/>
      <c r="AQ680" s="112"/>
      <c r="AR680" s="112">
        <f t="shared" si="718"/>
        <v>0</v>
      </c>
      <c r="AS680" s="112"/>
      <c r="AT680" s="112"/>
      <c r="AU680" s="112">
        <f t="shared" si="719"/>
        <v>0</v>
      </c>
      <c r="AV680" s="112"/>
      <c r="AW680" s="112"/>
      <c r="AX680" s="112">
        <f t="shared" si="720"/>
        <v>0</v>
      </c>
      <c r="AY680" s="112"/>
      <c r="AZ680" s="112"/>
      <c r="BA680" s="112">
        <f t="shared" si="721"/>
        <v>0</v>
      </c>
      <c r="BB680" s="112"/>
      <c r="BC680" s="112"/>
      <c r="BD680" s="112">
        <f t="shared" si="722"/>
        <v>0</v>
      </c>
      <c r="BE680" s="112"/>
      <c r="BF680" s="112"/>
      <c r="BG680" s="112">
        <f t="shared" si="723"/>
        <v>0</v>
      </c>
      <c r="BH680" s="112"/>
      <c r="BI680" s="112"/>
      <c r="BJ680" s="112">
        <f t="shared" si="724"/>
        <v>0</v>
      </c>
      <c r="BK680" s="112"/>
      <c r="BL680" s="302"/>
      <c r="BM680" s="308"/>
      <c r="BN680" s="310"/>
    </row>
    <row r="681" s="49" customFormat="1" ht="33.95" customHeight="1" outlineLevel="3" spans="2:66">
      <c r="B681" s="112" t="s">
        <v>792</v>
      </c>
      <c r="C681" s="113" t="s">
        <v>2350</v>
      </c>
      <c r="D681" s="49" t="s">
        <v>2351</v>
      </c>
      <c r="E681" s="112" t="s">
        <v>2352</v>
      </c>
      <c r="F681" s="112" t="s">
        <v>1618</v>
      </c>
      <c r="G681" s="112" t="s">
        <v>936</v>
      </c>
      <c r="H681" s="112">
        <f t="shared" si="710"/>
        <v>0</v>
      </c>
      <c r="I681" s="112" t="s">
        <v>1235</v>
      </c>
      <c r="J681" s="295"/>
      <c r="K681" s="112" t="s">
        <v>1626</v>
      </c>
      <c r="L681" s="112">
        <v>4100</v>
      </c>
      <c r="M681" s="112" t="s">
        <v>1627</v>
      </c>
      <c r="N681" s="112">
        <f t="shared" si="711"/>
        <v>0</v>
      </c>
      <c r="O681" s="295"/>
      <c r="P681" s="295"/>
      <c r="Q681" s="295"/>
      <c r="R681" s="295"/>
      <c r="S681" s="295"/>
      <c r="T681" s="295"/>
      <c r="U681" s="295"/>
      <c r="V681" s="295"/>
      <c r="W681" s="295"/>
      <c r="X681" s="295"/>
      <c r="Y681" s="295"/>
      <c r="Z681" s="295"/>
      <c r="AA681" s="112"/>
      <c r="AB681" s="112">
        <f t="shared" si="712"/>
        <v>0</v>
      </c>
      <c r="AC681" s="112">
        <f t="shared" si="713"/>
        <v>0</v>
      </c>
      <c r="AD681" s="112"/>
      <c r="AE681" s="112"/>
      <c r="AF681" s="112">
        <f t="shared" si="714"/>
        <v>0</v>
      </c>
      <c r="AG681" s="112"/>
      <c r="AH681" s="112"/>
      <c r="AI681" s="112">
        <f t="shared" si="715"/>
        <v>0</v>
      </c>
      <c r="AJ681" s="112"/>
      <c r="AK681" s="112"/>
      <c r="AL681" s="112">
        <f t="shared" si="716"/>
        <v>0</v>
      </c>
      <c r="AM681" s="112"/>
      <c r="AN681" s="112"/>
      <c r="AO681" s="112">
        <f t="shared" si="717"/>
        <v>0</v>
      </c>
      <c r="AP681" s="112"/>
      <c r="AQ681" s="112"/>
      <c r="AR681" s="112">
        <f t="shared" si="718"/>
        <v>0</v>
      </c>
      <c r="AS681" s="112"/>
      <c r="AT681" s="112"/>
      <c r="AU681" s="112">
        <f t="shared" si="719"/>
        <v>0</v>
      </c>
      <c r="AV681" s="112"/>
      <c r="AW681" s="112"/>
      <c r="AX681" s="112">
        <f t="shared" si="720"/>
        <v>0</v>
      </c>
      <c r="AY681" s="112"/>
      <c r="AZ681" s="112"/>
      <c r="BA681" s="112">
        <f t="shared" si="721"/>
        <v>0</v>
      </c>
      <c r="BB681" s="112"/>
      <c r="BC681" s="112"/>
      <c r="BD681" s="112">
        <f t="shared" si="722"/>
        <v>0</v>
      </c>
      <c r="BE681" s="112"/>
      <c r="BF681" s="112"/>
      <c r="BG681" s="112">
        <f t="shared" si="723"/>
        <v>0</v>
      </c>
      <c r="BH681" s="112"/>
      <c r="BI681" s="112"/>
      <c r="BJ681" s="112">
        <f t="shared" si="724"/>
        <v>0</v>
      </c>
      <c r="BK681" s="112"/>
      <c r="BL681" s="302"/>
      <c r="BM681" s="308"/>
      <c r="BN681" s="310"/>
    </row>
    <row r="682" s="49" customFormat="1" ht="33.95" customHeight="1" outlineLevel="3" spans="2:66">
      <c r="B682" s="112" t="s">
        <v>792</v>
      </c>
      <c r="C682" s="113" t="s">
        <v>2353</v>
      </c>
      <c r="D682" s="49" t="s">
        <v>2354</v>
      </c>
      <c r="E682" s="112" t="s">
        <v>2355</v>
      </c>
      <c r="F682" s="112" t="s">
        <v>1618</v>
      </c>
      <c r="G682" s="112" t="s">
        <v>936</v>
      </c>
      <c r="H682" s="112">
        <f t="shared" si="710"/>
        <v>0</v>
      </c>
      <c r="I682" s="112" t="s">
        <v>1235</v>
      </c>
      <c r="J682" s="295"/>
      <c r="K682" s="112" t="s">
        <v>1389</v>
      </c>
      <c r="L682" s="112">
        <v>1500</v>
      </c>
      <c r="M682" s="112" t="s">
        <v>1668</v>
      </c>
      <c r="N682" s="112">
        <f t="shared" si="711"/>
        <v>0</v>
      </c>
      <c r="O682" s="295"/>
      <c r="P682" s="295"/>
      <c r="Q682" s="295"/>
      <c r="R682" s="295"/>
      <c r="S682" s="295"/>
      <c r="T682" s="295"/>
      <c r="U682" s="295"/>
      <c r="V682" s="295"/>
      <c r="W682" s="295"/>
      <c r="X682" s="295"/>
      <c r="Y682" s="295"/>
      <c r="Z682" s="295"/>
      <c r="AA682" s="112"/>
      <c r="AB682" s="112">
        <f t="shared" si="712"/>
        <v>0</v>
      </c>
      <c r="AC682" s="112">
        <f t="shared" si="713"/>
        <v>0</v>
      </c>
      <c r="AD682" s="112"/>
      <c r="AE682" s="112"/>
      <c r="AF682" s="112">
        <f t="shared" si="714"/>
        <v>0</v>
      </c>
      <c r="AG682" s="112"/>
      <c r="AH682" s="112"/>
      <c r="AI682" s="112">
        <f t="shared" si="715"/>
        <v>0</v>
      </c>
      <c r="AJ682" s="112"/>
      <c r="AK682" s="112"/>
      <c r="AL682" s="112">
        <f t="shared" si="716"/>
        <v>0</v>
      </c>
      <c r="AM682" s="112"/>
      <c r="AN682" s="112"/>
      <c r="AO682" s="112">
        <f t="shared" si="717"/>
        <v>0</v>
      </c>
      <c r="AP682" s="112"/>
      <c r="AQ682" s="112"/>
      <c r="AR682" s="112">
        <f t="shared" si="718"/>
        <v>0</v>
      </c>
      <c r="AS682" s="112"/>
      <c r="AT682" s="112"/>
      <c r="AU682" s="112">
        <f t="shared" si="719"/>
        <v>0</v>
      </c>
      <c r="AV682" s="112"/>
      <c r="AW682" s="112"/>
      <c r="AX682" s="112">
        <f t="shared" si="720"/>
        <v>0</v>
      </c>
      <c r="AY682" s="112"/>
      <c r="AZ682" s="112"/>
      <c r="BA682" s="112">
        <f t="shared" si="721"/>
        <v>0</v>
      </c>
      <c r="BB682" s="112"/>
      <c r="BC682" s="112"/>
      <c r="BD682" s="112">
        <f t="shared" si="722"/>
        <v>0</v>
      </c>
      <c r="BE682" s="112"/>
      <c r="BF682" s="112"/>
      <c r="BG682" s="112">
        <f t="shared" si="723"/>
        <v>0</v>
      </c>
      <c r="BH682" s="112"/>
      <c r="BI682" s="112"/>
      <c r="BJ682" s="112">
        <f t="shared" si="724"/>
        <v>0</v>
      </c>
      <c r="BK682" s="112"/>
      <c r="BL682" s="302"/>
      <c r="BM682" s="308"/>
      <c r="BN682" s="310"/>
    </row>
    <row r="683" s="49" customFormat="1" ht="33.95" customHeight="1" outlineLevel="3" spans="2:66">
      <c r="B683" s="112" t="s">
        <v>792</v>
      </c>
      <c r="C683" s="113" t="s">
        <v>2356</v>
      </c>
      <c r="D683" s="49" t="s">
        <v>2357</v>
      </c>
      <c r="E683" s="112"/>
      <c r="F683" s="112" t="s">
        <v>1618</v>
      </c>
      <c r="G683" s="112" t="s">
        <v>936</v>
      </c>
      <c r="H683" s="112">
        <f t="shared" si="710"/>
        <v>0</v>
      </c>
      <c r="I683" s="112" t="s">
        <v>1235</v>
      </c>
      <c r="J683" s="295"/>
      <c r="K683" s="112" t="s">
        <v>1389</v>
      </c>
      <c r="L683" s="112">
        <v>5000</v>
      </c>
      <c r="M683" s="112" t="s">
        <v>1668</v>
      </c>
      <c r="N683" s="112">
        <f t="shared" si="711"/>
        <v>0</v>
      </c>
      <c r="O683" s="295"/>
      <c r="P683" s="295"/>
      <c r="Q683" s="295"/>
      <c r="R683" s="295"/>
      <c r="S683" s="295"/>
      <c r="T683" s="295"/>
      <c r="U683" s="295"/>
      <c r="V683" s="295"/>
      <c r="W683" s="295"/>
      <c r="X683" s="295"/>
      <c r="Y683" s="295"/>
      <c r="Z683" s="295"/>
      <c r="AA683" s="112"/>
      <c r="AB683" s="112">
        <f t="shared" si="712"/>
        <v>0</v>
      </c>
      <c r="AC683" s="112">
        <f t="shared" si="713"/>
        <v>0</v>
      </c>
      <c r="AD683" s="112"/>
      <c r="AE683" s="112"/>
      <c r="AF683" s="112">
        <f t="shared" si="714"/>
        <v>0</v>
      </c>
      <c r="AG683" s="112"/>
      <c r="AH683" s="112"/>
      <c r="AI683" s="112">
        <f t="shared" si="715"/>
        <v>0</v>
      </c>
      <c r="AJ683" s="112"/>
      <c r="AK683" s="112"/>
      <c r="AL683" s="112">
        <f t="shared" si="716"/>
        <v>0</v>
      </c>
      <c r="AM683" s="112"/>
      <c r="AN683" s="112"/>
      <c r="AO683" s="112">
        <f t="shared" si="717"/>
        <v>0</v>
      </c>
      <c r="AP683" s="112"/>
      <c r="AQ683" s="112"/>
      <c r="AR683" s="112">
        <f t="shared" si="718"/>
        <v>0</v>
      </c>
      <c r="AS683" s="112"/>
      <c r="AT683" s="112"/>
      <c r="AU683" s="112">
        <f t="shared" si="719"/>
        <v>0</v>
      </c>
      <c r="AV683" s="112"/>
      <c r="AW683" s="112"/>
      <c r="AX683" s="112">
        <f t="shared" si="720"/>
        <v>0</v>
      </c>
      <c r="AY683" s="112"/>
      <c r="AZ683" s="112"/>
      <c r="BA683" s="112">
        <f t="shared" si="721"/>
        <v>0</v>
      </c>
      <c r="BB683" s="112"/>
      <c r="BC683" s="112"/>
      <c r="BD683" s="112">
        <f t="shared" si="722"/>
        <v>0</v>
      </c>
      <c r="BE683" s="112"/>
      <c r="BF683" s="112"/>
      <c r="BG683" s="112">
        <f t="shared" si="723"/>
        <v>0</v>
      </c>
      <c r="BH683" s="112"/>
      <c r="BI683" s="112"/>
      <c r="BJ683" s="112">
        <f t="shared" si="724"/>
        <v>0</v>
      </c>
      <c r="BK683" s="112"/>
      <c r="BL683" s="302"/>
      <c r="BM683" s="308"/>
      <c r="BN683" s="310"/>
    </row>
    <row r="684" s="49" customFormat="1" ht="33.95" customHeight="1" outlineLevel="3" spans="2:66">
      <c r="B684" s="112" t="s">
        <v>792</v>
      </c>
      <c r="C684" s="113" t="s">
        <v>2358</v>
      </c>
      <c r="D684" s="49" t="s">
        <v>2359</v>
      </c>
      <c r="E684" s="112"/>
      <c r="F684" s="112" t="s">
        <v>1618</v>
      </c>
      <c r="G684" s="112" t="s">
        <v>936</v>
      </c>
      <c r="H684" s="112">
        <f t="shared" si="710"/>
        <v>0</v>
      </c>
      <c r="I684" s="112" t="s">
        <v>1235</v>
      </c>
      <c r="J684" s="295"/>
      <c r="K684" s="112" t="s">
        <v>1389</v>
      </c>
      <c r="L684" s="112">
        <v>8500</v>
      </c>
      <c r="M684" s="112" t="s">
        <v>1668</v>
      </c>
      <c r="N684" s="112">
        <f t="shared" si="711"/>
        <v>0</v>
      </c>
      <c r="O684" s="295"/>
      <c r="P684" s="295"/>
      <c r="Q684" s="295"/>
      <c r="R684" s="295"/>
      <c r="S684" s="295"/>
      <c r="T684" s="295"/>
      <c r="U684" s="295"/>
      <c r="V684" s="295"/>
      <c r="W684" s="295"/>
      <c r="X684" s="295"/>
      <c r="Y684" s="295"/>
      <c r="Z684" s="295"/>
      <c r="AA684" s="112"/>
      <c r="AB684" s="112">
        <f t="shared" si="712"/>
        <v>0</v>
      </c>
      <c r="AC684" s="112">
        <f t="shared" si="713"/>
        <v>0</v>
      </c>
      <c r="AD684" s="112"/>
      <c r="AE684" s="112"/>
      <c r="AF684" s="112">
        <f t="shared" si="714"/>
        <v>0</v>
      </c>
      <c r="AG684" s="112"/>
      <c r="AH684" s="112"/>
      <c r="AI684" s="112">
        <f t="shared" si="715"/>
        <v>0</v>
      </c>
      <c r="AJ684" s="112"/>
      <c r="AK684" s="112"/>
      <c r="AL684" s="112">
        <f t="shared" si="716"/>
        <v>0</v>
      </c>
      <c r="AM684" s="112"/>
      <c r="AN684" s="112"/>
      <c r="AO684" s="112">
        <f t="shared" si="717"/>
        <v>0</v>
      </c>
      <c r="AP684" s="112"/>
      <c r="AQ684" s="112"/>
      <c r="AR684" s="112">
        <f t="shared" si="718"/>
        <v>0</v>
      </c>
      <c r="AS684" s="112"/>
      <c r="AT684" s="112"/>
      <c r="AU684" s="112">
        <f t="shared" si="719"/>
        <v>0</v>
      </c>
      <c r="AV684" s="112"/>
      <c r="AW684" s="112"/>
      <c r="AX684" s="112">
        <f t="shared" si="720"/>
        <v>0</v>
      </c>
      <c r="AY684" s="112"/>
      <c r="AZ684" s="112"/>
      <c r="BA684" s="112">
        <f t="shared" si="721"/>
        <v>0</v>
      </c>
      <c r="BB684" s="112"/>
      <c r="BC684" s="112"/>
      <c r="BD684" s="112">
        <f t="shared" si="722"/>
        <v>0</v>
      </c>
      <c r="BE684" s="112"/>
      <c r="BF684" s="112"/>
      <c r="BG684" s="112">
        <f t="shared" si="723"/>
        <v>0</v>
      </c>
      <c r="BH684" s="112"/>
      <c r="BI684" s="112"/>
      <c r="BJ684" s="112">
        <f t="shared" si="724"/>
        <v>0</v>
      </c>
      <c r="BK684" s="112"/>
      <c r="BL684" s="302"/>
      <c r="BM684" s="308"/>
      <c r="BN684" s="310"/>
    </row>
    <row r="685" s="49" customFormat="1" ht="33.95" customHeight="1" outlineLevel="3" spans="2:66">
      <c r="B685" s="112" t="s">
        <v>792</v>
      </c>
      <c r="C685" s="113" t="s">
        <v>2360</v>
      </c>
      <c r="D685" s="49" t="s">
        <v>2361</v>
      </c>
      <c r="E685" s="112"/>
      <c r="F685" s="112" t="s">
        <v>1618</v>
      </c>
      <c r="G685" s="112" t="s">
        <v>936</v>
      </c>
      <c r="H685" s="112">
        <f t="shared" si="710"/>
        <v>0</v>
      </c>
      <c r="I685" s="112" t="s">
        <v>1235</v>
      </c>
      <c r="J685" s="295"/>
      <c r="K685" s="112" t="s">
        <v>1389</v>
      </c>
      <c r="L685" s="112">
        <v>2700</v>
      </c>
      <c r="M685" s="112" t="s">
        <v>1668</v>
      </c>
      <c r="N685" s="112">
        <f t="shared" si="711"/>
        <v>0</v>
      </c>
      <c r="O685" s="295"/>
      <c r="P685" s="295"/>
      <c r="Q685" s="295"/>
      <c r="R685" s="295"/>
      <c r="S685" s="295"/>
      <c r="T685" s="295"/>
      <c r="U685" s="295"/>
      <c r="V685" s="295"/>
      <c r="W685" s="295"/>
      <c r="X685" s="295"/>
      <c r="Y685" s="295"/>
      <c r="Z685" s="295"/>
      <c r="AA685" s="112"/>
      <c r="AB685" s="112">
        <f t="shared" si="712"/>
        <v>0</v>
      </c>
      <c r="AC685" s="112">
        <f t="shared" si="713"/>
        <v>0</v>
      </c>
      <c r="AD685" s="112"/>
      <c r="AE685" s="112"/>
      <c r="AF685" s="112">
        <f t="shared" si="714"/>
        <v>0</v>
      </c>
      <c r="AG685" s="112"/>
      <c r="AH685" s="112"/>
      <c r="AI685" s="112">
        <f t="shared" si="715"/>
        <v>0</v>
      </c>
      <c r="AJ685" s="112"/>
      <c r="AK685" s="112"/>
      <c r="AL685" s="112">
        <f t="shared" si="716"/>
        <v>0</v>
      </c>
      <c r="AM685" s="112"/>
      <c r="AN685" s="112"/>
      <c r="AO685" s="112">
        <f t="shared" si="717"/>
        <v>0</v>
      </c>
      <c r="AP685" s="112"/>
      <c r="AQ685" s="112"/>
      <c r="AR685" s="112">
        <f t="shared" si="718"/>
        <v>0</v>
      </c>
      <c r="AS685" s="112"/>
      <c r="AT685" s="112"/>
      <c r="AU685" s="112">
        <f t="shared" si="719"/>
        <v>0</v>
      </c>
      <c r="AV685" s="112"/>
      <c r="AW685" s="112"/>
      <c r="AX685" s="112">
        <f t="shared" si="720"/>
        <v>0</v>
      </c>
      <c r="AY685" s="112"/>
      <c r="AZ685" s="112"/>
      <c r="BA685" s="112">
        <f t="shared" si="721"/>
        <v>0</v>
      </c>
      <c r="BB685" s="112"/>
      <c r="BC685" s="112"/>
      <c r="BD685" s="112">
        <f t="shared" si="722"/>
        <v>0</v>
      </c>
      <c r="BE685" s="112"/>
      <c r="BF685" s="112"/>
      <c r="BG685" s="112">
        <f t="shared" si="723"/>
        <v>0</v>
      </c>
      <c r="BH685" s="112"/>
      <c r="BI685" s="112"/>
      <c r="BJ685" s="112">
        <f t="shared" si="724"/>
        <v>0</v>
      </c>
      <c r="BK685" s="112"/>
      <c r="BL685" s="302"/>
      <c r="BM685" s="308"/>
      <c r="BN685" s="310"/>
    </row>
    <row r="686" s="49" customFormat="1" ht="33.95" customHeight="1" outlineLevel="3" spans="2:66">
      <c r="B686" s="112" t="s">
        <v>792</v>
      </c>
      <c r="C686" s="113" t="s">
        <v>2362</v>
      </c>
      <c r="D686" s="49" t="s">
        <v>2363</v>
      </c>
      <c r="E686" s="112" t="s">
        <v>2364</v>
      </c>
      <c r="F686" s="112" t="s">
        <v>1618</v>
      </c>
      <c r="G686" s="112" t="s">
        <v>936</v>
      </c>
      <c r="H686" s="112">
        <f t="shared" si="710"/>
        <v>0</v>
      </c>
      <c r="I686" s="112" t="s">
        <v>1235</v>
      </c>
      <c r="J686" s="295"/>
      <c r="K686" s="112" t="s">
        <v>1389</v>
      </c>
      <c r="L686" s="112">
        <v>400</v>
      </c>
      <c r="M686" s="112" t="s">
        <v>1668</v>
      </c>
      <c r="N686" s="112">
        <f t="shared" si="711"/>
        <v>0</v>
      </c>
      <c r="O686" s="295"/>
      <c r="P686" s="295"/>
      <c r="Q686" s="295"/>
      <c r="R686" s="295"/>
      <c r="S686" s="295"/>
      <c r="T686" s="295"/>
      <c r="U686" s="295"/>
      <c r="V686" s="295"/>
      <c r="W686" s="295"/>
      <c r="X686" s="295"/>
      <c r="Y686" s="295"/>
      <c r="Z686" s="295"/>
      <c r="AA686" s="112"/>
      <c r="AB686" s="112">
        <f t="shared" si="712"/>
        <v>0</v>
      </c>
      <c r="AC686" s="112">
        <f t="shared" si="713"/>
        <v>0</v>
      </c>
      <c r="AD686" s="112"/>
      <c r="AE686" s="112"/>
      <c r="AF686" s="112">
        <f t="shared" si="714"/>
        <v>0</v>
      </c>
      <c r="AG686" s="112"/>
      <c r="AH686" s="112"/>
      <c r="AI686" s="112">
        <f t="shared" si="715"/>
        <v>0</v>
      </c>
      <c r="AJ686" s="112"/>
      <c r="AK686" s="112"/>
      <c r="AL686" s="112">
        <f t="shared" si="716"/>
        <v>0</v>
      </c>
      <c r="AM686" s="112"/>
      <c r="AN686" s="112"/>
      <c r="AO686" s="112">
        <f t="shared" si="717"/>
        <v>0</v>
      </c>
      <c r="AP686" s="112"/>
      <c r="AQ686" s="112"/>
      <c r="AR686" s="112">
        <f t="shared" si="718"/>
        <v>0</v>
      </c>
      <c r="AS686" s="112"/>
      <c r="AT686" s="112"/>
      <c r="AU686" s="112">
        <f t="shared" si="719"/>
        <v>0</v>
      </c>
      <c r="AV686" s="112"/>
      <c r="AW686" s="112"/>
      <c r="AX686" s="112">
        <f t="shared" si="720"/>
        <v>0</v>
      </c>
      <c r="AY686" s="112"/>
      <c r="AZ686" s="112"/>
      <c r="BA686" s="112">
        <f t="shared" si="721"/>
        <v>0</v>
      </c>
      <c r="BB686" s="112"/>
      <c r="BC686" s="112"/>
      <c r="BD686" s="112">
        <f t="shared" si="722"/>
        <v>0</v>
      </c>
      <c r="BE686" s="112"/>
      <c r="BF686" s="112"/>
      <c r="BG686" s="112">
        <f t="shared" si="723"/>
        <v>0</v>
      </c>
      <c r="BH686" s="112"/>
      <c r="BI686" s="112"/>
      <c r="BJ686" s="112">
        <f t="shared" si="724"/>
        <v>0</v>
      </c>
      <c r="BK686" s="112"/>
      <c r="BL686" s="302"/>
      <c r="BM686" s="308"/>
      <c r="BN686" s="310"/>
    </row>
    <row r="687" s="49" customFormat="1" ht="33.95" customHeight="1" outlineLevel="3" spans="2:66">
      <c r="B687" s="112" t="s">
        <v>792</v>
      </c>
      <c r="C687" s="113" t="s">
        <v>2365</v>
      </c>
      <c r="D687" s="49" t="s">
        <v>2327</v>
      </c>
      <c r="E687" s="112" t="s">
        <v>2328</v>
      </c>
      <c r="F687" s="112" t="s">
        <v>1618</v>
      </c>
      <c r="G687" s="112" t="s">
        <v>936</v>
      </c>
      <c r="H687" s="112">
        <f t="shared" si="710"/>
        <v>0</v>
      </c>
      <c r="I687" s="112" t="s">
        <v>1235</v>
      </c>
      <c r="J687" s="295"/>
      <c r="K687" s="112" t="s">
        <v>1389</v>
      </c>
      <c r="L687" s="112">
        <v>450</v>
      </c>
      <c r="M687" s="112" t="s">
        <v>1668</v>
      </c>
      <c r="N687" s="112">
        <f t="shared" si="711"/>
        <v>0</v>
      </c>
      <c r="O687" s="295"/>
      <c r="P687" s="295"/>
      <c r="Q687" s="295"/>
      <c r="R687" s="295"/>
      <c r="S687" s="295"/>
      <c r="T687" s="295"/>
      <c r="U687" s="295"/>
      <c r="V687" s="295"/>
      <c r="W687" s="295"/>
      <c r="X687" s="295"/>
      <c r="Y687" s="295"/>
      <c r="Z687" s="295"/>
      <c r="AA687" s="112"/>
      <c r="AB687" s="112">
        <f t="shared" si="712"/>
        <v>0</v>
      </c>
      <c r="AC687" s="112">
        <f t="shared" si="713"/>
        <v>0</v>
      </c>
      <c r="AD687" s="112"/>
      <c r="AE687" s="112"/>
      <c r="AF687" s="112">
        <f t="shared" si="714"/>
        <v>0</v>
      </c>
      <c r="AG687" s="112"/>
      <c r="AH687" s="112"/>
      <c r="AI687" s="112">
        <f t="shared" si="715"/>
        <v>0</v>
      </c>
      <c r="AJ687" s="112"/>
      <c r="AK687" s="112"/>
      <c r="AL687" s="112">
        <f t="shared" si="716"/>
        <v>0</v>
      </c>
      <c r="AM687" s="112"/>
      <c r="AN687" s="112"/>
      <c r="AO687" s="112">
        <f t="shared" si="717"/>
        <v>0</v>
      </c>
      <c r="AP687" s="112"/>
      <c r="AQ687" s="112"/>
      <c r="AR687" s="112">
        <f t="shared" si="718"/>
        <v>0</v>
      </c>
      <c r="AS687" s="112"/>
      <c r="AT687" s="112"/>
      <c r="AU687" s="112">
        <f t="shared" si="719"/>
        <v>0</v>
      </c>
      <c r="AV687" s="112"/>
      <c r="AW687" s="112"/>
      <c r="AX687" s="112">
        <f t="shared" si="720"/>
        <v>0</v>
      </c>
      <c r="AY687" s="112"/>
      <c r="AZ687" s="112"/>
      <c r="BA687" s="112">
        <f t="shared" si="721"/>
        <v>0</v>
      </c>
      <c r="BB687" s="112"/>
      <c r="BC687" s="112"/>
      <c r="BD687" s="112">
        <f t="shared" si="722"/>
        <v>0</v>
      </c>
      <c r="BE687" s="112"/>
      <c r="BF687" s="112"/>
      <c r="BG687" s="112">
        <f t="shared" si="723"/>
        <v>0</v>
      </c>
      <c r="BH687" s="112"/>
      <c r="BI687" s="112"/>
      <c r="BJ687" s="112">
        <f t="shared" si="724"/>
        <v>0</v>
      </c>
      <c r="BK687" s="112"/>
      <c r="BL687" s="302"/>
      <c r="BM687" s="308"/>
      <c r="BN687" s="310"/>
    </row>
    <row r="688" s="49" customFormat="1" ht="33.95" customHeight="1" outlineLevel="3" spans="2:66">
      <c r="B688" s="112" t="s">
        <v>792</v>
      </c>
      <c r="C688" s="113" t="s">
        <v>2366</v>
      </c>
      <c r="D688" s="49" t="s">
        <v>2330</v>
      </c>
      <c r="E688" s="112" t="s">
        <v>2331</v>
      </c>
      <c r="F688" s="112" t="s">
        <v>1618</v>
      </c>
      <c r="G688" s="112" t="s">
        <v>936</v>
      </c>
      <c r="H688" s="112">
        <f t="shared" si="710"/>
        <v>0</v>
      </c>
      <c r="I688" s="112" t="s">
        <v>1235</v>
      </c>
      <c r="J688" s="295"/>
      <c r="K688" s="112" t="s">
        <v>1389</v>
      </c>
      <c r="L688" s="112">
        <v>460</v>
      </c>
      <c r="M688" s="112" t="s">
        <v>1668</v>
      </c>
      <c r="N688" s="112">
        <f t="shared" si="711"/>
        <v>0</v>
      </c>
      <c r="O688" s="295"/>
      <c r="P688" s="295"/>
      <c r="Q688" s="295"/>
      <c r="R688" s="295"/>
      <c r="S688" s="295"/>
      <c r="T688" s="295"/>
      <c r="U688" s="295"/>
      <c r="V688" s="295"/>
      <c r="W688" s="295"/>
      <c r="X688" s="295"/>
      <c r="Y688" s="295"/>
      <c r="Z688" s="295"/>
      <c r="AA688" s="112"/>
      <c r="AB688" s="112">
        <f t="shared" si="712"/>
        <v>0</v>
      </c>
      <c r="AC688" s="112">
        <f t="shared" si="713"/>
        <v>0</v>
      </c>
      <c r="AD688" s="112"/>
      <c r="AE688" s="112"/>
      <c r="AF688" s="112">
        <f t="shared" si="714"/>
        <v>0</v>
      </c>
      <c r="AG688" s="112"/>
      <c r="AH688" s="112"/>
      <c r="AI688" s="112">
        <f t="shared" si="715"/>
        <v>0</v>
      </c>
      <c r="AJ688" s="112"/>
      <c r="AK688" s="112"/>
      <c r="AL688" s="112">
        <f t="shared" si="716"/>
        <v>0</v>
      </c>
      <c r="AM688" s="112"/>
      <c r="AN688" s="112"/>
      <c r="AO688" s="112">
        <f t="shared" si="717"/>
        <v>0</v>
      </c>
      <c r="AP688" s="112"/>
      <c r="AQ688" s="112"/>
      <c r="AR688" s="112">
        <f t="shared" si="718"/>
        <v>0</v>
      </c>
      <c r="AS688" s="112"/>
      <c r="AT688" s="112"/>
      <c r="AU688" s="112">
        <f t="shared" si="719"/>
        <v>0</v>
      </c>
      <c r="AV688" s="112"/>
      <c r="AW688" s="112"/>
      <c r="AX688" s="112">
        <f t="shared" si="720"/>
        <v>0</v>
      </c>
      <c r="AY688" s="112"/>
      <c r="AZ688" s="112"/>
      <c r="BA688" s="112">
        <f t="shared" si="721"/>
        <v>0</v>
      </c>
      <c r="BB688" s="112"/>
      <c r="BC688" s="112"/>
      <c r="BD688" s="112">
        <f t="shared" si="722"/>
        <v>0</v>
      </c>
      <c r="BE688" s="112"/>
      <c r="BF688" s="112"/>
      <c r="BG688" s="112">
        <f t="shared" si="723"/>
        <v>0</v>
      </c>
      <c r="BH688" s="112"/>
      <c r="BI688" s="112"/>
      <c r="BJ688" s="112">
        <f t="shared" si="724"/>
        <v>0</v>
      </c>
      <c r="BK688" s="112"/>
      <c r="BL688" s="302"/>
      <c r="BM688" s="308"/>
      <c r="BN688" s="310"/>
    </row>
    <row r="689" s="49" customFormat="1" ht="33.95" customHeight="1" outlineLevel="3" spans="2:66">
      <c r="B689" s="112" t="s">
        <v>792</v>
      </c>
      <c r="C689" s="113" t="s">
        <v>2367</v>
      </c>
      <c r="D689" s="49" t="s">
        <v>2368</v>
      </c>
      <c r="E689" s="112" t="s">
        <v>2369</v>
      </c>
      <c r="F689" s="112" t="s">
        <v>1618</v>
      </c>
      <c r="G689" s="112" t="s">
        <v>936</v>
      </c>
      <c r="H689" s="112">
        <f t="shared" si="710"/>
        <v>0</v>
      </c>
      <c r="I689" s="112" t="s">
        <v>1235</v>
      </c>
      <c r="J689" s="295"/>
      <c r="K689" s="112" t="s">
        <v>1389</v>
      </c>
      <c r="L689" s="112">
        <v>500</v>
      </c>
      <c r="M689" s="112" t="s">
        <v>1668</v>
      </c>
      <c r="N689" s="112">
        <f t="shared" si="711"/>
        <v>0</v>
      </c>
      <c r="O689" s="313"/>
      <c r="P689" s="313"/>
      <c r="Q689" s="313"/>
      <c r="R689" s="313"/>
      <c r="S689" s="313"/>
      <c r="T689" s="313"/>
      <c r="U689" s="313"/>
      <c r="V689" s="313"/>
      <c r="W689" s="313"/>
      <c r="X689" s="313"/>
      <c r="Y689" s="313"/>
      <c r="Z689" s="313"/>
      <c r="AA689" s="112"/>
      <c r="AB689" s="112">
        <f t="shared" si="712"/>
        <v>0</v>
      </c>
      <c r="AC689" s="112">
        <f t="shared" si="713"/>
        <v>0</v>
      </c>
      <c r="AD689" s="112"/>
      <c r="AE689" s="112"/>
      <c r="AF689" s="112">
        <f t="shared" si="714"/>
        <v>0</v>
      </c>
      <c r="AG689" s="112"/>
      <c r="AH689" s="112"/>
      <c r="AI689" s="112">
        <f t="shared" si="715"/>
        <v>0</v>
      </c>
      <c r="AJ689" s="112"/>
      <c r="AK689" s="112"/>
      <c r="AL689" s="112">
        <f t="shared" si="716"/>
        <v>0</v>
      </c>
      <c r="AM689" s="112"/>
      <c r="AN689" s="112"/>
      <c r="AO689" s="112">
        <f t="shared" si="717"/>
        <v>0</v>
      </c>
      <c r="AP689" s="112"/>
      <c r="AQ689" s="112"/>
      <c r="AR689" s="112">
        <f t="shared" si="718"/>
        <v>0</v>
      </c>
      <c r="AS689" s="112"/>
      <c r="AT689" s="112"/>
      <c r="AU689" s="112">
        <f t="shared" si="719"/>
        <v>0</v>
      </c>
      <c r="AV689" s="112"/>
      <c r="AW689" s="112"/>
      <c r="AX689" s="112">
        <f t="shared" si="720"/>
        <v>0</v>
      </c>
      <c r="AY689" s="112"/>
      <c r="AZ689" s="112"/>
      <c r="BA689" s="112">
        <f t="shared" si="721"/>
        <v>0</v>
      </c>
      <c r="BB689" s="112"/>
      <c r="BC689" s="112"/>
      <c r="BD689" s="112">
        <f t="shared" si="722"/>
        <v>0</v>
      </c>
      <c r="BE689" s="112"/>
      <c r="BF689" s="112"/>
      <c r="BG689" s="112">
        <f t="shared" si="723"/>
        <v>0</v>
      </c>
      <c r="BH689" s="112"/>
      <c r="BI689" s="112"/>
      <c r="BJ689" s="112">
        <f t="shared" si="724"/>
        <v>0</v>
      </c>
      <c r="BK689" s="112"/>
      <c r="BL689" s="302"/>
      <c r="BM689" s="308"/>
      <c r="BN689" s="310"/>
    </row>
    <row r="690" s="49" customFormat="1" ht="33.95" customHeight="1" outlineLevel="3" spans="2:66">
      <c r="B690" s="112" t="s">
        <v>792</v>
      </c>
      <c r="C690" s="113" t="s">
        <v>2370</v>
      </c>
      <c r="D690" s="49" t="s">
        <v>2371</v>
      </c>
      <c r="E690" s="112"/>
      <c r="F690" s="112"/>
      <c r="G690" s="112" t="s">
        <v>936</v>
      </c>
      <c r="H690" s="112">
        <f t="shared" si="710"/>
        <v>0</v>
      </c>
      <c r="I690" s="112" t="s">
        <v>1235</v>
      </c>
      <c r="J690" s="295">
        <v>12</v>
      </c>
      <c r="K690" s="112" t="s">
        <v>1236</v>
      </c>
      <c r="L690" s="295">
        <f>预算主表!P123/12</f>
        <v>0</v>
      </c>
      <c r="M690" s="112" t="s">
        <v>1237</v>
      </c>
      <c r="N690" s="302">
        <v>12</v>
      </c>
      <c r="O690" s="285"/>
      <c r="P690" s="285"/>
      <c r="Q690" s="285"/>
      <c r="R690" s="285"/>
      <c r="S690" s="285"/>
      <c r="T690" s="285"/>
      <c r="U690" s="285"/>
      <c r="V690" s="285"/>
      <c r="W690" s="285"/>
      <c r="X690" s="285"/>
      <c r="Y690" s="285"/>
      <c r="Z690" s="285"/>
      <c r="AA690" s="285"/>
      <c r="AB690" s="112">
        <f t="shared" si="712"/>
        <v>0</v>
      </c>
      <c r="AC690" s="112">
        <f>$H690/12</f>
        <v>0</v>
      </c>
      <c r="AD690" s="112"/>
      <c r="AE690" s="112"/>
      <c r="AF690" s="112">
        <f>$H690/12</f>
        <v>0</v>
      </c>
      <c r="AG690" s="112"/>
      <c r="AH690" s="112"/>
      <c r="AI690" s="112">
        <f>$H690/12</f>
        <v>0</v>
      </c>
      <c r="AJ690" s="112"/>
      <c r="AK690" s="112"/>
      <c r="AL690" s="112">
        <f>$H690/12</f>
        <v>0</v>
      </c>
      <c r="AM690" s="112"/>
      <c r="AN690" s="112"/>
      <c r="AO690" s="112">
        <f>$H690/12</f>
        <v>0</v>
      </c>
      <c r="AP690" s="112"/>
      <c r="AQ690" s="112"/>
      <c r="AR690" s="112">
        <f>$H690/12</f>
        <v>0</v>
      </c>
      <c r="AS690" s="112"/>
      <c r="AT690" s="112"/>
      <c r="AU690" s="112">
        <f>$H690/12</f>
        <v>0</v>
      </c>
      <c r="AV690" s="112"/>
      <c r="AW690" s="112"/>
      <c r="AX690" s="112">
        <f>$H690/12</f>
        <v>0</v>
      </c>
      <c r="AY690" s="112"/>
      <c r="AZ690" s="112"/>
      <c r="BA690" s="112">
        <f>$H690/12</f>
        <v>0</v>
      </c>
      <c r="BB690" s="112"/>
      <c r="BC690" s="112"/>
      <c r="BD690" s="112">
        <f>$H690/12</f>
        <v>0</v>
      </c>
      <c r="BE690" s="112"/>
      <c r="BF690" s="112"/>
      <c r="BG690" s="112">
        <f>$H690/12</f>
        <v>0</v>
      </c>
      <c r="BH690" s="112"/>
      <c r="BI690" s="112"/>
      <c r="BJ690" s="112">
        <f>$H690/12</f>
        <v>0</v>
      </c>
      <c r="BK690" s="112"/>
      <c r="BL690" s="302"/>
      <c r="BM690" s="308"/>
      <c r="BN690" s="310"/>
    </row>
    <row r="691" s="22" customFormat="1" ht="33.95" customHeight="1" outlineLevel="2" collapsed="1" spans="2:66">
      <c r="B691" s="109" t="s">
        <v>792</v>
      </c>
      <c r="C691" s="110" t="s">
        <v>2372</v>
      </c>
      <c r="D691" s="22" t="s">
        <v>2373</v>
      </c>
      <c r="E691" s="109" t="s">
        <v>2374</v>
      </c>
      <c r="F691" s="109" t="s">
        <v>1618</v>
      </c>
      <c r="G691" s="109" t="s">
        <v>936</v>
      </c>
      <c r="H691" s="109">
        <f t="shared" si="710"/>
        <v>4300</v>
      </c>
      <c r="I691" s="109" t="s">
        <v>1235</v>
      </c>
      <c r="J691" s="109">
        <v>1</v>
      </c>
      <c r="K691" s="109" t="s">
        <v>1236</v>
      </c>
      <c r="L691" s="295">
        <f>预算主表!P132</f>
        <v>4300</v>
      </c>
      <c r="M691" s="109" t="s">
        <v>1370</v>
      </c>
      <c r="N691" s="109">
        <f>COUNTA(O691:Z691)</f>
        <v>12</v>
      </c>
      <c r="O691" s="314" t="s">
        <v>1285</v>
      </c>
      <c r="P691" s="314" t="s">
        <v>1285</v>
      </c>
      <c r="Q691" s="314" t="s">
        <v>1285</v>
      </c>
      <c r="R691" s="314" t="s">
        <v>1285</v>
      </c>
      <c r="S691" s="314" t="s">
        <v>1285</v>
      </c>
      <c r="T691" s="314" t="s">
        <v>1285</v>
      </c>
      <c r="U691" s="314" t="s">
        <v>1285</v>
      </c>
      <c r="V691" s="314" t="s">
        <v>1285</v>
      </c>
      <c r="W691" s="314" t="s">
        <v>1285</v>
      </c>
      <c r="X691" s="314" t="s">
        <v>1285</v>
      </c>
      <c r="Y691" s="314" t="s">
        <v>1285</v>
      </c>
      <c r="Z691" s="314" t="s">
        <v>1285</v>
      </c>
      <c r="AA691" s="109"/>
      <c r="AB691" s="109">
        <f t="shared" si="712"/>
        <v>4300</v>
      </c>
      <c r="AC691" s="109">
        <f>IF(O691="√",$J691*$L691/$N691,0)</f>
        <v>358.333333333333</v>
      </c>
      <c r="AD691" s="109"/>
      <c r="AE691" s="109"/>
      <c r="AF691" s="109">
        <f>IF(P691="√",$J691*$L691/$N691,0)</f>
        <v>358.333333333333</v>
      </c>
      <c r="AG691" s="109"/>
      <c r="AH691" s="109"/>
      <c r="AI691" s="109">
        <f>IF(Q691="√",$J691*$L691/$N691,0)</f>
        <v>358.333333333333</v>
      </c>
      <c r="AJ691" s="109"/>
      <c r="AK691" s="109"/>
      <c r="AL691" s="109">
        <f>IF(R691="√",$J691*$L691/$N691,0)</f>
        <v>358.333333333333</v>
      </c>
      <c r="AM691" s="109"/>
      <c r="AN691" s="109"/>
      <c r="AO691" s="109">
        <f>IF(S691="√",$J691*$L691/$N691,0)</f>
        <v>358.333333333333</v>
      </c>
      <c r="AP691" s="109"/>
      <c r="AQ691" s="109"/>
      <c r="AR691" s="109">
        <f>IF(T691="√",$J691*$L691/$N691,0)</f>
        <v>358.333333333333</v>
      </c>
      <c r="AS691" s="109"/>
      <c r="AT691" s="109"/>
      <c r="AU691" s="109">
        <f>IF(U691="√",$J691*$L691/$N691,0)</f>
        <v>358.333333333333</v>
      </c>
      <c r="AV691" s="109"/>
      <c r="AW691" s="109"/>
      <c r="AX691" s="109">
        <f>IF(V691="√",$J691*$L691/$N691,0)</f>
        <v>358.333333333333</v>
      </c>
      <c r="AY691" s="109"/>
      <c r="AZ691" s="109"/>
      <c r="BA691" s="109">
        <f>IF(W691="√",$J691*$L691/$N691,0)</f>
        <v>358.333333333333</v>
      </c>
      <c r="BB691" s="109"/>
      <c r="BC691" s="109"/>
      <c r="BD691" s="109">
        <f>IF(X691="√",$J691*$L691/$N691,0)</f>
        <v>358.333333333333</v>
      </c>
      <c r="BE691" s="109"/>
      <c r="BF691" s="109"/>
      <c r="BG691" s="109">
        <f>IF(Y691="√",$J691*$L691/$N691,0)</f>
        <v>358.333333333333</v>
      </c>
      <c r="BH691" s="109"/>
      <c r="BI691" s="109"/>
      <c r="BJ691" s="109">
        <f>IF(Z691="√",$J691*$L691/$N691,0)</f>
        <v>358.333333333333</v>
      </c>
      <c r="BK691" s="109"/>
      <c r="BL691" s="301"/>
      <c r="BM691" s="308"/>
      <c r="BN691" s="309"/>
    </row>
    <row r="692" s="22" customFormat="1" ht="33.95" customHeight="1" outlineLevel="2" collapsed="1" spans="2:66">
      <c r="B692" s="109" t="s">
        <v>792</v>
      </c>
      <c r="C692" s="110" t="s">
        <v>2375</v>
      </c>
      <c r="D692" s="22" t="s">
        <v>2376</v>
      </c>
      <c r="E692" s="109" t="s">
        <v>2377</v>
      </c>
      <c r="F692" s="109" t="s">
        <v>1618</v>
      </c>
      <c r="G692" s="109" t="s">
        <v>936</v>
      </c>
      <c r="H692" s="109">
        <f t="shared" si="710"/>
        <v>0</v>
      </c>
      <c r="I692" s="109" t="s">
        <v>1235</v>
      </c>
      <c r="J692" s="109">
        <v>1</v>
      </c>
      <c r="K692" s="109" t="s">
        <v>1236</v>
      </c>
      <c r="L692" s="295"/>
      <c r="M692" s="109" t="s">
        <v>1370</v>
      </c>
      <c r="N692" s="109">
        <f>COUNTA(O692:Z692)</f>
        <v>1</v>
      </c>
      <c r="O692" s="295" t="s">
        <v>1285</v>
      </c>
      <c r="P692" s="295"/>
      <c r="Q692" s="295"/>
      <c r="R692" s="295"/>
      <c r="S692" s="295"/>
      <c r="T692" s="295"/>
      <c r="U692" s="295"/>
      <c r="V692" s="295"/>
      <c r="W692" s="295"/>
      <c r="X692" s="295"/>
      <c r="Y692" s="295"/>
      <c r="Z692" s="295"/>
      <c r="AA692" s="109"/>
      <c r="AB692" s="109">
        <f t="shared" si="712"/>
        <v>0</v>
      </c>
      <c r="AC692" s="109">
        <f>IF(O692="√",$J692*$L692/$N692,0)</f>
        <v>0</v>
      </c>
      <c r="AD692" s="109"/>
      <c r="AE692" s="109"/>
      <c r="AF692" s="109">
        <f>IF(P692="√",$J692*$L692/$N692,0)</f>
        <v>0</v>
      </c>
      <c r="AG692" s="109"/>
      <c r="AH692" s="109"/>
      <c r="AI692" s="109">
        <f>IF(Q692="√",$J692*$L692/$N692,0)</f>
        <v>0</v>
      </c>
      <c r="AJ692" s="109"/>
      <c r="AK692" s="109"/>
      <c r="AL692" s="109">
        <f>IF(R692="√",$J692*$L692/$N692,0)</f>
        <v>0</v>
      </c>
      <c r="AM692" s="109"/>
      <c r="AN692" s="109"/>
      <c r="AO692" s="109">
        <f>IF(S692="√",$J692*$L692/$N692,0)</f>
        <v>0</v>
      </c>
      <c r="AP692" s="109"/>
      <c r="AQ692" s="109"/>
      <c r="AR692" s="109">
        <f>IF(T692="√",$J692*$L692/$N692,0)</f>
        <v>0</v>
      </c>
      <c r="AS692" s="109"/>
      <c r="AT692" s="109"/>
      <c r="AU692" s="109">
        <f>IF(U692="√",$J692*$L692/$N692,0)</f>
        <v>0</v>
      </c>
      <c r="AV692" s="109"/>
      <c r="AW692" s="109"/>
      <c r="AX692" s="109">
        <f>IF(V692="√",$J692*$L692/$N692,0)</f>
        <v>0</v>
      </c>
      <c r="AY692" s="109"/>
      <c r="AZ692" s="109"/>
      <c r="BA692" s="109">
        <f>IF(W692="√",$J692*$L692/$N692,0)</f>
        <v>0</v>
      </c>
      <c r="BB692" s="109"/>
      <c r="BC692" s="109"/>
      <c r="BD692" s="109">
        <f>IF(X692="√",$J692*$L692/$N692,0)</f>
        <v>0</v>
      </c>
      <c r="BE692" s="109"/>
      <c r="BF692" s="109"/>
      <c r="BG692" s="109">
        <f>IF(Y692="√",$J692*$L692/$N692,0)</f>
        <v>0</v>
      </c>
      <c r="BH692" s="109"/>
      <c r="BI692" s="109"/>
      <c r="BJ692" s="109">
        <f>IF(Z692="√",$J692*$L692/$N692,0)</f>
        <v>0</v>
      </c>
      <c r="BK692" s="109"/>
      <c r="BL692" s="301"/>
      <c r="BM692" s="308"/>
      <c r="BN692" s="309"/>
    </row>
    <row r="693" s="22" customFormat="1" ht="33.95" customHeight="1" outlineLevel="2" collapsed="1" spans="2:66">
      <c r="B693" s="109" t="s">
        <v>792</v>
      </c>
      <c r="C693" s="110" t="s">
        <v>2378</v>
      </c>
      <c r="D693" s="22" t="s">
        <v>2379</v>
      </c>
      <c r="F693" s="109" t="s">
        <v>1618</v>
      </c>
      <c r="G693" s="109" t="s">
        <v>936</v>
      </c>
      <c r="H693" s="109">
        <f t="shared" si="710"/>
        <v>6600</v>
      </c>
      <c r="I693" s="109" t="s">
        <v>1235</v>
      </c>
      <c r="J693" s="109">
        <v>1</v>
      </c>
      <c r="K693" s="109" t="s">
        <v>1236</v>
      </c>
      <c r="L693" s="295">
        <f>预算主表!P93</f>
        <v>6600</v>
      </c>
      <c r="M693" s="109" t="s">
        <v>1370</v>
      </c>
      <c r="N693" s="109">
        <f>COUNTA(O693:Z693)</f>
        <v>12</v>
      </c>
      <c r="O693" s="295" t="s">
        <v>1285</v>
      </c>
      <c r="P693" s="295" t="s">
        <v>1285</v>
      </c>
      <c r="Q693" s="295" t="s">
        <v>1285</v>
      </c>
      <c r="R693" s="295" t="s">
        <v>1285</v>
      </c>
      <c r="S693" s="295" t="s">
        <v>1285</v>
      </c>
      <c r="T693" s="295" t="s">
        <v>1285</v>
      </c>
      <c r="U693" s="295" t="s">
        <v>1285</v>
      </c>
      <c r="V693" s="295" t="s">
        <v>1285</v>
      </c>
      <c r="W693" s="295" t="s">
        <v>1285</v>
      </c>
      <c r="X693" s="295" t="s">
        <v>1285</v>
      </c>
      <c r="Y693" s="295" t="s">
        <v>1285</v>
      </c>
      <c r="Z693" s="295" t="s">
        <v>1285</v>
      </c>
      <c r="AA693" s="109"/>
      <c r="AB693" s="109">
        <f t="shared" si="712"/>
        <v>6600</v>
      </c>
      <c r="AC693" s="109">
        <f>IF(O693="√",$J693*$L693/$N693,0)</f>
        <v>550</v>
      </c>
      <c r="AD693" s="109"/>
      <c r="AE693" s="109"/>
      <c r="AF693" s="109">
        <f>IF(P693="√",$J693*$L693/$N693,0)</f>
        <v>550</v>
      </c>
      <c r="AG693" s="109"/>
      <c r="AH693" s="109"/>
      <c r="AI693" s="109">
        <f>IF(Q693="√",$J693*$L693/$N693,0)</f>
        <v>550</v>
      </c>
      <c r="AJ693" s="109"/>
      <c r="AK693" s="109"/>
      <c r="AL693" s="109">
        <f>IF(R693="√",$J693*$L693/$N693,0)</f>
        <v>550</v>
      </c>
      <c r="AM693" s="109"/>
      <c r="AN693" s="109"/>
      <c r="AO693" s="109">
        <f>IF(S693="√",$J693*$L693/$N693,0)</f>
        <v>550</v>
      </c>
      <c r="AP693" s="109"/>
      <c r="AQ693" s="109"/>
      <c r="AR693" s="109">
        <f>IF(T693="√",$J693*$L693/$N693,0)</f>
        <v>550</v>
      </c>
      <c r="AS693" s="109"/>
      <c r="AT693" s="109"/>
      <c r="AU693" s="109">
        <f>IF(U693="√",$J693*$L693/$N693,0)</f>
        <v>550</v>
      </c>
      <c r="AV693" s="109"/>
      <c r="AW693" s="109"/>
      <c r="AX693" s="109">
        <f>IF(V693="√",$J693*$L693/$N693,0)</f>
        <v>550</v>
      </c>
      <c r="AY693" s="109"/>
      <c r="AZ693" s="109"/>
      <c r="BA693" s="109">
        <f>IF(W693="√",$J693*$L693/$N693,0)</f>
        <v>550</v>
      </c>
      <c r="BB693" s="109"/>
      <c r="BC693" s="109"/>
      <c r="BD693" s="109">
        <f>IF(X693="√",$J693*$L693/$N693,0)</f>
        <v>550</v>
      </c>
      <c r="BE693" s="109"/>
      <c r="BF693" s="109"/>
      <c r="BG693" s="109">
        <f>IF(Y693="√",$J693*$L693/$N693,0)</f>
        <v>550</v>
      </c>
      <c r="BH693" s="109"/>
      <c r="BI693" s="109"/>
      <c r="BJ693" s="109">
        <f>IF(Z693="√",$J693*$L693/$N693,0)</f>
        <v>550</v>
      </c>
      <c r="BK693" s="109"/>
      <c r="BL693" s="301"/>
      <c r="BM693" s="308"/>
      <c r="BN693" s="309"/>
    </row>
    <row r="694" s="22" customFormat="1" ht="33.95" customHeight="1" outlineLevel="2" collapsed="1" spans="2:66">
      <c r="B694" s="109" t="s">
        <v>792</v>
      </c>
      <c r="C694" s="110" t="s">
        <v>2380</v>
      </c>
      <c r="D694" s="22" t="s">
        <v>2381</v>
      </c>
      <c r="F694" s="109" t="s">
        <v>1618</v>
      </c>
      <c r="G694" s="109" t="s">
        <v>936</v>
      </c>
      <c r="H694" s="109">
        <f t="shared" si="710"/>
        <v>0</v>
      </c>
      <c r="I694" s="109" t="s">
        <v>1235</v>
      </c>
      <c r="J694" s="109">
        <v>1</v>
      </c>
      <c r="K694" s="109" t="s">
        <v>1236</v>
      </c>
      <c r="L694" s="295">
        <f>预算主表!P95</f>
        <v>0</v>
      </c>
      <c r="M694" s="109" t="s">
        <v>1370</v>
      </c>
      <c r="N694" s="109">
        <f>COUNTA(O694:Z694)</f>
        <v>1</v>
      </c>
      <c r="O694" s="295" t="s">
        <v>1285</v>
      </c>
      <c r="P694" s="295"/>
      <c r="Q694" s="295"/>
      <c r="R694" s="295"/>
      <c r="S694" s="295"/>
      <c r="T694" s="295"/>
      <c r="U694" s="295"/>
      <c r="V694" s="295"/>
      <c r="W694" s="295"/>
      <c r="X694" s="295"/>
      <c r="Y694" s="295"/>
      <c r="Z694" s="295"/>
      <c r="AA694" s="109"/>
      <c r="AB694" s="109">
        <f t="shared" si="712"/>
        <v>0</v>
      </c>
      <c r="AC694" s="109">
        <f>IF(O694="√",$J694*$L694/$N694,0)</f>
        <v>0</v>
      </c>
      <c r="AD694" s="109"/>
      <c r="AE694" s="109"/>
      <c r="AF694" s="109">
        <f>IF(P694="√",$J694*$L694/$N694,0)</f>
        <v>0</v>
      </c>
      <c r="AG694" s="109"/>
      <c r="AH694" s="109"/>
      <c r="AI694" s="109">
        <f>IF(Q694="√",$J694*$L694/$N694,0)</f>
        <v>0</v>
      </c>
      <c r="AJ694" s="109"/>
      <c r="AK694" s="109"/>
      <c r="AL694" s="109">
        <f>IF(R694="√",$J694*$L694/$N694,0)</f>
        <v>0</v>
      </c>
      <c r="AM694" s="109"/>
      <c r="AN694" s="109"/>
      <c r="AO694" s="109">
        <f>IF(S694="√",$J694*$L694/$N694,0)</f>
        <v>0</v>
      </c>
      <c r="AP694" s="109"/>
      <c r="AQ694" s="109"/>
      <c r="AR694" s="109">
        <f>IF(T694="√",$J694*$L694/$N694,0)</f>
        <v>0</v>
      </c>
      <c r="AS694" s="109"/>
      <c r="AT694" s="109"/>
      <c r="AU694" s="109">
        <f>IF(U694="√",$J694*$L694/$N694,0)</f>
        <v>0</v>
      </c>
      <c r="AV694" s="109"/>
      <c r="AW694" s="109"/>
      <c r="AX694" s="109">
        <f>IF(V694="√",$J694*$L694/$N694,0)</f>
        <v>0</v>
      </c>
      <c r="AY694" s="109"/>
      <c r="AZ694" s="109"/>
      <c r="BA694" s="109">
        <f>IF(W694="√",$J694*$L694/$N694,0)</f>
        <v>0</v>
      </c>
      <c r="BB694" s="109"/>
      <c r="BC694" s="109"/>
      <c r="BD694" s="109">
        <f>IF(X694="√",$J694*$L694/$N694,0)</f>
        <v>0</v>
      </c>
      <c r="BE694" s="109"/>
      <c r="BF694" s="109"/>
      <c r="BG694" s="109">
        <f>IF(Y694="√",$J694*$L694/$N694,0)</f>
        <v>0</v>
      </c>
      <c r="BH694" s="109"/>
      <c r="BI694" s="109"/>
      <c r="BJ694" s="109">
        <f>IF(Z694="√",$J694*$L694/$N694,0)</f>
        <v>0</v>
      </c>
      <c r="BK694" s="109"/>
      <c r="BL694" s="301"/>
      <c r="BM694" s="308"/>
      <c r="BN694" s="309"/>
    </row>
  </sheetData>
  <mergeCells count="30">
    <mergeCell ref="AC1:AE1"/>
    <mergeCell ref="AF1:AH1"/>
    <mergeCell ref="AI1:AK1"/>
    <mergeCell ref="AL1:AN1"/>
    <mergeCell ref="AO1:AQ1"/>
    <mergeCell ref="AR1:AT1"/>
    <mergeCell ref="AU1:AW1"/>
    <mergeCell ref="AX1:AZ1"/>
    <mergeCell ref="BA1:BC1"/>
    <mergeCell ref="BD1:BF1"/>
    <mergeCell ref="BG1:BI1"/>
    <mergeCell ref="BJ1:BL1"/>
    <mergeCell ref="AC2:AE2"/>
    <mergeCell ref="AF2:AH2"/>
    <mergeCell ref="AI2:AK2"/>
    <mergeCell ref="AL2:AN2"/>
    <mergeCell ref="AO2:AQ2"/>
    <mergeCell ref="AR2:AT2"/>
    <mergeCell ref="AU2:AW2"/>
    <mergeCell ref="AX2:AZ2"/>
    <mergeCell ref="BA2:BC2"/>
    <mergeCell ref="BD2:BF2"/>
    <mergeCell ref="BG2:BI2"/>
    <mergeCell ref="BJ2:BL2"/>
    <mergeCell ref="A1:A3"/>
    <mergeCell ref="B1:B3"/>
    <mergeCell ref="AA1:AA2"/>
    <mergeCell ref="AB1:AB2"/>
    <mergeCell ref="H1:N2"/>
    <mergeCell ref="O1:Z2"/>
  </mergeCells>
  <dataValidations count="3">
    <dataValidation type="list" allowBlank="1" showInputMessage="1" showErrorMessage="1" sqref="G175">
      <formula1>"全年每月均分,均分至指定月份,自定义每月分摊金额"</formula1>
    </dataValidation>
    <dataValidation type="list" allowBlank="1" showInputMessage="1" showErrorMessage="1" sqref="O240:Z240 O263:Z263 O659:Z659 O584:Z600 O602:Z604 O237:Z238 O625:Z626 O615:Z623 O628:Z633 O258:Z261 O310:Z313 O275:Z282 O635:Z642 O230:Z235 O292:Z293 O644:Z645 O295:Z298 O647:Z650 O691:Z694 O300:Z302 O248:Z256 O265:Z273 O284:Z290 O304:Z306 O670:Z689 O366:Z372 O513:Z519 O316:Z334 O336:Z355 O357:Z364 O374:Z380 O384:Z398 O432:Z439 O504:Z511 O400:Z409 O411:Z417 O463:Z467 O488:Z492 O419:Z429 O478:Z485 O494:Z501 O606:Z613 O441:Z445 O447:Z459 O469:Z475 O521:Z539 O542:Z551 O553:Z569 O242:Z246">
      <formula1>"√"</formula1>
    </dataValidation>
    <dataValidation type="list" allowBlank="1" showInputMessage="1" showErrorMessage="1" sqref="G92:G110 G223:G240 G242:G256 G258:G263 G265:G273 G275:G282 G284:G290 G292:G293 G295:G298 G300:G302 G304:G307 G310:G314 G316:G334 G336:G355 G357:G372 G374:G380 G384:G398 G400:G409 G411:G429 G432:G439 G441:G445 G447:G460 G463:G467 G469:G476 G478:G485 G488:G492 G494:G501 G504:G511 G513:G519 G521:G539 G542:G551 G553:G569 G571:G581 G583:G600 G602:G642 G644:G645 G647:G651 G653:G657 G659:G667 G670:G694">
      <formula1>备选选项!$B$4:$B$7</formula1>
    </dataValidation>
  </dataValidations>
  <pageMargins left="0.25" right="0.25" top="0.75" bottom="0.75" header="0.298611111111111" footer="0.298611111111111"/>
  <pageSetup paperSize="8" scale="34" fitToHeight="0" pageOrder="overThenDown" orientation="landscape"/>
  <headerFooter/>
  <colBreaks count="1" manualBreakCount="1">
    <brk id="46" max="1048575" man="1"/>
  </colBreaks>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2">
    <tabColor theme="4" tint="0.599993896298105"/>
  </sheetPr>
  <dimension ref="B1:T35"/>
  <sheetViews>
    <sheetView zoomScale="85" zoomScaleNormal="85" topLeftCell="A3" workbookViewId="0">
      <selection activeCell="R11" sqref="R11"/>
    </sheetView>
  </sheetViews>
  <sheetFormatPr defaultColWidth="8.75454545454545" defaultRowHeight="14.5"/>
  <cols>
    <col min="1" max="1" width="2.37272727272727" style="242" customWidth="1"/>
    <col min="2" max="2" width="2.87272727272727" style="243" customWidth="1"/>
    <col min="3" max="3" width="12.8727272727273" style="244" customWidth="1"/>
    <col min="4" max="4" width="28.7545454545455" style="245" customWidth="1"/>
    <col min="5" max="5" width="4" style="243" customWidth="1"/>
    <col min="6" max="6" width="31.1272727272727" style="243" customWidth="1"/>
    <col min="7" max="7" width="7.75454545454545" style="243" customWidth="1"/>
    <col min="8" max="19" width="12.1272727272727" style="244" customWidth="1"/>
    <col min="20" max="20" width="8.75454545454545" style="243"/>
    <col min="21" max="21" width="1.87272727272727" style="242" customWidth="1"/>
    <col min="22" max="16384" width="8.75454545454545" style="243"/>
  </cols>
  <sheetData>
    <row r="1" ht="12" customHeight="1" spans="2:20">
      <c r="B1" s="242"/>
      <c r="C1" s="246"/>
      <c r="D1" s="247"/>
      <c r="E1" s="242"/>
      <c r="F1" s="242"/>
      <c r="G1" s="242"/>
      <c r="H1" s="246"/>
      <c r="I1" s="246"/>
      <c r="J1" s="246"/>
      <c r="K1" s="246"/>
      <c r="L1" s="246"/>
      <c r="M1" s="246"/>
      <c r="N1" s="246"/>
      <c r="O1" s="246"/>
      <c r="P1" s="246"/>
      <c r="Q1" s="246"/>
      <c r="R1" s="246"/>
      <c r="S1" s="246"/>
      <c r="T1" s="242"/>
    </row>
    <row r="2" ht="30.95" customHeight="1" spans="3:19">
      <c r="C2" s="248" t="s">
        <v>2382</v>
      </c>
      <c r="D2" s="248"/>
      <c r="E2" s="248"/>
      <c r="F2" s="248"/>
      <c r="G2" s="248"/>
      <c r="H2" s="248"/>
      <c r="I2" s="248"/>
      <c r="J2" s="248"/>
      <c r="K2" s="248"/>
      <c r="L2" s="248"/>
      <c r="M2" s="248"/>
      <c r="N2" s="248"/>
      <c r="O2" s="248"/>
      <c r="P2" s="248"/>
      <c r="Q2" s="248"/>
      <c r="R2" s="248"/>
      <c r="S2" s="248"/>
    </row>
    <row r="3" ht="27" customHeight="1" spans="3:19">
      <c r="C3" s="79" t="s">
        <v>2383</v>
      </c>
      <c r="D3" s="249" t="s">
        <v>2384</v>
      </c>
      <c r="F3" s="250" t="s">
        <v>2385</v>
      </c>
      <c r="G3" s="251"/>
      <c r="H3" s="251"/>
      <c r="I3" s="251"/>
      <c r="J3" s="251"/>
      <c r="K3" s="251"/>
      <c r="L3" s="251"/>
      <c r="M3" s="251"/>
      <c r="N3" s="251"/>
      <c r="O3" s="251"/>
      <c r="P3" s="251"/>
      <c r="Q3" s="251"/>
      <c r="R3" s="251"/>
      <c r="S3" s="256"/>
    </row>
    <row r="4" ht="27" customHeight="1" spans="3:19">
      <c r="C4" s="79" t="s">
        <v>2386</v>
      </c>
      <c r="D4" s="249" t="s">
        <v>2387</v>
      </c>
      <c r="F4" s="79" t="s">
        <v>2388</v>
      </c>
      <c r="G4" s="252" t="s">
        <v>2389</v>
      </c>
      <c r="H4" s="79" t="s">
        <v>1235</v>
      </c>
      <c r="I4" s="79" t="s">
        <v>1235</v>
      </c>
      <c r="J4" s="79" t="s">
        <v>1235</v>
      </c>
      <c r="K4" s="79" t="s">
        <v>1235</v>
      </c>
      <c r="L4" s="79" t="s">
        <v>1235</v>
      </c>
      <c r="M4" s="79" t="s">
        <v>1235</v>
      </c>
      <c r="N4" s="79" t="s">
        <v>1235</v>
      </c>
      <c r="O4" s="79" t="s">
        <v>1235</v>
      </c>
      <c r="P4" s="79" t="s">
        <v>1235</v>
      </c>
      <c r="Q4" s="79" t="s">
        <v>1235</v>
      </c>
      <c r="R4" s="79" t="s">
        <v>1235</v>
      </c>
      <c r="S4" s="79" t="s">
        <v>1235</v>
      </c>
    </row>
    <row r="5" ht="27" customHeight="1" spans="3:19">
      <c r="C5" s="79" t="s">
        <v>2390</v>
      </c>
      <c r="D5" s="249" t="s">
        <v>2391</v>
      </c>
      <c r="F5" s="79"/>
      <c r="G5" s="253"/>
      <c r="H5" s="79" t="s">
        <v>759</v>
      </c>
      <c r="I5" s="79" t="s">
        <v>760</v>
      </c>
      <c r="J5" s="79" t="s">
        <v>761</v>
      </c>
      <c r="K5" s="79" t="s">
        <v>762</v>
      </c>
      <c r="L5" s="79" t="s">
        <v>763</v>
      </c>
      <c r="M5" s="79" t="s">
        <v>764</v>
      </c>
      <c r="N5" s="79" t="s">
        <v>765</v>
      </c>
      <c r="O5" s="79" t="s">
        <v>766</v>
      </c>
      <c r="P5" s="79" t="s">
        <v>767</v>
      </c>
      <c r="Q5" s="79" t="s">
        <v>768</v>
      </c>
      <c r="R5" s="79" t="s">
        <v>769</v>
      </c>
      <c r="S5" s="79" t="s">
        <v>770</v>
      </c>
    </row>
    <row r="6" ht="27" customHeight="1" spans="3:19">
      <c r="C6" s="79" t="s">
        <v>2392</v>
      </c>
      <c r="D6" s="249"/>
      <c r="F6" s="79" t="s">
        <v>2393</v>
      </c>
      <c r="G6" s="79" t="s">
        <v>1297</v>
      </c>
      <c r="H6" s="254">
        <v>1</v>
      </c>
      <c r="I6" s="254">
        <v>1</v>
      </c>
      <c r="J6" s="254">
        <v>1</v>
      </c>
      <c r="K6" s="254">
        <v>1</v>
      </c>
      <c r="L6" s="254">
        <v>1</v>
      </c>
      <c r="M6" s="254">
        <v>1</v>
      </c>
      <c r="N6" s="254">
        <v>1</v>
      </c>
      <c r="O6" s="254">
        <v>1</v>
      </c>
      <c r="P6" s="254">
        <v>1</v>
      </c>
      <c r="Q6" s="254">
        <v>1</v>
      </c>
      <c r="R6" s="254">
        <v>1</v>
      </c>
      <c r="S6" s="254">
        <v>1</v>
      </c>
    </row>
    <row r="7" ht="27" customHeight="1" spans="3:19">
      <c r="C7" s="79" t="s">
        <v>2394</v>
      </c>
      <c r="D7" s="249" t="s">
        <v>2395</v>
      </c>
      <c r="F7" s="79" t="s">
        <v>2396</v>
      </c>
      <c r="G7" s="79" t="s">
        <v>1389</v>
      </c>
      <c r="H7" s="254">
        <v>0</v>
      </c>
      <c r="I7" s="254">
        <v>0</v>
      </c>
      <c r="J7" s="254">
        <v>0</v>
      </c>
      <c r="K7" s="254">
        <v>0</v>
      </c>
      <c r="L7" s="254">
        <v>0</v>
      </c>
      <c r="M7" s="254">
        <v>0</v>
      </c>
      <c r="N7" s="254">
        <v>0</v>
      </c>
      <c r="O7" s="254">
        <v>0</v>
      </c>
      <c r="P7" s="254">
        <v>0</v>
      </c>
      <c r="Q7" s="254">
        <v>0</v>
      </c>
      <c r="R7" s="254">
        <v>0</v>
      </c>
      <c r="S7" s="254">
        <v>0</v>
      </c>
    </row>
    <row r="8" ht="27" customHeight="1" spans="3:19">
      <c r="C8" s="79" t="s">
        <v>170</v>
      </c>
      <c r="D8" s="249" t="s">
        <v>2397</v>
      </c>
      <c r="F8" s="79" t="s">
        <v>2398</v>
      </c>
      <c r="G8" s="79" t="s">
        <v>1026</v>
      </c>
      <c r="H8" s="254">
        <v>8076.06</v>
      </c>
      <c r="I8" s="254">
        <v>8076.06</v>
      </c>
      <c r="J8" s="254">
        <v>8076.06</v>
      </c>
      <c r="K8" s="254">
        <v>8076.06</v>
      </c>
      <c r="L8" s="254">
        <v>8076.06</v>
      </c>
      <c r="M8" s="254">
        <v>8076.06</v>
      </c>
      <c r="N8" s="254">
        <v>8076.06</v>
      </c>
      <c r="O8" s="254">
        <v>8076.06</v>
      </c>
      <c r="P8" s="254">
        <v>8076.06</v>
      </c>
      <c r="Q8" s="254">
        <v>8076.06</v>
      </c>
      <c r="R8" s="254">
        <v>8076.06</v>
      </c>
      <c r="S8" s="254">
        <v>8076.06</v>
      </c>
    </row>
    <row r="9" ht="27" customHeight="1" spans="3:19">
      <c r="C9" s="79" t="s">
        <v>2399</v>
      </c>
      <c r="D9" s="249" t="s">
        <v>2400</v>
      </c>
      <c r="F9" s="79" t="s">
        <v>1025</v>
      </c>
      <c r="G9" s="79" t="s">
        <v>1026</v>
      </c>
      <c r="H9" s="254">
        <v>8076.06</v>
      </c>
      <c r="I9" s="254">
        <v>8076.06</v>
      </c>
      <c r="J9" s="254">
        <v>8076.06</v>
      </c>
      <c r="K9" s="254">
        <v>8076.06</v>
      </c>
      <c r="L9" s="254">
        <v>8076.06</v>
      </c>
      <c r="M9" s="254">
        <v>8076.06</v>
      </c>
      <c r="N9" s="254">
        <v>8076.06</v>
      </c>
      <c r="O9" s="254">
        <v>8076.06</v>
      </c>
      <c r="P9" s="254">
        <v>8076.06</v>
      </c>
      <c r="Q9" s="254">
        <v>8076.06</v>
      </c>
      <c r="R9" s="254">
        <v>8076.06</v>
      </c>
      <c r="S9" s="254">
        <v>8076.06</v>
      </c>
    </row>
    <row r="10" ht="27" customHeight="1" spans="3:19">
      <c r="C10" s="79" t="s">
        <v>2401</v>
      </c>
      <c r="D10" s="249" t="s">
        <v>2402</v>
      </c>
      <c r="F10" s="79" t="s">
        <v>2403</v>
      </c>
      <c r="G10" s="79" t="s">
        <v>1026</v>
      </c>
      <c r="H10" s="254">
        <v>8076.06</v>
      </c>
      <c r="I10" s="254">
        <v>8076.06</v>
      </c>
      <c r="J10" s="254">
        <v>8076.06</v>
      </c>
      <c r="K10" s="254">
        <v>8076.06</v>
      </c>
      <c r="L10" s="254">
        <v>8076.06</v>
      </c>
      <c r="M10" s="254">
        <v>8076.06</v>
      </c>
      <c r="N10" s="254">
        <v>8076.06</v>
      </c>
      <c r="O10" s="254">
        <v>8076.06</v>
      </c>
      <c r="P10" s="254">
        <v>8076.06</v>
      </c>
      <c r="Q10" s="254">
        <v>8076.06</v>
      </c>
      <c r="R10" s="254">
        <v>8076.06</v>
      </c>
      <c r="S10" s="254">
        <v>8076.06</v>
      </c>
    </row>
    <row r="11" ht="27" customHeight="1" spans="3:19">
      <c r="C11" s="79" t="s">
        <v>2404</v>
      </c>
      <c r="D11" s="249" t="s">
        <v>2405</v>
      </c>
      <c r="F11" s="79" t="s">
        <v>1089</v>
      </c>
      <c r="G11" s="79" t="s">
        <v>1026</v>
      </c>
      <c r="H11" s="254">
        <v>0</v>
      </c>
      <c r="I11" s="254">
        <v>0</v>
      </c>
      <c r="J11" s="254">
        <v>0</v>
      </c>
      <c r="K11" s="254">
        <v>0</v>
      </c>
      <c r="L11" s="254">
        <v>0</v>
      </c>
      <c r="M11" s="254">
        <v>0</v>
      </c>
      <c r="N11" s="254">
        <v>0</v>
      </c>
      <c r="O11" s="254">
        <v>0</v>
      </c>
      <c r="P11" s="254">
        <v>0</v>
      </c>
      <c r="Q11" s="254">
        <v>0</v>
      </c>
      <c r="R11" s="254">
        <v>0</v>
      </c>
      <c r="S11" s="254">
        <v>0</v>
      </c>
    </row>
    <row r="12" ht="27" customHeight="1" spans="3:19">
      <c r="C12" s="79" t="s">
        <v>2406</v>
      </c>
      <c r="D12" s="249"/>
      <c r="F12" s="79" t="s">
        <v>1170</v>
      </c>
      <c r="G12" s="79" t="s">
        <v>1026</v>
      </c>
      <c r="H12" s="254">
        <v>8076.06</v>
      </c>
      <c r="I12" s="254">
        <v>8076.06</v>
      </c>
      <c r="J12" s="254">
        <v>8076.06</v>
      </c>
      <c r="K12" s="254">
        <v>8076.06</v>
      </c>
      <c r="L12" s="254">
        <v>8076.06</v>
      </c>
      <c r="M12" s="254">
        <v>8076.06</v>
      </c>
      <c r="N12" s="254">
        <v>8076.06</v>
      </c>
      <c r="O12" s="254">
        <v>8076.06</v>
      </c>
      <c r="P12" s="254">
        <v>8076.06</v>
      </c>
      <c r="Q12" s="254">
        <v>8076.06</v>
      </c>
      <c r="R12" s="254">
        <v>8076.06</v>
      </c>
      <c r="S12" s="254">
        <v>8076.06</v>
      </c>
    </row>
    <row r="13" ht="27" customHeight="1" spans="3:19">
      <c r="C13" s="79" t="s">
        <v>2407</v>
      </c>
      <c r="D13" s="249"/>
      <c r="F13" s="79" t="s">
        <v>2306</v>
      </c>
      <c r="G13" s="79" t="s">
        <v>1026</v>
      </c>
      <c r="H13" s="254">
        <v>8076.06</v>
      </c>
      <c r="I13" s="254">
        <v>8076.06</v>
      </c>
      <c r="J13" s="254">
        <v>8076.06</v>
      </c>
      <c r="K13" s="254">
        <v>8076.06</v>
      </c>
      <c r="L13" s="254">
        <v>8076.06</v>
      </c>
      <c r="M13" s="254">
        <v>8076.06</v>
      </c>
      <c r="N13" s="254">
        <v>8076.06</v>
      </c>
      <c r="O13" s="254">
        <v>8076.06</v>
      </c>
      <c r="P13" s="254">
        <v>8076.06</v>
      </c>
      <c r="Q13" s="254">
        <v>8076.06</v>
      </c>
      <c r="R13" s="254">
        <v>8076.06</v>
      </c>
      <c r="S13" s="254">
        <v>8076.06</v>
      </c>
    </row>
    <row r="14" ht="27" customHeight="1" spans="3:4">
      <c r="C14" s="79" t="s">
        <v>2408</v>
      </c>
      <c r="D14" s="249" t="s">
        <v>2409</v>
      </c>
    </row>
    <row r="15" ht="18" customHeight="1" spans="4:4">
      <c r="D15" s="244"/>
    </row>
    <row r="16" ht="9.95" customHeight="1" spans="2:20">
      <c r="B16" s="242"/>
      <c r="C16" s="246"/>
      <c r="D16" s="247"/>
      <c r="E16" s="242"/>
      <c r="F16" s="242"/>
      <c r="G16" s="242"/>
      <c r="H16" s="246"/>
      <c r="I16" s="246"/>
      <c r="J16" s="246"/>
      <c r="K16" s="246"/>
      <c r="L16" s="246"/>
      <c r="M16" s="246"/>
      <c r="N16" s="246"/>
      <c r="O16" s="246"/>
      <c r="P16" s="246"/>
      <c r="Q16" s="246"/>
      <c r="R16" s="246"/>
      <c r="S16" s="246"/>
      <c r="T16" s="242"/>
    </row>
    <row r="17" ht="27" customHeight="1" spans="3:19">
      <c r="C17" s="248" t="s">
        <v>2410</v>
      </c>
      <c r="D17" s="248"/>
      <c r="E17" s="248"/>
      <c r="F17" s="248"/>
      <c r="G17" s="248"/>
      <c r="H17" s="248"/>
      <c r="I17" s="248"/>
      <c r="J17" s="248"/>
      <c r="K17" s="248"/>
      <c r="L17" s="248"/>
      <c r="M17" s="248"/>
      <c r="N17" s="248"/>
      <c r="O17" s="248"/>
      <c r="P17" s="248"/>
      <c r="Q17" s="248"/>
      <c r="R17" s="248"/>
      <c r="S17" s="248"/>
    </row>
    <row r="18" ht="27" customHeight="1" spans="3:19">
      <c r="C18" s="79" t="s">
        <v>2411</v>
      </c>
      <c r="D18" s="255" t="s">
        <v>2400</v>
      </c>
      <c r="F18" s="250" t="s">
        <v>2412</v>
      </c>
      <c r="G18" s="251"/>
      <c r="H18" s="251"/>
      <c r="I18" s="251"/>
      <c r="J18" s="251"/>
      <c r="K18" s="251"/>
      <c r="L18" s="251"/>
      <c r="M18" s="251"/>
      <c r="N18" s="251"/>
      <c r="O18" s="251"/>
      <c r="P18" s="251"/>
      <c r="Q18" s="251"/>
      <c r="R18" s="251"/>
      <c r="S18" s="256"/>
    </row>
    <row r="19" ht="27" customHeight="1" spans="3:19">
      <c r="C19" s="79" t="s">
        <v>2413</v>
      </c>
      <c r="D19" s="255" t="s">
        <v>2414</v>
      </c>
      <c r="F19" s="79" t="s">
        <v>2388</v>
      </c>
      <c r="G19" s="252" t="s">
        <v>2389</v>
      </c>
      <c r="H19" s="79" t="s">
        <v>1235</v>
      </c>
      <c r="I19" s="79" t="s">
        <v>1235</v>
      </c>
      <c r="J19" s="79" t="s">
        <v>1235</v>
      </c>
      <c r="K19" s="79" t="s">
        <v>1235</v>
      </c>
      <c r="L19" s="79" t="s">
        <v>1235</v>
      </c>
      <c r="M19" s="79" t="s">
        <v>1235</v>
      </c>
      <c r="N19" s="79" t="s">
        <v>1235</v>
      </c>
      <c r="O19" s="79" t="s">
        <v>1235</v>
      </c>
      <c r="P19" s="79" t="s">
        <v>1235</v>
      </c>
      <c r="Q19" s="79" t="s">
        <v>1235</v>
      </c>
      <c r="R19" s="79" t="s">
        <v>1235</v>
      </c>
      <c r="S19" s="79" t="s">
        <v>1235</v>
      </c>
    </row>
    <row r="20" ht="27" customHeight="1" spans="3:19">
      <c r="C20" s="79" t="s">
        <v>2415</v>
      </c>
      <c r="D20" s="255" t="s">
        <v>2416</v>
      </c>
      <c r="F20" s="79"/>
      <c r="G20" s="253"/>
      <c r="H20" s="79" t="s">
        <v>759</v>
      </c>
      <c r="I20" s="79" t="s">
        <v>760</v>
      </c>
      <c r="J20" s="79" t="s">
        <v>761</v>
      </c>
      <c r="K20" s="79" t="s">
        <v>762</v>
      </c>
      <c r="L20" s="79" t="s">
        <v>763</v>
      </c>
      <c r="M20" s="79" t="s">
        <v>764</v>
      </c>
      <c r="N20" s="79" t="s">
        <v>765</v>
      </c>
      <c r="O20" s="79" t="s">
        <v>766</v>
      </c>
      <c r="P20" s="79" t="s">
        <v>767</v>
      </c>
      <c r="Q20" s="79" t="s">
        <v>768</v>
      </c>
      <c r="R20" s="79" t="s">
        <v>769</v>
      </c>
      <c r="S20" s="79" t="s">
        <v>770</v>
      </c>
    </row>
    <row r="21" ht="27" customHeight="1" spans="3:19">
      <c r="C21" s="79" t="s">
        <v>2417</v>
      </c>
      <c r="D21" s="88" t="str">
        <f>VLOOKUP(D4,'附表1-数据库'!B46:C383,2,FALSE)</f>
        <v>一类城市</v>
      </c>
      <c r="F21" s="78" t="s">
        <v>1141</v>
      </c>
      <c r="G21" s="78" t="s">
        <v>1143</v>
      </c>
      <c r="H21" s="249">
        <f>预算主表!$P$83/(12*330)</f>
        <v>0</v>
      </c>
      <c r="I21" s="249">
        <f>预算主表!$P$83/(12*330)</f>
        <v>0</v>
      </c>
      <c r="J21" s="249">
        <f>预算主表!$P$83/(12*330)</f>
        <v>0</v>
      </c>
      <c r="K21" s="249">
        <f>预算主表!$P$83/(12*330)</f>
        <v>0</v>
      </c>
      <c r="L21" s="249">
        <f>预算主表!$P$83/(12*330)</f>
        <v>0</v>
      </c>
      <c r="M21" s="249">
        <f>预算主表!$P$83/(12*330)</f>
        <v>0</v>
      </c>
      <c r="N21" s="249">
        <f>预算主表!$P$83/(12*330)</f>
        <v>0</v>
      </c>
      <c r="O21" s="249">
        <f>预算主表!$P$83/(12*330)</f>
        <v>0</v>
      </c>
      <c r="P21" s="249">
        <f>预算主表!$P$83/(12*330)</f>
        <v>0</v>
      </c>
      <c r="Q21" s="249">
        <f>预算主表!$P$83/(12*330)</f>
        <v>0</v>
      </c>
      <c r="R21" s="249">
        <f>预算主表!$P$83/(12*330)</f>
        <v>0</v>
      </c>
      <c r="S21" s="249">
        <f>预算主表!$P$83/(12*330)</f>
        <v>0</v>
      </c>
    </row>
    <row r="22" ht="27" customHeight="1" spans="3:19">
      <c r="C22" s="245"/>
      <c r="F22" s="78" t="s">
        <v>1146</v>
      </c>
      <c r="G22" s="78" t="s">
        <v>1143</v>
      </c>
      <c r="H22" s="249"/>
      <c r="I22" s="249"/>
      <c r="J22" s="249"/>
      <c r="K22" s="249"/>
      <c r="L22" s="249"/>
      <c r="M22" s="249"/>
      <c r="N22" s="249"/>
      <c r="O22" s="249"/>
      <c r="P22" s="249"/>
      <c r="Q22" s="249"/>
      <c r="R22" s="249"/>
      <c r="S22" s="249"/>
    </row>
    <row r="23" ht="27" customHeight="1" spans="6:19">
      <c r="F23" s="78" t="s">
        <v>1148</v>
      </c>
      <c r="G23" s="78" t="s">
        <v>1143</v>
      </c>
      <c r="H23" s="249"/>
      <c r="I23" s="249"/>
      <c r="J23" s="249"/>
      <c r="K23" s="249"/>
      <c r="L23" s="249"/>
      <c r="M23" s="249"/>
      <c r="N23" s="249"/>
      <c r="O23" s="249"/>
      <c r="P23" s="249"/>
      <c r="Q23" s="249"/>
      <c r="R23" s="249"/>
      <c r="S23" s="249"/>
    </row>
    <row r="24" ht="27" customHeight="1" spans="6:19">
      <c r="F24" s="78" t="s">
        <v>1150</v>
      </c>
      <c r="G24" s="78" t="s">
        <v>1143</v>
      </c>
      <c r="H24" s="249"/>
      <c r="I24" s="249"/>
      <c r="J24" s="249"/>
      <c r="K24" s="249"/>
      <c r="L24" s="249"/>
      <c r="M24" s="249"/>
      <c r="N24" s="249"/>
      <c r="O24" s="249"/>
      <c r="P24" s="249"/>
      <c r="Q24" s="249"/>
      <c r="R24" s="249"/>
      <c r="S24" s="249"/>
    </row>
    <row r="25" ht="27" customHeight="1" spans="6:19">
      <c r="F25" s="78" t="s">
        <v>1152</v>
      </c>
      <c r="G25" s="78" t="s">
        <v>1143</v>
      </c>
      <c r="H25" s="249"/>
      <c r="I25" s="249"/>
      <c r="J25" s="249"/>
      <c r="K25" s="249"/>
      <c r="L25" s="249"/>
      <c r="M25" s="249"/>
      <c r="N25" s="249"/>
      <c r="O25" s="249"/>
      <c r="P25" s="249"/>
      <c r="Q25" s="249"/>
      <c r="R25" s="249"/>
      <c r="S25" s="249"/>
    </row>
    <row r="26" ht="27" customHeight="1" spans="6:19">
      <c r="F26" s="78" t="s">
        <v>1154</v>
      </c>
      <c r="G26" s="78" t="s">
        <v>1143</v>
      </c>
      <c r="H26" s="249"/>
      <c r="I26" s="249"/>
      <c r="J26" s="249"/>
      <c r="K26" s="249"/>
      <c r="L26" s="249"/>
      <c r="M26" s="249"/>
      <c r="N26" s="249"/>
      <c r="O26" s="249"/>
      <c r="P26" s="249"/>
      <c r="Q26" s="249"/>
      <c r="R26" s="249"/>
      <c r="S26" s="249"/>
    </row>
    <row r="27" ht="27" customHeight="1" spans="6:19">
      <c r="F27" s="78" t="s">
        <v>1156</v>
      </c>
      <c r="G27" s="78" t="s">
        <v>1143</v>
      </c>
      <c r="H27" s="249"/>
      <c r="I27" s="249"/>
      <c r="J27" s="249"/>
      <c r="K27" s="249"/>
      <c r="L27" s="249"/>
      <c r="M27" s="249"/>
      <c r="N27" s="249"/>
      <c r="O27" s="249"/>
      <c r="P27" s="249"/>
      <c r="Q27" s="249"/>
      <c r="R27" s="249"/>
      <c r="S27" s="249"/>
    </row>
    <row r="28" ht="27" customHeight="1" spans="6:19">
      <c r="F28" s="78" t="s">
        <v>1158</v>
      </c>
      <c r="G28" s="78" t="s">
        <v>1143</v>
      </c>
      <c r="H28" s="249"/>
      <c r="I28" s="249"/>
      <c r="J28" s="249"/>
      <c r="K28" s="249"/>
      <c r="L28" s="249"/>
      <c r="M28" s="249"/>
      <c r="N28" s="249"/>
      <c r="O28" s="249"/>
      <c r="P28" s="249"/>
      <c r="Q28" s="249"/>
      <c r="R28" s="249"/>
      <c r="S28" s="249"/>
    </row>
    <row r="29" ht="27" customHeight="1" spans="6:19">
      <c r="F29" s="78" t="s">
        <v>1160</v>
      </c>
      <c r="G29" s="78" t="s">
        <v>1143</v>
      </c>
      <c r="H29" s="249"/>
      <c r="I29" s="249"/>
      <c r="J29" s="249"/>
      <c r="K29" s="249"/>
      <c r="L29" s="249"/>
      <c r="M29" s="249"/>
      <c r="N29" s="249"/>
      <c r="O29" s="249"/>
      <c r="P29" s="249"/>
      <c r="Q29" s="249"/>
      <c r="R29" s="249"/>
      <c r="S29" s="249"/>
    </row>
    <row r="30" ht="27" customHeight="1" spans="6:19">
      <c r="F30" s="78" t="s">
        <v>1162</v>
      </c>
      <c r="G30" s="78" t="s">
        <v>1143</v>
      </c>
      <c r="H30" s="249"/>
      <c r="I30" s="249"/>
      <c r="J30" s="249"/>
      <c r="K30" s="249"/>
      <c r="L30" s="249"/>
      <c r="M30" s="249"/>
      <c r="N30" s="249"/>
      <c r="O30" s="249"/>
      <c r="P30" s="249"/>
      <c r="Q30" s="249"/>
      <c r="R30" s="249"/>
      <c r="S30" s="249"/>
    </row>
    <row r="31" ht="27" customHeight="1" spans="6:19">
      <c r="F31" s="78" t="s">
        <v>1164</v>
      </c>
      <c r="G31" s="78" t="s">
        <v>1143</v>
      </c>
      <c r="H31" s="249"/>
      <c r="I31" s="249"/>
      <c r="J31" s="249"/>
      <c r="K31" s="249"/>
      <c r="L31" s="249"/>
      <c r="M31" s="249"/>
      <c r="N31" s="249"/>
      <c r="O31" s="249"/>
      <c r="P31" s="249"/>
      <c r="Q31" s="249"/>
      <c r="R31" s="249"/>
      <c r="S31" s="249"/>
    </row>
    <row r="32" ht="27" customHeight="1" spans="6:19">
      <c r="F32" s="78" t="s">
        <v>1166</v>
      </c>
      <c r="G32" s="78" t="s">
        <v>1143</v>
      </c>
      <c r="H32" s="249"/>
      <c r="I32" s="249"/>
      <c r="J32" s="249"/>
      <c r="K32" s="249"/>
      <c r="L32" s="249"/>
      <c r="M32" s="249"/>
      <c r="N32" s="249"/>
      <c r="O32" s="249"/>
      <c r="P32" s="249"/>
      <c r="Q32" s="249"/>
      <c r="R32" s="249"/>
      <c r="S32" s="249"/>
    </row>
    <row r="33" ht="27" customHeight="1" spans="6:19">
      <c r="F33" s="78" t="s">
        <v>1168</v>
      </c>
      <c r="G33" s="78" t="s">
        <v>1143</v>
      </c>
      <c r="H33" s="249"/>
      <c r="I33" s="249"/>
      <c r="J33" s="249"/>
      <c r="K33" s="249"/>
      <c r="L33" s="249"/>
      <c r="M33" s="249"/>
      <c r="N33" s="249"/>
      <c r="O33" s="249"/>
      <c r="P33" s="249"/>
      <c r="Q33" s="249"/>
      <c r="R33" s="249"/>
      <c r="S33" s="249"/>
    </row>
    <row r="34" ht="21.95" customHeight="1"/>
    <row r="35" ht="12" customHeight="1" spans="2:20">
      <c r="B35" s="242"/>
      <c r="C35" s="246"/>
      <c r="D35" s="247"/>
      <c r="E35" s="242"/>
      <c r="F35" s="242"/>
      <c r="G35" s="242"/>
      <c r="H35" s="246"/>
      <c r="I35" s="246"/>
      <c r="J35" s="246"/>
      <c r="K35" s="246"/>
      <c r="L35" s="246"/>
      <c r="M35" s="246"/>
      <c r="N35" s="246"/>
      <c r="O35" s="246"/>
      <c r="P35" s="246"/>
      <c r="Q35" s="246"/>
      <c r="R35" s="246"/>
      <c r="S35" s="246"/>
      <c r="T35" s="242"/>
    </row>
  </sheetData>
  <mergeCells count="8">
    <mergeCell ref="C2:S2"/>
    <mergeCell ref="F3:S3"/>
    <mergeCell ref="C17:S17"/>
    <mergeCell ref="F18:S18"/>
    <mergeCell ref="F4:F5"/>
    <mergeCell ref="F19:F20"/>
    <mergeCell ref="G4:G5"/>
    <mergeCell ref="G19:G20"/>
  </mergeCells>
  <dataValidations count="4">
    <dataValidation type="list" allowBlank="1" showInputMessage="1" showErrorMessage="1" sqref="D13">
      <formula1>"若邻荟,智想荟,荣尚荟,悦居荟"</formula1>
    </dataValidation>
    <dataValidation type="list" allowBlank="1" showInputMessage="1" showErrorMessage="1" sqref="D18">
      <formula1>"住宅,非住"</formula1>
    </dataValidation>
    <dataValidation type="list" allowBlank="1" showInputMessage="1" showErrorMessage="1" sqref="D19">
      <formula1>备选选项!$C$4:$C$6</formula1>
    </dataValidation>
    <dataValidation type="list" allowBlank="1" showInputMessage="1" showErrorMessage="1" sqref="D20">
      <formula1>备选选项!$D$4:$D$10</formula1>
    </dataValidation>
  </dataValidations>
  <pageMargins left="0.75" right="0.75" top="1" bottom="1" header="0.5" footer="0.5"/>
  <headerFooter/>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3">
    <tabColor theme="4" tint="0.599993896298105"/>
    <outlinePr summaryBelow="0"/>
  </sheetPr>
  <dimension ref="A1:Q233"/>
  <sheetViews>
    <sheetView zoomScale="85" zoomScaleNormal="85" workbookViewId="0">
      <pane xSplit="4" ySplit="1" topLeftCell="E26" activePane="bottomRight" state="frozen"/>
      <selection/>
      <selection pane="topRight"/>
      <selection pane="bottomLeft"/>
      <selection pane="bottomRight" activeCell="H36" sqref="H36"/>
    </sheetView>
  </sheetViews>
  <sheetFormatPr defaultColWidth="8.75454545454545" defaultRowHeight="14.5"/>
  <cols>
    <col min="1" max="1" width="8.75454545454545" style="214"/>
    <col min="2" max="2" width="16.8727272727273" style="215" customWidth="1"/>
    <col min="3" max="3" width="12.8727272727273" style="215" customWidth="1"/>
    <col min="4" max="4" width="12.8727272727273" style="216" customWidth="1"/>
    <col min="5" max="5" width="7.12727272727273" style="215" customWidth="1"/>
    <col min="6" max="16384" width="8.75454545454545" style="214"/>
  </cols>
  <sheetData>
    <row r="1" ht="30.95" customHeight="1" spans="1:17">
      <c r="A1" s="214">
        <v>11</v>
      </c>
      <c r="B1" s="217" t="s">
        <v>2418</v>
      </c>
      <c r="C1" s="217" t="s">
        <v>2419</v>
      </c>
      <c r="D1" s="218" t="s">
        <v>2420</v>
      </c>
      <c r="E1" s="217" t="s">
        <v>2389</v>
      </c>
      <c r="F1" s="219" t="s">
        <v>759</v>
      </c>
      <c r="G1" s="219" t="s">
        <v>760</v>
      </c>
      <c r="H1" s="219" t="s">
        <v>761</v>
      </c>
      <c r="I1" s="219" t="s">
        <v>762</v>
      </c>
      <c r="J1" s="219" t="s">
        <v>763</v>
      </c>
      <c r="K1" s="219" t="s">
        <v>764</v>
      </c>
      <c r="L1" s="219" t="s">
        <v>765</v>
      </c>
      <c r="M1" s="219" t="s">
        <v>766</v>
      </c>
      <c r="N1" s="219" t="s">
        <v>767</v>
      </c>
      <c r="O1" s="219" t="s">
        <v>768</v>
      </c>
      <c r="P1" s="219" t="s">
        <v>769</v>
      </c>
      <c r="Q1" s="219" t="s">
        <v>770</v>
      </c>
    </row>
    <row r="2" spans="1:17">
      <c r="A2" s="214">
        <v>1</v>
      </c>
      <c r="B2" s="220" t="s">
        <v>2421</v>
      </c>
      <c r="C2" s="220" t="s">
        <v>738</v>
      </c>
      <c r="D2" s="221">
        <f t="shared" ref="D2:D65" si="0">IFERROR(SUM(F2:Q2)/COUNTIF(F2:Q2,"&lt;&gt;0"),0)</f>
        <v>30</v>
      </c>
      <c r="E2" s="221" t="s">
        <v>798</v>
      </c>
      <c r="F2" s="222">
        <f t="shared" ref="F2:Q2" si="1">F3+F4+F5</f>
        <v>30</v>
      </c>
      <c r="G2" s="222">
        <f t="shared" si="1"/>
        <v>30</v>
      </c>
      <c r="H2" s="222">
        <f t="shared" si="1"/>
        <v>30</v>
      </c>
      <c r="I2" s="222">
        <f t="shared" si="1"/>
        <v>30</v>
      </c>
      <c r="J2" s="222">
        <f t="shared" si="1"/>
        <v>30</v>
      </c>
      <c r="K2" s="222">
        <f t="shared" si="1"/>
        <v>30</v>
      </c>
      <c r="L2" s="222">
        <f t="shared" si="1"/>
        <v>30</v>
      </c>
      <c r="M2" s="222">
        <f t="shared" si="1"/>
        <v>30</v>
      </c>
      <c r="N2" s="222">
        <f t="shared" si="1"/>
        <v>30</v>
      </c>
      <c r="O2" s="222">
        <f t="shared" si="1"/>
        <v>30</v>
      </c>
      <c r="P2" s="222">
        <f t="shared" si="1"/>
        <v>30</v>
      </c>
      <c r="Q2" s="222">
        <f t="shared" si="1"/>
        <v>30</v>
      </c>
    </row>
    <row r="3" spans="1:17">
      <c r="A3" s="214">
        <v>1</v>
      </c>
      <c r="B3" s="220" t="s">
        <v>2421</v>
      </c>
      <c r="C3" s="223" t="s">
        <v>109</v>
      </c>
      <c r="D3" s="224">
        <f t="shared" si="0"/>
        <v>22</v>
      </c>
      <c r="E3" s="224" t="s">
        <v>798</v>
      </c>
      <c r="F3" s="225">
        <f t="shared" ref="F3:Q3" si="2">F7+F35+F71+F115+F155+F175+F195+F211</f>
        <v>22</v>
      </c>
      <c r="G3" s="225">
        <f t="shared" si="2"/>
        <v>22</v>
      </c>
      <c r="H3" s="225">
        <f t="shared" si="2"/>
        <v>22</v>
      </c>
      <c r="I3" s="225">
        <f t="shared" si="2"/>
        <v>22</v>
      </c>
      <c r="J3" s="225">
        <f t="shared" si="2"/>
        <v>22</v>
      </c>
      <c r="K3" s="225">
        <f t="shared" si="2"/>
        <v>22</v>
      </c>
      <c r="L3" s="225">
        <f t="shared" si="2"/>
        <v>22</v>
      </c>
      <c r="M3" s="225">
        <f t="shared" si="2"/>
        <v>22</v>
      </c>
      <c r="N3" s="225">
        <f t="shared" si="2"/>
        <v>22</v>
      </c>
      <c r="O3" s="225">
        <f t="shared" si="2"/>
        <v>22</v>
      </c>
      <c r="P3" s="225">
        <f t="shared" si="2"/>
        <v>22</v>
      </c>
      <c r="Q3" s="225">
        <f t="shared" si="2"/>
        <v>22</v>
      </c>
    </row>
    <row r="4" spans="1:17">
      <c r="A4" s="214">
        <v>1</v>
      </c>
      <c r="B4" s="220" t="s">
        <v>2421</v>
      </c>
      <c r="C4" s="226" t="s">
        <v>68</v>
      </c>
      <c r="D4" s="227">
        <f t="shared" si="0"/>
        <v>0</v>
      </c>
      <c r="E4" s="227" t="s">
        <v>798</v>
      </c>
      <c r="F4" s="228">
        <f t="shared" ref="F4:Q4" si="3">F8+F36+F72+F116+F156+F176+F196+F212</f>
        <v>0</v>
      </c>
      <c r="G4" s="228">
        <f t="shared" si="3"/>
        <v>0</v>
      </c>
      <c r="H4" s="228">
        <f t="shared" si="3"/>
        <v>0</v>
      </c>
      <c r="I4" s="228">
        <f t="shared" si="3"/>
        <v>0</v>
      </c>
      <c r="J4" s="228">
        <f t="shared" si="3"/>
        <v>0</v>
      </c>
      <c r="K4" s="228">
        <f t="shared" si="3"/>
        <v>0</v>
      </c>
      <c r="L4" s="228">
        <f t="shared" si="3"/>
        <v>0</v>
      </c>
      <c r="M4" s="228">
        <f t="shared" si="3"/>
        <v>0</v>
      </c>
      <c r="N4" s="228">
        <f t="shared" si="3"/>
        <v>0</v>
      </c>
      <c r="O4" s="228">
        <f t="shared" si="3"/>
        <v>0</v>
      </c>
      <c r="P4" s="228">
        <f t="shared" si="3"/>
        <v>0</v>
      </c>
      <c r="Q4" s="228">
        <f t="shared" si="3"/>
        <v>0</v>
      </c>
    </row>
    <row r="5" spans="1:17">
      <c r="A5" s="214">
        <v>1</v>
      </c>
      <c r="B5" s="220" t="s">
        <v>2421</v>
      </c>
      <c r="C5" s="229" t="s">
        <v>19</v>
      </c>
      <c r="D5" s="230">
        <f t="shared" si="0"/>
        <v>8</v>
      </c>
      <c r="E5" s="230" t="s">
        <v>798</v>
      </c>
      <c r="F5" s="231">
        <f t="shared" ref="F5:Q5" si="4">F9+F37+F73+F117+F157+F177+F197+F213</f>
        <v>8</v>
      </c>
      <c r="G5" s="231">
        <f t="shared" si="4"/>
        <v>8</v>
      </c>
      <c r="H5" s="231">
        <f t="shared" si="4"/>
        <v>8</v>
      </c>
      <c r="I5" s="231">
        <f t="shared" si="4"/>
        <v>8</v>
      </c>
      <c r="J5" s="231">
        <f t="shared" si="4"/>
        <v>8</v>
      </c>
      <c r="K5" s="231">
        <f t="shared" si="4"/>
        <v>8</v>
      </c>
      <c r="L5" s="231">
        <f t="shared" si="4"/>
        <v>8</v>
      </c>
      <c r="M5" s="231">
        <f t="shared" si="4"/>
        <v>8</v>
      </c>
      <c r="N5" s="231">
        <f t="shared" si="4"/>
        <v>8</v>
      </c>
      <c r="O5" s="231">
        <f t="shared" si="4"/>
        <v>8</v>
      </c>
      <c r="P5" s="231">
        <f t="shared" si="4"/>
        <v>8</v>
      </c>
      <c r="Q5" s="231">
        <f t="shared" si="4"/>
        <v>8</v>
      </c>
    </row>
    <row r="6" spans="1:17">
      <c r="A6" s="214">
        <v>1</v>
      </c>
      <c r="B6" s="232" t="s">
        <v>187</v>
      </c>
      <c r="C6" s="232" t="s">
        <v>738</v>
      </c>
      <c r="D6" s="233">
        <f t="shared" si="0"/>
        <v>6</v>
      </c>
      <c r="E6" s="233" t="s">
        <v>798</v>
      </c>
      <c r="F6" s="234">
        <f t="shared" ref="F6:Q6" si="5">F7+F8+F9</f>
        <v>6</v>
      </c>
      <c r="G6" s="234">
        <f t="shared" si="5"/>
        <v>6</v>
      </c>
      <c r="H6" s="234">
        <f t="shared" si="5"/>
        <v>6</v>
      </c>
      <c r="I6" s="234">
        <f t="shared" si="5"/>
        <v>6</v>
      </c>
      <c r="J6" s="234">
        <f t="shared" si="5"/>
        <v>6</v>
      </c>
      <c r="K6" s="234">
        <f t="shared" si="5"/>
        <v>6</v>
      </c>
      <c r="L6" s="234">
        <f t="shared" si="5"/>
        <v>6</v>
      </c>
      <c r="M6" s="234">
        <f t="shared" si="5"/>
        <v>6</v>
      </c>
      <c r="N6" s="234">
        <f t="shared" si="5"/>
        <v>6</v>
      </c>
      <c r="O6" s="234">
        <f t="shared" si="5"/>
        <v>6</v>
      </c>
      <c r="P6" s="234">
        <f t="shared" si="5"/>
        <v>6</v>
      </c>
      <c r="Q6" s="234">
        <f t="shared" si="5"/>
        <v>6</v>
      </c>
    </row>
    <row r="7" spans="1:17">
      <c r="A7" s="214">
        <v>1</v>
      </c>
      <c r="B7" s="232" t="s">
        <v>187</v>
      </c>
      <c r="C7" s="223" t="s">
        <v>109</v>
      </c>
      <c r="D7" s="224">
        <f t="shared" si="0"/>
        <v>6</v>
      </c>
      <c r="E7" s="224" t="s">
        <v>798</v>
      </c>
      <c r="F7" s="225">
        <f t="shared" ref="F7:Q7" si="6">F11+F15+F19+F23+F27+F31</f>
        <v>6</v>
      </c>
      <c r="G7" s="225">
        <f t="shared" si="6"/>
        <v>6</v>
      </c>
      <c r="H7" s="225">
        <f t="shared" si="6"/>
        <v>6</v>
      </c>
      <c r="I7" s="225">
        <f t="shared" si="6"/>
        <v>6</v>
      </c>
      <c r="J7" s="225">
        <f t="shared" si="6"/>
        <v>6</v>
      </c>
      <c r="K7" s="225">
        <f t="shared" si="6"/>
        <v>6</v>
      </c>
      <c r="L7" s="225">
        <f t="shared" si="6"/>
        <v>6</v>
      </c>
      <c r="M7" s="225">
        <f t="shared" si="6"/>
        <v>6</v>
      </c>
      <c r="N7" s="225">
        <f t="shared" si="6"/>
        <v>6</v>
      </c>
      <c r="O7" s="225">
        <f t="shared" si="6"/>
        <v>6</v>
      </c>
      <c r="P7" s="225">
        <f t="shared" si="6"/>
        <v>6</v>
      </c>
      <c r="Q7" s="225">
        <f t="shared" si="6"/>
        <v>6</v>
      </c>
    </row>
    <row r="8" spans="1:17">
      <c r="A8" s="214">
        <v>1</v>
      </c>
      <c r="B8" s="232" t="s">
        <v>187</v>
      </c>
      <c r="C8" s="226" t="s">
        <v>68</v>
      </c>
      <c r="D8" s="227">
        <f t="shared" si="0"/>
        <v>0</v>
      </c>
      <c r="E8" s="227" t="s">
        <v>798</v>
      </c>
      <c r="F8" s="228">
        <f t="shared" ref="F8:Q8" si="7">F12+F16+F20+F24+F28+F32</f>
        <v>0</v>
      </c>
      <c r="G8" s="228">
        <f t="shared" si="7"/>
        <v>0</v>
      </c>
      <c r="H8" s="228">
        <f t="shared" si="7"/>
        <v>0</v>
      </c>
      <c r="I8" s="228">
        <f t="shared" si="7"/>
        <v>0</v>
      </c>
      <c r="J8" s="228">
        <f t="shared" si="7"/>
        <v>0</v>
      </c>
      <c r="K8" s="228">
        <f t="shared" si="7"/>
        <v>0</v>
      </c>
      <c r="L8" s="228">
        <f t="shared" si="7"/>
        <v>0</v>
      </c>
      <c r="M8" s="228">
        <f t="shared" si="7"/>
        <v>0</v>
      </c>
      <c r="N8" s="228">
        <f t="shared" si="7"/>
        <v>0</v>
      </c>
      <c r="O8" s="228">
        <f t="shared" si="7"/>
        <v>0</v>
      </c>
      <c r="P8" s="228">
        <f t="shared" si="7"/>
        <v>0</v>
      </c>
      <c r="Q8" s="228">
        <f t="shared" si="7"/>
        <v>0</v>
      </c>
    </row>
    <row r="9" spans="1:17">
      <c r="A9" s="214">
        <v>1</v>
      </c>
      <c r="B9" s="232" t="s">
        <v>187</v>
      </c>
      <c r="C9" s="229" t="s">
        <v>19</v>
      </c>
      <c r="D9" s="230">
        <f t="shared" si="0"/>
        <v>0</v>
      </c>
      <c r="E9" s="230" t="s">
        <v>798</v>
      </c>
      <c r="F9" s="231">
        <f t="shared" ref="F9:Q9" si="8">F13+F17+F21+F25+F29+F33</f>
        <v>0</v>
      </c>
      <c r="G9" s="231">
        <f t="shared" si="8"/>
        <v>0</v>
      </c>
      <c r="H9" s="231">
        <f t="shared" si="8"/>
        <v>0</v>
      </c>
      <c r="I9" s="231">
        <f t="shared" si="8"/>
        <v>0</v>
      </c>
      <c r="J9" s="231">
        <f t="shared" si="8"/>
        <v>0</v>
      </c>
      <c r="K9" s="231">
        <f t="shared" si="8"/>
        <v>0</v>
      </c>
      <c r="L9" s="231">
        <f t="shared" si="8"/>
        <v>0</v>
      </c>
      <c r="M9" s="231">
        <f t="shared" si="8"/>
        <v>0</v>
      </c>
      <c r="N9" s="231">
        <f t="shared" si="8"/>
        <v>0</v>
      </c>
      <c r="O9" s="231">
        <f t="shared" si="8"/>
        <v>0</v>
      </c>
      <c r="P9" s="231">
        <f t="shared" si="8"/>
        <v>0</v>
      </c>
      <c r="Q9" s="231">
        <f t="shared" si="8"/>
        <v>0</v>
      </c>
    </row>
    <row r="10" outlineLevel="1" spans="1:17">
      <c r="A10" s="214">
        <v>2</v>
      </c>
      <c r="B10" s="235" t="s">
        <v>794</v>
      </c>
      <c r="C10" s="236" t="s">
        <v>738</v>
      </c>
      <c r="D10" s="237">
        <f t="shared" si="0"/>
        <v>6</v>
      </c>
      <c r="E10" s="237" t="s">
        <v>798</v>
      </c>
      <c r="F10" s="238">
        <f t="shared" ref="F10:Q10" si="9">F11+F12+F13</f>
        <v>6</v>
      </c>
      <c r="G10" s="238">
        <f t="shared" si="9"/>
        <v>6</v>
      </c>
      <c r="H10" s="238">
        <f t="shared" si="9"/>
        <v>6</v>
      </c>
      <c r="I10" s="238">
        <f t="shared" si="9"/>
        <v>6</v>
      </c>
      <c r="J10" s="238">
        <f t="shared" si="9"/>
        <v>6</v>
      </c>
      <c r="K10" s="238">
        <f t="shared" si="9"/>
        <v>6</v>
      </c>
      <c r="L10" s="238">
        <f t="shared" si="9"/>
        <v>6</v>
      </c>
      <c r="M10" s="238">
        <f t="shared" si="9"/>
        <v>6</v>
      </c>
      <c r="N10" s="238">
        <f t="shared" si="9"/>
        <v>6</v>
      </c>
      <c r="O10" s="238">
        <f t="shared" si="9"/>
        <v>6</v>
      </c>
      <c r="P10" s="238">
        <f t="shared" si="9"/>
        <v>6</v>
      </c>
      <c r="Q10" s="238">
        <f t="shared" si="9"/>
        <v>6</v>
      </c>
    </row>
    <row r="11" outlineLevel="1" spans="1:17">
      <c r="A11" s="214">
        <v>2</v>
      </c>
      <c r="B11" s="235" t="s">
        <v>794</v>
      </c>
      <c r="C11" s="223" t="s">
        <v>109</v>
      </c>
      <c r="D11" s="224">
        <f t="shared" si="0"/>
        <v>6</v>
      </c>
      <c r="E11" s="224" t="s">
        <v>798</v>
      </c>
      <c r="F11" s="239">
        <f>自有人工预算!E11</f>
        <v>6</v>
      </c>
      <c r="G11" s="239">
        <f>自有人工预算!F11</f>
        <v>6</v>
      </c>
      <c r="H11" s="239">
        <f>自有人工预算!G11</f>
        <v>6</v>
      </c>
      <c r="I11" s="239">
        <f>自有人工预算!H11</f>
        <v>6</v>
      </c>
      <c r="J11" s="239">
        <f>自有人工预算!I11</f>
        <v>6</v>
      </c>
      <c r="K11" s="239">
        <f>自有人工预算!J11</f>
        <v>6</v>
      </c>
      <c r="L11" s="239">
        <f>自有人工预算!K11</f>
        <v>6</v>
      </c>
      <c r="M11" s="239">
        <f>自有人工预算!L11</f>
        <v>6</v>
      </c>
      <c r="N11" s="239">
        <f>自有人工预算!M11</f>
        <v>6</v>
      </c>
      <c r="O11" s="239">
        <f>自有人工预算!N11</f>
        <v>6</v>
      </c>
      <c r="P11" s="239">
        <f>自有人工预算!O11</f>
        <v>6</v>
      </c>
      <c r="Q11" s="239">
        <f>自有人工预算!P11</f>
        <v>6</v>
      </c>
    </row>
    <row r="12" outlineLevel="1" spans="1:17">
      <c r="A12" s="214">
        <v>2</v>
      </c>
      <c r="B12" s="235" t="s">
        <v>794</v>
      </c>
      <c r="C12" s="226" t="s">
        <v>68</v>
      </c>
      <c r="D12" s="227">
        <f t="shared" si="0"/>
        <v>0</v>
      </c>
      <c r="E12" s="227" t="s">
        <v>798</v>
      </c>
      <c r="F12" s="239"/>
      <c r="G12" s="239"/>
      <c r="H12" s="239"/>
      <c r="I12" s="239"/>
      <c r="J12" s="239"/>
      <c r="K12" s="239"/>
      <c r="L12" s="239"/>
      <c r="M12" s="239"/>
      <c r="N12" s="239"/>
      <c r="O12" s="239"/>
      <c r="P12" s="239"/>
      <c r="Q12" s="239"/>
    </row>
    <row r="13" outlineLevel="1" spans="1:17">
      <c r="A13" s="214">
        <v>2</v>
      </c>
      <c r="B13" s="235" t="s">
        <v>794</v>
      </c>
      <c r="C13" s="229" t="s">
        <v>19</v>
      </c>
      <c r="D13" s="230">
        <f t="shared" si="0"/>
        <v>0</v>
      </c>
      <c r="E13" s="230" t="s">
        <v>798</v>
      </c>
      <c r="F13" s="239"/>
      <c r="G13" s="239"/>
      <c r="H13" s="239"/>
      <c r="I13" s="239"/>
      <c r="J13" s="239"/>
      <c r="K13" s="239"/>
      <c r="L13" s="239"/>
      <c r="M13" s="239"/>
      <c r="N13" s="239"/>
      <c r="O13" s="239"/>
      <c r="P13" s="239"/>
      <c r="Q13" s="239"/>
    </row>
    <row r="14" outlineLevel="1" spans="1:17">
      <c r="A14" s="214">
        <v>3</v>
      </c>
      <c r="B14" s="235" t="s">
        <v>801</v>
      </c>
      <c r="C14" s="236" t="s">
        <v>738</v>
      </c>
      <c r="D14" s="237">
        <f t="shared" si="0"/>
        <v>0</v>
      </c>
      <c r="E14" s="237" t="s">
        <v>798</v>
      </c>
      <c r="F14" s="238">
        <f t="shared" ref="F14:Q14" si="10">F15+F16+F17</f>
        <v>0</v>
      </c>
      <c r="G14" s="238">
        <f t="shared" si="10"/>
        <v>0</v>
      </c>
      <c r="H14" s="238">
        <f t="shared" si="10"/>
        <v>0</v>
      </c>
      <c r="I14" s="238">
        <f t="shared" si="10"/>
        <v>0</v>
      </c>
      <c r="J14" s="238">
        <f t="shared" si="10"/>
        <v>0</v>
      </c>
      <c r="K14" s="238">
        <f t="shared" si="10"/>
        <v>0</v>
      </c>
      <c r="L14" s="238">
        <f t="shared" si="10"/>
        <v>0</v>
      </c>
      <c r="M14" s="238">
        <f t="shared" si="10"/>
        <v>0</v>
      </c>
      <c r="N14" s="238">
        <f t="shared" si="10"/>
        <v>0</v>
      </c>
      <c r="O14" s="238">
        <f t="shared" si="10"/>
        <v>0</v>
      </c>
      <c r="P14" s="238">
        <f t="shared" si="10"/>
        <v>0</v>
      </c>
      <c r="Q14" s="238">
        <f t="shared" si="10"/>
        <v>0</v>
      </c>
    </row>
    <row r="15" outlineLevel="1" spans="1:17">
      <c r="A15" s="214">
        <v>3</v>
      </c>
      <c r="B15" s="235" t="s">
        <v>801</v>
      </c>
      <c r="C15" s="223" t="s">
        <v>109</v>
      </c>
      <c r="D15" s="224">
        <f t="shared" si="0"/>
        <v>0</v>
      </c>
      <c r="E15" s="224" t="s">
        <v>798</v>
      </c>
      <c r="F15" s="239"/>
      <c r="G15" s="239"/>
      <c r="H15" s="239"/>
      <c r="I15" s="239"/>
      <c r="J15" s="239"/>
      <c r="K15" s="239"/>
      <c r="L15" s="239"/>
      <c r="M15" s="239"/>
      <c r="N15" s="239"/>
      <c r="O15" s="239"/>
      <c r="P15" s="239"/>
      <c r="Q15" s="239"/>
    </row>
    <row r="16" outlineLevel="1" spans="1:17">
      <c r="A16" s="214">
        <v>3</v>
      </c>
      <c r="B16" s="235" t="s">
        <v>801</v>
      </c>
      <c r="C16" s="226" t="s">
        <v>68</v>
      </c>
      <c r="D16" s="227">
        <f t="shared" si="0"/>
        <v>0</v>
      </c>
      <c r="E16" s="227" t="s">
        <v>798</v>
      </c>
      <c r="F16" s="239"/>
      <c r="G16" s="239"/>
      <c r="H16" s="239"/>
      <c r="I16" s="239"/>
      <c r="J16" s="239"/>
      <c r="K16" s="239"/>
      <c r="L16" s="239"/>
      <c r="M16" s="239"/>
      <c r="N16" s="239"/>
      <c r="O16" s="239"/>
      <c r="P16" s="239"/>
      <c r="Q16" s="239"/>
    </row>
    <row r="17" outlineLevel="1" spans="1:17">
      <c r="A17" s="214">
        <v>3</v>
      </c>
      <c r="B17" s="235" t="s">
        <v>801</v>
      </c>
      <c r="C17" s="229" t="s">
        <v>19</v>
      </c>
      <c r="D17" s="230">
        <f t="shared" si="0"/>
        <v>0</v>
      </c>
      <c r="E17" s="230" t="s">
        <v>798</v>
      </c>
      <c r="F17" s="239"/>
      <c r="G17" s="239"/>
      <c r="H17" s="239"/>
      <c r="I17" s="239"/>
      <c r="J17" s="239"/>
      <c r="K17" s="239"/>
      <c r="L17" s="239"/>
      <c r="M17" s="239"/>
      <c r="N17" s="239"/>
      <c r="O17" s="239"/>
      <c r="P17" s="239"/>
      <c r="Q17" s="239"/>
    </row>
    <row r="18" outlineLevel="1" spans="1:17">
      <c r="A18" s="214">
        <v>4</v>
      </c>
      <c r="B18" s="235" t="s">
        <v>804</v>
      </c>
      <c r="C18" s="236" t="s">
        <v>738</v>
      </c>
      <c r="D18" s="237">
        <f t="shared" si="0"/>
        <v>0</v>
      </c>
      <c r="E18" s="237" t="s">
        <v>798</v>
      </c>
      <c r="F18" s="238">
        <f t="shared" ref="F18:Q18" si="11">F19+F20+F21</f>
        <v>0</v>
      </c>
      <c r="G18" s="238">
        <f t="shared" si="11"/>
        <v>0</v>
      </c>
      <c r="H18" s="238">
        <f t="shared" si="11"/>
        <v>0</v>
      </c>
      <c r="I18" s="238">
        <f t="shared" si="11"/>
        <v>0</v>
      </c>
      <c r="J18" s="238">
        <f t="shared" si="11"/>
        <v>0</v>
      </c>
      <c r="K18" s="238">
        <f t="shared" si="11"/>
        <v>0</v>
      </c>
      <c r="L18" s="238">
        <f t="shared" si="11"/>
        <v>0</v>
      </c>
      <c r="M18" s="238">
        <f t="shared" si="11"/>
        <v>0</v>
      </c>
      <c r="N18" s="238">
        <f t="shared" si="11"/>
        <v>0</v>
      </c>
      <c r="O18" s="238">
        <f t="shared" si="11"/>
        <v>0</v>
      </c>
      <c r="P18" s="238">
        <f t="shared" si="11"/>
        <v>0</v>
      </c>
      <c r="Q18" s="238">
        <f t="shared" si="11"/>
        <v>0</v>
      </c>
    </row>
    <row r="19" outlineLevel="1" spans="1:17">
      <c r="A19" s="214">
        <v>4</v>
      </c>
      <c r="B19" s="235" t="s">
        <v>804</v>
      </c>
      <c r="C19" s="223" t="s">
        <v>109</v>
      </c>
      <c r="D19" s="224">
        <f t="shared" si="0"/>
        <v>0</v>
      </c>
      <c r="E19" s="224" t="s">
        <v>798</v>
      </c>
      <c r="F19" s="239"/>
      <c r="G19" s="239"/>
      <c r="H19" s="239"/>
      <c r="I19" s="239"/>
      <c r="J19" s="239"/>
      <c r="K19" s="239"/>
      <c r="L19" s="239"/>
      <c r="M19" s="239"/>
      <c r="N19" s="239"/>
      <c r="O19" s="239"/>
      <c r="P19" s="239"/>
      <c r="Q19" s="239"/>
    </row>
    <row r="20" outlineLevel="1" spans="1:17">
      <c r="A20" s="214">
        <v>4</v>
      </c>
      <c r="B20" s="235" t="s">
        <v>804</v>
      </c>
      <c r="C20" s="226" t="s">
        <v>68</v>
      </c>
      <c r="D20" s="227">
        <f t="shared" si="0"/>
        <v>0</v>
      </c>
      <c r="E20" s="227" t="s">
        <v>798</v>
      </c>
      <c r="F20" s="239"/>
      <c r="G20" s="239"/>
      <c r="H20" s="239"/>
      <c r="I20" s="239"/>
      <c r="J20" s="239"/>
      <c r="K20" s="239"/>
      <c r="L20" s="239"/>
      <c r="M20" s="239"/>
      <c r="N20" s="239"/>
      <c r="O20" s="239"/>
      <c r="P20" s="239"/>
      <c r="Q20" s="239"/>
    </row>
    <row r="21" outlineLevel="1" spans="1:17">
      <c r="A21" s="214">
        <v>4</v>
      </c>
      <c r="B21" s="235" t="s">
        <v>804</v>
      </c>
      <c r="C21" s="229" t="s">
        <v>19</v>
      </c>
      <c r="D21" s="230">
        <f t="shared" si="0"/>
        <v>0</v>
      </c>
      <c r="E21" s="230" t="s">
        <v>798</v>
      </c>
      <c r="F21" s="239"/>
      <c r="G21" s="239"/>
      <c r="H21" s="239"/>
      <c r="I21" s="239"/>
      <c r="J21" s="239"/>
      <c r="K21" s="239"/>
      <c r="L21" s="239"/>
      <c r="M21" s="239"/>
      <c r="N21" s="239"/>
      <c r="O21" s="239"/>
      <c r="P21" s="239"/>
      <c r="Q21" s="239"/>
    </row>
    <row r="22" outlineLevel="1" spans="1:17">
      <c r="A22" s="214">
        <v>5</v>
      </c>
      <c r="B22" s="235" t="s">
        <v>807</v>
      </c>
      <c r="C22" s="236" t="s">
        <v>738</v>
      </c>
      <c r="D22" s="237">
        <f t="shared" si="0"/>
        <v>0</v>
      </c>
      <c r="E22" s="237" t="s">
        <v>798</v>
      </c>
      <c r="F22" s="238">
        <f t="shared" ref="F22:Q22" si="12">F23+F24+F25</f>
        <v>0</v>
      </c>
      <c r="G22" s="238">
        <f t="shared" si="12"/>
        <v>0</v>
      </c>
      <c r="H22" s="238">
        <f t="shared" si="12"/>
        <v>0</v>
      </c>
      <c r="I22" s="238">
        <f t="shared" si="12"/>
        <v>0</v>
      </c>
      <c r="J22" s="238">
        <f t="shared" si="12"/>
        <v>0</v>
      </c>
      <c r="K22" s="238">
        <f t="shared" si="12"/>
        <v>0</v>
      </c>
      <c r="L22" s="238">
        <f t="shared" si="12"/>
        <v>0</v>
      </c>
      <c r="M22" s="238">
        <f t="shared" si="12"/>
        <v>0</v>
      </c>
      <c r="N22" s="238">
        <f t="shared" si="12"/>
        <v>0</v>
      </c>
      <c r="O22" s="238">
        <f t="shared" si="12"/>
        <v>0</v>
      </c>
      <c r="P22" s="238">
        <f t="shared" si="12"/>
        <v>0</v>
      </c>
      <c r="Q22" s="238">
        <f t="shared" si="12"/>
        <v>0</v>
      </c>
    </row>
    <row r="23" outlineLevel="1" spans="1:17">
      <c r="A23" s="214">
        <v>5</v>
      </c>
      <c r="B23" s="235" t="s">
        <v>807</v>
      </c>
      <c r="C23" s="223" t="s">
        <v>109</v>
      </c>
      <c r="D23" s="224">
        <f t="shared" si="0"/>
        <v>0</v>
      </c>
      <c r="E23" s="224" t="s">
        <v>798</v>
      </c>
      <c r="F23" s="239"/>
      <c r="G23" s="239"/>
      <c r="H23" s="239"/>
      <c r="I23" s="239"/>
      <c r="J23" s="239"/>
      <c r="K23" s="239"/>
      <c r="L23" s="239"/>
      <c r="M23" s="239"/>
      <c r="N23" s="239"/>
      <c r="O23" s="239"/>
      <c r="P23" s="239"/>
      <c r="Q23" s="239"/>
    </row>
    <row r="24" outlineLevel="1" spans="1:17">
      <c r="A24" s="214">
        <v>5</v>
      </c>
      <c r="B24" s="235" t="s">
        <v>807</v>
      </c>
      <c r="C24" s="226" t="s">
        <v>68</v>
      </c>
      <c r="D24" s="227">
        <f t="shared" si="0"/>
        <v>0</v>
      </c>
      <c r="E24" s="227" t="s">
        <v>798</v>
      </c>
      <c r="F24" s="239"/>
      <c r="G24" s="239"/>
      <c r="H24" s="239"/>
      <c r="I24" s="239"/>
      <c r="J24" s="239"/>
      <c r="K24" s="239"/>
      <c r="L24" s="239"/>
      <c r="M24" s="239"/>
      <c r="N24" s="239"/>
      <c r="O24" s="239"/>
      <c r="P24" s="239"/>
      <c r="Q24" s="239"/>
    </row>
    <row r="25" outlineLevel="1" spans="1:17">
      <c r="A25" s="214">
        <v>5</v>
      </c>
      <c r="B25" s="235" t="s">
        <v>807</v>
      </c>
      <c r="C25" s="229" t="s">
        <v>19</v>
      </c>
      <c r="D25" s="230">
        <f t="shared" si="0"/>
        <v>0</v>
      </c>
      <c r="E25" s="230" t="s">
        <v>798</v>
      </c>
      <c r="F25" s="239"/>
      <c r="G25" s="239"/>
      <c r="H25" s="239"/>
      <c r="I25" s="239"/>
      <c r="J25" s="239"/>
      <c r="K25" s="239"/>
      <c r="L25" s="239"/>
      <c r="M25" s="239"/>
      <c r="N25" s="239"/>
      <c r="O25" s="239"/>
      <c r="P25" s="239"/>
      <c r="Q25" s="239"/>
    </row>
    <row r="26" outlineLevel="1" spans="1:17">
      <c r="A26" s="214">
        <v>6</v>
      </c>
      <c r="B26" s="235" t="s">
        <v>810</v>
      </c>
      <c r="C26" s="236" t="s">
        <v>738</v>
      </c>
      <c r="D26" s="237">
        <f t="shared" si="0"/>
        <v>0</v>
      </c>
      <c r="E26" s="237" t="s">
        <v>798</v>
      </c>
      <c r="F26" s="238">
        <f t="shared" ref="F26:Q26" si="13">F27+F28+F29</f>
        <v>0</v>
      </c>
      <c r="G26" s="238">
        <f t="shared" si="13"/>
        <v>0</v>
      </c>
      <c r="H26" s="238">
        <f t="shared" si="13"/>
        <v>0</v>
      </c>
      <c r="I26" s="238">
        <f t="shared" si="13"/>
        <v>0</v>
      </c>
      <c r="J26" s="238">
        <f t="shared" si="13"/>
        <v>0</v>
      </c>
      <c r="K26" s="238">
        <f t="shared" si="13"/>
        <v>0</v>
      </c>
      <c r="L26" s="238">
        <f t="shared" si="13"/>
        <v>0</v>
      </c>
      <c r="M26" s="238">
        <f t="shared" si="13"/>
        <v>0</v>
      </c>
      <c r="N26" s="238">
        <f t="shared" si="13"/>
        <v>0</v>
      </c>
      <c r="O26" s="238">
        <f t="shared" si="13"/>
        <v>0</v>
      </c>
      <c r="P26" s="238">
        <f t="shared" si="13"/>
        <v>0</v>
      </c>
      <c r="Q26" s="238">
        <f t="shared" si="13"/>
        <v>0</v>
      </c>
    </row>
    <row r="27" outlineLevel="1" spans="1:17">
      <c r="A27" s="214">
        <v>6</v>
      </c>
      <c r="B27" s="235" t="s">
        <v>810</v>
      </c>
      <c r="C27" s="223" t="s">
        <v>109</v>
      </c>
      <c r="D27" s="224">
        <f t="shared" si="0"/>
        <v>0</v>
      </c>
      <c r="E27" s="224" t="s">
        <v>798</v>
      </c>
      <c r="F27" s="239"/>
      <c r="G27" s="239"/>
      <c r="H27" s="239"/>
      <c r="I27" s="239"/>
      <c r="J27" s="239"/>
      <c r="K27" s="239"/>
      <c r="L27" s="239"/>
      <c r="M27" s="239"/>
      <c r="N27" s="239"/>
      <c r="O27" s="239"/>
      <c r="P27" s="239"/>
      <c r="Q27" s="239"/>
    </row>
    <row r="28" outlineLevel="1" spans="1:17">
      <c r="A28" s="214">
        <v>6</v>
      </c>
      <c r="B28" s="235" t="s">
        <v>810</v>
      </c>
      <c r="C28" s="226" t="s">
        <v>68</v>
      </c>
      <c r="D28" s="227">
        <f t="shared" si="0"/>
        <v>0</v>
      </c>
      <c r="E28" s="227" t="s">
        <v>798</v>
      </c>
      <c r="F28" s="239"/>
      <c r="G28" s="239"/>
      <c r="H28" s="239"/>
      <c r="I28" s="239"/>
      <c r="J28" s="239"/>
      <c r="K28" s="239"/>
      <c r="L28" s="239"/>
      <c r="M28" s="239"/>
      <c r="N28" s="239"/>
      <c r="O28" s="239"/>
      <c r="P28" s="239"/>
      <c r="Q28" s="239"/>
    </row>
    <row r="29" outlineLevel="1" spans="1:17">
      <c r="A29" s="214">
        <v>6</v>
      </c>
      <c r="B29" s="235" t="s">
        <v>810</v>
      </c>
      <c r="C29" s="229" t="s">
        <v>19</v>
      </c>
      <c r="D29" s="230">
        <f t="shared" si="0"/>
        <v>0</v>
      </c>
      <c r="E29" s="230" t="s">
        <v>798</v>
      </c>
      <c r="F29" s="239"/>
      <c r="G29" s="239"/>
      <c r="H29" s="239"/>
      <c r="I29" s="239"/>
      <c r="J29" s="239"/>
      <c r="K29" s="239"/>
      <c r="L29" s="239"/>
      <c r="M29" s="239"/>
      <c r="N29" s="239"/>
      <c r="O29" s="239"/>
      <c r="P29" s="239"/>
      <c r="Q29" s="239"/>
    </row>
    <row r="30" outlineLevel="1" spans="1:17">
      <c r="A30" s="214">
        <v>7</v>
      </c>
      <c r="B30" s="235" t="s">
        <v>813</v>
      </c>
      <c r="C30" s="236" t="s">
        <v>738</v>
      </c>
      <c r="D30" s="237">
        <f t="shared" si="0"/>
        <v>0</v>
      </c>
      <c r="E30" s="237" t="s">
        <v>798</v>
      </c>
      <c r="F30" s="238">
        <f t="shared" ref="F30:Q30" si="14">F31+F32+F33</f>
        <v>0</v>
      </c>
      <c r="G30" s="238">
        <f t="shared" si="14"/>
        <v>0</v>
      </c>
      <c r="H30" s="238">
        <f t="shared" si="14"/>
        <v>0</v>
      </c>
      <c r="I30" s="238">
        <f t="shared" si="14"/>
        <v>0</v>
      </c>
      <c r="J30" s="238">
        <f t="shared" si="14"/>
        <v>0</v>
      </c>
      <c r="K30" s="238">
        <f t="shared" si="14"/>
        <v>0</v>
      </c>
      <c r="L30" s="238">
        <f t="shared" si="14"/>
        <v>0</v>
      </c>
      <c r="M30" s="238">
        <f t="shared" si="14"/>
        <v>0</v>
      </c>
      <c r="N30" s="238">
        <f t="shared" si="14"/>
        <v>0</v>
      </c>
      <c r="O30" s="238">
        <f t="shared" si="14"/>
        <v>0</v>
      </c>
      <c r="P30" s="238">
        <f t="shared" si="14"/>
        <v>0</v>
      </c>
      <c r="Q30" s="238">
        <f t="shared" si="14"/>
        <v>0</v>
      </c>
    </row>
    <row r="31" outlineLevel="1" spans="1:17">
      <c r="A31" s="214">
        <v>7</v>
      </c>
      <c r="B31" s="235" t="s">
        <v>813</v>
      </c>
      <c r="C31" s="223" t="s">
        <v>109</v>
      </c>
      <c r="D31" s="224">
        <f t="shared" si="0"/>
        <v>0</v>
      </c>
      <c r="E31" s="224" t="s">
        <v>798</v>
      </c>
      <c r="F31" s="239"/>
      <c r="G31" s="239"/>
      <c r="H31" s="239"/>
      <c r="I31" s="239"/>
      <c r="J31" s="239"/>
      <c r="K31" s="239"/>
      <c r="L31" s="239"/>
      <c r="M31" s="239"/>
      <c r="N31" s="239"/>
      <c r="O31" s="239"/>
      <c r="P31" s="239"/>
      <c r="Q31" s="239"/>
    </row>
    <row r="32" outlineLevel="1" spans="1:17">
      <c r="A32" s="214">
        <v>7</v>
      </c>
      <c r="B32" s="235" t="s">
        <v>813</v>
      </c>
      <c r="C32" s="226" t="s">
        <v>68</v>
      </c>
      <c r="D32" s="227">
        <f t="shared" si="0"/>
        <v>0</v>
      </c>
      <c r="E32" s="227" t="s">
        <v>798</v>
      </c>
      <c r="F32" s="239"/>
      <c r="G32" s="239"/>
      <c r="H32" s="239"/>
      <c r="I32" s="239"/>
      <c r="J32" s="239"/>
      <c r="K32" s="239"/>
      <c r="L32" s="239"/>
      <c r="M32" s="239"/>
      <c r="N32" s="239"/>
      <c r="O32" s="239"/>
      <c r="P32" s="239"/>
      <c r="Q32" s="239"/>
    </row>
    <row r="33" outlineLevel="1" spans="1:17">
      <c r="A33" s="214">
        <v>7</v>
      </c>
      <c r="B33" s="235" t="s">
        <v>813</v>
      </c>
      <c r="C33" s="229" t="s">
        <v>19</v>
      </c>
      <c r="D33" s="230">
        <f t="shared" si="0"/>
        <v>0</v>
      </c>
      <c r="E33" s="230" t="s">
        <v>798</v>
      </c>
      <c r="F33" s="239"/>
      <c r="G33" s="239"/>
      <c r="H33" s="239"/>
      <c r="I33" s="239"/>
      <c r="J33" s="239"/>
      <c r="K33" s="239"/>
      <c r="L33" s="239"/>
      <c r="M33" s="239"/>
      <c r="N33" s="239"/>
      <c r="O33" s="239"/>
      <c r="P33" s="239"/>
      <c r="Q33" s="239"/>
    </row>
    <row r="34" spans="1:17">
      <c r="A34" s="214">
        <v>8</v>
      </c>
      <c r="B34" s="232" t="s">
        <v>203</v>
      </c>
      <c r="C34" s="232" t="s">
        <v>738</v>
      </c>
      <c r="D34" s="233">
        <f t="shared" si="0"/>
        <v>13</v>
      </c>
      <c r="E34" s="233" t="s">
        <v>798</v>
      </c>
      <c r="F34" s="234">
        <f t="shared" ref="F34:Q34" si="15">F35+F36+F37</f>
        <v>13</v>
      </c>
      <c r="G34" s="234">
        <f t="shared" si="15"/>
        <v>13</v>
      </c>
      <c r="H34" s="234">
        <f t="shared" si="15"/>
        <v>13</v>
      </c>
      <c r="I34" s="234">
        <f t="shared" si="15"/>
        <v>13</v>
      </c>
      <c r="J34" s="234">
        <f t="shared" si="15"/>
        <v>13</v>
      </c>
      <c r="K34" s="234">
        <f t="shared" si="15"/>
        <v>13</v>
      </c>
      <c r="L34" s="234">
        <f t="shared" si="15"/>
        <v>13</v>
      </c>
      <c r="M34" s="234">
        <f t="shared" si="15"/>
        <v>13</v>
      </c>
      <c r="N34" s="234">
        <f t="shared" si="15"/>
        <v>13</v>
      </c>
      <c r="O34" s="234">
        <f t="shared" si="15"/>
        <v>13</v>
      </c>
      <c r="P34" s="234">
        <f t="shared" si="15"/>
        <v>13</v>
      </c>
      <c r="Q34" s="234">
        <f t="shared" si="15"/>
        <v>13</v>
      </c>
    </row>
    <row r="35" spans="1:17">
      <c r="A35" s="214">
        <v>8</v>
      </c>
      <c r="B35" s="232" t="s">
        <v>203</v>
      </c>
      <c r="C35" s="223" t="s">
        <v>109</v>
      </c>
      <c r="D35" s="224">
        <f t="shared" si="0"/>
        <v>13</v>
      </c>
      <c r="E35" s="224" t="s">
        <v>798</v>
      </c>
      <c r="F35" s="225">
        <f t="shared" ref="F35:Q35" si="16">F39+F43+F47+F51+F55+F59+F63+F67</f>
        <v>13</v>
      </c>
      <c r="G35" s="225">
        <f t="shared" si="16"/>
        <v>13</v>
      </c>
      <c r="H35" s="225">
        <f t="shared" si="16"/>
        <v>13</v>
      </c>
      <c r="I35" s="225">
        <f t="shared" si="16"/>
        <v>13</v>
      </c>
      <c r="J35" s="225">
        <f t="shared" si="16"/>
        <v>13</v>
      </c>
      <c r="K35" s="225">
        <f t="shared" si="16"/>
        <v>13</v>
      </c>
      <c r="L35" s="225">
        <f t="shared" si="16"/>
        <v>13</v>
      </c>
      <c r="M35" s="225">
        <f t="shared" si="16"/>
        <v>13</v>
      </c>
      <c r="N35" s="225">
        <f t="shared" si="16"/>
        <v>13</v>
      </c>
      <c r="O35" s="225">
        <f t="shared" si="16"/>
        <v>13</v>
      </c>
      <c r="P35" s="225">
        <f t="shared" si="16"/>
        <v>13</v>
      </c>
      <c r="Q35" s="225">
        <f t="shared" si="16"/>
        <v>13</v>
      </c>
    </row>
    <row r="36" spans="1:17">
      <c r="A36" s="214">
        <v>8</v>
      </c>
      <c r="B36" s="232" t="s">
        <v>203</v>
      </c>
      <c r="C36" s="226" t="s">
        <v>68</v>
      </c>
      <c r="D36" s="227">
        <f t="shared" si="0"/>
        <v>0</v>
      </c>
      <c r="E36" s="227" t="s">
        <v>798</v>
      </c>
      <c r="F36" s="228">
        <f t="shared" ref="F36:Q36" si="17">F40+F44+F48+F52+F56+F60+F64+F68</f>
        <v>0</v>
      </c>
      <c r="G36" s="228">
        <f t="shared" si="17"/>
        <v>0</v>
      </c>
      <c r="H36" s="228">
        <f t="shared" si="17"/>
        <v>0</v>
      </c>
      <c r="I36" s="228">
        <f t="shared" si="17"/>
        <v>0</v>
      </c>
      <c r="J36" s="228">
        <f t="shared" si="17"/>
        <v>0</v>
      </c>
      <c r="K36" s="228">
        <f t="shared" si="17"/>
        <v>0</v>
      </c>
      <c r="L36" s="228">
        <f t="shared" si="17"/>
        <v>0</v>
      </c>
      <c r="M36" s="228">
        <f t="shared" si="17"/>
        <v>0</v>
      </c>
      <c r="N36" s="228">
        <f t="shared" si="17"/>
        <v>0</v>
      </c>
      <c r="O36" s="228">
        <f t="shared" si="17"/>
        <v>0</v>
      </c>
      <c r="P36" s="228">
        <f t="shared" si="17"/>
        <v>0</v>
      </c>
      <c r="Q36" s="228">
        <f t="shared" si="17"/>
        <v>0</v>
      </c>
    </row>
    <row r="37" spans="1:17">
      <c r="A37" s="214">
        <v>8</v>
      </c>
      <c r="B37" s="232" t="s">
        <v>203</v>
      </c>
      <c r="C37" s="229" t="s">
        <v>19</v>
      </c>
      <c r="D37" s="230">
        <f t="shared" si="0"/>
        <v>0</v>
      </c>
      <c r="E37" s="230" t="s">
        <v>798</v>
      </c>
      <c r="F37" s="231">
        <f t="shared" ref="F37:Q37" si="18">F41+F45+F49+F53+F57+F61+F65+F69</f>
        <v>0</v>
      </c>
      <c r="G37" s="231">
        <f t="shared" si="18"/>
        <v>0</v>
      </c>
      <c r="H37" s="231">
        <f t="shared" si="18"/>
        <v>0</v>
      </c>
      <c r="I37" s="231">
        <f t="shared" si="18"/>
        <v>0</v>
      </c>
      <c r="J37" s="231">
        <f t="shared" si="18"/>
        <v>0</v>
      </c>
      <c r="K37" s="231">
        <f t="shared" si="18"/>
        <v>0</v>
      </c>
      <c r="L37" s="231">
        <f t="shared" si="18"/>
        <v>0</v>
      </c>
      <c r="M37" s="231">
        <f t="shared" si="18"/>
        <v>0</v>
      </c>
      <c r="N37" s="231">
        <f t="shared" si="18"/>
        <v>0</v>
      </c>
      <c r="O37" s="231">
        <f t="shared" si="18"/>
        <v>0</v>
      </c>
      <c r="P37" s="231">
        <f t="shared" si="18"/>
        <v>0</v>
      </c>
      <c r="Q37" s="231">
        <f t="shared" si="18"/>
        <v>0</v>
      </c>
    </row>
    <row r="38" outlineLevel="1" spans="1:17">
      <c r="A38" s="214">
        <v>9</v>
      </c>
      <c r="B38" s="235" t="s">
        <v>834</v>
      </c>
      <c r="C38" s="236" t="s">
        <v>738</v>
      </c>
      <c r="D38" s="237">
        <f t="shared" si="0"/>
        <v>13</v>
      </c>
      <c r="E38" s="237" t="s">
        <v>798</v>
      </c>
      <c r="F38" s="238">
        <f t="shared" ref="F38:Q38" si="19">F39+F40+F41</f>
        <v>13</v>
      </c>
      <c r="G38" s="238">
        <f t="shared" si="19"/>
        <v>13</v>
      </c>
      <c r="H38" s="238">
        <f t="shared" si="19"/>
        <v>13</v>
      </c>
      <c r="I38" s="238">
        <f t="shared" si="19"/>
        <v>13</v>
      </c>
      <c r="J38" s="238">
        <f t="shared" si="19"/>
        <v>13</v>
      </c>
      <c r="K38" s="238">
        <f t="shared" si="19"/>
        <v>13</v>
      </c>
      <c r="L38" s="238">
        <f t="shared" si="19"/>
        <v>13</v>
      </c>
      <c r="M38" s="238">
        <f t="shared" si="19"/>
        <v>13</v>
      </c>
      <c r="N38" s="238">
        <f t="shared" si="19"/>
        <v>13</v>
      </c>
      <c r="O38" s="238">
        <f t="shared" si="19"/>
        <v>13</v>
      </c>
      <c r="P38" s="238">
        <f t="shared" si="19"/>
        <v>13</v>
      </c>
      <c r="Q38" s="238">
        <f t="shared" si="19"/>
        <v>13</v>
      </c>
    </row>
    <row r="39" outlineLevel="1" spans="1:17">
      <c r="A39" s="214">
        <v>9</v>
      </c>
      <c r="B39" s="235" t="s">
        <v>834</v>
      </c>
      <c r="C39" s="223" t="s">
        <v>109</v>
      </c>
      <c r="D39" s="224">
        <f t="shared" si="0"/>
        <v>13</v>
      </c>
      <c r="E39" s="224" t="s">
        <v>798</v>
      </c>
      <c r="F39" s="239">
        <f>自有人工预算!E13</f>
        <v>13</v>
      </c>
      <c r="G39" s="239">
        <f>自有人工预算!F13</f>
        <v>13</v>
      </c>
      <c r="H39" s="239">
        <f>自有人工预算!G13</f>
        <v>13</v>
      </c>
      <c r="I39" s="239">
        <f>自有人工预算!H13</f>
        <v>13</v>
      </c>
      <c r="J39" s="239">
        <f>自有人工预算!I13</f>
        <v>13</v>
      </c>
      <c r="K39" s="239">
        <f>自有人工预算!J13</f>
        <v>13</v>
      </c>
      <c r="L39" s="239">
        <f>自有人工预算!K13</f>
        <v>13</v>
      </c>
      <c r="M39" s="239">
        <f>自有人工预算!L13</f>
        <v>13</v>
      </c>
      <c r="N39" s="239">
        <f>自有人工预算!M13</f>
        <v>13</v>
      </c>
      <c r="O39" s="239">
        <f>自有人工预算!N13</f>
        <v>13</v>
      </c>
      <c r="P39" s="239">
        <f>自有人工预算!O13</f>
        <v>13</v>
      </c>
      <c r="Q39" s="239">
        <f>自有人工预算!P13</f>
        <v>13</v>
      </c>
    </row>
    <row r="40" outlineLevel="1" spans="1:17">
      <c r="A40" s="214">
        <v>9</v>
      </c>
      <c r="B40" s="235" t="s">
        <v>834</v>
      </c>
      <c r="C40" s="226" t="s">
        <v>68</v>
      </c>
      <c r="D40" s="227">
        <f t="shared" si="0"/>
        <v>0</v>
      </c>
      <c r="E40" s="227" t="s">
        <v>798</v>
      </c>
      <c r="F40" s="239"/>
      <c r="G40" s="239"/>
      <c r="H40" s="239"/>
      <c r="I40" s="239"/>
      <c r="J40" s="239"/>
      <c r="K40" s="239"/>
      <c r="L40" s="239"/>
      <c r="M40" s="239"/>
      <c r="N40" s="239"/>
      <c r="O40" s="239"/>
      <c r="P40" s="239"/>
      <c r="Q40" s="239"/>
    </row>
    <row r="41" outlineLevel="1" spans="1:17">
      <c r="A41" s="214">
        <v>9</v>
      </c>
      <c r="B41" s="235" t="s">
        <v>834</v>
      </c>
      <c r="C41" s="229" t="s">
        <v>19</v>
      </c>
      <c r="D41" s="230">
        <f t="shared" si="0"/>
        <v>0</v>
      </c>
      <c r="E41" s="230" t="s">
        <v>798</v>
      </c>
      <c r="F41" s="239"/>
      <c r="G41" s="239"/>
      <c r="H41" s="239"/>
      <c r="I41" s="239"/>
      <c r="J41" s="239"/>
      <c r="K41" s="239"/>
      <c r="L41" s="239"/>
      <c r="M41" s="239"/>
      <c r="N41" s="239"/>
      <c r="O41" s="239"/>
      <c r="P41" s="239"/>
      <c r="Q41" s="239"/>
    </row>
    <row r="42" outlineLevel="1" spans="1:17">
      <c r="A42" s="214">
        <v>10</v>
      </c>
      <c r="B42" s="235" t="s">
        <v>837</v>
      </c>
      <c r="C42" s="236" t="s">
        <v>738</v>
      </c>
      <c r="D42" s="237">
        <f t="shared" si="0"/>
        <v>0</v>
      </c>
      <c r="E42" s="237" t="s">
        <v>798</v>
      </c>
      <c r="F42" s="238">
        <f t="shared" ref="F42:Q42" si="20">F43+F44+F45</f>
        <v>0</v>
      </c>
      <c r="G42" s="238">
        <f t="shared" si="20"/>
        <v>0</v>
      </c>
      <c r="H42" s="238">
        <f t="shared" si="20"/>
        <v>0</v>
      </c>
      <c r="I42" s="238">
        <f t="shared" si="20"/>
        <v>0</v>
      </c>
      <c r="J42" s="238">
        <f t="shared" si="20"/>
        <v>0</v>
      </c>
      <c r="K42" s="238">
        <f t="shared" si="20"/>
        <v>0</v>
      </c>
      <c r="L42" s="238">
        <f t="shared" si="20"/>
        <v>0</v>
      </c>
      <c r="M42" s="238">
        <f t="shared" si="20"/>
        <v>0</v>
      </c>
      <c r="N42" s="238">
        <f t="shared" si="20"/>
        <v>0</v>
      </c>
      <c r="O42" s="238">
        <f t="shared" si="20"/>
        <v>0</v>
      </c>
      <c r="P42" s="238">
        <f t="shared" si="20"/>
        <v>0</v>
      </c>
      <c r="Q42" s="238">
        <f t="shared" si="20"/>
        <v>0</v>
      </c>
    </row>
    <row r="43" outlineLevel="1" spans="1:17">
      <c r="A43" s="214">
        <v>10</v>
      </c>
      <c r="B43" s="235" t="s">
        <v>837</v>
      </c>
      <c r="C43" s="223" t="s">
        <v>109</v>
      </c>
      <c r="D43" s="224">
        <f t="shared" si="0"/>
        <v>0</v>
      </c>
      <c r="E43" s="224" t="s">
        <v>798</v>
      </c>
      <c r="F43" s="239"/>
      <c r="G43" s="239"/>
      <c r="H43" s="239"/>
      <c r="I43" s="239"/>
      <c r="J43" s="239"/>
      <c r="K43" s="239"/>
      <c r="L43" s="239"/>
      <c r="M43" s="239"/>
      <c r="N43" s="239"/>
      <c r="O43" s="239"/>
      <c r="P43" s="239"/>
      <c r="Q43" s="239"/>
    </row>
    <row r="44" outlineLevel="1" spans="1:17">
      <c r="A44" s="214">
        <v>10</v>
      </c>
      <c r="B44" s="235" t="s">
        <v>837</v>
      </c>
      <c r="C44" s="226" t="s">
        <v>68</v>
      </c>
      <c r="D44" s="227">
        <f t="shared" si="0"/>
        <v>0</v>
      </c>
      <c r="E44" s="227" t="s">
        <v>798</v>
      </c>
      <c r="F44" s="239"/>
      <c r="G44" s="239"/>
      <c r="H44" s="239"/>
      <c r="I44" s="239"/>
      <c r="J44" s="239"/>
      <c r="K44" s="239"/>
      <c r="L44" s="239"/>
      <c r="M44" s="239"/>
      <c r="N44" s="239"/>
      <c r="O44" s="239"/>
      <c r="P44" s="239"/>
      <c r="Q44" s="239"/>
    </row>
    <row r="45" outlineLevel="1" spans="1:17">
      <c r="A45" s="214">
        <v>10</v>
      </c>
      <c r="B45" s="235" t="s">
        <v>837</v>
      </c>
      <c r="C45" s="229" t="s">
        <v>19</v>
      </c>
      <c r="D45" s="230">
        <f t="shared" si="0"/>
        <v>0</v>
      </c>
      <c r="E45" s="230" t="s">
        <v>798</v>
      </c>
      <c r="F45" s="239"/>
      <c r="G45" s="239"/>
      <c r="H45" s="239"/>
      <c r="I45" s="239"/>
      <c r="J45" s="239"/>
      <c r="K45" s="239"/>
      <c r="L45" s="239"/>
      <c r="M45" s="239"/>
      <c r="N45" s="239"/>
      <c r="O45" s="239"/>
      <c r="P45" s="239"/>
      <c r="Q45" s="239"/>
    </row>
    <row r="46" outlineLevel="1" spans="1:17">
      <c r="A46" s="214">
        <v>11</v>
      </c>
      <c r="B46" s="235" t="s">
        <v>839</v>
      </c>
      <c r="C46" s="236" t="s">
        <v>738</v>
      </c>
      <c r="D46" s="237">
        <f t="shared" si="0"/>
        <v>0</v>
      </c>
      <c r="E46" s="237" t="s">
        <v>798</v>
      </c>
      <c r="F46" s="238">
        <f t="shared" ref="F46:Q46" si="21">F47+F48+F49</f>
        <v>0</v>
      </c>
      <c r="G46" s="238">
        <f t="shared" si="21"/>
        <v>0</v>
      </c>
      <c r="H46" s="238">
        <f t="shared" si="21"/>
        <v>0</v>
      </c>
      <c r="I46" s="238">
        <f t="shared" si="21"/>
        <v>0</v>
      </c>
      <c r="J46" s="238">
        <f t="shared" si="21"/>
        <v>0</v>
      </c>
      <c r="K46" s="238">
        <f t="shared" si="21"/>
        <v>0</v>
      </c>
      <c r="L46" s="238">
        <f t="shared" si="21"/>
        <v>0</v>
      </c>
      <c r="M46" s="238">
        <f t="shared" si="21"/>
        <v>0</v>
      </c>
      <c r="N46" s="238">
        <f t="shared" si="21"/>
        <v>0</v>
      </c>
      <c r="O46" s="238">
        <f t="shared" si="21"/>
        <v>0</v>
      </c>
      <c r="P46" s="238">
        <f t="shared" si="21"/>
        <v>0</v>
      </c>
      <c r="Q46" s="238">
        <f t="shared" si="21"/>
        <v>0</v>
      </c>
    </row>
    <row r="47" outlineLevel="1" spans="1:17">
      <c r="A47" s="214">
        <v>11</v>
      </c>
      <c r="B47" s="235" t="s">
        <v>839</v>
      </c>
      <c r="C47" s="223" t="s">
        <v>109</v>
      </c>
      <c r="D47" s="224">
        <f t="shared" si="0"/>
        <v>0</v>
      </c>
      <c r="E47" s="224" t="s">
        <v>798</v>
      </c>
      <c r="F47" s="239"/>
      <c r="G47" s="239"/>
      <c r="H47" s="239"/>
      <c r="I47" s="239"/>
      <c r="J47" s="239"/>
      <c r="K47" s="239"/>
      <c r="L47" s="239"/>
      <c r="M47" s="239"/>
      <c r="N47" s="239"/>
      <c r="O47" s="239"/>
      <c r="P47" s="239"/>
      <c r="Q47" s="239"/>
    </row>
    <row r="48" outlineLevel="1" spans="1:17">
      <c r="A48" s="214">
        <v>11</v>
      </c>
      <c r="B48" s="235" t="s">
        <v>839</v>
      </c>
      <c r="C48" s="226" t="s">
        <v>68</v>
      </c>
      <c r="D48" s="227">
        <f t="shared" si="0"/>
        <v>0</v>
      </c>
      <c r="E48" s="227" t="s">
        <v>798</v>
      </c>
      <c r="F48" s="239"/>
      <c r="G48" s="239"/>
      <c r="H48" s="239"/>
      <c r="I48" s="239"/>
      <c r="J48" s="239"/>
      <c r="K48" s="239"/>
      <c r="L48" s="239"/>
      <c r="M48" s="239"/>
      <c r="N48" s="239"/>
      <c r="O48" s="239"/>
      <c r="P48" s="239"/>
      <c r="Q48" s="239"/>
    </row>
    <row r="49" outlineLevel="1" spans="1:17">
      <c r="A49" s="214">
        <v>11</v>
      </c>
      <c r="B49" s="235" t="s">
        <v>839</v>
      </c>
      <c r="C49" s="229" t="s">
        <v>19</v>
      </c>
      <c r="D49" s="230">
        <f t="shared" si="0"/>
        <v>0</v>
      </c>
      <c r="E49" s="230" t="s">
        <v>798</v>
      </c>
      <c r="F49" s="239"/>
      <c r="G49" s="239"/>
      <c r="H49" s="239"/>
      <c r="I49" s="239"/>
      <c r="J49" s="239"/>
      <c r="K49" s="239"/>
      <c r="L49" s="239"/>
      <c r="M49" s="239"/>
      <c r="N49" s="239"/>
      <c r="O49" s="239"/>
      <c r="P49" s="239"/>
      <c r="Q49" s="239"/>
    </row>
    <row r="50" outlineLevel="1" spans="1:17">
      <c r="A50" s="214">
        <v>12</v>
      </c>
      <c r="B50" s="235" t="s">
        <v>842</v>
      </c>
      <c r="C50" s="236" t="s">
        <v>738</v>
      </c>
      <c r="D50" s="237">
        <f t="shared" si="0"/>
        <v>0</v>
      </c>
      <c r="E50" s="237" t="s">
        <v>798</v>
      </c>
      <c r="F50" s="238">
        <f t="shared" ref="F50:Q50" si="22">F51+F52+F53</f>
        <v>0</v>
      </c>
      <c r="G50" s="238">
        <f t="shared" si="22"/>
        <v>0</v>
      </c>
      <c r="H50" s="238">
        <f t="shared" si="22"/>
        <v>0</v>
      </c>
      <c r="I50" s="238">
        <f t="shared" si="22"/>
        <v>0</v>
      </c>
      <c r="J50" s="238">
        <f t="shared" si="22"/>
        <v>0</v>
      </c>
      <c r="K50" s="238">
        <f t="shared" si="22"/>
        <v>0</v>
      </c>
      <c r="L50" s="238">
        <f t="shared" si="22"/>
        <v>0</v>
      </c>
      <c r="M50" s="238">
        <f t="shared" si="22"/>
        <v>0</v>
      </c>
      <c r="N50" s="238">
        <f t="shared" si="22"/>
        <v>0</v>
      </c>
      <c r="O50" s="238">
        <f t="shared" si="22"/>
        <v>0</v>
      </c>
      <c r="P50" s="238">
        <f t="shared" si="22"/>
        <v>0</v>
      </c>
      <c r="Q50" s="238">
        <f t="shared" si="22"/>
        <v>0</v>
      </c>
    </row>
    <row r="51" outlineLevel="1" spans="1:17">
      <c r="A51" s="214">
        <v>12</v>
      </c>
      <c r="B51" s="235" t="s">
        <v>842</v>
      </c>
      <c r="C51" s="223" t="s">
        <v>109</v>
      </c>
      <c r="D51" s="224">
        <f t="shared" si="0"/>
        <v>0</v>
      </c>
      <c r="E51" s="224" t="s">
        <v>798</v>
      </c>
      <c r="F51" s="239"/>
      <c r="G51" s="239"/>
      <c r="H51" s="239"/>
      <c r="I51" s="239"/>
      <c r="J51" s="239"/>
      <c r="K51" s="239"/>
      <c r="L51" s="239"/>
      <c r="M51" s="239"/>
      <c r="N51" s="239"/>
      <c r="O51" s="239"/>
      <c r="P51" s="239"/>
      <c r="Q51" s="239"/>
    </row>
    <row r="52" outlineLevel="1" spans="1:17">
      <c r="A52" s="214">
        <v>12</v>
      </c>
      <c r="B52" s="235" t="s">
        <v>842</v>
      </c>
      <c r="C52" s="226" t="s">
        <v>68</v>
      </c>
      <c r="D52" s="227">
        <f t="shared" si="0"/>
        <v>0</v>
      </c>
      <c r="E52" s="227" t="s">
        <v>798</v>
      </c>
      <c r="F52" s="239"/>
      <c r="G52" s="239"/>
      <c r="H52" s="239"/>
      <c r="I52" s="239"/>
      <c r="J52" s="239"/>
      <c r="K52" s="239"/>
      <c r="L52" s="239"/>
      <c r="M52" s="239"/>
      <c r="N52" s="239"/>
      <c r="O52" s="239"/>
      <c r="P52" s="239"/>
      <c r="Q52" s="239"/>
    </row>
    <row r="53" outlineLevel="1" spans="1:17">
      <c r="A53" s="214">
        <v>12</v>
      </c>
      <c r="B53" s="235" t="s">
        <v>842</v>
      </c>
      <c r="C53" s="229" t="s">
        <v>19</v>
      </c>
      <c r="D53" s="230">
        <f t="shared" si="0"/>
        <v>0</v>
      </c>
      <c r="E53" s="230" t="s">
        <v>798</v>
      </c>
      <c r="F53" s="239"/>
      <c r="G53" s="239"/>
      <c r="H53" s="239"/>
      <c r="I53" s="239"/>
      <c r="J53" s="239"/>
      <c r="K53" s="239"/>
      <c r="L53" s="239"/>
      <c r="M53" s="239"/>
      <c r="N53" s="239"/>
      <c r="O53" s="239"/>
      <c r="P53" s="239"/>
      <c r="Q53" s="239"/>
    </row>
    <row r="54" outlineLevel="1" spans="1:17">
      <c r="A54" s="214">
        <v>13</v>
      </c>
      <c r="B54" s="235" t="s">
        <v>845</v>
      </c>
      <c r="C54" s="236" t="s">
        <v>738</v>
      </c>
      <c r="D54" s="237">
        <f t="shared" si="0"/>
        <v>0</v>
      </c>
      <c r="E54" s="237" t="s">
        <v>798</v>
      </c>
      <c r="F54" s="238">
        <f t="shared" ref="F54:Q54" si="23">F55+F56+F57</f>
        <v>0</v>
      </c>
      <c r="G54" s="238">
        <f t="shared" si="23"/>
        <v>0</v>
      </c>
      <c r="H54" s="238">
        <f t="shared" si="23"/>
        <v>0</v>
      </c>
      <c r="I54" s="238">
        <f t="shared" si="23"/>
        <v>0</v>
      </c>
      <c r="J54" s="238">
        <f t="shared" si="23"/>
        <v>0</v>
      </c>
      <c r="K54" s="238">
        <f t="shared" si="23"/>
        <v>0</v>
      </c>
      <c r="L54" s="238">
        <f t="shared" si="23"/>
        <v>0</v>
      </c>
      <c r="M54" s="238">
        <f t="shared" si="23"/>
        <v>0</v>
      </c>
      <c r="N54" s="238">
        <f t="shared" si="23"/>
        <v>0</v>
      </c>
      <c r="O54" s="238">
        <f t="shared" si="23"/>
        <v>0</v>
      </c>
      <c r="P54" s="238">
        <f t="shared" si="23"/>
        <v>0</v>
      </c>
      <c r="Q54" s="238">
        <f t="shared" si="23"/>
        <v>0</v>
      </c>
    </row>
    <row r="55" outlineLevel="1" spans="1:17">
      <c r="A55" s="214">
        <v>13</v>
      </c>
      <c r="B55" s="235" t="s">
        <v>845</v>
      </c>
      <c r="C55" s="223" t="s">
        <v>109</v>
      </c>
      <c r="D55" s="224">
        <f t="shared" si="0"/>
        <v>0</v>
      </c>
      <c r="E55" s="224" t="s">
        <v>798</v>
      </c>
      <c r="F55" s="239"/>
      <c r="G55" s="239"/>
      <c r="H55" s="239"/>
      <c r="I55" s="239"/>
      <c r="J55" s="239"/>
      <c r="K55" s="239"/>
      <c r="L55" s="239"/>
      <c r="M55" s="239"/>
      <c r="N55" s="239"/>
      <c r="O55" s="239"/>
      <c r="P55" s="239"/>
      <c r="Q55" s="239"/>
    </row>
    <row r="56" outlineLevel="1" spans="1:17">
      <c r="A56" s="214">
        <v>13</v>
      </c>
      <c r="B56" s="235" t="s">
        <v>845</v>
      </c>
      <c r="C56" s="226" t="s">
        <v>68</v>
      </c>
      <c r="D56" s="227">
        <f t="shared" si="0"/>
        <v>0</v>
      </c>
      <c r="E56" s="227" t="s">
        <v>798</v>
      </c>
      <c r="F56" s="239"/>
      <c r="G56" s="239"/>
      <c r="H56" s="239"/>
      <c r="I56" s="239"/>
      <c r="J56" s="239"/>
      <c r="K56" s="239"/>
      <c r="L56" s="239"/>
      <c r="M56" s="239"/>
      <c r="N56" s="239"/>
      <c r="O56" s="239"/>
      <c r="P56" s="239"/>
      <c r="Q56" s="239"/>
    </row>
    <row r="57" outlineLevel="1" spans="1:17">
      <c r="A57" s="214">
        <v>13</v>
      </c>
      <c r="B57" s="235" t="s">
        <v>845</v>
      </c>
      <c r="C57" s="229" t="s">
        <v>19</v>
      </c>
      <c r="D57" s="230">
        <f t="shared" si="0"/>
        <v>0</v>
      </c>
      <c r="E57" s="230" t="s">
        <v>798</v>
      </c>
      <c r="F57" s="239"/>
      <c r="G57" s="239"/>
      <c r="H57" s="239"/>
      <c r="I57" s="239"/>
      <c r="J57" s="239"/>
      <c r="K57" s="239"/>
      <c r="L57" s="239"/>
      <c r="M57" s="239"/>
      <c r="N57" s="239"/>
      <c r="O57" s="239"/>
      <c r="P57" s="239"/>
      <c r="Q57" s="239"/>
    </row>
    <row r="58" outlineLevel="1" spans="1:17">
      <c r="A58" s="214">
        <v>14</v>
      </c>
      <c r="B58" s="235" t="s">
        <v>848</v>
      </c>
      <c r="C58" s="236" t="s">
        <v>738</v>
      </c>
      <c r="D58" s="237">
        <f t="shared" si="0"/>
        <v>0</v>
      </c>
      <c r="E58" s="237" t="s">
        <v>798</v>
      </c>
      <c r="F58" s="238">
        <f t="shared" ref="F58:Q58" si="24">F59+F60+F61</f>
        <v>0</v>
      </c>
      <c r="G58" s="238">
        <f t="shared" si="24"/>
        <v>0</v>
      </c>
      <c r="H58" s="238">
        <f t="shared" si="24"/>
        <v>0</v>
      </c>
      <c r="I58" s="238">
        <f t="shared" si="24"/>
        <v>0</v>
      </c>
      <c r="J58" s="238">
        <f t="shared" si="24"/>
        <v>0</v>
      </c>
      <c r="K58" s="238">
        <f t="shared" si="24"/>
        <v>0</v>
      </c>
      <c r="L58" s="238">
        <f t="shared" si="24"/>
        <v>0</v>
      </c>
      <c r="M58" s="238">
        <f t="shared" si="24"/>
        <v>0</v>
      </c>
      <c r="N58" s="238">
        <f t="shared" si="24"/>
        <v>0</v>
      </c>
      <c r="O58" s="238">
        <f t="shared" si="24"/>
        <v>0</v>
      </c>
      <c r="P58" s="238">
        <f t="shared" si="24"/>
        <v>0</v>
      </c>
      <c r="Q58" s="238">
        <f t="shared" si="24"/>
        <v>0</v>
      </c>
    </row>
    <row r="59" outlineLevel="1" spans="1:17">
      <c r="A59" s="214">
        <v>14</v>
      </c>
      <c r="B59" s="235" t="s">
        <v>848</v>
      </c>
      <c r="C59" s="223" t="s">
        <v>109</v>
      </c>
      <c r="D59" s="224">
        <f t="shared" si="0"/>
        <v>0</v>
      </c>
      <c r="E59" s="224" t="s">
        <v>798</v>
      </c>
      <c r="F59" s="239"/>
      <c r="G59" s="239"/>
      <c r="H59" s="239"/>
      <c r="I59" s="239"/>
      <c r="J59" s="239"/>
      <c r="K59" s="239"/>
      <c r="L59" s="239"/>
      <c r="M59" s="239"/>
      <c r="N59" s="239"/>
      <c r="O59" s="239"/>
      <c r="P59" s="239"/>
      <c r="Q59" s="239"/>
    </row>
    <row r="60" outlineLevel="1" spans="1:17">
      <c r="A60" s="214">
        <v>14</v>
      </c>
      <c r="B60" s="235" t="s">
        <v>848</v>
      </c>
      <c r="C60" s="226" t="s">
        <v>68</v>
      </c>
      <c r="D60" s="227">
        <f t="shared" si="0"/>
        <v>0</v>
      </c>
      <c r="E60" s="227" t="s">
        <v>798</v>
      </c>
      <c r="F60" s="239"/>
      <c r="G60" s="239"/>
      <c r="H60" s="239"/>
      <c r="I60" s="239"/>
      <c r="J60" s="239"/>
      <c r="K60" s="239"/>
      <c r="L60" s="239"/>
      <c r="M60" s="239"/>
      <c r="N60" s="239"/>
      <c r="O60" s="239"/>
      <c r="P60" s="239"/>
      <c r="Q60" s="239"/>
    </row>
    <row r="61" outlineLevel="1" spans="1:17">
      <c r="A61" s="214">
        <v>14</v>
      </c>
      <c r="B61" s="235" t="s">
        <v>848</v>
      </c>
      <c r="C61" s="229" t="s">
        <v>19</v>
      </c>
      <c r="D61" s="230">
        <f t="shared" si="0"/>
        <v>0</v>
      </c>
      <c r="E61" s="230" t="s">
        <v>798</v>
      </c>
      <c r="F61" s="239"/>
      <c r="G61" s="239"/>
      <c r="H61" s="239"/>
      <c r="I61" s="239"/>
      <c r="J61" s="239"/>
      <c r="K61" s="239"/>
      <c r="L61" s="239"/>
      <c r="M61" s="239"/>
      <c r="N61" s="239"/>
      <c r="O61" s="239"/>
      <c r="P61" s="239"/>
      <c r="Q61" s="239"/>
    </row>
    <row r="62" outlineLevel="1" spans="1:17">
      <c r="A62" s="214">
        <v>15</v>
      </c>
      <c r="B62" s="235" t="s">
        <v>851</v>
      </c>
      <c r="C62" s="236" t="s">
        <v>738</v>
      </c>
      <c r="D62" s="237">
        <f t="shared" si="0"/>
        <v>0</v>
      </c>
      <c r="E62" s="237" t="s">
        <v>798</v>
      </c>
      <c r="F62" s="238">
        <f t="shared" ref="F62:Q62" si="25">F63+F64+F65</f>
        <v>0</v>
      </c>
      <c r="G62" s="238">
        <f t="shared" si="25"/>
        <v>0</v>
      </c>
      <c r="H62" s="238">
        <f t="shared" si="25"/>
        <v>0</v>
      </c>
      <c r="I62" s="238">
        <f t="shared" si="25"/>
        <v>0</v>
      </c>
      <c r="J62" s="238">
        <f t="shared" si="25"/>
        <v>0</v>
      </c>
      <c r="K62" s="238">
        <f t="shared" si="25"/>
        <v>0</v>
      </c>
      <c r="L62" s="238">
        <f t="shared" si="25"/>
        <v>0</v>
      </c>
      <c r="M62" s="238">
        <f t="shared" si="25"/>
        <v>0</v>
      </c>
      <c r="N62" s="238">
        <f t="shared" si="25"/>
        <v>0</v>
      </c>
      <c r="O62" s="238">
        <f t="shared" si="25"/>
        <v>0</v>
      </c>
      <c r="P62" s="238">
        <f t="shared" si="25"/>
        <v>0</v>
      </c>
      <c r="Q62" s="238">
        <f t="shared" si="25"/>
        <v>0</v>
      </c>
    </row>
    <row r="63" outlineLevel="1" spans="1:17">
      <c r="A63" s="214">
        <v>15</v>
      </c>
      <c r="B63" s="235" t="s">
        <v>851</v>
      </c>
      <c r="C63" s="223" t="s">
        <v>109</v>
      </c>
      <c r="D63" s="224">
        <f t="shared" si="0"/>
        <v>0</v>
      </c>
      <c r="E63" s="224" t="s">
        <v>798</v>
      </c>
      <c r="F63" s="239"/>
      <c r="G63" s="239"/>
      <c r="H63" s="239"/>
      <c r="I63" s="239"/>
      <c r="J63" s="239"/>
      <c r="K63" s="239"/>
      <c r="L63" s="239"/>
      <c r="M63" s="239"/>
      <c r="N63" s="239"/>
      <c r="O63" s="239"/>
      <c r="P63" s="239"/>
      <c r="Q63" s="239"/>
    </row>
    <row r="64" outlineLevel="1" spans="1:17">
      <c r="A64" s="214">
        <v>15</v>
      </c>
      <c r="B64" s="235" t="s">
        <v>851</v>
      </c>
      <c r="C64" s="226" t="s">
        <v>68</v>
      </c>
      <c r="D64" s="227">
        <f t="shared" si="0"/>
        <v>0</v>
      </c>
      <c r="E64" s="227" t="s">
        <v>798</v>
      </c>
      <c r="F64" s="239"/>
      <c r="G64" s="239"/>
      <c r="H64" s="239"/>
      <c r="I64" s="239"/>
      <c r="J64" s="239"/>
      <c r="K64" s="239"/>
      <c r="L64" s="239"/>
      <c r="M64" s="239"/>
      <c r="N64" s="239"/>
      <c r="O64" s="239"/>
      <c r="P64" s="239"/>
      <c r="Q64" s="239"/>
    </row>
    <row r="65" outlineLevel="1" spans="1:17">
      <c r="A65" s="214">
        <v>15</v>
      </c>
      <c r="B65" s="235" t="s">
        <v>851</v>
      </c>
      <c r="C65" s="229" t="s">
        <v>19</v>
      </c>
      <c r="D65" s="230">
        <f t="shared" si="0"/>
        <v>0</v>
      </c>
      <c r="E65" s="230" t="s">
        <v>798</v>
      </c>
      <c r="F65" s="239"/>
      <c r="G65" s="239"/>
      <c r="H65" s="239"/>
      <c r="I65" s="239"/>
      <c r="J65" s="239"/>
      <c r="K65" s="239"/>
      <c r="L65" s="239"/>
      <c r="M65" s="239"/>
      <c r="N65" s="239"/>
      <c r="O65" s="239"/>
      <c r="P65" s="239"/>
      <c r="Q65" s="239"/>
    </row>
    <row r="66" outlineLevel="1" spans="1:17">
      <c r="A66" s="214">
        <v>16</v>
      </c>
      <c r="B66" s="235" t="s">
        <v>854</v>
      </c>
      <c r="C66" s="236" t="s">
        <v>738</v>
      </c>
      <c r="D66" s="237">
        <f t="shared" ref="D66:D129" si="26">IFERROR(SUM(F66:Q66)/COUNTIF(F66:Q66,"&lt;&gt;0"),0)</f>
        <v>0</v>
      </c>
      <c r="E66" s="237" t="s">
        <v>798</v>
      </c>
      <c r="F66" s="238">
        <f t="shared" ref="F66:Q66" si="27">F67+F68+F69</f>
        <v>0</v>
      </c>
      <c r="G66" s="238">
        <f t="shared" si="27"/>
        <v>0</v>
      </c>
      <c r="H66" s="238">
        <f t="shared" si="27"/>
        <v>0</v>
      </c>
      <c r="I66" s="238">
        <f t="shared" si="27"/>
        <v>0</v>
      </c>
      <c r="J66" s="238">
        <f t="shared" si="27"/>
        <v>0</v>
      </c>
      <c r="K66" s="238">
        <f t="shared" si="27"/>
        <v>0</v>
      </c>
      <c r="L66" s="238">
        <f t="shared" si="27"/>
        <v>0</v>
      </c>
      <c r="M66" s="238">
        <f t="shared" si="27"/>
        <v>0</v>
      </c>
      <c r="N66" s="238">
        <f t="shared" si="27"/>
        <v>0</v>
      </c>
      <c r="O66" s="238">
        <f t="shared" si="27"/>
        <v>0</v>
      </c>
      <c r="P66" s="238">
        <f t="shared" si="27"/>
        <v>0</v>
      </c>
      <c r="Q66" s="238">
        <f t="shared" si="27"/>
        <v>0</v>
      </c>
    </row>
    <row r="67" outlineLevel="1" spans="1:17">
      <c r="A67" s="214">
        <v>16</v>
      </c>
      <c r="B67" s="235" t="s">
        <v>854</v>
      </c>
      <c r="C67" s="223" t="s">
        <v>109</v>
      </c>
      <c r="D67" s="224">
        <f t="shared" si="26"/>
        <v>0</v>
      </c>
      <c r="E67" s="224" t="s">
        <v>798</v>
      </c>
      <c r="F67" s="239"/>
      <c r="G67" s="239"/>
      <c r="H67" s="239"/>
      <c r="I67" s="239"/>
      <c r="J67" s="239"/>
      <c r="K67" s="239"/>
      <c r="L67" s="239"/>
      <c r="M67" s="239"/>
      <c r="N67" s="239"/>
      <c r="O67" s="239"/>
      <c r="P67" s="239"/>
      <c r="Q67" s="239"/>
    </row>
    <row r="68" outlineLevel="1" spans="1:17">
      <c r="A68" s="214">
        <v>16</v>
      </c>
      <c r="B68" s="235" t="s">
        <v>854</v>
      </c>
      <c r="C68" s="226" t="s">
        <v>68</v>
      </c>
      <c r="D68" s="227">
        <f t="shared" si="26"/>
        <v>0</v>
      </c>
      <c r="E68" s="227" t="s">
        <v>798</v>
      </c>
      <c r="F68" s="239"/>
      <c r="G68" s="239"/>
      <c r="H68" s="239"/>
      <c r="I68" s="239"/>
      <c r="J68" s="239"/>
      <c r="K68" s="239"/>
      <c r="L68" s="239"/>
      <c r="M68" s="239"/>
      <c r="N68" s="239"/>
      <c r="O68" s="239"/>
      <c r="P68" s="239"/>
      <c r="Q68" s="239"/>
    </row>
    <row r="69" outlineLevel="1" spans="1:17">
      <c r="A69" s="214">
        <v>16</v>
      </c>
      <c r="B69" s="235" t="s">
        <v>854</v>
      </c>
      <c r="C69" s="229" t="s">
        <v>19</v>
      </c>
      <c r="D69" s="230">
        <f t="shared" si="26"/>
        <v>0</v>
      </c>
      <c r="E69" s="230" t="s">
        <v>798</v>
      </c>
      <c r="F69" s="239"/>
      <c r="G69" s="239"/>
      <c r="H69" s="239"/>
      <c r="I69" s="239"/>
      <c r="J69" s="239"/>
      <c r="K69" s="239"/>
      <c r="L69" s="239"/>
      <c r="M69" s="239"/>
      <c r="N69" s="239"/>
      <c r="O69" s="239"/>
      <c r="P69" s="239"/>
      <c r="Q69" s="239"/>
    </row>
    <row r="70" spans="1:17">
      <c r="A70" s="214">
        <v>17</v>
      </c>
      <c r="B70" s="232" t="s">
        <v>191</v>
      </c>
      <c r="C70" s="232" t="s">
        <v>738</v>
      </c>
      <c r="D70" s="233">
        <f t="shared" si="26"/>
        <v>8</v>
      </c>
      <c r="E70" s="233" t="s">
        <v>798</v>
      </c>
      <c r="F70" s="234">
        <f t="shared" ref="F70:Q70" si="28">F71+F72+F73</f>
        <v>8</v>
      </c>
      <c r="G70" s="234">
        <f t="shared" si="28"/>
        <v>8</v>
      </c>
      <c r="H70" s="234">
        <f t="shared" si="28"/>
        <v>8</v>
      </c>
      <c r="I70" s="234">
        <f t="shared" si="28"/>
        <v>8</v>
      </c>
      <c r="J70" s="234">
        <f t="shared" si="28"/>
        <v>8</v>
      </c>
      <c r="K70" s="234">
        <f t="shared" si="28"/>
        <v>8</v>
      </c>
      <c r="L70" s="234">
        <f t="shared" si="28"/>
        <v>8</v>
      </c>
      <c r="M70" s="234">
        <f t="shared" si="28"/>
        <v>8</v>
      </c>
      <c r="N70" s="234">
        <f t="shared" si="28"/>
        <v>8</v>
      </c>
      <c r="O70" s="234">
        <f t="shared" si="28"/>
        <v>8</v>
      </c>
      <c r="P70" s="234">
        <f t="shared" si="28"/>
        <v>8</v>
      </c>
      <c r="Q70" s="234">
        <f t="shared" si="28"/>
        <v>8</v>
      </c>
    </row>
    <row r="71" spans="1:17">
      <c r="A71" s="214">
        <v>17</v>
      </c>
      <c r="B71" s="232" t="s">
        <v>191</v>
      </c>
      <c r="C71" s="223" t="s">
        <v>109</v>
      </c>
      <c r="D71" s="224">
        <f t="shared" si="26"/>
        <v>0</v>
      </c>
      <c r="E71" s="224" t="s">
        <v>798</v>
      </c>
      <c r="F71" s="225">
        <f t="shared" ref="F71:Q71" si="29">F75+F79+F83+F87+F91+F95+F99+F103+F107+F111</f>
        <v>0</v>
      </c>
      <c r="G71" s="225">
        <f t="shared" si="29"/>
        <v>0</v>
      </c>
      <c r="H71" s="225">
        <f t="shared" si="29"/>
        <v>0</v>
      </c>
      <c r="I71" s="225">
        <f t="shared" si="29"/>
        <v>0</v>
      </c>
      <c r="J71" s="225">
        <f t="shared" si="29"/>
        <v>0</v>
      </c>
      <c r="K71" s="225">
        <f t="shared" si="29"/>
        <v>0</v>
      </c>
      <c r="L71" s="225">
        <f t="shared" si="29"/>
        <v>0</v>
      </c>
      <c r="M71" s="225">
        <f t="shared" si="29"/>
        <v>0</v>
      </c>
      <c r="N71" s="225">
        <f t="shared" si="29"/>
        <v>0</v>
      </c>
      <c r="O71" s="225">
        <f t="shared" si="29"/>
        <v>0</v>
      </c>
      <c r="P71" s="225">
        <f t="shared" si="29"/>
        <v>0</v>
      </c>
      <c r="Q71" s="225">
        <f t="shared" si="29"/>
        <v>0</v>
      </c>
    </row>
    <row r="72" spans="1:17">
      <c r="A72" s="214">
        <v>17</v>
      </c>
      <c r="B72" s="232" t="s">
        <v>191</v>
      </c>
      <c r="C72" s="226" t="s">
        <v>68</v>
      </c>
      <c r="D72" s="227">
        <f t="shared" si="26"/>
        <v>0</v>
      </c>
      <c r="E72" s="227" t="s">
        <v>798</v>
      </c>
      <c r="F72" s="228">
        <f t="shared" ref="F72:Q72" si="30">F76+F80+F84+F88+F92+F96+F100+F104+F108+F112</f>
        <v>0</v>
      </c>
      <c r="G72" s="228">
        <f t="shared" si="30"/>
        <v>0</v>
      </c>
      <c r="H72" s="228">
        <f t="shared" si="30"/>
        <v>0</v>
      </c>
      <c r="I72" s="228">
        <f t="shared" si="30"/>
        <v>0</v>
      </c>
      <c r="J72" s="228">
        <f t="shared" si="30"/>
        <v>0</v>
      </c>
      <c r="K72" s="228">
        <f t="shared" si="30"/>
        <v>0</v>
      </c>
      <c r="L72" s="228">
        <f t="shared" si="30"/>
        <v>0</v>
      </c>
      <c r="M72" s="228">
        <f t="shared" si="30"/>
        <v>0</v>
      </c>
      <c r="N72" s="228">
        <f t="shared" si="30"/>
        <v>0</v>
      </c>
      <c r="O72" s="228">
        <f t="shared" si="30"/>
        <v>0</v>
      </c>
      <c r="P72" s="228">
        <f t="shared" si="30"/>
        <v>0</v>
      </c>
      <c r="Q72" s="228">
        <f t="shared" si="30"/>
        <v>0</v>
      </c>
    </row>
    <row r="73" spans="1:17">
      <c r="A73" s="214">
        <v>17</v>
      </c>
      <c r="B73" s="232" t="s">
        <v>191</v>
      </c>
      <c r="C73" s="229" t="s">
        <v>19</v>
      </c>
      <c r="D73" s="230">
        <f t="shared" si="26"/>
        <v>8</v>
      </c>
      <c r="E73" s="230" t="s">
        <v>798</v>
      </c>
      <c r="F73" s="231">
        <f t="shared" ref="F73:Q73" si="31">F77+F81+F85+F89+F93+F97+F101+F105+F109+F113</f>
        <v>8</v>
      </c>
      <c r="G73" s="231">
        <f t="shared" si="31"/>
        <v>8</v>
      </c>
      <c r="H73" s="231">
        <f t="shared" si="31"/>
        <v>8</v>
      </c>
      <c r="I73" s="231">
        <f t="shared" si="31"/>
        <v>8</v>
      </c>
      <c r="J73" s="231">
        <f t="shared" si="31"/>
        <v>8</v>
      </c>
      <c r="K73" s="231">
        <f t="shared" si="31"/>
        <v>8</v>
      </c>
      <c r="L73" s="231">
        <f t="shared" si="31"/>
        <v>8</v>
      </c>
      <c r="M73" s="231">
        <f t="shared" si="31"/>
        <v>8</v>
      </c>
      <c r="N73" s="231">
        <f t="shared" si="31"/>
        <v>8</v>
      </c>
      <c r="O73" s="231">
        <f t="shared" si="31"/>
        <v>8</v>
      </c>
      <c r="P73" s="231">
        <f t="shared" si="31"/>
        <v>8</v>
      </c>
      <c r="Q73" s="231">
        <f t="shared" si="31"/>
        <v>8</v>
      </c>
    </row>
    <row r="74" outlineLevel="1" spans="1:17">
      <c r="A74" s="214">
        <v>18</v>
      </c>
      <c r="B74" s="235" t="s">
        <v>878</v>
      </c>
      <c r="C74" s="236" t="s">
        <v>738</v>
      </c>
      <c r="D74" s="237">
        <f t="shared" si="26"/>
        <v>8</v>
      </c>
      <c r="E74" s="237" t="s">
        <v>798</v>
      </c>
      <c r="F74" s="238">
        <f t="shared" ref="F74:Q74" si="32">F75+F76+F77</f>
        <v>8</v>
      </c>
      <c r="G74" s="238">
        <f t="shared" si="32"/>
        <v>8</v>
      </c>
      <c r="H74" s="238">
        <f t="shared" si="32"/>
        <v>8</v>
      </c>
      <c r="I74" s="238">
        <f t="shared" si="32"/>
        <v>8</v>
      </c>
      <c r="J74" s="238">
        <f t="shared" si="32"/>
        <v>8</v>
      </c>
      <c r="K74" s="238">
        <f t="shared" si="32"/>
        <v>8</v>
      </c>
      <c r="L74" s="238">
        <f t="shared" si="32"/>
        <v>8</v>
      </c>
      <c r="M74" s="238">
        <f t="shared" si="32"/>
        <v>8</v>
      </c>
      <c r="N74" s="238">
        <f t="shared" si="32"/>
        <v>8</v>
      </c>
      <c r="O74" s="238">
        <f t="shared" si="32"/>
        <v>8</v>
      </c>
      <c r="P74" s="238">
        <f t="shared" si="32"/>
        <v>8</v>
      </c>
      <c r="Q74" s="238">
        <f t="shared" si="32"/>
        <v>8</v>
      </c>
    </row>
    <row r="75" outlineLevel="1" spans="1:17">
      <c r="A75" s="214">
        <v>18</v>
      </c>
      <c r="B75" s="235" t="s">
        <v>878</v>
      </c>
      <c r="C75" s="223" t="s">
        <v>109</v>
      </c>
      <c r="D75" s="224">
        <f t="shared" si="26"/>
        <v>0</v>
      </c>
      <c r="E75" s="224" t="s">
        <v>798</v>
      </c>
      <c r="F75" s="239"/>
      <c r="G75" s="239"/>
      <c r="H75" s="239"/>
      <c r="I75" s="239"/>
      <c r="J75" s="239"/>
      <c r="K75" s="239"/>
      <c r="L75" s="239"/>
      <c r="M75" s="239"/>
      <c r="N75" s="239"/>
      <c r="O75" s="239"/>
      <c r="P75" s="239"/>
      <c r="Q75" s="239"/>
    </row>
    <row r="76" outlineLevel="1" spans="1:17">
      <c r="A76" s="214">
        <v>18</v>
      </c>
      <c r="B76" s="235" t="s">
        <v>878</v>
      </c>
      <c r="C76" s="226" t="s">
        <v>68</v>
      </c>
      <c r="D76" s="227">
        <f t="shared" si="26"/>
        <v>0</v>
      </c>
      <c r="E76" s="227" t="s">
        <v>798</v>
      </c>
      <c r="F76" s="239"/>
      <c r="G76" s="239"/>
      <c r="H76" s="239"/>
      <c r="I76" s="239"/>
      <c r="J76" s="239"/>
      <c r="K76" s="239"/>
      <c r="L76" s="239"/>
      <c r="M76" s="239"/>
      <c r="N76" s="239"/>
      <c r="O76" s="239"/>
      <c r="P76" s="239"/>
      <c r="Q76" s="239"/>
    </row>
    <row r="77" outlineLevel="1" spans="1:17">
      <c r="A77" s="214">
        <v>18</v>
      </c>
      <c r="B77" s="235" t="s">
        <v>878</v>
      </c>
      <c r="C77" s="229" t="s">
        <v>19</v>
      </c>
      <c r="D77" s="230">
        <f t="shared" si="26"/>
        <v>8</v>
      </c>
      <c r="E77" s="230" t="s">
        <v>798</v>
      </c>
      <c r="F77" s="239">
        <v>8</v>
      </c>
      <c r="G77" s="239">
        <v>8</v>
      </c>
      <c r="H77" s="239">
        <v>8</v>
      </c>
      <c r="I77" s="239">
        <v>8</v>
      </c>
      <c r="J77" s="239">
        <v>8</v>
      </c>
      <c r="K77" s="239">
        <v>8</v>
      </c>
      <c r="L77" s="239">
        <v>8</v>
      </c>
      <c r="M77" s="239">
        <v>8</v>
      </c>
      <c r="N77" s="239">
        <v>8</v>
      </c>
      <c r="O77" s="239">
        <v>8</v>
      </c>
      <c r="P77" s="239">
        <v>8</v>
      </c>
      <c r="Q77" s="239">
        <v>8</v>
      </c>
    </row>
    <row r="78" outlineLevel="1" spans="1:17">
      <c r="A78" s="214">
        <v>19</v>
      </c>
      <c r="B78" s="235" t="s">
        <v>881</v>
      </c>
      <c r="C78" s="236" t="s">
        <v>738</v>
      </c>
      <c r="D78" s="237">
        <f t="shared" si="26"/>
        <v>0</v>
      </c>
      <c r="E78" s="237" t="s">
        <v>798</v>
      </c>
      <c r="F78" s="238">
        <f t="shared" ref="F78:Q78" si="33">F79+F80+F81</f>
        <v>0</v>
      </c>
      <c r="G78" s="238">
        <f t="shared" si="33"/>
        <v>0</v>
      </c>
      <c r="H78" s="238">
        <f t="shared" si="33"/>
        <v>0</v>
      </c>
      <c r="I78" s="238">
        <f t="shared" si="33"/>
        <v>0</v>
      </c>
      <c r="J78" s="238">
        <f t="shared" si="33"/>
        <v>0</v>
      </c>
      <c r="K78" s="238">
        <f t="shared" si="33"/>
        <v>0</v>
      </c>
      <c r="L78" s="238">
        <f t="shared" si="33"/>
        <v>0</v>
      </c>
      <c r="M78" s="238">
        <f t="shared" si="33"/>
        <v>0</v>
      </c>
      <c r="N78" s="238">
        <f t="shared" si="33"/>
        <v>0</v>
      </c>
      <c r="O78" s="238">
        <f t="shared" si="33"/>
        <v>0</v>
      </c>
      <c r="P78" s="238">
        <f t="shared" si="33"/>
        <v>0</v>
      </c>
      <c r="Q78" s="238">
        <f t="shared" si="33"/>
        <v>0</v>
      </c>
    </row>
    <row r="79" outlineLevel="1" spans="1:17">
      <c r="A79" s="214">
        <v>19</v>
      </c>
      <c r="B79" s="235" t="s">
        <v>881</v>
      </c>
      <c r="C79" s="223" t="s">
        <v>109</v>
      </c>
      <c r="D79" s="224">
        <f t="shared" si="26"/>
        <v>0</v>
      </c>
      <c r="E79" s="224" t="s">
        <v>798</v>
      </c>
      <c r="F79" s="239"/>
      <c r="G79" s="239"/>
      <c r="H79" s="239"/>
      <c r="I79" s="239"/>
      <c r="J79" s="239"/>
      <c r="K79" s="239"/>
      <c r="L79" s="239"/>
      <c r="M79" s="239"/>
      <c r="N79" s="239"/>
      <c r="O79" s="239"/>
      <c r="P79" s="239"/>
      <c r="Q79" s="239"/>
    </row>
    <row r="80" outlineLevel="1" spans="1:17">
      <c r="A80" s="214">
        <v>19</v>
      </c>
      <c r="B80" s="235" t="s">
        <v>881</v>
      </c>
      <c r="C80" s="226" t="s">
        <v>68</v>
      </c>
      <c r="D80" s="227">
        <f t="shared" si="26"/>
        <v>0</v>
      </c>
      <c r="E80" s="227" t="s">
        <v>798</v>
      </c>
      <c r="F80" s="239"/>
      <c r="G80" s="239"/>
      <c r="H80" s="239"/>
      <c r="I80" s="239"/>
      <c r="J80" s="239"/>
      <c r="K80" s="239"/>
      <c r="L80" s="239"/>
      <c r="M80" s="239"/>
      <c r="N80" s="239"/>
      <c r="O80" s="239"/>
      <c r="P80" s="239"/>
      <c r="Q80" s="239"/>
    </row>
    <row r="81" outlineLevel="1" spans="1:17">
      <c r="A81" s="214">
        <v>19</v>
      </c>
      <c r="B81" s="235" t="s">
        <v>881</v>
      </c>
      <c r="C81" s="229" t="s">
        <v>19</v>
      </c>
      <c r="D81" s="230">
        <f t="shared" si="26"/>
        <v>0</v>
      </c>
      <c r="E81" s="230" t="s">
        <v>798</v>
      </c>
      <c r="F81" s="239"/>
      <c r="G81" s="239"/>
      <c r="H81" s="239"/>
      <c r="I81" s="239"/>
      <c r="J81" s="239"/>
      <c r="K81" s="239"/>
      <c r="L81" s="239"/>
      <c r="M81" s="239"/>
      <c r="N81" s="239"/>
      <c r="O81" s="239"/>
      <c r="P81" s="239"/>
      <c r="Q81" s="239"/>
    </row>
    <row r="82" outlineLevel="1" spans="1:17">
      <c r="A82" s="214">
        <v>20</v>
      </c>
      <c r="B82" s="235" t="s">
        <v>884</v>
      </c>
      <c r="C82" s="236" t="s">
        <v>738</v>
      </c>
      <c r="D82" s="237">
        <f t="shared" si="26"/>
        <v>0</v>
      </c>
      <c r="E82" s="237" t="s">
        <v>798</v>
      </c>
      <c r="F82" s="238">
        <f t="shared" ref="F82:Q82" si="34">F83+F84+F85</f>
        <v>0</v>
      </c>
      <c r="G82" s="238">
        <f t="shared" si="34"/>
        <v>0</v>
      </c>
      <c r="H82" s="238">
        <f t="shared" si="34"/>
        <v>0</v>
      </c>
      <c r="I82" s="238">
        <f t="shared" si="34"/>
        <v>0</v>
      </c>
      <c r="J82" s="238">
        <f t="shared" si="34"/>
        <v>0</v>
      </c>
      <c r="K82" s="238">
        <f t="shared" si="34"/>
        <v>0</v>
      </c>
      <c r="L82" s="238">
        <f t="shared" si="34"/>
        <v>0</v>
      </c>
      <c r="M82" s="238">
        <f t="shared" si="34"/>
        <v>0</v>
      </c>
      <c r="N82" s="238">
        <f t="shared" si="34"/>
        <v>0</v>
      </c>
      <c r="O82" s="238">
        <f t="shared" si="34"/>
        <v>0</v>
      </c>
      <c r="P82" s="238">
        <f t="shared" si="34"/>
        <v>0</v>
      </c>
      <c r="Q82" s="238">
        <f t="shared" si="34"/>
        <v>0</v>
      </c>
    </row>
    <row r="83" outlineLevel="1" spans="1:17">
      <c r="A83" s="214">
        <v>20</v>
      </c>
      <c r="B83" s="235" t="s">
        <v>884</v>
      </c>
      <c r="C83" s="223" t="s">
        <v>109</v>
      </c>
      <c r="D83" s="224">
        <f t="shared" si="26"/>
        <v>0</v>
      </c>
      <c r="E83" s="224" t="s">
        <v>798</v>
      </c>
      <c r="F83" s="239"/>
      <c r="G83" s="239"/>
      <c r="H83" s="239"/>
      <c r="I83" s="239"/>
      <c r="J83" s="239"/>
      <c r="K83" s="239"/>
      <c r="L83" s="239"/>
      <c r="M83" s="239"/>
      <c r="N83" s="239"/>
      <c r="O83" s="239"/>
      <c r="P83" s="239"/>
      <c r="Q83" s="239"/>
    </row>
    <row r="84" outlineLevel="1" spans="1:17">
      <c r="A84" s="214">
        <v>20</v>
      </c>
      <c r="B84" s="235" t="s">
        <v>884</v>
      </c>
      <c r="C84" s="226" t="s">
        <v>68</v>
      </c>
      <c r="D84" s="227">
        <f t="shared" si="26"/>
        <v>0</v>
      </c>
      <c r="E84" s="227" t="s">
        <v>798</v>
      </c>
      <c r="F84" s="239"/>
      <c r="G84" s="239"/>
      <c r="H84" s="239"/>
      <c r="I84" s="239"/>
      <c r="J84" s="239"/>
      <c r="K84" s="239"/>
      <c r="L84" s="239"/>
      <c r="M84" s="239"/>
      <c r="N84" s="239"/>
      <c r="O84" s="239"/>
      <c r="P84" s="239"/>
      <c r="Q84" s="239"/>
    </row>
    <row r="85" outlineLevel="1" spans="1:17">
      <c r="A85" s="214">
        <v>20</v>
      </c>
      <c r="B85" s="235" t="s">
        <v>884</v>
      </c>
      <c r="C85" s="229" t="s">
        <v>19</v>
      </c>
      <c r="D85" s="230">
        <f t="shared" si="26"/>
        <v>0</v>
      </c>
      <c r="E85" s="230" t="s">
        <v>798</v>
      </c>
      <c r="F85" s="239"/>
      <c r="G85" s="239"/>
      <c r="H85" s="239"/>
      <c r="I85" s="239"/>
      <c r="J85" s="239"/>
      <c r="K85" s="239"/>
      <c r="L85" s="239"/>
      <c r="M85" s="239"/>
      <c r="N85" s="239"/>
      <c r="O85" s="239"/>
      <c r="P85" s="239"/>
      <c r="Q85" s="239"/>
    </row>
    <row r="86" outlineLevel="1" spans="1:17">
      <c r="A86" s="214">
        <v>21</v>
      </c>
      <c r="B86" s="235" t="s">
        <v>887</v>
      </c>
      <c r="C86" s="236" t="s">
        <v>738</v>
      </c>
      <c r="D86" s="237">
        <f t="shared" si="26"/>
        <v>0</v>
      </c>
      <c r="E86" s="237" t="s">
        <v>798</v>
      </c>
      <c r="F86" s="238">
        <f t="shared" ref="F86:Q86" si="35">F87+F88+F89</f>
        <v>0</v>
      </c>
      <c r="G86" s="238">
        <f t="shared" si="35"/>
        <v>0</v>
      </c>
      <c r="H86" s="238">
        <f t="shared" si="35"/>
        <v>0</v>
      </c>
      <c r="I86" s="238">
        <f t="shared" si="35"/>
        <v>0</v>
      </c>
      <c r="J86" s="238">
        <f t="shared" si="35"/>
        <v>0</v>
      </c>
      <c r="K86" s="238">
        <f t="shared" si="35"/>
        <v>0</v>
      </c>
      <c r="L86" s="238">
        <f t="shared" si="35"/>
        <v>0</v>
      </c>
      <c r="M86" s="238">
        <f t="shared" si="35"/>
        <v>0</v>
      </c>
      <c r="N86" s="238">
        <f t="shared" si="35"/>
        <v>0</v>
      </c>
      <c r="O86" s="238">
        <f t="shared" si="35"/>
        <v>0</v>
      </c>
      <c r="P86" s="238">
        <f t="shared" si="35"/>
        <v>0</v>
      </c>
      <c r="Q86" s="238">
        <f t="shared" si="35"/>
        <v>0</v>
      </c>
    </row>
    <row r="87" outlineLevel="1" spans="1:17">
      <c r="A87" s="214">
        <v>21</v>
      </c>
      <c r="B87" s="235" t="s">
        <v>887</v>
      </c>
      <c r="C87" s="223" t="s">
        <v>109</v>
      </c>
      <c r="D87" s="224">
        <f t="shared" si="26"/>
        <v>0</v>
      </c>
      <c r="E87" s="224" t="s">
        <v>798</v>
      </c>
      <c r="F87" s="239"/>
      <c r="G87" s="239"/>
      <c r="H87" s="239"/>
      <c r="I87" s="239"/>
      <c r="J87" s="239"/>
      <c r="K87" s="239"/>
      <c r="L87" s="239"/>
      <c r="M87" s="239"/>
      <c r="N87" s="239"/>
      <c r="O87" s="239"/>
      <c r="P87" s="239"/>
      <c r="Q87" s="239"/>
    </row>
    <row r="88" outlineLevel="1" spans="1:17">
      <c r="A88" s="214">
        <v>21</v>
      </c>
      <c r="B88" s="235" t="s">
        <v>887</v>
      </c>
      <c r="C88" s="226" t="s">
        <v>68</v>
      </c>
      <c r="D88" s="227">
        <f t="shared" si="26"/>
        <v>0</v>
      </c>
      <c r="E88" s="227" t="s">
        <v>798</v>
      </c>
      <c r="F88" s="239"/>
      <c r="G88" s="239"/>
      <c r="H88" s="239"/>
      <c r="I88" s="239"/>
      <c r="J88" s="239"/>
      <c r="K88" s="239"/>
      <c r="L88" s="239"/>
      <c r="M88" s="239"/>
      <c r="N88" s="239"/>
      <c r="O88" s="239"/>
      <c r="P88" s="239"/>
      <c r="Q88" s="239"/>
    </row>
    <row r="89" outlineLevel="1" spans="1:17">
      <c r="A89" s="214">
        <v>21</v>
      </c>
      <c r="B89" s="235" t="s">
        <v>887</v>
      </c>
      <c r="C89" s="229" t="s">
        <v>19</v>
      </c>
      <c r="D89" s="230">
        <f t="shared" si="26"/>
        <v>0</v>
      </c>
      <c r="E89" s="230" t="s">
        <v>798</v>
      </c>
      <c r="F89" s="239"/>
      <c r="G89" s="239"/>
      <c r="H89" s="239"/>
      <c r="I89" s="239"/>
      <c r="J89" s="239"/>
      <c r="K89" s="239"/>
      <c r="L89" s="239"/>
      <c r="M89" s="239"/>
      <c r="N89" s="239"/>
      <c r="O89" s="239"/>
      <c r="P89" s="239"/>
      <c r="Q89" s="239"/>
    </row>
    <row r="90" outlineLevel="1" spans="1:17">
      <c r="A90" s="214">
        <v>22</v>
      </c>
      <c r="B90" s="235" t="s">
        <v>890</v>
      </c>
      <c r="C90" s="236" t="s">
        <v>738</v>
      </c>
      <c r="D90" s="237">
        <f t="shared" si="26"/>
        <v>0</v>
      </c>
      <c r="E90" s="237" t="s">
        <v>798</v>
      </c>
      <c r="F90" s="238">
        <f t="shared" ref="F90:Q90" si="36">F91+F92+F93</f>
        <v>0</v>
      </c>
      <c r="G90" s="238">
        <f t="shared" si="36"/>
        <v>0</v>
      </c>
      <c r="H90" s="238">
        <f t="shared" si="36"/>
        <v>0</v>
      </c>
      <c r="I90" s="238">
        <f t="shared" si="36"/>
        <v>0</v>
      </c>
      <c r="J90" s="238">
        <f t="shared" si="36"/>
        <v>0</v>
      </c>
      <c r="K90" s="238">
        <f t="shared" si="36"/>
        <v>0</v>
      </c>
      <c r="L90" s="238">
        <f t="shared" si="36"/>
        <v>0</v>
      </c>
      <c r="M90" s="238">
        <f t="shared" si="36"/>
        <v>0</v>
      </c>
      <c r="N90" s="238">
        <f t="shared" si="36"/>
        <v>0</v>
      </c>
      <c r="O90" s="238">
        <f t="shared" si="36"/>
        <v>0</v>
      </c>
      <c r="P90" s="238">
        <f t="shared" si="36"/>
        <v>0</v>
      </c>
      <c r="Q90" s="238">
        <f t="shared" si="36"/>
        <v>0</v>
      </c>
    </row>
    <row r="91" outlineLevel="1" spans="1:17">
      <c r="A91" s="214">
        <v>22</v>
      </c>
      <c r="B91" s="235" t="s">
        <v>890</v>
      </c>
      <c r="C91" s="223" t="s">
        <v>109</v>
      </c>
      <c r="D91" s="224">
        <f t="shared" si="26"/>
        <v>0</v>
      </c>
      <c r="E91" s="224" t="s">
        <v>798</v>
      </c>
      <c r="F91" s="239"/>
      <c r="G91" s="239"/>
      <c r="H91" s="239"/>
      <c r="I91" s="239"/>
      <c r="J91" s="239"/>
      <c r="K91" s="239"/>
      <c r="L91" s="239"/>
      <c r="M91" s="239"/>
      <c r="N91" s="239"/>
      <c r="O91" s="239"/>
      <c r="P91" s="239"/>
      <c r="Q91" s="239"/>
    </row>
    <row r="92" outlineLevel="1" spans="1:17">
      <c r="A92" s="214">
        <v>22</v>
      </c>
      <c r="B92" s="235" t="s">
        <v>890</v>
      </c>
      <c r="C92" s="226" t="s">
        <v>68</v>
      </c>
      <c r="D92" s="227">
        <f t="shared" si="26"/>
        <v>0</v>
      </c>
      <c r="E92" s="227" t="s">
        <v>798</v>
      </c>
      <c r="F92" s="239"/>
      <c r="G92" s="239"/>
      <c r="H92" s="239"/>
      <c r="I92" s="239"/>
      <c r="J92" s="239"/>
      <c r="K92" s="239"/>
      <c r="L92" s="239"/>
      <c r="M92" s="239"/>
      <c r="N92" s="239"/>
      <c r="O92" s="239"/>
      <c r="P92" s="239"/>
      <c r="Q92" s="239"/>
    </row>
    <row r="93" outlineLevel="1" spans="1:17">
      <c r="A93" s="214">
        <v>22</v>
      </c>
      <c r="B93" s="235" t="s">
        <v>890</v>
      </c>
      <c r="C93" s="229" t="s">
        <v>19</v>
      </c>
      <c r="D93" s="230">
        <f t="shared" si="26"/>
        <v>0</v>
      </c>
      <c r="E93" s="230" t="s">
        <v>798</v>
      </c>
      <c r="F93" s="239"/>
      <c r="G93" s="239"/>
      <c r="H93" s="239"/>
      <c r="I93" s="239"/>
      <c r="J93" s="239"/>
      <c r="K93" s="239"/>
      <c r="L93" s="239"/>
      <c r="M93" s="239"/>
      <c r="N93" s="239"/>
      <c r="O93" s="239"/>
      <c r="P93" s="239"/>
      <c r="Q93" s="239"/>
    </row>
    <row r="94" outlineLevel="1" spans="1:17">
      <c r="A94" s="214">
        <v>23</v>
      </c>
      <c r="B94" s="235" t="s">
        <v>893</v>
      </c>
      <c r="C94" s="236" t="s">
        <v>738</v>
      </c>
      <c r="D94" s="237">
        <f t="shared" si="26"/>
        <v>0</v>
      </c>
      <c r="E94" s="237" t="s">
        <v>798</v>
      </c>
      <c r="F94" s="238">
        <f t="shared" ref="F94:Q94" si="37">F95+F96+F97</f>
        <v>0</v>
      </c>
      <c r="G94" s="238">
        <f t="shared" si="37"/>
        <v>0</v>
      </c>
      <c r="H94" s="238">
        <f t="shared" si="37"/>
        <v>0</v>
      </c>
      <c r="I94" s="238">
        <f t="shared" si="37"/>
        <v>0</v>
      </c>
      <c r="J94" s="238">
        <f t="shared" si="37"/>
        <v>0</v>
      </c>
      <c r="K94" s="238">
        <f t="shared" si="37"/>
        <v>0</v>
      </c>
      <c r="L94" s="238">
        <f t="shared" si="37"/>
        <v>0</v>
      </c>
      <c r="M94" s="238">
        <f t="shared" si="37"/>
        <v>0</v>
      </c>
      <c r="N94" s="238">
        <f t="shared" si="37"/>
        <v>0</v>
      </c>
      <c r="O94" s="238">
        <f t="shared" si="37"/>
        <v>0</v>
      </c>
      <c r="P94" s="238">
        <f t="shared" si="37"/>
        <v>0</v>
      </c>
      <c r="Q94" s="238">
        <f t="shared" si="37"/>
        <v>0</v>
      </c>
    </row>
    <row r="95" outlineLevel="1" spans="1:17">
      <c r="A95" s="214">
        <v>23</v>
      </c>
      <c r="B95" s="235" t="s">
        <v>893</v>
      </c>
      <c r="C95" s="223" t="s">
        <v>109</v>
      </c>
      <c r="D95" s="224">
        <f t="shared" si="26"/>
        <v>0</v>
      </c>
      <c r="E95" s="224" t="s">
        <v>798</v>
      </c>
      <c r="F95" s="239"/>
      <c r="G95" s="239"/>
      <c r="H95" s="239"/>
      <c r="I95" s="239"/>
      <c r="J95" s="239"/>
      <c r="K95" s="239"/>
      <c r="L95" s="239"/>
      <c r="M95" s="239"/>
      <c r="N95" s="239"/>
      <c r="O95" s="239"/>
      <c r="P95" s="239"/>
      <c r="Q95" s="239"/>
    </row>
    <row r="96" outlineLevel="1" spans="1:17">
      <c r="A96" s="214">
        <v>23</v>
      </c>
      <c r="B96" s="235" t="s">
        <v>893</v>
      </c>
      <c r="C96" s="226" t="s">
        <v>68</v>
      </c>
      <c r="D96" s="227">
        <f t="shared" si="26"/>
        <v>0</v>
      </c>
      <c r="E96" s="227" t="s">
        <v>798</v>
      </c>
      <c r="F96" s="239"/>
      <c r="G96" s="239"/>
      <c r="H96" s="239"/>
      <c r="I96" s="239"/>
      <c r="J96" s="239"/>
      <c r="K96" s="239"/>
      <c r="L96" s="239"/>
      <c r="M96" s="239"/>
      <c r="N96" s="239"/>
      <c r="O96" s="239"/>
      <c r="P96" s="239"/>
      <c r="Q96" s="239"/>
    </row>
    <row r="97" outlineLevel="1" spans="1:17">
      <c r="A97" s="214">
        <v>23</v>
      </c>
      <c r="B97" s="235" t="s">
        <v>893</v>
      </c>
      <c r="C97" s="229" t="s">
        <v>19</v>
      </c>
      <c r="D97" s="230">
        <f t="shared" si="26"/>
        <v>0</v>
      </c>
      <c r="E97" s="230" t="s">
        <v>798</v>
      </c>
      <c r="F97" s="239"/>
      <c r="G97" s="239"/>
      <c r="H97" s="239"/>
      <c r="I97" s="239"/>
      <c r="J97" s="239"/>
      <c r="K97" s="239"/>
      <c r="L97" s="239"/>
      <c r="M97" s="239"/>
      <c r="N97" s="239"/>
      <c r="O97" s="239"/>
      <c r="P97" s="239"/>
      <c r="Q97" s="239"/>
    </row>
    <row r="98" outlineLevel="1" spans="1:17">
      <c r="A98" s="214">
        <v>24</v>
      </c>
      <c r="B98" s="235" t="s">
        <v>896</v>
      </c>
      <c r="C98" s="236" t="s">
        <v>738</v>
      </c>
      <c r="D98" s="237">
        <f t="shared" si="26"/>
        <v>0</v>
      </c>
      <c r="E98" s="237" t="s">
        <v>798</v>
      </c>
      <c r="F98" s="238">
        <f t="shared" ref="F98:Q98" si="38">F99+F100+F101</f>
        <v>0</v>
      </c>
      <c r="G98" s="238">
        <f t="shared" si="38"/>
        <v>0</v>
      </c>
      <c r="H98" s="238">
        <f t="shared" si="38"/>
        <v>0</v>
      </c>
      <c r="I98" s="238">
        <f t="shared" si="38"/>
        <v>0</v>
      </c>
      <c r="J98" s="238">
        <f t="shared" si="38"/>
        <v>0</v>
      </c>
      <c r="K98" s="238">
        <f t="shared" si="38"/>
        <v>0</v>
      </c>
      <c r="L98" s="238">
        <f t="shared" si="38"/>
        <v>0</v>
      </c>
      <c r="M98" s="238">
        <f t="shared" si="38"/>
        <v>0</v>
      </c>
      <c r="N98" s="238">
        <f t="shared" si="38"/>
        <v>0</v>
      </c>
      <c r="O98" s="238">
        <f t="shared" si="38"/>
        <v>0</v>
      </c>
      <c r="P98" s="238">
        <f t="shared" si="38"/>
        <v>0</v>
      </c>
      <c r="Q98" s="238">
        <f t="shared" si="38"/>
        <v>0</v>
      </c>
    </row>
    <row r="99" outlineLevel="1" spans="1:17">
      <c r="A99" s="214">
        <v>24</v>
      </c>
      <c r="B99" s="235" t="s">
        <v>896</v>
      </c>
      <c r="C99" s="223" t="s">
        <v>109</v>
      </c>
      <c r="D99" s="224">
        <f t="shared" si="26"/>
        <v>0</v>
      </c>
      <c r="E99" s="224" t="s">
        <v>798</v>
      </c>
      <c r="F99" s="239"/>
      <c r="G99" s="239"/>
      <c r="H99" s="239"/>
      <c r="I99" s="239"/>
      <c r="J99" s="239"/>
      <c r="K99" s="239"/>
      <c r="L99" s="239"/>
      <c r="M99" s="239"/>
      <c r="N99" s="239"/>
      <c r="O99" s="239"/>
      <c r="P99" s="239"/>
      <c r="Q99" s="239"/>
    </row>
    <row r="100" outlineLevel="1" spans="1:17">
      <c r="A100" s="214">
        <v>24</v>
      </c>
      <c r="B100" s="235" t="s">
        <v>896</v>
      </c>
      <c r="C100" s="226" t="s">
        <v>68</v>
      </c>
      <c r="D100" s="227">
        <f t="shared" si="26"/>
        <v>0</v>
      </c>
      <c r="E100" s="227" t="s">
        <v>798</v>
      </c>
      <c r="F100" s="239"/>
      <c r="G100" s="239"/>
      <c r="H100" s="239"/>
      <c r="I100" s="239"/>
      <c r="J100" s="239"/>
      <c r="K100" s="239"/>
      <c r="L100" s="239"/>
      <c r="M100" s="239"/>
      <c r="N100" s="239"/>
      <c r="O100" s="239"/>
      <c r="P100" s="239"/>
      <c r="Q100" s="239"/>
    </row>
    <row r="101" outlineLevel="1" spans="1:17">
      <c r="A101" s="214">
        <v>24</v>
      </c>
      <c r="B101" s="235" t="s">
        <v>896</v>
      </c>
      <c r="C101" s="229" t="s">
        <v>19</v>
      </c>
      <c r="D101" s="230">
        <f t="shared" si="26"/>
        <v>0</v>
      </c>
      <c r="E101" s="230" t="s">
        <v>798</v>
      </c>
      <c r="F101" s="239"/>
      <c r="G101" s="239"/>
      <c r="H101" s="239"/>
      <c r="I101" s="239"/>
      <c r="J101" s="239"/>
      <c r="K101" s="239"/>
      <c r="L101" s="239"/>
      <c r="M101" s="239"/>
      <c r="N101" s="239"/>
      <c r="O101" s="239"/>
      <c r="P101" s="239"/>
      <c r="Q101" s="239"/>
    </row>
    <row r="102" outlineLevel="1" spans="1:17">
      <c r="A102" s="214">
        <v>25</v>
      </c>
      <c r="B102" s="235" t="s">
        <v>899</v>
      </c>
      <c r="C102" s="236" t="s">
        <v>738</v>
      </c>
      <c r="D102" s="237">
        <f t="shared" si="26"/>
        <v>0</v>
      </c>
      <c r="E102" s="237" t="s">
        <v>798</v>
      </c>
      <c r="F102" s="238">
        <f t="shared" ref="F102:Q102" si="39">F103+F104+F105</f>
        <v>0</v>
      </c>
      <c r="G102" s="238">
        <f t="shared" si="39"/>
        <v>0</v>
      </c>
      <c r="H102" s="238">
        <f t="shared" si="39"/>
        <v>0</v>
      </c>
      <c r="I102" s="238">
        <f t="shared" si="39"/>
        <v>0</v>
      </c>
      <c r="J102" s="238">
        <f t="shared" si="39"/>
        <v>0</v>
      </c>
      <c r="K102" s="238">
        <f t="shared" si="39"/>
        <v>0</v>
      </c>
      <c r="L102" s="238">
        <f t="shared" si="39"/>
        <v>0</v>
      </c>
      <c r="M102" s="238">
        <f t="shared" si="39"/>
        <v>0</v>
      </c>
      <c r="N102" s="238">
        <f t="shared" si="39"/>
        <v>0</v>
      </c>
      <c r="O102" s="238">
        <f t="shared" si="39"/>
        <v>0</v>
      </c>
      <c r="P102" s="238">
        <f t="shared" si="39"/>
        <v>0</v>
      </c>
      <c r="Q102" s="238">
        <f t="shared" si="39"/>
        <v>0</v>
      </c>
    </row>
    <row r="103" outlineLevel="1" spans="1:17">
      <c r="A103" s="214">
        <v>25</v>
      </c>
      <c r="B103" s="235" t="s">
        <v>899</v>
      </c>
      <c r="C103" s="223" t="s">
        <v>109</v>
      </c>
      <c r="D103" s="224">
        <f t="shared" si="26"/>
        <v>0</v>
      </c>
      <c r="E103" s="224" t="s">
        <v>798</v>
      </c>
      <c r="F103" s="239"/>
      <c r="G103" s="239"/>
      <c r="H103" s="239"/>
      <c r="I103" s="239"/>
      <c r="J103" s="239"/>
      <c r="K103" s="239"/>
      <c r="L103" s="239"/>
      <c r="M103" s="239"/>
      <c r="N103" s="239"/>
      <c r="O103" s="239"/>
      <c r="P103" s="239"/>
      <c r="Q103" s="239"/>
    </row>
    <row r="104" outlineLevel="1" spans="1:17">
      <c r="A104" s="214">
        <v>25</v>
      </c>
      <c r="B104" s="235" t="s">
        <v>899</v>
      </c>
      <c r="C104" s="226" t="s">
        <v>68</v>
      </c>
      <c r="D104" s="227">
        <f t="shared" si="26"/>
        <v>0</v>
      </c>
      <c r="E104" s="227" t="s">
        <v>798</v>
      </c>
      <c r="F104" s="239"/>
      <c r="G104" s="239"/>
      <c r="H104" s="239"/>
      <c r="I104" s="239"/>
      <c r="J104" s="239"/>
      <c r="K104" s="239"/>
      <c r="L104" s="239"/>
      <c r="M104" s="239"/>
      <c r="N104" s="239"/>
      <c r="O104" s="239"/>
      <c r="P104" s="239"/>
      <c r="Q104" s="239"/>
    </row>
    <row r="105" outlineLevel="1" spans="1:17">
      <c r="A105" s="214">
        <v>25</v>
      </c>
      <c r="B105" s="235" t="s">
        <v>899</v>
      </c>
      <c r="C105" s="229" t="s">
        <v>19</v>
      </c>
      <c r="D105" s="230">
        <f t="shared" si="26"/>
        <v>0</v>
      </c>
      <c r="E105" s="230" t="s">
        <v>798</v>
      </c>
      <c r="F105" s="239"/>
      <c r="G105" s="239"/>
      <c r="H105" s="239"/>
      <c r="I105" s="239"/>
      <c r="J105" s="239"/>
      <c r="K105" s="239"/>
      <c r="L105" s="239"/>
      <c r="M105" s="239"/>
      <c r="N105" s="239"/>
      <c r="O105" s="239"/>
      <c r="P105" s="239"/>
      <c r="Q105" s="239"/>
    </row>
    <row r="106" outlineLevel="1" spans="1:17">
      <c r="A106" s="214">
        <v>26</v>
      </c>
      <c r="B106" s="235" t="s">
        <v>902</v>
      </c>
      <c r="C106" s="236" t="s">
        <v>738</v>
      </c>
      <c r="D106" s="237">
        <f t="shared" si="26"/>
        <v>0</v>
      </c>
      <c r="E106" s="237" t="s">
        <v>798</v>
      </c>
      <c r="F106" s="238">
        <f t="shared" ref="F106:Q106" si="40">F107+F108+F109</f>
        <v>0</v>
      </c>
      <c r="G106" s="238">
        <f t="shared" si="40"/>
        <v>0</v>
      </c>
      <c r="H106" s="238">
        <f t="shared" si="40"/>
        <v>0</v>
      </c>
      <c r="I106" s="238">
        <f t="shared" si="40"/>
        <v>0</v>
      </c>
      <c r="J106" s="238">
        <f t="shared" si="40"/>
        <v>0</v>
      </c>
      <c r="K106" s="238">
        <f t="shared" si="40"/>
        <v>0</v>
      </c>
      <c r="L106" s="238">
        <f t="shared" si="40"/>
        <v>0</v>
      </c>
      <c r="M106" s="238">
        <f t="shared" si="40"/>
        <v>0</v>
      </c>
      <c r="N106" s="238">
        <f t="shared" si="40"/>
        <v>0</v>
      </c>
      <c r="O106" s="238">
        <f t="shared" si="40"/>
        <v>0</v>
      </c>
      <c r="P106" s="238">
        <f t="shared" si="40"/>
        <v>0</v>
      </c>
      <c r="Q106" s="238">
        <f t="shared" si="40"/>
        <v>0</v>
      </c>
    </row>
    <row r="107" outlineLevel="1" spans="1:17">
      <c r="A107" s="214">
        <v>26</v>
      </c>
      <c r="B107" s="235" t="s">
        <v>902</v>
      </c>
      <c r="C107" s="223" t="s">
        <v>109</v>
      </c>
      <c r="D107" s="224">
        <f t="shared" si="26"/>
        <v>0</v>
      </c>
      <c r="E107" s="224" t="s">
        <v>798</v>
      </c>
      <c r="F107" s="239"/>
      <c r="G107" s="239"/>
      <c r="H107" s="239"/>
      <c r="I107" s="239"/>
      <c r="J107" s="239"/>
      <c r="K107" s="239"/>
      <c r="L107" s="239"/>
      <c r="M107" s="239"/>
      <c r="N107" s="239"/>
      <c r="O107" s="239"/>
      <c r="P107" s="239"/>
      <c r="Q107" s="239"/>
    </row>
    <row r="108" outlineLevel="1" spans="1:17">
      <c r="A108" s="214">
        <v>26</v>
      </c>
      <c r="B108" s="235" t="s">
        <v>902</v>
      </c>
      <c r="C108" s="226" t="s">
        <v>68</v>
      </c>
      <c r="D108" s="227">
        <f t="shared" si="26"/>
        <v>0</v>
      </c>
      <c r="E108" s="227" t="s">
        <v>798</v>
      </c>
      <c r="F108" s="239"/>
      <c r="G108" s="239"/>
      <c r="H108" s="239"/>
      <c r="I108" s="239"/>
      <c r="J108" s="239"/>
      <c r="K108" s="239"/>
      <c r="L108" s="239"/>
      <c r="M108" s="239"/>
      <c r="N108" s="239"/>
      <c r="O108" s="239"/>
      <c r="P108" s="239"/>
      <c r="Q108" s="239"/>
    </row>
    <row r="109" outlineLevel="1" spans="1:17">
      <c r="A109" s="214">
        <v>26</v>
      </c>
      <c r="B109" s="235" t="s">
        <v>902</v>
      </c>
      <c r="C109" s="229" t="s">
        <v>19</v>
      </c>
      <c r="D109" s="230">
        <f t="shared" si="26"/>
        <v>0</v>
      </c>
      <c r="E109" s="230" t="s">
        <v>798</v>
      </c>
      <c r="F109" s="239"/>
      <c r="G109" s="239"/>
      <c r="H109" s="239"/>
      <c r="I109" s="239"/>
      <c r="J109" s="239"/>
      <c r="K109" s="239"/>
      <c r="L109" s="239"/>
      <c r="M109" s="239"/>
      <c r="N109" s="239"/>
      <c r="O109" s="239"/>
      <c r="P109" s="239"/>
      <c r="Q109" s="239"/>
    </row>
    <row r="110" outlineLevel="1" spans="1:17">
      <c r="A110" s="214">
        <v>27</v>
      </c>
      <c r="B110" s="235" t="s">
        <v>905</v>
      </c>
      <c r="C110" s="236" t="s">
        <v>738</v>
      </c>
      <c r="D110" s="237">
        <f t="shared" si="26"/>
        <v>0</v>
      </c>
      <c r="E110" s="237" t="s">
        <v>798</v>
      </c>
      <c r="F110" s="238">
        <f t="shared" ref="F110:Q110" si="41">F111+F112+F113</f>
        <v>0</v>
      </c>
      <c r="G110" s="238">
        <f t="shared" si="41"/>
        <v>0</v>
      </c>
      <c r="H110" s="238">
        <f t="shared" si="41"/>
        <v>0</v>
      </c>
      <c r="I110" s="238">
        <f t="shared" si="41"/>
        <v>0</v>
      </c>
      <c r="J110" s="238">
        <f t="shared" si="41"/>
        <v>0</v>
      </c>
      <c r="K110" s="238">
        <f t="shared" si="41"/>
        <v>0</v>
      </c>
      <c r="L110" s="238">
        <f t="shared" si="41"/>
        <v>0</v>
      </c>
      <c r="M110" s="238">
        <f t="shared" si="41"/>
        <v>0</v>
      </c>
      <c r="N110" s="238">
        <f t="shared" si="41"/>
        <v>0</v>
      </c>
      <c r="O110" s="238">
        <f t="shared" si="41"/>
        <v>0</v>
      </c>
      <c r="P110" s="238">
        <f t="shared" si="41"/>
        <v>0</v>
      </c>
      <c r="Q110" s="238">
        <f t="shared" si="41"/>
        <v>0</v>
      </c>
    </row>
    <row r="111" outlineLevel="1" spans="1:17">
      <c r="A111" s="214">
        <v>27</v>
      </c>
      <c r="B111" s="235" t="s">
        <v>905</v>
      </c>
      <c r="C111" s="223" t="s">
        <v>109</v>
      </c>
      <c r="D111" s="224">
        <f t="shared" si="26"/>
        <v>0</v>
      </c>
      <c r="E111" s="224" t="s">
        <v>798</v>
      </c>
      <c r="F111" s="239"/>
      <c r="G111" s="239"/>
      <c r="H111" s="239"/>
      <c r="I111" s="239"/>
      <c r="J111" s="239"/>
      <c r="K111" s="239"/>
      <c r="L111" s="239"/>
      <c r="M111" s="239"/>
      <c r="N111" s="239"/>
      <c r="O111" s="239"/>
      <c r="P111" s="239"/>
      <c r="Q111" s="239"/>
    </row>
    <row r="112" outlineLevel="1" spans="1:17">
      <c r="A112" s="214">
        <v>27</v>
      </c>
      <c r="B112" s="235" t="s">
        <v>905</v>
      </c>
      <c r="C112" s="226" t="s">
        <v>68</v>
      </c>
      <c r="D112" s="227">
        <f t="shared" si="26"/>
        <v>0</v>
      </c>
      <c r="E112" s="227" t="s">
        <v>798</v>
      </c>
      <c r="F112" s="239"/>
      <c r="G112" s="239"/>
      <c r="H112" s="239"/>
      <c r="I112" s="239"/>
      <c r="J112" s="239"/>
      <c r="K112" s="239"/>
      <c r="L112" s="239"/>
      <c r="M112" s="239"/>
      <c r="N112" s="239"/>
      <c r="O112" s="239"/>
      <c r="P112" s="239"/>
      <c r="Q112" s="239"/>
    </row>
    <row r="113" outlineLevel="1" spans="1:17">
      <c r="A113" s="214">
        <v>27</v>
      </c>
      <c r="B113" s="235" t="s">
        <v>905</v>
      </c>
      <c r="C113" s="229" t="s">
        <v>19</v>
      </c>
      <c r="D113" s="230">
        <f t="shared" si="26"/>
        <v>0</v>
      </c>
      <c r="E113" s="230" t="s">
        <v>798</v>
      </c>
      <c r="F113" s="239"/>
      <c r="G113" s="239"/>
      <c r="H113" s="239"/>
      <c r="I113" s="239"/>
      <c r="J113" s="239"/>
      <c r="K113" s="239"/>
      <c r="L113" s="239"/>
      <c r="M113" s="239"/>
      <c r="N113" s="239"/>
      <c r="O113" s="239"/>
      <c r="P113" s="239"/>
      <c r="Q113" s="239"/>
    </row>
    <row r="114" spans="1:17">
      <c r="A114" s="214">
        <v>28</v>
      </c>
      <c r="B114" s="232" t="s">
        <v>195</v>
      </c>
      <c r="C114" s="232" t="s">
        <v>738</v>
      </c>
      <c r="D114" s="233">
        <f t="shared" si="26"/>
        <v>0</v>
      </c>
      <c r="E114" s="233" t="s">
        <v>798</v>
      </c>
      <c r="F114" s="234">
        <f t="shared" ref="F114:Q114" si="42">F115+F116+F117</f>
        <v>0</v>
      </c>
      <c r="G114" s="234">
        <f t="shared" si="42"/>
        <v>0</v>
      </c>
      <c r="H114" s="234">
        <f t="shared" si="42"/>
        <v>0</v>
      </c>
      <c r="I114" s="234">
        <f t="shared" si="42"/>
        <v>0</v>
      </c>
      <c r="J114" s="234">
        <f t="shared" si="42"/>
        <v>0</v>
      </c>
      <c r="K114" s="234">
        <f t="shared" si="42"/>
        <v>0</v>
      </c>
      <c r="L114" s="234">
        <f t="shared" si="42"/>
        <v>0</v>
      </c>
      <c r="M114" s="234">
        <f t="shared" si="42"/>
        <v>0</v>
      </c>
      <c r="N114" s="234">
        <f t="shared" si="42"/>
        <v>0</v>
      </c>
      <c r="O114" s="234">
        <f t="shared" si="42"/>
        <v>0</v>
      </c>
      <c r="P114" s="234">
        <f t="shared" si="42"/>
        <v>0</v>
      </c>
      <c r="Q114" s="234">
        <f t="shared" si="42"/>
        <v>0</v>
      </c>
    </row>
    <row r="115" spans="1:17">
      <c r="A115" s="214">
        <v>28</v>
      </c>
      <c r="B115" s="232" t="s">
        <v>195</v>
      </c>
      <c r="C115" s="223" t="s">
        <v>109</v>
      </c>
      <c r="D115" s="224">
        <f t="shared" si="26"/>
        <v>0</v>
      </c>
      <c r="E115" s="224" t="s">
        <v>798</v>
      </c>
      <c r="F115" s="225">
        <f t="shared" ref="F115:Q115" si="43">F119+F123+F127+F131+F135+F139+F143+F147+F151</f>
        <v>0</v>
      </c>
      <c r="G115" s="225">
        <f t="shared" si="43"/>
        <v>0</v>
      </c>
      <c r="H115" s="225">
        <f t="shared" si="43"/>
        <v>0</v>
      </c>
      <c r="I115" s="225">
        <f t="shared" si="43"/>
        <v>0</v>
      </c>
      <c r="J115" s="225">
        <f t="shared" si="43"/>
        <v>0</v>
      </c>
      <c r="K115" s="225">
        <f t="shared" si="43"/>
        <v>0</v>
      </c>
      <c r="L115" s="225">
        <f t="shared" si="43"/>
        <v>0</v>
      </c>
      <c r="M115" s="225">
        <f t="shared" si="43"/>
        <v>0</v>
      </c>
      <c r="N115" s="225">
        <f t="shared" si="43"/>
        <v>0</v>
      </c>
      <c r="O115" s="225">
        <f t="shared" si="43"/>
        <v>0</v>
      </c>
      <c r="P115" s="225">
        <f t="shared" si="43"/>
        <v>0</v>
      </c>
      <c r="Q115" s="225">
        <f t="shared" si="43"/>
        <v>0</v>
      </c>
    </row>
    <row r="116" spans="1:17">
      <c r="A116" s="214">
        <v>28</v>
      </c>
      <c r="B116" s="232" t="s">
        <v>195</v>
      </c>
      <c r="C116" s="226" t="s">
        <v>68</v>
      </c>
      <c r="D116" s="227">
        <f t="shared" si="26"/>
        <v>0</v>
      </c>
      <c r="E116" s="227" t="s">
        <v>798</v>
      </c>
      <c r="F116" s="228">
        <f t="shared" ref="F116:Q116" si="44">F120+F124+F128+F132+F136+F140+F144+F148+F152</f>
        <v>0</v>
      </c>
      <c r="G116" s="228">
        <f t="shared" si="44"/>
        <v>0</v>
      </c>
      <c r="H116" s="228">
        <f t="shared" si="44"/>
        <v>0</v>
      </c>
      <c r="I116" s="228">
        <f t="shared" si="44"/>
        <v>0</v>
      </c>
      <c r="J116" s="228">
        <f t="shared" si="44"/>
        <v>0</v>
      </c>
      <c r="K116" s="228">
        <f t="shared" si="44"/>
        <v>0</v>
      </c>
      <c r="L116" s="228">
        <f t="shared" si="44"/>
        <v>0</v>
      </c>
      <c r="M116" s="228">
        <f t="shared" si="44"/>
        <v>0</v>
      </c>
      <c r="N116" s="228">
        <f t="shared" si="44"/>
        <v>0</v>
      </c>
      <c r="O116" s="228">
        <f t="shared" si="44"/>
        <v>0</v>
      </c>
      <c r="P116" s="228">
        <f t="shared" si="44"/>
        <v>0</v>
      </c>
      <c r="Q116" s="228">
        <f t="shared" si="44"/>
        <v>0</v>
      </c>
    </row>
    <row r="117" spans="1:17">
      <c r="A117" s="214">
        <v>28</v>
      </c>
      <c r="B117" s="232" t="s">
        <v>195</v>
      </c>
      <c r="C117" s="229" t="s">
        <v>19</v>
      </c>
      <c r="D117" s="230">
        <f t="shared" si="26"/>
        <v>0</v>
      </c>
      <c r="E117" s="230" t="s">
        <v>798</v>
      </c>
      <c r="F117" s="231">
        <f t="shared" ref="F117:Q117" si="45">F121+F125+F129+F133+F137+F141+F145+F149+F153</f>
        <v>0</v>
      </c>
      <c r="G117" s="231">
        <f t="shared" si="45"/>
        <v>0</v>
      </c>
      <c r="H117" s="231">
        <f t="shared" si="45"/>
        <v>0</v>
      </c>
      <c r="I117" s="231">
        <f t="shared" si="45"/>
        <v>0</v>
      </c>
      <c r="J117" s="231">
        <f t="shared" si="45"/>
        <v>0</v>
      </c>
      <c r="K117" s="231">
        <f t="shared" si="45"/>
        <v>0</v>
      </c>
      <c r="L117" s="231">
        <f t="shared" si="45"/>
        <v>0</v>
      </c>
      <c r="M117" s="231">
        <f t="shared" si="45"/>
        <v>0</v>
      </c>
      <c r="N117" s="231">
        <f t="shared" si="45"/>
        <v>0</v>
      </c>
      <c r="O117" s="231">
        <f t="shared" si="45"/>
        <v>0</v>
      </c>
      <c r="P117" s="231">
        <f t="shared" si="45"/>
        <v>0</v>
      </c>
      <c r="Q117" s="231">
        <f t="shared" si="45"/>
        <v>0</v>
      </c>
    </row>
    <row r="118" outlineLevel="1" spans="1:17">
      <c r="A118" s="214">
        <v>29</v>
      </c>
      <c r="B118" s="235" t="s">
        <v>979</v>
      </c>
      <c r="C118" s="236" t="s">
        <v>738</v>
      </c>
      <c r="D118" s="237">
        <f t="shared" si="26"/>
        <v>0</v>
      </c>
      <c r="E118" s="237" t="s">
        <v>798</v>
      </c>
      <c r="F118" s="238">
        <f t="shared" ref="F118:Q118" si="46">F119+F120+F121</f>
        <v>0</v>
      </c>
      <c r="G118" s="238">
        <f t="shared" si="46"/>
        <v>0</v>
      </c>
      <c r="H118" s="238">
        <f t="shared" si="46"/>
        <v>0</v>
      </c>
      <c r="I118" s="238">
        <f t="shared" si="46"/>
        <v>0</v>
      </c>
      <c r="J118" s="238">
        <f t="shared" si="46"/>
        <v>0</v>
      </c>
      <c r="K118" s="238">
        <f t="shared" si="46"/>
        <v>0</v>
      </c>
      <c r="L118" s="238">
        <f t="shared" si="46"/>
        <v>0</v>
      </c>
      <c r="M118" s="238">
        <f t="shared" si="46"/>
        <v>0</v>
      </c>
      <c r="N118" s="238">
        <f t="shared" si="46"/>
        <v>0</v>
      </c>
      <c r="O118" s="238">
        <f t="shared" si="46"/>
        <v>0</v>
      </c>
      <c r="P118" s="238">
        <f t="shared" si="46"/>
        <v>0</v>
      </c>
      <c r="Q118" s="238">
        <f t="shared" si="46"/>
        <v>0</v>
      </c>
    </row>
    <row r="119" outlineLevel="1" spans="1:17">
      <c r="A119" s="214">
        <v>29</v>
      </c>
      <c r="B119" s="235" t="s">
        <v>979</v>
      </c>
      <c r="C119" s="223" t="s">
        <v>109</v>
      </c>
      <c r="D119" s="224">
        <f t="shared" si="26"/>
        <v>0</v>
      </c>
      <c r="E119" s="224" t="s">
        <v>798</v>
      </c>
      <c r="F119" s="239">
        <f>自有人工预算!E10</f>
        <v>0</v>
      </c>
      <c r="G119" s="239">
        <f>自有人工预算!F10</f>
        <v>0</v>
      </c>
      <c r="H119" s="239">
        <f>自有人工预算!G10</f>
        <v>0</v>
      </c>
      <c r="I119" s="239">
        <f>自有人工预算!H10</f>
        <v>0</v>
      </c>
      <c r="J119" s="239">
        <f>自有人工预算!I10</f>
        <v>0</v>
      </c>
      <c r="K119" s="239">
        <f>自有人工预算!J10</f>
        <v>0</v>
      </c>
      <c r="L119" s="239">
        <f>自有人工预算!K10</f>
        <v>0</v>
      </c>
      <c r="M119" s="239">
        <f>自有人工预算!L10</f>
        <v>0</v>
      </c>
      <c r="N119" s="239">
        <f>自有人工预算!M10</f>
        <v>0</v>
      </c>
      <c r="O119" s="239">
        <f>自有人工预算!N10</f>
        <v>0</v>
      </c>
      <c r="P119" s="239">
        <f>自有人工预算!O10</f>
        <v>0</v>
      </c>
      <c r="Q119" s="239">
        <f>自有人工预算!P10</f>
        <v>0</v>
      </c>
    </row>
    <row r="120" outlineLevel="1" spans="1:17">
      <c r="A120" s="214">
        <v>29</v>
      </c>
      <c r="B120" s="235" t="s">
        <v>979</v>
      </c>
      <c r="C120" s="226" t="s">
        <v>68</v>
      </c>
      <c r="D120" s="227">
        <f t="shared" si="26"/>
        <v>0</v>
      </c>
      <c r="E120" s="227" t="s">
        <v>798</v>
      </c>
      <c r="F120" s="239"/>
      <c r="G120" s="239"/>
      <c r="H120" s="239"/>
      <c r="I120" s="239"/>
      <c r="J120" s="239"/>
      <c r="K120" s="239"/>
      <c r="L120" s="239"/>
      <c r="M120" s="239"/>
      <c r="N120" s="239"/>
      <c r="O120" s="239"/>
      <c r="P120" s="239"/>
      <c r="Q120" s="239"/>
    </row>
    <row r="121" outlineLevel="1" spans="1:17">
      <c r="A121" s="214">
        <v>29</v>
      </c>
      <c r="B121" s="235" t="s">
        <v>979</v>
      </c>
      <c r="C121" s="229" t="s">
        <v>19</v>
      </c>
      <c r="D121" s="230">
        <f t="shared" si="26"/>
        <v>0</v>
      </c>
      <c r="E121" s="230" t="s">
        <v>798</v>
      </c>
      <c r="F121" s="239"/>
      <c r="G121" s="239"/>
      <c r="H121" s="239"/>
      <c r="I121" s="239"/>
      <c r="J121" s="239"/>
      <c r="K121" s="239"/>
      <c r="L121" s="239"/>
      <c r="M121" s="239"/>
      <c r="N121" s="239"/>
      <c r="O121" s="239"/>
      <c r="P121" s="239"/>
      <c r="Q121" s="239"/>
    </row>
    <row r="122" outlineLevel="1" spans="1:17">
      <c r="A122" s="214">
        <v>30</v>
      </c>
      <c r="B122" s="235" t="s">
        <v>982</v>
      </c>
      <c r="C122" s="236" t="s">
        <v>738</v>
      </c>
      <c r="D122" s="237">
        <f t="shared" si="26"/>
        <v>0</v>
      </c>
      <c r="E122" s="237" t="s">
        <v>798</v>
      </c>
      <c r="F122" s="238">
        <f t="shared" ref="F122:Q122" si="47">F123+F124+F125</f>
        <v>0</v>
      </c>
      <c r="G122" s="238">
        <f t="shared" si="47"/>
        <v>0</v>
      </c>
      <c r="H122" s="238">
        <f t="shared" si="47"/>
        <v>0</v>
      </c>
      <c r="I122" s="238">
        <f t="shared" si="47"/>
        <v>0</v>
      </c>
      <c r="J122" s="238">
        <f t="shared" si="47"/>
        <v>0</v>
      </c>
      <c r="K122" s="238">
        <f t="shared" si="47"/>
        <v>0</v>
      </c>
      <c r="L122" s="238">
        <f t="shared" si="47"/>
        <v>0</v>
      </c>
      <c r="M122" s="238">
        <f t="shared" si="47"/>
        <v>0</v>
      </c>
      <c r="N122" s="238">
        <f t="shared" si="47"/>
        <v>0</v>
      </c>
      <c r="O122" s="238">
        <f t="shared" si="47"/>
        <v>0</v>
      </c>
      <c r="P122" s="238">
        <f t="shared" si="47"/>
        <v>0</v>
      </c>
      <c r="Q122" s="238">
        <f t="shared" si="47"/>
        <v>0</v>
      </c>
    </row>
    <row r="123" outlineLevel="1" spans="1:17">
      <c r="A123" s="214">
        <v>30</v>
      </c>
      <c r="B123" s="235" t="s">
        <v>982</v>
      </c>
      <c r="C123" s="223" t="s">
        <v>109</v>
      </c>
      <c r="D123" s="224">
        <f t="shared" si="26"/>
        <v>0</v>
      </c>
      <c r="E123" s="224" t="s">
        <v>798</v>
      </c>
      <c r="F123" s="239"/>
      <c r="G123" s="239"/>
      <c r="H123" s="239"/>
      <c r="I123" s="239"/>
      <c r="J123" s="239"/>
      <c r="K123" s="239"/>
      <c r="L123" s="239"/>
      <c r="M123" s="239"/>
      <c r="N123" s="239"/>
      <c r="O123" s="239"/>
      <c r="P123" s="239"/>
      <c r="Q123" s="239"/>
    </row>
    <row r="124" outlineLevel="1" spans="1:17">
      <c r="A124" s="214">
        <v>30</v>
      </c>
      <c r="B124" s="235" t="s">
        <v>982</v>
      </c>
      <c r="C124" s="226" t="s">
        <v>68</v>
      </c>
      <c r="D124" s="227">
        <f t="shared" si="26"/>
        <v>0</v>
      </c>
      <c r="E124" s="227" t="s">
        <v>798</v>
      </c>
      <c r="F124" s="239"/>
      <c r="G124" s="239"/>
      <c r="H124" s="239"/>
      <c r="I124" s="239"/>
      <c r="J124" s="239"/>
      <c r="K124" s="239"/>
      <c r="L124" s="239"/>
      <c r="M124" s="239"/>
      <c r="N124" s="239"/>
      <c r="O124" s="239"/>
      <c r="P124" s="239"/>
      <c r="Q124" s="239"/>
    </row>
    <row r="125" outlineLevel="1" spans="1:17">
      <c r="A125" s="214">
        <v>30</v>
      </c>
      <c r="B125" s="235" t="s">
        <v>982</v>
      </c>
      <c r="C125" s="229" t="s">
        <v>19</v>
      </c>
      <c r="D125" s="230">
        <f t="shared" si="26"/>
        <v>0</v>
      </c>
      <c r="E125" s="230" t="s">
        <v>798</v>
      </c>
      <c r="F125" s="239"/>
      <c r="G125" s="239"/>
      <c r="H125" s="239"/>
      <c r="I125" s="239"/>
      <c r="J125" s="239"/>
      <c r="K125" s="239"/>
      <c r="L125" s="239"/>
      <c r="M125" s="239"/>
      <c r="N125" s="239"/>
      <c r="O125" s="239"/>
      <c r="P125" s="239"/>
      <c r="Q125" s="239"/>
    </row>
    <row r="126" outlineLevel="1" spans="1:17">
      <c r="A126" s="214">
        <v>31</v>
      </c>
      <c r="B126" s="235" t="s">
        <v>985</v>
      </c>
      <c r="C126" s="236" t="s">
        <v>738</v>
      </c>
      <c r="D126" s="237">
        <f t="shared" si="26"/>
        <v>0</v>
      </c>
      <c r="E126" s="237" t="s">
        <v>798</v>
      </c>
      <c r="F126" s="238">
        <f t="shared" ref="F126:Q126" si="48">F127+F128+F129</f>
        <v>0</v>
      </c>
      <c r="G126" s="238">
        <f t="shared" si="48"/>
        <v>0</v>
      </c>
      <c r="H126" s="238">
        <f t="shared" si="48"/>
        <v>0</v>
      </c>
      <c r="I126" s="238">
        <f t="shared" si="48"/>
        <v>0</v>
      </c>
      <c r="J126" s="238">
        <f t="shared" si="48"/>
        <v>0</v>
      </c>
      <c r="K126" s="238">
        <f t="shared" si="48"/>
        <v>0</v>
      </c>
      <c r="L126" s="238">
        <f t="shared" si="48"/>
        <v>0</v>
      </c>
      <c r="M126" s="238">
        <f t="shared" si="48"/>
        <v>0</v>
      </c>
      <c r="N126" s="238">
        <f t="shared" si="48"/>
        <v>0</v>
      </c>
      <c r="O126" s="238">
        <f t="shared" si="48"/>
        <v>0</v>
      </c>
      <c r="P126" s="238">
        <f t="shared" si="48"/>
        <v>0</v>
      </c>
      <c r="Q126" s="238">
        <f t="shared" si="48"/>
        <v>0</v>
      </c>
    </row>
    <row r="127" outlineLevel="1" spans="1:17">
      <c r="A127" s="214">
        <v>31</v>
      </c>
      <c r="B127" s="235" t="s">
        <v>985</v>
      </c>
      <c r="C127" s="223" t="s">
        <v>109</v>
      </c>
      <c r="D127" s="224">
        <f t="shared" si="26"/>
        <v>0</v>
      </c>
      <c r="E127" s="224" t="s">
        <v>798</v>
      </c>
      <c r="F127" s="239"/>
      <c r="G127" s="239"/>
      <c r="H127" s="239"/>
      <c r="I127" s="239"/>
      <c r="J127" s="239"/>
      <c r="K127" s="239"/>
      <c r="L127" s="239"/>
      <c r="M127" s="239"/>
      <c r="N127" s="239"/>
      <c r="O127" s="239"/>
      <c r="P127" s="239"/>
      <c r="Q127" s="239"/>
    </row>
    <row r="128" outlineLevel="1" spans="1:17">
      <c r="A128" s="214">
        <v>31</v>
      </c>
      <c r="B128" s="235" t="s">
        <v>985</v>
      </c>
      <c r="C128" s="226" t="s">
        <v>68</v>
      </c>
      <c r="D128" s="227">
        <f t="shared" si="26"/>
        <v>0</v>
      </c>
      <c r="E128" s="227" t="s">
        <v>798</v>
      </c>
      <c r="F128" s="239"/>
      <c r="G128" s="239"/>
      <c r="H128" s="239"/>
      <c r="I128" s="239"/>
      <c r="J128" s="239"/>
      <c r="K128" s="239"/>
      <c r="L128" s="239"/>
      <c r="M128" s="239"/>
      <c r="N128" s="239"/>
      <c r="O128" s="239"/>
      <c r="P128" s="239"/>
      <c r="Q128" s="239"/>
    </row>
    <row r="129" outlineLevel="1" spans="1:17">
      <c r="A129" s="214">
        <v>31</v>
      </c>
      <c r="B129" s="235" t="s">
        <v>985</v>
      </c>
      <c r="C129" s="229" t="s">
        <v>19</v>
      </c>
      <c r="D129" s="230">
        <f t="shared" si="26"/>
        <v>0</v>
      </c>
      <c r="E129" s="230" t="s">
        <v>798</v>
      </c>
      <c r="F129" s="239"/>
      <c r="G129" s="239"/>
      <c r="H129" s="239"/>
      <c r="I129" s="239"/>
      <c r="J129" s="239"/>
      <c r="K129" s="239"/>
      <c r="L129" s="239"/>
      <c r="M129" s="239"/>
      <c r="N129" s="239"/>
      <c r="O129" s="239"/>
      <c r="P129" s="239"/>
      <c r="Q129" s="239"/>
    </row>
    <row r="130" outlineLevel="1" spans="1:17">
      <c r="A130" s="214">
        <v>32</v>
      </c>
      <c r="B130" s="235" t="s">
        <v>988</v>
      </c>
      <c r="C130" s="236" t="s">
        <v>738</v>
      </c>
      <c r="D130" s="237">
        <f t="shared" ref="D130:D193" si="49">IFERROR(SUM(F130:Q130)/COUNTIF(F130:Q130,"&lt;&gt;0"),0)</f>
        <v>0</v>
      </c>
      <c r="E130" s="237" t="s">
        <v>798</v>
      </c>
      <c r="F130" s="238">
        <f t="shared" ref="F130:Q130" si="50">F131+F132+F133</f>
        <v>0</v>
      </c>
      <c r="G130" s="238">
        <f t="shared" si="50"/>
        <v>0</v>
      </c>
      <c r="H130" s="238">
        <f t="shared" si="50"/>
        <v>0</v>
      </c>
      <c r="I130" s="238">
        <f t="shared" si="50"/>
        <v>0</v>
      </c>
      <c r="J130" s="238">
        <f t="shared" si="50"/>
        <v>0</v>
      </c>
      <c r="K130" s="238">
        <f t="shared" si="50"/>
        <v>0</v>
      </c>
      <c r="L130" s="238">
        <f t="shared" si="50"/>
        <v>0</v>
      </c>
      <c r="M130" s="238">
        <f t="shared" si="50"/>
        <v>0</v>
      </c>
      <c r="N130" s="238">
        <f t="shared" si="50"/>
        <v>0</v>
      </c>
      <c r="O130" s="238">
        <f t="shared" si="50"/>
        <v>0</v>
      </c>
      <c r="P130" s="238">
        <f t="shared" si="50"/>
        <v>0</v>
      </c>
      <c r="Q130" s="238">
        <f t="shared" si="50"/>
        <v>0</v>
      </c>
    </row>
    <row r="131" outlineLevel="1" spans="1:17">
      <c r="A131" s="214">
        <v>32</v>
      </c>
      <c r="B131" s="235" t="s">
        <v>988</v>
      </c>
      <c r="C131" s="223" t="s">
        <v>109</v>
      </c>
      <c r="D131" s="224">
        <f t="shared" si="49"/>
        <v>0</v>
      </c>
      <c r="E131" s="224" t="s">
        <v>798</v>
      </c>
      <c r="F131" s="239"/>
      <c r="G131" s="239"/>
      <c r="H131" s="239"/>
      <c r="I131" s="239"/>
      <c r="J131" s="239"/>
      <c r="K131" s="239"/>
      <c r="L131" s="239"/>
      <c r="M131" s="239"/>
      <c r="N131" s="239"/>
      <c r="O131" s="239"/>
      <c r="P131" s="239"/>
      <c r="Q131" s="239"/>
    </row>
    <row r="132" outlineLevel="1" spans="1:17">
      <c r="A132" s="214">
        <v>32</v>
      </c>
      <c r="B132" s="235" t="s">
        <v>988</v>
      </c>
      <c r="C132" s="226" t="s">
        <v>68</v>
      </c>
      <c r="D132" s="227">
        <f t="shared" si="49"/>
        <v>0</v>
      </c>
      <c r="E132" s="227" t="s">
        <v>798</v>
      </c>
      <c r="F132" s="239"/>
      <c r="G132" s="239"/>
      <c r="H132" s="239"/>
      <c r="I132" s="239"/>
      <c r="J132" s="239"/>
      <c r="K132" s="239"/>
      <c r="L132" s="239"/>
      <c r="M132" s="239"/>
      <c r="N132" s="239"/>
      <c r="O132" s="239"/>
      <c r="P132" s="239"/>
      <c r="Q132" s="239"/>
    </row>
    <row r="133" outlineLevel="1" spans="1:17">
      <c r="A133" s="214">
        <v>32</v>
      </c>
      <c r="B133" s="235" t="s">
        <v>988</v>
      </c>
      <c r="C133" s="229" t="s">
        <v>19</v>
      </c>
      <c r="D133" s="230">
        <f t="shared" si="49"/>
        <v>0</v>
      </c>
      <c r="E133" s="230" t="s">
        <v>798</v>
      </c>
      <c r="F133" s="239"/>
      <c r="G133" s="239"/>
      <c r="H133" s="239"/>
      <c r="I133" s="239"/>
      <c r="J133" s="239"/>
      <c r="K133" s="239"/>
      <c r="L133" s="239"/>
      <c r="M133" s="239"/>
      <c r="N133" s="239"/>
      <c r="O133" s="239"/>
      <c r="P133" s="239"/>
      <c r="Q133" s="239"/>
    </row>
    <row r="134" outlineLevel="1" spans="1:17">
      <c r="A134" s="214">
        <v>33</v>
      </c>
      <c r="B134" s="235" t="s">
        <v>991</v>
      </c>
      <c r="C134" s="236" t="s">
        <v>738</v>
      </c>
      <c r="D134" s="237">
        <f t="shared" si="49"/>
        <v>0</v>
      </c>
      <c r="E134" s="237" t="s">
        <v>798</v>
      </c>
      <c r="F134" s="238">
        <f t="shared" ref="F134:Q134" si="51">F135+F136+F137</f>
        <v>0</v>
      </c>
      <c r="G134" s="238">
        <f t="shared" si="51"/>
        <v>0</v>
      </c>
      <c r="H134" s="238">
        <f t="shared" si="51"/>
        <v>0</v>
      </c>
      <c r="I134" s="238">
        <f t="shared" si="51"/>
        <v>0</v>
      </c>
      <c r="J134" s="238">
        <f t="shared" si="51"/>
        <v>0</v>
      </c>
      <c r="K134" s="238">
        <f t="shared" si="51"/>
        <v>0</v>
      </c>
      <c r="L134" s="238">
        <f t="shared" si="51"/>
        <v>0</v>
      </c>
      <c r="M134" s="238">
        <f t="shared" si="51"/>
        <v>0</v>
      </c>
      <c r="N134" s="238">
        <f t="shared" si="51"/>
        <v>0</v>
      </c>
      <c r="O134" s="238">
        <f t="shared" si="51"/>
        <v>0</v>
      </c>
      <c r="P134" s="238">
        <f t="shared" si="51"/>
        <v>0</v>
      </c>
      <c r="Q134" s="238">
        <f t="shared" si="51"/>
        <v>0</v>
      </c>
    </row>
    <row r="135" outlineLevel="1" spans="1:17">
      <c r="A135" s="214">
        <v>33</v>
      </c>
      <c r="B135" s="235" t="s">
        <v>991</v>
      </c>
      <c r="C135" s="223" t="s">
        <v>109</v>
      </c>
      <c r="D135" s="224">
        <f t="shared" si="49"/>
        <v>0</v>
      </c>
      <c r="E135" s="224" t="s">
        <v>798</v>
      </c>
      <c r="F135" s="239"/>
      <c r="G135" s="239"/>
      <c r="H135" s="239"/>
      <c r="I135" s="239"/>
      <c r="J135" s="239"/>
      <c r="K135" s="239"/>
      <c r="L135" s="239"/>
      <c r="M135" s="239"/>
      <c r="N135" s="239"/>
      <c r="O135" s="239"/>
      <c r="P135" s="239"/>
      <c r="Q135" s="239"/>
    </row>
    <row r="136" outlineLevel="1" spans="1:17">
      <c r="A136" s="214">
        <v>33</v>
      </c>
      <c r="B136" s="235" t="s">
        <v>991</v>
      </c>
      <c r="C136" s="226" t="s">
        <v>68</v>
      </c>
      <c r="D136" s="227">
        <f t="shared" si="49"/>
        <v>0</v>
      </c>
      <c r="E136" s="227" t="s">
        <v>798</v>
      </c>
      <c r="F136" s="239"/>
      <c r="G136" s="239"/>
      <c r="H136" s="239"/>
      <c r="I136" s="239"/>
      <c r="J136" s="239"/>
      <c r="K136" s="239"/>
      <c r="L136" s="239"/>
      <c r="M136" s="239"/>
      <c r="N136" s="239"/>
      <c r="O136" s="239"/>
      <c r="P136" s="239"/>
      <c r="Q136" s="239"/>
    </row>
    <row r="137" outlineLevel="1" spans="1:17">
      <c r="A137" s="214">
        <v>33</v>
      </c>
      <c r="B137" s="235" t="s">
        <v>991</v>
      </c>
      <c r="C137" s="229" t="s">
        <v>19</v>
      </c>
      <c r="D137" s="230">
        <f t="shared" si="49"/>
        <v>0</v>
      </c>
      <c r="E137" s="230" t="s">
        <v>798</v>
      </c>
      <c r="F137" s="239"/>
      <c r="G137" s="239"/>
      <c r="H137" s="239"/>
      <c r="I137" s="239"/>
      <c r="J137" s="239"/>
      <c r="K137" s="239"/>
      <c r="L137" s="239"/>
      <c r="M137" s="239"/>
      <c r="N137" s="239"/>
      <c r="O137" s="239"/>
      <c r="P137" s="239"/>
      <c r="Q137" s="239"/>
    </row>
    <row r="138" outlineLevel="1" spans="1:17">
      <c r="A138" s="214">
        <v>34</v>
      </c>
      <c r="B138" s="235" t="s">
        <v>993</v>
      </c>
      <c r="C138" s="236" t="s">
        <v>738</v>
      </c>
      <c r="D138" s="237">
        <f t="shared" si="49"/>
        <v>0</v>
      </c>
      <c r="E138" s="237" t="s">
        <v>798</v>
      </c>
      <c r="F138" s="238">
        <f t="shared" ref="F138:Q138" si="52">F139+F140+F141</f>
        <v>0</v>
      </c>
      <c r="G138" s="238">
        <f t="shared" si="52"/>
        <v>0</v>
      </c>
      <c r="H138" s="238">
        <f t="shared" si="52"/>
        <v>0</v>
      </c>
      <c r="I138" s="238">
        <f t="shared" si="52"/>
        <v>0</v>
      </c>
      <c r="J138" s="238">
        <f t="shared" si="52"/>
        <v>0</v>
      </c>
      <c r="K138" s="238">
        <f t="shared" si="52"/>
        <v>0</v>
      </c>
      <c r="L138" s="238">
        <f t="shared" si="52"/>
        <v>0</v>
      </c>
      <c r="M138" s="238">
        <f t="shared" si="52"/>
        <v>0</v>
      </c>
      <c r="N138" s="238">
        <f t="shared" si="52"/>
        <v>0</v>
      </c>
      <c r="O138" s="238">
        <f t="shared" si="52"/>
        <v>0</v>
      </c>
      <c r="P138" s="238">
        <f t="shared" si="52"/>
        <v>0</v>
      </c>
      <c r="Q138" s="238">
        <f t="shared" si="52"/>
        <v>0</v>
      </c>
    </row>
    <row r="139" outlineLevel="1" spans="1:17">
      <c r="A139" s="214">
        <v>34</v>
      </c>
      <c r="B139" s="235" t="s">
        <v>993</v>
      </c>
      <c r="C139" s="223" t="s">
        <v>109</v>
      </c>
      <c r="D139" s="224">
        <f t="shared" si="49"/>
        <v>0</v>
      </c>
      <c r="E139" s="224" t="s">
        <v>798</v>
      </c>
      <c r="F139" s="239"/>
      <c r="G139" s="239"/>
      <c r="H139" s="239"/>
      <c r="I139" s="239"/>
      <c r="J139" s="239"/>
      <c r="K139" s="239"/>
      <c r="L139" s="239"/>
      <c r="M139" s="239"/>
      <c r="N139" s="239"/>
      <c r="O139" s="239"/>
      <c r="P139" s="239"/>
      <c r="Q139" s="239"/>
    </row>
    <row r="140" outlineLevel="1" spans="1:17">
      <c r="A140" s="214">
        <v>34</v>
      </c>
      <c r="B140" s="235" t="s">
        <v>993</v>
      </c>
      <c r="C140" s="226" t="s">
        <v>68</v>
      </c>
      <c r="D140" s="227">
        <f t="shared" si="49"/>
        <v>0</v>
      </c>
      <c r="E140" s="227" t="s">
        <v>798</v>
      </c>
      <c r="F140" s="239"/>
      <c r="G140" s="239"/>
      <c r="H140" s="239"/>
      <c r="I140" s="239"/>
      <c r="J140" s="239"/>
      <c r="K140" s="239"/>
      <c r="L140" s="239"/>
      <c r="M140" s="239"/>
      <c r="N140" s="239"/>
      <c r="O140" s="239"/>
      <c r="P140" s="239"/>
      <c r="Q140" s="239"/>
    </row>
    <row r="141" outlineLevel="1" spans="1:17">
      <c r="A141" s="214">
        <v>34</v>
      </c>
      <c r="B141" s="235" t="s">
        <v>993</v>
      </c>
      <c r="C141" s="229" t="s">
        <v>19</v>
      </c>
      <c r="D141" s="230">
        <f t="shared" si="49"/>
        <v>0</v>
      </c>
      <c r="E141" s="230" t="s">
        <v>798</v>
      </c>
      <c r="F141" s="239"/>
      <c r="G141" s="239"/>
      <c r="H141" s="239"/>
      <c r="I141" s="239"/>
      <c r="J141" s="239"/>
      <c r="K141" s="239"/>
      <c r="L141" s="239"/>
      <c r="M141" s="239"/>
      <c r="N141" s="239"/>
      <c r="O141" s="239"/>
      <c r="P141" s="239"/>
      <c r="Q141" s="239"/>
    </row>
    <row r="142" outlineLevel="1" spans="1:17">
      <c r="A142" s="214">
        <v>35</v>
      </c>
      <c r="B142" s="235" t="s">
        <v>995</v>
      </c>
      <c r="C142" s="236" t="s">
        <v>738</v>
      </c>
      <c r="D142" s="237">
        <f t="shared" si="49"/>
        <v>0</v>
      </c>
      <c r="E142" s="237" t="s">
        <v>798</v>
      </c>
      <c r="F142" s="238">
        <f t="shared" ref="F142:Q142" si="53">F143+F144+F145</f>
        <v>0</v>
      </c>
      <c r="G142" s="238">
        <f t="shared" si="53"/>
        <v>0</v>
      </c>
      <c r="H142" s="238">
        <f t="shared" si="53"/>
        <v>0</v>
      </c>
      <c r="I142" s="238">
        <f t="shared" si="53"/>
        <v>0</v>
      </c>
      <c r="J142" s="238">
        <f t="shared" si="53"/>
        <v>0</v>
      </c>
      <c r="K142" s="238">
        <f t="shared" si="53"/>
        <v>0</v>
      </c>
      <c r="L142" s="238">
        <f t="shared" si="53"/>
        <v>0</v>
      </c>
      <c r="M142" s="238">
        <f t="shared" si="53"/>
        <v>0</v>
      </c>
      <c r="N142" s="238">
        <f t="shared" si="53"/>
        <v>0</v>
      </c>
      <c r="O142" s="238">
        <f t="shared" si="53"/>
        <v>0</v>
      </c>
      <c r="P142" s="238">
        <f t="shared" si="53"/>
        <v>0</v>
      </c>
      <c r="Q142" s="238">
        <f t="shared" si="53"/>
        <v>0</v>
      </c>
    </row>
    <row r="143" outlineLevel="1" spans="1:17">
      <c r="A143" s="214">
        <v>35</v>
      </c>
      <c r="B143" s="235" t="s">
        <v>995</v>
      </c>
      <c r="C143" s="223" t="s">
        <v>109</v>
      </c>
      <c r="D143" s="224">
        <f t="shared" si="49"/>
        <v>0</v>
      </c>
      <c r="E143" s="224" t="s">
        <v>798</v>
      </c>
      <c r="F143" s="239"/>
      <c r="G143" s="239"/>
      <c r="H143" s="239"/>
      <c r="I143" s="239"/>
      <c r="J143" s="239"/>
      <c r="K143" s="239"/>
      <c r="L143" s="239"/>
      <c r="M143" s="239"/>
      <c r="N143" s="239"/>
      <c r="O143" s="239"/>
      <c r="P143" s="239"/>
      <c r="Q143" s="239"/>
    </row>
    <row r="144" outlineLevel="1" spans="1:17">
      <c r="A144" s="214">
        <v>35</v>
      </c>
      <c r="B144" s="235" t="s">
        <v>995</v>
      </c>
      <c r="C144" s="226" t="s">
        <v>68</v>
      </c>
      <c r="D144" s="227">
        <f t="shared" si="49"/>
        <v>0</v>
      </c>
      <c r="E144" s="227" t="s">
        <v>798</v>
      </c>
      <c r="F144" s="239"/>
      <c r="G144" s="239"/>
      <c r="H144" s="239"/>
      <c r="I144" s="239"/>
      <c r="J144" s="239"/>
      <c r="K144" s="239"/>
      <c r="L144" s="239"/>
      <c r="M144" s="239"/>
      <c r="N144" s="239"/>
      <c r="O144" s="239"/>
      <c r="P144" s="239"/>
      <c r="Q144" s="239"/>
    </row>
    <row r="145" outlineLevel="1" spans="1:17">
      <c r="A145" s="214">
        <v>35</v>
      </c>
      <c r="B145" s="235" t="s">
        <v>995</v>
      </c>
      <c r="C145" s="229" t="s">
        <v>19</v>
      </c>
      <c r="D145" s="230">
        <f t="shared" si="49"/>
        <v>0</v>
      </c>
      <c r="E145" s="230" t="s">
        <v>798</v>
      </c>
      <c r="F145" s="239"/>
      <c r="G145" s="239"/>
      <c r="H145" s="239"/>
      <c r="I145" s="239"/>
      <c r="J145" s="239"/>
      <c r="K145" s="239"/>
      <c r="L145" s="239"/>
      <c r="M145" s="239"/>
      <c r="N145" s="239"/>
      <c r="O145" s="239"/>
      <c r="P145" s="239"/>
      <c r="Q145" s="239"/>
    </row>
    <row r="146" outlineLevel="1" spans="1:17">
      <c r="A146" s="214">
        <v>36</v>
      </c>
      <c r="B146" s="235" t="s">
        <v>997</v>
      </c>
      <c r="C146" s="236" t="s">
        <v>738</v>
      </c>
      <c r="D146" s="237">
        <f t="shared" si="49"/>
        <v>0</v>
      </c>
      <c r="E146" s="237" t="s">
        <v>798</v>
      </c>
      <c r="F146" s="238">
        <f t="shared" ref="F146:Q146" si="54">F147+F148+F149</f>
        <v>0</v>
      </c>
      <c r="G146" s="238">
        <f t="shared" si="54"/>
        <v>0</v>
      </c>
      <c r="H146" s="238">
        <f t="shared" si="54"/>
        <v>0</v>
      </c>
      <c r="I146" s="238">
        <f t="shared" si="54"/>
        <v>0</v>
      </c>
      <c r="J146" s="238">
        <f t="shared" si="54"/>
        <v>0</v>
      </c>
      <c r="K146" s="238">
        <f t="shared" si="54"/>
        <v>0</v>
      </c>
      <c r="L146" s="238">
        <f t="shared" si="54"/>
        <v>0</v>
      </c>
      <c r="M146" s="238">
        <f t="shared" si="54"/>
        <v>0</v>
      </c>
      <c r="N146" s="238">
        <f t="shared" si="54"/>
        <v>0</v>
      </c>
      <c r="O146" s="238">
        <f t="shared" si="54"/>
        <v>0</v>
      </c>
      <c r="P146" s="238">
        <f t="shared" si="54"/>
        <v>0</v>
      </c>
      <c r="Q146" s="238">
        <f t="shared" si="54"/>
        <v>0</v>
      </c>
    </row>
    <row r="147" outlineLevel="1" spans="1:17">
      <c r="A147" s="214">
        <v>36</v>
      </c>
      <c r="B147" s="235" t="s">
        <v>997</v>
      </c>
      <c r="C147" s="223" t="s">
        <v>109</v>
      </c>
      <c r="D147" s="224">
        <f t="shared" si="49"/>
        <v>0</v>
      </c>
      <c r="E147" s="224" t="s">
        <v>798</v>
      </c>
      <c r="F147" s="239"/>
      <c r="G147" s="239"/>
      <c r="H147" s="239"/>
      <c r="I147" s="239"/>
      <c r="J147" s="239"/>
      <c r="K147" s="239"/>
      <c r="L147" s="239"/>
      <c r="M147" s="239"/>
      <c r="N147" s="239"/>
      <c r="O147" s="239"/>
      <c r="P147" s="239"/>
      <c r="Q147" s="239"/>
    </row>
    <row r="148" outlineLevel="1" spans="1:17">
      <c r="A148" s="214">
        <v>36</v>
      </c>
      <c r="B148" s="235" t="s">
        <v>997</v>
      </c>
      <c r="C148" s="226" t="s">
        <v>68</v>
      </c>
      <c r="D148" s="227">
        <f t="shared" si="49"/>
        <v>0</v>
      </c>
      <c r="E148" s="227" t="s">
        <v>798</v>
      </c>
      <c r="F148" s="239"/>
      <c r="G148" s="239"/>
      <c r="H148" s="239"/>
      <c r="I148" s="239"/>
      <c r="J148" s="239"/>
      <c r="K148" s="239"/>
      <c r="L148" s="239"/>
      <c r="M148" s="239"/>
      <c r="N148" s="239"/>
      <c r="O148" s="239"/>
      <c r="P148" s="239"/>
      <c r="Q148" s="239"/>
    </row>
    <row r="149" outlineLevel="1" spans="1:17">
      <c r="A149" s="214">
        <v>36</v>
      </c>
      <c r="B149" s="235" t="s">
        <v>997</v>
      </c>
      <c r="C149" s="229" t="s">
        <v>19</v>
      </c>
      <c r="D149" s="230">
        <f t="shared" si="49"/>
        <v>0</v>
      </c>
      <c r="E149" s="230" t="s">
        <v>798</v>
      </c>
      <c r="F149" s="239"/>
      <c r="G149" s="239"/>
      <c r="H149" s="239"/>
      <c r="I149" s="239"/>
      <c r="J149" s="239"/>
      <c r="K149" s="239"/>
      <c r="L149" s="239"/>
      <c r="M149" s="239"/>
      <c r="N149" s="239"/>
      <c r="O149" s="239"/>
      <c r="P149" s="239"/>
      <c r="Q149" s="239"/>
    </row>
    <row r="150" outlineLevel="1" spans="1:17">
      <c r="A150" s="214">
        <v>37</v>
      </c>
      <c r="B150" s="235" t="s">
        <v>1000</v>
      </c>
      <c r="C150" s="236" t="s">
        <v>738</v>
      </c>
      <c r="D150" s="237">
        <f t="shared" si="49"/>
        <v>0</v>
      </c>
      <c r="E150" s="237" t="s">
        <v>798</v>
      </c>
      <c r="F150" s="238">
        <f t="shared" ref="F150:Q150" si="55">F151+F152+F153</f>
        <v>0</v>
      </c>
      <c r="G150" s="238">
        <f t="shared" si="55"/>
        <v>0</v>
      </c>
      <c r="H150" s="238">
        <f t="shared" si="55"/>
        <v>0</v>
      </c>
      <c r="I150" s="238">
        <f t="shared" si="55"/>
        <v>0</v>
      </c>
      <c r="J150" s="238">
        <f t="shared" si="55"/>
        <v>0</v>
      </c>
      <c r="K150" s="238">
        <f t="shared" si="55"/>
        <v>0</v>
      </c>
      <c r="L150" s="238">
        <f t="shared" si="55"/>
        <v>0</v>
      </c>
      <c r="M150" s="238">
        <f t="shared" si="55"/>
        <v>0</v>
      </c>
      <c r="N150" s="238">
        <f t="shared" si="55"/>
        <v>0</v>
      </c>
      <c r="O150" s="238">
        <f t="shared" si="55"/>
        <v>0</v>
      </c>
      <c r="P150" s="238">
        <f t="shared" si="55"/>
        <v>0</v>
      </c>
      <c r="Q150" s="238">
        <f t="shared" si="55"/>
        <v>0</v>
      </c>
    </row>
    <row r="151" outlineLevel="1" spans="1:17">
      <c r="A151" s="214">
        <v>37</v>
      </c>
      <c r="B151" s="235" t="s">
        <v>1000</v>
      </c>
      <c r="C151" s="223" t="s">
        <v>109</v>
      </c>
      <c r="D151" s="224">
        <f t="shared" si="49"/>
        <v>0</v>
      </c>
      <c r="E151" s="224" t="s">
        <v>798</v>
      </c>
      <c r="F151" s="239"/>
      <c r="G151" s="239"/>
      <c r="H151" s="239"/>
      <c r="I151" s="239"/>
      <c r="J151" s="239"/>
      <c r="K151" s="239"/>
      <c r="L151" s="239"/>
      <c r="M151" s="239"/>
      <c r="N151" s="239"/>
      <c r="O151" s="239"/>
      <c r="P151" s="239"/>
      <c r="Q151" s="239"/>
    </row>
    <row r="152" outlineLevel="1" spans="1:17">
      <c r="A152" s="214">
        <v>37</v>
      </c>
      <c r="B152" s="235" t="s">
        <v>1000</v>
      </c>
      <c r="C152" s="226" t="s">
        <v>68</v>
      </c>
      <c r="D152" s="227">
        <f t="shared" si="49"/>
        <v>0</v>
      </c>
      <c r="E152" s="227" t="s">
        <v>798</v>
      </c>
      <c r="F152" s="239"/>
      <c r="G152" s="239"/>
      <c r="H152" s="239"/>
      <c r="I152" s="239"/>
      <c r="J152" s="239"/>
      <c r="K152" s="239"/>
      <c r="L152" s="239"/>
      <c r="M152" s="239"/>
      <c r="N152" s="239"/>
      <c r="O152" s="239"/>
      <c r="P152" s="239"/>
      <c r="Q152" s="239"/>
    </row>
    <row r="153" outlineLevel="1" spans="1:17">
      <c r="A153" s="214">
        <v>37</v>
      </c>
      <c r="B153" s="235" t="s">
        <v>1000</v>
      </c>
      <c r="C153" s="229" t="s">
        <v>19</v>
      </c>
      <c r="D153" s="230">
        <f t="shared" si="49"/>
        <v>0</v>
      </c>
      <c r="E153" s="230" t="s">
        <v>798</v>
      </c>
      <c r="F153" s="239"/>
      <c r="G153" s="239"/>
      <c r="H153" s="239"/>
      <c r="I153" s="239"/>
      <c r="J153" s="239"/>
      <c r="K153" s="239"/>
      <c r="L153" s="239"/>
      <c r="M153" s="239"/>
      <c r="N153" s="239"/>
      <c r="O153" s="239"/>
      <c r="P153" s="239"/>
      <c r="Q153" s="239"/>
    </row>
    <row r="154" spans="1:17">
      <c r="A154" s="214">
        <v>38</v>
      </c>
      <c r="B154" s="232" t="s">
        <v>199</v>
      </c>
      <c r="C154" s="232" t="s">
        <v>738</v>
      </c>
      <c r="D154" s="233">
        <f t="shared" si="49"/>
        <v>3</v>
      </c>
      <c r="E154" s="233" t="s">
        <v>798</v>
      </c>
      <c r="F154" s="234">
        <f t="shared" ref="F154:Q154" si="56">F155+F156+F157</f>
        <v>3</v>
      </c>
      <c r="G154" s="234">
        <f t="shared" si="56"/>
        <v>3</v>
      </c>
      <c r="H154" s="234">
        <f t="shared" si="56"/>
        <v>3</v>
      </c>
      <c r="I154" s="234">
        <f t="shared" si="56"/>
        <v>3</v>
      </c>
      <c r="J154" s="234">
        <f t="shared" si="56"/>
        <v>3</v>
      </c>
      <c r="K154" s="234">
        <f t="shared" si="56"/>
        <v>3</v>
      </c>
      <c r="L154" s="234">
        <f t="shared" si="56"/>
        <v>3</v>
      </c>
      <c r="M154" s="234">
        <f t="shared" si="56"/>
        <v>3</v>
      </c>
      <c r="N154" s="234">
        <f t="shared" si="56"/>
        <v>3</v>
      </c>
      <c r="O154" s="234">
        <f t="shared" si="56"/>
        <v>3</v>
      </c>
      <c r="P154" s="234">
        <f t="shared" si="56"/>
        <v>3</v>
      </c>
      <c r="Q154" s="234">
        <f t="shared" si="56"/>
        <v>3</v>
      </c>
    </row>
    <row r="155" spans="1:17">
      <c r="A155" s="214">
        <v>38</v>
      </c>
      <c r="B155" s="232" t="s">
        <v>199</v>
      </c>
      <c r="C155" s="223" t="s">
        <v>109</v>
      </c>
      <c r="D155" s="224">
        <f t="shared" si="49"/>
        <v>3</v>
      </c>
      <c r="E155" s="224" t="s">
        <v>798</v>
      </c>
      <c r="F155" s="225">
        <f t="shared" ref="F155:Q155" si="57">F159+F163+F167+F171</f>
        <v>3</v>
      </c>
      <c r="G155" s="225">
        <f t="shared" si="57"/>
        <v>3</v>
      </c>
      <c r="H155" s="225">
        <f t="shared" si="57"/>
        <v>3</v>
      </c>
      <c r="I155" s="225">
        <f t="shared" si="57"/>
        <v>3</v>
      </c>
      <c r="J155" s="225">
        <f t="shared" si="57"/>
        <v>3</v>
      </c>
      <c r="K155" s="225">
        <f t="shared" si="57"/>
        <v>3</v>
      </c>
      <c r="L155" s="225">
        <f t="shared" si="57"/>
        <v>3</v>
      </c>
      <c r="M155" s="225">
        <f t="shared" si="57"/>
        <v>3</v>
      </c>
      <c r="N155" s="225">
        <f t="shared" si="57"/>
        <v>3</v>
      </c>
      <c r="O155" s="225">
        <f t="shared" si="57"/>
        <v>3</v>
      </c>
      <c r="P155" s="225">
        <f t="shared" si="57"/>
        <v>3</v>
      </c>
      <c r="Q155" s="225">
        <f t="shared" si="57"/>
        <v>3</v>
      </c>
    </row>
    <row r="156" spans="1:17">
      <c r="A156" s="214">
        <v>38</v>
      </c>
      <c r="B156" s="232" t="s">
        <v>199</v>
      </c>
      <c r="C156" s="226" t="s">
        <v>68</v>
      </c>
      <c r="D156" s="227">
        <f t="shared" si="49"/>
        <v>0</v>
      </c>
      <c r="E156" s="227" t="s">
        <v>798</v>
      </c>
      <c r="F156" s="228">
        <f t="shared" ref="F156:Q156" si="58">F160+F164+F168+F172</f>
        <v>0</v>
      </c>
      <c r="G156" s="228">
        <f t="shared" si="58"/>
        <v>0</v>
      </c>
      <c r="H156" s="228">
        <f t="shared" si="58"/>
        <v>0</v>
      </c>
      <c r="I156" s="228">
        <f t="shared" si="58"/>
        <v>0</v>
      </c>
      <c r="J156" s="228">
        <f t="shared" si="58"/>
        <v>0</v>
      </c>
      <c r="K156" s="228">
        <f t="shared" si="58"/>
        <v>0</v>
      </c>
      <c r="L156" s="228">
        <f t="shared" si="58"/>
        <v>0</v>
      </c>
      <c r="M156" s="228">
        <f t="shared" si="58"/>
        <v>0</v>
      </c>
      <c r="N156" s="228">
        <f t="shared" si="58"/>
        <v>0</v>
      </c>
      <c r="O156" s="228">
        <f t="shared" si="58"/>
        <v>0</v>
      </c>
      <c r="P156" s="228">
        <f t="shared" si="58"/>
        <v>0</v>
      </c>
      <c r="Q156" s="228">
        <f t="shared" si="58"/>
        <v>0</v>
      </c>
    </row>
    <row r="157" spans="1:17">
      <c r="A157" s="214">
        <v>38</v>
      </c>
      <c r="B157" s="232" t="s">
        <v>199</v>
      </c>
      <c r="C157" s="229" t="s">
        <v>19</v>
      </c>
      <c r="D157" s="230">
        <f t="shared" si="49"/>
        <v>0</v>
      </c>
      <c r="E157" s="230" t="s">
        <v>798</v>
      </c>
      <c r="F157" s="231">
        <f t="shared" ref="F157:Q157" si="59">F161+F165+F169+F173</f>
        <v>0</v>
      </c>
      <c r="G157" s="231">
        <f t="shared" si="59"/>
        <v>0</v>
      </c>
      <c r="H157" s="231">
        <f t="shared" si="59"/>
        <v>0</v>
      </c>
      <c r="I157" s="231">
        <f t="shared" si="59"/>
        <v>0</v>
      </c>
      <c r="J157" s="231">
        <f t="shared" si="59"/>
        <v>0</v>
      </c>
      <c r="K157" s="231">
        <f t="shared" si="59"/>
        <v>0</v>
      </c>
      <c r="L157" s="231">
        <f t="shared" si="59"/>
        <v>0</v>
      </c>
      <c r="M157" s="231">
        <f t="shared" si="59"/>
        <v>0</v>
      </c>
      <c r="N157" s="231">
        <f t="shared" si="59"/>
        <v>0</v>
      </c>
      <c r="O157" s="231">
        <f t="shared" si="59"/>
        <v>0</v>
      </c>
      <c r="P157" s="231">
        <f t="shared" si="59"/>
        <v>0</v>
      </c>
      <c r="Q157" s="231">
        <f t="shared" si="59"/>
        <v>0</v>
      </c>
    </row>
    <row r="158" outlineLevel="1" spans="1:17">
      <c r="A158" s="214">
        <v>39</v>
      </c>
      <c r="B158" s="235" t="s">
        <v>1030</v>
      </c>
      <c r="C158" s="236" t="s">
        <v>738</v>
      </c>
      <c r="D158" s="237">
        <f t="shared" si="49"/>
        <v>3</v>
      </c>
      <c r="E158" s="237" t="s">
        <v>798</v>
      </c>
      <c r="F158" s="238">
        <f t="shared" ref="F158:Q158" si="60">F159+F160+F161</f>
        <v>3</v>
      </c>
      <c r="G158" s="238">
        <f t="shared" si="60"/>
        <v>3</v>
      </c>
      <c r="H158" s="238">
        <f t="shared" si="60"/>
        <v>3</v>
      </c>
      <c r="I158" s="238">
        <f t="shared" si="60"/>
        <v>3</v>
      </c>
      <c r="J158" s="238">
        <f t="shared" si="60"/>
        <v>3</v>
      </c>
      <c r="K158" s="238">
        <f t="shared" si="60"/>
        <v>3</v>
      </c>
      <c r="L158" s="238">
        <f t="shared" si="60"/>
        <v>3</v>
      </c>
      <c r="M158" s="238">
        <f t="shared" si="60"/>
        <v>3</v>
      </c>
      <c r="N158" s="238">
        <f t="shared" si="60"/>
        <v>3</v>
      </c>
      <c r="O158" s="238">
        <f t="shared" si="60"/>
        <v>3</v>
      </c>
      <c r="P158" s="238">
        <f t="shared" si="60"/>
        <v>3</v>
      </c>
      <c r="Q158" s="238">
        <f t="shared" si="60"/>
        <v>3</v>
      </c>
    </row>
    <row r="159" outlineLevel="1" spans="1:17">
      <c r="A159" s="214">
        <v>39</v>
      </c>
      <c r="B159" s="235" t="s">
        <v>1030</v>
      </c>
      <c r="C159" s="223" t="s">
        <v>109</v>
      </c>
      <c r="D159" s="224">
        <f t="shared" si="49"/>
        <v>3</v>
      </c>
      <c r="E159" s="224" t="s">
        <v>798</v>
      </c>
      <c r="F159" s="239">
        <f>自有人工预算!E9</f>
        <v>3</v>
      </c>
      <c r="G159" s="239">
        <f>自有人工预算!F9</f>
        <v>3</v>
      </c>
      <c r="H159" s="239">
        <f>自有人工预算!G9</f>
        <v>3</v>
      </c>
      <c r="I159" s="239">
        <f>自有人工预算!H9</f>
        <v>3</v>
      </c>
      <c r="J159" s="239">
        <f>自有人工预算!I9</f>
        <v>3</v>
      </c>
      <c r="K159" s="239">
        <f>自有人工预算!J9</f>
        <v>3</v>
      </c>
      <c r="L159" s="239">
        <f>自有人工预算!K9</f>
        <v>3</v>
      </c>
      <c r="M159" s="239">
        <f>自有人工预算!L9</f>
        <v>3</v>
      </c>
      <c r="N159" s="239">
        <f>自有人工预算!M9</f>
        <v>3</v>
      </c>
      <c r="O159" s="239">
        <f>自有人工预算!N9</f>
        <v>3</v>
      </c>
      <c r="P159" s="239">
        <f>自有人工预算!O9</f>
        <v>3</v>
      </c>
      <c r="Q159" s="239">
        <f>自有人工预算!P9</f>
        <v>3</v>
      </c>
    </row>
    <row r="160" outlineLevel="1" spans="1:17">
      <c r="A160" s="214">
        <v>39</v>
      </c>
      <c r="B160" s="235" t="s">
        <v>1030</v>
      </c>
      <c r="C160" s="226" t="s">
        <v>68</v>
      </c>
      <c r="D160" s="227">
        <f t="shared" si="49"/>
        <v>0</v>
      </c>
      <c r="E160" s="227" t="s">
        <v>798</v>
      </c>
      <c r="F160" s="239"/>
      <c r="G160" s="239"/>
      <c r="H160" s="239"/>
      <c r="I160" s="239"/>
      <c r="J160" s="239"/>
      <c r="K160" s="239"/>
      <c r="L160" s="239"/>
      <c r="M160" s="239"/>
      <c r="N160" s="239"/>
      <c r="O160" s="239"/>
      <c r="P160" s="239"/>
      <c r="Q160" s="239"/>
    </row>
    <row r="161" outlineLevel="1" spans="1:17">
      <c r="A161" s="214">
        <v>39</v>
      </c>
      <c r="B161" s="235" t="s">
        <v>1030</v>
      </c>
      <c r="C161" s="229" t="s">
        <v>19</v>
      </c>
      <c r="D161" s="230">
        <f t="shared" si="49"/>
        <v>0</v>
      </c>
      <c r="E161" s="230" t="s">
        <v>798</v>
      </c>
      <c r="F161" s="239"/>
      <c r="G161" s="239"/>
      <c r="H161" s="239"/>
      <c r="I161" s="239"/>
      <c r="J161" s="239"/>
      <c r="K161" s="239"/>
      <c r="L161" s="239"/>
      <c r="M161" s="239"/>
      <c r="N161" s="239"/>
      <c r="O161" s="239"/>
      <c r="P161" s="239"/>
      <c r="Q161" s="239"/>
    </row>
    <row r="162" outlineLevel="1" spans="1:17">
      <c r="A162" s="214">
        <v>40</v>
      </c>
      <c r="B162" s="235" t="s">
        <v>1033</v>
      </c>
      <c r="C162" s="236" t="s">
        <v>738</v>
      </c>
      <c r="D162" s="237">
        <f t="shared" si="49"/>
        <v>0</v>
      </c>
      <c r="E162" s="237" t="s">
        <v>798</v>
      </c>
      <c r="F162" s="238">
        <f t="shared" ref="F162:Q162" si="61">F163+F164+F165</f>
        <v>0</v>
      </c>
      <c r="G162" s="238">
        <f t="shared" si="61"/>
        <v>0</v>
      </c>
      <c r="H162" s="238">
        <f t="shared" si="61"/>
        <v>0</v>
      </c>
      <c r="I162" s="238">
        <f t="shared" si="61"/>
        <v>0</v>
      </c>
      <c r="J162" s="238">
        <f t="shared" si="61"/>
        <v>0</v>
      </c>
      <c r="K162" s="238">
        <f t="shared" si="61"/>
        <v>0</v>
      </c>
      <c r="L162" s="238">
        <f t="shared" si="61"/>
        <v>0</v>
      </c>
      <c r="M162" s="238">
        <f t="shared" si="61"/>
        <v>0</v>
      </c>
      <c r="N162" s="238">
        <f t="shared" si="61"/>
        <v>0</v>
      </c>
      <c r="O162" s="238">
        <f t="shared" si="61"/>
        <v>0</v>
      </c>
      <c r="P162" s="238">
        <f t="shared" si="61"/>
        <v>0</v>
      </c>
      <c r="Q162" s="238">
        <f t="shared" si="61"/>
        <v>0</v>
      </c>
    </row>
    <row r="163" outlineLevel="1" spans="1:17">
      <c r="A163" s="214">
        <v>40</v>
      </c>
      <c r="B163" s="235" t="s">
        <v>1033</v>
      </c>
      <c r="C163" s="223" t="s">
        <v>109</v>
      </c>
      <c r="D163" s="224">
        <f t="shared" si="49"/>
        <v>0</v>
      </c>
      <c r="E163" s="224" t="s">
        <v>798</v>
      </c>
      <c r="F163" s="239"/>
      <c r="G163" s="239"/>
      <c r="H163" s="239"/>
      <c r="I163" s="239"/>
      <c r="J163" s="239"/>
      <c r="K163" s="239"/>
      <c r="L163" s="239"/>
      <c r="M163" s="239"/>
      <c r="N163" s="239"/>
      <c r="O163" s="239"/>
      <c r="P163" s="239"/>
      <c r="Q163" s="239"/>
    </row>
    <row r="164" outlineLevel="1" spans="1:17">
      <c r="A164" s="214">
        <v>40</v>
      </c>
      <c r="B164" s="235" t="s">
        <v>1033</v>
      </c>
      <c r="C164" s="226" t="s">
        <v>68</v>
      </c>
      <c r="D164" s="227">
        <f t="shared" si="49"/>
        <v>0</v>
      </c>
      <c r="E164" s="227" t="s">
        <v>798</v>
      </c>
      <c r="F164" s="239"/>
      <c r="G164" s="239"/>
      <c r="H164" s="239"/>
      <c r="I164" s="239"/>
      <c r="J164" s="239"/>
      <c r="K164" s="239"/>
      <c r="L164" s="239"/>
      <c r="M164" s="239"/>
      <c r="N164" s="239"/>
      <c r="O164" s="239"/>
      <c r="P164" s="239"/>
      <c r="Q164" s="239"/>
    </row>
    <row r="165" outlineLevel="1" spans="1:17">
      <c r="A165" s="214">
        <v>40</v>
      </c>
      <c r="B165" s="235" t="s">
        <v>1033</v>
      </c>
      <c r="C165" s="229" t="s">
        <v>19</v>
      </c>
      <c r="D165" s="230">
        <f t="shared" si="49"/>
        <v>0</v>
      </c>
      <c r="E165" s="230" t="s">
        <v>798</v>
      </c>
      <c r="F165" s="239"/>
      <c r="G165" s="239"/>
      <c r="H165" s="239"/>
      <c r="I165" s="239"/>
      <c r="J165" s="239"/>
      <c r="K165" s="239"/>
      <c r="L165" s="239"/>
      <c r="M165" s="239"/>
      <c r="N165" s="239"/>
      <c r="O165" s="239"/>
      <c r="P165" s="239"/>
      <c r="Q165" s="239"/>
    </row>
    <row r="166" outlineLevel="1" spans="1:17">
      <c r="A166" s="214">
        <v>41</v>
      </c>
      <c r="B166" s="235" t="s">
        <v>1036</v>
      </c>
      <c r="C166" s="236" t="s">
        <v>738</v>
      </c>
      <c r="D166" s="237">
        <f t="shared" si="49"/>
        <v>0</v>
      </c>
      <c r="E166" s="237" t="s">
        <v>798</v>
      </c>
      <c r="F166" s="238">
        <f t="shared" ref="F166:Q166" si="62">F167+F168+F169</f>
        <v>0</v>
      </c>
      <c r="G166" s="238">
        <f t="shared" si="62"/>
        <v>0</v>
      </c>
      <c r="H166" s="238">
        <f t="shared" si="62"/>
        <v>0</v>
      </c>
      <c r="I166" s="238">
        <f t="shared" si="62"/>
        <v>0</v>
      </c>
      <c r="J166" s="238">
        <f t="shared" si="62"/>
        <v>0</v>
      </c>
      <c r="K166" s="238">
        <f t="shared" si="62"/>
        <v>0</v>
      </c>
      <c r="L166" s="238">
        <f t="shared" si="62"/>
        <v>0</v>
      </c>
      <c r="M166" s="238">
        <f t="shared" si="62"/>
        <v>0</v>
      </c>
      <c r="N166" s="238">
        <f t="shared" si="62"/>
        <v>0</v>
      </c>
      <c r="O166" s="238">
        <f t="shared" si="62"/>
        <v>0</v>
      </c>
      <c r="P166" s="238">
        <f t="shared" si="62"/>
        <v>0</v>
      </c>
      <c r="Q166" s="238">
        <f t="shared" si="62"/>
        <v>0</v>
      </c>
    </row>
    <row r="167" outlineLevel="1" spans="1:17">
      <c r="A167" s="214">
        <v>41</v>
      </c>
      <c r="B167" s="235" t="s">
        <v>1036</v>
      </c>
      <c r="C167" s="223" t="s">
        <v>109</v>
      </c>
      <c r="D167" s="224">
        <f t="shared" si="49"/>
        <v>0</v>
      </c>
      <c r="E167" s="224" t="s">
        <v>798</v>
      </c>
      <c r="F167" s="239"/>
      <c r="G167" s="239"/>
      <c r="H167" s="239"/>
      <c r="I167" s="239"/>
      <c r="J167" s="239"/>
      <c r="K167" s="239"/>
      <c r="L167" s="239"/>
      <c r="M167" s="239"/>
      <c r="N167" s="239"/>
      <c r="O167" s="239"/>
      <c r="P167" s="239"/>
      <c r="Q167" s="239"/>
    </row>
    <row r="168" outlineLevel="1" spans="1:17">
      <c r="A168" s="214">
        <v>41</v>
      </c>
      <c r="B168" s="235" t="s">
        <v>1036</v>
      </c>
      <c r="C168" s="226" t="s">
        <v>68</v>
      </c>
      <c r="D168" s="227">
        <f t="shared" si="49"/>
        <v>0</v>
      </c>
      <c r="E168" s="227" t="s">
        <v>798</v>
      </c>
      <c r="F168" s="239"/>
      <c r="G168" s="239"/>
      <c r="H168" s="239"/>
      <c r="I168" s="239"/>
      <c r="J168" s="239"/>
      <c r="K168" s="239"/>
      <c r="L168" s="239"/>
      <c r="M168" s="239"/>
      <c r="N168" s="239"/>
      <c r="O168" s="239"/>
      <c r="P168" s="239"/>
      <c r="Q168" s="239"/>
    </row>
    <row r="169" outlineLevel="1" spans="1:17">
      <c r="A169" s="214">
        <v>41</v>
      </c>
      <c r="B169" s="235" t="s">
        <v>1036</v>
      </c>
      <c r="C169" s="229" t="s">
        <v>19</v>
      </c>
      <c r="D169" s="230">
        <f t="shared" si="49"/>
        <v>0</v>
      </c>
      <c r="E169" s="230" t="s">
        <v>798</v>
      </c>
      <c r="F169" s="239"/>
      <c r="G169" s="239"/>
      <c r="H169" s="239"/>
      <c r="I169" s="239"/>
      <c r="J169" s="239"/>
      <c r="K169" s="239"/>
      <c r="L169" s="239"/>
      <c r="M169" s="239"/>
      <c r="N169" s="239"/>
      <c r="O169" s="239"/>
      <c r="P169" s="239"/>
      <c r="Q169" s="239"/>
    </row>
    <row r="170" outlineLevel="1" spans="1:17">
      <c r="A170" s="214">
        <v>42</v>
      </c>
      <c r="B170" s="235" t="s">
        <v>1039</v>
      </c>
      <c r="C170" s="236" t="s">
        <v>738</v>
      </c>
      <c r="D170" s="237">
        <f t="shared" si="49"/>
        <v>0</v>
      </c>
      <c r="E170" s="237" t="s">
        <v>798</v>
      </c>
      <c r="F170" s="238">
        <f t="shared" ref="F170:Q170" si="63">F171+F172+F173</f>
        <v>0</v>
      </c>
      <c r="G170" s="238">
        <f t="shared" si="63"/>
        <v>0</v>
      </c>
      <c r="H170" s="238">
        <f t="shared" si="63"/>
        <v>0</v>
      </c>
      <c r="I170" s="238">
        <f t="shared" si="63"/>
        <v>0</v>
      </c>
      <c r="J170" s="238">
        <f t="shared" si="63"/>
        <v>0</v>
      </c>
      <c r="K170" s="238">
        <f t="shared" si="63"/>
        <v>0</v>
      </c>
      <c r="L170" s="238">
        <f t="shared" si="63"/>
        <v>0</v>
      </c>
      <c r="M170" s="238">
        <f t="shared" si="63"/>
        <v>0</v>
      </c>
      <c r="N170" s="238">
        <f t="shared" si="63"/>
        <v>0</v>
      </c>
      <c r="O170" s="238">
        <f t="shared" si="63"/>
        <v>0</v>
      </c>
      <c r="P170" s="238">
        <f t="shared" si="63"/>
        <v>0</v>
      </c>
      <c r="Q170" s="238">
        <f t="shared" si="63"/>
        <v>0</v>
      </c>
    </row>
    <row r="171" outlineLevel="1" spans="1:17">
      <c r="A171" s="214">
        <v>42</v>
      </c>
      <c r="B171" s="235" t="s">
        <v>1039</v>
      </c>
      <c r="C171" s="223" t="s">
        <v>109</v>
      </c>
      <c r="D171" s="224">
        <f t="shared" si="49"/>
        <v>0</v>
      </c>
      <c r="E171" s="224" t="s">
        <v>798</v>
      </c>
      <c r="F171" s="239"/>
      <c r="G171" s="239"/>
      <c r="H171" s="239"/>
      <c r="I171" s="239"/>
      <c r="J171" s="239"/>
      <c r="K171" s="239"/>
      <c r="L171" s="239"/>
      <c r="M171" s="239"/>
      <c r="N171" s="239"/>
      <c r="O171" s="239"/>
      <c r="P171" s="239"/>
      <c r="Q171" s="239"/>
    </row>
    <row r="172" outlineLevel="1" spans="1:17">
      <c r="A172" s="214">
        <v>42</v>
      </c>
      <c r="B172" s="235" t="s">
        <v>1039</v>
      </c>
      <c r="C172" s="226" t="s">
        <v>68</v>
      </c>
      <c r="D172" s="227">
        <f t="shared" si="49"/>
        <v>0</v>
      </c>
      <c r="E172" s="227" t="s">
        <v>798</v>
      </c>
      <c r="F172" s="239"/>
      <c r="G172" s="239"/>
      <c r="H172" s="239"/>
      <c r="I172" s="239"/>
      <c r="J172" s="239"/>
      <c r="K172" s="239"/>
      <c r="L172" s="239"/>
      <c r="M172" s="239"/>
      <c r="N172" s="239"/>
      <c r="O172" s="239"/>
      <c r="P172" s="239"/>
      <c r="Q172" s="239"/>
    </row>
    <row r="173" outlineLevel="1" spans="1:17">
      <c r="A173" s="214">
        <v>42</v>
      </c>
      <c r="B173" s="235" t="s">
        <v>1039</v>
      </c>
      <c r="C173" s="229" t="s">
        <v>19</v>
      </c>
      <c r="D173" s="230">
        <f t="shared" si="49"/>
        <v>0</v>
      </c>
      <c r="E173" s="230" t="s">
        <v>798</v>
      </c>
      <c r="F173" s="239"/>
      <c r="G173" s="239"/>
      <c r="H173" s="239"/>
      <c r="I173" s="239"/>
      <c r="J173" s="239"/>
      <c r="K173" s="239"/>
      <c r="L173" s="239"/>
      <c r="M173" s="239"/>
      <c r="N173" s="239"/>
      <c r="O173" s="239"/>
      <c r="P173" s="239"/>
      <c r="Q173" s="239"/>
    </row>
    <row r="174" spans="1:17">
      <c r="A174" s="214">
        <v>43</v>
      </c>
      <c r="B174" s="232" t="s">
        <v>2422</v>
      </c>
      <c r="C174" s="232" t="s">
        <v>738</v>
      </c>
      <c r="D174" s="233">
        <f t="shared" si="49"/>
        <v>0</v>
      </c>
      <c r="E174" s="233" t="s">
        <v>798</v>
      </c>
      <c r="F174" s="234">
        <f t="shared" ref="F174:Q174" si="64">F175+F176+F177</f>
        <v>0</v>
      </c>
      <c r="G174" s="234">
        <f t="shared" si="64"/>
        <v>0</v>
      </c>
      <c r="H174" s="234">
        <f t="shared" si="64"/>
        <v>0</v>
      </c>
      <c r="I174" s="234">
        <f t="shared" si="64"/>
        <v>0</v>
      </c>
      <c r="J174" s="234">
        <f t="shared" si="64"/>
        <v>0</v>
      </c>
      <c r="K174" s="234">
        <f t="shared" si="64"/>
        <v>0</v>
      </c>
      <c r="L174" s="234">
        <f t="shared" si="64"/>
        <v>0</v>
      </c>
      <c r="M174" s="234">
        <f t="shared" si="64"/>
        <v>0</v>
      </c>
      <c r="N174" s="234">
        <f t="shared" si="64"/>
        <v>0</v>
      </c>
      <c r="O174" s="234">
        <f t="shared" si="64"/>
        <v>0</v>
      </c>
      <c r="P174" s="234">
        <f t="shared" si="64"/>
        <v>0</v>
      </c>
      <c r="Q174" s="234">
        <f t="shared" si="64"/>
        <v>0</v>
      </c>
    </row>
    <row r="175" spans="1:17">
      <c r="A175" s="214">
        <v>43</v>
      </c>
      <c r="B175" s="232" t="s">
        <v>2422</v>
      </c>
      <c r="C175" s="223" t="s">
        <v>109</v>
      </c>
      <c r="D175" s="224">
        <f t="shared" si="49"/>
        <v>0</v>
      </c>
      <c r="E175" s="224" t="s">
        <v>798</v>
      </c>
      <c r="F175" s="225">
        <f t="shared" ref="F175:Q175" si="65">F179+F183+F187+F191</f>
        <v>0</v>
      </c>
      <c r="G175" s="225">
        <f t="shared" si="65"/>
        <v>0</v>
      </c>
      <c r="H175" s="225">
        <f t="shared" si="65"/>
        <v>0</v>
      </c>
      <c r="I175" s="225">
        <f t="shared" si="65"/>
        <v>0</v>
      </c>
      <c r="J175" s="225">
        <f t="shared" si="65"/>
        <v>0</v>
      </c>
      <c r="K175" s="225">
        <f t="shared" si="65"/>
        <v>0</v>
      </c>
      <c r="L175" s="225">
        <f t="shared" si="65"/>
        <v>0</v>
      </c>
      <c r="M175" s="225">
        <f t="shared" si="65"/>
        <v>0</v>
      </c>
      <c r="N175" s="225">
        <f t="shared" si="65"/>
        <v>0</v>
      </c>
      <c r="O175" s="225">
        <f t="shared" si="65"/>
        <v>0</v>
      </c>
      <c r="P175" s="225">
        <f t="shared" si="65"/>
        <v>0</v>
      </c>
      <c r="Q175" s="225">
        <f t="shared" si="65"/>
        <v>0</v>
      </c>
    </row>
    <row r="176" spans="1:17">
      <c r="A176" s="214">
        <v>43</v>
      </c>
      <c r="B176" s="232" t="s">
        <v>2422</v>
      </c>
      <c r="C176" s="226" t="s">
        <v>68</v>
      </c>
      <c r="D176" s="227">
        <f t="shared" si="49"/>
        <v>0</v>
      </c>
      <c r="E176" s="227" t="s">
        <v>798</v>
      </c>
      <c r="F176" s="228">
        <f t="shared" ref="F176:Q176" si="66">F180+F184+F188+F192</f>
        <v>0</v>
      </c>
      <c r="G176" s="228">
        <f t="shared" si="66"/>
        <v>0</v>
      </c>
      <c r="H176" s="228">
        <f t="shared" si="66"/>
        <v>0</v>
      </c>
      <c r="I176" s="228">
        <f t="shared" si="66"/>
        <v>0</v>
      </c>
      <c r="J176" s="228">
        <f t="shared" si="66"/>
        <v>0</v>
      </c>
      <c r="K176" s="228">
        <f t="shared" si="66"/>
        <v>0</v>
      </c>
      <c r="L176" s="228">
        <f t="shared" si="66"/>
        <v>0</v>
      </c>
      <c r="M176" s="228">
        <f t="shared" si="66"/>
        <v>0</v>
      </c>
      <c r="N176" s="228">
        <f t="shared" si="66"/>
        <v>0</v>
      </c>
      <c r="O176" s="228">
        <f t="shared" si="66"/>
        <v>0</v>
      </c>
      <c r="P176" s="228">
        <f t="shared" si="66"/>
        <v>0</v>
      </c>
      <c r="Q176" s="228">
        <f t="shared" si="66"/>
        <v>0</v>
      </c>
    </row>
    <row r="177" spans="1:17">
      <c r="A177" s="214">
        <v>43</v>
      </c>
      <c r="B177" s="232" t="s">
        <v>2422</v>
      </c>
      <c r="C177" s="229" t="s">
        <v>19</v>
      </c>
      <c r="D177" s="230">
        <f t="shared" si="49"/>
        <v>0</v>
      </c>
      <c r="E177" s="230" t="s">
        <v>798</v>
      </c>
      <c r="F177" s="231">
        <f t="shared" ref="F177:Q177" si="67">F181+F185+F189+F193</f>
        <v>0</v>
      </c>
      <c r="G177" s="231">
        <f t="shared" si="67"/>
        <v>0</v>
      </c>
      <c r="H177" s="231">
        <f t="shared" si="67"/>
        <v>0</v>
      </c>
      <c r="I177" s="231">
        <f t="shared" si="67"/>
        <v>0</v>
      </c>
      <c r="J177" s="231">
        <f t="shared" si="67"/>
        <v>0</v>
      </c>
      <c r="K177" s="231">
        <f t="shared" si="67"/>
        <v>0</v>
      </c>
      <c r="L177" s="231">
        <f t="shared" si="67"/>
        <v>0</v>
      </c>
      <c r="M177" s="231">
        <f t="shared" si="67"/>
        <v>0</v>
      </c>
      <c r="N177" s="231">
        <f t="shared" si="67"/>
        <v>0</v>
      </c>
      <c r="O177" s="231">
        <f t="shared" si="67"/>
        <v>0</v>
      </c>
      <c r="P177" s="231">
        <f t="shared" si="67"/>
        <v>0</v>
      </c>
      <c r="Q177" s="231">
        <f t="shared" si="67"/>
        <v>0</v>
      </c>
    </row>
    <row r="178" outlineLevel="1" spans="1:17">
      <c r="A178" s="214">
        <v>44</v>
      </c>
      <c r="B178" s="235" t="s">
        <v>1062</v>
      </c>
      <c r="C178" s="236" t="s">
        <v>738</v>
      </c>
      <c r="D178" s="237">
        <f t="shared" si="49"/>
        <v>0</v>
      </c>
      <c r="E178" s="237" t="s">
        <v>798</v>
      </c>
      <c r="F178" s="238">
        <f t="shared" ref="F178:Q178" si="68">F179+F180+F181</f>
        <v>0</v>
      </c>
      <c r="G178" s="238">
        <f t="shared" si="68"/>
        <v>0</v>
      </c>
      <c r="H178" s="238">
        <f t="shared" si="68"/>
        <v>0</v>
      </c>
      <c r="I178" s="238">
        <f t="shared" si="68"/>
        <v>0</v>
      </c>
      <c r="J178" s="238">
        <f t="shared" si="68"/>
        <v>0</v>
      </c>
      <c r="K178" s="238">
        <f t="shared" si="68"/>
        <v>0</v>
      </c>
      <c r="L178" s="238">
        <f t="shared" si="68"/>
        <v>0</v>
      </c>
      <c r="M178" s="238">
        <f t="shared" si="68"/>
        <v>0</v>
      </c>
      <c r="N178" s="238">
        <f t="shared" si="68"/>
        <v>0</v>
      </c>
      <c r="O178" s="238">
        <f t="shared" si="68"/>
        <v>0</v>
      </c>
      <c r="P178" s="238">
        <f t="shared" si="68"/>
        <v>0</v>
      </c>
      <c r="Q178" s="238">
        <f t="shared" si="68"/>
        <v>0</v>
      </c>
    </row>
    <row r="179" outlineLevel="1" spans="1:17">
      <c r="A179" s="214">
        <v>44</v>
      </c>
      <c r="B179" s="235" t="s">
        <v>1062</v>
      </c>
      <c r="C179" s="223" t="s">
        <v>109</v>
      </c>
      <c r="D179" s="224">
        <f t="shared" si="49"/>
        <v>0</v>
      </c>
      <c r="E179" s="224" t="s">
        <v>798</v>
      </c>
      <c r="F179" s="239">
        <f>自有人工预算!E12</f>
        <v>0</v>
      </c>
      <c r="G179" s="239">
        <f>自有人工预算!F12</f>
        <v>0</v>
      </c>
      <c r="H179" s="239">
        <f>自有人工预算!G12</f>
        <v>0</v>
      </c>
      <c r="I179" s="239">
        <f>自有人工预算!H12</f>
        <v>0</v>
      </c>
      <c r="J179" s="239">
        <f>自有人工预算!I12</f>
        <v>0</v>
      </c>
      <c r="K179" s="239">
        <f>自有人工预算!J12</f>
        <v>0</v>
      </c>
      <c r="L179" s="239">
        <f>自有人工预算!K12</f>
        <v>0</v>
      </c>
      <c r="M179" s="239">
        <f>自有人工预算!L12</f>
        <v>0</v>
      </c>
      <c r="N179" s="239">
        <f>自有人工预算!M12</f>
        <v>0</v>
      </c>
      <c r="O179" s="239">
        <f>自有人工预算!N12</f>
        <v>0</v>
      </c>
      <c r="P179" s="239">
        <f>自有人工预算!O12</f>
        <v>0</v>
      </c>
      <c r="Q179" s="239">
        <f>自有人工预算!P12</f>
        <v>0</v>
      </c>
    </row>
    <row r="180" outlineLevel="1" spans="1:17">
      <c r="A180" s="214">
        <v>44</v>
      </c>
      <c r="B180" s="235" t="s">
        <v>1062</v>
      </c>
      <c r="C180" s="226" t="s">
        <v>68</v>
      </c>
      <c r="D180" s="227">
        <f t="shared" si="49"/>
        <v>0</v>
      </c>
      <c r="E180" s="227" t="s">
        <v>798</v>
      </c>
      <c r="F180" s="239"/>
      <c r="G180" s="239"/>
      <c r="H180" s="239"/>
      <c r="I180" s="239"/>
      <c r="J180" s="239"/>
      <c r="K180" s="239"/>
      <c r="L180" s="239"/>
      <c r="M180" s="239"/>
      <c r="N180" s="239"/>
      <c r="O180" s="239"/>
      <c r="P180" s="239"/>
      <c r="Q180" s="239"/>
    </row>
    <row r="181" outlineLevel="1" spans="1:17">
      <c r="A181" s="214">
        <v>44</v>
      </c>
      <c r="B181" s="235" t="s">
        <v>1062</v>
      </c>
      <c r="C181" s="229" t="s">
        <v>19</v>
      </c>
      <c r="D181" s="230">
        <f t="shared" si="49"/>
        <v>0</v>
      </c>
      <c r="E181" s="230" t="s">
        <v>798</v>
      </c>
      <c r="F181" s="239"/>
      <c r="G181" s="239"/>
      <c r="H181" s="239"/>
      <c r="I181" s="239"/>
      <c r="J181" s="239"/>
      <c r="K181" s="239"/>
      <c r="L181" s="239"/>
      <c r="M181" s="239"/>
      <c r="N181" s="239"/>
      <c r="O181" s="239"/>
      <c r="P181" s="239"/>
      <c r="Q181" s="239"/>
    </row>
    <row r="182" outlineLevel="1" spans="1:17">
      <c r="A182" s="214">
        <v>45</v>
      </c>
      <c r="B182" s="235" t="s">
        <v>1065</v>
      </c>
      <c r="C182" s="236" t="s">
        <v>738</v>
      </c>
      <c r="D182" s="237">
        <f t="shared" si="49"/>
        <v>0</v>
      </c>
      <c r="E182" s="237" t="s">
        <v>798</v>
      </c>
      <c r="F182" s="238">
        <f t="shared" ref="F182:Q182" si="69">F183+F184+F185</f>
        <v>0</v>
      </c>
      <c r="G182" s="238">
        <f t="shared" si="69"/>
        <v>0</v>
      </c>
      <c r="H182" s="238">
        <f t="shared" si="69"/>
        <v>0</v>
      </c>
      <c r="I182" s="238">
        <f t="shared" si="69"/>
        <v>0</v>
      </c>
      <c r="J182" s="238">
        <f t="shared" si="69"/>
        <v>0</v>
      </c>
      <c r="K182" s="238">
        <f t="shared" si="69"/>
        <v>0</v>
      </c>
      <c r="L182" s="238">
        <f t="shared" si="69"/>
        <v>0</v>
      </c>
      <c r="M182" s="238">
        <f t="shared" si="69"/>
        <v>0</v>
      </c>
      <c r="N182" s="238">
        <f t="shared" si="69"/>
        <v>0</v>
      </c>
      <c r="O182" s="238">
        <f t="shared" si="69"/>
        <v>0</v>
      </c>
      <c r="P182" s="238">
        <f t="shared" si="69"/>
        <v>0</v>
      </c>
      <c r="Q182" s="238">
        <f t="shared" si="69"/>
        <v>0</v>
      </c>
    </row>
    <row r="183" outlineLevel="1" spans="1:17">
      <c r="A183" s="214">
        <v>45</v>
      </c>
      <c r="B183" s="235" t="s">
        <v>1065</v>
      </c>
      <c r="C183" s="223" t="s">
        <v>109</v>
      </c>
      <c r="D183" s="224">
        <f t="shared" si="49"/>
        <v>0</v>
      </c>
      <c r="E183" s="224" t="s">
        <v>798</v>
      </c>
      <c r="F183" s="239"/>
      <c r="G183" s="239"/>
      <c r="H183" s="239"/>
      <c r="I183" s="239"/>
      <c r="J183" s="239"/>
      <c r="K183" s="239"/>
      <c r="L183" s="239"/>
      <c r="M183" s="239"/>
      <c r="N183" s="239"/>
      <c r="O183" s="239"/>
      <c r="P183" s="239"/>
      <c r="Q183" s="239"/>
    </row>
    <row r="184" outlineLevel="1" spans="1:17">
      <c r="A184" s="214">
        <v>45</v>
      </c>
      <c r="B184" s="235" t="s">
        <v>1065</v>
      </c>
      <c r="C184" s="226" t="s">
        <v>68</v>
      </c>
      <c r="D184" s="227">
        <f t="shared" si="49"/>
        <v>0</v>
      </c>
      <c r="E184" s="227" t="s">
        <v>798</v>
      </c>
      <c r="F184" s="239"/>
      <c r="G184" s="239"/>
      <c r="H184" s="239"/>
      <c r="I184" s="239"/>
      <c r="J184" s="239"/>
      <c r="K184" s="239"/>
      <c r="L184" s="239"/>
      <c r="M184" s="239"/>
      <c r="N184" s="239"/>
      <c r="O184" s="239"/>
      <c r="P184" s="239"/>
      <c r="Q184" s="239"/>
    </row>
    <row r="185" outlineLevel="1" spans="1:17">
      <c r="A185" s="214">
        <v>45</v>
      </c>
      <c r="B185" s="235" t="s">
        <v>1065</v>
      </c>
      <c r="C185" s="229" t="s">
        <v>19</v>
      </c>
      <c r="D185" s="230">
        <f t="shared" si="49"/>
        <v>0</v>
      </c>
      <c r="E185" s="230" t="s">
        <v>798</v>
      </c>
      <c r="F185" s="239"/>
      <c r="G185" s="239"/>
      <c r="H185" s="239"/>
      <c r="I185" s="239"/>
      <c r="J185" s="239"/>
      <c r="K185" s="239"/>
      <c r="L185" s="239"/>
      <c r="M185" s="239"/>
      <c r="N185" s="239"/>
      <c r="O185" s="239"/>
      <c r="P185" s="239"/>
      <c r="Q185" s="239"/>
    </row>
    <row r="186" outlineLevel="1" spans="1:17">
      <c r="A186" s="214">
        <v>46</v>
      </c>
      <c r="B186" s="235" t="s">
        <v>1068</v>
      </c>
      <c r="C186" s="236" t="s">
        <v>738</v>
      </c>
      <c r="D186" s="237">
        <f t="shared" si="49"/>
        <v>0</v>
      </c>
      <c r="E186" s="237" t="s">
        <v>798</v>
      </c>
      <c r="F186" s="238">
        <f t="shared" ref="F186:Q186" si="70">F187+F188+F189</f>
        <v>0</v>
      </c>
      <c r="G186" s="238">
        <f t="shared" si="70"/>
        <v>0</v>
      </c>
      <c r="H186" s="238">
        <f t="shared" si="70"/>
        <v>0</v>
      </c>
      <c r="I186" s="238">
        <f t="shared" si="70"/>
        <v>0</v>
      </c>
      <c r="J186" s="238">
        <f t="shared" si="70"/>
        <v>0</v>
      </c>
      <c r="K186" s="238">
        <f t="shared" si="70"/>
        <v>0</v>
      </c>
      <c r="L186" s="238">
        <f t="shared" si="70"/>
        <v>0</v>
      </c>
      <c r="M186" s="238">
        <f t="shared" si="70"/>
        <v>0</v>
      </c>
      <c r="N186" s="238">
        <f t="shared" si="70"/>
        <v>0</v>
      </c>
      <c r="O186" s="238">
        <f t="shared" si="70"/>
        <v>0</v>
      </c>
      <c r="P186" s="238">
        <f t="shared" si="70"/>
        <v>0</v>
      </c>
      <c r="Q186" s="238">
        <f t="shared" si="70"/>
        <v>0</v>
      </c>
    </row>
    <row r="187" outlineLevel="1" spans="1:17">
      <c r="A187" s="214">
        <v>46</v>
      </c>
      <c r="B187" s="235" t="s">
        <v>1068</v>
      </c>
      <c r="C187" s="223" t="s">
        <v>109</v>
      </c>
      <c r="D187" s="224">
        <f t="shared" si="49"/>
        <v>0</v>
      </c>
      <c r="E187" s="224" t="s">
        <v>798</v>
      </c>
      <c r="F187" s="239"/>
      <c r="G187" s="239"/>
      <c r="H187" s="239"/>
      <c r="I187" s="239"/>
      <c r="J187" s="239"/>
      <c r="K187" s="239"/>
      <c r="L187" s="239"/>
      <c r="M187" s="239"/>
      <c r="N187" s="239"/>
      <c r="O187" s="239"/>
      <c r="P187" s="239"/>
      <c r="Q187" s="239"/>
    </row>
    <row r="188" outlineLevel="1" spans="1:17">
      <c r="A188" s="214">
        <v>46</v>
      </c>
      <c r="B188" s="235" t="s">
        <v>1068</v>
      </c>
      <c r="C188" s="226" t="s">
        <v>68</v>
      </c>
      <c r="D188" s="227">
        <f t="shared" si="49"/>
        <v>0</v>
      </c>
      <c r="E188" s="227" t="s">
        <v>798</v>
      </c>
      <c r="F188" s="239"/>
      <c r="G188" s="239"/>
      <c r="H188" s="239"/>
      <c r="I188" s="239"/>
      <c r="J188" s="239"/>
      <c r="K188" s="239"/>
      <c r="L188" s="239"/>
      <c r="M188" s="239"/>
      <c r="N188" s="239"/>
      <c r="O188" s="239"/>
      <c r="P188" s="239"/>
      <c r="Q188" s="239"/>
    </row>
    <row r="189" outlineLevel="1" spans="1:17">
      <c r="A189" s="214">
        <v>46</v>
      </c>
      <c r="B189" s="235" t="s">
        <v>1068</v>
      </c>
      <c r="C189" s="229" t="s">
        <v>19</v>
      </c>
      <c r="D189" s="230">
        <f t="shared" si="49"/>
        <v>0</v>
      </c>
      <c r="E189" s="230" t="s">
        <v>798</v>
      </c>
      <c r="F189" s="239"/>
      <c r="G189" s="239"/>
      <c r="H189" s="239"/>
      <c r="I189" s="239"/>
      <c r="J189" s="239"/>
      <c r="K189" s="239"/>
      <c r="L189" s="239"/>
      <c r="M189" s="239"/>
      <c r="N189" s="239"/>
      <c r="O189" s="239"/>
      <c r="P189" s="239"/>
      <c r="Q189" s="239"/>
    </row>
    <row r="190" outlineLevel="1" spans="1:17">
      <c r="A190" s="214">
        <v>47</v>
      </c>
      <c r="B190" s="235" t="s">
        <v>1071</v>
      </c>
      <c r="C190" s="236" t="s">
        <v>738</v>
      </c>
      <c r="D190" s="237">
        <f t="shared" si="49"/>
        <v>0</v>
      </c>
      <c r="E190" s="237" t="s">
        <v>798</v>
      </c>
      <c r="F190" s="238">
        <f t="shared" ref="F190:Q190" si="71">F191+F192+F193</f>
        <v>0</v>
      </c>
      <c r="G190" s="238">
        <f t="shared" si="71"/>
        <v>0</v>
      </c>
      <c r="H190" s="238">
        <f t="shared" si="71"/>
        <v>0</v>
      </c>
      <c r="I190" s="238">
        <f t="shared" si="71"/>
        <v>0</v>
      </c>
      <c r="J190" s="238">
        <f t="shared" si="71"/>
        <v>0</v>
      </c>
      <c r="K190" s="238">
        <f t="shared" si="71"/>
        <v>0</v>
      </c>
      <c r="L190" s="238">
        <f t="shared" si="71"/>
        <v>0</v>
      </c>
      <c r="M190" s="238">
        <f t="shared" si="71"/>
        <v>0</v>
      </c>
      <c r="N190" s="238">
        <f t="shared" si="71"/>
        <v>0</v>
      </c>
      <c r="O190" s="238">
        <f t="shared" si="71"/>
        <v>0</v>
      </c>
      <c r="P190" s="238">
        <f t="shared" si="71"/>
        <v>0</v>
      </c>
      <c r="Q190" s="238">
        <f t="shared" si="71"/>
        <v>0</v>
      </c>
    </row>
    <row r="191" outlineLevel="1" spans="1:17">
      <c r="A191" s="214">
        <v>47</v>
      </c>
      <c r="B191" s="235" t="s">
        <v>1071</v>
      </c>
      <c r="C191" s="223" t="s">
        <v>109</v>
      </c>
      <c r="D191" s="224">
        <f t="shared" si="49"/>
        <v>0</v>
      </c>
      <c r="E191" s="224" t="s">
        <v>798</v>
      </c>
      <c r="F191" s="239"/>
      <c r="G191" s="239"/>
      <c r="H191" s="239"/>
      <c r="I191" s="239"/>
      <c r="J191" s="239"/>
      <c r="K191" s="239"/>
      <c r="L191" s="239"/>
      <c r="M191" s="239"/>
      <c r="N191" s="239"/>
      <c r="O191" s="239"/>
      <c r="P191" s="239"/>
      <c r="Q191" s="239"/>
    </row>
    <row r="192" outlineLevel="1" spans="1:17">
      <c r="A192" s="214">
        <v>47</v>
      </c>
      <c r="B192" s="235" t="s">
        <v>1071</v>
      </c>
      <c r="C192" s="226" t="s">
        <v>68</v>
      </c>
      <c r="D192" s="227">
        <f t="shared" si="49"/>
        <v>0</v>
      </c>
      <c r="E192" s="227" t="s">
        <v>798</v>
      </c>
      <c r="F192" s="239"/>
      <c r="G192" s="239"/>
      <c r="H192" s="239"/>
      <c r="I192" s="239"/>
      <c r="J192" s="239"/>
      <c r="K192" s="239"/>
      <c r="L192" s="239"/>
      <c r="M192" s="239"/>
      <c r="N192" s="239"/>
      <c r="O192" s="239"/>
      <c r="P192" s="239"/>
      <c r="Q192" s="239"/>
    </row>
    <row r="193" outlineLevel="1" spans="1:17">
      <c r="A193" s="214">
        <v>47</v>
      </c>
      <c r="B193" s="235" t="s">
        <v>1071</v>
      </c>
      <c r="C193" s="229" t="s">
        <v>19</v>
      </c>
      <c r="D193" s="230">
        <f t="shared" si="49"/>
        <v>0</v>
      </c>
      <c r="E193" s="230" t="s">
        <v>798</v>
      </c>
      <c r="F193" s="239"/>
      <c r="G193" s="239"/>
      <c r="H193" s="239"/>
      <c r="I193" s="239"/>
      <c r="J193" s="239"/>
      <c r="K193" s="239"/>
      <c r="L193" s="239"/>
      <c r="M193" s="239"/>
      <c r="N193" s="239"/>
      <c r="O193" s="239"/>
      <c r="P193" s="239"/>
      <c r="Q193" s="239"/>
    </row>
    <row r="194" spans="1:17">
      <c r="A194" s="214">
        <v>48</v>
      </c>
      <c r="B194" s="232" t="s">
        <v>2423</v>
      </c>
      <c r="C194" s="232" t="s">
        <v>738</v>
      </c>
      <c r="D194" s="233">
        <f t="shared" ref="D194:D233" si="72">IFERROR(SUM(F194:Q194)/COUNTIF(F194:Q194,"&lt;&gt;0"),0)</f>
        <v>0</v>
      </c>
      <c r="E194" s="233" t="s">
        <v>798</v>
      </c>
      <c r="F194" s="234">
        <f t="shared" ref="F194:Q194" si="73">F195+F196+F197</f>
        <v>0</v>
      </c>
      <c r="G194" s="234">
        <f t="shared" si="73"/>
        <v>0</v>
      </c>
      <c r="H194" s="234">
        <f t="shared" si="73"/>
        <v>0</v>
      </c>
      <c r="I194" s="234">
        <f t="shared" si="73"/>
        <v>0</v>
      </c>
      <c r="J194" s="234">
        <f t="shared" si="73"/>
        <v>0</v>
      </c>
      <c r="K194" s="234">
        <f t="shared" si="73"/>
        <v>0</v>
      </c>
      <c r="L194" s="234">
        <f t="shared" si="73"/>
        <v>0</v>
      </c>
      <c r="M194" s="234">
        <f t="shared" si="73"/>
        <v>0</v>
      </c>
      <c r="N194" s="234">
        <f t="shared" si="73"/>
        <v>0</v>
      </c>
      <c r="O194" s="234">
        <f t="shared" si="73"/>
        <v>0</v>
      </c>
      <c r="P194" s="234">
        <f t="shared" si="73"/>
        <v>0</v>
      </c>
      <c r="Q194" s="234">
        <f t="shared" si="73"/>
        <v>0</v>
      </c>
    </row>
    <row r="195" spans="1:17">
      <c r="A195" s="214">
        <v>48</v>
      </c>
      <c r="B195" s="232" t="s">
        <v>2423</v>
      </c>
      <c r="C195" s="223" t="s">
        <v>109</v>
      </c>
      <c r="D195" s="224">
        <f t="shared" si="72"/>
        <v>0</v>
      </c>
      <c r="E195" s="224" t="s">
        <v>798</v>
      </c>
      <c r="F195" s="225">
        <f t="shared" ref="F195:Q195" si="74">F199+F203+F207</f>
        <v>0</v>
      </c>
      <c r="G195" s="225">
        <f t="shared" si="74"/>
        <v>0</v>
      </c>
      <c r="H195" s="225">
        <f t="shared" si="74"/>
        <v>0</v>
      </c>
      <c r="I195" s="225">
        <f t="shared" si="74"/>
        <v>0</v>
      </c>
      <c r="J195" s="225">
        <f t="shared" si="74"/>
        <v>0</v>
      </c>
      <c r="K195" s="225">
        <f t="shared" si="74"/>
        <v>0</v>
      </c>
      <c r="L195" s="225">
        <f t="shared" si="74"/>
        <v>0</v>
      </c>
      <c r="M195" s="225">
        <f t="shared" si="74"/>
        <v>0</v>
      </c>
      <c r="N195" s="225">
        <f t="shared" si="74"/>
        <v>0</v>
      </c>
      <c r="O195" s="225">
        <f t="shared" si="74"/>
        <v>0</v>
      </c>
      <c r="P195" s="225">
        <f t="shared" si="74"/>
        <v>0</v>
      </c>
      <c r="Q195" s="225">
        <f t="shared" si="74"/>
        <v>0</v>
      </c>
    </row>
    <row r="196" spans="1:17">
      <c r="A196" s="214">
        <v>48</v>
      </c>
      <c r="B196" s="232" t="s">
        <v>2423</v>
      </c>
      <c r="C196" s="226" t="s">
        <v>68</v>
      </c>
      <c r="D196" s="227">
        <f t="shared" si="72"/>
        <v>0</v>
      </c>
      <c r="E196" s="227" t="s">
        <v>798</v>
      </c>
      <c r="F196" s="228">
        <f t="shared" ref="F196:Q196" si="75">F200+F204+F208</f>
        <v>0</v>
      </c>
      <c r="G196" s="228">
        <f t="shared" si="75"/>
        <v>0</v>
      </c>
      <c r="H196" s="228">
        <f t="shared" si="75"/>
        <v>0</v>
      </c>
      <c r="I196" s="228">
        <f t="shared" si="75"/>
        <v>0</v>
      </c>
      <c r="J196" s="228">
        <f t="shared" si="75"/>
        <v>0</v>
      </c>
      <c r="K196" s="228">
        <f t="shared" si="75"/>
        <v>0</v>
      </c>
      <c r="L196" s="228">
        <f t="shared" si="75"/>
        <v>0</v>
      </c>
      <c r="M196" s="228">
        <f t="shared" si="75"/>
        <v>0</v>
      </c>
      <c r="N196" s="228">
        <f t="shared" si="75"/>
        <v>0</v>
      </c>
      <c r="O196" s="228">
        <f t="shared" si="75"/>
        <v>0</v>
      </c>
      <c r="P196" s="228">
        <f t="shared" si="75"/>
        <v>0</v>
      </c>
      <c r="Q196" s="228">
        <f t="shared" si="75"/>
        <v>0</v>
      </c>
    </row>
    <row r="197" spans="1:17">
      <c r="A197" s="214">
        <v>48</v>
      </c>
      <c r="B197" s="232" t="s">
        <v>2423</v>
      </c>
      <c r="C197" s="229" t="s">
        <v>19</v>
      </c>
      <c r="D197" s="230">
        <f t="shared" si="72"/>
        <v>0</v>
      </c>
      <c r="E197" s="230" t="s">
        <v>798</v>
      </c>
      <c r="F197" s="231">
        <f t="shared" ref="F197:Q197" si="76">F201+F205+F209</f>
        <v>0</v>
      </c>
      <c r="G197" s="231">
        <f t="shared" si="76"/>
        <v>0</v>
      </c>
      <c r="H197" s="231">
        <f t="shared" si="76"/>
        <v>0</v>
      </c>
      <c r="I197" s="231">
        <f t="shared" si="76"/>
        <v>0</v>
      </c>
      <c r="J197" s="231">
        <f t="shared" si="76"/>
        <v>0</v>
      </c>
      <c r="K197" s="231">
        <f t="shared" si="76"/>
        <v>0</v>
      </c>
      <c r="L197" s="231">
        <f t="shared" si="76"/>
        <v>0</v>
      </c>
      <c r="M197" s="231">
        <f t="shared" si="76"/>
        <v>0</v>
      </c>
      <c r="N197" s="231">
        <f t="shared" si="76"/>
        <v>0</v>
      </c>
      <c r="O197" s="231">
        <f t="shared" si="76"/>
        <v>0</v>
      </c>
      <c r="P197" s="231">
        <f t="shared" si="76"/>
        <v>0</v>
      </c>
      <c r="Q197" s="231">
        <f t="shared" si="76"/>
        <v>0</v>
      </c>
    </row>
    <row r="198" outlineLevel="1" spans="1:17">
      <c r="A198" s="214">
        <v>49</v>
      </c>
      <c r="B198" s="235" t="s">
        <v>1093</v>
      </c>
      <c r="C198" s="236" t="s">
        <v>738</v>
      </c>
      <c r="D198" s="237">
        <f t="shared" si="72"/>
        <v>0</v>
      </c>
      <c r="E198" s="237" t="s">
        <v>798</v>
      </c>
      <c r="F198" s="238">
        <f t="shared" ref="F198:Q198" si="77">F199+F200+F201</f>
        <v>0</v>
      </c>
      <c r="G198" s="238">
        <f t="shared" si="77"/>
        <v>0</v>
      </c>
      <c r="H198" s="238">
        <f t="shared" si="77"/>
        <v>0</v>
      </c>
      <c r="I198" s="238">
        <f t="shared" si="77"/>
        <v>0</v>
      </c>
      <c r="J198" s="238">
        <f t="shared" si="77"/>
        <v>0</v>
      </c>
      <c r="K198" s="238">
        <f t="shared" si="77"/>
        <v>0</v>
      </c>
      <c r="L198" s="238">
        <f t="shared" si="77"/>
        <v>0</v>
      </c>
      <c r="M198" s="238">
        <f t="shared" si="77"/>
        <v>0</v>
      </c>
      <c r="N198" s="238">
        <f t="shared" si="77"/>
        <v>0</v>
      </c>
      <c r="O198" s="238">
        <f t="shared" si="77"/>
        <v>0</v>
      </c>
      <c r="P198" s="238">
        <f t="shared" si="77"/>
        <v>0</v>
      </c>
      <c r="Q198" s="238">
        <f t="shared" si="77"/>
        <v>0</v>
      </c>
    </row>
    <row r="199" outlineLevel="1" spans="1:17">
      <c r="A199" s="214">
        <v>49</v>
      </c>
      <c r="B199" s="235" t="s">
        <v>1093</v>
      </c>
      <c r="C199" s="223" t="s">
        <v>109</v>
      </c>
      <c r="D199" s="224">
        <f t="shared" si="72"/>
        <v>0</v>
      </c>
      <c r="E199" s="224" t="s">
        <v>798</v>
      </c>
      <c r="F199" s="239"/>
      <c r="G199" s="239"/>
      <c r="H199" s="239"/>
      <c r="I199" s="239"/>
      <c r="J199" s="239"/>
      <c r="K199" s="239"/>
      <c r="L199" s="239"/>
      <c r="M199" s="239"/>
      <c r="N199" s="239"/>
      <c r="O199" s="239"/>
      <c r="P199" s="239"/>
      <c r="Q199" s="239"/>
    </row>
    <row r="200" outlineLevel="1" spans="1:17">
      <c r="A200" s="214">
        <v>49</v>
      </c>
      <c r="B200" s="235" t="s">
        <v>1093</v>
      </c>
      <c r="C200" s="226" t="s">
        <v>68</v>
      </c>
      <c r="D200" s="227">
        <f t="shared" si="72"/>
        <v>0</v>
      </c>
      <c r="E200" s="227" t="s">
        <v>798</v>
      </c>
      <c r="F200" s="239"/>
      <c r="G200" s="239"/>
      <c r="H200" s="239"/>
      <c r="I200" s="239"/>
      <c r="J200" s="239"/>
      <c r="K200" s="239"/>
      <c r="L200" s="239"/>
      <c r="M200" s="239"/>
      <c r="N200" s="239"/>
      <c r="O200" s="239"/>
      <c r="P200" s="239"/>
      <c r="Q200" s="239"/>
    </row>
    <row r="201" outlineLevel="1" spans="1:17">
      <c r="A201" s="214">
        <v>49</v>
      </c>
      <c r="B201" s="235" t="s">
        <v>1093</v>
      </c>
      <c r="C201" s="229" t="s">
        <v>19</v>
      </c>
      <c r="D201" s="230">
        <f t="shared" si="72"/>
        <v>0</v>
      </c>
      <c r="E201" s="230" t="s">
        <v>798</v>
      </c>
      <c r="F201" s="239"/>
      <c r="G201" s="239"/>
      <c r="H201" s="239"/>
      <c r="I201" s="239"/>
      <c r="J201" s="239"/>
      <c r="K201" s="239"/>
      <c r="L201" s="239"/>
      <c r="M201" s="239"/>
      <c r="N201" s="239"/>
      <c r="O201" s="239"/>
      <c r="P201" s="239"/>
      <c r="Q201" s="239"/>
    </row>
    <row r="202" outlineLevel="1" spans="1:17">
      <c r="A202" s="214">
        <v>50</v>
      </c>
      <c r="B202" s="235" t="s">
        <v>1091</v>
      </c>
      <c r="C202" s="236" t="s">
        <v>738</v>
      </c>
      <c r="D202" s="237">
        <f t="shared" si="72"/>
        <v>0</v>
      </c>
      <c r="E202" s="237" t="s">
        <v>798</v>
      </c>
      <c r="F202" s="238">
        <f t="shared" ref="F202:Q202" si="78">F203+F204+F205</f>
        <v>0</v>
      </c>
      <c r="G202" s="238">
        <f t="shared" si="78"/>
        <v>0</v>
      </c>
      <c r="H202" s="238">
        <f t="shared" si="78"/>
        <v>0</v>
      </c>
      <c r="I202" s="238">
        <f t="shared" si="78"/>
        <v>0</v>
      </c>
      <c r="J202" s="238">
        <f t="shared" si="78"/>
        <v>0</v>
      </c>
      <c r="K202" s="238">
        <f t="shared" si="78"/>
        <v>0</v>
      </c>
      <c r="L202" s="238">
        <f t="shared" si="78"/>
        <v>0</v>
      </c>
      <c r="M202" s="238">
        <f t="shared" si="78"/>
        <v>0</v>
      </c>
      <c r="N202" s="238">
        <f t="shared" si="78"/>
        <v>0</v>
      </c>
      <c r="O202" s="238">
        <f t="shared" si="78"/>
        <v>0</v>
      </c>
      <c r="P202" s="238">
        <f t="shared" si="78"/>
        <v>0</v>
      </c>
      <c r="Q202" s="238">
        <f t="shared" si="78"/>
        <v>0</v>
      </c>
    </row>
    <row r="203" outlineLevel="1" spans="1:17">
      <c r="A203" s="214">
        <v>50</v>
      </c>
      <c r="B203" s="235" t="s">
        <v>1091</v>
      </c>
      <c r="C203" s="223" t="s">
        <v>109</v>
      </c>
      <c r="D203" s="224">
        <f t="shared" si="72"/>
        <v>0</v>
      </c>
      <c r="E203" s="224" t="s">
        <v>798</v>
      </c>
      <c r="F203" s="239"/>
      <c r="G203" s="239"/>
      <c r="H203" s="239"/>
      <c r="I203" s="239"/>
      <c r="J203" s="239"/>
      <c r="K203" s="239"/>
      <c r="L203" s="239"/>
      <c r="M203" s="239"/>
      <c r="N203" s="239"/>
      <c r="O203" s="239"/>
      <c r="P203" s="239"/>
      <c r="Q203" s="239"/>
    </row>
    <row r="204" outlineLevel="1" spans="1:17">
      <c r="A204" s="214">
        <v>50</v>
      </c>
      <c r="B204" s="235" t="s">
        <v>1091</v>
      </c>
      <c r="C204" s="226" t="s">
        <v>68</v>
      </c>
      <c r="D204" s="227">
        <f t="shared" si="72"/>
        <v>0</v>
      </c>
      <c r="E204" s="227" t="s">
        <v>798</v>
      </c>
      <c r="F204" s="239"/>
      <c r="G204" s="239"/>
      <c r="H204" s="239"/>
      <c r="I204" s="239"/>
      <c r="J204" s="239"/>
      <c r="K204" s="239"/>
      <c r="L204" s="239"/>
      <c r="M204" s="239"/>
      <c r="N204" s="239"/>
      <c r="O204" s="239"/>
      <c r="P204" s="239"/>
      <c r="Q204" s="239"/>
    </row>
    <row r="205" outlineLevel="1" spans="1:17">
      <c r="A205" s="214">
        <v>50</v>
      </c>
      <c r="B205" s="235" t="s">
        <v>1091</v>
      </c>
      <c r="C205" s="229" t="s">
        <v>19</v>
      </c>
      <c r="D205" s="230">
        <f t="shared" si="72"/>
        <v>0</v>
      </c>
      <c r="E205" s="230" t="s">
        <v>798</v>
      </c>
      <c r="F205" s="239"/>
      <c r="G205" s="239"/>
      <c r="H205" s="239"/>
      <c r="I205" s="239"/>
      <c r="J205" s="239"/>
      <c r="K205" s="239"/>
      <c r="L205" s="239"/>
      <c r="M205" s="239"/>
      <c r="N205" s="239"/>
      <c r="O205" s="239"/>
      <c r="P205" s="239"/>
      <c r="Q205" s="239"/>
    </row>
    <row r="206" outlineLevel="1" spans="1:17">
      <c r="A206" s="214">
        <v>51</v>
      </c>
      <c r="B206" s="235" t="s">
        <v>1098</v>
      </c>
      <c r="C206" s="236" t="s">
        <v>738</v>
      </c>
      <c r="D206" s="237">
        <f t="shared" si="72"/>
        <v>0</v>
      </c>
      <c r="E206" s="237" t="s">
        <v>798</v>
      </c>
      <c r="F206" s="238">
        <f t="shared" ref="F206:Q206" si="79">F207+F208+F209</f>
        <v>0</v>
      </c>
      <c r="G206" s="238">
        <f t="shared" si="79"/>
        <v>0</v>
      </c>
      <c r="H206" s="238">
        <f t="shared" si="79"/>
        <v>0</v>
      </c>
      <c r="I206" s="238">
        <f t="shared" si="79"/>
        <v>0</v>
      </c>
      <c r="J206" s="238">
        <f t="shared" si="79"/>
        <v>0</v>
      </c>
      <c r="K206" s="238">
        <f t="shared" si="79"/>
        <v>0</v>
      </c>
      <c r="L206" s="238">
        <f t="shared" si="79"/>
        <v>0</v>
      </c>
      <c r="M206" s="238">
        <f t="shared" si="79"/>
        <v>0</v>
      </c>
      <c r="N206" s="238">
        <f t="shared" si="79"/>
        <v>0</v>
      </c>
      <c r="O206" s="238">
        <f t="shared" si="79"/>
        <v>0</v>
      </c>
      <c r="P206" s="238">
        <f t="shared" si="79"/>
        <v>0</v>
      </c>
      <c r="Q206" s="238">
        <f t="shared" si="79"/>
        <v>0</v>
      </c>
    </row>
    <row r="207" outlineLevel="1" spans="1:17">
      <c r="A207" s="214">
        <v>51</v>
      </c>
      <c r="B207" s="235" t="s">
        <v>1098</v>
      </c>
      <c r="C207" s="223" t="s">
        <v>109</v>
      </c>
      <c r="D207" s="224">
        <f t="shared" si="72"/>
        <v>0</v>
      </c>
      <c r="E207" s="224" t="s">
        <v>798</v>
      </c>
      <c r="F207" s="239"/>
      <c r="G207" s="239"/>
      <c r="H207" s="239"/>
      <c r="I207" s="239"/>
      <c r="J207" s="239"/>
      <c r="K207" s="239"/>
      <c r="L207" s="239"/>
      <c r="M207" s="239"/>
      <c r="N207" s="239"/>
      <c r="O207" s="239"/>
      <c r="P207" s="239"/>
      <c r="Q207" s="239"/>
    </row>
    <row r="208" outlineLevel="1" spans="1:17">
      <c r="A208" s="214">
        <v>51</v>
      </c>
      <c r="B208" s="235" t="s">
        <v>1098</v>
      </c>
      <c r="C208" s="226" t="s">
        <v>68</v>
      </c>
      <c r="D208" s="227">
        <f t="shared" si="72"/>
        <v>0</v>
      </c>
      <c r="E208" s="227" t="s">
        <v>798</v>
      </c>
      <c r="F208" s="239"/>
      <c r="G208" s="239"/>
      <c r="H208" s="239"/>
      <c r="I208" s="239"/>
      <c r="J208" s="239"/>
      <c r="K208" s="239"/>
      <c r="L208" s="239"/>
      <c r="M208" s="239"/>
      <c r="N208" s="239"/>
      <c r="O208" s="239"/>
      <c r="P208" s="239"/>
      <c r="Q208" s="239"/>
    </row>
    <row r="209" outlineLevel="1" spans="1:17">
      <c r="A209" s="214">
        <v>51</v>
      </c>
      <c r="B209" s="235" t="s">
        <v>1098</v>
      </c>
      <c r="C209" s="229" t="s">
        <v>19</v>
      </c>
      <c r="D209" s="230">
        <f t="shared" si="72"/>
        <v>0</v>
      </c>
      <c r="E209" s="230" t="s">
        <v>798</v>
      </c>
      <c r="F209" s="239"/>
      <c r="G209" s="239"/>
      <c r="H209" s="239"/>
      <c r="I209" s="239"/>
      <c r="J209" s="239"/>
      <c r="K209" s="239"/>
      <c r="L209" s="239"/>
      <c r="M209" s="239"/>
      <c r="N209" s="239"/>
      <c r="O209" s="239"/>
      <c r="P209" s="239"/>
      <c r="Q209" s="239"/>
    </row>
    <row r="210" spans="1:17">
      <c r="A210" s="214">
        <v>52</v>
      </c>
      <c r="B210" s="232" t="s">
        <v>1114</v>
      </c>
      <c r="C210" s="232" t="s">
        <v>738</v>
      </c>
      <c r="D210" s="233">
        <f t="shared" si="72"/>
        <v>0</v>
      </c>
      <c r="E210" s="233" t="s">
        <v>798</v>
      </c>
      <c r="F210" s="234">
        <f t="shared" ref="F210:Q210" si="80">F211+F212+F213</f>
        <v>0</v>
      </c>
      <c r="G210" s="234">
        <f t="shared" si="80"/>
        <v>0</v>
      </c>
      <c r="H210" s="234">
        <f t="shared" si="80"/>
        <v>0</v>
      </c>
      <c r="I210" s="234">
        <f t="shared" si="80"/>
        <v>0</v>
      </c>
      <c r="J210" s="234">
        <f t="shared" si="80"/>
        <v>0</v>
      </c>
      <c r="K210" s="234">
        <f t="shared" si="80"/>
        <v>0</v>
      </c>
      <c r="L210" s="234">
        <f t="shared" si="80"/>
        <v>0</v>
      </c>
      <c r="M210" s="234">
        <f t="shared" si="80"/>
        <v>0</v>
      </c>
      <c r="N210" s="234">
        <f t="shared" si="80"/>
        <v>0</v>
      </c>
      <c r="O210" s="234">
        <f t="shared" si="80"/>
        <v>0</v>
      </c>
      <c r="P210" s="234">
        <f t="shared" si="80"/>
        <v>0</v>
      </c>
      <c r="Q210" s="234">
        <f t="shared" si="80"/>
        <v>0</v>
      </c>
    </row>
    <row r="211" spans="1:17">
      <c r="A211" s="214">
        <v>52</v>
      </c>
      <c r="B211" s="232" t="s">
        <v>1114</v>
      </c>
      <c r="C211" s="223" t="s">
        <v>109</v>
      </c>
      <c r="D211" s="224">
        <f t="shared" si="72"/>
        <v>0</v>
      </c>
      <c r="E211" s="224" t="s">
        <v>798</v>
      </c>
      <c r="F211" s="225">
        <f t="shared" ref="F211:Q211" si="81">F215+F219+F223+F227+F231</f>
        <v>0</v>
      </c>
      <c r="G211" s="225">
        <f t="shared" si="81"/>
        <v>0</v>
      </c>
      <c r="H211" s="225">
        <f t="shared" si="81"/>
        <v>0</v>
      </c>
      <c r="I211" s="225">
        <f t="shared" si="81"/>
        <v>0</v>
      </c>
      <c r="J211" s="225">
        <f t="shared" si="81"/>
        <v>0</v>
      </c>
      <c r="K211" s="225">
        <f t="shared" si="81"/>
        <v>0</v>
      </c>
      <c r="L211" s="225">
        <f t="shared" si="81"/>
        <v>0</v>
      </c>
      <c r="M211" s="225">
        <f t="shared" si="81"/>
        <v>0</v>
      </c>
      <c r="N211" s="225">
        <f t="shared" si="81"/>
        <v>0</v>
      </c>
      <c r="O211" s="225">
        <f t="shared" si="81"/>
        <v>0</v>
      </c>
      <c r="P211" s="225">
        <f t="shared" si="81"/>
        <v>0</v>
      </c>
      <c r="Q211" s="225">
        <f t="shared" si="81"/>
        <v>0</v>
      </c>
    </row>
    <row r="212" spans="1:17">
      <c r="A212" s="214">
        <v>52</v>
      </c>
      <c r="B212" s="232" t="s">
        <v>1114</v>
      </c>
      <c r="C212" s="226" t="s">
        <v>68</v>
      </c>
      <c r="D212" s="227">
        <f t="shared" si="72"/>
        <v>0</v>
      </c>
      <c r="E212" s="227" t="s">
        <v>798</v>
      </c>
      <c r="F212" s="228">
        <f t="shared" ref="F212:Q212" si="82">F216+F220+F224+F228+F232</f>
        <v>0</v>
      </c>
      <c r="G212" s="228">
        <f t="shared" si="82"/>
        <v>0</v>
      </c>
      <c r="H212" s="228">
        <f t="shared" si="82"/>
        <v>0</v>
      </c>
      <c r="I212" s="228">
        <f t="shared" si="82"/>
        <v>0</v>
      </c>
      <c r="J212" s="228">
        <f t="shared" si="82"/>
        <v>0</v>
      </c>
      <c r="K212" s="228">
        <f t="shared" si="82"/>
        <v>0</v>
      </c>
      <c r="L212" s="228">
        <f t="shared" si="82"/>
        <v>0</v>
      </c>
      <c r="M212" s="228">
        <f t="shared" si="82"/>
        <v>0</v>
      </c>
      <c r="N212" s="228">
        <f t="shared" si="82"/>
        <v>0</v>
      </c>
      <c r="O212" s="228">
        <f t="shared" si="82"/>
        <v>0</v>
      </c>
      <c r="P212" s="228">
        <f t="shared" si="82"/>
        <v>0</v>
      </c>
      <c r="Q212" s="228">
        <f t="shared" si="82"/>
        <v>0</v>
      </c>
    </row>
    <row r="213" spans="1:17">
      <c r="A213" s="214">
        <v>52</v>
      </c>
      <c r="B213" s="232" t="s">
        <v>1114</v>
      </c>
      <c r="C213" s="229" t="s">
        <v>19</v>
      </c>
      <c r="D213" s="230">
        <f t="shared" si="72"/>
        <v>0</v>
      </c>
      <c r="E213" s="230" t="s">
        <v>798</v>
      </c>
      <c r="F213" s="231">
        <f t="shared" ref="F213:Q213" si="83">F217+F221+F225+F229+F233</f>
        <v>0</v>
      </c>
      <c r="G213" s="231">
        <f t="shared" si="83"/>
        <v>0</v>
      </c>
      <c r="H213" s="231">
        <f t="shared" si="83"/>
        <v>0</v>
      </c>
      <c r="I213" s="231">
        <f t="shared" si="83"/>
        <v>0</v>
      </c>
      <c r="J213" s="231">
        <f t="shared" si="83"/>
        <v>0</v>
      </c>
      <c r="K213" s="231">
        <f t="shared" si="83"/>
        <v>0</v>
      </c>
      <c r="L213" s="231">
        <f t="shared" si="83"/>
        <v>0</v>
      </c>
      <c r="M213" s="231">
        <f t="shared" si="83"/>
        <v>0</v>
      </c>
      <c r="N213" s="231">
        <f t="shared" si="83"/>
        <v>0</v>
      </c>
      <c r="O213" s="231">
        <f t="shared" si="83"/>
        <v>0</v>
      </c>
      <c r="P213" s="231">
        <f t="shared" si="83"/>
        <v>0</v>
      </c>
      <c r="Q213" s="231">
        <f t="shared" si="83"/>
        <v>0</v>
      </c>
    </row>
    <row r="214" outlineLevel="1" spans="1:17">
      <c r="A214" s="214">
        <v>53</v>
      </c>
      <c r="B214" s="235" t="s">
        <v>1116</v>
      </c>
      <c r="C214" s="236" t="s">
        <v>738</v>
      </c>
      <c r="D214" s="237">
        <f t="shared" si="72"/>
        <v>0</v>
      </c>
      <c r="E214" s="236" t="s">
        <v>798</v>
      </c>
      <c r="F214" s="240">
        <f t="shared" ref="F214:Q214" si="84">F215+F216+F217</f>
        <v>0</v>
      </c>
      <c r="G214" s="240">
        <f t="shared" si="84"/>
        <v>0</v>
      </c>
      <c r="H214" s="240">
        <f t="shared" si="84"/>
        <v>0</v>
      </c>
      <c r="I214" s="240">
        <f t="shared" si="84"/>
        <v>0</v>
      </c>
      <c r="J214" s="240">
        <f t="shared" si="84"/>
        <v>0</v>
      </c>
      <c r="K214" s="240">
        <f t="shared" si="84"/>
        <v>0</v>
      </c>
      <c r="L214" s="240">
        <f t="shared" si="84"/>
        <v>0</v>
      </c>
      <c r="M214" s="240">
        <f t="shared" si="84"/>
        <v>0</v>
      </c>
      <c r="N214" s="240">
        <f t="shared" si="84"/>
        <v>0</v>
      </c>
      <c r="O214" s="240">
        <f t="shared" si="84"/>
        <v>0</v>
      </c>
      <c r="P214" s="240">
        <f t="shared" si="84"/>
        <v>0</v>
      </c>
      <c r="Q214" s="240">
        <f t="shared" si="84"/>
        <v>0</v>
      </c>
    </row>
    <row r="215" outlineLevel="1" spans="1:17">
      <c r="A215" s="214">
        <v>53</v>
      </c>
      <c r="B215" s="235" t="s">
        <v>1116</v>
      </c>
      <c r="C215" s="223" t="s">
        <v>109</v>
      </c>
      <c r="D215" s="224">
        <f t="shared" si="72"/>
        <v>0</v>
      </c>
      <c r="E215" s="223" t="s">
        <v>798</v>
      </c>
      <c r="F215" s="241">
        <f>自有人工预算!E14</f>
        <v>0</v>
      </c>
      <c r="G215" s="241">
        <f>自有人工预算!F14</f>
        <v>0</v>
      </c>
      <c r="H215" s="241">
        <f>自有人工预算!G14</f>
        <v>0</v>
      </c>
      <c r="I215" s="241">
        <f>自有人工预算!H14</f>
        <v>0</v>
      </c>
      <c r="J215" s="241">
        <f>自有人工预算!I14</f>
        <v>0</v>
      </c>
      <c r="K215" s="241">
        <f>自有人工预算!J14</f>
        <v>0</v>
      </c>
      <c r="L215" s="241">
        <f>自有人工预算!K14</f>
        <v>0</v>
      </c>
      <c r="M215" s="241">
        <f>自有人工预算!L14</f>
        <v>0</v>
      </c>
      <c r="N215" s="241">
        <f>自有人工预算!M14</f>
        <v>0</v>
      </c>
      <c r="O215" s="241">
        <f>自有人工预算!N14</f>
        <v>0</v>
      </c>
      <c r="P215" s="241">
        <f>自有人工预算!O14</f>
        <v>0</v>
      </c>
      <c r="Q215" s="241">
        <f>自有人工预算!P14</f>
        <v>0</v>
      </c>
    </row>
    <row r="216" outlineLevel="1" spans="1:17">
      <c r="A216" s="214">
        <v>53</v>
      </c>
      <c r="B216" s="235" t="s">
        <v>1116</v>
      </c>
      <c r="C216" s="226" t="s">
        <v>68</v>
      </c>
      <c r="D216" s="227">
        <f t="shared" si="72"/>
        <v>0</v>
      </c>
      <c r="E216" s="226" t="s">
        <v>798</v>
      </c>
      <c r="F216" s="241"/>
      <c r="G216" s="241"/>
      <c r="H216" s="241"/>
      <c r="I216" s="241"/>
      <c r="J216" s="241"/>
      <c r="K216" s="241"/>
      <c r="L216" s="241"/>
      <c r="M216" s="241"/>
      <c r="N216" s="241"/>
      <c r="O216" s="241"/>
      <c r="P216" s="241"/>
      <c r="Q216" s="241"/>
    </row>
    <row r="217" outlineLevel="1" spans="1:17">
      <c r="A217" s="214">
        <v>53</v>
      </c>
      <c r="B217" s="235" t="s">
        <v>1116</v>
      </c>
      <c r="C217" s="229" t="s">
        <v>19</v>
      </c>
      <c r="D217" s="230">
        <f t="shared" si="72"/>
        <v>0</v>
      </c>
      <c r="E217" s="229" t="s">
        <v>798</v>
      </c>
      <c r="F217" s="241"/>
      <c r="G217" s="241"/>
      <c r="H217" s="241"/>
      <c r="I217" s="241"/>
      <c r="J217" s="241"/>
      <c r="K217" s="241"/>
      <c r="L217" s="241"/>
      <c r="M217" s="241"/>
      <c r="N217" s="241"/>
      <c r="O217" s="241"/>
      <c r="P217" s="241"/>
      <c r="Q217" s="241"/>
    </row>
    <row r="218" outlineLevel="1" spans="1:17">
      <c r="A218" s="214">
        <v>54</v>
      </c>
      <c r="B218" s="235" t="s">
        <v>1119</v>
      </c>
      <c r="C218" s="236" t="s">
        <v>738</v>
      </c>
      <c r="D218" s="237">
        <f t="shared" si="72"/>
        <v>0</v>
      </c>
      <c r="E218" s="236" t="s">
        <v>798</v>
      </c>
      <c r="F218" s="240">
        <f t="shared" ref="F218:Q218" si="85">F219+F220+F221</f>
        <v>0</v>
      </c>
      <c r="G218" s="240">
        <f t="shared" si="85"/>
        <v>0</v>
      </c>
      <c r="H218" s="240">
        <f t="shared" si="85"/>
        <v>0</v>
      </c>
      <c r="I218" s="240">
        <f t="shared" si="85"/>
        <v>0</v>
      </c>
      <c r="J218" s="240">
        <f t="shared" si="85"/>
        <v>0</v>
      </c>
      <c r="K218" s="240">
        <f t="shared" si="85"/>
        <v>0</v>
      </c>
      <c r="L218" s="240">
        <f t="shared" si="85"/>
        <v>0</v>
      </c>
      <c r="M218" s="240">
        <f t="shared" si="85"/>
        <v>0</v>
      </c>
      <c r="N218" s="240">
        <f t="shared" si="85"/>
        <v>0</v>
      </c>
      <c r="O218" s="240">
        <f t="shared" si="85"/>
        <v>0</v>
      </c>
      <c r="P218" s="240">
        <f t="shared" si="85"/>
        <v>0</v>
      </c>
      <c r="Q218" s="240">
        <f t="shared" si="85"/>
        <v>0</v>
      </c>
    </row>
    <row r="219" outlineLevel="1" spans="1:17">
      <c r="A219" s="214">
        <v>54</v>
      </c>
      <c r="B219" s="235" t="s">
        <v>1119</v>
      </c>
      <c r="C219" s="223" t="s">
        <v>109</v>
      </c>
      <c r="D219" s="224">
        <f t="shared" si="72"/>
        <v>0</v>
      </c>
      <c r="E219" s="223" t="s">
        <v>798</v>
      </c>
      <c r="F219" s="241"/>
      <c r="G219" s="241"/>
      <c r="H219" s="241"/>
      <c r="I219" s="241"/>
      <c r="J219" s="241"/>
      <c r="K219" s="241"/>
      <c r="L219" s="241"/>
      <c r="M219" s="241"/>
      <c r="N219" s="241"/>
      <c r="O219" s="241"/>
      <c r="P219" s="241"/>
      <c r="Q219" s="241"/>
    </row>
    <row r="220" outlineLevel="1" spans="1:17">
      <c r="A220" s="214">
        <v>54</v>
      </c>
      <c r="B220" s="235" t="s">
        <v>1119</v>
      </c>
      <c r="C220" s="226" t="s">
        <v>68</v>
      </c>
      <c r="D220" s="227">
        <f t="shared" si="72"/>
        <v>0</v>
      </c>
      <c r="E220" s="226" t="s">
        <v>798</v>
      </c>
      <c r="F220" s="241"/>
      <c r="G220" s="241"/>
      <c r="H220" s="241"/>
      <c r="I220" s="241"/>
      <c r="J220" s="241"/>
      <c r="K220" s="241"/>
      <c r="L220" s="241"/>
      <c r="M220" s="241"/>
      <c r="N220" s="241"/>
      <c r="O220" s="241"/>
      <c r="P220" s="241"/>
      <c r="Q220" s="241"/>
    </row>
    <row r="221" outlineLevel="1" spans="1:17">
      <c r="A221" s="214">
        <v>54</v>
      </c>
      <c r="B221" s="235" t="s">
        <v>1119</v>
      </c>
      <c r="C221" s="229" t="s">
        <v>19</v>
      </c>
      <c r="D221" s="230">
        <f t="shared" si="72"/>
        <v>0</v>
      </c>
      <c r="E221" s="229" t="s">
        <v>798</v>
      </c>
      <c r="F221" s="241"/>
      <c r="G221" s="241"/>
      <c r="H221" s="241"/>
      <c r="I221" s="241"/>
      <c r="J221" s="241"/>
      <c r="K221" s="241"/>
      <c r="L221" s="241"/>
      <c r="M221" s="241"/>
      <c r="N221" s="241"/>
      <c r="O221" s="241"/>
      <c r="P221" s="241"/>
      <c r="Q221" s="241"/>
    </row>
    <row r="222" outlineLevel="1" spans="1:17">
      <c r="A222" s="214">
        <v>55</v>
      </c>
      <c r="B222" s="235" t="s">
        <v>1121</v>
      </c>
      <c r="C222" s="236" t="s">
        <v>738</v>
      </c>
      <c r="D222" s="237">
        <f t="shared" si="72"/>
        <v>0</v>
      </c>
      <c r="E222" s="236" t="s">
        <v>798</v>
      </c>
      <c r="F222" s="240">
        <f t="shared" ref="F222:Q222" si="86">F223+F224+F225</f>
        <v>0</v>
      </c>
      <c r="G222" s="240">
        <f t="shared" si="86"/>
        <v>0</v>
      </c>
      <c r="H222" s="240">
        <f t="shared" si="86"/>
        <v>0</v>
      </c>
      <c r="I222" s="240">
        <f t="shared" si="86"/>
        <v>0</v>
      </c>
      <c r="J222" s="240">
        <f t="shared" si="86"/>
        <v>0</v>
      </c>
      <c r="K222" s="240">
        <f t="shared" si="86"/>
        <v>0</v>
      </c>
      <c r="L222" s="240">
        <f t="shared" si="86"/>
        <v>0</v>
      </c>
      <c r="M222" s="240">
        <f t="shared" si="86"/>
        <v>0</v>
      </c>
      <c r="N222" s="240">
        <f t="shared" si="86"/>
        <v>0</v>
      </c>
      <c r="O222" s="240">
        <f t="shared" si="86"/>
        <v>0</v>
      </c>
      <c r="P222" s="240">
        <f t="shared" si="86"/>
        <v>0</v>
      </c>
      <c r="Q222" s="240">
        <f t="shared" si="86"/>
        <v>0</v>
      </c>
    </row>
    <row r="223" outlineLevel="1" spans="1:17">
      <c r="A223" s="214">
        <v>55</v>
      </c>
      <c r="B223" s="235" t="s">
        <v>1121</v>
      </c>
      <c r="C223" s="223" t="s">
        <v>109</v>
      </c>
      <c r="D223" s="224">
        <f t="shared" si="72"/>
        <v>0</v>
      </c>
      <c r="E223" s="223" t="s">
        <v>798</v>
      </c>
      <c r="F223" s="241"/>
      <c r="G223" s="241"/>
      <c r="H223" s="241"/>
      <c r="I223" s="241"/>
      <c r="J223" s="241"/>
      <c r="K223" s="241"/>
      <c r="L223" s="241"/>
      <c r="M223" s="241"/>
      <c r="N223" s="241"/>
      <c r="O223" s="241"/>
      <c r="P223" s="241"/>
      <c r="Q223" s="241"/>
    </row>
    <row r="224" outlineLevel="1" spans="1:17">
      <c r="A224" s="214">
        <v>55</v>
      </c>
      <c r="B224" s="235" t="s">
        <v>1121</v>
      </c>
      <c r="C224" s="226" t="s">
        <v>68</v>
      </c>
      <c r="D224" s="227">
        <f t="shared" si="72"/>
        <v>0</v>
      </c>
      <c r="E224" s="226" t="s">
        <v>798</v>
      </c>
      <c r="F224" s="241"/>
      <c r="G224" s="241"/>
      <c r="H224" s="241"/>
      <c r="I224" s="241"/>
      <c r="J224" s="241"/>
      <c r="K224" s="241"/>
      <c r="L224" s="241"/>
      <c r="M224" s="241"/>
      <c r="N224" s="241"/>
      <c r="O224" s="241"/>
      <c r="P224" s="241"/>
      <c r="Q224" s="241"/>
    </row>
    <row r="225" outlineLevel="1" spans="1:17">
      <c r="A225" s="214">
        <v>55</v>
      </c>
      <c r="B225" s="235" t="s">
        <v>1121</v>
      </c>
      <c r="C225" s="229" t="s">
        <v>19</v>
      </c>
      <c r="D225" s="230">
        <f t="shared" si="72"/>
        <v>0</v>
      </c>
      <c r="E225" s="229" t="s">
        <v>798</v>
      </c>
      <c r="F225" s="241"/>
      <c r="G225" s="241"/>
      <c r="H225" s="241"/>
      <c r="I225" s="241"/>
      <c r="J225" s="241"/>
      <c r="K225" s="241"/>
      <c r="L225" s="241"/>
      <c r="M225" s="241"/>
      <c r="N225" s="241"/>
      <c r="O225" s="241"/>
      <c r="P225" s="241"/>
      <c r="Q225" s="241"/>
    </row>
    <row r="226" outlineLevel="1" spans="1:17">
      <c r="A226" s="214">
        <v>56</v>
      </c>
      <c r="B226" s="235" t="s">
        <v>1123</v>
      </c>
      <c r="C226" s="236" t="s">
        <v>738</v>
      </c>
      <c r="D226" s="237">
        <f t="shared" si="72"/>
        <v>0</v>
      </c>
      <c r="E226" s="236" t="s">
        <v>798</v>
      </c>
      <c r="F226" s="240">
        <f t="shared" ref="F226:Q226" si="87">F227+F228+F229</f>
        <v>0</v>
      </c>
      <c r="G226" s="240">
        <f t="shared" si="87"/>
        <v>0</v>
      </c>
      <c r="H226" s="240">
        <f t="shared" si="87"/>
        <v>0</v>
      </c>
      <c r="I226" s="240">
        <f t="shared" si="87"/>
        <v>0</v>
      </c>
      <c r="J226" s="240">
        <f t="shared" si="87"/>
        <v>0</v>
      </c>
      <c r="K226" s="240">
        <f t="shared" si="87"/>
        <v>0</v>
      </c>
      <c r="L226" s="240">
        <f t="shared" si="87"/>
        <v>0</v>
      </c>
      <c r="M226" s="240">
        <f t="shared" si="87"/>
        <v>0</v>
      </c>
      <c r="N226" s="240">
        <f t="shared" si="87"/>
        <v>0</v>
      </c>
      <c r="O226" s="240">
        <f t="shared" si="87"/>
        <v>0</v>
      </c>
      <c r="P226" s="240">
        <f t="shared" si="87"/>
        <v>0</v>
      </c>
      <c r="Q226" s="240">
        <f t="shared" si="87"/>
        <v>0</v>
      </c>
    </row>
    <row r="227" outlineLevel="1" spans="1:17">
      <c r="A227" s="214">
        <v>56</v>
      </c>
      <c r="B227" s="235" t="s">
        <v>1123</v>
      </c>
      <c r="C227" s="223" t="s">
        <v>109</v>
      </c>
      <c r="D227" s="224">
        <f t="shared" si="72"/>
        <v>0</v>
      </c>
      <c r="E227" s="223" t="s">
        <v>798</v>
      </c>
      <c r="F227" s="241"/>
      <c r="G227" s="241"/>
      <c r="H227" s="241"/>
      <c r="I227" s="241"/>
      <c r="J227" s="241"/>
      <c r="K227" s="241"/>
      <c r="L227" s="241"/>
      <c r="M227" s="241"/>
      <c r="N227" s="241"/>
      <c r="O227" s="241"/>
      <c r="P227" s="241"/>
      <c r="Q227" s="241"/>
    </row>
    <row r="228" outlineLevel="1" spans="1:17">
      <c r="A228" s="214">
        <v>56</v>
      </c>
      <c r="B228" s="235" t="s">
        <v>1123</v>
      </c>
      <c r="C228" s="226" t="s">
        <v>68</v>
      </c>
      <c r="D228" s="227">
        <f t="shared" si="72"/>
        <v>0</v>
      </c>
      <c r="E228" s="226" t="s">
        <v>798</v>
      </c>
      <c r="F228" s="241"/>
      <c r="G228" s="241"/>
      <c r="H228" s="241"/>
      <c r="I228" s="241"/>
      <c r="J228" s="241"/>
      <c r="K228" s="241"/>
      <c r="L228" s="241"/>
      <c r="M228" s="241"/>
      <c r="N228" s="241"/>
      <c r="O228" s="241"/>
      <c r="P228" s="241"/>
      <c r="Q228" s="241"/>
    </row>
    <row r="229" outlineLevel="1" spans="1:17">
      <c r="A229" s="214">
        <v>56</v>
      </c>
      <c r="B229" s="235" t="s">
        <v>1123</v>
      </c>
      <c r="C229" s="229" t="s">
        <v>19</v>
      </c>
      <c r="D229" s="230">
        <f t="shared" si="72"/>
        <v>0</v>
      </c>
      <c r="E229" s="229" t="s">
        <v>798</v>
      </c>
      <c r="F229" s="241"/>
      <c r="G229" s="241"/>
      <c r="H229" s="241"/>
      <c r="I229" s="241"/>
      <c r="J229" s="241"/>
      <c r="K229" s="241"/>
      <c r="L229" s="241"/>
      <c r="M229" s="241"/>
      <c r="N229" s="241"/>
      <c r="O229" s="241"/>
      <c r="P229" s="241"/>
      <c r="Q229" s="241"/>
    </row>
    <row r="230" outlineLevel="1" spans="1:17">
      <c r="A230" s="214">
        <v>57</v>
      </c>
      <c r="B230" s="235" t="s">
        <v>1125</v>
      </c>
      <c r="C230" s="236" t="s">
        <v>738</v>
      </c>
      <c r="D230" s="237">
        <f t="shared" si="72"/>
        <v>0</v>
      </c>
      <c r="E230" s="236" t="s">
        <v>798</v>
      </c>
      <c r="F230" s="240">
        <f t="shared" ref="F230:Q230" si="88">F231+F232+F233</f>
        <v>0</v>
      </c>
      <c r="G230" s="240">
        <f t="shared" si="88"/>
        <v>0</v>
      </c>
      <c r="H230" s="240">
        <f t="shared" si="88"/>
        <v>0</v>
      </c>
      <c r="I230" s="240">
        <f t="shared" si="88"/>
        <v>0</v>
      </c>
      <c r="J230" s="240">
        <f t="shared" si="88"/>
        <v>0</v>
      </c>
      <c r="K230" s="240">
        <f t="shared" si="88"/>
        <v>0</v>
      </c>
      <c r="L230" s="240">
        <f t="shared" si="88"/>
        <v>0</v>
      </c>
      <c r="M230" s="240">
        <f t="shared" si="88"/>
        <v>0</v>
      </c>
      <c r="N230" s="240">
        <f t="shared" si="88"/>
        <v>0</v>
      </c>
      <c r="O230" s="240">
        <f t="shared" si="88"/>
        <v>0</v>
      </c>
      <c r="P230" s="240">
        <f t="shared" si="88"/>
        <v>0</v>
      </c>
      <c r="Q230" s="240">
        <f t="shared" si="88"/>
        <v>0</v>
      </c>
    </row>
    <row r="231" outlineLevel="1" spans="1:17">
      <c r="A231" s="214">
        <v>57</v>
      </c>
      <c r="B231" s="235" t="s">
        <v>1125</v>
      </c>
      <c r="C231" s="223" t="s">
        <v>109</v>
      </c>
      <c r="D231" s="224">
        <f t="shared" si="72"/>
        <v>0</v>
      </c>
      <c r="E231" s="223" t="s">
        <v>798</v>
      </c>
      <c r="F231" s="241"/>
      <c r="G231" s="241"/>
      <c r="H231" s="241"/>
      <c r="I231" s="241"/>
      <c r="J231" s="241"/>
      <c r="K231" s="241"/>
      <c r="L231" s="241"/>
      <c r="M231" s="241"/>
      <c r="N231" s="241"/>
      <c r="O231" s="241"/>
      <c r="P231" s="241"/>
      <c r="Q231" s="241"/>
    </row>
    <row r="232" outlineLevel="1" spans="1:17">
      <c r="A232" s="214">
        <v>57</v>
      </c>
      <c r="B232" s="235" t="s">
        <v>1125</v>
      </c>
      <c r="C232" s="226" t="s">
        <v>68</v>
      </c>
      <c r="D232" s="227">
        <f t="shared" si="72"/>
        <v>0</v>
      </c>
      <c r="E232" s="226" t="s">
        <v>798</v>
      </c>
      <c r="F232" s="241"/>
      <c r="G232" s="241"/>
      <c r="H232" s="241"/>
      <c r="I232" s="241"/>
      <c r="J232" s="241"/>
      <c r="K232" s="241"/>
      <c r="L232" s="241"/>
      <c r="M232" s="241"/>
      <c r="N232" s="241"/>
      <c r="O232" s="241"/>
      <c r="P232" s="241"/>
      <c r="Q232" s="241"/>
    </row>
    <row r="233" outlineLevel="1" spans="1:17">
      <c r="A233" s="214">
        <v>57</v>
      </c>
      <c r="B233" s="235" t="s">
        <v>1125</v>
      </c>
      <c r="C233" s="229" t="s">
        <v>19</v>
      </c>
      <c r="D233" s="230">
        <f t="shared" si="72"/>
        <v>0</v>
      </c>
      <c r="E233" s="229" t="s">
        <v>798</v>
      </c>
      <c r="F233" s="241"/>
      <c r="G233" s="241"/>
      <c r="H233" s="241"/>
      <c r="I233" s="241"/>
      <c r="J233" s="241"/>
      <c r="K233" s="241"/>
      <c r="L233" s="241"/>
      <c r="M233" s="241"/>
      <c r="N233" s="241"/>
      <c r="O233" s="241"/>
      <c r="P233" s="241"/>
      <c r="Q233" s="241"/>
    </row>
  </sheetData>
  <autoFilter xmlns:etc="http://www.wps.cn/officeDocument/2017/etCustomData" ref="A1:C233" etc:filterBottomFollowUsedRange="0">
    <extLst/>
  </autoFilter>
  <pageMargins left="0.75" right="0.75" top="1" bottom="1" header="0.5" footer="0.5"/>
  <headerFooter/>
  <legacyDrawing r:id="rId2"/>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4">
    <tabColor theme="4"/>
  </sheetPr>
  <dimension ref="B3:D10"/>
  <sheetViews>
    <sheetView workbookViewId="0">
      <selection activeCell="F16" sqref="F16"/>
    </sheetView>
  </sheetViews>
  <sheetFormatPr defaultColWidth="8.75454545454545" defaultRowHeight="14" outlineLevelCol="3"/>
  <cols>
    <col min="2" max="2" width="31.5" customWidth="1"/>
    <col min="3" max="3" width="28.5" customWidth="1"/>
    <col min="4" max="4" width="14.5" customWidth="1"/>
  </cols>
  <sheetData>
    <row r="3" spans="2:4">
      <c r="B3" s="212" t="s">
        <v>774</v>
      </c>
      <c r="C3" s="212" t="s">
        <v>2413</v>
      </c>
      <c r="D3" s="212" t="s">
        <v>2415</v>
      </c>
    </row>
    <row r="4" spans="2:4">
      <c r="B4" t="s">
        <v>1844</v>
      </c>
      <c r="C4" t="s">
        <v>2414</v>
      </c>
      <c r="D4" t="s">
        <v>2416</v>
      </c>
    </row>
    <row r="5" spans="2:4">
      <c r="B5" t="s">
        <v>936</v>
      </c>
      <c r="C5" t="s">
        <v>2424</v>
      </c>
      <c r="D5" t="s">
        <v>2425</v>
      </c>
    </row>
    <row r="6" spans="2:4">
      <c r="B6" s="213" t="s">
        <v>1417</v>
      </c>
      <c r="C6" t="s">
        <v>2426</v>
      </c>
      <c r="D6" t="s">
        <v>2427</v>
      </c>
    </row>
    <row r="7" spans="2:4">
      <c r="B7" t="s">
        <v>796</v>
      </c>
      <c r="D7" t="s">
        <v>2428</v>
      </c>
    </row>
    <row r="8" spans="4:4">
      <c r="D8" t="s">
        <v>2429</v>
      </c>
    </row>
    <row r="9" spans="4:4">
      <c r="D9" t="s">
        <v>2430</v>
      </c>
    </row>
    <row r="10" spans="4:4">
      <c r="D10" t="s">
        <v>2431</v>
      </c>
    </row>
  </sheetData>
  <pageMargins left="0.75" right="0.75" top="1" bottom="1" header="0.5" footer="0.5"/>
  <headerFooter/>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5">
    <tabColor theme="4"/>
  </sheetPr>
  <dimension ref="B2:EA383"/>
  <sheetViews>
    <sheetView zoomScale="70" zoomScaleNormal="70" topLeftCell="BH26" workbookViewId="0">
      <selection activeCell="BQ30" sqref="BQ30"/>
    </sheetView>
  </sheetViews>
  <sheetFormatPr defaultColWidth="8.75454545454545" defaultRowHeight="14"/>
  <cols>
    <col min="2" max="2" width="23.1272727272727" customWidth="1"/>
    <col min="4" max="4" width="10.1272727272727"/>
    <col min="5" max="5" width="41" customWidth="1"/>
    <col min="6" max="7" width="10.1272727272727"/>
  </cols>
  <sheetData>
    <row r="2" ht="14.5" spans="2:5">
      <c r="B2" s="171" t="s">
        <v>1646</v>
      </c>
      <c r="C2" s="171" t="s">
        <v>2432</v>
      </c>
      <c r="D2" s="172">
        <v>150</v>
      </c>
      <c r="E2" s="173"/>
    </row>
    <row r="3" ht="14.5" spans="2:5">
      <c r="B3" s="171" t="s">
        <v>1649</v>
      </c>
      <c r="C3" s="171" t="s">
        <v>2432</v>
      </c>
      <c r="D3" s="172">
        <v>610</v>
      </c>
      <c r="E3" s="173"/>
    </row>
    <row r="4" ht="14.5" spans="2:5">
      <c r="B4" s="171" t="s">
        <v>1652</v>
      </c>
      <c r="C4" s="171" t="s">
        <v>2432</v>
      </c>
      <c r="D4" s="172">
        <v>270</v>
      </c>
      <c r="E4" s="173"/>
    </row>
    <row r="5" ht="14.5" spans="2:5">
      <c r="B5" s="171" t="s">
        <v>1654</v>
      </c>
      <c r="C5" s="171" t="s">
        <v>2432</v>
      </c>
      <c r="D5" s="172">
        <v>600</v>
      </c>
      <c r="E5" s="173"/>
    </row>
    <row r="6" ht="14.5" spans="2:5">
      <c r="B6" s="171" t="s">
        <v>1656</v>
      </c>
      <c r="C6" s="171" t="s">
        <v>2432</v>
      </c>
      <c r="D6" s="172">
        <v>150</v>
      </c>
      <c r="E6" s="173"/>
    </row>
    <row r="7" ht="14.5" spans="2:5">
      <c r="B7" s="171" t="s">
        <v>1658</v>
      </c>
      <c r="C7" s="171" t="s">
        <v>2432</v>
      </c>
      <c r="D7" s="172">
        <v>380</v>
      </c>
      <c r="E7" s="173"/>
    </row>
    <row r="8" ht="14.5" spans="2:5">
      <c r="B8" s="171" t="s">
        <v>1660</v>
      </c>
      <c r="C8" s="171" t="s">
        <v>2432</v>
      </c>
      <c r="D8" s="172">
        <v>150</v>
      </c>
      <c r="E8" s="173"/>
    </row>
    <row r="9" ht="14.5" spans="2:5">
      <c r="B9" s="171" t="s">
        <v>1646</v>
      </c>
      <c r="C9" s="171" t="s">
        <v>2433</v>
      </c>
      <c r="D9" s="172">
        <v>250</v>
      </c>
      <c r="E9" s="173"/>
    </row>
    <row r="10" ht="14.5" spans="2:5">
      <c r="B10" s="171" t="s">
        <v>1649</v>
      </c>
      <c r="C10" s="171" t="s">
        <v>2433</v>
      </c>
      <c r="D10" s="172">
        <v>910</v>
      </c>
      <c r="E10" s="173"/>
    </row>
    <row r="11" ht="14.5" spans="2:5">
      <c r="B11" s="171" t="s">
        <v>1652</v>
      </c>
      <c r="C11" s="171" t="s">
        <v>2433</v>
      </c>
      <c r="D11" s="172">
        <v>260</v>
      </c>
      <c r="E11" s="173"/>
    </row>
    <row r="12" ht="14.5" spans="2:5">
      <c r="B12" s="171" t="s">
        <v>1654</v>
      </c>
      <c r="C12" s="171" t="s">
        <v>2433</v>
      </c>
      <c r="D12" s="172">
        <v>1012</v>
      </c>
      <c r="E12" s="173"/>
    </row>
    <row r="13" ht="14.5" spans="2:5">
      <c r="B13" s="171" t="s">
        <v>1656</v>
      </c>
      <c r="C13" s="171" t="s">
        <v>2433</v>
      </c>
      <c r="D13" s="172">
        <v>150</v>
      </c>
      <c r="E13" s="173"/>
    </row>
    <row r="14" ht="14.5" spans="2:5">
      <c r="B14" s="171" t="s">
        <v>1658</v>
      </c>
      <c r="C14" s="171" t="s">
        <v>2433</v>
      </c>
      <c r="D14" s="172">
        <v>380</v>
      </c>
      <c r="E14" s="173"/>
    </row>
    <row r="15" ht="14.5" spans="2:5">
      <c r="B15" s="171" t="s">
        <v>1660</v>
      </c>
      <c r="C15" s="171" t="s">
        <v>2433</v>
      </c>
      <c r="D15" s="172">
        <v>150</v>
      </c>
      <c r="E15" s="173"/>
    </row>
    <row r="16" ht="14.5" spans="2:5">
      <c r="B16" s="171" t="s">
        <v>1646</v>
      </c>
      <c r="C16" s="171" t="s">
        <v>2434</v>
      </c>
      <c r="D16" s="172">
        <v>250</v>
      </c>
      <c r="E16" s="173"/>
    </row>
    <row r="17" ht="14.5" spans="2:5">
      <c r="B17" s="171" t="s">
        <v>1649</v>
      </c>
      <c r="C17" s="171" t="s">
        <v>2434</v>
      </c>
      <c r="D17" s="172">
        <v>960</v>
      </c>
      <c r="E17" s="173"/>
    </row>
    <row r="18" ht="14.5" spans="2:5">
      <c r="B18" s="171" t="s">
        <v>1652</v>
      </c>
      <c r="C18" s="171" t="s">
        <v>2434</v>
      </c>
      <c r="D18" s="172">
        <v>260</v>
      </c>
      <c r="E18" s="173"/>
    </row>
    <row r="19" ht="14.5" spans="2:5">
      <c r="B19" s="171" t="s">
        <v>1654</v>
      </c>
      <c r="C19" s="171" t="s">
        <v>2434</v>
      </c>
      <c r="D19" s="172">
        <v>1012</v>
      </c>
      <c r="E19" s="173"/>
    </row>
    <row r="20" ht="14.5" spans="2:5">
      <c r="B20" s="171" t="s">
        <v>1656</v>
      </c>
      <c r="C20" s="171" t="s">
        <v>2434</v>
      </c>
      <c r="D20" s="172">
        <v>150</v>
      </c>
      <c r="E20" s="173"/>
    </row>
    <row r="21" ht="14.5" spans="2:5">
      <c r="B21" s="171" t="s">
        <v>1658</v>
      </c>
      <c r="C21" s="171" t="s">
        <v>2434</v>
      </c>
      <c r="D21" s="172">
        <v>380</v>
      </c>
      <c r="E21" s="173"/>
    </row>
    <row r="22" ht="14.5" spans="2:5">
      <c r="B22" s="171" t="s">
        <v>1660</v>
      </c>
      <c r="C22" s="171" t="s">
        <v>2434</v>
      </c>
      <c r="D22" s="172">
        <v>150</v>
      </c>
      <c r="E22" s="173"/>
    </row>
    <row r="26" ht="105" spans="2:131">
      <c r="B26" s="174" t="s">
        <v>2435</v>
      </c>
      <c r="C26" s="175" t="s">
        <v>2436</v>
      </c>
      <c r="D26" s="174" t="s">
        <v>2437</v>
      </c>
      <c r="E26" s="174"/>
      <c r="F26" s="176" t="s">
        <v>2414</v>
      </c>
      <c r="G26" s="176" t="s">
        <v>2414</v>
      </c>
      <c r="H26" s="176" t="s">
        <v>2414</v>
      </c>
      <c r="I26" s="176" t="s">
        <v>2414</v>
      </c>
      <c r="J26" s="176" t="s">
        <v>2414</v>
      </c>
      <c r="K26" s="176" t="s">
        <v>2414</v>
      </c>
      <c r="L26" s="176" t="s">
        <v>2414</v>
      </c>
      <c r="M26" s="176" t="s">
        <v>2414</v>
      </c>
      <c r="N26" s="176" t="s">
        <v>2414</v>
      </c>
      <c r="O26" s="176" t="s">
        <v>2414</v>
      </c>
      <c r="P26" s="176" t="s">
        <v>2414</v>
      </c>
      <c r="Q26" s="176" t="s">
        <v>2414</v>
      </c>
      <c r="R26" s="176" t="s">
        <v>2414</v>
      </c>
      <c r="S26" s="176" t="s">
        <v>2414</v>
      </c>
      <c r="T26" s="176" t="s">
        <v>2414</v>
      </c>
      <c r="U26" s="176" t="s">
        <v>2414</v>
      </c>
      <c r="V26" s="176" t="s">
        <v>2414</v>
      </c>
      <c r="W26" s="176" t="s">
        <v>2414</v>
      </c>
      <c r="X26" s="176" t="s">
        <v>2414</v>
      </c>
      <c r="Y26" s="176" t="s">
        <v>2414</v>
      </c>
      <c r="Z26" s="176" t="s">
        <v>2414</v>
      </c>
      <c r="AA26" s="176" t="s">
        <v>2424</v>
      </c>
      <c r="AB26" s="176" t="s">
        <v>2424</v>
      </c>
      <c r="AC26" s="176" t="s">
        <v>2424</v>
      </c>
      <c r="AD26" s="176" t="s">
        <v>2424</v>
      </c>
      <c r="AE26" s="176" t="s">
        <v>2424</v>
      </c>
      <c r="AF26" s="176" t="s">
        <v>2424</v>
      </c>
      <c r="AG26" s="176" t="s">
        <v>2424</v>
      </c>
      <c r="AH26" s="176" t="s">
        <v>2424</v>
      </c>
      <c r="AI26" s="176" t="s">
        <v>2424</v>
      </c>
      <c r="AJ26" s="176" t="s">
        <v>2424</v>
      </c>
      <c r="AK26" s="176" t="s">
        <v>2424</v>
      </c>
      <c r="AL26" s="176" t="s">
        <v>2424</v>
      </c>
      <c r="AM26" s="176" t="s">
        <v>2424</v>
      </c>
      <c r="AN26" s="176" t="s">
        <v>2424</v>
      </c>
      <c r="AO26" s="176" t="s">
        <v>2424</v>
      </c>
      <c r="AP26" s="176" t="s">
        <v>2424</v>
      </c>
      <c r="AQ26" s="176" t="s">
        <v>2424</v>
      </c>
      <c r="AR26" s="176" t="s">
        <v>2424</v>
      </c>
      <c r="AS26" s="176" t="s">
        <v>2424</v>
      </c>
      <c r="AT26" s="176" t="s">
        <v>2424</v>
      </c>
      <c r="AU26" s="176" t="s">
        <v>2424</v>
      </c>
      <c r="AV26" s="176" t="s">
        <v>2426</v>
      </c>
      <c r="AW26" s="176" t="s">
        <v>2426</v>
      </c>
      <c r="AX26" s="176" t="s">
        <v>2426</v>
      </c>
      <c r="AY26" s="176" t="s">
        <v>2426</v>
      </c>
      <c r="AZ26" s="176" t="s">
        <v>2426</v>
      </c>
      <c r="BA26" s="176" t="s">
        <v>2426</v>
      </c>
      <c r="BB26" s="176" t="s">
        <v>2426</v>
      </c>
      <c r="BC26" s="176" t="s">
        <v>2426</v>
      </c>
      <c r="BD26" s="176" t="s">
        <v>2426</v>
      </c>
      <c r="BE26" s="176" t="s">
        <v>2426</v>
      </c>
      <c r="BF26" s="176" t="s">
        <v>2426</v>
      </c>
      <c r="BG26" s="176" t="s">
        <v>2426</v>
      </c>
      <c r="BH26" s="176" t="s">
        <v>2426</v>
      </c>
      <c r="BI26" s="176" t="s">
        <v>2426</v>
      </c>
      <c r="BJ26" s="176" t="s">
        <v>2426</v>
      </c>
      <c r="BK26" s="176" t="s">
        <v>2426</v>
      </c>
      <c r="BL26" s="176" t="s">
        <v>2426</v>
      </c>
      <c r="BM26" s="176" t="s">
        <v>2426</v>
      </c>
      <c r="BN26" s="176" t="s">
        <v>2426</v>
      </c>
      <c r="BO26" s="176" t="s">
        <v>2426</v>
      </c>
      <c r="BP26" s="176" t="s">
        <v>2426</v>
      </c>
      <c r="BQ26" s="176" t="s">
        <v>2414</v>
      </c>
      <c r="BR26" s="176" t="s">
        <v>2414</v>
      </c>
      <c r="BS26" s="176" t="s">
        <v>2414</v>
      </c>
      <c r="BT26" s="176" t="s">
        <v>2414</v>
      </c>
      <c r="BU26" s="176" t="s">
        <v>2414</v>
      </c>
      <c r="BV26" s="176" t="s">
        <v>2414</v>
      </c>
      <c r="BW26" s="176" t="s">
        <v>2414</v>
      </c>
      <c r="BX26" s="176" t="s">
        <v>2414</v>
      </c>
      <c r="BY26" s="176" t="s">
        <v>2414</v>
      </c>
      <c r="BZ26" s="176" t="s">
        <v>2414</v>
      </c>
      <c r="CA26" s="176" t="s">
        <v>2414</v>
      </c>
      <c r="CB26" s="176" t="s">
        <v>2414</v>
      </c>
      <c r="CC26" s="176" t="s">
        <v>2414</v>
      </c>
      <c r="CD26" s="176" t="s">
        <v>2414</v>
      </c>
      <c r="CE26" s="176" t="s">
        <v>2414</v>
      </c>
      <c r="CF26" s="176" t="s">
        <v>2414</v>
      </c>
      <c r="CG26" s="176" t="s">
        <v>2414</v>
      </c>
      <c r="CH26" s="176" t="s">
        <v>2414</v>
      </c>
      <c r="CI26" s="176" t="s">
        <v>2414</v>
      </c>
      <c r="CJ26" s="176" t="s">
        <v>2414</v>
      </c>
      <c r="CK26" s="176" t="s">
        <v>2414</v>
      </c>
      <c r="CL26" s="176" t="s">
        <v>2424</v>
      </c>
      <c r="CM26" s="176" t="s">
        <v>2424</v>
      </c>
      <c r="CN26" s="176" t="s">
        <v>2424</v>
      </c>
      <c r="CO26" s="176" t="s">
        <v>2424</v>
      </c>
      <c r="CP26" s="176" t="s">
        <v>2424</v>
      </c>
      <c r="CQ26" s="176" t="s">
        <v>2424</v>
      </c>
      <c r="CR26" s="176" t="s">
        <v>2424</v>
      </c>
      <c r="CS26" s="176" t="s">
        <v>2424</v>
      </c>
      <c r="CT26" s="176" t="s">
        <v>2424</v>
      </c>
      <c r="CU26" s="176" t="s">
        <v>2424</v>
      </c>
      <c r="CV26" s="176" t="s">
        <v>2424</v>
      </c>
      <c r="CW26" s="176" t="s">
        <v>2424</v>
      </c>
      <c r="CX26" s="176" t="s">
        <v>2424</v>
      </c>
      <c r="CY26" s="176" t="s">
        <v>2424</v>
      </c>
      <c r="CZ26" s="176" t="s">
        <v>2424</v>
      </c>
      <c r="DA26" s="176" t="s">
        <v>2424</v>
      </c>
      <c r="DB26" s="176" t="s">
        <v>2424</v>
      </c>
      <c r="DC26" s="176" t="s">
        <v>2424</v>
      </c>
      <c r="DD26" s="176" t="s">
        <v>2424</v>
      </c>
      <c r="DE26" s="176" t="s">
        <v>2424</v>
      </c>
      <c r="DF26" s="176" t="s">
        <v>2424</v>
      </c>
      <c r="DG26" s="176" t="s">
        <v>2426</v>
      </c>
      <c r="DH26" s="176" t="s">
        <v>2426</v>
      </c>
      <c r="DI26" s="176" t="s">
        <v>2426</v>
      </c>
      <c r="DJ26" s="176" t="s">
        <v>2426</v>
      </c>
      <c r="DK26" s="176" t="s">
        <v>2426</v>
      </c>
      <c r="DL26" s="176" t="s">
        <v>2426</v>
      </c>
      <c r="DM26" s="176" t="s">
        <v>2426</v>
      </c>
      <c r="DN26" s="176" t="s">
        <v>2426</v>
      </c>
      <c r="DO26" s="176" t="s">
        <v>2426</v>
      </c>
      <c r="DP26" s="176" t="s">
        <v>2426</v>
      </c>
      <c r="DQ26" s="176" t="s">
        <v>2426</v>
      </c>
      <c r="DR26" s="176" t="s">
        <v>2426</v>
      </c>
      <c r="DS26" s="176" t="s">
        <v>2426</v>
      </c>
      <c r="DT26" s="176" t="s">
        <v>2426</v>
      </c>
      <c r="DU26" s="176" t="s">
        <v>2426</v>
      </c>
      <c r="DV26" s="176" t="s">
        <v>2426</v>
      </c>
      <c r="DW26" s="176" t="s">
        <v>2426</v>
      </c>
      <c r="DX26" s="176" t="s">
        <v>2426</v>
      </c>
      <c r="DY26" s="176" t="s">
        <v>2426</v>
      </c>
      <c r="DZ26" s="176" t="s">
        <v>2426</v>
      </c>
      <c r="EA26" s="176" t="s">
        <v>2426</v>
      </c>
    </row>
    <row r="27" ht="35" spans="2:131">
      <c r="B27" s="174"/>
      <c r="C27" s="177"/>
      <c r="D27" s="174"/>
      <c r="E27" s="174"/>
      <c r="F27" s="176" t="s">
        <v>2438</v>
      </c>
      <c r="G27" s="176" t="s">
        <v>2438</v>
      </c>
      <c r="H27" s="176" t="s">
        <v>2438</v>
      </c>
      <c r="I27" s="176" t="s">
        <v>2438</v>
      </c>
      <c r="J27" s="176" t="s">
        <v>2438</v>
      </c>
      <c r="K27" s="176" t="s">
        <v>2438</v>
      </c>
      <c r="L27" s="176" t="s">
        <v>2438</v>
      </c>
      <c r="M27" s="176" t="s">
        <v>2439</v>
      </c>
      <c r="N27" s="176" t="s">
        <v>2439</v>
      </c>
      <c r="O27" s="176" t="s">
        <v>2439</v>
      </c>
      <c r="P27" s="176" t="s">
        <v>2439</v>
      </c>
      <c r="Q27" s="176" t="s">
        <v>2439</v>
      </c>
      <c r="R27" s="176" t="s">
        <v>2439</v>
      </c>
      <c r="S27" s="176" t="s">
        <v>2439</v>
      </c>
      <c r="T27" s="176" t="s">
        <v>2440</v>
      </c>
      <c r="U27" s="176" t="s">
        <v>2440</v>
      </c>
      <c r="V27" s="176" t="s">
        <v>2440</v>
      </c>
      <c r="W27" s="176" t="s">
        <v>2440</v>
      </c>
      <c r="X27" s="176" t="s">
        <v>2440</v>
      </c>
      <c r="Y27" s="176" t="s">
        <v>2440</v>
      </c>
      <c r="Z27" s="176" t="s">
        <v>2440</v>
      </c>
      <c r="AA27" s="176" t="s">
        <v>2438</v>
      </c>
      <c r="AB27" s="176" t="s">
        <v>2438</v>
      </c>
      <c r="AC27" s="176" t="s">
        <v>2438</v>
      </c>
      <c r="AD27" s="176" t="s">
        <v>2438</v>
      </c>
      <c r="AE27" s="176" t="s">
        <v>2438</v>
      </c>
      <c r="AF27" s="176" t="s">
        <v>2438</v>
      </c>
      <c r="AG27" s="176" t="s">
        <v>2438</v>
      </c>
      <c r="AH27" s="176" t="s">
        <v>2439</v>
      </c>
      <c r="AI27" s="176" t="s">
        <v>2439</v>
      </c>
      <c r="AJ27" s="176" t="s">
        <v>2439</v>
      </c>
      <c r="AK27" s="176" t="s">
        <v>2439</v>
      </c>
      <c r="AL27" s="176" t="s">
        <v>2439</v>
      </c>
      <c r="AM27" s="176" t="s">
        <v>2439</v>
      </c>
      <c r="AN27" s="176" t="s">
        <v>2439</v>
      </c>
      <c r="AO27" s="176" t="s">
        <v>2440</v>
      </c>
      <c r="AP27" s="176" t="s">
        <v>2440</v>
      </c>
      <c r="AQ27" s="176" t="s">
        <v>2440</v>
      </c>
      <c r="AR27" s="176" t="s">
        <v>2440</v>
      </c>
      <c r="AS27" s="176" t="s">
        <v>2440</v>
      </c>
      <c r="AT27" s="176" t="s">
        <v>2440</v>
      </c>
      <c r="AU27" s="176" t="s">
        <v>2440</v>
      </c>
      <c r="AV27" s="176" t="s">
        <v>2438</v>
      </c>
      <c r="AW27" s="176" t="s">
        <v>2438</v>
      </c>
      <c r="AX27" s="176" t="s">
        <v>2438</v>
      </c>
      <c r="AY27" s="176" t="s">
        <v>2438</v>
      </c>
      <c r="AZ27" s="176" t="s">
        <v>2438</v>
      </c>
      <c r="BA27" s="176" t="s">
        <v>2438</v>
      </c>
      <c r="BB27" s="176" t="s">
        <v>2438</v>
      </c>
      <c r="BC27" s="176" t="s">
        <v>2439</v>
      </c>
      <c r="BD27" s="176" t="s">
        <v>2439</v>
      </c>
      <c r="BE27" s="176" t="s">
        <v>2439</v>
      </c>
      <c r="BF27" s="176" t="s">
        <v>2439</v>
      </c>
      <c r="BG27" s="176" t="s">
        <v>2439</v>
      </c>
      <c r="BH27" s="176" t="s">
        <v>2439</v>
      </c>
      <c r="BI27" s="176" t="s">
        <v>2439</v>
      </c>
      <c r="BJ27" s="176" t="s">
        <v>2440</v>
      </c>
      <c r="BK27" s="176" t="s">
        <v>2440</v>
      </c>
      <c r="BL27" s="176" t="s">
        <v>2440</v>
      </c>
      <c r="BM27" s="176" t="s">
        <v>2440</v>
      </c>
      <c r="BN27" s="176" t="s">
        <v>2440</v>
      </c>
      <c r="BO27" s="176" t="s">
        <v>2440</v>
      </c>
      <c r="BP27" s="176" t="s">
        <v>2440</v>
      </c>
      <c r="BQ27" s="176" t="s">
        <v>2438</v>
      </c>
      <c r="BR27" s="176" t="s">
        <v>2438</v>
      </c>
      <c r="BS27" s="176" t="s">
        <v>2438</v>
      </c>
      <c r="BT27" s="176" t="s">
        <v>2438</v>
      </c>
      <c r="BU27" s="176" t="s">
        <v>2438</v>
      </c>
      <c r="BV27" s="176" t="s">
        <v>2438</v>
      </c>
      <c r="BW27" s="176" t="s">
        <v>2438</v>
      </c>
      <c r="BX27" s="176" t="s">
        <v>2439</v>
      </c>
      <c r="BY27" s="176" t="s">
        <v>2439</v>
      </c>
      <c r="BZ27" s="176" t="s">
        <v>2439</v>
      </c>
      <c r="CA27" s="176" t="s">
        <v>2439</v>
      </c>
      <c r="CB27" s="176" t="s">
        <v>2439</v>
      </c>
      <c r="CC27" s="176" t="s">
        <v>2439</v>
      </c>
      <c r="CD27" s="176" t="s">
        <v>2439</v>
      </c>
      <c r="CE27" s="176" t="s">
        <v>2440</v>
      </c>
      <c r="CF27" s="176" t="s">
        <v>2440</v>
      </c>
      <c r="CG27" s="176" t="s">
        <v>2440</v>
      </c>
      <c r="CH27" s="176" t="s">
        <v>2440</v>
      </c>
      <c r="CI27" s="176" t="s">
        <v>2440</v>
      </c>
      <c r="CJ27" s="176" t="s">
        <v>2440</v>
      </c>
      <c r="CK27" s="176" t="s">
        <v>2440</v>
      </c>
      <c r="CL27" s="176" t="s">
        <v>2438</v>
      </c>
      <c r="CM27" s="176" t="s">
        <v>2438</v>
      </c>
      <c r="CN27" s="176" t="s">
        <v>2438</v>
      </c>
      <c r="CO27" s="176" t="s">
        <v>2438</v>
      </c>
      <c r="CP27" s="176" t="s">
        <v>2438</v>
      </c>
      <c r="CQ27" s="176" t="s">
        <v>2438</v>
      </c>
      <c r="CR27" s="176" t="s">
        <v>2438</v>
      </c>
      <c r="CS27" s="176" t="s">
        <v>2439</v>
      </c>
      <c r="CT27" s="176" t="s">
        <v>2439</v>
      </c>
      <c r="CU27" s="176" t="s">
        <v>2439</v>
      </c>
      <c r="CV27" s="176" t="s">
        <v>2439</v>
      </c>
      <c r="CW27" s="176" t="s">
        <v>2439</v>
      </c>
      <c r="CX27" s="176" t="s">
        <v>2439</v>
      </c>
      <c r="CY27" s="176" t="s">
        <v>2439</v>
      </c>
      <c r="CZ27" s="176" t="s">
        <v>2440</v>
      </c>
      <c r="DA27" s="176" t="s">
        <v>2440</v>
      </c>
      <c r="DB27" s="176" t="s">
        <v>2440</v>
      </c>
      <c r="DC27" s="176" t="s">
        <v>2440</v>
      </c>
      <c r="DD27" s="176" t="s">
        <v>2440</v>
      </c>
      <c r="DE27" s="176" t="s">
        <v>2440</v>
      </c>
      <c r="DF27" s="176" t="s">
        <v>2440</v>
      </c>
      <c r="DG27" s="176" t="s">
        <v>2438</v>
      </c>
      <c r="DH27" s="176" t="s">
        <v>2438</v>
      </c>
      <c r="DI27" s="176" t="s">
        <v>2438</v>
      </c>
      <c r="DJ27" s="176" t="s">
        <v>2438</v>
      </c>
      <c r="DK27" s="176" t="s">
        <v>2438</v>
      </c>
      <c r="DL27" s="176" t="s">
        <v>2438</v>
      </c>
      <c r="DM27" s="176" t="s">
        <v>2438</v>
      </c>
      <c r="DN27" s="176" t="s">
        <v>2439</v>
      </c>
      <c r="DO27" s="176" t="s">
        <v>2439</v>
      </c>
      <c r="DP27" s="176" t="s">
        <v>2439</v>
      </c>
      <c r="DQ27" s="176" t="s">
        <v>2439</v>
      </c>
      <c r="DR27" s="176" t="s">
        <v>2439</v>
      </c>
      <c r="DS27" s="176" t="s">
        <v>2439</v>
      </c>
      <c r="DT27" s="176" t="s">
        <v>2439</v>
      </c>
      <c r="DU27" s="176" t="s">
        <v>2440</v>
      </c>
      <c r="DV27" s="176" t="s">
        <v>2440</v>
      </c>
      <c r="DW27" s="176" t="s">
        <v>2440</v>
      </c>
      <c r="DX27" s="176" t="s">
        <v>2440</v>
      </c>
      <c r="DY27" s="176" t="s">
        <v>2440</v>
      </c>
      <c r="DZ27" s="176" t="s">
        <v>2440</v>
      </c>
      <c r="EA27" s="176" t="s">
        <v>2440</v>
      </c>
    </row>
    <row r="28" ht="42" spans="2:131">
      <c r="B28" s="174"/>
      <c r="C28" s="178"/>
      <c r="D28" s="174"/>
      <c r="E28" s="174"/>
      <c r="F28" s="176" t="s">
        <v>2416</v>
      </c>
      <c r="G28" s="179" t="s">
        <v>2425</v>
      </c>
      <c r="H28" s="179" t="s">
        <v>2427</v>
      </c>
      <c r="I28" s="179" t="s">
        <v>2428</v>
      </c>
      <c r="J28" s="179" t="s">
        <v>2429</v>
      </c>
      <c r="K28" s="179" t="s">
        <v>2430</v>
      </c>
      <c r="L28" s="200" t="s">
        <v>2431</v>
      </c>
      <c r="M28" s="176" t="s">
        <v>2416</v>
      </c>
      <c r="N28" s="179" t="s">
        <v>2425</v>
      </c>
      <c r="O28" s="179" t="s">
        <v>2427</v>
      </c>
      <c r="P28" s="201" t="s">
        <v>2428</v>
      </c>
      <c r="Q28" s="201" t="s">
        <v>2429</v>
      </c>
      <c r="R28" s="201" t="s">
        <v>2430</v>
      </c>
      <c r="S28" s="200" t="s">
        <v>2431</v>
      </c>
      <c r="T28" s="205" t="s">
        <v>2416</v>
      </c>
      <c r="U28" s="201" t="s">
        <v>2425</v>
      </c>
      <c r="V28" s="201" t="s">
        <v>2427</v>
      </c>
      <c r="W28" s="201" t="s">
        <v>2428</v>
      </c>
      <c r="X28" s="201" t="s">
        <v>2429</v>
      </c>
      <c r="Y28" s="201" t="s">
        <v>2430</v>
      </c>
      <c r="Z28" s="200" t="s">
        <v>2431</v>
      </c>
      <c r="AA28" s="206" t="s">
        <v>2416</v>
      </c>
      <c r="AB28" s="201" t="s">
        <v>2425</v>
      </c>
      <c r="AC28" s="201" t="s">
        <v>2427</v>
      </c>
      <c r="AD28" s="201" t="s">
        <v>2428</v>
      </c>
      <c r="AE28" s="201" t="s">
        <v>2429</v>
      </c>
      <c r="AF28" s="201" t="s">
        <v>2430</v>
      </c>
      <c r="AG28" s="200" t="s">
        <v>2431</v>
      </c>
      <c r="AH28" s="206" t="s">
        <v>2416</v>
      </c>
      <c r="AI28" s="201" t="s">
        <v>2425</v>
      </c>
      <c r="AJ28" s="201" t="s">
        <v>2427</v>
      </c>
      <c r="AK28" s="201" t="s">
        <v>2428</v>
      </c>
      <c r="AL28" s="201" t="s">
        <v>2429</v>
      </c>
      <c r="AM28" s="201" t="s">
        <v>2430</v>
      </c>
      <c r="AN28" s="200" t="s">
        <v>2431</v>
      </c>
      <c r="AO28" s="206" t="s">
        <v>2416</v>
      </c>
      <c r="AP28" s="201" t="s">
        <v>2425</v>
      </c>
      <c r="AQ28" s="201" t="s">
        <v>2427</v>
      </c>
      <c r="AR28" s="201" t="s">
        <v>2428</v>
      </c>
      <c r="AS28" s="201" t="s">
        <v>2429</v>
      </c>
      <c r="AT28" s="201" t="s">
        <v>2430</v>
      </c>
      <c r="AU28" s="200" t="s">
        <v>2431</v>
      </c>
      <c r="AV28" s="205" t="s">
        <v>2416</v>
      </c>
      <c r="AW28" s="200" t="s">
        <v>2425</v>
      </c>
      <c r="AX28" s="200" t="s">
        <v>2427</v>
      </c>
      <c r="AY28" s="200" t="s">
        <v>2428</v>
      </c>
      <c r="AZ28" s="200" t="s">
        <v>2429</v>
      </c>
      <c r="BA28" s="200" t="s">
        <v>2430</v>
      </c>
      <c r="BB28" s="200" t="s">
        <v>2431</v>
      </c>
      <c r="BC28" s="205" t="s">
        <v>2416</v>
      </c>
      <c r="BD28" s="200" t="s">
        <v>2425</v>
      </c>
      <c r="BE28" s="200" t="s">
        <v>2427</v>
      </c>
      <c r="BF28" s="200" t="s">
        <v>2428</v>
      </c>
      <c r="BG28" s="208" t="s">
        <v>2429</v>
      </c>
      <c r="BH28" s="208" t="s">
        <v>2430</v>
      </c>
      <c r="BI28" s="208" t="s">
        <v>2431</v>
      </c>
      <c r="BJ28" s="176" t="s">
        <v>2416</v>
      </c>
      <c r="BK28" s="208" t="s">
        <v>2425</v>
      </c>
      <c r="BL28" s="208" t="s">
        <v>2427</v>
      </c>
      <c r="BM28" s="208" t="s">
        <v>2428</v>
      </c>
      <c r="BN28" s="208" t="s">
        <v>2429</v>
      </c>
      <c r="BO28" s="208" t="s">
        <v>2430</v>
      </c>
      <c r="BP28" s="208" t="s">
        <v>2431</v>
      </c>
      <c r="BQ28" s="176" t="s">
        <v>2416</v>
      </c>
      <c r="BR28" s="179" t="s">
        <v>2425</v>
      </c>
      <c r="BS28" s="179" t="s">
        <v>2427</v>
      </c>
      <c r="BT28" s="179" t="s">
        <v>2428</v>
      </c>
      <c r="BU28" s="179" t="s">
        <v>2429</v>
      </c>
      <c r="BV28" s="179" t="s">
        <v>2430</v>
      </c>
      <c r="BW28" s="200" t="s">
        <v>2431</v>
      </c>
      <c r="BX28" s="176" t="s">
        <v>2416</v>
      </c>
      <c r="BY28" s="179" t="s">
        <v>2425</v>
      </c>
      <c r="BZ28" s="179" t="s">
        <v>2427</v>
      </c>
      <c r="CA28" s="201" t="s">
        <v>2428</v>
      </c>
      <c r="CB28" s="201" t="s">
        <v>2429</v>
      </c>
      <c r="CC28" s="201" t="s">
        <v>2430</v>
      </c>
      <c r="CD28" s="200" t="s">
        <v>2431</v>
      </c>
      <c r="CE28" s="205" t="s">
        <v>2416</v>
      </c>
      <c r="CF28" s="201" t="s">
        <v>2425</v>
      </c>
      <c r="CG28" s="201" t="s">
        <v>2427</v>
      </c>
      <c r="CH28" s="201" t="s">
        <v>2428</v>
      </c>
      <c r="CI28" s="201" t="s">
        <v>2429</v>
      </c>
      <c r="CJ28" s="201" t="s">
        <v>2430</v>
      </c>
      <c r="CK28" s="200" t="s">
        <v>2431</v>
      </c>
      <c r="CL28" s="206" t="s">
        <v>2416</v>
      </c>
      <c r="CM28" s="201" t="s">
        <v>2425</v>
      </c>
      <c r="CN28" s="201" t="s">
        <v>2427</v>
      </c>
      <c r="CO28" s="201" t="s">
        <v>2428</v>
      </c>
      <c r="CP28" s="201" t="s">
        <v>2429</v>
      </c>
      <c r="CQ28" s="201" t="s">
        <v>2430</v>
      </c>
      <c r="CR28" s="200" t="s">
        <v>2431</v>
      </c>
      <c r="CS28" s="206" t="s">
        <v>2416</v>
      </c>
      <c r="CT28" s="201" t="s">
        <v>2425</v>
      </c>
      <c r="CU28" s="201" t="s">
        <v>2427</v>
      </c>
      <c r="CV28" s="201" t="s">
        <v>2428</v>
      </c>
      <c r="CW28" s="201" t="s">
        <v>2429</v>
      </c>
      <c r="CX28" s="201" t="s">
        <v>2430</v>
      </c>
      <c r="CY28" s="200" t="s">
        <v>2431</v>
      </c>
      <c r="CZ28" s="206" t="s">
        <v>2416</v>
      </c>
      <c r="DA28" s="201" t="s">
        <v>2425</v>
      </c>
      <c r="DB28" s="201" t="s">
        <v>2427</v>
      </c>
      <c r="DC28" s="201" t="s">
        <v>2428</v>
      </c>
      <c r="DD28" s="201" t="s">
        <v>2429</v>
      </c>
      <c r="DE28" s="201" t="s">
        <v>2430</v>
      </c>
      <c r="DF28" s="200" t="s">
        <v>2431</v>
      </c>
      <c r="DG28" s="205" t="s">
        <v>2416</v>
      </c>
      <c r="DH28" s="200" t="s">
        <v>2425</v>
      </c>
      <c r="DI28" s="200" t="s">
        <v>2427</v>
      </c>
      <c r="DJ28" s="200" t="s">
        <v>2428</v>
      </c>
      <c r="DK28" s="200" t="s">
        <v>2429</v>
      </c>
      <c r="DL28" s="200" t="s">
        <v>2430</v>
      </c>
      <c r="DM28" s="200" t="s">
        <v>2431</v>
      </c>
      <c r="DN28" s="205" t="s">
        <v>2416</v>
      </c>
      <c r="DO28" s="200" t="s">
        <v>2425</v>
      </c>
      <c r="DP28" s="200" t="s">
        <v>2427</v>
      </c>
      <c r="DQ28" s="200" t="s">
        <v>2428</v>
      </c>
      <c r="DR28" s="208" t="s">
        <v>2429</v>
      </c>
      <c r="DS28" s="208" t="s">
        <v>2430</v>
      </c>
      <c r="DT28" s="208" t="s">
        <v>2431</v>
      </c>
      <c r="DU28" s="176" t="s">
        <v>2416</v>
      </c>
      <c r="DV28" s="208" t="s">
        <v>2425</v>
      </c>
      <c r="DW28" s="208" t="s">
        <v>2427</v>
      </c>
      <c r="DX28" s="208" t="s">
        <v>2428</v>
      </c>
      <c r="DY28" s="208" t="s">
        <v>2429</v>
      </c>
      <c r="DZ28" s="208" t="s">
        <v>2430</v>
      </c>
      <c r="EA28" s="208" t="s">
        <v>2431</v>
      </c>
    </row>
    <row r="29" ht="21" spans="2:131">
      <c r="B29" s="175"/>
      <c r="C29" s="177"/>
      <c r="D29" s="174"/>
      <c r="E29" s="174"/>
      <c r="F29" s="176" t="s">
        <v>2441</v>
      </c>
      <c r="G29" s="176" t="s">
        <v>2441</v>
      </c>
      <c r="H29" s="176" t="s">
        <v>2441</v>
      </c>
      <c r="I29" s="176" t="s">
        <v>2441</v>
      </c>
      <c r="J29" s="176" t="s">
        <v>2441</v>
      </c>
      <c r="K29" s="176" t="s">
        <v>2441</v>
      </c>
      <c r="L29" s="176" t="s">
        <v>2441</v>
      </c>
      <c r="M29" s="176" t="s">
        <v>2441</v>
      </c>
      <c r="N29" s="176" t="s">
        <v>2441</v>
      </c>
      <c r="O29" s="176" t="s">
        <v>2441</v>
      </c>
      <c r="P29" s="176" t="s">
        <v>2441</v>
      </c>
      <c r="Q29" s="176" t="s">
        <v>2441</v>
      </c>
      <c r="R29" s="176" t="s">
        <v>2441</v>
      </c>
      <c r="S29" s="176" t="s">
        <v>2441</v>
      </c>
      <c r="T29" s="176" t="s">
        <v>2441</v>
      </c>
      <c r="U29" s="176" t="s">
        <v>2441</v>
      </c>
      <c r="V29" s="176" t="s">
        <v>2441</v>
      </c>
      <c r="W29" s="176" t="s">
        <v>2441</v>
      </c>
      <c r="X29" s="176" t="s">
        <v>2441</v>
      </c>
      <c r="Y29" s="176" t="s">
        <v>2441</v>
      </c>
      <c r="Z29" s="176" t="s">
        <v>2441</v>
      </c>
      <c r="AA29" s="176" t="s">
        <v>2441</v>
      </c>
      <c r="AB29" s="176" t="s">
        <v>2441</v>
      </c>
      <c r="AC29" s="176" t="s">
        <v>2441</v>
      </c>
      <c r="AD29" s="176" t="s">
        <v>2441</v>
      </c>
      <c r="AE29" s="176" t="s">
        <v>2441</v>
      </c>
      <c r="AF29" s="176" t="s">
        <v>2441</v>
      </c>
      <c r="AG29" s="176" t="s">
        <v>2441</v>
      </c>
      <c r="AH29" s="176" t="s">
        <v>2441</v>
      </c>
      <c r="AI29" s="176" t="s">
        <v>2441</v>
      </c>
      <c r="AJ29" s="176" t="s">
        <v>2441</v>
      </c>
      <c r="AK29" s="176" t="s">
        <v>2441</v>
      </c>
      <c r="AL29" s="176" t="s">
        <v>2441</v>
      </c>
      <c r="AM29" s="176" t="s">
        <v>2441</v>
      </c>
      <c r="AN29" s="176" t="s">
        <v>2441</v>
      </c>
      <c r="AO29" s="176" t="s">
        <v>2441</v>
      </c>
      <c r="AP29" s="176" t="s">
        <v>2441</v>
      </c>
      <c r="AQ29" s="176" t="s">
        <v>2441</v>
      </c>
      <c r="AR29" s="176" t="s">
        <v>2441</v>
      </c>
      <c r="AS29" s="176" t="s">
        <v>2441</v>
      </c>
      <c r="AT29" s="176" t="s">
        <v>2441</v>
      </c>
      <c r="AU29" s="176" t="s">
        <v>2441</v>
      </c>
      <c r="AV29" s="176" t="s">
        <v>2441</v>
      </c>
      <c r="AW29" s="176" t="s">
        <v>2441</v>
      </c>
      <c r="AX29" s="176" t="s">
        <v>2441</v>
      </c>
      <c r="AY29" s="176" t="s">
        <v>2441</v>
      </c>
      <c r="AZ29" s="176" t="s">
        <v>2441</v>
      </c>
      <c r="BA29" s="176" t="s">
        <v>2441</v>
      </c>
      <c r="BB29" s="176" t="s">
        <v>2441</v>
      </c>
      <c r="BC29" s="176" t="s">
        <v>2441</v>
      </c>
      <c r="BD29" s="176" t="s">
        <v>2441</v>
      </c>
      <c r="BE29" s="176" t="s">
        <v>2441</v>
      </c>
      <c r="BF29" s="176" t="s">
        <v>2441</v>
      </c>
      <c r="BG29" s="176" t="s">
        <v>2441</v>
      </c>
      <c r="BH29" s="176" t="s">
        <v>2441</v>
      </c>
      <c r="BI29" s="176" t="s">
        <v>2441</v>
      </c>
      <c r="BJ29" s="176" t="s">
        <v>2441</v>
      </c>
      <c r="BK29" s="176" t="s">
        <v>2441</v>
      </c>
      <c r="BL29" s="176" t="s">
        <v>2441</v>
      </c>
      <c r="BM29" s="176" t="s">
        <v>2441</v>
      </c>
      <c r="BN29" s="176" t="s">
        <v>2441</v>
      </c>
      <c r="BO29" s="176" t="s">
        <v>2441</v>
      </c>
      <c r="BP29" s="176" t="s">
        <v>2441</v>
      </c>
      <c r="BQ29" s="176" t="s">
        <v>2400</v>
      </c>
      <c r="BR29" s="176" t="s">
        <v>2400</v>
      </c>
      <c r="BS29" s="176" t="s">
        <v>2400</v>
      </c>
      <c r="BT29" s="176" t="s">
        <v>2400</v>
      </c>
      <c r="BU29" s="176" t="s">
        <v>2400</v>
      </c>
      <c r="BV29" s="176" t="s">
        <v>2400</v>
      </c>
      <c r="BW29" s="176" t="s">
        <v>2400</v>
      </c>
      <c r="BX29" s="176" t="s">
        <v>2400</v>
      </c>
      <c r="BY29" s="176" t="s">
        <v>2400</v>
      </c>
      <c r="BZ29" s="176" t="s">
        <v>2400</v>
      </c>
      <c r="CA29" s="176" t="s">
        <v>2400</v>
      </c>
      <c r="CB29" s="176" t="s">
        <v>2400</v>
      </c>
      <c r="CC29" s="176" t="s">
        <v>2400</v>
      </c>
      <c r="CD29" s="176" t="s">
        <v>2400</v>
      </c>
      <c r="CE29" s="176" t="s">
        <v>2400</v>
      </c>
      <c r="CF29" s="176" t="s">
        <v>2400</v>
      </c>
      <c r="CG29" s="176" t="s">
        <v>2400</v>
      </c>
      <c r="CH29" s="176" t="s">
        <v>2400</v>
      </c>
      <c r="CI29" s="176" t="s">
        <v>2400</v>
      </c>
      <c r="CJ29" s="176" t="s">
        <v>2400</v>
      </c>
      <c r="CK29" s="176" t="s">
        <v>2400</v>
      </c>
      <c r="CL29" s="176" t="s">
        <v>2400</v>
      </c>
      <c r="CM29" s="176" t="s">
        <v>2400</v>
      </c>
      <c r="CN29" s="176" t="s">
        <v>2400</v>
      </c>
      <c r="CO29" s="176" t="s">
        <v>2400</v>
      </c>
      <c r="CP29" s="176" t="s">
        <v>2400</v>
      </c>
      <c r="CQ29" s="176" t="s">
        <v>2400</v>
      </c>
      <c r="CR29" s="176" t="s">
        <v>2400</v>
      </c>
      <c r="CS29" s="176" t="s">
        <v>2400</v>
      </c>
      <c r="CT29" s="176" t="s">
        <v>2400</v>
      </c>
      <c r="CU29" s="176" t="s">
        <v>2400</v>
      </c>
      <c r="CV29" s="176" t="s">
        <v>2400</v>
      </c>
      <c r="CW29" s="176" t="s">
        <v>2400</v>
      </c>
      <c r="CX29" s="176" t="s">
        <v>2400</v>
      </c>
      <c r="CY29" s="176" t="s">
        <v>2400</v>
      </c>
      <c r="CZ29" s="176" t="s">
        <v>2400</v>
      </c>
      <c r="DA29" s="176" t="s">
        <v>2400</v>
      </c>
      <c r="DB29" s="176" t="s">
        <v>2400</v>
      </c>
      <c r="DC29" s="176" t="s">
        <v>2400</v>
      </c>
      <c r="DD29" s="176" t="s">
        <v>2400</v>
      </c>
      <c r="DE29" s="176" t="s">
        <v>2400</v>
      </c>
      <c r="DF29" s="176" t="s">
        <v>2400</v>
      </c>
      <c r="DG29" s="176" t="s">
        <v>2400</v>
      </c>
      <c r="DH29" s="176" t="s">
        <v>2400</v>
      </c>
      <c r="DI29" s="176" t="s">
        <v>2400</v>
      </c>
      <c r="DJ29" s="176" t="s">
        <v>2400</v>
      </c>
      <c r="DK29" s="176" t="s">
        <v>2400</v>
      </c>
      <c r="DL29" s="176" t="s">
        <v>2400</v>
      </c>
      <c r="DM29" s="176" t="s">
        <v>2400</v>
      </c>
      <c r="DN29" s="176" t="s">
        <v>2400</v>
      </c>
      <c r="DO29" s="176" t="s">
        <v>2400</v>
      </c>
      <c r="DP29" s="176" t="s">
        <v>2400</v>
      </c>
      <c r="DQ29" s="176" t="s">
        <v>2400</v>
      </c>
      <c r="DR29" s="176" t="s">
        <v>2400</v>
      </c>
      <c r="DS29" s="176" t="s">
        <v>2400</v>
      </c>
      <c r="DT29" s="176" t="s">
        <v>2400</v>
      </c>
      <c r="DU29" s="176" t="s">
        <v>2400</v>
      </c>
      <c r="DV29" s="176" t="s">
        <v>2400</v>
      </c>
      <c r="DW29" s="176" t="s">
        <v>2400</v>
      </c>
      <c r="DX29" s="176" t="s">
        <v>2400</v>
      </c>
      <c r="DY29" s="176" t="s">
        <v>2400</v>
      </c>
      <c r="DZ29" s="176" t="s">
        <v>2400</v>
      </c>
      <c r="EA29" s="176" t="s">
        <v>2400</v>
      </c>
    </row>
    <row r="30" ht="26" spans="2:131">
      <c r="B30" s="180" t="s">
        <v>2441</v>
      </c>
      <c r="C30" s="181" t="s">
        <v>2442</v>
      </c>
      <c r="D30" s="182" t="s">
        <v>2443</v>
      </c>
      <c r="E30" s="182" t="s">
        <v>1141</v>
      </c>
      <c r="F30" s="183">
        <v>300</v>
      </c>
      <c r="G30" s="183">
        <v>320</v>
      </c>
      <c r="H30" s="183">
        <v>310</v>
      </c>
      <c r="I30" s="202">
        <v>320</v>
      </c>
      <c r="J30" s="183">
        <v>310</v>
      </c>
      <c r="K30" s="183">
        <v>320</v>
      </c>
      <c r="L30" s="203">
        <v>300</v>
      </c>
      <c r="M30" s="190">
        <v>270</v>
      </c>
      <c r="N30" s="190">
        <v>310</v>
      </c>
      <c r="O30" s="190">
        <v>305</v>
      </c>
      <c r="P30" s="204">
        <v>310</v>
      </c>
      <c r="Q30" s="183">
        <v>290</v>
      </c>
      <c r="R30" s="183">
        <v>310</v>
      </c>
      <c r="S30" s="203">
        <v>290</v>
      </c>
      <c r="T30" s="183">
        <v>260</v>
      </c>
      <c r="U30" s="183">
        <v>300</v>
      </c>
      <c r="V30" s="183">
        <v>300</v>
      </c>
      <c r="W30" s="204">
        <v>300</v>
      </c>
      <c r="X30" s="183">
        <v>280</v>
      </c>
      <c r="Y30" s="183">
        <v>300</v>
      </c>
      <c r="Z30" s="203">
        <v>280</v>
      </c>
      <c r="AA30" s="183">
        <v>495.02</v>
      </c>
      <c r="AB30" s="183">
        <v>570</v>
      </c>
      <c r="AC30" s="183">
        <v>530</v>
      </c>
      <c r="AD30" s="183">
        <v>1050</v>
      </c>
      <c r="AE30" s="183">
        <v>525</v>
      </c>
      <c r="AF30" s="183">
        <v>570</v>
      </c>
      <c r="AG30" s="203">
        <v>567.63</v>
      </c>
      <c r="AH30" s="183">
        <v>428.24</v>
      </c>
      <c r="AI30" s="183">
        <v>542</v>
      </c>
      <c r="AJ30" s="183">
        <v>520</v>
      </c>
      <c r="AK30" s="183">
        <v>950</v>
      </c>
      <c r="AL30" s="183">
        <v>495</v>
      </c>
      <c r="AM30" s="183">
        <v>510</v>
      </c>
      <c r="AN30" s="203">
        <v>535.5</v>
      </c>
      <c r="AO30" s="183">
        <v>384.78</v>
      </c>
      <c r="AP30" s="183">
        <v>500</v>
      </c>
      <c r="AQ30" s="183">
        <v>510</v>
      </c>
      <c r="AR30" s="183">
        <v>875</v>
      </c>
      <c r="AS30" s="183">
        <v>465</v>
      </c>
      <c r="AT30" s="183">
        <v>480</v>
      </c>
      <c r="AU30" s="203">
        <v>503.37</v>
      </c>
      <c r="AV30" s="183">
        <v>555</v>
      </c>
      <c r="AW30" s="183">
        <v>634</v>
      </c>
      <c r="AX30" s="183">
        <v>640</v>
      </c>
      <c r="AY30" s="183">
        <v>1575</v>
      </c>
      <c r="AZ30" s="183">
        <v>770</v>
      </c>
      <c r="BA30" s="183">
        <v>750</v>
      </c>
      <c r="BB30" s="203">
        <v>689</v>
      </c>
      <c r="BC30" s="183">
        <v>515.14</v>
      </c>
      <c r="BD30" s="183">
        <v>602</v>
      </c>
      <c r="BE30" s="183">
        <v>600</v>
      </c>
      <c r="BF30" s="183">
        <v>1425</v>
      </c>
      <c r="BG30" s="190">
        <v>660</v>
      </c>
      <c r="BH30" s="190">
        <v>670</v>
      </c>
      <c r="BI30" s="209">
        <v>650</v>
      </c>
      <c r="BJ30" s="190">
        <v>474.88</v>
      </c>
      <c r="BK30" s="190">
        <v>572</v>
      </c>
      <c r="BL30" s="190">
        <v>575</v>
      </c>
      <c r="BM30" s="190">
        <v>1312.5</v>
      </c>
      <c r="BN30" s="190">
        <v>620</v>
      </c>
      <c r="BO30" s="190">
        <v>630</v>
      </c>
      <c r="BP30" s="209">
        <v>611</v>
      </c>
      <c r="BQ30" s="210">
        <v>330</v>
      </c>
      <c r="BR30" s="190">
        <v>340</v>
      </c>
      <c r="BS30" s="190">
        <v>340</v>
      </c>
      <c r="BT30" s="211">
        <v>340</v>
      </c>
      <c r="BU30" s="190">
        <v>340</v>
      </c>
      <c r="BV30" s="190">
        <v>350</v>
      </c>
      <c r="BW30" s="203">
        <v>340</v>
      </c>
      <c r="BX30" s="190">
        <v>300</v>
      </c>
      <c r="BY30" s="190">
        <v>330</v>
      </c>
      <c r="BZ30" s="190">
        <v>330</v>
      </c>
      <c r="CA30" s="204">
        <v>330</v>
      </c>
      <c r="CB30" s="183">
        <v>320</v>
      </c>
      <c r="CC30" s="183">
        <v>340</v>
      </c>
      <c r="CD30" s="203">
        <v>330</v>
      </c>
      <c r="CE30" s="183">
        <v>285</v>
      </c>
      <c r="CF30" s="183">
        <v>320</v>
      </c>
      <c r="CG30" s="183">
        <v>320</v>
      </c>
      <c r="CH30" s="204">
        <v>320</v>
      </c>
      <c r="CI30" s="183">
        <v>310</v>
      </c>
      <c r="CJ30" s="183">
        <v>320</v>
      </c>
      <c r="CK30" s="203">
        <v>310</v>
      </c>
      <c r="CL30" s="183">
        <f>AA30*1.2</f>
        <v>594.024</v>
      </c>
      <c r="CM30" s="183">
        <v>684</v>
      </c>
      <c r="CN30" s="183">
        <v>673.2</v>
      </c>
      <c r="CO30" s="183">
        <v>1312.5</v>
      </c>
      <c r="CP30" s="183">
        <v>738</v>
      </c>
      <c r="CQ30" s="183">
        <v>684</v>
      </c>
      <c r="CR30" s="203">
        <v>681.156</v>
      </c>
      <c r="CS30" s="183">
        <f t="shared" ref="CS30:CS40" si="0">AH30*1.2</f>
        <v>513.888</v>
      </c>
      <c r="CT30" s="183">
        <v>650</v>
      </c>
      <c r="CU30" s="183">
        <v>632.4</v>
      </c>
      <c r="CV30" s="183">
        <v>1187.5</v>
      </c>
      <c r="CW30" s="183">
        <v>630</v>
      </c>
      <c r="CX30" s="183">
        <v>608</v>
      </c>
      <c r="CY30" s="203">
        <v>642.6</v>
      </c>
      <c r="CZ30" s="183">
        <f>AO30*1.2</f>
        <v>461.736</v>
      </c>
      <c r="DA30" s="183">
        <v>600</v>
      </c>
      <c r="DB30" s="183">
        <v>612</v>
      </c>
      <c r="DC30" s="183">
        <v>1093.75</v>
      </c>
      <c r="DD30" s="183">
        <v>600</v>
      </c>
      <c r="DE30" s="183">
        <v>512</v>
      </c>
      <c r="DF30" s="203">
        <v>604.044</v>
      </c>
      <c r="DG30" s="183">
        <f t="shared" ref="DG30:DG40" si="1">AV30*1.2</f>
        <v>666</v>
      </c>
      <c r="DH30" s="183">
        <v>720</v>
      </c>
      <c r="DI30" s="183">
        <v>768</v>
      </c>
      <c r="DJ30" s="183">
        <v>1968.75</v>
      </c>
      <c r="DK30" s="183">
        <v>984</v>
      </c>
      <c r="DL30" s="183">
        <v>900</v>
      </c>
      <c r="DM30" s="203">
        <v>801.36</v>
      </c>
      <c r="DN30" s="183">
        <f t="shared" ref="DN30:DN40" si="2">BC30*1.2</f>
        <v>618.168</v>
      </c>
      <c r="DO30" s="183">
        <v>680</v>
      </c>
      <c r="DP30" s="183">
        <v>720</v>
      </c>
      <c r="DQ30" s="183">
        <v>1781.25</v>
      </c>
      <c r="DR30" s="190">
        <v>840</v>
      </c>
      <c r="DS30" s="190">
        <v>800</v>
      </c>
      <c r="DT30" s="209">
        <v>756</v>
      </c>
      <c r="DU30" s="190">
        <f t="shared" ref="DU30:DU40" si="3">BJ30*1.2</f>
        <v>569.856</v>
      </c>
      <c r="DV30" s="190">
        <v>650</v>
      </c>
      <c r="DW30" s="190">
        <v>690</v>
      </c>
      <c r="DX30" s="190">
        <v>1640.625</v>
      </c>
      <c r="DY30" s="190">
        <v>800</v>
      </c>
      <c r="DZ30" s="190">
        <v>670</v>
      </c>
      <c r="EA30" s="209">
        <v>710.64</v>
      </c>
    </row>
    <row r="31" ht="26" spans="2:131">
      <c r="B31" s="180" t="s">
        <v>2441</v>
      </c>
      <c r="C31" s="184" t="s">
        <v>2442</v>
      </c>
      <c r="D31" s="182" t="s">
        <v>2444</v>
      </c>
      <c r="E31" s="182" t="s">
        <v>1146</v>
      </c>
      <c r="F31" s="183">
        <v>300</v>
      </c>
      <c r="G31" s="183">
        <v>340</v>
      </c>
      <c r="H31" s="183">
        <v>330</v>
      </c>
      <c r="I31" s="202">
        <v>340</v>
      </c>
      <c r="J31" s="183">
        <v>335</v>
      </c>
      <c r="K31" s="183">
        <v>330</v>
      </c>
      <c r="L31" s="203">
        <v>330</v>
      </c>
      <c r="M31" s="190">
        <v>270</v>
      </c>
      <c r="N31" s="190">
        <v>320</v>
      </c>
      <c r="O31" s="190">
        <v>315</v>
      </c>
      <c r="P31" s="202">
        <v>320</v>
      </c>
      <c r="Q31" s="183">
        <v>310</v>
      </c>
      <c r="R31" s="183">
        <v>320</v>
      </c>
      <c r="S31" s="203">
        <v>310</v>
      </c>
      <c r="T31" s="183">
        <v>260</v>
      </c>
      <c r="U31" s="183">
        <v>310</v>
      </c>
      <c r="V31" s="183">
        <v>305</v>
      </c>
      <c r="W31" s="204">
        <v>310</v>
      </c>
      <c r="X31" s="183">
        <v>300</v>
      </c>
      <c r="Y31" s="183">
        <v>310</v>
      </c>
      <c r="Z31" s="203">
        <v>300</v>
      </c>
      <c r="AA31" s="183">
        <v>590.42</v>
      </c>
      <c r="AB31" s="183">
        <v>645</v>
      </c>
      <c r="AC31" s="183">
        <v>590</v>
      </c>
      <c r="AD31" s="183">
        <v>1175</v>
      </c>
      <c r="AE31" s="183">
        <v>590</v>
      </c>
      <c r="AF31" s="183">
        <v>605</v>
      </c>
      <c r="AG31" s="203">
        <v>630.7</v>
      </c>
      <c r="AH31" s="183">
        <v>550.14</v>
      </c>
      <c r="AI31" s="183">
        <v>600</v>
      </c>
      <c r="AJ31" s="183">
        <v>545</v>
      </c>
      <c r="AK31" s="183">
        <v>1075</v>
      </c>
      <c r="AL31" s="183">
        <v>550</v>
      </c>
      <c r="AM31" s="183">
        <v>540</v>
      </c>
      <c r="AN31" s="203">
        <v>595</v>
      </c>
      <c r="AO31" s="183">
        <v>513.04</v>
      </c>
      <c r="AP31" s="183">
        <v>540</v>
      </c>
      <c r="AQ31" s="183">
        <v>520</v>
      </c>
      <c r="AR31" s="183">
        <v>1000</v>
      </c>
      <c r="AS31" s="183">
        <v>513</v>
      </c>
      <c r="AT31" s="183">
        <v>510</v>
      </c>
      <c r="AU31" s="203">
        <v>559.3</v>
      </c>
      <c r="AV31" s="183">
        <v>658</v>
      </c>
      <c r="AW31" s="183">
        <v>717</v>
      </c>
      <c r="AX31" s="183">
        <v>700</v>
      </c>
      <c r="AY31" s="183">
        <v>1762.5</v>
      </c>
      <c r="AZ31" s="183">
        <v>780</v>
      </c>
      <c r="BA31" s="183">
        <v>798</v>
      </c>
      <c r="BB31" s="203">
        <v>742</v>
      </c>
      <c r="BC31" s="183">
        <v>610</v>
      </c>
      <c r="BD31" s="183">
        <v>681</v>
      </c>
      <c r="BE31" s="183">
        <v>660</v>
      </c>
      <c r="BF31" s="183">
        <v>1612.5</v>
      </c>
      <c r="BG31" s="190">
        <v>722</v>
      </c>
      <c r="BH31" s="183">
        <v>715</v>
      </c>
      <c r="BI31" s="203">
        <v>700</v>
      </c>
      <c r="BJ31" s="190">
        <v>580</v>
      </c>
      <c r="BK31" s="190">
        <v>647</v>
      </c>
      <c r="BL31" s="190">
        <v>620</v>
      </c>
      <c r="BM31" s="190">
        <v>1500</v>
      </c>
      <c r="BN31" s="190">
        <v>685</v>
      </c>
      <c r="BO31" s="190">
        <v>670</v>
      </c>
      <c r="BP31" s="209">
        <v>658</v>
      </c>
      <c r="BQ31" s="190">
        <v>330</v>
      </c>
      <c r="BR31" s="190">
        <v>360</v>
      </c>
      <c r="BS31" s="190">
        <v>360</v>
      </c>
      <c r="BT31" s="211">
        <v>370</v>
      </c>
      <c r="BU31" s="190">
        <v>370</v>
      </c>
      <c r="BV31" s="190">
        <v>360</v>
      </c>
      <c r="BW31" s="203">
        <v>370</v>
      </c>
      <c r="BX31" s="190">
        <v>300</v>
      </c>
      <c r="BY31" s="190">
        <v>345</v>
      </c>
      <c r="BZ31" s="190">
        <v>345</v>
      </c>
      <c r="CA31" s="204">
        <v>345</v>
      </c>
      <c r="CB31" s="183">
        <v>340</v>
      </c>
      <c r="CC31" s="183">
        <v>355</v>
      </c>
      <c r="CD31" s="203">
        <v>345</v>
      </c>
      <c r="CE31" s="183">
        <v>285</v>
      </c>
      <c r="CF31" s="183">
        <v>335</v>
      </c>
      <c r="CG31" s="183">
        <v>340</v>
      </c>
      <c r="CH31" s="204">
        <v>340</v>
      </c>
      <c r="CI31" s="183">
        <v>330</v>
      </c>
      <c r="CJ31" s="183">
        <v>340</v>
      </c>
      <c r="CK31" s="203">
        <v>340</v>
      </c>
      <c r="CL31" s="183">
        <f>AA31*1.2</f>
        <v>708.504</v>
      </c>
      <c r="CM31" s="183">
        <v>774</v>
      </c>
      <c r="CN31" s="183">
        <v>734.4</v>
      </c>
      <c r="CO31" s="183">
        <v>1468.75</v>
      </c>
      <c r="CP31" s="183">
        <v>810</v>
      </c>
      <c r="CQ31" s="183">
        <v>726</v>
      </c>
      <c r="CR31" s="203">
        <v>756.84</v>
      </c>
      <c r="CS31" s="183">
        <f t="shared" si="0"/>
        <v>660.168</v>
      </c>
      <c r="CT31" s="183">
        <v>720</v>
      </c>
      <c r="CU31" s="183">
        <v>673.2</v>
      </c>
      <c r="CV31" s="183">
        <v>1343.75</v>
      </c>
      <c r="CW31" s="183">
        <v>747</v>
      </c>
      <c r="CX31" s="183">
        <v>648</v>
      </c>
      <c r="CY31" s="203">
        <v>714</v>
      </c>
      <c r="CZ31" s="183">
        <f>AO31*1.2</f>
        <v>615.648</v>
      </c>
      <c r="DA31" s="183">
        <v>648</v>
      </c>
      <c r="DB31" s="183">
        <v>632.4</v>
      </c>
      <c r="DC31" s="183">
        <v>1250</v>
      </c>
      <c r="DD31" s="183">
        <v>715</v>
      </c>
      <c r="DE31" s="183">
        <v>612</v>
      </c>
      <c r="DF31" s="203">
        <v>671.16</v>
      </c>
      <c r="DG31" s="183">
        <f t="shared" si="1"/>
        <v>789.6</v>
      </c>
      <c r="DH31" s="183">
        <v>860</v>
      </c>
      <c r="DI31" s="183">
        <v>840</v>
      </c>
      <c r="DJ31" s="183">
        <v>2203.125</v>
      </c>
      <c r="DK31" s="183">
        <v>1080</v>
      </c>
      <c r="DL31" s="183">
        <v>957.6</v>
      </c>
      <c r="DM31" s="203">
        <v>890.4</v>
      </c>
      <c r="DN31" s="183">
        <f t="shared" si="2"/>
        <v>732</v>
      </c>
      <c r="DO31" s="183">
        <v>752</v>
      </c>
      <c r="DP31" s="183">
        <v>792</v>
      </c>
      <c r="DQ31" s="183">
        <v>2015.625</v>
      </c>
      <c r="DR31" s="190">
        <v>996</v>
      </c>
      <c r="DS31" s="190">
        <v>858</v>
      </c>
      <c r="DT31" s="209">
        <v>840</v>
      </c>
      <c r="DU31" s="190">
        <f t="shared" si="3"/>
        <v>696</v>
      </c>
      <c r="DV31" s="190">
        <v>720</v>
      </c>
      <c r="DW31" s="190">
        <v>744</v>
      </c>
      <c r="DX31" s="190">
        <v>1875</v>
      </c>
      <c r="DY31" s="190">
        <v>953</v>
      </c>
      <c r="DZ31" s="190">
        <v>804</v>
      </c>
      <c r="EA31" s="209">
        <v>789.6</v>
      </c>
    </row>
    <row r="32" ht="26" spans="2:131">
      <c r="B32" s="180" t="s">
        <v>2441</v>
      </c>
      <c r="C32" s="184" t="s">
        <v>2442</v>
      </c>
      <c r="D32" s="182" t="s">
        <v>2445</v>
      </c>
      <c r="E32" s="182" t="s">
        <v>1148</v>
      </c>
      <c r="F32" s="183">
        <v>350</v>
      </c>
      <c r="G32" s="183">
        <v>360</v>
      </c>
      <c r="H32" s="183">
        <v>360</v>
      </c>
      <c r="I32" s="202">
        <v>375</v>
      </c>
      <c r="J32" s="183">
        <v>375</v>
      </c>
      <c r="K32" s="183">
        <v>370</v>
      </c>
      <c r="L32" s="203">
        <v>370</v>
      </c>
      <c r="M32" s="190">
        <v>300</v>
      </c>
      <c r="N32" s="190">
        <v>340</v>
      </c>
      <c r="O32" s="190">
        <v>345</v>
      </c>
      <c r="P32" s="204">
        <v>345</v>
      </c>
      <c r="Q32" s="183">
        <v>340</v>
      </c>
      <c r="R32" s="183">
        <v>340</v>
      </c>
      <c r="S32" s="203">
        <v>340</v>
      </c>
      <c r="T32" s="183">
        <v>290</v>
      </c>
      <c r="U32" s="183">
        <v>330</v>
      </c>
      <c r="V32" s="183">
        <v>330</v>
      </c>
      <c r="W32" s="204">
        <v>330</v>
      </c>
      <c r="X32" s="183">
        <v>330</v>
      </c>
      <c r="Y32" s="183">
        <v>320</v>
      </c>
      <c r="Z32" s="203">
        <v>330</v>
      </c>
      <c r="AA32" s="183">
        <v>729.28</v>
      </c>
      <c r="AB32" s="183">
        <v>729.28</v>
      </c>
      <c r="AC32" s="183">
        <v>729.28</v>
      </c>
      <c r="AD32" s="183">
        <v>1325</v>
      </c>
      <c r="AE32" s="183">
        <v>729</v>
      </c>
      <c r="AF32" s="183">
        <v>670</v>
      </c>
      <c r="AG32" s="203">
        <v>684.76</v>
      </c>
      <c r="AH32" s="183">
        <v>634.94</v>
      </c>
      <c r="AI32" s="183">
        <v>634.94</v>
      </c>
      <c r="AJ32" s="183">
        <v>634.94</v>
      </c>
      <c r="AK32" s="183">
        <v>1225</v>
      </c>
      <c r="AL32" s="183">
        <v>635</v>
      </c>
      <c r="AM32" s="183">
        <v>570</v>
      </c>
      <c r="AN32" s="203">
        <v>646</v>
      </c>
      <c r="AO32" s="183">
        <v>566.04</v>
      </c>
      <c r="AP32" s="183">
        <v>566.04</v>
      </c>
      <c r="AQ32" s="183">
        <v>566.04</v>
      </c>
      <c r="AR32" s="183">
        <v>1150</v>
      </c>
      <c r="AS32" s="183">
        <v>610</v>
      </c>
      <c r="AT32" s="183">
        <v>540</v>
      </c>
      <c r="AU32" s="203">
        <v>607.24</v>
      </c>
      <c r="AV32" s="183">
        <v>809</v>
      </c>
      <c r="AW32" s="183">
        <v>809</v>
      </c>
      <c r="AX32" s="183">
        <v>809</v>
      </c>
      <c r="AY32" s="183">
        <v>1987.5</v>
      </c>
      <c r="AZ32" s="183">
        <v>908</v>
      </c>
      <c r="BA32" s="183">
        <v>850</v>
      </c>
      <c r="BB32" s="203">
        <v>805.6</v>
      </c>
      <c r="BC32" s="183">
        <v>746</v>
      </c>
      <c r="BD32" s="183">
        <v>746</v>
      </c>
      <c r="BE32" s="183">
        <v>746</v>
      </c>
      <c r="BF32" s="183">
        <v>1837.5</v>
      </c>
      <c r="BG32" s="190">
        <v>825</v>
      </c>
      <c r="BH32" s="183">
        <v>735</v>
      </c>
      <c r="BI32" s="203">
        <v>760</v>
      </c>
      <c r="BJ32" s="190">
        <v>705.96</v>
      </c>
      <c r="BK32" s="190">
        <v>705.96</v>
      </c>
      <c r="BL32" s="190">
        <v>705.96</v>
      </c>
      <c r="BM32" s="190">
        <v>1725</v>
      </c>
      <c r="BN32" s="190">
        <v>790</v>
      </c>
      <c r="BO32" s="190">
        <v>705.96</v>
      </c>
      <c r="BP32" s="209">
        <v>714.4</v>
      </c>
      <c r="BQ32" s="190">
        <v>380</v>
      </c>
      <c r="BR32" s="190">
        <v>390</v>
      </c>
      <c r="BS32" s="190">
        <v>395</v>
      </c>
      <c r="BT32" s="211">
        <v>415</v>
      </c>
      <c r="BU32" s="190">
        <v>415</v>
      </c>
      <c r="BV32" s="190">
        <v>410</v>
      </c>
      <c r="BW32" s="203">
        <v>395</v>
      </c>
      <c r="BX32" s="190">
        <v>350</v>
      </c>
      <c r="BY32" s="190">
        <v>370</v>
      </c>
      <c r="BZ32" s="190">
        <v>380</v>
      </c>
      <c r="CA32" s="204">
        <v>380</v>
      </c>
      <c r="CB32" s="183">
        <v>375</v>
      </c>
      <c r="CC32" s="183">
        <v>375</v>
      </c>
      <c r="CD32" s="203">
        <v>380</v>
      </c>
      <c r="CE32" s="183">
        <v>335</v>
      </c>
      <c r="CF32" s="183">
        <v>360</v>
      </c>
      <c r="CG32" s="183">
        <v>365</v>
      </c>
      <c r="CH32" s="204">
        <v>365</v>
      </c>
      <c r="CI32" s="183">
        <v>365</v>
      </c>
      <c r="CJ32" s="183">
        <v>355</v>
      </c>
      <c r="CK32" s="203">
        <v>370</v>
      </c>
      <c r="CL32" s="183">
        <v>835</v>
      </c>
      <c r="CM32" s="183">
        <v>835</v>
      </c>
      <c r="CN32" s="183">
        <v>835</v>
      </c>
      <c r="CO32" s="183">
        <v>1656.25</v>
      </c>
      <c r="CP32" s="183">
        <v>967</v>
      </c>
      <c r="CQ32" s="183">
        <v>835</v>
      </c>
      <c r="CR32" s="203">
        <v>821.712</v>
      </c>
      <c r="CS32" s="183">
        <f t="shared" si="0"/>
        <v>761.928</v>
      </c>
      <c r="CT32" s="183">
        <v>761.928</v>
      </c>
      <c r="CU32" s="183">
        <v>761.928</v>
      </c>
      <c r="CV32" s="183">
        <v>1531.25</v>
      </c>
      <c r="CW32" s="183">
        <v>882</v>
      </c>
      <c r="CX32" s="183">
        <v>761.928</v>
      </c>
      <c r="CY32" s="203">
        <v>775.2</v>
      </c>
      <c r="CZ32" s="183">
        <f>AO32*1.2</f>
        <v>679.248</v>
      </c>
      <c r="DA32" s="183">
        <v>679.248</v>
      </c>
      <c r="DB32" s="183">
        <v>679.248</v>
      </c>
      <c r="DC32" s="183">
        <v>1437.5</v>
      </c>
      <c r="DD32" s="183">
        <v>792</v>
      </c>
      <c r="DE32" s="183">
        <v>679.248</v>
      </c>
      <c r="DF32" s="203">
        <v>728.688</v>
      </c>
      <c r="DG32" s="183">
        <f t="shared" si="1"/>
        <v>970.8</v>
      </c>
      <c r="DH32" s="183">
        <v>970.8</v>
      </c>
      <c r="DI32" s="183">
        <v>970.8</v>
      </c>
      <c r="DJ32" s="183">
        <v>2484.375</v>
      </c>
      <c r="DK32" s="183">
        <v>1289</v>
      </c>
      <c r="DL32" s="183">
        <v>1020</v>
      </c>
      <c r="DM32" s="203">
        <v>966.72</v>
      </c>
      <c r="DN32" s="183">
        <f t="shared" si="2"/>
        <v>895.2</v>
      </c>
      <c r="DO32" s="183">
        <v>895.2</v>
      </c>
      <c r="DP32" s="183">
        <v>895.2</v>
      </c>
      <c r="DQ32" s="183">
        <v>2296.875</v>
      </c>
      <c r="DR32" s="190">
        <v>1176</v>
      </c>
      <c r="DS32" s="190">
        <v>895.2</v>
      </c>
      <c r="DT32" s="209">
        <v>912</v>
      </c>
      <c r="DU32" s="190">
        <f t="shared" si="3"/>
        <v>847.152</v>
      </c>
      <c r="DV32" s="190">
        <v>847.152</v>
      </c>
      <c r="DW32" s="190">
        <v>847.152</v>
      </c>
      <c r="DX32" s="190">
        <v>2156.25</v>
      </c>
      <c r="DY32" s="190">
        <v>1056</v>
      </c>
      <c r="DZ32" s="190">
        <v>847.152</v>
      </c>
      <c r="EA32" s="209">
        <v>857.28</v>
      </c>
    </row>
    <row r="33" ht="26" spans="2:131">
      <c r="B33" s="180" t="s">
        <v>2441</v>
      </c>
      <c r="C33" s="184" t="s">
        <v>2442</v>
      </c>
      <c r="D33" s="185" t="s">
        <v>2446</v>
      </c>
      <c r="E33" s="185" t="s">
        <v>1150</v>
      </c>
      <c r="F33" s="183">
        <v>400</v>
      </c>
      <c r="G33" s="183">
        <v>410</v>
      </c>
      <c r="H33" s="183">
        <v>400</v>
      </c>
      <c r="I33" s="202">
        <v>410</v>
      </c>
      <c r="J33" s="183">
        <v>410</v>
      </c>
      <c r="K33" s="183">
        <v>400</v>
      </c>
      <c r="L33" s="203">
        <v>410</v>
      </c>
      <c r="M33" s="183">
        <v>350</v>
      </c>
      <c r="N33" s="183">
        <v>370</v>
      </c>
      <c r="O33" s="183">
        <v>385</v>
      </c>
      <c r="P33" s="204">
        <v>385</v>
      </c>
      <c r="Q33" s="183">
        <v>380</v>
      </c>
      <c r="R33" s="183">
        <v>370</v>
      </c>
      <c r="S33" s="203">
        <v>380</v>
      </c>
      <c r="T33" s="183">
        <v>340</v>
      </c>
      <c r="U33" s="183">
        <v>350</v>
      </c>
      <c r="V33" s="183">
        <v>370</v>
      </c>
      <c r="W33" s="204">
        <v>370</v>
      </c>
      <c r="X33" s="183">
        <v>370</v>
      </c>
      <c r="Y33" s="183">
        <v>350</v>
      </c>
      <c r="Z33" s="203">
        <v>370</v>
      </c>
      <c r="AA33" s="183">
        <v>761.08</v>
      </c>
      <c r="AB33" s="183">
        <v>761.08</v>
      </c>
      <c r="AC33" s="183">
        <v>761.08</v>
      </c>
      <c r="AD33" s="183">
        <v>1500</v>
      </c>
      <c r="AE33" s="183">
        <v>795</v>
      </c>
      <c r="AF33" s="183">
        <v>750</v>
      </c>
      <c r="AG33" s="203">
        <v>774.86</v>
      </c>
      <c r="AH33" s="183">
        <v>732.46</v>
      </c>
      <c r="AI33" s="183">
        <v>732.46</v>
      </c>
      <c r="AJ33" s="183">
        <v>732.46</v>
      </c>
      <c r="AK33" s="183">
        <v>1400</v>
      </c>
      <c r="AL33" s="183">
        <v>750</v>
      </c>
      <c r="AM33" s="183">
        <v>650</v>
      </c>
      <c r="AN33" s="203">
        <v>731</v>
      </c>
      <c r="AO33" s="183">
        <v>707.02</v>
      </c>
      <c r="AP33" s="183">
        <v>707.02</v>
      </c>
      <c r="AQ33" s="183">
        <v>707.02</v>
      </c>
      <c r="AR33" s="183">
        <v>1275</v>
      </c>
      <c r="AS33" s="183">
        <v>707</v>
      </c>
      <c r="AT33" s="183">
        <v>570</v>
      </c>
      <c r="AU33" s="203">
        <v>687.14</v>
      </c>
      <c r="AV33" s="183">
        <v>958</v>
      </c>
      <c r="AW33" s="183">
        <v>958</v>
      </c>
      <c r="AX33" s="183">
        <v>958</v>
      </c>
      <c r="AY33" s="183">
        <v>2250</v>
      </c>
      <c r="AZ33" s="183">
        <v>1052</v>
      </c>
      <c r="BA33" s="183">
        <v>958</v>
      </c>
      <c r="BB33" s="203">
        <v>911.6</v>
      </c>
      <c r="BC33" s="183">
        <v>844.82</v>
      </c>
      <c r="BD33" s="183">
        <v>844.82</v>
      </c>
      <c r="BE33" s="183">
        <v>844.82</v>
      </c>
      <c r="BF33" s="183">
        <v>2100</v>
      </c>
      <c r="BG33" s="183">
        <v>1002</v>
      </c>
      <c r="BH33" s="183">
        <v>840</v>
      </c>
      <c r="BI33" s="203">
        <v>860</v>
      </c>
      <c r="BJ33" s="183">
        <v>813.02</v>
      </c>
      <c r="BK33" s="183">
        <v>813.02</v>
      </c>
      <c r="BL33" s="183">
        <v>813.02</v>
      </c>
      <c r="BM33" s="183">
        <v>1912.5</v>
      </c>
      <c r="BN33" s="183">
        <v>925</v>
      </c>
      <c r="BO33" s="183">
        <v>735</v>
      </c>
      <c r="BP33" s="203">
        <v>808.4</v>
      </c>
      <c r="BQ33" s="190">
        <v>440</v>
      </c>
      <c r="BR33" s="190">
        <v>440</v>
      </c>
      <c r="BS33" s="190">
        <v>440</v>
      </c>
      <c r="BT33" s="211">
        <v>455</v>
      </c>
      <c r="BU33" s="190">
        <v>455</v>
      </c>
      <c r="BV33" s="190">
        <v>440</v>
      </c>
      <c r="BW33" s="203">
        <v>455</v>
      </c>
      <c r="BX33" s="190">
        <v>410</v>
      </c>
      <c r="BY33" s="190">
        <v>410</v>
      </c>
      <c r="BZ33" s="190">
        <v>425</v>
      </c>
      <c r="CA33" s="204">
        <v>425</v>
      </c>
      <c r="CB33" s="183">
        <v>420</v>
      </c>
      <c r="CC33" s="183">
        <v>410</v>
      </c>
      <c r="CD33" s="203">
        <v>425</v>
      </c>
      <c r="CE33" s="183">
        <v>395</v>
      </c>
      <c r="CF33" s="183">
        <v>400</v>
      </c>
      <c r="CG33" s="183">
        <v>405</v>
      </c>
      <c r="CH33" s="204">
        <v>410</v>
      </c>
      <c r="CI33" s="183">
        <v>410</v>
      </c>
      <c r="CJ33" s="183">
        <v>385</v>
      </c>
      <c r="CK33" s="203">
        <v>410</v>
      </c>
      <c r="CL33" s="183">
        <f t="shared" ref="CL33:CL40" si="4">AA33*1.2</f>
        <v>913.296</v>
      </c>
      <c r="CM33" s="183">
        <v>913.296</v>
      </c>
      <c r="CN33" s="183">
        <v>913.296</v>
      </c>
      <c r="CO33" s="183">
        <v>1875</v>
      </c>
      <c r="CP33" s="183">
        <v>1161</v>
      </c>
      <c r="CQ33" s="183">
        <v>913.296</v>
      </c>
      <c r="CR33" s="203">
        <v>929.832</v>
      </c>
      <c r="CS33" s="183">
        <f t="shared" si="0"/>
        <v>878.952</v>
      </c>
      <c r="CT33" s="183">
        <v>878.952</v>
      </c>
      <c r="CU33" s="183">
        <v>878.952</v>
      </c>
      <c r="CV33" s="183">
        <v>1750</v>
      </c>
      <c r="CW33" s="183">
        <v>1012</v>
      </c>
      <c r="CX33" s="183">
        <v>878.952</v>
      </c>
      <c r="CY33" s="203">
        <v>877.2</v>
      </c>
      <c r="CZ33" s="183">
        <v>825</v>
      </c>
      <c r="DA33" s="183">
        <v>825</v>
      </c>
      <c r="DB33" s="183">
        <v>825</v>
      </c>
      <c r="DC33" s="183">
        <v>1593.75</v>
      </c>
      <c r="DD33" s="183">
        <v>922</v>
      </c>
      <c r="DE33" s="183">
        <v>825</v>
      </c>
      <c r="DF33" s="203">
        <v>824.568</v>
      </c>
      <c r="DG33" s="183">
        <f t="shared" si="1"/>
        <v>1149.6</v>
      </c>
      <c r="DH33" s="183">
        <v>1149.6</v>
      </c>
      <c r="DI33" s="183">
        <v>1149.6</v>
      </c>
      <c r="DJ33" s="183">
        <v>2812.5</v>
      </c>
      <c r="DK33" s="183">
        <v>1548</v>
      </c>
      <c r="DL33" s="183">
        <v>1149.6</v>
      </c>
      <c r="DM33" s="203">
        <v>1093.92</v>
      </c>
      <c r="DN33" s="183">
        <f t="shared" si="2"/>
        <v>1013.784</v>
      </c>
      <c r="DO33" s="183">
        <v>1013.784</v>
      </c>
      <c r="DP33" s="183">
        <v>1013.784</v>
      </c>
      <c r="DQ33" s="183">
        <v>2625</v>
      </c>
      <c r="DR33" s="190">
        <v>1349</v>
      </c>
      <c r="DS33" s="190">
        <v>1013.784</v>
      </c>
      <c r="DT33" s="209">
        <v>1032</v>
      </c>
      <c r="DU33" s="190">
        <f t="shared" si="3"/>
        <v>975.624</v>
      </c>
      <c r="DV33" s="190">
        <v>975.624</v>
      </c>
      <c r="DW33" s="190">
        <v>975.624</v>
      </c>
      <c r="DX33" s="190">
        <v>2390.625</v>
      </c>
      <c r="DY33" s="190">
        <v>1229</v>
      </c>
      <c r="DZ33" s="190">
        <v>975.624</v>
      </c>
      <c r="EA33" s="209">
        <v>970.08</v>
      </c>
    </row>
    <row r="34" ht="26" spans="2:131">
      <c r="B34" s="180" t="s">
        <v>2441</v>
      </c>
      <c r="C34" s="184" t="s">
        <v>2442</v>
      </c>
      <c r="D34" s="182" t="s">
        <v>2447</v>
      </c>
      <c r="E34" s="182" t="s">
        <v>1152</v>
      </c>
      <c r="F34" s="183">
        <v>520</v>
      </c>
      <c r="G34" s="183">
        <v>520</v>
      </c>
      <c r="H34" s="183">
        <v>550</v>
      </c>
      <c r="I34" s="183">
        <v>760</v>
      </c>
      <c r="J34" s="183">
        <v>620</v>
      </c>
      <c r="K34" s="183">
        <v>520</v>
      </c>
      <c r="L34" s="203">
        <v>561.8</v>
      </c>
      <c r="M34" s="190">
        <v>468</v>
      </c>
      <c r="N34" s="190">
        <v>468</v>
      </c>
      <c r="O34" s="190">
        <v>520</v>
      </c>
      <c r="P34" s="183">
        <v>710</v>
      </c>
      <c r="Q34" s="183">
        <v>580</v>
      </c>
      <c r="R34" s="183">
        <v>468</v>
      </c>
      <c r="S34" s="203">
        <v>530</v>
      </c>
      <c r="T34" s="183">
        <v>421.2</v>
      </c>
      <c r="U34" s="183">
        <v>421.2</v>
      </c>
      <c r="V34" s="183">
        <v>460</v>
      </c>
      <c r="W34" s="183">
        <v>660</v>
      </c>
      <c r="X34" s="183">
        <v>550</v>
      </c>
      <c r="Y34" s="183">
        <v>421.2</v>
      </c>
      <c r="Z34" s="203">
        <v>498.2</v>
      </c>
      <c r="AA34" s="183">
        <v>980</v>
      </c>
      <c r="AB34" s="183">
        <v>980</v>
      </c>
      <c r="AC34" s="183">
        <v>980</v>
      </c>
      <c r="AD34" s="183">
        <v>2280</v>
      </c>
      <c r="AE34" s="183">
        <v>980</v>
      </c>
      <c r="AF34" s="183">
        <v>820</v>
      </c>
      <c r="AG34" s="203">
        <v>955.06</v>
      </c>
      <c r="AH34" s="183">
        <v>930</v>
      </c>
      <c r="AI34" s="183">
        <v>930</v>
      </c>
      <c r="AJ34" s="183">
        <v>930</v>
      </c>
      <c r="AK34" s="207">
        <v>2130</v>
      </c>
      <c r="AL34" s="183">
        <v>930</v>
      </c>
      <c r="AM34" s="183">
        <v>750</v>
      </c>
      <c r="AN34" s="203">
        <v>901</v>
      </c>
      <c r="AO34" s="183">
        <v>880</v>
      </c>
      <c r="AP34" s="207">
        <v>880</v>
      </c>
      <c r="AQ34" s="207">
        <v>880</v>
      </c>
      <c r="AR34" s="207">
        <v>1980</v>
      </c>
      <c r="AS34" s="207">
        <v>870</v>
      </c>
      <c r="AT34" s="207">
        <v>675</v>
      </c>
      <c r="AU34" s="203">
        <v>846.94</v>
      </c>
      <c r="AV34" s="207">
        <v>1128.92666666667</v>
      </c>
      <c r="AW34" s="183">
        <v>1128.92666666667</v>
      </c>
      <c r="AX34" s="183">
        <v>1128.92666666667</v>
      </c>
      <c r="AY34" s="183">
        <v>3420</v>
      </c>
      <c r="AZ34" s="183">
        <v>1245</v>
      </c>
      <c r="BA34" s="183">
        <v>1090</v>
      </c>
      <c r="BB34" s="203">
        <v>1123.6</v>
      </c>
      <c r="BC34" s="183">
        <v>1069</v>
      </c>
      <c r="BD34" s="183">
        <v>1069</v>
      </c>
      <c r="BE34" s="183">
        <v>1069</v>
      </c>
      <c r="BF34" s="183">
        <v>3195</v>
      </c>
      <c r="BG34" s="190">
        <v>1165</v>
      </c>
      <c r="BH34" s="183">
        <v>1008</v>
      </c>
      <c r="BI34" s="203">
        <v>1060</v>
      </c>
      <c r="BJ34" s="190">
        <v>909</v>
      </c>
      <c r="BK34" s="190">
        <v>909</v>
      </c>
      <c r="BL34" s="190">
        <v>909</v>
      </c>
      <c r="BM34" s="190">
        <v>2970</v>
      </c>
      <c r="BN34" s="190">
        <v>1108</v>
      </c>
      <c r="BO34" s="190">
        <v>882</v>
      </c>
      <c r="BP34" s="209">
        <v>996.4</v>
      </c>
      <c r="BQ34" s="190">
        <v>624</v>
      </c>
      <c r="BR34" s="190">
        <v>624</v>
      </c>
      <c r="BS34" s="190">
        <v>696</v>
      </c>
      <c r="BT34" s="190">
        <v>950</v>
      </c>
      <c r="BU34" s="190">
        <v>852</v>
      </c>
      <c r="BV34" s="190">
        <v>700</v>
      </c>
      <c r="BW34" s="203">
        <v>674.16</v>
      </c>
      <c r="BX34" s="190">
        <f>M34*1.2</f>
        <v>561.6</v>
      </c>
      <c r="BY34" s="190">
        <v>561.6</v>
      </c>
      <c r="BZ34" s="190">
        <v>660</v>
      </c>
      <c r="CA34" s="183">
        <v>887.5</v>
      </c>
      <c r="CB34" s="183">
        <v>780</v>
      </c>
      <c r="CC34" s="183">
        <v>675</v>
      </c>
      <c r="CD34" s="203">
        <v>636</v>
      </c>
      <c r="CE34" s="183">
        <f>T34*1.2</f>
        <v>505.44</v>
      </c>
      <c r="CF34" s="183">
        <v>505.44</v>
      </c>
      <c r="CG34" s="183">
        <v>600</v>
      </c>
      <c r="CH34" s="183">
        <v>825</v>
      </c>
      <c r="CI34" s="183">
        <v>696</v>
      </c>
      <c r="CJ34" s="183">
        <v>585</v>
      </c>
      <c r="CK34" s="203">
        <v>597.84</v>
      </c>
      <c r="CL34" s="183">
        <f t="shared" si="4"/>
        <v>1176</v>
      </c>
      <c r="CM34" s="183">
        <v>1176</v>
      </c>
      <c r="CN34" s="183">
        <v>1176</v>
      </c>
      <c r="CO34" s="183">
        <v>2850</v>
      </c>
      <c r="CP34" s="183">
        <v>1278</v>
      </c>
      <c r="CQ34" s="183">
        <v>1176</v>
      </c>
      <c r="CR34" s="203">
        <v>1146.072</v>
      </c>
      <c r="CS34" s="183">
        <f t="shared" si="0"/>
        <v>1116</v>
      </c>
      <c r="CT34" s="183">
        <v>1116</v>
      </c>
      <c r="CU34" s="183">
        <v>1116</v>
      </c>
      <c r="CV34" s="183">
        <v>2662.5</v>
      </c>
      <c r="CW34" s="183">
        <v>1170</v>
      </c>
      <c r="CX34" s="183">
        <v>1116</v>
      </c>
      <c r="CY34" s="203">
        <v>1081.2</v>
      </c>
      <c r="CZ34" s="183">
        <f>AO34*1.2</f>
        <v>1056</v>
      </c>
      <c r="DA34" s="183">
        <v>1056</v>
      </c>
      <c r="DB34" s="183">
        <v>1056</v>
      </c>
      <c r="DC34" s="183">
        <v>2475</v>
      </c>
      <c r="DD34" s="183">
        <v>1044</v>
      </c>
      <c r="DE34" s="183">
        <v>1040</v>
      </c>
      <c r="DF34" s="203">
        <v>1016.328</v>
      </c>
      <c r="DG34" s="183">
        <f t="shared" si="1"/>
        <v>1354.712</v>
      </c>
      <c r="DH34" s="183">
        <v>1354.712</v>
      </c>
      <c r="DI34" s="183">
        <v>1354.712</v>
      </c>
      <c r="DJ34" s="183">
        <v>4275</v>
      </c>
      <c r="DK34" s="183">
        <v>1704</v>
      </c>
      <c r="DL34" s="183">
        <v>1354.712</v>
      </c>
      <c r="DM34" s="203">
        <v>1348.32</v>
      </c>
      <c r="DN34" s="183">
        <f t="shared" si="2"/>
        <v>1282.8</v>
      </c>
      <c r="DO34" s="183">
        <v>1282.8</v>
      </c>
      <c r="DP34" s="183">
        <v>1282.8</v>
      </c>
      <c r="DQ34" s="183">
        <v>3993.75</v>
      </c>
      <c r="DR34" s="190">
        <v>1560</v>
      </c>
      <c r="DS34" s="190">
        <v>1282.8</v>
      </c>
      <c r="DT34" s="209">
        <v>1272</v>
      </c>
      <c r="DU34" s="190">
        <f t="shared" si="3"/>
        <v>1090.8</v>
      </c>
      <c r="DV34" s="190">
        <v>1090.8</v>
      </c>
      <c r="DW34" s="190">
        <v>1090.8</v>
      </c>
      <c r="DX34" s="190">
        <v>3712.5</v>
      </c>
      <c r="DY34" s="190">
        <v>1392</v>
      </c>
      <c r="DZ34" s="190">
        <v>1090.8</v>
      </c>
      <c r="EA34" s="209">
        <v>1195.68</v>
      </c>
    </row>
    <row r="35" ht="26" spans="2:131">
      <c r="B35" s="180" t="s">
        <v>2441</v>
      </c>
      <c r="C35" s="186" t="s">
        <v>2448</v>
      </c>
      <c r="D35" s="182" t="s">
        <v>2449</v>
      </c>
      <c r="E35" s="182" t="s">
        <v>1154</v>
      </c>
      <c r="F35" s="183">
        <v>650</v>
      </c>
      <c r="G35" s="183">
        <v>650</v>
      </c>
      <c r="H35" s="183">
        <v>650</v>
      </c>
      <c r="I35" s="183">
        <v>650</v>
      </c>
      <c r="J35" s="183">
        <v>715</v>
      </c>
      <c r="K35" s="183">
        <v>650</v>
      </c>
      <c r="L35" s="203">
        <v>636</v>
      </c>
      <c r="M35" s="190">
        <v>610</v>
      </c>
      <c r="N35" s="190">
        <v>610</v>
      </c>
      <c r="O35" s="190">
        <v>610</v>
      </c>
      <c r="P35" s="183">
        <v>610</v>
      </c>
      <c r="Q35" s="183">
        <v>600</v>
      </c>
      <c r="R35" s="183">
        <v>580</v>
      </c>
      <c r="S35" s="203">
        <v>600</v>
      </c>
      <c r="T35" s="183">
        <v>560</v>
      </c>
      <c r="U35" s="183">
        <v>560</v>
      </c>
      <c r="V35" s="183">
        <v>560</v>
      </c>
      <c r="W35" s="183">
        <v>560</v>
      </c>
      <c r="X35" s="183">
        <v>580</v>
      </c>
      <c r="Y35" s="183">
        <v>525</v>
      </c>
      <c r="Z35" s="203">
        <v>564</v>
      </c>
      <c r="AA35" s="183">
        <v>1014.08</v>
      </c>
      <c r="AB35" s="183">
        <v>1014.08</v>
      </c>
      <c r="AC35" s="183">
        <v>1014.08</v>
      </c>
      <c r="AD35" s="183">
        <v>1950</v>
      </c>
      <c r="AE35" s="183">
        <v>1075</v>
      </c>
      <c r="AF35" s="183">
        <v>1014.08</v>
      </c>
      <c r="AG35" s="203">
        <v>1000.11</v>
      </c>
      <c r="AH35" s="183">
        <v>986.52</v>
      </c>
      <c r="AI35" s="183">
        <v>986.52</v>
      </c>
      <c r="AJ35" s="183">
        <v>986.52</v>
      </c>
      <c r="AK35" s="183">
        <v>1830</v>
      </c>
      <c r="AL35" s="183">
        <v>900</v>
      </c>
      <c r="AM35" s="183">
        <v>925</v>
      </c>
      <c r="AN35" s="203">
        <v>943.5</v>
      </c>
      <c r="AO35" s="183">
        <v>913.68</v>
      </c>
      <c r="AP35" s="183">
        <v>913.68</v>
      </c>
      <c r="AQ35" s="183">
        <v>913.68</v>
      </c>
      <c r="AR35" s="183">
        <v>1680</v>
      </c>
      <c r="AS35" s="183">
        <v>870</v>
      </c>
      <c r="AT35" s="183">
        <v>840</v>
      </c>
      <c r="AU35" s="203">
        <v>886.89</v>
      </c>
      <c r="AV35" s="183">
        <v>1262</v>
      </c>
      <c r="AW35" s="183">
        <v>1262</v>
      </c>
      <c r="AX35" s="183">
        <v>1262</v>
      </c>
      <c r="AY35" s="183">
        <v>2925</v>
      </c>
      <c r="AZ35" s="183">
        <v>1432</v>
      </c>
      <c r="BA35" s="183">
        <v>1262</v>
      </c>
      <c r="BB35" s="203">
        <v>1176.6</v>
      </c>
      <c r="BC35" s="183">
        <v>1136</v>
      </c>
      <c r="BD35" s="183">
        <v>1136</v>
      </c>
      <c r="BE35" s="183">
        <v>1136</v>
      </c>
      <c r="BF35" s="183">
        <v>2745</v>
      </c>
      <c r="BG35" s="190">
        <v>1200</v>
      </c>
      <c r="BH35" s="183">
        <v>1136</v>
      </c>
      <c r="BI35" s="203">
        <v>1110</v>
      </c>
      <c r="BJ35" s="190">
        <v>1073</v>
      </c>
      <c r="BK35" s="190">
        <v>1073</v>
      </c>
      <c r="BL35" s="190">
        <v>1073</v>
      </c>
      <c r="BM35" s="190">
        <v>2520</v>
      </c>
      <c r="BN35" s="190">
        <v>1160</v>
      </c>
      <c r="BO35" s="190">
        <v>1073</v>
      </c>
      <c r="BP35" s="209">
        <v>1043.4</v>
      </c>
      <c r="BQ35" s="190">
        <f>F35*1.2</f>
        <v>780</v>
      </c>
      <c r="BR35" s="190">
        <v>780</v>
      </c>
      <c r="BS35" s="190">
        <v>780</v>
      </c>
      <c r="BT35" s="190">
        <v>812.5</v>
      </c>
      <c r="BU35" s="190">
        <v>1098</v>
      </c>
      <c r="BV35" s="190">
        <v>780</v>
      </c>
      <c r="BW35" s="203">
        <v>763.2</v>
      </c>
      <c r="BX35" s="190">
        <f>M35*1.2</f>
        <v>732</v>
      </c>
      <c r="BY35" s="190">
        <v>732</v>
      </c>
      <c r="BZ35" s="190">
        <v>732</v>
      </c>
      <c r="CA35" s="183">
        <v>762.5</v>
      </c>
      <c r="CB35" s="183">
        <v>780</v>
      </c>
      <c r="CC35" s="183">
        <v>700</v>
      </c>
      <c r="CD35" s="203">
        <v>720</v>
      </c>
      <c r="CE35" s="183">
        <f>T35*1.2</f>
        <v>672</v>
      </c>
      <c r="CF35" s="183">
        <v>672</v>
      </c>
      <c r="CG35" s="183">
        <v>672</v>
      </c>
      <c r="CH35" s="183">
        <v>700</v>
      </c>
      <c r="CI35" s="183">
        <v>754</v>
      </c>
      <c r="CJ35" s="183">
        <v>600</v>
      </c>
      <c r="CK35" s="203">
        <v>676.8</v>
      </c>
      <c r="CL35" s="183">
        <f t="shared" si="4"/>
        <v>1216.896</v>
      </c>
      <c r="CM35" s="183">
        <v>1216.896</v>
      </c>
      <c r="CN35" s="183">
        <v>1216.896</v>
      </c>
      <c r="CO35" s="183">
        <v>2437.5</v>
      </c>
      <c r="CP35" s="183">
        <v>1404</v>
      </c>
      <c r="CQ35" s="183">
        <v>987</v>
      </c>
      <c r="CR35" s="203">
        <v>1200.132</v>
      </c>
      <c r="CS35" s="183">
        <f t="shared" si="0"/>
        <v>1183.824</v>
      </c>
      <c r="CT35" s="183">
        <v>1183.824</v>
      </c>
      <c r="CU35" s="183">
        <v>1183.824</v>
      </c>
      <c r="CV35" s="183">
        <v>2287.5</v>
      </c>
      <c r="CW35" s="183">
        <v>1170</v>
      </c>
      <c r="CX35" s="183">
        <v>892</v>
      </c>
      <c r="CY35" s="203">
        <v>1132.2</v>
      </c>
      <c r="CZ35" s="183">
        <f>AO35*1.2</f>
        <v>1096.416</v>
      </c>
      <c r="DA35" s="183">
        <v>1096.416</v>
      </c>
      <c r="DB35" s="183">
        <v>1096.416</v>
      </c>
      <c r="DC35" s="183">
        <v>2100</v>
      </c>
      <c r="DD35" s="183">
        <v>1131</v>
      </c>
      <c r="DE35" s="183">
        <v>837</v>
      </c>
      <c r="DF35" s="203">
        <v>1064.268</v>
      </c>
      <c r="DG35" s="183">
        <f t="shared" si="1"/>
        <v>1514.4</v>
      </c>
      <c r="DH35" s="183">
        <v>1514.4</v>
      </c>
      <c r="DI35" s="183">
        <v>1514.4</v>
      </c>
      <c r="DJ35" s="183">
        <v>3656.25</v>
      </c>
      <c r="DK35" s="183">
        <v>1872</v>
      </c>
      <c r="DL35" s="183">
        <v>1514.4</v>
      </c>
      <c r="DM35" s="203">
        <v>1411.92</v>
      </c>
      <c r="DN35" s="183">
        <f t="shared" si="2"/>
        <v>1363.2</v>
      </c>
      <c r="DO35" s="183">
        <v>1363.2</v>
      </c>
      <c r="DP35" s="183">
        <v>1363.2</v>
      </c>
      <c r="DQ35" s="183">
        <v>3431.25</v>
      </c>
      <c r="DR35" s="190">
        <v>1560</v>
      </c>
      <c r="DS35" s="190">
        <v>1363.2</v>
      </c>
      <c r="DT35" s="209">
        <v>1332</v>
      </c>
      <c r="DU35" s="190">
        <f t="shared" si="3"/>
        <v>1287.6</v>
      </c>
      <c r="DV35" s="190">
        <v>1287.6</v>
      </c>
      <c r="DW35" s="190">
        <v>1287.6</v>
      </c>
      <c r="DX35" s="190">
        <v>3150</v>
      </c>
      <c r="DY35" s="190">
        <v>1508</v>
      </c>
      <c r="DZ35" s="190">
        <v>1250</v>
      </c>
      <c r="EA35" s="209">
        <v>1252.08</v>
      </c>
    </row>
    <row r="36" ht="26" spans="2:131">
      <c r="B36" s="180" t="s">
        <v>2441</v>
      </c>
      <c r="C36" s="186" t="s">
        <v>2448</v>
      </c>
      <c r="D36" s="182" t="s">
        <v>2447</v>
      </c>
      <c r="E36" s="182" t="s">
        <v>1156</v>
      </c>
      <c r="F36" s="183">
        <v>760</v>
      </c>
      <c r="G36" s="183">
        <v>760</v>
      </c>
      <c r="H36" s="183">
        <v>760</v>
      </c>
      <c r="I36" s="183">
        <v>760</v>
      </c>
      <c r="J36" s="183">
        <v>805</v>
      </c>
      <c r="K36" s="183">
        <v>720</v>
      </c>
      <c r="L36" s="203">
        <v>773.8</v>
      </c>
      <c r="M36" s="190">
        <v>710</v>
      </c>
      <c r="N36" s="190">
        <v>710</v>
      </c>
      <c r="O36" s="190">
        <v>710</v>
      </c>
      <c r="P36" s="183">
        <v>710</v>
      </c>
      <c r="Q36" s="183">
        <v>710</v>
      </c>
      <c r="R36" s="183">
        <v>615</v>
      </c>
      <c r="S36" s="203">
        <v>730</v>
      </c>
      <c r="T36" s="183">
        <v>631.8</v>
      </c>
      <c r="U36" s="183">
        <v>631.8</v>
      </c>
      <c r="V36" s="183">
        <v>631.8</v>
      </c>
      <c r="W36" s="183">
        <v>660</v>
      </c>
      <c r="X36" s="183">
        <v>675</v>
      </c>
      <c r="Y36" s="183">
        <v>574</v>
      </c>
      <c r="Z36" s="203">
        <v>686.2</v>
      </c>
      <c r="AA36" s="183">
        <v>1248</v>
      </c>
      <c r="AB36" s="183">
        <v>1248</v>
      </c>
      <c r="AC36" s="183">
        <v>1248</v>
      </c>
      <c r="AD36" s="183">
        <v>2280</v>
      </c>
      <c r="AE36" s="183">
        <v>1215</v>
      </c>
      <c r="AF36" s="183">
        <v>1152</v>
      </c>
      <c r="AG36" s="203">
        <v>1216.8005</v>
      </c>
      <c r="AH36" s="183">
        <v>1123.2</v>
      </c>
      <c r="AI36" s="183">
        <v>1123.2</v>
      </c>
      <c r="AJ36" s="183">
        <v>1123.2</v>
      </c>
      <c r="AK36" s="183">
        <v>2130</v>
      </c>
      <c r="AL36" s="183">
        <v>1068</v>
      </c>
      <c r="AM36" s="183">
        <v>980</v>
      </c>
      <c r="AN36" s="203">
        <v>1147.925</v>
      </c>
      <c r="AO36" s="183">
        <v>1010.88</v>
      </c>
      <c r="AP36" s="183">
        <v>1010.88</v>
      </c>
      <c r="AQ36" s="183">
        <v>1010.88</v>
      </c>
      <c r="AR36" s="183">
        <v>1980</v>
      </c>
      <c r="AS36" s="183">
        <v>1011</v>
      </c>
      <c r="AT36" s="183">
        <v>918.4</v>
      </c>
      <c r="AU36" s="203">
        <v>1079.0495</v>
      </c>
      <c r="AV36" s="183">
        <v>1515</v>
      </c>
      <c r="AW36" s="183">
        <v>1515</v>
      </c>
      <c r="AX36" s="183">
        <v>1515</v>
      </c>
      <c r="AY36" s="183">
        <v>3420</v>
      </c>
      <c r="AZ36" s="183">
        <v>1611</v>
      </c>
      <c r="BA36" s="183">
        <v>1510</v>
      </c>
      <c r="BB36" s="203">
        <v>1431.53</v>
      </c>
      <c r="BC36" s="183">
        <v>1364</v>
      </c>
      <c r="BD36" s="183">
        <v>1364</v>
      </c>
      <c r="BE36" s="183">
        <v>1364</v>
      </c>
      <c r="BF36" s="183">
        <v>3195</v>
      </c>
      <c r="BG36" s="190">
        <v>1425</v>
      </c>
      <c r="BH36" s="183">
        <v>1290</v>
      </c>
      <c r="BI36" s="203">
        <v>1350.5</v>
      </c>
      <c r="BJ36" s="190">
        <v>1288</v>
      </c>
      <c r="BK36" s="190">
        <v>1288</v>
      </c>
      <c r="BL36" s="190">
        <v>1288</v>
      </c>
      <c r="BM36" s="190">
        <v>2970</v>
      </c>
      <c r="BN36" s="190">
        <v>1350</v>
      </c>
      <c r="BO36" s="190">
        <v>1200</v>
      </c>
      <c r="BP36" s="209">
        <v>1269.47</v>
      </c>
      <c r="BQ36" s="190">
        <f>F36*1.2</f>
        <v>912</v>
      </c>
      <c r="BR36" s="190">
        <v>912</v>
      </c>
      <c r="BS36" s="190">
        <v>912</v>
      </c>
      <c r="BT36" s="190">
        <v>950</v>
      </c>
      <c r="BU36" s="190">
        <v>1225</v>
      </c>
      <c r="BV36" s="190">
        <v>912</v>
      </c>
      <c r="BW36" s="203">
        <v>928.56</v>
      </c>
      <c r="BX36" s="190">
        <v>842.4</v>
      </c>
      <c r="BY36" s="190">
        <v>842.4</v>
      </c>
      <c r="BZ36" s="190">
        <v>852</v>
      </c>
      <c r="CA36" s="183">
        <v>887.5</v>
      </c>
      <c r="CB36" s="183">
        <v>926</v>
      </c>
      <c r="CC36" s="183">
        <v>750</v>
      </c>
      <c r="CD36" s="203">
        <v>876</v>
      </c>
      <c r="CE36" s="183">
        <f>T36*1.2</f>
        <v>758.16</v>
      </c>
      <c r="CF36" s="183">
        <v>758.16</v>
      </c>
      <c r="CG36" s="183">
        <v>758.16</v>
      </c>
      <c r="CH36" s="183">
        <v>825</v>
      </c>
      <c r="CI36" s="183">
        <v>878</v>
      </c>
      <c r="CJ36" s="183">
        <v>650</v>
      </c>
      <c r="CK36" s="203">
        <v>823.44</v>
      </c>
      <c r="CL36" s="183">
        <f t="shared" si="4"/>
        <v>1497.6</v>
      </c>
      <c r="CM36" s="183">
        <v>1497.6</v>
      </c>
      <c r="CN36" s="183">
        <v>1497.6</v>
      </c>
      <c r="CO36" s="183">
        <v>2850</v>
      </c>
      <c r="CP36" s="183">
        <v>1580</v>
      </c>
      <c r="CQ36" s="183">
        <v>1256</v>
      </c>
      <c r="CR36" s="203">
        <v>1460.1606</v>
      </c>
      <c r="CS36" s="183">
        <f t="shared" si="0"/>
        <v>1347.84</v>
      </c>
      <c r="CT36" s="183">
        <v>1347.84</v>
      </c>
      <c r="CU36" s="183">
        <v>1347.84</v>
      </c>
      <c r="CV36" s="183">
        <v>2662.5</v>
      </c>
      <c r="CW36" s="183">
        <v>1388</v>
      </c>
      <c r="CX36" s="183">
        <v>1126</v>
      </c>
      <c r="CY36" s="203">
        <v>1377.51</v>
      </c>
      <c r="CZ36" s="183">
        <f>AO36*1.2</f>
        <v>1213.056</v>
      </c>
      <c r="DA36" s="183">
        <v>1213.056</v>
      </c>
      <c r="DB36" s="183">
        <v>1213.056</v>
      </c>
      <c r="DC36" s="183">
        <v>2475</v>
      </c>
      <c r="DD36" s="183">
        <v>1362</v>
      </c>
      <c r="DE36" s="183">
        <v>1041</v>
      </c>
      <c r="DF36" s="203">
        <v>1294.8594</v>
      </c>
      <c r="DG36" s="183">
        <f t="shared" si="1"/>
        <v>1818</v>
      </c>
      <c r="DH36" s="183">
        <v>1818</v>
      </c>
      <c r="DI36" s="183">
        <v>1818</v>
      </c>
      <c r="DJ36" s="183">
        <v>4275</v>
      </c>
      <c r="DK36" s="183">
        <v>2106</v>
      </c>
      <c r="DL36" s="183">
        <v>1818</v>
      </c>
      <c r="DM36" s="203">
        <v>1717.836</v>
      </c>
      <c r="DN36" s="183">
        <f t="shared" si="2"/>
        <v>1636.8</v>
      </c>
      <c r="DO36" s="183">
        <v>1636.8</v>
      </c>
      <c r="DP36" s="183">
        <v>1636.8</v>
      </c>
      <c r="DQ36" s="183">
        <v>3993.75</v>
      </c>
      <c r="DR36" s="190">
        <v>1852</v>
      </c>
      <c r="DS36" s="190">
        <v>1636.8</v>
      </c>
      <c r="DT36" s="209">
        <v>1620.6</v>
      </c>
      <c r="DU36" s="190">
        <f t="shared" si="3"/>
        <v>1545.6</v>
      </c>
      <c r="DV36" s="190">
        <v>1545.6</v>
      </c>
      <c r="DW36" s="190">
        <v>1545.6</v>
      </c>
      <c r="DX36" s="190">
        <v>3712.5</v>
      </c>
      <c r="DY36" s="190">
        <v>1755</v>
      </c>
      <c r="DZ36" s="190">
        <v>1350</v>
      </c>
      <c r="EA36" s="209">
        <v>1523.364</v>
      </c>
    </row>
    <row r="37" ht="26" spans="2:131">
      <c r="B37" s="180" t="s">
        <v>2441</v>
      </c>
      <c r="C37" s="186" t="s">
        <v>2448</v>
      </c>
      <c r="D37" s="182" t="s">
        <v>2450</v>
      </c>
      <c r="E37" s="182" t="s">
        <v>1158</v>
      </c>
      <c r="F37" s="183">
        <v>880</v>
      </c>
      <c r="G37" s="183">
        <v>880</v>
      </c>
      <c r="H37" s="183">
        <v>880</v>
      </c>
      <c r="I37" s="183">
        <v>880</v>
      </c>
      <c r="J37" s="183">
        <v>915</v>
      </c>
      <c r="K37" s="183">
        <v>850</v>
      </c>
      <c r="L37" s="203">
        <v>911.6</v>
      </c>
      <c r="M37" s="190">
        <v>830</v>
      </c>
      <c r="N37" s="190">
        <v>830</v>
      </c>
      <c r="O37" s="190">
        <v>830</v>
      </c>
      <c r="P37" s="183">
        <v>830</v>
      </c>
      <c r="Q37" s="183">
        <v>880</v>
      </c>
      <c r="R37" s="183">
        <v>700</v>
      </c>
      <c r="S37" s="203">
        <v>860</v>
      </c>
      <c r="T37" s="183">
        <v>780</v>
      </c>
      <c r="U37" s="183">
        <v>780</v>
      </c>
      <c r="V37" s="183">
        <v>780</v>
      </c>
      <c r="W37" s="183">
        <v>780</v>
      </c>
      <c r="X37" s="183">
        <v>780</v>
      </c>
      <c r="Y37" s="183">
        <v>665</v>
      </c>
      <c r="Z37" s="203">
        <v>808.4</v>
      </c>
      <c r="AA37" s="183">
        <v>1426.42</v>
      </c>
      <c r="AB37" s="183">
        <v>1426.42</v>
      </c>
      <c r="AC37" s="183">
        <v>1426.42</v>
      </c>
      <c r="AD37" s="183">
        <v>2640</v>
      </c>
      <c r="AE37" s="183">
        <v>1373</v>
      </c>
      <c r="AF37" s="183">
        <v>1350</v>
      </c>
      <c r="AG37" s="203">
        <v>1433.491</v>
      </c>
      <c r="AH37" s="183">
        <v>1362.82</v>
      </c>
      <c r="AI37" s="183">
        <v>1362.82</v>
      </c>
      <c r="AJ37" s="183">
        <v>1362.82</v>
      </c>
      <c r="AK37" s="183">
        <v>2490</v>
      </c>
      <c r="AL37" s="183">
        <v>1324.5</v>
      </c>
      <c r="AM37" s="183">
        <v>1120</v>
      </c>
      <c r="AN37" s="203">
        <v>1352.35</v>
      </c>
      <c r="AO37" s="183">
        <v>1304.52</v>
      </c>
      <c r="AP37" s="183">
        <v>1304.52</v>
      </c>
      <c r="AQ37" s="183">
        <v>1304.52</v>
      </c>
      <c r="AR37" s="183">
        <v>2340</v>
      </c>
      <c r="AS37" s="183">
        <v>1188</v>
      </c>
      <c r="AT37" s="183">
        <v>1065</v>
      </c>
      <c r="AU37" s="203">
        <v>1271.209</v>
      </c>
      <c r="AV37" s="183">
        <v>1782</v>
      </c>
      <c r="AW37" s="183">
        <v>1782</v>
      </c>
      <c r="AX37" s="183">
        <v>1782</v>
      </c>
      <c r="AY37" s="183">
        <v>3960</v>
      </c>
      <c r="AZ37" s="183">
        <v>1830</v>
      </c>
      <c r="BA37" s="183">
        <v>1700</v>
      </c>
      <c r="BB37" s="203">
        <v>1686.46</v>
      </c>
      <c r="BC37" s="183">
        <v>1604</v>
      </c>
      <c r="BD37" s="183">
        <v>1604</v>
      </c>
      <c r="BE37" s="183">
        <v>1604</v>
      </c>
      <c r="BF37" s="183">
        <v>3735</v>
      </c>
      <c r="BG37" s="190">
        <v>1766</v>
      </c>
      <c r="BH37" s="183">
        <v>1450</v>
      </c>
      <c r="BI37" s="203">
        <v>1591</v>
      </c>
      <c r="BJ37" s="190">
        <v>1515</v>
      </c>
      <c r="BK37" s="190">
        <v>1515</v>
      </c>
      <c r="BL37" s="190">
        <v>1515</v>
      </c>
      <c r="BM37" s="190">
        <v>3510</v>
      </c>
      <c r="BN37" s="190">
        <v>1563</v>
      </c>
      <c r="BO37" s="190">
        <v>1350</v>
      </c>
      <c r="BP37" s="209">
        <v>1495.54</v>
      </c>
      <c r="BQ37" s="190">
        <v>1030</v>
      </c>
      <c r="BR37" s="190">
        <v>1030</v>
      </c>
      <c r="BS37" s="190">
        <v>1056</v>
      </c>
      <c r="BT37" s="190">
        <v>1100</v>
      </c>
      <c r="BU37" s="190">
        <v>1460</v>
      </c>
      <c r="BV37" s="190">
        <v>1030</v>
      </c>
      <c r="BW37" s="203">
        <v>1093.92</v>
      </c>
      <c r="BX37" s="190">
        <v>930</v>
      </c>
      <c r="BY37" s="190">
        <v>930</v>
      </c>
      <c r="BZ37" s="190">
        <v>996</v>
      </c>
      <c r="CA37" s="183">
        <v>1037.5</v>
      </c>
      <c r="CB37" s="183">
        <v>1148</v>
      </c>
      <c r="CC37" s="183">
        <v>840</v>
      </c>
      <c r="CD37" s="203">
        <v>1032</v>
      </c>
      <c r="CE37" s="183">
        <v>830</v>
      </c>
      <c r="CF37" s="183">
        <v>830</v>
      </c>
      <c r="CG37" s="183">
        <v>936</v>
      </c>
      <c r="CH37" s="183">
        <v>975</v>
      </c>
      <c r="CI37" s="183">
        <v>1030</v>
      </c>
      <c r="CJ37" s="183">
        <v>800</v>
      </c>
      <c r="CK37" s="203">
        <v>970.08</v>
      </c>
      <c r="CL37" s="183">
        <f t="shared" si="4"/>
        <v>1711.704</v>
      </c>
      <c r="CM37" s="183">
        <v>1711.704</v>
      </c>
      <c r="CN37" s="183">
        <v>1711.704</v>
      </c>
      <c r="CO37" s="183">
        <v>3300</v>
      </c>
      <c r="CP37" s="183">
        <v>1787</v>
      </c>
      <c r="CQ37" s="183">
        <v>1443</v>
      </c>
      <c r="CR37" s="203">
        <v>1720.1892</v>
      </c>
      <c r="CS37" s="183">
        <f t="shared" si="0"/>
        <v>1635.384</v>
      </c>
      <c r="CT37" s="183">
        <v>1635.384</v>
      </c>
      <c r="CU37" s="183">
        <v>1635.384</v>
      </c>
      <c r="CV37" s="183">
        <v>3112.5</v>
      </c>
      <c r="CW37" s="183">
        <v>1722</v>
      </c>
      <c r="CX37" s="183">
        <v>1369</v>
      </c>
      <c r="CY37" s="203">
        <v>1622.82</v>
      </c>
      <c r="CZ37" s="183">
        <v>1540</v>
      </c>
      <c r="DA37" s="183">
        <v>1540</v>
      </c>
      <c r="DB37" s="183">
        <v>1565.424</v>
      </c>
      <c r="DC37" s="183">
        <v>2925</v>
      </c>
      <c r="DD37" s="183">
        <v>1545</v>
      </c>
      <c r="DE37" s="183">
        <v>1201</v>
      </c>
      <c r="DF37" s="203">
        <v>1525.4508</v>
      </c>
      <c r="DG37" s="183">
        <f t="shared" si="1"/>
        <v>2138.4</v>
      </c>
      <c r="DH37" s="183">
        <v>2138.4</v>
      </c>
      <c r="DI37" s="183">
        <v>2138.4</v>
      </c>
      <c r="DJ37" s="183">
        <v>4950</v>
      </c>
      <c r="DK37" s="183">
        <v>2379</v>
      </c>
      <c r="DL37" s="183">
        <v>1950</v>
      </c>
      <c r="DM37" s="203">
        <v>2023.752</v>
      </c>
      <c r="DN37" s="183">
        <f t="shared" si="2"/>
        <v>1924.8</v>
      </c>
      <c r="DO37" s="183">
        <v>1924.8</v>
      </c>
      <c r="DP37" s="183">
        <v>1924.8</v>
      </c>
      <c r="DQ37" s="183">
        <v>4668.75</v>
      </c>
      <c r="DR37" s="190">
        <v>2296</v>
      </c>
      <c r="DS37" s="190">
        <v>1765</v>
      </c>
      <c r="DT37" s="209">
        <v>1909.2</v>
      </c>
      <c r="DU37" s="190">
        <f t="shared" si="3"/>
        <v>1818</v>
      </c>
      <c r="DV37" s="190">
        <v>1818</v>
      </c>
      <c r="DW37" s="190">
        <v>1818</v>
      </c>
      <c r="DX37" s="190">
        <v>4387.5</v>
      </c>
      <c r="DY37" s="190">
        <v>2059</v>
      </c>
      <c r="DZ37" s="190">
        <v>1680</v>
      </c>
      <c r="EA37" s="209">
        <v>1794.648</v>
      </c>
    </row>
    <row r="38" ht="26" spans="2:131">
      <c r="B38" s="180" t="s">
        <v>2441</v>
      </c>
      <c r="C38" s="186" t="s">
        <v>2451</v>
      </c>
      <c r="D38" s="182" t="s">
        <v>2449</v>
      </c>
      <c r="E38" s="182" t="s">
        <v>1160</v>
      </c>
      <c r="F38" s="183">
        <v>690</v>
      </c>
      <c r="G38" s="183">
        <v>790</v>
      </c>
      <c r="H38" s="183">
        <v>690</v>
      </c>
      <c r="I38" s="183">
        <v>690</v>
      </c>
      <c r="J38" s="183">
        <v>750</v>
      </c>
      <c r="K38" s="183">
        <v>2304</v>
      </c>
      <c r="L38" s="203">
        <v>784.4</v>
      </c>
      <c r="M38" s="190">
        <v>650</v>
      </c>
      <c r="N38" s="190">
        <v>750</v>
      </c>
      <c r="O38" s="190">
        <v>650</v>
      </c>
      <c r="P38" s="183">
        <v>650</v>
      </c>
      <c r="Q38" s="183">
        <v>630</v>
      </c>
      <c r="R38" s="183">
        <v>2160</v>
      </c>
      <c r="S38" s="203">
        <v>740</v>
      </c>
      <c r="T38" s="183">
        <v>610</v>
      </c>
      <c r="U38" s="183">
        <v>710</v>
      </c>
      <c r="V38" s="183">
        <v>610</v>
      </c>
      <c r="W38" s="183">
        <v>610</v>
      </c>
      <c r="X38" s="183">
        <v>605</v>
      </c>
      <c r="Y38" s="183">
        <v>1512</v>
      </c>
      <c r="Z38" s="203">
        <v>695.6</v>
      </c>
      <c r="AA38" s="183">
        <v>1356.8</v>
      </c>
      <c r="AB38" s="183">
        <v>1356.8</v>
      </c>
      <c r="AC38" s="183">
        <v>1356.8</v>
      </c>
      <c r="AD38" s="183">
        <v>2070</v>
      </c>
      <c r="AE38" s="183">
        <v>1125</v>
      </c>
      <c r="AF38" s="183">
        <v>3816</v>
      </c>
      <c r="AG38" s="203">
        <v>1400.154</v>
      </c>
      <c r="AH38" s="183">
        <v>1219</v>
      </c>
      <c r="AI38" s="183">
        <v>1219</v>
      </c>
      <c r="AJ38" s="183">
        <v>1219</v>
      </c>
      <c r="AK38" s="183">
        <v>1950</v>
      </c>
      <c r="AL38" s="183">
        <v>945</v>
      </c>
      <c r="AM38" s="183">
        <v>3456</v>
      </c>
      <c r="AN38" s="203">
        <v>1320.9</v>
      </c>
      <c r="AO38" s="183">
        <v>1060</v>
      </c>
      <c r="AP38" s="183">
        <v>1060</v>
      </c>
      <c r="AQ38" s="183">
        <v>1060</v>
      </c>
      <c r="AR38" s="183">
        <v>1830</v>
      </c>
      <c r="AS38" s="183">
        <v>907.5</v>
      </c>
      <c r="AT38" s="183">
        <v>3456</v>
      </c>
      <c r="AU38" s="203">
        <v>1241.646</v>
      </c>
      <c r="AV38" s="183">
        <v>1648</v>
      </c>
      <c r="AW38" s="183">
        <v>1648</v>
      </c>
      <c r="AX38" s="183">
        <v>1648</v>
      </c>
      <c r="AY38" s="183">
        <v>4140</v>
      </c>
      <c r="AZ38" s="183">
        <v>1500</v>
      </c>
      <c r="BA38" s="183">
        <v>4392</v>
      </c>
      <c r="BB38" s="203">
        <v>1647.24</v>
      </c>
      <c r="BC38" s="183">
        <v>1584</v>
      </c>
      <c r="BD38" s="183">
        <v>1584</v>
      </c>
      <c r="BE38" s="183">
        <v>1584</v>
      </c>
      <c r="BF38" s="183">
        <v>3900</v>
      </c>
      <c r="BG38" s="190">
        <v>1260</v>
      </c>
      <c r="BH38" s="190">
        <v>4104</v>
      </c>
      <c r="BI38" s="209">
        <v>1554</v>
      </c>
      <c r="BJ38" s="190">
        <v>1464</v>
      </c>
      <c r="BK38" s="190">
        <v>1464</v>
      </c>
      <c r="BL38" s="190">
        <v>1464</v>
      </c>
      <c r="BM38" s="190">
        <v>3660</v>
      </c>
      <c r="BN38" s="190">
        <v>1210</v>
      </c>
      <c r="BO38" s="190">
        <v>3456</v>
      </c>
      <c r="BP38" s="209">
        <v>1460.76</v>
      </c>
      <c r="BQ38" s="190">
        <f>F38*1.2</f>
        <v>828</v>
      </c>
      <c r="BR38" s="190">
        <v>948</v>
      </c>
      <c r="BS38" s="190">
        <v>828</v>
      </c>
      <c r="BT38" s="190">
        <v>862.5</v>
      </c>
      <c r="BU38" s="190">
        <v>1207.8</v>
      </c>
      <c r="BV38" s="190">
        <v>2304</v>
      </c>
      <c r="BW38" s="203">
        <v>941.28</v>
      </c>
      <c r="BX38" s="190">
        <f>M38*1.2</f>
        <v>780</v>
      </c>
      <c r="BY38" s="190">
        <v>900</v>
      </c>
      <c r="BZ38" s="190">
        <v>780</v>
      </c>
      <c r="CA38" s="183">
        <v>812.5</v>
      </c>
      <c r="CB38" s="183">
        <v>819</v>
      </c>
      <c r="CC38" s="183">
        <v>2160</v>
      </c>
      <c r="CD38" s="203">
        <v>888</v>
      </c>
      <c r="CE38" s="183">
        <f>T38*1.2</f>
        <v>732</v>
      </c>
      <c r="CF38" s="183">
        <v>852</v>
      </c>
      <c r="CG38" s="183">
        <v>732</v>
      </c>
      <c r="CH38" s="183">
        <v>762.5</v>
      </c>
      <c r="CI38" s="183">
        <v>787</v>
      </c>
      <c r="CJ38" s="183">
        <v>1512</v>
      </c>
      <c r="CK38" s="203">
        <v>834.72</v>
      </c>
      <c r="CL38" s="183">
        <f t="shared" si="4"/>
        <v>1628.16</v>
      </c>
      <c r="CM38" s="183">
        <v>1628.16</v>
      </c>
      <c r="CN38" s="183">
        <v>1628.16</v>
      </c>
      <c r="CO38" s="183">
        <v>2587.5</v>
      </c>
      <c r="CP38" s="183">
        <v>1465</v>
      </c>
      <c r="CQ38" s="183">
        <v>3816</v>
      </c>
      <c r="CR38" s="203">
        <v>1680.1848</v>
      </c>
      <c r="CS38" s="183">
        <f t="shared" si="0"/>
        <v>1462.8</v>
      </c>
      <c r="CT38" s="183">
        <v>1462.8</v>
      </c>
      <c r="CU38" s="183">
        <v>1462.8</v>
      </c>
      <c r="CV38" s="183">
        <v>2437.5</v>
      </c>
      <c r="CW38" s="183">
        <v>1129</v>
      </c>
      <c r="CX38" s="183">
        <v>3456</v>
      </c>
      <c r="CY38" s="203">
        <v>1585.08</v>
      </c>
      <c r="CZ38" s="183">
        <f>AO38*1.2</f>
        <v>1272</v>
      </c>
      <c r="DA38" s="183">
        <v>1272</v>
      </c>
      <c r="DB38" s="183">
        <v>1272</v>
      </c>
      <c r="DC38" s="183">
        <v>2287.5</v>
      </c>
      <c r="DD38" s="183">
        <v>1180</v>
      </c>
      <c r="DE38" s="183">
        <v>3456</v>
      </c>
      <c r="DF38" s="203">
        <v>1489.9752</v>
      </c>
      <c r="DG38" s="183">
        <f t="shared" si="1"/>
        <v>1977.6</v>
      </c>
      <c r="DH38" s="183">
        <v>1977.6</v>
      </c>
      <c r="DI38" s="183">
        <v>1977.6</v>
      </c>
      <c r="DJ38" s="183">
        <v>5175</v>
      </c>
      <c r="DK38" s="183">
        <v>1950</v>
      </c>
      <c r="DL38" s="183">
        <v>4392</v>
      </c>
      <c r="DM38" s="203">
        <v>1976.688</v>
      </c>
      <c r="DN38" s="183">
        <f t="shared" si="2"/>
        <v>1900.8</v>
      </c>
      <c r="DO38" s="183">
        <v>1900.8</v>
      </c>
      <c r="DP38" s="183">
        <v>1900.8</v>
      </c>
      <c r="DQ38" s="183">
        <v>4875</v>
      </c>
      <c r="DR38" s="190">
        <v>1738</v>
      </c>
      <c r="DS38" s="190">
        <v>4104</v>
      </c>
      <c r="DT38" s="209">
        <v>1864.8</v>
      </c>
      <c r="DU38" s="190">
        <f t="shared" si="3"/>
        <v>1756.8</v>
      </c>
      <c r="DV38" s="190">
        <v>1756.8</v>
      </c>
      <c r="DW38" s="190">
        <v>1756.8</v>
      </c>
      <c r="DX38" s="190">
        <v>4575</v>
      </c>
      <c r="DY38" s="190">
        <v>1603</v>
      </c>
      <c r="DZ38" s="190">
        <v>3456</v>
      </c>
      <c r="EA38" s="209">
        <v>1752.912</v>
      </c>
    </row>
    <row r="39" ht="26" spans="2:131">
      <c r="B39" s="180" t="s">
        <v>2441</v>
      </c>
      <c r="C39" s="186" t="s">
        <v>2451</v>
      </c>
      <c r="D39" s="182" t="s">
        <v>2447</v>
      </c>
      <c r="E39" s="182" t="s">
        <v>1162</v>
      </c>
      <c r="F39" s="183">
        <v>810</v>
      </c>
      <c r="G39" s="183">
        <v>840</v>
      </c>
      <c r="H39" s="183">
        <v>810</v>
      </c>
      <c r="I39" s="183">
        <v>810</v>
      </c>
      <c r="J39" s="183">
        <v>920</v>
      </c>
      <c r="K39" s="183">
        <v>2736</v>
      </c>
      <c r="L39" s="203">
        <v>901</v>
      </c>
      <c r="M39" s="190">
        <v>760</v>
      </c>
      <c r="N39" s="190">
        <v>790</v>
      </c>
      <c r="O39" s="190">
        <v>760</v>
      </c>
      <c r="P39" s="183">
        <v>760</v>
      </c>
      <c r="Q39" s="183">
        <v>788</v>
      </c>
      <c r="R39" s="183">
        <v>2304</v>
      </c>
      <c r="S39" s="203">
        <v>850</v>
      </c>
      <c r="T39" s="183">
        <v>710</v>
      </c>
      <c r="U39" s="183">
        <v>750</v>
      </c>
      <c r="V39" s="183">
        <v>710</v>
      </c>
      <c r="W39" s="183">
        <v>710</v>
      </c>
      <c r="X39" s="183">
        <v>745</v>
      </c>
      <c r="Y39" s="183">
        <v>1600</v>
      </c>
      <c r="Z39" s="203">
        <v>799</v>
      </c>
      <c r="AA39" s="183">
        <v>1511.56</v>
      </c>
      <c r="AB39" s="183">
        <v>1511.56</v>
      </c>
      <c r="AC39" s="183">
        <v>1511.56</v>
      </c>
      <c r="AD39" s="183">
        <v>2430</v>
      </c>
      <c r="AE39" s="183">
        <v>1350</v>
      </c>
      <c r="AF39" s="183">
        <v>4320</v>
      </c>
      <c r="AG39" s="203">
        <v>1608.285</v>
      </c>
      <c r="AH39" s="183">
        <v>1340.9</v>
      </c>
      <c r="AI39" s="183">
        <v>1340.9</v>
      </c>
      <c r="AJ39" s="183">
        <v>1340.9</v>
      </c>
      <c r="AK39" s="183">
        <v>2280</v>
      </c>
      <c r="AL39" s="183">
        <v>1182</v>
      </c>
      <c r="AM39" s="183">
        <v>3888</v>
      </c>
      <c r="AN39" s="203">
        <v>1517.25</v>
      </c>
      <c r="AO39" s="183">
        <v>1154.34</v>
      </c>
      <c r="AP39" s="183">
        <v>1154.34</v>
      </c>
      <c r="AQ39" s="183">
        <v>1154.34</v>
      </c>
      <c r="AR39" s="183">
        <v>2130</v>
      </c>
      <c r="AS39" s="183">
        <v>1117.5</v>
      </c>
      <c r="AT39" s="183">
        <v>3600</v>
      </c>
      <c r="AU39" s="203">
        <v>1426.215</v>
      </c>
      <c r="AV39" s="183">
        <v>1775</v>
      </c>
      <c r="AW39" s="183">
        <v>1775</v>
      </c>
      <c r="AX39" s="183">
        <v>1775</v>
      </c>
      <c r="AY39" s="183">
        <v>4860</v>
      </c>
      <c r="AZ39" s="183">
        <v>1775</v>
      </c>
      <c r="BA39" s="183">
        <v>5184</v>
      </c>
      <c r="BB39" s="203">
        <v>1892.1</v>
      </c>
      <c r="BC39" s="183">
        <v>1614</v>
      </c>
      <c r="BD39" s="183">
        <v>1614</v>
      </c>
      <c r="BE39" s="183">
        <v>1614</v>
      </c>
      <c r="BF39" s="183">
        <v>4560</v>
      </c>
      <c r="BG39" s="190">
        <v>1576</v>
      </c>
      <c r="BH39" s="190">
        <v>4464</v>
      </c>
      <c r="BI39" s="209">
        <v>1785</v>
      </c>
      <c r="BJ39" s="190">
        <v>1585</v>
      </c>
      <c r="BK39" s="190">
        <v>1585</v>
      </c>
      <c r="BL39" s="190">
        <v>1585</v>
      </c>
      <c r="BM39" s="190">
        <v>4260</v>
      </c>
      <c r="BN39" s="190">
        <v>1490</v>
      </c>
      <c r="BO39" s="190">
        <v>3960</v>
      </c>
      <c r="BP39" s="209">
        <v>1677.9</v>
      </c>
      <c r="BQ39" s="190">
        <f>F39*1.2</f>
        <v>972</v>
      </c>
      <c r="BR39" s="190">
        <v>1008</v>
      </c>
      <c r="BS39" s="190">
        <v>972</v>
      </c>
      <c r="BT39" s="190">
        <v>1012.5</v>
      </c>
      <c r="BU39" s="190">
        <v>1347.5</v>
      </c>
      <c r="BV39" s="190">
        <v>2736</v>
      </c>
      <c r="BW39" s="203">
        <v>1081.2</v>
      </c>
      <c r="BX39" s="190">
        <f>M39*1.2</f>
        <v>912</v>
      </c>
      <c r="BY39" s="190">
        <v>948</v>
      </c>
      <c r="BZ39" s="190">
        <v>912</v>
      </c>
      <c r="CA39" s="183">
        <v>950</v>
      </c>
      <c r="CB39" s="183">
        <v>1024</v>
      </c>
      <c r="CC39" s="183">
        <v>2304</v>
      </c>
      <c r="CD39" s="203">
        <v>1020</v>
      </c>
      <c r="CE39" s="183">
        <f>T39*1.2</f>
        <v>852</v>
      </c>
      <c r="CF39" s="183">
        <v>900</v>
      </c>
      <c r="CG39" s="183">
        <v>852</v>
      </c>
      <c r="CH39" s="183">
        <v>887.5</v>
      </c>
      <c r="CI39" s="183">
        <v>969</v>
      </c>
      <c r="CJ39" s="183">
        <v>1600</v>
      </c>
      <c r="CK39" s="203">
        <v>958.8</v>
      </c>
      <c r="CL39" s="183">
        <f t="shared" si="4"/>
        <v>1813.872</v>
      </c>
      <c r="CM39" s="183">
        <v>1813.872</v>
      </c>
      <c r="CN39" s="183">
        <v>1813.872</v>
      </c>
      <c r="CO39" s="183">
        <v>3037.5</v>
      </c>
      <c r="CP39" s="183">
        <v>1794</v>
      </c>
      <c r="CQ39" s="183">
        <v>4320</v>
      </c>
      <c r="CR39" s="203">
        <v>1929.942</v>
      </c>
      <c r="CS39" s="183">
        <f t="shared" si="0"/>
        <v>1609.08</v>
      </c>
      <c r="CT39" s="183">
        <v>1609.08</v>
      </c>
      <c r="CU39" s="183">
        <v>1609.08</v>
      </c>
      <c r="CV39" s="183">
        <v>2850</v>
      </c>
      <c r="CW39" s="183">
        <v>1537</v>
      </c>
      <c r="CX39" s="183">
        <v>3888</v>
      </c>
      <c r="CY39" s="203">
        <v>1820.7</v>
      </c>
      <c r="CZ39" s="183">
        <f>AO39*1.2</f>
        <v>1385.208</v>
      </c>
      <c r="DA39" s="183">
        <v>1385.208</v>
      </c>
      <c r="DB39" s="183">
        <v>1385.208</v>
      </c>
      <c r="DC39" s="183">
        <v>2662.5</v>
      </c>
      <c r="DD39" s="183">
        <v>1454</v>
      </c>
      <c r="DE39" s="183">
        <v>3600</v>
      </c>
      <c r="DF39" s="203">
        <v>1711.458</v>
      </c>
      <c r="DG39" s="183">
        <f t="shared" si="1"/>
        <v>2130</v>
      </c>
      <c r="DH39" s="183">
        <v>2130</v>
      </c>
      <c r="DI39" s="183">
        <v>2130</v>
      </c>
      <c r="DJ39" s="183">
        <v>6075</v>
      </c>
      <c r="DK39" s="183">
        <v>2392</v>
      </c>
      <c r="DL39" s="183">
        <v>5184</v>
      </c>
      <c r="DM39" s="203">
        <v>2270.52</v>
      </c>
      <c r="DN39" s="183">
        <f t="shared" si="2"/>
        <v>1936.8</v>
      </c>
      <c r="DO39" s="183">
        <v>1936.8</v>
      </c>
      <c r="DP39" s="183">
        <v>1936.8</v>
      </c>
      <c r="DQ39" s="183">
        <v>5700</v>
      </c>
      <c r="DR39" s="190">
        <v>2049</v>
      </c>
      <c r="DS39" s="190">
        <v>4464</v>
      </c>
      <c r="DT39" s="209">
        <v>2142</v>
      </c>
      <c r="DU39" s="190">
        <f t="shared" si="3"/>
        <v>1902</v>
      </c>
      <c r="DV39" s="190">
        <v>1902</v>
      </c>
      <c r="DW39" s="190">
        <v>1902</v>
      </c>
      <c r="DX39" s="190">
        <v>5325</v>
      </c>
      <c r="DY39" s="190">
        <v>1938</v>
      </c>
      <c r="DZ39" s="190">
        <v>3960</v>
      </c>
      <c r="EA39" s="209">
        <v>2013.48</v>
      </c>
    </row>
    <row r="40" ht="26" spans="2:131">
      <c r="B40" s="180" t="s">
        <v>2441</v>
      </c>
      <c r="C40" s="186" t="s">
        <v>2451</v>
      </c>
      <c r="D40" s="182" t="s">
        <v>2450</v>
      </c>
      <c r="E40" s="182" t="s">
        <v>1164</v>
      </c>
      <c r="F40" s="183">
        <v>960</v>
      </c>
      <c r="G40" s="183">
        <v>960</v>
      </c>
      <c r="H40" s="183">
        <v>960</v>
      </c>
      <c r="I40" s="183">
        <v>960</v>
      </c>
      <c r="J40" s="183">
        <v>1135</v>
      </c>
      <c r="K40" s="183">
        <v>3456</v>
      </c>
      <c r="L40" s="203">
        <v>1007</v>
      </c>
      <c r="M40" s="190">
        <v>890</v>
      </c>
      <c r="N40" s="190">
        <v>890</v>
      </c>
      <c r="O40" s="190">
        <v>890</v>
      </c>
      <c r="P40" s="183">
        <v>890</v>
      </c>
      <c r="Q40" s="183">
        <v>962</v>
      </c>
      <c r="R40" s="183">
        <v>2736</v>
      </c>
      <c r="S40" s="203">
        <v>950</v>
      </c>
      <c r="T40" s="183">
        <v>840</v>
      </c>
      <c r="U40" s="183">
        <v>840</v>
      </c>
      <c r="V40" s="183">
        <v>840</v>
      </c>
      <c r="W40" s="183">
        <v>840</v>
      </c>
      <c r="X40" s="183">
        <v>937</v>
      </c>
      <c r="Y40" s="183">
        <v>2304</v>
      </c>
      <c r="Z40" s="203">
        <v>893</v>
      </c>
      <c r="AA40" s="183">
        <v>1736</v>
      </c>
      <c r="AB40" s="183">
        <v>1736</v>
      </c>
      <c r="AC40" s="183">
        <v>1736</v>
      </c>
      <c r="AD40" s="183">
        <v>2880</v>
      </c>
      <c r="AE40" s="183">
        <v>1703</v>
      </c>
      <c r="AF40" s="183">
        <v>4968</v>
      </c>
      <c r="AG40" s="203">
        <v>1797.495</v>
      </c>
      <c r="AH40" s="183">
        <v>1540.9</v>
      </c>
      <c r="AI40" s="183">
        <v>1540.9</v>
      </c>
      <c r="AJ40" s="183">
        <v>1540.9</v>
      </c>
      <c r="AK40" s="183">
        <v>2670</v>
      </c>
      <c r="AL40" s="183">
        <v>1443</v>
      </c>
      <c r="AM40" s="183">
        <v>4608</v>
      </c>
      <c r="AN40" s="203">
        <v>1695.75</v>
      </c>
      <c r="AO40" s="183">
        <v>1354.34</v>
      </c>
      <c r="AP40" s="183">
        <v>1354.34</v>
      </c>
      <c r="AQ40" s="183">
        <v>1354.34</v>
      </c>
      <c r="AR40" s="183">
        <v>2520</v>
      </c>
      <c r="AS40" s="183">
        <v>1354</v>
      </c>
      <c r="AT40" s="183">
        <v>3960</v>
      </c>
      <c r="AU40" s="203">
        <v>1594.005</v>
      </c>
      <c r="AV40" s="183">
        <v>2325</v>
      </c>
      <c r="AW40" s="183">
        <v>2325</v>
      </c>
      <c r="AX40" s="183">
        <v>2325</v>
      </c>
      <c r="AY40" s="183">
        <v>5760</v>
      </c>
      <c r="AZ40" s="183">
        <v>2270</v>
      </c>
      <c r="BA40" s="183">
        <v>6480</v>
      </c>
      <c r="BB40" s="203">
        <v>2114.7</v>
      </c>
      <c r="BC40" s="183">
        <v>2114</v>
      </c>
      <c r="BD40" s="183">
        <v>2114</v>
      </c>
      <c r="BE40" s="183">
        <v>2114</v>
      </c>
      <c r="BF40" s="183">
        <v>5340</v>
      </c>
      <c r="BG40" s="190">
        <v>1924</v>
      </c>
      <c r="BH40" s="190">
        <v>5184</v>
      </c>
      <c r="BI40" s="209">
        <v>1995</v>
      </c>
      <c r="BJ40" s="190">
        <v>2085</v>
      </c>
      <c r="BK40" s="190">
        <v>2085</v>
      </c>
      <c r="BL40" s="190">
        <v>2085</v>
      </c>
      <c r="BM40" s="190">
        <v>5040</v>
      </c>
      <c r="BN40" s="190">
        <v>1874</v>
      </c>
      <c r="BO40" s="190">
        <v>4680</v>
      </c>
      <c r="BP40" s="209">
        <v>1875.3</v>
      </c>
      <c r="BQ40" s="190">
        <f>F40*1.2</f>
        <v>1152</v>
      </c>
      <c r="BR40" s="190">
        <v>1152</v>
      </c>
      <c r="BS40" s="190">
        <v>1152</v>
      </c>
      <c r="BT40" s="190">
        <v>1200</v>
      </c>
      <c r="BU40" s="190">
        <v>1606</v>
      </c>
      <c r="BV40" s="190">
        <v>3456</v>
      </c>
      <c r="BW40" s="203">
        <v>1208.4</v>
      </c>
      <c r="BX40" s="190">
        <f>M40*1.2</f>
        <v>1068</v>
      </c>
      <c r="BY40" s="190">
        <v>1068</v>
      </c>
      <c r="BZ40" s="190">
        <v>1068</v>
      </c>
      <c r="CA40" s="183">
        <v>1112.5</v>
      </c>
      <c r="CB40" s="183">
        <v>1251</v>
      </c>
      <c r="CC40" s="183">
        <v>2736</v>
      </c>
      <c r="CD40" s="203">
        <v>1140</v>
      </c>
      <c r="CE40" s="183">
        <f>T40*1.2</f>
        <v>1008</v>
      </c>
      <c r="CF40" s="183">
        <v>1008</v>
      </c>
      <c r="CG40" s="183">
        <v>1008</v>
      </c>
      <c r="CH40" s="183">
        <v>1050</v>
      </c>
      <c r="CI40" s="183">
        <v>1219</v>
      </c>
      <c r="CJ40" s="183">
        <v>2304</v>
      </c>
      <c r="CK40" s="203">
        <v>1071.6</v>
      </c>
      <c r="CL40" s="183">
        <f t="shared" si="4"/>
        <v>2083.2</v>
      </c>
      <c r="CM40" s="183">
        <v>2083.2</v>
      </c>
      <c r="CN40" s="183">
        <v>2083.2</v>
      </c>
      <c r="CO40" s="183">
        <v>3600</v>
      </c>
      <c r="CP40" s="183">
        <v>2217</v>
      </c>
      <c r="CQ40" s="183">
        <v>4968</v>
      </c>
      <c r="CR40" s="203">
        <v>2156.994</v>
      </c>
      <c r="CS40" s="183">
        <f t="shared" si="0"/>
        <v>1849.08</v>
      </c>
      <c r="CT40" s="183">
        <v>1849.08</v>
      </c>
      <c r="CU40" s="183">
        <v>1849.08</v>
      </c>
      <c r="CV40" s="183">
        <v>3337.5</v>
      </c>
      <c r="CW40" s="183">
        <v>1877</v>
      </c>
      <c r="CX40" s="183">
        <v>4608</v>
      </c>
      <c r="CY40" s="203">
        <v>2034.9</v>
      </c>
      <c r="CZ40" s="183">
        <f>AO40*1.2</f>
        <v>1625.208</v>
      </c>
      <c r="DA40" s="183">
        <v>1625.208</v>
      </c>
      <c r="DB40" s="183">
        <v>1625.208</v>
      </c>
      <c r="DC40" s="183">
        <v>3150</v>
      </c>
      <c r="DD40" s="183">
        <v>1829</v>
      </c>
      <c r="DE40" s="183">
        <v>3960</v>
      </c>
      <c r="DF40" s="203">
        <v>1912.806</v>
      </c>
      <c r="DG40" s="183">
        <f t="shared" si="1"/>
        <v>2790</v>
      </c>
      <c r="DH40" s="183">
        <v>2790</v>
      </c>
      <c r="DI40" s="183">
        <v>2790</v>
      </c>
      <c r="DJ40" s="183">
        <v>7200</v>
      </c>
      <c r="DK40" s="183">
        <v>2956</v>
      </c>
      <c r="DL40" s="183">
        <v>6480</v>
      </c>
      <c r="DM40" s="203">
        <v>2537.64</v>
      </c>
      <c r="DN40" s="183">
        <f t="shared" si="2"/>
        <v>2536.8</v>
      </c>
      <c r="DO40" s="183">
        <v>2536.8</v>
      </c>
      <c r="DP40" s="183">
        <v>2536.8</v>
      </c>
      <c r="DQ40" s="183">
        <v>6675</v>
      </c>
      <c r="DR40" s="190">
        <v>2537</v>
      </c>
      <c r="DS40" s="190">
        <v>5184</v>
      </c>
      <c r="DT40" s="209">
        <v>2394</v>
      </c>
      <c r="DU40" s="190">
        <f t="shared" si="3"/>
        <v>2502</v>
      </c>
      <c r="DV40" s="190">
        <v>2502</v>
      </c>
      <c r="DW40" s="190">
        <v>2502</v>
      </c>
      <c r="DX40" s="190">
        <v>6300</v>
      </c>
      <c r="DY40" s="190">
        <v>2502</v>
      </c>
      <c r="DZ40" s="190">
        <v>4680</v>
      </c>
      <c r="EA40" s="209">
        <v>2250.36</v>
      </c>
    </row>
    <row r="41" ht="39" spans="2:68">
      <c r="B41" s="187" t="s">
        <v>2452</v>
      </c>
      <c r="C41" s="188" t="s">
        <v>2453</v>
      </c>
      <c r="D41" s="189" t="s">
        <v>2453</v>
      </c>
      <c r="E41" s="189" t="s">
        <v>1166</v>
      </c>
      <c r="F41" s="190">
        <v>390</v>
      </c>
      <c r="G41" s="190">
        <v>390</v>
      </c>
      <c r="H41" s="190">
        <v>390</v>
      </c>
      <c r="I41" s="190">
        <v>640</v>
      </c>
      <c r="J41" s="190">
        <v>550</v>
      </c>
      <c r="K41" s="190">
        <v>400</v>
      </c>
      <c r="L41" s="203">
        <v>424</v>
      </c>
      <c r="M41" s="190">
        <v>370</v>
      </c>
      <c r="N41" s="190">
        <v>370</v>
      </c>
      <c r="O41" s="190">
        <v>370</v>
      </c>
      <c r="P41" s="183">
        <v>600</v>
      </c>
      <c r="Q41" s="183">
        <v>500</v>
      </c>
      <c r="R41" s="183">
        <v>340</v>
      </c>
      <c r="S41" s="203">
        <v>400</v>
      </c>
      <c r="T41" s="183">
        <v>335</v>
      </c>
      <c r="U41" s="183">
        <v>340</v>
      </c>
      <c r="V41" s="183">
        <v>335</v>
      </c>
      <c r="W41" s="183">
        <v>550</v>
      </c>
      <c r="X41" s="183">
        <v>450</v>
      </c>
      <c r="Y41" s="183">
        <v>320</v>
      </c>
      <c r="Z41" s="203">
        <v>376</v>
      </c>
      <c r="AA41" s="183">
        <v>548</v>
      </c>
      <c r="AB41" s="183">
        <v>640</v>
      </c>
      <c r="AC41" s="183">
        <v>548</v>
      </c>
      <c r="AD41" s="183">
        <v>1280</v>
      </c>
      <c r="AE41" s="183">
        <v>825</v>
      </c>
      <c r="AF41" s="183">
        <v>548</v>
      </c>
      <c r="AG41" s="203">
        <v>648.72</v>
      </c>
      <c r="AH41" s="183">
        <v>515</v>
      </c>
      <c r="AI41" s="183">
        <v>620</v>
      </c>
      <c r="AJ41" s="183">
        <v>515</v>
      </c>
      <c r="AK41" s="183">
        <v>1200</v>
      </c>
      <c r="AL41" s="183">
        <v>750</v>
      </c>
      <c r="AM41" s="183">
        <v>515</v>
      </c>
      <c r="AN41" s="203">
        <v>612</v>
      </c>
      <c r="AO41" s="183">
        <v>498</v>
      </c>
      <c r="AP41" s="183">
        <v>600</v>
      </c>
      <c r="AQ41" s="183">
        <v>498</v>
      </c>
      <c r="AR41" s="183">
        <v>1100</v>
      </c>
      <c r="AS41" s="183">
        <v>675</v>
      </c>
      <c r="AT41" s="183">
        <v>498</v>
      </c>
      <c r="AU41" s="203">
        <v>575.28</v>
      </c>
      <c r="AV41" s="183">
        <v>682</v>
      </c>
      <c r="AW41" s="183">
        <v>790</v>
      </c>
      <c r="AX41" s="183">
        <v>682</v>
      </c>
      <c r="AY41" s="183">
        <v>1920</v>
      </c>
      <c r="AZ41" s="183">
        <v>1102</v>
      </c>
      <c r="BA41" s="183">
        <v>682</v>
      </c>
      <c r="BB41" s="203">
        <v>763.2</v>
      </c>
      <c r="BC41" s="183">
        <v>658</v>
      </c>
      <c r="BD41" s="183">
        <v>745</v>
      </c>
      <c r="BE41" s="183">
        <v>658</v>
      </c>
      <c r="BF41" s="183">
        <v>1800</v>
      </c>
      <c r="BG41" s="190">
        <v>1005</v>
      </c>
      <c r="BH41" s="190">
        <v>658</v>
      </c>
      <c r="BI41" s="209">
        <v>720</v>
      </c>
      <c r="BJ41" s="190">
        <v>645</v>
      </c>
      <c r="BK41" s="190">
        <v>690</v>
      </c>
      <c r="BL41" s="190">
        <v>645</v>
      </c>
      <c r="BM41" s="190">
        <v>1650</v>
      </c>
      <c r="BN41" s="190">
        <v>908</v>
      </c>
      <c r="BO41" s="190">
        <v>645</v>
      </c>
      <c r="BP41" s="209">
        <v>676.8</v>
      </c>
    </row>
    <row r="42" ht="52" spans="2:68">
      <c r="B42" s="191" t="s">
        <v>2452</v>
      </c>
      <c r="C42" s="192" t="s">
        <v>2454</v>
      </c>
      <c r="D42" s="193" t="s">
        <v>2454</v>
      </c>
      <c r="E42" s="193" t="s">
        <v>1168</v>
      </c>
      <c r="F42" s="190">
        <v>420</v>
      </c>
      <c r="G42" s="190">
        <v>420</v>
      </c>
      <c r="H42" s="190">
        <v>420</v>
      </c>
      <c r="I42" s="190">
        <v>690</v>
      </c>
      <c r="J42" s="190">
        <v>650</v>
      </c>
      <c r="K42" s="190">
        <v>420</v>
      </c>
      <c r="L42" s="203">
        <v>530</v>
      </c>
      <c r="M42" s="190">
        <v>390</v>
      </c>
      <c r="N42" s="190">
        <v>390</v>
      </c>
      <c r="O42" s="190">
        <v>390</v>
      </c>
      <c r="P42" s="183">
        <v>650</v>
      </c>
      <c r="Q42" s="183">
        <v>600</v>
      </c>
      <c r="R42" s="183">
        <v>390</v>
      </c>
      <c r="S42" s="203">
        <v>500</v>
      </c>
      <c r="T42" s="183">
        <v>370</v>
      </c>
      <c r="U42" s="183">
        <v>370</v>
      </c>
      <c r="V42" s="183">
        <v>370</v>
      </c>
      <c r="W42" s="183">
        <v>600</v>
      </c>
      <c r="X42" s="183">
        <v>550</v>
      </c>
      <c r="Y42" s="183">
        <v>360</v>
      </c>
      <c r="Z42" s="203">
        <v>470</v>
      </c>
      <c r="AA42" s="183">
        <v>688</v>
      </c>
      <c r="AB42" s="183">
        <v>688</v>
      </c>
      <c r="AC42" s="183">
        <v>688</v>
      </c>
      <c r="AD42" s="183">
        <v>1380</v>
      </c>
      <c r="AE42" s="183">
        <v>975</v>
      </c>
      <c r="AF42" s="183">
        <v>688</v>
      </c>
      <c r="AG42" s="203">
        <v>765.85</v>
      </c>
      <c r="AH42" s="183">
        <v>656</v>
      </c>
      <c r="AI42" s="183">
        <v>656</v>
      </c>
      <c r="AJ42" s="183">
        <v>656</v>
      </c>
      <c r="AK42" s="183">
        <v>1300</v>
      </c>
      <c r="AL42" s="183">
        <v>900</v>
      </c>
      <c r="AM42" s="183">
        <v>640</v>
      </c>
      <c r="AN42" s="203">
        <v>722.5</v>
      </c>
      <c r="AO42" s="183">
        <v>638</v>
      </c>
      <c r="AP42" s="183">
        <v>638</v>
      </c>
      <c r="AQ42" s="183">
        <v>638</v>
      </c>
      <c r="AR42" s="183">
        <v>1200</v>
      </c>
      <c r="AS42" s="183">
        <v>825</v>
      </c>
      <c r="AT42" s="183">
        <v>575</v>
      </c>
      <c r="AU42" s="203">
        <v>679.15</v>
      </c>
      <c r="AV42" s="183">
        <v>817</v>
      </c>
      <c r="AW42" s="183">
        <v>817</v>
      </c>
      <c r="AX42" s="183">
        <v>817</v>
      </c>
      <c r="AY42" s="183">
        <v>2070</v>
      </c>
      <c r="AZ42" s="183">
        <v>1301</v>
      </c>
      <c r="BA42" s="183">
        <v>817</v>
      </c>
      <c r="BB42" s="203">
        <v>901</v>
      </c>
      <c r="BC42" s="183">
        <v>795</v>
      </c>
      <c r="BD42" s="183">
        <v>795</v>
      </c>
      <c r="BE42" s="183">
        <v>795</v>
      </c>
      <c r="BF42" s="183">
        <v>1950</v>
      </c>
      <c r="BG42" s="190">
        <v>1207</v>
      </c>
      <c r="BH42" s="190">
        <v>795</v>
      </c>
      <c r="BI42" s="209">
        <v>850</v>
      </c>
      <c r="BJ42" s="190">
        <v>782</v>
      </c>
      <c r="BK42" s="190">
        <v>782</v>
      </c>
      <c r="BL42" s="190">
        <v>782</v>
      </c>
      <c r="BM42" s="190">
        <v>1800</v>
      </c>
      <c r="BN42" s="190">
        <v>1108</v>
      </c>
      <c r="BO42" s="190">
        <v>750</v>
      </c>
      <c r="BP42" s="209">
        <v>799</v>
      </c>
    </row>
    <row r="45" ht="22.5" spans="2:5">
      <c r="B45" s="194" t="s">
        <v>2455</v>
      </c>
      <c r="C45" s="194"/>
      <c r="D45" s="194"/>
      <c r="E45" s="194"/>
    </row>
    <row r="46" ht="16.5" spans="2:3">
      <c r="B46" s="195" t="s">
        <v>2386</v>
      </c>
      <c r="C46" s="195" t="s">
        <v>2456</v>
      </c>
    </row>
    <row r="47" ht="16.5" spans="2:3">
      <c r="B47" s="196" t="s">
        <v>2457</v>
      </c>
      <c r="C47" s="196" t="s">
        <v>2438</v>
      </c>
    </row>
    <row r="48" ht="16.5" spans="2:3">
      <c r="B48" s="196" t="s">
        <v>2458</v>
      </c>
      <c r="C48" s="196" t="s">
        <v>2438</v>
      </c>
    </row>
    <row r="49" ht="16.5" spans="2:3">
      <c r="B49" s="196" t="s">
        <v>2387</v>
      </c>
      <c r="C49" s="196" t="s">
        <v>2438</v>
      </c>
    </row>
    <row r="50" ht="16.5" spans="2:3">
      <c r="B50" s="196" t="s">
        <v>2459</v>
      </c>
      <c r="C50" s="196" t="s">
        <v>2438</v>
      </c>
    </row>
    <row r="51" ht="16.5" spans="2:3">
      <c r="B51" s="197" t="s">
        <v>2460</v>
      </c>
      <c r="C51" s="197" t="s">
        <v>2439</v>
      </c>
    </row>
    <row r="52" ht="16.5" spans="2:3">
      <c r="B52" s="198" t="s">
        <v>2461</v>
      </c>
      <c r="C52" s="197" t="s">
        <v>2439</v>
      </c>
    </row>
    <row r="53" ht="16.5" spans="2:3">
      <c r="B53" s="197" t="s">
        <v>2462</v>
      </c>
      <c r="C53" s="197" t="s">
        <v>2439</v>
      </c>
    </row>
    <row r="54" ht="16.5" spans="2:3">
      <c r="B54" s="197" t="s">
        <v>2463</v>
      </c>
      <c r="C54" s="197" t="s">
        <v>2439</v>
      </c>
    </row>
    <row r="55" ht="16.5" spans="2:3">
      <c r="B55" s="197" t="s">
        <v>2464</v>
      </c>
      <c r="C55" s="197" t="s">
        <v>2439</v>
      </c>
    </row>
    <row r="56" ht="16.5" spans="2:3">
      <c r="B56" s="197" t="s">
        <v>2465</v>
      </c>
      <c r="C56" s="197" t="s">
        <v>2439</v>
      </c>
    </row>
    <row r="57" ht="16.5" spans="2:3">
      <c r="B57" s="198" t="s">
        <v>2466</v>
      </c>
      <c r="C57" s="197" t="s">
        <v>2439</v>
      </c>
    </row>
    <row r="58" ht="16.5" spans="2:3">
      <c r="B58" s="197" t="s">
        <v>2467</v>
      </c>
      <c r="C58" s="197" t="s">
        <v>2439</v>
      </c>
    </row>
    <row r="59" ht="16.5" spans="2:3">
      <c r="B59" s="197" t="s">
        <v>2468</v>
      </c>
      <c r="C59" s="197" t="s">
        <v>2439</v>
      </c>
    </row>
    <row r="60" ht="16.5" spans="2:3">
      <c r="B60" s="197" t="s">
        <v>2469</v>
      </c>
      <c r="C60" s="197" t="s">
        <v>2439</v>
      </c>
    </row>
    <row r="61" ht="16.5" spans="2:3">
      <c r="B61" s="197" t="s">
        <v>2470</v>
      </c>
      <c r="C61" s="197" t="s">
        <v>2439</v>
      </c>
    </row>
    <row r="62" ht="16.5" spans="2:3">
      <c r="B62" s="199" t="s">
        <v>2471</v>
      </c>
      <c r="C62" s="199" t="s">
        <v>2440</v>
      </c>
    </row>
    <row r="63" ht="16.5" spans="2:3">
      <c r="B63" s="197" t="s">
        <v>2472</v>
      </c>
      <c r="C63" s="197" t="s">
        <v>2439</v>
      </c>
    </row>
    <row r="64" ht="16.5" spans="2:3">
      <c r="B64" s="197" t="s">
        <v>2473</v>
      </c>
      <c r="C64" s="197" t="s">
        <v>2439</v>
      </c>
    </row>
    <row r="65" ht="16.5" spans="2:3">
      <c r="B65" s="197" t="s">
        <v>2474</v>
      </c>
      <c r="C65" s="197" t="s">
        <v>2439</v>
      </c>
    </row>
    <row r="66" ht="16.5" spans="2:3">
      <c r="B66" s="198" t="s">
        <v>2475</v>
      </c>
      <c r="C66" s="197" t="s">
        <v>2439</v>
      </c>
    </row>
    <row r="67" ht="16.5" spans="2:3">
      <c r="B67" s="197" t="s">
        <v>2476</v>
      </c>
      <c r="C67" s="197" t="s">
        <v>2439</v>
      </c>
    </row>
    <row r="68" ht="16.5" spans="2:3">
      <c r="B68" s="199" t="s">
        <v>2477</v>
      </c>
      <c r="C68" s="199" t="s">
        <v>2440</v>
      </c>
    </row>
    <row r="69" ht="16.5" spans="2:3">
      <c r="B69" s="197" t="s">
        <v>2478</v>
      </c>
      <c r="C69" s="197" t="s">
        <v>2439</v>
      </c>
    </row>
    <row r="70" ht="16.5" spans="2:3">
      <c r="B70" s="197" t="s">
        <v>2479</v>
      </c>
      <c r="C70" s="197" t="s">
        <v>2439</v>
      </c>
    </row>
    <row r="71" ht="16.5" spans="2:3">
      <c r="B71" s="197" t="s">
        <v>2480</v>
      </c>
      <c r="C71" s="197" t="s">
        <v>2439</v>
      </c>
    </row>
    <row r="72" ht="16.5" spans="2:3">
      <c r="B72" s="199" t="s">
        <v>2481</v>
      </c>
      <c r="C72" s="199" t="s">
        <v>2440</v>
      </c>
    </row>
    <row r="73" ht="16.5" spans="2:3">
      <c r="B73" s="199" t="s">
        <v>2482</v>
      </c>
      <c r="C73" s="199" t="s">
        <v>2440</v>
      </c>
    </row>
    <row r="74" ht="16.5" spans="2:3">
      <c r="B74" s="197" t="s">
        <v>2483</v>
      </c>
      <c r="C74" s="197" t="s">
        <v>2439</v>
      </c>
    </row>
    <row r="75" ht="16.5" spans="2:3">
      <c r="B75" s="197" t="s">
        <v>2484</v>
      </c>
      <c r="C75" s="197" t="s">
        <v>2439</v>
      </c>
    </row>
    <row r="76" ht="16.5" spans="2:3">
      <c r="B76" s="199" t="s">
        <v>2485</v>
      </c>
      <c r="C76" s="199" t="s">
        <v>2440</v>
      </c>
    </row>
    <row r="77" ht="16.5" spans="2:3">
      <c r="B77" s="197" t="s">
        <v>2486</v>
      </c>
      <c r="C77" s="197" t="s">
        <v>2439</v>
      </c>
    </row>
    <row r="78" ht="16.5" spans="2:3">
      <c r="B78" s="197" t="s">
        <v>2487</v>
      </c>
      <c r="C78" s="197" t="s">
        <v>2439</v>
      </c>
    </row>
    <row r="79" ht="16.5" spans="2:3">
      <c r="B79" s="199" t="s">
        <v>2488</v>
      </c>
      <c r="C79" s="199" t="s">
        <v>2440</v>
      </c>
    </row>
    <row r="80" ht="16.5" spans="2:3">
      <c r="B80" s="197" t="s">
        <v>2489</v>
      </c>
      <c r="C80" s="197" t="s">
        <v>2439</v>
      </c>
    </row>
    <row r="81" ht="16.5" spans="2:3">
      <c r="B81" s="197" t="s">
        <v>2490</v>
      </c>
      <c r="C81" s="197" t="s">
        <v>2439</v>
      </c>
    </row>
    <row r="82" ht="16.5" spans="2:3">
      <c r="B82" s="199" t="s">
        <v>2491</v>
      </c>
      <c r="C82" s="199" t="s">
        <v>2440</v>
      </c>
    </row>
    <row r="83" ht="16.5" spans="2:3">
      <c r="B83" s="199" t="s">
        <v>2492</v>
      </c>
      <c r="C83" s="199" t="s">
        <v>2440</v>
      </c>
    </row>
    <row r="84" ht="16.5" spans="2:3">
      <c r="B84" s="197" t="s">
        <v>2493</v>
      </c>
      <c r="C84" s="197" t="s">
        <v>2439</v>
      </c>
    </row>
    <row r="85" ht="16.5" spans="2:3">
      <c r="B85" s="199" t="s">
        <v>2494</v>
      </c>
      <c r="C85" s="199" t="s">
        <v>2440</v>
      </c>
    </row>
    <row r="86" ht="16.5" spans="2:3">
      <c r="B86" s="199" t="s">
        <v>2495</v>
      </c>
      <c r="C86" s="199" t="s">
        <v>2440</v>
      </c>
    </row>
    <row r="87" ht="16.5" spans="2:3">
      <c r="B87" s="197" t="s">
        <v>2496</v>
      </c>
      <c r="C87" s="197" t="s">
        <v>2439</v>
      </c>
    </row>
    <row r="88" ht="16.5" spans="2:3">
      <c r="B88" s="199" t="s">
        <v>2497</v>
      </c>
      <c r="C88" s="199" t="s">
        <v>2440</v>
      </c>
    </row>
    <row r="89" ht="16.5" spans="2:3">
      <c r="B89" s="199" t="s">
        <v>2498</v>
      </c>
      <c r="C89" s="199" t="s">
        <v>2440</v>
      </c>
    </row>
    <row r="90" ht="16.5" spans="2:3">
      <c r="B90" s="199" t="s">
        <v>2499</v>
      </c>
      <c r="C90" s="199" t="s">
        <v>2440</v>
      </c>
    </row>
    <row r="91" ht="16.5" spans="2:3">
      <c r="B91" s="199" t="s">
        <v>2500</v>
      </c>
      <c r="C91" s="199" t="s">
        <v>2440</v>
      </c>
    </row>
    <row r="92" ht="16.5" spans="2:3">
      <c r="B92" s="199" t="s">
        <v>2501</v>
      </c>
      <c r="C92" s="199" t="s">
        <v>2440</v>
      </c>
    </row>
    <row r="93" ht="16.5" spans="2:3">
      <c r="B93" s="197" t="s">
        <v>2502</v>
      </c>
      <c r="C93" s="197" t="s">
        <v>2439</v>
      </c>
    </row>
    <row r="94" ht="16.5" spans="2:3">
      <c r="B94" s="199" t="s">
        <v>2503</v>
      </c>
      <c r="C94" s="199" t="s">
        <v>2440</v>
      </c>
    </row>
    <row r="95" ht="16.5" spans="2:3">
      <c r="B95" s="199" t="s">
        <v>2504</v>
      </c>
      <c r="C95" s="199" t="s">
        <v>2440</v>
      </c>
    </row>
    <row r="96" ht="16.5" spans="2:3">
      <c r="B96" s="199" t="s">
        <v>2505</v>
      </c>
      <c r="C96" s="199" t="s">
        <v>2440</v>
      </c>
    </row>
    <row r="97" ht="16.5" spans="2:3">
      <c r="B97" s="199" t="s">
        <v>2506</v>
      </c>
      <c r="C97" s="199" t="s">
        <v>2440</v>
      </c>
    </row>
    <row r="98" ht="16.5" spans="2:3">
      <c r="B98" s="199" t="s">
        <v>2507</v>
      </c>
      <c r="C98" s="199" t="s">
        <v>2440</v>
      </c>
    </row>
    <row r="99" ht="16.5" spans="2:3">
      <c r="B99" s="197" t="s">
        <v>2508</v>
      </c>
      <c r="C99" s="197" t="s">
        <v>2439</v>
      </c>
    </row>
    <row r="100" ht="16.5" spans="2:3">
      <c r="B100" s="199" t="s">
        <v>2509</v>
      </c>
      <c r="C100" s="199" t="s">
        <v>2440</v>
      </c>
    </row>
    <row r="101" ht="16.5" spans="2:3">
      <c r="B101" s="199" t="s">
        <v>2510</v>
      </c>
      <c r="C101" s="199" t="s">
        <v>2440</v>
      </c>
    </row>
    <row r="102" ht="16.5" spans="2:3">
      <c r="B102" s="199" t="s">
        <v>2511</v>
      </c>
      <c r="C102" s="199" t="s">
        <v>2440</v>
      </c>
    </row>
    <row r="103" ht="16.5" spans="2:3">
      <c r="B103" s="199" t="s">
        <v>2512</v>
      </c>
      <c r="C103" s="199" t="s">
        <v>2440</v>
      </c>
    </row>
    <row r="104" ht="16.5" spans="2:3">
      <c r="B104" s="197" t="s">
        <v>2513</v>
      </c>
      <c r="C104" s="197" t="s">
        <v>2439</v>
      </c>
    </row>
    <row r="105" ht="16.5" spans="2:3">
      <c r="B105" s="199" t="s">
        <v>2514</v>
      </c>
      <c r="C105" s="199" t="s">
        <v>2440</v>
      </c>
    </row>
    <row r="106" ht="16.5" spans="2:3">
      <c r="B106" s="199" t="s">
        <v>2515</v>
      </c>
      <c r="C106" s="199" t="s">
        <v>2440</v>
      </c>
    </row>
    <row r="107" ht="16.5" spans="2:3">
      <c r="B107" s="197" t="s">
        <v>2516</v>
      </c>
      <c r="C107" s="197" t="s">
        <v>2439</v>
      </c>
    </row>
    <row r="108" ht="16.5" spans="2:3">
      <c r="B108" s="199" t="s">
        <v>2517</v>
      </c>
      <c r="C108" s="199" t="s">
        <v>2440</v>
      </c>
    </row>
    <row r="109" ht="16.5" spans="2:3">
      <c r="B109" s="199" t="s">
        <v>2518</v>
      </c>
      <c r="C109" s="199" t="s">
        <v>2440</v>
      </c>
    </row>
    <row r="110" ht="16.5" spans="2:3">
      <c r="B110" s="199" t="s">
        <v>2519</v>
      </c>
      <c r="C110" s="199" t="s">
        <v>2440</v>
      </c>
    </row>
    <row r="111" ht="16.5" spans="2:3">
      <c r="B111" s="199" t="s">
        <v>2520</v>
      </c>
      <c r="C111" s="199" t="s">
        <v>2440</v>
      </c>
    </row>
    <row r="112" ht="16.5" spans="2:3">
      <c r="B112" s="199" t="s">
        <v>2521</v>
      </c>
      <c r="C112" s="199" t="s">
        <v>2440</v>
      </c>
    </row>
    <row r="113" ht="16.5" spans="2:3">
      <c r="B113" s="197" t="s">
        <v>2479</v>
      </c>
      <c r="C113" s="197" t="s">
        <v>2439</v>
      </c>
    </row>
    <row r="114" ht="16.5" spans="2:3">
      <c r="B114" s="199" t="s">
        <v>2522</v>
      </c>
      <c r="C114" s="199" t="s">
        <v>2440</v>
      </c>
    </row>
    <row r="115" ht="16.5" spans="2:3">
      <c r="B115" s="199" t="s">
        <v>2523</v>
      </c>
      <c r="C115" s="199" t="s">
        <v>2440</v>
      </c>
    </row>
    <row r="116" ht="16.5" spans="2:3">
      <c r="B116" s="199" t="s">
        <v>2524</v>
      </c>
      <c r="C116" s="199" t="s">
        <v>2440</v>
      </c>
    </row>
    <row r="117" ht="16.5" spans="2:3">
      <c r="B117" s="199" t="s">
        <v>2525</v>
      </c>
      <c r="C117" s="199" t="s">
        <v>2440</v>
      </c>
    </row>
    <row r="118" ht="16.5" spans="2:3">
      <c r="B118" s="199" t="s">
        <v>2526</v>
      </c>
      <c r="C118" s="199" t="s">
        <v>2440</v>
      </c>
    </row>
    <row r="119" ht="16.5" spans="2:3">
      <c r="B119" s="199" t="s">
        <v>2527</v>
      </c>
      <c r="C119" s="199" t="s">
        <v>2440</v>
      </c>
    </row>
    <row r="120" ht="16.5" spans="2:3">
      <c r="B120" s="199" t="s">
        <v>2528</v>
      </c>
      <c r="C120" s="199" t="s">
        <v>2440</v>
      </c>
    </row>
    <row r="121" ht="16.5" spans="2:3">
      <c r="B121" s="199" t="s">
        <v>2529</v>
      </c>
      <c r="C121" s="199" t="s">
        <v>2440</v>
      </c>
    </row>
    <row r="122" ht="16.5" spans="2:3">
      <c r="B122" s="199" t="s">
        <v>2530</v>
      </c>
      <c r="C122" s="199" t="s">
        <v>2440</v>
      </c>
    </row>
    <row r="123" ht="16.5" spans="2:3">
      <c r="B123" s="199" t="s">
        <v>2531</v>
      </c>
      <c r="C123" s="199" t="s">
        <v>2440</v>
      </c>
    </row>
    <row r="124" ht="16.5" spans="2:3">
      <c r="B124" s="199" t="s">
        <v>2532</v>
      </c>
      <c r="C124" s="199" t="s">
        <v>2440</v>
      </c>
    </row>
    <row r="125" ht="16.5" spans="2:3">
      <c r="B125" s="199" t="s">
        <v>2533</v>
      </c>
      <c r="C125" s="199" t="s">
        <v>2440</v>
      </c>
    </row>
    <row r="126" ht="16.5" spans="2:3">
      <c r="B126" s="199" t="s">
        <v>2534</v>
      </c>
      <c r="C126" s="199" t="s">
        <v>2440</v>
      </c>
    </row>
    <row r="127" ht="16.5" spans="2:3">
      <c r="B127" s="199" t="s">
        <v>2535</v>
      </c>
      <c r="C127" s="199" t="s">
        <v>2440</v>
      </c>
    </row>
    <row r="128" ht="16.5" spans="2:3">
      <c r="B128" s="199" t="s">
        <v>2536</v>
      </c>
      <c r="C128" s="199" t="s">
        <v>2440</v>
      </c>
    </row>
    <row r="129" ht="16.5" spans="2:3">
      <c r="B129" s="199" t="s">
        <v>2537</v>
      </c>
      <c r="C129" s="199" t="s">
        <v>2440</v>
      </c>
    </row>
    <row r="130" ht="16.5" spans="2:3">
      <c r="B130" s="199" t="s">
        <v>2538</v>
      </c>
      <c r="C130" s="199" t="s">
        <v>2440</v>
      </c>
    </row>
    <row r="131" ht="16.5" spans="2:3">
      <c r="B131" s="199" t="s">
        <v>2539</v>
      </c>
      <c r="C131" s="199" t="s">
        <v>2440</v>
      </c>
    </row>
    <row r="132" ht="16.5" spans="2:3">
      <c r="B132" s="199" t="s">
        <v>2540</v>
      </c>
      <c r="C132" s="199" t="s">
        <v>2440</v>
      </c>
    </row>
    <row r="133" ht="16.5" spans="2:3">
      <c r="B133" s="199" t="s">
        <v>2541</v>
      </c>
      <c r="C133" s="199" t="s">
        <v>2440</v>
      </c>
    </row>
    <row r="134" ht="16.5" spans="2:3">
      <c r="B134" s="199" t="s">
        <v>2542</v>
      </c>
      <c r="C134" s="199" t="s">
        <v>2440</v>
      </c>
    </row>
    <row r="135" ht="16.5" spans="2:3">
      <c r="B135" s="199" t="s">
        <v>2543</v>
      </c>
      <c r="C135" s="199" t="s">
        <v>2440</v>
      </c>
    </row>
    <row r="136" ht="16.5" spans="2:3">
      <c r="B136" s="199" t="s">
        <v>2544</v>
      </c>
      <c r="C136" s="199" t="s">
        <v>2440</v>
      </c>
    </row>
    <row r="137" ht="16.5" spans="2:3">
      <c r="B137" s="199" t="s">
        <v>2545</v>
      </c>
      <c r="C137" s="199" t="s">
        <v>2440</v>
      </c>
    </row>
    <row r="138" ht="16.5" spans="2:3">
      <c r="B138" s="199" t="s">
        <v>2546</v>
      </c>
      <c r="C138" s="199" t="s">
        <v>2440</v>
      </c>
    </row>
    <row r="139" ht="16.5" spans="2:3">
      <c r="B139" s="199" t="s">
        <v>2547</v>
      </c>
      <c r="C139" s="199" t="s">
        <v>2440</v>
      </c>
    </row>
    <row r="140" ht="16.5" spans="2:3">
      <c r="B140" s="199" t="s">
        <v>2548</v>
      </c>
      <c r="C140" s="199" t="s">
        <v>2440</v>
      </c>
    </row>
    <row r="141" ht="16.5" spans="2:3">
      <c r="B141" s="199" t="s">
        <v>2549</v>
      </c>
      <c r="C141" s="199" t="s">
        <v>2440</v>
      </c>
    </row>
    <row r="142" ht="16.5" spans="2:3">
      <c r="B142" s="199" t="s">
        <v>2550</v>
      </c>
      <c r="C142" s="199" t="s">
        <v>2440</v>
      </c>
    </row>
    <row r="143" ht="16.5" spans="2:3">
      <c r="B143" s="199" t="s">
        <v>2551</v>
      </c>
      <c r="C143" s="199" t="s">
        <v>2440</v>
      </c>
    </row>
    <row r="144" ht="16.5" spans="2:3">
      <c r="B144" s="199" t="s">
        <v>2552</v>
      </c>
      <c r="C144" s="199" t="s">
        <v>2440</v>
      </c>
    </row>
    <row r="145" ht="16.5" spans="2:3">
      <c r="B145" s="199" t="s">
        <v>2553</v>
      </c>
      <c r="C145" s="199" t="s">
        <v>2440</v>
      </c>
    </row>
    <row r="146" ht="16.5" spans="2:3">
      <c r="B146" s="199" t="s">
        <v>2554</v>
      </c>
      <c r="C146" s="199" t="s">
        <v>2440</v>
      </c>
    </row>
    <row r="147" ht="16.5" spans="2:3">
      <c r="B147" s="199" t="s">
        <v>2555</v>
      </c>
      <c r="C147" s="199" t="s">
        <v>2440</v>
      </c>
    </row>
    <row r="148" ht="16.5" spans="2:3">
      <c r="B148" s="199" t="s">
        <v>2556</v>
      </c>
      <c r="C148" s="199" t="s">
        <v>2440</v>
      </c>
    </row>
    <row r="149" ht="16.5" spans="2:3">
      <c r="B149" s="199" t="s">
        <v>2557</v>
      </c>
      <c r="C149" s="199" t="s">
        <v>2440</v>
      </c>
    </row>
    <row r="150" ht="16.5" spans="2:3">
      <c r="B150" s="199" t="s">
        <v>2558</v>
      </c>
      <c r="C150" s="199" t="s">
        <v>2440</v>
      </c>
    </row>
    <row r="151" ht="16.5" spans="2:3">
      <c r="B151" s="199" t="s">
        <v>2559</v>
      </c>
      <c r="C151" s="199" t="s">
        <v>2440</v>
      </c>
    </row>
    <row r="152" ht="16.5" spans="2:3">
      <c r="B152" s="199" t="s">
        <v>2560</v>
      </c>
      <c r="C152" s="199" t="s">
        <v>2440</v>
      </c>
    </row>
    <row r="153" ht="16.5" spans="2:3">
      <c r="B153" s="199" t="s">
        <v>2561</v>
      </c>
      <c r="C153" s="199" t="s">
        <v>2440</v>
      </c>
    </row>
    <row r="154" ht="16.5" spans="2:3">
      <c r="B154" s="199" t="s">
        <v>2562</v>
      </c>
      <c r="C154" s="199" t="s">
        <v>2440</v>
      </c>
    </row>
    <row r="155" ht="16.5" spans="2:3">
      <c r="B155" s="199" t="s">
        <v>2563</v>
      </c>
      <c r="C155" s="199" t="s">
        <v>2440</v>
      </c>
    </row>
    <row r="156" ht="16.5" spans="2:3">
      <c r="B156" s="199" t="s">
        <v>2564</v>
      </c>
      <c r="C156" s="199" t="s">
        <v>2440</v>
      </c>
    </row>
    <row r="157" ht="16.5" spans="2:3">
      <c r="B157" s="199" t="s">
        <v>2565</v>
      </c>
      <c r="C157" s="199" t="s">
        <v>2440</v>
      </c>
    </row>
    <row r="158" ht="16.5" spans="2:3">
      <c r="B158" s="199" t="s">
        <v>2566</v>
      </c>
      <c r="C158" s="199" t="s">
        <v>2440</v>
      </c>
    </row>
    <row r="159" ht="16.5" spans="2:3">
      <c r="B159" s="199" t="s">
        <v>2567</v>
      </c>
      <c r="C159" s="199" t="s">
        <v>2440</v>
      </c>
    </row>
    <row r="160" ht="16.5" spans="2:3">
      <c r="B160" s="199" t="s">
        <v>2568</v>
      </c>
      <c r="C160" s="199" t="s">
        <v>2440</v>
      </c>
    </row>
    <row r="161" ht="16.5" spans="2:3">
      <c r="B161" s="199" t="s">
        <v>2569</v>
      </c>
      <c r="C161" s="199" t="s">
        <v>2440</v>
      </c>
    </row>
    <row r="162" ht="16.5" spans="2:3">
      <c r="B162" s="199" t="s">
        <v>2570</v>
      </c>
      <c r="C162" s="199" t="s">
        <v>2440</v>
      </c>
    </row>
    <row r="163" ht="16.5" spans="2:3">
      <c r="B163" s="199" t="s">
        <v>2571</v>
      </c>
      <c r="C163" s="199" t="s">
        <v>2440</v>
      </c>
    </row>
    <row r="164" ht="16.5" spans="2:3">
      <c r="B164" s="199" t="s">
        <v>2572</v>
      </c>
      <c r="C164" s="199" t="s">
        <v>2440</v>
      </c>
    </row>
    <row r="165" ht="16.5" spans="2:3">
      <c r="B165" s="199" t="s">
        <v>2573</v>
      </c>
      <c r="C165" s="199" t="s">
        <v>2440</v>
      </c>
    </row>
    <row r="166" ht="16.5" spans="2:3">
      <c r="B166" s="199" t="s">
        <v>2574</v>
      </c>
      <c r="C166" s="199" t="s">
        <v>2440</v>
      </c>
    </row>
    <row r="167" ht="16.5" spans="2:3">
      <c r="B167" s="199" t="s">
        <v>2575</v>
      </c>
      <c r="C167" s="199" t="s">
        <v>2440</v>
      </c>
    </row>
    <row r="168" ht="16.5" spans="2:3">
      <c r="B168" s="199" t="s">
        <v>2576</v>
      </c>
      <c r="C168" s="199" t="s">
        <v>2440</v>
      </c>
    </row>
    <row r="169" ht="16.5" spans="2:3">
      <c r="B169" s="199" t="s">
        <v>2577</v>
      </c>
      <c r="C169" s="199" t="s">
        <v>2440</v>
      </c>
    </row>
    <row r="170" ht="16.5" spans="2:3">
      <c r="B170" s="199" t="s">
        <v>2578</v>
      </c>
      <c r="C170" s="199" t="s">
        <v>2440</v>
      </c>
    </row>
    <row r="171" ht="16.5" spans="2:3">
      <c r="B171" s="199" t="s">
        <v>2579</v>
      </c>
      <c r="C171" s="199" t="s">
        <v>2440</v>
      </c>
    </row>
    <row r="172" ht="16.5" spans="2:3">
      <c r="B172" s="199" t="s">
        <v>2580</v>
      </c>
      <c r="C172" s="199" t="s">
        <v>2440</v>
      </c>
    </row>
    <row r="173" ht="16.5" spans="2:3">
      <c r="B173" s="199" t="s">
        <v>2581</v>
      </c>
      <c r="C173" s="199" t="s">
        <v>2440</v>
      </c>
    </row>
    <row r="174" ht="16.5" spans="2:3">
      <c r="B174" s="199" t="s">
        <v>2582</v>
      </c>
      <c r="C174" s="199" t="s">
        <v>2440</v>
      </c>
    </row>
    <row r="175" ht="16.5" spans="2:3">
      <c r="B175" s="199" t="s">
        <v>2583</v>
      </c>
      <c r="C175" s="199" t="s">
        <v>2440</v>
      </c>
    </row>
    <row r="176" ht="16.5" spans="2:3">
      <c r="B176" s="199" t="s">
        <v>2584</v>
      </c>
      <c r="C176" s="199" t="s">
        <v>2440</v>
      </c>
    </row>
    <row r="177" ht="16.5" spans="2:3">
      <c r="B177" s="197" t="s">
        <v>2585</v>
      </c>
      <c r="C177" s="197" t="s">
        <v>2439</v>
      </c>
    </row>
    <row r="178" ht="16.5" spans="2:3">
      <c r="B178" s="199" t="s">
        <v>2586</v>
      </c>
      <c r="C178" s="199" t="s">
        <v>2440</v>
      </c>
    </row>
    <row r="179" ht="16.5" spans="2:3">
      <c r="B179" s="199" t="s">
        <v>2587</v>
      </c>
      <c r="C179" s="199" t="s">
        <v>2440</v>
      </c>
    </row>
    <row r="180" ht="16.5" spans="2:3">
      <c r="B180" s="199" t="s">
        <v>2588</v>
      </c>
      <c r="C180" s="199" t="s">
        <v>2440</v>
      </c>
    </row>
    <row r="181" ht="16.5" spans="2:3">
      <c r="B181" s="199" t="s">
        <v>2589</v>
      </c>
      <c r="C181" s="199" t="s">
        <v>2440</v>
      </c>
    </row>
    <row r="182" ht="16.5" spans="2:3">
      <c r="B182" s="197" t="s">
        <v>2590</v>
      </c>
      <c r="C182" s="197" t="s">
        <v>2439</v>
      </c>
    </row>
    <row r="183" ht="16.5" spans="2:3">
      <c r="B183" s="199" t="s">
        <v>2591</v>
      </c>
      <c r="C183" s="199" t="s">
        <v>2440</v>
      </c>
    </row>
    <row r="184" ht="16.5" spans="2:3">
      <c r="B184" s="199" t="s">
        <v>2592</v>
      </c>
      <c r="C184" s="199" t="s">
        <v>2440</v>
      </c>
    </row>
    <row r="185" ht="16.5" spans="2:3">
      <c r="B185" s="199" t="s">
        <v>2593</v>
      </c>
      <c r="C185" s="199" t="s">
        <v>2440</v>
      </c>
    </row>
    <row r="186" ht="16.5" spans="2:3">
      <c r="B186" s="199" t="s">
        <v>2594</v>
      </c>
      <c r="C186" s="199" t="s">
        <v>2440</v>
      </c>
    </row>
    <row r="187" ht="16.5" spans="2:3">
      <c r="B187" s="199" t="s">
        <v>2595</v>
      </c>
      <c r="C187" s="199" t="s">
        <v>2440</v>
      </c>
    </row>
    <row r="188" ht="16.5" spans="2:3">
      <c r="B188" s="199" t="s">
        <v>2596</v>
      </c>
      <c r="C188" s="199" t="s">
        <v>2440</v>
      </c>
    </row>
    <row r="189" ht="16.5" spans="2:3">
      <c r="B189" s="199" t="s">
        <v>2597</v>
      </c>
      <c r="C189" s="199" t="s">
        <v>2440</v>
      </c>
    </row>
    <row r="190" ht="16.5" spans="2:3">
      <c r="B190" s="199" t="s">
        <v>2598</v>
      </c>
      <c r="C190" s="199" t="s">
        <v>2440</v>
      </c>
    </row>
    <row r="191" ht="16.5" spans="2:3">
      <c r="B191" s="199" t="s">
        <v>2599</v>
      </c>
      <c r="C191" s="199" t="s">
        <v>2440</v>
      </c>
    </row>
    <row r="192" ht="16.5" spans="2:3">
      <c r="B192" s="199" t="s">
        <v>2600</v>
      </c>
      <c r="C192" s="199" t="s">
        <v>2440</v>
      </c>
    </row>
    <row r="193" ht="16.5" spans="2:3">
      <c r="B193" s="199" t="s">
        <v>2601</v>
      </c>
      <c r="C193" s="199" t="s">
        <v>2440</v>
      </c>
    </row>
    <row r="194" ht="16.5" spans="2:3">
      <c r="B194" s="199" t="s">
        <v>2602</v>
      </c>
      <c r="C194" s="199" t="s">
        <v>2440</v>
      </c>
    </row>
    <row r="195" ht="16.5" spans="2:3">
      <c r="B195" s="199" t="s">
        <v>2603</v>
      </c>
      <c r="C195" s="199" t="s">
        <v>2440</v>
      </c>
    </row>
    <row r="196" ht="16.5" spans="2:3">
      <c r="B196" s="199" t="s">
        <v>2604</v>
      </c>
      <c r="C196" s="199" t="s">
        <v>2440</v>
      </c>
    </row>
    <row r="197" ht="16.5" spans="2:3">
      <c r="B197" s="199" t="s">
        <v>2605</v>
      </c>
      <c r="C197" s="199" t="s">
        <v>2440</v>
      </c>
    </row>
    <row r="198" ht="16.5" spans="2:3">
      <c r="B198" s="199" t="s">
        <v>2606</v>
      </c>
      <c r="C198" s="199" t="s">
        <v>2440</v>
      </c>
    </row>
    <row r="199" ht="16.5" spans="2:3">
      <c r="B199" s="199" t="s">
        <v>2607</v>
      </c>
      <c r="C199" s="199" t="s">
        <v>2440</v>
      </c>
    </row>
    <row r="200" ht="16.5" spans="2:3">
      <c r="B200" s="199" t="s">
        <v>2608</v>
      </c>
      <c r="C200" s="199" t="s">
        <v>2440</v>
      </c>
    </row>
    <row r="201" ht="16.5" spans="2:3">
      <c r="B201" s="199" t="s">
        <v>2609</v>
      </c>
      <c r="C201" s="199" t="s">
        <v>2440</v>
      </c>
    </row>
    <row r="202" ht="16.5" spans="2:3">
      <c r="B202" s="199" t="s">
        <v>2610</v>
      </c>
      <c r="C202" s="199" t="s">
        <v>2440</v>
      </c>
    </row>
    <row r="203" ht="16.5" spans="2:3">
      <c r="B203" s="199" t="s">
        <v>2611</v>
      </c>
      <c r="C203" s="199" t="s">
        <v>2440</v>
      </c>
    </row>
    <row r="204" ht="16.5" spans="2:3">
      <c r="B204" s="199" t="s">
        <v>2612</v>
      </c>
      <c r="C204" s="199" t="s">
        <v>2440</v>
      </c>
    </row>
    <row r="205" ht="16.5" spans="2:3">
      <c r="B205" s="199" t="s">
        <v>2613</v>
      </c>
      <c r="C205" s="199" t="s">
        <v>2440</v>
      </c>
    </row>
    <row r="206" ht="16.5" spans="2:3">
      <c r="B206" s="199" t="s">
        <v>2614</v>
      </c>
      <c r="C206" s="199" t="s">
        <v>2440</v>
      </c>
    </row>
    <row r="207" ht="16.5" spans="2:3">
      <c r="B207" s="199" t="s">
        <v>2615</v>
      </c>
      <c r="C207" s="199" t="s">
        <v>2440</v>
      </c>
    </row>
    <row r="208" ht="16.5" spans="2:3">
      <c r="B208" s="199" t="s">
        <v>2616</v>
      </c>
      <c r="C208" s="199" t="s">
        <v>2440</v>
      </c>
    </row>
    <row r="209" ht="16.5" spans="2:3">
      <c r="B209" s="199" t="s">
        <v>2617</v>
      </c>
      <c r="C209" s="199" t="s">
        <v>2440</v>
      </c>
    </row>
    <row r="210" ht="16.5" spans="2:3">
      <c r="B210" s="199" t="s">
        <v>2618</v>
      </c>
      <c r="C210" s="199" t="s">
        <v>2440</v>
      </c>
    </row>
    <row r="211" ht="16.5" spans="2:3">
      <c r="B211" s="199" t="s">
        <v>2619</v>
      </c>
      <c r="C211" s="199" t="s">
        <v>2440</v>
      </c>
    </row>
    <row r="212" ht="16.5" spans="2:3">
      <c r="B212" s="199" t="s">
        <v>2620</v>
      </c>
      <c r="C212" s="199" t="s">
        <v>2440</v>
      </c>
    </row>
    <row r="213" ht="16.5" spans="2:3">
      <c r="B213" s="199" t="s">
        <v>2621</v>
      </c>
      <c r="C213" s="199" t="s">
        <v>2440</v>
      </c>
    </row>
    <row r="214" ht="16.5" spans="2:3">
      <c r="B214" s="199" t="s">
        <v>2622</v>
      </c>
      <c r="C214" s="199" t="s">
        <v>2440</v>
      </c>
    </row>
    <row r="215" ht="16.5" spans="2:3">
      <c r="B215" s="199" t="s">
        <v>2623</v>
      </c>
      <c r="C215" s="199" t="s">
        <v>2440</v>
      </c>
    </row>
    <row r="216" ht="16.5" spans="2:3">
      <c r="B216" s="199" t="s">
        <v>2624</v>
      </c>
      <c r="C216" s="199" t="s">
        <v>2440</v>
      </c>
    </row>
    <row r="217" ht="16.5" spans="2:3">
      <c r="B217" s="199" t="s">
        <v>2625</v>
      </c>
      <c r="C217" s="199" t="s">
        <v>2440</v>
      </c>
    </row>
    <row r="218" ht="16.5" spans="2:3">
      <c r="B218" s="199" t="s">
        <v>2626</v>
      </c>
      <c r="C218" s="199" t="s">
        <v>2440</v>
      </c>
    </row>
    <row r="219" ht="16.5" spans="2:3">
      <c r="B219" s="199" t="s">
        <v>2627</v>
      </c>
      <c r="C219" s="199" t="s">
        <v>2440</v>
      </c>
    </row>
    <row r="220" ht="16.5" spans="2:3">
      <c r="B220" s="199" t="s">
        <v>2628</v>
      </c>
      <c r="C220" s="199" t="s">
        <v>2440</v>
      </c>
    </row>
    <row r="221" ht="16.5" spans="2:3">
      <c r="B221" s="199" t="s">
        <v>2629</v>
      </c>
      <c r="C221" s="199" t="s">
        <v>2440</v>
      </c>
    </row>
    <row r="222" ht="16.5" spans="2:3">
      <c r="B222" s="199" t="s">
        <v>2630</v>
      </c>
      <c r="C222" s="199" t="s">
        <v>2440</v>
      </c>
    </row>
    <row r="223" ht="16.5" spans="2:3">
      <c r="B223" s="199" t="s">
        <v>2631</v>
      </c>
      <c r="C223" s="199" t="s">
        <v>2440</v>
      </c>
    </row>
    <row r="224" ht="16.5" spans="2:3">
      <c r="B224" s="199" t="s">
        <v>2632</v>
      </c>
      <c r="C224" s="199" t="s">
        <v>2440</v>
      </c>
    </row>
    <row r="225" ht="16.5" spans="2:3">
      <c r="B225" s="199" t="s">
        <v>2633</v>
      </c>
      <c r="C225" s="199" t="s">
        <v>2440</v>
      </c>
    </row>
    <row r="226" ht="16.5" spans="2:3">
      <c r="B226" s="199" t="s">
        <v>2634</v>
      </c>
      <c r="C226" s="199" t="s">
        <v>2440</v>
      </c>
    </row>
    <row r="227" ht="16.5" spans="2:3">
      <c r="B227" s="199" t="s">
        <v>2635</v>
      </c>
      <c r="C227" s="199" t="s">
        <v>2440</v>
      </c>
    </row>
    <row r="228" ht="16.5" spans="2:3">
      <c r="B228" s="199" t="s">
        <v>2636</v>
      </c>
      <c r="C228" s="199" t="s">
        <v>2440</v>
      </c>
    </row>
    <row r="229" ht="16.5" spans="2:3">
      <c r="B229" s="199" t="s">
        <v>2637</v>
      </c>
      <c r="C229" s="199" t="s">
        <v>2440</v>
      </c>
    </row>
    <row r="230" ht="16.5" spans="2:3">
      <c r="B230" s="199" t="s">
        <v>2638</v>
      </c>
      <c r="C230" s="199" t="s">
        <v>2440</v>
      </c>
    </row>
    <row r="231" ht="16.5" spans="2:3">
      <c r="B231" s="199" t="s">
        <v>2639</v>
      </c>
      <c r="C231" s="199" t="s">
        <v>2440</v>
      </c>
    </row>
    <row r="232" ht="16.5" spans="2:3">
      <c r="B232" s="199" t="s">
        <v>2640</v>
      </c>
      <c r="C232" s="199" t="s">
        <v>2440</v>
      </c>
    </row>
    <row r="233" ht="16.5" spans="2:3">
      <c r="B233" s="199" t="s">
        <v>2641</v>
      </c>
      <c r="C233" s="199" t="s">
        <v>2440</v>
      </c>
    </row>
    <row r="234" ht="16.5" spans="2:3">
      <c r="B234" s="199" t="s">
        <v>2642</v>
      </c>
      <c r="C234" s="199" t="s">
        <v>2440</v>
      </c>
    </row>
    <row r="235" ht="16.5" spans="2:3">
      <c r="B235" s="199" t="s">
        <v>2643</v>
      </c>
      <c r="C235" s="199" t="s">
        <v>2440</v>
      </c>
    </row>
    <row r="236" ht="16.5" spans="2:3">
      <c r="B236" s="199" t="s">
        <v>2644</v>
      </c>
      <c r="C236" s="199" t="s">
        <v>2440</v>
      </c>
    </row>
    <row r="237" ht="16.5" spans="2:3">
      <c r="B237" s="199" t="s">
        <v>2645</v>
      </c>
      <c r="C237" s="199" t="s">
        <v>2440</v>
      </c>
    </row>
    <row r="238" ht="16.5" spans="2:3">
      <c r="B238" s="199" t="s">
        <v>2646</v>
      </c>
      <c r="C238" s="199" t="s">
        <v>2440</v>
      </c>
    </row>
    <row r="239" ht="16.5" spans="2:3">
      <c r="B239" s="199" t="s">
        <v>2647</v>
      </c>
      <c r="C239" s="199" t="s">
        <v>2440</v>
      </c>
    </row>
    <row r="240" ht="16.5" spans="2:3">
      <c r="B240" s="199" t="s">
        <v>2648</v>
      </c>
      <c r="C240" s="199" t="s">
        <v>2440</v>
      </c>
    </row>
    <row r="241" ht="16.5" spans="2:3">
      <c r="B241" s="199" t="s">
        <v>2649</v>
      </c>
      <c r="C241" s="199" t="s">
        <v>2440</v>
      </c>
    </row>
    <row r="242" ht="16.5" spans="2:3">
      <c r="B242" s="199" t="s">
        <v>2650</v>
      </c>
      <c r="C242" s="199" t="s">
        <v>2440</v>
      </c>
    </row>
    <row r="243" ht="16.5" spans="2:3">
      <c r="B243" s="199" t="s">
        <v>2651</v>
      </c>
      <c r="C243" s="199" t="s">
        <v>2440</v>
      </c>
    </row>
    <row r="244" ht="16.5" spans="2:3">
      <c r="B244" s="199" t="s">
        <v>2652</v>
      </c>
      <c r="C244" s="199" t="s">
        <v>2440</v>
      </c>
    </row>
    <row r="245" ht="16.5" spans="2:3">
      <c r="B245" s="199" t="s">
        <v>2653</v>
      </c>
      <c r="C245" s="199" t="s">
        <v>2440</v>
      </c>
    </row>
    <row r="246" ht="16.5" spans="2:3">
      <c r="B246" s="199" t="s">
        <v>2654</v>
      </c>
      <c r="C246" s="199" t="s">
        <v>2440</v>
      </c>
    </row>
    <row r="247" ht="16.5" spans="2:3">
      <c r="B247" s="199" t="s">
        <v>2655</v>
      </c>
      <c r="C247" s="199" t="s">
        <v>2440</v>
      </c>
    </row>
    <row r="248" ht="16.5" spans="2:3">
      <c r="B248" s="199" t="s">
        <v>2656</v>
      </c>
      <c r="C248" s="199" t="s">
        <v>2440</v>
      </c>
    </row>
    <row r="249" ht="16.5" spans="2:3">
      <c r="B249" s="199" t="s">
        <v>2657</v>
      </c>
      <c r="C249" s="199" t="s">
        <v>2440</v>
      </c>
    </row>
    <row r="250" ht="16.5" spans="2:3">
      <c r="B250" s="199" t="s">
        <v>2658</v>
      </c>
      <c r="C250" s="199" t="s">
        <v>2440</v>
      </c>
    </row>
    <row r="251" ht="16.5" spans="2:3">
      <c r="B251" s="199" t="s">
        <v>2659</v>
      </c>
      <c r="C251" s="199" t="s">
        <v>2440</v>
      </c>
    </row>
    <row r="252" ht="16.5" spans="2:3">
      <c r="B252" s="199" t="s">
        <v>2660</v>
      </c>
      <c r="C252" s="199" t="s">
        <v>2440</v>
      </c>
    </row>
    <row r="253" ht="16.5" spans="2:3">
      <c r="B253" s="199" t="s">
        <v>2661</v>
      </c>
      <c r="C253" s="199" t="s">
        <v>2440</v>
      </c>
    </row>
    <row r="254" ht="16.5" spans="2:3">
      <c r="B254" s="199" t="s">
        <v>2662</v>
      </c>
      <c r="C254" s="199" t="s">
        <v>2440</v>
      </c>
    </row>
    <row r="255" ht="16.5" spans="2:3">
      <c r="B255" s="199" t="s">
        <v>2663</v>
      </c>
      <c r="C255" s="199" t="s">
        <v>2440</v>
      </c>
    </row>
    <row r="256" ht="16.5" spans="2:3">
      <c r="B256" s="199" t="s">
        <v>2664</v>
      </c>
      <c r="C256" s="199" t="s">
        <v>2440</v>
      </c>
    </row>
    <row r="257" ht="16.5" spans="2:3">
      <c r="B257" s="199" t="s">
        <v>2665</v>
      </c>
      <c r="C257" s="199" t="s">
        <v>2440</v>
      </c>
    </row>
    <row r="258" ht="16.5" spans="2:3">
      <c r="B258" s="199" t="s">
        <v>2666</v>
      </c>
      <c r="C258" s="199" t="s">
        <v>2440</v>
      </c>
    </row>
    <row r="259" ht="16.5" spans="2:3">
      <c r="B259" s="199" t="s">
        <v>2667</v>
      </c>
      <c r="C259" s="199" t="s">
        <v>2440</v>
      </c>
    </row>
    <row r="260" ht="16.5" spans="2:3">
      <c r="B260" s="199" t="s">
        <v>2668</v>
      </c>
      <c r="C260" s="199" t="s">
        <v>2440</v>
      </c>
    </row>
    <row r="261" ht="16.5" spans="2:3">
      <c r="B261" s="199" t="s">
        <v>2669</v>
      </c>
      <c r="C261" s="199" t="s">
        <v>2440</v>
      </c>
    </row>
    <row r="262" ht="16.5" spans="2:3">
      <c r="B262" s="199" t="s">
        <v>2670</v>
      </c>
      <c r="C262" s="199" t="s">
        <v>2440</v>
      </c>
    </row>
    <row r="263" ht="16.5" spans="2:3">
      <c r="B263" s="199" t="s">
        <v>2671</v>
      </c>
      <c r="C263" s="199" t="s">
        <v>2440</v>
      </c>
    </row>
    <row r="264" ht="16.5" spans="2:3">
      <c r="B264" s="199" t="s">
        <v>2672</v>
      </c>
      <c r="C264" s="199" t="s">
        <v>2440</v>
      </c>
    </row>
    <row r="265" ht="16.5" spans="2:3">
      <c r="B265" s="199" t="s">
        <v>2673</v>
      </c>
      <c r="C265" s="199" t="s">
        <v>2440</v>
      </c>
    </row>
    <row r="266" ht="16.5" spans="2:3">
      <c r="B266" s="199" t="s">
        <v>2674</v>
      </c>
      <c r="C266" s="199" t="s">
        <v>2440</v>
      </c>
    </row>
    <row r="267" ht="16.5" spans="2:3">
      <c r="B267" s="199" t="s">
        <v>2675</v>
      </c>
      <c r="C267" s="199" t="s">
        <v>2440</v>
      </c>
    </row>
    <row r="268" ht="16.5" spans="2:3">
      <c r="B268" s="199" t="s">
        <v>2676</v>
      </c>
      <c r="C268" s="199" t="s">
        <v>2440</v>
      </c>
    </row>
    <row r="269" ht="16.5" spans="2:3">
      <c r="B269" s="199" t="s">
        <v>2677</v>
      </c>
      <c r="C269" s="199" t="s">
        <v>2440</v>
      </c>
    </row>
    <row r="270" ht="16.5" spans="2:3">
      <c r="B270" s="199" t="s">
        <v>2678</v>
      </c>
      <c r="C270" s="199" t="s">
        <v>2440</v>
      </c>
    </row>
    <row r="271" ht="16.5" spans="2:3">
      <c r="B271" s="199" t="s">
        <v>2679</v>
      </c>
      <c r="C271" s="199" t="s">
        <v>2440</v>
      </c>
    </row>
    <row r="272" ht="16.5" spans="2:3">
      <c r="B272" s="199" t="s">
        <v>2680</v>
      </c>
      <c r="C272" s="199" t="s">
        <v>2440</v>
      </c>
    </row>
    <row r="273" ht="16.5" spans="2:3">
      <c r="B273" s="199" t="s">
        <v>2681</v>
      </c>
      <c r="C273" s="199" t="s">
        <v>2440</v>
      </c>
    </row>
    <row r="274" ht="16.5" spans="2:3">
      <c r="B274" s="199" t="s">
        <v>2682</v>
      </c>
      <c r="C274" s="199" t="s">
        <v>2440</v>
      </c>
    </row>
    <row r="275" ht="16.5" spans="2:3">
      <c r="B275" s="199" t="s">
        <v>2683</v>
      </c>
      <c r="C275" s="199" t="s">
        <v>2440</v>
      </c>
    </row>
    <row r="276" ht="16.5" spans="2:3">
      <c r="B276" s="199" t="s">
        <v>2684</v>
      </c>
      <c r="C276" s="199" t="s">
        <v>2440</v>
      </c>
    </row>
    <row r="277" ht="16.5" spans="2:3">
      <c r="B277" s="199" t="s">
        <v>2685</v>
      </c>
      <c r="C277" s="199" t="s">
        <v>2440</v>
      </c>
    </row>
    <row r="278" ht="16.5" spans="2:3">
      <c r="B278" s="199" t="s">
        <v>2686</v>
      </c>
      <c r="C278" s="199" t="s">
        <v>2440</v>
      </c>
    </row>
    <row r="279" ht="16.5" spans="2:3">
      <c r="B279" s="199" t="s">
        <v>2687</v>
      </c>
      <c r="C279" s="199" t="s">
        <v>2440</v>
      </c>
    </row>
    <row r="280" ht="16.5" spans="2:3">
      <c r="B280" s="199" t="s">
        <v>2688</v>
      </c>
      <c r="C280" s="199" t="s">
        <v>2440</v>
      </c>
    </row>
    <row r="281" ht="16.5" spans="2:3">
      <c r="B281" s="199" t="s">
        <v>2689</v>
      </c>
      <c r="C281" s="199" t="s">
        <v>2440</v>
      </c>
    </row>
    <row r="282" ht="16.5" spans="2:3">
      <c r="B282" s="199" t="s">
        <v>2690</v>
      </c>
      <c r="C282" s="199" t="s">
        <v>2440</v>
      </c>
    </row>
    <row r="283" ht="16.5" spans="2:3">
      <c r="B283" s="199" t="s">
        <v>2691</v>
      </c>
      <c r="C283" s="199" t="s">
        <v>2440</v>
      </c>
    </row>
    <row r="284" ht="16.5" spans="2:3">
      <c r="B284" s="199" t="s">
        <v>2692</v>
      </c>
      <c r="C284" s="199" t="s">
        <v>2440</v>
      </c>
    </row>
    <row r="285" ht="16.5" spans="2:3">
      <c r="B285" s="199" t="s">
        <v>2693</v>
      </c>
      <c r="C285" s="199" t="s">
        <v>2440</v>
      </c>
    </row>
    <row r="286" ht="16.5" spans="2:3">
      <c r="B286" s="199" t="s">
        <v>2694</v>
      </c>
      <c r="C286" s="199" t="s">
        <v>2440</v>
      </c>
    </row>
    <row r="287" ht="16.5" spans="2:3">
      <c r="B287" s="199" t="s">
        <v>2695</v>
      </c>
      <c r="C287" s="199" t="s">
        <v>2440</v>
      </c>
    </row>
    <row r="288" ht="16.5" spans="2:3">
      <c r="B288" s="199" t="s">
        <v>2696</v>
      </c>
      <c r="C288" s="199" t="s">
        <v>2440</v>
      </c>
    </row>
    <row r="289" ht="16.5" spans="2:3">
      <c r="B289" s="199" t="s">
        <v>2697</v>
      </c>
      <c r="C289" s="199" t="s">
        <v>2440</v>
      </c>
    </row>
    <row r="290" ht="16.5" spans="2:3">
      <c r="B290" s="199" t="s">
        <v>2698</v>
      </c>
      <c r="C290" s="199" t="s">
        <v>2440</v>
      </c>
    </row>
    <row r="291" ht="16.5" spans="2:3">
      <c r="B291" s="199" t="s">
        <v>2699</v>
      </c>
      <c r="C291" s="199" t="s">
        <v>2440</v>
      </c>
    </row>
    <row r="292" ht="16.5" spans="2:3">
      <c r="B292" s="199" t="s">
        <v>2700</v>
      </c>
      <c r="C292" s="199" t="s">
        <v>2440</v>
      </c>
    </row>
    <row r="293" ht="16.5" spans="2:3">
      <c r="B293" s="199" t="s">
        <v>2701</v>
      </c>
      <c r="C293" s="199" t="s">
        <v>2440</v>
      </c>
    </row>
    <row r="294" ht="16.5" spans="2:3">
      <c r="B294" s="199" t="s">
        <v>2702</v>
      </c>
      <c r="C294" s="199" t="s">
        <v>2440</v>
      </c>
    </row>
    <row r="295" ht="16.5" spans="2:3">
      <c r="B295" s="199" t="s">
        <v>2703</v>
      </c>
      <c r="C295" s="199" t="s">
        <v>2440</v>
      </c>
    </row>
    <row r="296" ht="16.5" spans="2:3">
      <c r="B296" s="199" t="s">
        <v>2704</v>
      </c>
      <c r="C296" s="199" t="s">
        <v>2440</v>
      </c>
    </row>
    <row r="297" ht="16.5" spans="2:3">
      <c r="B297" s="199" t="s">
        <v>2705</v>
      </c>
      <c r="C297" s="199" t="s">
        <v>2440</v>
      </c>
    </row>
    <row r="298" ht="16.5" spans="2:3">
      <c r="B298" s="199" t="s">
        <v>2706</v>
      </c>
      <c r="C298" s="199" t="s">
        <v>2440</v>
      </c>
    </row>
    <row r="299" ht="16.5" spans="2:3">
      <c r="B299" s="199" t="s">
        <v>2707</v>
      </c>
      <c r="C299" s="199" t="s">
        <v>2440</v>
      </c>
    </row>
    <row r="300" ht="16.5" spans="2:3">
      <c r="B300" s="199" t="s">
        <v>2708</v>
      </c>
      <c r="C300" s="199" t="s">
        <v>2440</v>
      </c>
    </row>
    <row r="301" ht="16.5" spans="2:3">
      <c r="B301" s="199" t="s">
        <v>2709</v>
      </c>
      <c r="C301" s="199" t="s">
        <v>2440</v>
      </c>
    </row>
    <row r="302" ht="16.5" spans="2:3">
      <c r="B302" s="199" t="s">
        <v>2710</v>
      </c>
      <c r="C302" s="199" t="s">
        <v>2440</v>
      </c>
    </row>
    <row r="303" ht="16.5" spans="2:3">
      <c r="B303" s="199" t="s">
        <v>2711</v>
      </c>
      <c r="C303" s="199" t="s">
        <v>2440</v>
      </c>
    </row>
    <row r="304" ht="16.5" spans="2:3">
      <c r="B304" s="199" t="s">
        <v>2712</v>
      </c>
      <c r="C304" s="199" t="s">
        <v>2440</v>
      </c>
    </row>
    <row r="305" ht="16.5" spans="2:3">
      <c r="B305" s="199" t="s">
        <v>2713</v>
      </c>
      <c r="C305" s="199" t="s">
        <v>2440</v>
      </c>
    </row>
    <row r="306" ht="16.5" spans="2:3">
      <c r="B306" s="199" t="s">
        <v>2714</v>
      </c>
      <c r="C306" s="199" t="s">
        <v>2440</v>
      </c>
    </row>
    <row r="307" ht="16.5" spans="2:3">
      <c r="B307" s="199" t="s">
        <v>2715</v>
      </c>
      <c r="C307" s="199" t="s">
        <v>2440</v>
      </c>
    </row>
    <row r="308" ht="16.5" spans="2:3">
      <c r="B308" s="199" t="s">
        <v>2716</v>
      </c>
      <c r="C308" s="199" t="s">
        <v>2440</v>
      </c>
    </row>
    <row r="309" ht="16.5" spans="2:3">
      <c r="B309" s="199" t="s">
        <v>2717</v>
      </c>
      <c r="C309" s="199" t="s">
        <v>2440</v>
      </c>
    </row>
    <row r="310" ht="16.5" spans="2:3">
      <c r="B310" s="199" t="s">
        <v>2718</v>
      </c>
      <c r="C310" s="199" t="s">
        <v>2440</v>
      </c>
    </row>
    <row r="311" ht="16.5" spans="2:3">
      <c r="B311" s="199" t="s">
        <v>2719</v>
      </c>
      <c r="C311" s="199" t="s">
        <v>2440</v>
      </c>
    </row>
    <row r="312" ht="16.5" spans="2:3">
      <c r="B312" s="199" t="s">
        <v>2720</v>
      </c>
      <c r="C312" s="199" t="s">
        <v>2440</v>
      </c>
    </row>
    <row r="313" ht="16.5" spans="2:3">
      <c r="B313" s="199" t="s">
        <v>2721</v>
      </c>
      <c r="C313" s="199" t="s">
        <v>2440</v>
      </c>
    </row>
    <row r="314" ht="16.5" spans="2:3">
      <c r="B314" s="199" t="s">
        <v>2722</v>
      </c>
      <c r="C314" s="199" t="s">
        <v>2440</v>
      </c>
    </row>
    <row r="315" ht="16.5" spans="2:3">
      <c r="B315" s="199" t="s">
        <v>2723</v>
      </c>
      <c r="C315" s="199" t="s">
        <v>2440</v>
      </c>
    </row>
    <row r="316" ht="16.5" spans="2:3">
      <c r="B316" s="199" t="s">
        <v>2724</v>
      </c>
      <c r="C316" s="199" t="s">
        <v>2440</v>
      </c>
    </row>
    <row r="317" ht="16.5" spans="2:3">
      <c r="B317" s="199" t="s">
        <v>2725</v>
      </c>
      <c r="C317" s="199" t="s">
        <v>2440</v>
      </c>
    </row>
    <row r="318" ht="16.5" spans="2:3">
      <c r="B318" s="199" t="s">
        <v>2726</v>
      </c>
      <c r="C318" s="199" t="s">
        <v>2440</v>
      </c>
    </row>
    <row r="319" ht="16.5" spans="2:3">
      <c r="B319" s="199" t="s">
        <v>2727</v>
      </c>
      <c r="C319" s="199" t="s">
        <v>2440</v>
      </c>
    </row>
    <row r="320" ht="16.5" spans="2:3">
      <c r="B320" s="199" t="s">
        <v>2728</v>
      </c>
      <c r="C320" s="199" t="s">
        <v>2440</v>
      </c>
    </row>
    <row r="321" ht="16.5" spans="2:3">
      <c r="B321" s="199" t="s">
        <v>2729</v>
      </c>
      <c r="C321" s="199" t="s">
        <v>2440</v>
      </c>
    </row>
    <row r="322" ht="16.5" spans="2:3">
      <c r="B322" s="199" t="s">
        <v>2730</v>
      </c>
      <c r="C322" s="199" t="s">
        <v>2440</v>
      </c>
    </row>
    <row r="323" ht="16.5" spans="2:3">
      <c r="B323" s="199" t="s">
        <v>2731</v>
      </c>
      <c r="C323" s="199" t="s">
        <v>2440</v>
      </c>
    </row>
    <row r="324" ht="16.5" spans="2:3">
      <c r="B324" s="199" t="s">
        <v>2732</v>
      </c>
      <c r="C324" s="199" t="s">
        <v>2440</v>
      </c>
    </row>
    <row r="325" ht="16.5" spans="2:3">
      <c r="B325" s="199" t="s">
        <v>2733</v>
      </c>
      <c r="C325" s="199" t="s">
        <v>2440</v>
      </c>
    </row>
    <row r="326" ht="16.5" spans="2:3">
      <c r="B326" s="199" t="s">
        <v>2734</v>
      </c>
      <c r="C326" s="199" t="s">
        <v>2440</v>
      </c>
    </row>
    <row r="327" ht="16.5" spans="2:3">
      <c r="B327" s="199" t="s">
        <v>2735</v>
      </c>
      <c r="C327" s="199" t="s">
        <v>2440</v>
      </c>
    </row>
    <row r="328" ht="16.5" spans="2:3">
      <c r="B328" s="199" t="s">
        <v>2736</v>
      </c>
      <c r="C328" s="199" t="s">
        <v>2440</v>
      </c>
    </row>
    <row r="329" ht="16.5" spans="2:3">
      <c r="B329" s="199" t="s">
        <v>2737</v>
      </c>
      <c r="C329" s="199" t="s">
        <v>2440</v>
      </c>
    </row>
    <row r="330" ht="16.5" spans="2:3">
      <c r="B330" s="199" t="s">
        <v>2738</v>
      </c>
      <c r="C330" s="199" t="s">
        <v>2440</v>
      </c>
    </row>
    <row r="331" ht="16.5" spans="2:3">
      <c r="B331" s="199" t="s">
        <v>2739</v>
      </c>
      <c r="C331" s="199" t="s">
        <v>2440</v>
      </c>
    </row>
    <row r="332" ht="16.5" spans="2:3">
      <c r="B332" s="199" t="s">
        <v>2740</v>
      </c>
      <c r="C332" s="199" t="s">
        <v>2440</v>
      </c>
    </row>
    <row r="333" ht="16.5" spans="2:3">
      <c r="B333" s="199" t="s">
        <v>2741</v>
      </c>
      <c r="C333" s="199" t="s">
        <v>2440</v>
      </c>
    </row>
    <row r="334" ht="16.5" spans="2:3">
      <c r="B334" s="199" t="s">
        <v>2742</v>
      </c>
      <c r="C334" s="199" t="s">
        <v>2440</v>
      </c>
    </row>
    <row r="335" ht="16.5" spans="2:3">
      <c r="B335" s="199" t="s">
        <v>2743</v>
      </c>
      <c r="C335" s="199" t="s">
        <v>2440</v>
      </c>
    </row>
    <row r="336" ht="16.5" spans="2:3">
      <c r="B336" s="199" t="s">
        <v>2744</v>
      </c>
      <c r="C336" s="199" t="s">
        <v>2440</v>
      </c>
    </row>
    <row r="337" ht="16.5" spans="2:3">
      <c r="B337" s="199" t="s">
        <v>2745</v>
      </c>
      <c r="C337" s="199" t="s">
        <v>2440</v>
      </c>
    </row>
    <row r="338" ht="16.5" spans="2:3">
      <c r="B338" s="199" t="s">
        <v>2746</v>
      </c>
      <c r="C338" s="199" t="s">
        <v>2440</v>
      </c>
    </row>
    <row r="339" ht="16.5" spans="2:3">
      <c r="B339" s="199" t="s">
        <v>2747</v>
      </c>
      <c r="C339" s="199" t="s">
        <v>2440</v>
      </c>
    </row>
    <row r="340" ht="16.5" spans="2:3">
      <c r="B340" s="199" t="s">
        <v>2748</v>
      </c>
      <c r="C340" s="199" t="s">
        <v>2440</v>
      </c>
    </row>
    <row r="341" ht="16.5" spans="2:3">
      <c r="B341" s="199" t="s">
        <v>2749</v>
      </c>
      <c r="C341" s="199" t="s">
        <v>2440</v>
      </c>
    </row>
    <row r="342" ht="16.5" spans="2:3">
      <c r="B342" s="199" t="s">
        <v>2750</v>
      </c>
      <c r="C342" s="199" t="s">
        <v>2440</v>
      </c>
    </row>
    <row r="343" ht="16.5" spans="2:3">
      <c r="B343" s="199" t="s">
        <v>2751</v>
      </c>
      <c r="C343" s="199" t="s">
        <v>2440</v>
      </c>
    </row>
    <row r="344" ht="16.5" spans="2:3">
      <c r="B344" s="199" t="s">
        <v>2752</v>
      </c>
      <c r="C344" s="199" t="s">
        <v>2440</v>
      </c>
    </row>
    <row r="345" ht="16.5" spans="2:3">
      <c r="B345" s="199" t="s">
        <v>2753</v>
      </c>
      <c r="C345" s="199" t="s">
        <v>2440</v>
      </c>
    </row>
    <row r="346" ht="16.5" spans="2:3">
      <c r="B346" s="199" t="s">
        <v>2754</v>
      </c>
      <c r="C346" s="199" t="s">
        <v>2440</v>
      </c>
    </row>
    <row r="347" ht="16.5" spans="2:3">
      <c r="B347" s="199" t="s">
        <v>2755</v>
      </c>
      <c r="C347" s="199" t="s">
        <v>2440</v>
      </c>
    </row>
    <row r="348" ht="16.5" spans="2:3">
      <c r="B348" s="199" t="s">
        <v>2756</v>
      </c>
      <c r="C348" s="199" t="s">
        <v>2440</v>
      </c>
    </row>
    <row r="349" ht="16.5" spans="2:3">
      <c r="B349" s="199" t="s">
        <v>2757</v>
      </c>
      <c r="C349" s="199" t="s">
        <v>2440</v>
      </c>
    </row>
    <row r="350" ht="16.5" spans="2:3">
      <c r="B350" s="199" t="s">
        <v>2758</v>
      </c>
      <c r="C350" s="199" t="s">
        <v>2440</v>
      </c>
    </row>
    <row r="351" ht="16.5" spans="2:3">
      <c r="B351" s="199" t="s">
        <v>2759</v>
      </c>
      <c r="C351" s="199" t="s">
        <v>2440</v>
      </c>
    </row>
    <row r="352" ht="16.5" spans="2:3">
      <c r="B352" s="199" t="s">
        <v>2760</v>
      </c>
      <c r="C352" s="199" t="s">
        <v>2440</v>
      </c>
    </row>
    <row r="353" ht="16.5" spans="2:3">
      <c r="B353" s="199" t="s">
        <v>2761</v>
      </c>
      <c r="C353" s="199" t="s">
        <v>2440</v>
      </c>
    </row>
    <row r="354" ht="16.5" spans="2:3">
      <c r="B354" s="199" t="s">
        <v>2762</v>
      </c>
      <c r="C354" s="199" t="s">
        <v>2440</v>
      </c>
    </row>
    <row r="355" ht="16.5" spans="2:3">
      <c r="B355" s="199" t="s">
        <v>2763</v>
      </c>
      <c r="C355" s="199" t="s">
        <v>2440</v>
      </c>
    </row>
    <row r="356" ht="16.5" spans="2:3">
      <c r="B356" s="199" t="s">
        <v>2764</v>
      </c>
      <c r="C356" s="199" t="s">
        <v>2440</v>
      </c>
    </row>
    <row r="357" ht="16.5" spans="2:3">
      <c r="B357" s="199" t="s">
        <v>2765</v>
      </c>
      <c r="C357" s="199" t="s">
        <v>2440</v>
      </c>
    </row>
    <row r="358" ht="16.5" spans="2:3">
      <c r="B358" s="199" t="s">
        <v>2766</v>
      </c>
      <c r="C358" s="199" t="s">
        <v>2440</v>
      </c>
    </row>
    <row r="359" ht="16.5" spans="2:3">
      <c r="B359" s="199" t="s">
        <v>2767</v>
      </c>
      <c r="C359" s="199" t="s">
        <v>2440</v>
      </c>
    </row>
    <row r="360" ht="16.5" spans="2:3">
      <c r="B360" s="199" t="s">
        <v>2768</v>
      </c>
      <c r="C360" s="199" t="s">
        <v>2440</v>
      </c>
    </row>
    <row r="361" ht="16.5" spans="2:3">
      <c r="B361" s="199" t="s">
        <v>2769</v>
      </c>
      <c r="C361" s="199" t="s">
        <v>2440</v>
      </c>
    </row>
    <row r="362" ht="16.5" spans="2:3">
      <c r="B362" s="199" t="s">
        <v>2770</v>
      </c>
      <c r="C362" s="199" t="s">
        <v>2440</v>
      </c>
    </row>
    <row r="363" ht="16.5" spans="2:3">
      <c r="B363" s="199" t="s">
        <v>2771</v>
      </c>
      <c r="C363" s="199" t="s">
        <v>2440</v>
      </c>
    </row>
    <row r="364" ht="16.5" spans="2:3">
      <c r="B364" s="199" t="s">
        <v>2772</v>
      </c>
      <c r="C364" s="199" t="s">
        <v>2440</v>
      </c>
    </row>
    <row r="365" ht="16.5" spans="2:3">
      <c r="B365" s="199" t="s">
        <v>2773</v>
      </c>
      <c r="C365" s="199" t="s">
        <v>2440</v>
      </c>
    </row>
    <row r="366" ht="16.5" spans="2:3">
      <c r="B366" s="199" t="s">
        <v>2774</v>
      </c>
      <c r="C366" s="199" t="s">
        <v>2440</v>
      </c>
    </row>
    <row r="367" ht="16.5" spans="2:3">
      <c r="B367" s="199" t="s">
        <v>2775</v>
      </c>
      <c r="C367" s="199" t="s">
        <v>2440</v>
      </c>
    </row>
    <row r="368" ht="16.5" spans="2:3">
      <c r="B368" s="199" t="s">
        <v>2776</v>
      </c>
      <c r="C368" s="199" t="s">
        <v>2440</v>
      </c>
    </row>
    <row r="369" ht="16.5" spans="2:3">
      <c r="B369" s="199" t="s">
        <v>2777</v>
      </c>
      <c r="C369" s="199" t="s">
        <v>2440</v>
      </c>
    </row>
    <row r="370" ht="16.5" spans="2:3">
      <c r="B370" s="199" t="s">
        <v>2778</v>
      </c>
      <c r="C370" s="199" t="s">
        <v>2440</v>
      </c>
    </row>
    <row r="371" ht="16.5" spans="2:3">
      <c r="B371" s="199" t="s">
        <v>2779</v>
      </c>
      <c r="C371" s="199" t="s">
        <v>2440</v>
      </c>
    </row>
    <row r="372" ht="16.5" spans="2:3">
      <c r="B372" s="199" t="s">
        <v>2780</v>
      </c>
      <c r="C372" s="199" t="s">
        <v>2440</v>
      </c>
    </row>
    <row r="373" ht="16.5" spans="2:3">
      <c r="B373" s="199" t="s">
        <v>2781</v>
      </c>
      <c r="C373" s="199" t="s">
        <v>2440</v>
      </c>
    </row>
    <row r="374" ht="16.5" spans="2:3">
      <c r="B374" s="199" t="s">
        <v>2782</v>
      </c>
      <c r="C374" s="199" t="s">
        <v>2440</v>
      </c>
    </row>
    <row r="375" ht="16.5" spans="2:3">
      <c r="B375" s="199" t="s">
        <v>2783</v>
      </c>
      <c r="C375" s="199" t="s">
        <v>2440</v>
      </c>
    </row>
    <row r="376" ht="16.5" spans="2:3">
      <c r="B376" s="199" t="s">
        <v>2784</v>
      </c>
      <c r="C376" s="199" t="s">
        <v>2440</v>
      </c>
    </row>
    <row r="377" ht="16.5" spans="2:3">
      <c r="B377" s="199" t="s">
        <v>2785</v>
      </c>
      <c r="C377" s="199" t="s">
        <v>2440</v>
      </c>
    </row>
    <row r="378" ht="16.5" spans="2:3">
      <c r="B378" s="199" t="s">
        <v>2786</v>
      </c>
      <c r="C378" s="199" t="s">
        <v>2440</v>
      </c>
    </row>
    <row r="379" ht="16.5" spans="2:3">
      <c r="B379" s="199" t="s">
        <v>2787</v>
      </c>
      <c r="C379" s="199" t="s">
        <v>2440</v>
      </c>
    </row>
    <row r="380" ht="16.5" spans="2:3">
      <c r="B380" s="199" t="s">
        <v>2788</v>
      </c>
      <c r="C380" s="199" t="s">
        <v>2440</v>
      </c>
    </row>
    <row r="381" ht="16.5" spans="2:3">
      <c r="B381" s="199" t="s">
        <v>2789</v>
      </c>
      <c r="C381" s="199" t="s">
        <v>2440</v>
      </c>
    </row>
    <row r="382" ht="16.5" spans="2:3">
      <c r="B382" s="199" t="s">
        <v>2790</v>
      </c>
      <c r="C382" s="199" t="s">
        <v>2440</v>
      </c>
    </row>
    <row r="383" ht="16.5" spans="2:3">
      <c r="B383" s="199" t="s">
        <v>2791</v>
      </c>
      <c r="C383" s="199" t="s">
        <v>2440</v>
      </c>
    </row>
  </sheetData>
  <mergeCells count="4">
    <mergeCell ref="B45:D45"/>
    <mergeCell ref="B26:B28"/>
    <mergeCell ref="C26:C28"/>
    <mergeCell ref="D26:D28"/>
  </mergeCells>
  <pageMargins left="0.75" right="0.75" top="1" bottom="1" header="0.5" footer="0.5"/>
  <headerFooter/>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7">
    <tabColor theme="7"/>
    <outlinePr summaryBelow="0" summaryRight="0"/>
  </sheetPr>
  <dimension ref="A1:CQ621"/>
  <sheetViews>
    <sheetView zoomScale="70" zoomScaleNormal="70" workbookViewId="0">
      <pane xSplit="4" ySplit="3" topLeftCell="AR4" activePane="bottomRight" state="frozen"/>
      <selection/>
      <selection pane="topRight"/>
      <selection pane="bottomLeft"/>
      <selection pane="bottomRight" activeCell="AR9" sqref="AR9"/>
    </sheetView>
  </sheetViews>
  <sheetFormatPr defaultColWidth="8.75454545454545" defaultRowHeight="14.5"/>
  <cols>
    <col min="1" max="1" width="8.75454545454545" style="84"/>
    <col min="2" max="2" width="10.5" style="85" customWidth="1"/>
    <col min="3" max="3" width="12.8727272727273" style="85" customWidth="1"/>
    <col min="4" max="4" width="18.1272727272727" style="80" customWidth="1"/>
    <col min="5" max="5" width="18.1272727272727" style="80" customWidth="1" outlineLevel="1"/>
    <col min="6" max="6" width="22.2545454545455" style="86" customWidth="1" outlineLevel="1"/>
    <col min="7" max="7" width="16.3727272727273" style="86" customWidth="1" outlineLevel="1"/>
    <col min="8" max="8" width="15.1272727272727" style="87" customWidth="1"/>
    <col min="9" max="10" width="13.5" style="88" customWidth="1"/>
    <col min="11" max="11" width="12.3727272727273" style="88" customWidth="1" outlineLevel="1"/>
    <col min="12" max="12" width="12.3727272727273" style="86" customWidth="1" outlineLevel="1"/>
    <col min="13" max="13" width="47.5" style="86" customWidth="1" outlineLevel="1"/>
    <col min="14" max="14" width="12.3727272727273" style="88" customWidth="1" outlineLevel="1"/>
    <col min="15" max="15" width="40" style="86" customWidth="1" outlineLevel="1"/>
    <col min="16" max="22" width="12.3727272727273" style="88" customWidth="1" outlineLevel="1"/>
    <col min="23" max="23" width="61.3727272727273" style="88" customWidth="1" outlineLevel="1"/>
    <col min="24" max="24" width="13.5" style="88" customWidth="1"/>
    <col min="25" max="26" width="13.5" style="88" customWidth="1" outlineLevel="1"/>
    <col min="27" max="27" width="13.5" style="88" customWidth="1"/>
    <col min="28" max="29" width="13.5" style="88" customWidth="1" outlineLevel="1"/>
    <col min="30" max="30" width="13.5" style="88" customWidth="1"/>
    <col min="31" max="32" width="13.5" style="88" customWidth="1" outlineLevel="1"/>
    <col min="33" max="33" width="13.5" style="88" customWidth="1"/>
    <col min="34" max="35" width="13.5" style="88" customWidth="1" outlineLevel="1"/>
    <col min="36" max="36" width="13.5" style="88" customWidth="1"/>
    <col min="37" max="38" width="13.5" style="88" customWidth="1" outlineLevel="1"/>
    <col min="39" max="39" width="13.5" style="88" customWidth="1"/>
    <col min="40" max="41" width="13.5" style="88" customWidth="1" outlineLevel="1"/>
    <col min="42" max="42" width="13.5" style="88" customWidth="1"/>
    <col min="43" max="44" width="13.5" style="88" customWidth="1" outlineLevel="1"/>
    <col min="45" max="45" width="13.5" style="88" customWidth="1"/>
    <col min="46" max="47" width="13.5" style="88" customWidth="1" outlineLevel="1"/>
    <col min="48" max="48" width="13.5" style="88" customWidth="1"/>
    <col min="49" max="50" width="13.5" style="88" customWidth="1" outlineLevel="1"/>
    <col min="51" max="51" width="13.5" style="88" customWidth="1"/>
    <col min="52" max="53" width="13.5" style="88" customWidth="1" outlineLevel="1"/>
    <col min="54" max="54" width="13.5" style="88" customWidth="1"/>
    <col min="55" max="56" width="13.5" style="88" customWidth="1" outlineLevel="1"/>
    <col min="57" max="57" width="13.5" style="88" customWidth="1"/>
    <col min="58" max="59" width="13.5" style="88" customWidth="1" outlineLevel="1"/>
    <col min="60" max="60" width="13.5" style="88" customWidth="1"/>
    <col min="61" max="62" width="13.5" style="88" customWidth="1" outlineLevel="1"/>
    <col min="63" max="63" width="13.5" style="88" customWidth="1"/>
    <col min="64" max="65" width="13.5" style="88" customWidth="1" outlineLevel="1"/>
    <col min="66" max="66" width="13.5" style="88" customWidth="1"/>
    <col min="67" max="68" width="13.5" style="88" customWidth="1" outlineLevel="1"/>
    <col min="69" max="69" width="13.5" style="88" customWidth="1"/>
    <col min="70" max="71" width="13.5" style="88" customWidth="1" outlineLevel="1"/>
    <col min="72" max="72" width="13.5" style="88" customWidth="1"/>
    <col min="73" max="74" width="13.5" style="88" customWidth="1" outlineLevel="1"/>
    <col min="75" max="75" width="13.5" style="88" customWidth="1"/>
    <col min="76" max="77" width="13.5" style="88" customWidth="1" outlineLevel="1"/>
    <col min="78" max="78" width="13.5" style="88" customWidth="1"/>
    <col min="79" max="80" width="13.5" style="88" customWidth="1" outlineLevel="1"/>
    <col min="81" max="81" width="13.5" style="88" customWidth="1"/>
    <col min="82" max="83" width="13.5" style="88" customWidth="1" outlineLevel="1"/>
    <col min="84" max="84" width="13.5" style="88" customWidth="1"/>
    <col min="85" max="86" width="13.5" style="88" customWidth="1" outlineLevel="1"/>
    <col min="87" max="87" width="13.5" style="88" customWidth="1"/>
    <col min="88" max="89" width="13.5" style="88" customWidth="1" outlineLevel="1"/>
    <col min="90" max="90" width="13.5" style="88" customWidth="1"/>
    <col min="91" max="92" width="13.5" style="88" customWidth="1" outlineLevel="1"/>
    <col min="93" max="93" width="13.5" style="88" customWidth="1"/>
    <col min="94" max="95" width="13.5" style="88" customWidth="1" outlineLevel="1"/>
    <col min="96" max="16384" width="8.75454545454545" style="84"/>
  </cols>
  <sheetData>
    <row r="1" s="78" customFormat="1" ht="23.1" customHeight="1" spans="1:95">
      <c r="A1" s="89" t="s">
        <v>755</v>
      </c>
      <c r="B1" s="90" t="s">
        <v>2792</v>
      </c>
      <c r="C1" s="91" t="s">
        <v>757</v>
      </c>
      <c r="D1" s="91"/>
      <c r="E1" s="91"/>
      <c r="F1" s="91"/>
      <c r="G1" s="92"/>
      <c r="H1" s="93" t="s">
        <v>2793</v>
      </c>
      <c r="I1" s="132" t="s">
        <v>2794</v>
      </c>
      <c r="J1" s="133" t="s">
        <v>2795</v>
      </c>
      <c r="K1" s="134" t="s">
        <v>2796</v>
      </c>
      <c r="L1" s="135"/>
      <c r="M1" s="135"/>
      <c r="N1" s="134"/>
      <c r="O1" s="135"/>
      <c r="P1" s="134"/>
      <c r="Q1" s="134"/>
      <c r="R1" s="134"/>
      <c r="S1" s="134"/>
      <c r="T1" s="134"/>
      <c r="U1" s="134"/>
      <c r="V1" s="134"/>
      <c r="W1" s="134"/>
      <c r="X1" s="153" t="s">
        <v>719</v>
      </c>
      <c r="Y1" s="156"/>
      <c r="Z1" s="157"/>
      <c r="AA1" s="153" t="s">
        <v>719</v>
      </c>
      <c r="AB1" s="156"/>
      <c r="AC1" s="157"/>
      <c r="AD1" s="153" t="s">
        <v>719</v>
      </c>
      <c r="AE1" s="156"/>
      <c r="AF1" s="157"/>
      <c r="AG1" s="153" t="s">
        <v>719</v>
      </c>
      <c r="AH1" s="156"/>
      <c r="AI1" s="157"/>
      <c r="AJ1" s="153" t="s">
        <v>719</v>
      </c>
      <c r="AK1" s="156"/>
      <c r="AL1" s="157"/>
      <c r="AM1" s="153" t="s">
        <v>719</v>
      </c>
      <c r="AN1" s="156"/>
      <c r="AO1" s="157"/>
      <c r="AP1" s="153" t="s">
        <v>719</v>
      </c>
      <c r="AQ1" s="156"/>
      <c r="AR1" s="157"/>
      <c r="AS1" s="153" t="s">
        <v>719</v>
      </c>
      <c r="AT1" s="156"/>
      <c r="AU1" s="157"/>
      <c r="AV1" s="153" t="s">
        <v>719</v>
      </c>
      <c r="AW1" s="156"/>
      <c r="AX1" s="157"/>
      <c r="AY1" s="153" t="s">
        <v>719</v>
      </c>
      <c r="AZ1" s="156"/>
      <c r="BA1" s="157"/>
      <c r="BB1" s="153" t="s">
        <v>719</v>
      </c>
      <c r="BC1" s="156"/>
      <c r="BD1" s="157"/>
      <c r="BE1" s="153" t="s">
        <v>719</v>
      </c>
      <c r="BF1" s="156"/>
      <c r="BG1" s="157"/>
      <c r="BH1" s="160" t="s">
        <v>2797</v>
      </c>
      <c r="BI1" s="161"/>
      <c r="BJ1" s="162"/>
      <c r="BK1" s="160" t="s">
        <v>2797</v>
      </c>
      <c r="BL1" s="161"/>
      <c r="BM1" s="162"/>
      <c r="BN1" s="160" t="s">
        <v>2797</v>
      </c>
      <c r="BO1" s="161"/>
      <c r="BP1" s="162"/>
      <c r="BQ1" s="160" t="s">
        <v>2797</v>
      </c>
      <c r="BR1" s="161"/>
      <c r="BS1" s="162"/>
      <c r="BT1" s="160" t="s">
        <v>2797</v>
      </c>
      <c r="BU1" s="161"/>
      <c r="BV1" s="162"/>
      <c r="BW1" s="160" t="s">
        <v>2797</v>
      </c>
      <c r="BX1" s="161"/>
      <c r="BY1" s="162"/>
      <c r="BZ1" s="160" t="s">
        <v>2797</v>
      </c>
      <c r="CA1" s="161"/>
      <c r="CB1" s="162"/>
      <c r="CC1" s="160" t="s">
        <v>2797</v>
      </c>
      <c r="CD1" s="161"/>
      <c r="CE1" s="162"/>
      <c r="CF1" s="160" t="s">
        <v>2797</v>
      </c>
      <c r="CG1" s="161"/>
      <c r="CH1" s="162"/>
      <c r="CI1" s="160" t="s">
        <v>2797</v>
      </c>
      <c r="CJ1" s="161"/>
      <c r="CK1" s="162"/>
      <c r="CL1" s="160" t="s">
        <v>2797</v>
      </c>
      <c r="CM1" s="161"/>
      <c r="CN1" s="162"/>
      <c r="CO1" s="160" t="s">
        <v>2797</v>
      </c>
      <c r="CP1" s="161"/>
      <c r="CQ1" s="162"/>
    </row>
    <row r="2" s="78" customFormat="1" ht="23.1" customHeight="1" spans="1:95">
      <c r="A2" s="94"/>
      <c r="B2" s="95"/>
      <c r="C2" s="91"/>
      <c r="D2" s="91"/>
      <c r="E2" s="91"/>
      <c r="F2" s="91"/>
      <c r="G2" s="92"/>
      <c r="H2" s="96"/>
      <c r="I2" s="132"/>
      <c r="J2" s="136"/>
      <c r="K2" s="137"/>
      <c r="L2" s="138"/>
      <c r="M2" s="138"/>
      <c r="N2" s="137"/>
      <c r="O2" s="138"/>
      <c r="P2" s="137"/>
      <c r="Q2" s="137"/>
      <c r="R2" s="137"/>
      <c r="S2" s="137"/>
      <c r="T2" s="137"/>
      <c r="U2" s="137"/>
      <c r="V2" s="137"/>
      <c r="W2" s="137"/>
      <c r="X2" s="153" t="s">
        <v>759</v>
      </c>
      <c r="Y2" s="156"/>
      <c r="Z2" s="157"/>
      <c r="AA2" s="153" t="s">
        <v>760</v>
      </c>
      <c r="AB2" s="156"/>
      <c r="AC2" s="157"/>
      <c r="AD2" s="153" t="s">
        <v>761</v>
      </c>
      <c r="AE2" s="156"/>
      <c r="AF2" s="157"/>
      <c r="AG2" s="153" t="s">
        <v>762</v>
      </c>
      <c r="AH2" s="156"/>
      <c r="AI2" s="157"/>
      <c r="AJ2" s="153" t="s">
        <v>763</v>
      </c>
      <c r="AK2" s="156"/>
      <c r="AL2" s="157"/>
      <c r="AM2" s="153" t="s">
        <v>764</v>
      </c>
      <c r="AN2" s="156"/>
      <c r="AO2" s="157"/>
      <c r="AP2" s="153" t="s">
        <v>765</v>
      </c>
      <c r="AQ2" s="156"/>
      <c r="AR2" s="157"/>
      <c r="AS2" s="153" t="s">
        <v>766</v>
      </c>
      <c r="AT2" s="156"/>
      <c r="AU2" s="157"/>
      <c r="AV2" s="153" t="s">
        <v>767</v>
      </c>
      <c r="AW2" s="156"/>
      <c r="AX2" s="157"/>
      <c r="AY2" s="153" t="s">
        <v>768</v>
      </c>
      <c r="AZ2" s="156"/>
      <c r="BA2" s="157"/>
      <c r="BB2" s="153" t="s">
        <v>769</v>
      </c>
      <c r="BC2" s="156"/>
      <c r="BD2" s="157"/>
      <c r="BE2" s="153" t="s">
        <v>770</v>
      </c>
      <c r="BF2" s="156"/>
      <c r="BG2" s="157"/>
      <c r="BH2" s="160" t="s">
        <v>759</v>
      </c>
      <c r="BI2" s="161"/>
      <c r="BJ2" s="162"/>
      <c r="BK2" s="160" t="s">
        <v>760</v>
      </c>
      <c r="BL2" s="161"/>
      <c r="BM2" s="162"/>
      <c r="BN2" s="160" t="s">
        <v>761</v>
      </c>
      <c r="BO2" s="161"/>
      <c r="BP2" s="162"/>
      <c r="BQ2" s="160" t="s">
        <v>762</v>
      </c>
      <c r="BR2" s="161"/>
      <c r="BS2" s="162"/>
      <c r="BT2" s="160" t="s">
        <v>763</v>
      </c>
      <c r="BU2" s="161"/>
      <c r="BV2" s="162"/>
      <c r="BW2" s="160" t="s">
        <v>764</v>
      </c>
      <c r="BX2" s="161"/>
      <c r="BY2" s="162"/>
      <c r="BZ2" s="160" t="s">
        <v>765</v>
      </c>
      <c r="CA2" s="161"/>
      <c r="CB2" s="162"/>
      <c r="CC2" s="160" t="s">
        <v>766</v>
      </c>
      <c r="CD2" s="161"/>
      <c r="CE2" s="162"/>
      <c r="CF2" s="160" t="s">
        <v>767</v>
      </c>
      <c r="CG2" s="161"/>
      <c r="CH2" s="162"/>
      <c r="CI2" s="160" t="s">
        <v>768</v>
      </c>
      <c r="CJ2" s="161"/>
      <c r="CK2" s="162"/>
      <c r="CL2" s="160" t="s">
        <v>769</v>
      </c>
      <c r="CM2" s="161"/>
      <c r="CN2" s="162"/>
      <c r="CO2" s="160" t="s">
        <v>770</v>
      </c>
      <c r="CP2" s="161"/>
      <c r="CQ2" s="162"/>
    </row>
    <row r="3" s="78" customFormat="1" ht="42.95" customHeight="1" spans="1:95">
      <c r="A3" s="97"/>
      <c r="B3" s="98"/>
      <c r="C3" s="99" t="s">
        <v>771</v>
      </c>
      <c r="D3" s="91" t="s">
        <v>3</v>
      </c>
      <c r="E3" s="91" t="s">
        <v>772</v>
      </c>
      <c r="F3" s="91" t="s">
        <v>773</v>
      </c>
      <c r="G3" s="91" t="s">
        <v>774</v>
      </c>
      <c r="I3" s="132"/>
      <c r="J3" s="139"/>
      <c r="K3" s="140" t="s">
        <v>2798</v>
      </c>
      <c r="L3" s="140" t="s">
        <v>2799</v>
      </c>
      <c r="M3" s="140" t="s">
        <v>2800</v>
      </c>
      <c r="N3" s="141" t="s">
        <v>2801</v>
      </c>
      <c r="O3" s="140" t="s">
        <v>2802</v>
      </c>
      <c r="P3" s="141" t="s">
        <v>2803</v>
      </c>
      <c r="Q3" s="140" t="s">
        <v>2804</v>
      </c>
      <c r="R3" s="140" t="s">
        <v>2805</v>
      </c>
      <c r="S3" s="140" t="s">
        <v>2806</v>
      </c>
      <c r="T3" s="141" t="s">
        <v>2807</v>
      </c>
      <c r="U3" s="140" t="s">
        <v>2808</v>
      </c>
      <c r="V3" s="140" t="s">
        <v>2809</v>
      </c>
      <c r="W3" s="141" t="s">
        <v>2810</v>
      </c>
      <c r="X3" s="78" t="s">
        <v>2811</v>
      </c>
      <c r="Y3" s="132" t="s">
        <v>2812</v>
      </c>
      <c r="Z3" s="139" t="s">
        <v>2813</v>
      </c>
      <c r="AA3" s="78" t="s">
        <v>2811</v>
      </c>
      <c r="AB3" s="132" t="s">
        <v>2812</v>
      </c>
      <c r="AC3" s="139" t="s">
        <v>2813</v>
      </c>
      <c r="AD3" s="78" t="s">
        <v>2811</v>
      </c>
      <c r="AE3" s="132" t="s">
        <v>2812</v>
      </c>
      <c r="AF3" s="139" t="s">
        <v>2813</v>
      </c>
      <c r="AG3" s="78" t="s">
        <v>2811</v>
      </c>
      <c r="AH3" s="132" t="s">
        <v>2812</v>
      </c>
      <c r="AI3" s="139" t="s">
        <v>2813</v>
      </c>
      <c r="AJ3" s="78" t="s">
        <v>2811</v>
      </c>
      <c r="AK3" s="132" t="s">
        <v>2812</v>
      </c>
      <c r="AL3" s="139" t="s">
        <v>2813</v>
      </c>
      <c r="AM3" s="78" t="s">
        <v>2811</v>
      </c>
      <c r="AN3" s="132" t="s">
        <v>2812</v>
      </c>
      <c r="AO3" s="139" t="s">
        <v>2813</v>
      </c>
      <c r="AP3" s="78" t="s">
        <v>2811</v>
      </c>
      <c r="AQ3" s="132" t="s">
        <v>2812</v>
      </c>
      <c r="AR3" s="139" t="s">
        <v>2813</v>
      </c>
      <c r="AS3" s="78" t="s">
        <v>2811</v>
      </c>
      <c r="AT3" s="132" t="s">
        <v>2812</v>
      </c>
      <c r="AU3" s="139" t="s">
        <v>2813</v>
      </c>
      <c r="AV3" s="78" t="s">
        <v>2811</v>
      </c>
      <c r="AW3" s="132" t="s">
        <v>2812</v>
      </c>
      <c r="AX3" s="139" t="s">
        <v>2813</v>
      </c>
      <c r="AY3" s="78" t="s">
        <v>2811</v>
      </c>
      <c r="AZ3" s="132" t="s">
        <v>2812</v>
      </c>
      <c r="BA3" s="139" t="s">
        <v>2813</v>
      </c>
      <c r="BB3" s="78" t="s">
        <v>2811</v>
      </c>
      <c r="BC3" s="132" t="s">
        <v>2812</v>
      </c>
      <c r="BD3" s="139" t="s">
        <v>2813</v>
      </c>
      <c r="BE3" s="78" t="s">
        <v>2811</v>
      </c>
      <c r="BF3" s="132" t="s">
        <v>2812</v>
      </c>
      <c r="BG3" s="139" t="s">
        <v>2813</v>
      </c>
      <c r="BH3" s="78" t="s">
        <v>2811</v>
      </c>
      <c r="BI3" s="132" t="s">
        <v>2812</v>
      </c>
      <c r="BJ3" s="139" t="s">
        <v>2813</v>
      </c>
      <c r="BK3" s="78" t="s">
        <v>2811</v>
      </c>
      <c r="BL3" s="132" t="s">
        <v>2812</v>
      </c>
      <c r="BM3" s="139" t="s">
        <v>2813</v>
      </c>
      <c r="BN3" s="78" t="s">
        <v>2811</v>
      </c>
      <c r="BO3" s="132" t="s">
        <v>2812</v>
      </c>
      <c r="BP3" s="139" t="s">
        <v>2813</v>
      </c>
      <c r="BQ3" s="78" t="s">
        <v>2811</v>
      </c>
      <c r="BR3" s="132" t="s">
        <v>2812</v>
      </c>
      <c r="BS3" s="139" t="s">
        <v>2813</v>
      </c>
      <c r="BT3" s="78" t="s">
        <v>2811</v>
      </c>
      <c r="BU3" s="132" t="s">
        <v>2812</v>
      </c>
      <c r="BV3" s="139" t="s">
        <v>2813</v>
      </c>
      <c r="BW3" s="78" t="s">
        <v>2811</v>
      </c>
      <c r="BX3" s="132" t="s">
        <v>2812</v>
      </c>
      <c r="BY3" s="139" t="s">
        <v>2813</v>
      </c>
      <c r="BZ3" s="78" t="s">
        <v>2811</v>
      </c>
      <c r="CA3" s="132" t="s">
        <v>2812</v>
      </c>
      <c r="CB3" s="139" t="s">
        <v>2813</v>
      </c>
      <c r="CC3" s="78" t="s">
        <v>2811</v>
      </c>
      <c r="CD3" s="132" t="s">
        <v>2812</v>
      </c>
      <c r="CE3" s="139" t="s">
        <v>2813</v>
      </c>
      <c r="CF3" s="78" t="s">
        <v>2811</v>
      </c>
      <c r="CG3" s="132" t="s">
        <v>2812</v>
      </c>
      <c r="CH3" s="139" t="s">
        <v>2813</v>
      </c>
      <c r="CI3" s="78" t="s">
        <v>2811</v>
      </c>
      <c r="CJ3" s="132" t="s">
        <v>2812</v>
      </c>
      <c r="CK3" s="139" t="s">
        <v>2813</v>
      </c>
      <c r="CL3" s="78" t="s">
        <v>2811</v>
      </c>
      <c r="CM3" s="132" t="s">
        <v>2812</v>
      </c>
      <c r="CN3" s="139" t="s">
        <v>2813</v>
      </c>
      <c r="CO3" s="78" t="s">
        <v>2811</v>
      </c>
      <c r="CP3" s="132" t="s">
        <v>2812</v>
      </c>
      <c r="CQ3" s="139" t="s">
        <v>2813</v>
      </c>
    </row>
    <row r="4" s="79" customFormat="1" ht="33.95" customHeight="1" spans="2:95">
      <c r="B4" s="100" t="s">
        <v>787</v>
      </c>
      <c r="C4" s="101">
        <v>1</v>
      </c>
      <c r="D4" s="79" t="s">
        <v>788</v>
      </c>
      <c r="E4" s="79" t="s">
        <v>789</v>
      </c>
      <c r="F4" s="102"/>
      <c r="G4" s="103"/>
      <c r="H4" s="104">
        <f>X4+AA4+AD4+AG4+AJ4+AM4+AP4+AS4+AV4+AY4+BB4+BE4</f>
        <v>3379440.48</v>
      </c>
      <c r="I4" s="104">
        <f>Y4+AB4+AE4+AH4+AK4+AN4+AQ4+AT4+AW4+AZ4+BC4+BF4</f>
        <v>1771099.16791781</v>
      </c>
      <c r="J4" s="104">
        <f t="shared" ref="J4:J12" si="0">Z4+AC4+AF4+AI4+AL4+AO4+AR4+AU4+AX4+BA4+BD4+BG4</f>
        <v>1608341.31208219</v>
      </c>
      <c r="K4" s="104"/>
      <c r="L4" s="142"/>
      <c r="M4" s="142"/>
      <c r="N4" s="104"/>
      <c r="O4" s="142"/>
      <c r="P4" s="104"/>
      <c r="Q4" s="104"/>
      <c r="R4" s="104"/>
      <c r="S4" s="104"/>
      <c r="T4" s="104"/>
      <c r="U4" s="104"/>
      <c r="V4" s="104"/>
      <c r="W4" s="104"/>
      <c r="X4" s="104">
        <f t="shared" ref="X4:CI4" si="1">X5+X508+X536+X597+X603+X616</f>
        <v>297859.623333333</v>
      </c>
      <c r="Y4" s="104">
        <f t="shared" si="1"/>
        <v>92374.1600182648</v>
      </c>
      <c r="Z4" s="104">
        <f t="shared" si="1"/>
        <v>205485.463315068</v>
      </c>
      <c r="AA4" s="104">
        <f t="shared" si="1"/>
        <v>280143.714242424</v>
      </c>
      <c r="AB4" s="104">
        <f t="shared" si="1"/>
        <v>-39590.4548808634</v>
      </c>
      <c r="AC4" s="104">
        <f t="shared" si="1"/>
        <v>319734.169123288</v>
      </c>
      <c r="AD4" s="104">
        <f t="shared" si="1"/>
        <v>280143.714242424</v>
      </c>
      <c r="AE4" s="104">
        <f t="shared" si="1"/>
        <v>99989.4909273558</v>
      </c>
      <c r="AF4" s="104">
        <f t="shared" si="1"/>
        <v>180154.223315068</v>
      </c>
      <c r="AG4" s="104">
        <f t="shared" si="1"/>
        <v>280143.714242424</v>
      </c>
      <c r="AH4" s="104">
        <f t="shared" si="1"/>
        <v>57351.4223246161</v>
      </c>
      <c r="AI4" s="104">
        <f t="shared" si="1"/>
        <v>222792.291917808</v>
      </c>
      <c r="AJ4" s="104">
        <f t="shared" si="1"/>
        <v>280143.714242424</v>
      </c>
      <c r="AK4" s="104">
        <f t="shared" si="1"/>
        <v>11017.6009273558</v>
      </c>
      <c r="AL4" s="104">
        <f t="shared" si="1"/>
        <v>269126.113315069</v>
      </c>
      <c r="AM4" s="104">
        <f t="shared" si="1"/>
        <v>280143.714242424</v>
      </c>
      <c r="AN4" s="104">
        <f t="shared" si="1"/>
        <v>83277.1323246161</v>
      </c>
      <c r="AO4" s="104">
        <f t="shared" si="1"/>
        <v>196866.581917808</v>
      </c>
      <c r="AP4" s="104">
        <f t="shared" si="1"/>
        <v>280143.714242424</v>
      </c>
      <c r="AQ4" s="104">
        <f t="shared" si="1"/>
        <v>70286.2633482909</v>
      </c>
      <c r="AR4" s="104">
        <f t="shared" si="1"/>
        <v>209857.450894133</v>
      </c>
      <c r="AS4" s="104">
        <f t="shared" si="1"/>
        <v>280143.714242424</v>
      </c>
      <c r="AT4" s="104">
        <f t="shared" si="1"/>
        <v>279267.403348291</v>
      </c>
      <c r="AU4" s="104">
        <f t="shared" si="1"/>
        <v>876.310894133413</v>
      </c>
      <c r="AV4" s="104">
        <f t="shared" si="1"/>
        <v>280143.714242424</v>
      </c>
      <c r="AW4" s="104">
        <f t="shared" si="1"/>
        <v>279295.67144165</v>
      </c>
      <c r="AX4" s="104">
        <f t="shared" si="1"/>
        <v>848.042800774271</v>
      </c>
      <c r="AY4" s="104">
        <f t="shared" si="1"/>
        <v>280143.714242424</v>
      </c>
      <c r="AZ4" s="104">
        <f t="shared" si="1"/>
        <v>279267.403348291</v>
      </c>
      <c r="BA4" s="104">
        <f t="shared" si="1"/>
        <v>876.310894133413</v>
      </c>
      <c r="BB4" s="104">
        <f t="shared" si="1"/>
        <v>280143.714242424</v>
      </c>
      <c r="BC4" s="104">
        <f t="shared" si="1"/>
        <v>279295.67144165</v>
      </c>
      <c r="BD4" s="104">
        <f t="shared" si="1"/>
        <v>848.042800774271</v>
      </c>
      <c r="BE4" s="104">
        <f t="shared" si="1"/>
        <v>280143.714242424</v>
      </c>
      <c r="BF4" s="104">
        <f t="shared" si="1"/>
        <v>279267.403348291</v>
      </c>
      <c r="BG4" s="104">
        <f t="shared" si="1"/>
        <v>876.310894133413</v>
      </c>
      <c r="BH4" s="104">
        <f t="shared" si="1"/>
        <v>297859.623333333</v>
      </c>
      <c r="BI4" s="104">
        <f t="shared" si="1"/>
        <v>297859.623333333</v>
      </c>
      <c r="BJ4" s="104">
        <f t="shared" si="1"/>
        <v>0</v>
      </c>
      <c r="BK4" s="104">
        <f t="shared" si="1"/>
        <v>280143.714242424</v>
      </c>
      <c r="BL4" s="104">
        <f t="shared" si="1"/>
        <v>280143.714242424</v>
      </c>
      <c r="BM4" s="104">
        <f t="shared" si="1"/>
        <v>0</v>
      </c>
      <c r="BN4" s="104">
        <f t="shared" si="1"/>
        <v>280143.714242424</v>
      </c>
      <c r="BO4" s="104">
        <f t="shared" si="1"/>
        <v>280143.714242424</v>
      </c>
      <c r="BP4" s="104">
        <f t="shared" si="1"/>
        <v>0</v>
      </c>
      <c r="BQ4" s="104">
        <f t="shared" si="1"/>
        <v>280143.714242424</v>
      </c>
      <c r="BR4" s="104">
        <f t="shared" si="1"/>
        <v>280143.714242424</v>
      </c>
      <c r="BS4" s="104">
        <f t="shared" si="1"/>
        <v>0</v>
      </c>
      <c r="BT4" s="104">
        <f t="shared" si="1"/>
        <v>280143.714242424</v>
      </c>
      <c r="BU4" s="104">
        <f t="shared" si="1"/>
        <v>280143.714242424</v>
      </c>
      <c r="BV4" s="104">
        <f t="shared" si="1"/>
        <v>0</v>
      </c>
      <c r="BW4" s="104">
        <f t="shared" si="1"/>
        <v>280143.714242424</v>
      </c>
      <c r="BX4" s="104">
        <f t="shared" si="1"/>
        <v>280143.714242424</v>
      </c>
      <c r="BY4" s="104">
        <f t="shared" si="1"/>
        <v>0</v>
      </c>
      <c r="BZ4" s="104">
        <f t="shared" si="1"/>
        <v>280143.714242424</v>
      </c>
      <c r="CA4" s="104">
        <f t="shared" si="1"/>
        <v>280143.714242424</v>
      </c>
      <c r="CB4" s="104">
        <f t="shared" si="1"/>
        <v>0</v>
      </c>
      <c r="CC4" s="104">
        <f t="shared" si="1"/>
        <v>280143.714242424</v>
      </c>
      <c r="CD4" s="104">
        <f t="shared" si="1"/>
        <v>280143.714242424</v>
      </c>
      <c r="CE4" s="104">
        <f t="shared" si="1"/>
        <v>0</v>
      </c>
      <c r="CF4" s="104">
        <f t="shared" si="1"/>
        <v>280143.714242424</v>
      </c>
      <c r="CG4" s="104">
        <f t="shared" si="1"/>
        <v>280143.714242424</v>
      </c>
      <c r="CH4" s="104">
        <f t="shared" si="1"/>
        <v>0</v>
      </c>
      <c r="CI4" s="104">
        <f t="shared" si="1"/>
        <v>280143.714242424</v>
      </c>
      <c r="CJ4" s="104">
        <f t="shared" ref="CJ4:CQ4" si="2">CJ5+CJ508+CJ536+CJ597+CJ603+CJ616</f>
        <v>280143.714242424</v>
      </c>
      <c r="CK4" s="104">
        <f t="shared" si="2"/>
        <v>0</v>
      </c>
      <c r="CL4" s="104">
        <f t="shared" si="2"/>
        <v>280143.714242424</v>
      </c>
      <c r="CM4" s="104">
        <f t="shared" si="2"/>
        <v>280143.714242424</v>
      </c>
      <c r="CN4" s="104">
        <f t="shared" si="2"/>
        <v>0</v>
      </c>
      <c r="CO4" s="104">
        <f t="shared" si="2"/>
        <v>280143.714242424</v>
      </c>
      <c r="CP4" s="104">
        <f t="shared" si="2"/>
        <v>280143.714242424</v>
      </c>
      <c r="CQ4" s="104">
        <f t="shared" si="2"/>
        <v>0</v>
      </c>
    </row>
    <row r="5" s="80" customFormat="1" ht="24" customHeight="1" spans="1:95">
      <c r="A5" s="105"/>
      <c r="B5" s="106" t="s">
        <v>787</v>
      </c>
      <c r="C5" s="107">
        <v>1.1</v>
      </c>
      <c r="D5" s="105" t="s">
        <v>214</v>
      </c>
      <c r="E5" s="106"/>
      <c r="F5" s="106"/>
      <c r="G5" s="105"/>
      <c r="H5" s="108">
        <f>X5+AA5+AD5+AG5+AJ5+AM5+AP5+AS5+AV5+AY5+BB5+BE5</f>
        <v>3368540.48</v>
      </c>
      <c r="I5" s="108">
        <f>Y5+AB5+AE5+AH5+AK5+AN5+AQ5+AT5+AW5+AZ5+BC5+BF5</f>
        <v>1760199.16791781</v>
      </c>
      <c r="J5" s="108">
        <f t="shared" si="0"/>
        <v>1608341.31208219</v>
      </c>
      <c r="K5" s="108"/>
      <c r="L5" s="143"/>
      <c r="M5" s="143"/>
      <c r="N5" s="108"/>
      <c r="O5" s="143"/>
      <c r="P5" s="108"/>
      <c r="Q5" s="108"/>
      <c r="R5" s="108"/>
      <c r="S5" s="108"/>
      <c r="T5" s="108"/>
      <c r="U5" s="108"/>
      <c r="V5" s="108"/>
      <c r="W5" s="108"/>
      <c r="X5" s="108">
        <f>VLOOKUP($C5,'1 预算编制表单'!$C:$BJ,27,FALSE)</f>
        <v>296951.29</v>
      </c>
      <c r="Y5" s="108">
        <f>Y6+Y177+Y428</f>
        <v>91465.8266849315</v>
      </c>
      <c r="Z5" s="108">
        <f>Z6+Z177+Z428</f>
        <v>205485.463315068</v>
      </c>
      <c r="AA5" s="108">
        <f>VLOOKUP($C5,'1 预算编制表单'!$C:$BJ,30,FALSE)</f>
        <v>279235.380909091</v>
      </c>
      <c r="AB5" s="108">
        <f>AB6+AB177+AB428</f>
        <v>-40498.7882141967</v>
      </c>
      <c r="AC5" s="108">
        <f>AC6+AC177+AC428</f>
        <v>319734.169123288</v>
      </c>
      <c r="AD5" s="108">
        <f>VLOOKUP($C5,'1 预算编制表单'!$C:$BJ,33,FALSE)</f>
        <v>279235.380909091</v>
      </c>
      <c r="AE5" s="108">
        <f>AE6+AE177+AE428</f>
        <v>99081.1575940225</v>
      </c>
      <c r="AF5" s="108">
        <f>AF6+AF177+AF428</f>
        <v>180154.223315068</v>
      </c>
      <c r="AG5" s="108">
        <f>VLOOKUP($C5,'1 预算编制表单'!$C:$BJ,36,FALSE)</f>
        <v>279235.380909091</v>
      </c>
      <c r="AH5" s="108">
        <f>AH6+AH177+AH428</f>
        <v>56443.0889912827</v>
      </c>
      <c r="AI5" s="108">
        <f>AI6+AI177+AI428</f>
        <v>222792.291917808</v>
      </c>
      <c r="AJ5" s="108">
        <f>VLOOKUP($C5,'1 预算编制表单'!$C:$BJ,39,FALSE)</f>
        <v>279235.380909091</v>
      </c>
      <c r="AK5" s="108">
        <f>AK6+AK177+AK428</f>
        <v>10109.2675940225</v>
      </c>
      <c r="AL5" s="108">
        <f>AL6+AL177+AL428</f>
        <v>269126.113315069</v>
      </c>
      <c r="AM5" s="108">
        <f>VLOOKUP($C5,'1 预算编制表单'!$C:$BJ,42,FALSE)</f>
        <v>279235.380909091</v>
      </c>
      <c r="AN5" s="108">
        <f>AN6+AN177+AN428</f>
        <v>82368.7989912828</v>
      </c>
      <c r="AO5" s="108">
        <f>AO6+AO177+AO428</f>
        <v>196866.581917808</v>
      </c>
      <c r="AP5" s="108">
        <f>VLOOKUP($C5,'1 预算编制表单'!$C:$BJ,45,FALSE)</f>
        <v>279235.380909091</v>
      </c>
      <c r="AQ5" s="108">
        <f>AQ6+AQ177+AQ428</f>
        <v>69377.9300149576</v>
      </c>
      <c r="AR5" s="108">
        <f>AR6+AR177+AR428</f>
        <v>209857.450894133</v>
      </c>
      <c r="AS5" s="108">
        <f>VLOOKUP($C5,'1 预算编制表单'!$C:$BJ,48,FALSE)</f>
        <v>279235.380909091</v>
      </c>
      <c r="AT5" s="108">
        <f>AT6+AT177+AT428</f>
        <v>278359.070014958</v>
      </c>
      <c r="AU5" s="108">
        <f>AU6+AU177+AU428</f>
        <v>876.310894133413</v>
      </c>
      <c r="AV5" s="108">
        <f>VLOOKUP($C5,'1 预算编制表单'!$C:$BJ,51,FALSE)</f>
        <v>279235.380909091</v>
      </c>
      <c r="AW5" s="108">
        <f>AW6+AW177+AW428</f>
        <v>278387.338108317</v>
      </c>
      <c r="AX5" s="108">
        <f>AX6+AX177+AX428</f>
        <v>848.042800774271</v>
      </c>
      <c r="AY5" s="108">
        <f>VLOOKUP($C5,'1 预算编制表单'!$C:$BJ,54,FALSE)</f>
        <v>279235.380909091</v>
      </c>
      <c r="AZ5" s="108">
        <f>AZ6+AZ177+AZ428</f>
        <v>278359.070014958</v>
      </c>
      <c r="BA5" s="108">
        <f>BA6+BA177+BA428</f>
        <v>876.310894133413</v>
      </c>
      <c r="BB5" s="108">
        <f>VLOOKUP($C5,'1 预算编制表单'!$C:$BJ,57,FALSE)</f>
        <v>279235.380909091</v>
      </c>
      <c r="BC5" s="108">
        <f>BC6+BC177+BC428</f>
        <v>278387.338108317</v>
      </c>
      <c r="BD5" s="108">
        <f>BD6+BD177+BD428</f>
        <v>848.042800774271</v>
      </c>
      <c r="BE5" s="108">
        <f>VLOOKUP($C5,'1 预算编制表单'!$C:$BJ,60,FALSE)</f>
        <v>279235.380909091</v>
      </c>
      <c r="BF5" s="108">
        <f>BF6+BF177+BF428</f>
        <v>278359.070014958</v>
      </c>
      <c r="BG5" s="108">
        <f>BG6+BG177+BG428</f>
        <v>876.310894133413</v>
      </c>
      <c r="BH5" s="108">
        <f>VLOOKUP($C5,'1 预算编制表单'!$C:$BJ,27,FALSE)</f>
        <v>296951.29</v>
      </c>
      <c r="BI5" s="108">
        <f>BI6+BI177+BI428</f>
        <v>296951.29</v>
      </c>
      <c r="BJ5" s="108">
        <f>BJ6+BJ177+BJ428</f>
        <v>0</v>
      </c>
      <c r="BK5" s="108">
        <f>VLOOKUP($C5,'1 预算编制表单'!$C:$BJ,30,FALSE)</f>
        <v>279235.380909091</v>
      </c>
      <c r="BL5" s="108">
        <f>BL6+BL177+BL428</f>
        <v>279235.380909091</v>
      </c>
      <c r="BM5" s="108">
        <f>BM6+BM177+BM428</f>
        <v>0</v>
      </c>
      <c r="BN5" s="108">
        <f>VLOOKUP($C5,'1 预算编制表单'!$C:$BJ,33,FALSE)</f>
        <v>279235.380909091</v>
      </c>
      <c r="BO5" s="108">
        <f>BO6+BO177+BO428</f>
        <v>279235.380909091</v>
      </c>
      <c r="BP5" s="108">
        <f>BP6+BP177+BP428</f>
        <v>0</v>
      </c>
      <c r="BQ5" s="108">
        <f>VLOOKUP($C5,'1 预算编制表单'!$C:$BJ,36,FALSE)</f>
        <v>279235.380909091</v>
      </c>
      <c r="BR5" s="108">
        <f>BR6+BR177+BR428</f>
        <v>279235.380909091</v>
      </c>
      <c r="BS5" s="108">
        <f>BS6+BS177+BS428</f>
        <v>0</v>
      </c>
      <c r="BT5" s="108">
        <f>VLOOKUP($C5,'1 预算编制表单'!$C:$BJ,39,FALSE)</f>
        <v>279235.380909091</v>
      </c>
      <c r="BU5" s="108">
        <f>BU6+BU177+BU428</f>
        <v>279235.380909091</v>
      </c>
      <c r="BV5" s="108">
        <f>BV6+BV177+BV428</f>
        <v>0</v>
      </c>
      <c r="BW5" s="108">
        <f>VLOOKUP($C5,'1 预算编制表单'!$C:$BJ,42,FALSE)</f>
        <v>279235.380909091</v>
      </c>
      <c r="BX5" s="108">
        <f>BX6+BX177+BX428</f>
        <v>279235.380909091</v>
      </c>
      <c r="BY5" s="108">
        <f>BY6+BY177+BY428</f>
        <v>0</v>
      </c>
      <c r="BZ5" s="108">
        <f>VLOOKUP($C5,'1 预算编制表单'!$C:$BJ,45,FALSE)</f>
        <v>279235.380909091</v>
      </c>
      <c r="CA5" s="108">
        <f>CA6+CA177+CA428</f>
        <v>279235.380909091</v>
      </c>
      <c r="CB5" s="108">
        <f>CB6+CB177+CB428</f>
        <v>0</v>
      </c>
      <c r="CC5" s="108">
        <f>VLOOKUP($C5,'1 预算编制表单'!$C:$BJ,48,FALSE)</f>
        <v>279235.380909091</v>
      </c>
      <c r="CD5" s="108">
        <f>CD6+CD177+CD428</f>
        <v>279235.380909091</v>
      </c>
      <c r="CE5" s="108">
        <f>CE6+CE177+CE428</f>
        <v>0</v>
      </c>
      <c r="CF5" s="108">
        <f>VLOOKUP($C5,'1 预算编制表单'!$C:$BJ,51,FALSE)</f>
        <v>279235.380909091</v>
      </c>
      <c r="CG5" s="108">
        <f>CG6+CG177+CG428</f>
        <v>279235.380909091</v>
      </c>
      <c r="CH5" s="108">
        <f>CH6+CH177+CH428</f>
        <v>0</v>
      </c>
      <c r="CI5" s="108">
        <f>VLOOKUP($C5,'1 预算编制表单'!$C:$BJ,54,FALSE)</f>
        <v>279235.380909091</v>
      </c>
      <c r="CJ5" s="108">
        <f>CJ6+CJ177+CJ428</f>
        <v>279235.380909091</v>
      </c>
      <c r="CK5" s="108">
        <f>CK6+CK177+CK428</f>
        <v>0</v>
      </c>
      <c r="CL5" s="108">
        <f>VLOOKUP($C5,'1 预算编制表单'!$C:$BJ,57,FALSE)</f>
        <v>279235.380909091</v>
      </c>
      <c r="CM5" s="108">
        <f>CM6+CM177+CM428</f>
        <v>279235.380909091</v>
      </c>
      <c r="CN5" s="108">
        <f>CN6+CN177+CN428</f>
        <v>0</v>
      </c>
      <c r="CO5" s="108">
        <f>VLOOKUP($C5,'1 预算编制表单'!$C:$BJ,60,FALSE)</f>
        <v>279235.380909091</v>
      </c>
      <c r="CP5" s="108">
        <f>CP6+CP177+CP428</f>
        <v>279235.380909091</v>
      </c>
      <c r="CQ5" s="108">
        <f>CQ6+CQ177+CQ428</f>
        <v>0</v>
      </c>
    </row>
    <row r="6" s="80" customFormat="1" ht="24" customHeight="1" outlineLevel="1" spans="1:95">
      <c r="A6" s="22">
        <f>IF(C6&lt;&gt;"",ROW(),"")</f>
        <v>6</v>
      </c>
      <c r="B6" s="109" t="s">
        <v>787</v>
      </c>
      <c r="C6" s="110" t="s">
        <v>218</v>
      </c>
      <c r="D6" s="22" t="s">
        <v>219</v>
      </c>
      <c r="E6" s="109"/>
      <c r="F6" s="109"/>
      <c r="G6" s="109"/>
      <c r="H6" s="111">
        <f>X6+AA6+AD6+AG6+AJ6+AM6+AP6+AS6+AV6+AY6+BB6+BE6</f>
        <v>3368540.48</v>
      </c>
      <c r="I6" s="111">
        <f>Y6+AB6+AE6+AH6+AK6+AN6+AQ6+AT6+AW6+AZ6+BC6+BF6</f>
        <v>1770615.36</v>
      </c>
      <c r="J6" s="111">
        <f t="shared" si="0"/>
        <v>1597925.12</v>
      </c>
      <c r="K6" s="111"/>
      <c r="L6" s="144"/>
      <c r="M6" s="144"/>
      <c r="N6" s="111"/>
      <c r="O6" s="144"/>
      <c r="P6" s="111"/>
      <c r="Q6" s="111"/>
      <c r="R6" s="111"/>
      <c r="S6" s="111"/>
      <c r="T6" s="111"/>
      <c r="U6" s="111"/>
      <c r="V6" s="111"/>
      <c r="W6" s="111"/>
      <c r="X6" s="111">
        <f>VLOOKUP($C6,'1 预算编制表单'!$C:$BJ,27,FALSE)</f>
        <v>296951.29</v>
      </c>
      <c r="Y6" s="111">
        <f>X6-Z6</f>
        <v>92358.98</v>
      </c>
      <c r="Z6" s="111">
        <f>Z7+Z26+Z45+Z70+Z95+Z114+Z139+Z158</f>
        <v>204592.31</v>
      </c>
      <c r="AA6" s="111">
        <f>VLOOKUP($C6,'1 预算编制表单'!$C:$BJ,30,FALSE)</f>
        <v>279235.380909091</v>
      </c>
      <c r="AB6" s="111">
        <f>AA6-AC6</f>
        <v>-39692.069090909</v>
      </c>
      <c r="AC6" s="111">
        <f>AC7+AC26+AC45+AC70+AC95+AC114+AC139+AC158</f>
        <v>318927.45</v>
      </c>
      <c r="AD6" s="111">
        <f>VLOOKUP($C6,'1 预算编制表单'!$C:$BJ,33,FALSE)</f>
        <v>279235.380909091</v>
      </c>
      <c r="AE6" s="111">
        <f>AD6-AF6</f>
        <v>99974.310909091</v>
      </c>
      <c r="AF6" s="111">
        <f>AF7+AF26+AF45+AF70+AF95+AF114+AF139+AF158</f>
        <v>179261.07</v>
      </c>
      <c r="AG6" s="111">
        <f>VLOOKUP($C6,'1 预算编制表单'!$C:$BJ,36,FALSE)</f>
        <v>279235.380909091</v>
      </c>
      <c r="AH6" s="111">
        <f>AG6-AI6</f>
        <v>57307.430909091</v>
      </c>
      <c r="AI6" s="111">
        <f>AI7+AI26+AI45+AI70+AI95+AI114+AI139+AI158</f>
        <v>221927.95</v>
      </c>
      <c r="AJ6" s="111">
        <f>VLOOKUP($C6,'1 预算编制表单'!$C:$BJ,39,FALSE)</f>
        <v>279235.380909091</v>
      </c>
      <c r="AK6" s="111">
        <f>AJ6-AL6</f>
        <v>11002.420909091</v>
      </c>
      <c r="AL6" s="111">
        <f>AL7+AL26+AL45+AL70+AL95+AL114+AL139+AL158</f>
        <v>268232.96</v>
      </c>
      <c r="AM6" s="111">
        <f>VLOOKUP($C6,'1 预算编制表单'!$C:$BJ,42,FALSE)</f>
        <v>279235.380909091</v>
      </c>
      <c r="AN6" s="111">
        <f>AM6-AO6</f>
        <v>83233.140909091</v>
      </c>
      <c r="AO6" s="111">
        <f>AO7+AO26+AO45+AO70+AO95+AO114+AO139+AO158</f>
        <v>196002.24</v>
      </c>
      <c r="AP6" s="111">
        <f>VLOOKUP($C6,'1 预算编制表单'!$C:$BJ,45,FALSE)</f>
        <v>279235.380909091</v>
      </c>
      <c r="AQ6" s="111">
        <f>AP6-AR6</f>
        <v>70254.240909091</v>
      </c>
      <c r="AR6" s="111">
        <f>AR7+AR26+AR45+AR70+AR95+AR114+AR139+AR158</f>
        <v>208981.14</v>
      </c>
      <c r="AS6" s="111">
        <f>VLOOKUP($C6,'1 预算编制表单'!$C:$BJ,48,FALSE)</f>
        <v>279235.380909091</v>
      </c>
      <c r="AT6" s="111">
        <f>AS6-AU6</f>
        <v>279235.380909091</v>
      </c>
      <c r="AU6" s="111">
        <f>AU7+AU26+AU45+AU70+AU95+AU114+AU139+AU158</f>
        <v>0</v>
      </c>
      <c r="AV6" s="111">
        <f>VLOOKUP($C6,'1 预算编制表单'!$C:$BJ,51,FALSE)</f>
        <v>279235.380909091</v>
      </c>
      <c r="AW6" s="111">
        <f>AV6-AX6</f>
        <v>279235.380909091</v>
      </c>
      <c r="AX6" s="111">
        <f>AX7+AX26+AX45+AX70+AX95+AX114+AX139+AX158</f>
        <v>0</v>
      </c>
      <c r="AY6" s="111">
        <f>VLOOKUP($C6,'1 预算编制表单'!$C:$BJ,54,FALSE)</f>
        <v>279235.380909091</v>
      </c>
      <c r="AZ6" s="111">
        <f>AY6-BA6</f>
        <v>279235.380909091</v>
      </c>
      <c r="BA6" s="111">
        <f>BA7+BA26+BA45+BA70+BA95+BA114+BA139+BA158</f>
        <v>0</v>
      </c>
      <c r="BB6" s="111">
        <f>VLOOKUP($C6,'1 预算编制表单'!$C:$BJ,57,FALSE)</f>
        <v>279235.380909091</v>
      </c>
      <c r="BC6" s="111">
        <f>BB6-BD6</f>
        <v>279235.380909091</v>
      </c>
      <c r="BD6" s="111">
        <f>BD7+BD26+BD45+BD70+BD95+BD114+BD139+BD158</f>
        <v>0</v>
      </c>
      <c r="BE6" s="111">
        <f>VLOOKUP($C6,'1 预算编制表单'!$C:$BJ,60,FALSE)</f>
        <v>279235.380909091</v>
      </c>
      <c r="BF6" s="111">
        <f>BE6-BG6</f>
        <v>279235.380909091</v>
      </c>
      <c r="BG6" s="111">
        <f>BG7+BG26+BG45+BG70+BG95+BG114+BG139+BG158</f>
        <v>0</v>
      </c>
      <c r="BH6" s="111">
        <f>VLOOKUP($C6,'1 预算编制表单'!$C:$BJ,27,FALSE)</f>
        <v>296951.29</v>
      </c>
      <c r="BI6" s="111">
        <f>BH6-BJ6</f>
        <v>296951.29</v>
      </c>
      <c r="BJ6" s="111">
        <f>BJ7+BJ26+BJ45+BJ70+BJ95+BJ114+BJ139+BJ158</f>
        <v>0</v>
      </c>
      <c r="BK6" s="111">
        <f>VLOOKUP($C6,'1 预算编制表单'!$C:$BJ,30,FALSE)</f>
        <v>279235.380909091</v>
      </c>
      <c r="BL6" s="111">
        <f>BK6-BM6</f>
        <v>279235.380909091</v>
      </c>
      <c r="BM6" s="111">
        <f>BM7+BM26+BM45+BM70+BM95+BM114+BM139+BM158</f>
        <v>0</v>
      </c>
      <c r="BN6" s="111">
        <f>VLOOKUP($C6,'1 预算编制表单'!$C:$BJ,33,FALSE)</f>
        <v>279235.380909091</v>
      </c>
      <c r="BO6" s="111">
        <f>BN6-BP6</f>
        <v>279235.380909091</v>
      </c>
      <c r="BP6" s="111">
        <f>BP7+BP26+BP45+BP70+BP95+BP114+BP139+BP158</f>
        <v>0</v>
      </c>
      <c r="BQ6" s="111">
        <f>VLOOKUP($C6,'1 预算编制表单'!$C:$BJ,36,FALSE)</f>
        <v>279235.380909091</v>
      </c>
      <c r="BR6" s="111">
        <f>BQ6-BS6</f>
        <v>279235.380909091</v>
      </c>
      <c r="BS6" s="111">
        <f>BS7+BS26+BS45+BS70+BS95+BS114+BS139+BS158</f>
        <v>0</v>
      </c>
      <c r="BT6" s="111">
        <f>VLOOKUP($C6,'1 预算编制表单'!$C:$BJ,39,FALSE)</f>
        <v>279235.380909091</v>
      </c>
      <c r="BU6" s="111">
        <f>BT6-BV6</f>
        <v>279235.380909091</v>
      </c>
      <c r="BV6" s="111">
        <f>BV7+BV26+BV45+BV70+BV95+BV114+BV139+BV158</f>
        <v>0</v>
      </c>
      <c r="BW6" s="111">
        <f>VLOOKUP($C6,'1 预算编制表单'!$C:$BJ,42,FALSE)</f>
        <v>279235.380909091</v>
      </c>
      <c r="BX6" s="111">
        <f>BW6-BY6</f>
        <v>279235.380909091</v>
      </c>
      <c r="BY6" s="111">
        <f>BY7+BY26+BY45+BY70+BY95+BY114+BY139+BY158</f>
        <v>0</v>
      </c>
      <c r="BZ6" s="111">
        <f>VLOOKUP($C6,'1 预算编制表单'!$C:$BJ,45,FALSE)</f>
        <v>279235.380909091</v>
      </c>
      <c r="CA6" s="111">
        <f>BZ6-CB6</f>
        <v>279235.380909091</v>
      </c>
      <c r="CB6" s="111">
        <f>CB7+CB26+CB45+CB70+CB95+CB114+CB139+CB158</f>
        <v>0</v>
      </c>
      <c r="CC6" s="111">
        <f>VLOOKUP($C6,'1 预算编制表单'!$C:$BJ,48,FALSE)</f>
        <v>279235.380909091</v>
      </c>
      <c r="CD6" s="111">
        <f>CC6-CE6</f>
        <v>279235.380909091</v>
      </c>
      <c r="CE6" s="111">
        <f>CE7+CE26+CE45+CE70+CE95+CE114+CE139+CE158</f>
        <v>0</v>
      </c>
      <c r="CF6" s="111">
        <f>VLOOKUP($C6,'1 预算编制表单'!$C:$BJ,51,FALSE)</f>
        <v>279235.380909091</v>
      </c>
      <c r="CG6" s="111">
        <f>CF6-CH6</f>
        <v>279235.380909091</v>
      </c>
      <c r="CH6" s="111">
        <f>CH7+CH26+CH45+CH70+CH95+CH114+CH139+CH158</f>
        <v>0</v>
      </c>
      <c r="CI6" s="111">
        <f>VLOOKUP($C6,'1 预算编制表单'!$C:$BJ,54,FALSE)</f>
        <v>279235.380909091</v>
      </c>
      <c r="CJ6" s="111">
        <f>CI6-CK6</f>
        <v>279235.380909091</v>
      </c>
      <c r="CK6" s="111">
        <f>CK7+CK26+CK45+CK70+CK95+CK114+CK139+CK158</f>
        <v>0</v>
      </c>
      <c r="CL6" s="111">
        <f>VLOOKUP($C6,'1 预算编制表单'!$C:$BJ,57,FALSE)</f>
        <v>279235.380909091</v>
      </c>
      <c r="CM6" s="111">
        <f>CL6-CN6</f>
        <v>279235.380909091</v>
      </c>
      <c r="CN6" s="111">
        <f>CN7+CN26+CN45+CN70+CN95+CN114+CN139+CN158</f>
        <v>0</v>
      </c>
      <c r="CO6" s="111">
        <f>VLOOKUP($C6,'1 预算编制表单'!$C:$BJ,60,FALSE)</f>
        <v>279235.380909091</v>
      </c>
      <c r="CP6" s="111">
        <f>CO6-CQ6</f>
        <v>279235.380909091</v>
      </c>
      <c r="CQ6" s="111">
        <f>CQ7+CQ26+CQ45+CQ70+CQ95+CQ114+CQ139+CQ158</f>
        <v>0</v>
      </c>
    </row>
    <row r="7" s="80" customFormat="1" ht="24" customHeight="1" outlineLevel="2" spans="1:95">
      <c r="A7" s="49"/>
      <c r="B7" s="112" t="s">
        <v>787</v>
      </c>
      <c r="C7" s="113" t="s">
        <v>790</v>
      </c>
      <c r="D7" s="49" t="s">
        <v>791</v>
      </c>
      <c r="E7" s="112"/>
      <c r="F7" s="112"/>
      <c r="G7" s="112"/>
      <c r="H7" s="114">
        <f>X7+AA7+AD7+AG7+AJ7+AM7+AP7+AS7+AV7+AY7+BB7+BE7</f>
        <v>737132.16</v>
      </c>
      <c r="I7" s="114">
        <f>Y7+AB7+AE7+AH7+AK7+AN7+AQ7+AT7+AW7+AZ7+BC7+BF7</f>
        <v>-860792.96</v>
      </c>
      <c r="J7" s="114">
        <f t="shared" si="0"/>
        <v>1597925.12</v>
      </c>
      <c r="K7" s="114"/>
      <c r="L7" s="145"/>
      <c r="M7" s="145"/>
      <c r="N7" s="114"/>
      <c r="O7" s="145"/>
      <c r="P7" s="114"/>
      <c r="Q7" s="114"/>
      <c r="R7" s="114"/>
      <c r="S7" s="114"/>
      <c r="T7" s="114"/>
      <c r="U7" s="114"/>
      <c r="V7" s="114"/>
      <c r="W7" s="114"/>
      <c r="X7" s="114">
        <f>VLOOKUP($C7,'1 预算编制表单'!$C:$BJ,27,FALSE)</f>
        <v>62317.68</v>
      </c>
      <c r="Y7" s="114">
        <f>X7-Z7</f>
        <v>-142274.63</v>
      </c>
      <c r="Z7" s="114">
        <f>Z8+Z14+Z20</f>
        <v>204592.31</v>
      </c>
      <c r="AA7" s="114">
        <f>VLOOKUP($C7,'1 预算编制表单'!$C:$BJ,30,FALSE)</f>
        <v>61346.7709090909</v>
      </c>
      <c r="AB7" s="114">
        <f>AA7-AC7</f>
        <v>-257580.679090909</v>
      </c>
      <c r="AC7" s="114">
        <f>AC8+AC14+AC20</f>
        <v>318927.45</v>
      </c>
      <c r="AD7" s="114">
        <f>VLOOKUP($C7,'1 预算编制表单'!$C:$BJ,33,FALSE)</f>
        <v>61346.7709090909</v>
      </c>
      <c r="AE7" s="114">
        <f>AD7-AF7</f>
        <v>-117914.299090909</v>
      </c>
      <c r="AF7" s="114">
        <f>AF8+AF14+AF20</f>
        <v>179261.07</v>
      </c>
      <c r="AG7" s="114">
        <f>VLOOKUP($C7,'1 预算编制表单'!$C:$BJ,36,FALSE)</f>
        <v>61346.7709090909</v>
      </c>
      <c r="AH7" s="114">
        <f>AG7-AI7</f>
        <v>-160581.179090909</v>
      </c>
      <c r="AI7" s="114">
        <f>AI8+AI14+AI20</f>
        <v>221927.95</v>
      </c>
      <c r="AJ7" s="114">
        <f>VLOOKUP($C7,'1 预算编制表单'!$C:$BJ,39,FALSE)</f>
        <v>61346.7709090909</v>
      </c>
      <c r="AK7" s="114">
        <f>AJ7-AL7</f>
        <v>-206886.189090909</v>
      </c>
      <c r="AL7" s="114">
        <f>AL8+AL14+AL20</f>
        <v>268232.96</v>
      </c>
      <c r="AM7" s="114">
        <f>VLOOKUP($C7,'1 预算编制表单'!$C:$BJ,42,FALSE)</f>
        <v>61346.7709090909</v>
      </c>
      <c r="AN7" s="114">
        <f>AM7-AO7</f>
        <v>-134655.469090909</v>
      </c>
      <c r="AO7" s="114">
        <f>AO8+AO14+AO20</f>
        <v>196002.24</v>
      </c>
      <c r="AP7" s="114">
        <f>VLOOKUP($C7,'1 预算编制表单'!$C:$BJ,45,FALSE)</f>
        <v>61346.7709090909</v>
      </c>
      <c r="AQ7" s="114">
        <f>AP7-AR7</f>
        <v>-147634.369090909</v>
      </c>
      <c r="AR7" s="114">
        <f>AR8+AR14+AR20</f>
        <v>208981.14</v>
      </c>
      <c r="AS7" s="114">
        <f>VLOOKUP($C7,'1 预算编制表单'!$C:$BJ,48,FALSE)</f>
        <v>61346.7709090909</v>
      </c>
      <c r="AT7" s="114">
        <f>AS7-AU7</f>
        <v>61346.7709090909</v>
      </c>
      <c r="AU7" s="114">
        <f>AU8+AU14+AU20</f>
        <v>0</v>
      </c>
      <c r="AV7" s="114">
        <f>VLOOKUP($C7,'1 预算编制表单'!$C:$BJ,51,FALSE)</f>
        <v>61346.7709090909</v>
      </c>
      <c r="AW7" s="114">
        <f>AV7-AX7</f>
        <v>61346.7709090909</v>
      </c>
      <c r="AX7" s="114">
        <f>AX8+AX14+AX20</f>
        <v>0</v>
      </c>
      <c r="AY7" s="114">
        <f>VLOOKUP($C7,'1 预算编制表单'!$C:$BJ,54,FALSE)</f>
        <v>61346.7709090909</v>
      </c>
      <c r="AZ7" s="114">
        <f>AY7-BA7</f>
        <v>61346.7709090909</v>
      </c>
      <c r="BA7" s="114">
        <f>BA8+BA14+BA20</f>
        <v>0</v>
      </c>
      <c r="BB7" s="114">
        <f>VLOOKUP($C7,'1 预算编制表单'!$C:$BJ,57,FALSE)</f>
        <v>61346.7709090909</v>
      </c>
      <c r="BC7" s="114">
        <f>BB7-BD7</f>
        <v>61346.7709090909</v>
      </c>
      <c r="BD7" s="114">
        <f>BD8+BD14+BD20</f>
        <v>0</v>
      </c>
      <c r="BE7" s="114">
        <f>VLOOKUP($C7,'1 预算编制表单'!$C:$BJ,60,FALSE)</f>
        <v>61346.7709090909</v>
      </c>
      <c r="BF7" s="114">
        <f>BE7-BG7</f>
        <v>61346.7709090909</v>
      </c>
      <c r="BG7" s="114">
        <f>BG8+BG14+BG20</f>
        <v>0</v>
      </c>
      <c r="BH7" s="114">
        <f>VLOOKUP($C7,'1 预算编制表单'!$C:$BJ,27,FALSE)</f>
        <v>62317.68</v>
      </c>
      <c r="BI7" s="114">
        <f>BH7-BJ7</f>
        <v>62317.68</v>
      </c>
      <c r="BJ7" s="114">
        <f>BJ8+BJ14+BJ20</f>
        <v>0</v>
      </c>
      <c r="BK7" s="114">
        <f>VLOOKUP($C7,'1 预算编制表单'!$C:$BJ,30,FALSE)</f>
        <v>61346.7709090909</v>
      </c>
      <c r="BL7" s="114">
        <f>BK7-BM7</f>
        <v>61346.7709090909</v>
      </c>
      <c r="BM7" s="114">
        <f>BM8+BM14+BM20</f>
        <v>0</v>
      </c>
      <c r="BN7" s="114">
        <f>VLOOKUP($C7,'1 预算编制表单'!$C:$BJ,33,FALSE)</f>
        <v>61346.7709090909</v>
      </c>
      <c r="BO7" s="114">
        <f>BN7-BP7</f>
        <v>61346.7709090909</v>
      </c>
      <c r="BP7" s="114">
        <f>BP8+BP14+BP20</f>
        <v>0</v>
      </c>
      <c r="BQ7" s="114">
        <f>VLOOKUP($C7,'1 预算编制表单'!$C:$BJ,36,FALSE)</f>
        <v>61346.7709090909</v>
      </c>
      <c r="BR7" s="114">
        <f>BQ7-BS7</f>
        <v>61346.7709090909</v>
      </c>
      <c r="BS7" s="114">
        <f>BS8+BS14+BS20</f>
        <v>0</v>
      </c>
      <c r="BT7" s="114">
        <f>VLOOKUP($C7,'1 预算编制表单'!$C:$BJ,39,FALSE)</f>
        <v>61346.7709090909</v>
      </c>
      <c r="BU7" s="114">
        <f>BT7-BV7</f>
        <v>61346.7709090909</v>
      </c>
      <c r="BV7" s="114">
        <f>BV8+BV14+BV20</f>
        <v>0</v>
      </c>
      <c r="BW7" s="114">
        <f>VLOOKUP($C7,'1 预算编制表单'!$C:$BJ,42,FALSE)</f>
        <v>61346.7709090909</v>
      </c>
      <c r="BX7" s="114">
        <f>BW7-BY7</f>
        <v>61346.7709090909</v>
      </c>
      <c r="BY7" s="114">
        <f>BY8+BY14+BY20</f>
        <v>0</v>
      </c>
      <c r="BZ7" s="114">
        <f>VLOOKUP($C7,'1 预算编制表单'!$C:$BJ,45,FALSE)</f>
        <v>61346.7709090909</v>
      </c>
      <c r="CA7" s="114">
        <f>BZ7-CB7</f>
        <v>61346.7709090909</v>
      </c>
      <c r="CB7" s="114">
        <f>CB8+CB14+CB20</f>
        <v>0</v>
      </c>
      <c r="CC7" s="114">
        <f>VLOOKUP($C7,'1 预算编制表单'!$C:$BJ,48,FALSE)</f>
        <v>61346.7709090909</v>
      </c>
      <c r="CD7" s="114">
        <f>CC7-CE7</f>
        <v>61346.7709090909</v>
      </c>
      <c r="CE7" s="114">
        <f>CE8+CE14+CE20</f>
        <v>0</v>
      </c>
      <c r="CF7" s="114">
        <f>VLOOKUP($C7,'1 预算编制表单'!$C:$BJ,51,FALSE)</f>
        <v>61346.7709090909</v>
      </c>
      <c r="CG7" s="114">
        <f>CF7-CH7</f>
        <v>61346.7709090909</v>
      </c>
      <c r="CH7" s="114">
        <f>CH8+CH14+CH20</f>
        <v>0</v>
      </c>
      <c r="CI7" s="114">
        <f>VLOOKUP($C7,'1 预算编制表单'!$C:$BJ,54,FALSE)</f>
        <v>61346.7709090909</v>
      </c>
      <c r="CJ7" s="114">
        <f>CI7-CK7</f>
        <v>61346.7709090909</v>
      </c>
      <c r="CK7" s="114">
        <f>CK8+CK14+CK20</f>
        <v>0</v>
      </c>
      <c r="CL7" s="114">
        <f>VLOOKUP($C7,'1 预算编制表单'!$C:$BJ,57,FALSE)</f>
        <v>61346.7709090909</v>
      </c>
      <c r="CM7" s="114">
        <f>CL7-CN7</f>
        <v>61346.7709090909</v>
      </c>
      <c r="CN7" s="114">
        <f>CN8+CN14+CN20</f>
        <v>0</v>
      </c>
      <c r="CO7" s="114">
        <f>VLOOKUP($C7,'1 预算编制表单'!$C:$BJ,60,FALSE)</f>
        <v>61346.7709090909</v>
      </c>
      <c r="CP7" s="114">
        <f>CO7-CQ7</f>
        <v>61346.7709090909</v>
      </c>
      <c r="CQ7" s="114">
        <f>CQ8+CQ14+CQ20</f>
        <v>0</v>
      </c>
    </row>
    <row r="8" s="80" customFormat="1" ht="24" customHeight="1" outlineLevel="3" spans="1:95">
      <c r="A8" s="115"/>
      <c r="B8" s="116" t="s">
        <v>792</v>
      </c>
      <c r="C8" s="117" t="s">
        <v>108</v>
      </c>
      <c r="D8" s="115" t="s">
        <v>109</v>
      </c>
      <c r="E8" s="116"/>
      <c r="F8" s="116"/>
      <c r="G8" s="116"/>
      <c r="H8" s="118">
        <f>X8+AA8+AD8+AG8+AJ8+AM8+AP8+AS8+AV8+AY8+BB8+BE8</f>
        <v>737132.16</v>
      </c>
      <c r="I8" s="118">
        <f>Y8+AB8+AE8+AH8+AK8+AN8+AQ8+AT8+AW8+AZ8+BC8+BF8</f>
        <v>-860792.96</v>
      </c>
      <c r="J8" s="118">
        <f t="shared" si="0"/>
        <v>1597925.12</v>
      </c>
      <c r="K8" s="118"/>
      <c r="L8" s="146"/>
      <c r="M8" s="146"/>
      <c r="N8" s="118"/>
      <c r="O8" s="146"/>
      <c r="P8" s="118"/>
      <c r="Q8" s="118"/>
      <c r="R8" s="118"/>
      <c r="S8" s="118"/>
      <c r="T8" s="118"/>
      <c r="U8" s="118"/>
      <c r="V8" s="118"/>
      <c r="W8" s="118"/>
      <c r="X8" s="118">
        <f>VLOOKUP($C8,'1 预算编制表单'!$C:$BJ,27,FALSE)</f>
        <v>62317.68</v>
      </c>
      <c r="Y8" s="118">
        <f>X8-Z8</f>
        <v>-142274.63</v>
      </c>
      <c r="Z8" s="118">
        <f>SUM(Z9:Z13)</f>
        <v>204592.31</v>
      </c>
      <c r="AA8" s="118">
        <f>VLOOKUP($C8,'1 预算编制表单'!$C:$BJ,30,FALSE)</f>
        <v>61346.7709090909</v>
      </c>
      <c r="AB8" s="118">
        <f>AA8-AC8</f>
        <v>-257580.679090909</v>
      </c>
      <c r="AC8" s="118">
        <f>SUM(AC9:AC13)</f>
        <v>318927.45</v>
      </c>
      <c r="AD8" s="118">
        <f>VLOOKUP($C8,'1 预算编制表单'!$C:$BJ,33,FALSE)</f>
        <v>61346.7709090909</v>
      </c>
      <c r="AE8" s="118">
        <f>AD8-AF8</f>
        <v>-117914.299090909</v>
      </c>
      <c r="AF8" s="118">
        <f>SUM(AF9:AF13)</f>
        <v>179261.07</v>
      </c>
      <c r="AG8" s="118">
        <f>VLOOKUP($C8,'1 预算编制表单'!$C:$BJ,36,FALSE)</f>
        <v>61346.7709090909</v>
      </c>
      <c r="AH8" s="118">
        <f>AG8-AI8</f>
        <v>-160581.179090909</v>
      </c>
      <c r="AI8" s="118">
        <f>SUM(AI9:AI13)</f>
        <v>221927.95</v>
      </c>
      <c r="AJ8" s="118">
        <f>VLOOKUP($C8,'1 预算编制表单'!$C:$BJ,39,FALSE)</f>
        <v>61346.7709090909</v>
      </c>
      <c r="AK8" s="118">
        <f>AJ8-AL8</f>
        <v>-206886.189090909</v>
      </c>
      <c r="AL8" s="118">
        <f>SUM(AL9:AL13)</f>
        <v>268232.96</v>
      </c>
      <c r="AM8" s="118">
        <f>VLOOKUP($C8,'1 预算编制表单'!$C:$BJ,42,FALSE)</f>
        <v>61346.7709090909</v>
      </c>
      <c r="AN8" s="118">
        <f>AM8-AO8</f>
        <v>-134655.469090909</v>
      </c>
      <c r="AO8" s="118">
        <f>SUM(AO9:AO13)</f>
        <v>196002.24</v>
      </c>
      <c r="AP8" s="118">
        <f>VLOOKUP($C8,'1 预算编制表单'!$C:$BJ,45,FALSE)</f>
        <v>61346.7709090909</v>
      </c>
      <c r="AQ8" s="118">
        <f>AP8-AR8</f>
        <v>-147634.369090909</v>
      </c>
      <c r="AR8" s="118">
        <f>SUM(AR9:AR13)</f>
        <v>208981.14</v>
      </c>
      <c r="AS8" s="118">
        <f>VLOOKUP($C8,'1 预算编制表单'!$C:$BJ,48,FALSE)</f>
        <v>61346.7709090909</v>
      </c>
      <c r="AT8" s="118">
        <f>AS8-AU8</f>
        <v>61346.7709090909</v>
      </c>
      <c r="AU8" s="118">
        <f>SUM(AU9:AU13)</f>
        <v>0</v>
      </c>
      <c r="AV8" s="118">
        <f>VLOOKUP($C8,'1 预算编制表单'!$C:$BJ,51,FALSE)</f>
        <v>61346.7709090909</v>
      </c>
      <c r="AW8" s="118">
        <f>AV8-AX8</f>
        <v>61346.7709090909</v>
      </c>
      <c r="AX8" s="118">
        <f>SUM(AX9:AX13)</f>
        <v>0</v>
      </c>
      <c r="AY8" s="118">
        <f>VLOOKUP($C8,'1 预算编制表单'!$C:$BJ,54,FALSE)</f>
        <v>61346.7709090909</v>
      </c>
      <c r="AZ8" s="118">
        <f>AY8-BA8</f>
        <v>61346.7709090909</v>
      </c>
      <c r="BA8" s="118">
        <f>SUM(BA9:BA13)</f>
        <v>0</v>
      </c>
      <c r="BB8" s="118">
        <f>VLOOKUP($C8,'1 预算编制表单'!$C:$BJ,57,FALSE)</f>
        <v>61346.7709090909</v>
      </c>
      <c r="BC8" s="118">
        <f>BB8-BD8</f>
        <v>61346.7709090909</v>
      </c>
      <c r="BD8" s="118">
        <f>SUM(BD9:BD13)</f>
        <v>0</v>
      </c>
      <c r="BE8" s="118">
        <f>VLOOKUP($C8,'1 预算编制表单'!$C:$BJ,60,FALSE)</f>
        <v>61346.7709090909</v>
      </c>
      <c r="BF8" s="118">
        <f>BE8-BG8</f>
        <v>61346.7709090909</v>
      </c>
      <c r="BG8" s="118">
        <f>SUM(BG9:BG13)</f>
        <v>0</v>
      </c>
      <c r="BH8" s="118">
        <f>VLOOKUP($C8,'1 预算编制表单'!$C:$BJ,27,FALSE)</f>
        <v>62317.68</v>
      </c>
      <c r="BI8" s="118">
        <f>BH8-BJ8</f>
        <v>62317.68</v>
      </c>
      <c r="BJ8" s="118">
        <f>SUM(BJ9:BJ13)</f>
        <v>0</v>
      </c>
      <c r="BK8" s="118">
        <f>VLOOKUP($C8,'1 预算编制表单'!$C:$BJ,30,FALSE)</f>
        <v>61346.7709090909</v>
      </c>
      <c r="BL8" s="118">
        <f>BK8-BM8</f>
        <v>61346.7709090909</v>
      </c>
      <c r="BM8" s="118">
        <f>SUM(BM9:BM13)</f>
        <v>0</v>
      </c>
      <c r="BN8" s="118">
        <f>VLOOKUP($C8,'1 预算编制表单'!$C:$BJ,33,FALSE)</f>
        <v>61346.7709090909</v>
      </c>
      <c r="BO8" s="118">
        <f>BN8-BP8</f>
        <v>61346.7709090909</v>
      </c>
      <c r="BP8" s="118">
        <f>SUM(BP9:BP13)</f>
        <v>0</v>
      </c>
      <c r="BQ8" s="118">
        <f>VLOOKUP($C8,'1 预算编制表单'!$C:$BJ,36,FALSE)</f>
        <v>61346.7709090909</v>
      </c>
      <c r="BR8" s="118">
        <f>BQ8-BS8</f>
        <v>61346.7709090909</v>
      </c>
      <c r="BS8" s="118">
        <f>SUM(BS9:BS13)</f>
        <v>0</v>
      </c>
      <c r="BT8" s="118">
        <f>VLOOKUP($C8,'1 预算编制表单'!$C:$BJ,39,FALSE)</f>
        <v>61346.7709090909</v>
      </c>
      <c r="BU8" s="118">
        <f>BT8-BV8</f>
        <v>61346.7709090909</v>
      </c>
      <c r="BV8" s="118">
        <f>SUM(BV9:BV13)</f>
        <v>0</v>
      </c>
      <c r="BW8" s="118">
        <f>VLOOKUP($C8,'1 预算编制表单'!$C:$BJ,42,FALSE)</f>
        <v>61346.7709090909</v>
      </c>
      <c r="BX8" s="118">
        <f>BW8-BY8</f>
        <v>61346.7709090909</v>
      </c>
      <c r="BY8" s="118">
        <f>SUM(BY9:BY13)</f>
        <v>0</v>
      </c>
      <c r="BZ8" s="118">
        <f>VLOOKUP($C8,'1 预算编制表单'!$C:$BJ,45,FALSE)</f>
        <v>61346.7709090909</v>
      </c>
      <c r="CA8" s="118">
        <f>BZ8-CB8</f>
        <v>61346.7709090909</v>
      </c>
      <c r="CB8" s="118">
        <f>SUM(CB9:CB13)</f>
        <v>0</v>
      </c>
      <c r="CC8" s="118">
        <f>VLOOKUP($C8,'1 预算编制表单'!$C:$BJ,48,FALSE)</f>
        <v>61346.7709090909</v>
      </c>
      <c r="CD8" s="118">
        <f>CC8-CE8</f>
        <v>61346.7709090909</v>
      </c>
      <c r="CE8" s="118">
        <f>SUM(CE9:CE13)</f>
        <v>0</v>
      </c>
      <c r="CF8" s="118">
        <f>VLOOKUP($C8,'1 预算编制表单'!$C:$BJ,51,FALSE)</f>
        <v>61346.7709090909</v>
      </c>
      <c r="CG8" s="118">
        <f>CF8-CH8</f>
        <v>61346.7709090909</v>
      </c>
      <c r="CH8" s="118">
        <f>SUM(CH9:CH13)</f>
        <v>0</v>
      </c>
      <c r="CI8" s="118">
        <f>VLOOKUP($C8,'1 预算编制表单'!$C:$BJ,54,FALSE)</f>
        <v>61346.7709090909</v>
      </c>
      <c r="CJ8" s="118">
        <f>CI8-CK8</f>
        <v>61346.7709090909</v>
      </c>
      <c r="CK8" s="118">
        <f>SUM(CK9:CK13)</f>
        <v>0</v>
      </c>
      <c r="CL8" s="118">
        <f>VLOOKUP($C8,'1 预算编制表单'!$C:$BJ,57,FALSE)</f>
        <v>61346.7709090909</v>
      </c>
      <c r="CM8" s="118">
        <f>CL8-CN8</f>
        <v>61346.7709090909</v>
      </c>
      <c r="CN8" s="118">
        <f>SUM(CN9:CN13)</f>
        <v>0</v>
      </c>
      <c r="CO8" s="118">
        <f>VLOOKUP($C8,'1 预算编制表单'!$C:$BJ,60,FALSE)</f>
        <v>61346.7709090909</v>
      </c>
      <c r="CP8" s="118">
        <f>CO8-CQ8</f>
        <v>61346.7709090909</v>
      </c>
      <c r="CQ8" s="118">
        <f>SUM(CQ9:CQ13)</f>
        <v>0</v>
      </c>
    </row>
    <row r="9" s="80" customFormat="1" ht="24" customHeight="1" outlineLevel="4" spans="1:95">
      <c r="A9" s="119"/>
      <c r="B9" s="120"/>
      <c r="C9" s="121"/>
      <c r="D9" s="119"/>
      <c r="E9" s="120"/>
      <c r="F9" s="120"/>
      <c r="G9" s="120"/>
      <c r="H9" s="122"/>
      <c r="I9" s="122"/>
      <c r="J9" s="122">
        <f t="shared" si="0"/>
        <v>1597925.12</v>
      </c>
      <c r="K9" s="122">
        <v>1</v>
      </c>
      <c r="L9" s="147"/>
      <c r="M9" s="148">
        <f>IFERROR(VLOOKUP($L9,'2-2 引出数据_合同数据仓库'!$B$2:$BP$10000,3,FALSE),0)</f>
        <v>0</v>
      </c>
      <c r="N9" s="122"/>
      <c r="O9" s="148">
        <f>IFERROR(VLOOKUP((LEFT(VLOOKUP($L9,'2-2 引出数据_合同数据仓库'!$B$2:$BP$10000,64,FALSE),15)&amp;(RIGHT(VLOOKUP($L9,'2-2 引出数据_合同数据仓库'!$B$2:$BP$10000,64,FALSE),4)+1)),'2-2 引出数据_合同数据仓库'!$B$2:$BP$10000,3,FALSE),0)</f>
        <v>0</v>
      </c>
      <c r="P9" s="122"/>
      <c r="Q9" s="122">
        <f>IFERROR(VLOOKUP($L9,'2-2 引出数据_合同数据仓库'!$B$2:$BP$10000,28,FALSE),0)</f>
        <v>0</v>
      </c>
      <c r="R9" s="122">
        <f>IFERROR(VLOOKUP($L9,'2-2 引出数据_合同数据仓库'!$B$2:$BP$10000,29,FALSE),0)</f>
        <v>0</v>
      </c>
      <c r="S9" s="122">
        <f>IFERROR(VLOOKUP($L9,'2-2 引出数据_合同数据仓库'!$B$2:$BP$10000,4,FALSE),0)</f>
        <v>0</v>
      </c>
      <c r="T9" s="122"/>
      <c r="U9" s="122">
        <f>IFERROR(VLOOKUP($L9,'2-2 引出数据_合同数据仓库'!$B$2:$BP$10000,15,FALSE),0)</f>
        <v>0</v>
      </c>
      <c r="V9" s="122">
        <f>U9/(S9-R9+1)*365</f>
        <v>0</v>
      </c>
      <c r="W9" s="122"/>
      <c r="X9" s="154">
        <v>45658</v>
      </c>
      <c r="Y9" s="154">
        <f>X9+30</f>
        <v>45688</v>
      </c>
      <c r="Z9" s="158">
        <v>204592.31</v>
      </c>
      <c r="AA9" s="154">
        <f>Y9+1</f>
        <v>45689</v>
      </c>
      <c r="AB9" s="154">
        <f>AA9+27</f>
        <v>45716</v>
      </c>
      <c r="AC9" s="158">
        <v>318927.45</v>
      </c>
      <c r="AD9" s="154">
        <f>AB9+1</f>
        <v>45717</v>
      </c>
      <c r="AE9" s="154">
        <f>AD9+30</f>
        <v>45747</v>
      </c>
      <c r="AF9" s="158">
        <v>179261.07</v>
      </c>
      <c r="AG9" s="154">
        <f>AE9+1</f>
        <v>45748</v>
      </c>
      <c r="AH9" s="154">
        <f>AG9+29</f>
        <v>45777</v>
      </c>
      <c r="AI9" s="158">
        <v>221927.95</v>
      </c>
      <c r="AJ9" s="154">
        <f>AH9+1</f>
        <v>45778</v>
      </c>
      <c r="AK9" s="154">
        <f>AJ9+30</f>
        <v>45808</v>
      </c>
      <c r="AL9" s="158">
        <v>268232.96</v>
      </c>
      <c r="AM9" s="154">
        <f>AK9+1</f>
        <v>45809</v>
      </c>
      <c r="AN9" s="154">
        <f>AM9+29</f>
        <v>45838</v>
      </c>
      <c r="AO9" s="158">
        <v>196002.24</v>
      </c>
      <c r="AP9" s="154">
        <f>AN9+1</f>
        <v>45839</v>
      </c>
      <c r="AQ9" s="154">
        <f>AP9+30</f>
        <v>45869</v>
      </c>
      <c r="AR9" s="158">
        <v>208981.14</v>
      </c>
      <c r="AS9" s="154">
        <f>AQ9+1</f>
        <v>45870</v>
      </c>
      <c r="AT9" s="154">
        <f>AS9+30</f>
        <v>45900</v>
      </c>
      <c r="AU9" s="158">
        <f>IFERROR(IF(($R9-AT9)&gt;=0,0,IF(($S9-AS9)&lt;0,0,IF(AND(($S9-AT9)&gt;0,(AS9-$R9)&gt;0),$V9/365*(AT9-AS9+1),IF(AND(($S9-AT9)&lt;=0,(AS9-$R9)&gt;0),$V9/365*($S9-AS9+1),$V9/365*(AT9-$R9+1))))),0)</f>
        <v>0</v>
      </c>
      <c r="AV9" s="154">
        <f>AT9+1</f>
        <v>45901</v>
      </c>
      <c r="AW9" s="154">
        <f>AV9+29</f>
        <v>45930</v>
      </c>
      <c r="AX9" s="158">
        <f>IFERROR(IF(($R9-AW9)&gt;=0,0,IF(($S9-AV9)&lt;0,0,IF(AND(($S9-AW9)&gt;0,(AV9-$R9)&gt;0),$V9/365*(AW9-AV9+1),IF(AND(($S9-AW9)&lt;=0,(AV9-$R9)&gt;0),$V9/365*($S9-AV9+1),$V9/365*(AW9-$R9+1))))),0)</f>
        <v>0</v>
      </c>
      <c r="AY9" s="154">
        <f>AW9+1</f>
        <v>45931</v>
      </c>
      <c r="AZ9" s="154">
        <f>AY9+30</f>
        <v>45961</v>
      </c>
      <c r="BA9" s="158">
        <f>IFERROR(IF(($R9-AZ9)&gt;=0,0,IF(($S9-AY9)&lt;0,0,IF(AND(($S9-AZ9)&gt;0,(AY9-$R9)&gt;0),$V9/365*(AZ9-AY9+1),IF(AND(($S9-AZ9)&lt;=0,(AY9-$R9)&gt;0),$V9/365*($S9-AY9+1),$V9/365*(AZ9-$R9+1))))),0)</f>
        <v>0</v>
      </c>
      <c r="BB9" s="154">
        <f>AZ9+1</f>
        <v>45962</v>
      </c>
      <c r="BC9" s="154">
        <f>BB9+29</f>
        <v>45991</v>
      </c>
      <c r="BD9" s="158">
        <f>IFERROR(IF(($R9-BC9)&gt;=0,0,IF(($S9-BB9)&lt;0,0,IF(AND(($S9-BC9)&gt;0,(BB9-$R9)&gt;0),$V9/365*(BC9-BB9+1),IF(AND(($S9-BC9)&lt;=0,(BB9-$R9)&gt;0),$V9/365*($S9-BB9+1),$V9/365*(BC9-$R9+1))))),0)</f>
        <v>0</v>
      </c>
      <c r="BE9" s="154">
        <f>BC9+1</f>
        <v>45992</v>
      </c>
      <c r="BF9" s="154">
        <f>BE9+30</f>
        <v>46022</v>
      </c>
      <c r="BG9" s="158">
        <f>IFERROR(IF(($R9-BF9)&gt;=0,0,IF(($S9-BE9)&lt;0,0,IF(AND(($S9-BF9)&gt;0,(BE9-$R9)&gt;0),$V9/365*(BF9-BE9+1),IF(AND(($S9-BF9)&lt;=0,(BE9-$R9)&gt;0),$V9/365*($S9-BE9+1),$V9/365*(BF9-$R9+1))))),0)</f>
        <v>0</v>
      </c>
      <c r="BH9" s="154">
        <v>46023</v>
      </c>
      <c r="BI9" s="154">
        <f>BH9+30</f>
        <v>46053</v>
      </c>
      <c r="BJ9" s="158">
        <f>IFERROR(IF(($R9-BI9)&gt;=0,0,IF(($S9-BH9)&lt;0,0,IF(AND(($S9-BI9)&gt;0,(BH9-$R9)&gt;0),$V9/365*(BI9-BH9+1),IF(AND(($S9-BI9)&lt;=0,(BH9-$R9)&gt;0),$V9/365*($S9-BH9+1),$V9/365*(BI9-$R9+1))))),0)</f>
        <v>0</v>
      </c>
      <c r="BK9" s="154">
        <f>BI9+1</f>
        <v>46054</v>
      </c>
      <c r="BL9" s="154">
        <f>BK9+27</f>
        <v>46081</v>
      </c>
      <c r="BM9" s="158">
        <f>IFERROR(IF(($R9-BL9)&gt;=0,0,IF(($S9-BK9)&lt;0,0,IF(AND(($S9-BL9)&gt;0,(BK9-$R9)&gt;0),$V9/365*(BL9-BK9+1),IF(AND(($S9-BL9)&lt;=0,(BK9-$R9)&gt;0),$V9/365*($S9-BK9+1),$V9/365*(BL9-$R9+1))))),0)</f>
        <v>0</v>
      </c>
      <c r="BN9" s="154">
        <f>BL9+1</f>
        <v>46082</v>
      </c>
      <c r="BO9" s="154">
        <f>BN9+30</f>
        <v>46112</v>
      </c>
      <c r="BP9" s="158">
        <f>IFERROR(IF(($R9-BO9)&gt;=0,0,IF(($S9-BN9)&lt;0,0,IF(AND(($S9-BO9)&gt;0,(BN9-$R9)&gt;0),$V9/365*(BO9-BN9+1),IF(AND(($S9-BO9)&lt;=0,(BN9-$R9)&gt;0),$V9/365*($S9-BN9+1),$V9/365*(BO9-$R9+1))))),0)</f>
        <v>0</v>
      </c>
      <c r="BQ9" s="154">
        <f>BO9+1</f>
        <v>46113</v>
      </c>
      <c r="BR9" s="154">
        <f>BQ9+29</f>
        <v>46142</v>
      </c>
      <c r="BS9" s="158">
        <f>IFERROR(IF(($R9-BR9)&gt;=0,0,IF(($S9-BQ9)&lt;0,0,IF(AND(($S9-BR9)&gt;0,(BQ9-$R9)&gt;0),$V9/365*(BR9-BQ9+1),IF(AND(($S9-BR9)&lt;=0,(BQ9-$R9)&gt;0),$V9/365*($S9-BQ9+1),$V9/365*(BR9-$R9+1))))),0)</f>
        <v>0</v>
      </c>
      <c r="BT9" s="154">
        <f>BR9+1</f>
        <v>46143</v>
      </c>
      <c r="BU9" s="154">
        <f>BT9+30</f>
        <v>46173</v>
      </c>
      <c r="BV9" s="158">
        <f>IFERROR(IF(($R9-BU9)&gt;=0,0,IF(($S9-BT9)&lt;0,0,IF(AND(($S9-BU9)&gt;0,(BT9-$R9)&gt;0),$V9/365*(BU9-BT9+1),IF(AND(($S9-BU9)&lt;=0,(BT9-$R9)&gt;0),$V9/365*($S9-BT9+1),$V9/365*(BU9-$R9+1))))),0)</f>
        <v>0</v>
      </c>
      <c r="BW9" s="154">
        <f>BU9+1</f>
        <v>46174</v>
      </c>
      <c r="BX9" s="154">
        <f>BW9+29</f>
        <v>46203</v>
      </c>
      <c r="BY9" s="158">
        <f>IFERROR(IF(($R9-BX9)&gt;=0,0,IF(($S9-BW9)&lt;0,0,IF(AND(($S9-BX9)&gt;0,(BW9-$R9)&gt;0),$V9/365*(BX9-BW9+1),IF(AND(($S9-BX9)&lt;=0,(BW9-$R9)&gt;0),$V9/365*($S9-BW9+1),$V9/365*(BX9-$R9+1))))),0)</f>
        <v>0</v>
      </c>
      <c r="BZ9" s="154">
        <f>BX9+1</f>
        <v>46204</v>
      </c>
      <c r="CA9" s="154">
        <f>BZ9+30</f>
        <v>46234</v>
      </c>
      <c r="CB9" s="158">
        <f>IFERROR(IF(($R9-CA9)&gt;=0,0,IF(($S9-BZ9)&lt;0,0,IF(AND(($S9-CA9)&gt;0,(BZ9-$R9)&gt;0),$V9/365*(CA9-BZ9+1),IF(AND(($S9-CA9)&lt;=0,(BZ9-$R9)&gt;0),$V9/365*($S9-BZ9+1),$V9/365*(CA9-$R9+1))))),0)</f>
        <v>0</v>
      </c>
      <c r="CC9" s="154">
        <f>CA9+1</f>
        <v>46235</v>
      </c>
      <c r="CD9" s="154">
        <f>CC9+30</f>
        <v>46265</v>
      </c>
      <c r="CE9" s="158">
        <f>IFERROR(IF(($R9-CD9)&gt;=0,0,IF(($S9-CC9)&lt;0,0,IF(AND(($S9-CD9)&gt;0,(CC9-$R9)&gt;0),$V9/365*(CD9-CC9+1),IF(AND(($S9-CD9)&lt;=0,(CC9-$R9)&gt;0),$V9/365*($S9-CC9+1),$V9/365*(CD9-$R9+1))))),0)</f>
        <v>0</v>
      </c>
      <c r="CF9" s="154">
        <f>CD9+1</f>
        <v>46266</v>
      </c>
      <c r="CG9" s="154">
        <f>CF9+29</f>
        <v>46295</v>
      </c>
      <c r="CH9" s="158">
        <f>IFERROR(IF(($R9-CG9)&gt;=0,0,IF(($S9-CF9)&lt;0,0,IF(AND(($S9-CG9)&gt;0,(CF9-$R9)&gt;0),$V9/365*(CG9-CF9+1),IF(AND(($S9-CG9)&lt;=0,(CF9-$R9)&gt;0),$V9/365*($S9-CF9+1),$V9/365*(CG9-$R9+1))))),0)</f>
        <v>0</v>
      </c>
      <c r="CI9" s="154">
        <f>CG9+1</f>
        <v>46296</v>
      </c>
      <c r="CJ9" s="154">
        <f>CI9+30</f>
        <v>46326</v>
      </c>
      <c r="CK9" s="158">
        <f>IFERROR(IF(($R9-CJ9)&gt;=0,0,IF(($S9-CI9)&lt;0,0,IF(AND(($S9-CJ9)&gt;0,(CI9-$R9)&gt;0),$V9/365*(CJ9-CI9+1),IF(AND(($S9-CJ9)&lt;=0,(CI9-$R9)&gt;0),$V9/365*($S9-CI9+1),$V9/365*(CJ9-$R9+1))))),0)</f>
        <v>0</v>
      </c>
      <c r="CL9" s="154">
        <f>CJ9+1</f>
        <v>46327</v>
      </c>
      <c r="CM9" s="154">
        <f>CL9+29</f>
        <v>46356</v>
      </c>
      <c r="CN9" s="158">
        <f>IFERROR(IF(($R9-CM9)&gt;=0,0,IF(($S9-CL9)&lt;0,0,IF(AND(($S9-CM9)&gt;0,(CL9-$R9)&gt;0),$V9/365*(CM9-CL9+1),IF(AND(($S9-CM9)&lt;=0,(CL9-$R9)&gt;0),$V9/365*($S9-CL9+1),$V9/365*(CM9-$R9+1))))),0)</f>
        <v>0</v>
      </c>
      <c r="CO9" s="154">
        <f>CM9+1</f>
        <v>46357</v>
      </c>
      <c r="CP9" s="154">
        <f>CO9+30</f>
        <v>46387</v>
      </c>
      <c r="CQ9" s="158">
        <f>IFERROR(IF(($R9-CP9)&gt;=0,0,IF(($S9-CO9)&lt;0,0,IF(AND(($S9-CP9)&gt;0,(CO9-$R9)&gt;0),$V9/365*(CP9-CO9+1),IF(AND(($S9-CP9)&lt;=0,(CO9-$R9)&gt;0),$V9/365*($S9-CO9+1),$V9/365*(CP9-$R9+1))))),0)</f>
        <v>0</v>
      </c>
    </row>
    <row r="10" s="80" customFormat="1" ht="24" customHeight="1" outlineLevel="4" spans="1:95">
      <c r="A10" s="119"/>
      <c r="B10" s="120"/>
      <c r="C10" s="121"/>
      <c r="D10" s="119"/>
      <c r="E10" s="120"/>
      <c r="F10" s="120"/>
      <c r="G10" s="120"/>
      <c r="H10" s="122"/>
      <c r="I10" s="122"/>
      <c r="J10" s="122">
        <f t="shared" si="0"/>
        <v>0</v>
      </c>
      <c r="K10" s="122">
        <f>K9+1</f>
        <v>2</v>
      </c>
      <c r="L10" s="147"/>
      <c r="M10" s="148">
        <f>IFERROR(VLOOKUP($L10,'2-2 引出数据_合同数据仓库'!$B$2:$BP$10000,3,FALSE),0)</f>
        <v>0</v>
      </c>
      <c r="N10" s="122"/>
      <c r="O10" s="148">
        <f>IFERROR(VLOOKUP((LEFT(VLOOKUP($L10,'2-2 引出数据_合同数据仓库'!$B$2:$BP$10000,64,FALSE),15)&amp;(RIGHT(VLOOKUP($L10,'2-2 引出数据_合同数据仓库'!$B$2:$BP$10000,64,FALSE),4)+1)),'2-2 引出数据_合同数据仓库'!$B$2:$BP$10000,3,FALSE),0)</f>
        <v>0</v>
      </c>
      <c r="P10" s="122"/>
      <c r="Q10" s="122">
        <f>IFERROR(VLOOKUP($L10,'2-2 引出数据_合同数据仓库'!$B$2:$BP$10000,28,FALSE),0)</f>
        <v>0</v>
      </c>
      <c r="R10" s="122">
        <f>IFERROR(VLOOKUP($L10,'2-2 引出数据_合同数据仓库'!$B$2:$BP$10000,29,FALSE),0)</f>
        <v>0</v>
      </c>
      <c r="S10" s="122">
        <f>IFERROR(VLOOKUP($L10,'2-2 引出数据_合同数据仓库'!$B$2:$BP$10000,4,FALSE),0)</f>
        <v>0</v>
      </c>
      <c r="T10" s="122"/>
      <c r="U10" s="122">
        <f>IFERROR(VLOOKUP($L10,'2-2 引出数据_合同数据仓库'!$B$2:$BP$10000,15,FALSE),0)</f>
        <v>0</v>
      </c>
      <c r="V10" s="122">
        <f>U10/(S10-R10+1)*365</f>
        <v>0</v>
      </c>
      <c r="W10" s="122"/>
      <c r="X10" s="154">
        <v>45658</v>
      </c>
      <c r="Y10" s="154">
        <f>X10+30</f>
        <v>45688</v>
      </c>
      <c r="Z10" s="158">
        <f>IFERROR(IF(($R10-Y10)&gt;=0,0,IF(($S10-X10)&lt;0,0,IF(AND(($S10-Y10)&gt;0,(X10-$R10)&gt;0),$V10/365*(Y10-X10+1),IF(AND(($S10-Y10)&lt;=0,(X10-$R10)&gt;0),$V10/365*($S10-X10+1),$V10/365*(Y10-$R10+1))))),0)</f>
        <v>0</v>
      </c>
      <c r="AA10" s="154">
        <f>Y10+1</f>
        <v>45689</v>
      </c>
      <c r="AB10" s="154">
        <f>AA10+27</f>
        <v>45716</v>
      </c>
      <c r="AC10" s="158">
        <f>IFERROR(IF(($R10-AB10)&gt;=0,0,IF(($S10-AA10)&lt;0,0,IF(AND(($S10-AB10)&gt;0,(AA10-$R10)&gt;0),$V10/365*(AB10-AA10+1),IF(AND(($S10-AB10)&lt;=0,(AA10-$R10)&gt;0),$V10/365*($S10-AA10+1),$V10/365*(AB10-$R10+1))))),0)</f>
        <v>0</v>
      </c>
      <c r="AD10" s="154">
        <f>AB10+1</f>
        <v>45717</v>
      </c>
      <c r="AE10" s="154">
        <f>AD10+30</f>
        <v>45747</v>
      </c>
      <c r="AF10" s="158">
        <f>IFERROR(IF(($R10-AE10)&gt;=0,0,IF(($S10-AD10)&lt;0,0,IF(AND(($S10-AE10)&gt;0,(AD10-$R10)&gt;0),$V10/365*(AE10-AD10+1),IF(AND(($S10-AE10)&lt;=0,(AD10-$R10)&gt;0),$V10/365*($S10-AD10+1),$V10/365*(AE10-$R10+1))))),0)</f>
        <v>0</v>
      </c>
      <c r="AG10" s="154">
        <f>AE10+1</f>
        <v>45748</v>
      </c>
      <c r="AH10" s="154">
        <f>AG10+29</f>
        <v>45777</v>
      </c>
      <c r="AI10" s="158">
        <f>IFERROR(IF(($R10-AH10)&gt;=0,0,IF(($S10-AG10)&lt;0,0,IF(AND(($S10-AH10)&gt;0,(AG10-$R10)&gt;0),$V10/365*(AH10-AG10+1),IF(AND(($S10-AH10)&lt;=0,(AG10-$R10)&gt;0),$V10/365*($S10-AG10+1),$V10/365*(AH10-$R10+1))))),0)</f>
        <v>0</v>
      </c>
      <c r="AJ10" s="154">
        <f>AH10+1</f>
        <v>45778</v>
      </c>
      <c r="AK10" s="154">
        <f>AJ10+30</f>
        <v>45808</v>
      </c>
      <c r="AL10" s="158">
        <f>IFERROR(IF(($R10-AK10)&gt;=0,0,IF(($S10-AJ10)&lt;0,0,IF(AND(($S10-AK10)&gt;0,(AJ10-$R10)&gt;0),$V10/365*(AK10-AJ10+1),IF(AND(($S10-AK10)&lt;=0,(AJ10-$R10)&gt;0),$V10/365*($S10-AJ10+1),$V10/365*(AK10-$R10+1))))),0)</f>
        <v>0</v>
      </c>
      <c r="AM10" s="154">
        <f>AK10+1</f>
        <v>45809</v>
      </c>
      <c r="AN10" s="154">
        <f>AM10+29</f>
        <v>45838</v>
      </c>
      <c r="AO10" s="158">
        <f>IFERROR(IF(($R10-AN10)&gt;=0,0,IF(($S10-AM10)&lt;0,0,IF(AND(($S10-AN10)&gt;0,(AM10-$R10)&gt;0),$V10/365*(AN10-AM10+1),IF(AND(($S10-AN10)&lt;=0,(AM10-$R10)&gt;0),$V10/365*($S10-AM10+1),$V10/365*(AN10-$R10+1))))),0)</f>
        <v>0</v>
      </c>
      <c r="AP10" s="154">
        <f>AN10+1</f>
        <v>45839</v>
      </c>
      <c r="AQ10" s="154">
        <f>AP10+30</f>
        <v>45869</v>
      </c>
      <c r="AR10" s="158">
        <f>IFERROR(IF(($R10-AQ10)&gt;=0,0,IF(($S10-AP10)&lt;0,0,IF(AND(($S10-AQ10)&gt;0,(AP10-$R10)&gt;0),$V10/365*(AQ10-AP10+1),IF(AND(($S10-AQ10)&lt;=0,(AP10-$R10)&gt;0),$V10/365*($S10-AP10+1),$V10/365*(AQ10-$R10+1))))),0)</f>
        <v>0</v>
      </c>
      <c r="AS10" s="154">
        <f>AQ10+1</f>
        <v>45870</v>
      </c>
      <c r="AT10" s="154">
        <f>AS10+30</f>
        <v>45900</v>
      </c>
      <c r="AU10" s="158">
        <f>IFERROR(IF(($R10-AT10)&gt;=0,0,IF(($S10-AS10)&lt;0,0,IF(AND(($S10-AT10)&gt;0,(AS10-$R10)&gt;0),$V10/365*(AT10-AS10+1),IF(AND(($S10-AT10)&lt;=0,(AS10-$R10)&gt;0),$V10/365*($S10-AS10+1),$V10/365*(AT10-$R10+1))))),0)</f>
        <v>0</v>
      </c>
      <c r="AV10" s="154">
        <f>AT10+1</f>
        <v>45901</v>
      </c>
      <c r="AW10" s="154">
        <f>AV10+29</f>
        <v>45930</v>
      </c>
      <c r="AX10" s="158">
        <f>IFERROR(IF(($R10-AW10)&gt;=0,0,IF(($S10-AV10)&lt;0,0,IF(AND(($S10-AW10)&gt;0,(AV10-$R10)&gt;0),$V10/365*(AW10-AV10+1),IF(AND(($S10-AW10)&lt;=0,(AV10-$R10)&gt;0),$V10/365*($S10-AV10+1),$V10/365*(AW10-$R10+1))))),0)</f>
        <v>0</v>
      </c>
      <c r="AY10" s="154">
        <f>AW10+1</f>
        <v>45931</v>
      </c>
      <c r="AZ10" s="154">
        <f>AY10+30</f>
        <v>45961</v>
      </c>
      <c r="BA10" s="158">
        <f>IFERROR(IF(($R10-AZ10)&gt;=0,0,IF(($S10-AY10)&lt;0,0,IF(AND(($S10-AZ10)&gt;0,(AY10-$R10)&gt;0),$V10/365*(AZ10-AY10+1),IF(AND(($S10-AZ10)&lt;=0,(AY10-$R10)&gt;0),$V10/365*($S10-AY10+1),$V10/365*(AZ10-$R10+1))))),0)</f>
        <v>0</v>
      </c>
      <c r="BB10" s="154">
        <f>AZ10+1</f>
        <v>45962</v>
      </c>
      <c r="BC10" s="154">
        <f>BB10+29</f>
        <v>45991</v>
      </c>
      <c r="BD10" s="158">
        <f>IFERROR(IF(($R10-BC10)&gt;=0,0,IF(($S10-BB10)&lt;0,0,IF(AND(($S10-BC10)&gt;0,(BB10-$R10)&gt;0),$V10/365*(BC10-BB10+1),IF(AND(($S10-BC10)&lt;=0,(BB10-$R10)&gt;0),$V10/365*($S10-BB10+1),$V10/365*(BC10-$R10+1))))),0)</f>
        <v>0</v>
      </c>
      <c r="BE10" s="154">
        <f>BC10+1</f>
        <v>45992</v>
      </c>
      <c r="BF10" s="154">
        <f>BE10+30</f>
        <v>46022</v>
      </c>
      <c r="BG10" s="158">
        <f>IFERROR(IF(($R10-BF10)&gt;=0,0,IF(($S10-BE10)&lt;0,0,IF(AND(($S10-BF10)&gt;0,(BE10-$R10)&gt;0),$V10/365*(BF10-BE10+1),IF(AND(($S10-BF10)&lt;=0,(BE10-$R10)&gt;0),$V10/365*($S10-BE10+1),$V10/365*(BF10-$R10+1))))),0)</f>
        <v>0</v>
      </c>
      <c r="BH10" s="154">
        <v>46023</v>
      </c>
      <c r="BI10" s="154">
        <f>BH10+30</f>
        <v>46053</v>
      </c>
      <c r="BJ10" s="158">
        <f>IFERROR(IF(($R10-BI10)&gt;=0,0,IF(($S10-BH10)&lt;0,0,IF(AND(($S10-BI10)&gt;0,(BH10-$R10)&gt;0),$V10/365*(BI10-BH10+1),IF(AND(($S10-BI10)&lt;=0,(BH10-$R10)&gt;0),$V10/365*($S10-BH10+1),$V10/365*(BI10-$R10+1))))),0)</f>
        <v>0</v>
      </c>
      <c r="BK10" s="154">
        <f>BI10+1</f>
        <v>46054</v>
      </c>
      <c r="BL10" s="154">
        <f>BK10+27</f>
        <v>46081</v>
      </c>
      <c r="BM10" s="158">
        <f>IFERROR(IF(($R10-BL10)&gt;=0,0,IF(($S10-BK10)&lt;0,0,IF(AND(($S10-BL10)&gt;0,(BK10-$R10)&gt;0),$V10/365*(BL10-BK10+1),IF(AND(($S10-BL10)&lt;=0,(BK10-$R10)&gt;0),$V10/365*($S10-BK10+1),$V10/365*(BL10-$R10+1))))),0)</f>
        <v>0</v>
      </c>
      <c r="BN10" s="154">
        <f>BL10+1</f>
        <v>46082</v>
      </c>
      <c r="BO10" s="154">
        <f>BN10+30</f>
        <v>46112</v>
      </c>
      <c r="BP10" s="158">
        <f>IFERROR(IF(($R10-BO10)&gt;=0,0,IF(($S10-BN10)&lt;0,0,IF(AND(($S10-BO10)&gt;0,(BN10-$R10)&gt;0),$V10/365*(BO10-BN10+1),IF(AND(($S10-BO10)&lt;=0,(BN10-$R10)&gt;0),$V10/365*($S10-BN10+1),$V10/365*(BO10-$R10+1))))),0)</f>
        <v>0</v>
      </c>
      <c r="BQ10" s="154">
        <f>BO10+1</f>
        <v>46113</v>
      </c>
      <c r="BR10" s="154">
        <f>BQ10+29</f>
        <v>46142</v>
      </c>
      <c r="BS10" s="158">
        <f>IFERROR(IF(($R10-BR10)&gt;=0,0,IF(($S10-BQ10)&lt;0,0,IF(AND(($S10-BR10)&gt;0,(BQ10-$R10)&gt;0),$V10/365*(BR10-BQ10+1),IF(AND(($S10-BR10)&lt;=0,(BQ10-$R10)&gt;0),$V10/365*($S10-BQ10+1),$V10/365*(BR10-$R10+1))))),0)</f>
        <v>0</v>
      </c>
      <c r="BT10" s="154">
        <f>BR10+1</f>
        <v>46143</v>
      </c>
      <c r="BU10" s="154">
        <f>BT10+30</f>
        <v>46173</v>
      </c>
      <c r="BV10" s="158">
        <f>IFERROR(IF(($R10-BU10)&gt;=0,0,IF(($S10-BT10)&lt;0,0,IF(AND(($S10-BU10)&gt;0,(BT10-$R10)&gt;0),$V10/365*(BU10-BT10+1),IF(AND(($S10-BU10)&lt;=0,(BT10-$R10)&gt;0),$V10/365*($S10-BT10+1),$V10/365*(BU10-$R10+1))))),0)</f>
        <v>0</v>
      </c>
      <c r="BW10" s="154">
        <f>BU10+1</f>
        <v>46174</v>
      </c>
      <c r="BX10" s="154">
        <f>BW10+29</f>
        <v>46203</v>
      </c>
      <c r="BY10" s="158">
        <f>IFERROR(IF(($R10-BX10)&gt;=0,0,IF(($S10-BW10)&lt;0,0,IF(AND(($S10-BX10)&gt;0,(BW10-$R10)&gt;0),$V10/365*(BX10-BW10+1),IF(AND(($S10-BX10)&lt;=0,(BW10-$R10)&gt;0),$V10/365*($S10-BW10+1),$V10/365*(BX10-$R10+1))))),0)</f>
        <v>0</v>
      </c>
      <c r="BZ10" s="154">
        <f>BX10+1</f>
        <v>46204</v>
      </c>
      <c r="CA10" s="154">
        <f>BZ10+30</f>
        <v>46234</v>
      </c>
      <c r="CB10" s="158">
        <f>IFERROR(IF(($R10-CA10)&gt;=0,0,IF(($S10-BZ10)&lt;0,0,IF(AND(($S10-CA10)&gt;0,(BZ10-$R10)&gt;0),$V10/365*(CA10-BZ10+1),IF(AND(($S10-CA10)&lt;=0,(BZ10-$R10)&gt;0),$V10/365*($S10-BZ10+1),$V10/365*(CA10-$R10+1))))),0)</f>
        <v>0</v>
      </c>
      <c r="CC10" s="154">
        <f>CA10+1</f>
        <v>46235</v>
      </c>
      <c r="CD10" s="154">
        <f>CC10+30</f>
        <v>46265</v>
      </c>
      <c r="CE10" s="158">
        <f>IFERROR(IF(($R10-CD10)&gt;=0,0,IF(($S10-CC10)&lt;0,0,IF(AND(($S10-CD10)&gt;0,(CC10-$R10)&gt;0),$V10/365*(CD10-CC10+1),IF(AND(($S10-CD10)&lt;=0,(CC10-$R10)&gt;0),$V10/365*($S10-CC10+1),$V10/365*(CD10-$R10+1))))),0)</f>
        <v>0</v>
      </c>
      <c r="CF10" s="154">
        <f>CD10+1</f>
        <v>46266</v>
      </c>
      <c r="CG10" s="154">
        <f>CF10+29</f>
        <v>46295</v>
      </c>
      <c r="CH10" s="158">
        <f>IFERROR(IF(($R10-CG10)&gt;=0,0,IF(($S10-CF10)&lt;0,0,IF(AND(($S10-CG10)&gt;0,(CF10-$R10)&gt;0),$V10/365*(CG10-CF10+1),IF(AND(($S10-CG10)&lt;=0,(CF10-$R10)&gt;0),$V10/365*($S10-CF10+1),$V10/365*(CG10-$R10+1))))),0)</f>
        <v>0</v>
      </c>
      <c r="CI10" s="154">
        <f>CG10+1</f>
        <v>46296</v>
      </c>
      <c r="CJ10" s="154">
        <f>CI10+30</f>
        <v>46326</v>
      </c>
      <c r="CK10" s="158">
        <f>IFERROR(IF(($R10-CJ10)&gt;=0,0,IF(($S10-CI10)&lt;0,0,IF(AND(($S10-CJ10)&gt;0,(CI10-$R10)&gt;0),$V10/365*(CJ10-CI10+1),IF(AND(($S10-CJ10)&lt;=0,(CI10-$R10)&gt;0),$V10/365*($S10-CI10+1),$V10/365*(CJ10-$R10+1))))),0)</f>
        <v>0</v>
      </c>
      <c r="CL10" s="154">
        <f>CJ10+1</f>
        <v>46327</v>
      </c>
      <c r="CM10" s="154">
        <f>CL10+29</f>
        <v>46356</v>
      </c>
      <c r="CN10" s="158">
        <f>IFERROR(IF(($R10-CM10)&gt;=0,0,IF(($S10-CL10)&lt;0,0,IF(AND(($S10-CM10)&gt;0,(CL10-$R10)&gt;0),$V10/365*(CM10-CL10+1),IF(AND(($S10-CM10)&lt;=0,(CL10-$R10)&gt;0),$V10/365*($S10-CL10+1),$V10/365*(CM10-$R10+1))))),0)</f>
        <v>0</v>
      </c>
      <c r="CO10" s="154">
        <f>CM10+1</f>
        <v>46357</v>
      </c>
      <c r="CP10" s="154">
        <f>CO10+30</f>
        <v>46387</v>
      </c>
      <c r="CQ10" s="158">
        <f>IFERROR(IF(($R10-CP10)&gt;=0,0,IF(($S10-CO10)&lt;0,0,IF(AND(($S10-CP10)&gt;0,(CO10-$R10)&gt;0),$V10/365*(CP10-CO10+1),IF(AND(($S10-CP10)&lt;=0,(CO10-$R10)&gt;0),$V10/365*($S10-CO10+1),$V10/365*(CP10-$R10+1))))),0)</f>
        <v>0</v>
      </c>
    </row>
    <row r="11" s="80" customFormat="1" ht="24" customHeight="1" outlineLevel="4" spans="1:95">
      <c r="A11" s="119"/>
      <c r="B11" s="120"/>
      <c r="C11" s="121"/>
      <c r="D11" s="119"/>
      <c r="E11" s="120"/>
      <c r="F11" s="120"/>
      <c r="G11" s="120"/>
      <c r="H11" s="122"/>
      <c r="I11" s="122"/>
      <c r="J11" s="122">
        <f t="shared" si="0"/>
        <v>0</v>
      </c>
      <c r="K11" s="122">
        <f>K10+1</f>
        <v>3</v>
      </c>
      <c r="L11" s="147"/>
      <c r="M11" s="148">
        <f>IFERROR(VLOOKUP($L11,'2-2 引出数据_合同数据仓库'!$B$2:$BP$10000,3,FALSE),0)</f>
        <v>0</v>
      </c>
      <c r="N11" s="122"/>
      <c r="O11" s="148">
        <f>IFERROR(VLOOKUP((LEFT(VLOOKUP($L11,'2-2 引出数据_合同数据仓库'!$B$2:$BP$10000,64,FALSE),15)&amp;(RIGHT(VLOOKUP($L11,'2-2 引出数据_合同数据仓库'!$B$2:$BP$10000,64,FALSE),4)+1)),'2-2 引出数据_合同数据仓库'!$B$2:$BP$10000,3,FALSE),0)</f>
        <v>0</v>
      </c>
      <c r="P11" s="122"/>
      <c r="Q11" s="122">
        <f>IFERROR(VLOOKUP($L11,'2-2 引出数据_合同数据仓库'!$B$2:$BP$10000,28,FALSE),0)</f>
        <v>0</v>
      </c>
      <c r="R11" s="122">
        <f>IFERROR(VLOOKUP($L11,'2-2 引出数据_合同数据仓库'!$B$2:$BP$10000,29,FALSE),0)</f>
        <v>0</v>
      </c>
      <c r="S11" s="122">
        <f>IFERROR(VLOOKUP($L11,'2-2 引出数据_合同数据仓库'!$B$2:$BP$10000,4,FALSE),0)</f>
        <v>0</v>
      </c>
      <c r="T11" s="122"/>
      <c r="U11" s="122">
        <f>IFERROR(VLOOKUP($L11,'2-2 引出数据_合同数据仓库'!$B$2:$BP$10000,15,FALSE),0)</f>
        <v>0</v>
      </c>
      <c r="V11" s="122">
        <f>U11/(S11-R11+1)*365</f>
        <v>0</v>
      </c>
      <c r="W11" s="122"/>
      <c r="X11" s="154">
        <v>45658</v>
      </c>
      <c r="Y11" s="154">
        <f>X11+30</f>
        <v>45688</v>
      </c>
      <c r="Z11" s="158">
        <f>IFERROR(IF(($R11-Y11)&gt;=0,0,IF(($S11-X11)&lt;0,0,IF(AND(($S11-Y11)&gt;0,(X11-$R11)&gt;0),$V11/365*(Y11-X11+1),IF(AND(($S11-Y11)&lt;=0,(X11-$R11)&gt;0),$V11/365*($S11-X11+1),$V11/365*(Y11-$R11+1))))),0)</f>
        <v>0</v>
      </c>
      <c r="AA11" s="154">
        <f>Y11+1</f>
        <v>45689</v>
      </c>
      <c r="AB11" s="154">
        <f>AA11+27</f>
        <v>45716</v>
      </c>
      <c r="AC11" s="158">
        <f>IFERROR(IF(($R11-AB11)&gt;=0,0,IF(($S11-AA11)&lt;0,0,IF(AND(($S11-AB11)&gt;0,(AA11-$R11)&gt;0),$V11/365*(AB11-AA11+1),IF(AND(($S11-AB11)&lt;=0,(AA11-$R11)&gt;0),$V11/365*($S11-AA11+1),$V11/365*(AB11-$R11+1))))),0)</f>
        <v>0</v>
      </c>
      <c r="AD11" s="154">
        <f>AB11+1</f>
        <v>45717</v>
      </c>
      <c r="AE11" s="154">
        <f>AD11+30</f>
        <v>45747</v>
      </c>
      <c r="AF11" s="158">
        <f>IFERROR(IF(($R11-AE11)&gt;=0,0,IF(($S11-AD11)&lt;0,0,IF(AND(($S11-AE11)&gt;0,(AD11-$R11)&gt;0),$V11/365*(AE11-AD11+1),IF(AND(($S11-AE11)&lt;=0,(AD11-$R11)&gt;0),$V11/365*($S11-AD11+1),$V11/365*(AE11-$R11+1))))),0)</f>
        <v>0</v>
      </c>
      <c r="AG11" s="154">
        <f>AE11+1</f>
        <v>45748</v>
      </c>
      <c r="AH11" s="154">
        <f>AG11+29</f>
        <v>45777</v>
      </c>
      <c r="AI11" s="158">
        <f>IFERROR(IF(($R11-AH11)&gt;=0,0,IF(($S11-AG11)&lt;0,0,IF(AND(($S11-AH11)&gt;0,(AG11-$R11)&gt;0),$V11/365*(AH11-AG11+1),IF(AND(($S11-AH11)&lt;=0,(AG11-$R11)&gt;0),$V11/365*($S11-AG11+1),$V11/365*(AH11-$R11+1))))),0)</f>
        <v>0</v>
      </c>
      <c r="AJ11" s="154">
        <f>AH11+1</f>
        <v>45778</v>
      </c>
      <c r="AK11" s="154">
        <f>AJ11+30</f>
        <v>45808</v>
      </c>
      <c r="AL11" s="158">
        <f>IFERROR(IF(($R11-AK11)&gt;=0,0,IF(($S11-AJ11)&lt;0,0,IF(AND(($S11-AK11)&gt;0,(AJ11-$R11)&gt;0),$V11/365*(AK11-AJ11+1),IF(AND(($S11-AK11)&lt;=0,(AJ11-$R11)&gt;0),$V11/365*($S11-AJ11+1),$V11/365*(AK11-$R11+1))))),0)</f>
        <v>0</v>
      </c>
      <c r="AM11" s="154">
        <f>AK11+1</f>
        <v>45809</v>
      </c>
      <c r="AN11" s="154">
        <f>AM11+29</f>
        <v>45838</v>
      </c>
      <c r="AO11" s="158">
        <f>IFERROR(IF(($R11-AN11)&gt;=0,0,IF(($S11-AM11)&lt;0,0,IF(AND(($S11-AN11)&gt;0,(AM11-$R11)&gt;0),$V11/365*(AN11-AM11+1),IF(AND(($S11-AN11)&lt;=0,(AM11-$R11)&gt;0),$V11/365*($S11-AM11+1),$V11/365*(AN11-$R11+1))))),0)</f>
        <v>0</v>
      </c>
      <c r="AP11" s="154">
        <f>AN11+1</f>
        <v>45839</v>
      </c>
      <c r="AQ11" s="154">
        <f>AP11+30</f>
        <v>45869</v>
      </c>
      <c r="AR11" s="158">
        <f>IFERROR(IF(($R11-AQ11)&gt;=0,0,IF(($S11-AP11)&lt;0,0,IF(AND(($S11-AQ11)&gt;0,(AP11-$R11)&gt;0),$V11/365*(AQ11-AP11+1),IF(AND(($S11-AQ11)&lt;=0,(AP11-$R11)&gt;0),$V11/365*($S11-AP11+1),$V11/365*(AQ11-$R11+1))))),0)</f>
        <v>0</v>
      </c>
      <c r="AS11" s="154">
        <f>AQ11+1</f>
        <v>45870</v>
      </c>
      <c r="AT11" s="154">
        <f>AS11+30</f>
        <v>45900</v>
      </c>
      <c r="AU11" s="158">
        <f>IFERROR(IF(($R11-AT11)&gt;=0,0,IF(($S11-AS11)&lt;0,0,IF(AND(($S11-AT11)&gt;0,(AS11-$R11)&gt;0),$V11/365*(AT11-AS11+1),IF(AND(($S11-AT11)&lt;=0,(AS11-$R11)&gt;0),$V11/365*($S11-AS11+1),$V11/365*(AT11-$R11+1))))),0)</f>
        <v>0</v>
      </c>
      <c r="AV11" s="154">
        <f>AT11+1</f>
        <v>45901</v>
      </c>
      <c r="AW11" s="154">
        <f>AV11+29</f>
        <v>45930</v>
      </c>
      <c r="AX11" s="158">
        <f>IFERROR(IF(($R11-AW11)&gt;=0,0,IF(($S11-AV11)&lt;0,0,IF(AND(($S11-AW11)&gt;0,(AV11-$R11)&gt;0),$V11/365*(AW11-AV11+1),IF(AND(($S11-AW11)&lt;=0,(AV11-$R11)&gt;0),$V11/365*($S11-AV11+1),$V11/365*(AW11-$R11+1))))),0)</f>
        <v>0</v>
      </c>
      <c r="AY11" s="154">
        <f>AW11+1</f>
        <v>45931</v>
      </c>
      <c r="AZ11" s="154">
        <f>AY11+30</f>
        <v>45961</v>
      </c>
      <c r="BA11" s="158">
        <f>IFERROR(IF(($R11-AZ11)&gt;=0,0,IF(($S11-AY11)&lt;0,0,IF(AND(($S11-AZ11)&gt;0,(AY11-$R11)&gt;0),$V11/365*(AZ11-AY11+1),IF(AND(($S11-AZ11)&lt;=0,(AY11-$R11)&gt;0),$V11/365*($S11-AY11+1),$V11/365*(AZ11-$R11+1))))),0)</f>
        <v>0</v>
      </c>
      <c r="BB11" s="154">
        <f>AZ11+1</f>
        <v>45962</v>
      </c>
      <c r="BC11" s="154">
        <f>BB11+29</f>
        <v>45991</v>
      </c>
      <c r="BD11" s="158">
        <f>IFERROR(IF(($R11-BC11)&gt;=0,0,IF(($S11-BB11)&lt;0,0,IF(AND(($S11-BC11)&gt;0,(BB11-$R11)&gt;0),$V11/365*(BC11-BB11+1),IF(AND(($S11-BC11)&lt;=0,(BB11-$R11)&gt;0),$V11/365*($S11-BB11+1),$V11/365*(BC11-$R11+1))))),0)</f>
        <v>0</v>
      </c>
      <c r="BE11" s="154">
        <f>BC11+1</f>
        <v>45992</v>
      </c>
      <c r="BF11" s="154">
        <f>BE11+30</f>
        <v>46022</v>
      </c>
      <c r="BG11" s="158">
        <f>IFERROR(IF(($R11-BF11)&gt;=0,0,IF(($S11-BE11)&lt;0,0,IF(AND(($S11-BF11)&gt;0,(BE11-$R11)&gt;0),$V11/365*(BF11-BE11+1),IF(AND(($S11-BF11)&lt;=0,(BE11-$R11)&gt;0),$V11/365*($S11-BE11+1),$V11/365*(BF11-$R11+1))))),0)</f>
        <v>0</v>
      </c>
      <c r="BH11" s="154">
        <v>46023</v>
      </c>
      <c r="BI11" s="154">
        <f>BH11+30</f>
        <v>46053</v>
      </c>
      <c r="BJ11" s="158">
        <f>IFERROR(IF(($R11-BI11)&gt;=0,0,IF(($S11-BH11)&lt;0,0,IF(AND(($S11-BI11)&gt;0,(BH11-$R11)&gt;0),$V11/365*(BI11-BH11+1),IF(AND(($S11-BI11)&lt;=0,(BH11-$R11)&gt;0),$V11/365*($S11-BH11+1),$V11/365*(BI11-$R11+1))))),0)</f>
        <v>0</v>
      </c>
      <c r="BK11" s="154">
        <f>BI11+1</f>
        <v>46054</v>
      </c>
      <c r="BL11" s="154">
        <f>BK11+27</f>
        <v>46081</v>
      </c>
      <c r="BM11" s="158">
        <f>IFERROR(IF(($R11-BL11)&gt;=0,0,IF(($S11-BK11)&lt;0,0,IF(AND(($S11-BL11)&gt;0,(BK11-$R11)&gt;0),$V11/365*(BL11-BK11+1),IF(AND(($S11-BL11)&lt;=0,(BK11-$R11)&gt;0),$V11/365*($S11-BK11+1),$V11/365*(BL11-$R11+1))))),0)</f>
        <v>0</v>
      </c>
      <c r="BN11" s="154">
        <f>BL11+1</f>
        <v>46082</v>
      </c>
      <c r="BO11" s="154">
        <f>BN11+30</f>
        <v>46112</v>
      </c>
      <c r="BP11" s="158">
        <f>IFERROR(IF(($R11-BO11)&gt;=0,0,IF(($S11-BN11)&lt;0,0,IF(AND(($S11-BO11)&gt;0,(BN11-$R11)&gt;0),$V11/365*(BO11-BN11+1),IF(AND(($S11-BO11)&lt;=0,(BN11-$R11)&gt;0),$V11/365*($S11-BN11+1),$V11/365*(BO11-$R11+1))))),0)</f>
        <v>0</v>
      </c>
      <c r="BQ11" s="154">
        <f>BO11+1</f>
        <v>46113</v>
      </c>
      <c r="BR11" s="154">
        <f>BQ11+29</f>
        <v>46142</v>
      </c>
      <c r="BS11" s="158">
        <f>IFERROR(IF(($R11-BR11)&gt;=0,0,IF(($S11-BQ11)&lt;0,0,IF(AND(($S11-BR11)&gt;0,(BQ11-$R11)&gt;0),$V11/365*(BR11-BQ11+1),IF(AND(($S11-BR11)&lt;=0,(BQ11-$R11)&gt;0),$V11/365*($S11-BQ11+1),$V11/365*(BR11-$R11+1))))),0)</f>
        <v>0</v>
      </c>
      <c r="BT11" s="154">
        <f>BR11+1</f>
        <v>46143</v>
      </c>
      <c r="BU11" s="154">
        <f>BT11+30</f>
        <v>46173</v>
      </c>
      <c r="BV11" s="158">
        <f>IFERROR(IF(($R11-BU11)&gt;=0,0,IF(($S11-BT11)&lt;0,0,IF(AND(($S11-BU11)&gt;0,(BT11-$R11)&gt;0),$V11/365*(BU11-BT11+1),IF(AND(($S11-BU11)&lt;=0,(BT11-$R11)&gt;0),$V11/365*($S11-BT11+1),$V11/365*(BU11-$R11+1))))),0)</f>
        <v>0</v>
      </c>
      <c r="BW11" s="154">
        <f>BU11+1</f>
        <v>46174</v>
      </c>
      <c r="BX11" s="154">
        <f>BW11+29</f>
        <v>46203</v>
      </c>
      <c r="BY11" s="158">
        <f>IFERROR(IF(($R11-BX11)&gt;=0,0,IF(($S11-BW11)&lt;0,0,IF(AND(($S11-BX11)&gt;0,(BW11-$R11)&gt;0),$V11/365*(BX11-BW11+1),IF(AND(($S11-BX11)&lt;=0,(BW11-$R11)&gt;0),$V11/365*($S11-BW11+1),$V11/365*(BX11-$R11+1))))),0)</f>
        <v>0</v>
      </c>
      <c r="BZ11" s="154">
        <f>BX11+1</f>
        <v>46204</v>
      </c>
      <c r="CA11" s="154">
        <f>BZ11+30</f>
        <v>46234</v>
      </c>
      <c r="CB11" s="158">
        <f>IFERROR(IF(($R11-CA11)&gt;=0,0,IF(($S11-BZ11)&lt;0,0,IF(AND(($S11-CA11)&gt;0,(BZ11-$R11)&gt;0),$V11/365*(CA11-BZ11+1),IF(AND(($S11-CA11)&lt;=0,(BZ11-$R11)&gt;0),$V11/365*($S11-BZ11+1),$V11/365*(CA11-$R11+1))))),0)</f>
        <v>0</v>
      </c>
      <c r="CC11" s="154">
        <f>CA11+1</f>
        <v>46235</v>
      </c>
      <c r="CD11" s="154">
        <f>CC11+30</f>
        <v>46265</v>
      </c>
      <c r="CE11" s="158">
        <f>IFERROR(IF(($R11-CD11)&gt;=0,0,IF(($S11-CC11)&lt;0,0,IF(AND(($S11-CD11)&gt;0,(CC11-$R11)&gt;0),$V11/365*(CD11-CC11+1),IF(AND(($S11-CD11)&lt;=0,(CC11-$R11)&gt;0),$V11/365*($S11-CC11+1),$V11/365*(CD11-$R11+1))))),0)</f>
        <v>0</v>
      </c>
      <c r="CF11" s="154">
        <f>CD11+1</f>
        <v>46266</v>
      </c>
      <c r="CG11" s="154">
        <f>CF11+29</f>
        <v>46295</v>
      </c>
      <c r="CH11" s="158">
        <f>IFERROR(IF(($R11-CG11)&gt;=0,0,IF(($S11-CF11)&lt;0,0,IF(AND(($S11-CG11)&gt;0,(CF11-$R11)&gt;0),$V11/365*(CG11-CF11+1),IF(AND(($S11-CG11)&lt;=0,(CF11-$R11)&gt;0),$V11/365*($S11-CF11+1),$V11/365*(CG11-$R11+1))))),0)</f>
        <v>0</v>
      </c>
      <c r="CI11" s="154">
        <f>CG11+1</f>
        <v>46296</v>
      </c>
      <c r="CJ11" s="154">
        <f>CI11+30</f>
        <v>46326</v>
      </c>
      <c r="CK11" s="158">
        <f>IFERROR(IF(($R11-CJ11)&gt;=0,0,IF(($S11-CI11)&lt;0,0,IF(AND(($S11-CJ11)&gt;0,(CI11-$R11)&gt;0),$V11/365*(CJ11-CI11+1),IF(AND(($S11-CJ11)&lt;=0,(CI11-$R11)&gt;0),$V11/365*($S11-CI11+1),$V11/365*(CJ11-$R11+1))))),0)</f>
        <v>0</v>
      </c>
      <c r="CL11" s="154">
        <f>CJ11+1</f>
        <v>46327</v>
      </c>
      <c r="CM11" s="154">
        <f>CL11+29</f>
        <v>46356</v>
      </c>
      <c r="CN11" s="158">
        <f>IFERROR(IF(($R11-CM11)&gt;=0,0,IF(($S11-CL11)&lt;0,0,IF(AND(($S11-CM11)&gt;0,(CL11-$R11)&gt;0),$V11/365*(CM11-CL11+1),IF(AND(($S11-CM11)&lt;=0,(CL11-$R11)&gt;0),$V11/365*($S11-CL11+1),$V11/365*(CM11-$R11+1))))),0)</f>
        <v>0</v>
      </c>
      <c r="CO11" s="154">
        <f>CM11+1</f>
        <v>46357</v>
      </c>
      <c r="CP11" s="154">
        <f>CO11+30</f>
        <v>46387</v>
      </c>
      <c r="CQ11" s="158">
        <f>IFERROR(IF(($R11-CP11)&gt;=0,0,IF(($S11-CO11)&lt;0,0,IF(AND(($S11-CP11)&gt;0,(CO11-$R11)&gt;0),$V11/365*(CP11-CO11+1),IF(AND(($S11-CP11)&lt;=0,(CO11-$R11)&gt;0),$V11/365*($S11-CO11+1),$V11/365*(CP11-$R11+1))))),0)</f>
        <v>0</v>
      </c>
    </row>
    <row r="12" s="80" customFormat="1" ht="24" customHeight="1" outlineLevel="4" spans="1:95">
      <c r="A12" s="119"/>
      <c r="B12" s="120"/>
      <c r="C12" s="121"/>
      <c r="D12" s="119"/>
      <c r="E12" s="120"/>
      <c r="F12" s="120"/>
      <c r="G12" s="120"/>
      <c r="H12" s="122"/>
      <c r="I12" s="122"/>
      <c r="J12" s="122">
        <f t="shared" si="0"/>
        <v>0</v>
      </c>
      <c r="K12" s="122">
        <f>K11+1</f>
        <v>4</v>
      </c>
      <c r="L12" s="147"/>
      <c r="M12" s="148">
        <f>IFERROR(VLOOKUP($L12,'2-2 引出数据_合同数据仓库'!$B$2:$BP$10000,3,FALSE),0)</f>
        <v>0</v>
      </c>
      <c r="N12" s="122"/>
      <c r="O12" s="148">
        <f>IFERROR(VLOOKUP((LEFT(VLOOKUP($L12,'2-2 引出数据_合同数据仓库'!$B$2:$BP$10000,64,FALSE),15)&amp;(RIGHT(VLOOKUP($L12,'2-2 引出数据_合同数据仓库'!$B$2:$BP$10000,64,FALSE),4)+1)),'2-2 引出数据_合同数据仓库'!$B$2:$BP$10000,3,FALSE),0)</f>
        <v>0</v>
      </c>
      <c r="P12" s="122"/>
      <c r="Q12" s="122">
        <f>IFERROR(VLOOKUP($L12,'2-2 引出数据_合同数据仓库'!$B$2:$BP$10000,28,FALSE),0)</f>
        <v>0</v>
      </c>
      <c r="R12" s="122">
        <f>IFERROR(VLOOKUP($L12,'2-2 引出数据_合同数据仓库'!$B$2:$BP$10000,29,FALSE),0)</f>
        <v>0</v>
      </c>
      <c r="S12" s="122">
        <f>IFERROR(VLOOKUP($L12,'2-2 引出数据_合同数据仓库'!$B$2:$BP$10000,4,FALSE),0)</f>
        <v>0</v>
      </c>
      <c r="T12" s="122"/>
      <c r="U12" s="122">
        <f>IFERROR(VLOOKUP($L12,'2-2 引出数据_合同数据仓库'!$B$2:$BP$10000,15,FALSE),0)</f>
        <v>0</v>
      </c>
      <c r="V12" s="122">
        <f>U12/(S12-R12+1)*365</f>
        <v>0</v>
      </c>
      <c r="W12" s="122"/>
      <c r="X12" s="154">
        <v>45658</v>
      </c>
      <c r="Y12" s="154">
        <f>X12+30</f>
        <v>45688</v>
      </c>
      <c r="Z12" s="158">
        <f>IFERROR(IF(($R12-Y12)&gt;=0,0,IF(($S12-X12)&lt;0,0,IF(AND(($S12-Y12)&gt;0,(X12-$R12)&gt;0),$V12/365*(Y12-X12+1),IF(AND(($S12-Y12)&lt;=0,(X12-$R12)&gt;0),$V12/365*($S12-X12+1),$V12/365*(Y12-$R12+1))))),0)</f>
        <v>0</v>
      </c>
      <c r="AA12" s="154">
        <f>Y12+1</f>
        <v>45689</v>
      </c>
      <c r="AB12" s="154">
        <f>AA12+27</f>
        <v>45716</v>
      </c>
      <c r="AC12" s="158">
        <f>IFERROR(IF(($R12-AB12)&gt;=0,0,IF(($S12-AA12)&lt;0,0,IF(AND(($S12-AB12)&gt;0,(AA12-$R12)&gt;0),$V12/365*(AB12-AA12+1),IF(AND(($S12-AB12)&lt;=0,(AA12-$R12)&gt;0),$V12/365*($S12-AA12+1),$V12/365*(AB12-$R12+1))))),0)</f>
        <v>0</v>
      </c>
      <c r="AD12" s="154">
        <f>AB12+1</f>
        <v>45717</v>
      </c>
      <c r="AE12" s="154">
        <f>AD12+30</f>
        <v>45747</v>
      </c>
      <c r="AF12" s="158">
        <f>IFERROR(IF(($R12-AE12)&gt;=0,0,IF(($S12-AD12)&lt;0,0,IF(AND(($S12-AE12)&gt;0,(AD12-$R12)&gt;0),$V12/365*(AE12-AD12+1),IF(AND(($S12-AE12)&lt;=0,(AD12-$R12)&gt;0),$V12/365*($S12-AD12+1),$V12/365*(AE12-$R12+1))))),0)</f>
        <v>0</v>
      </c>
      <c r="AG12" s="154">
        <f>AE12+1</f>
        <v>45748</v>
      </c>
      <c r="AH12" s="154">
        <f>AG12+29</f>
        <v>45777</v>
      </c>
      <c r="AI12" s="158">
        <f>IFERROR(IF(($R12-AH12)&gt;=0,0,IF(($S12-AG12)&lt;0,0,IF(AND(($S12-AH12)&gt;0,(AG12-$R12)&gt;0),$V12/365*(AH12-AG12+1),IF(AND(($S12-AH12)&lt;=0,(AG12-$R12)&gt;0),$V12/365*($S12-AG12+1),$V12/365*(AH12-$R12+1))))),0)</f>
        <v>0</v>
      </c>
      <c r="AJ12" s="154">
        <f>AH12+1</f>
        <v>45778</v>
      </c>
      <c r="AK12" s="154">
        <f>AJ12+30</f>
        <v>45808</v>
      </c>
      <c r="AL12" s="158">
        <f>IFERROR(IF(($R12-AK12)&gt;=0,0,IF(($S12-AJ12)&lt;0,0,IF(AND(($S12-AK12)&gt;0,(AJ12-$R12)&gt;0),$V12/365*(AK12-AJ12+1),IF(AND(($S12-AK12)&lt;=0,(AJ12-$R12)&gt;0),$V12/365*($S12-AJ12+1),$V12/365*(AK12-$R12+1))))),0)</f>
        <v>0</v>
      </c>
      <c r="AM12" s="154">
        <f>AK12+1</f>
        <v>45809</v>
      </c>
      <c r="AN12" s="154">
        <f>AM12+29</f>
        <v>45838</v>
      </c>
      <c r="AO12" s="158">
        <f>IFERROR(IF(($R12-AN12)&gt;=0,0,IF(($S12-AM12)&lt;0,0,IF(AND(($S12-AN12)&gt;0,(AM12-$R12)&gt;0),$V12/365*(AN12-AM12+1),IF(AND(($S12-AN12)&lt;=0,(AM12-$R12)&gt;0),$V12/365*($S12-AM12+1),$V12/365*(AN12-$R12+1))))),0)</f>
        <v>0</v>
      </c>
      <c r="AP12" s="154">
        <f>AN12+1</f>
        <v>45839</v>
      </c>
      <c r="AQ12" s="154">
        <f>AP12+30</f>
        <v>45869</v>
      </c>
      <c r="AR12" s="158">
        <f>IFERROR(IF(($R12-AQ12)&gt;=0,0,IF(($S12-AP12)&lt;0,0,IF(AND(($S12-AQ12)&gt;0,(AP12-$R12)&gt;0),$V12/365*(AQ12-AP12+1),IF(AND(($S12-AQ12)&lt;=0,(AP12-$R12)&gt;0),$V12/365*($S12-AP12+1),$V12/365*(AQ12-$R12+1))))),0)</f>
        <v>0</v>
      </c>
      <c r="AS12" s="154">
        <f>AQ12+1</f>
        <v>45870</v>
      </c>
      <c r="AT12" s="154">
        <f>AS12+30</f>
        <v>45900</v>
      </c>
      <c r="AU12" s="158">
        <f>IFERROR(IF(($R12-AT12)&gt;=0,0,IF(($S12-AS12)&lt;0,0,IF(AND(($S12-AT12)&gt;0,(AS12-$R12)&gt;0),$V12/365*(AT12-AS12+1),IF(AND(($S12-AT12)&lt;=0,(AS12-$R12)&gt;0),$V12/365*($S12-AS12+1),$V12/365*(AT12-$R12+1))))),0)</f>
        <v>0</v>
      </c>
      <c r="AV12" s="154">
        <f>AT12+1</f>
        <v>45901</v>
      </c>
      <c r="AW12" s="154">
        <f>AV12+29</f>
        <v>45930</v>
      </c>
      <c r="AX12" s="158">
        <f>IFERROR(IF(($R12-AW12)&gt;=0,0,IF(($S12-AV12)&lt;0,0,IF(AND(($S12-AW12)&gt;0,(AV12-$R12)&gt;0),$V12/365*(AW12-AV12+1),IF(AND(($S12-AW12)&lt;=0,(AV12-$R12)&gt;0),$V12/365*($S12-AV12+1),$V12/365*(AW12-$R12+1))))),0)</f>
        <v>0</v>
      </c>
      <c r="AY12" s="154">
        <f>AW12+1</f>
        <v>45931</v>
      </c>
      <c r="AZ12" s="154">
        <f>AY12+30</f>
        <v>45961</v>
      </c>
      <c r="BA12" s="158">
        <f>IFERROR(IF(($R12-AZ12)&gt;=0,0,IF(($S12-AY12)&lt;0,0,IF(AND(($S12-AZ12)&gt;0,(AY12-$R12)&gt;0),$V12/365*(AZ12-AY12+1),IF(AND(($S12-AZ12)&lt;=0,(AY12-$R12)&gt;0),$V12/365*($S12-AY12+1),$V12/365*(AZ12-$R12+1))))),0)</f>
        <v>0</v>
      </c>
      <c r="BB12" s="154">
        <f>AZ12+1</f>
        <v>45962</v>
      </c>
      <c r="BC12" s="154">
        <f>BB12+29</f>
        <v>45991</v>
      </c>
      <c r="BD12" s="158">
        <f>IFERROR(IF(($R12-BC12)&gt;=0,0,IF(($S12-BB12)&lt;0,0,IF(AND(($S12-BC12)&gt;0,(BB12-$R12)&gt;0),$V12/365*(BC12-BB12+1),IF(AND(($S12-BC12)&lt;=0,(BB12-$R12)&gt;0),$V12/365*($S12-BB12+1),$V12/365*(BC12-$R12+1))))),0)</f>
        <v>0</v>
      </c>
      <c r="BE12" s="154">
        <f>BC12+1</f>
        <v>45992</v>
      </c>
      <c r="BF12" s="154">
        <f>BE12+30</f>
        <v>46022</v>
      </c>
      <c r="BG12" s="158">
        <f>IFERROR(IF(($R12-BF12)&gt;=0,0,IF(($S12-BE12)&lt;0,0,IF(AND(($S12-BF12)&gt;0,(BE12-$R12)&gt;0),$V12/365*(BF12-BE12+1),IF(AND(($S12-BF12)&lt;=0,(BE12-$R12)&gt;0),$V12/365*($S12-BE12+1),$V12/365*(BF12-$R12+1))))),0)</f>
        <v>0</v>
      </c>
      <c r="BH12" s="154">
        <v>46023</v>
      </c>
      <c r="BI12" s="154">
        <f>BH12+30</f>
        <v>46053</v>
      </c>
      <c r="BJ12" s="158">
        <f>IFERROR(IF(($R12-BI12)&gt;=0,0,IF(($S12-BH12)&lt;0,0,IF(AND(($S12-BI12)&gt;0,(BH12-$R12)&gt;0),$V12/365*(BI12-BH12+1),IF(AND(($S12-BI12)&lt;=0,(BH12-$R12)&gt;0),$V12/365*($S12-BH12+1),$V12/365*(BI12-$R12+1))))),0)</f>
        <v>0</v>
      </c>
      <c r="BK12" s="154">
        <f>BI12+1</f>
        <v>46054</v>
      </c>
      <c r="BL12" s="154">
        <f>BK12+27</f>
        <v>46081</v>
      </c>
      <c r="BM12" s="158">
        <f>IFERROR(IF(($R12-BL12)&gt;=0,0,IF(($S12-BK12)&lt;0,0,IF(AND(($S12-BL12)&gt;0,(BK12-$R12)&gt;0),$V12/365*(BL12-BK12+1),IF(AND(($S12-BL12)&lt;=0,(BK12-$R12)&gt;0),$V12/365*($S12-BK12+1),$V12/365*(BL12-$R12+1))))),0)</f>
        <v>0</v>
      </c>
      <c r="BN12" s="154">
        <f>BL12+1</f>
        <v>46082</v>
      </c>
      <c r="BO12" s="154">
        <f>BN12+30</f>
        <v>46112</v>
      </c>
      <c r="BP12" s="158">
        <f>IFERROR(IF(($R12-BO12)&gt;=0,0,IF(($S12-BN12)&lt;0,0,IF(AND(($S12-BO12)&gt;0,(BN12-$R12)&gt;0),$V12/365*(BO12-BN12+1),IF(AND(($S12-BO12)&lt;=0,(BN12-$R12)&gt;0),$V12/365*($S12-BN12+1),$V12/365*(BO12-$R12+1))))),0)</f>
        <v>0</v>
      </c>
      <c r="BQ12" s="154">
        <f>BO12+1</f>
        <v>46113</v>
      </c>
      <c r="BR12" s="154">
        <f>BQ12+29</f>
        <v>46142</v>
      </c>
      <c r="BS12" s="158">
        <f>IFERROR(IF(($R12-BR12)&gt;=0,0,IF(($S12-BQ12)&lt;0,0,IF(AND(($S12-BR12)&gt;0,(BQ12-$R12)&gt;0),$V12/365*(BR12-BQ12+1),IF(AND(($S12-BR12)&lt;=0,(BQ12-$R12)&gt;0),$V12/365*($S12-BQ12+1),$V12/365*(BR12-$R12+1))))),0)</f>
        <v>0</v>
      </c>
      <c r="BT12" s="154">
        <f>BR12+1</f>
        <v>46143</v>
      </c>
      <c r="BU12" s="154">
        <f>BT12+30</f>
        <v>46173</v>
      </c>
      <c r="BV12" s="158">
        <f>IFERROR(IF(($R12-BU12)&gt;=0,0,IF(($S12-BT12)&lt;0,0,IF(AND(($S12-BU12)&gt;0,(BT12-$R12)&gt;0),$V12/365*(BU12-BT12+1),IF(AND(($S12-BU12)&lt;=0,(BT12-$R12)&gt;0),$V12/365*($S12-BT12+1),$V12/365*(BU12-$R12+1))))),0)</f>
        <v>0</v>
      </c>
      <c r="BW12" s="154">
        <f>BU12+1</f>
        <v>46174</v>
      </c>
      <c r="BX12" s="154">
        <f>BW12+29</f>
        <v>46203</v>
      </c>
      <c r="BY12" s="158">
        <f>IFERROR(IF(($R12-BX12)&gt;=0,0,IF(($S12-BW12)&lt;0,0,IF(AND(($S12-BX12)&gt;0,(BW12-$R12)&gt;0),$V12/365*(BX12-BW12+1),IF(AND(($S12-BX12)&lt;=0,(BW12-$R12)&gt;0),$V12/365*($S12-BW12+1),$V12/365*(BX12-$R12+1))))),0)</f>
        <v>0</v>
      </c>
      <c r="BZ12" s="154">
        <f>BX12+1</f>
        <v>46204</v>
      </c>
      <c r="CA12" s="154">
        <f>BZ12+30</f>
        <v>46234</v>
      </c>
      <c r="CB12" s="158">
        <f>IFERROR(IF(($R12-CA12)&gt;=0,0,IF(($S12-BZ12)&lt;0,0,IF(AND(($S12-CA12)&gt;0,(BZ12-$R12)&gt;0),$V12/365*(CA12-BZ12+1),IF(AND(($S12-CA12)&lt;=0,(BZ12-$R12)&gt;0),$V12/365*($S12-BZ12+1),$V12/365*(CA12-$R12+1))))),0)</f>
        <v>0</v>
      </c>
      <c r="CC12" s="154">
        <f>CA12+1</f>
        <v>46235</v>
      </c>
      <c r="CD12" s="154">
        <f>CC12+30</f>
        <v>46265</v>
      </c>
      <c r="CE12" s="158">
        <f>IFERROR(IF(($R12-CD12)&gt;=0,0,IF(($S12-CC12)&lt;0,0,IF(AND(($S12-CD12)&gt;0,(CC12-$R12)&gt;0),$V12/365*(CD12-CC12+1),IF(AND(($S12-CD12)&lt;=0,(CC12-$R12)&gt;0),$V12/365*($S12-CC12+1),$V12/365*(CD12-$R12+1))))),0)</f>
        <v>0</v>
      </c>
      <c r="CF12" s="154">
        <f>CD12+1</f>
        <v>46266</v>
      </c>
      <c r="CG12" s="154">
        <f>CF12+29</f>
        <v>46295</v>
      </c>
      <c r="CH12" s="158">
        <f>IFERROR(IF(($R12-CG12)&gt;=0,0,IF(($S12-CF12)&lt;0,0,IF(AND(($S12-CG12)&gt;0,(CF12-$R12)&gt;0),$V12/365*(CG12-CF12+1),IF(AND(($S12-CG12)&lt;=0,(CF12-$R12)&gt;0),$V12/365*($S12-CF12+1),$V12/365*(CG12-$R12+1))))),0)</f>
        <v>0</v>
      </c>
      <c r="CI12" s="154">
        <f>CG12+1</f>
        <v>46296</v>
      </c>
      <c r="CJ12" s="154">
        <f>CI12+30</f>
        <v>46326</v>
      </c>
      <c r="CK12" s="158">
        <f>IFERROR(IF(($R12-CJ12)&gt;=0,0,IF(($S12-CI12)&lt;0,0,IF(AND(($S12-CJ12)&gt;0,(CI12-$R12)&gt;0),$V12/365*(CJ12-CI12+1),IF(AND(($S12-CJ12)&lt;=0,(CI12-$R12)&gt;0),$V12/365*($S12-CI12+1),$V12/365*(CJ12-$R12+1))))),0)</f>
        <v>0</v>
      </c>
      <c r="CL12" s="154">
        <f>CJ12+1</f>
        <v>46327</v>
      </c>
      <c r="CM12" s="154">
        <f>CL12+29</f>
        <v>46356</v>
      </c>
      <c r="CN12" s="158">
        <f>IFERROR(IF(($R12-CM12)&gt;=0,0,IF(($S12-CL12)&lt;0,0,IF(AND(($S12-CM12)&gt;0,(CL12-$R12)&gt;0),$V12/365*(CM12-CL12+1),IF(AND(($S12-CM12)&lt;=0,(CL12-$R12)&gt;0),$V12/365*($S12-CL12+1),$V12/365*(CM12-$R12+1))))),0)</f>
        <v>0</v>
      </c>
      <c r="CO12" s="154">
        <f>CM12+1</f>
        <v>46357</v>
      </c>
      <c r="CP12" s="154">
        <f>CO12+30</f>
        <v>46387</v>
      </c>
      <c r="CQ12" s="158">
        <f>IFERROR(IF(($R12-CP12)&gt;=0,0,IF(($S12-CO12)&lt;0,0,IF(AND(($S12-CP12)&gt;0,(CO12-$R12)&gt;0),$V12/365*(CP12-CO12+1),IF(AND(($S12-CP12)&lt;=0,(CO12-$R12)&gt;0),$V12/365*($S12-CO12+1),$V12/365*(CP12-$R12+1))))),0)</f>
        <v>0</v>
      </c>
    </row>
    <row r="13" s="80" customFormat="1" ht="24" customHeight="1" outlineLevel="4" spans="1:95">
      <c r="A13" s="123" t="s">
        <v>2814</v>
      </c>
      <c r="B13" s="124"/>
      <c r="C13" s="124"/>
      <c r="D13" s="124"/>
      <c r="E13" s="124"/>
      <c r="F13" s="124"/>
      <c r="G13" s="125"/>
      <c r="H13" s="126"/>
      <c r="I13" s="126"/>
      <c r="J13" s="126"/>
      <c r="K13" s="126"/>
      <c r="L13" s="149"/>
      <c r="M13" s="149"/>
      <c r="N13" s="126"/>
      <c r="O13" s="149"/>
      <c r="P13" s="126"/>
      <c r="Q13" s="126"/>
      <c r="R13" s="126"/>
      <c r="S13" s="126"/>
      <c r="T13" s="126"/>
      <c r="U13" s="126"/>
      <c r="V13" s="126"/>
      <c r="W13" s="126"/>
      <c r="X13" s="126"/>
      <c r="Y13" s="126"/>
      <c r="Z13" s="126"/>
      <c r="AA13" s="126"/>
      <c r="AB13" s="126"/>
      <c r="AC13" s="126"/>
      <c r="AD13" s="126"/>
      <c r="AE13" s="126"/>
      <c r="AF13" s="126"/>
      <c r="AG13" s="126"/>
      <c r="AH13" s="126"/>
      <c r="AI13" s="126"/>
      <c r="AJ13" s="126"/>
      <c r="AK13" s="126"/>
      <c r="AL13" s="126"/>
      <c r="AM13" s="126"/>
      <c r="AN13" s="126"/>
      <c r="AO13" s="126"/>
      <c r="AP13" s="126"/>
      <c r="AQ13" s="126"/>
      <c r="AR13" s="126"/>
      <c r="AS13" s="126"/>
      <c r="AT13" s="126"/>
      <c r="AU13" s="126"/>
      <c r="AV13" s="126"/>
      <c r="AW13" s="126"/>
      <c r="AX13" s="126"/>
      <c r="AY13" s="126"/>
      <c r="AZ13" s="126"/>
      <c r="BA13" s="126"/>
      <c r="BB13" s="126"/>
      <c r="BC13" s="126"/>
      <c r="BD13" s="126"/>
      <c r="BE13" s="126"/>
      <c r="BF13" s="126"/>
      <c r="BG13" s="126"/>
      <c r="BH13" s="126"/>
      <c r="BI13" s="126"/>
      <c r="BJ13" s="126"/>
      <c r="BK13" s="126"/>
      <c r="BL13" s="126"/>
      <c r="BM13" s="126"/>
      <c r="BN13" s="126"/>
      <c r="BO13" s="126"/>
      <c r="BP13" s="126"/>
      <c r="BQ13" s="126"/>
      <c r="BR13" s="126"/>
      <c r="BS13" s="126"/>
      <c r="BT13" s="126"/>
      <c r="BU13" s="126"/>
      <c r="BV13" s="126"/>
      <c r="BW13" s="126"/>
      <c r="BX13" s="126"/>
      <c r="BY13" s="126"/>
      <c r="BZ13" s="126"/>
      <c r="CA13" s="126"/>
      <c r="CB13" s="126"/>
      <c r="CC13" s="126"/>
      <c r="CD13" s="126"/>
      <c r="CE13" s="126"/>
      <c r="CF13" s="126"/>
      <c r="CG13" s="126"/>
      <c r="CH13" s="126"/>
      <c r="CI13" s="126"/>
      <c r="CJ13" s="126"/>
      <c r="CK13" s="126"/>
      <c r="CL13" s="126"/>
      <c r="CM13" s="126"/>
      <c r="CN13" s="126"/>
      <c r="CO13" s="126"/>
      <c r="CP13" s="126"/>
      <c r="CQ13" s="126"/>
    </row>
    <row r="14" s="80" customFormat="1" ht="24" customHeight="1" outlineLevel="3" spans="1:95">
      <c r="A14" s="115"/>
      <c r="B14" s="116" t="s">
        <v>792</v>
      </c>
      <c r="C14" s="117" t="s">
        <v>67</v>
      </c>
      <c r="D14" s="115" t="s">
        <v>68</v>
      </c>
      <c r="E14" s="116"/>
      <c r="F14" s="116"/>
      <c r="G14" s="116"/>
      <c r="H14" s="118">
        <f>X14+AA14+AD14+AG14+AJ14+AM14+AP14+AS14+AV14+AY14+BB14+BE14</f>
        <v>0</v>
      </c>
      <c r="I14" s="118">
        <f>Y14+AB14+AE14+AH14+AK14+AN14+AQ14+AT14+AW14+AZ14+BC14+BF14</f>
        <v>0</v>
      </c>
      <c r="J14" s="118">
        <f>Z14+AC14+AF14+AI14+AL14+AO14+AR14+AU14+AX14+BA14+BD14+BG14</f>
        <v>0</v>
      </c>
      <c r="K14" s="118"/>
      <c r="L14" s="146"/>
      <c r="M14" s="146"/>
      <c r="N14" s="118"/>
      <c r="O14" s="146"/>
      <c r="P14" s="118"/>
      <c r="Q14" s="118"/>
      <c r="R14" s="118"/>
      <c r="S14" s="118"/>
      <c r="T14" s="118"/>
      <c r="U14" s="118"/>
      <c r="V14" s="118"/>
      <c r="W14" s="118"/>
      <c r="X14" s="118">
        <f>VLOOKUP($C14,'1 预算编制表单'!$C:$BJ,27,FALSE)</f>
        <v>0</v>
      </c>
      <c r="Y14" s="118">
        <f>X14-Z14</f>
        <v>0</v>
      </c>
      <c r="Z14" s="118">
        <f>SUM(Z15:Z19)</f>
        <v>0</v>
      </c>
      <c r="AA14" s="118">
        <f>VLOOKUP($C14,'1 预算编制表单'!$C:$BJ,30,FALSE)</f>
        <v>0</v>
      </c>
      <c r="AB14" s="118">
        <f>AA14-AC14</f>
        <v>0</v>
      </c>
      <c r="AC14" s="118">
        <f>SUM(AC15:AC19)</f>
        <v>0</v>
      </c>
      <c r="AD14" s="118">
        <f>VLOOKUP($C14,'1 预算编制表单'!$C:$BJ,33,FALSE)</f>
        <v>0</v>
      </c>
      <c r="AE14" s="118">
        <f>AD14-AF14</f>
        <v>0</v>
      </c>
      <c r="AF14" s="118">
        <f>SUM(AF15:AF19)</f>
        <v>0</v>
      </c>
      <c r="AG14" s="118">
        <f>VLOOKUP($C14,'1 预算编制表单'!$C:$BJ,36,FALSE)</f>
        <v>0</v>
      </c>
      <c r="AH14" s="118">
        <f>AG14-AI14</f>
        <v>0</v>
      </c>
      <c r="AI14" s="118">
        <f>SUM(AI15:AI19)</f>
        <v>0</v>
      </c>
      <c r="AJ14" s="118">
        <f>VLOOKUP($C14,'1 预算编制表单'!$C:$BJ,39,FALSE)</f>
        <v>0</v>
      </c>
      <c r="AK14" s="118">
        <f>AJ14-AL14</f>
        <v>0</v>
      </c>
      <c r="AL14" s="118">
        <f>SUM(AL15:AL19)</f>
        <v>0</v>
      </c>
      <c r="AM14" s="118">
        <f>VLOOKUP($C14,'1 预算编制表单'!$C:$BJ,42,FALSE)</f>
        <v>0</v>
      </c>
      <c r="AN14" s="118">
        <f>AM14-AO14</f>
        <v>0</v>
      </c>
      <c r="AO14" s="118">
        <f>SUM(AO15:AO19)</f>
        <v>0</v>
      </c>
      <c r="AP14" s="118">
        <f>VLOOKUP($C14,'1 预算编制表单'!$C:$BJ,45,FALSE)</f>
        <v>0</v>
      </c>
      <c r="AQ14" s="118">
        <f>AP14-AR14</f>
        <v>0</v>
      </c>
      <c r="AR14" s="118">
        <f>SUM(AR15:AR19)</f>
        <v>0</v>
      </c>
      <c r="AS14" s="118">
        <f>VLOOKUP($C14,'1 预算编制表单'!$C:$BJ,48,FALSE)</f>
        <v>0</v>
      </c>
      <c r="AT14" s="118">
        <f>AS14-AU14</f>
        <v>0</v>
      </c>
      <c r="AU14" s="118">
        <f>SUM(AU15:AU19)</f>
        <v>0</v>
      </c>
      <c r="AV14" s="118">
        <f>VLOOKUP($C14,'1 预算编制表单'!$C:$BJ,51,FALSE)</f>
        <v>0</v>
      </c>
      <c r="AW14" s="118">
        <f>AV14-AX14</f>
        <v>0</v>
      </c>
      <c r="AX14" s="118">
        <f>SUM(AX15:AX19)</f>
        <v>0</v>
      </c>
      <c r="AY14" s="118">
        <f>VLOOKUP($C14,'1 预算编制表单'!$C:$BJ,54,FALSE)</f>
        <v>0</v>
      </c>
      <c r="AZ14" s="118">
        <f>AY14-BA14</f>
        <v>0</v>
      </c>
      <c r="BA14" s="118">
        <f>SUM(BA15:BA19)</f>
        <v>0</v>
      </c>
      <c r="BB14" s="118">
        <f>VLOOKUP($C14,'1 预算编制表单'!$C:$BJ,57,FALSE)</f>
        <v>0</v>
      </c>
      <c r="BC14" s="118">
        <f>BB14-BD14</f>
        <v>0</v>
      </c>
      <c r="BD14" s="118">
        <f>SUM(BD15:BD19)</f>
        <v>0</v>
      </c>
      <c r="BE14" s="118">
        <f>VLOOKUP($C14,'1 预算编制表单'!$C:$BJ,60,FALSE)</f>
        <v>0</v>
      </c>
      <c r="BF14" s="118">
        <f>BE14-BG14</f>
        <v>0</v>
      </c>
      <c r="BG14" s="118">
        <f>SUM(BG15:BG19)</f>
        <v>0</v>
      </c>
      <c r="BH14" s="118">
        <f>VLOOKUP($C14,'1 预算编制表单'!$C:$BJ,27,FALSE)</f>
        <v>0</v>
      </c>
      <c r="BI14" s="118">
        <f>BH14-BJ14</f>
        <v>0</v>
      </c>
      <c r="BJ14" s="118">
        <f>SUM(BJ15:BJ19)</f>
        <v>0</v>
      </c>
      <c r="BK14" s="118">
        <f>VLOOKUP($C14,'1 预算编制表单'!$C:$BJ,30,FALSE)</f>
        <v>0</v>
      </c>
      <c r="BL14" s="118">
        <f>BK14-BM14</f>
        <v>0</v>
      </c>
      <c r="BM14" s="118">
        <f>SUM(BM15:BM19)</f>
        <v>0</v>
      </c>
      <c r="BN14" s="118">
        <f>VLOOKUP($C14,'1 预算编制表单'!$C:$BJ,33,FALSE)</f>
        <v>0</v>
      </c>
      <c r="BO14" s="118">
        <f>BN14-BP14</f>
        <v>0</v>
      </c>
      <c r="BP14" s="118">
        <f>SUM(BP15:BP19)</f>
        <v>0</v>
      </c>
      <c r="BQ14" s="118">
        <f>VLOOKUP($C14,'1 预算编制表单'!$C:$BJ,36,FALSE)</f>
        <v>0</v>
      </c>
      <c r="BR14" s="118">
        <f>BQ14-BS14</f>
        <v>0</v>
      </c>
      <c r="BS14" s="118">
        <f>SUM(BS15:BS19)</f>
        <v>0</v>
      </c>
      <c r="BT14" s="118">
        <f>VLOOKUP($C14,'1 预算编制表单'!$C:$BJ,39,FALSE)</f>
        <v>0</v>
      </c>
      <c r="BU14" s="118">
        <f>BT14-BV14</f>
        <v>0</v>
      </c>
      <c r="BV14" s="118">
        <f>SUM(BV15:BV19)</f>
        <v>0</v>
      </c>
      <c r="BW14" s="118">
        <f>VLOOKUP($C14,'1 预算编制表单'!$C:$BJ,42,FALSE)</f>
        <v>0</v>
      </c>
      <c r="BX14" s="118">
        <f>BW14-BY14</f>
        <v>0</v>
      </c>
      <c r="BY14" s="118">
        <f>SUM(BY15:BY19)</f>
        <v>0</v>
      </c>
      <c r="BZ14" s="118">
        <f>VLOOKUP($C14,'1 预算编制表单'!$C:$BJ,45,FALSE)</f>
        <v>0</v>
      </c>
      <c r="CA14" s="118">
        <f>BZ14-CB14</f>
        <v>0</v>
      </c>
      <c r="CB14" s="118">
        <f>SUM(CB15:CB19)</f>
        <v>0</v>
      </c>
      <c r="CC14" s="118">
        <f>VLOOKUP($C14,'1 预算编制表单'!$C:$BJ,48,FALSE)</f>
        <v>0</v>
      </c>
      <c r="CD14" s="118">
        <f>CC14-CE14</f>
        <v>0</v>
      </c>
      <c r="CE14" s="118">
        <f>SUM(CE15:CE19)</f>
        <v>0</v>
      </c>
      <c r="CF14" s="118">
        <f>VLOOKUP($C14,'1 预算编制表单'!$C:$BJ,51,FALSE)</f>
        <v>0</v>
      </c>
      <c r="CG14" s="118">
        <f>CF14-CH14</f>
        <v>0</v>
      </c>
      <c r="CH14" s="118">
        <f>SUM(CH15:CH19)</f>
        <v>0</v>
      </c>
      <c r="CI14" s="118">
        <f>VLOOKUP($C14,'1 预算编制表单'!$C:$BJ,54,FALSE)</f>
        <v>0</v>
      </c>
      <c r="CJ14" s="118">
        <f>CI14-CK14</f>
        <v>0</v>
      </c>
      <c r="CK14" s="118">
        <f>SUM(CK15:CK19)</f>
        <v>0</v>
      </c>
      <c r="CL14" s="118">
        <f>VLOOKUP($C14,'1 预算编制表单'!$C:$BJ,57,FALSE)</f>
        <v>0</v>
      </c>
      <c r="CM14" s="118">
        <f>CL14-CN14</f>
        <v>0</v>
      </c>
      <c r="CN14" s="118">
        <f>SUM(CN15:CN19)</f>
        <v>0</v>
      </c>
      <c r="CO14" s="118">
        <f>VLOOKUP($C14,'1 预算编制表单'!$C:$BJ,60,FALSE)</f>
        <v>0</v>
      </c>
      <c r="CP14" s="118">
        <f>CO14-CQ14</f>
        <v>0</v>
      </c>
      <c r="CQ14" s="118">
        <f>SUM(CQ15:CQ19)</f>
        <v>0</v>
      </c>
    </row>
    <row r="15" s="80" customFormat="1" ht="24" customHeight="1" outlineLevel="4" spans="1:95">
      <c r="A15" s="119"/>
      <c r="B15" s="120"/>
      <c r="C15" s="121" t="s">
        <v>112</v>
      </c>
      <c r="D15" s="127" t="s">
        <v>2815</v>
      </c>
      <c r="E15" s="120"/>
      <c r="F15" s="120"/>
      <c r="G15" s="120"/>
      <c r="H15" s="122"/>
      <c r="I15" s="122"/>
      <c r="J15" s="122">
        <f>Z15+AC15+AF15+AI15+AL15+AO15+AR15+AU15+AX15+BA15+BD15+BG15</f>
        <v>0</v>
      </c>
      <c r="K15" s="150">
        <v>1</v>
      </c>
      <c r="L15" s="147"/>
      <c r="M15" s="148">
        <f>IFERROR(VLOOKUP($L15,'2-2 引出数据_合同数据仓库'!$B$2:$BP$10000,3,FALSE),0)</f>
        <v>0</v>
      </c>
      <c r="N15" s="122"/>
      <c r="O15" s="148"/>
      <c r="P15" s="122"/>
      <c r="Q15" s="122"/>
      <c r="R15" s="122"/>
      <c r="S15" s="122"/>
      <c r="T15" s="122"/>
      <c r="U15" s="122"/>
      <c r="V15" s="122"/>
      <c r="W15" s="122"/>
      <c r="X15" s="154"/>
      <c r="Y15" s="154"/>
      <c r="Z15" s="150">
        <f>报销单计算表!B20</f>
        <v>0</v>
      </c>
      <c r="AA15" s="154"/>
      <c r="AB15" s="154"/>
      <c r="AC15" s="150">
        <f>报销单计算表!C20</f>
        <v>0</v>
      </c>
      <c r="AD15" s="154"/>
      <c r="AE15" s="154"/>
      <c r="AF15" s="150">
        <f>报销单计算表!D20</f>
        <v>0</v>
      </c>
      <c r="AG15" s="154"/>
      <c r="AH15" s="159"/>
      <c r="AI15" s="150">
        <f>报销单计算表!E20</f>
        <v>0</v>
      </c>
      <c r="AJ15" s="159"/>
      <c r="AK15" s="159"/>
      <c r="AL15" s="150">
        <f>报销单计算表!F20</f>
        <v>0</v>
      </c>
      <c r="AM15" s="159"/>
      <c r="AN15" s="159"/>
      <c r="AO15" s="150">
        <f>报销单计算表!G20</f>
        <v>0</v>
      </c>
      <c r="AP15" s="159"/>
      <c r="AQ15" s="159"/>
      <c r="AR15" s="150">
        <f>报销单计算表!H20</f>
        <v>0</v>
      </c>
      <c r="AS15" s="159"/>
      <c r="AT15" s="159"/>
      <c r="AU15" s="150">
        <f>报销单计算表!I20</f>
        <v>0</v>
      </c>
      <c r="AV15" s="159"/>
      <c r="AW15" s="159"/>
      <c r="AX15" s="150">
        <f>报销单计算表!J20</f>
        <v>0</v>
      </c>
      <c r="AY15" s="154"/>
      <c r="AZ15" s="159"/>
      <c r="BA15" s="150">
        <f>报销单计算表!K20</f>
        <v>0</v>
      </c>
      <c r="BB15" s="159"/>
      <c r="BC15" s="159"/>
      <c r="BD15" s="150">
        <f>报销单计算表!L20</f>
        <v>0</v>
      </c>
      <c r="BE15" s="159"/>
      <c r="BF15" s="159"/>
      <c r="BG15" s="150">
        <f>报销单计算表!M20</f>
        <v>0</v>
      </c>
      <c r="BH15" s="154">
        <v>46023</v>
      </c>
      <c r="BI15" s="154">
        <v>46053</v>
      </c>
      <c r="BJ15" s="163">
        <v>0</v>
      </c>
      <c r="BK15" s="154">
        <v>46054</v>
      </c>
      <c r="BL15" s="154">
        <v>46081</v>
      </c>
      <c r="BM15" s="163">
        <v>0</v>
      </c>
      <c r="BN15" s="154">
        <v>46082</v>
      </c>
      <c r="BO15" s="154">
        <v>46112</v>
      </c>
      <c r="BP15" s="163">
        <v>0</v>
      </c>
      <c r="BQ15" s="154">
        <v>46113</v>
      </c>
      <c r="BR15" s="154">
        <v>46142</v>
      </c>
      <c r="BS15" s="163">
        <v>0</v>
      </c>
      <c r="BT15" s="154">
        <v>46143</v>
      </c>
      <c r="BU15" s="154">
        <v>46173</v>
      </c>
      <c r="BV15" s="163">
        <v>0</v>
      </c>
      <c r="BW15" s="154">
        <v>46174</v>
      </c>
      <c r="BX15" s="154">
        <v>46203</v>
      </c>
      <c r="BY15" s="163">
        <v>0</v>
      </c>
      <c r="BZ15" s="154">
        <v>46204</v>
      </c>
      <c r="CA15" s="154">
        <v>46234</v>
      </c>
      <c r="CB15" s="163">
        <v>0</v>
      </c>
      <c r="CC15" s="154">
        <v>46235</v>
      </c>
      <c r="CD15" s="154">
        <v>46265</v>
      </c>
      <c r="CE15" s="163">
        <v>0</v>
      </c>
      <c r="CF15" s="154">
        <v>46266</v>
      </c>
      <c r="CG15" s="154">
        <v>46295</v>
      </c>
      <c r="CH15" s="163">
        <v>0</v>
      </c>
      <c r="CI15" s="154">
        <v>46296</v>
      </c>
      <c r="CJ15" s="154">
        <v>46326</v>
      </c>
      <c r="CK15" s="163">
        <v>0</v>
      </c>
      <c r="CL15" s="154">
        <v>46327</v>
      </c>
      <c r="CM15" s="154">
        <v>46356</v>
      </c>
      <c r="CN15" s="163">
        <v>0</v>
      </c>
      <c r="CO15" s="154">
        <v>46357</v>
      </c>
      <c r="CP15" s="154">
        <v>46387</v>
      </c>
      <c r="CQ15" s="163">
        <v>0</v>
      </c>
    </row>
    <row r="16" s="80" customFormat="1" ht="24" customHeight="1" outlineLevel="4" spans="1:95">
      <c r="A16" s="119"/>
      <c r="B16" s="120"/>
      <c r="C16" s="121"/>
      <c r="D16" s="119"/>
      <c r="E16" s="120"/>
      <c r="F16" s="120"/>
      <c r="G16" s="120"/>
      <c r="H16" s="122"/>
      <c r="I16" s="122"/>
      <c r="J16" s="122">
        <f>Z16+AC16+AF16+AI16+AL16+AO16+AR16+AU16+AX16+BA16+BD16+BG16</f>
        <v>0</v>
      </c>
      <c r="K16" s="122">
        <f>K15+1</f>
        <v>2</v>
      </c>
      <c r="L16" s="147"/>
      <c r="M16" s="148">
        <f>IFERROR(VLOOKUP($L16,'2-2 引出数据_合同数据仓库'!$B$2:$BP$10000,3,FALSE),0)</f>
        <v>0</v>
      </c>
      <c r="N16" s="122"/>
      <c r="O16" s="148">
        <f>IFERROR(VLOOKUP((LEFT(VLOOKUP($L16,'2-2 引出数据_合同数据仓库'!$B$2:$BP$10000,64,FALSE),15)&amp;(RIGHT(VLOOKUP($L16,'2-2 引出数据_合同数据仓库'!$B$2:$BP$10000,64,FALSE),4)+1)),'2-2 引出数据_合同数据仓库'!$B$2:$BP$10000,3,FALSE),0)</f>
        <v>0</v>
      </c>
      <c r="P16" s="122"/>
      <c r="Q16" s="122">
        <f>IFERROR(VLOOKUP($L16,'2-2 引出数据_合同数据仓库'!$B$2:$BP$10000,28,FALSE),0)</f>
        <v>0</v>
      </c>
      <c r="R16" s="122">
        <f>IFERROR(VLOOKUP($L16,'2-2 引出数据_合同数据仓库'!$B$2:$BP$10000,29,FALSE),0)</f>
        <v>0</v>
      </c>
      <c r="S16" s="122">
        <f>IFERROR(VLOOKUP($L16,'2-2 引出数据_合同数据仓库'!$B$2:$BP$10000,4,FALSE),0)</f>
        <v>0</v>
      </c>
      <c r="T16" s="122"/>
      <c r="U16" s="122">
        <f>IFERROR(VLOOKUP($L16,'2-2 引出数据_合同数据仓库'!$B$2:$BP$10000,15,FALSE),0)</f>
        <v>0</v>
      </c>
      <c r="V16" s="122">
        <f>U16/(S16-R16+1)*365</f>
        <v>0</v>
      </c>
      <c r="W16" s="122"/>
      <c r="X16" s="154">
        <v>45658</v>
      </c>
      <c r="Y16" s="154">
        <f>X16+30</f>
        <v>45688</v>
      </c>
      <c r="Z16" s="158">
        <f>IFERROR(IF(($R16-Y16)&gt;=0,0,IF(($S16-X16)&lt;0,0,IF(AND(($S16-Y16)&gt;0,(X16-$R16)&gt;0),$V16/365*(Y16-X16+1),IF(AND(($S16-Y16)&lt;=0,(X16-$R16)&gt;0),$V16/365*($S16-X16+1),$V16/365*(Y16-$R16+1))))),0)</f>
        <v>0</v>
      </c>
      <c r="AA16" s="154">
        <f>Y16+1</f>
        <v>45689</v>
      </c>
      <c r="AB16" s="154">
        <f>AA16+27</f>
        <v>45716</v>
      </c>
      <c r="AC16" s="158">
        <f>IFERROR(IF(($R16-AB16)&gt;=0,0,IF(($S16-AA16)&lt;0,0,IF(AND(($S16-AB16)&gt;0,(AA16-$R16)&gt;0),$V16/365*(AB16-AA16+1),IF(AND(($S16-AB16)&lt;=0,(AA16-$R16)&gt;0),$V16/365*($S16-AA16+1),$V16/365*(AB16-$R16+1))))),0)</f>
        <v>0</v>
      </c>
      <c r="AD16" s="154">
        <f>AB16+1</f>
        <v>45717</v>
      </c>
      <c r="AE16" s="154">
        <f>AD16+30</f>
        <v>45747</v>
      </c>
      <c r="AF16" s="158">
        <f>IFERROR(IF(($R16-AE16)&gt;=0,0,IF(($S16-AD16)&lt;0,0,IF(AND(($S16-AE16)&gt;0,(AD16-$R16)&gt;0),$V16/365*(AE16-AD16+1),IF(AND(($S16-AE16)&lt;=0,(AD16-$R16)&gt;0),$V16/365*($S16-AD16+1),$V16/365*(AE16-$R16+1))))),0)</f>
        <v>0</v>
      </c>
      <c r="AG16" s="154">
        <f>AE16+1</f>
        <v>45748</v>
      </c>
      <c r="AH16" s="154">
        <f>AG16+29</f>
        <v>45777</v>
      </c>
      <c r="AI16" s="158">
        <f>IFERROR(IF(($R16-AH16)&gt;=0,0,IF(($S16-AG16)&lt;0,0,IF(AND(($S16-AH16)&gt;0,(AG16-$R16)&gt;0),$V16/365*(AH16-AG16+1),IF(AND(($S16-AH16)&lt;=0,(AG16-$R16)&gt;0),$V16/365*($S16-AG16+1),$V16/365*(AH16-$R16+1))))),0)</f>
        <v>0</v>
      </c>
      <c r="AJ16" s="154">
        <f>AH16+1</f>
        <v>45778</v>
      </c>
      <c r="AK16" s="154">
        <f>AJ16+30</f>
        <v>45808</v>
      </c>
      <c r="AL16" s="158">
        <f>IFERROR(IF(($R16-AK16)&gt;=0,0,IF(($S16-AJ16)&lt;0,0,IF(AND(($S16-AK16)&gt;0,(AJ16-$R16)&gt;0),$V16/365*(AK16-AJ16+1),IF(AND(($S16-AK16)&lt;=0,(AJ16-$R16)&gt;0),$V16/365*($S16-AJ16+1),$V16/365*(AK16-$R16+1))))),0)</f>
        <v>0</v>
      </c>
      <c r="AM16" s="154">
        <f>AK16+1</f>
        <v>45809</v>
      </c>
      <c r="AN16" s="154">
        <f>AM16+29</f>
        <v>45838</v>
      </c>
      <c r="AO16" s="158">
        <f>IFERROR(IF(($R16-AN16)&gt;=0,0,IF(($S16-AM16)&lt;0,0,IF(AND(($S16-AN16)&gt;0,(AM16-$R16)&gt;0),$V16/365*(AN16-AM16+1),IF(AND(($S16-AN16)&lt;=0,(AM16-$R16)&gt;0),$V16/365*($S16-AM16+1),$V16/365*(AN16-$R16+1))))),0)</f>
        <v>0</v>
      </c>
      <c r="AP16" s="154">
        <f>AN16+1</f>
        <v>45839</v>
      </c>
      <c r="AQ16" s="154">
        <f>AP16+30</f>
        <v>45869</v>
      </c>
      <c r="AR16" s="158">
        <f>IFERROR(IF(($R16-AQ16)&gt;=0,0,IF(($S16-AP16)&lt;0,0,IF(AND(($S16-AQ16)&gt;0,(AP16-$R16)&gt;0),$V16/365*(AQ16-AP16+1),IF(AND(($S16-AQ16)&lt;=0,(AP16-$R16)&gt;0),$V16/365*($S16-AP16+1),$V16/365*(AQ16-$R16+1))))),0)</f>
        <v>0</v>
      </c>
      <c r="AS16" s="154">
        <f>AQ16+1</f>
        <v>45870</v>
      </c>
      <c r="AT16" s="154">
        <f>AS16+30</f>
        <v>45900</v>
      </c>
      <c r="AU16" s="158">
        <f>IFERROR(IF(($R16-AT16)&gt;=0,0,IF(($S16-AS16)&lt;0,0,IF(AND(($S16-AT16)&gt;0,(AS16-$R16)&gt;0),$V16/365*(AT16-AS16+1),IF(AND(($S16-AT16)&lt;=0,(AS16-$R16)&gt;0),$V16/365*($S16-AS16+1),$V16/365*(AT16-$R16+1))))),0)</f>
        <v>0</v>
      </c>
      <c r="AV16" s="154">
        <f>AT16+1</f>
        <v>45901</v>
      </c>
      <c r="AW16" s="154">
        <f>AV16+29</f>
        <v>45930</v>
      </c>
      <c r="AX16" s="158">
        <f>IFERROR(IF(($R16-AW16)&gt;=0,0,IF(($S16-AV16)&lt;0,0,IF(AND(($S16-AW16)&gt;0,(AV16-$R16)&gt;0),$V16/365*(AW16-AV16+1),IF(AND(($S16-AW16)&lt;=0,(AV16-$R16)&gt;0),$V16/365*($S16-AV16+1),$V16/365*(AW16-$R16+1))))),0)</f>
        <v>0</v>
      </c>
      <c r="AY16" s="154">
        <f>AW16+1</f>
        <v>45931</v>
      </c>
      <c r="AZ16" s="154">
        <f>AY16+30</f>
        <v>45961</v>
      </c>
      <c r="BA16" s="158">
        <f>IFERROR(IF(($R16-AZ16)&gt;=0,0,IF(($S16-AY16)&lt;0,0,IF(AND(($S16-AZ16)&gt;0,(AY16-$R16)&gt;0),$V16/365*(AZ16-AY16+1),IF(AND(($S16-AZ16)&lt;=0,(AY16-$R16)&gt;0),$V16/365*($S16-AY16+1),$V16/365*(AZ16-$R16+1))))),0)</f>
        <v>0</v>
      </c>
      <c r="BB16" s="154">
        <f>AZ16+1</f>
        <v>45962</v>
      </c>
      <c r="BC16" s="154">
        <f>BB16+29</f>
        <v>45991</v>
      </c>
      <c r="BD16" s="158">
        <f>IFERROR(IF(($R16-BC16)&gt;=0,0,IF(($S16-BB16)&lt;0,0,IF(AND(($S16-BC16)&gt;0,(BB16-$R16)&gt;0),$V16/365*(BC16-BB16+1),IF(AND(($S16-BC16)&lt;=0,(BB16-$R16)&gt;0),$V16/365*($S16-BB16+1),$V16/365*(BC16-$R16+1))))),0)</f>
        <v>0</v>
      </c>
      <c r="BE16" s="154">
        <f>BC16+1</f>
        <v>45992</v>
      </c>
      <c r="BF16" s="154">
        <f>BE16+30</f>
        <v>46022</v>
      </c>
      <c r="BG16" s="158">
        <f>IFERROR(IF(($R16-BF16)&gt;=0,0,IF(($S16-BE16)&lt;0,0,IF(AND(($S16-BF16)&gt;0,(BE16-$R16)&gt;0),$V16/365*(BF16-BE16+1),IF(AND(($S16-BF16)&lt;=0,(BE16-$R16)&gt;0),$V16/365*($S16-BE16+1),$V16/365*(BF16-$R16+1))))),0)</f>
        <v>0</v>
      </c>
      <c r="BH16" s="154">
        <v>46023</v>
      </c>
      <c r="BI16" s="154">
        <f>BH16+30</f>
        <v>46053</v>
      </c>
      <c r="BJ16" s="158">
        <f>IFERROR(IF(($R16-BI16)&gt;=0,0,IF(($S16-BH16)&lt;0,0,IF(AND(($S16-BI16)&gt;0,(BH16-$R16)&gt;0),$V16/365*(BI16-BH16+1),IF(AND(($S16-BI16)&lt;=0,(BH16-$R16)&gt;0),$V16/365*($S16-BH16+1),$V16/365*(BI16-$R16+1))))),0)</f>
        <v>0</v>
      </c>
      <c r="BK16" s="154">
        <f>BI16+1</f>
        <v>46054</v>
      </c>
      <c r="BL16" s="154">
        <f>BK16+27</f>
        <v>46081</v>
      </c>
      <c r="BM16" s="158">
        <f>IFERROR(IF(($R16-BL16)&gt;=0,0,IF(($S16-BK16)&lt;0,0,IF(AND(($S16-BL16)&gt;0,(BK16-$R16)&gt;0),$V16/365*(BL16-BK16+1),IF(AND(($S16-BL16)&lt;=0,(BK16-$R16)&gt;0),$V16/365*($S16-BK16+1),$V16/365*(BL16-$R16+1))))),0)</f>
        <v>0</v>
      </c>
      <c r="BN16" s="154">
        <f>BL16+1</f>
        <v>46082</v>
      </c>
      <c r="BO16" s="154">
        <f>BN16+30</f>
        <v>46112</v>
      </c>
      <c r="BP16" s="158">
        <f>IFERROR(IF(($R16-BO16)&gt;=0,0,IF(($S16-BN16)&lt;0,0,IF(AND(($S16-BO16)&gt;0,(BN16-$R16)&gt;0),$V16/365*(BO16-BN16+1),IF(AND(($S16-BO16)&lt;=0,(BN16-$R16)&gt;0),$V16/365*($S16-BN16+1),$V16/365*(BO16-$R16+1))))),0)</f>
        <v>0</v>
      </c>
      <c r="BQ16" s="154">
        <f>BO16+1</f>
        <v>46113</v>
      </c>
      <c r="BR16" s="154">
        <f>BQ16+29</f>
        <v>46142</v>
      </c>
      <c r="BS16" s="158">
        <f>IFERROR(IF(($R16-BR16)&gt;=0,0,IF(($S16-BQ16)&lt;0,0,IF(AND(($S16-BR16)&gt;0,(BQ16-$R16)&gt;0),$V16/365*(BR16-BQ16+1),IF(AND(($S16-BR16)&lt;=0,(BQ16-$R16)&gt;0),$V16/365*($S16-BQ16+1),$V16/365*(BR16-$R16+1))))),0)</f>
        <v>0</v>
      </c>
      <c r="BT16" s="154">
        <f>BR16+1</f>
        <v>46143</v>
      </c>
      <c r="BU16" s="154">
        <f>BT16+30</f>
        <v>46173</v>
      </c>
      <c r="BV16" s="158">
        <f>IFERROR(IF(($R16-BU16)&gt;=0,0,IF(($S16-BT16)&lt;0,0,IF(AND(($S16-BU16)&gt;0,(BT16-$R16)&gt;0),$V16/365*(BU16-BT16+1),IF(AND(($S16-BU16)&lt;=0,(BT16-$R16)&gt;0),$V16/365*($S16-BT16+1),$V16/365*(BU16-$R16+1))))),0)</f>
        <v>0</v>
      </c>
      <c r="BW16" s="154">
        <f>BU16+1</f>
        <v>46174</v>
      </c>
      <c r="BX16" s="154">
        <f>BW16+29</f>
        <v>46203</v>
      </c>
      <c r="BY16" s="158">
        <f>IFERROR(IF(($R16-BX16)&gt;=0,0,IF(($S16-BW16)&lt;0,0,IF(AND(($S16-BX16)&gt;0,(BW16-$R16)&gt;0),$V16/365*(BX16-BW16+1),IF(AND(($S16-BX16)&lt;=0,(BW16-$R16)&gt;0),$V16/365*($S16-BW16+1),$V16/365*(BX16-$R16+1))))),0)</f>
        <v>0</v>
      </c>
      <c r="BZ16" s="154">
        <f>BX16+1</f>
        <v>46204</v>
      </c>
      <c r="CA16" s="154">
        <f>BZ16+30</f>
        <v>46234</v>
      </c>
      <c r="CB16" s="158">
        <f>IFERROR(IF(($R16-CA16)&gt;=0,0,IF(($S16-BZ16)&lt;0,0,IF(AND(($S16-CA16)&gt;0,(BZ16-$R16)&gt;0),$V16/365*(CA16-BZ16+1),IF(AND(($S16-CA16)&lt;=0,(BZ16-$R16)&gt;0),$V16/365*($S16-BZ16+1),$V16/365*(CA16-$R16+1))))),0)</f>
        <v>0</v>
      </c>
      <c r="CC16" s="154">
        <f>CA16+1</f>
        <v>46235</v>
      </c>
      <c r="CD16" s="154">
        <f>CC16+30</f>
        <v>46265</v>
      </c>
      <c r="CE16" s="158">
        <f>IFERROR(IF(($R16-CD16)&gt;=0,0,IF(($S16-CC16)&lt;0,0,IF(AND(($S16-CD16)&gt;0,(CC16-$R16)&gt;0),$V16/365*(CD16-CC16+1),IF(AND(($S16-CD16)&lt;=0,(CC16-$R16)&gt;0),$V16/365*($S16-CC16+1),$V16/365*(CD16-$R16+1))))),0)</f>
        <v>0</v>
      </c>
      <c r="CF16" s="154">
        <f>CD16+1</f>
        <v>46266</v>
      </c>
      <c r="CG16" s="154">
        <f>CF16+29</f>
        <v>46295</v>
      </c>
      <c r="CH16" s="158">
        <f>IFERROR(IF(($R16-CG16)&gt;=0,0,IF(($S16-CF16)&lt;0,0,IF(AND(($S16-CG16)&gt;0,(CF16-$R16)&gt;0),$V16/365*(CG16-CF16+1),IF(AND(($S16-CG16)&lt;=0,(CF16-$R16)&gt;0),$V16/365*($S16-CF16+1),$V16/365*(CG16-$R16+1))))),0)</f>
        <v>0</v>
      </c>
      <c r="CI16" s="154">
        <f>CG16+1</f>
        <v>46296</v>
      </c>
      <c r="CJ16" s="154">
        <f>CI16+30</f>
        <v>46326</v>
      </c>
      <c r="CK16" s="158">
        <f>IFERROR(IF(($R16-CJ16)&gt;=0,0,IF(($S16-CI16)&lt;0,0,IF(AND(($S16-CJ16)&gt;0,(CI16-$R16)&gt;0),$V16/365*(CJ16-CI16+1),IF(AND(($S16-CJ16)&lt;=0,(CI16-$R16)&gt;0),$V16/365*($S16-CI16+1),$V16/365*(CJ16-$R16+1))))),0)</f>
        <v>0</v>
      </c>
      <c r="CL16" s="154">
        <f>CJ16+1</f>
        <v>46327</v>
      </c>
      <c r="CM16" s="154">
        <f>CL16+29</f>
        <v>46356</v>
      </c>
      <c r="CN16" s="158">
        <f>IFERROR(IF(($R16-CM16)&gt;=0,0,IF(($S16-CL16)&lt;0,0,IF(AND(($S16-CM16)&gt;0,(CL16-$R16)&gt;0),$V16/365*(CM16-CL16+1),IF(AND(($S16-CM16)&lt;=0,(CL16-$R16)&gt;0),$V16/365*($S16-CL16+1),$V16/365*(CM16-$R16+1))))),0)</f>
        <v>0</v>
      </c>
      <c r="CO16" s="154">
        <f>CM16+1</f>
        <v>46357</v>
      </c>
      <c r="CP16" s="154">
        <f>CO16+30</f>
        <v>46387</v>
      </c>
      <c r="CQ16" s="158">
        <f>IFERROR(IF(($R16-CP16)&gt;=0,0,IF(($S16-CO16)&lt;0,0,IF(AND(($S16-CP16)&gt;0,(CO16-$R16)&gt;0),$V16/365*(CP16-CO16+1),IF(AND(($S16-CP16)&lt;=0,(CO16-$R16)&gt;0),$V16/365*($S16-CO16+1),$V16/365*(CP16-$R16+1))))),0)</f>
        <v>0</v>
      </c>
    </row>
    <row r="17" s="80" customFormat="1" ht="24" customHeight="1" outlineLevel="4" spans="1:95">
      <c r="A17" s="119"/>
      <c r="B17" s="120"/>
      <c r="C17" s="121"/>
      <c r="D17" s="119"/>
      <c r="E17" s="120"/>
      <c r="F17" s="120"/>
      <c r="G17" s="120"/>
      <c r="H17" s="122"/>
      <c r="I17" s="122"/>
      <c r="J17" s="122">
        <f>Z17+AC17+AF17+AI17+AL17+AO17+AR17+AU17+AX17+BA17+BD17+BG17</f>
        <v>0</v>
      </c>
      <c r="K17" s="122">
        <f>K16+1</f>
        <v>3</v>
      </c>
      <c r="L17" s="147"/>
      <c r="M17" s="148">
        <f>IFERROR(VLOOKUP($L17,'2-2 引出数据_合同数据仓库'!$B$2:$BP$10000,3,FALSE),0)</f>
        <v>0</v>
      </c>
      <c r="N17" s="122"/>
      <c r="O17" s="148">
        <f>IFERROR(VLOOKUP((LEFT(VLOOKUP($L17,'2-2 引出数据_合同数据仓库'!$B$2:$BP$10000,64,FALSE),15)&amp;(RIGHT(VLOOKUP($L17,'2-2 引出数据_合同数据仓库'!$B$2:$BP$10000,64,FALSE),4)+1)),'2-2 引出数据_合同数据仓库'!$B$2:$BP$10000,3,FALSE),0)</f>
        <v>0</v>
      </c>
      <c r="P17" s="122"/>
      <c r="Q17" s="122">
        <f>IFERROR(VLOOKUP($L17,'2-2 引出数据_合同数据仓库'!$B$2:$BP$10000,28,FALSE),0)</f>
        <v>0</v>
      </c>
      <c r="R17" s="122">
        <f>IFERROR(VLOOKUP($L17,'2-2 引出数据_合同数据仓库'!$B$2:$BP$10000,29,FALSE),0)</f>
        <v>0</v>
      </c>
      <c r="S17" s="122">
        <f>IFERROR(VLOOKUP($L17,'2-2 引出数据_合同数据仓库'!$B$2:$BP$10000,4,FALSE),0)</f>
        <v>0</v>
      </c>
      <c r="T17" s="122"/>
      <c r="U17" s="122">
        <f>IFERROR(VLOOKUP($L17,'2-2 引出数据_合同数据仓库'!$B$2:$BP$10000,15,FALSE),0)</f>
        <v>0</v>
      </c>
      <c r="V17" s="122">
        <f>U17/(S17-R17+1)*365</f>
        <v>0</v>
      </c>
      <c r="W17" s="122"/>
      <c r="X17" s="154">
        <v>45658</v>
      </c>
      <c r="Y17" s="154">
        <f>X17+30</f>
        <v>45688</v>
      </c>
      <c r="Z17" s="158">
        <f>IFERROR(IF(($R17-Y17)&gt;=0,0,IF(($S17-X17)&lt;0,0,IF(AND(($S17-Y17)&gt;0,(X17-$R17)&gt;0),$V17/365*(Y17-X17+1),IF(AND(($S17-Y17)&lt;=0,(X17-$R17)&gt;0),$V17/365*($S17-X17+1),$V17/365*(Y17-$R17+1))))),0)</f>
        <v>0</v>
      </c>
      <c r="AA17" s="154">
        <f>Y17+1</f>
        <v>45689</v>
      </c>
      <c r="AB17" s="154">
        <f>AA17+27</f>
        <v>45716</v>
      </c>
      <c r="AC17" s="158">
        <f>IFERROR(IF(($R17-AB17)&gt;=0,0,IF(($S17-AA17)&lt;0,0,IF(AND(($S17-AB17)&gt;0,(AA17-$R17)&gt;0),$V17/365*(AB17-AA17+1),IF(AND(($S17-AB17)&lt;=0,(AA17-$R17)&gt;0),$V17/365*($S17-AA17+1),$V17/365*(AB17-$R17+1))))),0)</f>
        <v>0</v>
      </c>
      <c r="AD17" s="154">
        <f>AB17+1</f>
        <v>45717</v>
      </c>
      <c r="AE17" s="154">
        <f>AD17+30</f>
        <v>45747</v>
      </c>
      <c r="AF17" s="158">
        <f>IFERROR(IF(($R17-AE17)&gt;=0,0,IF(($S17-AD17)&lt;0,0,IF(AND(($S17-AE17)&gt;0,(AD17-$R17)&gt;0),$V17/365*(AE17-AD17+1),IF(AND(($S17-AE17)&lt;=0,(AD17-$R17)&gt;0),$V17/365*($S17-AD17+1),$V17/365*(AE17-$R17+1))))),0)</f>
        <v>0</v>
      </c>
      <c r="AG17" s="154">
        <f>AE17+1</f>
        <v>45748</v>
      </c>
      <c r="AH17" s="154">
        <f>AG17+29</f>
        <v>45777</v>
      </c>
      <c r="AI17" s="158">
        <f>IFERROR(IF(($R17-AH17)&gt;=0,0,IF(($S17-AG17)&lt;0,0,IF(AND(($S17-AH17)&gt;0,(AG17-$R17)&gt;0),$V17/365*(AH17-AG17+1),IF(AND(($S17-AH17)&lt;=0,(AG17-$R17)&gt;0),$V17/365*($S17-AG17+1),$V17/365*(AH17-$R17+1))))),0)</f>
        <v>0</v>
      </c>
      <c r="AJ17" s="154">
        <f>AH17+1</f>
        <v>45778</v>
      </c>
      <c r="AK17" s="154">
        <f>AJ17+30</f>
        <v>45808</v>
      </c>
      <c r="AL17" s="158">
        <f>IFERROR(IF(($R17-AK17)&gt;=0,0,IF(($S17-AJ17)&lt;0,0,IF(AND(($S17-AK17)&gt;0,(AJ17-$R17)&gt;0),$V17/365*(AK17-AJ17+1),IF(AND(($S17-AK17)&lt;=0,(AJ17-$R17)&gt;0),$V17/365*($S17-AJ17+1),$V17/365*(AK17-$R17+1))))),0)</f>
        <v>0</v>
      </c>
      <c r="AM17" s="154">
        <f>AK17+1</f>
        <v>45809</v>
      </c>
      <c r="AN17" s="154">
        <f>AM17+29</f>
        <v>45838</v>
      </c>
      <c r="AO17" s="158">
        <f>IFERROR(IF(($R17-AN17)&gt;=0,0,IF(($S17-AM17)&lt;0,0,IF(AND(($S17-AN17)&gt;0,(AM17-$R17)&gt;0),$V17/365*(AN17-AM17+1),IF(AND(($S17-AN17)&lt;=0,(AM17-$R17)&gt;0),$V17/365*($S17-AM17+1),$V17/365*(AN17-$R17+1))))),0)</f>
        <v>0</v>
      </c>
      <c r="AP17" s="154">
        <f>AN17+1</f>
        <v>45839</v>
      </c>
      <c r="AQ17" s="154">
        <f>AP17+30</f>
        <v>45869</v>
      </c>
      <c r="AR17" s="158">
        <f>IFERROR(IF(($R17-AQ17)&gt;=0,0,IF(($S17-AP17)&lt;0,0,IF(AND(($S17-AQ17)&gt;0,(AP17-$R17)&gt;0),$V17/365*(AQ17-AP17+1),IF(AND(($S17-AQ17)&lt;=0,(AP17-$R17)&gt;0),$V17/365*($S17-AP17+1),$V17/365*(AQ17-$R17+1))))),0)</f>
        <v>0</v>
      </c>
      <c r="AS17" s="154">
        <f>AQ17+1</f>
        <v>45870</v>
      </c>
      <c r="AT17" s="154">
        <f>AS17+30</f>
        <v>45900</v>
      </c>
      <c r="AU17" s="158">
        <f>IFERROR(IF(($R17-AT17)&gt;=0,0,IF(($S17-AS17)&lt;0,0,IF(AND(($S17-AT17)&gt;0,(AS17-$R17)&gt;0),$V17/365*(AT17-AS17+1),IF(AND(($S17-AT17)&lt;=0,(AS17-$R17)&gt;0),$V17/365*($S17-AS17+1),$V17/365*(AT17-$R17+1))))),0)</f>
        <v>0</v>
      </c>
      <c r="AV17" s="154">
        <f>AT17+1</f>
        <v>45901</v>
      </c>
      <c r="AW17" s="154">
        <f>AV17+29</f>
        <v>45930</v>
      </c>
      <c r="AX17" s="158">
        <f>IFERROR(IF(($R17-AW17)&gt;=0,0,IF(($S17-AV17)&lt;0,0,IF(AND(($S17-AW17)&gt;0,(AV17-$R17)&gt;0),$V17/365*(AW17-AV17+1),IF(AND(($S17-AW17)&lt;=0,(AV17-$R17)&gt;0),$V17/365*($S17-AV17+1),$V17/365*(AW17-$R17+1))))),0)</f>
        <v>0</v>
      </c>
      <c r="AY17" s="154">
        <f>AW17+1</f>
        <v>45931</v>
      </c>
      <c r="AZ17" s="154">
        <f>AY17+30</f>
        <v>45961</v>
      </c>
      <c r="BA17" s="158">
        <f>IFERROR(IF(($R17-AZ17)&gt;=0,0,IF(($S17-AY17)&lt;0,0,IF(AND(($S17-AZ17)&gt;0,(AY17-$R17)&gt;0),$V17/365*(AZ17-AY17+1),IF(AND(($S17-AZ17)&lt;=0,(AY17-$R17)&gt;0),$V17/365*($S17-AY17+1),$V17/365*(AZ17-$R17+1))))),0)</f>
        <v>0</v>
      </c>
      <c r="BB17" s="154">
        <f>AZ17+1</f>
        <v>45962</v>
      </c>
      <c r="BC17" s="154">
        <f>BB17+29</f>
        <v>45991</v>
      </c>
      <c r="BD17" s="158">
        <f>IFERROR(IF(($R17-BC17)&gt;=0,0,IF(($S17-BB17)&lt;0,0,IF(AND(($S17-BC17)&gt;0,(BB17-$R17)&gt;0),$V17/365*(BC17-BB17+1),IF(AND(($S17-BC17)&lt;=0,(BB17-$R17)&gt;0),$V17/365*($S17-BB17+1),$V17/365*(BC17-$R17+1))))),0)</f>
        <v>0</v>
      </c>
      <c r="BE17" s="154">
        <f>BC17+1</f>
        <v>45992</v>
      </c>
      <c r="BF17" s="154">
        <f>BE17+30</f>
        <v>46022</v>
      </c>
      <c r="BG17" s="158">
        <f>IFERROR(IF(($R17-BF17)&gt;=0,0,IF(($S17-BE17)&lt;0,0,IF(AND(($S17-BF17)&gt;0,(BE17-$R17)&gt;0),$V17/365*(BF17-BE17+1),IF(AND(($S17-BF17)&lt;=0,(BE17-$R17)&gt;0),$V17/365*($S17-BE17+1),$V17/365*(BF17-$R17+1))))),0)</f>
        <v>0</v>
      </c>
      <c r="BH17" s="154">
        <v>46023</v>
      </c>
      <c r="BI17" s="154">
        <f>BH17+30</f>
        <v>46053</v>
      </c>
      <c r="BJ17" s="158">
        <f>IFERROR(IF(($R17-BI17)&gt;=0,0,IF(($S17-BH17)&lt;0,0,IF(AND(($S17-BI17)&gt;0,(BH17-$R17)&gt;0),$V17/365*(BI17-BH17+1),IF(AND(($S17-BI17)&lt;=0,(BH17-$R17)&gt;0),$V17/365*($S17-BH17+1),$V17/365*(BI17-$R17+1))))),0)</f>
        <v>0</v>
      </c>
      <c r="BK17" s="154">
        <f>BI17+1</f>
        <v>46054</v>
      </c>
      <c r="BL17" s="154">
        <f>BK17+27</f>
        <v>46081</v>
      </c>
      <c r="BM17" s="158">
        <f>IFERROR(IF(($R17-BL17)&gt;=0,0,IF(($S17-BK17)&lt;0,0,IF(AND(($S17-BL17)&gt;0,(BK17-$R17)&gt;0),$V17/365*(BL17-BK17+1),IF(AND(($S17-BL17)&lt;=0,(BK17-$R17)&gt;0),$V17/365*($S17-BK17+1),$V17/365*(BL17-$R17+1))))),0)</f>
        <v>0</v>
      </c>
      <c r="BN17" s="154">
        <f>BL17+1</f>
        <v>46082</v>
      </c>
      <c r="BO17" s="154">
        <f>BN17+30</f>
        <v>46112</v>
      </c>
      <c r="BP17" s="158">
        <f>IFERROR(IF(($R17-BO17)&gt;=0,0,IF(($S17-BN17)&lt;0,0,IF(AND(($S17-BO17)&gt;0,(BN17-$R17)&gt;0),$V17/365*(BO17-BN17+1),IF(AND(($S17-BO17)&lt;=0,(BN17-$R17)&gt;0),$V17/365*($S17-BN17+1),$V17/365*(BO17-$R17+1))))),0)</f>
        <v>0</v>
      </c>
      <c r="BQ17" s="154">
        <f>BO17+1</f>
        <v>46113</v>
      </c>
      <c r="BR17" s="154">
        <f>BQ17+29</f>
        <v>46142</v>
      </c>
      <c r="BS17" s="158">
        <f>IFERROR(IF(($R17-BR17)&gt;=0,0,IF(($S17-BQ17)&lt;0,0,IF(AND(($S17-BR17)&gt;0,(BQ17-$R17)&gt;0),$V17/365*(BR17-BQ17+1),IF(AND(($S17-BR17)&lt;=0,(BQ17-$R17)&gt;0),$V17/365*($S17-BQ17+1),$V17/365*(BR17-$R17+1))))),0)</f>
        <v>0</v>
      </c>
      <c r="BT17" s="154">
        <f>BR17+1</f>
        <v>46143</v>
      </c>
      <c r="BU17" s="154">
        <f>BT17+30</f>
        <v>46173</v>
      </c>
      <c r="BV17" s="158">
        <f>IFERROR(IF(($R17-BU17)&gt;=0,0,IF(($S17-BT17)&lt;0,0,IF(AND(($S17-BU17)&gt;0,(BT17-$R17)&gt;0),$V17/365*(BU17-BT17+1),IF(AND(($S17-BU17)&lt;=0,(BT17-$R17)&gt;0),$V17/365*($S17-BT17+1),$V17/365*(BU17-$R17+1))))),0)</f>
        <v>0</v>
      </c>
      <c r="BW17" s="154">
        <f>BU17+1</f>
        <v>46174</v>
      </c>
      <c r="BX17" s="154">
        <f>BW17+29</f>
        <v>46203</v>
      </c>
      <c r="BY17" s="158">
        <f>IFERROR(IF(($R17-BX17)&gt;=0,0,IF(($S17-BW17)&lt;0,0,IF(AND(($S17-BX17)&gt;0,(BW17-$R17)&gt;0),$V17/365*(BX17-BW17+1),IF(AND(($S17-BX17)&lt;=0,(BW17-$R17)&gt;0),$V17/365*($S17-BW17+1),$V17/365*(BX17-$R17+1))))),0)</f>
        <v>0</v>
      </c>
      <c r="BZ17" s="154">
        <f>BX17+1</f>
        <v>46204</v>
      </c>
      <c r="CA17" s="154">
        <f>BZ17+30</f>
        <v>46234</v>
      </c>
      <c r="CB17" s="158">
        <f>IFERROR(IF(($R17-CA17)&gt;=0,0,IF(($S17-BZ17)&lt;0,0,IF(AND(($S17-CA17)&gt;0,(BZ17-$R17)&gt;0),$V17/365*(CA17-BZ17+1),IF(AND(($S17-CA17)&lt;=0,(BZ17-$R17)&gt;0),$V17/365*($S17-BZ17+1),$V17/365*(CA17-$R17+1))))),0)</f>
        <v>0</v>
      </c>
      <c r="CC17" s="154">
        <f>CA17+1</f>
        <v>46235</v>
      </c>
      <c r="CD17" s="154">
        <f>CC17+30</f>
        <v>46265</v>
      </c>
      <c r="CE17" s="158">
        <f>IFERROR(IF(($R17-CD17)&gt;=0,0,IF(($S17-CC17)&lt;0,0,IF(AND(($S17-CD17)&gt;0,(CC17-$R17)&gt;0),$V17/365*(CD17-CC17+1),IF(AND(($S17-CD17)&lt;=0,(CC17-$R17)&gt;0),$V17/365*($S17-CC17+1),$V17/365*(CD17-$R17+1))))),0)</f>
        <v>0</v>
      </c>
      <c r="CF17" s="154">
        <f>CD17+1</f>
        <v>46266</v>
      </c>
      <c r="CG17" s="154">
        <f>CF17+29</f>
        <v>46295</v>
      </c>
      <c r="CH17" s="158">
        <f>IFERROR(IF(($R17-CG17)&gt;=0,0,IF(($S17-CF17)&lt;0,0,IF(AND(($S17-CG17)&gt;0,(CF17-$R17)&gt;0),$V17/365*(CG17-CF17+1),IF(AND(($S17-CG17)&lt;=0,(CF17-$R17)&gt;0),$V17/365*($S17-CF17+1),$V17/365*(CG17-$R17+1))))),0)</f>
        <v>0</v>
      </c>
      <c r="CI17" s="154">
        <f>CG17+1</f>
        <v>46296</v>
      </c>
      <c r="CJ17" s="154">
        <f>CI17+30</f>
        <v>46326</v>
      </c>
      <c r="CK17" s="158">
        <f>IFERROR(IF(($R17-CJ17)&gt;=0,0,IF(($S17-CI17)&lt;0,0,IF(AND(($S17-CJ17)&gt;0,(CI17-$R17)&gt;0),$V17/365*(CJ17-CI17+1),IF(AND(($S17-CJ17)&lt;=0,(CI17-$R17)&gt;0),$V17/365*($S17-CI17+1),$V17/365*(CJ17-$R17+1))))),0)</f>
        <v>0</v>
      </c>
      <c r="CL17" s="154">
        <f>CJ17+1</f>
        <v>46327</v>
      </c>
      <c r="CM17" s="154">
        <f>CL17+29</f>
        <v>46356</v>
      </c>
      <c r="CN17" s="158">
        <f>IFERROR(IF(($R17-CM17)&gt;=0,0,IF(($S17-CL17)&lt;0,0,IF(AND(($S17-CM17)&gt;0,(CL17-$R17)&gt;0),$V17/365*(CM17-CL17+1),IF(AND(($S17-CM17)&lt;=0,(CL17-$R17)&gt;0),$V17/365*($S17-CL17+1),$V17/365*(CM17-$R17+1))))),0)</f>
        <v>0</v>
      </c>
      <c r="CO17" s="154">
        <f>CM17+1</f>
        <v>46357</v>
      </c>
      <c r="CP17" s="154">
        <f>CO17+30</f>
        <v>46387</v>
      </c>
      <c r="CQ17" s="158">
        <f>IFERROR(IF(($R17-CP17)&gt;=0,0,IF(($S17-CO17)&lt;0,0,IF(AND(($S17-CP17)&gt;0,(CO17-$R17)&gt;0),$V17/365*(CP17-CO17+1),IF(AND(($S17-CP17)&lt;=0,(CO17-$R17)&gt;0),$V17/365*($S17-CO17+1),$V17/365*(CP17-$R17+1))))),0)</f>
        <v>0</v>
      </c>
    </row>
    <row r="18" s="80" customFormat="1" ht="24" customHeight="1" outlineLevel="4" spans="1:95">
      <c r="A18" s="119"/>
      <c r="B18" s="120"/>
      <c r="C18" s="121"/>
      <c r="D18" s="119"/>
      <c r="E18" s="120"/>
      <c r="F18" s="120"/>
      <c r="G18" s="120"/>
      <c r="H18" s="122"/>
      <c r="I18" s="122"/>
      <c r="J18" s="122">
        <f>Z18+AC18+AF18+AI18+AL18+AO18+AR18+AU18+AX18+BA18+BD18+BG18</f>
        <v>0</v>
      </c>
      <c r="K18" s="122">
        <f>K17+1</f>
        <v>4</v>
      </c>
      <c r="L18" s="147"/>
      <c r="M18" s="148">
        <f>IFERROR(VLOOKUP($L18,'2-2 引出数据_合同数据仓库'!$B$2:$BP$10000,3,FALSE),0)</f>
        <v>0</v>
      </c>
      <c r="N18" s="122"/>
      <c r="O18" s="148">
        <f>IFERROR(VLOOKUP((LEFT(VLOOKUP($L18,'2-2 引出数据_合同数据仓库'!$B$2:$BP$10000,64,FALSE),15)&amp;(RIGHT(VLOOKUP($L18,'2-2 引出数据_合同数据仓库'!$B$2:$BP$10000,64,FALSE),4)+1)),'2-2 引出数据_合同数据仓库'!$B$2:$BP$10000,3,FALSE),0)</f>
        <v>0</v>
      </c>
      <c r="P18" s="122"/>
      <c r="Q18" s="122">
        <f>IFERROR(VLOOKUP($L18,'2-2 引出数据_合同数据仓库'!$B$2:$BP$10000,28,FALSE),0)</f>
        <v>0</v>
      </c>
      <c r="R18" s="122">
        <f>IFERROR(VLOOKUP($L18,'2-2 引出数据_合同数据仓库'!$B$2:$BP$10000,29,FALSE),0)</f>
        <v>0</v>
      </c>
      <c r="S18" s="122">
        <f>IFERROR(VLOOKUP($L18,'2-2 引出数据_合同数据仓库'!$B$2:$BP$10000,4,FALSE),0)</f>
        <v>0</v>
      </c>
      <c r="T18" s="122"/>
      <c r="U18" s="122">
        <f>IFERROR(VLOOKUP($L18,'2-2 引出数据_合同数据仓库'!$B$2:$BP$10000,15,FALSE),0)</f>
        <v>0</v>
      </c>
      <c r="V18" s="122">
        <f>U18/(S18-R18+1)*365</f>
        <v>0</v>
      </c>
      <c r="W18" s="122"/>
      <c r="X18" s="154">
        <v>45658</v>
      </c>
      <c r="Y18" s="154">
        <f>X18+30</f>
        <v>45688</v>
      </c>
      <c r="Z18" s="158">
        <f>IFERROR(IF(($R18-Y18)&gt;=0,0,IF(($S18-X18)&lt;0,0,IF(AND(($S18-Y18)&gt;0,(X18-$R18)&gt;0),$V18/365*(Y18-X18+1),IF(AND(($S18-Y18)&lt;=0,(X18-$R18)&gt;0),$V18/365*($S18-X18+1),$V18/365*(Y18-$R18+1))))),0)</f>
        <v>0</v>
      </c>
      <c r="AA18" s="154">
        <f>Y18+1</f>
        <v>45689</v>
      </c>
      <c r="AB18" s="154">
        <f>AA18+27</f>
        <v>45716</v>
      </c>
      <c r="AC18" s="158">
        <f>IFERROR(IF(($R18-AB18)&gt;=0,0,IF(($S18-AA18)&lt;0,0,IF(AND(($S18-AB18)&gt;0,(AA18-$R18)&gt;0),$V18/365*(AB18-AA18+1),IF(AND(($S18-AB18)&lt;=0,(AA18-$R18)&gt;0),$V18/365*($S18-AA18+1),$V18/365*(AB18-$R18+1))))),0)</f>
        <v>0</v>
      </c>
      <c r="AD18" s="154">
        <f>AB18+1</f>
        <v>45717</v>
      </c>
      <c r="AE18" s="154">
        <f>AD18+30</f>
        <v>45747</v>
      </c>
      <c r="AF18" s="158">
        <f>IFERROR(IF(($R18-AE18)&gt;=0,0,IF(($S18-AD18)&lt;0,0,IF(AND(($S18-AE18)&gt;0,(AD18-$R18)&gt;0),$V18/365*(AE18-AD18+1),IF(AND(($S18-AE18)&lt;=0,(AD18-$R18)&gt;0),$V18/365*($S18-AD18+1),$V18/365*(AE18-$R18+1))))),0)</f>
        <v>0</v>
      </c>
      <c r="AG18" s="154">
        <f>AE18+1</f>
        <v>45748</v>
      </c>
      <c r="AH18" s="154">
        <f>AG18+29</f>
        <v>45777</v>
      </c>
      <c r="AI18" s="158">
        <f>IFERROR(IF(($R18-AH18)&gt;=0,0,IF(($S18-AG18)&lt;0,0,IF(AND(($S18-AH18)&gt;0,(AG18-$R18)&gt;0),$V18/365*(AH18-AG18+1),IF(AND(($S18-AH18)&lt;=0,(AG18-$R18)&gt;0),$V18/365*($S18-AG18+1),$V18/365*(AH18-$R18+1))))),0)</f>
        <v>0</v>
      </c>
      <c r="AJ18" s="154">
        <f>AH18+1</f>
        <v>45778</v>
      </c>
      <c r="AK18" s="154">
        <f>AJ18+30</f>
        <v>45808</v>
      </c>
      <c r="AL18" s="158">
        <f>IFERROR(IF(($R18-AK18)&gt;=0,0,IF(($S18-AJ18)&lt;0,0,IF(AND(($S18-AK18)&gt;0,(AJ18-$R18)&gt;0),$V18/365*(AK18-AJ18+1),IF(AND(($S18-AK18)&lt;=0,(AJ18-$R18)&gt;0),$V18/365*($S18-AJ18+1),$V18/365*(AK18-$R18+1))))),0)</f>
        <v>0</v>
      </c>
      <c r="AM18" s="154">
        <f>AK18+1</f>
        <v>45809</v>
      </c>
      <c r="AN18" s="154">
        <f>AM18+29</f>
        <v>45838</v>
      </c>
      <c r="AO18" s="158">
        <f>IFERROR(IF(($R18-AN18)&gt;=0,0,IF(($S18-AM18)&lt;0,0,IF(AND(($S18-AN18)&gt;0,(AM18-$R18)&gt;0),$V18/365*(AN18-AM18+1),IF(AND(($S18-AN18)&lt;=0,(AM18-$R18)&gt;0),$V18/365*($S18-AM18+1),$V18/365*(AN18-$R18+1))))),0)</f>
        <v>0</v>
      </c>
      <c r="AP18" s="154">
        <f>AN18+1</f>
        <v>45839</v>
      </c>
      <c r="AQ18" s="154">
        <f>AP18+30</f>
        <v>45869</v>
      </c>
      <c r="AR18" s="158">
        <f>IFERROR(IF(($R18-AQ18)&gt;=0,0,IF(($S18-AP18)&lt;0,0,IF(AND(($S18-AQ18)&gt;0,(AP18-$R18)&gt;0),$V18/365*(AQ18-AP18+1),IF(AND(($S18-AQ18)&lt;=0,(AP18-$R18)&gt;0),$V18/365*($S18-AP18+1),$V18/365*(AQ18-$R18+1))))),0)</f>
        <v>0</v>
      </c>
      <c r="AS18" s="154">
        <f>AQ18+1</f>
        <v>45870</v>
      </c>
      <c r="AT18" s="154">
        <f>AS18+30</f>
        <v>45900</v>
      </c>
      <c r="AU18" s="158">
        <f>IFERROR(IF(($R18-AT18)&gt;=0,0,IF(($S18-AS18)&lt;0,0,IF(AND(($S18-AT18)&gt;0,(AS18-$R18)&gt;0),$V18/365*(AT18-AS18+1),IF(AND(($S18-AT18)&lt;=0,(AS18-$R18)&gt;0),$V18/365*($S18-AS18+1),$V18/365*(AT18-$R18+1))))),0)</f>
        <v>0</v>
      </c>
      <c r="AV18" s="154">
        <f>AT18+1</f>
        <v>45901</v>
      </c>
      <c r="AW18" s="154">
        <f>AV18+29</f>
        <v>45930</v>
      </c>
      <c r="AX18" s="158">
        <f>IFERROR(IF(($R18-AW18)&gt;=0,0,IF(($S18-AV18)&lt;0,0,IF(AND(($S18-AW18)&gt;0,(AV18-$R18)&gt;0),$V18/365*(AW18-AV18+1),IF(AND(($S18-AW18)&lt;=0,(AV18-$R18)&gt;0),$V18/365*($S18-AV18+1),$V18/365*(AW18-$R18+1))))),0)</f>
        <v>0</v>
      </c>
      <c r="AY18" s="154">
        <f>AW18+1</f>
        <v>45931</v>
      </c>
      <c r="AZ18" s="154">
        <f>AY18+30</f>
        <v>45961</v>
      </c>
      <c r="BA18" s="158">
        <f>IFERROR(IF(($R18-AZ18)&gt;=0,0,IF(($S18-AY18)&lt;0,0,IF(AND(($S18-AZ18)&gt;0,(AY18-$R18)&gt;0),$V18/365*(AZ18-AY18+1),IF(AND(($S18-AZ18)&lt;=0,(AY18-$R18)&gt;0),$V18/365*($S18-AY18+1),$V18/365*(AZ18-$R18+1))))),0)</f>
        <v>0</v>
      </c>
      <c r="BB18" s="154">
        <f>AZ18+1</f>
        <v>45962</v>
      </c>
      <c r="BC18" s="154">
        <f>BB18+29</f>
        <v>45991</v>
      </c>
      <c r="BD18" s="158">
        <f>IFERROR(IF(($R18-BC18)&gt;=0,0,IF(($S18-BB18)&lt;0,0,IF(AND(($S18-BC18)&gt;0,(BB18-$R18)&gt;0),$V18/365*(BC18-BB18+1),IF(AND(($S18-BC18)&lt;=0,(BB18-$R18)&gt;0),$V18/365*($S18-BB18+1),$V18/365*(BC18-$R18+1))))),0)</f>
        <v>0</v>
      </c>
      <c r="BE18" s="154">
        <f>BC18+1</f>
        <v>45992</v>
      </c>
      <c r="BF18" s="154">
        <f>BE18+30</f>
        <v>46022</v>
      </c>
      <c r="BG18" s="158">
        <f>IFERROR(IF(($R18-BF18)&gt;=0,0,IF(($S18-BE18)&lt;0,0,IF(AND(($S18-BF18)&gt;0,(BE18-$R18)&gt;0),$V18/365*(BF18-BE18+1),IF(AND(($S18-BF18)&lt;=0,(BE18-$R18)&gt;0),$V18/365*($S18-BE18+1),$V18/365*(BF18-$R18+1))))),0)</f>
        <v>0</v>
      </c>
      <c r="BH18" s="154">
        <v>46023</v>
      </c>
      <c r="BI18" s="154">
        <f>BH18+30</f>
        <v>46053</v>
      </c>
      <c r="BJ18" s="158">
        <f>IFERROR(IF(($R18-BI18)&gt;=0,0,IF(($S18-BH18)&lt;0,0,IF(AND(($S18-BI18)&gt;0,(BH18-$R18)&gt;0),$V18/365*(BI18-BH18+1),IF(AND(($S18-BI18)&lt;=0,(BH18-$R18)&gt;0),$V18/365*($S18-BH18+1),$V18/365*(BI18-$R18+1))))),0)</f>
        <v>0</v>
      </c>
      <c r="BK18" s="154">
        <f>BI18+1</f>
        <v>46054</v>
      </c>
      <c r="BL18" s="154">
        <f>BK18+27</f>
        <v>46081</v>
      </c>
      <c r="BM18" s="158">
        <f>IFERROR(IF(($R18-BL18)&gt;=0,0,IF(($S18-BK18)&lt;0,0,IF(AND(($S18-BL18)&gt;0,(BK18-$R18)&gt;0),$V18/365*(BL18-BK18+1),IF(AND(($S18-BL18)&lt;=0,(BK18-$R18)&gt;0),$V18/365*($S18-BK18+1),$V18/365*(BL18-$R18+1))))),0)</f>
        <v>0</v>
      </c>
      <c r="BN18" s="154">
        <f>BL18+1</f>
        <v>46082</v>
      </c>
      <c r="BO18" s="154">
        <f>BN18+30</f>
        <v>46112</v>
      </c>
      <c r="BP18" s="158">
        <f>IFERROR(IF(($R18-BO18)&gt;=0,0,IF(($S18-BN18)&lt;0,0,IF(AND(($S18-BO18)&gt;0,(BN18-$R18)&gt;0),$V18/365*(BO18-BN18+1),IF(AND(($S18-BO18)&lt;=0,(BN18-$R18)&gt;0),$V18/365*($S18-BN18+1),$V18/365*(BO18-$R18+1))))),0)</f>
        <v>0</v>
      </c>
      <c r="BQ18" s="154">
        <f>BO18+1</f>
        <v>46113</v>
      </c>
      <c r="BR18" s="154">
        <f>BQ18+29</f>
        <v>46142</v>
      </c>
      <c r="BS18" s="158">
        <f>IFERROR(IF(($R18-BR18)&gt;=0,0,IF(($S18-BQ18)&lt;0,0,IF(AND(($S18-BR18)&gt;0,(BQ18-$R18)&gt;0),$V18/365*(BR18-BQ18+1),IF(AND(($S18-BR18)&lt;=0,(BQ18-$R18)&gt;0),$V18/365*($S18-BQ18+1),$V18/365*(BR18-$R18+1))))),0)</f>
        <v>0</v>
      </c>
      <c r="BT18" s="154">
        <f>BR18+1</f>
        <v>46143</v>
      </c>
      <c r="BU18" s="154">
        <f>BT18+30</f>
        <v>46173</v>
      </c>
      <c r="BV18" s="158">
        <f>IFERROR(IF(($R18-BU18)&gt;=0,0,IF(($S18-BT18)&lt;0,0,IF(AND(($S18-BU18)&gt;0,(BT18-$R18)&gt;0),$V18/365*(BU18-BT18+1),IF(AND(($S18-BU18)&lt;=0,(BT18-$R18)&gt;0),$V18/365*($S18-BT18+1),$V18/365*(BU18-$R18+1))))),0)</f>
        <v>0</v>
      </c>
      <c r="BW18" s="154">
        <f>BU18+1</f>
        <v>46174</v>
      </c>
      <c r="BX18" s="154">
        <f>BW18+29</f>
        <v>46203</v>
      </c>
      <c r="BY18" s="158">
        <f>IFERROR(IF(($R18-BX18)&gt;=0,0,IF(($S18-BW18)&lt;0,0,IF(AND(($S18-BX18)&gt;0,(BW18-$R18)&gt;0),$V18/365*(BX18-BW18+1),IF(AND(($S18-BX18)&lt;=0,(BW18-$R18)&gt;0),$V18/365*($S18-BW18+1),$V18/365*(BX18-$R18+1))))),0)</f>
        <v>0</v>
      </c>
      <c r="BZ18" s="154">
        <f>BX18+1</f>
        <v>46204</v>
      </c>
      <c r="CA18" s="154">
        <f>BZ18+30</f>
        <v>46234</v>
      </c>
      <c r="CB18" s="158">
        <f>IFERROR(IF(($R18-CA18)&gt;=0,0,IF(($S18-BZ18)&lt;0,0,IF(AND(($S18-CA18)&gt;0,(BZ18-$R18)&gt;0),$V18/365*(CA18-BZ18+1),IF(AND(($S18-CA18)&lt;=0,(BZ18-$R18)&gt;0),$V18/365*($S18-BZ18+1),$V18/365*(CA18-$R18+1))))),0)</f>
        <v>0</v>
      </c>
      <c r="CC18" s="154">
        <f>CA18+1</f>
        <v>46235</v>
      </c>
      <c r="CD18" s="154">
        <f>CC18+30</f>
        <v>46265</v>
      </c>
      <c r="CE18" s="158">
        <f>IFERROR(IF(($R18-CD18)&gt;=0,0,IF(($S18-CC18)&lt;0,0,IF(AND(($S18-CD18)&gt;0,(CC18-$R18)&gt;0),$V18/365*(CD18-CC18+1),IF(AND(($S18-CD18)&lt;=0,(CC18-$R18)&gt;0),$V18/365*($S18-CC18+1),$V18/365*(CD18-$R18+1))))),0)</f>
        <v>0</v>
      </c>
      <c r="CF18" s="154">
        <f>CD18+1</f>
        <v>46266</v>
      </c>
      <c r="CG18" s="154">
        <f>CF18+29</f>
        <v>46295</v>
      </c>
      <c r="CH18" s="158">
        <f>IFERROR(IF(($R18-CG18)&gt;=0,0,IF(($S18-CF18)&lt;0,0,IF(AND(($S18-CG18)&gt;0,(CF18-$R18)&gt;0),$V18/365*(CG18-CF18+1),IF(AND(($S18-CG18)&lt;=0,(CF18-$R18)&gt;0),$V18/365*($S18-CF18+1),$V18/365*(CG18-$R18+1))))),0)</f>
        <v>0</v>
      </c>
      <c r="CI18" s="154">
        <f>CG18+1</f>
        <v>46296</v>
      </c>
      <c r="CJ18" s="154">
        <f>CI18+30</f>
        <v>46326</v>
      </c>
      <c r="CK18" s="158">
        <f>IFERROR(IF(($R18-CJ18)&gt;=0,0,IF(($S18-CI18)&lt;0,0,IF(AND(($S18-CJ18)&gt;0,(CI18-$R18)&gt;0),$V18/365*(CJ18-CI18+1),IF(AND(($S18-CJ18)&lt;=0,(CI18-$R18)&gt;0),$V18/365*($S18-CI18+1),$V18/365*(CJ18-$R18+1))))),0)</f>
        <v>0</v>
      </c>
      <c r="CL18" s="154">
        <f>CJ18+1</f>
        <v>46327</v>
      </c>
      <c r="CM18" s="154">
        <f>CL18+29</f>
        <v>46356</v>
      </c>
      <c r="CN18" s="158">
        <f>IFERROR(IF(($R18-CM18)&gt;=0,0,IF(($S18-CL18)&lt;0,0,IF(AND(($S18-CM18)&gt;0,(CL18-$R18)&gt;0),$V18/365*(CM18-CL18+1),IF(AND(($S18-CM18)&lt;=0,(CL18-$R18)&gt;0),$V18/365*($S18-CL18+1),$V18/365*(CM18-$R18+1))))),0)</f>
        <v>0</v>
      </c>
      <c r="CO18" s="154">
        <f>CM18+1</f>
        <v>46357</v>
      </c>
      <c r="CP18" s="154">
        <f>CO18+30</f>
        <v>46387</v>
      </c>
      <c r="CQ18" s="158">
        <f>IFERROR(IF(($R18-CP18)&gt;=0,0,IF(($S18-CO18)&lt;0,0,IF(AND(($S18-CP18)&gt;0,(CO18-$R18)&gt;0),$V18/365*(CP18-CO18+1),IF(AND(($S18-CP18)&lt;=0,(CO18-$R18)&gt;0),$V18/365*($S18-CO18+1),$V18/365*(CP18-$R18+1))))),0)</f>
        <v>0</v>
      </c>
    </row>
    <row r="19" s="80" customFormat="1" ht="24" customHeight="1" outlineLevel="4" spans="1:95">
      <c r="A19" s="123" t="s">
        <v>2814</v>
      </c>
      <c r="B19" s="124"/>
      <c r="C19" s="124"/>
      <c r="D19" s="124"/>
      <c r="E19" s="124"/>
      <c r="F19" s="124"/>
      <c r="G19" s="125"/>
      <c r="H19" s="126"/>
      <c r="I19" s="126"/>
      <c r="J19" s="126"/>
      <c r="K19" s="126"/>
      <c r="L19" s="149"/>
      <c r="M19" s="149"/>
      <c r="N19" s="126"/>
      <c r="O19" s="149"/>
      <c r="P19" s="126"/>
      <c r="Q19" s="126"/>
      <c r="R19" s="126"/>
      <c r="S19" s="126"/>
      <c r="T19" s="126"/>
      <c r="U19" s="126"/>
      <c r="V19" s="126"/>
      <c r="W19" s="126"/>
      <c r="X19" s="126"/>
      <c r="Y19" s="126"/>
      <c r="Z19" s="126"/>
      <c r="AA19" s="126"/>
      <c r="AB19" s="126"/>
      <c r="AC19" s="126"/>
      <c r="AD19" s="126"/>
      <c r="AE19" s="126"/>
      <c r="AF19" s="126"/>
      <c r="AG19" s="126"/>
      <c r="AH19" s="126"/>
      <c r="AI19" s="126"/>
      <c r="AJ19" s="126"/>
      <c r="AK19" s="126"/>
      <c r="AL19" s="126"/>
      <c r="AM19" s="126"/>
      <c r="AN19" s="126"/>
      <c r="AO19" s="126"/>
      <c r="AP19" s="126"/>
      <c r="AQ19" s="126"/>
      <c r="AR19" s="126"/>
      <c r="AS19" s="126"/>
      <c r="AT19" s="126"/>
      <c r="AU19" s="126"/>
      <c r="AV19" s="126"/>
      <c r="AW19" s="126"/>
      <c r="AX19" s="126"/>
      <c r="AY19" s="126"/>
      <c r="AZ19" s="126"/>
      <c r="BA19" s="126"/>
      <c r="BB19" s="126"/>
      <c r="BC19" s="126"/>
      <c r="BD19" s="126"/>
      <c r="BE19" s="126"/>
      <c r="BF19" s="126"/>
      <c r="BG19" s="126"/>
      <c r="BH19" s="126"/>
      <c r="BI19" s="126"/>
      <c r="BJ19" s="126"/>
      <c r="BK19" s="126"/>
      <c r="BL19" s="126"/>
      <c r="BM19" s="126"/>
      <c r="BN19" s="126"/>
      <c r="BO19" s="126"/>
      <c r="BP19" s="126"/>
      <c r="BQ19" s="126"/>
      <c r="BR19" s="126"/>
      <c r="BS19" s="126"/>
      <c r="BT19" s="126"/>
      <c r="BU19" s="126"/>
      <c r="BV19" s="126"/>
      <c r="BW19" s="126"/>
      <c r="BX19" s="126"/>
      <c r="BY19" s="126"/>
      <c r="BZ19" s="126"/>
      <c r="CA19" s="126"/>
      <c r="CB19" s="126"/>
      <c r="CC19" s="126"/>
      <c r="CD19" s="126"/>
      <c r="CE19" s="126"/>
      <c r="CF19" s="126"/>
      <c r="CG19" s="126"/>
      <c r="CH19" s="126"/>
      <c r="CI19" s="126"/>
      <c r="CJ19" s="126"/>
      <c r="CK19" s="126"/>
      <c r="CL19" s="126"/>
      <c r="CM19" s="126"/>
      <c r="CN19" s="126"/>
      <c r="CO19" s="126"/>
      <c r="CP19" s="126"/>
      <c r="CQ19" s="126"/>
    </row>
    <row r="20" s="80" customFormat="1" ht="24" customHeight="1" outlineLevel="3" spans="1:95">
      <c r="A20" s="115"/>
      <c r="B20" s="116" t="s">
        <v>792</v>
      </c>
      <c r="C20" s="117" t="s">
        <v>18</v>
      </c>
      <c r="D20" s="115" t="s">
        <v>19</v>
      </c>
      <c r="E20" s="116"/>
      <c r="F20" s="116"/>
      <c r="G20" s="116"/>
      <c r="H20" s="118">
        <f>X20+AA20+AD20+AG20+AJ20+AM20+AP20+AS20+AV20+AY20+BB20+BE20</f>
        <v>0</v>
      </c>
      <c r="I20" s="118">
        <f>Y20+AB20+AE20+AH20+AK20+AN20+AQ20+AT20+AW20+AZ20+BC20+BF20</f>
        <v>0</v>
      </c>
      <c r="J20" s="118">
        <f>Z20+AC20+AF20+AI20+AL20+AO20+AR20+AU20+AX20+BA20+BD20+BG20</f>
        <v>0</v>
      </c>
      <c r="K20" s="118"/>
      <c r="L20" s="146"/>
      <c r="M20" s="146"/>
      <c r="N20" s="118"/>
      <c r="O20" s="146"/>
      <c r="P20" s="118"/>
      <c r="Q20" s="118"/>
      <c r="R20" s="118"/>
      <c r="S20" s="118"/>
      <c r="T20" s="118"/>
      <c r="U20" s="118"/>
      <c r="V20" s="118"/>
      <c r="W20" s="118"/>
      <c r="X20" s="118">
        <f>VLOOKUP($C20,'1 预算编制表单'!$C:$BJ,27,FALSE)</f>
        <v>0</v>
      </c>
      <c r="Y20" s="118">
        <f>X20-Z20</f>
        <v>0</v>
      </c>
      <c r="Z20" s="118">
        <f>SUM(Z21:Z25)</f>
        <v>0</v>
      </c>
      <c r="AA20" s="118">
        <f>VLOOKUP($C20,'1 预算编制表单'!$C:$BJ,30,FALSE)</f>
        <v>0</v>
      </c>
      <c r="AB20" s="118">
        <f>AA20-AC20</f>
        <v>0</v>
      </c>
      <c r="AC20" s="118">
        <f>SUM(AC21:AC25)</f>
        <v>0</v>
      </c>
      <c r="AD20" s="118">
        <f>VLOOKUP($C20,'1 预算编制表单'!$C:$BJ,33,FALSE)</f>
        <v>0</v>
      </c>
      <c r="AE20" s="118">
        <f>AD20-AF20</f>
        <v>0</v>
      </c>
      <c r="AF20" s="118">
        <f>SUM(AF21:AF25)</f>
        <v>0</v>
      </c>
      <c r="AG20" s="118">
        <f>VLOOKUP($C20,'1 预算编制表单'!$C:$BJ,36,FALSE)</f>
        <v>0</v>
      </c>
      <c r="AH20" s="118">
        <f>AG20-AI20</f>
        <v>0</v>
      </c>
      <c r="AI20" s="118">
        <f>SUM(AI21:AI25)</f>
        <v>0</v>
      </c>
      <c r="AJ20" s="118">
        <f>VLOOKUP($C20,'1 预算编制表单'!$C:$BJ,39,FALSE)</f>
        <v>0</v>
      </c>
      <c r="AK20" s="118">
        <f>AJ20-AL20</f>
        <v>0</v>
      </c>
      <c r="AL20" s="118">
        <f>SUM(AL21:AL25)</f>
        <v>0</v>
      </c>
      <c r="AM20" s="118">
        <f>VLOOKUP($C20,'1 预算编制表单'!$C:$BJ,42,FALSE)</f>
        <v>0</v>
      </c>
      <c r="AN20" s="118">
        <f>AM20-AO20</f>
        <v>0</v>
      </c>
      <c r="AO20" s="118">
        <f>SUM(AO21:AO25)</f>
        <v>0</v>
      </c>
      <c r="AP20" s="118">
        <f>VLOOKUP($C20,'1 预算编制表单'!$C:$BJ,45,FALSE)</f>
        <v>0</v>
      </c>
      <c r="AQ20" s="118">
        <f>AP20-AR20</f>
        <v>0</v>
      </c>
      <c r="AR20" s="118">
        <f>SUM(AR21:AR25)</f>
        <v>0</v>
      </c>
      <c r="AS20" s="118">
        <f>VLOOKUP($C20,'1 预算编制表单'!$C:$BJ,48,FALSE)</f>
        <v>0</v>
      </c>
      <c r="AT20" s="118">
        <f>AS20-AU20</f>
        <v>0</v>
      </c>
      <c r="AU20" s="118">
        <f>SUM(AU21:AU25)</f>
        <v>0</v>
      </c>
      <c r="AV20" s="118">
        <f>VLOOKUP($C20,'1 预算编制表单'!$C:$BJ,51,FALSE)</f>
        <v>0</v>
      </c>
      <c r="AW20" s="118">
        <f>AV20-AX20</f>
        <v>0</v>
      </c>
      <c r="AX20" s="118">
        <f>SUM(AX21:AX25)</f>
        <v>0</v>
      </c>
      <c r="AY20" s="118">
        <f>VLOOKUP($C20,'1 预算编制表单'!$C:$BJ,54,FALSE)</f>
        <v>0</v>
      </c>
      <c r="AZ20" s="118">
        <f>AY20-BA20</f>
        <v>0</v>
      </c>
      <c r="BA20" s="118">
        <f>SUM(BA21:BA25)</f>
        <v>0</v>
      </c>
      <c r="BB20" s="118">
        <f>VLOOKUP($C20,'1 预算编制表单'!$C:$BJ,57,FALSE)</f>
        <v>0</v>
      </c>
      <c r="BC20" s="118">
        <f>BB20-BD20</f>
        <v>0</v>
      </c>
      <c r="BD20" s="118">
        <f>SUM(BD21:BD25)</f>
        <v>0</v>
      </c>
      <c r="BE20" s="118">
        <f>VLOOKUP($C20,'1 预算编制表单'!$C:$BJ,60,FALSE)</f>
        <v>0</v>
      </c>
      <c r="BF20" s="118">
        <f>BE20-BG20</f>
        <v>0</v>
      </c>
      <c r="BG20" s="118">
        <f>SUM(BG21:BG25)</f>
        <v>0</v>
      </c>
      <c r="BH20" s="118">
        <f>VLOOKUP($C20,'1 预算编制表单'!$C:$BJ,27,FALSE)</f>
        <v>0</v>
      </c>
      <c r="BI20" s="118">
        <f>BH20-BJ20</f>
        <v>0</v>
      </c>
      <c r="BJ20" s="118">
        <f>SUM(BJ21:BJ25)</f>
        <v>0</v>
      </c>
      <c r="BK20" s="118">
        <f>VLOOKUP($C20,'1 预算编制表单'!$C:$BJ,30,FALSE)</f>
        <v>0</v>
      </c>
      <c r="BL20" s="118">
        <f>BK20-BM20</f>
        <v>0</v>
      </c>
      <c r="BM20" s="118">
        <f>SUM(BM21:BM25)</f>
        <v>0</v>
      </c>
      <c r="BN20" s="118">
        <f>VLOOKUP($C20,'1 预算编制表单'!$C:$BJ,33,FALSE)</f>
        <v>0</v>
      </c>
      <c r="BO20" s="118">
        <f>BN20-BP20</f>
        <v>0</v>
      </c>
      <c r="BP20" s="118">
        <f>SUM(BP21:BP25)</f>
        <v>0</v>
      </c>
      <c r="BQ20" s="118">
        <f>VLOOKUP($C20,'1 预算编制表单'!$C:$BJ,36,FALSE)</f>
        <v>0</v>
      </c>
      <c r="BR20" s="118">
        <f>BQ20-BS20</f>
        <v>0</v>
      </c>
      <c r="BS20" s="118">
        <f>SUM(BS21:BS25)</f>
        <v>0</v>
      </c>
      <c r="BT20" s="118">
        <f>VLOOKUP($C20,'1 预算编制表单'!$C:$BJ,39,FALSE)</f>
        <v>0</v>
      </c>
      <c r="BU20" s="118">
        <f>BT20-BV20</f>
        <v>0</v>
      </c>
      <c r="BV20" s="118">
        <f>SUM(BV21:BV25)</f>
        <v>0</v>
      </c>
      <c r="BW20" s="118">
        <f>VLOOKUP($C20,'1 预算编制表单'!$C:$BJ,42,FALSE)</f>
        <v>0</v>
      </c>
      <c r="BX20" s="118">
        <f>BW20-BY20</f>
        <v>0</v>
      </c>
      <c r="BY20" s="118">
        <f>SUM(BY21:BY25)</f>
        <v>0</v>
      </c>
      <c r="BZ20" s="118">
        <f>VLOOKUP($C20,'1 预算编制表单'!$C:$BJ,45,FALSE)</f>
        <v>0</v>
      </c>
      <c r="CA20" s="118">
        <f>BZ20-CB20</f>
        <v>0</v>
      </c>
      <c r="CB20" s="118">
        <f>SUM(CB21:CB25)</f>
        <v>0</v>
      </c>
      <c r="CC20" s="118">
        <f>VLOOKUP($C20,'1 预算编制表单'!$C:$BJ,48,FALSE)</f>
        <v>0</v>
      </c>
      <c r="CD20" s="118">
        <f>CC20-CE20</f>
        <v>0</v>
      </c>
      <c r="CE20" s="118">
        <f>SUM(CE21:CE25)</f>
        <v>0</v>
      </c>
      <c r="CF20" s="118">
        <f>VLOOKUP($C20,'1 预算编制表单'!$C:$BJ,51,FALSE)</f>
        <v>0</v>
      </c>
      <c r="CG20" s="118">
        <f>CF20-CH20</f>
        <v>0</v>
      </c>
      <c r="CH20" s="118">
        <f>SUM(CH21:CH25)</f>
        <v>0</v>
      </c>
      <c r="CI20" s="118">
        <f>VLOOKUP($C20,'1 预算编制表单'!$C:$BJ,54,FALSE)</f>
        <v>0</v>
      </c>
      <c r="CJ20" s="118">
        <f>CI20-CK20</f>
        <v>0</v>
      </c>
      <c r="CK20" s="118">
        <f>SUM(CK21:CK25)</f>
        <v>0</v>
      </c>
      <c r="CL20" s="118">
        <f>VLOOKUP($C20,'1 预算编制表单'!$C:$BJ,57,FALSE)</f>
        <v>0</v>
      </c>
      <c r="CM20" s="118">
        <f>CL20-CN20</f>
        <v>0</v>
      </c>
      <c r="CN20" s="118">
        <f>SUM(CN21:CN25)</f>
        <v>0</v>
      </c>
      <c r="CO20" s="118">
        <f>VLOOKUP($C20,'1 预算编制表单'!$C:$BJ,60,FALSE)</f>
        <v>0</v>
      </c>
      <c r="CP20" s="118">
        <f>CO20-CQ20</f>
        <v>0</v>
      </c>
      <c r="CQ20" s="118">
        <f>SUM(CQ21:CQ25)</f>
        <v>0</v>
      </c>
    </row>
    <row r="21" s="80" customFormat="1" ht="24" customHeight="1" outlineLevel="4" spans="1:95">
      <c r="A21" s="119"/>
      <c r="B21" s="120"/>
      <c r="C21" s="121"/>
      <c r="D21" s="119"/>
      <c r="E21" s="120"/>
      <c r="F21" s="120"/>
      <c r="G21" s="120"/>
      <c r="H21" s="122"/>
      <c r="I21" s="122"/>
      <c r="J21" s="122">
        <f>Z21+AC21+AF21+AI21+AL21+AO21+AR21+AU21+AX21+BA21+BD21+BG21</f>
        <v>0</v>
      </c>
      <c r="K21" s="122">
        <v>1</v>
      </c>
      <c r="L21" s="147"/>
      <c r="M21" s="148">
        <f>IFERROR(VLOOKUP($L21,'2-2 引出数据_合同数据仓库'!$B$2:$BP$10000,3,FALSE),0)</f>
        <v>0</v>
      </c>
      <c r="N21" s="122"/>
      <c r="O21" s="148">
        <f>IFERROR(VLOOKUP((LEFT(VLOOKUP($L21,'2-2 引出数据_合同数据仓库'!$B$2:$BP$10000,64,FALSE),15)&amp;(RIGHT(VLOOKUP($L21,'2-2 引出数据_合同数据仓库'!$B$2:$BP$10000,64,FALSE),4)+1)),'2-2 引出数据_合同数据仓库'!$B$2:$BP$10000,3,FALSE),0)</f>
        <v>0</v>
      </c>
      <c r="P21" s="122"/>
      <c r="Q21" s="122">
        <f>IFERROR(VLOOKUP($L21,'2-2 引出数据_合同数据仓库'!$B$2:$BP$10000,28,FALSE),0)</f>
        <v>0</v>
      </c>
      <c r="R21" s="122">
        <f>IFERROR(VLOOKUP($L21,'2-2 引出数据_合同数据仓库'!$B$2:$BP$10000,29,FALSE),0)</f>
        <v>0</v>
      </c>
      <c r="S21" s="122">
        <f>IFERROR(VLOOKUP($L21,'2-2 引出数据_合同数据仓库'!$B$2:$BP$10000,4,FALSE),0)</f>
        <v>0</v>
      </c>
      <c r="T21" s="122"/>
      <c r="U21" s="122">
        <f>IFERROR(VLOOKUP($L21,'2-2 引出数据_合同数据仓库'!$B$2:$BP$10000,15,FALSE),0)</f>
        <v>0</v>
      </c>
      <c r="V21" s="122">
        <f>U21/(S21-R21+1)*365</f>
        <v>0</v>
      </c>
      <c r="W21" s="122"/>
      <c r="X21" s="154">
        <v>45658</v>
      </c>
      <c r="Y21" s="154">
        <f>X21+30</f>
        <v>45688</v>
      </c>
      <c r="Z21" s="158">
        <f>IFERROR(IF(($R21-Y21)&gt;=0,0,IF(($S21-X21)&lt;0,0,IF(AND(($S21-Y21)&gt;0,(X21-$R21)&gt;0),$V21/365*(Y21-X21+1),IF(AND(($S21-Y21)&lt;=0,(X21-$R21)&gt;0),$V21/365*($S21-X21+1),$V21/365*(Y21-$R21+1))))),0)</f>
        <v>0</v>
      </c>
      <c r="AA21" s="154">
        <f>Y21+1</f>
        <v>45689</v>
      </c>
      <c r="AB21" s="154">
        <f>AA21+27</f>
        <v>45716</v>
      </c>
      <c r="AC21" s="158">
        <f>IFERROR(IF(($R21-AB21)&gt;=0,0,IF(($S21-AA21)&lt;0,0,IF(AND(($S21-AB21)&gt;0,(AA21-$R21)&gt;0),$V21/365*(AB21-AA21+1),IF(AND(($S21-AB21)&lt;=0,(AA21-$R21)&gt;0),$V21/365*($S21-AA21+1),$V21/365*(AB21-$R21+1))))),0)</f>
        <v>0</v>
      </c>
      <c r="AD21" s="154">
        <f>AB21+1</f>
        <v>45717</v>
      </c>
      <c r="AE21" s="154">
        <f>AD21+30</f>
        <v>45747</v>
      </c>
      <c r="AF21" s="158">
        <f>IFERROR(IF(($R21-AE21)&gt;=0,0,IF(($S21-AD21)&lt;0,0,IF(AND(($S21-AE21)&gt;0,(AD21-$R21)&gt;0),$V21/365*(AE21-AD21+1),IF(AND(($S21-AE21)&lt;=0,(AD21-$R21)&gt;0),$V21/365*($S21-AD21+1),$V21/365*(AE21-$R21+1))))),0)</f>
        <v>0</v>
      </c>
      <c r="AG21" s="154">
        <f>AE21+1</f>
        <v>45748</v>
      </c>
      <c r="AH21" s="154">
        <f>AG21+29</f>
        <v>45777</v>
      </c>
      <c r="AI21" s="158">
        <f>IFERROR(IF(($R21-AH21)&gt;=0,0,IF(($S21-AG21)&lt;0,0,IF(AND(($S21-AH21)&gt;0,(AG21-$R21)&gt;0),$V21/365*(AH21-AG21+1),IF(AND(($S21-AH21)&lt;=0,(AG21-$R21)&gt;0),$V21/365*($S21-AG21+1),$V21/365*(AH21-$R21+1))))),0)</f>
        <v>0</v>
      </c>
      <c r="AJ21" s="154">
        <f>AH21+1</f>
        <v>45778</v>
      </c>
      <c r="AK21" s="154">
        <f>AJ21+30</f>
        <v>45808</v>
      </c>
      <c r="AL21" s="158">
        <f>IFERROR(IF(($R21-AK21)&gt;=0,0,IF(($S21-AJ21)&lt;0,0,IF(AND(($S21-AK21)&gt;0,(AJ21-$R21)&gt;0),$V21/365*(AK21-AJ21+1),IF(AND(($S21-AK21)&lt;=0,(AJ21-$R21)&gt;0),$V21/365*($S21-AJ21+1),$V21/365*(AK21-$R21+1))))),0)</f>
        <v>0</v>
      </c>
      <c r="AM21" s="154">
        <f>AK21+1</f>
        <v>45809</v>
      </c>
      <c r="AN21" s="154">
        <f>AM21+29</f>
        <v>45838</v>
      </c>
      <c r="AO21" s="158">
        <f>IFERROR(IF(($R21-AN21)&gt;=0,0,IF(($S21-AM21)&lt;0,0,IF(AND(($S21-AN21)&gt;0,(AM21-$R21)&gt;0),$V21/365*(AN21-AM21+1),IF(AND(($S21-AN21)&lt;=0,(AM21-$R21)&gt;0),$V21/365*($S21-AM21+1),$V21/365*(AN21-$R21+1))))),0)</f>
        <v>0</v>
      </c>
      <c r="AP21" s="154">
        <f>AN21+1</f>
        <v>45839</v>
      </c>
      <c r="AQ21" s="154">
        <f>AP21+30</f>
        <v>45869</v>
      </c>
      <c r="AR21" s="158">
        <f>IFERROR(IF(($R21-AQ21)&gt;=0,0,IF(($S21-AP21)&lt;0,0,IF(AND(($S21-AQ21)&gt;0,(AP21-$R21)&gt;0),$V21/365*(AQ21-AP21+1),IF(AND(($S21-AQ21)&lt;=0,(AP21-$R21)&gt;0),$V21/365*($S21-AP21+1),$V21/365*(AQ21-$R21+1))))),0)</f>
        <v>0</v>
      </c>
      <c r="AS21" s="154">
        <f>AQ21+1</f>
        <v>45870</v>
      </c>
      <c r="AT21" s="154">
        <f>AS21+30</f>
        <v>45900</v>
      </c>
      <c r="AU21" s="158">
        <f>IFERROR(IF(($R21-AT21)&gt;=0,0,IF(($S21-AS21)&lt;0,0,IF(AND(($S21-AT21)&gt;0,(AS21-$R21)&gt;0),$V21/365*(AT21-AS21+1),IF(AND(($S21-AT21)&lt;=0,(AS21-$R21)&gt;0),$V21/365*($S21-AS21+1),$V21/365*(AT21-$R21+1))))),0)</f>
        <v>0</v>
      </c>
      <c r="AV21" s="154">
        <f>AT21+1</f>
        <v>45901</v>
      </c>
      <c r="AW21" s="154">
        <f>AV21+29</f>
        <v>45930</v>
      </c>
      <c r="AX21" s="158">
        <f>IFERROR(IF(($R21-AW21)&gt;=0,0,IF(($S21-AV21)&lt;0,0,IF(AND(($S21-AW21)&gt;0,(AV21-$R21)&gt;0),$V21/365*(AW21-AV21+1),IF(AND(($S21-AW21)&lt;=0,(AV21-$R21)&gt;0),$V21/365*($S21-AV21+1),$V21/365*(AW21-$R21+1))))),0)</f>
        <v>0</v>
      </c>
      <c r="AY21" s="154">
        <f>AW21+1</f>
        <v>45931</v>
      </c>
      <c r="AZ21" s="154">
        <f>AY21+30</f>
        <v>45961</v>
      </c>
      <c r="BA21" s="158">
        <f>IFERROR(IF(($R21-AZ21)&gt;=0,0,IF(($S21-AY21)&lt;0,0,IF(AND(($S21-AZ21)&gt;0,(AY21-$R21)&gt;0),$V21/365*(AZ21-AY21+1),IF(AND(($S21-AZ21)&lt;=0,(AY21-$R21)&gt;0),$V21/365*($S21-AY21+1),$V21/365*(AZ21-$R21+1))))),0)</f>
        <v>0</v>
      </c>
      <c r="BB21" s="154">
        <f>AZ21+1</f>
        <v>45962</v>
      </c>
      <c r="BC21" s="154">
        <f>BB21+29</f>
        <v>45991</v>
      </c>
      <c r="BD21" s="158">
        <f>IFERROR(IF(($R21-BC21)&gt;=0,0,IF(($S21-BB21)&lt;0,0,IF(AND(($S21-BC21)&gt;0,(BB21-$R21)&gt;0),$V21/365*(BC21-BB21+1),IF(AND(($S21-BC21)&lt;=0,(BB21-$R21)&gt;0),$V21/365*($S21-BB21+1),$V21/365*(BC21-$R21+1))))),0)</f>
        <v>0</v>
      </c>
      <c r="BE21" s="154">
        <f>BC21+1</f>
        <v>45992</v>
      </c>
      <c r="BF21" s="154">
        <f>BE21+30</f>
        <v>46022</v>
      </c>
      <c r="BG21" s="158">
        <f>IFERROR(IF(($R21-BF21)&gt;=0,0,IF(($S21-BE21)&lt;0,0,IF(AND(($S21-BF21)&gt;0,(BE21-$R21)&gt;0),$V21/365*(BF21-BE21+1),IF(AND(($S21-BF21)&lt;=0,(BE21-$R21)&gt;0),$V21/365*($S21-BE21+1),$V21/365*(BF21-$R21+1))))),0)</f>
        <v>0</v>
      </c>
      <c r="BH21" s="154">
        <v>46023</v>
      </c>
      <c r="BI21" s="154">
        <f>BH21+30</f>
        <v>46053</v>
      </c>
      <c r="BJ21" s="158">
        <f>IFERROR(IF(($R21-BI21)&gt;=0,0,IF(($S21-BH21)&lt;0,0,IF(AND(($S21-BI21)&gt;0,(BH21-$R21)&gt;0),$V21/365*(BI21-BH21+1),IF(AND(($S21-BI21)&lt;=0,(BH21-$R21)&gt;0),$V21/365*($S21-BH21+1),$V21/365*(BI21-$R21+1))))),0)</f>
        <v>0</v>
      </c>
      <c r="BK21" s="154">
        <f>BI21+1</f>
        <v>46054</v>
      </c>
      <c r="BL21" s="154">
        <f>BK21+27</f>
        <v>46081</v>
      </c>
      <c r="BM21" s="158">
        <f>IFERROR(IF(($R21-BL21)&gt;=0,0,IF(($S21-BK21)&lt;0,0,IF(AND(($S21-BL21)&gt;0,(BK21-$R21)&gt;0),$V21/365*(BL21-BK21+1),IF(AND(($S21-BL21)&lt;=0,(BK21-$R21)&gt;0),$V21/365*($S21-BK21+1),$V21/365*(BL21-$R21+1))))),0)</f>
        <v>0</v>
      </c>
      <c r="BN21" s="154">
        <f>BL21+1</f>
        <v>46082</v>
      </c>
      <c r="BO21" s="154">
        <f>BN21+30</f>
        <v>46112</v>
      </c>
      <c r="BP21" s="158">
        <f>IFERROR(IF(($R21-BO21)&gt;=0,0,IF(($S21-BN21)&lt;0,0,IF(AND(($S21-BO21)&gt;0,(BN21-$R21)&gt;0),$V21/365*(BO21-BN21+1),IF(AND(($S21-BO21)&lt;=0,(BN21-$R21)&gt;0),$V21/365*($S21-BN21+1),$V21/365*(BO21-$R21+1))))),0)</f>
        <v>0</v>
      </c>
      <c r="BQ21" s="154">
        <f>BO21+1</f>
        <v>46113</v>
      </c>
      <c r="BR21" s="154">
        <f>BQ21+29</f>
        <v>46142</v>
      </c>
      <c r="BS21" s="158">
        <f>IFERROR(IF(($R21-BR21)&gt;=0,0,IF(($S21-BQ21)&lt;0,0,IF(AND(($S21-BR21)&gt;0,(BQ21-$R21)&gt;0),$V21/365*(BR21-BQ21+1),IF(AND(($S21-BR21)&lt;=0,(BQ21-$R21)&gt;0),$V21/365*($S21-BQ21+1),$V21/365*(BR21-$R21+1))))),0)</f>
        <v>0</v>
      </c>
      <c r="BT21" s="154">
        <f>BR21+1</f>
        <v>46143</v>
      </c>
      <c r="BU21" s="154">
        <f>BT21+30</f>
        <v>46173</v>
      </c>
      <c r="BV21" s="158">
        <f>IFERROR(IF(($R21-BU21)&gt;=0,0,IF(($S21-BT21)&lt;0,0,IF(AND(($S21-BU21)&gt;0,(BT21-$R21)&gt;0),$V21/365*(BU21-BT21+1),IF(AND(($S21-BU21)&lt;=0,(BT21-$R21)&gt;0),$V21/365*($S21-BT21+1),$V21/365*(BU21-$R21+1))))),0)</f>
        <v>0</v>
      </c>
      <c r="BW21" s="154">
        <f>BU21+1</f>
        <v>46174</v>
      </c>
      <c r="BX21" s="154">
        <f>BW21+29</f>
        <v>46203</v>
      </c>
      <c r="BY21" s="158">
        <f>IFERROR(IF(($R21-BX21)&gt;=0,0,IF(($S21-BW21)&lt;0,0,IF(AND(($S21-BX21)&gt;0,(BW21-$R21)&gt;0),$V21/365*(BX21-BW21+1),IF(AND(($S21-BX21)&lt;=0,(BW21-$R21)&gt;0),$V21/365*($S21-BW21+1),$V21/365*(BX21-$R21+1))))),0)</f>
        <v>0</v>
      </c>
      <c r="BZ21" s="154">
        <f>BX21+1</f>
        <v>46204</v>
      </c>
      <c r="CA21" s="154">
        <f>BZ21+30</f>
        <v>46234</v>
      </c>
      <c r="CB21" s="158">
        <f>IFERROR(IF(($R21-CA21)&gt;=0,0,IF(($S21-BZ21)&lt;0,0,IF(AND(($S21-CA21)&gt;0,(BZ21-$R21)&gt;0),$V21/365*(CA21-BZ21+1),IF(AND(($S21-CA21)&lt;=0,(BZ21-$R21)&gt;0),$V21/365*($S21-BZ21+1),$V21/365*(CA21-$R21+1))))),0)</f>
        <v>0</v>
      </c>
      <c r="CC21" s="154">
        <f>CA21+1</f>
        <v>46235</v>
      </c>
      <c r="CD21" s="154">
        <f>CC21+30</f>
        <v>46265</v>
      </c>
      <c r="CE21" s="158">
        <f>IFERROR(IF(($R21-CD21)&gt;=0,0,IF(($S21-CC21)&lt;0,0,IF(AND(($S21-CD21)&gt;0,(CC21-$R21)&gt;0),$V21/365*(CD21-CC21+1),IF(AND(($S21-CD21)&lt;=0,(CC21-$R21)&gt;0),$V21/365*($S21-CC21+1),$V21/365*(CD21-$R21+1))))),0)</f>
        <v>0</v>
      </c>
      <c r="CF21" s="154">
        <f>CD21+1</f>
        <v>46266</v>
      </c>
      <c r="CG21" s="154">
        <f>CF21+29</f>
        <v>46295</v>
      </c>
      <c r="CH21" s="158">
        <f>IFERROR(IF(($R21-CG21)&gt;=0,0,IF(($S21-CF21)&lt;0,0,IF(AND(($S21-CG21)&gt;0,(CF21-$R21)&gt;0),$V21/365*(CG21-CF21+1),IF(AND(($S21-CG21)&lt;=0,(CF21-$R21)&gt;0),$V21/365*($S21-CF21+1),$V21/365*(CG21-$R21+1))))),0)</f>
        <v>0</v>
      </c>
      <c r="CI21" s="154">
        <f>CG21+1</f>
        <v>46296</v>
      </c>
      <c r="CJ21" s="154">
        <f>CI21+30</f>
        <v>46326</v>
      </c>
      <c r="CK21" s="158">
        <f>IFERROR(IF(($R21-CJ21)&gt;=0,0,IF(($S21-CI21)&lt;0,0,IF(AND(($S21-CJ21)&gt;0,(CI21-$R21)&gt;0),$V21/365*(CJ21-CI21+1),IF(AND(($S21-CJ21)&lt;=0,(CI21-$R21)&gt;0),$V21/365*($S21-CI21+1),$V21/365*(CJ21-$R21+1))))),0)</f>
        <v>0</v>
      </c>
      <c r="CL21" s="154">
        <f>CJ21+1</f>
        <v>46327</v>
      </c>
      <c r="CM21" s="154">
        <f>CL21+29</f>
        <v>46356</v>
      </c>
      <c r="CN21" s="158">
        <f>IFERROR(IF(($R21-CM21)&gt;=0,0,IF(($S21-CL21)&lt;0,0,IF(AND(($S21-CM21)&gt;0,(CL21-$R21)&gt;0),$V21/365*(CM21-CL21+1),IF(AND(($S21-CM21)&lt;=0,(CL21-$R21)&gt;0),$V21/365*($S21-CL21+1),$V21/365*(CM21-$R21+1))))),0)</f>
        <v>0</v>
      </c>
      <c r="CO21" s="154">
        <f>CM21+1</f>
        <v>46357</v>
      </c>
      <c r="CP21" s="154">
        <f>CO21+30</f>
        <v>46387</v>
      </c>
      <c r="CQ21" s="158">
        <f>IFERROR(IF(($R21-CP21)&gt;=0,0,IF(($S21-CO21)&lt;0,0,IF(AND(($S21-CP21)&gt;0,(CO21-$R21)&gt;0),$V21/365*(CP21-CO21+1),IF(AND(($S21-CP21)&lt;=0,(CO21-$R21)&gt;0),$V21/365*($S21-CO21+1),$V21/365*(CP21-$R21+1))))),0)</f>
        <v>0</v>
      </c>
    </row>
    <row r="22" s="80" customFormat="1" ht="24" customHeight="1" outlineLevel="4" spans="1:95">
      <c r="A22" s="119"/>
      <c r="B22" s="120"/>
      <c r="C22" s="121"/>
      <c r="D22" s="119"/>
      <c r="E22" s="120"/>
      <c r="F22" s="120"/>
      <c r="G22" s="120"/>
      <c r="H22" s="122"/>
      <c r="I22" s="122"/>
      <c r="J22" s="122">
        <f>Z22+AC22+AF22+AI22+AL22+AO22+AR22+AU22+AX22+BA22+BD22+BG22</f>
        <v>0</v>
      </c>
      <c r="K22" s="122">
        <f>K21+1</f>
        <v>2</v>
      </c>
      <c r="L22" s="147"/>
      <c r="M22" s="148">
        <f>IFERROR(VLOOKUP($L22,'2-2 引出数据_合同数据仓库'!$B$2:$BP$10000,3,FALSE),0)</f>
        <v>0</v>
      </c>
      <c r="N22" s="122"/>
      <c r="O22" s="148">
        <f>IFERROR(VLOOKUP((LEFT(VLOOKUP($L22,'2-2 引出数据_合同数据仓库'!$B$2:$BP$10000,64,FALSE),15)&amp;(RIGHT(VLOOKUP($L22,'2-2 引出数据_合同数据仓库'!$B$2:$BP$10000,64,FALSE),4)+1)),'2-2 引出数据_合同数据仓库'!$B$2:$BP$10000,3,FALSE),0)</f>
        <v>0</v>
      </c>
      <c r="P22" s="122"/>
      <c r="Q22" s="122">
        <f>IFERROR(VLOOKUP($L22,'2-2 引出数据_合同数据仓库'!$B$2:$BP$10000,28,FALSE),0)</f>
        <v>0</v>
      </c>
      <c r="R22" s="122">
        <f>IFERROR(VLOOKUP($L22,'2-2 引出数据_合同数据仓库'!$B$2:$BP$10000,29,FALSE),0)</f>
        <v>0</v>
      </c>
      <c r="S22" s="122">
        <f>IFERROR(VLOOKUP($L22,'2-2 引出数据_合同数据仓库'!$B$2:$BP$10000,4,FALSE),0)</f>
        <v>0</v>
      </c>
      <c r="T22" s="122"/>
      <c r="U22" s="122">
        <f>IFERROR(VLOOKUP($L22,'2-2 引出数据_合同数据仓库'!$B$2:$BP$10000,15,FALSE),0)</f>
        <v>0</v>
      </c>
      <c r="V22" s="122">
        <f>U22/(S22-R22+1)*365</f>
        <v>0</v>
      </c>
      <c r="W22" s="122"/>
      <c r="X22" s="154">
        <v>45658</v>
      </c>
      <c r="Y22" s="154">
        <f>X22+30</f>
        <v>45688</v>
      </c>
      <c r="Z22" s="158">
        <f>IFERROR(IF(($R22-Y22)&gt;=0,0,IF(($S22-X22)&lt;0,0,IF(AND(($S22-Y22)&gt;0,(X22-$R22)&gt;0),$V22/365*(Y22-X22+1),IF(AND(($S22-Y22)&lt;=0,(X22-$R22)&gt;0),$V22/365*($S22-X22+1),$V22/365*(Y22-$R22+1))))),0)</f>
        <v>0</v>
      </c>
      <c r="AA22" s="154">
        <f>Y22+1</f>
        <v>45689</v>
      </c>
      <c r="AB22" s="154">
        <f>AA22+27</f>
        <v>45716</v>
      </c>
      <c r="AC22" s="158">
        <f>IFERROR(IF(($R22-AB22)&gt;=0,0,IF(($S22-AA22)&lt;0,0,IF(AND(($S22-AB22)&gt;0,(AA22-$R22)&gt;0),$V22/365*(AB22-AA22+1),IF(AND(($S22-AB22)&lt;=0,(AA22-$R22)&gt;0),$V22/365*($S22-AA22+1),$V22/365*(AB22-$R22+1))))),0)</f>
        <v>0</v>
      </c>
      <c r="AD22" s="154">
        <f>AB22+1</f>
        <v>45717</v>
      </c>
      <c r="AE22" s="154">
        <f>AD22+30</f>
        <v>45747</v>
      </c>
      <c r="AF22" s="158">
        <f>IFERROR(IF(($R22-AE22)&gt;=0,0,IF(($S22-AD22)&lt;0,0,IF(AND(($S22-AE22)&gt;0,(AD22-$R22)&gt;0),$V22/365*(AE22-AD22+1),IF(AND(($S22-AE22)&lt;=0,(AD22-$R22)&gt;0),$V22/365*($S22-AD22+1),$V22/365*(AE22-$R22+1))))),0)</f>
        <v>0</v>
      </c>
      <c r="AG22" s="154">
        <f>AE22+1</f>
        <v>45748</v>
      </c>
      <c r="AH22" s="154">
        <f>AG22+29</f>
        <v>45777</v>
      </c>
      <c r="AI22" s="158">
        <f>IFERROR(IF(($R22-AH22)&gt;=0,0,IF(($S22-AG22)&lt;0,0,IF(AND(($S22-AH22)&gt;0,(AG22-$R22)&gt;0),$V22/365*(AH22-AG22+1),IF(AND(($S22-AH22)&lt;=0,(AG22-$R22)&gt;0),$V22/365*($S22-AG22+1),$V22/365*(AH22-$R22+1))))),0)</f>
        <v>0</v>
      </c>
      <c r="AJ22" s="154">
        <f>AH22+1</f>
        <v>45778</v>
      </c>
      <c r="AK22" s="154">
        <f>AJ22+30</f>
        <v>45808</v>
      </c>
      <c r="AL22" s="158">
        <f>IFERROR(IF(($R22-AK22)&gt;=0,0,IF(($S22-AJ22)&lt;0,0,IF(AND(($S22-AK22)&gt;0,(AJ22-$R22)&gt;0),$V22/365*(AK22-AJ22+1),IF(AND(($S22-AK22)&lt;=0,(AJ22-$R22)&gt;0),$V22/365*($S22-AJ22+1),$V22/365*(AK22-$R22+1))))),0)</f>
        <v>0</v>
      </c>
      <c r="AM22" s="154">
        <f>AK22+1</f>
        <v>45809</v>
      </c>
      <c r="AN22" s="154">
        <f>AM22+29</f>
        <v>45838</v>
      </c>
      <c r="AO22" s="158">
        <f>IFERROR(IF(($R22-AN22)&gt;=0,0,IF(($S22-AM22)&lt;0,0,IF(AND(($S22-AN22)&gt;0,(AM22-$R22)&gt;0),$V22/365*(AN22-AM22+1),IF(AND(($S22-AN22)&lt;=0,(AM22-$R22)&gt;0),$V22/365*($S22-AM22+1),$V22/365*(AN22-$R22+1))))),0)</f>
        <v>0</v>
      </c>
      <c r="AP22" s="154">
        <f>AN22+1</f>
        <v>45839</v>
      </c>
      <c r="AQ22" s="154">
        <f>AP22+30</f>
        <v>45869</v>
      </c>
      <c r="AR22" s="158">
        <f>IFERROR(IF(($R22-AQ22)&gt;=0,0,IF(($S22-AP22)&lt;0,0,IF(AND(($S22-AQ22)&gt;0,(AP22-$R22)&gt;0),$V22/365*(AQ22-AP22+1),IF(AND(($S22-AQ22)&lt;=0,(AP22-$R22)&gt;0),$V22/365*($S22-AP22+1),$V22/365*(AQ22-$R22+1))))),0)</f>
        <v>0</v>
      </c>
      <c r="AS22" s="154">
        <f>AQ22+1</f>
        <v>45870</v>
      </c>
      <c r="AT22" s="154">
        <f>AS22+30</f>
        <v>45900</v>
      </c>
      <c r="AU22" s="158">
        <f>IFERROR(IF(($R22-AT22)&gt;=0,0,IF(($S22-AS22)&lt;0,0,IF(AND(($S22-AT22)&gt;0,(AS22-$R22)&gt;0),$V22/365*(AT22-AS22+1),IF(AND(($S22-AT22)&lt;=0,(AS22-$R22)&gt;0),$V22/365*($S22-AS22+1),$V22/365*(AT22-$R22+1))))),0)</f>
        <v>0</v>
      </c>
      <c r="AV22" s="154">
        <f>AT22+1</f>
        <v>45901</v>
      </c>
      <c r="AW22" s="154">
        <f>AV22+29</f>
        <v>45930</v>
      </c>
      <c r="AX22" s="158">
        <f>IFERROR(IF(($R22-AW22)&gt;=0,0,IF(($S22-AV22)&lt;0,0,IF(AND(($S22-AW22)&gt;0,(AV22-$R22)&gt;0),$V22/365*(AW22-AV22+1),IF(AND(($S22-AW22)&lt;=0,(AV22-$R22)&gt;0),$V22/365*($S22-AV22+1),$V22/365*(AW22-$R22+1))))),0)</f>
        <v>0</v>
      </c>
      <c r="AY22" s="154">
        <f>AW22+1</f>
        <v>45931</v>
      </c>
      <c r="AZ22" s="154">
        <f>AY22+30</f>
        <v>45961</v>
      </c>
      <c r="BA22" s="158">
        <f>IFERROR(IF(($R22-AZ22)&gt;=0,0,IF(($S22-AY22)&lt;0,0,IF(AND(($S22-AZ22)&gt;0,(AY22-$R22)&gt;0),$V22/365*(AZ22-AY22+1),IF(AND(($S22-AZ22)&lt;=0,(AY22-$R22)&gt;0),$V22/365*($S22-AY22+1),$V22/365*(AZ22-$R22+1))))),0)</f>
        <v>0</v>
      </c>
      <c r="BB22" s="154">
        <f>AZ22+1</f>
        <v>45962</v>
      </c>
      <c r="BC22" s="154">
        <f>BB22+29</f>
        <v>45991</v>
      </c>
      <c r="BD22" s="158">
        <f>IFERROR(IF(($R22-BC22)&gt;=0,0,IF(($S22-BB22)&lt;0,0,IF(AND(($S22-BC22)&gt;0,(BB22-$R22)&gt;0),$V22/365*(BC22-BB22+1),IF(AND(($S22-BC22)&lt;=0,(BB22-$R22)&gt;0),$V22/365*($S22-BB22+1),$V22/365*(BC22-$R22+1))))),0)</f>
        <v>0</v>
      </c>
      <c r="BE22" s="154">
        <f>BC22+1</f>
        <v>45992</v>
      </c>
      <c r="BF22" s="154">
        <f>BE22+30</f>
        <v>46022</v>
      </c>
      <c r="BG22" s="158">
        <f>IFERROR(IF(($R22-BF22)&gt;=0,0,IF(($S22-BE22)&lt;0,0,IF(AND(($S22-BF22)&gt;0,(BE22-$R22)&gt;0),$V22/365*(BF22-BE22+1),IF(AND(($S22-BF22)&lt;=0,(BE22-$R22)&gt;0),$V22/365*($S22-BE22+1),$V22/365*(BF22-$R22+1))))),0)</f>
        <v>0</v>
      </c>
      <c r="BH22" s="154">
        <v>46023</v>
      </c>
      <c r="BI22" s="154">
        <f>BH22+30</f>
        <v>46053</v>
      </c>
      <c r="BJ22" s="158">
        <f>IFERROR(IF(($R22-BI22)&gt;=0,0,IF(($S22-BH22)&lt;0,0,IF(AND(($S22-BI22)&gt;0,(BH22-$R22)&gt;0),$V22/365*(BI22-BH22+1),IF(AND(($S22-BI22)&lt;=0,(BH22-$R22)&gt;0),$V22/365*($S22-BH22+1),$V22/365*(BI22-$R22+1))))),0)</f>
        <v>0</v>
      </c>
      <c r="BK22" s="154">
        <f>BI22+1</f>
        <v>46054</v>
      </c>
      <c r="BL22" s="154">
        <f>BK22+27</f>
        <v>46081</v>
      </c>
      <c r="BM22" s="158">
        <f>IFERROR(IF(($R22-BL22)&gt;=0,0,IF(($S22-BK22)&lt;0,0,IF(AND(($S22-BL22)&gt;0,(BK22-$R22)&gt;0),$V22/365*(BL22-BK22+1),IF(AND(($S22-BL22)&lt;=0,(BK22-$R22)&gt;0),$V22/365*($S22-BK22+1),$V22/365*(BL22-$R22+1))))),0)</f>
        <v>0</v>
      </c>
      <c r="BN22" s="154">
        <f>BL22+1</f>
        <v>46082</v>
      </c>
      <c r="BO22" s="154">
        <f>BN22+30</f>
        <v>46112</v>
      </c>
      <c r="BP22" s="158">
        <f>IFERROR(IF(($R22-BO22)&gt;=0,0,IF(($S22-BN22)&lt;0,0,IF(AND(($S22-BO22)&gt;0,(BN22-$R22)&gt;0),$V22/365*(BO22-BN22+1),IF(AND(($S22-BO22)&lt;=0,(BN22-$R22)&gt;0),$V22/365*($S22-BN22+1),$V22/365*(BO22-$R22+1))))),0)</f>
        <v>0</v>
      </c>
      <c r="BQ22" s="154">
        <f>BO22+1</f>
        <v>46113</v>
      </c>
      <c r="BR22" s="154">
        <f>BQ22+29</f>
        <v>46142</v>
      </c>
      <c r="BS22" s="158">
        <f>IFERROR(IF(($R22-BR22)&gt;=0,0,IF(($S22-BQ22)&lt;0,0,IF(AND(($S22-BR22)&gt;0,(BQ22-$R22)&gt;0),$V22/365*(BR22-BQ22+1),IF(AND(($S22-BR22)&lt;=0,(BQ22-$R22)&gt;0),$V22/365*($S22-BQ22+1),$V22/365*(BR22-$R22+1))))),0)</f>
        <v>0</v>
      </c>
      <c r="BT22" s="154">
        <f>BR22+1</f>
        <v>46143</v>
      </c>
      <c r="BU22" s="154">
        <f>BT22+30</f>
        <v>46173</v>
      </c>
      <c r="BV22" s="158">
        <f>IFERROR(IF(($R22-BU22)&gt;=0,0,IF(($S22-BT22)&lt;0,0,IF(AND(($S22-BU22)&gt;0,(BT22-$R22)&gt;0),$V22/365*(BU22-BT22+1),IF(AND(($S22-BU22)&lt;=0,(BT22-$R22)&gt;0),$V22/365*($S22-BT22+1),$V22/365*(BU22-$R22+1))))),0)</f>
        <v>0</v>
      </c>
      <c r="BW22" s="154">
        <f>BU22+1</f>
        <v>46174</v>
      </c>
      <c r="BX22" s="154">
        <f>BW22+29</f>
        <v>46203</v>
      </c>
      <c r="BY22" s="158">
        <f>IFERROR(IF(($R22-BX22)&gt;=0,0,IF(($S22-BW22)&lt;0,0,IF(AND(($S22-BX22)&gt;0,(BW22-$R22)&gt;0),$V22/365*(BX22-BW22+1),IF(AND(($S22-BX22)&lt;=0,(BW22-$R22)&gt;0),$V22/365*($S22-BW22+1),$V22/365*(BX22-$R22+1))))),0)</f>
        <v>0</v>
      </c>
      <c r="BZ22" s="154">
        <f>BX22+1</f>
        <v>46204</v>
      </c>
      <c r="CA22" s="154">
        <f>BZ22+30</f>
        <v>46234</v>
      </c>
      <c r="CB22" s="158">
        <f>IFERROR(IF(($R22-CA22)&gt;=0,0,IF(($S22-BZ22)&lt;0,0,IF(AND(($S22-CA22)&gt;0,(BZ22-$R22)&gt;0),$V22/365*(CA22-BZ22+1),IF(AND(($S22-CA22)&lt;=0,(BZ22-$R22)&gt;0),$V22/365*($S22-BZ22+1),$V22/365*(CA22-$R22+1))))),0)</f>
        <v>0</v>
      </c>
      <c r="CC22" s="154">
        <f>CA22+1</f>
        <v>46235</v>
      </c>
      <c r="CD22" s="154">
        <f>CC22+30</f>
        <v>46265</v>
      </c>
      <c r="CE22" s="158">
        <f>IFERROR(IF(($R22-CD22)&gt;=0,0,IF(($S22-CC22)&lt;0,0,IF(AND(($S22-CD22)&gt;0,(CC22-$R22)&gt;0),$V22/365*(CD22-CC22+1),IF(AND(($S22-CD22)&lt;=0,(CC22-$R22)&gt;0),$V22/365*($S22-CC22+1),$V22/365*(CD22-$R22+1))))),0)</f>
        <v>0</v>
      </c>
      <c r="CF22" s="154">
        <f>CD22+1</f>
        <v>46266</v>
      </c>
      <c r="CG22" s="154">
        <f>CF22+29</f>
        <v>46295</v>
      </c>
      <c r="CH22" s="158">
        <f>IFERROR(IF(($R22-CG22)&gt;=0,0,IF(($S22-CF22)&lt;0,0,IF(AND(($S22-CG22)&gt;0,(CF22-$R22)&gt;0),$V22/365*(CG22-CF22+1),IF(AND(($S22-CG22)&lt;=0,(CF22-$R22)&gt;0),$V22/365*($S22-CF22+1),$V22/365*(CG22-$R22+1))))),0)</f>
        <v>0</v>
      </c>
      <c r="CI22" s="154">
        <f>CG22+1</f>
        <v>46296</v>
      </c>
      <c r="CJ22" s="154">
        <f>CI22+30</f>
        <v>46326</v>
      </c>
      <c r="CK22" s="158">
        <f>IFERROR(IF(($R22-CJ22)&gt;=0,0,IF(($S22-CI22)&lt;0,0,IF(AND(($S22-CJ22)&gt;0,(CI22-$R22)&gt;0),$V22/365*(CJ22-CI22+1),IF(AND(($S22-CJ22)&lt;=0,(CI22-$R22)&gt;0),$V22/365*($S22-CI22+1),$V22/365*(CJ22-$R22+1))))),0)</f>
        <v>0</v>
      </c>
      <c r="CL22" s="154">
        <f>CJ22+1</f>
        <v>46327</v>
      </c>
      <c r="CM22" s="154">
        <f>CL22+29</f>
        <v>46356</v>
      </c>
      <c r="CN22" s="158">
        <f>IFERROR(IF(($R22-CM22)&gt;=0,0,IF(($S22-CL22)&lt;0,0,IF(AND(($S22-CM22)&gt;0,(CL22-$R22)&gt;0),$V22/365*(CM22-CL22+1),IF(AND(($S22-CM22)&lt;=0,(CL22-$R22)&gt;0),$V22/365*($S22-CL22+1),$V22/365*(CM22-$R22+1))))),0)</f>
        <v>0</v>
      </c>
      <c r="CO22" s="154">
        <f>CM22+1</f>
        <v>46357</v>
      </c>
      <c r="CP22" s="154">
        <f>CO22+30</f>
        <v>46387</v>
      </c>
      <c r="CQ22" s="158">
        <f>IFERROR(IF(($R22-CP22)&gt;=0,0,IF(($S22-CO22)&lt;0,0,IF(AND(($S22-CP22)&gt;0,(CO22-$R22)&gt;0),$V22/365*(CP22-CO22+1),IF(AND(($S22-CP22)&lt;=0,(CO22-$R22)&gt;0),$V22/365*($S22-CO22+1),$V22/365*(CP22-$R22+1))))),0)</f>
        <v>0</v>
      </c>
    </row>
    <row r="23" s="80" customFormat="1" ht="24" customHeight="1" outlineLevel="4" spans="1:95">
      <c r="A23" s="119"/>
      <c r="B23" s="120"/>
      <c r="C23" s="121"/>
      <c r="D23" s="119"/>
      <c r="E23" s="120"/>
      <c r="F23" s="120"/>
      <c r="G23" s="120"/>
      <c r="H23" s="122"/>
      <c r="I23" s="122"/>
      <c r="J23" s="122">
        <f>Z23+AC23+AF23+AI23+AL23+AO23+AR23+AU23+AX23+BA23+BD23+BG23</f>
        <v>0</v>
      </c>
      <c r="K23" s="122">
        <f>K22+1</f>
        <v>3</v>
      </c>
      <c r="L23" s="147"/>
      <c r="M23" s="148">
        <f>IFERROR(VLOOKUP($L23,'2-2 引出数据_合同数据仓库'!$B$2:$BP$10000,3,FALSE),0)</f>
        <v>0</v>
      </c>
      <c r="N23" s="122"/>
      <c r="O23" s="148">
        <f>IFERROR(VLOOKUP((LEFT(VLOOKUP($L23,'2-2 引出数据_合同数据仓库'!$B$2:$BP$10000,64,FALSE),15)&amp;(RIGHT(VLOOKUP($L23,'2-2 引出数据_合同数据仓库'!$B$2:$BP$10000,64,FALSE),4)+1)),'2-2 引出数据_合同数据仓库'!$B$2:$BP$10000,3,FALSE),0)</f>
        <v>0</v>
      </c>
      <c r="P23" s="122"/>
      <c r="Q23" s="122">
        <f>IFERROR(VLOOKUP($L23,'2-2 引出数据_合同数据仓库'!$B$2:$BP$10000,28,FALSE),0)</f>
        <v>0</v>
      </c>
      <c r="R23" s="122">
        <f>IFERROR(VLOOKUP($L23,'2-2 引出数据_合同数据仓库'!$B$2:$BP$10000,29,FALSE),0)</f>
        <v>0</v>
      </c>
      <c r="S23" s="122">
        <f>IFERROR(VLOOKUP($L23,'2-2 引出数据_合同数据仓库'!$B$2:$BP$10000,4,FALSE),0)</f>
        <v>0</v>
      </c>
      <c r="T23" s="122"/>
      <c r="U23" s="122">
        <f>IFERROR(VLOOKUP($L23,'2-2 引出数据_合同数据仓库'!$B$2:$BP$10000,15,FALSE),0)</f>
        <v>0</v>
      </c>
      <c r="V23" s="122">
        <f>U23/(S23-R23+1)*365</f>
        <v>0</v>
      </c>
      <c r="W23" s="122"/>
      <c r="X23" s="154">
        <v>45658</v>
      </c>
      <c r="Y23" s="154">
        <f>X23+30</f>
        <v>45688</v>
      </c>
      <c r="Z23" s="158">
        <f>IFERROR(IF(($R23-Y23)&gt;=0,0,IF(($S23-X23)&lt;0,0,IF(AND(($S23-Y23)&gt;0,(X23-$R23)&gt;0),$V23/365*(Y23-X23+1),IF(AND(($S23-Y23)&lt;=0,(X23-$R23)&gt;0),$V23/365*($S23-X23+1),$V23/365*(Y23-$R23+1))))),0)</f>
        <v>0</v>
      </c>
      <c r="AA23" s="154">
        <f>Y23+1</f>
        <v>45689</v>
      </c>
      <c r="AB23" s="154">
        <f>AA23+27</f>
        <v>45716</v>
      </c>
      <c r="AC23" s="158">
        <f>IFERROR(IF(($R23-AB23)&gt;=0,0,IF(($S23-AA23)&lt;0,0,IF(AND(($S23-AB23)&gt;0,(AA23-$R23)&gt;0),$V23/365*(AB23-AA23+1),IF(AND(($S23-AB23)&lt;=0,(AA23-$R23)&gt;0),$V23/365*($S23-AA23+1),$V23/365*(AB23-$R23+1))))),0)</f>
        <v>0</v>
      </c>
      <c r="AD23" s="154">
        <f>AB23+1</f>
        <v>45717</v>
      </c>
      <c r="AE23" s="154">
        <f>AD23+30</f>
        <v>45747</v>
      </c>
      <c r="AF23" s="158">
        <f>IFERROR(IF(($R23-AE23)&gt;=0,0,IF(($S23-AD23)&lt;0,0,IF(AND(($S23-AE23)&gt;0,(AD23-$R23)&gt;0),$V23/365*(AE23-AD23+1),IF(AND(($S23-AE23)&lt;=0,(AD23-$R23)&gt;0),$V23/365*($S23-AD23+1),$V23/365*(AE23-$R23+1))))),0)</f>
        <v>0</v>
      </c>
      <c r="AG23" s="154">
        <f>AE23+1</f>
        <v>45748</v>
      </c>
      <c r="AH23" s="154">
        <f>AG23+29</f>
        <v>45777</v>
      </c>
      <c r="AI23" s="158">
        <f>IFERROR(IF(($R23-AH23)&gt;=0,0,IF(($S23-AG23)&lt;0,0,IF(AND(($S23-AH23)&gt;0,(AG23-$R23)&gt;0),$V23/365*(AH23-AG23+1),IF(AND(($S23-AH23)&lt;=0,(AG23-$R23)&gt;0),$V23/365*($S23-AG23+1),$V23/365*(AH23-$R23+1))))),0)</f>
        <v>0</v>
      </c>
      <c r="AJ23" s="154">
        <f>AH23+1</f>
        <v>45778</v>
      </c>
      <c r="AK23" s="154">
        <f>AJ23+30</f>
        <v>45808</v>
      </c>
      <c r="AL23" s="158">
        <f>IFERROR(IF(($R23-AK23)&gt;=0,0,IF(($S23-AJ23)&lt;0,0,IF(AND(($S23-AK23)&gt;0,(AJ23-$R23)&gt;0),$V23/365*(AK23-AJ23+1),IF(AND(($S23-AK23)&lt;=0,(AJ23-$R23)&gt;0),$V23/365*($S23-AJ23+1),$V23/365*(AK23-$R23+1))))),0)</f>
        <v>0</v>
      </c>
      <c r="AM23" s="154">
        <f>AK23+1</f>
        <v>45809</v>
      </c>
      <c r="AN23" s="154">
        <f>AM23+29</f>
        <v>45838</v>
      </c>
      <c r="AO23" s="158">
        <f>IFERROR(IF(($R23-AN23)&gt;=0,0,IF(($S23-AM23)&lt;0,0,IF(AND(($S23-AN23)&gt;0,(AM23-$R23)&gt;0),$V23/365*(AN23-AM23+1),IF(AND(($S23-AN23)&lt;=0,(AM23-$R23)&gt;0),$V23/365*($S23-AM23+1),$V23/365*(AN23-$R23+1))))),0)</f>
        <v>0</v>
      </c>
      <c r="AP23" s="154">
        <f>AN23+1</f>
        <v>45839</v>
      </c>
      <c r="AQ23" s="154">
        <f>AP23+30</f>
        <v>45869</v>
      </c>
      <c r="AR23" s="158">
        <f>IFERROR(IF(($R23-AQ23)&gt;=0,0,IF(($S23-AP23)&lt;0,0,IF(AND(($S23-AQ23)&gt;0,(AP23-$R23)&gt;0),$V23/365*(AQ23-AP23+1),IF(AND(($S23-AQ23)&lt;=0,(AP23-$R23)&gt;0),$V23/365*($S23-AP23+1),$V23/365*(AQ23-$R23+1))))),0)</f>
        <v>0</v>
      </c>
      <c r="AS23" s="154">
        <f>AQ23+1</f>
        <v>45870</v>
      </c>
      <c r="AT23" s="154">
        <f>AS23+30</f>
        <v>45900</v>
      </c>
      <c r="AU23" s="158">
        <f>IFERROR(IF(($R23-AT23)&gt;=0,0,IF(($S23-AS23)&lt;0,0,IF(AND(($S23-AT23)&gt;0,(AS23-$R23)&gt;0),$V23/365*(AT23-AS23+1),IF(AND(($S23-AT23)&lt;=0,(AS23-$R23)&gt;0),$V23/365*($S23-AS23+1),$V23/365*(AT23-$R23+1))))),0)</f>
        <v>0</v>
      </c>
      <c r="AV23" s="154">
        <f>AT23+1</f>
        <v>45901</v>
      </c>
      <c r="AW23" s="154">
        <f>AV23+29</f>
        <v>45930</v>
      </c>
      <c r="AX23" s="158">
        <f>IFERROR(IF(($R23-AW23)&gt;=0,0,IF(($S23-AV23)&lt;0,0,IF(AND(($S23-AW23)&gt;0,(AV23-$R23)&gt;0),$V23/365*(AW23-AV23+1),IF(AND(($S23-AW23)&lt;=0,(AV23-$R23)&gt;0),$V23/365*($S23-AV23+1),$V23/365*(AW23-$R23+1))))),0)</f>
        <v>0</v>
      </c>
      <c r="AY23" s="154">
        <f>AW23+1</f>
        <v>45931</v>
      </c>
      <c r="AZ23" s="154">
        <f>AY23+30</f>
        <v>45961</v>
      </c>
      <c r="BA23" s="158">
        <f>IFERROR(IF(($R23-AZ23)&gt;=0,0,IF(($S23-AY23)&lt;0,0,IF(AND(($S23-AZ23)&gt;0,(AY23-$R23)&gt;0),$V23/365*(AZ23-AY23+1),IF(AND(($S23-AZ23)&lt;=0,(AY23-$R23)&gt;0),$V23/365*($S23-AY23+1),$V23/365*(AZ23-$R23+1))))),0)</f>
        <v>0</v>
      </c>
      <c r="BB23" s="154">
        <f>AZ23+1</f>
        <v>45962</v>
      </c>
      <c r="BC23" s="154">
        <f>BB23+29</f>
        <v>45991</v>
      </c>
      <c r="BD23" s="158">
        <f>IFERROR(IF(($R23-BC23)&gt;=0,0,IF(($S23-BB23)&lt;0,0,IF(AND(($S23-BC23)&gt;0,(BB23-$R23)&gt;0),$V23/365*(BC23-BB23+1),IF(AND(($S23-BC23)&lt;=0,(BB23-$R23)&gt;0),$V23/365*($S23-BB23+1),$V23/365*(BC23-$R23+1))))),0)</f>
        <v>0</v>
      </c>
      <c r="BE23" s="154">
        <f>BC23+1</f>
        <v>45992</v>
      </c>
      <c r="BF23" s="154">
        <f>BE23+30</f>
        <v>46022</v>
      </c>
      <c r="BG23" s="158">
        <f>IFERROR(IF(($R23-BF23)&gt;=0,0,IF(($S23-BE23)&lt;0,0,IF(AND(($S23-BF23)&gt;0,(BE23-$R23)&gt;0),$V23/365*(BF23-BE23+1),IF(AND(($S23-BF23)&lt;=0,(BE23-$R23)&gt;0),$V23/365*($S23-BE23+1),$V23/365*(BF23-$R23+1))))),0)</f>
        <v>0</v>
      </c>
      <c r="BH23" s="154">
        <v>46023</v>
      </c>
      <c r="BI23" s="154">
        <f>BH23+30</f>
        <v>46053</v>
      </c>
      <c r="BJ23" s="158">
        <f>IFERROR(IF(($R23-BI23)&gt;=0,0,IF(($S23-BH23)&lt;0,0,IF(AND(($S23-BI23)&gt;0,(BH23-$R23)&gt;0),$V23/365*(BI23-BH23+1),IF(AND(($S23-BI23)&lt;=0,(BH23-$R23)&gt;0),$V23/365*($S23-BH23+1),$V23/365*(BI23-$R23+1))))),0)</f>
        <v>0</v>
      </c>
      <c r="BK23" s="154">
        <f>BI23+1</f>
        <v>46054</v>
      </c>
      <c r="BL23" s="154">
        <f>BK23+27</f>
        <v>46081</v>
      </c>
      <c r="BM23" s="158">
        <f>IFERROR(IF(($R23-BL23)&gt;=0,0,IF(($S23-BK23)&lt;0,0,IF(AND(($S23-BL23)&gt;0,(BK23-$R23)&gt;0),$V23/365*(BL23-BK23+1),IF(AND(($S23-BL23)&lt;=0,(BK23-$R23)&gt;0),$V23/365*($S23-BK23+1),$V23/365*(BL23-$R23+1))))),0)</f>
        <v>0</v>
      </c>
      <c r="BN23" s="154">
        <f>BL23+1</f>
        <v>46082</v>
      </c>
      <c r="BO23" s="154">
        <f>BN23+30</f>
        <v>46112</v>
      </c>
      <c r="BP23" s="158">
        <f>IFERROR(IF(($R23-BO23)&gt;=0,0,IF(($S23-BN23)&lt;0,0,IF(AND(($S23-BO23)&gt;0,(BN23-$R23)&gt;0),$V23/365*(BO23-BN23+1),IF(AND(($S23-BO23)&lt;=0,(BN23-$R23)&gt;0),$V23/365*($S23-BN23+1),$V23/365*(BO23-$R23+1))))),0)</f>
        <v>0</v>
      </c>
      <c r="BQ23" s="154">
        <f>BO23+1</f>
        <v>46113</v>
      </c>
      <c r="BR23" s="154">
        <f>BQ23+29</f>
        <v>46142</v>
      </c>
      <c r="BS23" s="158">
        <f>IFERROR(IF(($R23-BR23)&gt;=0,0,IF(($S23-BQ23)&lt;0,0,IF(AND(($S23-BR23)&gt;0,(BQ23-$R23)&gt;0),$V23/365*(BR23-BQ23+1),IF(AND(($S23-BR23)&lt;=0,(BQ23-$R23)&gt;0),$V23/365*($S23-BQ23+1),$V23/365*(BR23-$R23+1))))),0)</f>
        <v>0</v>
      </c>
      <c r="BT23" s="154">
        <f>BR23+1</f>
        <v>46143</v>
      </c>
      <c r="BU23" s="154">
        <f>BT23+30</f>
        <v>46173</v>
      </c>
      <c r="BV23" s="158">
        <f>IFERROR(IF(($R23-BU23)&gt;=0,0,IF(($S23-BT23)&lt;0,0,IF(AND(($S23-BU23)&gt;0,(BT23-$R23)&gt;0),$V23/365*(BU23-BT23+1),IF(AND(($S23-BU23)&lt;=0,(BT23-$R23)&gt;0),$V23/365*($S23-BT23+1),$V23/365*(BU23-$R23+1))))),0)</f>
        <v>0</v>
      </c>
      <c r="BW23" s="154">
        <f>BU23+1</f>
        <v>46174</v>
      </c>
      <c r="BX23" s="154">
        <f>BW23+29</f>
        <v>46203</v>
      </c>
      <c r="BY23" s="158">
        <f>IFERROR(IF(($R23-BX23)&gt;=0,0,IF(($S23-BW23)&lt;0,0,IF(AND(($S23-BX23)&gt;0,(BW23-$R23)&gt;0),$V23/365*(BX23-BW23+1),IF(AND(($S23-BX23)&lt;=0,(BW23-$R23)&gt;0),$V23/365*($S23-BW23+1),$V23/365*(BX23-$R23+1))))),0)</f>
        <v>0</v>
      </c>
      <c r="BZ23" s="154">
        <f>BX23+1</f>
        <v>46204</v>
      </c>
      <c r="CA23" s="154">
        <f>BZ23+30</f>
        <v>46234</v>
      </c>
      <c r="CB23" s="158">
        <f>IFERROR(IF(($R23-CA23)&gt;=0,0,IF(($S23-BZ23)&lt;0,0,IF(AND(($S23-CA23)&gt;0,(BZ23-$R23)&gt;0),$V23/365*(CA23-BZ23+1),IF(AND(($S23-CA23)&lt;=0,(BZ23-$R23)&gt;0),$V23/365*($S23-BZ23+1),$V23/365*(CA23-$R23+1))))),0)</f>
        <v>0</v>
      </c>
      <c r="CC23" s="154">
        <f>CA23+1</f>
        <v>46235</v>
      </c>
      <c r="CD23" s="154">
        <f>CC23+30</f>
        <v>46265</v>
      </c>
      <c r="CE23" s="158">
        <f>IFERROR(IF(($R23-CD23)&gt;=0,0,IF(($S23-CC23)&lt;0,0,IF(AND(($S23-CD23)&gt;0,(CC23-$R23)&gt;0),$V23/365*(CD23-CC23+1),IF(AND(($S23-CD23)&lt;=0,(CC23-$R23)&gt;0),$V23/365*($S23-CC23+1),$V23/365*(CD23-$R23+1))))),0)</f>
        <v>0</v>
      </c>
      <c r="CF23" s="154">
        <f>CD23+1</f>
        <v>46266</v>
      </c>
      <c r="CG23" s="154">
        <f>CF23+29</f>
        <v>46295</v>
      </c>
      <c r="CH23" s="158">
        <f>IFERROR(IF(($R23-CG23)&gt;=0,0,IF(($S23-CF23)&lt;0,0,IF(AND(($S23-CG23)&gt;0,(CF23-$R23)&gt;0),$V23/365*(CG23-CF23+1),IF(AND(($S23-CG23)&lt;=0,(CF23-$R23)&gt;0),$V23/365*($S23-CF23+1),$V23/365*(CG23-$R23+1))))),0)</f>
        <v>0</v>
      </c>
      <c r="CI23" s="154">
        <f>CG23+1</f>
        <v>46296</v>
      </c>
      <c r="CJ23" s="154">
        <f>CI23+30</f>
        <v>46326</v>
      </c>
      <c r="CK23" s="158">
        <f>IFERROR(IF(($R23-CJ23)&gt;=0,0,IF(($S23-CI23)&lt;0,0,IF(AND(($S23-CJ23)&gt;0,(CI23-$R23)&gt;0),$V23/365*(CJ23-CI23+1),IF(AND(($S23-CJ23)&lt;=0,(CI23-$R23)&gt;0),$V23/365*($S23-CI23+1),$V23/365*(CJ23-$R23+1))))),0)</f>
        <v>0</v>
      </c>
      <c r="CL23" s="154">
        <f>CJ23+1</f>
        <v>46327</v>
      </c>
      <c r="CM23" s="154">
        <f>CL23+29</f>
        <v>46356</v>
      </c>
      <c r="CN23" s="158">
        <f>IFERROR(IF(($R23-CM23)&gt;=0,0,IF(($S23-CL23)&lt;0,0,IF(AND(($S23-CM23)&gt;0,(CL23-$R23)&gt;0),$V23/365*(CM23-CL23+1),IF(AND(($S23-CM23)&lt;=0,(CL23-$R23)&gt;0),$V23/365*($S23-CL23+1),$V23/365*(CM23-$R23+1))))),0)</f>
        <v>0</v>
      </c>
      <c r="CO23" s="154">
        <f>CM23+1</f>
        <v>46357</v>
      </c>
      <c r="CP23" s="154">
        <f>CO23+30</f>
        <v>46387</v>
      </c>
      <c r="CQ23" s="158">
        <f>IFERROR(IF(($R23-CP23)&gt;=0,0,IF(($S23-CO23)&lt;0,0,IF(AND(($S23-CP23)&gt;0,(CO23-$R23)&gt;0),$V23/365*(CP23-CO23+1),IF(AND(($S23-CP23)&lt;=0,(CO23-$R23)&gt;0),$V23/365*($S23-CO23+1),$V23/365*(CP23-$R23+1))))),0)</f>
        <v>0</v>
      </c>
    </row>
    <row r="24" s="80" customFormat="1" ht="24" customHeight="1" outlineLevel="4" spans="1:95">
      <c r="A24" s="119"/>
      <c r="B24" s="120"/>
      <c r="C24" s="121"/>
      <c r="D24" s="119"/>
      <c r="E24" s="120"/>
      <c r="F24" s="120"/>
      <c r="G24" s="120"/>
      <c r="H24" s="122"/>
      <c r="I24" s="122"/>
      <c r="J24" s="122">
        <f>Z24+AC24+AF24+AI24+AL24+AO24+AR24+AU24+AX24+BA24+BD24+BG24</f>
        <v>0</v>
      </c>
      <c r="K24" s="122">
        <f>K23+1</f>
        <v>4</v>
      </c>
      <c r="L24" s="147"/>
      <c r="M24" s="148">
        <f>IFERROR(VLOOKUP($L24,'2-2 引出数据_合同数据仓库'!$B$2:$BP$10000,3,FALSE),0)</f>
        <v>0</v>
      </c>
      <c r="N24" s="122"/>
      <c r="O24" s="148">
        <f>IFERROR(VLOOKUP((LEFT(VLOOKUP($L24,'2-2 引出数据_合同数据仓库'!$B$2:$BP$10000,64,FALSE),15)&amp;(RIGHT(VLOOKUP($L24,'2-2 引出数据_合同数据仓库'!$B$2:$BP$10000,64,FALSE),4)+1)),'2-2 引出数据_合同数据仓库'!$B$2:$BP$10000,3,FALSE),0)</f>
        <v>0</v>
      </c>
      <c r="P24" s="122"/>
      <c r="Q24" s="122">
        <f>IFERROR(VLOOKUP($L24,'2-2 引出数据_合同数据仓库'!$B$2:$BP$10000,28,FALSE),0)</f>
        <v>0</v>
      </c>
      <c r="R24" s="122">
        <f>IFERROR(VLOOKUP($L24,'2-2 引出数据_合同数据仓库'!$B$2:$BP$10000,29,FALSE),0)</f>
        <v>0</v>
      </c>
      <c r="S24" s="122">
        <f>IFERROR(VLOOKUP($L24,'2-2 引出数据_合同数据仓库'!$B$2:$BP$10000,4,FALSE),0)</f>
        <v>0</v>
      </c>
      <c r="T24" s="122"/>
      <c r="U24" s="122">
        <f>IFERROR(VLOOKUP($L24,'2-2 引出数据_合同数据仓库'!$B$2:$BP$10000,15,FALSE),0)</f>
        <v>0</v>
      </c>
      <c r="V24" s="122">
        <f>U24/(S24-R24+1)*365</f>
        <v>0</v>
      </c>
      <c r="W24" s="122"/>
      <c r="X24" s="154">
        <v>45658</v>
      </c>
      <c r="Y24" s="154">
        <f>X24+30</f>
        <v>45688</v>
      </c>
      <c r="Z24" s="158">
        <f>IFERROR(IF(($R24-Y24)&gt;=0,0,IF(($S24-X24)&lt;0,0,IF(AND(($S24-Y24)&gt;0,(X24-$R24)&gt;0),$V24/365*(Y24-X24+1),IF(AND(($S24-Y24)&lt;=0,(X24-$R24)&gt;0),$V24/365*($S24-X24+1),$V24/365*(Y24-$R24+1))))),0)</f>
        <v>0</v>
      </c>
      <c r="AA24" s="154">
        <f>Y24+1</f>
        <v>45689</v>
      </c>
      <c r="AB24" s="154">
        <f>AA24+27</f>
        <v>45716</v>
      </c>
      <c r="AC24" s="158">
        <f>IFERROR(IF(($R24-AB24)&gt;=0,0,IF(($S24-AA24)&lt;0,0,IF(AND(($S24-AB24)&gt;0,(AA24-$R24)&gt;0),$V24/365*(AB24-AA24+1),IF(AND(($S24-AB24)&lt;=0,(AA24-$R24)&gt;0),$V24/365*($S24-AA24+1),$V24/365*(AB24-$R24+1))))),0)</f>
        <v>0</v>
      </c>
      <c r="AD24" s="154">
        <f>AB24+1</f>
        <v>45717</v>
      </c>
      <c r="AE24" s="154">
        <f>AD24+30</f>
        <v>45747</v>
      </c>
      <c r="AF24" s="158">
        <f>IFERROR(IF(($R24-AE24)&gt;=0,0,IF(($S24-AD24)&lt;0,0,IF(AND(($S24-AE24)&gt;0,(AD24-$R24)&gt;0),$V24/365*(AE24-AD24+1),IF(AND(($S24-AE24)&lt;=0,(AD24-$R24)&gt;0),$V24/365*($S24-AD24+1),$V24/365*(AE24-$R24+1))))),0)</f>
        <v>0</v>
      </c>
      <c r="AG24" s="154">
        <f>AE24+1</f>
        <v>45748</v>
      </c>
      <c r="AH24" s="154">
        <f>AG24+29</f>
        <v>45777</v>
      </c>
      <c r="AI24" s="158">
        <f>IFERROR(IF(($R24-AH24)&gt;=0,0,IF(($S24-AG24)&lt;0,0,IF(AND(($S24-AH24)&gt;0,(AG24-$R24)&gt;0),$V24/365*(AH24-AG24+1),IF(AND(($S24-AH24)&lt;=0,(AG24-$R24)&gt;0),$V24/365*($S24-AG24+1),$V24/365*(AH24-$R24+1))))),0)</f>
        <v>0</v>
      </c>
      <c r="AJ24" s="154">
        <f>AH24+1</f>
        <v>45778</v>
      </c>
      <c r="AK24" s="154">
        <f>AJ24+30</f>
        <v>45808</v>
      </c>
      <c r="AL24" s="158">
        <f>IFERROR(IF(($R24-AK24)&gt;=0,0,IF(($S24-AJ24)&lt;0,0,IF(AND(($S24-AK24)&gt;0,(AJ24-$R24)&gt;0),$V24/365*(AK24-AJ24+1),IF(AND(($S24-AK24)&lt;=0,(AJ24-$R24)&gt;0),$V24/365*($S24-AJ24+1),$V24/365*(AK24-$R24+1))))),0)</f>
        <v>0</v>
      </c>
      <c r="AM24" s="154">
        <f>AK24+1</f>
        <v>45809</v>
      </c>
      <c r="AN24" s="154">
        <f>AM24+29</f>
        <v>45838</v>
      </c>
      <c r="AO24" s="158">
        <f>IFERROR(IF(($R24-AN24)&gt;=0,0,IF(($S24-AM24)&lt;0,0,IF(AND(($S24-AN24)&gt;0,(AM24-$R24)&gt;0),$V24/365*(AN24-AM24+1),IF(AND(($S24-AN24)&lt;=0,(AM24-$R24)&gt;0),$V24/365*($S24-AM24+1),$V24/365*(AN24-$R24+1))))),0)</f>
        <v>0</v>
      </c>
      <c r="AP24" s="154">
        <f>AN24+1</f>
        <v>45839</v>
      </c>
      <c r="AQ24" s="154">
        <f>AP24+30</f>
        <v>45869</v>
      </c>
      <c r="AR24" s="158">
        <f>IFERROR(IF(($R24-AQ24)&gt;=0,0,IF(($S24-AP24)&lt;0,0,IF(AND(($S24-AQ24)&gt;0,(AP24-$R24)&gt;0),$V24/365*(AQ24-AP24+1),IF(AND(($S24-AQ24)&lt;=0,(AP24-$R24)&gt;0),$V24/365*($S24-AP24+1),$V24/365*(AQ24-$R24+1))))),0)</f>
        <v>0</v>
      </c>
      <c r="AS24" s="154">
        <f>AQ24+1</f>
        <v>45870</v>
      </c>
      <c r="AT24" s="154">
        <f>AS24+30</f>
        <v>45900</v>
      </c>
      <c r="AU24" s="158">
        <f>IFERROR(IF(($R24-AT24)&gt;=0,0,IF(($S24-AS24)&lt;0,0,IF(AND(($S24-AT24)&gt;0,(AS24-$R24)&gt;0),$V24/365*(AT24-AS24+1),IF(AND(($S24-AT24)&lt;=0,(AS24-$R24)&gt;0),$V24/365*($S24-AS24+1),$V24/365*(AT24-$R24+1))))),0)</f>
        <v>0</v>
      </c>
      <c r="AV24" s="154">
        <f>AT24+1</f>
        <v>45901</v>
      </c>
      <c r="AW24" s="154">
        <f>AV24+29</f>
        <v>45930</v>
      </c>
      <c r="AX24" s="158">
        <f>IFERROR(IF(($R24-AW24)&gt;=0,0,IF(($S24-AV24)&lt;0,0,IF(AND(($S24-AW24)&gt;0,(AV24-$R24)&gt;0),$V24/365*(AW24-AV24+1),IF(AND(($S24-AW24)&lt;=0,(AV24-$R24)&gt;0),$V24/365*($S24-AV24+1),$V24/365*(AW24-$R24+1))))),0)</f>
        <v>0</v>
      </c>
      <c r="AY24" s="154">
        <f>AW24+1</f>
        <v>45931</v>
      </c>
      <c r="AZ24" s="154">
        <f>AY24+30</f>
        <v>45961</v>
      </c>
      <c r="BA24" s="158">
        <f>IFERROR(IF(($R24-AZ24)&gt;=0,0,IF(($S24-AY24)&lt;0,0,IF(AND(($S24-AZ24)&gt;0,(AY24-$R24)&gt;0),$V24/365*(AZ24-AY24+1),IF(AND(($S24-AZ24)&lt;=0,(AY24-$R24)&gt;0),$V24/365*($S24-AY24+1),$V24/365*(AZ24-$R24+1))))),0)</f>
        <v>0</v>
      </c>
      <c r="BB24" s="154">
        <f>AZ24+1</f>
        <v>45962</v>
      </c>
      <c r="BC24" s="154">
        <f>BB24+29</f>
        <v>45991</v>
      </c>
      <c r="BD24" s="158">
        <f>IFERROR(IF(($R24-BC24)&gt;=0,0,IF(($S24-BB24)&lt;0,0,IF(AND(($S24-BC24)&gt;0,(BB24-$R24)&gt;0),$V24/365*(BC24-BB24+1),IF(AND(($S24-BC24)&lt;=0,(BB24-$R24)&gt;0),$V24/365*($S24-BB24+1),$V24/365*(BC24-$R24+1))))),0)</f>
        <v>0</v>
      </c>
      <c r="BE24" s="154">
        <f>BC24+1</f>
        <v>45992</v>
      </c>
      <c r="BF24" s="154">
        <f>BE24+30</f>
        <v>46022</v>
      </c>
      <c r="BG24" s="158">
        <f>IFERROR(IF(($R24-BF24)&gt;=0,0,IF(($S24-BE24)&lt;0,0,IF(AND(($S24-BF24)&gt;0,(BE24-$R24)&gt;0),$V24/365*(BF24-BE24+1),IF(AND(($S24-BF24)&lt;=0,(BE24-$R24)&gt;0),$V24/365*($S24-BE24+1),$V24/365*(BF24-$R24+1))))),0)</f>
        <v>0</v>
      </c>
      <c r="BH24" s="154">
        <v>46023</v>
      </c>
      <c r="BI24" s="154">
        <f>BH24+30</f>
        <v>46053</v>
      </c>
      <c r="BJ24" s="158">
        <f>IFERROR(IF(($R24-BI24)&gt;=0,0,IF(($S24-BH24)&lt;0,0,IF(AND(($S24-BI24)&gt;0,(BH24-$R24)&gt;0),$V24/365*(BI24-BH24+1),IF(AND(($S24-BI24)&lt;=0,(BH24-$R24)&gt;0),$V24/365*($S24-BH24+1),$V24/365*(BI24-$R24+1))))),0)</f>
        <v>0</v>
      </c>
      <c r="BK24" s="154">
        <f>BI24+1</f>
        <v>46054</v>
      </c>
      <c r="BL24" s="154">
        <f>BK24+27</f>
        <v>46081</v>
      </c>
      <c r="BM24" s="158">
        <f>IFERROR(IF(($R24-BL24)&gt;=0,0,IF(($S24-BK24)&lt;0,0,IF(AND(($S24-BL24)&gt;0,(BK24-$R24)&gt;0),$V24/365*(BL24-BK24+1),IF(AND(($S24-BL24)&lt;=0,(BK24-$R24)&gt;0),$V24/365*($S24-BK24+1),$V24/365*(BL24-$R24+1))))),0)</f>
        <v>0</v>
      </c>
      <c r="BN24" s="154">
        <f>BL24+1</f>
        <v>46082</v>
      </c>
      <c r="BO24" s="154">
        <f>BN24+30</f>
        <v>46112</v>
      </c>
      <c r="BP24" s="158">
        <f>IFERROR(IF(($R24-BO24)&gt;=0,0,IF(($S24-BN24)&lt;0,0,IF(AND(($S24-BO24)&gt;0,(BN24-$R24)&gt;0),$V24/365*(BO24-BN24+1),IF(AND(($S24-BO24)&lt;=0,(BN24-$R24)&gt;0),$V24/365*($S24-BN24+1),$V24/365*(BO24-$R24+1))))),0)</f>
        <v>0</v>
      </c>
      <c r="BQ24" s="154">
        <f>BO24+1</f>
        <v>46113</v>
      </c>
      <c r="BR24" s="154">
        <f>BQ24+29</f>
        <v>46142</v>
      </c>
      <c r="BS24" s="158">
        <f>IFERROR(IF(($R24-BR24)&gt;=0,0,IF(($S24-BQ24)&lt;0,0,IF(AND(($S24-BR24)&gt;0,(BQ24-$R24)&gt;0),$V24/365*(BR24-BQ24+1),IF(AND(($S24-BR24)&lt;=0,(BQ24-$R24)&gt;0),$V24/365*($S24-BQ24+1),$V24/365*(BR24-$R24+1))))),0)</f>
        <v>0</v>
      </c>
      <c r="BT24" s="154">
        <f>BR24+1</f>
        <v>46143</v>
      </c>
      <c r="BU24" s="154">
        <f>BT24+30</f>
        <v>46173</v>
      </c>
      <c r="BV24" s="158">
        <f>IFERROR(IF(($R24-BU24)&gt;=0,0,IF(($S24-BT24)&lt;0,0,IF(AND(($S24-BU24)&gt;0,(BT24-$R24)&gt;0),$V24/365*(BU24-BT24+1),IF(AND(($S24-BU24)&lt;=0,(BT24-$R24)&gt;0),$V24/365*($S24-BT24+1),$V24/365*(BU24-$R24+1))))),0)</f>
        <v>0</v>
      </c>
      <c r="BW24" s="154">
        <f>BU24+1</f>
        <v>46174</v>
      </c>
      <c r="BX24" s="154">
        <f>BW24+29</f>
        <v>46203</v>
      </c>
      <c r="BY24" s="158">
        <f>IFERROR(IF(($R24-BX24)&gt;=0,0,IF(($S24-BW24)&lt;0,0,IF(AND(($S24-BX24)&gt;0,(BW24-$R24)&gt;0),$V24/365*(BX24-BW24+1),IF(AND(($S24-BX24)&lt;=0,(BW24-$R24)&gt;0),$V24/365*($S24-BW24+1),$V24/365*(BX24-$R24+1))))),0)</f>
        <v>0</v>
      </c>
      <c r="BZ24" s="154">
        <f>BX24+1</f>
        <v>46204</v>
      </c>
      <c r="CA24" s="154">
        <f>BZ24+30</f>
        <v>46234</v>
      </c>
      <c r="CB24" s="158">
        <f>IFERROR(IF(($R24-CA24)&gt;=0,0,IF(($S24-BZ24)&lt;0,0,IF(AND(($S24-CA24)&gt;0,(BZ24-$R24)&gt;0),$V24/365*(CA24-BZ24+1),IF(AND(($S24-CA24)&lt;=0,(BZ24-$R24)&gt;0),$V24/365*($S24-BZ24+1),$V24/365*(CA24-$R24+1))))),0)</f>
        <v>0</v>
      </c>
      <c r="CC24" s="154">
        <f>CA24+1</f>
        <v>46235</v>
      </c>
      <c r="CD24" s="154">
        <f>CC24+30</f>
        <v>46265</v>
      </c>
      <c r="CE24" s="158">
        <f>IFERROR(IF(($R24-CD24)&gt;=0,0,IF(($S24-CC24)&lt;0,0,IF(AND(($S24-CD24)&gt;0,(CC24-$R24)&gt;0),$V24/365*(CD24-CC24+1),IF(AND(($S24-CD24)&lt;=0,(CC24-$R24)&gt;0),$V24/365*($S24-CC24+1),$V24/365*(CD24-$R24+1))))),0)</f>
        <v>0</v>
      </c>
      <c r="CF24" s="154">
        <f>CD24+1</f>
        <v>46266</v>
      </c>
      <c r="CG24" s="154">
        <f>CF24+29</f>
        <v>46295</v>
      </c>
      <c r="CH24" s="158">
        <f>IFERROR(IF(($R24-CG24)&gt;=0,0,IF(($S24-CF24)&lt;0,0,IF(AND(($S24-CG24)&gt;0,(CF24-$R24)&gt;0),$V24/365*(CG24-CF24+1),IF(AND(($S24-CG24)&lt;=0,(CF24-$R24)&gt;0),$V24/365*($S24-CF24+1),$V24/365*(CG24-$R24+1))))),0)</f>
        <v>0</v>
      </c>
      <c r="CI24" s="154">
        <f>CG24+1</f>
        <v>46296</v>
      </c>
      <c r="CJ24" s="154">
        <f>CI24+30</f>
        <v>46326</v>
      </c>
      <c r="CK24" s="158">
        <f>IFERROR(IF(($R24-CJ24)&gt;=0,0,IF(($S24-CI24)&lt;0,0,IF(AND(($S24-CJ24)&gt;0,(CI24-$R24)&gt;0),$V24/365*(CJ24-CI24+1),IF(AND(($S24-CJ24)&lt;=0,(CI24-$R24)&gt;0),$V24/365*($S24-CI24+1),$V24/365*(CJ24-$R24+1))))),0)</f>
        <v>0</v>
      </c>
      <c r="CL24" s="154">
        <f>CJ24+1</f>
        <v>46327</v>
      </c>
      <c r="CM24" s="154">
        <f>CL24+29</f>
        <v>46356</v>
      </c>
      <c r="CN24" s="158">
        <f>IFERROR(IF(($R24-CM24)&gt;=0,0,IF(($S24-CL24)&lt;0,0,IF(AND(($S24-CM24)&gt;0,(CL24-$R24)&gt;0),$V24/365*(CM24-CL24+1),IF(AND(($S24-CM24)&lt;=0,(CL24-$R24)&gt;0),$V24/365*($S24-CL24+1),$V24/365*(CM24-$R24+1))))),0)</f>
        <v>0</v>
      </c>
      <c r="CO24" s="154">
        <f>CM24+1</f>
        <v>46357</v>
      </c>
      <c r="CP24" s="154">
        <f>CO24+30</f>
        <v>46387</v>
      </c>
      <c r="CQ24" s="158">
        <f>IFERROR(IF(($R24-CP24)&gt;=0,0,IF(($S24-CO24)&lt;0,0,IF(AND(($S24-CP24)&gt;0,(CO24-$R24)&gt;0),$V24/365*(CP24-CO24+1),IF(AND(($S24-CP24)&lt;=0,(CO24-$R24)&gt;0),$V24/365*($S24-CO24+1),$V24/365*(CP24-$R24+1))))),0)</f>
        <v>0</v>
      </c>
    </row>
    <row r="25" s="80" customFormat="1" ht="24" customHeight="1" outlineLevel="4" spans="1:95">
      <c r="A25" s="123" t="s">
        <v>2814</v>
      </c>
      <c r="B25" s="124"/>
      <c r="C25" s="124"/>
      <c r="D25" s="124"/>
      <c r="E25" s="124"/>
      <c r="F25" s="124"/>
      <c r="G25" s="125"/>
      <c r="H25" s="126"/>
      <c r="I25" s="126"/>
      <c r="J25" s="126"/>
      <c r="K25" s="126"/>
      <c r="L25" s="149"/>
      <c r="M25" s="149"/>
      <c r="N25" s="126"/>
      <c r="O25" s="149"/>
      <c r="P25" s="126"/>
      <c r="Q25" s="126"/>
      <c r="R25" s="126"/>
      <c r="S25" s="126"/>
      <c r="T25" s="126"/>
      <c r="U25" s="126"/>
      <c r="V25" s="126"/>
      <c r="W25" s="126"/>
      <c r="X25" s="126"/>
      <c r="Y25" s="126"/>
      <c r="Z25" s="126"/>
      <c r="AA25" s="126"/>
      <c r="AB25" s="126"/>
      <c r="AC25" s="126"/>
      <c r="AD25" s="126"/>
      <c r="AE25" s="126"/>
      <c r="AF25" s="126"/>
      <c r="AG25" s="126"/>
      <c r="AH25" s="126"/>
      <c r="AI25" s="126"/>
      <c r="AJ25" s="126"/>
      <c r="AK25" s="126"/>
      <c r="AL25" s="126"/>
      <c r="AM25" s="126"/>
      <c r="AN25" s="126"/>
      <c r="AO25" s="126"/>
      <c r="AP25" s="126"/>
      <c r="AQ25" s="126"/>
      <c r="AR25" s="126"/>
      <c r="AS25" s="126"/>
      <c r="AT25" s="126"/>
      <c r="AU25" s="126"/>
      <c r="AV25" s="126"/>
      <c r="AW25" s="126"/>
      <c r="AX25" s="126"/>
      <c r="AY25" s="126"/>
      <c r="AZ25" s="126"/>
      <c r="BA25" s="126"/>
      <c r="BB25" s="126"/>
      <c r="BC25" s="126"/>
      <c r="BD25" s="126"/>
      <c r="BE25" s="126"/>
      <c r="BF25" s="126"/>
      <c r="BG25" s="126"/>
      <c r="BH25" s="126"/>
      <c r="BI25" s="126"/>
      <c r="BJ25" s="126"/>
      <c r="BK25" s="126"/>
      <c r="BL25" s="126"/>
      <c r="BM25" s="126"/>
      <c r="BN25" s="126"/>
      <c r="BO25" s="126"/>
      <c r="BP25" s="126"/>
      <c r="BQ25" s="126"/>
      <c r="BR25" s="126"/>
      <c r="BS25" s="126"/>
      <c r="BT25" s="126"/>
      <c r="BU25" s="126"/>
      <c r="BV25" s="126"/>
      <c r="BW25" s="126"/>
      <c r="BX25" s="126"/>
      <c r="BY25" s="126"/>
      <c r="BZ25" s="126"/>
      <c r="CA25" s="126"/>
      <c r="CB25" s="126"/>
      <c r="CC25" s="126"/>
      <c r="CD25" s="126"/>
      <c r="CE25" s="126"/>
      <c r="CF25" s="126"/>
      <c r="CG25" s="126"/>
      <c r="CH25" s="126"/>
      <c r="CI25" s="126"/>
      <c r="CJ25" s="126"/>
      <c r="CK25" s="126"/>
      <c r="CL25" s="126"/>
      <c r="CM25" s="126"/>
      <c r="CN25" s="126"/>
      <c r="CO25" s="126"/>
      <c r="CP25" s="126"/>
      <c r="CQ25" s="126"/>
    </row>
    <row r="26" s="80" customFormat="1" ht="24" customHeight="1" outlineLevel="2" spans="1:95">
      <c r="A26" s="49"/>
      <c r="B26" s="112" t="s">
        <v>787</v>
      </c>
      <c r="C26" s="113" t="s">
        <v>831</v>
      </c>
      <c r="D26" s="49" t="s">
        <v>832</v>
      </c>
      <c r="E26" s="112"/>
      <c r="F26" s="112"/>
      <c r="G26" s="112"/>
      <c r="H26" s="114">
        <f>X26+AA26+AD26+AG26+AJ26+AM26+AP26+AS26+AV26+AY26+BB26+BE26</f>
        <v>1555154.12</v>
      </c>
      <c r="I26" s="114">
        <f>Y26+AB26+AE26+AH26+AK26+AN26+AQ26+AT26+AW26+AZ26+BC26+BF26</f>
        <v>1555154.12</v>
      </c>
      <c r="J26" s="114">
        <f t="shared" ref="J26:J31" si="3">Z26+AC26+AF26+AI26+AL26+AO26+AR26+AU26+AX26+BA26+BD26+BG26</f>
        <v>0</v>
      </c>
      <c r="K26" s="114"/>
      <c r="L26" s="145"/>
      <c r="M26" s="145"/>
      <c r="N26" s="114"/>
      <c r="O26" s="145"/>
      <c r="P26" s="114"/>
      <c r="Q26" s="114"/>
      <c r="R26" s="114"/>
      <c r="S26" s="114"/>
      <c r="T26" s="114"/>
      <c r="U26" s="114"/>
      <c r="V26" s="114"/>
      <c r="W26" s="114"/>
      <c r="X26" s="114">
        <f>VLOOKUP($C26,'1 预算编制表单'!$C:$BJ,27,FALSE)</f>
        <v>132658.76</v>
      </c>
      <c r="Y26" s="114">
        <f>X26-Z26</f>
        <v>132658.76</v>
      </c>
      <c r="Z26" s="114">
        <f>Z27+Z33+Z39</f>
        <v>0</v>
      </c>
      <c r="AA26" s="114">
        <f>VLOOKUP($C26,'1 预算编制表单'!$C:$BJ,30,FALSE)</f>
        <v>129317.76</v>
      </c>
      <c r="AB26" s="114">
        <f>AA26-AC26</f>
        <v>129317.76</v>
      </c>
      <c r="AC26" s="114">
        <f>AC27+AC33+AC39</f>
        <v>0</v>
      </c>
      <c r="AD26" s="114">
        <f>VLOOKUP($C26,'1 预算编制表单'!$C:$BJ,33,FALSE)</f>
        <v>129317.76</v>
      </c>
      <c r="AE26" s="114">
        <f>AD26-AF26</f>
        <v>129317.76</v>
      </c>
      <c r="AF26" s="114">
        <f>AF27+AF33+AF39</f>
        <v>0</v>
      </c>
      <c r="AG26" s="114">
        <f>VLOOKUP($C26,'1 预算编制表单'!$C:$BJ,36,FALSE)</f>
        <v>129317.76</v>
      </c>
      <c r="AH26" s="114">
        <f>AG26-AI26</f>
        <v>129317.76</v>
      </c>
      <c r="AI26" s="114">
        <f>AI27+AI33+AI39</f>
        <v>0</v>
      </c>
      <c r="AJ26" s="114">
        <f>VLOOKUP($C26,'1 预算编制表单'!$C:$BJ,39,FALSE)</f>
        <v>129317.76</v>
      </c>
      <c r="AK26" s="114">
        <f>AJ26-AL26</f>
        <v>129317.76</v>
      </c>
      <c r="AL26" s="114">
        <f>AL27+AL33+AL39</f>
        <v>0</v>
      </c>
      <c r="AM26" s="114">
        <f>VLOOKUP($C26,'1 预算编制表单'!$C:$BJ,42,FALSE)</f>
        <v>129317.76</v>
      </c>
      <c r="AN26" s="114">
        <f>AM26-AO26</f>
        <v>129317.76</v>
      </c>
      <c r="AO26" s="114">
        <f>AO27+AO33+AO39</f>
        <v>0</v>
      </c>
      <c r="AP26" s="114">
        <f>VLOOKUP($C26,'1 预算编制表单'!$C:$BJ,45,FALSE)</f>
        <v>129317.76</v>
      </c>
      <c r="AQ26" s="114">
        <f>AP26-AR26</f>
        <v>129317.76</v>
      </c>
      <c r="AR26" s="114">
        <f>AR27+AR33+AR39</f>
        <v>0</v>
      </c>
      <c r="AS26" s="114">
        <f>VLOOKUP($C26,'1 预算编制表单'!$C:$BJ,48,FALSE)</f>
        <v>129317.76</v>
      </c>
      <c r="AT26" s="114">
        <f>AS26-AU26</f>
        <v>129317.76</v>
      </c>
      <c r="AU26" s="114">
        <f>AU27+AU33+AU39</f>
        <v>0</v>
      </c>
      <c r="AV26" s="114">
        <f>VLOOKUP($C26,'1 预算编制表单'!$C:$BJ,51,FALSE)</f>
        <v>129317.76</v>
      </c>
      <c r="AW26" s="114">
        <f>AV26-AX26</f>
        <v>129317.76</v>
      </c>
      <c r="AX26" s="114">
        <f>AX27+AX33+AX39</f>
        <v>0</v>
      </c>
      <c r="AY26" s="114">
        <f>VLOOKUP($C26,'1 预算编制表单'!$C:$BJ,54,FALSE)</f>
        <v>129317.76</v>
      </c>
      <c r="AZ26" s="114">
        <f>AY26-BA26</f>
        <v>129317.76</v>
      </c>
      <c r="BA26" s="114">
        <f>BA27+BA33+BA39</f>
        <v>0</v>
      </c>
      <c r="BB26" s="114">
        <f>VLOOKUP($C26,'1 预算编制表单'!$C:$BJ,57,FALSE)</f>
        <v>129317.76</v>
      </c>
      <c r="BC26" s="114">
        <f>BB26-BD26</f>
        <v>129317.76</v>
      </c>
      <c r="BD26" s="114">
        <f>BD27+BD33+BD39</f>
        <v>0</v>
      </c>
      <c r="BE26" s="114">
        <f>VLOOKUP($C26,'1 预算编制表单'!$C:$BJ,60,FALSE)</f>
        <v>129317.76</v>
      </c>
      <c r="BF26" s="114">
        <f>BE26-BG26</f>
        <v>129317.76</v>
      </c>
      <c r="BG26" s="114">
        <f>BG27+BG33+BG39</f>
        <v>0</v>
      </c>
      <c r="BH26" s="114">
        <f>VLOOKUP($C26,'1 预算编制表单'!$C:$BJ,27,FALSE)</f>
        <v>132658.76</v>
      </c>
      <c r="BI26" s="114">
        <f>BH26-BJ26</f>
        <v>132658.76</v>
      </c>
      <c r="BJ26" s="114">
        <f>BJ27+BJ33+BJ39</f>
        <v>0</v>
      </c>
      <c r="BK26" s="114">
        <f>VLOOKUP($C26,'1 预算编制表单'!$C:$BJ,30,FALSE)</f>
        <v>129317.76</v>
      </c>
      <c r="BL26" s="114">
        <f>BK26-BM26</f>
        <v>129317.76</v>
      </c>
      <c r="BM26" s="114">
        <f>BM27+BM33+BM39</f>
        <v>0</v>
      </c>
      <c r="BN26" s="114">
        <f>VLOOKUP($C26,'1 预算编制表单'!$C:$BJ,33,FALSE)</f>
        <v>129317.76</v>
      </c>
      <c r="BO26" s="114">
        <f>BN26-BP26</f>
        <v>129317.76</v>
      </c>
      <c r="BP26" s="114">
        <f>BP27+BP33+BP39</f>
        <v>0</v>
      </c>
      <c r="BQ26" s="114">
        <f>VLOOKUP($C26,'1 预算编制表单'!$C:$BJ,36,FALSE)</f>
        <v>129317.76</v>
      </c>
      <c r="BR26" s="114">
        <f>BQ26-BS26</f>
        <v>129317.76</v>
      </c>
      <c r="BS26" s="114">
        <f>BS27+BS33+BS39</f>
        <v>0</v>
      </c>
      <c r="BT26" s="114">
        <f>VLOOKUP($C26,'1 预算编制表单'!$C:$BJ,39,FALSE)</f>
        <v>129317.76</v>
      </c>
      <c r="BU26" s="114">
        <f>BT26-BV26</f>
        <v>129317.76</v>
      </c>
      <c r="BV26" s="114">
        <f>BV27+BV33+BV39</f>
        <v>0</v>
      </c>
      <c r="BW26" s="114">
        <f>VLOOKUP($C26,'1 预算编制表单'!$C:$BJ,42,FALSE)</f>
        <v>129317.76</v>
      </c>
      <c r="BX26" s="114">
        <f>BW26-BY26</f>
        <v>129317.76</v>
      </c>
      <c r="BY26" s="114">
        <f>BY27+BY33+BY39</f>
        <v>0</v>
      </c>
      <c r="BZ26" s="114">
        <f>VLOOKUP($C26,'1 预算编制表单'!$C:$BJ,45,FALSE)</f>
        <v>129317.76</v>
      </c>
      <c r="CA26" s="114">
        <f>BZ26-CB26</f>
        <v>129317.76</v>
      </c>
      <c r="CB26" s="114">
        <f>CB27+CB33+CB39</f>
        <v>0</v>
      </c>
      <c r="CC26" s="114">
        <f>VLOOKUP($C26,'1 预算编制表单'!$C:$BJ,48,FALSE)</f>
        <v>129317.76</v>
      </c>
      <c r="CD26" s="114">
        <f>CC26-CE26</f>
        <v>129317.76</v>
      </c>
      <c r="CE26" s="114">
        <f>CE27+CE33+CE39</f>
        <v>0</v>
      </c>
      <c r="CF26" s="114">
        <f>VLOOKUP($C26,'1 预算编制表单'!$C:$BJ,51,FALSE)</f>
        <v>129317.76</v>
      </c>
      <c r="CG26" s="114">
        <f>CF26-CH26</f>
        <v>129317.76</v>
      </c>
      <c r="CH26" s="114">
        <f>CH27+CH33+CH39</f>
        <v>0</v>
      </c>
      <c r="CI26" s="114">
        <f>VLOOKUP($C26,'1 预算编制表单'!$C:$BJ,54,FALSE)</f>
        <v>129317.76</v>
      </c>
      <c r="CJ26" s="114">
        <f>CI26-CK26</f>
        <v>129317.76</v>
      </c>
      <c r="CK26" s="114">
        <f>CK27+CK33+CK39</f>
        <v>0</v>
      </c>
      <c r="CL26" s="114">
        <f>VLOOKUP($C26,'1 预算编制表单'!$C:$BJ,57,FALSE)</f>
        <v>129317.76</v>
      </c>
      <c r="CM26" s="114">
        <f>CL26-CN26</f>
        <v>129317.76</v>
      </c>
      <c r="CN26" s="114">
        <f>CN27+CN33+CN39</f>
        <v>0</v>
      </c>
      <c r="CO26" s="114">
        <f>VLOOKUP($C26,'1 预算编制表单'!$C:$BJ,60,FALSE)</f>
        <v>129317.76</v>
      </c>
      <c r="CP26" s="114">
        <f>CO26-CQ26</f>
        <v>129317.76</v>
      </c>
      <c r="CQ26" s="114">
        <f>CQ27+CQ33+CQ39</f>
        <v>0</v>
      </c>
    </row>
    <row r="27" s="80" customFormat="1" ht="24" customHeight="1" outlineLevel="3" spans="1:95">
      <c r="A27" s="115"/>
      <c r="B27" s="116" t="s">
        <v>792</v>
      </c>
      <c r="C27" s="117" t="s">
        <v>112</v>
      </c>
      <c r="D27" s="115" t="s">
        <v>109</v>
      </c>
      <c r="E27" s="116"/>
      <c r="F27" s="116"/>
      <c r="G27" s="116"/>
      <c r="H27" s="118">
        <f>X27+AA27+AD27+AG27+AJ27+AM27+AP27+AS27+AV27+AY27+BB27+BE27</f>
        <v>1555154.12</v>
      </c>
      <c r="I27" s="118">
        <f>Y27+AB27+AE27+AH27+AK27+AN27+AQ27+AT27+AW27+AZ27+BC27+BF27</f>
        <v>1555154.12</v>
      </c>
      <c r="J27" s="118">
        <f t="shared" si="3"/>
        <v>0</v>
      </c>
      <c r="K27" s="118"/>
      <c r="L27" s="146"/>
      <c r="M27" s="146"/>
      <c r="N27" s="118"/>
      <c r="O27" s="146"/>
      <c r="P27" s="118"/>
      <c r="Q27" s="118"/>
      <c r="R27" s="118"/>
      <c r="S27" s="118"/>
      <c r="T27" s="118"/>
      <c r="U27" s="118"/>
      <c r="V27" s="118"/>
      <c r="W27" s="118"/>
      <c r="X27" s="118">
        <f>VLOOKUP($C27,'1 预算编制表单'!$C:$BJ,27,FALSE)</f>
        <v>132658.76</v>
      </c>
      <c r="Y27" s="118">
        <f>X27-Z27</f>
        <v>132658.76</v>
      </c>
      <c r="Z27" s="118">
        <f>SUM(Z28:Z32)</f>
        <v>0</v>
      </c>
      <c r="AA27" s="118">
        <f>VLOOKUP($C27,'1 预算编制表单'!$C:$BJ,30,FALSE)</f>
        <v>129317.76</v>
      </c>
      <c r="AB27" s="118">
        <f>AA27-AC27</f>
        <v>129317.76</v>
      </c>
      <c r="AC27" s="118">
        <f>SUM(AC28:AC32)</f>
        <v>0</v>
      </c>
      <c r="AD27" s="118">
        <f>VLOOKUP($C27,'1 预算编制表单'!$C:$BJ,33,FALSE)</f>
        <v>129317.76</v>
      </c>
      <c r="AE27" s="118">
        <f>AD27-AF27</f>
        <v>129317.76</v>
      </c>
      <c r="AF27" s="118">
        <f>SUM(AF28:AF32)</f>
        <v>0</v>
      </c>
      <c r="AG27" s="118">
        <f>VLOOKUP($C27,'1 预算编制表单'!$C:$BJ,36,FALSE)</f>
        <v>129317.76</v>
      </c>
      <c r="AH27" s="118">
        <f>AG27-AI27</f>
        <v>129317.76</v>
      </c>
      <c r="AI27" s="118">
        <f>SUM(AI28:AI32)</f>
        <v>0</v>
      </c>
      <c r="AJ27" s="118">
        <f>VLOOKUP($C27,'1 预算编制表单'!$C:$BJ,39,FALSE)</f>
        <v>129317.76</v>
      </c>
      <c r="AK27" s="118">
        <f>AJ27-AL27</f>
        <v>129317.76</v>
      </c>
      <c r="AL27" s="118">
        <f>SUM(AL28:AL32)</f>
        <v>0</v>
      </c>
      <c r="AM27" s="118">
        <f>VLOOKUP($C27,'1 预算编制表单'!$C:$BJ,42,FALSE)</f>
        <v>129317.76</v>
      </c>
      <c r="AN27" s="118">
        <f>AM27-AO27</f>
        <v>129317.76</v>
      </c>
      <c r="AO27" s="118">
        <f>SUM(AO28:AO32)</f>
        <v>0</v>
      </c>
      <c r="AP27" s="118">
        <f>VLOOKUP($C27,'1 预算编制表单'!$C:$BJ,45,FALSE)</f>
        <v>129317.76</v>
      </c>
      <c r="AQ27" s="118">
        <f>AP27-AR27</f>
        <v>129317.76</v>
      </c>
      <c r="AR27" s="118">
        <f>SUM(AR28:AR32)</f>
        <v>0</v>
      </c>
      <c r="AS27" s="118">
        <f>VLOOKUP($C27,'1 预算编制表单'!$C:$BJ,48,FALSE)</f>
        <v>129317.76</v>
      </c>
      <c r="AT27" s="118">
        <f>AS27-AU27</f>
        <v>129317.76</v>
      </c>
      <c r="AU27" s="118">
        <f>SUM(AU28:AU32)</f>
        <v>0</v>
      </c>
      <c r="AV27" s="118">
        <f>VLOOKUP($C27,'1 预算编制表单'!$C:$BJ,51,FALSE)</f>
        <v>129317.76</v>
      </c>
      <c r="AW27" s="118">
        <f>AV27-AX27</f>
        <v>129317.76</v>
      </c>
      <c r="AX27" s="118">
        <f>SUM(AX28:AX32)</f>
        <v>0</v>
      </c>
      <c r="AY27" s="118">
        <f>VLOOKUP($C27,'1 预算编制表单'!$C:$BJ,54,FALSE)</f>
        <v>129317.76</v>
      </c>
      <c r="AZ27" s="118">
        <f>AY27-BA27</f>
        <v>129317.76</v>
      </c>
      <c r="BA27" s="118">
        <f>SUM(BA28:BA32)</f>
        <v>0</v>
      </c>
      <c r="BB27" s="118">
        <f>VLOOKUP($C27,'1 预算编制表单'!$C:$BJ,57,FALSE)</f>
        <v>129317.76</v>
      </c>
      <c r="BC27" s="118">
        <f>BB27-BD27</f>
        <v>129317.76</v>
      </c>
      <c r="BD27" s="118">
        <f>SUM(BD28:BD32)</f>
        <v>0</v>
      </c>
      <c r="BE27" s="118">
        <f>VLOOKUP($C27,'1 预算编制表单'!$C:$BJ,60,FALSE)</f>
        <v>129317.76</v>
      </c>
      <c r="BF27" s="118">
        <f>BE27-BG27</f>
        <v>129317.76</v>
      </c>
      <c r="BG27" s="118">
        <f>SUM(BG28:BG32)</f>
        <v>0</v>
      </c>
      <c r="BH27" s="118">
        <f>VLOOKUP($C27,'1 预算编制表单'!$C:$BJ,27,FALSE)</f>
        <v>132658.76</v>
      </c>
      <c r="BI27" s="118">
        <f>BH27-BJ27</f>
        <v>132658.76</v>
      </c>
      <c r="BJ27" s="118">
        <f>SUM(BJ28:BJ32)</f>
        <v>0</v>
      </c>
      <c r="BK27" s="118">
        <f>VLOOKUP($C27,'1 预算编制表单'!$C:$BJ,30,FALSE)</f>
        <v>129317.76</v>
      </c>
      <c r="BL27" s="118">
        <f>BK27-BM27</f>
        <v>129317.76</v>
      </c>
      <c r="BM27" s="118">
        <f>SUM(BM28:BM32)</f>
        <v>0</v>
      </c>
      <c r="BN27" s="118">
        <f>VLOOKUP($C27,'1 预算编制表单'!$C:$BJ,33,FALSE)</f>
        <v>129317.76</v>
      </c>
      <c r="BO27" s="118">
        <f>BN27-BP27</f>
        <v>129317.76</v>
      </c>
      <c r="BP27" s="118">
        <f>SUM(BP28:BP32)</f>
        <v>0</v>
      </c>
      <c r="BQ27" s="118">
        <f>VLOOKUP($C27,'1 预算编制表单'!$C:$BJ,36,FALSE)</f>
        <v>129317.76</v>
      </c>
      <c r="BR27" s="118">
        <f>BQ27-BS27</f>
        <v>129317.76</v>
      </c>
      <c r="BS27" s="118">
        <f>SUM(BS28:BS32)</f>
        <v>0</v>
      </c>
      <c r="BT27" s="118">
        <f>VLOOKUP($C27,'1 预算编制表单'!$C:$BJ,39,FALSE)</f>
        <v>129317.76</v>
      </c>
      <c r="BU27" s="118">
        <f>BT27-BV27</f>
        <v>129317.76</v>
      </c>
      <c r="BV27" s="118">
        <f>SUM(BV28:BV32)</f>
        <v>0</v>
      </c>
      <c r="BW27" s="118">
        <f>VLOOKUP($C27,'1 预算编制表单'!$C:$BJ,42,FALSE)</f>
        <v>129317.76</v>
      </c>
      <c r="BX27" s="118">
        <f>BW27-BY27</f>
        <v>129317.76</v>
      </c>
      <c r="BY27" s="118">
        <f>SUM(BY28:BY32)</f>
        <v>0</v>
      </c>
      <c r="BZ27" s="118">
        <f>VLOOKUP($C27,'1 预算编制表单'!$C:$BJ,45,FALSE)</f>
        <v>129317.76</v>
      </c>
      <c r="CA27" s="118">
        <f>BZ27-CB27</f>
        <v>129317.76</v>
      </c>
      <c r="CB27" s="118">
        <f>SUM(CB28:CB32)</f>
        <v>0</v>
      </c>
      <c r="CC27" s="118">
        <f>VLOOKUP($C27,'1 预算编制表单'!$C:$BJ,48,FALSE)</f>
        <v>129317.76</v>
      </c>
      <c r="CD27" s="118">
        <f>CC27-CE27</f>
        <v>129317.76</v>
      </c>
      <c r="CE27" s="118">
        <f>SUM(CE28:CE32)</f>
        <v>0</v>
      </c>
      <c r="CF27" s="118">
        <f>VLOOKUP($C27,'1 预算编制表单'!$C:$BJ,51,FALSE)</f>
        <v>129317.76</v>
      </c>
      <c r="CG27" s="118">
        <f>CF27-CH27</f>
        <v>129317.76</v>
      </c>
      <c r="CH27" s="118">
        <f>SUM(CH28:CH32)</f>
        <v>0</v>
      </c>
      <c r="CI27" s="118">
        <f>VLOOKUP($C27,'1 预算编制表单'!$C:$BJ,54,FALSE)</f>
        <v>129317.76</v>
      </c>
      <c r="CJ27" s="118">
        <f>CI27-CK27</f>
        <v>129317.76</v>
      </c>
      <c r="CK27" s="118">
        <f>SUM(CK28:CK32)</f>
        <v>0</v>
      </c>
      <c r="CL27" s="118">
        <f>VLOOKUP($C27,'1 预算编制表单'!$C:$BJ,57,FALSE)</f>
        <v>129317.76</v>
      </c>
      <c r="CM27" s="118">
        <f>CL27-CN27</f>
        <v>129317.76</v>
      </c>
      <c r="CN27" s="118">
        <f>SUM(CN28:CN32)</f>
        <v>0</v>
      </c>
      <c r="CO27" s="118">
        <f>VLOOKUP($C27,'1 预算编制表单'!$C:$BJ,60,FALSE)</f>
        <v>129317.76</v>
      </c>
      <c r="CP27" s="118">
        <f>CO27-CQ27</f>
        <v>129317.76</v>
      </c>
      <c r="CQ27" s="118">
        <f>SUM(CQ28:CQ32)</f>
        <v>0</v>
      </c>
    </row>
    <row r="28" s="80" customFormat="1" ht="24" customHeight="1" outlineLevel="4" spans="1:95">
      <c r="A28" s="119"/>
      <c r="B28" s="120"/>
      <c r="C28" s="121"/>
      <c r="D28" s="119"/>
      <c r="E28" s="120"/>
      <c r="F28" s="120"/>
      <c r="G28" s="120"/>
      <c r="H28" s="122"/>
      <c r="I28" s="122"/>
      <c r="J28" s="122">
        <f t="shared" si="3"/>
        <v>0</v>
      </c>
      <c r="K28" s="122">
        <v>1</v>
      </c>
      <c r="L28" s="147"/>
      <c r="M28" s="148">
        <f>IFERROR(VLOOKUP($L28,'2-2 引出数据_合同数据仓库'!$B$2:$BP$10000,3,FALSE),0)</f>
        <v>0</v>
      </c>
      <c r="N28" s="122"/>
      <c r="O28" s="148">
        <f>IFERROR(VLOOKUP((LEFT(VLOOKUP($L28,'2-2 引出数据_合同数据仓库'!$B$2:$BP$10000,64,FALSE),15)&amp;(RIGHT(VLOOKUP($L28,'2-2 引出数据_合同数据仓库'!$B$2:$BP$10000,64,FALSE),4)+1)),'2-2 引出数据_合同数据仓库'!$B$2:$BP$10000,3,FALSE),0)</f>
        <v>0</v>
      </c>
      <c r="P28" s="122"/>
      <c r="Q28" s="122">
        <f>IFERROR(VLOOKUP($L28,'2-2 引出数据_合同数据仓库'!$B$2:$BP$10000,28,FALSE),0)</f>
        <v>0</v>
      </c>
      <c r="R28" s="122">
        <f>IFERROR(VLOOKUP($L28,'2-2 引出数据_合同数据仓库'!$B$2:$BP$10000,29,FALSE),0)</f>
        <v>0</v>
      </c>
      <c r="S28" s="122">
        <f>IFERROR(VLOOKUP($L28,'2-2 引出数据_合同数据仓库'!$B$2:$BP$10000,4,FALSE),0)</f>
        <v>0</v>
      </c>
      <c r="T28" s="122"/>
      <c r="U28" s="122">
        <f>IFERROR(VLOOKUP($L28,'2-2 引出数据_合同数据仓库'!$B$2:$BP$10000,15,FALSE),0)</f>
        <v>0</v>
      </c>
      <c r="V28" s="122">
        <f>U28/(S28-R28+1)*365</f>
        <v>0</v>
      </c>
      <c r="W28" s="122"/>
      <c r="X28" s="154">
        <v>45658</v>
      </c>
      <c r="Y28" s="154">
        <f>X28+30</f>
        <v>45688</v>
      </c>
      <c r="Z28" s="158">
        <f>IFERROR(IF(($R28-Y28)&gt;=0,0,IF(($S28-X28)&lt;0,0,IF(AND(($S28-Y28)&gt;0,(X28-$R28)&gt;0),$V28/365*(Y28-X28+1),IF(AND(($S28-Y28)&lt;=0,(X28-$R28)&gt;0),$V28/365*($S28-X28+1),$V28/365*(Y28-$R28+1))))),0)</f>
        <v>0</v>
      </c>
      <c r="AA28" s="154">
        <f>Y28+1</f>
        <v>45689</v>
      </c>
      <c r="AB28" s="154">
        <f>AA28+27</f>
        <v>45716</v>
      </c>
      <c r="AC28" s="158">
        <f>IFERROR(IF(($R28-AB28)&gt;=0,0,IF(($S28-AA28)&lt;0,0,IF(AND(($S28-AB28)&gt;0,(AA28-$R28)&gt;0),$V28/365*(AB28-AA28+1),IF(AND(($S28-AB28)&lt;=0,(AA28-$R28)&gt;0),$V28/365*($S28-AA28+1),$V28/365*(AB28-$R28+1))))),0)</f>
        <v>0</v>
      </c>
      <c r="AD28" s="154">
        <f>AB28+1</f>
        <v>45717</v>
      </c>
      <c r="AE28" s="154">
        <f>AD28+30</f>
        <v>45747</v>
      </c>
      <c r="AF28" s="158">
        <f>IFERROR(IF(($R28-AE28)&gt;=0,0,IF(($S28-AD28)&lt;0,0,IF(AND(($S28-AE28)&gt;0,(AD28-$R28)&gt;0),$V28/365*(AE28-AD28+1),IF(AND(($S28-AE28)&lt;=0,(AD28-$R28)&gt;0),$V28/365*($S28-AD28+1),$V28/365*(AE28-$R28+1))))),0)</f>
        <v>0</v>
      </c>
      <c r="AG28" s="154">
        <f>AE28+1</f>
        <v>45748</v>
      </c>
      <c r="AH28" s="154">
        <f>AG28+29</f>
        <v>45777</v>
      </c>
      <c r="AI28" s="158">
        <f>IFERROR(IF(($R28-AH28)&gt;=0,0,IF(($S28-AG28)&lt;0,0,IF(AND(($S28-AH28)&gt;0,(AG28-$R28)&gt;0),$V28/365*(AH28-AG28+1),IF(AND(($S28-AH28)&lt;=0,(AG28-$R28)&gt;0),$V28/365*($S28-AG28+1),$V28/365*(AH28-$R28+1))))),0)</f>
        <v>0</v>
      </c>
      <c r="AJ28" s="154">
        <f>AH28+1</f>
        <v>45778</v>
      </c>
      <c r="AK28" s="154">
        <f>AJ28+30</f>
        <v>45808</v>
      </c>
      <c r="AL28" s="158">
        <f>IFERROR(IF(($R28-AK28)&gt;=0,0,IF(($S28-AJ28)&lt;0,0,IF(AND(($S28-AK28)&gt;0,(AJ28-$R28)&gt;0),$V28/365*(AK28-AJ28+1),IF(AND(($S28-AK28)&lt;=0,(AJ28-$R28)&gt;0),$V28/365*($S28-AJ28+1),$V28/365*(AK28-$R28+1))))),0)</f>
        <v>0</v>
      </c>
      <c r="AM28" s="154">
        <f>AK28+1</f>
        <v>45809</v>
      </c>
      <c r="AN28" s="154">
        <f>AM28+29</f>
        <v>45838</v>
      </c>
      <c r="AO28" s="158">
        <f>IFERROR(IF(($R28-AN28)&gt;=0,0,IF(($S28-AM28)&lt;0,0,IF(AND(($S28-AN28)&gt;0,(AM28-$R28)&gt;0),$V28/365*(AN28-AM28+1),IF(AND(($S28-AN28)&lt;=0,(AM28-$R28)&gt;0),$V28/365*($S28-AM28+1),$V28/365*(AN28-$R28+1))))),0)</f>
        <v>0</v>
      </c>
      <c r="AP28" s="154">
        <f>AN28+1</f>
        <v>45839</v>
      </c>
      <c r="AQ28" s="154">
        <f>AP28+30</f>
        <v>45869</v>
      </c>
      <c r="AR28" s="158">
        <f>IFERROR(IF(($R28-AQ28)&gt;=0,0,IF(($S28-AP28)&lt;0,0,IF(AND(($S28-AQ28)&gt;0,(AP28-$R28)&gt;0),$V28/365*(AQ28-AP28+1),IF(AND(($S28-AQ28)&lt;=0,(AP28-$R28)&gt;0),$V28/365*($S28-AP28+1),$V28/365*(AQ28-$R28+1))))),0)</f>
        <v>0</v>
      </c>
      <c r="AS28" s="154">
        <f>AQ28+1</f>
        <v>45870</v>
      </c>
      <c r="AT28" s="154">
        <f>AS28+30</f>
        <v>45900</v>
      </c>
      <c r="AU28" s="158">
        <f>IFERROR(IF(($R28-AT28)&gt;=0,0,IF(($S28-AS28)&lt;0,0,IF(AND(($S28-AT28)&gt;0,(AS28-$R28)&gt;0),$V28/365*(AT28-AS28+1),IF(AND(($S28-AT28)&lt;=0,(AS28-$R28)&gt;0),$V28/365*($S28-AS28+1),$V28/365*(AT28-$R28+1))))),0)</f>
        <v>0</v>
      </c>
      <c r="AV28" s="154">
        <f>AT28+1</f>
        <v>45901</v>
      </c>
      <c r="AW28" s="154">
        <f>AV28+29</f>
        <v>45930</v>
      </c>
      <c r="AX28" s="158">
        <f>IFERROR(IF(($R28-AW28)&gt;=0,0,IF(($S28-AV28)&lt;0,0,IF(AND(($S28-AW28)&gt;0,(AV28-$R28)&gt;0),$V28/365*(AW28-AV28+1),IF(AND(($S28-AW28)&lt;=0,(AV28-$R28)&gt;0),$V28/365*($S28-AV28+1),$V28/365*(AW28-$R28+1))))),0)</f>
        <v>0</v>
      </c>
      <c r="AY28" s="154">
        <f>AW28+1</f>
        <v>45931</v>
      </c>
      <c r="AZ28" s="154">
        <f>AY28+30</f>
        <v>45961</v>
      </c>
      <c r="BA28" s="158">
        <f>IFERROR(IF(($R28-AZ28)&gt;=0,0,IF(($S28-AY28)&lt;0,0,IF(AND(($S28-AZ28)&gt;0,(AY28-$R28)&gt;0),$V28/365*(AZ28-AY28+1),IF(AND(($S28-AZ28)&lt;=0,(AY28-$R28)&gt;0),$V28/365*($S28-AY28+1),$V28/365*(AZ28-$R28+1))))),0)</f>
        <v>0</v>
      </c>
      <c r="BB28" s="154">
        <f>AZ28+1</f>
        <v>45962</v>
      </c>
      <c r="BC28" s="154">
        <f>BB28+29</f>
        <v>45991</v>
      </c>
      <c r="BD28" s="158">
        <f>IFERROR(IF(($R28-BC28)&gt;=0,0,IF(($S28-BB28)&lt;0,0,IF(AND(($S28-BC28)&gt;0,(BB28-$R28)&gt;0),$V28/365*(BC28-BB28+1),IF(AND(($S28-BC28)&lt;=0,(BB28-$R28)&gt;0),$V28/365*($S28-BB28+1),$V28/365*(BC28-$R28+1))))),0)</f>
        <v>0</v>
      </c>
      <c r="BE28" s="154">
        <f>BC28+1</f>
        <v>45992</v>
      </c>
      <c r="BF28" s="154">
        <f>BE28+30</f>
        <v>46022</v>
      </c>
      <c r="BG28" s="158">
        <f>IFERROR(IF(($R28-BF28)&gt;=0,0,IF(($S28-BE28)&lt;0,0,IF(AND(($S28-BF28)&gt;0,(BE28-$R28)&gt;0),$V28/365*(BF28-BE28+1),IF(AND(($S28-BF28)&lt;=0,(BE28-$R28)&gt;0),$V28/365*($S28-BE28+1),$V28/365*(BF28-$R28+1))))),0)</f>
        <v>0</v>
      </c>
      <c r="BH28" s="154">
        <v>46023</v>
      </c>
      <c r="BI28" s="154">
        <f>BH28+30</f>
        <v>46053</v>
      </c>
      <c r="BJ28" s="158">
        <f>IFERROR(IF(($R28-BI28)&gt;=0,0,IF(($S28-BH28)&lt;0,0,IF(AND(($S28-BI28)&gt;0,(BH28-$R28)&gt;0),$V28/365*(BI28-BH28+1),IF(AND(($S28-BI28)&lt;=0,(BH28-$R28)&gt;0),$V28/365*($S28-BH28+1),$V28/365*(BI28-$R28+1))))),0)</f>
        <v>0</v>
      </c>
      <c r="BK28" s="154">
        <f>BI28+1</f>
        <v>46054</v>
      </c>
      <c r="BL28" s="154">
        <f>BK28+27</f>
        <v>46081</v>
      </c>
      <c r="BM28" s="158">
        <f>IFERROR(IF(($R28-BL28)&gt;=0,0,IF(($S28-BK28)&lt;0,0,IF(AND(($S28-BL28)&gt;0,(BK28-$R28)&gt;0),$V28/365*(BL28-BK28+1),IF(AND(($S28-BL28)&lt;=0,(BK28-$R28)&gt;0),$V28/365*($S28-BK28+1),$V28/365*(BL28-$R28+1))))),0)</f>
        <v>0</v>
      </c>
      <c r="BN28" s="154">
        <f>BL28+1</f>
        <v>46082</v>
      </c>
      <c r="BO28" s="154">
        <f>BN28+30</f>
        <v>46112</v>
      </c>
      <c r="BP28" s="158">
        <f>IFERROR(IF(($R28-BO28)&gt;=0,0,IF(($S28-BN28)&lt;0,0,IF(AND(($S28-BO28)&gt;0,(BN28-$R28)&gt;0),$V28/365*(BO28-BN28+1),IF(AND(($S28-BO28)&lt;=0,(BN28-$R28)&gt;0),$V28/365*($S28-BN28+1),$V28/365*(BO28-$R28+1))))),0)</f>
        <v>0</v>
      </c>
      <c r="BQ28" s="154">
        <f>BO28+1</f>
        <v>46113</v>
      </c>
      <c r="BR28" s="154">
        <f>BQ28+29</f>
        <v>46142</v>
      </c>
      <c r="BS28" s="158">
        <f>IFERROR(IF(($R28-BR28)&gt;=0,0,IF(($S28-BQ28)&lt;0,0,IF(AND(($S28-BR28)&gt;0,(BQ28-$R28)&gt;0),$V28/365*(BR28-BQ28+1),IF(AND(($S28-BR28)&lt;=0,(BQ28-$R28)&gt;0),$V28/365*($S28-BQ28+1),$V28/365*(BR28-$R28+1))))),0)</f>
        <v>0</v>
      </c>
      <c r="BT28" s="154">
        <f>BR28+1</f>
        <v>46143</v>
      </c>
      <c r="BU28" s="154">
        <f>BT28+30</f>
        <v>46173</v>
      </c>
      <c r="BV28" s="158">
        <f>IFERROR(IF(($R28-BU28)&gt;=0,0,IF(($S28-BT28)&lt;0,0,IF(AND(($S28-BU28)&gt;0,(BT28-$R28)&gt;0),$V28/365*(BU28-BT28+1),IF(AND(($S28-BU28)&lt;=0,(BT28-$R28)&gt;0),$V28/365*($S28-BT28+1),$V28/365*(BU28-$R28+1))))),0)</f>
        <v>0</v>
      </c>
      <c r="BW28" s="154">
        <f>BU28+1</f>
        <v>46174</v>
      </c>
      <c r="BX28" s="154">
        <f>BW28+29</f>
        <v>46203</v>
      </c>
      <c r="BY28" s="158">
        <f>IFERROR(IF(($R28-BX28)&gt;=0,0,IF(($S28-BW28)&lt;0,0,IF(AND(($S28-BX28)&gt;0,(BW28-$R28)&gt;0),$V28/365*(BX28-BW28+1),IF(AND(($S28-BX28)&lt;=0,(BW28-$R28)&gt;0),$V28/365*($S28-BW28+1),$V28/365*(BX28-$R28+1))))),0)</f>
        <v>0</v>
      </c>
      <c r="BZ28" s="154">
        <f>BX28+1</f>
        <v>46204</v>
      </c>
      <c r="CA28" s="154">
        <f>BZ28+30</f>
        <v>46234</v>
      </c>
      <c r="CB28" s="158">
        <f>IFERROR(IF(($R28-CA28)&gt;=0,0,IF(($S28-BZ28)&lt;0,0,IF(AND(($S28-CA28)&gt;0,(BZ28-$R28)&gt;0),$V28/365*(CA28-BZ28+1),IF(AND(($S28-CA28)&lt;=0,(BZ28-$R28)&gt;0),$V28/365*($S28-BZ28+1),$V28/365*(CA28-$R28+1))))),0)</f>
        <v>0</v>
      </c>
      <c r="CC28" s="154">
        <f>CA28+1</f>
        <v>46235</v>
      </c>
      <c r="CD28" s="154">
        <f>CC28+30</f>
        <v>46265</v>
      </c>
      <c r="CE28" s="158">
        <f>IFERROR(IF(($R28-CD28)&gt;=0,0,IF(($S28-CC28)&lt;0,0,IF(AND(($S28-CD28)&gt;0,(CC28-$R28)&gt;0),$V28/365*(CD28-CC28+1),IF(AND(($S28-CD28)&lt;=0,(CC28-$R28)&gt;0),$V28/365*($S28-CC28+1),$V28/365*(CD28-$R28+1))))),0)</f>
        <v>0</v>
      </c>
      <c r="CF28" s="154">
        <f>CD28+1</f>
        <v>46266</v>
      </c>
      <c r="CG28" s="154">
        <f>CF28+29</f>
        <v>46295</v>
      </c>
      <c r="CH28" s="158">
        <f>IFERROR(IF(($R28-CG28)&gt;=0,0,IF(($S28-CF28)&lt;0,0,IF(AND(($S28-CG28)&gt;0,(CF28-$R28)&gt;0),$V28/365*(CG28-CF28+1),IF(AND(($S28-CG28)&lt;=0,(CF28-$R28)&gt;0),$V28/365*($S28-CF28+1),$V28/365*(CG28-$R28+1))))),0)</f>
        <v>0</v>
      </c>
      <c r="CI28" s="154">
        <f>CG28+1</f>
        <v>46296</v>
      </c>
      <c r="CJ28" s="154">
        <f>CI28+30</f>
        <v>46326</v>
      </c>
      <c r="CK28" s="158">
        <f>IFERROR(IF(($R28-CJ28)&gt;=0,0,IF(($S28-CI28)&lt;0,0,IF(AND(($S28-CJ28)&gt;0,(CI28-$R28)&gt;0),$V28/365*(CJ28-CI28+1),IF(AND(($S28-CJ28)&lt;=0,(CI28-$R28)&gt;0),$V28/365*($S28-CI28+1),$V28/365*(CJ28-$R28+1))))),0)</f>
        <v>0</v>
      </c>
      <c r="CL28" s="154">
        <f>CJ28+1</f>
        <v>46327</v>
      </c>
      <c r="CM28" s="154">
        <f>CL28+29</f>
        <v>46356</v>
      </c>
      <c r="CN28" s="158">
        <f>IFERROR(IF(($R28-CM28)&gt;=0,0,IF(($S28-CL28)&lt;0,0,IF(AND(($S28-CM28)&gt;0,(CL28-$R28)&gt;0),$V28/365*(CM28-CL28+1),IF(AND(($S28-CM28)&lt;=0,(CL28-$R28)&gt;0),$V28/365*($S28-CL28+1),$V28/365*(CM28-$R28+1))))),0)</f>
        <v>0</v>
      </c>
      <c r="CO28" s="154">
        <f>CM28+1</f>
        <v>46357</v>
      </c>
      <c r="CP28" s="154">
        <f>CO28+30</f>
        <v>46387</v>
      </c>
      <c r="CQ28" s="158">
        <f>IFERROR(IF(($R28-CP28)&gt;=0,0,IF(($S28-CO28)&lt;0,0,IF(AND(($S28-CP28)&gt;0,(CO28-$R28)&gt;0),$V28/365*(CP28-CO28+1),IF(AND(($S28-CP28)&lt;=0,(CO28-$R28)&gt;0),$V28/365*($S28-CO28+1),$V28/365*(CP28-$R28+1))))),0)</f>
        <v>0</v>
      </c>
    </row>
    <row r="29" s="80" customFormat="1" ht="24" customHeight="1" outlineLevel="4" spans="1:95">
      <c r="A29" s="119"/>
      <c r="B29" s="120"/>
      <c r="C29" s="121"/>
      <c r="D29" s="119"/>
      <c r="E29" s="120"/>
      <c r="F29" s="120"/>
      <c r="G29" s="120"/>
      <c r="H29" s="122"/>
      <c r="I29" s="122"/>
      <c r="J29" s="122">
        <f t="shared" si="3"/>
        <v>0</v>
      </c>
      <c r="K29" s="122">
        <f>K28+1</f>
        <v>2</v>
      </c>
      <c r="L29" s="147"/>
      <c r="M29" s="148">
        <f>IFERROR(VLOOKUP($L29,'2-2 引出数据_合同数据仓库'!$B$2:$BP$10000,3,FALSE),0)</f>
        <v>0</v>
      </c>
      <c r="N29" s="122"/>
      <c r="O29" s="148">
        <f>IFERROR(VLOOKUP((LEFT(VLOOKUP($L29,'2-2 引出数据_合同数据仓库'!$B$2:$BP$10000,64,FALSE),15)&amp;(RIGHT(VLOOKUP($L29,'2-2 引出数据_合同数据仓库'!$B$2:$BP$10000,64,FALSE),4)+1)),'2-2 引出数据_合同数据仓库'!$B$2:$BP$10000,3,FALSE),0)</f>
        <v>0</v>
      </c>
      <c r="P29" s="122"/>
      <c r="Q29" s="122">
        <f>IFERROR(VLOOKUP($L29,'2-2 引出数据_合同数据仓库'!$B$2:$BP$10000,28,FALSE),0)</f>
        <v>0</v>
      </c>
      <c r="R29" s="122">
        <f>IFERROR(VLOOKUP($L29,'2-2 引出数据_合同数据仓库'!$B$2:$BP$10000,29,FALSE),0)</f>
        <v>0</v>
      </c>
      <c r="S29" s="122">
        <f>IFERROR(VLOOKUP($L29,'2-2 引出数据_合同数据仓库'!$B$2:$BP$10000,4,FALSE),0)</f>
        <v>0</v>
      </c>
      <c r="T29" s="122"/>
      <c r="U29" s="122">
        <f>IFERROR(VLOOKUP($L29,'2-2 引出数据_合同数据仓库'!$B$2:$BP$10000,15,FALSE),0)</f>
        <v>0</v>
      </c>
      <c r="V29" s="122">
        <f>U29/(S29-R29+1)*365</f>
        <v>0</v>
      </c>
      <c r="W29" s="122"/>
      <c r="X29" s="154">
        <v>45658</v>
      </c>
      <c r="Y29" s="154">
        <f>X29+30</f>
        <v>45688</v>
      </c>
      <c r="Z29" s="158">
        <f>IFERROR(IF(($R29-Y29)&gt;=0,0,IF(($S29-X29)&lt;0,0,IF(AND(($S29-Y29)&gt;0,(X29-$R29)&gt;0),$V29/365*(Y29-X29+1),IF(AND(($S29-Y29)&lt;=0,(X29-$R29)&gt;0),$V29/365*($S29-X29+1),$V29/365*(Y29-$R29+1))))),0)</f>
        <v>0</v>
      </c>
      <c r="AA29" s="154">
        <f>Y29+1</f>
        <v>45689</v>
      </c>
      <c r="AB29" s="154">
        <f>AA29+27</f>
        <v>45716</v>
      </c>
      <c r="AC29" s="158">
        <f>IFERROR(IF(($R29-AB29)&gt;=0,0,IF(($S29-AA29)&lt;0,0,IF(AND(($S29-AB29)&gt;0,(AA29-$R29)&gt;0),$V29/365*(AB29-AA29+1),IF(AND(($S29-AB29)&lt;=0,(AA29-$R29)&gt;0),$V29/365*($S29-AA29+1),$V29/365*(AB29-$R29+1))))),0)</f>
        <v>0</v>
      </c>
      <c r="AD29" s="154">
        <f>AB29+1</f>
        <v>45717</v>
      </c>
      <c r="AE29" s="154">
        <f>AD29+30</f>
        <v>45747</v>
      </c>
      <c r="AF29" s="158">
        <f>IFERROR(IF(($R29-AE29)&gt;=0,0,IF(($S29-AD29)&lt;0,0,IF(AND(($S29-AE29)&gt;0,(AD29-$R29)&gt;0),$V29/365*(AE29-AD29+1),IF(AND(($S29-AE29)&lt;=0,(AD29-$R29)&gt;0),$V29/365*($S29-AD29+1),$V29/365*(AE29-$R29+1))))),0)</f>
        <v>0</v>
      </c>
      <c r="AG29" s="154">
        <f>AE29+1</f>
        <v>45748</v>
      </c>
      <c r="AH29" s="154">
        <f>AG29+29</f>
        <v>45777</v>
      </c>
      <c r="AI29" s="158">
        <f>IFERROR(IF(($R29-AH29)&gt;=0,0,IF(($S29-AG29)&lt;0,0,IF(AND(($S29-AH29)&gt;0,(AG29-$R29)&gt;0),$V29/365*(AH29-AG29+1),IF(AND(($S29-AH29)&lt;=0,(AG29-$R29)&gt;0),$V29/365*($S29-AG29+1),$V29/365*(AH29-$R29+1))))),0)</f>
        <v>0</v>
      </c>
      <c r="AJ29" s="154">
        <f>AH29+1</f>
        <v>45778</v>
      </c>
      <c r="AK29" s="154">
        <f>AJ29+30</f>
        <v>45808</v>
      </c>
      <c r="AL29" s="158">
        <f>IFERROR(IF(($R29-AK29)&gt;=0,0,IF(($S29-AJ29)&lt;0,0,IF(AND(($S29-AK29)&gt;0,(AJ29-$R29)&gt;0),$V29/365*(AK29-AJ29+1),IF(AND(($S29-AK29)&lt;=0,(AJ29-$R29)&gt;0),$V29/365*($S29-AJ29+1),$V29/365*(AK29-$R29+1))))),0)</f>
        <v>0</v>
      </c>
      <c r="AM29" s="154">
        <f>AK29+1</f>
        <v>45809</v>
      </c>
      <c r="AN29" s="154">
        <f>AM29+29</f>
        <v>45838</v>
      </c>
      <c r="AO29" s="158">
        <f>IFERROR(IF(($R29-AN29)&gt;=0,0,IF(($S29-AM29)&lt;0,0,IF(AND(($S29-AN29)&gt;0,(AM29-$R29)&gt;0),$V29/365*(AN29-AM29+1),IF(AND(($S29-AN29)&lt;=0,(AM29-$R29)&gt;0),$V29/365*($S29-AM29+1),$V29/365*(AN29-$R29+1))))),0)</f>
        <v>0</v>
      </c>
      <c r="AP29" s="154">
        <f>AN29+1</f>
        <v>45839</v>
      </c>
      <c r="AQ29" s="154">
        <f>AP29+30</f>
        <v>45869</v>
      </c>
      <c r="AR29" s="158">
        <f>IFERROR(IF(($R29-AQ29)&gt;=0,0,IF(($S29-AP29)&lt;0,0,IF(AND(($S29-AQ29)&gt;0,(AP29-$R29)&gt;0),$V29/365*(AQ29-AP29+1),IF(AND(($S29-AQ29)&lt;=0,(AP29-$R29)&gt;0),$V29/365*($S29-AP29+1),$V29/365*(AQ29-$R29+1))))),0)</f>
        <v>0</v>
      </c>
      <c r="AS29" s="154">
        <f>AQ29+1</f>
        <v>45870</v>
      </c>
      <c r="AT29" s="154">
        <f>AS29+30</f>
        <v>45900</v>
      </c>
      <c r="AU29" s="158">
        <f>IFERROR(IF(($R29-AT29)&gt;=0,0,IF(($S29-AS29)&lt;0,0,IF(AND(($S29-AT29)&gt;0,(AS29-$R29)&gt;0),$V29/365*(AT29-AS29+1),IF(AND(($S29-AT29)&lt;=0,(AS29-$R29)&gt;0),$V29/365*($S29-AS29+1),$V29/365*(AT29-$R29+1))))),0)</f>
        <v>0</v>
      </c>
      <c r="AV29" s="154">
        <f>AT29+1</f>
        <v>45901</v>
      </c>
      <c r="AW29" s="154">
        <f>AV29+29</f>
        <v>45930</v>
      </c>
      <c r="AX29" s="158">
        <f>IFERROR(IF(($R29-AW29)&gt;=0,0,IF(($S29-AV29)&lt;0,0,IF(AND(($S29-AW29)&gt;0,(AV29-$R29)&gt;0),$V29/365*(AW29-AV29+1),IF(AND(($S29-AW29)&lt;=0,(AV29-$R29)&gt;0),$V29/365*($S29-AV29+1),$V29/365*(AW29-$R29+1))))),0)</f>
        <v>0</v>
      </c>
      <c r="AY29" s="154">
        <f>AW29+1</f>
        <v>45931</v>
      </c>
      <c r="AZ29" s="154">
        <f>AY29+30</f>
        <v>45961</v>
      </c>
      <c r="BA29" s="158">
        <f>IFERROR(IF(($R29-AZ29)&gt;=0,0,IF(($S29-AY29)&lt;0,0,IF(AND(($S29-AZ29)&gt;0,(AY29-$R29)&gt;0),$V29/365*(AZ29-AY29+1),IF(AND(($S29-AZ29)&lt;=0,(AY29-$R29)&gt;0),$V29/365*($S29-AY29+1),$V29/365*(AZ29-$R29+1))))),0)</f>
        <v>0</v>
      </c>
      <c r="BB29" s="154">
        <f>AZ29+1</f>
        <v>45962</v>
      </c>
      <c r="BC29" s="154">
        <f>BB29+29</f>
        <v>45991</v>
      </c>
      <c r="BD29" s="158">
        <f>IFERROR(IF(($R29-BC29)&gt;=0,0,IF(($S29-BB29)&lt;0,0,IF(AND(($S29-BC29)&gt;0,(BB29-$R29)&gt;0),$V29/365*(BC29-BB29+1),IF(AND(($S29-BC29)&lt;=0,(BB29-$R29)&gt;0),$V29/365*($S29-BB29+1),$V29/365*(BC29-$R29+1))))),0)</f>
        <v>0</v>
      </c>
      <c r="BE29" s="154">
        <f>BC29+1</f>
        <v>45992</v>
      </c>
      <c r="BF29" s="154">
        <f>BE29+30</f>
        <v>46022</v>
      </c>
      <c r="BG29" s="158">
        <f>IFERROR(IF(($R29-BF29)&gt;=0,0,IF(($S29-BE29)&lt;0,0,IF(AND(($S29-BF29)&gt;0,(BE29-$R29)&gt;0),$V29/365*(BF29-BE29+1),IF(AND(($S29-BF29)&lt;=0,(BE29-$R29)&gt;0),$V29/365*($S29-BE29+1),$V29/365*(BF29-$R29+1))))),0)</f>
        <v>0</v>
      </c>
      <c r="BH29" s="154">
        <v>46023</v>
      </c>
      <c r="BI29" s="154">
        <f>BH29+30</f>
        <v>46053</v>
      </c>
      <c r="BJ29" s="158">
        <f>IFERROR(IF(($R29-BI29)&gt;=0,0,IF(($S29-BH29)&lt;0,0,IF(AND(($S29-BI29)&gt;0,(BH29-$R29)&gt;0),$V29/365*(BI29-BH29+1),IF(AND(($S29-BI29)&lt;=0,(BH29-$R29)&gt;0),$V29/365*($S29-BH29+1),$V29/365*(BI29-$R29+1))))),0)</f>
        <v>0</v>
      </c>
      <c r="BK29" s="154">
        <f>BI29+1</f>
        <v>46054</v>
      </c>
      <c r="BL29" s="154">
        <f>BK29+27</f>
        <v>46081</v>
      </c>
      <c r="BM29" s="158">
        <f>IFERROR(IF(($R29-BL29)&gt;=0,0,IF(($S29-BK29)&lt;0,0,IF(AND(($S29-BL29)&gt;0,(BK29-$R29)&gt;0),$V29/365*(BL29-BK29+1),IF(AND(($S29-BL29)&lt;=0,(BK29-$R29)&gt;0),$V29/365*($S29-BK29+1),$V29/365*(BL29-$R29+1))))),0)</f>
        <v>0</v>
      </c>
      <c r="BN29" s="154">
        <f>BL29+1</f>
        <v>46082</v>
      </c>
      <c r="BO29" s="154">
        <f>BN29+30</f>
        <v>46112</v>
      </c>
      <c r="BP29" s="158">
        <f>IFERROR(IF(($R29-BO29)&gt;=0,0,IF(($S29-BN29)&lt;0,0,IF(AND(($S29-BO29)&gt;0,(BN29-$R29)&gt;0),$V29/365*(BO29-BN29+1),IF(AND(($S29-BO29)&lt;=0,(BN29-$R29)&gt;0),$V29/365*($S29-BN29+1),$V29/365*(BO29-$R29+1))))),0)</f>
        <v>0</v>
      </c>
      <c r="BQ29" s="154">
        <f>BO29+1</f>
        <v>46113</v>
      </c>
      <c r="BR29" s="154">
        <f>BQ29+29</f>
        <v>46142</v>
      </c>
      <c r="BS29" s="158">
        <f>IFERROR(IF(($R29-BR29)&gt;=0,0,IF(($S29-BQ29)&lt;0,0,IF(AND(($S29-BR29)&gt;0,(BQ29-$R29)&gt;0),$V29/365*(BR29-BQ29+1),IF(AND(($S29-BR29)&lt;=0,(BQ29-$R29)&gt;0),$V29/365*($S29-BQ29+1),$V29/365*(BR29-$R29+1))))),0)</f>
        <v>0</v>
      </c>
      <c r="BT29" s="154">
        <f>BR29+1</f>
        <v>46143</v>
      </c>
      <c r="BU29" s="154">
        <f>BT29+30</f>
        <v>46173</v>
      </c>
      <c r="BV29" s="158">
        <f>IFERROR(IF(($R29-BU29)&gt;=0,0,IF(($S29-BT29)&lt;0,0,IF(AND(($S29-BU29)&gt;0,(BT29-$R29)&gt;0),$V29/365*(BU29-BT29+1),IF(AND(($S29-BU29)&lt;=0,(BT29-$R29)&gt;0),$V29/365*($S29-BT29+1),$V29/365*(BU29-$R29+1))))),0)</f>
        <v>0</v>
      </c>
      <c r="BW29" s="154">
        <f>BU29+1</f>
        <v>46174</v>
      </c>
      <c r="BX29" s="154">
        <f>BW29+29</f>
        <v>46203</v>
      </c>
      <c r="BY29" s="158">
        <f>IFERROR(IF(($R29-BX29)&gt;=0,0,IF(($S29-BW29)&lt;0,0,IF(AND(($S29-BX29)&gt;0,(BW29-$R29)&gt;0),$V29/365*(BX29-BW29+1),IF(AND(($S29-BX29)&lt;=0,(BW29-$R29)&gt;0),$V29/365*($S29-BW29+1),$V29/365*(BX29-$R29+1))))),0)</f>
        <v>0</v>
      </c>
      <c r="BZ29" s="154">
        <f>BX29+1</f>
        <v>46204</v>
      </c>
      <c r="CA29" s="154">
        <f>BZ29+30</f>
        <v>46234</v>
      </c>
      <c r="CB29" s="158">
        <f>IFERROR(IF(($R29-CA29)&gt;=0,0,IF(($S29-BZ29)&lt;0,0,IF(AND(($S29-CA29)&gt;0,(BZ29-$R29)&gt;0),$V29/365*(CA29-BZ29+1),IF(AND(($S29-CA29)&lt;=0,(BZ29-$R29)&gt;0),$V29/365*($S29-BZ29+1),$V29/365*(CA29-$R29+1))))),0)</f>
        <v>0</v>
      </c>
      <c r="CC29" s="154">
        <f>CA29+1</f>
        <v>46235</v>
      </c>
      <c r="CD29" s="154">
        <f>CC29+30</f>
        <v>46265</v>
      </c>
      <c r="CE29" s="158">
        <f>IFERROR(IF(($R29-CD29)&gt;=0,0,IF(($S29-CC29)&lt;0,0,IF(AND(($S29-CD29)&gt;0,(CC29-$R29)&gt;0),$V29/365*(CD29-CC29+1),IF(AND(($S29-CD29)&lt;=0,(CC29-$R29)&gt;0),$V29/365*($S29-CC29+1),$V29/365*(CD29-$R29+1))))),0)</f>
        <v>0</v>
      </c>
      <c r="CF29" s="154">
        <f>CD29+1</f>
        <v>46266</v>
      </c>
      <c r="CG29" s="154">
        <f>CF29+29</f>
        <v>46295</v>
      </c>
      <c r="CH29" s="158">
        <f>IFERROR(IF(($R29-CG29)&gt;=0,0,IF(($S29-CF29)&lt;0,0,IF(AND(($S29-CG29)&gt;0,(CF29-$R29)&gt;0),$V29/365*(CG29-CF29+1),IF(AND(($S29-CG29)&lt;=0,(CF29-$R29)&gt;0),$V29/365*($S29-CF29+1),$V29/365*(CG29-$R29+1))))),0)</f>
        <v>0</v>
      </c>
      <c r="CI29" s="154">
        <f>CG29+1</f>
        <v>46296</v>
      </c>
      <c r="CJ29" s="154">
        <f>CI29+30</f>
        <v>46326</v>
      </c>
      <c r="CK29" s="158">
        <f>IFERROR(IF(($R29-CJ29)&gt;=0,0,IF(($S29-CI29)&lt;0,0,IF(AND(($S29-CJ29)&gt;0,(CI29-$R29)&gt;0),$V29/365*(CJ29-CI29+1),IF(AND(($S29-CJ29)&lt;=0,(CI29-$R29)&gt;0),$V29/365*($S29-CI29+1),$V29/365*(CJ29-$R29+1))))),0)</f>
        <v>0</v>
      </c>
      <c r="CL29" s="154">
        <f>CJ29+1</f>
        <v>46327</v>
      </c>
      <c r="CM29" s="154">
        <f>CL29+29</f>
        <v>46356</v>
      </c>
      <c r="CN29" s="158">
        <f>IFERROR(IF(($R29-CM29)&gt;=0,0,IF(($S29-CL29)&lt;0,0,IF(AND(($S29-CM29)&gt;0,(CL29-$R29)&gt;0),$V29/365*(CM29-CL29+1),IF(AND(($S29-CM29)&lt;=0,(CL29-$R29)&gt;0),$V29/365*($S29-CL29+1),$V29/365*(CM29-$R29+1))))),0)</f>
        <v>0</v>
      </c>
      <c r="CO29" s="154">
        <f>CM29+1</f>
        <v>46357</v>
      </c>
      <c r="CP29" s="154">
        <f>CO29+30</f>
        <v>46387</v>
      </c>
      <c r="CQ29" s="158">
        <f>IFERROR(IF(($R29-CP29)&gt;=0,0,IF(($S29-CO29)&lt;0,0,IF(AND(($S29-CP29)&gt;0,(CO29-$R29)&gt;0),$V29/365*(CP29-CO29+1),IF(AND(($S29-CP29)&lt;=0,(CO29-$R29)&gt;0),$V29/365*($S29-CO29+1),$V29/365*(CP29-$R29+1))))),0)</f>
        <v>0</v>
      </c>
    </row>
    <row r="30" s="80" customFormat="1" ht="24" customHeight="1" outlineLevel="4" spans="1:95">
      <c r="A30" s="119"/>
      <c r="B30" s="120"/>
      <c r="C30" s="121"/>
      <c r="D30" s="119"/>
      <c r="E30" s="120"/>
      <c r="F30" s="120"/>
      <c r="G30" s="120"/>
      <c r="H30" s="122"/>
      <c r="I30" s="122"/>
      <c r="J30" s="122">
        <f t="shared" si="3"/>
        <v>0</v>
      </c>
      <c r="K30" s="122">
        <f>K29+1</f>
        <v>3</v>
      </c>
      <c r="L30" s="147"/>
      <c r="M30" s="148">
        <f>IFERROR(VLOOKUP($L30,'2-2 引出数据_合同数据仓库'!$B$2:$BP$10000,3,FALSE),0)</f>
        <v>0</v>
      </c>
      <c r="N30" s="122"/>
      <c r="O30" s="148">
        <f>IFERROR(VLOOKUP((LEFT(VLOOKUP($L30,'2-2 引出数据_合同数据仓库'!$B$2:$BP$10000,64,FALSE),15)&amp;(RIGHT(VLOOKUP($L30,'2-2 引出数据_合同数据仓库'!$B$2:$BP$10000,64,FALSE),4)+1)),'2-2 引出数据_合同数据仓库'!$B$2:$BP$10000,3,FALSE),0)</f>
        <v>0</v>
      </c>
      <c r="P30" s="122"/>
      <c r="Q30" s="122">
        <f>IFERROR(VLOOKUP($L30,'2-2 引出数据_合同数据仓库'!$B$2:$BP$10000,28,FALSE),0)</f>
        <v>0</v>
      </c>
      <c r="R30" s="122">
        <f>IFERROR(VLOOKUP($L30,'2-2 引出数据_合同数据仓库'!$B$2:$BP$10000,29,FALSE),0)</f>
        <v>0</v>
      </c>
      <c r="S30" s="122">
        <f>IFERROR(VLOOKUP($L30,'2-2 引出数据_合同数据仓库'!$B$2:$BP$10000,4,FALSE),0)</f>
        <v>0</v>
      </c>
      <c r="T30" s="122"/>
      <c r="U30" s="122">
        <f>IFERROR(VLOOKUP($L30,'2-2 引出数据_合同数据仓库'!$B$2:$BP$10000,15,FALSE),0)</f>
        <v>0</v>
      </c>
      <c r="V30" s="122">
        <f>U30/(S30-R30+1)*365</f>
        <v>0</v>
      </c>
      <c r="W30" s="122"/>
      <c r="X30" s="154">
        <v>45658</v>
      </c>
      <c r="Y30" s="154">
        <f>X30+30</f>
        <v>45688</v>
      </c>
      <c r="Z30" s="158">
        <f>IFERROR(IF(($R30-Y30)&gt;=0,0,IF(($S30-X30)&lt;0,0,IF(AND(($S30-Y30)&gt;0,(X30-$R30)&gt;0),$V30/365*(Y30-X30+1),IF(AND(($S30-Y30)&lt;=0,(X30-$R30)&gt;0),$V30/365*($S30-X30+1),$V30/365*(Y30-$R30+1))))),0)</f>
        <v>0</v>
      </c>
      <c r="AA30" s="154">
        <f>Y30+1</f>
        <v>45689</v>
      </c>
      <c r="AB30" s="154">
        <f>AA30+27</f>
        <v>45716</v>
      </c>
      <c r="AC30" s="158">
        <f>IFERROR(IF(($R30-AB30)&gt;=0,0,IF(($S30-AA30)&lt;0,0,IF(AND(($S30-AB30)&gt;0,(AA30-$R30)&gt;0),$V30/365*(AB30-AA30+1),IF(AND(($S30-AB30)&lt;=0,(AA30-$R30)&gt;0),$V30/365*($S30-AA30+1),$V30/365*(AB30-$R30+1))))),0)</f>
        <v>0</v>
      </c>
      <c r="AD30" s="154">
        <f>AB30+1</f>
        <v>45717</v>
      </c>
      <c r="AE30" s="154">
        <f>AD30+30</f>
        <v>45747</v>
      </c>
      <c r="AF30" s="158">
        <f>IFERROR(IF(($R30-AE30)&gt;=0,0,IF(($S30-AD30)&lt;0,0,IF(AND(($S30-AE30)&gt;0,(AD30-$R30)&gt;0),$V30/365*(AE30-AD30+1),IF(AND(($S30-AE30)&lt;=0,(AD30-$R30)&gt;0),$V30/365*($S30-AD30+1),$V30/365*(AE30-$R30+1))))),0)</f>
        <v>0</v>
      </c>
      <c r="AG30" s="154">
        <f>AE30+1</f>
        <v>45748</v>
      </c>
      <c r="AH30" s="154">
        <f>AG30+29</f>
        <v>45777</v>
      </c>
      <c r="AI30" s="158">
        <f>IFERROR(IF(($R30-AH30)&gt;=0,0,IF(($S30-AG30)&lt;0,0,IF(AND(($S30-AH30)&gt;0,(AG30-$R30)&gt;0),$V30/365*(AH30-AG30+1),IF(AND(($S30-AH30)&lt;=0,(AG30-$R30)&gt;0),$V30/365*($S30-AG30+1),$V30/365*(AH30-$R30+1))))),0)</f>
        <v>0</v>
      </c>
      <c r="AJ30" s="154">
        <f>AH30+1</f>
        <v>45778</v>
      </c>
      <c r="AK30" s="154">
        <f>AJ30+30</f>
        <v>45808</v>
      </c>
      <c r="AL30" s="158">
        <f>IFERROR(IF(($R30-AK30)&gt;=0,0,IF(($S30-AJ30)&lt;0,0,IF(AND(($S30-AK30)&gt;0,(AJ30-$R30)&gt;0),$V30/365*(AK30-AJ30+1),IF(AND(($S30-AK30)&lt;=0,(AJ30-$R30)&gt;0),$V30/365*($S30-AJ30+1),$V30/365*(AK30-$R30+1))))),0)</f>
        <v>0</v>
      </c>
      <c r="AM30" s="154">
        <f>AK30+1</f>
        <v>45809</v>
      </c>
      <c r="AN30" s="154">
        <f>AM30+29</f>
        <v>45838</v>
      </c>
      <c r="AO30" s="158">
        <f>IFERROR(IF(($R30-AN30)&gt;=0,0,IF(($S30-AM30)&lt;0,0,IF(AND(($S30-AN30)&gt;0,(AM30-$R30)&gt;0),$V30/365*(AN30-AM30+1),IF(AND(($S30-AN30)&lt;=0,(AM30-$R30)&gt;0),$V30/365*($S30-AM30+1),$V30/365*(AN30-$R30+1))))),0)</f>
        <v>0</v>
      </c>
      <c r="AP30" s="154">
        <f>AN30+1</f>
        <v>45839</v>
      </c>
      <c r="AQ30" s="154">
        <f>AP30+30</f>
        <v>45869</v>
      </c>
      <c r="AR30" s="158">
        <f>IFERROR(IF(($R30-AQ30)&gt;=0,0,IF(($S30-AP30)&lt;0,0,IF(AND(($S30-AQ30)&gt;0,(AP30-$R30)&gt;0),$V30/365*(AQ30-AP30+1),IF(AND(($S30-AQ30)&lt;=0,(AP30-$R30)&gt;0),$V30/365*($S30-AP30+1),$V30/365*(AQ30-$R30+1))))),0)</f>
        <v>0</v>
      </c>
      <c r="AS30" s="154">
        <f>AQ30+1</f>
        <v>45870</v>
      </c>
      <c r="AT30" s="154">
        <f>AS30+30</f>
        <v>45900</v>
      </c>
      <c r="AU30" s="158">
        <f>IFERROR(IF(($R30-AT30)&gt;=0,0,IF(($S30-AS30)&lt;0,0,IF(AND(($S30-AT30)&gt;0,(AS30-$R30)&gt;0),$V30/365*(AT30-AS30+1),IF(AND(($S30-AT30)&lt;=0,(AS30-$R30)&gt;0),$V30/365*($S30-AS30+1),$V30/365*(AT30-$R30+1))))),0)</f>
        <v>0</v>
      </c>
      <c r="AV30" s="154">
        <f>AT30+1</f>
        <v>45901</v>
      </c>
      <c r="AW30" s="154">
        <f>AV30+29</f>
        <v>45930</v>
      </c>
      <c r="AX30" s="158">
        <f>IFERROR(IF(($R30-AW30)&gt;=0,0,IF(($S30-AV30)&lt;0,0,IF(AND(($S30-AW30)&gt;0,(AV30-$R30)&gt;0),$V30/365*(AW30-AV30+1),IF(AND(($S30-AW30)&lt;=0,(AV30-$R30)&gt;0),$V30/365*($S30-AV30+1),$V30/365*(AW30-$R30+1))))),0)</f>
        <v>0</v>
      </c>
      <c r="AY30" s="154">
        <f>AW30+1</f>
        <v>45931</v>
      </c>
      <c r="AZ30" s="154">
        <f>AY30+30</f>
        <v>45961</v>
      </c>
      <c r="BA30" s="158">
        <f>IFERROR(IF(($R30-AZ30)&gt;=0,0,IF(($S30-AY30)&lt;0,0,IF(AND(($S30-AZ30)&gt;0,(AY30-$R30)&gt;0),$V30/365*(AZ30-AY30+1),IF(AND(($S30-AZ30)&lt;=0,(AY30-$R30)&gt;0),$V30/365*($S30-AY30+1),$V30/365*(AZ30-$R30+1))))),0)</f>
        <v>0</v>
      </c>
      <c r="BB30" s="154">
        <f>AZ30+1</f>
        <v>45962</v>
      </c>
      <c r="BC30" s="154">
        <f>BB30+29</f>
        <v>45991</v>
      </c>
      <c r="BD30" s="158">
        <f>IFERROR(IF(($R30-BC30)&gt;=0,0,IF(($S30-BB30)&lt;0,0,IF(AND(($S30-BC30)&gt;0,(BB30-$R30)&gt;0),$V30/365*(BC30-BB30+1),IF(AND(($S30-BC30)&lt;=0,(BB30-$R30)&gt;0),$V30/365*($S30-BB30+1),$V30/365*(BC30-$R30+1))))),0)</f>
        <v>0</v>
      </c>
      <c r="BE30" s="154">
        <f>BC30+1</f>
        <v>45992</v>
      </c>
      <c r="BF30" s="154">
        <f>BE30+30</f>
        <v>46022</v>
      </c>
      <c r="BG30" s="158">
        <f>IFERROR(IF(($R30-BF30)&gt;=0,0,IF(($S30-BE30)&lt;0,0,IF(AND(($S30-BF30)&gt;0,(BE30-$R30)&gt;0),$V30/365*(BF30-BE30+1),IF(AND(($S30-BF30)&lt;=0,(BE30-$R30)&gt;0),$V30/365*($S30-BE30+1),$V30/365*(BF30-$R30+1))))),0)</f>
        <v>0</v>
      </c>
      <c r="BH30" s="154">
        <v>46023</v>
      </c>
      <c r="BI30" s="154">
        <f>BH30+30</f>
        <v>46053</v>
      </c>
      <c r="BJ30" s="158">
        <f>IFERROR(IF(($R30-BI30)&gt;=0,0,IF(($S30-BH30)&lt;0,0,IF(AND(($S30-BI30)&gt;0,(BH30-$R30)&gt;0),$V30/365*(BI30-BH30+1),IF(AND(($S30-BI30)&lt;=0,(BH30-$R30)&gt;0),$V30/365*($S30-BH30+1),$V30/365*(BI30-$R30+1))))),0)</f>
        <v>0</v>
      </c>
      <c r="BK30" s="154">
        <f>BI30+1</f>
        <v>46054</v>
      </c>
      <c r="BL30" s="154">
        <f>BK30+27</f>
        <v>46081</v>
      </c>
      <c r="BM30" s="158">
        <f>IFERROR(IF(($R30-BL30)&gt;=0,0,IF(($S30-BK30)&lt;0,0,IF(AND(($S30-BL30)&gt;0,(BK30-$R30)&gt;0),$V30/365*(BL30-BK30+1),IF(AND(($S30-BL30)&lt;=0,(BK30-$R30)&gt;0),$V30/365*($S30-BK30+1),$V30/365*(BL30-$R30+1))))),0)</f>
        <v>0</v>
      </c>
      <c r="BN30" s="154">
        <f>BL30+1</f>
        <v>46082</v>
      </c>
      <c r="BO30" s="154">
        <f>BN30+30</f>
        <v>46112</v>
      </c>
      <c r="BP30" s="158">
        <f>IFERROR(IF(($R30-BO30)&gt;=0,0,IF(($S30-BN30)&lt;0,0,IF(AND(($S30-BO30)&gt;0,(BN30-$R30)&gt;0),$V30/365*(BO30-BN30+1),IF(AND(($S30-BO30)&lt;=0,(BN30-$R30)&gt;0),$V30/365*($S30-BN30+1),$V30/365*(BO30-$R30+1))))),0)</f>
        <v>0</v>
      </c>
      <c r="BQ30" s="154">
        <f>BO30+1</f>
        <v>46113</v>
      </c>
      <c r="BR30" s="154">
        <f>BQ30+29</f>
        <v>46142</v>
      </c>
      <c r="BS30" s="158">
        <f>IFERROR(IF(($R30-BR30)&gt;=0,0,IF(($S30-BQ30)&lt;0,0,IF(AND(($S30-BR30)&gt;0,(BQ30-$R30)&gt;0),$V30/365*(BR30-BQ30+1),IF(AND(($S30-BR30)&lt;=0,(BQ30-$R30)&gt;0),$V30/365*($S30-BQ30+1),$V30/365*(BR30-$R30+1))))),0)</f>
        <v>0</v>
      </c>
      <c r="BT30" s="154">
        <f>BR30+1</f>
        <v>46143</v>
      </c>
      <c r="BU30" s="154">
        <f>BT30+30</f>
        <v>46173</v>
      </c>
      <c r="BV30" s="158">
        <f>IFERROR(IF(($R30-BU30)&gt;=0,0,IF(($S30-BT30)&lt;0,0,IF(AND(($S30-BU30)&gt;0,(BT30-$R30)&gt;0),$V30/365*(BU30-BT30+1),IF(AND(($S30-BU30)&lt;=0,(BT30-$R30)&gt;0),$V30/365*($S30-BT30+1),$V30/365*(BU30-$R30+1))))),0)</f>
        <v>0</v>
      </c>
      <c r="BW30" s="154">
        <f>BU30+1</f>
        <v>46174</v>
      </c>
      <c r="BX30" s="154">
        <f>BW30+29</f>
        <v>46203</v>
      </c>
      <c r="BY30" s="158">
        <f>IFERROR(IF(($R30-BX30)&gt;=0,0,IF(($S30-BW30)&lt;0,0,IF(AND(($S30-BX30)&gt;0,(BW30-$R30)&gt;0),$V30/365*(BX30-BW30+1),IF(AND(($S30-BX30)&lt;=0,(BW30-$R30)&gt;0),$V30/365*($S30-BW30+1),$V30/365*(BX30-$R30+1))))),0)</f>
        <v>0</v>
      </c>
      <c r="BZ30" s="154">
        <f>BX30+1</f>
        <v>46204</v>
      </c>
      <c r="CA30" s="154">
        <f>BZ30+30</f>
        <v>46234</v>
      </c>
      <c r="CB30" s="158">
        <f>IFERROR(IF(($R30-CA30)&gt;=0,0,IF(($S30-BZ30)&lt;0,0,IF(AND(($S30-CA30)&gt;0,(BZ30-$R30)&gt;0),$V30/365*(CA30-BZ30+1),IF(AND(($S30-CA30)&lt;=0,(BZ30-$R30)&gt;0),$V30/365*($S30-BZ30+1),$V30/365*(CA30-$R30+1))))),0)</f>
        <v>0</v>
      </c>
      <c r="CC30" s="154">
        <f>CA30+1</f>
        <v>46235</v>
      </c>
      <c r="CD30" s="154">
        <f>CC30+30</f>
        <v>46265</v>
      </c>
      <c r="CE30" s="158">
        <f>IFERROR(IF(($R30-CD30)&gt;=0,0,IF(($S30-CC30)&lt;0,0,IF(AND(($S30-CD30)&gt;0,(CC30-$R30)&gt;0),$V30/365*(CD30-CC30+1),IF(AND(($S30-CD30)&lt;=0,(CC30-$R30)&gt;0),$V30/365*($S30-CC30+1),$V30/365*(CD30-$R30+1))))),0)</f>
        <v>0</v>
      </c>
      <c r="CF30" s="154">
        <f>CD30+1</f>
        <v>46266</v>
      </c>
      <c r="CG30" s="154">
        <f>CF30+29</f>
        <v>46295</v>
      </c>
      <c r="CH30" s="158">
        <f>IFERROR(IF(($R30-CG30)&gt;=0,0,IF(($S30-CF30)&lt;0,0,IF(AND(($S30-CG30)&gt;0,(CF30-$R30)&gt;0),$V30/365*(CG30-CF30+1),IF(AND(($S30-CG30)&lt;=0,(CF30-$R30)&gt;0),$V30/365*($S30-CF30+1),$V30/365*(CG30-$R30+1))))),0)</f>
        <v>0</v>
      </c>
      <c r="CI30" s="154">
        <f>CG30+1</f>
        <v>46296</v>
      </c>
      <c r="CJ30" s="154">
        <f>CI30+30</f>
        <v>46326</v>
      </c>
      <c r="CK30" s="158">
        <f>IFERROR(IF(($R30-CJ30)&gt;=0,0,IF(($S30-CI30)&lt;0,0,IF(AND(($S30-CJ30)&gt;0,(CI30-$R30)&gt;0),$V30/365*(CJ30-CI30+1),IF(AND(($S30-CJ30)&lt;=0,(CI30-$R30)&gt;0),$V30/365*($S30-CI30+1),$V30/365*(CJ30-$R30+1))))),0)</f>
        <v>0</v>
      </c>
      <c r="CL30" s="154">
        <f>CJ30+1</f>
        <v>46327</v>
      </c>
      <c r="CM30" s="154">
        <f>CL30+29</f>
        <v>46356</v>
      </c>
      <c r="CN30" s="158">
        <f>IFERROR(IF(($R30-CM30)&gt;=0,0,IF(($S30-CL30)&lt;0,0,IF(AND(($S30-CM30)&gt;0,(CL30-$R30)&gt;0),$V30/365*(CM30-CL30+1),IF(AND(($S30-CM30)&lt;=0,(CL30-$R30)&gt;0),$V30/365*($S30-CL30+1),$V30/365*(CM30-$R30+1))))),0)</f>
        <v>0</v>
      </c>
      <c r="CO30" s="154">
        <f>CM30+1</f>
        <v>46357</v>
      </c>
      <c r="CP30" s="154">
        <f>CO30+30</f>
        <v>46387</v>
      </c>
      <c r="CQ30" s="158">
        <f>IFERROR(IF(($R30-CP30)&gt;=0,0,IF(($S30-CO30)&lt;0,0,IF(AND(($S30-CP30)&gt;0,(CO30-$R30)&gt;0),$V30/365*(CP30-CO30+1),IF(AND(($S30-CP30)&lt;=0,(CO30-$R30)&gt;0),$V30/365*($S30-CO30+1),$V30/365*(CP30-$R30+1))))),0)</f>
        <v>0</v>
      </c>
    </row>
    <row r="31" s="80" customFormat="1" ht="24" customHeight="1" outlineLevel="4" spans="1:95">
      <c r="A31" s="119"/>
      <c r="B31" s="120"/>
      <c r="C31" s="121"/>
      <c r="D31" s="119"/>
      <c r="E31" s="120"/>
      <c r="F31" s="120"/>
      <c r="G31" s="120"/>
      <c r="H31" s="122"/>
      <c r="I31" s="122"/>
      <c r="J31" s="122">
        <f t="shared" si="3"/>
        <v>0</v>
      </c>
      <c r="K31" s="122">
        <f>K30+1</f>
        <v>4</v>
      </c>
      <c r="L31" s="147"/>
      <c r="M31" s="148">
        <f>IFERROR(VLOOKUP($L31,'2-2 引出数据_合同数据仓库'!$B$2:$BP$10000,3,FALSE),0)</f>
        <v>0</v>
      </c>
      <c r="N31" s="122"/>
      <c r="O31" s="148">
        <f>IFERROR(VLOOKUP((LEFT(VLOOKUP($L31,'2-2 引出数据_合同数据仓库'!$B$2:$BP$10000,64,FALSE),15)&amp;(RIGHT(VLOOKUP($L31,'2-2 引出数据_合同数据仓库'!$B$2:$BP$10000,64,FALSE),4)+1)),'2-2 引出数据_合同数据仓库'!$B$2:$BP$10000,3,FALSE),0)</f>
        <v>0</v>
      </c>
      <c r="P31" s="122"/>
      <c r="Q31" s="122">
        <f>IFERROR(VLOOKUP($L31,'2-2 引出数据_合同数据仓库'!$B$2:$BP$10000,28,FALSE),0)</f>
        <v>0</v>
      </c>
      <c r="R31" s="122">
        <f>IFERROR(VLOOKUP($L31,'2-2 引出数据_合同数据仓库'!$B$2:$BP$10000,29,FALSE),0)</f>
        <v>0</v>
      </c>
      <c r="S31" s="122">
        <f>IFERROR(VLOOKUP($L31,'2-2 引出数据_合同数据仓库'!$B$2:$BP$10000,4,FALSE),0)</f>
        <v>0</v>
      </c>
      <c r="T31" s="122"/>
      <c r="U31" s="122">
        <f>IFERROR(VLOOKUP($L31,'2-2 引出数据_合同数据仓库'!$B$2:$BP$10000,15,FALSE),0)</f>
        <v>0</v>
      </c>
      <c r="V31" s="122">
        <f>U31/(S31-R31+1)*365</f>
        <v>0</v>
      </c>
      <c r="W31" s="122"/>
      <c r="X31" s="154">
        <v>45658</v>
      </c>
      <c r="Y31" s="154">
        <f>X31+30</f>
        <v>45688</v>
      </c>
      <c r="Z31" s="158">
        <f>IFERROR(IF(($R31-Y31)&gt;=0,0,IF(($S31-X31)&lt;0,0,IF(AND(($S31-Y31)&gt;0,(X31-$R31)&gt;0),$V31/365*(Y31-X31+1),IF(AND(($S31-Y31)&lt;=0,(X31-$R31)&gt;0),$V31/365*($S31-X31+1),$V31/365*(Y31-$R31+1))))),0)</f>
        <v>0</v>
      </c>
      <c r="AA31" s="154">
        <f>Y31+1</f>
        <v>45689</v>
      </c>
      <c r="AB31" s="154">
        <f>AA31+27</f>
        <v>45716</v>
      </c>
      <c r="AC31" s="158">
        <f>IFERROR(IF(($R31-AB31)&gt;=0,0,IF(($S31-AA31)&lt;0,0,IF(AND(($S31-AB31)&gt;0,(AA31-$R31)&gt;0),$V31/365*(AB31-AA31+1),IF(AND(($S31-AB31)&lt;=0,(AA31-$R31)&gt;0),$V31/365*($S31-AA31+1),$V31/365*(AB31-$R31+1))))),0)</f>
        <v>0</v>
      </c>
      <c r="AD31" s="154">
        <f>AB31+1</f>
        <v>45717</v>
      </c>
      <c r="AE31" s="154">
        <f>AD31+30</f>
        <v>45747</v>
      </c>
      <c r="AF31" s="158">
        <f>IFERROR(IF(($R31-AE31)&gt;=0,0,IF(($S31-AD31)&lt;0,0,IF(AND(($S31-AE31)&gt;0,(AD31-$R31)&gt;0),$V31/365*(AE31-AD31+1),IF(AND(($S31-AE31)&lt;=0,(AD31-$R31)&gt;0),$V31/365*($S31-AD31+1),$V31/365*(AE31-$R31+1))))),0)</f>
        <v>0</v>
      </c>
      <c r="AG31" s="154">
        <f>AE31+1</f>
        <v>45748</v>
      </c>
      <c r="AH31" s="154">
        <f>AG31+29</f>
        <v>45777</v>
      </c>
      <c r="AI31" s="158">
        <f>IFERROR(IF(($R31-AH31)&gt;=0,0,IF(($S31-AG31)&lt;0,0,IF(AND(($S31-AH31)&gt;0,(AG31-$R31)&gt;0),$V31/365*(AH31-AG31+1),IF(AND(($S31-AH31)&lt;=0,(AG31-$R31)&gt;0),$V31/365*($S31-AG31+1),$V31/365*(AH31-$R31+1))))),0)</f>
        <v>0</v>
      </c>
      <c r="AJ31" s="154">
        <f>AH31+1</f>
        <v>45778</v>
      </c>
      <c r="AK31" s="154">
        <f>AJ31+30</f>
        <v>45808</v>
      </c>
      <c r="AL31" s="158">
        <f>IFERROR(IF(($R31-AK31)&gt;=0,0,IF(($S31-AJ31)&lt;0,0,IF(AND(($S31-AK31)&gt;0,(AJ31-$R31)&gt;0),$V31/365*(AK31-AJ31+1),IF(AND(($S31-AK31)&lt;=0,(AJ31-$R31)&gt;0),$V31/365*($S31-AJ31+1),$V31/365*(AK31-$R31+1))))),0)</f>
        <v>0</v>
      </c>
      <c r="AM31" s="154">
        <f>AK31+1</f>
        <v>45809</v>
      </c>
      <c r="AN31" s="154">
        <f>AM31+29</f>
        <v>45838</v>
      </c>
      <c r="AO31" s="158">
        <f>IFERROR(IF(($R31-AN31)&gt;=0,0,IF(($S31-AM31)&lt;0,0,IF(AND(($S31-AN31)&gt;0,(AM31-$R31)&gt;0),$V31/365*(AN31-AM31+1),IF(AND(($S31-AN31)&lt;=0,(AM31-$R31)&gt;0),$V31/365*($S31-AM31+1),$V31/365*(AN31-$R31+1))))),0)</f>
        <v>0</v>
      </c>
      <c r="AP31" s="154">
        <f>AN31+1</f>
        <v>45839</v>
      </c>
      <c r="AQ31" s="154">
        <f>AP31+30</f>
        <v>45869</v>
      </c>
      <c r="AR31" s="158">
        <f>IFERROR(IF(($R31-AQ31)&gt;=0,0,IF(($S31-AP31)&lt;0,0,IF(AND(($S31-AQ31)&gt;0,(AP31-$R31)&gt;0),$V31/365*(AQ31-AP31+1),IF(AND(($S31-AQ31)&lt;=0,(AP31-$R31)&gt;0),$V31/365*($S31-AP31+1),$V31/365*(AQ31-$R31+1))))),0)</f>
        <v>0</v>
      </c>
      <c r="AS31" s="154">
        <f>AQ31+1</f>
        <v>45870</v>
      </c>
      <c r="AT31" s="154">
        <f>AS31+30</f>
        <v>45900</v>
      </c>
      <c r="AU31" s="158">
        <f>IFERROR(IF(($R31-AT31)&gt;=0,0,IF(($S31-AS31)&lt;0,0,IF(AND(($S31-AT31)&gt;0,(AS31-$R31)&gt;0),$V31/365*(AT31-AS31+1),IF(AND(($S31-AT31)&lt;=0,(AS31-$R31)&gt;0),$V31/365*($S31-AS31+1),$V31/365*(AT31-$R31+1))))),0)</f>
        <v>0</v>
      </c>
      <c r="AV31" s="154">
        <f>AT31+1</f>
        <v>45901</v>
      </c>
      <c r="AW31" s="154">
        <f>AV31+29</f>
        <v>45930</v>
      </c>
      <c r="AX31" s="158">
        <f>IFERROR(IF(($R31-AW31)&gt;=0,0,IF(($S31-AV31)&lt;0,0,IF(AND(($S31-AW31)&gt;0,(AV31-$R31)&gt;0),$V31/365*(AW31-AV31+1),IF(AND(($S31-AW31)&lt;=0,(AV31-$R31)&gt;0),$V31/365*($S31-AV31+1),$V31/365*(AW31-$R31+1))))),0)</f>
        <v>0</v>
      </c>
      <c r="AY31" s="154">
        <f>AW31+1</f>
        <v>45931</v>
      </c>
      <c r="AZ31" s="154">
        <f>AY31+30</f>
        <v>45961</v>
      </c>
      <c r="BA31" s="158">
        <f>IFERROR(IF(($R31-AZ31)&gt;=0,0,IF(($S31-AY31)&lt;0,0,IF(AND(($S31-AZ31)&gt;0,(AY31-$R31)&gt;0),$V31/365*(AZ31-AY31+1),IF(AND(($S31-AZ31)&lt;=0,(AY31-$R31)&gt;0),$V31/365*($S31-AY31+1),$V31/365*(AZ31-$R31+1))))),0)</f>
        <v>0</v>
      </c>
      <c r="BB31" s="154">
        <f>AZ31+1</f>
        <v>45962</v>
      </c>
      <c r="BC31" s="154">
        <f>BB31+29</f>
        <v>45991</v>
      </c>
      <c r="BD31" s="158">
        <f>IFERROR(IF(($R31-BC31)&gt;=0,0,IF(($S31-BB31)&lt;0,0,IF(AND(($S31-BC31)&gt;0,(BB31-$R31)&gt;0),$V31/365*(BC31-BB31+1),IF(AND(($S31-BC31)&lt;=0,(BB31-$R31)&gt;0),$V31/365*($S31-BB31+1),$V31/365*(BC31-$R31+1))))),0)</f>
        <v>0</v>
      </c>
      <c r="BE31" s="154">
        <f>BC31+1</f>
        <v>45992</v>
      </c>
      <c r="BF31" s="154">
        <f>BE31+30</f>
        <v>46022</v>
      </c>
      <c r="BG31" s="158">
        <f>IFERROR(IF(($R31-BF31)&gt;=0,0,IF(($S31-BE31)&lt;0,0,IF(AND(($S31-BF31)&gt;0,(BE31-$R31)&gt;0),$V31/365*(BF31-BE31+1),IF(AND(($S31-BF31)&lt;=0,(BE31-$R31)&gt;0),$V31/365*($S31-BE31+1),$V31/365*(BF31-$R31+1))))),0)</f>
        <v>0</v>
      </c>
      <c r="BH31" s="154">
        <v>46023</v>
      </c>
      <c r="BI31" s="154">
        <f>BH31+30</f>
        <v>46053</v>
      </c>
      <c r="BJ31" s="158">
        <f>IFERROR(IF(($R31-BI31)&gt;=0,0,IF(($S31-BH31)&lt;0,0,IF(AND(($S31-BI31)&gt;0,(BH31-$R31)&gt;0),$V31/365*(BI31-BH31+1),IF(AND(($S31-BI31)&lt;=0,(BH31-$R31)&gt;0),$V31/365*($S31-BH31+1),$V31/365*(BI31-$R31+1))))),0)</f>
        <v>0</v>
      </c>
      <c r="BK31" s="154">
        <f>BI31+1</f>
        <v>46054</v>
      </c>
      <c r="BL31" s="154">
        <f>BK31+27</f>
        <v>46081</v>
      </c>
      <c r="BM31" s="158">
        <f>IFERROR(IF(($R31-BL31)&gt;=0,0,IF(($S31-BK31)&lt;0,0,IF(AND(($S31-BL31)&gt;0,(BK31-$R31)&gt;0),$V31/365*(BL31-BK31+1),IF(AND(($S31-BL31)&lt;=0,(BK31-$R31)&gt;0),$V31/365*($S31-BK31+1),$V31/365*(BL31-$R31+1))))),0)</f>
        <v>0</v>
      </c>
      <c r="BN31" s="154">
        <f>BL31+1</f>
        <v>46082</v>
      </c>
      <c r="BO31" s="154">
        <f>BN31+30</f>
        <v>46112</v>
      </c>
      <c r="BP31" s="158">
        <f>IFERROR(IF(($R31-BO31)&gt;=0,0,IF(($S31-BN31)&lt;0,0,IF(AND(($S31-BO31)&gt;0,(BN31-$R31)&gt;0),$V31/365*(BO31-BN31+1),IF(AND(($S31-BO31)&lt;=0,(BN31-$R31)&gt;0),$V31/365*($S31-BN31+1),$V31/365*(BO31-$R31+1))))),0)</f>
        <v>0</v>
      </c>
      <c r="BQ31" s="154">
        <f>BO31+1</f>
        <v>46113</v>
      </c>
      <c r="BR31" s="154">
        <f>BQ31+29</f>
        <v>46142</v>
      </c>
      <c r="BS31" s="158">
        <f>IFERROR(IF(($R31-BR31)&gt;=0,0,IF(($S31-BQ31)&lt;0,0,IF(AND(($S31-BR31)&gt;0,(BQ31-$R31)&gt;0),$V31/365*(BR31-BQ31+1),IF(AND(($S31-BR31)&lt;=0,(BQ31-$R31)&gt;0),$V31/365*($S31-BQ31+1),$V31/365*(BR31-$R31+1))))),0)</f>
        <v>0</v>
      </c>
      <c r="BT31" s="154">
        <f>BR31+1</f>
        <v>46143</v>
      </c>
      <c r="BU31" s="154">
        <f>BT31+30</f>
        <v>46173</v>
      </c>
      <c r="BV31" s="158">
        <f>IFERROR(IF(($R31-BU31)&gt;=0,0,IF(($S31-BT31)&lt;0,0,IF(AND(($S31-BU31)&gt;0,(BT31-$R31)&gt;0),$V31/365*(BU31-BT31+1),IF(AND(($S31-BU31)&lt;=0,(BT31-$R31)&gt;0),$V31/365*($S31-BT31+1),$V31/365*(BU31-$R31+1))))),0)</f>
        <v>0</v>
      </c>
      <c r="BW31" s="154">
        <f>BU31+1</f>
        <v>46174</v>
      </c>
      <c r="BX31" s="154">
        <f>BW31+29</f>
        <v>46203</v>
      </c>
      <c r="BY31" s="158">
        <f>IFERROR(IF(($R31-BX31)&gt;=0,0,IF(($S31-BW31)&lt;0,0,IF(AND(($S31-BX31)&gt;0,(BW31-$R31)&gt;0),$V31/365*(BX31-BW31+1),IF(AND(($S31-BX31)&lt;=0,(BW31-$R31)&gt;0),$V31/365*($S31-BW31+1),$V31/365*(BX31-$R31+1))))),0)</f>
        <v>0</v>
      </c>
      <c r="BZ31" s="154">
        <f>BX31+1</f>
        <v>46204</v>
      </c>
      <c r="CA31" s="154">
        <f>BZ31+30</f>
        <v>46234</v>
      </c>
      <c r="CB31" s="158">
        <f>IFERROR(IF(($R31-CA31)&gt;=0,0,IF(($S31-BZ31)&lt;0,0,IF(AND(($S31-CA31)&gt;0,(BZ31-$R31)&gt;0),$V31/365*(CA31-BZ31+1),IF(AND(($S31-CA31)&lt;=0,(BZ31-$R31)&gt;0),$V31/365*($S31-BZ31+1),$V31/365*(CA31-$R31+1))))),0)</f>
        <v>0</v>
      </c>
      <c r="CC31" s="154">
        <f>CA31+1</f>
        <v>46235</v>
      </c>
      <c r="CD31" s="154">
        <f>CC31+30</f>
        <v>46265</v>
      </c>
      <c r="CE31" s="158">
        <f>IFERROR(IF(($R31-CD31)&gt;=0,0,IF(($S31-CC31)&lt;0,0,IF(AND(($S31-CD31)&gt;0,(CC31-$R31)&gt;0),$V31/365*(CD31-CC31+1),IF(AND(($S31-CD31)&lt;=0,(CC31-$R31)&gt;0),$V31/365*($S31-CC31+1),$V31/365*(CD31-$R31+1))))),0)</f>
        <v>0</v>
      </c>
      <c r="CF31" s="154">
        <f>CD31+1</f>
        <v>46266</v>
      </c>
      <c r="CG31" s="154">
        <f>CF31+29</f>
        <v>46295</v>
      </c>
      <c r="CH31" s="158">
        <f>IFERROR(IF(($R31-CG31)&gt;=0,0,IF(($S31-CF31)&lt;0,0,IF(AND(($S31-CG31)&gt;0,(CF31-$R31)&gt;0),$V31/365*(CG31-CF31+1),IF(AND(($S31-CG31)&lt;=0,(CF31-$R31)&gt;0),$V31/365*($S31-CF31+1),$V31/365*(CG31-$R31+1))))),0)</f>
        <v>0</v>
      </c>
      <c r="CI31" s="154">
        <f>CG31+1</f>
        <v>46296</v>
      </c>
      <c r="CJ31" s="154">
        <f>CI31+30</f>
        <v>46326</v>
      </c>
      <c r="CK31" s="158">
        <f>IFERROR(IF(($R31-CJ31)&gt;=0,0,IF(($S31-CI31)&lt;0,0,IF(AND(($S31-CJ31)&gt;0,(CI31-$R31)&gt;0),$V31/365*(CJ31-CI31+1),IF(AND(($S31-CJ31)&lt;=0,(CI31-$R31)&gt;0),$V31/365*($S31-CI31+1),$V31/365*(CJ31-$R31+1))))),0)</f>
        <v>0</v>
      </c>
      <c r="CL31" s="154">
        <f>CJ31+1</f>
        <v>46327</v>
      </c>
      <c r="CM31" s="154">
        <f>CL31+29</f>
        <v>46356</v>
      </c>
      <c r="CN31" s="158">
        <f>IFERROR(IF(($R31-CM31)&gt;=0,0,IF(($S31-CL31)&lt;0,0,IF(AND(($S31-CM31)&gt;0,(CL31-$R31)&gt;0),$V31/365*(CM31-CL31+1),IF(AND(($S31-CM31)&lt;=0,(CL31-$R31)&gt;0),$V31/365*($S31-CL31+1),$V31/365*(CM31-$R31+1))))),0)</f>
        <v>0</v>
      </c>
      <c r="CO31" s="154">
        <f>CM31+1</f>
        <v>46357</v>
      </c>
      <c r="CP31" s="154">
        <f>CO31+30</f>
        <v>46387</v>
      </c>
      <c r="CQ31" s="158">
        <f>IFERROR(IF(($R31-CP31)&gt;=0,0,IF(($S31-CO31)&lt;0,0,IF(AND(($S31-CP31)&gt;0,(CO31-$R31)&gt;0),$V31/365*(CP31-CO31+1),IF(AND(($S31-CP31)&lt;=0,(CO31-$R31)&gt;0),$V31/365*($S31-CO31+1),$V31/365*(CP31-$R31+1))))),0)</f>
        <v>0</v>
      </c>
    </row>
    <row r="32" s="80" customFormat="1" ht="24" customHeight="1" outlineLevel="4" spans="1:95">
      <c r="A32" s="123" t="s">
        <v>2814</v>
      </c>
      <c r="B32" s="124"/>
      <c r="C32" s="124"/>
      <c r="D32" s="124"/>
      <c r="E32" s="124"/>
      <c r="F32" s="124"/>
      <c r="G32" s="125"/>
      <c r="H32" s="126"/>
      <c r="I32" s="126"/>
      <c r="J32" s="126"/>
      <c r="K32" s="126"/>
      <c r="L32" s="149"/>
      <c r="M32" s="149"/>
      <c r="N32" s="126"/>
      <c r="O32" s="149"/>
      <c r="P32" s="126"/>
      <c r="Q32" s="126"/>
      <c r="R32" s="126"/>
      <c r="S32" s="126"/>
      <c r="T32" s="126"/>
      <c r="U32" s="126"/>
      <c r="V32" s="126"/>
      <c r="W32" s="126"/>
      <c r="X32" s="126"/>
      <c r="Y32" s="126"/>
      <c r="Z32" s="126"/>
      <c r="AA32" s="126"/>
      <c r="AB32" s="126"/>
      <c r="AC32" s="126"/>
      <c r="AD32" s="126"/>
      <c r="AE32" s="126"/>
      <c r="AF32" s="126"/>
      <c r="AG32" s="126"/>
      <c r="AH32" s="126"/>
      <c r="AI32" s="126"/>
      <c r="AJ32" s="126"/>
      <c r="AK32" s="126"/>
      <c r="AL32" s="126"/>
      <c r="AM32" s="126"/>
      <c r="AN32" s="126"/>
      <c r="AO32" s="126"/>
      <c r="AP32" s="126"/>
      <c r="AQ32" s="126"/>
      <c r="AR32" s="126"/>
      <c r="AS32" s="126"/>
      <c r="AT32" s="126"/>
      <c r="AU32" s="126"/>
      <c r="AV32" s="126"/>
      <c r="AW32" s="126"/>
      <c r="AX32" s="126"/>
      <c r="AY32" s="126"/>
      <c r="AZ32" s="126"/>
      <c r="BA32" s="126"/>
      <c r="BB32" s="126"/>
      <c r="BC32" s="126"/>
      <c r="BD32" s="126"/>
      <c r="BE32" s="126"/>
      <c r="BF32" s="126"/>
      <c r="BG32" s="126"/>
      <c r="BH32" s="126"/>
      <c r="BI32" s="126"/>
      <c r="BJ32" s="126"/>
      <c r="BK32" s="126"/>
      <c r="BL32" s="126"/>
      <c r="BM32" s="126"/>
      <c r="BN32" s="126"/>
      <c r="BO32" s="126"/>
      <c r="BP32" s="126"/>
      <c r="BQ32" s="126"/>
      <c r="BR32" s="126"/>
      <c r="BS32" s="126"/>
      <c r="BT32" s="126"/>
      <c r="BU32" s="126"/>
      <c r="BV32" s="126"/>
      <c r="BW32" s="126"/>
      <c r="BX32" s="126"/>
      <c r="BY32" s="126"/>
      <c r="BZ32" s="126"/>
      <c r="CA32" s="126"/>
      <c r="CB32" s="126"/>
      <c r="CC32" s="126"/>
      <c r="CD32" s="126"/>
      <c r="CE32" s="126"/>
      <c r="CF32" s="126"/>
      <c r="CG32" s="126"/>
      <c r="CH32" s="126"/>
      <c r="CI32" s="126"/>
      <c r="CJ32" s="126"/>
      <c r="CK32" s="126"/>
      <c r="CL32" s="126"/>
      <c r="CM32" s="126"/>
      <c r="CN32" s="126"/>
      <c r="CO32" s="126"/>
      <c r="CP32" s="126"/>
      <c r="CQ32" s="126"/>
    </row>
    <row r="33" s="80" customFormat="1" ht="24" customHeight="1" outlineLevel="3" spans="1:95">
      <c r="A33" s="115"/>
      <c r="B33" s="116" t="s">
        <v>792</v>
      </c>
      <c r="C33" s="117" t="s">
        <v>69</v>
      </c>
      <c r="D33" s="115" t="s">
        <v>68</v>
      </c>
      <c r="E33" s="116"/>
      <c r="F33" s="116"/>
      <c r="G33" s="116"/>
      <c r="H33" s="118">
        <f>X33+AA33+AD33+AG33+AJ33+AM33+AP33+AS33+AV33+AY33+BB33+BE33</f>
        <v>0</v>
      </c>
      <c r="I33" s="118">
        <f>Y33+AB33+AE33+AH33+AK33+AN33+AQ33+AT33+AW33+AZ33+BC33+BF33</f>
        <v>0</v>
      </c>
      <c r="J33" s="118">
        <f>Z33+AC33+AF33+AI33+AL33+AO33+AR33+AU33+AX33+BA33+BD33+BG33</f>
        <v>0</v>
      </c>
      <c r="K33" s="118"/>
      <c r="L33" s="146"/>
      <c r="M33" s="146"/>
      <c r="N33" s="118"/>
      <c r="O33" s="146"/>
      <c r="P33" s="118"/>
      <c r="Q33" s="118"/>
      <c r="R33" s="118"/>
      <c r="S33" s="118"/>
      <c r="T33" s="118"/>
      <c r="U33" s="118"/>
      <c r="V33" s="118"/>
      <c r="W33" s="118"/>
      <c r="X33" s="118">
        <f>VLOOKUP($C33,'1 预算编制表单'!$C:$BJ,27,FALSE)</f>
        <v>0</v>
      </c>
      <c r="Y33" s="118">
        <f>X33-Z33</f>
        <v>0</v>
      </c>
      <c r="Z33" s="118">
        <f>SUM(Z34:Z38)</f>
        <v>0</v>
      </c>
      <c r="AA33" s="118">
        <f>VLOOKUP($C33,'1 预算编制表单'!$C:$BJ,30,FALSE)</f>
        <v>0</v>
      </c>
      <c r="AB33" s="118">
        <f>AA33-AC33</f>
        <v>0</v>
      </c>
      <c r="AC33" s="118">
        <f>SUM(AC34:AC38)</f>
        <v>0</v>
      </c>
      <c r="AD33" s="118">
        <f>VLOOKUP($C33,'1 预算编制表单'!$C:$BJ,33,FALSE)</f>
        <v>0</v>
      </c>
      <c r="AE33" s="118">
        <f>AD33-AF33</f>
        <v>0</v>
      </c>
      <c r="AF33" s="118">
        <f>SUM(AF34:AF38)</f>
        <v>0</v>
      </c>
      <c r="AG33" s="118">
        <f>VLOOKUP($C33,'1 预算编制表单'!$C:$BJ,36,FALSE)</f>
        <v>0</v>
      </c>
      <c r="AH33" s="118">
        <f>AG33-AI33</f>
        <v>0</v>
      </c>
      <c r="AI33" s="118">
        <f>SUM(AI34:AI38)</f>
        <v>0</v>
      </c>
      <c r="AJ33" s="118">
        <f>VLOOKUP($C33,'1 预算编制表单'!$C:$BJ,39,FALSE)</f>
        <v>0</v>
      </c>
      <c r="AK33" s="118">
        <f>AJ33-AL33</f>
        <v>0</v>
      </c>
      <c r="AL33" s="118">
        <f>SUM(AL34:AL38)</f>
        <v>0</v>
      </c>
      <c r="AM33" s="118">
        <f>VLOOKUP($C33,'1 预算编制表单'!$C:$BJ,42,FALSE)</f>
        <v>0</v>
      </c>
      <c r="AN33" s="118">
        <f>AM33-AO33</f>
        <v>0</v>
      </c>
      <c r="AO33" s="118">
        <f>SUM(AO34:AO38)</f>
        <v>0</v>
      </c>
      <c r="AP33" s="118">
        <f>VLOOKUP($C33,'1 预算编制表单'!$C:$BJ,45,FALSE)</f>
        <v>0</v>
      </c>
      <c r="AQ33" s="118">
        <f>AP33-AR33</f>
        <v>0</v>
      </c>
      <c r="AR33" s="118">
        <f>SUM(AR34:AR38)</f>
        <v>0</v>
      </c>
      <c r="AS33" s="118">
        <f>VLOOKUP($C33,'1 预算编制表单'!$C:$BJ,48,FALSE)</f>
        <v>0</v>
      </c>
      <c r="AT33" s="118">
        <f>AS33-AU33</f>
        <v>0</v>
      </c>
      <c r="AU33" s="118">
        <f>SUM(AU34:AU38)</f>
        <v>0</v>
      </c>
      <c r="AV33" s="118">
        <f>VLOOKUP($C33,'1 预算编制表单'!$C:$BJ,51,FALSE)</f>
        <v>0</v>
      </c>
      <c r="AW33" s="118">
        <f>AV33-AX33</f>
        <v>0</v>
      </c>
      <c r="AX33" s="118">
        <f>SUM(AX34:AX38)</f>
        <v>0</v>
      </c>
      <c r="AY33" s="118">
        <f>VLOOKUP($C33,'1 预算编制表单'!$C:$BJ,54,FALSE)</f>
        <v>0</v>
      </c>
      <c r="AZ33" s="118">
        <f>AY33-BA33</f>
        <v>0</v>
      </c>
      <c r="BA33" s="118">
        <f>SUM(BA34:BA38)</f>
        <v>0</v>
      </c>
      <c r="BB33" s="118">
        <f>VLOOKUP($C33,'1 预算编制表单'!$C:$BJ,57,FALSE)</f>
        <v>0</v>
      </c>
      <c r="BC33" s="118">
        <f>BB33-BD33</f>
        <v>0</v>
      </c>
      <c r="BD33" s="118">
        <f>SUM(BD34:BD38)</f>
        <v>0</v>
      </c>
      <c r="BE33" s="118">
        <f>VLOOKUP($C33,'1 预算编制表单'!$C:$BJ,60,FALSE)</f>
        <v>0</v>
      </c>
      <c r="BF33" s="118">
        <f>BE33-BG33</f>
        <v>0</v>
      </c>
      <c r="BG33" s="118">
        <f>SUM(BG34:BG38)</f>
        <v>0</v>
      </c>
      <c r="BH33" s="118">
        <f>VLOOKUP($C33,'1 预算编制表单'!$C:$BJ,27,FALSE)</f>
        <v>0</v>
      </c>
      <c r="BI33" s="118">
        <f>BH33-BJ33</f>
        <v>0</v>
      </c>
      <c r="BJ33" s="118">
        <f>SUM(BJ34:BJ38)</f>
        <v>0</v>
      </c>
      <c r="BK33" s="118">
        <f>VLOOKUP($C33,'1 预算编制表单'!$C:$BJ,30,FALSE)</f>
        <v>0</v>
      </c>
      <c r="BL33" s="118">
        <f>BK33-BM33</f>
        <v>0</v>
      </c>
      <c r="BM33" s="118">
        <f>SUM(BM34:BM38)</f>
        <v>0</v>
      </c>
      <c r="BN33" s="118">
        <f>VLOOKUP($C33,'1 预算编制表单'!$C:$BJ,33,FALSE)</f>
        <v>0</v>
      </c>
      <c r="BO33" s="118">
        <f>BN33-BP33</f>
        <v>0</v>
      </c>
      <c r="BP33" s="118">
        <f>SUM(BP34:BP38)</f>
        <v>0</v>
      </c>
      <c r="BQ33" s="118">
        <f>VLOOKUP($C33,'1 预算编制表单'!$C:$BJ,36,FALSE)</f>
        <v>0</v>
      </c>
      <c r="BR33" s="118">
        <f>BQ33-BS33</f>
        <v>0</v>
      </c>
      <c r="BS33" s="118">
        <f>SUM(BS34:BS38)</f>
        <v>0</v>
      </c>
      <c r="BT33" s="118">
        <f>VLOOKUP($C33,'1 预算编制表单'!$C:$BJ,39,FALSE)</f>
        <v>0</v>
      </c>
      <c r="BU33" s="118">
        <f>BT33-BV33</f>
        <v>0</v>
      </c>
      <c r="BV33" s="118">
        <f>SUM(BV34:BV38)</f>
        <v>0</v>
      </c>
      <c r="BW33" s="118">
        <f>VLOOKUP($C33,'1 预算编制表单'!$C:$BJ,42,FALSE)</f>
        <v>0</v>
      </c>
      <c r="BX33" s="118">
        <f>BW33-BY33</f>
        <v>0</v>
      </c>
      <c r="BY33" s="118">
        <f>SUM(BY34:BY38)</f>
        <v>0</v>
      </c>
      <c r="BZ33" s="118">
        <f>VLOOKUP($C33,'1 预算编制表单'!$C:$BJ,45,FALSE)</f>
        <v>0</v>
      </c>
      <c r="CA33" s="118">
        <f>BZ33-CB33</f>
        <v>0</v>
      </c>
      <c r="CB33" s="118">
        <f>SUM(CB34:CB38)</f>
        <v>0</v>
      </c>
      <c r="CC33" s="118">
        <f>VLOOKUP($C33,'1 预算编制表单'!$C:$BJ,48,FALSE)</f>
        <v>0</v>
      </c>
      <c r="CD33" s="118">
        <f>CC33-CE33</f>
        <v>0</v>
      </c>
      <c r="CE33" s="118">
        <f>SUM(CE34:CE38)</f>
        <v>0</v>
      </c>
      <c r="CF33" s="118">
        <f>VLOOKUP($C33,'1 预算编制表单'!$C:$BJ,51,FALSE)</f>
        <v>0</v>
      </c>
      <c r="CG33" s="118">
        <f>CF33-CH33</f>
        <v>0</v>
      </c>
      <c r="CH33" s="118">
        <f>SUM(CH34:CH38)</f>
        <v>0</v>
      </c>
      <c r="CI33" s="118">
        <f>VLOOKUP($C33,'1 预算编制表单'!$C:$BJ,54,FALSE)</f>
        <v>0</v>
      </c>
      <c r="CJ33" s="118">
        <f>CI33-CK33</f>
        <v>0</v>
      </c>
      <c r="CK33" s="118">
        <f>SUM(CK34:CK38)</f>
        <v>0</v>
      </c>
      <c r="CL33" s="118">
        <f>VLOOKUP($C33,'1 预算编制表单'!$C:$BJ,57,FALSE)</f>
        <v>0</v>
      </c>
      <c r="CM33" s="118">
        <f>CL33-CN33</f>
        <v>0</v>
      </c>
      <c r="CN33" s="118">
        <f>SUM(CN34:CN38)</f>
        <v>0</v>
      </c>
      <c r="CO33" s="118">
        <f>VLOOKUP($C33,'1 预算编制表单'!$C:$BJ,60,FALSE)</f>
        <v>0</v>
      </c>
      <c r="CP33" s="118">
        <f>CO33-CQ33</f>
        <v>0</v>
      </c>
      <c r="CQ33" s="118">
        <f>SUM(CQ34:CQ38)</f>
        <v>0</v>
      </c>
    </row>
    <row r="34" s="80" customFormat="1" ht="24" customHeight="1" outlineLevel="4" spans="1:95">
      <c r="A34" s="119"/>
      <c r="B34" s="120"/>
      <c r="C34" s="121" t="s">
        <v>855</v>
      </c>
      <c r="D34" s="128" t="s">
        <v>2815</v>
      </c>
      <c r="E34" s="120"/>
      <c r="F34" s="120"/>
      <c r="G34" s="120"/>
      <c r="H34" s="122"/>
      <c r="I34" s="122"/>
      <c r="J34" s="122">
        <f>Z34+AC34+AF34+AI34+AL34+AO34+AR34+AU34+AX34+BA34+BD34+BG34</f>
        <v>0</v>
      </c>
      <c r="K34" s="150"/>
      <c r="L34" s="151"/>
      <c r="M34" s="151"/>
      <c r="N34" s="122"/>
      <c r="O34" s="148"/>
      <c r="P34" s="122"/>
      <c r="Q34" s="122"/>
      <c r="R34" s="122"/>
      <c r="S34" s="122"/>
      <c r="T34" s="122"/>
      <c r="U34" s="122"/>
      <c r="V34" s="122"/>
      <c r="W34" s="122"/>
      <c r="X34" s="154"/>
      <c r="Y34" s="154"/>
      <c r="Z34" s="150">
        <f>报销单计算表!B21</f>
        <v>0</v>
      </c>
      <c r="AA34" s="154"/>
      <c r="AB34" s="154"/>
      <c r="AC34" s="150">
        <f>报销单计算表!C21</f>
        <v>0</v>
      </c>
      <c r="AD34" s="154"/>
      <c r="AE34" s="154"/>
      <c r="AF34" s="150">
        <f>报销单计算表!D21</f>
        <v>0</v>
      </c>
      <c r="AG34" s="154"/>
      <c r="AH34" s="159"/>
      <c r="AI34" s="150">
        <f>报销单计算表!E21</f>
        <v>0</v>
      </c>
      <c r="AJ34" s="159"/>
      <c r="AK34" s="159"/>
      <c r="AL34" s="150">
        <f>报销单计算表!F21</f>
        <v>0</v>
      </c>
      <c r="AM34" s="159"/>
      <c r="AN34" s="159"/>
      <c r="AO34" s="150">
        <f>报销单计算表!G21</f>
        <v>0</v>
      </c>
      <c r="AP34" s="159"/>
      <c r="AQ34" s="159"/>
      <c r="AR34" s="150">
        <f>报销单计算表!H21</f>
        <v>0</v>
      </c>
      <c r="AS34" s="159"/>
      <c r="AT34" s="159"/>
      <c r="AU34" s="150">
        <f>报销单计算表!I21</f>
        <v>0</v>
      </c>
      <c r="AV34" s="159"/>
      <c r="AW34" s="159"/>
      <c r="AX34" s="150">
        <f>报销单计算表!J21</f>
        <v>0</v>
      </c>
      <c r="AY34" s="154"/>
      <c r="AZ34" s="159"/>
      <c r="BA34" s="150">
        <f>报销单计算表!K21</f>
        <v>0</v>
      </c>
      <c r="BB34" s="159"/>
      <c r="BC34" s="159"/>
      <c r="BD34" s="150">
        <f>报销单计算表!L21</f>
        <v>0</v>
      </c>
      <c r="BE34" s="159"/>
      <c r="BF34" s="159"/>
      <c r="BG34" s="150">
        <f>报销单计算表!M21</f>
        <v>0</v>
      </c>
      <c r="BH34" s="154">
        <v>46023</v>
      </c>
      <c r="BI34" s="154">
        <f>BH34+30</f>
        <v>46053</v>
      </c>
      <c r="BJ34" s="163">
        <f>IFERROR(IF(($R34-BI34)&gt;=0,0,IF(($S34-BH34)&lt;0,0,IF(AND(($S34-BI34)&gt;0,(BH34-$R34)&gt;0),$V34/365*(BI34-BH34+1),IF(AND(($S34-BI34)&lt;=0,(BH34-$R34)&gt;0),$V34/365*($S34-BH34+1),$V34/365*(BI34-$R34+1))))),0)</f>
        <v>0</v>
      </c>
      <c r="BK34" s="154">
        <f>BI34+1</f>
        <v>46054</v>
      </c>
      <c r="BL34" s="154">
        <f>BK34+27</f>
        <v>46081</v>
      </c>
      <c r="BM34" s="163">
        <f>IFERROR(IF(($R34-BL34)&gt;=0,0,IF(($S34-BK34)&lt;0,0,IF(AND(($S34-BL34)&gt;0,(BK34-$R34)&gt;0),$V34/365*(BL34-BK34+1),IF(AND(($S34-BL34)&lt;=0,(BK34-$R34)&gt;0),$V34/365*($S34-BK34+1),$V34/365*(BL34-$R34+1))))),0)</f>
        <v>0</v>
      </c>
      <c r="BN34" s="154">
        <f>BL34+1</f>
        <v>46082</v>
      </c>
      <c r="BO34" s="154">
        <f>BN34+30</f>
        <v>46112</v>
      </c>
      <c r="BP34" s="163">
        <f>IFERROR(IF(($R34-BO34)&gt;=0,0,IF(($S34-BN34)&lt;0,0,IF(AND(($S34-BO34)&gt;0,(BN34-$R34)&gt;0),$V34/365*(BO34-BN34+1),IF(AND(($S34-BO34)&lt;=0,(BN34-$R34)&gt;0),$V34/365*($S34-BN34+1),$V34/365*(BO34-$R34+1))))),0)</f>
        <v>0</v>
      </c>
      <c r="BQ34" s="154">
        <f>BO34+1</f>
        <v>46113</v>
      </c>
      <c r="BR34" s="154">
        <f>BQ34+29</f>
        <v>46142</v>
      </c>
      <c r="BS34" s="163">
        <f>IFERROR(IF(($R34-BR34)&gt;=0,0,IF(($S34-BQ34)&lt;0,0,IF(AND(($S34-BR34)&gt;0,(BQ34-$R34)&gt;0),$V34/365*(BR34-BQ34+1),IF(AND(($S34-BR34)&lt;=0,(BQ34-$R34)&gt;0),$V34/365*($S34-BQ34+1),$V34/365*(BR34-$R34+1))))),0)</f>
        <v>0</v>
      </c>
      <c r="BT34" s="154">
        <f>BR34+1</f>
        <v>46143</v>
      </c>
      <c r="BU34" s="154">
        <f>BT34+30</f>
        <v>46173</v>
      </c>
      <c r="BV34" s="163">
        <f>IFERROR(IF(($R34-BU34)&gt;=0,0,IF(($S34-BT34)&lt;0,0,IF(AND(($S34-BU34)&gt;0,(BT34-$R34)&gt;0),$V34/365*(BU34-BT34+1),IF(AND(($S34-BU34)&lt;=0,(BT34-$R34)&gt;0),$V34/365*($S34-BT34+1),$V34/365*(BU34-$R34+1))))),0)</f>
        <v>0</v>
      </c>
      <c r="BW34" s="154">
        <f>BU34+1</f>
        <v>46174</v>
      </c>
      <c r="BX34" s="154">
        <f>BW34+29</f>
        <v>46203</v>
      </c>
      <c r="BY34" s="163">
        <f>IFERROR(IF(($R34-BX34)&gt;=0,0,IF(($S34-BW34)&lt;0,0,IF(AND(($S34-BX34)&gt;0,(BW34-$R34)&gt;0),$V34/365*(BX34-BW34+1),IF(AND(($S34-BX34)&lt;=0,(BW34-$R34)&gt;0),$V34/365*($S34-BW34+1),$V34/365*(BX34-$R34+1))))),0)</f>
        <v>0</v>
      </c>
      <c r="BZ34" s="154">
        <f>BX34+1</f>
        <v>46204</v>
      </c>
      <c r="CA34" s="154">
        <f>BZ34+30</f>
        <v>46234</v>
      </c>
      <c r="CB34" s="163">
        <f>IFERROR(IF(($R34-CA34)&gt;=0,0,IF(($S34-BZ34)&lt;0,0,IF(AND(($S34-CA34)&gt;0,(BZ34-$R34)&gt;0),$V34/365*(CA34-BZ34+1),IF(AND(($S34-CA34)&lt;=0,(BZ34-$R34)&gt;0),$V34/365*($S34-BZ34+1),$V34/365*(CA34-$R34+1))))),0)</f>
        <v>0</v>
      </c>
      <c r="CC34" s="154">
        <f>CA34+1</f>
        <v>46235</v>
      </c>
      <c r="CD34" s="154">
        <f>CC34+30</f>
        <v>46265</v>
      </c>
      <c r="CE34" s="163">
        <f>IFERROR(IF(($R34-CD34)&gt;=0,0,IF(($S34-CC34)&lt;0,0,IF(AND(($S34-CD34)&gt;0,(CC34-$R34)&gt;0),$V34/365*(CD34-CC34+1),IF(AND(($S34-CD34)&lt;=0,(CC34-$R34)&gt;0),$V34/365*($S34-CC34+1),$V34/365*(CD34-$R34+1))))),0)</f>
        <v>0</v>
      </c>
      <c r="CF34" s="154">
        <f>CD34+1</f>
        <v>46266</v>
      </c>
      <c r="CG34" s="154">
        <f>CF34+29</f>
        <v>46295</v>
      </c>
      <c r="CH34" s="163">
        <f>IFERROR(IF(($R34-CG34)&gt;=0,0,IF(($S34-CF34)&lt;0,0,IF(AND(($S34-CG34)&gt;0,(CF34-$R34)&gt;0),$V34/365*(CG34-CF34+1),IF(AND(($S34-CG34)&lt;=0,(CF34-$R34)&gt;0),$V34/365*($S34-CF34+1),$V34/365*(CG34-$R34+1))))),0)</f>
        <v>0</v>
      </c>
      <c r="CI34" s="154">
        <f>CG34+1</f>
        <v>46296</v>
      </c>
      <c r="CJ34" s="154">
        <f>CI34+30</f>
        <v>46326</v>
      </c>
      <c r="CK34" s="163">
        <f>IFERROR(IF(($R34-CJ34)&gt;=0,0,IF(($S34-CI34)&lt;0,0,IF(AND(($S34-CJ34)&gt;0,(CI34-$R34)&gt;0),$V34/365*(CJ34-CI34+1),IF(AND(($S34-CJ34)&lt;=0,(CI34-$R34)&gt;0),$V34/365*($S34-CI34+1),$V34/365*(CJ34-$R34+1))))),0)</f>
        <v>0</v>
      </c>
      <c r="CL34" s="154">
        <f>CJ34+1</f>
        <v>46327</v>
      </c>
      <c r="CM34" s="154">
        <f>CL34+29</f>
        <v>46356</v>
      </c>
      <c r="CN34" s="163">
        <f>IFERROR(IF(($R34-CM34)&gt;=0,0,IF(($S34-CL34)&lt;0,0,IF(AND(($S34-CM34)&gt;0,(CL34-$R34)&gt;0),$V34/365*(CM34-CL34+1),IF(AND(($S34-CM34)&lt;=0,(CL34-$R34)&gt;0),$V34/365*($S34-CL34+1),$V34/365*(CM34-$R34+1))))),0)</f>
        <v>0</v>
      </c>
      <c r="CO34" s="154">
        <f>CM34+1</f>
        <v>46357</v>
      </c>
      <c r="CP34" s="154">
        <f>CO34+30</f>
        <v>46387</v>
      </c>
      <c r="CQ34" s="163">
        <f>IFERROR(IF(($R34-CP34)&gt;=0,0,IF(($S34-CO34)&lt;0,0,IF(AND(($S34-CP34)&gt;0,(CO34-$R34)&gt;0),$V34/365*(CP34-CO34+1),IF(AND(($S34-CP34)&lt;=0,(CO34-$R34)&gt;0),$V34/365*($S34-CO34+1),$V34/365*(CP34-$R34+1))))),0)</f>
        <v>0</v>
      </c>
    </row>
    <row r="35" s="80" customFormat="1" ht="24" customHeight="1" outlineLevel="4" spans="1:95">
      <c r="A35" s="119"/>
      <c r="B35" s="120"/>
      <c r="C35" s="121"/>
      <c r="D35" s="119"/>
      <c r="E35" s="120"/>
      <c r="F35" s="120"/>
      <c r="G35" s="120"/>
      <c r="H35" s="122"/>
      <c r="I35" s="122"/>
      <c r="J35" s="122">
        <f>Z35+AC35+AF35+AI35+AL35+AO35+AR35+AU35+AX35+BA35+BD35+BG35</f>
        <v>0</v>
      </c>
      <c r="K35" s="122">
        <f>K34+1</f>
        <v>1</v>
      </c>
      <c r="L35" s="147"/>
      <c r="M35" s="148">
        <f>IFERROR(VLOOKUP($L35,'2-2 引出数据_合同数据仓库'!$B$2:$BP$10000,3,FALSE),0)</f>
        <v>0</v>
      </c>
      <c r="N35" s="122"/>
      <c r="O35" s="148">
        <f>IFERROR(VLOOKUP((LEFT(VLOOKUP($L35,'2-2 引出数据_合同数据仓库'!$B$2:$BP$10000,64,FALSE),15)&amp;(RIGHT(VLOOKUP($L35,'2-2 引出数据_合同数据仓库'!$B$2:$BP$10000,64,FALSE),4)+1)),'2-2 引出数据_合同数据仓库'!$B$2:$BP$10000,3,FALSE),0)</f>
        <v>0</v>
      </c>
      <c r="P35" s="122"/>
      <c r="Q35" s="122">
        <f>IFERROR(VLOOKUP($L35,'2-2 引出数据_合同数据仓库'!$B$2:$BP$10000,28,FALSE),0)</f>
        <v>0</v>
      </c>
      <c r="R35" s="122">
        <f>IFERROR(VLOOKUP($L35,'2-2 引出数据_合同数据仓库'!$B$2:$BP$10000,29,FALSE),0)</f>
        <v>0</v>
      </c>
      <c r="S35" s="122">
        <f>IFERROR(VLOOKUP($L35,'2-2 引出数据_合同数据仓库'!$B$2:$BP$10000,4,FALSE),0)</f>
        <v>0</v>
      </c>
      <c r="T35" s="122"/>
      <c r="U35" s="122">
        <f>IFERROR(VLOOKUP($L35,'2-2 引出数据_合同数据仓库'!$B$2:$BP$10000,15,FALSE),0)</f>
        <v>0</v>
      </c>
      <c r="V35" s="122">
        <f>U35/(S35-R35+1)*365</f>
        <v>0</v>
      </c>
      <c r="W35" s="122"/>
      <c r="X35" s="154">
        <v>45658</v>
      </c>
      <c r="Y35" s="154">
        <f>X35+30</f>
        <v>45688</v>
      </c>
      <c r="Z35" s="158">
        <f>IFERROR(IF(($R35-Y35)&gt;=0,0,IF(($S35-X35)&lt;0,0,IF(AND(($S35-Y35)&gt;0,(X35-$R35)&gt;0),$V35/365*(Y35-X35+1),IF(AND(($S35-Y35)&lt;=0,(X35-$R35)&gt;0),$V35/365*($S35-X35+1),$V35/365*(Y35-$R35+1))))),0)</f>
        <v>0</v>
      </c>
      <c r="AA35" s="154">
        <f>Y35+1</f>
        <v>45689</v>
      </c>
      <c r="AB35" s="154">
        <f>AA35+27</f>
        <v>45716</v>
      </c>
      <c r="AC35" s="158">
        <f>IFERROR(IF(($R35-AB35)&gt;=0,0,IF(($S35-AA35)&lt;0,0,IF(AND(($S35-AB35)&gt;0,(AA35-$R35)&gt;0),$V35/365*(AB35-AA35+1),IF(AND(($S35-AB35)&lt;=0,(AA35-$R35)&gt;0),$V35/365*($S35-AA35+1),$V35/365*(AB35-$R35+1))))),0)</f>
        <v>0</v>
      </c>
      <c r="AD35" s="154">
        <f>AB35+1</f>
        <v>45717</v>
      </c>
      <c r="AE35" s="154">
        <f>AD35+30</f>
        <v>45747</v>
      </c>
      <c r="AF35" s="158">
        <f>IFERROR(IF(($R35-AE35)&gt;=0,0,IF(($S35-AD35)&lt;0,0,IF(AND(($S35-AE35)&gt;0,(AD35-$R35)&gt;0),$V35/365*(AE35-AD35+1),IF(AND(($S35-AE35)&lt;=0,(AD35-$R35)&gt;0),$V35/365*($S35-AD35+1),$V35/365*(AE35-$R35+1))))),0)</f>
        <v>0</v>
      </c>
      <c r="AG35" s="154">
        <f>AE35+1</f>
        <v>45748</v>
      </c>
      <c r="AH35" s="154">
        <f>AG35+29</f>
        <v>45777</v>
      </c>
      <c r="AI35" s="158">
        <f>IFERROR(IF(($R35-AH35)&gt;=0,0,IF(($S35-AG35)&lt;0,0,IF(AND(($S35-AH35)&gt;0,(AG35-$R35)&gt;0),$V35/365*(AH35-AG35+1),IF(AND(($S35-AH35)&lt;=0,(AG35-$R35)&gt;0),$V35/365*($S35-AG35+1),$V35/365*(AH35-$R35+1))))),0)</f>
        <v>0</v>
      </c>
      <c r="AJ35" s="154">
        <f>AH35+1</f>
        <v>45778</v>
      </c>
      <c r="AK35" s="154">
        <f>AJ35+30</f>
        <v>45808</v>
      </c>
      <c r="AL35" s="158">
        <f>IFERROR(IF(($R35-AK35)&gt;=0,0,IF(($S35-AJ35)&lt;0,0,IF(AND(($S35-AK35)&gt;0,(AJ35-$R35)&gt;0),$V35/365*(AK35-AJ35+1),IF(AND(($S35-AK35)&lt;=0,(AJ35-$R35)&gt;0),$V35/365*($S35-AJ35+1),$V35/365*(AK35-$R35+1))))),0)</f>
        <v>0</v>
      </c>
      <c r="AM35" s="154">
        <f>AK35+1</f>
        <v>45809</v>
      </c>
      <c r="AN35" s="154">
        <f>AM35+29</f>
        <v>45838</v>
      </c>
      <c r="AO35" s="158">
        <f>IFERROR(IF(($R35-AN35)&gt;=0,0,IF(($S35-AM35)&lt;0,0,IF(AND(($S35-AN35)&gt;0,(AM35-$R35)&gt;0),$V35/365*(AN35-AM35+1),IF(AND(($S35-AN35)&lt;=0,(AM35-$R35)&gt;0),$V35/365*($S35-AM35+1),$V35/365*(AN35-$R35+1))))),0)</f>
        <v>0</v>
      </c>
      <c r="AP35" s="154">
        <f>AN35+1</f>
        <v>45839</v>
      </c>
      <c r="AQ35" s="154">
        <f>AP35+30</f>
        <v>45869</v>
      </c>
      <c r="AR35" s="158">
        <f>IFERROR(IF(($R35-AQ35)&gt;=0,0,IF(($S35-AP35)&lt;0,0,IF(AND(($S35-AQ35)&gt;0,(AP35-$R35)&gt;0),$V35/365*(AQ35-AP35+1),IF(AND(($S35-AQ35)&lt;=0,(AP35-$R35)&gt;0),$V35/365*($S35-AP35+1),$V35/365*(AQ35-$R35+1))))),0)</f>
        <v>0</v>
      </c>
      <c r="AS35" s="154">
        <f>AQ35+1</f>
        <v>45870</v>
      </c>
      <c r="AT35" s="154">
        <f>AS35+30</f>
        <v>45900</v>
      </c>
      <c r="AU35" s="158">
        <f>IFERROR(IF(($R35-AT35)&gt;=0,0,IF(($S35-AS35)&lt;0,0,IF(AND(($S35-AT35)&gt;0,(AS35-$R35)&gt;0),$V35/365*(AT35-AS35+1),IF(AND(($S35-AT35)&lt;=0,(AS35-$R35)&gt;0),$V35/365*($S35-AS35+1),$V35/365*(AT35-$R35+1))))),0)</f>
        <v>0</v>
      </c>
      <c r="AV35" s="154">
        <f>AT35+1</f>
        <v>45901</v>
      </c>
      <c r="AW35" s="154">
        <f>AV35+29</f>
        <v>45930</v>
      </c>
      <c r="AX35" s="158">
        <f>IFERROR(IF(($R35-AW35)&gt;=0,0,IF(($S35-AV35)&lt;0,0,IF(AND(($S35-AW35)&gt;0,(AV35-$R35)&gt;0),$V35/365*(AW35-AV35+1),IF(AND(($S35-AW35)&lt;=0,(AV35-$R35)&gt;0),$V35/365*($S35-AV35+1),$V35/365*(AW35-$R35+1))))),0)</f>
        <v>0</v>
      </c>
      <c r="AY35" s="154">
        <f>AW35+1</f>
        <v>45931</v>
      </c>
      <c r="AZ35" s="154">
        <f>AY35+30</f>
        <v>45961</v>
      </c>
      <c r="BA35" s="158">
        <f>IFERROR(IF(($R35-AZ35)&gt;=0,0,IF(($S35-AY35)&lt;0,0,IF(AND(($S35-AZ35)&gt;0,(AY35-$R35)&gt;0),$V35/365*(AZ35-AY35+1),IF(AND(($S35-AZ35)&lt;=0,(AY35-$R35)&gt;0),$V35/365*($S35-AY35+1),$V35/365*(AZ35-$R35+1))))),0)</f>
        <v>0</v>
      </c>
      <c r="BB35" s="154">
        <f>AZ35+1</f>
        <v>45962</v>
      </c>
      <c r="BC35" s="154">
        <f>BB35+29</f>
        <v>45991</v>
      </c>
      <c r="BD35" s="158">
        <f>IFERROR(IF(($R35-BC35)&gt;=0,0,IF(($S35-BB35)&lt;0,0,IF(AND(($S35-BC35)&gt;0,(BB35-$R35)&gt;0),$V35/365*(BC35-BB35+1),IF(AND(($S35-BC35)&lt;=0,(BB35-$R35)&gt;0),$V35/365*($S35-BB35+1),$V35/365*(BC35-$R35+1))))),0)</f>
        <v>0</v>
      </c>
      <c r="BE35" s="154">
        <f>BC35+1</f>
        <v>45992</v>
      </c>
      <c r="BF35" s="154">
        <f>BE35+30</f>
        <v>46022</v>
      </c>
      <c r="BG35" s="158">
        <f>IFERROR(IF(($R35-BF35)&gt;=0,0,IF(($S35-BE35)&lt;0,0,IF(AND(($S35-BF35)&gt;0,(BE35-$R35)&gt;0),$V35/365*(BF35-BE35+1),IF(AND(($S35-BF35)&lt;=0,(BE35-$R35)&gt;0),$V35/365*($S35-BE35+1),$V35/365*(BF35-$R35+1))))),0)</f>
        <v>0</v>
      </c>
      <c r="BH35" s="154">
        <v>46023</v>
      </c>
      <c r="BI35" s="154">
        <f>BH35+30</f>
        <v>46053</v>
      </c>
      <c r="BJ35" s="158">
        <f>IFERROR(IF(($R35-BI35)&gt;=0,0,IF(($S35-BH35)&lt;0,0,IF(AND(($S35-BI35)&gt;0,(BH35-$R35)&gt;0),$V35/365*(BI35-BH35+1),IF(AND(($S35-BI35)&lt;=0,(BH35-$R35)&gt;0),$V35/365*($S35-BH35+1),$V35/365*(BI35-$R35+1))))),0)</f>
        <v>0</v>
      </c>
      <c r="BK35" s="154">
        <f>BI35+1</f>
        <v>46054</v>
      </c>
      <c r="BL35" s="154">
        <f>BK35+27</f>
        <v>46081</v>
      </c>
      <c r="BM35" s="158">
        <f>IFERROR(IF(($R35-BL35)&gt;=0,0,IF(($S35-BK35)&lt;0,0,IF(AND(($S35-BL35)&gt;0,(BK35-$R35)&gt;0),$V35/365*(BL35-BK35+1),IF(AND(($S35-BL35)&lt;=0,(BK35-$R35)&gt;0),$V35/365*($S35-BK35+1),$V35/365*(BL35-$R35+1))))),0)</f>
        <v>0</v>
      </c>
      <c r="BN35" s="154">
        <f>BL35+1</f>
        <v>46082</v>
      </c>
      <c r="BO35" s="154">
        <f>BN35+30</f>
        <v>46112</v>
      </c>
      <c r="BP35" s="158">
        <f>IFERROR(IF(($R35-BO35)&gt;=0,0,IF(($S35-BN35)&lt;0,0,IF(AND(($S35-BO35)&gt;0,(BN35-$R35)&gt;0),$V35/365*(BO35-BN35+1),IF(AND(($S35-BO35)&lt;=0,(BN35-$R35)&gt;0),$V35/365*($S35-BN35+1),$V35/365*(BO35-$R35+1))))),0)</f>
        <v>0</v>
      </c>
      <c r="BQ35" s="154">
        <f>BO35+1</f>
        <v>46113</v>
      </c>
      <c r="BR35" s="154">
        <f>BQ35+29</f>
        <v>46142</v>
      </c>
      <c r="BS35" s="158">
        <f>IFERROR(IF(($R35-BR35)&gt;=0,0,IF(($S35-BQ35)&lt;0,0,IF(AND(($S35-BR35)&gt;0,(BQ35-$R35)&gt;0),$V35/365*(BR35-BQ35+1),IF(AND(($S35-BR35)&lt;=0,(BQ35-$R35)&gt;0),$V35/365*($S35-BQ35+1),$V35/365*(BR35-$R35+1))))),0)</f>
        <v>0</v>
      </c>
      <c r="BT35" s="154">
        <f>BR35+1</f>
        <v>46143</v>
      </c>
      <c r="BU35" s="154">
        <f>BT35+30</f>
        <v>46173</v>
      </c>
      <c r="BV35" s="158">
        <f>IFERROR(IF(($R35-BU35)&gt;=0,0,IF(($S35-BT35)&lt;0,0,IF(AND(($S35-BU35)&gt;0,(BT35-$R35)&gt;0),$V35/365*(BU35-BT35+1),IF(AND(($S35-BU35)&lt;=0,(BT35-$R35)&gt;0),$V35/365*($S35-BT35+1),$V35/365*(BU35-$R35+1))))),0)</f>
        <v>0</v>
      </c>
      <c r="BW35" s="154">
        <f>BU35+1</f>
        <v>46174</v>
      </c>
      <c r="BX35" s="154">
        <f>BW35+29</f>
        <v>46203</v>
      </c>
      <c r="BY35" s="158">
        <f>IFERROR(IF(($R35-BX35)&gt;=0,0,IF(($S35-BW35)&lt;0,0,IF(AND(($S35-BX35)&gt;0,(BW35-$R35)&gt;0),$V35/365*(BX35-BW35+1),IF(AND(($S35-BX35)&lt;=0,(BW35-$R35)&gt;0),$V35/365*($S35-BW35+1),$V35/365*(BX35-$R35+1))))),0)</f>
        <v>0</v>
      </c>
      <c r="BZ35" s="154">
        <f>BX35+1</f>
        <v>46204</v>
      </c>
      <c r="CA35" s="154">
        <f>BZ35+30</f>
        <v>46234</v>
      </c>
      <c r="CB35" s="158">
        <f>IFERROR(IF(($R35-CA35)&gt;=0,0,IF(($S35-BZ35)&lt;0,0,IF(AND(($S35-CA35)&gt;0,(BZ35-$R35)&gt;0),$V35/365*(CA35-BZ35+1),IF(AND(($S35-CA35)&lt;=0,(BZ35-$R35)&gt;0),$V35/365*($S35-BZ35+1),$V35/365*(CA35-$R35+1))))),0)</f>
        <v>0</v>
      </c>
      <c r="CC35" s="154">
        <f>CA35+1</f>
        <v>46235</v>
      </c>
      <c r="CD35" s="154">
        <f>CC35+30</f>
        <v>46265</v>
      </c>
      <c r="CE35" s="158">
        <f>IFERROR(IF(($R35-CD35)&gt;=0,0,IF(($S35-CC35)&lt;0,0,IF(AND(($S35-CD35)&gt;0,(CC35-$R35)&gt;0),$V35/365*(CD35-CC35+1),IF(AND(($S35-CD35)&lt;=0,(CC35-$R35)&gt;0),$V35/365*($S35-CC35+1),$V35/365*(CD35-$R35+1))))),0)</f>
        <v>0</v>
      </c>
      <c r="CF35" s="154">
        <f>CD35+1</f>
        <v>46266</v>
      </c>
      <c r="CG35" s="154">
        <f>CF35+29</f>
        <v>46295</v>
      </c>
      <c r="CH35" s="158">
        <f>IFERROR(IF(($R35-CG35)&gt;=0,0,IF(($S35-CF35)&lt;0,0,IF(AND(($S35-CG35)&gt;0,(CF35-$R35)&gt;0),$V35/365*(CG35-CF35+1),IF(AND(($S35-CG35)&lt;=0,(CF35-$R35)&gt;0),$V35/365*($S35-CF35+1),$V35/365*(CG35-$R35+1))))),0)</f>
        <v>0</v>
      </c>
      <c r="CI35" s="154">
        <f>CG35+1</f>
        <v>46296</v>
      </c>
      <c r="CJ35" s="154">
        <f>CI35+30</f>
        <v>46326</v>
      </c>
      <c r="CK35" s="158">
        <f>IFERROR(IF(($R35-CJ35)&gt;=0,0,IF(($S35-CI35)&lt;0,0,IF(AND(($S35-CJ35)&gt;0,(CI35-$R35)&gt;0),$V35/365*(CJ35-CI35+1),IF(AND(($S35-CJ35)&lt;=0,(CI35-$R35)&gt;0),$V35/365*($S35-CI35+1),$V35/365*(CJ35-$R35+1))))),0)</f>
        <v>0</v>
      </c>
      <c r="CL35" s="154">
        <f>CJ35+1</f>
        <v>46327</v>
      </c>
      <c r="CM35" s="154">
        <f>CL35+29</f>
        <v>46356</v>
      </c>
      <c r="CN35" s="158">
        <f>IFERROR(IF(($R35-CM35)&gt;=0,0,IF(($S35-CL35)&lt;0,0,IF(AND(($S35-CM35)&gt;0,(CL35-$R35)&gt;0),$V35/365*(CM35-CL35+1),IF(AND(($S35-CM35)&lt;=0,(CL35-$R35)&gt;0),$V35/365*($S35-CL35+1),$V35/365*(CM35-$R35+1))))),0)</f>
        <v>0</v>
      </c>
      <c r="CO35" s="154">
        <f>CM35+1</f>
        <v>46357</v>
      </c>
      <c r="CP35" s="154">
        <f>CO35+30</f>
        <v>46387</v>
      </c>
      <c r="CQ35" s="158">
        <f>IFERROR(IF(($R35-CP35)&gt;=0,0,IF(($S35-CO35)&lt;0,0,IF(AND(($S35-CP35)&gt;0,(CO35-$R35)&gt;0),$V35/365*(CP35-CO35+1),IF(AND(($S35-CP35)&lt;=0,(CO35-$R35)&gt;0),$V35/365*($S35-CO35+1),$V35/365*(CP35-$R35+1))))),0)</f>
        <v>0</v>
      </c>
    </row>
    <row r="36" s="80" customFormat="1" ht="24" customHeight="1" outlineLevel="4" spans="1:95">
      <c r="A36" s="119"/>
      <c r="B36" s="120"/>
      <c r="C36" s="121"/>
      <c r="D36" s="119"/>
      <c r="E36" s="120"/>
      <c r="F36" s="120"/>
      <c r="G36" s="120"/>
      <c r="H36" s="122"/>
      <c r="I36" s="122"/>
      <c r="J36" s="122">
        <f>Z36+AC36+AF36+AI36+AL36+AO36+AR36+AU36+AX36+BA36+BD36+BG36</f>
        <v>0</v>
      </c>
      <c r="K36" s="122">
        <f>K35+1</f>
        <v>2</v>
      </c>
      <c r="L36" s="147"/>
      <c r="M36" s="148">
        <f>IFERROR(VLOOKUP($L36,'2-2 引出数据_合同数据仓库'!$B$2:$BP$10000,3,FALSE),0)</f>
        <v>0</v>
      </c>
      <c r="N36" s="122"/>
      <c r="O36" s="148">
        <f>IFERROR(VLOOKUP((LEFT(VLOOKUP($L36,'2-2 引出数据_合同数据仓库'!$B$2:$BP$10000,64,FALSE),15)&amp;(RIGHT(VLOOKUP($L36,'2-2 引出数据_合同数据仓库'!$B$2:$BP$10000,64,FALSE),4)+1)),'2-2 引出数据_合同数据仓库'!$B$2:$BP$10000,3,FALSE),0)</f>
        <v>0</v>
      </c>
      <c r="P36" s="122"/>
      <c r="Q36" s="122">
        <f>IFERROR(VLOOKUP($L36,'2-2 引出数据_合同数据仓库'!$B$2:$BP$10000,28,FALSE),0)</f>
        <v>0</v>
      </c>
      <c r="R36" s="122">
        <f>IFERROR(VLOOKUP($L36,'2-2 引出数据_合同数据仓库'!$B$2:$BP$10000,29,FALSE),0)</f>
        <v>0</v>
      </c>
      <c r="S36" s="122">
        <f>IFERROR(VLOOKUP($L36,'2-2 引出数据_合同数据仓库'!$B$2:$BP$10000,4,FALSE),0)</f>
        <v>0</v>
      </c>
      <c r="T36" s="122"/>
      <c r="U36" s="122">
        <f>IFERROR(VLOOKUP($L36,'2-2 引出数据_合同数据仓库'!$B$2:$BP$10000,15,FALSE),0)</f>
        <v>0</v>
      </c>
      <c r="V36" s="122">
        <f>U36/(S36-R36+1)*365</f>
        <v>0</v>
      </c>
      <c r="W36" s="122"/>
      <c r="X36" s="154">
        <v>45658</v>
      </c>
      <c r="Y36" s="154">
        <f>X36+30</f>
        <v>45688</v>
      </c>
      <c r="Z36" s="158">
        <f>IFERROR(IF(($R36-Y36)&gt;=0,0,IF(($S36-X36)&lt;0,0,IF(AND(($S36-Y36)&gt;0,(X36-$R36)&gt;0),$V36/365*(Y36-X36+1),IF(AND(($S36-Y36)&lt;=0,(X36-$R36)&gt;0),$V36/365*($S36-X36+1),$V36/365*(Y36-$R36+1))))),0)</f>
        <v>0</v>
      </c>
      <c r="AA36" s="154">
        <f>Y36+1</f>
        <v>45689</v>
      </c>
      <c r="AB36" s="154">
        <f>AA36+27</f>
        <v>45716</v>
      </c>
      <c r="AC36" s="158">
        <f>IFERROR(IF(($R36-AB36)&gt;=0,0,IF(($S36-AA36)&lt;0,0,IF(AND(($S36-AB36)&gt;0,(AA36-$R36)&gt;0),$V36/365*(AB36-AA36+1),IF(AND(($S36-AB36)&lt;=0,(AA36-$R36)&gt;0),$V36/365*($S36-AA36+1),$V36/365*(AB36-$R36+1))))),0)</f>
        <v>0</v>
      </c>
      <c r="AD36" s="154">
        <f>AB36+1</f>
        <v>45717</v>
      </c>
      <c r="AE36" s="154">
        <f>AD36+30</f>
        <v>45747</v>
      </c>
      <c r="AF36" s="158">
        <f>IFERROR(IF(($R36-AE36)&gt;=0,0,IF(($S36-AD36)&lt;0,0,IF(AND(($S36-AE36)&gt;0,(AD36-$R36)&gt;0),$V36/365*(AE36-AD36+1),IF(AND(($S36-AE36)&lt;=0,(AD36-$R36)&gt;0),$V36/365*($S36-AD36+1),$V36/365*(AE36-$R36+1))))),0)</f>
        <v>0</v>
      </c>
      <c r="AG36" s="154">
        <f>AE36+1</f>
        <v>45748</v>
      </c>
      <c r="AH36" s="154">
        <f>AG36+29</f>
        <v>45777</v>
      </c>
      <c r="AI36" s="158">
        <f>IFERROR(IF(($R36-AH36)&gt;=0,0,IF(($S36-AG36)&lt;0,0,IF(AND(($S36-AH36)&gt;0,(AG36-$R36)&gt;0),$V36/365*(AH36-AG36+1),IF(AND(($S36-AH36)&lt;=0,(AG36-$R36)&gt;0),$V36/365*($S36-AG36+1),$V36/365*(AH36-$R36+1))))),0)</f>
        <v>0</v>
      </c>
      <c r="AJ36" s="154">
        <f>AH36+1</f>
        <v>45778</v>
      </c>
      <c r="AK36" s="154">
        <f>AJ36+30</f>
        <v>45808</v>
      </c>
      <c r="AL36" s="158">
        <f>IFERROR(IF(($R36-AK36)&gt;=0,0,IF(($S36-AJ36)&lt;0,0,IF(AND(($S36-AK36)&gt;0,(AJ36-$R36)&gt;0),$V36/365*(AK36-AJ36+1),IF(AND(($S36-AK36)&lt;=0,(AJ36-$R36)&gt;0),$V36/365*($S36-AJ36+1),$V36/365*(AK36-$R36+1))))),0)</f>
        <v>0</v>
      </c>
      <c r="AM36" s="154">
        <f>AK36+1</f>
        <v>45809</v>
      </c>
      <c r="AN36" s="154">
        <f>AM36+29</f>
        <v>45838</v>
      </c>
      <c r="AO36" s="158">
        <f>IFERROR(IF(($R36-AN36)&gt;=0,0,IF(($S36-AM36)&lt;0,0,IF(AND(($S36-AN36)&gt;0,(AM36-$R36)&gt;0),$V36/365*(AN36-AM36+1),IF(AND(($S36-AN36)&lt;=0,(AM36-$R36)&gt;0),$V36/365*($S36-AM36+1),$V36/365*(AN36-$R36+1))))),0)</f>
        <v>0</v>
      </c>
      <c r="AP36" s="154">
        <f>AN36+1</f>
        <v>45839</v>
      </c>
      <c r="AQ36" s="154">
        <f>AP36+30</f>
        <v>45869</v>
      </c>
      <c r="AR36" s="158">
        <f>IFERROR(IF(($R36-AQ36)&gt;=0,0,IF(($S36-AP36)&lt;0,0,IF(AND(($S36-AQ36)&gt;0,(AP36-$R36)&gt;0),$V36/365*(AQ36-AP36+1),IF(AND(($S36-AQ36)&lt;=0,(AP36-$R36)&gt;0),$V36/365*($S36-AP36+1),$V36/365*(AQ36-$R36+1))))),0)</f>
        <v>0</v>
      </c>
      <c r="AS36" s="154">
        <f>AQ36+1</f>
        <v>45870</v>
      </c>
      <c r="AT36" s="154">
        <f>AS36+30</f>
        <v>45900</v>
      </c>
      <c r="AU36" s="158">
        <f>IFERROR(IF(($R36-AT36)&gt;=0,0,IF(($S36-AS36)&lt;0,0,IF(AND(($S36-AT36)&gt;0,(AS36-$R36)&gt;0),$V36/365*(AT36-AS36+1),IF(AND(($S36-AT36)&lt;=0,(AS36-$R36)&gt;0),$V36/365*($S36-AS36+1),$V36/365*(AT36-$R36+1))))),0)</f>
        <v>0</v>
      </c>
      <c r="AV36" s="154">
        <f>AT36+1</f>
        <v>45901</v>
      </c>
      <c r="AW36" s="154">
        <f>AV36+29</f>
        <v>45930</v>
      </c>
      <c r="AX36" s="158">
        <f>IFERROR(IF(($R36-AW36)&gt;=0,0,IF(($S36-AV36)&lt;0,0,IF(AND(($S36-AW36)&gt;0,(AV36-$R36)&gt;0),$V36/365*(AW36-AV36+1),IF(AND(($S36-AW36)&lt;=0,(AV36-$R36)&gt;0),$V36/365*($S36-AV36+1),$V36/365*(AW36-$R36+1))))),0)</f>
        <v>0</v>
      </c>
      <c r="AY36" s="154">
        <f>AW36+1</f>
        <v>45931</v>
      </c>
      <c r="AZ36" s="154">
        <f>AY36+30</f>
        <v>45961</v>
      </c>
      <c r="BA36" s="158">
        <f>IFERROR(IF(($R36-AZ36)&gt;=0,0,IF(($S36-AY36)&lt;0,0,IF(AND(($S36-AZ36)&gt;0,(AY36-$R36)&gt;0),$V36/365*(AZ36-AY36+1),IF(AND(($S36-AZ36)&lt;=0,(AY36-$R36)&gt;0),$V36/365*($S36-AY36+1),$V36/365*(AZ36-$R36+1))))),0)</f>
        <v>0</v>
      </c>
      <c r="BB36" s="154">
        <f>AZ36+1</f>
        <v>45962</v>
      </c>
      <c r="BC36" s="154">
        <f>BB36+29</f>
        <v>45991</v>
      </c>
      <c r="BD36" s="158">
        <f>IFERROR(IF(($R36-BC36)&gt;=0,0,IF(($S36-BB36)&lt;0,0,IF(AND(($S36-BC36)&gt;0,(BB36-$R36)&gt;0),$V36/365*(BC36-BB36+1),IF(AND(($S36-BC36)&lt;=0,(BB36-$R36)&gt;0),$V36/365*($S36-BB36+1),$V36/365*(BC36-$R36+1))))),0)</f>
        <v>0</v>
      </c>
      <c r="BE36" s="154">
        <f>BC36+1</f>
        <v>45992</v>
      </c>
      <c r="BF36" s="154">
        <f>BE36+30</f>
        <v>46022</v>
      </c>
      <c r="BG36" s="158">
        <f>IFERROR(IF(($R36-BF36)&gt;=0,0,IF(($S36-BE36)&lt;0,0,IF(AND(($S36-BF36)&gt;0,(BE36-$R36)&gt;0),$V36/365*(BF36-BE36+1),IF(AND(($S36-BF36)&lt;=0,(BE36-$R36)&gt;0),$V36/365*($S36-BE36+1),$V36/365*(BF36-$R36+1))))),0)</f>
        <v>0</v>
      </c>
      <c r="BH36" s="154">
        <v>46023</v>
      </c>
      <c r="BI36" s="154">
        <f>BH36+30</f>
        <v>46053</v>
      </c>
      <c r="BJ36" s="158">
        <f>IFERROR(IF(($R36-BI36)&gt;=0,0,IF(($S36-BH36)&lt;0,0,IF(AND(($S36-BI36)&gt;0,(BH36-$R36)&gt;0),$V36/365*(BI36-BH36+1),IF(AND(($S36-BI36)&lt;=0,(BH36-$R36)&gt;0),$V36/365*($S36-BH36+1),$V36/365*(BI36-$R36+1))))),0)</f>
        <v>0</v>
      </c>
      <c r="BK36" s="154">
        <f>BI36+1</f>
        <v>46054</v>
      </c>
      <c r="BL36" s="154">
        <f>BK36+27</f>
        <v>46081</v>
      </c>
      <c r="BM36" s="158">
        <f>IFERROR(IF(($R36-BL36)&gt;=0,0,IF(($S36-BK36)&lt;0,0,IF(AND(($S36-BL36)&gt;0,(BK36-$R36)&gt;0),$V36/365*(BL36-BK36+1),IF(AND(($S36-BL36)&lt;=0,(BK36-$R36)&gt;0),$V36/365*($S36-BK36+1),$V36/365*(BL36-$R36+1))))),0)</f>
        <v>0</v>
      </c>
      <c r="BN36" s="154">
        <f>BL36+1</f>
        <v>46082</v>
      </c>
      <c r="BO36" s="154">
        <f>BN36+30</f>
        <v>46112</v>
      </c>
      <c r="BP36" s="158">
        <f>IFERROR(IF(($R36-BO36)&gt;=0,0,IF(($S36-BN36)&lt;0,0,IF(AND(($S36-BO36)&gt;0,(BN36-$R36)&gt;0),$V36/365*(BO36-BN36+1),IF(AND(($S36-BO36)&lt;=0,(BN36-$R36)&gt;0),$V36/365*($S36-BN36+1),$V36/365*(BO36-$R36+1))))),0)</f>
        <v>0</v>
      </c>
      <c r="BQ36" s="154">
        <f>BO36+1</f>
        <v>46113</v>
      </c>
      <c r="BR36" s="154">
        <f>BQ36+29</f>
        <v>46142</v>
      </c>
      <c r="BS36" s="158">
        <f>IFERROR(IF(($R36-BR36)&gt;=0,0,IF(($S36-BQ36)&lt;0,0,IF(AND(($S36-BR36)&gt;0,(BQ36-$R36)&gt;0),$V36/365*(BR36-BQ36+1),IF(AND(($S36-BR36)&lt;=0,(BQ36-$R36)&gt;0),$V36/365*($S36-BQ36+1),$V36/365*(BR36-$R36+1))))),0)</f>
        <v>0</v>
      </c>
      <c r="BT36" s="154">
        <f>BR36+1</f>
        <v>46143</v>
      </c>
      <c r="BU36" s="154">
        <f>BT36+30</f>
        <v>46173</v>
      </c>
      <c r="BV36" s="158">
        <f>IFERROR(IF(($R36-BU36)&gt;=0,0,IF(($S36-BT36)&lt;0,0,IF(AND(($S36-BU36)&gt;0,(BT36-$R36)&gt;0),$V36/365*(BU36-BT36+1),IF(AND(($S36-BU36)&lt;=0,(BT36-$R36)&gt;0),$V36/365*($S36-BT36+1),$V36/365*(BU36-$R36+1))))),0)</f>
        <v>0</v>
      </c>
      <c r="BW36" s="154">
        <f>BU36+1</f>
        <v>46174</v>
      </c>
      <c r="BX36" s="154">
        <f>BW36+29</f>
        <v>46203</v>
      </c>
      <c r="BY36" s="158">
        <f>IFERROR(IF(($R36-BX36)&gt;=0,0,IF(($S36-BW36)&lt;0,0,IF(AND(($S36-BX36)&gt;0,(BW36-$R36)&gt;0),$V36/365*(BX36-BW36+1),IF(AND(($S36-BX36)&lt;=0,(BW36-$R36)&gt;0),$V36/365*($S36-BW36+1),$V36/365*(BX36-$R36+1))))),0)</f>
        <v>0</v>
      </c>
      <c r="BZ36" s="154">
        <f>BX36+1</f>
        <v>46204</v>
      </c>
      <c r="CA36" s="154">
        <f>BZ36+30</f>
        <v>46234</v>
      </c>
      <c r="CB36" s="158">
        <f>IFERROR(IF(($R36-CA36)&gt;=0,0,IF(($S36-BZ36)&lt;0,0,IF(AND(($S36-CA36)&gt;0,(BZ36-$R36)&gt;0),$V36/365*(CA36-BZ36+1),IF(AND(($S36-CA36)&lt;=0,(BZ36-$R36)&gt;0),$V36/365*($S36-BZ36+1),$V36/365*(CA36-$R36+1))))),0)</f>
        <v>0</v>
      </c>
      <c r="CC36" s="154">
        <f>CA36+1</f>
        <v>46235</v>
      </c>
      <c r="CD36" s="154">
        <f>CC36+30</f>
        <v>46265</v>
      </c>
      <c r="CE36" s="158">
        <f>IFERROR(IF(($R36-CD36)&gt;=0,0,IF(($S36-CC36)&lt;0,0,IF(AND(($S36-CD36)&gt;0,(CC36-$R36)&gt;0),$V36/365*(CD36-CC36+1),IF(AND(($S36-CD36)&lt;=0,(CC36-$R36)&gt;0),$V36/365*($S36-CC36+1),$V36/365*(CD36-$R36+1))))),0)</f>
        <v>0</v>
      </c>
      <c r="CF36" s="154">
        <f>CD36+1</f>
        <v>46266</v>
      </c>
      <c r="CG36" s="154">
        <f>CF36+29</f>
        <v>46295</v>
      </c>
      <c r="CH36" s="158">
        <f>IFERROR(IF(($R36-CG36)&gt;=0,0,IF(($S36-CF36)&lt;0,0,IF(AND(($S36-CG36)&gt;0,(CF36-$R36)&gt;0),$V36/365*(CG36-CF36+1),IF(AND(($S36-CG36)&lt;=0,(CF36-$R36)&gt;0),$V36/365*($S36-CF36+1),$V36/365*(CG36-$R36+1))))),0)</f>
        <v>0</v>
      </c>
      <c r="CI36" s="154">
        <f>CG36+1</f>
        <v>46296</v>
      </c>
      <c r="CJ36" s="154">
        <f>CI36+30</f>
        <v>46326</v>
      </c>
      <c r="CK36" s="158">
        <f>IFERROR(IF(($R36-CJ36)&gt;=0,0,IF(($S36-CI36)&lt;0,0,IF(AND(($S36-CJ36)&gt;0,(CI36-$R36)&gt;0),$V36/365*(CJ36-CI36+1),IF(AND(($S36-CJ36)&lt;=0,(CI36-$R36)&gt;0),$V36/365*($S36-CI36+1),$V36/365*(CJ36-$R36+1))))),0)</f>
        <v>0</v>
      </c>
      <c r="CL36" s="154">
        <f>CJ36+1</f>
        <v>46327</v>
      </c>
      <c r="CM36" s="154">
        <f>CL36+29</f>
        <v>46356</v>
      </c>
      <c r="CN36" s="158">
        <f>IFERROR(IF(($R36-CM36)&gt;=0,0,IF(($S36-CL36)&lt;0,0,IF(AND(($S36-CM36)&gt;0,(CL36-$R36)&gt;0),$V36/365*(CM36-CL36+1),IF(AND(($S36-CM36)&lt;=0,(CL36-$R36)&gt;0),$V36/365*($S36-CL36+1),$V36/365*(CM36-$R36+1))))),0)</f>
        <v>0</v>
      </c>
      <c r="CO36" s="154">
        <f>CM36+1</f>
        <v>46357</v>
      </c>
      <c r="CP36" s="154">
        <f>CO36+30</f>
        <v>46387</v>
      </c>
      <c r="CQ36" s="158">
        <f>IFERROR(IF(($R36-CP36)&gt;=0,0,IF(($S36-CO36)&lt;0,0,IF(AND(($S36-CP36)&gt;0,(CO36-$R36)&gt;0),$V36/365*(CP36-CO36+1),IF(AND(($S36-CP36)&lt;=0,(CO36-$R36)&gt;0),$V36/365*($S36-CO36+1),$V36/365*(CP36-$R36+1))))),0)</f>
        <v>0</v>
      </c>
    </row>
    <row r="37" s="80" customFormat="1" ht="24" customHeight="1" outlineLevel="4" spans="1:95">
      <c r="A37" s="119"/>
      <c r="B37" s="120"/>
      <c r="C37" s="121"/>
      <c r="D37" s="119"/>
      <c r="E37" s="120"/>
      <c r="F37" s="120"/>
      <c r="G37" s="120"/>
      <c r="H37" s="122"/>
      <c r="I37" s="122"/>
      <c r="J37" s="122">
        <f>Z37+AC37+AF37+AI37+AL37+AO37+AR37+AU37+AX37+BA37+BD37+BG37</f>
        <v>0</v>
      </c>
      <c r="K37" s="122">
        <f>K36+1</f>
        <v>3</v>
      </c>
      <c r="L37" s="147"/>
      <c r="M37" s="148">
        <f>IFERROR(VLOOKUP($L37,'2-2 引出数据_合同数据仓库'!$B$2:$BP$10000,3,FALSE),0)</f>
        <v>0</v>
      </c>
      <c r="N37" s="122"/>
      <c r="O37" s="148">
        <f>IFERROR(VLOOKUP((LEFT(VLOOKUP($L37,'2-2 引出数据_合同数据仓库'!$B$2:$BP$10000,64,FALSE),15)&amp;(RIGHT(VLOOKUP($L37,'2-2 引出数据_合同数据仓库'!$B$2:$BP$10000,64,FALSE),4)+1)),'2-2 引出数据_合同数据仓库'!$B$2:$BP$10000,3,FALSE),0)</f>
        <v>0</v>
      </c>
      <c r="P37" s="122"/>
      <c r="Q37" s="122">
        <f>IFERROR(VLOOKUP($L37,'2-2 引出数据_合同数据仓库'!$B$2:$BP$10000,28,FALSE),0)</f>
        <v>0</v>
      </c>
      <c r="R37" s="122">
        <f>IFERROR(VLOOKUP($L37,'2-2 引出数据_合同数据仓库'!$B$2:$BP$10000,29,FALSE),0)</f>
        <v>0</v>
      </c>
      <c r="S37" s="122">
        <f>IFERROR(VLOOKUP($L37,'2-2 引出数据_合同数据仓库'!$B$2:$BP$10000,4,FALSE),0)</f>
        <v>0</v>
      </c>
      <c r="T37" s="122"/>
      <c r="U37" s="122">
        <f>IFERROR(VLOOKUP($L37,'2-2 引出数据_合同数据仓库'!$B$2:$BP$10000,15,FALSE),0)</f>
        <v>0</v>
      </c>
      <c r="V37" s="122">
        <f>U37/(S37-R37+1)*365</f>
        <v>0</v>
      </c>
      <c r="W37" s="122"/>
      <c r="X37" s="154">
        <v>45658</v>
      </c>
      <c r="Y37" s="154">
        <f>X37+30</f>
        <v>45688</v>
      </c>
      <c r="Z37" s="158">
        <f>IFERROR(IF(($R37-Y37)&gt;=0,0,IF(($S37-X37)&lt;0,0,IF(AND(($S37-Y37)&gt;0,(X37-$R37)&gt;0),$V37/365*(Y37-X37+1),IF(AND(($S37-Y37)&lt;=0,(X37-$R37)&gt;0),$V37/365*($S37-X37+1),$V37/365*(Y37-$R37+1))))),0)</f>
        <v>0</v>
      </c>
      <c r="AA37" s="154">
        <f>Y37+1</f>
        <v>45689</v>
      </c>
      <c r="AB37" s="154">
        <f>AA37+27</f>
        <v>45716</v>
      </c>
      <c r="AC37" s="158">
        <f>IFERROR(IF(($R37-AB37)&gt;=0,0,IF(($S37-AA37)&lt;0,0,IF(AND(($S37-AB37)&gt;0,(AA37-$R37)&gt;0),$V37/365*(AB37-AA37+1),IF(AND(($S37-AB37)&lt;=0,(AA37-$R37)&gt;0),$V37/365*($S37-AA37+1),$V37/365*(AB37-$R37+1))))),0)</f>
        <v>0</v>
      </c>
      <c r="AD37" s="154">
        <f>AB37+1</f>
        <v>45717</v>
      </c>
      <c r="AE37" s="154">
        <f>AD37+30</f>
        <v>45747</v>
      </c>
      <c r="AF37" s="158">
        <f>IFERROR(IF(($R37-AE37)&gt;=0,0,IF(($S37-AD37)&lt;0,0,IF(AND(($S37-AE37)&gt;0,(AD37-$R37)&gt;0),$V37/365*(AE37-AD37+1),IF(AND(($S37-AE37)&lt;=0,(AD37-$R37)&gt;0),$V37/365*($S37-AD37+1),$V37/365*(AE37-$R37+1))))),0)</f>
        <v>0</v>
      </c>
      <c r="AG37" s="154">
        <f>AE37+1</f>
        <v>45748</v>
      </c>
      <c r="AH37" s="154">
        <f>AG37+29</f>
        <v>45777</v>
      </c>
      <c r="AI37" s="158">
        <f>IFERROR(IF(($R37-AH37)&gt;=0,0,IF(($S37-AG37)&lt;0,0,IF(AND(($S37-AH37)&gt;0,(AG37-$R37)&gt;0),$V37/365*(AH37-AG37+1),IF(AND(($S37-AH37)&lt;=0,(AG37-$R37)&gt;0),$V37/365*($S37-AG37+1),$V37/365*(AH37-$R37+1))))),0)</f>
        <v>0</v>
      </c>
      <c r="AJ37" s="154">
        <f>AH37+1</f>
        <v>45778</v>
      </c>
      <c r="AK37" s="154">
        <f>AJ37+30</f>
        <v>45808</v>
      </c>
      <c r="AL37" s="158">
        <f>IFERROR(IF(($R37-AK37)&gt;=0,0,IF(($S37-AJ37)&lt;0,0,IF(AND(($S37-AK37)&gt;0,(AJ37-$R37)&gt;0),$V37/365*(AK37-AJ37+1),IF(AND(($S37-AK37)&lt;=0,(AJ37-$R37)&gt;0),$V37/365*($S37-AJ37+1),$V37/365*(AK37-$R37+1))))),0)</f>
        <v>0</v>
      </c>
      <c r="AM37" s="154">
        <f>AK37+1</f>
        <v>45809</v>
      </c>
      <c r="AN37" s="154">
        <f>AM37+29</f>
        <v>45838</v>
      </c>
      <c r="AO37" s="158">
        <f>IFERROR(IF(($R37-AN37)&gt;=0,0,IF(($S37-AM37)&lt;0,0,IF(AND(($S37-AN37)&gt;0,(AM37-$R37)&gt;0),$V37/365*(AN37-AM37+1),IF(AND(($S37-AN37)&lt;=0,(AM37-$R37)&gt;0),$V37/365*($S37-AM37+1),$V37/365*(AN37-$R37+1))))),0)</f>
        <v>0</v>
      </c>
      <c r="AP37" s="154">
        <f>AN37+1</f>
        <v>45839</v>
      </c>
      <c r="AQ37" s="154">
        <f>AP37+30</f>
        <v>45869</v>
      </c>
      <c r="AR37" s="158">
        <f>IFERROR(IF(($R37-AQ37)&gt;=0,0,IF(($S37-AP37)&lt;0,0,IF(AND(($S37-AQ37)&gt;0,(AP37-$R37)&gt;0),$V37/365*(AQ37-AP37+1),IF(AND(($S37-AQ37)&lt;=0,(AP37-$R37)&gt;0),$V37/365*($S37-AP37+1),$V37/365*(AQ37-$R37+1))))),0)</f>
        <v>0</v>
      </c>
      <c r="AS37" s="154">
        <f>AQ37+1</f>
        <v>45870</v>
      </c>
      <c r="AT37" s="154">
        <f>AS37+30</f>
        <v>45900</v>
      </c>
      <c r="AU37" s="158">
        <f>IFERROR(IF(($R37-AT37)&gt;=0,0,IF(($S37-AS37)&lt;0,0,IF(AND(($S37-AT37)&gt;0,(AS37-$R37)&gt;0),$V37/365*(AT37-AS37+1),IF(AND(($S37-AT37)&lt;=0,(AS37-$R37)&gt;0),$V37/365*($S37-AS37+1),$V37/365*(AT37-$R37+1))))),0)</f>
        <v>0</v>
      </c>
      <c r="AV37" s="154">
        <f>AT37+1</f>
        <v>45901</v>
      </c>
      <c r="AW37" s="154">
        <f>AV37+29</f>
        <v>45930</v>
      </c>
      <c r="AX37" s="158">
        <f>IFERROR(IF(($R37-AW37)&gt;=0,0,IF(($S37-AV37)&lt;0,0,IF(AND(($S37-AW37)&gt;0,(AV37-$R37)&gt;0),$V37/365*(AW37-AV37+1),IF(AND(($S37-AW37)&lt;=0,(AV37-$R37)&gt;0),$V37/365*($S37-AV37+1),$V37/365*(AW37-$R37+1))))),0)</f>
        <v>0</v>
      </c>
      <c r="AY37" s="154">
        <f>AW37+1</f>
        <v>45931</v>
      </c>
      <c r="AZ37" s="154">
        <f>AY37+30</f>
        <v>45961</v>
      </c>
      <c r="BA37" s="158">
        <f>IFERROR(IF(($R37-AZ37)&gt;=0,0,IF(($S37-AY37)&lt;0,0,IF(AND(($S37-AZ37)&gt;0,(AY37-$R37)&gt;0),$V37/365*(AZ37-AY37+1),IF(AND(($S37-AZ37)&lt;=0,(AY37-$R37)&gt;0),$V37/365*($S37-AY37+1),$V37/365*(AZ37-$R37+1))))),0)</f>
        <v>0</v>
      </c>
      <c r="BB37" s="154">
        <f>AZ37+1</f>
        <v>45962</v>
      </c>
      <c r="BC37" s="154">
        <f>BB37+29</f>
        <v>45991</v>
      </c>
      <c r="BD37" s="158">
        <f>IFERROR(IF(($R37-BC37)&gt;=0,0,IF(($S37-BB37)&lt;0,0,IF(AND(($S37-BC37)&gt;0,(BB37-$R37)&gt;0),$V37/365*(BC37-BB37+1),IF(AND(($S37-BC37)&lt;=0,(BB37-$R37)&gt;0),$V37/365*($S37-BB37+1),$V37/365*(BC37-$R37+1))))),0)</f>
        <v>0</v>
      </c>
      <c r="BE37" s="154">
        <f>BC37+1</f>
        <v>45992</v>
      </c>
      <c r="BF37" s="154">
        <f>BE37+30</f>
        <v>46022</v>
      </c>
      <c r="BG37" s="158">
        <f>IFERROR(IF(($R37-BF37)&gt;=0,0,IF(($S37-BE37)&lt;0,0,IF(AND(($S37-BF37)&gt;0,(BE37-$R37)&gt;0),$V37/365*(BF37-BE37+1),IF(AND(($S37-BF37)&lt;=0,(BE37-$R37)&gt;0),$V37/365*($S37-BE37+1),$V37/365*(BF37-$R37+1))))),0)</f>
        <v>0</v>
      </c>
      <c r="BH37" s="154">
        <v>46023</v>
      </c>
      <c r="BI37" s="154">
        <f>BH37+30</f>
        <v>46053</v>
      </c>
      <c r="BJ37" s="158">
        <f>IFERROR(IF(($R37-BI37)&gt;=0,0,IF(($S37-BH37)&lt;0,0,IF(AND(($S37-BI37)&gt;0,(BH37-$R37)&gt;0),$V37/365*(BI37-BH37+1),IF(AND(($S37-BI37)&lt;=0,(BH37-$R37)&gt;0),$V37/365*($S37-BH37+1),$V37/365*(BI37-$R37+1))))),0)</f>
        <v>0</v>
      </c>
      <c r="BK37" s="154">
        <f>BI37+1</f>
        <v>46054</v>
      </c>
      <c r="BL37" s="154">
        <f>BK37+27</f>
        <v>46081</v>
      </c>
      <c r="BM37" s="158">
        <f>IFERROR(IF(($R37-BL37)&gt;=0,0,IF(($S37-BK37)&lt;0,0,IF(AND(($S37-BL37)&gt;0,(BK37-$R37)&gt;0),$V37/365*(BL37-BK37+1),IF(AND(($S37-BL37)&lt;=0,(BK37-$R37)&gt;0),$V37/365*($S37-BK37+1),$V37/365*(BL37-$R37+1))))),0)</f>
        <v>0</v>
      </c>
      <c r="BN37" s="154">
        <f>BL37+1</f>
        <v>46082</v>
      </c>
      <c r="BO37" s="154">
        <f>BN37+30</f>
        <v>46112</v>
      </c>
      <c r="BP37" s="158">
        <f>IFERROR(IF(($R37-BO37)&gt;=0,0,IF(($S37-BN37)&lt;0,0,IF(AND(($S37-BO37)&gt;0,(BN37-$R37)&gt;0),$V37/365*(BO37-BN37+1),IF(AND(($S37-BO37)&lt;=0,(BN37-$R37)&gt;0),$V37/365*($S37-BN37+1),$V37/365*(BO37-$R37+1))))),0)</f>
        <v>0</v>
      </c>
      <c r="BQ37" s="154">
        <f>BO37+1</f>
        <v>46113</v>
      </c>
      <c r="BR37" s="154">
        <f>BQ37+29</f>
        <v>46142</v>
      </c>
      <c r="BS37" s="158">
        <f>IFERROR(IF(($R37-BR37)&gt;=0,0,IF(($S37-BQ37)&lt;0,0,IF(AND(($S37-BR37)&gt;0,(BQ37-$R37)&gt;0),$V37/365*(BR37-BQ37+1),IF(AND(($S37-BR37)&lt;=0,(BQ37-$R37)&gt;0),$V37/365*($S37-BQ37+1),$V37/365*(BR37-$R37+1))))),0)</f>
        <v>0</v>
      </c>
      <c r="BT37" s="154">
        <f>BR37+1</f>
        <v>46143</v>
      </c>
      <c r="BU37" s="154">
        <f>BT37+30</f>
        <v>46173</v>
      </c>
      <c r="BV37" s="158">
        <f>IFERROR(IF(($R37-BU37)&gt;=0,0,IF(($S37-BT37)&lt;0,0,IF(AND(($S37-BU37)&gt;0,(BT37-$R37)&gt;0),$V37/365*(BU37-BT37+1),IF(AND(($S37-BU37)&lt;=0,(BT37-$R37)&gt;0),$V37/365*($S37-BT37+1),$V37/365*(BU37-$R37+1))))),0)</f>
        <v>0</v>
      </c>
      <c r="BW37" s="154">
        <f>BU37+1</f>
        <v>46174</v>
      </c>
      <c r="BX37" s="154">
        <f>BW37+29</f>
        <v>46203</v>
      </c>
      <c r="BY37" s="158">
        <f>IFERROR(IF(($R37-BX37)&gt;=0,0,IF(($S37-BW37)&lt;0,0,IF(AND(($S37-BX37)&gt;0,(BW37-$R37)&gt;0),$V37/365*(BX37-BW37+1),IF(AND(($S37-BX37)&lt;=0,(BW37-$R37)&gt;0),$V37/365*($S37-BW37+1),$V37/365*(BX37-$R37+1))))),0)</f>
        <v>0</v>
      </c>
      <c r="BZ37" s="154">
        <f>BX37+1</f>
        <v>46204</v>
      </c>
      <c r="CA37" s="154">
        <f>BZ37+30</f>
        <v>46234</v>
      </c>
      <c r="CB37" s="158">
        <f>IFERROR(IF(($R37-CA37)&gt;=0,0,IF(($S37-BZ37)&lt;0,0,IF(AND(($S37-CA37)&gt;0,(BZ37-$R37)&gt;0),$V37/365*(CA37-BZ37+1),IF(AND(($S37-CA37)&lt;=0,(BZ37-$R37)&gt;0),$V37/365*($S37-BZ37+1),$V37/365*(CA37-$R37+1))))),0)</f>
        <v>0</v>
      </c>
      <c r="CC37" s="154">
        <f>CA37+1</f>
        <v>46235</v>
      </c>
      <c r="CD37" s="154">
        <f>CC37+30</f>
        <v>46265</v>
      </c>
      <c r="CE37" s="158">
        <f>IFERROR(IF(($R37-CD37)&gt;=0,0,IF(($S37-CC37)&lt;0,0,IF(AND(($S37-CD37)&gt;0,(CC37-$R37)&gt;0),$V37/365*(CD37-CC37+1),IF(AND(($S37-CD37)&lt;=0,(CC37-$R37)&gt;0),$V37/365*($S37-CC37+1),$V37/365*(CD37-$R37+1))))),0)</f>
        <v>0</v>
      </c>
      <c r="CF37" s="154">
        <f>CD37+1</f>
        <v>46266</v>
      </c>
      <c r="CG37" s="154">
        <f>CF37+29</f>
        <v>46295</v>
      </c>
      <c r="CH37" s="158">
        <f>IFERROR(IF(($R37-CG37)&gt;=0,0,IF(($S37-CF37)&lt;0,0,IF(AND(($S37-CG37)&gt;0,(CF37-$R37)&gt;0),$V37/365*(CG37-CF37+1),IF(AND(($S37-CG37)&lt;=0,(CF37-$R37)&gt;0),$V37/365*($S37-CF37+1),$V37/365*(CG37-$R37+1))))),0)</f>
        <v>0</v>
      </c>
      <c r="CI37" s="154">
        <f>CG37+1</f>
        <v>46296</v>
      </c>
      <c r="CJ37" s="154">
        <f>CI37+30</f>
        <v>46326</v>
      </c>
      <c r="CK37" s="158">
        <f>IFERROR(IF(($R37-CJ37)&gt;=0,0,IF(($S37-CI37)&lt;0,0,IF(AND(($S37-CJ37)&gt;0,(CI37-$R37)&gt;0),$V37/365*(CJ37-CI37+1),IF(AND(($S37-CJ37)&lt;=0,(CI37-$R37)&gt;0),$V37/365*($S37-CI37+1),$V37/365*(CJ37-$R37+1))))),0)</f>
        <v>0</v>
      </c>
      <c r="CL37" s="154">
        <f>CJ37+1</f>
        <v>46327</v>
      </c>
      <c r="CM37" s="154">
        <f>CL37+29</f>
        <v>46356</v>
      </c>
      <c r="CN37" s="158">
        <f>IFERROR(IF(($R37-CM37)&gt;=0,0,IF(($S37-CL37)&lt;0,0,IF(AND(($S37-CM37)&gt;0,(CL37-$R37)&gt;0),$V37/365*(CM37-CL37+1),IF(AND(($S37-CM37)&lt;=0,(CL37-$R37)&gt;0),$V37/365*($S37-CL37+1),$V37/365*(CM37-$R37+1))))),0)</f>
        <v>0</v>
      </c>
      <c r="CO37" s="154">
        <f>CM37+1</f>
        <v>46357</v>
      </c>
      <c r="CP37" s="154">
        <f>CO37+30</f>
        <v>46387</v>
      </c>
      <c r="CQ37" s="158">
        <f>IFERROR(IF(($R37-CP37)&gt;=0,0,IF(($S37-CO37)&lt;0,0,IF(AND(($S37-CP37)&gt;0,(CO37-$R37)&gt;0),$V37/365*(CP37-CO37+1),IF(AND(($S37-CP37)&lt;=0,(CO37-$R37)&gt;0),$V37/365*($S37-CO37+1),$V37/365*(CP37-$R37+1))))),0)</f>
        <v>0</v>
      </c>
    </row>
    <row r="38" s="80" customFormat="1" ht="24" customHeight="1" outlineLevel="4" spans="1:95">
      <c r="A38" s="123" t="s">
        <v>2814</v>
      </c>
      <c r="B38" s="124"/>
      <c r="C38" s="124"/>
      <c r="D38" s="124"/>
      <c r="E38" s="124"/>
      <c r="F38" s="124"/>
      <c r="G38" s="125"/>
      <c r="H38" s="126"/>
      <c r="I38" s="126"/>
      <c r="J38" s="126"/>
      <c r="K38" s="126"/>
      <c r="L38" s="149"/>
      <c r="M38" s="149"/>
      <c r="N38" s="126"/>
      <c r="O38" s="126"/>
      <c r="P38" s="126"/>
      <c r="Q38" s="126"/>
      <c r="R38" s="126"/>
      <c r="S38" s="126"/>
      <c r="T38" s="126"/>
      <c r="U38" s="126"/>
      <c r="V38" s="126"/>
      <c r="W38" s="126"/>
      <c r="X38" s="126"/>
      <c r="Y38" s="126"/>
      <c r="Z38" s="126"/>
      <c r="AA38" s="126"/>
      <c r="AB38" s="126"/>
      <c r="AC38" s="126"/>
      <c r="AD38" s="126"/>
      <c r="AE38" s="126"/>
      <c r="AF38" s="126"/>
      <c r="AG38" s="126"/>
      <c r="AH38" s="126"/>
      <c r="AI38" s="126"/>
      <c r="AJ38" s="126"/>
      <c r="AK38" s="126"/>
      <c r="AL38" s="126"/>
      <c r="AM38" s="126"/>
      <c r="AN38" s="126"/>
      <c r="AO38" s="126"/>
      <c r="AP38" s="126"/>
      <c r="AQ38" s="126"/>
      <c r="AR38" s="126"/>
      <c r="AS38" s="126"/>
      <c r="AT38" s="126"/>
      <c r="AU38" s="126"/>
      <c r="AV38" s="126"/>
      <c r="AW38" s="126"/>
      <c r="AX38" s="126"/>
      <c r="AY38" s="126"/>
      <c r="AZ38" s="126"/>
      <c r="BA38" s="126"/>
      <c r="BB38" s="126"/>
      <c r="BC38" s="126"/>
      <c r="BD38" s="126"/>
      <c r="BE38" s="126"/>
      <c r="BF38" s="126"/>
      <c r="BG38" s="126"/>
      <c r="BH38" s="126"/>
      <c r="BI38" s="126"/>
      <c r="BJ38" s="126"/>
      <c r="BK38" s="126"/>
      <c r="BL38" s="126"/>
      <c r="BM38" s="126"/>
      <c r="BN38" s="126"/>
      <c r="BO38" s="126"/>
      <c r="BP38" s="126"/>
      <c r="BQ38" s="126"/>
      <c r="BR38" s="126"/>
      <c r="BS38" s="126"/>
      <c r="BT38" s="126"/>
      <c r="BU38" s="126"/>
      <c r="BV38" s="126"/>
      <c r="BW38" s="126"/>
      <c r="BX38" s="126"/>
      <c r="BY38" s="126"/>
      <c r="BZ38" s="126"/>
      <c r="CA38" s="126"/>
      <c r="CB38" s="126"/>
      <c r="CC38" s="126"/>
      <c r="CD38" s="126"/>
      <c r="CE38" s="126"/>
      <c r="CF38" s="126"/>
      <c r="CG38" s="126"/>
      <c r="CH38" s="126"/>
      <c r="CI38" s="126"/>
      <c r="CJ38" s="126"/>
      <c r="CK38" s="126"/>
      <c r="CL38" s="126"/>
      <c r="CM38" s="126"/>
      <c r="CN38" s="126"/>
      <c r="CO38" s="126"/>
      <c r="CP38" s="126"/>
      <c r="CQ38" s="126"/>
    </row>
    <row r="39" s="80" customFormat="1" ht="24" customHeight="1" outlineLevel="3" spans="1:95">
      <c r="A39" s="115"/>
      <c r="B39" s="116" t="s">
        <v>792</v>
      </c>
      <c r="C39" s="117" t="s">
        <v>864</v>
      </c>
      <c r="D39" s="115" t="s">
        <v>19</v>
      </c>
      <c r="E39" s="116"/>
      <c r="F39" s="116"/>
      <c r="G39" s="116"/>
      <c r="H39" s="118">
        <f>X39+AA39+AD39+AG39+AJ39+AM39+AP39+AS39+AV39+AY39+BB39+BE39</f>
        <v>0</v>
      </c>
      <c r="I39" s="118">
        <f>Y39+AB39+AE39+AH39+AK39+AN39+AQ39+AT39+AW39+AZ39+BC39+BF39</f>
        <v>0</v>
      </c>
      <c r="J39" s="118">
        <f>Z39+AC39+AF39+AI39+AL39+AO39+AR39+AU39+AX39+BA39+BD39+BG39</f>
        <v>0</v>
      </c>
      <c r="K39" s="118"/>
      <c r="L39" s="146"/>
      <c r="M39" s="146"/>
      <c r="N39" s="118"/>
      <c r="O39" s="118"/>
      <c r="P39" s="118"/>
      <c r="Q39" s="118"/>
      <c r="R39" s="118"/>
      <c r="S39" s="118"/>
      <c r="T39" s="118"/>
      <c r="U39" s="118"/>
      <c r="V39" s="118"/>
      <c r="W39" s="118"/>
      <c r="X39" s="118">
        <f>VLOOKUP($C39,'1 预算编制表单'!$C:$BJ,27,FALSE)</f>
        <v>0</v>
      </c>
      <c r="Y39" s="118">
        <f>X39-Z39</f>
        <v>0</v>
      </c>
      <c r="Z39" s="118">
        <f>SUM(Z40:Z44)</f>
        <v>0</v>
      </c>
      <c r="AA39" s="118">
        <f>VLOOKUP($C39,'1 预算编制表单'!$C:$BJ,30,FALSE)</f>
        <v>0</v>
      </c>
      <c r="AB39" s="118">
        <f>AA39-AC39</f>
        <v>0</v>
      </c>
      <c r="AC39" s="118">
        <f>SUM(AC40:AC44)</f>
        <v>0</v>
      </c>
      <c r="AD39" s="118">
        <f>VLOOKUP($C39,'1 预算编制表单'!$C:$BJ,33,FALSE)</f>
        <v>0</v>
      </c>
      <c r="AE39" s="118">
        <f>AD39-AF39</f>
        <v>0</v>
      </c>
      <c r="AF39" s="118">
        <f>SUM(AF40:AF44)</f>
        <v>0</v>
      </c>
      <c r="AG39" s="118">
        <f>VLOOKUP($C39,'1 预算编制表单'!$C:$BJ,36,FALSE)</f>
        <v>0</v>
      </c>
      <c r="AH39" s="118">
        <f>AG39-AI39</f>
        <v>0</v>
      </c>
      <c r="AI39" s="118">
        <f>SUM(AI40:AI44)</f>
        <v>0</v>
      </c>
      <c r="AJ39" s="118">
        <f>VLOOKUP($C39,'1 预算编制表单'!$C:$BJ,39,FALSE)</f>
        <v>0</v>
      </c>
      <c r="AK39" s="118">
        <f>AJ39-AL39</f>
        <v>0</v>
      </c>
      <c r="AL39" s="118">
        <f>SUM(AL40:AL44)</f>
        <v>0</v>
      </c>
      <c r="AM39" s="118">
        <f>VLOOKUP($C39,'1 预算编制表单'!$C:$BJ,42,FALSE)</f>
        <v>0</v>
      </c>
      <c r="AN39" s="118">
        <f>AM39-AO39</f>
        <v>0</v>
      </c>
      <c r="AO39" s="118">
        <f>SUM(AO40:AO44)</f>
        <v>0</v>
      </c>
      <c r="AP39" s="118">
        <f>VLOOKUP($C39,'1 预算编制表单'!$C:$BJ,45,FALSE)</f>
        <v>0</v>
      </c>
      <c r="AQ39" s="118">
        <f>AP39-AR39</f>
        <v>0</v>
      </c>
      <c r="AR39" s="118">
        <f>SUM(AR40:AR44)</f>
        <v>0</v>
      </c>
      <c r="AS39" s="118">
        <f>VLOOKUP($C39,'1 预算编制表单'!$C:$BJ,48,FALSE)</f>
        <v>0</v>
      </c>
      <c r="AT39" s="118">
        <f>AS39-AU39</f>
        <v>0</v>
      </c>
      <c r="AU39" s="118">
        <f>SUM(AU40:AU44)</f>
        <v>0</v>
      </c>
      <c r="AV39" s="118">
        <f>VLOOKUP($C39,'1 预算编制表单'!$C:$BJ,51,FALSE)</f>
        <v>0</v>
      </c>
      <c r="AW39" s="118">
        <f>AV39-AX39</f>
        <v>0</v>
      </c>
      <c r="AX39" s="118">
        <f>SUM(AX40:AX44)</f>
        <v>0</v>
      </c>
      <c r="AY39" s="118">
        <f>VLOOKUP($C39,'1 预算编制表单'!$C:$BJ,54,FALSE)</f>
        <v>0</v>
      </c>
      <c r="AZ39" s="118">
        <f>AY39-BA39</f>
        <v>0</v>
      </c>
      <c r="BA39" s="118">
        <f>SUM(BA40:BA44)</f>
        <v>0</v>
      </c>
      <c r="BB39" s="118">
        <f>VLOOKUP($C39,'1 预算编制表单'!$C:$BJ,57,FALSE)</f>
        <v>0</v>
      </c>
      <c r="BC39" s="118">
        <f>BB39-BD39</f>
        <v>0</v>
      </c>
      <c r="BD39" s="118">
        <f>SUM(BD40:BD44)</f>
        <v>0</v>
      </c>
      <c r="BE39" s="118">
        <f>VLOOKUP($C39,'1 预算编制表单'!$C:$BJ,60,FALSE)</f>
        <v>0</v>
      </c>
      <c r="BF39" s="118">
        <f>BE39-BG39</f>
        <v>0</v>
      </c>
      <c r="BG39" s="118">
        <f>SUM(BG40:BG44)</f>
        <v>0</v>
      </c>
      <c r="BH39" s="118">
        <f>VLOOKUP($C39,'1 预算编制表单'!$C:$BJ,27,FALSE)</f>
        <v>0</v>
      </c>
      <c r="BI39" s="118">
        <f>BH39-BJ39</f>
        <v>0</v>
      </c>
      <c r="BJ39" s="118">
        <f>SUM(BJ40:BJ44)</f>
        <v>0</v>
      </c>
      <c r="BK39" s="118">
        <f>VLOOKUP($C39,'1 预算编制表单'!$C:$BJ,30,FALSE)</f>
        <v>0</v>
      </c>
      <c r="BL39" s="118">
        <f>BK39-BM39</f>
        <v>0</v>
      </c>
      <c r="BM39" s="118">
        <f>SUM(BM40:BM44)</f>
        <v>0</v>
      </c>
      <c r="BN39" s="118">
        <f>VLOOKUP($C39,'1 预算编制表单'!$C:$BJ,33,FALSE)</f>
        <v>0</v>
      </c>
      <c r="BO39" s="118">
        <f>BN39-BP39</f>
        <v>0</v>
      </c>
      <c r="BP39" s="118">
        <f>SUM(BP40:BP44)</f>
        <v>0</v>
      </c>
      <c r="BQ39" s="118">
        <f>VLOOKUP($C39,'1 预算编制表单'!$C:$BJ,36,FALSE)</f>
        <v>0</v>
      </c>
      <c r="BR39" s="118">
        <f>BQ39-BS39</f>
        <v>0</v>
      </c>
      <c r="BS39" s="118">
        <f>SUM(BS40:BS44)</f>
        <v>0</v>
      </c>
      <c r="BT39" s="118">
        <f>VLOOKUP($C39,'1 预算编制表单'!$C:$BJ,39,FALSE)</f>
        <v>0</v>
      </c>
      <c r="BU39" s="118">
        <f>BT39-BV39</f>
        <v>0</v>
      </c>
      <c r="BV39" s="118">
        <f>SUM(BV40:BV44)</f>
        <v>0</v>
      </c>
      <c r="BW39" s="118">
        <f>VLOOKUP($C39,'1 预算编制表单'!$C:$BJ,42,FALSE)</f>
        <v>0</v>
      </c>
      <c r="BX39" s="118">
        <f>BW39-BY39</f>
        <v>0</v>
      </c>
      <c r="BY39" s="118">
        <f>SUM(BY40:BY44)</f>
        <v>0</v>
      </c>
      <c r="BZ39" s="118">
        <f>VLOOKUP($C39,'1 预算编制表单'!$C:$BJ,45,FALSE)</f>
        <v>0</v>
      </c>
      <c r="CA39" s="118">
        <f>BZ39-CB39</f>
        <v>0</v>
      </c>
      <c r="CB39" s="118">
        <f>SUM(CB40:CB44)</f>
        <v>0</v>
      </c>
      <c r="CC39" s="118">
        <f>VLOOKUP($C39,'1 预算编制表单'!$C:$BJ,48,FALSE)</f>
        <v>0</v>
      </c>
      <c r="CD39" s="118">
        <f>CC39-CE39</f>
        <v>0</v>
      </c>
      <c r="CE39" s="118">
        <f>SUM(CE40:CE44)</f>
        <v>0</v>
      </c>
      <c r="CF39" s="118">
        <f>VLOOKUP($C39,'1 预算编制表单'!$C:$BJ,51,FALSE)</f>
        <v>0</v>
      </c>
      <c r="CG39" s="118">
        <f>CF39-CH39</f>
        <v>0</v>
      </c>
      <c r="CH39" s="118">
        <f>SUM(CH40:CH44)</f>
        <v>0</v>
      </c>
      <c r="CI39" s="118">
        <f>VLOOKUP($C39,'1 预算编制表单'!$C:$BJ,54,FALSE)</f>
        <v>0</v>
      </c>
      <c r="CJ39" s="118">
        <f>CI39-CK39</f>
        <v>0</v>
      </c>
      <c r="CK39" s="118">
        <f>SUM(CK40:CK44)</f>
        <v>0</v>
      </c>
      <c r="CL39" s="118">
        <f>VLOOKUP($C39,'1 预算编制表单'!$C:$BJ,57,FALSE)</f>
        <v>0</v>
      </c>
      <c r="CM39" s="118">
        <f>CL39-CN39</f>
        <v>0</v>
      </c>
      <c r="CN39" s="118">
        <f>SUM(CN40:CN44)</f>
        <v>0</v>
      </c>
      <c r="CO39" s="118">
        <f>VLOOKUP($C39,'1 预算编制表单'!$C:$BJ,60,FALSE)</f>
        <v>0</v>
      </c>
      <c r="CP39" s="118">
        <f>CO39-CQ39</f>
        <v>0</v>
      </c>
      <c r="CQ39" s="118">
        <f>SUM(CQ40:CQ44)</f>
        <v>0</v>
      </c>
    </row>
    <row r="40" s="80" customFormat="1" ht="24" customHeight="1" outlineLevel="4" spans="1:95">
      <c r="A40" s="119"/>
      <c r="B40" s="120"/>
      <c r="C40" s="121"/>
      <c r="D40" s="119"/>
      <c r="E40" s="120"/>
      <c r="F40" s="120"/>
      <c r="G40" s="120"/>
      <c r="H40" s="122"/>
      <c r="I40" s="122"/>
      <c r="J40" s="122">
        <f>Z40+AC40+AF40+AI40+AL40+AO40+AR40+AU40+AX40+BA40+BD40+BG40</f>
        <v>0</v>
      </c>
      <c r="K40" s="122">
        <v>1</v>
      </c>
      <c r="L40" s="147"/>
      <c r="M40" s="148">
        <f>IFERROR(VLOOKUP($L40,'2-2 引出数据_合同数据仓库'!$B$2:$BP$10000,3,FALSE),0)</f>
        <v>0</v>
      </c>
      <c r="N40" s="122"/>
      <c r="O40" s="148">
        <f>IFERROR(VLOOKUP((LEFT(VLOOKUP($L40,'2-2 引出数据_合同数据仓库'!$B$2:$BP$10000,64,FALSE),15)&amp;(RIGHT(VLOOKUP($L40,'2-2 引出数据_合同数据仓库'!$B$2:$BP$10000,64,FALSE),4)+1)),'2-2 引出数据_合同数据仓库'!$B$2:$BP$10000,3,FALSE),0)</f>
        <v>0</v>
      </c>
      <c r="P40" s="122"/>
      <c r="Q40" s="122">
        <f>IFERROR(VLOOKUP($L40,'2-2 引出数据_合同数据仓库'!$B$2:$BP$10000,28,FALSE),0)</f>
        <v>0</v>
      </c>
      <c r="R40" s="122">
        <f>IFERROR(VLOOKUP($L40,'2-2 引出数据_合同数据仓库'!$B$2:$BP$10000,29,FALSE),0)</f>
        <v>0</v>
      </c>
      <c r="S40" s="122">
        <f>IFERROR(VLOOKUP($L40,'2-2 引出数据_合同数据仓库'!$B$2:$BP$10000,4,FALSE),0)</f>
        <v>0</v>
      </c>
      <c r="T40" s="122"/>
      <c r="U40" s="122">
        <f>IFERROR(VLOOKUP($L40,'2-2 引出数据_合同数据仓库'!$B$2:$BP$10000,15,FALSE),0)</f>
        <v>0</v>
      </c>
      <c r="V40" s="122">
        <f>U40/(S40-R40+1)*365</f>
        <v>0</v>
      </c>
      <c r="W40" s="122"/>
      <c r="X40" s="154">
        <v>45658</v>
      </c>
      <c r="Y40" s="154">
        <f>X40+30</f>
        <v>45688</v>
      </c>
      <c r="Z40" s="158">
        <f>IFERROR(IF(($R40-Y40)&gt;=0,0,IF(($S40-X40)&lt;0,0,IF(AND(($S40-Y40)&gt;0,(X40-$R40)&gt;0),$V40/365*(Y40-X40+1),IF(AND(($S40-Y40)&lt;=0,(X40-$R40)&gt;0),$V40/365*($S40-X40+1),$V40/365*(Y40-$R40+1))))),0)</f>
        <v>0</v>
      </c>
      <c r="AA40" s="154">
        <f>Y40+1</f>
        <v>45689</v>
      </c>
      <c r="AB40" s="154">
        <f>AA40+27</f>
        <v>45716</v>
      </c>
      <c r="AC40" s="158">
        <f>IFERROR(IF(($R40-AB40)&gt;=0,0,IF(($S40-AA40)&lt;0,0,IF(AND(($S40-AB40)&gt;0,(AA40-$R40)&gt;0),$V40/365*(AB40-AA40+1),IF(AND(($S40-AB40)&lt;=0,(AA40-$R40)&gt;0),$V40/365*($S40-AA40+1),$V40/365*(AB40-$R40+1))))),0)</f>
        <v>0</v>
      </c>
      <c r="AD40" s="154">
        <f>AB40+1</f>
        <v>45717</v>
      </c>
      <c r="AE40" s="154">
        <f>AD40+30</f>
        <v>45747</v>
      </c>
      <c r="AF40" s="158">
        <f>IFERROR(IF(($R40-AE40)&gt;=0,0,IF(($S40-AD40)&lt;0,0,IF(AND(($S40-AE40)&gt;0,(AD40-$R40)&gt;0),$V40/365*(AE40-AD40+1),IF(AND(($S40-AE40)&lt;=0,(AD40-$R40)&gt;0),$V40/365*($S40-AD40+1),$V40/365*(AE40-$R40+1))))),0)</f>
        <v>0</v>
      </c>
      <c r="AG40" s="154">
        <f>AE40+1</f>
        <v>45748</v>
      </c>
      <c r="AH40" s="154">
        <f>AG40+29</f>
        <v>45777</v>
      </c>
      <c r="AI40" s="158">
        <f>IFERROR(IF(($R40-AH40)&gt;=0,0,IF(($S40-AG40)&lt;0,0,IF(AND(($S40-AH40)&gt;0,(AG40-$R40)&gt;0),$V40/365*(AH40-AG40+1),IF(AND(($S40-AH40)&lt;=0,(AG40-$R40)&gt;0),$V40/365*($S40-AG40+1),$V40/365*(AH40-$R40+1))))),0)</f>
        <v>0</v>
      </c>
      <c r="AJ40" s="154">
        <f>AH40+1</f>
        <v>45778</v>
      </c>
      <c r="AK40" s="154">
        <f>AJ40+30</f>
        <v>45808</v>
      </c>
      <c r="AL40" s="158">
        <f>IFERROR(IF(($R40-AK40)&gt;=0,0,IF(($S40-AJ40)&lt;0,0,IF(AND(($S40-AK40)&gt;0,(AJ40-$R40)&gt;0),$V40/365*(AK40-AJ40+1),IF(AND(($S40-AK40)&lt;=0,(AJ40-$R40)&gt;0),$V40/365*($S40-AJ40+1),$V40/365*(AK40-$R40+1))))),0)</f>
        <v>0</v>
      </c>
      <c r="AM40" s="154">
        <f>AK40+1</f>
        <v>45809</v>
      </c>
      <c r="AN40" s="154">
        <f>AM40+29</f>
        <v>45838</v>
      </c>
      <c r="AO40" s="158">
        <f>IFERROR(IF(($R40-AN40)&gt;=0,0,IF(($S40-AM40)&lt;0,0,IF(AND(($S40-AN40)&gt;0,(AM40-$R40)&gt;0),$V40/365*(AN40-AM40+1),IF(AND(($S40-AN40)&lt;=0,(AM40-$R40)&gt;0),$V40/365*($S40-AM40+1),$V40/365*(AN40-$R40+1))))),0)</f>
        <v>0</v>
      </c>
      <c r="AP40" s="154">
        <f>AN40+1</f>
        <v>45839</v>
      </c>
      <c r="AQ40" s="154">
        <f>AP40+30</f>
        <v>45869</v>
      </c>
      <c r="AR40" s="158">
        <f>IFERROR(IF(($R40-AQ40)&gt;=0,0,IF(($S40-AP40)&lt;0,0,IF(AND(($S40-AQ40)&gt;0,(AP40-$R40)&gt;0),$V40/365*(AQ40-AP40+1),IF(AND(($S40-AQ40)&lt;=0,(AP40-$R40)&gt;0),$V40/365*($S40-AP40+1),$V40/365*(AQ40-$R40+1))))),0)</f>
        <v>0</v>
      </c>
      <c r="AS40" s="154">
        <f>AQ40+1</f>
        <v>45870</v>
      </c>
      <c r="AT40" s="154">
        <f>AS40+30</f>
        <v>45900</v>
      </c>
      <c r="AU40" s="158">
        <f>IFERROR(IF(($R40-AT40)&gt;=0,0,IF(($S40-AS40)&lt;0,0,IF(AND(($S40-AT40)&gt;0,(AS40-$R40)&gt;0),$V40/365*(AT40-AS40+1),IF(AND(($S40-AT40)&lt;=0,(AS40-$R40)&gt;0),$V40/365*($S40-AS40+1),$V40/365*(AT40-$R40+1))))),0)</f>
        <v>0</v>
      </c>
      <c r="AV40" s="154">
        <f>AT40+1</f>
        <v>45901</v>
      </c>
      <c r="AW40" s="154">
        <f>AV40+29</f>
        <v>45930</v>
      </c>
      <c r="AX40" s="158">
        <f>IFERROR(IF(($R40-AW40)&gt;=0,0,IF(($S40-AV40)&lt;0,0,IF(AND(($S40-AW40)&gt;0,(AV40-$R40)&gt;0),$V40/365*(AW40-AV40+1),IF(AND(($S40-AW40)&lt;=0,(AV40-$R40)&gt;0),$V40/365*($S40-AV40+1),$V40/365*(AW40-$R40+1))))),0)</f>
        <v>0</v>
      </c>
      <c r="AY40" s="154">
        <f>AW40+1</f>
        <v>45931</v>
      </c>
      <c r="AZ40" s="154">
        <f>AY40+30</f>
        <v>45961</v>
      </c>
      <c r="BA40" s="158">
        <f>IFERROR(IF(($R40-AZ40)&gt;=0,0,IF(($S40-AY40)&lt;0,0,IF(AND(($S40-AZ40)&gt;0,(AY40-$R40)&gt;0),$V40/365*(AZ40-AY40+1),IF(AND(($S40-AZ40)&lt;=0,(AY40-$R40)&gt;0),$V40/365*($S40-AY40+1),$V40/365*(AZ40-$R40+1))))),0)</f>
        <v>0</v>
      </c>
      <c r="BB40" s="154">
        <f>AZ40+1</f>
        <v>45962</v>
      </c>
      <c r="BC40" s="154">
        <f>BB40+29</f>
        <v>45991</v>
      </c>
      <c r="BD40" s="158">
        <f>IFERROR(IF(($R40-BC40)&gt;=0,0,IF(($S40-BB40)&lt;0,0,IF(AND(($S40-BC40)&gt;0,(BB40-$R40)&gt;0),$V40/365*(BC40-BB40+1),IF(AND(($S40-BC40)&lt;=0,(BB40-$R40)&gt;0),$V40/365*($S40-BB40+1),$V40/365*(BC40-$R40+1))))),0)</f>
        <v>0</v>
      </c>
      <c r="BE40" s="154">
        <f>BC40+1</f>
        <v>45992</v>
      </c>
      <c r="BF40" s="154">
        <f>BE40+30</f>
        <v>46022</v>
      </c>
      <c r="BG40" s="158">
        <f>IFERROR(IF(($R40-BF40)&gt;=0,0,IF(($S40-BE40)&lt;0,0,IF(AND(($S40-BF40)&gt;0,(BE40-$R40)&gt;0),$V40/365*(BF40-BE40+1),IF(AND(($S40-BF40)&lt;=0,(BE40-$R40)&gt;0),$V40/365*($S40-BE40+1),$V40/365*(BF40-$R40+1))))),0)</f>
        <v>0</v>
      </c>
      <c r="BH40" s="154">
        <v>46023</v>
      </c>
      <c r="BI40" s="154">
        <f>BH40+30</f>
        <v>46053</v>
      </c>
      <c r="BJ40" s="158">
        <f>IFERROR(IF(($R40-BI40)&gt;=0,0,IF(($S40-BH40)&lt;0,0,IF(AND(($S40-BI40)&gt;0,(BH40-$R40)&gt;0),$V40/365*(BI40-BH40+1),IF(AND(($S40-BI40)&lt;=0,(BH40-$R40)&gt;0),$V40/365*($S40-BH40+1),$V40/365*(BI40-$R40+1))))),0)</f>
        <v>0</v>
      </c>
      <c r="BK40" s="154">
        <f>BI40+1</f>
        <v>46054</v>
      </c>
      <c r="BL40" s="154">
        <f>BK40+27</f>
        <v>46081</v>
      </c>
      <c r="BM40" s="158">
        <f>IFERROR(IF(($R40-BL40)&gt;=0,0,IF(($S40-BK40)&lt;0,0,IF(AND(($S40-BL40)&gt;0,(BK40-$R40)&gt;0),$V40/365*(BL40-BK40+1),IF(AND(($S40-BL40)&lt;=0,(BK40-$R40)&gt;0),$V40/365*($S40-BK40+1),$V40/365*(BL40-$R40+1))))),0)</f>
        <v>0</v>
      </c>
      <c r="BN40" s="154">
        <f>BL40+1</f>
        <v>46082</v>
      </c>
      <c r="BO40" s="154">
        <f>BN40+30</f>
        <v>46112</v>
      </c>
      <c r="BP40" s="158">
        <f>IFERROR(IF(($R40-BO40)&gt;=0,0,IF(($S40-BN40)&lt;0,0,IF(AND(($S40-BO40)&gt;0,(BN40-$R40)&gt;0),$V40/365*(BO40-BN40+1),IF(AND(($S40-BO40)&lt;=0,(BN40-$R40)&gt;0),$V40/365*($S40-BN40+1),$V40/365*(BO40-$R40+1))))),0)</f>
        <v>0</v>
      </c>
      <c r="BQ40" s="154">
        <f>BO40+1</f>
        <v>46113</v>
      </c>
      <c r="BR40" s="154">
        <f>BQ40+29</f>
        <v>46142</v>
      </c>
      <c r="BS40" s="158">
        <f>IFERROR(IF(($R40-BR40)&gt;=0,0,IF(($S40-BQ40)&lt;0,0,IF(AND(($S40-BR40)&gt;0,(BQ40-$R40)&gt;0),$V40/365*(BR40-BQ40+1),IF(AND(($S40-BR40)&lt;=0,(BQ40-$R40)&gt;0),$V40/365*($S40-BQ40+1),$V40/365*(BR40-$R40+1))))),0)</f>
        <v>0</v>
      </c>
      <c r="BT40" s="154">
        <f>BR40+1</f>
        <v>46143</v>
      </c>
      <c r="BU40" s="154">
        <f>BT40+30</f>
        <v>46173</v>
      </c>
      <c r="BV40" s="158">
        <f>IFERROR(IF(($R40-BU40)&gt;=0,0,IF(($S40-BT40)&lt;0,0,IF(AND(($S40-BU40)&gt;0,(BT40-$R40)&gt;0),$V40/365*(BU40-BT40+1),IF(AND(($S40-BU40)&lt;=0,(BT40-$R40)&gt;0),$V40/365*($S40-BT40+1),$V40/365*(BU40-$R40+1))))),0)</f>
        <v>0</v>
      </c>
      <c r="BW40" s="154">
        <f>BU40+1</f>
        <v>46174</v>
      </c>
      <c r="BX40" s="154">
        <f>BW40+29</f>
        <v>46203</v>
      </c>
      <c r="BY40" s="158">
        <f>IFERROR(IF(($R40-BX40)&gt;=0,0,IF(($S40-BW40)&lt;0,0,IF(AND(($S40-BX40)&gt;0,(BW40-$R40)&gt;0),$V40/365*(BX40-BW40+1),IF(AND(($S40-BX40)&lt;=0,(BW40-$R40)&gt;0),$V40/365*($S40-BW40+1),$V40/365*(BX40-$R40+1))))),0)</f>
        <v>0</v>
      </c>
      <c r="BZ40" s="154">
        <f>BX40+1</f>
        <v>46204</v>
      </c>
      <c r="CA40" s="154">
        <f>BZ40+30</f>
        <v>46234</v>
      </c>
      <c r="CB40" s="158">
        <f>IFERROR(IF(($R40-CA40)&gt;=0,0,IF(($S40-BZ40)&lt;0,0,IF(AND(($S40-CA40)&gt;0,(BZ40-$R40)&gt;0),$V40/365*(CA40-BZ40+1),IF(AND(($S40-CA40)&lt;=0,(BZ40-$R40)&gt;0),$V40/365*($S40-BZ40+1),$V40/365*(CA40-$R40+1))))),0)</f>
        <v>0</v>
      </c>
      <c r="CC40" s="154">
        <f>CA40+1</f>
        <v>46235</v>
      </c>
      <c r="CD40" s="154">
        <f>CC40+30</f>
        <v>46265</v>
      </c>
      <c r="CE40" s="158">
        <f>IFERROR(IF(($R40-CD40)&gt;=0,0,IF(($S40-CC40)&lt;0,0,IF(AND(($S40-CD40)&gt;0,(CC40-$R40)&gt;0),$V40/365*(CD40-CC40+1),IF(AND(($S40-CD40)&lt;=0,(CC40-$R40)&gt;0),$V40/365*($S40-CC40+1),$V40/365*(CD40-$R40+1))))),0)</f>
        <v>0</v>
      </c>
      <c r="CF40" s="154">
        <f>CD40+1</f>
        <v>46266</v>
      </c>
      <c r="CG40" s="154">
        <f>CF40+29</f>
        <v>46295</v>
      </c>
      <c r="CH40" s="158">
        <f>IFERROR(IF(($R40-CG40)&gt;=0,0,IF(($S40-CF40)&lt;0,0,IF(AND(($S40-CG40)&gt;0,(CF40-$R40)&gt;0),$V40/365*(CG40-CF40+1),IF(AND(($S40-CG40)&lt;=0,(CF40-$R40)&gt;0),$V40/365*($S40-CF40+1),$V40/365*(CG40-$R40+1))))),0)</f>
        <v>0</v>
      </c>
      <c r="CI40" s="154">
        <f>CG40+1</f>
        <v>46296</v>
      </c>
      <c r="CJ40" s="154">
        <f>CI40+30</f>
        <v>46326</v>
      </c>
      <c r="CK40" s="158">
        <f>IFERROR(IF(($R40-CJ40)&gt;=0,0,IF(($S40-CI40)&lt;0,0,IF(AND(($S40-CJ40)&gt;0,(CI40-$R40)&gt;0),$V40/365*(CJ40-CI40+1),IF(AND(($S40-CJ40)&lt;=0,(CI40-$R40)&gt;0),$V40/365*($S40-CI40+1),$V40/365*(CJ40-$R40+1))))),0)</f>
        <v>0</v>
      </c>
      <c r="CL40" s="154">
        <f>CJ40+1</f>
        <v>46327</v>
      </c>
      <c r="CM40" s="154">
        <f>CL40+29</f>
        <v>46356</v>
      </c>
      <c r="CN40" s="158">
        <f>IFERROR(IF(($R40-CM40)&gt;=0,0,IF(($S40-CL40)&lt;0,0,IF(AND(($S40-CM40)&gt;0,(CL40-$R40)&gt;0),$V40/365*(CM40-CL40+1),IF(AND(($S40-CM40)&lt;=0,(CL40-$R40)&gt;0),$V40/365*($S40-CL40+1),$V40/365*(CM40-$R40+1))))),0)</f>
        <v>0</v>
      </c>
      <c r="CO40" s="154">
        <f>CM40+1</f>
        <v>46357</v>
      </c>
      <c r="CP40" s="154">
        <f>CO40+30</f>
        <v>46387</v>
      </c>
      <c r="CQ40" s="158">
        <f>IFERROR(IF(($R40-CP40)&gt;=0,0,IF(($S40-CO40)&lt;0,0,IF(AND(($S40-CP40)&gt;0,(CO40-$R40)&gt;0),$V40/365*(CP40-CO40+1),IF(AND(($S40-CP40)&lt;=0,(CO40-$R40)&gt;0),$V40/365*($S40-CO40+1),$V40/365*(CP40-$R40+1))))),0)</f>
        <v>0</v>
      </c>
    </row>
    <row r="41" s="80" customFormat="1" ht="24" customHeight="1" outlineLevel="4" spans="1:95">
      <c r="A41" s="119"/>
      <c r="B41" s="120"/>
      <c r="C41" s="121"/>
      <c r="D41" s="119"/>
      <c r="E41" s="120"/>
      <c r="F41" s="120"/>
      <c r="G41" s="120"/>
      <c r="H41" s="122"/>
      <c r="I41" s="122"/>
      <c r="J41" s="122">
        <f>Z41+AC41+AF41+AI41+AL41+AO41+AR41+AU41+AX41+BA41+BD41+BG41</f>
        <v>0</v>
      </c>
      <c r="K41" s="122">
        <f>K40+1</f>
        <v>2</v>
      </c>
      <c r="L41" s="147"/>
      <c r="M41" s="148">
        <f>IFERROR(VLOOKUP($L41,'2-2 引出数据_合同数据仓库'!$B$2:$BP$10000,3,FALSE),0)</f>
        <v>0</v>
      </c>
      <c r="N41" s="122"/>
      <c r="O41" s="148">
        <f>IFERROR(VLOOKUP((LEFT(VLOOKUP($L41,'2-2 引出数据_合同数据仓库'!$B$2:$BP$10000,64,FALSE),15)&amp;(RIGHT(VLOOKUP($L41,'2-2 引出数据_合同数据仓库'!$B$2:$BP$10000,64,FALSE),4)+1)),'2-2 引出数据_合同数据仓库'!$B$2:$BP$10000,3,FALSE),0)</f>
        <v>0</v>
      </c>
      <c r="P41" s="122"/>
      <c r="Q41" s="122">
        <f>IFERROR(VLOOKUP($L41,'2-2 引出数据_合同数据仓库'!$B$2:$BP$10000,28,FALSE),0)</f>
        <v>0</v>
      </c>
      <c r="R41" s="122">
        <f>IFERROR(VLOOKUP($L41,'2-2 引出数据_合同数据仓库'!$B$2:$BP$10000,29,FALSE),0)</f>
        <v>0</v>
      </c>
      <c r="S41" s="122">
        <f>IFERROR(VLOOKUP($L41,'2-2 引出数据_合同数据仓库'!$B$2:$BP$10000,4,FALSE),0)</f>
        <v>0</v>
      </c>
      <c r="T41" s="122"/>
      <c r="U41" s="122">
        <f>IFERROR(VLOOKUP($L41,'2-2 引出数据_合同数据仓库'!$B$2:$BP$10000,15,FALSE),0)</f>
        <v>0</v>
      </c>
      <c r="V41" s="122">
        <f>U41/(S41-R41+1)*365</f>
        <v>0</v>
      </c>
      <c r="W41" s="122"/>
      <c r="X41" s="154">
        <v>45658</v>
      </c>
      <c r="Y41" s="154">
        <f>X41+30</f>
        <v>45688</v>
      </c>
      <c r="Z41" s="158">
        <f>IFERROR(IF(($R41-Y41)&gt;=0,0,IF(($S41-X41)&lt;0,0,IF(AND(($S41-Y41)&gt;0,(X41-$R41)&gt;0),$V41/365*(Y41-X41+1),IF(AND(($S41-Y41)&lt;=0,(X41-$R41)&gt;0),$V41/365*($S41-X41+1),$V41/365*(Y41-$R41+1))))),0)</f>
        <v>0</v>
      </c>
      <c r="AA41" s="154">
        <f>Y41+1</f>
        <v>45689</v>
      </c>
      <c r="AB41" s="154">
        <f>AA41+27</f>
        <v>45716</v>
      </c>
      <c r="AC41" s="158">
        <f>IFERROR(IF(($R41-AB41)&gt;=0,0,IF(($S41-AA41)&lt;0,0,IF(AND(($S41-AB41)&gt;0,(AA41-$R41)&gt;0),$V41/365*(AB41-AA41+1),IF(AND(($S41-AB41)&lt;=0,(AA41-$R41)&gt;0),$V41/365*($S41-AA41+1),$V41/365*(AB41-$R41+1))))),0)</f>
        <v>0</v>
      </c>
      <c r="AD41" s="154">
        <f>AB41+1</f>
        <v>45717</v>
      </c>
      <c r="AE41" s="154">
        <f>AD41+30</f>
        <v>45747</v>
      </c>
      <c r="AF41" s="158">
        <f>IFERROR(IF(($R41-AE41)&gt;=0,0,IF(($S41-AD41)&lt;0,0,IF(AND(($S41-AE41)&gt;0,(AD41-$R41)&gt;0),$V41/365*(AE41-AD41+1),IF(AND(($S41-AE41)&lt;=0,(AD41-$R41)&gt;0),$V41/365*($S41-AD41+1),$V41/365*(AE41-$R41+1))))),0)</f>
        <v>0</v>
      </c>
      <c r="AG41" s="154">
        <f>AE41+1</f>
        <v>45748</v>
      </c>
      <c r="AH41" s="154">
        <f>AG41+29</f>
        <v>45777</v>
      </c>
      <c r="AI41" s="158">
        <f>IFERROR(IF(($R41-AH41)&gt;=0,0,IF(($S41-AG41)&lt;0,0,IF(AND(($S41-AH41)&gt;0,(AG41-$R41)&gt;0),$V41/365*(AH41-AG41+1),IF(AND(($S41-AH41)&lt;=0,(AG41-$R41)&gt;0),$V41/365*($S41-AG41+1),$V41/365*(AH41-$R41+1))))),0)</f>
        <v>0</v>
      </c>
      <c r="AJ41" s="154">
        <f>AH41+1</f>
        <v>45778</v>
      </c>
      <c r="AK41" s="154">
        <f>AJ41+30</f>
        <v>45808</v>
      </c>
      <c r="AL41" s="158">
        <f>IFERROR(IF(($R41-AK41)&gt;=0,0,IF(($S41-AJ41)&lt;0,0,IF(AND(($S41-AK41)&gt;0,(AJ41-$R41)&gt;0),$V41/365*(AK41-AJ41+1),IF(AND(($S41-AK41)&lt;=0,(AJ41-$R41)&gt;0),$V41/365*($S41-AJ41+1),$V41/365*(AK41-$R41+1))))),0)</f>
        <v>0</v>
      </c>
      <c r="AM41" s="154">
        <f>AK41+1</f>
        <v>45809</v>
      </c>
      <c r="AN41" s="154">
        <f>AM41+29</f>
        <v>45838</v>
      </c>
      <c r="AO41" s="158">
        <f>IFERROR(IF(($R41-AN41)&gt;=0,0,IF(($S41-AM41)&lt;0,0,IF(AND(($S41-AN41)&gt;0,(AM41-$R41)&gt;0),$V41/365*(AN41-AM41+1),IF(AND(($S41-AN41)&lt;=0,(AM41-$R41)&gt;0),$V41/365*($S41-AM41+1),$V41/365*(AN41-$R41+1))))),0)</f>
        <v>0</v>
      </c>
      <c r="AP41" s="154">
        <f>AN41+1</f>
        <v>45839</v>
      </c>
      <c r="AQ41" s="154">
        <f>AP41+30</f>
        <v>45869</v>
      </c>
      <c r="AR41" s="158">
        <f>IFERROR(IF(($R41-AQ41)&gt;=0,0,IF(($S41-AP41)&lt;0,0,IF(AND(($S41-AQ41)&gt;0,(AP41-$R41)&gt;0),$V41/365*(AQ41-AP41+1),IF(AND(($S41-AQ41)&lt;=0,(AP41-$R41)&gt;0),$V41/365*($S41-AP41+1),$V41/365*(AQ41-$R41+1))))),0)</f>
        <v>0</v>
      </c>
      <c r="AS41" s="154">
        <f>AQ41+1</f>
        <v>45870</v>
      </c>
      <c r="AT41" s="154">
        <f>AS41+30</f>
        <v>45900</v>
      </c>
      <c r="AU41" s="158">
        <f>IFERROR(IF(($R41-AT41)&gt;=0,0,IF(($S41-AS41)&lt;0,0,IF(AND(($S41-AT41)&gt;0,(AS41-$R41)&gt;0),$V41/365*(AT41-AS41+1),IF(AND(($S41-AT41)&lt;=0,(AS41-$R41)&gt;0),$V41/365*($S41-AS41+1),$V41/365*(AT41-$R41+1))))),0)</f>
        <v>0</v>
      </c>
      <c r="AV41" s="154">
        <f>AT41+1</f>
        <v>45901</v>
      </c>
      <c r="AW41" s="154">
        <f>AV41+29</f>
        <v>45930</v>
      </c>
      <c r="AX41" s="158">
        <f>IFERROR(IF(($R41-AW41)&gt;=0,0,IF(($S41-AV41)&lt;0,0,IF(AND(($S41-AW41)&gt;0,(AV41-$R41)&gt;0),$V41/365*(AW41-AV41+1),IF(AND(($S41-AW41)&lt;=0,(AV41-$R41)&gt;0),$V41/365*($S41-AV41+1),$V41/365*(AW41-$R41+1))))),0)</f>
        <v>0</v>
      </c>
      <c r="AY41" s="154">
        <f>AW41+1</f>
        <v>45931</v>
      </c>
      <c r="AZ41" s="154">
        <f>AY41+30</f>
        <v>45961</v>
      </c>
      <c r="BA41" s="158">
        <f>IFERROR(IF(($R41-AZ41)&gt;=0,0,IF(($S41-AY41)&lt;0,0,IF(AND(($S41-AZ41)&gt;0,(AY41-$R41)&gt;0),$V41/365*(AZ41-AY41+1),IF(AND(($S41-AZ41)&lt;=0,(AY41-$R41)&gt;0),$V41/365*($S41-AY41+1),$V41/365*(AZ41-$R41+1))))),0)</f>
        <v>0</v>
      </c>
      <c r="BB41" s="154">
        <f>AZ41+1</f>
        <v>45962</v>
      </c>
      <c r="BC41" s="154">
        <f>BB41+29</f>
        <v>45991</v>
      </c>
      <c r="BD41" s="158">
        <f>IFERROR(IF(($R41-BC41)&gt;=0,0,IF(($S41-BB41)&lt;0,0,IF(AND(($S41-BC41)&gt;0,(BB41-$R41)&gt;0),$V41/365*(BC41-BB41+1),IF(AND(($S41-BC41)&lt;=0,(BB41-$R41)&gt;0),$V41/365*($S41-BB41+1),$V41/365*(BC41-$R41+1))))),0)</f>
        <v>0</v>
      </c>
      <c r="BE41" s="154">
        <f>BC41+1</f>
        <v>45992</v>
      </c>
      <c r="BF41" s="154">
        <f>BE41+30</f>
        <v>46022</v>
      </c>
      <c r="BG41" s="158">
        <f>IFERROR(IF(($R41-BF41)&gt;=0,0,IF(($S41-BE41)&lt;0,0,IF(AND(($S41-BF41)&gt;0,(BE41-$R41)&gt;0),$V41/365*(BF41-BE41+1),IF(AND(($S41-BF41)&lt;=0,(BE41-$R41)&gt;0),$V41/365*($S41-BE41+1),$V41/365*(BF41-$R41+1))))),0)</f>
        <v>0</v>
      </c>
      <c r="BH41" s="154">
        <v>46023</v>
      </c>
      <c r="BI41" s="154">
        <f>BH41+30</f>
        <v>46053</v>
      </c>
      <c r="BJ41" s="158">
        <f>IFERROR(IF(($R41-BI41)&gt;=0,0,IF(($S41-BH41)&lt;0,0,IF(AND(($S41-BI41)&gt;0,(BH41-$R41)&gt;0),$V41/365*(BI41-BH41+1),IF(AND(($S41-BI41)&lt;=0,(BH41-$R41)&gt;0),$V41/365*($S41-BH41+1),$V41/365*(BI41-$R41+1))))),0)</f>
        <v>0</v>
      </c>
      <c r="BK41" s="154">
        <f>BI41+1</f>
        <v>46054</v>
      </c>
      <c r="BL41" s="154">
        <f>BK41+27</f>
        <v>46081</v>
      </c>
      <c r="BM41" s="158">
        <f>IFERROR(IF(($R41-BL41)&gt;=0,0,IF(($S41-BK41)&lt;0,0,IF(AND(($S41-BL41)&gt;0,(BK41-$R41)&gt;0),$V41/365*(BL41-BK41+1),IF(AND(($S41-BL41)&lt;=0,(BK41-$R41)&gt;0),$V41/365*($S41-BK41+1),$V41/365*(BL41-$R41+1))))),0)</f>
        <v>0</v>
      </c>
      <c r="BN41" s="154">
        <f>BL41+1</f>
        <v>46082</v>
      </c>
      <c r="BO41" s="154">
        <f>BN41+30</f>
        <v>46112</v>
      </c>
      <c r="BP41" s="158">
        <f>IFERROR(IF(($R41-BO41)&gt;=0,0,IF(($S41-BN41)&lt;0,0,IF(AND(($S41-BO41)&gt;0,(BN41-$R41)&gt;0),$V41/365*(BO41-BN41+1),IF(AND(($S41-BO41)&lt;=0,(BN41-$R41)&gt;0),$V41/365*($S41-BN41+1),$V41/365*(BO41-$R41+1))))),0)</f>
        <v>0</v>
      </c>
      <c r="BQ41" s="154">
        <f>BO41+1</f>
        <v>46113</v>
      </c>
      <c r="BR41" s="154">
        <f>BQ41+29</f>
        <v>46142</v>
      </c>
      <c r="BS41" s="158">
        <f>IFERROR(IF(($R41-BR41)&gt;=0,0,IF(($S41-BQ41)&lt;0,0,IF(AND(($S41-BR41)&gt;0,(BQ41-$R41)&gt;0),$V41/365*(BR41-BQ41+1),IF(AND(($S41-BR41)&lt;=0,(BQ41-$R41)&gt;0),$V41/365*($S41-BQ41+1),$V41/365*(BR41-$R41+1))))),0)</f>
        <v>0</v>
      </c>
      <c r="BT41" s="154">
        <f>BR41+1</f>
        <v>46143</v>
      </c>
      <c r="BU41" s="154">
        <f>BT41+30</f>
        <v>46173</v>
      </c>
      <c r="BV41" s="158">
        <f>IFERROR(IF(($R41-BU41)&gt;=0,0,IF(($S41-BT41)&lt;0,0,IF(AND(($S41-BU41)&gt;0,(BT41-$R41)&gt;0),$V41/365*(BU41-BT41+1),IF(AND(($S41-BU41)&lt;=0,(BT41-$R41)&gt;0),$V41/365*($S41-BT41+1),$V41/365*(BU41-$R41+1))))),0)</f>
        <v>0</v>
      </c>
      <c r="BW41" s="154">
        <f>BU41+1</f>
        <v>46174</v>
      </c>
      <c r="BX41" s="154">
        <f>BW41+29</f>
        <v>46203</v>
      </c>
      <c r="BY41" s="158">
        <f>IFERROR(IF(($R41-BX41)&gt;=0,0,IF(($S41-BW41)&lt;0,0,IF(AND(($S41-BX41)&gt;0,(BW41-$R41)&gt;0),$V41/365*(BX41-BW41+1),IF(AND(($S41-BX41)&lt;=0,(BW41-$R41)&gt;0),$V41/365*($S41-BW41+1),$V41/365*(BX41-$R41+1))))),0)</f>
        <v>0</v>
      </c>
      <c r="BZ41" s="154">
        <f>BX41+1</f>
        <v>46204</v>
      </c>
      <c r="CA41" s="154">
        <f>BZ41+30</f>
        <v>46234</v>
      </c>
      <c r="CB41" s="158">
        <f>IFERROR(IF(($R41-CA41)&gt;=0,0,IF(($S41-BZ41)&lt;0,0,IF(AND(($S41-CA41)&gt;0,(BZ41-$R41)&gt;0),$V41/365*(CA41-BZ41+1),IF(AND(($S41-CA41)&lt;=0,(BZ41-$R41)&gt;0),$V41/365*($S41-BZ41+1),$V41/365*(CA41-$R41+1))))),0)</f>
        <v>0</v>
      </c>
      <c r="CC41" s="154">
        <f>CA41+1</f>
        <v>46235</v>
      </c>
      <c r="CD41" s="154">
        <f>CC41+30</f>
        <v>46265</v>
      </c>
      <c r="CE41" s="158">
        <f>IFERROR(IF(($R41-CD41)&gt;=0,0,IF(($S41-CC41)&lt;0,0,IF(AND(($S41-CD41)&gt;0,(CC41-$R41)&gt;0),$V41/365*(CD41-CC41+1),IF(AND(($S41-CD41)&lt;=0,(CC41-$R41)&gt;0),$V41/365*($S41-CC41+1),$V41/365*(CD41-$R41+1))))),0)</f>
        <v>0</v>
      </c>
      <c r="CF41" s="154">
        <f>CD41+1</f>
        <v>46266</v>
      </c>
      <c r="CG41" s="154">
        <f>CF41+29</f>
        <v>46295</v>
      </c>
      <c r="CH41" s="158">
        <f>IFERROR(IF(($R41-CG41)&gt;=0,0,IF(($S41-CF41)&lt;0,0,IF(AND(($S41-CG41)&gt;0,(CF41-$R41)&gt;0),$V41/365*(CG41-CF41+1),IF(AND(($S41-CG41)&lt;=0,(CF41-$R41)&gt;0),$V41/365*($S41-CF41+1),$V41/365*(CG41-$R41+1))))),0)</f>
        <v>0</v>
      </c>
      <c r="CI41" s="154">
        <f>CG41+1</f>
        <v>46296</v>
      </c>
      <c r="CJ41" s="154">
        <f>CI41+30</f>
        <v>46326</v>
      </c>
      <c r="CK41" s="158">
        <f>IFERROR(IF(($R41-CJ41)&gt;=0,0,IF(($S41-CI41)&lt;0,0,IF(AND(($S41-CJ41)&gt;0,(CI41-$R41)&gt;0),$V41/365*(CJ41-CI41+1),IF(AND(($S41-CJ41)&lt;=0,(CI41-$R41)&gt;0),$V41/365*($S41-CI41+1),$V41/365*(CJ41-$R41+1))))),0)</f>
        <v>0</v>
      </c>
      <c r="CL41" s="154">
        <f>CJ41+1</f>
        <v>46327</v>
      </c>
      <c r="CM41" s="154">
        <f>CL41+29</f>
        <v>46356</v>
      </c>
      <c r="CN41" s="158">
        <f>IFERROR(IF(($R41-CM41)&gt;=0,0,IF(($S41-CL41)&lt;0,0,IF(AND(($S41-CM41)&gt;0,(CL41-$R41)&gt;0),$V41/365*(CM41-CL41+1),IF(AND(($S41-CM41)&lt;=0,(CL41-$R41)&gt;0),$V41/365*($S41-CL41+1),$V41/365*(CM41-$R41+1))))),0)</f>
        <v>0</v>
      </c>
      <c r="CO41" s="154">
        <f>CM41+1</f>
        <v>46357</v>
      </c>
      <c r="CP41" s="154">
        <f>CO41+30</f>
        <v>46387</v>
      </c>
      <c r="CQ41" s="158">
        <f>IFERROR(IF(($R41-CP41)&gt;=0,0,IF(($S41-CO41)&lt;0,0,IF(AND(($S41-CP41)&gt;0,(CO41-$R41)&gt;0),$V41/365*(CP41-CO41+1),IF(AND(($S41-CP41)&lt;=0,(CO41-$R41)&gt;0),$V41/365*($S41-CO41+1),$V41/365*(CP41-$R41+1))))),0)</f>
        <v>0</v>
      </c>
    </row>
    <row r="42" s="80" customFormat="1" ht="24" customHeight="1" outlineLevel="4" spans="1:95">
      <c r="A42" s="119"/>
      <c r="B42" s="120"/>
      <c r="C42" s="121"/>
      <c r="D42" s="119"/>
      <c r="E42" s="120"/>
      <c r="F42" s="120"/>
      <c r="G42" s="120"/>
      <c r="H42" s="122"/>
      <c r="I42" s="122"/>
      <c r="J42" s="122">
        <f>Z42+AC42+AF42+AI42+AL42+AO42+AR42+AU42+AX42+BA42+BD42+BG42</f>
        <v>0</v>
      </c>
      <c r="K42" s="122">
        <f>K41+1</f>
        <v>3</v>
      </c>
      <c r="L42" s="147"/>
      <c r="M42" s="148">
        <f>IFERROR(VLOOKUP($L42,'2-2 引出数据_合同数据仓库'!$B$2:$BP$10000,3,FALSE),0)</f>
        <v>0</v>
      </c>
      <c r="N42" s="122"/>
      <c r="O42" s="148">
        <f>IFERROR(VLOOKUP((LEFT(VLOOKUP($L42,'2-2 引出数据_合同数据仓库'!$B$2:$BP$10000,64,FALSE),15)&amp;(RIGHT(VLOOKUP($L42,'2-2 引出数据_合同数据仓库'!$B$2:$BP$10000,64,FALSE),4)+1)),'2-2 引出数据_合同数据仓库'!$B$2:$BP$10000,3,FALSE),0)</f>
        <v>0</v>
      </c>
      <c r="P42" s="122"/>
      <c r="Q42" s="122">
        <f>IFERROR(VLOOKUP($L42,'2-2 引出数据_合同数据仓库'!$B$2:$BP$10000,28,FALSE),0)</f>
        <v>0</v>
      </c>
      <c r="R42" s="122">
        <f>IFERROR(VLOOKUP($L42,'2-2 引出数据_合同数据仓库'!$B$2:$BP$10000,29,FALSE),0)</f>
        <v>0</v>
      </c>
      <c r="S42" s="122">
        <f>IFERROR(VLOOKUP($L42,'2-2 引出数据_合同数据仓库'!$B$2:$BP$10000,4,FALSE),0)</f>
        <v>0</v>
      </c>
      <c r="T42" s="122"/>
      <c r="U42" s="122">
        <f>IFERROR(VLOOKUP($L42,'2-2 引出数据_合同数据仓库'!$B$2:$BP$10000,15,FALSE),0)</f>
        <v>0</v>
      </c>
      <c r="V42" s="122">
        <f>U42/(S42-R42+1)*365</f>
        <v>0</v>
      </c>
      <c r="W42" s="122"/>
      <c r="X42" s="154">
        <v>45658</v>
      </c>
      <c r="Y42" s="154">
        <f>X42+30</f>
        <v>45688</v>
      </c>
      <c r="Z42" s="158">
        <f>IFERROR(IF(($R42-Y42)&gt;=0,0,IF(($S42-X42)&lt;0,0,IF(AND(($S42-Y42)&gt;0,(X42-$R42)&gt;0),$V42/365*(Y42-X42+1),IF(AND(($S42-Y42)&lt;=0,(X42-$R42)&gt;0),$V42/365*($S42-X42+1),$V42/365*(Y42-$R42+1))))),0)</f>
        <v>0</v>
      </c>
      <c r="AA42" s="154">
        <f>Y42+1</f>
        <v>45689</v>
      </c>
      <c r="AB42" s="154">
        <f>AA42+27</f>
        <v>45716</v>
      </c>
      <c r="AC42" s="158">
        <f>IFERROR(IF(($R42-AB42)&gt;=0,0,IF(($S42-AA42)&lt;0,0,IF(AND(($S42-AB42)&gt;0,(AA42-$R42)&gt;0),$V42/365*(AB42-AA42+1),IF(AND(($S42-AB42)&lt;=0,(AA42-$R42)&gt;0),$V42/365*($S42-AA42+1),$V42/365*(AB42-$R42+1))))),0)</f>
        <v>0</v>
      </c>
      <c r="AD42" s="154">
        <f>AB42+1</f>
        <v>45717</v>
      </c>
      <c r="AE42" s="154">
        <f>AD42+30</f>
        <v>45747</v>
      </c>
      <c r="AF42" s="158">
        <f>IFERROR(IF(($R42-AE42)&gt;=0,0,IF(($S42-AD42)&lt;0,0,IF(AND(($S42-AE42)&gt;0,(AD42-$R42)&gt;0),$V42/365*(AE42-AD42+1),IF(AND(($S42-AE42)&lt;=0,(AD42-$R42)&gt;0),$V42/365*($S42-AD42+1),$V42/365*(AE42-$R42+1))))),0)</f>
        <v>0</v>
      </c>
      <c r="AG42" s="154">
        <f>AE42+1</f>
        <v>45748</v>
      </c>
      <c r="AH42" s="154">
        <f>AG42+29</f>
        <v>45777</v>
      </c>
      <c r="AI42" s="158">
        <f>IFERROR(IF(($R42-AH42)&gt;=0,0,IF(($S42-AG42)&lt;0,0,IF(AND(($S42-AH42)&gt;0,(AG42-$R42)&gt;0),$V42/365*(AH42-AG42+1),IF(AND(($S42-AH42)&lt;=0,(AG42-$R42)&gt;0),$V42/365*($S42-AG42+1),$V42/365*(AH42-$R42+1))))),0)</f>
        <v>0</v>
      </c>
      <c r="AJ42" s="154">
        <f>AH42+1</f>
        <v>45778</v>
      </c>
      <c r="AK42" s="154">
        <f>AJ42+30</f>
        <v>45808</v>
      </c>
      <c r="AL42" s="158">
        <f>IFERROR(IF(($R42-AK42)&gt;=0,0,IF(($S42-AJ42)&lt;0,0,IF(AND(($S42-AK42)&gt;0,(AJ42-$R42)&gt;0),$V42/365*(AK42-AJ42+1),IF(AND(($S42-AK42)&lt;=0,(AJ42-$R42)&gt;0),$V42/365*($S42-AJ42+1),$V42/365*(AK42-$R42+1))))),0)</f>
        <v>0</v>
      </c>
      <c r="AM42" s="154">
        <f>AK42+1</f>
        <v>45809</v>
      </c>
      <c r="AN42" s="154">
        <f>AM42+29</f>
        <v>45838</v>
      </c>
      <c r="AO42" s="158">
        <f>IFERROR(IF(($R42-AN42)&gt;=0,0,IF(($S42-AM42)&lt;0,0,IF(AND(($S42-AN42)&gt;0,(AM42-$R42)&gt;0),$V42/365*(AN42-AM42+1),IF(AND(($S42-AN42)&lt;=0,(AM42-$R42)&gt;0),$V42/365*($S42-AM42+1),$V42/365*(AN42-$R42+1))))),0)</f>
        <v>0</v>
      </c>
      <c r="AP42" s="154">
        <f>AN42+1</f>
        <v>45839</v>
      </c>
      <c r="AQ42" s="154">
        <f>AP42+30</f>
        <v>45869</v>
      </c>
      <c r="AR42" s="158">
        <f>IFERROR(IF(($R42-AQ42)&gt;=0,0,IF(($S42-AP42)&lt;0,0,IF(AND(($S42-AQ42)&gt;0,(AP42-$R42)&gt;0),$V42/365*(AQ42-AP42+1),IF(AND(($S42-AQ42)&lt;=0,(AP42-$R42)&gt;0),$V42/365*($S42-AP42+1),$V42/365*(AQ42-$R42+1))))),0)</f>
        <v>0</v>
      </c>
      <c r="AS42" s="154">
        <f>AQ42+1</f>
        <v>45870</v>
      </c>
      <c r="AT42" s="154">
        <f>AS42+30</f>
        <v>45900</v>
      </c>
      <c r="AU42" s="158">
        <f>IFERROR(IF(($R42-AT42)&gt;=0,0,IF(($S42-AS42)&lt;0,0,IF(AND(($S42-AT42)&gt;0,(AS42-$R42)&gt;0),$V42/365*(AT42-AS42+1),IF(AND(($S42-AT42)&lt;=0,(AS42-$R42)&gt;0),$V42/365*($S42-AS42+1),$V42/365*(AT42-$R42+1))))),0)</f>
        <v>0</v>
      </c>
      <c r="AV42" s="154">
        <f>AT42+1</f>
        <v>45901</v>
      </c>
      <c r="AW42" s="154">
        <f>AV42+29</f>
        <v>45930</v>
      </c>
      <c r="AX42" s="158">
        <f>IFERROR(IF(($R42-AW42)&gt;=0,0,IF(($S42-AV42)&lt;0,0,IF(AND(($S42-AW42)&gt;0,(AV42-$R42)&gt;0),$V42/365*(AW42-AV42+1),IF(AND(($S42-AW42)&lt;=0,(AV42-$R42)&gt;0),$V42/365*($S42-AV42+1),$V42/365*(AW42-$R42+1))))),0)</f>
        <v>0</v>
      </c>
      <c r="AY42" s="154">
        <f>AW42+1</f>
        <v>45931</v>
      </c>
      <c r="AZ42" s="154">
        <f>AY42+30</f>
        <v>45961</v>
      </c>
      <c r="BA42" s="158">
        <f>IFERROR(IF(($R42-AZ42)&gt;=0,0,IF(($S42-AY42)&lt;0,0,IF(AND(($S42-AZ42)&gt;0,(AY42-$R42)&gt;0),$V42/365*(AZ42-AY42+1),IF(AND(($S42-AZ42)&lt;=0,(AY42-$R42)&gt;0),$V42/365*($S42-AY42+1),$V42/365*(AZ42-$R42+1))))),0)</f>
        <v>0</v>
      </c>
      <c r="BB42" s="154">
        <f>AZ42+1</f>
        <v>45962</v>
      </c>
      <c r="BC42" s="154">
        <f>BB42+29</f>
        <v>45991</v>
      </c>
      <c r="BD42" s="158">
        <f>IFERROR(IF(($R42-BC42)&gt;=0,0,IF(($S42-BB42)&lt;0,0,IF(AND(($S42-BC42)&gt;0,(BB42-$R42)&gt;0),$V42/365*(BC42-BB42+1),IF(AND(($S42-BC42)&lt;=0,(BB42-$R42)&gt;0),$V42/365*($S42-BB42+1),$V42/365*(BC42-$R42+1))))),0)</f>
        <v>0</v>
      </c>
      <c r="BE42" s="154">
        <f>BC42+1</f>
        <v>45992</v>
      </c>
      <c r="BF42" s="154">
        <f>BE42+30</f>
        <v>46022</v>
      </c>
      <c r="BG42" s="158">
        <f>IFERROR(IF(($R42-BF42)&gt;=0,0,IF(($S42-BE42)&lt;0,0,IF(AND(($S42-BF42)&gt;0,(BE42-$R42)&gt;0),$V42/365*(BF42-BE42+1),IF(AND(($S42-BF42)&lt;=0,(BE42-$R42)&gt;0),$V42/365*($S42-BE42+1),$V42/365*(BF42-$R42+1))))),0)</f>
        <v>0</v>
      </c>
      <c r="BH42" s="154">
        <v>46023</v>
      </c>
      <c r="BI42" s="154">
        <f>BH42+30</f>
        <v>46053</v>
      </c>
      <c r="BJ42" s="158">
        <f>IFERROR(IF(($R42-BI42)&gt;=0,0,IF(($S42-BH42)&lt;0,0,IF(AND(($S42-BI42)&gt;0,(BH42-$R42)&gt;0),$V42/365*(BI42-BH42+1),IF(AND(($S42-BI42)&lt;=0,(BH42-$R42)&gt;0),$V42/365*($S42-BH42+1),$V42/365*(BI42-$R42+1))))),0)</f>
        <v>0</v>
      </c>
      <c r="BK42" s="154">
        <f>BI42+1</f>
        <v>46054</v>
      </c>
      <c r="BL42" s="154">
        <f>BK42+27</f>
        <v>46081</v>
      </c>
      <c r="BM42" s="158">
        <f>IFERROR(IF(($R42-BL42)&gt;=0,0,IF(($S42-BK42)&lt;0,0,IF(AND(($S42-BL42)&gt;0,(BK42-$R42)&gt;0),$V42/365*(BL42-BK42+1),IF(AND(($S42-BL42)&lt;=0,(BK42-$R42)&gt;0),$V42/365*($S42-BK42+1),$V42/365*(BL42-$R42+1))))),0)</f>
        <v>0</v>
      </c>
      <c r="BN42" s="154">
        <f>BL42+1</f>
        <v>46082</v>
      </c>
      <c r="BO42" s="154">
        <f>BN42+30</f>
        <v>46112</v>
      </c>
      <c r="BP42" s="158">
        <f>IFERROR(IF(($R42-BO42)&gt;=0,0,IF(($S42-BN42)&lt;0,0,IF(AND(($S42-BO42)&gt;0,(BN42-$R42)&gt;0),$V42/365*(BO42-BN42+1),IF(AND(($S42-BO42)&lt;=0,(BN42-$R42)&gt;0),$V42/365*($S42-BN42+1),$V42/365*(BO42-$R42+1))))),0)</f>
        <v>0</v>
      </c>
      <c r="BQ42" s="154">
        <f>BO42+1</f>
        <v>46113</v>
      </c>
      <c r="BR42" s="154">
        <f>BQ42+29</f>
        <v>46142</v>
      </c>
      <c r="BS42" s="158">
        <f>IFERROR(IF(($R42-BR42)&gt;=0,0,IF(($S42-BQ42)&lt;0,0,IF(AND(($S42-BR42)&gt;0,(BQ42-$R42)&gt;0),$V42/365*(BR42-BQ42+1),IF(AND(($S42-BR42)&lt;=0,(BQ42-$R42)&gt;0),$V42/365*($S42-BQ42+1),$V42/365*(BR42-$R42+1))))),0)</f>
        <v>0</v>
      </c>
      <c r="BT42" s="154">
        <f>BR42+1</f>
        <v>46143</v>
      </c>
      <c r="BU42" s="154">
        <f>BT42+30</f>
        <v>46173</v>
      </c>
      <c r="BV42" s="158">
        <f>IFERROR(IF(($R42-BU42)&gt;=0,0,IF(($S42-BT42)&lt;0,0,IF(AND(($S42-BU42)&gt;0,(BT42-$R42)&gt;0),$V42/365*(BU42-BT42+1),IF(AND(($S42-BU42)&lt;=0,(BT42-$R42)&gt;0),$V42/365*($S42-BT42+1),$V42/365*(BU42-$R42+1))))),0)</f>
        <v>0</v>
      </c>
      <c r="BW42" s="154">
        <f>BU42+1</f>
        <v>46174</v>
      </c>
      <c r="BX42" s="154">
        <f>BW42+29</f>
        <v>46203</v>
      </c>
      <c r="BY42" s="158">
        <f>IFERROR(IF(($R42-BX42)&gt;=0,0,IF(($S42-BW42)&lt;0,0,IF(AND(($S42-BX42)&gt;0,(BW42-$R42)&gt;0),$V42/365*(BX42-BW42+1),IF(AND(($S42-BX42)&lt;=0,(BW42-$R42)&gt;0),$V42/365*($S42-BW42+1),$V42/365*(BX42-$R42+1))))),0)</f>
        <v>0</v>
      </c>
      <c r="BZ42" s="154">
        <f>BX42+1</f>
        <v>46204</v>
      </c>
      <c r="CA42" s="154">
        <f>BZ42+30</f>
        <v>46234</v>
      </c>
      <c r="CB42" s="158">
        <f>IFERROR(IF(($R42-CA42)&gt;=0,0,IF(($S42-BZ42)&lt;0,0,IF(AND(($S42-CA42)&gt;0,(BZ42-$R42)&gt;0),$V42/365*(CA42-BZ42+1),IF(AND(($S42-CA42)&lt;=0,(BZ42-$R42)&gt;0),$V42/365*($S42-BZ42+1),$V42/365*(CA42-$R42+1))))),0)</f>
        <v>0</v>
      </c>
      <c r="CC42" s="154">
        <f>CA42+1</f>
        <v>46235</v>
      </c>
      <c r="CD42" s="154">
        <f>CC42+30</f>
        <v>46265</v>
      </c>
      <c r="CE42" s="158">
        <f>IFERROR(IF(($R42-CD42)&gt;=0,0,IF(($S42-CC42)&lt;0,0,IF(AND(($S42-CD42)&gt;0,(CC42-$R42)&gt;0),$V42/365*(CD42-CC42+1),IF(AND(($S42-CD42)&lt;=0,(CC42-$R42)&gt;0),$V42/365*($S42-CC42+1),$V42/365*(CD42-$R42+1))))),0)</f>
        <v>0</v>
      </c>
      <c r="CF42" s="154">
        <f>CD42+1</f>
        <v>46266</v>
      </c>
      <c r="CG42" s="154">
        <f>CF42+29</f>
        <v>46295</v>
      </c>
      <c r="CH42" s="158">
        <f>IFERROR(IF(($R42-CG42)&gt;=0,0,IF(($S42-CF42)&lt;0,0,IF(AND(($S42-CG42)&gt;0,(CF42-$R42)&gt;0),$V42/365*(CG42-CF42+1),IF(AND(($S42-CG42)&lt;=0,(CF42-$R42)&gt;0),$V42/365*($S42-CF42+1),$V42/365*(CG42-$R42+1))))),0)</f>
        <v>0</v>
      </c>
      <c r="CI42" s="154">
        <f>CG42+1</f>
        <v>46296</v>
      </c>
      <c r="CJ42" s="154">
        <f>CI42+30</f>
        <v>46326</v>
      </c>
      <c r="CK42" s="158">
        <f>IFERROR(IF(($R42-CJ42)&gt;=0,0,IF(($S42-CI42)&lt;0,0,IF(AND(($S42-CJ42)&gt;0,(CI42-$R42)&gt;0),$V42/365*(CJ42-CI42+1),IF(AND(($S42-CJ42)&lt;=0,(CI42-$R42)&gt;0),$V42/365*($S42-CI42+1),$V42/365*(CJ42-$R42+1))))),0)</f>
        <v>0</v>
      </c>
      <c r="CL42" s="154">
        <f>CJ42+1</f>
        <v>46327</v>
      </c>
      <c r="CM42" s="154">
        <f>CL42+29</f>
        <v>46356</v>
      </c>
      <c r="CN42" s="158">
        <f>IFERROR(IF(($R42-CM42)&gt;=0,0,IF(($S42-CL42)&lt;0,0,IF(AND(($S42-CM42)&gt;0,(CL42-$R42)&gt;0),$V42/365*(CM42-CL42+1),IF(AND(($S42-CM42)&lt;=0,(CL42-$R42)&gt;0),$V42/365*($S42-CL42+1),$V42/365*(CM42-$R42+1))))),0)</f>
        <v>0</v>
      </c>
      <c r="CO42" s="154">
        <f>CM42+1</f>
        <v>46357</v>
      </c>
      <c r="CP42" s="154">
        <f>CO42+30</f>
        <v>46387</v>
      </c>
      <c r="CQ42" s="158">
        <f>IFERROR(IF(($R42-CP42)&gt;=0,0,IF(($S42-CO42)&lt;0,0,IF(AND(($S42-CP42)&gt;0,(CO42-$R42)&gt;0),$V42/365*(CP42-CO42+1),IF(AND(($S42-CP42)&lt;=0,(CO42-$R42)&gt;0),$V42/365*($S42-CO42+1),$V42/365*(CP42-$R42+1))))),0)</f>
        <v>0</v>
      </c>
    </row>
    <row r="43" s="80" customFormat="1" ht="24" customHeight="1" outlineLevel="4" spans="1:95">
      <c r="A43" s="119"/>
      <c r="B43" s="120"/>
      <c r="C43" s="121"/>
      <c r="D43" s="119"/>
      <c r="E43" s="120"/>
      <c r="F43" s="120"/>
      <c r="G43" s="120"/>
      <c r="H43" s="122"/>
      <c r="I43" s="122"/>
      <c r="J43" s="122">
        <f>Z43+AC43+AF43+AI43+AL43+AO43+AR43+AU43+AX43+BA43+BD43+BG43</f>
        <v>0</v>
      </c>
      <c r="K43" s="122">
        <f>K42+1</f>
        <v>4</v>
      </c>
      <c r="L43" s="147"/>
      <c r="M43" s="148">
        <f>IFERROR(VLOOKUP($L43,'2-2 引出数据_合同数据仓库'!$B$2:$BP$10000,3,FALSE),0)</f>
        <v>0</v>
      </c>
      <c r="N43" s="122"/>
      <c r="O43" s="148">
        <f>IFERROR(VLOOKUP((LEFT(VLOOKUP($L43,'2-2 引出数据_合同数据仓库'!$B$2:$BP$10000,64,FALSE),15)&amp;(RIGHT(VLOOKUP($L43,'2-2 引出数据_合同数据仓库'!$B$2:$BP$10000,64,FALSE),4)+1)),'2-2 引出数据_合同数据仓库'!$B$2:$BP$10000,3,FALSE),0)</f>
        <v>0</v>
      </c>
      <c r="P43" s="122"/>
      <c r="Q43" s="122">
        <f>IFERROR(VLOOKUP($L43,'2-2 引出数据_合同数据仓库'!$B$2:$BP$10000,28,FALSE),0)</f>
        <v>0</v>
      </c>
      <c r="R43" s="122">
        <f>IFERROR(VLOOKUP($L43,'2-2 引出数据_合同数据仓库'!$B$2:$BP$10000,29,FALSE),0)</f>
        <v>0</v>
      </c>
      <c r="S43" s="122">
        <f>IFERROR(VLOOKUP($L43,'2-2 引出数据_合同数据仓库'!$B$2:$BP$10000,4,FALSE),0)</f>
        <v>0</v>
      </c>
      <c r="T43" s="122"/>
      <c r="U43" s="122">
        <f>IFERROR(VLOOKUP($L43,'2-2 引出数据_合同数据仓库'!$B$2:$BP$10000,15,FALSE),0)</f>
        <v>0</v>
      </c>
      <c r="V43" s="122">
        <f>U43/(S43-R43+1)*365</f>
        <v>0</v>
      </c>
      <c r="W43" s="122"/>
      <c r="X43" s="154">
        <v>45658</v>
      </c>
      <c r="Y43" s="154">
        <f>X43+30</f>
        <v>45688</v>
      </c>
      <c r="Z43" s="158">
        <f>IFERROR(IF(($R43-Y43)&gt;=0,0,IF(($S43-X43)&lt;0,0,IF(AND(($S43-Y43)&gt;0,(X43-$R43)&gt;0),$V43/365*(Y43-X43+1),IF(AND(($S43-Y43)&lt;=0,(X43-$R43)&gt;0),$V43/365*($S43-X43+1),$V43/365*(Y43-$R43+1))))),0)</f>
        <v>0</v>
      </c>
      <c r="AA43" s="154">
        <f>Y43+1</f>
        <v>45689</v>
      </c>
      <c r="AB43" s="154">
        <f>AA43+27</f>
        <v>45716</v>
      </c>
      <c r="AC43" s="158">
        <f>IFERROR(IF(($R43-AB43)&gt;=0,0,IF(($S43-AA43)&lt;0,0,IF(AND(($S43-AB43)&gt;0,(AA43-$R43)&gt;0),$V43/365*(AB43-AA43+1),IF(AND(($S43-AB43)&lt;=0,(AA43-$R43)&gt;0),$V43/365*($S43-AA43+1),$V43/365*(AB43-$R43+1))))),0)</f>
        <v>0</v>
      </c>
      <c r="AD43" s="154">
        <f>AB43+1</f>
        <v>45717</v>
      </c>
      <c r="AE43" s="154">
        <f>AD43+30</f>
        <v>45747</v>
      </c>
      <c r="AF43" s="158">
        <f>IFERROR(IF(($R43-AE43)&gt;=0,0,IF(($S43-AD43)&lt;0,0,IF(AND(($S43-AE43)&gt;0,(AD43-$R43)&gt;0),$V43/365*(AE43-AD43+1),IF(AND(($S43-AE43)&lt;=0,(AD43-$R43)&gt;0),$V43/365*($S43-AD43+1),$V43/365*(AE43-$R43+1))))),0)</f>
        <v>0</v>
      </c>
      <c r="AG43" s="154">
        <f>AE43+1</f>
        <v>45748</v>
      </c>
      <c r="AH43" s="154">
        <f>AG43+29</f>
        <v>45777</v>
      </c>
      <c r="AI43" s="158">
        <f>IFERROR(IF(($R43-AH43)&gt;=0,0,IF(($S43-AG43)&lt;0,0,IF(AND(($S43-AH43)&gt;0,(AG43-$R43)&gt;0),$V43/365*(AH43-AG43+1),IF(AND(($S43-AH43)&lt;=0,(AG43-$R43)&gt;0),$V43/365*($S43-AG43+1),$V43/365*(AH43-$R43+1))))),0)</f>
        <v>0</v>
      </c>
      <c r="AJ43" s="154">
        <f>AH43+1</f>
        <v>45778</v>
      </c>
      <c r="AK43" s="154">
        <f>AJ43+30</f>
        <v>45808</v>
      </c>
      <c r="AL43" s="158">
        <f>IFERROR(IF(($R43-AK43)&gt;=0,0,IF(($S43-AJ43)&lt;0,0,IF(AND(($S43-AK43)&gt;0,(AJ43-$R43)&gt;0),$V43/365*(AK43-AJ43+1),IF(AND(($S43-AK43)&lt;=0,(AJ43-$R43)&gt;0),$V43/365*($S43-AJ43+1),$V43/365*(AK43-$R43+1))))),0)</f>
        <v>0</v>
      </c>
      <c r="AM43" s="154">
        <f>AK43+1</f>
        <v>45809</v>
      </c>
      <c r="AN43" s="154">
        <f>AM43+29</f>
        <v>45838</v>
      </c>
      <c r="AO43" s="158">
        <f>IFERROR(IF(($R43-AN43)&gt;=0,0,IF(($S43-AM43)&lt;0,0,IF(AND(($S43-AN43)&gt;0,(AM43-$R43)&gt;0),$V43/365*(AN43-AM43+1),IF(AND(($S43-AN43)&lt;=0,(AM43-$R43)&gt;0),$V43/365*($S43-AM43+1),$V43/365*(AN43-$R43+1))))),0)</f>
        <v>0</v>
      </c>
      <c r="AP43" s="154">
        <f>AN43+1</f>
        <v>45839</v>
      </c>
      <c r="AQ43" s="154">
        <f>AP43+30</f>
        <v>45869</v>
      </c>
      <c r="AR43" s="158">
        <f>IFERROR(IF(($R43-AQ43)&gt;=0,0,IF(($S43-AP43)&lt;0,0,IF(AND(($S43-AQ43)&gt;0,(AP43-$R43)&gt;0),$V43/365*(AQ43-AP43+1),IF(AND(($S43-AQ43)&lt;=0,(AP43-$R43)&gt;0),$V43/365*($S43-AP43+1),$V43/365*(AQ43-$R43+1))))),0)</f>
        <v>0</v>
      </c>
      <c r="AS43" s="154">
        <f>AQ43+1</f>
        <v>45870</v>
      </c>
      <c r="AT43" s="154">
        <f>AS43+30</f>
        <v>45900</v>
      </c>
      <c r="AU43" s="158">
        <f>IFERROR(IF(($R43-AT43)&gt;=0,0,IF(($S43-AS43)&lt;0,0,IF(AND(($S43-AT43)&gt;0,(AS43-$R43)&gt;0),$V43/365*(AT43-AS43+1),IF(AND(($S43-AT43)&lt;=0,(AS43-$R43)&gt;0),$V43/365*($S43-AS43+1),$V43/365*(AT43-$R43+1))))),0)</f>
        <v>0</v>
      </c>
      <c r="AV43" s="154">
        <f>AT43+1</f>
        <v>45901</v>
      </c>
      <c r="AW43" s="154">
        <f>AV43+29</f>
        <v>45930</v>
      </c>
      <c r="AX43" s="158">
        <f>IFERROR(IF(($R43-AW43)&gt;=0,0,IF(($S43-AV43)&lt;0,0,IF(AND(($S43-AW43)&gt;0,(AV43-$R43)&gt;0),$V43/365*(AW43-AV43+1),IF(AND(($S43-AW43)&lt;=0,(AV43-$R43)&gt;0),$V43/365*($S43-AV43+1),$V43/365*(AW43-$R43+1))))),0)</f>
        <v>0</v>
      </c>
      <c r="AY43" s="154">
        <f>AW43+1</f>
        <v>45931</v>
      </c>
      <c r="AZ43" s="154">
        <f>AY43+30</f>
        <v>45961</v>
      </c>
      <c r="BA43" s="158">
        <f>IFERROR(IF(($R43-AZ43)&gt;=0,0,IF(($S43-AY43)&lt;0,0,IF(AND(($S43-AZ43)&gt;0,(AY43-$R43)&gt;0),$V43/365*(AZ43-AY43+1),IF(AND(($S43-AZ43)&lt;=0,(AY43-$R43)&gt;0),$V43/365*($S43-AY43+1),$V43/365*(AZ43-$R43+1))))),0)</f>
        <v>0</v>
      </c>
      <c r="BB43" s="154">
        <f>AZ43+1</f>
        <v>45962</v>
      </c>
      <c r="BC43" s="154">
        <f>BB43+29</f>
        <v>45991</v>
      </c>
      <c r="BD43" s="158">
        <f>IFERROR(IF(($R43-BC43)&gt;=0,0,IF(($S43-BB43)&lt;0,0,IF(AND(($S43-BC43)&gt;0,(BB43-$R43)&gt;0),$V43/365*(BC43-BB43+1),IF(AND(($S43-BC43)&lt;=0,(BB43-$R43)&gt;0),$V43/365*($S43-BB43+1),$V43/365*(BC43-$R43+1))))),0)</f>
        <v>0</v>
      </c>
      <c r="BE43" s="154">
        <f>BC43+1</f>
        <v>45992</v>
      </c>
      <c r="BF43" s="154">
        <f>BE43+30</f>
        <v>46022</v>
      </c>
      <c r="BG43" s="158">
        <f>IFERROR(IF(($R43-BF43)&gt;=0,0,IF(($S43-BE43)&lt;0,0,IF(AND(($S43-BF43)&gt;0,(BE43-$R43)&gt;0),$V43/365*(BF43-BE43+1),IF(AND(($S43-BF43)&lt;=0,(BE43-$R43)&gt;0),$V43/365*($S43-BE43+1),$V43/365*(BF43-$R43+1))))),0)</f>
        <v>0</v>
      </c>
      <c r="BH43" s="154">
        <v>46023</v>
      </c>
      <c r="BI43" s="154">
        <f>BH43+30</f>
        <v>46053</v>
      </c>
      <c r="BJ43" s="158">
        <f>IFERROR(IF(($R43-BI43)&gt;=0,0,IF(($S43-BH43)&lt;0,0,IF(AND(($S43-BI43)&gt;0,(BH43-$R43)&gt;0),$V43/365*(BI43-BH43+1),IF(AND(($S43-BI43)&lt;=0,(BH43-$R43)&gt;0),$V43/365*($S43-BH43+1),$V43/365*(BI43-$R43+1))))),0)</f>
        <v>0</v>
      </c>
      <c r="BK43" s="154">
        <f>BI43+1</f>
        <v>46054</v>
      </c>
      <c r="BL43" s="154">
        <f>BK43+27</f>
        <v>46081</v>
      </c>
      <c r="BM43" s="158">
        <f>IFERROR(IF(($R43-BL43)&gt;=0,0,IF(($S43-BK43)&lt;0,0,IF(AND(($S43-BL43)&gt;0,(BK43-$R43)&gt;0),$V43/365*(BL43-BK43+1),IF(AND(($S43-BL43)&lt;=0,(BK43-$R43)&gt;0),$V43/365*($S43-BK43+1),$V43/365*(BL43-$R43+1))))),0)</f>
        <v>0</v>
      </c>
      <c r="BN43" s="154">
        <f>BL43+1</f>
        <v>46082</v>
      </c>
      <c r="BO43" s="154">
        <f>BN43+30</f>
        <v>46112</v>
      </c>
      <c r="BP43" s="158">
        <f>IFERROR(IF(($R43-BO43)&gt;=0,0,IF(($S43-BN43)&lt;0,0,IF(AND(($S43-BO43)&gt;0,(BN43-$R43)&gt;0),$V43/365*(BO43-BN43+1),IF(AND(($S43-BO43)&lt;=0,(BN43-$R43)&gt;0),$V43/365*($S43-BN43+1),$V43/365*(BO43-$R43+1))))),0)</f>
        <v>0</v>
      </c>
      <c r="BQ43" s="154">
        <f>BO43+1</f>
        <v>46113</v>
      </c>
      <c r="BR43" s="154">
        <f>BQ43+29</f>
        <v>46142</v>
      </c>
      <c r="BS43" s="158">
        <f>IFERROR(IF(($R43-BR43)&gt;=0,0,IF(($S43-BQ43)&lt;0,0,IF(AND(($S43-BR43)&gt;0,(BQ43-$R43)&gt;0),$V43/365*(BR43-BQ43+1),IF(AND(($S43-BR43)&lt;=0,(BQ43-$R43)&gt;0),$V43/365*($S43-BQ43+1),$V43/365*(BR43-$R43+1))))),0)</f>
        <v>0</v>
      </c>
      <c r="BT43" s="154">
        <f>BR43+1</f>
        <v>46143</v>
      </c>
      <c r="BU43" s="154">
        <f>BT43+30</f>
        <v>46173</v>
      </c>
      <c r="BV43" s="158">
        <f>IFERROR(IF(($R43-BU43)&gt;=0,0,IF(($S43-BT43)&lt;0,0,IF(AND(($S43-BU43)&gt;0,(BT43-$R43)&gt;0),$V43/365*(BU43-BT43+1),IF(AND(($S43-BU43)&lt;=0,(BT43-$R43)&gt;0),$V43/365*($S43-BT43+1),$V43/365*(BU43-$R43+1))))),0)</f>
        <v>0</v>
      </c>
      <c r="BW43" s="154">
        <f>BU43+1</f>
        <v>46174</v>
      </c>
      <c r="BX43" s="154">
        <f>BW43+29</f>
        <v>46203</v>
      </c>
      <c r="BY43" s="158">
        <f>IFERROR(IF(($R43-BX43)&gt;=0,0,IF(($S43-BW43)&lt;0,0,IF(AND(($S43-BX43)&gt;0,(BW43-$R43)&gt;0),$V43/365*(BX43-BW43+1),IF(AND(($S43-BX43)&lt;=0,(BW43-$R43)&gt;0),$V43/365*($S43-BW43+1),$V43/365*(BX43-$R43+1))))),0)</f>
        <v>0</v>
      </c>
      <c r="BZ43" s="154">
        <f>BX43+1</f>
        <v>46204</v>
      </c>
      <c r="CA43" s="154">
        <f>BZ43+30</f>
        <v>46234</v>
      </c>
      <c r="CB43" s="158">
        <f>IFERROR(IF(($R43-CA43)&gt;=0,0,IF(($S43-BZ43)&lt;0,0,IF(AND(($S43-CA43)&gt;0,(BZ43-$R43)&gt;0),$V43/365*(CA43-BZ43+1),IF(AND(($S43-CA43)&lt;=0,(BZ43-$R43)&gt;0),$V43/365*($S43-BZ43+1),$V43/365*(CA43-$R43+1))))),0)</f>
        <v>0</v>
      </c>
      <c r="CC43" s="154">
        <f>CA43+1</f>
        <v>46235</v>
      </c>
      <c r="CD43" s="154">
        <f>CC43+30</f>
        <v>46265</v>
      </c>
      <c r="CE43" s="158">
        <f>IFERROR(IF(($R43-CD43)&gt;=0,0,IF(($S43-CC43)&lt;0,0,IF(AND(($S43-CD43)&gt;0,(CC43-$R43)&gt;0),$V43/365*(CD43-CC43+1),IF(AND(($S43-CD43)&lt;=0,(CC43-$R43)&gt;0),$V43/365*($S43-CC43+1),$V43/365*(CD43-$R43+1))))),0)</f>
        <v>0</v>
      </c>
      <c r="CF43" s="154">
        <f>CD43+1</f>
        <v>46266</v>
      </c>
      <c r="CG43" s="154">
        <f>CF43+29</f>
        <v>46295</v>
      </c>
      <c r="CH43" s="158">
        <f>IFERROR(IF(($R43-CG43)&gt;=0,0,IF(($S43-CF43)&lt;0,0,IF(AND(($S43-CG43)&gt;0,(CF43-$R43)&gt;0),$V43/365*(CG43-CF43+1),IF(AND(($S43-CG43)&lt;=0,(CF43-$R43)&gt;0),$V43/365*($S43-CF43+1),$V43/365*(CG43-$R43+1))))),0)</f>
        <v>0</v>
      </c>
      <c r="CI43" s="154">
        <f>CG43+1</f>
        <v>46296</v>
      </c>
      <c r="CJ43" s="154">
        <f>CI43+30</f>
        <v>46326</v>
      </c>
      <c r="CK43" s="158">
        <f>IFERROR(IF(($R43-CJ43)&gt;=0,0,IF(($S43-CI43)&lt;0,0,IF(AND(($S43-CJ43)&gt;0,(CI43-$R43)&gt;0),$V43/365*(CJ43-CI43+1),IF(AND(($S43-CJ43)&lt;=0,(CI43-$R43)&gt;0),$V43/365*($S43-CI43+1),$V43/365*(CJ43-$R43+1))))),0)</f>
        <v>0</v>
      </c>
      <c r="CL43" s="154">
        <f>CJ43+1</f>
        <v>46327</v>
      </c>
      <c r="CM43" s="154">
        <f>CL43+29</f>
        <v>46356</v>
      </c>
      <c r="CN43" s="158">
        <f>IFERROR(IF(($R43-CM43)&gt;=0,0,IF(($S43-CL43)&lt;0,0,IF(AND(($S43-CM43)&gt;0,(CL43-$R43)&gt;0),$V43/365*(CM43-CL43+1),IF(AND(($S43-CM43)&lt;=0,(CL43-$R43)&gt;0),$V43/365*($S43-CL43+1),$V43/365*(CM43-$R43+1))))),0)</f>
        <v>0</v>
      </c>
      <c r="CO43" s="154">
        <f>CM43+1</f>
        <v>46357</v>
      </c>
      <c r="CP43" s="154">
        <f>CO43+30</f>
        <v>46387</v>
      </c>
      <c r="CQ43" s="158">
        <f>IFERROR(IF(($R43-CP43)&gt;=0,0,IF(($S43-CO43)&lt;0,0,IF(AND(($S43-CP43)&gt;0,(CO43-$R43)&gt;0),$V43/365*(CP43-CO43+1),IF(AND(($S43-CP43)&lt;=0,(CO43-$R43)&gt;0),$V43/365*($S43-CO43+1),$V43/365*(CP43-$R43+1))))),0)</f>
        <v>0</v>
      </c>
    </row>
    <row r="44" s="80" customFormat="1" ht="24" customHeight="1" outlineLevel="4" spans="1:95">
      <c r="A44" s="123" t="s">
        <v>2814</v>
      </c>
      <c r="B44" s="124"/>
      <c r="C44" s="124"/>
      <c r="D44" s="124"/>
      <c r="E44" s="124"/>
      <c r="F44" s="124"/>
      <c r="G44" s="125"/>
      <c r="H44" s="126"/>
      <c r="I44" s="126"/>
      <c r="J44" s="126"/>
      <c r="K44" s="126"/>
      <c r="L44" s="149"/>
      <c r="M44" s="149"/>
      <c r="N44" s="126"/>
      <c r="O44" s="126"/>
      <c r="P44" s="126"/>
      <c r="Q44" s="126"/>
      <c r="R44" s="126"/>
      <c r="S44" s="126"/>
      <c r="T44" s="126"/>
      <c r="U44" s="126"/>
      <c r="V44" s="126"/>
      <c r="W44" s="126"/>
      <c r="X44" s="126"/>
      <c r="Y44" s="126"/>
      <c r="Z44" s="126"/>
      <c r="AA44" s="126"/>
      <c r="AB44" s="126"/>
      <c r="AC44" s="126"/>
      <c r="AD44" s="126"/>
      <c r="AE44" s="126"/>
      <c r="AF44" s="126"/>
      <c r="AG44" s="126"/>
      <c r="AH44" s="126"/>
      <c r="AI44" s="126"/>
      <c r="AJ44" s="126"/>
      <c r="AK44" s="126"/>
      <c r="AL44" s="126"/>
      <c r="AM44" s="126"/>
      <c r="AN44" s="126"/>
      <c r="AO44" s="126"/>
      <c r="AP44" s="126"/>
      <c r="AQ44" s="126"/>
      <c r="AR44" s="126"/>
      <c r="AS44" s="126"/>
      <c r="AT44" s="126"/>
      <c r="AU44" s="126"/>
      <c r="AV44" s="126"/>
      <c r="AW44" s="126"/>
      <c r="AX44" s="126"/>
      <c r="AY44" s="126"/>
      <c r="AZ44" s="126"/>
      <c r="BA44" s="126"/>
      <c r="BB44" s="126"/>
      <c r="BC44" s="126"/>
      <c r="BD44" s="126"/>
      <c r="BE44" s="126"/>
      <c r="BF44" s="126"/>
      <c r="BG44" s="126"/>
      <c r="BH44" s="126"/>
      <c r="BI44" s="126"/>
      <c r="BJ44" s="126"/>
      <c r="BK44" s="126"/>
      <c r="BL44" s="126"/>
      <c r="BM44" s="126"/>
      <c r="BN44" s="126"/>
      <c r="BO44" s="126"/>
      <c r="BP44" s="126"/>
      <c r="BQ44" s="126"/>
      <c r="BR44" s="126"/>
      <c r="BS44" s="126"/>
      <c r="BT44" s="126"/>
      <c r="BU44" s="126"/>
      <c r="BV44" s="126"/>
      <c r="BW44" s="126"/>
      <c r="BX44" s="126"/>
      <c r="BY44" s="126"/>
      <c r="BZ44" s="126"/>
      <c r="CA44" s="126"/>
      <c r="CB44" s="126"/>
      <c r="CC44" s="126"/>
      <c r="CD44" s="126"/>
      <c r="CE44" s="126"/>
      <c r="CF44" s="126"/>
      <c r="CG44" s="126"/>
      <c r="CH44" s="126"/>
      <c r="CI44" s="126"/>
      <c r="CJ44" s="126"/>
      <c r="CK44" s="126"/>
      <c r="CL44" s="126"/>
      <c r="CM44" s="126"/>
      <c r="CN44" s="126"/>
      <c r="CO44" s="126"/>
      <c r="CP44" s="126"/>
      <c r="CQ44" s="126"/>
    </row>
    <row r="45" s="80" customFormat="1" ht="24" customHeight="1" outlineLevel="2" spans="1:95">
      <c r="A45" s="49"/>
      <c r="B45" s="112" t="s">
        <v>787</v>
      </c>
      <c r="C45" s="113" t="s">
        <v>875</v>
      </c>
      <c r="D45" s="49" t="s">
        <v>876</v>
      </c>
      <c r="E45" s="112"/>
      <c r="F45" s="112"/>
      <c r="G45" s="112"/>
      <c r="H45" s="114">
        <f>X45+AA45+AD45+AG45+AJ45+AM45+AP45+AS45+AV45+AY45+BB45+BE45</f>
        <v>499200</v>
      </c>
      <c r="I45" s="114">
        <f>Y45+AB45+AE45+AH45+AK45+AN45+AQ45+AT45+AW45+AZ45+BC45+BF45</f>
        <v>499200</v>
      </c>
      <c r="J45" s="114">
        <f t="shared" ref="J45:J50" si="4">Z45+AC45+AF45+AI45+AL45+AO45+AR45+AU45+AX45+BA45+BD45+BG45</f>
        <v>0</v>
      </c>
      <c r="K45" s="114"/>
      <c r="L45" s="145"/>
      <c r="M45" s="145"/>
      <c r="N45" s="114"/>
      <c r="O45" s="114"/>
      <c r="P45" s="114"/>
      <c r="Q45" s="114"/>
      <c r="R45" s="114"/>
      <c r="S45" s="114"/>
      <c r="T45" s="114"/>
      <c r="U45" s="114"/>
      <c r="V45" s="114"/>
      <c r="W45" s="114"/>
      <c r="X45" s="114">
        <f>VLOOKUP($C45,'1 预算编制表单'!$C:$BJ,27,FALSE)</f>
        <v>41600</v>
      </c>
      <c r="Y45" s="114">
        <f>X45-Z45</f>
        <v>41600</v>
      </c>
      <c r="Z45" s="114">
        <f>Z46+Z52+Z58+Z64</f>
        <v>0</v>
      </c>
      <c r="AA45" s="114">
        <f>VLOOKUP($C45,'1 预算编制表单'!$C:$BJ,30,FALSE)</f>
        <v>41600</v>
      </c>
      <c r="AB45" s="114">
        <f>AA45-AC45</f>
        <v>41600</v>
      </c>
      <c r="AC45" s="114">
        <f>AC46+AC52+AC58+AC64</f>
        <v>0</v>
      </c>
      <c r="AD45" s="114">
        <f>VLOOKUP($C45,'1 预算编制表单'!$C:$BJ,33,FALSE)</f>
        <v>41600</v>
      </c>
      <c r="AE45" s="114">
        <f>AD45-AF45</f>
        <v>41600</v>
      </c>
      <c r="AF45" s="114">
        <f>AF46+AF52+AF58+AF64</f>
        <v>0</v>
      </c>
      <c r="AG45" s="114">
        <f>VLOOKUP($C45,'1 预算编制表单'!$C:$BJ,36,FALSE)</f>
        <v>41600</v>
      </c>
      <c r="AH45" s="114">
        <f>AG45-AI45</f>
        <v>41600</v>
      </c>
      <c r="AI45" s="114">
        <f>AI46+AI52+AI58+AI64</f>
        <v>0</v>
      </c>
      <c r="AJ45" s="114">
        <f>VLOOKUP($C45,'1 预算编制表单'!$C:$BJ,39,FALSE)</f>
        <v>41600</v>
      </c>
      <c r="AK45" s="114">
        <f>AJ45-AL45</f>
        <v>41600</v>
      </c>
      <c r="AL45" s="114">
        <f>AL46+AL52+AL58+AL64</f>
        <v>0</v>
      </c>
      <c r="AM45" s="114">
        <f>VLOOKUP($C45,'1 预算编制表单'!$C:$BJ,42,FALSE)</f>
        <v>41600</v>
      </c>
      <c r="AN45" s="114">
        <f>AM45-AO45</f>
        <v>41600</v>
      </c>
      <c r="AO45" s="114">
        <f>AO46+AO52+AO58+AO64</f>
        <v>0</v>
      </c>
      <c r="AP45" s="114">
        <f>VLOOKUP($C45,'1 预算编制表单'!$C:$BJ,45,FALSE)</f>
        <v>41600</v>
      </c>
      <c r="AQ45" s="114">
        <f>AP45-AR45</f>
        <v>41600</v>
      </c>
      <c r="AR45" s="114">
        <f>AR46+AR52+AR58+AR64</f>
        <v>0</v>
      </c>
      <c r="AS45" s="114">
        <f>VLOOKUP($C45,'1 预算编制表单'!$C:$BJ,48,FALSE)</f>
        <v>41600</v>
      </c>
      <c r="AT45" s="114">
        <f>AS45-AU45</f>
        <v>41600</v>
      </c>
      <c r="AU45" s="114">
        <f>AU46+AU52+AU58+AU64</f>
        <v>0</v>
      </c>
      <c r="AV45" s="114">
        <f>VLOOKUP($C45,'1 预算编制表单'!$C:$BJ,51,FALSE)</f>
        <v>41600</v>
      </c>
      <c r="AW45" s="114">
        <f>AV45-AX45</f>
        <v>41600</v>
      </c>
      <c r="AX45" s="114">
        <f>AX46+AX52+AX58+AX64</f>
        <v>0</v>
      </c>
      <c r="AY45" s="114">
        <f>VLOOKUP($C45,'1 预算编制表单'!$C:$BJ,54,FALSE)</f>
        <v>41600</v>
      </c>
      <c r="AZ45" s="114">
        <f>AY45-BA45</f>
        <v>41600</v>
      </c>
      <c r="BA45" s="114">
        <f>BA46+BA52+BA58+BA64</f>
        <v>0</v>
      </c>
      <c r="BB45" s="114">
        <f>VLOOKUP($C45,'1 预算编制表单'!$C:$BJ,57,FALSE)</f>
        <v>41600</v>
      </c>
      <c r="BC45" s="114">
        <f>BB45-BD45</f>
        <v>41600</v>
      </c>
      <c r="BD45" s="114">
        <f>BD46+BD52+BD58+BD64</f>
        <v>0</v>
      </c>
      <c r="BE45" s="114">
        <f>VLOOKUP($C45,'1 预算编制表单'!$C:$BJ,60,FALSE)</f>
        <v>41600</v>
      </c>
      <c r="BF45" s="114">
        <f>BE45-BG45</f>
        <v>41600</v>
      </c>
      <c r="BG45" s="114">
        <f>BG46+BG52+BG58+BG64</f>
        <v>0</v>
      </c>
      <c r="BH45" s="114">
        <f>VLOOKUP($C45,'1 预算编制表单'!$C:$BJ,27,FALSE)</f>
        <v>41600</v>
      </c>
      <c r="BI45" s="114">
        <f>BH45-BJ45</f>
        <v>41600</v>
      </c>
      <c r="BJ45" s="114">
        <f>BJ46+BJ52+BJ58+BJ64</f>
        <v>0</v>
      </c>
      <c r="BK45" s="114">
        <f>VLOOKUP($C45,'1 预算编制表单'!$C:$BJ,30,FALSE)</f>
        <v>41600</v>
      </c>
      <c r="BL45" s="114">
        <f>BK45-BM45</f>
        <v>41600</v>
      </c>
      <c r="BM45" s="114">
        <f>BM46+BM52+BM58+BM64</f>
        <v>0</v>
      </c>
      <c r="BN45" s="114">
        <f>VLOOKUP($C45,'1 预算编制表单'!$C:$BJ,33,FALSE)</f>
        <v>41600</v>
      </c>
      <c r="BO45" s="114">
        <f>BN45-BP45</f>
        <v>41600</v>
      </c>
      <c r="BP45" s="114">
        <f>BP46+BP52+BP58+BP64</f>
        <v>0</v>
      </c>
      <c r="BQ45" s="114">
        <f>VLOOKUP($C45,'1 预算编制表单'!$C:$BJ,36,FALSE)</f>
        <v>41600</v>
      </c>
      <c r="BR45" s="114">
        <f>BQ45-BS45</f>
        <v>41600</v>
      </c>
      <c r="BS45" s="114">
        <f>BS46+BS52+BS58+BS64</f>
        <v>0</v>
      </c>
      <c r="BT45" s="114">
        <f>VLOOKUP($C45,'1 预算编制表单'!$C:$BJ,39,FALSE)</f>
        <v>41600</v>
      </c>
      <c r="BU45" s="114">
        <f>BT45-BV45</f>
        <v>41600</v>
      </c>
      <c r="BV45" s="114">
        <f>BV46+BV52+BV58+BV64</f>
        <v>0</v>
      </c>
      <c r="BW45" s="114">
        <f>VLOOKUP($C45,'1 预算编制表单'!$C:$BJ,42,FALSE)</f>
        <v>41600</v>
      </c>
      <c r="BX45" s="114">
        <f>BW45-BY45</f>
        <v>41600</v>
      </c>
      <c r="BY45" s="114">
        <f>BY46+BY52+BY58+BY64</f>
        <v>0</v>
      </c>
      <c r="BZ45" s="114">
        <f>VLOOKUP($C45,'1 预算编制表单'!$C:$BJ,45,FALSE)</f>
        <v>41600</v>
      </c>
      <c r="CA45" s="114">
        <f>BZ45-CB45</f>
        <v>41600</v>
      </c>
      <c r="CB45" s="114">
        <f>CB46+CB52+CB58+CB64</f>
        <v>0</v>
      </c>
      <c r="CC45" s="114">
        <f>VLOOKUP($C45,'1 预算编制表单'!$C:$BJ,48,FALSE)</f>
        <v>41600</v>
      </c>
      <c r="CD45" s="114">
        <f>CC45-CE45</f>
        <v>41600</v>
      </c>
      <c r="CE45" s="114">
        <f>CE46+CE52+CE58+CE64</f>
        <v>0</v>
      </c>
      <c r="CF45" s="114">
        <f>VLOOKUP($C45,'1 预算编制表单'!$C:$BJ,51,FALSE)</f>
        <v>41600</v>
      </c>
      <c r="CG45" s="114">
        <f>CF45-CH45</f>
        <v>41600</v>
      </c>
      <c r="CH45" s="114">
        <f>CH46+CH52+CH58+CH64</f>
        <v>0</v>
      </c>
      <c r="CI45" s="114">
        <f>VLOOKUP($C45,'1 预算编制表单'!$C:$BJ,54,FALSE)</f>
        <v>41600</v>
      </c>
      <c r="CJ45" s="114">
        <f>CI45-CK45</f>
        <v>41600</v>
      </c>
      <c r="CK45" s="114">
        <f>CK46+CK52+CK58+CK64</f>
        <v>0</v>
      </c>
      <c r="CL45" s="114">
        <f>VLOOKUP($C45,'1 预算编制表单'!$C:$BJ,57,FALSE)</f>
        <v>41600</v>
      </c>
      <c r="CM45" s="114">
        <f>CL45-CN45</f>
        <v>41600</v>
      </c>
      <c r="CN45" s="114">
        <f>CN46+CN52+CN58+CN64</f>
        <v>0</v>
      </c>
      <c r="CO45" s="114">
        <f>VLOOKUP($C45,'1 预算编制表单'!$C:$BJ,60,FALSE)</f>
        <v>41600</v>
      </c>
      <c r="CP45" s="114">
        <f>CO45-CQ45</f>
        <v>41600</v>
      </c>
      <c r="CQ45" s="114">
        <f>CQ46+CQ52+CQ58+CQ64</f>
        <v>0</v>
      </c>
    </row>
    <row r="46" s="80" customFormat="1" ht="24" customHeight="1" outlineLevel="3" spans="1:95">
      <c r="A46" s="115"/>
      <c r="B46" s="116" t="s">
        <v>792</v>
      </c>
      <c r="C46" s="117" t="s">
        <v>115</v>
      </c>
      <c r="D46" s="115" t="s">
        <v>109</v>
      </c>
      <c r="E46" s="116"/>
      <c r="F46" s="116"/>
      <c r="G46" s="116"/>
      <c r="H46" s="118">
        <f>X46+AA46+AD46+AG46+AJ46+AM46+AP46+AS46+AV46+AY46+BB46+BE46</f>
        <v>0</v>
      </c>
      <c r="I46" s="118">
        <f>Y46+AB46+AE46+AH46+AK46+AN46+AQ46+AT46+AW46+AZ46+BC46+BF46</f>
        <v>0</v>
      </c>
      <c r="J46" s="118">
        <f t="shared" si="4"/>
        <v>0</v>
      </c>
      <c r="K46" s="118"/>
      <c r="L46" s="146"/>
      <c r="M46" s="146"/>
      <c r="N46" s="118"/>
      <c r="O46" s="118"/>
      <c r="P46" s="118"/>
      <c r="Q46" s="118"/>
      <c r="R46" s="118"/>
      <c r="S46" s="118"/>
      <c r="T46" s="118"/>
      <c r="U46" s="118"/>
      <c r="V46" s="118"/>
      <c r="W46" s="118"/>
      <c r="X46" s="118">
        <f>VLOOKUP($C46,'1 预算编制表单'!$C:$BJ,27,FALSE)</f>
        <v>0</v>
      </c>
      <c r="Y46" s="118">
        <f>X46-Z46</f>
        <v>0</v>
      </c>
      <c r="Z46" s="118">
        <f>SUM(Z47:Z51)</f>
        <v>0</v>
      </c>
      <c r="AA46" s="118">
        <f>VLOOKUP($C46,'1 预算编制表单'!$C:$BJ,30,FALSE)</f>
        <v>0</v>
      </c>
      <c r="AB46" s="118">
        <f>AA46-AC46</f>
        <v>0</v>
      </c>
      <c r="AC46" s="118">
        <f>SUM(AC47:AC51)</f>
        <v>0</v>
      </c>
      <c r="AD46" s="118">
        <f>VLOOKUP($C46,'1 预算编制表单'!$C:$BJ,33,FALSE)</f>
        <v>0</v>
      </c>
      <c r="AE46" s="118">
        <f>AD46-AF46</f>
        <v>0</v>
      </c>
      <c r="AF46" s="118">
        <f>SUM(AF47:AF51)</f>
        <v>0</v>
      </c>
      <c r="AG46" s="118">
        <f>VLOOKUP($C46,'1 预算编制表单'!$C:$BJ,36,FALSE)</f>
        <v>0</v>
      </c>
      <c r="AH46" s="118">
        <f>AG46-AI46</f>
        <v>0</v>
      </c>
      <c r="AI46" s="118">
        <f>SUM(AI47:AI51)</f>
        <v>0</v>
      </c>
      <c r="AJ46" s="118">
        <f>VLOOKUP($C46,'1 预算编制表单'!$C:$BJ,39,FALSE)</f>
        <v>0</v>
      </c>
      <c r="AK46" s="118">
        <f>AJ46-AL46</f>
        <v>0</v>
      </c>
      <c r="AL46" s="118">
        <f>SUM(AL47:AL51)</f>
        <v>0</v>
      </c>
      <c r="AM46" s="118">
        <f>VLOOKUP($C46,'1 预算编制表单'!$C:$BJ,42,FALSE)</f>
        <v>0</v>
      </c>
      <c r="AN46" s="118">
        <f>AM46-AO46</f>
        <v>0</v>
      </c>
      <c r="AO46" s="118">
        <f>SUM(AO47:AO51)</f>
        <v>0</v>
      </c>
      <c r="AP46" s="118">
        <f>VLOOKUP($C46,'1 预算编制表单'!$C:$BJ,45,FALSE)</f>
        <v>0</v>
      </c>
      <c r="AQ46" s="118">
        <f>AP46-AR46</f>
        <v>0</v>
      </c>
      <c r="AR46" s="118">
        <f>SUM(AR47:AR51)</f>
        <v>0</v>
      </c>
      <c r="AS46" s="118">
        <f>VLOOKUP($C46,'1 预算编制表单'!$C:$BJ,48,FALSE)</f>
        <v>0</v>
      </c>
      <c r="AT46" s="118">
        <f>AS46-AU46</f>
        <v>0</v>
      </c>
      <c r="AU46" s="118">
        <f>SUM(AU47:AU51)</f>
        <v>0</v>
      </c>
      <c r="AV46" s="118">
        <f>VLOOKUP($C46,'1 预算编制表单'!$C:$BJ,51,FALSE)</f>
        <v>0</v>
      </c>
      <c r="AW46" s="118">
        <f>AV46-AX46</f>
        <v>0</v>
      </c>
      <c r="AX46" s="118">
        <f>SUM(AX47:AX51)</f>
        <v>0</v>
      </c>
      <c r="AY46" s="118">
        <f>VLOOKUP($C46,'1 预算编制表单'!$C:$BJ,54,FALSE)</f>
        <v>0</v>
      </c>
      <c r="AZ46" s="118">
        <f>AY46-BA46</f>
        <v>0</v>
      </c>
      <c r="BA46" s="118">
        <f>SUM(BA47:BA51)</f>
        <v>0</v>
      </c>
      <c r="BB46" s="118">
        <f>VLOOKUP($C46,'1 预算编制表单'!$C:$BJ,57,FALSE)</f>
        <v>0</v>
      </c>
      <c r="BC46" s="118">
        <f>BB46-BD46</f>
        <v>0</v>
      </c>
      <c r="BD46" s="118">
        <f>SUM(BD47:BD51)</f>
        <v>0</v>
      </c>
      <c r="BE46" s="118">
        <f>VLOOKUP($C46,'1 预算编制表单'!$C:$BJ,60,FALSE)</f>
        <v>0</v>
      </c>
      <c r="BF46" s="118">
        <f>BE46-BG46</f>
        <v>0</v>
      </c>
      <c r="BG46" s="118">
        <f>SUM(BG47:BG51)</f>
        <v>0</v>
      </c>
      <c r="BH46" s="118">
        <f>VLOOKUP($C46,'1 预算编制表单'!$C:$BJ,27,FALSE)</f>
        <v>0</v>
      </c>
      <c r="BI46" s="118">
        <f>BH46-BJ46</f>
        <v>0</v>
      </c>
      <c r="BJ46" s="118">
        <f>SUM(BJ47:BJ51)</f>
        <v>0</v>
      </c>
      <c r="BK46" s="118">
        <f>VLOOKUP($C46,'1 预算编制表单'!$C:$BJ,30,FALSE)</f>
        <v>0</v>
      </c>
      <c r="BL46" s="118">
        <f>BK46-BM46</f>
        <v>0</v>
      </c>
      <c r="BM46" s="118">
        <f>SUM(BM47:BM51)</f>
        <v>0</v>
      </c>
      <c r="BN46" s="118">
        <f>VLOOKUP($C46,'1 预算编制表单'!$C:$BJ,33,FALSE)</f>
        <v>0</v>
      </c>
      <c r="BO46" s="118">
        <f>BN46-BP46</f>
        <v>0</v>
      </c>
      <c r="BP46" s="118">
        <f>SUM(BP47:BP51)</f>
        <v>0</v>
      </c>
      <c r="BQ46" s="118">
        <f>VLOOKUP($C46,'1 预算编制表单'!$C:$BJ,36,FALSE)</f>
        <v>0</v>
      </c>
      <c r="BR46" s="118">
        <f>BQ46-BS46</f>
        <v>0</v>
      </c>
      <c r="BS46" s="118">
        <f>SUM(BS47:BS51)</f>
        <v>0</v>
      </c>
      <c r="BT46" s="118">
        <f>VLOOKUP($C46,'1 预算编制表单'!$C:$BJ,39,FALSE)</f>
        <v>0</v>
      </c>
      <c r="BU46" s="118">
        <f>BT46-BV46</f>
        <v>0</v>
      </c>
      <c r="BV46" s="118">
        <f>SUM(BV47:BV51)</f>
        <v>0</v>
      </c>
      <c r="BW46" s="118">
        <f>VLOOKUP($C46,'1 预算编制表单'!$C:$BJ,42,FALSE)</f>
        <v>0</v>
      </c>
      <c r="BX46" s="118">
        <f>BW46-BY46</f>
        <v>0</v>
      </c>
      <c r="BY46" s="118">
        <f>SUM(BY47:BY51)</f>
        <v>0</v>
      </c>
      <c r="BZ46" s="118">
        <f>VLOOKUP($C46,'1 预算编制表单'!$C:$BJ,45,FALSE)</f>
        <v>0</v>
      </c>
      <c r="CA46" s="118">
        <f>BZ46-CB46</f>
        <v>0</v>
      </c>
      <c r="CB46" s="118">
        <f>SUM(CB47:CB51)</f>
        <v>0</v>
      </c>
      <c r="CC46" s="118">
        <f>VLOOKUP($C46,'1 预算编制表单'!$C:$BJ,48,FALSE)</f>
        <v>0</v>
      </c>
      <c r="CD46" s="118">
        <f>CC46-CE46</f>
        <v>0</v>
      </c>
      <c r="CE46" s="118">
        <f>SUM(CE47:CE51)</f>
        <v>0</v>
      </c>
      <c r="CF46" s="118">
        <f>VLOOKUP($C46,'1 预算编制表单'!$C:$BJ,51,FALSE)</f>
        <v>0</v>
      </c>
      <c r="CG46" s="118">
        <f>CF46-CH46</f>
        <v>0</v>
      </c>
      <c r="CH46" s="118">
        <f>SUM(CH47:CH51)</f>
        <v>0</v>
      </c>
      <c r="CI46" s="118">
        <f>VLOOKUP($C46,'1 预算编制表单'!$C:$BJ,54,FALSE)</f>
        <v>0</v>
      </c>
      <c r="CJ46" s="118">
        <f>CI46-CK46</f>
        <v>0</v>
      </c>
      <c r="CK46" s="118">
        <f>SUM(CK47:CK51)</f>
        <v>0</v>
      </c>
      <c r="CL46" s="118">
        <f>VLOOKUP($C46,'1 预算编制表单'!$C:$BJ,57,FALSE)</f>
        <v>0</v>
      </c>
      <c r="CM46" s="118">
        <f>CL46-CN46</f>
        <v>0</v>
      </c>
      <c r="CN46" s="118">
        <f>SUM(CN47:CN51)</f>
        <v>0</v>
      </c>
      <c r="CO46" s="118">
        <f>VLOOKUP($C46,'1 预算编制表单'!$C:$BJ,60,FALSE)</f>
        <v>0</v>
      </c>
      <c r="CP46" s="118">
        <f>CO46-CQ46</f>
        <v>0</v>
      </c>
      <c r="CQ46" s="118">
        <f>SUM(CQ47:CQ51)</f>
        <v>0</v>
      </c>
    </row>
    <row r="47" s="80" customFormat="1" ht="24" customHeight="1" outlineLevel="4" spans="1:95">
      <c r="A47" s="119"/>
      <c r="B47" s="120"/>
      <c r="C47" s="121"/>
      <c r="D47" s="119"/>
      <c r="E47" s="120"/>
      <c r="F47" s="120"/>
      <c r="G47" s="120"/>
      <c r="H47" s="122"/>
      <c r="I47" s="122"/>
      <c r="J47" s="122">
        <f t="shared" si="4"/>
        <v>0</v>
      </c>
      <c r="K47" s="122">
        <v>1</v>
      </c>
      <c r="L47" s="147"/>
      <c r="M47" s="148">
        <f>IFERROR(VLOOKUP($L47,'2-2 引出数据_合同数据仓库'!$B$2:$BP$10000,3,FALSE),0)</f>
        <v>0</v>
      </c>
      <c r="N47" s="122"/>
      <c r="O47" s="148">
        <f>IFERROR(VLOOKUP((LEFT(VLOOKUP($L47,'2-2 引出数据_合同数据仓库'!$B$2:$BP$10000,64,FALSE),15)&amp;(RIGHT(VLOOKUP($L47,'2-2 引出数据_合同数据仓库'!$B$2:$BP$10000,64,FALSE),4)+1)),'2-2 引出数据_合同数据仓库'!$B$2:$BP$10000,3,FALSE),0)</f>
        <v>0</v>
      </c>
      <c r="P47" s="122"/>
      <c r="Q47" s="122">
        <f>IFERROR(VLOOKUP($L47,'2-2 引出数据_合同数据仓库'!$B$2:$BP$10000,28,FALSE),0)</f>
        <v>0</v>
      </c>
      <c r="R47" s="122">
        <f>IFERROR(VLOOKUP($L47,'2-2 引出数据_合同数据仓库'!$B$2:$BP$10000,29,FALSE),0)</f>
        <v>0</v>
      </c>
      <c r="S47" s="122">
        <f>IFERROR(VLOOKUP($L47,'2-2 引出数据_合同数据仓库'!$B$2:$BP$10000,4,FALSE),0)</f>
        <v>0</v>
      </c>
      <c r="T47" s="122"/>
      <c r="U47" s="122">
        <f>IFERROR(VLOOKUP($L47,'2-2 引出数据_合同数据仓库'!$B$2:$BP$10000,15,FALSE),0)</f>
        <v>0</v>
      </c>
      <c r="V47" s="122">
        <f>U47/(S47-R47+1)*365</f>
        <v>0</v>
      </c>
      <c r="W47" s="122"/>
      <c r="X47" s="154">
        <v>45658</v>
      </c>
      <c r="Y47" s="154">
        <f>X47+30</f>
        <v>45688</v>
      </c>
      <c r="Z47" s="158">
        <f>IFERROR(IF(($R47-Y47)&gt;=0,0,IF(($S47-X47)&lt;0,0,IF(AND(($S47-Y47)&gt;0,(X47-$R47)&gt;0),$V47/365*(Y47-X47+1),IF(AND(($S47-Y47)&lt;=0,(X47-$R47)&gt;0),$V47/365*($S47-X47+1),$V47/365*(Y47-$R47+1))))),0)</f>
        <v>0</v>
      </c>
      <c r="AA47" s="154">
        <f>Y47+1</f>
        <v>45689</v>
      </c>
      <c r="AB47" s="154">
        <f>AA47+27</f>
        <v>45716</v>
      </c>
      <c r="AC47" s="158">
        <f>IFERROR(IF(($R47-AB47)&gt;=0,0,IF(($S47-AA47)&lt;0,0,IF(AND(($S47-AB47)&gt;0,(AA47-$R47)&gt;0),$V47/365*(AB47-AA47+1),IF(AND(($S47-AB47)&lt;=0,(AA47-$R47)&gt;0),$V47/365*($S47-AA47+1),$V47/365*(AB47-$R47+1))))),0)</f>
        <v>0</v>
      </c>
      <c r="AD47" s="154">
        <f>AB47+1</f>
        <v>45717</v>
      </c>
      <c r="AE47" s="154">
        <f>AD47+30</f>
        <v>45747</v>
      </c>
      <c r="AF47" s="158">
        <f>IFERROR(IF(($R47-AE47)&gt;=0,0,IF(($S47-AD47)&lt;0,0,IF(AND(($S47-AE47)&gt;0,(AD47-$R47)&gt;0),$V47/365*(AE47-AD47+1),IF(AND(($S47-AE47)&lt;=0,(AD47-$R47)&gt;0),$V47/365*($S47-AD47+1),$V47/365*(AE47-$R47+1))))),0)</f>
        <v>0</v>
      </c>
      <c r="AG47" s="154">
        <f>AE47+1</f>
        <v>45748</v>
      </c>
      <c r="AH47" s="154">
        <f>AG47+29</f>
        <v>45777</v>
      </c>
      <c r="AI47" s="158">
        <f>IFERROR(IF(($R47-AH47)&gt;=0,0,IF(($S47-AG47)&lt;0,0,IF(AND(($S47-AH47)&gt;0,(AG47-$R47)&gt;0),$V47/365*(AH47-AG47+1),IF(AND(($S47-AH47)&lt;=0,(AG47-$R47)&gt;0),$V47/365*($S47-AG47+1),$V47/365*(AH47-$R47+1))))),0)</f>
        <v>0</v>
      </c>
      <c r="AJ47" s="154">
        <f>AH47+1</f>
        <v>45778</v>
      </c>
      <c r="AK47" s="154">
        <f>AJ47+30</f>
        <v>45808</v>
      </c>
      <c r="AL47" s="158">
        <f>IFERROR(IF(($R47-AK47)&gt;=0,0,IF(($S47-AJ47)&lt;0,0,IF(AND(($S47-AK47)&gt;0,(AJ47-$R47)&gt;0),$V47/365*(AK47-AJ47+1),IF(AND(($S47-AK47)&lt;=0,(AJ47-$R47)&gt;0),$V47/365*($S47-AJ47+1),$V47/365*(AK47-$R47+1))))),0)</f>
        <v>0</v>
      </c>
      <c r="AM47" s="154">
        <f>AK47+1</f>
        <v>45809</v>
      </c>
      <c r="AN47" s="154">
        <f>AM47+29</f>
        <v>45838</v>
      </c>
      <c r="AO47" s="158">
        <f>IFERROR(IF(($R47-AN47)&gt;=0,0,IF(($S47-AM47)&lt;0,0,IF(AND(($S47-AN47)&gt;0,(AM47-$R47)&gt;0),$V47/365*(AN47-AM47+1),IF(AND(($S47-AN47)&lt;=0,(AM47-$R47)&gt;0),$V47/365*($S47-AM47+1),$V47/365*(AN47-$R47+1))))),0)</f>
        <v>0</v>
      </c>
      <c r="AP47" s="154">
        <f>AN47+1</f>
        <v>45839</v>
      </c>
      <c r="AQ47" s="154">
        <f>AP47+30</f>
        <v>45869</v>
      </c>
      <c r="AR47" s="158">
        <f>IFERROR(IF(($R47-AQ47)&gt;=0,0,IF(($S47-AP47)&lt;0,0,IF(AND(($S47-AQ47)&gt;0,(AP47-$R47)&gt;0),$V47/365*(AQ47-AP47+1),IF(AND(($S47-AQ47)&lt;=0,(AP47-$R47)&gt;0),$V47/365*($S47-AP47+1),$V47/365*(AQ47-$R47+1))))),0)</f>
        <v>0</v>
      </c>
      <c r="AS47" s="154">
        <f>AQ47+1</f>
        <v>45870</v>
      </c>
      <c r="AT47" s="154">
        <f>AS47+30</f>
        <v>45900</v>
      </c>
      <c r="AU47" s="158">
        <f>IFERROR(IF(($R47-AT47)&gt;=0,0,IF(($S47-AS47)&lt;0,0,IF(AND(($S47-AT47)&gt;0,(AS47-$R47)&gt;0),$V47/365*(AT47-AS47+1),IF(AND(($S47-AT47)&lt;=0,(AS47-$R47)&gt;0),$V47/365*($S47-AS47+1),$V47/365*(AT47-$R47+1))))),0)</f>
        <v>0</v>
      </c>
      <c r="AV47" s="154">
        <f>AT47+1</f>
        <v>45901</v>
      </c>
      <c r="AW47" s="154">
        <f>AV47+29</f>
        <v>45930</v>
      </c>
      <c r="AX47" s="158">
        <f>IFERROR(IF(($R47-AW47)&gt;=0,0,IF(($S47-AV47)&lt;0,0,IF(AND(($S47-AW47)&gt;0,(AV47-$R47)&gt;0),$V47/365*(AW47-AV47+1),IF(AND(($S47-AW47)&lt;=0,(AV47-$R47)&gt;0),$V47/365*($S47-AV47+1),$V47/365*(AW47-$R47+1))))),0)</f>
        <v>0</v>
      </c>
      <c r="AY47" s="154">
        <f>AW47+1</f>
        <v>45931</v>
      </c>
      <c r="AZ47" s="154">
        <f>AY47+30</f>
        <v>45961</v>
      </c>
      <c r="BA47" s="158">
        <f>IFERROR(IF(($R47-AZ47)&gt;=0,0,IF(($S47-AY47)&lt;0,0,IF(AND(($S47-AZ47)&gt;0,(AY47-$R47)&gt;0),$V47/365*(AZ47-AY47+1),IF(AND(($S47-AZ47)&lt;=0,(AY47-$R47)&gt;0),$V47/365*($S47-AY47+1),$V47/365*(AZ47-$R47+1))))),0)</f>
        <v>0</v>
      </c>
      <c r="BB47" s="154">
        <f>AZ47+1</f>
        <v>45962</v>
      </c>
      <c r="BC47" s="154">
        <f>BB47+29</f>
        <v>45991</v>
      </c>
      <c r="BD47" s="158">
        <f>IFERROR(IF(($R47-BC47)&gt;=0,0,IF(($S47-BB47)&lt;0,0,IF(AND(($S47-BC47)&gt;0,(BB47-$R47)&gt;0),$V47/365*(BC47-BB47+1),IF(AND(($S47-BC47)&lt;=0,(BB47-$R47)&gt;0),$V47/365*($S47-BB47+1),$V47/365*(BC47-$R47+1))))),0)</f>
        <v>0</v>
      </c>
      <c r="BE47" s="154">
        <f>BC47+1</f>
        <v>45992</v>
      </c>
      <c r="BF47" s="154">
        <f>BE47+30</f>
        <v>46022</v>
      </c>
      <c r="BG47" s="158">
        <f>IFERROR(IF(($R47-BF47)&gt;=0,0,IF(($S47-BE47)&lt;0,0,IF(AND(($S47-BF47)&gt;0,(BE47-$R47)&gt;0),$V47/365*(BF47-BE47+1),IF(AND(($S47-BF47)&lt;=0,(BE47-$R47)&gt;0),$V47/365*($S47-BE47+1),$V47/365*(BF47-$R47+1))))),0)</f>
        <v>0</v>
      </c>
      <c r="BH47" s="154">
        <v>46023</v>
      </c>
      <c r="BI47" s="154">
        <f>BH47+30</f>
        <v>46053</v>
      </c>
      <c r="BJ47" s="158">
        <f>IFERROR(IF(($R47-BI47)&gt;=0,0,IF(($S47-BH47)&lt;0,0,IF(AND(($S47-BI47)&gt;0,(BH47-$R47)&gt;0),$V47/365*(BI47-BH47+1),IF(AND(($S47-BI47)&lt;=0,(BH47-$R47)&gt;0),$V47/365*($S47-BH47+1),$V47/365*(BI47-$R47+1))))),0)</f>
        <v>0</v>
      </c>
      <c r="BK47" s="154">
        <f>BI47+1</f>
        <v>46054</v>
      </c>
      <c r="BL47" s="154">
        <f>BK47+27</f>
        <v>46081</v>
      </c>
      <c r="BM47" s="158">
        <f>IFERROR(IF(($R47-BL47)&gt;=0,0,IF(($S47-BK47)&lt;0,0,IF(AND(($S47-BL47)&gt;0,(BK47-$R47)&gt;0),$V47/365*(BL47-BK47+1),IF(AND(($S47-BL47)&lt;=0,(BK47-$R47)&gt;0),$V47/365*($S47-BK47+1),$V47/365*(BL47-$R47+1))))),0)</f>
        <v>0</v>
      </c>
      <c r="BN47" s="154">
        <f>BL47+1</f>
        <v>46082</v>
      </c>
      <c r="BO47" s="154">
        <f>BN47+30</f>
        <v>46112</v>
      </c>
      <c r="BP47" s="158">
        <f>IFERROR(IF(($R47-BO47)&gt;=0,0,IF(($S47-BN47)&lt;0,0,IF(AND(($S47-BO47)&gt;0,(BN47-$R47)&gt;0),$V47/365*(BO47-BN47+1),IF(AND(($S47-BO47)&lt;=0,(BN47-$R47)&gt;0),$V47/365*($S47-BN47+1),$V47/365*(BO47-$R47+1))))),0)</f>
        <v>0</v>
      </c>
      <c r="BQ47" s="154">
        <f>BO47+1</f>
        <v>46113</v>
      </c>
      <c r="BR47" s="154">
        <f>BQ47+29</f>
        <v>46142</v>
      </c>
      <c r="BS47" s="158">
        <f>IFERROR(IF(($R47-BR47)&gt;=0,0,IF(($S47-BQ47)&lt;0,0,IF(AND(($S47-BR47)&gt;0,(BQ47-$R47)&gt;0),$V47/365*(BR47-BQ47+1),IF(AND(($S47-BR47)&lt;=0,(BQ47-$R47)&gt;0),$V47/365*($S47-BQ47+1),$V47/365*(BR47-$R47+1))))),0)</f>
        <v>0</v>
      </c>
      <c r="BT47" s="154">
        <f>BR47+1</f>
        <v>46143</v>
      </c>
      <c r="BU47" s="154">
        <f>BT47+30</f>
        <v>46173</v>
      </c>
      <c r="BV47" s="158">
        <f>IFERROR(IF(($R47-BU47)&gt;=0,0,IF(($S47-BT47)&lt;0,0,IF(AND(($S47-BU47)&gt;0,(BT47-$R47)&gt;0),$V47/365*(BU47-BT47+1),IF(AND(($S47-BU47)&lt;=0,(BT47-$R47)&gt;0),$V47/365*($S47-BT47+1),$V47/365*(BU47-$R47+1))))),0)</f>
        <v>0</v>
      </c>
      <c r="BW47" s="154">
        <f>BU47+1</f>
        <v>46174</v>
      </c>
      <c r="BX47" s="154">
        <f>BW47+29</f>
        <v>46203</v>
      </c>
      <c r="BY47" s="158">
        <f>IFERROR(IF(($R47-BX47)&gt;=0,0,IF(($S47-BW47)&lt;0,0,IF(AND(($S47-BX47)&gt;0,(BW47-$R47)&gt;0),$V47/365*(BX47-BW47+1),IF(AND(($S47-BX47)&lt;=0,(BW47-$R47)&gt;0),$V47/365*($S47-BW47+1),$V47/365*(BX47-$R47+1))))),0)</f>
        <v>0</v>
      </c>
      <c r="BZ47" s="154">
        <f>BX47+1</f>
        <v>46204</v>
      </c>
      <c r="CA47" s="154">
        <f>BZ47+30</f>
        <v>46234</v>
      </c>
      <c r="CB47" s="158">
        <f>IFERROR(IF(($R47-CA47)&gt;=0,0,IF(($S47-BZ47)&lt;0,0,IF(AND(($S47-CA47)&gt;0,(BZ47-$R47)&gt;0),$V47/365*(CA47-BZ47+1),IF(AND(($S47-CA47)&lt;=0,(BZ47-$R47)&gt;0),$V47/365*($S47-BZ47+1),$V47/365*(CA47-$R47+1))))),0)</f>
        <v>0</v>
      </c>
      <c r="CC47" s="154">
        <f>CA47+1</f>
        <v>46235</v>
      </c>
      <c r="CD47" s="154">
        <f>CC47+30</f>
        <v>46265</v>
      </c>
      <c r="CE47" s="158">
        <f>IFERROR(IF(($R47-CD47)&gt;=0,0,IF(($S47-CC47)&lt;0,0,IF(AND(($S47-CD47)&gt;0,(CC47-$R47)&gt;0),$V47/365*(CD47-CC47+1),IF(AND(($S47-CD47)&lt;=0,(CC47-$R47)&gt;0),$V47/365*($S47-CC47+1),$V47/365*(CD47-$R47+1))))),0)</f>
        <v>0</v>
      </c>
      <c r="CF47" s="154">
        <f>CD47+1</f>
        <v>46266</v>
      </c>
      <c r="CG47" s="154">
        <f>CF47+29</f>
        <v>46295</v>
      </c>
      <c r="CH47" s="158">
        <f>IFERROR(IF(($R47-CG47)&gt;=0,0,IF(($S47-CF47)&lt;0,0,IF(AND(($S47-CG47)&gt;0,(CF47-$R47)&gt;0),$V47/365*(CG47-CF47+1),IF(AND(($S47-CG47)&lt;=0,(CF47-$R47)&gt;0),$V47/365*($S47-CF47+1),$V47/365*(CG47-$R47+1))))),0)</f>
        <v>0</v>
      </c>
      <c r="CI47" s="154">
        <f>CG47+1</f>
        <v>46296</v>
      </c>
      <c r="CJ47" s="154">
        <f>CI47+30</f>
        <v>46326</v>
      </c>
      <c r="CK47" s="158">
        <f>IFERROR(IF(($R47-CJ47)&gt;=0,0,IF(($S47-CI47)&lt;0,0,IF(AND(($S47-CJ47)&gt;0,(CI47-$R47)&gt;0),$V47/365*(CJ47-CI47+1),IF(AND(($S47-CJ47)&lt;=0,(CI47-$R47)&gt;0),$V47/365*($S47-CI47+1),$V47/365*(CJ47-$R47+1))))),0)</f>
        <v>0</v>
      </c>
      <c r="CL47" s="154">
        <f>CJ47+1</f>
        <v>46327</v>
      </c>
      <c r="CM47" s="154">
        <f>CL47+29</f>
        <v>46356</v>
      </c>
      <c r="CN47" s="158">
        <f>IFERROR(IF(($R47-CM47)&gt;=0,0,IF(($S47-CL47)&lt;0,0,IF(AND(($S47-CM47)&gt;0,(CL47-$R47)&gt;0),$V47/365*(CM47-CL47+1),IF(AND(($S47-CM47)&lt;=0,(CL47-$R47)&gt;0),$V47/365*($S47-CL47+1),$V47/365*(CM47-$R47+1))))),0)</f>
        <v>0</v>
      </c>
      <c r="CO47" s="154">
        <f>CM47+1</f>
        <v>46357</v>
      </c>
      <c r="CP47" s="154">
        <f>CO47+30</f>
        <v>46387</v>
      </c>
      <c r="CQ47" s="158">
        <f>IFERROR(IF(($R47-CP47)&gt;=0,0,IF(($S47-CO47)&lt;0,0,IF(AND(($S47-CP47)&gt;0,(CO47-$R47)&gt;0),$V47/365*(CP47-CO47+1),IF(AND(($S47-CP47)&lt;=0,(CO47-$R47)&gt;0),$V47/365*($S47-CO47+1),$V47/365*(CP47-$R47+1))))),0)</f>
        <v>0</v>
      </c>
    </row>
    <row r="48" s="80" customFormat="1" ht="24" customHeight="1" outlineLevel="4" spans="1:95">
      <c r="A48" s="119"/>
      <c r="B48" s="120"/>
      <c r="C48" s="121"/>
      <c r="D48" s="119"/>
      <c r="E48" s="120"/>
      <c r="F48" s="120"/>
      <c r="G48" s="120"/>
      <c r="H48" s="122"/>
      <c r="I48" s="122"/>
      <c r="J48" s="122">
        <f t="shared" si="4"/>
        <v>0</v>
      </c>
      <c r="K48" s="122">
        <f>K47+1</f>
        <v>2</v>
      </c>
      <c r="L48" s="147"/>
      <c r="M48" s="148">
        <f>IFERROR(VLOOKUP($L48,'2-2 引出数据_合同数据仓库'!$B$2:$BP$10000,3,FALSE),0)</f>
        <v>0</v>
      </c>
      <c r="N48" s="122"/>
      <c r="O48" s="148">
        <f>IFERROR(VLOOKUP((LEFT(VLOOKUP($L48,'2-2 引出数据_合同数据仓库'!$B$2:$BP$10000,64,FALSE),15)&amp;(RIGHT(VLOOKUP($L48,'2-2 引出数据_合同数据仓库'!$B$2:$BP$10000,64,FALSE),4)+1)),'2-2 引出数据_合同数据仓库'!$B$2:$BP$10000,3,FALSE),0)</f>
        <v>0</v>
      </c>
      <c r="P48" s="122"/>
      <c r="Q48" s="122">
        <f>IFERROR(VLOOKUP($L48,'2-2 引出数据_合同数据仓库'!$B$2:$BP$10000,28,FALSE),0)</f>
        <v>0</v>
      </c>
      <c r="R48" s="122">
        <f>IFERROR(VLOOKUP($L48,'2-2 引出数据_合同数据仓库'!$B$2:$BP$10000,29,FALSE),0)</f>
        <v>0</v>
      </c>
      <c r="S48" s="122">
        <f>IFERROR(VLOOKUP($L48,'2-2 引出数据_合同数据仓库'!$B$2:$BP$10000,4,FALSE),0)</f>
        <v>0</v>
      </c>
      <c r="T48" s="122"/>
      <c r="U48" s="122">
        <f>IFERROR(VLOOKUP($L48,'2-2 引出数据_合同数据仓库'!$B$2:$BP$10000,15,FALSE),0)</f>
        <v>0</v>
      </c>
      <c r="V48" s="122">
        <f>U48/(S48-R48+1)*365</f>
        <v>0</v>
      </c>
      <c r="W48" s="122"/>
      <c r="X48" s="154">
        <v>45658</v>
      </c>
      <c r="Y48" s="154">
        <f>X48+30</f>
        <v>45688</v>
      </c>
      <c r="Z48" s="158">
        <f>IFERROR(IF(($R48-Y48)&gt;=0,0,IF(($S48-X48)&lt;0,0,IF(AND(($S48-Y48)&gt;0,(X48-$R48)&gt;0),$V48/365*(Y48-X48+1),IF(AND(($S48-Y48)&lt;=0,(X48-$R48)&gt;0),$V48/365*($S48-X48+1),$V48/365*(Y48-$R48+1))))),0)</f>
        <v>0</v>
      </c>
      <c r="AA48" s="154">
        <f>Y48+1</f>
        <v>45689</v>
      </c>
      <c r="AB48" s="154">
        <f>AA48+27</f>
        <v>45716</v>
      </c>
      <c r="AC48" s="158">
        <f>IFERROR(IF(($R48-AB48)&gt;=0,0,IF(($S48-AA48)&lt;0,0,IF(AND(($S48-AB48)&gt;0,(AA48-$R48)&gt;0),$V48/365*(AB48-AA48+1),IF(AND(($S48-AB48)&lt;=0,(AA48-$R48)&gt;0),$V48/365*($S48-AA48+1),$V48/365*(AB48-$R48+1))))),0)</f>
        <v>0</v>
      </c>
      <c r="AD48" s="154">
        <f>AB48+1</f>
        <v>45717</v>
      </c>
      <c r="AE48" s="154">
        <f>AD48+30</f>
        <v>45747</v>
      </c>
      <c r="AF48" s="158">
        <f>IFERROR(IF(($R48-AE48)&gt;=0,0,IF(($S48-AD48)&lt;0,0,IF(AND(($S48-AE48)&gt;0,(AD48-$R48)&gt;0),$V48/365*(AE48-AD48+1),IF(AND(($S48-AE48)&lt;=0,(AD48-$R48)&gt;0),$V48/365*($S48-AD48+1),$V48/365*(AE48-$R48+1))))),0)</f>
        <v>0</v>
      </c>
      <c r="AG48" s="154">
        <f>AE48+1</f>
        <v>45748</v>
      </c>
      <c r="AH48" s="154">
        <f>AG48+29</f>
        <v>45777</v>
      </c>
      <c r="AI48" s="158">
        <f>IFERROR(IF(($R48-AH48)&gt;=0,0,IF(($S48-AG48)&lt;0,0,IF(AND(($S48-AH48)&gt;0,(AG48-$R48)&gt;0),$V48/365*(AH48-AG48+1),IF(AND(($S48-AH48)&lt;=0,(AG48-$R48)&gt;0),$V48/365*($S48-AG48+1),$V48/365*(AH48-$R48+1))))),0)</f>
        <v>0</v>
      </c>
      <c r="AJ48" s="154">
        <f>AH48+1</f>
        <v>45778</v>
      </c>
      <c r="AK48" s="154">
        <f>AJ48+30</f>
        <v>45808</v>
      </c>
      <c r="AL48" s="158">
        <f>IFERROR(IF(($R48-AK48)&gt;=0,0,IF(($S48-AJ48)&lt;0,0,IF(AND(($S48-AK48)&gt;0,(AJ48-$R48)&gt;0),$V48/365*(AK48-AJ48+1),IF(AND(($S48-AK48)&lt;=0,(AJ48-$R48)&gt;0),$V48/365*($S48-AJ48+1),$V48/365*(AK48-$R48+1))))),0)</f>
        <v>0</v>
      </c>
      <c r="AM48" s="154">
        <f>AK48+1</f>
        <v>45809</v>
      </c>
      <c r="AN48" s="154">
        <f>AM48+29</f>
        <v>45838</v>
      </c>
      <c r="AO48" s="158">
        <f>IFERROR(IF(($R48-AN48)&gt;=0,0,IF(($S48-AM48)&lt;0,0,IF(AND(($S48-AN48)&gt;0,(AM48-$R48)&gt;0),$V48/365*(AN48-AM48+1),IF(AND(($S48-AN48)&lt;=0,(AM48-$R48)&gt;0),$V48/365*($S48-AM48+1),$V48/365*(AN48-$R48+1))))),0)</f>
        <v>0</v>
      </c>
      <c r="AP48" s="154">
        <f>AN48+1</f>
        <v>45839</v>
      </c>
      <c r="AQ48" s="154">
        <f>AP48+30</f>
        <v>45869</v>
      </c>
      <c r="AR48" s="158">
        <f>IFERROR(IF(($R48-AQ48)&gt;=0,0,IF(($S48-AP48)&lt;0,0,IF(AND(($S48-AQ48)&gt;0,(AP48-$R48)&gt;0),$V48/365*(AQ48-AP48+1),IF(AND(($S48-AQ48)&lt;=0,(AP48-$R48)&gt;0),$V48/365*($S48-AP48+1),$V48/365*(AQ48-$R48+1))))),0)</f>
        <v>0</v>
      </c>
      <c r="AS48" s="154">
        <f>AQ48+1</f>
        <v>45870</v>
      </c>
      <c r="AT48" s="154">
        <f>AS48+30</f>
        <v>45900</v>
      </c>
      <c r="AU48" s="158">
        <f>IFERROR(IF(($R48-AT48)&gt;=0,0,IF(($S48-AS48)&lt;0,0,IF(AND(($S48-AT48)&gt;0,(AS48-$R48)&gt;0),$V48/365*(AT48-AS48+1),IF(AND(($S48-AT48)&lt;=0,(AS48-$R48)&gt;0),$V48/365*($S48-AS48+1),$V48/365*(AT48-$R48+1))))),0)</f>
        <v>0</v>
      </c>
      <c r="AV48" s="154">
        <f>AT48+1</f>
        <v>45901</v>
      </c>
      <c r="AW48" s="154">
        <f>AV48+29</f>
        <v>45930</v>
      </c>
      <c r="AX48" s="158">
        <f>IFERROR(IF(($R48-AW48)&gt;=0,0,IF(($S48-AV48)&lt;0,0,IF(AND(($S48-AW48)&gt;0,(AV48-$R48)&gt;0),$V48/365*(AW48-AV48+1),IF(AND(($S48-AW48)&lt;=0,(AV48-$R48)&gt;0),$V48/365*($S48-AV48+1),$V48/365*(AW48-$R48+1))))),0)</f>
        <v>0</v>
      </c>
      <c r="AY48" s="154">
        <f>AW48+1</f>
        <v>45931</v>
      </c>
      <c r="AZ48" s="154">
        <f>AY48+30</f>
        <v>45961</v>
      </c>
      <c r="BA48" s="158">
        <f>IFERROR(IF(($R48-AZ48)&gt;=0,0,IF(($S48-AY48)&lt;0,0,IF(AND(($S48-AZ48)&gt;0,(AY48-$R48)&gt;0),$V48/365*(AZ48-AY48+1),IF(AND(($S48-AZ48)&lt;=0,(AY48-$R48)&gt;0),$V48/365*($S48-AY48+1),$V48/365*(AZ48-$R48+1))))),0)</f>
        <v>0</v>
      </c>
      <c r="BB48" s="154">
        <f>AZ48+1</f>
        <v>45962</v>
      </c>
      <c r="BC48" s="154">
        <f>BB48+29</f>
        <v>45991</v>
      </c>
      <c r="BD48" s="158">
        <f>IFERROR(IF(($R48-BC48)&gt;=0,0,IF(($S48-BB48)&lt;0,0,IF(AND(($S48-BC48)&gt;0,(BB48-$R48)&gt;0),$V48/365*(BC48-BB48+1),IF(AND(($S48-BC48)&lt;=0,(BB48-$R48)&gt;0),$V48/365*($S48-BB48+1),$V48/365*(BC48-$R48+1))))),0)</f>
        <v>0</v>
      </c>
      <c r="BE48" s="154">
        <f>BC48+1</f>
        <v>45992</v>
      </c>
      <c r="BF48" s="154">
        <f>BE48+30</f>
        <v>46022</v>
      </c>
      <c r="BG48" s="158">
        <f>IFERROR(IF(($R48-BF48)&gt;=0,0,IF(($S48-BE48)&lt;0,0,IF(AND(($S48-BF48)&gt;0,(BE48-$R48)&gt;0),$V48/365*(BF48-BE48+1),IF(AND(($S48-BF48)&lt;=0,(BE48-$R48)&gt;0),$V48/365*($S48-BE48+1),$V48/365*(BF48-$R48+1))))),0)</f>
        <v>0</v>
      </c>
      <c r="BH48" s="154">
        <v>46023</v>
      </c>
      <c r="BI48" s="154">
        <f>BH48+30</f>
        <v>46053</v>
      </c>
      <c r="BJ48" s="158">
        <f>IFERROR(IF(($R48-BI48)&gt;=0,0,IF(($S48-BH48)&lt;0,0,IF(AND(($S48-BI48)&gt;0,(BH48-$R48)&gt;0),$V48/365*(BI48-BH48+1),IF(AND(($S48-BI48)&lt;=0,(BH48-$R48)&gt;0),$V48/365*($S48-BH48+1),$V48/365*(BI48-$R48+1))))),0)</f>
        <v>0</v>
      </c>
      <c r="BK48" s="154">
        <f>BI48+1</f>
        <v>46054</v>
      </c>
      <c r="BL48" s="154">
        <f>BK48+27</f>
        <v>46081</v>
      </c>
      <c r="BM48" s="158">
        <f>IFERROR(IF(($R48-BL48)&gt;=0,0,IF(($S48-BK48)&lt;0,0,IF(AND(($S48-BL48)&gt;0,(BK48-$R48)&gt;0),$V48/365*(BL48-BK48+1),IF(AND(($S48-BL48)&lt;=0,(BK48-$R48)&gt;0),$V48/365*($S48-BK48+1),$V48/365*(BL48-$R48+1))))),0)</f>
        <v>0</v>
      </c>
      <c r="BN48" s="154">
        <f>BL48+1</f>
        <v>46082</v>
      </c>
      <c r="BO48" s="154">
        <f>BN48+30</f>
        <v>46112</v>
      </c>
      <c r="BP48" s="158">
        <f>IFERROR(IF(($R48-BO48)&gt;=0,0,IF(($S48-BN48)&lt;0,0,IF(AND(($S48-BO48)&gt;0,(BN48-$R48)&gt;0),$V48/365*(BO48-BN48+1),IF(AND(($S48-BO48)&lt;=0,(BN48-$R48)&gt;0),$V48/365*($S48-BN48+1),$V48/365*(BO48-$R48+1))))),0)</f>
        <v>0</v>
      </c>
      <c r="BQ48" s="154">
        <f>BO48+1</f>
        <v>46113</v>
      </c>
      <c r="BR48" s="154">
        <f>BQ48+29</f>
        <v>46142</v>
      </c>
      <c r="BS48" s="158">
        <f>IFERROR(IF(($R48-BR48)&gt;=0,0,IF(($S48-BQ48)&lt;0,0,IF(AND(($S48-BR48)&gt;0,(BQ48-$R48)&gt;0),$V48/365*(BR48-BQ48+1),IF(AND(($S48-BR48)&lt;=0,(BQ48-$R48)&gt;0),$V48/365*($S48-BQ48+1),$V48/365*(BR48-$R48+1))))),0)</f>
        <v>0</v>
      </c>
      <c r="BT48" s="154">
        <f>BR48+1</f>
        <v>46143</v>
      </c>
      <c r="BU48" s="154">
        <f>BT48+30</f>
        <v>46173</v>
      </c>
      <c r="BV48" s="158">
        <f>IFERROR(IF(($R48-BU48)&gt;=0,0,IF(($S48-BT48)&lt;0,0,IF(AND(($S48-BU48)&gt;0,(BT48-$R48)&gt;0),$V48/365*(BU48-BT48+1),IF(AND(($S48-BU48)&lt;=0,(BT48-$R48)&gt;0),$V48/365*($S48-BT48+1),$V48/365*(BU48-$R48+1))))),0)</f>
        <v>0</v>
      </c>
      <c r="BW48" s="154">
        <f>BU48+1</f>
        <v>46174</v>
      </c>
      <c r="BX48" s="154">
        <f>BW48+29</f>
        <v>46203</v>
      </c>
      <c r="BY48" s="158">
        <f>IFERROR(IF(($R48-BX48)&gt;=0,0,IF(($S48-BW48)&lt;0,0,IF(AND(($S48-BX48)&gt;0,(BW48-$R48)&gt;0),$V48/365*(BX48-BW48+1),IF(AND(($S48-BX48)&lt;=0,(BW48-$R48)&gt;0),$V48/365*($S48-BW48+1),$V48/365*(BX48-$R48+1))))),0)</f>
        <v>0</v>
      </c>
      <c r="BZ48" s="154">
        <f>BX48+1</f>
        <v>46204</v>
      </c>
      <c r="CA48" s="154">
        <f>BZ48+30</f>
        <v>46234</v>
      </c>
      <c r="CB48" s="158">
        <f>IFERROR(IF(($R48-CA48)&gt;=0,0,IF(($S48-BZ48)&lt;0,0,IF(AND(($S48-CA48)&gt;0,(BZ48-$R48)&gt;0),$V48/365*(CA48-BZ48+1),IF(AND(($S48-CA48)&lt;=0,(BZ48-$R48)&gt;0),$V48/365*($S48-BZ48+1),$V48/365*(CA48-$R48+1))))),0)</f>
        <v>0</v>
      </c>
      <c r="CC48" s="154">
        <f>CA48+1</f>
        <v>46235</v>
      </c>
      <c r="CD48" s="154">
        <f>CC48+30</f>
        <v>46265</v>
      </c>
      <c r="CE48" s="158">
        <f>IFERROR(IF(($R48-CD48)&gt;=0,0,IF(($S48-CC48)&lt;0,0,IF(AND(($S48-CD48)&gt;0,(CC48-$R48)&gt;0),$V48/365*(CD48-CC48+1),IF(AND(($S48-CD48)&lt;=0,(CC48-$R48)&gt;0),$V48/365*($S48-CC48+1),$V48/365*(CD48-$R48+1))))),0)</f>
        <v>0</v>
      </c>
      <c r="CF48" s="154">
        <f>CD48+1</f>
        <v>46266</v>
      </c>
      <c r="CG48" s="154">
        <f>CF48+29</f>
        <v>46295</v>
      </c>
      <c r="CH48" s="158">
        <f>IFERROR(IF(($R48-CG48)&gt;=0,0,IF(($S48-CF48)&lt;0,0,IF(AND(($S48-CG48)&gt;0,(CF48-$R48)&gt;0),$V48/365*(CG48-CF48+1),IF(AND(($S48-CG48)&lt;=0,(CF48-$R48)&gt;0),$V48/365*($S48-CF48+1),$V48/365*(CG48-$R48+1))))),0)</f>
        <v>0</v>
      </c>
      <c r="CI48" s="154">
        <f>CG48+1</f>
        <v>46296</v>
      </c>
      <c r="CJ48" s="154">
        <f>CI48+30</f>
        <v>46326</v>
      </c>
      <c r="CK48" s="158">
        <f>IFERROR(IF(($R48-CJ48)&gt;=0,0,IF(($S48-CI48)&lt;0,0,IF(AND(($S48-CJ48)&gt;0,(CI48-$R48)&gt;0),$V48/365*(CJ48-CI48+1),IF(AND(($S48-CJ48)&lt;=0,(CI48-$R48)&gt;0),$V48/365*($S48-CI48+1),$V48/365*(CJ48-$R48+1))))),0)</f>
        <v>0</v>
      </c>
      <c r="CL48" s="154">
        <f>CJ48+1</f>
        <v>46327</v>
      </c>
      <c r="CM48" s="154">
        <f>CL48+29</f>
        <v>46356</v>
      </c>
      <c r="CN48" s="158">
        <f>IFERROR(IF(($R48-CM48)&gt;=0,0,IF(($S48-CL48)&lt;0,0,IF(AND(($S48-CM48)&gt;0,(CL48-$R48)&gt;0),$V48/365*(CM48-CL48+1),IF(AND(($S48-CM48)&lt;=0,(CL48-$R48)&gt;0),$V48/365*($S48-CL48+1),$V48/365*(CM48-$R48+1))))),0)</f>
        <v>0</v>
      </c>
      <c r="CO48" s="154">
        <f>CM48+1</f>
        <v>46357</v>
      </c>
      <c r="CP48" s="154">
        <f>CO48+30</f>
        <v>46387</v>
      </c>
      <c r="CQ48" s="158">
        <f>IFERROR(IF(($R48-CP48)&gt;=0,0,IF(($S48-CO48)&lt;0,0,IF(AND(($S48-CP48)&gt;0,(CO48-$R48)&gt;0),$V48/365*(CP48-CO48+1),IF(AND(($S48-CP48)&lt;=0,(CO48-$R48)&gt;0),$V48/365*($S48-CO48+1),$V48/365*(CP48-$R48+1))))),0)</f>
        <v>0</v>
      </c>
    </row>
    <row r="49" s="80" customFormat="1" ht="24" customHeight="1" outlineLevel="4" spans="1:95">
      <c r="A49" s="119"/>
      <c r="B49" s="120"/>
      <c r="C49" s="121"/>
      <c r="D49" s="119"/>
      <c r="E49" s="120"/>
      <c r="F49" s="120"/>
      <c r="G49" s="120"/>
      <c r="H49" s="122"/>
      <c r="I49" s="122"/>
      <c r="J49" s="122">
        <f t="shared" si="4"/>
        <v>0</v>
      </c>
      <c r="K49" s="122">
        <f>K48+1</f>
        <v>3</v>
      </c>
      <c r="L49" s="147"/>
      <c r="M49" s="148">
        <f>IFERROR(VLOOKUP($L49,'2-2 引出数据_合同数据仓库'!$B$2:$BP$10000,3,FALSE),0)</f>
        <v>0</v>
      </c>
      <c r="N49" s="122"/>
      <c r="O49" s="148">
        <f>IFERROR(VLOOKUP((LEFT(VLOOKUP($L49,'2-2 引出数据_合同数据仓库'!$B$2:$BP$10000,64,FALSE),15)&amp;(RIGHT(VLOOKUP($L49,'2-2 引出数据_合同数据仓库'!$B$2:$BP$10000,64,FALSE),4)+1)),'2-2 引出数据_合同数据仓库'!$B$2:$BP$10000,3,FALSE),0)</f>
        <v>0</v>
      </c>
      <c r="P49" s="122"/>
      <c r="Q49" s="122">
        <f>IFERROR(VLOOKUP($L49,'2-2 引出数据_合同数据仓库'!$B$2:$BP$10000,28,FALSE),0)</f>
        <v>0</v>
      </c>
      <c r="R49" s="122">
        <f>IFERROR(VLOOKUP($L49,'2-2 引出数据_合同数据仓库'!$B$2:$BP$10000,29,FALSE),0)</f>
        <v>0</v>
      </c>
      <c r="S49" s="122">
        <f>IFERROR(VLOOKUP($L49,'2-2 引出数据_合同数据仓库'!$B$2:$BP$10000,4,FALSE),0)</f>
        <v>0</v>
      </c>
      <c r="T49" s="122"/>
      <c r="U49" s="122">
        <f>IFERROR(VLOOKUP($L49,'2-2 引出数据_合同数据仓库'!$B$2:$BP$10000,15,FALSE),0)</f>
        <v>0</v>
      </c>
      <c r="V49" s="122">
        <f>U49/(S49-R49+1)*365</f>
        <v>0</v>
      </c>
      <c r="W49" s="122"/>
      <c r="X49" s="154">
        <v>45658</v>
      </c>
      <c r="Y49" s="154">
        <f>X49+30</f>
        <v>45688</v>
      </c>
      <c r="Z49" s="158">
        <f>IFERROR(IF(($R49-Y49)&gt;=0,0,IF(($S49-X49)&lt;0,0,IF(AND(($S49-Y49)&gt;0,(X49-$R49)&gt;0),$V49/365*(Y49-X49+1),IF(AND(($S49-Y49)&lt;=0,(X49-$R49)&gt;0),$V49/365*($S49-X49+1),$V49/365*(Y49-$R49+1))))),0)</f>
        <v>0</v>
      </c>
      <c r="AA49" s="154">
        <f>Y49+1</f>
        <v>45689</v>
      </c>
      <c r="AB49" s="154">
        <f>AA49+27</f>
        <v>45716</v>
      </c>
      <c r="AC49" s="158">
        <f>IFERROR(IF(($R49-AB49)&gt;=0,0,IF(($S49-AA49)&lt;0,0,IF(AND(($S49-AB49)&gt;0,(AA49-$R49)&gt;0),$V49/365*(AB49-AA49+1),IF(AND(($S49-AB49)&lt;=0,(AA49-$R49)&gt;0),$V49/365*($S49-AA49+1),$V49/365*(AB49-$R49+1))))),0)</f>
        <v>0</v>
      </c>
      <c r="AD49" s="154">
        <f>AB49+1</f>
        <v>45717</v>
      </c>
      <c r="AE49" s="154">
        <f>AD49+30</f>
        <v>45747</v>
      </c>
      <c r="AF49" s="158">
        <f>IFERROR(IF(($R49-AE49)&gt;=0,0,IF(($S49-AD49)&lt;0,0,IF(AND(($S49-AE49)&gt;0,(AD49-$R49)&gt;0),$V49/365*(AE49-AD49+1),IF(AND(($S49-AE49)&lt;=0,(AD49-$R49)&gt;0),$V49/365*($S49-AD49+1),$V49/365*(AE49-$R49+1))))),0)</f>
        <v>0</v>
      </c>
      <c r="AG49" s="154">
        <f>AE49+1</f>
        <v>45748</v>
      </c>
      <c r="AH49" s="154">
        <f>AG49+29</f>
        <v>45777</v>
      </c>
      <c r="AI49" s="158">
        <f>IFERROR(IF(($R49-AH49)&gt;=0,0,IF(($S49-AG49)&lt;0,0,IF(AND(($S49-AH49)&gt;0,(AG49-$R49)&gt;0),$V49/365*(AH49-AG49+1),IF(AND(($S49-AH49)&lt;=0,(AG49-$R49)&gt;0),$V49/365*($S49-AG49+1),$V49/365*(AH49-$R49+1))))),0)</f>
        <v>0</v>
      </c>
      <c r="AJ49" s="154">
        <f>AH49+1</f>
        <v>45778</v>
      </c>
      <c r="AK49" s="154">
        <f>AJ49+30</f>
        <v>45808</v>
      </c>
      <c r="AL49" s="158">
        <f>IFERROR(IF(($R49-AK49)&gt;=0,0,IF(($S49-AJ49)&lt;0,0,IF(AND(($S49-AK49)&gt;0,(AJ49-$R49)&gt;0),$V49/365*(AK49-AJ49+1),IF(AND(($S49-AK49)&lt;=0,(AJ49-$R49)&gt;0),$V49/365*($S49-AJ49+1),$V49/365*(AK49-$R49+1))))),0)</f>
        <v>0</v>
      </c>
      <c r="AM49" s="154">
        <f>AK49+1</f>
        <v>45809</v>
      </c>
      <c r="AN49" s="154">
        <f>AM49+29</f>
        <v>45838</v>
      </c>
      <c r="AO49" s="158">
        <f>IFERROR(IF(($R49-AN49)&gt;=0,0,IF(($S49-AM49)&lt;0,0,IF(AND(($S49-AN49)&gt;0,(AM49-$R49)&gt;0),$V49/365*(AN49-AM49+1),IF(AND(($S49-AN49)&lt;=0,(AM49-$R49)&gt;0),$V49/365*($S49-AM49+1),$V49/365*(AN49-$R49+1))))),0)</f>
        <v>0</v>
      </c>
      <c r="AP49" s="154">
        <f>AN49+1</f>
        <v>45839</v>
      </c>
      <c r="AQ49" s="154">
        <f>AP49+30</f>
        <v>45869</v>
      </c>
      <c r="AR49" s="158">
        <f>IFERROR(IF(($R49-AQ49)&gt;=0,0,IF(($S49-AP49)&lt;0,0,IF(AND(($S49-AQ49)&gt;0,(AP49-$R49)&gt;0),$V49/365*(AQ49-AP49+1),IF(AND(($S49-AQ49)&lt;=0,(AP49-$R49)&gt;0),$V49/365*($S49-AP49+1),$V49/365*(AQ49-$R49+1))))),0)</f>
        <v>0</v>
      </c>
      <c r="AS49" s="154">
        <f>AQ49+1</f>
        <v>45870</v>
      </c>
      <c r="AT49" s="154">
        <f>AS49+30</f>
        <v>45900</v>
      </c>
      <c r="AU49" s="158">
        <f>IFERROR(IF(($R49-AT49)&gt;=0,0,IF(($S49-AS49)&lt;0,0,IF(AND(($S49-AT49)&gt;0,(AS49-$R49)&gt;0),$V49/365*(AT49-AS49+1),IF(AND(($S49-AT49)&lt;=0,(AS49-$R49)&gt;0),$V49/365*($S49-AS49+1),$V49/365*(AT49-$R49+1))))),0)</f>
        <v>0</v>
      </c>
      <c r="AV49" s="154">
        <f>AT49+1</f>
        <v>45901</v>
      </c>
      <c r="AW49" s="154">
        <f>AV49+29</f>
        <v>45930</v>
      </c>
      <c r="AX49" s="158">
        <f>IFERROR(IF(($R49-AW49)&gt;=0,0,IF(($S49-AV49)&lt;0,0,IF(AND(($S49-AW49)&gt;0,(AV49-$R49)&gt;0),$V49/365*(AW49-AV49+1),IF(AND(($S49-AW49)&lt;=0,(AV49-$R49)&gt;0),$V49/365*($S49-AV49+1),$V49/365*(AW49-$R49+1))))),0)</f>
        <v>0</v>
      </c>
      <c r="AY49" s="154">
        <f>AW49+1</f>
        <v>45931</v>
      </c>
      <c r="AZ49" s="154">
        <f>AY49+30</f>
        <v>45961</v>
      </c>
      <c r="BA49" s="158">
        <f>IFERROR(IF(($R49-AZ49)&gt;=0,0,IF(($S49-AY49)&lt;0,0,IF(AND(($S49-AZ49)&gt;0,(AY49-$R49)&gt;0),$V49/365*(AZ49-AY49+1),IF(AND(($S49-AZ49)&lt;=0,(AY49-$R49)&gt;0),$V49/365*($S49-AY49+1),$V49/365*(AZ49-$R49+1))))),0)</f>
        <v>0</v>
      </c>
      <c r="BB49" s="154">
        <f>AZ49+1</f>
        <v>45962</v>
      </c>
      <c r="BC49" s="154">
        <f>BB49+29</f>
        <v>45991</v>
      </c>
      <c r="BD49" s="158">
        <f>IFERROR(IF(($R49-BC49)&gt;=0,0,IF(($S49-BB49)&lt;0,0,IF(AND(($S49-BC49)&gt;0,(BB49-$R49)&gt;0),$V49/365*(BC49-BB49+1),IF(AND(($S49-BC49)&lt;=0,(BB49-$R49)&gt;0),$V49/365*($S49-BB49+1),$V49/365*(BC49-$R49+1))))),0)</f>
        <v>0</v>
      </c>
      <c r="BE49" s="154">
        <f>BC49+1</f>
        <v>45992</v>
      </c>
      <c r="BF49" s="154">
        <f>BE49+30</f>
        <v>46022</v>
      </c>
      <c r="BG49" s="158">
        <f>IFERROR(IF(($R49-BF49)&gt;=0,0,IF(($S49-BE49)&lt;0,0,IF(AND(($S49-BF49)&gt;0,(BE49-$R49)&gt;0),$V49/365*(BF49-BE49+1),IF(AND(($S49-BF49)&lt;=0,(BE49-$R49)&gt;0),$V49/365*($S49-BE49+1),$V49/365*(BF49-$R49+1))))),0)</f>
        <v>0</v>
      </c>
      <c r="BH49" s="154">
        <v>46023</v>
      </c>
      <c r="BI49" s="154">
        <f>BH49+30</f>
        <v>46053</v>
      </c>
      <c r="BJ49" s="158">
        <f>IFERROR(IF(($R49-BI49)&gt;=0,0,IF(($S49-BH49)&lt;0,0,IF(AND(($S49-BI49)&gt;0,(BH49-$R49)&gt;0),$V49/365*(BI49-BH49+1),IF(AND(($S49-BI49)&lt;=0,(BH49-$R49)&gt;0),$V49/365*($S49-BH49+1),$V49/365*(BI49-$R49+1))))),0)</f>
        <v>0</v>
      </c>
      <c r="BK49" s="154">
        <f>BI49+1</f>
        <v>46054</v>
      </c>
      <c r="BL49" s="154">
        <f>BK49+27</f>
        <v>46081</v>
      </c>
      <c r="BM49" s="158">
        <f>IFERROR(IF(($R49-BL49)&gt;=0,0,IF(($S49-BK49)&lt;0,0,IF(AND(($S49-BL49)&gt;0,(BK49-$R49)&gt;0),$V49/365*(BL49-BK49+1),IF(AND(($S49-BL49)&lt;=0,(BK49-$R49)&gt;0),$V49/365*($S49-BK49+1),$V49/365*(BL49-$R49+1))))),0)</f>
        <v>0</v>
      </c>
      <c r="BN49" s="154">
        <f>BL49+1</f>
        <v>46082</v>
      </c>
      <c r="BO49" s="154">
        <f>BN49+30</f>
        <v>46112</v>
      </c>
      <c r="BP49" s="158">
        <f>IFERROR(IF(($R49-BO49)&gt;=0,0,IF(($S49-BN49)&lt;0,0,IF(AND(($S49-BO49)&gt;0,(BN49-$R49)&gt;0),$V49/365*(BO49-BN49+1),IF(AND(($S49-BO49)&lt;=0,(BN49-$R49)&gt;0),$V49/365*($S49-BN49+1),$V49/365*(BO49-$R49+1))))),0)</f>
        <v>0</v>
      </c>
      <c r="BQ49" s="154">
        <f>BO49+1</f>
        <v>46113</v>
      </c>
      <c r="BR49" s="154">
        <f>BQ49+29</f>
        <v>46142</v>
      </c>
      <c r="BS49" s="158">
        <f>IFERROR(IF(($R49-BR49)&gt;=0,0,IF(($S49-BQ49)&lt;0,0,IF(AND(($S49-BR49)&gt;0,(BQ49-$R49)&gt;0),$V49/365*(BR49-BQ49+1),IF(AND(($S49-BR49)&lt;=0,(BQ49-$R49)&gt;0),$V49/365*($S49-BQ49+1),$V49/365*(BR49-$R49+1))))),0)</f>
        <v>0</v>
      </c>
      <c r="BT49" s="154">
        <f>BR49+1</f>
        <v>46143</v>
      </c>
      <c r="BU49" s="154">
        <f>BT49+30</f>
        <v>46173</v>
      </c>
      <c r="BV49" s="158">
        <f>IFERROR(IF(($R49-BU49)&gt;=0,0,IF(($S49-BT49)&lt;0,0,IF(AND(($S49-BU49)&gt;0,(BT49-$R49)&gt;0),$V49/365*(BU49-BT49+1),IF(AND(($S49-BU49)&lt;=0,(BT49-$R49)&gt;0),$V49/365*($S49-BT49+1),$V49/365*(BU49-$R49+1))))),0)</f>
        <v>0</v>
      </c>
      <c r="BW49" s="154">
        <f>BU49+1</f>
        <v>46174</v>
      </c>
      <c r="BX49" s="154">
        <f>BW49+29</f>
        <v>46203</v>
      </c>
      <c r="BY49" s="158">
        <f>IFERROR(IF(($R49-BX49)&gt;=0,0,IF(($S49-BW49)&lt;0,0,IF(AND(($S49-BX49)&gt;0,(BW49-$R49)&gt;0),$V49/365*(BX49-BW49+1),IF(AND(($S49-BX49)&lt;=0,(BW49-$R49)&gt;0),$V49/365*($S49-BW49+1),$V49/365*(BX49-$R49+1))))),0)</f>
        <v>0</v>
      </c>
      <c r="BZ49" s="154">
        <f>BX49+1</f>
        <v>46204</v>
      </c>
      <c r="CA49" s="154">
        <f>BZ49+30</f>
        <v>46234</v>
      </c>
      <c r="CB49" s="158">
        <f>IFERROR(IF(($R49-CA49)&gt;=0,0,IF(($S49-BZ49)&lt;0,0,IF(AND(($S49-CA49)&gt;0,(BZ49-$R49)&gt;0),$V49/365*(CA49-BZ49+1),IF(AND(($S49-CA49)&lt;=0,(BZ49-$R49)&gt;0),$V49/365*($S49-BZ49+1),$V49/365*(CA49-$R49+1))))),0)</f>
        <v>0</v>
      </c>
      <c r="CC49" s="154">
        <f>CA49+1</f>
        <v>46235</v>
      </c>
      <c r="CD49" s="154">
        <f>CC49+30</f>
        <v>46265</v>
      </c>
      <c r="CE49" s="158">
        <f>IFERROR(IF(($R49-CD49)&gt;=0,0,IF(($S49-CC49)&lt;0,0,IF(AND(($S49-CD49)&gt;0,(CC49-$R49)&gt;0),$V49/365*(CD49-CC49+1),IF(AND(($S49-CD49)&lt;=0,(CC49-$R49)&gt;0),$V49/365*($S49-CC49+1),$V49/365*(CD49-$R49+1))))),0)</f>
        <v>0</v>
      </c>
      <c r="CF49" s="154">
        <f>CD49+1</f>
        <v>46266</v>
      </c>
      <c r="CG49" s="154">
        <f>CF49+29</f>
        <v>46295</v>
      </c>
      <c r="CH49" s="158">
        <f>IFERROR(IF(($R49-CG49)&gt;=0,0,IF(($S49-CF49)&lt;0,0,IF(AND(($S49-CG49)&gt;0,(CF49-$R49)&gt;0),$V49/365*(CG49-CF49+1),IF(AND(($S49-CG49)&lt;=0,(CF49-$R49)&gt;0),$V49/365*($S49-CF49+1),$V49/365*(CG49-$R49+1))))),0)</f>
        <v>0</v>
      </c>
      <c r="CI49" s="154">
        <f>CG49+1</f>
        <v>46296</v>
      </c>
      <c r="CJ49" s="154">
        <f>CI49+30</f>
        <v>46326</v>
      </c>
      <c r="CK49" s="158">
        <f>IFERROR(IF(($R49-CJ49)&gt;=0,0,IF(($S49-CI49)&lt;0,0,IF(AND(($S49-CJ49)&gt;0,(CI49-$R49)&gt;0),$V49/365*(CJ49-CI49+1),IF(AND(($S49-CJ49)&lt;=0,(CI49-$R49)&gt;0),$V49/365*($S49-CI49+1),$V49/365*(CJ49-$R49+1))))),0)</f>
        <v>0</v>
      </c>
      <c r="CL49" s="154">
        <f>CJ49+1</f>
        <v>46327</v>
      </c>
      <c r="CM49" s="154">
        <f>CL49+29</f>
        <v>46356</v>
      </c>
      <c r="CN49" s="158">
        <f>IFERROR(IF(($R49-CM49)&gt;=0,0,IF(($S49-CL49)&lt;0,0,IF(AND(($S49-CM49)&gt;0,(CL49-$R49)&gt;0),$V49/365*(CM49-CL49+1),IF(AND(($S49-CM49)&lt;=0,(CL49-$R49)&gt;0),$V49/365*($S49-CL49+1),$V49/365*(CM49-$R49+1))))),0)</f>
        <v>0</v>
      </c>
      <c r="CO49" s="154">
        <f>CM49+1</f>
        <v>46357</v>
      </c>
      <c r="CP49" s="154">
        <f>CO49+30</f>
        <v>46387</v>
      </c>
      <c r="CQ49" s="158">
        <f>IFERROR(IF(($R49-CP49)&gt;=0,0,IF(($S49-CO49)&lt;0,0,IF(AND(($S49-CP49)&gt;0,(CO49-$R49)&gt;0),$V49/365*(CP49-CO49+1),IF(AND(($S49-CP49)&lt;=0,(CO49-$R49)&gt;0),$V49/365*($S49-CO49+1),$V49/365*(CP49-$R49+1))))),0)</f>
        <v>0</v>
      </c>
    </row>
    <row r="50" s="80" customFormat="1" ht="24" customHeight="1" outlineLevel="4" spans="1:95">
      <c r="A50" s="119"/>
      <c r="B50" s="120"/>
      <c r="C50" s="121"/>
      <c r="D50" s="119"/>
      <c r="E50" s="120"/>
      <c r="F50" s="120"/>
      <c r="G50" s="120"/>
      <c r="H50" s="122"/>
      <c r="I50" s="122"/>
      <c r="J50" s="122">
        <f t="shared" si="4"/>
        <v>0</v>
      </c>
      <c r="K50" s="122">
        <f>K49+1</f>
        <v>4</v>
      </c>
      <c r="L50" s="147"/>
      <c r="M50" s="148">
        <f>IFERROR(VLOOKUP($L50,'2-2 引出数据_合同数据仓库'!$B$2:$BP$10000,3,FALSE),0)</f>
        <v>0</v>
      </c>
      <c r="N50" s="122"/>
      <c r="O50" s="148">
        <f>IFERROR(VLOOKUP((LEFT(VLOOKUP($L50,'2-2 引出数据_合同数据仓库'!$B$2:$BP$10000,64,FALSE),15)&amp;(RIGHT(VLOOKUP($L50,'2-2 引出数据_合同数据仓库'!$B$2:$BP$10000,64,FALSE),4)+1)),'2-2 引出数据_合同数据仓库'!$B$2:$BP$10000,3,FALSE),0)</f>
        <v>0</v>
      </c>
      <c r="P50" s="122"/>
      <c r="Q50" s="122">
        <f>IFERROR(VLOOKUP($L50,'2-2 引出数据_合同数据仓库'!$B$2:$BP$10000,28,FALSE),0)</f>
        <v>0</v>
      </c>
      <c r="R50" s="122">
        <f>IFERROR(VLOOKUP($L50,'2-2 引出数据_合同数据仓库'!$B$2:$BP$10000,29,FALSE),0)</f>
        <v>0</v>
      </c>
      <c r="S50" s="122">
        <f>IFERROR(VLOOKUP($L50,'2-2 引出数据_合同数据仓库'!$B$2:$BP$10000,4,FALSE),0)</f>
        <v>0</v>
      </c>
      <c r="T50" s="122"/>
      <c r="U50" s="122">
        <f>IFERROR(VLOOKUP($L50,'2-2 引出数据_合同数据仓库'!$B$2:$BP$10000,15,FALSE),0)</f>
        <v>0</v>
      </c>
      <c r="V50" s="122">
        <f>U50/(S50-R50+1)*365</f>
        <v>0</v>
      </c>
      <c r="W50" s="122"/>
      <c r="X50" s="154">
        <v>45658</v>
      </c>
      <c r="Y50" s="154">
        <f>X50+30</f>
        <v>45688</v>
      </c>
      <c r="Z50" s="158">
        <f>IFERROR(IF(($R50-Y50)&gt;=0,0,IF(($S50-X50)&lt;0,0,IF(AND(($S50-Y50)&gt;0,(X50-$R50)&gt;0),$V50/365*(Y50-X50+1),IF(AND(($S50-Y50)&lt;=0,(X50-$R50)&gt;0),$V50/365*($S50-X50+1),$V50/365*(Y50-$R50+1))))),0)</f>
        <v>0</v>
      </c>
      <c r="AA50" s="154">
        <f>Y50+1</f>
        <v>45689</v>
      </c>
      <c r="AB50" s="154">
        <f>AA50+27</f>
        <v>45716</v>
      </c>
      <c r="AC50" s="158">
        <f>IFERROR(IF(($R50-AB50)&gt;=0,0,IF(($S50-AA50)&lt;0,0,IF(AND(($S50-AB50)&gt;0,(AA50-$R50)&gt;0),$V50/365*(AB50-AA50+1),IF(AND(($S50-AB50)&lt;=0,(AA50-$R50)&gt;0),$V50/365*($S50-AA50+1),$V50/365*(AB50-$R50+1))))),0)</f>
        <v>0</v>
      </c>
      <c r="AD50" s="154">
        <f>AB50+1</f>
        <v>45717</v>
      </c>
      <c r="AE50" s="154">
        <f>AD50+30</f>
        <v>45747</v>
      </c>
      <c r="AF50" s="158">
        <f>IFERROR(IF(($R50-AE50)&gt;=0,0,IF(($S50-AD50)&lt;0,0,IF(AND(($S50-AE50)&gt;0,(AD50-$R50)&gt;0),$V50/365*(AE50-AD50+1),IF(AND(($S50-AE50)&lt;=0,(AD50-$R50)&gt;0),$V50/365*($S50-AD50+1),$V50/365*(AE50-$R50+1))))),0)</f>
        <v>0</v>
      </c>
      <c r="AG50" s="154">
        <f>AE50+1</f>
        <v>45748</v>
      </c>
      <c r="AH50" s="154">
        <f>AG50+29</f>
        <v>45777</v>
      </c>
      <c r="AI50" s="158">
        <f>IFERROR(IF(($R50-AH50)&gt;=0,0,IF(($S50-AG50)&lt;0,0,IF(AND(($S50-AH50)&gt;0,(AG50-$R50)&gt;0),$V50/365*(AH50-AG50+1),IF(AND(($S50-AH50)&lt;=0,(AG50-$R50)&gt;0),$V50/365*($S50-AG50+1),$V50/365*(AH50-$R50+1))))),0)</f>
        <v>0</v>
      </c>
      <c r="AJ50" s="154">
        <f>AH50+1</f>
        <v>45778</v>
      </c>
      <c r="AK50" s="154">
        <f>AJ50+30</f>
        <v>45808</v>
      </c>
      <c r="AL50" s="158">
        <f>IFERROR(IF(($R50-AK50)&gt;=0,0,IF(($S50-AJ50)&lt;0,0,IF(AND(($S50-AK50)&gt;0,(AJ50-$R50)&gt;0),$V50/365*(AK50-AJ50+1),IF(AND(($S50-AK50)&lt;=0,(AJ50-$R50)&gt;0),$V50/365*($S50-AJ50+1),$V50/365*(AK50-$R50+1))))),0)</f>
        <v>0</v>
      </c>
      <c r="AM50" s="154">
        <f>AK50+1</f>
        <v>45809</v>
      </c>
      <c r="AN50" s="154">
        <f>AM50+29</f>
        <v>45838</v>
      </c>
      <c r="AO50" s="158">
        <f>IFERROR(IF(($R50-AN50)&gt;=0,0,IF(($S50-AM50)&lt;0,0,IF(AND(($S50-AN50)&gt;0,(AM50-$R50)&gt;0),$V50/365*(AN50-AM50+1),IF(AND(($S50-AN50)&lt;=0,(AM50-$R50)&gt;0),$V50/365*($S50-AM50+1),$V50/365*(AN50-$R50+1))))),0)</f>
        <v>0</v>
      </c>
      <c r="AP50" s="154">
        <f>AN50+1</f>
        <v>45839</v>
      </c>
      <c r="AQ50" s="154">
        <f>AP50+30</f>
        <v>45869</v>
      </c>
      <c r="AR50" s="158">
        <f>IFERROR(IF(($R50-AQ50)&gt;=0,0,IF(($S50-AP50)&lt;0,0,IF(AND(($S50-AQ50)&gt;0,(AP50-$R50)&gt;0),$V50/365*(AQ50-AP50+1),IF(AND(($S50-AQ50)&lt;=0,(AP50-$R50)&gt;0),$V50/365*($S50-AP50+1),$V50/365*(AQ50-$R50+1))))),0)</f>
        <v>0</v>
      </c>
      <c r="AS50" s="154">
        <f>AQ50+1</f>
        <v>45870</v>
      </c>
      <c r="AT50" s="154">
        <f>AS50+30</f>
        <v>45900</v>
      </c>
      <c r="AU50" s="158">
        <f>IFERROR(IF(($R50-AT50)&gt;=0,0,IF(($S50-AS50)&lt;0,0,IF(AND(($S50-AT50)&gt;0,(AS50-$R50)&gt;0),$V50/365*(AT50-AS50+1),IF(AND(($S50-AT50)&lt;=0,(AS50-$R50)&gt;0),$V50/365*($S50-AS50+1),$V50/365*(AT50-$R50+1))))),0)</f>
        <v>0</v>
      </c>
      <c r="AV50" s="154">
        <f>AT50+1</f>
        <v>45901</v>
      </c>
      <c r="AW50" s="154">
        <f>AV50+29</f>
        <v>45930</v>
      </c>
      <c r="AX50" s="158">
        <f>IFERROR(IF(($R50-AW50)&gt;=0,0,IF(($S50-AV50)&lt;0,0,IF(AND(($S50-AW50)&gt;0,(AV50-$R50)&gt;0),$V50/365*(AW50-AV50+1),IF(AND(($S50-AW50)&lt;=0,(AV50-$R50)&gt;0),$V50/365*($S50-AV50+1),$V50/365*(AW50-$R50+1))))),0)</f>
        <v>0</v>
      </c>
      <c r="AY50" s="154">
        <f>AW50+1</f>
        <v>45931</v>
      </c>
      <c r="AZ50" s="154">
        <f>AY50+30</f>
        <v>45961</v>
      </c>
      <c r="BA50" s="158">
        <f>IFERROR(IF(($R50-AZ50)&gt;=0,0,IF(($S50-AY50)&lt;0,0,IF(AND(($S50-AZ50)&gt;0,(AY50-$R50)&gt;0),$V50/365*(AZ50-AY50+1),IF(AND(($S50-AZ50)&lt;=0,(AY50-$R50)&gt;0),$V50/365*($S50-AY50+1),$V50/365*(AZ50-$R50+1))))),0)</f>
        <v>0</v>
      </c>
      <c r="BB50" s="154">
        <f>AZ50+1</f>
        <v>45962</v>
      </c>
      <c r="BC50" s="154">
        <f>BB50+29</f>
        <v>45991</v>
      </c>
      <c r="BD50" s="158">
        <f>IFERROR(IF(($R50-BC50)&gt;=0,0,IF(($S50-BB50)&lt;0,0,IF(AND(($S50-BC50)&gt;0,(BB50-$R50)&gt;0),$V50/365*(BC50-BB50+1),IF(AND(($S50-BC50)&lt;=0,(BB50-$R50)&gt;0),$V50/365*($S50-BB50+1),$V50/365*(BC50-$R50+1))))),0)</f>
        <v>0</v>
      </c>
      <c r="BE50" s="154">
        <f>BC50+1</f>
        <v>45992</v>
      </c>
      <c r="BF50" s="154">
        <f>BE50+30</f>
        <v>46022</v>
      </c>
      <c r="BG50" s="158">
        <f>IFERROR(IF(($R50-BF50)&gt;=0,0,IF(($S50-BE50)&lt;0,0,IF(AND(($S50-BF50)&gt;0,(BE50-$R50)&gt;0),$V50/365*(BF50-BE50+1),IF(AND(($S50-BF50)&lt;=0,(BE50-$R50)&gt;0),$V50/365*($S50-BE50+1),$V50/365*(BF50-$R50+1))))),0)</f>
        <v>0</v>
      </c>
      <c r="BH50" s="154">
        <v>46023</v>
      </c>
      <c r="BI50" s="154">
        <f>BH50+30</f>
        <v>46053</v>
      </c>
      <c r="BJ50" s="158">
        <f>IFERROR(IF(($R50-BI50)&gt;=0,0,IF(($S50-BH50)&lt;0,0,IF(AND(($S50-BI50)&gt;0,(BH50-$R50)&gt;0),$V50/365*(BI50-BH50+1),IF(AND(($S50-BI50)&lt;=0,(BH50-$R50)&gt;0),$V50/365*($S50-BH50+1),$V50/365*(BI50-$R50+1))))),0)</f>
        <v>0</v>
      </c>
      <c r="BK50" s="154">
        <f>BI50+1</f>
        <v>46054</v>
      </c>
      <c r="BL50" s="154">
        <f>BK50+27</f>
        <v>46081</v>
      </c>
      <c r="BM50" s="158">
        <f>IFERROR(IF(($R50-BL50)&gt;=0,0,IF(($S50-BK50)&lt;0,0,IF(AND(($S50-BL50)&gt;0,(BK50-$R50)&gt;0),$V50/365*(BL50-BK50+1),IF(AND(($S50-BL50)&lt;=0,(BK50-$R50)&gt;0),$V50/365*($S50-BK50+1),$V50/365*(BL50-$R50+1))))),0)</f>
        <v>0</v>
      </c>
      <c r="BN50" s="154">
        <f>BL50+1</f>
        <v>46082</v>
      </c>
      <c r="BO50" s="154">
        <f>BN50+30</f>
        <v>46112</v>
      </c>
      <c r="BP50" s="158">
        <f>IFERROR(IF(($R50-BO50)&gt;=0,0,IF(($S50-BN50)&lt;0,0,IF(AND(($S50-BO50)&gt;0,(BN50-$R50)&gt;0),$V50/365*(BO50-BN50+1),IF(AND(($S50-BO50)&lt;=0,(BN50-$R50)&gt;0),$V50/365*($S50-BN50+1),$V50/365*(BO50-$R50+1))))),0)</f>
        <v>0</v>
      </c>
      <c r="BQ50" s="154">
        <f>BO50+1</f>
        <v>46113</v>
      </c>
      <c r="BR50" s="154">
        <f>BQ50+29</f>
        <v>46142</v>
      </c>
      <c r="BS50" s="158">
        <f>IFERROR(IF(($R50-BR50)&gt;=0,0,IF(($S50-BQ50)&lt;0,0,IF(AND(($S50-BR50)&gt;0,(BQ50-$R50)&gt;0),$V50/365*(BR50-BQ50+1),IF(AND(($S50-BR50)&lt;=0,(BQ50-$R50)&gt;0),$V50/365*($S50-BQ50+1),$V50/365*(BR50-$R50+1))))),0)</f>
        <v>0</v>
      </c>
      <c r="BT50" s="154">
        <f>BR50+1</f>
        <v>46143</v>
      </c>
      <c r="BU50" s="154">
        <f>BT50+30</f>
        <v>46173</v>
      </c>
      <c r="BV50" s="158">
        <f>IFERROR(IF(($R50-BU50)&gt;=0,0,IF(($S50-BT50)&lt;0,0,IF(AND(($S50-BU50)&gt;0,(BT50-$R50)&gt;0),$V50/365*(BU50-BT50+1),IF(AND(($S50-BU50)&lt;=0,(BT50-$R50)&gt;0),$V50/365*($S50-BT50+1),$V50/365*(BU50-$R50+1))))),0)</f>
        <v>0</v>
      </c>
      <c r="BW50" s="154">
        <f>BU50+1</f>
        <v>46174</v>
      </c>
      <c r="BX50" s="154">
        <f>BW50+29</f>
        <v>46203</v>
      </c>
      <c r="BY50" s="158">
        <f>IFERROR(IF(($R50-BX50)&gt;=0,0,IF(($S50-BW50)&lt;0,0,IF(AND(($S50-BX50)&gt;0,(BW50-$R50)&gt;0),$V50/365*(BX50-BW50+1),IF(AND(($S50-BX50)&lt;=0,(BW50-$R50)&gt;0),$V50/365*($S50-BW50+1),$V50/365*(BX50-$R50+1))))),0)</f>
        <v>0</v>
      </c>
      <c r="BZ50" s="154">
        <f>BX50+1</f>
        <v>46204</v>
      </c>
      <c r="CA50" s="154">
        <f>BZ50+30</f>
        <v>46234</v>
      </c>
      <c r="CB50" s="158">
        <f>IFERROR(IF(($R50-CA50)&gt;=0,0,IF(($S50-BZ50)&lt;0,0,IF(AND(($S50-CA50)&gt;0,(BZ50-$R50)&gt;0),$V50/365*(CA50-BZ50+1),IF(AND(($S50-CA50)&lt;=0,(BZ50-$R50)&gt;0),$V50/365*($S50-BZ50+1),$V50/365*(CA50-$R50+1))))),0)</f>
        <v>0</v>
      </c>
      <c r="CC50" s="154">
        <f>CA50+1</f>
        <v>46235</v>
      </c>
      <c r="CD50" s="154">
        <f>CC50+30</f>
        <v>46265</v>
      </c>
      <c r="CE50" s="158">
        <f>IFERROR(IF(($R50-CD50)&gt;=0,0,IF(($S50-CC50)&lt;0,0,IF(AND(($S50-CD50)&gt;0,(CC50-$R50)&gt;0),$V50/365*(CD50-CC50+1),IF(AND(($S50-CD50)&lt;=0,(CC50-$R50)&gt;0),$V50/365*($S50-CC50+1),$V50/365*(CD50-$R50+1))))),0)</f>
        <v>0</v>
      </c>
      <c r="CF50" s="154">
        <f>CD50+1</f>
        <v>46266</v>
      </c>
      <c r="CG50" s="154">
        <f>CF50+29</f>
        <v>46295</v>
      </c>
      <c r="CH50" s="158">
        <f>IFERROR(IF(($R50-CG50)&gt;=0,0,IF(($S50-CF50)&lt;0,0,IF(AND(($S50-CG50)&gt;0,(CF50-$R50)&gt;0),$V50/365*(CG50-CF50+1),IF(AND(($S50-CG50)&lt;=0,(CF50-$R50)&gt;0),$V50/365*($S50-CF50+1),$V50/365*(CG50-$R50+1))))),0)</f>
        <v>0</v>
      </c>
      <c r="CI50" s="154">
        <f>CG50+1</f>
        <v>46296</v>
      </c>
      <c r="CJ50" s="154">
        <f>CI50+30</f>
        <v>46326</v>
      </c>
      <c r="CK50" s="158">
        <f>IFERROR(IF(($R50-CJ50)&gt;=0,0,IF(($S50-CI50)&lt;0,0,IF(AND(($S50-CJ50)&gt;0,(CI50-$R50)&gt;0),$V50/365*(CJ50-CI50+1),IF(AND(($S50-CJ50)&lt;=0,(CI50-$R50)&gt;0),$V50/365*($S50-CI50+1),$V50/365*(CJ50-$R50+1))))),0)</f>
        <v>0</v>
      </c>
      <c r="CL50" s="154">
        <f>CJ50+1</f>
        <v>46327</v>
      </c>
      <c r="CM50" s="154">
        <f>CL50+29</f>
        <v>46356</v>
      </c>
      <c r="CN50" s="158">
        <f>IFERROR(IF(($R50-CM50)&gt;=0,0,IF(($S50-CL50)&lt;0,0,IF(AND(($S50-CM50)&gt;0,(CL50-$R50)&gt;0),$V50/365*(CM50-CL50+1),IF(AND(($S50-CM50)&lt;=0,(CL50-$R50)&gt;0),$V50/365*($S50-CL50+1),$V50/365*(CM50-$R50+1))))),0)</f>
        <v>0</v>
      </c>
      <c r="CO50" s="154">
        <f>CM50+1</f>
        <v>46357</v>
      </c>
      <c r="CP50" s="154">
        <f>CO50+30</f>
        <v>46387</v>
      </c>
      <c r="CQ50" s="158">
        <f>IFERROR(IF(($R50-CP50)&gt;=0,0,IF(($S50-CO50)&lt;0,0,IF(AND(($S50-CP50)&gt;0,(CO50-$R50)&gt;0),$V50/365*(CP50-CO50+1),IF(AND(($S50-CP50)&lt;=0,(CO50-$R50)&gt;0),$V50/365*($S50-CO50+1),$V50/365*(CP50-$R50+1))))),0)</f>
        <v>0</v>
      </c>
    </row>
    <row r="51" s="80" customFormat="1" ht="24" customHeight="1" outlineLevel="4" spans="1:95">
      <c r="A51" s="123" t="s">
        <v>2814</v>
      </c>
      <c r="B51" s="124"/>
      <c r="C51" s="124"/>
      <c r="D51" s="124"/>
      <c r="E51" s="124"/>
      <c r="F51" s="124"/>
      <c r="G51" s="125"/>
      <c r="H51" s="126"/>
      <c r="I51" s="126"/>
      <c r="J51" s="126"/>
      <c r="K51" s="126"/>
      <c r="L51" s="149"/>
      <c r="M51" s="149"/>
      <c r="N51" s="126"/>
      <c r="O51" s="126"/>
      <c r="P51" s="126"/>
      <c r="Q51" s="126"/>
      <c r="R51" s="126"/>
      <c r="S51" s="126"/>
      <c r="T51" s="126"/>
      <c r="U51" s="126"/>
      <c r="V51" s="126"/>
      <c r="W51" s="126"/>
      <c r="X51" s="126"/>
      <c r="Y51" s="126"/>
      <c r="Z51" s="126"/>
      <c r="AA51" s="126"/>
      <c r="AB51" s="126"/>
      <c r="AC51" s="126"/>
      <c r="AD51" s="126"/>
      <c r="AE51" s="126"/>
      <c r="AF51" s="126"/>
      <c r="AG51" s="126"/>
      <c r="AH51" s="126"/>
      <c r="AI51" s="126"/>
      <c r="AJ51" s="126"/>
      <c r="AK51" s="126"/>
      <c r="AL51" s="126"/>
      <c r="AM51" s="126"/>
      <c r="AN51" s="126"/>
      <c r="AO51" s="126"/>
      <c r="AP51" s="126"/>
      <c r="AQ51" s="126"/>
      <c r="AR51" s="126"/>
      <c r="AS51" s="126"/>
      <c r="AT51" s="126"/>
      <c r="AU51" s="126"/>
      <c r="AV51" s="126"/>
      <c r="AW51" s="126"/>
      <c r="AX51" s="126"/>
      <c r="AY51" s="126"/>
      <c r="AZ51" s="126"/>
      <c r="BA51" s="126"/>
      <c r="BB51" s="126"/>
      <c r="BC51" s="126"/>
      <c r="BD51" s="126"/>
      <c r="BE51" s="126"/>
      <c r="BF51" s="126"/>
      <c r="BG51" s="126"/>
      <c r="BH51" s="126"/>
      <c r="BI51" s="126"/>
      <c r="BJ51" s="126"/>
      <c r="BK51" s="126"/>
      <c r="BL51" s="126"/>
      <c r="BM51" s="126"/>
      <c r="BN51" s="126"/>
      <c r="BO51" s="126"/>
      <c r="BP51" s="126"/>
      <c r="BQ51" s="126"/>
      <c r="BR51" s="126"/>
      <c r="BS51" s="126"/>
      <c r="BT51" s="126"/>
      <c r="BU51" s="126"/>
      <c r="BV51" s="126"/>
      <c r="BW51" s="126"/>
      <c r="BX51" s="126"/>
      <c r="BY51" s="126"/>
      <c r="BZ51" s="126"/>
      <c r="CA51" s="126"/>
      <c r="CB51" s="126"/>
      <c r="CC51" s="126"/>
      <c r="CD51" s="126"/>
      <c r="CE51" s="126"/>
      <c r="CF51" s="126"/>
      <c r="CG51" s="126"/>
      <c r="CH51" s="126"/>
      <c r="CI51" s="126"/>
      <c r="CJ51" s="126"/>
      <c r="CK51" s="126"/>
      <c r="CL51" s="126"/>
      <c r="CM51" s="126"/>
      <c r="CN51" s="126"/>
      <c r="CO51" s="126"/>
      <c r="CP51" s="126"/>
      <c r="CQ51" s="126"/>
    </row>
    <row r="52" ht="24" customHeight="1" outlineLevel="3" spans="1:95">
      <c r="A52" s="115"/>
      <c r="B52" s="116" t="s">
        <v>792</v>
      </c>
      <c r="C52" s="117" t="s">
        <v>70</v>
      </c>
      <c r="D52" s="115" t="s">
        <v>68</v>
      </c>
      <c r="E52" s="116"/>
      <c r="F52" s="116"/>
      <c r="G52" s="116"/>
      <c r="H52" s="118">
        <f>X52+AA52+AD52+AG52+AJ52+AM52+AP52+AS52+AV52+AY52+BB52+BE52</f>
        <v>0</v>
      </c>
      <c r="I52" s="118">
        <f>Y52+AB52+AE52+AH52+AK52+AN52+AQ52+AT52+AW52+AZ52+BC52+BF52</f>
        <v>0</v>
      </c>
      <c r="J52" s="118">
        <f>Z52+AC52+AF52+AI52+AL52+AO52+AR52+AU52+AX52+BA52+BD52+BG52</f>
        <v>0</v>
      </c>
      <c r="K52" s="118"/>
      <c r="L52" s="146"/>
      <c r="M52" s="146"/>
      <c r="N52" s="118"/>
      <c r="O52" s="118"/>
      <c r="P52" s="118"/>
      <c r="Q52" s="118"/>
      <c r="R52" s="118"/>
      <c r="S52" s="118"/>
      <c r="T52" s="118"/>
      <c r="U52" s="118"/>
      <c r="V52" s="118"/>
      <c r="W52" s="118"/>
      <c r="X52" s="118">
        <f>VLOOKUP($C52,'1 预算编制表单'!$C:$BJ,27,FALSE)</f>
        <v>0</v>
      </c>
      <c r="Y52" s="118">
        <f>X52-Z52</f>
        <v>0</v>
      </c>
      <c r="Z52" s="118">
        <f>SUM(Z53:Z57)</f>
        <v>0</v>
      </c>
      <c r="AA52" s="118">
        <f>VLOOKUP($C52,'1 预算编制表单'!$C:$BJ,30,FALSE)</f>
        <v>0</v>
      </c>
      <c r="AB52" s="118">
        <f>AA52-AC52</f>
        <v>0</v>
      </c>
      <c r="AC52" s="118">
        <f>SUM(AC53:AC57)</f>
        <v>0</v>
      </c>
      <c r="AD52" s="118">
        <f>VLOOKUP($C52,'1 预算编制表单'!$C:$BJ,33,FALSE)</f>
        <v>0</v>
      </c>
      <c r="AE52" s="118">
        <f>AD52-AF52</f>
        <v>0</v>
      </c>
      <c r="AF52" s="118">
        <f>SUM(AF53:AF57)</f>
        <v>0</v>
      </c>
      <c r="AG52" s="118">
        <f>VLOOKUP($C52,'1 预算编制表单'!$C:$BJ,36,FALSE)</f>
        <v>0</v>
      </c>
      <c r="AH52" s="118">
        <f>AG52-AI52</f>
        <v>0</v>
      </c>
      <c r="AI52" s="118">
        <f>SUM(AI53:AI57)</f>
        <v>0</v>
      </c>
      <c r="AJ52" s="118">
        <f>VLOOKUP($C52,'1 预算编制表单'!$C:$BJ,39,FALSE)</f>
        <v>0</v>
      </c>
      <c r="AK52" s="118">
        <f>AJ52-AL52</f>
        <v>0</v>
      </c>
      <c r="AL52" s="118">
        <f>SUM(AL53:AL57)</f>
        <v>0</v>
      </c>
      <c r="AM52" s="118">
        <f>VLOOKUP($C52,'1 预算编制表单'!$C:$BJ,42,FALSE)</f>
        <v>0</v>
      </c>
      <c r="AN52" s="118">
        <f>AM52-AO52</f>
        <v>0</v>
      </c>
      <c r="AO52" s="118">
        <f>SUM(AO53:AO57)</f>
        <v>0</v>
      </c>
      <c r="AP52" s="118">
        <f>VLOOKUP($C52,'1 预算编制表单'!$C:$BJ,45,FALSE)</f>
        <v>0</v>
      </c>
      <c r="AQ52" s="118">
        <f>AP52-AR52</f>
        <v>0</v>
      </c>
      <c r="AR52" s="118">
        <f>SUM(AR53:AR57)</f>
        <v>0</v>
      </c>
      <c r="AS52" s="118">
        <f>VLOOKUP($C52,'1 预算编制表单'!$C:$BJ,48,FALSE)</f>
        <v>0</v>
      </c>
      <c r="AT52" s="118">
        <f>AS52-AU52</f>
        <v>0</v>
      </c>
      <c r="AU52" s="118">
        <f>SUM(AU53:AU57)</f>
        <v>0</v>
      </c>
      <c r="AV52" s="118">
        <f>VLOOKUP($C52,'1 预算编制表单'!$C:$BJ,51,FALSE)</f>
        <v>0</v>
      </c>
      <c r="AW52" s="118">
        <f>AV52-AX52</f>
        <v>0</v>
      </c>
      <c r="AX52" s="118">
        <f>SUM(AX53:AX57)</f>
        <v>0</v>
      </c>
      <c r="AY52" s="118">
        <f>VLOOKUP($C52,'1 预算编制表单'!$C:$BJ,54,FALSE)</f>
        <v>0</v>
      </c>
      <c r="AZ52" s="118">
        <f>AY52-BA52</f>
        <v>0</v>
      </c>
      <c r="BA52" s="118">
        <f>SUM(BA53:BA57)</f>
        <v>0</v>
      </c>
      <c r="BB52" s="118">
        <f>VLOOKUP($C52,'1 预算编制表单'!$C:$BJ,57,FALSE)</f>
        <v>0</v>
      </c>
      <c r="BC52" s="118">
        <f>BB52-BD52</f>
        <v>0</v>
      </c>
      <c r="BD52" s="118">
        <f>SUM(BD53:BD57)</f>
        <v>0</v>
      </c>
      <c r="BE52" s="118">
        <f>VLOOKUP($C52,'1 预算编制表单'!$C:$BJ,60,FALSE)</f>
        <v>0</v>
      </c>
      <c r="BF52" s="118">
        <f>BE52-BG52</f>
        <v>0</v>
      </c>
      <c r="BG52" s="118">
        <f>SUM(BG53:BG57)</f>
        <v>0</v>
      </c>
      <c r="BH52" s="118">
        <f>VLOOKUP($C52,'1 预算编制表单'!$C:$BJ,27,FALSE)</f>
        <v>0</v>
      </c>
      <c r="BI52" s="118">
        <f>BH52-BJ52</f>
        <v>0</v>
      </c>
      <c r="BJ52" s="118">
        <f>SUM(BJ53:BJ57)</f>
        <v>0</v>
      </c>
      <c r="BK52" s="118">
        <f>VLOOKUP($C52,'1 预算编制表单'!$C:$BJ,30,FALSE)</f>
        <v>0</v>
      </c>
      <c r="BL52" s="118">
        <f>BK52-BM52</f>
        <v>0</v>
      </c>
      <c r="BM52" s="118">
        <f>SUM(BM53:BM57)</f>
        <v>0</v>
      </c>
      <c r="BN52" s="118">
        <f>VLOOKUP($C52,'1 预算编制表单'!$C:$BJ,33,FALSE)</f>
        <v>0</v>
      </c>
      <c r="BO52" s="118">
        <f>BN52-BP52</f>
        <v>0</v>
      </c>
      <c r="BP52" s="118">
        <f>SUM(BP53:BP57)</f>
        <v>0</v>
      </c>
      <c r="BQ52" s="118">
        <f>VLOOKUP($C52,'1 预算编制表单'!$C:$BJ,36,FALSE)</f>
        <v>0</v>
      </c>
      <c r="BR52" s="118">
        <f>BQ52-BS52</f>
        <v>0</v>
      </c>
      <c r="BS52" s="118">
        <f>SUM(BS53:BS57)</f>
        <v>0</v>
      </c>
      <c r="BT52" s="118">
        <f>VLOOKUP($C52,'1 预算编制表单'!$C:$BJ,39,FALSE)</f>
        <v>0</v>
      </c>
      <c r="BU52" s="118">
        <f>BT52-BV52</f>
        <v>0</v>
      </c>
      <c r="BV52" s="118">
        <f>SUM(BV53:BV57)</f>
        <v>0</v>
      </c>
      <c r="BW52" s="118">
        <f>VLOOKUP($C52,'1 预算编制表单'!$C:$BJ,42,FALSE)</f>
        <v>0</v>
      </c>
      <c r="BX52" s="118">
        <f>BW52-BY52</f>
        <v>0</v>
      </c>
      <c r="BY52" s="118">
        <f>SUM(BY53:BY57)</f>
        <v>0</v>
      </c>
      <c r="BZ52" s="118">
        <f>VLOOKUP($C52,'1 预算编制表单'!$C:$BJ,45,FALSE)</f>
        <v>0</v>
      </c>
      <c r="CA52" s="118">
        <f>BZ52-CB52</f>
        <v>0</v>
      </c>
      <c r="CB52" s="118">
        <f>SUM(CB53:CB57)</f>
        <v>0</v>
      </c>
      <c r="CC52" s="118">
        <f>VLOOKUP($C52,'1 预算编制表单'!$C:$BJ,48,FALSE)</f>
        <v>0</v>
      </c>
      <c r="CD52" s="118">
        <f>CC52-CE52</f>
        <v>0</v>
      </c>
      <c r="CE52" s="118">
        <f>SUM(CE53:CE57)</f>
        <v>0</v>
      </c>
      <c r="CF52" s="118">
        <f>VLOOKUP($C52,'1 预算编制表单'!$C:$BJ,51,FALSE)</f>
        <v>0</v>
      </c>
      <c r="CG52" s="118">
        <f>CF52-CH52</f>
        <v>0</v>
      </c>
      <c r="CH52" s="118">
        <f>SUM(CH53:CH57)</f>
        <v>0</v>
      </c>
      <c r="CI52" s="118">
        <f>VLOOKUP($C52,'1 预算编制表单'!$C:$BJ,54,FALSE)</f>
        <v>0</v>
      </c>
      <c r="CJ52" s="118">
        <f>CI52-CK52</f>
        <v>0</v>
      </c>
      <c r="CK52" s="118">
        <f>SUM(CK53:CK57)</f>
        <v>0</v>
      </c>
      <c r="CL52" s="118">
        <f>VLOOKUP($C52,'1 预算编制表单'!$C:$BJ,57,FALSE)</f>
        <v>0</v>
      </c>
      <c r="CM52" s="118">
        <f>CL52-CN52</f>
        <v>0</v>
      </c>
      <c r="CN52" s="118">
        <f>SUM(CN53:CN57)</f>
        <v>0</v>
      </c>
      <c r="CO52" s="118">
        <f>VLOOKUP($C52,'1 预算编制表单'!$C:$BJ,60,FALSE)</f>
        <v>0</v>
      </c>
      <c r="CP52" s="118">
        <f>CO52-CQ52</f>
        <v>0</v>
      </c>
      <c r="CQ52" s="118">
        <f>SUM(CQ53:CQ57)</f>
        <v>0</v>
      </c>
    </row>
    <row r="53" s="81" customFormat="1" ht="24" customHeight="1" outlineLevel="4" spans="1:95">
      <c r="A53" s="128"/>
      <c r="B53" s="129"/>
      <c r="C53" s="130" t="s">
        <v>906</v>
      </c>
      <c r="D53" s="128" t="s">
        <v>2815</v>
      </c>
      <c r="E53" s="129"/>
      <c r="F53" s="129"/>
      <c r="G53" s="129"/>
      <c r="H53" s="131"/>
      <c r="I53" s="131"/>
      <c r="J53" s="131">
        <f>Z53+AC53+AF53+AI53+AL53+AO53+AR53+AU53+AX53+BA53+BD53+BG53</f>
        <v>0</v>
      </c>
      <c r="K53" s="131"/>
      <c r="L53" s="152"/>
      <c r="M53" s="152"/>
      <c r="N53" s="131"/>
      <c r="O53" s="152"/>
      <c r="P53" s="131"/>
      <c r="Q53" s="131"/>
      <c r="R53" s="131"/>
      <c r="S53" s="131"/>
      <c r="T53" s="131"/>
      <c r="U53" s="131"/>
      <c r="V53" s="131"/>
      <c r="W53" s="131"/>
      <c r="X53" s="155"/>
      <c r="Y53" s="155"/>
      <c r="Z53" s="131">
        <f>报销单计算表!B25</f>
        <v>0</v>
      </c>
      <c r="AA53" s="155"/>
      <c r="AB53" s="155"/>
      <c r="AC53" s="131">
        <f>报销单计算表!C25</f>
        <v>0</v>
      </c>
      <c r="AD53" s="155"/>
      <c r="AE53" s="155"/>
      <c r="AF53" s="131">
        <f>报销单计算表!D25</f>
        <v>0</v>
      </c>
      <c r="AG53" s="155"/>
      <c r="AH53" s="155"/>
      <c r="AI53" s="131">
        <f>报销单计算表!E25</f>
        <v>0</v>
      </c>
      <c r="AJ53" s="155"/>
      <c r="AK53" s="155"/>
      <c r="AL53" s="131">
        <f>报销单计算表!F25</f>
        <v>0</v>
      </c>
      <c r="AM53" s="155"/>
      <c r="AN53" s="155"/>
      <c r="AO53" s="131">
        <f>报销单计算表!G25</f>
        <v>0</v>
      </c>
      <c r="AP53" s="155"/>
      <c r="AQ53" s="155"/>
      <c r="AR53" s="131">
        <f>报销单计算表!H25</f>
        <v>0</v>
      </c>
      <c r="AS53" s="155"/>
      <c r="AT53" s="155"/>
      <c r="AU53" s="131">
        <f>报销单计算表!I25</f>
        <v>0</v>
      </c>
      <c r="AV53" s="155"/>
      <c r="AW53" s="155"/>
      <c r="AX53" s="131">
        <f>报销单计算表!J25</f>
        <v>0</v>
      </c>
      <c r="AY53" s="155"/>
      <c r="AZ53" s="155"/>
      <c r="BA53" s="131">
        <f>报销单计算表!K25</f>
        <v>0</v>
      </c>
      <c r="BB53" s="155"/>
      <c r="BC53" s="155"/>
      <c r="BD53" s="131">
        <f>报销单计算表!L25</f>
        <v>0</v>
      </c>
      <c r="BE53" s="155"/>
      <c r="BF53" s="155"/>
      <c r="BG53" s="131">
        <f>报销单计算表!M25</f>
        <v>0</v>
      </c>
      <c r="BH53" s="155">
        <v>46023</v>
      </c>
      <c r="BI53" s="155">
        <f>BH53+30</f>
        <v>46053</v>
      </c>
      <c r="BJ53" s="131">
        <f>IFERROR(IF(($R53-BI53)&gt;=0,0,IF(($S53-BH53)&lt;0,0,IF(AND(($S53-BI53)&gt;0,(BH53-$R53)&gt;0),$V53/365*(BI53-BH53+1),IF(AND(($S53-BI53)&lt;=0,(BH53-$R53)&gt;0),$V53/365*($S53-BH53+1),$V53/365*(BI53-$R53+1))))),0)</f>
        <v>0</v>
      </c>
      <c r="BK53" s="155">
        <f>BI53+1</f>
        <v>46054</v>
      </c>
      <c r="BL53" s="155">
        <f>BK53+27</f>
        <v>46081</v>
      </c>
      <c r="BM53" s="131">
        <f>IFERROR(IF(($R53-BL53)&gt;=0,0,IF(($S53-BK53)&lt;0,0,IF(AND(($S53-BL53)&gt;0,(BK53-$R53)&gt;0),$V53/365*(BL53-BK53+1),IF(AND(($S53-BL53)&lt;=0,(BK53-$R53)&gt;0),$V53/365*($S53-BK53+1),$V53/365*(BL53-$R53+1))))),0)</f>
        <v>0</v>
      </c>
      <c r="BN53" s="155">
        <f>BL53+1</f>
        <v>46082</v>
      </c>
      <c r="BO53" s="155">
        <f>BN53+30</f>
        <v>46112</v>
      </c>
      <c r="BP53" s="131">
        <f>IFERROR(IF(($R53-BO53)&gt;=0,0,IF(($S53-BN53)&lt;0,0,IF(AND(($S53-BO53)&gt;0,(BN53-$R53)&gt;0),$V53/365*(BO53-BN53+1),IF(AND(($S53-BO53)&lt;=0,(BN53-$R53)&gt;0),$V53/365*($S53-BN53+1),$V53/365*(BO53-$R53+1))))),0)</f>
        <v>0</v>
      </c>
      <c r="BQ53" s="155">
        <f>BO53+1</f>
        <v>46113</v>
      </c>
      <c r="BR53" s="155">
        <f>BQ53+29</f>
        <v>46142</v>
      </c>
      <c r="BS53" s="131">
        <f>IFERROR(IF(($R53-BR53)&gt;=0,0,IF(($S53-BQ53)&lt;0,0,IF(AND(($S53-BR53)&gt;0,(BQ53-$R53)&gt;0),$V53/365*(BR53-BQ53+1),IF(AND(($S53-BR53)&lt;=0,(BQ53-$R53)&gt;0),$V53/365*($S53-BQ53+1),$V53/365*(BR53-$R53+1))))),0)</f>
        <v>0</v>
      </c>
      <c r="BT53" s="155">
        <f>BR53+1</f>
        <v>46143</v>
      </c>
      <c r="BU53" s="155">
        <f>BT53+30</f>
        <v>46173</v>
      </c>
      <c r="BV53" s="131">
        <f>IFERROR(IF(($R53-BU53)&gt;=0,0,IF(($S53-BT53)&lt;0,0,IF(AND(($S53-BU53)&gt;0,(BT53-$R53)&gt;0),$V53/365*(BU53-BT53+1),IF(AND(($S53-BU53)&lt;=0,(BT53-$R53)&gt;0),$V53/365*($S53-BT53+1),$V53/365*(BU53-$R53+1))))),0)</f>
        <v>0</v>
      </c>
      <c r="BW53" s="155">
        <f>BU53+1</f>
        <v>46174</v>
      </c>
      <c r="BX53" s="155">
        <f>BW53+29</f>
        <v>46203</v>
      </c>
      <c r="BY53" s="131">
        <f>IFERROR(IF(($R53-BX53)&gt;=0,0,IF(($S53-BW53)&lt;0,0,IF(AND(($S53-BX53)&gt;0,(BW53-$R53)&gt;0),$V53/365*(BX53-BW53+1),IF(AND(($S53-BX53)&lt;=0,(BW53-$R53)&gt;0),$V53/365*($S53-BW53+1),$V53/365*(BX53-$R53+1))))),0)</f>
        <v>0</v>
      </c>
      <c r="BZ53" s="155">
        <f>BX53+1</f>
        <v>46204</v>
      </c>
      <c r="CA53" s="155">
        <f>BZ53+30</f>
        <v>46234</v>
      </c>
      <c r="CB53" s="131">
        <f>IFERROR(IF(($R53-CA53)&gt;=0,0,IF(($S53-BZ53)&lt;0,0,IF(AND(($S53-CA53)&gt;0,(BZ53-$R53)&gt;0),$V53/365*(CA53-BZ53+1),IF(AND(($S53-CA53)&lt;=0,(BZ53-$R53)&gt;0),$V53/365*($S53-BZ53+1),$V53/365*(CA53-$R53+1))))),0)</f>
        <v>0</v>
      </c>
      <c r="CC53" s="155">
        <f>CA53+1</f>
        <v>46235</v>
      </c>
      <c r="CD53" s="155">
        <f>CC53+30</f>
        <v>46265</v>
      </c>
      <c r="CE53" s="131">
        <f>IFERROR(IF(($R53-CD53)&gt;=0,0,IF(($S53-CC53)&lt;0,0,IF(AND(($S53-CD53)&gt;0,(CC53-$R53)&gt;0),$V53/365*(CD53-CC53+1),IF(AND(($S53-CD53)&lt;=0,(CC53-$R53)&gt;0),$V53/365*($S53-CC53+1),$V53/365*(CD53-$R53+1))))),0)</f>
        <v>0</v>
      </c>
      <c r="CF53" s="155">
        <f>CD53+1</f>
        <v>46266</v>
      </c>
      <c r="CG53" s="155">
        <f>CF53+29</f>
        <v>46295</v>
      </c>
      <c r="CH53" s="131">
        <f>IFERROR(IF(($R53-CG53)&gt;=0,0,IF(($S53-CF53)&lt;0,0,IF(AND(($S53-CG53)&gt;0,(CF53-$R53)&gt;0),$V53/365*(CG53-CF53+1),IF(AND(($S53-CG53)&lt;=0,(CF53-$R53)&gt;0),$V53/365*($S53-CF53+1),$V53/365*(CG53-$R53+1))))),0)</f>
        <v>0</v>
      </c>
      <c r="CI53" s="155">
        <f>CG53+1</f>
        <v>46296</v>
      </c>
      <c r="CJ53" s="155">
        <f>CI53+30</f>
        <v>46326</v>
      </c>
      <c r="CK53" s="131">
        <f>IFERROR(IF(($R53-CJ53)&gt;=0,0,IF(($S53-CI53)&lt;0,0,IF(AND(($S53-CJ53)&gt;0,(CI53-$R53)&gt;0),$V53/365*(CJ53-CI53+1),IF(AND(($S53-CJ53)&lt;=0,(CI53-$R53)&gt;0),$V53/365*($S53-CI53+1),$V53/365*(CJ53-$R53+1))))),0)</f>
        <v>0</v>
      </c>
      <c r="CL53" s="155">
        <f>CJ53+1</f>
        <v>46327</v>
      </c>
      <c r="CM53" s="155">
        <f>CL53+29</f>
        <v>46356</v>
      </c>
      <c r="CN53" s="131">
        <f>IFERROR(IF(($R53-CM53)&gt;=0,0,IF(($S53-CL53)&lt;0,0,IF(AND(($S53-CM53)&gt;0,(CL53-$R53)&gt;0),$V53/365*(CM53-CL53+1),IF(AND(($S53-CM53)&lt;=0,(CL53-$R53)&gt;0),$V53/365*($S53-CL53+1),$V53/365*(CM53-$R53+1))))),0)</f>
        <v>0</v>
      </c>
      <c r="CO53" s="155">
        <f>CM53+1</f>
        <v>46357</v>
      </c>
      <c r="CP53" s="155">
        <f>CO53+30</f>
        <v>46387</v>
      </c>
      <c r="CQ53" s="131">
        <f>IFERROR(IF(($R53-CP53)&gt;=0,0,IF(($S53-CO53)&lt;0,0,IF(AND(($S53-CP53)&gt;0,(CO53-$R53)&gt;0),$V53/365*(CP53-CO53+1),IF(AND(($S53-CP53)&lt;=0,(CO53-$R53)&gt;0),$V53/365*($S53-CO53+1),$V53/365*(CP53-$R53+1))))),0)</f>
        <v>0</v>
      </c>
    </row>
    <row r="54" s="80" customFormat="1" ht="24" customHeight="1" outlineLevel="4" spans="1:95">
      <c r="A54" s="119"/>
      <c r="B54" s="120"/>
      <c r="C54" s="121"/>
      <c r="D54" s="119"/>
      <c r="E54" s="120"/>
      <c r="F54" s="120"/>
      <c r="G54" s="120"/>
      <c r="H54" s="122"/>
      <c r="I54" s="122"/>
      <c r="J54" s="122">
        <f>Z54+AC54+AF54+AI54+AL54+AO54+AR54+AU54+AX54+BA54+BD54+BG54</f>
        <v>0</v>
      </c>
      <c r="K54" s="122">
        <f>K53+1</f>
        <v>1</v>
      </c>
      <c r="L54" s="147"/>
      <c r="M54" s="148">
        <f>IFERROR(VLOOKUP($L54,'2-2 引出数据_合同数据仓库'!$B$2:$BP$10000,3,FALSE),0)</f>
        <v>0</v>
      </c>
      <c r="N54" s="122"/>
      <c r="O54" s="148">
        <f>IFERROR(VLOOKUP((LEFT(VLOOKUP($L54,'2-2 引出数据_合同数据仓库'!$B$2:$BP$10000,64,FALSE),15)&amp;(RIGHT(VLOOKUP($L54,'2-2 引出数据_合同数据仓库'!$B$2:$BP$10000,64,FALSE),4)+1)),'2-2 引出数据_合同数据仓库'!$B$2:$BP$10000,3,FALSE),0)</f>
        <v>0</v>
      </c>
      <c r="P54" s="122"/>
      <c r="Q54" s="122">
        <f>IFERROR(VLOOKUP($L54,'2-2 引出数据_合同数据仓库'!$B$2:$BP$10000,28,FALSE),0)</f>
        <v>0</v>
      </c>
      <c r="R54" s="122">
        <f>IFERROR(VLOOKUP($L54,'2-2 引出数据_合同数据仓库'!$B$2:$BP$10000,29,FALSE),0)</f>
        <v>0</v>
      </c>
      <c r="S54" s="122">
        <f>IFERROR(VLOOKUP($L54,'2-2 引出数据_合同数据仓库'!$B$2:$BP$10000,4,FALSE),0)</f>
        <v>0</v>
      </c>
      <c r="T54" s="122"/>
      <c r="U54" s="122">
        <f>IFERROR(VLOOKUP($L54,'2-2 引出数据_合同数据仓库'!$B$2:$BP$10000,15,FALSE),0)</f>
        <v>0</v>
      </c>
      <c r="V54" s="122">
        <f>U54/(S54-R54+1)*365</f>
        <v>0</v>
      </c>
      <c r="W54" s="122"/>
      <c r="X54" s="154">
        <v>45658</v>
      </c>
      <c r="Y54" s="154">
        <f>X54+30</f>
        <v>45688</v>
      </c>
      <c r="Z54" s="158">
        <f>IFERROR(IF(($R54-Y54)&gt;=0,0,IF(($S54-X54)&lt;0,0,IF(AND(($S54-Y54)&gt;0,(X54-$R54)&gt;0),$V54/365*(Y54-X54+1),IF(AND(($S54-Y54)&lt;=0,(X54-$R54)&gt;0),$V54/365*($S54-X54+1),$V54/365*(Y54-$R54+1))))),0)</f>
        <v>0</v>
      </c>
      <c r="AA54" s="154">
        <f>Y54+1</f>
        <v>45689</v>
      </c>
      <c r="AB54" s="154">
        <f>AA54+27</f>
        <v>45716</v>
      </c>
      <c r="AC54" s="158">
        <f>IFERROR(IF(($R54-AB54)&gt;=0,0,IF(($S54-AA54)&lt;0,0,IF(AND(($S54-AB54)&gt;0,(AA54-$R54)&gt;0),$V54/365*(AB54-AA54+1),IF(AND(($S54-AB54)&lt;=0,(AA54-$R54)&gt;0),$V54/365*($S54-AA54+1),$V54/365*(AB54-$R54+1))))),0)</f>
        <v>0</v>
      </c>
      <c r="AD54" s="154">
        <f>AB54+1</f>
        <v>45717</v>
      </c>
      <c r="AE54" s="154">
        <f>AD54+30</f>
        <v>45747</v>
      </c>
      <c r="AF54" s="158">
        <f>IFERROR(IF(($R54-AE54)&gt;=0,0,IF(($S54-AD54)&lt;0,0,IF(AND(($S54-AE54)&gt;0,(AD54-$R54)&gt;0),$V54/365*(AE54-AD54+1),IF(AND(($S54-AE54)&lt;=0,(AD54-$R54)&gt;0),$V54/365*($S54-AD54+1),$V54/365*(AE54-$R54+1))))),0)</f>
        <v>0</v>
      </c>
      <c r="AG54" s="154">
        <f>AE54+1</f>
        <v>45748</v>
      </c>
      <c r="AH54" s="154">
        <f>AG54+29</f>
        <v>45777</v>
      </c>
      <c r="AI54" s="158">
        <f>IFERROR(IF(($R54-AH54)&gt;=0,0,IF(($S54-AG54)&lt;0,0,IF(AND(($S54-AH54)&gt;0,(AG54-$R54)&gt;0),$V54/365*(AH54-AG54+1),IF(AND(($S54-AH54)&lt;=0,(AG54-$R54)&gt;0),$V54/365*($S54-AG54+1),$V54/365*(AH54-$R54+1))))),0)</f>
        <v>0</v>
      </c>
      <c r="AJ54" s="154">
        <f>AH54+1</f>
        <v>45778</v>
      </c>
      <c r="AK54" s="154">
        <f>AJ54+30</f>
        <v>45808</v>
      </c>
      <c r="AL54" s="158">
        <f>IFERROR(IF(($R54-AK54)&gt;=0,0,IF(($S54-AJ54)&lt;0,0,IF(AND(($S54-AK54)&gt;0,(AJ54-$R54)&gt;0),$V54/365*(AK54-AJ54+1),IF(AND(($S54-AK54)&lt;=0,(AJ54-$R54)&gt;0),$V54/365*($S54-AJ54+1),$V54/365*(AK54-$R54+1))))),0)</f>
        <v>0</v>
      </c>
      <c r="AM54" s="154">
        <f>AK54+1</f>
        <v>45809</v>
      </c>
      <c r="AN54" s="154">
        <f>AM54+29</f>
        <v>45838</v>
      </c>
      <c r="AO54" s="158">
        <f>IFERROR(IF(($R54-AN54)&gt;=0,0,IF(($S54-AM54)&lt;0,0,IF(AND(($S54-AN54)&gt;0,(AM54-$R54)&gt;0),$V54/365*(AN54-AM54+1),IF(AND(($S54-AN54)&lt;=0,(AM54-$R54)&gt;0),$V54/365*($S54-AM54+1),$V54/365*(AN54-$R54+1))))),0)</f>
        <v>0</v>
      </c>
      <c r="AP54" s="154">
        <f>AN54+1</f>
        <v>45839</v>
      </c>
      <c r="AQ54" s="154">
        <f>AP54+30</f>
        <v>45869</v>
      </c>
      <c r="AR54" s="158">
        <f>IFERROR(IF(($R54-AQ54)&gt;=0,0,IF(($S54-AP54)&lt;0,0,IF(AND(($S54-AQ54)&gt;0,(AP54-$R54)&gt;0),$V54/365*(AQ54-AP54+1),IF(AND(($S54-AQ54)&lt;=0,(AP54-$R54)&gt;0),$V54/365*($S54-AP54+1),$V54/365*(AQ54-$R54+1))))),0)</f>
        <v>0</v>
      </c>
      <c r="AS54" s="154">
        <f>AQ54+1</f>
        <v>45870</v>
      </c>
      <c r="AT54" s="154">
        <f>AS54+30</f>
        <v>45900</v>
      </c>
      <c r="AU54" s="158">
        <f>IFERROR(IF(($R54-AT54)&gt;=0,0,IF(($S54-AS54)&lt;0,0,IF(AND(($S54-AT54)&gt;0,(AS54-$R54)&gt;0),$V54/365*(AT54-AS54+1),IF(AND(($S54-AT54)&lt;=0,(AS54-$R54)&gt;0),$V54/365*($S54-AS54+1),$V54/365*(AT54-$R54+1))))),0)</f>
        <v>0</v>
      </c>
      <c r="AV54" s="154">
        <f>AT54+1</f>
        <v>45901</v>
      </c>
      <c r="AW54" s="154">
        <f>AV54+29</f>
        <v>45930</v>
      </c>
      <c r="AX54" s="158">
        <f>IFERROR(IF(($R54-AW54)&gt;=0,0,IF(($S54-AV54)&lt;0,0,IF(AND(($S54-AW54)&gt;0,(AV54-$R54)&gt;0),$V54/365*(AW54-AV54+1),IF(AND(($S54-AW54)&lt;=0,(AV54-$R54)&gt;0),$V54/365*($S54-AV54+1),$V54/365*(AW54-$R54+1))))),0)</f>
        <v>0</v>
      </c>
      <c r="AY54" s="154">
        <f>AW54+1</f>
        <v>45931</v>
      </c>
      <c r="AZ54" s="154">
        <f>AY54+30</f>
        <v>45961</v>
      </c>
      <c r="BA54" s="158">
        <f>IFERROR(IF(($R54-AZ54)&gt;=0,0,IF(($S54-AY54)&lt;0,0,IF(AND(($S54-AZ54)&gt;0,(AY54-$R54)&gt;0),$V54/365*(AZ54-AY54+1),IF(AND(($S54-AZ54)&lt;=0,(AY54-$R54)&gt;0),$V54/365*($S54-AY54+1),$V54/365*(AZ54-$R54+1))))),0)</f>
        <v>0</v>
      </c>
      <c r="BB54" s="154">
        <f>AZ54+1</f>
        <v>45962</v>
      </c>
      <c r="BC54" s="154">
        <f>BB54+29</f>
        <v>45991</v>
      </c>
      <c r="BD54" s="158">
        <f>IFERROR(IF(($R54-BC54)&gt;=0,0,IF(($S54-BB54)&lt;0,0,IF(AND(($S54-BC54)&gt;0,(BB54-$R54)&gt;0),$V54/365*(BC54-BB54+1),IF(AND(($S54-BC54)&lt;=0,(BB54-$R54)&gt;0),$V54/365*($S54-BB54+1),$V54/365*(BC54-$R54+1))))),0)</f>
        <v>0</v>
      </c>
      <c r="BE54" s="154">
        <f>BC54+1</f>
        <v>45992</v>
      </c>
      <c r="BF54" s="154">
        <f>BE54+30</f>
        <v>46022</v>
      </c>
      <c r="BG54" s="158">
        <f>IFERROR(IF(($R54-BF54)&gt;=0,0,IF(($S54-BE54)&lt;0,0,IF(AND(($S54-BF54)&gt;0,(BE54-$R54)&gt;0),$V54/365*(BF54-BE54+1),IF(AND(($S54-BF54)&lt;=0,(BE54-$R54)&gt;0),$V54/365*($S54-BE54+1),$V54/365*(BF54-$R54+1))))),0)</f>
        <v>0</v>
      </c>
      <c r="BH54" s="154">
        <v>46023</v>
      </c>
      <c r="BI54" s="154">
        <f>BH54+30</f>
        <v>46053</v>
      </c>
      <c r="BJ54" s="158">
        <f>IFERROR(IF(($R54-BI54)&gt;=0,0,IF(($S54-BH54)&lt;0,0,IF(AND(($S54-BI54)&gt;0,(BH54-$R54)&gt;0),$V54/365*(BI54-BH54+1),IF(AND(($S54-BI54)&lt;=0,(BH54-$R54)&gt;0),$V54/365*($S54-BH54+1),$V54/365*(BI54-$R54+1))))),0)</f>
        <v>0</v>
      </c>
      <c r="BK54" s="154">
        <f>BI54+1</f>
        <v>46054</v>
      </c>
      <c r="BL54" s="154">
        <f>BK54+27</f>
        <v>46081</v>
      </c>
      <c r="BM54" s="158">
        <f>IFERROR(IF(($R54-BL54)&gt;=0,0,IF(($S54-BK54)&lt;0,0,IF(AND(($S54-BL54)&gt;0,(BK54-$R54)&gt;0),$V54/365*(BL54-BK54+1),IF(AND(($S54-BL54)&lt;=0,(BK54-$R54)&gt;0),$V54/365*($S54-BK54+1),$V54/365*(BL54-$R54+1))))),0)</f>
        <v>0</v>
      </c>
      <c r="BN54" s="154">
        <f>BL54+1</f>
        <v>46082</v>
      </c>
      <c r="BO54" s="154">
        <f>BN54+30</f>
        <v>46112</v>
      </c>
      <c r="BP54" s="158">
        <f>IFERROR(IF(($R54-BO54)&gt;=0,0,IF(($S54-BN54)&lt;0,0,IF(AND(($S54-BO54)&gt;0,(BN54-$R54)&gt;0),$V54/365*(BO54-BN54+1),IF(AND(($S54-BO54)&lt;=0,(BN54-$R54)&gt;0),$V54/365*($S54-BN54+1),$V54/365*(BO54-$R54+1))))),0)</f>
        <v>0</v>
      </c>
      <c r="BQ54" s="154">
        <f>BO54+1</f>
        <v>46113</v>
      </c>
      <c r="BR54" s="154">
        <f>BQ54+29</f>
        <v>46142</v>
      </c>
      <c r="BS54" s="158">
        <f>IFERROR(IF(($R54-BR54)&gt;=0,0,IF(($S54-BQ54)&lt;0,0,IF(AND(($S54-BR54)&gt;0,(BQ54-$R54)&gt;0),$V54/365*(BR54-BQ54+1),IF(AND(($S54-BR54)&lt;=0,(BQ54-$R54)&gt;0),$V54/365*($S54-BQ54+1),$V54/365*(BR54-$R54+1))))),0)</f>
        <v>0</v>
      </c>
      <c r="BT54" s="154">
        <f>BR54+1</f>
        <v>46143</v>
      </c>
      <c r="BU54" s="154">
        <f>BT54+30</f>
        <v>46173</v>
      </c>
      <c r="BV54" s="158">
        <f>IFERROR(IF(($R54-BU54)&gt;=0,0,IF(($S54-BT54)&lt;0,0,IF(AND(($S54-BU54)&gt;0,(BT54-$R54)&gt;0),$V54/365*(BU54-BT54+1),IF(AND(($S54-BU54)&lt;=0,(BT54-$R54)&gt;0),$V54/365*($S54-BT54+1),$V54/365*(BU54-$R54+1))))),0)</f>
        <v>0</v>
      </c>
      <c r="BW54" s="154">
        <f>BU54+1</f>
        <v>46174</v>
      </c>
      <c r="BX54" s="154">
        <f>BW54+29</f>
        <v>46203</v>
      </c>
      <c r="BY54" s="158">
        <f>IFERROR(IF(($R54-BX54)&gt;=0,0,IF(($S54-BW54)&lt;0,0,IF(AND(($S54-BX54)&gt;0,(BW54-$R54)&gt;0),$V54/365*(BX54-BW54+1),IF(AND(($S54-BX54)&lt;=0,(BW54-$R54)&gt;0),$V54/365*($S54-BW54+1),$V54/365*(BX54-$R54+1))))),0)</f>
        <v>0</v>
      </c>
      <c r="BZ54" s="154">
        <f>BX54+1</f>
        <v>46204</v>
      </c>
      <c r="CA54" s="154">
        <f>BZ54+30</f>
        <v>46234</v>
      </c>
      <c r="CB54" s="158">
        <f>IFERROR(IF(($R54-CA54)&gt;=0,0,IF(($S54-BZ54)&lt;0,0,IF(AND(($S54-CA54)&gt;0,(BZ54-$R54)&gt;0),$V54/365*(CA54-BZ54+1),IF(AND(($S54-CA54)&lt;=0,(BZ54-$R54)&gt;0),$V54/365*($S54-BZ54+1),$V54/365*(CA54-$R54+1))))),0)</f>
        <v>0</v>
      </c>
      <c r="CC54" s="154">
        <f>CA54+1</f>
        <v>46235</v>
      </c>
      <c r="CD54" s="154">
        <f>CC54+30</f>
        <v>46265</v>
      </c>
      <c r="CE54" s="158">
        <f>IFERROR(IF(($R54-CD54)&gt;=0,0,IF(($S54-CC54)&lt;0,0,IF(AND(($S54-CD54)&gt;0,(CC54-$R54)&gt;0),$V54/365*(CD54-CC54+1),IF(AND(($S54-CD54)&lt;=0,(CC54-$R54)&gt;0),$V54/365*($S54-CC54+1),$V54/365*(CD54-$R54+1))))),0)</f>
        <v>0</v>
      </c>
      <c r="CF54" s="154">
        <f>CD54+1</f>
        <v>46266</v>
      </c>
      <c r="CG54" s="154">
        <f>CF54+29</f>
        <v>46295</v>
      </c>
      <c r="CH54" s="158">
        <f>IFERROR(IF(($R54-CG54)&gt;=0,0,IF(($S54-CF54)&lt;0,0,IF(AND(($S54-CG54)&gt;0,(CF54-$R54)&gt;0),$V54/365*(CG54-CF54+1),IF(AND(($S54-CG54)&lt;=0,(CF54-$R54)&gt;0),$V54/365*($S54-CF54+1),$V54/365*(CG54-$R54+1))))),0)</f>
        <v>0</v>
      </c>
      <c r="CI54" s="154">
        <f>CG54+1</f>
        <v>46296</v>
      </c>
      <c r="CJ54" s="154">
        <f>CI54+30</f>
        <v>46326</v>
      </c>
      <c r="CK54" s="158">
        <f>IFERROR(IF(($R54-CJ54)&gt;=0,0,IF(($S54-CI54)&lt;0,0,IF(AND(($S54-CJ54)&gt;0,(CI54-$R54)&gt;0),$V54/365*(CJ54-CI54+1),IF(AND(($S54-CJ54)&lt;=0,(CI54-$R54)&gt;0),$V54/365*($S54-CI54+1),$V54/365*(CJ54-$R54+1))))),0)</f>
        <v>0</v>
      </c>
      <c r="CL54" s="154">
        <f>CJ54+1</f>
        <v>46327</v>
      </c>
      <c r="CM54" s="154">
        <f>CL54+29</f>
        <v>46356</v>
      </c>
      <c r="CN54" s="158">
        <f>IFERROR(IF(($R54-CM54)&gt;=0,0,IF(($S54-CL54)&lt;0,0,IF(AND(($S54-CM54)&gt;0,(CL54-$R54)&gt;0),$V54/365*(CM54-CL54+1),IF(AND(($S54-CM54)&lt;=0,(CL54-$R54)&gt;0),$V54/365*($S54-CL54+1),$V54/365*(CM54-$R54+1))))),0)</f>
        <v>0</v>
      </c>
      <c r="CO54" s="154">
        <f>CM54+1</f>
        <v>46357</v>
      </c>
      <c r="CP54" s="154">
        <f>CO54+30</f>
        <v>46387</v>
      </c>
      <c r="CQ54" s="158">
        <f>IFERROR(IF(($R54-CP54)&gt;=0,0,IF(($S54-CO54)&lt;0,0,IF(AND(($S54-CP54)&gt;0,(CO54-$R54)&gt;0),$V54/365*(CP54-CO54+1),IF(AND(($S54-CP54)&lt;=0,(CO54-$R54)&gt;0),$V54/365*($S54-CO54+1),$V54/365*(CP54-$R54+1))))),0)</f>
        <v>0</v>
      </c>
    </row>
    <row r="55" s="80" customFormat="1" ht="24" customHeight="1" outlineLevel="4" spans="1:95">
      <c r="A55" s="119"/>
      <c r="B55" s="120"/>
      <c r="C55" s="121"/>
      <c r="D55" s="119"/>
      <c r="E55" s="120"/>
      <c r="F55" s="120"/>
      <c r="G55" s="120"/>
      <c r="H55" s="122"/>
      <c r="I55" s="122"/>
      <c r="J55" s="122">
        <f>Z55+AC55+AF55+AI55+AL55+AO55+AR55+AU55+AX55+BA55+BD55+BG55</f>
        <v>0</v>
      </c>
      <c r="K55" s="122">
        <f>K54+1</f>
        <v>2</v>
      </c>
      <c r="L55" s="147"/>
      <c r="M55" s="148">
        <f>IFERROR(VLOOKUP($L55,'2-2 引出数据_合同数据仓库'!$B$2:$BP$10000,3,FALSE),0)</f>
        <v>0</v>
      </c>
      <c r="N55" s="122"/>
      <c r="O55" s="148">
        <f>IFERROR(VLOOKUP((LEFT(VLOOKUP($L55,'2-2 引出数据_合同数据仓库'!$B$2:$BP$10000,64,FALSE),15)&amp;(RIGHT(VLOOKUP($L55,'2-2 引出数据_合同数据仓库'!$B$2:$BP$10000,64,FALSE),4)+1)),'2-2 引出数据_合同数据仓库'!$B$2:$BP$10000,3,FALSE),0)</f>
        <v>0</v>
      </c>
      <c r="P55" s="122"/>
      <c r="Q55" s="122">
        <f>IFERROR(VLOOKUP($L55,'2-2 引出数据_合同数据仓库'!$B$2:$BP$10000,28,FALSE),0)</f>
        <v>0</v>
      </c>
      <c r="R55" s="122">
        <f>IFERROR(VLOOKUP($L55,'2-2 引出数据_合同数据仓库'!$B$2:$BP$10000,29,FALSE),0)</f>
        <v>0</v>
      </c>
      <c r="S55" s="122">
        <f>IFERROR(VLOOKUP($L55,'2-2 引出数据_合同数据仓库'!$B$2:$BP$10000,4,FALSE),0)</f>
        <v>0</v>
      </c>
      <c r="T55" s="122"/>
      <c r="U55" s="122">
        <f>IFERROR(VLOOKUP($L55,'2-2 引出数据_合同数据仓库'!$B$2:$BP$10000,15,FALSE),0)</f>
        <v>0</v>
      </c>
      <c r="V55" s="122">
        <f>U55/(S55-R55+1)*365</f>
        <v>0</v>
      </c>
      <c r="W55" s="122"/>
      <c r="X55" s="154">
        <v>45658</v>
      </c>
      <c r="Y55" s="154">
        <f>X55+30</f>
        <v>45688</v>
      </c>
      <c r="Z55" s="158">
        <f>IFERROR(IF(($R55-Y55)&gt;=0,0,IF(($S55-X55)&lt;0,0,IF(AND(($S55-Y55)&gt;0,(X55-$R55)&gt;0),$V55/365*(Y55-X55+1),IF(AND(($S55-Y55)&lt;=0,(X55-$R55)&gt;0),$V55/365*($S55-X55+1),$V55/365*(Y55-$R55+1))))),0)</f>
        <v>0</v>
      </c>
      <c r="AA55" s="154">
        <f>Y55+1</f>
        <v>45689</v>
      </c>
      <c r="AB55" s="154">
        <f>AA55+27</f>
        <v>45716</v>
      </c>
      <c r="AC55" s="158">
        <f>IFERROR(IF(($R55-AB55)&gt;=0,0,IF(($S55-AA55)&lt;0,0,IF(AND(($S55-AB55)&gt;0,(AA55-$R55)&gt;0),$V55/365*(AB55-AA55+1),IF(AND(($S55-AB55)&lt;=0,(AA55-$R55)&gt;0),$V55/365*($S55-AA55+1),$V55/365*(AB55-$R55+1))))),0)</f>
        <v>0</v>
      </c>
      <c r="AD55" s="154">
        <f>AB55+1</f>
        <v>45717</v>
      </c>
      <c r="AE55" s="154">
        <f>AD55+30</f>
        <v>45747</v>
      </c>
      <c r="AF55" s="158">
        <f>IFERROR(IF(($R55-AE55)&gt;=0,0,IF(($S55-AD55)&lt;0,0,IF(AND(($S55-AE55)&gt;0,(AD55-$R55)&gt;0),$V55/365*(AE55-AD55+1),IF(AND(($S55-AE55)&lt;=0,(AD55-$R55)&gt;0),$V55/365*($S55-AD55+1),$V55/365*(AE55-$R55+1))))),0)</f>
        <v>0</v>
      </c>
      <c r="AG55" s="154">
        <f>AE55+1</f>
        <v>45748</v>
      </c>
      <c r="AH55" s="154">
        <f>AG55+29</f>
        <v>45777</v>
      </c>
      <c r="AI55" s="158">
        <f>IFERROR(IF(($R55-AH55)&gt;=0,0,IF(($S55-AG55)&lt;0,0,IF(AND(($S55-AH55)&gt;0,(AG55-$R55)&gt;0),$V55/365*(AH55-AG55+1),IF(AND(($S55-AH55)&lt;=0,(AG55-$R55)&gt;0),$V55/365*($S55-AG55+1),$V55/365*(AH55-$R55+1))))),0)</f>
        <v>0</v>
      </c>
      <c r="AJ55" s="154">
        <f>AH55+1</f>
        <v>45778</v>
      </c>
      <c r="AK55" s="154">
        <f>AJ55+30</f>
        <v>45808</v>
      </c>
      <c r="AL55" s="158">
        <f>IFERROR(IF(($R55-AK55)&gt;=0,0,IF(($S55-AJ55)&lt;0,0,IF(AND(($S55-AK55)&gt;0,(AJ55-$R55)&gt;0),$V55/365*(AK55-AJ55+1),IF(AND(($S55-AK55)&lt;=0,(AJ55-$R55)&gt;0),$V55/365*($S55-AJ55+1),$V55/365*(AK55-$R55+1))))),0)</f>
        <v>0</v>
      </c>
      <c r="AM55" s="154">
        <f>AK55+1</f>
        <v>45809</v>
      </c>
      <c r="AN55" s="154">
        <f>AM55+29</f>
        <v>45838</v>
      </c>
      <c r="AO55" s="158">
        <f>IFERROR(IF(($R55-AN55)&gt;=0,0,IF(($S55-AM55)&lt;0,0,IF(AND(($S55-AN55)&gt;0,(AM55-$R55)&gt;0),$V55/365*(AN55-AM55+1),IF(AND(($S55-AN55)&lt;=0,(AM55-$R55)&gt;0),$V55/365*($S55-AM55+1),$V55/365*(AN55-$R55+1))))),0)</f>
        <v>0</v>
      </c>
      <c r="AP55" s="154">
        <f>AN55+1</f>
        <v>45839</v>
      </c>
      <c r="AQ55" s="154">
        <f>AP55+30</f>
        <v>45869</v>
      </c>
      <c r="AR55" s="158">
        <f>IFERROR(IF(($R55-AQ55)&gt;=0,0,IF(($S55-AP55)&lt;0,0,IF(AND(($S55-AQ55)&gt;0,(AP55-$R55)&gt;0),$V55/365*(AQ55-AP55+1),IF(AND(($S55-AQ55)&lt;=0,(AP55-$R55)&gt;0),$V55/365*($S55-AP55+1),$V55/365*(AQ55-$R55+1))))),0)</f>
        <v>0</v>
      </c>
      <c r="AS55" s="154">
        <f>AQ55+1</f>
        <v>45870</v>
      </c>
      <c r="AT55" s="154">
        <f>AS55+30</f>
        <v>45900</v>
      </c>
      <c r="AU55" s="158">
        <f>IFERROR(IF(($R55-AT55)&gt;=0,0,IF(($S55-AS55)&lt;0,0,IF(AND(($S55-AT55)&gt;0,(AS55-$R55)&gt;0),$V55/365*(AT55-AS55+1),IF(AND(($S55-AT55)&lt;=0,(AS55-$R55)&gt;0),$V55/365*($S55-AS55+1),$V55/365*(AT55-$R55+1))))),0)</f>
        <v>0</v>
      </c>
      <c r="AV55" s="154">
        <f>AT55+1</f>
        <v>45901</v>
      </c>
      <c r="AW55" s="154">
        <f>AV55+29</f>
        <v>45930</v>
      </c>
      <c r="AX55" s="158">
        <f>IFERROR(IF(($R55-AW55)&gt;=0,0,IF(($S55-AV55)&lt;0,0,IF(AND(($S55-AW55)&gt;0,(AV55-$R55)&gt;0),$V55/365*(AW55-AV55+1),IF(AND(($S55-AW55)&lt;=0,(AV55-$R55)&gt;0),$V55/365*($S55-AV55+1),$V55/365*(AW55-$R55+1))))),0)</f>
        <v>0</v>
      </c>
      <c r="AY55" s="154">
        <f>AW55+1</f>
        <v>45931</v>
      </c>
      <c r="AZ55" s="154">
        <f>AY55+30</f>
        <v>45961</v>
      </c>
      <c r="BA55" s="158">
        <f>IFERROR(IF(($R55-AZ55)&gt;=0,0,IF(($S55-AY55)&lt;0,0,IF(AND(($S55-AZ55)&gt;0,(AY55-$R55)&gt;0),$V55/365*(AZ55-AY55+1),IF(AND(($S55-AZ55)&lt;=0,(AY55-$R55)&gt;0),$V55/365*($S55-AY55+1),$V55/365*(AZ55-$R55+1))))),0)</f>
        <v>0</v>
      </c>
      <c r="BB55" s="154">
        <f>AZ55+1</f>
        <v>45962</v>
      </c>
      <c r="BC55" s="154">
        <f>BB55+29</f>
        <v>45991</v>
      </c>
      <c r="BD55" s="158">
        <f>IFERROR(IF(($R55-BC55)&gt;=0,0,IF(($S55-BB55)&lt;0,0,IF(AND(($S55-BC55)&gt;0,(BB55-$R55)&gt;0),$V55/365*(BC55-BB55+1),IF(AND(($S55-BC55)&lt;=0,(BB55-$R55)&gt;0),$V55/365*($S55-BB55+1),$V55/365*(BC55-$R55+1))))),0)</f>
        <v>0</v>
      </c>
      <c r="BE55" s="154">
        <f>BC55+1</f>
        <v>45992</v>
      </c>
      <c r="BF55" s="154">
        <f>BE55+30</f>
        <v>46022</v>
      </c>
      <c r="BG55" s="158">
        <f>IFERROR(IF(($R55-BF55)&gt;=0,0,IF(($S55-BE55)&lt;0,0,IF(AND(($S55-BF55)&gt;0,(BE55-$R55)&gt;0),$V55/365*(BF55-BE55+1),IF(AND(($S55-BF55)&lt;=0,(BE55-$R55)&gt;0),$V55/365*($S55-BE55+1),$V55/365*(BF55-$R55+1))))),0)</f>
        <v>0</v>
      </c>
      <c r="BH55" s="154">
        <v>46023</v>
      </c>
      <c r="BI55" s="154">
        <f>BH55+30</f>
        <v>46053</v>
      </c>
      <c r="BJ55" s="158">
        <f>IFERROR(IF(($R55-BI55)&gt;=0,0,IF(($S55-BH55)&lt;0,0,IF(AND(($S55-BI55)&gt;0,(BH55-$R55)&gt;0),$V55/365*(BI55-BH55+1),IF(AND(($S55-BI55)&lt;=0,(BH55-$R55)&gt;0),$V55/365*($S55-BH55+1),$V55/365*(BI55-$R55+1))))),0)</f>
        <v>0</v>
      </c>
      <c r="BK55" s="154">
        <f>BI55+1</f>
        <v>46054</v>
      </c>
      <c r="BL55" s="154">
        <f>BK55+27</f>
        <v>46081</v>
      </c>
      <c r="BM55" s="158">
        <f>IFERROR(IF(($R55-BL55)&gt;=0,0,IF(($S55-BK55)&lt;0,0,IF(AND(($S55-BL55)&gt;0,(BK55-$R55)&gt;0),$V55/365*(BL55-BK55+1),IF(AND(($S55-BL55)&lt;=0,(BK55-$R55)&gt;0),$V55/365*($S55-BK55+1),$V55/365*(BL55-$R55+1))))),0)</f>
        <v>0</v>
      </c>
      <c r="BN55" s="154">
        <f>BL55+1</f>
        <v>46082</v>
      </c>
      <c r="BO55" s="154">
        <f>BN55+30</f>
        <v>46112</v>
      </c>
      <c r="BP55" s="158">
        <f>IFERROR(IF(($R55-BO55)&gt;=0,0,IF(($S55-BN55)&lt;0,0,IF(AND(($S55-BO55)&gt;0,(BN55-$R55)&gt;0),$V55/365*(BO55-BN55+1),IF(AND(($S55-BO55)&lt;=0,(BN55-$R55)&gt;0),$V55/365*($S55-BN55+1),$V55/365*(BO55-$R55+1))))),0)</f>
        <v>0</v>
      </c>
      <c r="BQ55" s="154">
        <f>BO55+1</f>
        <v>46113</v>
      </c>
      <c r="BR55" s="154">
        <f>BQ55+29</f>
        <v>46142</v>
      </c>
      <c r="BS55" s="158">
        <f>IFERROR(IF(($R55-BR55)&gt;=0,0,IF(($S55-BQ55)&lt;0,0,IF(AND(($S55-BR55)&gt;0,(BQ55-$R55)&gt;0),$V55/365*(BR55-BQ55+1),IF(AND(($S55-BR55)&lt;=0,(BQ55-$R55)&gt;0),$V55/365*($S55-BQ55+1),$V55/365*(BR55-$R55+1))))),0)</f>
        <v>0</v>
      </c>
      <c r="BT55" s="154">
        <f>BR55+1</f>
        <v>46143</v>
      </c>
      <c r="BU55" s="154">
        <f>BT55+30</f>
        <v>46173</v>
      </c>
      <c r="BV55" s="158">
        <f>IFERROR(IF(($R55-BU55)&gt;=0,0,IF(($S55-BT55)&lt;0,0,IF(AND(($S55-BU55)&gt;0,(BT55-$R55)&gt;0),$V55/365*(BU55-BT55+1),IF(AND(($S55-BU55)&lt;=0,(BT55-$R55)&gt;0),$V55/365*($S55-BT55+1),$V55/365*(BU55-$R55+1))))),0)</f>
        <v>0</v>
      </c>
      <c r="BW55" s="154">
        <f>BU55+1</f>
        <v>46174</v>
      </c>
      <c r="BX55" s="154">
        <f>BW55+29</f>
        <v>46203</v>
      </c>
      <c r="BY55" s="158">
        <f>IFERROR(IF(($R55-BX55)&gt;=0,0,IF(($S55-BW55)&lt;0,0,IF(AND(($S55-BX55)&gt;0,(BW55-$R55)&gt;0),$V55/365*(BX55-BW55+1),IF(AND(($S55-BX55)&lt;=0,(BW55-$R55)&gt;0),$V55/365*($S55-BW55+1),$V55/365*(BX55-$R55+1))))),0)</f>
        <v>0</v>
      </c>
      <c r="BZ55" s="154">
        <f>BX55+1</f>
        <v>46204</v>
      </c>
      <c r="CA55" s="154">
        <f>BZ55+30</f>
        <v>46234</v>
      </c>
      <c r="CB55" s="158">
        <f>IFERROR(IF(($R55-CA55)&gt;=0,0,IF(($S55-BZ55)&lt;0,0,IF(AND(($S55-CA55)&gt;0,(BZ55-$R55)&gt;0),$V55/365*(CA55-BZ55+1),IF(AND(($S55-CA55)&lt;=0,(BZ55-$R55)&gt;0),$V55/365*($S55-BZ55+1),$V55/365*(CA55-$R55+1))))),0)</f>
        <v>0</v>
      </c>
      <c r="CC55" s="154">
        <f>CA55+1</f>
        <v>46235</v>
      </c>
      <c r="CD55" s="154">
        <f>CC55+30</f>
        <v>46265</v>
      </c>
      <c r="CE55" s="158">
        <f>IFERROR(IF(($R55-CD55)&gt;=0,0,IF(($S55-CC55)&lt;0,0,IF(AND(($S55-CD55)&gt;0,(CC55-$R55)&gt;0),$V55/365*(CD55-CC55+1),IF(AND(($S55-CD55)&lt;=0,(CC55-$R55)&gt;0),$V55/365*($S55-CC55+1),$V55/365*(CD55-$R55+1))))),0)</f>
        <v>0</v>
      </c>
      <c r="CF55" s="154">
        <f>CD55+1</f>
        <v>46266</v>
      </c>
      <c r="CG55" s="154">
        <f>CF55+29</f>
        <v>46295</v>
      </c>
      <c r="CH55" s="158">
        <f>IFERROR(IF(($R55-CG55)&gt;=0,0,IF(($S55-CF55)&lt;0,0,IF(AND(($S55-CG55)&gt;0,(CF55-$R55)&gt;0),$V55/365*(CG55-CF55+1),IF(AND(($S55-CG55)&lt;=0,(CF55-$R55)&gt;0),$V55/365*($S55-CF55+1),$V55/365*(CG55-$R55+1))))),0)</f>
        <v>0</v>
      </c>
      <c r="CI55" s="154">
        <f>CG55+1</f>
        <v>46296</v>
      </c>
      <c r="CJ55" s="154">
        <f>CI55+30</f>
        <v>46326</v>
      </c>
      <c r="CK55" s="158">
        <f>IFERROR(IF(($R55-CJ55)&gt;=0,0,IF(($S55-CI55)&lt;0,0,IF(AND(($S55-CJ55)&gt;0,(CI55-$R55)&gt;0),$V55/365*(CJ55-CI55+1),IF(AND(($S55-CJ55)&lt;=0,(CI55-$R55)&gt;0),$V55/365*($S55-CI55+1),$V55/365*(CJ55-$R55+1))))),0)</f>
        <v>0</v>
      </c>
      <c r="CL55" s="154">
        <f>CJ55+1</f>
        <v>46327</v>
      </c>
      <c r="CM55" s="154">
        <f>CL55+29</f>
        <v>46356</v>
      </c>
      <c r="CN55" s="158">
        <f>IFERROR(IF(($R55-CM55)&gt;=0,0,IF(($S55-CL55)&lt;0,0,IF(AND(($S55-CM55)&gt;0,(CL55-$R55)&gt;0),$V55/365*(CM55-CL55+1),IF(AND(($S55-CM55)&lt;=0,(CL55-$R55)&gt;0),$V55/365*($S55-CL55+1),$V55/365*(CM55-$R55+1))))),0)</f>
        <v>0</v>
      </c>
      <c r="CO55" s="154">
        <f>CM55+1</f>
        <v>46357</v>
      </c>
      <c r="CP55" s="154">
        <f>CO55+30</f>
        <v>46387</v>
      </c>
      <c r="CQ55" s="158">
        <f>IFERROR(IF(($R55-CP55)&gt;=0,0,IF(($S55-CO55)&lt;0,0,IF(AND(($S55-CP55)&gt;0,(CO55-$R55)&gt;0),$V55/365*(CP55-CO55+1),IF(AND(($S55-CP55)&lt;=0,(CO55-$R55)&gt;0),$V55/365*($S55-CO55+1),$V55/365*(CP55-$R55+1))))),0)</f>
        <v>0</v>
      </c>
    </row>
    <row r="56" s="80" customFormat="1" ht="24" customHeight="1" outlineLevel="4" spans="1:95">
      <c r="A56" s="119"/>
      <c r="B56" s="120"/>
      <c r="C56" s="121"/>
      <c r="D56" s="119"/>
      <c r="E56" s="120"/>
      <c r="F56" s="120"/>
      <c r="G56" s="120"/>
      <c r="H56" s="122"/>
      <c r="I56" s="122"/>
      <c r="J56" s="122">
        <f>Z56+AC56+AF56+AI56+AL56+AO56+AR56+AU56+AX56+BA56+BD56+BG56</f>
        <v>0</v>
      </c>
      <c r="K56" s="122">
        <f>K55+1</f>
        <v>3</v>
      </c>
      <c r="L56" s="147"/>
      <c r="M56" s="148">
        <f>IFERROR(VLOOKUP($L56,'2-2 引出数据_合同数据仓库'!$B$2:$BP$10000,3,FALSE),0)</f>
        <v>0</v>
      </c>
      <c r="N56" s="122"/>
      <c r="O56" s="148">
        <f>IFERROR(VLOOKUP((LEFT(VLOOKUP($L56,'2-2 引出数据_合同数据仓库'!$B$2:$BP$10000,64,FALSE),15)&amp;(RIGHT(VLOOKUP($L56,'2-2 引出数据_合同数据仓库'!$B$2:$BP$10000,64,FALSE),4)+1)),'2-2 引出数据_合同数据仓库'!$B$2:$BP$10000,3,FALSE),0)</f>
        <v>0</v>
      </c>
      <c r="P56" s="122"/>
      <c r="Q56" s="122">
        <f>IFERROR(VLOOKUP($L56,'2-2 引出数据_合同数据仓库'!$B$2:$BP$10000,28,FALSE),0)</f>
        <v>0</v>
      </c>
      <c r="R56" s="122">
        <f>IFERROR(VLOOKUP($L56,'2-2 引出数据_合同数据仓库'!$B$2:$BP$10000,29,FALSE),0)</f>
        <v>0</v>
      </c>
      <c r="S56" s="122">
        <f>IFERROR(VLOOKUP($L56,'2-2 引出数据_合同数据仓库'!$B$2:$BP$10000,4,FALSE),0)</f>
        <v>0</v>
      </c>
      <c r="T56" s="122"/>
      <c r="U56" s="122">
        <f>IFERROR(VLOOKUP($L56,'2-2 引出数据_合同数据仓库'!$B$2:$BP$10000,15,FALSE),0)</f>
        <v>0</v>
      </c>
      <c r="V56" s="122">
        <f>U56/(S56-R56+1)*365</f>
        <v>0</v>
      </c>
      <c r="W56" s="122"/>
      <c r="X56" s="154">
        <v>45658</v>
      </c>
      <c r="Y56" s="154">
        <f>X56+30</f>
        <v>45688</v>
      </c>
      <c r="Z56" s="158">
        <f>IFERROR(IF(($R56-Y56)&gt;=0,0,IF(($S56-X56)&lt;0,0,IF(AND(($S56-Y56)&gt;0,(X56-$R56)&gt;0),$V56/365*(Y56-X56+1),IF(AND(($S56-Y56)&lt;=0,(X56-$R56)&gt;0),$V56/365*($S56-X56+1),$V56/365*(Y56-$R56+1))))),0)</f>
        <v>0</v>
      </c>
      <c r="AA56" s="154">
        <f>Y56+1</f>
        <v>45689</v>
      </c>
      <c r="AB56" s="154">
        <f>AA56+27</f>
        <v>45716</v>
      </c>
      <c r="AC56" s="158">
        <f>IFERROR(IF(($R56-AB56)&gt;=0,0,IF(($S56-AA56)&lt;0,0,IF(AND(($S56-AB56)&gt;0,(AA56-$R56)&gt;0),$V56/365*(AB56-AA56+1),IF(AND(($S56-AB56)&lt;=0,(AA56-$R56)&gt;0),$V56/365*($S56-AA56+1),$V56/365*(AB56-$R56+1))))),0)</f>
        <v>0</v>
      </c>
      <c r="AD56" s="154">
        <f>AB56+1</f>
        <v>45717</v>
      </c>
      <c r="AE56" s="154">
        <f>AD56+30</f>
        <v>45747</v>
      </c>
      <c r="AF56" s="158">
        <f>IFERROR(IF(($R56-AE56)&gt;=0,0,IF(($S56-AD56)&lt;0,0,IF(AND(($S56-AE56)&gt;0,(AD56-$R56)&gt;0),$V56/365*(AE56-AD56+1),IF(AND(($S56-AE56)&lt;=0,(AD56-$R56)&gt;0),$V56/365*($S56-AD56+1),$V56/365*(AE56-$R56+1))))),0)</f>
        <v>0</v>
      </c>
      <c r="AG56" s="154">
        <f>AE56+1</f>
        <v>45748</v>
      </c>
      <c r="AH56" s="154">
        <f>AG56+29</f>
        <v>45777</v>
      </c>
      <c r="AI56" s="158">
        <f>IFERROR(IF(($R56-AH56)&gt;=0,0,IF(($S56-AG56)&lt;0,0,IF(AND(($S56-AH56)&gt;0,(AG56-$R56)&gt;0),$V56/365*(AH56-AG56+1),IF(AND(($S56-AH56)&lt;=0,(AG56-$R56)&gt;0),$V56/365*($S56-AG56+1),$V56/365*(AH56-$R56+1))))),0)</f>
        <v>0</v>
      </c>
      <c r="AJ56" s="154">
        <f>AH56+1</f>
        <v>45778</v>
      </c>
      <c r="AK56" s="154">
        <f>AJ56+30</f>
        <v>45808</v>
      </c>
      <c r="AL56" s="158">
        <f>IFERROR(IF(($R56-AK56)&gt;=0,0,IF(($S56-AJ56)&lt;0,0,IF(AND(($S56-AK56)&gt;0,(AJ56-$R56)&gt;0),$V56/365*(AK56-AJ56+1),IF(AND(($S56-AK56)&lt;=0,(AJ56-$R56)&gt;0),$V56/365*($S56-AJ56+1),$V56/365*(AK56-$R56+1))))),0)</f>
        <v>0</v>
      </c>
      <c r="AM56" s="154">
        <f>AK56+1</f>
        <v>45809</v>
      </c>
      <c r="AN56" s="154">
        <f>AM56+29</f>
        <v>45838</v>
      </c>
      <c r="AO56" s="158">
        <f>IFERROR(IF(($R56-AN56)&gt;=0,0,IF(($S56-AM56)&lt;0,0,IF(AND(($S56-AN56)&gt;0,(AM56-$R56)&gt;0),$V56/365*(AN56-AM56+1),IF(AND(($S56-AN56)&lt;=0,(AM56-$R56)&gt;0),$V56/365*($S56-AM56+1),$V56/365*(AN56-$R56+1))))),0)</f>
        <v>0</v>
      </c>
      <c r="AP56" s="154">
        <f>AN56+1</f>
        <v>45839</v>
      </c>
      <c r="AQ56" s="154">
        <f>AP56+30</f>
        <v>45869</v>
      </c>
      <c r="AR56" s="158">
        <f>IFERROR(IF(($R56-AQ56)&gt;=0,0,IF(($S56-AP56)&lt;0,0,IF(AND(($S56-AQ56)&gt;0,(AP56-$R56)&gt;0),$V56/365*(AQ56-AP56+1),IF(AND(($S56-AQ56)&lt;=0,(AP56-$R56)&gt;0),$V56/365*($S56-AP56+1),$V56/365*(AQ56-$R56+1))))),0)</f>
        <v>0</v>
      </c>
      <c r="AS56" s="154">
        <f>AQ56+1</f>
        <v>45870</v>
      </c>
      <c r="AT56" s="154">
        <f>AS56+30</f>
        <v>45900</v>
      </c>
      <c r="AU56" s="158">
        <f>IFERROR(IF(($R56-AT56)&gt;=0,0,IF(($S56-AS56)&lt;0,0,IF(AND(($S56-AT56)&gt;0,(AS56-$R56)&gt;0),$V56/365*(AT56-AS56+1),IF(AND(($S56-AT56)&lt;=0,(AS56-$R56)&gt;0),$V56/365*($S56-AS56+1),$V56/365*(AT56-$R56+1))))),0)</f>
        <v>0</v>
      </c>
      <c r="AV56" s="154">
        <f>AT56+1</f>
        <v>45901</v>
      </c>
      <c r="AW56" s="154">
        <f>AV56+29</f>
        <v>45930</v>
      </c>
      <c r="AX56" s="158">
        <f>IFERROR(IF(($R56-AW56)&gt;=0,0,IF(($S56-AV56)&lt;0,0,IF(AND(($S56-AW56)&gt;0,(AV56-$R56)&gt;0),$V56/365*(AW56-AV56+1),IF(AND(($S56-AW56)&lt;=0,(AV56-$R56)&gt;0),$V56/365*($S56-AV56+1),$V56/365*(AW56-$R56+1))))),0)</f>
        <v>0</v>
      </c>
      <c r="AY56" s="154">
        <f>AW56+1</f>
        <v>45931</v>
      </c>
      <c r="AZ56" s="154">
        <f>AY56+30</f>
        <v>45961</v>
      </c>
      <c r="BA56" s="158">
        <f>IFERROR(IF(($R56-AZ56)&gt;=0,0,IF(($S56-AY56)&lt;0,0,IF(AND(($S56-AZ56)&gt;0,(AY56-$R56)&gt;0),$V56/365*(AZ56-AY56+1),IF(AND(($S56-AZ56)&lt;=0,(AY56-$R56)&gt;0),$V56/365*($S56-AY56+1),$V56/365*(AZ56-$R56+1))))),0)</f>
        <v>0</v>
      </c>
      <c r="BB56" s="154">
        <f>AZ56+1</f>
        <v>45962</v>
      </c>
      <c r="BC56" s="154">
        <f>BB56+29</f>
        <v>45991</v>
      </c>
      <c r="BD56" s="158">
        <f>IFERROR(IF(($R56-BC56)&gt;=0,0,IF(($S56-BB56)&lt;0,0,IF(AND(($S56-BC56)&gt;0,(BB56-$R56)&gt;0),$V56/365*(BC56-BB56+1),IF(AND(($S56-BC56)&lt;=0,(BB56-$R56)&gt;0),$V56/365*($S56-BB56+1),$V56/365*(BC56-$R56+1))))),0)</f>
        <v>0</v>
      </c>
      <c r="BE56" s="154">
        <f>BC56+1</f>
        <v>45992</v>
      </c>
      <c r="BF56" s="154">
        <f>BE56+30</f>
        <v>46022</v>
      </c>
      <c r="BG56" s="158">
        <f>IFERROR(IF(($R56-BF56)&gt;=0,0,IF(($S56-BE56)&lt;0,0,IF(AND(($S56-BF56)&gt;0,(BE56-$R56)&gt;0),$V56/365*(BF56-BE56+1),IF(AND(($S56-BF56)&lt;=0,(BE56-$R56)&gt;0),$V56/365*($S56-BE56+1),$V56/365*(BF56-$R56+1))))),0)</f>
        <v>0</v>
      </c>
      <c r="BH56" s="154">
        <v>46023</v>
      </c>
      <c r="BI56" s="154">
        <f>BH56+30</f>
        <v>46053</v>
      </c>
      <c r="BJ56" s="158">
        <f>IFERROR(IF(($R56-BI56)&gt;=0,0,IF(($S56-BH56)&lt;0,0,IF(AND(($S56-BI56)&gt;0,(BH56-$R56)&gt;0),$V56/365*(BI56-BH56+1),IF(AND(($S56-BI56)&lt;=0,(BH56-$R56)&gt;0),$V56/365*($S56-BH56+1),$V56/365*(BI56-$R56+1))))),0)</f>
        <v>0</v>
      </c>
      <c r="BK56" s="154">
        <f>BI56+1</f>
        <v>46054</v>
      </c>
      <c r="BL56" s="154">
        <f>BK56+27</f>
        <v>46081</v>
      </c>
      <c r="BM56" s="158">
        <f>IFERROR(IF(($R56-BL56)&gt;=0,0,IF(($S56-BK56)&lt;0,0,IF(AND(($S56-BL56)&gt;0,(BK56-$R56)&gt;0),$V56/365*(BL56-BK56+1),IF(AND(($S56-BL56)&lt;=0,(BK56-$R56)&gt;0),$V56/365*($S56-BK56+1),$V56/365*(BL56-$R56+1))))),0)</f>
        <v>0</v>
      </c>
      <c r="BN56" s="154">
        <f>BL56+1</f>
        <v>46082</v>
      </c>
      <c r="BO56" s="154">
        <f>BN56+30</f>
        <v>46112</v>
      </c>
      <c r="BP56" s="158">
        <f>IFERROR(IF(($R56-BO56)&gt;=0,0,IF(($S56-BN56)&lt;0,0,IF(AND(($S56-BO56)&gt;0,(BN56-$R56)&gt;0),$V56/365*(BO56-BN56+1),IF(AND(($S56-BO56)&lt;=0,(BN56-$R56)&gt;0),$V56/365*($S56-BN56+1),$V56/365*(BO56-$R56+1))))),0)</f>
        <v>0</v>
      </c>
      <c r="BQ56" s="154">
        <f>BO56+1</f>
        <v>46113</v>
      </c>
      <c r="BR56" s="154">
        <f>BQ56+29</f>
        <v>46142</v>
      </c>
      <c r="BS56" s="158">
        <f>IFERROR(IF(($R56-BR56)&gt;=0,0,IF(($S56-BQ56)&lt;0,0,IF(AND(($S56-BR56)&gt;0,(BQ56-$R56)&gt;0),$V56/365*(BR56-BQ56+1),IF(AND(($S56-BR56)&lt;=0,(BQ56-$R56)&gt;0),$V56/365*($S56-BQ56+1),$V56/365*(BR56-$R56+1))))),0)</f>
        <v>0</v>
      </c>
      <c r="BT56" s="154">
        <f>BR56+1</f>
        <v>46143</v>
      </c>
      <c r="BU56" s="154">
        <f>BT56+30</f>
        <v>46173</v>
      </c>
      <c r="BV56" s="158">
        <f>IFERROR(IF(($R56-BU56)&gt;=0,0,IF(($S56-BT56)&lt;0,0,IF(AND(($S56-BU56)&gt;0,(BT56-$R56)&gt;0),$V56/365*(BU56-BT56+1),IF(AND(($S56-BU56)&lt;=0,(BT56-$R56)&gt;0),$V56/365*($S56-BT56+1),$V56/365*(BU56-$R56+1))))),0)</f>
        <v>0</v>
      </c>
      <c r="BW56" s="154">
        <f>BU56+1</f>
        <v>46174</v>
      </c>
      <c r="BX56" s="154">
        <f>BW56+29</f>
        <v>46203</v>
      </c>
      <c r="BY56" s="158">
        <f>IFERROR(IF(($R56-BX56)&gt;=0,0,IF(($S56-BW56)&lt;0,0,IF(AND(($S56-BX56)&gt;0,(BW56-$R56)&gt;0),$V56/365*(BX56-BW56+1),IF(AND(($S56-BX56)&lt;=0,(BW56-$R56)&gt;0),$V56/365*($S56-BW56+1),$V56/365*(BX56-$R56+1))))),0)</f>
        <v>0</v>
      </c>
      <c r="BZ56" s="154">
        <f>BX56+1</f>
        <v>46204</v>
      </c>
      <c r="CA56" s="154">
        <f>BZ56+30</f>
        <v>46234</v>
      </c>
      <c r="CB56" s="158">
        <f>IFERROR(IF(($R56-CA56)&gt;=0,0,IF(($S56-BZ56)&lt;0,0,IF(AND(($S56-CA56)&gt;0,(BZ56-$R56)&gt;0),$V56/365*(CA56-BZ56+1),IF(AND(($S56-CA56)&lt;=0,(BZ56-$R56)&gt;0),$V56/365*($S56-BZ56+1),$V56/365*(CA56-$R56+1))))),0)</f>
        <v>0</v>
      </c>
      <c r="CC56" s="154">
        <f>CA56+1</f>
        <v>46235</v>
      </c>
      <c r="CD56" s="154">
        <f>CC56+30</f>
        <v>46265</v>
      </c>
      <c r="CE56" s="158">
        <f>IFERROR(IF(($R56-CD56)&gt;=0,0,IF(($S56-CC56)&lt;0,0,IF(AND(($S56-CD56)&gt;0,(CC56-$R56)&gt;0),$V56/365*(CD56-CC56+1),IF(AND(($S56-CD56)&lt;=0,(CC56-$R56)&gt;0),$V56/365*($S56-CC56+1),$V56/365*(CD56-$R56+1))))),0)</f>
        <v>0</v>
      </c>
      <c r="CF56" s="154">
        <f>CD56+1</f>
        <v>46266</v>
      </c>
      <c r="CG56" s="154">
        <f>CF56+29</f>
        <v>46295</v>
      </c>
      <c r="CH56" s="158">
        <f>IFERROR(IF(($R56-CG56)&gt;=0,0,IF(($S56-CF56)&lt;0,0,IF(AND(($S56-CG56)&gt;0,(CF56-$R56)&gt;0),$V56/365*(CG56-CF56+1),IF(AND(($S56-CG56)&lt;=0,(CF56-$R56)&gt;0),$V56/365*($S56-CF56+1),$V56/365*(CG56-$R56+1))))),0)</f>
        <v>0</v>
      </c>
      <c r="CI56" s="154">
        <f>CG56+1</f>
        <v>46296</v>
      </c>
      <c r="CJ56" s="154">
        <f>CI56+30</f>
        <v>46326</v>
      </c>
      <c r="CK56" s="158">
        <f>IFERROR(IF(($R56-CJ56)&gt;=0,0,IF(($S56-CI56)&lt;0,0,IF(AND(($S56-CJ56)&gt;0,(CI56-$R56)&gt;0),$V56/365*(CJ56-CI56+1),IF(AND(($S56-CJ56)&lt;=0,(CI56-$R56)&gt;0),$V56/365*($S56-CI56+1),$V56/365*(CJ56-$R56+1))))),0)</f>
        <v>0</v>
      </c>
      <c r="CL56" s="154">
        <f>CJ56+1</f>
        <v>46327</v>
      </c>
      <c r="CM56" s="154">
        <f>CL56+29</f>
        <v>46356</v>
      </c>
      <c r="CN56" s="158">
        <f>IFERROR(IF(($R56-CM56)&gt;=0,0,IF(($S56-CL56)&lt;0,0,IF(AND(($S56-CM56)&gt;0,(CL56-$R56)&gt;0),$V56/365*(CM56-CL56+1),IF(AND(($S56-CM56)&lt;=0,(CL56-$R56)&gt;0),$V56/365*($S56-CL56+1),$V56/365*(CM56-$R56+1))))),0)</f>
        <v>0</v>
      </c>
      <c r="CO56" s="154">
        <f>CM56+1</f>
        <v>46357</v>
      </c>
      <c r="CP56" s="154">
        <f>CO56+30</f>
        <v>46387</v>
      </c>
      <c r="CQ56" s="158">
        <f>IFERROR(IF(($R56-CP56)&gt;=0,0,IF(($S56-CO56)&lt;0,0,IF(AND(($S56-CP56)&gt;0,(CO56-$R56)&gt;0),$V56/365*(CP56-CO56+1),IF(AND(($S56-CP56)&lt;=0,(CO56-$R56)&gt;0),$V56/365*($S56-CO56+1),$V56/365*(CP56-$R56+1))))),0)</f>
        <v>0</v>
      </c>
    </row>
    <row r="57" s="80" customFormat="1" ht="24" customHeight="1" outlineLevel="4" spans="1:95">
      <c r="A57" s="123" t="s">
        <v>2814</v>
      </c>
      <c r="B57" s="124"/>
      <c r="C57" s="124"/>
      <c r="D57" s="124"/>
      <c r="E57" s="124"/>
      <c r="F57" s="124"/>
      <c r="G57" s="125"/>
      <c r="H57" s="126"/>
      <c r="I57" s="126"/>
      <c r="J57" s="126"/>
      <c r="K57" s="126"/>
      <c r="L57" s="149"/>
      <c r="M57" s="149"/>
      <c r="N57" s="126"/>
      <c r="O57" s="126"/>
      <c r="P57" s="126"/>
      <c r="Q57" s="126"/>
      <c r="R57" s="126"/>
      <c r="S57" s="126"/>
      <c r="T57" s="126"/>
      <c r="U57" s="126"/>
      <c r="V57" s="126"/>
      <c r="W57" s="126"/>
      <c r="X57" s="126"/>
      <c r="Y57" s="126"/>
      <c r="Z57" s="126"/>
      <c r="AA57" s="126"/>
      <c r="AB57" s="126"/>
      <c r="AC57" s="126"/>
      <c r="AD57" s="126"/>
      <c r="AE57" s="126"/>
      <c r="AF57" s="126"/>
      <c r="AG57" s="126"/>
      <c r="AH57" s="126"/>
      <c r="AI57" s="126"/>
      <c r="AJ57" s="126"/>
      <c r="AK57" s="126"/>
      <c r="AL57" s="126"/>
      <c r="AM57" s="126"/>
      <c r="AN57" s="126"/>
      <c r="AO57" s="126"/>
      <c r="AP57" s="126"/>
      <c r="AQ57" s="126"/>
      <c r="AR57" s="126"/>
      <c r="AS57" s="126"/>
      <c r="AT57" s="126"/>
      <c r="AU57" s="126"/>
      <c r="AV57" s="126"/>
      <c r="AW57" s="126"/>
      <c r="AX57" s="126"/>
      <c r="AY57" s="126"/>
      <c r="AZ57" s="126"/>
      <c r="BA57" s="126"/>
      <c r="BB57" s="126"/>
      <c r="BC57" s="126"/>
      <c r="BD57" s="126"/>
      <c r="BE57" s="126"/>
      <c r="BF57" s="126"/>
      <c r="BG57" s="126"/>
      <c r="BH57" s="126"/>
      <c r="BI57" s="126"/>
      <c r="BJ57" s="126"/>
      <c r="BK57" s="126"/>
      <c r="BL57" s="126"/>
      <c r="BM57" s="126"/>
      <c r="BN57" s="126"/>
      <c r="BO57" s="126"/>
      <c r="BP57" s="126"/>
      <c r="BQ57" s="126"/>
      <c r="BR57" s="126"/>
      <c r="BS57" s="126"/>
      <c r="BT57" s="126"/>
      <c r="BU57" s="126"/>
      <c r="BV57" s="126"/>
      <c r="BW57" s="126"/>
      <c r="BX57" s="126"/>
      <c r="BY57" s="126"/>
      <c r="BZ57" s="126"/>
      <c r="CA57" s="126"/>
      <c r="CB57" s="126"/>
      <c r="CC57" s="126"/>
      <c r="CD57" s="126"/>
      <c r="CE57" s="126"/>
      <c r="CF57" s="126"/>
      <c r="CG57" s="126"/>
      <c r="CH57" s="126"/>
      <c r="CI57" s="126"/>
      <c r="CJ57" s="126"/>
      <c r="CK57" s="126"/>
      <c r="CL57" s="126"/>
      <c r="CM57" s="126"/>
      <c r="CN57" s="126"/>
      <c r="CO57" s="126"/>
      <c r="CP57" s="126"/>
      <c r="CQ57" s="126"/>
    </row>
    <row r="58" ht="24" customHeight="1" outlineLevel="3" spans="1:95">
      <c r="A58" s="115"/>
      <c r="B58" s="116" t="s">
        <v>792</v>
      </c>
      <c r="C58" s="117" t="s">
        <v>14</v>
      </c>
      <c r="D58" s="115" t="s">
        <v>15</v>
      </c>
      <c r="E58" s="116"/>
      <c r="F58" s="116"/>
      <c r="G58" s="116"/>
      <c r="H58" s="118">
        <f>X58+AA58+AD58+AG58+AJ58+AM58+AP58+AS58+AV58+AY58+BB58+BE58</f>
        <v>499200</v>
      </c>
      <c r="I58" s="118">
        <f>Y58+AB58+AE58+AH58+AK58+AN58+AQ58+AT58+AW58+AZ58+BC58+BF58</f>
        <v>499200</v>
      </c>
      <c r="J58" s="118">
        <f>Z58+AC58+AF58+AI58+AL58+AO58+AR58+AU58+AX58+BA58+BD58+BG58</f>
        <v>0</v>
      </c>
      <c r="K58" s="118"/>
      <c r="L58" s="146"/>
      <c r="M58" s="146"/>
      <c r="N58" s="118"/>
      <c r="O58" s="118"/>
      <c r="P58" s="118"/>
      <c r="Q58" s="118"/>
      <c r="R58" s="118"/>
      <c r="S58" s="118"/>
      <c r="T58" s="118"/>
      <c r="U58" s="118"/>
      <c r="V58" s="118"/>
      <c r="W58" s="118"/>
      <c r="X58" s="118">
        <f>VLOOKUP($C58,'1 预算编制表单'!$C:$BJ,27,FALSE)</f>
        <v>41600</v>
      </c>
      <c r="Y58" s="118">
        <f>X58-Z58</f>
        <v>41600</v>
      </c>
      <c r="Z58" s="118">
        <f>SUM(Z59:Z63)</f>
        <v>0</v>
      </c>
      <c r="AA58" s="118">
        <f>VLOOKUP($C58,'1 预算编制表单'!$C:$BJ,30,FALSE)</f>
        <v>41600</v>
      </c>
      <c r="AB58" s="118">
        <f>AA58-AC58</f>
        <v>41600</v>
      </c>
      <c r="AC58" s="118">
        <f>SUM(AC59:AC63)</f>
        <v>0</v>
      </c>
      <c r="AD58" s="118">
        <f>VLOOKUP($C58,'1 预算编制表单'!$C:$BJ,33,FALSE)</f>
        <v>41600</v>
      </c>
      <c r="AE58" s="118">
        <f>AD58-AF58</f>
        <v>41600</v>
      </c>
      <c r="AF58" s="118">
        <f>SUM(AF59:AF63)</f>
        <v>0</v>
      </c>
      <c r="AG58" s="118">
        <f>VLOOKUP($C58,'1 预算编制表单'!$C:$BJ,36,FALSE)</f>
        <v>41600</v>
      </c>
      <c r="AH58" s="118">
        <f>AG58-AI58</f>
        <v>41600</v>
      </c>
      <c r="AI58" s="118">
        <f>SUM(AI59:AI63)</f>
        <v>0</v>
      </c>
      <c r="AJ58" s="118">
        <f>VLOOKUP($C58,'1 预算编制表单'!$C:$BJ,39,FALSE)</f>
        <v>41600</v>
      </c>
      <c r="AK58" s="118">
        <f>AJ58-AL58</f>
        <v>41600</v>
      </c>
      <c r="AL58" s="118">
        <f>SUM(AL59:AL63)</f>
        <v>0</v>
      </c>
      <c r="AM58" s="118">
        <f>VLOOKUP($C58,'1 预算编制表单'!$C:$BJ,42,FALSE)</f>
        <v>41600</v>
      </c>
      <c r="AN58" s="118">
        <f>AM58-AO58</f>
        <v>41600</v>
      </c>
      <c r="AO58" s="118">
        <f>SUM(AO59:AO63)</f>
        <v>0</v>
      </c>
      <c r="AP58" s="118">
        <f>VLOOKUP($C58,'1 预算编制表单'!$C:$BJ,45,FALSE)</f>
        <v>41600</v>
      </c>
      <c r="AQ58" s="118">
        <f>AP58-AR58</f>
        <v>41600</v>
      </c>
      <c r="AR58" s="118">
        <f>SUM(AR59:AR63)</f>
        <v>0</v>
      </c>
      <c r="AS58" s="118">
        <f>VLOOKUP($C58,'1 预算编制表单'!$C:$BJ,48,FALSE)</f>
        <v>41600</v>
      </c>
      <c r="AT58" s="118">
        <f>AS58-AU58</f>
        <v>41600</v>
      </c>
      <c r="AU58" s="118">
        <f>SUM(AU59:AU63)</f>
        <v>0</v>
      </c>
      <c r="AV58" s="118">
        <f>VLOOKUP($C58,'1 预算编制表单'!$C:$BJ,51,FALSE)</f>
        <v>41600</v>
      </c>
      <c r="AW58" s="118">
        <f>AV58-AX58</f>
        <v>41600</v>
      </c>
      <c r="AX58" s="118">
        <f>SUM(AX59:AX63)</f>
        <v>0</v>
      </c>
      <c r="AY58" s="118">
        <f>VLOOKUP($C58,'1 预算编制表单'!$C:$BJ,54,FALSE)</f>
        <v>41600</v>
      </c>
      <c r="AZ58" s="118">
        <f>AY58-BA58</f>
        <v>41600</v>
      </c>
      <c r="BA58" s="118">
        <f>SUM(BA59:BA63)</f>
        <v>0</v>
      </c>
      <c r="BB58" s="118">
        <f>VLOOKUP($C58,'1 预算编制表单'!$C:$BJ,57,FALSE)</f>
        <v>41600</v>
      </c>
      <c r="BC58" s="118">
        <f>BB58-BD58</f>
        <v>41600</v>
      </c>
      <c r="BD58" s="118">
        <f>SUM(BD59:BD63)</f>
        <v>0</v>
      </c>
      <c r="BE58" s="118">
        <f>VLOOKUP($C58,'1 预算编制表单'!$C:$BJ,60,FALSE)</f>
        <v>41600</v>
      </c>
      <c r="BF58" s="118">
        <f>BE58-BG58</f>
        <v>41600</v>
      </c>
      <c r="BG58" s="118">
        <f>SUM(BG59:BG63)</f>
        <v>0</v>
      </c>
      <c r="BH58" s="118">
        <f>VLOOKUP($C58,'1 预算编制表单'!$C:$BJ,27,FALSE)</f>
        <v>41600</v>
      </c>
      <c r="BI58" s="118">
        <f>BH58-BJ58</f>
        <v>41600</v>
      </c>
      <c r="BJ58" s="118">
        <f>SUM(BJ59:BJ63)</f>
        <v>0</v>
      </c>
      <c r="BK58" s="118">
        <f>VLOOKUP($C58,'1 预算编制表单'!$C:$BJ,30,FALSE)</f>
        <v>41600</v>
      </c>
      <c r="BL58" s="118">
        <f>BK58-BM58</f>
        <v>41600</v>
      </c>
      <c r="BM58" s="118">
        <f>SUM(BM59:BM63)</f>
        <v>0</v>
      </c>
      <c r="BN58" s="118">
        <f>VLOOKUP($C58,'1 预算编制表单'!$C:$BJ,33,FALSE)</f>
        <v>41600</v>
      </c>
      <c r="BO58" s="118">
        <f>BN58-BP58</f>
        <v>41600</v>
      </c>
      <c r="BP58" s="118">
        <f>SUM(BP59:BP63)</f>
        <v>0</v>
      </c>
      <c r="BQ58" s="118">
        <f>VLOOKUP($C58,'1 预算编制表单'!$C:$BJ,36,FALSE)</f>
        <v>41600</v>
      </c>
      <c r="BR58" s="118">
        <f>BQ58-BS58</f>
        <v>41600</v>
      </c>
      <c r="BS58" s="118">
        <f>SUM(BS59:BS63)</f>
        <v>0</v>
      </c>
      <c r="BT58" s="118">
        <f>VLOOKUP($C58,'1 预算编制表单'!$C:$BJ,39,FALSE)</f>
        <v>41600</v>
      </c>
      <c r="BU58" s="118">
        <f>BT58-BV58</f>
        <v>41600</v>
      </c>
      <c r="BV58" s="118">
        <f>SUM(BV59:BV63)</f>
        <v>0</v>
      </c>
      <c r="BW58" s="118">
        <f>VLOOKUP($C58,'1 预算编制表单'!$C:$BJ,42,FALSE)</f>
        <v>41600</v>
      </c>
      <c r="BX58" s="118">
        <f>BW58-BY58</f>
        <v>41600</v>
      </c>
      <c r="BY58" s="118">
        <f>SUM(BY59:BY63)</f>
        <v>0</v>
      </c>
      <c r="BZ58" s="118">
        <f>VLOOKUP($C58,'1 预算编制表单'!$C:$BJ,45,FALSE)</f>
        <v>41600</v>
      </c>
      <c r="CA58" s="118">
        <f>BZ58-CB58</f>
        <v>41600</v>
      </c>
      <c r="CB58" s="118">
        <f>SUM(CB59:CB63)</f>
        <v>0</v>
      </c>
      <c r="CC58" s="118">
        <f>VLOOKUP($C58,'1 预算编制表单'!$C:$BJ,48,FALSE)</f>
        <v>41600</v>
      </c>
      <c r="CD58" s="118">
        <f>CC58-CE58</f>
        <v>41600</v>
      </c>
      <c r="CE58" s="118">
        <f>SUM(CE59:CE63)</f>
        <v>0</v>
      </c>
      <c r="CF58" s="118">
        <f>VLOOKUP($C58,'1 预算编制表单'!$C:$BJ,51,FALSE)</f>
        <v>41600</v>
      </c>
      <c r="CG58" s="118">
        <f>CF58-CH58</f>
        <v>41600</v>
      </c>
      <c r="CH58" s="118">
        <f>SUM(CH59:CH63)</f>
        <v>0</v>
      </c>
      <c r="CI58" s="118">
        <f>VLOOKUP($C58,'1 预算编制表单'!$C:$BJ,54,FALSE)</f>
        <v>41600</v>
      </c>
      <c r="CJ58" s="118">
        <f>CI58-CK58</f>
        <v>41600</v>
      </c>
      <c r="CK58" s="118">
        <f>SUM(CK59:CK63)</f>
        <v>0</v>
      </c>
      <c r="CL58" s="118">
        <f>VLOOKUP($C58,'1 预算编制表单'!$C:$BJ,57,FALSE)</f>
        <v>41600</v>
      </c>
      <c r="CM58" s="118">
        <f>CL58-CN58</f>
        <v>41600</v>
      </c>
      <c r="CN58" s="118">
        <f>SUM(CN59:CN63)</f>
        <v>0</v>
      </c>
      <c r="CO58" s="118">
        <f>VLOOKUP($C58,'1 预算编制表单'!$C:$BJ,60,FALSE)</f>
        <v>41600</v>
      </c>
      <c r="CP58" s="118">
        <f>CO58-CQ58</f>
        <v>41600</v>
      </c>
      <c r="CQ58" s="118">
        <f>SUM(CQ59:CQ63)</f>
        <v>0</v>
      </c>
    </row>
    <row r="59" s="80" customFormat="1" ht="24" customHeight="1" outlineLevel="4" spans="1:95">
      <c r="A59" s="119"/>
      <c r="B59" s="120"/>
      <c r="C59" s="121"/>
      <c r="D59" s="119"/>
      <c r="E59" s="120"/>
      <c r="F59" s="120"/>
      <c r="G59" s="120"/>
      <c r="H59" s="122"/>
      <c r="I59" s="122"/>
      <c r="J59" s="122">
        <f>Z59+AC59+AF59+AI59+AL59+AO59+AR59+AU59+AX59+BA59+BD59+BG59</f>
        <v>0</v>
      </c>
      <c r="K59" s="122">
        <v>1</v>
      </c>
      <c r="L59" s="147" t="s">
        <v>2816</v>
      </c>
      <c r="M59" s="148" t="str">
        <f>IFERROR(VLOOKUP($L59,'2-2 引出数据_合同数据仓库'!$B$2:$BP$10000,3,FALSE),0)</f>
        <v>关于金地华南地产项目集水坑清理服务外包的合作确定及合同申请</v>
      </c>
      <c r="N59" s="122"/>
      <c r="O59" s="148">
        <f>IFERROR(VLOOKUP((LEFT(VLOOKUP($L59,'2-2 引出数据_合同数据仓库'!$B$2:$BP$10000,64,FALSE),15)&amp;(RIGHT(VLOOKUP($L59,'2-2 引出数据_合同数据仓库'!$B$2:$BP$10000,64,FALSE),4)+1)),'2-2 引出数据_合同数据仓库'!$B$2:$BP$10000,3,FALSE),0)</f>
        <v>0</v>
      </c>
      <c r="P59" s="122"/>
      <c r="Q59" s="122" t="str">
        <f>IFERROR(VLOOKUP($L59,'2-2 引出数据_合同数据仓库'!$B$2:$BP$10000,28,FALSE),0)</f>
        <v>2023-08-01</v>
      </c>
      <c r="R59" s="122" t="str">
        <f>IFERROR(VLOOKUP($L59,'2-2 引出数据_合同数据仓库'!$B$2:$BP$10000,29,FALSE),0)</f>
        <v>2023-08-01</v>
      </c>
      <c r="S59" s="122" t="str">
        <f>IFERROR(VLOOKUP($L59,'2-2 引出数据_合同数据仓库'!$B$2:$BP$10000,4,FALSE),0)</f>
        <v>2024-07-31</v>
      </c>
      <c r="T59" s="122"/>
      <c r="U59" s="122">
        <f>IFERROR(VLOOKUP($L59,'2-2 引出数据_合同数据仓库'!$B$2:$BP$10000,15,FALSE),0)</f>
        <v>2600</v>
      </c>
      <c r="V59" s="122">
        <f>U59/(S59-R59+1)*365</f>
        <v>2592.89617486339</v>
      </c>
      <c r="W59" s="122"/>
      <c r="X59" s="154">
        <v>45658</v>
      </c>
      <c r="Y59" s="154">
        <f>X59+30</f>
        <v>45688</v>
      </c>
      <c r="Z59" s="158">
        <f>IFERROR(IF(($R59-Y59)&gt;=0,0,IF(($S59-X59)&lt;0,0,IF(AND(($S59-Y59)&gt;0,(X59-$R59)&gt;0),$V59/365*(Y59-X59+1),IF(AND(($S59-Y59)&lt;=0,(X59-$R59)&gt;0),$V59/365*($S59-X59+1),$V59/365*(Y59-$R59+1))))),0)</f>
        <v>0</v>
      </c>
      <c r="AA59" s="154">
        <f>Y59+1</f>
        <v>45689</v>
      </c>
      <c r="AB59" s="154">
        <f>AA59+27</f>
        <v>45716</v>
      </c>
      <c r="AC59" s="158">
        <f>IFERROR(IF(($R59-AB59)&gt;=0,0,IF(($S59-AA59)&lt;0,0,IF(AND(($S59-AB59)&gt;0,(AA59-$R59)&gt;0),$V59/365*(AB59-AA59+1),IF(AND(($S59-AB59)&lt;=0,(AA59-$R59)&gt;0),$V59/365*($S59-AA59+1),$V59/365*(AB59-$R59+1))))),0)</f>
        <v>0</v>
      </c>
      <c r="AD59" s="154">
        <f>AB59+1</f>
        <v>45717</v>
      </c>
      <c r="AE59" s="154">
        <f>AD59+30</f>
        <v>45747</v>
      </c>
      <c r="AF59" s="158">
        <f>IFERROR(IF(($R59-AE59)&gt;=0,0,IF(($S59-AD59)&lt;0,0,IF(AND(($S59-AE59)&gt;0,(AD59-$R59)&gt;0),$V59/365*(AE59-AD59+1),IF(AND(($S59-AE59)&lt;=0,(AD59-$R59)&gt;0),$V59/365*($S59-AD59+1),$V59/365*(AE59-$R59+1))))),0)</f>
        <v>0</v>
      </c>
      <c r="AG59" s="154">
        <f>AE59+1</f>
        <v>45748</v>
      </c>
      <c r="AH59" s="154">
        <f>AG59+29</f>
        <v>45777</v>
      </c>
      <c r="AI59" s="158">
        <f>IFERROR(IF(($R59-AH59)&gt;=0,0,IF(($S59-AG59)&lt;0,0,IF(AND(($S59-AH59)&gt;0,(AG59-$R59)&gt;0),$V59/365*(AH59-AG59+1),IF(AND(($S59-AH59)&lt;=0,(AG59-$R59)&gt;0),$V59/365*($S59-AG59+1),$V59/365*(AH59-$R59+1))))),0)</f>
        <v>0</v>
      </c>
      <c r="AJ59" s="154">
        <f>AH59+1</f>
        <v>45778</v>
      </c>
      <c r="AK59" s="154">
        <f>AJ59+30</f>
        <v>45808</v>
      </c>
      <c r="AL59" s="158">
        <f>IFERROR(IF(($R59-AK59)&gt;=0,0,IF(($S59-AJ59)&lt;0,0,IF(AND(($S59-AK59)&gt;0,(AJ59-$R59)&gt;0),$V59/365*(AK59-AJ59+1),IF(AND(($S59-AK59)&lt;=0,(AJ59-$R59)&gt;0),$V59/365*($S59-AJ59+1),$V59/365*(AK59-$R59+1))))),0)</f>
        <v>0</v>
      </c>
      <c r="AM59" s="154">
        <f>AK59+1</f>
        <v>45809</v>
      </c>
      <c r="AN59" s="154">
        <f>AM59+29</f>
        <v>45838</v>
      </c>
      <c r="AO59" s="158">
        <f>IFERROR(IF(($R59-AN59)&gt;=0,0,IF(($S59-AM59)&lt;0,0,IF(AND(($S59-AN59)&gt;0,(AM59-$R59)&gt;0),$V59/365*(AN59-AM59+1),IF(AND(($S59-AN59)&lt;=0,(AM59-$R59)&gt;0),$V59/365*($S59-AM59+1),$V59/365*(AN59-$R59+1))))),0)</f>
        <v>0</v>
      </c>
      <c r="AP59" s="154">
        <f>AN59+1</f>
        <v>45839</v>
      </c>
      <c r="AQ59" s="154">
        <f>AP59+30</f>
        <v>45869</v>
      </c>
      <c r="AR59" s="158">
        <f>IFERROR(IF(($R59-AQ59)&gt;=0,0,IF(($S59-AP59)&lt;0,0,IF(AND(($S59-AQ59)&gt;0,(AP59-$R59)&gt;0),$V59/365*(AQ59-AP59+1),IF(AND(($S59-AQ59)&lt;=0,(AP59-$R59)&gt;0),$V59/365*($S59-AP59+1),$V59/365*(AQ59-$R59+1))))),0)</f>
        <v>0</v>
      </c>
      <c r="AS59" s="154">
        <f>AQ59+1</f>
        <v>45870</v>
      </c>
      <c r="AT59" s="154">
        <f>AS59+30</f>
        <v>45900</v>
      </c>
      <c r="AU59" s="158">
        <f>IFERROR(IF(($R59-AT59)&gt;=0,0,IF(($S59-AS59)&lt;0,0,IF(AND(($S59-AT59)&gt;0,(AS59-$R59)&gt;0),$V59/365*(AT59-AS59+1),IF(AND(($S59-AT59)&lt;=0,(AS59-$R59)&gt;0),$V59/365*($S59-AS59+1),$V59/365*(AT59-$R59+1))))),0)</f>
        <v>0</v>
      </c>
      <c r="AV59" s="154">
        <f>AT59+1</f>
        <v>45901</v>
      </c>
      <c r="AW59" s="154">
        <f>AV59+29</f>
        <v>45930</v>
      </c>
      <c r="AX59" s="158">
        <f>IFERROR(IF(($R59-AW59)&gt;=0,0,IF(($S59-AV59)&lt;0,0,IF(AND(($S59-AW59)&gt;0,(AV59-$R59)&gt;0),$V59/365*(AW59-AV59+1),IF(AND(($S59-AW59)&lt;=0,(AV59-$R59)&gt;0),$V59/365*($S59-AV59+1),$V59/365*(AW59-$R59+1))))),0)</f>
        <v>0</v>
      </c>
      <c r="AY59" s="154">
        <f>AW59+1</f>
        <v>45931</v>
      </c>
      <c r="AZ59" s="154">
        <f>AY59+30</f>
        <v>45961</v>
      </c>
      <c r="BA59" s="158">
        <f>IFERROR(IF(($R59-AZ59)&gt;=0,0,IF(($S59-AY59)&lt;0,0,IF(AND(($S59-AZ59)&gt;0,(AY59-$R59)&gt;0),$V59/365*(AZ59-AY59+1),IF(AND(($S59-AZ59)&lt;=0,(AY59-$R59)&gt;0),$V59/365*($S59-AY59+1),$V59/365*(AZ59-$R59+1))))),0)</f>
        <v>0</v>
      </c>
      <c r="BB59" s="154">
        <f>AZ59+1</f>
        <v>45962</v>
      </c>
      <c r="BC59" s="154">
        <f>BB59+29</f>
        <v>45991</v>
      </c>
      <c r="BD59" s="158">
        <f>IFERROR(IF(($R59-BC59)&gt;=0,0,IF(($S59-BB59)&lt;0,0,IF(AND(($S59-BC59)&gt;0,(BB59-$R59)&gt;0),$V59/365*(BC59-BB59+1),IF(AND(($S59-BC59)&lt;=0,(BB59-$R59)&gt;0),$V59/365*($S59-BB59+1),$V59/365*(BC59-$R59+1))))),0)</f>
        <v>0</v>
      </c>
      <c r="BE59" s="154">
        <f>BC59+1</f>
        <v>45992</v>
      </c>
      <c r="BF59" s="154">
        <f>BE59+30</f>
        <v>46022</v>
      </c>
      <c r="BG59" s="158">
        <f>IFERROR(IF(($R59-BF59)&gt;=0,0,IF(($S59-BE59)&lt;0,0,IF(AND(($S59-BF59)&gt;0,(BE59-$R59)&gt;0),$V59/365*(BF59-BE59+1),IF(AND(($S59-BF59)&lt;=0,(BE59-$R59)&gt;0),$V59/365*($S59-BE59+1),$V59/365*(BF59-$R59+1))))),0)</f>
        <v>0</v>
      </c>
      <c r="BH59" s="154">
        <v>46023</v>
      </c>
      <c r="BI59" s="154">
        <f>BH59+30</f>
        <v>46053</v>
      </c>
      <c r="BJ59" s="158">
        <f>IFERROR(IF(($R59-BI59)&gt;=0,0,IF(($S59-BH59)&lt;0,0,IF(AND(($S59-BI59)&gt;0,(BH59-$R59)&gt;0),$V59/365*(BI59-BH59+1),IF(AND(($S59-BI59)&lt;=0,(BH59-$R59)&gt;0),$V59/365*($S59-BH59+1),$V59/365*(BI59-$R59+1))))),0)</f>
        <v>0</v>
      </c>
      <c r="BK59" s="154">
        <f>BI59+1</f>
        <v>46054</v>
      </c>
      <c r="BL59" s="154">
        <f>BK59+27</f>
        <v>46081</v>
      </c>
      <c r="BM59" s="158">
        <f>IFERROR(IF(($R59-BL59)&gt;=0,0,IF(($S59-BK59)&lt;0,0,IF(AND(($S59-BL59)&gt;0,(BK59-$R59)&gt;0),$V59/365*(BL59-BK59+1),IF(AND(($S59-BL59)&lt;=0,(BK59-$R59)&gt;0),$V59/365*($S59-BK59+1),$V59/365*(BL59-$R59+1))))),0)</f>
        <v>0</v>
      </c>
      <c r="BN59" s="154">
        <f>BL59+1</f>
        <v>46082</v>
      </c>
      <c r="BO59" s="154">
        <f>BN59+30</f>
        <v>46112</v>
      </c>
      <c r="BP59" s="158">
        <f>IFERROR(IF(($R59-BO59)&gt;=0,0,IF(($S59-BN59)&lt;0,0,IF(AND(($S59-BO59)&gt;0,(BN59-$R59)&gt;0),$V59/365*(BO59-BN59+1),IF(AND(($S59-BO59)&lt;=0,(BN59-$R59)&gt;0),$V59/365*($S59-BN59+1),$V59/365*(BO59-$R59+1))))),0)</f>
        <v>0</v>
      </c>
      <c r="BQ59" s="154">
        <f>BO59+1</f>
        <v>46113</v>
      </c>
      <c r="BR59" s="154">
        <f>BQ59+29</f>
        <v>46142</v>
      </c>
      <c r="BS59" s="158">
        <f>IFERROR(IF(($R59-BR59)&gt;=0,0,IF(($S59-BQ59)&lt;0,0,IF(AND(($S59-BR59)&gt;0,(BQ59-$R59)&gt;0),$V59/365*(BR59-BQ59+1),IF(AND(($S59-BR59)&lt;=0,(BQ59-$R59)&gt;0),$V59/365*($S59-BQ59+1),$V59/365*(BR59-$R59+1))))),0)</f>
        <v>0</v>
      </c>
      <c r="BT59" s="154">
        <f>BR59+1</f>
        <v>46143</v>
      </c>
      <c r="BU59" s="154">
        <f>BT59+30</f>
        <v>46173</v>
      </c>
      <c r="BV59" s="158">
        <f>IFERROR(IF(($R59-BU59)&gt;=0,0,IF(($S59-BT59)&lt;0,0,IF(AND(($S59-BU59)&gt;0,(BT59-$R59)&gt;0),$V59/365*(BU59-BT59+1),IF(AND(($S59-BU59)&lt;=0,(BT59-$R59)&gt;0),$V59/365*($S59-BT59+1),$V59/365*(BU59-$R59+1))))),0)</f>
        <v>0</v>
      </c>
      <c r="BW59" s="154">
        <f>BU59+1</f>
        <v>46174</v>
      </c>
      <c r="BX59" s="154">
        <f>BW59+29</f>
        <v>46203</v>
      </c>
      <c r="BY59" s="158">
        <f>IFERROR(IF(($R59-BX59)&gt;=0,0,IF(($S59-BW59)&lt;0,0,IF(AND(($S59-BX59)&gt;0,(BW59-$R59)&gt;0),$V59/365*(BX59-BW59+1),IF(AND(($S59-BX59)&lt;=0,(BW59-$R59)&gt;0),$V59/365*($S59-BW59+1),$V59/365*(BX59-$R59+1))))),0)</f>
        <v>0</v>
      </c>
      <c r="BZ59" s="154">
        <f>BX59+1</f>
        <v>46204</v>
      </c>
      <c r="CA59" s="154">
        <f>BZ59+30</f>
        <v>46234</v>
      </c>
      <c r="CB59" s="158">
        <f>IFERROR(IF(($R59-CA59)&gt;=0,0,IF(($S59-BZ59)&lt;0,0,IF(AND(($S59-CA59)&gt;0,(BZ59-$R59)&gt;0),$V59/365*(CA59-BZ59+1),IF(AND(($S59-CA59)&lt;=0,(BZ59-$R59)&gt;0),$V59/365*($S59-BZ59+1),$V59/365*(CA59-$R59+1))))),0)</f>
        <v>0</v>
      </c>
      <c r="CC59" s="154">
        <f>CA59+1</f>
        <v>46235</v>
      </c>
      <c r="CD59" s="154">
        <f>CC59+30</f>
        <v>46265</v>
      </c>
      <c r="CE59" s="158">
        <f>IFERROR(IF(($R59-CD59)&gt;=0,0,IF(($S59-CC59)&lt;0,0,IF(AND(($S59-CD59)&gt;0,(CC59-$R59)&gt;0),$V59/365*(CD59-CC59+1),IF(AND(($S59-CD59)&lt;=0,(CC59-$R59)&gt;0),$V59/365*($S59-CC59+1),$V59/365*(CD59-$R59+1))))),0)</f>
        <v>0</v>
      </c>
      <c r="CF59" s="154">
        <f>CD59+1</f>
        <v>46266</v>
      </c>
      <c r="CG59" s="154">
        <f>CF59+29</f>
        <v>46295</v>
      </c>
      <c r="CH59" s="158">
        <f>IFERROR(IF(($R59-CG59)&gt;=0,0,IF(($S59-CF59)&lt;0,0,IF(AND(($S59-CG59)&gt;0,(CF59-$R59)&gt;0),$V59/365*(CG59-CF59+1),IF(AND(($S59-CG59)&lt;=0,(CF59-$R59)&gt;0),$V59/365*($S59-CF59+1),$V59/365*(CG59-$R59+1))))),0)</f>
        <v>0</v>
      </c>
      <c r="CI59" s="154">
        <f>CG59+1</f>
        <v>46296</v>
      </c>
      <c r="CJ59" s="154">
        <f>CI59+30</f>
        <v>46326</v>
      </c>
      <c r="CK59" s="158">
        <f>IFERROR(IF(($R59-CJ59)&gt;=0,0,IF(($S59-CI59)&lt;0,0,IF(AND(($S59-CJ59)&gt;0,(CI59-$R59)&gt;0),$V59/365*(CJ59-CI59+1),IF(AND(($S59-CJ59)&lt;=0,(CI59-$R59)&gt;0),$V59/365*($S59-CI59+1),$V59/365*(CJ59-$R59+1))))),0)</f>
        <v>0</v>
      </c>
      <c r="CL59" s="154">
        <f>CJ59+1</f>
        <v>46327</v>
      </c>
      <c r="CM59" s="154">
        <f>CL59+29</f>
        <v>46356</v>
      </c>
      <c r="CN59" s="158">
        <f>IFERROR(IF(($R59-CM59)&gt;=0,0,IF(($S59-CL59)&lt;0,0,IF(AND(($S59-CM59)&gt;0,(CL59-$R59)&gt;0),$V59/365*(CM59-CL59+1),IF(AND(($S59-CM59)&lt;=0,(CL59-$R59)&gt;0),$V59/365*($S59-CL59+1),$V59/365*(CM59-$R59+1))))),0)</f>
        <v>0</v>
      </c>
      <c r="CO59" s="154">
        <f>CM59+1</f>
        <v>46357</v>
      </c>
      <c r="CP59" s="154">
        <f>CO59+30</f>
        <v>46387</v>
      </c>
      <c r="CQ59" s="158">
        <f>IFERROR(IF(($R59-CP59)&gt;=0,0,IF(($S59-CO59)&lt;0,0,IF(AND(($S59-CP59)&gt;0,(CO59-$R59)&gt;0),$V59/365*(CP59-CO59+1),IF(AND(($S59-CP59)&lt;=0,(CO59-$R59)&gt;0),$V59/365*($S59-CO59+1),$V59/365*(CP59-$R59+1))))),0)</f>
        <v>0</v>
      </c>
    </row>
    <row r="60" s="80" customFormat="1" ht="24" customHeight="1" outlineLevel="4" spans="1:95">
      <c r="A60" s="119"/>
      <c r="B60" s="120"/>
      <c r="C60" s="121"/>
      <c r="D60" s="119"/>
      <c r="E60" s="120"/>
      <c r="F60" s="120"/>
      <c r="G60" s="120"/>
      <c r="H60" s="122"/>
      <c r="I60" s="122"/>
      <c r="J60" s="122">
        <f>Z60+AC60+AF60+AI60+AL60+AO60+AR60+AU60+AX60+BA60+BD60+BG60</f>
        <v>0</v>
      </c>
      <c r="K60" s="122">
        <f>K59+1</f>
        <v>2</v>
      </c>
      <c r="L60" s="147"/>
      <c r="M60" s="148">
        <f>IFERROR(VLOOKUP($L60,'2-2 引出数据_合同数据仓库'!$B$2:$BP$10000,3,FALSE),0)</f>
        <v>0</v>
      </c>
      <c r="N60" s="122"/>
      <c r="O60" s="148">
        <f>IFERROR(VLOOKUP((LEFT(VLOOKUP($L60,'2-2 引出数据_合同数据仓库'!$B$2:$BP$10000,64,FALSE),15)&amp;(RIGHT(VLOOKUP($L60,'2-2 引出数据_合同数据仓库'!$B$2:$BP$10000,64,FALSE),4)+1)),'2-2 引出数据_合同数据仓库'!$B$2:$BP$10000,3,FALSE),0)</f>
        <v>0</v>
      </c>
      <c r="P60" s="122"/>
      <c r="Q60" s="122">
        <f>IFERROR(VLOOKUP($L60,'2-2 引出数据_合同数据仓库'!$B$2:$BP$10000,28,FALSE),0)</f>
        <v>0</v>
      </c>
      <c r="R60" s="122">
        <f>IFERROR(VLOOKUP($L60,'2-2 引出数据_合同数据仓库'!$B$2:$BP$10000,29,FALSE),0)</f>
        <v>0</v>
      </c>
      <c r="S60" s="122">
        <f>IFERROR(VLOOKUP($L60,'2-2 引出数据_合同数据仓库'!$B$2:$BP$10000,4,FALSE),0)</f>
        <v>0</v>
      </c>
      <c r="T60" s="122"/>
      <c r="U60" s="122">
        <f>IFERROR(VLOOKUP($L60,'2-2 引出数据_合同数据仓库'!$B$2:$BP$10000,15,FALSE),0)</f>
        <v>0</v>
      </c>
      <c r="V60" s="122">
        <f>U60/(S60-R60+1)*365</f>
        <v>0</v>
      </c>
      <c r="W60" s="122"/>
      <c r="X60" s="154">
        <v>45658</v>
      </c>
      <c r="Y60" s="154">
        <f>X60+30</f>
        <v>45688</v>
      </c>
      <c r="Z60" s="158">
        <f>IFERROR(IF(($R60-Y60)&gt;=0,0,IF(($S60-X60)&lt;0,0,IF(AND(($S60-Y60)&gt;0,(X60-$R60)&gt;0),$V60/365*(Y60-X60+1),IF(AND(($S60-Y60)&lt;=0,(X60-$R60)&gt;0),$V60/365*($S60-X60+1),$V60/365*(Y60-$R60+1))))),0)</f>
        <v>0</v>
      </c>
      <c r="AA60" s="154">
        <f>Y60+1</f>
        <v>45689</v>
      </c>
      <c r="AB60" s="154">
        <f>AA60+27</f>
        <v>45716</v>
      </c>
      <c r="AC60" s="158">
        <f>IFERROR(IF(($R60-AB60)&gt;=0,0,IF(($S60-AA60)&lt;0,0,IF(AND(($S60-AB60)&gt;0,(AA60-$R60)&gt;0),$V60/365*(AB60-AA60+1),IF(AND(($S60-AB60)&lt;=0,(AA60-$R60)&gt;0),$V60/365*($S60-AA60+1),$V60/365*(AB60-$R60+1))))),0)</f>
        <v>0</v>
      </c>
      <c r="AD60" s="154">
        <f>AB60+1</f>
        <v>45717</v>
      </c>
      <c r="AE60" s="154">
        <f>AD60+30</f>
        <v>45747</v>
      </c>
      <c r="AF60" s="158">
        <f>IFERROR(IF(($R60-AE60)&gt;=0,0,IF(($S60-AD60)&lt;0,0,IF(AND(($S60-AE60)&gt;0,(AD60-$R60)&gt;0),$V60/365*(AE60-AD60+1),IF(AND(($S60-AE60)&lt;=0,(AD60-$R60)&gt;0),$V60/365*($S60-AD60+1),$V60/365*(AE60-$R60+1))))),0)</f>
        <v>0</v>
      </c>
      <c r="AG60" s="154">
        <f>AE60+1</f>
        <v>45748</v>
      </c>
      <c r="AH60" s="154">
        <f>AG60+29</f>
        <v>45777</v>
      </c>
      <c r="AI60" s="158">
        <f>IFERROR(IF(($R60-AH60)&gt;=0,0,IF(($S60-AG60)&lt;0,0,IF(AND(($S60-AH60)&gt;0,(AG60-$R60)&gt;0),$V60/365*(AH60-AG60+1),IF(AND(($S60-AH60)&lt;=0,(AG60-$R60)&gt;0),$V60/365*($S60-AG60+1),$V60/365*(AH60-$R60+1))))),0)</f>
        <v>0</v>
      </c>
      <c r="AJ60" s="154">
        <f>AH60+1</f>
        <v>45778</v>
      </c>
      <c r="AK60" s="154">
        <f>AJ60+30</f>
        <v>45808</v>
      </c>
      <c r="AL60" s="158">
        <f>IFERROR(IF(($R60-AK60)&gt;=0,0,IF(($S60-AJ60)&lt;0,0,IF(AND(($S60-AK60)&gt;0,(AJ60-$R60)&gt;0),$V60/365*(AK60-AJ60+1),IF(AND(($S60-AK60)&lt;=0,(AJ60-$R60)&gt;0),$V60/365*($S60-AJ60+1),$V60/365*(AK60-$R60+1))))),0)</f>
        <v>0</v>
      </c>
      <c r="AM60" s="154">
        <f>AK60+1</f>
        <v>45809</v>
      </c>
      <c r="AN60" s="154">
        <f>AM60+29</f>
        <v>45838</v>
      </c>
      <c r="AO60" s="158">
        <f>IFERROR(IF(($R60-AN60)&gt;=0,0,IF(($S60-AM60)&lt;0,0,IF(AND(($S60-AN60)&gt;0,(AM60-$R60)&gt;0),$V60/365*(AN60-AM60+1),IF(AND(($S60-AN60)&lt;=0,(AM60-$R60)&gt;0),$V60/365*($S60-AM60+1),$V60/365*(AN60-$R60+1))))),0)</f>
        <v>0</v>
      </c>
      <c r="AP60" s="154">
        <f>AN60+1</f>
        <v>45839</v>
      </c>
      <c r="AQ60" s="154">
        <f>AP60+30</f>
        <v>45869</v>
      </c>
      <c r="AR60" s="158">
        <f>IFERROR(IF(($R60-AQ60)&gt;=0,0,IF(($S60-AP60)&lt;0,0,IF(AND(($S60-AQ60)&gt;0,(AP60-$R60)&gt;0),$V60/365*(AQ60-AP60+1),IF(AND(($S60-AQ60)&lt;=0,(AP60-$R60)&gt;0),$V60/365*($S60-AP60+1),$V60/365*(AQ60-$R60+1))))),0)</f>
        <v>0</v>
      </c>
      <c r="AS60" s="154">
        <f>AQ60+1</f>
        <v>45870</v>
      </c>
      <c r="AT60" s="154">
        <f>AS60+30</f>
        <v>45900</v>
      </c>
      <c r="AU60" s="158">
        <f>IFERROR(IF(($R60-AT60)&gt;=0,0,IF(($S60-AS60)&lt;0,0,IF(AND(($S60-AT60)&gt;0,(AS60-$R60)&gt;0),$V60/365*(AT60-AS60+1),IF(AND(($S60-AT60)&lt;=0,(AS60-$R60)&gt;0),$V60/365*($S60-AS60+1),$V60/365*(AT60-$R60+1))))),0)</f>
        <v>0</v>
      </c>
      <c r="AV60" s="154">
        <f>AT60+1</f>
        <v>45901</v>
      </c>
      <c r="AW60" s="154">
        <f>AV60+29</f>
        <v>45930</v>
      </c>
      <c r="AX60" s="158">
        <f>IFERROR(IF(($R60-AW60)&gt;=0,0,IF(($S60-AV60)&lt;0,0,IF(AND(($S60-AW60)&gt;0,(AV60-$R60)&gt;0),$V60/365*(AW60-AV60+1),IF(AND(($S60-AW60)&lt;=0,(AV60-$R60)&gt;0),$V60/365*($S60-AV60+1),$V60/365*(AW60-$R60+1))))),0)</f>
        <v>0</v>
      </c>
      <c r="AY60" s="154">
        <f>AW60+1</f>
        <v>45931</v>
      </c>
      <c r="AZ60" s="154">
        <f>AY60+30</f>
        <v>45961</v>
      </c>
      <c r="BA60" s="158">
        <f>IFERROR(IF(($R60-AZ60)&gt;=0,0,IF(($S60-AY60)&lt;0,0,IF(AND(($S60-AZ60)&gt;0,(AY60-$R60)&gt;0),$V60/365*(AZ60-AY60+1),IF(AND(($S60-AZ60)&lt;=0,(AY60-$R60)&gt;0),$V60/365*($S60-AY60+1),$V60/365*(AZ60-$R60+1))))),0)</f>
        <v>0</v>
      </c>
      <c r="BB60" s="154">
        <f>AZ60+1</f>
        <v>45962</v>
      </c>
      <c r="BC60" s="154">
        <f>BB60+29</f>
        <v>45991</v>
      </c>
      <c r="BD60" s="158">
        <f>IFERROR(IF(($R60-BC60)&gt;=0,0,IF(($S60-BB60)&lt;0,0,IF(AND(($S60-BC60)&gt;0,(BB60-$R60)&gt;0),$V60/365*(BC60-BB60+1),IF(AND(($S60-BC60)&lt;=0,(BB60-$R60)&gt;0),$V60/365*($S60-BB60+1),$V60/365*(BC60-$R60+1))))),0)</f>
        <v>0</v>
      </c>
      <c r="BE60" s="154">
        <f>BC60+1</f>
        <v>45992</v>
      </c>
      <c r="BF60" s="154">
        <f>BE60+30</f>
        <v>46022</v>
      </c>
      <c r="BG60" s="158">
        <f>IFERROR(IF(($R60-BF60)&gt;=0,0,IF(($S60-BE60)&lt;0,0,IF(AND(($S60-BF60)&gt;0,(BE60-$R60)&gt;0),$V60/365*(BF60-BE60+1),IF(AND(($S60-BF60)&lt;=0,(BE60-$R60)&gt;0),$V60/365*($S60-BE60+1),$V60/365*(BF60-$R60+1))))),0)</f>
        <v>0</v>
      </c>
      <c r="BH60" s="154">
        <v>46023</v>
      </c>
      <c r="BI60" s="154">
        <f>BH60+30</f>
        <v>46053</v>
      </c>
      <c r="BJ60" s="158">
        <f>IFERROR(IF(($R60-BI60)&gt;=0,0,IF(($S60-BH60)&lt;0,0,IF(AND(($S60-BI60)&gt;0,(BH60-$R60)&gt;0),$V60/365*(BI60-BH60+1),IF(AND(($S60-BI60)&lt;=0,(BH60-$R60)&gt;0),$V60/365*($S60-BH60+1),$V60/365*(BI60-$R60+1))))),0)</f>
        <v>0</v>
      </c>
      <c r="BK60" s="154">
        <f>BI60+1</f>
        <v>46054</v>
      </c>
      <c r="BL60" s="154">
        <f>BK60+27</f>
        <v>46081</v>
      </c>
      <c r="BM60" s="158">
        <f>IFERROR(IF(($R60-BL60)&gt;=0,0,IF(($S60-BK60)&lt;0,0,IF(AND(($S60-BL60)&gt;0,(BK60-$R60)&gt;0),$V60/365*(BL60-BK60+1),IF(AND(($S60-BL60)&lt;=0,(BK60-$R60)&gt;0),$V60/365*($S60-BK60+1),$V60/365*(BL60-$R60+1))))),0)</f>
        <v>0</v>
      </c>
      <c r="BN60" s="154">
        <f>BL60+1</f>
        <v>46082</v>
      </c>
      <c r="BO60" s="154">
        <f>BN60+30</f>
        <v>46112</v>
      </c>
      <c r="BP60" s="158">
        <f>IFERROR(IF(($R60-BO60)&gt;=0,0,IF(($S60-BN60)&lt;0,0,IF(AND(($S60-BO60)&gt;0,(BN60-$R60)&gt;0),$V60/365*(BO60-BN60+1),IF(AND(($S60-BO60)&lt;=0,(BN60-$R60)&gt;0),$V60/365*($S60-BN60+1),$V60/365*(BO60-$R60+1))))),0)</f>
        <v>0</v>
      </c>
      <c r="BQ60" s="154">
        <f>BO60+1</f>
        <v>46113</v>
      </c>
      <c r="BR60" s="154">
        <f>BQ60+29</f>
        <v>46142</v>
      </c>
      <c r="BS60" s="158">
        <f>IFERROR(IF(($R60-BR60)&gt;=0,0,IF(($S60-BQ60)&lt;0,0,IF(AND(($S60-BR60)&gt;0,(BQ60-$R60)&gt;0),$V60/365*(BR60-BQ60+1),IF(AND(($S60-BR60)&lt;=0,(BQ60-$R60)&gt;0),$V60/365*($S60-BQ60+1),$V60/365*(BR60-$R60+1))))),0)</f>
        <v>0</v>
      </c>
      <c r="BT60" s="154">
        <f>BR60+1</f>
        <v>46143</v>
      </c>
      <c r="BU60" s="154">
        <f>BT60+30</f>
        <v>46173</v>
      </c>
      <c r="BV60" s="158">
        <f>IFERROR(IF(($R60-BU60)&gt;=0,0,IF(($S60-BT60)&lt;0,0,IF(AND(($S60-BU60)&gt;0,(BT60-$R60)&gt;0),$V60/365*(BU60-BT60+1),IF(AND(($S60-BU60)&lt;=0,(BT60-$R60)&gt;0),$V60/365*($S60-BT60+1),$V60/365*(BU60-$R60+1))))),0)</f>
        <v>0</v>
      </c>
      <c r="BW60" s="154">
        <f>BU60+1</f>
        <v>46174</v>
      </c>
      <c r="BX60" s="154">
        <f>BW60+29</f>
        <v>46203</v>
      </c>
      <c r="BY60" s="158">
        <f>IFERROR(IF(($R60-BX60)&gt;=0,0,IF(($S60-BW60)&lt;0,0,IF(AND(($S60-BX60)&gt;0,(BW60-$R60)&gt;0),$V60/365*(BX60-BW60+1),IF(AND(($S60-BX60)&lt;=0,(BW60-$R60)&gt;0),$V60/365*($S60-BW60+1),$V60/365*(BX60-$R60+1))))),0)</f>
        <v>0</v>
      </c>
      <c r="BZ60" s="154">
        <f>BX60+1</f>
        <v>46204</v>
      </c>
      <c r="CA60" s="154">
        <f>BZ60+30</f>
        <v>46234</v>
      </c>
      <c r="CB60" s="158">
        <f>IFERROR(IF(($R60-CA60)&gt;=0,0,IF(($S60-BZ60)&lt;0,0,IF(AND(($S60-CA60)&gt;0,(BZ60-$R60)&gt;0),$V60/365*(CA60-BZ60+1),IF(AND(($S60-CA60)&lt;=0,(BZ60-$R60)&gt;0),$V60/365*($S60-BZ60+1),$V60/365*(CA60-$R60+1))))),0)</f>
        <v>0</v>
      </c>
      <c r="CC60" s="154">
        <f>CA60+1</f>
        <v>46235</v>
      </c>
      <c r="CD60" s="154">
        <f>CC60+30</f>
        <v>46265</v>
      </c>
      <c r="CE60" s="158">
        <f>IFERROR(IF(($R60-CD60)&gt;=0,0,IF(($S60-CC60)&lt;0,0,IF(AND(($S60-CD60)&gt;0,(CC60-$R60)&gt;0),$V60/365*(CD60-CC60+1),IF(AND(($S60-CD60)&lt;=0,(CC60-$R60)&gt;0),$V60/365*($S60-CC60+1),$V60/365*(CD60-$R60+1))))),0)</f>
        <v>0</v>
      </c>
      <c r="CF60" s="154">
        <f>CD60+1</f>
        <v>46266</v>
      </c>
      <c r="CG60" s="154">
        <f>CF60+29</f>
        <v>46295</v>
      </c>
      <c r="CH60" s="158">
        <f>IFERROR(IF(($R60-CG60)&gt;=0,0,IF(($S60-CF60)&lt;0,0,IF(AND(($S60-CG60)&gt;0,(CF60-$R60)&gt;0),$V60/365*(CG60-CF60+1),IF(AND(($S60-CG60)&lt;=0,(CF60-$R60)&gt;0),$V60/365*($S60-CF60+1),$V60/365*(CG60-$R60+1))))),0)</f>
        <v>0</v>
      </c>
      <c r="CI60" s="154">
        <f>CG60+1</f>
        <v>46296</v>
      </c>
      <c r="CJ60" s="154">
        <f>CI60+30</f>
        <v>46326</v>
      </c>
      <c r="CK60" s="158">
        <f>IFERROR(IF(($R60-CJ60)&gt;=0,0,IF(($S60-CI60)&lt;0,0,IF(AND(($S60-CJ60)&gt;0,(CI60-$R60)&gt;0),$V60/365*(CJ60-CI60+1),IF(AND(($S60-CJ60)&lt;=0,(CI60-$R60)&gt;0),$V60/365*($S60-CI60+1),$V60/365*(CJ60-$R60+1))))),0)</f>
        <v>0</v>
      </c>
      <c r="CL60" s="154">
        <f>CJ60+1</f>
        <v>46327</v>
      </c>
      <c r="CM60" s="154">
        <f>CL60+29</f>
        <v>46356</v>
      </c>
      <c r="CN60" s="158">
        <f>IFERROR(IF(($R60-CM60)&gt;=0,0,IF(($S60-CL60)&lt;0,0,IF(AND(($S60-CM60)&gt;0,(CL60-$R60)&gt;0),$V60/365*(CM60-CL60+1),IF(AND(($S60-CM60)&lt;=0,(CL60-$R60)&gt;0),$V60/365*($S60-CL60+1),$V60/365*(CM60-$R60+1))))),0)</f>
        <v>0</v>
      </c>
      <c r="CO60" s="154">
        <f>CM60+1</f>
        <v>46357</v>
      </c>
      <c r="CP60" s="154">
        <f>CO60+30</f>
        <v>46387</v>
      </c>
      <c r="CQ60" s="158">
        <f>IFERROR(IF(($R60-CP60)&gt;=0,0,IF(($S60-CO60)&lt;0,0,IF(AND(($S60-CP60)&gt;0,(CO60-$R60)&gt;0),$V60/365*(CP60-CO60+1),IF(AND(($S60-CP60)&lt;=0,(CO60-$R60)&gt;0),$V60/365*($S60-CO60+1),$V60/365*(CP60-$R60+1))))),0)</f>
        <v>0</v>
      </c>
    </row>
    <row r="61" s="80" customFormat="1" ht="24" customHeight="1" outlineLevel="4" spans="1:95">
      <c r="A61" s="119"/>
      <c r="B61" s="120"/>
      <c r="C61" s="121"/>
      <c r="D61" s="119"/>
      <c r="E61" s="120"/>
      <c r="F61" s="120"/>
      <c r="G61" s="120"/>
      <c r="H61" s="122"/>
      <c r="I61" s="122"/>
      <c r="J61" s="122">
        <f>Z61+AC61+AF61+AI61+AL61+AO61+AR61+AU61+AX61+BA61+BD61+BG61</f>
        <v>0</v>
      </c>
      <c r="K61" s="122">
        <f>K60+1</f>
        <v>3</v>
      </c>
      <c r="L61" s="147"/>
      <c r="M61" s="148">
        <f>IFERROR(VLOOKUP($L61,'2-2 引出数据_合同数据仓库'!$B$2:$BP$10000,3,FALSE),0)</f>
        <v>0</v>
      </c>
      <c r="N61" s="122"/>
      <c r="O61" s="148">
        <f>IFERROR(VLOOKUP((LEFT(VLOOKUP($L61,'2-2 引出数据_合同数据仓库'!$B$2:$BP$10000,64,FALSE),15)&amp;(RIGHT(VLOOKUP($L61,'2-2 引出数据_合同数据仓库'!$B$2:$BP$10000,64,FALSE),4)+1)),'2-2 引出数据_合同数据仓库'!$B$2:$BP$10000,3,FALSE),0)</f>
        <v>0</v>
      </c>
      <c r="P61" s="122"/>
      <c r="Q61" s="122">
        <f>IFERROR(VLOOKUP($L61,'2-2 引出数据_合同数据仓库'!$B$2:$BP$10000,28,FALSE),0)</f>
        <v>0</v>
      </c>
      <c r="R61" s="122">
        <f>IFERROR(VLOOKUP($L61,'2-2 引出数据_合同数据仓库'!$B$2:$BP$10000,29,FALSE),0)</f>
        <v>0</v>
      </c>
      <c r="S61" s="122">
        <f>IFERROR(VLOOKUP($L61,'2-2 引出数据_合同数据仓库'!$B$2:$BP$10000,4,FALSE),0)</f>
        <v>0</v>
      </c>
      <c r="T61" s="122"/>
      <c r="U61" s="122">
        <f>IFERROR(VLOOKUP($L61,'2-2 引出数据_合同数据仓库'!$B$2:$BP$10000,15,FALSE),0)</f>
        <v>0</v>
      </c>
      <c r="V61" s="122">
        <f>U61/(S61-R61+1)*365</f>
        <v>0</v>
      </c>
      <c r="W61" s="122"/>
      <c r="X61" s="154">
        <v>45658</v>
      </c>
      <c r="Y61" s="154">
        <f>X61+30</f>
        <v>45688</v>
      </c>
      <c r="Z61" s="158">
        <f>IFERROR(IF(($R61-Y61)&gt;=0,0,IF(($S61-X61)&lt;0,0,IF(AND(($S61-Y61)&gt;0,(X61-$R61)&gt;0),$V61/365*(Y61-X61+1),IF(AND(($S61-Y61)&lt;=0,(X61-$R61)&gt;0),$V61/365*($S61-X61+1),$V61/365*(Y61-$R61+1))))),0)</f>
        <v>0</v>
      </c>
      <c r="AA61" s="154">
        <f>Y61+1</f>
        <v>45689</v>
      </c>
      <c r="AB61" s="154">
        <f>AA61+27</f>
        <v>45716</v>
      </c>
      <c r="AC61" s="158">
        <f>IFERROR(IF(($R61-AB61)&gt;=0,0,IF(($S61-AA61)&lt;0,0,IF(AND(($S61-AB61)&gt;0,(AA61-$R61)&gt;0),$V61/365*(AB61-AA61+1),IF(AND(($S61-AB61)&lt;=0,(AA61-$R61)&gt;0),$V61/365*($S61-AA61+1),$V61/365*(AB61-$R61+1))))),0)</f>
        <v>0</v>
      </c>
      <c r="AD61" s="154">
        <f>AB61+1</f>
        <v>45717</v>
      </c>
      <c r="AE61" s="154">
        <f>AD61+30</f>
        <v>45747</v>
      </c>
      <c r="AF61" s="158">
        <f>IFERROR(IF(($R61-AE61)&gt;=0,0,IF(($S61-AD61)&lt;0,0,IF(AND(($S61-AE61)&gt;0,(AD61-$R61)&gt;0),$V61/365*(AE61-AD61+1),IF(AND(($S61-AE61)&lt;=0,(AD61-$R61)&gt;0),$V61/365*($S61-AD61+1),$V61/365*(AE61-$R61+1))))),0)</f>
        <v>0</v>
      </c>
      <c r="AG61" s="154">
        <f>AE61+1</f>
        <v>45748</v>
      </c>
      <c r="AH61" s="154">
        <f>AG61+29</f>
        <v>45777</v>
      </c>
      <c r="AI61" s="158">
        <f>IFERROR(IF(($R61-AH61)&gt;=0,0,IF(($S61-AG61)&lt;0,0,IF(AND(($S61-AH61)&gt;0,(AG61-$R61)&gt;0),$V61/365*(AH61-AG61+1),IF(AND(($S61-AH61)&lt;=0,(AG61-$R61)&gt;0),$V61/365*($S61-AG61+1),$V61/365*(AH61-$R61+1))))),0)</f>
        <v>0</v>
      </c>
      <c r="AJ61" s="154">
        <f>AH61+1</f>
        <v>45778</v>
      </c>
      <c r="AK61" s="154">
        <f>AJ61+30</f>
        <v>45808</v>
      </c>
      <c r="AL61" s="158">
        <f>IFERROR(IF(($R61-AK61)&gt;=0,0,IF(($S61-AJ61)&lt;0,0,IF(AND(($S61-AK61)&gt;0,(AJ61-$R61)&gt;0),$V61/365*(AK61-AJ61+1),IF(AND(($S61-AK61)&lt;=0,(AJ61-$R61)&gt;0),$V61/365*($S61-AJ61+1),$V61/365*(AK61-$R61+1))))),0)</f>
        <v>0</v>
      </c>
      <c r="AM61" s="154">
        <f>AK61+1</f>
        <v>45809</v>
      </c>
      <c r="AN61" s="154">
        <f>AM61+29</f>
        <v>45838</v>
      </c>
      <c r="AO61" s="158">
        <f>IFERROR(IF(($R61-AN61)&gt;=0,0,IF(($S61-AM61)&lt;0,0,IF(AND(($S61-AN61)&gt;0,(AM61-$R61)&gt;0),$V61/365*(AN61-AM61+1),IF(AND(($S61-AN61)&lt;=0,(AM61-$R61)&gt;0),$V61/365*($S61-AM61+1),$V61/365*(AN61-$R61+1))))),0)</f>
        <v>0</v>
      </c>
      <c r="AP61" s="154">
        <f>AN61+1</f>
        <v>45839</v>
      </c>
      <c r="AQ61" s="154">
        <f>AP61+30</f>
        <v>45869</v>
      </c>
      <c r="AR61" s="158">
        <f>IFERROR(IF(($R61-AQ61)&gt;=0,0,IF(($S61-AP61)&lt;0,0,IF(AND(($S61-AQ61)&gt;0,(AP61-$R61)&gt;0),$V61/365*(AQ61-AP61+1),IF(AND(($S61-AQ61)&lt;=0,(AP61-$R61)&gt;0),$V61/365*($S61-AP61+1),$V61/365*(AQ61-$R61+1))))),0)</f>
        <v>0</v>
      </c>
      <c r="AS61" s="154">
        <f>AQ61+1</f>
        <v>45870</v>
      </c>
      <c r="AT61" s="154">
        <f>AS61+30</f>
        <v>45900</v>
      </c>
      <c r="AU61" s="158">
        <f>IFERROR(IF(($R61-AT61)&gt;=0,0,IF(($S61-AS61)&lt;0,0,IF(AND(($S61-AT61)&gt;0,(AS61-$R61)&gt;0),$V61/365*(AT61-AS61+1),IF(AND(($S61-AT61)&lt;=0,(AS61-$R61)&gt;0),$V61/365*($S61-AS61+1),$V61/365*(AT61-$R61+1))))),0)</f>
        <v>0</v>
      </c>
      <c r="AV61" s="154">
        <f>AT61+1</f>
        <v>45901</v>
      </c>
      <c r="AW61" s="154">
        <f>AV61+29</f>
        <v>45930</v>
      </c>
      <c r="AX61" s="158">
        <f>IFERROR(IF(($R61-AW61)&gt;=0,0,IF(($S61-AV61)&lt;0,0,IF(AND(($S61-AW61)&gt;0,(AV61-$R61)&gt;0),$V61/365*(AW61-AV61+1),IF(AND(($S61-AW61)&lt;=0,(AV61-$R61)&gt;0),$V61/365*($S61-AV61+1),$V61/365*(AW61-$R61+1))))),0)</f>
        <v>0</v>
      </c>
      <c r="AY61" s="154">
        <f>AW61+1</f>
        <v>45931</v>
      </c>
      <c r="AZ61" s="154">
        <f>AY61+30</f>
        <v>45961</v>
      </c>
      <c r="BA61" s="158">
        <f>IFERROR(IF(($R61-AZ61)&gt;=0,0,IF(($S61-AY61)&lt;0,0,IF(AND(($S61-AZ61)&gt;0,(AY61-$R61)&gt;0),$V61/365*(AZ61-AY61+1),IF(AND(($S61-AZ61)&lt;=0,(AY61-$R61)&gt;0),$V61/365*($S61-AY61+1),$V61/365*(AZ61-$R61+1))))),0)</f>
        <v>0</v>
      </c>
      <c r="BB61" s="154">
        <f>AZ61+1</f>
        <v>45962</v>
      </c>
      <c r="BC61" s="154">
        <f>BB61+29</f>
        <v>45991</v>
      </c>
      <c r="BD61" s="158">
        <f>IFERROR(IF(($R61-BC61)&gt;=0,0,IF(($S61-BB61)&lt;0,0,IF(AND(($S61-BC61)&gt;0,(BB61-$R61)&gt;0),$V61/365*(BC61-BB61+1),IF(AND(($S61-BC61)&lt;=0,(BB61-$R61)&gt;0),$V61/365*($S61-BB61+1),$V61/365*(BC61-$R61+1))))),0)</f>
        <v>0</v>
      </c>
      <c r="BE61" s="154">
        <f>BC61+1</f>
        <v>45992</v>
      </c>
      <c r="BF61" s="154">
        <f>BE61+30</f>
        <v>46022</v>
      </c>
      <c r="BG61" s="158">
        <f>IFERROR(IF(($R61-BF61)&gt;=0,0,IF(($S61-BE61)&lt;0,0,IF(AND(($S61-BF61)&gt;0,(BE61-$R61)&gt;0),$V61/365*(BF61-BE61+1),IF(AND(($S61-BF61)&lt;=0,(BE61-$R61)&gt;0),$V61/365*($S61-BE61+1),$V61/365*(BF61-$R61+1))))),0)</f>
        <v>0</v>
      </c>
      <c r="BH61" s="154">
        <v>46023</v>
      </c>
      <c r="BI61" s="154">
        <f>BH61+30</f>
        <v>46053</v>
      </c>
      <c r="BJ61" s="158">
        <f>IFERROR(IF(($R61-BI61)&gt;=0,0,IF(($S61-BH61)&lt;0,0,IF(AND(($S61-BI61)&gt;0,(BH61-$R61)&gt;0),$V61/365*(BI61-BH61+1),IF(AND(($S61-BI61)&lt;=0,(BH61-$R61)&gt;0),$V61/365*($S61-BH61+1),$V61/365*(BI61-$R61+1))))),0)</f>
        <v>0</v>
      </c>
      <c r="BK61" s="154">
        <f>BI61+1</f>
        <v>46054</v>
      </c>
      <c r="BL61" s="154">
        <f>BK61+27</f>
        <v>46081</v>
      </c>
      <c r="BM61" s="158">
        <f>IFERROR(IF(($R61-BL61)&gt;=0,0,IF(($S61-BK61)&lt;0,0,IF(AND(($S61-BL61)&gt;0,(BK61-$R61)&gt;0),$V61/365*(BL61-BK61+1),IF(AND(($S61-BL61)&lt;=0,(BK61-$R61)&gt;0),$V61/365*($S61-BK61+1),$V61/365*(BL61-$R61+1))))),0)</f>
        <v>0</v>
      </c>
      <c r="BN61" s="154">
        <f>BL61+1</f>
        <v>46082</v>
      </c>
      <c r="BO61" s="154">
        <f>BN61+30</f>
        <v>46112</v>
      </c>
      <c r="BP61" s="158">
        <f>IFERROR(IF(($R61-BO61)&gt;=0,0,IF(($S61-BN61)&lt;0,0,IF(AND(($S61-BO61)&gt;0,(BN61-$R61)&gt;0),$V61/365*(BO61-BN61+1),IF(AND(($S61-BO61)&lt;=0,(BN61-$R61)&gt;0),$V61/365*($S61-BN61+1),$V61/365*(BO61-$R61+1))))),0)</f>
        <v>0</v>
      </c>
      <c r="BQ61" s="154">
        <f>BO61+1</f>
        <v>46113</v>
      </c>
      <c r="BR61" s="154">
        <f>BQ61+29</f>
        <v>46142</v>
      </c>
      <c r="BS61" s="158">
        <f>IFERROR(IF(($R61-BR61)&gt;=0,0,IF(($S61-BQ61)&lt;0,0,IF(AND(($S61-BR61)&gt;0,(BQ61-$R61)&gt;0),$V61/365*(BR61-BQ61+1),IF(AND(($S61-BR61)&lt;=0,(BQ61-$R61)&gt;0),$V61/365*($S61-BQ61+1),$V61/365*(BR61-$R61+1))))),0)</f>
        <v>0</v>
      </c>
      <c r="BT61" s="154">
        <f>BR61+1</f>
        <v>46143</v>
      </c>
      <c r="BU61" s="154">
        <f>BT61+30</f>
        <v>46173</v>
      </c>
      <c r="BV61" s="158">
        <f>IFERROR(IF(($R61-BU61)&gt;=0,0,IF(($S61-BT61)&lt;0,0,IF(AND(($S61-BU61)&gt;0,(BT61-$R61)&gt;0),$V61/365*(BU61-BT61+1),IF(AND(($S61-BU61)&lt;=0,(BT61-$R61)&gt;0),$V61/365*($S61-BT61+1),$V61/365*(BU61-$R61+1))))),0)</f>
        <v>0</v>
      </c>
      <c r="BW61" s="154">
        <f>BU61+1</f>
        <v>46174</v>
      </c>
      <c r="BX61" s="154">
        <f>BW61+29</f>
        <v>46203</v>
      </c>
      <c r="BY61" s="158">
        <f>IFERROR(IF(($R61-BX61)&gt;=0,0,IF(($S61-BW61)&lt;0,0,IF(AND(($S61-BX61)&gt;0,(BW61-$R61)&gt;0),$V61/365*(BX61-BW61+1),IF(AND(($S61-BX61)&lt;=0,(BW61-$R61)&gt;0),$V61/365*($S61-BW61+1),$V61/365*(BX61-$R61+1))))),0)</f>
        <v>0</v>
      </c>
      <c r="BZ61" s="154">
        <f>BX61+1</f>
        <v>46204</v>
      </c>
      <c r="CA61" s="154">
        <f>BZ61+30</f>
        <v>46234</v>
      </c>
      <c r="CB61" s="158">
        <f>IFERROR(IF(($R61-CA61)&gt;=0,0,IF(($S61-BZ61)&lt;0,0,IF(AND(($S61-CA61)&gt;0,(BZ61-$R61)&gt;0),$V61/365*(CA61-BZ61+1),IF(AND(($S61-CA61)&lt;=0,(BZ61-$R61)&gt;0),$V61/365*($S61-BZ61+1),$V61/365*(CA61-$R61+1))))),0)</f>
        <v>0</v>
      </c>
      <c r="CC61" s="154">
        <f>CA61+1</f>
        <v>46235</v>
      </c>
      <c r="CD61" s="154">
        <f>CC61+30</f>
        <v>46265</v>
      </c>
      <c r="CE61" s="158">
        <f>IFERROR(IF(($R61-CD61)&gt;=0,0,IF(($S61-CC61)&lt;0,0,IF(AND(($S61-CD61)&gt;0,(CC61-$R61)&gt;0),$V61/365*(CD61-CC61+1),IF(AND(($S61-CD61)&lt;=0,(CC61-$R61)&gt;0),$V61/365*($S61-CC61+1),$V61/365*(CD61-$R61+1))))),0)</f>
        <v>0</v>
      </c>
      <c r="CF61" s="154">
        <f>CD61+1</f>
        <v>46266</v>
      </c>
      <c r="CG61" s="154">
        <f>CF61+29</f>
        <v>46295</v>
      </c>
      <c r="CH61" s="158">
        <f>IFERROR(IF(($R61-CG61)&gt;=0,0,IF(($S61-CF61)&lt;0,0,IF(AND(($S61-CG61)&gt;0,(CF61-$R61)&gt;0),$V61/365*(CG61-CF61+1),IF(AND(($S61-CG61)&lt;=0,(CF61-$R61)&gt;0),$V61/365*($S61-CF61+1),$V61/365*(CG61-$R61+1))))),0)</f>
        <v>0</v>
      </c>
      <c r="CI61" s="154">
        <f>CG61+1</f>
        <v>46296</v>
      </c>
      <c r="CJ61" s="154">
        <f>CI61+30</f>
        <v>46326</v>
      </c>
      <c r="CK61" s="158">
        <f>IFERROR(IF(($R61-CJ61)&gt;=0,0,IF(($S61-CI61)&lt;0,0,IF(AND(($S61-CJ61)&gt;0,(CI61-$R61)&gt;0),$V61/365*(CJ61-CI61+1),IF(AND(($S61-CJ61)&lt;=0,(CI61-$R61)&gt;0),$V61/365*($S61-CI61+1),$V61/365*(CJ61-$R61+1))))),0)</f>
        <v>0</v>
      </c>
      <c r="CL61" s="154">
        <f>CJ61+1</f>
        <v>46327</v>
      </c>
      <c r="CM61" s="154">
        <f>CL61+29</f>
        <v>46356</v>
      </c>
      <c r="CN61" s="158">
        <f>IFERROR(IF(($R61-CM61)&gt;=0,0,IF(($S61-CL61)&lt;0,0,IF(AND(($S61-CM61)&gt;0,(CL61-$R61)&gt;0),$V61/365*(CM61-CL61+1),IF(AND(($S61-CM61)&lt;=0,(CL61-$R61)&gt;0),$V61/365*($S61-CL61+1),$V61/365*(CM61-$R61+1))))),0)</f>
        <v>0</v>
      </c>
      <c r="CO61" s="154">
        <f>CM61+1</f>
        <v>46357</v>
      </c>
      <c r="CP61" s="154">
        <f>CO61+30</f>
        <v>46387</v>
      </c>
      <c r="CQ61" s="158">
        <f>IFERROR(IF(($R61-CP61)&gt;=0,0,IF(($S61-CO61)&lt;0,0,IF(AND(($S61-CP61)&gt;0,(CO61-$R61)&gt;0),$V61/365*(CP61-CO61+1),IF(AND(($S61-CP61)&lt;=0,(CO61-$R61)&gt;0),$V61/365*($S61-CO61+1),$V61/365*(CP61-$R61+1))))),0)</f>
        <v>0</v>
      </c>
    </row>
    <row r="62" s="80" customFormat="1" ht="24" customHeight="1" outlineLevel="4" spans="1:95">
      <c r="A62" s="119"/>
      <c r="B62" s="120"/>
      <c r="C62" s="121"/>
      <c r="D62" s="119"/>
      <c r="E62" s="120"/>
      <c r="F62" s="120"/>
      <c r="G62" s="120"/>
      <c r="H62" s="122"/>
      <c r="I62" s="122"/>
      <c r="J62" s="122">
        <f>Z62+AC62+AF62+AI62+AL62+AO62+AR62+AU62+AX62+BA62+BD62+BG62</f>
        <v>0</v>
      </c>
      <c r="K62" s="122">
        <f>K61+1</f>
        <v>4</v>
      </c>
      <c r="L62" s="147"/>
      <c r="M62" s="148">
        <f>IFERROR(VLOOKUP($L62,'2-2 引出数据_合同数据仓库'!$B$2:$BP$10000,3,FALSE),0)</f>
        <v>0</v>
      </c>
      <c r="N62" s="122"/>
      <c r="O62" s="148">
        <f>IFERROR(VLOOKUP((LEFT(VLOOKUP($L62,'2-2 引出数据_合同数据仓库'!$B$2:$BP$10000,64,FALSE),15)&amp;(RIGHT(VLOOKUP($L62,'2-2 引出数据_合同数据仓库'!$B$2:$BP$10000,64,FALSE),4)+1)),'2-2 引出数据_合同数据仓库'!$B$2:$BP$10000,3,FALSE),0)</f>
        <v>0</v>
      </c>
      <c r="P62" s="122"/>
      <c r="Q62" s="122">
        <f>IFERROR(VLOOKUP($L62,'2-2 引出数据_合同数据仓库'!$B$2:$BP$10000,28,FALSE),0)</f>
        <v>0</v>
      </c>
      <c r="R62" s="122">
        <f>IFERROR(VLOOKUP($L62,'2-2 引出数据_合同数据仓库'!$B$2:$BP$10000,29,FALSE),0)</f>
        <v>0</v>
      </c>
      <c r="S62" s="122">
        <f>IFERROR(VLOOKUP($L62,'2-2 引出数据_合同数据仓库'!$B$2:$BP$10000,4,FALSE),0)</f>
        <v>0</v>
      </c>
      <c r="T62" s="122"/>
      <c r="U62" s="122">
        <f>IFERROR(VLOOKUP($L62,'2-2 引出数据_合同数据仓库'!$B$2:$BP$10000,15,FALSE),0)</f>
        <v>0</v>
      </c>
      <c r="V62" s="122">
        <f>U62/(S62-R62+1)*365</f>
        <v>0</v>
      </c>
      <c r="W62" s="122"/>
      <c r="X62" s="154">
        <v>45658</v>
      </c>
      <c r="Y62" s="154">
        <f>X62+30</f>
        <v>45688</v>
      </c>
      <c r="Z62" s="158">
        <f>IFERROR(IF(($R62-Y62)&gt;=0,0,IF(($S62-X62)&lt;0,0,IF(AND(($S62-Y62)&gt;0,(X62-$R62)&gt;0),$V62/365*(Y62-X62+1),IF(AND(($S62-Y62)&lt;=0,(X62-$R62)&gt;0),$V62/365*($S62-X62+1),$V62/365*(Y62-$R62+1))))),0)</f>
        <v>0</v>
      </c>
      <c r="AA62" s="154">
        <f>Y62+1</f>
        <v>45689</v>
      </c>
      <c r="AB62" s="154">
        <f>AA62+27</f>
        <v>45716</v>
      </c>
      <c r="AC62" s="158">
        <f>IFERROR(IF(($R62-AB62)&gt;=0,0,IF(($S62-AA62)&lt;0,0,IF(AND(($S62-AB62)&gt;0,(AA62-$R62)&gt;0),$V62/365*(AB62-AA62+1),IF(AND(($S62-AB62)&lt;=0,(AA62-$R62)&gt;0),$V62/365*($S62-AA62+1),$V62/365*(AB62-$R62+1))))),0)</f>
        <v>0</v>
      </c>
      <c r="AD62" s="154">
        <f>AB62+1</f>
        <v>45717</v>
      </c>
      <c r="AE62" s="154">
        <f>AD62+30</f>
        <v>45747</v>
      </c>
      <c r="AF62" s="158">
        <f>IFERROR(IF(($R62-AE62)&gt;=0,0,IF(($S62-AD62)&lt;0,0,IF(AND(($S62-AE62)&gt;0,(AD62-$R62)&gt;0),$V62/365*(AE62-AD62+1),IF(AND(($S62-AE62)&lt;=0,(AD62-$R62)&gt;0),$V62/365*($S62-AD62+1),$V62/365*(AE62-$R62+1))))),0)</f>
        <v>0</v>
      </c>
      <c r="AG62" s="154">
        <f>AE62+1</f>
        <v>45748</v>
      </c>
      <c r="AH62" s="154">
        <f>AG62+29</f>
        <v>45777</v>
      </c>
      <c r="AI62" s="158">
        <f>IFERROR(IF(($R62-AH62)&gt;=0,0,IF(($S62-AG62)&lt;0,0,IF(AND(($S62-AH62)&gt;0,(AG62-$R62)&gt;0),$V62/365*(AH62-AG62+1),IF(AND(($S62-AH62)&lt;=0,(AG62-$R62)&gt;0),$V62/365*($S62-AG62+1),$V62/365*(AH62-$R62+1))))),0)</f>
        <v>0</v>
      </c>
      <c r="AJ62" s="154">
        <f>AH62+1</f>
        <v>45778</v>
      </c>
      <c r="AK62" s="154">
        <f>AJ62+30</f>
        <v>45808</v>
      </c>
      <c r="AL62" s="158">
        <f>IFERROR(IF(($R62-AK62)&gt;=0,0,IF(($S62-AJ62)&lt;0,0,IF(AND(($S62-AK62)&gt;0,(AJ62-$R62)&gt;0),$V62/365*(AK62-AJ62+1),IF(AND(($S62-AK62)&lt;=0,(AJ62-$R62)&gt;0),$V62/365*($S62-AJ62+1),$V62/365*(AK62-$R62+1))))),0)</f>
        <v>0</v>
      </c>
      <c r="AM62" s="154">
        <f>AK62+1</f>
        <v>45809</v>
      </c>
      <c r="AN62" s="154">
        <f>AM62+29</f>
        <v>45838</v>
      </c>
      <c r="AO62" s="158">
        <f>IFERROR(IF(($R62-AN62)&gt;=0,0,IF(($S62-AM62)&lt;0,0,IF(AND(($S62-AN62)&gt;0,(AM62-$R62)&gt;0),$V62/365*(AN62-AM62+1),IF(AND(($S62-AN62)&lt;=0,(AM62-$R62)&gt;0),$V62/365*($S62-AM62+1),$V62/365*(AN62-$R62+1))))),0)</f>
        <v>0</v>
      </c>
      <c r="AP62" s="154">
        <f>AN62+1</f>
        <v>45839</v>
      </c>
      <c r="AQ62" s="154">
        <f>AP62+30</f>
        <v>45869</v>
      </c>
      <c r="AR62" s="158">
        <f>IFERROR(IF(($R62-AQ62)&gt;=0,0,IF(($S62-AP62)&lt;0,0,IF(AND(($S62-AQ62)&gt;0,(AP62-$R62)&gt;0),$V62/365*(AQ62-AP62+1),IF(AND(($S62-AQ62)&lt;=0,(AP62-$R62)&gt;0),$V62/365*($S62-AP62+1),$V62/365*(AQ62-$R62+1))))),0)</f>
        <v>0</v>
      </c>
      <c r="AS62" s="154">
        <f>AQ62+1</f>
        <v>45870</v>
      </c>
      <c r="AT62" s="154">
        <f>AS62+30</f>
        <v>45900</v>
      </c>
      <c r="AU62" s="158">
        <f>IFERROR(IF(($R62-AT62)&gt;=0,0,IF(($S62-AS62)&lt;0,0,IF(AND(($S62-AT62)&gt;0,(AS62-$R62)&gt;0),$V62/365*(AT62-AS62+1),IF(AND(($S62-AT62)&lt;=0,(AS62-$R62)&gt;0),$V62/365*($S62-AS62+1),$V62/365*(AT62-$R62+1))))),0)</f>
        <v>0</v>
      </c>
      <c r="AV62" s="154">
        <f>AT62+1</f>
        <v>45901</v>
      </c>
      <c r="AW62" s="154">
        <f>AV62+29</f>
        <v>45930</v>
      </c>
      <c r="AX62" s="158">
        <f>IFERROR(IF(($R62-AW62)&gt;=0,0,IF(($S62-AV62)&lt;0,0,IF(AND(($S62-AW62)&gt;0,(AV62-$R62)&gt;0),$V62/365*(AW62-AV62+1),IF(AND(($S62-AW62)&lt;=0,(AV62-$R62)&gt;0),$V62/365*($S62-AV62+1),$V62/365*(AW62-$R62+1))))),0)</f>
        <v>0</v>
      </c>
      <c r="AY62" s="154">
        <f>AW62+1</f>
        <v>45931</v>
      </c>
      <c r="AZ62" s="154">
        <f>AY62+30</f>
        <v>45961</v>
      </c>
      <c r="BA62" s="158">
        <f>IFERROR(IF(($R62-AZ62)&gt;=0,0,IF(($S62-AY62)&lt;0,0,IF(AND(($S62-AZ62)&gt;0,(AY62-$R62)&gt;0),$V62/365*(AZ62-AY62+1),IF(AND(($S62-AZ62)&lt;=0,(AY62-$R62)&gt;0),$V62/365*($S62-AY62+1),$V62/365*(AZ62-$R62+1))))),0)</f>
        <v>0</v>
      </c>
      <c r="BB62" s="154">
        <f>AZ62+1</f>
        <v>45962</v>
      </c>
      <c r="BC62" s="154">
        <f>BB62+29</f>
        <v>45991</v>
      </c>
      <c r="BD62" s="158">
        <f>IFERROR(IF(($R62-BC62)&gt;=0,0,IF(($S62-BB62)&lt;0,0,IF(AND(($S62-BC62)&gt;0,(BB62-$R62)&gt;0),$V62/365*(BC62-BB62+1),IF(AND(($S62-BC62)&lt;=0,(BB62-$R62)&gt;0),$V62/365*($S62-BB62+1),$V62/365*(BC62-$R62+1))))),0)</f>
        <v>0</v>
      </c>
      <c r="BE62" s="154">
        <f>BC62+1</f>
        <v>45992</v>
      </c>
      <c r="BF62" s="154">
        <f>BE62+30</f>
        <v>46022</v>
      </c>
      <c r="BG62" s="158">
        <f>IFERROR(IF(($R62-BF62)&gt;=0,0,IF(($S62-BE62)&lt;0,0,IF(AND(($S62-BF62)&gt;0,(BE62-$R62)&gt;0),$V62/365*(BF62-BE62+1),IF(AND(($S62-BF62)&lt;=0,(BE62-$R62)&gt;0),$V62/365*($S62-BE62+1),$V62/365*(BF62-$R62+1))))),0)</f>
        <v>0</v>
      </c>
      <c r="BH62" s="154">
        <v>46023</v>
      </c>
      <c r="BI62" s="154">
        <f>BH62+30</f>
        <v>46053</v>
      </c>
      <c r="BJ62" s="158">
        <f>IFERROR(IF(($R62-BI62)&gt;=0,0,IF(($S62-BH62)&lt;0,0,IF(AND(($S62-BI62)&gt;0,(BH62-$R62)&gt;0),$V62/365*(BI62-BH62+1),IF(AND(($S62-BI62)&lt;=0,(BH62-$R62)&gt;0),$V62/365*($S62-BH62+1),$V62/365*(BI62-$R62+1))))),0)</f>
        <v>0</v>
      </c>
      <c r="BK62" s="154">
        <f>BI62+1</f>
        <v>46054</v>
      </c>
      <c r="BL62" s="154">
        <f>BK62+27</f>
        <v>46081</v>
      </c>
      <c r="BM62" s="158">
        <f>IFERROR(IF(($R62-BL62)&gt;=0,0,IF(($S62-BK62)&lt;0,0,IF(AND(($S62-BL62)&gt;0,(BK62-$R62)&gt;0),$V62/365*(BL62-BK62+1),IF(AND(($S62-BL62)&lt;=0,(BK62-$R62)&gt;0),$V62/365*($S62-BK62+1),$V62/365*(BL62-$R62+1))))),0)</f>
        <v>0</v>
      </c>
      <c r="BN62" s="154">
        <f>BL62+1</f>
        <v>46082</v>
      </c>
      <c r="BO62" s="154">
        <f>BN62+30</f>
        <v>46112</v>
      </c>
      <c r="BP62" s="158">
        <f>IFERROR(IF(($R62-BO62)&gt;=0,0,IF(($S62-BN62)&lt;0,0,IF(AND(($S62-BO62)&gt;0,(BN62-$R62)&gt;0),$V62/365*(BO62-BN62+1),IF(AND(($S62-BO62)&lt;=0,(BN62-$R62)&gt;0),$V62/365*($S62-BN62+1),$V62/365*(BO62-$R62+1))))),0)</f>
        <v>0</v>
      </c>
      <c r="BQ62" s="154">
        <f>BO62+1</f>
        <v>46113</v>
      </c>
      <c r="BR62" s="154">
        <f>BQ62+29</f>
        <v>46142</v>
      </c>
      <c r="BS62" s="158">
        <f>IFERROR(IF(($R62-BR62)&gt;=0,0,IF(($S62-BQ62)&lt;0,0,IF(AND(($S62-BR62)&gt;0,(BQ62-$R62)&gt;0),$V62/365*(BR62-BQ62+1),IF(AND(($S62-BR62)&lt;=0,(BQ62-$R62)&gt;0),$V62/365*($S62-BQ62+1),$V62/365*(BR62-$R62+1))))),0)</f>
        <v>0</v>
      </c>
      <c r="BT62" s="154">
        <f>BR62+1</f>
        <v>46143</v>
      </c>
      <c r="BU62" s="154">
        <f>BT62+30</f>
        <v>46173</v>
      </c>
      <c r="BV62" s="158">
        <f>IFERROR(IF(($R62-BU62)&gt;=0,0,IF(($S62-BT62)&lt;0,0,IF(AND(($S62-BU62)&gt;0,(BT62-$R62)&gt;0),$V62/365*(BU62-BT62+1),IF(AND(($S62-BU62)&lt;=0,(BT62-$R62)&gt;0),$V62/365*($S62-BT62+1),$V62/365*(BU62-$R62+1))))),0)</f>
        <v>0</v>
      </c>
      <c r="BW62" s="154">
        <f>BU62+1</f>
        <v>46174</v>
      </c>
      <c r="BX62" s="154">
        <f>BW62+29</f>
        <v>46203</v>
      </c>
      <c r="BY62" s="158">
        <f>IFERROR(IF(($R62-BX62)&gt;=0,0,IF(($S62-BW62)&lt;0,0,IF(AND(($S62-BX62)&gt;0,(BW62-$R62)&gt;0),$V62/365*(BX62-BW62+1),IF(AND(($S62-BX62)&lt;=0,(BW62-$R62)&gt;0),$V62/365*($S62-BW62+1),$V62/365*(BX62-$R62+1))))),0)</f>
        <v>0</v>
      </c>
      <c r="BZ62" s="154">
        <f>BX62+1</f>
        <v>46204</v>
      </c>
      <c r="CA62" s="154">
        <f>BZ62+30</f>
        <v>46234</v>
      </c>
      <c r="CB62" s="158">
        <f>IFERROR(IF(($R62-CA62)&gt;=0,0,IF(($S62-BZ62)&lt;0,0,IF(AND(($S62-CA62)&gt;0,(BZ62-$R62)&gt;0),$V62/365*(CA62-BZ62+1),IF(AND(($S62-CA62)&lt;=0,(BZ62-$R62)&gt;0),$V62/365*($S62-BZ62+1),$V62/365*(CA62-$R62+1))))),0)</f>
        <v>0</v>
      </c>
      <c r="CC62" s="154">
        <f>CA62+1</f>
        <v>46235</v>
      </c>
      <c r="CD62" s="154">
        <f>CC62+30</f>
        <v>46265</v>
      </c>
      <c r="CE62" s="158">
        <f>IFERROR(IF(($R62-CD62)&gt;=0,0,IF(($S62-CC62)&lt;0,0,IF(AND(($S62-CD62)&gt;0,(CC62-$R62)&gt;0),$V62/365*(CD62-CC62+1),IF(AND(($S62-CD62)&lt;=0,(CC62-$R62)&gt;0),$V62/365*($S62-CC62+1),$V62/365*(CD62-$R62+1))))),0)</f>
        <v>0</v>
      </c>
      <c r="CF62" s="154">
        <f>CD62+1</f>
        <v>46266</v>
      </c>
      <c r="CG62" s="154">
        <f>CF62+29</f>
        <v>46295</v>
      </c>
      <c r="CH62" s="158">
        <f>IFERROR(IF(($R62-CG62)&gt;=0,0,IF(($S62-CF62)&lt;0,0,IF(AND(($S62-CG62)&gt;0,(CF62-$R62)&gt;0),$V62/365*(CG62-CF62+1),IF(AND(($S62-CG62)&lt;=0,(CF62-$R62)&gt;0),$V62/365*($S62-CF62+1),$V62/365*(CG62-$R62+1))))),0)</f>
        <v>0</v>
      </c>
      <c r="CI62" s="154">
        <f>CG62+1</f>
        <v>46296</v>
      </c>
      <c r="CJ62" s="154">
        <f>CI62+30</f>
        <v>46326</v>
      </c>
      <c r="CK62" s="158">
        <f>IFERROR(IF(($R62-CJ62)&gt;=0,0,IF(($S62-CI62)&lt;0,0,IF(AND(($S62-CJ62)&gt;0,(CI62-$R62)&gt;0),$V62/365*(CJ62-CI62+1),IF(AND(($S62-CJ62)&lt;=0,(CI62-$R62)&gt;0),$V62/365*($S62-CI62+1),$V62/365*(CJ62-$R62+1))))),0)</f>
        <v>0</v>
      </c>
      <c r="CL62" s="154">
        <f>CJ62+1</f>
        <v>46327</v>
      </c>
      <c r="CM62" s="154">
        <f>CL62+29</f>
        <v>46356</v>
      </c>
      <c r="CN62" s="158">
        <f>IFERROR(IF(($R62-CM62)&gt;=0,0,IF(($S62-CL62)&lt;0,0,IF(AND(($S62-CM62)&gt;0,(CL62-$R62)&gt;0),$V62/365*(CM62-CL62+1),IF(AND(($S62-CM62)&lt;=0,(CL62-$R62)&gt;0),$V62/365*($S62-CL62+1),$V62/365*(CM62-$R62+1))))),0)</f>
        <v>0</v>
      </c>
      <c r="CO62" s="154">
        <f>CM62+1</f>
        <v>46357</v>
      </c>
      <c r="CP62" s="154">
        <f>CO62+30</f>
        <v>46387</v>
      </c>
      <c r="CQ62" s="158">
        <f>IFERROR(IF(($R62-CP62)&gt;=0,0,IF(($S62-CO62)&lt;0,0,IF(AND(($S62-CP62)&gt;0,(CO62-$R62)&gt;0),$V62/365*(CP62-CO62+1),IF(AND(($S62-CP62)&lt;=0,(CO62-$R62)&gt;0),$V62/365*($S62-CO62+1),$V62/365*(CP62-$R62+1))))),0)</f>
        <v>0</v>
      </c>
    </row>
    <row r="63" s="80" customFormat="1" ht="24" customHeight="1" outlineLevel="4" spans="1:95">
      <c r="A63" s="123" t="s">
        <v>2814</v>
      </c>
      <c r="B63" s="124"/>
      <c r="C63" s="124"/>
      <c r="D63" s="124"/>
      <c r="E63" s="124"/>
      <c r="F63" s="124"/>
      <c r="G63" s="125"/>
      <c r="H63" s="126"/>
      <c r="I63" s="126"/>
      <c r="J63" s="126"/>
      <c r="K63" s="126"/>
      <c r="L63" s="149"/>
      <c r="M63" s="149"/>
      <c r="N63" s="126"/>
      <c r="O63" s="126"/>
      <c r="P63" s="126"/>
      <c r="Q63" s="126"/>
      <c r="R63" s="126"/>
      <c r="S63" s="126"/>
      <c r="T63" s="126"/>
      <c r="U63" s="126"/>
      <c r="V63" s="126"/>
      <c r="W63" s="126"/>
      <c r="X63" s="126"/>
      <c r="Y63" s="126"/>
      <c r="Z63" s="126"/>
      <c r="AA63" s="126"/>
      <c r="AB63" s="126"/>
      <c r="AC63" s="126"/>
      <c r="AD63" s="126"/>
      <c r="AE63" s="126"/>
      <c r="AF63" s="126"/>
      <c r="AG63" s="126"/>
      <c r="AH63" s="126"/>
      <c r="AI63" s="126"/>
      <c r="AJ63" s="126"/>
      <c r="AK63" s="126"/>
      <c r="AL63" s="126"/>
      <c r="AM63" s="126"/>
      <c r="AN63" s="126"/>
      <c r="AO63" s="126"/>
      <c r="AP63" s="126"/>
      <c r="AQ63" s="126"/>
      <c r="AR63" s="126"/>
      <c r="AS63" s="126"/>
      <c r="AT63" s="126"/>
      <c r="AU63" s="126"/>
      <c r="AV63" s="126"/>
      <c r="AW63" s="126"/>
      <c r="AX63" s="126"/>
      <c r="AY63" s="126"/>
      <c r="AZ63" s="126"/>
      <c r="BA63" s="126"/>
      <c r="BB63" s="126"/>
      <c r="BC63" s="126"/>
      <c r="BD63" s="126"/>
      <c r="BE63" s="126"/>
      <c r="BF63" s="126"/>
      <c r="BG63" s="126"/>
      <c r="BH63" s="126"/>
      <c r="BI63" s="126"/>
      <c r="BJ63" s="126"/>
      <c r="BK63" s="126"/>
      <c r="BL63" s="126"/>
      <c r="BM63" s="126"/>
      <c r="BN63" s="126"/>
      <c r="BO63" s="126"/>
      <c r="BP63" s="126"/>
      <c r="BQ63" s="126"/>
      <c r="BR63" s="126"/>
      <c r="BS63" s="126"/>
      <c r="BT63" s="126"/>
      <c r="BU63" s="126"/>
      <c r="BV63" s="126"/>
      <c r="BW63" s="126"/>
      <c r="BX63" s="126"/>
      <c r="BY63" s="126"/>
      <c r="BZ63" s="126"/>
      <c r="CA63" s="126"/>
      <c r="CB63" s="126"/>
      <c r="CC63" s="126"/>
      <c r="CD63" s="126"/>
      <c r="CE63" s="126"/>
      <c r="CF63" s="126"/>
      <c r="CG63" s="126"/>
      <c r="CH63" s="126"/>
      <c r="CI63" s="126"/>
      <c r="CJ63" s="126"/>
      <c r="CK63" s="126"/>
      <c r="CL63" s="126"/>
      <c r="CM63" s="126"/>
      <c r="CN63" s="126"/>
      <c r="CO63" s="126"/>
      <c r="CP63" s="126"/>
      <c r="CQ63" s="126"/>
    </row>
    <row r="64" ht="24" customHeight="1" outlineLevel="3" spans="1:95">
      <c r="A64" s="115"/>
      <c r="B64" s="116" t="s">
        <v>792</v>
      </c>
      <c r="C64" s="117" t="s">
        <v>931</v>
      </c>
      <c r="D64" s="115" t="s">
        <v>932</v>
      </c>
      <c r="E64" s="116"/>
      <c r="F64" s="116"/>
      <c r="G64" s="116"/>
      <c r="H64" s="118">
        <f>X64+AA64+AD64+AG64+AJ64+AM64+AP64+AS64+AV64+AY64+BB64+BE64</f>
        <v>0</v>
      </c>
      <c r="I64" s="118">
        <f>Y64+AB64+AE64+AH64+AK64+AN64+AQ64+AT64+AW64+AZ64+BC64+BF64</f>
        <v>0</v>
      </c>
      <c r="J64" s="118">
        <f>Z64+AC64+AF64+AI64+AL64+AO64+AR64+AU64+AX64+BA64+BD64+BG64</f>
        <v>0</v>
      </c>
      <c r="K64" s="118"/>
      <c r="L64" s="146"/>
      <c r="M64" s="146"/>
      <c r="N64" s="118"/>
      <c r="O64" s="118"/>
      <c r="P64" s="118"/>
      <c r="Q64" s="118"/>
      <c r="R64" s="118"/>
      <c r="S64" s="118"/>
      <c r="T64" s="118"/>
      <c r="U64" s="118"/>
      <c r="V64" s="118"/>
      <c r="W64" s="118"/>
      <c r="X64" s="118">
        <f>VLOOKUP($C64,'1 预算编制表单'!$C:$BJ,27,FALSE)</f>
        <v>0</v>
      </c>
      <c r="Y64" s="118">
        <f>X64-Z64</f>
        <v>0</v>
      </c>
      <c r="Z64" s="118">
        <f>SUM(Z65:Z69)</f>
        <v>0</v>
      </c>
      <c r="AA64" s="118">
        <f>VLOOKUP($C64,'1 预算编制表单'!$C:$BJ,30,FALSE)</f>
        <v>0</v>
      </c>
      <c r="AB64" s="118">
        <f>AA64-AC64</f>
        <v>0</v>
      </c>
      <c r="AC64" s="118">
        <f>SUM(AC65:AC69)</f>
        <v>0</v>
      </c>
      <c r="AD64" s="118">
        <f>VLOOKUP($C64,'1 预算编制表单'!$C:$BJ,33,FALSE)</f>
        <v>0</v>
      </c>
      <c r="AE64" s="118">
        <f>AD64-AF64</f>
        <v>0</v>
      </c>
      <c r="AF64" s="118">
        <f>SUM(AF65:AF69)</f>
        <v>0</v>
      </c>
      <c r="AG64" s="118">
        <f>VLOOKUP($C64,'1 预算编制表单'!$C:$BJ,36,FALSE)</f>
        <v>0</v>
      </c>
      <c r="AH64" s="118">
        <f>AG64-AI64</f>
        <v>0</v>
      </c>
      <c r="AI64" s="118">
        <f>SUM(AI65:AI69)</f>
        <v>0</v>
      </c>
      <c r="AJ64" s="118">
        <f>VLOOKUP($C64,'1 预算编制表单'!$C:$BJ,39,FALSE)</f>
        <v>0</v>
      </c>
      <c r="AK64" s="118">
        <f>AJ64-AL64</f>
        <v>0</v>
      </c>
      <c r="AL64" s="118">
        <f>SUM(AL65:AL69)</f>
        <v>0</v>
      </c>
      <c r="AM64" s="118">
        <f>VLOOKUP($C64,'1 预算编制表单'!$C:$BJ,42,FALSE)</f>
        <v>0</v>
      </c>
      <c r="AN64" s="118">
        <f>AM64-AO64</f>
        <v>0</v>
      </c>
      <c r="AO64" s="118">
        <f>SUM(AO65:AO69)</f>
        <v>0</v>
      </c>
      <c r="AP64" s="118">
        <f>VLOOKUP($C64,'1 预算编制表单'!$C:$BJ,45,FALSE)</f>
        <v>0</v>
      </c>
      <c r="AQ64" s="118">
        <f>AP64-AR64</f>
        <v>0</v>
      </c>
      <c r="AR64" s="118">
        <f>SUM(AR65:AR69)</f>
        <v>0</v>
      </c>
      <c r="AS64" s="118">
        <f>VLOOKUP($C64,'1 预算编制表单'!$C:$BJ,48,FALSE)</f>
        <v>0</v>
      </c>
      <c r="AT64" s="118">
        <f>AS64-AU64</f>
        <v>0</v>
      </c>
      <c r="AU64" s="118">
        <f>SUM(AU65:AU69)</f>
        <v>0</v>
      </c>
      <c r="AV64" s="118">
        <f>VLOOKUP($C64,'1 预算编制表单'!$C:$BJ,51,FALSE)</f>
        <v>0</v>
      </c>
      <c r="AW64" s="118">
        <f>AV64-AX64</f>
        <v>0</v>
      </c>
      <c r="AX64" s="118">
        <f>SUM(AX65:AX69)</f>
        <v>0</v>
      </c>
      <c r="AY64" s="118">
        <f>VLOOKUP($C64,'1 预算编制表单'!$C:$BJ,54,FALSE)</f>
        <v>0</v>
      </c>
      <c r="AZ64" s="118">
        <f>AY64-BA64</f>
        <v>0</v>
      </c>
      <c r="BA64" s="118">
        <f>SUM(BA65:BA69)</f>
        <v>0</v>
      </c>
      <c r="BB64" s="118">
        <f>VLOOKUP($C64,'1 预算编制表单'!$C:$BJ,57,FALSE)</f>
        <v>0</v>
      </c>
      <c r="BC64" s="118">
        <f>BB64-BD64</f>
        <v>0</v>
      </c>
      <c r="BD64" s="118">
        <f>SUM(BD65:BD69)</f>
        <v>0</v>
      </c>
      <c r="BE64" s="118">
        <f>VLOOKUP($C64,'1 预算编制表单'!$C:$BJ,60,FALSE)</f>
        <v>0</v>
      </c>
      <c r="BF64" s="118">
        <f>BE64-BG64</f>
        <v>0</v>
      </c>
      <c r="BG64" s="118">
        <f>SUM(BG65:BG69)</f>
        <v>0</v>
      </c>
      <c r="BH64" s="118">
        <f>VLOOKUP($C64,'1 预算编制表单'!$C:$BJ,27,FALSE)</f>
        <v>0</v>
      </c>
      <c r="BI64" s="118">
        <f>BH64-BJ64</f>
        <v>0</v>
      </c>
      <c r="BJ64" s="118">
        <f>SUM(BJ65:BJ69)</f>
        <v>0</v>
      </c>
      <c r="BK64" s="118">
        <f>VLOOKUP($C64,'1 预算编制表单'!$C:$BJ,30,FALSE)</f>
        <v>0</v>
      </c>
      <c r="BL64" s="118">
        <f>BK64-BM64</f>
        <v>0</v>
      </c>
      <c r="BM64" s="118">
        <f>SUM(BM65:BM69)</f>
        <v>0</v>
      </c>
      <c r="BN64" s="118">
        <f>VLOOKUP($C64,'1 预算编制表单'!$C:$BJ,33,FALSE)</f>
        <v>0</v>
      </c>
      <c r="BO64" s="118">
        <f>BN64-BP64</f>
        <v>0</v>
      </c>
      <c r="BP64" s="118">
        <f>SUM(BP65:BP69)</f>
        <v>0</v>
      </c>
      <c r="BQ64" s="118">
        <f>VLOOKUP($C64,'1 预算编制表单'!$C:$BJ,36,FALSE)</f>
        <v>0</v>
      </c>
      <c r="BR64" s="118">
        <f>BQ64-BS64</f>
        <v>0</v>
      </c>
      <c r="BS64" s="118">
        <f>SUM(BS65:BS69)</f>
        <v>0</v>
      </c>
      <c r="BT64" s="118">
        <f>VLOOKUP($C64,'1 预算编制表单'!$C:$BJ,39,FALSE)</f>
        <v>0</v>
      </c>
      <c r="BU64" s="118">
        <f>BT64-BV64</f>
        <v>0</v>
      </c>
      <c r="BV64" s="118">
        <f>SUM(BV65:BV69)</f>
        <v>0</v>
      </c>
      <c r="BW64" s="118">
        <f>VLOOKUP($C64,'1 预算编制表单'!$C:$BJ,42,FALSE)</f>
        <v>0</v>
      </c>
      <c r="BX64" s="118">
        <f>BW64-BY64</f>
        <v>0</v>
      </c>
      <c r="BY64" s="118">
        <f>SUM(BY65:BY69)</f>
        <v>0</v>
      </c>
      <c r="BZ64" s="118">
        <f>VLOOKUP($C64,'1 预算编制表单'!$C:$BJ,45,FALSE)</f>
        <v>0</v>
      </c>
      <c r="CA64" s="118">
        <f>BZ64-CB64</f>
        <v>0</v>
      </c>
      <c r="CB64" s="118">
        <f>SUM(CB65:CB69)</f>
        <v>0</v>
      </c>
      <c r="CC64" s="118">
        <f>VLOOKUP($C64,'1 预算编制表单'!$C:$BJ,48,FALSE)</f>
        <v>0</v>
      </c>
      <c r="CD64" s="118">
        <f>CC64-CE64</f>
        <v>0</v>
      </c>
      <c r="CE64" s="118">
        <f>SUM(CE65:CE69)</f>
        <v>0</v>
      </c>
      <c r="CF64" s="118">
        <f>VLOOKUP($C64,'1 预算编制表单'!$C:$BJ,51,FALSE)</f>
        <v>0</v>
      </c>
      <c r="CG64" s="118">
        <f>CF64-CH64</f>
        <v>0</v>
      </c>
      <c r="CH64" s="118">
        <f>SUM(CH65:CH69)</f>
        <v>0</v>
      </c>
      <c r="CI64" s="118">
        <f>VLOOKUP($C64,'1 预算编制表单'!$C:$BJ,54,FALSE)</f>
        <v>0</v>
      </c>
      <c r="CJ64" s="118">
        <f>CI64-CK64</f>
        <v>0</v>
      </c>
      <c r="CK64" s="118">
        <f>SUM(CK65:CK69)</f>
        <v>0</v>
      </c>
      <c r="CL64" s="118">
        <f>VLOOKUP($C64,'1 预算编制表单'!$C:$BJ,57,FALSE)</f>
        <v>0</v>
      </c>
      <c r="CM64" s="118">
        <f>CL64-CN64</f>
        <v>0</v>
      </c>
      <c r="CN64" s="118">
        <f>SUM(CN65:CN69)</f>
        <v>0</v>
      </c>
      <c r="CO64" s="118">
        <f>VLOOKUP($C64,'1 预算编制表单'!$C:$BJ,60,FALSE)</f>
        <v>0</v>
      </c>
      <c r="CP64" s="118">
        <f>CO64-CQ64</f>
        <v>0</v>
      </c>
      <c r="CQ64" s="118">
        <f>SUM(CQ65:CQ69)</f>
        <v>0</v>
      </c>
    </row>
    <row r="65" s="80" customFormat="1" ht="24" customHeight="1" outlineLevel="4" spans="1:95">
      <c r="A65" s="119"/>
      <c r="B65" s="120"/>
      <c r="C65" s="121"/>
      <c r="D65" s="119"/>
      <c r="E65" s="120"/>
      <c r="F65" s="120"/>
      <c r="G65" s="120"/>
      <c r="H65" s="122"/>
      <c r="I65" s="122"/>
      <c r="J65" s="122">
        <f>Z65+AC65+AF65+AI65+AL65+AO65+AR65+AU65+AX65+BA65+BD65+BG65</f>
        <v>0</v>
      </c>
      <c r="K65" s="122">
        <v>1</v>
      </c>
      <c r="L65" s="147"/>
      <c r="M65" s="148">
        <f>IFERROR(VLOOKUP($L65,'2-2 引出数据_合同数据仓库'!$B$2:$BP$10000,3,FALSE),0)</f>
        <v>0</v>
      </c>
      <c r="N65" s="122"/>
      <c r="O65" s="148">
        <f>IFERROR(VLOOKUP((LEFT(VLOOKUP($L65,'2-2 引出数据_合同数据仓库'!$B$2:$BP$10000,64,FALSE),15)&amp;(RIGHT(VLOOKUP($L65,'2-2 引出数据_合同数据仓库'!$B$2:$BP$10000,64,FALSE),4)+1)),'2-2 引出数据_合同数据仓库'!$B$2:$BP$10000,3,FALSE),0)</f>
        <v>0</v>
      </c>
      <c r="P65" s="122"/>
      <c r="Q65" s="122">
        <f>IFERROR(VLOOKUP($L65,'2-2 引出数据_合同数据仓库'!$B$2:$BP$10000,28,FALSE),0)</f>
        <v>0</v>
      </c>
      <c r="R65" s="122">
        <f>IFERROR(VLOOKUP($L65,'2-2 引出数据_合同数据仓库'!$B$2:$BP$10000,29,FALSE),0)</f>
        <v>0</v>
      </c>
      <c r="S65" s="122">
        <f>IFERROR(VLOOKUP($L65,'2-2 引出数据_合同数据仓库'!$B$2:$BP$10000,4,FALSE),0)</f>
        <v>0</v>
      </c>
      <c r="T65" s="122"/>
      <c r="U65" s="122">
        <f>IFERROR(VLOOKUP($L65,'2-2 引出数据_合同数据仓库'!$B$2:$BP$10000,15,FALSE),0)</f>
        <v>0</v>
      </c>
      <c r="V65" s="122">
        <f>U65/(S65-R65+1)*365</f>
        <v>0</v>
      </c>
      <c r="W65" s="122"/>
      <c r="X65" s="154">
        <v>45658</v>
      </c>
      <c r="Y65" s="154">
        <f>X65+30</f>
        <v>45688</v>
      </c>
      <c r="Z65" s="158">
        <f>IFERROR(IF(($R65-Y65)&gt;=0,0,IF(($S65-X65)&lt;0,0,IF(AND(($S65-Y65)&gt;0,(X65-$R65)&gt;0),$V65/365*(Y65-X65+1),IF(AND(($S65-Y65)&lt;=0,(X65-$R65)&gt;0),$V65/365*($S65-X65+1),$V65/365*(Y65-$R65+1))))),0)</f>
        <v>0</v>
      </c>
      <c r="AA65" s="154">
        <f>Y65+1</f>
        <v>45689</v>
      </c>
      <c r="AB65" s="154">
        <f>AA65+27</f>
        <v>45716</v>
      </c>
      <c r="AC65" s="158">
        <f>IFERROR(IF(($R65-AB65)&gt;=0,0,IF(($S65-AA65)&lt;0,0,IF(AND(($S65-AB65)&gt;0,(AA65-$R65)&gt;0),$V65/365*(AB65-AA65+1),IF(AND(($S65-AB65)&lt;=0,(AA65-$R65)&gt;0),$V65/365*($S65-AA65+1),$V65/365*(AB65-$R65+1))))),0)</f>
        <v>0</v>
      </c>
      <c r="AD65" s="154">
        <f>AB65+1</f>
        <v>45717</v>
      </c>
      <c r="AE65" s="154">
        <f>AD65+30</f>
        <v>45747</v>
      </c>
      <c r="AF65" s="158">
        <f>IFERROR(IF(($R65-AE65)&gt;=0,0,IF(($S65-AD65)&lt;0,0,IF(AND(($S65-AE65)&gt;0,(AD65-$R65)&gt;0),$V65/365*(AE65-AD65+1),IF(AND(($S65-AE65)&lt;=0,(AD65-$R65)&gt;0),$V65/365*($S65-AD65+1),$V65/365*(AE65-$R65+1))))),0)</f>
        <v>0</v>
      </c>
      <c r="AG65" s="154">
        <f>AE65+1</f>
        <v>45748</v>
      </c>
      <c r="AH65" s="154">
        <f>AG65+29</f>
        <v>45777</v>
      </c>
      <c r="AI65" s="158">
        <f>IFERROR(IF(($R65-AH65)&gt;=0,0,IF(($S65-AG65)&lt;0,0,IF(AND(($S65-AH65)&gt;0,(AG65-$R65)&gt;0),$V65/365*(AH65-AG65+1),IF(AND(($S65-AH65)&lt;=0,(AG65-$R65)&gt;0),$V65/365*($S65-AG65+1),$V65/365*(AH65-$R65+1))))),0)</f>
        <v>0</v>
      </c>
      <c r="AJ65" s="154">
        <f>AH65+1</f>
        <v>45778</v>
      </c>
      <c r="AK65" s="154">
        <f>AJ65+30</f>
        <v>45808</v>
      </c>
      <c r="AL65" s="158">
        <f>IFERROR(IF(($R65-AK65)&gt;=0,0,IF(($S65-AJ65)&lt;0,0,IF(AND(($S65-AK65)&gt;0,(AJ65-$R65)&gt;0),$V65/365*(AK65-AJ65+1),IF(AND(($S65-AK65)&lt;=0,(AJ65-$R65)&gt;0),$V65/365*($S65-AJ65+1),$V65/365*(AK65-$R65+1))))),0)</f>
        <v>0</v>
      </c>
      <c r="AM65" s="154">
        <f>AK65+1</f>
        <v>45809</v>
      </c>
      <c r="AN65" s="154">
        <f>AM65+29</f>
        <v>45838</v>
      </c>
      <c r="AO65" s="158">
        <f>IFERROR(IF(($R65-AN65)&gt;=0,0,IF(($S65-AM65)&lt;0,0,IF(AND(($S65-AN65)&gt;0,(AM65-$R65)&gt;0),$V65/365*(AN65-AM65+1),IF(AND(($S65-AN65)&lt;=0,(AM65-$R65)&gt;0),$V65/365*($S65-AM65+1),$V65/365*(AN65-$R65+1))))),0)</f>
        <v>0</v>
      </c>
      <c r="AP65" s="154">
        <f>AN65+1</f>
        <v>45839</v>
      </c>
      <c r="AQ65" s="154">
        <f>AP65+30</f>
        <v>45869</v>
      </c>
      <c r="AR65" s="158">
        <f>IFERROR(IF(($R65-AQ65)&gt;=0,0,IF(($S65-AP65)&lt;0,0,IF(AND(($S65-AQ65)&gt;0,(AP65-$R65)&gt;0),$V65/365*(AQ65-AP65+1),IF(AND(($S65-AQ65)&lt;=0,(AP65-$R65)&gt;0),$V65/365*($S65-AP65+1),$V65/365*(AQ65-$R65+1))))),0)</f>
        <v>0</v>
      </c>
      <c r="AS65" s="154">
        <f>AQ65+1</f>
        <v>45870</v>
      </c>
      <c r="AT65" s="154">
        <f>AS65+30</f>
        <v>45900</v>
      </c>
      <c r="AU65" s="158">
        <f>IFERROR(IF(($R65-AT65)&gt;=0,0,IF(($S65-AS65)&lt;0,0,IF(AND(($S65-AT65)&gt;0,(AS65-$R65)&gt;0),$V65/365*(AT65-AS65+1),IF(AND(($S65-AT65)&lt;=0,(AS65-$R65)&gt;0),$V65/365*($S65-AS65+1),$V65/365*(AT65-$R65+1))))),0)</f>
        <v>0</v>
      </c>
      <c r="AV65" s="154">
        <f>AT65+1</f>
        <v>45901</v>
      </c>
      <c r="AW65" s="154">
        <f>AV65+29</f>
        <v>45930</v>
      </c>
      <c r="AX65" s="158">
        <f>IFERROR(IF(($R65-AW65)&gt;=0,0,IF(($S65-AV65)&lt;0,0,IF(AND(($S65-AW65)&gt;0,(AV65-$R65)&gt;0),$V65/365*(AW65-AV65+1),IF(AND(($S65-AW65)&lt;=0,(AV65-$R65)&gt;0),$V65/365*($S65-AV65+1),$V65/365*(AW65-$R65+1))))),0)</f>
        <v>0</v>
      </c>
      <c r="AY65" s="154">
        <f>AW65+1</f>
        <v>45931</v>
      </c>
      <c r="AZ65" s="154">
        <f>AY65+30</f>
        <v>45961</v>
      </c>
      <c r="BA65" s="158">
        <f>IFERROR(IF(($R65-AZ65)&gt;=0,0,IF(($S65-AY65)&lt;0,0,IF(AND(($S65-AZ65)&gt;0,(AY65-$R65)&gt;0),$V65/365*(AZ65-AY65+1),IF(AND(($S65-AZ65)&lt;=0,(AY65-$R65)&gt;0),$V65/365*($S65-AY65+1),$V65/365*(AZ65-$R65+1))))),0)</f>
        <v>0</v>
      </c>
      <c r="BB65" s="154">
        <f>AZ65+1</f>
        <v>45962</v>
      </c>
      <c r="BC65" s="154">
        <f>BB65+29</f>
        <v>45991</v>
      </c>
      <c r="BD65" s="158">
        <f>IFERROR(IF(($R65-BC65)&gt;=0,0,IF(($S65-BB65)&lt;0,0,IF(AND(($S65-BC65)&gt;0,(BB65-$R65)&gt;0),$V65/365*(BC65-BB65+1),IF(AND(($S65-BC65)&lt;=0,(BB65-$R65)&gt;0),$V65/365*($S65-BB65+1),$V65/365*(BC65-$R65+1))))),0)</f>
        <v>0</v>
      </c>
      <c r="BE65" s="154">
        <f>BC65+1</f>
        <v>45992</v>
      </c>
      <c r="BF65" s="154">
        <f>BE65+30</f>
        <v>46022</v>
      </c>
      <c r="BG65" s="158">
        <f>IFERROR(IF(($R65-BF65)&gt;=0,0,IF(($S65-BE65)&lt;0,0,IF(AND(($S65-BF65)&gt;0,(BE65-$R65)&gt;0),$V65/365*(BF65-BE65+1),IF(AND(($S65-BF65)&lt;=0,(BE65-$R65)&gt;0),$V65/365*($S65-BE65+1),$V65/365*(BF65-$R65+1))))),0)</f>
        <v>0</v>
      </c>
      <c r="BH65" s="154">
        <v>46023</v>
      </c>
      <c r="BI65" s="154">
        <f>BH65+30</f>
        <v>46053</v>
      </c>
      <c r="BJ65" s="158">
        <f>IFERROR(IF(($R65-BI65)&gt;=0,0,IF(($S65-BH65)&lt;0,0,IF(AND(($S65-BI65)&gt;0,(BH65-$R65)&gt;0),$V65/365*(BI65-BH65+1),IF(AND(($S65-BI65)&lt;=0,(BH65-$R65)&gt;0),$V65/365*($S65-BH65+1),$V65/365*(BI65-$R65+1))))),0)</f>
        <v>0</v>
      </c>
      <c r="BK65" s="154">
        <f>BI65+1</f>
        <v>46054</v>
      </c>
      <c r="BL65" s="154">
        <f>BK65+27</f>
        <v>46081</v>
      </c>
      <c r="BM65" s="158">
        <f>IFERROR(IF(($R65-BL65)&gt;=0,0,IF(($S65-BK65)&lt;0,0,IF(AND(($S65-BL65)&gt;0,(BK65-$R65)&gt;0),$V65/365*(BL65-BK65+1),IF(AND(($S65-BL65)&lt;=0,(BK65-$R65)&gt;0),$V65/365*($S65-BK65+1),$V65/365*(BL65-$R65+1))))),0)</f>
        <v>0</v>
      </c>
      <c r="BN65" s="154">
        <f>BL65+1</f>
        <v>46082</v>
      </c>
      <c r="BO65" s="154">
        <f>BN65+30</f>
        <v>46112</v>
      </c>
      <c r="BP65" s="158">
        <f>IFERROR(IF(($R65-BO65)&gt;=0,0,IF(($S65-BN65)&lt;0,0,IF(AND(($S65-BO65)&gt;0,(BN65-$R65)&gt;0),$V65/365*(BO65-BN65+1),IF(AND(($S65-BO65)&lt;=0,(BN65-$R65)&gt;0),$V65/365*($S65-BN65+1),$V65/365*(BO65-$R65+1))))),0)</f>
        <v>0</v>
      </c>
      <c r="BQ65" s="154">
        <f>BO65+1</f>
        <v>46113</v>
      </c>
      <c r="BR65" s="154">
        <f>BQ65+29</f>
        <v>46142</v>
      </c>
      <c r="BS65" s="158">
        <f>IFERROR(IF(($R65-BR65)&gt;=0,0,IF(($S65-BQ65)&lt;0,0,IF(AND(($S65-BR65)&gt;0,(BQ65-$R65)&gt;0),$V65/365*(BR65-BQ65+1),IF(AND(($S65-BR65)&lt;=0,(BQ65-$R65)&gt;0),$V65/365*($S65-BQ65+1),$V65/365*(BR65-$R65+1))))),0)</f>
        <v>0</v>
      </c>
      <c r="BT65" s="154">
        <f>BR65+1</f>
        <v>46143</v>
      </c>
      <c r="BU65" s="154">
        <f>BT65+30</f>
        <v>46173</v>
      </c>
      <c r="BV65" s="158">
        <f>IFERROR(IF(($R65-BU65)&gt;=0,0,IF(($S65-BT65)&lt;0,0,IF(AND(($S65-BU65)&gt;0,(BT65-$R65)&gt;0),$V65/365*(BU65-BT65+1),IF(AND(($S65-BU65)&lt;=0,(BT65-$R65)&gt;0),$V65/365*($S65-BT65+1),$V65/365*(BU65-$R65+1))))),0)</f>
        <v>0</v>
      </c>
      <c r="BW65" s="154">
        <f>BU65+1</f>
        <v>46174</v>
      </c>
      <c r="BX65" s="154">
        <f>BW65+29</f>
        <v>46203</v>
      </c>
      <c r="BY65" s="158">
        <f>IFERROR(IF(($R65-BX65)&gt;=0,0,IF(($S65-BW65)&lt;0,0,IF(AND(($S65-BX65)&gt;0,(BW65-$R65)&gt;0),$V65/365*(BX65-BW65+1),IF(AND(($S65-BX65)&lt;=0,(BW65-$R65)&gt;0),$V65/365*($S65-BW65+1),$V65/365*(BX65-$R65+1))))),0)</f>
        <v>0</v>
      </c>
      <c r="BZ65" s="154">
        <f>BX65+1</f>
        <v>46204</v>
      </c>
      <c r="CA65" s="154">
        <f>BZ65+30</f>
        <v>46234</v>
      </c>
      <c r="CB65" s="158">
        <f>IFERROR(IF(($R65-CA65)&gt;=0,0,IF(($S65-BZ65)&lt;0,0,IF(AND(($S65-CA65)&gt;0,(BZ65-$R65)&gt;0),$V65/365*(CA65-BZ65+1),IF(AND(($S65-CA65)&lt;=0,(BZ65-$R65)&gt;0),$V65/365*($S65-BZ65+1),$V65/365*(CA65-$R65+1))))),0)</f>
        <v>0</v>
      </c>
      <c r="CC65" s="154">
        <f>CA65+1</f>
        <v>46235</v>
      </c>
      <c r="CD65" s="154">
        <f>CC65+30</f>
        <v>46265</v>
      </c>
      <c r="CE65" s="158">
        <f>IFERROR(IF(($R65-CD65)&gt;=0,0,IF(($S65-CC65)&lt;0,0,IF(AND(($S65-CD65)&gt;0,(CC65-$R65)&gt;0),$V65/365*(CD65-CC65+1),IF(AND(($S65-CD65)&lt;=0,(CC65-$R65)&gt;0),$V65/365*($S65-CC65+1),$V65/365*(CD65-$R65+1))))),0)</f>
        <v>0</v>
      </c>
      <c r="CF65" s="154">
        <f>CD65+1</f>
        <v>46266</v>
      </c>
      <c r="CG65" s="154">
        <f>CF65+29</f>
        <v>46295</v>
      </c>
      <c r="CH65" s="158">
        <f>IFERROR(IF(($R65-CG65)&gt;=0,0,IF(($S65-CF65)&lt;0,0,IF(AND(($S65-CG65)&gt;0,(CF65-$R65)&gt;0),$V65/365*(CG65-CF65+1),IF(AND(($S65-CG65)&lt;=0,(CF65-$R65)&gt;0),$V65/365*($S65-CF65+1),$V65/365*(CG65-$R65+1))))),0)</f>
        <v>0</v>
      </c>
      <c r="CI65" s="154">
        <f>CG65+1</f>
        <v>46296</v>
      </c>
      <c r="CJ65" s="154">
        <f>CI65+30</f>
        <v>46326</v>
      </c>
      <c r="CK65" s="158">
        <f>IFERROR(IF(($R65-CJ65)&gt;=0,0,IF(($S65-CI65)&lt;0,0,IF(AND(($S65-CJ65)&gt;0,(CI65-$R65)&gt;0),$V65/365*(CJ65-CI65+1),IF(AND(($S65-CJ65)&lt;=0,(CI65-$R65)&gt;0),$V65/365*($S65-CI65+1),$V65/365*(CJ65-$R65+1))))),0)</f>
        <v>0</v>
      </c>
      <c r="CL65" s="154">
        <f>CJ65+1</f>
        <v>46327</v>
      </c>
      <c r="CM65" s="154">
        <f>CL65+29</f>
        <v>46356</v>
      </c>
      <c r="CN65" s="158">
        <f>IFERROR(IF(($R65-CM65)&gt;=0,0,IF(($S65-CL65)&lt;0,0,IF(AND(($S65-CM65)&gt;0,(CL65-$R65)&gt;0),$V65/365*(CM65-CL65+1),IF(AND(($S65-CM65)&lt;=0,(CL65-$R65)&gt;0),$V65/365*($S65-CL65+1),$V65/365*(CM65-$R65+1))))),0)</f>
        <v>0</v>
      </c>
      <c r="CO65" s="154">
        <f>CM65+1</f>
        <v>46357</v>
      </c>
      <c r="CP65" s="154">
        <f>CO65+30</f>
        <v>46387</v>
      </c>
      <c r="CQ65" s="158">
        <f>IFERROR(IF(($R65-CP65)&gt;=0,0,IF(($S65-CO65)&lt;0,0,IF(AND(($S65-CP65)&gt;0,(CO65-$R65)&gt;0),$V65/365*(CP65-CO65+1),IF(AND(($S65-CP65)&lt;=0,(CO65-$R65)&gt;0),$V65/365*($S65-CO65+1),$V65/365*(CP65-$R65+1))))),0)</f>
        <v>0</v>
      </c>
    </row>
    <row r="66" s="80" customFormat="1" ht="24" customHeight="1" outlineLevel="4" spans="1:95">
      <c r="A66" s="119"/>
      <c r="B66" s="120"/>
      <c r="C66" s="121"/>
      <c r="D66" s="119"/>
      <c r="E66" s="120"/>
      <c r="F66" s="120"/>
      <c r="G66" s="120"/>
      <c r="H66" s="122"/>
      <c r="I66" s="122"/>
      <c r="J66" s="122">
        <f>Z66+AC66+AF66+AI66+AL66+AO66+AR66+AU66+AX66+BA66+BD66+BG66</f>
        <v>0</v>
      </c>
      <c r="K66" s="122">
        <f>K65+1</f>
        <v>2</v>
      </c>
      <c r="L66" s="147"/>
      <c r="M66" s="148">
        <f>IFERROR(VLOOKUP($L66,'2-2 引出数据_合同数据仓库'!$B$2:$BP$10000,3,FALSE),0)</f>
        <v>0</v>
      </c>
      <c r="N66" s="122"/>
      <c r="O66" s="148">
        <f>IFERROR(VLOOKUP((LEFT(VLOOKUP($L66,'2-2 引出数据_合同数据仓库'!$B$2:$BP$10000,64,FALSE),15)&amp;(RIGHT(VLOOKUP($L66,'2-2 引出数据_合同数据仓库'!$B$2:$BP$10000,64,FALSE),4)+1)),'2-2 引出数据_合同数据仓库'!$B$2:$BP$10000,3,FALSE),0)</f>
        <v>0</v>
      </c>
      <c r="P66" s="122"/>
      <c r="Q66" s="122">
        <f>IFERROR(VLOOKUP($L66,'2-2 引出数据_合同数据仓库'!$B$2:$BP$10000,28,FALSE),0)</f>
        <v>0</v>
      </c>
      <c r="R66" s="122">
        <f>IFERROR(VLOOKUP($L66,'2-2 引出数据_合同数据仓库'!$B$2:$BP$10000,29,FALSE),0)</f>
        <v>0</v>
      </c>
      <c r="S66" s="122">
        <f>IFERROR(VLOOKUP($L66,'2-2 引出数据_合同数据仓库'!$B$2:$BP$10000,4,FALSE),0)</f>
        <v>0</v>
      </c>
      <c r="T66" s="122"/>
      <c r="U66" s="122">
        <f>IFERROR(VLOOKUP($L66,'2-2 引出数据_合同数据仓库'!$B$2:$BP$10000,15,FALSE),0)</f>
        <v>0</v>
      </c>
      <c r="V66" s="122">
        <f>U66/(S66-R66+1)*365</f>
        <v>0</v>
      </c>
      <c r="W66" s="122"/>
      <c r="X66" s="154">
        <v>45658</v>
      </c>
      <c r="Y66" s="154">
        <f>X66+30</f>
        <v>45688</v>
      </c>
      <c r="Z66" s="158">
        <f>IFERROR(IF(($R66-Y66)&gt;=0,0,IF(($S66-X66)&lt;0,0,IF(AND(($S66-Y66)&gt;0,(X66-$R66)&gt;0),$V66/365*(Y66-X66+1),IF(AND(($S66-Y66)&lt;=0,(X66-$R66)&gt;0),$V66/365*($S66-X66+1),$V66/365*(Y66-$R66+1))))),0)</f>
        <v>0</v>
      </c>
      <c r="AA66" s="154">
        <f>Y66+1</f>
        <v>45689</v>
      </c>
      <c r="AB66" s="154">
        <f>AA66+27</f>
        <v>45716</v>
      </c>
      <c r="AC66" s="158">
        <f>IFERROR(IF(($R66-AB66)&gt;=0,0,IF(($S66-AA66)&lt;0,0,IF(AND(($S66-AB66)&gt;0,(AA66-$R66)&gt;0),$V66/365*(AB66-AA66+1),IF(AND(($S66-AB66)&lt;=0,(AA66-$R66)&gt;0),$V66/365*($S66-AA66+1),$V66/365*(AB66-$R66+1))))),0)</f>
        <v>0</v>
      </c>
      <c r="AD66" s="154">
        <f>AB66+1</f>
        <v>45717</v>
      </c>
      <c r="AE66" s="154">
        <f>AD66+30</f>
        <v>45747</v>
      </c>
      <c r="AF66" s="158">
        <f>IFERROR(IF(($R66-AE66)&gt;=0,0,IF(($S66-AD66)&lt;0,0,IF(AND(($S66-AE66)&gt;0,(AD66-$R66)&gt;0),$V66/365*(AE66-AD66+1),IF(AND(($S66-AE66)&lt;=0,(AD66-$R66)&gt;0),$V66/365*($S66-AD66+1),$V66/365*(AE66-$R66+1))))),0)</f>
        <v>0</v>
      </c>
      <c r="AG66" s="154">
        <f>AE66+1</f>
        <v>45748</v>
      </c>
      <c r="AH66" s="154">
        <f>AG66+29</f>
        <v>45777</v>
      </c>
      <c r="AI66" s="158">
        <f>IFERROR(IF(($R66-AH66)&gt;=0,0,IF(($S66-AG66)&lt;0,0,IF(AND(($S66-AH66)&gt;0,(AG66-$R66)&gt;0),$V66/365*(AH66-AG66+1),IF(AND(($S66-AH66)&lt;=0,(AG66-$R66)&gt;0),$V66/365*($S66-AG66+1),$V66/365*(AH66-$R66+1))))),0)</f>
        <v>0</v>
      </c>
      <c r="AJ66" s="154">
        <f>AH66+1</f>
        <v>45778</v>
      </c>
      <c r="AK66" s="154">
        <f>AJ66+30</f>
        <v>45808</v>
      </c>
      <c r="AL66" s="158">
        <f>IFERROR(IF(($R66-AK66)&gt;=0,0,IF(($S66-AJ66)&lt;0,0,IF(AND(($S66-AK66)&gt;0,(AJ66-$R66)&gt;0),$V66/365*(AK66-AJ66+1),IF(AND(($S66-AK66)&lt;=0,(AJ66-$R66)&gt;0),$V66/365*($S66-AJ66+1),$V66/365*(AK66-$R66+1))))),0)</f>
        <v>0</v>
      </c>
      <c r="AM66" s="154">
        <f>AK66+1</f>
        <v>45809</v>
      </c>
      <c r="AN66" s="154">
        <f>AM66+29</f>
        <v>45838</v>
      </c>
      <c r="AO66" s="158">
        <f>IFERROR(IF(($R66-AN66)&gt;=0,0,IF(($S66-AM66)&lt;0,0,IF(AND(($S66-AN66)&gt;0,(AM66-$R66)&gt;0),$V66/365*(AN66-AM66+1),IF(AND(($S66-AN66)&lt;=0,(AM66-$R66)&gt;0),$V66/365*($S66-AM66+1),$V66/365*(AN66-$R66+1))))),0)</f>
        <v>0</v>
      </c>
      <c r="AP66" s="154">
        <f>AN66+1</f>
        <v>45839</v>
      </c>
      <c r="AQ66" s="154">
        <f>AP66+30</f>
        <v>45869</v>
      </c>
      <c r="AR66" s="158">
        <f>IFERROR(IF(($R66-AQ66)&gt;=0,0,IF(($S66-AP66)&lt;0,0,IF(AND(($S66-AQ66)&gt;0,(AP66-$R66)&gt;0),$V66/365*(AQ66-AP66+1),IF(AND(($S66-AQ66)&lt;=0,(AP66-$R66)&gt;0),$V66/365*($S66-AP66+1),$V66/365*(AQ66-$R66+1))))),0)</f>
        <v>0</v>
      </c>
      <c r="AS66" s="154">
        <f>AQ66+1</f>
        <v>45870</v>
      </c>
      <c r="AT66" s="154">
        <f>AS66+30</f>
        <v>45900</v>
      </c>
      <c r="AU66" s="158">
        <f>IFERROR(IF(($R66-AT66)&gt;=0,0,IF(($S66-AS66)&lt;0,0,IF(AND(($S66-AT66)&gt;0,(AS66-$R66)&gt;0),$V66/365*(AT66-AS66+1),IF(AND(($S66-AT66)&lt;=0,(AS66-$R66)&gt;0),$V66/365*($S66-AS66+1),$V66/365*(AT66-$R66+1))))),0)</f>
        <v>0</v>
      </c>
      <c r="AV66" s="154">
        <f>AT66+1</f>
        <v>45901</v>
      </c>
      <c r="AW66" s="154">
        <f>AV66+29</f>
        <v>45930</v>
      </c>
      <c r="AX66" s="158">
        <f>IFERROR(IF(($R66-AW66)&gt;=0,0,IF(($S66-AV66)&lt;0,0,IF(AND(($S66-AW66)&gt;0,(AV66-$R66)&gt;0),$V66/365*(AW66-AV66+1),IF(AND(($S66-AW66)&lt;=0,(AV66-$R66)&gt;0),$V66/365*($S66-AV66+1),$V66/365*(AW66-$R66+1))))),0)</f>
        <v>0</v>
      </c>
      <c r="AY66" s="154">
        <f>AW66+1</f>
        <v>45931</v>
      </c>
      <c r="AZ66" s="154">
        <f>AY66+30</f>
        <v>45961</v>
      </c>
      <c r="BA66" s="158">
        <f>IFERROR(IF(($R66-AZ66)&gt;=0,0,IF(($S66-AY66)&lt;0,0,IF(AND(($S66-AZ66)&gt;0,(AY66-$R66)&gt;0),$V66/365*(AZ66-AY66+1),IF(AND(($S66-AZ66)&lt;=0,(AY66-$R66)&gt;0),$V66/365*($S66-AY66+1),$V66/365*(AZ66-$R66+1))))),0)</f>
        <v>0</v>
      </c>
      <c r="BB66" s="154">
        <f>AZ66+1</f>
        <v>45962</v>
      </c>
      <c r="BC66" s="154">
        <f>BB66+29</f>
        <v>45991</v>
      </c>
      <c r="BD66" s="158">
        <f>IFERROR(IF(($R66-BC66)&gt;=0,0,IF(($S66-BB66)&lt;0,0,IF(AND(($S66-BC66)&gt;0,(BB66-$R66)&gt;0),$V66/365*(BC66-BB66+1),IF(AND(($S66-BC66)&lt;=0,(BB66-$R66)&gt;0),$V66/365*($S66-BB66+1),$V66/365*(BC66-$R66+1))))),0)</f>
        <v>0</v>
      </c>
      <c r="BE66" s="154">
        <f>BC66+1</f>
        <v>45992</v>
      </c>
      <c r="BF66" s="154">
        <f>BE66+30</f>
        <v>46022</v>
      </c>
      <c r="BG66" s="158">
        <f>IFERROR(IF(($R66-BF66)&gt;=0,0,IF(($S66-BE66)&lt;0,0,IF(AND(($S66-BF66)&gt;0,(BE66-$R66)&gt;0),$V66/365*(BF66-BE66+1),IF(AND(($S66-BF66)&lt;=0,(BE66-$R66)&gt;0),$V66/365*($S66-BE66+1),$V66/365*(BF66-$R66+1))))),0)</f>
        <v>0</v>
      </c>
      <c r="BH66" s="154">
        <v>46023</v>
      </c>
      <c r="BI66" s="154">
        <f>BH66+30</f>
        <v>46053</v>
      </c>
      <c r="BJ66" s="158">
        <f>IFERROR(IF(($R66-BI66)&gt;=0,0,IF(($S66-BH66)&lt;0,0,IF(AND(($S66-BI66)&gt;0,(BH66-$R66)&gt;0),$V66/365*(BI66-BH66+1),IF(AND(($S66-BI66)&lt;=0,(BH66-$R66)&gt;0),$V66/365*($S66-BH66+1),$V66/365*(BI66-$R66+1))))),0)</f>
        <v>0</v>
      </c>
      <c r="BK66" s="154">
        <f>BI66+1</f>
        <v>46054</v>
      </c>
      <c r="BL66" s="154">
        <f>BK66+27</f>
        <v>46081</v>
      </c>
      <c r="BM66" s="158">
        <f>IFERROR(IF(($R66-BL66)&gt;=0,0,IF(($S66-BK66)&lt;0,0,IF(AND(($S66-BL66)&gt;0,(BK66-$R66)&gt;0),$V66/365*(BL66-BK66+1),IF(AND(($S66-BL66)&lt;=0,(BK66-$R66)&gt;0),$V66/365*($S66-BK66+1),$V66/365*(BL66-$R66+1))))),0)</f>
        <v>0</v>
      </c>
      <c r="BN66" s="154">
        <f>BL66+1</f>
        <v>46082</v>
      </c>
      <c r="BO66" s="154">
        <f>BN66+30</f>
        <v>46112</v>
      </c>
      <c r="BP66" s="158">
        <f>IFERROR(IF(($R66-BO66)&gt;=0,0,IF(($S66-BN66)&lt;0,0,IF(AND(($S66-BO66)&gt;0,(BN66-$R66)&gt;0),$V66/365*(BO66-BN66+1),IF(AND(($S66-BO66)&lt;=0,(BN66-$R66)&gt;0),$V66/365*($S66-BN66+1),$V66/365*(BO66-$R66+1))))),0)</f>
        <v>0</v>
      </c>
      <c r="BQ66" s="154">
        <f>BO66+1</f>
        <v>46113</v>
      </c>
      <c r="BR66" s="154">
        <f>BQ66+29</f>
        <v>46142</v>
      </c>
      <c r="BS66" s="158">
        <f>IFERROR(IF(($R66-BR66)&gt;=0,0,IF(($S66-BQ66)&lt;0,0,IF(AND(($S66-BR66)&gt;0,(BQ66-$R66)&gt;0),$V66/365*(BR66-BQ66+1),IF(AND(($S66-BR66)&lt;=0,(BQ66-$R66)&gt;0),$V66/365*($S66-BQ66+1),$V66/365*(BR66-$R66+1))))),0)</f>
        <v>0</v>
      </c>
      <c r="BT66" s="154">
        <f>BR66+1</f>
        <v>46143</v>
      </c>
      <c r="BU66" s="154">
        <f>BT66+30</f>
        <v>46173</v>
      </c>
      <c r="BV66" s="158">
        <f>IFERROR(IF(($R66-BU66)&gt;=0,0,IF(($S66-BT66)&lt;0,0,IF(AND(($S66-BU66)&gt;0,(BT66-$R66)&gt;0),$V66/365*(BU66-BT66+1),IF(AND(($S66-BU66)&lt;=0,(BT66-$R66)&gt;0),$V66/365*($S66-BT66+1),$V66/365*(BU66-$R66+1))))),0)</f>
        <v>0</v>
      </c>
      <c r="BW66" s="154">
        <f>BU66+1</f>
        <v>46174</v>
      </c>
      <c r="BX66" s="154">
        <f>BW66+29</f>
        <v>46203</v>
      </c>
      <c r="BY66" s="158">
        <f>IFERROR(IF(($R66-BX66)&gt;=0,0,IF(($S66-BW66)&lt;0,0,IF(AND(($S66-BX66)&gt;0,(BW66-$R66)&gt;0),$V66/365*(BX66-BW66+1),IF(AND(($S66-BX66)&lt;=0,(BW66-$R66)&gt;0),$V66/365*($S66-BW66+1),$V66/365*(BX66-$R66+1))))),0)</f>
        <v>0</v>
      </c>
      <c r="BZ66" s="154">
        <f>BX66+1</f>
        <v>46204</v>
      </c>
      <c r="CA66" s="154">
        <f>BZ66+30</f>
        <v>46234</v>
      </c>
      <c r="CB66" s="158">
        <f>IFERROR(IF(($R66-CA66)&gt;=0,0,IF(($S66-BZ66)&lt;0,0,IF(AND(($S66-CA66)&gt;0,(BZ66-$R66)&gt;0),$V66/365*(CA66-BZ66+1),IF(AND(($S66-CA66)&lt;=0,(BZ66-$R66)&gt;0),$V66/365*($S66-BZ66+1),$V66/365*(CA66-$R66+1))))),0)</f>
        <v>0</v>
      </c>
      <c r="CC66" s="154">
        <f>CA66+1</f>
        <v>46235</v>
      </c>
      <c r="CD66" s="154">
        <f>CC66+30</f>
        <v>46265</v>
      </c>
      <c r="CE66" s="158">
        <f>IFERROR(IF(($R66-CD66)&gt;=0,0,IF(($S66-CC66)&lt;0,0,IF(AND(($S66-CD66)&gt;0,(CC66-$R66)&gt;0),$V66/365*(CD66-CC66+1),IF(AND(($S66-CD66)&lt;=0,(CC66-$R66)&gt;0),$V66/365*($S66-CC66+1),$V66/365*(CD66-$R66+1))))),0)</f>
        <v>0</v>
      </c>
      <c r="CF66" s="154">
        <f>CD66+1</f>
        <v>46266</v>
      </c>
      <c r="CG66" s="154">
        <f>CF66+29</f>
        <v>46295</v>
      </c>
      <c r="CH66" s="158">
        <f>IFERROR(IF(($R66-CG66)&gt;=0,0,IF(($S66-CF66)&lt;0,0,IF(AND(($S66-CG66)&gt;0,(CF66-$R66)&gt;0),$V66/365*(CG66-CF66+1),IF(AND(($S66-CG66)&lt;=0,(CF66-$R66)&gt;0),$V66/365*($S66-CF66+1),$V66/365*(CG66-$R66+1))))),0)</f>
        <v>0</v>
      </c>
      <c r="CI66" s="154">
        <f>CG66+1</f>
        <v>46296</v>
      </c>
      <c r="CJ66" s="154">
        <f>CI66+30</f>
        <v>46326</v>
      </c>
      <c r="CK66" s="158">
        <f>IFERROR(IF(($R66-CJ66)&gt;=0,0,IF(($S66-CI66)&lt;0,0,IF(AND(($S66-CJ66)&gt;0,(CI66-$R66)&gt;0),$V66/365*(CJ66-CI66+1),IF(AND(($S66-CJ66)&lt;=0,(CI66-$R66)&gt;0),$V66/365*($S66-CI66+1),$V66/365*(CJ66-$R66+1))))),0)</f>
        <v>0</v>
      </c>
      <c r="CL66" s="154">
        <f>CJ66+1</f>
        <v>46327</v>
      </c>
      <c r="CM66" s="154">
        <f>CL66+29</f>
        <v>46356</v>
      </c>
      <c r="CN66" s="158">
        <f>IFERROR(IF(($R66-CM66)&gt;=0,0,IF(($S66-CL66)&lt;0,0,IF(AND(($S66-CM66)&gt;0,(CL66-$R66)&gt;0),$V66/365*(CM66-CL66+1),IF(AND(($S66-CM66)&lt;=0,(CL66-$R66)&gt;0),$V66/365*($S66-CL66+1),$V66/365*(CM66-$R66+1))))),0)</f>
        <v>0</v>
      </c>
      <c r="CO66" s="154">
        <f>CM66+1</f>
        <v>46357</v>
      </c>
      <c r="CP66" s="154">
        <f>CO66+30</f>
        <v>46387</v>
      </c>
      <c r="CQ66" s="158">
        <f>IFERROR(IF(($R66-CP66)&gt;=0,0,IF(($S66-CO66)&lt;0,0,IF(AND(($S66-CP66)&gt;0,(CO66-$R66)&gt;0),$V66/365*(CP66-CO66+1),IF(AND(($S66-CP66)&lt;=0,(CO66-$R66)&gt;0),$V66/365*($S66-CO66+1),$V66/365*(CP66-$R66+1))))),0)</f>
        <v>0</v>
      </c>
    </row>
    <row r="67" s="80" customFormat="1" ht="24" customHeight="1" outlineLevel="4" spans="1:95">
      <c r="A67" s="119"/>
      <c r="B67" s="120"/>
      <c r="C67" s="121"/>
      <c r="D67" s="119"/>
      <c r="E67" s="120"/>
      <c r="F67" s="120"/>
      <c r="G67" s="120"/>
      <c r="H67" s="122"/>
      <c r="I67" s="122"/>
      <c r="J67" s="122">
        <f>Z67+AC67+AF67+AI67+AL67+AO67+AR67+AU67+AX67+BA67+BD67+BG67</f>
        <v>0</v>
      </c>
      <c r="K67" s="122">
        <f>K66+1</f>
        <v>3</v>
      </c>
      <c r="L67" s="147"/>
      <c r="M67" s="148">
        <f>IFERROR(VLOOKUP($L67,'2-2 引出数据_合同数据仓库'!$B$2:$BP$10000,3,FALSE),0)</f>
        <v>0</v>
      </c>
      <c r="N67" s="122"/>
      <c r="O67" s="148">
        <f>IFERROR(VLOOKUP((LEFT(VLOOKUP($L67,'2-2 引出数据_合同数据仓库'!$B$2:$BP$10000,64,FALSE),15)&amp;(RIGHT(VLOOKUP($L67,'2-2 引出数据_合同数据仓库'!$B$2:$BP$10000,64,FALSE),4)+1)),'2-2 引出数据_合同数据仓库'!$B$2:$BP$10000,3,FALSE),0)</f>
        <v>0</v>
      </c>
      <c r="P67" s="122"/>
      <c r="Q67" s="122">
        <f>IFERROR(VLOOKUP($L67,'2-2 引出数据_合同数据仓库'!$B$2:$BP$10000,28,FALSE),0)</f>
        <v>0</v>
      </c>
      <c r="R67" s="122">
        <f>IFERROR(VLOOKUP($L67,'2-2 引出数据_合同数据仓库'!$B$2:$BP$10000,29,FALSE),0)</f>
        <v>0</v>
      </c>
      <c r="S67" s="122">
        <f>IFERROR(VLOOKUP($L67,'2-2 引出数据_合同数据仓库'!$B$2:$BP$10000,4,FALSE),0)</f>
        <v>0</v>
      </c>
      <c r="T67" s="122"/>
      <c r="U67" s="122">
        <f>IFERROR(VLOOKUP($L67,'2-2 引出数据_合同数据仓库'!$B$2:$BP$10000,15,FALSE),0)</f>
        <v>0</v>
      </c>
      <c r="V67" s="122">
        <f>U67/(S67-R67+1)*365</f>
        <v>0</v>
      </c>
      <c r="W67" s="122"/>
      <c r="X67" s="154">
        <v>45658</v>
      </c>
      <c r="Y67" s="154">
        <f>X67+30</f>
        <v>45688</v>
      </c>
      <c r="Z67" s="158">
        <f>IFERROR(IF(($R67-Y67)&gt;=0,0,IF(($S67-X67)&lt;0,0,IF(AND(($S67-Y67)&gt;0,(X67-$R67)&gt;0),$V67/365*(Y67-X67+1),IF(AND(($S67-Y67)&lt;=0,(X67-$R67)&gt;0),$V67/365*($S67-X67+1),$V67/365*(Y67-$R67+1))))),0)</f>
        <v>0</v>
      </c>
      <c r="AA67" s="154">
        <f>Y67+1</f>
        <v>45689</v>
      </c>
      <c r="AB67" s="154">
        <f>AA67+27</f>
        <v>45716</v>
      </c>
      <c r="AC67" s="158">
        <f>IFERROR(IF(($R67-AB67)&gt;=0,0,IF(($S67-AA67)&lt;0,0,IF(AND(($S67-AB67)&gt;0,(AA67-$R67)&gt;0),$V67/365*(AB67-AA67+1),IF(AND(($S67-AB67)&lt;=0,(AA67-$R67)&gt;0),$V67/365*($S67-AA67+1),$V67/365*(AB67-$R67+1))))),0)</f>
        <v>0</v>
      </c>
      <c r="AD67" s="154">
        <f>AB67+1</f>
        <v>45717</v>
      </c>
      <c r="AE67" s="154">
        <f>AD67+30</f>
        <v>45747</v>
      </c>
      <c r="AF67" s="158">
        <f>IFERROR(IF(($R67-AE67)&gt;=0,0,IF(($S67-AD67)&lt;0,0,IF(AND(($S67-AE67)&gt;0,(AD67-$R67)&gt;0),$V67/365*(AE67-AD67+1),IF(AND(($S67-AE67)&lt;=0,(AD67-$R67)&gt;0),$V67/365*($S67-AD67+1),$V67/365*(AE67-$R67+1))))),0)</f>
        <v>0</v>
      </c>
      <c r="AG67" s="154">
        <f>AE67+1</f>
        <v>45748</v>
      </c>
      <c r="AH67" s="154">
        <f>AG67+29</f>
        <v>45777</v>
      </c>
      <c r="AI67" s="158">
        <f>IFERROR(IF(($R67-AH67)&gt;=0,0,IF(($S67-AG67)&lt;0,0,IF(AND(($S67-AH67)&gt;0,(AG67-$R67)&gt;0),$V67/365*(AH67-AG67+1),IF(AND(($S67-AH67)&lt;=0,(AG67-$R67)&gt;0),$V67/365*($S67-AG67+1),$V67/365*(AH67-$R67+1))))),0)</f>
        <v>0</v>
      </c>
      <c r="AJ67" s="154">
        <f>AH67+1</f>
        <v>45778</v>
      </c>
      <c r="AK67" s="154">
        <f>AJ67+30</f>
        <v>45808</v>
      </c>
      <c r="AL67" s="158">
        <f>IFERROR(IF(($R67-AK67)&gt;=0,0,IF(($S67-AJ67)&lt;0,0,IF(AND(($S67-AK67)&gt;0,(AJ67-$R67)&gt;0),$V67/365*(AK67-AJ67+1),IF(AND(($S67-AK67)&lt;=0,(AJ67-$R67)&gt;0),$V67/365*($S67-AJ67+1),$V67/365*(AK67-$R67+1))))),0)</f>
        <v>0</v>
      </c>
      <c r="AM67" s="154">
        <f>AK67+1</f>
        <v>45809</v>
      </c>
      <c r="AN67" s="154">
        <f>AM67+29</f>
        <v>45838</v>
      </c>
      <c r="AO67" s="158">
        <f>IFERROR(IF(($R67-AN67)&gt;=0,0,IF(($S67-AM67)&lt;0,0,IF(AND(($S67-AN67)&gt;0,(AM67-$R67)&gt;0),$V67/365*(AN67-AM67+1),IF(AND(($S67-AN67)&lt;=0,(AM67-$R67)&gt;0),$V67/365*($S67-AM67+1),$V67/365*(AN67-$R67+1))))),0)</f>
        <v>0</v>
      </c>
      <c r="AP67" s="154">
        <f>AN67+1</f>
        <v>45839</v>
      </c>
      <c r="AQ67" s="154">
        <f>AP67+30</f>
        <v>45869</v>
      </c>
      <c r="AR67" s="158">
        <f>IFERROR(IF(($R67-AQ67)&gt;=0,0,IF(($S67-AP67)&lt;0,0,IF(AND(($S67-AQ67)&gt;0,(AP67-$R67)&gt;0),$V67/365*(AQ67-AP67+1),IF(AND(($S67-AQ67)&lt;=0,(AP67-$R67)&gt;0),$V67/365*($S67-AP67+1),$V67/365*(AQ67-$R67+1))))),0)</f>
        <v>0</v>
      </c>
      <c r="AS67" s="154">
        <f>AQ67+1</f>
        <v>45870</v>
      </c>
      <c r="AT67" s="154">
        <f>AS67+30</f>
        <v>45900</v>
      </c>
      <c r="AU67" s="158">
        <f>IFERROR(IF(($R67-AT67)&gt;=0,0,IF(($S67-AS67)&lt;0,0,IF(AND(($S67-AT67)&gt;0,(AS67-$R67)&gt;0),$V67/365*(AT67-AS67+1),IF(AND(($S67-AT67)&lt;=0,(AS67-$R67)&gt;0),$V67/365*($S67-AS67+1),$V67/365*(AT67-$R67+1))))),0)</f>
        <v>0</v>
      </c>
      <c r="AV67" s="154">
        <f>AT67+1</f>
        <v>45901</v>
      </c>
      <c r="AW67" s="154">
        <f>AV67+29</f>
        <v>45930</v>
      </c>
      <c r="AX67" s="158">
        <f>IFERROR(IF(($R67-AW67)&gt;=0,0,IF(($S67-AV67)&lt;0,0,IF(AND(($S67-AW67)&gt;0,(AV67-$R67)&gt;0),$V67/365*(AW67-AV67+1),IF(AND(($S67-AW67)&lt;=0,(AV67-$R67)&gt;0),$V67/365*($S67-AV67+1),$V67/365*(AW67-$R67+1))))),0)</f>
        <v>0</v>
      </c>
      <c r="AY67" s="154">
        <f>AW67+1</f>
        <v>45931</v>
      </c>
      <c r="AZ67" s="154">
        <f>AY67+30</f>
        <v>45961</v>
      </c>
      <c r="BA67" s="158">
        <f>IFERROR(IF(($R67-AZ67)&gt;=0,0,IF(($S67-AY67)&lt;0,0,IF(AND(($S67-AZ67)&gt;0,(AY67-$R67)&gt;0),$V67/365*(AZ67-AY67+1),IF(AND(($S67-AZ67)&lt;=0,(AY67-$R67)&gt;0),$V67/365*($S67-AY67+1),$V67/365*(AZ67-$R67+1))))),0)</f>
        <v>0</v>
      </c>
      <c r="BB67" s="154">
        <f>AZ67+1</f>
        <v>45962</v>
      </c>
      <c r="BC67" s="154">
        <f>BB67+29</f>
        <v>45991</v>
      </c>
      <c r="BD67" s="158">
        <f>IFERROR(IF(($R67-BC67)&gt;=0,0,IF(($S67-BB67)&lt;0,0,IF(AND(($S67-BC67)&gt;0,(BB67-$R67)&gt;0),$V67/365*(BC67-BB67+1),IF(AND(($S67-BC67)&lt;=0,(BB67-$R67)&gt;0),$V67/365*($S67-BB67+1),$V67/365*(BC67-$R67+1))))),0)</f>
        <v>0</v>
      </c>
      <c r="BE67" s="154">
        <f>BC67+1</f>
        <v>45992</v>
      </c>
      <c r="BF67" s="154">
        <f>BE67+30</f>
        <v>46022</v>
      </c>
      <c r="BG67" s="158">
        <f>IFERROR(IF(($R67-BF67)&gt;=0,0,IF(($S67-BE67)&lt;0,0,IF(AND(($S67-BF67)&gt;0,(BE67-$R67)&gt;0),$V67/365*(BF67-BE67+1),IF(AND(($S67-BF67)&lt;=0,(BE67-$R67)&gt;0),$V67/365*($S67-BE67+1),$V67/365*(BF67-$R67+1))))),0)</f>
        <v>0</v>
      </c>
      <c r="BH67" s="154">
        <v>46023</v>
      </c>
      <c r="BI67" s="154">
        <f>BH67+30</f>
        <v>46053</v>
      </c>
      <c r="BJ67" s="158">
        <f>IFERROR(IF(($R67-BI67)&gt;=0,0,IF(($S67-BH67)&lt;0,0,IF(AND(($S67-BI67)&gt;0,(BH67-$R67)&gt;0),$V67/365*(BI67-BH67+1),IF(AND(($S67-BI67)&lt;=0,(BH67-$R67)&gt;0),$V67/365*($S67-BH67+1),$V67/365*(BI67-$R67+1))))),0)</f>
        <v>0</v>
      </c>
      <c r="BK67" s="154">
        <f>BI67+1</f>
        <v>46054</v>
      </c>
      <c r="BL67" s="154">
        <f>BK67+27</f>
        <v>46081</v>
      </c>
      <c r="BM67" s="158">
        <f>IFERROR(IF(($R67-BL67)&gt;=0,0,IF(($S67-BK67)&lt;0,0,IF(AND(($S67-BL67)&gt;0,(BK67-$R67)&gt;0),$V67/365*(BL67-BK67+1),IF(AND(($S67-BL67)&lt;=0,(BK67-$R67)&gt;0),$V67/365*($S67-BK67+1),$V67/365*(BL67-$R67+1))))),0)</f>
        <v>0</v>
      </c>
      <c r="BN67" s="154">
        <f>BL67+1</f>
        <v>46082</v>
      </c>
      <c r="BO67" s="154">
        <f>BN67+30</f>
        <v>46112</v>
      </c>
      <c r="BP67" s="158">
        <f>IFERROR(IF(($R67-BO67)&gt;=0,0,IF(($S67-BN67)&lt;0,0,IF(AND(($S67-BO67)&gt;0,(BN67-$R67)&gt;0),$V67/365*(BO67-BN67+1),IF(AND(($S67-BO67)&lt;=0,(BN67-$R67)&gt;0),$V67/365*($S67-BN67+1),$V67/365*(BO67-$R67+1))))),0)</f>
        <v>0</v>
      </c>
      <c r="BQ67" s="154">
        <f>BO67+1</f>
        <v>46113</v>
      </c>
      <c r="BR67" s="154">
        <f>BQ67+29</f>
        <v>46142</v>
      </c>
      <c r="BS67" s="158">
        <f>IFERROR(IF(($R67-BR67)&gt;=0,0,IF(($S67-BQ67)&lt;0,0,IF(AND(($S67-BR67)&gt;0,(BQ67-$R67)&gt;0),$V67/365*(BR67-BQ67+1),IF(AND(($S67-BR67)&lt;=0,(BQ67-$R67)&gt;0),$V67/365*($S67-BQ67+1),$V67/365*(BR67-$R67+1))))),0)</f>
        <v>0</v>
      </c>
      <c r="BT67" s="154">
        <f>BR67+1</f>
        <v>46143</v>
      </c>
      <c r="BU67" s="154">
        <f>BT67+30</f>
        <v>46173</v>
      </c>
      <c r="BV67" s="158">
        <f>IFERROR(IF(($R67-BU67)&gt;=0,0,IF(($S67-BT67)&lt;0,0,IF(AND(($S67-BU67)&gt;0,(BT67-$R67)&gt;0),$V67/365*(BU67-BT67+1),IF(AND(($S67-BU67)&lt;=0,(BT67-$R67)&gt;0),$V67/365*($S67-BT67+1),$V67/365*(BU67-$R67+1))))),0)</f>
        <v>0</v>
      </c>
      <c r="BW67" s="154">
        <f>BU67+1</f>
        <v>46174</v>
      </c>
      <c r="BX67" s="154">
        <f>BW67+29</f>
        <v>46203</v>
      </c>
      <c r="BY67" s="158">
        <f>IFERROR(IF(($R67-BX67)&gt;=0,0,IF(($S67-BW67)&lt;0,0,IF(AND(($S67-BX67)&gt;0,(BW67-$R67)&gt;0),$V67/365*(BX67-BW67+1),IF(AND(($S67-BX67)&lt;=0,(BW67-$R67)&gt;0),$V67/365*($S67-BW67+1),$V67/365*(BX67-$R67+1))))),0)</f>
        <v>0</v>
      </c>
      <c r="BZ67" s="154">
        <f>BX67+1</f>
        <v>46204</v>
      </c>
      <c r="CA67" s="154">
        <f>BZ67+30</f>
        <v>46234</v>
      </c>
      <c r="CB67" s="158">
        <f>IFERROR(IF(($R67-CA67)&gt;=0,0,IF(($S67-BZ67)&lt;0,0,IF(AND(($S67-CA67)&gt;0,(BZ67-$R67)&gt;0),$V67/365*(CA67-BZ67+1),IF(AND(($S67-CA67)&lt;=0,(BZ67-$R67)&gt;0),$V67/365*($S67-BZ67+1),$V67/365*(CA67-$R67+1))))),0)</f>
        <v>0</v>
      </c>
      <c r="CC67" s="154">
        <f>CA67+1</f>
        <v>46235</v>
      </c>
      <c r="CD67" s="154">
        <f>CC67+30</f>
        <v>46265</v>
      </c>
      <c r="CE67" s="158">
        <f>IFERROR(IF(($R67-CD67)&gt;=0,0,IF(($S67-CC67)&lt;0,0,IF(AND(($S67-CD67)&gt;0,(CC67-$R67)&gt;0),$V67/365*(CD67-CC67+1),IF(AND(($S67-CD67)&lt;=0,(CC67-$R67)&gt;0),$V67/365*($S67-CC67+1),$V67/365*(CD67-$R67+1))))),0)</f>
        <v>0</v>
      </c>
      <c r="CF67" s="154">
        <f>CD67+1</f>
        <v>46266</v>
      </c>
      <c r="CG67" s="154">
        <f>CF67+29</f>
        <v>46295</v>
      </c>
      <c r="CH67" s="158">
        <f>IFERROR(IF(($R67-CG67)&gt;=0,0,IF(($S67-CF67)&lt;0,0,IF(AND(($S67-CG67)&gt;0,(CF67-$R67)&gt;0),$V67/365*(CG67-CF67+1),IF(AND(($S67-CG67)&lt;=0,(CF67-$R67)&gt;0),$V67/365*($S67-CF67+1),$V67/365*(CG67-$R67+1))))),0)</f>
        <v>0</v>
      </c>
      <c r="CI67" s="154">
        <f>CG67+1</f>
        <v>46296</v>
      </c>
      <c r="CJ67" s="154">
        <f>CI67+30</f>
        <v>46326</v>
      </c>
      <c r="CK67" s="158">
        <f>IFERROR(IF(($R67-CJ67)&gt;=0,0,IF(($S67-CI67)&lt;0,0,IF(AND(($S67-CJ67)&gt;0,(CI67-$R67)&gt;0),$V67/365*(CJ67-CI67+1),IF(AND(($S67-CJ67)&lt;=0,(CI67-$R67)&gt;0),$V67/365*($S67-CI67+1),$V67/365*(CJ67-$R67+1))))),0)</f>
        <v>0</v>
      </c>
      <c r="CL67" s="154">
        <f>CJ67+1</f>
        <v>46327</v>
      </c>
      <c r="CM67" s="154">
        <f>CL67+29</f>
        <v>46356</v>
      </c>
      <c r="CN67" s="158">
        <f>IFERROR(IF(($R67-CM67)&gt;=0,0,IF(($S67-CL67)&lt;0,0,IF(AND(($S67-CM67)&gt;0,(CL67-$R67)&gt;0),$V67/365*(CM67-CL67+1),IF(AND(($S67-CM67)&lt;=0,(CL67-$R67)&gt;0),$V67/365*($S67-CL67+1),$V67/365*(CM67-$R67+1))))),0)</f>
        <v>0</v>
      </c>
      <c r="CO67" s="154">
        <f>CM67+1</f>
        <v>46357</v>
      </c>
      <c r="CP67" s="154">
        <f>CO67+30</f>
        <v>46387</v>
      </c>
      <c r="CQ67" s="158">
        <f>IFERROR(IF(($R67-CP67)&gt;=0,0,IF(($S67-CO67)&lt;0,0,IF(AND(($S67-CP67)&gt;0,(CO67-$R67)&gt;0),$V67/365*(CP67-CO67+1),IF(AND(($S67-CP67)&lt;=0,(CO67-$R67)&gt;0),$V67/365*($S67-CO67+1),$V67/365*(CP67-$R67+1))))),0)</f>
        <v>0</v>
      </c>
    </row>
    <row r="68" s="80" customFormat="1" ht="24" customHeight="1" outlineLevel="4" spans="1:95">
      <c r="A68" s="119"/>
      <c r="B68" s="120"/>
      <c r="C68" s="121"/>
      <c r="D68" s="119"/>
      <c r="E68" s="120"/>
      <c r="F68" s="120"/>
      <c r="G68" s="120"/>
      <c r="H68" s="122"/>
      <c r="I68" s="122"/>
      <c r="J68" s="122">
        <f>Z68+AC68+AF68+AI68+AL68+AO68+AR68+AU68+AX68+BA68+BD68+BG68</f>
        <v>0</v>
      </c>
      <c r="K68" s="122">
        <f>K67+1</f>
        <v>4</v>
      </c>
      <c r="L68" s="147"/>
      <c r="M68" s="148">
        <f>IFERROR(VLOOKUP($L68,'2-2 引出数据_合同数据仓库'!$B$2:$BP$10000,3,FALSE),0)</f>
        <v>0</v>
      </c>
      <c r="N68" s="122"/>
      <c r="O68" s="148">
        <f>IFERROR(VLOOKUP((LEFT(VLOOKUP($L68,'2-2 引出数据_合同数据仓库'!$B$2:$BP$10000,64,FALSE),15)&amp;(RIGHT(VLOOKUP($L68,'2-2 引出数据_合同数据仓库'!$B$2:$BP$10000,64,FALSE),4)+1)),'2-2 引出数据_合同数据仓库'!$B$2:$BP$10000,3,FALSE),0)</f>
        <v>0</v>
      </c>
      <c r="P68" s="122"/>
      <c r="Q68" s="122">
        <f>IFERROR(VLOOKUP($L68,'2-2 引出数据_合同数据仓库'!$B$2:$BP$10000,28,FALSE),0)</f>
        <v>0</v>
      </c>
      <c r="R68" s="122">
        <f>IFERROR(VLOOKUP($L68,'2-2 引出数据_合同数据仓库'!$B$2:$BP$10000,29,FALSE),0)</f>
        <v>0</v>
      </c>
      <c r="S68" s="122">
        <f>IFERROR(VLOOKUP($L68,'2-2 引出数据_合同数据仓库'!$B$2:$BP$10000,4,FALSE),0)</f>
        <v>0</v>
      </c>
      <c r="T68" s="122"/>
      <c r="U68" s="122">
        <f>IFERROR(VLOOKUP($L68,'2-2 引出数据_合同数据仓库'!$B$2:$BP$10000,15,FALSE),0)</f>
        <v>0</v>
      </c>
      <c r="V68" s="122">
        <f>U68/(S68-R68+1)*365</f>
        <v>0</v>
      </c>
      <c r="W68" s="122"/>
      <c r="X68" s="154">
        <v>45658</v>
      </c>
      <c r="Y68" s="154">
        <f>X68+30</f>
        <v>45688</v>
      </c>
      <c r="Z68" s="158">
        <f>IFERROR(IF(($R68-Y68)&gt;=0,0,IF(($S68-X68)&lt;0,0,IF(AND(($S68-Y68)&gt;0,(X68-$R68)&gt;0),$V68/365*(Y68-X68+1),IF(AND(($S68-Y68)&lt;=0,(X68-$R68)&gt;0),$V68/365*($S68-X68+1),$V68/365*(Y68-$R68+1))))),0)</f>
        <v>0</v>
      </c>
      <c r="AA68" s="154">
        <f>Y68+1</f>
        <v>45689</v>
      </c>
      <c r="AB68" s="154">
        <f>AA68+27</f>
        <v>45716</v>
      </c>
      <c r="AC68" s="158">
        <f>IFERROR(IF(($R68-AB68)&gt;=0,0,IF(($S68-AA68)&lt;0,0,IF(AND(($S68-AB68)&gt;0,(AA68-$R68)&gt;0),$V68/365*(AB68-AA68+1),IF(AND(($S68-AB68)&lt;=0,(AA68-$R68)&gt;0),$V68/365*($S68-AA68+1),$V68/365*(AB68-$R68+1))))),0)</f>
        <v>0</v>
      </c>
      <c r="AD68" s="154">
        <f>AB68+1</f>
        <v>45717</v>
      </c>
      <c r="AE68" s="154">
        <f>AD68+30</f>
        <v>45747</v>
      </c>
      <c r="AF68" s="158">
        <f>IFERROR(IF(($R68-AE68)&gt;=0,0,IF(($S68-AD68)&lt;0,0,IF(AND(($S68-AE68)&gt;0,(AD68-$R68)&gt;0),$V68/365*(AE68-AD68+1),IF(AND(($S68-AE68)&lt;=0,(AD68-$R68)&gt;0),$V68/365*($S68-AD68+1),$V68/365*(AE68-$R68+1))))),0)</f>
        <v>0</v>
      </c>
      <c r="AG68" s="154">
        <f>AE68+1</f>
        <v>45748</v>
      </c>
      <c r="AH68" s="154">
        <f>AG68+29</f>
        <v>45777</v>
      </c>
      <c r="AI68" s="158">
        <f>IFERROR(IF(($R68-AH68)&gt;=0,0,IF(($S68-AG68)&lt;0,0,IF(AND(($S68-AH68)&gt;0,(AG68-$R68)&gt;0),$V68/365*(AH68-AG68+1),IF(AND(($S68-AH68)&lt;=0,(AG68-$R68)&gt;0),$V68/365*($S68-AG68+1),$V68/365*(AH68-$R68+1))))),0)</f>
        <v>0</v>
      </c>
      <c r="AJ68" s="154">
        <f>AH68+1</f>
        <v>45778</v>
      </c>
      <c r="AK68" s="154">
        <f>AJ68+30</f>
        <v>45808</v>
      </c>
      <c r="AL68" s="158">
        <f>IFERROR(IF(($R68-AK68)&gt;=0,0,IF(($S68-AJ68)&lt;0,0,IF(AND(($S68-AK68)&gt;0,(AJ68-$R68)&gt;0),$V68/365*(AK68-AJ68+1),IF(AND(($S68-AK68)&lt;=0,(AJ68-$R68)&gt;0),$V68/365*($S68-AJ68+1),$V68/365*(AK68-$R68+1))))),0)</f>
        <v>0</v>
      </c>
      <c r="AM68" s="154">
        <f>AK68+1</f>
        <v>45809</v>
      </c>
      <c r="AN68" s="154">
        <f>AM68+29</f>
        <v>45838</v>
      </c>
      <c r="AO68" s="158">
        <f>IFERROR(IF(($R68-AN68)&gt;=0,0,IF(($S68-AM68)&lt;0,0,IF(AND(($S68-AN68)&gt;0,(AM68-$R68)&gt;0),$V68/365*(AN68-AM68+1),IF(AND(($S68-AN68)&lt;=0,(AM68-$R68)&gt;0),$V68/365*($S68-AM68+1),$V68/365*(AN68-$R68+1))))),0)</f>
        <v>0</v>
      </c>
      <c r="AP68" s="154">
        <f>AN68+1</f>
        <v>45839</v>
      </c>
      <c r="AQ68" s="154">
        <f>AP68+30</f>
        <v>45869</v>
      </c>
      <c r="AR68" s="158">
        <f>IFERROR(IF(($R68-AQ68)&gt;=0,0,IF(($S68-AP68)&lt;0,0,IF(AND(($S68-AQ68)&gt;0,(AP68-$R68)&gt;0),$V68/365*(AQ68-AP68+1),IF(AND(($S68-AQ68)&lt;=0,(AP68-$R68)&gt;0),$V68/365*($S68-AP68+1),$V68/365*(AQ68-$R68+1))))),0)</f>
        <v>0</v>
      </c>
      <c r="AS68" s="154">
        <f>AQ68+1</f>
        <v>45870</v>
      </c>
      <c r="AT68" s="154">
        <f>AS68+30</f>
        <v>45900</v>
      </c>
      <c r="AU68" s="158">
        <f>IFERROR(IF(($R68-AT68)&gt;=0,0,IF(($S68-AS68)&lt;0,0,IF(AND(($S68-AT68)&gt;0,(AS68-$R68)&gt;0),$V68/365*(AT68-AS68+1),IF(AND(($S68-AT68)&lt;=0,(AS68-$R68)&gt;0),$V68/365*($S68-AS68+1),$V68/365*(AT68-$R68+1))))),0)</f>
        <v>0</v>
      </c>
      <c r="AV68" s="154">
        <f>AT68+1</f>
        <v>45901</v>
      </c>
      <c r="AW68" s="154">
        <f>AV68+29</f>
        <v>45930</v>
      </c>
      <c r="AX68" s="158">
        <f>IFERROR(IF(($R68-AW68)&gt;=0,0,IF(($S68-AV68)&lt;0,0,IF(AND(($S68-AW68)&gt;0,(AV68-$R68)&gt;0),$V68/365*(AW68-AV68+1),IF(AND(($S68-AW68)&lt;=0,(AV68-$R68)&gt;0),$V68/365*($S68-AV68+1),$V68/365*(AW68-$R68+1))))),0)</f>
        <v>0</v>
      </c>
      <c r="AY68" s="154">
        <f>AW68+1</f>
        <v>45931</v>
      </c>
      <c r="AZ68" s="154">
        <f>AY68+30</f>
        <v>45961</v>
      </c>
      <c r="BA68" s="158">
        <f>IFERROR(IF(($R68-AZ68)&gt;=0,0,IF(($S68-AY68)&lt;0,0,IF(AND(($S68-AZ68)&gt;0,(AY68-$R68)&gt;0),$V68/365*(AZ68-AY68+1),IF(AND(($S68-AZ68)&lt;=0,(AY68-$R68)&gt;0),$V68/365*($S68-AY68+1),$V68/365*(AZ68-$R68+1))))),0)</f>
        <v>0</v>
      </c>
      <c r="BB68" s="154">
        <f>AZ68+1</f>
        <v>45962</v>
      </c>
      <c r="BC68" s="154">
        <f>BB68+29</f>
        <v>45991</v>
      </c>
      <c r="BD68" s="158">
        <f>IFERROR(IF(($R68-BC68)&gt;=0,0,IF(($S68-BB68)&lt;0,0,IF(AND(($S68-BC68)&gt;0,(BB68-$R68)&gt;0),$V68/365*(BC68-BB68+1),IF(AND(($S68-BC68)&lt;=0,(BB68-$R68)&gt;0),$V68/365*($S68-BB68+1),$V68/365*(BC68-$R68+1))))),0)</f>
        <v>0</v>
      </c>
      <c r="BE68" s="154">
        <f>BC68+1</f>
        <v>45992</v>
      </c>
      <c r="BF68" s="154">
        <f>BE68+30</f>
        <v>46022</v>
      </c>
      <c r="BG68" s="158">
        <f>IFERROR(IF(($R68-BF68)&gt;=0,0,IF(($S68-BE68)&lt;0,0,IF(AND(($S68-BF68)&gt;0,(BE68-$R68)&gt;0),$V68/365*(BF68-BE68+1),IF(AND(($S68-BF68)&lt;=0,(BE68-$R68)&gt;0),$V68/365*($S68-BE68+1),$V68/365*(BF68-$R68+1))))),0)</f>
        <v>0</v>
      </c>
      <c r="BH68" s="154">
        <v>46023</v>
      </c>
      <c r="BI68" s="154">
        <f>BH68+30</f>
        <v>46053</v>
      </c>
      <c r="BJ68" s="158">
        <f>IFERROR(IF(($R68-BI68)&gt;=0,0,IF(($S68-BH68)&lt;0,0,IF(AND(($S68-BI68)&gt;0,(BH68-$R68)&gt;0),$V68/365*(BI68-BH68+1),IF(AND(($S68-BI68)&lt;=0,(BH68-$R68)&gt;0),$V68/365*($S68-BH68+1),$V68/365*(BI68-$R68+1))))),0)</f>
        <v>0</v>
      </c>
      <c r="BK68" s="154">
        <f>BI68+1</f>
        <v>46054</v>
      </c>
      <c r="BL68" s="154">
        <f>BK68+27</f>
        <v>46081</v>
      </c>
      <c r="BM68" s="158">
        <f>IFERROR(IF(($R68-BL68)&gt;=0,0,IF(($S68-BK68)&lt;0,0,IF(AND(($S68-BL68)&gt;0,(BK68-$R68)&gt;0),$V68/365*(BL68-BK68+1),IF(AND(($S68-BL68)&lt;=0,(BK68-$R68)&gt;0),$V68/365*($S68-BK68+1),$V68/365*(BL68-$R68+1))))),0)</f>
        <v>0</v>
      </c>
      <c r="BN68" s="154">
        <f>BL68+1</f>
        <v>46082</v>
      </c>
      <c r="BO68" s="154">
        <f>BN68+30</f>
        <v>46112</v>
      </c>
      <c r="BP68" s="158">
        <f>IFERROR(IF(($R68-BO68)&gt;=0,0,IF(($S68-BN68)&lt;0,0,IF(AND(($S68-BO68)&gt;0,(BN68-$R68)&gt;0),$V68/365*(BO68-BN68+1),IF(AND(($S68-BO68)&lt;=0,(BN68-$R68)&gt;0),$V68/365*($S68-BN68+1),$V68/365*(BO68-$R68+1))))),0)</f>
        <v>0</v>
      </c>
      <c r="BQ68" s="154">
        <f>BO68+1</f>
        <v>46113</v>
      </c>
      <c r="BR68" s="154">
        <f>BQ68+29</f>
        <v>46142</v>
      </c>
      <c r="BS68" s="158">
        <f>IFERROR(IF(($R68-BR68)&gt;=0,0,IF(($S68-BQ68)&lt;0,0,IF(AND(($S68-BR68)&gt;0,(BQ68-$R68)&gt;0),$V68/365*(BR68-BQ68+1),IF(AND(($S68-BR68)&lt;=0,(BQ68-$R68)&gt;0),$V68/365*($S68-BQ68+1),$V68/365*(BR68-$R68+1))))),0)</f>
        <v>0</v>
      </c>
      <c r="BT68" s="154">
        <f>BR68+1</f>
        <v>46143</v>
      </c>
      <c r="BU68" s="154">
        <f>BT68+30</f>
        <v>46173</v>
      </c>
      <c r="BV68" s="158">
        <f>IFERROR(IF(($R68-BU68)&gt;=0,0,IF(($S68-BT68)&lt;0,0,IF(AND(($S68-BU68)&gt;0,(BT68-$R68)&gt;0),$V68/365*(BU68-BT68+1),IF(AND(($S68-BU68)&lt;=0,(BT68-$R68)&gt;0),$V68/365*($S68-BT68+1),$V68/365*(BU68-$R68+1))))),0)</f>
        <v>0</v>
      </c>
      <c r="BW68" s="154">
        <f>BU68+1</f>
        <v>46174</v>
      </c>
      <c r="BX68" s="154">
        <f>BW68+29</f>
        <v>46203</v>
      </c>
      <c r="BY68" s="158">
        <f>IFERROR(IF(($R68-BX68)&gt;=0,0,IF(($S68-BW68)&lt;0,0,IF(AND(($S68-BX68)&gt;0,(BW68-$R68)&gt;0),$V68/365*(BX68-BW68+1),IF(AND(($S68-BX68)&lt;=0,(BW68-$R68)&gt;0),$V68/365*($S68-BW68+1),$V68/365*(BX68-$R68+1))))),0)</f>
        <v>0</v>
      </c>
      <c r="BZ68" s="154">
        <f>BX68+1</f>
        <v>46204</v>
      </c>
      <c r="CA68" s="154">
        <f>BZ68+30</f>
        <v>46234</v>
      </c>
      <c r="CB68" s="158">
        <f>IFERROR(IF(($R68-CA68)&gt;=0,0,IF(($S68-BZ68)&lt;0,0,IF(AND(($S68-CA68)&gt;0,(BZ68-$R68)&gt;0),$V68/365*(CA68-BZ68+1),IF(AND(($S68-CA68)&lt;=0,(BZ68-$R68)&gt;0),$V68/365*($S68-BZ68+1),$V68/365*(CA68-$R68+1))))),0)</f>
        <v>0</v>
      </c>
      <c r="CC68" s="154">
        <f>CA68+1</f>
        <v>46235</v>
      </c>
      <c r="CD68" s="154">
        <f>CC68+30</f>
        <v>46265</v>
      </c>
      <c r="CE68" s="158">
        <f>IFERROR(IF(($R68-CD68)&gt;=0,0,IF(($S68-CC68)&lt;0,0,IF(AND(($S68-CD68)&gt;0,(CC68-$R68)&gt;0),$V68/365*(CD68-CC68+1),IF(AND(($S68-CD68)&lt;=0,(CC68-$R68)&gt;0),$V68/365*($S68-CC68+1),$V68/365*(CD68-$R68+1))))),0)</f>
        <v>0</v>
      </c>
      <c r="CF68" s="154">
        <f>CD68+1</f>
        <v>46266</v>
      </c>
      <c r="CG68" s="154">
        <f>CF68+29</f>
        <v>46295</v>
      </c>
      <c r="CH68" s="158">
        <f>IFERROR(IF(($R68-CG68)&gt;=0,0,IF(($S68-CF68)&lt;0,0,IF(AND(($S68-CG68)&gt;0,(CF68-$R68)&gt;0),$V68/365*(CG68-CF68+1),IF(AND(($S68-CG68)&lt;=0,(CF68-$R68)&gt;0),$V68/365*($S68-CF68+1),$V68/365*(CG68-$R68+1))))),0)</f>
        <v>0</v>
      </c>
      <c r="CI68" s="154">
        <f>CG68+1</f>
        <v>46296</v>
      </c>
      <c r="CJ68" s="154">
        <f>CI68+30</f>
        <v>46326</v>
      </c>
      <c r="CK68" s="158">
        <f>IFERROR(IF(($R68-CJ68)&gt;=0,0,IF(($S68-CI68)&lt;0,0,IF(AND(($S68-CJ68)&gt;0,(CI68-$R68)&gt;0),$V68/365*(CJ68-CI68+1),IF(AND(($S68-CJ68)&lt;=0,(CI68-$R68)&gt;0),$V68/365*($S68-CI68+1),$V68/365*(CJ68-$R68+1))))),0)</f>
        <v>0</v>
      </c>
      <c r="CL68" s="154">
        <f>CJ68+1</f>
        <v>46327</v>
      </c>
      <c r="CM68" s="154">
        <f>CL68+29</f>
        <v>46356</v>
      </c>
      <c r="CN68" s="158">
        <f>IFERROR(IF(($R68-CM68)&gt;=0,0,IF(($S68-CL68)&lt;0,0,IF(AND(($S68-CM68)&gt;0,(CL68-$R68)&gt;0),$V68/365*(CM68-CL68+1),IF(AND(($S68-CM68)&lt;=0,(CL68-$R68)&gt;0),$V68/365*($S68-CL68+1),$V68/365*(CM68-$R68+1))))),0)</f>
        <v>0</v>
      </c>
      <c r="CO68" s="154">
        <f>CM68+1</f>
        <v>46357</v>
      </c>
      <c r="CP68" s="154">
        <f>CO68+30</f>
        <v>46387</v>
      </c>
      <c r="CQ68" s="158">
        <f>IFERROR(IF(($R68-CP68)&gt;=0,0,IF(($S68-CO68)&lt;0,0,IF(AND(($S68-CP68)&gt;0,(CO68-$R68)&gt;0),$V68/365*(CP68-CO68+1),IF(AND(($S68-CP68)&lt;=0,(CO68-$R68)&gt;0),$V68/365*($S68-CO68+1),$V68/365*(CP68-$R68+1))))),0)</f>
        <v>0</v>
      </c>
    </row>
    <row r="69" s="80" customFormat="1" ht="24" customHeight="1" outlineLevel="4" spans="1:95">
      <c r="A69" s="123" t="s">
        <v>2814</v>
      </c>
      <c r="B69" s="124"/>
      <c r="C69" s="124"/>
      <c r="D69" s="124"/>
      <c r="E69" s="124"/>
      <c r="F69" s="124"/>
      <c r="G69" s="125"/>
      <c r="H69" s="126"/>
      <c r="I69" s="126"/>
      <c r="J69" s="126"/>
      <c r="K69" s="126"/>
      <c r="L69" s="149"/>
      <c r="M69" s="149"/>
      <c r="N69" s="126"/>
      <c r="O69" s="126"/>
      <c r="P69" s="126"/>
      <c r="Q69" s="126"/>
      <c r="R69" s="126"/>
      <c r="S69" s="126"/>
      <c r="T69" s="126"/>
      <c r="U69" s="126"/>
      <c r="V69" s="126"/>
      <c r="W69" s="126"/>
      <c r="X69" s="126"/>
      <c r="Y69" s="126"/>
      <c r="Z69" s="126"/>
      <c r="AA69" s="126"/>
      <c r="AB69" s="126"/>
      <c r="AC69" s="126"/>
      <c r="AD69" s="126"/>
      <c r="AE69" s="126"/>
      <c r="AF69" s="126"/>
      <c r="AG69" s="126"/>
      <c r="AH69" s="126"/>
      <c r="AI69" s="126"/>
      <c r="AJ69" s="126"/>
      <c r="AK69" s="126"/>
      <c r="AL69" s="126"/>
      <c r="AM69" s="126"/>
      <c r="AN69" s="126"/>
      <c r="AO69" s="126"/>
      <c r="AP69" s="126"/>
      <c r="AQ69" s="126"/>
      <c r="AR69" s="126"/>
      <c r="AS69" s="126"/>
      <c r="AT69" s="126"/>
      <c r="AU69" s="126"/>
      <c r="AV69" s="126"/>
      <c r="AW69" s="126"/>
      <c r="AX69" s="126"/>
      <c r="AY69" s="126"/>
      <c r="AZ69" s="126"/>
      <c r="BA69" s="126"/>
      <c r="BB69" s="126"/>
      <c r="BC69" s="126"/>
      <c r="BD69" s="126"/>
      <c r="BE69" s="126"/>
      <c r="BF69" s="126"/>
      <c r="BG69" s="126"/>
      <c r="BH69" s="126"/>
      <c r="BI69" s="126"/>
      <c r="BJ69" s="126"/>
      <c r="BK69" s="126"/>
      <c r="BL69" s="126"/>
      <c r="BM69" s="126"/>
      <c r="BN69" s="126"/>
      <c r="BO69" s="126"/>
      <c r="BP69" s="126"/>
      <c r="BQ69" s="126"/>
      <c r="BR69" s="126"/>
      <c r="BS69" s="126"/>
      <c r="BT69" s="126"/>
      <c r="BU69" s="126"/>
      <c r="BV69" s="126"/>
      <c r="BW69" s="126"/>
      <c r="BX69" s="126"/>
      <c r="BY69" s="126"/>
      <c r="BZ69" s="126"/>
      <c r="CA69" s="126"/>
      <c r="CB69" s="126"/>
      <c r="CC69" s="126"/>
      <c r="CD69" s="126"/>
      <c r="CE69" s="126"/>
      <c r="CF69" s="126"/>
      <c r="CG69" s="126"/>
      <c r="CH69" s="126"/>
      <c r="CI69" s="126"/>
      <c r="CJ69" s="126"/>
      <c r="CK69" s="126"/>
      <c r="CL69" s="126"/>
      <c r="CM69" s="126"/>
      <c r="CN69" s="126"/>
      <c r="CO69" s="126"/>
      <c r="CP69" s="126"/>
      <c r="CQ69" s="126"/>
    </row>
    <row r="70" ht="24" customHeight="1" outlineLevel="2" spans="1:95">
      <c r="A70" s="49"/>
      <c r="B70" s="112" t="s">
        <v>787</v>
      </c>
      <c r="C70" s="113" t="s">
        <v>976</v>
      </c>
      <c r="D70" s="49" t="s">
        <v>977</v>
      </c>
      <c r="E70" s="112"/>
      <c r="F70" s="112"/>
      <c r="G70" s="112"/>
      <c r="H70" s="114">
        <f>X70+AA70+AD70+AG70+AJ70+AM70+AP70+AS70+AV70+AY70+BB70+BE70</f>
        <v>0</v>
      </c>
      <c r="I70" s="114">
        <f>Y70+AB70+AE70+AH70+AK70+AN70+AQ70+AT70+AW70+AZ70+BC70+BF70</f>
        <v>0</v>
      </c>
      <c r="J70" s="114">
        <f t="shared" ref="J70:J75" si="5">Z70+AC70+AF70+AI70+AL70+AO70+AR70+AU70+AX70+BA70+BD70+BG70</f>
        <v>0</v>
      </c>
      <c r="K70" s="114"/>
      <c r="L70" s="145"/>
      <c r="M70" s="145"/>
      <c r="N70" s="114"/>
      <c r="O70" s="114"/>
      <c r="P70" s="114"/>
      <c r="Q70" s="114"/>
      <c r="R70" s="114"/>
      <c r="S70" s="114"/>
      <c r="T70" s="114"/>
      <c r="U70" s="114"/>
      <c r="V70" s="114"/>
      <c r="W70" s="114"/>
      <c r="X70" s="114">
        <f>VLOOKUP($C70,'1 预算编制表单'!$C:$BJ,27,FALSE)</f>
        <v>0</v>
      </c>
      <c r="Y70" s="114">
        <f>X70-Z70</f>
        <v>0</v>
      </c>
      <c r="Z70" s="114">
        <f>Z71+Z77+Z83+Z89</f>
        <v>0</v>
      </c>
      <c r="AA70" s="114">
        <f>VLOOKUP($C70,'1 预算编制表单'!$C:$BJ,30,FALSE)</f>
        <v>0</v>
      </c>
      <c r="AB70" s="114">
        <f>AA70-AC70</f>
        <v>0</v>
      </c>
      <c r="AC70" s="114">
        <f>AC71+AC77+AC83+AC89</f>
        <v>0</v>
      </c>
      <c r="AD70" s="114">
        <f>VLOOKUP($C70,'1 预算编制表单'!$C:$BJ,33,FALSE)</f>
        <v>0</v>
      </c>
      <c r="AE70" s="114">
        <f>AD70-AF70</f>
        <v>0</v>
      </c>
      <c r="AF70" s="114">
        <f>AF71+AF77+AF83+AF89</f>
        <v>0</v>
      </c>
      <c r="AG70" s="114">
        <f>VLOOKUP($C70,'1 预算编制表单'!$C:$BJ,36,FALSE)</f>
        <v>0</v>
      </c>
      <c r="AH70" s="114">
        <f>AG70-AI70</f>
        <v>0</v>
      </c>
      <c r="AI70" s="114">
        <f>AI71+AI77+AI83+AI89</f>
        <v>0</v>
      </c>
      <c r="AJ70" s="114">
        <f>VLOOKUP($C70,'1 预算编制表单'!$C:$BJ,39,FALSE)</f>
        <v>0</v>
      </c>
      <c r="AK70" s="114">
        <f>AJ70-AL70</f>
        <v>0</v>
      </c>
      <c r="AL70" s="114">
        <f>AL71+AL77+AL83+AL89</f>
        <v>0</v>
      </c>
      <c r="AM70" s="114">
        <f>VLOOKUP($C70,'1 预算编制表单'!$C:$BJ,42,FALSE)</f>
        <v>0</v>
      </c>
      <c r="AN70" s="114">
        <f>AM70-AO70</f>
        <v>0</v>
      </c>
      <c r="AO70" s="114">
        <f>AO71+AO77+AO83+AO89</f>
        <v>0</v>
      </c>
      <c r="AP70" s="114">
        <f>VLOOKUP($C70,'1 预算编制表单'!$C:$BJ,45,FALSE)</f>
        <v>0</v>
      </c>
      <c r="AQ70" s="114">
        <f>AP70-AR70</f>
        <v>0</v>
      </c>
      <c r="AR70" s="114">
        <f>AR71+AR77+AR83+AR89</f>
        <v>0</v>
      </c>
      <c r="AS70" s="114">
        <f>VLOOKUP($C70,'1 预算编制表单'!$C:$BJ,48,FALSE)</f>
        <v>0</v>
      </c>
      <c r="AT70" s="114">
        <f>AS70-AU70</f>
        <v>0</v>
      </c>
      <c r="AU70" s="114">
        <f>AU71+AU77+AU83+AU89</f>
        <v>0</v>
      </c>
      <c r="AV70" s="114">
        <f>VLOOKUP($C70,'1 预算编制表单'!$C:$BJ,51,FALSE)</f>
        <v>0</v>
      </c>
      <c r="AW70" s="114">
        <f>AV70-AX70</f>
        <v>0</v>
      </c>
      <c r="AX70" s="114">
        <f>AX71+AX77+AX83+AX89</f>
        <v>0</v>
      </c>
      <c r="AY70" s="114">
        <f>VLOOKUP($C70,'1 预算编制表单'!$C:$BJ,54,FALSE)</f>
        <v>0</v>
      </c>
      <c r="AZ70" s="114">
        <f>AY70-BA70</f>
        <v>0</v>
      </c>
      <c r="BA70" s="114">
        <f>BA71+BA77+BA83+BA89</f>
        <v>0</v>
      </c>
      <c r="BB70" s="114">
        <f>VLOOKUP($C70,'1 预算编制表单'!$C:$BJ,57,FALSE)</f>
        <v>0</v>
      </c>
      <c r="BC70" s="114">
        <f>BB70-BD70</f>
        <v>0</v>
      </c>
      <c r="BD70" s="114">
        <f>BD71+BD77+BD83+BD89</f>
        <v>0</v>
      </c>
      <c r="BE70" s="114">
        <f>VLOOKUP($C70,'1 预算编制表单'!$C:$BJ,60,FALSE)</f>
        <v>0</v>
      </c>
      <c r="BF70" s="114">
        <f>BE70-BG70</f>
        <v>0</v>
      </c>
      <c r="BG70" s="114">
        <f>BG71+BG77+BG83+BG89</f>
        <v>0</v>
      </c>
      <c r="BH70" s="114">
        <f>VLOOKUP($C70,'1 预算编制表单'!$C:$BJ,27,FALSE)</f>
        <v>0</v>
      </c>
      <c r="BI70" s="114">
        <f>BH70-BJ70</f>
        <v>0</v>
      </c>
      <c r="BJ70" s="114">
        <f>BJ71+BJ77+BJ83+BJ89</f>
        <v>0</v>
      </c>
      <c r="BK70" s="114">
        <f>VLOOKUP($C70,'1 预算编制表单'!$C:$BJ,30,FALSE)</f>
        <v>0</v>
      </c>
      <c r="BL70" s="114">
        <f>BK70-BM70</f>
        <v>0</v>
      </c>
      <c r="BM70" s="114">
        <f>BM71+BM77+BM83+BM89</f>
        <v>0</v>
      </c>
      <c r="BN70" s="114">
        <f>VLOOKUP($C70,'1 预算编制表单'!$C:$BJ,33,FALSE)</f>
        <v>0</v>
      </c>
      <c r="BO70" s="114">
        <f>BN70-BP70</f>
        <v>0</v>
      </c>
      <c r="BP70" s="114">
        <f>BP71+BP77+BP83+BP89</f>
        <v>0</v>
      </c>
      <c r="BQ70" s="114">
        <f>VLOOKUP($C70,'1 预算编制表单'!$C:$BJ,36,FALSE)</f>
        <v>0</v>
      </c>
      <c r="BR70" s="114">
        <f>BQ70-BS70</f>
        <v>0</v>
      </c>
      <c r="BS70" s="114">
        <f>BS71+BS77+BS83+BS89</f>
        <v>0</v>
      </c>
      <c r="BT70" s="114">
        <f>VLOOKUP($C70,'1 预算编制表单'!$C:$BJ,39,FALSE)</f>
        <v>0</v>
      </c>
      <c r="BU70" s="114">
        <f>BT70-BV70</f>
        <v>0</v>
      </c>
      <c r="BV70" s="114">
        <f>BV71+BV77+BV83+BV89</f>
        <v>0</v>
      </c>
      <c r="BW70" s="114">
        <f>VLOOKUP($C70,'1 预算编制表单'!$C:$BJ,42,FALSE)</f>
        <v>0</v>
      </c>
      <c r="BX70" s="114">
        <f>BW70-BY70</f>
        <v>0</v>
      </c>
      <c r="BY70" s="114">
        <f>BY71+BY77+BY83+BY89</f>
        <v>0</v>
      </c>
      <c r="BZ70" s="114">
        <f>VLOOKUP($C70,'1 预算编制表单'!$C:$BJ,45,FALSE)</f>
        <v>0</v>
      </c>
      <c r="CA70" s="114">
        <f>BZ70-CB70</f>
        <v>0</v>
      </c>
      <c r="CB70" s="114">
        <f>CB71+CB77+CB83+CB89</f>
        <v>0</v>
      </c>
      <c r="CC70" s="114">
        <f>VLOOKUP($C70,'1 预算编制表单'!$C:$BJ,48,FALSE)</f>
        <v>0</v>
      </c>
      <c r="CD70" s="114">
        <f>CC70-CE70</f>
        <v>0</v>
      </c>
      <c r="CE70" s="114">
        <f>CE71+CE77+CE83+CE89</f>
        <v>0</v>
      </c>
      <c r="CF70" s="114">
        <f>VLOOKUP($C70,'1 预算编制表单'!$C:$BJ,51,FALSE)</f>
        <v>0</v>
      </c>
      <c r="CG70" s="114">
        <f>CF70-CH70</f>
        <v>0</v>
      </c>
      <c r="CH70" s="114">
        <f>CH71+CH77+CH83+CH89</f>
        <v>0</v>
      </c>
      <c r="CI70" s="114">
        <f>VLOOKUP($C70,'1 预算编制表单'!$C:$BJ,54,FALSE)</f>
        <v>0</v>
      </c>
      <c r="CJ70" s="114">
        <f>CI70-CK70</f>
        <v>0</v>
      </c>
      <c r="CK70" s="114">
        <f>CK71+CK77+CK83+CK89</f>
        <v>0</v>
      </c>
      <c r="CL70" s="114">
        <f>VLOOKUP($C70,'1 预算编制表单'!$C:$BJ,57,FALSE)</f>
        <v>0</v>
      </c>
      <c r="CM70" s="114">
        <f>CL70-CN70</f>
        <v>0</v>
      </c>
      <c r="CN70" s="114">
        <f>CN71+CN77+CN83+CN89</f>
        <v>0</v>
      </c>
      <c r="CO70" s="114">
        <f>VLOOKUP($C70,'1 预算编制表单'!$C:$BJ,60,FALSE)</f>
        <v>0</v>
      </c>
      <c r="CP70" s="114">
        <f>CO70-CQ70</f>
        <v>0</v>
      </c>
      <c r="CQ70" s="114">
        <f>CQ71+CQ77+CQ83+CQ89</f>
        <v>0</v>
      </c>
    </row>
    <row r="71" ht="24" customHeight="1" outlineLevel="3" spans="1:95">
      <c r="A71" s="115"/>
      <c r="B71" s="116" t="s">
        <v>792</v>
      </c>
      <c r="C71" s="117" t="s">
        <v>118</v>
      </c>
      <c r="D71" s="115" t="s">
        <v>109</v>
      </c>
      <c r="E71" s="116"/>
      <c r="F71" s="116"/>
      <c r="G71" s="116"/>
      <c r="H71" s="118">
        <f>X71+AA71+AD71+AG71+AJ71+AM71+AP71+AS71+AV71+AY71+BB71+BE71</f>
        <v>0</v>
      </c>
      <c r="I71" s="118">
        <f>Y71+AB71+AE71+AH71+AK71+AN71+AQ71+AT71+AW71+AZ71+BC71+BF71</f>
        <v>0</v>
      </c>
      <c r="J71" s="118">
        <f t="shared" si="5"/>
        <v>0</v>
      </c>
      <c r="K71" s="118"/>
      <c r="L71" s="146"/>
      <c r="M71" s="146"/>
      <c r="N71" s="118"/>
      <c r="O71" s="118"/>
      <c r="P71" s="118"/>
      <c r="Q71" s="118"/>
      <c r="R71" s="118"/>
      <c r="S71" s="118"/>
      <c r="T71" s="118"/>
      <c r="U71" s="118"/>
      <c r="V71" s="118"/>
      <c r="W71" s="118"/>
      <c r="X71" s="118">
        <f>VLOOKUP($C71,'1 预算编制表单'!$C:$BJ,27,FALSE)</f>
        <v>0</v>
      </c>
      <c r="Y71" s="118">
        <f>X71-Z71</f>
        <v>0</v>
      </c>
      <c r="Z71" s="118">
        <f>SUM(Z72:Z76)</f>
        <v>0</v>
      </c>
      <c r="AA71" s="118">
        <f>VLOOKUP($C71,'1 预算编制表单'!$C:$BJ,30,FALSE)</f>
        <v>0</v>
      </c>
      <c r="AB71" s="118">
        <f>AA71-AC71</f>
        <v>0</v>
      </c>
      <c r="AC71" s="118">
        <f>SUM(AC72:AC76)</f>
        <v>0</v>
      </c>
      <c r="AD71" s="118">
        <f>VLOOKUP($C71,'1 预算编制表单'!$C:$BJ,33,FALSE)</f>
        <v>0</v>
      </c>
      <c r="AE71" s="118">
        <f>AD71-AF71</f>
        <v>0</v>
      </c>
      <c r="AF71" s="118">
        <f>SUM(AF72:AF76)</f>
        <v>0</v>
      </c>
      <c r="AG71" s="118">
        <f>VLOOKUP($C71,'1 预算编制表单'!$C:$BJ,36,FALSE)</f>
        <v>0</v>
      </c>
      <c r="AH71" s="118">
        <f>AG71-AI71</f>
        <v>0</v>
      </c>
      <c r="AI71" s="118">
        <f>SUM(AI72:AI76)</f>
        <v>0</v>
      </c>
      <c r="AJ71" s="118">
        <f>VLOOKUP($C71,'1 预算编制表单'!$C:$BJ,39,FALSE)</f>
        <v>0</v>
      </c>
      <c r="AK71" s="118">
        <f>AJ71-AL71</f>
        <v>0</v>
      </c>
      <c r="AL71" s="118">
        <f>SUM(AL72:AL76)</f>
        <v>0</v>
      </c>
      <c r="AM71" s="118">
        <f>VLOOKUP($C71,'1 预算编制表单'!$C:$BJ,42,FALSE)</f>
        <v>0</v>
      </c>
      <c r="AN71" s="118">
        <f>AM71-AO71</f>
        <v>0</v>
      </c>
      <c r="AO71" s="118">
        <f>SUM(AO72:AO76)</f>
        <v>0</v>
      </c>
      <c r="AP71" s="118">
        <f>VLOOKUP($C71,'1 预算编制表单'!$C:$BJ,45,FALSE)</f>
        <v>0</v>
      </c>
      <c r="AQ71" s="118">
        <f>AP71-AR71</f>
        <v>0</v>
      </c>
      <c r="AR71" s="118">
        <f>SUM(AR72:AR76)</f>
        <v>0</v>
      </c>
      <c r="AS71" s="118">
        <f>VLOOKUP($C71,'1 预算编制表单'!$C:$BJ,48,FALSE)</f>
        <v>0</v>
      </c>
      <c r="AT71" s="118">
        <f>AS71-AU71</f>
        <v>0</v>
      </c>
      <c r="AU71" s="118">
        <f>SUM(AU72:AU76)</f>
        <v>0</v>
      </c>
      <c r="AV71" s="118">
        <f>VLOOKUP($C71,'1 预算编制表单'!$C:$BJ,51,FALSE)</f>
        <v>0</v>
      </c>
      <c r="AW71" s="118">
        <f>AV71-AX71</f>
        <v>0</v>
      </c>
      <c r="AX71" s="118">
        <f>SUM(AX72:AX76)</f>
        <v>0</v>
      </c>
      <c r="AY71" s="118">
        <f>VLOOKUP($C71,'1 预算编制表单'!$C:$BJ,54,FALSE)</f>
        <v>0</v>
      </c>
      <c r="AZ71" s="118">
        <f>AY71-BA71</f>
        <v>0</v>
      </c>
      <c r="BA71" s="118">
        <f>SUM(BA72:BA76)</f>
        <v>0</v>
      </c>
      <c r="BB71" s="118">
        <f>VLOOKUP($C71,'1 预算编制表单'!$C:$BJ,57,FALSE)</f>
        <v>0</v>
      </c>
      <c r="BC71" s="118">
        <f>BB71-BD71</f>
        <v>0</v>
      </c>
      <c r="BD71" s="118">
        <f>SUM(BD72:BD76)</f>
        <v>0</v>
      </c>
      <c r="BE71" s="118">
        <f>VLOOKUP($C71,'1 预算编制表单'!$C:$BJ,60,FALSE)</f>
        <v>0</v>
      </c>
      <c r="BF71" s="118">
        <f>BE71-BG71</f>
        <v>0</v>
      </c>
      <c r="BG71" s="118">
        <f>SUM(BG72:BG76)</f>
        <v>0</v>
      </c>
      <c r="BH71" s="118">
        <f>VLOOKUP($C71,'1 预算编制表单'!$C:$BJ,27,FALSE)</f>
        <v>0</v>
      </c>
      <c r="BI71" s="118">
        <f>BH71-BJ71</f>
        <v>0</v>
      </c>
      <c r="BJ71" s="118">
        <f>SUM(BJ72:BJ76)</f>
        <v>0</v>
      </c>
      <c r="BK71" s="118">
        <f>VLOOKUP($C71,'1 预算编制表单'!$C:$BJ,30,FALSE)</f>
        <v>0</v>
      </c>
      <c r="BL71" s="118">
        <f>BK71-BM71</f>
        <v>0</v>
      </c>
      <c r="BM71" s="118">
        <f>SUM(BM72:BM76)</f>
        <v>0</v>
      </c>
      <c r="BN71" s="118">
        <f>VLOOKUP($C71,'1 预算编制表单'!$C:$BJ,33,FALSE)</f>
        <v>0</v>
      </c>
      <c r="BO71" s="118">
        <f>BN71-BP71</f>
        <v>0</v>
      </c>
      <c r="BP71" s="118">
        <f>SUM(BP72:BP76)</f>
        <v>0</v>
      </c>
      <c r="BQ71" s="118">
        <f>VLOOKUP($C71,'1 预算编制表单'!$C:$BJ,36,FALSE)</f>
        <v>0</v>
      </c>
      <c r="BR71" s="118">
        <f>BQ71-BS71</f>
        <v>0</v>
      </c>
      <c r="BS71" s="118">
        <f>SUM(BS72:BS76)</f>
        <v>0</v>
      </c>
      <c r="BT71" s="118">
        <f>VLOOKUP($C71,'1 预算编制表单'!$C:$BJ,39,FALSE)</f>
        <v>0</v>
      </c>
      <c r="BU71" s="118">
        <f>BT71-BV71</f>
        <v>0</v>
      </c>
      <c r="BV71" s="118">
        <f>SUM(BV72:BV76)</f>
        <v>0</v>
      </c>
      <c r="BW71" s="118">
        <f>VLOOKUP($C71,'1 预算编制表单'!$C:$BJ,42,FALSE)</f>
        <v>0</v>
      </c>
      <c r="BX71" s="118">
        <f>BW71-BY71</f>
        <v>0</v>
      </c>
      <c r="BY71" s="118">
        <f>SUM(BY72:BY76)</f>
        <v>0</v>
      </c>
      <c r="BZ71" s="118">
        <f>VLOOKUP($C71,'1 预算编制表单'!$C:$BJ,45,FALSE)</f>
        <v>0</v>
      </c>
      <c r="CA71" s="118">
        <f>BZ71-CB71</f>
        <v>0</v>
      </c>
      <c r="CB71" s="118">
        <f>SUM(CB72:CB76)</f>
        <v>0</v>
      </c>
      <c r="CC71" s="118">
        <f>VLOOKUP($C71,'1 预算编制表单'!$C:$BJ,48,FALSE)</f>
        <v>0</v>
      </c>
      <c r="CD71" s="118">
        <f>CC71-CE71</f>
        <v>0</v>
      </c>
      <c r="CE71" s="118">
        <f>SUM(CE72:CE76)</f>
        <v>0</v>
      </c>
      <c r="CF71" s="118">
        <f>VLOOKUP($C71,'1 预算编制表单'!$C:$BJ,51,FALSE)</f>
        <v>0</v>
      </c>
      <c r="CG71" s="118">
        <f>CF71-CH71</f>
        <v>0</v>
      </c>
      <c r="CH71" s="118">
        <f>SUM(CH72:CH76)</f>
        <v>0</v>
      </c>
      <c r="CI71" s="118">
        <f>VLOOKUP($C71,'1 预算编制表单'!$C:$BJ,54,FALSE)</f>
        <v>0</v>
      </c>
      <c r="CJ71" s="118">
        <f>CI71-CK71</f>
        <v>0</v>
      </c>
      <c r="CK71" s="118">
        <f>SUM(CK72:CK76)</f>
        <v>0</v>
      </c>
      <c r="CL71" s="118">
        <f>VLOOKUP($C71,'1 预算编制表单'!$C:$BJ,57,FALSE)</f>
        <v>0</v>
      </c>
      <c r="CM71" s="118">
        <f>CL71-CN71</f>
        <v>0</v>
      </c>
      <c r="CN71" s="118">
        <f>SUM(CN72:CN76)</f>
        <v>0</v>
      </c>
      <c r="CO71" s="118">
        <f>VLOOKUP($C71,'1 预算编制表单'!$C:$BJ,60,FALSE)</f>
        <v>0</v>
      </c>
      <c r="CP71" s="118">
        <f>CO71-CQ71</f>
        <v>0</v>
      </c>
      <c r="CQ71" s="118">
        <f>SUM(CQ72:CQ76)</f>
        <v>0</v>
      </c>
    </row>
    <row r="72" s="80" customFormat="1" ht="24" customHeight="1" outlineLevel="4" spans="1:95">
      <c r="A72" s="119"/>
      <c r="B72" s="120"/>
      <c r="C72" s="121"/>
      <c r="D72" s="119"/>
      <c r="E72" s="120"/>
      <c r="F72" s="120"/>
      <c r="G72" s="120"/>
      <c r="H72" s="122"/>
      <c r="I72" s="122"/>
      <c r="J72" s="122">
        <f t="shared" si="5"/>
        <v>0</v>
      </c>
      <c r="K72" s="122">
        <v>1</v>
      </c>
      <c r="L72" s="147"/>
      <c r="M72" s="148">
        <f>IFERROR(VLOOKUP($L72,'2-2 引出数据_合同数据仓库'!$B$2:$BP$10000,3,FALSE),0)</f>
        <v>0</v>
      </c>
      <c r="N72" s="122"/>
      <c r="O72" s="148">
        <f>IFERROR(VLOOKUP((LEFT(VLOOKUP($L72,'2-2 引出数据_合同数据仓库'!$B$2:$BP$10000,64,FALSE),15)&amp;(RIGHT(VLOOKUP($L72,'2-2 引出数据_合同数据仓库'!$B$2:$BP$10000,64,FALSE),4)+1)),'2-2 引出数据_合同数据仓库'!$B$2:$BP$10000,3,FALSE),0)</f>
        <v>0</v>
      </c>
      <c r="P72" s="122"/>
      <c r="Q72" s="122">
        <f>IFERROR(VLOOKUP($L72,'2-2 引出数据_合同数据仓库'!$B$2:$BP$10000,28,FALSE),0)</f>
        <v>0</v>
      </c>
      <c r="R72" s="122">
        <f>IFERROR(VLOOKUP($L72,'2-2 引出数据_合同数据仓库'!$B$2:$BP$10000,29,FALSE),0)</f>
        <v>0</v>
      </c>
      <c r="S72" s="122">
        <f>IFERROR(VLOOKUP($L72,'2-2 引出数据_合同数据仓库'!$B$2:$BP$10000,4,FALSE),0)</f>
        <v>0</v>
      </c>
      <c r="T72" s="122"/>
      <c r="U72" s="122">
        <f>IFERROR(VLOOKUP($L72,'2-2 引出数据_合同数据仓库'!$B$2:$BP$10000,15,FALSE),0)</f>
        <v>0</v>
      </c>
      <c r="V72" s="122">
        <f>U72/(S72-R72+1)*365</f>
        <v>0</v>
      </c>
      <c r="W72" s="122"/>
      <c r="X72" s="154">
        <v>45658</v>
      </c>
      <c r="Y72" s="154">
        <f>X72+30</f>
        <v>45688</v>
      </c>
      <c r="Z72" s="158">
        <f>IFERROR(IF(($R72-Y72)&gt;=0,0,IF(($S72-X72)&lt;0,0,IF(AND(($S72-Y72)&gt;0,(X72-$R72)&gt;0),$V72/365*(Y72-X72+1),IF(AND(($S72-Y72)&lt;=0,(X72-$R72)&gt;0),$V72/365*($S72-X72+1),$V72/365*(Y72-$R72+1))))),0)</f>
        <v>0</v>
      </c>
      <c r="AA72" s="154">
        <f>Y72+1</f>
        <v>45689</v>
      </c>
      <c r="AB72" s="154">
        <f>AA72+27</f>
        <v>45716</v>
      </c>
      <c r="AC72" s="158">
        <f>IFERROR(IF(($R72-AB72)&gt;=0,0,IF(($S72-AA72)&lt;0,0,IF(AND(($S72-AB72)&gt;0,(AA72-$R72)&gt;0),$V72/365*(AB72-AA72+1),IF(AND(($S72-AB72)&lt;=0,(AA72-$R72)&gt;0),$V72/365*($S72-AA72+1),$V72/365*(AB72-$R72+1))))),0)</f>
        <v>0</v>
      </c>
      <c r="AD72" s="154">
        <f>AB72+1</f>
        <v>45717</v>
      </c>
      <c r="AE72" s="154">
        <f>AD72+30</f>
        <v>45747</v>
      </c>
      <c r="AF72" s="158">
        <f>IFERROR(IF(($R72-AE72)&gt;=0,0,IF(($S72-AD72)&lt;0,0,IF(AND(($S72-AE72)&gt;0,(AD72-$R72)&gt;0),$V72/365*(AE72-AD72+1),IF(AND(($S72-AE72)&lt;=0,(AD72-$R72)&gt;0),$V72/365*($S72-AD72+1),$V72/365*(AE72-$R72+1))))),0)</f>
        <v>0</v>
      </c>
      <c r="AG72" s="154">
        <f>AE72+1</f>
        <v>45748</v>
      </c>
      <c r="AH72" s="154">
        <f>AG72+29</f>
        <v>45777</v>
      </c>
      <c r="AI72" s="158">
        <f>IFERROR(IF(($R72-AH72)&gt;=0,0,IF(($S72-AG72)&lt;0,0,IF(AND(($S72-AH72)&gt;0,(AG72-$R72)&gt;0),$V72/365*(AH72-AG72+1),IF(AND(($S72-AH72)&lt;=0,(AG72-$R72)&gt;0),$V72/365*($S72-AG72+1),$V72/365*(AH72-$R72+1))))),0)</f>
        <v>0</v>
      </c>
      <c r="AJ72" s="154">
        <f>AH72+1</f>
        <v>45778</v>
      </c>
      <c r="AK72" s="154">
        <f>AJ72+30</f>
        <v>45808</v>
      </c>
      <c r="AL72" s="158">
        <f>IFERROR(IF(($R72-AK72)&gt;=0,0,IF(($S72-AJ72)&lt;0,0,IF(AND(($S72-AK72)&gt;0,(AJ72-$R72)&gt;0),$V72/365*(AK72-AJ72+1),IF(AND(($S72-AK72)&lt;=0,(AJ72-$R72)&gt;0),$V72/365*($S72-AJ72+1),$V72/365*(AK72-$R72+1))))),0)</f>
        <v>0</v>
      </c>
      <c r="AM72" s="154">
        <f>AK72+1</f>
        <v>45809</v>
      </c>
      <c r="AN72" s="154">
        <f>AM72+29</f>
        <v>45838</v>
      </c>
      <c r="AO72" s="158">
        <f>IFERROR(IF(($R72-AN72)&gt;=0,0,IF(($S72-AM72)&lt;0,0,IF(AND(($S72-AN72)&gt;0,(AM72-$R72)&gt;0),$V72/365*(AN72-AM72+1),IF(AND(($S72-AN72)&lt;=0,(AM72-$R72)&gt;0),$V72/365*($S72-AM72+1),$V72/365*(AN72-$R72+1))))),0)</f>
        <v>0</v>
      </c>
      <c r="AP72" s="154">
        <f>AN72+1</f>
        <v>45839</v>
      </c>
      <c r="AQ72" s="154">
        <f>AP72+30</f>
        <v>45869</v>
      </c>
      <c r="AR72" s="158">
        <f>IFERROR(IF(($R72-AQ72)&gt;=0,0,IF(($S72-AP72)&lt;0,0,IF(AND(($S72-AQ72)&gt;0,(AP72-$R72)&gt;0),$V72/365*(AQ72-AP72+1),IF(AND(($S72-AQ72)&lt;=0,(AP72-$R72)&gt;0),$V72/365*($S72-AP72+1),$V72/365*(AQ72-$R72+1))))),0)</f>
        <v>0</v>
      </c>
      <c r="AS72" s="154">
        <f>AQ72+1</f>
        <v>45870</v>
      </c>
      <c r="AT72" s="154">
        <f>AS72+30</f>
        <v>45900</v>
      </c>
      <c r="AU72" s="158">
        <f>IFERROR(IF(($R72-AT72)&gt;=0,0,IF(($S72-AS72)&lt;0,0,IF(AND(($S72-AT72)&gt;0,(AS72-$R72)&gt;0),$V72/365*(AT72-AS72+1),IF(AND(($S72-AT72)&lt;=0,(AS72-$R72)&gt;0),$V72/365*($S72-AS72+1),$V72/365*(AT72-$R72+1))))),0)</f>
        <v>0</v>
      </c>
      <c r="AV72" s="154">
        <f>AT72+1</f>
        <v>45901</v>
      </c>
      <c r="AW72" s="154">
        <f>AV72+29</f>
        <v>45930</v>
      </c>
      <c r="AX72" s="158">
        <f>IFERROR(IF(($R72-AW72)&gt;=0,0,IF(($S72-AV72)&lt;0,0,IF(AND(($S72-AW72)&gt;0,(AV72-$R72)&gt;0),$V72/365*(AW72-AV72+1),IF(AND(($S72-AW72)&lt;=0,(AV72-$R72)&gt;0),$V72/365*($S72-AV72+1),$V72/365*(AW72-$R72+1))))),0)</f>
        <v>0</v>
      </c>
      <c r="AY72" s="154">
        <f>AW72+1</f>
        <v>45931</v>
      </c>
      <c r="AZ72" s="154">
        <f>AY72+30</f>
        <v>45961</v>
      </c>
      <c r="BA72" s="158">
        <f>IFERROR(IF(($R72-AZ72)&gt;=0,0,IF(($S72-AY72)&lt;0,0,IF(AND(($S72-AZ72)&gt;0,(AY72-$R72)&gt;0),$V72/365*(AZ72-AY72+1),IF(AND(($S72-AZ72)&lt;=0,(AY72-$R72)&gt;0),$V72/365*($S72-AY72+1),$V72/365*(AZ72-$R72+1))))),0)</f>
        <v>0</v>
      </c>
      <c r="BB72" s="154">
        <f>AZ72+1</f>
        <v>45962</v>
      </c>
      <c r="BC72" s="154">
        <f>BB72+29</f>
        <v>45991</v>
      </c>
      <c r="BD72" s="158">
        <f>IFERROR(IF(($R72-BC72)&gt;=0,0,IF(($S72-BB72)&lt;0,0,IF(AND(($S72-BC72)&gt;0,(BB72-$R72)&gt;0),$V72/365*(BC72-BB72+1),IF(AND(($S72-BC72)&lt;=0,(BB72-$R72)&gt;0),$V72/365*($S72-BB72+1),$V72/365*(BC72-$R72+1))))),0)</f>
        <v>0</v>
      </c>
      <c r="BE72" s="154">
        <f>BC72+1</f>
        <v>45992</v>
      </c>
      <c r="BF72" s="154">
        <f>BE72+30</f>
        <v>46022</v>
      </c>
      <c r="BG72" s="158">
        <f>IFERROR(IF(($R72-BF72)&gt;=0,0,IF(($S72-BE72)&lt;0,0,IF(AND(($S72-BF72)&gt;0,(BE72-$R72)&gt;0),$V72/365*(BF72-BE72+1),IF(AND(($S72-BF72)&lt;=0,(BE72-$R72)&gt;0),$V72/365*($S72-BE72+1),$V72/365*(BF72-$R72+1))))),0)</f>
        <v>0</v>
      </c>
      <c r="BH72" s="154">
        <v>46023</v>
      </c>
      <c r="BI72" s="154">
        <f>BH72+30</f>
        <v>46053</v>
      </c>
      <c r="BJ72" s="158">
        <f>IFERROR(IF(($R72-BI72)&gt;=0,0,IF(($S72-BH72)&lt;0,0,IF(AND(($S72-BI72)&gt;0,(BH72-$R72)&gt;0),$V72/365*(BI72-BH72+1),IF(AND(($S72-BI72)&lt;=0,(BH72-$R72)&gt;0),$V72/365*($S72-BH72+1),$V72/365*(BI72-$R72+1))))),0)</f>
        <v>0</v>
      </c>
      <c r="BK72" s="154">
        <f>BI72+1</f>
        <v>46054</v>
      </c>
      <c r="BL72" s="154">
        <f>BK72+27</f>
        <v>46081</v>
      </c>
      <c r="BM72" s="158">
        <f>IFERROR(IF(($R72-BL72)&gt;=0,0,IF(($S72-BK72)&lt;0,0,IF(AND(($S72-BL72)&gt;0,(BK72-$R72)&gt;0),$V72/365*(BL72-BK72+1),IF(AND(($S72-BL72)&lt;=0,(BK72-$R72)&gt;0),$V72/365*($S72-BK72+1),$V72/365*(BL72-$R72+1))))),0)</f>
        <v>0</v>
      </c>
      <c r="BN72" s="154">
        <f>BL72+1</f>
        <v>46082</v>
      </c>
      <c r="BO72" s="154">
        <f>BN72+30</f>
        <v>46112</v>
      </c>
      <c r="BP72" s="158">
        <f>IFERROR(IF(($R72-BO72)&gt;=0,0,IF(($S72-BN72)&lt;0,0,IF(AND(($S72-BO72)&gt;0,(BN72-$R72)&gt;0),$V72/365*(BO72-BN72+1),IF(AND(($S72-BO72)&lt;=0,(BN72-$R72)&gt;0),$V72/365*($S72-BN72+1),$V72/365*(BO72-$R72+1))))),0)</f>
        <v>0</v>
      </c>
      <c r="BQ72" s="154">
        <f>BO72+1</f>
        <v>46113</v>
      </c>
      <c r="BR72" s="154">
        <f>BQ72+29</f>
        <v>46142</v>
      </c>
      <c r="BS72" s="158">
        <f>IFERROR(IF(($R72-BR72)&gt;=0,0,IF(($S72-BQ72)&lt;0,0,IF(AND(($S72-BR72)&gt;0,(BQ72-$R72)&gt;0),$V72/365*(BR72-BQ72+1),IF(AND(($S72-BR72)&lt;=0,(BQ72-$R72)&gt;0),$V72/365*($S72-BQ72+1),$V72/365*(BR72-$R72+1))))),0)</f>
        <v>0</v>
      </c>
      <c r="BT72" s="154">
        <f>BR72+1</f>
        <v>46143</v>
      </c>
      <c r="BU72" s="154">
        <f>BT72+30</f>
        <v>46173</v>
      </c>
      <c r="BV72" s="158">
        <f>IFERROR(IF(($R72-BU72)&gt;=0,0,IF(($S72-BT72)&lt;0,0,IF(AND(($S72-BU72)&gt;0,(BT72-$R72)&gt;0),$V72/365*(BU72-BT72+1),IF(AND(($S72-BU72)&lt;=0,(BT72-$R72)&gt;0),$V72/365*($S72-BT72+1),$V72/365*(BU72-$R72+1))))),0)</f>
        <v>0</v>
      </c>
      <c r="BW72" s="154">
        <f>BU72+1</f>
        <v>46174</v>
      </c>
      <c r="BX72" s="154">
        <f>BW72+29</f>
        <v>46203</v>
      </c>
      <c r="BY72" s="158">
        <f>IFERROR(IF(($R72-BX72)&gt;=0,0,IF(($S72-BW72)&lt;0,0,IF(AND(($S72-BX72)&gt;0,(BW72-$R72)&gt;0),$V72/365*(BX72-BW72+1),IF(AND(($S72-BX72)&lt;=0,(BW72-$R72)&gt;0),$V72/365*($S72-BW72+1),$V72/365*(BX72-$R72+1))))),0)</f>
        <v>0</v>
      </c>
      <c r="BZ72" s="154">
        <f>BX72+1</f>
        <v>46204</v>
      </c>
      <c r="CA72" s="154">
        <f>BZ72+30</f>
        <v>46234</v>
      </c>
      <c r="CB72" s="158">
        <f>IFERROR(IF(($R72-CA72)&gt;=0,0,IF(($S72-BZ72)&lt;0,0,IF(AND(($S72-CA72)&gt;0,(BZ72-$R72)&gt;0),$V72/365*(CA72-BZ72+1),IF(AND(($S72-CA72)&lt;=0,(BZ72-$R72)&gt;0),$V72/365*($S72-BZ72+1),$V72/365*(CA72-$R72+1))))),0)</f>
        <v>0</v>
      </c>
      <c r="CC72" s="154">
        <f>CA72+1</f>
        <v>46235</v>
      </c>
      <c r="CD72" s="154">
        <f>CC72+30</f>
        <v>46265</v>
      </c>
      <c r="CE72" s="158">
        <f>IFERROR(IF(($R72-CD72)&gt;=0,0,IF(($S72-CC72)&lt;0,0,IF(AND(($S72-CD72)&gt;0,(CC72-$R72)&gt;0),$V72/365*(CD72-CC72+1),IF(AND(($S72-CD72)&lt;=0,(CC72-$R72)&gt;0),$V72/365*($S72-CC72+1),$V72/365*(CD72-$R72+1))))),0)</f>
        <v>0</v>
      </c>
      <c r="CF72" s="154">
        <f>CD72+1</f>
        <v>46266</v>
      </c>
      <c r="CG72" s="154">
        <f>CF72+29</f>
        <v>46295</v>
      </c>
      <c r="CH72" s="158">
        <f>IFERROR(IF(($R72-CG72)&gt;=0,0,IF(($S72-CF72)&lt;0,0,IF(AND(($S72-CG72)&gt;0,(CF72-$R72)&gt;0),$V72/365*(CG72-CF72+1),IF(AND(($S72-CG72)&lt;=0,(CF72-$R72)&gt;0),$V72/365*($S72-CF72+1),$V72/365*(CG72-$R72+1))))),0)</f>
        <v>0</v>
      </c>
      <c r="CI72" s="154">
        <f>CG72+1</f>
        <v>46296</v>
      </c>
      <c r="CJ72" s="154">
        <f>CI72+30</f>
        <v>46326</v>
      </c>
      <c r="CK72" s="158">
        <f>IFERROR(IF(($R72-CJ72)&gt;=0,0,IF(($S72-CI72)&lt;0,0,IF(AND(($S72-CJ72)&gt;0,(CI72-$R72)&gt;0),$V72/365*(CJ72-CI72+1),IF(AND(($S72-CJ72)&lt;=0,(CI72-$R72)&gt;0),$V72/365*($S72-CI72+1),$V72/365*(CJ72-$R72+1))))),0)</f>
        <v>0</v>
      </c>
      <c r="CL72" s="154">
        <f>CJ72+1</f>
        <v>46327</v>
      </c>
      <c r="CM72" s="154">
        <f>CL72+29</f>
        <v>46356</v>
      </c>
      <c r="CN72" s="158">
        <f>IFERROR(IF(($R72-CM72)&gt;=0,0,IF(($S72-CL72)&lt;0,0,IF(AND(($S72-CM72)&gt;0,(CL72-$R72)&gt;0),$V72/365*(CM72-CL72+1),IF(AND(($S72-CM72)&lt;=0,(CL72-$R72)&gt;0),$V72/365*($S72-CL72+1),$V72/365*(CM72-$R72+1))))),0)</f>
        <v>0</v>
      </c>
      <c r="CO72" s="154">
        <f>CM72+1</f>
        <v>46357</v>
      </c>
      <c r="CP72" s="154">
        <f>CO72+30</f>
        <v>46387</v>
      </c>
      <c r="CQ72" s="158">
        <f>IFERROR(IF(($R72-CP72)&gt;=0,0,IF(($S72-CO72)&lt;0,0,IF(AND(($S72-CP72)&gt;0,(CO72-$R72)&gt;0),$V72/365*(CP72-CO72+1),IF(AND(($S72-CP72)&lt;=0,(CO72-$R72)&gt;0),$V72/365*($S72-CO72+1),$V72/365*(CP72-$R72+1))))),0)</f>
        <v>0</v>
      </c>
    </row>
    <row r="73" s="80" customFormat="1" ht="24" customHeight="1" outlineLevel="4" spans="1:95">
      <c r="A73" s="119"/>
      <c r="B73" s="120"/>
      <c r="C73" s="121"/>
      <c r="D73" s="119"/>
      <c r="E73" s="120"/>
      <c r="F73" s="120"/>
      <c r="G73" s="120"/>
      <c r="H73" s="122"/>
      <c r="I73" s="122"/>
      <c r="J73" s="122">
        <f t="shared" si="5"/>
        <v>0</v>
      </c>
      <c r="K73" s="122">
        <f>K72+1</f>
        <v>2</v>
      </c>
      <c r="L73" s="147"/>
      <c r="M73" s="148">
        <f>IFERROR(VLOOKUP($L73,'2-2 引出数据_合同数据仓库'!$B$2:$BP$10000,3,FALSE),0)</f>
        <v>0</v>
      </c>
      <c r="N73" s="122"/>
      <c r="O73" s="148">
        <f>IFERROR(VLOOKUP((LEFT(VLOOKUP($L73,'2-2 引出数据_合同数据仓库'!$B$2:$BP$10000,64,FALSE),15)&amp;(RIGHT(VLOOKUP($L73,'2-2 引出数据_合同数据仓库'!$B$2:$BP$10000,64,FALSE),4)+1)),'2-2 引出数据_合同数据仓库'!$B$2:$BP$10000,3,FALSE),0)</f>
        <v>0</v>
      </c>
      <c r="P73" s="122"/>
      <c r="Q73" s="122">
        <f>IFERROR(VLOOKUP($L73,'2-2 引出数据_合同数据仓库'!$B$2:$BP$10000,28,FALSE),0)</f>
        <v>0</v>
      </c>
      <c r="R73" s="122">
        <f>IFERROR(VLOOKUP($L73,'2-2 引出数据_合同数据仓库'!$B$2:$BP$10000,29,FALSE),0)</f>
        <v>0</v>
      </c>
      <c r="S73" s="122">
        <f>IFERROR(VLOOKUP($L73,'2-2 引出数据_合同数据仓库'!$B$2:$BP$10000,4,FALSE),0)</f>
        <v>0</v>
      </c>
      <c r="T73" s="122"/>
      <c r="U73" s="122">
        <f>IFERROR(VLOOKUP($L73,'2-2 引出数据_合同数据仓库'!$B$2:$BP$10000,15,FALSE),0)</f>
        <v>0</v>
      </c>
      <c r="V73" s="122">
        <f>U73/(S73-R73+1)*365</f>
        <v>0</v>
      </c>
      <c r="W73" s="122"/>
      <c r="X73" s="154">
        <v>45658</v>
      </c>
      <c r="Y73" s="154">
        <f>X73+30</f>
        <v>45688</v>
      </c>
      <c r="Z73" s="158">
        <f>IFERROR(IF(($R73-Y73)&gt;=0,0,IF(($S73-X73)&lt;0,0,IF(AND(($S73-Y73)&gt;0,(X73-$R73)&gt;0),$V73/365*(Y73-X73+1),IF(AND(($S73-Y73)&lt;=0,(X73-$R73)&gt;0),$V73/365*($S73-X73+1),$V73/365*(Y73-$R73+1))))),0)</f>
        <v>0</v>
      </c>
      <c r="AA73" s="154">
        <f>Y73+1</f>
        <v>45689</v>
      </c>
      <c r="AB73" s="154">
        <f>AA73+27</f>
        <v>45716</v>
      </c>
      <c r="AC73" s="158">
        <f>IFERROR(IF(($R73-AB73)&gt;=0,0,IF(($S73-AA73)&lt;0,0,IF(AND(($S73-AB73)&gt;0,(AA73-$R73)&gt;0),$V73/365*(AB73-AA73+1),IF(AND(($S73-AB73)&lt;=0,(AA73-$R73)&gt;0),$V73/365*($S73-AA73+1),$V73/365*(AB73-$R73+1))))),0)</f>
        <v>0</v>
      </c>
      <c r="AD73" s="154">
        <f>AB73+1</f>
        <v>45717</v>
      </c>
      <c r="AE73" s="154">
        <f>AD73+30</f>
        <v>45747</v>
      </c>
      <c r="AF73" s="158">
        <f>IFERROR(IF(($R73-AE73)&gt;=0,0,IF(($S73-AD73)&lt;0,0,IF(AND(($S73-AE73)&gt;0,(AD73-$R73)&gt;0),$V73/365*(AE73-AD73+1),IF(AND(($S73-AE73)&lt;=0,(AD73-$R73)&gt;0),$V73/365*($S73-AD73+1),$V73/365*(AE73-$R73+1))))),0)</f>
        <v>0</v>
      </c>
      <c r="AG73" s="154">
        <f>AE73+1</f>
        <v>45748</v>
      </c>
      <c r="AH73" s="154">
        <f>AG73+29</f>
        <v>45777</v>
      </c>
      <c r="AI73" s="158">
        <f>IFERROR(IF(($R73-AH73)&gt;=0,0,IF(($S73-AG73)&lt;0,0,IF(AND(($S73-AH73)&gt;0,(AG73-$R73)&gt;0),$V73/365*(AH73-AG73+1),IF(AND(($S73-AH73)&lt;=0,(AG73-$R73)&gt;0),$V73/365*($S73-AG73+1),$V73/365*(AH73-$R73+1))))),0)</f>
        <v>0</v>
      </c>
      <c r="AJ73" s="154">
        <f>AH73+1</f>
        <v>45778</v>
      </c>
      <c r="AK73" s="154">
        <f>AJ73+30</f>
        <v>45808</v>
      </c>
      <c r="AL73" s="158">
        <f>IFERROR(IF(($R73-AK73)&gt;=0,0,IF(($S73-AJ73)&lt;0,0,IF(AND(($S73-AK73)&gt;0,(AJ73-$R73)&gt;0),$V73/365*(AK73-AJ73+1),IF(AND(($S73-AK73)&lt;=0,(AJ73-$R73)&gt;0),$V73/365*($S73-AJ73+1),$V73/365*(AK73-$R73+1))))),0)</f>
        <v>0</v>
      </c>
      <c r="AM73" s="154">
        <f>AK73+1</f>
        <v>45809</v>
      </c>
      <c r="AN73" s="154">
        <f>AM73+29</f>
        <v>45838</v>
      </c>
      <c r="AO73" s="158">
        <f>IFERROR(IF(($R73-AN73)&gt;=0,0,IF(($S73-AM73)&lt;0,0,IF(AND(($S73-AN73)&gt;0,(AM73-$R73)&gt;0),$V73/365*(AN73-AM73+1),IF(AND(($S73-AN73)&lt;=0,(AM73-$R73)&gt;0),$V73/365*($S73-AM73+1),$V73/365*(AN73-$R73+1))))),0)</f>
        <v>0</v>
      </c>
      <c r="AP73" s="154">
        <f>AN73+1</f>
        <v>45839</v>
      </c>
      <c r="AQ73" s="154">
        <f>AP73+30</f>
        <v>45869</v>
      </c>
      <c r="AR73" s="158">
        <f>IFERROR(IF(($R73-AQ73)&gt;=0,0,IF(($S73-AP73)&lt;0,0,IF(AND(($S73-AQ73)&gt;0,(AP73-$R73)&gt;0),$V73/365*(AQ73-AP73+1),IF(AND(($S73-AQ73)&lt;=0,(AP73-$R73)&gt;0),$V73/365*($S73-AP73+1),$V73/365*(AQ73-$R73+1))))),0)</f>
        <v>0</v>
      </c>
      <c r="AS73" s="154">
        <f>AQ73+1</f>
        <v>45870</v>
      </c>
      <c r="AT73" s="154">
        <f>AS73+30</f>
        <v>45900</v>
      </c>
      <c r="AU73" s="158">
        <f>IFERROR(IF(($R73-AT73)&gt;=0,0,IF(($S73-AS73)&lt;0,0,IF(AND(($S73-AT73)&gt;0,(AS73-$R73)&gt;0),$V73/365*(AT73-AS73+1),IF(AND(($S73-AT73)&lt;=0,(AS73-$R73)&gt;0),$V73/365*($S73-AS73+1),$V73/365*(AT73-$R73+1))))),0)</f>
        <v>0</v>
      </c>
      <c r="AV73" s="154">
        <f>AT73+1</f>
        <v>45901</v>
      </c>
      <c r="AW73" s="154">
        <f>AV73+29</f>
        <v>45930</v>
      </c>
      <c r="AX73" s="158">
        <f>IFERROR(IF(($R73-AW73)&gt;=0,0,IF(($S73-AV73)&lt;0,0,IF(AND(($S73-AW73)&gt;0,(AV73-$R73)&gt;0),$V73/365*(AW73-AV73+1),IF(AND(($S73-AW73)&lt;=0,(AV73-$R73)&gt;0),$V73/365*($S73-AV73+1),$V73/365*(AW73-$R73+1))))),0)</f>
        <v>0</v>
      </c>
      <c r="AY73" s="154">
        <f>AW73+1</f>
        <v>45931</v>
      </c>
      <c r="AZ73" s="154">
        <f>AY73+30</f>
        <v>45961</v>
      </c>
      <c r="BA73" s="158">
        <f>IFERROR(IF(($R73-AZ73)&gt;=0,0,IF(($S73-AY73)&lt;0,0,IF(AND(($S73-AZ73)&gt;0,(AY73-$R73)&gt;0),$V73/365*(AZ73-AY73+1),IF(AND(($S73-AZ73)&lt;=0,(AY73-$R73)&gt;0),$V73/365*($S73-AY73+1),$V73/365*(AZ73-$R73+1))))),0)</f>
        <v>0</v>
      </c>
      <c r="BB73" s="154">
        <f>AZ73+1</f>
        <v>45962</v>
      </c>
      <c r="BC73" s="154">
        <f>BB73+29</f>
        <v>45991</v>
      </c>
      <c r="BD73" s="158">
        <f>IFERROR(IF(($R73-BC73)&gt;=0,0,IF(($S73-BB73)&lt;0,0,IF(AND(($S73-BC73)&gt;0,(BB73-$R73)&gt;0),$V73/365*(BC73-BB73+1),IF(AND(($S73-BC73)&lt;=0,(BB73-$R73)&gt;0),$V73/365*($S73-BB73+1),$V73/365*(BC73-$R73+1))))),0)</f>
        <v>0</v>
      </c>
      <c r="BE73" s="154">
        <f>BC73+1</f>
        <v>45992</v>
      </c>
      <c r="BF73" s="154">
        <f>BE73+30</f>
        <v>46022</v>
      </c>
      <c r="BG73" s="158">
        <f>IFERROR(IF(($R73-BF73)&gt;=0,0,IF(($S73-BE73)&lt;0,0,IF(AND(($S73-BF73)&gt;0,(BE73-$R73)&gt;0),$V73/365*(BF73-BE73+1),IF(AND(($S73-BF73)&lt;=0,(BE73-$R73)&gt;0),$V73/365*($S73-BE73+1),$V73/365*(BF73-$R73+1))))),0)</f>
        <v>0</v>
      </c>
      <c r="BH73" s="154">
        <v>46023</v>
      </c>
      <c r="BI73" s="154">
        <f>BH73+30</f>
        <v>46053</v>
      </c>
      <c r="BJ73" s="158">
        <f>IFERROR(IF(($R73-BI73)&gt;=0,0,IF(($S73-BH73)&lt;0,0,IF(AND(($S73-BI73)&gt;0,(BH73-$R73)&gt;0),$V73/365*(BI73-BH73+1),IF(AND(($S73-BI73)&lt;=0,(BH73-$R73)&gt;0),$V73/365*($S73-BH73+1),$V73/365*(BI73-$R73+1))))),0)</f>
        <v>0</v>
      </c>
      <c r="BK73" s="154">
        <f>BI73+1</f>
        <v>46054</v>
      </c>
      <c r="BL73" s="154">
        <f>BK73+27</f>
        <v>46081</v>
      </c>
      <c r="BM73" s="158">
        <f>IFERROR(IF(($R73-BL73)&gt;=0,0,IF(($S73-BK73)&lt;0,0,IF(AND(($S73-BL73)&gt;0,(BK73-$R73)&gt;0),$V73/365*(BL73-BK73+1),IF(AND(($S73-BL73)&lt;=0,(BK73-$R73)&gt;0),$V73/365*($S73-BK73+1),$V73/365*(BL73-$R73+1))))),0)</f>
        <v>0</v>
      </c>
      <c r="BN73" s="154">
        <f>BL73+1</f>
        <v>46082</v>
      </c>
      <c r="BO73" s="154">
        <f>BN73+30</f>
        <v>46112</v>
      </c>
      <c r="BP73" s="158">
        <f>IFERROR(IF(($R73-BO73)&gt;=0,0,IF(($S73-BN73)&lt;0,0,IF(AND(($S73-BO73)&gt;0,(BN73-$R73)&gt;0),$V73/365*(BO73-BN73+1),IF(AND(($S73-BO73)&lt;=0,(BN73-$R73)&gt;0),$V73/365*($S73-BN73+1),$V73/365*(BO73-$R73+1))))),0)</f>
        <v>0</v>
      </c>
      <c r="BQ73" s="154">
        <f>BO73+1</f>
        <v>46113</v>
      </c>
      <c r="BR73" s="154">
        <f>BQ73+29</f>
        <v>46142</v>
      </c>
      <c r="BS73" s="158">
        <f>IFERROR(IF(($R73-BR73)&gt;=0,0,IF(($S73-BQ73)&lt;0,0,IF(AND(($S73-BR73)&gt;0,(BQ73-$R73)&gt;0),$V73/365*(BR73-BQ73+1),IF(AND(($S73-BR73)&lt;=0,(BQ73-$R73)&gt;0),$V73/365*($S73-BQ73+1),$V73/365*(BR73-$R73+1))))),0)</f>
        <v>0</v>
      </c>
      <c r="BT73" s="154">
        <f>BR73+1</f>
        <v>46143</v>
      </c>
      <c r="BU73" s="154">
        <f>BT73+30</f>
        <v>46173</v>
      </c>
      <c r="BV73" s="158">
        <f>IFERROR(IF(($R73-BU73)&gt;=0,0,IF(($S73-BT73)&lt;0,0,IF(AND(($S73-BU73)&gt;0,(BT73-$R73)&gt;0),$V73/365*(BU73-BT73+1),IF(AND(($S73-BU73)&lt;=0,(BT73-$R73)&gt;0),$V73/365*($S73-BT73+1),$V73/365*(BU73-$R73+1))))),0)</f>
        <v>0</v>
      </c>
      <c r="BW73" s="154">
        <f>BU73+1</f>
        <v>46174</v>
      </c>
      <c r="BX73" s="154">
        <f>BW73+29</f>
        <v>46203</v>
      </c>
      <c r="BY73" s="158">
        <f>IFERROR(IF(($R73-BX73)&gt;=0,0,IF(($S73-BW73)&lt;0,0,IF(AND(($S73-BX73)&gt;0,(BW73-$R73)&gt;0),$V73/365*(BX73-BW73+1),IF(AND(($S73-BX73)&lt;=0,(BW73-$R73)&gt;0),$V73/365*($S73-BW73+1),$V73/365*(BX73-$R73+1))))),0)</f>
        <v>0</v>
      </c>
      <c r="BZ73" s="154">
        <f>BX73+1</f>
        <v>46204</v>
      </c>
      <c r="CA73" s="154">
        <f>BZ73+30</f>
        <v>46234</v>
      </c>
      <c r="CB73" s="158">
        <f>IFERROR(IF(($R73-CA73)&gt;=0,0,IF(($S73-BZ73)&lt;0,0,IF(AND(($S73-CA73)&gt;0,(BZ73-$R73)&gt;0),$V73/365*(CA73-BZ73+1),IF(AND(($S73-CA73)&lt;=0,(BZ73-$R73)&gt;0),$V73/365*($S73-BZ73+1),$V73/365*(CA73-$R73+1))))),0)</f>
        <v>0</v>
      </c>
      <c r="CC73" s="154">
        <f>CA73+1</f>
        <v>46235</v>
      </c>
      <c r="CD73" s="154">
        <f>CC73+30</f>
        <v>46265</v>
      </c>
      <c r="CE73" s="158">
        <f>IFERROR(IF(($R73-CD73)&gt;=0,0,IF(($S73-CC73)&lt;0,0,IF(AND(($S73-CD73)&gt;0,(CC73-$R73)&gt;0),$V73/365*(CD73-CC73+1),IF(AND(($S73-CD73)&lt;=0,(CC73-$R73)&gt;0),$V73/365*($S73-CC73+1),$V73/365*(CD73-$R73+1))))),0)</f>
        <v>0</v>
      </c>
      <c r="CF73" s="154">
        <f>CD73+1</f>
        <v>46266</v>
      </c>
      <c r="CG73" s="154">
        <f>CF73+29</f>
        <v>46295</v>
      </c>
      <c r="CH73" s="158">
        <f>IFERROR(IF(($R73-CG73)&gt;=0,0,IF(($S73-CF73)&lt;0,0,IF(AND(($S73-CG73)&gt;0,(CF73-$R73)&gt;0),$V73/365*(CG73-CF73+1),IF(AND(($S73-CG73)&lt;=0,(CF73-$R73)&gt;0),$V73/365*($S73-CF73+1),$V73/365*(CG73-$R73+1))))),0)</f>
        <v>0</v>
      </c>
      <c r="CI73" s="154">
        <f>CG73+1</f>
        <v>46296</v>
      </c>
      <c r="CJ73" s="154">
        <f>CI73+30</f>
        <v>46326</v>
      </c>
      <c r="CK73" s="158">
        <f>IFERROR(IF(($R73-CJ73)&gt;=0,0,IF(($S73-CI73)&lt;0,0,IF(AND(($S73-CJ73)&gt;0,(CI73-$R73)&gt;0),$V73/365*(CJ73-CI73+1),IF(AND(($S73-CJ73)&lt;=0,(CI73-$R73)&gt;0),$V73/365*($S73-CI73+1),$V73/365*(CJ73-$R73+1))))),0)</f>
        <v>0</v>
      </c>
      <c r="CL73" s="154">
        <f>CJ73+1</f>
        <v>46327</v>
      </c>
      <c r="CM73" s="154">
        <f>CL73+29</f>
        <v>46356</v>
      </c>
      <c r="CN73" s="158">
        <f>IFERROR(IF(($R73-CM73)&gt;=0,0,IF(($S73-CL73)&lt;0,0,IF(AND(($S73-CM73)&gt;0,(CL73-$R73)&gt;0),$V73/365*(CM73-CL73+1),IF(AND(($S73-CM73)&lt;=0,(CL73-$R73)&gt;0),$V73/365*($S73-CL73+1),$V73/365*(CM73-$R73+1))))),0)</f>
        <v>0</v>
      </c>
      <c r="CO73" s="154">
        <f>CM73+1</f>
        <v>46357</v>
      </c>
      <c r="CP73" s="154">
        <f>CO73+30</f>
        <v>46387</v>
      </c>
      <c r="CQ73" s="158">
        <f>IFERROR(IF(($R73-CP73)&gt;=0,0,IF(($S73-CO73)&lt;0,0,IF(AND(($S73-CP73)&gt;0,(CO73-$R73)&gt;0),$V73/365*(CP73-CO73+1),IF(AND(($S73-CP73)&lt;=0,(CO73-$R73)&gt;0),$V73/365*($S73-CO73+1),$V73/365*(CP73-$R73+1))))),0)</f>
        <v>0</v>
      </c>
    </row>
    <row r="74" s="80" customFormat="1" ht="24" customHeight="1" outlineLevel="4" spans="1:95">
      <c r="A74" s="119"/>
      <c r="B74" s="120"/>
      <c r="C74" s="121"/>
      <c r="D74" s="119"/>
      <c r="E74" s="120"/>
      <c r="F74" s="120"/>
      <c r="G74" s="120"/>
      <c r="H74" s="122"/>
      <c r="I74" s="122"/>
      <c r="J74" s="122">
        <f t="shared" si="5"/>
        <v>0</v>
      </c>
      <c r="K74" s="122">
        <f>K73+1</f>
        <v>3</v>
      </c>
      <c r="L74" s="147"/>
      <c r="M74" s="148">
        <f>IFERROR(VLOOKUP($L74,'2-2 引出数据_合同数据仓库'!$B$2:$BP$10000,3,FALSE),0)</f>
        <v>0</v>
      </c>
      <c r="N74" s="122"/>
      <c r="O74" s="148">
        <f>IFERROR(VLOOKUP((LEFT(VLOOKUP($L74,'2-2 引出数据_合同数据仓库'!$B$2:$BP$10000,64,FALSE),15)&amp;(RIGHT(VLOOKUP($L74,'2-2 引出数据_合同数据仓库'!$B$2:$BP$10000,64,FALSE),4)+1)),'2-2 引出数据_合同数据仓库'!$B$2:$BP$10000,3,FALSE),0)</f>
        <v>0</v>
      </c>
      <c r="P74" s="122"/>
      <c r="Q74" s="122">
        <f>IFERROR(VLOOKUP($L74,'2-2 引出数据_合同数据仓库'!$B$2:$BP$10000,28,FALSE),0)</f>
        <v>0</v>
      </c>
      <c r="R74" s="122">
        <f>IFERROR(VLOOKUP($L74,'2-2 引出数据_合同数据仓库'!$B$2:$BP$10000,29,FALSE),0)</f>
        <v>0</v>
      </c>
      <c r="S74" s="122">
        <f>IFERROR(VLOOKUP($L74,'2-2 引出数据_合同数据仓库'!$B$2:$BP$10000,4,FALSE),0)</f>
        <v>0</v>
      </c>
      <c r="T74" s="122"/>
      <c r="U74" s="122">
        <f>IFERROR(VLOOKUP($L74,'2-2 引出数据_合同数据仓库'!$B$2:$BP$10000,15,FALSE),0)</f>
        <v>0</v>
      </c>
      <c r="V74" s="122">
        <f>U74/(S74-R74+1)*365</f>
        <v>0</v>
      </c>
      <c r="W74" s="122"/>
      <c r="X74" s="154">
        <v>45658</v>
      </c>
      <c r="Y74" s="154">
        <f>X74+30</f>
        <v>45688</v>
      </c>
      <c r="Z74" s="158">
        <f>IFERROR(IF(($R74-Y74)&gt;=0,0,IF(($S74-X74)&lt;0,0,IF(AND(($S74-Y74)&gt;0,(X74-$R74)&gt;0),$V74/365*(Y74-X74+1),IF(AND(($S74-Y74)&lt;=0,(X74-$R74)&gt;0),$V74/365*($S74-X74+1),$V74/365*(Y74-$R74+1))))),0)</f>
        <v>0</v>
      </c>
      <c r="AA74" s="154">
        <f>Y74+1</f>
        <v>45689</v>
      </c>
      <c r="AB74" s="154">
        <f>AA74+27</f>
        <v>45716</v>
      </c>
      <c r="AC74" s="158">
        <f>IFERROR(IF(($R74-AB74)&gt;=0,0,IF(($S74-AA74)&lt;0,0,IF(AND(($S74-AB74)&gt;0,(AA74-$R74)&gt;0),$V74/365*(AB74-AA74+1),IF(AND(($S74-AB74)&lt;=0,(AA74-$R74)&gt;0),$V74/365*($S74-AA74+1),$V74/365*(AB74-$R74+1))))),0)</f>
        <v>0</v>
      </c>
      <c r="AD74" s="154">
        <f>AB74+1</f>
        <v>45717</v>
      </c>
      <c r="AE74" s="154">
        <f>AD74+30</f>
        <v>45747</v>
      </c>
      <c r="AF74" s="158">
        <f>IFERROR(IF(($R74-AE74)&gt;=0,0,IF(($S74-AD74)&lt;0,0,IF(AND(($S74-AE74)&gt;0,(AD74-$R74)&gt;0),$V74/365*(AE74-AD74+1),IF(AND(($S74-AE74)&lt;=0,(AD74-$R74)&gt;0),$V74/365*($S74-AD74+1),$V74/365*(AE74-$R74+1))))),0)</f>
        <v>0</v>
      </c>
      <c r="AG74" s="154">
        <f>AE74+1</f>
        <v>45748</v>
      </c>
      <c r="AH74" s="154">
        <f>AG74+29</f>
        <v>45777</v>
      </c>
      <c r="AI74" s="158">
        <f>IFERROR(IF(($R74-AH74)&gt;=0,0,IF(($S74-AG74)&lt;0,0,IF(AND(($S74-AH74)&gt;0,(AG74-$R74)&gt;0),$V74/365*(AH74-AG74+1),IF(AND(($S74-AH74)&lt;=0,(AG74-$R74)&gt;0),$V74/365*($S74-AG74+1),$V74/365*(AH74-$R74+1))))),0)</f>
        <v>0</v>
      </c>
      <c r="AJ74" s="154">
        <f>AH74+1</f>
        <v>45778</v>
      </c>
      <c r="AK74" s="154">
        <f>AJ74+30</f>
        <v>45808</v>
      </c>
      <c r="AL74" s="158">
        <f>IFERROR(IF(($R74-AK74)&gt;=0,0,IF(($S74-AJ74)&lt;0,0,IF(AND(($S74-AK74)&gt;0,(AJ74-$R74)&gt;0),$V74/365*(AK74-AJ74+1),IF(AND(($S74-AK74)&lt;=0,(AJ74-$R74)&gt;0),$V74/365*($S74-AJ74+1),$V74/365*(AK74-$R74+1))))),0)</f>
        <v>0</v>
      </c>
      <c r="AM74" s="154">
        <f>AK74+1</f>
        <v>45809</v>
      </c>
      <c r="AN74" s="154">
        <f>AM74+29</f>
        <v>45838</v>
      </c>
      <c r="AO74" s="158">
        <f>IFERROR(IF(($R74-AN74)&gt;=0,0,IF(($S74-AM74)&lt;0,0,IF(AND(($S74-AN74)&gt;0,(AM74-$R74)&gt;0),$V74/365*(AN74-AM74+1),IF(AND(($S74-AN74)&lt;=0,(AM74-$R74)&gt;0),$V74/365*($S74-AM74+1),$V74/365*(AN74-$R74+1))))),0)</f>
        <v>0</v>
      </c>
      <c r="AP74" s="154">
        <f>AN74+1</f>
        <v>45839</v>
      </c>
      <c r="AQ74" s="154">
        <f>AP74+30</f>
        <v>45869</v>
      </c>
      <c r="AR74" s="158">
        <f>IFERROR(IF(($R74-AQ74)&gt;=0,0,IF(($S74-AP74)&lt;0,0,IF(AND(($S74-AQ74)&gt;0,(AP74-$R74)&gt;0),$V74/365*(AQ74-AP74+1),IF(AND(($S74-AQ74)&lt;=0,(AP74-$R74)&gt;0),$V74/365*($S74-AP74+1),$V74/365*(AQ74-$R74+1))))),0)</f>
        <v>0</v>
      </c>
      <c r="AS74" s="154">
        <f>AQ74+1</f>
        <v>45870</v>
      </c>
      <c r="AT74" s="154">
        <f>AS74+30</f>
        <v>45900</v>
      </c>
      <c r="AU74" s="158">
        <f>IFERROR(IF(($R74-AT74)&gt;=0,0,IF(($S74-AS74)&lt;0,0,IF(AND(($S74-AT74)&gt;0,(AS74-$R74)&gt;0),$V74/365*(AT74-AS74+1),IF(AND(($S74-AT74)&lt;=0,(AS74-$R74)&gt;0),$V74/365*($S74-AS74+1),$V74/365*(AT74-$R74+1))))),0)</f>
        <v>0</v>
      </c>
      <c r="AV74" s="154">
        <f>AT74+1</f>
        <v>45901</v>
      </c>
      <c r="AW74" s="154">
        <f>AV74+29</f>
        <v>45930</v>
      </c>
      <c r="AX74" s="158">
        <f>IFERROR(IF(($R74-AW74)&gt;=0,0,IF(($S74-AV74)&lt;0,0,IF(AND(($S74-AW74)&gt;0,(AV74-$R74)&gt;0),$V74/365*(AW74-AV74+1),IF(AND(($S74-AW74)&lt;=0,(AV74-$R74)&gt;0),$V74/365*($S74-AV74+1),$V74/365*(AW74-$R74+1))))),0)</f>
        <v>0</v>
      </c>
      <c r="AY74" s="154">
        <f>AW74+1</f>
        <v>45931</v>
      </c>
      <c r="AZ74" s="154">
        <f>AY74+30</f>
        <v>45961</v>
      </c>
      <c r="BA74" s="158">
        <f>IFERROR(IF(($R74-AZ74)&gt;=0,0,IF(($S74-AY74)&lt;0,0,IF(AND(($S74-AZ74)&gt;0,(AY74-$R74)&gt;0),$V74/365*(AZ74-AY74+1),IF(AND(($S74-AZ74)&lt;=0,(AY74-$R74)&gt;0),$V74/365*($S74-AY74+1),$V74/365*(AZ74-$R74+1))))),0)</f>
        <v>0</v>
      </c>
      <c r="BB74" s="154">
        <f>AZ74+1</f>
        <v>45962</v>
      </c>
      <c r="BC74" s="154">
        <f>BB74+29</f>
        <v>45991</v>
      </c>
      <c r="BD74" s="158">
        <f>IFERROR(IF(($R74-BC74)&gt;=0,0,IF(($S74-BB74)&lt;0,0,IF(AND(($S74-BC74)&gt;0,(BB74-$R74)&gt;0),$V74/365*(BC74-BB74+1),IF(AND(($S74-BC74)&lt;=0,(BB74-$R74)&gt;0),$V74/365*($S74-BB74+1),$V74/365*(BC74-$R74+1))))),0)</f>
        <v>0</v>
      </c>
      <c r="BE74" s="154">
        <f>BC74+1</f>
        <v>45992</v>
      </c>
      <c r="BF74" s="154">
        <f>BE74+30</f>
        <v>46022</v>
      </c>
      <c r="BG74" s="158">
        <f>IFERROR(IF(($R74-BF74)&gt;=0,0,IF(($S74-BE74)&lt;0,0,IF(AND(($S74-BF74)&gt;0,(BE74-$R74)&gt;0),$V74/365*(BF74-BE74+1),IF(AND(($S74-BF74)&lt;=0,(BE74-$R74)&gt;0),$V74/365*($S74-BE74+1),$V74/365*(BF74-$R74+1))))),0)</f>
        <v>0</v>
      </c>
      <c r="BH74" s="154">
        <v>46023</v>
      </c>
      <c r="BI74" s="154">
        <f>BH74+30</f>
        <v>46053</v>
      </c>
      <c r="BJ74" s="158">
        <f>IFERROR(IF(($R74-BI74)&gt;=0,0,IF(($S74-BH74)&lt;0,0,IF(AND(($S74-BI74)&gt;0,(BH74-$R74)&gt;0),$V74/365*(BI74-BH74+1),IF(AND(($S74-BI74)&lt;=0,(BH74-$R74)&gt;0),$V74/365*($S74-BH74+1),$V74/365*(BI74-$R74+1))))),0)</f>
        <v>0</v>
      </c>
      <c r="BK74" s="154">
        <f>BI74+1</f>
        <v>46054</v>
      </c>
      <c r="BL74" s="154">
        <f>BK74+27</f>
        <v>46081</v>
      </c>
      <c r="BM74" s="158">
        <f>IFERROR(IF(($R74-BL74)&gt;=0,0,IF(($S74-BK74)&lt;0,0,IF(AND(($S74-BL74)&gt;0,(BK74-$R74)&gt;0),$V74/365*(BL74-BK74+1),IF(AND(($S74-BL74)&lt;=0,(BK74-$R74)&gt;0),$V74/365*($S74-BK74+1),$V74/365*(BL74-$R74+1))))),0)</f>
        <v>0</v>
      </c>
      <c r="BN74" s="154">
        <f>BL74+1</f>
        <v>46082</v>
      </c>
      <c r="BO74" s="154">
        <f>BN74+30</f>
        <v>46112</v>
      </c>
      <c r="BP74" s="158">
        <f>IFERROR(IF(($R74-BO74)&gt;=0,0,IF(($S74-BN74)&lt;0,0,IF(AND(($S74-BO74)&gt;0,(BN74-$R74)&gt;0),$V74/365*(BO74-BN74+1),IF(AND(($S74-BO74)&lt;=0,(BN74-$R74)&gt;0),$V74/365*($S74-BN74+1),$V74/365*(BO74-$R74+1))))),0)</f>
        <v>0</v>
      </c>
      <c r="BQ74" s="154">
        <f>BO74+1</f>
        <v>46113</v>
      </c>
      <c r="BR74" s="154">
        <f>BQ74+29</f>
        <v>46142</v>
      </c>
      <c r="BS74" s="158">
        <f>IFERROR(IF(($R74-BR74)&gt;=0,0,IF(($S74-BQ74)&lt;0,0,IF(AND(($S74-BR74)&gt;0,(BQ74-$R74)&gt;0),$V74/365*(BR74-BQ74+1),IF(AND(($S74-BR74)&lt;=0,(BQ74-$R74)&gt;0),$V74/365*($S74-BQ74+1),$V74/365*(BR74-$R74+1))))),0)</f>
        <v>0</v>
      </c>
      <c r="BT74" s="154">
        <f>BR74+1</f>
        <v>46143</v>
      </c>
      <c r="BU74" s="154">
        <f>BT74+30</f>
        <v>46173</v>
      </c>
      <c r="BV74" s="158">
        <f>IFERROR(IF(($R74-BU74)&gt;=0,0,IF(($S74-BT74)&lt;0,0,IF(AND(($S74-BU74)&gt;0,(BT74-$R74)&gt;0),$V74/365*(BU74-BT74+1),IF(AND(($S74-BU74)&lt;=0,(BT74-$R74)&gt;0),$V74/365*($S74-BT74+1),$V74/365*(BU74-$R74+1))))),0)</f>
        <v>0</v>
      </c>
      <c r="BW74" s="154">
        <f>BU74+1</f>
        <v>46174</v>
      </c>
      <c r="BX74" s="154">
        <f>BW74+29</f>
        <v>46203</v>
      </c>
      <c r="BY74" s="158">
        <f>IFERROR(IF(($R74-BX74)&gt;=0,0,IF(($S74-BW74)&lt;0,0,IF(AND(($S74-BX74)&gt;0,(BW74-$R74)&gt;0),$V74/365*(BX74-BW74+1),IF(AND(($S74-BX74)&lt;=0,(BW74-$R74)&gt;0),$V74/365*($S74-BW74+1),$V74/365*(BX74-$R74+1))))),0)</f>
        <v>0</v>
      </c>
      <c r="BZ74" s="154">
        <f>BX74+1</f>
        <v>46204</v>
      </c>
      <c r="CA74" s="154">
        <f>BZ74+30</f>
        <v>46234</v>
      </c>
      <c r="CB74" s="158">
        <f>IFERROR(IF(($R74-CA74)&gt;=0,0,IF(($S74-BZ74)&lt;0,0,IF(AND(($S74-CA74)&gt;0,(BZ74-$R74)&gt;0),$V74/365*(CA74-BZ74+1),IF(AND(($S74-CA74)&lt;=0,(BZ74-$R74)&gt;0),$V74/365*($S74-BZ74+1),$V74/365*(CA74-$R74+1))))),0)</f>
        <v>0</v>
      </c>
      <c r="CC74" s="154">
        <f>CA74+1</f>
        <v>46235</v>
      </c>
      <c r="CD74" s="154">
        <f>CC74+30</f>
        <v>46265</v>
      </c>
      <c r="CE74" s="158">
        <f>IFERROR(IF(($R74-CD74)&gt;=0,0,IF(($S74-CC74)&lt;0,0,IF(AND(($S74-CD74)&gt;0,(CC74-$R74)&gt;0),$V74/365*(CD74-CC74+1),IF(AND(($S74-CD74)&lt;=0,(CC74-$R74)&gt;0),$V74/365*($S74-CC74+1),$V74/365*(CD74-$R74+1))))),0)</f>
        <v>0</v>
      </c>
      <c r="CF74" s="154">
        <f>CD74+1</f>
        <v>46266</v>
      </c>
      <c r="CG74" s="154">
        <f>CF74+29</f>
        <v>46295</v>
      </c>
      <c r="CH74" s="158">
        <f>IFERROR(IF(($R74-CG74)&gt;=0,0,IF(($S74-CF74)&lt;0,0,IF(AND(($S74-CG74)&gt;0,(CF74-$R74)&gt;0),$V74/365*(CG74-CF74+1),IF(AND(($S74-CG74)&lt;=0,(CF74-$R74)&gt;0),$V74/365*($S74-CF74+1),$V74/365*(CG74-$R74+1))))),0)</f>
        <v>0</v>
      </c>
      <c r="CI74" s="154">
        <f>CG74+1</f>
        <v>46296</v>
      </c>
      <c r="CJ74" s="154">
        <f>CI74+30</f>
        <v>46326</v>
      </c>
      <c r="CK74" s="158">
        <f>IFERROR(IF(($R74-CJ74)&gt;=0,0,IF(($S74-CI74)&lt;0,0,IF(AND(($S74-CJ74)&gt;0,(CI74-$R74)&gt;0),$V74/365*(CJ74-CI74+1),IF(AND(($S74-CJ74)&lt;=0,(CI74-$R74)&gt;0),$V74/365*($S74-CI74+1),$V74/365*(CJ74-$R74+1))))),0)</f>
        <v>0</v>
      </c>
      <c r="CL74" s="154">
        <f>CJ74+1</f>
        <v>46327</v>
      </c>
      <c r="CM74" s="154">
        <f>CL74+29</f>
        <v>46356</v>
      </c>
      <c r="CN74" s="158">
        <f>IFERROR(IF(($R74-CM74)&gt;=0,0,IF(($S74-CL74)&lt;0,0,IF(AND(($S74-CM74)&gt;0,(CL74-$R74)&gt;0),$V74/365*(CM74-CL74+1),IF(AND(($S74-CM74)&lt;=0,(CL74-$R74)&gt;0),$V74/365*($S74-CL74+1),$V74/365*(CM74-$R74+1))))),0)</f>
        <v>0</v>
      </c>
      <c r="CO74" s="154">
        <f>CM74+1</f>
        <v>46357</v>
      </c>
      <c r="CP74" s="154">
        <f>CO74+30</f>
        <v>46387</v>
      </c>
      <c r="CQ74" s="158">
        <f>IFERROR(IF(($R74-CP74)&gt;=0,0,IF(($S74-CO74)&lt;0,0,IF(AND(($S74-CP74)&gt;0,(CO74-$R74)&gt;0),$V74/365*(CP74-CO74+1),IF(AND(($S74-CP74)&lt;=0,(CO74-$R74)&gt;0),$V74/365*($S74-CO74+1),$V74/365*(CP74-$R74+1))))),0)</f>
        <v>0</v>
      </c>
    </row>
    <row r="75" s="80" customFormat="1" ht="24" customHeight="1" outlineLevel="4" spans="1:95">
      <c r="A75" s="119"/>
      <c r="B75" s="120"/>
      <c r="C75" s="121"/>
      <c r="D75" s="119"/>
      <c r="E75" s="120"/>
      <c r="F75" s="120"/>
      <c r="G75" s="120"/>
      <c r="H75" s="122"/>
      <c r="I75" s="122"/>
      <c r="J75" s="122">
        <f t="shared" si="5"/>
        <v>0</v>
      </c>
      <c r="K75" s="122">
        <f>K74+1</f>
        <v>4</v>
      </c>
      <c r="L75" s="147"/>
      <c r="M75" s="148">
        <f>IFERROR(VLOOKUP($L75,'2-2 引出数据_合同数据仓库'!$B$2:$BP$10000,3,FALSE),0)</f>
        <v>0</v>
      </c>
      <c r="N75" s="122"/>
      <c r="O75" s="148">
        <f>IFERROR(VLOOKUP((LEFT(VLOOKUP($L75,'2-2 引出数据_合同数据仓库'!$B$2:$BP$10000,64,FALSE),15)&amp;(RIGHT(VLOOKUP($L75,'2-2 引出数据_合同数据仓库'!$B$2:$BP$10000,64,FALSE),4)+1)),'2-2 引出数据_合同数据仓库'!$B$2:$BP$10000,3,FALSE),0)</f>
        <v>0</v>
      </c>
      <c r="P75" s="122"/>
      <c r="Q75" s="122">
        <f>IFERROR(VLOOKUP($L75,'2-2 引出数据_合同数据仓库'!$B$2:$BP$10000,28,FALSE),0)</f>
        <v>0</v>
      </c>
      <c r="R75" s="122">
        <f>IFERROR(VLOOKUP($L75,'2-2 引出数据_合同数据仓库'!$B$2:$BP$10000,29,FALSE),0)</f>
        <v>0</v>
      </c>
      <c r="S75" s="122">
        <f>IFERROR(VLOOKUP($L75,'2-2 引出数据_合同数据仓库'!$B$2:$BP$10000,4,FALSE),0)</f>
        <v>0</v>
      </c>
      <c r="T75" s="122"/>
      <c r="U75" s="122">
        <f>IFERROR(VLOOKUP($L75,'2-2 引出数据_合同数据仓库'!$B$2:$BP$10000,15,FALSE),0)</f>
        <v>0</v>
      </c>
      <c r="V75" s="122">
        <f>U75/(S75-R75+1)*365</f>
        <v>0</v>
      </c>
      <c r="W75" s="122"/>
      <c r="X75" s="154">
        <v>45658</v>
      </c>
      <c r="Y75" s="154">
        <f>X75+30</f>
        <v>45688</v>
      </c>
      <c r="Z75" s="158">
        <f>IFERROR(IF(($R75-Y75)&gt;=0,0,IF(($S75-X75)&lt;0,0,IF(AND(($S75-Y75)&gt;0,(X75-$R75)&gt;0),$V75/365*(Y75-X75+1),IF(AND(($S75-Y75)&lt;=0,(X75-$R75)&gt;0),$V75/365*($S75-X75+1),$V75/365*(Y75-$R75+1))))),0)</f>
        <v>0</v>
      </c>
      <c r="AA75" s="154">
        <f>Y75+1</f>
        <v>45689</v>
      </c>
      <c r="AB75" s="154">
        <f>AA75+27</f>
        <v>45716</v>
      </c>
      <c r="AC75" s="158">
        <f>IFERROR(IF(($R75-AB75)&gt;=0,0,IF(($S75-AA75)&lt;0,0,IF(AND(($S75-AB75)&gt;0,(AA75-$R75)&gt;0),$V75/365*(AB75-AA75+1),IF(AND(($S75-AB75)&lt;=0,(AA75-$R75)&gt;0),$V75/365*($S75-AA75+1),$V75/365*(AB75-$R75+1))))),0)</f>
        <v>0</v>
      </c>
      <c r="AD75" s="154">
        <f>AB75+1</f>
        <v>45717</v>
      </c>
      <c r="AE75" s="154">
        <f>AD75+30</f>
        <v>45747</v>
      </c>
      <c r="AF75" s="158">
        <f>IFERROR(IF(($R75-AE75)&gt;=0,0,IF(($S75-AD75)&lt;0,0,IF(AND(($S75-AE75)&gt;0,(AD75-$R75)&gt;0),$V75/365*(AE75-AD75+1),IF(AND(($S75-AE75)&lt;=0,(AD75-$R75)&gt;0),$V75/365*($S75-AD75+1),$V75/365*(AE75-$R75+1))))),0)</f>
        <v>0</v>
      </c>
      <c r="AG75" s="154">
        <f>AE75+1</f>
        <v>45748</v>
      </c>
      <c r="AH75" s="154">
        <f>AG75+29</f>
        <v>45777</v>
      </c>
      <c r="AI75" s="158">
        <f>IFERROR(IF(($R75-AH75)&gt;=0,0,IF(($S75-AG75)&lt;0,0,IF(AND(($S75-AH75)&gt;0,(AG75-$R75)&gt;0),$V75/365*(AH75-AG75+1),IF(AND(($S75-AH75)&lt;=0,(AG75-$R75)&gt;0),$V75/365*($S75-AG75+1),$V75/365*(AH75-$R75+1))))),0)</f>
        <v>0</v>
      </c>
      <c r="AJ75" s="154">
        <f>AH75+1</f>
        <v>45778</v>
      </c>
      <c r="AK75" s="154">
        <f>AJ75+30</f>
        <v>45808</v>
      </c>
      <c r="AL75" s="158">
        <f>IFERROR(IF(($R75-AK75)&gt;=0,0,IF(($S75-AJ75)&lt;0,0,IF(AND(($S75-AK75)&gt;0,(AJ75-$R75)&gt;0),$V75/365*(AK75-AJ75+1),IF(AND(($S75-AK75)&lt;=0,(AJ75-$R75)&gt;0),$V75/365*($S75-AJ75+1),$V75/365*(AK75-$R75+1))))),0)</f>
        <v>0</v>
      </c>
      <c r="AM75" s="154">
        <f>AK75+1</f>
        <v>45809</v>
      </c>
      <c r="AN75" s="154">
        <f>AM75+29</f>
        <v>45838</v>
      </c>
      <c r="AO75" s="158">
        <f>IFERROR(IF(($R75-AN75)&gt;=0,0,IF(($S75-AM75)&lt;0,0,IF(AND(($S75-AN75)&gt;0,(AM75-$R75)&gt;0),$V75/365*(AN75-AM75+1),IF(AND(($S75-AN75)&lt;=0,(AM75-$R75)&gt;0),$V75/365*($S75-AM75+1),$V75/365*(AN75-$R75+1))))),0)</f>
        <v>0</v>
      </c>
      <c r="AP75" s="154">
        <f>AN75+1</f>
        <v>45839</v>
      </c>
      <c r="AQ75" s="154">
        <f>AP75+30</f>
        <v>45869</v>
      </c>
      <c r="AR75" s="158">
        <f>IFERROR(IF(($R75-AQ75)&gt;=0,0,IF(($S75-AP75)&lt;0,0,IF(AND(($S75-AQ75)&gt;0,(AP75-$R75)&gt;0),$V75/365*(AQ75-AP75+1),IF(AND(($S75-AQ75)&lt;=0,(AP75-$R75)&gt;0),$V75/365*($S75-AP75+1),$V75/365*(AQ75-$R75+1))))),0)</f>
        <v>0</v>
      </c>
      <c r="AS75" s="154">
        <f>AQ75+1</f>
        <v>45870</v>
      </c>
      <c r="AT75" s="154">
        <f>AS75+30</f>
        <v>45900</v>
      </c>
      <c r="AU75" s="158">
        <f>IFERROR(IF(($R75-AT75)&gt;=0,0,IF(($S75-AS75)&lt;0,0,IF(AND(($S75-AT75)&gt;0,(AS75-$R75)&gt;0),$V75/365*(AT75-AS75+1),IF(AND(($S75-AT75)&lt;=0,(AS75-$R75)&gt;0),$V75/365*($S75-AS75+1),$V75/365*(AT75-$R75+1))))),0)</f>
        <v>0</v>
      </c>
      <c r="AV75" s="154">
        <f>AT75+1</f>
        <v>45901</v>
      </c>
      <c r="AW75" s="154">
        <f>AV75+29</f>
        <v>45930</v>
      </c>
      <c r="AX75" s="158">
        <f>IFERROR(IF(($R75-AW75)&gt;=0,0,IF(($S75-AV75)&lt;0,0,IF(AND(($S75-AW75)&gt;0,(AV75-$R75)&gt;0),$V75/365*(AW75-AV75+1),IF(AND(($S75-AW75)&lt;=0,(AV75-$R75)&gt;0),$V75/365*($S75-AV75+1),$V75/365*(AW75-$R75+1))))),0)</f>
        <v>0</v>
      </c>
      <c r="AY75" s="154">
        <f>AW75+1</f>
        <v>45931</v>
      </c>
      <c r="AZ75" s="154">
        <f>AY75+30</f>
        <v>45961</v>
      </c>
      <c r="BA75" s="158">
        <f>IFERROR(IF(($R75-AZ75)&gt;=0,0,IF(($S75-AY75)&lt;0,0,IF(AND(($S75-AZ75)&gt;0,(AY75-$R75)&gt;0),$V75/365*(AZ75-AY75+1),IF(AND(($S75-AZ75)&lt;=0,(AY75-$R75)&gt;0),$V75/365*($S75-AY75+1),$V75/365*(AZ75-$R75+1))))),0)</f>
        <v>0</v>
      </c>
      <c r="BB75" s="154">
        <f>AZ75+1</f>
        <v>45962</v>
      </c>
      <c r="BC75" s="154">
        <f>BB75+29</f>
        <v>45991</v>
      </c>
      <c r="BD75" s="158">
        <f>IFERROR(IF(($R75-BC75)&gt;=0,0,IF(($S75-BB75)&lt;0,0,IF(AND(($S75-BC75)&gt;0,(BB75-$R75)&gt;0),$V75/365*(BC75-BB75+1),IF(AND(($S75-BC75)&lt;=0,(BB75-$R75)&gt;0),$V75/365*($S75-BB75+1),$V75/365*(BC75-$R75+1))))),0)</f>
        <v>0</v>
      </c>
      <c r="BE75" s="154">
        <f>BC75+1</f>
        <v>45992</v>
      </c>
      <c r="BF75" s="154">
        <f>BE75+30</f>
        <v>46022</v>
      </c>
      <c r="BG75" s="158">
        <f>IFERROR(IF(($R75-BF75)&gt;=0,0,IF(($S75-BE75)&lt;0,0,IF(AND(($S75-BF75)&gt;0,(BE75-$R75)&gt;0),$V75/365*(BF75-BE75+1),IF(AND(($S75-BF75)&lt;=0,(BE75-$R75)&gt;0),$V75/365*($S75-BE75+1),$V75/365*(BF75-$R75+1))))),0)</f>
        <v>0</v>
      </c>
      <c r="BH75" s="154">
        <v>46023</v>
      </c>
      <c r="BI75" s="154">
        <f>BH75+30</f>
        <v>46053</v>
      </c>
      <c r="BJ75" s="158">
        <f>IFERROR(IF(($R75-BI75)&gt;=0,0,IF(($S75-BH75)&lt;0,0,IF(AND(($S75-BI75)&gt;0,(BH75-$R75)&gt;0),$V75/365*(BI75-BH75+1),IF(AND(($S75-BI75)&lt;=0,(BH75-$R75)&gt;0),$V75/365*($S75-BH75+1),$V75/365*(BI75-$R75+1))))),0)</f>
        <v>0</v>
      </c>
      <c r="BK75" s="154">
        <f>BI75+1</f>
        <v>46054</v>
      </c>
      <c r="BL75" s="154">
        <f>BK75+27</f>
        <v>46081</v>
      </c>
      <c r="BM75" s="158">
        <f>IFERROR(IF(($R75-BL75)&gt;=0,0,IF(($S75-BK75)&lt;0,0,IF(AND(($S75-BL75)&gt;0,(BK75-$R75)&gt;0),$V75/365*(BL75-BK75+1),IF(AND(($S75-BL75)&lt;=0,(BK75-$R75)&gt;0),$V75/365*($S75-BK75+1),$V75/365*(BL75-$R75+1))))),0)</f>
        <v>0</v>
      </c>
      <c r="BN75" s="154">
        <f>BL75+1</f>
        <v>46082</v>
      </c>
      <c r="BO75" s="154">
        <f>BN75+30</f>
        <v>46112</v>
      </c>
      <c r="BP75" s="158">
        <f>IFERROR(IF(($R75-BO75)&gt;=0,0,IF(($S75-BN75)&lt;0,0,IF(AND(($S75-BO75)&gt;0,(BN75-$R75)&gt;0),$V75/365*(BO75-BN75+1),IF(AND(($S75-BO75)&lt;=0,(BN75-$R75)&gt;0),$V75/365*($S75-BN75+1),$V75/365*(BO75-$R75+1))))),0)</f>
        <v>0</v>
      </c>
      <c r="BQ75" s="154">
        <f>BO75+1</f>
        <v>46113</v>
      </c>
      <c r="BR75" s="154">
        <f>BQ75+29</f>
        <v>46142</v>
      </c>
      <c r="BS75" s="158">
        <f>IFERROR(IF(($R75-BR75)&gt;=0,0,IF(($S75-BQ75)&lt;0,0,IF(AND(($S75-BR75)&gt;0,(BQ75-$R75)&gt;0),$V75/365*(BR75-BQ75+1),IF(AND(($S75-BR75)&lt;=0,(BQ75-$R75)&gt;0),$V75/365*($S75-BQ75+1),$V75/365*(BR75-$R75+1))))),0)</f>
        <v>0</v>
      </c>
      <c r="BT75" s="154">
        <f>BR75+1</f>
        <v>46143</v>
      </c>
      <c r="BU75" s="154">
        <f>BT75+30</f>
        <v>46173</v>
      </c>
      <c r="BV75" s="158">
        <f>IFERROR(IF(($R75-BU75)&gt;=0,0,IF(($S75-BT75)&lt;0,0,IF(AND(($S75-BU75)&gt;0,(BT75-$R75)&gt;0),$V75/365*(BU75-BT75+1),IF(AND(($S75-BU75)&lt;=0,(BT75-$R75)&gt;0),$V75/365*($S75-BT75+1),$V75/365*(BU75-$R75+1))))),0)</f>
        <v>0</v>
      </c>
      <c r="BW75" s="154">
        <f>BU75+1</f>
        <v>46174</v>
      </c>
      <c r="BX75" s="154">
        <f>BW75+29</f>
        <v>46203</v>
      </c>
      <c r="BY75" s="158">
        <f>IFERROR(IF(($R75-BX75)&gt;=0,0,IF(($S75-BW75)&lt;0,0,IF(AND(($S75-BX75)&gt;0,(BW75-$R75)&gt;0),$V75/365*(BX75-BW75+1),IF(AND(($S75-BX75)&lt;=0,(BW75-$R75)&gt;0),$V75/365*($S75-BW75+1),$V75/365*(BX75-$R75+1))))),0)</f>
        <v>0</v>
      </c>
      <c r="BZ75" s="154">
        <f>BX75+1</f>
        <v>46204</v>
      </c>
      <c r="CA75" s="154">
        <f>BZ75+30</f>
        <v>46234</v>
      </c>
      <c r="CB75" s="158">
        <f>IFERROR(IF(($R75-CA75)&gt;=0,0,IF(($S75-BZ75)&lt;0,0,IF(AND(($S75-CA75)&gt;0,(BZ75-$R75)&gt;0),$V75/365*(CA75-BZ75+1),IF(AND(($S75-CA75)&lt;=0,(BZ75-$R75)&gt;0),$V75/365*($S75-BZ75+1),$V75/365*(CA75-$R75+1))))),0)</f>
        <v>0</v>
      </c>
      <c r="CC75" s="154">
        <f>CA75+1</f>
        <v>46235</v>
      </c>
      <c r="CD75" s="154">
        <f>CC75+30</f>
        <v>46265</v>
      </c>
      <c r="CE75" s="158">
        <f>IFERROR(IF(($R75-CD75)&gt;=0,0,IF(($S75-CC75)&lt;0,0,IF(AND(($S75-CD75)&gt;0,(CC75-$R75)&gt;0),$V75/365*(CD75-CC75+1),IF(AND(($S75-CD75)&lt;=0,(CC75-$R75)&gt;0),$V75/365*($S75-CC75+1),$V75/365*(CD75-$R75+1))))),0)</f>
        <v>0</v>
      </c>
      <c r="CF75" s="154">
        <f>CD75+1</f>
        <v>46266</v>
      </c>
      <c r="CG75" s="154">
        <f>CF75+29</f>
        <v>46295</v>
      </c>
      <c r="CH75" s="158">
        <f>IFERROR(IF(($R75-CG75)&gt;=0,0,IF(($S75-CF75)&lt;0,0,IF(AND(($S75-CG75)&gt;0,(CF75-$R75)&gt;0),$V75/365*(CG75-CF75+1),IF(AND(($S75-CG75)&lt;=0,(CF75-$R75)&gt;0),$V75/365*($S75-CF75+1),$V75/365*(CG75-$R75+1))))),0)</f>
        <v>0</v>
      </c>
      <c r="CI75" s="154">
        <f>CG75+1</f>
        <v>46296</v>
      </c>
      <c r="CJ75" s="154">
        <f>CI75+30</f>
        <v>46326</v>
      </c>
      <c r="CK75" s="158">
        <f>IFERROR(IF(($R75-CJ75)&gt;=0,0,IF(($S75-CI75)&lt;0,0,IF(AND(($S75-CJ75)&gt;0,(CI75-$R75)&gt;0),$V75/365*(CJ75-CI75+1),IF(AND(($S75-CJ75)&lt;=0,(CI75-$R75)&gt;0),$V75/365*($S75-CI75+1),$V75/365*(CJ75-$R75+1))))),0)</f>
        <v>0</v>
      </c>
      <c r="CL75" s="154">
        <f>CJ75+1</f>
        <v>46327</v>
      </c>
      <c r="CM75" s="154">
        <f>CL75+29</f>
        <v>46356</v>
      </c>
      <c r="CN75" s="158">
        <f>IFERROR(IF(($R75-CM75)&gt;=0,0,IF(($S75-CL75)&lt;0,0,IF(AND(($S75-CM75)&gt;0,(CL75-$R75)&gt;0),$V75/365*(CM75-CL75+1),IF(AND(($S75-CM75)&lt;=0,(CL75-$R75)&gt;0),$V75/365*($S75-CL75+1),$V75/365*(CM75-$R75+1))))),0)</f>
        <v>0</v>
      </c>
      <c r="CO75" s="154">
        <f>CM75+1</f>
        <v>46357</v>
      </c>
      <c r="CP75" s="154">
        <f>CO75+30</f>
        <v>46387</v>
      </c>
      <c r="CQ75" s="158">
        <f>IFERROR(IF(($R75-CP75)&gt;=0,0,IF(($S75-CO75)&lt;0,0,IF(AND(($S75-CP75)&gt;0,(CO75-$R75)&gt;0),$V75/365*(CP75-CO75+1),IF(AND(($S75-CP75)&lt;=0,(CO75-$R75)&gt;0),$V75/365*($S75-CO75+1),$V75/365*(CP75-$R75+1))))),0)</f>
        <v>0</v>
      </c>
    </row>
    <row r="76" s="80" customFormat="1" ht="24" customHeight="1" outlineLevel="4" spans="1:95">
      <c r="A76" s="123" t="s">
        <v>2814</v>
      </c>
      <c r="B76" s="124"/>
      <c r="C76" s="124"/>
      <c r="D76" s="124"/>
      <c r="E76" s="124"/>
      <c r="F76" s="124"/>
      <c r="G76" s="125"/>
      <c r="H76" s="126"/>
      <c r="I76" s="126"/>
      <c r="J76" s="126"/>
      <c r="K76" s="126"/>
      <c r="L76" s="149"/>
      <c r="M76" s="149"/>
      <c r="N76" s="126"/>
      <c r="O76" s="126"/>
      <c r="P76" s="126"/>
      <c r="Q76" s="126"/>
      <c r="R76" s="126"/>
      <c r="S76" s="126"/>
      <c r="T76" s="126"/>
      <c r="U76" s="126"/>
      <c r="V76" s="126"/>
      <c r="W76" s="126"/>
      <c r="X76" s="126"/>
      <c r="Y76" s="126"/>
      <c r="Z76" s="126"/>
      <c r="AA76" s="126"/>
      <c r="AB76" s="126"/>
      <c r="AC76" s="126"/>
      <c r="AD76" s="126"/>
      <c r="AE76" s="126"/>
      <c r="AF76" s="126"/>
      <c r="AG76" s="126"/>
      <c r="AH76" s="126"/>
      <c r="AI76" s="126"/>
      <c r="AJ76" s="126"/>
      <c r="AK76" s="126"/>
      <c r="AL76" s="126"/>
      <c r="AM76" s="126"/>
      <c r="AN76" s="126"/>
      <c r="AO76" s="126"/>
      <c r="AP76" s="126"/>
      <c r="AQ76" s="126"/>
      <c r="AR76" s="126"/>
      <c r="AS76" s="126"/>
      <c r="AT76" s="126"/>
      <c r="AU76" s="126"/>
      <c r="AV76" s="126"/>
      <c r="AW76" s="126"/>
      <c r="AX76" s="126"/>
      <c r="AY76" s="126"/>
      <c r="AZ76" s="126"/>
      <c r="BA76" s="126"/>
      <c r="BB76" s="126"/>
      <c r="BC76" s="126"/>
      <c r="BD76" s="126"/>
      <c r="BE76" s="126"/>
      <c r="BF76" s="126"/>
      <c r="BG76" s="126"/>
      <c r="BH76" s="126"/>
      <c r="BI76" s="126"/>
      <c r="BJ76" s="126"/>
      <c r="BK76" s="126"/>
      <c r="BL76" s="126"/>
      <c r="BM76" s="126"/>
      <c r="BN76" s="126"/>
      <c r="BO76" s="126"/>
      <c r="BP76" s="126"/>
      <c r="BQ76" s="126"/>
      <c r="BR76" s="126"/>
      <c r="BS76" s="126"/>
      <c r="BT76" s="126"/>
      <c r="BU76" s="126"/>
      <c r="BV76" s="126"/>
      <c r="BW76" s="126"/>
      <c r="BX76" s="126"/>
      <c r="BY76" s="126"/>
      <c r="BZ76" s="126"/>
      <c r="CA76" s="126"/>
      <c r="CB76" s="126"/>
      <c r="CC76" s="126"/>
      <c r="CD76" s="126"/>
      <c r="CE76" s="126"/>
      <c r="CF76" s="126"/>
      <c r="CG76" s="126"/>
      <c r="CH76" s="126"/>
      <c r="CI76" s="126"/>
      <c r="CJ76" s="126"/>
      <c r="CK76" s="126"/>
      <c r="CL76" s="126"/>
      <c r="CM76" s="126"/>
      <c r="CN76" s="126"/>
      <c r="CO76" s="126"/>
      <c r="CP76" s="126"/>
      <c r="CQ76" s="126"/>
    </row>
    <row r="77" ht="24" customHeight="1" outlineLevel="3" spans="1:95">
      <c r="A77" s="115"/>
      <c r="B77" s="116" t="s">
        <v>792</v>
      </c>
      <c r="C77" s="117" t="s">
        <v>71</v>
      </c>
      <c r="D77" s="115" t="s">
        <v>68</v>
      </c>
      <c r="E77" s="116"/>
      <c r="F77" s="116"/>
      <c r="G77" s="116"/>
      <c r="H77" s="118">
        <f>X77+AA77+AD77+AG77+AJ77+AM77+AP77+AS77+AV77+AY77+BB77+BE77</f>
        <v>0</v>
      </c>
      <c r="I77" s="118">
        <f>Y77+AB77+AE77+AH77+AK77+AN77+AQ77+AT77+AW77+AZ77+BC77+BF77</f>
        <v>0</v>
      </c>
      <c r="J77" s="118">
        <f>Z77+AC77+AF77+AI77+AL77+AO77+AR77+AU77+AX77+BA77+BD77+BG77</f>
        <v>0</v>
      </c>
      <c r="K77" s="118"/>
      <c r="L77" s="146"/>
      <c r="M77" s="146"/>
      <c r="N77" s="118"/>
      <c r="O77" s="118"/>
      <c r="P77" s="118"/>
      <c r="Q77" s="118"/>
      <c r="R77" s="118"/>
      <c r="S77" s="118"/>
      <c r="T77" s="118"/>
      <c r="U77" s="118"/>
      <c r="V77" s="118"/>
      <c r="W77" s="118"/>
      <c r="X77" s="118">
        <f>VLOOKUP($C77,'1 预算编制表单'!$C:$BJ,27,FALSE)</f>
        <v>0</v>
      </c>
      <c r="Y77" s="118">
        <f>X77-Z77</f>
        <v>0</v>
      </c>
      <c r="Z77" s="118">
        <f>SUM(Z78:Z82)</f>
        <v>0</v>
      </c>
      <c r="AA77" s="118">
        <f>VLOOKUP($C77,'1 预算编制表单'!$C:$BJ,30,FALSE)</f>
        <v>0</v>
      </c>
      <c r="AB77" s="118">
        <f>AA77-AC77</f>
        <v>0</v>
      </c>
      <c r="AC77" s="118">
        <f>SUM(AC78:AC82)</f>
        <v>0</v>
      </c>
      <c r="AD77" s="118">
        <f>VLOOKUP($C77,'1 预算编制表单'!$C:$BJ,33,FALSE)</f>
        <v>0</v>
      </c>
      <c r="AE77" s="118">
        <f>AD77-AF77</f>
        <v>0</v>
      </c>
      <c r="AF77" s="118">
        <f>SUM(AF78:AF82)</f>
        <v>0</v>
      </c>
      <c r="AG77" s="118">
        <f>VLOOKUP($C77,'1 预算编制表单'!$C:$BJ,36,FALSE)</f>
        <v>0</v>
      </c>
      <c r="AH77" s="118">
        <f>AG77-AI77</f>
        <v>0</v>
      </c>
      <c r="AI77" s="118">
        <f>SUM(AI78:AI82)</f>
        <v>0</v>
      </c>
      <c r="AJ77" s="118">
        <f>VLOOKUP($C77,'1 预算编制表单'!$C:$BJ,39,FALSE)</f>
        <v>0</v>
      </c>
      <c r="AK77" s="118">
        <f>AJ77-AL77</f>
        <v>0</v>
      </c>
      <c r="AL77" s="118">
        <f>SUM(AL78:AL82)</f>
        <v>0</v>
      </c>
      <c r="AM77" s="118">
        <f>VLOOKUP($C77,'1 预算编制表单'!$C:$BJ,42,FALSE)</f>
        <v>0</v>
      </c>
      <c r="AN77" s="118">
        <f>AM77-AO77</f>
        <v>0</v>
      </c>
      <c r="AO77" s="118">
        <f>SUM(AO78:AO82)</f>
        <v>0</v>
      </c>
      <c r="AP77" s="118">
        <f>VLOOKUP($C77,'1 预算编制表单'!$C:$BJ,45,FALSE)</f>
        <v>0</v>
      </c>
      <c r="AQ77" s="118">
        <f>AP77-AR77</f>
        <v>0</v>
      </c>
      <c r="AR77" s="118">
        <f>SUM(AR78:AR82)</f>
        <v>0</v>
      </c>
      <c r="AS77" s="118">
        <f>VLOOKUP($C77,'1 预算编制表单'!$C:$BJ,48,FALSE)</f>
        <v>0</v>
      </c>
      <c r="AT77" s="118">
        <f>AS77-AU77</f>
        <v>0</v>
      </c>
      <c r="AU77" s="118">
        <f>SUM(AU78:AU82)</f>
        <v>0</v>
      </c>
      <c r="AV77" s="118">
        <f>VLOOKUP($C77,'1 预算编制表单'!$C:$BJ,51,FALSE)</f>
        <v>0</v>
      </c>
      <c r="AW77" s="118">
        <f>AV77-AX77</f>
        <v>0</v>
      </c>
      <c r="AX77" s="118">
        <f>SUM(AX78:AX82)</f>
        <v>0</v>
      </c>
      <c r="AY77" s="118">
        <f>VLOOKUP($C77,'1 预算编制表单'!$C:$BJ,54,FALSE)</f>
        <v>0</v>
      </c>
      <c r="AZ77" s="118">
        <f>AY77-BA77</f>
        <v>0</v>
      </c>
      <c r="BA77" s="118">
        <f>SUM(BA78:BA82)</f>
        <v>0</v>
      </c>
      <c r="BB77" s="118">
        <f>VLOOKUP($C77,'1 预算编制表单'!$C:$BJ,57,FALSE)</f>
        <v>0</v>
      </c>
      <c r="BC77" s="118">
        <f>BB77-BD77</f>
        <v>0</v>
      </c>
      <c r="BD77" s="118">
        <f>SUM(BD78:BD82)</f>
        <v>0</v>
      </c>
      <c r="BE77" s="118">
        <f>VLOOKUP($C77,'1 预算编制表单'!$C:$BJ,60,FALSE)</f>
        <v>0</v>
      </c>
      <c r="BF77" s="118">
        <f>BE77-BG77</f>
        <v>0</v>
      </c>
      <c r="BG77" s="118">
        <f>SUM(BG78:BG82)</f>
        <v>0</v>
      </c>
      <c r="BH77" s="118">
        <f>VLOOKUP($C77,'1 预算编制表单'!$C:$BJ,27,FALSE)</f>
        <v>0</v>
      </c>
      <c r="BI77" s="118">
        <f>BH77-BJ77</f>
        <v>0</v>
      </c>
      <c r="BJ77" s="118">
        <f>SUM(BJ78:BJ82)</f>
        <v>0</v>
      </c>
      <c r="BK77" s="118">
        <f>VLOOKUP($C77,'1 预算编制表单'!$C:$BJ,30,FALSE)</f>
        <v>0</v>
      </c>
      <c r="BL77" s="118">
        <f>BK77-BM77</f>
        <v>0</v>
      </c>
      <c r="BM77" s="118">
        <f>SUM(BM78:BM82)</f>
        <v>0</v>
      </c>
      <c r="BN77" s="118">
        <f>VLOOKUP($C77,'1 预算编制表单'!$C:$BJ,33,FALSE)</f>
        <v>0</v>
      </c>
      <c r="BO77" s="118">
        <f>BN77-BP77</f>
        <v>0</v>
      </c>
      <c r="BP77" s="118">
        <f>SUM(BP78:BP82)</f>
        <v>0</v>
      </c>
      <c r="BQ77" s="118">
        <f>VLOOKUP($C77,'1 预算编制表单'!$C:$BJ,36,FALSE)</f>
        <v>0</v>
      </c>
      <c r="BR77" s="118">
        <f>BQ77-BS77</f>
        <v>0</v>
      </c>
      <c r="BS77" s="118">
        <f>SUM(BS78:BS82)</f>
        <v>0</v>
      </c>
      <c r="BT77" s="118">
        <f>VLOOKUP($C77,'1 预算编制表单'!$C:$BJ,39,FALSE)</f>
        <v>0</v>
      </c>
      <c r="BU77" s="118">
        <f>BT77-BV77</f>
        <v>0</v>
      </c>
      <c r="BV77" s="118">
        <f>SUM(BV78:BV82)</f>
        <v>0</v>
      </c>
      <c r="BW77" s="118">
        <f>VLOOKUP($C77,'1 预算编制表单'!$C:$BJ,42,FALSE)</f>
        <v>0</v>
      </c>
      <c r="BX77" s="118">
        <f>BW77-BY77</f>
        <v>0</v>
      </c>
      <c r="BY77" s="118">
        <f>SUM(BY78:BY82)</f>
        <v>0</v>
      </c>
      <c r="BZ77" s="118">
        <f>VLOOKUP($C77,'1 预算编制表单'!$C:$BJ,45,FALSE)</f>
        <v>0</v>
      </c>
      <c r="CA77" s="118">
        <f>BZ77-CB77</f>
        <v>0</v>
      </c>
      <c r="CB77" s="118">
        <f>SUM(CB78:CB82)</f>
        <v>0</v>
      </c>
      <c r="CC77" s="118">
        <f>VLOOKUP($C77,'1 预算编制表单'!$C:$BJ,48,FALSE)</f>
        <v>0</v>
      </c>
      <c r="CD77" s="118">
        <f>CC77-CE77</f>
        <v>0</v>
      </c>
      <c r="CE77" s="118">
        <f>SUM(CE78:CE82)</f>
        <v>0</v>
      </c>
      <c r="CF77" s="118">
        <f>VLOOKUP($C77,'1 预算编制表单'!$C:$BJ,51,FALSE)</f>
        <v>0</v>
      </c>
      <c r="CG77" s="118">
        <f>CF77-CH77</f>
        <v>0</v>
      </c>
      <c r="CH77" s="118">
        <f>SUM(CH78:CH82)</f>
        <v>0</v>
      </c>
      <c r="CI77" s="118">
        <f>VLOOKUP($C77,'1 预算编制表单'!$C:$BJ,54,FALSE)</f>
        <v>0</v>
      </c>
      <c r="CJ77" s="118">
        <f>CI77-CK77</f>
        <v>0</v>
      </c>
      <c r="CK77" s="118">
        <f>SUM(CK78:CK82)</f>
        <v>0</v>
      </c>
      <c r="CL77" s="118">
        <f>VLOOKUP($C77,'1 预算编制表单'!$C:$BJ,57,FALSE)</f>
        <v>0</v>
      </c>
      <c r="CM77" s="118">
        <f>CL77-CN77</f>
        <v>0</v>
      </c>
      <c r="CN77" s="118">
        <f>SUM(CN78:CN82)</f>
        <v>0</v>
      </c>
      <c r="CO77" s="118">
        <f>VLOOKUP($C77,'1 预算编制表单'!$C:$BJ,60,FALSE)</f>
        <v>0</v>
      </c>
      <c r="CP77" s="118">
        <f>CO77-CQ77</f>
        <v>0</v>
      </c>
      <c r="CQ77" s="118">
        <f>SUM(CQ78:CQ82)</f>
        <v>0</v>
      </c>
    </row>
    <row r="78" s="80" customFormat="1" ht="24" customHeight="1" outlineLevel="4" spans="1:95">
      <c r="A78" s="119"/>
      <c r="B78" s="120"/>
      <c r="C78" s="121" t="s">
        <v>1001</v>
      </c>
      <c r="D78" s="128" t="s">
        <v>2815</v>
      </c>
      <c r="E78" s="120"/>
      <c r="F78" s="120"/>
      <c r="G78" s="120"/>
      <c r="H78" s="122"/>
      <c r="I78" s="122"/>
      <c r="J78" s="122">
        <f>Z78+AC78+AF78+AI78+AL78+AO78+AR78+AU78+AX78+BA78+BD78+BG78</f>
        <v>0</v>
      </c>
      <c r="K78" s="150"/>
      <c r="L78" s="151"/>
      <c r="M78" s="151"/>
      <c r="N78" s="150"/>
      <c r="O78" s="151"/>
      <c r="P78" s="122"/>
      <c r="Q78" s="122"/>
      <c r="R78" s="122"/>
      <c r="S78" s="122"/>
      <c r="T78" s="122"/>
      <c r="U78" s="122"/>
      <c r="V78" s="122"/>
      <c r="W78" s="122"/>
      <c r="X78" s="159"/>
      <c r="Y78" s="159"/>
      <c r="Z78" s="150">
        <f>报销单计算表!B23</f>
        <v>0</v>
      </c>
      <c r="AA78" s="159"/>
      <c r="AB78" s="159"/>
      <c r="AC78" s="150">
        <f>报销单计算表!C23</f>
        <v>0</v>
      </c>
      <c r="AD78" s="159"/>
      <c r="AE78" s="159"/>
      <c r="AF78" s="150">
        <f>报销单计算表!D23</f>
        <v>0</v>
      </c>
      <c r="AG78" s="159"/>
      <c r="AH78" s="159"/>
      <c r="AI78" s="150">
        <f>报销单计算表!E23</f>
        <v>0</v>
      </c>
      <c r="AJ78" s="159"/>
      <c r="AK78" s="159"/>
      <c r="AL78" s="150">
        <f>报销单计算表!F23</f>
        <v>0</v>
      </c>
      <c r="AM78" s="159"/>
      <c r="AN78" s="159"/>
      <c r="AO78" s="150">
        <f>报销单计算表!G23</f>
        <v>0</v>
      </c>
      <c r="AP78" s="159"/>
      <c r="AQ78" s="159"/>
      <c r="AR78" s="150">
        <f>报销单计算表!H23</f>
        <v>0</v>
      </c>
      <c r="AS78" s="159"/>
      <c r="AT78" s="159"/>
      <c r="AU78" s="150">
        <f>报销单计算表!I23</f>
        <v>0</v>
      </c>
      <c r="AV78" s="159"/>
      <c r="AW78" s="159"/>
      <c r="AX78" s="150">
        <f>报销单计算表!J23</f>
        <v>0</v>
      </c>
      <c r="AY78" s="159"/>
      <c r="AZ78" s="159"/>
      <c r="BA78" s="150">
        <f>报销单计算表!K23</f>
        <v>0</v>
      </c>
      <c r="BB78" s="159"/>
      <c r="BC78" s="159"/>
      <c r="BD78" s="150">
        <f>报销单计算表!L23</f>
        <v>0</v>
      </c>
      <c r="BE78" s="159"/>
      <c r="BF78" s="159"/>
      <c r="BG78" s="150">
        <f>报销单计算表!M23</f>
        <v>0</v>
      </c>
      <c r="BH78" s="154">
        <v>46023</v>
      </c>
      <c r="BI78" s="154">
        <f>BH78+30</f>
        <v>46053</v>
      </c>
      <c r="BJ78" s="163">
        <f>IFERROR(IF(($R78-BI78)&gt;=0,0,IF(($S78-BH78)&lt;0,0,IF(AND(($S78-BI78)&gt;0,(BH78-$R78)&gt;0),$V78/365*(BI78-BH78+1),IF(AND(($S78-BI78)&lt;=0,(BH78-$R78)&gt;0),$V78/365*($S78-BH78+1),$V78/365*(BI78-$R78+1))))),0)</f>
        <v>0</v>
      </c>
      <c r="BK78" s="154">
        <f>BI78+1</f>
        <v>46054</v>
      </c>
      <c r="BL78" s="154">
        <f>BK78+27</f>
        <v>46081</v>
      </c>
      <c r="BM78" s="163">
        <f>IFERROR(IF(($R78-BL78)&gt;=0,0,IF(($S78-BK78)&lt;0,0,IF(AND(($S78-BL78)&gt;0,(BK78-$R78)&gt;0),$V78/365*(BL78-BK78+1),IF(AND(($S78-BL78)&lt;=0,(BK78-$R78)&gt;0),$V78/365*($S78-BK78+1),$V78/365*(BL78-$R78+1))))),0)</f>
        <v>0</v>
      </c>
      <c r="BN78" s="154">
        <f>BL78+1</f>
        <v>46082</v>
      </c>
      <c r="BO78" s="154">
        <f>BN78+30</f>
        <v>46112</v>
      </c>
      <c r="BP78" s="163">
        <f>IFERROR(IF(($R78-BO78)&gt;=0,0,IF(($S78-BN78)&lt;0,0,IF(AND(($S78-BO78)&gt;0,(BN78-$R78)&gt;0),$V78/365*(BO78-BN78+1),IF(AND(($S78-BO78)&lt;=0,(BN78-$R78)&gt;0),$V78/365*($S78-BN78+1),$V78/365*(BO78-$R78+1))))),0)</f>
        <v>0</v>
      </c>
      <c r="BQ78" s="154">
        <f>BO78+1</f>
        <v>46113</v>
      </c>
      <c r="BR78" s="154">
        <f>BQ78+29</f>
        <v>46142</v>
      </c>
      <c r="BS78" s="163">
        <f>IFERROR(IF(($R78-BR78)&gt;=0,0,IF(($S78-BQ78)&lt;0,0,IF(AND(($S78-BR78)&gt;0,(BQ78-$R78)&gt;0),$V78/365*(BR78-BQ78+1),IF(AND(($S78-BR78)&lt;=0,(BQ78-$R78)&gt;0),$V78/365*($S78-BQ78+1),$V78/365*(BR78-$R78+1))))),0)</f>
        <v>0</v>
      </c>
      <c r="BT78" s="154">
        <f>BR78+1</f>
        <v>46143</v>
      </c>
      <c r="BU78" s="154">
        <f>BT78+30</f>
        <v>46173</v>
      </c>
      <c r="BV78" s="163">
        <f>IFERROR(IF(($R78-BU78)&gt;=0,0,IF(($S78-BT78)&lt;0,0,IF(AND(($S78-BU78)&gt;0,(BT78-$R78)&gt;0),$V78/365*(BU78-BT78+1),IF(AND(($S78-BU78)&lt;=0,(BT78-$R78)&gt;0),$V78/365*($S78-BT78+1),$V78/365*(BU78-$R78+1))))),0)</f>
        <v>0</v>
      </c>
      <c r="BW78" s="154">
        <f>BU78+1</f>
        <v>46174</v>
      </c>
      <c r="BX78" s="154">
        <f>BW78+29</f>
        <v>46203</v>
      </c>
      <c r="BY78" s="163">
        <f>IFERROR(IF(($R78-BX78)&gt;=0,0,IF(($S78-BW78)&lt;0,0,IF(AND(($S78-BX78)&gt;0,(BW78-$R78)&gt;0),$V78/365*(BX78-BW78+1),IF(AND(($S78-BX78)&lt;=0,(BW78-$R78)&gt;0),$V78/365*($S78-BW78+1),$V78/365*(BX78-$R78+1))))),0)</f>
        <v>0</v>
      </c>
      <c r="BZ78" s="154">
        <f>BX78+1</f>
        <v>46204</v>
      </c>
      <c r="CA78" s="154">
        <f>BZ78+30</f>
        <v>46234</v>
      </c>
      <c r="CB78" s="163">
        <f>IFERROR(IF(($R78-CA78)&gt;=0,0,IF(($S78-BZ78)&lt;0,0,IF(AND(($S78-CA78)&gt;0,(BZ78-$R78)&gt;0),$V78/365*(CA78-BZ78+1),IF(AND(($S78-CA78)&lt;=0,(BZ78-$R78)&gt;0),$V78/365*($S78-BZ78+1),$V78/365*(CA78-$R78+1))))),0)</f>
        <v>0</v>
      </c>
      <c r="CC78" s="154">
        <f>CA78+1</f>
        <v>46235</v>
      </c>
      <c r="CD78" s="154">
        <f>CC78+30</f>
        <v>46265</v>
      </c>
      <c r="CE78" s="163">
        <f>IFERROR(IF(($R78-CD78)&gt;=0,0,IF(($S78-CC78)&lt;0,0,IF(AND(($S78-CD78)&gt;0,(CC78-$R78)&gt;0),$V78/365*(CD78-CC78+1),IF(AND(($S78-CD78)&lt;=0,(CC78-$R78)&gt;0),$V78/365*($S78-CC78+1),$V78/365*(CD78-$R78+1))))),0)</f>
        <v>0</v>
      </c>
      <c r="CF78" s="154">
        <f>CD78+1</f>
        <v>46266</v>
      </c>
      <c r="CG78" s="154">
        <f>CF78+29</f>
        <v>46295</v>
      </c>
      <c r="CH78" s="163">
        <f>IFERROR(IF(($R78-CG78)&gt;=0,0,IF(($S78-CF78)&lt;0,0,IF(AND(($S78-CG78)&gt;0,(CF78-$R78)&gt;0),$V78/365*(CG78-CF78+1),IF(AND(($S78-CG78)&lt;=0,(CF78-$R78)&gt;0),$V78/365*($S78-CF78+1),$V78/365*(CG78-$R78+1))))),0)</f>
        <v>0</v>
      </c>
      <c r="CI78" s="154">
        <f>CG78+1</f>
        <v>46296</v>
      </c>
      <c r="CJ78" s="154">
        <f>CI78+30</f>
        <v>46326</v>
      </c>
      <c r="CK78" s="163">
        <f>IFERROR(IF(($R78-CJ78)&gt;=0,0,IF(($S78-CI78)&lt;0,0,IF(AND(($S78-CJ78)&gt;0,(CI78-$R78)&gt;0),$V78/365*(CJ78-CI78+1),IF(AND(($S78-CJ78)&lt;=0,(CI78-$R78)&gt;0),$V78/365*($S78-CI78+1),$V78/365*(CJ78-$R78+1))))),0)</f>
        <v>0</v>
      </c>
      <c r="CL78" s="154">
        <f>CJ78+1</f>
        <v>46327</v>
      </c>
      <c r="CM78" s="154">
        <f>CL78+29</f>
        <v>46356</v>
      </c>
      <c r="CN78" s="163">
        <f>IFERROR(IF(($R78-CM78)&gt;=0,0,IF(($S78-CL78)&lt;0,0,IF(AND(($S78-CM78)&gt;0,(CL78-$R78)&gt;0),$V78/365*(CM78-CL78+1),IF(AND(($S78-CM78)&lt;=0,(CL78-$R78)&gt;0),$V78/365*($S78-CL78+1),$V78/365*(CM78-$R78+1))))),0)</f>
        <v>0</v>
      </c>
      <c r="CO78" s="154">
        <f>CM78+1</f>
        <v>46357</v>
      </c>
      <c r="CP78" s="154">
        <f>CO78+30</f>
        <v>46387</v>
      </c>
      <c r="CQ78" s="163">
        <f>IFERROR(IF(($R78-CP78)&gt;=0,0,IF(($S78-CO78)&lt;0,0,IF(AND(($S78-CP78)&gt;0,(CO78-$R78)&gt;0),$V78/365*(CP78-CO78+1),IF(AND(($S78-CP78)&lt;=0,(CO78-$R78)&gt;0),$V78/365*($S78-CO78+1),$V78/365*(CP78-$R78+1))))),0)</f>
        <v>0</v>
      </c>
    </row>
    <row r="79" s="80" customFormat="1" ht="24" customHeight="1" outlineLevel="4" spans="1:95">
      <c r="A79" s="119"/>
      <c r="B79" s="120"/>
      <c r="C79" s="121"/>
      <c r="D79" s="119"/>
      <c r="E79" s="120"/>
      <c r="F79" s="120"/>
      <c r="G79" s="120"/>
      <c r="H79" s="122"/>
      <c r="I79" s="122"/>
      <c r="J79" s="122">
        <f>Z79+AC79+AF79+AI79+AL79+AO79+AR79+AU79+AX79+BA79+BD79+BG79</f>
        <v>0</v>
      </c>
      <c r="K79" s="122">
        <f>K78+1</f>
        <v>1</v>
      </c>
      <c r="L79" s="147"/>
      <c r="M79" s="148">
        <f>IFERROR(VLOOKUP($L79,'2-2 引出数据_合同数据仓库'!$B$2:$BP$10000,3,FALSE),0)</f>
        <v>0</v>
      </c>
      <c r="N79" s="122"/>
      <c r="O79" s="148">
        <f>IFERROR(VLOOKUP((LEFT(VLOOKUP($L79,'2-2 引出数据_合同数据仓库'!$B$2:$BP$10000,64,FALSE),15)&amp;(RIGHT(VLOOKUP($L79,'2-2 引出数据_合同数据仓库'!$B$2:$BP$10000,64,FALSE),4)+1)),'2-2 引出数据_合同数据仓库'!$B$2:$BP$10000,3,FALSE),0)</f>
        <v>0</v>
      </c>
      <c r="P79" s="122"/>
      <c r="Q79" s="122">
        <f>IFERROR(VLOOKUP($L79,'2-2 引出数据_合同数据仓库'!$B$2:$BP$10000,28,FALSE),0)</f>
        <v>0</v>
      </c>
      <c r="R79" s="122">
        <f>IFERROR(VLOOKUP($L79,'2-2 引出数据_合同数据仓库'!$B$2:$BP$10000,29,FALSE),0)</f>
        <v>0</v>
      </c>
      <c r="S79" s="122">
        <f>IFERROR(VLOOKUP($L79,'2-2 引出数据_合同数据仓库'!$B$2:$BP$10000,4,FALSE),0)</f>
        <v>0</v>
      </c>
      <c r="T79" s="122"/>
      <c r="U79" s="122">
        <f>IFERROR(VLOOKUP($L79,'2-2 引出数据_合同数据仓库'!$B$2:$BP$10000,15,FALSE),0)</f>
        <v>0</v>
      </c>
      <c r="V79" s="122">
        <f>U79/(S79-R79+1)*365</f>
        <v>0</v>
      </c>
      <c r="W79" s="122"/>
      <c r="X79" s="154">
        <v>45658</v>
      </c>
      <c r="Y79" s="154">
        <f>X79+30</f>
        <v>45688</v>
      </c>
      <c r="Z79" s="158">
        <f>IFERROR(IF(($R79-Y79)&gt;=0,0,IF(($S79-X79)&lt;0,0,IF(AND(($S79-Y79)&gt;0,(X79-$R79)&gt;0),$V79/365*(Y79-X79+1),IF(AND(($S79-Y79)&lt;=0,(X79-$R79)&gt;0),$V79/365*($S79-X79+1),$V79/365*(Y79-$R79+1))))),0)</f>
        <v>0</v>
      </c>
      <c r="AA79" s="154">
        <f>Y79+1</f>
        <v>45689</v>
      </c>
      <c r="AB79" s="154">
        <f>AA79+27</f>
        <v>45716</v>
      </c>
      <c r="AC79" s="158">
        <f>IFERROR(IF(($R79-AB79)&gt;=0,0,IF(($S79-AA79)&lt;0,0,IF(AND(($S79-AB79)&gt;0,(AA79-$R79)&gt;0),$V79/365*(AB79-AA79+1),IF(AND(($S79-AB79)&lt;=0,(AA79-$R79)&gt;0),$V79/365*($S79-AA79+1),$V79/365*(AB79-$R79+1))))),0)</f>
        <v>0</v>
      </c>
      <c r="AD79" s="154">
        <f>AB79+1</f>
        <v>45717</v>
      </c>
      <c r="AE79" s="154">
        <f>AD79+30</f>
        <v>45747</v>
      </c>
      <c r="AF79" s="158">
        <f>IFERROR(IF(($R79-AE79)&gt;=0,0,IF(($S79-AD79)&lt;0,0,IF(AND(($S79-AE79)&gt;0,(AD79-$R79)&gt;0),$V79/365*(AE79-AD79+1),IF(AND(($S79-AE79)&lt;=0,(AD79-$R79)&gt;0),$V79/365*($S79-AD79+1),$V79/365*(AE79-$R79+1))))),0)</f>
        <v>0</v>
      </c>
      <c r="AG79" s="154">
        <f>AE79+1</f>
        <v>45748</v>
      </c>
      <c r="AH79" s="154">
        <f>AG79+29</f>
        <v>45777</v>
      </c>
      <c r="AI79" s="158">
        <f>IFERROR(IF(($R79-AH79)&gt;=0,0,IF(($S79-AG79)&lt;0,0,IF(AND(($S79-AH79)&gt;0,(AG79-$R79)&gt;0),$V79/365*(AH79-AG79+1),IF(AND(($S79-AH79)&lt;=0,(AG79-$R79)&gt;0),$V79/365*($S79-AG79+1),$V79/365*(AH79-$R79+1))))),0)</f>
        <v>0</v>
      </c>
      <c r="AJ79" s="154">
        <f>AH79+1</f>
        <v>45778</v>
      </c>
      <c r="AK79" s="154">
        <f>AJ79+30</f>
        <v>45808</v>
      </c>
      <c r="AL79" s="158">
        <f>IFERROR(IF(($R79-AK79)&gt;=0,0,IF(($S79-AJ79)&lt;0,0,IF(AND(($S79-AK79)&gt;0,(AJ79-$R79)&gt;0),$V79/365*(AK79-AJ79+1),IF(AND(($S79-AK79)&lt;=0,(AJ79-$R79)&gt;0),$V79/365*($S79-AJ79+1),$V79/365*(AK79-$R79+1))))),0)</f>
        <v>0</v>
      </c>
      <c r="AM79" s="154">
        <f>AK79+1</f>
        <v>45809</v>
      </c>
      <c r="AN79" s="154">
        <f>AM79+29</f>
        <v>45838</v>
      </c>
      <c r="AO79" s="158">
        <f>IFERROR(IF(($R79-AN79)&gt;=0,0,IF(($S79-AM79)&lt;0,0,IF(AND(($S79-AN79)&gt;0,(AM79-$R79)&gt;0),$V79/365*(AN79-AM79+1),IF(AND(($S79-AN79)&lt;=0,(AM79-$R79)&gt;0),$V79/365*($S79-AM79+1),$V79/365*(AN79-$R79+1))))),0)</f>
        <v>0</v>
      </c>
      <c r="AP79" s="154">
        <f>AN79+1</f>
        <v>45839</v>
      </c>
      <c r="AQ79" s="154">
        <f>AP79+30</f>
        <v>45869</v>
      </c>
      <c r="AR79" s="158">
        <f>IFERROR(IF(($R79-AQ79)&gt;=0,0,IF(($S79-AP79)&lt;0,0,IF(AND(($S79-AQ79)&gt;0,(AP79-$R79)&gt;0),$V79/365*(AQ79-AP79+1),IF(AND(($S79-AQ79)&lt;=0,(AP79-$R79)&gt;0),$V79/365*($S79-AP79+1),$V79/365*(AQ79-$R79+1))))),0)</f>
        <v>0</v>
      </c>
      <c r="AS79" s="154">
        <f>AQ79+1</f>
        <v>45870</v>
      </c>
      <c r="AT79" s="154">
        <f>AS79+30</f>
        <v>45900</v>
      </c>
      <c r="AU79" s="158">
        <f>IFERROR(IF(($R79-AT79)&gt;=0,0,IF(($S79-AS79)&lt;0,0,IF(AND(($S79-AT79)&gt;0,(AS79-$R79)&gt;0),$V79/365*(AT79-AS79+1),IF(AND(($S79-AT79)&lt;=0,(AS79-$R79)&gt;0),$V79/365*($S79-AS79+1),$V79/365*(AT79-$R79+1))))),0)</f>
        <v>0</v>
      </c>
      <c r="AV79" s="154">
        <f>AT79+1</f>
        <v>45901</v>
      </c>
      <c r="AW79" s="154">
        <f>AV79+29</f>
        <v>45930</v>
      </c>
      <c r="AX79" s="158">
        <f>IFERROR(IF(($R79-AW79)&gt;=0,0,IF(($S79-AV79)&lt;0,0,IF(AND(($S79-AW79)&gt;0,(AV79-$R79)&gt;0),$V79/365*(AW79-AV79+1),IF(AND(($S79-AW79)&lt;=0,(AV79-$R79)&gt;0),$V79/365*($S79-AV79+1),$V79/365*(AW79-$R79+1))))),0)</f>
        <v>0</v>
      </c>
      <c r="AY79" s="154">
        <f>AW79+1</f>
        <v>45931</v>
      </c>
      <c r="AZ79" s="154">
        <f>AY79+30</f>
        <v>45961</v>
      </c>
      <c r="BA79" s="158">
        <f>IFERROR(IF(($R79-AZ79)&gt;=0,0,IF(($S79-AY79)&lt;0,0,IF(AND(($S79-AZ79)&gt;0,(AY79-$R79)&gt;0),$V79/365*(AZ79-AY79+1),IF(AND(($S79-AZ79)&lt;=0,(AY79-$R79)&gt;0),$V79/365*($S79-AY79+1),$V79/365*(AZ79-$R79+1))))),0)</f>
        <v>0</v>
      </c>
      <c r="BB79" s="154">
        <f>AZ79+1</f>
        <v>45962</v>
      </c>
      <c r="BC79" s="154">
        <f>BB79+29</f>
        <v>45991</v>
      </c>
      <c r="BD79" s="158">
        <f>IFERROR(IF(($R79-BC79)&gt;=0,0,IF(($S79-BB79)&lt;0,0,IF(AND(($S79-BC79)&gt;0,(BB79-$R79)&gt;0),$V79/365*(BC79-BB79+1),IF(AND(($S79-BC79)&lt;=0,(BB79-$R79)&gt;0),$V79/365*($S79-BB79+1),$V79/365*(BC79-$R79+1))))),0)</f>
        <v>0</v>
      </c>
      <c r="BE79" s="154">
        <f>BC79+1</f>
        <v>45992</v>
      </c>
      <c r="BF79" s="154">
        <f>BE79+30</f>
        <v>46022</v>
      </c>
      <c r="BG79" s="158">
        <f>IFERROR(IF(($R79-BF79)&gt;=0,0,IF(($S79-BE79)&lt;0,0,IF(AND(($S79-BF79)&gt;0,(BE79-$R79)&gt;0),$V79/365*(BF79-BE79+1),IF(AND(($S79-BF79)&lt;=0,(BE79-$R79)&gt;0),$V79/365*($S79-BE79+1),$V79/365*(BF79-$R79+1))))),0)</f>
        <v>0</v>
      </c>
      <c r="BH79" s="154">
        <v>46023</v>
      </c>
      <c r="BI79" s="154">
        <f>BH79+30</f>
        <v>46053</v>
      </c>
      <c r="BJ79" s="158">
        <f>IFERROR(IF(($R79-BI79)&gt;=0,0,IF(($S79-BH79)&lt;0,0,IF(AND(($S79-BI79)&gt;0,(BH79-$R79)&gt;0),$V79/365*(BI79-BH79+1),IF(AND(($S79-BI79)&lt;=0,(BH79-$R79)&gt;0),$V79/365*($S79-BH79+1),$V79/365*(BI79-$R79+1))))),0)</f>
        <v>0</v>
      </c>
      <c r="BK79" s="154">
        <f>BI79+1</f>
        <v>46054</v>
      </c>
      <c r="BL79" s="154">
        <f>BK79+27</f>
        <v>46081</v>
      </c>
      <c r="BM79" s="158">
        <f>IFERROR(IF(($R79-BL79)&gt;=0,0,IF(($S79-BK79)&lt;0,0,IF(AND(($S79-BL79)&gt;0,(BK79-$R79)&gt;0),$V79/365*(BL79-BK79+1),IF(AND(($S79-BL79)&lt;=0,(BK79-$R79)&gt;0),$V79/365*($S79-BK79+1),$V79/365*(BL79-$R79+1))))),0)</f>
        <v>0</v>
      </c>
      <c r="BN79" s="154">
        <f>BL79+1</f>
        <v>46082</v>
      </c>
      <c r="BO79" s="154">
        <f>BN79+30</f>
        <v>46112</v>
      </c>
      <c r="BP79" s="158">
        <f>IFERROR(IF(($R79-BO79)&gt;=0,0,IF(($S79-BN79)&lt;0,0,IF(AND(($S79-BO79)&gt;0,(BN79-$R79)&gt;0),$V79/365*(BO79-BN79+1),IF(AND(($S79-BO79)&lt;=0,(BN79-$R79)&gt;0),$V79/365*($S79-BN79+1),$V79/365*(BO79-$R79+1))))),0)</f>
        <v>0</v>
      </c>
      <c r="BQ79" s="154">
        <f>BO79+1</f>
        <v>46113</v>
      </c>
      <c r="BR79" s="154">
        <f>BQ79+29</f>
        <v>46142</v>
      </c>
      <c r="BS79" s="158">
        <f>IFERROR(IF(($R79-BR79)&gt;=0,0,IF(($S79-BQ79)&lt;0,0,IF(AND(($S79-BR79)&gt;0,(BQ79-$R79)&gt;0),$V79/365*(BR79-BQ79+1),IF(AND(($S79-BR79)&lt;=0,(BQ79-$R79)&gt;0),$V79/365*($S79-BQ79+1),$V79/365*(BR79-$R79+1))))),0)</f>
        <v>0</v>
      </c>
      <c r="BT79" s="154">
        <f>BR79+1</f>
        <v>46143</v>
      </c>
      <c r="BU79" s="154">
        <f>BT79+30</f>
        <v>46173</v>
      </c>
      <c r="BV79" s="158">
        <f>IFERROR(IF(($R79-BU79)&gt;=0,0,IF(($S79-BT79)&lt;0,0,IF(AND(($S79-BU79)&gt;0,(BT79-$R79)&gt;0),$V79/365*(BU79-BT79+1),IF(AND(($S79-BU79)&lt;=0,(BT79-$R79)&gt;0),$V79/365*($S79-BT79+1),$V79/365*(BU79-$R79+1))))),0)</f>
        <v>0</v>
      </c>
      <c r="BW79" s="154">
        <f>BU79+1</f>
        <v>46174</v>
      </c>
      <c r="BX79" s="154">
        <f>BW79+29</f>
        <v>46203</v>
      </c>
      <c r="BY79" s="158">
        <f>IFERROR(IF(($R79-BX79)&gt;=0,0,IF(($S79-BW79)&lt;0,0,IF(AND(($S79-BX79)&gt;0,(BW79-$R79)&gt;0),$V79/365*(BX79-BW79+1),IF(AND(($S79-BX79)&lt;=0,(BW79-$R79)&gt;0),$V79/365*($S79-BW79+1),$V79/365*(BX79-$R79+1))))),0)</f>
        <v>0</v>
      </c>
      <c r="BZ79" s="154">
        <f>BX79+1</f>
        <v>46204</v>
      </c>
      <c r="CA79" s="154">
        <f>BZ79+30</f>
        <v>46234</v>
      </c>
      <c r="CB79" s="158">
        <f>IFERROR(IF(($R79-CA79)&gt;=0,0,IF(($S79-BZ79)&lt;0,0,IF(AND(($S79-CA79)&gt;0,(BZ79-$R79)&gt;0),$V79/365*(CA79-BZ79+1),IF(AND(($S79-CA79)&lt;=0,(BZ79-$R79)&gt;0),$V79/365*($S79-BZ79+1),$V79/365*(CA79-$R79+1))))),0)</f>
        <v>0</v>
      </c>
      <c r="CC79" s="154">
        <f>CA79+1</f>
        <v>46235</v>
      </c>
      <c r="CD79" s="154">
        <f>CC79+30</f>
        <v>46265</v>
      </c>
      <c r="CE79" s="158">
        <f>IFERROR(IF(($R79-CD79)&gt;=0,0,IF(($S79-CC79)&lt;0,0,IF(AND(($S79-CD79)&gt;0,(CC79-$R79)&gt;0),$V79/365*(CD79-CC79+1),IF(AND(($S79-CD79)&lt;=0,(CC79-$R79)&gt;0),$V79/365*($S79-CC79+1),$V79/365*(CD79-$R79+1))))),0)</f>
        <v>0</v>
      </c>
      <c r="CF79" s="154">
        <f>CD79+1</f>
        <v>46266</v>
      </c>
      <c r="CG79" s="154">
        <f>CF79+29</f>
        <v>46295</v>
      </c>
      <c r="CH79" s="158">
        <f>IFERROR(IF(($R79-CG79)&gt;=0,0,IF(($S79-CF79)&lt;0,0,IF(AND(($S79-CG79)&gt;0,(CF79-$R79)&gt;0),$V79/365*(CG79-CF79+1),IF(AND(($S79-CG79)&lt;=0,(CF79-$R79)&gt;0),$V79/365*($S79-CF79+1),$V79/365*(CG79-$R79+1))))),0)</f>
        <v>0</v>
      </c>
      <c r="CI79" s="154">
        <f>CG79+1</f>
        <v>46296</v>
      </c>
      <c r="CJ79" s="154">
        <f>CI79+30</f>
        <v>46326</v>
      </c>
      <c r="CK79" s="158">
        <f>IFERROR(IF(($R79-CJ79)&gt;=0,0,IF(($S79-CI79)&lt;0,0,IF(AND(($S79-CJ79)&gt;0,(CI79-$R79)&gt;0),$V79/365*(CJ79-CI79+1),IF(AND(($S79-CJ79)&lt;=0,(CI79-$R79)&gt;0),$V79/365*($S79-CI79+1),$V79/365*(CJ79-$R79+1))))),0)</f>
        <v>0</v>
      </c>
      <c r="CL79" s="154">
        <f>CJ79+1</f>
        <v>46327</v>
      </c>
      <c r="CM79" s="154">
        <f>CL79+29</f>
        <v>46356</v>
      </c>
      <c r="CN79" s="158">
        <f>IFERROR(IF(($R79-CM79)&gt;=0,0,IF(($S79-CL79)&lt;0,0,IF(AND(($S79-CM79)&gt;0,(CL79-$R79)&gt;0),$V79/365*(CM79-CL79+1),IF(AND(($S79-CM79)&lt;=0,(CL79-$R79)&gt;0),$V79/365*($S79-CL79+1),$V79/365*(CM79-$R79+1))))),0)</f>
        <v>0</v>
      </c>
      <c r="CO79" s="154">
        <f>CM79+1</f>
        <v>46357</v>
      </c>
      <c r="CP79" s="154">
        <f>CO79+30</f>
        <v>46387</v>
      </c>
      <c r="CQ79" s="158">
        <f>IFERROR(IF(($R79-CP79)&gt;=0,0,IF(($S79-CO79)&lt;0,0,IF(AND(($S79-CP79)&gt;0,(CO79-$R79)&gt;0),$V79/365*(CP79-CO79+1),IF(AND(($S79-CP79)&lt;=0,(CO79-$R79)&gt;0),$V79/365*($S79-CO79+1),$V79/365*(CP79-$R79+1))))),0)</f>
        <v>0</v>
      </c>
    </row>
    <row r="80" s="80" customFormat="1" ht="24" customHeight="1" outlineLevel="4" spans="1:95">
      <c r="A80" s="119"/>
      <c r="B80" s="120"/>
      <c r="C80" s="121"/>
      <c r="D80" s="119"/>
      <c r="E80" s="120"/>
      <c r="F80" s="120"/>
      <c r="G80" s="120"/>
      <c r="H80" s="122"/>
      <c r="I80" s="122"/>
      <c r="J80" s="122">
        <f>Z80+AC80+AF80+AI80+AL80+AO80+AR80+AU80+AX80+BA80+BD80+BG80</f>
        <v>0</v>
      </c>
      <c r="K80" s="122">
        <f>K79+1</f>
        <v>2</v>
      </c>
      <c r="L80" s="147"/>
      <c r="M80" s="148">
        <f>IFERROR(VLOOKUP($L80,'2-2 引出数据_合同数据仓库'!$B$2:$BP$10000,3,FALSE),0)</f>
        <v>0</v>
      </c>
      <c r="N80" s="122"/>
      <c r="O80" s="148">
        <f>IFERROR(VLOOKUP((LEFT(VLOOKUP($L80,'2-2 引出数据_合同数据仓库'!$B$2:$BP$10000,64,FALSE),15)&amp;(RIGHT(VLOOKUP($L80,'2-2 引出数据_合同数据仓库'!$B$2:$BP$10000,64,FALSE),4)+1)),'2-2 引出数据_合同数据仓库'!$B$2:$BP$10000,3,FALSE),0)</f>
        <v>0</v>
      </c>
      <c r="P80" s="122"/>
      <c r="Q80" s="122">
        <f>IFERROR(VLOOKUP($L80,'2-2 引出数据_合同数据仓库'!$B$2:$BP$10000,28,FALSE),0)</f>
        <v>0</v>
      </c>
      <c r="R80" s="122">
        <f>IFERROR(VLOOKUP($L80,'2-2 引出数据_合同数据仓库'!$B$2:$BP$10000,29,FALSE),0)</f>
        <v>0</v>
      </c>
      <c r="S80" s="122">
        <f>IFERROR(VLOOKUP($L80,'2-2 引出数据_合同数据仓库'!$B$2:$BP$10000,4,FALSE),0)</f>
        <v>0</v>
      </c>
      <c r="T80" s="122"/>
      <c r="U80" s="122">
        <f>IFERROR(VLOOKUP($L80,'2-2 引出数据_合同数据仓库'!$B$2:$BP$10000,15,FALSE),0)</f>
        <v>0</v>
      </c>
      <c r="V80" s="122">
        <f>U80/(S80-R80+1)*365</f>
        <v>0</v>
      </c>
      <c r="W80" s="122"/>
      <c r="X80" s="154">
        <v>45658</v>
      </c>
      <c r="Y80" s="154">
        <f>X80+30</f>
        <v>45688</v>
      </c>
      <c r="Z80" s="158">
        <f>IFERROR(IF(($R80-Y80)&gt;=0,0,IF(($S80-X80)&lt;0,0,IF(AND(($S80-Y80)&gt;0,(X80-$R80)&gt;0),$V80/365*(Y80-X80+1),IF(AND(($S80-Y80)&lt;=0,(X80-$R80)&gt;0),$V80/365*($S80-X80+1),$V80/365*(Y80-$R80+1))))),0)</f>
        <v>0</v>
      </c>
      <c r="AA80" s="154">
        <f>Y80+1</f>
        <v>45689</v>
      </c>
      <c r="AB80" s="154">
        <f>AA80+27</f>
        <v>45716</v>
      </c>
      <c r="AC80" s="158">
        <f>IFERROR(IF(($R80-AB80)&gt;=0,0,IF(($S80-AA80)&lt;0,0,IF(AND(($S80-AB80)&gt;0,(AA80-$R80)&gt;0),$V80/365*(AB80-AA80+1),IF(AND(($S80-AB80)&lt;=0,(AA80-$R80)&gt;0),$V80/365*($S80-AA80+1),$V80/365*(AB80-$R80+1))))),0)</f>
        <v>0</v>
      </c>
      <c r="AD80" s="154">
        <f>AB80+1</f>
        <v>45717</v>
      </c>
      <c r="AE80" s="154">
        <f>AD80+30</f>
        <v>45747</v>
      </c>
      <c r="AF80" s="158">
        <f>IFERROR(IF(($R80-AE80)&gt;=0,0,IF(($S80-AD80)&lt;0,0,IF(AND(($S80-AE80)&gt;0,(AD80-$R80)&gt;0),$V80/365*(AE80-AD80+1),IF(AND(($S80-AE80)&lt;=0,(AD80-$R80)&gt;0),$V80/365*($S80-AD80+1),$V80/365*(AE80-$R80+1))))),0)</f>
        <v>0</v>
      </c>
      <c r="AG80" s="154">
        <f>AE80+1</f>
        <v>45748</v>
      </c>
      <c r="AH80" s="154">
        <f>AG80+29</f>
        <v>45777</v>
      </c>
      <c r="AI80" s="158">
        <f>IFERROR(IF(($R80-AH80)&gt;=0,0,IF(($S80-AG80)&lt;0,0,IF(AND(($S80-AH80)&gt;0,(AG80-$R80)&gt;0),$V80/365*(AH80-AG80+1),IF(AND(($S80-AH80)&lt;=0,(AG80-$R80)&gt;0),$V80/365*($S80-AG80+1),$V80/365*(AH80-$R80+1))))),0)</f>
        <v>0</v>
      </c>
      <c r="AJ80" s="154">
        <f>AH80+1</f>
        <v>45778</v>
      </c>
      <c r="AK80" s="154">
        <f>AJ80+30</f>
        <v>45808</v>
      </c>
      <c r="AL80" s="158">
        <f>IFERROR(IF(($R80-AK80)&gt;=0,0,IF(($S80-AJ80)&lt;0,0,IF(AND(($S80-AK80)&gt;0,(AJ80-$R80)&gt;0),$V80/365*(AK80-AJ80+1),IF(AND(($S80-AK80)&lt;=0,(AJ80-$R80)&gt;0),$V80/365*($S80-AJ80+1),$V80/365*(AK80-$R80+1))))),0)</f>
        <v>0</v>
      </c>
      <c r="AM80" s="154">
        <f>AK80+1</f>
        <v>45809</v>
      </c>
      <c r="AN80" s="154">
        <f>AM80+29</f>
        <v>45838</v>
      </c>
      <c r="AO80" s="158">
        <f>IFERROR(IF(($R80-AN80)&gt;=0,0,IF(($S80-AM80)&lt;0,0,IF(AND(($S80-AN80)&gt;0,(AM80-$R80)&gt;0),$V80/365*(AN80-AM80+1),IF(AND(($S80-AN80)&lt;=0,(AM80-$R80)&gt;0),$V80/365*($S80-AM80+1),$V80/365*(AN80-$R80+1))))),0)</f>
        <v>0</v>
      </c>
      <c r="AP80" s="154">
        <f>AN80+1</f>
        <v>45839</v>
      </c>
      <c r="AQ80" s="154">
        <f>AP80+30</f>
        <v>45869</v>
      </c>
      <c r="AR80" s="158">
        <f>IFERROR(IF(($R80-AQ80)&gt;=0,0,IF(($S80-AP80)&lt;0,0,IF(AND(($S80-AQ80)&gt;0,(AP80-$R80)&gt;0),$V80/365*(AQ80-AP80+1),IF(AND(($S80-AQ80)&lt;=0,(AP80-$R80)&gt;0),$V80/365*($S80-AP80+1),$V80/365*(AQ80-$R80+1))))),0)</f>
        <v>0</v>
      </c>
      <c r="AS80" s="154">
        <f>AQ80+1</f>
        <v>45870</v>
      </c>
      <c r="AT80" s="154">
        <f>AS80+30</f>
        <v>45900</v>
      </c>
      <c r="AU80" s="158">
        <f>IFERROR(IF(($R80-AT80)&gt;=0,0,IF(($S80-AS80)&lt;0,0,IF(AND(($S80-AT80)&gt;0,(AS80-$R80)&gt;0),$V80/365*(AT80-AS80+1),IF(AND(($S80-AT80)&lt;=0,(AS80-$R80)&gt;0),$V80/365*($S80-AS80+1),$V80/365*(AT80-$R80+1))))),0)</f>
        <v>0</v>
      </c>
      <c r="AV80" s="154">
        <f>AT80+1</f>
        <v>45901</v>
      </c>
      <c r="AW80" s="154">
        <f>AV80+29</f>
        <v>45930</v>
      </c>
      <c r="AX80" s="158">
        <f>IFERROR(IF(($R80-AW80)&gt;=0,0,IF(($S80-AV80)&lt;0,0,IF(AND(($S80-AW80)&gt;0,(AV80-$R80)&gt;0),$V80/365*(AW80-AV80+1),IF(AND(($S80-AW80)&lt;=0,(AV80-$R80)&gt;0),$V80/365*($S80-AV80+1),$V80/365*(AW80-$R80+1))))),0)</f>
        <v>0</v>
      </c>
      <c r="AY80" s="154">
        <f>AW80+1</f>
        <v>45931</v>
      </c>
      <c r="AZ80" s="154">
        <f>AY80+30</f>
        <v>45961</v>
      </c>
      <c r="BA80" s="158">
        <f>IFERROR(IF(($R80-AZ80)&gt;=0,0,IF(($S80-AY80)&lt;0,0,IF(AND(($S80-AZ80)&gt;0,(AY80-$R80)&gt;0),$V80/365*(AZ80-AY80+1),IF(AND(($S80-AZ80)&lt;=0,(AY80-$R80)&gt;0),$V80/365*($S80-AY80+1),$V80/365*(AZ80-$R80+1))))),0)</f>
        <v>0</v>
      </c>
      <c r="BB80" s="154">
        <f>AZ80+1</f>
        <v>45962</v>
      </c>
      <c r="BC80" s="154">
        <f>BB80+29</f>
        <v>45991</v>
      </c>
      <c r="BD80" s="158">
        <f>IFERROR(IF(($R80-BC80)&gt;=0,0,IF(($S80-BB80)&lt;0,0,IF(AND(($S80-BC80)&gt;0,(BB80-$R80)&gt;0),$V80/365*(BC80-BB80+1),IF(AND(($S80-BC80)&lt;=0,(BB80-$R80)&gt;0),$V80/365*($S80-BB80+1),$V80/365*(BC80-$R80+1))))),0)</f>
        <v>0</v>
      </c>
      <c r="BE80" s="154">
        <f>BC80+1</f>
        <v>45992</v>
      </c>
      <c r="BF80" s="154">
        <f>BE80+30</f>
        <v>46022</v>
      </c>
      <c r="BG80" s="158">
        <f>IFERROR(IF(($R80-BF80)&gt;=0,0,IF(($S80-BE80)&lt;0,0,IF(AND(($S80-BF80)&gt;0,(BE80-$R80)&gt;0),$V80/365*(BF80-BE80+1),IF(AND(($S80-BF80)&lt;=0,(BE80-$R80)&gt;0),$V80/365*($S80-BE80+1),$V80/365*(BF80-$R80+1))))),0)</f>
        <v>0</v>
      </c>
      <c r="BH80" s="154">
        <v>46023</v>
      </c>
      <c r="BI80" s="154">
        <f>BH80+30</f>
        <v>46053</v>
      </c>
      <c r="BJ80" s="158">
        <f>IFERROR(IF(($R80-BI80)&gt;=0,0,IF(($S80-BH80)&lt;0,0,IF(AND(($S80-BI80)&gt;0,(BH80-$R80)&gt;0),$V80/365*(BI80-BH80+1),IF(AND(($S80-BI80)&lt;=0,(BH80-$R80)&gt;0),$V80/365*($S80-BH80+1),$V80/365*(BI80-$R80+1))))),0)</f>
        <v>0</v>
      </c>
      <c r="BK80" s="154">
        <f>BI80+1</f>
        <v>46054</v>
      </c>
      <c r="BL80" s="154">
        <f>BK80+27</f>
        <v>46081</v>
      </c>
      <c r="BM80" s="158">
        <f>IFERROR(IF(($R80-BL80)&gt;=0,0,IF(($S80-BK80)&lt;0,0,IF(AND(($S80-BL80)&gt;0,(BK80-$R80)&gt;0),$V80/365*(BL80-BK80+1),IF(AND(($S80-BL80)&lt;=0,(BK80-$R80)&gt;0),$V80/365*($S80-BK80+1),$V80/365*(BL80-$R80+1))))),0)</f>
        <v>0</v>
      </c>
      <c r="BN80" s="154">
        <f>BL80+1</f>
        <v>46082</v>
      </c>
      <c r="BO80" s="154">
        <f>BN80+30</f>
        <v>46112</v>
      </c>
      <c r="BP80" s="158">
        <f>IFERROR(IF(($R80-BO80)&gt;=0,0,IF(($S80-BN80)&lt;0,0,IF(AND(($S80-BO80)&gt;0,(BN80-$R80)&gt;0),$V80/365*(BO80-BN80+1),IF(AND(($S80-BO80)&lt;=0,(BN80-$R80)&gt;0),$V80/365*($S80-BN80+1),$V80/365*(BO80-$R80+1))))),0)</f>
        <v>0</v>
      </c>
      <c r="BQ80" s="154">
        <f>BO80+1</f>
        <v>46113</v>
      </c>
      <c r="BR80" s="154">
        <f>BQ80+29</f>
        <v>46142</v>
      </c>
      <c r="BS80" s="158">
        <f>IFERROR(IF(($R80-BR80)&gt;=0,0,IF(($S80-BQ80)&lt;0,0,IF(AND(($S80-BR80)&gt;0,(BQ80-$R80)&gt;0),$V80/365*(BR80-BQ80+1),IF(AND(($S80-BR80)&lt;=0,(BQ80-$R80)&gt;0),$V80/365*($S80-BQ80+1),$V80/365*(BR80-$R80+1))))),0)</f>
        <v>0</v>
      </c>
      <c r="BT80" s="154">
        <f>BR80+1</f>
        <v>46143</v>
      </c>
      <c r="BU80" s="154">
        <f>BT80+30</f>
        <v>46173</v>
      </c>
      <c r="BV80" s="158">
        <f>IFERROR(IF(($R80-BU80)&gt;=0,0,IF(($S80-BT80)&lt;0,0,IF(AND(($S80-BU80)&gt;0,(BT80-$R80)&gt;0),$V80/365*(BU80-BT80+1),IF(AND(($S80-BU80)&lt;=0,(BT80-$R80)&gt;0),$V80/365*($S80-BT80+1),$V80/365*(BU80-$R80+1))))),0)</f>
        <v>0</v>
      </c>
      <c r="BW80" s="154">
        <f>BU80+1</f>
        <v>46174</v>
      </c>
      <c r="BX80" s="154">
        <f>BW80+29</f>
        <v>46203</v>
      </c>
      <c r="BY80" s="158">
        <f>IFERROR(IF(($R80-BX80)&gt;=0,0,IF(($S80-BW80)&lt;0,0,IF(AND(($S80-BX80)&gt;0,(BW80-$R80)&gt;0),$V80/365*(BX80-BW80+1),IF(AND(($S80-BX80)&lt;=0,(BW80-$R80)&gt;0),$V80/365*($S80-BW80+1),$V80/365*(BX80-$R80+1))))),0)</f>
        <v>0</v>
      </c>
      <c r="BZ80" s="154">
        <f>BX80+1</f>
        <v>46204</v>
      </c>
      <c r="CA80" s="154">
        <f>BZ80+30</f>
        <v>46234</v>
      </c>
      <c r="CB80" s="158">
        <f>IFERROR(IF(($R80-CA80)&gt;=0,0,IF(($S80-BZ80)&lt;0,0,IF(AND(($S80-CA80)&gt;0,(BZ80-$R80)&gt;0),$V80/365*(CA80-BZ80+1),IF(AND(($S80-CA80)&lt;=0,(BZ80-$R80)&gt;0),$V80/365*($S80-BZ80+1),$V80/365*(CA80-$R80+1))))),0)</f>
        <v>0</v>
      </c>
      <c r="CC80" s="154">
        <f>CA80+1</f>
        <v>46235</v>
      </c>
      <c r="CD80" s="154">
        <f>CC80+30</f>
        <v>46265</v>
      </c>
      <c r="CE80" s="158">
        <f>IFERROR(IF(($R80-CD80)&gt;=0,0,IF(($S80-CC80)&lt;0,0,IF(AND(($S80-CD80)&gt;0,(CC80-$R80)&gt;0),$V80/365*(CD80-CC80+1),IF(AND(($S80-CD80)&lt;=0,(CC80-$R80)&gt;0),$V80/365*($S80-CC80+1),$V80/365*(CD80-$R80+1))))),0)</f>
        <v>0</v>
      </c>
      <c r="CF80" s="154">
        <f>CD80+1</f>
        <v>46266</v>
      </c>
      <c r="CG80" s="154">
        <f>CF80+29</f>
        <v>46295</v>
      </c>
      <c r="CH80" s="158">
        <f>IFERROR(IF(($R80-CG80)&gt;=0,0,IF(($S80-CF80)&lt;0,0,IF(AND(($S80-CG80)&gt;0,(CF80-$R80)&gt;0),$V80/365*(CG80-CF80+1),IF(AND(($S80-CG80)&lt;=0,(CF80-$R80)&gt;0),$V80/365*($S80-CF80+1),$V80/365*(CG80-$R80+1))))),0)</f>
        <v>0</v>
      </c>
      <c r="CI80" s="154">
        <f>CG80+1</f>
        <v>46296</v>
      </c>
      <c r="CJ80" s="154">
        <f>CI80+30</f>
        <v>46326</v>
      </c>
      <c r="CK80" s="158">
        <f>IFERROR(IF(($R80-CJ80)&gt;=0,0,IF(($S80-CI80)&lt;0,0,IF(AND(($S80-CJ80)&gt;0,(CI80-$R80)&gt;0),$V80/365*(CJ80-CI80+1),IF(AND(($S80-CJ80)&lt;=0,(CI80-$R80)&gt;0),$V80/365*($S80-CI80+1),$V80/365*(CJ80-$R80+1))))),0)</f>
        <v>0</v>
      </c>
      <c r="CL80" s="154">
        <f>CJ80+1</f>
        <v>46327</v>
      </c>
      <c r="CM80" s="154">
        <f>CL80+29</f>
        <v>46356</v>
      </c>
      <c r="CN80" s="158">
        <f>IFERROR(IF(($R80-CM80)&gt;=0,0,IF(($S80-CL80)&lt;0,0,IF(AND(($S80-CM80)&gt;0,(CL80-$R80)&gt;0),$V80/365*(CM80-CL80+1),IF(AND(($S80-CM80)&lt;=0,(CL80-$R80)&gt;0),$V80/365*($S80-CL80+1),$V80/365*(CM80-$R80+1))))),0)</f>
        <v>0</v>
      </c>
      <c r="CO80" s="154">
        <f>CM80+1</f>
        <v>46357</v>
      </c>
      <c r="CP80" s="154">
        <f>CO80+30</f>
        <v>46387</v>
      </c>
      <c r="CQ80" s="158">
        <f>IFERROR(IF(($R80-CP80)&gt;=0,0,IF(($S80-CO80)&lt;0,0,IF(AND(($S80-CP80)&gt;0,(CO80-$R80)&gt;0),$V80/365*(CP80-CO80+1),IF(AND(($S80-CP80)&lt;=0,(CO80-$R80)&gt;0),$V80/365*($S80-CO80+1),$V80/365*(CP80-$R80+1))))),0)</f>
        <v>0</v>
      </c>
    </row>
    <row r="81" s="80" customFormat="1" ht="24" customHeight="1" outlineLevel="4" spans="1:95">
      <c r="A81" s="119"/>
      <c r="B81" s="120"/>
      <c r="C81" s="121"/>
      <c r="D81" s="119"/>
      <c r="E81" s="120"/>
      <c r="F81" s="120"/>
      <c r="G81" s="120"/>
      <c r="H81" s="122"/>
      <c r="I81" s="122"/>
      <c r="J81" s="122">
        <f>Z81+AC81+AF81+AI81+AL81+AO81+AR81+AU81+AX81+BA81+BD81+BG81</f>
        <v>0</v>
      </c>
      <c r="K81" s="122">
        <f>K80+1</f>
        <v>3</v>
      </c>
      <c r="L81" s="147"/>
      <c r="M81" s="148">
        <f>IFERROR(VLOOKUP($L81,'2-2 引出数据_合同数据仓库'!$B$2:$BP$10000,3,FALSE),0)</f>
        <v>0</v>
      </c>
      <c r="N81" s="122"/>
      <c r="O81" s="148">
        <f>IFERROR(VLOOKUP((LEFT(VLOOKUP($L81,'2-2 引出数据_合同数据仓库'!$B$2:$BP$10000,64,FALSE),15)&amp;(RIGHT(VLOOKUP($L81,'2-2 引出数据_合同数据仓库'!$B$2:$BP$10000,64,FALSE),4)+1)),'2-2 引出数据_合同数据仓库'!$B$2:$BP$10000,3,FALSE),0)</f>
        <v>0</v>
      </c>
      <c r="P81" s="122"/>
      <c r="Q81" s="122">
        <f>IFERROR(VLOOKUP($L81,'2-2 引出数据_合同数据仓库'!$B$2:$BP$10000,28,FALSE),0)</f>
        <v>0</v>
      </c>
      <c r="R81" s="122">
        <f>IFERROR(VLOOKUP($L81,'2-2 引出数据_合同数据仓库'!$B$2:$BP$10000,29,FALSE),0)</f>
        <v>0</v>
      </c>
      <c r="S81" s="122">
        <f>IFERROR(VLOOKUP($L81,'2-2 引出数据_合同数据仓库'!$B$2:$BP$10000,4,FALSE),0)</f>
        <v>0</v>
      </c>
      <c r="T81" s="122"/>
      <c r="U81" s="122">
        <f>IFERROR(VLOOKUP($L81,'2-2 引出数据_合同数据仓库'!$B$2:$BP$10000,15,FALSE),0)</f>
        <v>0</v>
      </c>
      <c r="V81" s="122">
        <f>U81/(S81-R81+1)*365</f>
        <v>0</v>
      </c>
      <c r="W81" s="122"/>
      <c r="X81" s="154">
        <v>45658</v>
      </c>
      <c r="Y81" s="154">
        <f>X81+30</f>
        <v>45688</v>
      </c>
      <c r="Z81" s="158">
        <f>IFERROR(IF(($R81-Y81)&gt;=0,0,IF(($S81-X81)&lt;0,0,IF(AND(($S81-Y81)&gt;0,(X81-$R81)&gt;0),$V81/365*(Y81-X81+1),IF(AND(($S81-Y81)&lt;=0,(X81-$R81)&gt;0),$V81/365*($S81-X81+1),$V81/365*(Y81-$R81+1))))),0)</f>
        <v>0</v>
      </c>
      <c r="AA81" s="154">
        <f>Y81+1</f>
        <v>45689</v>
      </c>
      <c r="AB81" s="154">
        <f>AA81+27</f>
        <v>45716</v>
      </c>
      <c r="AC81" s="158">
        <f>IFERROR(IF(($R81-AB81)&gt;=0,0,IF(($S81-AA81)&lt;0,0,IF(AND(($S81-AB81)&gt;0,(AA81-$R81)&gt;0),$V81/365*(AB81-AA81+1),IF(AND(($S81-AB81)&lt;=0,(AA81-$R81)&gt;0),$V81/365*($S81-AA81+1),$V81/365*(AB81-$R81+1))))),0)</f>
        <v>0</v>
      </c>
      <c r="AD81" s="154">
        <f>AB81+1</f>
        <v>45717</v>
      </c>
      <c r="AE81" s="154">
        <f>AD81+30</f>
        <v>45747</v>
      </c>
      <c r="AF81" s="158">
        <f>IFERROR(IF(($R81-AE81)&gt;=0,0,IF(($S81-AD81)&lt;0,0,IF(AND(($S81-AE81)&gt;0,(AD81-$R81)&gt;0),$V81/365*(AE81-AD81+1),IF(AND(($S81-AE81)&lt;=0,(AD81-$R81)&gt;0),$V81/365*($S81-AD81+1),$V81/365*(AE81-$R81+1))))),0)</f>
        <v>0</v>
      </c>
      <c r="AG81" s="154">
        <f>AE81+1</f>
        <v>45748</v>
      </c>
      <c r="AH81" s="154">
        <f>AG81+29</f>
        <v>45777</v>
      </c>
      <c r="AI81" s="158">
        <f>IFERROR(IF(($R81-AH81)&gt;=0,0,IF(($S81-AG81)&lt;0,0,IF(AND(($S81-AH81)&gt;0,(AG81-$R81)&gt;0),$V81/365*(AH81-AG81+1),IF(AND(($S81-AH81)&lt;=0,(AG81-$R81)&gt;0),$V81/365*($S81-AG81+1),$V81/365*(AH81-$R81+1))))),0)</f>
        <v>0</v>
      </c>
      <c r="AJ81" s="154">
        <f>AH81+1</f>
        <v>45778</v>
      </c>
      <c r="AK81" s="154">
        <f>AJ81+30</f>
        <v>45808</v>
      </c>
      <c r="AL81" s="158">
        <f>IFERROR(IF(($R81-AK81)&gt;=0,0,IF(($S81-AJ81)&lt;0,0,IF(AND(($S81-AK81)&gt;0,(AJ81-$R81)&gt;0),$V81/365*(AK81-AJ81+1),IF(AND(($S81-AK81)&lt;=0,(AJ81-$R81)&gt;0),$V81/365*($S81-AJ81+1),$V81/365*(AK81-$R81+1))))),0)</f>
        <v>0</v>
      </c>
      <c r="AM81" s="154">
        <f>AK81+1</f>
        <v>45809</v>
      </c>
      <c r="AN81" s="154">
        <f>AM81+29</f>
        <v>45838</v>
      </c>
      <c r="AO81" s="158">
        <f>IFERROR(IF(($R81-AN81)&gt;=0,0,IF(($S81-AM81)&lt;0,0,IF(AND(($S81-AN81)&gt;0,(AM81-$R81)&gt;0),$V81/365*(AN81-AM81+1),IF(AND(($S81-AN81)&lt;=0,(AM81-$R81)&gt;0),$V81/365*($S81-AM81+1),$V81/365*(AN81-$R81+1))))),0)</f>
        <v>0</v>
      </c>
      <c r="AP81" s="154">
        <f>AN81+1</f>
        <v>45839</v>
      </c>
      <c r="AQ81" s="154">
        <f>AP81+30</f>
        <v>45869</v>
      </c>
      <c r="AR81" s="158">
        <f>IFERROR(IF(($R81-AQ81)&gt;=0,0,IF(($S81-AP81)&lt;0,0,IF(AND(($S81-AQ81)&gt;0,(AP81-$R81)&gt;0),$V81/365*(AQ81-AP81+1),IF(AND(($S81-AQ81)&lt;=0,(AP81-$R81)&gt;0),$V81/365*($S81-AP81+1),$V81/365*(AQ81-$R81+1))))),0)</f>
        <v>0</v>
      </c>
      <c r="AS81" s="154">
        <f>AQ81+1</f>
        <v>45870</v>
      </c>
      <c r="AT81" s="154">
        <f>AS81+30</f>
        <v>45900</v>
      </c>
      <c r="AU81" s="158">
        <f>IFERROR(IF(($R81-AT81)&gt;=0,0,IF(($S81-AS81)&lt;0,0,IF(AND(($S81-AT81)&gt;0,(AS81-$R81)&gt;0),$V81/365*(AT81-AS81+1),IF(AND(($S81-AT81)&lt;=0,(AS81-$R81)&gt;0),$V81/365*($S81-AS81+1),$V81/365*(AT81-$R81+1))))),0)</f>
        <v>0</v>
      </c>
      <c r="AV81" s="154">
        <f>AT81+1</f>
        <v>45901</v>
      </c>
      <c r="AW81" s="154">
        <f>AV81+29</f>
        <v>45930</v>
      </c>
      <c r="AX81" s="158">
        <f>IFERROR(IF(($R81-AW81)&gt;=0,0,IF(($S81-AV81)&lt;0,0,IF(AND(($S81-AW81)&gt;0,(AV81-$R81)&gt;0),$V81/365*(AW81-AV81+1),IF(AND(($S81-AW81)&lt;=0,(AV81-$R81)&gt;0),$V81/365*($S81-AV81+1),$V81/365*(AW81-$R81+1))))),0)</f>
        <v>0</v>
      </c>
      <c r="AY81" s="154">
        <f>AW81+1</f>
        <v>45931</v>
      </c>
      <c r="AZ81" s="154">
        <f>AY81+30</f>
        <v>45961</v>
      </c>
      <c r="BA81" s="158">
        <f>IFERROR(IF(($R81-AZ81)&gt;=0,0,IF(($S81-AY81)&lt;0,0,IF(AND(($S81-AZ81)&gt;0,(AY81-$R81)&gt;0),$V81/365*(AZ81-AY81+1),IF(AND(($S81-AZ81)&lt;=0,(AY81-$R81)&gt;0),$V81/365*($S81-AY81+1),$V81/365*(AZ81-$R81+1))))),0)</f>
        <v>0</v>
      </c>
      <c r="BB81" s="154">
        <f>AZ81+1</f>
        <v>45962</v>
      </c>
      <c r="BC81" s="154">
        <f>BB81+29</f>
        <v>45991</v>
      </c>
      <c r="BD81" s="158">
        <f>IFERROR(IF(($R81-BC81)&gt;=0,0,IF(($S81-BB81)&lt;0,0,IF(AND(($S81-BC81)&gt;0,(BB81-$R81)&gt;0),$V81/365*(BC81-BB81+1),IF(AND(($S81-BC81)&lt;=0,(BB81-$R81)&gt;0),$V81/365*($S81-BB81+1),$V81/365*(BC81-$R81+1))))),0)</f>
        <v>0</v>
      </c>
      <c r="BE81" s="154">
        <f>BC81+1</f>
        <v>45992</v>
      </c>
      <c r="BF81" s="154">
        <f>BE81+30</f>
        <v>46022</v>
      </c>
      <c r="BG81" s="158">
        <f>IFERROR(IF(($R81-BF81)&gt;=0,0,IF(($S81-BE81)&lt;0,0,IF(AND(($S81-BF81)&gt;0,(BE81-$R81)&gt;0),$V81/365*(BF81-BE81+1),IF(AND(($S81-BF81)&lt;=0,(BE81-$R81)&gt;0),$V81/365*($S81-BE81+1),$V81/365*(BF81-$R81+1))))),0)</f>
        <v>0</v>
      </c>
      <c r="BH81" s="154">
        <v>46023</v>
      </c>
      <c r="BI81" s="154">
        <f>BH81+30</f>
        <v>46053</v>
      </c>
      <c r="BJ81" s="158">
        <f>IFERROR(IF(($R81-BI81)&gt;=0,0,IF(($S81-BH81)&lt;0,0,IF(AND(($S81-BI81)&gt;0,(BH81-$R81)&gt;0),$V81/365*(BI81-BH81+1),IF(AND(($S81-BI81)&lt;=0,(BH81-$R81)&gt;0),$V81/365*($S81-BH81+1),$V81/365*(BI81-$R81+1))))),0)</f>
        <v>0</v>
      </c>
      <c r="BK81" s="154">
        <f>BI81+1</f>
        <v>46054</v>
      </c>
      <c r="BL81" s="154">
        <f>BK81+27</f>
        <v>46081</v>
      </c>
      <c r="BM81" s="158">
        <f>IFERROR(IF(($R81-BL81)&gt;=0,0,IF(($S81-BK81)&lt;0,0,IF(AND(($S81-BL81)&gt;0,(BK81-$R81)&gt;0),$V81/365*(BL81-BK81+1),IF(AND(($S81-BL81)&lt;=0,(BK81-$R81)&gt;0),$V81/365*($S81-BK81+1),$V81/365*(BL81-$R81+1))))),0)</f>
        <v>0</v>
      </c>
      <c r="BN81" s="154">
        <f>BL81+1</f>
        <v>46082</v>
      </c>
      <c r="BO81" s="154">
        <f>BN81+30</f>
        <v>46112</v>
      </c>
      <c r="BP81" s="158">
        <f>IFERROR(IF(($R81-BO81)&gt;=0,0,IF(($S81-BN81)&lt;0,0,IF(AND(($S81-BO81)&gt;0,(BN81-$R81)&gt;0),$V81/365*(BO81-BN81+1),IF(AND(($S81-BO81)&lt;=0,(BN81-$R81)&gt;0),$V81/365*($S81-BN81+1),$V81/365*(BO81-$R81+1))))),0)</f>
        <v>0</v>
      </c>
      <c r="BQ81" s="154">
        <f>BO81+1</f>
        <v>46113</v>
      </c>
      <c r="BR81" s="154">
        <f>BQ81+29</f>
        <v>46142</v>
      </c>
      <c r="BS81" s="158">
        <f>IFERROR(IF(($R81-BR81)&gt;=0,0,IF(($S81-BQ81)&lt;0,0,IF(AND(($S81-BR81)&gt;0,(BQ81-$R81)&gt;0),$V81/365*(BR81-BQ81+1),IF(AND(($S81-BR81)&lt;=0,(BQ81-$R81)&gt;0),$V81/365*($S81-BQ81+1),$V81/365*(BR81-$R81+1))))),0)</f>
        <v>0</v>
      </c>
      <c r="BT81" s="154">
        <f>BR81+1</f>
        <v>46143</v>
      </c>
      <c r="BU81" s="154">
        <f>BT81+30</f>
        <v>46173</v>
      </c>
      <c r="BV81" s="158">
        <f>IFERROR(IF(($R81-BU81)&gt;=0,0,IF(($S81-BT81)&lt;0,0,IF(AND(($S81-BU81)&gt;0,(BT81-$R81)&gt;0),$V81/365*(BU81-BT81+1),IF(AND(($S81-BU81)&lt;=0,(BT81-$R81)&gt;0),$V81/365*($S81-BT81+1),$V81/365*(BU81-$R81+1))))),0)</f>
        <v>0</v>
      </c>
      <c r="BW81" s="154">
        <f>BU81+1</f>
        <v>46174</v>
      </c>
      <c r="BX81" s="154">
        <f>BW81+29</f>
        <v>46203</v>
      </c>
      <c r="BY81" s="158">
        <f>IFERROR(IF(($R81-BX81)&gt;=0,0,IF(($S81-BW81)&lt;0,0,IF(AND(($S81-BX81)&gt;0,(BW81-$R81)&gt;0),$V81/365*(BX81-BW81+1),IF(AND(($S81-BX81)&lt;=0,(BW81-$R81)&gt;0),$V81/365*($S81-BW81+1),$V81/365*(BX81-$R81+1))))),0)</f>
        <v>0</v>
      </c>
      <c r="BZ81" s="154">
        <f>BX81+1</f>
        <v>46204</v>
      </c>
      <c r="CA81" s="154">
        <f>BZ81+30</f>
        <v>46234</v>
      </c>
      <c r="CB81" s="158">
        <f>IFERROR(IF(($R81-CA81)&gt;=0,0,IF(($S81-BZ81)&lt;0,0,IF(AND(($S81-CA81)&gt;0,(BZ81-$R81)&gt;0),$V81/365*(CA81-BZ81+1),IF(AND(($S81-CA81)&lt;=0,(BZ81-$R81)&gt;0),$V81/365*($S81-BZ81+1),$V81/365*(CA81-$R81+1))))),0)</f>
        <v>0</v>
      </c>
      <c r="CC81" s="154">
        <f>CA81+1</f>
        <v>46235</v>
      </c>
      <c r="CD81" s="154">
        <f>CC81+30</f>
        <v>46265</v>
      </c>
      <c r="CE81" s="158">
        <f>IFERROR(IF(($R81-CD81)&gt;=0,0,IF(($S81-CC81)&lt;0,0,IF(AND(($S81-CD81)&gt;0,(CC81-$R81)&gt;0),$V81/365*(CD81-CC81+1),IF(AND(($S81-CD81)&lt;=0,(CC81-$R81)&gt;0),$V81/365*($S81-CC81+1),$V81/365*(CD81-$R81+1))))),0)</f>
        <v>0</v>
      </c>
      <c r="CF81" s="154">
        <f>CD81+1</f>
        <v>46266</v>
      </c>
      <c r="CG81" s="154">
        <f>CF81+29</f>
        <v>46295</v>
      </c>
      <c r="CH81" s="158">
        <f>IFERROR(IF(($R81-CG81)&gt;=0,0,IF(($S81-CF81)&lt;0,0,IF(AND(($S81-CG81)&gt;0,(CF81-$R81)&gt;0),$V81/365*(CG81-CF81+1),IF(AND(($S81-CG81)&lt;=0,(CF81-$R81)&gt;0),$V81/365*($S81-CF81+1),$V81/365*(CG81-$R81+1))))),0)</f>
        <v>0</v>
      </c>
      <c r="CI81" s="154">
        <f>CG81+1</f>
        <v>46296</v>
      </c>
      <c r="CJ81" s="154">
        <f>CI81+30</f>
        <v>46326</v>
      </c>
      <c r="CK81" s="158">
        <f>IFERROR(IF(($R81-CJ81)&gt;=0,0,IF(($S81-CI81)&lt;0,0,IF(AND(($S81-CJ81)&gt;0,(CI81-$R81)&gt;0),$V81/365*(CJ81-CI81+1),IF(AND(($S81-CJ81)&lt;=0,(CI81-$R81)&gt;0),$V81/365*($S81-CI81+1),$V81/365*(CJ81-$R81+1))))),0)</f>
        <v>0</v>
      </c>
      <c r="CL81" s="154">
        <f>CJ81+1</f>
        <v>46327</v>
      </c>
      <c r="CM81" s="154">
        <f>CL81+29</f>
        <v>46356</v>
      </c>
      <c r="CN81" s="158">
        <f>IFERROR(IF(($R81-CM81)&gt;=0,0,IF(($S81-CL81)&lt;0,0,IF(AND(($S81-CM81)&gt;0,(CL81-$R81)&gt;0),$V81/365*(CM81-CL81+1),IF(AND(($S81-CM81)&lt;=0,(CL81-$R81)&gt;0),$V81/365*($S81-CL81+1),$V81/365*(CM81-$R81+1))))),0)</f>
        <v>0</v>
      </c>
      <c r="CO81" s="154">
        <f>CM81+1</f>
        <v>46357</v>
      </c>
      <c r="CP81" s="154">
        <f>CO81+30</f>
        <v>46387</v>
      </c>
      <c r="CQ81" s="158">
        <f>IFERROR(IF(($R81-CP81)&gt;=0,0,IF(($S81-CO81)&lt;0,0,IF(AND(($S81-CP81)&gt;0,(CO81-$R81)&gt;0),$V81/365*(CP81-CO81+1),IF(AND(($S81-CP81)&lt;=0,(CO81-$R81)&gt;0),$V81/365*($S81-CO81+1),$V81/365*(CP81-$R81+1))))),0)</f>
        <v>0</v>
      </c>
    </row>
    <row r="82" s="80" customFormat="1" ht="24" customHeight="1" outlineLevel="4" spans="1:95">
      <c r="A82" s="123" t="s">
        <v>2814</v>
      </c>
      <c r="B82" s="124"/>
      <c r="C82" s="124"/>
      <c r="D82" s="124"/>
      <c r="E82" s="124"/>
      <c r="F82" s="124"/>
      <c r="G82" s="125"/>
      <c r="H82" s="126"/>
      <c r="I82" s="126"/>
      <c r="J82" s="126"/>
      <c r="K82" s="126"/>
      <c r="L82" s="149"/>
      <c r="M82" s="149"/>
      <c r="N82" s="126"/>
      <c r="O82" s="126"/>
      <c r="P82" s="126"/>
      <c r="Q82" s="126"/>
      <c r="R82" s="126"/>
      <c r="S82" s="126"/>
      <c r="T82" s="126"/>
      <c r="U82" s="126"/>
      <c r="V82" s="126"/>
      <c r="W82" s="126"/>
      <c r="X82" s="126"/>
      <c r="Y82" s="126"/>
      <c r="Z82" s="126"/>
      <c r="AA82" s="126"/>
      <c r="AB82" s="126"/>
      <c r="AC82" s="126"/>
      <c r="AD82" s="126"/>
      <c r="AE82" s="126"/>
      <c r="AF82" s="126"/>
      <c r="AG82" s="126"/>
      <c r="AH82" s="126"/>
      <c r="AI82" s="126"/>
      <c r="AJ82" s="126"/>
      <c r="AK82" s="126"/>
      <c r="AL82" s="126"/>
      <c r="AM82" s="126"/>
      <c r="AN82" s="126"/>
      <c r="AO82" s="126"/>
      <c r="AP82" s="126"/>
      <c r="AQ82" s="126"/>
      <c r="AR82" s="126"/>
      <c r="AS82" s="126"/>
      <c r="AT82" s="126"/>
      <c r="AU82" s="126"/>
      <c r="AV82" s="126"/>
      <c r="AW82" s="126"/>
      <c r="AX82" s="126"/>
      <c r="AY82" s="126"/>
      <c r="AZ82" s="126"/>
      <c r="BA82" s="126"/>
      <c r="BB82" s="126"/>
      <c r="BC82" s="126"/>
      <c r="BD82" s="126"/>
      <c r="BE82" s="126"/>
      <c r="BF82" s="126"/>
      <c r="BG82" s="126"/>
      <c r="BH82" s="126"/>
      <c r="BI82" s="126"/>
      <c r="BJ82" s="126"/>
      <c r="BK82" s="126"/>
      <c r="BL82" s="126"/>
      <c r="BM82" s="126"/>
      <c r="BN82" s="126"/>
      <c r="BO82" s="126"/>
      <c r="BP82" s="126"/>
      <c r="BQ82" s="126"/>
      <c r="BR82" s="126"/>
      <c r="BS82" s="126"/>
      <c r="BT82" s="126"/>
      <c r="BU82" s="126"/>
      <c r="BV82" s="126"/>
      <c r="BW82" s="126"/>
      <c r="BX82" s="126"/>
      <c r="BY82" s="126"/>
      <c r="BZ82" s="126"/>
      <c r="CA82" s="126"/>
      <c r="CB82" s="126"/>
      <c r="CC82" s="126"/>
      <c r="CD82" s="126"/>
      <c r="CE82" s="126"/>
      <c r="CF82" s="126"/>
      <c r="CG82" s="126"/>
      <c r="CH82" s="126"/>
      <c r="CI82" s="126"/>
      <c r="CJ82" s="126"/>
      <c r="CK82" s="126"/>
      <c r="CL82" s="126"/>
      <c r="CM82" s="126"/>
      <c r="CN82" s="126"/>
      <c r="CO82" s="126"/>
      <c r="CP82" s="126"/>
      <c r="CQ82" s="126"/>
    </row>
    <row r="83" ht="24" customHeight="1" outlineLevel="3" spans="1:95">
      <c r="A83" s="115"/>
      <c r="B83" s="116" t="s">
        <v>792</v>
      </c>
      <c r="C83" s="117" t="s">
        <v>1012</v>
      </c>
      <c r="D83" s="115" t="s">
        <v>15</v>
      </c>
      <c r="E83" s="116"/>
      <c r="F83" s="116"/>
      <c r="G83" s="116"/>
      <c r="H83" s="118">
        <f>X83+AA83+AD83+AG83+AJ83+AM83+AP83+AS83+AV83+AY83+BB83+BE83</f>
        <v>0</v>
      </c>
      <c r="I83" s="118">
        <f>Y83+AB83+AE83+AH83+AK83+AN83+AQ83+AT83+AW83+AZ83+BC83+BF83</f>
        <v>0</v>
      </c>
      <c r="J83" s="118">
        <f>Z83+AC83+AF83+AI83+AL83+AO83+AR83+AU83+AX83+BA83+BD83+BG83</f>
        <v>0</v>
      </c>
      <c r="K83" s="118"/>
      <c r="L83" s="146"/>
      <c r="M83" s="146"/>
      <c r="N83" s="118"/>
      <c r="O83" s="118"/>
      <c r="P83" s="118"/>
      <c r="Q83" s="118"/>
      <c r="R83" s="118"/>
      <c r="S83" s="118"/>
      <c r="T83" s="118"/>
      <c r="U83" s="118"/>
      <c r="V83" s="118"/>
      <c r="W83" s="118"/>
      <c r="X83" s="118">
        <f>VLOOKUP($C83,'1 预算编制表单'!$C:$BJ,27,FALSE)</f>
        <v>0</v>
      </c>
      <c r="Y83" s="118">
        <f>X83-Z83</f>
        <v>0</v>
      </c>
      <c r="Z83" s="118">
        <f>SUM(Z84:Z88)</f>
        <v>0</v>
      </c>
      <c r="AA83" s="118">
        <f>VLOOKUP($C83,'1 预算编制表单'!$C:$BJ,30,FALSE)</f>
        <v>0</v>
      </c>
      <c r="AB83" s="118">
        <f>AA83-AC83</f>
        <v>0</v>
      </c>
      <c r="AC83" s="118">
        <f>SUM(AC84:AC88)</f>
        <v>0</v>
      </c>
      <c r="AD83" s="118">
        <f>VLOOKUP($C83,'1 预算编制表单'!$C:$BJ,33,FALSE)</f>
        <v>0</v>
      </c>
      <c r="AE83" s="118">
        <f>AD83-AF83</f>
        <v>0</v>
      </c>
      <c r="AF83" s="118">
        <f>SUM(AF84:AF88)</f>
        <v>0</v>
      </c>
      <c r="AG83" s="118">
        <f>VLOOKUP($C83,'1 预算编制表单'!$C:$BJ,36,FALSE)</f>
        <v>0</v>
      </c>
      <c r="AH83" s="118">
        <f>AG83-AI83</f>
        <v>0</v>
      </c>
      <c r="AI83" s="118">
        <f>SUM(AI84:AI88)</f>
        <v>0</v>
      </c>
      <c r="AJ83" s="118">
        <f>VLOOKUP($C83,'1 预算编制表单'!$C:$BJ,39,FALSE)</f>
        <v>0</v>
      </c>
      <c r="AK83" s="118">
        <f>AJ83-AL83</f>
        <v>0</v>
      </c>
      <c r="AL83" s="118">
        <f>SUM(AL84:AL88)</f>
        <v>0</v>
      </c>
      <c r="AM83" s="118">
        <f>VLOOKUP($C83,'1 预算编制表单'!$C:$BJ,42,FALSE)</f>
        <v>0</v>
      </c>
      <c r="AN83" s="118">
        <f>AM83-AO83</f>
        <v>0</v>
      </c>
      <c r="AO83" s="118">
        <f>SUM(AO84:AO88)</f>
        <v>0</v>
      </c>
      <c r="AP83" s="118">
        <f>VLOOKUP($C83,'1 预算编制表单'!$C:$BJ,45,FALSE)</f>
        <v>0</v>
      </c>
      <c r="AQ83" s="118">
        <f>AP83-AR83</f>
        <v>0</v>
      </c>
      <c r="AR83" s="118">
        <f>SUM(AR84:AR88)</f>
        <v>0</v>
      </c>
      <c r="AS83" s="118">
        <f>VLOOKUP($C83,'1 预算编制表单'!$C:$BJ,48,FALSE)</f>
        <v>0</v>
      </c>
      <c r="AT83" s="118">
        <f>AS83-AU83</f>
        <v>0</v>
      </c>
      <c r="AU83" s="118">
        <f>SUM(AU84:AU88)</f>
        <v>0</v>
      </c>
      <c r="AV83" s="118">
        <f>VLOOKUP($C83,'1 预算编制表单'!$C:$BJ,51,FALSE)</f>
        <v>0</v>
      </c>
      <c r="AW83" s="118">
        <f>AV83-AX83</f>
        <v>0</v>
      </c>
      <c r="AX83" s="118">
        <f>SUM(AX84:AX88)</f>
        <v>0</v>
      </c>
      <c r="AY83" s="118">
        <f>VLOOKUP($C83,'1 预算编制表单'!$C:$BJ,54,FALSE)</f>
        <v>0</v>
      </c>
      <c r="AZ83" s="118">
        <f>AY83-BA83</f>
        <v>0</v>
      </c>
      <c r="BA83" s="118">
        <f>SUM(BA84:BA88)</f>
        <v>0</v>
      </c>
      <c r="BB83" s="118">
        <f>VLOOKUP($C83,'1 预算编制表单'!$C:$BJ,57,FALSE)</f>
        <v>0</v>
      </c>
      <c r="BC83" s="118">
        <f>BB83-BD83</f>
        <v>0</v>
      </c>
      <c r="BD83" s="118">
        <f>SUM(BD84:BD88)</f>
        <v>0</v>
      </c>
      <c r="BE83" s="118">
        <f>VLOOKUP($C83,'1 预算编制表单'!$C:$BJ,60,FALSE)</f>
        <v>0</v>
      </c>
      <c r="BF83" s="118">
        <f>BE83-BG83</f>
        <v>0</v>
      </c>
      <c r="BG83" s="118">
        <f>SUM(BG84:BG88)</f>
        <v>0</v>
      </c>
      <c r="BH83" s="118">
        <f>VLOOKUP($C83,'1 预算编制表单'!$C:$BJ,27,FALSE)</f>
        <v>0</v>
      </c>
      <c r="BI83" s="118">
        <f>BH83-BJ83</f>
        <v>0</v>
      </c>
      <c r="BJ83" s="118">
        <f>SUM(BJ84:BJ88)</f>
        <v>0</v>
      </c>
      <c r="BK83" s="118">
        <f>VLOOKUP($C83,'1 预算编制表单'!$C:$BJ,30,FALSE)</f>
        <v>0</v>
      </c>
      <c r="BL83" s="118">
        <f>BK83-BM83</f>
        <v>0</v>
      </c>
      <c r="BM83" s="118">
        <f>SUM(BM84:BM88)</f>
        <v>0</v>
      </c>
      <c r="BN83" s="118">
        <f>VLOOKUP($C83,'1 预算编制表单'!$C:$BJ,33,FALSE)</f>
        <v>0</v>
      </c>
      <c r="BO83" s="118">
        <f>BN83-BP83</f>
        <v>0</v>
      </c>
      <c r="BP83" s="118">
        <f>SUM(BP84:BP88)</f>
        <v>0</v>
      </c>
      <c r="BQ83" s="118">
        <f>VLOOKUP($C83,'1 预算编制表单'!$C:$BJ,36,FALSE)</f>
        <v>0</v>
      </c>
      <c r="BR83" s="118">
        <f>BQ83-BS83</f>
        <v>0</v>
      </c>
      <c r="BS83" s="118">
        <f>SUM(BS84:BS88)</f>
        <v>0</v>
      </c>
      <c r="BT83" s="118">
        <f>VLOOKUP($C83,'1 预算编制表单'!$C:$BJ,39,FALSE)</f>
        <v>0</v>
      </c>
      <c r="BU83" s="118">
        <f>BT83-BV83</f>
        <v>0</v>
      </c>
      <c r="BV83" s="118">
        <f>SUM(BV84:BV88)</f>
        <v>0</v>
      </c>
      <c r="BW83" s="118">
        <f>VLOOKUP($C83,'1 预算编制表单'!$C:$BJ,42,FALSE)</f>
        <v>0</v>
      </c>
      <c r="BX83" s="118">
        <f>BW83-BY83</f>
        <v>0</v>
      </c>
      <c r="BY83" s="118">
        <f>SUM(BY84:BY88)</f>
        <v>0</v>
      </c>
      <c r="BZ83" s="118">
        <f>VLOOKUP($C83,'1 预算编制表单'!$C:$BJ,45,FALSE)</f>
        <v>0</v>
      </c>
      <c r="CA83" s="118">
        <f>BZ83-CB83</f>
        <v>0</v>
      </c>
      <c r="CB83" s="118">
        <f>SUM(CB84:CB88)</f>
        <v>0</v>
      </c>
      <c r="CC83" s="118">
        <f>VLOOKUP($C83,'1 预算编制表单'!$C:$BJ,48,FALSE)</f>
        <v>0</v>
      </c>
      <c r="CD83" s="118">
        <f>CC83-CE83</f>
        <v>0</v>
      </c>
      <c r="CE83" s="118">
        <f>SUM(CE84:CE88)</f>
        <v>0</v>
      </c>
      <c r="CF83" s="118">
        <f>VLOOKUP($C83,'1 预算编制表单'!$C:$BJ,51,FALSE)</f>
        <v>0</v>
      </c>
      <c r="CG83" s="118">
        <f>CF83-CH83</f>
        <v>0</v>
      </c>
      <c r="CH83" s="118">
        <f>SUM(CH84:CH88)</f>
        <v>0</v>
      </c>
      <c r="CI83" s="118">
        <f>VLOOKUP($C83,'1 预算编制表单'!$C:$BJ,54,FALSE)</f>
        <v>0</v>
      </c>
      <c r="CJ83" s="118">
        <f>CI83-CK83</f>
        <v>0</v>
      </c>
      <c r="CK83" s="118">
        <f>SUM(CK84:CK88)</f>
        <v>0</v>
      </c>
      <c r="CL83" s="118">
        <f>VLOOKUP($C83,'1 预算编制表单'!$C:$BJ,57,FALSE)</f>
        <v>0</v>
      </c>
      <c r="CM83" s="118">
        <f>CL83-CN83</f>
        <v>0</v>
      </c>
      <c r="CN83" s="118">
        <f>SUM(CN84:CN88)</f>
        <v>0</v>
      </c>
      <c r="CO83" s="118">
        <f>VLOOKUP($C83,'1 预算编制表单'!$C:$BJ,60,FALSE)</f>
        <v>0</v>
      </c>
      <c r="CP83" s="118">
        <f>CO83-CQ83</f>
        <v>0</v>
      </c>
      <c r="CQ83" s="118">
        <f>SUM(CQ84:CQ88)</f>
        <v>0</v>
      </c>
    </row>
    <row r="84" s="80" customFormat="1" ht="24" customHeight="1" outlineLevel="4" spans="1:95">
      <c r="A84" s="119"/>
      <c r="B84" s="120"/>
      <c r="C84" s="121"/>
      <c r="D84" s="119"/>
      <c r="E84" s="120"/>
      <c r="F84" s="120"/>
      <c r="G84" s="120"/>
      <c r="H84" s="122"/>
      <c r="I84" s="122"/>
      <c r="J84" s="122">
        <f>Z84+AC84+AF84+AI84+AL84+AO84+AR84+AU84+AX84+BA84+BD84+BG84</f>
        <v>0</v>
      </c>
      <c r="K84" s="122">
        <v>1</v>
      </c>
      <c r="L84" s="147"/>
      <c r="M84" s="148">
        <f>IFERROR(VLOOKUP($L84,'2-2 引出数据_合同数据仓库'!$B$2:$BP$10000,3,FALSE),0)</f>
        <v>0</v>
      </c>
      <c r="N84" s="122"/>
      <c r="O84" s="148">
        <f>IFERROR(VLOOKUP((LEFT(VLOOKUP($L84,'2-2 引出数据_合同数据仓库'!$B$2:$BP$10000,64,FALSE),15)&amp;(RIGHT(VLOOKUP($L84,'2-2 引出数据_合同数据仓库'!$B$2:$BP$10000,64,FALSE),4)+1)),'2-2 引出数据_合同数据仓库'!$B$2:$BP$10000,3,FALSE),0)</f>
        <v>0</v>
      </c>
      <c r="P84" s="122"/>
      <c r="Q84" s="122">
        <f>IFERROR(VLOOKUP($L84,'2-2 引出数据_合同数据仓库'!$B$2:$BP$10000,28,FALSE),0)</f>
        <v>0</v>
      </c>
      <c r="R84" s="122">
        <f>IFERROR(VLOOKUP($L84,'2-2 引出数据_合同数据仓库'!$B$2:$BP$10000,29,FALSE),0)</f>
        <v>0</v>
      </c>
      <c r="S84" s="122">
        <f>IFERROR(VLOOKUP($L84,'2-2 引出数据_合同数据仓库'!$B$2:$BP$10000,4,FALSE),0)</f>
        <v>0</v>
      </c>
      <c r="T84" s="122"/>
      <c r="U84" s="122">
        <f>IFERROR(VLOOKUP($L84,'2-2 引出数据_合同数据仓库'!$B$2:$BP$10000,15,FALSE),0)</f>
        <v>0</v>
      </c>
      <c r="V84" s="122">
        <f>U84/(S84-R84+1)*365</f>
        <v>0</v>
      </c>
      <c r="W84" s="122"/>
      <c r="X84" s="154">
        <v>45658</v>
      </c>
      <c r="Y84" s="154">
        <f>X84+30</f>
        <v>45688</v>
      </c>
      <c r="Z84" s="158">
        <f>IFERROR(IF(($R84-Y84)&gt;=0,0,IF(($S84-X84)&lt;0,0,IF(AND(($S84-Y84)&gt;0,(X84-$R84)&gt;0),$V84/365*(Y84-X84+1),IF(AND(($S84-Y84)&lt;=0,(X84-$R84)&gt;0),$V84/365*($S84-X84+1),$V84/365*(Y84-$R84+1))))),0)</f>
        <v>0</v>
      </c>
      <c r="AA84" s="154">
        <f>Y84+1</f>
        <v>45689</v>
      </c>
      <c r="AB84" s="154">
        <f>AA84+27</f>
        <v>45716</v>
      </c>
      <c r="AC84" s="158">
        <f>IFERROR(IF(($R84-AB84)&gt;=0,0,IF(($S84-AA84)&lt;0,0,IF(AND(($S84-AB84)&gt;0,(AA84-$R84)&gt;0),$V84/365*(AB84-AA84+1),IF(AND(($S84-AB84)&lt;=0,(AA84-$R84)&gt;0),$V84/365*($S84-AA84+1),$V84/365*(AB84-$R84+1))))),0)</f>
        <v>0</v>
      </c>
      <c r="AD84" s="154">
        <f>AB84+1</f>
        <v>45717</v>
      </c>
      <c r="AE84" s="154">
        <f>AD84+30</f>
        <v>45747</v>
      </c>
      <c r="AF84" s="158">
        <f>IFERROR(IF(($R84-AE84)&gt;=0,0,IF(($S84-AD84)&lt;0,0,IF(AND(($S84-AE84)&gt;0,(AD84-$R84)&gt;0),$V84/365*(AE84-AD84+1),IF(AND(($S84-AE84)&lt;=0,(AD84-$R84)&gt;0),$V84/365*($S84-AD84+1),$V84/365*(AE84-$R84+1))))),0)</f>
        <v>0</v>
      </c>
      <c r="AG84" s="154">
        <f>AE84+1</f>
        <v>45748</v>
      </c>
      <c r="AH84" s="154">
        <f>AG84+29</f>
        <v>45777</v>
      </c>
      <c r="AI84" s="158">
        <f>IFERROR(IF(($R84-AH84)&gt;=0,0,IF(($S84-AG84)&lt;0,0,IF(AND(($S84-AH84)&gt;0,(AG84-$R84)&gt;0),$V84/365*(AH84-AG84+1),IF(AND(($S84-AH84)&lt;=0,(AG84-$R84)&gt;0),$V84/365*($S84-AG84+1),$V84/365*(AH84-$R84+1))))),0)</f>
        <v>0</v>
      </c>
      <c r="AJ84" s="154">
        <f>AH84+1</f>
        <v>45778</v>
      </c>
      <c r="AK84" s="154">
        <f>AJ84+30</f>
        <v>45808</v>
      </c>
      <c r="AL84" s="158">
        <f>IFERROR(IF(($R84-AK84)&gt;=0,0,IF(($S84-AJ84)&lt;0,0,IF(AND(($S84-AK84)&gt;0,(AJ84-$R84)&gt;0),$V84/365*(AK84-AJ84+1),IF(AND(($S84-AK84)&lt;=0,(AJ84-$R84)&gt;0),$V84/365*($S84-AJ84+1),$V84/365*(AK84-$R84+1))))),0)</f>
        <v>0</v>
      </c>
      <c r="AM84" s="154">
        <f>AK84+1</f>
        <v>45809</v>
      </c>
      <c r="AN84" s="154">
        <f>AM84+29</f>
        <v>45838</v>
      </c>
      <c r="AO84" s="158">
        <f>IFERROR(IF(($R84-AN84)&gt;=0,0,IF(($S84-AM84)&lt;0,0,IF(AND(($S84-AN84)&gt;0,(AM84-$R84)&gt;0),$V84/365*(AN84-AM84+1),IF(AND(($S84-AN84)&lt;=0,(AM84-$R84)&gt;0),$V84/365*($S84-AM84+1),$V84/365*(AN84-$R84+1))))),0)</f>
        <v>0</v>
      </c>
      <c r="AP84" s="154">
        <f>AN84+1</f>
        <v>45839</v>
      </c>
      <c r="AQ84" s="154">
        <f>AP84+30</f>
        <v>45869</v>
      </c>
      <c r="AR84" s="158">
        <f>IFERROR(IF(($R84-AQ84)&gt;=0,0,IF(($S84-AP84)&lt;0,0,IF(AND(($S84-AQ84)&gt;0,(AP84-$R84)&gt;0),$V84/365*(AQ84-AP84+1),IF(AND(($S84-AQ84)&lt;=0,(AP84-$R84)&gt;0),$V84/365*($S84-AP84+1),$V84/365*(AQ84-$R84+1))))),0)</f>
        <v>0</v>
      </c>
      <c r="AS84" s="154">
        <f>AQ84+1</f>
        <v>45870</v>
      </c>
      <c r="AT84" s="154">
        <f>AS84+30</f>
        <v>45900</v>
      </c>
      <c r="AU84" s="158">
        <f>IFERROR(IF(($R84-AT84)&gt;=0,0,IF(($S84-AS84)&lt;0,0,IF(AND(($S84-AT84)&gt;0,(AS84-$R84)&gt;0),$V84/365*(AT84-AS84+1),IF(AND(($S84-AT84)&lt;=0,(AS84-$R84)&gt;0),$V84/365*($S84-AS84+1),$V84/365*(AT84-$R84+1))))),0)</f>
        <v>0</v>
      </c>
      <c r="AV84" s="154">
        <f>AT84+1</f>
        <v>45901</v>
      </c>
      <c r="AW84" s="154">
        <f>AV84+29</f>
        <v>45930</v>
      </c>
      <c r="AX84" s="158">
        <f>IFERROR(IF(($R84-AW84)&gt;=0,0,IF(($S84-AV84)&lt;0,0,IF(AND(($S84-AW84)&gt;0,(AV84-$R84)&gt;0),$V84/365*(AW84-AV84+1),IF(AND(($S84-AW84)&lt;=0,(AV84-$R84)&gt;0),$V84/365*($S84-AV84+1),$V84/365*(AW84-$R84+1))))),0)</f>
        <v>0</v>
      </c>
      <c r="AY84" s="154">
        <f>AW84+1</f>
        <v>45931</v>
      </c>
      <c r="AZ84" s="154">
        <f>AY84+30</f>
        <v>45961</v>
      </c>
      <c r="BA84" s="158">
        <f>IFERROR(IF(($R84-AZ84)&gt;=0,0,IF(($S84-AY84)&lt;0,0,IF(AND(($S84-AZ84)&gt;0,(AY84-$R84)&gt;0),$V84/365*(AZ84-AY84+1),IF(AND(($S84-AZ84)&lt;=0,(AY84-$R84)&gt;0),$V84/365*($S84-AY84+1),$V84/365*(AZ84-$R84+1))))),0)</f>
        <v>0</v>
      </c>
      <c r="BB84" s="154">
        <f>AZ84+1</f>
        <v>45962</v>
      </c>
      <c r="BC84" s="154">
        <f>BB84+29</f>
        <v>45991</v>
      </c>
      <c r="BD84" s="158">
        <f>IFERROR(IF(($R84-BC84)&gt;=0,0,IF(($S84-BB84)&lt;0,0,IF(AND(($S84-BC84)&gt;0,(BB84-$R84)&gt;0),$V84/365*(BC84-BB84+1),IF(AND(($S84-BC84)&lt;=0,(BB84-$R84)&gt;0),$V84/365*($S84-BB84+1),$V84/365*(BC84-$R84+1))))),0)</f>
        <v>0</v>
      </c>
      <c r="BE84" s="154">
        <f>BC84+1</f>
        <v>45992</v>
      </c>
      <c r="BF84" s="154">
        <f>BE84+30</f>
        <v>46022</v>
      </c>
      <c r="BG84" s="158">
        <f>IFERROR(IF(($R84-BF84)&gt;=0,0,IF(($S84-BE84)&lt;0,0,IF(AND(($S84-BF84)&gt;0,(BE84-$R84)&gt;0),$V84/365*(BF84-BE84+1),IF(AND(($S84-BF84)&lt;=0,(BE84-$R84)&gt;0),$V84/365*($S84-BE84+1),$V84/365*(BF84-$R84+1))))),0)</f>
        <v>0</v>
      </c>
      <c r="BH84" s="154">
        <v>46023</v>
      </c>
      <c r="BI84" s="154">
        <f>BH84+30</f>
        <v>46053</v>
      </c>
      <c r="BJ84" s="158">
        <f>IFERROR(IF(($R84-BI84)&gt;=0,0,IF(($S84-BH84)&lt;0,0,IF(AND(($S84-BI84)&gt;0,(BH84-$R84)&gt;0),$V84/365*(BI84-BH84+1),IF(AND(($S84-BI84)&lt;=0,(BH84-$R84)&gt;0),$V84/365*($S84-BH84+1),$V84/365*(BI84-$R84+1))))),0)</f>
        <v>0</v>
      </c>
      <c r="BK84" s="154">
        <f>BI84+1</f>
        <v>46054</v>
      </c>
      <c r="BL84" s="154">
        <f>BK84+27</f>
        <v>46081</v>
      </c>
      <c r="BM84" s="158">
        <f>IFERROR(IF(($R84-BL84)&gt;=0,0,IF(($S84-BK84)&lt;0,0,IF(AND(($S84-BL84)&gt;0,(BK84-$R84)&gt;0),$V84/365*(BL84-BK84+1),IF(AND(($S84-BL84)&lt;=0,(BK84-$R84)&gt;0),$V84/365*($S84-BK84+1),$V84/365*(BL84-$R84+1))))),0)</f>
        <v>0</v>
      </c>
      <c r="BN84" s="154">
        <f>BL84+1</f>
        <v>46082</v>
      </c>
      <c r="BO84" s="154">
        <f>BN84+30</f>
        <v>46112</v>
      </c>
      <c r="BP84" s="158">
        <f>IFERROR(IF(($R84-BO84)&gt;=0,0,IF(($S84-BN84)&lt;0,0,IF(AND(($S84-BO84)&gt;0,(BN84-$R84)&gt;0),$V84/365*(BO84-BN84+1),IF(AND(($S84-BO84)&lt;=0,(BN84-$R84)&gt;0),$V84/365*($S84-BN84+1),$V84/365*(BO84-$R84+1))))),0)</f>
        <v>0</v>
      </c>
      <c r="BQ84" s="154">
        <f>BO84+1</f>
        <v>46113</v>
      </c>
      <c r="BR84" s="154">
        <f>BQ84+29</f>
        <v>46142</v>
      </c>
      <c r="BS84" s="158">
        <f>IFERROR(IF(($R84-BR84)&gt;=0,0,IF(($S84-BQ84)&lt;0,0,IF(AND(($S84-BR84)&gt;0,(BQ84-$R84)&gt;0),$V84/365*(BR84-BQ84+1),IF(AND(($S84-BR84)&lt;=0,(BQ84-$R84)&gt;0),$V84/365*($S84-BQ84+1),$V84/365*(BR84-$R84+1))))),0)</f>
        <v>0</v>
      </c>
      <c r="BT84" s="154">
        <f>BR84+1</f>
        <v>46143</v>
      </c>
      <c r="BU84" s="154">
        <f>BT84+30</f>
        <v>46173</v>
      </c>
      <c r="BV84" s="158">
        <f>IFERROR(IF(($R84-BU84)&gt;=0,0,IF(($S84-BT84)&lt;0,0,IF(AND(($S84-BU84)&gt;0,(BT84-$R84)&gt;0),$V84/365*(BU84-BT84+1),IF(AND(($S84-BU84)&lt;=0,(BT84-$R84)&gt;0),$V84/365*($S84-BT84+1),$V84/365*(BU84-$R84+1))))),0)</f>
        <v>0</v>
      </c>
      <c r="BW84" s="154">
        <f>BU84+1</f>
        <v>46174</v>
      </c>
      <c r="BX84" s="154">
        <f>BW84+29</f>
        <v>46203</v>
      </c>
      <c r="BY84" s="158">
        <f>IFERROR(IF(($R84-BX84)&gt;=0,0,IF(($S84-BW84)&lt;0,0,IF(AND(($S84-BX84)&gt;0,(BW84-$R84)&gt;0),$V84/365*(BX84-BW84+1),IF(AND(($S84-BX84)&lt;=0,(BW84-$R84)&gt;0),$V84/365*($S84-BW84+1),$V84/365*(BX84-$R84+1))))),0)</f>
        <v>0</v>
      </c>
      <c r="BZ84" s="154">
        <f>BX84+1</f>
        <v>46204</v>
      </c>
      <c r="CA84" s="154">
        <f>BZ84+30</f>
        <v>46234</v>
      </c>
      <c r="CB84" s="158">
        <f>IFERROR(IF(($R84-CA84)&gt;=0,0,IF(($S84-BZ84)&lt;0,0,IF(AND(($S84-CA84)&gt;0,(BZ84-$R84)&gt;0),$V84/365*(CA84-BZ84+1),IF(AND(($S84-CA84)&lt;=0,(BZ84-$R84)&gt;0),$V84/365*($S84-BZ84+1),$V84/365*(CA84-$R84+1))))),0)</f>
        <v>0</v>
      </c>
      <c r="CC84" s="154">
        <f>CA84+1</f>
        <v>46235</v>
      </c>
      <c r="CD84" s="154">
        <f>CC84+30</f>
        <v>46265</v>
      </c>
      <c r="CE84" s="158">
        <f>IFERROR(IF(($R84-CD84)&gt;=0,0,IF(($S84-CC84)&lt;0,0,IF(AND(($S84-CD84)&gt;0,(CC84-$R84)&gt;0),$V84/365*(CD84-CC84+1),IF(AND(($S84-CD84)&lt;=0,(CC84-$R84)&gt;0),$V84/365*($S84-CC84+1),$V84/365*(CD84-$R84+1))))),0)</f>
        <v>0</v>
      </c>
      <c r="CF84" s="154">
        <f>CD84+1</f>
        <v>46266</v>
      </c>
      <c r="CG84" s="154">
        <f>CF84+29</f>
        <v>46295</v>
      </c>
      <c r="CH84" s="158">
        <f>IFERROR(IF(($R84-CG84)&gt;=0,0,IF(($S84-CF84)&lt;0,0,IF(AND(($S84-CG84)&gt;0,(CF84-$R84)&gt;0),$V84/365*(CG84-CF84+1),IF(AND(($S84-CG84)&lt;=0,(CF84-$R84)&gt;0),$V84/365*($S84-CF84+1),$V84/365*(CG84-$R84+1))))),0)</f>
        <v>0</v>
      </c>
      <c r="CI84" s="154">
        <f>CG84+1</f>
        <v>46296</v>
      </c>
      <c r="CJ84" s="154">
        <f>CI84+30</f>
        <v>46326</v>
      </c>
      <c r="CK84" s="158">
        <f>IFERROR(IF(($R84-CJ84)&gt;=0,0,IF(($S84-CI84)&lt;0,0,IF(AND(($S84-CJ84)&gt;0,(CI84-$R84)&gt;0),$V84/365*(CJ84-CI84+1),IF(AND(($S84-CJ84)&lt;=0,(CI84-$R84)&gt;0),$V84/365*($S84-CI84+1),$V84/365*(CJ84-$R84+1))))),0)</f>
        <v>0</v>
      </c>
      <c r="CL84" s="154">
        <f>CJ84+1</f>
        <v>46327</v>
      </c>
      <c r="CM84" s="154">
        <f>CL84+29</f>
        <v>46356</v>
      </c>
      <c r="CN84" s="158">
        <f>IFERROR(IF(($R84-CM84)&gt;=0,0,IF(($S84-CL84)&lt;0,0,IF(AND(($S84-CM84)&gt;0,(CL84-$R84)&gt;0),$V84/365*(CM84-CL84+1),IF(AND(($S84-CM84)&lt;=0,(CL84-$R84)&gt;0),$V84/365*($S84-CL84+1),$V84/365*(CM84-$R84+1))))),0)</f>
        <v>0</v>
      </c>
      <c r="CO84" s="154">
        <f>CM84+1</f>
        <v>46357</v>
      </c>
      <c r="CP84" s="154">
        <f>CO84+30</f>
        <v>46387</v>
      </c>
      <c r="CQ84" s="158">
        <f>IFERROR(IF(($R84-CP84)&gt;=0,0,IF(($S84-CO84)&lt;0,0,IF(AND(($S84-CP84)&gt;0,(CO84-$R84)&gt;0),$V84/365*(CP84-CO84+1),IF(AND(($S84-CP84)&lt;=0,(CO84-$R84)&gt;0),$V84/365*($S84-CO84+1),$V84/365*(CP84-$R84+1))))),0)</f>
        <v>0</v>
      </c>
    </row>
    <row r="85" s="80" customFormat="1" ht="24" customHeight="1" outlineLevel="4" spans="1:95">
      <c r="A85" s="119"/>
      <c r="B85" s="120"/>
      <c r="C85" s="121"/>
      <c r="D85" s="119"/>
      <c r="E85" s="120"/>
      <c r="F85" s="120"/>
      <c r="G85" s="120"/>
      <c r="H85" s="122"/>
      <c r="I85" s="122"/>
      <c r="J85" s="122">
        <f>Z85+AC85+AF85+AI85+AL85+AO85+AR85+AU85+AX85+BA85+BD85+BG85</f>
        <v>0</v>
      </c>
      <c r="K85" s="122">
        <f>K84+1</f>
        <v>2</v>
      </c>
      <c r="L85" s="147"/>
      <c r="M85" s="148">
        <f>IFERROR(VLOOKUP($L85,'2-2 引出数据_合同数据仓库'!$B$2:$BP$10000,3,FALSE),0)</f>
        <v>0</v>
      </c>
      <c r="N85" s="122"/>
      <c r="O85" s="148">
        <f>IFERROR(VLOOKUP((LEFT(VLOOKUP($L85,'2-2 引出数据_合同数据仓库'!$B$2:$BP$10000,64,FALSE),15)&amp;(RIGHT(VLOOKUP($L85,'2-2 引出数据_合同数据仓库'!$B$2:$BP$10000,64,FALSE),4)+1)),'2-2 引出数据_合同数据仓库'!$B$2:$BP$10000,3,FALSE),0)</f>
        <v>0</v>
      </c>
      <c r="P85" s="122"/>
      <c r="Q85" s="122">
        <f>IFERROR(VLOOKUP($L85,'2-2 引出数据_合同数据仓库'!$B$2:$BP$10000,28,FALSE),0)</f>
        <v>0</v>
      </c>
      <c r="R85" s="122">
        <f>IFERROR(VLOOKUP($L85,'2-2 引出数据_合同数据仓库'!$B$2:$BP$10000,29,FALSE),0)</f>
        <v>0</v>
      </c>
      <c r="S85" s="122">
        <f>IFERROR(VLOOKUP($L85,'2-2 引出数据_合同数据仓库'!$B$2:$BP$10000,4,FALSE),0)</f>
        <v>0</v>
      </c>
      <c r="T85" s="122"/>
      <c r="U85" s="122">
        <f>IFERROR(VLOOKUP($L85,'2-2 引出数据_合同数据仓库'!$B$2:$BP$10000,15,FALSE),0)</f>
        <v>0</v>
      </c>
      <c r="V85" s="122">
        <f>U85/(S85-R85+1)*365</f>
        <v>0</v>
      </c>
      <c r="W85" s="122"/>
      <c r="X85" s="154">
        <v>45658</v>
      </c>
      <c r="Y85" s="154">
        <f>X85+30</f>
        <v>45688</v>
      </c>
      <c r="Z85" s="158">
        <f>IFERROR(IF(($R85-Y85)&gt;=0,0,IF(($S85-X85)&lt;0,0,IF(AND(($S85-Y85)&gt;0,(X85-$R85)&gt;0),$V85/365*(Y85-X85+1),IF(AND(($S85-Y85)&lt;=0,(X85-$R85)&gt;0),$V85/365*($S85-X85+1),$V85/365*(Y85-$R85+1))))),0)</f>
        <v>0</v>
      </c>
      <c r="AA85" s="154">
        <f>Y85+1</f>
        <v>45689</v>
      </c>
      <c r="AB85" s="154">
        <f>AA85+27</f>
        <v>45716</v>
      </c>
      <c r="AC85" s="158">
        <f>IFERROR(IF(($R85-AB85)&gt;=0,0,IF(($S85-AA85)&lt;0,0,IF(AND(($S85-AB85)&gt;0,(AA85-$R85)&gt;0),$V85/365*(AB85-AA85+1),IF(AND(($S85-AB85)&lt;=0,(AA85-$R85)&gt;0),$V85/365*($S85-AA85+1),$V85/365*(AB85-$R85+1))))),0)</f>
        <v>0</v>
      </c>
      <c r="AD85" s="154">
        <f>AB85+1</f>
        <v>45717</v>
      </c>
      <c r="AE85" s="154">
        <f>AD85+30</f>
        <v>45747</v>
      </c>
      <c r="AF85" s="158">
        <f>IFERROR(IF(($R85-AE85)&gt;=0,0,IF(($S85-AD85)&lt;0,0,IF(AND(($S85-AE85)&gt;0,(AD85-$R85)&gt;0),$V85/365*(AE85-AD85+1),IF(AND(($S85-AE85)&lt;=0,(AD85-$R85)&gt;0),$V85/365*($S85-AD85+1),$V85/365*(AE85-$R85+1))))),0)</f>
        <v>0</v>
      </c>
      <c r="AG85" s="154">
        <f>AE85+1</f>
        <v>45748</v>
      </c>
      <c r="AH85" s="154">
        <f>AG85+29</f>
        <v>45777</v>
      </c>
      <c r="AI85" s="158">
        <f>IFERROR(IF(($R85-AH85)&gt;=0,0,IF(($S85-AG85)&lt;0,0,IF(AND(($S85-AH85)&gt;0,(AG85-$R85)&gt;0),$V85/365*(AH85-AG85+1),IF(AND(($S85-AH85)&lt;=0,(AG85-$R85)&gt;0),$V85/365*($S85-AG85+1),$V85/365*(AH85-$R85+1))))),0)</f>
        <v>0</v>
      </c>
      <c r="AJ85" s="154">
        <f>AH85+1</f>
        <v>45778</v>
      </c>
      <c r="AK85" s="154">
        <f>AJ85+30</f>
        <v>45808</v>
      </c>
      <c r="AL85" s="158">
        <f>IFERROR(IF(($R85-AK85)&gt;=0,0,IF(($S85-AJ85)&lt;0,0,IF(AND(($S85-AK85)&gt;0,(AJ85-$R85)&gt;0),$V85/365*(AK85-AJ85+1),IF(AND(($S85-AK85)&lt;=0,(AJ85-$R85)&gt;0),$V85/365*($S85-AJ85+1),$V85/365*(AK85-$R85+1))))),0)</f>
        <v>0</v>
      </c>
      <c r="AM85" s="154">
        <f>AK85+1</f>
        <v>45809</v>
      </c>
      <c r="AN85" s="154">
        <f>AM85+29</f>
        <v>45838</v>
      </c>
      <c r="AO85" s="158">
        <f>IFERROR(IF(($R85-AN85)&gt;=0,0,IF(($S85-AM85)&lt;0,0,IF(AND(($S85-AN85)&gt;0,(AM85-$R85)&gt;0),$V85/365*(AN85-AM85+1),IF(AND(($S85-AN85)&lt;=0,(AM85-$R85)&gt;0),$V85/365*($S85-AM85+1),$V85/365*(AN85-$R85+1))))),0)</f>
        <v>0</v>
      </c>
      <c r="AP85" s="154">
        <f>AN85+1</f>
        <v>45839</v>
      </c>
      <c r="AQ85" s="154">
        <f>AP85+30</f>
        <v>45869</v>
      </c>
      <c r="AR85" s="158">
        <f>IFERROR(IF(($R85-AQ85)&gt;=0,0,IF(($S85-AP85)&lt;0,0,IF(AND(($S85-AQ85)&gt;0,(AP85-$R85)&gt;0),$V85/365*(AQ85-AP85+1),IF(AND(($S85-AQ85)&lt;=0,(AP85-$R85)&gt;0),$V85/365*($S85-AP85+1),$V85/365*(AQ85-$R85+1))))),0)</f>
        <v>0</v>
      </c>
      <c r="AS85" s="154">
        <f>AQ85+1</f>
        <v>45870</v>
      </c>
      <c r="AT85" s="154">
        <f>AS85+30</f>
        <v>45900</v>
      </c>
      <c r="AU85" s="158">
        <f>IFERROR(IF(($R85-AT85)&gt;=0,0,IF(($S85-AS85)&lt;0,0,IF(AND(($S85-AT85)&gt;0,(AS85-$R85)&gt;0),$V85/365*(AT85-AS85+1),IF(AND(($S85-AT85)&lt;=0,(AS85-$R85)&gt;0),$V85/365*($S85-AS85+1),$V85/365*(AT85-$R85+1))))),0)</f>
        <v>0</v>
      </c>
      <c r="AV85" s="154">
        <f>AT85+1</f>
        <v>45901</v>
      </c>
      <c r="AW85" s="154">
        <f>AV85+29</f>
        <v>45930</v>
      </c>
      <c r="AX85" s="158">
        <f>IFERROR(IF(($R85-AW85)&gt;=0,0,IF(($S85-AV85)&lt;0,0,IF(AND(($S85-AW85)&gt;0,(AV85-$R85)&gt;0),$V85/365*(AW85-AV85+1),IF(AND(($S85-AW85)&lt;=0,(AV85-$R85)&gt;0),$V85/365*($S85-AV85+1),$V85/365*(AW85-$R85+1))))),0)</f>
        <v>0</v>
      </c>
      <c r="AY85" s="154">
        <f>AW85+1</f>
        <v>45931</v>
      </c>
      <c r="AZ85" s="154">
        <f>AY85+30</f>
        <v>45961</v>
      </c>
      <c r="BA85" s="158">
        <f>IFERROR(IF(($R85-AZ85)&gt;=0,0,IF(($S85-AY85)&lt;0,0,IF(AND(($S85-AZ85)&gt;0,(AY85-$R85)&gt;0),$V85/365*(AZ85-AY85+1),IF(AND(($S85-AZ85)&lt;=0,(AY85-$R85)&gt;0),$V85/365*($S85-AY85+1),$V85/365*(AZ85-$R85+1))))),0)</f>
        <v>0</v>
      </c>
      <c r="BB85" s="154">
        <f>AZ85+1</f>
        <v>45962</v>
      </c>
      <c r="BC85" s="154">
        <f>BB85+29</f>
        <v>45991</v>
      </c>
      <c r="BD85" s="158">
        <f>IFERROR(IF(($R85-BC85)&gt;=0,0,IF(($S85-BB85)&lt;0,0,IF(AND(($S85-BC85)&gt;0,(BB85-$R85)&gt;0),$V85/365*(BC85-BB85+1),IF(AND(($S85-BC85)&lt;=0,(BB85-$R85)&gt;0),$V85/365*($S85-BB85+1),$V85/365*(BC85-$R85+1))))),0)</f>
        <v>0</v>
      </c>
      <c r="BE85" s="154">
        <f>BC85+1</f>
        <v>45992</v>
      </c>
      <c r="BF85" s="154">
        <f>BE85+30</f>
        <v>46022</v>
      </c>
      <c r="BG85" s="158">
        <f>IFERROR(IF(($R85-BF85)&gt;=0,0,IF(($S85-BE85)&lt;0,0,IF(AND(($S85-BF85)&gt;0,(BE85-$R85)&gt;0),$V85/365*(BF85-BE85+1),IF(AND(($S85-BF85)&lt;=0,(BE85-$R85)&gt;0),$V85/365*($S85-BE85+1),$V85/365*(BF85-$R85+1))))),0)</f>
        <v>0</v>
      </c>
      <c r="BH85" s="154">
        <v>46023</v>
      </c>
      <c r="BI85" s="154">
        <f>BH85+30</f>
        <v>46053</v>
      </c>
      <c r="BJ85" s="158">
        <f>IFERROR(IF(($R85-BI85)&gt;=0,0,IF(($S85-BH85)&lt;0,0,IF(AND(($S85-BI85)&gt;0,(BH85-$R85)&gt;0),$V85/365*(BI85-BH85+1),IF(AND(($S85-BI85)&lt;=0,(BH85-$R85)&gt;0),$V85/365*($S85-BH85+1),$V85/365*(BI85-$R85+1))))),0)</f>
        <v>0</v>
      </c>
      <c r="BK85" s="154">
        <f>BI85+1</f>
        <v>46054</v>
      </c>
      <c r="BL85" s="154">
        <f>BK85+27</f>
        <v>46081</v>
      </c>
      <c r="BM85" s="158">
        <f>IFERROR(IF(($R85-BL85)&gt;=0,0,IF(($S85-BK85)&lt;0,0,IF(AND(($S85-BL85)&gt;0,(BK85-$R85)&gt;0),$V85/365*(BL85-BK85+1),IF(AND(($S85-BL85)&lt;=0,(BK85-$R85)&gt;0),$V85/365*($S85-BK85+1),$V85/365*(BL85-$R85+1))))),0)</f>
        <v>0</v>
      </c>
      <c r="BN85" s="154">
        <f>BL85+1</f>
        <v>46082</v>
      </c>
      <c r="BO85" s="154">
        <f>BN85+30</f>
        <v>46112</v>
      </c>
      <c r="BP85" s="158">
        <f>IFERROR(IF(($R85-BO85)&gt;=0,0,IF(($S85-BN85)&lt;0,0,IF(AND(($S85-BO85)&gt;0,(BN85-$R85)&gt;0),$V85/365*(BO85-BN85+1),IF(AND(($S85-BO85)&lt;=0,(BN85-$R85)&gt;0),$V85/365*($S85-BN85+1),$V85/365*(BO85-$R85+1))))),0)</f>
        <v>0</v>
      </c>
      <c r="BQ85" s="154">
        <f>BO85+1</f>
        <v>46113</v>
      </c>
      <c r="BR85" s="154">
        <f>BQ85+29</f>
        <v>46142</v>
      </c>
      <c r="BS85" s="158">
        <f>IFERROR(IF(($R85-BR85)&gt;=0,0,IF(($S85-BQ85)&lt;0,0,IF(AND(($S85-BR85)&gt;0,(BQ85-$R85)&gt;0),$V85/365*(BR85-BQ85+1),IF(AND(($S85-BR85)&lt;=0,(BQ85-$R85)&gt;0),$V85/365*($S85-BQ85+1),$V85/365*(BR85-$R85+1))))),0)</f>
        <v>0</v>
      </c>
      <c r="BT85" s="154">
        <f>BR85+1</f>
        <v>46143</v>
      </c>
      <c r="BU85" s="154">
        <f>BT85+30</f>
        <v>46173</v>
      </c>
      <c r="BV85" s="158">
        <f>IFERROR(IF(($R85-BU85)&gt;=0,0,IF(($S85-BT85)&lt;0,0,IF(AND(($S85-BU85)&gt;0,(BT85-$R85)&gt;0),$V85/365*(BU85-BT85+1),IF(AND(($S85-BU85)&lt;=0,(BT85-$R85)&gt;0),$V85/365*($S85-BT85+1),$V85/365*(BU85-$R85+1))))),0)</f>
        <v>0</v>
      </c>
      <c r="BW85" s="154">
        <f>BU85+1</f>
        <v>46174</v>
      </c>
      <c r="BX85" s="154">
        <f>BW85+29</f>
        <v>46203</v>
      </c>
      <c r="BY85" s="158">
        <f>IFERROR(IF(($R85-BX85)&gt;=0,0,IF(($S85-BW85)&lt;0,0,IF(AND(($S85-BX85)&gt;0,(BW85-$R85)&gt;0),$V85/365*(BX85-BW85+1),IF(AND(($S85-BX85)&lt;=0,(BW85-$R85)&gt;0),$V85/365*($S85-BW85+1),$V85/365*(BX85-$R85+1))))),0)</f>
        <v>0</v>
      </c>
      <c r="BZ85" s="154">
        <f>BX85+1</f>
        <v>46204</v>
      </c>
      <c r="CA85" s="154">
        <f>BZ85+30</f>
        <v>46234</v>
      </c>
      <c r="CB85" s="158">
        <f>IFERROR(IF(($R85-CA85)&gt;=0,0,IF(($S85-BZ85)&lt;0,0,IF(AND(($S85-CA85)&gt;0,(BZ85-$R85)&gt;0),$V85/365*(CA85-BZ85+1),IF(AND(($S85-CA85)&lt;=0,(BZ85-$R85)&gt;0),$V85/365*($S85-BZ85+1),$V85/365*(CA85-$R85+1))))),0)</f>
        <v>0</v>
      </c>
      <c r="CC85" s="154">
        <f>CA85+1</f>
        <v>46235</v>
      </c>
      <c r="CD85" s="154">
        <f>CC85+30</f>
        <v>46265</v>
      </c>
      <c r="CE85" s="158">
        <f>IFERROR(IF(($R85-CD85)&gt;=0,0,IF(($S85-CC85)&lt;0,0,IF(AND(($S85-CD85)&gt;0,(CC85-$R85)&gt;0),$V85/365*(CD85-CC85+1),IF(AND(($S85-CD85)&lt;=0,(CC85-$R85)&gt;0),$V85/365*($S85-CC85+1),$V85/365*(CD85-$R85+1))))),0)</f>
        <v>0</v>
      </c>
      <c r="CF85" s="154">
        <f>CD85+1</f>
        <v>46266</v>
      </c>
      <c r="CG85" s="154">
        <f>CF85+29</f>
        <v>46295</v>
      </c>
      <c r="CH85" s="158">
        <f>IFERROR(IF(($R85-CG85)&gt;=0,0,IF(($S85-CF85)&lt;0,0,IF(AND(($S85-CG85)&gt;0,(CF85-$R85)&gt;0),$V85/365*(CG85-CF85+1),IF(AND(($S85-CG85)&lt;=0,(CF85-$R85)&gt;0),$V85/365*($S85-CF85+1),$V85/365*(CG85-$R85+1))))),0)</f>
        <v>0</v>
      </c>
      <c r="CI85" s="154">
        <f>CG85+1</f>
        <v>46296</v>
      </c>
      <c r="CJ85" s="154">
        <f>CI85+30</f>
        <v>46326</v>
      </c>
      <c r="CK85" s="158">
        <f>IFERROR(IF(($R85-CJ85)&gt;=0,0,IF(($S85-CI85)&lt;0,0,IF(AND(($S85-CJ85)&gt;0,(CI85-$R85)&gt;0),$V85/365*(CJ85-CI85+1),IF(AND(($S85-CJ85)&lt;=0,(CI85-$R85)&gt;0),$V85/365*($S85-CI85+1),$V85/365*(CJ85-$R85+1))))),0)</f>
        <v>0</v>
      </c>
      <c r="CL85" s="154">
        <f>CJ85+1</f>
        <v>46327</v>
      </c>
      <c r="CM85" s="154">
        <f>CL85+29</f>
        <v>46356</v>
      </c>
      <c r="CN85" s="158">
        <f>IFERROR(IF(($R85-CM85)&gt;=0,0,IF(($S85-CL85)&lt;0,0,IF(AND(($S85-CM85)&gt;0,(CL85-$R85)&gt;0),$V85/365*(CM85-CL85+1),IF(AND(($S85-CM85)&lt;=0,(CL85-$R85)&gt;0),$V85/365*($S85-CL85+1),$V85/365*(CM85-$R85+1))))),0)</f>
        <v>0</v>
      </c>
      <c r="CO85" s="154">
        <f>CM85+1</f>
        <v>46357</v>
      </c>
      <c r="CP85" s="154">
        <f>CO85+30</f>
        <v>46387</v>
      </c>
      <c r="CQ85" s="158">
        <f>IFERROR(IF(($R85-CP85)&gt;=0,0,IF(($S85-CO85)&lt;0,0,IF(AND(($S85-CP85)&gt;0,(CO85-$R85)&gt;0),$V85/365*(CP85-CO85+1),IF(AND(($S85-CP85)&lt;=0,(CO85-$R85)&gt;0),$V85/365*($S85-CO85+1),$V85/365*(CP85-$R85+1))))),0)</f>
        <v>0</v>
      </c>
    </row>
    <row r="86" s="80" customFormat="1" ht="24" customHeight="1" outlineLevel="4" spans="1:95">
      <c r="A86" s="119"/>
      <c r="B86" s="120"/>
      <c r="C86" s="121"/>
      <c r="D86" s="119"/>
      <c r="E86" s="120"/>
      <c r="F86" s="120"/>
      <c r="G86" s="120"/>
      <c r="H86" s="122"/>
      <c r="I86" s="122"/>
      <c r="J86" s="122">
        <f>Z86+AC86+AF86+AI86+AL86+AO86+AR86+AU86+AX86+BA86+BD86+BG86</f>
        <v>0</v>
      </c>
      <c r="K86" s="122">
        <f>K85+1</f>
        <v>3</v>
      </c>
      <c r="L86" s="147"/>
      <c r="M86" s="148">
        <f>IFERROR(VLOOKUP($L86,'2-2 引出数据_合同数据仓库'!$B$2:$BP$10000,3,FALSE),0)</f>
        <v>0</v>
      </c>
      <c r="N86" s="122"/>
      <c r="O86" s="148">
        <f>IFERROR(VLOOKUP((LEFT(VLOOKUP($L86,'2-2 引出数据_合同数据仓库'!$B$2:$BP$10000,64,FALSE),15)&amp;(RIGHT(VLOOKUP($L86,'2-2 引出数据_合同数据仓库'!$B$2:$BP$10000,64,FALSE),4)+1)),'2-2 引出数据_合同数据仓库'!$B$2:$BP$10000,3,FALSE),0)</f>
        <v>0</v>
      </c>
      <c r="P86" s="122"/>
      <c r="Q86" s="122">
        <f>IFERROR(VLOOKUP($L86,'2-2 引出数据_合同数据仓库'!$B$2:$BP$10000,28,FALSE),0)</f>
        <v>0</v>
      </c>
      <c r="R86" s="122">
        <f>IFERROR(VLOOKUP($L86,'2-2 引出数据_合同数据仓库'!$B$2:$BP$10000,29,FALSE),0)</f>
        <v>0</v>
      </c>
      <c r="S86" s="122">
        <f>IFERROR(VLOOKUP($L86,'2-2 引出数据_合同数据仓库'!$B$2:$BP$10000,4,FALSE),0)</f>
        <v>0</v>
      </c>
      <c r="T86" s="122"/>
      <c r="U86" s="122">
        <f>IFERROR(VLOOKUP($L86,'2-2 引出数据_合同数据仓库'!$B$2:$BP$10000,15,FALSE),0)</f>
        <v>0</v>
      </c>
      <c r="V86" s="122">
        <f>U86/(S86-R86+1)*365</f>
        <v>0</v>
      </c>
      <c r="W86" s="122"/>
      <c r="X86" s="154">
        <v>45658</v>
      </c>
      <c r="Y86" s="154">
        <f>X86+30</f>
        <v>45688</v>
      </c>
      <c r="Z86" s="158">
        <f>IFERROR(IF(($R86-Y86)&gt;=0,0,IF(($S86-X86)&lt;0,0,IF(AND(($S86-Y86)&gt;0,(X86-$R86)&gt;0),$V86/365*(Y86-X86+1),IF(AND(($S86-Y86)&lt;=0,(X86-$R86)&gt;0),$V86/365*($S86-X86+1),$V86/365*(Y86-$R86+1))))),0)</f>
        <v>0</v>
      </c>
      <c r="AA86" s="154">
        <f>Y86+1</f>
        <v>45689</v>
      </c>
      <c r="AB86" s="154">
        <f>AA86+27</f>
        <v>45716</v>
      </c>
      <c r="AC86" s="158">
        <f>IFERROR(IF(($R86-AB86)&gt;=0,0,IF(($S86-AA86)&lt;0,0,IF(AND(($S86-AB86)&gt;0,(AA86-$R86)&gt;0),$V86/365*(AB86-AA86+1),IF(AND(($S86-AB86)&lt;=0,(AA86-$R86)&gt;0),$V86/365*($S86-AA86+1),$V86/365*(AB86-$R86+1))))),0)</f>
        <v>0</v>
      </c>
      <c r="AD86" s="154">
        <f>AB86+1</f>
        <v>45717</v>
      </c>
      <c r="AE86" s="154">
        <f>AD86+30</f>
        <v>45747</v>
      </c>
      <c r="AF86" s="158">
        <f>IFERROR(IF(($R86-AE86)&gt;=0,0,IF(($S86-AD86)&lt;0,0,IF(AND(($S86-AE86)&gt;0,(AD86-$R86)&gt;0),$V86/365*(AE86-AD86+1),IF(AND(($S86-AE86)&lt;=0,(AD86-$R86)&gt;0),$V86/365*($S86-AD86+1),$V86/365*(AE86-$R86+1))))),0)</f>
        <v>0</v>
      </c>
      <c r="AG86" s="154">
        <f>AE86+1</f>
        <v>45748</v>
      </c>
      <c r="AH86" s="154">
        <f>AG86+29</f>
        <v>45777</v>
      </c>
      <c r="AI86" s="158">
        <f>IFERROR(IF(($R86-AH86)&gt;=0,0,IF(($S86-AG86)&lt;0,0,IF(AND(($S86-AH86)&gt;0,(AG86-$R86)&gt;0),$V86/365*(AH86-AG86+1),IF(AND(($S86-AH86)&lt;=0,(AG86-$R86)&gt;0),$V86/365*($S86-AG86+1),$V86/365*(AH86-$R86+1))))),0)</f>
        <v>0</v>
      </c>
      <c r="AJ86" s="154">
        <f>AH86+1</f>
        <v>45778</v>
      </c>
      <c r="AK86" s="154">
        <f>AJ86+30</f>
        <v>45808</v>
      </c>
      <c r="AL86" s="158">
        <f>IFERROR(IF(($R86-AK86)&gt;=0,0,IF(($S86-AJ86)&lt;0,0,IF(AND(($S86-AK86)&gt;0,(AJ86-$R86)&gt;0),$V86/365*(AK86-AJ86+1),IF(AND(($S86-AK86)&lt;=0,(AJ86-$R86)&gt;0),$V86/365*($S86-AJ86+1),$V86/365*(AK86-$R86+1))))),0)</f>
        <v>0</v>
      </c>
      <c r="AM86" s="154">
        <f>AK86+1</f>
        <v>45809</v>
      </c>
      <c r="AN86" s="154">
        <f>AM86+29</f>
        <v>45838</v>
      </c>
      <c r="AO86" s="158">
        <f>IFERROR(IF(($R86-AN86)&gt;=0,0,IF(($S86-AM86)&lt;0,0,IF(AND(($S86-AN86)&gt;0,(AM86-$R86)&gt;0),$V86/365*(AN86-AM86+1),IF(AND(($S86-AN86)&lt;=0,(AM86-$R86)&gt;0),$V86/365*($S86-AM86+1),$V86/365*(AN86-$R86+1))))),0)</f>
        <v>0</v>
      </c>
      <c r="AP86" s="154">
        <f>AN86+1</f>
        <v>45839</v>
      </c>
      <c r="AQ86" s="154">
        <f>AP86+30</f>
        <v>45869</v>
      </c>
      <c r="AR86" s="158">
        <f>IFERROR(IF(($R86-AQ86)&gt;=0,0,IF(($S86-AP86)&lt;0,0,IF(AND(($S86-AQ86)&gt;0,(AP86-$R86)&gt;0),$V86/365*(AQ86-AP86+1),IF(AND(($S86-AQ86)&lt;=0,(AP86-$R86)&gt;0),$V86/365*($S86-AP86+1),$V86/365*(AQ86-$R86+1))))),0)</f>
        <v>0</v>
      </c>
      <c r="AS86" s="154">
        <f>AQ86+1</f>
        <v>45870</v>
      </c>
      <c r="AT86" s="154">
        <f>AS86+30</f>
        <v>45900</v>
      </c>
      <c r="AU86" s="158">
        <f>IFERROR(IF(($R86-AT86)&gt;=0,0,IF(($S86-AS86)&lt;0,0,IF(AND(($S86-AT86)&gt;0,(AS86-$R86)&gt;0),$V86/365*(AT86-AS86+1),IF(AND(($S86-AT86)&lt;=0,(AS86-$R86)&gt;0),$V86/365*($S86-AS86+1),$V86/365*(AT86-$R86+1))))),0)</f>
        <v>0</v>
      </c>
      <c r="AV86" s="154">
        <f>AT86+1</f>
        <v>45901</v>
      </c>
      <c r="AW86" s="154">
        <f>AV86+29</f>
        <v>45930</v>
      </c>
      <c r="AX86" s="158">
        <f>IFERROR(IF(($R86-AW86)&gt;=0,0,IF(($S86-AV86)&lt;0,0,IF(AND(($S86-AW86)&gt;0,(AV86-$R86)&gt;0),$V86/365*(AW86-AV86+1),IF(AND(($S86-AW86)&lt;=0,(AV86-$R86)&gt;0),$V86/365*($S86-AV86+1),$V86/365*(AW86-$R86+1))))),0)</f>
        <v>0</v>
      </c>
      <c r="AY86" s="154">
        <f>AW86+1</f>
        <v>45931</v>
      </c>
      <c r="AZ86" s="154">
        <f>AY86+30</f>
        <v>45961</v>
      </c>
      <c r="BA86" s="158">
        <f>IFERROR(IF(($R86-AZ86)&gt;=0,0,IF(($S86-AY86)&lt;0,0,IF(AND(($S86-AZ86)&gt;0,(AY86-$R86)&gt;0),$V86/365*(AZ86-AY86+1),IF(AND(($S86-AZ86)&lt;=0,(AY86-$R86)&gt;0),$V86/365*($S86-AY86+1),$V86/365*(AZ86-$R86+1))))),0)</f>
        <v>0</v>
      </c>
      <c r="BB86" s="154">
        <f>AZ86+1</f>
        <v>45962</v>
      </c>
      <c r="BC86" s="154">
        <f>BB86+29</f>
        <v>45991</v>
      </c>
      <c r="BD86" s="158">
        <f>IFERROR(IF(($R86-BC86)&gt;=0,0,IF(($S86-BB86)&lt;0,0,IF(AND(($S86-BC86)&gt;0,(BB86-$R86)&gt;0),$V86/365*(BC86-BB86+1),IF(AND(($S86-BC86)&lt;=0,(BB86-$R86)&gt;0),$V86/365*($S86-BB86+1),$V86/365*(BC86-$R86+1))))),0)</f>
        <v>0</v>
      </c>
      <c r="BE86" s="154">
        <f>BC86+1</f>
        <v>45992</v>
      </c>
      <c r="BF86" s="154">
        <f>BE86+30</f>
        <v>46022</v>
      </c>
      <c r="BG86" s="158">
        <f>IFERROR(IF(($R86-BF86)&gt;=0,0,IF(($S86-BE86)&lt;0,0,IF(AND(($S86-BF86)&gt;0,(BE86-$R86)&gt;0),$V86/365*(BF86-BE86+1),IF(AND(($S86-BF86)&lt;=0,(BE86-$R86)&gt;0),$V86/365*($S86-BE86+1),$V86/365*(BF86-$R86+1))))),0)</f>
        <v>0</v>
      </c>
      <c r="BH86" s="154">
        <v>46023</v>
      </c>
      <c r="BI86" s="154">
        <f>BH86+30</f>
        <v>46053</v>
      </c>
      <c r="BJ86" s="158">
        <f>IFERROR(IF(($R86-BI86)&gt;=0,0,IF(($S86-BH86)&lt;0,0,IF(AND(($S86-BI86)&gt;0,(BH86-$R86)&gt;0),$V86/365*(BI86-BH86+1),IF(AND(($S86-BI86)&lt;=0,(BH86-$R86)&gt;0),$V86/365*($S86-BH86+1),$V86/365*(BI86-$R86+1))))),0)</f>
        <v>0</v>
      </c>
      <c r="BK86" s="154">
        <f>BI86+1</f>
        <v>46054</v>
      </c>
      <c r="BL86" s="154">
        <f>BK86+27</f>
        <v>46081</v>
      </c>
      <c r="BM86" s="158">
        <f>IFERROR(IF(($R86-BL86)&gt;=0,0,IF(($S86-BK86)&lt;0,0,IF(AND(($S86-BL86)&gt;0,(BK86-$R86)&gt;0),$V86/365*(BL86-BK86+1),IF(AND(($S86-BL86)&lt;=0,(BK86-$R86)&gt;0),$V86/365*($S86-BK86+1),$V86/365*(BL86-$R86+1))))),0)</f>
        <v>0</v>
      </c>
      <c r="BN86" s="154">
        <f>BL86+1</f>
        <v>46082</v>
      </c>
      <c r="BO86" s="154">
        <f>BN86+30</f>
        <v>46112</v>
      </c>
      <c r="BP86" s="158">
        <f>IFERROR(IF(($R86-BO86)&gt;=0,0,IF(($S86-BN86)&lt;0,0,IF(AND(($S86-BO86)&gt;0,(BN86-$R86)&gt;0),$V86/365*(BO86-BN86+1),IF(AND(($S86-BO86)&lt;=0,(BN86-$R86)&gt;0),$V86/365*($S86-BN86+1),$V86/365*(BO86-$R86+1))))),0)</f>
        <v>0</v>
      </c>
      <c r="BQ86" s="154">
        <f>BO86+1</f>
        <v>46113</v>
      </c>
      <c r="BR86" s="154">
        <f>BQ86+29</f>
        <v>46142</v>
      </c>
      <c r="BS86" s="158">
        <f>IFERROR(IF(($R86-BR86)&gt;=0,0,IF(($S86-BQ86)&lt;0,0,IF(AND(($S86-BR86)&gt;0,(BQ86-$R86)&gt;0),$V86/365*(BR86-BQ86+1),IF(AND(($S86-BR86)&lt;=0,(BQ86-$R86)&gt;0),$V86/365*($S86-BQ86+1),$V86/365*(BR86-$R86+1))))),0)</f>
        <v>0</v>
      </c>
      <c r="BT86" s="154">
        <f>BR86+1</f>
        <v>46143</v>
      </c>
      <c r="BU86" s="154">
        <f>BT86+30</f>
        <v>46173</v>
      </c>
      <c r="BV86" s="158">
        <f>IFERROR(IF(($R86-BU86)&gt;=0,0,IF(($S86-BT86)&lt;0,0,IF(AND(($S86-BU86)&gt;0,(BT86-$R86)&gt;0),$V86/365*(BU86-BT86+1),IF(AND(($S86-BU86)&lt;=0,(BT86-$R86)&gt;0),$V86/365*($S86-BT86+1),$V86/365*(BU86-$R86+1))))),0)</f>
        <v>0</v>
      </c>
      <c r="BW86" s="154">
        <f>BU86+1</f>
        <v>46174</v>
      </c>
      <c r="BX86" s="154">
        <f>BW86+29</f>
        <v>46203</v>
      </c>
      <c r="BY86" s="158">
        <f>IFERROR(IF(($R86-BX86)&gt;=0,0,IF(($S86-BW86)&lt;0,0,IF(AND(($S86-BX86)&gt;0,(BW86-$R86)&gt;0),$V86/365*(BX86-BW86+1),IF(AND(($S86-BX86)&lt;=0,(BW86-$R86)&gt;0),$V86/365*($S86-BW86+1),$V86/365*(BX86-$R86+1))))),0)</f>
        <v>0</v>
      </c>
      <c r="BZ86" s="154">
        <f>BX86+1</f>
        <v>46204</v>
      </c>
      <c r="CA86" s="154">
        <f>BZ86+30</f>
        <v>46234</v>
      </c>
      <c r="CB86" s="158">
        <f>IFERROR(IF(($R86-CA86)&gt;=0,0,IF(($S86-BZ86)&lt;0,0,IF(AND(($S86-CA86)&gt;0,(BZ86-$R86)&gt;0),$V86/365*(CA86-BZ86+1),IF(AND(($S86-CA86)&lt;=0,(BZ86-$R86)&gt;0),$V86/365*($S86-BZ86+1),$V86/365*(CA86-$R86+1))))),0)</f>
        <v>0</v>
      </c>
      <c r="CC86" s="154">
        <f>CA86+1</f>
        <v>46235</v>
      </c>
      <c r="CD86" s="154">
        <f>CC86+30</f>
        <v>46265</v>
      </c>
      <c r="CE86" s="158">
        <f>IFERROR(IF(($R86-CD86)&gt;=0,0,IF(($S86-CC86)&lt;0,0,IF(AND(($S86-CD86)&gt;0,(CC86-$R86)&gt;0),$V86/365*(CD86-CC86+1),IF(AND(($S86-CD86)&lt;=0,(CC86-$R86)&gt;0),$V86/365*($S86-CC86+1),$V86/365*(CD86-$R86+1))))),0)</f>
        <v>0</v>
      </c>
      <c r="CF86" s="154">
        <f>CD86+1</f>
        <v>46266</v>
      </c>
      <c r="CG86" s="154">
        <f>CF86+29</f>
        <v>46295</v>
      </c>
      <c r="CH86" s="158">
        <f>IFERROR(IF(($R86-CG86)&gt;=0,0,IF(($S86-CF86)&lt;0,0,IF(AND(($S86-CG86)&gt;0,(CF86-$R86)&gt;0),$V86/365*(CG86-CF86+1),IF(AND(($S86-CG86)&lt;=0,(CF86-$R86)&gt;0),$V86/365*($S86-CF86+1),$V86/365*(CG86-$R86+1))))),0)</f>
        <v>0</v>
      </c>
      <c r="CI86" s="154">
        <f>CG86+1</f>
        <v>46296</v>
      </c>
      <c r="CJ86" s="154">
        <f>CI86+30</f>
        <v>46326</v>
      </c>
      <c r="CK86" s="158">
        <f>IFERROR(IF(($R86-CJ86)&gt;=0,0,IF(($S86-CI86)&lt;0,0,IF(AND(($S86-CJ86)&gt;0,(CI86-$R86)&gt;0),$V86/365*(CJ86-CI86+1),IF(AND(($S86-CJ86)&lt;=0,(CI86-$R86)&gt;0),$V86/365*($S86-CI86+1),$V86/365*(CJ86-$R86+1))))),0)</f>
        <v>0</v>
      </c>
      <c r="CL86" s="154">
        <f>CJ86+1</f>
        <v>46327</v>
      </c>
      <c r="CM86" s="154">
        <f>CL86+29</f>
        <v>46356</v>
      </c>
      <c r="CN86" s="158">
        <f>IFERROR(IF(($R86-CM86)&gt;=0,0,IF(($S86-CL86)&lt;0,0,IF(AND(($S86-CM86)&gt;0,(CL86-$R86)&gt;0),$V86/365*(CM86-CL86+1),IF(AND(($S86-CM86)&lt;=0,(CL86-$R86)&gt;0),$V86/365*($S86-CL86+1),$V86/365*(CM86-$R86+1))))),0)</f>
        <v>0</v>
      </c>
      <c r="CO86" s="154">
        <f>CM86+1</f>
        <v>46357</v>
      </c>
      <c r="CP86" s="154">
        <f>CO86+30</f>
        <v>46387</v>
      </c>
      <c r="CQ86" s="158">
        <f>IFERROR(IF(($R86-CP86)&gt;=0,0,IF(($S86-CO86)&lt;0,0,IF(AND(($S86-CP86)&gt;0,(CO86-$R86)&gt;0),$V86/365*(CP86-CO86+1),IF(AND(($S86-CP86)&lt;=0,(CO86-$R86)&gt;0),$V86/365*($S86-CO86+1),$V86/365*(CP86-$R86+1))))),0)</f>
        <v>0</v>
      </c>
    </row>
    <row r="87" s="80" customFormat="1" ht="24" customHeight="1" outlineLevel="4" spans="1:95">
      <c r="A87" s="119"/>
      <c r="B87" s="120"/>
      <c r="C87" s="121"/>
      <c r="D87" s="119"/>
      <c r="E87" s="120"/>
      <c r="F87" s="120"/>
      <c r="G87" s="120"/>
      <c r="H87" s="122"/>
      <c r="I87" s="122"/>
      <c r="J87" s="122">
        <f>Z87+AC87+AF87+AI87+AL87+AO87+AR87+AU87+AX87+BA87+BD87+BG87</f>
        <v>0</v>
      </c>
      <c r="K87" s="122">
        <f>K86+1</f>
        <v>4</v>
      </c>
      <c r="L87" s="147"/>
      <c r="M87" s="148">
        <f>IFERROR(VLOOKUP($L87,'2-2 引出数据_合同数据仓库'!$B$2:$BP$10000,3,FALSE),0)</f>
        <v>0</v>
      </c>
      <c r="N87" s="122"/>
      <c r="O87" s="148">
        <f>IFERROR(VLOOKUP((LEFT(VLOOKUP($L87,'2-2 引出数据_合同数据仓库'!$B$2:$BP$10000,64,FALSE),15)&amp;(RIGHT(VLOOKUP($L87,'2-2 引出数据_合同数据仓库'!$B$2:$BP$10000,64,FALSE),4)+1)),'2-2 引出数据_合同数据仓库'!$B$2:$BP$10000,3,FALSE),0)</f>
        <v>0</v>
      </c>
      <c r="P87" s="122"/>
      <c r="Q87" s="122">
        <f>IFERROR(VLOOKUP($L87,'2-2 引出数据_合同数据仓库'!$B$2:$BP$10000,28,FALSE),0)</f>
        <v>0</v>
      </c>
      <c r="R87" s="122">
        <f>IFERROR(VLOOKUP($L87,'2-2 引出数据_合同数据仓库'!$B$2:$BP$10000,29,FALSE),0)</f>
        <v>0</v>
      </c>
      <c r="S87" s="122">
        <f>IFERROR(VLOOKUP($L87,'2-2 引出数据_合同数据仓库'!$B$2:$BP$10000,4,FALSE),0)</f>
        <v>0</v>
      </c>
      <c r="T87" s="122"/>
      <c r="U87" s="122">
        <f>IFERROR(VLOOKUP($L87,'2-2 引出数据_合同数据仓库'!$B$2:$BP$10000,15,FALSE),0)</f>
        <v>0</v>
      </c>
      <c r="V87" s="122">
        <f>U87/(S87-R87+1)*365</f>
        <v>0</v>
      </c>
      <c r="W87" s="122"/>
      <c r="X87" s="154">
        <v>45658</v>
      </c>
      <c r="Y87" s="154">
        <f>X87+30</f>
        <v>45688</v>
      </c>
      <c r="Z87" s="158">
        <f>IFERROR(IF(($R87-Y87)&gt;=0,0,IF(($S87-X87)&lt;0,0,IF(AND(($S87-Y87)&gt;0,(X87-$R87)&gt;0),$V87/365*(Y87-X87+1),IF(AND(($S87-Y87)&lt;=0,(X87-$R87)&gt;0),$V87/365*($S87-X87+1),$V87/365*(Y87-$R87+1))))),0)</f>
        <v>0</v>
      </c>
      <c r="AA87" s="154">
        <f>Y87+1</f>
        <v>45689</v>
      </c>
      <c r="AB87" s="154">
        <f>AA87+27</f>
        <v>45716</v>
      </c>
      <c r="AC87" s="158">
        <f>IFERROR(IF(($R87-AB87)&gt;=0,0,IF(($S87-AA87)&lt;0,0,IF(AND(($S87-AB87)&gt;0,(AA87-$R87)&gt;0),$V87/365*(AB87-AA87+1),IF(AND(($S87-AB87)&lt;=0,(AA87-$R87)&gt;0),$V87/365*($S87-AA87+1),$V87/365*(AB87-$R87+1))))),0)</f>
        <v>0</v>
      </c>
      <c r="AD87" s="154">
        <f>AB87+1</f>
        <v>45717</v>
      </c>
      <c r="AE87" s="154">
        <f>AD87+30</f>
        <v>45747</v>
      </c>
      <c r="AF87" s="158">
        <f>IFERROR(IF(($R87-AE87)&gt;=0,0,IF(($S87-AD87)&lt;0,0,IF(AND(($S87-AE87)&gt;0,(AD87-$R87)&gt;0),$V87/365*(AE87-AD87+1),IF(AND(($S87-AE87)&lt;=0,(AD87-$R87)&gt;0),$V87/365*($S87-AD87+1),$V87/365*(AE87-$R87+1))))),0)</f>
        <v>0</v>
      </c>
      <c r="AG87" s="154">
        <f>AE87+1</f>
        <v>45748</v>
      </c>
      <c r="AH87" s="154">
        <f>AG87+29</f>
        <v>45777</v>
      </c>
      <c r="AI87" s="158">
        <f>IFERROR(IF(($R87-AH87)&gt;=0,0,IF(($S87-AG87)&lt;0,0,IF(AND(($S87-AH87)&gt;0,(AG87-$R87)&gt;0),$V87/365*(AH87-AG87+1),IF(AND(($S87-AH87)&lt;=0,(AG87-$R87)&gt;0),$V87/365*($S87-AG87+1),$V87/365*(AH87-$R87+1))))),0)</f>
        <v>0</v>
      </c>
      <c r="AJ87" s="154">
        <f>AH87+1</f>
        <v>45778</v>
      </c>
      <c r="AK87" s="154">
        <f>AJ87+30</f>
        <v>45808</v>
      </c>
      <c r="AL87" s="158">
        <f>IFERROR(IF(($R87-AK87)&gt;=0,0,IF(($S87-AJ87)&lt;0,0,IF(AND(($S87-AK87)&gt;0,(AJ87-$R87)&gt;0),$V87/365*(AK87-AJ87+1),IF(AND(($S87-AK87)&lt;=0,(AJ87-$R87)&gt;0),$V87/365*($S87-AJ87+1),$V87/365*(AK87-$R87+1))))),0)</f>
        <v>0</v>
      </c>
      <c r="AM87" s="154">
        <f>AK87+1</f>
        <v>45809</v>
      </c>
      <c r="AN87" s="154">
        <f>AM87+29</f>
        <v>45838</v>
      </c>
      <c r="AO87" s="158">
        <f>IFERROR(IF(($R87-AN87)&gt;=0,0,IF(($S87-AM87)&lt;0,0,IF(AND(($S87-AN87)&gt;0,(AM87-$R87)&gt;0),$V87/365*(AN87-AM87+1),IF(AND(($S87-AN87)&lt;=0,(AM87-$R87)&gt;0),$V87/365*($S87-AM87+1),$V87/365*(AN87-$R87+1))))),0)</f>
        <v>0</v>
      </c>
      <c r="AP87" s="154">
        <f>AN87+1</f>
        <v>45839</v>
      </c>
      <c r="AQ87" s="154">
        <f>AP87+30</f>
        <v>45869</v>
      </c>
      <c r="AR87" s="158">
        <f>IFERROR(IF(($R87-AQ87)&gt;=0,0,IF(($S87-AP87)&lt;0,0,IF(AND(($S87-AQ87)&gt;0,(AP87-$R87)&gt;0),$V87/365*(AQ87-AP87+1),IF(AND(($S87-AQ87)&lt;=0,(AP87-$R87)&gt;0),$V87/365*($S87-AP87+1),$V87/365*(AQ87-$R87+1))))),0)</f>
        <v>0</v>
      </c>
      <c r="AS87" s="154">
        <f>AQ87+1</f>
        <v>45870</v>
      </c>
      <c r="AT87" s="154">
        <f>AS87+30</f>
        <v>45900</v>
      </c>
      <c r="AU87" s="158">
        <f>IFERROR(IF(($R87-AT87)&gt;=0,0,IF(($S87-AS87)&lt;0,0,IF(AND(($S87-AT87)&gt;0,(AS87-$R87)&gt;0),$V87/365*(AT87-AS87+1),IF(AND(($S87-AT87)&lt;=0,(AS87-$R87)&gt;0),$V87/365*($S87-AS87+1),$V87/365*(AT87-$R87+1))))),0)</f>
        <v>0</v>
      </c>
      <c r="AV87" s="154">
        <f>AT87+1</f>
        <v>45901</v>
      </c>
      <c r="AW87" s="154">
        <f>AV87+29</f>
        <v>45930</v>
      </c>
      <c r="AX87" s="158">
        <f>IFERROR(IF(($R87-AW87)&gt;=0,0,IF(($S87-AV87)&lt;0,0,IF(AND(($S87-AW87)&gt;0,(AV87-$R87)&gt;0),$V87/365*(AW87-AV87+1),IF(AND(($S87-AW87)&lt;=0,(AV87-$R87)&gt;0),$V87/365*($S87-AV87+1),$V87/365*(AW87-$R87+1))))),0)</f>
        <v>0</v>
      </c>
      <c r="AY87" s="154">
        <f>AW87+1</f>
        <v>45931</v>
      </c>
      <c r="AZ87" s="154">
        <f>AY87+30</f>
        <v>45961</v>
      </c>
      <c r="BA87" s="158">
        <f>IFERROR(IF(($R87-AZ87)&gt;=0,0,IF(($S87-AY87)&lt;0,0,IF(AND(($S87-AZ87)&gt;0,(AY87-$R87)&gt;0),$V87/365*(AZ87-AY87+1),IF(AND(($S87-AZ87)&lt;=0,(AY87-$R87)&gt;0),$V87/365*($S87-AY87+1),$V87/365*(AZ87-$R87+1))))),0)</f>
        <v>0</v>
      </c>
      <c r="BB87" s="154">
        <f>AZ87+1</f>
        <v>45962</v>
      </c>
      <c r="BC87" s="154">
        <f>BB87+29</f>
        <v>45991</v>
      </c>
      <c r="BD87" s="158">
        <f>IFERROR(IF(($R87-BC87)&gt;=0,0,IF(($S87-BB87)&lt;0,0,IF(AND(($S87-BC87)&gt;0,(BB87-$R87)&gt;0),$V87/365*(BC87-BB87+1),IF(AND(($S87-BC87)&lt;=0,(BB87-$R87)&gt;0),$V87/365*($S87-BB87+1),$V87/365*(BC87-$R87+1))))),0)</f>
        <v>0</v>
      </c>
      <c r="BE87" s="154">
        <f>BC87+1</f>
        <v>45992</v>
      </c>
      <c r="BF87" s="154">
        <f>BE87+30</f>
        <v>46022</v>
      </c>
      <c r="BG87" s="158">
        <f>IFERROR(IF(($R87-BF87)&gt;=0,0,IF(($S87-BE87)&lt;0,0,IF(AND(($S87-BF87)&gt;0,(BE87-$R87)&gt;0),$V87/365*(BF87-BE87+1),IF(AND(($S87-BF87)&lt;=0,(BE87-$R87)&gt;0),$V87/365*($S87-BE87+1),$V87/365*(BF87-$R87+1))))),0)</f>
        <v>0</v>
      </c>
      <c r="BH87" s="154">
        <v>46023</v>
      </c>
      <c r="BI87" s="154">
        <f>BH87+30</f>
        <v>46053</v>
      </c>
      <c r="BJ87" s="158">
        <f>IFERROR(IF(($R87-BI87)&gt;=0,0,IF(($S87-BH87)&lt;0,0,IF(AND(($S87-BI87)&gt;0,(BH87-$R87)&gt;0),$V87/365*(BI87-BH87+1),IF(AND(($S87-BI87)&lt;=0,(BH87-$R87)&gt;0),$V87/365*($S87-BH87+1),$V87/365*(BI87-$R87+1))))),0)</f>
        <v>0</v>
      </c>
      <c r="BK87" s="154">
        <f>BI87+1</f>
        <v>46054</v>
      </c>
      <c r="BL87" s="154">
        <f>BK87+27</f>
        <v>46081</v>
      </c>
      <c r="BM87" s="158">
        <f>IFERROR(IF(($R87-BL87)&gt;=0,0,IF(($S87-BK87)&lt;0,0,IF(AND(($S87-BL87)&gt;0,(BK87-$R87)&gt;0),$V87/365*(BL87-BK87+1),IF(AND(($S87-BL87)&lt;=0,(BK87-$R87)&gt;0),$V87/365*($S87-BK87+1),$V87/365*(BL87-$R87+1))))),0)</f>
        <v>0</v>
      </c>
      <c r="BN87" s="154">
        <f>BL87+1</f>
        <v>46082</v>
      </c>
      <c r="BO87" s="154">
        <f>BN87+30</f>
        <v>46112</v>
      </c>
      <c r="BP87" s="158">
        <f>IFERROR(IF(($R87-BO87)&gt;=0,0,IF(($S87-BN87)&lt;0,0,IF(AND(($S87-BO87)&gt;0,(BN87-$R87)&gt;0),$V87/365*(BO87-BN87+1),IF(AND(($S87-BO87)&lt;=0,(BN87-$R87)&gt;0),$V87/365*($S87-BN87+1),$V87/365*(BO87-$R87+1))))),0)</f>
        <v>0</v>
      </c>
      <c r="BQ87" s="154">
        <f>BO87+1</f>
        <v>46113</v>
      </c>
      <c r="BR87" s="154">
        <f>BQ87+29</f>
        <v>46142</v>
      </c>
      <c r="BS87" s="158">
        <f>IFERROR(IF(($R87-BR87)&gt;=0,0,IF(($S87-BQ87)&lt;0,0,IF(AND(($S87-BR87)&gt;0,(BQ87-$R87)&gt;0),$V87/365*(BR87-BQ87+1),IF(AND(($S87-BR87)&lt;=0,(BQ87-$R87)&gt;0),$V87/365*($S87-BQ87+1),$V87/365*(BR87-$R87+1))))),0)</f>
        <v>0</v>
      </c>
      <c r="BT87" s="154">
        <f>BR87+1</f>
        <v>46143</v>
      </c>
      <c r="BU87" s="154">
        <f>BT87+30</f>
        <v>46173</v>
      </c>
      <c r="BV87" s="158">
        <f>IFERROR(IF(($R87-BU87)&gt;=0,0,IF(($S87-BT87)&lt;0,0,IF(AND(($S87-BU87)&gt;0,(BT87-$R87)&gt;0),$V87/365*(BU87-BT87+1),IF(AND(($S87-BU87)&lt;=0,(BT87-$R87)&gt;0),$V87/365*($S87-BT87+1),$V87/365*(BU87-$R87+1))))),0)</f>
        <v>0</v>
      </c>
      <c r="BW87" s="154">
        <f>BU87+1</f>
        <v>46174</v>
      </c>
      <c r="BX87" s="154">
        <f>BW87+29</f>
        <v>46203</v>
      </c>
      <c r="BY87" s="158">
        <f>IFERROR(IF(($R87-BX87)&gt;=0,0,IF(($S87-BW87)&lt;0,0,IF(AND(($S87-BX87)&gt;0,(BW87-$R87)&gt;0),$V87/365*(BX87-BW87+1),IF(AND(($S87-BX87)&lt;=0,(BW87-$R87)&gt;0),$V87/365*($S87-BW87+1),$V87/365*(BX87-$R87+1))))),0)</f>
        <v>0</v>
      </c>
      <c r="BZ87" s="154">
        <f>BX87+1</f>
        <v>46204</v>
      </c>
      <c r="CA87" s="154">
        <f>BZ87+30</f>
        <v>46234</v>
      </c>
      <c r="CB87" s="158">
        <f>IFERROR(IF(($R87-CA87)&gt;=0,0,IF(($S87-BZ87)&lt;0,0,IF(AND(($S87-CA87)&gt;0,(BZ87-$R87)&gt;0),$V87/365*(CA87-BZ87+1),IF(AND(($S87-CA87)&lt;=0,(BZ87-$R87)&gt;0),$V87/365*($S87-BZ87+1),$V87/365*(CA87-$R87+1))))),0)</f>
        <v>0</v>
      </c>
      <c r="CC87" s="154">
        <f>CA87+1</f>
        <v>46235</v>
      </c>
      <c r="CD87" s="154">
        <f>CC87+30</f>
        <v>46265</v>
      </c>
      <c r="CE87" s="158">
        <f>IFERROR(IF(($R87-CD87)&gt;=0,0,IF(($S87-CC87)&lt;0,0,IF(AND(($S87-CD87)&gt;0,(CC87-$R87)&gt;0),$V87/365*(CD87-CC87+1),IF(AND(($S87-CD87)&lt;=0,(CC87-$R87)&gt;0),$V87/365*($S87-CC87+1),$V87/365*(CD87-$R87+1))))),0)</f>
        <v>0</v>
      </c>
      <c r="CF87" s="154">
        <f>CD87+1</f>
        <v>46266</v>
      </c>
      <c r="CG87" s="154">
        <f>CF87+29</f>
        <v>46295</v>
      </c>
      <c r="CH87" s="158">
        <f>IFERROR(IF(($R87-CG87)&gt;=0,0,IF(($S87-CF87)&lt;0,0,IF(AND(($S87-CG87)&gt;0,(CF87-$R87)&gt;0),$V87/365*(CG87-CF87+1),IF(AND(($S87-CG87)&lt;=0,(CF87-$R87)&gt;0),$V87/365*($S87-CF87+1),$V87/365*(CG87-$R87+1))))),0)</f>
        <v>0</v>
      </c>
      <c r="CI87" s="154">
        <f>CG87+1</f>
        <v>46296</v>
      </c>
      <c r="CJ87" s="154">
        <f>CI87+30</f>
        <v>46326</v>
      </c>
      <c r="CK87" s="158">
        <f>IFERROR(IF(($R87-CJ87)&gt;=0,0,IF(($S87-CI87)&lt;0,0,IF(AND(($S87-CJ87)&gt;0,(CI87-$R87)&gt;0),$V87/365*(CJ87-CI87+1),IF(AND(($S87-CJ87)&lt;=0,(CI87-$R87)&gt;0),$V87/365*($S87-CI87+1),$V87/365*(CJ87-$R87+1))))),0)</f>
        <v>0</v>
      </c>
      <c r="CL87" s="154">
        <f>CJ87+1</f>
        <v>46327</v>
      </c>
      <c r="CM87" s="154">
        <f>CL87+29</f>
        <v>46356</v>
      </c>
      <c r="CN87" s="158">
        <f>IFERROR(IF(($R87-CM87)&gt;=0,0,IF(($S87-CL87)&lt;0,0,IF(AND(($S87-CM87)&gt;0,(CL87-$R87)&gt;0),$V87/365*(CM87-CL87+1),IF(AND(($S87-CM87)&lt;=0,(CL87-$R87)&gt;0),$V87/365*($S87-CL87+1),$V87/365*(CM87-$R87+1))))),0)</f>
        <v>0</v>
      </c>
      <c r="CO87" s="154">
        <f>CM87+1</f>
        <v>46357</v>
      </c>
      <c r="CP87" s="154">
        <f>CO87+30</f>
        <v>46387</v>
      </c>
      <c r="CQ87" s="158">
        <f>IFERROR(IF(($R87-CP87)&gt;=0,0,IF(($S87-CO87)&lt;0,0,IF(AND(($S87-CP87)&gt;0,(CO87-$R87)&gt;0),$V87/365*(CP87-CO87+1),IF(AND(($S87-CP87)&lt;=0,(CO87-$R87)&gt;0),$V87/365*($S87-CO87+1),$V87/365*(CP87-$R87+1))))),0)</f>
        <v>0</v>
      </c>
    </row>
    <row r="88" s="80" customFormat="1" ht="24" customHeight="1" outlineLevel="4" spans="1:95">
      <c r="A88" s="123" t="s">
        <v>2814</v>
      </c>
      <c r="B88" s="124"/>
      <c r="C88" s="124"/>
      <c r="D88" s="124"/>
      <c r="E88" s="124"/>
      <c r="F88" s="124"/>
      <c r="G88" s="125"/>
      <c r="H88" s="126"/>
      <c r="I88" s="126"/>
      <c r="J88" s="126"/>
      <c r="K88" s="126"/>
      <c r="L88" s="149"/>
      <c r="M88" s="149"/>
      <c r="N88" s="126"/>
      <c r="O88" s="126"/>
      <c r="P88" s="126"/>
      <c r="Q88" s="126"/>
      <c r="R88" s="126"/>
      <c r="S88" s="126"/>
      <c r="T88" s="126"/>
      <c r="U88" s="126"/>
      <c r="V88" s="126"/>
      <c r="W88" s="126"/>
      <c r="X88" s="126"/>
      <c r="Y88" s="126"/>
      <c r="Z88" s="126"/>
      <c r="AA88" s="126"/>
      <c r="AB88" s="126"/>
      <c r="AC88" s="126"/>
      <c r="AD88" s="126"/>
      <c r="AE88" s="126"/>
      <c r="AF88" s="126"/>
      <c r="AG88" s="126"/>
      <c r="AH88" s="126"/>
      <c r="AI88" s="126"/>
      <c r="AJ88" s="126"/>
      <c r="AK88" s="126"/>
      <c r="AL88" s="126"/>
      <c r="AM88" s="126"/>
      <c r="AN88" s="126"/>
      <c r="AO88" s="126"/>
      <c r="AP88" s="126"/>
      <c r="AQ88" s="126"/>
      <c r="AR88" s="126"/>
      <c r="AS88" s="126"/>
      <c r="AT88" s="126"/>
      <c r="AU88" s="126"/>
      <c r="AV88" s="126"/>
      <c r="AW88" s="126"/>
      <c r="AX88" s="126"/>
      <c r="AY88" s="126"/>
      <c r="AZ88" s="126"/>
      <c r="BA88" s="126"/>
      <c r="BB88" s="126"/>
      <c r="BC88" s="126"/>
      <c r="BD88" s="126"/>
      <c r="BE88" s="126"/>
      <c r="BF88" s="126"/>
      <c r="BG88" s="126"/>
      <c r="BH88" s="126"/>
      <c r="BI88" s="126"/>
      <c r="BJ88" s="126"/>
      <c r="BK88" s="126"/>
      <c r="BL88" s="126"/>
      <c r="BM88" s="126"/>
      <c r="BN88" s="126"/>
      <c r="BO88" s="126"/>
      <c r="BP88" s="126"/>
      <c r="BQ88" s="126"/>
      <c r="BR88" s="126"/>
      <c r="BS88" s="126"/>
      <c r="BT88" s="126"/>
      <c r="BU88" s="126"/>
      <c r="BV88" s="126"/>
      <c r="BW88" s="126"/>
      <c r="BX88" s="126"/>
      <c r="BY88" s="126"/>
      <c r="BZ88" s="126"/>
      <c r="CA88" s="126"/>
      <c r="CB88" s="126"/>
      <c r="CC88" s="126"/>
      <c r="CD88" s="126"/>
      <c r="CE88" s="126"/>
      <c r="CF88" s="126"/>
      <c r="CG88" s="126"/>
      <c r="CH88" s="126"/>
      <c r="CI88" s="126"/>
      <c r="CJ88" s="126"/>
      <c r="CK88" s="126"/>
      <c r="CL88" s="126"/>
      <c r="CM88" s="126"/>
      <c r="CN88" s="126"/>
      <c r="CO88" s="126"/>
      <c r="CP88" s="126"/>
      <c r="CQ88" s="126"/>
    </row>
    <row r="89" ht="24" customHeight="1" outlineLevel="3" spans="1:95">
      <c r="A89" s="115"/>
      <c r="B89" s="116" t="s">
        <v>792</v>
      </c>
      <c r="C89" s="117" t="s">
        <v>1024</v>
      </c>
      <c r="D89" s="115" t="s">
        <v>25</v>
      </c>
      <c r="E89" s="116"/>
      <c r="F89" s="116"/>
      <c r="G89" s="116"/>
      <c r="H89" s="118">
        <f>X89+AA89+AD89+AG89+AJ89+AM89+AP89+AS89+AV89+AY89+BB89+BE89</f>
        <v>0</v>
      </c>
      <c r="I89" s="118">
        <f>Y89+AB89+AE89+AH89+AK89+AN89+AQ89+AT89+AW89+AZ89+BC89+BF89</f>
        <v>0</v>
      </c>
      <c r="J89" s="118">
        <f>Z89+AC89+AF89+AI89+AL89+AO89+AR89+AU89+AX89+BA89+BD89+BG89</f>
        <v>0</v>
      </c>
      <c r="K89" s="118"/>
      <c r="L89" s="146"/>
      <c r="M89" s="146"/>
      <c r="N89" s="118"/>
      <c r="O89" s="118"/>
      <c r="P89" s="118"/>
      <c r="Q89" s="118"/>
      <c r="R89" s="118"/>
      <c r="S89" s="118"/>
      <c r="T89" s="118"/>
      <c r="U89" s="118"/>
      <c r="V89" s="118"/>
      <c r="W89" s="118"/>
      <c r="X89" s="118">
        <f>VLOOKUP($C89,'1 预算编制表单'!$C:$BJ,27,FALSE)</f>
        <v>0</v>
      </c>
      <c r="Y89" s="118">
        <f>X89-Z89</f>
        <v>0</v>
      </c>
      <c r="Z89" s="118">
        <f>SUM(Z90:Z94)</f>
        <v>0</v>
      </c>
      <c r="AA89" s="118">
        <f>VLOOKUP($C89,'1 预算编制表单'!$C:$BJ,30,FALSE)</f>
        <v>0</v>
      </c>
      <c r="AB89" s="118">
        <f>AA89-AC89</f>
        <v>0</v>
      </c>
      <c r="AC89" s="118">
        <f>SUM(AC90:AC94)</f>
        <v>0</v>
      </c>
      <c r="AD89" s="118">
        <f>VLOOKUP($C89,'1 预算编制表单'!$C:$BJ,33,FALSE)</f>
        <v>0</v>
      </c>
      <c r="AE89" s="118">
        <f>AD89-AF89</f>
        <v>0</v>
      </c>
      <c r="AF89" s="118">
        <f>SUM(AF90:AF94)</f>
        <v>0</v>
      </c>
      <c r="AG89" s="118">
        <f>VLOOKUP($C89,'1 预算编制表单'!$C:$BJ,36,FALSE)</f>
        <v>0</v>
      </c>
      <c r="AH89" s="118">
        <f>AG89-AI89</f>
        <v>0</v>
      </c>
      <c r="AI89" s="118">
        <f>SUM(AI90:AI94)</f>
        <v>0</v>
      </c>
      <c r="AJ89" s="118">
        <f>VLOOKUP($C89,'1 预算编制表单'!$C:$BJ,39,FALSE)</f>
        <v>0</v>
      </c>
      <c r="AK89" s="118">
        <f>AJ89-AL89</f>
        <v>0</v>
      </c>
      <c r="AL89" s="118">
        <f>SUM(AL90:AL94)</f>
        <v>0</v>
      </c>
      <c r="AM89" s="118">
        <f>VLOOKUP($C89,'1 预算编制表单'!$C:$BJ,42,FALSE)</f>
        <v>0</v>
      </c>
      <c r="AN89" s="118">
        <f>AM89-AO89</f>
        <v>0</v>
      </c>
      <c r="AO89" s="118">
        <f>SUM(AO90:AO94)</f>
        <v>0</v>
      </c>
      <c r="AP89" s="118">
        <f>VLOOKUP($C89,'1 预算编制表单'!$C:$BJ,45,FALSE)</f>
        <v>0</v>
      </c>
      <c r="AQ89" s="118">
        <f>AP89-AR89</f>
        <v>0</v>
      </c>
      <c r="AR89" s="118">
        <f>SUM(AR90:AR94)</f>
        <v>0</v>
      </c>
      <c r="AS89" s="118">
        <f>VLOOKUP($C89,'1 预算编制表单'!$C:$BJ,48,FALSE)</f>
        <v>0</v>
      </c>
      <c r="AT89" s="118">
        <f>AS89-AU89</f>
        <v>0</v>
      </c>
      <c r="AU89" s="118">
        <f>SUM(AU90:AU94)</f>
        <v>0</v>
      </c>
      <c r="AV89" s="118">
        <f>VLOOKUP($C89,'1 预算编制表单'!$C:$BJ,51,FALSE)</f>
        <v>0</v>
      </c>
      <c r="AW89" s="118">
        <f>AV89-AX89</f>
        <v>0</v>
      </c>
      <c r="AX89" s="118">
        <f>SUM(AX90:AX94)</f>
        <v>0</v>
      </c>
      <c r="AY89" s="118">
        <f>VLOOKUP($C89,'1 预算编制表单'!$C:$BJ,54,FALSE)</f>
        <v>0</v>
      </c>
      <c r="AZ89" s="118">
        <f>AY89-BA89</f>
        <v>0</v>
      </c>
      <c r="BA89" s="118">
        <f>SUM(BA90:BA94)</f>
        <v>0</v>
      </c>
      <c r="BB89" s="118">
        <f>VLOOKUP($C89,'1 预算编制表单'!$C:$BJ,57,FALSE)</f>
        <v>0</v>
      </c>
      <c r="BC89" s="118">
        <f>BB89-BD89</f>
        <v>0</v>
      </c>
      <c r="BD89" s="118">
        <f>SUM(BD90:BD94)</f>
        <v>0</v>
      </c>
      <c r="BE89" s="118">
        <f>VLOOKUP($C89,'1 预算编制表单'!$C:$BJ,60,FALSE)</f>
        <v>0</v>
      </c>
      <c r="BF89" s="118">
        <f>BE89-BG89</f>
        <v>0</v>
      </c>
      <c r="BG89" s="118">
        <f>SUM(BG90:BG94)</f>
        <v>0</v>
      </c>
      <c r="BH89" s="118">
        <f>VLOOKUP($C89,'1 预算编制表单'!$C:$BJ,27,FALSE)</f>
        <v>0</v>
      </c>
      <c r="BI89" s="118">
        <f>BH89-BJ89</f>
        <v>0</v>
      </c>
      <c r="BJ89" s="118">
        <f>SUM(BJ90:BJ94)</f>
        <v>0</v>
      </c>
      <c r="BK89" s="118">
        <f>VLOOKUP($C89,'1 预算编制表单'!$C:$BJ,30,FALSE)</f>
        <v>0</v>
      </c>
      <c r="BL89" s="118">
        <f>BK89-BM89</f>
        <v>0</v>
      </c>
      <c r="BM89" s="118">
        <f>SUM(BM90:BM94)</f>
        <v>0</v>
      </c>
      <c r="BN89" s="118">
        <f>VLOOKUP($C89,'1 预算编制表单'!$C:$BJ,33,FALSE)</f>
        <v>0</v>
      </c>
      <c r="BO89" s="118">
        <f>BN89-BP89</f>
        <v>0</v>
      </c>
      <c r="BP89" s="118">
        <f>SUM(BP90:BP94)</f>
        <v>0</v>
      </c>
      <c r="BQ89" s="118">
        <f>VLOOKUP($C89,'1 预算编制表单'!$C:$BJ,36,FALSE)</f>
        <v>0</v>
      </c>
      <c r="BR89" s="118">
        <f>BQ89-BS89</f>
        <v>0</v>
      </c>
      <c r="BS89" s="118">
        <f>SUM(BS90:BS94)</f>
        <v>0</v>
      </c>
      <c r="BT89" s="118">
        <f>VLOOKUP($C89,'1 预算编制表单'!$C:$BJ,39,FALSE)</f>
        <v>0</v>
      </c>
      <c r="BU89" s="118">
        <f>BT89-BV89</f>
        <v>0</v>
      </c>
      <c r="BV89" s="118">
        <f>SUM(BV90:BV94)</f>
        <v>0</v>
      </c>
      <c r="BW89" s="118">
        <f>VLOOKUP($C89,'1 预算编制表单'!$C:$BJ,42,FALSE)</f>
        <v>0</v>
      </c>
      <c r="BX89" s="118">
        <f>BW89-BY89</f>
        <v>0</v>
      </c>
      <c r="BY89" s="118">
        <f>SUM(BY90:BY94)</f>
        <v>0</v>
      </c>
      <c r="BZ89" s="118">
        <f>VLOOKUP($C89,'1 预算编制表单'!$C:$BJ,45,FALSE)</f>
        <v>0</v>
      </c>
      <c r="CA89" s="118">
        <f>BZ89-CB89</f>
        <v>0</v>
      </c>
      <c r="CB89" s="118">
        <f>SUM(CB90:CB94)</f>
        <v>0</v>
      </c>
      <c r="CC89" s="118">
        <f>VLOOKUP($C89,'1 预算编制表单'!$C:$BJ,48,FALSE)</f>
        <v>0</v>
      </c>
      <c r="CD89" s="118">
        <f>CC89-CE89</f>
        <v>0</v>
      </c>
      <c r="CE89" s="118">
        <f>SUM(CE90:CE94)</f>
        <v>0</v>
      </c>
      <c r="CF89" s="118">
        <f>VLOOKUP($C89,'1 预算编制表单'!$C:$BJ,51,FALSE)</f>
        <v>0</v>
      </c>
      <c r="CG89" s="118">
        <f>CF89-CH89</f>
        <v>0</v>
      </c>
      <c r="CH89" s="118">
        <f>SUM(CH90:CH94)</f>
        <v>0</v>
      </c>
      <c r="CI89" s="118">
        <f>VLOOKUP($C89,'1 预算编制表单'!$C:$BJ,54,FALSE)</f>
        <v>0</v>
      </c>
      <c r="CJ89" s="118">
        <f>CI89-CK89</f>
        <v>0</v>
      </c>
      <c r="CK89" s="118">
        <f>SUM(CK90:CK94)</f>
        <v>0</v>
      </c>
      <c r="CL89" s="118">
        <f>VLOOKUP($C89,'1 预算编制表单'!$C:$BJ,57,FALSE)</f>
        <v>0</v>
      </c>
      <c r="CM89" s="118">
        <f>CL89-CN89</f>
        <v>0</v>
      </c>
      <c r="CN89" s="118">
        <f>SUM(CN90:CN94)</f>
        <v>0</v>
      </c>
      <c r="CO89" s="118">
        <f>VLOOKUP($C89,'1 预算编制表单'!$C:$BJ,60,FALSE)</f>
        <v>0</v>
      </c>
      <c r="CP89" s="118">
        <f>CO89-CQ89</f>
        <v>0</v>
      </c>
      <c r="CQ89" s="118">
        <f>SUM(CQ90:CQ94)</f>
        <v>0</v>
      </c>
    </row>
    <row r="90" s="80" customFormat="1" ht="24" customHeight="1" outlineLevel="4" spans="1:95">
      <c r="A90" s="119"/>
      <c r="B90" s="120"/>
      <c r="C90" s="121"/>
      <c r="D90" s="119"/>
      <c r="E90" s="120"/>
      <c r="F90" s="120"/>
      <c r="G90" s="120"/>
      <c r="H90" s="122"/>
      <c r="I90" s="122"/>
      <c r="J90" s="122">
        <f>Z90+AC90+AF90+AI90+AL90+AO90+AR90+AU90+AX90+BA90+BD90+BG90</f>
        <v>0</v>
      </c>
      <c r="K90" s="122">
        <v>1</v>
      </c>
      <c r="L90" s="147"/>
      <c r="M90" s="148">
        <f>IFERROR(VLOOKUP($L90,'2-2 引出数据_合同数据仓库'!$B$2:$BP$10000,3,FALSE),0)</f>
        <v>0</v>
      </c>
      <c r="N90" s="122"/>
      <c r="O90" s="148">
        <f>IFERROR(VLOOKUP((LEFT(VLOOKUP($L90,'2-2 引出数据_合同数据仓库'!$B$2:$BP$10000,64,FALSE),15)&amp;(RIGHT(VLOOKUP($L90,'2-2 引出数据_合同数据仓库'!$B$2:$BP$10000,64,FALSE),4)+1)),'2-2 引出数据_合同数据仓库'!$B$2:$BP$10000,3,FALSE),0)</f>
        <v>0</v>
      </c>
      <c r="P90" s="122"/>
      <c r="Q90" s="122">
        <f>IFERROR(VLOOKUP($L90,'2-2 引出数据_合同数据仓库'!$B$2:$BP$10000,28,FALSE),0)</f>
        <v>0</v>
      </c>
      <c r="R90" s="122">
        <f>IFERROR(VLOOKUP($L90,'2-2 引出数据_合同数据仓库'!$B$2:$BP$10000,29,FALSE),0)</f>
        <v>0</v>
      </c>
      <c r="S90" s="122">
        <f>IFERROR(VLOOKUP($L90,'2-2 引出数据_合同数据仓库'!$B$2:$BP$10000,4,FALSE),0)</f>
        <v>0</v>
      </c>
      <c r="T90" s="122"/>
      <c r="U90" s="122">
        <f>IFERROR(VLOOKUP($L90,'2-2 引出数据_合同数据仓库'!$B$2:$BP$10000,15,FALSE),0)</f>
        <v>0</v>
      </c>
      <c r="V90" s="122">
        <f>U90/(S90-R90+1)*365</f>
        <v>0</v>
      </c>
      <c r="W90" s="122"/>
      <c r="X90" s="154">
        <v>45658</v>
      </c>
      <c r="Y90" s="154">
        <f>X90+30</f>
        <v>45688</v>
      </c>
      <c r="Z90" s="158">
        <f>IFERROR(IF(($R90-Y90)&gt;=0,0,IF(($S90-X90)&lt;0,0,IF(AND(($S90-Y90)&gt;0,(X90-$R90)&gt;0),$V90/365*(Y90-X90+1),IF(AND(($S90-Y90)&lt;=0,(X90-$R90)&gt;0),$V90/365*($S90-X90+1),$V90/365*(Y90-$R90+1))))),0)</f>
        <v>0</v>
      </c>
      <c r="AA90" s="154">
        <f>Y90+1</f>
        <v>45689</v>
      </c>
      <c r="AB90" s="154">
        <f>AA90+27</f>
        <v>45716</v>
      </c>
      <c r="AC90" s="158">
        <f>IFERROR(IF(($R90-AB90)&gt;=0,0,IF(($S90-AA90)&lt;0,0,IF(AND(($S90-AB90)&gt;0,(AA90-$R90)&gt;0),$V90/365*(AB90-AA90+1),IF(AND(($S90-AB90)&lt;=0,(AA90-$R90)&gt;0),$V90/365*($S90-AA90+1),$V90/365*(AB90-$R90+1))))),0)</f>
        <v>0</v>
      </c>
      <c r="AD90" s="154">
        <f>AB90+1</f>
        <v>45717</v>
      </c>
      <c r="AE90" s="154">
        <f>AD90+30</f>
        <v>45747</v>
      </c>
      <c r="AF90" s="158">
        <f>IFERROR(IF(($R90-AE90)&gt;=0,0,IF(($S90-AD90)&lt;0,0,IF(AND(($S90-AE90)&gt;0,(AD90-$R90)&gt;0),$V90/365*(AE90-AD90+1),IF(AND(($S90-AE90)&lt;=0,(AD90-$R90)&gt;0),$V90/365*($S90-AD90+1),$V90/365*(AE90-$R90+1))))),0)</f>
        <v>0</v>
      </c>
      <c r="AG90" s="154">
        <f>AE90+1</f>
        <v>45748</v>
      </c>
      <c r="AH90" s="154">
        <f>AG90+29</f>
        <v>45777</v>
      </c>
      <c r="AI90" s="158">
        <f>IFERROR(IF(($R90-AH90)&gt;=0,0,IF(($S90-AG90)&lt;0,0,IF(AND(($S90-AH90)&gt;0,(AG90-$R90)&gt;0),$V90/365*(AH90-AG90+1),IF(AND(($S90-AH90)&lt;=0,(AG90-$R90)&gt;0),$V90/365*($S90-AG90+1),$V90/365*(AH90-$R90+1))))),0)</f>
        <v>0</v>
      </c>
      <c r="AJ90" s="154">
        <f>AH90+1</f>
        <v>45778</v>
      </c>
      <c r="AK90" s="154">
        <f>AJ90+30</f>
        <v>45808</v>
      </c>
      <c r="AL90" s="158">
        <f>IFERROR(IF(($R90-AK90)&gt;=0,0,IF(($S90-AJ90)&lt;0,0,IF(AND(($S90-AK90)&gt;0,(AJ90-$R90)&gt;0),$V90/365*(AK90-AJ90+1),IF(AND(($S90-AK90)&lt;=0,(AJ90-$R90)&gt;0),$V90/365*($S90-AJ90+1),$V90/365*(AK90-$R90+1))))),0)</f>
        <v>0</v>
      </c>
      <c r="AM90" s="154">
        <f>AK90+1</f>
        <v>45809</v>
      </c>
      <c r="AN90" s="154">
        <f>AM90+29</f>
        <v>45838</v>
      </c>
      <c r="AO90" s="158">
        <f>IFERROR(IF(($R90-AN90)&gt;=0,0,IF(($S90-AM90)&lt;0,0,IF(AND(($S90-AN90)&gt;0,(AM90-$R90)&gt;0),$V90/365*(AN90-AM90+1),IF(AND(($S90-AN90)&lt;=0,(AM90-$R90)&gt;0),$V90/365*($S90-AM90+1),$V90/365*(AN90-$R90+1))))),0)</f>
        <v>0</v>
      </c>
      <c r="AP90" s="154">
        <f>AN90+1</f>
        <v>45839</v>
      </c>
      <c r="AQ90" s="154">
        <f>AP90+30</f>
        <v>45869</v>
      </c>
      <c r="AR90" s="158">
        <f>IFERROR(IF(($R90-AQ90)&gt;=0,0,IF(($S90-AP90)&lt;0,0,IF(AND(($S90-AQ90)&gt;0,(AP90-$R90)&gt;0),$V90/365*(AQ90-AP90+1),IF(AND(($S90-AQ90)&lt;=0,(AP90-$R90)&gt;0),$V90/365*($S90-AP90+1),$V90/365*(AQ90-$R90+1))))),0)</f>
        <v>0</v>
      </c>
      <c r="AS90" s="154">
        <f>AQ90+1</f>
        <v>45870</v>
      </c>
      <c r="AT90" s="154">
        <f>AS90+30</f>
        <v>45900</v>
      </c>
      <c r="AU90" s="158">
        <f>IFERROR(IF(($R90-AT90)&gt;=0,0,IF(($S90-AS90)&lt;0,0,IF(AND(($S90-AT90)&gt;0,(AS90-$R90)&gt;0),$V90/365*(AT90-AS90+1),IF(AND(($S90-AT90)&lt;=0,(AS90-$R90)&gt;0),$V90/365*($S90-AS90+1),$V90/365*(AT90-$R90+1))))),0)</f>
        <v>0</v>
      </c>
      <c r="AV90" s="154">
        <f>AT90+1</f>
        <v>45901</v>
      </c>
      <c r="AW90" s="154">
        <f>AV90+29</f>
        <v>45930</v>
      </c>
      <c r="AX90" s="158">
        <f>IFERROR(IF(($R90-AW90)&gt;=0,0,IF(($S90-AV90)&lt;0,0,IF(AND(($S90-AW90)&gt;0,(AV90-$R90)&gt;0),$V90/365*(AW90-AV90+1),IF(AND(($S90-AW90)&lt;=0,(AV90-$R90)&gt;0),$V90/365*($S90-AV90+1),$V90/365*(AW90-$R90+1))))),0)</f>
        <v>0</v>
      </c>
      <c r="AY90" s="154">
        <f>AW90+1</f>
        <v>45931</v>
      </c>
      <c r="AZ90" s="154">
        <f>AY90+30</f>
        <v>45961</v>
      </c>
      <c r="BA90" s="158">
        <f>IFERROR(IF(($R90-AZ90)&gt;=0,0,IF(($S90-AY90)&lt;0,0,IF(AND(($S90-AZ90)&gt;0,(AY90-$R90)&gt;0),$V90/365*(AZ90-AY90+1),IF(AND(($S90-AZ90)&lt;=0,(AY90-$R90)&gt;0),$V90/365*($S90-AY90+1),$V90/365*(AZ90-$R90+1))))),0)</f>
        <v>0</v>
      </c>
      <c r="BB90" s="154">
        <f>AZ90+1</f>
        <v>45962</v>
      </c>
      <c r="BC90" s="154">
        <f>BB90+29</f>
        <v>45991</v>
      </c>
      <c r="BD90" s="158">
        <f>IFERROR(IF(($R90-BC90)&gt;=0,0,IF(($S90-BB90)&lt;0,0,IF(AND(($S90-BC90)&gt;0,(BB90-$R90)&gt;0),$V90/365*(BC90-BB90+1),IF(AND(($S90-BC90)&lt;=0,(BB90-$R90)&gt;0),$V90/365*($S90-BB90+1),$V90/365*(BC90-$R90+1))))),0)</f>
        <v>0</v>
      </c>
      <c r="BE90" s="154">
        <f>BC90+1</f>
        <v>45992</v>
      </c>
      <c r="BF90" s="154">
        <f>BE90+30</f>
        <v>46022</v>
      </c>
      <c r="BG90" s="158">
        <f>IFERROR(IF(($R90-BF90)&gt;=0,0,IF(($S90-BE90)&lt;0,0,IF(AND(($S90-BF90)&gt;0,(BE90-$R90)&gt;0),$V90/365*(BF90-BE90+1),IF(AND(($S90-BF90)&lt;=0,(BE90-$R90)&gt;0),$V90/365*($S90-BE90+1),$V90/365*(BF90-$R90+1))))),0)</f>
        <v>0</v>
      </c>
      <c r="BH90" s="154">
        <v>46023</v>
      </c>
      <c r="BI90" s="154">
        <f>BH90+30</f>
        <v>46053</v>
      </c>
      <c r="BJ90" s="158">
        <f>IFERROR(IF(($R90-BI90)&gt;=0,0,IF(($S90-BH90)&lt;0,0,IF(AND(($S90-BI90)&gt;0,(BH90-$R90)&gt;0),$V90/365*(BI90-BH90+1),IF(AND(($S90-BI90)&lt;=0,(BH90-$R90)&gt;0),$V90/365*($S90-BH90+1),$V90/365*(BI90-$R90+1))))),0)</f>
        <v>0</v>
      </c>
      <c r="BK90" s="154">
        <f>BI90+1</f>
        <v>46054</v>
      </c>
      <c r="BL90" s="154">
        <f>BK90+27</f>
        <v>46081</v>
      </c>
      <c r="BM90" s="158">
        <f>IFERROR(IF(($R90-BL90)&gt;=0,0,IF(($S90-BK90)&lt;0,0,IF(AND(($S90-BL90)&gt;0,(BK90-$R90)&gt;0),$V90/365*(BL90-BK90+1),IF(AND(($S90-BL90)&lt;=0,(BK90-$R90)&gt;0),$V90/365*($S90-BK90+1),$V90/365*(BL90-$R90+1))))),0)</f>
        <v>0</v>
      </c>
      <c r="BN90" s="154">
        <f>BL90+1</f>
        <v>46082</v>
      </c>
      <c r="BO90" s="154">
        <f>BN90+30</f>
        <v>46112</v>
      </c>
      <c r="BP90" s="158">
        <f>IFERROR(IF(($R90-BO90)&gt;=0,0,IF(($S90-BN90)&lt;0,0,IF(AND(($S90-BO90)&gt;0,(BN90-$R90)&gt;0),$V90/365*(BO90-BN90+1),IF(AND(($S90-BO90)&lt;=0,(BN90-$R90)&gt;0),$V90/365*($S90-BN90+1),$V90/365*(BO90-$R90+1))))),0)</f>
        <v>0</v>
      </c>
      <c r="BQ90" s="154">
        <f>BO90+1</f>
        <v>46113</v>
      </c>
      <c r="BR90" s="154">
        <f>BQ90+29</f>
        <v>46142</v>
      </c>
      <c r="BS90" s="158">
        <f>IFERROR(IF(($R90-BR90)&gt;=0,0,IF(($S90-BQ90)&lt;0,0,IF(AND(($S90-BR90)&gt;0,(BQ90-$R90)&gt;0),$V90/365*(BR90-BQ90+1),IF(AND(($S90-BR90)&lt;=0,(BQ90-$R90)&gt;0),$V90/365*($S90-BQ90+1),$V90/365*(BR90-$R90+1))))),0)</f>
        <v>0</v>
      </c>
      <c r="BT90" s="154">
        <f>BR90+1</f>
        <v>46143</v>
      </c>
      <c r="BU90" s="154">
        <f>BT90+30</f>
        <v>46173</v>
      </c>
      <c r="BV90" s="158">
        <f>IFERROR(IF(($R90-BU90)&gt;=0,0,IF(($S90-BT90)&lt;0,0,IF(AND(($S90-BU90)&gt;0,(BT90-$R90)&gt;0),$V90/365*(BU90-BT90+1),IF(AND(($S90-BU90)&lt;=0,(BT90-$R90)&gt;0),$V90/365*($S90-BT90+1),$V90/365*(BU90-$R90+1))))),0)</f>
        <v>0</v>
      </c>
      <c r="BW90" s="154">
        <f>BU90+1</f>
        <v>46174</v>
      </c>
      <c r="BX90" s="154">
        <f>BW90+29</f>
        <v>46203</v>
      </c>
      <c r="BY90" s="158">
        <f>IFERROR(IF(($R90-BX90)&gt;=0,0,IF(($S90-BW90)&lt;0,0,IF(AND(($S90-BX90)&gt;0,(BW90-$R90)&gt;0),$V90/365*(BX90-BW90+1),IF(AND(($S90-BX90)&lt;=0,(BW90-$R90)&gt;0),$V90/365*($S90-BW90+1),$V90/365*(BX90-$R90+1))))),0)</f>
        <v>0</v>
      </c>
      <c r="BZ90" s="154">
        <f>BX90+1</f>
        <v>46204</v>
      </c>
      <c r="CA90" s="154">
        <f>BZ90+30</f>
        <v>46234</v>
      </c>
      <c r="CB90" s="158">
        <f>IFERROR(IF(($R90-CA90)&gt;=0,0,IF(($S90-BZ90)&lt;0,0,IF(AND(($S90-CA90)&gt;0,(BZ90-$R90)&gt;0),$V90/365*(CA90-BZ90+1),IF(AND(($S90-CA90)&lt;=0,(BZ90-$R90)&gt;0),$V90/365*($S90-BZ90+1),$V90/365*(CA90-$R90+1))))),0)</f>
        <v>0</v>
      </c>
      <c r="CC90" s="154">
        <f>CA90+1</f>
        <v>46235</v>
      </c>
      <c r="CD90" s="154">
        <f>CC90+30</f>
        <v>46265</v>
      </c>
      <c r="CE90" s="158">
        <f>IFERROR(IF(($R90-CD90)&gt;=0,0,IF(($S90-CC90)&lt;0,0,IF(AND(($S90-CD90)&gt;0,(CC90-$R90)&gt;0),$V90/365*(CD90-CC90+1),IF(AND(($S90-CD90)&lt;=0,(CC90-$R90)&gt;0),$V90/365*($S90-CC90+1),$V90/365*(CD90-$R90+1))))),0)</f>
        <v>0</v>
      </c>
      <c r="CF90" s="154">
        <f>CD90+1</f>
        <v>46266</v>
      </c>
      <c r="CG90" s="154">
        <f>CF90+29</f>
        <v>46295</v>
      </c>
      <c r="CH90" s="158">
        <f>IFERROR(IF(($R90-CG90)&gt;=0,0,IF(($S90-CF90)&lt;0,0,IF(AND(($S90-CG90)&gt;0,(CF90-$R90)&gt;0),$V90/365*(CG90-CF90+1),IF(AND(($S90-CG90)&lt;=0,(CF90-$R90)&gt;0),$V90/365*($S90-CF90+1),$V90/365*(CG90-$R90+1))))),0)</f>
        <v>0</v>
      </c>
      <c r="CI90" s="154">
        <f>CG90+1</f>
        <v>46296</v>
      </c>
      <c r="CJ90" s="154">
        <f>CI90+30</f>
        <v>46326</v>
      </c>
      <c r="CK90" s="158">
        <f>IFERROR(IF(($R90-CJ90)&gt;=0,0,IF(($S90-CI90)&lt;0,0,IF(AND(($S90-CJ90)&gt;0,(CI90-$R90)&gt;0),$V90/365*(CJ90-CI90+1),IF(AND(($S90-CJ90)&lt;=0,(CI90-$R90)&gt;0),$V90/365*($S90-CI90+1),$V90/365*(CJ90-$R90+1))))),0)</f>
        <v>0</v>
      </c>
      <c r="CL90" s="154">
        <f>CJ90+1</f>
        <v>46327</v>
      </c>
      <c r="CM90" s="154">
        <f>CL90+29</f>
        <v>46356</v>
      </c>
      <c r="CN90" s="158">
        <f>IFERROR(IF(($R90-CM90)&gt;=0,0,IF(($S90-CL90)&lt;0,0,IF(AND(($S90-CM90)&gt;0,(CL90-$R90)&gt;0),$V90/365*(CM90-CL90+1),IF(AND(($S90-CM90)&lt;=0,(CL90-$R90)&gt;0),$V90/365*($S90-CL90+1),$V90/365*(CM90-$R90+1))))),0)</f>
        <v>0</v>
      </c>
      <c r="CO90" s="154">
        <f>CM90+1</f>
        <v>46357</v>
      </c>
      <c r="CP90" s="154">
        <f>CO90+30</f>
        <v>46387</v>
      </c>
      <c r="CQ90" s="158">
        <f>IFERROR(IF(($R90-CP90)&gt;=0,0,IF(($S90-CO90)&lt;0,0,IF(AND(($S90-CP90)&gt;0,(CO90-$R90)&gt;0),$V90/365*(CP90-CO90+1),IF(AND(($S90-CP90)&lt;=0,(CO90-$R90)&gt;0),$V90/365*($S90-CO90+1),$V90/365*(CP90-$R90+1))))),0)</f>
        <v>0</v>
      </c>
    </row>
    <row r="91" s="80" customFormat="1" ht="24" customHeight="1" outlineLevel="4" spans="1:95">
      <c r="A91" s="119"/>
      <c r="B91" s="120"/>
      <c r="C91" s="121"/>
      <c r="D91" s="119"/>
      <c r="E91" s="120"/>
      <c r="F91" s="120"/>
      <c r="G91" s="120"/>
      <c r="H91" s="122"/>
      <c r="I91" s="122"/>
      <c r="J91" s="122">
        <f>Z91+AC91+AF91+AI91+AL91+AO91+AR91+AU91+AX91+BA91+BD91+BG91</f>
        <v>0</v>
      </c>
      <c r="K91" s="122">
        <f>K90+1</f>
        <v>2</v>
      </c>
      <c r="L91" s="147"/>
      <c r="M91" s="148">
        <f>IFERROR(VLOOKUP($L91,'2-2 引出数据_合同数据仓库'!$B$2:$BP$10000,3,FALSE),0)</f>
        <v>0</v>
      </c>
      <c r="N91" s="122"/>
      <c r="O91" s="148">
        <f>IFERROR(VLOOKUP((LEFT(VLOOKUP($L91,'2-2 引出数据_合同数据仓库'!$B$2:$BP$10000,64,FALSE),15)&amp;(RIGHT(VLOOKUP($L91,'2-2 引出数据_合同数据仓库'!$B$2:$BP$10000,64,FALSE),4)+1)),'2-2 引出数据_合同数据仓库'!$B$2:$BP$10000,3,FALSE),0)</f>
        <v>0</v>
      </c>
      <c r="P91" s="122"/>
      <c r="Q91" s="122">
        <f>IFERROR(VLOOKUP($L91,'2-2 引出数据_合同数据仓库'!$B$2:$BP$10000,28,FALSE),0)</f>
        <v>0</v>
      </c>
      <c r="R91" s="122">
        <f>IFERROR(VLOOKUP($L91,'2-2 引出数据_合同数据仓库'!$B$2:$BP$10000,29,FALSE),0)</f>
        <v>0</v>
      </c>
      <c r="S91" s="122">
        <f>IFERROR(VLOOKUP($L91,'2-2 引出数据_合同数据仓库'!$B$2:$BP$10000,4,FALSE),0)</f>
        <v>0</v>
      </c>
      <c r="T91" s="122"/>
      <c r="U91" s="122">
        <f>IFERROR(VLOOKUP($L91,'2-2 引出数据_合同数据仓库'!$B$2:$BP$10000,15,FALSE),0)</f>
        <v>0</v>
      </c>
      <c r="V91" s="122">
        <f>U91/(S91-R91+1)*365</f>
        <v>0</v>
      </c>
      <c r="W91" s="122"/>
      <c r="X91" s="154">
        <v>45658</v>
      </c>
      <c r="Y91" s="154">
        <f>X91+30</f>
        <v>45688</v>
      </c>
      <c r="Z91" s="158">
        <f>IFERROR(IF(($R91-Y91)&gt;=0,0,IF(($S91-X91)&lt;0,0,IF(AND(($S91-Y91)&gt;0,(X91-$R91)&gt;0),$V91/365*(Y91-X91+1),IF(AND(($S91-Y91)&lt;=0,(X91-$R91)&gt;0),$V91/365*($S91-X91+1),$V91/365*(Y91-$R91+1))))),0)</f>
        <v>0</v>
      </c>
      <c r="AA91" s="154">
        <f>Y91+1</f>
        <v>45689</v>
      </c>
      <c r="AB91" s="154">
        <f>AA91+27</f>
        <v>45716</v>
      </c>
      <c r="AC91" s="158">
        <f>IFERROR(IF(($R91-AB91)&gt;=0,0,IF(($S91-AA91)&lt;0,0,IF(AND(($S91-AB91)&gt;0,(AA91-$R91)&gt;0),$V91/365*(AB91-AA91+1),IF(AND(($S91-AB91)&lt;=0,(AA91-$R91)&gt;0),$V91/365*($S91-AA91+1),$V91/365*(AB91-$R91+1))))),0)</f>
        <v>0</v>
      </c>
      <c r="AD91" s="154">
        <f>AB91+1</f>
        <v>45717</v>
      </c>
      <c r="AE91" s="154">
        <f>AD91+30</f>
        <v>45747</v>
      </c>
      <c r="AF91" s="158">
        <f>IFERROR(IF(($R91-AE91)&gt;=0,0,IF(($S91-AD91)&lt;0,0,IF(AND(($S91-AE91)&gt;0,(AD91-$R91)&gt;0),$V91/365*(AE91-AD91+1),IF(AND(($S91-AE91)&lt;=0,(AD91-$R91)&gt;0),$V91/365*($S91-AD91+1),$V91/365*(AE91-$R91+1))))),0)</f>
        <v>0</v>
      </c>
      <c r="AG91" s="154">
        <f>AE91+1</f>
        <v>45748</v>
      </c>
      <c r="AH91" s="154">
        <f>AG91+29</f>
        <v>45777</v>
      </c>
      <c r="AI91" s="158">
        <f>IFERROR(IF(($R91-AH91)&gt;=0,0,IF(($S91-AG91)&lt;0,0,IF(AND(($S91-AH91)&gt;0,(AG91-$R91)&gt;0),$V91/365*(AH91-AG91+1),IF(AND(($S91-AH91)&lt;=0,(AG91-$R91)&gt;0),$V91/365*($S91-AG91+1),$V91/365*(AH91-$R91+1))))),0)</f>
        <v>0</v>
      </c>
      <c r="AJ91" s="154">
        <f>AH91+1</f>
        <v>45778</v>
      </c>
      <c r="AK91" s="154">
        <f>AJ91+30</f>
        <v>45808</v>
      </c>
      <c r="AL91" s="158">
        <f>IFERROR(IF(($R91-AK91)&gt;=0,0,IF(($S91-AJ91)&lt;0,0,IF(AND(($S91-AK91)&gt;0,(AJ91-$R91)&gt;0),$V91/365*(AK91-AJ91+1),IF(AND(($S91-AK91)&lt;=0,(AJ91-$R91)&gt;0),$V91/365*($S91-AJ91+1),$V91/365*(AK91-$R91+1))))),0)</f>
        <v>0</v>
      </c>
      <c r="AM91" s="154">
        <f>AK91+1</f>
        <v>45809</v>
      </c>
      <c r="AN91" s="154">
        <f>AM91+29</f>
        <v>45838</v>
      </c>
      <c r="AO91" s="158">
        <f>IFERROR(IF(($R91-AN91)&gt;=0,0,IF(($S91-AM91)&lt;0,0,IF(AND(($S91-AN91)&gt;0,(AM91-$R91)&gt;0),$V91/365*(AN91-AM91+1),IF(AND(($S91-AN91)&lt;=0,(AM91-$R91)&gt;0),$V91/365*($S91-AM91+1),$V91/365*(AN91-$R91+1))))),0)</f>
        <v>0</v>
      </c>
      <c r="AP91" s="154">
        <f>AN91+1</f>
        <v>45839</v>
      </c>
      <c r="AQ91" s="154">
        <f>AP91+30</f>
        <v>45869</v>
      </c>
      <c r="AR91" s="158">
        <f>IFERROR(IF(($R91-AQ91)&gt;=0,0,IF(($S91-AP91)&lt;0,0,IF(AND(($S91-AQ91)&gt;0,(AP91-$R91)&gt;0),$V91/365*(AQ91-AP91+1),IF(AND(($S91-AQ91)&lt;=0,(AP91-$R91)&gt;0),$V91/365*($S91-AP91+1),$V91/365*(AQ91-$R91+1))))),0)</f>
        <v>0</v>
      </c>
      <c r="AS91" s="154">
        <f>AQ91+1</f>
        <v>45870</v>
      </c>
      <c r="AT91" s="154">
        <f>AS91+30</f>
        <v>45900</v>
      </c>
      <c r="AU91" s="158">
        <f>IFERROR(IF(($R91-AT91)&gt;=0,0,IF(($S91-AS91)&lt;0,0,IF(AND(($S91-AT91)&gt;0,(AS91-$R91)&gt;0),$V91/365*(AT91-AS91+1),IF(AND(($S91-AT91)&lt;=0,(AS91-$R91)&gt;0),$V91/365*($S91-AS91+1),$V91/365*(AT91-$R91+1))))),0)</f>
        <v>0</v>
      </c>
      <c r="AV91" s="154">
        <f>AT91+1</f>
        <v>45901</v>
      </c>
      <c r="AW91" s="154">
        <f>AV91+29</f>
        <v>45930</v>
      </c>
      <c r="AX91" s="158">
        <f>IFERROR(IF(($R91-AW91)&gt;=0,0,IF(($S91-AV91)&lt;0,0,IF(AND(($S91-AW91)&gt;0,(AV91-$R91)&gt;0),$V91/365*(AW91-AV91+1),IF(AND(($S91-AW91)&lt;=0,(AV91-$R91)&gt;0),$V91/365*($S91-AV91+1),$V91/365*(AW91-$R91+1))))),0)</f>
        <v>0</v>
      </c>
      <c r="AY91" s="154">
        <f>AW91+1</f>
        <v>45931</v>
      </c>
      <c r="AZ91" s="154">
        <f>AY91+30</f>
        <v>45961</v>
      </c>
      <c r="BA91" s="158">
        <f>IFERROR(IF(($R91-AZ91)&gt;=0,0,IF(($S91-AY91)&lt;0,0,IF(AND(($S91-AZ91)&gt;0,(AY91-$R91)&gt;0),$V91/365*(AZ91-AY91+1),IF(AND(($S91-AZ91)&lt;=0,(AY91-$R91)&gt;0),$V91/365*($S91-AY91+1),$V91/365*(AZ91-$R91+1))))),0)</f>
        <v>0</v>
      </c>
      <c r="BB91" s="154">
        <f>AZ91+1</f>
        <v>45962</v>
      </c>
      <c r="BC91" s="154">
        <f>BB91+29</f>
        <v>45991</v>
      </c>
      <c r="BD91" s="158">
        <f>IFERROR(IF(($R91-BC91)&gt;=0,0,IF(($S91-BB91)&lt;0,0,IF(AND(($S91-BC91)&gt;0,(BB91-$R91)&gt;0),$V91/365*(BC91-BB91+1),IF(AND(($S91-BC91)&lt;=0,(BB91-$R91)&gt;0),$V91/365*($S91-BB91+1),$V91/365*(BC91-$R91+1))))),0)</f>
        <v>0</v>
      </c>
      <c r="BE91" s="154">
        <f>BC91+1</f>
        <v>45992</v>
      </c>
      <c r="BF91" s="154">
        <f>BE91+30</f>
        <v>46022</v>
      </c>
      <c r="BG91" s="158">
        <f>IFERROR(IF(($R91-BF91)&gt;=0,0,IF(($S91-BE91)&lt;0,0,IF(AND(($S91-BF91)&gt;0,(BE91-$R91)&gt;0),$V91/365*(BF91-BE91+1),IF(AND(($S91-BF91)&lt;=0,(BE91-$R91)&gt;0),$V91/365*($S91-BE91+1),$V91/365*(BF91-$R91+1))))),0)</f>
        <v>0</v>
      </c>
      <c r="BH91" s="154">
        <v>46023</v>
      </c>
      <c r="BI91" s="154">
        <f>BH91+30</f>
        <v>46053</v>
      </c>
      <c r="BJ91" s="158">
        <f>IFERROR(IF(($R91-BI91)&gt;=0,0,IF(($S91-BH91)&lt;0,0,IF(AND(($S91-BI91)&gt;0,(BH91-$R91)&gt;0),$V91/365*(BI91-BH91+1),IF(AND(($S91-BI91)&lt;=0,(BH91-$R91)&gt;0),$V91/365*($S91-BH91+1),$V91/365*(BI91-$R91+1))))),0)</f>
        <v>0</v>
      </c>
      <c r="BK91" s="154">
        <f>BI91+1</f>
        <v>46054</v>
      </c>
      <c r="BL91" s="154">
        <f>BK91+27</f>
        <v>46081</v>
      </c>
      <c r="BM91" s="158">
        <f>IFERROR(IF(($R91-BL91)&gt;=0,0,IF(($S91-BK91)&lt;0,0,IF(AND(($S91-BL91)&gt;0,(BK91-$R91)&gt;0),$V91/365*(BL91-BK91+1),IF(AND(($S91-BL91)&lt;=0,(BK91-$R91)&gt;0),$V91/365*($S91-BK91+1),$V91/365*(BL91-$R91+1))))),0)</f>
        <v>0</v>
      </c>
      <c r="BN91" s="154">
        <f>BL91+1</f>
        <v>46082</v>
      </c>
      <c r="BO91" s="154">
        <f>BN91+30</f>
        <v>46112</v>
      </c>
      <c r="BP91" s="158">
        <f>IFERROR(IF(($R91-BO91)&gt;=0,0,IF(($S91-BN91)&lt;0,0,IF(AND(($S91-BO91)&gt;0,(BN91-$R91)&gt;0),$V91/365*(BO91-BN91+1),IF(AND(($S91-BO91)&lt;=0,(BN91-$R91)&gt;0),$V91/365*($S91-BN91+1),$V91/365*(BO91-$R91+1))))),0)</f>
        <v>0</v>
      </c>
      <c r="BQ91" s="154">
        <f>BO91+1</f>
        <v>46113</v>
      </c>
      <c r="BR91" s="154">
        <f>BQ91+29</f>
        <v>46142</v>
      </c>
      <c r="BS91" s="158">
        <f>IFERROR(IF(($R91-BR91)&gt;=0,0,IF(($S91-BQ91)&lt;0,0,IF(AND(($S91-BR91)&gt;0,(BQ91-$R91)&gt;0),$V91/365*(BR91-BQ91+1),IF(AND(($S91-BR91)&lt;=0,(BQ91-$R91)&gt;0),$V91/365*($S91-BQ91+1),$V91/365*(BR91-$R91+1))))),0)</f>
        <v>0</v>
      </c>
      <c r="BT91" s="154">
        <f>BR91+1</f>
        <v>46143</v>
      </c>
      <c r="BU91" s="154">
        <f>BT91+30</f>
        <v>46173</v>
      </c>
      <c r="BV91" s="158">
        <f>IFERROR(IF(($R91-BU91)&gt;=0,0,IF(($S91-BT91)&lt;0,0,IF(AND(($S91-BU91)&gt;0,(BT91-$R91)&gt;0),$V91/365*(BU91-BT91+1),IF(AND(($S91-BU91)&lt;=0,(BT91-$R91)&gt;0),$V91/365*($S91-BT91+1),$V91/365*(BU91-$R91+1))))),0)</f>
        <v>0</v>
      </c>
      <c r="BW91" s="154">
        <f>BU91+1</f>
        <v>46174</v>
      </c>
      <c r="BX91" s="154">
        <f>BW91+29</f>
        <v>46203</v>
      </c>
      <c r="BY91" s="158">
        <f>IFERROR(IF(($R91-BX91)&gt;=0,0,IF(($S91-BW91)&lt;0,0,IF(AND(($S91-BX91)&gt;0,(BW91-$R91)&gt;0),$V91/365*(BX91-BW91+1),IF(AND(($S91-BX91)&lt;=0,(BW91-$R91)&gt;0),$V91/365*($S91-BW91+1),$V91/365*(BX91-$R91+1))))),0)</f>
        <v>0</v>
      </c>
      <c r="BZ91" s="154">
        <f>BX91+1</f>
        <v>46204</v>
      </c>
      <c r="CA91" s="154">
        <f>BZ91+30</f>
        <v>46234</v>
      </c>
      <c r="CB91" s="158">
        <f>IFERROR(IF(($R91-CA91)&gt;=0,0,IF(($S91-BZ91)&lt;0,0,IF(AND(($S91-CA91)&gt;0,(BZ91-$R91)&gt;0),$V91/365*(CA91-BZ91+1),IF(AND(($S91-CA91)&lt;=0,(BZ91-$R91)&gt;0),$V91/365*($S91-BZ91+1),$V91/365*(CA91-$R91+1))))),0)</f>
        <v>0</v>
      </c>
      <c r="CC91" s="154">
        <f>CA91+1</f>
        <v>46235</v>
      </c>
      <c r="CD91" s="154">
        <f>CC91+30</f>
        <v>46265</v>
      </c>
      <c r="CE91" s="158">
        <f>IFERROR(IF(($R91-CD91)&gt;=0,0,IF(($S91-CC91)&lt;0,0,IF(AND(($S91-CD91)&gt;0,(CC91-$R91)&gt;0),$V91/365*(CD91-CC91+1),IF(AND(($S91-CD91)&lt;=0,(CC91-$R91)&gt;0),$V91/365*($S91-CC91+1),$V91/365*(CD91-$R91+1))))),0)</f>
        <v>0</v>
      </c>
      <c r="CF91" s="154">
        <f>CD91+1</f>
        <v>46266</v>
      </c>
      <c r="CG91" s="154">
        <f>CF91+29</f>
        <v>46295</v>
      </c>
      <c r="CH91" s="158">
        <f>IFERROR(IF(($R91-CG91)&gt;=0,0,IF(($S91-CF91)&lt;0,0,IF(AND(($S91-CG91)&gt;0,(CF91-$R91)&gt;0),$V91/365*(CG91-CF91+1),IF(AND(($S91-CG91)&lt;=0,(CF91-$R91)&gt;0),$V91/365*($S91-CF91+1),$V91/365*(CG91-$R91+1))))),0)</f>
        <v>0</v>
      </c>
      <c r="CI91" s="154">
        <f>CG91+1</f>
        <v>46296</v>
      </c>
      <c r="CJ91" s="154">
        <f>CI91+30</f>
        <v>46326</v>
      </c>
      <c r="CK91" s="158">
        <f>IFERROR(IF(($R91-CJ91)&gt;=0,0,IF(($S91-CI91)&lt;0,0,IF(AND(($S91-CJ91)&gt;0,(CI91-$R91)&gt;0),$V91/365*(CJ91-CI91+1),IF(AND(($S91-CJ91)&lt;=0,(CI91-$R91)&gt;0),$V91/365*($S91-CI91+1),$V91/365*(CJ91-$R91+1))))),0)</f>
        <v>0</v>
      </c>
      <c r="CL91" s="154">
        <f>CJ91+1</f>
        <v>46327</v>
      </c>
      <c r="CM91" s="154">
        <f>CL91+29</f>
        <v>46356</v>
      </c>
      <c r="CN91" s="158">
        <f>IFERROR(IF(($R91-CM91)&gt;=0,0,IF(($S91-CL91)&lt;0,0,IF(AND(($S91-CM91)&gt;0,(CL91-$R91)&gt;0),$V91/365*(CM91-CL91+1),IF(AND(($S91-CM91)&lt;=0,(CL91-$R91)&gt;0),$V91/365*($S91-CL91+1),$V91/365*(CM91-$R91+1))))),0)</f>
        <v>0</v>
      </c>
      <c r="CO91" s="154">
        <f>CM91+1</f>
        <v>46357</v>
      </c>
      <c r="CP91" s="154">
        <f>CO91+30</f>
        <v>46387</v>
      </c>
      <c r="CQ91" s="158">
        <f>IFERROR(IF(($R91-CP91)&gt;=0,0,IF(($S91-CO91)&lt;0,0,IF(AND(($S91-CP91)&gt;0,(CO91-$R91)&gt;0),$V91/365*(CP91-CO91+1),IF(AND(($S91-CP91)&lt;=0,(CO91-$R91)&gt;0),$V91/365*($S91-CO91+1),$V91/365*(CP91-$R91+1))))),0)</f>
        <v>0</v>
      </c>
    </row>
    <row r="92" s="80" customFormat="1" ht="24" customHeight="1" outlineLevel="4" spans="1:95">
      <c r="A92" s="119"/>
      <c r="B92" s="120"/>
      <c r="C92" s="121"/>
      <c r="D92" s="119"/>
      <c r="E92" s="120"/>
      <c r="F92" s="120"/>
      <c r="G92" s="120"/>
      <c r="H92" s="122"/>
      <c r="I92" s="122"/>
      <c r="J92" s="122">
        <f>Z92+AC92+AF92+AI92+AL92+AO92+AR92+AU92+AX92+BA92+BD92+BG92</f>
        <v>0</v>
      </c>
      <c r="K92" s="122">
        <f>K91+1</f>
        <v>3</v>
      </c>
      <c r="L92" s="147"/>
      <c r="M92" s="148">
        <f>IFERROR(VLOOKUP($L92,'2-2 引出数据_合同数据仓库'!$B$2:$BP$10000,3,FALSE),0)</f>
        <v>0</v>
      </c>
      <c r="N92" s="122"/>
      <c r="O92" s="148">
        <f>IFERROR(VLOOKUP((LEFT(VLOOKUP($L92,'2-2 引出数据_合同数据仓库'!$B$2:$BP$10000,64,FALSE),15)&amp;(RIGHT(VLOOKUP($L92,'2-2 引出数据_合同数据仓库'!$B$2:$BP$10000,64,FALSE),4)+1)),'2-2 引出数据_合同数据仓库'!$B$2:$BP$10000,3,FALSE),0)</f>
        <v>0</v>
      </c>
      <c r="P92" s="122"/>
      <c r="Q92" s="122">
        <f>IFERROR(VLOOKUP($L92,'2-2 引出数据_合同数据仓库'!$B$2:$BP$10000,28,FALSE),0)</f>
        <v>0</v>
      </c>
      <c r="R92" s="122">
        <f>IFERROR(VLOOKUP($L92,'2-2 引出数据_合同数据仓库'!$B$2:$BP$10000,29,FALSE),0)</f>
        <v>0</v>
      </c>
      <c r="S92" s="122">
        <f>IFERROR(VLOOKUP($L92,'2-2 引出数据_合同数据仓库'!$B$2:$BP$10000,4,FALSE),0)</f>
        <v>0</v>
      </c>
      <c r="T92" s="122"/>
      <c r="U92" s="122">
        <f>IFERROR(VLOOKUP($L92,'2-2 引出数据_合同数据仓库'!$B$2:$BP$10000,15,FALSE),0)</f>
        <v>0</v>
      </c>
      <c r="V92" s="122">
        <f>U92/(S92-R92+1)*365</f>
        <v>0</v>
      </c>
      <c r="W92" s="122"/>
      <c r="X92" s="154">
        <v>45658</v>
      </c>
      <c r="Y92" s="154">
        <f>X92+30</f>
        <v>45688</v>
      </c>
      <c r="Z92" s="158">
        <f>IFERROR(IF(($R92-Y92)&gt;=0,0,IF(($S92-X92)&lt;0,0,IF(AND(($S92-Y92)&gt;0,(X92-$R92)&gt;0),$V92/365*(Y92-X92+1),IF(AND(($S92-Y92)&lt;=0,(X92-$R92)&gt;0),$V92/365*($S92-X92+1),$V92/365*(Y92-$R92+1))))),0)</f>
        <v>0</v>
      </c>
      <c r="AA92" s="154">
        <f>Y92+1</f>
        <v>45689</v>
      </c>
      <c r="AB92" s="154">
        <f>AA92+27</f>
        <v>45716</v>
      </c>
      <c r="AC92" s="158">
        <f>IFERROR(IF(($R92-AB92)&gt;=0,0,IF(($S92-AA92)&lt;0,0,IF(AND(($S92-AB92)&gt;0,(AA92-$R92)&gt;0),$V92/365*(AB92-AA92+1),IF(AND(($S92-AB92)&lt;=0,(AA92-$R92)&gt;0),$V92/365*($S92-AA92+1),$V92/365*(AB92-$R92+1))))),0)</f>
        <v>0</v>
      </c>
      <c r="AD92" s="154">
        <f>AB92+1</f>
        <v>45717</v>
      </c>
      <c r="AE92" s="154">
        <f>AD92+30</f>
        <v>45747</v>
      </c>
      <c r="AF92" s="158">
        <f>IFERROR(IF(($R92-AE92)&gt;=0,0,IF(($S92-AD92)&lt;0,0,IF(AND(($S92-AE92)&gt;0,(AD92-$R92)&gt;0),$V92/365*(AE92-AD92+1),IF(AND(($S92-AE92)&lt;=0,(AD92-$R92)&gt;0),$V92/365*($S92-AD92+1),$V92/365*(AE92-$R92+1))))),0)</f>
        <v>0</v>
      </c>
      <c r="AG92" s="154">
        <f>AE92+1</f>
        <v>45748</v>
      </c>
      <c r="AH92" s="154">
        <f>AG92+29</f>
        <v>45777</v>
      </c>
      <c r="AI92" s="158">
        <f>IFERROR(IF(($R92-AH92)&gt;=0,0,IF(($S92-AG92)&lt;0,0,IF(AND(($S92-AH92)&gt;0,(AG92-$R92)&gt;0),$V92/365*(AH92-AG92+1),IF(AND(($S92-AH92)&lt;=0,(AG92-$R92)&gt;0),$V92/365*($S92-AG92+1),$V92/365*(AH92-$R92+1))))),0)</f>
        <v>0</v>
      </c>
      <c r="AJ92" s="154">
        <f>AH92+1</f>
        <v>45778</v>
      </c>
      <c r="AK92" s="154">
        <f>AJ92+30</f>
        <v>45808</v>
      </c>
      <c r="AL92" s="158">
        <f>IFERROR(IF(($R92-AK92)&gt;=0,0,IF(($S92-AJ92)&lt;0,0,IF(AND(($S92-AK92)&gt;0,(AJ92-$R92)&gt;0),$V92/365*(AK92-AJ92+1),IF(AND(($S92-AK92)&lt;=0,(AJ92-$R92)&gt;0),$V92/365*($S92-AJ92+1),$V92/365*(AK92-$R92+1))))),0)</f>
        <v>0</v>
      </c>
      <c r="AM92" s="154">
        <f>AK92+1</f>
        <v>45809</v>
      </c>
      <c r="AN92" s="154">
        <f>AM92+29</f>
        <v>45838</v>
      </c>
      <c r="AO92" s="158">
        <f>IFERROR(IF(($R92-AN92)&gt;=0,0,IF(($S92-AM92)&lt;0,0,IF(AND(($S92-AN92)&gt;0,(AM92-$R92)&gt;0),$V92/365*(AN92-AM92+1),IF(AND(($S92-AN92)&lt;=0,(AM92-$R92)&gt;0),$V92/365*($S92-AM92+1),$V92/365*(AN92-$R92+1))))),0)</f>
        <v>0</v>
      </c>
      <c r="AP92" s="154">
        <f>AN92+1</f>
        <v>45839</v>
      </c>
      <c r="AQ92" s="154">
        <f>AP92+30</f>
        <v>45869</v>
      </c>
      <c r="AR92" s="158">
        <f>IFERROR(IF(($R92-AQ92)&gt;=0,0,IF(($S92-AP92)&lt;0,0,IF(AND(($S92-AQ92)&gt;0,(AP92-$R92)&gt;0),$V92/365*(AQ92-AP92+1),IF(AND(($S92-AQ92)&lt;=0,(AP92-$R92)&gt;0),$V92/365*($S92-AP92+1),$V92/365*(AQ92-$R92+1))))),0)</f>
        <v>0</v>
      </c>
      <c r="AS92" s="154">
        <f>AQ92+1</f>
        <v>45870</v>
      </c>
      <c r="AT92" s="154">
        <f>AS92+30</f>
        <v>45900</v>
      </c>
      <c r="AU92" s="158">
        <f>IFERROR(IF(($R92-AT92)&gt;=0,0,IF(($S92-AS92)&lt;0,0,IF(AND(($S92-AT92)&gt;0,(AS92-$R92)&gt;0),$V92/365*(AT92-AS92+1),IF(AND(($S92-AT92)&lt;=0,(AS92-$R92)&gt;0),$V92/365*($S92-AS92+1),$V92/365*(AT92-$R92+1))))),0)</f>
        <v>0</v>
      </c>
      <c r="AV92" s="154">
        <f>AT92+1</f>
        <v>45901</v>
      </c>
      <c r="AW92" s="154">
        <f>AV92+29</f>
        <v>45930</v>
      </c>
      <c r="AX92" s="158">
        <f>IFERROR(IF(($R92-AW92)&gt;=0,0,IF(($S92-AV92)&lt;0,0,IF(AND(($S92-AW92)&gt;0,(AV92-$R92)&gt;0),$V92/365*(AW92-AV92+1),IF(AND(($S92-AW92)&lt;=0,(AV92-$R92)&gt;0),$V92/365*($S92-AV92+1),$V92/365*(AW92-$R92+1))))),0)</f>
        <v>0</v>
      </c>
      <c r="AY92" s="154">
        <f>AW92+1</f>
        <v>45931</v>
      </c>
      <c r="AZ92" s="154">
        <f>AY92+30</f>
        <v>45961</v>
      </c>
      <c r="BA92" s="158">
        <f>IFERROR(IF(($R92-AZ92)&gt;=0,0,IF(($S92-AY92)&lt;0,0,IF(AND(($S92-AZ92)&gt;0,(AY92-$R92)&gt;0),$V92/365*(AZ92-AY92+1),IF(AND(($S92-AZ92)&lt;=0,(AY92-$R92)&gt;0),$V92/365*($S92-AY92+1),$V92/365*(AZ92-$R92+1))))),0)</f>
        <v>0</v>
      </c>
      <c r="BB92" s="154">
        <f>AZ92+1</f>
        <v>45962</v>
      </c>
      <c r="BC92" s="154">
        <f>BB92+29</f>
        <v>45991</v>
      </c>
      <c r="BD92" s="158">
        <f>IFERROR(IF(($R92-BC92)&gt;=0,0,IF(($S92-BB92)&lt;0,0,IF(AND(($S92-BC92)&gt;0,(BB92-$R92)&gt;0),$V92/365*(BC92-BB92+1),IF(AND(($S92-BC92)&lt;=0,(BB92-$R92)&gt;0),$V92/365*($S92-BB92+1),$V92/365*(BC92-$R92+1))))),0)</f>
        <v>0</v>
      </c>
      <c r="BE92" s="154">
        <f>BC92+1</f>
        <v>45992</v>
      </c>
      <c r="BF92" s="154">
        <f>BE92+30</f>
        <v>46022</v>
      </c>
      <c r="BG92" s="158">
        <f>IFERROR(IF(($R92-BF92)&gt;=0,0,IF(($S92-BE92)&lt;0,0,IF(AND(($S92-BF92)&gt;0,(BE92-$R92)&gt;0),$V92/365*(BF92-BE92+1),IF(AND(($S92-BF92)&lt;=0,(BE92-$R92)&gt;0),$V92/365*($S92-BE92+1),$V92/365*(BF92-$R92+1))))),0)</f>
        <v>0</v>
      </c>
      <c r="BH92" s="154">
        <v>46023</v>
      </c>
      <c r="BI92" s="154">
        <f>BH92+30</f>
        <v>46053</v>
      </c>
      <c r="BJ92" s="158">
        <f>IFERROR(IF(($R92-BI92)&gt;=0,0,IF(($S92-BH92)&lt;0,0,IF(AND(($S92-BI92)&gt;0,(BH92-$R92)&gt;0),$V92/365*(BI92-BH92+1),IF(AND(($S92-BI92)&lt;=0,(BH92-$R92)&gt;0),$V92/365*($S92-BH92+1),$V92/365*(BI92-$R92+1))))),0)</f>
        <v>0</v>
      </c>
      <c r="BK92" s="154">
        <f>BI92+1</f>
        <v>46054</v>
      </c>
      <c r="BL92" s="154">
        <f>BK92+27</f>
        <v>46081</v>
      </c>
      <c r="BM92" s="158">
        <f>IFERROR(IF(($R92-BL92)&gt;=0,0,IF(($S92-BK92)&lt;0,0,IF(AND(($S92-BL92)&gt;0,(BK92-$R92)&gt;0),$V92/365*(BL92-BK92+1),IF(AND(($S92-BL92)&lt;=0,(BK92-$R92)&gt;0),$V92/365*($S92-BK92+1),$V92/365*(BL92-$R92+1))))),0)</f>
        <v>0</v>
      </c>
      <c r="BN92" s="154">
        <f>BL92+1</f>
        <v>46082</v>
      </c>
      <c r="BO92" s="154">
        <f>BN92+30</f>
        <v>46112</v>
      </c>
      <c r="BP92" s="158">
        <f>IFERROR(IF(($R92-BO92)&gt;=0,0,IF(($S92-BN92)&lt;0,0,IF(AND(($S92-BO92)&gt;0,(BN92-$R92)&gt;0),$V92/365*(BO92-BN92+1),IF(AND(($S92-BO92)&lt;=0,(BN92-$R92)&gt;0),$V92/365*($S92-BN92+1),$V92/365*(BO92-$R92+1))))),0)</f>
        <v>0</v>
      </c>
      <c r="BQ92" s="154">
        <f>BO92+1</f>
        <v>46113</v>
      </c>
      <c r="BR92" s="154">
        <f>BQ92+29</f>
        <v>46142</v>
      </c>
      <c r="BS92" s="158">
        <f>IFERROR(IF(($R92-BR92)&gt;=0,0,IF(($S92-BQ92)&lt;0,0,IF(AND(($S92-BR92)&gt;0,(BQ92-$R92)&gt;0),$V92/365*(BR92-BQ92+1),IF(AND(($S92-BR92)&lt;=0,(BQ92-$R92)&gt;0),$V92/365*($S92-BQ92+1),$V92/365*(BR92-$R92+1))))),0)</f>
        <v>0</v>
      </c>
      <c r="BT92" s="154">
        <f>BR92+1</f>
        <v>46143</v>
      </c>
      <c r="BU92" s="154">
        <f>BT92+30</f>
        <v>46173</v>
      </c>
      <c r="BV92" s="158">
        <f>IFERROR(IF(($R92-BU92)&gt;=0,0,IF(($S92-BT92)&lt;0,0,IF(AND(($S92-BU92)&gt;0,(BT92-$R92)&gt;0),$V92/365*(BU92-BT92+1),IF(AND(($S92-BU92)&lt;=0,(BT92-$R92)&gt;0),$V92/365*($S92-BT92+1),$V92/365*(BU92-$R92+1))))),0)</f>
        <v>0</v>
      </c>
      <c r="BW92" s="154">
        <f>BU92+1</f>
        <v>46174</v>
      </c>
      <c r="BX92" s="154">
        <f>BW92+29</f>
        <v>46203</v>
      </c>
      <c r="BY92" s="158">
        <f>IFERROR(IF(($R92-BX92)&gt;=0,0,IF(($S92-BW92)&lt;0,0,IF(AND(($S92-BX92)&gt;0,(BW92-$R92)&gt;0),$V92/365*(BX92-BW92+1),IF(AND(($S92-BX92)&lt;=0,(BW92-$R92)&gt;0),$V92/365*($S92-BW92+1),$V92/365*(BX92-$R92+1))))),0)</f>
        <v>0</v>
      </c>
      <c r="BZ92" s="154">
        <f>BX92+1</f>
        <v>46204</v>
      </c>
      <c r="CA92" s="154">
        <f>BZ92+30</f>
        <v>46234</v>
      </c>
      <c r="CB92" s="158">
        <f>IFERROR(IF(($R92-CA92)&gt;=0,0,IF(($S92-BZ92)&lt;0,0,IF(AND(($S92-CA92)&gt;0,(BZ92-$R92)&gt;0),$V92/365*(CA92-BZ92+1),IF(AND(($S92-CA92)&lt;=0,(BZ92-$R92)&gt;0),$V92/365*($S92-BZ92+1),$V92/365*(CA92-$R92+1))))),0)</f>
        <v>0</v>
      </c>
      <c r="CC92" s="154">
        <f>CA92+1</f>
        <v>46235</v>
      </c>
      <c r="CD92" s="154">
        <f>CC92+30</f>
        <v>46265</v>
      </c>
      <c r="CE92" s="158">
        <f>IFERROR(IF(($R92-CD92)&gt;=0,0,IF(($S92-CC92)&lt;0,0,IF(AND(($S92-CD92)&gt;0,(CC92-$R92)&gt;0),$V92/365*(CD92-CC92+1),IF(AND(($S92-CD92)&lt;=0,(CC92-$R92)&gt;0),$V92/365*($S92-CC92+1),$V92/365*(CD92-$R92+1))))),0)</f>
        <v>0</v>
      </c>
      <c r="CF92" s="154">
        <f>CD92+1</f>
        <v>46266</v>
      </c>
      <c r="CG92" s="154">
        <f>CF92+29</f>
        <v>46295</v>
      </c>
      <c r="CH92" s="158">
        <f>IFERROR(IF(($R92-CG92)&gt;=0,0,IF(($S92-CF92)&lt;0,0,IF(AND(($S92-CG92)&gt;0,(CF92-$R92)&gt;0),$V92/365*(CG92-CF92+1),IF(AND(($S92-CG92)&lt;=0,(CF92-$R92)&gt;0),$V92/365*($S92-CF92+1),$V92/365*(CG92-$R92+1))))),0)</f>
        <v>0</v>
      </c>
      <c r="CI92" s="154">
        <f>CG92+1</f>
        <v>46296</v>
      </c>
      <c r="CJ92" s="154">
        <f>CI92+30</f>
        <v>46326</v>
      </c>
      <c r="CK92" s="158">
        <f>IFERROR(IF(($R92-CJ92)&gt;=0,0,IF(($S92-CI92)&lt;0,0,IF(AND(($S92-CJ92)&gt;0,(CI92-$R92)&gt;0),$V92/365*(CJ92-CI92+1),IF(AND(($S92-CJ92)&lt;=0,(CI92-$R92)&gt;0),$V92/365*($S92-CI92+1),$V92/365*(CJ92-$R92+1))))),0)</f>
        <v>0</v>
      </c>
      <c r="CL92" s="154">
        <f>CJ92+1</f>
        <v>46327</v>
      </c>
      <c r="CM92" s="154">
        <f>CL92+29</f>
        <v>46356</v>
      </c>
      <c r="CN92" s="158">
        <f>IFERROR(IF(($R92-CM92)&gt;=0,0,IF(($S92-CL92)&lt;0,0,IF(AND(($S92-CM92)&gt;0,(CL92-$R92)&gt;0),$V92/365*(CM92-CL92+1),IF(AND(($S92-CM92)&lt;=0,(CL92-$R92)&gt;0),$V92/365*($S92-CL92+1),$V92/365*(CM92-$R92+1))))),0)</f>
        <v>0</v>
      </c>
      <c r="CO92" s="154">
        <f>CM92+1</f>
        <v>46357</v>
      </c>
      <c r="CP92" s="154">
        <f>CO92+30</f>
        <v>46387</v>
      </c>
      <c r="CQ92" s="158">
        <f>IFERROR(IF(($R92-CP92)&gt;=0,0,IF(($S92-CO92)&lt;0,0,IF(AND(($S92-CP92)&gt;0,(CO92-$R92)&gt;0),$V92/365*(CP92-CO92+1),IF(AND(($S92-CP92)&lt;=0,(CO92-$R92)&gt;0),$V92/365*($S92-CO92+1),$V92/365*(CP92-$R92+1))))),0)</f>
        <v>0</v>
      </c>
    </row>
    <row r="93" s="80" customFormat="1" ht="24" customHeight="1" outlineLevel="4" spans="1:95">
      <c r="A93" s="119"/>
      <c r="B93" s="120"/>
      <c r="C93" s="121"/>
      <c r="D93" s="119"/>
      <c r="E93" s="120"/>
      <c r="F93" s="120"/>
      <c r="G93" s="120"/>
      <c r="H93" s="122"/>
      <c r="I93" s="122"/>
      <c r="J93" s="122">
        <f>Z93+AC93+AF93+AI93+AL93+AO93+AR93+AU93+AX93+BA93+BD93+BG93</f>
        <v>0</v>
      </c>
      <c r="K93" s="122">
        <f>K92+1</f>
        <v>4</v>
      </c>
      <c r="L93" s="147"/>
      <c r="M93" s="148">
        <f>IFERROR(VLOOKUP($L93,'2-2 引出数据_合同数据仓库'!$B$2:$BP$10000,3,FALSE),0)</f>
        <v>0</v>
      </c>
      <c r="N93" s="122"/>
      <c r="O93" s="148">
        <f>IFERROR(VLOOKUP((LEFT(VLOOKUP($L93,'2-2 引出数据_合同数据仓库'!$B$2:$BP$10000,64,FALSE),15)&amp;(RIGHT(VLOOKUP($L93,'2-2 引出数据_合同数据仓库'!$B$2:$BP$10000,64,FALSE),4)+1)),'2-2 引出数据_合同数据仓库'!$B$2:$BP$10000,3,FALSE),0)</f>
        <v>0</v>
      </c>
      <c r="P93" s="122"/>
      <c r="Q93" s="122">
        <f>IFERROR(VLOOKUP($L93,'2-2 引出数据_合同数据仓库'!$B$2:$BP$10000,28,FALSE),0)</f>
        <v>0</v>
      </c>
      <c r="R93" s="122">
        <f>IFERROR(VLOOKUP($L93,'2-2 引出数据_合同数据仓库'!$B$2:$BP$10000,29,FALSE),0)</f>
        <v>0</v>
      </c>
      <c r="S93" s="122">
        <f>IFERROR(VLOOKUP($L93,'2-2 引出数据_合同数据仓库'!$B$2:$BP$10000,4,FALSE),0)</f>
        <v>0</v>
      </c>
      <c r="T93" s="122"/>
      <c r="U93" s="122">
        <f>IFERROR(VLOOKUP($L93,'2-2 引出数据_合同数据仓库'!$B$2:$BP$10000,15,FALSE),0)</f>
        <v>0</v>
      </c>
      <c r="V93" s="122">
        <f>U93/(S93-R93+1)*365</f>
        <v>0</v>
      </c>
      <c r="W93" s="122"/>
      <c r="X93" s="154">
        <v>45658</v>
      </c>
      <c r="Y93" s="154">
        <f>X93+30</f>
        <v>45688</v>
      </c>
      <c r="Z93" s="158">
        <f>IFERROR(IF(($R93-Y93)&gt;=0,0,IF(($S93-X93)&lt;0,0,IF(AND(($S93-Y93)&gt;0,(X93-$R93)&gt;0),$V93/365*(Y93-X93+1),IF(AND(($S93-Y93)&lt;=0,(X93-$R93)&gt;0),$V93/365*($S93-X93+1),$V93/365*(Y93-$R93+1))))),0)</f>
        <v>0</v>
      </c>
      <c r="AA93" s="154">
        <f>Y93+1</f>
        <v>45689</v>
      </c>
      <c r="AB93" s="154">
        <f>AA93+27</f>
        <v>45716</v>
      </c>
      <c r="AC93" s="158">
        <f>IFERROR(IF(($R93-AB93)&gt;=0,0,IF(($S93-AA93)&lt;0,0,IF(AND(($S93-AB93)&gt;0,(AA93-$R93)&gt;0),$V93/365*(AB93-AA93+1),IF(AND(($S93-AB93)&lt;=0,(AA93-$R93)&gt;0),$V93/365*($S93-AA93+1),$V93/365*(AB93-$R93+1))))),0)</f>
        <v>0</v>
      </c>
      <c r="AD93" s="154">
        <f>AB93+1</f>
        <v>45717</v>
      </c>
      <c r="AE93" s="154">
        <f>AD93+30</f>
        <v>45747</v>
      </c>
      <c r="AF93" s="158">
        <f>IFERROR(IF(($R93-AE93)&gt;=0,0,IF(($S93-AD93)&lt;0,0,IF(AND(($S93-AE93)&gt;0,(AD93-$R93)&gt;0),$V93/365*(AE93-AD93+1),IF(AND(($S93-AE93)&lt;=0,(AD93-$R93)&gt;0),$V93/365*($S93-AD93+1),$V93/365*(AE93-$R93+1))))),0)</f>
        <v>0</v>
      </c>
      <c r="AG93" s="154">
        <f>AE93+1</f>
        <v>45748</v>
      </c>
      <c r="AH93" s="154">
        <f>AG93+29</f>
        <v>45777</v>
      </c>
      <c r="AI93" s="158">
        <f>IFERROR(IF(($R93-AH93)&gt;=0,0,IF(($S93-AG93)&lt;0,0,IF(AND(($S93-AH93)&gt;0,(AG93-$R93)&gt;0),$V93/365*(AH93-AG93+1),IF(AND(($S93-AH93)&lt;=0,(AG93-$R93)&gt;0),$V93/365*($S93-AG93+1),$V93/365*(AH93-$R93+1))))),0)</f>
        <v>0</v>
      </c>
      <c r="AJ93" s="154">
        <f>AH93+1</f>
        <v>45778</v>
      </c>
      <c r="AK93" s="154">
        <f>AJ93+30</f>
        <v>45808</v>
      </c>
      <c r="AL93" s="158">
        <f>IFERROR(IF(($R93-AK93)&gt;=0,0,IF(($S93-AJ93)&lt;0,0,IF(AND(($S93-AK93)&gt;0,(AJ93-$R93)&gt;0),$V93/365*(AK93-AJ93+1),IF(AND(($S93-AK93)&lt;=0,(AJ93-$R93)&gt;0),$V93/365*($S93-AJ93+1),$V93/365*(AK93-$R93+1))))),0)</f>
        <v>0</v>
      </c>
      <c r="AM93" s="154">
        <f>AK93+1</f>
        <v>45809</v>
      </c>
      <c r="AN93" s="154">
        <f>AM93+29</f>
        <v>45838</v>
      </c>
      <c r="AO93" s="158">
        <f>IFERROR(IF(($R93-AN93)&gt;=0,0,IF(($S93-AM93)&lt;0,0,IF(AND(($S93-AN93)&gt;0,(AM93-$R93)&gt;0),$V93/365*(AN93-AM93+1),IF(AND(($S93-AN93)&lt;=0,(AM93-$R93)&gt;0),$V93/365*($S93-AM93+1),$V93/365*(AN93-$R93+1))))),0)</f>
        <v>0</v>
      </c>
      <c r="AP93" s="154">
        <f>AN93+1</f>
        <v>45839</v>
      </c>
      <c r="AQ93" s="154">
        <f>AP93+30</f>
        <v>45869</v>
      </c>
      <c r="AR93" s="158">
        <f>IFERROR(IF(($R93-AQ93)&gt;=0,0,IF(($S93-AP93)&lt;0,0,IF(AND(($S93-AQ93)&gt;0,(AP93-$R93)&gt;0),$V93/365*(AQ93-AP93+1),IF(AND(($S93-AQ93)&lt;=0,(AP93-$R93)&gt;0),$V93/365*($S93-AP93+1),$V93/365*(AQ93-$R93+1))))),0)</f>
        <v>0</v>
      </c>
      <c r="AS93" s="154">
        <f>AQ93+1</f>
        <v>45870</v>
      </c>
      <c r="AT93" s="154">
        <f>AS93+30</f>
        <v>45900</v>
      </c>
      <c r="AU93" s="158">
        <f>IFERROR(IF(($R93-AT93)&gt;=0,0,IF(($S93-AS93)&lt;0,0,IF(AND(($S93-AT93)&gt;0,(AS93-$R93)&gt;0),$V93/365*(AT93-AS93+1),IF(AND(($S93-AT93)&lt;=0,(AS93-$R93)&gt;0),$V93/365*($S93-AS93+1),$V93/365*(AT93-$R93+1))))),0)</f>
        <v>0</v>
      </c>
      <c r="AV93" s="154">
        <f>AT93+1</f>
        <v>45901</v>
      </c>
      <c r="AW93" s="154">
        <f>AV93+29</f>
        <v>45930</v>
      </c>
      <c r="AX93" s="158">
        <f>IFERROR(IF(($R93-AW93)&gt;=0,0,IF(($S93-AV93)&lt;0,0,IF(AND(($S93-AW93)&gt;0,(AV93-$R93)&gt;0),$V93/365*(AW93-AV93+1),IF(AND(($S93-AW93)&lt;=0,(AV93-$R93)&gt;0),$V93/365*($S93-AV93+1),$V93/365*(AW93-$R93+1))))),0)</f>
        <v>0</v>
      </c>
      <c r="AY93" s="154">
        <f>AW93+1</f>
        <v>45931</v>
      </c>
      <c r="AZ93" s="154">
        <f>AY93+30</f>
        <v>45961</v>
      </c>
      <c r="BA93" s="158">
        <f>IFERROR(IF(($R93-AZ93)&gt;=0,0,IF(($S93-AY93)&lt;0,0,IF(AND(($S93-AZ93)&gt;0,(AY93-$R93)&gt;0),$V93/365*(AZ93-AY93+1),IF(AND(($S93-AZ93)&lt;=0,(AY93-$R93)&gt;0),$V93/365*($S93-AY93+1),$V93/365*(AZ93-$R93+1))))),0)</f>
        <v>0</v>
      </c>
      <c r="BB93" s="154">
        <f>AZ93+1</f>
        <v>45962</v>
      </c>
      <c r="BC93" s="154">
        <f>BB93+29</f>
        <v>45991</v>
      </c>
      <c r="BD93" s="158">
        <f>IFERROR(IF(($R93-BC93)&gt;=0,0,IF(($S93-BB93)&lt;0,0,IF(AND(($S93-BC93)&gt;0,(BB93-$R93)&gt;0),$V93/365*(BC93-BB93+1),IF(AND(($S93-BC93)&lt;=0,(BB93-$R93)&gt;0),$V93/365*($S93-BB93+1),$V93/365*(BC93-$R93+1))))),0)</f>
        <v>0</v>
      </c>
      <c r="BE93" s="154">
        <f>BC93+1</f>
        <v>45992</v>
      </c>
      <c r="BF93" s="154">
        <f>BE93+30</f>
        <v>46022</v>
      </c>
      <c r="BG93" s="158">
        <f>IFERROR(IF(($R93-BF93)&gt;=0,0,IF(($S93-BE93)&lt;0,0,IF(AND(($S93-BF93)&gt;0,(BE93-$R93)&gt;0),$V93/365*(BF93-BE93+1),IF(AND(($S93-BF93)&lt;=0,(BE93-$R93)&gt;0),$V93/365*($S93-BE93+1),$V93/365*(BF93-$R93+1))))),0)</f>
        <v>0</v>
      </c>
      <c r="BH93" s="154">
        <v>46023</v>
      </c>
      <c r="BI93" s="154">
        <f>BH93+30</f>
        <v>46053</v>
      </c>
      <c r="BJ93" s="158">
        <f>IFERROR(IF(($R93-BI93)&gt;=0,0,IF(($S93-BH93)&lt;0,0,IF(AND(($S93-BI93)&gt;0,(BH93-$R93)&gt;0),$V93/365*(BI93-BH93+1),IF(AND(($S93-BI93)&lt;=0,(BH93-$R93)&gt;0),$V93/365*($S93-BH93+1),$V93/365*(BI93-$R93+1))))),0)</f>
        <v>0</v>
      </c>
      <c r="BK93" s="154">
        <f>BI93+1</f>
        <v>46054</v>
      </c>
      <c r="BL93" s="154">
        <f>BK93+27</f>
        <v>46081</v>
      </c>
      <c r="BM93" s="158">
        <f>IFERROR(IF(($R93-BL93)&gt;=0,0,IF(($S93-BK93)&lt;0,0,IF(AND(($S93-BL93)&gt;0,(BK93-$R93)&gt;0),$V93/365*(BL93-BK93+1),IF(AND(($S93-BL93)&lt;=0,(BK93-$R93)&gt;0),$V93/365*($S93-BK93+1),$V93/365*(BL93-$R93+1))))),0)</f>
        <v>0</v>
      </c>
      <c r="BN93" s="154">
        <f>BL93+1</f>
        <v>46082</v>
      </c>
      <c r="BO93" s="154">
        <f>BN93+30</f>
        <v>46112</v>
      </c>
      <c r="BP93" s="158">
        <f>IFERROR(IF(($R93-BO93)&gt;=0,0,IF(($S93-BN93)&lt;0,0,IF(AND(($S93-BO93)&gt;0,(BN93-$R93)&gt;0),$V93/365*(BO93-BN93+1),IF(AND(($S93-BO93)&lt;=0,(BN93-$R93)&gt;0),$V93/365*($S93-BN93+1),$V93/365*(BO93-$R93+1))))),0)</f>
        <v>0</v>
      </c>
      <c r="BQ93" s="154">
        <f>BO93+1</f>
        <v>46113</v>
      </c>
      <c r="BR93" s="154">
        <f>BQ93+29</f>
        <v>46142</v>
      </c>
      <c r="BS93" s="158">
        <f>IFERROR(IF(($R93-BR93)&gt;=0,0,IF(($S93-BQ93)&lt;0,0,IF(AND(($S93-BR93)&gt;0,(BQ93-$R93)&gt;0),$V93/365*(BR93-BQ93+1),IF(AND(($S93-BR93)&lt;=0,(BQ93-$R93)&gt;0),$V93/365*($S93-BQ93+1),$V93/365*(BR93-$R93+1))))),0)</f>
        <v>0</v>
      </c>
      <c r="BT93" s="154">
        <f>BR93+1</f>
        <v>46143</v>
      </c>
      <c r="BU93" s="154">
        <f>BT93+30</f>
        <v>46173</v>
      </c>
      <c r="BV93" s="158">
        <f>IFERROR(IF(($R93-BU93)&gt;=0,0,IF(($S93-BT93)&lt;0,0,IF(AND(($S93-BU93)&gt;0,(BT93-$R93)&gt;0),$V93/365*(BU93-BT93+1),IF(AND(($S93-BU93)&lt;=0,(BT93-$R93)&gt;0),$V93/365*($S93-BT93+1),$V93/365*(BU93-$R93+1))))),0)</f>
        <v>0</v>
      </c>
      <c r="BW93" s="154">
        <f>BU93+1</f>
        <v>46174</v>
      </c>
      <c r="BX93" s="154">
        <f>BW93+29</f>
        <v>46203</v>
      </c>
      <c r="BY93" s="158">
        <f>IFERROR(IF(($R93-BX93)&gt;=0,0,IF(($S93-BW93)&lt;0,0,IF(AND(($S93-BX93)&gt;0,(BW93-$R93)&gt;0),$V93/365*(BX93-BW93+1),IF(AND(($S93-BX93)&lt;=0,(BW93-$R93)&gt;0),$V93/365*($S93-BW93+1),$V93/365*(BX93-$R93+1))))),0)</f>
        <v>0</v>
      </c>
      <c r="BZ93" s="154">
        <f>BX93+1</f>
        <v>46204</v>
      </c>
      <c r="CA93" s="154">
        <f>BZ93+30</f>
        <v>46234</v>
      </c>
      <c r="CB93" s="158">
        <f>IFERROR(IF(($R93-CA93)&gt;=0,0,IF(($S93-BZ93)&lt;0,0,IF(AND(($S93-CA93)&gt;0,(BZ93-$R93)&gt;0),$V93/365*(CA93-BZ93+1),IF(AND(($S93-CA93)&lt;=0,(BZ93-$R93)&gt;0),$V93/365*($S93-BZ93+1),$V93/365*(CA93-$R93+1))))),0)</f>
        <v>0</v>
      </c>
      <c r="CC93" s="154">
        <f>CA93+1</f>
        <v>46235</v>
      </c>
      <c r="CD93" s="154">
        <f>CC93+30</f>
        <v>46265</v>
      </c>
      <c r="CE93" s="158">
        <f>IFERROR(IF(($R93-CD93)&gt;=0,0,IF(($S93-CC93)&lt;0,0,IF(AND(($S93-CD93)&gt;0,(CC93-$R93)&gt;0),$V93/365*(CD93-CC93+1),IF(AND(($S93-CD93)&lt;=0,(CC93-$R93)&gt;0),$V93/365*($S93-CC93+1),$V93/365*(CD93-$R93+1))))),0)</f>
        <v>0</v>
      </c>
      <c r="CF93" s="154">
        <f>CD93+1</f>
        <v>46266</v>
      </c>
      <c r="CG93" s="154">
        <f>CF93+29</f>
        <v>46295</v>
      </c>
      <c r="CH93" s="158">
        <f>IFERROR(IF(($R93-CG93)&gt;=0,0,IF(($S93-CF93)&lt;0,0,IF(AND(($S93-CG93)&gt;0,(CF93-$R93)&gt;0),$V93/365*(CG93-CF93+1),IF(AND(($S93-CG93)&lt;=0,(CF93-$R93)&gt;0),$V93/365*($S93-CF93+1),$V93/365*(CG93-$R93+1))))),0)</f>
        <v>0</v>
      </c>
      <c r="CI93" s="154">
        <f>CG93+1</f>
        <v>46296</v>
      </c>
      <c r="CJ93" s="154">
        <f>CI93+30</f>
        <v>46326</v>
      </c>
      <c r="CK93" s="158">
        <f>IFERROR(IF(($R93-CJ93)&gt;=0,0,IF(($S93-CI93)&lt;0,0,IF(AND(($S93-CJ93)&gt;0,(CI93-$R93)&gt;0),$V93/365*(CJ93-CI93+1),IF(AND(($S93-CJ93)&lt;=0,(CI93-$R93)&gt;0),$V93/365*($S93-CI93+1),$V93/365*(CJ93-$R93+1))))),0)</f>
        <v>0</v>
      </c>
      <c r="CL93" s="154">
        <f>CJ93+1</f>
        <v>46327</v>
      </c>
      <c r="CM93" s="154">
        <f>CL93+29</f>
        <v>46356</v>
      </c>
      <c r="CN93" s="158">
        <f>IFERROR(IF(($R93-CM93)&gt;=0,0,IF(($S93-CL93)&lt;0,0,IF(AND(($S93-CM93)&gt;0,(CL93-$R93)&gt;0),$V93/365*(CM93-CL93+1),IF(AND(($S93-CM93)&lt;=0,(CL93-$R93)&gt;0),$V93/365*($S93-CL93+1),$V93/365*(CM93-$R93+1))))),0)</f>
        <v>0</v>
      </c>
      <c r="CO93" s="154">
        <f>CM93+1</f>
        <v>46357</v>
      </c>
      <c r="CP93" s="154">
        <f>CO93+30</f>
        <v>46387</v>
      </c>
      <c r="CQ93" s="158">
        <f>IFERROR(IF(($R93-CP93)&gt;=0,0,IF(($S93-CO93)&lt;0,0,IF(AND(($S93-CP93)&gt;0,(CO93-$R93)&gt;0),$V93/365*(CP93-CO93+1),IF(AND(($S93-CP93)&lt;=0,(CO93-$R93)&gt;0),$V93/365*($S93-CO93+1),$V93/365*(CP93-$R93+1))))),0)</f>
        <v>0</v>
      </c>
    </row>
    <row r="94" s="80" customFormat="1" ht="24" customHeight="1" outlineLevel="4" spans="1:95">
      <c r="A94" s="123" t="s">
        <v>2814</v>
      </c>
      <c r="B94" s="124"/>
      <c r="C94" s="124"/>
      <c r="D94" s="124"/>
      <c r="E94" s="124"/>
      <c r="F94" s="124"/>
      <c r="G94" s="125"/>
      <c r="H94" s="126"/>
      <c r="I94" s="126"/>
      <c r="J94" s="126"/>
      <c r="K94" s="126"/>
      <c r="L94" s="149"/>
      <c r="M94" s="149"/>
      <c r="N94" s="126"/>
      <c r="O94" s="126"/>
      <c r="P94" s="126"/>
      <c r="Q94" s="126"/>
      <c r="R94" s="126"/>
      <c r="S94" s="126"/>
      <c r="T94" s="126"/>
      <c r="U94" s="126"/>
      <c r="V94" s="126"/>
      <c r="W94" s="126"/>
      <c r="X94" s="126"/>
      <c r="Y94" s="126"/>
      <c r="Z94" s="126"/>
      <c r="AA94" s="126"/>
      <c r="AB94" s="126"/>
      <c r="AC94" s="126"/>
      <c r="AD94" s="126"/>
      <c r="AE94" s="126"/>
      <c r="AF94" s="126"/>
      <c r="AG94" s="126"/>
      <c r="AH94" s="126"/>
      <c r="AI94" s="126"/>
      <c r="AJ94" s="126"/>
      <c r="AK94" s="126"/>
      <c r="AL94" s="126"/>
      <c r="AM94" s="126"/>
      <c r="AN94" s="126"/>
      <c r="AO94" s="126"/>
      <c r="AP94" s="126"/>
      <c r="AQ94" s="126"/>
      <c r="AR94" s="126"/>
      <c r="AS94" s="126"/>
      <c r="AT94" s="126"/>
      <c r="AU94" s="126"/>
      <c r="AV94" s="126"/>
      <c r="AW94" s="126"/>
      <c r="AX94" s="126"/>
      <c r="AY94" s="126"/>
      <c r="AZ94" s="126"/>
      <c r="BA94" s="126"/>
      <c r="BB94" s="126"/>
      <c r="BC94" s="126"/>
      <c r="BD94" s="126"/>
      <c r="BE94" s="126"/>
      <c r="BF94" s="126"/>
      <c r="BG94" s="126"/>
      <c r="BH94" s="126"/>
      <c r="BI94" s="126"/>
      <c r="BJ94" s="126"/>
      <c r="BK94" s="126"/>
      <c r="BL94" s="126"/>
      <c r="BM94" s="126"/>
      <c r="BN94" s="126"/>
      <c r="BO94" s="126"/>
      <c r="BP94" s="126"/>
      <c r="BQ94" s="126"/>
      <c r="BR94" s="126"/>
      <c r="BS94" s="126"/>
      <c r="BT94" s="126"/>
      <c r="BU94" s="126"/>
      <c r="BV94" s="126"/>
      <c r="BW94" s="126"/>
      <c r="BX94" s="126"/>
      <c r="BY94" s="126"/>
      <c r="BZ94" s="126"/>
      <c r="CA94" s="126"/>
      <c r="CB94" s="126"/>
      <c r="CC94" s="126"/>
      <c r="CD94" s="126"/>
      <c r="CE94" s="126"/>
      <c r="CF94" s="126"/>
      <c r="CG94" s="126"/>
      <c r="CH94" s="126"/>
      <c r="CI94" s="126"/>
      <c r="CJ94" s="126"/>
      <c r="CK94" s="126"/>
      <c r="CL94" s="126"/>
      <c r="CM94" s="126"/>
      <c r="CN94" s="126"/>
      <c r="CO94" s="126"/>
      <c r="CP94" s="126"/>
      <c r="CQ94" s="126"/>
    </row>
    <row r="95" ht="24" customHeight="1" outlineLevel="2" spans="1:95">
      <c r="A95" s="49"/>
      <c r="B95" s="112" t="s">
        <v>787</v>
      </c>
      <c r="C95" s="113" t="s">
        <v>1027</v>
      </c>
      <c r="D95" s="49" t="s">
        <v>1028</v>
      </c>
      <c r="E95" s="112"/>
      <c r="F95" s="112"/>
      <c r="G95" s="112"/>
      <c r="H95" s="114">
        <f>X95+AA95+AD95+AG95+AJ95+AM95+AP95+AS95+AV95+AY95+BB95+BE95</f>
        <v>577054.2</v>
      </c>
      <c r="I95" s="114">
        <f>Y95+AB95+AE95+AH95+AK95+AN95+AQ95+AT95+AW95+AZ95+BC95+BF95</f>
        <v>577054.2</v>
      </c>
      <c r="J95" s="114">
        <f t="shared" ref="J95:J100" si="6">Z95+AC95+AF95+AI95+AL95+AO95+AR95+AU95+AX95+BA95+BD95+BG95</f>
        <v>0</v>
      </c>
      <c r="K95" s="114"/>
      <c r="L95" s="145"/>
      <c r="M95" s="145"/>
      <c r="N95" s="114"/>
      <c r="O95" s="114"/>
      <c r="P95" s="114"/>
      <c r="Q95" s="114"/>
      <c r="R95" s="114"/>
      <c r="S95" s="114"/>
      <c r="T95" s="114"/>
      <c r="U95" s="114"/>
      <c r="V95" s="114"/>
      <c r="W95" s="114"/>
      <c r="X95" s="114">
        <f>VLOOKUP($C95,'1 预算编制表单'!$C:$BJ,27,FALSE)</f>
        <v>60374.85</v>
      </c>
      <c r="Y95" s="114">
        <f>X95-Z95</f>
        <v>60374.85</v>
      </c>
      <c r="Z95" s="114">
        <f>Z96+Z102+Z108</f>
        <v>0</v>
      </c>
      <c r="AA95" s="114">
        <f>VLOOKUP($C95,'1 预算编制表单'!$C:$BJ,30,FALSE)</f>
        <v>46970.85</v>
      </c>
      <c r="AB95" s="114">
        <f>AA95-AC95</f>
        <v>46970.85</v>
      </c>
      <c r="AC95" s="114">
        <f>AC96+AC102+AC108</f>
        <v>0</v>
      </c>
      <c r="AD95" s="114">
        <f>VLOOKUP($C95,'1 预算编制表单'!$C:$BJ,33,FALSE)</f>
        <v>46970.85</v>
      </c>
      <c r="AE95" s="114">
        <f>AD95-AF95</f>
        <v>46970.85</v>
      </c>
      <c r="AF95" s="114">
        <f>AF96+AF102+AF108</f>
        <v>0</v>
      </c>
      <c r="AG95" s="114">
        <f>VLOOKUP($C95,'1 预算编制表单'!$C:$BJ,36,FALSE)</f>
        <v>46970.85</v>
      </c>
      <c r="AH95" s="114">
        <f>AG95-AI95</f>
        <v>46970.85</v>
      </c>
      <c r="AI95" s="114">
        <f>AI96+AI102+AI108</f>
        <v>0</v>
      </c>
      <c r="AJ95" s="114">
        <f>VLOOKUP($C95,'1 预算编制表单'!$C:$BJ,39,FALSE)</f>
        <v>46970.85</v>
      </c>
      <c r="AK95" s="114">
        <f>AJ95-AL95</f>
        <v>46970.85</v>
      </c>
      <c r="AL95" s="114">
        <f>AL96+AL102+AL108</f>
        <v>0</v>
      </c>
      <c r="AM95" s="114">
        <f>VLOOKUP($C95,'1 预算编制表单'!$C:$BJ,42,FALSE)</f>
        <v>46970.85</v>
      </c>
      <c r="AN95" s="114">
        <f>AM95-AO95</f>
        <v>46970.85</v>
      </c>
      <c r="AO95" s="114">
        <f>AO96+AO102+AO108</f>
        <v>0</v>
      </c>
      <c r="AP95" s="114">
        <f>VLOOKUP($C95,'1 预算编制表单'!$C:$BJ,45,FALSE)</f>
        <v>46970.85</v>
      </c>
      <c r="AQ95" s="114">
        <f>AP95-AR95</f>
        <v>46970.85</v>
      </c>
      <c r="AR95" s="114">
        <f>AR96+AR102+AR108</f>
        <v>0</v>
      </c>
      <c r="AS95" s="114">
        <f>VLOOKUP($C95,'1 预算编制表单'!$C:$BJ,48,FALSE)</f>
        <v>46970.85</v>
      </c>
      <c r="AT95" s="114">
        <f>AS95-AU95</f>
        <v>46970.85</v>
      </c>
      <c r="AU95" s="114">
        <f>AU96+AU102+AU108</f>
        <v>0</v>
      </c>
      <c r="AV95" s="114">
        <f>VLOOKUP($C95,'1 预算编制表单'!$C:$BJ,51,FALSE)</f>
        <v>46970.85</v>
      </c>
      <c r="AW95" s="114">
        <f>AV95-AX95</f>
        <v>46970.85</v>
      </c>
      <c r="AX95" s="114">
        <f>AX96+AX102+AX108</f>
        <v>0</v>
      </c>
      <c r="AY95" s="114">
        <f>VLOOKUP($C95,'1 预算编制表单'!$C:$BJ,54,FALSE)</f>
        <v>46970.85</v>
      </c>
      <c r="AZ95" s="114">
        <f>AY95-BA95</f>
        <v>46970.85</v>
      </c>
      <c r="BA95" s="114">
        <f>BA96+BA102+BA108</f>
        <v>0</v>
      </c>
      <c r="BB95" s="114">
        <f>VLOOKUP($C95,'1 预算编制表单'!$C:$BJ,57,FALSE)</f>
        <v>46970.85</v>
      </c>
      <c r="BC95" s="114">
        <f>BB95-BD95</f>
        <v>46970.85</v>
      </c>
      <c r="BD95" s="114">
        <f>BD96+BD102+BD108</f>
        <v>0</v>
      </c>
      <c r="BE95" s="114">
        <f>VLOOKUP($C95,'1 预算编制表单'!$C:$BJ,60,FALSE)</f>
        <v>46970.85</v>
      </c>
      <c r="BF95" s="114">
        <f>BE95-BG95</f>
        <v>46970.85</v>
      </c>
      <c r="BG95" s="114">
        <f>BG96+BG102+BG108</f>
        <v>0</v>
      </c>
      <c r="BH95" s="114">
        <f>VLOOKUP($C95,'1 预算编制表单'!$C:$BJ,27,FALSE)</f>
        <v>60374.85</v>
      </c>
      <c r="BI95" s="114">
        <f>BH95-BJ95</f>
        <v>60374.85</v>
      </c>
      <c r="BJ95" s="114">
        <f>BJ96+BJ102+BJ108</f>
        <v>0</v>
      </c>
      <c r="BK95" s="114">
        <f>VLOOKUP($C95,'1 预算编制表单'!$C:$BJ,30,FALSE)</f>
        <v>46970.85</v>
      </c>
      <c r="BL95" s="114">
        <f>BK95-BM95</f>
        <v>46970.85</v>
      </c>
      <c r="BM95" s="114">
        <f>BM96+BM102+BM108</f>
        <v>0</v>
      </c>
      <c r="BN95" s="114">
        <f>VLOOKUP($C95,'1 预算编制表单'!$C:$BJ,33,FALSE)</f>
        <v>46970.85</v>
      </c>
      <c r="BO95" s="114">
        <f>BN95-BP95</f>
        <v>46970.85</v>
      </c>
      <c r="BP95" s="114">
        <f>BP96+BP102+BP108</f>
        <v>0</v>
      </c>
      <c r="BQ95" s="114">
        <f>VLOOKUP($C95,'1 预算编制表单'!$C:$BJ,36,FALSE)</f>
        <v>46970.85</v>
      </c>
      <c r="BR95" s="114">
        <f>BQ95-BS95</f>
        <v>46970.85</v>
      </c>
      <c r="BS95" s="114">
        <f>BS96+BS102+BS108</f>
        <v>0</v>
      </c>
      <c r="BT95" s="114">
        <f>VLOOKUP($C95,'1 预算编制表单'!$C:$BJ,39,FALSE)</f>
        <v>46970.85</v>
      </c>
      <c r="BU95" s="114">
        <f>BT95-BV95</f>
        <v>46970.85</v>
      </c>
      <c r="BV95" s="114">
        <f>BV96+BV102+BV108</f>
        <v>0</v>
      </c>
      <c r="BW95" s="114">
        <f>VLOOKUP($C95,'1 预算编制表单'!$C:$BJ,42,FALSE)</f>
        <v>46970.85</v>
      </c>
      <c r="BX95" s="114">
        <f>BW95-BY95</f>
        <v>46970.85</v>
      </c>
      <c r="BY95" s="114">
        <f>BY96+BY102+BY108</f>
        <v>0</v>
      </c>
      <c r="BZ95" s="114">
        <f>VLOOKUP($C95,'1 预算编制表单'!$C:$BJ,45,FALSE)</f>
        <v>46970.85</v>
      </c>
      <c r="CA95" s="114">
        <f>BZ95-CB95</f>
        <v>46970.85</v>
      </c>
      <c r="CB95" s="114">
        <f>CB96+CB102+CB108</f>
        <v>0</v>
      </c>
      <c r="CC95" s="114">
        <f>VLOOKUP($C95,'1 预算编制表单'!$C:$BJ,48,FALSE)</f>
        <v>46970.85</v>
      </c>
      <c r="CD95" s="114">
        <f>CC95-CE95</f>
        <v>46970.85</v>
      </c>
      <c r="CE95" s="114">
        <f>CE96+CE102+CE108</f>
        <v>0</v>
      </c>
      <c r="CF95" s="114">
        <f>VLOOKUP($C95,'1 预算编制表单'!$C:$BJ,51,FALSE)</f>
        <v>46970.85</v>
      </c>
      <c r="CG95" s="114">
        <f>CF95-CH95</f>
        <v>46970.85</v>
      </c>
      <c r="CH95" s="114">
        <f>CH96+CH102+CH108</f>
        <v>0</v>
      </c>
      <c r="CI95" s="114">
        <f>VLOOKUP($C95,'1 预算编制表单'!$C:$BJ,54,FALSE)</f>
        <v>46970.85</v>
      </c>
      <c r="CJ95" s="114">
        <f>CI95-CK95</f>
        <v>46970.85</v>
      </c>
      <c r="CK95" s="114">
        <f>CK96+CK102+CK108</f>
        <v>0</v>
      </c>
      <c r="CL95" s="114">
        <f>VLOOKUP($C95,'1 预算编制表单'!$C:$BJ,57,FALSE)</f>
        <v>46970.85</v>
      </c>
      <c r="CM95" s="114">
        <f>CL95-CN95</f>
        <v>46970.85</v>
      </c>
      <c r="CN95" s="114">
        <f>CN96+CN102+CN108</f>
        <v>0</v>
      </c>
      <c r="CO95" s="114">
        <f>VLOOKUP($C95,'1 预算编制表单'!$C:$BJ,60,FALSE)</f>
        <v>46970.85</v>
      </c>
      <c r="CP95" s="114">
        <f>CO95-CQ95</f>
        <v>46970.85</v>
      </c>
      <c r="CQ95" s="114">
        <f>CQ96+CQ102+CQ108</f>
        <v>0</v>
      </c>
    </row>
    <row r="96" ht="24" customHeight="1" outlineLevel="3" spans="1:95">
      <c r="A96" s="115"/>
      <c r="B96" s="116" t="s">
        <v>792</v>
      </c>
      <c r="C96" s="117" t="s">
        <v>121</v>
      </c>
      <c r="D96" s="115" t="s">
        <v>109</v>
      </c>
      <c r="E96" s="116"/>
      <c r="F96" s="116"/>
      <c r="G96" s="116"/>
      <c r="H96" s="118">
        <f>X96+AA96+AD96+AG96+AJ96+AM96+AP96+AS96+AV96+AY96+BB96+BE96</f>
        <v>577054.2</v>
      </c>
      <c r="I96" s="118">
        <f>Y96+AB96+AE96+AH96+AK96+AN96+AQ96+AT96+AW96+AZ96+BC96+BF96</f>
        <v>577054.2</v>
      </c>
      <c r="J96" s="118">
        <f t="shared" si="6"/>
        <v>0</v>
      </c>
      <c r="K96" s="118"/>
      <c r="L96" s="146"/>
      <c r="M96" s="146"/>
      <c r="N96" s="118"/>
      <c r="O96" s="118"/>
      <c r="P96" s="118"/>
      <c r="Q96" s="118"/>
      <c r="R96" s="118"/>
      <c r="S96" s="118"/>
      <c r="T96" s="118"/>
      <c r="U96" s="118"/>
      <c r="V96" s="118"/>
      <c r="W96" s="118"/>
      <c r="X96" s="118">
        <f>VLOOKUP($C96,'1 预算编制表单'!$C:$BJ,27,FALSE)</f>
        <v>60374.85</v>
      </c>
      <c r="Y96" s="118">
        <f>X96-Z96</f>
        <v>60374.85</v>
      </c>
      <c r="Z96" s="118">
        <f>SUM(Z97:Z101)</f>
        <v>0</v>
      </c>
      <c r="AA96" s="118">
        <f>VLOOKUP($C96,'1 预算编制表单'!$C:$BJ,30,FALSE)</f>
        <v>46970.85</v>
      </c>
      <c r="AB96" s="118">
        <f>AA96-AC96</f>
        <v>46970.85</v>
      </c>
      <c r="AC96" s="118">
        <f>SUM(AC97:AC101)</f>
        <v>0</v>
      </c>
      <c r="AD96" s="118">
        <f>VLOOKUP($C96,'1 预算编制表单'!$C:$BJ,33,FALSE)</f>
        <v>46970.85</v>
      </c>
      <c r="AE96" s="118">
        <f>AD96-AF96</f>
        <v>46970.85</v>
      </c>
      <c r="AF96" s="118">
        <f>SUM(AF97:AF101)</f>
        <v>0</v>
      </c>
      <c r="AG96" s="118">
        <f>VLOOKUP($C96,'1 预算编制表单'!$C:$BJ,36,FALSE)</f>
        <v>46970.85</v>
      </c>
      <c r="AH96" s="118">
        <f>AG96-AI96</f>
        <v>46970.85</v>
      </c>
      <c r="AI96" s="118">
        <f>SUM(AI97:AI101)</f>
        <v>0</v>
      </c>
      <c r="AJ96" s="118">
        <f>VLOOKUP($C96,'1 预算编制表单'!$C:$BJ,39,FALSE)</f>
        <v>46970.85</v>
      </c>
      <c r="AK96" s="118">
        <f>AJ96-AL96</f>
        <v>46970.85</v>
      </c>
      <c r="AL96" s="118">
        <f>SUM(AL97:AL101)</f>
        <v>0</v>
      </c>
      <c r="AM96" s="118">
        <f>VLOOKUP($C96,'1 预算编制表单'!$C:$BJ,42,FALSE)</f>
        <v>46970.85</v>
      </c>
      <c r="AN96" s="118">
        <f>AM96-AO96</f>
        <v>46970.85</v>
      </c>
      <c r="AO96" s="118">
        <f>SUM(AO97:AO101)</f>
        <v>0</v>
      </c>
      <c r="AP96" s="118">
        <f>VLOOKUP($C96,'1 预算编制表单'!$C:$BJ,45,FALSE)</f>
        <v>46970.85</v>
      </c>
      <c r="AQ96" s="118">
        <f>AP96-AR96</f>
        <v>46970.85</v>
      </c>
      <c r="AR96" s="118">
        <f>SUM(AR97:AR101)</f>
        <v>0</v>
      </c>
      <c r="AS96" s="118">
        <f>VLOOKUP($C96,'1 预算编制表单'!$C:$BJ,48,FALSE)</f>
        <v>46970.85</v>
      </c>
      <c r="AT96" s="118">
        <f>AS96-AU96</f>
        <v>46970.85</v>
      </c>
      <c r="AU96" s="118">
        <f>SUM(AU97:AU101)</f>
        <v>0</v>
      </c>
      <c r="AV96" s="118">
        <f>VLOOKUP($C96,'1 预算编制表单'!$C:$BJ,51,FALSE)</f>
        <v>46970.85</v>
      </c>
      <c r="AW96" s="118">
        <f>AV96-AX96</f>
        <v>46970.85</v>
      </c>
      <c r="AX96" s="118">
        <f>SUM(AX97:AX101)</f>
        <v>0</v>
      </c>
      <c r="AY96" s="118">
        <f>VLOOKUP($C96,'1 预算编制表单'!$C:$BJ,54,FALSE)</f>
        <v>46970.85</v>
      </c>
      <c r="AZ96" s="118">
        <f>AY96-BA96</f>
        <v>46970.85</v>
      </c>
      <c r="BA96" s="118">
        <f>SUM(BA97:BA101)</f>
        <v>0</v>
      </c>
      <c r="BB96" s="118">
        <f>VLOOKUP($C96,'1 预算编制表单'!$C:$BJ,57,FALSE)</f>
        <v>46970.85</v>
      </c>
      <c r="BC96" s="118">
        <f>BB96-BD96</f>
        <v>46970.85</v>
      </c>
      <c r="BD96" s="118">
        <f>SUM(BD97:BD101)</f>
        <v>0</v>
      </c>
      <c r="BE96" s="118">
        <f>VLOOKUP($C96,'1 预算编制表单'!$C:$BJ,60,FALSE)</f>
        <v>46970.85</v>
      </c>
      <c r="BF96" s="118">
        <f>BE96-BG96</f>
        <v>46970.85</v>
      </c>
      <c r="BG96" s="118">
        <f>SUM(BG97:BG101)</f>
        <v>0</v>
      </c>
      <c r="BH96" s="118">
        <f>VLOOKUP($C96,'1 预算编制表单'!$C:$BJ,27,FALSE)</f>
        <v>60374.85</v>
      </c>
      <c r="BI96" s="118">
        <f>BH96-BJ96</f>
        <v>60374.85</v>
      </c>
      <c r="BJ96" s="118">
        <f>SUM(BJ97:BJ101)</f>
        <v>0</v>
      </c>
      <c r="BK96" s="118">
        <f>VLOOKUP($C96,'1 预算编制表单'!$C:$BJ,30,FALSE)</f>
        <v>46970.85</v>
      </c>
      <c r="BL96" s="118">
        <f>BK96-BM96</f>
        <v>46970.85</v>
      </c>
      <c r="BM96" s="118">
        <f>SUM(BM97:BM101)</f>
        <v>0</v>
      </c>
      <c r="BN96" s="118">
        <f>VLOOKUP($C96,'1 预算编制表单'!$C:$BJ,33,FALSE)</f>
        <v>46970.85</v>
      </c>
      <c r="BO96" s="118">
        <f>BN96-BP96</f>
        <v>46970.85</v>
      </c>
      <c r="BP96" s="118">
        <f>SUM(BP97:BP101)</f>
        <v>0</v>
      </c>
      <c r="BQ96" s="118">
        <f>VLOOKUP($C96,'1 预算编制表单'!$C:$BJ,36,FALSE)</f>
        <v>46970.85</v>
      </c>
      <c r="BR96" s="118">
        <f>BQ96-BS96</f>
        <v>46970.85</v>
      </c>
      <c r="BS96" s="118">
        <f>SUM(BS97:BS101)</f>
        <v>0</v>
      </c>
      <c r="BT96" s="118">
        <f>VLOOKUP($C96,'1 预算编制表单'!$C:$BJ,39,FALSE)</f>
        <v>46970.85</v>
      </c>
      <c r="BU96" s="118">
        <f>BT96-BV96</f>
        <v>46970.85</v>
      </c>
      <c r="BV96" s="118">
        <f>SUM(BV97:BV101)</f>
        <v>0</v>
      </c>
      <c r="BW96" s="118">
        <f>VLOOKUP($C96,'1 预算编制表单'!$C:$BJ,42,FALSE)</f>
        <v>46970.85</v>
      </c>
      <c r="BX96" s="118">
        <f>BW96-BY96</f>
        <v>46970.85</v>
      </c>
      <c r="BY96" s="118">
        <f>SUM(BY97:BY101)</f>
        <v>0</v>
      </c>
      <c r="BZ96" s="118">
        <f>VLOOKUP($C96,'1 预算编制表单'!$C:$BJ,45,FALSE)</f>
        <v>46970.85</v>
      </c>
      <c r="CA96" s="118">
        <f>BZ96-CB96</f>
        <v>46970.85</v>
      </c>
      <c r="CB96" s="118">
        <f>SUM(CB97:CB101)</f>
        <v>0</v>
      </c>
      <c r="CC96" s="118">
        <f>VLOOKUP($C96,'1 预算编制表单'!$C:$BJ,48,FALSE)</f>
        <v>46970.85</v>
      </c>
      <c r="CD96" s="118">
        <f>CC96-CE96</f>
        <v>46970.85</v>
      </c>
      <c r="CE96" s="118">
        <f>SUM(CE97:CE101)</f>
        <v>0</v>
      </c>
      <c r="CF96" s="118">
        <f>VLOOKUP($C96,'1 预算编制表单'!$C:$BJ,51,FALSE)</f>
        <v>46970.85</v>
      </c>
      <c r="CG96" s="118">
        <f>CF96-CH96</f>
        <v>46970.85</v>
      </c>
      <c r="CH96" s="118">
        <f>SUM(CH97:CH101)</f>
        <v>0</v>
      </c>
      <c r="CI96" s="118">
        <f>VLOOKUP($C96,'1 预算编制表单'!$C:$BJ,54,FALSE)</f>
        <v>46970.85</v>
      </c>
      <c r="CJ96" s="118">
        <f>CI96-CK96</f>
        <v>46970.85</v>
      </c>
      <c r="CK96" s="118">
        <f>SUM(CK97:CK101)</f>
        <v>0</v>
      </c>
      <c r="CL96" s="118">
        <f>VLOOKUP($C96,'1 预算编制表单'!$C:$BJ,57,FALSE)</f>
        <v>46970.85</v>
      </c>
      <c r="CM96" s="118">
        <f>CL96-CN96</f>
        <v>46970.85</v>
      </c>
      <c r="CN96" s="118">
        <f>SUM(CN97:CN101)</f>
        <v>0</v>
      </c>
      <c r="CO96" s="118">
        <f>VLOOKUP($C96,'1 预算编制表单'!$C:$BJ,60,FALSE)</f>
        <v>46970.85</v>
      </c>
      <c r="CP96" s="118">
        <f>CO96-CQ96</f>
        <v>46970.85</v>
      </c>
      <c r="CQ96" s="118">
        <f>SUM(CQ97:CQ101)</f>
        <v>0</v>
      </c>
    </row>
    <row r="97" s="80" customFormat="1" ht="24" customHeight="1" outlineLevel="4" spans="1:95">
      <c r="A97" s="119"/>
      <c r="B97" s="120"/>
      <c r="C97" s="121"/>
      <c r="D97" s="119"/>
      <c r="E97" s="120"/>
      <c r="F97" s="120"/>
      <c r="G97" s="120"/>
      <c r="H97" s="122"/>
      <c r="I97" s="122"/>
      <c r="J97" s="122">
        <f t="shared" si="6"/>
        <v>0</v>
      </c>
      <c r="K97" s="122">
        <v>1</v>
      </c>
      <c r="L97" s="147"/>
      <c r="M97" s="148">
        <f>IFERROR(VLOOKUP($L97,'2-2 引出数据_合同数据仓库'!$B$2:$BP$10000,3,FALSE),0)</f>
        <v>0</v>
      </c>
      <c r="N97" s="122"/>
      <c r="O97" s="148">
        <f>IFERROR(VLOOKUP((LEFT(VLOOKUP($L97,'2-2 引出数据_合同数据仓库'!$B$2:$BP$10000,64,FALSE),15)&amp;(RIGHT(VLOOKUP($L97,'2-2 引出数据_合同数据仓库'!$B$2:$BP$10000,64,FALSE),4)+1)),'2-2 引出数据_合同数据仓库'!$B$2:$BP$10000,3,FALSE),0)</f>
        <v>0</v>
      </c>
      <c r="P97" s="122"/>
      <c r="Q97" s="122">
        <f>IFERROR(VLOOKUP($L97,'2-2 引出数据_合同数据仓库'!$B$2:$BP$10000,28,FALSE),0)</f>
        <v>0</v>
      </c>
      <c r="R97" s="122">
        <f>IFERROR(VLOOKUP($L97,'2-2 引出数据_合同数据仓库'!$B$2:$BP$10000,29,FALSE),0)</f>
        <v>0</v>
      </c>
      <c r="S97" s="122">
        <f>IFERROR(VLOOKUP($L97,'2-2 引出数据_合同数据仓库'!$B$2:$BP$10000,4,FALSE),0)</f>
        <v>0</v>
      </c>
      <c r="T97" s="122"/>
      <c r="U97" s="122">
        <f>IFERROR(VLOOKUP($L97,'2-2 引出数据_合同数据仓库'!$B$2:$BP$10000,15,FALSE),0)</f>
        <v>0</v>
      </c>
      <c r="V97" s="122">
        <f>U97/(S97-R97+1)*365</f>
        <v>0</v>
      </c>
      <c r="W97" s="122"/>
      <c r="X97" s="154">
        <v>45658</v>
      </c>
      <c r="Y97" s="154">
        <f>X97+30</f>
        <v>45688</v>
      </c>
      <c r="Z97" s="158">
        <f>IFERROR(IF(($R97-Y97)&gt;=0,0,IF(($S97-X97)&lt;0,0,IF(AND(($S97-Y97)&gt;0,(X97-$R97)&gt;0),$V97/365*(Y97-X97+1),IF(AND(($S97-Y97)&lt;=0,(X97-$R97)&gt;0),$V97/365*($S97-X97+1),$V97/365*(Y97-$R97+1))))),0)</f>
        <v>0</v>
      </c>
      <c r="AA97" s="154">
        <f>Y97+1</f>
        <v>45689</v>
      </c>
      <c r="AB97" s="154">
        <f>AA97+27</f>
        <v>45716</v>
      </c>
      <c r="AC97" s="158">
        <f>IFERROR(IF(($R97-AB97)&gt;=0,0,IF(($S97-AA97)&lt;0,0,IF(AND(($S97-AB97)&gt;0,(AA97-$R97)&gt;0),$V97/365*(AB97-AA97+1),IF(AND(($S97-AB97)&lt;=0,(AA97-$R97)&gt;0),$V97/365*($S97-AA97+1),$V97/365*(AB97-$R97+1))))),0)</f>
        <v>0</v>
      </c>
      <c r="AD97" s="154">
        <f>AB97+1</f>
        <v>45717</v>
      </c>
      <c r="AE97" s="154">
        <f>AD97+30</f>
        <v>45747</v>
      </c>
      <c r="AF97" s="158">
        <f>IFERROR(IF(($R97-AE97)&gt;=0,0,IF(($S97-AD97)&lt;0,0,IF(AND(($S97-AE97)&gt;0,(AD97-$R97)&gt;0),$V97/365*(AE97-AD97+1),IF(AND(($S97-AE97)&lt;=0,(AD97-$R97)&gt;0),$V97/365*($S97-AD97+1),$V97/365*(AE97-$R97+1))))),0)</f>
        <v>0</v>
      </c>
      <c r="AG97" s="154">
        <f>AE97+1</f>
        <v>45748</v>
      </c>
      <c r="AH97" s="154">
        <f>AG97+29</f>
        <v>45777</v>
      </c>
      <c r="AI97" s="158">
        <f>IFERROR(IF(($R97-AH97)&gt;=0,0,IF(($S97-AG97)&lt;0,0,IF(AND(($S97-AH97)&gt;0,(AG97-$R97)&gt;0),$V97/365*(AH97-AG97+1),IF(AND(($S97-AH97)&lt;=0,(AG97-$R97)&gt;0),$V97/365*($S97-AG97+1),$V97/365*(AH97-$R97+1))))),0)</f>
        <v>0</v>
      </c>
      <c r="AJ97" s="154">
        <f>AH97+1</f>
        <v>45778</v>
      </c>
      <c r="AK97" s="154">
        <f>AJ97+30</f>
        <v>45808</v>
      </c>
      <c r="AL97" s="158">
        <f>IFERROR(IF(($R97-AK97)&gt;=0,0,IF(($S97-AJ97)&lt;0,0,IF(AND(($S97-AK97)&gt;0,(AJ97-$R97)&gt;0),$V97/365*(AK97-AJ97+1),IF(AND(($S97-AK97)&lt;=0,(AJ97-$R97)&gt;0),$V97/365*($S97-AJ97+1),$V97/365*(AK97-$R97+1))))),0)</f>
        <v>0</v>
      </c>
      <c r="AM97" s="154">
        <f>AK97+1</f>
        <v>45809</v>
      </c>
      <c r="AN97" s="154">
        <f>AM97+29</f>
        <v>45838</v>
      </c>
      <c r="AO97" s="158">
        <f>IFERROR(IF(($R97-AN97)&gt;=0,0,IF(($S97-AM97)&lt;0,0,IF(AND(($S97-AN97)&gt;0,(AM97-$R97)&gt;0),$V97/365*(AN97-AM97+1),IF(AND(($S97-AN97)&lt;=0,(AM97-$R97)&gt;0),$V97/365*($S97-AM97+1),$V97/365*(AN97-$R97+1))))),0)</f>
        <v>0</v>
      </c>
      <c r="AP97" s="154">
        <f>AN97+1</f>
        <v>45839</v>
      </c>
      <c r="AQ97" s="154">
        <f>AP97+30</f>
        <v>45869</v>
      </c>
      <c r="AR97" s="158">
        <f>IFERROR(IF(($R97-AQ97)&gt;=0,0,IF(($S97-AP97)&lt;0,0,IF(AND(($S97-AQ97)&gt;0,(AP97-$R97)&gt;0),$V97/365*(AQ97-AP97+1),IF(AND(($S97-AQ97)&lt;=0,(AP97-$R97)&gt;0),$V97/365*($S97-AP97+1),$V97/365*(AQ97-$R97+1))))),0)</f>
        <v>0</v>
      </c>
      <c r="AS97" s="154">
        <f>AQ97+1</f>
        <v>45870</v>
      </c>
      <c r="AT97" s="154">
        <f>AS97+30</f>
        <v>45900</v>
      </c>
      <c r="AU97" s="158">
        <f>IFERROR(IF(($R97-AT97)&gt;=0,0,IF(($S97-AS97)&lt;0,0,IF(AND(($S97-AT97)&gt;0,(AS97-$R97)&gt;0),$V97/365*(AT97-AS97+1),IF(AND(($S97-AT97)&lt;=0,(AS97-$R97)&gt;0),$V97/365*($S97-AS97+1),$V97/365*(AT97-$R97+1))))),0)</f>
        <v>0</v>
      </c>
      <c r="AV97" s="154">
        <f>AT97+1</f>
        <v>45901</v>
      </c>
      <c r="AW97" s="154">
        <f>AV97+29</f>
        <v>45930</v>
      </c>
      <c r="AX97" s="158">
        <f>IFERROR(IF(($R97-AW97)&gt;=0,0,IF(($S97-AV97)&lt;0,0,IF(AND(($S97-AW97)&gt;0,(AV97-$R97)&gt;0),$V97/365*(AW97-AV97+1),IF(AND(($S97-AW97)&lt;=0,(AV97-$R97)&gt;0),$V97/365*($S97-AV97+1),$V97/365*(AW97-$R97+1))))),0)</f>
        <v>0</v>
      </c>
      <c r="AY97" s="154">
        <f>AW97+1</f>
        <v>45931</v>
      </c>
      <c r="AZ97" s="154">
        <f>AY97+30</f>
        <v>45961</v>
      </c>
      <c r="BA97" s="158">
        <f>IFERROR(IF(($R97-AZ97)&gt;=0,0,IF(($S97-AY97)&lt;0,0,IF(AND(($S97-AZ97)&gt;0,(AY97-$R97)&gt;0),$V97/365*(AZ97-AY97+1),IF(AND(($S97-AZ97)&lt;=0,(AY97-$R97)&gt;0),$V97/365*($S97-AY97+1),$V97/365*(AZ97-$R97+1))))),0)</f>
        <v>0</v>
      </c>
      <c r="BB97" s="154">
        <f>AZ97+1</f>
        <v>45962</v>
      </c>
      <c r="BC97" s="154">
        <f>BB97+29</f>
        <v>45991</v>
      </c>
      <c r="BD97" s="158">
        <f>IFERROR(IF(($R97-BC97)&gt;=0,0,IF(($S97-BB97)&lt;0,0,IF(AND(($S97-BC97)&gt;0,(BB97-$R97)&gt;0),$V97/365*(BC97-BB97+1),IF(AND(($S97-BC97)&lt;=0,(BB97-$R97)&gt;0),$V97/365*($S97-BB97+1),$V97/365*(BC97-$R97+1))))),0)</f>
        <v>0</v>
      </c>
      <c r="BE97" s="154">
        <f>BC97+1</f>
        <v>45992</v>
      </c>
      <c r="BF97" s="154">
        <f>BE97+30</f>
        <v>46022</v>
      </c>
      <c r="BG97" s="158">
        <f>IFERROR(IF(($R97-BF97)&gt;=0,0,IF(($S97-BE97)&lt;0,0,IF(AND(($S97-BF97)&gt;0,(BE97-$R97)&gt;0),$V97/365*(BF97-BE97+1),IF(AND(($S97-BF97)&lt;=0,(BE97-$R97)&gt;0),$V97/365*($S97-BE97+1),$V97/365*(BF97-$R97+1))))),0)</f>
        <v>0</v>
      </c>
      <c r="BH97" s="154">
        <v>46023</v>
      </c>
      <c r="BI97" s="154">
        <f>BH97+30</f>
        <v>46053</v>
      </c>
      <c r="BJ97" s="158">
        <f>IFERROR(IF(($R97-BI97)&gt;=0,0,IF(($S97-BH97)&lt;0,0,IF(AND(($S97-BI97)&gt;0,(BH97-$R97)&gt;0),$V97/365*(BI97-BH97+1),IF(AND(($S97-BI97)&lt;=0,(BH97-$R97)&gt;0),$V97/365*($S97-BH97+1),$V97/365*(BI97-$R97+1))))),0)</f>
        <v>0</v>
      </c>
      <c r="BK97" s="154">
        <f>BI97+1</f>
        <v>46054</v>
      </c>
      <c r="BL97" s="154">
        <f>BK97+27</f>
        <v>46081</v>
      </c>
      <c r="BM97" s="158">
        <f>IFERROR(IF(($R97-BL97)&gt;=0,0,IF(($S97-BK97)&lt;0,0,IF(AND(($S97-BL97)&gt;0,(BK97-$R97)&gt;0),$V97/365*(BL97-BK97+1),IF(AND(($S97-BL97)&lt;=0,(BK97-$R97)&gt;0),$V97/365*($S97-BK97+1),$V97/365*(BL97-$R97+1))))),0)</f>
        <v>0</v>
      </c>
      <c r="BN97" s="154">
        <f>BL97+1</f>
        <v>46082</v>
      </c>
      <c r="BO97" s="154">
        <f>BN97+30</f>
        <v>46112</v>
      </c>
      <c r="BP97" s="158">
        <f>IFERROR(IF(($R97-BO97)&gt;=0,0,IF(($S97-BN97)&lt;0,0,IF(AND(($S97-BO97)&gt;0,(BN97-$R97)&gt;0),$V97/365*(BO97-BN97+1),IF(AND(($S97-BO97)&lt;=0,(BN97-$R97)&gt;0),$V97/365*($S97-BN97+1),$V97/365*(BO97-$R97+1))))),0)</f>
        <v>0</v>
      </c>
      <c r="BQ97" s="154">
        <f>BO97+1</f>
        <v>46113</v>
      </c>
      <c r="BR97" s="154">
        <f>BQ97+29</f>
        <v>46142</v>
      </c>
      <c r="BS97" s="158">
        <f>IFERROR(IF(($R97-BR97)&gt;=0,0,IF(($S97-BQ97)&lt;0,0,IF(AND(($S97-BR97)&gt;0,(BQ97-$R97)&gt;0),$V97/365*(BR97-BQ97+1),IF(AND(($S97-BR97)&lt;=0,(BQ97-$R97)&gt;0),$V97/365*($S97-BQ97+1),$V97/365*(BR97-$R97+1))))),0)</f>
        <v>0</v>
      </c>
      <c r="BT97" s="154">
        <f>BR97+1</f>
        <v>46143</v>
      </c>
      <c r="BU97" s="154">
        <f>BT97+30</f>
        <v>46173</v>
      </c>
      <c r="BV97" s="158">
        <f>IFERROR(IF(($R97-BU97)&gt;=0,0,IF(($S97-BT97)&lt;0,0,IF(AND(($S97-BU97)&gt;0,(BT97-$R97)&gt;0),$V97/365*(BU97-BT97+1),IF(AND(($S97-BU97)&lt;=0,(BT97-$R97)&gt;0),$V97/365*($S97-BT97+1),$V97/365*(BU97-$R97+1))))),0)</f>
        <v>0</v>
      </c>
      <c r="BW97" s="154">
        <f>BU97+1</f>
        <v>46174</v>
      </c>
      <c r="BX97" s="154">
        <f>BW97+29</f>
        <v>46203</v>
      </c>
      <c r="BY97" s="158">
        <f>IFERROR(IF(($R97-BX97)&gt;=0,0,IF(($S97-BW97)&lt;0,0,IF(AND(($S97-BX97)&gt;0,(BW97-$R97)&gt;0),$V97/365*(BX97-BW97+1),IF(AND(($S97-BX97)&lt;=0,(BW97-$R97)&gt;0),$V97/365*($S97-BW97+1),$V97/365*(BX97-$R97+1))))),0)</f>
        <v>0</v>
      </c>
      <c r="BZ97" s="154">
        <f>BX97+1</f>
        <v>46204</v>
      </c>
      <c r="CA97" s="154">
        <f>BZ97+30</f>
        <v>46234</v>
      </c>
      <c r="CB97" s="158">
        <f>IFERROR(IF(($R97-CA97)&gt;=0,0,IF(($S97-BZ97)&lt;0,0,IF(AND(($S97-CA97)&gt;0,(BZ97-$R97)&gt;0),$V97/365*(CA97-BZ97+1),IF(AND(($S97-CA97)&lt;=0,(BZ97-$R97)&gt;0),$V97/365*($S97-BZ97+1),$V97/365*(CA97-$R97+1))))),0)</f>
        <v>0</v>
      </c>
      <c r="CC97" s="154">
        <f>CA97+1</f>
        <v>46235</v>
      </c>
      <c r="CD97" s="154">
        <f>CC97+30</f>
        <v>46265</v>
      </c>
      <c r="CE97" s="158">
        <f>IFERROR(IF(($R97-CD97)&gt;=0,0,IF(($S97-CC97)&lt;0,0,IF(AND(($S97-CD97)&gt;0,(CC97-$R97)&gt;0),$V97/365*(CD97-CC97+1),IF(AND(($S97-CD97)&lt;=0,(CC97-$R97)&gt;0),$V97/365*($S97-CC97+1),$V97/365*(CD97-$R97+1))))),0)</f>
        <v>0</v>
      </c>
      <c r="CF97" s="154">
        <f>CD97+1</f>
        <v>46266</v>
      </c>
      <c r="CG97" s="154">
        <f>CF97+29</f>
        <v>46295</v>
      </c>
      <c r="CH97" s="158">
        <f>IFERROR(IF(($R97-CG97)&gt;=0,0,IF(($S97-CF97)&lt;0,0,IF(AND(($S97-CG97)&gt;0,(CF97-$R97)&gt;0),$V97/365*(CG97-CF97+1),IF(AND(($S97-CG97)&lt;=0,(CF97-$R97)&gt;0),$V97/365*($S97-CF97+1),$V97/365*(CG97-$R97+1))))),0)</f>
        <v>0</v>
      </c>
      <c r="CI97" s="154">
        <f>CG97+1</f>
        <v>46296</v>
      </c>
      <c r="CJ97" s="154">
        <f>CI97+30</f>
        <v>46326</v>
      </c>
      <c r="CK97" s="158">
        <f>IFERROR(IF(($R97-CJ97)&gt;=0,0,IF(($S97-CI97)&lt;0,0,IF(AND(($S97-CJ97)&gt;0,(CI97-$R97)&gt;0),$V97/365*(CJ97-CI97+1),IF(AND(($S97-CJ97)&lt;=0,(CI97-$R97)&gt;0),$V97/365*($S97-CI97+1),$V97/365*(CJ97-$R97+1))))),0)</f>
        <v>0</v>
      </c>
      <c r="CL97" s="154">
        <f>CJ97+1</f>
        <v>46327</v>
      </c>
      <c r="CM97" s="154">
        <f>CL97+29</f>
        <v>46356</v>
      </c>
      <c r="CN97" s="158">
        <f>IFERROR(IF(($R97-CM97)&gt;=0,0,IF(($S97-CL97)&lt;0,0,IF(AND(($S97-CM97)&gt;0,(CL97-$R97)&gt;0),$V97/365*(CM97-CL97+1),IF(AND(($S97-CM97)&lt;=0,(CL97-$R97)&gt;0),$V97/365*($S97-CL97+1),$V97/365*(CM97-$R97+1))))),0)</f>
        <v>0</v>
      </c>
      <c r="CO97" s="154">
        <f>CM97+1</f>
        <v>46357</v>
      </c>
      <c r="CP97" s="154">
        <f>CO97+30</f>
        <v>46387</v>
      </c>
      <c r="CQ97" s="158">
        <f>IFERROR(IF(($R97-CP97)&gt;=0,0,IF(($S97-CO97)&lt;0,0,IF(AND(($S97-CP97)&gt;0,(CO97-$R97)&gt;0),$V97/365*(CP97-CO97+1),IF(AND(($S97-CP97)&lt;=0,(CO97-$R97)&gt;0),$V97/365*($S97-CO97+1),$V97/365*(CP97-$R97+1))))),0)</f>
        <v>0</v>
      </c>
    </row>
    <row r="98" s="80" customFormat="1" ht="24" customHeight="1" outlineLevel="4" spans="1:95">
      <c r="A98" s="119"/>
      <c r="B98" s="120"/>
      <c r="C98" s="121"/>
      <c r="D98" s="119"/>
      <c r="E98" s="120"/>
      <c r="F98" s="120"/>
      <c r="G98" s="120"/>
      <c r="H98" s="122"/>
      <c r="I98" s="122"/>
      <c r="J98" s="122">
        <f t="shared" si="6"/>
        <v>0</v>
      </c>
      <c r="K98" s="122">
        <f>K97+1</f>
        <v>2</v>
      </c>
      <c r="L98" s="147"/>
      <c r="M98" s="148">
        <f>IFERROR(VLOOKUP($L98,'2-2 引出数据_合同数据仓库'!$B$2:$BP$10000,3,FALSE),0)</f>
        <v>0</v>
      </c>
      <c r="N98" s="122"/>
      <c r="O98" s="148">
        <f>IFERROR(VLOOKUP((LEFT(VLOOKUP($L98,'2-2 引出数据_合同数据仓库'!$B$2:$BP$10000,64,FALSE),15)&amp;(RIGHT(VLOOKUP($L98,'2-2 引出数据_合同数据仓库'!$B$2:$BP$10000,64,FALSE),4)+1)),'2-2 引出数据_合同数据仓库'!$B$2:$BP$10000,3,FALSE),0)</f>
        <v>0</v>
      </c>
      <c r="P98" s="122"/>
      <c r="Q98" s="122">
        <f>IFERROR(VLOOKUP($L98,'2-2 引出数据_合同数据仓库'!$B$2:$BP$10000,28,FALSE),0)</f>
        <v>0</v>
      </c>
      <c r="R98" s="122">
        <f>IFERROR(VLOOKUP($L98,'2-2 引出数据_合同数据仓库'!$B$2:$BP$10000,29,FALSE),0)</f>
        <v>0</v>
      </c>
      <c r="S98" s="122">
        <f>IFERROR(VLOOKUP($L98,'2-2 引出数据_合同数据仓库'!$B$2:$BP$10000,4,FALSE),0)</f>
        <v>0</v>
      </c>
      <c r="T98" s="122"/>
      <c r="U98" s="122">
        <f>IFERROR(VLOOKUP($L98,'2-2 引出数据_合同数据仓库'!$B$2:$BP$10000,15,FALSE),0)</f>
        <v>0</v>
      </c>
      <c r="V98" s="122">
        <f>U98/(S98-R98+1)*365</f>
        <v>0</v>
      </c>
      <c r="W98" s="122"/>
      <c r="X98" s="154">
        <v>45658</v>
      </c>
      <c r="Y98" s="154">
        <f>X98+30</f>
        <v>45688</v>
      </c>
      <c r="Z98" s="158">
        <f>IFERROR(IF(($R98-Y98)&gt;=0,0,IF(($S98-X98)&lt;0,0,IF(AND(($S98-Y98)&gt;0,(X98-$R98)&gt;0),$V98/365*(Y98-X98+1),IF(AND(($S98-Y98)&lt;=0,(X98-$R98)&gt;0),$V98/365*($S98-X98+1),$V98/365*(Y98-$R98+1))))),0)</f>
        <v>0</v>
      </c>
      <c r="AA98" s="154">
        <f>Y98+1</f>
        <v>45689</v>
      </c>
      <c r="AB98" s="154">
        <f>AA98+27</f>
        <v>45716</v>
      </c>
      <c r="AC98" s="158">
        <f>IFERROR(IF(($R98-AB98)&gt;=0,0,IF(($S98-AA98)&lt;0,0,IF(AND(($S98-AB98)&gt;0,(AA98-$R98)&gt;0),$V98/365*(AB98-AA98+1),IF(AND(($S98-AB98)&lt;=0,(AA98-$R98)&gt;0),$V98/365*($S98-AA98+1),$V98/365*(AB98-$R98+1))))),0)</f>
        <v>0</v>
      </c>
      <c r="AD98" s="154">
        <f>AB98+1</f>
        <v>45717</v>
      </c>
      <c r="AE98" s="154">
        <f>AD98+30</f>
        <v>45747</v>
      </c>
      <c r="AF98" s="158">
        <f>IFERROR(IF(($R98-AE98)&gt;=0,0,IF(($S98-AD98)&lt;0,0,IF(AND(($S98-AE98)&gt;0,(AD98-$R98)&gt;0),$V98/365*(AE98-AD98+1),IF(AND(($S98-AE98)&lt;=0,(AD98-$R98)&gt;0),$V98/365*($S98-AD98+1),$V98/365*(AE98-$R98+1))))),0)</f>
        <v>0</v>
      </c>
      <c r="AG98" s="154">
        <f>AE98+1</f>
        <v>45748</v>
      </c>
      <c r="AH98" s="154">
        <f>AG98+29</f>
        <v>45777</v>
      </c>
      <c r="AI98" s="158">
        <f>IFERROR(IF(($R98-AH98)&gt;=0,0,IF(($S98-AG98)&lt;0,0,IF(AND(($S98-AH98)&gt;0,(AG98-$R98)&gt;0),$V98/365*(AH98-AG98+1),IF(AND(($S98-AH98)&lt;=0,(AG98-$R98)&gt;0),$V98/365*($S98-AG98+1),$V98/365*(AH98-$R98+1))))),0)</f>
        <v>0</v>
      </c>
      <c r="AJ98" s="154">
        <f>AH98+1</f>
        <v>45778</v>
      </c>
      <c r="AK98" s="154">
        <f>AJ98+30</f>
        <v>45808</v>
      </c>
      <c r="AL98" s="158">
        <f>IFERROR(IF(($R98-AK98)&gt;=0,0,IF(($S98-AJ98)&lt;0,0,IF(AND(($S98-AK98)&gt;0,(AJ98-$R98)&gt;0),$V98/365*(AK98-AJ98+1),IF(AND(($S98-AK98)&lt;=0,(AJ98-$R98)&gt;0),$V98/365*($S98-AJ98+1),$V98/365*(AK98-$R98+1))))),0)</f>
        <v>0</v>
      </c>
      <c r="AM98" s="154">
        <f>AK98+1</f>
        <v>45809</v>
      </c>
      <c r="AN98" s="154">
        <f>AM98+29</f>
        <v>45838</v>
      </c>
      <c r="AO98" s="158">
        <f>IFERROR(IF(($R98-AN98)&gt;=0,0,IF(($S98-AM98)&lt;0,0,IF(AND(($S98-AN98)&gt;0,(AM98-$R98)&gt;0),$V98/365*(AN98-AM98+1),IF(AND(($S98-AN98)&lt;=0,(AM98-$R98)&gt;0),$V98/365*($S98-AM98+1),$V98/365*(AN98-$R98+1))))),0)</f>
        <v>0</v>
      </c>
      <c r="AP98" s="154">
        <f>AN98+1</f>
        <v>45839</v>
      </c>
      <c r="AQ98" s="154">
        <f>AP98+30</f>
        <v>45869</v>
      </c>
      <c r="AR98" s="158">
        <f>IFERROR(IF(($R98-AQ98)&gt;=0,0,IF(($S98-AP98)&lt;0,0,IF(AND(($S98-AQ98)&gt;0,(AP98-$R98)&gt;0),$V98/365*(AQ98-AP98+1),IF(AND(($S98-AQ98)&lt;=0,(AP98-$R98)&gt;0),$V98/365*($S98-AP98+1),$V98/365*(AQ98-$R98+1))))),0)</f>
        <v>0</v>
      </c>
      <c r="AS98" s="154">
        <f>AQ98+1</f>
        <v>45870</v>
      </c>
      <c r="AT98" s="154">
        <f>AS98+30</f>
        <v>45900</v>
      </c>
      <c r="AU98" s="158">
        <f>IFERROR(IF(($R98-AT98)&gt;=0,0,IF(($S98-AS98)&lt;0,0,IF(AND(($S98-AT98)&gt;0,(AS98-$R98)&gt;0),$V98/365*(AT98-AS98+1),IF(AND(($S98-AT98)&lt;=0,(AS98-$R98)&gt;0),$V98/365*($S98-AS98+1),$V98/365*(AT98-$R98+1))))),0)</f>
        <v>0</v>
      </c>
      <c r="AV98" s="154">
        <f>AT98+1</f>
        <v>45901</v>
      </c>
      <c r="AW98" s="154">
        <f>AV98+29</f>
        <v>45930</v>
      </c>
      <c r="AX98" s="158">
        <f>IFERROR(IF(($R98-AW98)&gt;=0,0,IF(($S98-AV98)&lt;0,0,IF(AND(($S98-AW98)&gt;0,(AV98-$R98)&gt;0),$V98/365*(AW98-AV98+1),IF(AND(($S98-AW98)&lt;=0,(AV98-$R98)&gt;0),$V98/365*($S98-AV98+1),$V98/365*(AW98-$R98+1))))),0)</f>
        <v>0</v>
      </c>
      <c r="AY98" s="154">
        <f>AW98+1</f>
        <v>45931</v>
      </c>
      <c r="AZ98" s="154">
        <f>AY98+30</f>
        <v>45961</v>
      </c>
      <c r="BA98" s="158">
        <f>IFERROR(IF(($R98-AZ98)&gt;=0,0,IF(($S98-AY98)&lt;0,0,IF(AND(($S98-AZ98)&gt;0,(AY98-$R98)&gt;0),$V98/365*(AZ98-AY98+1),IF(AND(($S98-AZ98)&lt;=0,(AY98-$R98)&gt;0),$V98/365*($S98-AY98+1),$V98/365*(AZ98-$R98+1))))),0)</f>
        <v>0</v>
      </c>
      <c r="BB98" s="154">
        <f>AZ98+1</f>
        <v>45962</v>
      </c>
      <c r="BC98" s="154">
        <f>BB98+29</f>
        <v>45991</v>
      </c>
      <c r="BD98" s="158">
        <f>IFERROR(IF(($R98-BC98)&gt;=0,0,IF(($S98-BB98)&lt;0,0,IF(AND(($S98-BC98)&gt;0,(BB98-$R98)&gt;0),$V98/365*(BC98-BB98+1),IF(AND(($S98-BC98)&lt;=0,(BB98-$R98)&gt;0),$V98/365*($S98-BB98+1),$V98/365*(BC98-$R98+1))))),0)</f>
        <v>0</v>
      </c>
      <c r="BE98" s="154">
        <f>BC98+1</f>
        <v>45992</v>
      </c>
      <c r="BF98" s="154">
        <f>BE98+30</f>
        <v>46022</v>
      </c>
      <c r="BG98" s="158">
        <f>IFERROR(IF(($R98-BF98)&gt;=0,0,IF(($S98-BE98)&lt;0,0,IF(AND(($S98-BF98)&gt;0,(BE98-$R98)&gt;0),$V98/365*(BF98-BE98+1),IF(AND(($S98-BF98)&lt;=0,(BE98-$R98)&gt;0),$V98/365*($S98-BE98+1),$V98/365*(BF98-$R98+1))))),0)</f>
        <v>0</v>
      </c>
      <c r="BH98" s="154">
        <v>46023</v>
      </c>
      <c r="BI98" s="154">
        <f>BH98+30</f>
        <v>46053</v>
      </c>
      <c r="BJ98" s="158">
        <f>IFERROR(IF(($R98-BI98)&gt;=0,0,IF(($S98-BH98)&lt;0,0,IF(AND(($S98-BI98)&gt;0,(BH98-$R98)&gt;0),$V98/365*(BI98-BH98+1),IF(AND(($S98-BI98)&lt;=0,(BH98-$R98)&gt;0),$V98/365*($S98-BH98+1),$V98/365*(BI98-$R98+1))))),0)</f>
        <v>0</v>
      </c>
      <c r="BK98" s="154">
        <f>BI98+1</f>
        <v>46054</v>
      </c>
      <c r="BL98" s="154">
        <f>BK98+27</f>
        <v>46081</v>
      </c>
      <c r="BM98" s="158">
        <f>IFERROR(IF(($R98-BL98)&gt;=0,0,IF(($S98-BK98)&lt;0,0,IF(AND(($S98-BL98)&gt;0,(BK98-$R98)&gt;0),$V98/365*(BL98-BK98+1),IF(AND(($S98-BL98)&lt;=0,(BK98-$R98)&gt;0),$V98/365*($S98-BK98+1),$V98/365*(BL98-$R98+1))))),0)</f>
        <v>0</v>
      </c>
      <c r="BN98" s="154">
        <f>BL98+1</f>
        <v>46082</v>
      </c>
      <c r="BO98" s="154">
        <f>BN98+30</f>
        <v>46112</v>
      </c>
      <c r="BP98" s="158">
        <f>IFERROR(IF(($R98-BO98)&gt;=0,0,IF(($S98-BN98)&lt;0,0,IF(AND(($S98-BO98)&gt;0,(BN98-$R98)&gt;0),$V98/365*(BO98-BN98+1),IF(AND(($S98-BO98)&lt;=0,(BN98-$R98)&gt;0),$V98/365*($S98-BN98+1),$V98/365*(BO98-$R98+1))))),0)</f>
        <v>0</v>
      </c>
      <c r="BQ98" s="154">
        <f>BO98+1</f>
        <v>46113</v>
      </c>
      <c r="BR98" s="154">
        <f>BQ98+29</f>
        <v>46142</v>
      </c>
      <c r="BS98" s="158">
        <f>IFERROR(IF(($R98-BR98)&gt;=0,0,IF(($S98-BQ98)&lt;0,0,IF(AND(($S98-BR98)&gt;0,(BQ98-$R98)&gt;0),$V98/365*(BR98-BQ98+1),IF(AND(($S98-BR98)&lt;=0,(BQ98-$R98)&gt;0),$V98/365*($S98-BQ98+1),$V98/365*(BR98-$R98+1))))),0)</f>
        <v>0</v>
      </c>
      <c r="BT98" s="154">
        <f>BR98+1</f>
        <v>46143</v>
      </c>
      <c r="BU98" s="154">
        <f>BT98+30</f>
        <v>46173</v>
      </c>
      <c r="BV98" s="158">
        <f>IFERROR(IF(($R98-BU98)&gt;=0,0,IF(($S98-BT98)&lt;0,0,IF(AND(($S98-BU98)&gt;0,(BT98-$R98)&gt;0),$V98/365*(BU98-BT98+1),IF(AND(($S98-BU98)&lt;=0,(BT98-$R98)&gt;0),$V98/365*($S98-BT98+1),$V98/365*(BU98-$R98+1))))),0)</f>
        <v>0</v>
      </c>
      <c r="BW98" s="154">
        <f>BU98+1</f>
        <v>46174</v>
      </c>
      <c r="BX98" s="154">
        <f>BW98+29</f>
        <v>46203</v>
      </c>
      <c r="BY98" s="158">
        <f>IFERROR(IF(($R98-BX98)&gt;=0,0,IF(($S98-BW98)&lt;0,0,IF(AND(($S98-BX98)&gt;0,(BW98-$R98)&gt;0),$V98/365*(BX98-BW98+1),IF(AND(($S98-BX98)&lt;=0,(BW98-$R98)&gt;0),$V98/365*($S98-BW98+1),$V98/365*(BX98-$R98+1))))),0)</f>
        <v>0</v>
      </c>
      <c r="BZ98" s="154">
        <f>BX98+1</f>
        <v>46204</v>
      </c>
      <c r="CA98" s="154">
        <f>BZ98+30</f>
        <v>46234</v>
      </c>
      <c r="CB98" s="158">
        <f>IFERROR(IF(($R98-CA98)&gt;=0,0,IF(($S98-BZ98)&lt;0,0,IF(AND(($S98-CA98)&gt;0,(BZ98-$R98)&gt;0),$V98/365*(CA98-BZ98+1),IF(AND(($S98-CA98)&lt;=0,(BZ98-$R98)&gt;0),$V98/365*($S98-BZ98+1),$V98/365*(CA98-$R98+1))))),0)</f>
        <v>0</v>
      </c>
      <c r="CC98" s="154">
        <f>CA98+1</f>
        <v>46235</v>
      </c>
      <c r="CD98" s="154">
        <f>CC98+30</f>
        <v>46265</v>
      </c>
      <c r="CE98" s="158">
        <f>IFERROR(IF(($R98-CD98)&gt;=0,0,IF(($S98-CC98)&lt;0,0,IF(AND(($S98-CD98)&gt;0,(CC98-$R98)&gt;0),$V98/365*(CD98-CC98+1),IF(AND(($S98-CD98)&lt;=0,(CC98-$R98)&gt;0),$V98/365*($S98-CC98+1),$V98/365*(CD98-$R98+1))))),0)</f>
        <v>0</v>
      </c>
      <c r="CF98" s="154">
        <f>CD98+1</f>
        <v>46266</v>
      </c>
      <c r="CG98" s="154">
        <f>CF98+29</f>
        <v>46295</v>
      </c>
      <c r="CH98" s="158">
        <f>IFERROR(IF(($R98-CG98)&gt;=0,0,IF(($S98-CF98)&lt;0,0,IF(AND(($S98-CG98)&gt;0,(CF98-$R98)&gt;0),$V98/365*(CG98-CF98+1),IF(AND(($S98-CG98)&lt;=0,(CF98-$R98)&gt;0),$V98/365*($S98-CF98+1),$V98/365*(CG98-$R98+1))))),0)</f>
        <v>0</v>
      </c>
      <c r="CI98" s="154">
        <f>CG98+1</f>
        <v>46296</v>
      </c>
      <c r="CJ98" s="154">
        <f>CI98+30</f>
        <v>46326</v>
      </c>
      <c r="CK98" s="158">
        <f>IFERROR(IF(($R98-CJ98)&gt;=0,0,IF(($S98-CI98)&lt;0,0,IF(AND(($S98-CJ98)&gt;0,(CI98-$R98)&gt;0),$V98/365*(CJ98-CI98+1),IF(AND(($S98-CJ98)&lt;=0,(CI98-$R98)&gt;0),$V98/365*($S98-CI98+1),$V98/365*(CJ98-$R98+1))))),0)</f>
        <v>0</v>
      </c>
      <c r="CL98" s="154">
        <f>CJ98+1</f>
        <v>46327</v>
      </c>
      <c r="CM98" s="154">
        <f>CL98+29</f>
        <v>46356</v>
      </c>
      <c r="CN98" s="158">
        <f>IFERROR(IF(($R98-CM98)&gt;=0,0,IF(($S98-CL98)&lt;0,0,IF(AND(($S98-CM98)&gt;0,(CL98-$R98)&gt;0),$V98/365*(CM98-CL98+1),IF(AND(($S98-CM98)&lt;=0,(CL98-$R98)&gt;0),$V98/365*($S98-CL98+1),$V98/365*(CM98-$R98+1))))),0)</f>
        <v>0</v>
      </c>
      <c r="CO98" s="154">
        <f>CM98+1</f>
        <v>46357</v>
      </c>
      <c r="CP98" s="154">
        <f>CO98+30</f>
        <v>46387</v>
      </c>
      <c r="CQ98" s="158">
        <f>IFERROR(IF(($R98-CP98)&gt;=0,0,IF(($S98-CO98)&lt;0,0,IF(AND(($S98-CP98)&gt;0,(CO98-$R98)&gt;0),$V98/365*(CP98-CO98+1),IF(AND(($S98-CP98)&lt;=0,(CO98-$R98)&gt;0),$V98/365*($S98-CO98+1),$V98/365*(CP98-$R98+1))))),0)</f>
        <v>0</v>
      </c>
    </row>
    <row r="99" s="80" customFormat="1" ht="24" customHeight="1" outlineLevel="4" spans="1:95">
      <c r="A99" s="119"/>
      <c r="B99" s="120"/>
      <c r="C99" s="121"/>
      <c r="D99" s="119"/>
      <c r="E99" s="120"/>
      <c r="F99" s="120"/>
      <c r="G99" s="120"/>
      <c r="H99" s="122"/>
      <c r="I99" s="122"/>
      <c r="J99" s="122">
        <f t="shared" si="6"/>
        <v>0</v>
      </c>
      <c r="K99" s="122">
        <f>K98+1</f>
        <v>3</v>
      </c>
      <c r="L99" s="147"/>
      <c r="M99" s="148">
        <f>IFERROR(VLOOKUP($L99,'2-2 引出数据_合同数据仓库'!$B$2:$BP$10000,3,FALSE),0)</f>
        <v>0</v>
      </c>
      <c r="N99" s="122"/>
      <c r="O99" s="148">
        <f>IFERROR(VLOOKUP((LEFT(VLOOKUP($L99,'2-2 引出数据_合同数据仓库'!$B$2:$BP$10000,64,FALSE),15)&amp;(RIGHT(VLOOKUP($L99,'2-2 引出数据_合同数据仓库'!$B$2:$BP$10000,64,FALSE),4)+1)),'2-2 引出数据_合同数据仓库'!$B$2:$BP$10000,3,FALSE),0)</f>
        <v>0</v>
      </c>
      <c r="P99" s="122"/>
      <c r="Q99" s="122">
        <f>IFERROR(VLOOKUP($L99,'2-2 引出数据_合同数据仓库'!$B$2:$BP$10000,28,FALSE),0)</f>
        <v>0</v>
      </c>
      <c r="R99" s="122">
        <f>IFERROR(VLOOKUP($L99,'2-2 引出数据_合同数据仓库'!$B$2:$BP$10000,29,FALSE),0)</f>
        <v>0</v>
      </c>
      <c r="S99" s="122">
        <f>IFERROR(VLOOKUP($L99,'2-2 引出数据_合同数据仓库'!$B$2:$BP$10000,4,FALSE),0)</f>
        <v>0</v>
      </c>
      <c r="T99" s="122"/>
      <c r="U99" s="122">
        <f>IFERROR(VLOOKUP($L99,'2-2 引出数据_合同数据仓库'!$B$2:$BP$10000,15,FALSE),0)</f>
        <v>0</v>
      </c>
      <c r="V99" s="122">
        <f>U99/(S99-R99+1)*365</f>
        <v>0</v>
      </c>
      <c r="W99" s="122"/>
      <c r="X99" s="154">
        <v>45658</v>
      </c>
      <c r="Y99" s="154">
        <f>X99+30</f>
        <v>45688</v>
      </c>
      <c r="Z99" s="158">
        <f>IFERROR(IF(($R99-Y99)&gt;=0,0,IF(($S99-X99)&lt;0,0,IF(AND(($S99-Y99)&gt;0,(X99-$R99)&gt;0),$V99/365*(Y99-X99+1),IF(AND(($S99-Y99)&lt;=0,(X99-$R99)&gt;0),$V99/365*($S99-X99+1),$V99/365*(Y99-$R99+1))))),0)</f>
        <v>0</v>
      </c>
      <c r="AA99" s="154">
        <f>Y99+1</f>
        <v>45689</v>
      </c>
      <c r="AB99" s="154">
        <f>AA99+27</f>
        <v>45716</v>
      </c>
      <c r="AC99" s="158">
        <f>IFERROR(IF(($R99-AB99)&gt;=0,0,IF(($S99-AA99)&lt;0,0,IF(AND(($S99-AB99)&gt;0,(AA99-$R99)&gt;0),$V99/365*(AB99-AA99+1),IF(AND(($S99-AB99)&lt;=0,(AA99-$R99)&gt;0),$V99/365*($S99-AA99+1),$V99/365*(AB99-$R99+1))))),0)</f>
        <v>0</v>
      </c>
      <c r="AD99" s="154">
        <f>AB99+1</f>
        <v>45717</v>
      </c>
      <c r="AE99" s="154">
        <f>AD99+30</f>
        <v>45747</v>
      </c>
      <c r="AF99" s="158">
        <f>IFERROR(IF(($R99-AE99)&gt;=0,0,IF(($S99-AD99)&lt;0,0,IF(AND(($S99-AE99)&gt;0,(AD99-$R99)&gt;0),$V99/365*(AE99-AD99+1),IF(AND(($S99-AE99)&lt;=0,(AD99-$R99)&gt;0),$V99/365*($S99-AD99+1),$V99/365*(AE99-$R99+1))))),0)</f>
        <v>0</v>
      </c>
      <c r="AG99" s="154">
        <f>AE99+1</f>
        <v>45748</v>
      </c>
      <c r="AH99" s="154">
        <f>AG99+29</f>
        <v>45777</v>
      </c>
      <c r="AI99" s="158">
        <f>IFERROR(IF(($R99-AH99)&gt;=0,0,IF(($S99-AG99)&lt;0,0,IF(AND(($S99-AH99)&gt;0,(AG99-$R99)&gt;0),$V99/365*(AH99-AG99+1),IF(AND(($S99-AH99)&lt;=0,(AG99-$R99)&gt;0),$V99/365*($S99-AG99+1),$V99/365*(AH99-$R99+1))))),0)</f>
        <v>0</v>
      </c>
      <c r="AJ99" s="154">
        <f>AH99+1</f>
        <v>45778</v>
      </c>
      <c r="AK99" s="154">
        <f>AJ99+30</f>
        <v>45808</v>
      </c>
      <c r="AL99" s="158">
        <f>IFERROR(IF(($R99-AK99)&gt;=0,0,IF(($S99-AJ99)&lt;0,0,IF(AND(($S99-AK99)&gt;0,(AJ99-$R99)&gt;0),$V99/365*(AK99-AJ99+1),IF(AND(($S99-AK99)&lt;=0,(AJ99-$R99)&gt;0),$V99/365*($S99-AJ99+1),$V99/365*(AK99-$R99+1))))),0)</f>
        <v>0</v>
      </c>
      <c r="AM99" s="154">
        <f>AK99+1</f>
        <v>45809</v>
      </c>
      <c r="AN99" s="154">
        <f>AM99+29</f>
        <v>45838</v>
      </c>
      <c r="AO99" s="158">
        <f>IFERROR(IF(($R99-AN99)&gt;=0,0,IF(($S99-AM99)&lt;0,0,IF(AND(($S99-AN99)&gt;0,(AM99-$R99)&gt;0),$V99/365*(AN99-AM99+1),IF(AND(($S99-AN99)&lt;=0,(AM99-$R99)&gt;0),$V99/365*($S99-AM99+1),$V99/365*(AN99-$R99+1))))),0)</f>
        <v>0</v>
      </c>
      <c r="AP99" s="154">
        <f>AN99+1</f>
        <v>45839</v>
      </c>
      <c r="AQ99" s="154">
        <f>AP99+30</f>
        <v>45869</v>
      </c>
      <c r="AR99" s="158">
        <f>IFERROR(IF(($R99-AQ99)&gt;=0,0,IF(($S99-AP99)&lt;0,0,IF(AND(($S99-AQ99)&gt;0,(AP99-$R99)&gt;0),$V99/365*(AQ99-AP99+1),IF(AND(($S99-AQ99)&lt;=0,(AP99-$R99)&gt;0),$V99/365*($S99-AP99+1),$V99/365*(AQ99-$R99+1))))),0)</f>
        <v>0</v>
      </c>
      <c r="AS99" s="154">
        <f>AQ99+1</f>
        <v>45870</v>
      </c>
      <c r="AT99" s="154">
        <f>AS99+30</f>
        <v>45900</v>
      </c>
      <c r="AU99" s="158">
        <f>IFERROR(IF(($R99-AT99)&gt;=0,0,IF(($S99-AS99)&lt;0,0,IF(AND(($S99-AT99)&gt;0,(AS99-$R99)&gt;0),$V99/365*(AT99-AS99+1),IF(AND(($S99-AT99)&lt;=0,(AS99-$R99)&gt;0),$V99/365*($S99-AS99+1),$V99/365*(AT99-$R99+1))))),0)</f>
        <v>0</v>
      </c>
      <c r="AV99" s="154">
        <f>AT99+1</f>
        <v>45901</v>
      </c>
      <c r="AW99" s="154">
        <f>AV99+29</f>
        <v>45930</v>
      </c>
      <c r="AX99" s="158">
        <f>IFERROR(IF(($R99-AW99)&gt;=0,0,IF(($S99-AV99)&lt;0,0,IF(AND(($S99-AW99)&gt;0,(AV99-$R99)&gt;0),$V99/365*(AW99-AV99+1),IF(AND(($S99-AW99)&lt;=0,(AV99-$R99)&gt;0),$V99/365*($S99-AV99+1),$V99/365*(AW99-$R99+1))))),0)</f>
        <v>0</v>
      </c>
      <c r="AY99" s="154">
        <f>AW99+1</f>
        <v>45931</v>
      </c>
      <c r="AZ99" s="154">
        <f>AY99+30</f>
        <v>45961</v>
      </c>
      <c r="BA99" s="158">
        <f>IFERROR(IF(($R99-AZ99)&gt;=0,0,IF(($S99-AY99)&lt;0,0,IF(AND(($S99-AZ99)&gt;0,(AY99-$R99)&gt;0),$V99/365*(AZ99-AY99+1),IF(AND(($S99-AZ99)&lt;=0,(AY99-$R99)&gt;0),$V99/365*($S99-AY99+1),$V99/365*(AZ99-$R99+1))))),0)</f>
        <v>0</v>
      </c>
      <c r="BB99" s="154">
        <f>AZ99+1</f>
        <v>45962</v>
      </c>
      <c r="BC99" s="154">
        <f>BB99+29</f>
        <v>45991</v>
      </c>
      <c r="BD99" s="158">
        <f>IFERROR(IF(($R99-BC99)&gt;=0,0,IF(($S99-BB99)&lt;0,0,IF(AND(($S99-BC99)&gt;0,(BB99-$R99)&gt;0),$V99/365*(BC99-BB99+1),IF(AND(($S99-BC99)&lt;=0,(BB99-$R99)&gt;0),$V99/365*($S99-BB99+1),$V99/365*(BC99-$R99+1))))),0)</f>
        <v>0</v>
      </c>
      <c r="BE99" s="154">
        <f>BC99+1</f>
        <v>45992</v>
      </c>
      <c r="BF99" s="154">
        <f>BE99+30</f>
        <v>46022</v>
      </c>
      <c r="BG99" s="158">
        <f>IFERROR(IF(($R99-BF99)&gt;=0,0,IF(($S99-BE99)&lt;0,0,IF(AND(($S99-BF99)&gt;0,(BE99-$R99)&gt;0),$V99/365*(BF99-BE99+1),IF(AND(($S99-BF99)&lt;=0,(BE99-$R99)&gt;0),$V99/365*($S99-BE99+1),$V99/365*(BF99-$R99+1))))),0)</f>
        <v>0</v>
      </c>
      <c r="BH99" s="154">
        <v>46023</v>
      </c>
      <c r="BI99" s="154">
        <f>BH99+30</f>
        <v>46053</v>
      </c>
      <c r="BJ99" s="158">
        <f>IFERROR(IF(($R99-BI99)&gt;=0,0,IF(($S99-BH99)&lt;0,0,IF(AND(($S99-BI99)&gt;0,(BH99-$R99)&gt;0),$V99/365*(BI99-BH99+1),IF(AND(($S99-BI99)&lt;=0,(BH99-$R99)&gt;0),$V99/365*($S99-BH99+1),$V99/365*(BI99-$R99+1))))),0)</f>
        <v>0</v>
      </c>
      <c r="BK99" s="154">
        <f>BI99+1</f>
        <v>46054</v>
      </c>
      <c r="BL99" s="154">
        <f>BK99+27</f>
        <v>46081</v>
      </c>
      <c r="BM99" s="158">
        <f>IFERROR(IF(($R99-BL99)&gt;=0,0,IF(($S99-BK99)&lt;0,0,IF(AND(($S99-BL99)&gt;0,(BK99-$R99)&gt;0),$V99/365*(BL99-BK99+1),IF(AND(($S99-BL99)&lt;=0,(BK99-$R99)&gt;0),$V99/365*($S99-BK99+1),$V99/365*(BL99-$R99+1))))),0)</f>
        <v>0</v>
      </c>
      <c r="BN99" s="154">
        <f>BL99+1</f>
        <v>46082</v>
      </c>
      <c r="BO99" s="154">
        <f>BN99+30</f>
        <v>46112</v>
      </c>
      <c r="BP99" s="158">
        <f>IFERROR(IF(($R99-BO99)&gt;=0,0,IF(($S99-BN99)&lt;0,0,IF(AND(($S99-BO99)&gt;0,(BN99-$R99)&gt;0),$V99/365*(BO99-BN99+1),IF(AND(($S99-BO99)&lt;=0,(BN99-$R99)&gt;0),$V99/365*($S99-BN99+1),$V99/365*(BO99-$R99+1))))),0)</f>
        <v>0</v>
      </c>
      <c r="BQ99" s="154">
        <f>BO99+1</f>
        <v>46113</v>
      </c>
      <c r="BR99" s="154">
        <f>BQ99+29</f>
        <v>46142</v>
      </c>
      <c r="BS99" s="158">
        <f>IFERROR(IF(($R99-BR99)&gt;=0,0,IF(($S99-BQ99)&lt;0,0,IF(AND(($S99-BR99)&gt;0,(BQ99-$R99)&gt;0),$V99/365*(BR99-BQ99+1),IF(AND(($S99-BR99)&lt;=0,(BQ99-$R99)&gt;0),$V99/365*($S99-BQ99+1),$V99/365*(BR99-$R99+1))))),0)</f>
        <v>0</v>
      </c>
      <c r="BT99" s="154">
        <f>BR99+1</f>
        <v>46143</v>
      </c>
      <c r="BU99" s="154">
        <f>BT99+30</f>
        <v>46173</v>
      </c>
      <c r="BV99" s="158">
        <f>IFERROR(IF(($R99-BU99)&gt;=0,0,IF(($S99-BT99)&lt;0,0,IF(AND(($S99-BU99)&gt;0,(BT99-$R99)&gt;0),$V99/365*(BU99-BT99+1),IF(AND(($S99-BU99)&lt;=0,(BT99-$R99)&gt;0),$V99/365*($S99-BT99+1),$V99/365*(BU99-$R99+1))))),0)</f>
        <v>0</v>
      </c>
      <c r="BW99" s="154">
        <f>BU99+1</f>
        <v>46174</v>
      </c>
      <c r="BX99" s="154">
        <f>BW99+29</f>
        <v>46203</v>
      </c>
      <c r="BY99" s="158">
        <f>IFERROR(IF(($R99-BX99)&gt;=0,0,IF(($S99-BW99)&lt;0,0,IF(AND(($S99-BX99)&gt;0,(BW99-$R99)&gt;0),$V99/365*(BX99-BW99+1),IF(AND(($S99-BX99)&lt;=0,(BW99-$R99)&gt;0),$V99/365*($S99-BW99+1),$V99/365*(BX99-$R99+1))))),0)</f>
        <v>0</v>
      </c>
      <c r="BZ99" s="154">
        <f>BX99+1</f>
        <v>46204</v>
      </c>
      <c r="CA99" s="154">
        <f>BZ99+30</f>
        <v>46234</v>
      </c>
      <c r="CB99" s="158">
        <f>IFERROR(IF(($R99-CA99)&gt;=0,0,IF(($S99-BZ99)&lt;0,0,IF(AND(($S99-CA99)&gt;0,(BZ99-$R99)&gt;0),$V99/365*(CA99-BZ99+1),IF(AND(($S99-CA99)&lt;=0,(BZ99-$R99)&gt;0),$V99/365*($S99-BZ99+1),$V99/365*(CA99-$R99+1))))),0)</f>
        <v>0</v>
      </c>
      <c r="CC99" s="154">
        <f>CA99+1</f>
        <v>46235</v>
      </c>
      <c r="CD99" s="154">
        <f>CC99+30</f>
        <v>46265</v>
      </c>
      <c r="CE99" s="158">
        <f>IFERROR(IF(($R99-CD99)&gt;=0,0,IF(($S99-CC99)&lt;0,0,IF(AND(($S99-CD99)&gt;0,(CC99-$R99)&gt;0),$V99/365*(CD99-CC99+1),IF(AND(($S99-CD99)&lt;=0,(CC99-$R99)&gt;0),$V99/365*($S99-CC99+1),$V99/365*(CD99-$R99+1))))),0)</f>
        <v>0</v>
      </c>
      <c r="CF99" s="154">
        <f>CD99+1</f>
        <v>46266</v>
      </c>
      <c r="CG99" s="154">
        <f>CF99+29</f>
        <v>46295</v>
      </c>
      <c r="CH99" s="158">
        <f>IFERROR(IF(($R99-CG99)&gt;=0,0,IF(($S99-CF99)&lt;0,0,IF(AND(($S99-CG99)&gt;0,(CF99-$R99)&gt;0),$V99/365*(CG99-CF99+1),IF(AND(($S99-CG99)&lt;=0,(CF99-$R99)&gt;0),$V99/365*($S99-CF99+1),$V99/365*(CG99-$R99+1))))),0)</f>
        <v>0</v>
      </c>
      <c r="CI99" s="154">
        <f>CG99+1</f>
        <v>46296</v>
      </c>
      <c r="CJ99" s="154">
        <f>CI99+30</f>
        <v>46326</v>
      </c>
      <c r="CK99" s="158">
        <f>IFERROR(IF(($R99-CJ99)&gt;=0,0,IF(($S99-CI99)&lt;0,0,IF(AND(($S99-CJ99)&gt;0,(CI99-$R99)&gt;0),$V99/365*(CJ99-CI99+1),IF(AND(($S99-CJ99)&lt;=0,(CI99-$R99)&gt;0),$V99/365*($S99-CI99+1),$V99/365*(CJ99-$R99+1))))),0)</f>
        <v>0</v>
      </c>
      <c r="CL99" s="154">
        <f>CJ99+1</f>
        <v>46327</v>
      </c>
      <c r="CM99" s="154">
        <f>CL99+29</f>
        <v>46356</v>
      </c>
      <c r="CN99" s="158">
        <f>IFERROR(IF(($R99-CM99)&gt;=0,0,IF(($S99-CL99)&lt;0,0,IF(AND(($S99-CM99)&gt;0,(CL99-$R99)&gt;0),$V99/365*(CM99-CL99+1),IF(AND(($S99-CM99)&lt;=0,(CL99-$R99)&gt;0),$V99/365*($S99-CL99+1),$V99/365*(CM99-$R99+1))))),0)</f>
        <v>0</v>
      </c>
      <c r="CO99" s="154">
        <f>CM99+1</f>
        <v>46357</v>
      </c>
      <c r="CP99" s="154">
        <f>CO99+30</f>
        <v>46387</v>
      </c>
      <c r="CQ99" s="158">
        <f>IFERROR(IF(($R99-CP99)&gt;=0,0,IF(($S99-CO99)&lt;0,0,IF(AND(($S99-CP99)&gt;0,(CO99-$R99)&gt;0),$V99/365*(CP99-CO99+1),IF(AND(($S99-CP99)&lt;=0,(CO99-$R99)&gt;0),$V99/365*($S99-CO99+1),$V99/365*(CP99-$R99+1))))),0)</f>
        <v>0</v>
      </c>
    </row>
    <row r="100" s="80" customFormat="1" ht="24" customHeight="1" outlineLevel="4" spans="1:95">
      <c r="A100" s="119"/>
      <c r="B100" s="120"/>
      <c r="C100" s="121"/>
      <c r="D100" s="119"/>
      <c r="E100" s="120"/>
      <c r="F100" s="120"/>
      <c r="G100" s="120"/>
      <c r="H100" s="122"/>
      <c r="I100" s="122"/>
      <c r="J100" s="122">
        <f t="shared" si="6"/>
        <v>0</v>
      </c>
      <c r="K100" s="122">
        <f>K99+1</f>
        <v>4</v>
      </c>
      <c r="L100" s="147"/>
      <c r="M100" s="148">
        <f>IFERROR(VLOOKUP($L100,'2-2 引出数据_合同数据仓库'!$B$2:$BP$10000,3,FALSE),0)</f>
        <v>0</v>
      </c>
      <c r="N100" s="122"/>
      <c r="O100" s="148">
        <f>IFERROR(VLOOKUP((LEFT(VLOOKUP($L100,'2-2 引出数据_合同数据仓库'!$B$2:$BP$10000,64,FALSE),15)&amp;(RIGHT(VLOOKUP($L100,'2-2 引出数据_合同数据仓库'!$B$2:$BP$10000,64,FALSE),4)+1)),'2-2 引出数据_合同数据仓库'!$B$2:$BP$10000,3,FALSE),0)</f>
        <v>0</v>
      </c>
      <c r="P100" s="122"/>
      <c r="Q100" s="122">
        <f>IFERROR(VLOOKUP($L100,'2-2 引出数据_合同数据仓库'!$B$2:$BP$10000,28,FALSE),0)</f>
        <v>0</v>
      </c>
      <c r="R100" s="122">
        <f>IFERROR(VLOOKUP($L100,'2-2 引出数据_合同数据仓库'!$B$2:$BP$10000,29,FALSE),0)</f>
        <v>0</v>
      </c>
      <c r="S100" s="122">
        <f>IFERROR(VLOOKUP($L100,'2-2 引出数据_合同数据仓库'!$B$2:$BP$10000,4,FALSE),0)</f>
        <v>0</v>
      </c>
      <c r="T100" s="122"/>
      <c r="U100" s="122">
        <f>IFERROR(VLOOKUP($L100,'2-2 引出数据_合同数据仓库'!$B$2:$BP$10000,15,FALSE),0)</f>
        <v>0</v>
      </c>
      <c r="V100" s="122">
        <f>U100/(S100-R100+1)*365</f>
        <v>0</v>
      </c>
      <c r="W100" s="122"/>
      <c r="X100" s="154">
        <v>45658</v>
      </c>
      <c r="Y100" s="154">
        <f>X100+30</f>
        <v>45688</v>
      </c>
      <c r="Z100" s="158">
        <f>IFERROR(IF(($R100-Y100)&gt;=0,0,IF(($S100-X100)&lt;0,0,IF(AND(($S100-Y100)&gt;0,(X100-$R100)&gt;0),$V100/365*(Y100-X100+1),IF(AND(($S100-Y100)&lt;=0,(X100-$R100)&gt;0),$V100/365*($S100-X100+1),$V100/365*(Y100-$R100+1))))),0)</f>
        <v>0</v>
      </c>
      <c r="AA100" s="154">
        <f>Y100+1</f>
        <v>45689</v>
      </c>
      <c r="AB100" s="154">
        <f>AA100+27</f>
        <v>45716</v>
      </c>
      <c r="AC100" s="158">
        <f>IFERROR(IF(($R100-AB100)&gt;=0,0,IF(($S100-AA100)&lt;0,0,IF(AND(($S100-AB100)&gt;0,(AA100-$R100)&gt;0),$V100/365*(AB100-AA100+1),IF(AND(($S100-AB100)&lt;=0,(AA100-$R100)&gt;0),$V100/365*($S100-AA100+1),$V100/365*(AB100-$R100+1))))),0)</f>
        <v>0</v>
      </c>
      <c r="AD100" s="154">
        <f>AB100+1</f>
        <v>45717</v>
      </c>
      <c r="AE100" s="154">
        <f>AD100+30</f>
        <v>45747</v>
      </c>
      <c r="AF100" s="158">
        <f>IFERROR(IF(($R100-AE100)&gt;=0,0,IF(($S100-AD100)&lt;0,0,IF(AND(($S100-AE100)&gt;0,(AD100-$R100)&gt;0),$V100/365*(AE100-AD100+1),IF(AND(($S100-AE100)&lt;=0,(AD100-$R100)&gt;0),$V100/365*($S100-AD100+1),$V100/365*(AE100-$R100+1))))),0)</f>
        <v>0</v>
      </c>
      <c r="AG100" s="154">
        <f>AE100+1</f>
        <v>45748</v>
      </c>
      <c r="AH100" s="154">
        <f>AG100+29</f>
        <v>45777</v>
      </c>
      <c r="AI100" s="158">
        <f>IFERROR(IF(($R100-AH100)&gt;=0,0,IF(($S100-AG100)&lt;0,0,IF(AND(($S100-AH100)&gt;0,(AG100-$R100)&gt;0),$V100/365*(AH100-AG100+1),IF(AND(($S100-AH100)&lt;=0,(AG100-$R100)&gt;0),$V100/365*($S100-AG100+1),$V100/365*(AH100-$R100+1))))),0)</f>
        <v>0</v>
      </c>
      <c r="AJ100" s="154">
        <f>AH100+1</f>
        <v>45778</v>
      </c>
      <c r="AK100" s="154">
        <f>AJ100+30</f>
        <v>45808</v>
      </c>
      <c r="AL100" s="158">
        <f>IFERROR(IF(($R100-AK100)&gt;=0,0,IF(($S100-AJ100)&lt;0,0,IF(AND(($S100-AK100)&gt;0,(AJ100-$R100)&gt;0),$V100/365*(AK100-AJ100+1),IF(AND(($S100-AK100)&lt;=0,(AJ100-$R100)&gt;0),$V100/365*($S100-AJ100+1),$V100/365*(AK100-$R100+1))))),0)</f>
        <v>0</v>
      </c>
      <c r="AM100" s="154">
        <f>AK100+1</f>
        <v>45809</v>
      </c>
      <c r="AN100" s="154">
        <f>AM100+29</f>
        <v>45838</v>
      </c>
      <c r="AO100" s="158">
        <f>IFERROR(IF(($R100-AN100)&gt;=0,0,IF(($S100-AM100)&lt;0,0,IF(AND(($S100-AN100)&gt;0,(AM100-$R100)&gt;0),$V100/365*(AN100-AM100+1),IF(AND(($S100-AN100)&lt;=0,(AM100-$R100)&gt;0),$V100/365*($S100-AM100+1),$V100/365*(AN100-$R100+1))))),0)</f>
        <v>0</v>
      </c>
      <c r="AP100" s="154">
        <f>AN100+1</f>
        <v>45839</v>
      </c>
      <c r="AQ100" s="154">
        <f>AP100+30</f>
        <v>45869</v>
      </c>
      <c r="AR100" s="158">
        <f>IFERROR(IF(($R100-AQ100)&gt;=0,0,IF(($S100-AP100)&lt;0,0,IF(AND(($S100-AQ100)&gt;0,(AP100-$R100)&gt;0),$V100/365*(AQ100-AP100+1),IF(AND(($S100-AQ100)&lt;=0,(AP100-$R100)&gt;0),$V100/365*($S100-AP100+1),$V100/365*(AQ100-$R100+1))))),0)</f>
        <v>0</v>
      </c>
      <c r="AS100" s="154">
        <f>AQ100+1</f>
        <v>45870</v>
      </c>
      <c r="AT100" s="154">
        <f>AS100+30</f>
        <v>45900</v>
      </c>
      <c r="AU100" s="158">
        <f>IFERROR(IF(($R100-AT100)&gt;=0,0,IF(($S100-AS100)&lt;0,0,IF(AND(($S100-AT100)&gt;0,(AS100-$R100)&gt;0),$V100/365*(AT100-AS100+1),IF(AND(($S100-AT100)&lt;=0,(AS100-$R100)&gt;0),$V100/365*($S100-AS100+1),$V100/365*(AT100-$R100+1))))),0)</f>
        <v>0</v>
      </c>
      <c r="AV100" s="154">
        <f>AT100+1</f>
        <v>45901</v>
      </c>
      <c r="AW100" s="154">
        <f>AV100+29</f>
        <v>45930</v>
      </c>
      <c r="AX100" s="158">
        <f>IFERROR(IF(($R100-AW100)&gt;=0,0,IF(($S100-AV100)&lt;0,0,IF(AND(($S100-AW100)&gt;0,(AV100-$R100)&gt;0),$V100/365*(AW100-AV100+1),IF(AND(($S100-AW100)&lt;=0,(AV100-$R100)&gt;0),$V100/365*($S100-AV100+1),$V100/365*(AW100-$R100+1))))),0)</f>
        <v>0</v>
      </c>
      <c r="AY100" s="154">
        <f>AW100+1</f>
        <v>45931</v>
      </c>
      <c r="AZ100" s="154">
        <f>AY100+30</f>
        <v>45961</v>
      </c>
      <c r="BA100" s="158">
        <f>IFERROR(IF(($R100-AZ100)&gt;=0,0,IF(($S100-AY100)&lt;0,0,IF(AND(($S100-AZ100)&gt;0,(AY100-$R100)&gt;0),$V100/365*(AZ100-AY100+1),IF(AND(($S100-AZ100)&lt;=0,(AY100-$R100)&gt;0),$V100/365*($S100-AY100+1),$V100/365*(AZ100-$R100+1))))),0)</f>
        <v>0</v>
      </c>
      <c r="BB100" s="154">
        <f>AZ100+1</f>
        <v>45962</v>
      </c>
      <c r="BC100" s="154">
        <f>BB100+29</f>
        <v>45991</v>
      </c>
      <c r="BD100" s="158">
        <f>IFERROR(IF(($R100-BC100)&gt;=0,0,IF(($S100-BB100)&lt;0,0,IF(AND(($S100-BC100)&gt;0,(BB100-$R100)&gt;0),$V100/365*(BC100-BB100+1),IF(AND(($S100-BC100)&lt;=0,(BB100-$R100)&gt;0),$V100/365*($S100-BB100+1),$V100/365*(BC100-$R100+1))))),0)</f>
        <v>0</v>
      </c>
      <c r="BE100" s="154">
        <f>BC100+1</f>
        <v>45992</v>
      </c>
      <c r="BF100" s="154">
        <f>BE100+30</f>
        <v>46022</v>
      </c>
      <c r="BG100" s="158">
        <f>IFERROR(IF(($R100-BF100)&gt;=0,0,IF(($S100-BE100)&lt;0,0,IF(AND(($S100-BF100)&gt;0,(BE100-$R100)&gt;0),$V100/365*(BF100-BE100+1),IF(AND(($S100-BF100)&lt;=0,(BE100-$R100)&gt;0),$V100/365*($S100-BE100+1),$V100/365*(BF100-$R100+1))))),0)</f>
        <v>0</v>
      </c>
      <c r="BH100" s="154">
        <v>46023</v>
      </c>
      <c r="BI100" s="154">
        <f>BH100+30</f>
        <v>46053</v>
      </c>
      <c r="BJ100" s="158">
        <f>IFERROR(IF(($R100-BI100)&gt;=0,0,IF(($S100-BH100)&lt;0,0,IF(AND(($S100-BI100)&gt;0,(BH100-$R100)&gt;0),$V100/365*(BI100-BH100+1),IF(AND(($S100-BI100)&lt;=0,(BH100-$R100)&gt;0),$V100/365*($S100-BH100+1),$V100/365*(BI100-$R100+1))))),0)</f>
        <v>0</v>
      </c>
      <c r="BK100" s="154">
        <f>BI100+1</f>
        <v>46054</v>
      </c>
      <c r="BL100" s="154">
        <f>BK100+27</f>
        <v>46081</v>
      </c>
      <c r="BM100" s="158">
        <f>IFERROR(IF(($R100-BL100)&gt;=0,0,IF(($S100-BK100)&lt;0,0,IF(AND(($S100-BL100)&gt;0,(BK100-$R100)&gt;0),$V100/365*(BL100-BK100+1),IF(AND(($S100-BL100)&lt;=0,(BK100-$R100)&gt;0),$V100/365*($S100-BK100+1),$V100/365*(BL100-$R100+1))))),0)</f>
        <v>0</v>
      </c>
      <c r="BN100" s="154">
        <f>BL100+1</f>
        <v>46082</v>
      </c>
      <c r="BO100" s="154">
        <f>BN100+30</f>
        <v>46112</v>
      </c>
      <c r="BP100" s="158">
        <f>IFERROR(IF(($R100-BO100)&gt;=0,0,IF(($S100-BN100)&lt;0,0,IF(AND(($S100-BO100)&gt;0,(BN100-$R100)&gt;0),$V100/365*(BO100-BN100+1),IF(AND(($S100-BO100)&lt;=0,(BN100-$R100)&gt;0),$V100/365*($S100-BN100+1),$V100/365*(BO100-$R100+1))))),0)</f>
        <v>0</v>
      </c>
      <c r="BQ100" s="154">
        <f>BO100+1</f>
        <v>46113</v>
      </c>
      <c r="BR100" s="154">
        <f>BQ100+29</f>
        <v>46142</v>
      </c>
      <c r="BS100" s="158">
        <f>IFERROR(IF(($R100-BR100)&gt;=0,0,IF(($S100-BQ100)&lt;0,0,IF(AND(($S100-BR100)&gt;0,(BQ100-$R100)&gt;0),$V100/365*(BR100-BQ100+1),IF(AND(($S100-BR100)&lt;=0,(BQ100-$R100)&gt;0),$V100/365*($S100-BQ100+1),$V100/365*(BR100-$R100+1))))),0)</f>
        <v>0</v>
      </c>
      <c r="BT100" s="154">
        <f>BR100+1</f>
        <v>46143</v>
      </c>
      <c r="BU100" s="154">
        <f>BT100+30</f>
        <v>46173</v>
      </c>
      <c r="BV100" s="158">
        <f>IFERROR(IF(($R100-BU100)&gt;=0,0,IF(($S100-BT100)&lt;0,0,IF(AND(($S100-BU100)&gt;0,(BT100-$R100)&gt;0),$V100/365*(BU100-BT100+1),IF(AND(($S100-BU100)&lt;=0,(BT100-$R100)&gt;0),$V100/365*($S100-BT100+1),$V100/365*(BU100-$R100+1))))),0)</f>
        <v>0</v>
      </c>
      <c r="BW100" s="154">
        <f>BU100+1</f>
        <v>46174</v>
      </c>
      <c r="BX100" s="154">
        <f>BW100+29</f>
        <v>46203</v>
      </c>
      <c r="BY100" s="158">
        <f>IFERROR(IF(($R100-BX100)&gt;=0,0,IF(($S100-BW100)&lt;0,0,IF(AND(($S100-BX100)&gt;0,(BW100-$R100)&gt;0),$V100/365*(BX100-BW100+1),IF(AND(($S100-BX100)&lt;=0,(BW100-$R100)&gt;0),$V100/365*($S100-BW100+1),$V100/365*(BX100-$R100+1))))),0)</f>
        <v>0</v>
      </c>
      <c r="BZ100" s="154">
        <f>BX100+1</f>
        <v>46204</v>
      </c>
      <c r="CA100" s="154">
        <f>BZ100+30</f>
        <v>46234</v>
      </c>
      <c r="CB100" s="158">
        <f>IFERROR(IF(($R100-CA100)&gt;=0,0,IF(($S100-BZ100)&lt;0,0,IF(AND(($S100-CA100)&gt;0,(BZ100-$R100)&gt;0),$V100/365*(CA100-BZ100+1),IF(AND(($S100-CA100)&lt;=0,(BZ100-$R100)&gt;0),$V100/365*($S100-BZ100+1),$V100/365*(CA100-$R100+1))))),0)</f>
        <v>0</v>
      </c>
      <c r="CC100" s="154">
        <f>CA100+1</f>
        <v>46235</v>
      </c>
      <c r="CD100" s="154">
        <f>CC100+30</f>
        <v>46265</v>
      </c>
      <c r="CE100" s="158">
        <f>IFERROR(IF(($R100-CD100)&gt;=0,0,IF(($S100-CC100)&lt;0,0,IF(AND(($S100-CD100)&gt;0,(CC100-$R100)&gt;0),$V100/365*(CD100-CC100+1),IF(AND(($S100-CD100)&lt;=0,(CC100-$R100)&gt;0),$V100/365*($S100-CC100+1),$V100/365*(CD100-$R100+1))))),0)</f>
        <v>0</v>
      </c>
      <c r="CF100" s="154">
        <f>CD100+1</f>
        <v>46266</v>
      </c>
      <c r="CG100" s="154">
        <f>CF100+29</f>
        <v>46295</v>
      </c>
      <c r="CH100" s="158">
        <f>IFERROR(IF(($R100-CG100)&gt;=0,0,IF(($S100-CF100)&lt;0,0,IF(AND(($S100-CG100)&gt;0,(CF100-$R100)&gt;0),$V100/365*(CG100-CF100+1),IF(AND(($S100-CG100)&lt;=0,(CF100-$R100)&gt;0),$V100/365*($S100-CF100+1),$V100/365*(CG100-$R100+1))))),0)</f>
        <v>0</v>
      </c>
      <c r="CI100" s="154">
        <f>CG100+1</f>
        <v>46296</v>
      </c>
      <c r="CJ100" s="154">
        <f>CI100+30</f>
        <v>46326</v>
      </c>
      <c r="CK100" s="158">
        <f>IFERROR(IF(($R100-CJ100)&gt;=0,0,IF(($S100-CI100)&lt;0,0,IF(AND(($S100-CJ100)&gt;0,(CI100-$R100)&gt;0),$V100/365*(CJ100-CI100+1),IF(AND(($S100-CJ100)&lt;=0,(CI100-$R100)&gt;0),$V100/365*($S100-CI100+1),$V100/365*(CJ100-$R100+1))))),0)</f>
        <v>0</v>
      </c>
      <c r="CL100" s="154">
        <f>CJ100+1</f>
        <v>46327</v>
      </c>
      <c r="CM100" s="154">
        <f>CL100+29</f>
        <v>46356</v>
      </c>
      <c r="CN100" s="158">
        <f>IFERROR(IF(($R100-CM100)&gt;=0,0,IF(($S100-CL100)&lt;0,0,IF(AND(($S100-CM100)&gt;0,(CL100-$R100)&gt;0),$V100/365*(CM100-CL100+1),IF(AND(($S100-CM100)&lt;=0,(CL100-$R100)&gt;0),$V100/365*($S100-CL100+1),$V100/365*(CM100-$R100+1))))),0)</f>
        <v>0</v>
      </c>
      <c r="CO100" s="154">
        <f>CM100+1</f>
        <v>46357</v>
      </c>
      <c r="CP100" s="154">
        <f>CO100+30</f>
        <v>46387</v>
      </c>
      <c r="CQ100" s="158">
        <f>IFERROR(IF(($R100-CP100)&gt;=0,0,IF(($S100-CO100)&lt;0,0,IF(AND(($S100-CP100)&gt;0,(CO100-$R100)&gt;0),$V100/365*(CP100-CO100+1),IF(AND(($S100-CP100)&lt;=0,(CO100-$R100)&gt;0),$V100/365*($S100-CO100+1),$V100/365*(CP100-$R100+1))))),0)</f>
        <v>0</v>
      </c>
    </row>
    <row r="101" s="80" customFormat="1" ht="24" customHeight="1" outlineLevel="4" spans="1:95">
      <c r="A101" s="123" t="s">
        <v>2814</v>
      </c>
      <c r="B101" s="124"/>
      <c r="C101" s="124"/>
      <c r="D101" s="124"/>
      <c r="E101" s="124"/>
      <c r="F101" s="124"/>
      <c r="G101" s="125"/>
      <c r="H101" s="126"/>
      <c r="I101" s="126"/>
      <c r="J101" s="126"/>
      <c r="K101" s="126"/>
      <c r="L101" s="149"/>
      <c r="M101" s="149"/>
      <c r="N101" s="126"/>
      <c r="O101" s="126"/>
      <c r="P101" s="126"/>
      <c r="Q101" s="126"/>
      <c r="R101" s="126"/>
      <c r="S101" s="126"/>
      <c r="T101" s="126"/>
      <c r="U101" s="126"/>
      <c r="V101" s="126"/>
      <c r="W101" s="126"/>
      <c r="X101" s="126"/>
      <c r="Y101" s="126"/>
      <c r="Z101" s="126"/>
      <c r="AA101" s="126"/>
      <c r="AB101" s="126"/>
      <c r="AC101" s="126"/>
      <c r="AD101" s="126"/>
      <c r="AE101" s="126"/>
      <c r="AF101" s="126"/>
      <c r="AG101" s="126"/>
      <c r="AH101" s="126"/>
      <c r="AI101" s="126"/>
      <c r="AJ101" s="126"/>
      <c r="AK101" s="126"/>
      <c r="AL101" s="126"/>
      <c r="AM101" s="126"/>
      <c r="AN101" s="126"/>
      <c r="AO101" s="126"/>
      <c r="AP101" s="126"/>
      <c r="AQ101" s="126"/>
      <c r="AR101" s="126"/>
      <c r="AS101" s="126"/>
      <c r="AT101" s="126"/>
      <c r="AU101" s="126"/>
      <c r="AV101" s="126"/>
      <c r="AW101" s="126"/>
      <c r="AX101" s="126"/>
      <c r="AY101" s="126"/>
      <c r="AZ101" s="126"/>
      <c r="BA101" s="126"/>
      <c r="BB101" s="126"/>
      <c r="BC101" s="126"/>
      <c r="BD101" s="126"/>
      <c r="BE101" s="126"/>
      <c r="BF101" s="126"/>
      <c r="BG101" s="126"/>
      <c r="BH101" s="126"/>
      <c r="BI101" s="126"/>
      <c r="BJ101" s="126"/>
      <c r="BK101" s="126"/>
      <c r="BL101" s="126"/>
      <c r="BM101" s="126"/>
      <c r="BN101" s="126"/>
      <c r="BO101" s="126"/>
      <c r="BP101" s="126"/>
      <c r="BQ101" s="126"/>
      <c r="BR101" s="126"/>
      <c r="BS101" s="126"/>
      <c r="BT101" s="126"/>
      <c r="BU101" s="126"/>
      <c r="BV101" s="126"/>
      <c r="BW101" s="126"/>
      <c r="BX101" s="126"/>
      <c r="BY101" s="126"/>
      <c r="BZ101" s="126"/>
      <c r="CA101" s="126"/>
      <c r="CB101" s="126"/>
      <c r="CC101" s="126"/>
      <c r="CD101" s="126"/>
      <c r="CE101" s="126"/>
      <c r="CF101" s="126"/>
      <c r="CG101" s="126"/>
      <c r="CH101" s="126"/>
      <c r="CI101" s="126"/>
      <c r="CJ101" s="126"/>
      <c r="CK101" s="126"/>
      <c r="CL101" s="126"/>
      <c r="CM101" s="126"/>
      <c r="CN101" s="126"/>
      <c r="CO101" s="126"/>
      <c r="CP101" s="126"/>
      <c r="CQ101" s="126"/>
    </row>
    <row r="102" ht="24" customHeight="1" outlineLevel="3" spans="1:95">
      <c r="A102" s="115"/>
      <c r="B102" s="116" t="s">
        <v>792</v>
      </c>
      <c r="C102" s="117" t="s">
        <v>72</v>
      </c>
      <c r="D102" s="115" t="s">
        <v>68</v>
      </c>
      <c r="E102" s="116"/>
      <c r="F102" s="116"/>
      <c r="G102" s="116"/>
      <c r="H102" s="118">
        <f>X102+AA102+AD102+AG102+AJ102+AM102+AP102+AS102+AV102+AY102+BB102+BE102</f>
        <v>0</v>
      </c>
      <c r="I102" s="118">
        <f>Y102+AB102+AE102+AH102+AK102+AN102+AQ102+AT102+AW102+AZ102+BC102+BF102</f>
        <v>0</v>
      </c>
      <c r="J102" s="118">
        <f>Z102+AC102+AF102+AI102+AL102+AO102+AR102+AU102+AX102+BA102+BD102+BG102</f>
        <v>0</v>
      </c>
      <c r="K102" s="118"/>
      <c r="L102" s="146"/>
      <c r="M102" s="146"/>
      <c r="N102" s="118"/>
      <c r="O102" s="118"/>
      <c r="P102" s="118"/>
      <c r="Q102" s="118"/>
      <c r="R102" s="118"/>
      <c r="S102" s="118"/>
      <c r="T102" s="118"/>
      <c r="U102" s="118"/>
      <c r="V102" s="118"/>
      <c r="W102" s="118"/>
      <c r="X102" s="118">
        <f>VLOOKUP($C102,'1 预算编制表单'!$C:$BJ,27,FALSE)</f>
        <v>0</v>
      </c>
      <c r="Y102" s="118">
        <f>X102-Z102</f>
        <v>0</v>
      </c>
      <c r="Z102" s="118">
        <f>SUM(Z103:Z107)</f>
        <v>0</v>
      </c>
      <c r="AA102" s="118">
        <f>VLOOKUP($C102,'1 预算编制表单'!$C:$BJ,30,FALSE)</f>
        <v>0</v>
      </c>
      <c r="AB102" s="118">
        <f>AA102-AC102</f>
        <v>0</v>
      </c>
      <c r="AC102" s="118">
        <f>SUM(AC103:AC107)</f>
        <v>0</v>
      </c>
      <c r="AD102" s="118">
        <f>VLOOKUP($C102,'1 预算编制表单'!$C:$BJ,33,FALSE)</f>
        <v>0</v>
      </c>
      <c r="AE102" s="118">
        <f>AD102-AF102</f>
        <v>0</v>
      </c>
      <c r="AF102" s="118">
        <f>SUM(AF103:AF107)</f>
        <v>0</v>
      </c>
      <c r="AG102" s="118">
        <f>VLOOKUP($C102,'1 预算编制表单'!$C:$BJ,36,FALSE)</f>
        <v>0</v>
      </c>
      <c r="AH102" s="118">
        <f>AG102-AI102</f>
        <v>0</v>
      </c>
      <c r="AI102" s="118">
        <f>SUM(AI103:AI107)</f>
        <v>0</v>
      </c>
      <c r="AJ102" s="118">
        <f>VLOOKUP($C102,'1 预算编制表单'!$C:$BJ,39,FALSE)</f>
        <v>0</v>
      </c>
      <c r="AK102" s="118">
        <f>AJ102-AL102</f>
        <v>0</v>
      </c>
      <c r="AL102" s="118">
        <f>SUM(AL103:AL107)</f>
        <v>0</v>
      </c>
      <c r="AM102" s="118">
        <f>VLOOKUP($C102,'1 预算编制表单'!$C:$BJ,42,FALSE)</f>
        <v>0</v>
      </c>
      <c r="AN102" s="118">
        <f>AM102-AO102</f>
        <v>0</v>
      </c>
      <c r="AO102" s="118">
        <f>SUM(AO103:AO107)</f>
        <v>0</v>
      </c>
      <c r="AP102" s="118">
        <f>VLOOKUP($C102,'1 预算编制表单'!$C:$BJ,45,FALSE)</f>
        <v>0</v>
      </c>
      <c r="AQ102" s="118">
        <f>AP102-AR102</f>
        <v>0</v>
      </c>
      <c r="AR102" s="118">
        <f>SUM(AR103:AR107)</f>
        <v>0</v>
      </c>
      <c r="AS102" s="118">
        <f>VLOOKUP($C102,'1 预算编制表单'!$C:$BJ,48,FALSE)</f>
        <v>0</v>
      </c>
      <c r="AT102" s="118">
        <f>AS102-AU102</f>
        <v>0</v>
      </c>
      <c r="AU102" s="118">
        <f>SUM(AU103:AU107)</f>
        <v>0</v>
      </c>
      <c r="AV102" s="118">
        <f>VLOOKUP($C102,'1 预算编制表单'!$C:$BJ,51,FALSE)</f>
        <v>0</v>
      </c>
      <c r="AW102" s="118">
        <f>AV102-AX102</f>
        <v>0</v>
      </c>
      <c r="AX102" s="118">
        <f>SUM(AX103:AX107)</f>
        <v>0</v>
      </c>
      <c r="AY102" s="118">
        <f>VLOOKUP($C102,'1 预算编制表单'!$C:$BJ,54,FALSE)</f>
        <v>0</v>
      </c>
      <c r="AZ102" s="118">
        <f>AY102-BA102</f>
        <v>0</v>
      </c>
      <c r="BA102" s="118">
        <f>SUM(BA103:BA107)</f>
        <v>0</v>
      </c>
      <c r="BB102" s="118">
        <f>VLOOKUP($C102,'1 预算编制表单'!$C:$BJ,57,FALSE)</f>
        <v>0</v>
      </c>
      <c r="BC102" s="118">
        <f>BB102-BD102</f>
        <v>0</v>
      </c>
      <c r="BD102" s="118">
        <f>SUM(BD103:BD107)</f>
        <v>0</v>
      </c>
      <c r="BE102" s="118">
        <f>VLOOKUP($C102,'1 预算编制表单'!$C:$BJ,60,FALSE)</f>
        <v>0</v>
      </c>
      <c r="BF102" s="118">
        <f>BE102-BG102</f>
        <v>0</v>
      </c>
      <c r="BG102" s="118">
        <f>SUM(BG103:BG107)</f>
        <v>0</v>
      </c>
      <c r="BH102" s="118">
        <f>VLOOKUP($C102,'1 预算编制表单'!$C:$BJ,27,FALSE)</f>
        <v>0</v>
      </c>
      <c r="BI102" s="118">
        <f>BH102-BJ102</f>
        <v>0</v>
      </c>
      <c r="BJ102" s="118">
        <f>SUM(BJ103:BJ107)</f>
        <v>0</v>
      </c>
      <c r="BK102" s="118">
        <f>VLOOKUP($C102,'1 预算编制表单'!$C:$BJ,30,FALSE)</f>
        <v>0</v>
      </c>
      <c r="BL102" s="118">
        <f>BK102-BM102</f>
        <v>0</v>
      </c>
      <c r="BM102" s="118">
        <f>SUM(BM103:BM107)</f>
        <v>0</v>
      </c>
      <c r="BN102" s="118">
        <f>VLOOKUP($C102,'1 预算编制表单'!$C:$BJ,33,FALSE)</f>
        <v>0</v>
      </c>
      <c r="BO102" s="118">
        <f>BN102-BP102</f>
        <v>0</v>
      </c>
      <c r="BP102" s="118">
        <f>SUM(BP103:BP107)</f>
        <v>0</v>
      </c>
      <c r="BQ102" s="118">
        <f>VLOOKUP($C102,'1 预算编制表单'!$C:$BJ,36,FALSE)</f>
        <v>0</v>
      </c>
      <c r="BR102" s="118">
        <f>BQ102-BS102</f>
        <v>0</v>
      </c>
      <c r="BS102" s="118">
        <f>SUM(BS103:BS107)</f>
        <v>0</v>
      </c>
      <c r="BT102" s="118">
        <f>VLOOKUP($C102,'1 预算编制表单'!$C:$BJ,39,FALSE)</f>
        <v>0</v>
      </c>
      <c r="BU102" s="118">
        <f>BT102-BV102</f>
        <v>0</v>
      </c>
      <c r="BV102" s="118">
        <f>SUM(BV103:BV107)</f>
        <v>0</v>
      </c>
      <c r="BW102" s="118">
        <f>VLOOKUP($C102,'1 预算编制表单'!$C:$BJ,42,FALSE)</f>
        <v>0</v>
      </c>
      <c r="BX102" s="118">
        <f>BW102-BY102</f>
        <v>0</v>
      </c>
      <c r="BY102" s="118">
        <f>SUM(BY103:BY107)</f>
        <v>0</v>
      </c>
      <c r="BZ102" s="118">
        <f>VLOOKUP($C102,'1 预算编制表单'!$C:$BJ,45,FALSE)</f>
        <v>0</v>
      </c>
      <c r="CA102" s="118">
        <f>BZ102-CB102</f>
        <v>0</v>
      </c>
      <c r="CB102" s="118">
        <f>SUM(CB103:CB107)</f>
        <v>0</v>
      </c>
      <c r="CC102" s="118">
        <f>VLOOKUP($C102,'1 预算编制表单'!$C:$BJ,48,FALSE)</f>
        <v>0</v>
      </c>
      <c r="CD102" s="118">
        <f>CC102-CE102</f>
        <v>0</v>
      </c>
      <c r="CE102" s="118">
        <f>SUM(CE103:CE107)</f>
        <v>0</v>
      </c>
      <c r="CF102" s="118">
        <f>VLOOKUP($C102,'1 预算编制表单'!$C:$BJ,51,FALSE)</f>
        <v>0</v>
      </c>
      <c r="CG102" s="118">
        <f>CF102-CH102</f>
        <v>0</v>
      </c>
      <c r="CH102" s="118">
        <f>SUM(CH103:CH107)</f>
        <v>0</v>
      </c>
      <c r="CI102" s="118">
        <f>VLOOKUP($C102,'1 预算编制表单'!$C:$BJ,54,FALSE)</f>
        <v>0</v>
      </c>
      <c r="CJ102" s="118">
        <f>CI102-CK102</f>
        <v>0</v>
      </c>
      <c r="CK102" s="118">
        <f>SUM(CK103:CK107)</f>
        <v>0</v>
      </c>
      <c r="CL102" s="118">
        <f>VLOOKUP($C102,'1 预算编制表单'!$C:$BJ,57,FALSE)</f>
        <v>0</v>
      </c>
      <c r="CM102" s="118">
        <f>CL102-CN102</f>
        <v>0</v>
      </c>
      <c r="CN102" s="118">
        <f>SUM(CN103:CN107)</f>
        <v>0</v>
      </c>
      <c r="CO102" s="118">
        <f>VLOOKUP($C102,'1 预算编制表单'!$C:$BJ,60,FALSE)</f>
        <v>0</v>
      </c>
      <c r="CP102" s="118">
        <f>CO102-CQ102</f>
        <v>0</v>
      </c>
      <c r="CQ102" s="118">
        <f>SUM(CQ103:CQ107)</f>
        <v>0</v>
      </c>
    </row>
    <row r="103" s="80" customFormat="1" ht="24" customHeight="1" outlineLevel="4" spans="1:95">
      <c r="A103" s="119"/>
      <c r="B103" s="120"/>
      <c r="C103" s="121"/>
      <c r="D103" s="119"/>
      <c r="E103" s="120"/>
      <c r="F103" s="120"/>
      <c r="G103" s="120"/>
      <c r="H103" s="122"/>
      <c r="I103" s="122"/>
      <c r="J103" s="122">
        <f>Z103+AC103+AF103+AI103+AL103+AO103+AR103+AU103+AX103+BA103+BD103+BG103</f>
        <v>0</v>
      </c>
      <c r="K103" s="122">
        <v>1</v>
      </c>
      <c r="L103" s="147"/>
      <c r="M103" s="148">
        <f>IFERROR(VLOOKUP($L103,'2-2 引出数据_合同数据仓库'!$B$2:$BP$10000,3,FALSE),0)</f>
        <v>0</v>
      </c>
      <c r="N103" s="122"/>
      <c r="O103" s="148">
        <f>IFERROR(VLOOKUP((LEFT(VLOOKUP($L103,'2-2 引出数据_合同数据仓库'!$B$2:$BP$10000,64,FALSE),15)&amp;(RIGHT(VLOOKUP($L103,'2-2 引出数据_合同数据仓库'!$B$2:$BP$10000,64,FALSE),4)+1)),'2-2 引出数据_合同数据仓库'!$B$2:$BP$10000,3,FALSE),0)</f>
        <v>0</v>
      </c>
      <c r="P103" s="122"/>
      <c r="Q103" s="122">
        <f>IFERROR(VLOOKUP($L103,'2-2 引出数据_合同数据仓库'!$B$2:$BP$10000,28,FALSE),0)</f>
        <v>0</v>
      </c>
      <c r="R103" s="122">
        <f>IFERROR(VLOOKUP($L103,'2-2 引出数据_合同数据仓库'!$B$2:$BP$10000,29,FALSE),0)</f>
        <v>0</v>
      </c>
      <c r="S103" s="122">
        <f>IFERROR(VLOOKUP($L103,'2-2 引出数据_合同数据仓库'!$B$2:$BP$10000,4,FALSE),0)</f>
        <v>0</v>
      </c>
      <c r="T103" s="122"/>
      <c r="U103" s="122">
        <f>IFERROR(VLOOKUP($L103,'2-2 引出数据_合同数据仓库'!$B$2:$BP$10000,15,FALSE),0)</f>
        <v>0</v>
      </c>
      <c r="V103" s="122">
        <f>U103/(S103-R103+1)*365</f>
        <v>0</v>
      </c>
      <c r="W103" s="122"/>
      <c r="X103" s="154">
        <v>45658</v>
      </c>
      <c r="Y103" s="154">
        <f>X103+30</f>
        <v>45688</v>
      </c>
      <c r="Z103" s="158">
        <f>IFERROR(IF(($R103-Y103)&gt;=0,0,IF(($S103-X103)&lt;0,0,IF(AND(($S103-Y103)&gt;0,(X103-$R103)&gt;0),$V103/365*(Y103-X103+1),IF(AND(($S103-Y103)&lt;=0,(X103-$R103)&gt;0),$V103/365*($S103-X103+1),$V103/365*(Y103-$R103+1))))),0)</f>
        <v>0</v>
      </c>
      <c r="AA103" s="154">
        <f>Y103+1</f>
        <v>45689</v>
      </c>
      <c r="AB103" s="154">
        <f>AA103+27</f>
        <v>45716</v>
      </c>
      <c r="AC103" s="158">
        <f>IFERROR(IF(($R103-AB103)&gt;=0,0,IF(($S103-AA103)&lt;0,0,IF(AND(($S103-AB103)&gt;0,(AA103-$R103)&gt;0),$V103/365*(AB103-AA103+1),IF(AND(($S103-AB103)&lt;=0,(AA103-$R103)&gt;0),$V103/365*($S103-AA103+1),$V103/365*(AB103-$R103+1))))),0)</f>
        <v>0</v>
      </c>
      <c r="AD103" s="154">
        <f>AB103+1</f>
        <v>45717</v>
      </c>
      <c r="AE103" s="154">
        <f>AD103+30</f>
        <v>45747</v>
      </c>
      <c r="AF103" s="158">
        <f>IFERROR(IF(($R103-AE103)&gt;=0,0,IF(($S103-AD103)&lt;0,0,IF(AND(($S103-AE103)&gt;0,(AD103-$R103)&gt;0),$V103/365*(AE103-AD103+1),IF(AND(($S103-AE103)&lt;=0,(AD103-$R103)&gt;0),$V103/365*($S103-AD103+1),$V103/365*(AE103-$R103+1))))),0)</f>
        <v>0</v>
      </c>
      <c r="AG103" s="154">
        <f>AE103+1</f>
        <v>45748</v>
      </c>
      <c r="AH103" s="154">
        <f>AG103+29</f>
        <v>45777</v>
      </c>
      <c r="AI103" s="158">
        <f>IFERROR(IF(($R103-AH103)&gt;=0,0,IF(($S103-AG103)&lt;0,0,IF(AND(($S103-AH103)&gt;0,(AG103-$R103)&gt;0),$V103/365*(AH103-AG103+1),IF(AND(($S103-AH103)&lt;=0,(AG103-$R103)&gt;0),$V103/365*($S103-AG103+1),$V103/365*(AH103-$R103+1))))),0)</f>
        <v>0</v>
      </c>
      <c r="AJ103" s="154">
        <f>AH103+1</f>
        <v>45778</v>
      </c>
      <c r="AK103" s="154">
        <f>AJ103+30</f>
        <v>45808</v>
      </c>
      <c r="AL103" s="158">
        <f>IFERROR(IF(($R103-AK103)&gt;=0,0,IF(($S103-AJ103)&lt;0,0,IF(AND(($S103-AK103)&gt;0,(AJ103-$R103)&gt;0),$V103/365*(AK103-AJ103+1),IF(AND(($S103-AK103)&lt;=0,(AJ103-$R103)&gt;0),$V103/365*($S103-AJ103+1),$V103/365*(AK103-$R103+1))))),0)</f>
        <v>0</v>
      </c>
      <c r="AM103" s="154">
        <f>AK103+1</f>
        <v>45809</v>
      </c>
      <c r="AN103" s="154">
        <f>AM103+29</f>
        <v>45838</v>
      </c>
      <c r="AO103" s="158">
        <f>IFERROR(IF(($R103-AN103)&gt;=0,0,IF(($S103-AM103)&lt;0,0,IF(AND(($S103-AN103)&gt;0,(AM103-$R103)&gt;0),$V103/365*(AN103-AM103+1),IF(AND(($S103-AN103)&lt;=0,(AM103-$R103)&gt;0),$V103/365*($S103-AM103+1),$V103/365*(AN103-$R103+1))))),0)</f>
        <v>0</v>
      </c>
      <c r="AP103" s="154">
        <f>AN103+1</f>
        <v>45839</v>
      </c>
      <c r="AQ103" s="154">
        <f>AP103+30</f>
        <v>45869</v>
      </c>
      <c r="AR103" s="158">
        <f>IFERROR(IF(($R103-AQ103)&gt;=0,0,IF(($S103-AP103)&lt;0,0,IF(AND(($S103-AQ103)&gt;0,(AP103-$R103)&gt;0),$V103/365*(AQ103-AP103+1),IF(AND(($S103-AQ103)&lt;=0,(AP103-$R103)&gt;0),$V103/365*($S103-AP103+1),$V103/365*(AQ103-$R103+1))))),0)</f>
        <v>0</v>
      </c>
      <c r="AS103" s="154">
        <f>AQ103+1</f>
        <v>45870</v>
      </c>
      <c r="AT103" s="154">
        <f>AS103+30</f>
        <v>45900</v>
      </c>
      <c r="AU103" s="158">
        <f>IFERROR(IF(($R103-AT103)&gt;=0,0,IF(($S103-AS103)&lt;0,0,IF(AND(($S103-AT103)&gt;0,(AS103-$R103)&gt;0),$V103/365*(AT103-AS103+1),IF(AND(($S103-AT103)&lt;=0,(AS103-$R103)&gt;0),$V103/365*($S103-AS103+1),$V103/365*(AT103-$R103+1))))),0)</f>
        <v>0</v>
      </c>
      <c r="AV103" s="154">
        <f>AT103+1</f>
        <v>45901</v>
      </c>
      <c r="AW103" s="154">
        <f>AV103+29</f>
        <v>45930</v>
      </c>
      <c r="AX103" s="158">
        <f>IFERROR(IF(($R103-AW103)&gt;=0,0,IF(($S103-AV103)&lt;0,0,IF(AND(($S103-AW103)&gt;0,(AV103-$R103)&gt;0),$V103/365*(AW103-AV103+1),IF(AND(($S103-AW103)&lt;=0,(AV103-$R103)&gt;0),$V103/365*($S103-AV103+1),$V103/365*(AW103-$R103+1))))),0)</f>
        <v>0</v>
      </c>
      <c r="AY103" s="154">
        <f>AW103+1</f>
        <v>45931</v>
      </c>
      <c r="AZ103" s="154">
        <f>AY103+30</f>
        <v>45961</v>
      </c>
      <c r="BA103" s="158">
        <f>IFERROR(IF(($R103-AZ103)&gt;=0,0,IF(($S103-AY103)&lt;0,0,IF(AND(($S103-AZ103)&gt;0,(AY103-$R103)&gt;0),$V103/365*(AZ103-AY103+1),IF(AND(($S103-AZ103)&lt;=0,(AY103-$R103)&gt;0),$V103/365*($S103-AY103+1),$V103/365*(AZ103-$R103+1))))),0)</f>
        <v>0</v>
      </c>
      <c r="BB103" s="154">
        <f>AZ103+1</f>
        <v>45962</v>
      </c>
      <c r="BC103" s="154">
        <f>BB103+29</f>
        <v>45991</v>
      </c>
      <c r="BD103" s="158">
        <f>IFERROR(IF(($R103-BC103)&gt;=0,0,IF(($S103-BB103)&lt;0,0,IF(AND(($S103-BC103)&gt;0,(BB103-$R103)&gt;0),$V103/365*(BC103-BB103+1),IF(AND(($S103-BC103)&lt;=0,(BB103-$R103)&gt;0),$V103/365*($S103-BB103+1),$V103/365*(BC103-$R103+1))))),0)</f>
        <v>0</v>
      </c>
      <c r="BE103" s="154">
        <f>BC103+1</f>
        <v>45992</v>
      </c>
      <c r="BF103" s="154">
        <f>BE103+30</f>
        <v>46022</v>
      </c>
      <c r="BG103" s="158">
        <f>IFERROR(IF(($R103-BF103)&gt;=0,0,IF(($S103-BE103)&lt;0,0,IF(AND(($S103-BF103)&gt;0,(BE103-$R103)&gt;0),$V103/365*(BF103-BE103+1),IF(AND(($S103-BF103)&lt;=0,(BE103-$R103)&gt;0),$V103/365*($S103-BE103+1),$V103/365*(BF103-$R103+1))))),0)</f>
        <v>0</v>
      </c>
      <c r="BH103" s="154">
        <v>46023</v>
      </c>
      <c r="BI103" s="154">
        <f>BH103+30</f>
        <v>46053</v>
      </c>
      <c r="BJ103" s="158">
        <f>IFERROR(IF(($R103-BI103)&gt;=0,0,IF(($S103-BH103)&lt;0,0,IF(AND(($S103-BI103)&gt;0,(BH103-$R103)&gt;0),$V103/365*(BI103-BH103+1),IF(AND(($S103-BI103)&lt;=0,(BH103-$R103)&gt;0),$V103/365*($S103-BH103+1),$V103/365*(BI103-$R103+1))))),0)</f>
        <v>0</v>
      </c>
      <c r="BK103" s="154">
        <f>BI103+1</f>
        <v>46054</v>
      </c>
      <c r="BL103" s="154">
        <f>BK103+27</f>
        <v>46081</v>
      </c>
      <c r="BM103" s="158">
        <f>IFERROR(IF(($R103-BL103)&gt;=0,0,IF(($S103-BK103)&lt;0,0,IF(AND(($S103-BL103)&gt;0,(BK103-$R103)&gt;0),$V103/365*(BL103-BK103+1),IF(AND(($S103-BL103)&lt;=0,(BK103-$R103)&gt;0),$V103/365*($S103-BK103+1),$V103/365*(BL103-$R103+1))))),0)</f>
        <v>0</v>
      </c>
      <c r="BN103" s="154">
        <f>BL103+1</f>
        <v>46082</v>
      </c>
      <c r="BO103" s="154">
        <f>BN103+30</f>
        <v>46112</v>
      </c>
      <c r="BP103" s="158">
        <f>IFERROR(IF(($R103-BO103)&gt;=0,0,IF(($S103-BN103)&lt;0,0,IF(AND(($S103-BO103)&gt;0,(BN103-$R103)&gt;0),$V103/365*(BO103-BN103+1),IF(AND(($S103-BO103)&lt;=0,(BN103-$R103)&gt;0),$V103/365*($S103-BN103+1),$V103/365*(BO103-$R103+1))))),0)</f>
        <v>0</v>
      </c>
      <c r="BQ103" s="154">
        <f>BO103+1</f>
        <v>46113</v>
      </c>
      <c r="BR103" s="154">
        <f>BQ103+29</f>
        <v>46142</v>
      </c>
      <c r="BS103" s="158">
        <f>IFERROR(IF(($R103-BR103)&gt;=0,0,IF(($S103-BQ103)&lt;0,0,IF(AND(($S103-BR103)&gt;0,(BQ103-$R103)&gt;0),$V103/365*(BR103-BQ103+1),IF(AND(($S103-BR103)&lt;=0,(BQ103-$R103)&gt;0),$V103/365*($S103-BQ103+1),$V103/365*(BR103-$R103+1))))),0)</f>
        <v>0</v>
      </c>
      <c r="BT103" s="154">
        <f>BR103+1</f>
        <v>46143</v>
      </c>
      <c r="BU103" s="154">
        <f>BT103+30</f>
        <v>46173</v>
      </c>
      <c r="BV103" s="158">
        <f>IFERROR(IF(($R103-BU103)&gt;=0,0,IF(($S103-BT103)&lt;0,0,IF(AND(($S103-BU103)&gt;0,(BT103-$R103)&gt;0),$V103/365*(BU103-BT103+1),IF(AND(($S103-BU103)&lt;=0,(BT103-$R103)&gt;0),$V103/365*($S103-BT103+1),$V103/365*(BU103-$R103+1))))),0)</f>
        <v>0</v>
      </c>
      <c r="BW103" s="154">
        <f>BU103+1</f>
        <v>46174</v>
      </c>
      <c r="BX103" s="154">
        <f>BW103+29</f>
        <v>46203</v>
      </c>
      <c r="BY103" s="158">
        <f>IFERROR(IF(($R103-BX103)&gt;=0,0,IF(($S103-BW103)&lt;0,0,IF(AND(($S103-BX103)&gt;0,(BW103-$R103)&gt;0),$V103/365*(BX103-BW103+1),IF(AND(($S103-BX103)&lt;=0,(BW103-$R103)&gt;0),$V103/365*($S103-BW103+1),$V103/365*(BX103-$R103+1))))),0)</f>
        <v>0</v>
      </c>
      <c r="BZ103" s="154">
        <f>BX103+1</f>
        <v>46204</v>
      </c>
      <c r="CA103" s="154">
        <f>BZ103+30</f>
        <v>46234</v>
      </c>
      <c r="CB103" s="158">
        <f>IFERROR(IF(($R103-CA103)&gt;=0,0,IF(($S103-BZ103)&lt;0,0,IF(AND(($S103-CA103)&gt;0,(BZ103-$R103)&gt;0),$V103/365*(CA103-BZ103+1),IF(AND(($S103-CA103)&lt;=0,(BZ103-$R103)&gt;0),$V103/365*($S103-BZ103+1),$V103/365*(CA103-$R103+1))))),0)</f>
        <v>0</v>
      </c>
      <c r="CC103" s="154">
        <f>CA103+1</f>
        <v>46235</v>
      </c>
      <c r="CD103" s="154">
        <f>CC103+30</f>
        <v>46265</v>
      </c>
      <c r="CE103" s="158">
        <f>IFERROR(IF(($R103-CD103)&gt;=0,0,IF(($S103-CC103)&lt;0,0,IF(AND(($S103-CD103)&gt;0,(CC103-$R103)&gt;0),$V103/365*(CD103-CC103+1),IF(AND(($S103-CD103)&lt;=0,(CC103-$R103)&gt;0),$V103/365*($S103-CC103+1),$V103/365*(CD103-$R103+1))))),0)</f>
        <v>0</v>
      </c>
      <c r="CF103" s="154">
        <f>CD103+1</f>
        <v>46266</v>
      </c>
      <c r="CG103" s="154">
        <f>CF103+29</f>
        <v>46295</v>
      </c>
      <c r="CH103" s="158">
        <f>IFERROR(IF(($R103-CG103)&gt;=0,0,IF(($S103-CF103)&lt;0,0,IF(AND(($S103-CG103)&gt;0,(CF103-$R103)&gt;0),$V103/365*(CG103-CF103+1),IF(AND(($S103-CG103)&lt;=0,(CF103-$R103)&gt;0),$V103/365*($S103-CF103+1),$V103/365*(CG103-$R103+1))))),0)</f>
        <v>0</v>
      </c>
      <c r="CI103" s="154">
        <f>CG103+1</f>
        <v>46296</v>
      </c>
      <c r="CJ103" s="154">
        <f>CI103+30</f>
        <v>46326</v>
      </c>
      <c r="CK103" s="158">
        <f>IFERROR(IF(($R103-CJ103)&gt;=0,0,IF(($S103-CI103)&lt;0,0,IF(AND(($S103-CJ103)&gt;0,(CI103-$R103)&gt;0),$V103/365*(CJ103-CI103+1),IF(AND(($S103-CJ103)&lt;=0,(CI103-$R103)&gt;0),$V103/365*($S103-CI103+1),$V103/365*(CJ103-$R103+1))))),0)</f>
        <v>0</v>
      </c>
      <c r="CL103" s="154">
        <f>CJ103+1</f>
        <v>46327</v>
      </c>
      <c r="CM103" s="154">
        <f>CL103+29</f>
        <v>46356</v>
      </c>
      <c r="CN103" s="158">
        <f>IFERROR(IF(($R103-CM103)&gt;=0,0,IF(($S103-CL103)&lt;0,0,IF(AND(($S103-CM103)&gt;0,(CL103-$R103)&gt;0),$V103/365*(CM103-CL103+1),IF(AND(($S103-CM103)&lt;=0,(CL103-$R103)&gt;0),$V103/365*($S103-CL103+1),$V103/365*(CM103-$R103+1))))),0)</f>
        <v>0</v>
      </c>
      <c r="CO103" s="154">
        <f>CM103+1</f>
        <v>46357</v>
      </c>
      <c r="CP103" s="154">
        <f>CO103+30</f>
        <v>46387</v>
      </c>
      <c r="CQ103" s="158">
        <f>IFERROR(IF(($R103-CP103)&gt;=0,0,IF(($S103-CO103)&lt;0,0,IF(AND(($S103-CP103)&gt;0,(CO103-$R103)&gt;0),$V103/365*(CP103-CO103+1),IF(AND(($S103-CP103)&lt;=0,(CO103-$R103)&gt;0),$V103/365*($S103-CO103+1),$V103/365*(CP103-$R103+1))))),0)</f>
        <v>0</v>
      </c>
    </row>
    <row r="104" s="80" customFormat="1" ht="24" customHeight="1" outlineLevel="4" spans="1:95">
      <c r="A104" s="119"/>
      <c r="B104" s="120"/>
      <c r="C104" s="121"/>
      <c r="D104" s="119"/>
      <c r="E104" s="120"/>
      <c r="F104" s="120"/>
      <c r="G104" s="120"/>
      <c r="H104" s="122"/>
      <c r="I104" s="122"/>
      <c r="J104" s="122">
        <f>Z104+AC104+AF104+AI104+AL104+AO104+AR104+AU104+AX104+BA104+BD104+BG104</f>
        <v>0</v>
      </c>
      <c r="K104" s="122">
        <f>K103+1</f>
        <v>2</v>
      </c>
      <c r="L104" s="147"/>
      <c r="M104" s="148">
        <f>IFERROR(VLOOKUP($L104,'2-2 引出数据_合同数据仓库'!$B$2:$BP$10000,3,FALSE),0)</f>
        <v>0</v>
      </c>
      <c r="N104" s="122"/>
      <c r="O104" s="148">
        <f>IFERROR(VLOOKUP((LEFT(VLOOKUP($L104,'2-2 引出数据_合同数据仓库'!$B$2:$BP$10000,64,FALSE),15)&amp;(RIGHT(VLOOKUP($L104,'2-2 引出数据_合同数据仓库'!$B$2:$BP$10000,64,FALSE),4)+1)),'2-2 引出数据_合同数据仓库'!$B$2:$BP$10000,3,FALSE),0)</f>
        <v>0</v>
      </c>
      <c r="P104" s="122"/>
      <c r="Q104" s="122">
        <f>IFERROR(VLOOKUP($L104,'2-2 引出数据_合同数据仓库'!$B$2:$BP$10000,28,FALSE),0)</f>
        <v>0</v>
      </c>
      <c r="R104" s="122">
        <f>IFERROR(VLOOKUP($L104,'2-2 引出数据_合同数据仓库'!$B$2:$BP$10000,29,FALSE),0)</f>
        <v>0</v>
      </c>
      <c r="S104" s="122">
        <f>IFERROR(VLOOKUP($L104,'2-2 引出数据_合同数据仓库'!$B$2:$BP$10000,4,FALSE),0)</f>
        <v>0</v>
      </c>
      <c r="T104" s="122"/>
      <c r="U104" s="122">
        <f>IFERROR(VLOOKUP($L104,'2-2 引出数据_合同数据仓库'!$B$2:$BP$10000,15,FALSE),0)</f>
        <v>0</v>
      </c>
      <c r="V104" s="122">
        <f>U104/(S104-R104+1)*365</f>
        <v>0</v>
      </c>
      <c r="W104" s="122"/>
      <c r="X104" s="154">
        <v>45658</v>
      </c>
      <c r="Y104" s="154">
        <f>X104+30</f>
        <v>45688</v>
      </c>
      <c r="Z104" s="158">
        <f>IFERROR(IF(($R104-Y104)&gt;=0,0,IF(($S104-X104)&lt;0,0,IF(AND(($S104-Y104)&gt;0,(X104-$R104)&gt;0),$V104/365*(Y104-X104+1),IF(AND(($S104-Y104)&lt;=0,(X104-$R104)&gt;0),$V104/365*($S104-X104+1),$V104/365*(Y104-$R104+1))))),0)</f>
        <v>0</v>
      </c>
      <c r="AA104" s="154">
        <f>Y104+1</f>
        <v>45689</v>
      </c>
      <c r="AB104" s="154">
        <f>AA104+27</f>
        <v>45716</v>
      </c>
      <c r="AC104" s="158">
        <f>IFERROR(IF(($R104-AB104)&gt;=0,0,IF(($S104-AA104)&lt;0,0,IF(AND(($S104-AB104)&gt;0,(AA104-$R104)&gt;0),$V104/365*(AB104-AA104+1),IF(AND(($S104-AB104)&lt;=0,(AA104-$R104)&gt;0),$V104/365*($S104-AA104+1),$V104/365*(AB104-$R104+1))))),0)</f>
        <v>0</v>
      </c>
      <c r="AD104" s="154">
        <f>AB104+1</f>
        <v>45717</v>
      </c>
      <c r="AE104" s="154">
        <f>AD104+30</f>
        <v>45747</v>
      </c>
      <c r="AF104" s="158">
        <f>IFERROR(IF(($R104-AE104)&gt;=0,0,IF(($S104-AD104)&lt;0,0,IF(AND(($S104-AE104)&gt;0,(AD104-$R104)&gt;0),$V104/365*(AE104-AD104+1),IF(AND(($S104-AE104)&lt;=0,(AD104-$R104)&gt;0),$V104/365*($S104-AD104+1),$V104/365*(AE104-$R104+1))))),0)</f>
        <v>0</v>
      </c>
      <c r="AG104" s="154">
        <f>AE104+1</f>
        <v>45748</v>
      </c>
      <c r="AH104" s="154">
        <f>AG104+29</f>
        <v>45777</v>
      </c>
      <c r="AI104" s="158">
        <f>IFERROR(IF(($R104-AH104)&gt;=0,0,IF(($S104-AG104)&lt;0,0,IF(AND(($S104-AH104)&gt;0,(AG104-$R104)&gt;0),$V104/365*(AH104-AG104+1),IF(AND(($S104-AH104)&lt;=0,(AG104-$R104)&gt;0),$V104/365*($S104-AG104+1),$V104/365*(AH104-$R104+1))))),0)</f>
        <v>0</v>
      </c>
      <c r="AJ104" s="154">
        <f>AH104+1</f>
        <v>45778</v>
      </c>
      <c r="AK104" s="154">
        <f>AJ104+30</f>
        <v>45808</v>
      </c>
      <c r="AL104" s="158">
        <f>IFERROR(IF(($R104-AK104)&gt;=0,0,IF(($S104-AJ104)&lt;0,0,IF(AND(($S104-AK104)&gt;0,(AJ104-$R104)&gt;0),$V104/365*(AK104-AJ104+1),IF(AND(($S104-AK104)&lt;=0,(AJ104-$R104)&gt;0),$V104/365*($S104-AJ104+1),$V104/365*(AK104-$R104+1))))),0)</f>
        <v>0</v>
      </c>
      <c r="AM104" s="154">
        <f>AK104+1</f>
        <v>45809</v>
      </c>
      <c r="AN104" s="154">
        <f>AM104+29</f>
        <v>45838</v>
      </c>
      <c r="AO104" s="158">
        <f>IFERROR(IF(($R104-AN104)&gt;=0,0,IF(($S104-AM104)&lt;0,0,IF(AND(($S104-AN104)&gt;0,(AM104-$R104)&gt;0),$V104/365*(AN104-AM104+1),IF(AND(($S104-AN104)&lt;=0,(AM104-$R104)&gt;0),$V104/365*($S104-AM104+1),$V104/365*(AN104-$R104+1))))),0)</f>
        <v>0</v>
      </c>
      <c r="AP104" s="154">
        <f>AN104+1</f>
        <v>45839</v>
      </c>
      <c r="AQ104" s="154">
        <f>AP104+30</f>
        <v>45869</v>
      </c>
      <c r="AR104" s="158">
        <f>IFERROR(IF(($R104-AQ104)&gt;=0,0,IF(($S104-AP104)&lt;0,0,IF(AND(($S104-AQ104)&gt;0,(AP104-$R104)&gt;0),$V104/365*(AQ104-AP104+1),IF(AND(($S104-AQ104)&lt;=0,(AP104-$R104)&gt;0),$V104/365*($S104-AP104+1),$V104/365*(AQ104-$R104+1))))),0)</f>
        <v>0</v>
      </c>
      <c r="AS104" s="154">
        <f>AQ104+1</f>
        <v>45870</v>
      </c>
      <c r="AT104" s="154">
        <f>AS104+30</f>
        <v>45900</v>
      </c>
      <c r="AU104" s="158">
        <f>IFERROR(IF(($R104-AT104)&gt;=0,0,IF(($S104-AS104)&lt;0,0,IF(AND(($S104-AT104)&gt;0,(AS104-$R104)&gt;0),$V104/365*(AT104-AS104+1),IF(AND(($S104-AT104)&lt;=0,(AS104-$R104)&gt;0),$V104/365*($S104-AS104+1),$V104/365*(AT104-$R104+1))))),0)</f>
        <v>0</v>
      </c>
      <c r="AV104" s="154">
        <f>AT104+1</f>
        <v>45901</v>
      </c>
      <c r="AW104" s="154">
        <f>AV104+29</f>
        <v>45930</v>
      </c>
      <c r="AX104" s="158">
        <f>IFERROR(IF(($R104-AW104)&gt;=0,0,IF(($S104-AV104)&lt;0,0,IF(AND(($S104-AW104)&gt;0,(AV104-$R104)&gt;0),$V104/365*(AW104-AV104+1),IF(AND(($S104-AW104)&lt;=0,(AV104-$R104)&gt;0),$V104/365*($S104-AV104+1),$V104/365*(AW104-$R104+1))))),0)</f>
        <v>0</v>
      </c>
      <c r="AY104" s="154">
        <f>AW104+1</f>
        <v>45931</v>
      </c>
      <c r="AZ104" s="154">
        <f>AY104+30</f>
        <v>45961</v>
      </c>
      <c r="BA104" s="158">
        <f>IFERROR(IF(($R104-AZ104)&gt;=0,0,IF(($S104-AY104)&lt;0,0,IF(AND(($S104-AZ104)&gt;0,(AY104-$R104)&gt;0),$V104/365*(AZ104-AY104+1),IF(AND(($S104-AZ104)&lt;=0,(AY104-$R104)&gt;0),$V104/365*($S104-AY104+1),$V104/365*(AZ104-$R104+1))))),0)</f>
        <v>0</v>
      </c>
      <c r="BB104" s="154">
        <f>AZ104+1</f>
        <v>45962</v>
      </c>
      <c r="BC104" s="154">
        <f>BB104+29</f>
        <v>45991</v>
      </c>
      <c r="BD104" s="158">
        <f>IFERROR(IF(($R104-BC104)&gt;=0,0,IF(($S104-BB104)&lt;0,0,IF(AND(($S104-BC104)&gt;0,(BB104-$R104)&gt;0),$V104/365*(BC104-BB104+1),IF(AND(($S104-BC104)&lt;=0,(BB104-$R104)&gt;0),$V104/365*($S104-BB104+1),$V104/365*(BC104-$R104+1))))),0)</f>
        <v>0</v>
      </c>
      <c r="BE104" s="154">
        <f>BC104+1</f>
        <v>45992</v>
      </c>
      <c r="BF104" s="154">
        <f>BE104+30</f>
        <v>46022</v>
      </c>
      <c r="BG104" s="158">
        <f>IFERROR(IF(($R104-BF104)&gt;=0,0,IF(($S104-BE104)&lt;0,0,IF(AND(($S104-BF104)&gt;0,(BE104-$R104)&gt;0),$V104/365*(BF104-BE104+1),IF(AND(($S104-BF104)&lt;=0,(BE104-$R104)&gt;0),$V104/365*($S104-BE104+1),$V104/365*(BF104-$R104+1))))),0)</f>
        <v>0</v>
      </c>
      <c r="BH104" s="154">
        <v>46023</v>
      </c>
      <c r="BI104" s="154">
        <f>BH104+30</f>
        <v>46053</v>
      </c>
      <c r="BJ104" s="158">
        <f>IFERROR(IF(($R104-BI104)&gt;=0,0,IF(($S104-BH104)&lt;0,0,IF(AND(($S104-BI104)&gt;0,(BH104-$R104)&gt;0),$V104/365*(BI104-BH104+1),IF(AND(($S104-BI104)&lt;=0,(BH104-$R104)&gt;0),$V104/365*($S104-BH104+1),$V104/365*(BI104-$R104+1))))),0)</f>
        <v>0</v>
      </c>
      <c r="BK104" s="154">
        <f>BI104+1</f>
        <v>46054</v>
      </c>
      <c r="BL104" s="154">
        <f>BK104+27</f>
        <v>46081</v>
      </c>
      <c r="BM104" s="158">
        <f>IFERROR(IF(($R104-BL104)&gt;=0,0,IF(($S104-BK104)&lt;0,0,IF(AND(($S104-BL104)&gt;0,(BK104-$R104)&gt;0),$V104/365*(BL104-BK104+1),IF(AND(($S104-BL104)&lt;=0,(BK104-$R104)&gt;0),$V104/365*($S104-BK104+1),$V104/365*(BL104-$R104+1))))),0)</f>
        <v>0</v>
      </c>
      <c r="BN104" s="154">
        <f>BL104+1</f>
        <v>46082</v>
      </c>
      <c r="BO104" s="154">
        <f>BN104+30</f>
        <v>46112</v>
      </c>
      <c r="BP104" s="158">
        <f>IFERROR(IF(($R104-BO104)&gt;=0,0,IF(($S104-BN104)&lt;0,0,IF(AND(($S104-BO104)&gt;0,(BN104-$R104)&gt;0),$V104/365*(BO104-BN104+1),IF(AND(($S104-BO104)&lt;=0,(BN104-$R104)&gt;0),$V104/365*($S104-BN104+1),$V104/365*(BO104-$R104+1))))),0)</f>
        <v>0</v>
      </c>
      <c r="BQ104" s="154">
        <f>BO104+1</f>
        <v>46113</v>
      </c>
      <c r="BR104" s="154">
        <f>BQ104+29</f>
        <v>46142</v>
      </c>
      <c r="BS104" s="158">
        <f>IFERROR(IF(($R104-BR104)&gt;=0,0,IF(($S104-BQ104)&lt;0,0,IF(AND(($S104-BR104)&gt;0,(BQ104-$R104)&gt;0),$V104/365*(BR104-BQ104+1),IF(AND(($S104-BR104)&lt;=0,(BQ104-$R104)&gt;0),$V104/365*($S104-BQ104+1),$V104/365*(BR104-$R104+1))))),0)</f>
        <v>0</v>
      </c>
      <c r="BT104" s="154">
        <f>BR104+1</f>
        <v>46143</v>
      </c>
      <c r="BU104" s="154">
        <f>BT104+30</f>
        <v>46173</v>
      </c>
      <c r="BV104" s="158">
        <f>IFERROR(IF(($R104-BU104)&gt;=0,0,IF(($S104-BT104)&lt;0,0,IF(AND(($S104-BU104)&gt;0,(BT104-$R104)&gt;0),$V104/365*(BU104-BT104+1),IF(AND(($S104-BU104)&lt;=0,(BT104-$R104)&gt;0),$V104/365*($S104-BT104+1),$V104/365*(BU104-$R104+1))))),0)</f>
        <v>0</v>
      </c>
      <c r="BW104" s="154">
        <f>BU104+1</f>
        <v>46174</v>
      </c>
      <c r="BX104" s="154">
        <f>BW104+29</f>
        <v>46203</v>
      </c>
      <c r="BY104" s="158">
        <f>IFERROR(IF(($R104-BX104)&gt;=0,0,IF(($S104-BW104)&lt;0,0,IF(AND(($S104-BX104)&gt;0,(BW104-$R104)&gt;0),$V104/365*(BX104-BW104+1),IF(AND(($S104-BX104)&lt;=0,(BW104-$R104)&gt;0),$V104/365*($S104-BW104+1),$V104/365*(BX104-$R104+1))))),0)</f>
        <v>0</v>
      </c>
      <c r="BZ104" s="154">
        <f>BX104+1</f>
        <v>46204</v>
      </c>
      <c r="CA104" s="154">
        <f>BZ104+30</f>
        <v>46234</v>
      </c>
      <c r="CB104" s="158">
        <f>IFERROR(IF(($R104-CA104)&gt;=0,0,IF(($S104-BZ104)&lt;0,0,IF(AND(($S104-CA104)&gt;0,(BZ104-$R104)&gt;0),$V104/365*(CA104-BZ104+1),IF(AND(($S104-CA104)&lt;=0,(BZ104-$R104)&gt;0),$V104/365*($S104-BZ104+1),$V104/365*(CA104-$R104+1))))),0)</f>
        <v>0</v>
      </c>
      <c r="CC104" s="154">
        <f>CA104+1</f>
        <v>46235</v>
      </c>
      <c r="CD104" s="154">
        <f>CC104+30</f>
        <v>46265</v>
      </c>
      <c r="CE104" s="158">
        <f>IFERROR(IF(($R104-CD104)&gt;=0,0,IF(($S104-CC104)&lt;0,0,IF(AND(($S104-CD104)&gt;0,(CC104-$R104)&gt;0),$V104/365*(CD104-CC104+1),IF(AND(($S104-CD104)&lt;=0,(CC104-$R104)&gt;0),$V104/365*($S104-CC104+1),$V104/365*(CD104-$R104+1))))),0)</f>
        <v>0</v>
      </c>
      <c r="CF104" s="154">
        <f>CD104+1</f>
        <v>46266</v>
      </c>
      <c r="CG104" s="154">
        <f>CF104+29</f>
        <v>46295</v>
      </c>
      <c r="CH104" s="158">
        <f>IFERROR(IF(($R104-CG104)&gt;=0,0,IF(($S104-CF104)&lt;0,0,IF(AND(($S104-CG104)&gt;0,(CF104-$R104)&gt;0),$V104/365*(CG104-CF104+1),IF(AND(($S104-CG104)&lt;=0,(CF104-$R104)&gt;0),$V104/365*($S104-CF104+1),$V104/365*(CG104-$R104+1))))),0)</f>
        <v>0</v>
      </c>
      <c r="CI104" s="154">
        <f>CG104+1</f>
        <v>46296</v>
      </c>
      <c r="CJ104" s="154">
        <f>CI104+30</f>
        <v>46326</v>
      </c>
      <c r="CK104" s="158">
        <f>IFERROR(IF(($R104-CJ104)&gt;=0,0,IF(($S104-CI104)&lt;0,0,IF(AND(($S104-CJ104)&gt;0,(CI104-$R104)&gt;0),$V104/365*(CJ104-CI104+1),IF(AND(($S104-CJ104)&lt;=0,(CI104-$R104)&gt;0),$V104/365*($S104-CI104+1),$V104/365*(CJ104-$R104+1))))),0)</f>
        <v>0</v>
      </c>
      <c r="CL104" s="154">
        <f>CJ104+1</f>
        <v>46327</v>
      </c>
      <c r="CM104" s="154">
        <f>CL104+29</f>
        <v>46356</v>
      </c>
      <c r="CN104" s="158">
        <f>IFERROR(IF(($R104-CM104)&gt;=0,0,IF(($S104-CL104)&lt;0,0,IF(AND(($S104-CM104)&gt;0,(CL104-$R104)&gt;0),$V104/365*(CM104-CL104+1),IF(AND(($S104-CM104)&lt;=0,(CL104-$R104)&gt;0),$V104/365*($S104-CL104+1),$V104/365*(CM104-$R104+1))))),0)</f>
        <v>0</v>
      </c>
      <c r="CO104" s="154">
        <f>CM104+1</f>
        <v>46357</v>
      </c>
      <c r="CP104" s="154">
        <f>CO104+30</f>
        <v>46387</v>
      </c>
      <c r="CQ104" s="158">
        <f>IFERROR(IF(($R104-CP104)&gt;=0,0,IF(($S104-CO104)&lt;0,0,IF(AND(($S104-CP104)&gt;0,(CO104-$R104)&gt;0),$V104/365*(CP104-CO104+1),IF(AND(($S104-CP104)&lt;=0,(CO104-$R104)&gt;0),$V104/365*($S104-CO104+1),$V104/365*(CP104-$R104+1))))),0)</f>
        <v>0</v>
      </c>
    </row>
    <row r="105" s="80" customFormat="1" ht="24" customHeight="1" outlineLevel="4" spans="1:95">
      <c r="A105" s="119"/>
      <c r="B105" s="120"/>
      <c r="C105" s="121"/>
      <c r="D105" s="119"/>
      <c r="E105" s="120"/>
      <c r="F105" s="120"/>
      <c r="G105" s="120"/>
      <c r="H105" s="122"/>
      <c r="I105" s="122"/>
      <c r="J105" s="122">
        <f>Z105+AC105+AF105+AI105+AL105+AO105+AR105+AU105+AX105+BA105+BD105+BG105</f>
        <v>0</v>
      </c>
      <c r="K105" s="122">
        <f>K104+1</f>
        <v>3</v>
      </c>
      <c r="L105" s="147"/>
      <c r="M105" s="148">
        <f>IFERROR(VLOOKUP($L105,'2-2 引出数据_合同数据仓库'!$B$2:$BP$10000,3,FALSE),0)</f>
        <v>0</v>
      </c>
      <c r="N105" s="122"/>
      <c r="O105" s="148">
        <f>IFERROR(VLOOKUP((LEFT(VLOOKUP($L105,'2-2 引出数据_合同数据仓库'!$B$2:$BP$10000,64,FALSE),15)&amp;(RIGHT(VLOOKUP($L105,'2-2 引出数据_合同数据仓库'!$B$2:$BP$10000,64,FALSE),4)+1)),'2-2 引出数据_合同数据仓库'!$B$2:$BP$10000,3,FALSE),0)</f>
        <v>0</v>
      </c>
      <c r="P105" s="122"/>
      <c r="Q105" s="122">
        <f>IFERROR(VLOOKUP($L105,'2-2 引出数据_合同数据仓库'!$B$2:$BP$10000,28,FALSE),0)</f>
        <v>0</v>
      </c>
      <c r="R105" s="122">
        <f>IFERROR(VLOOKUP($L105,'2-2 引出数据_合同数据仓库'!$B$2:$BP$10000,29,FALSE),0)</f>
        <v>0</v>
      </c>
      <c r="S105" s="122">
        <f>IFERROR(VLOOKUP($L105,'2-2 引出数据_合同数据仓库'!$B$2:$BP$10000,4,FALSE),0)</f>
        <v>0</v>
      </c>
      <c r="T105" s="122"/>
      <c r="U105" s="122">
        <f>IFERROR(VLOOKUP($L105,'2-2 引出数据_合同数据仓库'!$B$2:$BP$10000,15,FALSE),0)</f>
        <v>0</v>
      </c>
      <c r="V105" s="122">
        <f>U105/(S105-R105+1)*365</f>
        <v>0</v>
      </c>
      <c r="W105" s="122"/>
      <c r="X105" s="154">
        <v>45658</v>
      </c>
      <c r="Y105" s="154">
        <f>X105+30</f>
        <v>45688</v>
      </c>
      <c r="Z105" s="158">
        <f>IFERROR(IF(($R105-Y105)&gt;=0,0,IF(($S105-X105)&lt;0,0,IF(AND(($S105-Y105)&gt;0,(X105-$R105)&gt;0),$V105/365*(Y105-X105+1),IF(AND(($S105-Y105)&lt;=0,(X105-$R105)&gt;0),$V105/365*($S105-X105+1),$V105/365*(Y105-$R105+1))))),0)</f>
        <v>0</v>
      </c>
      <c r="AA105" s="154">
        <f>Y105+1</f>
        <v>45689</v>
      </c>
      <c r="AB105" s="154">
        <f>AA105+27</f>
        <v>45716</v>
      </c>
      <c r="AC105" s="158">
        <f>IFERROR(IF(($R105-AB105)&gt;=0,0,IF(($S105-AA105)&lt;0,0,IF(AND(($S105-AB105)&gt;0,(AA105-$R105)&gt;0),$V105/365*(AB105-AA105+1),IF(AND(($S105-AB105)&lt;=0,(AA105-$R105)&gt;0),$V105/365*($S105-AA105+1),$V105/365*(AB105-$R105+1))))),0)</f>
        <v>0</v>
      </c>
      <c r="AD105" s="154">
        <f>AB105+1</f>
        <v>45717</v>
      </c>
      <c r="AE105" s="154">
        <f>AD105+30</f>
        <v>45747</v>
      </c>
      <c r="AF105" s="158">
        <f>IFERROR(IF(($R105-AE105)&gt;=0,0,IF(($S105-AD105)&lt;0,0,IF(AND(($S105-AE105)&gt;0,(AD105-$R105)&gt;0),$V105/365*(AE105-AD105+1),IF(AND(($S105-AE105)&lt;=0,(AD105-$R105)&gt;0),$V105/365*($S105-AD105+1),$V105/365*(AE105-$R105+1))))),0)</f>
        <v>0</v>
      </c>
      <c r="AG105" s="154">
        <f>AE105+1</f>
        <v>45748</v>
      </c>
      <c r="AH105" s="154">
        <f>AG105+29</f>
        <v>45777</v>
      </c>
      <c r="AI105" s="158">
        <f>IFERROR(IF(($R105-AH105)&gt;=0,0,IF(($S105-AG105)&lt;0,0,IF(AND(($S105-AH105)&gt;0,(AG105-$R105)&gt;0),$V105/365*(AH105-AG105+1),IF(AND(($S105-AH105)&lt;=0,(AG105-$R105)&gt;0),$V105/365*($S105-AG105+1),$V105/365*(AH105-$R105+1))))),0)</f>
        <v>0</v>
      </c>
      <c r="AJ105" s="154">
        <f>AH105+1</f>
        <v>45778</v>
      </c>
      <c r="AK105" s="154">
        <f>AJ105+30</f>
        <v>45808</v>
      </c>
      <c r="AL105" s="158">
        <f>IFERROR(IF(($R105-AK105)&gt;=0,0,IF(($S105-AJ105)&lt;0,0,IF(AND(($S105-AK105)&gt;0,(AJ105-$R105)&gt;0),$V105/365*(AK105-AJ105+1),IF(AND(($S105-AK105)&lt;=0,(AJ105-$R105)&gt;0),$V105/365*($S105-AJ105+1),$V105/365*(AK105-$R105+1))))),0)</f>
        <v>0</v>
      </c>
      <c r="AM105" s="154">
        <f>AK105+1</f>
        <v>45809</v>
      </c>
      <c r="AN105" s="154">
        <f>AM105+29</f>
        <v>45838</v>
      </c>
      <c r="AO105" s="158">
        <f>IFERROR(IF(($R105-AN105)&gt;=0,0,IF(($S105-AM105)&lt;0,0,IF(AND(($S105-AN105)&gt;0,(AM105-$R105)&gt;0),$V105/365*(AN105-AM105+1),IF(AND(($S105-AN105)&lt;=0,(AM105-$R105)&gt;0),$V105/365*($S105-AM105+1),$V105/365*(AN105-$R105+1))))),0)</f>
        <v>0</v>
      </c>
      <c r="AP105" s="154">
        <f>AN105+1</f>
        <v>45839</v>
      </c>
      <c r="AQ105" s="154">
        <f>AP105+30</f>
        <v>45869</v>
      </c>
      <c r="AR105" s="158">
        <f>IFERROR(IF(($R105-AQ105)&gt;=0,0,IF(($S105-AP105)&lt;0,0,IF(AND(($S105-AQ105)&gt;0,(AP105-$R105)&gt;0),$V105/365*(AQ105-AP105+1),IF(AND(($S105-AQ105)&lt;=0,(AP105-$R105)&gt;0),$V105/365*($S105-AP105+1),$V105/365*(AQ105-$R105+1))))),0)</f>
        <v>0</v>
      </c>
      <c r="AS105" s="154">
        <f>AQ105+1</f>
        <v>45870</v>
      </c>
      <c r="AT105" s="154">
        <f>AS105+30</f>
        <v>45900</v>
      </c>
      <c r="AU105" s="158">
        <f>IFERROR(IF(($R105-AT105)&gt;=0,0,IF(($S105-AS105)&lt;0,0,IF(AND(($S105-AT105)&gt;0,(AS105-$R105)&gt;0),$V105/365*(AT105-AS105+1),IF(AND(($S105-AT105)&lt;=0,(AS105-$R105)&gt;0),$V105/365*($S105-AS105+1),$V105/365*(AT105-$R105+1))))),0)</f>
        <v>0</v>
      </c>
      <c r="AV105" s="154">
        <f>AT105+1</f>
        <v>45901</v>
      </c>
      <c r="AW105" s="154">
        <f>AV105+29</f>
        <v>45930</v>
      </c>
      <c r="AX105" s="158">
        <f>IFERROR(IF(($R105-AW105)&gt;=0,0,IF(($S105-AV105)&lt;0,0,IF(AND(($S105-AW105)&gt;0,(AV105-$R105)&gt;0),$V105/365*(AW105-AV105+1),IF(AND(($S105-AW105)&lt;=0,(AV105-$R105)&gt;0),$V105/365*($S105-AV105+1),$V105/365*(AW105-$R105+1))))),0)</f>
        <v>0</v>
      </c>
      <c r="AY105" s="154">
        <f>AW105+1</f>
        <v>45931</v>
      </c>
      <c r="AZ105" s="154">
        <f>AY105+30</f>
        <v>45961</v>
      </c>
      <c r="BA105" s="158">
        <f>IFERROR(IF(($R105-AZ105)&gt;=0,0,IF(($S105-AY105)&lt;0,0,IF(AND(($S105-AZ105)&gt;0,(AY105-$R105)&gt;0),$V105/365*(AZ105-AY105+1),IF(AND(($S105-AZ105)&lt;=0,(AY105-$R105)&gt;0),$V105/365*($S105-AY105+1),$V105/365*(AZ105-$R105+1))))),0)</f>
        <v>0</v>
      </c>
      <c r="BB105" s="154">
        <f>AZ105+1</f>
        <v>45962</v>
      </c>
      <c r="BC105" s="154">
        <f>BB105+29</f>
        <v>45991</v>
      </c>
      <c r="BD105" s="158">
        <f>IFERROR(IF(($R105-BC105)&gt;=0,0,IF(($S105-BB105)&lt;0,0,IF(AND(($S105-BC105)&gt;0,(BB105-$R105)&gt;0),$V105/365*(BC105-BB105+1),IF(AND(($S105-BC105)&lt;=0,(BB105-$R105)&gt;0),$V105/365*($S105-BB105+1),$V105/365*(BC105-$R105+1))))),0)</f>
        <v>0</v>
      </c>
      <c r="BE105" s="154">
        <f>BC105+1</f>
        <v>45992</v>
      </c>
      <c r="BF105" s="154">
        <f>BE105+30</f>
        <v>46022</v>
      </c>
      <c r="BG105" s="158">
        <f>IFERROR(IF(($R105-BF105)&gt;=0,0,IF(($S105-BE105)&lt;0,0,IF(AND(($S105-BF105)&gt;0,(BE105-$R105)&gt;0),$V105/365*(BF105-BE105+1),IF(AND(($S105-BF105)&lt;=0,(BE105-$R105)&gt;0),$V105/365*($S105-BE105+1),$V105/365*(BF105-$R105+1))))),0)</f>
        <v>0</v>
      </c>
      <c r="BH105" s="154">
        <v>46023</v>
      </c>
      <c r="BI105" s="154">
        <f>BH105+30</f>
        <v>46053</v>
      </c>
      <c r="BJ105" s="158">
        <f>IFERROR(IF(($R105-BI105)&gt;=0,0,IF(($S105-BH105)&lt;0,0,IF(AND(($S105-BI105)&gt;0,(BH105-$R105)&gt;0),$V105/365*(BI105-BH105+1),IF(AND(($S105-BI105)&lt;=0,(BH105-$R105)&gt;0),$V105/365*($S105-BH105+1),$V105/365*(BI105-$R105+1))))),0)</f>
        <v>0</v>
      </c>
      <c r="BK105" s="154">
        <f>BI105+1</f>
        <v>46054</v>
      </c>
      <c r="BL105" s="154">
        <f>BK105+27</f>
        <v>46081</v>
      </c>
      <c r="BM105" s="158">
        <f>IFERROR(IF(($R105-BL105)&gt;=0,0,IF(($S105-BK105)&lt;0,0,IF(AND(($S105-BL105)&gt;0,(BK105-$R105)&gt;0),$V105/365*(BL105-BK105+1),IF(AND(($S105-BL105)&lt;=0,(BK105-$R105)&gt;0),$V105/365*($S105-BK105+1),$V105/365*(BL105-$R105+1))))),0)</f>
        <v>0</v>
      </c>
      <c r="BN105" s="154">
        <f>BL105+1</f>
        <v>46082</v>
      </c>
      <c r="BO105" s="154">
        <f>BN105+30</f>
        <v>46112</v>
      </c>
      <c r="BP105" s="158">
        <f>IFERROR(IF(($R105-BO105)&gt;=0,0,IF(($S105-BN105)&lt;0,0,IF(AND(($S105-BO105)&gt;0,(BN105-$R105)&gt;0),$V105/365*(BO105-BN105+1),IF(AND(($S105-BO105)&lt;=0,(BN105-$R105)&gt;0),$V105/365*($S105-BN105+1),$V105/365*(BO105-$R105+1))))),0)</f>
        <v>0</v>
      </c>
      <c r="BQ105" s="154">
        <f>BO105+1</f>
        <v>46113</v>
      </c>
      <c r="BR105" s="154">
        <f>BQ105+29</f>
        <v>46142</v>
      </c>
      <c r="BS105" s="158">
        <f>IFERROR(IF(($R105-BR105)&gt;=0,0,IF(($S105-BQ105)&lt;0,0,IF(AND(($S105-BR105)&gt;0,(BQ105-$R105)&gt;0),$V105/365*(BR105-BQ105+1),IF(AND(($S105-BR105)&lt;=0,(BQ105-$R105)&gt;0),$V105/365*($S105-BQ105+1),$V105/365*(BR105-$R105+1))))),0)</f>
        <v>0</v>
      </c>
      <c r="BT105" s="154">
        <f>BR105+1</f>
        <v>46143</v>
      </c>
      <c r="BU105" s="154">
        <f>BT105+30</f>
        <v>46173</v>
      </c>
      <c r="BV105" s="158">
        <f>IFERROR(IF(($R105-BU105)&gt;=0,0,IF(($S105-BT105)&lt;0,0,IF(AND(($S105-BU105)&gt;0,(BT105-$R105)&gt;0),$V105/365*(BU105-BT105+1),IF(AND(($S105-BU105)&lt;=0,(BT105-$R105)&gt;0),$V105/365*($S105-BT105+1),$V105/365*(BU105-$R105+1))))),0)</f>
        <v>0</v>
      </c>
      <c r="BW105" s="154">
        <f>BU105+1</f>
        <v>46174</v>
      </c>
      <c r="BX105" s="154">
        <f>BW105+29</f>
        <v>46203</v>
      </c>
      <c r="BY105" s="158">
        <f>IFERROR(IF(($R105-BX105)&gt;=0,0,IF(($S105-BW105)&lt;0,0,IF(AND(($S105-BX105)&gt;0,(BW105-$R105)&gt;0),$V105/365*(BX105-BW105+1),IF(AND(($S105-BX105)&lt;=0,(BW105-$R105)&gt;0),$V105/365*($S105-BW105+1),$V105/365*(BX105-$R105+1))))),0)</f>
        <v>0</v>
      </c>
      <c r="BZ105" s="154">
        <f>BX105+1</f>
        <v>46204</v>
      </c>
      <c r="CA105" s="154">
        <f>BZ105+30</f>
        <v>46234</v>
      </c>
      <c r="CB105" s="158">
        <f>IFERROR(IF(($R105-CA105)&gt;=0,0,IF(($S105-BZ105)&lt;0,0,IF(AND(($S105-CA105)&gt;0,(BZ105-$R105)&gt;0),$V105/365*(CA105-BZ105+1),IF(AND(($S105-CA105)&lt;=0,(BZ105-$R105)&gt;0),$V105/365*($S105-BZ105+1),$V105/365*(CA105-$R105+1))))),0)</f>
        <v>0</v>
      </c>
      <c r="CC105" s="154">
        <f>CA105+1</f>
        <v>46235</v>
      </c>
      <c r="CD105" s="154">
        <f>CC105+30</f>
        <v>46265</v>
      </c>
      <c r="CE105" s="158">
        <f>IFERROR(IF(($R105-CD105)&gt;=0,0,IF(($S105-CC105)&lt;0,0,IF(AND(($S105-CD105)&gt;0,(CC105-$R105)&gt;0),$V105/365*(CD105-CC105+1),IF(AND(($S105-CD105)&lt;=0,(CC105-$R105)&gt;0),$V105/365*($S105-CC105+1),$V105/365*(CD105-$R105+1))))),0)</f>
        <v>0</v>
      </c>
      <c r="CF105" s="154">
        <f>CD105+1</f>
        <v>46266</v>
      </c>
      <c r="CG105" s="154">
        <f>CF105+29</f>
        <v>46295</v>
      </c>
      <c r="CH105" s="158">
        <f>IFERROR(IF(($R105-CG105)&gt;=0,0,IF(($S105-CF105)&lt;0,0,IF(AND(($S105-CG105)&gt;0,(CF105-$R105)&gt;0),$V105/365*(CG105-CF105+1),IF(AND(($S105-CG105)&lt;=0,(CF105-$R105)&gt;0),$V105/365*($S105-CF105+1),$V105/365*(CG105-$R105+1))))),0)</f>
        <v>0</v>
      </c>
      <c r="CI105" s="154">
        <f>CG105+1</f>
        <v>46296</v>
      </c>
      <c r="CJ105" s="154">
        <f>CI105+30</f>
        <v>46326</v>
      </c>
      <c r="CK105" s="158">
        <f>IFERROR(IF(($R105-CJ105)&gt;=0,0,IF(($S105-CI105)&lt;0,0,IF(AND(($S105-CJ105)&gt;0,(CI105-$R105)&gt;0),$V105/365*(CJ105-CI105+1),IF(AND(($S105-CJ105)&lt;=0,(CI105-$R105)&gt;0),$V105/365*($S105-CI105+1),$V105/365*(CJ105-$R105+1))))),0)</f>
        <v>0</v>
      </c>
      <c r="CL105" s="154">
        <f>CJ105+1</f>
        <v>46327</v>
      </c>
      <c r="CM105" s="154">
        <f>CL105+29</f>
        <v>46356</v>
      </c>
      <c r="CN105" s="158">
        <f>IFERROR(IF(($R105-CM105)&gt;=0,0,IF(($S105-CL105)&lt;0,0,IF(AND(($S105-CM105)&gt;0,(CL105-$R105)&gt;0),$V105/365*(CM105-CL105+1),IF(AND(($S105-CM105)&lt;=0,(CL105-$R105)&gt;0),$V105/365*($S105-CL105+1),$V105/365*(CM105-$R105+1))))),0)</f>
        <v>0</v>
      </c>
      <c r="CO105" s="154">
        <f>CM105+1</f>
        <v>46357</v>
      </c>
      <c r="CP105" s="154">
        <f>CO105+30</f>
        <v>46387</v>
      </c>
      <c r="CQ105" s="158">
        <f>IFERROR(IF(($R105-CP105)&gt;=0,0,IF(($S105-CO105)&lt;0,0,IF(AND(($S105-CP105)&gt;0,(CO105-$R105)&gt;0),$V105/365*(CP105-CO105+1),IF(AND(($S105-CP105)&lt;=0,(CO105-$R105)&gt;0),$V105/365*($S105-CO105+1),$V105/365*(CP105-$R105+1))))),0)</f>
        <v>0</v>
      </c>
    </row>
    <row r="106" s="80" customFormat="1" ht="24" customHeight="1" outlineLevel="4" spans="1:95">
      <c r="A106" s="119"/>
      <c r="B106" s="120"/>
      <c r="C106" s="121"/>
      <c r="D106" s="119"/>
      <c r="E106" s="120"/>
      <c r="F106" s="120"/>
      <c r="G106" s="120"/>
      <c r="H106" s="122"/>
      <c r="I106" s="122"/>
      <c r="J106" s="122">
        <f>Z106+AC106+AF106+AI106+AL106+AO106+AR106+AU106+AX106+BA106+BD106+BG106</f>
        <v>0</v>
      </c>
      <c r="K106" s="122">
        <f>K105+1</f>
        <v>4</v>
      </c>
      <c r="L106" s="147"/>
      <c r="M106" s="148">
        <f>IFERROR(VLOOKUP($L106,'2-2 引出数据_合同数据仓库'!$B$2:$BP$10000,3,FALSE),0)</f>
        <v>0</v>
      </c>
      <c r="N106" s="122"/>
      <c r="O106" s="148">
        <f>IFERROR(VLOOKUP((LEFT(VLOOKUP($L106,'2-2 引出数据_合同数据仓库'!$B$2:$BP$10000,64,FALSE),15)&amp;(RIGHT(VLOOKUP($L106,'2-2 引出数据_合同数据仓库'!$B$2:$BP$10000,64,FALSE),4)+1)),'2-2 引出数据_合同数据仓库'!$B$2:$BP$10000,3,FALSE),0)</f>
        <v>0</v>
      </c>
      <c r="P106" s="122"/>
      <c r="Q106" s="122">
        <f>IFERROR(VLOOKUP($L106,'2-2 引出数据_合同数据仓库'!$B$2:$BP$10000,28,FALSE),0)</f>
        <v>0</v>
      </c>
      <c r="R106" s="122">
        <f>IFERROR(VLOOKUP($L106,'2-2 引出数据_合同数据仓库'!$B$2:$BP$10000,29,FALSE),0)</f>
        <v>0</v>
      </c>
      <c r="S106" s="122">
        <f>IFERROR(VLOOKUP($L106,'2-2 引出数据_合同数据仓库'!$B$2:$BP$10000,4,FALSE),0)</f>
        <v>0</v>
      </c>
      <c r="T106" s="122"/>
      <c r="U106" s="122">
        <f>IFERROR(VLOOKUP($L106,'2-2 引出数据_合同数据仓库'!$B$2:$BP$10000,15,FALSE),0)</f>
        <v>0</v>
      </c>
      <c r="V106" s="122">
        <f>U106/(S106-R106+1)*365</f>
        <v>0</v>
      </c>
      <c r="W106" s="122"/>
      <c r="X106" s="154">
        <v>45658</v>
      </c>
      <c r="Y106" s="154">
        <f>X106+30</f>
        <v>45688</v>
      </c>
      <c r="Z106" s="158">
        <f>IFERROR(IF(($R106-Y106)&gt;=0,0,IF(($S106-X106)&lt;0,0,IF(AND(($S106-Y106)&gt;0,(X106-$R106)&gt;0),$V106/365*(Y106-X106+1),IF(AND(($S106-Y106)&lt;=0,(X106-$R106)&gt;0),$V106/365*($S106-X106+1),$V106/365*(Y106-$R106+1))))),0)</f>
        <v>0</v>
      </c>
      <c r="AA106" s="154">
        <f>Y106+1</f>
        <v>45689</v>
      </c>
      <c r="AB106" s="154">
        <f>AA106+27</f>
        <v>45716</v>
      </c>
      <c r="AC106" s="158">
        <f>IFERROR(IF(($R106-AB106)&gt;=0,0,IF(($S106-AA106)&lt;0,0,IF(AND(($S106-AB106)&gt;0,(AA106-$R106)&gt;0),$V106/365*(AB106-AA106+1),IF(AND(($S106-AB106)&lt;=0,(AA106-$R106)&gt;0),$V106/365*($S106-AA106+1),$V106/365*(AB106-$R106+1))))),0)</f>
        <v>0</v>
      </c>
      <c r="AD106" s="154">
        <f>AB106+1</f>
        <v>45717</v>
      </c>
      <c r="AE106" s="154">
        <f>AD106+30</f>
        <v>45747</v>
      </c>
      <c r="AF106" s="158">
        <f>IFERROR(IF(($R106-AE106)&gt;=0,0,IF(($S106-AD106)&lt;0,0,IF(AND(($S106-AE106)&gt;0,(AD106-$R106)&gt;0),$V106/365*(AE106-AD106+1),IF(AND(($S106-AE106)&lt;=0,(AD106-$R106)&gt;0),$V106/365*($S106-AD106+1),$V106/365*(AE106-$R106+1))))),0)</f>
        <v>0</v>
      </c>
      <c r="AG106" s="154">
        <f>AE106+1</f>
        <v>45748</v>
      </c>
      <c r="AH106" s="154">
        <f>AG106+29</f>
        <v>45777</v>
      </c>
      <c r="AI106" s="158">
        <f>IFERROR(IF(($R106-AH106)&gt;=0,0,IF(($S106-AG106)&lt;0,0,IF(AND(($S106-AH106)&gt;0,(AG106-$R106)&gt;0),$V106/365*(AH106-AG106+1),IF(AND(($S106-AH106)&lt;=0,(AG106-$R106)&gt;0),$V106/365*($S106-AG106+1),$V106/365*(AH106-$R106+1))))),0)</f>
        <v>0</v>
      </c>
      <c r="AJ106" s="154">
        <f>AH106+1</f>
        <v>45778</v>
      </c>
      <c r="AK106" s="154">
        <f>AJ106+30</f>
        <v>45808</v>
      </c>
      <c r="AL106" s="158">
        <f>IFERROR(IF(($R106-AK106)&gt;=0,0,IF(($S106-AJ106)&lt;0,0,IF(AND(($S106-AK106)&gt;0,(AJ106-$R106)&gt;0),$V106/365*(AK106-AJ106+1),IF(AND(($S106-AK106)&lt;=0,(AJ106-$R106)&gt;0),$V106/365*($S106-AJ106+1),$V106/365*(AK106-$R106+1))))),0)</f>
        <v>0</v>
      </c>
      <c r="AM106" s="154">
        <f>AK106+1</f>
        <v>45809</v>
      </c>
      <c r="AN106" s="154">
        <f>AM106+29</f>
        <v>45838</v>
      </c>
      <c r="AO106" s="158">
        <f>IFERROR(IF(($R106-AN106)&gt;=0,0,IF(($S106-AM106)&lt;0,0,IF(AND(($S106-AN106)&gt;0,(AM106-$R106)&gt;0),$V106/365*(AN106-AM106+1),IF(AND(($S106-AN106)&lt;=0,(AM106-$R106)&gt;0),$V106/365*($S106-AM106+1),$V106/365*(AN106-$R106+1))))),0)</f>
        <v>0</v>
      </c>
      <c r="AP106" s="154">
        <f>AN106+1</f>
        <v>45839</v>
      </c>
      <c r="AQ106" s="154">
        <f>AP106+30</f>
        <v>45869</v>
      </c>
      <c r="AR106" s="158">
        <f>IFERROR(IF(($R106-AQ106)&gt;=0,0,IF(($S106-AP106)&lt;0,0,IF(AND(($S106-AQ106)&gt;0,(AP106-$R106)&gt;0),$V106/365*(AQ106-AP106+1),IF(AND(($S106-AQ106)&lt;=0,(AP106-$R106)&gt;0),$V106/365*($S106-AP106+1),$V106/365*(AQ106-$R106+1))))),0)</f>
        <v>0</v>
      </c>
      <c r="AS106" s="154">
        <f>AQ106+1</f>
        <v>45870</v>
      </c>
      <c r="AT106" s="154">
        <f>AS106+30</f>
        <v>45900</v>
      </c>
      <c r="AU106" s="158">
        <f>IFERROR(IF(($R106-AT106)&gt;=0,0,IF(($S106-AS106)&lt;0,0,IF(AND(($S106-AT106)&gt;0,(AS106-$R106)&gt;0),$V106/365*(AT106-AS106+1),IF(AND(($S106-AT106)&lt;=0,(AS106-$R106)&gt;0),$V106/365*($S106-AS106+1),$V106/365*(AT106-$R106+1))))),0)</f>
        <v>0</v>
      </c>
      <c r="AV106" s="154">
        <f>AT106+1</f>
        <v>45901</v>
      </c>
      <c r="AW106" s="154">
        <f>AV106+29</f>
        <v>45930</v>
      </c>
      <c r="AX106" s="158">
        <f>IFERROR(IF(($R106-AW106)&gt;=0,0,IF(($S106-AV106)&lt;0,0,IF(AND(($S106-AW106)&gt;0,(AV106-$R106)&gt;0),$V106/365*(AW106-AV106+1),IF(AND(($S106-AW106)&lt;=0,(AV106-$R106)&gt;0),$V106/365*($S106-AV106+1),$V106/365*(AW106-$R106+1))))),0)</f>
        <v>0</v>
      </c>
      <c r="AY106" s="154">
        <f>AW106+1</f>
        <v>45931</v>
      </c>
      <c r="AZ106" s="154">
        <f>AY106+30</f>
        <v>45961</v>
      </c>
      <c r="BA106" s="158">
        <f>IFERROR(IF(($R106-AZ106)&gt;=0,0,IF(($S106-AY106)&lt;0,0,IF(AND(($S106-AZ106)&gt;0,(AY106-$R106)&gt;0),$V106/365*(AZ106-AY106+1),IF(AND(($S106-AZ106)&lt;=0,(AY106-$R106)&gt;0),$V106/365*($S106-AY106+1),$V106/365*(AZ106-$R106+1))))),0)</f>
        <v>0</v>
      </c>
      <c r="BB106" s="154">
        <f>AZ106+1</f>
        <v>45962</v>
      </c>
      <c r="BC106" s="154">
        <f>BB106+29</f>
        <v>45991</v>
      </c>
      <c r="BD106" s="158">
        <f>IFERROR(IF(($R106-BC106)&gt;=0,0,IF(($S106-BB106)&lt;0,0,IF(AND(($S106-BC106)&gt;0,(BB106-$R106)&gt;0),$V106/365*(BC106-BB106+1),IF(AND(($S106-BC106)&lt;=0,(BB106-$R106)&gt;0),$V106/365*($S106-BB106+1),$V106/365*(BC106-$R106+1))))),0)</f>
        <v>0</v>
      </c>
      <c r="BE106" s="154">
        <f>BC106+1</f>
        <v>45992</v>
      </c>
      <c r="BF106" s="154">
        <f>BE106+30</f>
        <v>46022</v>
      </c>
      <c r="BG106" s="158">
        <f>IFERROR(IF(($R106-BF106)&gt;=0,0,IF(($S106-BE106)&lt;0,0,IF(AND(($S106-BF106)&gt;0,(BE106-$R106)&gt;0),$V106/365*(BF106-BE106+1),IF(AND(($S106-BF106)&lt;=0,(BE106-$R106)&gt;0),$V106/365*($S106-BE106+1),$V106/365*(BF106-$R106+1))))),0)</f>
        <v>0</v>
      </c>
      <c r="BH106" s="154">
        <v>46023</v>
      </c>
      <c r="BI106" s="154">
        <f>BH106+30</f>
        <v>46053</v>
      </c>
      <c r="BJ106" s="158">
        <f>IFERROR(IF(($R106-BI106)&gt;=0,0,IF(($S106-BH106)&lt;0,0,IF(AND(($S106-BI106)&gt;0,(BH106-$R106)&gt;0),$V106/365*(BI106-BH106+1),IF(AND(($S106-BI106)&lt;=0,(BH106-$R106)&gt;0),$V106/365*($S106-BH106+1),$V106/365*(BI106-$R106+1))))),0)</f>
        <v>0</v>
      </c>
      <c r="BK106" s="154">
        <f>BI106+1</f>
        <v>46054</v>
      </c>
      <c r="BL106" s="154">
        <f>BK106+27</f>
        <v>46081</v>
      </c>
      <c r="BM106" s="158">
        <f>IFERROR(IF(($R106-BL106)&gt;=0,0,IF(($S106-BK106)&lt;0,0,IF(AND(($S106-BL106)&gt;0,(BK106-$R106)&gt;0),$V106/365*(BL106-BK106+1),IF(AND(($S106-BL106)&lt;=0,(BK106-$R106)&gt;0),$V106/365*($S106-BK106+1),$V106/365*(BL106-$R106+1))))),0)</f>
        <v>0</v>
      </c>
      <c r="BN106" s="154">
        <f>BL106+1</f>
        <v>46082</v>
      </c>
      <c r="BO106" s="154">
        <f>BN106+30</f>
        <v>46112</v>
      </c>
      <c r="BP106" s="158">
        <f>IFERROR(IF(($R106-BO106)&gt;=0,0,IF(($S106-BN106)&lt;0,0,IF(AND(($S106-BO106)&gt;0,(BN106-$R106)&gt;0),$V106/365*(BO106-BN106+1),IF(AND(($S106-BO106)&lt;=0,(BN106-$R106)&gt;0),$V106/365*($S106-BN106+1),$V106/365*(BO106-$R106+1))))),0)</f>
        <v>0</v>
      </c>
      <c r="BQ106" s="154">
        <f>BO106+1</f>
        <v>46113</v>
      </c>
      <c r="BR106" s="154">
        <f>BQ106+29</f>
        <v>46142</v>
      </c>
      <c r="BS106" s="158">
        <f>IFERROR(IF(($R106-BR106)&gt;=0,0,IF(($S106-BQ106)&lt;0,0,IF(AND(($S106-BR106)&gt;0,(BQ106-$R106)&gt;0),$V106/365*(BR106-BQ106+1),IF(AND(($S106-BR106)&lt;=0,(BQ106-$R106)&gt;0),$V106/365*($S106-BQ106+1),$V106/365*(BR106-$R106+1))))),0)</f>
        <v>0</v>
      </c>
      <c r="BT106" s="154">
        <f>BR106+1</f>
        <v>46143</v>
      </c>
      <c r="BU106" s="154">
        <f>BT106+30</f>
        <v>46173</v>
      </c>
      <c r="BV106" s="158">
        <f>IFERROR(IF(($R106-BU106)&gt;=0,0,IF(($S106-BT106)&lt;0,0,IF(AND(($S106-BU106)&gt;0,(BT106-$R106)&gt;0),$V106/365*(BU106-BT106+1),IF(AND(($S106-BU106)&lt;=0,(BT106-$R106)&gt;0),$V106/365*($S106-BT106+1),$V106/365*(BU106-$R106+1))))),0)</f>
        <v>0</v>
      </c>
      <c r="BW106" s="154">
        <f>BU106+1</f>
        <v>46174</v>
      </c>
      <c r="BX106" s="154">
        <f>BW106+29</f>
        <v>46203</v>
      </c>
      <c r="BY106" s="158">
        <f>IFERROR(IF(($R106-BX106)&gt;=0,0,IF(($S106-BW106)&lt;0,0,IF(AND(($S106-BX106)&gt;0,(BW106-$R106)&gt;0),$V106/365*(BX106-BW106+1),IF(AND(($S106-BX106)&lt;=0,(BW106-$R106)&gt;0),$V106/365*($S106-BW106+1),$V106/365*(BX106-$R106+1))))),0)</f>
        <v>0</v>
      </c>
      <c r="BZ106" s="154">
        <f>BX106+1</f>
        <v>46204</v>
      </c>
      <c r="CA106" s="154">
        <f>BZ106+30</f>
        <v>46234</v>
      </c>
      <c r="CB106" s="158">
        <f>IFERROR(IF(($R106-CA106)&gt;=0,0,IF(($S106-BZ106)&lt;0,0,IF(AND(($S106-CA106)&gt;0,(BZ106-$R106)&gt;0),$V106/365*(CA106-BZ106+1),IF(AND(($S106-CA106)&lt;=0,(BZ106-$R106)&gt;0),$V106/365*($S106-BZ106+1),$V106/365*(CA106-$R106+1))))),0)</f>
        <v>0</v>
      </c>
      <c r="CC106" s="154">
        <f>CA106+1</f>
        <v>46235</v>
      </c>
      <c r="CD106" s="154">
        <f>CC106+30</f>
        <v>46265</v>
      </c>
      <c r="CE106" s="158">
        <f>IFERROR(IF(($R106-CD106)&gt;=0,0,IF(($S106-CC106)&lt;0,0,IF(AND(($S106-CD106)&gt;0,(CC106-$R106)&gt;0),$V106/365*(CD106-CC106+1),IF(AND(($S106-CD106)&lt;=0,(CC106-$R106)&gt;0),$V106/365*($S106-CC106+1),$V106/365*(CD106-$R106+1))))),0)</f>
        <v>0</v>
      </c>
      <c r="CF106" s="154">
        <f>CD106+1</f>
        <v>46266</v>
      </c>
      <c r="CG106" s="154">
        <f>CF106+29</f>
        <v>46295</v>
      </c>
      <c r="CH106" s="158">
        <f>IFERROR(IF(($R106-CG106)&gt;=0,0,IF(($S106-CF106)&lt;0,0,IF(AND(($S106-CG106)&gt;0,(CF106-$R106)&gt;0),$V106/365*(CG106-CF106+1),IF(AND(($S106-CG106)&lt;=0,(CF106-$R106)&gt;0),$V106/365*($S106-CF106+1),$V106/365*(CG106-$R106+1))))),0)</f>
        <v>0</v>
      </c>
      <c r="CI106" s="154">
        <f>CG106+1</f>
        <v>46296</v>
      </c>
      <c r="CJ106" s="154">
        <f>CI106+30</f>
        <v>46326</v>
      </c>
      <c r="CK106" s="158">
        <f>IFERROR(IF(($R106-CJ106)&gt;=0,0,IF(($S106-CI106)&lt;0,0,IF(AND(($S106-CJ106)&gt;0,(CI106-$R106)&gt;0),$V106/365*(CJ106-CI106+1),IF(AND(($S106-CJ106)&lt;=0,(CI106-$R106)&gt;0),$V106/365*($S106-CI106+1),$V106/365*(CJ106-$R106+1))))),0)</f>
        <v>0</v>
      </c>
      <c r="CL106" s="154">
        <f>CJ106+1</f>
        <v>46327</v>
      </c>
      <c r="CM106" s="154">
        <f>CL106+29</f>
        <v>46356</v>
      </c>
      <c r="CN106" s="158">
        <f>IFERROR(IF(($R106-CM106)&gt;=0,0,IF(($S106-CL106)&lt;0,0,IF(AND(($S106-CM106)&gt;0,(CL106-$R106)&gt;0),$V106/365*(CM106-CL106+1),IF(AND(($S106-CM106)&lt;=0,(CL106-$R106)&gt;0),$V106/365*($S106-CL106+1),$V106/365*(CM106-$R106+1))))),0)</f>
        <v>0</v>
      </c>
      <c r="CO106" s="154">
        <f>CM106+1</f>
        <v>46357</v>
      </c>
      <c r="CP106" s="154">
        <f>CO106+30</f>
        <v>46387</v>
      </c>
      <c r="CQ106" s="158">
        <f>IFERROR(IF(($R106-CP106)&gt;=0,0,IF(($S106-CO106)&lt;0,0,IF(AND(($S106-CP106)&gt;0,(CO106-$R106)&gt;0),$V106/365*(CP106-CO106+1),IF(AND(($S106-CP106)&lt;=0,(CO106-$R106)&gt;0),$V106/365*($S106-CO106+1),$V106/365*(CP106-$R106+1))))),0)</f>
        <v>0</v>
      </c>
    </row>
    <row r="107" s="80" customFormat="1" ht="24" customHeight="1" outlineLevel="4" spans="1:95">
      <c r="A107" s="123" t="s">
        <v>2814</v>
      </c>
      <c r="B107" s="124"/>
      <c r="C107" s="124"/>
      <c r="D107" s="124"/>
      <c r="E107" s="124"/>
      <c r="F107" s="124"/>
      <c r="G107" s="125"/>
      <c r="H107" s="126"/>
      <c r="I107" s="126"/>
      <c r="J107" s="126"/>
      <c r="K107" s="126"/>
      <c r="L107" s="149"/>
      <c r="M107" s="149"/>
      <c r="N107" s="126"/>
      <c r="O107" s="126"/>
      <c r="P107" s="126"/>
      <c r="Q107" s="126"/>
      <c r="R107" s="126"/>
      <c r="S107" s="126"/>
      <c r="T107" s="126"/>
      <c r="U107" s="126"/>
      <c r="V107" s="126"/>
      <c r="W107" s="126"/>
      <c r="X107" s="126"/>
      <c r="Y107" s="126"/>
      <c r="Z107" s="126"/>
      <c r="AA107" s="126"/>
      <c r="AB107" s="126"/>
      <c r="AC107" s="126"/>
      <c r="AD107" s="126"/>
      <c r="AE107" s="126"/>
      <c r="AF107" s="126"/>
      <c r="AG107" s="126"/>
      <c r="AH107" s="126"/>
      <c r="AI107" s="126"/>
      <c r="AJ107" s="126"/>
      <c r="AK107" s="126"/>
      <c r="AL107" s="126"/>
      <c r="AM107" s="126"/>
      <c r="AN107" s="126"/>
      <c r="AO107" s="126"/>
      <c r="AP107" s="126"/>
      <c r="AQ107" s="126"/>
      <c r="AR107" s="126"/>
      <c r="AS107" s="126"/>
      <c r="AT107" s="126"/>
      <c r="AU107" s="126"/>
      <c r="AV107" s="126"/>
      <c r="AW107" s="126"/>
      <c r="AX107" s="126"/>
      <c r="AY107" s="126"/>
      <c r="AZ107" s="126"/>
      <c r="BA107" s="126"/>
      <c r="BB107" s="126"/>
      <c r="BC107" s="126"/>
      <c r="BD107" s="126"/>
      <c r="BE107" s="126"/>
      <c r="BF107" s="126"/>
      <c r="BG107" s="126"/>
      <c r="BH107" s="126"/>
      <c r="BI107" s="126"/>
      <c r="BJ107" s="126"/>
      <c r="BK107" s="126"/>
      <c r="BL107" s="126"/>
      <c r="BM107" s="126"/>
      <c r="BN107" s="126"/>
      <c r="BO107" s="126"/>
      <c r="BP107" s="126"/>
      <c r="BQ107" s="126"/>
      <c r="BR107" s="126"/>
      <c r="BS107" s="126"/>
      <c r="BT107" s="126"/>
      <c r="BU107" s="126"/>
      <c r="BV107" s="126"/>
      <c r="BW107" s="126"/>
      <c r="BX107" s="126"/>
      <c r="BY107" s="126"/>
      <c r="BZ107" s="126"/>
      <c r="CA107" s="126"/>
      <c r="CB107" s="126"/>
      <c r="CC107" s="126"/>
      <c r="CD107" s="126"/>
      <c r="CE107" s="126"/>
      <c r="CF107" s="126"/>
      <c r="CG107" s="126"/>
      <c r="CH107" s="126"/>
      <c r="CI107" s="126"/>
      <c r="CJ107" s="126"/>
      <c r="CK107" s="126"/>
      <c r="CL107" s="126"/>
      <c r="CM107" s="126"/>
      <c r="CN107" s="126"/>
      <c r="CO107" s="126"/>
      <c r="CP107" s="126"/>
      <c r="CQ107" s="126"/>
    </row>
    <row r="108" ht="24" customHeight="1" outlineLevel="3" spans="1:95">
      <c r="A108" s="115"/>
      <c r="B108" s="116" t="s">
        <v>792</v>
      </c>
      <c r="C108" s="117" t="s">
        <v>1049</v>
      </c>
      <c r="D108" s="115" t="s">
        <v>19</v>
      </c>
      <c r="E108" s="116"/>
      <c r="F108" s="116"/>
      <c r="G108" s="116"/>
      <c r="H108" s="118">
        <f>X108+AA108+AD108+AG108+AJ108+AM108+AP108+AS108+AV108+AY108+BB108+BE108</f>
        <v>0</v>
      </c>
      <c r="I108" s="118">
        <f>Y108+AB108+AE108+AH108+AK108+AN108+AQ108+AT108+AW108+AZ108+BC108+BF108</f>
        <v>0</v>
      </c>
      <c r="J108" s="118">
        <f>Z108+AC108+AF108+AI108+AL108+AO108+AR108+AU108+AX108+BA108+BD108+BG108</f>
        <v>0</v>
      </c>
      <c r="K108" s="118"/>
      <c r="L108" s="146"/>
      <c r="M108" s="146"/>
      <c r="N108" s="118"/>
      <c r="O108" s="118"/>
      <c r="P108" s="118"/>
      <c r="Q108" s="118"/>
      <c r="R108" s="118"/>
      <c r="S108" s="118"/>
      <c r="T108" s="118"/>
      <c r="U108" s="118"/>
      <c r="V108" s="118"/>
      <c r="W108" s="118"/>
      <c r="X108" s="118">
        <f>VLOOKUP($C108,'1 预算编制表单'!$C:$BJ,27,FALSE)</f>
        <v>0</v>
      </c>
      <c r="Y108" s="118">
        <f>X108-Z108</f>
        <v>0</v>
      </c>
      <c r="Z108" s="118">
        <f>SUM(Z109:Z113)</f>
        <v>0</v>
      </c>
      <c r="AA108" s="118">
        <f>VLOOKUP($C108,'1 预算编制表单'!$C:$BJ,30,FALSE)</f>
        <v>0</v>
      </c>
      <c r="AB108" s="118">
        <f>AA108-AC108</f>
        <v>0</v>
      </c>
      <c r="AC108" s="118">
        <f>SUM(AC109:AC113)</f>
        <v>0</v>
      </c>
      <c r="AD108" s="118">
        <f>VLOOKUP($C108,'1 预算编制表单'!$C:$BJ,33,FALSE)</f>
        <v>0</v>
      </c>
      <c r="AE108" s="118">
        <f>AD108-AF108</f>
        <v>0</v>
      </c>
      <c r="AF108" s="118">
        <f>SUM(AF109:AF113)</f>
        <v>0</v>
      </c>
      <c r="AG108" s="118">
        <f>VLOOKUP($C108,'1 预算编制表单'!$C:$BJ,36,FALSE)</f>
        <v>0</v>
      </c>
      <c r="AH108" s="118">
        <f>AG108-AI108</f>
        <v>0</v>
      </c>
      <c r="AI108" s="118">
        <f>SUM(AI109:AI113)</f>
        <v>0</v>
      </c>
      <c r="AJ108" s="118">
        <f>VLOOKUP($C108,'1 预算编制表单'!$C:$BJ,39,FALSE)</f>
        <v>0</v>
      </c>
      <c r="AK108" s="118">
        <f>AJ108-AL108</f>
        <v>0</v>
      </c>
      <c r="AL108" s="118">
        <f>SUM(AL109:AL113)</f>
        <v>0</v>
      </c>
      <c r="AM108" s="118">
        <f>VLOOKUP($C108,'1 预算编制表单'!$C:$BJ,42,FALSE)</f>
        <v>0</v>
      </c>
      <c r="AN108" s="118">
        <f>AM108-AO108</f>
        <v>0</v>
      </c>
      <c r="AO108" s="118">
        <f>SUM(AO109:AO113)</f>
        <v>0</v>
      </c>
      <c r="AP108" s="118">
        <f>VLOOKUP($C108,'1 预算编制表单'!$C:$BJ,45,FALSE)</f>
        <v>0</v>
      </c>
      <c r="AQ108" s="118">
        <f>AP108-AR108</f>
        <v>0</v>
      </c>
      <c r="AR108" s="118">
        <f>SUM(AR109:AR113)</f>
        <v>0</v>
      </c>
      <c r="AS108" s="118">
        <f>VLOOKUP($C108,'1 预算编制表单'!$C:$BJ,48,FALSE)</f>
        <v>0</v>
      </c>
      <c r="AT108" s="118">
        <f>AS108-AU108</f>
        <v>0</v>
      </c>
      <c r="AU108" s="118">
        <f>SUM(AU109:AU113)</f>
        <v>0</v>
      </c>
      <c r="AV108" s="118">
        <f>VLOOKUP($C108,'1 预算编制表单'!$C:$BJ,51,FALSE)</f>
        <v>0</v>
      </c>
      <c r="AW108" s="118">
        <f>AV108-AX108</f>
        <v>0</v>
      </c>
      <c r="AX108" s="118">
        <f>SUM(AX109:AX113)</f>
        <v>0</v>
      </c>
      <c r="AY108" s="118">
        <f>VLOOKUP($C108,'1 预算编制表单'!$C:$BJ,54,FALSE)</f>
        <v>0</v>
      </c>
      <c r="AZ108" s="118">
        <f>AY108-BA108</f>
        <v>0</v>
      </c>
      <c r="BA108" s="118">
        <f>SUM(BA109:BA113)</f>
        <v>0</v>
      </c>
      <c r="BB108" s="118">
        <f>VLOOKUP($C108,'1 预算编制表单'!$C:$BJ,57,FALSE)</f>
        <v>0</v>
      </c>
      <c r="BC108" s="118">
        <f>BB108-BD108</f>
        <v>0</v>
      </c>
      <c r="BD108" s="118">
        <f>SUM(BD109:BD113)</f>
        <v>0</v>
      </c>
      <c r="BE108" s="118">
        <f>VLOOKUP($C108,'1 预算编制表单'!$C:$BJ,60,FALSE)</f>
        <v>0</v>
      </c>
      <c r="BF108" s="118">
        <f>BE108-BG108</f>
        <v>0</v>
      </c>
      <c r="BG108" s="118">
        <f>SUM(BG109:BG113)</f>
        <v>0</v>
      </c>
      <c r="BH108" s="118">
        <f>VLOOKUP($C108,'1 预算编制表单'!$C:$BJ,27,FALSE)</f>
        <v>0</v>
      </c>
      <c r="BI108" s="118">
        <f>BH108-BJ108</f>
        <v>0</v>
      </c>
      <c r="BJ108" s="118">
        <f>SUM(BJ109:BJ113)</f>
        <v>0</v>
      </c>
      <c r="BK108" s="118">
        <f>VLOOKUP($C108,'1 预算编制表单'!$C:$BJ,30,FALSE)</f>
        <v>0</v>
      </c>
      <c r="BL108" s="118">
        <f>BK108-BM108</f>
        <v>0</v>
      </c>
      <c r="BM108" s="118">
        <f>SUM(BM109:BM113)</f>
        <v>0</v>
      </c>
      <c r="BN108" s="118">
        <f>VLOOKUP($C108,'1 预算编制表单'!$C:$BJ,33,FALSE)</f>
        <v>0</v>
      </c>
      <c r="BO108" s="118">
        <f>BN108-BP108</f>
        <v>0</v>
      </c>
      <c r="BP108" s="118">
        <f>SUM(BP109:BP113)</f>
        <v>0</v>
      </c>
      <c r="BQ108" s="118">
        <f>VLOOKUP($C108,'1 预算编制表单'!$C:$BJ,36,FALSE)</f>
        <v>0</v>
      </c>
      <c r="BR108" s="118">
        <f>BQ108-BS108</f>
        <v>0</v>
      </c>
      <c r="BS108" s="118">
        <f>SUM(BS109:BS113)</f>
        <v>0</v>
      </c>
      <c r="BT108" s="118">
        <f>VLOOKUP($C108,'1 预算编制表单'!$C:$BJ,39,FALSE)</f>
        <v>0</v>
      </c>
      <c r="BU108" s="118">
        <f>BT108-BV108</f>
        <v>0</v>
      </c>
      <c r="BV108" s="118">
        <f>SUM(BV109:BV113)</f>
        <v>0</v>
      </c>
      <c r="BW108" s="118">
        <f>VLOOKUP($C108,'1 预算编制表单'!$C:$BJ,42,FALSE)</f>
        <v>0</v>
      </c>
      <c r="BX108" s="118">
        <f>BW108-BY108</f>
        <v>0</v>
      </c>
      <c r="BY108" s="118">
        <f>SUM(BY109:BY113)</f>
        <v>0</v>
      </c>
      <c r="BZ108" s="118">
        <f>VLOOKUP($C108,'1 预算编制表单'!$C:$BJ,45,FALSE)</f>
        <v>0</v>
      </c>
      <c r="CA108" s="118">
        <f>BZ108-CB108</f>
        <v>0</v>
      </c>
      <c r="CB108" s="118">
        <f>SUM(CB109:CB113)</f>
        <v>0</v>
      </c>
      <c r="CC108" s="118">
        <f>VLOOKUP($C108,'1 预算编制表单'!$C:$BJ,48,FALSE)</f>
        <v>0</v>
      </c>
      <c r="CD108" s="118">
        <f>CC108-CE108</f>
        <v>0</v>
      </c>
      <c r="CE108" s="118">
        <f>SUM(CE109:CE113)</f>
        <v>0</v>
      </c>
      <c r="CF108" s="118">
        <f>VLOOKUP($C108,'1 预算编制表单'!$C:$BJ,51,FALSE)</f>
        <v>0</v>
      </c>
      <c r="CG108" s="118">
        <f>CF108-CH108</f>
        <v>0</v>
      </c>
      <c r="CH108" s="118">
        <f>SUM(CH109:CH113)</f>
        <v>0</v>
      </c>
      <c r="CI108" s="118">
        <f>VLOOKUP($C108,'1 预算编制表单'!$C:$BJ,54,FALSE)</f>
        <v>0</v>
      </c>
      <c r="CJ108" s="118">
        <f>CI108-CK108</f>
        <v>0</v>
      </c>
      <c r="CK108" s="118">
        <f>SUM(CK109:CK113)</f>
        <v>0</v>
      </c>
      <c r="CL108" s="118">
        <f>VLOOKUP($C108,'1 预算编制表单'!$C:$BJ,57,FALSE)</f>
        <v>0</v>
      </c>
      <c r="CM108" s="118">
        <f>CL108-CN108</f>
        <v>0</v>
      </c>
      <c r="CN108" s="118">
        <f>SUM(CN109:CN113)</f>
        <v>0</v>
      </c>
      <c r="CO108" s="118">
        <f>VLOOKUP($C108,'1 预算编制表单'!$C:$BJ,60,FALSE)</f>
        <v>0</v>
      </c>
      <c r="CP108" s="118">
        <f>CO108-CQ108</f>
        <v>0</v>
      </c>
      <c r="CQ108" s="118">
        <f>SUM(CQ109:CQ113)</f>
        <v>0</v>
      </c>
    </row>
    <row r="109" s="80" customFormat="1" ht="24" customHeight="1" outlineLevel="4" spans="1:95">
      <c r="A109" s="119"/>
      <c r="B109" s="120"/>
      <c r="C109" s="121"/>
      <c r="D109" s="119"/>
      <c r="E109" s="120"/>
      <c r="F109" s="120"/>
      <c r="G109" s="120"/>
      <c r="H109" s="122"/>
      <c r="I109" s="122"/>
      <c r="J109" s="122">
        <f>Z109+AC109+AF109+AI109+AL109+AO109+AR109+AU109+AX109+BA109+BD109+BG109</f>
        <v>0</v>
      </c>
      <c r="K109" s="122">
        <v>1</v>
      </c>
      <c r="L109" s="147"/>
      <c r="M109" s="148">
        <f>IFERROR(VLOOKUP($L109,'2-2 引出数据_合同数据仓库'!$B$2:$BP$10000,3,FALSE),0)</f>
        <v>0</v>
      </c>
      <c r="N109" s="122"/>
      <c r="O109" s="148">
        <f>IFERROR(VLOOKUP((LEFT(VLOOKUP($L109,'2-2 引出数据_合同数据仓库'!$B$2:$BP$10000,64,FALSE),15)&amp;(RIGHT(VLOOKUP($L109,'2-2 引出数据_合同数据仓库'!$B$2:$BP$10000,64,FALSE),4)+1)),'2-2 引出数据_合同数据仓库'!$B$2:$BP$10000,3,FALSE),0)</f>
        <v>0</v>
      </c>
      <c r="P109" s="122"/>
      <c r="Q109" s="122">
        <f>IFERROR(VLOOKUP($L109,'2-2 引出数据_合同数据仓库'!$B$2:$BP$10000,28,FALSE),0)</f>
        <v>0</v>
      </c>
      <c r="R109" s="122">
        <f>IFERROR(VLOOKUP($L109,'2-2 引出数据_合同数据仓库'!$B$2:$BP$10000,29,FALSE),0)</f>
        <v>0</v>
      </c>
      <c r="S109" s="122">
        <f>IFERROR(VLOOKUP($L109,'2-2 引出数据_合同数据仓库'!$B$2:$BP$10000,4,FALSE),0)</f>
        <v>0</v>
      </c>
      <c r="T109" s="122"/>
      <c r="U109" s="122">
        <f>IFERROR(VLOOKUP($L109,'2-2 引出数据_合同数据仓库'!$B$2:$BP$10000,15,FALSE),0)</f>
        <v>0</v>
      </c>
      <c r="V109" s="122">
        <f>U109/(S109-R109+1)*365</f>
        <v>0</v>
      </c>
      <c r="W109" s="122"/>
      <c r="X109" s="154">
        <v>45658</v>
      </c>
      <c r="Y109" s="154">
        <f>X109+30</f>
        <v>45688</v>
      </c>
      <c r="Z109" s="158">
        <f>IFERROR(IF(($R109-Y109)&gt;=0,0,IF(($S109-X109)&lt;0,0,IF(AND(($S109-Y109)&gt;0,(X109-$R109)&gt;0),$V109/365*(Y109-X109+1),IF(AND(($S109-Y109)&lt;=0,(X109-$R109)&gt;0),$V109/365*($S109-X109+1),$V109/365*(Y109-$R109+1))))),0)</f>
        <v>0</v>
      </c>
      <c r="AA109" s="154">
        <f>Y109+1</f>
        <v>45689</v>
      </c>
      <c r="AB109" s="154">
        <f>AA109+27</f>
        <v>45716</v>
      </c>
      <c r="AC109" s="158">
        <f>IFERROR(IF(($R109-AB109)&gt;=0,0,IF(($S109-AA109)&lt;0,0,IF(AND(($S109-AB109)&gt;0,(AA109-$R109)&gt;0),$V109/365*(AB109-AA109+1),IF(AND(($S109-AB109)&lt;=0,(AA109-$R109)&gt;0),$V109/365*($S109-AA109+1),$V109/365*(AB109-$R109+1))))),0)</f>
        <v>0</v>
      </c>
      <c r="AD109" s="154">
        <f>AB109+1</f>
        <v>45717</v>
      </c>
      <c r="AE109" s="154">
        <f>AD109+30</f>
        <v>45747</v>
      </c>
      <c r="AF109" s="158">
        <f>IFERROR(IF(($R109-AE109)&gt;=0,0,IF(($S109-AD109)&lt;0,0,IF(AND(($S109-AE109)&gt;0,(AD109-$R109)&gt;0),$V109/365*(AE109-AD109+1),IF(AND(($S109-AE109)&lt;=0,(AD109-$R109)&gt;0),$V109/365*($S109-AD109+1),$V109/365*(AE109-$R109+1))))),0)</f>
        <v>0</v>
      </c>
      <c r="AG109" s="154">
        <f>AE109+1</f>
        <v>45748</v>
      </c>
      <c r="AH109" s="154">
        <f>AG109+29</f>
        <v>45777</v>
      </c>
      <c r="AI109" s="158">
        <f>IFERROR(IF(($R109-AH109)&gt;=0,0,IF(($S109-AG109)&lt;0,0,IF(AND(($S109-AH109)&gt;0,(AG109-$R109)&gt;0),$V109/365*(AH109-AG109+1),IF(AND(($S109-AH109)&lt;=0,(AG109-$R109)&gt;0),$V109/365*($S109-AG109+1),$V109/365*(AH109-$R109+1))))),0)</f>
        <v>0</v>
      </c>
      <c r="AJ109" s="154">
        <f>AH109+1</f>
        <v>45778</v>
      </c>
      <c r="AK109" s="154">
        <f>AJ109+30</f>
        <v>45808</v>
      </c>
      <c r="AL109" s="158">
        <f>IFERROR(IF(($R109-AK109)&gt;=0,0,IF(($S109-AJ109)&lt;0,0,IF(AND(($S109-AK109)&gt;0,(AJ109-$R109)&gt;0),$V109/365*(AK109-AJ109+1),IF(AND(($S109-AK109)&lt;=0,(AJ109-$R109)&gt;0),$V109/365*($S109-AJ109+1),$V109/365*(AK109-$R109+1))))),0)</f>
        <v>0</v>
      </c>
      <c r="AM109" s="154">
        <f>AK109+1</f>
        <v>45809</v>
      </c>
      <c r="AN109" s="154">
        <f>AM109+29</f>
        <v>45838</v>
      </c>
      <c r="AO109" s="158">
        <f>IFERROR(IF(($R109-AN109)&gt;=0,0,IF(($S109-AM109)&lt;0,0,IF(AND(($S109-AN109)&gt;0,(AM109-$R109)&gt;0),$V109/365*(AN109-AM109+1),IF(AND(($S109-AN109)&lt;=0,(AM109-$R109)&gt;0),$V109/365*($S109-AM109+1),$V109/365*(AN109-$R109+1))))),0)</f>
        <v>0</v>
      </c>
      <c r="AP109" s="154">
        <f>AN109+1</f>
        <v>45839</v>
      </c>
      <c r="AQ109" s="154">
        <f>AP109+30</f>
        <v>45869</v>
      </c>
      <c r="AR109" s="158">
        <f>IFERROR(IF(($R109-AQ109)&gt;=0,0,IF(($S109-AP109)&lt;0,0,IF(AND(($S109-AQ109)&gt;0,(AP109-$R109)&gt;0),$V109/365*(AQ109-AP109+1),IF(AND(($S109-AQ109)&lt;=0,(AP109-$R109)&gt;0),$V109/365*($S109-AP109+1),$V109/365*(AQ109-$R109+1))))),0)</f>
        <v>0</v>
      </c>
      <c r="AS109" s="154">
        <f>AQ109+1</f>
        <v>45870</v>
      </c>
      <c r="AT109" s="154">
        <f>AS109+30</f>
        <v>45900</v>
      </c>
      <c r="AU109" s="158">
        <f>IFERROR(IF(($R109-AT109)&gt;=0,0,IF(($S109-AS109)&lt;0,0,IF(AND(($S109-AT109)&gt;0,(AS109-$R109)&gt;0),$V109/365*(AT109-AS109+1),IF(AND(($S109-AT109)&lt;=0,(AS109-$R109)&gt;0),$V109/365*($S109-AS109+1),$V109/365*(AT109-$R109+1))))),0)</f>
        <v>0</v>
      </c>
      <c r="AV109" s="154">
        <f>AT109+1</f>
        <v>45901</v>
      </c>
      <c r="AW109" s="154">
        <f>AV109+29</f>
        <v>45930</v>
      </c>
      <c r="AX109" s="158">
        <f>IFERROR(IF(($R109-AW109)&gt;=0,0,IF(($S109-AV109)&lt;0,0,IF(AND(($S109-AW109)&gt;0,(AV109-$R109)&gt;0),$V109/365*(AW109-AV109+1),IF(AND(($S109-AW109)&lt;=0,(AV109-$R109)&gt;0),$V109/365*($S109-AV109+1),$V109/365*(AW109-$R109+1))))),0)</f>
        <v>0</v>
      </c>
      <c r="AY109" s="154">
        <f>AW109+1</f>
        <v>45931</v>
      </c>
      <c r="AZ109" s="154">
        <f>AY109+30</f>
        <v>45961</v>
      </c>
      <c r="BA109" s="158">
        <f>IFERROR(IF(($R109-AZ109)&gt;=0,0,IF(($S109-AY109)&lt;0,0,IF(AND(($S109-AZ109)&gt;0,(AY109-$R109)&gt;0),$V109/365*(AZ109-AY109+1),IF(AND(($S109-AZ109)&lt;=0,(AY109-$R109)&gt;0),$V109/365*($S109-AY109+1),$V109/365*(AZ109-$R109+1))))),0)</f>
        <v>0</v>
      </c>
      <c r="BB109" s="154">
        <f>AZ109+1</f>
        <v>45962</v>
      </c>
      <c r="BC109" s="154">
        <f>BB109+29</f>
        <v>45991</v>
      </c>
      <c r="BD109" s="158">
        <f>IFERROR(IF(($R109-BC109)&gt;=0,0,IF(($S109-BB109)&lt;0,0,IF(AND(($S109-BC109)&gt;0,(BB109-$R109)&gt;0),$V109/365*(BC109-BB109+1),IF(AND(($S109-BC109)&lt;=0,(BB109-$R109)&gt;0),$V109/365*($S109-BB109+1),$V109/365*(BC109-$R109+1))))),0)</f>
        <v>0</v>
      </c>
      <c r="BE109" s="154">
        <f>BC109+1</f>
        <v>45992</v>
      </c>
      <c r="BF109" s="154">
        <f>BE109+30</f>
        <v>46022</v>
      </c>
      <c r="BG109" s="158">
        <f>IFERROR(IF(($R109-BF109)&gt;=0,0,IF(($S109-BE109)&lt;0,0,IF(AND(($S109-BF109)&gt;0,(BE109-$R109)&gt;0),$V109/365*(BF109-BE109+1),IF(AND(($S109-BF109)&lt;=0,(BE109-$R109)&gt;0),$V109/365*($S109-BE109+1),$V109/365*(BF109-$R109+1))))),0)</f>
        <v>0</v>
      </c>
      <c r="BH109" s="154">
        <v>46023</v>
      </c>
      <c r="BI109" s="154">
        <f>BH109+30</f>
        <v>46053</v>
      </c>
      <c r="BJ109" s="158">
        <f>IFERROR(IF(($R109-BI109)&gt;=0,0,IF(($S109-BH109)&lt;0,0,IF(AND(($S109-BI109)&gt;0,(BH109-$R109)&gt;0),$V109/365*(BI109-BH109+1),IF(AND(($S109-BI109)&lt;=0,(BH109-$R109)&gt;0),$V109/365*($S109-BH109+1),$V109/365*(BI109-$R109+1))))),0)</f>
        <v>0</v>
      </c>
      <c r="BK109" s="154">
        <f>BI109+1</f>
        <v>46054</v>
      </c>
      <c r="BL109" s="154">
        <f>BK109+27</f>
        <v>46081</v>
      </c>
      <c r="BM109" s="158">
        <f>IFERROR(IF(($R109-BL109)&gt;=0,0,IF(($S109-BK109)&lt;0,0,IF(AND(($S109-BL109)&gt;0,(BK109-$R109)&gt;0),$V109/365*(BL109-BK109+1),IF(AND(($S109-BL109)&lt;=0,(BK109-$R109)&gt;0),$V109/365*($S109-BK109+1),$V109/365*(BL109-$R109+1))))),0)</f>
        <v>0</v>
      </c>
      <c r="BN109" s="154">
        <f>BL109+1</f>
        <v>46082</v>
      </c>
      <c r="BO109" s="154">
        <f>BN109+30</f>
        <v>46112</v>
      </c>
      <c r="BP109" s="158">
        <f>IFERROR(IF(($R109-BO109)&gt;=0,0,IF(($S109-BN109)&lt;0,0,IF(AND(($S109-BO109)&gt;0,(BN109-$R109)&gt;0),$V109/365*(BO109-BN109+1),IF(AND(($S109-BO109)&lt;=0,(BN109-$R109)&gt;0),$V109/365*($S109-BN109+1),$V109/365*(BO109-$R109+1))))),0)</f>
        <v>0</v>
      </c>
      <c r="BQ109" s="154">
        <f>BO109+1</f>
        <v>46113</v>
      </c>
      <c r="BR109" s="154">
        <f>BQ109+29</f>
        <v>46142</v>
      </c>
      <c r="BS109" s="158">
        <f>IFERROR(IF(($R109-BR109)&gt;=0,0,IF(($S109-BQ109)&lt;0,0,IF(AND(($S109-BR109)&gt;0,(BQ109-$R109)&gt;0),$V109/365*(BR109-BQ109+1),IF(AND(($S109-BR109)&lt;=0,(BQ109-$R109)&gt;0),$V109/365*($S109-BQ109+1),$V109/365*(BR109-$R109+1))))),0)</f>
        <v>0</v>
      </c>
      <c r="BT109" s="154">
        <f>BR109+1</f>
        <v>46143</v>
      </c>
      <c r="BU109" s="154">
        <f>BT109+30</f>
        <v>46173</v>
      </c>
      <c r="BV109" s="158">
        <f>IFERROR(IF(($R109-BU109)&gt;=0,0,IF(($S109-BT109)&lt;0,0,IF(AND(($S109-BU109)&gt;0,(BT109-$R109)&gt;0),$V109/365*(BU109-BT109+1),IF(AND(($S109-BU109)&lt;=0,(BT109-$R109)&gt;0),$V109/365*($S109-BT109+1),$V109/365*(BU109-$R109+1))))),0)</f>
        <v>0</v>
      </c>
      <c r="BW109" s="154">
        <f>BU109+1</f>
        <v>46174</v>
      </c>
      <c r="BX109" s="154">
        <f>BW109+29</f>
        <v>46203</v>
      </c>
      <c r="BY109" s="158">
        <f>IFERROR(IF(($R109-BX109)&gt;=0,0,IF(($S109-BW109)&lt;0,0,IF(AND(($S109-BX109)&gt;0,(BW109-$R109)&gt;0),$V109/365*(BX109-BW109+1),IF(AND(($S109-BX109)&lt;=0,(BW109-$R109)&gt;0),$V109/365*($S109-BW109+1),$V109/365*(BX109-$R109+1))))),0)</f>
        <v>0</v>
      </c>
      <c r="BZ109" s="154">
        <f>BX109+1</f>
        <v>46204</v>
      </c>
      <c r="CA109" s="154">
        <f>BZ109+30</f>
        <v>46234</v>
      </c>
      <c r="CB109" s="158">
        <f>IFERROR(IF(($R109-CA109)&gt;=0,0,IF(($S109-BZ109)&lt;0,0,IF(AND(($S109-CA109)&gt;0,(BZ109-$R109)&gt;0),$V109/365*(CA109-BZ109+1),IF(AND(($S109-CA109)&lt;=0,(BZ109-$R109)&gt;0),$V109/365*($S109-BZ109+1),$V109/365*(CA109-$R109+1))))),0)</f>
        <v>0</v>
      </c>
      <c r="CC109" s="154">
        <f>CA109+1</f>
        <v>46235</v>
      </c>
      <c r="CD109" s="154">
        <f>CC109+30</f>
        <v>46265</v>
      </c>
      <c r="CE109" s="158">
        <f>IFERROR(IF(($R109-CD109)&gt;=0,0,IF(($S109-CC109)&lt;0,0,IF(AND(($S109-CD109)&gt;0,(CC109-$R109)&gt;0),$V109/365*(CD109-CC109+1),IF(AND(($S109-CD109)&lt;=0,(CC109-$R109)&gt;0),$V109/365*($S109-CC109+1),$V109/365*(CD109-$R109+1))))),0)</f>
        <v>0</v>
      </c>
      <c r="CF109" s="154">
        <f>CD109+1</f>
        <v>46266</v>
      </c>
      <c r="CG109" s="154">
        <f>CF109+29</f>
        <v>46295</v>
      </c>
      <c r="CH109" s="158">
        <f>IFERROR(IF(($R109-CG109)&gt;=0,0,IF(($S109-CF109)&lt;0,0,IF(AND(($S109-CG109)&gt;0,(CF109-$R109)&gt;0),$V109/365*(CG109-CF109+1),IF(AND(($S109-CG109)&lt;=0,(CF109-$R109)&gt;0),$V109/365*($S109-CF109+1),$V109/365*(CG109-$R109+1))))),0)</f>
        <v>0</v>
      </c>
      <c r="CI109" s="154">
        <f>CG109+1</f>
        <v>46296</v>
      </c>
      <c r="CJ109" s="154">
        <f>CI109+30</f>
        <v>46326</v>
      </c>
      <c r="CK109" s="158">
        <f>IFERROR(IF(($R109-CJ109)&gt;=0,0,IF(($S109-CI109)&lt;0,0,IF(AND(($S109-CJ109)&gt;0,(CI109-$R109)&gt;0),$V109/365*(CJ109-CI109+1),IF(AND(($S109-CJ109)&lt;=0,(CI109-$R109)&gt;0),$V109/365*($S109-CI109+1),$V109/365*(CJ109-$R109+1))))),0)</f>
        <v>0</v>
      </c>
      <c r="CL109" s="154">
        <f>CJ109+1</f>
        <v>46327</v>
      </c>
      <c r="CM109" s="154">
        <f>CL109+29</f>
        <v>46356</v>
      </c>
      <c r="CN109" s="158">
        <f>IFERROR(IF(($R109-CM109)&gt;=0,0,IF(($S109-CL109)&lt;0,0,IF(AND(($S109-CM109)&gt;0,(CL109-$R109)&gt;0),$V109/365*(CM109-CL109+1),IF(AND(($S109-CM109)&lt;=0,(CL109-$R109)&gt;0),$V109/365*($S109-CL109+1),$V109/365*(CM109-$R109+1))))),0)</f>
        <v>0</v>
      </c>
      <c r="CO109" s="154">
        <f>CM109+1</f>
        <v>46357</v>
      </c>
      <c r="CP109" s="154">
        <f>CO109+30</f>
        <v>46387</v>
      </c>
      <c r="CQ109" s="158">
        <f>IFERROR(IF(($R109-CP109)&gt;=0,0,IF(($S109-CO109)&lt;0,0,IF(AND(($S109-CP109)&gt;0,(CO109-$R109)&gt;0),$V109/365*(CP109-CO109+1),IF(AND(($S109-CP109)&lt;=0,(CO109-$R109)&gt;0),$V109/365*($S109-CO109+1),$V109/365*(CP109-$R109+1))))),0)</f>
        <v>0</v>
      </c>
    </row>
    <row r="110" s="80" customFormat="1" ht="24" customHeight="1" outlineLevel="4" spans="1:95">
      <c r="A110" s="119"/>
      <c r="B110" s="120"/>
      <c r="C110" s="121"/>
      <c r="D110" s="119"/>
      <c r="E110" s="120"/>
      <c r="F110" s="120"/>
      <c r="G110" s="120"/>
      <c r="H110" s="122"/>
      <c r="I110" s="122"/>
      <c r="J110" s="122">
        <f>Z110+AC110+AF110+AI110+AL110+AO110+AR110+AU110+AX110+BA110+BD110+BG110</f>
        <v>0</v>
      </c>
      <c r="K110" s="122">
        <f>K109+1</f>
        <v>2</v>
      </c>
      <c r="L110" s="147"/>
      <c r="M110" s="148">
        <f>IFERROR(VLOOKUP($L110,'2-2 引出数据_合同数据仓库'!$B$2:$BP$10000,3,FALSE),0)</f>
        <v>0</v>
      </c>
      <c r="N110" s="122"/>
      <c r="O110" s="148">
        <f>IFERROR(VLOOKUP((LEFT(VLOOKUP($L110,'2-2 引出数据_合同数据仓库'!$B$2:$BP$10000,64,FALSE),15)&amp;(RIGHT(VLOOKUP($L110,'2-2 引出数据_合同数据仓库'!$B$2:$BP$10000,64,FALSE),4)+1)),'2-2 引出数据_合同数据仓库'!$B$2:$BP$10000,3,FALSE),0)</f>
        <v>0</v>
      </c>
      <c r="P110" s="122"/>
      <c r="Q110" s="122">
        <f>IFERROR(VLOOKUP($L110,'2-2 引出数据_合同数据仓库'!$B$2:$BP$10000,28,FALSE),0)</f>
        <v>0</v>
      </c>
      <c r="R110" s="122">
        <f>IFERROR(VLOOKUP($L110,'2-2 引出数据_合同数据仓库'!$B$2:$BP$10000,29,FALSE),0)</f>
        <v>0</v>
      </c>
      <c r="S110" s="122">
        <f>IFERROR(VLOOKUP($L110,'2-2 引出数据_合同数据仓库'!$B$2:$BP$10000,4,FALSE),0)</f>
        <v>0</v>
      </c>
      <c r="T110" s="122"/>
      <c r="U110" s="122">
        <f>IFERROR(VLOOKUP($L110,'2-2 引出数据_合同数据仓库'!$B$2:$BP$10000,15,FALSE),0)</f>
        <v>0</v>
      </c>
      <c r="V110" s="122">
        <f>U110/(S110-R110+1)*365</f>
        <v>0</v>
      </c>
      <c r="W110" s="122"/>
      <c r="X110" s="154">
        <v>45658</v>
      </c>
      <c r="Y110" s="154">
        <f>X110+30</f>
        <v>45688</v>
      </c>
      <c r="Z110" s="158">
        <f>IFERROR(IF(($R110-Y110)&gt;=0,0,IF(($S110-X110)&lt;0,0,IF(AND(($S110-Y110)&gt;0,(X110-$R110)&gt;0),$V110/365*(Y110-X110+1),IF(AND(($S110-Y110)&lt;=0,(X110-$R110)&gt;0),$V110/365*($S110-X110+1),$V110/365*(Y110-$R110+1))))),0)</f>
        <v>0</v>
      </c>
      <c r="AA110" s="154">
        <f>Y110+1</f>
        <v>45689</v>
      </c>
      <c r="AB110" s="154">
        <f>AA110+27</f>
        <v>45716</v>
      </c>
      <c r="AC110" s="158">
        <f>IFERROR(IF(($R110-AB110)&gt;=0,0,IF(($S110-AA110)&lt;0,0,IF(AND(($S110-AB110)&gt;0,(AA110-$R110)&gt;0),$V110/365*(AB110-AA110+1),IF(AND(($S110-AB110)&lt;=0,(AA110-$R110)&gt;0),$V110/365*($S110-AA110+1),$V110/365*(AB110-$R110+1))))),0)</f>
        <v>0</v>
      </c>
      <c r="AD110" s="154">
        <f>AB110+1</f>
        <v>45717</v>
      </c>
      <c r="AE110" s="154">
        <f>AD110+30</f>
        <v>45747</v>
      </c>
      <c r="AF110" s="158">
        <f>IFERROR(IF(($R110-AE110)&gt;=0,0,IF(($S110-AD110)&lt;0,0,IF(AND(($S110-AE110)&gt;0,(AD110-$R110)&gt;0),$V110/365*(AE110-AD110+1),IF(AND(($S110-AE110)&lt;=0,(AD110-$R110)&gt;0),$V110/365*($S110-AD110+1),$V110/365*(AE110-$R110+1))))),0)</f>
        <v>0</v>
      </c>
      <c r="AG110" s="154">
        <f>AE110+1</f>
        <v>45748</v>
      </c>
      <c r="AH110" s="154">
        <f>AG110+29</f>
        <v>45777</v>
      </c>
      <c r="AI110" s="158">
        <f>IFERROR(IF(($R110-AH110)&gt;=0,0,IF(($S110-AG110)&lt;0,0,IF(AND(($S110-AH110)&gt;0,(AG110-$R110)&gt;0),$V110/365*(AH110-AG110+1),IF(AND(($S110-AH110)&lt;=0,(AG110-$R110)&gt;0),$V110/365*($S110-AG110+1),$V110/365*(AH110-$R110+1))))),0)</f>
        <v>0</v>
      </c>
      <c r="AJ110" s="154">
        <f>AH110+1</f>
        <v>45778</v>
      </c>
      <c r="AK110" s="154">
        <f>AJ110+30</f>
        <v>45808</v>
      </c>
      <c r="AL110" s="158">
        <f>IFERROR(IF(($R110-AK110)&gt;=0,0,IF(($S110-AJ110)&lt;0,0,IF(AND(($S110-AK110)&gt;0,(AJ110-$R110)&gt;0),$V110/365*(AK110-AJ110+1),IF(AND(($S110-AK110)&lt;=0,(AJ110-$R110)&gt;0),$V110/365*($S110-AJ110+1),$V110/365*(AK110-$R110+1))))),0)</f>
        <v>0</v>
      </c>
      <c r="AM110" s="154">
        <f>AK110+1</f>
        <v>45809</v>
      </c>
      <c r="AN110" s="154">
        <f>AM110+29</f>
        <v>45838</v>
      </c>
      <c r="AO110" s="158">
        <f>IFERROR(IF(($R110-AN110)&gt;=0,0,IF(($S110-AM110)&lt;0,0,IF(AND(($S110-AN110)&gt;0,(AM110-$R110)&gt;0),$V110/365*(AN110-AM110+1),IF(AND(($S110-AN110)&lt;=0,(AM110-$R110)&gt;0),$V110/365*($S110-AM110+1),$V110/365*(AN110-$R110+1))))),0)</f>
        <v>0</v>
      </c>
      <c r="AP110" s="154">
        <f>AN110+1</f>
        <v>45839</v>
      </c>
      <c r="AQ110" s="154">
        <f>AP110+30</f>
        <v>45869</v>
      </c>
      <c r="AR110" s="158">
        <f>IFERROR(IF(($R110-AQ110)&gt;=0,0,IF(($S110-AP110)&lt;0,0,IF(AND(($S110-AQ110)&gt;0,(AP110-$R110)&gt;0),$V110/365*(AQ110-AP110+1),IF(AND(($S110-AQ110)&lt;=0,(AP110-$R110)&gt;0),$V110/365*($S110-AP110+1),$V110/365*(AQ110-$R110+1))))),0)</f>
        <v>0</v>
      </c>
      <c r="AS110" s="154">
        <f>AQ110+1</f>
        <v>45870</v>
      </c>
      <c r="AT110" s="154">
        <f>AS110+30</f>
        <v>45900</v>
      </c>
      <c r="AU110" s="158">
        <f>IFERROR(IF(($R110-AT110)&gt;=0,0,IF(($S110-AS110)&lt;0,0,IF(AND(($S110-AT110)&gt;0,(AS110-$R110)&gt;0),$V110/365*(AT110-AS110+1),IF(AND(($S110-AT110)&lt;=0,(AS110-$R110)&gt;0),$V110/365*($S110-AS110+1),$V110/365*(AT110-$R110+1))))),0)</f>
        <v>0</v>
      </c>
      <c r="AV110" s="154">
        <f>AT110+1</f>
        <v>45901</v>
      </c>
      <c r="AW110" s="154">
        <f>AV110+29</f>
        <v>45930</v>
      </c>
      <c r="AX110" s="158">
        <f>IFERROR(IF(($R110-AW110)&gt;=0,0,IF(($S110-AV110)&lt;0,0,IF(AND(($S110-AW110)&gt;0,(AV110-$R110)&gt;0),$V110/365*(AW110-AV110+1),IF(AND(($S110-AW110)&lt;=0,(AV110-$R110)&gt;0),$V110/365*($S110-AV110+1),$V110/365*(AW110-$R110+1))))),0)</f>
        <v>0</v>
      </c>
      <c r="AY110" s="154">
        <f>AW110+1</f>
        <v>45931</v>
      </c>
      <c r="AZ110" s="154">
        <f>AY110+30</f>
        <v>45961</v>
      </c>
      <c r="BA110" s="158">
        <f>IFERROR(IF(($R110-AZ110)&gt;=0,0,IF(($S110-AY110)&lt;0,0,IF(AND(($S110-AZ110)&gt;0,(AY110-$R110)&gt;0),$V110/365*(AZ110-AY110+1),IF(AND(($S110-AZ110)&lt;=0,(AY110-$R110)&gt;0),$V110/365*($S110-AY110+1),$V110/365*(AZ110-$R110+1))))),0)</f>
        <v>0</v>
      </c>
      <c r="BB110" s="154">
        <f>AZ110+1</f>
        <v>45962</v>
      </c>
      <c r="BC110" s="154">
        <f>BB110+29</f>
        <v>45991</v>
      </c>
      <c r="BD110" s="158">
        <f>IFERROR(IF(($R110-BC110)&gt;=0,0,IF(($S110-BB110)&lt;0,0,IF(AND(($S110-BC110)&gt;0,(BB110-$R110)&gt;0),$V110/365*(BC110-BB110+1),IF(AND(($S110-BC110)&lt;=0,(BB110-$R110)&gt;0),$V110/365*($S110-BB110+1),$V110/365*(BC110-$R110+1))))),0)</f>
        <v>0</v>
      </c>
      <c r="BE110" s="154">
        <f>BC110+1</f>
        <v>45992</v>
      </c>
      <c r="BF110" s="154">
        <f>BE110+30</f>
        <v>46022</v>
      </c>
      <c r="BG110" s="158">
        <f>IFERROR(IF(($R110-BF110)&gt;=0,0,IF(($S110-BE110)&lt;0,0,IF(AND(($S110-BF110)&gt;0,(BE110-$R110)&gt;0),$V110/365*(BF110-BE110+1),IF(AND(($S110-BF110)&lt;=0,(BE110-$R110)&gt;0),$V110/365*($S110-BE110+1),$V110/365*(BF110-$R110+1))))),0)</f>
        <v>0</v>
      </c>
      <c r="BH110" s="154">
        <v>46023</v>
      </c>
      <c r="BI110" s="154">
        <f>BH110+30</f>
        <v>46053</v>
      </c>
      <c r="BJ110" s="158">
        <f>IFERROR(IF(($R110-BI110)&gt;=0,0,IF(($S110-BH110)&lt;0,0,IF(AND(($S110-BI110)&gt;0,(BH110-$R110)&gt;0),$V110/365*(BI110-BH110+1),IF(AND(($S110-BI110)&lt;=0,(BH110-$R110)&gt;0),$V110/365*($S110-BH110+1),$V110/365*(BI110-$R110+1))))),0)</f>
        <v>0</v>
      </c>
      <c r="BK110" s="154">
        <f>BI110+1</f>
        <v>46054</v>
      </c>
      <c r="BL110" s="154">
        <f>BK110+27</f>
        <v>46081</v>
      </c>
      <c r="BM110" s="158">
        <f>IFERROR(IF(($R110-BL110)&gt;=0,0,IF(($S110-BK110)&lt;0,0,IF(AND(($S110-BL110)&gt;0,(BK110-$R110)&gt;0),$V110/365*(BL110-BK110+1),IF(AND(($S110-BL110)&lt;=0,(BK110-$R110)&gt;0),$V110/365*($S110-BK110+1),$V110/365*(BL110-$R110+1))))),0)</f>
        <v>0</v>
      </c>
      <c r="BN110" s="154">
        <f>BL110+1</f>
        <v>46082</v>
      </c>
      <c r="BO110" s="154">
        <f>BN110+30</f>
        <v>46112</v>
      </c>
      <c r="BP110" s="158">
        <f>IFERROR(IF(($R110-BO110)&gt;=0,0,IF(($S110-BN110)&lt;0,0,IF(AND(($S110-BO110)&gt;0,(BN110-$R110)&gt;0),$V110/365*(BO110-BN110+1),IF(AND(($S110-BO110)&lt;=0,(BN110-$R110)&gt;0),$V110/365*($S110-BN110+1),$V110/365*(BO110-$R110+1))))),0)</f>
        <v>0</v>
      </c>
      <c r="BQ110" s="154">
        <f>BO110+1</f>
        <v>46113</v>
      </c>
      <c r="BR110" s="154">
        <f>BQ110+29</f>
        <v>46142</v>
      </c>
      <c r="BS110" s="158">
        <f>IFERROR(IF(($R110-BR110)&gt;=0,0,IF(($S110-BQ110)&lt;0,0,IF(AND(($S110-BR110)&gt;0,(BQ110-$R110)&gt;0),$V110/365*(BR110-BQ110+1),IF(AND(($S110-BR110)&lt;=0,(BQ110-$R110)&gt;0),$V110/365*($S110-BQ110+1),$V110/365*(BR110-$R110+1))))),0)</f>
        <v>0</v>
      </c>
      <c r="BT110" s="154">
        <f>BR110+1</f>
        <v>46143</v>
      </c>
      <c r="BU110" s="154">
        <f>BT110+30</f>
        <v>46173</v>
      </c>
      <c r="BV110" s="158">
        <f>IFERROR(IF(($R110-BU110)&gt;=0,0,IF(($S110-BT110)&lt;0,0,IF(AND(($S110-BU110)&gt;0,(BT110-$R110)&gt;0),$V110/365*(BU110-BT110+1),IF(AND(($S110-BU110)&lt;=0,(BT110-$R110)&gt;0),$V110/365*($S110-BT110+1),$V110/365*(BU110-$R110+1))))),0)</f>
        <v>0</v>
      </c>
      <c r="BW110" s="154">
        <f>BU110+1</f>
        <v>46174</v>
      </c>
      <c r="BX110" s="154">
        <f>BW110+29</f>
        <v>46203</v>
      </c>
      <c r="BY110" s="158">
        <f>IFERROR(IF(($R110-BX110)&gt;=0,0,IF(($S110-BW110)&lt;0,0,IF(AND(($S110-BX110)&gt;0,(BW110-$R110)&gt;0),$V110/365*(BX110-BW110+1),IF(AND(($S110-BX110)&lt;=0,(BW110-$R110)&gt;0),$V110/365*($S110-BW110+1),$V110/365*(BX110-$R110+1))))),0)</f>
        <v>0</v>
      </c>
      <c r="BZ110" s="154">
        <f>BX110+1</f>
        <v>46204</v>
      </c>
      <c r="CA110" s="154">
        <f>BZ110+30</f>
        <v>46234</v>
      </c>
      <c r="CB110" s="158">
        <f>IFERROR(IF(($R110-CA110)&gt;=0,0,IF(($S110-BZ110)&lt;0,0,IF(AND(($S110-CA110)&gt;0,(BZ110-$R110)&gt;0),$V110/365*(CA110-BZ110+1),IF(AND(($S110-CA110)&lt;=0,(BZ110-$R110)&gt;0),$V110/365*($S110-BZ110+1),$V110/365*(CA110-$R110+1))))),0)</f>
        <v>0</v>
      </c>
      <c r="CC110" s="154">
        <f>CA110+1</f>
        <v>46235</v>
      </c>
      <c r="CD110" s="154">
        <f>CC110+30</f>
        <v>46265</v>
      </c>
      <c r="CE110" s="158">
        <f>IFERROR(IF(($R110-CD110)&gt;=0,0,IF(($S110-CC110)&lt;0,0,IF(AND(($S110-CD110)&gt;0,(CC110-$R110)&gt;0),$V110/365*(CD110-CC110+1),IF(AND(($S110-CD110)&lt;=0,(CC110-$R110)&gt;0),$V110/365*($S110-CC110+1),$V110/365*(CD110-$R110+1))))),0)</f>
        <v>0</v>
      </c>
      <c r="CF110" s="154">
        <f>CD110+1</f>
        <v>46266</v>
      </c>
      <c r="CG110" s="154">
        <f>CF110+29</f>
        <v>46295</v>
      </c>
      <c r="CH110" s="158">
        <f>IFERROR(IF(($R110-CG110)&gt;=0,0,IF(($S110-CF110)&lt;0,0,IF(AND(($S110-CG110)&gt;0,(CF110-$R110)&gt;0),$V110/365*(CG110-CF110+1),IF(AND(($S110-CG110)&lt;=0,(CF110-$R110)&gt;0),$V110/365*($S110-CF110+1),$V110/365*(CG110-$R110+1))))),0)</f>
        <v>0</v>
      </c>
      <c r="CI110" s="154">
        <f>CG110+1</f>
        <v>46296</v>
      </c>
      <c r="CJ110" s="154">
        <f>CI110+30</f>
        <v>46326</v>
      </c>
      <c r="CK110" s="158">
        <f>IFERROR(IF(($R110-CJ110)&gt;=0,0,IF(($S110-CI110)&lt;0,0,IF(AND(($S110-CJ110)&gt;0,(CI110-$R110)&gt;0),$V110/365*(CJ110-CI110+1),IF(AND(($S110-CJ110)&lt;=0,(CI110-$R110)&gt;0),$V110/365*($S110-CI110+1),$V110/365*(CJ110-$R110+1))))),0)</f>
        <v>0</v>
      </c>
      <c r="CL110" s="154">
        <f>CJ110+1</f>
        <v>46327</v>
      </c>
      <c r="CM110" s="154">
        <f>CL110+29</f>
        <v>46356</v>
      </c>
      <c r="CN110" s="158">
        <f>IFERROR(IF(($R110-CM110)&gt;=0,0,IF(($S110-CL110)&lt;0,0,IF(AND(($S110-CM110)&gt;0,(CL110-$R110)&gt;0),$V110/365*(CM110-CL110+1),IF(AND(($S110-CM110)&lt;=0,(CL110-$R110)&gt;0),$V110/365*($S110-CL110+1),$V110/365*(CM110-$R110+1))))),0)</f>
        <v>0</v>
      </c>
      <c r="CO110" s="154">
        <f>CM110+1</f>
        <v>46357</v>
      </c>
      <c r="CP110" s="154">
        <f>CO110+30</f>
        <v>46387</v>
      </c>
      <c r="CQ110" s="158">
        <f>IFERROR(IF(($R110-CP110)&gt;=0,0,IF(($S110-CO110)&lt;0,0,IF(AND(($S110-CP110)&gt;0,(CO110-$R110)&gt;0),$V110/365*(CP110-CO110+1),IF(AND(($S110-CP110)&lt;=0,(CO110-$R110)&gt;0),$V110/365*($S110-CO110+1),$V110/365*(CP110-$R110+1))))),0)</f>
        <v>0</v>
      </c>
    </row>
    <row r="111" s="80" customFormat="1" ht="24" customHeight="1" outlineLevel="4" spans="1:95">
      <c r="A111" s="119"/>
      <c r="B111" s="120"/>
      <c r="C111" s="121"/>
      <c r="D111" s="119"/>
      <c r="E111" s="120"/>
      <c r="F111" s="120"/>
      <c r="G111" s="120"/>
      <c r="H111" s="122"/>
      <c r="I111" s="122"/>
      <c r="J111" s="122">
        <f>Z111+AC111+AF111+AI111+AL111+AO111+AR111+AU111+AX111+BA111+BD111+BG111</f>
        <v>0</v>
      </c>
      <c r="K111" s="122">
        <f>K110+1</f>
        <v>3</v>
      </c>
      <c r="L111" s="147"/>
      <c r="M111" s="148">
        <f>IFERROR(VLOOKUP($L111,'2-2 引出数据_合同数据仓库'!$B$2:$BP$10000,3,FALSE),0)</f>
        <v>0</v>
      </c>
      <c r="N111" s="122"/>
      <c r="O111" s="148">
        <f>IFERROR(VLOOKUP((LEFT(VLOOKUP($L111,'2-2 引出数据_合同数据仓库'!$B$2:$BP$10000,64,FALSE),15)&amp;(RIGHT(VLOOKUP($L111,'2-2 引出数据_合同数据仓库'!$B$2:$BP$10000,64,FALSE),4)+1)),'2-2 引出数据_合同数据仓库'!$B$2:$BP$10000,3,FALSE),0)</f>
        <v>0</v>
      </c>
      <c r="P111" s="122"/>
      <c r="Q111" s="122">
        <f>IFERROR(VLOOKUP($L111,'2-2 引出数据_合同数据仓库'!$B$2:$BP$10000,28,FALSE),0)</f>
        <v>0</v>
      </c>
      <c r="R111" s="122">
        <f>IFERROR(VLOOKUP($L111,'2-2 引出数据_合同数据仓库'!$B$2:$BP$10000,29,FALSE),0)</f>
        <v>0</v>
      </c>
      <c r="S111" s="122">
        <f>IFERROR(VLOOKUP($L111,'2-2 引出数据_合同数据仓库'!$B$2:$BP$10000,4,FALSE),0)</f>
        <v>0</v>
      </c>
      <c r="T111" s="122"/>
      <c r="U111" s="122">
        <f>IFERROR(VLOOKUP($L111,'2-2 引出数据_合同数据仓库'!$B$2:$BP$10000,15,FALSE),0)</f>
        <v>0</v>
      </c>
      <c r="V111" s="122">
        <f>U111/(S111-R111+1)*365</f>
        <v>0</v>
      </c>
      <c r="W111" s="122"/>
      <c r="X111" s="154">
        <v>45658</v>
      </c>
      <c r="Y111" s="154">
        <f>X111+30</f>
        <v>45688</v>
      </c>
      <c r="Z111" s="158">
        <f>IFERROR(IF(($R111-Y111)&gt;=0,0,IF(($S111-X111)&lt;0,0,IF(AND(($S111-Y111)&gt;0,(X111-$R111)&gt;0),$V111/365*(Y111-X111+1),IF(AND(($S111-Y111)&lt;=0,(X111-$R111)&gt;0),$V111/365*($S111-X111+1),$V111/365*(Y111-$R111+1))))),0)</f>
        <v>0</v>
      </c>
      <c r="AA111" s="154">
        <f>Y111+1</f>
        <v>45689</v>
      </c>
      <c r="AB111" s="154">
        <f>AA111+27</f>
        <v>45716</v>
      </c>
      <c r="AC111" s="158">
        <f>IFERROR(IF(($R111-AB111)&gt;=0,0,IF(($S111-AA111)&lt;0,0,IF(AND(($S111-AB111)&gt;0,(AA111-$R111)&gt;0),$V111/365*(AB111-AA111+1),IF(AND(($S111-AB111)&lt;=0,(AA111-$R111)&gt;0),$V111/365*($S111-AA111+1),$V111/365*(AB111-$R111+1))))),0)</f>
        <v>0</v>
      </c>
      <c r="AD111" s="154">
        <f>AB111+1</f>
        <v>45717</v>
      </c>
      <c r="AE111" s="154">
        <f>AD111+30</f>
        <v>45747</v>
      </c>
      <c r="AF111" s="158">
        <f>IFERROR(IF(($R111-AE111)&gt;=0,0,IF(($S111-AD111)&lt;0,0,IF(AND(($S111-AE111)&gt;0,(AD111-$R111)&gt;0),$V111/365*(AE111-AD111+1),IF(AND(($S111-AE111)&lt;=0,(AD111-$R111)&gt;0),$V111/365*($S111-AD111+1),$V111/365*(AE111-$R111+1))))),0)</f>
        <v>0</v>
      </c>
      <c r="AG111" s="154">
        <f>AE111+1</f>
        <v>45748</v>
      </c>
      <c r="AH111" s="154">
        <f>AG111+29</f>
        <v>45777</v>
      </c>
      <c r="AI111" s="158">
        <f>IFERROR(IF(($R111-AH111)&gt;=0,0,IF(($S111-AG111)&lt;0,0,IF(AND(($S111-AH111)&gt;0,(AG111-$R111)&gt;0),$V111/365*(AH111-AG111+1),IF(AND(($S111-AH111)&lt;=0,(AG111-$R111)&gt;0),$V111/365*($S111-AG111+1),$V111/365*(AH111-$R111+1))))),0)</f>
        <v>0</v>
      </c>
      <c r="AJ111" s="154">
        <f>AH111+1</f>
        <v>45778</v>
      </c>
      <c r="AK111" s="154">
        <f>AJ111+30</f>
        <v>45808</v>
      </c>
      <c r="AL111" s="158">
        <f>IFERROR(IF(($R111-AK111)&gt;=0,0,IF(($S111-AJ111)&lt;0,0,IF(AND(($S111-AK111)&gt;0,(AJ111-$R111)&gt;0),$V111/365*(AK111-AJ111+1),IF(AND(($S111-AK111)&lt;=0,(AJ111-$R111)&gt;0),$V111/365*($S111-AJ111+1),$V111/365*(AK111-$R111+1))))),0)</f>
        <v>0</v>
      </c>
      <c r="AM111" s="154">
        <f>AK111+1</f>
        <v>45809</v>
      </c>
      <c r="AN111" s="154">
        <f>AM111+29</f>
        <v>45838</v>
      </c>
      <c r="AO111" s="158">
        <f>IFERROR(IF(($R111-AN111)&gt;=0,0,IF(($S111-AM111)&lt;0,0,IF(AND(($S111-AN111)&gt;0,(AM111-$R111)&gt;0),$V111/365*(AN111-AM111+1),IF(AND(($S111-AN111)&lt;=0,(AM111-$R111)&gt;0),$V111/365*($S111-AM111+1),$V111/365*(AN111-$R111+1))))),0)</f>
        <v>0</v>
      </c>
      <c r="AP111" s="154">
        <f>AN111+1</f>
        <v>45839</v>
      </c>
      <c r="AQ111" s="154">
        <f>AP111+30</f>
        <v>45869</v>
      </c>
      <c r="AR111" s="158">
        <f>IFERROR(IF(($R111-AQ111)&gt;=0,0,IF(($S111-AP111)&lt;0,0,IF(AND(($S111-AQ111)&gt;0,(AP111-$R111)&gt;0),$V111/365*(AQ111-AP111+1),IF(AND(($S111-AQ111)&lt;=0,(AP111-$R111)&gt;0),$V111/365*($S111-AP111+1),$V111/365*(AQ111-$R111+1))))),0)</f>
        <v>0</v>
      </c>
      <c r="AS111" s="154">
        <f>AQ111+1</f>
        <v>45870</v>
      </c>
      <c r="AT111" s="154">
        <f>AS111+30</f>
        <v>45900</v>
      </c>
      <c r="AU111" s="158">
        <f>IFERROR(IF(($R111-AT111)&gt;=0,0,IF(($S111-AS111)&lt;0,0,IF(AND(($S111-AT111)&gt;0,(AS111-$R111)&gt;0),$V111/365*(AT111-AS111+1),IF(AND(($S111-AT111)&lt;=0,(AS111-$R111)&gt;0),$V111/365*($S111-AS111+1),$V111/365*(AT111-$R111+1))))),0)</f>
        <v>0</v>
      </c>
      <c r="AV111" s="154">
        <f>AT111+1</f>
        <v>45901</v>
      </c>
      <c r="AW111" s="154">
        <f>AV111+29</f>
        <v>45930</v>
      </c>
      <c r="AX111" s="158">
        <f>IFERROR(IF(($R111-AW111)&gt;=0,0,IF(($S111-AV111)&lt;0,0,IF(AND(($S111-AW111)&gt;0,(AV111-$R111)&gt;0),$V111/365*(AW111-AV111+1),IF(AND(($S111-AW111)&lt;=0,(AV111-$R111)&gt;0),$V111/365*($S111-AV111+1),$V111/365*(AW111-$R111+1))))),0)</f>
        <v>0</v>
      </c>
      <c r="AY111" s="154">
        <f>AW111+1</f>
        <v>45931</v>
      </c>
      <c r="AZ111" s="154">
        <f>AY111+30</f>
        <v>45961</v>
      </c>
      <c r="BA111" s="158">
        <f>IFERROR(IF(($R111-AZ111)&gt;=0,0,IF(($S111-AY111)&lt;0,0,IF(AND(($S111-AZ111)&gt;0,(AY111-$R111)&gt;0),$V111/365*(AZ111-AY111+1),IF(AND(($S111-AZ111)&lt;=0,(AY111-$R111)&gt;0),$V111/365*($S111-AY111+1),$V111/365*(AZ111-$R111+1))))),0)</f>
        <v>0</v>
      </c>
      <c r="BB111" s="154">
        <f>AZ111+1</f>
        <v>45962</v>
      </c>
      <c r="BC111" s="154">
        <f>BB111+29</f>
        <v>45991</v>
      </c>
      <c r="BD111" s="158">
        <f>IFERROR(IF(($R111-BC111)&gt;=0,0,IF(($S111-BB111)&lt;0,0,IF(AND(($S111-BC111)&gt;0,(BB111-$R111)&gt;0),$V111/365*(BC111-BB111+1),IF(AND(($S111-BC111)&lt;=0,(BB111-$R111)&gt;0),$V111/365*($S111-BB111+1),$V111/365*(BC111-$R111+1))))),0)</f>
        <v>0</v>
      </c>
      <c r="BE111" s="154">
        <f>BC111+1</f>
        <v>45992</v>
      </c>
      <c r="BF111" s="154">
        <f>BE111+30</f>
        <v>46022</v>
      </c>
      <c r="BG111" s="158">
        <f>IFERROR(IF(($R111-BF111)&gt;=0,0,IF(($S111-BE111)&lt;0,0,IF(AND(($S111-BF111)&gt;0,(BE111-$R111)&gt;0),$V111/365*(BF111-BE111+1),IF(AND(($S111-BF111)&lt;=0,(BE111-$R111)&gt;0),$V111/365*($S111-BE111+1),$V111/365*(BF111-$R111+1))))),0)</f>
        <v>0</v>
      </c>
      <c r="BH111" s="154">
        <v>46023</v>
      </c>
      <c r="BI111" s="154">
        <f>BH111+30</f>
        <v>46053</v>
      </c>
      <c r="BJ111" s="158">
        <f>IFERROR(IF(($R111-BI111)&gt;=0,0,IF(($S111-BH111)&lt;0,0,IF(AND(($S111-BI111)&gt;0,(BH111-$R111)&gt;0),$V111/365*(BI111-BH111+1),IF(AND(($S111-BI111)&lt;=0,(BH111-$R111)&gt;0),$V111/365*($S111-BH111+1),$V111/365*(BI111-$R111+1))))),0)</f>
        <v>0</v>
      </c>
      <c r="BK111" s="154">
        <f>BI111+1</f>
        <v>46054</v>
      </c>
      <c r="BL111" s="154">
        <f>BK111+27</f>
        <v>46081</v>
      </c>
      <c r="BM111" s="158">
        <f>IFERROR(IF(($R111-BL111)&gt;=0,0,IF(($S111-BK111)&lt;0,0,IF(AND(($S111-BL111)&gt;0,(BK111-$R111)&gt;0),$V111/365*(BL111-BK111+1),IF(AND(($S111-BL111)&lt;=0,(BK111-$R111)&gt;0),$V111/365*($S111-BK111+1),$V111/365*(BL111-$R111+1))))),0)</f>
        <v>0</v>
      </c>
      <c r="BN111" s="154">
        <f>BL111+1</f>
        <v>46082</v>
      </c>
      <c r="BO111" s="154">
        <f>BN111+30</f>
        <v>46112</v>
      </c>
      <c r="BP111" s="158">
        <f>IFERROR(IF(($R111-BO111)&gt;=0,0,IF(($S111-BN111)&lt;0,0,IF(AND(($S111-BO111)&gt;0,(BN111-$R111)&gt;0),$V111/365*(BO111-BN111+1),IF(AND(($S111-BO111)&lt;=0,(BN111-$R111)&gt;0),$V111/365*($S111-BN111+1),$V111/365*(BO111-$R111+1))))),0)</f>
        <v>0</v>
      </c>
      <c r="BQ111" s="154">
        <f>BO111+1</f>
        <v>46113</v>
      </c>
      <c r="BR111" s="154">
        <f>BQ111+29</f>
        <v>46142</v>
      </c>
      <c r="BS111" s="158">
        <f>IFERROR(IF(($R111-BR111)&gt;=0,0,IF(($S111-BQ111)&lt;0,0,IF(AND(($S111-BR111)&gt;0,(BQ111-$R111)&gt;0),$V111/365*(BR111-BQ111+1),IF(AND(($S111-BR111)&lt;=0,(BQ111-$R111)&gt;0),$V111/365*($S111-BQ111+1),$V111/365*(BR111-$R111+1))))),0)</f>
        <v>0</v>
      </c>
      <c r="BT111" s="154">
        <f>BR111+1</f>
        <v>46143</v>
      </c>
      <c r="BU111" s="154">
        <f>BT111+30</f>
        <v>46173</v>
      </c>
      <c r="BV111" s="158">
        <f>IFERROR(IF(($R111-BU111)&gt;=0,0,IF(($S111-BT111)&lt;0,0,IF(AND(($S111-BU111)&gt;0,(BT111-$R111)&gt;0),$V111/365*(BU111-BT111+1),IF(AND(($S111-BU111)&lt;=0,(BT111-$R111)&gt;0),$V111/365*($S111-BT111+1),$V111/365*(BU111-$R111+1))))),0)</f>
        <v>0</v>
      </c>
      <c r="BW111" s="154">
        <f>BU111+1</f>
        <v>46174</v>
      </c>
      <c r="BX111" s="154">
        <f>BW111+29</f>
        <v>46203</v>
      </c>
      <c r="BY111" s="158">
        <f>IFERROR(IF(($R111-BX111)&gt;=0,0,IF(($S111-BW111)&lt;0,0,IF(AND(($S111-BX111)&gt;0,(BW111-$R111)&gt;0),$V111/365*(BX111-BW111+1),IF(AND(($S111-BX111)&lt;=0,(BW111-$R111)&gt;0),$V111/365*($S111-BW111+1),$V111/365*(BX111-$R111+1))))),0)</f>
        <v>0</v>
      </c>
      <c r="BZ111" s="154">
        <f>BX111+1</f>
        <v>46204</v>
      </c>
      <c r="CA111" s="154">
        <f>BZ111+30</f>
        <v>46234</v>
      </c>
      <c r="CB111" s="158">
        <f>IFERROR(IF(($R111-CA111)&gt;=0,0,IF(($S111-BZ111)&lt;0,0,IF(AND(($S111-CA111)&gt;0,(BZ111-$R111)&gt;0),$V111/365*(CA111-BZ111+1),IF(AND(($S111-CA111)&lt;=0,(BZ111-$R111)&gt;0),$V111/365*($S111-BZ111+1),$V111/365*(CA111-$R111+1))))),0)</f>
        <v>0</v>
      </c>
      <c r="CC111" s="154">
        <f>CA111+1</f>
        <v>46235</v>
      </c>
      <c r="CD111" s="154">
        <f>CC111+30</f>
        <v>46265</v>
      </c>
      <c r="CE111" s="158">
        <f>IFERROR(IF(($R111-CD111)&gt;=0,0,IF(($S111-CC111)&lt;0,0,IF(AND(($S111-CD111)&gt;0,(CC111-$R111)&gt;0),$V111/365*(CD111-CC111+1),IF(AND(($S111-CD111)&lt;=0,(CC111-$R111)&gt;0),$V111/365*($S111-CC111+1),$V111/365*(CD111-$R111+1))))),0)</f>
        <v>0</v>
      </c>
      <c r="CF111" s="154">
        <f>CD111+1</f>
        <v>46266</v>
      </c>
      <c r="CG111" s="154">
        <f>CF111+29</f>
        <v>46295</v>
      </c>
      <c r="CH111" s="158">
        <f>IFERROR(IF(($R111-CG111)&gt;=0,0,IF(($S111-CF111)&lt;0,0,IF(AND(($S111-CG111)&gt;0,(CF111-$R111)&gt;0),$V111/365*(CG111-CF111+1),IF(AND(($S111-CG111)&lt;=0,(CF111-$R111)&gt;0),$V111/365*($S111-CF111+1),$V111/365*(CG111-$R111+1))))),0)</f>
        <v>0</v>
      </c>
      <c r="CI111" s="154">
        <f>CG111+1</f>
        <v>46296</v>
      </c>
      <c r="CJ111" s="154">
        <f>CI111+30</f>
        <v>46326</v>
      </c>
      <c r="CK111" s="158">
        <f>IFERROR(IF(($R111-CJ111)&gt;=0,0,IF(($S111-CI111)&lt;0,0,IF(AND(($S111-CJ111)&gt;0,(CI111-$R111)&gt;0),$V111/365*(CJ111-CI111+1),IF(AND(($S111-CJ111)&lt;=0,(CI111-$R111)&gt;0),$V111/365*($S111-CI111+1),$V111/365*(CJ111-$R111+1))))),0)</f>
        <v>0</v>
      </c>
      <c r="CL111" s="154">
        <f>CJ111+1</f>
        <v>46327</v>
      </c>
      <c r="CM111" s="154">
        <f>CL111+29</f>
        <v>46356</v>
      </c>
      <c r="CN111" s="158">
        <f>IFERROR(IF(($R111-CM111)&gt;=0,0,IF(($S111-CL111)&lt;0,0,IF(AND(($S111-CM111)&gt;0,(CL111-$R111)&gt;0),$V111/365*(CM111-CL111+1),IF(AND(($S111-CM111)&lt;=0,(CL111-$R111)&gt;0),$V111/365*($S111-CL111+1),$V111/365*(CM111-$R111+1))))),0)</f>
        <v>0</v>
      </c>
      <c r="CO111" s="154">
        <f>CM111+1</f>
        <v>46357</v>
      </c>
      <c r="CP111" s="154">
        <f>CO111+30</f>
        <v>46387</v>
      </c>
      <c r="CQ111" s="158">
        <f>IFERROR(IF(($R111-CP111)&gt;=0,0,IF(($S111-CO111)&lt;0,0,IF(AND(($S111-CP111)&gt;0,(CO111-$R111)&gt;0),$V111/365*(CP111-CO111+1),IF(AND(($S111-CP111)&lt;=0,(CO111-$R111)&gt;0),$V111/365*($S111-CO111+1),$V111/365*(CP111-$R111+1))))),0)</f>
        <v>0</v>
      </c>
    </row>
    <row r="112" s="80" customFormat="1" ht="24" customHeight="1" outlineLevel="4" spans="1:95">
      <c r="A112" s="119"/>
      <c r="B112" s="120"/>
      <c r="C112" s="121"/>
      <c r="D112" s="119"/>
      <c r="E112" s="120"/>
      <c r="F112" s="120"/>
      <c r="G112" s="120"/>
      <c r="H112" s="122"/>
      <c r="I112" s="122"/>
      <c r="J112" s="122">
        <f>Z112+AC112+AF112+AI112+AL112+AO112+AR112+AU112+AX112+BA112+BD112+BG112</f>
        <v>0</v>
      </c>
      <c r="K112" s="122">
        <f>K111+1</f>
        <v>4</v>
      </c>
      <c r="L112" s="147"/>
      <c r="M112" s="148">
        <f>IFERROR(VLOOKUP($L112,'2-2 引出数据_合同数据仓库'!$B$2:$BP$10000,3,FALSE),0)</f>
        <v>0</v>
      </c>
      <c r="N112" s="122"/>
      <c r="O112" s="148">
        <f>IFERROR(VLOOKUP((LEFT(VLOOKUP($L112,'2-2 引出数据_合同数据仓库'!$B$2:$BP$10000,64,FALSE),15)&amp;(RIGHT(VLOOKUP($L112,'2-2 引出数据_合同数据仓库'!$B$2:$BP$10000,64,FALSE),4)+1)),'2-2 引出数据_合同数据仓库'!$B$2:$BP$10000,3,FALSE),0)</f>
        <v>0</v>
      </c>
      <c r="P112" s="122"/>
      <c r="Q112" s="122">
        <f>IFERROR(VLOOKUP($L112,'2-2 引出数据_合同数据仓库'!$B$2:$BP$10000,28,FALSE),0)</f>
        <v>0</v>
      </c>
      <c r="R112" s="122">
        <f>IFERROR(VLOOKUP($L112,'2-2 引出数据_合同数据仓库'!$B$2:$BP$10000,29,FALSE),0)</f>
        <v>0</v>
      </c>
      <c r="S112" s="122">
        <f>IFERROR(VLOOKUP($L112,'2-2 引出数据_合同数据仓库'!$B$2:$BP$10000,4,FALSE),0)</f>
        <v>0</v>
      </c>
      <c r="T112" s="122"/>
      <c r="U112" s="122">
        <f>IFERROR(VLOOKUP($L112,'2-2 引出数据_合同数据仓库'!$B$2:$BP$10000,15,FALSE),0)</f>
        <v>0</v>
      </c>
      <c r="V112" s="122">
        <f>U112/(S112-R112+1)*365</f>
        <v>0</v>
      </c>
      <c r="W112" s="122"/>
      <c r="X112" s="154">
        <v>45658</v>
      </c>
      <c r="Y112" s="154">
        <f>X112+30</f>
        <v>45688</v>
      </c>
      <c r="Z112" s="158">
        <f>IFERROR(IF(($R112-Y112)&gt;=0,0,IF(($S112-X112)&lt;0,0,IF(AND(($S112-Y112)&gt;0,(X112-$R112)&gt;0),$V112/365*(Y112-X112+1),IF(AND(($S112-Y112)&lt;=0,(X112-$R112)&gt;0),$V112/365*($S112-X112+1),$V112/365*(Y112-$R112+1))))),0)</f>
        <v>0</v>
      </c>
      <c r="AA112" s="154">
        <f>Y112+1</f>
        <v>45689</v>
      </c>
      <c r="AB112" s="154">
        <f>AA112+27</f>
        <v>45716</v>
      </c>
      <c r="AC112" s="158">
        <f>IFERROR(IF(($R112-AB112)&gt;=0,0,IF(($S112-AA112)&lt;0,0,IF(AND(($S112-AB112)&gt;0,(AA112-$R112)&gt;0),$V112/365*(AB112-AA112+1),IF(AND(($S112-AB112)&lt;=0,(AA112-$R112)&gt;0),$V112/365*($S112-AA112+1),$V112/365*(AB112-$R112+1))))),0)</f>
        <v>0</v>
      </c>
      <c r="AD112" s="154">
        <f>AB112+1</f>
        <v>45717</v>
      </c>
      <c r="AE112" s="154">
        <f>AD112+30</f>
        <v>45747</v>
      </c>
      <c r="AF112" s="158">
        <f>IFERROR(IF(($R112-AE112)&gt;=0,0,IF(($S112-AD112)&lt;0,0,IF(AND(($S112-AE112)&gt;0,(AD112-$R112)&gt;0),$V112/365*(AE112-AD112+1),IF(AND(($S112-AE112)&lt;=0,(AD112-$R112)&gt;0),$V112/365*($S112-AD112+1),$V112/365*(AE112-$R112+1))))),0)</f>
        <v>0</v>
      </c>
      <c r="AG112" s="154">
        <f>AE112+1</f>
        <v>45748</v>
      </c>
      <c r="AH112" s="154">
        <f>AG112+29</f>
        <v>45777</v>
      </c>
      <c r="AI112" s="158">
        <f>IFERROR(IF(($R112-AH112)&gt;=0,0,IF(($S112-AG112)&lt;0,0,IF(AND(($S112-AH112)&gt;0,(AG112-$R112)&gt;0),$V112/365*(AH112-AG112+1),IF(AND(($S112-AH112)&lt;=0,(AG112-$R112)&gt;0),$V112/365*($S112-AG112+1),$V112/365*(AH112-$R112+1))))),0)</f>
        <v>0</v>
      </c>
      <c r="AJ112" s="154">
        <f>AH112+1</f>
        <v>45778</v>
      </c>
      <c r="AK112" s="154">
        <f>AJ112+30</f>
        <v>45808</v>
      </c>
      <c r="AL112" s="158">
        <f>IFERROR(IF(($R112-AK112)&gt;=0,0,IF(($S112-AJ112)&lt;0,0,IF(AND(($S112-AK112)&gt;0,(AJ112-$R112)&gt;0),$V112/365*(AK112-AJ112+1),IF(AND(($S112-AK112)&lt;=0,(AJ112-$R112)&gt;0),$V112/365*($S112-AJ112+1),$V112/365*(AK112-$R112+1))))),0)</f>
        <v>0</v>
      </c>
      <c r="AM112" s="154">
        <f>AK112+1</f>
        <v>45809</v>
      </c>
      <c r="AN112" s="154">
        <f>AM112+29</f>
        <v>45838</v>
      </c>
      <c r="AO112" s="158">
        <f>IFERROR(IF(($R112-AN112)&gt;=0,0,IF(($S112-AM112)&lt;0,0,IF(AND(($S112-AN112)&gt;0,(AM112-$R112)&gt;0),$V112/365*(AN112-AM112+1),IF(AND(($S112-AN112)&lt;=0,(AM112-$R112)&gt;0),$V112/365*($S112-AM112+1),$V112/365*(AN112-$R112+1))))),0)</f>
        <v>0</v>
      </c>
      <c r="AP112" s="154">
        <f>AN112+1</f>
        <v>45839</v>
      </c>
      <c r="AQ112" s="154">
        <f>AP112+30</f>
        <v>45869</v>
      </c>
      <c r="AR112" s="158">
        <f>IFERROR(IF(($R112-AQ112)&gt;=0,0,IF(($S112-AP112)&lt;0,0,IF(AND(($S112-AQ112)&gt;0,(AP112-$R112)&gt;0),$V112/365*(AQ112-AP112+1),IF(AND(($S112-AQ112)&lt;=0,(AP112-$R112)&gt;0),$V112/365*($S112-AP112+1),$V112/365*(AQ112-$R112+1))))),0)</f>
        <v>0</v>
      </c>
      <c r="AS112" s="154">
        <f>AQ112+1</f>
        <v>45870</v>
      </c>
      <c r="AT112" s="154">
        <f>AS112+30</f>
        <v>45900</v>
      </c>
      <c r="AU112" s="158">
        <f>IFERROR(IF(($R112-AT112)&gt;=0,0,IF(($S112-AS112)&lt;0,0,IF(AND(($S112-AT112)&gt;0,(AS112-$R112)&gt;0),$V112/365*(AT112-AS112+1),IF(AND(($S112-AT112)&lt;=0,(AS112-$R112)&gt;0),$V112/365*($S112-AS112+1),$V112/365*(AT112-$R112+1))))),0)</f>
        <v>0</v>
      </c>
      <c r="AV112" s="154">
        <f>AT112+1</f>
        <v>45901</v>
      </c>
      <c r="AW112" s="154">
        <f>AV112+29</f>
        <v>45930</v>
      </c>
      <c r="AX112" s="158">
        <f>IFERROR(IF(($R112-AW112)&gt;=0,0,IF(($S112-AV112)&lt;0,0,IF(AND(($S112-AW112)&gt;0,(AV112-$R112)&gt;0),$V112/365*(AW112-AV112+1),IF(AND(($S112-AW112)&lt;=0,(AV112-$R112)&gt;0),$V112/365*($S112-AV112+1),$V112/365*(AW112-$R112+1))))),0)</f>
        <v>0</v>
      </c>
      <c r="AY112" s="154">
        <f>AW112+1</f>
        <v>45931</v>
      </c>
      <c r="AZ112" s="154">
        <f>AY112+30</f>
        <v>45961</v>
      </c>
      <c r="BA112" s="158">
        <f>IFERROR(IF(($R112-AZ112)&gt;=0,0,IF(($S112-AY112)&lt;0,0,IF(AND(($S112-AZ112)&gt;0,(AY112-$R112)&gt;0),$V112/365*(AZ112-AY112+1),IF(AND(($S112-AZ112)&lt;=0,(AY112-$R112)&gt;0),$V112/365*($S112-AY112+1),$V112/365*(AZ112-$R112+1))))),0)</f>
        <v>0</v>
      </c>
      <c r="BB112" s="154">
        <f>AZ112+1</f>
        <v>45962</v>
      </c>
      <c r="BC112" s="154">
        <f>BB112+29</f>
        <v>45991</v>
      </c>
      <c r="BD112" s="158">
        <f>IFERROR(IF(($R112-BC112)&gt;=0,0,IF(($S112-BB112)&lt;0,0,IF(AND(($S112-BC112)&gt;0,(BB112-$R112)&gt;0),$V112/365*(BC112-BB112+1),IF(AND(($S112-BC112)&lt;=0,(BB112-$R112)&gt;0),$V112/365*($S112-BB112+1),$V112/365*(BC112-$R112+1))))),0)</f>
        <v>0</v>
      </c>
      <c r="BE112" s="154">
        <f>BC112+1</f>
        <v>45992</v>
      </c>
      <c r="BF112" s="154">
        <f>BE112+30</f>
        <v>46022</v>
      </c>
      <c r="BG112" s="158">
        <f>IFERROR(IF(($R112-BF112)&gt;=0,0,IF(($S112-BE112)&lt;0,0,IF(AND(($S112-BF112)&gt;0,(BE112-$R112)&gt;0),$V112/365*(BF112-BE112+1),IF(AND(($S112-BF112)&lt;=0,(BE112-$R112)&gt;0),$V112/365*($S112-BE112+1),$V112/365*(BF112-$R112+1))))),0)</f>
        <v>0</v>
      </c>
      <c r="BH112" s="154">
        <v>46023</v>
      </c>
      <c r="BI112" s="154">
        <f>BH112+30</f>
        <v>46053</v>
      </c>
      <c r="BJ112" s="158">
        <f>IFERROR(IF(($R112-BI112)&gt;=0,0,IF(($S112-BH112)&lt;0,0,IF(AND(($S112-BI112)&gt;0,(BH112-$R112)&gt;0),$V112/365*(BI112-BH112+1),IF(AND(($S112-BI112)&lt;=0,(BH112-$R112)&gt;0),$V112/365*($S112-BH112+1),$V112/365*(BI112-$R112+1))))),0)</f>
        <v>0</v>
      </c>
      <c r="BK112" s="154">
        <f>BI112+1</f>
        <v>46054</v>
      </c>
      <c r="BL112" s="154">
        <f>BK112+27</f>
        <v>46081</v>
      </c>
      <c r="BM112" s="158">
        <f>IFERROR(IF(($R112-BL112)&gt;=0,0,IF(($S112-BK112)&lt;0,0,IF(AND(($S112-BL112)&gt;0,(BK112-$R112)&gt;0),$V112/365*(BL112-BK112+1),IF(AND(($S112-BL112)&lt;=0,(BK112-$R112)&gt;0),$V112/365*($S112-BK112+1),$V112/365*(BL112-$R112+1))))),0)</f>
        <v>0</v>
      </c>
      <c r="BN112" s="154">
        <f>BL112+1</f>
        <v>46082</v>
      </c>
      <c r="BO112" s="154">
        <f>BN112+30</f>
        <v>46112</v>
      </c>
      <c r="BP112" s="158">
        <f>IFERROR(IF(($R112-BO112)&gt;=0,0,IF(($S112-BN112)&lt;0,0,IF(AND(($S112-BO112)&gt;0,(BN112-$R112)&gt;0),$V112/365*(BO112-BN112+1),IF(AND(($S112-BO112)&lt;=0,(BN112-$R112)&gt;0),$V112/365*($S112-BN112+1),$V112/365*(BO112-$R112+1))))),0)</f>
        <v>0</v>
      </c>
      <c r="BQ112" s="154">
        <f>BO112+1</f>
        <v>46113</v>
      </c>
      <c r="BR112" s="154">
        <f>BQ112+29</f>
        <v>46142</v>
      </c>
      <c r="BS112" s="158">
        <f>IFERROR(IF(($R112-BR112)&gt;=0,0,IF(($S112-BQ112)&lt;0,0,IF(AND(($S112-BR112)&gt;0,(BQ112-$R112)&gt;0),$V112/365*(BR112-BQ112+1),IF(AND(($S112-BR112)&lt;=0,(BQ112-$R112)&gt;0),$V112/365*($S112-BQ112+1),$V112/365*(BR112-$R112+1))))),0)</f>
        <v>0</v>
      </c>
      <c r="BT112" s="154">
        <f>BR112+1</f>
        <v>46143</v>
      </c>
      <c r="BU112" s="154">
        <f>BT112+30</f>
        <v>46173</v>
      </c>
      <c r="BV112" s="158">
        <f>IFERROR(IF(($R112-BU112)&gt;=0,0,IF(($S112-BT112)&lt;0,0,IF(AND(($S112-BU112)&gt;0,(BT112-$R112)&gt;0),$V112/365*(BU112-BT112+1),IF(AND(($S112-BU112)&lt;=0,(BT112-$R112)&gt;0),$V112/365*($S112-BT112+1),$V112/365*(BU112-$R112+1))))),0)</f>
        <v>0</v>
      </c>
      <c r="BW112" s="154">
        <f>BU112+1</f>
        <v>46174</v>
      </c>
      <c r="BX112" s="154">
        <f>BW112+29</f>
        <v>46203</v>
      </c>
      <c r="BY112" s="158">
        <f>IFERROR(IF(($R112-BX112)&gt;=0,0,IF(($S112-BW112)&lt;0,0,IF(AND(($S112-BX112)&gt;0,(BW112-$R112)&gt;0),$V112/365*(BX112-BW112+1),IF(AND(($S112-BX112)&lt;=0,(BW112-$R112)&gt;0),$V112/365*($S112-BW112+1),$V112/365*(BX112-$R112+1))))),0)</f>
        <v>0</v>
      </c>
      <c r="BZ112" s="154">
        <f>BX112+1</f>
        <v>46204</v>
      </c>
      <c r="CA112" s="154">
        <f>BZ112+30</f>
        <v>46234</v>
      </c>
      <c r="CB112" s="158">
        <f>IFERROR(IF(($R112-CA112)&gt;=0,0,IF(($S112-BZ112)&lt;0,0,IF(AND(($S112-CA112)&gt;0,(BZ112-$R112)&gt;0),$V112/365*(CA112-BZ112+1),IF(AND(($S112-CA112)&lt;=0,(BZ112-$R112)&gt;0),$V112/365*($S112-BZ112+1),$V112/365*(CA112-$R112+1))))),0)</f>
        <v>0</v>
      </c>
      <c r="CC112" s="154">
        <f>CA112+1</f>
        <v>46235</v>
      </c>
      <c r="CD112" s="154">
        <f>CC112+30</f>
        <v>46265</v>
      </c>
      <c r="CE112" s="158">
        <f>IFERROR(IF(($R112-CD112)&gt;=0,0,IF(($S112-CC112)&lt;0,0,IF(AND(($S112-CD112)&gt;0,(CC112-$R112)&gt;0),$V112/365*(CD112-CC112+1),IF(AND(($S112-CD112)&lt;=0,(CC112-$R112)&gt;0),$V112/365*($S112-CC112+1),$V112/365*(CD112-$R112+1))))),0)</f>
        <v>0</v>
      </c>
      <c r="CF112" s="154">
        <f>CD112+1</f>
        <v>46266</v>
      </c>
      <c r="CG112" s="154">
        <f>CF112+29</f>
        <v>46295</v>
      </c>
      <c r="CH112" s="158">
        <f>IFERROR(IF(($R112-CG112)&gt;=0,0,IF(($S112-CF112)&lt;0,0,IF(AND(($S112-CG112)&gt;0,(CF112-$R112)&gt;0),$V112/365*(CG112-CF112+1),IF(AND(($S112-CG112)&lt;=0,(CF112-$R112)&gt;0),$V112/365*($S112-CF112+1),$V112/365*(CG112-$R112+1))))),0)</f>
        <v>0</v>
      </c>
      <c r="CI112" s="154">
        <f>CG112+1</f>
        <v>46296</v>
      </c>
      <c r="CJ112" s="154">
        <f>CI112+30</f>
        <v>46326</v>
      </c>
      <c r="CK112" s="158">
        <f>IFERROR(IF(($R112-CJ112)&gt;=0,0,IF(($S112-CI112)&lt;0,0,IF(AND(($S112-CJ112)&gt;0,(CI112-$R112)&gt;0),$V112/365*(CJ112-CI112+1),IF(AND(($S112-CJ112)&lt;=0,(CI112-$R112)&gt;0),$V112/365*($S112-CI112+1),$V112/365*(CJ112-$R112+1))))),0)</f>
        <v>0</v>
      </c>
      <c r="CL112" s="154">
        <f>CJ112+1</f>
        <v>46327</v>
      </c>
      <c r="CM112" s="154">
        <f>CL112+29</f>
        <v>46356</v>
      </c>
      <c r="CN112" s="158">
        <f>IFERROR(IF(($R112-CM112)&gt;=0,0,IF(($S112-CL112)&lt;0,0,IF(AND(($S112-CM112)&gt;0,(CL112-$R112)&gt;0),$V112/365*(CM112-CL112+1),IF(AND(($S112-CM112)&lt;=0,(CL112-$R112)&gt;0),$V112/365*($S112-CL112+1),$V112/365*(CM112-$R112+1))))),0)</f>
        <v>0</v>
      </c>
      <c r="CO112" s="154">
        <f>CM112+1</f>
        <v>46357</v>
      </c>
      <c r="CP112" s="154">
        <f>CO112+30</f>
        <v>46387</v>
      </c>
      <c r="CQ112" s="158">
        <f>IFERROR(IF(($R112-CP112)&gt;=0,0,IF(($S112-CO112)&lt;0,0,IF(AND(($S112-CP112)&gt;0,(CO112-$R112)&gt;0),$V112/365*(CP112-CO112+1),IF(AND(($S112-CP112)&lt;=0,(CO112-$R112)&gt;0),$V112/365*($S112-CO112+1),$V112/365*(CP112-$R112+1))))),0)</f>
        <v>0</v>
      </c>
    </row>
    <row r="113" s="80" customFormat="1" ht="24" customHeight="1" outlineLevel="4" spans="1:95">
      <c r="A113" s="123" t="s">
        <v>2814</v>
      </c>
      <c r="B113" s="124"/>
      <c r="C113" s="124"/>
      <c r="D113" s="124"/>
      <c r="E113" s="124"/>
      <c r="F113" s="124"/>
      <c r="G113" s="125"/>
      <c r="H113" s="126"/>
      <c r="I113" s="126"/>
      <c r="J113" s="126"/>
      <c r="K113" s="126"/>
      <c r="L113" s="149"/>
      <c r="M113" s="149"/>
      <c r="N113" s="126"/>
      <c r="O113" s="126"/>
      <c r="P113" s="126"/>
      <c r="Q113" s="126"/>
      <c r="R113" s="126"/>
      <c r="S113" s="126"/>
      <c r="T113" s="126"/>
      <c r="U113" s="126"/>
      <c r="V113" s="126"/>
      <c r="W113" s="126"/>
      <c r="X113" s="126"/>
      <c r="Y113" s="126"/>
      <c r="Z113" s="126"/>
      <c r="AA113" s="126"/>
      <c r="AB113" s="126"/>
      <c r="AC113" s="126"/>
      <c r="AD113" s="126"/>
      <c r="AE113" s="126"/>
      <c r="AF113" s="126"/>
      <c r="AG113" s="126"/>
      <c r="AH113" s="126"/>
      <c r="AI113" s="126"/>
      <c r="AJ113" s="126"/>
      <c r="AK113" s="126"/>
      <c r="AL113" s="126"/>
      <c r="AM113" s="126"/>
      <c r="AN113" s="126"/>
      <c r="AO113" s="126"/>
      <c r="AP113" s="126"/>
      <c r="AQ113" s="126"/>
      <c r="AR113" s="126"/>
      <c r="AS113" s="126"/>
      <c r="AT113" s="126"/>
      <c r="AU113" s="126"/>
      <c r="AV113" s="126"/>
      <c r="AW113" s="126"/>
      <c r="AX113" s="126"/>
      <c r="AY113" s="126"/>
      <c r="AZ113" s="126"/>
      <c r="BA113" s="126"/>
      <c r="BB113" s="126"/>
      <c r="BC113" s="126"/>
      <c r="BD113" s="126"/>
      <c r="BE113" s="126"/>
      <c r="BF113" s="126"/>
      <c r="BG113" s="126"/>
      <c r="BH113" s="126"/>
      <c r="BI113" s="126"/>
      <c r="BJ113" s="126"/>
      <c r="BK113" s="126"/>
      <c r="BL113" s="126"/>
      <c r="BM113" s="126"/>
      <c r="BN113" s="126"/>
      <c r="BO113" s="126"/>
      <c r="BP113" s="126"/>
      <c r="BQ113" s="126"/>
      <c r="BR113" s="126"/>
      <c r="BS113" s="126"/>
      <c r="BT113" s="126"/>
      <c r="BU113" s="126"/>
      <c r="BV113" s="126"/>
      <c r="BW113" s="126"/>
      <c r="BX113" s="126"/>
      <c r="BY113" s="126"/>
      <c r="BZ113" s="126"/>
      <c r="CA113" s="126"/>
      <c r="CB113" s="126"/>
      <c r="CC113" s="126"/>
      <c r="CD113" s="126"/>
      <c r="CE113" s="126"/>
      <c r="CF113" s="126"/>
      <c r="CG113" s="126"/>
      <c r="CH113" s="126"/>
      <c r="CI113" s="126"/>
      <c r="CJ113" s="126"/>
      <c r="CK113" s="126"/>
      <c r="CL113" s="126"/>
      <c r="CM113" s="126"/>
      <c r="CN113" s="126"/>
      <c r="CO113" s="126"/>
      <c r="CP113" s="126"/>
      <c r="CQ113" s="126"/>
    </row>
    <row r="114" ht="24" customHeight="1" outlineLevel="2" spans="1:95">
      <c r="A114" s="49"/>
      <c r="B114" s="112" t="s">
        <v>787</v>
      </c>
      <c r="C114" s="113" t="s">
        <v>1059</v>
      </c>
      <c r="D114" s="49" t="s">
        <v>1060</v>
      </c>
      <c r="E114" s="112"/>
      <c r="F114" s="112"/>
      <c r="G114" s="112"/>
      <c r="H114" s="114">
        <f>X114+AA114+AD114+AG114+AJ114+AM114+AP114+AS114+AV114+AY114+BB114+BE114</f>
        <v>0</v>
      </c>
      <c r="I114" s="114">
        <f>Y114+AB114+AE114+AH114+AK114+AN114+AQ114+AT114+AW114+AZ114+BC114+BF114</f>
        <v>0</v>
      </c>
      <c r="J114" s="114">
        <f t="shared" ref="J114:J119" si="7">Z114+AC114+AF114+AI114+AL114+AO114+AR114+AU114+AX114+BA114+BD114+BG114</f>
        <v>0</v>
      </c>
      <c r="K114" s="114"/>
      <c r="L114" s="145"/>
      <c r="M114" s="145"/>
      <c r="N114" s="114"/>
      <c r="O114" s="114"/>
      <c r="P114" s="114"/>
      <c r="Q114" s="114"/>
      <c r="R114" s="114"/>
      <c r="S114" s="114"/>
      <c r="T114" s="114"/>
      <c r="U114" s="114"/>
      <c r="V114" s="114"/>
      <c r="W114" s="114"/>
      <c r="X114" s="114">
        <f>VLOOKUP($C114,'1 预算编制表单'!$C:$BJ,27,FALSE)</f>
        <v>0</v>
      </c>
      <c r="Y114" s="114">
        <f>X114-Z114</f>
        <v>0</v>
      </c>
      <c r="Z114" s="114">
        <f>Z115+Z121+Z127+Z133</f>
        <v>0</v>
      </c>
      <c r="AA114" s="114">
        <f>VLOOKUP($C114,'1 预算编制表单'!$C:$BJ,30,FALSE)</f>
        <v>0</v>
      </c>
      <c r="AB114" s="114">
        <f>AA114-AC114</f>
        <v>0</v>
      </c>
      <c r="AC114" s="114">
        <f>AC115+AC121+AC127+AC133</f>
        <v>0</v>
      </c>
      <c r="AD114" s="114">
        <f>VLOOKUP($C114,'1 预算编制表单'!$C:$BJ,33,FALSE)</f>
        <v>0</v>
      </c>
      <c r="AE114" s="114">
        <f>AD114-AF114</f>
        <v>0</v>
      </c>
      <c r="AF114" s="114">
        <f>AF115+AF121+AF127+AF133</f>
        <v>0</v>
      </c>
      <c r="AG114" s="114">
        <f>VLOOKUP($C114,'1 预算编制表单'!$C:$BJ,36,FALSE)</f>
        <v>0</v>
      </c>
      <c r="AH114" s="114">
        <f>AG114-AI114</f>
        <v>0</v>
      </c>
      <c r="AI114" s="114">
        <f>AI115+AI121+AI127+AI133</f>
        <v>0</v>
      </c>
      <c r="AJ114" s="114">
        <f>VLOOKUP($C114,'1 预算编制表单'!$C:$BJ,39,FALSE)</f>
        <v>0</v>
      </c>
      <c r="AK114" s="114">
        <f>AJ114-AL114</f>
        <v>0</v>
      </c>
      <c r="AL114" s="114">
        <f>AL115+AL121+AL127+AL133</f>
        <v>0</v>
      </c>
      <c r="AM114" s="114">
        <f>VLOOKUP($C114,'1 预算编制表单'!$C:$BJ,42,FALSE)</f>
        <v>0</v>
      </c>
      <c r="AN114" s="114">
        <f>AM114-AO114</f>
        <v>0</v>
      </c>
      <c r="AO114" s="114">
        <f>AO115+AO121+AO127+AO133</f>
        <v>0</v>
      </c>
      <c r="AP114" s="114">
        <f>VLOOKUP($C114,'1 预算编制表单'!$C:$BJ,45,FALSE)</f>
        <v>0</v>
      </c>
      <c r="AQ114" s="114">
        <f>AP114-AR114</f>
        <v>0</v>
      </c>
      <c r="AR114" s="114">
        <f>AR115+AR121+AR127+AR133</f>
        <v>0</v>
      </c>
      <c r="AS114" s="114">
        <f>VLOOKUP($C114,'1 预算编制表单'!$C:$BJ,48,FALSE)</f>
        <v>0</v>
      </c>
      <c r="AT114" s="114">
        <f>AS114-AU114</f>
        <v>0</v>
      </c>
      <c r="AU114" s="114">
        <f>AU115+AU121+AU127+AU133</f>
        <v>0</v>
      </c>
      <c r="AV114" s="114">
        <f>VLOOKUP($C114,'1 预算编制表单'!$C:$BJ,51,FALSE)</f>
        <v>0</v>
      </c>
      <c r="AW114" s="114">
        <f>AV114-AX114</f>
        <v>0</v>
      </c>
      <c r="AX114" s="114">
        <f>AX115+AX121+AX127+AX133</f>
        <v>0</v>
      </c>
      <c r="AY114" s="114">
        <f>VLOOKUP($C114,'1 预算编制表单'!$C:$BJ,54,FALSE)</f>
        <v>0</v>
      </c>
      <c r="AZ114" s="114">
        <f>AY114-BA114</f>
        <v>0</v>
      </c>
      <c r="BA114" s="114">
        <f>BA115+BA121+BA127+BA133</f>
        <v>0</v>
      </c>
      <c r="BB114" s="114">
        <f>VLOOKUP($C114,'1 预算编制表单'!$C:$BJ,57,FALSE)</f>
        <v>0</v>
      </c>
      <c r="BC114" s="114">
        <f>BB114-BD114</f>
        <v>0</v>
      </c>
      <c r="BD114" s="114">
        <f>BD115+BD121+BD127+BD133</f>
        <v>0</v>
      </c>
      <c r="BE114" s="114">
        <f>VLOOKUP($C114,'1 预算编制表单'!$C:$BJ,60,FALSE)</f>
        <v>0</v>
      </c>
      <c r="BF114" s="114">
        <f>BE114-BG114</f>
        <v>0</v>
      </c>
      <c r="BG114" s="114">
        <f>BG115+BG121+BG127+BG133</f>
        <v>0</v>
      </c>
      <c r="BH114" s="114">
        <f>VLOOKUP($C114,'1 预算编制表单'!$C:$BJ,27,FALSE)</f>
        <v>0</v>
      </c>
      <c r="BI114" s="114">
        <f>BH114-BJ114</f>
        <v>0</v>
      </c>
      <c r="BJ114" s="114">
        <f>BJ115+BJ121+BJ127+BJ133</f>
        <v>0</v>
      </c>
      <c r="BK114" s="114">
        <f>VLOOKUP($C114,'1 预算编制表单'!$C:$BJ,30,FALSE)</f>
        <v>0</v>
      </c>
      <c r="BL114" s="114">
        <f>BK114-BM114</f>
        <v>0</v>
      </c>
      <c r="BM114" s="114">
        <f>BM115+BM121+BM127+BM133</f>
        <v>0</v>
      </c>
      <c r="BN114" s="114">
        <f>VLOOKUP($C114,'1 预算编制表单'!$C:$BJ,33,FALSE)</f>
        <v>0</v>
      </c>
      <c r="BO114" s="114">
        <f>BN114-BP114</f>
        <v>0</v>
      </c>
      <c r="BP114" s="114">
        <f>BP115+BP121+BP127+BP133</f>
        <v>0</v>
      </c>
      <c r="BQ114" s="114">
        <f>VLOOKUP($C114,'1 预算编制表单'!$C:$BJ,36,FALSE)</f>
        <v>0</v>
      </c>
      <c r="BR114" s="114">
        <f>BQ114-BS114</f>
        <v>0</v>
      </c>
      <c r="BS114" s="114">
        <f>BS115+BS121+BS127+BS133</f>
        <v>0</v>
      </c>
      <c r="BT114" s="114">
        <f>VLOOKUP($C114,'1 预算编制表单'!$C:$BJ,39,FALSE)</f>
        <v>0</v>
      </c>
      <c r="BU114" s="114">
        <f>BT114-BV114</f>
        <v>0</v>
      </c>
      <c r="BV114" s="114">
        <f>BV115+BV121+BV127+BV133</f>
        <v>0</v>
      </c>
      <c r="BW114" s="114">
        <f>VLOOKUP($C114,'1 预算编制表单'!$C:$BJ,42,FALSE)</f>
        <v>0</v>
      </c>
      <c r="BX114" s="114">
        <f>BW114-BY114</f>
        <v>0</v>
      </c>
      <c r="BY114" s="114">
        <f>BY115+BY121+BY127+BY133</f>
        <v>0</v>
      </c>
      <c r="BZ114" s="114">
        <f>VLOOKUP($C114,'1 预算编制表单'!$C:$BJ,45,FALSE)</f>
        <v>0</v>
      </c>
      <c r="CA114" s="114">
        <f>BZ114-CB114</f>
        <v>0</v>
      </c>
      <c r="CB114" s="114">
        <f>CB115+CB121+CB127+CB133</f>
        <v>0</v>
      </c>
      <c r="CC114" s="114">
        <f>VLOOKUP($C114,'1 预算编制表单'!$C:$BJ,48,FALSE)</f>
        <v>0</v>
      </c>
      <c r="CD114" s="114">
        <f>CC114-CE114</f>
        <v>0</v>
      </c>
      <c r="CE114" s="114">
        <f>CE115+CE121+CE127+CE133</f>
        <v>0</v>
      </c>
      <c r="CF114" s="114">
        <f>VLOOKUP($C114,'1 预算编制表单'!$C:$BJ,51,FALSE)</f>
        <v>0</v>
      </c>
      <c r="CG114" s="114">
        <f>CF114-CH114</f>
        <v>0</v>
      </c>
      <c r="CH114" s="114">
        <f>CH115+CH121+CH127+CH133</f>
        <v>0</v>
      </c>
      <c r="CI114" s="114">
        <f>VLOOKUP($C114,'1 预算编制表单'!$C:$BJ,54,FALSE)</f>
        <v>0</v>
      </c>
      <c r="CJ114" s="114">
        <f>CI114-CK114</f>
        <v>0</v>
      </c>
      <c r="CK114" s="114">
        <f>CK115+CK121+CK127+CK133</f>
        <v>0</v>
      </c>
      <c r="CL114" s="114">
        <f>VLOOKUP($C114,'1 预算编制表单'!$C:$BJ,57,FALSE)</f>
        <v>0</v>
      </c>
      <c r="CM114" s="114">
        <f>CL114-CN114</f>
        <v>0</v>
      </c>
      <c r="CN114" s="114">
        <f>CN115+CN121+CN127+CN133</f>
        <v>0</v>
      </c>
      <c r="CO114" s="114">
        <f>VLOOKUP($C114,'1 预算编制表单'!$C:$BJ,60,FALSE)</f>
        <v>0</v>
      </c>
      <c r="CP114" s="114">
        <f>CO114-CQ114</f>
        <v>0</v>
      </c>
      <c r="CQ114" s="114">
        <f>CQ115+CQ121+CQ127+CQ133</f>
        <v>0</v>
      </c>
    </row>
    <row r="115" ht="24" customHeight="1" outlineLevel="3" spans="1:95">
      <c r="A115" s="115"/>
      <c r="B115" s="116" t="s">
        <v>792</v>
      </c>
      <c r="C115" s="117" t="s">
        <v>124</v>
      </c>
      <c r="D115" s="115" t="s">
        <v>109</v>
      </c>
      <c r="E115" s="116"/>
      <c r="F115" s="116"/>
      <c r="G115" s="116"/>
      <c r="H115" s="118">
        <f>X115+AA115+AD115+AG115+AJ115+AM115+AP115+AS115+AV115+AY115+BB115+BE115</f>
        <v>0</v>
      </c>
      <c r="I115" s="118">
        <f>Y115+AB115+AE115+AH115+AK115+AN115+AQ115+AT115+AW115+AZ115+BC115+BF115</f>
        <v>0</v>
      </c>
      <c r="J115" s="118">
        <f t="shared" si="7"/>
        <v>0</v>
      </c>
      <c r="K115" s="118"/>
      <c r="L115" s="146"/>
      <c r="M115" s="146"/>
      <c r="N115" s="118"/>
      <c r="O115" s="118"/>
      <c r="P115" s="118"/>
      <c r="Q115" s="118"/>
      <c r="R115" s="118"/>
      <c r="S115" s="118"/>
      <c r="T115" s="118"/>
      <c r="U115" s="118"/>
      <c r="V115" s="118"/>
      <c r="W115" s="118"/>
      <c r="X115" s="118">
        <f>VLOOKUP($C115,'1 预算编制表单'!$C:$BJ,27,FALSE)</f>
        <v>0</v>
      </c>
      <c r="Y115" s="118">
        <f>X115-Z115</f>
        <v>0</v>
      </c>
      <c r="Z115" s="118">
        <f>SUM(Z116:Z120)</f>
        <v>0</v>
      </c>
      <c r="AA115" s="118">
        <f>VLOOKUP($C115,'1 预算编制表单'!$C:$BJ,30,FALSE)</f>
        <v>0</v>
      </c>
      <c r="AB115" s="118">
        <f>AA115-AC115</f>
        <v>0</v>
      </c>
      <c r="AC115" s="118">
        <f>SUM(AC116:AC120)</f>
        <v>0</v>
      </c>
      <c r="AD115" s="118">
        <f>VLOOKUP($C115,'1 预算编制表单'!$C:$BJ,33,FALSE)</f>
        <v>0</v>
      </c>
      <c r="AE115" s="118">
        <f>AD115-AF115</f>
        <v>0</v>
      </c>
      <c r="AF115" s="118">
        <f>SUM(AF116:AF120)</f>
        <v>0</v>
      </c>
      <c r="AG115" s="118">
        <f>VLOOKUP($C115,'1 预算编制表单'!$C:$BJ,36,FALSE)</f>
        <v>0</v>
      </c>
      <c r="AH115" s="118">
        <f>AG115-AI115</f>
        <v>0</v>
      </c>
      <c r="AI115" s="118">
        <f>SUM(AI116:AI120)</f>
        <v>0</v>
      </c>
      <c r="AJ115" s="118">
        <f>VLOOKUP($C115,'1 预算编制表单'!$C:$BJ,39,FALSE)</f>
        <v>0</v>
      </c>
      <c r="AK115" s="118">
        <f>AJ115-AL115</f>
        <v>0</v>
      </c>
      <c r="AL115" s="118">
        <f>SUM(AL116:AL120)</f>
        <v>0</v>
      </c>
      <c r="AM115" s="118">
        <f>VLOOKUP($C115,'1 预算编制表单'!$C:$BJ,42,FALSE)</f>
        <v>0</v>
      </c>
      <c r="AN115" s="118">
        <f>AM115-AO115</f>
        <v>0</v>
      </c>
      <c r="AO115" s="118">
        <f>SUM(AO116:AO120)</f>
        <v>0</v>
      </c>
      <c r="AP115" s="118">
        <f>VLOOKUP($C115,'1 预算编制表单'!$C:$BJ,45,FALSE)</f>
        <v>0</v>
      </c>
      <c r="AQ115" s="118">
        <f>AP115-AR115</f>
        <v>0</v>
      </c>
      <c r="AR115" s="118">
        <f>SUM(AR116:AR120)</f>
        <v>0</v>
      </c>
      <c r="AS115" s="118">
        <f>VLOOKUP($C115,'1 预算编制表单'!$C:$BJ,48,FALSE)</f>
        <v>0</v>
      </c>
      <c r="AT115" s="118">
        <f>AS115-AU115</f>
        <v>0</v>
      </c>
      <c r="AU115" s="118">
        <f>SUM(AU116:AU120)</f>
        <v>0</v>
      </c>
      <c r="AV115" s="118">
        <f>VLOOKUP($C115,'1 预算编制表单'!$C:$BJ,51,FALSE)</f>
        <v>0</v>
      </c>
      <c r="AW115" s="118">
        <f>AV115-AX115</f>
        <v>0</v>
      </c>
      <c r="AX115" s="118">
        <f>SUM(AX116:AX120)</f>
        <v>0</v>
      </c>
      <c r="AY115" s="118">
        <f>VLOOKUP($C115,'1 预算编制表单'!$C:$BJ,54,FALSE)</f>
        <v>0</v>
      </c>
      <c r="AZ115" s="118">
        <f>AY115-BA115</f>
        <v>0</v>
      </c>
      <c r="BA115" s="118">
        <f>SUM(BA116:BA120)</f>
        <v>0</v>
      </c>
      <c r="BB115" s="118">
        <f>VLOOKUP($C115,'1 预算编制表单'!$C:$BJ,57,FALSE)</f>
        <v>0</v>
      </c>
      <c r="BC115" s="118">
        <f>BB115-BD115</f>
        <v>0</v>
      </c>
      <c r="BD115" s="118">
        <f>SUM(BD116:BD120)</f>
        <v>0</v>
      </c>
      <c r="BE115" s="118">
        <f>VLOOKUP($C115,'1 预算编制表单'!$C:$BJ,60,FALSE)</f>
        <v>0</v>
      </c>
      <c r="BF115" s="118">
        <f>BE115-BG115</f>
        <v>0</v>
      </c>
      <c r="BG115" s="118">
        <f>SUM(BG116:BG120)</f>
        <v>0</v>
      </c>
      <c r="BH115" s="118">
        <f>VLOOKUP($C115,'1 预算编制表单'!$C:$BJ,27,FALSE)</f>
        <v>0</v>
      </c>
      <c r="BI115" s="118">
        <f>BH115-BJ115</f>
        <v>0</v>
      </c>
      <c r="BJ115" s="118">
        <f>SUM(BJ116:BJ120)</f>
        <v>0</v>
      </c>
      <c r="BK115" s="118">
        <f>VLOOKUP($C115,'1 预算编制表单'!$C:$BJ,30,FALSE)</f>
        <v>0</v>
      </c>
      <c r="BL115" s="118">
        <f>BK115-BM115</f>
        <v>0</v>
      </c>
      <c r="BM115" s="118">
        <f>SUM(BM116:BM120)</f>
        <v>0</v>
      </c>
      <c r="BN115" s="118">
        <f>VLOOKUP($C115,'1 预算编制表单'!$C:$BJ,33,FALSE)</f>
        <v>0</v>
      </c>
      <c r="BO115" s="118">
        <f>BN115-BP115</f>
        <v>0</v>
      </c>
      <c r="BP115" s="118">
        <f>SUM(BP116:BP120)</f>
        <v>0</v>
      </c>
      <c r="BQ115" s="118">
        <f>VLOOKUP($C115,'1 预算编制表单'!$C:$BJ,36,FALSE)</f>
        <v>0</v>
      </c>
      <c r="BR115" s="118">
        <f>BQ115-BS115</f>
        <v>0</v>
      </c>
      <c r="BS115" s="118">
        <f>SUM(BS116:BS120)</f>
        <v>0</v>
      </c>
      <c r="BT115" s="118">
        <f>VLOOKUP($C115,'1 预算编制表单'!$C:$BJ,39,FALSE)</f>
        <v>0</v>
      </c>
      <c r="BU115" s="118">
        <f>BT115-BV115</f>
        <v>0</v>
      </c>
      <c r="BV115" s="118">
        <f>SUM(BV116:BV120)</f>
        <v>0</v>
      </c>
      <c r="BW115" s="118">
        <f>VLOOKUP($C115,'1 预算编制表单'!$C:$BJ,42,FALSE)</f>
        <v>0</v>
      </c>
      <c r="BX115" s="118">
        <f>BW115-BY115</f>
        <v>0</v>
      </c>
      <c r="BY115" s="118">
        <f>SUM(BY116:BY120)</f>
        <v>0</v>
      </c>
      <c r="BZ115" s="118">
        <f>VLOOKUP($C115,'1 预算编制表单'!$C:$BJ,45,FALSE)</f>
        <v>0</v>
      </c>
      <c r="CA115" s="118">
        <f>BZ115-CB115</f>
        <v>0</v>
      </c>
      <c r="CB115" s="118">
        <f>SUM(CB116:CB120)</f>
        <v>0</v>
      </c>
      <c r="CC115" s="118">
        <f>VLOOKUP($C115,'1 预算编制表单'!$C:$BJ,48,FALSE)</f>
        <v>0</v>
      </c>
      <c r="CD115" s="118">
        <f>CC115-CE115</f>
        <v>0</v>
      </c>
      <c r="CE115" s="118">
        <f>SUM(CE116:CE120)</f>
        <v>0</v>
      </c>
      <c r="CF115" s="118">
        <f>VLOOKUP($C115,'1 预算编制表单'!$C:$BJ,51,FALSE)</f>
        <v>0</v>
      </c>
      <c r="CG115" s="118">
        <f>CF115-CH115</f>
        <v>0</v>
      </c>
      <c r="CH115" s="118">
        <f>SUM(CH116:CH120)</f>
        <v>0</v>
      </c>
      <c r="CI115" s="118">
        <f>VLOOKUP($C115,'1 预算编制表单'!$C:$BJ,54,FALSE)</f>
        <v>0</v>
      </c>
      <c r="CJ115" s="118">
        <f>CI115-CK115</f>
        <v>0</v>
      </c>
      <c r="CK115" s="118">
        <f>SUM(CK116:CK120)</f>
        <v>0</v>
      </c>
      <c r="CL115" s="118">
        <f>VLOOKUP($C115,'1 预算编制表单'!$C:$BJ,57,FALSE)</f>
        <v>0</v>
      </c>
      <c r="CM115" s="118">
        <f>CL115-CN115</f>
        <v>0</v>
      </c>
      <c r="CN115" s="118">
        <f>SUM(CN116:CN120)</f>
        <v>0</v>
      </c>
      <c r="CO115" s="118">
        <f>VLOOKUP($C115,'1 预算编制表单'!$C:$BJ,60,FALSE)</f>
        <v>0</v>
      </c>
      <c r="CP115" s="118">
        <f>CO115-CQ115</f>
        <v>0</v>
      </c>
      <c r="CQ115" s="118">
        <f>SUM(CQ116:CQ120)</f>
        <v>0</v>
      </c>
    </row>
    <row r="116" s="80" customFormat="1" ht="24" customHeight="1" outlineLevel="4" spans="1:95">
      <c r="A116" s="119"/>
      <c r="B116" s="120"/>
      <c r="C116" s="121"/>
      <c r="D116" s="119"/>
      <c r="E116" s="120"/>
      <c r="F116" s="120"/>
      <c r="G116" s="120"/>
      <c r="H116" s="122"/>
      <c r="I116" s="122"/>
      <c r="J116" s="122">
        <f t="shared" si="7"/>
        <v>0</v>
      </c>
      <c r="K116" s="122">
        <v>1</v>
      </c>
      <c r="L116" s="147"/>
      <c r="M116" s="148">
        <f>IFERROR(VLOOKUP($L116,'2-2 引出数据_合同数据仓库'!$B$2:$BP$10000,3,FALSE),0)</f>
        <v>0</v>
      </c>
      <c r="N116" s="122"/>
      <c r="O116" s="148">
        <f>IFERROR(VLOOKUP((LEFT(VLOOKUP($L116,'2-2 引出数据_合同数据仓库'!$B$2:$BP$10000,64,FALSE),15)&amp;(RIGHT(VLOOKUP($L116,'2-2 引出数据_合同数据仓库'!$B$2:$BP$10000,64,FALSE),4)+1)),'2-2 引出数据_合同数据仓库'!$B$2:$BP$10000,3,FALSE),0)</f>
        <v>0</v>
      </c>
      <c r="P116" s="122"/>
      <c r="Q116" s="122">
        <f>IFERROR(VLOOKUP($L116,'2-2 引出数据_合同数据仓库'!$B$2:$BP$10000,28,FALSE),0)</f>
        <v>0</v>
      </c>
      <c r="R116" s="122">
        <f>IFERROR(VLOOKUP($L116,'2-2 引出数据_合同数据仓库'!$B$2:$BP$10000,29,FALSE),0)</f>
        <v>0</v>
      </c>
      <c r="S116" s="122">
        <f>IFERROR(VLOOKUP($L116,'2-2 引出数据_合同数据仓库'!$B$2:$BP$10000,4,FALSE),0)</f>
        <v>0</v>
      </c>
      <c r="T116" s="122"/>
      <c r="U116" s="122">
        <f>IFERROR(VLOOKUP($L116,'2-2 引出数据_合同数据仓库'!$B$2:$BP$10000,15,FALSE),0)</f>
        <v>0</v>
      </c>
      <c r="V116" s="122">
        <f>U116/(S116-R116+1)*365</f>
        <v>0</v>
      </c>
      <c r="W116" s="122"/>
      <c r="X116" s="154">
        <v>45658</v>
      </c>
      <c r="Y116" s="154">
        <f>X116+30</f>
        <v>45688</v>
      </c>
      <c r="Z116" s="158">
        <f>IFERROR(IF(($R116-Y116)&gt;=0,0,IF(($S116-X116)&lt;0,0,IF(AND(($S116-Y116)&gt;0,(X116-$R116)&gt;0),$V116/365*(Y116-X116+1),IF(AND(($S116-Y116)&lt;=0,(X116-$R116)&gt;0),$V116/365*($S116-X116+1),$V116/365*(Y116-$R116+1))))),0)</f>
        <v>0</v>
      </c>
      <c r="AA116" s="154">
        <f>Y116+1</f>
        <v>45689</v>
      </c>
      <c r="AB116" s="154">
        <f>AA116+27</f>
        <v>45716</v>
      </c>
      <c r="AC116" s="158">
        <f>IFERROR(IF(($R116-AB116)&gt;=0,0,IF(($S116-AA116)&lt;0,0,IF(AND(($S116-AB116)&gt;0,(AA116-$R116)&gt;0),$V116/365*(AB116-AA116+1),IF(AND(($S116-AB116)&lt;=0,(AA116-$R116)&gt;0),$V116/365*($S116-AA116+1),$V116/365*(AB116-$R116+1))))),0)</f>
        <v>0</v>
      </c>
      <c r="AD116" s="154">
        <f>AB116+1</f>
        <v>45717</v>
      </c>
      <c r="AE116" s="154">
        <f>AD116+30</f>
        <v>45747</v>
      </c>
      <c r="AF116" s="158">
        <f>IFERROR(IF(($R116-AE116)&gt;=0,0,IF(($S116-AD116)&lt;0,0,IF(AND(($S116-AE116)&gt;0,(AD116-$R116)&gt;0),$V116/365*(AE116-AD116+1),IF(AND(($S116-AE116)&lt;=0,(AD116-$R116)&gt;0),$V116/365*($S116-AD116+1),$V116/365*(AE116-$R116+1))))),0)</f>
        <v>0</v>
      </c>
      <c r="AG116" s="154">
        <f>AE116+1</f>
        <v>45748</v>
      </c>
      <c r="AH116" s="154">
        <f>AG116+29</f>
        <v>45777</v>
      </c>
      <c r="AI116" s="158">
        <f>IFERROR(IF(($R116-AH116)&gt;=0,0,IF(($S116-AG116)&lt;0,0,IF(AND(($S116-AH116)&gt;0,(AG116-$R116)&gt;0),$V116/365*(AH116-AG116+1),IF(AND(($S116-AH116)&lt;=0,(AG116-$R116)&gt;0),$V116/365*($S116-AG116+1),$V116/365*(AH116-$R116+1))))),0)</f>
        <v>0</v>
      </c>
      <c r="AJ116" s="154">
        <f>AH116+1</f>
        <v>45778</v>
      </c>
      <c r="AK116" s="154">
        <f>AJ116+30</f>
        <v>45808</v>
      </c>
      <c r="AL116" s="158">
        <f>IFERROR(IF(($R116-AK116)&gt;=0,0,IF(($S116-AJ116)&lt;0,0,IF(AND(($S116-AK116)&gt;0,(AJ116-$R116)&gt;0),$V116/365*(AK116-AJ116+1),IF(AND(($S116-AK116)&lt;=0,(AJ116-$R116)&gt;0),$V116/365*($S116-AJ116+1),$V116/365*(AK116-$R116+1))))),0)</f>
        <v>0</v>
      </c>
      <c r="AM116" s="154">
        <f>AK116+1</f>
        <v>45809</v>
      </c>
      <c r="AN116" s="154">
        <f>AM116+29</f>
        <v>45838</v>
      </c>
      <c r="AO116" s="158">
        <f>IFERROR(IF(($R116-AN116)&gt;=0,0,IF(($S116-AM116)&lt;0,0,IF(AND(($S116-AN116)&gt;0,(AM116-$R116)&gt;0),$V116/365*(AN116-AM116+1),IF(AND(($S116-AN116)&lt;=0,(AM116-$R116)&gt;0),$V116/365*($S116-AM116+1),$V116/365*(AN116-$R116+1))))),0)</f>
        <v>0</v>
      </c>
      <c r="AP116" s="154">
        <f>AN116+1</f>
        <v>45839</v>
      </c>
      <c r="AQ116" s="154">
        <f>AP116+30</f>
        <v>45869</v>
      </c>
      <c r="AR116" s="158">
        <f>IFERROR(IF(($R116-AQ116)&gt;=0,0,IF(($S116-AP116)&lt;0,0,IF(AND(($S116-AQ116)&gt;0,(AP116-$R116)&gt;0),$V116/365*(AQ116-AP116+1),IF(AND(($S116-AQ116)&lt;=0,(AP116-$R116)&gt;0),$V116/365*($S116-AP116+1),$V116/365*(AQ116-$R116+1))))),0)</f>
        <v>0</v>
      </c>
      <c r="AS116" s="154">
        <f>AQ116+1</f>
        <v>45870</v>
      </c>
      <c r="AT116" s="154">
        <f>AS116+30</f>
        <v>45900</v>
      </c>
      <c r="AU116" s="158">
        <f>IFERROR(IF(($R116-AT116)&gt;=0,0,IF(($S116-AS116)&lt;0,0,IF(AND(($S116-AT116)&gt;0,(AS116-$R116)&gt;0),$V116/365*(AT116-AS116+1),IF(AND(($S116-AT116)&lt;=0,(AS116-$R116)&gt;0),$V116/365*($S116-AS116+1),$V116/365*(AT116-$R116+1))))),0)</f>
        <v>0</v>
      </c>
      <c r="AV116" s="154">
        <f>AT116+1</f>
        <v>45901</v>
      </c>
      <c r="AW116" s="154">
        <f>AV116+29</f>
        <v>45930</v>
      </c>
      <c r="AX116" s="158">
        <f>IFERROR(IF(($R116-AW116)&gt;=0,0,IF(($S116-AV116)&lt;0,0,IF(AND(($S116-AW116)&gt;0,(AV116-$R116)&gt;0),$V116/365*(AW116-AV116+1),IF(AND(($S116-AW116)&lt;=0,(AV116-$R116)&gt;0),$V116/365*($S116-AV116+1),$V116/365*(AW116-$R116+1))))),0)</f>
        <v>0</v>
      </c>
      <c r="AY116" s="154">
        <f>AW116+1</f>
        <v>45931</v>
      </c>
      <c r="AZ116" s="154">
        <f>AY116+30</f>
        <v>45961</v>
      </c>
      <c r="BA116" s="158">
        <f>IFERROR(IF(($R116-AZ116)&gt;=0,0,IF(($S116-AY116)&lt;0,0,IF(AND(($S116-AZ116)&gt;0,(AY116-$R116)&gt;0),$V116/365*(AZ116-AY116+1),IF(AND(($S116-AZ116)&lt;=0,(AY116-$R116)&gt;0),$V116/365*($S116-AY116+1),$V116/365*(AZ116-$R116+1))))),0)</f>
        <v>0</v>
      </c>
      <c r="BB116" s="154">
        <f>AZ116+1</f>
        <v>45962</v>
      </c>
      <c r="BC116" s="154">
        <f>BB116+29</f>
        <v>45991</v>
      </c>
      <c r="BD116" s="158">
        <f>IFERROR(IF(($R116-BC116)&gt;=0,0,IF(($S116-BB116)&lt;0,0,IF(AND(($S116-BC116)&gt;0,(BB116-$R116)&gt;0),$V116/365*(BC116-BB116+1),IF(AND(($S116-BC116)&lt;=0,(BB116-$R116)&gt;0),$V116/365*($S116-BB116+1),$V116/365*(BC116-$R116+1))))),0)</f>
        <v>0</v>
      </c>
      <c r="BE116" s="154">
        <f>BC116+1</f>
        <v>45992</v>
      </c>
      <c r="BF116" s="154">
        <f>BE116+30</f>
        <v>46022</v>
      </c>
      <c r="BG116" s="158">
        <f>IFERROR(IF(($R116-BF116)&gt;=0,0,IF(($S116-BE116)&lt;0,0,IF(AND(($S116-BF116)&gt;0,(BE116-$R116)&gt;0),$V116/365*(BF116-BE116+1),IF(AND(($S116-BF116)&lt;=0,(BE116-$R116)&gt;0),$V116/365*($S116-BE116+1),$V116/365*(BF116-$R116+1))))),0)</f>
        <v>0</v>
      </c>
      <c r="BH116" s="154">
        <v>46023</v>
      </c>
      <c r="BI116" s="154">
        <f>BH116+30</f>
        <v>46053</v>
      </c>
      <c r="BJ116" s="158">
        <f>IFERROR(IF(($R116-BI116)&gt;=0,0,IF(($S116-BH116)&lt;0,0,IF(AND(($S116-BI116)&gt;0,(BH116-$R116)&gt;0),$V116/365*(BI116-BH116+1),IF(AND(($S116-BI116)&lt;=0,(BH116-$R116)&gt;0),$V116/365*($S116-BH116+1),$V116/365*(BI116-$R116+1))))),0)</f>
        <v>0</v>
      </c>
      <c r="BK116" s="154">
        <f>BI116+1</f>
        <v>46054</v>
      </c>
      <c r="BL116" s="154">
        <f>BK116+27</f>
        <v>46081</v>
      </c>
      <c r="BM116" s="158">
        <f>IFERROR(IF(($R116-BL116)&gt;=0,0,IF(($S116-BK116)&lt;0,0,IF(AND(($S116-BL116)&gt;0,(BK116-$R116)&gt;0),$V116/365*(BL116-BK116+1),IF(AND(($S116-BL116)&lt;=0,(BK116-$R116)&gt;0),$V116/365*($S116-BK116+1),$V116/365*(BL116-$R116+1))))),0)</f>
        <v>0</v>
      </c>
      <c r="BN116" s="154">
        <f>BL116+1</f>
        <v>46082</v>
      </c>
      <c r="BO116" s="154">
        <f>BN116+30</f>
        <v>46112</v>
      </c>
      <c r="BP116" s="158">
        <f>IFERROR(IF(($R116-BO116)&gt;=0,0,IF(($S116-BN116)&lt;0,0,IF(AND(($S116-BO116)&gt;0,(BN116-$R116)&gt;0),$V116/365*(BO116-BN116+1),IF(AND(($S116-BO116)&lt;=0,(BN116-$R116)&gt;0),$V116/365*($S116-BN116+1),$V116/365*(BO116-$R116+1))))),0)</f>
        <v>0</v>
      </c>
      <c r="BQ116" s="154">
        <f>BO116+1</f>
        <v>46113</v>
      </c>
      <c r="BR116" s="154">
        <f>BQ116+29</f>
        <v>46142</v>
      </c>
      <c r="BS116" s="158">
        <f>IFERROR(IF(($R116-BR116)&gt;=0,0,IF(($S116-BQ116)&lt;0,0,IF(AND(($S116-BR116)&gt;0,(BQ116-$R116)&gt;0),$V116/365*(BR116-BQ116+1),IF(AND(($S116-BR116)&lt;=0,(BQ116-$R116)&gt;0),$V116/365*($S116-BQ116+1),$V116/365*(BR116-$R116+1))))),0)</f>
        <v>0</v>
      </c>
      <c r="BT116" s="154">
        <f>BR116+1</f>
        <v>46143</v>
      </c>
      <c r="BU116" s="154">
        <f>BT116+30</f>
        <v>46173</v>
      </c>
      <c r="BV116" s="158">
        <f>IFERROR(IF(($R116-BU116)&gt;=0,0,IF(($S116-BT116)&lt;0,0,IF(AND(($S116-BU116)&gt;0,(BT116-$R116)&gt;0),$V116/365*(BU116-BT116+1),IF(AND(($S116-BU116)&lt;=0,(BT116-$R116)&gt;0),$V116/365*($S116-BT116+1),$V116/365*(BU116-$R116+1))))),0)</f>
        <v>0</v>
      </c>
      <c r="BW116" s="154">
        <f>BU116+1</f>
        <v>46174</v>
      </c>
      <c r="BX116" s="154">
        <f>BW116+29</f>
        <v>46203</v>
      </c>
      <c r="BY116" s="158">
        <f>IFERROR(IF(($R116-BX116)&gt;=0,0,IF(($S116-BW116)&lt;0,0,IF(AND(($S116-BX116)&gt;0,(BW116-$R116)&gt;0),$V116/365*(BX116-BW116+1),IF(AND(($S116-BX116)&lt;=0,(BW116-$R116)&gt;0),$V116/365*($S116-BW116+1),$V116/365*(BX116-$R116+1))))),0)</f>
        <v>0</v>
      </c>
      <c r="BZ116" s="154">
        <f>BX116+1</f>
        <v>46204</v>
      </c>
      <c r="CA116" s="154">
        <f>BZ116+30</f>
        <v>46234</v>
      </c>
      <c r="CB116" s="158">
        <f>IFERROR(IF(($R116-CA116)&gt;=0,0,IF(($S116-BZ116)&lt;0,0,IF(AND(($S116-CA116)&gt;0,(BZ116-$R116)&gt;0),$V116/365*(CA116-BZ116+1),IF(AND(($S116-CA116)&lt;=0,(BZ116-$R116)&gt;0),$V116/365*($S116-BZ116+1),$V116/365*(CA116-$R116+1))))),0)</f>
        <v>0</v>
      </c>
      <c r="CC116" s="154">
        <f>CA116+1</f>
        <v>46235</v>
      </c>
      <c r="CD116" s="154">
        <f>CC116+30</f>
        <v>46265</v>
      </c>
      <c r="CE116" s="158">
        <f>IFERROR(IF(($R116-CD116)&gt;=0,0,IF(($S116-CC116)&lt;0,0,IF(AND(($S116-CD116)&gt;0,(CC116-$R116)&gt;0),$V116/365*(CD116-CC116+1),IF(AND(($S116-CD116)&lt;=0,(CC116-$R116)&gt;0),$V116/365*($S116-CC116+1),$V116/365*(CD116-$R116+1))))),0)</f>
        <v>0</v>
      </c>
      <c r="CF116" s="154">
        <f>CD116+1</f>
        <v>46266</v>
      </c>
      <c r="CG116" s="154">
        <f>CF116+29</f>
        <v>46295</v>
      </c>
      <c r="CH116" s="158">
        <f>IFERROR(IF(($R116-CG116)&gt;=0,0,IF(($S116-CF116)&lt;0,0,IF(AND(($S116-CG116)&gt;0,(CF116-$R116)&gt;0),$V116/365*(CG116-CF116+1),IF(AND(($S116-CG116)&lt;=0,(CF116-$R116)&gt;0),$V116/365*($S116-CF116+1),$V116/365*(CG116-$R116+1))))),0)</f>
        <v>0</v>
      </c>
      <c r="CI116" s="154">
        <f>CG116+1</f>
        <v>46296</v>
      </c>
      <c r="CJ116" s="154">
        <f>CI116+30</f>
        <v>46326</v>
      </c>
      <c r="CK116" s="158">
        <f>IFERROR(IF(($R116-CJ116)&gt;=0,0,IF(($S116-CI116)&lt;0,0,IF(AND(($S116-CJ116)&gt;0,(CI116-$R116)&gt;0),$V116/365*(CJ116-CI116+1),IF(AND(($S116-CJ116)&lt;=0,(CI116-$R116)&gt;0),$V116/365*($S116-CI116+1),$V116/365*(CJ116-$R116+1))))),0)</f>
        <v>0</v>
      </c>
      <c r="CL116" s="154">
        <f>CJ116+1</f>
        <v>46327</v>
      </c>
      <c r="CM116" s="154">
        <f>CL116+29</f>
        <v>46356</v>
      </c>
      <c r="CN116" s="158">
        <f>IFERROR(IF(($R116-CM116)&gt;=0,0,IF(($S116-CL116)&lt;0,0,IF(AND(($S116-CM116)&gt;0,(CL116-$R116)&gt;0),$V116/365*(CM116-CL116+1),IF(AND(($S116-CM116)&lt;=0,(CL116-$R116)&gt;0),$V116/365*($S116-CL116+1),$V116/365*(CM116-$R116+1))))),0)</f>
        <v>0</v>
      </c>
      <c r="CO116" s="154">
        <f>CM116+1</f>
        <v>46357</v>
      </c>
      <c r="CP116" s="154">
        <f>CO116+30</f>
        <v>46387</v>
      </c>
      <c r="CQ116" s="158">
        <f>IFERROR(IF(($R116-CP116)&gt;=0,0,IF(($S116-CO116)&lt;0,0,IF(AND(($S116-CP116)&gt;0,(CO116-$R116)&gt;0),$V116/365*(CP116-CO116+1),IF(AND(($S116-CP116)&lt;=0,(CO116-$R116)&gt;0),$V116/365*($S116-CO116+1),$V116/365*(CP116-$R116+1))))),0)</f>
        <v>0</v>
      </c>
    </row>
    <row r="117" s="80" customFormat="1" ht="24" customHeight="1" outlineLevel="4" spans="1:95">
      <c r="A117" s="119"/>
      <c r="B117" s="120"/>
      <c r="C117" s="121"/>
      <c r="D117" s="119"/>
      <c r="E117" s="120"/>
      <c r="F117" s="120"/>
      <c r="G117" s="120"/>
      <c r="H117" s="122"/>
      <c r="I117" s="122"/>
      <c r="J117" s="122">
        <f t="shared" si="7"/>
        <v>0</v>
      </c>
      <c r="K117" s="122">
        <f>K116+1</f>
        <v>2</v>
      </c>
      <c r="L117" s="147"/>
      <c r="M117" s="148">
        <f>IFERROR(VLOOKUP($L117,'2-2 引出数据_合同数据仓库'!$B$2:$BP$10000,3,FALSE),0)</f>
        <v>0</v>
      </c>
      <c r="N117" s="122"/>
      <c r="O117" s="148">
        <f>IFERROR(VLOOKUP((LEFT(VLOOKUP($L117,'2-2 引出数据_合同数据仓库'!$B$2:$BP$10000,64,FALSE),15)&amp;(RIGHT(VLOOKUP($L117,'2-2 引出数据_合同数据仓库'!$B$2:$BP$10000,64,FALSE),4)+1)),'2-2 引出数据_合同数据仓库'!$B$2:$BP$10000,3,FALSE),0)</f>
        <v>0</v>
      </c>
      <c r="P117" s="122"/>
      <c r="Q117" s="122">
        <f>IFERROR(VLOOKUP($L117,'2-2 引出数据_合同数据仓库'!$B$2:$BP$10000,28,FALSE),0)</f>
        <v>0</v>
      </c>
      <c r="R117" s="122">
        <f>IFERROR(VLOOKUP($L117,'2-2 引出数据_合同数据仓库'!$B$2:$BP$10000,29,FALSE),0)</f>
        <v>0</v>
      </c>
      <c r="S117" s="122">
        <f>IFERROR(VLOOKUP($L117,'2-2 引出数据_合同数据仓库'!$B$2:$BP$10000,4,FALSE),0)</f>
        <v>0</v>
      </c>
      <c r="T117" s="122"/>
      <c r="U117" s="122">
        <f>IFERROR(VLOOKUP($L117,'2-2 引出数据_合同数据仓库'!$B$2:$BP$10000,15,FALSE),0)</f>
        <v>0</v>
      </c>
      <c r="V117" s="122">
        <f>U117/(S117-R117+1)*365</f>
        <v>0</v>
      </c>
      <c r="W117" s="122"/>
      <c r="X117" s="154">
        <v>45658</v>
      </c>
      <c r="Y117" s="154">
        <f>X117+30</f>
        <v>45688</v>
      </c>
      <c r="Z117" s="158">
        <f>IFERROR(IF(($R117-Y117)&gt;=0,0,IF(($S117-X117)&lt;0,0,IF(AND(($S117-Y117)&gt;0,(X117-$R117)&gt;0),$V117/365*(Y117-X117+1),IF(AND(($S117-Y117)&lt;=0,(X117-$R117)&gt;0),$V117/365*($S117-X117+1),$V117/365*(Y117-$R117+1))))),0)</f>
        <v>0</v>
      </c>
      <c r="AA117" s="154">
        <f>Y117+1</f>
        <v>45689</v>
      </c>
      <c r="AB117" s="154">
        <f>AA117+27</f>
        <v>45716</v>
      </c>
      <c r="AC117" s="158">
        <f>IFERROR(IF(($R117-AB117)&gt;=0,0,IF(($S117-AA117)&lt;0,0,IF(AND(($S117-AB117)&gt;0,(AA117-$R117)&gt;0),$V117/365*(AB117-AA117+1),IF(AND(($S117-AB117)&lt;=0,(AA117-$R117)&gt;0),$V117/365*($S117-AA117+1),$V117/365*(AB117-$R117+1))))),0)</f>
        <v>0</v>
      </c>
      <c r="AD117" s="154">
        <f>AB117+1</f>
        <v>45717</v>
      </c>
      <c r="AE117" s="154">
        <f>AD117+30</f>
        <v>45747</v>
      </c>
      <c r="AF117" s="158">
        <f>IFERROR(IF(($R117-AE117)&gt;=0,0,IF(($S117-AD117)&lt;0,0,IF(AND(($S117-AE117)&gt;0,(AD117-$R117)&gt;0),$V117/365*(AE117-AD117+1),IF(AND(($S117-AE117)&lt;=0,(AD117-$R117)&gt;0),$V117/365*($S117-AD117+1),$V117/365*(AE117-$R117+1))))),0)</f>
        <v>0</v>
      </c>
      <c r="AG117" s="154">
        <f>AE117+1</f>
        <v>45748</v>
      </c>
      <c r="AH117" s="154">
        <f>AG117+29</f>
        <v>45777</v>
      </c>
      <c r="AI117" s="158">
        <f>IFERROR(IF(($R117-AH117)&gt;=0,0,IF(($S117-AG117)&lt;0,0,IF(AND(($S117-AH117)&gt;0,(AG117-$R117)&gt;0),$V117/365*(AH117-AG117+1),IF(AND(($S117-AH117)&lt;=0,(AG117-$R117)&gt;0),$V117/365*($S117-AG117+1),$V117/365*(AH117-$R117+1))))),0)</f>
        <v>0</v>
      </c>
      <c r="AJ117" s="154">
        <f>AH117+1</f>
        <v>45778</v>
      </c>
      <c r="AK117" s="154">
        <f>AJ117+30</f>
        <v>45808</v>
      </c>
      <c r="AL117" s="158">
        <f>IFERROR(IF(($R117-AK117)&gt;=0,0,IF(($S117-AJ117)&lt;0,0,IF(AND(($S117-AK117)&gt;0,(AJ117-$R117)&gt;0),$V117/365*(AK117-AJ117+1),IF(AND(($S117-AK117)&lt;=0,(AJ117-$R117)&gt;0),$V117/365*($S117-AJ117+1),$V117/365*(AK117-$R117+1))))),0)</f>
        <v>0</v>
      </c>
      <c r="AM117" s="154">
        <f>AK117+1</f>
        <v>45809</v>
      </c>
      <c r="AN117" s="154">
        <f>AM117+29</f>
        <v>45838</v>
      </c>
      <c r="AO117" s="158">
        <f>IFERROR(IF(($R117-AN117)&gt;=0,0,IF(($S117-AM117)&lt;0,0,IF(AND(($S117-AN117)&gt;0,(AM117-$R117)&gt;0),$V117/365*(AN117-AM117+1),IF(AND(($S117-AN117)&lt;=0,(AM117-$R117)&gt;0),$V117/365*($S117-AM117+1),$V117/365*(AN117-$R117+1))))),0)</f>
        <v>0</v>
      </c>
      <c r="AP117" s="154">
        <f>AN117+1</f>
        <v>45839</v>
      </c>
      <c r="AQ117" s="154">
        <f>AP117+30</f>
        <v>45869</v>
      </c>
      <c r="AR117" s="158">
        <f>IFERROR(IF(($R117-AQ117)&gt;=0,0,IF(($S117-AP117)&lt;0,0,IF(AND(($S117-AQ117)&gt;0,(AP117-$R117)&gt;0),$V117/365*(AQ117-AP117+1),IF(AND(($S117-AQ117)&lt;=0,(AP117-$R117)&gt;0),$V117/365*($S117-AP117+1),$V117/365*(AQ117-$R117+1))))),0)</f>
        <v>0</v>
      </c>
      <c r="AS117" s="154">
        <f>AQ117+1</f>
        <v>45870</v>
      </c>
      <c r="AT117" s="154">
        <f>AS117+30</f>
        <v>45900</v>
      </c>
      <c r="AU117" s="158">
        <f>IFERROR(IF(($R117-AT117)&gt;=0,0,IF(($S117-AS117)&lt;0,0,IF(AND(($S117-AT117)&gt;0,(AS117-$R117)&gt;0),$V117/365*(AT117-AS117+1),IF(AND(($S117-AT117)&lt;=0,(AS117-$R117)&gt;0),$V117/365*($S117-AS117+1),$V117/365*(AT117-$R117+1))))),0)</f>
        <v>0</v>
      </c>
      <c r="AV117" s="154">
        <f>AT117+1</f>
        <v>45901</v>
      </c>
      <c r="AW117" s="154">
        <f>AV117+29</f>
        <v>45930</v>
      </c>
      <c r="AX117" s="158">
        <f>IFERROR(IF(($R117-AW117)&gt;=0,0,IF(($S117-AV117)&lt;0,0,IF(AND(($S117-AW117)&gt;0,(AV117-$R117)&gt;0),$V117/365*(AW117-AV117+1),IF(AND(($S117-AW117)&lt;=0,(AV117-$R117)&gt;0),$V117/365*($S117-AV117+1),$V117/365*(AW117-$R117+1))))),0)</f>
        <v>0</v>
      </c>
      <c r="AY117" s="154">
        <f>AW117+1</f>
        <v>45931</v>
      </c>
      <c r="AZ117" s="154">
        <f>AY117+30</f>
        <v>45961</v>
      </c>
      <c r="BA117" s="158">
        <f>IFERROR(IF(($R117-AZ117)&gt;=0,0,IF(($S117-AY117)&lt;0,0,IF(AND(($S117-AZ117)&gt;0,(AY117-$R117)&gt;0),$V117/365*(AZ117-AY117+1),IF(AND(($S117-AZ117)&lt;=0,(AY117-$R117)&gt;0),$V117/365*($S117-AY117+1),$V117/365*(AZ117-$R117+1))))),0)</f>
        <v>0</v>
      </c>
      <c r="BB117" s="154">
        <f>AZ117+1</f>
        <v>45962</v>
      </c>
      <c r="BC117" s="154">
        <f>BB117+29</f>
        <v>45991</v>
      </c>
      <c r="BD117" s="158">
        <f>IFERROR(IF(($R117-BC117)&gt;=0,0,IF(($S117-BB117)&lt;0,0,IF(AND(($S117-BC117)&gt;0,(BB117-$R117)&gt;0),$V117/365*(BC117-BB117+1),IF(AND(($S117-BC117)&lt;=0,(BB117-$R117)&gt;0),$V117/365*($S117-BB117+1),$V117/365*(BC117-$R117+1))))),0)</f>
        <v>0</v>
      </c>
      <c r="BE117" s="154">
        <f>BC117+1</f>
        <v>45992</v>
      </c>
      <c r="BF117" s="154">
        <f>BE117+30</f>
        <v>46022</v>
      </c>
      <c r="BG117" s="158">
        <f>IFERROR(IF(($R117-BF117)&gt;=0,0,IF(($S117-BE117)&lt;0,0,IF(AND(($S117-BF117)&gt;0,(BE117-$R117)&gt;0),$V117/365*(BF117-BE117+1),IF(AND(($S117-BF117)&lt;=0,(BE117-$R117)&gt;0),$V117/365*($S117-BE117+1),$V117/365*(BF117-$R117+1))))),0)</f>
        <v>0</v>
      </c>
      <c r="BH117" s="154">
        <v>46023</v>
      </c>
      <c r="BI117" s="154">
        <f>BH117+30</f>
        <v>46053</v>
      </c>
      <c r="BJ117" s="158">
        <f>IFERROR(IF(($R117-BI117)&gt;=0,0,IF(($S117-BH117)&lt;0,0,IF(AND(($S117-BI117)&gt;0,(BH117-$R117)&gt;0),$V117/365*(BI117-BH117+1),IF(AND(($S117-BI117)&lt;=0,(BH117-$R117)&gt;0),$V117/365*($S117-BH117+1),$V117/365*(BI117-$R117+1))))),0)</f>
        <v>0</v>
      </c>
      <c r="BK117" s="154">
        <f>BI117+1</f>
        <v>46054</v>
      </c>
      <c r="BL117" s="154">
        <f>BK117+27</f>
        <v>46081</v>
      </c>
      <c r="BM117" s="158">
        <f>IFERROR(IF(($R117-BL117)&gt;=0,0,IF(($S117-BK117)&lt;0,0,IF(AND(($S117-BL117)&gt;0,(BK117-$R117)&gt;0),$V117/365*(BL117-BK117+1),IF(AND(($S117-BL117)&lt;=0,(BK117-$R117)&gt;0),$V117/365*($S117-BK117+1),$V117/365*(BL117-$R117+1))))),0)</f>
        <v>0</v>
      </c>
      <c r="BN117" s="154">
        <f>BL117+1</f>
        <v>46082</v>
      </c>
      <c r="BO117" s="154">
        <f>BN117+30</f>
        <v>46112</v>
      </c>
      <c r="BP117" s="158">
        <f>IFERROR(IF(($R117-BO117)&gt;=0,0,IF(($S117-BN117)&lt;0,0,IF(AND(($S117-BO117)&gt;0,(BN117-$R117)&gt;0),$V117/365*(BO117-BN117+1),IF(AND(($S117-BO117)&lt;=0,(BN117-$R117)&gt;0),$V117/365*($S117-BN117+1),$V117/365*(BO117-$R117+1))))),0)</f>
        <v>0</v>
      </c>
      <c r="BQ117" s="154">
        <f>BO117+1</f>
        <v>46113</v>
      </c>
      <c r="BR117" s="154">
        <f>BQ117+29</f>
        <v>46142</v>
      </c>
      <c r="BS117" s="158">
        <f>IFERROR(IF(($R117-BR117)&gt;=0,0,IF(($S117-BQ117)&lt;0,0,IF(AND(($S117-BR117)&gt;0,(BQ117-$R117)&gt;0),$V117/365*(BR117-BQ117+1),IF(AND(($S117-BR117)&lt;=0,(BQ117-$R117)&gt;0),$V117/365*($S117-BQ117+1),$V117/365*(BR117-$R117+1))))),0)</f>
        <v>0</v>
      </c>
      <c r="BT117" s="154">
        <f>BR117+1</f>
        <v>46143</v>
      </c>
      <c r="BU117" s="154">
        <f>BT117+30</f>
        <v>46173</v>
      </c>
      <c r="BV117" s="158">
        <f>IFERROR(IF(($R117-BU117)&gt;=0,0,IF(($S117-BT117)&lt;0,0,IF(AND(($S117-BU117)&gt;0,(BT117-$R117)&gt;0),$V117/365*(BU117-BT117+1),IF(AND(($S117-BU117)&lt;=0,(BT117-$R117)&gt;0),$V117/365*($S117-BT117+1),$V117/365*(BU117-$R117+1))))),0)</f>
        <v>0</v>
      </c>
      <c r="BW117" s="154">
        <f>BU117+1</f>
        <v>46174</v>
      </c>
      <c r="BX117" s="154">
        <f>BW117+29</f>
        <v>46203</v>
      </c>
      <c r="BY117" s="158">
        <f>IFERROR(IF(($R117-BX117)&gt;=0,0,IF(($S117-BW117)&lt;0,0,IF(AND(($S117-BX117)&gt;0,(BW117-$R117)&gt;0),$V117/365*(BX117-BW117+1),IF(AND(($S117-BX117)&lt;=0,(BW117-$R117)&gt;0),$V117/365*($S117-BW117+1),$V117/365*(BX117-$R117+1))))),0)</f>
        <v>0</v>
      </c>
      <c r="BZ117" s="154">
        <f>BX117+1</f>
        <v>46204</v>
      </c>
      <c r="CA117" s="154">
        <f>BZ117+30</f>
        <v>46234</v>
      </c>
      <c r="CB117" s="158">
        <f>IFERROR(IF(($R117-CA117)&gt;=0,0,IF(($S117-BZ117)&lt;0,0,IF(AND(($S117-CA117)&gt;0,(BZ117-$R117)&gt;0),$V117/365*(CA117-BZ117+1),IF(AND(($S117-CA117)&lt;=0,(BZ117-$R117)&gt;0),$V117/365*($S117-BZ117+1),$V117/365*(CA117-$R117+1))))),0)</f>
        <v>0</v>
      </c>
      <c r="CC117" s="154">
        <f>CA117+1</f>
        <v>46235</v>
      </c>
      <c r="CD117" s="154">
        <f>CC117+30</f>
        <v>46265</v>
      </c>
      <c r="CE117" s="158">
        <f>IFERROR(IF(($R117-CD117)&gt;=0,0,IF(($S117-CC117)&lt;0,0,IF(AND(($S117-CD117)&gt;0,(CC117-$R117)&gt;0),$V117/365*(CD117-CC117+1),IF(AND(($S117-CD117)&lt;=0,(CC117-$R117)&gt;0),$V117/365*($S117-CC117+1),$V117/365*(CD117-$R117+1))))),0)</f>
        <v>0</v>
      </c>
      <c r="CF117" s="154">
        <f>CD117+1</f>
        <v>46266</v>
      </c>
      <c r="CG117" s="154">
        <f>CF117+29</f>
        <v>46295</v>
      </c>
      <c r="CH117" s="158">
        <f>IFERROR(IF(($R117-CG117)&gt;=0,0,IF(($S117-CF117)&lt;0,0,IF(AND(($S117-CG117)&gt;0,(CF117-$R117)&gt;0),$V117/365*(CG117-CF117+1),IF(AND(($S117-CG117)&lt;=0,(CF117-$R117)&gt;0),$V117/365*($S117-CF117+1),$V117/365*(CG117-$R117+1))))),0)</f>
        <v>0</v>
      </c>
      <c r="CI117" s="154">
        <f>CG117+1</f>
        <v>46296</v>
      </c>
      <c r="CJ117" s="154">
        <f>CI117+30</f>
        <v>46326</v>
      </c>
      <c r="CK117" s="158">
        <f>IFERROR(IF(($R117-CJ117)&gt;=0,0,IF(($S117-CI117)&lt;0,0,IF(AND(($S117-CJ117)&gt;0,(CI117-$R117)&gt;0),$V117/365*(CJ117-CI117+1),IF(AND(($S117-CJ117)&lt;=0,(CI117-$R117)&gt;0),$V117/365*($S117-CI117+1),$V117/365*(CJ117-$R117+1))))),0)</f>
        <v>0</v>
      </c>
      <c r="CL117" s="154">
        <f>CJ117+1</f>
        <v>46327</v>
      </c>
      <c r="CM117" s="154">
        <f>CL117+29</f>
        <v>46356</v>
      </c>
      <c r="CN117" s="158">
        <f>IFERROR(IF(($R117-CM117)&gt;=0,0,IF(($S117-CL117)&lt;0,0,IF(AND(($S117-CM117)&gt;0,(CL117-$R117)&gt;0),$V117/365*(CM117-CL117+1),IF(AND(($S117-CM117)&lt;=0,(CL117-$R117)&gt;0),$V117/365*($S117-CL117+1),$V117/365*(CM117-$R117+1))))),0)</f>
        <v>0</v>
      </c>
      <c r="CO117" s="154">
        <f>CM117+1</f>
        <v>46357</v>
      </c>
      <c r="CP117" s="154">
        <f>CO117+30</f>
        <v>46387</v>
      </c>
      <c r="CQ117" s="158">
        <f>IFERROR(IF(($R117-CP117)&gt;=0,0,IF(($S117-CO117)&lt;0,0,IF(AND(($S117-CP117)&gt;0,(CO117-$R117)&gt;0),$V117/365*(CP117-CO117+1),IF(AND(($S117-CP117)&lt;=0,(CO117-$R117)&gt;0),$V117/365*($S117-CO117+1),$V117/365*(CP117-$R117+1))))),0)</f>
        <v>0</v>
      </c>
    </row>
    <row r="118" s="80" customFormat="1" ht="24" customHeight="1" outlineLevel="4" spans="1:95">
      <c r="A118" s="119"/>
      <c r="B118" s="120"/>
      <c r="C118" s="121"/>
      <c r="D118" s="119"/>
      <c r="E118" s="120"/>
      <c r="F118" s="120"/>
      <c r="G118" s="120"/>
      <c r="H118" s="122"/>
      <c r="I118" s="122"/>
      <c r="J118" s="122">
        <f t="shared" si="7"/>
        <v>0</v>
      </c>
      <c r="K118" s="122">
        <f>K117+1</f>
        <v>3</v>
      </c>
      <c r="L118" s="147"/>
      <c r="M118" s="148">
        <f>IFERROR(VLOOKUP($L118,'2-2 引出数据_合同数据仓库'!$B$2:$BP$10000,3,FALSE),0)</f>
        <v>0</v>
      </c>
      <c r="N118" s="122"/>
      <c r="O118" s="148">
        <f>IFERROR(VLOOKUP((LEFT(VLOOKUP($L118,'2-2 引出数据_合同数据仓库'!$B$2:$BP$10000,64,FALSE),15)&amp;(RIGHT(VLOOKUP($L118,'2-2 引出数据_合同数据仓库'!$B$2:$BP$10000,64,FALSE),4)+1)),'2-2 引出数据_合同数据仓库'!$B$2:$BP$10000,3,FALSE),0)</f>
        <v>0</v>
      </c>
      <c r="P118" s="122"/>
      <c r="Q118" s="122">
        <f>IFERROR(VLOOKUP($L118,'2-2 引出数据_合同数据仓库'!$B$2:$BP$10000,28,FALSE),0)</f>
        <v>0</v>
      </c>
      <c r="R118" s="122">
        <f>IFERROR(VLOOKUP($L118,'2-2 引出数据_合同数据仓库'!$B$2:$BP$10000,29,FALSE),0)</f>
        <v>0</v>
      </c>
      <c r="S118" s="122">
        <f>IFERROR(VLOOKUP($L118,'2-2 引出数据_合同数据仓库'!$B$2:$BP$10000,4,FALSE),0)</f>
        <v>0</v>
      </c>
      <c r="T118" s="122"/>
      <c r="U118" s="122">
        <f>IFERROR(VLOOKUP($L118,'2-2 引出数据_合同数据仓库'!$B$2:$BP$10000,15,FALSE),0)</f>
        <v>0</v>
      </c>
      <c r="V118" s="122">
        <f>U118/(S118-R118+1)*365</f>
        <v>0</v>
      </c>
      <c r="W118" s="122"/>
      <c r="X118" s="154">
        <v>45658</v>
      </c>
      <c r="Y118" s="154">
        <f>X118+30</f>
        <v>45688</v>
      </c>
      <c r="Z118" s="158">
        <f>IFERROR(IF(($R118-Y118)&gt;=0,0,IF(($S118-X118)&lt;0,0,IF(AND(($S118-Y118)&gt;0,(X118-$R118)&gt;0),$V118/365*(Y118-X118+1),IF(AND(($S118-Y118)&lt;=0,(X118-$R118)&gt;0),$V118/365*($S118-X118+1),$V118/365*(Y118-$R118+1))))),0)</f>
        <v>0</v>
      </c>
      <c r="AA118" s="154">
        <f>Y118+1</f>
        <v>45689</v>
      </c>
      <c r="AB118" s="154">
        <f>AA118+27</f>
        <v>45716</v>
      </c>
      <c r="AC118" s="158">
        <f>IFERROR(IF(($R118-AB118)&gt;=0,0,IF(($S118-AA118)&lt;0,0,IF(AND(($S118-AB118)&gt;0,(AA118-$R118)&gt;0),$V118/365*(AB118-AA118+1),IF(AND(($S118-AB118)&lt;=0,(AA118-$R118)&gt;0),$V118/365*($S118-AA118+1),$V118/365*(AB118-$R118+1))))),0)</f>
        <v>0</v>
      </c>
      <c r="AD118" s="154">
        <f>AB118+1</f>
        <v>45717</v>
      </c>
      <c r="AE118" s="154">
        <f>AD118+30</f>
        <v>45747</v>
      </c>
      <c r="AF118" s="158">
        <f>IFERROR(IF(($R118-AE118)&gt;=0,0,IF(($S118-AD118)&lt;0,0,IF(AND(($S118-AE118)&gt;0,(AD118-$R118)&gt;0),$V118/365*(AE118-AD118+1),IF(AND(($S118-AE118)&lt;=0,(AD118-$R118)&gt;0),$V118/365*($S118-AD118+1),$V118/365*(AE118-$R118+1))))),0)</f>
        <v>0</v>
      </c>
      <c r="AG118" s="154">
        <f>AE118+1</f>
        <v>45748</v>
      </c>
      <c r="AH118" s="154">
        <f>AG118+29</f>
        <v>45777</v>
      </c>
      <c r="AI118" s="158">
        <f>IFERROR(IF(($R118-AH118)&gt;=0,0,IF(($S118-AG118)&lt;0,0,IF(AND(($S118-AH118)&gt;0,(AG118-$R118)&gt;0),$V118/365*(AH118-AG118+1),IF(AND(($S118-AH118)&lt;=0,(AG118-$R118)&gt;0),$V118/365*($S118-AG118+1),$V118/365*(AH118-$R118+1))))),0)</f>
        <v>0</v>
      </c>
      <c r="AJ118" s="154">
        <f>AH118+1</f>
        <v>45778</v>
      </c>
      <c r="AK118" s="154">
        <f>AJ118+30</f>
        <v>45808</v>
      </c>
      <c r="AL118" s="158">
        <f>IFERROR(IF(($R118-AK118)&gt;=0,0,IF(($S118-AJ118)&lt;0,0,IF(AND(($S118-AK118)&gt;0,(AJ118-$R118)&gt;0),$V118/365*(AK118-AJ118+1),IF(AND(($S118-AK118)&lt;=0,(AJ118-$R118)&gt;0),$V118/365*($S118-AJ118+1),$V118/365*(AK118-$R118+1))))),0)</f>
        <v>0</v>
      </c>
      <c r="AM118" s="154">
        <f>AK118+1</f>
        <v>45809</v>
      </c>
      <c r="AN118" s="154">
        <f>AM118+29</f>
        <v>45838</v>
      </c>
      <c r="AO118" s="158">
        <f>IFERROR(IF(($R118-AN118)&gt;=0,0,IF(($S118-AM118)&lt;0,0,IF(AND(($S118-AN118)&gt;0,(AM118-$R118)&gt;0),$V118/365*(AN118-AM118+1),IF(AND(($S118-AN118)&lt;=0,(AM118-$R118)&gt;0),$V118/365*($S118-AM118+1),$V118/365*(AN118-$R118+1))))),0)</f>
        <v>0</v>
      </c>
      <c r="AP118" s="154">
        <f>AN118+1</f>
        <v>45839</v>
      </c>
      <c r="AQ118" s="154">
        <f>AP118+30</f>
        <v>45869</v>
      </c>
      <c r="AR118" s="158">
        <f>IFERROR(IF(($R118-AQ118)&gt;=0,0,IF(($S118-AP118)&lt;0,0,IF(AND(($S118-AQ118)&gt;0,(AP118-$R118)&gt;0),$V118/365*(AQ118-AP118+1),IF(AND(($S118-AQ118)&lt;=0,(AP118-$R118)&gt;0),$V118/365*($S118-AP118+1),$V118/365*(AQ118-$R118+1))))),0)</f>
        <v>0</v>
      </c>
      <c r="AS118" s="154">
        <f>AQ118+1</f>
        <v>45870</v>
      </c>
      <c r="AT118" s="154">
        <f>AS118+30</f>
        <v>45900</v>
      </c>
      <c r="AU118" s="158">
        <f>IFERROR(IF(($R118-AT118)&gt;=0,0,IF(($S118-AS118)&lt;0,0,IF(AND(($S118-AT118)&gt;0,(AS118-$R118)&gt;0),$V118/365*(AT118-AS118+1),IF(AND(($S118-AT118)&lt;=0,(AS118-$R118)&gt;0),$V118/365*($S118-AS118+1),$V118/365*(AT118-$R118+1))))),0)</f>
        <v>0</v>
      </c>
      <c r="AV118" s="154">
        <f>AT118+1</f>
        <v>45901</v>
      </c>
      <c r="AW118" s="154">
        <f>AV118+29</f>
        <v>45930</v>
      </c>
      <c r="AX118" s="158">
        <f>IFERROR(IF(($R118-AW118)&gt;=0,0,IF(($S118-AV118)&lt;0,0,IF(AND(($S118-AW118)&gt;0,(AV118-$R118)&gt;0),$V118/365*(AW118-AV118+1),IF(AND(($S118-AW118)&lt;=0,(AV118-$R118)&gt;0),$V118/365*($S118-AV118+1),$V118/365*(AW118-$R118+1))))),0)</f>
        <v>0</v>
      </c>
      <c r="AY118" s="154">
        <f>AW118+1</f>
        <v>45931</v>
      </c>
      <c r="AZ118" s="154">
        <f>AY118+30</f>
        <v>45961</v>
      </c>
      <c r="BA118" s="158">
        <f>IFERROR(IF(($R118-AZ118)&gt;=0,0,IF(($S118-AY118)&lt;0,0,IF(AND(($S118-AZ118)&gt;0,(AY118-$R118)&gt;0),$V118/365*(AZ118-AY118+1),IF(AND(($S118-AZ118)&lt;=0,(AY118-$R118)&gt;0),$V118/365*($S118-AY118+1),$V118/365*(AZ118-$R118+1))))),0)</f>
        <v>0</v>
      </c>
      <c r="BB118" s="154">
        <f>AZ118+1</f>
        <v>45962</v>
      </c>
      <c r="BC118" s="154">
        <f>BB118+29</f>
        <v>45991</v>
      </c>
      <c r="BD118" s="158">
        <f>IFERROR(IF(($R118-BC118)&gt;=0,0,IF(($S118-BB118)&lt;0,0,IF(AND(($S118-BC118)&gt;0,(BB118-$R118)&gt;0),$V118/365*(BC118-BB118+1),IF(AND(($S118-BC118)&lt;=0,(BB118-$R118)&gt;0),$V118/365*($S118-BB118+1),$V118/365*(BC118-$R118+1))))),0)</f>
        <v>0</v>
      </c>
      <c r="BE118" s="154">
        <f>BC118+1</f>
        <v>45992</v>
      </c>
      <c r="BF118" s="154">
        <f>BE118+30</f>
        <v>46022</v>
      </c>
      <c r="BG118" s="158">
        <f>IFERROR(IF(($R118-BF118)&gt;=0,0,IF(($S118-BE118)&lt;0,0,IF(AND(($S118-BF118)&gt;0,(BE118-$R118)&gt;0),$V118/365*(BF118-BE118+1),IF(AND(($S118-BF118)&lt;=0,(BE118-$R118)&gt;0),$V118/365*($S118-BE118+1),$V118/365*(BF118-$R118+1))))),0)</f>
        <v>0</v>
      </c>
      <c r="BH118" s="154">
        <v>46023</v>
      </c>
      <c r="BI118" s="154">
        <f>BH118+30</f>
        <v>46053</v>
      </c>
      <c r="BJ118" s="158">
        <f>IFERROR(IF(($R118-BI118)&gt;=0,0,IF(($S118-BH118)&lt;0,0,IF(AND(($S118-BI118)&gt;0,(BH118-$R118)&gt;0),$V118/365*(BI118-BH118+1),IF(AND(($S118-BI118)&lt;=0,(BH118-$R118)&gt;0),$V118/365*($S118-BH118+1),$V118/365*(BI118-$R118+1))))),0)</f>
        <v>0</v>
      </c>
      <c r="BK118" s="154">
        <f>BI118+1</f>
        <v>46054</v>
      </c>
      <c r="BL118" s="154">
        <f>BK118+27</f>
        <v>46081</v>
      </c>
      <c r="BM118" s="158">
        <f>IFERROR(IF(($R118-BL118)&gt;=0,0,IF(($S118-BK118)&lt;0,0,IF(AND(($S118-BL118)&gt;0,(BK118-$R118)&gt;0),$V118/365*(BL118-BK118+1),IF(AND(($S118-BL118)&lt;=0,(BK118-$R118)&gt;0),$V118/365*($S118-BK118+1),$V118/365*(BL118-$R118+1))))),0)</f>
        <v>0</v>
      </c>
      <c r="BN118" s="154">
        <f>BL118+1</f>
        <v>46082</v>
      </c>
      <c r="BO118" s="154">
        <f>BN118+30</f>
        <v>46112</v>
      </c>
      <c r="BP118" s="158">
        <f>IFERROR(IF(($R118-BO118)&gt;=0,0,IF(($S118-BN118)&lt;0,0,IF(AND(($S118-BO118)&gt;0,(BN118-$R118)&gt;0),$V118/365*(BO118-BN118+1),IF(AND(($S118-BO118)&lt;=0,(BN118-$R118)&gt;0),$V118/365*($S118-BN118+1),$V118/365*(BO118-$R118+1))))),0)</f>
        <v>0</v>
      </c>
      <c r="BQ118" s="154">
        <f>BO118+1</f>
        <v>46113</v>
      </c>
      <c r="BR118" s="154">
        <f>BQ118+29</f>
        <v>46142</v>
      </c>
      <c r="BS118" s="158">
        <f>IFERROR(IF(($R118-BR118)&gt;=0,0,IF(($S118-BQ118)&lt;0,0,IF(AND(($S118-BR118)&gt;0,(BQ118-$R118)&gt;0),$V118/365*(BR118-BQ118+1),IF(AND(($S118-BR118)&lt;=0,(BQ118-$R118)&gt;0),$V118/365*($S118-BQ118+1),$V118/365*(BR118-$R118+1))))),0)</f>
        <v>0</v>
      </c>
      <c r="BT118" s="154">
        <f>BR118+1</f>
        <v>46143</v>
      </c>
      <c r="BU118" s="154">
        <f>BT118+30</f>
        <v>46173</v>
      </c>
      <c r="BV118" s="158">
        <f>IFERROR(IF(($R118-BU118)&gt;=0,0,IF(($S118-BT118)&lt;0,0,IF(AND(($S118-BU118)&gt;0,(BT118-$R118)&gt;0),$V118/365*(BU118-BT118+1),IF(AND(($S118-BU118)&lt;=0,(BT118-$R118)&gt;0),$V118/365*($S118-BT118+1),$V118/365*(BU118-$R118+1))))),0)</f>
        <v>0</v>
      </c>
      <c r="BW118" s="154">
        <f>BU118+1</f>
        <v>46174</v>
      </c>
      <c r="BX118" s="154">
        <f>BW118+29</f>
        <v>46203</v>
      </c>
      <c r="BY118" s="158">
        <f>IFERROR(IF(($R118-BX118)&gt;=0,0,IF(($S118-BW118)&lt;0,0,IF(AND(($S118-BX118)&gt;0,(BW118-$R118)&gt;0),$V118/365*(BX118-BW118+1),IF(AND(($S118-BX118)&lt;=0,(BW118-$R118)&gt;0),$V118/365*($S118-BW118+1),$V118/365*(BX118-$R118+1))))),0)</f>
        <v>0</v>
      </c>
      <c r="BZ118" s="154">
        <f>BX118+1</f>
        <v>46204</v>
      </c>
      <c r="CA118" s="154">
        <f>BZ118+30</f>
        <v>46234</v>
      </c>
      <c r="CB118" s="158">
        <f>IFERROR(IF(($R118-CA118)&gt;=0,0,IF(($S118-BZ118)&lt;0,0,IF(AND(($S118-CA118)&gt;0,(BZ118-$R118)&gt;0),$V118/365*(CA118-BZ118+1),IF(AND(($S118-CA118)&lt;=0,(BZ118-$R118)&gt;0),$V118/365*($S118-BZ118+1),$V118/365*(CA118-$R118+1))))),0)</f>
        <v>0</v>
      </c>
      <c r="CC118" s="154">
        <f>CA118+1</f>
        <v>46235</v>
      </c>
      <c r="CD118" s="154">
        <f>CC118+30</f>
        <v>46265</v>
      </c>
      <c r="CE118" s="158">
        <f>IFERROR(IF(($R118-CD118)&gt;=0,0,IF(($S118-CC118)&lt;0,0,IF(AND(($S118-CD118)&gt;0,(CC118-$R118)&gt;0),$V118/365*(CD118-CC118+1),IF(AND(($S118-CD118)&lt;=0,(CC118-$R118)&gt;0),$V118/365*($S118-CC118+1),$V118/365*(CD118-$R118+1))))),0)</f>
        <v>0</v>
      </c>
      <c r="CF118" s="154">
        <f>CD118+1</f>
        <v>46266</v>
      </c>
      <c r="CG118" s="154">
        <f>CF118+29</f>
        <v>46295</v>
      </c>
      <c r="CH118" s="158">
        <f>IFERROR(IF(($R118-CG118)&gt;=0,0,IF(($S118-CF118)&lt;0,0,IF(AND(($S118-CG118)&gt;0,(CF118-$R118)&gt;0),$V118/365*(CG118-CF118+1),IF(AND(($S118-CG118)&lt;=0,(CF118-$R118)&gt;0),$V118/365*($S118-CF118+1),$V118/365*(CG118-$R118+1))))),0)</f>
        <v>0</v>
      </c>
      <c r="CI118" s="154">
        <f>CG118+1</f>
        <v>46296</v>
      </c>
      <c r="CJ118" s="154">
        <f>CI118+30</f>
        <v>46326</v>
      </c>
      <c r="CK118" s="158">
        <f>IFERROR(IF(($R118-CJ118)&gt;=0,0,IF(($S118-CI118)&lt;0,0,IF(AND(($S118-CJ118)&gt;0,(CI118-$R118)&gt;0),$V118/365*(CJ118-CI118+1),IF(AND(($S118-CJ118)&lt;=0,(CI118-$R118)&gt;0),$V118/365*($S118-CI118+1),$V118/365*(CJ118-$R118+1))))),0)</f>
        <v>0</v>
      </c>
      <c r="CL118" s="154">
        <f>CJ118+1</f>
        <v>46327</v>
      </c>
      <c r="CM118" s="154">
        <f>CL118+29</f>
        <v>46356</v>
      </c>
      <c r="CN118" s="158">
        <f>IFERROR(IF(($R118-CM118)&gt;=0,0,IF(($S118-CL118)&lt;0,0,IF(AND(($S118-CM118)&gt;0,(CL118-$R118)&gt;0),$V118/365*(CM118-CL118+1),IF(AND(($S118-CM118)&lt;=0,(CL118-$R118)&gt;0),$V118/365*($S118-CL118+1),$V118/365*(CM118-$R118+1))))),0)</f>
        <v>0</v>
      </c>
      <c r="CO118" s="154">
        <f>CM118+1</f>
        <v>46357</v>
      </c>
      <c r="CP118" s="154">
        <f>CO118+30</f>
        <v>46387</v>
      </c>
      <c r="CQ118" s="158">
        <f>IFERROR(IF(($R118-CP118)&gt;=0,0,IF(($S118-CO118)&lt;0,0,IF(AND(($S118-CP118)&gt;0,(CO118-$R118)&gt;0),$V118/365*(CP118-CO118+1),IF(AND(($S118-CP118)&lt;=0,(CO118-$R118)&gt;0),$V118/365*($S118-CO118+1),$V118/365*(CP118-$R118+1))))),0)</f>
        <v>0</v>
      </c>
    </row>
    <row r="119" s="80" customFormat="1" ht="24" customHeight="1" outlineLevel="4" spans="1:95">
      <c r="A119" s="119"/>
      <c r="B119" s="120"/>
      <c r="C119" s="121"/>
      <c r="D119" s="119"/>
      <c r="E119" s="120"/>
      <c r="F119" s="120"/>
      <c r="G119" s="120"/>
      <c r="H119" s="122"/>
      <c r="I119" s="122"/>
      <c r="J119" s="122">
        <f t="shared" si="7"/>
        <v>0</v>
      </c>
      <c r="K119" s="122">
        <f>K118+1</f>
        <v>4</v>
      </c>
      <c r="L119" s="147"/>
      <c r="M119" s="148">
        <f>IFERROR(VLOOKUP($L119,'2-2 引出数据_合同数据仓库'!$B$2:$BP$10000,3,FALSE),0)</f>
        <v>0</v>
      </c>
      <c r="N119" s="122"/>
      <c r="O119" s="148">
        <f>IFERROR(VLOOKUP((LEFT(VLOOKUP($L119,'2-2 引出数据_合同数据仓库'!$B$2:$BP$10000,64,FALSE),15)&amp;(RIGHT(VLOOKUP($L119,'2-2 引出数据_合同数据仓库'!$B$2:$BP$10000,64,FALSE),4)+1)),'2-2 引出数据_合同数据仓库'!$B$2:$BP$10000,3,FALSE),0)</f>
        <v>0</v>
      </c>
      <c r="P119" s="122"/>
      <c r="Q119" s="122">
        <f>IFERROR(VLOOKUP($L119,'2-2 引出数据_合同数据仓库'!$B$2:$BP$10000,28,FALSE),0)</f>
        <v>0</v>
      </c>
      <c r="R119" s="122">
        <f>IFERROR(VLOOKUP($L119,'2-2 引出数据_合同数据仓库'!$B$2:$BP$10000,29,FALSE),0)</f>
        <v>0</v>
      </c>
      <c r="S119" s="122">
        <f>IFERROR(VLOOKUP($L119,'2-2 引出数据_合同数据仓库'!$B$2:$BP$10000,4,FALSE),0)</f>
        <v>0</v>
      </c>
      <c r="T119" s="122"/>
      <c r="U119" s="122">
        <f>IFERROR(VLOOKUP($L119,'2-2 引出数据_合同数据仓库'!$B$2:$BP$10000,15,FALSE),0)</f>
        <v>0</v>
      </c>
      <c r="V119" s="122">
        <f>U119/(S119-R119+1)*365</f>
        <v>0</v>
      </c>
      <c r="W119" s="122"/>
      <c r="X119" s="154">
        <v>45658</v>
      </c>
      <c r="Y119" s="154">
        <f>X119+30</f>
        <v>45688</v>
      </c>
      <c r="Z119" s="158">
        <f>IFERROR(IF(($R119-Y119)&gt;=0,0,IF(($S119-X119)&lt;0,0,IF(AND(($S119-Y119)&gt;0,(X119-$R119)&gt;0),$V119/365*(Y119-X119+1),IF(AND(($S119-Y119)&lt;=0,(X119-$R119)&gt;0),$V119/365*($S119-X119+1),$V119/365*(Y119-$R119+1))))),0)</f>
        <v>0</v>
      </c>
      <c r="AA119" s="154">
        <f>Y119+1</f>
        <v>45689</v>
      </c>
      <c r="AB119" s="154">
        <f>AA119+27</f>
        <v>45716</v>
      </c>
      <c r="AC119" s="158">
        <f>IFERROR(IF(($R119-AB119)&gt;=0,0,IF(($S119-AA119)&lt;0,0,IF(AND(($S119-AB119)&gt;0,(AA119-$R119)&gt;0),$V119/365*(AB119-AA119+1),IF(AND(($S119-AB119)&lt;=0,(AA119-$R119)&gt;0),$V119/365*($S119-AA119+1),$V119/365*(AB119-$R119+1))))),0)</f>
        <v>0</v>
      </c>
      <c r="AD119" s="154">
        <f>AB119+1</f>
        <v>45717</v>
      </c>
      <c r="AE119" s="154">
        <f>AD119+30</f>
        <v>45747</v>
      </c>
      <c r="AF119" s="158">
        <f>IFERROR(IF(($R119-AE119)&gt;=0,0,IF(($S119-AD119)&lt;0,0,IF(AND(($S119-AE119)&gt;0,(AD119-$R119)&gt;0),$V119/365*(AE119-AD119+1),IF(AND(($S119-AE119)&lt;=0,(AD119-$R119)&gt;0),$V119/365*($S119-AD119+1),$V119/365*(AE119-$R119+1))))),0)</f>
        <v>0</v>
      </c>
      <c r="AG119" s="154">
        <f>AE119+1</f>
        <v>45748</v>
      </c>
      <c r="AH119" s="154">
        <f>AG119+29</f>
        <v>45777</v>
      </c>
      <c r="AI119" s="158">
        <f>IFERROR(IF(($R119-AH119)&gt;=0,0,IF(($S119-AG119)&lt;0,0,IF(AND(($S119-AH119)&gt;0,(AG119-$R119)&gt;0),$V119/365*(AH119-AG119+1),IF(AND(($S119-AH119)&lt;=0,(AG119-$R119)&gt;0),$V119/365*($S119-AG119+1),$V119/365*(AH119-$R119+1))))),0)</f>
        <v>0</v>
      </c>
      <c r="AJ119" s="154">
        <f>AH119+1</f>
        <v>45778</v>
      </c>
      <c r="AK119" s="154">
        <f>AJ119+30</f>
        <v>45808</v>
      </c>
      <c r="AL119" s="158">
        <f>IFERROR(IF(($R119-AK119)&gt;=0,0,IF(($S119-AJ119)&lt;0,0,IF(AND(($S119-AK119)&gt;0,(AJ119-$R119)&gt;0),$V119/365*(AK119-AJ119+1),IF(AND(($S119-AK119)&lt;=0,(AJ119-$R119)&gt;0),$V119/365*($S119-AJ119+1),$V119/365*(AK119-$R119+1))))),0)</f>
        <v>0</v>
      </c>
      <c r="AM119" s="154">
        <f>AK119+1</f>
        <v>45809</v>
      </c>
      <c r="AN119" s="154">
        <f>AM119+29</f>
        <v>45838</v>
      </c>
      <c r="AO119" s="158">
        <f>IFERROR(IF(($R119-AN119)&gt;=0,0,IF(($S119-AM119)&lt;0,0,IF(AND(($S119-AN119)&gt;0,(AM119-$R119)&gt;0),$V119/365*(AN119-AM119+1),IF(AND(($S119-AN119)&lt;=0,(AM119-$R119)&gt;0),$V119/365*($S119-AM119+1),$V119/365*(AN119-$R119+1))))),0)</f>
        <v>0</v>
      </c>
      <c r="AP119" s="154">
        <f>AN119+1</f>
        <v>45839</v>
      </c>
      <c r="AQ119" s="154">
        <f>AP119+30</f>
        <v>45869</v>
      </c>
      <c r="AR119" s="158">
        <f>IFERROR(IF(($R119-AQ119)&gt;=0,0,IF(($S119-AP119)&lt;0,0,IF(AND(($S119-AQ119)&gt;0,(AP119-$R119)&gt;0),$V119/365*(AQ119-AP119+1),IF(AND(($S119-AQ119)&lt;=0,(AP119-$R119)&gt;0),$V119/365*($S119-AP119+1),$V119/365*(AQ119-$R119+1))))),0)</f>
        <v>0</v>
      </c>
      <c r="AS119" s="154">
        <f>AQ119+1</f>
        <v>45870</v>
      </c>
      <c r="AT119" s="154">
        <f>AS119+30</f>
        <v>45900</v>
      </c>
      <c r="AU119" s="158">
        <f>IFERROR(IF(($R119-AT119)&gt;=0,0,IF(($S119-AS119)&lt;0,0,IF(AND(($S119-AT119)&gt;0,(AS119-$R119)&gt;0),$V119/365*(AT119-AS119+1),IF(AND(($S119-AT119)&lt;=0,(AS119-$R119)&gt;0),$V119/365*($S119-AS119+1),$V119/365*(AT119-$R119+1))))),0)</f>
        <v>0</v>
      </c>
      <c r="AV119" s="154">
        <f>AT119+1</f>
        <v>45901</v>
      </c>
      <c r="AW119" s="154">
        <f>AV119+29</f>
        <v>45930</v>
      </c>
      <c r="AX119" s="158">
        <f>IFERROR(IF(($R119-AW119)&gt;=0,0,IF(($S119-AV119)&lt;0,0,IF(AND(($S119-AW119)&gt;0,(AV119-$R119)&gt;0),$V119/365*(AW119-AV119+1),IF(AND(($S119-AW119)&lt;=0,(AV119-$R119)&gt;0),$V119/365*($S119-AV119+1),$V119/365*(AW119-$R119+1))))),0)</f>
        <v>0</v>
      </c>
      <c r="AY119" s="154">
        <f>AW119+1</f>
        <v>45931</v>
      </c>
      <c r="AZ119" s="154">
        <f>AY119+30</f>
        <v>45961</v>
      </c>
      <c r="BA119" s="158">
        <f>IFERROR(IF(($R119-AZ119)&gt;=0,0,IF(($S119-AY119)&lt;0,0,IF(AND(($S119-AZ119)&gt;0,(AY119-$R119)&gt;0),$V119/365*(AZ119-AY119+1),IF(AND(($S119-AZ119)&lt;=0,(AY119-$R119)&gt;0),$V119/365*($S119-AY119+1),$V119/365*(AZ119-$R119+1))))),0)</f>
        <v>0</v>
      </c>
      <c r="BB119" s="154">
        <f>AZ119+1</f>
        <v>45962</v>
      </c>
      <c r="BC119" s="154">
        <f>BB119+29</f>
        <v>45991</v>
      </c>
      <c r="BD119" s="158">
        <f>IFERROR(IF(($R119-BC119)&gt;=0,0,IF(($S119-BB119)&lt;0,0,IF(AND(($S119-BC119)&gt;0,(BB119-$R119)&gt;0),$V119/365*(BC119-BB119+1),IF(AND(($S119-BC119)&lt;=0,(BB119-$R119)&gt;0),$V119/365*($S119-BB119+1),$V119/365*(BC119-$R119+1))))),0)</f>
        <v>0</v>
      </c>
      <c r="BE119" s="154">
        <f>BC119+1</f>
        <v>45992</v>
      </c>
      <c r="BF119" s="154">
        <f>BE119+30</f>
        <v>46022</v>
      </c>
      <c r="BG119" s="158">
        <f>IFERROR(IF(($R119-BF119)&gt;=0,0,IF(($S119-BE119)&lt;0,0,IF(AND(($S119-BF119)&gt;0,(BE119-$R119)&gt;0),$V119/365*(BF119-BE119+1),IF(AND(($S119-BF119)&lt;=0,(BE119-$R119)&gt;0),$V119/365*($S119-BE119+1),$V119/365*(BF119-$R119+1))))),0)</f>
        <v>0</v>
      </c>
      <c r="BH119" s="154">
        <v>46023</v>
      </c>
      <c r="BI119" s="154">
        <f>BH119+30</f>
        <v>46053</v>
      </c>
      <c r="BJ119" s="158">
        <f>IFERROR(IF(($R119-BI119)&gt;=0,0,IF(($S119-BH119)&lt;0,0,IF(AND(($S119-BI119)&gt;0,(BH119-$R119)&gt;0),$V119/365*(BI119-BH119+1),IF(AND(($S119-BI119)&lt;=0,(BH119-$R119)&gt;0),$V119/365*($S119-BH119+1),$V119/365*(BI119-$R119+1))))),0)</f>
        <v>0</v>
      </c>
      <c r="BK119" s="154">
        <f>BI119+1</f>
        <v>46054</v>
      </c>
      <c r="BL119" s="154">
        <f>BK119+27</f>
        <v>46081</v>
      </c>
      <c r="BM119" s="158">
        <f>IFERROR(IF(($R119-BL119)&gt;=0,0,IF(($S119-BK119)&lt;0,0,IF(AND(($S119-BL119)&gt;0,(BK119-$R119)&gt;0),$V119/365*(BL119-BK119+1),IF(AND(($S119-BL119)&lt;=0,(BK119-$R119)&gt;0),$V119/365*($S119-BK119+1),$V119/365*(BL119-$R119+1))))),0)</f>
        <v>0</v>
      </c>
      <c r="BN119" s="154">
        <f>BL119+1</f>
        <v>46082</v>
      </c>
      <c r="BO119" s="154">
        <f>BN119+30</f>
        <v>46112</v>
      </c>
      <c r="BP119" s="158">
        <f>IFERROR(IF(($R119-BO119)&gt;=0,0,IF(($S119-BN119)&lt;0,0,IF(AND(($S119-BO119)&gt;0,(BN119-$R119)&gt;0),$V119/365*(BO119-BN119+1),IF(AND(($S119-BO119)&lt;=0,(BN119-$R119)&gt;0),$V119/365*($S119-BN119+1),$V119/365*(BO119-$R119+1))))),0)</f>
        <v>0</v>
      </c>
      <c r="BQ119" s="154">
        <f>BO119+1</f>
        <v>46113</v>
      </c>
      <c r="BR119" s="154">
        <f>BQ119+29</f>
        <v>46142</v>
      </c>
      <c r="BS119" s="158">
        <f>IFERROR(IF(($R119-BR119)&gt;=0,0,IF(($S119-BQ119)&lt;0,0,IF(AND(($S119-BR119)&gt;0,(BQ119-$R119)&gt;0),$V119/365*(BR119-BQ119+1),IF(AND(($S119-BR119)&lt;=0,(BQ119-$R119)&gt;0),$V119/365*($S119-BQ119+1),$V119/365*(BR119-$R119+1))))),0)</f>
        <v>0</v>
      </c>
      <c r="BT119" s="154">
        <f>BR119+1</f>
        <v>46143</v>
      </c>
      <c r="BU119" s="154">
        <f>BT119+30</f>
        <v>46173</v>
      </c>
      <c r="BV119" s="158">
        <f>IFERROR(IF(($R119-BU119)&gt;=0,0,IF(($S119-BT119)&lt;0,0,IF(AND(($S119-BU119)&gt;0,(BT119-$R119)&gt;0),$V119/365*(BU119-BT119+1),IF(AND(($S119-BU119)&lt;=0,(BT119-$R119)&gt;0),$V119/365*($S119-BT119+1),$V119/365*(BU119-$R119+1))))),0)</f>
        <v>0</v>
      </c>
      <c r="BW119" s="154">
        <f>BU119+1</f>
        <v>46174</v>
      </c>
      <c r="BX119" s="154">
        <f>BW119+29</f>
        <v>46203</v>
      </c>
      <c r="BY119" s="158">
        <f>IFERROR(IF(($R119-BX119)&gt;=0,0,IF(($S119-BW119)&lt;0,0,IF(AND(($S119-BX119)&gt;0,(BW119-$R119)&gt;0),$V119/365*(BX119-BW119+1),IF(AND(($S119-BX119)&lt;=0,(BW119-$R119)&gt;0),$V119/365*($S119-BW119+1),$V119/365*(BX119-$R119+1))))),0)</f>
        <v>0</v>
      </c>
      <c r="BZ119" s="154">
        <f>BX119+1</f>
        <v>46204</v>
      </c>
      <c r="CA119" s="154">
        <f>BZ119+30</f>
        <v>46234</v>
      </c>
      <c r="CB119" s="158">
        <f>IFERROR(IF(($R119-CA119)&gt;=0,0,IF(($S119-BZ119)&lt;0,0,IF(AND(($S119-CA119)&gt;0,(BZ119-$R119)&gt;0),$V119/365*(CA119-BZ119+1),IF(AND(($S119-CA119)&lt;=0,(BZ119-$R119)&gt;0),$V119/365*($S119-BZ119+1),$V119/365*(CA119-$R119+1))))),0)</f>
        <v>0</v>
      </c>
      <c r="CC119" s="154">
        <f>CA119+1</f>
        <v>46235</v>
      </c>
      <c r="CD119" s="154">
        <f>CC119+30</f>
        <v>46265</v>
      </c>
      <c r="CE119" s="158">
        <f>IFERROR(IF(($R119-CD119)&gt;=0,0,IF(($S119-CC119)&lt;0,0,IF(AND(($S119-CD119)&gt;0,(CC119-$R119)&gt;0),$V119/365*(CD119-CC119+1),IF(AND(($S119-CD119)&lt;=0,(CC119-$R119)&gt;0),$V119/365*($S119-CC119+1),$V119/365*(CD119-$R119+1))))),0)</f>
        <v>0</v>
      </c>
      <c r="CF119" s="154">
        <f>CD119+1</f>
        <v>46266</v>
      </c>
      <c r="CG119" s="154">
        <f>CF119+29</f>
        <v>46295</v>
      </c>
      <c r="CH119" s="158">
        <f>IFERROR(IF(($R119-CG119)&gt;=0,0,IF(($S119-CF119)&lt;0,0,IF(AND(($S119-CG119)&gt;0,(CF119-$R119)&gt;0),$V119/365*(CG119-CF119+1),IF(AND(($S119-CG119)&lt;=0,(CF119-$R119)&gt;0),$V119/365*($S119-CF119+1),$V119/365*(CG119-$R119+1))))),0)</f>
        <v>0</v>
      </c>
      <c r="CI119" s="154">
        <f>CG119+1</f>
        <v>46296</v>
      </c>
      <c r="CJ119" s="154">
        <f>CI119+30</f>
        <v>46326</v>
      </c>
      <c r="CK119" s="158">
        <f>IFERROR(IF(($R119-CJ119)&gt;=0,0,IF(($S119-CI119)&lt;0,0,IF(AND(($S119-CJ119)&gt;0,(CI119-$R119)&gt;0),$V119/365*(CJ119-CI119+1),IF(AND(($S119-CJ119)&lt;=0,(CI119-$R119)&gt;0),$V119/365*($S119-CI119+1),$V119/365*(CJ119-$R119+1))))),0)</f>
        <v>0</v>
      </c>
      <c r="CL119" s="154">
        <f>CJ119+1</f>
        <v>46327</v>
      </c>
      <c r="CM119" s="154">
        <f>CL119+29</f>
        <v>46356</v>
      </c>
      <c r="CN119" s="158">
        <f>IFERROR(IF(($R119-CM119)&gt;=0,0,IF(($S119-CL119)&lt;0,0,IF(AND(($S119-CM119)&gt;0,(CL119-$R119)&gt;0),$V119/365*(CM119-CL119+1),IF(AND(($S119-CM119)&lt;=0,(CL119-$R119)&gt;0),$V119/365*($S119-CL119+1),$V119/365*(CM119-$R119+1))))),0)</f>
        <v>0</v>
      </c>
      <c r="CO119" s="154">
        <f>CM119+1</f>
        <v>46357</v>
      </c>
      <c r="CP119" s="154">
        <f>CO119+30</f>
        <v>46387</v>
      </c>
      <c r="CQ119" s="158">
        <f>IFERROR(IF(($R119-CP119)&gt;=0,0,IF(($S119-CO119)&lt;0,0,IF(AND(($S119-CP119)&gt;0,(CO119-$R119)&gt;0),$V119/365*(CP119-CO119+1),IF(AND(($S119-CP119)&lt;=0,(CO119-$R119)&gt;0),$V119/365*($S119-CO119+1),$V119/365*(CP119-$R119+1))))),0)</f>
        <v>0</v>
      </c>
    </row>
    <row r="120" s="80" customFormat="1" ht="24" customHeight="1" outlineLevel="4" spans="1:95">
      <c r="A120" s="123" t="s">
        <v>2814</v>
      </c>
      <c r="B120" s="124"/>
      <c r="C120" s="124"/>
      <c r="D120" s="124"/>
      <c r="E120" s="124"/>
      <c r="F120" s="124"/>
      <c r="G120" s="125"/>
      <c r="H120" s="126"/>
      <c r="I120" s="126"/>
      <c r="J120" s="126"/>
      <c r="K120" s="126"/>
      <c r="L120" s="149"/>
      <c r="M120" s="149"/>
      <c r="N120" s="126"/>
      <c r="O120" s="126"/>
      <c r="P120" s="126"/>
      <c r="Q120" s="126"/>
      <c r="R120" s="126"/>
      <c r="S120" s="126"/>
      <c r="T120" s="126"/>
      <c r="U120" s="126"/>
      <c r="V120" s="126"/>
      <c r="W120" s="126"/>
      <c r="X120" s="126"/>
      <c r="Y120" s="126"/>
      <c r="Z120" s="126"/>
      <c r="AA120" s="126"/>
      <c r="AB120" s="126"/>
      <c r="AC120" s="126"/>
      <c r="AD120" s="126"/>
      <c r="AE120" s="126"/>
      <c r="AF120" s="126"/>
      <c r="AG120" s="126"/>
      <c r="AH120" s="126"/>
      <c r="AI120" s="126"/>
      <c r="AJ120" s="126"/>
      <c r="AK120" s="126"/>
      <c r="AL120" s="126"/>
      <c r="AM120" s="126"/>
      <c r="AN120" s="126"/>
      <c r="AO120" s="126"/>
      <c r="AP120" s="126"/>
      <c r="AQ120" s="126"/>
      <c r="AR120" s="126"/>
      <c r="AS120" s="126"/>
      <c r="AT120" s="126"/>
      <c r="AU120" s="126"/>
      <c r="AV120" s="126"/>
      <c r="AW120" s="126"/>
      <c r="AX120" s="126"/>
      <c r="AY120" s="126"/>
      <c r="AZ120" s="126"/>
      <c r="BA120" s="126"/>
      <c r="BB120" s="126"/>
      <c r="BC120" s="126"/>
      <c r="BD120" s="126"/>
      <c r="BE120" s="126"/>
      <c r="BF120" s="126"/>
      <c r="BG120" s="126"/>
      <c r="BH120" s="126"/>
      <c r="BI120" s="126"/>
      <c r="BJ120" s="126"/>
      <c r="BK120" s="126"/>
      <c r="BL120" s="126"/>
      <c r="BM120" s="126"/>
      <c r="BN120" s="126"/>
      <c r="BO120" s="126"/>
      <c r="BP120" s="126"/>
      <c r="BQ120" s="126"/>
      <c r="BR120" s="126"/>
      <c r="BS120" s="126"/>
      <c r="BT120" s="126"/>
      <c r="BU120" s="126"/>
      <c r="BV120" s="126"/>
      <c r="BW120" s="126"/>
      <c r="BX120" s="126"/>
      <c r="BY120" s="126"/>
      <c r="BZ120" s="126"/>
      <c r="CA120" s="126"/>
      <c r="CB120" s="126"/>
      <c r="CC120" s="126"/>
      <c r="CD120" s="126"/>
      <c r="CE120" s="126"/>
      <c r="CF120" s="126"/>
      <c r="CG120" s="126"/>
      <c r="CH120" s="126"/>
      <c r="CI120" s="126"/>
      <c r="CJ120" s="126"/>
      <c r="CK120" s="126"/>
      <c r="CL120" s="126"/>
      <c r="CM120" s="126"/>
      <c r="CN120" s="126"/>
      <c r="CO120" s="126"/>
      <c r="CP120" s="126"/>
      <c r="CQ120" s="126"/>
    </row>
    <row r="121" ht="24" customHeight="1" outlineLevel="3" spans="1:95">
      <c r="A121" s="115"/>
      <c r="B121" s="116" t="s">
        <v>792</v>
      </c>
      <c r="C121" s="117" t="s">
        <v>73</v>
      </c>
      <c r="D121" s="115" t="s">
        <v>68</v>
      </c>
      <c r="E121" s="116"/>
      <c r="F121" s="116"/>
      <c r="G121" s="116"/>
      <c r="H121" s="118">
        <f>X121+AA121+AD121+AG121+AJ121+AM121+AP121+AS121+AV121+AY121+BB121+BE121</f>
        <v>0</v>
      </c>
      <c r="I121" s="118">
        <f>Y121+AB121+AE121+AH121+AK121+AN121+AQ121+AT121+AW121+AZ121+BC121+BF121</f>
        <v>0</v>
      </c>
      <c r="J121" s="118">
        <f>Z121+AC121+AF121+AI121+AL121+AO121+AR121+AU121+AX121+BA121+BD121+BG121</f>
        <v>0</v>
      </c>
      <c r="K121" s="118"/>
      <c r="L121" s="146"/>
      <c r="M121" s="146"/>
      <c r="N121" s="118"/>
      <c r="O121" s="118"/>
      <c r="P121" s="118"/>
      <c r="Q121" s="118"/>
      <c r="R121" s="118"/>
      <c r="S121" s="118"/>
      <c r="T121" s="118"/>
      <c r="U121" s="118"/>
      <c r="V121" s="118"/>
      <c r="W121" s="118"/>
      <c r="X121" s="118">
        <f>VLOOKUP($C121,'1 预算编制表单'!$C:$BJ,27,FALSE)</f>
        <v>0</v>
      </c>
      <c r="Y121" s="118">
        <f>X121-Z121</f>
        <v>0</v>
      </c>
      <c r="Z121" s="118">
        <f>SUM(Z122:Z126)</f>
        <v>0</v>
      </c>
      <c r="AA121" s="118">
        <f>VLOOKUP($C121,'1 预算编制表单'!$C:$BJ,30,FALSE)</f>
        <v>0</v>
      </c>
      <c r="AB121" s="118">
        <f>AA121-AC121</f>
        <v>0</v>
      </c>
      <c r="AC121" s="118">
        <f>SUM(AC122:AC126)</f>
        <v>0</v>
      </c>
      <c r="AD121" s="118">
        <f>VLOOKUP($C121,'1 预算编制表单'!$C:$BJ,33,FALSE)</f>
        <v>0</v>
      </c>
      <c r="AE121" s="118">
        <f>AD121-AF121</f>
        <v>0</v>
      </c>
      <c r="AF121" s="118">
        <f>SUM(AF122:AF126)</f>
        <v>0</v>
      </c>
      <c r="AG121" s="118">
        <f>VLOOKUP($C121,'1 预算编制表单'!$C:$BJ,36,FALSE)</f>
        <v>0</v>
      </c>
      <c r="AH121" s="118">
        <f>AG121-AI121</f>
        <v>0</v>
      </c>
      <c r="AI121" s="118">
        <f>SUM(AI122:AI126)</f>
        <v>0</v>
      </c>
      <c r="AJ121" s="118">
        <f>VLOOKUP($C121,'1 预算编制表单'!$C:$BJ,39,FALSE)</f>
        <v>0</v>
      </c>
      <c r="AK121" s="118">
        <f>AJ121-AL121</f>
        <v>0</v>
      </c>
      <c r="AL121" s="118">
        <f>SUM(AL122:AL126)</f>
        <v>0</v>
      </c>
      <c r="AM121" s="118">
        <f>VLOOKUP($C121,'1 预算编制表单'!$C:$BJ,42,FALSE)</f>
        <v>0</v>
      </c>
      <c r="AN121" s="118">
        <f>AM121-AO121</f>
        <v>0</v>
      </c>
      <c r="AO121" s="118">
        <f>SUM(AO122:AO126)</f>
        <v>0</v>
      </c>
      <c r="AP121" s="118">
        <f>VLOOKUP($C121,'1 预算编制表单'!$C:$BJ,45,FALSE)</f>
        <v>0</v>
      </c>
      <c r="AQ121" s="118">
        <f>AP121-AR121</f>
        <v>0</v>
      </c>
      <c r="AR121" s="118">
        <f>SUM(AR122:AR126)</f>
        <v>0</v>
      </c>
      <c r="AS121" s="118">
        <f>VLOOKUP($C121,'1 预算编制表单'!$C:$BJ,48,FALSE)</f>
        <v>0</v>
      </c>
      <c r="AT121" s="118">
        <f>AS121-AU121</f>
        <v>0</v>
      </c>
      <c r="AU121" s="118">
        <f>SUM(AU122:AU126)</f>
        <v>0</v>
      </c>
      <c r="AV121" s="118">
        <f>VLOOKUP($C121,'1 预算编制表单'!$C:$BJ,51,FALSE)</f>
        <v>0</v>
      </c>
      <c r="AW121" s="118">
        <f>AV121-AX121</f>
        <v>0</v>
      </c>
      <c r="AX121" s="118">
        <f>SUM(AX122:AX126)</f>
        <v>0</v>
      </c>
      <c r="AY121" s="118">
        <f>VLOOKUP($C121,'1 预算编制表单'!$C:$BJ,54,FALSE)</f>
        <v>0</v>
      </c>
      <c r="AZ121" s="118">
        <f>AY121-BA121</f>
        <v>0</v>
      </c>
      <c r="BA121" s="118">
        <f>SUM(BA122:BA126)</f>
        <v>0</v>
      </c>
      <c r="BB121" s="118">
        <f>VLOOKUP($C121,'1 预算编制表单'!$C:$BJ,57,FALSE)</f>
        <v>0</v>
      </c>
      <c r="BC121" s="118">
        <f>BB121-BD121</f>
        <v>0</v>
      </c>
      <c r="BD121" s="118">
        <f>SUM(BD122:BD126)</f>
        <v>0</v>
      </c>
      <c r="BE121" s="118">
        <f>VLOOKUP($C121,'1 预算编制表单'!$C:$BJ,60,FALSE)</f>
        <v>0</v>
      </c>
      <c r="BF121" s="118">
        <f>BE121-BG121</f>
        <v>0</v>
      </c>
      <c r="BG121" s="118">
        <f>SUM(BG122:BG126)</f>
        <v>0</v>
      </c>
      <c r="BH121" s="118">
        <f>VLOOKUP($C121,'1 预算编制表单'!$C:$BJ,27,FALSE)</f>
        <v>0</v>
      </c>
      <c r="BI121" s="118">
        <f>BH121-BJ121</f>
        <v>0</v>
      </c>
      <c r="BJ121" s="118">
        <f>SUM(BJ122:BJ126)</f>
        <v>0</v>
      </c>
      <c r="BK121" s="118">
        <f>VLOOKUP($C121,'1 预算编制表单'!$C:$BJ,30,FALSE)</f>
        <v>0</v>
      </c>
      <c r="BL121" s="118">
        <f>BK121-BM121</f>
        <v>0</v>
      </c>
      <c r="BM121" s="118">
        <f>SUM(BM122:BM126)</f>
        <v>0</v>
      </c>
      <c r="BN121" s="118">
        <f>VLOOKUP($C121,'1 预算编制表单'!$C:$BJ,33,FALSE)</f>
        <v>0</v>
      </c>
      <c r="BO121" s="118">
        <f>BN121-BP121</f>
        <v>0</v>
      </c>
      <c r="BP121" s="118">
        <f>SUM(BP122:BP126)</f>
        <v>0</v>
      </c>
      <c r="BQ121" s="118">
        <f>VLOOKUP($C121,'1 预算编制表单'!$C:$BJ,36,FALSE)</f>
        <v>0</v>
      </c>
      <c r="BR121" s="118">
        <f>BQ121-BS121</f>
        <v>0</v>
      </c>
      <c r="BS121" s="118">
        <f>SUM(BS122:BS126)</f>
        <v>0</v>
      </c>
      <c r="BT121" s="118">
        <f>VLOOKUP($C121,'1 预算编制表单'!$C:$BJ,39,FALSE)</f>
        <v>0</v>
      </c>
      <c r="BU121" s="118">
        <f>BT121-BV121</f>
        <v>0</v>
      </c>
      <c r="BV121" s="118">
        <f>SUM(BV122:BV126)</f>
        <v>0</v>
      </c>
      <c r="BW121" s="118">
        <f>VLOOKUP($C121,'1 预算编制表单'!$C:$BJ,42,FALSE)</f>
        <v>0</v>
      </c>
      <c r="BX121" s="118">
        <f>BW121-BY121</f>
        <v>0</v>
      </c>
      <c r="BY121" s="118">
        <f>SUM(BY122:BY126)</f>
        <v>0</v>
      </c>
      <c r="BZ121" s="118">
        <f>VLOOKUP($C121,'1 预算编制表单'!$C:$BJ,45,FALSE)</f>
        <v>0</v>
      </c>
      <c r="CA121" s="118">
        <f>BZ121-CB121</f>
        <v>0</v>
      </c>
      <c r="CB121" s="118">
        <f>SUM(CB122:CB126)</f>
        <v>0</v>
      </c>
      <c r="CC121" s="118">
        <f>VLOOKUP($C121,'1 预算编制表单'!$C:$BJ,48,FALSE)</f>
        <v>0</v>
      </c>
      <c r="CD121" s="118">
        <f>CC121-CE121</f>
        <v>0</v>
      </c>
      <c r="CE121" s="118">
        <f>SUM(CE122:CE126)</f>
        <v>0</v>
      </c>
      <c r="CF121" s="118">
        <f>VLOOKUP($C121,'1 预算编制表单'!$C:$BJ,51,FALSE)</f>
        <v>0</v>
      </c>
      <c r="CG121" s="118">
        <f>CF121-CH121</f>
        <v>0</v>
      </c>
      <c r="CH121" s="118">
        <f>SUM(CH122:CH126)</f>
        <v>0</v>
      </c>
      <c r="CI121" s="118">
        <f>VLOOKUP($C121,'1 预算编制表单'!$C:$BJ,54,FALSE)</f>
        <v>0</v>
      </c>
      <c r="CJ121" s="118">
        <f>CI121-CK121</f>
        <v>0</v>
      </c>
      <c r="CK121" s="118">
        <f>SUM(CK122:CK126)</f>
        <v>0</v>
      </c>
      <c r="CL121" s="118">
        <f>VLOOKUP($C121,'1 预算编制表单'!$C:$BJ,57,FALSE)</f>
        <v>0</v>
      </c>
      <c r="CM121" s="118">
        <f>CL121-CN121</f>
        <v>0</v>
      </c>
      <c r="CN121" s="118">
        <f>SUM(CN122:CN126)</f>
        <v>0</v>
      </c>
      <c r="CO121" s="118">
        <f>VLOOKUP($C121,'1 预算编制表单'!$C:$BJ,60,FALSE)</f>
        <v>0</v>
      </c>
      <c r="CP121" s="118">
        <f>CO121-CQ121</f>
        <v>0</v>
      </c>
      <c r="CQ121" s="118">
        <f>SUM(CQ122:CQ126)</f>
        <v>0</v>
      </c>
    </row>
    <row r="122" s="82" customFormat="1" ht="24" customHeight="1" outlineLevel="3" spans="1:95">
      <c r="A122" s="130"/>
      <c r="B122" s="130"/>
      <c r="C122" s="130" t="s">
        <v>1073</v>
      </c>
      <c r="D122" s="128" t="s">
        <v>2815</v>
      </c>
      <c r="E122" s="129"/>
      <c r="F122" s="129"/>
      <c r="G122" s="129"/>
      <c r="H122" s="131"/>
      <c r="I122" s="131"/>
      <c r="J122" s="131"/>
      <c r="K122" s="122">
        <f>K121+1</f>
        <v>1</v>
      </c>
      <c r="L122" s="152"/>
      <c r="M122" s="152"/>
      <c r="N122" s="131"/>
      <c r="O122" s="131"/>
      <c r="P122" s="131"/>
      <c r="Q122" s="131"/>
      <c r="R122" s="131"/>
      <c r="S122" s="131"/>
      <c r="T122" s="131"/>
      <c r="U122" s="131"/>
      <c r="V122" s="131"/>
      <c r="W122" s="131"/>
      <c r="X122" s="131"/>
      <c r="Y122" s="131"/>
      <c r="Z122" s="131">
        <f>报销单计算表!B24</f>
        <v>0</v>
      </c>
      <c r="AA122" s="131"/>
      <c r="AB122" s="131"/>
      <c r="AC122" s="131">
        <f>报销单计算表!D24</f>
        <v>0</v>
      </c>
      <c r="AD122" s="131"/>
      <c r="AE122" s="131"/>
      <c r="AF122" s="131">
        <f>报销单计算表!D24</f>
        <v>0</v>
      </c>
      <c r="AG122" s="131"/>
      <c r="AH122" s="131"/>
      <c r="AI122" s="131">
        <f>报销单计算表!E24</f>
        <v>0</v>
      </c>
      <c r="AJ122" s="131"/>
      <c r="AK122" s="131"/>
      <c r="AL122" s="131">
        <f>报销单计算表!F24</f>
        <v>0</v>
      </c>
      <c r="AM122" s="131"/>
      <c r="AN122" s="131"/>
      <c r="AO122" s="131">
        <f>报销单计算表!G24</f>
        <v>0</v>
      </c>
      <c r="AP122" s="131"/>
      <c r="AQ122" s="131"/>
      <c r="AR122" s="131">
        <f>报销单计算表!H24</f>
        <v>0</v>
      </c>
      <c r="AS122" s="131"/>
      <c r="AT122" s="131"/>
      <c r="AU122" s="131">
        <f>报销单计算表!I24</f>
        <v>0</v>
      </c>
      <c r="AV122" s="131"/>
      <c r="AW122" s="131"/>
      <c r="AX122" s="131">
        <f>报销单计算表!J24</f>
        <v>0</v>
      </c>
      <c r="AY122" s="131"/>
      <c r="AZ122" s="131"/>
      <c r="BA122" s="131">
        <f>报销单计算表!K24</f>
        <v>0</v>
      </c>
      <c r="BB122" s="131"/>
      <c r="BC122" s="131"/>
      <c r="BD122" s="131">
        <f>报销单计算表!L24</f>
        <v>0</v>
      </c>
      <c r="BE122" s="131"/>
      <c r="BF122" s="131"/>
      <c r="BG122" s="131">
        <f>报销单计算表!M24</f>
        <v>0</v>
      </c>
      <c r="BH122" s="131"/>
      <c r="BI122" s="131"/>
      <c r="BJ122" s="131"/>
      <c r="BK122" s="131"/>
      <c r="BL122" s="131"/>
      <c r="BM122" s="131"/>
      <c r="BN122" s="131"/>
      <c r="BO122" s="131"/>
      <c r="BP122" s="131"/>
      <c r="BQ122" s="131"/>
      <c r="BR122" s="131"/>
      <c r="BS122" s="131"/>
      <c r="BT122" s="131"/>
      <c r="BU122" s="131"/>
      <c r="BV122" s="131"/>
      <c r="BW122" s="131"/>
      <c r="BX122" s="131"/>
      <c r="BY122" s="131"/>
      <c r="BZ122" s="131"/>
      <c r="CA122" s="131"/>
      <c r="CB122" s="131"/>
      <c r="CC122" s="131"/>
      <c r="CD122" s="131"/>
      <c r="CE122" s="131"/>
      <c r="CF122" s="131"/>
      <c r="CG122" s="131"/>
      <c r="CH122" s="131"/>
      <c r="CI122" s="131"/>
      <c r="CJ122" s="131"/>
      <c r="CK122" s="131"/>
      <c r="CL122" s="131"/>
      <c r="CM122" s="131"/>
      <c r="CN122" s="131"/>
      <c r="CO122" s="131"/>
      <c r="CP122" s="131"/>
      <c r="CQ122" s="131"/>
    </row>
    <row r="123" s="80" customFormat="1" ht="24" customHeight="1" outlineLevel="4" spans="1:95">
      <c r="A123" s="119"/>
      <c r="B123" s="120"/>
      <c r="C123" s="121"/>
      <c r="D123" s="119"/>
      <c r="E123" s="120"/>
      <c r="F123" s="120"/>
      <c r="G123" s="120"/>
      <c r="H123" s="122"/>
      <c r="I123" s="122"/>
      <c r="J123" s="122">
        <f>Z123+AC123+AF123+AI123+AL123+AO123+AR123+AU123+AX123+BA123+BD123+BG123</f>
        <v>0</v>
      </c>
      <c r="K123" s="122">
        <f>K122+1</f>
        <v>2</v>
      </c>
      <c r="L123" s="147"/>
      <c r="M123" s="148">
        <f>IFERROR(VLOOKUP($L123,'2-2 引出数据_合同数据仓库'!$B$2:$BP$10000,3,FALSE),0)</f>
        <v>0</v>
      </c>
      <c r="N123" s="122"/>
      <c r="O123" s="148">
        <f>IFERROR(VLOOKUP((LEFT(VLOOKUP($L123,'2-2 引出数据_合同数据仓库'!$B$2:$BP$10000,64,FALSE),15)&amp;(RIGHT(VLOOKUP($L123,'2-2 引出数据_合同数据仓库'!$B$2:$BP$10000,64,FALSE),4)+1)),'2-2 引出数据_合同数据仓库'!$B$2:$BP$10000,3,FALSE),0)</f>
        <v>0</v>
      </c>
      <c r="P123" s="122"/>
      <c r="Q123" s="122">
        <f>IFERROR(VLOOKUP($L123,'2-2 引出数据_合同数据仓库'!$B$2:$BP$10000,28,FALSE),0)</f>
        <v>0</v>
      </c>
      <c r="R123" s="122">
        <f>IFERROR(VLOOKUP($L123,'2-2 引出数据_合同数据仓库'!$B$2:$BP$10000,29,FALSE),0)</f>
        <v>0</v>
      </c>
      <c r="S123" s="122">
        <f>IFERROR(VLOOKUP($L123,'2-2 引出数据_合同数据仓库'!$B$2:$BP$10000,4,FALSE),0)</f>
        <v>0</v>
      </c>
      <c r="T123" s="122"/>
      <c r="U123" s="122">
        <f>IFERROR(VLOOKUP($L123,'2-2 引出数据_合同数据仓库'!$B$2:$BP$10000,15,FALSE),0)</f>
        <v>0</v>
      </c>
      <c r="V123" s="122">
        <f>U123/(S123-R123+1)*365</f>
        <v>0</v>
      </c>
      <c r="W123" s="122"/>
      <c r="X123" s="154">
        <v>45658</v>
      </c>
      <c r="Y123" s="154">
        <f>X123+30</f>
        <v>45688</v>
      </c>
      <c r="Z123" s="158">
        <f>IFERROR(IF(($R123-Y123)&gt;=0,0,IF(($S123-X123)&lt;0,0,IF(AND(($S123-Y123)&gt;0,(X123-$R123)&gt;0),$V123/365*(Y123-X123+1),IF(AND(($S123-Y123)&lt;=0,(X123-$R123)&gt;0),$V123/365*($S123-X123+1),$V123/365*(Y123-$R123+1))))),0)</f>
        <v>0</v>
      </c>
      <c r="AA123" s="154">
        <f>Y123+1</f>
        <v>45689</v>
      </c>
      <c r="AB123" s="154">
        <f>AA123+27</f>
        <v>45716</v>
      </c>
      <c r="AC123" s="158">
        <f>IFERROR(IF(($R123-AB123)&gt;=0,0,IF(($S123-AA123)&lt;0,0,IF(AND(($S123-AB123)&gt;0,(AA123-$R123)&gt;0),$V123/365*(AB123-AA123+1),IF(AND(($S123-AB123)&lt;=0,(AA123-$R123)&gt;0),$V123/365*($S123-AA123+1),$V123/365*(AB123-$R123+1))))),0)</f>
        <v>0</v>
      </c>
      <c r="AD123" s="154">
        <f>AB123+1</f>
        <v>45717</v>
      </c>
      <c r="AE123" s="154">
        <f>AD123+30</f>
        <v>45747</v>
      </c>
      <c r="AF123" s="158">
        <f>IFERROR(IF(($R123-AE123)&gt;=0,0,IF(($S123-AD123)&lt;0,0,IF(AND(($S123-AE123)&gt;0,(AD123-$R123)&gt;0),$V123/365*(AE123-AD123+1),IF(AND(($S123-AE123)&lt;=0,(AD123-$R123)&gt;0),$V123/365*($S123-AD123+1),$V123/365*(AE123-$R123+1))))),0)</f>
        <v>0</v>
      </c>
      <c r="AG123" s="154">
        <f>AE123+1</f>
        <v>45748</v>
      </c>
      <c r="AH123" s="154">
        <f>AG123+29</f>
        <v>45777</v>
      </c>
      <c r="AI123" s="158">
        <f>IFERROR(IF(($R123-AH123)&gt;=0,0,IF(($S123-AG123)&lt;0,0,IF(AND(($S123-AH123)&gt;0,(AG123-$R123)&gt;0),$V123/365*(AH123-AG123+1),IF(AND(($S123-AH123)&lt;=0,(AG123-$R123)&gt;0),$V123/365*($S123-AG123+1),$V123/365*(AH123-$R123+1))))),0)</f>
        <v>0</v>
      </c>
      <c r="AJ123" s="154">
        <f>AH123+1</f>
        <v>45778</v>
      </c>
      <c r="AK123" s="154">
        <f>AJ123+30</f>
        <v>45808</v>
      </c>
      <c r="AL123" s="158">
        <f>IFERROR(IF(($R123-AK123)&gt;=0,0,IF(($S123-AJ123)&lt;0,0,IF(AND(($S123-AK123)&gt;0,(AJ123-$R123)&gt;0),$V123/365*(AK123-AJ123+1),IF(AND(($S123-AK123)&lt;=0,(AJ123-$R123)&gt;0),$V123/365*($S123-AJ123+1),$V123/365*(AK123-$R123+1))))),0)</f>
        <v>0</v>
      </c>
      <c r="AM123" s="154">
        <f>AK123+1</f>
        <v>45809</v>
      </c>
      <c r="AN123" s="154">
        <f>AM123+29</f>
        <v>45838</v>
      </c>
      <c r="AO123" s="158">
        <f>IFERROR(IF(($R123-AN123)&gt;=0,0,IF(($S123-AM123)&lt;0,0,IF(AND(($S123-AN123)&gt;0,(AM123-$R123)&gt;0),$V123/365*(AN123-AM123+1),IF(AND(($S123-AN123)&lt;=0,(AM123-$R123)&gt;0),$V123/365*($S123-AM123+1),$V123/365*(AN123-$R123+1))))),0)</f>
        <v>0</v>
      </c>
      <c r="AP123" s="154">
        <f>AN123+1</f>
        <v>45839</v>
      </c>
      <c r="AQ123" s="154">
        <f>AP123+30</f>
        <v>45869</v>
      </c>
      <c r="AR123" s="158">
        <f>IFERROR(IF(($R123-AQ123)&gt;=0,0,IF(($S123-AP123)&lt;0,0,IF(AND(($S123-AQ123)&gt;0,(AP123-$R123)&gt;0),$V123/365*(AQ123-AP123+1),IF(AND(($S123-AQ123)&lt;=0,(AP123-$R123)&gt;0),$V123/365*($S123-AP123+1),$V123/365*(AQ123-$R123+1))))),0)</f>
        <v>0</v>
      </c>
      <c r="AS123" s="154">
        <f>AQ123+1</f>
        <v>45870</v>
      </c>
      <c r="AT123" s="154">
        <f>AS123+30</f>
        <v>45900</v>
      </c>
      <c r="AU123" s="158">
        <f>IFERROR(IF(($R123-AT123)&gt;=0,0,IF(($S123-AS123)&lt;0,0,IF(AND(($S123-AT123)&gt;0,(AS123-$R123)&gt;0),$V123/365*(AT123-AS123+1),IF(AND(($S123-AT123)&lt;=0,(AS123-$R123)&gt;0),$V123/365*($S123-AS123+1),$V123/365*(AT123-$R123+1))))),0)</f>
        <v>0</v>
      </c>
      <c r="AV123" s="154">
        <f>AT123+1</f>
        <v>45901</v>
      </c>
      <c r="AW123" s="154">
        <f>AV123+29</f>
        <v>45930</v>
      </c>
      <c r="AX123" s="158">
        <f>IFERROR(IF(($R123-AW123)&gt;=0,0,IF(($S123-AV123)&lt;0,0,IF(AND(($S123-AW123)&gt;0,(AV123-$R123)&gt;0),$V123/365*(AW123-AV123+1),IF(AND(($S123-AW123)&lt;=0,(AV123-$R123)&gt;0),$V123/365*($S123-AV123+1),$V123/365*(AW123-$R123+1))))),0)</f>
        <v>0</v>
      </c>
      <c r="AY123" s="154">
        <f>AW123+1</f>
        <v>45931</v>
      </c>
      <c r="AZ123" s="154">
        <f>AY123+30</f>
        <v>45961</v>
      </c>
      <c r="BA123" s="158">
        <f>IFERROR(IF(($R123-AZ123)&gt;=0,0,IF(($S123-AY123)&lt;0,0,IF(AND(($S123-AZ123)&gt;0,(AY123-$R123)&gt;0),$V123/365*(AZ123-AY123+1),IF(AND(($S123-AZ123)&lt;=0,(AY123-$R123)&gt;0),$V123/365*($S123-AY123+1),$V123/365*(AZ123-$R123+1))))),0)</f>
        <v>0</v>
      </c>
      <c r="BB123" s="154">
        <f>AZ123+1</f>
        <v>45962</v>
      </c>
      <c r="BC123" s="154">
        <f>BB123+29</f>
        <v>45991</v>
      </c>
      <c r="BD123" s="158">
        <f>IFERROR(IF(($R123-BC123)&gt;=0,0,IF(($S123-BB123)&lt;0,0,IF(AND(($S123-BC123)&gt;0,(BB123-$R123)&gt;0),$V123/365*(BC123-BB123+1),IF(AND(($S123-BC123)&lt;=0,(BB123-$R123)&gt;0),$V123/365*($S123-BB123+1),$V123/365*(BC123-$R123+1))))),0)</f>
        <v>0</v>
      </c>
      <c r="BE123" s="154">
        <f>BC123+1</f>
        <v>45992</v>
      </c>
      <c r="BF123" s="154">
        <f>BE123+30</f>
        <v>46022</v>
      </c>
      <c r="BG123" s="158">
        <f>IFERROR(IF(($R123-BF123)&gt;=0,0,IF(($S123-BE123)&lt;0,0,IF(AND(($S123-BF123)&gt;0,(BE123-$R123)&gt;0),$V123/365*(BF123-BE123+1),IF(AND(($S123-BF123)&lt;=0,(BE123-$R123)&gt;0),$V123/365*($S123-BE123+1),$V123/365*(BF123-$R123+1))))),0)</f>
        <v>0</v>
      </c>
      <c r="BH123" s="154">
        <v>46023</v>
      </c>
      <c r="BI123" s="154">
        <f>BH123+30</f>
        <v>46053</v>
      </c>
      <c r="BJ123" s="158">
        <f>IFERROR(IF(($R123-BI123)&gt;=0,0,IF(($S123-BH123)&lt;0,0,IF(AND(($S123-BI123)&gt;0,(BH123-$R123)&gt;0),$V123/365*(BI123-BH123+1),IF(AND(($S123-BI123)&lt;=0,(BH123-$R123)&gt;0),$V123/365*($S123-BH123+1),$V123/365*(BI123-$R123+1))))),0)</f>
        <v>0</v>
      </c>
      <c r="BK123" s="154">
        <f>BI123+1</f>
        <v>46054</v>
      </c>
      <c r="BL123" s="154">
        <f>BK123+27</f>
        <v>46081</v>
      </c>
      <c r="BM123" s="158">
        <f>IFERROR(IF(($R123-BL123)&gt;=0,0,IF(($S123-BK123)&lt;0,0,IF(AND(($S123-BL123)&gt;0,(BK123-$R123)&gt;0),$V123/365*(BL123-BK123+1),IF(AND(($S123-BL123)&lt;=0,(BK123-$R123)&gt;0),$V123/365*($S123-BK123+1),$V123/365*(BL123-$R123+1))))),0)</f>
        <v>0</v>
      </c>
      <c r="BN123" s="154">
        <f>BL123+1</f>
        <v>46082</v>
      </c>
      <c r="BO123" s="154">
        <f>BN123+30</f>
        <v>46112</v>
      </c>
      <c r="BP123" s="158">
        <f>IFERROR(IF(($R123-BO123)&gt;=0,0,IF(($S123-BN123)&lt;0,0,IF(AND(($S123-BO123)&gt;0,(BN123-$R123)&gt;0),$V123/365*(BO123-BN123+1),IF(AND(($S123-BO123)&lt;=0,(BN123-$R123)&gt;0),$V123/365*($S123-BN123+1),$V123/365*(BO123-$R123+1))))),0)</f>
        <v>0</v>
      </c>
      <c r="BQ123" s="154">
        <f>BO123+1</f>
        <v>46113</v>
      </c>
      <c r="BR123" s="154">
        <f>BQ123+29</f>
        <v>46142</v>
      </c>
      <c r="BS123" s="158">
        <f>IFERROR(IF(($R123-BR123)&gt;=0,0,IF(($S123-BQ123)&lt;0,0,IF(AND(($S123-BR123)&gt;0,(BQ123-$R123)&gt;0),$V123/365*(BR123-BQ123+1),IF(AND(($S123-BR123)&lt;=0,(BQ123-$R123)&gt;0),$V123/365*($S123-BQ123+1),$V123/365*(BR123-$R123+1))))),0)</f>
        <v>0</v>
      </c>
      <c r="BT123" s="154">
        <f>BR123+1</f>
        <v>46143</v>
      </c>
      <c r="BU123" s="154">
        <f>BT123+30</f>
        <v>46173</v>
      </c>
      <c r="BV123" s="158">
        <f>IFERROR(IF(($R123-BU123)&gt;=0,0,IF(($S123-BT123)&lt;0,0,IF(AND(($S123-BU123)&gt;0,(BT123-$R123)&gt;0),$V123/365*(BU123-BT123+1),IF(AND(($S123-BU123)&lt;=0,(BT123-$R123)&gt;0),$V123/365*($S123-BT123+1),$V123/365*(BU123-$R123+1))))),0)</f>
        <v>0</v>
      </c>
      <c r="BW123" s="154">
        <f>BU123+1</f>
        <v>46174</v>
      </c>
      <c r="BX123" s="154">
        <f>BW123+29</f>
        <v>46203</v>
      </c>
      <c r="BY123" s="158">
        <f>IFERROR(IF(($R123-BX123)&gt;=0,0,IF(($S123-BW123)&lt;0,0,IF(AND(($S123-BX123)&gt;0,(BW123-$R123)&gt;0),$V123/365*(BX123-BW123+1),IF(AND(($S123-BX123)&lt;=0,(BW123-$R123)&gt;0),$V123/365*($S123-BW123+1),$V123/365*(BX123-$R123+1))))),0)</f>
        <v>0</v>
      </c>
      <c r="BZ123" s="154">
        <f>BX123+1</f>
        <v>46204</v>
      </c>
      <c r="CA123" s="154">
        <f>BZ123+30</f>
        <v>46234</v>
      </c>
      <c r="CB123" s="158">
        <f>IFERROR(IF(($R123-CA123)&gt;=0,0,IF(($S123-BZ123)&lt;0,0,IF(AND(($S123-CA123)&gt;0,(BZ123-$R123)&gt;0),$V123/365*(CA123-BZ123+1),IF(AND(($S123-CA123)&lt;=0,(BZ123-$R123)&gt;0),$V123/365*($S123-BZ123+1),$V123/365*(CA123-$R123+1))))),0)</f>
        <v>0</v>
      </c>
      <c r="CC123" s="154">
        <f>CA123+1</f>
        <v>46235</v>
      </c>
      <c r="CD123" s="154">
        <f>CC123+30</f>
        <v>46265</v>
      </c>
      <c r="CE123" s="158">
        <f>IFERROR(IF(($R123-CD123)&gt;=0,0,IF(($S123-CC123)&lt;0,0,IF(AND(($S123-CD123)&gt;0,(CC123-$R123)&gt;0),$V123/365*(CD123-CC123+1),IF(AND(($S123-CD123)&lt;=0,(CC123-$R123)&gt;0),$V123/365*($S123-CC123+1),$V123/365*(CD123-$R123+1))))),0)</f>
        <v>0</v>
      </c>
      <c r="CF123" s="154">
        <f>CD123+1</f>
        <v>46266</v>
      </c>
      <c r="CG123" s="154">
        <f>CF123+29</f>
        <v>46295</v>
      </c>
      <c r="CH123" s="158">
        <f>IFERROR(IF(($R123-CG123)&gt;=0,0,IF(($S123-CF123)&lt;0,0,IF(AND(($S123-CG123)&gt;0,(CF123-$R123)&gt;0),$V123/365*(CG123-CF123+1),IF(AND(($S123-CG123)&lt;=0,(CF123-$R123)&gt;0),$V123/365*($S123-CF123+1),$V123/365*(CG123-$R123+1))))),0)</f>
        <v>0</v>
      </c>
      <c r="CI123" s="154">
        <f>CG123+1</f>
        <v>46296</v>
      </c>
      <c r="CJ123" s="154">
        <f>CI123+30</f>
        <v>46326</v>
      </c>
      <c r="CK123" s="158">
        <f>IFERROR(IF(($R123-CJ123)&gt;=0,0,IF(($S123-CI123)&lt;0,0,IF(AND(($S123-CJ123)&gt;0,(CI123-$R123)&gt;0),$V123/365*(CJ123-CI123+1),IF(AND(($S123-CJ123)&lt;=0,(CI123-$R123)&gt;0),$V123/365*($S123-CI123+1),$V123/365*(CJ123-$R123+1))))),0)</f>
        <v>0</v>
      </c>
      <c r="CL123" s="154">
        <f>CJ123+1</f>
        <v>46327</v>
      </c>
      <c r="CM123" s="154">
        <f>CL123+29</f>
        <v>46356</v>
      </c>
      <c r="CN123" s="158">
        <f>IFERROR(IF(($R123-CM123)&gt;=0,0,IF(($S123-CL123)&lt;0,0,IF(AND(($S123-CM123)&gt;0,(CL123-$R123)&gt;0),$V123/365*(CM123-CL123+1),IF(AND(($S123-CM123)&lt;=0,(CL123-$R123)&gt;0),$V123/365*($S123-CL123+1),$V123/365*(CM123-$R123+1))))),0)</f>
        <v>0</v>
      </c>
      <c r="CO123" s="154">
        <f>CM123+1</f>
        <v>46357</v>
      </c>
      <c r="CP123" s="154">
        <f>CO123+30</f>
        <v>46387</v>
      </c>
      <c r="CQ123" s="158">
        <f>IFERROR(IF(($R123-CP123)&gt;=0,0,IF(($S123-CO123)&lt;0,0,IF(AND(($S123-CP123)&gt;0,(CO123-$R123)&gt;0),$V123/365*(CP123-CO123+1),IF(AND(($S123-CP123)&lt;=0,(CO123-$R123)&gt;0),$V123/365*($S123-CO123+1),$V123/365*(CP123-$R123+1))))),0)</f>
        <v>0</v>
      </c>
    </row>
    <row r="124" s="80" customFormat="1" ht="24" customHeight="1" outlineLevel="4" spans="1:95">
      <c r="A124" s="119"/>
      <c r="B124" s="120"/>
      <c r="C124" s="121"/>
      <c r="D124" s="119"/>
      <c r="E124" s="120"/>
      <c r="F124" s="120"/>
      <c r="G124" s="120"/>
      <c r="H124" s="122"/>
      <c r="I124" s="122"/>
      <c r="J124" s="122">
        <f>Z124+AC124+AF124+AI124+AL124+AO124+AR124+AU124+AX124+BA124+BD124+BG124</f>
        <v>0</v>
      </c>
      <c r="K124" s="122">
        <f>K123+1</f>
        <v>3</v>
      </c>
      <c r="L124" s="147"/>
      <c r="M124" s="148">
        <f>IFERROR(VLOOKUP($L124,'2-2 引出数据_合同数据仓库'!$B$2:$BP$10000,3,FALSE),0)</f>
        <v>0</v>
      </c>
      <c r="N124" s="122"/>
      <c r="O124" s="148">
        <f>IFERROR(VLOOKUP((LEFT(VLOOKUP($L124,'2-2 引出数据_合同数据仓库'!$B$2:$BP$10000,64,FALSE),15)&amp;(RIGHT(VLOOKUP($L124,'2-2 引出数据_合同数据仓库'!$B$2:$BP$10000,64,FALSE),4)+1)),'2-2 引出数据_合同数据仓库'!$B$2:$BP$10000,3,FALSE),0)</f>
        <v>0</v>
      </c>
      <c r="P124" s="122"/>
      <c r="Q124" s="122">
        <f>IFERROR(VLOOKUP($L124,'2-2 引出数据_合同数据仓库'!$B$2:$BP$10000,28,FALSE),0)</f>
        <v>0</v>
      </c>
      <c r="R124" s="122">
        <f>IFERROR(VLOOKUP($L124,'2-2 引出数据_合同数据仓库'!$B$2:$BP$10000,29,FALSE),0)</f>
        <v>0</v>
      </c>
      <c r="S124" s="122">
        <f>IFERROR(VLOOKUP($L124,'2-2 引出数据_合同数据仓库'!$B$2:$BP$10000,4,FALSE),0)</f>
        <v>0</v>
      </c>
      <c r="T124" s="122"/>
      <c r="U124" s="122">
        <f>IFERROR(VLOOKUP($L124,'2-2 引出数据_合同数据仓库'!$B$2:$BP$10000,15,FALSE),0)</f>
        <v>0</v>
      </c>
      <c r="V124" s="122">
        <f>U124/(S124-R124+1)*365</f>
        <v>0</v>
      </c>
      <c r="W124" s="122"/>
      <c r="X124" s="154">
        <v>45658</v>
      </c>
      <c r="Y124" s="154">
        <f>X124+30</f>
        <v>45688</v>
      </c>
      <c r="Z124" s="158">
        <f>IFERROR(IF(($R124-Y124)&gt;=0,0,IF(($S124-X124)&lt;0,0,IF(AND(($S124-Y124)&gt;0,(X124-$R124)&gt;0),$V124/365*(Y124-X124+1),IF(AND(($S124-Y124)&lt;=0,(X124-$R124)&gt;0),$V124/365*($S124-X124+1),$V124/365*(Y124-$R124+1))))),0)</f>
        <v>0</v>
      </c>
      <c r="AA124" s="154">
        <f>Y124+1</f>
        <v>45689</v>
      </c>
      <c r="AB124" s="154">
        <f>AA124+27</f>
        <v>45716</v>
      </c>
      <c r="AC124" s="158">
        <f>IFERROR(IF(($R124-AB124)&gt;=0,0,IF(($S124-AA124)&lt;0,0,IF(AND(($S124-AB124)&gt;0,(AA124-$R124)&gt;0),$V124/365*(AB124-AA124+1),IF(AND(($S124-AB124)&lt;=0,(AA124-$R124)&gt;0),$V124/365*($S124-AA124+1),$V124/365*(AB124-$R124+1))))),0)</f>
        <v>0</v>
      </c>
      <c r="AD124" s="154">
        <f>AB124+1</f>
        <v>45717</v>
      </c>
      <c r="AE124" s="154">
        <f>AD124+30</f>
        <v>45747</v>
      </c>
      <c r="AF124" s="158">
        <f>IFERROR(IF(($R124-AE124)&gt;=0,0,IF(($S124-AD124)&lt;0,0,IF(AND(($S124-AE124)&gt;0,(AD124-$R124)&gt;0),$V124/365*(AE124-AD124+1),IF(AND(($S124-AE124)&lt;=0,(AD124-$R124)&gt;0),$V124/365*($S124-AD124+1),$V124/365*(AE124-$R124+1))))),0)</f>
        <v>0</v>
      </c>
      <c r="AG124" s="154">
        <f>AE124+1</f>
        <v>45748</v>
      </c>
      <c r="AH124" s="154">
        <f>AG124+29</f>
        <v>45777</v>
      </c>
      <c r="AI124" s="158">
        <f>IFERROR(IF(($R124-AH124)&gt;=0,0,IF(($S124-AG124)&lt;0,0,IF(AND(($S124-AH124)&gt;0,(AG124-$R124)&gt;0),$V124/365*(AH124-AG124+1),IF(AND(($S124-AH124)&lt;=0,(AG124-$R124)&gt;0),$V124/365*($S124-AG124+1),$V124/365*(AH124-$R124+1))))),0)</f>
        <v>0</v>
      </c>
      <c r="AJ124" s="154">
        <f>AH124+1</f>
        <v>45778</v>
      </c>
      <c r="AK124" s="154">
        <f>AJ124+30</f>
        <v>45808</v>
      </c>
      <c r="AL124" s="158">
        <f>IFERROR(IF(($R124-AK124)&gt;=0,0,IF(($S124-AJ124)&lt;0,0,IF(AND(($S124-AK124)&gt;0,(AJ124-$R124)&gt;0),$V124/365*(AK124-AJ124+1),IF(AND(($S124-AK124)&lt;=0,(AJ124-$R124)&gt;0),$V124/365*($S124-AJ124+1),$V124/365*(AK124-$R124+1))))),0)</f>
        <v>0</v>
      </c>
      <c r="AM124" s="154">
        <f>AK124+1</f>
        <v>45809</v>
      </c>
      <c r="AN124" s="154">
        <f>AM124+29</f>
        <v>45838</v>
      </c>
      <c r="AO124" s="158">
        <f>IFERROR(IF(($R124-AN124)&gt;=0,0,IF(($S124-AM124)&lt;0,0,IF(AND(($S124-AN124)&gt;0,(AM124-$R124)&gt;0),$V124/365*(AN124-AM124+1),IF(AND(($S124-AN124)&lt;=0,(AM124-$R124)&gt;0),$V124/365*($S124-AM124+1),$V124/365*(AN124-$R124+1))))),0)</f>
        <v>0</v>
      </c>
      <c r="AP124" s="154">
        <f>AN124+1</f>
        <v>45839</v>
      </c>
      <c r="AQ124" s="154">
        <f>AP124+30</f>
        <v>45869</v>
      </c>
      <c r="AR124" s="158">
        <f>IFERROR(IF(($R124-AQ124)&gt;=0,0,IF(($S124-AP124)&lt;0,0,IF(AND(($S124-AQ124)&gt;0,(AP124-$R124)&gt;0),$V124/365*(AQ124-AP124+1),IF(AND(($S124-AQ124)&lt;=0,(AP124-$R124)&gt;0),$V124/365*($S124-AP124+1),$V124/365*(AQ124-$R124+1))))),0)</f>
        <v>0</v>
      </c>
      <c r="AS124" s="154">
        <f>AQ124+1</f>
        <v>45870</v>
      </c>
      <c r="AT124" s="154">
        <f>AS124+30</f>
        <v>45900</v>
      </c>
      <c r="AU124" s="158">
        <f>IFERROR(IF(($R124-AT124)&gt;=0,0,IF(($S124-AS124)&lt;0,0,IF(AND(($S124-AT124)&gt;0,(AS124-$R124)&gt;0),$V124/365*(AT124-AS124+1),IF(AND(($S124-AT124)&lt;=0,(AS124-$R124)&gt;0),$V124/365*($S124-AS124+1),$V124/365*(AT124-$R124+1))))),0)</f>
        <v>0</v>
      </c>
      <c r="AV124" s="154">
        <f>AT124+1</f>
        <v>45901</v>
      </c>
      <c r="AW124" s="154">
        <f>AV124+29</f>
        <v>45930</v>
      </c>
      <c r="AX124" s="158">
        <f>IFERROR(IF(($R124-AW124)&gt;=0,0,IF(($S124-AV124)&lt;0,0,IF(AND(($S124-AW124)&gt;0,(AV124-$R124)&gt;0),$V124/365*(AW124-AV124+1),IF(AND(($S124-AW124)&lt;=0,(AV124-$R124)&gt;0),$V124/365*($S124-AV124+1),$V124/365*(AW124-$R124+1))))),0)</f>
        <v>0</v>
      </c>
      <c r="AY124" s="154">
        <f>AW124+1</f>
        <v>45931</v>
      </c>
      <c r="AZ124" s="154">
        <f>AY124+30</f>
        <v>45961</v>
      </c>
      <c r="BA124" s="158">
        <f>IFERROR(IF(($R124-AZ124)&gt;=0,0,IF(($S124-AY124)&lt;0,0,IF(AND(($S124-AZ124)&gt;0,(AY124-$R124)&gt;0),$V124/365*(AZ124-AY124+1),IF(AND(($S124-AZ124)&lt;=0,(AY124-$R124)&gt;0),$V124/365*($S124-AY124+1),$V124/365*(AZ124-$R124+1))))),0)</f>
        <v>0</v>
      </c>
      <c r="BB124" s="154">
        <f>AZ124+1</f>
        <v>45962</v>
      </c>
      <c r="BC124" s="154">
        <f>BB124+29</f>
        <v>45991</v>
      </c>
      <c r="BD124" s="158">
        <f>IFERROR(IF(($R124-BC124)&gt;=0,0,IF(($S124-BB124)&lt;0,0,IF(AND(($S124-BC124)&gt;0,(BB124-$R124)&gt;0),$V124/365*(BC124-BB124+1),IF(AND(($S124-BC124)&lt;=0,(BB124-$R124)&gt;0),$V124/365*($S124-BB124+1),$V124/365*(BC124-$R124+1))))),0)</f>
        <v>0</v>
      </c>
      <c r="BE124" s="154">
        <f>BC124+1</f>
        <v>45992</v>
      </c>
      <c r="BF124" s="154">
        <f>BE124+30</f>
        <v>46022</v>
      </c>
      <c r="BG124" s="158">
        <f>IFERROR(IF(($R124-BF124)&gt;=0,0,IF(($S124-BE124)&lt;0,0,IF(AND(($S124-BF124)&gt;0,(BE124-$R124)&gt;0),$V124/365*(BF124-BE124+1),IF(AND(($S124-BF124)&lt;=0,(BE124-$R124)&gt;0),$V124/365*($S124-BE124+1),$V124/365*(BF124-$R124+1))))),0)</f>
        <v>0</v>
      </c>
      <c r="BH124" s="154">
        <v>46023</v>
      </c>
      <c r="BI124" s="154">
        <f>BH124+30</f>
        <v>46053</v>
      </c>
      <c r="BJ124" s="158">
        <f>IFERROR(IF(($R124-BI124)&gt;=0,0,IF(($S124-BH124)&lt;0,0,IF(AND(($S124-BI124)&gt;0,(BH124-$R124)&gt;0),$V124/365*(BI124-BH124+1),IF(AND(($S124-BI124)&lt;=0,(BH124-$R124)&gt;0),$V124/365*($S124-BH124+1),$V124/365*(BI124-$R124+1))))),0)</f>
        <v>0</v>
      </c>
      <c r="BK124" s="154">
        <f>BI124+1</f>
        <v>46054</v>
      </c>
      <c r="BL124" s="154">
        <f>BK124+27</f>
        <v>46081</v>
      </c>
      <c r="BM124" s="158">
        <f>IFERROR(IF(($R124-BL124)&gt;=0,0,IF(($S124-BK124)&lt;0,0,IF(AND(($S124-BL124)&gt;0,(BK124-$R124)&gt;0),$V124/365*(BL124-BK124+1),IF(AND(($S124-BL124)&lt;=0,(BK124-$R124)&gt;0),$V124/365*($S124-BK124+1),$V124/365*(BL124-$R124+1))))),0)</f>
        <v>0</v>
      </c>
      <c r="BN124" s="154">
        <f>BL124+1</f>
        <v>46082</v>
      </c>
      <c r="BO124" s="154">
        <f>BN124+30</f>
        <v>46112</v>
      </c>
      <c r="BP124" s="158">
        <f>IFERROR(IF(($R124-BO124)&gt;=0,0,IF(($S124-BN124)&lt;0,0,IF(AND(($S124-BO124)&gt;0,(BN124-$R124)&gt;0),$V124/365*(BO124-BN124+1),IF(AND(($S124-BO124)&lt;=0,(BN124-$R124)&gt;0),$V124/365*($S124-BN124+1),$V124/365*(BO124-$R124+1))))),0)</f>
        <v>0</v>
      </c>
      <c r="BQ124" s="154">
        <f>BO124+1</f>
        <v>46113</v>
      </c>
      <c r="BR124" s="154">
        <f>BQ124+29</f>
        <v>46142</v>
      </c>
      <c r="BS124" s="158">
        <f>IFERROR(IF(($R124-BR124)&gt;=0,0,IF(($S124-BQ124)&lt;0,0,IF(AND(($S124-BR124)&gt;0,(BQ124-$R124)&gt;0),$V124/365*(BR124-BQ124+1),IF(AND(($S124-BR124)&lt;=0,(BQ124-$R124)&gt;0),$V124/365*($S124-BQ124+1),$V124/365*(BR124-$R124+1))))),0)</f>
        <v>0</v>
      </c>
      <c r="BT124" s="154">
        <f>BR124+1</f>
        <v>46143</v>
      </c>
      <c r="BU124" s="154">
        <f>BT124+30</f>
        <v>46173</v>
      </c>
      <c r="BV124" s="158">
        <f>IFERROR(IF(($R124-BU124)&gt;=0,0,IF(($S124-BT124)&lt;0,0,IF(AND(($S124-BU124)&gt;0,(BT124-$R124)&gt;0),$V124/365*(BU124-BT124+1),IF(AND(($S124-BU124)&lt;=0,(BT124-$R124)&gt;0),$V124/365*($S124-BT124+1),$V124/365*(BU124-$R124+1))))),0)</f>
        <v>0</v>
      </c>
      <c r="BW124" s="154">
        <f>BU124+1</f>
        <v>46174</v>
      </c>
      <c r="BX124" s="154">
        <f>BW124+29</f>
        <v>46203</v>
      </c>
      <c r="BY124" s="158">
        <f>IFERROR(IF(($R124-BX124)&gt;=0,0,IF(($S124-BW124)&lt;0,0,IF(AND(($S124-BX124)&gt;0,(BW124-$R124)&gt;0),$V124/365*(BX124-BW124+1),IF(AND(($S124-BX124)&lt;=0,(BW124-$R124)&gt;0),$V124/365*($S124-BW124+1),$V124/365*(BX124-$R124+1))))),0)</f>
        <v>0</v>
      </c>
      <c r="BZ124" s="154">
        <f>BX124+1</f>
        <v>46204</v>
      </c>
      <c r="CA124" s="154">
        <f>BZ124+30</f>
        <v>46234</v>
      </c>
      <c r="CB124" s="158">
        <f>IFERROR(IF(($R124-CA124)&gt;=0,0,IF(($S124-BZ124)&lt;0,0,IF(AND(($S124-CA124)&gt;0,(BZ124-$R124)&gt;0),$V124/365*(CA124-BZ124+1),IF(AND(($S124-CA124)&lt;=0,(BZ124-$R124)&gt;0),$V124/365*($S124-BZ124+1),$V124/365*(CA124-$R124+1))))),0)</f>
        <v>0</v>
      </c>
      <c r="CC124" s="154">
        <f>CA124+1</f>
        <v>46235</v>
      </c>
      <c r="CD124" s="154">
        <f>CC124+30</f>
        <v>46265</v>
      </c>
      <c r="CE124" s="158">
        <f>IFERROR(IF(($R124-CD124)&gt;=0,0,IF(($S124-CC124)&lt;0,0,IF(AND(($S124-CD124)&gt;0,(CC124-$R124)&gt;0),$V124/365*(CD124-CC124+1),IF(AND(($S124-CD124)&lt;=0,(CC124-$R124)&gt;0),$V124/365*($S124-CC124+1),$V124/365*(CD124-$R124+1))))),0)</f>
        <v>0</v>
      </c>
      <c r="CF124" s="154">
        <f>CD124+1</f>
        <v>46266</v>
      </c>
      <c r="CG124" s="154">
        <f>CF124+29</f>
        <v>46295</v>
      </c>
      <c r="CH124" s="158">
        <f>IFERROR(IF(($R124-CG124)&gt;=0,0,IF(($S124-CF124)&lt;0,0,IF(AND(($S124-CG124)&gt;0,(CF124-$R124)&gt;0),$V124/365*(CG124-CF124+1),IF(AND(($S124-CG124)&lt;=0,(CF124-$R124)&gt;0),$V124/365*($S124-CF124+1),$V124/365*(CG124-$R124+1))))),0)</f>
        <v>0</v>
      </c>
      <c r="CI124" s="154">
        <f>CG124+1</f>
        <v>46296</v>
      </c>
      <c r="CJ124" s="154">
        <f>CI124+30</f>
        <v>46326</v>
      </c>
      <c r="CK124" s="158">
        <f>IFERROR(IF(($R124-CJ124)&gt;=0,0,IF(($S124-CI124)&lt;0,0,IF(AND(($S124-CJ124)&gt;0,(CI124-$R124)&gt;0),$V124/365*(CJ124-CI124+1),IF(AND(($S124-CJ124)&lt;=0,(CI124-$R124)&gt;0),$V124/365*($S124-CI124+1),$V124/365*(CJ124-$R124+1))))),0)</f>
        <v>0</v>
      </c>
      <c r="CL124" s="154">
        <f>CJ124+1</f>
        <v>46327</v>
      </c>
      <c r="CM124" s="154">
        <f>CL124+29</f>
        <v>46356</v>
      </c>
      <c r="CN124" s="158">
        <f>IFERROR(IF(($R124-CM124)&gt;=0,0,IF(($S124-CL124)&lt;0,0,IF(AND(($S124-CM124)&gt;0,(CL124-$R124)&gt;0),$V124/365*(CM124-CL124+1),IF(AND(($S124-CM124)&lt;=0,(CL124-$R124)&gt;0),$V124/365*($S124-CL124+1),$V124/365*(CM124-$R124+1))))),0)</f>
        <v>0</v>
      </c>
      <c r="CO124" s="154">
        <f>CM124+1</f>
        <v>46357</v>
      </c>
      <c r="CP124" s="154">
        <f>CO124+30</f>
        <v>46387</v>
      </c>
      <c r="CQ124" s="158">
        <f>IFERROR(IF(($R124-CP124)&gt;=0,0,IF(($S124-CO124)&lt;0,0,IF(AND(($S124-CP124)&gt;0,(CO124-$R124)&gt;0),$V124/365*(CP124-CO124+1),IF(AND(($S124-CP124)&lt;=0,(CO124-$R124)&gt;0),$V124/365*($S124-CO124+1),$V124/365*(CP124-$R124+1))))),0)</f>
        <v>0</v>
      </c>
    </row>
    <row r="125" s="80" customFormat="1" ht="24" customHeight="1" outlineLevel="4" spans="1:95">
      <c r="A125" s="119"/>
      <c r="B125" s="120"/>
      <c r="C125" s="121"/>
      <c r="D125" s="119"/>
      <c r="E125" s="120"/>
      <c r="F125" s="120"/>
      <c r="G125" s="120"/>
      <c r="H125" s="122"/>
      <c r="I125" s="122"/>
      <c r="J125" s="122">
        <f>Z125+AC125+AF125+AI125+AL125+AO125+AR125+AU125+AX125+BA125+BD125+BG125</f>
        <v>0</v>
      </c>
      <c r="K125" s="122">
        <f>K124+1</f>
        <v>4</v>
      </c>
      <c r="L125" s="147"/>
      <c r="M125" s="148">
        <f>IFERROR(VLOOKUP($L125,'2-2 引出数据_合同数据仓库'!$B$2:$BP$10000,3,FALSE),0)</f>
        <v>0</v>
      </c>
      <c r="N125" s="122"/>
      <c r="O125" s="148">
        <f>IFERROR(VLOOKUP((LEFT(VLOOKUP($L125,'2-2 引出数据_合同数据仓库'!$B$2:$BP$10000,64,FALSE),15)&amp;(RIGHT(VLOOKUP($L125,'2-2 引出数据_合同数据仓库'!$B$2:$BP$10000,64,FALSE),4)+1)),'2-2 引出数据_合同数据仓库'!$B$2:$BP$10000,3,FALSE),0)</f>
        <v>0</v>
      </c>
      <c r="P125" s="122"/>
      <c r="Q125" s="122">
        <f>IFERROR(VLOOKUP($L125,'2-2 引出数据_合同数据仓库'!$B$2:$BP$10000,28,FALSE),0)</f>
        <v>0</v>
      </c>
      <c r="R125" s="122">
        <f>IFERROR(VLOOKUP($L125,'2-2 引出数据_合同数据仓库'!$B$2:$BP$10000,29,FALSE),0)</f>
        <v>0</v>
      </c>
      <c r="S125" s="122">
        <f>IFERROR(VLOOKUP($L125,'2-2 引出数据_合同数据仓库'!$B$2:$BP$10000,4,FALSE),0)</f>
        <v>0</v>
      </c>
      <c r="T125" s="122"/>
      <c r="U125" s="122">
        <f>IFERROR(VLOOKUP($L125,'2-2 引出数据_合同数据仓库'!$B$2:$BP$10000,15,FALSE),0)</f>
        <v>0</v>
      </c>
      <c r="V125" s="122">
        <f>U125/(S125-R125+1)*365</f>
        <v>0</v>
      </c>
      <c r="W125" s="122"/>
      <c r="X125" s="154">
        <v>45658</v>
      </c>
      <c r="Y125" s="154">
        <f>X125+30</f>
        <v>45688</v>
      </c>
      <c r="Z125" s="158">
        <f>IFERROR(IF(($R125-Y125)&gt;=0,0,IF(($S125-X125)&lt;0,0,IF(AND(($S125-Y125)&gt;0,(X125-$R125)&gt;0),$V125/365*(Y125-X125+1),IF(AND(($S125-Y125)&lt;=0,(X125-$R125)&gt;0),$V125/365*($S125-X125+1),$V125/365*(Y125-$R125+1))))),0)</f>
        <v>0</v>
      </c>
      <c r="AA125" s="154">
        <f>Y125+1</f>
        <v>45689</v>
      </c>
      <c r="AB125" s="154">
        <f>AA125+27</f>
        <v>45716</v>
      </c>
      <c r="AC125" s="158">
        <f>IFERROR(IF(($R125-AB125)&gt;=0,0,IF(($S125-AA125)&lt;0,0,IF(AND(($S125-AB125)&gt;0,(AA125-$R125)&gt;0),$V125/365*(AB125-AA125+1),IF(AND(($S125-AB125)&lt;=0,(AA125-$R125)&gt;0),$V125/365*($S125-AA125+1),$V125/365*(AB125-$R125+1))))),0)</f>
        <v>0</v>
      </c>
      <c r="AD125" s="154">
        <f>AB125+1</f>
        <v>45717</v>
      </c>
      <c r="AE125" s="154">
        <f>AD125+30</f>
        <v>45747</v>
      </c>
      <c r="AF125" s="158">
        <f>IFERROR(IF(($R125-AE125)&gt;=0,0,IF(($S125-AD125)&lt;0,0,IF(AND(($S125-AE125)&gt;0,(AD125-$R125)&gt;0),$V125/365*(AE125-AD125+1),IF(AND(($S125-AE125)&lt;=0,(AD125-$R125)&gt;0),$V125/365*($S125-AD125+1),$V125/365*(AE125-$R125+1))))),0)</f>
        <v>0</v>
      </c>
      <c r="AG125" s="154">
        <f>AE125+1</f>
        <v>45748</v>
      </c>
      <c r="AH125" s="154">
        <f>AG125+29</f>
        <v>45777</v>
      </c>
      <c r="AI125" s="158">
        <f>IFERROR(IF(($R125-AH125)&gt;=0,0,IF(($S125-AG125)&lt;0,0,IF(AND(($S125-AH125)&gt;0,(AG125-$R125)&gt;0),$V125/365*(AH125-AG125+1),IF(AND(($S125-AH125)&lt;=0,(AG125-$R125)&gt;0),$V125/365*($S125-AG125+1),$V125/365*(AH125-$R125+1))))),0)</f>
        <v>0</v>
      </c>
      <c r="AJ125" s="154">
        <f>AH125+1</f>
        <v>45778</v>
      </c>
      <c r="AK125" s="154">
        <f>AJ125+30</f>
        <v>45808</v>
      </c>
      <c r="AL125" s="158">
        <f>IFERROR(IF(($R125-AK125)&gt;=0,0,IF(($S125-AJ125)&lt;0,0,IF(AND(($S125-AK125)&gt;0,(AJ125-$R125)&gt;0),$V125/365*(AK125-AJ125+1),IF(AND(($S125-AK125)&lt;=0,(AJ125-$R125)&gt;0),$V125/365*($S125-AJ125+1),$V125/365*(AK125-$R125+1))))),0)</f>
        <v>0</v>
      </c>
      <c r="AM125" s="154">
        <f>AK125+1</f>
        <v>45809</v>
      </c>
      <c r="AN125" s="154">
        <f>AM125+29</f>
        <v>45838</v>
      </c>
      <c r="AO125" s="158">
        <f>IFERROR(IF(($R125-AN125)&gt;=0,0,IF(($S125-AM125)&lt;0,0,IF(AND(($S125-AN125)&gt;0,(AM125-$R125)&gt;0),$V125/365*(AN125-AM125+1),IF(AND(($S125-AN125)&lt;=0,(AM125-$R125)&gt;0),$V125/365*($S125-AM125+1),$V125/365*(AN125-$R125+1))))),0)</f>
        <v>0</v>
      </c>
      <c r="AP125" s="154">
        <f>AN125+1</f>
        <v>45839</v>
      </c>
      <c r="AQ125" s="154">
        <f>AP125+30</f>
        <v>45869</v>
      </c>
      <c r="AR125" s="158">
        <f>IFERROR(IF(($R125-AQ125)&gt;=0,0,IF(($S125-AP125)&lt;0,0,IF(AND(($S125-AQ125)&gt;0,(AP125-$R125)&gt;0),$V125/365*(AQ125-AP125+1),IF(AND(($S125-AQ125)&lt;=0,(AP125-$R125)&gt;0),$V125/365*($S125-AP125+1),$V125/365*(AQ125-$R125+1))))),0)</f>
        <v>0</v>
      </c>
      <c r="AS125" s="154">
        <f>AQ125+1</f>
        <v>45870</v>
      </c>
      <c r="AT125" s="154">
        <f>AS125+30</f>
        <v>45900</v>
      </c>
      <c r="AU125" s="158">
        <f>IFERROR(IF(($R125-AT125)&gt;=0,0,IF(($S125-AS125)&lt;0,0,IF(AND(($S125-AT125)&gt;0,(AS125-$R125)&gt;0),$V125/365*(AT125-AS125+1),IF(AND(($S125-AT125)&lt;=0,(AS125-$R125)&gt;0),$V125/365*($S125-AS125+1),$V125/365*(AT125-$R125+1))))),0)</f>
        <v>0</v>
      </c>
      <c r="AV125" s="154">
        <f>AT125+1</f>
        <v>45901</v>
      </c>
      <c r="AW125" s="154">
        <f>AV125+29</f>
        <v>45930</v>
      </c>
      <c r="AX125" s="158">
        <f>IFERROR(IF(($R125-AW125)&gt;=0,0,IF(($S125-AV125)&lt;0,0,IF(AND(($S125-AW125)&gt;0,(AV125-$R125)&gt;0),$V125/365*(AW125-AV125+1),IF(AND(($S125-AW125)&lt;=0,(AV125-$R125)&gt;0),$V125/365*($S125-AV125+1),$V125/365*(AW125-$R125+1))))),0)</f>
        <v>0</v>
      </c>
      <c r="AY125" s="154">
        <f>AW125+1</f>
        <v>45931</v>
      </c>
      <c r="AZ125" s="154">
        <f>AY125+30</f>
        <v>45961</v>
      </c>
      <c r="BA125" s="158">
        <f>IFERROR(IF(($R125-AZ125)&gt;=0,0,IF(($S125-AY125)&lt;0,0,IF(AND(($S125-AZ125)&gt;0,(AY125-$R125)&gt;0),$V125/365*(AZ125-AY125+1),IF(AND(($S125-AZ125)&lt;=0,(AY125-$R125)&gt;0),$V125/365*($S125-AY125+1),$V125/365*(AZ125-$R125+1))))),0)</f>
        <v>0</v>
      </c>
      <c r="BB125" s="154">
        <f>AZ125+1</f>
        <v>45962</v>
      </c>
      <c r="BC125" s="154">
        <f>BB125+29</f>
        <v>45991</v>
      </c>
      <c r="BD125" s="158">
        <f>IFERROR(IF(($R125-BC125)&gt;=0,0,IF(($S125-BB125)&lt;0,0,IF(AND(($S125-BC125)&gt;0,(BB125-$R125)&gt;0),$V125/365*(BC125-BB125+1),IF(AND(($S125-BC125)&lt;=0,(BB125-$R125)&gt;0),$V125/365*($S125-BB125+1),$V125/365*(BC125-$R125+1))))),0)</f>
        <v>0</v>
      </c>
      <c r="BE125" s="154">
        <f>BC125+1</f>
        <v>45992</v>
      </c>
      <c r="BF125" s="154">
        <f>BE125+30</f>
        <v>46022</v>
      </c>
      <c r="BG125" s="158">
        <f>IFERROR(IF(($R125-BF125)&gt;=0,0,IF(($S125-BE125)&lt;0,0,IF(AND(($S125-BF125)&gt;0,(BE125-$R125)&gt;0),$V125/365*(BF125-BE125+1),IF(AND(($S125-BF125)&lt;=0,(BE125-$R125)&gt;0),$V125/365*($S125-BE125+1),$V125/365*(BF125-$R125+1))))),0)</f>
        <v>0</v>
      </c>
      <c r="BH125" s="154">
        <v>46023</v>
      </c>
      <c r="BI125" s="154">
        <f>BH125+30</f>
        <v>46053</v>
      </c>
      <c r="BJ125" s="158">
        <f>IFERROR(IF(($R125-BI125)&gt;=0,0,IF(($S125-BH125)&lt;0,0,IF(AND(($S125-BI125)&gt;0,(BH125-$R125)&gt;0),$V125/365*(BI125-BH125+1),IF(AND(($S125-BI125)&lt;=0,(BH125-$R125)&gt;0),$V125/365*($S125-BH125+1),$V125/365*(BI125-$R125+1))))),0)</f>
        <v>0</v>
      </c>
      <c r="BK125" s="154">
        <f>BI125+1</f>
        <v>46054</v>
      </c>
      <c r="BL125" s="154">
        <f>BK125+27</f>
        <v>46081</v>
      </c>
      <c r="BM125" s="158">
        <f>IFERROR(IF(($R125-BL125)&gt;=0,0,IF(($S125-BK125)&lt;0,0,IF(AND(($S125-BL125)&gt;0,(BK125-$R125)&gt;0),$V125/365*(BL125-BK125+1),IF(AND(($S125-BL125)&lt;=0,(BK125-$R125)&gt;0),$V125/365*($S125-BK125+1),$V125/365*(BL125-$R125+1))))),0)</f>
        <v>0</v>
      </c>
      <c r="BN125" s="154">
        <f>BL125+1</f>
        <v>46082</v>
      </c>
      <c r="BO125" s="154">
        <f>BN125+30</f>
        <v>46112</v>
      </c>
      <c r="BP125" s="158">
        <f>IFERROR(IF(($R125-BO125)&gt;=0,0,IF(($S125-BN125)&lt;0,0,IF(AND(($S125-BO125)&gt;0,(BN125-$R125)&gt;0),$V125/365*(BO125-BN125+1),IF(AND(($S125-BO125)&lt;=0,(BN125-$R125)&gt;0),$V125/365*($S125-BN125+1),$V125/365*(BO125-$R125+1))))),0)</f>
        <v>0</v>
      </c>
      <c r="BQ125" s="154">
        <f>BO125+1</f>
        <v>46113</v>
      </c>
      <c r="BR125" s="154">
        <f>BQ125+29</f>
        <v>46142</v>
      </c>
      <c r="BS125" s="158">
        <f>IFERROR(IF(($R125-BR125)&gt;=0,0,IF(($S125-BQ125)&lt;0,0,IF(AND(($S125-BR125)&gt;0,(BQ125-$R125)&gt;0),$V125/365*(BR125-BQ125+1),IF(AND(($S125-BR125)&lt;=0,(BQ125-$R125)&gt;0),$V125/365*($S125-BQ125+1),$V125/365*(BR125-$R125+1))))),0)</f>
        <v>0</v>
      </c>
      <c r="BT125" s="154">
        <f>BR125+1</f>
        <v>46143</v>
      </c>
      <c r="BU125" s="154">
        <f>BT125+30</f>
        <v>46173</v>
      </c>
      <c r="BV125" s="158">
        <f>IFERROR(IF(($R125-BU125)&gt;=0,0,IF(($S125-BT125)&lt;0,0,IF(AND(($S125-BU125)&gt;0,(BT125-$R125)&gt;0),$V125/365*(BU125-BT125+1),IF(AND(($S125-BU125)&lt;=0,(BT125-$R125)&gt;0),$V125/365*($S125-BT125+1),$V125/365*(BU125-$R125+1))))),0)</f>
        <v>0</v>
      </c>
      <c r="BW125" s="154">
        <f>BU125+1</f>
        <v>46174</v>
      </c>
      <c r="BX125" s="154">
        <f>BW125+29</f>
        <v>46203</v>
      </c>
      <c r="BY125" s="158">
        <f>IFERROR(IF(($R125-BX125)&gt;=0,0,IF(($S125-BW125)&lt;0,0,IF(AND(($S125-BX125)&gt;0,(BW125-$R125)&gt;0),$V125/365*(BX125-BW125+1),IF(AND(($S125-BX125)&lt;=0,(BW125-$R125)&gt;0),$V125/365*($S125-BW125+1),$V125/365*(BX125-$R125+1))))),0)</f>
        <v>0</v>
      </c>
      <c r="BZ125" s="154">
        <f>BX125+1</f>
        <v>46204</v>
      </c>
      <c r="CA125" s="154">
        <f>BZ125+30</f>
        <v>46234</v>
      </c>
      <c r="CB125" s="158">
        <f>IFERROR(IF(($R125-CA125)&gt;=0,0,IF(($S125-BZ125)&lt;0,0,IF(AND(($S125-CA125)&gt;0,(BZ125-$R125)&gt;0),$V125/365*(CA125-BZ125+1),IF(AND(($S125-CA125)&lt;=0,(BZ125-$R125)&gt;0),$V125/365*($S125-BZ125+1),$V125/365*(CA125-$R125+1))))),0)</f>
        <v>0</v>
      </c>
      <c r="CC125" s="154">
        <f>CA125+1</f>
        <v>46235</v>
      </c>
      <c r="CD125" s="154">
        <f>CC125+30</f>
        <v>46265</v>
      </c>
      <c r="CE125" s="158">
        <f>IFERROR(IF(($R125-CD125)&gt;=0,0,IF(($S125-CC125)&lt;0,0,IF(AND(($S125-CD125)&gt;0,(CC125-$R125)&gt;0),$V125/365*(CD125-CC125+1),IF(AND(($S125-CD125)&lt;=0,(CC125-$R125)&gt;0),$V125/365*($S125-CC125+1),$V125/365*(CD125-$R125+1))))),0)</f>
        <v>0</v>
      </c>
      <c r="CF125" s="154">
        <f>CD125+1</f>
        <v>46266</v>
      </c>
      <c r="CG125" s="154">
        <f>CF125+29</f>
        <v>46295</v>
      </c>
      <c r="CH125" s="158">
        <f>IFERROR(IF(($R125-CG125)&gt;=0,0,IF(($S125-CF125)&lt;0,0,IF(AND(($S125-CG125)&gt;0,(CF125-$R125)&gt;0),$V125/365*(CG125-CF125+1),IF(AND(($S125-CG125)&lt;=0,(CF125-$R125)&gt;0),$V125/365*($S125-CF125+1),$V125/365*(CG125-$R125+1))))),0)</f>
        <v>0</v>
      </c>
      <c r="CI125" s="154">
        <f>CG125+1</f>
        <v>46296</v>
      </c>
      <c r="CJ125" s="154">
        <f>CI125+30</f>
        <v>46326</v>
      </c>
      <c r="CK125" s="158">
        <f>IFERROR(IF(($R125-CJ125)&gt;=0,0,IF(($S125-CI125)&lt;0,0,IF(AND(($S125-CJ125)&gt;0,(CI125-$R125)&gt;0),$V125/365*(CJ125-CI125+1),IF(AND(($S125-CJ125)&lt;=0,(CI125-$R125)&gt;0),$V125/365*($S125-CI125+1),$V125/365*(CJ125-$R125+1))))),0)</f>
        <v>0</v>
      </c>
      <c r="CL125" s="154">
        <f>CJ125+1</f>
        <v>46327</v>
      </c>
      <c r="CM125" s="154">
        <f>CL125+29</f>
        <v>46356</v>
      </c>
      <c r="CN125" s="158">
        <f>IFERROR(IF(($R125-CM125)&gt;=0,0,IF(($S125-CL125)&lt;0,0,IF(AND(($S125-CM125)&gt;0,(CL125-$R125)&gt;0),$V125/365*(CM125-CL125+1),IF(AND(($S125-CM125)&lt;=0,(CL125-$R125)&gt;0),$V125/365*($S125-CL125+1),$V125/365*(CM125-$R125+1))))),0)</f>
        <v>0</v>
      </c>
      <c r="CO125" s="154">
        <f>CM125+1</f>
        <v>46357</v>
      </c>
      <c r="CP125" s="154">
        <f>CO125+30</f>
        <v>46387</v>
      </c>
      <c r="CQ125" s="158">
        <f>IFERROR(IF(($R125-CP125)&gt;=0,0,IF(($S125-CO125)&lt;0,0,IF(AND(($S125-CP125)&gt;0,(CO125-$R125)&gt;0),$V125/365*(CP125-CO125+1),IF(AND(($S125-CP125)&lt;=0,(CO125-$R125)&gt;0),$V125/365*($S125-CO125+1),$V125/365*(CP125-$R125+1))))),0)</f>
        <v>0</v>
      </c>
    </row>
    <row r="126" s="80" customFormat="1" ht="24" customHeight="1" outlineLevel="4" spans="1:95">
      <c r="A126" s="123" t="s">
        <v>2814</v>
      </c>
      <c r="B126" s="124"/>
      <c r="C126" s="124"/>
      <c r="D126" s="124"/>
      <c r="E126" s="124"/>
      <c r="F126" s="124"/>
      <c r="G126" s="125"/>
      <c r="H126" s="126"/>
      <c r="I126" s="126"/>
      <c r="J126" s="126"/>
      <c r="K126" s="126"/>
      <c r="L126" s="149"/>
      <c r="M126" s="149"/>
      <c r="N126" s="126"/>
      <c r="O126" s="126"/>
      <c r="P126" s="126"/>
      <c r="Q126" s="126"/>
      <c r="R126" s="126"/>
      <c r="S126" s="126"/>
      <c r="T126" s="126"/>
      <c r="U126" s="126"/>
      <c r="V126" s="126"/>
      <c r="W126" s="126"/>
      <c r="X126" s="126"/>
      <c r="Y126" s="126"/>
      <c r="Z126" s="126"/>
      <c r="AA126" s="126"/>
      <c r="AB126" s="126"/>
      <c r="AC126" s="126"/>
      <c r="AD126" s="126"/>
      <c r="AE126" s="126"/>
      <c r="AF126" s="126"/>
      <c r="AG126" s="126"/>
      <c r="AH126" s="126"/>
      <c r="AI126" s="126"/>
      <c r="AJ126" s="126"/>
      <c r="AK126" s="126"/>
      <c r="AL126" s="126"/>
      <c r="AM126" s="126"/>
      <c r="AN126" s="126"/>
      <c r="AO126" s="126"/>
      <c r="AP126" s="126"/>
      <c r="AQ126" s="126"/>
      <c r="AR126" s="126"/>
      <c r="AS126" s="126"/>
      <c r="AT126" s="126"/>
      <c r="AU126" s="126"/>
      <c r="AV126" s="126"/>
      <c r="AW126" s="126"/>
      <c r="AX126" s="126"/>
      <c r="AY126" s="126"/>
      <c r="AZ126" s="126"/>
      <c r="BA126" s="126"/>
      <c r="BB126" s="126"/>
      <c r="BC126" s="126"/>
      <c r="BD126" s="126"/>
      <c r="BE126" s="126"/>
      <c r="BF126" s="126"/>
      <c r="BG126" s="126"/>
      <c r="BH126" s="126"/>
      <c r="BI126" s="126"/>
      <c r="BJ126" s="126"/>
      <c r="BK126" s="126"/>
      <c r="BL126" s="126"/>
      <c r="BM126" s="126"/>
      <c r="BN126" s="126"/>
      <c r="BO126" s="126"/>
      <c r="BP126" s="126"/>
      <c r="BQ126" s="126"/>
      <c r="BR126" s="126"/>
      <c r="BS126" s="126"/>
      <c r="BT126" s="126"/>
      <c r="BU126" s="126"/>
      <c r="BV126" s="126"/>
      <c r="BW126" s="126"/>
      <c r="BX126" s="126"/>
      <c r="BY126" s="126"/>
      <c r="BZ126" s="126"/>
      <c r="CA126" s="126"/>
      <c r="CB126" s="126"/>
      <c r="CC126" s="126"/>
      <c r="CD126" s="126"/>
      <c r="CE126" s="126"/>
      <c r="CF126" s="126"/>
      <c r="CG126" s="126"/>
      <c r="CH126" s="126"/>
      <c r="CI126" s="126"/>
      <c r="CJ126" s="126"/>
      <c r="CK126" s="126"/>
      <c r="CL126" s="126"/>
      <c r="CM126" s="126"/>
      <c r="CN126" s="126"/>
      <c r="CO126" s="126"/>
      <c r="CP126" s="126"/>
      <c r="CQ126" s="126"/>
    </row>
    <row r="127" ht="24" customHeight="1" outlineLevel="3" spans="1:95">
      <c r="A127" s="115"/>
      <c r="B127" s="116" t="s">
        <v>792</v>
      </c>
      <c r="C127" s="117" t="s">
        <v>22</v>
      </c>
      <c r="D127" s="115" t="s">
        <v>23</v>
      </c>
      <c r="E127" s="116"/>
      <c r="F127" s="116"/>
      <c r="G127" s="116"/>
      <c r="H127" s="118">
        <f>X127+AA127+AD127+AG127+AJ127+AM127+AP127+AS127+AV127+AY127+BB127+BE127</f>
        <v>0</v>
      </c>
      <c r="I127" s="118">
        <f>Y127+AB127+AE127+AH127+AK127+AN127+AQ127+AT127+AW127+AZ127+BC127+BF127</f>
        <v>0</v>
      </c>
      <c r="J127" s="118">
        <f>Z127+AC127+AF127+AI127+AL127+AO127+AR127+AU127+AX127+BA127+BD127+BG127</f>
        <v>0</v>
      </c>
      <c r="K127" s="118"/>
      <c r="L127" s="146"/>
      <c r="M127" s="146"/>
      <c r="N127" s="118"/>
      <c r="O127" s="118"/>
      <c r="P127" s="118"/>
      <c r="Q127" s="118"/>
      <c r="R127" s="118"/>
      <c r="S127" s="118"/>
      <c r="T127" s="118"/>
      <c r="U127" s="118"/>
      <c r="V127" s="118"/>
      <c r="W127" s="118"/>
      <c r="X127" s="118">
        <f>VLOOKUP($C127,'1 预算编制表单'!$C:$BJ,27,FALSE)</f>
        <v>0</v>
      </c>
      <c r="Y127" s="118">
        <f>X127-Z127</f>
        <v>0</v>
      </c>
      <c r="Z127" s="118">
        <f>SUM(Z128:Z132)</f>
        <v>0</v>
      </c>
      <c r="AA127" s="118">
        <f>VLOOKUP($C127,'1 预算编制表单'!$C:$BJ,30,FALSE)</f>
        <v>0</v>
      </c>
      <c r="AB127" s="118">
        <f>AA127-AC127</f>
        <v>0</v>
      </c>
      <c r="AC127" s="118">
        <f>SUM(AC128:AC132)</f>
        <v>0</v>
      </c>
      <c r="AD127" s="118">
        <f>VLOOKUP($C127,'1 预算编制表单'!$C:$BJ,33,FALSE)</f>
        <v>0</v>
      </c>
      <c r="AE127" s="118">
        <f>AD127-AF127</f>
        <v>0</v>
      </c>
      <c r="AF127" s="118">
        <f>SUM(AF128:AF132)</f>
        <v>0</v>
      </c>
      <c r="AG127" s="118">
        <f>VLOOKUP($C127,'1 预算编制表单'!$C:$BJ,36,FALSE)</f>
        <v>0</v>
      </c>
      <c r="AH127" s="118">
        <f>AG127-AI127</f>
        <v>0</v>
      </c>
      <c r="AI127" s="118">
        <f>SUM(AI128:AI132)</f>
        <v>0</v>
      </c>
      <c r="AJ127" s="118">
        <f>VLOOKUP($C127,'1 预算编制表单'!$C:$BJ,39,FALSE)</f>
        <v>0</v>
      </c>
      <c r="AK127" s="118">
        <f>AJ127-AL127</f>
        <v>0</v>
      </c>
      <c r="AL127" s="118">
        <f>SUM(AL128:AL132)</f>
        <v>0</v>
      </c>
      <c r="AM127" s="118">
        <f>VLOOKUP($C127,'1 预算编制表单'!$C:$BJ,42,FALSE)</f>
        <v>0</v>
      </c>
      <c r="AN127" s="118">
        <f>AM127-AO127</f>
        <v>0</v>
      </c>
      <c r="AO127" s="118">
        <f>SUM(AO128:AO132)</f>
        <v>0</v>
      </c>
      <c r="AP127" s="118">
        <f>VLOOKUP($C127,'1 预算编制表单'!$C:$BJ,45,FALSE)</f>
        <v>0</v>
      </c>
      <c r="AQ127" s="118">
        <f>AP127-AR127</f>
        <v>0</v>
      </c>
      <c r="AR127" s="118">
        <f>SUM(AR128:AR132)</f>
        <v>0</v>
      </c>
      <c r="AS127" s="118">
        <f>VLOOKUP($C127,'1 预算编制表单'!$C:$BJ,48,FALSE)</f>
        <v>0</v>
      </c>
      <c r="AT127" s="118">
        <f>AS127-AU127</f>
        <v>0</v>
      </c>
      <c r="AU127" s="118">
        <f>SUM(AU128:AU132)</f>
        <v>0</v>
      </c>
      <c r="AV127" s="118">
        <f>VLOOKUP($C127,'1 预算编制表单'!$C:$BJ,51,FALSE)</f>
        <v>0</v>
      </c>
      <c r="AW127" s="118">
        <f>AV127-AX127</f>
        <v>0</v>
      </c>
      <c r="AX127" s="118">
        <f>SUM(AX128:AX132)</f>
        <v>0</v>
      </c>
      <c r="AY127" s="118">
        <f>VLOOKUP($C127,'1 预算编制表单'!$C:$BJ,54,FALSE)</f>
        <v>0</v>
      </c>
      <c r="AZ127" s="118">
        <f>AY127-BA127</f>
        <v>0</v>
      </c>
      <c r="BA127" s="118">
        <f>SUM(BA128:BA132)</f>
        <v>0</v>
      </c>
      <c r="BB127" s="118">
        <f>VLOOKUP($C127,'1 预算编制表单'!$C:$BJ,57,FALSE)</f>
        <v>0</v>
      </c>
      <c r="BC127" s="118">
        <f>BB127-BD127</f>
        <v>0</v>
      </c>
      <c r="BD127" s="118">
        <f>SUM(BD128:BD132)</f>
        <v>0</v>
      </c>
      <c r="BE127" s="118">
        <f>VLOOKUP($C127,'1 预算编制表单'!$C:$BJ,60,FALSE)</f>
        <v>0</v>
      </c>
      <c r="BF127" s="118">
        <f>BE127-BG127</f>
        <v>0</v>
      </c>
      <c r="BG127" s="118">
        <f>SUM(BG128:BG132)</f>
        <v>0</v>
      </c>
      <c r="BH127" s="118">
        <f>VLOOKUP($C127,'1 预算编制表单'!$C:$BJ,27,FALSE)</f>
        <v>0</v>
      </c>
      <c r="BI127" s="118">
        <f>BH127-BJ127</f>
        <v>0</v>
      </c>
      <c r="BJ127" s="118">
        <f>SUM(BJ128:BJ132)</f>
        <v>0</v>
      </c>
      <c r="BK127" s="118">
        <f>VLOOKUP($C127,'1 预算编制表单'!$C:$BJ,30,FALSE)</f>
        <v>0</v>
      </c>
      <c r="BL127" s="118">
        <f>BK127-BM127</f>
        <v>0</v>
      </c>
      <c r="BM127" s="118">
        <f>SUM(BM128:BM132)</f>
        <v>0</v>
      </c>
      <c r="BN127" s="118">
        <f>VLOOKUP($C127,'1 预算编制表单'!$C:$BJ,33,FALSE)</f>
        <v>0</v>
      </c>
      <c r="BO127" s="118">
        <f>BN127-BP127</f>
        <v>0</v>
      </c>
      <c r="BP127" s="118">
        <f>SUM(BP128:BP132)</f>
        <v>0</v>
      </c>
      <c r="BQ127" s="118">
        <f>VLOOKUP($C127,'1 预算编制表单'!$C:$BJ,36,FALSE)</f>
        <v>0</v>
      </c>
      <c r="BR127" s="118">
        <f>BQ127-BS127</f>
        <v>0</v>
      </c>
      <c r="BS127" s="118">
        <f>SUM(BS128:BS132)</f>
        <v>0</v>
      </c>
      <c r="BT127" s="118">
        <f>VLOOKUP($C127,'1 预算编制表单'!$C:$BJ,39,FALSE)</f>
        <v>0</v>
      </c>
      <c r="BU127" s="118">
        <f>BT127-BV127</f>
        <v>0</v>
      </c>
      <c r="BV127" s="118">
        <f>SUM(BV128:BV132)</f>
        <v>0</v>
      </c>
      <c r="BW127" s="118">
        <f>VLOOKUP($C127,'1 预算编制表单'!$C:$BJ,42,FALSE)</f>
        <v>0</v>
      </c>
      <c r="BX127" s="118">
        <f>BW127-BY127</f>
        <v>0</v>
      </c>
      <c r="BY127" s="118">
        <f>SUM(BY128:BY132)</f>
        <v>0</v>
      </c>
      <c r="BZ127" s="118">
        <f>VLOOKUP($C127,'1 预算编制表单'!$C:$BJ,45,FALSE)</f>
        <v>0</v>
      </c>
      <c r="CA127" s="118">
        <f>BZ127-CB127</f>
        <v>0</v>
      </c>
      <c r="CB127" s="118">
        <f>SUM(CB128:CB132)</f>
        <v>0</v>
      </c>
      <c r="CC127" s="118">
        <f>VLOOKUP($C127,'1 预算编制表单'!$C:$BJ,48,FALSE)</f>
        <v>0</v>
      </c>
      <c r="CD127" s="118">
        <f>CC127-CE127</f>
        <v>0</v>
      </c>
      <c r="CE127" s="118">
        <f>SUM(CE128:CE132)</f>
        <v>0</v>
      </c>
      <c r="CF127" s="118">
        <f>VLOOKUP($C127,'1 预算编制表单'!$C:$BJ,51,FALSE)</f>
        <v>0</v>
      </c>
      <c r="CG127" s="118">
        <f>CF127-CH127</f>
        <v>0</v>
      </c>
      <c r="CH127" s="118">
        <f>SUM(CH128:CH132)</f>
        <v>0</v>
      </c>
      <c r="CI127" s="118">
        <f>VLOOKUP($C127,'1 预算编制表单'!$C:$BJ,54,FALSE)</f>
        <v>0</v>
      </c>
      <c r="CJ127" s="118">
        <f>CI127-CK127</f>
        <v>0</v>
      </c>
      <c r="CK127" s="118">
        <f>SUM(CK128:CK132)</f>
        <v>0</v>
      </c>
      <c r="CL127" s="118">
        <f>VLOOKUP($C127,'1 预算编制表单'!$C:$BJ,57,FALSE)</f>
        <v>0</v>
      </c>
      <c r="CM127" s="118">
        <f>CL127-CN127</f>
        <v>0</v>
      </c>
      <c r="CN127" s="118">
        <f>SUM(CN128:CN132)</f>
        <v>0</v>
      </c>
      <c r="CO127" s="118">
        <f>VLOOKUP($C127,'1 预算编制表单'!$C:$BJ,60,FALSE)</f>
        <v>0</v>
      </c>
      <c r="CP127" s="118">
        <f>CO127-CQ127</f>
        <v>0</v>
      </c>
      <c r="CQ127" s="118">
        <f>SUM(CQ128:CQ132)</f>
        <v>0</v>
      </c>
    </row>
    <row r="128" s="80" customFormat="1" ht="24" customHeight="1" outlineLevel="4" spans="1:95">
      <c r="A128" s="119"/>
      <c r="B128" s="120"/>
      <c r="C128" s="121"/>
      <c r="D128" s="119"/>
      <c r="E128" s="120"/>
      <c r="F128" s="120"/>
      <c r="G128" s="120"/>
      <c r="H128" s="122"/>
      <c r="I128" s="122"/>
      <c r="J128" s="122">
        <f>Z128+AC128+AF128+AI128+AL128+AO128+AR128+AU128+AX128+BA128+BD128+BG128</f>
        <v>0</v>
      </c>
      <c r="K128" s="122">
        <v>1</v>
      </c>
      <c r="L128" s="147"/>
      <c r="M128" s="148">
        <f>IFERROR(VLOOKUP($L128,'2-2 引出数据_合同数据仓库'!$B$2:$BP$10000,3,FALSE),0)</f>
        <v>0</v>
      </c>
      <c r="N128" s="122"/>
      <c r="O128" s="148">
        <f>IFERROR(VLOOKUP((LEFT(VLOOKUP($L128,'2-2 引出数据_合同数据仓库'!$B$2:$BP$10000,64,FALSE),15)&amp;(RIGHT(VLOOKUP($L128,'2-2 引出数据_合同数据仓库'!$B$2:$BP$10000,64,FALSE),4)+1)),'2-2 引出数据_合同数据仓库'!$B$2:$BP$10000,3,FALSE),0)</f>
        <v>0</v>
      </c>
      <c r="P128" s="122"/>
      <c r="Q128" s="122">
        <f>IFERROR(VLOOKUP($L128,'2-2 引出数据_合同数据仓库'!$B$2:$BP$10000,28,FALSE),0)</f>
        <v>0</v>
      </c>
      <c r="R128" s="122">
        <f>IFERROR(VLOOKUP($L128,'2-2 引出数据_合同数据仓库'!$B$2:$BP$10000,29,FALSE),0)</f>
        <v>0</v>
      </c>
      <c r="S128" s="122">
        <f>IFERROR(VLOOKUP($L128,'2-2 引出数据_合同数据仓库'!$B$2:$BP$10000,4,FALSE),0)</f>
        <v>0</v>
      </c>
      <c r="T128" s="122"/>
      <c r="U128" s="122">
        <f>IFERROR(VLOOKUP($L128,'2-2 引出数据_合同数据仓库'!$B$2:$BP$10000,15,FALSE),0)</f>
        <v>0</v>
      </c>
      <c r="V128" s="122">
        <f>U128/(S128-R128+1)*365</f>
        <v>0</v>
      </c>
      <c r="W128" s="122"/>
      <c r="X128" s="154">
        <v>45658</v>
      </c>
      <c r="Y128" s="154">
        <f>X128+30</f>
        <v>45688</v>
      </c>
      <c r="Z128" s="158">
        <f>IFERROR(IF(($R128-Y128)&gt;=0,0,IF(($S128-X128)&lt;0,0,IF(AND(($S128-Y128)&gt;0,(X128-$R128)&gt;0),$V128/365*(Y128-X128+1),IF(AND(($S128-Y128)&lt;=0,(X128-$R128)&gt;0),$V128/365*($S128-X128+1),$V128/365*(Y128-$R128+1))))),0)</f>
        <v>0</v>
      </c>
      <c r="AA128" s="154">
        <f>Y128+1</f>
        <v>45689</v>
      </c>
      <c r="AB128" s="154">
        <f>AA128+27</f>
        <v>45716</v>
      </c>
      <c r="AC128" s="158">
        <f>IFERROR(IF(($R128-AB128)&gt;=0,0,IF(($S128-AA128)&lt;0,0,IF(AND(($S128-AB128)&gt;0,(AA128-$R128)&gt;0),$V128/365*(AB128-AA128+1),IF(AND(($S128-AB128)&lt;=0,(AA128-$R128)&gt;0),$V128/365*($S128-AA128+1),$V128/365*(AB128-$R128+1))))),0)</f>
        <v>0</v>
      </c>
      <c r="AD128" s="154">
        <f>AB128+1</f>
        <v>45717</v>
      </c>
      <c r="AE128" s="154">
        <f>AD128+30</f>
        <v>45747</v>
      </c>
      <c r="AF128" s="158">
        <f>IFERROR(IF(($R128-AE128)&gt;=0,0,IF(($S128-AD128)&lt;0,0,IF(AND(($S128-AE128)&gt;0,(AD128-$R128)&gt;0),$V128/365*(AE128-AD128+1),IF(AND(($S128-AE128)&lt;=0,(AD128-$R128)&gt;0),$V128/365*($S128-AD128+1),$V128/365*(AE128-$R128+1))))),0)</f>
        <v>0</v>
      </c>
      <c r="AG128" s="154">
        <f>AE128+1</f>
        <v>45748</v>
      </c>
      <c r="AH128" s="154">
        <f>AG128+29</f>
        <v>45777</v>
      </c>
      <c r="AI128" s="158">
        <f>IFERROR(IF(($R128-AH128)&gt;=0,0,IF(($S128-AG128)&lt;0,0,IF(AND(($S128-AH128)&gt;0,(AG128-$R128)&gt;0),$V128/365*(AH128-AG128+1),IF(AND(($S128-AH128)&lt;=0,(AG128-$R128)&gt;0),$V128/365*($S128-AG128+1),$V128/365*(AH128-$R128+1))))),0)</f>
        <v>0</v>
      </c>
      <c r="AJ128" s="154">
        <f>AH128+1</f>
        <v>45778</v>
      </c>
      <c r="AK128" s="154">
        <f>AJ128+30</f>
        <v>45808</v>
      </c>
      <c r="AL128" s="158">
        <f>IFERROR(IF(($R128-AK128)&gt;=0,0,IF(($S128-AJ128)&lt;0,0,IF(AND(($S128-AK128)&gt;0,(AJ128-$R128)&gt;0),$V128/365*(AK128-AJ128+1),IF(AND(($S128-AK128)&lt;=0,(AJ128-$R128)&gt;0),$V128/365*($S128-AJ128+1),$V128/365*(AK128-$R128+1))))),0)</f>
        <v>0</v>
      </c>
      <c r="AM128" s="154">
        <f>AK128+1</f>
        <v>45809</v>
      </c>
      <c r="AN128" s="154">
        <f>AM128+29</f>
        <v>45838</v>
      </c>
      <c r="AO128" s="158">
        <f>IFERROR(IF(($R128-AN128)&gt;=0,0,IF(($S128-AM128)&lt;0,0,IF(AND(($S128-AN128)&gt;0,(AM128-$R128)&gt;0),$V128/365*(AN128-AM128+1),IF(AND(($S128-AN128)&lt;=0,(AM128-$R128)&gt;0),$V128/365*($S128-AM128+1),$V128/365*(AN128-$R128+1))))),0)</f>
        <v>0</v>
      </c>
      <c r="AP128" s="154">
        <f>AN128+1</f>
        <v>45839</v>
      </c>
      <c r="AQ128" s="154">
        <f>AP128+30</f>
        <v>45869</v>
      </c>
      <c r="AR128" s="158">
        <f>IFERROR(IF(($R128-AQ128)&gt;=0,0,IF(($S128-AP128)&lt;0,0,IF(AND(($S128-AQ128)&gt;0,(AP128-$R128)&gt;0),$V128/365*(AQ128-AP128+1),IF(AND(($S128-AQ128)&lt;=0,(AP128-$R128)&gt;0),$V128/365*($S128-AP128+1),$V128/365*(AQ128-$R128+1))))),0)</f>
        <v>0</v>
      </c>
      <c r="AS128" s="154">
        <f>AQ128+1</f>
        <v>45870</v>
      </c>
      <c r="AT128" s="154">
        <f>AS128+30</f>
        <v>45900</v>
      </c>
      <c r="AU128" s="158">
        <f>IFERROR(IF(($R128-AT128)&gt;=0,0,IF(($S128-AS128)&lt;0,0,IF(AND(($S128-AT128)&gt;0,(AS128-$R128)&gt;0),$V128/365*(AT128-AS128+1),IF(AND(($S128-AT128)&lt;=0,(AS128-$R128)&gt;0),$V128/365*($S128-AS128+1),$V128/365*(AT128-$R128+1))))),0)</f>
        <v>0</v>
      </c>
      <c r="AV128" s="154">
        <f>AT128+1</f>
        <v>45901</v>
      </c>
      <c r="AW128" s="154">
        <f>AV128+29</f>
        <v>45930</v>
      </c>
      <c r="AX128" s="158">
        <f>IFERROR(IF(($R128-AW128)&gt;=0,0,IF(($S128-AV128)&lt;0,0,IF(AND(($S128-AW128)&gt;0,(AV128-$R128)&gt;0),$V128/365*(AW128-AV128+1),IF(AND(($S128-AW128)&lt;=0,(AV128-$R128)&gt;0),$V128/365*($S128-AV128+1),$V128/365*(AW128-$R128+1))))),0)</f>
        <v>0</v>
      </c>
      <c r="AY128" s="154">
        <f>AW128+1</f>
        <v>45931</v>
      </c>
      <c r="AZ128" s="154">
        <f>AY128+30</f>
        <v>45961</v>
      </c>
      <c r="BA128" s="158">
        <f>IFERROR(IF(($R128-AZ128)&gt;=0,0,IF(($S128-AY128)&lt;0,0,IF(AND(($S128-AZ128)&gt;0,(AY128-$R128)&gt;0),$V128/365*(AZ128-AY128+1),IF(AND(($S128-AZ128)&lt;=0,(AY128-$R128)&gt;0),$V128/365*($S128-AY128+1),$V128/365*(AZ128-$R128+1))))),0)</f>
        <v>0</v>
      </c>
      <c r="BB128" s="154">
        <f>AZ128+1</f>
        <v>45962</v>
      </c>
      <c r="BC128" s="154">
        <f>BB128+29</f>
        <v>45991</v>
      </c>
      <c r="BD128" s="158">
        <f>IFERROR(IF(($R128-BC128)&gt;=0,0,IF(($S128-BB128)&lt;0,0,IF(AND(($S128-BC128)&gt;0,(BB128-$R128)&gt;0),$V128/365*(BC128-BB128+1),IF(AND(($S128-BC128)&lt;=0,(BB128-$R128)&gt;0),$V128/365*($S128-BB128+1),$V128/365*(BC128-$R128+1))))),0)</f>
        <v>0</v>
      </c>
      <c r="BE128" s="154">
        <f>BC128+1</f>
        <v>45992</v>
      </c>
      <c r="BF128" s="154">
        <f>BE128+30</f>
        <v>46022</v>
      </c>
      <c r="BG128" s="158">
        <f>IFERROR(IF(($R128-BF128)&gt;=0,0,IF(($S128-BE128)&lt;0,0,IF(AND(($S128-BF128)&gt;0,(BE128-$R128)&gt;0),$V128/365*(BF128-BE128+1),IF(AND(($S128-BF128)&lt;=0,(BE128-$R128)&gt;0),$V128/365*($S128-BE128+1),$V128/365*(BF128-$R128+1))))),0)</f>
        <v>0</v>
      </c>
      <c r="BH128" s="154">
        <v>46023</v>
      </c>
      <c r="BI128" s="154">
        <f>BH128+30</f>
        <v>46053</v>
      </c>
      <c r="BJ128" s="158">
        <f>IFERROR(IF(($R128-BI128)&gt;=0,0,IF(($S128-BH128)&lt;0,0,IF(AND(($S128-BI128)&gt;0,(BH128-$R128)&gt;0),$V128/365*(BI128-BH128+1),IF(AND(($S128-BI128)&lt;=0,(BH128-$R128)&gt;0),$V128/365*($S128-BH128+1),$V128/365*(BI128-$R128+1))))),0)</f>
        <v>0</v>
      </c>
      <c r="BK128" s="154">
        <f>BI128+1</f>
        <v>46054</v>
      </c>
      <c r="BL128" s="154">
        <f>BK128+27</f>
        <v>46081</v>
      </c>
      <c r="BM128" s="158">
        <f>IFERROR(IF(($R128-BL128)&gt;=0,0,IF(($S128-BK128)&lt;0,0,IF(AND(($S128-BL128)&gt;0,(BK128-$R128)&gt;0),$V128/365*(BL128-BK128+1),IF(AND(($S128-BL128)&lt;=0,(BK128-$R128)&gt;0),$V128/365*($S128-BK128+1),$V128/365*(BL128-$R128+1))))),0)</f>
        <v>0</v>
      </c>
      <c r="BN128" s="154">
        <f>BL128+1</f>
        <v>46082</v>
      </c>
      <c r="BO128" s="154">
        <f>BN128+30</f>
        <v>46112</v>
      </c>
      <c r="BP128" s="158">
        <f>IFERROR(IF(($R128-BO128)&gt;=0,0,IF(($S128-BN128)&lt;0,0,IF(AND(($S128-BO128)&gt;0,(BN128-$R128)&gt;0),$V128/365*(BO128-BN128+1),IF(AND(($S128-BO128)&lt;=0,(BN128-$R128)&gt;0),$V128/365*($S128-BN128+1),$V128/365*(BO128-$R128+1))))),0)</f>
        <v>0</v>
      </c>
      <c r="BQ128" s="154">
        <f>BO128+1</f>
        <v>46113</v>
      </c>
      <c r="BR128" s="154">
        <f>BQ128+29</f>
        <v>46142</v>
      </c>
      <c r="BS128" s="158">
        <f>IFERROR(IF(($R128-BR128)&gt;=0,0,IF(($S128-BQ128)&lt;0,0,IF(AND(($S128-BR128)&gt;0,(BQ128-$R128)&gt;0),$V128/365*(BR128-BQ128+1),IF(AND(($S128-BR128)&lt;=0,(BQ128-$R128)&gt;0),$V128/365*($S128-BQ128+1),$V128/365*(BR128-$R128+1))))),0)</f>
        <v>0</v>
      </c>
      <c r="BT128" s="154">
        <f>BR128+1</f>
        <v>46143</v>
      </c>
      <c r="BU128" s="154">
        <f>BT128+30</f>
        <v>46173</v>
      </c>
      <c r="BV128" s="158">
        <f>IFERROR(IF(($R128-BU128)&gt;=0,0,IF(($S128-BT128)&lt;0,0,IF(AND(($S128-BU128)&gt;0,(BT128-$R128)&gt;0),$V128/365*(BU128-BT128+1),IF(AND(($S128-BU128)&lt;=0,(BT128-$R128)&gt;0),$V128/365*($S128-BT128+1),$V128/365*(BU128-$R128+1))))),0)</f>
        <v>0</v>
      </c>
      <c r="BW128" s="154">
        <f>BU128+1</f>
        <v>46174</v>
      </c>
      <c r="BX128" s="154">
        <f>BW128+29</f>
        <v>46203</v>
      </c>
      <c r="BY128" s="158">
        <f>IFERROR(IF(($R128-BX128)&gt;=0,0,IF(($S128-BW128)&lt;0,0,IF(AND(($S128-BX128)&gt;0,(BW128-$R128)&gt;0),$V128/365*(BX128-BW128+1),IF(AND(($S128-BX128)&lt;=0,(BW128-$R128)&gt;0),$V128/365*($S128-BW128+1),$V128/365*(BX128-$R128+1))))),0)</f>
        <v>0</v>
      </c>
      <c r="BZ128" s="154">
        <f>BX128+1</f>
        <v>46204</v>
      </c>
      <c r="CA128" s="154">
        <f>BZ128+30</f>
        <v>46234</v>
      </c>
      <c r="CB128" s="158">
        <f>IFERROR(IF(($R128-CA128)&gt;=0,0,IF(($S128-BZ128)&lt;0,0,IF(AND(($S128-CA128)&gt;0,(BZ128-$R128)&gt;0),$V128/365*(CA128-BZ128+1),IF(AND(($S128-CA128)&lt;=0,(BZ128-$R128)&gt;0),$V128/365*($S128-BZ128+1),$V128/365*(CA128-$R128+1))))),0)</f>
        <v>0</v>
      </c>
      <c r="CC128" s="154">
        <f>CA128+1</f>
        <v>46235</v>
      </c>
      <c r="CD128" s="154">
        <f>CC128+30</f>
        <v>46265</v>
      </c>
      <c r="CE128" s="158">
        <f>IFERROR(IF(($R128-CD128)&gt;=0,0,IF(($S128-CC128)&lt;0,0,IF(AND(($S128-CD128)&gt;0,(CC128-$R128)&gt;0),$V128/365*(CD128-CC128+1),IF(AND(($S128-CD128)&lt;=0,(CC128-$R128)&gt;0),$V128/365*($S128-CC128+1),$V128/365*(CD128-$R128+1))))),0)</f>
        <v>0</v>
      </c>
      <c r="CF128" s="154">
        <f>CD128+1</f>
        <v>46266</v>
      </c>
      <c r="CG128" s="154">
        <f>CF128+29</f>
        <v>46295</v>
      </c>
      <c r="CH128" s="158">
        <f>IFERROR(IF(($R128-CG128)&gt;=0,0,IF(($S128-CF128)&lt;0,0,IF(AND(($S128-CG128)&gt;0,(CF128-$R128)&gt;0),$V128/365*(CG128-CF128+1),IF(AND(($S128-CG128)&lt;=0,(CF128-$R128)&gt;0),$V128/365*($S128-CF128+1),$V128/365*(CG128-$R128+1))))),0)</f>
        <v>0</v>
      </c>
      <c r="CI128" s="154">
        <f>CG128+1</f>
        <v>46296</v>
      </c>
      <c r="CJ128" s="154">
        <f>CI128+30</f>
        <v>46326</v>
      </c>
      <c r="CK128" s="158">
        <f>IFERROR(IF(($R128-CJ128)&gt;=0,0,IF(($S128-CI128)&lt;0,0,IF(AND(($S128-CJ128)&gt;0,(CI128-$R128)&gt;0),$V128/365*(CJ128-CI128+1),IF(AND(($S128-CJ128)&lt;=0,(CI128-$R128)&gt;0),$V128/365*($S128-CI128+1),$V128/365*(CJ128-$R128+1))))),0)</f>
        <v>0</v>
      </c>
      <c r="CL128" s="154">
        <f>CJ128+1</f>
        <v>46327</v>
      </c>
      <c r="CM128" s="154">
        <f>CL128+29</f>
        <v>46356</v>
      </c>
      <c r="CN128" s="158">
        <f>IFERROR(IF(($R128-CM128)&gt;=0,0,IF(($S128-CL128)&lt;0,0,IF(AND(($S128-CM128)&gt;0,(CL128-$R128)&gt;0),$V128/365*(CM128-CL128+1),IF(AND(($S128-CM128)&lt;=0,(CL128-$R128)&gt;0),$V128/365*($S128-CL128+1),$V128/365*(CM128-$R128+1))))),0)</f>
        <v>0</v>
      </c>
      <c r="CO128" s="154">
        <f>CM128+1</f>
        <v>46357</v>
      </c>
      <c r="CP128" s="154">
        <f>CO128+30</f>
        <v>46387</v>
      </c>
      <c r="CQ128" s="158">
        <f>IFERROR(IF(($R128-CP128)&gt;=0,0,IF(($S128-CO128)&lt;0,0,IF(AND(($S128-CP128)&gt;0,(CO128-$R128)&gt;0),$V128/365*(CP128-CO128+1),IF(AND(($S128-CP128)&lt;=0,(CO128-$R128)&gt;0),$V128/365*($S128-CO128+1),$V128/365*(CP128-$R128+1))))),0)</f>
        <v>0</v>
      </c>
    </row>
    <row r="129" s="80" customFormat="1" ht="24" customHeight="1" outlineLevel="4" spans="1:95">
      <c r="A129" s="119"/>
      <c r="B129" s="120"/>
      <c r="C129" s="121"/>
      <c r="D129" s="119"/>
      <c r="E129" s="120"/>
      <c r="F129" s="120"/>
      <c r="G129" s="120"/>
      <c r="H129" s="122"/>
      <c r="I129" s="122"/>
      <c r="J129" s="122">
        <f>Z129+AC129+AF129+AI129+AL129+AO129+AR129+AU129+AX129+BA129+BD129+BG129</f>
        <v>0</v>
      </c>
      <c r="K129" s="122">
        <f>K128+1</f>
        <v>2</v>
      </c>
      <c r="L129" s="147"/>
      <c r="M129" s="148">
        <f>IFERROR(VLOOKUP($L129,'2-2 引出数据_合同数据仓库'!$B$2:$BP$10000,3,FALSE),0)</f>
        <v>0</v>
      </c>
      <c r="N129" s="122"/>
      <c r="O129" s="148">
        <f>IFERROR(VLOOKUP((LEFT(VLOOKUP($L129,'2-2 引出数据_合同数据仓库'!$B$2:$BP$10000,64,FALSE),15)&amp;(RIGHT(VLOOKUP($L129,'2-2 引出数据_合同数据仓库'!$B$2:$BP$10000,64,FALSE),4)+1)),'2-2 引出数据_合同数据仓库'!$B$2:$BP$10000,3,FALSE),0)</f>
        <v>0</v>
      </c>
      <c r="P129" s="122"/>
      <c r="Q129" s="122">
        <f>IFERROR(VLOOKUP($L129,'2-2 引出数据_合同数据仓库'!$B$2:$BP$10000,28,FALSE),0)</f>
        <v>0</v>
      </c>
      <c r="R129" s="122">
        <f>IFERROR(VLOOKUP($L129,'2-2 引出数据_合同数据仓库'!$B$2:$BP$10000,29,FALSE),0)</f>
        <v>0</v>
      </c>
      <c r="S129" s="122">
        <f>IFERROR(VLOOKUP($L129,'2-2 引出数据_合同数据仓库'!$B$2:$BP$10000,4,FALSE),0)</f>
        <v>0</v>
      </c>
      <c r="T129" s="122"/>
      <c r="U129" s="122">
        <f>IFERROR(VLOOKUP($L129,'2-2 引出数据_合同数据仓库'!$B$2:$BP$10000,15,FALSE),0)</f>
        <v>0</v>
      </c>
      <c r="V129" s="122">
        <f>U129/(S129-R129+1)*365</f>
        <v>0</v>
      </c>
      <c r="W129" s="122"/>
      <c r="X129" s="154">
        <v>45658</v>
      </c>
      <c r="Y129" s="154">
        <f>X129+30</f>
        <v>45688</v>
      </c>
      <c r="Z129" s="158">
        <f>IFERROR(IF(($R129-Y129)&gt;=0,0,IF(($S129-X129)&lt;0,0,IF(AND(($S129-Y129)&gt;0,(X129-$R129)&gt;0),$V129/365*(Y129-X129+1),IF(AND(($S129-Y129)&lt;=0,(X129-$R129)&gt;0),$V129/365*($S129-X129+1),$V129/365*(Y129-$R129+1))))),0)</f>
        <v>0</v>
      </c>
      <c r="AA129" s="154">
        <f>Y129+1</f>
        <v>45689</v>
      </c>
      <c r="AB129" s="154">
        <f>AA129+27</f>
        <v>45716</v>
      </c>
      <c r="AC129" s="158">
        <f>IFERROR(IF(($R129-AB129)&gt;=0,0,IF(($S129-AA129)&lt;0,0,IF(AND(($S129-AB129)&gt;0,(AA129-$R129)&gt;0),$V129/365*(AB129-AA129+1),IF(AND(($S129-AB129)&lt;=0,(AA129-$R129)&gt;0),$V129/365*($S129-AA129+1),$V129/365*(AB129-$R129+1))))),0)</f>
        <v>0</v>
      </c>
      <c r="AD129" s="154">
        <f>AB129+1</f>
        <v>45717</v>
      </c>
      <c r="AE129" s="154">
        <f>AD129+30</f>
        <v>45747</v>
      </c>
      <c r="AF129" s="158">
        <f>IFERROR(IF(($R129-AE129)&gt;=0,0,IF(($S129-AD129)&lt;0,0,IF(AND(($S129-AE129)&gt;0,(AD129-$R129)&gt;0),$V129/365*(AE129-AD129+1),IF(AND(($S129-AE129)&lt;=0,(AD129-$R129)&gt;0),$V129/365*($S129-AD129+1),$V129/365*(AE129-$R129+1))))),0)</f>
        <v>0</v>
      </c>
      <c r="AG129" s="154">
        <f>AE129+1</f>
        <v>45748</v>
      </c>
      <c r="AH129" s="154">
        <f>AG129+29</f>
        <v>45777</v>
      </c>
      <c r="AI129" s="158">
        <f>IFERROR(IF(($R129-AH129)&gt;=0,0,IF(($S129-AG129)&lt;0,0,IF(AND(($S129-AH129)&gt;0,(AG129-$R129)&gt;0),$V129/365*(AH129-AG129+1),IF(AND(($S129-AH129)&lt;=0,(AG129-$R129)&gt;0),$V129/365*($S129-AG129+1),$V129/365*(AH129-$R129+1))))),0)</f>
        <v>0</v>
      </c>
      <c r="AJ129" s="154">
        <f>AH129+1</f>
        <v>45778</v>
      </c>
      <c r="AK129" s="154">
        <f>AJ129+30</f>
        <v>45808</v>
      </c>
      <c r="AL129" s="158">
        <f>IFERROR(IF(($R129-AK129)&gt;=0,0,IF(($S129-AJ129)&lt;0,0,IF(AND(($S129-AK129)&gt;0,(AJ129-$R129)&gt;0),$V129/365*(AK129-AJ129+1),IF(AND(($S129-AK129)&lt;=0,(AJ129-$R129)&gt;0),$V129/365*($S129-AJ129+1),$V129/365*(AK129-$R129+1))))),0)</f>
        <v>0</v>
      </c>
      <c r="AM129" s="154">
        <f>AK129+1</f>
        <v>45809</v>
      </c>
      <c r="AN129" s="154">
        <f>AM129+29</f>
        <v>45838</v>
      </c>
      <c r="AO129" s="158">
        <f>IFERROR(IF(($R129-AN129)&gt;=0,0,IF(($S129-AM129)&lt;0,0,IF(AND(($S129-AN129)&gt;0,(AM129-$R129)&gt;0),$V129/365*(AN129-AM129+1),IF(AND(($S129-AN129)&lt;=0,(AM129-$R129)&gt;0),$V129/365*($S129-AM129+1),$V129/365*(AN129-$R129+1))))),0)</f>
        <v>0</v>
      </c>
      <c r="AP129" s="154">
        <f>AN129+1</f>
        <v>45839</v>
      </c>
      <c r="AQ129" s="154">
        <f>AP129+30</f>
        <v>45869</v>
      </c>
      <c r="AR129" s="158">
        <f>IFERROR(IF(($R129-AQ129)&gt;=0,0,IF(($S129-AP129)&lt;0,0,IF(AND(($S129-AQ129)&gt;0,(AP129-$R129)&gt;0),$V129/365*(AQ129-AP129+1),IF(AND(($S129-AQ129)&lt;=0,(AP129-$R129)&gt;0),$V129/365*($S129-AP129+1),$V129/365*(AQ129-$R129+1))))),0)</f>
        <v>0</v>
      </c>
      <c r="AS129" s="154">
        <f>AQ129+1</f>
        <v>45870</v>
      </c>
      <c r="AT129" s="154">
        <f>AS129+30</f>
        <v>45900</v>
      </c>
      <c r="AU129" s="158">
        <f>IFERROR(IF(($R129-AT129)&gt;=0,0,IF(($S129-AS129)&lt;0,0,IF(AND(($S129-AT129)&gt;0,(AS129-$R129)&gt;0),$V129/365*(AT129-AS129+1),IF(AND(($S129-AT129)&lt;=0,(AS129-$R129)&gt;0),$V129/365*($S129-AS129+1),$V129/365*(AT129-$R129+1))))),0)</f>
        <v>0</v>
      </c>
      <c r="AV129" s="154">
        <f>AT129+1</f>
        <v>45901</v>
      </c>
      <c r="AW129" s="154">
        <f>AV129+29</f>
        <v>45930</v>
      </c>
      <c r="AX129" s="158">
        <f>IFERROR(IF(($R129-AW129)&gt;=0,0,IF(($S129-AV129)&lt;0,0,IF(AND(($S129-AW129)&gt;0,(AV129-$R129)&gt;0),$V129/365*(AW129-AV129+1),IF(AND(($S129-AW129)&lt;=0,(AV129-$R129)&gt;0),$V129/365*($S129-AV129+1),$V129/365*(AW129-$R129+1))))),0)</f>
        <v>0</v>
      </c>
      <c r="AY129" s="154">
        <f>AW129+1</f>
        <v>45931</v>
      </c>
      <c r="AZ129" s="154">
        <f>AY129+30</f>
        <v>45961</v>
      </c>
      <c r="BA129" s="158">
        <f>IFERROR(IF(($R129-AZ129)&gt;=0,0,IF(($S129-AY129)&lt;0,0,IF(AND(($S129-AZ129)&gt;0,(AY129-$R129)&gt;0),$V129/365*(AZ129-AY129+1),IF(AND(($S129-AZ129)&lt;=0,(AY129-$R129)&gt;0),$V129/365*($S129-AY129+1),$V129/365*(AZ129-$R129+1))))),0)</f>
        <v>0</v>
      </c>
      <c r="BB129" s="154">
        <f>AZ129+1</f>
        <v>45962</v>
      </c>
      <c r="BC129" s="154">
        <f>BB129+29</f>
        <v>45991</v>
      </c>
      <c r="BD129" s="158">
        <f>IFERROR(IF(($R129-BC129)&gt;=0,0,IF(($S129-BB129)&lt;0,0,IF(AND(($S129-BC129)&gt;0,(BB129-$R129)&gt;0),$V129/365*(BC129-BB129+1),IF(AND(($S129-BC129)&lt;=0,(BB129-$R129)&gt;0),$V129/365*($S129-BB129+1),$V129/365*(BC129-$R129+1))))),0)</f>
        <v>0</v>
      </c>
      <c r="BE129" s="154">
        <f>BC129+1</f>
        <v>45992</v>
      </c>
      <c r="BF129" s="154">
        <f>BE129+30</f>
        <v>46022</v>
      </c>
      <c r="BG129" s="158">
        <f>IFERROR(IF(($R129-BF129)&gt;=0,0,IF(($S129-BE129)&lt;0,0,IF(AND(($S129-BF129)&gt;0,(BE129-$R129)&gt;0),$V129/365*(BF129-BE129+1),IF(AND(($S129-BF129)&lt;=0,(BE129-$R129)&gt;0),$V129/365*($S129-BE129+1),$V129/365*(BF129-$R129+1))))),0)</f>
        <v>0</v>
      </c>
      <c r="BH129" s="154">
        <v>46023</v>
      </c>
      <c r="BI129" s="154">
        <f>BH129+30</f>
        <v>46053</v>
      </c>
      <c r="BJ129" s="158">
        <f>IFERROR(IF(($R129-BI129)&gt;=0,0,IF(($S129-BH129)&lt;0,0,IF(AND(($S129-BI129)&gt;0,(BH129-$R129)&gt;0),$V129/365*(BI129-BH129+1),IF(AND(($S129-BI129)&lt;=0,(BH129-$R129)&gt;0),$V129/365*($S129-BH129+1),$V129/365*(BI129-$R129+1))))),0)</f>
        <v>0</v>
      </c>
      <c r="BK129" s="154">
        <f>BI129+1</f>
        <v>46054</v>
      </c>
      <c r="BL129" s="154">
        <f>BK129+27</f>
        <v>46081</v>
      </c>
      <c r="BM129" s="158">
        <f>IFERROR(IF(($R129-BL129)&gt;=0,0,IF(($S129-BK129)&lt;0,0,IF(AND(($S129-BL129)&gt;0,(BK129-$R129)&gt;0),$V129/365*(BL129-BK129+1),IF(AND(($S129-BL129)&lt;=0,(BK129-$R129)&gt;0),$V129/365*($S129-BK129+1),$V129/365*(BL129-$R129+1))))),0)</f>
        <v>0</v>
      </c>
      <c r="BN129" s="154">
        <f>BL129+1</f>
        <v>46082</v>
      </c>
      <c r="BO129" s="154">
        <f>BN129+30</f>
        <v>46112</v>
      </c>
      <c r="BP129" s="158">
        <f>IFERROR(IF(($R129-BO129)&gt;=0,0,IF(($S129-BN129)&lt;0,0,IF(AND(($S129-BO129)&gt;0,(BN129-$R129)&gt;0),$V129/365*(BO129-BN129+1),IF(AND(($S129-BO129)&lt;=0,(BN129-$R129)&gt;0),$V129/365*($S129-BN129+1),$V129/365*(BO129-$R129+1))))),0)</f>
        <v>0</v>
      </c>
      <c r="BQ129" s="154">
        <f>BO129+1</f>
        <v>46113</v>
      </c>
      <c r="BR129" s="154">
        <f>BQ129+29</f>
        <v>46142</v>
      </c>
      <c r="BS129" s="158">
        <f>IFERROR(IF(($R129-BR129)&gt;=0,0,IF(($S129-BQ129)&lt;0,0,IF(AND(($S129-BR129)&gt;0,(BQ129-$R129)&gt;0),$V129/365*(BR129-BQ129+1),IF(AND(($S129-BR129)&lt;=0,(BQ129-$R129)&gt;0),$V129/365*($S129-BQ129+1),$V129/365*(BR129-$R129+1))))),0)</f>
        <v>0</v>
      </c>
      <c r="BT129" s="154">
        <f>BR129+1</f>
        <v>46143</v>
      </c>
      <c r="BU129" s="154">
        <f>BT129+30</f>
        <v>46173</v>
      </c>
      <c r="BV129" s="158">
        <f>IFERROR(IF(($R129-BU129)&gt;=0,0,IF(($S129-BT129)&lt;0,0,IF(AND(($S129-BU129)&gt;0,(BT129-$R129)&gt;0),$V129/365*(BU129-BT129+1),IF(AND(($S129-BU129)&lt;=0,(BT129-$R129)&gt;0),$V129/365*($S129-BT129+1),$V129/365*(BU129-$R129+1))))),0)</f>
        <v>0</v>
      </c>
      <c r="BW129" s="154">
        <f>BU129+1</f>
        <v>46174</v>
      </c>
      <c r="BX129" s="154">
        <f>BW129+29</f>
        <v>46203</v>
      </c>
      <c r="BY129" s="158">
        <f>IFERROR(IF(($R129-BX129)&gt;=0,0,IF(($S129-BW129)&lt;0,0,IF(AND(($S129-BX129)&gt;0,(BW129-$R129)&gt;0),$V129/365*(BX129-BW129+1),IF(AND(($S129-BX129)&lt;=0,(BW129-$R129)&gt;0),$V129/365*($S129-BW129+1),$V129/365*(BX129-$R129+1))))),0)</f>
        <v>0</v>
      </c>
      <c r="BZ129" s="154">
        <f>BX129+1</f>
        <v>46204</v>
      </c>
      <c r="CA129" s="154">
        <f>BZ129+30</f>
        <v>46234</v>
      </c>
      <c r="CB129" s="158">
        <f>IFERROR(IF(($R129-CA129)&gt;=0,0,IF(($S129-BZ129)&lt;0,0,IF(AND(($S129-CA129)&gt;0,(BZ129-$R129)&gt;0),$V129/365*(CA129-BZ129+1),IF(AND(($S129-CA129)&lt;=0,(BZ129-$R129)&gt;0),$V129/365*($S129-BZ129+1),$V129/365*(CA129-$R129+1))))),0)</f>
        <v>0</v>
      </c>
      <c r="CC129" s="154">
        <f>CA129+1</f>
        <v>46235</v>
      </c>
      <c r="CD129" s="154">
        <f>CC129+30</f>
        <v>46265</v>
      </c>
      <c r="CE129" s="158">
        <f>IFERROR(IF(($R129-CD129)&gt;=0,0,IF(($S129-CC129)&lt;0,0,IF(AND(($S129-CD129)&gt;0,(CC129-$R129)&gt;0),$V129/365*(CD129-CC129+1),IF(AND(($S129-CD129)&lt;=0,(CC129-$R129)&gt;0),$V129/365*($S129-CC129+1),$V129/365*(CD129-$R129+1))))),0)</f>
        <v>0</v>
      </c>
      <c r="CF129" s="154">
        <f>CD129+1</f>
        <v>46266</v>
      </c>
      <c r="CG129" s="154">
        <f>CF129+29</f>
        <v>46295</v>
      </c>
      <c r="CH129" s="158">
        <f>IFERROR(IF(($R129-CG129)&gt;=0,0,IF(($S129-CF129)&lt;0,0,IF(AND(($S129-CG129)&gt;0,(CF129-$R129)&gt;0),$V129/365*(CG129-CF129+1),IF(AND(($S129-CG129)&lt;=0,(CF129-$R129)&gt;0),$V129/365*($S129-CF129+1),$V129/365*(CG129-$R129+1))))),0)</f>
        <v>0</v>
      </c>
      <c r="CI129" s="154">
        <f>CG129+1</f>
        <v>46296</v>
      </c>
      <c r="CJ129" s="154">
        <f>CI129+30</f>
        <v>46326</v>
      </c>
      <c r="CK129" s="158">
        <f>IFERROR(IF(($R129-CJ129)&gt;=0,0,IF(($S129-CI129)&lt;0,0,IF(AND(($S129-CJ129)&gt;0,(CI129-$R129)&gt;0),$V129/365*(CJ129-CI129+1),IF(AND(($S129-CJ129)&lt;=0,(CI129-$R129)&gt;0),$V129/365*($S129-CI129+1),$V129/365*(CJ129-$R129+1))))),0)</f>
        <v>0</v>
      </c>
      <c r="CL129" s="154">
        <f>CJ129+1</f>
        <v>46327</v>
      </c>
      <c r="CM129" s="154">
        <f>CL129+29</f>
        <v>46356</v>
      </c>
      <c r="CN129" s="158">
        <f>IFERROR(IF(($R129-CM129)&gt;=0,0,IF(($S129-CL129)&lt;0,0,IF(AND(($S129-CM129)&gt;0,(CL129-$R129)&gt;0),$V129/365*(CM129-CL129+1),IF(AND(($S129-CM129)&lt;=0,(CL129-$R129)&gt;0),$V129/365*($S129-CL129+1),$V129/365*(CM129-$R129+1))))),0)</f>
        <v>0</v>
      </c>
      <c r="CO129" s="154">
        <f>CM129+1</f>
        <v>46357</v>
      </c>
      <c r="CP129" s="154">
        <f>CO129+30</f>
        <v>46387</v>
      </c>
      <c r="CQ129" s="158">
        <f>IFERROR(IF(($R129-CP129)&gt;=0,0,IF(($S129-CO129)&lt;0,0,IF(AND(($S129-CP129)&gt;0,(CO129-$R129)&gt;0),$V129/365*(CP129-CO129+1),IF(AND(($S129-CP129)&lt;=0,(CO129-$R129)&gt;0),$V129/365*($S129-CO129+1),$V129/365*(CP129-$R129+1))))),0)</f>
        <v>0</v>
      </c>
    </row>
    <row r="130" s="80" customFormat="1" ht="24" customHeight="1" outlineLevel="4" spans="1:95">
      <c r="A130" s="119"/>
      <c r="B130" s="120"/>
      <c r="C130" s="121"/>
      <c r="D130" s="119"/>
      <c r="E130" s="120"/>
      <c r="F130" s="120"/>
      <c r="G130" s="120"/>
      <c r="H130" s="122"/>
      <c r="I130" s="122"/>
      <c r="J130" s="122">
        <f>Z130+AC130+AF130+AI130+AL130+AO130+AR130+AU130+AX130+BA130+BD130+BG130</f>
        <v>0</v>
      </c>
      <c r="K130" s="122">
        <f>K129+1</f>
        <v>3</v>
      </c>
      <c r="L130" s="147"/>
      <c r="M130" s="148">
        <f>IFERROR(VLOOKUP($L130,'2-2 引出数据_合同数据仓库'!$B$2:$BP$10000,3,FALSE),0)</f>
        <v>0</v>
      </c>
      <c r="N130" s="122"/>
      <c r="O130" s="148">
        <f>IFERROR(VLOOKUP((LEFT(VLOOKUP($L130,'2-2 引出数据_合同数据仓库'!$B$2:$BP$10000,64,FALSE),15)&amp;(RIGHT(VLOOKUP($L130,'2-2 引出数据_合同数据仓库'!$B$2:$BP$10000,64,FALSE),4)+1)),'2-2 引出数据_合同数据仓库'!$B$2:$BP$10000,3,FALSE),0)</f>
        <v>0</v>
      </c>
      <c r="P130" s="122"/>
      <c r="Q130" s="122">
        <f>IFERROR(VLOOKUP($L130,'2-2 引出数据_合同数据仓库'!$B$2:$BP$10000,28,FALSE),0)</f>
        <v>0</v>
      </c>
      <c r="R130" s="122">
        <f>IFERROR(VLOOKUP($L130,'2-2 引出数据_合同数据仓库'!$B$2:$BP$10000,29,FALSE),0)</f>
        <v>0</v>
      </c>
      <c r="S130" s="122">
        <f>IFERROR(VLOOKUP($L130,'2-2 引出数据_合同数据仓库'!$B$2:$BP$10000,4,FALSE),0)</f>
        <v>0</v>
      </c>
      <c r="T130" s="122"/>
      <c r="U130" s="122">
        <f>IFERROR(VLOOKUP($L130,'2-2 引出数据_合同数据仓库'!$B$2:$BP$10000,15,FALSE),0)</f>
        <v>0</v>
      </c>
      <c r="V130" s="122">
        <f>U130/(S130-R130+1)*365</f>
        <v>0</v>
      </c>
      <c r="W130" s="122"/>
      <c r="X130" s="154">
        <v>45658</v>
      </c>
      <c r="Y130" s="154">
        <f>X130+30</f>
        <v>45688</v>
      </c>
      <c r="Z130" s="158">
        <f>IFERROR(IF(($R130-Y130)&gt;=0,0,IF(($S130-X130)&lt;0,0,IF(AND(($S130-Y130)&gt;0,(X130-$R130)&gt;0),$V130/365*(Y130-X130+1),IF(AND(($S130-Y130)&lt;=0,(X130-$R130)&gt;0),$V130/365*($S130-X130+1),$V130/365*(Y130-$R130+1))))),0)</f>
        <v>0</v>
      </c>
      <c r="AA130" s="154">
        <f>Y130+1</f>
        <v>45689</v>
      </c>
      <c r="AB130" s="154">
        <f>AA130+27</f>
        <v>45716</v>
      </c>
      <c r="AC130" s="158">
        <f>IFERROR(IF(($R130-AB130)&gt;=0,0,IF(($S130-AA130)&lt;0,0,IF(AND(($S130-AB130)&gt;0,(AA130-$R130)&gt;0),$V130/365*(AB130-AA130+1),IF(AND(($S130-AB130)&lt;=0,(AA130-$R130)&gt;0),$V130/365*($S130-AA130+1),$V130/365*(AB130-$R130+1))))),0)</f>
        <v>0</v>
      </c>
      <c r="AD130" s="154">
        <f>AB130+1</f>
        <v>45717</v>
      </c>
      <c r="AE130" s="154">
        <f>AD130+30</f>
        <v>45747</v>
      </c>
      <c r="AF130" s="158">
        <f>IFERROR(IF(($R130-AE130)&gt;=0,0,IF(($S130-AD130)&lt;0,0,IF(AND(($S130-AE130)&gt;0,(AD130-$R130)&gt;0),$V130/365*(AE130-AD130+1),IF(AND(($S130-AE130)&lt;=0,(AD130-$R130)&gt;0),$V130/365*($S130-AD130+1),$V130/365*(AE130-$R130+1))))),0)</f>
        <v>0</v>
      </c>
      <c r="AG130" s="154">
        <f>AE130+1</f>
        <v>45748</v>
      </c>
      <c r="AH130" s="154">
        <f>AG130+29</f>
        <v>45777</v>
      </c>
      <c r="AI130" s="158">
        <f>IFERROR(IF(($R130-AH130)&gt;=0,0,IF(($S130-AG130)&lt;0,0,IF(AND(($S130-AH130)&gt;0,(AG130-$R130)&gt;0),$V130/365*(AH130-AG130+1),IF(AND(($S130-AH130)&lt;=0,(AG130-$R130)&gt;0),$V130/365*($S130-AG130+1),$V130/365*(AH130-$R130+1))))),0)</f>
        <v>0</v>
      </c>
      <c r="AJ130" s="154">
        <f>AH130+1</f>
        <v>45778</v>
      </c>
      <c r="AK130" s="154">
        <f>AJ130+30</f>
        <v>45808</v>
      </c>
      <c r="AL130" s="158">
        <f>IFERROR(IF(($R130-AK130)&gt;=0,0,IF(($S130-AJ130)&lt;0,0,IF(AND(($S130-AK130)&gt;0,(AJ130-$R130)&gt;0),$V130/365*(AK130-AJ130+1),IF(AND(($S130-AK130)&lt;=0,(AJ130-$R130)&gt;0),$V130/365*($S130-AJ130+1),$V130/365*(AK130-$R130+1))))),0)</f>
        <v>0</v>
      </c>
      <c r="AM130" s="154">
        <f>AK130+1</f>
        <v>45809</v>
      </c>
      <c r="AN130" s="154">
        <f>AM130+29</f>
        <v>45838</v>
      </c>
      <c r="AO130" s="158">
        <f>IFERROR(IF(($R130-AN130)&gt;=0,0,IF(($S130-AM130)&lt;0,0,IF(AND(($S130-AN130)&gt;0,(AM130-$R130)&gt;0),$V130/365*(AN130-AM130+1),IF(AND(($S130-AN130)&lt;=0,(AM130-$R130)&gt;0),$V130/365*($S130-AM130+1),$V130/365*(AN130-$R130+1))))),0)</f>
        <v>0</v>
      </c>
      <c r="AP130" s="154">
        <f>AN130+1</f>
        <v>45839</v>
      </c>
      <c r="AQ130" s="154">
        <f>AP130+30</f>
        <v>45869</v>
      </c>
      <c r="AR130" s="158">
        <f>IFERROR(IF(($R130-AQ130)&gt;=0,0,IF(($S130-AP130)&lt;0,0,IF(AND(($S130-AQ130)&gt;0,(AP130-$R130)&gt;0),$V130/365*(AQ130-AP130+1),IF(AND(($S130-AQ130)&lt;=0,(AP130-$R130)&gt;0),$V130/365*($S130-AP130+1),$V130/365*(AQ130-$R130+1))))),0)</f>
        <v>0</v>
      </c>
      <c r="AS130" s="154">
        <f>AQ130+1</f>
        <v>45870</v>
      </c>
      <c r="AT130" s="154">
        <f>AS130+30</f>
        <v>45900</v>
      </c>
      <c r="AU130" s="158">
        <f>IFERROR(IF(($R130-AT130)&gt;=0,0,IF(($S130-AS130)&lt;0,0,IF(AND(($S130-AT130)&gt;0,(AS130-$R130)&gt;0),$V130/365*(AT130-AS130+1),IF(AND(($S130-AT130)&lt;=0,(AS130-$R130)&gt;0),$V130/365*($S130-AS130+1),$V130/365*(AT130-$R130+1))))),0)</f>
        <v>0</v>
      </c>
      <c r="AV130" s="154">
        <f>AT130+1</f>
        <v>45901</v>
      </c>
      <c r="AW130" s="154">
        <f>AV130+29</f>
        <v>45930</v>
      </c>
      <c r="AX130" s="158">
        <f>IFERROR(IF(($R130-AW130)&gt;=0,0,IF(($S130-AV130)&lt;0,0,IF(AND(($S130-AW130)&gt;0,(AV130-$R130)&gt;0),$V130/365*(AW130-AV130+1),IF(AND(($S130-AW130)&lt;=0,(AV130-$R130)&gt;0),$V130/365*($S130-AV130+1),$V130/365*(AW130-$R130+1))))),0)</f>
        <v>0</v>
      </c>
      <c r="AY130" s="154">
        <f>AW130+1</f>
        <v>45931</v>
      </c>
      <c r="AZ130" s="154">
        <f>AY130+30</f>
        <v>45961</v>
      </c>
      <c r="BA130" s="158">
        <f>IFERROR(IF(($R130-AZ130)&gt;=0,0,IF(($S130-AY130)&lt;0,0,IF(AND(($S130-AZ130)&gt;0,(AY130-$R130)&gt;0),$V130/365*(AZ130-AY130+1),IF(AND(($S130-AZ130)&lt;=0,(AY130-$R130)&gt;0),$V130/365*($S130-AY130+1),$V130/365*(AZ130-$R130+1))))),0)</f>
        <v>0</v>
      </c>
      <c r="BB130" s="154">
        <f>AZ130+1</f>
        <v>45962</v>
      </c>
      <c r="BC130" s="154">
        <f>BB130+29</f>
        <v>45991</v>
      </c>
      <c r="BD130" s="158">
        <f>IFERROR(IF(($R130-BC130)&gt;=0,0,IF(($S130-BB130)&lt;0,0,IF(AND(($S130-BC130)&gt;0,(BB130-$R130)&gt;0),$V130/365*(BC130-BB130+1),IF(AND(($S130-BC130)&lt;=0,(BB130-$R130)&gt;0),$V130/365*($S130-BB130+1),$V130/365*(BC130-$R130+1))))),0)</f>
        <v>0</v>
      </c>
      <c r="BE130" s="154">
        <f>BC130+1</f>
        <v>45992</v>
      </c>
      <c r="BF130" s="154">
        <f>BE130+30</f>
        <v>46022</v>
      </c>
      <c r="BG130" s="158">
        <f>IFERROR(IF(($R130-BF130)&gt;=0,0,IF(($S130-BE130)&lt;0,0,IF(AND(($S130-BF130)&gt;0,(BE130-$R130)&gt;0),$V130/365*(BF130-BE130+1),IF(AND(($S130-BF130)&lt;=0,(BE130-$R130)&gt;0),$V130/365*($S130-BE130+1),$V130/365*(BF130-$R130+1))))),0)</f>
        <v>0</v>
      </c>
      <c r="BH130" s="154">
        <v>46023</v>
      </c>
      <c r="BI130" s="154">
        <f>BH130+30</f>
        <v>46053</v>
      </c>
      <c r="BJ130" s="158">
        <f>IFERROR(IF(($R130-BI130)&gt;=0,0,IF(($S130-BH130)&lt;0,0,IF(AND(($S130-BI130)&gt;0,(BH130-$R130)&gt;0),$V130/365*(BI130-BH130+1),IF(AND(($S130-BI130)&lt;=0,(BH130-$R130)&gt;0),$V130/365*($S130-BH130+1),$V130/365*(BI130-$R130+1))))),0)</f>
        <v>0</v>
      </c>
      <c r="BK130" s="154">
        <f>BI130+1</f>
        <v>46054</v>
      </c>
      <c r="BL130" s="154">
        <f>BK130+27</f>
        <v>46081</v>
      </c>
      <c r="BM130" s="158">
        <f>IFERROR(IF(($R130-BL130)&gt;=0,0,IF(($S130-BK130)&lt;0,0,IF(AND(($S130-BL130)&gt;0,(BK130-$R130)&gt;0),$V130/365*(BL130-BK130+1),IF(AND(($S130-BL130)&lt;=0,(BK130-$R130)&gt;0),$V130/365*($S130-BK130+1),$V130/365*(BL130-$R130+1))))),0)</f>
        <v>0</v>
      </c>
      <c r="BN130" s="154">
        <f>BL130+1</f>
        <v>46082</v>
      </c>
      <c r="BO130" s="154">
        <f>BN130+30</f>
        <v>46112</v>
      </c>
      <c r="BP130" s="158">
        <f>IFERROR(IF(($R130-BO130)&gt;=0,0,IF(($S130-BN130)&lt;0,0,IF(AND(($S130-BO130)&gt;0,(BN130-$R130)&gt;0),$V130/365*(BO130-BN130+1),IF(AND(($S130-BO130)&lt;=0,(BN130-$R130)&gt;0),$V130/365*($S130-BN130+1),$V130/365*(BO130-$R130+1))))),0)</f>
        <v>0</v>
      </c>
      <c r="BQ130" s="154">
        <f>BO130+1</f>
        <v>46113</v>
      </c>
      <c r="BR130" s="154">
        <f>BQ130+29</f>
        <v>46142</v>
      </c>
      <c r="BS130" s="158">
        <f>IFERROR(IF(($R130-BR130)&gt;=0,0,IF(($S130-BQ130)&lt;0,0,IF(AND(($S130-BR130)&gt;0,(BQ130-$R130)&gt;0),$V130/365*(BR130-BQ130+1),IF(AND(($S130-BR130)&lt;=0,(BQ130-$R130)&gt;0),$V130/365*($S130-BQ130+1),$V130/365*(BR130-$R130+1))))),0)</f>
        <v>0</v>
      </c>
      <c r="BT130" s="154">
        <f>BR130+1</f>
        <v>46143</v>
      </c>
      <c r="BU130" s="154">
        <f>BT130+30</f>
        <v>46173</v>
      </c>
      <c r="BV130" s="158">
        <f>IFERROR(IF(($R130-BU130)&gt;=0,0,IF(($S130-BT130)&lt;0,0,IF(AND(($S130-BU130)&gt;0,(BT130-$R130)&gt;0),$V130/365*(BU130-BT130+1),IF(AND(($S130-BU130)&lt;=0,(BT130-$R130)&gt;0),$V130/365*($S130-BT130+1),$V130/365*(BU130-$R130+1))))),0)</f>
        <v>0</v>
      </c>
      <c r="BW130" s="154">
        <f>BU130+1</f>
        <v>46174</v>
      </c>
      <c r="BX130" s="154">
        <f>BW130+29</f>
        <v>46203</v>
      </c>
      <c r="BY130" s="158">
        <f>IFERROR(IF(($R130-BX130)&gt;=0,0,IF(($S130-BW130)&lt;0,0,IF(AND(($S130-BX130)&gt;0,(BW130-$R130)&gt;0),$V130/365*(BX130-BW130+1),IF(AND(($S130-BX130)&lt;=0,(BW130-$R130)&gt;0),$V130/365*($S130-BW130+1),$V130/365*(BX130-$R130+1))))),0)</f>
        <v>0</v>
      </c>
      <c r="BZ130" s="154">
        <f>BX130+1</f>
        <v>46204</v>
      </c>
      <c r="CA130" s="154">
        <f>BZ130+30</f>
        <v>46234</v>
      </c>
      <c r="CB130" s="158">
        <f>IFERROR(IF(($R130-CA130)&gt;=0,0,IF(($S130-BZ130)&lt;0,0,IF(AND(($S130-CA130)&gt;0,(BZ130-$R130)&gt;0),$V130/365*(CA130-BZ130+1),IF(AND(($S130-CA130)&lt;=0,(BZ130-$R130)&gt;0),$V130/365*($S130-BZ130+1),$V130/365*(CA130-$R130+1))))),0)</f>
        <v>0</v>
      </c>
      <c r="CC130" s="154">
        <f>CA130+1</f>
        <v>46235</v>
      </c>
      <c r="CD130" s="154">
        <f>CC130+30</f>
        <v>46265</v>
      </c>
      <c r="CE130" s="158">
        <f>IFERROR(IF(($R130-CD130)&gt;=0,0,IF(($S130-CC130)&lt;0,0,IF(AND(($S130-CD130)&gt;0,(CC130-$R130)&gt;0),$V130/365*(CD130-CC130+1),IF(AND(($S130-CD130)&lt;=0,(CC130-$R130)&gt;0),$V130/365*($S130-CC130+1),$V130/365*(CD130-$R130+1))))),0)</f>
        <v>0</v>
      </c>
      <c r="CF130" s="154">
        <f>CD130+1</f>
        <v>46266</v>
      </c>
      <c r="CG130" s="154">
        <f>CF130+29</f>
        <v>46295</v>
      </c>
      <c r="CH130" s="158">
        <f>IFERROR(IF(($R130-CG130)&gt;=0,0,IF(($S130-CF130)&lt;0,0,IF(AND(($S130-CG130)&gt;0,(CF130-$R130)&gt;0),$V130/365*(CG130-CF130+1),IF(AND(($S130-CG130)&lt;=0,(CF130-$R130)&gt;0),$V130/365*($S130-CF130+1),$V130/365*(CG130-$R130+1))))),0)</f>
        <v>0</v>
      </c>
      <c r="CI130" s="154">
        <f>CG130+1</f>
        <v>46296</v>
      </c>
      <c r="CJ130" s="154">
        <f>CI130+30</f>
        <v>46326</v>
      </c>
      <c r="CK130" s="158">
        <f>IFERROR(IF(($R130-CJ130)&gt;=0,0,IF(($S130-CI130)&lt;0,0,IF(AND(($S130-CJ130)&gt;0,(CI130-$R130)&gt;0),$V130/365*(CJ130-CI130+1),IF(AND(($S130-CJ130)&lt;=0,(CI130-$R130)&gt;0),$V130/365*($S130-CI130+1),$V130/365*(CJ130-$R130+1))))),0)</f>
        <v>0</v>
      </c>
      <c r="CL130" s="154">
        <f>CJ130+1</f>
        <v>46327</v>
      </c>
      <c r="CM130" s="154">
        <f>CL130+29</f>
        <v>46356</v>
      </c>
      <c r="CN130" s="158">
        <f>IFERROR(IF(($R130-CM130)&gt;=0,0,IF(($S130-CL130)&lt;0,0,IF(AND(($S130-CM130)&gt;0,(CL130-$R130)&gt;0),$V130/365*(CM130-CL130+1),IF(AND(($S130-CM130)&lt;=0,(CL130-$R130)&gt;0),$V130/365*($S130-CL130+1),$V130/365*(CM130-$R130+1))))),0)</f>
        <v>0</v>
      </c>
      <c r="CO130" s="154">
        <f>CM130+1</f>
        <v>46357</v>
      </c>
      <c r="CP130" s="154">
        <f>CO130+30</f>
        <v>46387</v>
      </c>
      <c r="CQ130" s="158">
        <f>IFERROR(IF(($R130-CP130)&gt;=0,0,IF(($S130-CO130)&lt;0,0,IF(AND(($S130-CP130)&gt;0,(CO130-$R130)&gt;0),$V130/365*(CP130-CO130+1),IF(AND(($S130-CP130)&lt;=0,(CO130-$R130)&gt;0),$V130/365*($S130-CO130+1),$V130/365*(CP130-$R130+1))))),0)</f>
        <v>0</v>
      </c>
    </row>
    <row r="131" s="80" customFormat="1" ht="24" customHeight="1" outlineLevel="4" spans="1:95">
      <c r="A131" s="119"/>
      <c r="B131" s="120"/>
      <c r="C131" s="121"/>
      <c r="D131" s="119"/>
      <c r="E131" s="120"/>
      <c r="F131" s="120"/>
      <c r="G131" s="120"/>
      <c r="H131" s="122"/>
      <c r="I131" s="122"/>
      <c r="J131" s="122">
        <f>Z131+AC131+AF131+AI131+AL131+AO131+AR131+AU131+AX131+BA131+BD131+BG131</f>
        <v>0</v>
      </c>
      <c r="K131" s="122">
        <f>K130+1</f>
        <v>4</v>
      </c>
      <c r="L131" s="147"/>
      <c r="M131" s="148">
        <f>IFERROR(VLOOKUP($L131,'2-2 引出数据_合同数据仓库'!$B$2:$BP$10000,3,FALSE),0)</f>
        <v>0</v>
      </c>
      <c r="N131" s="122"/>
      <c r="O131" s="148">
        <f>IFERROR(VLOOKUP((LEFT(VLOOKUP($L131,'2-2 引出数据_合同数据仓库'!$B$2:$BP$10000,64,FALSE),15)&amp;(RIGHT(VLOOKUP($L131,'2-2 引出数据_合同数据仓库'!$B$2:$BP$10000,64,FALSE),4)+1)),'2-2 引出数据_合同数据仓库'!$B$2:$BP$10000,3,FALSE),0)</f>
        <v>0</v>
      </c>
      <c r="P131" s="122"/>
      <c r="Q131" s="122">
        <f>IFERROR(VLOOKUP($L131,'2-2 引出数据_合同数据仓库'!$B$2:$BP$10000,28,FALSE),0)</f>
        <v>0</v>
      </c>
      <c r="R131" s="122">
        <f>IFERROR(VLOOKUP($L131,'2-2 引出数据_合同数据仓库'!$B$2:$BP$10000,29,FALSE),0)</f>
        <v>0</v>
      </c>
      <c r="S131" s="122">
        <f>IFERROR(VLOOKUP($L131,'2-2 引出数据_合同数据仓库'!$B$2:$BP$10000,4,FALSE),0)</f>
        <v>0</v>
      </c>
      <c r="T131" s="122"/>
      <c r="U131" s="122">
        <f>IFERROR(VLOOKUP($L131,'2-2 引出数据_合同数据仓库'!$B$2:$BP$10000,15,FALSE),0)</f>
        <v>0</v>
      </c>
      <c r="V131" s="122">
        <f>U131/(S131-R131+1)*365</f>
        <v>0</v>
      </c>
      <c r="W131" s="122"/>
      <c r="X131" s="154">
        <v>45658</v>
      </c>
      <c r="Y131" s="154">
        <f>X131+30</f>
        <v>45688</v>
      </c>
      <c r="Z131" s="158">
        <f>IFERROR(IF(($R131-Y131)&gt;=0,0,IF(($S131-X131)&lt;0,0,IF(AND(($S131-Y131)&gt;0,(X131-$R131)&gt;0),$V131/365*(Y131-X131+1),IF(AND(($S131-Y131)&lt;=0,(X131-$R131)&gt;0),$V131/365*($S131-X131+1),$V131/365*(Y131-$R131+1))))),0)</f>
        <v>0</v>
      </c>
      <c r="AA131" s="154">
        <f>Y131+1</f>
        <v>45689</v>
      </c>
      <c r="AB131" s="154">
        <f>AA131+27</f>
        <v>45716</v>
      </c>
      <c r="AC131" s="158">
        <f>IFERROR(IF(($R131-AB131)&gt;=0,0,IF(($S131-AA131)&lt;0,0,IF(AND(($S131-AB131)&gt;0,(AA131-$R131)&gt;0),$V131/365*(AB131-AA131+1),IF(AND(($S131-AB131)&lt;=0,(AA131-$R131)&gt;0),$V131/365*($S131-AA131+1),$V131/365*(AB131-$R131+1))))),0)</f>
        <v>0</v>
      </c>
      <c r="AD131" s="154">
        <f>AB131+1</f>
        <v>45717</v>
      </c>
      <c r="AE131" s="154">
        <f>AD131+30</f>
        <v>45747</v>
      </c>
      <c r="AF131" s="158">
        <f>IFERROR(IF(($R131-AE131)&gt;=0,0,IF(($S131-AD131)&lt;0,0,IF(AND(($S131-AE131)&gt;0,(AD131-$R131)&gt;0),$V131/365*(AE131-AD131+1),IF(AND(($S131-AE131)&lt;=0,(AD131-$R131)&gt;0),$V131/365*($S131-AD131+1),$V131/365*(AE131-$R131+1))))),0)</f>
        <v>0</v>
      </c>
      <c r="AG131" s="154">
        <f>AE131+1</f>
        <v>45748</v>
      </c>
      <c r="AH131" s="154">
        <f>AG131+29</f>
        <v>45777</v>
      </c>
      <c r="AI131" s="158">
        <f>IFERROR(IF(($R131-AH131)&gt;=0,0,IF(($S131-AG131)&lt;0,0,IF(AND(($S131-AH131)&gt;0,(AG131-$R131)&gt;0),$V131/365*(AH131-AG131+1),IF(AND(($S131-AH131)&lt;=0,(AG131-$R131)&gt;0),$V131/365*($S131-AG131+1),$V131/365*(AH131-$R131+1))))),0)</f>
        <v>0</v>
      </c>
      <c r="AJ131" s="154">
        <f>AH131+1</f>
        <v>45778</v>
      </c>
      <c r="AK131" s="154">
        <f>AJ131+30</f>
        <v>45808</v>
      </c>
      <c r="AL131" s="158">
        <f>IFERROR(IF(($R131-AK131)&gt;=0,0,IF(($S131-AJ131)&lt;0,0,IF(AND(($S131-AK131)&gt;0,(AJ131-$R131)&gt;0),$V131/365*(AK131-AJ131+1),IF(AND(($S131-AK131)&lt;=0,(AJ131-$R131)&gt;0),$V131/365*($S131-AJ131+1),$V131/365*(AK131-$R131+1))))),0)</f>
        <v>0</v>
      </c>
      <c r="AM131" s="154">
        <f>AK131+1</f>
        <v>45809</v>
      </c>
      <c r="AN131" s="154">
        <f>AM131+29</f>
        <v>45838</v>
      </c>
      <c r="AO131" s="158">
        <f>IFERROR(IF(($R131-AN131)&gt;=0,0,IF(($S131-AM131)&lt;0,0,IF(AND(($S131-AN131)&gt;0,(AM131-$R131)&gt;0),$V131/365*(AN131-AM131+1),IF(AND(($S131-AN131)&lt;=0,(AM131-$R131)&gt;0),$V131/365*($S131-AM131+1),$V131/365*(AN131-$R131+1))))),0)</f>
        <v>0</v>
      </c>
      <c r="AP131" s="154">
        <f>AN131+1</f>
        <v>45839</v>
      </c>
      <c r="AQ131" s="154">
        <f>AP131+30</f>
        <v>45869</v>
      </c>
      <c r="AR131" s="158">
        <f>IFERROR(IF(($R131-AQ131)&gt;=0,0,IF(($S131-AP131)&lt;0,0,IF(AND(($S131-AQ131)&gt;0,(AP131-$R131)&gt;0),$V131/365*(AQ131-AP131+1),IF(AND(($S131-AQ131)&lt;=0,(AP131-$R131)&gt;0),$V131/365*($S131-AP131+1),$V131/365*(AQ131-$R131+1))))),0)</f>
        <v>0</v>
      </c>
      <c r="AS131" s="154">
        <f>AQ131+1</f>
        <v>45870</v>
      </c>
      <c r="AT131" s="154">
        <f>AS131+30</f>
        <v>45900</v>
      </c>
      <c r="AU131" s="158">
        <f>IFERROR(IF(($R131-AT131)&gt;=0,0,IF(($S131-AS131)&lt;0,0,IF(AND(($S131-AT131)&gt;0,(AS131-$R131)&gt;0),$V131/365*(AT131-AS131+1),IF(AND(($S131-AT131)&lt;=0,(AS131-$R131)&gt;0),$V131/365*($S131-AS131+1),$V131/365*(AT131-$R131+1))))),0)</f>
        <v>0</v>
      </c>
      <c r="AV131" s="154">
        <f>AT131+1</f>
        <v>45901</v>
      </c>
      <c r="AW131" s="154">
        <f>AV131+29</f>
        <v>45930</v>
      </c>
      <c r="AX131" s="158">
        <f>IFERROR(IF(($R131-AW131)&gt;=0,0,IF(($S131-AV131)&lt;0,0,IF(AND(($S131-AW131)&gt;0,(AV131-$R131)&gt;0),$V131/365*(AW131-AV131+1),IF(AND(($S131-AW131)&lt;=0,(AV131-$R131)&gt;0),$V131/365*($S131-AV131+1),$V131/365*(AW131-$R131+1))))),0)</f>
        <v>0</v>
      </c>
      <c r="AY131" s="154">
        <f>AW131+1</f>
        <v>45931</v>
      </c>
      <c r="AZ131" s="154">
        <f>AY131+30</f>
        <v>45961</v>
      </c>
      <c r="BA131" s="158">
        <f>IFERROR(IF(($R131-AZ131)&gt;=0,0,IF(($S131-AY131)&lt;0,0,IF(AND(($S131-AZ131)&gt;0,(AY131-$R131)&gt;0),$V131/365*(AZ131-AY131+1),IF(AND(($S131-AZ131)&lt;=0,(AY131-$R131)&gt;0),$V131/365*($S131-AY131+1),$V131/365*(AZ131-$R131+1))))),0)</f>
        <v>0</v>
      </c>
      <c r="BB131" s="154">
        <f>AZ131+1</f>
        <v>45962</v>
      </c>
      <c r="BC131" s="154">
        <f>BB131+29</f>
        <v>45991</v>
      </c>
      <c r="BD131" s="158">
        <f>IFERROR(IF(($R131-BC131)&gt;=0,0,IF(($S131-BB131)&lt;0,0,IF(AND(($S131-BC131)&gt;0,(BB131-$R131)&gt;0),$V131/365*(BC131-BB131+1),IF(AND(($S131-BC131)&lt;=0,(BB131-$R131)&gt;0),$V131/365*($S131-BB131+1),$V131/365*(BC131-$R131+1))))),0)</f>
        <v>0</v>
      </c>
      <c r="BE131" s="154">
        <f>BC131+1</f>
        <v>45992</v>
      </c>
      <c r="BF131" s="154">
        <f>BE131+30</f>
        <v>46022</v>
      </c>
      <c r="BG131" s="158">
        <f>IFERROR(IF(($R131-BF131)&gt;=0,0,IF(($S131-BE131)&lt;0,0,IF(AND(($S131-BF131)&gt;0,(BE131-$R131)&gt;0),$V131/365*(BF131-BE131+1),IF(AND(($S131-BF131)&lt;=0,(BE131-$R131)&gt;0),$V131/365*($S131-BE131+1),$V131/365*(BF131-$R131+1))))),0)</f>
        <v>0</v>
      </c>
      <c r="BH131" s="154">
        <v>46023</v>
      </c>
      <c r="BI131" s="154">
        <f>BH131+30</f>
        <v>46053</v>
      </c>
      <c r="BJ131" s="158">
        <f>IFERROR(IF(($R131-BI131)&gt;=0,0,IF(($S131-BH131)&lt;0,0,IF(AND(($S131-BI131)&gt;0,(BH131-$R131)&gt;0),$V131/365*(BI131-BH131+1),IF(AND(($S131-BI131)&lt;=0,(BH131-$R131)&gt;0),$V131/365*($S131-BH131+1),$V131/365*(BI131-$R131+1))))),0)</f>
        <v>0</v>
      </c>
      <c r="BK131" s="154">
        <f>BI131+1</f>
        <v>46054</v>
      </c>
      <c r="BL131" s="154">
        <f>BK131+27</f>
        <v>46081</v>
      </c>
      <c r="BM131" s="158">
        <f>IFERROR(IF(($R131-BL131)&gt;=0,0,IF(($S131-BK131)&lt;0,0,IF(AND(($S131-BL131)&gt;0,(BK131-$R131)&gt;0),$V131/365*(BL131-BK131+1),IF(AND(($S131-BL131)&lt;=0,(BK131-$R131)&gt;0),$V131/365*($S131-BK131+1),$V131/365*(BL131-$R131+1))))),0)</f>
        <v>0</v>
      </c>
      <c r="BN131" s="154">
        <f>BL131+1</f>
        <v>46082</v>
      </c>
      <c r="BO131" s="154">
        <f>BN131+30</f>
        <v>46112</v>
      </c>
      <c r="BP131" s="158">
        <f>IFERROR(IF(($R131-BO131)&gt;=0,0,IF(($S131-BN131)&lt;0,0,IF(AND(($S131-BO131)&gt;0,(BN131-$R131)&gt;0),$V131/365*(BO131-BN131+1),IF(AND(($S131-BO131)&lt;=0,(BN131-$R131)&gt;0),$V131/365*($S131-BN131+1),$V131/365*(BO131-$R131+1))))),0)</f>
        <v>0</v>
      </c>
      <c r="BQ131" s="154">
        <f>BO131+1</f>
        <v>46113</v>
      </c>
      <c r="BR131" s="154">
        <f>BQ131+29</f>
        <v>46142</v>
      </c>
      <c r="BS131" s="158">
        <f>IFERROR(IF(($R131-BR131)&gt;=0,0,IF(($S131-BQ131)&lt;0,0,IF(AND(($S131-BR131)&gt;0,(BQ131-$R131)&gt;0),$V131/365*(BR131-BQ131+1),IF(AND(($S131-BR131)&lt;=0,(BQ131-$R131)&gt;0),$V131/365*($S131-BQ131+1),$V131/365*(BR131-$R131+1))))),0)</f>
        <v>0</v>
      </c>
      <c r="BT131" s="154">
        <f>BR131+1</f>
        <v>46143</v>
      </c>
      <c r="BU131" s="154">
        <f>BT131+30</f>
        <v>46173</v>
      </c>
      <c r="BV131" s="158">
        <f>IFERROR(IF(($R131-BU131)&gt;=0,0,IF(($S131-BT131)&lt;0,0,IF(AND(($S131-BU131)&gt;0,(BT131-$R131)&gt;0),$V131/365*(BU131-BT131+1),IF(AND(($S131-BU131)&lt;=0,(BT131-$R131)&gt;0),$V131/365*($S131-BT131+1),$V131/365*(BU131-$R131+1))))),0)</f>
        <v>0</v>
      </c>
      <c r="BW131" s="154">
        <f>BU131+1</f>
        <v>46174</v>
      </c>
      <c r="BX131" s="154">
        <f>BW131+29</f>
        <v>46203</v>
      </c>
      <c r="BY131" s="158">
        <f>IFERROR(IF(($R131-BX131)&gt;=0,0,IF(($S131-BW131)&lt;0,0,IF(AND(($S131-BX131)&gt;0,(BW131-$R131)&gt;0),$V131/365*(BX131-BW131+1),IF(AND(($S131-BX131)&lt;=0,(BW131-$R131)&gt;0),$V131/365*($S131-BW131+1),$V131/365*(BX131-$R131+1))))),0)</f>
        <v>0</v>
      </c>
      <c r="BZ131" s="154">
        <f>BX131+1</f>
        <v>46204</v>
      </c>
      <c r="CA131" s="154">
        <f>BZ131+30</f>
        <v>46234</v>
      </c>
      <c r="CB131" s="158">
        <f>IFERROR(IF(($R131-CA131)&gt;=0,0,IF(($S131-BZ131)&lt;0,0,IF(AND(($S131-CA131)&gt;0,(BZ131-$R131)&gt;0),$V131/365*(CA131-BZ131+1),IF(AND(($S131-CA131)&lt;=0,(BZ131-$R131)&gt;0),$V131/365*($S131-BZ131+1),$V131/365*(CA131-$R131+1))))),0)</f>
        <v>0</v>
      </c>
      <c r="CC131" s="154">
        <f>CA131+1</f>
        <v>46235</v>
      </c>
      <c r="CD131" s="154">
        <f>CC131+30</f>
        <v>46265</v>
      </c>
      <c r="CE131" s="158">
        <f>IFERROR(IF(($R131-CD131)&gt;=0,0,IF(($S131-CC131)&lt;0,0,IF(AND(($S131-CD131)&gt;0,(CC131-$R131)&gt;0),$V131/365*(CD131-CC131+1),IF(AND(($S131-CD131)&lt;=0,(CC131-$R131)&gt;0),$V131/365*($S131-CC131+1),$V131/365*(CD131-$R131+1))))),0)</f>
        <v>0</v>
      </c>
      <c r="CF131" s="154">
        <f>CD131+1</f>
        <v>46266</v>
      </c>
      <c r="CG131" s="154">
        <f>CF131+29</f>
        <v>46295</v>
      </c>
      <c r="CH131" s="158">
        <f>IFERROR(IF(($R131-CG131)&gt;=0,0,IF(($S131-CF131)&lt;0,0,IF(AND(($S131-CG131)&gt;0,(CF131-$R131)&gt;0),$V131/365*(CG131-CF131+1),IF(AND(($S131-CG131)&lt;=0,(CF131-$R131)&gt;0),$V131/365*($S131-CF131+1),$V131/365*(CG131-$R131+1))))),0)</f>
        <v>0</v>
      </c>
      <c r="CI131" s="154">
        <f>CG131+1</f>
        <v>46296</v>
      </c>
      <c r="CJ131" s="154">
        <f>CI131+30</f>
        <v>46326</v>
      </c>
      <c r="CK131" s="158">
        <f>IFERROR(IF(($R131-CJ131)&gt;=0,0,IF(($S131-CI131)&lt;0,0,IF(AND(($S131-CJ131)&gt;0,(CI131-$R131)&gt;0),$V131/365*(CJ131-CI131+1),IF(AND(($S131-CJ131)&lt;=0,(CI131-$R131)&gt;0),$V131/365*($S131-CI131+1),$V131/365*(CJ131-$R131+1))))),0)</f>
        <v>0</v>
      </c>
      <c r="CL131" s="154">
        <f>CJ131+1</f>
        <v>46327</v>
      </c>
      <c r="CM131" s="154">
        <f>CL131+29</f>
        <v>46356</v>
      </c>
      <c r="CN131" s="158">
        <f>IFERROR(IF(($R131-CM131)&gt;=0,0,IF(($S131-CL131)&lt;0,0,IF(AND(($S131-CM131)&gt;0,(CL131-$R131)&gt;0),$V131/365*(CM131-CL131+1),IF(AND(($S131-CM131)&lt;=0,(CL131-$R131)&gt;0),$V131/365*($S131-CL131+1),$V131/365*(CM131-$R131+1))))),0)</f>
        <v>0</v>
      </c>
      <c r="CO131" s="154">
        <f>CM131+1</f>
        <v>46357</v>
      </c>
      <c r="CP131" s="154">
        <f>CO131+30</f>
        <v>46387</v>
      </c>
      <c r="CQ131" s="158">
        <f>IFERROR(IF(($R131-CP131)&gt;=0,0,IF(($S131-CO131)&lt;0,0,IF(AND(($S131-CP131)&gt;0,(CO131-$R131)&gt;0),$V131/365*(CP131-CO131+1),IF(AND(($S131-CP131)&lt;=0,(CO131-$R131)&gt;0),$V131/365*($S131-CO131+1),$V131/365*(CP131-$R131+1))))),0)</f>
        <v>0</v>
      </c>
    </row>
    <row r="132" s="80" customFormat="1" ht="24" customHeight="1" outlineLevel="4" spans="1:95">
      <c r="A132" s="123" t="s">
        <v>2814</v>
      </c>
      <c r="B132" s="124"/>
      <c r="C132" s="124"/>
      <c r="D132" s="124"/>
      <c r="E132" s="124"/>
      <c r="F132" s="124"/>
      <c r="G132" s="125"/>
      <c r="H132" s="126"/>
      <c r="I132" s="126"/>
      <c r="J132" s="126"/>
      <c r="K132" s="126"/>
      <c r="L132" s="149"/>
      <c r="M132" s="149"/>
      <c r="N132" s="126"/>
      <c r="O132" s="126"/>
      <c r="P132" s="126"/>
      <c r="Q132" s="126"/>
      <c r="R132" s="126"/>
      <c r="S132" s="126"/>
      <c r="T132" s="126"/>
      <c r="U132" s="126"/>
      <c r="V132" s="126"/>
      <c r="W132" s="126"/>
      <c r="X132" s="126"/>
      <c r="Y132" s="126"/>
      <c r="Z132" s="126"/>
      <c r="AA132" s="126"/>
      <c r="AB132" s="126"/>
      <c r="AC132" s="126"/>
      <c r="AD132" s="126"/>
      <c r="AE132" s="126"/>
      <c r="AF132" s="126"/>
      <c r="AG132" s="126"/>
      <c r="AH132" s="126"/>
      <c r="AI132" s="126"/>
      <c r="AJ132" s="126"/>
      <c r="AK132" s="126"/>
      <c r="AL132" s="126"/>
      <c r="AM132" s="126"/>
      <c r="AN132" s="126"/>
      <c r="AO132" s="126"/>
      <c r="AP132" s="126"/>
      <c r="AQ132" s="126"/>
      <c r="AR132" s="126"/>
      <c r="AS132" s="126"/>
      <c r="AT132" s="126"/>
      <c r="AU132" s="126"/>
      <c r="AV132" s="126"/>
      <c r="AW132" s="126"/>
      <c r="AX132" s="126"/>
      <c r="AY132" s="126"/>
      <c r="AZ132" s="126"/>
      <c r="BA132" s="126"/>
      <c r="BB132" s="126"/>
      <c r="BC132" s="126"/>
      <c r="BD132" s="126"/>
      <c r="BE132" s="126"/>
      <c r="BF132" s="126"/>
      <c r="BG132" s="126"/>
      <c r="BH132" s="126"/>
      <c r="BI132" s="126"/>
      <c r="BJ132" s="126"/>
      <c r="BK132" s="126"/>
      <c r="BL132" s="126"/>
      <c r="BM132" s="126"/>
      <c r="BN132" s="126"/>
      <c r="BO132" s="126"/>
      <c r="BP132" s="126"/>
      <c r="BQ132" s="126"/>
      <c r="BR132" s="126"/>
      <c r="BS132" s="126"/>
      <c r="BT132" s="126"/>
      <c r="BU132" s="126"/>
      <c r="BV132" s="126"/>
      <c r="BW132" s="126"/>
      <c r="BX132" s="126"/>
      <c r="BY132" s="126"/>
      <c r="BZ132" s="126"/>
      <c r="CA132" s="126"/>
      <c r="CB132" s="126"/>
      <c r="CC132" s="126"/>
      <c r="CD132" s="126"/>
      <c r="CE132" s="126"/>
      <c r="CF132" s="126"/>
      <c r="CG132" s="126"/>
      <c r="CH132" s="126"/>
      <c r="CI132" s="126"/>
      <c r="CJ132" s="126"/>
      <c r="CK132" s="126"/>
      <c r="CL132" s="126"/>
      <c r="CM132" s="126"/>
      <c r="CN132" s="126"/>
      <c r="CO132" s="126"/>
      <c r="CP132" s="126"/>
      <c r="CQ132" s="126"/>
    </row>
    <row r="133" ht="24" customHeight="1" outlineLevel="3" spans="1:95">
      <c r="A133" s="115"/>
      <c r="B133" s="116" t="s">
        <v>792</v>
      </c>
      <c r="C133" s="117" t="s">
        <v>24</v>
      </c>
      <c r="D133" s="115" t="s">
        <v>25</v>
      </c>
      <c r="E133" s="116"/>
      <c r="F133" s="116"/>
      <c r="G133" s="116"/>
      <c r="H133" s="118">
        <f>X133+AA133+AD133+AG133+AJ133+AM133+AP133+AS133+AV133+AY133+BB133+BE133</f>
        <v>0</v>
      </c>
      <c r="I133" s="118">
        <f>Y133+AB133+AE133+AH133+AK133+AN133+AQ133+AT133+AW133+AZ133+BC133+BF133</f>
        <v>0</v>
      </c>
      <c r="J133" s="118">
        <f>Z133+AC133+AF133+AI133+AL133+AO133+AR133+AU133+AX133+BA133+BD133+BG133</f>
        <v>0</v>
      </c>
      <c r="K133" s="118"/>
      <c r="L133" s="146"/>
      <c r="M133" s="146"/>
      <c r="N133" s="118"/>
      <c r="O133" s="118"/>
      <c r="P133" s="118"/>
      <c r="Q133" s="118"/>
      <c r="R133" s="118"/>
      <c r="S133" s="118"/>
      <c r="T133" s="118"/>
      <c r="U133" s="118"/>
      <c r="V133" s="118"/>
      <c r="W133" s="118"/>
      <c r="X133" s="118">
        <f>VLOOKUP($C133,'1 预算编制表单'!$C:$BJ,27,FALSE)</f>
        <v>0</v>
      </c>
      <c r="Y133" s="118">
        <f>X133-Z133</f>
        <v>0</v>
      </c>
      <c r="Z133" s="118">
        <f>SUM(Z134:Z138)</f>
        <v>0</v>
      </c>
      <c r="AA133" s="118">
        <f>VLOOKUP($C133,'1 预算编制表单'!$C:$BJ,30,FALSE)</f>
        <v>0</v>
      </c>
      <c r="AB133" s="118">
        <f>AA133-AC133</f>
        <v>0</v>
      </c>
      <c r="AC133" s="118">
        <f>SUM(AC134:AC138)</f>
        <v>0</v>
      </c>
      <c r="AD133" s="118">
        <f>VLOOKUP($C133,'1 预算编制表单'!$C:$BJ,33,FALSE)</f>
        <v>0</v>
      </c>
      <c r="AE133" s="118">
        <f>AD133-AF133</f>
        <v>0</v>
      </c>
      <c r="AF133" s="118">
        <f>SUM(AF134:AF138)</f>
        <v>0</v>
      </c>
      <c r="AG133" s="118">
        <f>VLOOKUP($C133,'1 预算编制表单'!$C:$BJ,36,FALSE)</f>
        <v>0</v>
      </c>
      <c r="AH133" s="118">
        <f>AG133-AI133</f>
        <v>0</v>
      </c>
      <c r="AI133" s="118">
        <f>SUM(AI134:AI138)</f>
        <v>0</v>
      </c>
      <c r="AJ133" s="118">
        <f>VLOOKUP($C133,'1 预算编制表单'!$C:$BJ,39,FALSE)</f>
        <v>0</v>
      </c>
      <c r="AK133" s="118">
        <f>AJ133-AL133</f>
        <v>0</v>
      </c>
      <c r="AL133" s="118">
        <f>SUM(AL134:AL138)</f>
        <v>0</v>
      </c>
      <c r="AM133" s="118">
        <f>VLOOKUP($C133,'1 预算编制表单'!$C:$BJ,42,FALSE)</f>
        <v>0</v>
      </c>
      <c r="AN133" s="118">
        <f>AM133-AO133</f>
        <v>0</v>
      </c>
      <c r="AO133" s="118">
        <f>SUM(AO134:AO138)</f>
        <v>0</v>
      </c>
      <c r="AP133" s="118">
        <f>VLOOKUP($C133,'1 预算编制表单'!$C:$BJ,45,FALSE)</f>
        <v>0</v>
      </c>
      <c r="AQ133" s="118">
        <f>AP133-AR133</f>
        <v>0</v>
      </c>
      <c r="AR133" s="118">
        <f>SUM(AR134:AR138)</f>
        <v>0</v>
      </c>
      <c r="AS133" s="118">
        <f>VLOOKUP($C133,'1 预算编制表单'!$C:$BJ,48,FALSE)</f>
        <v>0</v>
      </c>
      <c r="AT133" s="118">
        <f>AS133-AU133</f>
        <v>0</v>
      </c>
      <c r="AU133" s="118">
        <f>SUM(AU134:AU138)</f>
        <v>0</v>
      </c>
      <c r="AV133" s="118">
        <f>VLOOKUP($C133,'1 预算编制表单'!$C:$BJ,51,FALSE)</f>
        <v>0</v>
      </c>
      <c r="AW133" s="118">
        <f>AV133-AX133</f>
        <v>0</v>
      </c>
      <c r="AX133" s="118">
        <f>SUM(AX134:AX138)</f>
        <v>0</v>
      </c>
      <c r="AY133" s="118">
        <f>VLOOKUP($C133,'1 预算编制表单'!$C:$BJ,54,FALSE)</f>
        <v>0</v>
      </c>
      <c r="AZ133" s="118">
        <f>AY133-BA133</f>
        <v>0</v>
      </c>
      <c r="BA133" s="118">
        <f>SUM(BA134:BA138)</f>
        <v>0</v>
      </c>
      <c r="BB133" s="118">
        <f>VLOOKUP($C133,'1 预算编制表单'!$C:$BJ,57,FALSE)</f>
        <v>0</v>
      </c>
      <c r="BC133" s="118">
        <f>BB133-BD133</f>
        <v>0</v>
      </c>
      <c r="BD133" s="118">
        <f>SUM(BD134:BD138)</f>
        <v>0</v>
      </c>
      <c r="BE133" s="118">
        <f>VLOOKUP($C133,'1 预算编制表单'!$C:$BJ,60,FALSE)</f>
        <v>0</v>
      </c>
      <c r="BF133" s="118">
        <f>BE133-BG133</f>
        <v>0</v>
      </c>
      <c r="BG133" s="118">
        <f>SUM(BG134:BG138)</f>
        <v>0</v>
      </c>
      <c r="BH133" s="118">
        <f>VLOOKUP($C133,'1 预算编制表单'!$C:$BJ,27,FALSE)</f>
        <v>0</v>
      </c>
      <c r="BI133" s="118">
        <f>BH133-BJ133</f>
        <v>0</v>
      </c>
      <c r="BJ133" s="118">
        <f>SUM(BJ134:BJ138)</f>
        <v>0</v>
      </c>
      <c r="BK133" s="118">
        <f>VLOOKUP($C133,'1 预算编制表单'!$C:$BJ,30,FALSE)</f>
        <v>0</v>
      </c>
      <c r="BL133" s="118">
        <f>BK133-BM133</f>
        <v>0</v>
      </c>
      <c r="BM133" s="118">
        <f>SUM(BM134:BM138)</f>
        <v>0</v>
      </c>
      <c r="BN133" s="118">
        <f>VLOOKUP($C133,'1 预算编制表单'!$C:$BJ,33,FALSE)</f>
        <v>0</v>
      </c>
      <c r="BO133" s="118">
        <f>BN133-BP133</f>
        <v>0</v>
      </c>
      <c r="BP133" s="118">
        <f>SUM(BP134:BP138)</f>
        <v>0</v>
      </c>
      <c r="BQ133" s="118">
        <f>VLOOKUP($C133,'1 预算编制表单'!$C:$BJ,36,FALSE)</f>
        <v>0</v>
      </c>
      <c r="BR133" s="118">
        <f>BQ133-BS133</f>
        <v>0</v>
      </c>
      <c r="BS133" s="118">
        <f>SUM(BS134:BS138)</f>
        <v>0</v>
      </c>
      <c r="BT133" s="118">
        <f>VLOOKUP($C133,'1 预算编制表单'!$C:$BJ,39,FALSE)</f>
        <v>0</v>
      </c>
      <c r="BU133" s="118">
        <f>BT133-BV133</f>
        <v>0</v>
      </c>
      <c r="BV133" s="118">
        <f>SUM(BV134:BV138)</f>
        <v>0</v>
      </c>
      <c r="BW133" s="118">
        <f>VLOOKUP($C133,'1 预算编制表单'!$C:$BJ,42,FALSE)</f>
        <v>0</v>
      </c>
      <c r="BX133" s="118">
        <f>BW133-BY133</f>
        <v>0</v>
      </c>
      <c r="BY133" s="118">
        <f>SUM(BY134:BY138)</f>
        <v>0</v>
      </c>
      <c r="BZ133" s="118">
        <f>VLOOKUP($C133,'1 预算编制表单'!$C:$BJ,45,FALSE)</f>
        <v>0</v>
      </c>
      <c r="CA133" s="118">
        <f>BZ133-CB133</f>
        <v>0</v>
      </c>
      <c r="CB133" s="118">
        <f>SUM(CB134:CB138)</f>
        <v>0</v>
      </c>
      <c r="CC133" s="118">
        <f>VLOOKUP($C133,'1 预算编制表单'!$C:$BJ,48,FALSE)</f>
        <v>0</v>
      </c>
      <c r="CD133" s="118">
        <f>CC133-CE133</f>
        <v>0</v>
      </c>
      <c r="CE133" s="118">
        <f>SUM(CE134:CE138)</f>
        <v>0</v>
      </c>
      <c r="CF133" s="118">
        <f>VLOOKUP($C133,'1 预算编制表单'!$C:$BJ,51,FALSE)</f>
        <v>0</v>
      </c>
      <c r="CG133" s="118">
        <f>CF133-CH133</f>
        <v>0</v>
      </c>
      <c r="CH133" s="118">
        <f>SUM(CH134:CH138)</f>
        <v>0</v>
      </c>
      <c r="CI133" s="118">
        <f>VLOOKUP($C133,'1 预算编制表单'!$C:$BJ,54,FALSE)</f>
        <v>0</v>
      </c>
      <c r="CJ133" s="118">
        <f>CI133-CK133</f>
        <v>0</v>
      </c>
      <c r="CK133" s="118">
        <f>SUM(CK134:CK138)</f>
        <v>0</v>
      </c>
      <c r="CL133" s="118">
        <f>VLOOKUP($C133,'1 预算编制表单'!$C:$BJ,57,FALSE)</f>
        <v>0</v>
      </c>
      <c r="CM133" s="118">
        <f>CL133-CN133</f>
        <v>0</v>
      </c>
      <c r="CN133" s="118">
        <f>SUM(CN134:CN138)</f>
        <v>0</v>
      </c>
      <c r="CO133" s="118">
        <f>VLOOKUP($C133,'1 预算编制表单'!$C:$BJ,60,FALSE)</f>
        <v>0</v>
      </c>
      <c r="CP133" s="118">
        <f>CO133-CQ133</f>
        <v>0</v>
      </c>
      <c r="CQ133" s="118">
        <f>SUM(CQ134:CQ138)</f>
        <v>0</v>
      </c>
    </row>
    <row r="134" s="80" customFormat="1" ht="24" customHeight="1" outlineLevel="4" spans="1:95">
      <c r="A134" s="119"/>
      <c r="B134" s="120"/>
      <c r="C134" s="121"/>
      <c r="D134" s="119"/>
      <c r="E134" s="120"/>
      <c r="F134" s="120"/>
      <c r="G134" s="120"/>
      <c r="H134" s="122"/>
      <c r="I134" s="122"/>
      <c r="J134" s="122">
        <f>Z134+AC134+AF134+AI134+AL134+AO134+AR134+AU134+AX134+BA134+BD134+BG134</f>
        <v>0</v>
      </c>
      <c r="K134" s="122">
        <v>1</v>
      </c>
      <c r="L134" s="147"/>
      <c r="M134" s="148">
        <f>IFERROR(VLOOKUP($L134,'2-2 引出数据_合同数据仓库'!$B$2:$BP$10000,3,FALSE),0)</f>
        <v>0</v>
      </c>
      <c r="N134" s="122"/>
      <c r="O134" s="148">
        <f>IFERROR(VLOOKUP((LEFT(VLOOKUP($L134,'2-2 引出数据_合同数据仓库'!$B$2:$BP$10000,64,FALSE),15)&amp;(RIGHT(VLOOKUP($L134,'2-2 引出数据_合同数据仓库'!$B$2:$BP$10000,64,FALSE),4)+1)),'2-2 引出数据_合同数据仓库'!$B$2:$BP$10000,3,FALSE),0)</f>
        <v>0</v>
      </c>
      <c r="P134" s="122"/>
      <c r="Q134" s="122">
        <f>IFERROR(VLOOKUP($L134,'2-2 引出数据_合同数据仓库'!$B$2:$BP$10000,28,FALSE),0)</f>
        <v>0</v>
      </c>
      <c r="R134" s="122">
        <f>IFERROR(VLOOKUP($L134,'2-2 引出数据_合同数据仓库'!$B$2:$BP$10000,29,FALSE),0)</f>
        <v>0</v>
      </c>
      <c r="S134" s="122">
        <f>IFERROR(VLOOKUP($L134,'2-2 引出数据_合同数据仓库'!$B$2:$BP$10000,4,FALSE),0)</f>
        <v>0</v>
      </c>
      <c r="T134" s="122"/>
      <c r="U134" s="122">
        <f>IFERROR(VLOOKUP($L134,'2-2 引出数据_合同数据仓库'!$B$2:$BP$10000,15,FALSE),0)</f>
        <v>0</v>
      </c>
      <c r="V134" s="122">
        <f>U134/(S134-R134+1)*365</f>
        <v>0</v>
      </c>
      <c r="W134" s="122"/>
      <c r="X134" s="154">
        <v>45658</v>
      </c>
      <c r="Y134" s="154">
        <f>X134+30</f>
        <v>45688</v>
      </c>
      <c r="Z134" s="158">
        <f>IFERROR(IF(($R134-Y134)&gt;=0,0,IF(($S134-X134)&lt;0,0,IF(AND(($S134-Y134)&gt;0,(X134-$R134)&gt;0),$V134/365*(Y134-X134+1),IF(AND(($S134-Y134)&lt;=0,(X134-$R134)&gt;0),$V134/365*($S134-X134+1),$V134/365*(Y134-$R134+1))))),0)</f>
        <v>0</v>
      </c>
      <c r="AA134" s="154">
        <f>Y134+1</f>
        <v>45689</v>
      </c>
      <c r="AB134" s="154">
        <f>AA134+27</f>
        <v>45716</v>
      </c>
      <c r="AC134" s="158">
        <f>IFERROR(IF(($R134-AB134)&gt;=0,0,IF(($S134-AA134)&lt;0,0,IF(AND(($S134-AB134)&gt;0,(AA134-$R134)&gt;0),$V134/365*(AB134-AA134+1),IF(AND(($S134-AB134)&lt;=0,(AA134-$R134)&gt;0),$V134/365*($S134-AA134+1),$V134/365*(AB134-$R134+1))))),0)</f>
        <v>0</v>
      </c>
      <c r="AD134" s="154">
        <f>AB134+1</f>
        <v>45717</v>
      </c>
      <c r="AE134" s="154">
        <f>AD134+30</f>
        <v>45747</v>
      </c>
      <c r="AF134" s="158">
        <f>IFERROR(IF(($R134-AE134)&gt;=0,0,IF(($S134-AD134)&lt;0,0,IF(AND(($S134-AE134)&gt;0,(AD134-$R134)&gt;0),$V134/365*(AE134-AD134+1),IF(AND(($S134-AE134)&lt;=0,(AD134-$R134)&gt;0),$V134/365*($S134-AD134+1),$V134/365*(AE134-$R134+1))))),0)</f>
        <v>0</v>
      </c>
      <c r="AG134" s="154">
        <f>AE134+1</f>
        <v>45748</v>
      </c>
      <c r="AH134" s="154">
        <f>AG134+29</f>
        <v>45777</v>
      </c>
      <c r="AI134" s="158">
        <f>IFERROR(IF(($R134-AH134)&gt;=0,0,IF(($S134-AG134)&lt;0,0,IF(AND(($S134-AH134)&gt;0,(AG134-$R134)&gt;0),$V134/365*(AH134-AG134+1),IF(AND(($S134-AH134)&lt;=0,(AG134-$R134)&gt;0),$V134/365*($S134-AG134+1),$V134/365*(AH134-$R134+1))))),0)</f>
        <v>0</v>
      </c>
      <c r="AJ134" s="154">
        <f>AH134+1</f>
        <v>45778</v>
      </c>
      <c r="AK134" s="154">
        <f>AJ134+30</f>
        <v>45808</v>
      </c>
      <c r="AL134" s="158">
        <f>IFERROR(IF(($R134-AK134)&gt;=0,0,IF(($S134-AJ134)&lt;0,0,IF(AND(($S134-AK134)&gt;0,(AJ134-$R134)&gt;0),$V134/365*(AK134-AJ134+1),IF(AND(($S134-AK134)&lt;=0,(AJ134-$R134)&gt;0),$V134/365*($S134-AJ134+1),$V134/365*(AK134-$R134+1))))),0)</f>
        <v>0</v>
      </c>
      <c r="AM134" s="154">
        <f>AK134+1</f>
        <v>45809</v>
      </c>
      <c r="AN134" s="154">
        <f>AM134+29</f>
        <v>45838</v>
      </c>
      <c r="AO134" s="158">
        <f>IFERROR(IF(($R134-AN134)&gt;=0,0,IF(($S134-AM134)&lt;0,0,IF(AND(($S134-AN134)&gt;0,(AM134-$R134)&gt;0),$V134/365*(AN134-AM134+1),IF(AND(($S134-AN134)&lt;=0,(AM134-$R134)&gt;0),$V134/365*($S134-AM134+1),$V134/365*(AN134-$R134+1))))),0)</f>
        <v>0</v>
      </c>
      <c r="AP134" s="154">
        <f>AN134+1</f>
        <v>45839</v>
      </c>
      <c r="AQ134" s="154">
        <f>AP134+30</f>
        <v>45869</v>
      </c>
      <c r="AR134" s="158">
        <f>IFERROR(IF(($R134-AQ134)&gt;=0,0,IF(($S134-AP134)&lt;0,0,IF(AND(($S134-AQ134)&gt;0,(AP134-$R134)&gt;0),$V134/365*(AQ134-AP134+1),IF(AND(($S134-AQ134)&lt;=0,(AP134-$R134)&gt;0),$V134/365*($S134-AP134+1),$V134/365*(AQ134-$R134+1))))),0)</f>
        <v>0</v>
      </c>
      <c r="AS134" s="154">
        <f>AQ134+1</f>
        <v>45870</v>
      </c>
      <c r="AT134" s="154">
        <f>AS134+30</f>
        <v>45900</v>
      </c>
      <c r="AU134" s="158">
        <f>IFERROR(IF(($R134-AT134)&gt;=0,0,IF(($S134-AS134)&lt;0,0,IF(AND(($S134-AT134)&gt;0,(AS134-$R134)&gt;0),$V134/365*(AT134-AS134+1),IF(AND(($S134-AT134)&lt;=0,(AS134-$R134)&gt;0),$V134/365*($S134-AS134+1),$V134/365*(AT134-$R134+1))))),0)</f>
        <v>0</v>
      </c>
      <c r="AV134" s="154">
        <f>AT134+1</f>
        <v>45901</v>
      </c>
      <c r="AW134" s="154">
        <f>AV134+29</f>
        <v>45930</v>
      </c>
      <c r="AX134" s="158">
        <f>IFERROR(IF(($R134-AW134)&gt;=0,0,IF(($S134-AV134)&lt;0,0,IF(AND(($S134-AW134)&gt;0,(AV134-$R134)&gt;0),$V134/365*(AW134-AV134+1),IF(AND(($S134-AW134)&lt;=0,(AV134-$R134)&gt;0),$V134/365*($S134-AV134+1),$V134/365*(AW134-$R134+1))))),0)</f>
        <v>0</v>
      </c>
      <c r="AY134" s="154">
        <f>AW134+1</f>
        <v>45931</v>
      </c>
      <c r="AZ134" s="154">
        <f>AY134+30</f>
        <v>45961</v>
      </c>
      <c r="BA134" s="158">
        <f>IFERROR(IF(($R134-AZ134)&gt;=0,0,IF(($S134-AY134)&lt;0,0,IF(AND(($S134-AZ134)&gt;0,(AY134-$R134)&gt;0),$V134/365*(AZ134-AY134+1),IF(AND(($S134-AZ134)&lt;=0,(AY134-$R134)&gt;0),$V134/365*($S134-AY134+1),$V134/365*(AZ134-$R134+1))))),0)</f>
        <v>0</v>
      </c>
      <c r="BB134" s="154">
        <f>AZ134+1</f>
        <v>45962</v>
      </c>
      <c r="BC134" s="154">
        <f>BB134+29</f>
        <v>45991</v>
      </c>
      <c r="BD134" s="158">
        <f>IFERROR(IF(($R134-BC134)&gt;=0,0,IF(($S134-BB134)&lt;0,0,IF(AND(($S134-BC134)&gt;0,(BB134-$R134)&gt;0),$V134/365*(BC134-BB134+1),IF(AND(($S134-BC134)&lt;=0,(BB134-$R134)&gt;0),$V134/365*($S134-BB134+1),$V134/365*(BC134-$R134+1))))),0)</f>
        <v>0</v>
      </c>
      <c r="BE134" s="154">
        <f>BC134+1</f>
        <v>45992</v>
      </c>
      <c r="BF134" s="154">
        <f>BE134+30</f>
        <v>46022</v>
      </c>
      <c r="BG134" s="158">
        <f>IFERROR(IF(($R134-BF134)&gt;=0,0,IF(($S134-BE134)&lt;0,0,IF(AND(($S134-BF134)&gt;0,(BE134-$R134)&gt;0),$V134/365*(BF134-BE134+1),IF(AND(($S134-BF134)&lt;=0,(BE134-$R134)&gt;0),$V134/365*($S134-BE134+1),$V134/365*(BF134-$R134+1))))),0)</f>
        <v>0</v>
      </c>
      <c r="BH134" s="154">
        <v>46023</v>
      </c>
      <c r="BI134" s="154">
        <f>BH134+30</f>
        <v>46053</v>
      </c>
      <c r="BJ134" s="158">
        <f>IFERROR(IF(($R134-BI134)&gt;=0,0,IF(($S134-BH134)&lt;0,0,IF(AND(($S134-BI134)&gt;0,(BH134-$R134)&gt;0),$V134/365*(BI134-BH134+1),IF(AND(($S134-BI134)&lt;=0,(BH134-$R134)&gt;0),$V134/365*($S134-BH134+1),$V134/365*(BI134-$R134+1))))),0)</f>
        <v>0</v>
      </c>
      <c r="BK134" s="154">
        <f>BI134+1</f>
        <v>46054</v>
      </c>
      <c r="BL134" s="154">
        <f>BK134+27</f>
        <v>46081</v>
      </c>
      <c r="BM134" s="158">
        <f>IFERROR(IF(($R134-BL134)&gt;=0,0,IF(($S134-BK134)&lt;0,0,IF(AND(($S134-BL134)&gt;0,(BK134-$R134)&gt;0),$V134/365*(BL134-BK134+1),IF(AND(($S134-BL134)&lt;=0,(BK134-$R134)&gt;0),$V134/365*($S134-BK134+1),$V134/365*(BL134-$R134+1))))),0)</f>
        <v>0</v>
      </c>
      <c r="BN134" s="154">
        <f>BL134+1</f>
        <v>46082</v>
      </c>
      <c r="BO134" s="154">
        <f>BN134+30</f>
        <v>46112</v>
      </c>
      <c r="BP134" s="158">
        <f>IFERROR(IF(($R134-BO134)&gt;=0,0,IF(($S134-BN134)&lt;0,0,IF(AND(($S134-BO134)&gt;0,(BN134-$R134)&gt;0),$V134/365*(BO134-BN134+1),IF(AND(($S134-BO134)&lt;=0,(BN134-$R134)&gt;0),$V134/365*($S134-BN134+1),$V134/365*(BO134-$R134+1))))),0)</f>
        <v>0</v>
      </c>
      <c r="BQ134" s="154">
        <f>BO134+1</f>
        <v>46113</v>
      </c>
      <c r="BR134" s="154">
        <f>BQ134+29</f>
        <v>46142</v>
      </c>
      <c r="BS134" s="158">
        <f>IFERROR(IF(($R134-BR134)&gt;=0,0,IF(($S134-BQ134)&lt;0,0,IF(AND(($S134-BR134)&gt;0,(BQ134-$R134)&gt;0),$V134/365*(BR134-BQ134+1),IF(AND(($S134-BR134)&lt;=0,(BQ134-$R134)&gt;0),$V134/365*($S134-BQ134+1),$V134/365*(BR134-$R134+1))))),0)</f>
        <v>0</v>
      </c>
      <c r="BT134" s="154">
        <f>BR134+1</f>
        <v>46143</v>
      </c>
      <c r="BU134" s="154">
        <f>BT134+30</f>
        <v>46173</v>
      </c>
      <c r="BV134" s="158">
        <f>IFERROR(IF(($R134-BU134)&gt;=0,0,IF(($S134-BT134)&lt;0,0,IF(AND(($S134-BU134)&gt;0,(BT134-$R134)&gt;0),$V134/365*(BU134-BT134+1),IF(AND(($S134-BU134)&lt;=0,(BT134-$R134)&gt;0),$V134/365*($S134-BT134+1),$V134/365*(BU134-$R134+1))))),0)</f>
        <v>0</v>
      </c>
      <c r="BW134" s="154">
        <f>BU134+1</f>
        <v>46174</v>
      </c>
      <c r="BX134" s="154">
        <f>BW134+29</f>
        <v>46203</v>
      </c>
      <c r="BY134" s="158">
        <f>IFERROR(IF(($R134-BX134)&gt;=0,0,IF(($S134-BW134)&lt;0,0,IF(AND(($S134-BX134)&gt;0,(BW134-$R134)&gt;0),$V134/365*(BX134-BW134+1),IF(AND(($S134-BX134)&lt;=0,(BW134-$R134)&gt;0),$V134/365*($S134-BW134+1),$V134/365*(BX134-$R134+1))))),0)</f>
        <v>0</v>
      </c>
      <c r="BZ134" s="154">
        <f>BX134+1</f>
        <v>46204</v>
      </c>
      <c r="CA134" s="154">
        <f>BZ134+30</f>
        <v>46234</v>
      </c>
      <c r="CB134" s="158">
        <f>IFERROR(IF(($R134-CA134)&gt;=0,0,IF(($S134-BZ134)&lt;0,0,IF(AND(($S134-CA134)&gt;0,(BZ134-$R134)&gt;0),$V134/365*(CA134-BZ134+1),IF(AND(($S134-CA134)&lt;=0,(BZ134-$R134)&gt;0),$V134/365*($S134-BZ134+1),$V134/365*(CA134-$R134+1))))),0)</f>
        <v>0</v>
      </c>
      <c r="CC134" s="154">
        <f>CA134+1</f>
        <v>46235</v>
      </c>
      <c r="CD134" s="154">
        <f>CC134+30</f>
        <v>46265</v>
      </c>
      <c r="CE134" s="158">
        <f>IFERROR(IF(($R134-CD134)&gt;=0,0,IF(($S134-CC134)&lt;0,0,IF(AND(($S134-CD134)&gt;0,(CC134-$R134)&gt;0),$V134/365*(CD134-CC134+1),IF(AND(($S134-CD134)&lt;=0,(CC134-$R134)&gt;0),$V134/365*($S134-CC134+1),$V134/365*(CD134-$R134+1))))),0)</f>
        <v>0</v>
      </c>
      <c r="CF134" s="154">
        <f>CD134+1</f>
        <v>46266</v>
      </c>
      <c r="CG134" s="154">
        <f>CF134+29</f>
        <v>46295</v>
      </c>
      <c r="CH134" s="158">
        <f>IFERROR(IF(($R134-CG134)&gt;=0,0,IF(($S134-CF134)&lt;0,0,IF(AND(($S134-CG134)&gt;0,(CF134-$R134)&gt;0),$V134/365*(CG134-CF134+1),IF(AND(($S134-CG134)&lt;=0,(CF134-$R134)&gt;0),$V134/365*($S134-CF134+1),$V134/365*(CG134-$R134+1))))),0)</f>
        <v>0</v>
      </c>
      <c r="CI134" s="154">
        <f>CG134+1</f>
        <v>46296</v>
      </c>
      <c r="CJ134" s="154">
        <f>CI134+30</f>
        <v>46326</v>
      </c>
      <c r="CK134" s="158">
        <f>IFERROR(IF(($R134-CJ134)&gt;=0,0,IF(($S134-CI134)&lt;0,0,IF(AND(($S134-CJ134)&gt;0,(CI134-$R134)&gt;0),$V134/365*(CJ134-CI134+1),IF(AND(($S134-CJ134)&lt;=0,(CI134-$R134)&gt;0),$V134/365*($S134-CI134+1),$V134/365*(CJ134-$R134+1))))),0)</f>
        <v>0</v>
      </c>
      <c r="CL134" s="154">
        <f>CJ134+1</f>
        <v>46327</v>
      </c>
      <c r="CM134" s="154">
        <f>CL134+29</f>
        <v>46356</v>
      </c>
      <c r="CN134" s="158">
        <f>IFERROR(IF(($R134-CM134)&gt;=0,0,IF(($S134-CL134)&lt;0,0,IF(AND(($S134-CM134)&gt;0,(CL134-$R134)&gt;0),$V134/365*(CM134-CL134+1),IF(AND(($S134-CM134)&lt;=0,(CL134-$R134)&gt;0),$V134/365*($S134-CL134+1),$V134/365*(CM134-$R134+1))))),0)</f>
        <v>0</v>
      </c>
      <c r="CO134" s="154">
        <f>CM134+1</f>
        <v>46357</v>
      </c>
      <c r="CP134" s="154">
        <f>CO134+30</f>
        <v>46387</v>
      </c>
      <c r="CQ134" s="158">
        <f>IFERROR(IF(($R134-CP134)&gt;=0,0,IF(($S134-CO134)&lt;0,0,IF(AND(($S134-CP134)&gt;0,(CO134-$R134)&gt;0),$V134/365*(CP134-CO134+1),IF(AND(($S134-CP134)&lt;=0,(CO134-$R134)&gt;0),$V134/365*($S134-CO134+1),$V134/365*(CP134-$R134+1))))),0)</f>
        <v>0</v>
      </c>
    </row>
    <row r="135" s="80" customFormat="1" ht="24" customHeight="1" outlineLevel="4" spans="1:95">
      <c r="A135" s="119"/>
      <c r="B135" s="120"/>
      <c r="C135" s="121"/>
      <c r="D135" s="119"/>
      <c r="E135" s="120"/>
      <c r="F135" s="120"/>
      <c r="G135" s="120"/>
      <c r="H135" s="122"/>
      <c r="I135" s="122"/>
      <c r="J135" s="122">
        <f>Z135+AC135+AF135+AI135+AL135+AO135+AR135+AU135+AX135+BA135+BD135+BG135</f>
        <v>0</v>
      </c>
      <c r="K135" s="122">
        <f>K134+1</f>
        <v>2</v>
      </c>
      <c r="L135" s="147"/>
      <c r="M135" s="148">
        <f>IFERROR(VLOOKUP($L135,'2-2 引出数据_合同数据仓库'!$B$2:$BP$10000,3,FALSE),0)</f>
        <v>0</v>
      </c>
      <c r="N135" s="122"/>
      <c r="O135" s="148">
        <f>IFERROR(VLOOKUP((LEFT(VLOOKUP($L135,'2-2 引出数据_合同数据仓库'!$B$2:$BP$10000,64,FALSE),15)&amp;(RIGHT(VLOOKUP($L135,'2-2 引出数据_合同数据仓库'!$B$2:$BP$10000,64,FALSE),4)+1)),'2-2 引出数据_合同数据仓库'!$B$2:$BP$10000,3,FALSE),0)</f>
        <v>0</v>
      </c>
      <c r="P135" s="122"/>
      <c r="Q135" s="122">
        <f>IFERROR(VLOOKUP($L135,'2-2 引出数据_合同数据仓库'!$B$2:$BP$10000,28,FALSE),0)</f>
        <v>0</v>
      </c>
      <c r="R135" s="122">
        <f>IFERROR(VLOOKUP($L135,'2-2 引出数据_合同数据仓库'!$B$2:$BP$10000,29,FALSE),0)</f>
        <v>0</v>
      </c>
      <c r="S135" s="122">
        <f>IFERROR(VLOOKUP($L135,'2-2 引出数据_合同数据仓库'!$B$2:$BP$10000,4,FALSE),0)</f>
        <v>0</v>
      </c>
      <c r="T135" s="122"/>
      <c r="U135" s="122">
        <f>IFERROR(VLOOKUP($L135,'2-2 引出数据_合同数据仓库'!$B$2:$BP$10000,15,FALSE),0)</f>
        <v>0</v>
      </c>
      <c r="V135" s="122">
        <f>U135/(S135-R135+1)*365</f>
        <v>0</v>
      </c>
      <c r="W135" s="122"/>
      <c r="X135" s="154">
        <v>45658</v>
      </c>
      <c r="Y135" s="154">
        <f>X135+30</f>
        <v>45688</v>
      </c>
      <c r="Z135" s="158">
        <f>IFERROR(IF(($R135-Y135)&gt;=0,0,IF(($S135-X135)&lt;0,0,IF(AND(($S135-Y135)&gt;0,(X135-$R135)&gt;0),$V135/365*(Y135-X135+1),IF(AND(($S135-Y135)&lt;=0,(X135-$R135)&gt;0),$V135/365*($S135-X135+1),$V135/365*(Y135-$R135+1))))),0)</f>
        <v>0</v>
      </c>
      <c r="AA135" s="154">
        <f>Y135+1</f>
        <v>45689</v>
      </c>
      <c r="AB135" s="154">
        <f>AA135+27</f>
        <v>45716</v>
      </c>
      <c r="AC135" s="158">
        <f>IFERROR(IF(($R135-AB135)&gt;=0,0,IF(($S135-AA135)&lt;0,0,IF(AND(($S135-AB135)&gt;0,(AA135-$R135)&gt;0),$V135/365*(AB135-AA135+1),IF(AND(($S135-AB135)&lt;=0,(AA135-$R135)&gt;0),$V135/365*($S135-AA135+1),$V135/365*(AB135-$R135+1))))),0)</f>
        <v>0</v>
      </c>
      <c r="AD135" s="154">
        <f>AB135+1</f>
        <v>45717</v>
      </c>
      <c r="AE135" s="154">
        <f>AD135+30</f>
        <v>45747</v>
      </c>
      <c r="AF135" s="158">
        <f>IFERROR(IF(($R135-AE135)&gt;=0,0,IF(($S135-AD135)&lt;0,0,IF(AND(($S135-AE135)&gt;0,(AD135-$R135)&gt;0),$V135/365*(AE135-AD135+1),IF(AND(($S135-AE135)&lt;=0,(AD135-$R135)&gt;0),$V135/365*($S135-AD135+1),$V135/365*(AE135-$R135+1))))),0)</f>
        <v>0</v>
      </c>
      <c r="AG135" s="154">
        <f>AE135+1</f>
        <v>45748</v>
      </c>
      <c r="AH135" s="154">
        <f>AG135+29</f>
        <v>45777</v>
      </c>
      <c r="AI135" s="158">
        <f>IFERROR(IF(($R135-AH135)&gt;=0,0,IF(($S135-AG135)&lt;0,0,IF(AND(($S135-AH135)&gt;0,(AG135-$R135)&gt;0),$V135/365*(AH135-AG135+1),IF(AND(($S135-AH135)&lt;=0,(AG135-$R135)&gt;0),$V135/365*($S135-AG135+1),$V135/365*(AH135-$R135+1))))),0)</f>
        <v>0</v>
      </c>
      <c r="AJ135" s="154">
        <f>AH135+1</f>
        <v>45778</v>
      </c>
      <c r="AK135" s="154">
        <f>AJ135+30</f>
        <v>45808</v>
      </c>
      <c r="AL135" s="158">
        <f>IFERROR(IF(($R135-AK135)&gt;=0,0,IF(($S135-AJ135)&lt;0,0,IF(AND(($S135-AK135)&gt;0,(AJ135-$R135)&gt;0),$V135/365*(AK135-AJ135+1),IF(AND(($S135-AK135)&lt;=0,(AJ135-$R135)&gt;0),$V135/365*($S135-AJ135+1),$V135/365*(AK135-$R135+1))))),0)</f>
        <v>0</v>
      </c>
      <c r="AM135" s="154">
        <f>AK135+1</f>
        <v>45809</v>
      </c>
      <c r="AN135" s="154">
        <f>AM135+29</f>
        <v>45838</v>
      </c>
      <c r="AO135" s="158">
        <f>IFERROR(IF(($R135-AN135)&gt;=0,0,IF(($S135-AM135)&lt;0,0,IF(AND(($S135-AN135)&gt;0,(AM135-$R135)&gt;0),$V135/365*(AN135-AM135+1),IF(AND(($S135-AN135)&lt;=0,(AM135-$R135)&gt;0),$V135/365*($S135-AM135+1),$V135/365*(AN135-$R135+1))))),0)</f>
        <v>0</v>
      </c>
      <c r="AP135" s="154">
        <f>AN135+1</f>
        <v>45839</v>
      </c>
      <c r="AQ135" s="154">
        <f>AP135+30</f>
        <v>45869</v>
      </c>
      <c r="AR135" s="158">
        <f>IFERROR(IF(($R135-AQ135)&gt;=0,0,IF(($S135-AP135)&lt;0,0,IF(AND(($S135-AQ135)&gt;0,(AP135-$R135)&gt;0),$V135/365*(AQ135-AP135+1),IF(AND(($S135-AQ135)&lt;=0,(AP135-$R135)&gt;0),$V135/365*($S135-AP135+1),$V135/365*(AQ135-$R135+1))))),0)</f>
        <v>0</v>
      </c>
      <c r="AS135" s="154">
        <f>AQ135+1</f>
        <v>45870</v>
      </c>
      <c r="AT135" s="154">
        <f>AS135+30</f>
        <v>45900</v>
      </c>
      <c r="AU135" s="158">
        <f>IFERROR(IF(($R135-AT135)&gt;=0,0,IF(($S135-AS135)&lt;0,0,IF(AND(($S135-AT135)&gt;0,(AS135-$R135)&gt;0),$V135/365*(AT135-AS135+1),IF(AND(($S135-AT135)&lt;=0,(AS135-$R135)&gt;0),$V135/365*($S135-AS135+1),$V135/365*(AT135-$R135+1))))),0)</f>
        <v>0</v>
      </c>
      <c r="AV135" s="154">
        <f>AT135+1</f>
        <v>45901</v>
      </c>
      <c r="AW135" s="154">
        <f>AV135+29</f>
        <v>45930</v>
      </c>
      <c r="AX135" s="158">
        <f>IFERROR(IF(($R135-AW135)&gt;=0,0,IF(($S135-AV135)&lt;0,0,IF(AND(($S135-AW135)&gt;0,(AV135-$R135)&gt;0),$V135/365*(AW135-AV135+1),IF(AND(($S135-AW135)&lt;=0,(AV135-$R135)&gt;0),$V135/365*($S135-AV135+1),$V135/365*(AW135-$R135+1))))),0)</f>
        <v>0</v>
      </c>
      <c r="AY135" s="154">
        <f>AW135+1</f>
        <v>45931</v>
      </c>
      <c r="AZ135" s="154">
        <f>AY135+30</f>
        <v>45961</v>
      </c>
      <c r="BA135" s="158">
        <f>IFERROR(IF(($R135-AZ135)&gt;=0,0,IF(($S135-AY135)&lt;0,0,IF(AND(($S135-AZ135)&gt;0,(AY135-$R135)&gt;0),$V135/365*(AZ135-AY135+1),IF(AND(($S135-AZ135)&lt;=0,(AY135-$R135)&gt;0),$V135/365*($S135-AY135+1),$V135/365*(AZ135-$R135+1))))),0)</f>
        <v>0</v>
      </c>
      <c r="BB135" s="154">
        <f>AZ135+1</f>
        <v>45962</v>
      </c>
      <c r="BC135" s="154">
        <f>BB135+29</f>
        <v>45991</v>
      </c>
      <c r="BD135" s="158">
        <f>IFERROR(IF(($R135-BC135)&gt;=0,0,IF(($S135-BB135)&lt;0,0,IF(AND(($S135-BC135)&gt;0,(BB135-$R135)&gt;0),$V135/365*(BC135-BB135+1),IF(AND(($S135-BC135)&lt;=0,(BB135-$R135)&gt;0),$V135/365*($S135-BB135+1),$V135/365*(BC135-$R135+1))))),0)</f>
        <v>0</v>
      </c>
      <c r="BE135" s="154">
        <f>BC135+1</f>
        <v>45992</v>
      </c>
      <c r="BF135" s="154">
        <f>BE135+30</f>
        <v>46022</v>
      </c>
      <c r="BG135" s="158">
        <f>IFERROR(IF(($R135-BF135)&gt;=0,0,IF(($S135-BE135)&lt;0,0,IF(AND(($S135-BF135)&gt;0,(BE135-$R135)&gt;0),$V135/365*(BF135-BE135+1),IF(AND(($S135-BF135)&lt;=0,(BE135-$R135)&gt;0),$V135/365*($S135-BE135+1),$V135/365*(BF135-$R135+1))))),0)</f>
        <v>0</v>
      </c>
      <c r="BH135" s="154">
        <v>46023</v>
      </c>
      <c r="BI135" s="154">
        <f>BH135+30</f>
        <v>46053</v>
      </c>
      <c r="BJ135" s="158">
        <f>IFERROR(IF(($R135-BI135)&gt;=0,0,IF(($S135-BH135)&lt;0,0,IF(AND(($S135-BI135)&gt;0,(BH135-$R135)&gt;0),$V135/365*(BI135-BH135+1),IF(AND(($S135-BI135)&lt;=0,(BH135-$R135)&gt;0),$V135/365*($S135-BH135+1),$V135/365*(BI135-$R135+1))))),0)</f>
        <v>0</v>
      </c>
      <c r="BK135" s="154">
        <f>BI135+1</f>
        <v>46054</v>
      </c>
      <c r="BL135" s="154">
        <f>BK135+27</f>
        <v>46081</v>
      </c>
      <c r="BM135" s="158">
        <f>IFERROR(IF(($R135-BL135)&gt;=0,0,IF(($S135-BK135)&lt;0,0,IF(AND(($S135-BL135)&gt;0,(BK135-$R135)&gt;0),$V135/365*(BL135-BK135+1),IF(AND(($S135-BL135)&lt;=0,(BK135-$R135)&gt;0),$V135/365*($S135-BK135+1),$V135/365*(BL135-$R135+1))))),0)</f>
        <v>0</v>
      </c>
      <c r="BN135" s="154">
        <f>BL135+1</f>
        <v>46082</v>
      </c>
      <c r="BO135" s="154">
        <f>BN135+30</f>
        <v>46112</v>
      </c>
      <c r="BP135" s="158">
        <f>IFERROR(IF(($R135-BO135)&gt;=0,0,IF(($S135-BN135)&lt;0,0,IF(AND(($S135-BO135)&gt;0,(BN135-$R135)&gt;0),$V135/365*(BO135-BN135+1),IF(AND(($S135-BO135)&lt;=0,(BN135-$R135)&gt;0),$V135/365*($S135-BN135+1),$V135/365*(BO135-$R135+1))))),0)</f>
        <v>0</v>
      </c>
      <c r="BQ135" s="154">
        <f>BO135+1</f>
        <v>46113</v>
      </c>
      <c r="BR135" s="154">
        <f>BQ135+29</f>
        <v>46142</v>
      </c>
      <c r="BS135" s="158">
        <f>IFERROR(IF(($R135-BR135)&gt;=0,0,IF(($S135-BQ135)&lt;0,0,IF(AND(($S135-BR135)&gt;0,(BQ135-$R135)&gt;0),$V135/365*(BR135-BQ135+1),IF(AND(($S135-BR135)&lt;=0,(BQ135-$R135)&gt;0),$V135/365*($S135-BQ135+1),$V135/365*(BR135-$R135+1))))),0)</f>
        <v>0</v>
      </c>
      <c r="BT135" s="154">
        <f>BR135+1</f>
        <v>46143</v>
      </c>
      <c r="BU135" s="154">
        <f>BT135+30</f>
        <v>46173</v>
      </c>
      <c r="BV135" s="158">
        <f>IFERROR(IF(($R135-BU135)&gt;=0,0,IF(($S135-BT135)&lt;0,0,IF(AND(($S135-BU135)&gt;0,(BT135-$R135)&gt;0),$V135/365*(BU135-BT135+1),IF(AND(($S135-BU135)&lt;=0,(BT135-$R135)&gt;0),$V135/365*($S135-BT135+1),$V135/365*(BU135-$R135+1))))),0)</f>
        <v>0</v>
      </c>
      <c r="BW135" s="154">
        <f>BU135+1</f>
        <v>46174</v>
      </c>
      <c r="BX135" s="154">
        <f>BW135+29</f>
        <v>46203</v>
      </c>
      <c r="BY135" s="158">
        <f>IFERROR(IF(($R135-BX135)&gt;=0,0,IF(($S135-BW135)&lt;0,0,IF(AND(($S135-BX135)&gt;0,(BW135-$R135)&gt;0),$V135/365*(BX135-BW135+1),IF(AND(($S135-BX135)&lt;=0,(BW135-$R135)&gt;0),$V135/365*($S135-BW135+1),$V135/365*(BX135-$R135+1))))),0)</f>
        <v>0</v>
      </c>
      <c r="BZ135" s="154">
        <f>BX135+1</f>
        <v>46204</v>
      </c>
      <c r="CA135" s="154">
        <f>BZ135+30</f>
        <v>46234</v>
      </c>
      <c r="CB135" s="158">
        <f>IFERROR(IF(($R135-CA135)&gt;=0,0,IF(($S135-BZ135)&lt;0,0,IF(AND(($S135-CA135)&gt;0,(BZ135-$R135)&gt;0),$V135/365*(CA135-BZ135+1),IF(AND(($S135-CA135)&lt;=0,(BZ135-$R135)&gt;0),$V135/365*($S135-BZ135+1),$V135/365*(CA135-$R135+1))))),0)</f>
        <v>0</v>
      </c>
      <c r="CC135" s="154">
        <f>CA135+1</f>
        <v>46235</v>
      </c>
      <c r="CD135" s="154">
        <f>CC135+30</f>
        <v>46265</v>
      </c>
      <c r="CE135" s="158">
        <f>IFERROR(IF(($R135-CD135)&gt;=0,0,IF(($S135-CC135)&lt;0,0,IF(AND(($S135-CD135)&gt;0,(CC135-$R135)&gt;0),$V135/365*(CD135-CC135+1),IF(AND(($S135-CD135)&lt;=0,(CC135-$R135)&gt;0),$V135/365*($S135-CC135+1),$V135/365*(CD135-$R135+1))))),0)</f>
        <v>0</v>
      </c>
      <c r="CF135" s="154">
        <f>CD135+1</f>
        <v>46266</v>
      </c>
      <c r="CG135" s="154">
        <f>CF135+29</f>
        <v>46295</v>
      </c>
      <c r="CH135" s="158">
        <f>IFERROR(IF(($R135-CG135)&gt;=0,0,IF(($S135-CF135)&lt;0,0,IF(AND(($S135-CG135)&gt;0,(CF135-$R135)&gt;0),$V135/365*(CG135-CF135+1),IF(AND(($S135-CG135)&lt;=0,(CF135-$R135)&gt;0),$V135/365*($S135-CF135+1),$V135/365*(CG135-$R135+1))))),0)</f>
        <v>0</v>
      </c>
      <c r="CI135" s="154">
        <f>CG135+1</f>
        <v>46296</v>
      </c>
      <c r="CJ135" s="154">
        <f>CI135+30</f>
        <v>46326</v>
      </c>
      <c r="CK135" s="158">
        <f>IFERROR(IF(($R135-CJ135)&gt;=0,0,IF(($S135-CI135)&lt;0,0,IF(AND(($S135-CJ135)&gt;0,(CI135-$R135)&gt;0),$V135/365*(CJ135-CI135+1),IF(AND(($S135-CJ135)&lt;=0,(CI135-$R135)&gt;0),$V135/365*($S135-CI135+1),$V135/365*(CJ135-$R135+1))))),0)</f>
        <v>0</v>
      </c>
      <c r="CL135" s="154">
        <f>CJ135+1</f>
        <v>46327</v>
      </c>
      <c r="CM135" s="154">
        <f>CL135+29</f>
        <v>46356</v>
      </c>
      <c r="CN135" s="158">
        <f>IFERROR(IF(($R135-CM135)&gt;=0,0,IF(($S135-CL135)&lt;0,0,IF(AND(($S135-CM135)&gt;0,(CL135-$R135)&gt;0),$V135/365*(CM135-CL135+1),IF(AND(($S135-CM135)&lt;=0,(CL135-$R135)&gt;0),$V135/365*($S135-CL135+1),$V135/365*(CM135-$R135+1))))),0)</f>
        <v>0</v>
      </c>
      <c r="CO135" s="154">
        <f>CM135+1</f>
        <v>46357</v>
      </c>
      <c r="CP135" s="154">
        <f>CO135+30</f>
        <v>46387</v>
      </c>
      <c r="CQ135" s="158">
        <f>IFERROR(IF(($R135-CP135)&gt;=0,0,IF(($S135-CO135)&lt;0,0,IF(AND(($S135-CP135)&gt;0,(CO135-$R135)&gt;0),$V135/365*(CP135-CO135+1),IF(AND(($S135-CP135)&lt;=0,(CO135-$R135)&gt;0),$V135/365*($S135-CO135+1),$V135/365*(CP135-$R135+1))))),0)</f>
        <v>0</v>
      </c>
    </row>
    <row r="136" s="80" customFormat="1" ht="24" customHeight="1" outlineLevel="4" spans="1:95">
      <c r="A136" s="119"/>
      <c r="B136" s="120"/>
      <c r="C136" s="121"/>
      <c r="D136" s="119"/>
      <c r="E136" s="120"/>
      <c r="F136" s="120"/>
      <c r="G136" s="120"/>
      <c r="H136" s="122"/>
      <c r="I136" s="122"/>
      <c r="J136" s="122">
        <f>Z136+AC136+AF136+AI136+AL136+AO136+AR136+AU136+AX136+BA136+BD136+BG136</f>
        <v>0</v>
      </c>
      <c r="K136" s="122">
        <f>K135+1</f>
        <v>3</v>
      </c>
      <c r="L136" s="147"/>
      <c r="M136" s="148">
        <f>IFERROR(VLOOKUP($L136,'2-2 引出数据_合同数据仓库'!$B$2:$BP$10000,3,FALSE),0)</f>
        <v>0</v>
      </c>
      <c r="N136" s="122"/>
      <c r="O136" s="148">
        <f>IFERROR(VLOOKUP((LEFT(VLOOKUP($L136,'2-2 引出数据_合同数据仓库'!$B$2:$BP$10000,64,FALSE),15)&amp;(RIGHT(VLOOKUP($L136,'2-2 引出数据_合同数据仓库'!$B$2:$BP$10000,64,FALSE),4)+1)),'2-2 引出数据_合同数据仓库'!$B$2:$BP$10000,3,FALSE),0)</f>
        <v>0</v>
      </c>
      <c r="P136" s="122"/>
      <c r="Q136" s="122">
        <f>IFERROR(VLOOKUP($L136,'2-2 引出数据_合同数据仓库'!$B$2:$BP$10000,28,FALSE),0)</f>
        <v>0</v>
      </c>
      <c r="R136" s="122">
        <f>IFERROR(VLOOKUP($L136,'2-2 引出数据_合同数据仓库'!$B$2:$BP$10000,29,FALSE),0)</f>
        <v>0</v>
      </c>
      <c r="S136" s="122">
        <f>IFERROR(VLOOKUP($L136,'2-2 引出数据_合同数据仓库'!$B$2:$BP$10000,4,FALSE),0)</f>
        <v>0</v>
      </c>
      <c r="T136" s="122"/>
      <c r="U136" s="122">
        <f>IFERROR(VLOOKUP($L136,'2-2 引出数据_合同数据仓库'!$B$2:$BP$10000,15,FALSE),0)</f>
        <v>0</v>
      </c>
      <c r="V136" s="122">
        <f>U136/(S136-R136+1)*365</f>
        <v>0</v>
      </c>
      <c r="W136" s="122"/>
      <c r="X136" s="154">
        <v>45658</v>
      </c>
      <c r="Y136" s="154">
        <f>X136+30</f>
        <v>45688</v>
      </c>
      <c r="Z136" s="158">
        <f>IFERROR(IF(($R136-Y136)&gt;=0,0,IF(($S136-X136)&lt;0,0,IF(AND(($S136-Y136)&gt;0,(X136-$R136)&gt;0),$V136/365*(Y136-X136+1),IF(AND(($S136-Y136)&lt;=0,(X136-$R136)&gt;0),$V136/365*($S136-X136+1),$V136/365*(Y136-$R136+1))))),0)</f>
        <v>0</v>
      </c>
      <c r="AA136" s="154">
        <f>Y136+1</f>
        <v>45689</v>
      </c>
      <c r="AB136" s="154">
        <f>AA136+27</f>
        <v>45716</v>
      </c>
      <c r="AC136" s="158">
        <f>IFERROR(IF(($R136-AB136)&gt;=0,0,IF(($S136-AA136)&lt;0,0,IF(AND(($S136-AB136)&gt;0,(AA136-$R136)&gt;0),$V136/365*(AB136-AA136+1),IF(AND(($S136-AB136)&lt;=0,(AA136-$R136)&gt;0),$V136/365*($S136-AA136+1),$V136/365*(AB136-$R136+1))))),0)</f>
        <v>0</v>
      </c>
      <c r="AD136" s="154">
        <f>AB136+1</f>
        <v>45717</v>
      </c>
      <c r="AE136" s="154">
        <f>AD136+30</f>
        <v>45747</v>
      </c>
      <c r="AF136" s="158">
        <f>IFERROR(IF(($R136-AE136)&gt;=0,0,IF(($S136-AD136)&lt;0,0,IF(AND(($S136-AE136)&gt;0,(AD136-$R136)&gt;0),$V136/365*(AE136-AD136+1),IF(AND(($S136-AE136)&lt;=0,(AD136-$R136)&gt;0),$V136/365*($S136-AD136+1),$V136/365*(AE136-$R136+1))))),0)</f>
        <v>0</v>
      </c>
      <c r="AG136" s="154">
        <f>AE136+1</f>
        <v>45748</v>
      </c>
      <c r="AH136" s="154">
        <f>AG136+29</f>
        <v>45777</v>
      </c>
      <c r="AI136" s="158">
        <f>IFERROR(IF(($R136-AH136)&gt;=0,0,IF(($S136-AG136)&lt;0,0,IF(AND(($S136-AH136)&gt;0,(AG136-$R136)&gt;0),$V136/365*(AH136-AG136+1),IF(AND(($S136-AH136)&lt;=0,(AG136-$R136)&gt;0),$V136/365*($S136-AG136+1),$V136/365*(AH136-$R136+1))))),0)</f>
        <v>0</v>
      </c>
      <c r="AJ136" s="154">
        <f>AH136+1</f>
        <v>45778</v>
      </c>
      <c r="AK136" s="154">
        <f>AJ136+30</f>
        <v>45808</v>
      </c>
      <c r="AL136" s="158">
        <f>IFERROR(IF(($R136-AK136)&gt;=0,0,IF(($S136-AJ136)&lt;0,0,IF(AND(($S136-AK136)&gt;0,(AJ136-$R136)&gt;0),$V136/365*(AK136-AJ136+1),IF(AND(($S136-AK136)&lt;=0,(AJ136-$R136)&gt;0),$V136/365*($S136-AJ136+1),$V136/365*(AK136-$R136+1))))),0)</f>
        <v>0</v>
      </c>
      <c r="AM136" s="154">
        <f>AK136+1</f>
        <v>45809</v>
      </c>
      <c r="AN136" s="154">
        <f>AM136+29</f>
        <v>45838</v>
      </c>
      <c r="AO136" s="158">
        <f>IFERROR(IF(($R136-AN136)&gt;=0,0,IF(($S136-AM136)&lt;0,0,IF(AND(($S136-AN136)&gt;0,(AM136-$R136)&gt;0),$V136/365*(AN136-AM136+1),IF(AND(($S136-AN136)&lt;=0,(AM136-$R136)&gt;0),$V136/365*($S136-AM136+1),$V136/365*(AN136-$R136+1))))),0)</f>
        <v>0</v>
      </c>
      <c r="AP136" s="154">
        <f>AN136+1</f>
        <v>45839</v>
      </c>
      <c r="AQ136" s="154">
        <f>AP136+30</f>
        <v>45869</v>
      </c>
      <c r="AR136" s="158">
        <f>IFERROR(IF(($R136-AQ136)&gt;=0,0,IF(($S136-AP136)&lt;0,0,IF(AND(($S136-AQ136)&gt;0,(AP136-$R136)&gt;0),$V136/365*(AQ136-AP136+1),IF(AND(($S136-AQ136)&lt;=0,(AP136-$R136)&gt;0),$V136/365*($S136-AP136+1),$V136/365*(AQ136-$R136+1))))),0)</f>
        <v>0</v>
      </c>
      <c r="AS136" s="154">
        <f>AQ136+1</f>
        <v>45870</v>
      </c>
      <c r="AT136" s="154">
        <f>AS136+30</f>
        <v>45900</v>
      </c>
      <c r="AU136" s="158">
        <f>IFERROR(IF(($R136-AT136)&gt;=0,0,IF(($S136-AS136)&lt;0,0,IF(AND(($S136-AT136)&gt;0,(AS136-$R136)&gt;0),$V136/365*(AT136-AS136+1),IF(AND(($S136-AT136)&lt;=0,(AS136-$R136)&gt;0),$V136/365*($S136-AS136+1),$V136/365*(AT136-$R136+1))))),0)</f>
        <v>0</v>
      </c>
      <c r="AV136" s="154">
        <f>AT136+1</f>
        <v>45901</v>
      </c>
      <c r="AW136" s="154">
        <f>AV136+29</f>
        <v>45930</v>
      </c>
      <c r="AX136" s="158">
        <f>IFERROR(IF(($R136-AW136)&gt;=0,0,IF(($S136-AV136)&lt;0,0,IF(AND(($S136-AW136)&gt;0,(AV136-$R136)&gt;0),$V136/365*(AW136-AV136+1),IF(AND(($S136-AW136)&lt;=0,(AV136-$R136)&gt;0),$V136/365*($S136-AV136+1),$V136/365*(AW136-$R136+1))))),0)</f>
        <v>0</v>
      </c>
      <c r="AY136" s="154">
        <f>AW136+1</f>
        <v>45931</v>
      </c>
      <c r="AZ136" s="154">
        <f>AY136+30</f>
        <v>45961</v>
      </c>
      <c r="BA136" s="158">
        <f>IFERROR(IF(($R136-AZ136)&gt;=0,0,IF(($S136-AY136)&lt;0,0,IF(AND(($S136-AZ136)&gt;0,(AY136-$R136)&gt;0),$V136/365*(AZ136-AY136+1),IF(AND(($S136-AZ136)&lt;=0,(AY136-$R136)&gt;0),$V136/365*($S136-AY136+1),$V136/365*(AZ136-$R136+1))))),0)</f>
        <v>0</v>
      </c>
      <c r="BB136" s="154">
        <f>AZ136+1</f>
        <v>45962</v>
      </c>
      <c r="BC136" s="154">
        <f>BB136+29</f>
        <v>45991</v>
      </c>
      <c r="BD136" s="158">
        <f>IFERROR(IF(($R136-BC136)&gt;=0,0,IF(($S136-BB136)&lt;0,0,IF(AND(($S136-BC136)&gt;0,(BB136-$R136)&gt;0),$V136/365*(BC136-BB136+1),IF(AND(($S136-BC136)&lt;=0,(BB136-$R136)&gt;0),$V136/365*($S136-BB136+1),$V136/365*(BC136-$R136+1))))),0)</f>
        <v>0</v>
      </c>
      <c r="BE136" s="154">
        <f>BC136+1</f>
        <v>45992</v>
      </c>
      <c r="BF136" s="154">
        <f>BE136+30</f>
        <v>46022</v>
      </c>
      <c r="BG136" s="158">
        <f>IFERROR(IF(($R136-BF136)&gt;=0,0,IF(($S136-BE136)&lt;0,0,IF(AND(($S136-BF136)&gt;0,(BE136-$R136)&gt;0),$V136/365*(BF136-BE136+1),IF(AND(($S136-BF136)&lt;=0,(BE136-$R136)&gt;0),$V136/365*($S136-BE136+1),$V136/365*(BF136-$R136+1))))),0)</f>
        <v>0</v>
      </c>
      <c r="BH136" s="154">
        <v>46023</v>
      </c>
      <c r="BI136" s="154">
        <f>BH136+30</f>
        <v>46053</v>
      </c>
      <c r="BJ136" s="158">
        <f>IFERROR(IF(($R136-BI136)&gt;=0,0,IF(($S136-BH136)&lt;0,0,IF(AND(($S136-BI136)&gt;0,(BH136-$R136)&gt;0),$V136/365*(BI136-BH136+1),IF(AND(($S136-BI136)&lt;=0,(BH136-$R136)&gt;0),$V136/365*($S136-BH136+1),$V136/365*(BI136-$R136+1))))),0)</f>
        <v>0</v>
      </c>
      <c r="BK136" s="154">
        <f>BI136+1</f>
        <v>46054</v>
      </c>
      <c r="BL136" s="154">
        <f>BK136+27</f>
        <v>46081</v>
      </c>
      <c r="BM136" s="158">
        <f>IFERROR(IF(($R136-BL136)&gt;=0,0,IF(($S136-BK136)&lt;0,0,IF(AND(($S136-BL136)&gt;0,(BK136-$R136)&gt;0),$V136/365*(BL136-BK136+1),IF(AND(($S136-BL136)&lt;=0,(BK136-$R136)&gt;0),$V136/365*($S136-BK136+1),$V136/365*(BL136-$R136+1))))),0)</f>
        <v>0</v>
      </c>
      <c r="BN136" s="154">
        <f>BL136+1</f>
        <v>46082</v>
      </c>
      <c r="BO136" s="154">
        <f>BN136+30</f>
        <v>46112</v>
      </c>
      <c r="BP136" s="158">
        <f>IFERROR(IF(($R136-BO136)&gt;=0,0,IF(($S136-BN136)&lt;0,0,IF(AND(($S136-BO136)&gt;0,(BN136-$R136)&gt;0),$V136/365*(BO136-BN136+1),IF(AND(($S136-BO136)&lt;=0,(BN136-$R136)&gt;0),$V136/365*($S136-BN136+1),$V136/365*(BO136-$R136+1))))),0)</f>
        <v>0</v>
      </c>
      <c r="BQ136" s="154">
        <f>BO136+1</f>
        <v>46113</v>
      </c>
      <c r="BR136" s="154">
        <f>BQ136+29</f>
        <v>46142</v>
      </c>
      <c r="BS136" s="158">
        <f>IFERROR(IF(($R136-BR136)&gt;=0,0,IF(($S136-BQ136)&lt;0,0,IF(AND(($S136-BR136)&gt;0,(BQ136-$R136)&gt;0),$V136/365*(BR136-BQ136+1),IF(AND(($S136-BR136)&lt;=0,(BQ136-$R136)&gt;0),$V136/365*($S136-BQ136+1),$V136/365*(BR136-$R136+1))))),0)</f>
        <v>0</v>
      </c>
      <c r="BT136" s="154">
        <f>BR136+1</f>
        <v>46143</v>
      </c>
      <c r="BU136" s="154">
        <f>BT136+30</f>
        <v>46173</v>
      </c>
      <c r="BV136" s="158">
        <f>IFERROR(IF(($R136-BU136)&gt;=0,0,IF(($S136-BT136)&lt;0,0,IF(AND(($S136-BU136)&gt;0,(BT136-$R136)&gt;0),$V136/365*(BU136-BT136+1),IF(AND(($S136-BU136)&lt;=0,(BT136-$R136)&gt;0),$V136/365*($S136-BT136+1),$V136/365*(BU136-$R136+1))))),0)</f>
        <v>0</v>
      </c>
      <c r="BW136" s="154">
        <f>BU136+1</f>
        <v>46174</v>
      </c>
      <c r="BX136" s="154">
        <f>BW136+29</f>
        <v>46203</v>
      </c>
      <c r="BY136" s="158">
        <f>IFERROR(IF(($R136-BX136)&gt;=0,0,IF(($S136-BW136)&lt;0,0,IF(AND(($S136-BX136)&gt;0,(BW136-$R136)&gt;0),$V136/365*(BX136-BW136+1),IF(AND(($S136-BX136)&lt;=0,(BW136-$R136)&gt;0),$V136/365*($S136-BW136+1),$V136/365*(BX136-$R136+1))))),0)</f>
        <v>0</v>
      </c>
      <c r="BZ136" s="154">
        <f>BX136+1</f>
        <v>46204</v>
      </c>
      <c r="CA136" s="154">
        <f>BZ136+30</f>
        <v>46234</v>
      </c>
      <c r="CB136" s="158">
        <f>IFERROR(IF(($R136-CA136)&gt;=0,0,IF(($S136-BZ136)&lt;0,0,IF(AND(($S136-CA136)&gt;0,(BZ136-$R136)&gt;0),$V136/365*(CA136-BZ136+1),IF(AND(($S136-CA136)&lt;=0,(BZ136-$R136)&gt;0),$V136/365*($S136-BZ136+1),$V136/365*(CA136-$R136+1))))),0)</f>
        <v>0</v>
      </c>
      <c r="CC136" s="154">
        <f>CA136+1</f>
        <v>46235</v>
      </c>
      <c r="CD136" s="154">
        <f>CC136+30</f>
        <v>46265</v>
      </c>
      <c r="CE136" s="158">
        <f>IFERROR(IF(($R136-CD136)&gt;=0,0,IF(($S136-CC136)&lt;0,0,IF(AND(($S136-CD136)&gt;0,(CC136-$R136)&gt;0),$V136/365*(CD136-CC136+1),IF(AND(($S136-CD136)&lt;=0,(CC136-$R136)&gt;0),$V136/365*($S136-CC136+1),$V136/365*(CD136-$R136+1))))),0)</f>
        <v>0</v>
      </c>
      <c r="CF136" s="154">
        <f>CD136+1</f>
        <v>46266</v>
      </c>
      <c r="CG136" s="154">
        <f>CF136+29</f>
        <v>46295</v>
      </c>
      <c r="CH136" s="158">
        <f>IFERROR(IF(($R136-CG136)&gt;=0,0,IF(($S136-CF136)&lt;0,0,IF(AND(($S136-CG136)&gt;0,(CF136-$R136)&gt;0),$V136/365*(CG136-CF136+1),IF(AND(($S136-CG136)&lt;=0,(CF136-$R136)&gt;0),$V136/365*($S136-CF136+1),$V136/365*(CG136-$R136+1))))),0)</f>
        <v>0</v>
      </c>
      <c r="CI136" s="154">
        <f>CG136+1</f>
        <v>46296</v>
      </c>
      <c r="CJ136" s="154">
        <f>CI136+30</f>
        <v>46326</v>
      </c>
      <c r="CK136" s="158">
        <f>IFERROR(IF(($R136-CJ136)&gt;=0,0,IF(($S136-CI136)&lt;0,0,IF(AND(($S136-CJ136)&gt;0,(CI136-$R136)&gt;0),$V136/365*(CJ136-CI136+1),IF(AND(($S136-CJ136)&lt;=0,(CI136-$R136)&gt;0),$V136/365*($S136-CI136+1),$V136/365*(CJ136-$R136+1))))),0)</f>
        <v>0</v>
      </c>
      <c r="CL136" s="154">
        <f>CJ136+1</f>
        <v>46327</v>
      </c>
      <c r="CM136" s="154">
        <f>CL136+29</f>
        <v>46356</v>
      </c>
      <c r="CN136" s="158">
        <f>IFERROR(IF(($R136-CM136)&gt;=0,0,IF(($S136-CL136)&lt;0,0,IF(AND(($S136-CM136)&gt;0,(CL136-$R136)&gt;0),$V136/365*(CM136-CL136+1),IF(AND(($S136-CM136)&lt;=0,(CL136-$R136)&gt;0),$V136/365*($S136-CL136+1),$V136/365*(CM136-$R136+1))))),0)</f>
        <v>0</v>
      </c>
      <c r="CO136" s="154">
        <f>CM136+1</f>
        <v>46357</v>
      </c>
      <c r="CP136" s="154">
        <f>CO136+30</f>
        <v>46387</v>
      </c>
      <c r="CQ136" s="158">
        <f>IFERROR(IF(($R136-CP136)&gt;=0,0,IF(($S136-CO136)&lt;0,0,IF(AND(($S136-CP136)&gt;0,(CO136-$R136)&gt;0),$V136/365*(CP136-CO136+1),IF(AND(($S136-CP136)&lt;=0,(CO136-$R136)&gt;0),$V136/365*($S136-CO136+1),$V136/365*(CP136-$R136+1))))),0)</f>
        <v>0</v>
      </c>
    </row>
    <row r="137" s="80" customFormat="1" ht="24" customHeight="1" outlineLevel="4" spans="1:95">
      <c r="A137" s="119"/>
      <c r="B137" s="120"/>
      <c r="C137" s="121"/>
      <c r="D137" s="119"/>
      <c r="E137" s="120"/>
      <c r="F137" s="120"/>
      <c r="G137" s="120"/>
      <c r="H137" s="122"/>
      <c r="I137" s="122"/>
      <c r="J137" s="122">
        <f>Z137+AC137+AF137+AI137+AL137+AO137+AR137+AU137+AX137+BA137+BD137+BG137</f>
        <v>0</v>
      </c>
      <c r="K137" s="122">
        <f>K136+1</f>
        <v>4</v>
      </c>
      <c r="L137" s="147"/>
      <c r="M137" s="148">
        <f>IFERROR(VLOOKUP($L137,'2-2 引出数据_合同数据仓库'!$B$2:$BP$10000,3,FALSE),0)</f>
        <v>0</v>
      </c>
      <c r="N137" s="122"/>
      <c r="O137" s="148">
        <f>IFERROR(VLOOKUP((LEFT(VLOOKUP($L137,'2-2 引出数据_合同数据仓库'!$B$2:$BP$10000,64,FALSE),15)&amp;(RIGHT(VLOOKUP($L137,'2-2 引出数据_合同数据仓库'!$B$2:$BP$10000,64,FALSE),4)+1)),'2-2 引出数据_合同数据仓库'!$B$2:$BP$10000,3,FALSE),0)</f>
        <v>0</v>
      </c>
      <c r="P137" s="122"/>
      <c r="Q137" s="122">
        <f>IFERROR(VLOOKUP($L137,'2-2 引出数据_合同数据仓库'!$B$2:$BP$10000,28,FALSE),0)</f>
        <v>0</v>
      </c>
      <c r="R137" s="122">
        <f>IFERROR(VLOOKUP($L137,'2-2 引出数据_合同数据仓库'!$B$2:$BP$10000,29,FALSE),0)</f>
        <v>0</v>
      </c>
      <c r="S137" s="122">
        <f>IFERROR(VLOOKUP($L137,'2-2 引出数据_合同数据仓库'!$B$2:$BP$10000,4,FALSE),0)</f>
        <v>0</v>
      </c>
      <c r="T137" s="122"/>
      <c r="U137" s="122">
        <f>IFERROR(VLOOKUP($L137,'2-2 引出数据_合同数据仓库'!$B$2:$BP$10000,15,FALSE),0)</f>
        <v>0</v>
      </c>
      <c r="V137" s="122">
        <f>U137/(S137-R137+1)*365</f>
        <v>0</v>
      </c>
      <c r="W137" s="122"/>
      <c r="X137" s="154">
        <v>45658</v>
      </c>
      <c r="Y137" s="154">
        <f>X137+30</f>
        <v>45688</v>
      </c>
      <c r="Z137" s="158">
        <f>IFERROR(IF(($R137-Y137)&gt;=0,0,IF(($S137-X137)&lt;0,0,IF(AND(($S137-Y137)&gt;0,(X137-$R137)&gt;0),$V137/365*(Y137-X137+1),IF(AND(($S137-Y137)&lt;=0,(X137-$R137)&gt;0),$V137/365*($S137-X137+1),$V137/365*(Y137-$R137+1))))),0)</f>
        <v>0</v>
      </c>
      <c r="AA137" s="154">
        <f>Y137+1</f>
        <v>45689</v>
      </c>
      <c r="AB137" s="154">
        <f>AA137+27</f>
        <v>45716</v>
      </c>
      <c r="AC137" s="158">
        <f>IFERROR(IF(($R137-AB137)&gt;=0,0,IF(($S137-AA137)&lt;0,0,IF(AND(($S137-AB137)&gt;0,(AA137-$R137)&gt;0),$V137/365*(AB137-AA137+1),IF(AND(($S137-AB137)&lt;=0,(AA137-$R137)&gt;0),$V137/365*($S137-AA137+1),$V137/365*(AB137-$R137+1))))),0)</f>
        <v>0</v>
      </c>
      <c r="AD137" s="154">
        <f>AB137+1</f>
        <v>45717</v>
      </c>
      <c r="AE137" s="154">
        <f>AD137+30</f>
        <v>45747</v>
      </c>
      <c r="AF137" s="158">
        <f>IFERROR(IF(($R137-AE137)&gt;=0,0,IF(($S137-AD137)&lt;0,0,IF(AND(($S137-AE137)&gt;0,(AD137-$R137)&gt;0),$V137/365*(AE137-AD137+1),IF(AND(($S137-AE137)&lt;=0,(AD137-$R137)&gt;0),$V137/365*($S137-AD137+1),$V137/365*(AE137-$R137+1))))),0)</f>
        <v>0</v>
      </c>
      <c r="AG137" s="154">
        <f>AE137+1</f>
        <v>45748</v>
      </c>
      <c r="AH137" s="154">
        <f>AG137+29</f>
        <v>45777</v>
      </c>
      <c r="AI137" s="158">
        <f>IFERROR(IF(($R137-AH137)&gt;=0,0,IF(($S137-AG137)&lt;0,0,IF(AND(($S137-AH137)&gt;0,(AG137-$R137)&gt;0),$V137/365*(AH137-AG137+1),IF(AND(($S137-AH137)&lt;=0,(AG137-$R137)&gt;0),$V137/365*($S137-AG137+1),$V137/365*(AH137-$R137+1))))),0)</f>
        <v>0</v>
      </c>
      <c r="AJ137" s="154">
        <f>AH137+1</f>
        <v>45778</v>
      </c>
      <c r="AK137" s="154">
        <f>AJ137+30</f>
        <v>45808</v>
      </c>
      <c r="AL137" s="158">
        <f>IFERROR(IF(($R137-AK137)&gt;=0,0,IF(($S137-AJ137)&lt;0,0,IF(AND(($S137-AK137)&gt;0,(AJ137-$R137)&gt;0),$V137/365*(AK137-AJ137+1),IF(AND(($S137-AK137)&lt;=0,(AJ137-$R137)&gt;0),$V137/365*($S137-AJ137+1),$V137/365*(AK137-$R137+1))))),0)</f>
        <v>0</v>
      </c>
      <c r="AM137" s="154">
        <f>AK137+1</f>
        <v>45809</v>
      </c>
      <c r="AN137" s="154">
        <f>AM137+29</f>
        <v>45838</v>
      </c>
      <c r="AO137" s="158">
        <f>IFERROR(IF(($R137-AN137)&gt;=0,0,IF(($S137-AM137)&lt;0,0,IF(AND(($S137-AN137)&gt;0,(AM137-$R137)&gt;0),$V137/365*(AN137-AM137+1),IF(AND(($S137-AN137)&lt;=0,(AM137-$R137)&gt;0),$V137/365*($S137-AM137+1),$V137/365*(AN137-$R137+1))))),0)</f>
        <v>0</v>
      </c>
      <c r="AP137" s="154">
        <f>AN137+1</f>
        <v>45839</v>
      </c>
      <c r="AQ137" s="154">
        <f>AP137+30</f>
        <v>45869</v>
      </c>
      <c r="AR137" s="158">
        <f>IFERROR(IF(($R137-AQ137)&gt;=0,0,IF(($S137-AP137)&lt;0,0,IF(AND(($S137-AQ137)&gt;0,(AP137-$R137)&gt;0),$V137/365*(AQ137-AP137+1),IF(AND(($S137-AQ137)&lt;=0,(AP137-$R137)&gt;0),$V137/365*($S137-AP137+1),$V137/365*(AQ137-$R137+1))))),0)</f>
        <v>0</v>
      </c>
      <c r="AS137" s="154">
        <f>AQ137+1</f>
        <v>45870</v>
      </c>
      <c r="AT137" s="154">
        <f>AS137+30</f>
        <v>45900</v>
      </c>
      <c r="AU137" s="158">
        <f>IFERROR(IF(($R137-AT137)&gt;=0,0,IF(($S137-AS137)&lt;0,0,IF(AND(($S137-AT137)&gt;0,(AS137-$R137)&gt;0),$V137/365*(AT137-AS137+1),IF(AND(($S137-AT137)&lt;=0,(AS137-$R137)&gt;0),$V137/365*($S137-AS137+1),$V137/365*(AT137-$R137+1))))),0)</f>
        <v>0</v>
      </c>
      <c r="AV137" s="154">
        <f>AT137+1</f>
        <v>45901</v>
      </c>
      <c r="AW137" s="154">
        <f>AV137+29</f>
        <v>45930</v>
      </c>
      <c r="AX137" s="158">
        <f>IFERROR(IF(($R137-AW137)&gt;=0,0,IF(($S137-AV137)&lt;0,0,IF(AND(($S137-AW137)&gt;0,(AV137-$R137)&gt;0),$V137/365*(AW137-AV137+1),IF(AND(($S137-AW137)&lt;=0,(AV137-$R137)&gt;0),$V137/365*($S137-AV137+1),$V137/365*(AW137-$R137+1))))),0)</f>
        <v>0</v>
      </c>
      <c r="AY137" s="154">
        <f>AW137+1</f>
        <v>45931</v>
      </c>
      <c r="AZ137" s="154">
        <f>AY137+30</f>
        <v>45961</v>
      </c>
      <c r="BA137" s="158">
        <f>IFERROR(IF(($R137-AZ137)&gt;=0,0,IF(($S137-AY137)&lt;0,0,IF(AND(($S137-AZ137)&gt;0,(AY137-$R137)&gt;0),$V137/365*(AZ137-AY137+1),IF(AND(($S137-AZ137)&lt;=0,(AY137-$R137)&gt;0),$V137/365*($S137-AY137+1),$V137/365*(AZ137-$R137+1))))),0)</f>
        <v>0</v>
      </c>
      <c r="BB137" s="154">
        <f>AZ137+1</f>
        <v>45962</v>
      </c>
      <c r="BC137" s="154">
        <f>BB137+29</f>
        <v>45991</v>
      </c>
      <c r="BD137" s="158">
        <f>IFERROR(IF(($R137-BC137)&gt;=0,0,IF(($S137-BB137)&lt;0,0,IF(AND(($S137-BC137)&gt;0,(BB137-$R137)&gt;0),$V137/365*(BC137-BB137+1),IF(AND(($S137-BC137)&lt;=0,(BB137-$R137)&gt;0),$V137/365*($S137-BB137+1),$V137/365*(BC137-$R137+1))))),0)</f>
        <v>0</v>
      </c>
      <c r="BE137" s="154">
        <f>BC137+1</f>
        <v>45992</v>
      </c>
      <c r="BF137" s="154">
        <f>BE137+30</f>
        <v>46022</v>
      </c>
      <c r="BG137" s="158">
        <f>IFERROR(IF(($R137-BF137)&gt;=0,0,IF(($S137-BE137)&lt;0,0,IF(AND(($S137-BF137)&gt;0,(BE137-$R137)&gt;0),$V137/365*(BF137-BE137+1),IF(AND(($S137-BF137)&lt;=0,(BE137-$R137)&gt;0),$V137/365*($S137-BE137+1),$V137/365*(BF137-$R137+1))))),0)</f>
        <v>0</v>
      </c>
      <c r="BH137" s="154">
        <v>46023</v>
      </c>
      <c r="BI137" s="154">
        <f>BH137+30</f>
        <v>46053</v>
      </c>
      <c r="BJ137" s="158">
        <f>IFERROR(IF(($R137-BI137)&gt;=0,0,IF(($S137-BH137)&lt;0,0,IF(AND(($S137-BI137)&gt;0,(BH137-$R137)&gt;0),$V137/365*(BI137-BH137+1),IF(AND(($S137-BI137)&lt;=0,(BH137-$R137)&gt;0),$V137/365*($S137-BH137+1),$V137/365*(BI137-$R137+1))))),0)</f>
        <v>0</v>
      </c>
      <c r="BK137" s="154">
        <f>BI137+1</f>
        <v>46054</v>
      </c>
      <c r="BL137" s="154">
        <f>BK137+27</f>
        <v>46081</v>
      </c>
      <c r="BM137" s="158">
        <f>IFERROR(IF(($R137-BL137)&gt;=0,0,IF(($S137-BK137)&lt;0,0,IF(AND(($S137-BL137)&gt;0,(BK137-$R137)&gt;0),$V137/365*(BL137-BK137+1),IF(AND(($S137-BL137)&lt;=0,(BK137-$R137)&gt;0),$V137/365*($S137-BK137+1),$V137/365*(BL137-$R137+1))))),0)</f>
        <v>0</v>
      </c>
      <c r="BN137" s="154">
        <f>BL137+1</f>
        <v>46082</v>
      </c>
      <c r="BO137" s="154">
        <f>BN137+30</f>
        <v>46112</v>
      </c>
      <c r="BP137" s="158">
        <f>IFERROR(IF(($R137-BO137)&gt;=0,0,IF(($S137-BN137)&lt;0,0,IF(AND(($S137-BO137)&gt;0,(BN137-$R137)&gt;0),$V137/365*(BO137-BN137+1),IF(AND(($S137-BO137)&lt;=0,(BN137-$R137)&gt;0),$V137/365*($S137-BN137+1),$V137/365*(BO137-$R137+1))))),0)</f>
        <v>0</v>
      </c>
      <c r="BQ137" s="154">
        <f>BO137+1</f>
        <v>46113</v>
      </c>
      <c r="BR137" s="154">
        <f>BQ137+29</f>
        <v>46142</v>
      </c>
      <c r="BS137" s="158">
        <f>IFERROR(IF(($R137-BR137)&gt;=0,0,IF(($S137-BQ137)&lt;0,0,IF(AND(($S137-BR137)&gt;0,(BQ137-$R137)&gt;0),$V137/365*(BR137-BQ137+1),IF(AND(($S137-BR137)&lt;=0,(BQ137-$R137)&gt;0),$V137/365*($S137-BQ137+1),$V137/365*(BR137-$R137+1))))),0)</f>
        <v>0</v>
      </c>
      <c r="BT137" s="154">
        <f>BR137+1</f>
        <v>46143</v>
      </c>
      <c r="BU137" s="154">
        <f>BT137+30</f>
        <v>46173</v>
      </c>
      <c r="BV137" s="158">
        <f>IFERROR(IF(($R137-BU137)&gt;=0,0,IF(($S137-BT137)&lt;0,0,IF(AND(($S137-BU137)&gt;0,(BT137-$R137)&gt;0),$V137/365*(BU137-BT137+1),IF(AND(($S137-BU137)&lt;=0,(BT137-$R137)&gt;0),$V137/365*($S137-BT137+1),$V137/365*(BU137-$R137+1))))),0)</f>
        <v>0</v>
      </c>
      <c r="BW137" s="154">
        <f>BU137+1</f>
        <v>46174</v>
      </c>
      <c r="BX137" s="154">
        <f>BW137+29</f>
        <v>46203</v>
      </c>
      <c r="BY137" s="158">
        <f>IFERROR(IF(($R137-BX137)&gt;=0,0,IF(($S137-BW137)&lt;0,0,IF(AND(($S137-BX137)&gt;0,(BW137-$R137)&gt;0),$V137/365*(BX137-BW137+1),IF(AND(($S137-BX137)&lt;=0,(BW137-$R137)&gt;0),$V137/365*($S137-BW137+1),$V137/365*(BX137-$R137+1))))),0)</f>
        <v>0</v>
      </c>
      <c r="BZ137" s="154">
        <f>BX137+1</f>
        <v>46204</v>
      </c>
      <c r="CA137" s="154">
        <f>BZ137+30</f>
        <v>46234</v>
      </c>
      <c r="CB137" s="158">
        <f>IFERROR(IF(($R137-CA137)&gt;=0,0,IF(($S137-BZ137)&lt;0,0,IF(AND(($S137-CA137)&gt;0,(BZ137-$R137)&gt;0),$V137/365*(CA137-BZ137+1),IF(AND(($S137-CA137)&lt;=0,(BZ137-$R137)&gt;0),$V137/365*($S137-BZ137+1),$V137/365*(CA137-$R137+1))))),0)</f>
        <v>0</v>
      </c>
      <c r="CC137" s="154">
        <f>CA137+1</f>
        <v>46235</v>
      </c>
      <c r="CD137" s="154">
        <f>CC137+30</f>
        <v>46265</v>
      </c>
      <c r="CE137" s="158">
        <f>IFERROR(IF(($R137-CD137)&gt;=0,0,IF(($S137-CC137)&lt;0,0,IF(AND(($S137-CD137)&gt;0,(CC137-$R137)&gt;0),$V137/365*(CD137-CC137+1),IF(AND(($S137-CD137)&lt;=0,(CC137-$R137)&gt;0),$V137/365*($S137-CC137+1),$V137/365*(CD137-$R137+1))))),0)</f>
        <v>0</v>
      </c>
      <c r="CF137" s="154">
        <f>CD137+1</f>
        <v>46266</v>
      </c>
      <c r="CG137" s="154">
        <f>CF137+29</f>
        <v>46295</v>
      </c>
      <c r="CH137" s="158">
        <f>IFERROR(IF(($R137-CG137)&gt;=0,0,IF(($S137-CF137)&lt;0,0,IF(AND(($S137-CG137)&gt;0,(CF137-$R137)&gt;0),$V137/365*(CG137-CF137+1),IF(AND(($S137-CG137)&lt;=0,(CF137-$R137)&gt;0),$V137/365*($S137-CF137+1),$V137/365*(CG137-$R137+1))))),0)</f>
        <v>0</v>
      </c>
      <c r="CI137" s="154">
        <f>CG137+1</f>
        <v>46296</v>
      </c>
      <c r="CJ137" s="154">
        <f>CI137+30</f>
        <v>46326</v>
      </c>
      <c r="CK137" s="158">
        <f>IFERROR(IF(($R137-CJ137)&gt;=0,0,IF(($S137-CI137)&lt;0,0,IF(AND(($S137-CJ137)&gt;0,(CI137-$R137)&gt;0),$V137/365*(CJ137-CI137+1),IF(AND(($S137-CJ137)&lt;=0,(CI137-$R137)&gt;0),$V137/365*($S137-CI137+1),$V137/365*(CJ137-$R137+1))))),0)</f>
        <v>0</v>
      </c>
      <c r="CL137" s="154">
        <f>CJ137+1</f>
        <v>46327</v>
      </c>
      <c r="CM137" s="154">
        <f>CL137+29</f>
        <v>46356</v>
      </c>
      <c r="CN137" s="158">
        <f>IFERROR(IF(($R137-CM137)&gt;=0,0,IF(($S137-CL137)&lt;0,0,IF(AND(($S137-CM137)&gt;0,(CL137-$R137)&gt;0),$V137/365*(CM137-CL137+1),IF(AND(($S137-CM137)&lt;=0,(CL137-$R137)&gt;0),$V137/365*($S137-CL137+1),$V137/365*(CM137-$R137+1))))),0)</f>
        <v>0</v>
      </c>
      <c r="CO137" s="154">
        <f>CM137+1</f>
        <v>46357</v>
      </c>
      <c r="CP137" s="154">
        <f>CO137+30</f>
        <v>46387</v>
      </c>
      <c r="CQ137" s="158">
        <f>IFERROR(IF(($R137-CP137)&gt;=0,0,IF(($S137-CO137)&lt;0,0,IF(AND(($S137-CP137)&gt;0,(CO137-$R137)&gt;0),$V137/365*(CP137-CO137+1),IF(AND(($S137-CP137)&lt;=0,(CO137-$R137)&gt;0),$V137/365*($S137-CO137+1),$V137/365*(CP137-$R137+1))))),0)</f>
        <v>0</v>
      </c>
    </row>
    <row r="138" s="80" customFormat="1" ht="24" customHeight="1" outlineLevel="4" spans="1:95">
      <c r="A138" s="123" t="s">
        <v>2814</v>
      </c>
      <c r="B138" s="124"/>
      <c r="C138" s="124"/>
      <c r="D138" s="124"/>
      <c r="E138" s="124"/>
      <c r="F138" s="124"/>
      <c r="G138" s="125"/>
      <c r="H138" s="126"/>
      <c r="I138" s="126"/>
      <c r="J138" s="126"/>
      <c r="K138" s="126"/>
      <c r="L138" s="149"/>
      <c r="M138" s="149"/>
      <c r="N138" s="126"/>
      <c r="O138" s="126"/>
      <c r="P138" s="126"/>
      <c r="Q138" s="126"/>
      <c r="R138" s="126"/>
      <c r="S138" s="126"/>
      <c r="T138" s="126"/>
      <c r="U138" s="126"/>
      <c r="V138" s="126"/>
      <c r="W138" s="126"/>
      <c r="X138" s="126"/>
      <c r="Y138" s="126"/>
      <c r="Z138" s="126"/>
      <c r="AA138" s="126"/>
      <c r="AB138" s="126"/>
      <c r="AC138" s="126"/>
      <c r="AD138" s="126"/>
      <c r="AE138" s="126"/>
      <c r="AF138" s="126"/>
      <c r="AG138" s="126"/>
      <c r="AH138" s="126"/>
      <c r="AI138" s="126"/>
      <c r="AJ138" s="126"/>
      <c r="AK138" s="126"/>
      <c r="AL138" s="126"/>
      <c r="AM138" s="126"/>
      <c r="AN138" s="126"/>
      <c r="AO138" s="126"/>
      <c r="AP138" s="126"/>
      <c r="AQ138" s="126"/>
      <c r="AR138" s="126"/>
      <c r="AS138" s="126"/>
      <c r="AT138" s="126"/>
      <c r="AU138" s="126"/>
      <c r="AV138" s="126"/>
      <c r="AW138" s="126"/>
      <c r="AX138" s="126"/>
      <c r="AY138" s="126"/>
      <c r="AZ138" s="126"/>
      <c r="BA138" s="126"/>
      <c r="BB138" s="126"/>
      <c r="BC138" s="126"/>
      <c r="BD138" s="126"/>
      <c r="BE138" s="126"/>
      <c r="BF138" s="126"/>
      <c r="BG138" s="126"/>
      <c r="BH138" s="126"/>
      <c r="BI138" s="126"/>
      <c r="BJ138" s="126"/>
      <c r="BK138" s="126"/>
      <c r="BL138" s="126"/>
      <c r="BM138" s="126"/>
      <c r="BN138" s="126"/>
      <c r="BO138" s="126"/>
      <c r="BP138" s="126"/>
      <c r="BQ138" s="126"/>
      <c r="BR138" s="126"/>
      <c r="BS138" s="126"/>
      <c r="BT138" s="126"/>
      <c r="BU138" s="126"/>
      <c r="BV138" s="126"/>
      <c r="BW138" s="126"/>
      <c r="BX138" s="126"/>
      <c r="BY138" s="126"/>
      <c r="BZ138" s="126"/>
      <c r="CA138" s="126"/>
      <c r="CB138" s="126"/>
      <c r="CC138" s="126"/>
      <c r="CD138" s="126"/>
      <c r="CE138" s="126"/>
      <c r="CF138" s="126"/>
      <c r="CG138" s="126"/>
      <c r="CH138" s="126"/>
      <c r="CI138" s="126"/>
      <c r="CJ138" s="126"/>
      <c r="CK138" s="126"/>
      <c r="CL138" s="126"/>
      <c r="CM138" s="126"/>
      <c r="CN138" s="126"/>
      <c r="CO138" s="126"/>
      <c r="CP138" s="126"/>
      <c r="CQ138" s="126"/>
    </row>
    <row r="139" ht="24" customHeight="1" outlineLevel="2" spans="1:95">
      <c r="A139" s="49"/>
      <c r="B139" s="112" t="s">
        <v>787</v>
      </c>
      <c r="C139" s="113" t="s">
        <v>1090</v>
      </c>
      <c r="D139" s="49" t="s">
        <v>1091</v>
      </c>
      <c r="E139" s="112"/>
      <c r="F139" s="112"/>
      <c r="G139" s="112"/>
      <c r="H139" s="114">
        <f>X139+AA139+AD139+AG139+AJ139+AM139+AP139+AS139+AV139+AY139+BB139+BE139</f>
        <v>0</v>
      </c>
      <c r="I139" s="114">
        <f>Y139+AB139+AE139+AH139+AK139+AN139+AQ139+AT139+AW139+AZ139+BC139+BF139</f>
        <v>0</v>
      </c>
      <c r="J139" s="114">
        <f t="shared" ref="J139:J144" si="8">Z139+AC139+AF139+AI139+AL139+AO139+AR139+AU139+AX139+BA139+BD139+BG139</f>
        <v>0</v>
      </c>
      <c r="K139" s="114"/>
      <c r="L139" s="145"/>
      <c r="M139" s="145"/>
      <c r="N139" s="114"/>
      <c r="O139" s="114"/>
      <c r="P139" s="114"/>
      <c r="Q139" s="114"/>
      <c r="R139" s="114"/>
      <c r="S139" s="114"/>
      <c r="T139" s="114"/>
      <c r="U139" s="114"/>
      <c r="V139" s="114"/>
      <c r="W139" s="114"/>
      <c r="X139" s="114">
        <f>VLOOKUP($C139,'1 预算编制表单'!$C:$BJ,27,FALSE)</f>
        <v>0</v>
      </c>
      <c r="Y139" s="114">
        <f>X139-Z139</f>
        <v>0</v>
      </c>
      <c r="Z139" s="114">
        <f>Z140+Z146+Z152</f>
        <v>0</v>
      </c>
      <c r="AA139" s="114">
        <f>VLOOKUP($C139,'1 预算编制表单'!$C:$BJ,30,FALSE)</f>
        <v>0</v>
      </c>
      <c r="AB139" s="114">
        <f>AA139-AC139</f>
        <v>0</v>
      </c>
      <c r="AC139" s="114">
        <f>AC140+AC146+AC152</f>
        <v>0</v>
      </c>
      <c r="AD139" s="114">
        <f>VLOOKUP($C139,'1 预算编制表单'!$C:$BJ,33,FALSE)</f>
        <v>0</v>
      </c>
      <c r="AE139" s="114">
        <f>AD139-AF139</f>
        <v>0</v>
      </c>
      <c r="AF139" s="114">
        <f>AF140+AF146+AF152</f>
        <v>0</v>
      </c>
      <c r="AG139" s="114">
        <f>VLOOKUP($C139,'1 预算编制表单'!$C:$BJ,36,FALSE)</f>
        <v>0</v>
      </c>
      <c r="AH139" s="114">
        <f>AG139-AI139</f>
        <v>0</v>
      </c>
      <c r="AI139" s="114">
        <f>AI140+AI146+AI152</f>
        <v>0</v>
      </c>
      <c r="AJ139" s="114">
        <f>VLOOKUP($C139,'1 预算编制表单'!$C:$BJ,39,FALSE)</f>
        <v>0</v>
      </c>
      <c r="AK139" s="114">
        <f>AJ139-AL139</f>
        <v>0</v>
      </c>
      <c r="AL139" s="114">
        <f>AL140+AL146+AL152</f>
        <v>0</v>
      </c>
      <c r="AM139" s="114">
        <f>VLOOKUP($C139,'1 预算编制表单'!$C:$BJ,42,FALSE)</f>
        <v>0</v>
      </c>
      <c r="AN139" s="114">
        <f>AM139-AO139</f>
        <v>0</v>
      </c>
      <c r="AO139" s="114">
        <f>AO140+AO146+AO152</f>
        <v>0</v>
      </c>
      <c r="AP139" s="114">
        <f>VLOOKUP($C139,'1 预算编制表单'!$C:$BJ,45,FALSE)</f>
        <v>0</v>
      </c>
      <c r="AQ139" s="114">
        <f>AP139-AR139</f>
        <v>0</v>
      </c>
      <c r="AR139" s="114">
        <f>AR140+AR146+AR152</f>
        <v>0</v>
      </c>
      <c r="AS139" s="114">
        <f>VLOOKUP($C139,'1 预算编制表单'!$C:$BJ,48,FALSE)</f>
        <v>0</v>
      </c>
      <c r="AT139" s="114">
        <f>AS139-AU139</f>
        <v>0</v>
      </c>
      <c r="AU139" s="114">
        <f>AU140+AU146+AU152</f>
        <v>0</v>
      </c>
      <c r="AV139" s="114">
        <f>VLOOKUP($C139,'1 预算编制表单'!$C:$BJ,51,FALSE)</f>
        <v>0</v>
      </c>
      <c r="AW139" s="114">
        <f>AV139-AX139</f>
        <v>0</v>
      </c>
      <c r="AX139" s="114">
        <f>AX140+AX146+AX152</f>
        <v>0</v>
      </c>
      <c r="AY139" s="114">
        <f>VLOOKUP($C139,'1 预算编制表单'!$C:$BJ,54,FALSE)</f>
        <v>0</v>
      </c>
      <c r="AZ139" s="114">
        <f>AY139-BA139</f>
        <v>0</v>
      </c>
      <c r="BA139" s="114">
        <f>BA140+BA146+BA152</f>
        <v>0</v>
      </c>
      <c r="BB139" s="114">
        <f>VLOOKUP($C139,'1 预算编制表单'!$C:$BJ,57,FALSE)</f>
        <v>0</v>
      </c>
      <c r="BC139" s="114">
        <f>BB139-BD139</f>
        <v>0</v>
      </c>
      <c r="BD139" s="114">
        <f>BD140+BD146+BD152</f>
        <v>0</v>
      </c>
      <c r="BE139" s="114">
        <f>VLOOKUP($C139,'1 预算编制表单'!$C:$BJ,60,FALSE)</f>
        <v>0</v>
      </c>
      <c r="BF139" s="114">
        <f>BE139-BG139</f>
        <v>0</v>
      </c>
      <c r="BG139" s="114">
        <f>BG140+BG146+BG152</f>
        <v>0</v>
      </c>
      <c r="BH139" s="114">
        <f>VLOOKUP($C139,'1 预算编制表单'!$C:$BJ,27,FALSE)</f>
        <v>0</v>
      </c>
      <c r="BI139" s="114">
        <f>BH139-BJ139</f>
        <v>0</v>
      </c>
      <c r="BJ139" s="114">
        <f>BJ140+BJ146+BJ152</f>
        <v>0</v>
      </c>
      <c r="BK139" s="114">
        <f>VLOOKUP($C139,'1 预算编制表单'!$C:$BJ,30,FALSE)</f>
        <v>0</v>
      </c>
      <c r="BL139" s="114">
        <f>BK139-BM139</f>
        <v>0</v>
      </c>
      <c r="BM139" s="114">
        <f>BM140+BM146+BM152</f>
        <v>0</v>
      </c>
      <c r="BN139" s="114">
        <f>VLOOKUP($C139,'1 预算编制表单'!$C:$BJ,33,FALSE)</f>
        <v>0</v>
      </c>
      <c r="BO139" s="114">
        <f>BN139-BP139</f>
        <v>0</v>
      </c>
      <c r="BP139" s="114">
        <f>BP140+BP146+BP152</f>
        <v>0</v>
      </c>
      <c r="BQ139" s="114">
        <f>VLOOKUP($C139,'1 预算编制表单'!$C:$BJ,36,FALSE)</f>
        <v>0</v>
      </c>
      <c r="BR139" s="114">
        <f>BQ139-BS139</f>
        <v>0</v>
      </c>
      <c r="BS139" s="114">
        <f>BS140+BS146+BS152</f>
        <v>0</v>
      </c>
      <c r="BT139" s="114">
        <f>VLOOKUP($C139,'1 预算编制表单'!$C:$BJ,39,FALSE)</f>
        <v>0</v>
      </c>
      <c r="BU139" s="114">
        <f>BT139-BV139</f>
        <v>0</v>
      </c>
      <c r="BV139" s="114">
        <f>BV140+BV146+BV152</f>
        <v>0</v>
      </c>
      <c r="BW139" s="114">
        <f>VLOOKUP($C139,'1 预算编制表单'!$C:$BJ,42,FALSE)</f>
        <v>0</v>
      </c>
      <c r="BX139" s="114">
        <f>BW139-BY139</f>
        <v>0</v>
      </c>
      <c r="BY139" s="114">
        <f>BY140+BY146+BY152</f>
        <v>0</v>
      </c>
      <c r="BZ139" s="114">
        <f>VLOOKUP($C139,'1 预算编制表单'!$C:$BJ,45,FALSE)</f>
        <v>0</v>
      </c>
      <c r="CA139" s="114">
        <f>BZ139-CB139</f>
        <v>0</v>
      </c>
      <c r="CB139" s="114">
        <f>CB140+CB146+CB152</f>
        <v>0</v>
      </c>
      <c r="CC139" s="114">
        <f>VLOOKUP($C139,'1 预算编制表单'!$C:$BJ,48,FALSE)</f>
        <v>0</v>
      </c>
      <c r="CD139" s="114">
        <f>CC139-CE139</f>
        <v>0</v>
      </c>
      <c r="CE139" s="114">
        <f>CE140+CE146+CE152</f>
        <v>0</v>
      </c>
      <c r="CF139" s="114">
        <f>VLOOKUP($C139,'1 预算编制表单'!$C:$BJ,51,FALSE)</f>
        <v>0</v>
      </c>
      <c r="CG139" s="114">
        <f>CF139-CH139</f>
        <v>0</v>
      </c>
      <c r="CH139" s="114">
        <f>CH140+CH146+CH152</f>
        <v>0</v>
      </c>
      <c r="CI139" s="114">
        <f>VLOOKUP($C139,'1 预算编制表单'!$C:$BJ,54,FALSE)</f>
        <v>0</v>
      </c>
      <c r="CJ139" s="114">
        <f>CI139-CK139</f>
        <v>0</v>
      </c>
      <c r="CK139" s="114">
        <f>CK140+CK146+CK152</f>
        <v>0</v>
      </c>
      <c r="CL139" s="114">
        <f>VLOOKUP($C139,'1 预算编制表单'!$C:$BJ,57,FALSE)</f>
        <v>0</v>
      </c>
      <c r="CM139" s="114">
        <f>CL139-CN139</f>
        <v>0</v>
      </c>
      <c r="CN139" s="114">
        <f>CN140+CN146+CN152</f>
        <v>0</v>
      </c>
      <c r="CO139" s="114">
        <f>VLOOKUP($C139,'1 预算编制表单'!$C:$BJ,60,FALSE)</f>
        <v>0</v>
      </c>
      <c r="CP139" s="114">
        <f>CO139-CQ139</f>
        <v>0</v>
      </c>
      <c r="CQ139" s="114">
        <f>CQ140+CQ146+CQ152</f>
        <v>0</v>
      </c>
    </row>
    <row r="140" ht="24" customHeight="1" outlineLevel="3" spans="1:95">
      <c r="A140" s="115"/>
      <c r="B140" s="116" t="s">
        <v>792</v>
      </c>
      <c r="C140" s="117" t="s">
        <v>127</v>
      </c>
      <c r="D140" s="115" t="s">
        <v>109</v>
      </c>
      <c r="E140" s="116"/>
      <c r="F140" s="116"/>
      <c r="G140" s="116"/>
      <c r="H140" s="118">
        <f>X140+AA140+AD140+AG140+AJ140+AM140+AP140+AS140+AV140+AY140+BB140+BE140</f>
        <v>0</v>
      </c>
      <c r="I140" s="118">
        <f>Y140+AB140+AE140+AH140+AK140+AN140+AQ140+AT140+AW140+AZ140+BC140+BF140</f>
        <v>0</v>
      </c>
      <c r="J140" s="118">
        <f t="shared" si="8"/>
        <v>0</v>
      </c>
      <c r="K140" s="118"/>
      <c r="L140" s="146"/>
      <c r="M140" s="146"/>
      <c r="N140" s="118"/>
      <c r="O140" s="118"/>
      <c r="P140" s="118"/>
      <c r="Q140" s="118"/>
      <c r="R140" s="118"/>
      <c r="S140" s="118"/>
      <c r="T140" s="118"/>
      <c r="U140" s="118"/>
      <c r="V140" s="118"/>
      <c r="W140" s="118"/>
      <c r="X140" s="118">
        <f>VLOOKUP($C140,'1 预算编制表单'!$C:$BJ,27,FALSE)</f>
        <v>0</v>
      </c>
      <c r="Y140" s="118">
        <f>X140-Z140</f>
        <v>0</v>
      </c>
      <c r="Z140" s="118">
        <f>SUM(Z141:Z145)</f>
        <v>0</v>
      </c>
      <c r="AA140" s="118">
        <f>VLOOKUP($C140,'1 预算编制表单'!$C:$BJ,30,FALSE)</f>
        <v>0</v>
      </c>
      <c r="AB140" s="118">
        <f>AA140-AC140</f>
        <v>0</v>
      </c>
      <c r="AC140" s="118">
        <f>SUM(AC141:AC145)</f>
        <v>0</v>
      </c>
      <c r="AD140" s="118">
        <f>VLOOKUP($C140,'1 预算编制表单'!$C:$BJ,33,FALSE)</f>
        <v>0</v>
      </c>
      <c r="AE140" s="118">
        <f>AD140-AF140</f>
        <v>0</v>
      </c>
      <c r="AF140" s="118">
        <f>SUM(AF141:AF145)</f>
        <v>0</v>
      </c>
      <c r="AG140" s="118">
        <f>VLOOKUP($C140,'1 预算编制表单'!$C:$BJ,36,FALSE)</f>
        <v>0</v>
      </c>
      <c r="AH140" s="118">
        <f>AG140-AI140</f>
        <v>0</v>
      </c>
      <c r="AI140" s="118">
        <f>SUM(AI141:AI145)</f>
        <v>0</v>
      </c>
      <c r="AJ140" s="118">
        <f>VLOOKUP($C140,'1 预算编制表单'!$C:$BJ,39,FALSE)</f>
        <v>0</v>
      </c>
      <c r="AK140" s="118">
        <f>AJ140-AL140</f>
        <v>0</v>
      </c>
      <c r="AL140" s="118">
        <f>SUM(AL141:AL145)</f>
        <v>0</v>
      </c>
      <c r="AM140" s="118">
        <f>VLOOKUP($C140,'1 预算编制表单'!$C:$BJ,42,FALSE)</f>
        <v>0</v>
      </c>
      <c r="AN140" s="118">
        <f>AM140-AO140</f>
        <v>0</v>
      </c>
      <c r="AO140" s="118">
        <f>SUM(AO141:AO145)</f>
        <v>0</v>
      </c>
      <c r="AP140" s="118">
        <f>VLOOKUP($C140,'1 预算编制表单'!$C:$BJ,45,FALSE)</f>
        <v>0</v>
      </c>
      <c r="AQ140" s="118">
        <f>AP140-AR140</f>
        <v>0</v>
      </c>
      <c r="AR140" s="118">
        <f>SUM(AR141:AR145)</f>
        <v>0</v>
      </c>
      <c r="AS140" s="118">
        <f>VLOOKUP($C140,'1 预算编制表单'!$C:$BJ,48,FALSE)</f>
        <v>0</v>
      </c>
      <c r="AT140" s="118">
        <f>AS140-AU140</f>
        <v>0</v>
      </c>
      <c r="AU140" s="118">
        <f>SUM(AU141:AU145)</f>
        <v>0</v>
      </c>
      <c r="AV140" s="118">
        <f>VLOOKUP($C140,'1 预算编制表单'!$C:$BJ,51,FALSE)</f>
        <v>0</v>
      </c>
      <c r="AW140" s="118">
        <f>AV140-AX140</f>
        <v>0</v>
      </c>
      <c r="AX140" s="118">
        <f>SUM(AX141:AX145)</f>
        <v>0</v>
      </c>
      <c r="AY140" s="118">
        <f>VLOOKUP($C140,'1 预算编制表单'!$C:$BJ,54,FALSE)</f>
        <v>0</v>
      </c>
      <c r="AZ140" s="118">
        <f>AY140-BA140</f>
        <v>0</v>
      </c>
      <c r="BA140" s="118">
        <f>SUM(BA141:BA145)</f>
        <v>0</v>
      </c>
      <c r="BB140" s="118">
        <f>VLOOKUP($C140,'1 预算编制表单'!$C:$BJ,57,FALSE)</f>
        <v>0</v>
      </c>
      <c r="BC140" s="118">
        <f>BB140-BD140</f>
        <v>0</v>
      </c>
      <c r="BD140" s="118">
        <f>SUM(BD141:BD145)</f>
        <v>0</v>
      </c>
      <c r="BE140" s="118">
        <f>VLOOKUP($C140,'1 预算编制表单'!$C:$BJ,60,FALSE)</f>
        <v>0</v>
      </c>
      <c r="BF140" s="118">
        <f>BE140-BG140</f>
        <v>0</v>
      </c>
      <c r="BG140" s="118">
        <f>SUM(BG141:BG145)</f>
        <v>0</v>
      </c>
      <c r="BH140" s="118">
        <f>VLOOKUP($C140,'1 预算编制表单'!$C:$BJ,27,FALSE)</f>
        <v>0</v>
      </c>
      <c r="BI140" s="118">
        <f>BH140-BJ140</f>
        <v>0</v>
      </c>
      <c r="BJ140" s="118">
        <f>SUM(BJ141:BJ145)</f>
        <v>0</v>
      </c>
      <c r="BK140" s="118">
        <f>VLOOKUP($C140,'1 预算编制表单'!$C:$BJ,30,FALSE)</f>
        <v>0</v>
      </c>
      <c r="BL140" s="118">
        <f>BK140-BM140</f>
        <v>0</v>
      </c>
      <c r="BM140" s="118">
        <f>SUM(BM141:BM145)</f>
        <v>0</v>
      </c>
      <c r="BN140" s="118">
        <f>VLOOKUP($C140,'1 预算编制表单'!$C:$BJ,33,FALSE)</f>
        <v>0</v>
      </c>
      <c r="BO140" s="118">
        <f>BN140-BP140</f>
        <v>0</v>
      </c>
      <c r="BP140" s="118">
        <f>SUM(BP141:BP145)</f>
        <v>0</v>
      </c>
      <c r="BQ140" s="118">
        <f>VLOOKUP($C140,'1 预算编制表单'!$C:$BJ,36,FALSE)</f>
        <v>0</v>
      </c>
      <c r="BR140" s="118">
        <f>BQ140-BS140</f>
        <v>0</v>
      </c>
      <c r="BS140" s="118">
        <f>SUM(BS141:BS145)</f>
        <v>0</v>
      </c>
      <c r="BT140" s="118">
        <f>VLOOKUP($C140,'1 预算编制表单'!$C:$BJ,39,FALSE)</f>
        <v>0</v>
      </c>
      <c r="BU140" s="118">
        <f>BT140-BV140</f>
        <v>0</v>
      </c>
      <c r="BV140" s="118">
        <f>SUM(BV141:BV145)</f>
        <v>0</v>
      </c>
      <c r="BW140" s="118">
        <f>VLOOKUP($C140,'1 预算编制表单'!$C:$BJ,42,FALSE)</f>
        <v>0</v>
      </c>
      <c r="BX140" s="118">
        <f>BW140-BY140</f>
        <v>0</v>
      </c>
      <c r="BY140" s="118">
        <f>SUM(BY141:BY145)</f>
        <v>0</v>
      </c>
      <c r="BZ140" s="118">
        <f>VLOOKUP($C140,'1 预算编制表单'!$C:$BJ,45,FALSE)</f>
        <v>0</v>
      </c>
      <c r="CA140" s="118">
        <f>BZ140-CB140</f>
        <v>0</v>
      </c>
      <c r="CB140" s="118">
        <f>SUM(CB141:CB145)</f>
        <v>0</v>
      </c>
      <c r="CC140" s="118">
        <f>VLOOKUP($C140,'1 预算编制表单'!$C:$BJ,48,FALSE)</f>
        <v>0</v>
      </c>
      <c r="CD140" s="118">
        <f>CC140-CE140</f>
        <v>0</v>
      </c>
      <c r="CE140" s="118">
        <f>SUM(CE141:CE145)</f>
        <v>0</v>
      </c>
      <c r="CF140" s="118">
        <f>VLOOKUP($C140,'1 预算编制表单'!$C:$BJ,51,FALSE)</f>
        <v>0</v>
      </c>
      <c r="CG140" s="118">
        <f>CF140-CH140</f>
        <v>0</v>
      </c>
      <c r="CH140" s="118">
        <f>SUM(CH141:CH145)</f>
        <v>0</v>
      </c>
      <c r="CI140" s="118">
        <f>VLOOKUP($C140,'1 预算编制表单'!$C:$BJ,54,FALSE)</f>
        <v>0</v>
      </c>
      <c r="CJ140" s="118">
        <f>CI140-CK140</f>
        <v>0</v>
      </c>
      <c r="CK140" s="118">
        <f>SUM(CK141:CK145)</f>
        <v>0</v>
      </c>
      <c r="CL140" s="118">
        <f>VLOOKUP($C140,'1 预算编制表单'!$C:$BJ,57,FALSE)</f>
        <v>0</v>
      </c>
      <c r="CM140" s="118">
        <f>CL140-CN140</f>
        <v>0</v>
      </c>
      <c r="CN140" s="118">
        <f>SUM(CN141:CN145)</f>
        <v>0</v>
      </c>
      <c r="CO140" s="118">
        <f>VLOOKUP($C140,'1 预算编制表单'!$C:$BJ,60,FALSE)</f>
        <v>0</v>
      </c>
      <c r="CP140" s="118">
        <f>CO140-CQ140</f>
        <v>0</v>
      </c>
      <c r="CQ140" s="118">
        <f>SUM(CQ141:CQ145)</f>
        <v>0</v>
      </c>
    </row>
    <row r="141" s="80" customFormat="1" ht="24" customHeight="1" outlineLevel="4" spans="1:95">
      <c r="A141" s="119"/>
      <c r="B141" s="120"/>
      <c r="C141" s="121"/>
      <c r="D141" s="119"/>
      <c r="E141" s="120"/>
      <c r="F141" s="120"/>
      <c r="G141" s="120"/>
      <c r="H141" s="122"/>
      <c r="I141" s="122"/>
      <c r="J141" s="122">
        <f t="shared" si="8"/>
        <v>0</v>
      </c>
      <c r="K141" s="122">
        <v>1</v>
      </c>
      <c r="L141" s="147"/>
      <c r="M141" s="148">
        <f>IFERROR(VLOOKUP($L141,'2-2 引出数据_合同数据仓库'!$B$2:$BP$10000,3,FALSE),0)</f>
        <v>0</v>
      </c>
      <c r="N141" s="122"/>
      <c r="O141" s="148">
        <f>IFERROR(VLOOKUP((LEFT(VLOOKUP($L141,'2-2 引出数据_合同数据仓库'!$B$2:$BP$10000,64,FALSE),15)&amp;(RIGHT(VLOOKUP($L141,'2-2 引出数据_合同数据仓库'!$B$2:$BP$10000,64,FALSE),4)+1)),'2-2 引出数据_合同数据仓库'!$B$2:$BP$10000,3,FALSE),0)</f>
        <v>0</v>
      </c>
      <c r="P141" s="122"/>
      <c r="Q141" s="122">
        <f>IFERROR(VLOOKUP($L141,'2-2 引出数据_合同数据仓库'!$B$2:$BP$10000,28,FALSE),0)</f>
        <v>0</v>
      </c>
      <c r="R141" s="122">
        <f>IFERROR(VLOOKUP($L141,'2-2 引出数据_合同数据仓库'!$B$2:$BP$10000,29,FALSE),0)</f>
        <v>0</v>
      </c>
      <c r="S141" s="122">
        <f>IFERROR(VLOOKUP($L141,'2-2 引出数据_合同数据仓库'!$B$2:$BP$10000,4,FALSE),0)</f>
        <v>0</v>
      </c>
      <c r="T141" s="122"/>
      <c r="U141" s="122">
        <f>IFERROR(VLOOKUP($L141,'2-2 引出数据_合同数据仓库'!$B$2:$BP$10000,15,FALSE),0)</f>
        <v>0</v>
      </c>
      <c r="V141" s="122">
        <f>U141/(S141-R141+1)*365</f>
        <v>0</v>
      </c>
      <c r="W141" s="122"/>
      <c r="X141" s="154">
        <v>45658</v>
      </c>
      <c r="Y141" s="154">
        <f>X141+30</f>
        <v>45688</v>
      </c>
      <c r="Z141" s="158">
        <f>IFERROR(IF(($R141-Y141)&gt;=0,0,IF(($S141-X141)&lt;0,0,IF(AND(($S141-Y141)&gt;0,(X141-$R141)&gt;0),$V141/365*(Y141-X141+1),IF(AND(($S141-Y141)&lt;=0,(X141-$R141)&gt;0),$V141/365*($S141-X141+1),$V141/365*(Y141-$R141+1))))),0)</f>
        <v>0</v>
      </c>
      <c r="AA141" s="154">
        <f>Y141+1</f>
        <v>45689</v>
      </c>
      <c r="AB141" s="154">
        <f>AA141+27</f>
        <v>45716</v>
      </c>
      <c r="AC141" s="158">
        <f>IFERROR(IF(($R141-AB141)&gt;=0,0,IF(($S141-AA141)&lt;0,0,IF(AND(($S141-AB141)&gt;0,(AA141-$R141)&gt;0),$V141/365*(AB141-AA141+1),IF(AND(($S141-AB141)&lt;=0,(AA141-$R141)&gt;0),$V141/365*($S141-AA141+1),$V141/365*(AB141-$R141+1))))),0)</f>
        <v>0</v>
      </c>
      <c r="AD141" s="154">
        <f>AB141+1</f>
        <v>45717</v>
      </c>
      <c r="AE141" s="154">
        <f>AD141+30</f>
        <v>45747</v>
      </c>
      <c r="AF141" s="158">
        <f>IFERROR(IF(($R141-AE141)&gt;=0,0,IF(($S141-AD141)&lt;0,0,IF(AND(($S141-AE141)&gt;0,(AD141-$R141)&gt;0),$V141/365*(AE141-AD141+1),IF(AND(($S141-AE141)&lt;=0,(AD141-$R141)&gt;0),$V141/365*($S141-AD141+1),$V141/365*(AE141-$R141+1))))),0)</f>
        <v>0</v>
      </c>
      <c r="AG141" s="154">
        <f>AE141+1</f>
        <v>45748</v>
      </c>
      <c r="AH141" s="154">
        <f>AG141+29</f>
        <v>45777</v>
      </c>
      <c r="AI141" s="158">
        <f>IFERROR(IF(($R141-AH141)&gt;=0,0,IF(($S141-AG141)&lt;0,0,IF(AND(($S141-AH141)&gt;0,(AG141-$R141)&gt;0),$V141/365*(AH141-AG141+1),IF(AND(($S141-AH141)&lt;=0,(AG141-$R141)&gt;0),$V141/365*($S141-AG141+1),$V141/365*(AH141-$R141+1))))),0)</f>
        <v>0</v>
      </c>
      <c r="AJ141" s="154">
        <f>AH141+1</f>
        <v>45778</v>
      </c>
      <c r="AK141" s="154">
        <f>AJ141+30</f>
        <v>45808</v>
      </c>
      <c r="AL141" s="158">
        <f>IFERROR(IF(($R141-AK141)&gt;=0,0,IF(($S141-AJ141)&lt;0,0,IF(AND(($S141-AK141)&gt;0,(AJ141-$R141)&gt;0),$V141/365*(AK141-AJ141+1),IF(AND(($S141-AK141)&lt;=0,(AJ141-$R141)&gt;0),$V141/365*($S141-AJ141+1),$V141/365*(AK141-$R141+1))))),0)</f>
        <v>0</v>
      </c>
      <c r="AM141" s="154">
        <f>AK141+1</f>
        <v>45809</v>
      </c>
      <c r="AN141" s="154">
        <f>AM141+29</f>
        <v>45838</v>
      </c>
      <c r="AO141" s="158">
        <f>IFERROR(IF(($R141-AN141)&gt;=0,0,IF(($S141-AM141)&lt;0,0,IF(AND(($S141-AN141)&gt;0,(AM141-$R141)&gt;0),$V141/365*(AN141-AM141+1),IF(AND(($S141-AN141)&lt;=0,(AM141-$R141)&gt;0),$V141/365*($S141-AM141+1),$V141/365*(AN141-$R141+1))))),0)</f>
        <v>0</v>
      </c>
      <c r="AP141" s="154">
        <f>AN141+1</f>
        <v>45839</v>
      </c>
      <c r="AQ141" s="154">
        <f>AP141+30</f>
        <v>45869</v>
      </c>
      <c r="AR141" s="158">
        <f>IFERROR(IF(($R141-AQ141)&gt;=0,0,IF(($S141-AP141)&lt;0,0,IF(AND(($S141-AQ141)&gt;0,(AP141-$R141)&gt;0),$V141/365*(AQ141-AP141+1),IF(AND(($S141-AQ141)&lt;=0,(AP141-$R141)&gt;0),$V141/365*($S141-AP141+1),$V141/365*(AQ141-$R141+1))))),0)</f>
        <v>0</v>
      </c>
      <c r="AS141" s="154">
        <f>AQ141+1</f>
        <v>45870</v>
      </c>
      <c r="AT141" s="154">
        <f>AS141+30</f>
        <v>45900</v>
      </c>
      <c r="AU141" s="158">
        <f>IFERROR(IF(($R141-AT141)&gt;=0,0,IF(($S141-AS141)&lt;0,0,IF(AND(($S141-AT141)&gt;0,(AS141-$R141)&gt;0),$V141/365*(AT141-AS141+1),IF(AND(($S141-AT141)&lt;=0,(AS141-$R141)&gt;0),$V141/365*($S141-AS141+1),$V141/365*(AT141-$R141+1))))),0)</f>
        <v>0</v>
      </c>
      <c r="AV141" s="154">
        <f>AT141+1</f>
        <v>45901</v>
      </c>
      <c r="AW141" s="154">
        <f>AV141+29</f>
        <v>45930</v>
      </c>
      <c r="AX141" s="158">
        <f>IFERROR(IF(($R141-AW141)&gt;=0,0,IF(($S141-AV141)&lt;0,0,IF(AND(($S141-AW141)&gt;0,(AV141-$R141)&gt;0),$V141/365*(AW141-AV141+1),IF(AND(($S141-AW141)&lt;=0,(AV141-$R141)&gt;0),$V141/365*($S141-AV141+1),$V141/365*(AW141-$R141+1))))),0)</f>
        <v>0</v>
      </c>
      <c r="AY141" s="154">
        <f>AW141+1</f>
        <v>45931</v>
      </c>
      <c r="AZ141" s="154">
        <f>AY141+30</f>
        <v>45961</v>
      </c>
      <c r="BA141" s="158">
        <f>IFERROR(IF(($R141-AZ141)&gt;=0,0,IF(($S141-AY141)&lt;0,0,IF(AND(($S141-AZ141)&gt;0,(AY141-$R141)&gt;0),$V141/365*(AZ141-AY141+1),IF(AND(($S141-AZ141)&lt;=0,(AY141-$R141)&gt;0),$V141/365*($S141-AY141+1),$V141/365*(AZ141-$R141+1))))),0)</f>
        <v>0</v>
      </c>
      <c r="BB141" s="154">
        <f>AZ141+1</f>
        <v>45962</v>
      </c>
      <c r="BC141" s="154">
        <f>BB141+29</f>
        <v>45991</v>
      </c>
      <c r="BD141" s="158">
        <f>IFERROR(IF(($R141-BC141)&gt;=0,0,IF(($S141-BB141)&lt;0,0,IF(AND(($S141-BC141)&gt;0,(BB141-$R141)&gt;0),$V141/365*(BC141-BB141+1),IF(AND(($S141-BC141)&lt;=0,(BB141-$R141)&gt;0),$V141/365*($S141-BB141+1),$V141/365*(BC141-$R141+1))))),0)</f>
        <v>0</v>
      </c>
      <c r="BE141" s="154">
        <f>BC141+1</f>
        <v>45992</v>
      </c>
      <c r="BF141" s="154">
        <f>BE141+30</f>
        <v>46022</v>
      </c>
      <c r="BG141" s="158">
        <f>IFERROR(IF(($R141-BF141)&gt;=0,0,IF(($S141-BE141)&lt;0,0,IF(AND(($S141-BF141)&gt;0,(BE141-$R141)&gt;0),$V141/365*(BF141-BE141+1),IF(AND(($S141-BF141)&lt;=0,(BE141-$R141)&gt;0),$V141/365*($S141-BE141+1),$V141/365*(BF141-$R141+1))))),0)</f>
        <v>0</v>
      </c>
      <c r="BH141" s="154">
        <v>46023</v>
      </c>
      <c r="BI141" s="154">
        <f>BH141+30</f>
        <v>46053</v>
      </c>
      <c r="BJ141" s="158">
        <f>IFERROR(IF(($R141-BI141)&gt;=0,0,IF(($S141-BH141)&lt;0,0,IF(AND(($S141-BI141)&gt;0,(BH141-$R141)&gt;0),$V141/365*(BI141-BH141+1),IF(AND(($S141-BI141)&lt;=0,(BH141-$R141)&gt;0),$V141/365*($S141-BH141+1),$V141/365*(BI141-$R141+1))))),0)</f>
        <v>0</v>
      </c>
      <c r="BK141" s="154">
        <f>BI141+1</f>
        <v>46054</v>
      </c>
      <c r="BL141" s="154">
        <f>BK141+27</f>
        <v>46081</v>
      </c>
      <c r="BM141" s="158">
        <f>IFERROR(IF(($R141-BL141)&gt;=0,0,IF(($S141-BK141)&lt;0,0,IF(AND(($S141-BL141)&gt;0,(BK141-$R141)&gt;0),$V141/365*(BL141-BK141+1),IF(AND(($S141-BL141)&lt;=0,(BK141-$R141)&gt;0),$V141/365*($S141-BK141+1),$V141/365*(BL141-$R141+1))))),0)</f>
        <v>0</v>
      </c>
      <c r="BN141" s="154">
        <f>BL141+1</f>
        <v>46082</v>
      </c>
      <c r="BO141" s="154">
        <f>BN141+30</f>
        <v>46112</v>
      </c>
      <c r="BP141" s="158">
        <f>IFERROR(IF(($R141-BO141)&gt;=0,0,IF(($S141-BN141)&lt;0,0,IF(AND(($S141-BO141)&gt;0,(BN141-$R141)&gt;0),$V141/365*(BO141-BN141+1),IF(AND(($S141-BO141)&lt;=0,(BN141-$R141)&gt;0),$V141/365*($S141-BN141+1),$V141/365*(BO141-$R141+1))))),0)</f>
        <v>0</v>
      </c>
      <c r="BQ141" s="154">
        <f>BO141+1</f>
        <v>46113</v>
      </c>
      <c r="BR141" s="154">
        <f>BQ141+29</f>
        <v>46142</v>
      </c>
      <c r="BS141" s="158">
        <f>IFERROR(IF(($R141-BR141)&gt;=0,0,IF(($S141-BQ141)&lt;0,0,IF(AND(($S141-BR141)&gt;0,(BQ141-$R141)&gt;0),$V141/365*(BR141-BQ141+1),IF(AND(($S141-BR141)&lt;=0,(BQ141-$R141)&gt;0),$V141/365*($S141-BQ141+1),$V141/365*(BR141-$R141+1))))),0)</f>
        <v>0</v>
      </c>
      <c r="BT141" s="154">
        <f>BR141+1</f>
        <v>46143</v>
      </c>
      <c r="BU141" s="154">
        <f>BT141+30</f>
        <v>46173</v>
      </c>
      <c r="BV141" s="158">
        <f>IFERROR(IF(($R141-BU141)&gt;=0,0,IF(($S141-BT141)&lt;0,0,IF(AND(($S141-BU141)&gt;0,(BT141-$R141)&gt;0),$V141/365*(BU141-BT141+1),IF(AND(($S141-BU141)&lt;=0,(BT141-$R141)&gt;0),$V141/365*($S141-BT141+1),$V141/365*(BU141-$R141+1))))),0)</f>
        <v>0</v>
      </c>
      <c r="BW141" s="154">
        <f>BU141+1</f>
        <v>46174</v>
      </c>
      <c r="BX141" s="154">
        <f>BW141+29</f>
        <v>46203</v>
      </c>
      <c r="BY141" s="158">
        <f>IFERROR(IF(($R141-BX141)&gt;=0,0,IF(($S141-BW141)&lt;0,0,IF(AND(($S141-BX141)&gt;0,(BW141-$R141)&gt;0),$V141/365*(BX141-BW141+1),IF(AND(($S141-BX141)&lt;=0,(BW141-$R141)&gt;0),$V141/365*($S141-BW141+1),$V141/365*(BX141-$R141+1))))),0)</f>
        <v>0</v>
      </c>
      <c r="BZ141" s="154">
        <f>BX141+1</f>
        <v>46204</v>
      </c>
      <c r="CA141" s="154">
        <f>BZ141+30</f>
        <v>46234</v>
      </c>
      <c r="CB141" s="158">
        <f>IFERROR(IF(($R141-CA141)&gt;=0,0,IF(($S141-BZ141)&lt;0,0,IF(AND(($S141-CA141)&gt;0,(BZ141-$R141)&gt;0),$V141/365*(CA141-BZ141+1),IF(AND(($S141-CA141)&lt;=0,(BZ141-$R141)&gt;0),$V141/365*($S141-BZ141+1),$V141/365*(CA141-$R141+1))))),0)</f>
        <v>0</v>
      </c>
      <c r="CC141" s="154">
        <f>CA141+1</f>
        <v>46235</v>
      </c>
      <c r="CD141" s="154">
        <f>CC141+30</f>
        <v>46265</v>
      </c>
      <c r="CE141" s="158">
        <f>IFERROR(IF(($R141-CD141)&gt;=0,0,IF(($S141-CC141)&lt;0,0,IF(AND(($S141-CD141)&gt;0,(CC141-$R141)&gt;0),$V141/365*(CD141-CC141+1),IF(AND(($S141-CD141)&lt;=0,(CC141-$R141)&gt;0),$V141/365*($S141-CC141+1),$V141/365*(CD141-$R141+1))))),0)</f>
        <v>0</v>
      </c>
      <c r="CF141" s="154">
        <f>CD141+1</f>
        <v>46266</v>
      </c>
      <c r="CG141" s="154">
        <f>CF141+29</f>
        <v>46295</v>
      </c>
      <c r="CH141" s="158">
        <f>IFERROR(IF(($R141-CG141)&gt;=0,0,IF(($S141-CF141)&lt;0,0,IF(AND(($S141-CG141)&gt;0,(CF141-$R141)&gt;0),$V141/365*(CG141-CF141+1),IF(AND(($S141-CG141)&lt;=0,(CF141-$R141)&gt;0),$V141/365*($S141-CF141+1),$V141/365*(CG141-$R141+1))))),0)</f>
        <v>0</v>
      </c>
      <c r="CI141" s="154">
        <f>CG141+1</f>
        <v>46296</v>
      </c>
      <c r="CJ141" s="154">
        <f>CI141+30</f>
        <v>46326</v>
      </c>
      <c r="CK141" s="158">
        <f>IFERROR(IF(($R141-CJ141)&gt;=0,0,IF(($S141-CI141)&lt;0,0,IF(AND(($S141-CJ141)&gt;0,(CI141-$R141)&gt;0),$V141/365*(CJ141-CI141+1),IF(AND(($S141-CJ141)&lt;=0,(CI141-$R141)&gt;0),$V141/365*($S141-CI141+1),$V141/365*(CJ141-$R141+1))))),0)</f>
        <v>0</v>
      </c>
      <c r="CL141" s="154">
        <f>CJ141+1</f>
        <v>46327</v>
      </c>
      <c r="CM141" s="154">
        <f>CL141+29</f>
        <v>46356</v>
      </c>
      <c r="CN141" s="158">
        <f>IFERROR(IF(($R141-CM141)&gt;=0,0,IF(($S141-CL141)&lt;0,0,IF(AND(($S141-CM141)&gt;0,(CL141-$R141)&gt;0),$V141/365*(CM141-CL141+1),IF(AND(($S141-CM141)&lt;=0,(CL141-$R141)&gt;0),$V141/365*($S141-CL141+1),$V141/365*(CM141-$R141+1))))),0)</f>
        <v>0</v>
      </c>
      <c r="CO141" s="154">
        <f>CM141+1</f>
        <v>46357</v>
      </c>
      <c r="CP141" s="154">
        <f>CO141+30</f>
        <v>46387</v>
      </c>
      <c r="CQ141" s="158">
        <f>IFERROR(IF(($R141-CP141)&gt;=0,0,IF(($S141-CO141)&lt;0,0,IF(AND(($S141-CP141)&gt;0,(CO141-$R141)&gt;0),$V141/365*(CP141-CO141+1),IF(AND(($S141-CP141)&lt;=0,(CO141-$R141)&gt;0),$V141/365*($S141-CO141+1),$V141/365*(CP141-$R141+1))))),0)</f>
        <v>0</v>
      </c>
    </row>
    <row r="142" s="80" customFormat="1" ht="24" customHeight="1" outlineLevel="4" spans="1:95">
      <c r="A142" s="119"/>
      <c r="B142" s="120"/>
      <c r="C142" s="121"/>
      <c r="D142" s="119"/>
      <c r="E142" s="120"/>
      <c r="F142" s="120"/>
      <c r="G142" s="120"/>
      <c r="H142" s="122"/>
      <c r="I142" s="122"/>
      <c r="J142" s="122">
        <f t="shared" si="8"/>
        <v>0</v>
      </c>
      <c r="K142" s="122">
        <f>K141+1</f>
        <v>2</v>
      </c>
      <c r="L142" s="147"/>
      <c r="M142" s="148">
        <f>IFERROR(VLOOKUP($L142,'2-2 引出数据_合同数据仓库'!$B$2:$BP$10000,3,FALSE),0)</f>
        <v>0</v>
      </c>
      <c r="N142" s="122"/>
      <c r="O142" s="148">
        <f>IFERROR(VLOOKUP((LEFT(VLOOKUP($L142,'2-2 引出数据_合同数据仓库'!$B$2:$BP$10000,64,FALSE),15)&amp;(RIGHT(VLOOKUP($L142,'2-2 引出数据_合同数据仓库'!$B$2:$BP$10000,64,FALSE),4)+1)),'2-2 引出数据_合同数据仓库'!$B$2:$BP$10000,3,FALSE),0)</f>
        <v>0</v>
      </c>
      <c r="P142" s="122"/>
      <c r="Q142" s="122">
        <f>IFERROR(VLOOKUP($L142,'2-2 引出数据_合同数据仓库'!$B$2:$BP$10000,28,FALSE),0)</f>
        <v>0</v>
      </c>
      <c r="R142" s="122">
        <f>IFERROR(VLOOKUP($L142,'2-2 引出数据_合同数据仓库'!$B$2:$BP$10000,29,FALSE),0)</f>
        <v>0</v>
      </c>
      <c r="S142" s="122">
        <f>IFERROR(VLOOKUP($L142,'2-2 引出数据_合同数据仓库'!$B$2:$BP$10000,4,FALSE),0)</f>
        <v>0</v>
      </c>
      <c r="T142" s="122"/>
      <c r="U142" s="122">
        <f>IFERROR(VLOOKUP($L142,'2-2 引出数据_合同数据仓库'!$B$2:$BP$10000,15,FALSE),0)</f>
        <v>0</v>
      </c>
      <c r="V142" s="122">
        <f>U142/(S142-R142+1)*365</f>
        <v>0</v>
      </c>
      <c r="W142" s="122"/>
      <c r="X142" s="154">
        <v>45658</v>
      </c>
      <c r="Y142" s="154">
        <f>X142+30</f>
        <v>45688</v>
      </c>
      <c r="Z142" s="158">
        <f>IFERROR(IF(($R142-Y142)&gt;=0,0,IF(($S142-X142)&lt;0,0,IF(AND(($S142-Y142)&gt;0,(X142-$R142)&gt;0),$V142/365*(Y142-X142+1),IF(AND(($S142-Y142)&lt;=0,(X142-$R142)&gt;0),$V142/365*($S142-X142+1),$V142/365*(Y142-$R142+1))))),0)</f>
        <v>0</v>
      </c>
      <c r="AA142" s="154">
        <f>Y142+1</f>
        <v>45689</v>
      </c>
      <c r="AB142" s="154">
        <f>AA142+27</f>
        <v>45716</v>
      </c>
      <c r="AC142" s="158">
        <f>IFERROR(IF(($R142-AB142)&gt;=0,0,IF(($S142-AA142)&lt;0,0,IF(AND(($S142-AB142)&gt;0,(AA142-$R142)&gt;0),$V142/365*(AB142-AA142+1),IF(AND(($S142-AB142)&lt;=0,(AA142-$R142)&gt;0),$V142/365*($S142-AA142+1),$V142/365*(AB142-$R142+1))))),0)</f>
        <v>0</v>
      </c>
      <c r="AD142" s="154">
        <f>AB142+1</f>
        <v>45717</v>
      </c>
      <c r="AE142" s="154">
        <f>AD142+30</f>
        <v>45747</v>
      </c>
      <c r="AF142" s="158">
        <f>IFERROR(IF(($R142-AE142)&gt;=0,0,IF(($S142-AD142)&lt;0,0,IF(AND(($S142-AE142)&gt;0,(AD142-$R142)&gt;0),$V142/365*(AE142-AD142+1),IF(AND(($S142-AE142)&lt;=0,(AD142-$R142)&gt;0),$V142/365*($S142-AD142+1),$V142/365*(AE142-$R142+1))))),0)</f>
        <v>0</v>
      </c>
      <c r="AG142" s="154">
        <f>AE142+1</f>
        <v>45748</v>
      </c>
      <c r="AH142" s="154">
        <f>AG142+29</f>
        <v>45777</v>
      </c>
      <c r="AI142" s="158">
        <f>IFERROR(IF(($R142-AH142)&gt;=0,0,IF(($S142-AG142)&lt;0,0,IF(AND(($S142-AH142)&gt;0,(AG142-$R142)&gt;0),$V142/365*(AH142-AG142+1),IF(AND(($S142-AH142)&lt;=0,(AG142-$R142)&gt;0),$V142/365*($S142-AG142+1),$V142/365*(AH142-$R142+1))))),0)</f>
        <v>0</v>
      </c>
      <c r="AJ142" s="154">
        <f>AH142+1</f>
        <v>45778</v>
      </c>
      <c r="AK142" s="154">
        <f>AJ142+30</f>
        <v>45808</v>
      </c>
      <c r="AL142" s="158">
        <f>IFERROR(IF(($R142-AK142)&gt;=0,0,IF(($S142-AJ142)&lt;0,0,IF(AND(($S142-AK142)&gt;0,(AJ142-$R142)&gt;0),$V142/365*(AK142-AJ142+1),IF(AND(($S142-AK142)&lt;=0,(AJ142-$R142)&gt;0),$V142/365*($S142-AJ142+1),$V142/365*(AK142-$R142+1))))),0)</f>
        <v>0</v>
      </c>
      <c r="AM142" s="154">
        <f>AK142+1</f>
        <v>45809</v>
      </c>
      <c r="AN142" s="154">
        <f>AM142+29</f>
        <v>45838</v>
      </c>
      <c r="AO142" s="158">
        <f>IFERROR(IF(($R142-AN142)&gt;=0,0,IF(($S142-AM142)&lt;0,0,IF(AND(($S142-AN142)&gt;0,(AM142-$R142)&gt;0),$V142/365*(AN142-AM142+1),IF(AND(($S142-AN142)&lt;=0,(AM142-$R142)&gt;0),$V142/365*($S142-AM142+1),$V142/365*(AN142-$R142+1))))),0)</f>
        <v>0</v>
      </c>
      <c r="AP142" s="154">
        <f>AN142+1</f>
        <v>45839</v>
      </c>
      <c r="AQ142" s="154">
        <f>AP142+30</f>
        <v>45869</v>
      </c>
      <c r="AR142" s="158">
        <f>IFERROR(IF(($R142-AQ142)&gt;=0,0,IF(($S142-AP142)&lt;0,0,IF(AND(($S142-AQ142)&gt;0,(AP142-$R142)&gt;0),$V142/365*(AQ142-AP142+1),IF(AND(($S142-AQ142)&lt;=0,(AP142-$R142)&gt;0),$V142/365*($S142-AP142+1),$V142/365*(AQ142-$R142+1))))),0)</f>
        <v>0</v>
      </c>
      <c r="AS142" s="154">
        <f>AQ142+1</f>
        <v>45870</v>
      </c>
      <c r="AT142" s="154">
        <f>AS142+30</f>
        <v>45900</v>
      </c>
      <c r="AU142" s="158">
        <f>IFERROR(IF(($R142-AT142)&gt;=0,0,IF(($S142-AS142)&lt;0,0,IF(AND(($S142-AT142)&gt;0,(AS142-$R142)&gt;0),$V142/365*(AT142-AS142+1),IF(AND(($S142-AT142)&lt;=0,(AS142-$R142)&gt;0),$V142/365*($S142-AS142+1),$V142/365*(AT142-$R142+1))))),0)</f>
        <v>0</v>
      </c>
      <c r="AV142" s="154">
        <f>AT142+1</f>
        <v>45901</v>
      </c>
      <c r="AW142" s="154">
        <f>AV142+29</f>
        <v>45930</v>
      </c>
      <c r="AX142" s="158">
        <f>IFERROR(IF(($R142-AW142)&gt;=0,0,IF(($S142-AV142)&lt;0,0,IF(AND(($S142-AW142)&gt;0,(AV142-$R142)&gt;0),$V142/365*(AW142-AV142+1),IF(AND(($S142-AW142)&lt;=0,(AV142-$R142)&gt;0),$V142/365*($S142-AV142+1),$V142/365*(AW142-$R142+1))))),0)</f>
        <v>0</v>
      </c>
      <c r="AY142" s="154">
        <f>AW142+1</f>
        <v>45931</v>
      </c>
      <c r="AZ142" s="154">
        <f>AY142+30</f>
        <v>45961</v>
      </c>
      <c r="BA142" s="158">
        <f>IFERROR(IF(($R142-AZ142)&gt;=0,0,IF(($S142-AY142)&lt;0,0,IF(AND(($S142-AZ142)&gt;0,(AY142-$R142)&gt;0),$V142/365*(AZ142-AY142+1),IF(AND(($S142-AZ142)&lt;=0,(AY142-$R142)&gt;0),$V142/365*($S142-AY142+1),$V142/365*(AZ142-$R142+1))))),0)</f>
        <v>0</v>
      </c>
      <c r="BB142" s="154">
        <f>AZ142+1</f>
        <v>45962</v>
      </c>
      <c r="BC142" s="154">
        <f>BB142+29</f>
        <v>45991</v>
      </c>
      <c r="BD142" s="158">
        <f>IFERROR(IF(($R142-BC142)&gt;=0,0,IF(($S142-BB142)&lt;0,0,IF(AND(($S142-BC142)&gt;0,(BB142-$R142)&gt;0),$V142/365*(BC142-BB142+1),IF(AND(($S142-BC142)&lt;=0,(BB142-$R142)&gt;0),$V142/365*($S142-BB142+1),$V142/365*(BC142-$R142+1))))),0)</f>
        <v>0</v>
      </c>
      <c r="BE142" s="154">
        <f>BC142+1</f>
        <v>45992</v>
      </c>
      <c r="BF142" s="154">
        <f>BE142+30</f>
        <v>46022</v>
      </c>
      <c r="BG142" s="158">
        <f>IFERROR(IF(($R142-BF142)&gt;=0,0,IF(($S142-BE142)&lt;0,0,IF(AND(($S142-BF142)&gt;0,(BE142-$R142)&gt;0),$V142/365*(BF142-BE142+1),IF(AND(($S142-BF142)&lt;=0,(BE142-$R142)&gt;0),$V142/365*($S142-BE142+1),$V142/365*(BF142-$R142+1))))),0)</f>
        <v>0</v>
      </c>
      <c r="BH142" s="154">
        <v>46023</v>
      </c>
      <c r="BI142" s="154">
        <f>BH142+30</f>
        <v>46053</v>
      </c>
      <c r="BJ142" s="158">
        <f>IFERROR(IF(($R142-BI142)&gt;=0,0,IF(($S142-BH142)&lt;0,0,IF(AND(($S142-BI142)&gt;0,(BH142-$R142)&gt;0),$V142/365*(BI142-BH142+1),IF(AND(($S142-BI142)&lt;=0,(BH142-$R142)&gt;0),$V142/365*($S142-BH142+1),$V142/365*(BI142-$R142+1))))),0)</f>
        <v>0</v>
      </c>
      <c r="BK142" s="154">
        <f>BI142+1</f>
        <v>46054</v>
      </c>
      <c r="BL142" s="154">
        <f>BK142+27</f>
        <v>46081</v>
      </c>
      <c r="BM142" s="158">
        <f>IFERROR(IF(($R142-BL142)&gt;=0,0,IF(($S142-BK142)&lt;0,0,IF(AND(($S142-BL142)&gt;0,(BK142-$R142)&gt;0),$V142/365*(BL142-BK142+1),IF(AND(($S142-BL142)&lt;=0,(BK142-$R142)&gt;0),$V142/365*($S142-BK142+1),$V142/365*(BL142-$R142+1))))),0)</f>
        <v>0</v>
      </c>
      <c r="BN142" s="154">
        <f>BL142+1</f>
        <v>46082</v>
      </c>
      <c r="BO142" s="154">
        <f>BN142+30</f>
        <v>46112</v>
      </c>
      <c r="BP142" s="158">
        <f>IFERROR(IF(($R142-BO142)&gt;=0,0,IF(($S142-BN142)&lt;0,0,IF(AND(($S142-BO142)&gt;0,(BN142-$R142)&gt;0),$V142/365*(BO142-BN142+1),IF(AND(($S142-BO142)&lt;=0,(BN142-$R142)&gt;0),$V142/365*($S142-BN142+1),$V142/365*(BO142-$R142+1))))),0)</f>
        <v>0</v>
      </c>
      <c r="BQ142" s="154">
        <f>BO142+1</f>
        <v>46113</v>
      </c>
      <c r="BR142" s="154">
        <f>BQ142+29</f>
        <v>46142</v>
      </c>
      <c r="BS142" s="158">
        <f>IFERROR(IF(($R142-BR142)&gt;=0,0,IF(($S142-BQ142)&lt;0,0,IF(AND(($S142-BR142)&gt;0,(BQ142-$R142)&gt;0),$V142/365*(BR142-BQ142+1),IF(AND(($S142-BR142)&lt;=0,(BQ142-$R142)&gt;0),$V142/365*($S142-BQ142+1),$V142/365*(BR142-$R142+1))))),0)</f>
        <v>0</v>
      </c>
      <c r="BT142" s="154">
        <f>BR142+1</f>
        <v>46143</v>
      </c>
      <c r="BU142" s="154">
        <f>BT142+30</f>
        <v>46173</v>
      </c>
      <c r="BV142" s="158">
        <f>IFERROR(IF(($R142-BU142)&gt;=0,0,IF(($S142-BT142)&lt;0,0,IF(AND(($S142-BU142)&gt;0,(BT142-$R142)&gt;0),$V142/365*(BU142-BT142+1),IF(AND(($S142-BU142)&lt;=0,(BT142-$R142)&gt;0),$V142/365*($S142-BT142+1),$V142/365*(BU142-$R142+1))))),0)</f>
        <v>0</v>
      </c>
      <c r="BW142" s="154">
        <f>BU142+1</f>
        <v>46174</v>
      </c>
      <c r="BX142" s="154">
        <f>BW142+29</f>
        <v>46203</v>
      </c>
      <c r="BY142" s="158">
        <f>IFERROR(IF(($R142-BX142)&gt;=0,0,IF(($S142-BW142)&lt;0,0,IF(AND(($S142-BX142)&gt;0,(BW142-$R142)&gt;0),$V142/365*(BX142-BW142+1),IF(AND(($S142-BX142)&lt;=0,(BW142-$R142)&gt;0),$V142/365*($S142-BW142+1),$V142/365*(BX142-$R142+1))))),0)</f>
        <v>0</v>
      </c>
      <c r="BZ142" s="154">
        <f>BX142+1</f>
        <v>46204</v>
      </c>
      <c r="CA142" s="154">
        <f>BZ142+30</f>
        <v>46234</v>
      </c>
      <c r="CB142" s="158">
        <f>IFERROR(IF(($R142-CA142)&gt;=0,0,IF(($S142-BZ142)&lt;0,0,IF(AND(($S142-CA142)&gt;0,(BZ142-$R142)&gt;0),$V142/365*(CA142-BZ142+1),IF(AND(($S142-CA142)&lt;=0,(BZ142-$R142)&gt;0),$V142/365*($S142-BZ142+1),$V142/365*(CA142-$R142+1))))),0)</f>
        <v>0</v>
      </c>
      <c r="CC142" s="154">
        <f>CA142+1</f>
        <v>46235</v>
      </c>
      <c r="CD142" s="154">
        <f>CC142+30</f>
        <v>46265</v>
      </c>
      <c r="CE142" s="158">
        <f>IFERROR(IF(($R142-CD142)&gt;=0,0,IF(($S142-CC142)&lt;0,0,IF(AND(($S142-CD142)&gt;0,(CC142-$R142)&gt;0),$V142/365*(CD142-CC142+1),IF(AND(($S142-CD142)&lt;=0,(CC142-$R142)&gt;0),$V142/365*($S142-CC142+1),$V142/365*(CD142-$R142+1))))),0)</f>
        <v>0</v>
      </c>
      <c r="CF142" s="154">
        <f>CD142+1</f>
        <v>46266</v>
      </c>
      <c r="CG142" s="154">
        <f>CF142+29</f>
        <v>46295</v>
      </c>
      <c r="CH142" s="158">
        <f>IFERROR(IF(($R142-CG142)&gt;=0,0,IF(($S142-CF142)&lt;0,0,IF(AND(($S142-CG142)&gt;0,(CF142-$R142)&gt;0),$V142/365*(CG142-CF142+1),IF(AND(($S142-CG142)&lt;=0,(CF142-$R142)&gt;0),$V142/365*($S142-CF142+1),$V142/365*(CG142-$R142+1))))),0)</f>
        <v>0</v>
      </c>
      <c r="CI142" s="154">
        <f>CG142+1</f>
        <v>46296</v>
      </c>
      <c r="CJ142" s="154">
        <f>CI142+30</f>
        <v>46326</v>
      </c>
      <c r="CK142" s="158">
        <f>IFERROR(IF(($R142-CJ142)&gt;=0,0,IF(($S142-CI142)&lt;0,0,IF(AND(($S142-CJ142)&gt;0,(CI142-$R142)&gt;0),$V142/365*(CJ142-CI142+1),IF(AND(($S142-CJ142)&lt;=0,(CI142-$R142)&gt;0),$V142/365*($S142-CI142+1),$V142/365*(CJ142-$R142+1))))),0)</f>
        <v>0</v>
      </c>
      <c r="CL142" s="154">
        <f>CJ142+1</f>
        <v>46327</v>
      </c>
      <c r="CM142" s="154">
        <f>CL142+29</f>
        <v>46356</v>
      </c>
      <c r="CN142" s="158">
        <f>IFERROR(IF(($R142-CM142)&gt;=0,0,IF(($S142-CL142)&lt;0,0,IF(AND(($S142-CM142)&gt;0,(CL142-$R142)&gt;0),$V142/365*(CM142-CL142+1),IF(AND(($S142-CM142)&lt;=0,(CL142-$R142)&gt;0),$V142/365*($S142-CL142+1),$V142/365*(CM142-$R142+1))))),0)</f>
        <v>0</v>
      </c>
      <c r="CO142" s="154">
        <f>CM142+1</f>
        <v>46357</v>
      </c>
      <c r="CP142" s="154">
        <f>CO142+30</f>
        <v>46387</v>
      </c>
      <c r="CQ142" s="158">
        <f>IFERROR(IF(($R142-CP142)&gt;=0,0,IF(($S142-CO142)&lt;0,0,IF(AND(($S142-CP142)&gt;0,(CO142-$R142)&gt;0),$V142/365*(CP142-CO142+1),IF(AND(($S142-CP142)&lt;=0,(CO142-$R142)&gt;0),$V142/365*($S142-CO142+1),$V142/365*(CP142-$R142+1))))),0)</f>
        <v>0</v>
      </c>
    </row>
    <row r="143" s="80" customFormat="1" ht="24" customHeight="1" outlineLevel="4" spans="1:95">
      <c r="A143" s="119"/>
      <c r="B143" s="120"/>
      <c r="C143" s="121"/>
      <c r="D143" s="119"/>
      <c r="E143" s="120"/>
      <c r="F143" s="120"/>
      <c r="G143" s="120"/>
      <c r="H143" s="122"/>
      <c r="I143" s="122"/>
      <c r="J143" s="122">
        <f t="shared" si="8"/>
        <v>0</v>
      </c>
      <c r="K143" s="122">
        <f>K142+1</f>
        <v>3</v>
      </c>
      <c r="L143" s="147"/>
      <c r="M143" s="148">
        <f>IFERROR(VLOOKUP($L143,'2-2 引出数据_合同数据仓库'!$B$2:$BP$10000,3,FALSE),0)</f>
        <v>0</v>
      </c>
      <c r="N143" s="122"/>
      <c r="O143" s="148">
        <f>IFERROR(VLOOKUP((LEFT(VLOOKUP($L143,'2-2 引出数据_合同数据仓库'!$B$2:$BP$10000,64,FALSE),15)&amp;(RIGHT(VLOOKUP($L143,'2-2 引出数据_合同数据仓库'!$B$2:$BP$10000,64,FALSE),4)+1)),'2-2 引出数据_合同数据仓库'!$B$2:$BP$10000,3,FALSE),0)</f>
        <v>0</v>
      </c>
      <c r="P143" s="122"/>
      <c r="Q143" s="122">
        <f>IFERROR(VLOOKUP($L143,'2-2 引出数据_合同数据仓库'!$B$2:$BP$10000,28,FALSE),0)</f>
        <v>0</v>
      </c>
      <c r="R143" s="122">
        <f>IFERROR(VLOOKUP($L143,'2-2 引出数据_合同数据仓库'!$B$2:$BP$10000,29,FALSE),0)</f>
        <v>0</v>
      </c>
      <c r="S143" s="122">
        <f>IFERROR(VLOOKUP($L143,'2-2 引出数据_合同数据仓库'!$B$2:$BP$10000,4,FALSE),0)</f>
        <v>0</v>
      </c>
      <c r="T143" s="122"/>
      <c r="U143" s="122">
        <f>IFERROR(VLOOKUP($L143,'2-2 引出数据_合同数据仓库'!$B$2:$BP$10000,15,FALSE),0)</f>
        <v>0</v>
      </c>
      <c r="V143" s="122">
        <f>U143/(S143-R143+1)*365</f>
        <v>0</v>
      </c>
      <c r="W143" s="122"/>
      <c r="X143" s="154">
        <v>45658</v>
      </c>
      <c r="Y143" s="154">
        <f>X143+30</f>
        <v>45688</v>
      </c>
      <c r="Z143" s="158">
        <f>IFERROR(IF(($R143-Y143)&gt;=0,0,IF(($S143-X143)&lt;0,0,IF(AND(($S143-Y143)&gt;0,(X143-$R143)&gt;0),$V143/365*(Y143-X143+1),IF(AND(($S143-Y143)&lt;=0,(X143-$R143)&gt;0),$V143/365*($S143-X143+1),$V143/365*(Y143-$R143+1))))),0)</f>
        <v>0</v>
      </c>
      <c r="AA143" s="154">
        <f>Y143+1</f>
        <v>45689</v>
      </c>
      <c r="AB143" s="154">
        <f>AA143+27</f>
        <v>45716</v>
      </c>
      <c r="AC143" s="158">
        <f>IFERROR(IF(($R143-AB143)&gt;=0,0,IF(($S143-AA143)&lt;0,0,IF(AND(($S143-AB143)&gt;0,(AA143-$R143)&gt;0),$V143/365*(AB143-AA143+1),IF(AND(($S143-AB143)&lt;=0,(AA143-$R143)&gt;0),$V143/365*($S143-AA143+1),$V143/365*(AB143-$R143+1))))),0)</f>
        <v>0</v>
      </c>
      <c r="AD143" s="154">
        <f>AB143+1</f>
        <v>45717</v>
      </c>
      <c r="AE143" s="154">
        <f>AD143+30</f>
        <v>45747</v>
      </c>
      <c r="AF143" s="158">
        <f>IFERROR(IF(($R143-AE143)&gt;=0,0,IF(($S143-AD143)&lt;0,0,IF(AND(($S143-AE143)&gt;0,(AD143-$R143)&gt;0),$V143/365*(AE143-AD143+1),IF(AND(($S143-AE143)&lt;=0,(AD143-$R143)&gt;0),$V143/365*($S143-AD143+1),$V143/365*(AE143-$R143+1))))),0)</f>
        <v>0</v>
      </c>
      <c r="AG143" s="154">
        <f>AE143+1</f>
        <v>45748</v>
      </c>
      <c r="AH143" s="154">
        <f>AG143+29</f>
        <v>45777</v>
      </c>
      <c r="AI143" s="158">
        <f>IFERROR(IF(($R143-AH143)&gt;=0,0,IF(($S143-AG143)&lt;0,0,IF(AND(($S143-AH143)&gt;0,(AG143-$R143)&gt;0),$V143/365*(AH143-AG143+1),IF(AND(($S143-AH143)&lt;=0,(AG143-$R143)&gt;0),$V143/365*($S143-AG143+1),$V143/365*(AH143-$R143+1))))),0)</f>
        <v>0</v>
      </c>
      <c r="AJ143" s="154">
        <f>AH143+1</f>
        <v>45778</v>
      </c>
      <c r="AK143" s="154">
        <f>AJ143+30</f>
        <v>45808</v>
      </c>
      <c r="AL143" s="158">
        <f>IFERROR(IF(($R143-AK143)&gt;=0,0,IF(($S143-AJ143)&lt;0,0,IF(AND(($S143-AK143)&gt;0,(AJ143-$R143)&gt;0),$V143/365*(AK143-AJ143+1),IF(AND(($S143-AK143)&lt;=0,(AJ143-$R143)&gt;0),$V143/365*($S143-AJ143+1),$V143/365*(AK143-$R143+1))))),0)</f>
        <v>0</v>
      </c>
      <c r="AM143" s="154">
        <f>AK143+1</f>
        <v>45809</v>
      </c>
      <c r="AN143" s="154">
        <f>AM143+29</f>
        <v>45838</v>
      </c>
      <c r="AO143" s="158">
        <f>IFERROR(IF(($R143-AN143)&gt;=0,0,IF(($S143-AM143)&lt;0,0,IF(AND(($S143-AN143)&gt;0,(AM143-$R143)&gt;0),$V143/365*(AN143-AM143+1),IF(AND(($S143-AN143)&lt;=0,(AM143-$R143)&gt;0),$V143/365*($S143-AM143+1),$V143/365*(AN143-$R143+1))))),0)</f>
        <v>0</v>
      </c>
      <c r="AP143" s="154">
        <f>AN143+1</f>
        <v>45839</v>
      </c>
      <c r="AQ143" s="154">
        <f>AP143+30</f>
        <v>45869</v>
      </c>
      <c r="AR143" s="158">
        <f>IFERROR(IF(($R143-AQ143)&gt;=0,0,IF(($S143-AP143)&lt;0,0,IF(AND(($S143-AQ143)&gt;0,(AP143-$R143)&gt;0),$V143/365*(AQ143-AP143+1),IF(AND(($S143-AQ143)&lt;=0,(AP143-$R143)&gt;0),$V143/365*($S143-AP143+1),$V143/365*(AQ143-$R143+1))))),0)</f>
        <v>0</v>
      </c>
      <c r="AS143" s="154">
        <f>AQ143+1</f>
        <v>45870</v>
      </c>
      <c r="AT143" s="154">
        <f>AS143+30</f>
        <v>45900</v>
      </c>
      <c r="AU143" s="158">
        <f>IFERROR(IF(($R143-AT143)&gt;=0,0,IF(($S143-AS143)&lt;0,0,IF(AND(($S143-AT143)&gt;0,(AS143-$R143)&gt;0),$V143/365*(AT143-AS143+1),IF(AND(($S143-AT143)&lt;=0,(AS143-$R143)&gt;0),$V143/365*($S143-AS143+1),$V143/365*(AT143-$R143+1))))),0)</f>
        <v>0</v>
      </c>
      <c r="AV143" s="154">
        <f>AT143+1</f>
        <v>45901</v>
      </c>
      <c r="AW143" s="154">
        <f>AV143+29</f>
        <v>45930</v>
      </c>
      <c r="AX143" s="158">
        <f>IFERROR(IF(($R143-AW143)&gt;=0,0,IF(($S143-AV143)&lt;0,0,IF(AND(($S143-AW143)&gt;0,(AV143-$R143)&gt;0),$V143/365*(AW143-AV143+1),IF(AND(($S143-AW143)&lt;=0,(AV143-$R143)&gt;0),$V143/365*($S143-AV143+1),$V143/365*(AW143-$R143+1))))),0)</f>
        <v>0</v>
      </c>
      <c r="AY143" s="154">
        <f>AW143+1</f>
        <v>45931</v>
      </c>
      <c r="AZ143" s="154">
        <f>AY143+30</f>
        <v>45961</v>
      </c>
      <c r="BA143" s="158">
        <f>IFERROR(IF(($R143-AZ143)&gt;=0,0,IF(($S143-AY143)&lt;0,0,IF(AND(($S143-AZ143)&gt;0,(AY143-$R143)&gt;0),$V143/365*(AZ143-AY143+1),IF(AND(($S143-AZ143)&lt;=0,(AY143-$R143)&gt;0),$V143/365*($S143-AY143+1),$V143/365*(AZ143-$R143+1))))),0)</f>
        <v>0</v>
      </c>
      <c r="BB143" s="154">
        <f>AZ143+1</f>
        <v>45962</v>
      </c>
      <c r="BC143" s="154">
        <f>BB143+29</f>
        <v>45991</v>
      </c>
      <c r="BD143" s="158">
        <f>IFERROR(IF(($R143-BC143)&gt;=0,0,IF(($S143-BB143)&lt;0,0,IF(AND(($S143-BC143)&gt;0,(BB143-$R143)&gt;0),$V143/365*(BC143-BB143+1),IF(AND(($S143-BC143)&lt;=0,(BB143-$R143)&gt;0),$V143/365*($S143-BB143+1),$V143/365*(BC143-$R143+1))))),0)</f>
        <v>0</v>
      </c>
      <c r="BE143" s="154">
        <f>BC143+1</f>
        <v>45992</v>
      </c>
      <c r="BF143" s="154">
        <f>BE143+30</f>
        <v>46022</v>
      </c>
      <c r="BG143" s="158">
        <f>IFERROR(IF(($R143-BF143)&gt;=0,0,IF(($S143-BE143)&lt;0,0,IF(AND(($S143-BF143)&gt;0,(BE143-$R143)&gt;0),$V143/365*(BF143-BE143+1),IF(AND(($S143-BF143)&lt;=0,(BE143-$R143)&gt;0),$V143/365*($S143-BE143+1),$V143/365*(BF143-$R143+1))))),0)</f>
        <v>0</v>
      </c>
      <c r="BH143" s="154">
        <v>46023</v>
      </c>
      <c r="BI143" s="154">
        <f>BH143+30</f>
        <v>46053</v>
      </c>
      <c r="BJ143" s="158">
        <f>IFERROR(IF(($R143-BI143)&gt;=0,0,IF(($S143-BH143)&lt;0,0,IF(AND(($S143-BI143)&gt;0,(BH143-$R143)&gt;0),$V143/365*(BI143-BH143+1),IF(AND(($S143-BI143)&lt;=0,(BH143-$R143)&gt;0),$V143/365*($S143-BH143+1),$V143/365*(BI143-$R143+1))))),0)</f>
        <v>0</v>
      </c>
      <c r="BK143" s="154">
        <f>BI143+1</f>
        <v>46054</v>
      </c>
      <c r="BL143" s="154">
        <f>BK143+27</f>
        <v>46081</v>
      </c>
      <c r="BM143" s="158">
        <f>IFERROR(IF(($R143-BL143)&gt;=0,0,IF(($S143-BK143)&lt;0,0,IF(AND(($S143-BL143)&gt;0,(BK143-$R143)&gt;0),$V143/365*(BL143-BK143+1),IF(AND(($S143-BL143)&lt;=0,(BK143-$R143)&gt;0),$V143/365*($S143-BK143+1),$V143/365*(BL143-$R143+1))))),0)</f>
        <v>0</v>
      </c>
      <c r="BN143" s="154">
        <f>BL143+1</f>
        <v>46082</v>
      </c>
      <c r="BO143" s="154">
        <f>BN143+30</f>
        <v>46112</v>
      </c>
      <c r="BP143" s="158">
        <f>IFERROR(IF(($R143-BO143)&gt;=0,0,IF(($S143-BN143)&lt;0,0,IF(AND(($S143-BO143)&gt;0,(BN143-$R143)&gt;0),$V143/365*(BO143-BN143+1),IF(AND(($S143-BO143)&lt;=0,(BN143-$R143)&gt;0),$V143/365*($S143-BN143+1),$V143/365*(BO143-$R143+1))))),0)</f>
        <v>0</v>
      </c>
      <c r="BQ143" s="154">
        <f>BO143+1</f>
        <v>46113</v>
      </c>
      <c r="BR143" s="154">
        <f>BQ143+29</f>
        <v>46142</v>
      </c>
      <c r="BS143" s="158">
        <f>IFERROR(IF(($R143-BR143)&gt;=0,0,IF(($S143-BQ143)&lt;0,0,IF(AND(($S143-BR143)&gt;0,(BQ143-$R143)&gt;0),$V143/365*(BR143-BQ143+1),IF(AND(($S143-BR143)&lt;=0,(BQ143-$R143)&gt;0),$V143/365*($S143-BQ143+1),$V143/365*(BR143-$R143+1))))),0)</f>
        <v>0</v>
      </c>
      <c r="BT143" s="154">
        <f>BR143+1</f>
        <v>46143</v>
      </c>
      <c r="BU143" s="154">
        <f>BT143+30</f>
        <v>46173</v>
      </c>
      <c r="BV143" s="158">
        <f>IFERROR(IF(($R143-BU143)&gt;=0,0,IF(($S143-BT143)&lt;0,0,IF(AND(($S143-BU143)&gt;0,(BT143-$R143)&gt;0),$V143/365*(BU143-BT143+1),IF(AND(($S143-BU143)&lt;=0,(BT143-$R143)&gt;0),$V143/365*($S143-BT143+1),$V143/365*(BU143-$R143+1))))),0)</f>
        <v>0</v>
      </c>
      <c r="BW143" s="154">
        <f>BU143+1</f>
        <v>46174</v>
      </c>
      <c r="BX143" s="154">
        <f>BW143+29</f>
        <v>46203</v>
      </c>
      <c r="BY143" s="158">
        <f>IFERROR(IF(($R143-BX143)&gt;=0,0,IF(($S143-BW143)&lt;0,0,IF(AND(($S143-BX143)&gt;0,(BW143-$R143)&gt;0),$V143/365*(BX143-BW143+1),IF(AND(($S143-BX143)&lt;=0,(BW143-$R143)&gt;0),$V143/365*($S143-BW143+1),$V143/365*(BX143-$R143+1))))),0)</f>
        <v>0</v>
      </c>
      <c r="BZ143" s="154">
        <f>BX143+1</f>
        <v>46204</v>
      </c>
      <c r="CA143" s="154">
        <f>BZ143+30</f>
        <v>46234</v>
      </c>
      <c r="CB143" s="158">
        <f>IFERROR(IF(($R143-CA143)&gt;=0,0,IF(($S143-BZ143)&lt;0,0,IF(AND(($S143-CA143)&gt;0,(BZ143-$R143)&gt;0),$V143/365*(CA143-BZ143+1),IF(AND(($S143-CA143)&lt;=0,(BZ143-$R143)&gt;0),$V143/365*($S143-BZ143+1),$V143/365*(CA143-$R143+1))))),0)</f>
        <v>0</v>
      </c>
      <c r="CC143" s="154">
        <f>CA143+1</f>
        <v>46235</v>
      </c>
      <c r="CD143" s="154">
        <f>CC143+30</f>
        <v>46265</v>
      </c>
      <c r="CE143" s="158">
        <f>IFERROR(IF(($R143-CD143)&gt;=0,0,IF(($S143-CC143)&lt;0,0,IF(AND(($S143-CD143)&gt;0,(CC143-$R143)&gt;0),$V143/365*(CD143-CC143+1),IF(AND(($S143-CD143)&lt;=0,(CC143-$R143)&gt;0),$V143/365*($S143-CC143+1),$V143/365*(CD143-$R143+1))))),0)</f>
        <v>0</v>
      </c>
      <c r="CF143" s="154">
        <f>CD143+1</f>
        <v>46266</v>
      </c>
      <c r="CG143" s="154">
        <f>CF143+29</f>
        <v>46295</v>
      </c>
      <c r="CH143" s="158">
        <f>IFERROR(IF(($R143-CG143)&gt;=0,0,IF(($S143-CF143)&lt;0,0,IF(AND(($S143-CG143)&gt;0,(CF143-$R143)&gt;0),$V143/365*(CG143-CF143+1),IF(AND(($S143-CG143)&lt;=0,(CF143-$R143)&gt;0),$V143/365*($S143-CF143+1),$V143/365*(CG143-$R143+1))))),0)</f>
        <v>0</v>
      </c>
      <c r="CI143" s="154">
        <f>CG143+1</f>
        <v>46296</v>
      </c>
      <c r="CJ143" s="154">
        <f>CI143+30</f>
        <v>46326</v>
      </c>
      <c r="CK143" s="158">
        <f>IFERROR(IF(($R143-CJ143)&gt;=0,0,IF(($S143-CI143)&lt;0,0,IF(AND(($S143-CJ143)&gt;0,(CI143-$R143)&gt;0),$V143/365*(CJ143-CI143+1),IF(AND(($S143-CJ143)&lt;=0,(CI143-$R143)&gt;0),$V143/365*($S143-CI143+1),$V143/365*(CJ143-$R143+1))))),0)</f>
        <v>0</v>
      </c>
      <c r="CL143" s="154">
        <f>CJ143+1</f>
        <v>46327</v>
      </c>
      <c r="CM143" s="154">
        <f>CL143+29</f>
        <v>46356</v>
      </c>
      <c r="CN143" s="158">
        <f>IFERROR(IF(($R143-CM143)&gt;=0,0,IF(($S143-CL143)&lt;0,0,IF(AND(($S143-CM143)&gt;0,(CL143-$R143)&gt;0),$V143/365*(CM143-CL143+1),IF(AND(($S143-CM143)&lt;=0,(CL143-$R143)&gt;0),$V143/365*($S143-CL143+1),$V143/365*(CM143-$R143+1))))),0)</f>
        <v>0</v>
      </c>
      <c r="CO143" s="154">
        <f>CM143+1</f>
        <v>46357</v>
      </c>
      <c r="CP143" s="154">
        <f>CO143+30</f>
        <v>46387</v>
      </c>
      <c r="CQ143" s="158">
        <f>IFERROR(IF(($R143-CP143)&gt;=0,0,IF(($S143-CO143)&lt;0,0,IF(AND(($S143-CP143)&gt;0,(CO143-$R143)&gt;0),$V143/365*(CP143-CO143+1),IF(AND(($S143-CP143)&lt;=0,(CO143-$R143)&gt;0),$V143/365*($S143-CO143+1),$V143/365*(CP143-$R143+1))))),0)</f>
        <v>0</v>
      </c>
    </row>
    <row r="144" s="80" customFormat="1" ht="24" customHeight="1" outlineLevel="4" spans="1:95">
      <c r="A144" s="119"/>
      <c r="B144" s="120"/>
      <c r="C144" s="121"/>
      <c r="D144" s="119"/>
      <c r="E144" s="120"/>
      <c r="F144" s="120"/>
      <c r="G144" s="120"/>
      <c r="H144" s="122"/>
      <c r="I144" s="122"/>
      <c r="J144" s="122">
        <f t="shared" si="8"/>
        <v>0</v>
      </c>
      <c r="K144" s="122">
        <f>K143+1</f>
        <v>4</v>
      </c>
      <c r="L144" s="147"/>
      <c r="M144" s="148">
        <f>IFERROR(VLOOKUP($L144,'2-2 引出数据_合同数据仓库'!$B$2:$BP$10000,3,FALSE),0)</f>
        <v>0</v>
      </c>
      <c r="N144" s="122"/>
      <c r="O144" s="148">
        <f>IFERROR(VLOOKUP((LEFT(VLOOKUP($L144,'2-2 引出数据_合同数据仓库'!$B$2:$BP$10000,64,FALSE),15)&amp;(RIGHT(VLOOKUP($L144,'2-2 引出数据_合同数据仓库'!$B$2:$BP$10000,64,FALSE),4)+1)),'2-2 引出数据_合同数据仓库'!$B$2:$BP$10000,3,FALSE),0)</f>
        <v>0</v>
      </c>
      <c r="P144" s="122"/>
      <c r="Q144" s="122">
        <f>IFERROR(VLOOKUP($L144,'2-2 引出数据_合同数据仓库'!$B$2:$BP$10000,28,FALSE),0)</f>
        <v>0</v>
      </c>
      <c r="R144" s="122">
        <f>IFERROR(VLOOKUP($L144,'2-2 引出数据_合同数据仓库'!$B$2:$BP$10000,29,FALSE),0)</f>
        <v>0</v>
      </c>
      <c r="S144" s="122">
        <f>IFERROR(VLOOKUP($L144,'2-2 引出数据_合同数据仓库'!$B$2:$BP$10000,4,FALSE),0)</f>
        <v>0</v>
      </c>
      <c r="T144" s="122"/>
      <c r="U144" s="122">
        <f>IFERROR(VLOOKUP($L144,'2-2 引出数据_合同数据仓库'!$B$2:$BP$10000,15,FALSE),0)</f>
        <v>0</v>
      </c>
      <c r="V144" s="122">
        <f>U144/(S144-R144+1)*365</f>
        <v>0</v>
      </c>
      <c r="W144" s="122"/>
      <c r="X144" s="154">
        <v>45658</v>
      </c>
      <c r="Y144" s="154">
        <f>X144+30</f>
        <v>45688</v>
      </c>
      <c r="Z144" s="158">
        <f>IFERROR(IF(($R144-Y144)&gt;=0,0,IF(($S144-X144)&lt;0,0,IF(AND(($S144-Y144)&gt;0,(X144-$R144)&gt;0),$V144/365*(Y144-X144+1),IF(AND(($S144-Y144)&lt;=0,(X144-$R144)&gt;0),$V144/365*($S144-X144+1),$V144/365*(Y144-$R144+1))))),0)</f>
        <v>0</v>
      </c>
      <c r="AA144" s="154">
        <f>Y144+1</f>
        <v>45689</v>
      </c>
      <c r="AB144" s="154">
        <f>AA144+27</f>
        <v>45716</v>
      </c>
      <c r="AC144" s="158">
        <f>IFERROR(IF(($R144-AB144)&gt;=0,0,IF(($S144-AA144)&lt;0,0,IF(AND(($S144-AB144)&gt;0,(AA144-$R144)&gt;0),$V144/365*(AB144-AA144+1),IF(AND(($S144-AB144)&lt;=0,(AA144-$R144)&gt;0),$V144/365*($S144-AA144+1),$V144/365*(AB144-$R144+1))))),0)</f>
        <v>0</v>
      </c>
      <c r="AD144" s="154">
        <f>AB144+1</f>
        <v>45717</v>
      </c>
      <c r="AE144" s="154">
        <f>AD144+30</f>
        <v>45747</v>
      </c>
      <c r="AF144" s="158">
        <f>IFERROR(IF(($R144-AE144)&gt;=0,0,IF(($S144-AD144)&lt;0,0,IF(AND(($S144-AE144)&gt;0,(AD144-$R144)&gt;0),$V144/365*(AE144-AD144+1),IF(AND(($S144-AE144)&lt;=0,(AD144-$R144)&gt;0),$V144/365*($S144-AD144+1),$V144/365*(AE144-$R144+1))))),0)</f>
        <v>0</v>
      </c>
      <c r="AG144" s="154">
        <f>AE144+1</f>
        <v>45748</v>
      </c>
      <c r="AH144" s="154">
        <f>AG144+29</f>
        <v>45777</v>
      </c>
      <c r="AI144" s="158">
        <f>IFERROR(IF(($R144-AH144)&gt;=0,0,IF(($S144-AG144)&lt;0,0,IF(AND(($S144-AH144)&gt;0,(AG144-$R144)&gt;0),$V144/365*(AH144-AG144+1),IF(AND(($S144-AH144)&lt;=0,(AG144-$R144)&gt;0),$V144/365*($S144-AG144+1),$V144/365*(AH144-$R144+1))))),0)</f>
        <v>0</v>
      </c>
      <c r="AJ144" s="154">
        <f>AH144+1</f>
        <v>45778</v>
      </c>
      <c r="AK144" s="154">
        <f>AJ144+30</f>
        <v>45808</v>
      </c>
      <c r="AL144" s="158">
        <f>IFERROR(IF(($R144-AK144)&gt;=0,0,IF(($S144-AJ144)&lt;0,0,IF(AND(($S144-AK144)&gt;0,(AJ144-$R144)&gt;0),$V144/365*(AK144-AJ144+1),IF(AND(($S144-AK144)&lt;=0,(AJ144-$R144)&gt;0),$V144/365*($S144-AJ144+1),$V144/365*(AK144-$R144+1))))),0)</f>
        <v>0</v>
      </c>
      <c r="AM144" s="154">
        <f>AK144+1</f>
        <v>45809</v>
      </c>
      <c r="AN144" s="154">
        <f>AM144+29</f>
        <v>45838</v>
      </c>
      <c r="AO144" s="158">
        <f>IFERROR(IF(($R144-AN144)&gt;=0,0,IF(($S144-AM144)&lt;0,0,IF(AND(($S144-AN144)&gt;0,(AM144-$R144)&gt;0),$V144/365*(AN144-AM144+1),IF(AND(($S144-AN144)&lt;=0,(AM144-$R144)&gt;0),$V144/365*($S144-AM144+1),$V144/365*(AN144-$R144+1))))),0)</f>
        <v>0</v>
      </c>
      <c r="AP144" s="154">
        <f>AN144+1</f>
        <v>45839</v>
      </c>
      <c r="AQ144" s="154">
        <f>AP144+30</f>
        <v>45869</v>
      </c>
      <c r="AR144" s="158">
        <f>IFERROR(IF(($R144-AQ144)&gt;=0,0,IF(($S144-AP144)&lt;0,0,IF(AND(($S144-AQ144)&gt;0,(AP144-$R144)&gt;0),$V144/365*(AQ144-AP144+1),IF(AND(($S144-AQ144)&lt;=0,(AP144-$R144)&gt;0),$V144/365*($S144-AP144+1),$V144/365*(AQ144-$R144+1))))),0)</f>
        <v>0</v>
      </c>
      <c r="AS144" s="154">
        <f>AQ144+1</f>
        <v>45870</v>
      </c>
      <c r="AT144" s="154">
        <f>AS144+30</f>
        <v>45900</v>
      </c>
      <c r="AU144" s="158">
        <f>IFERROR(IF(($R144-AT144)&gt;=0,0,IF(($S144-AS144)&lt;0,0,IF(AND(($S144-AT144)&gt;0,(AS144-$R144)&gt;0),$V144/365*(AT144-AS144+1),IF(AND(($S144-AT144)&lt;=0,(AS144-$R144)&gt;0),$V144/365*($S144-AS144+1),$V144/365*(AT144-$R144+1))))),0)</f>
        <v>0</v>
      </c>
      <c r="AV144" s="154">
        <f>AT144+1</f>
        <v>45901</v>
      </c>
      <c r="AW144" s="154">
        <f>AV144+29</f>
        <v>45930</v>
      </c>
      <c r="AX144" s="158">
        <f>IFERROR(IF(($R144-AW144)&gt;=0,0,IF(($S144-AV144)&lt;0,0,IF(AND(($S144-AW144)&gt;0,(AV144-$R144)&gt;0),$V144/365*(AW144-AV144+1),IF(AND(($S144-AW144)&lt;=0,(AV144-$R144)&gt;0),$V144/365*($S144-AV144+1),$V144/365*(AW144-$R144+1))))),0)</f>
        <v>0</v>
      </c>
      <c r="AY144" s="154">
        <f>AW144+1</f>
        <v>45931</v>
      </c>
      <c r="AZ144" s="154">
        <f>AY144+30</f>
        <v>45961</v>
      </c>
      <c r="BA144" s="158">
        <f>IFERROR(IF(($R144-AZ144)&gt;=0,0,IF(($S144-AY144)&lt;0,0,IF(AND(($S144-AZ144)&gt;0,(AY144-$R144)&gt;0),$V144/365*(AZ144-AY144+1),IF(AND(($S144-AZ144)&lt;=0,(AY144-$R144)&gt;0),$V144/365*($S144-AY144+1),$V144/365*(AZ144-$R144+1))))),0)</f>
        <v>0</v>
      </c>
      <c r="BB144" s="154">
        <f>AZ144+1</f>
        <v>45962</v>
      </c>
      <c r="BC144" s="154">
        <f>BB144+29</f>
        <v>45991</v>
      </c>
      <c r="BD144" s="158">
        <f>IFERROR(IF(($R144-BC144)&gt;=0,0,IF(($S144-BB144)&lt;0,0,IF(AND(($S144-BC144)&gt;0,(BB144-$R144)&gt;0),$V144/365*(BC144-BB144+1),IF(AND(($S144-BC144)&lt;=0,(BB144-$R144)&gt;0),$V144/365*($S144-BB144+1),$V144/365*(BC144-$R144+1))))),0)</f>
        <v>0</v>
      </c>
      <c r="BE144" s="154">
        <f>BC144+1</f>
        <v>45992</v>
      </c>
      <c r="BF144" s="154">
        <f>BE144+30</f>
        <v>46022</v>
      </c>
      <c r="BG144" s="158">
        <f>IFERROR(IF(($R144-BF144)&gt;=0,0,IF(($S144-BE144)&lt;0,0,IF(AND(($S144-BF144)&gt;0,(BE144-$R144)&gt;0),$V144/365*(BF144-BE144+1),IF(AND(($S144-BF144)&lt;=0,(BE144-$R144)&gt;0),$V144/365*($S144-BE144+1),$V144/365*(BF144-$R144+1))))),0)</f>
        <v>0</v>
      </c>
      <c r="BH144" s="154">
        <v>46023</v>
      </c>
      <c r="BI144" s="154">
        <f>BH144+30</f>
        <v>46053</v>
      </c>
      <c r="BJ144" s="158">
        <f>IFERROR(IF(($R144-BI144)&gt;=0,0,IF(($S144-BH144)&lt;0,0,IF(AND(($S144-BI144)&gt;0,(BH144-$R144)&gt;0),$V144/365*(BI144-BH144+1),IF(AND(($S144-BI144)&lt;=0,(BH144-$R144)&gt;0),$V144/365*($S144-BH144+1),$V144/365*(BI144-$R144+1))))),0)</f>
        <v>0</v>
      </c>
      <c r="BK144" s="154">
        <f>BI144+1</f>
        <v>46054</v>
      </c>
      <c r="BL144" s="154">
        <f>BK144+27</f>
        <v>46081</v>
      </c>
      <c r="BM144" s="158">
        <f>IFERROR(IF(($R144-BL144)&gt;=0,0,IF(($S144-BK144)&lt;0,0,IF(AND(($S144-BL144)&gt;0,(BK144-$R144)&gt;0),$V144/365*(BL144-BK144+1),IF(AND(($S144-BL144)&lt;=0,(BK144-$R144)&gt;0),$V144/365*($S144-BK144+1),$V144/365*(BL144-$R144+1))))),0)</f>
        <v>0</v>
      </c>
      <c r="BN144" s="154">
        <f>BL144+1</f>
        <v>46082</v>
      </c>
      <c r="BO144" s="154">
        <f>BN144+30</f>
        <v>46112</v>
      </c>
      <c r="BP144" s="158">
        <f>IFERROR(IF(($R144-BO144)&gt;=0,0,IF(($S144-BN144)&lt;0,0,IF(AND(($S144-BO144)&gt;0,(BN144-$R144)&gt;0),$V144/365*(BO144-BN144+1),IF(AND(($S144-BO144)&lt;=0,(BN144-$R144)&gt;0),$V144/365*($S144-BN144+1),$V144/365*(BO144-$R144+1))))),0)</f>
        <v>0</v>
      </c>
      <c r="BQ144" s="154">
        <f>BO144+1</f>
        <v>46113</v>
      </c>
      <c r="BR144" s="154">
        <f>BQ144+29</f>
        <v>46142</v>
      </c>
      <c r="BS144" s="158">
        <f>IFERROR(IF(($R144-BR144)&gt;=0,0,IF(($S144-BQ144)&lt;0,0,IF(AND(($S144-BR144)&gt;0,(BQ144-$R144)&gt;0),$V144/365*(BR144-BQ144+1),IF(AND(($S144-BR144)&lt;=0,(BQ144-$R144)&gt;0),$V144/365*($S144-BQ144+1),$V144/365*(BR144-$R144+1))))),0)</f>
        <v>0</v>
      </c>
      <c r="BT144" s="154">
        <f>BR144+1</f>
        <v>46143</v>
      </c>
      <c r="BU144" s="154">
        <f>BT144+30</f>
        <v>46173</v>
      </c>
      <c r="BV144" s="158">
        <f>IFERROR(IF(($R144-BU144)&gt;=0,0,IF(($S144-BT144)&lt;0,0,IF(AND(($S144-BU144)&gt;0,(BT144-$R144)&gt;0),$V144/365*(BU144-BT144+1),IF(AND(($S144-BU144)&lt;=0,(BT144-$R144)&gt;0),$V144/365*($S144-BT144+1),$V144/365*(BU144-$R144+1))))),0)</f>
        <v>0</v>
      </c>
      <c r="BW144" s="154">
        <f>BU144+1</f>
        <v>46174</v>
      </c>
      <c r="BX144" s="154">
        <f>BW144+29</f>
        <v>46203</v>
      </c>
      <c r="BY144" s="158">
        <f>IFERROR(IF(($R144-BX144)&gt;=0,0,IF(($S144-BW144)&lt;0,0,IF(AND(($S144-BX144)&gt;0,(BW144-$R144)&gt;0),$V144/365*(BX144-BW144+1),IF(AND(($S144-BX144)&lt;=0,(BW144-$R144)&gt;0),$V144/365*($S144-BW144+1),$V144/365*(BX144-$R144+1))))),0)</f>
        <v>0</v>
      </c>
      <c r="BZ144" s="154">
        <f>BX144+1</f>
        <v>46204</v>
      </c>
      <c r="CA144" s="154">
        <f>BZ144+30</f>
        <v>46234</v>
      </c>
      <c r="CB144" s="158">
        <f>IFERROR(IF(($R144-CA144)&gt;=0,0,IF(($S144-BZ144)&lt;0,0,IF(AND(($S144-CA144)&gt;0,(BZ144-$R144)&gt;0),$V144/365*(CA144-BZ144+1),IF(AND(($S144-CA144)&lt;=0,(BZ144-$R144)&gt;0),$V144/365*($S144-BZ144+1),$V144/365*(CA144-$R144+1))))),0)</f>
        <v>0</v>
      </c>
      <c r="CC144" s="154">
        <f>CA144+1</f>
        <v>46235</v>
      </c>
      <c r="CD144" s="154">
        <f>CC144+30</f>
        <v>46265</v>
      </c>
      <c r="CE144" s="158">
        <f>IFERROR(IF(($R144-CD144)&gt;=0,0,IF(($S144-CC144)&lt;0,0,IF(AND(($S144-CD144)&gt;0,(CC144-$R144)&gt;0),$V144/365*(CD144-CC144+1),IF(AND(($S144-CD144)&lt;=0,(CC144-$R144)&gt;0),$V144/365*($S144-CC144+1),$V144/365*(CD144-$R144+1))))),0)</f>
        <v>0</v>
      </c>
      <c r="CF144" s="154">
        <f>CD144+1</f>
        <v>46266</v>
      </c>
      <c r="CG144" s="154">
        <f>CF144+29</f>
        <v>46295</v>
      </c>
      <c r="CH144" s="158">
        <f>IFERROR(IF(($R144-CG144)&gt;=0,0,IF(($S144-CF144)&lt;0,0,IF(AND(($S144-CG144)&gt;0,(CF144-$R144)&gt;0),$V144/365*(CG144-CF144+1),IF(AND(($S144-CG144)&lt;=0,(CF144-$R144)&gt;0),$V144/365*($S144-CF144+1),$V144/365*(CG144-$R144+1))))),0)</f>
        <v>0</v>
      </c>
      <c r="CI144" s="154">
        <f>CG144+1</f>
        <v>46296</v>
      </c>
      <c r="CJ144" s="154">
        <f>CI144+30</f>
        <v>46326</v>
      </c>
      <c r="CK144" s="158">
        <f>IFERROR(IF(($R144-CJ144)&gt;=0,0,IF(($S144-CI144)&lt;0,0,IF(AND(($S144-CJ144)&gt;0,(CI144-$R144)&gt;0),$V144/365*(CJ144-CI144+1),IF(AND(($S144-CJ144)&lt;=0,(CI144-$R144)&gt;0),$V144/365*($S144-CI144+1),$V144/365*(CJ144-$R144+1))))),0)</f>
        <v>0</v>
      </c>
      <c r="CL144" s="154">
        <f>CJ144+1</f>
        <v>46327</v>
      </c>
      <c r="CM144" s="154">
        <f>CL144+29</f>
        <v>46356</v>
      </c>
      <c r="CN144" s="158">
        <f>IFERROR(IF(($R144-CM144)&gt;=0,0,IF(($S144-CL144)&lt;0,0,IF(AND(($S144-CM144)&gt;0,(CL144-$R144)&gt;0),$V144/365*(CM144-CL144+1),IF(AND(($S144-CM144)&lt;=0,(CL144-$R144)&gt;0),$V144/365*($S144-CL144+1),$V144/365*(CM144-$R144+1))))),0)</f>
        <v>0</v>
      </c>
      <c r="CO144" s="154">
        <f>CM144+1</f>
        <v>46357</v>
      </c>
      <c r="CP144" s="154">
        <f>CO144+30</f>
        <v>46387</v>
      </c>
      <c r="CQ144" s="158">
        <f>IFERROR(IF(($R144-CP144)&gt;=0,0,IF(($S144-CO144)&lt;0,0,IF(AND(($S144-CP144)&gt;0,(CO144-$R144)&gt;0),$V144/365*(CP144-CO144+1),IF(AND(($S144-CP144)&lt;=0,(CO144-$R144)&gt;0),$V144/365*($S144-CO144+1),$V144/365*(CP144-$R144+1))))),0)</f>
        <v>0</v>
      </c>
    </row>
    <row r="145" s="80" customFormat="1" ht="24" customHeight="1" outlineLevel="4" spans="1:95">
      <c r="A145" s="123" t="s">
        <v>2814</v>
      </c>
      <c r="B145" s="124"/>
      <c r="C145" s="124"/>
      <c r="D145" s="124"/>
      <c r="E145" s="124"/>
      <c r="F145" s="124"/>
      <c r="G145" s="125"/>
      <c r="H145" s="126"/>
      <c r="I145" s="126"/>
      <c r="J145" s="126"/>
      <c r="K145" s="126"/>
      <c r="L145" s="149"/>
      <c r="M145" s="149"/>
      <c r="N145" s="126"/>
      <c r="O145" s="126"/>
      <c r="P145" s="126"/>
      <c r="Q145" s="126"/>
      <c r="R145" s="126"/>
      <c r="S145" s="126"/>
      <c r="T145" s="126"/>
      <c r="U145" s="126"/>
      <c r="V145" s="126"/>
      <c r="W145" s="126"/>
      <c r="X145" s="126"/>
      <c r="Y145" s="126"/>
      <c r="Z145" s="126"/>
      <c r="AA145" s="126"/>
      <c r="AB145" s="126"/>
      <c r="AC145" s="126"/>
      <c r="AD145" s="126"/>
      <c r="AE145" s="126"/>
      <c r="AF145" s="126"/>
      <c r="AG145" s="126"/>
      <c r="AH145" s="126"/>
      <c r="AI145" s="126"/>
      <c r="AJ145" s="126"/>
      <c r="AK145" s="126"/>
      <c r="AL145" s="126"/>
      <c r="AM145" s="126"/>
      <c r="AN145" s="126"/>
      <c r="AO145" s="126"/>
      <c r="AP145" s="126"/>
      <c r="AQ145" s="126"/>
      <c r="AR145" s="126"/>
      <c r="AS145" s="126"/>
      <c r="AT145" s="126"/>
      <c r="AU145" s="126"/>
      <c r="AV145" s="126"/>
      <c r="AW145" s="126"/>
      <c r="AX145" s="126"/>
      <c r="AY145" s="126"/>
      <c r="AZ145" s="126"/>
      <c r="BA145" s="126"/>
      <c r="BB145" s="126"/>
      <c r="BC145" s="126"/>
      <c r="BD145" s="126"/>
      <c r="BE145" s="126"/>
      <c r="BF145" s="126"/>
      <c r="BG145" s="126"/>
      <c r="BH145" s="126"/>
      <c r="BI145" s="126"/>
      <c r="BJ145" s="126"/>
      <c r="BK145" s="126"/>
      <c r="BL145" s="126"/>
      <c r="BM145" s="126"/>
      <c r="BN145" s="126"/>
      <c r="BO145" s="126"/>
      <c r="BP145" s="126"/>
      <c r="BQ145" s="126"/>
      <c r="BR145" s="126"/>
      <c r="BS145" s="126"/>
      <c r="BT145" s="126"/>
      <c r="BU145" s="126"/>
      <c r="BV145" s="126"/>
      <c r="BW145" s="126"/>
      <c r="BX145" s="126"/>
      <c r="BY145" s="126"/>
      <c r="BZ145" s="126"/>
      <c r="CA145" s="126"/>
      <c r="CB145" s="126"/>
      <c r="CC145" s="126"/>
      <c r="CD145" s="126"/>
      <c r="CE145" s="126"/>
      <c r="CF145" s="126"/>
      <c r="CG145" s="126"/>
      <c r="CH145" s="126"/>
      <c r="CI145" s="126"/>
      <c r="CJ145" s="126"/>
      <c r="CK145" s="126"/>
      <c r="CL145" s="126"/>
      <c r="CM145" s="126"/>
      <c r="CN145" s="126"/>
      <c r="CO145" s="126"/>
      <c r="CP145" s="126"/>
      <c r="CQ145" s="126"/>
    </row>
    <row r="146" ht="24" customHeight="1" outlineLevel="3" spans="1:95">
      <c r="A146" s="115"/>
      <c r="B146" s="116" t="s">
        <v>792</v>
      </c>
      <c r="C146" s="117" t="s">
        <v>74</v>
      </c>
      <c r="D146" s="115" t="s">
        <v>68</v>
      </c>
      <c r="E146" s="116"/>
      <c r="F146" s="116"/>
      <c r="G146" s="116"/>
      <c r="H146" s="118">
        <f>X146+AA146+AD146+AG146+AJ146+AM146+AP146+AS146+AV146+AY146+BB146+BE146</f>
        <v>0</v>
      </c>
      <c r="I146" s="118">
        <f>Y146+AB146+AE146+AH146+AK146+AN146+AQ146+AT146+AW146+AZ146+BC146+BF146</f>
        <v>0</v>
      </c>
      <c r="J146" s="118">
        <f>Z146+AC146+AF146+AI146+AL146+AO146+AR146+AU146+AX146+BA146+BD146+BG146</f>
        <v>0</v>
      </c>
      <c r="K146" s="118"/>
      <c r="L146" s="146"/>
      <c r="M146" s="146"/>
      <c r="N146" s="118"/>
      <c r="O146" s="118"/>
      <c r="P146" s="118"/>
      <c r="Q146" s="118"/>
      <c r="R146" s="118"/>
      <c r="S146" s="118"/>
      <c r="T146" s="118"/>
      <c r="U146" s="118"/>
      <c r="V146" s="118"/>
      <c r="W146" s="118"/>
      <c r="X146" s="118">
        <f>VLOOKUP($C146,'1 预算编制表单'!$C:$BJ,27,FALSE)</f>
        <v>0</v>
      </c>
      <c r="Y146" s="118">
        <f>X146-Z146</f>
        <v>0</v>
      </c>
      <c r="Z146" s="118">
        <f>SUM(Z147:Z151)</f>
        <v>0</v>
      </c>
      <c r="AA146" s="118">
        <f>VLOOKUP($C146,'1 预算编制表单'!$C:$BJ,30,FALSE)</f>
        <v>0</v>
      </c>
      <c r="AB146" s="118">
        <f>AA146-AC146</f>
        <v>0</v>
      </c>
      <c r="AC146" s="118">
        <f>SUM(AC147:AC151)</f>
        <v>0</v>
      </c>
      <c r="AD146" s="118">
        <f>VLOOKUP($C146,'1 预算编制表单'!$C:$BJ,33,FALSE)</f>
        <v>0</v>
      </c>
      <c r="AE146" s="118">
        <f>AD146-AF146</f>
        <v>0</v>
      </c>
      <c r="AF146" s="118">
        <f>SUM(AF147:AF151)</f>
        <v>0</v>
      </c>
      <c r="AG146" s="118">
        <f>VLOOKUP($C146,'1 预算编制表单'!$C:$BJ,36,FALSE)</f>
        <v>0</v>
      </c>
      <c r="AH146" s="118">
        <f>AG146-AI146</f>
        <v>0</v>
      </c>
      <c r="AI146" s="118">
        <f>SUM(AI147:AI151)</f>
        <v>0</v>
      </c>
      <c r="AJ146" s="118">
        <f>VLOOKUP($C146,'1 预算编制表单'!$C:$BJ,39,FALSE)</f>
        <v>0</v>
      </c>
      <c r="AK146" s="118">
        <f>AJ146-AL146</f>
        <v>0</v>
      </c>
      <c r="AL146" s="118">
        <f>SUM(AL147:AL151)</f>
        <v>0</v>
      </c>
      <c r="AM146" s="118">
        <f>VLOOKUP($C146,'1 预算编制表单'!$C:$BJ,42,FALSE)</f>
        <v>0</v>
      </c>
      <c r="AN146" s="118">
        <f>AM146-AO146</f>
        <v>0</v>
      </c>
      <c r="AO146" s="118">
        <f>SUM(AO147:AO151)</f>
        <v>0</v>
      </c>
      <c r="AP146" s="118">
        <f>VLOOKUP($C146,'1 预算编制表单'!$C:$BJ,45,FALSE)</f>
        <v>0</v>
      </c>
      <c r="AQ146" s="118">
        <f>AP146-AR146</f>
        <v>0</v>
      </c>
      <c r="AR146" s="118">
        <f>SUM(AR147:AR151)</f>
        <v>0</v>
      </c>
      <c r="AS146" s="118">
        <f>VLOOKUP($C146,'1 预算编制表单'!$C:$BJ,48,FALSE)</f>
        <v>0</v>
      </c>
      <c r="AT146" s="118">
        <f>AS146-AU146</f>
        <v>0</v>
      </c>
      <c r="AU146" s="118">
        <f>SUM(AU147:AU151)</f>
        <v>0</v>
      </c>
      <c r="AV146" s="118">
        <f>VLOOKUP($C146,'1 预算编制表单'!$C:$BJ,51,FALSE)</f>
        <v>0</v>
      </c>
      <c r="AW146" s="118">
        <f>AV146-AX146</f>
        <v>0</v>
      </c>
      <c r="AX146" s="118">
        <f>SUM(AX147:AX151)</f>
        <v>0</v>
      </c>
      <c r="AY146" s="118">
        <f>VLOOKUP($C146,'1 预算编制表单'!$C:$BJ,54,FALSE)</f>
        <v>0</v>
      </c>
      <c r="AZ146" s="118">
        <f>AY146-BA146</f>
        <v>0</v>
      </c>
      <c r="BA146" s="118">
        <f>SUM(BA147:BA151)</f>
        <v>0</v>
      </c>
      <c r="BB146" s="118">
        <f>VLOOKUP($C146,'1 预算编制表单'!$C:$BJ,57,FALSE)</f>
        <v>0</v>
      </c>
      <c r="BC146" s="118">
        <f>BB146-BD146</f>
        <v>0</v>
      </c>
      <c r="BD146" s="118">
        <f>SUM(BD147:BD151)</f>
        <v>0</v>
      </c>
      <c r="BE146" s="118">
        <f>VLOOKUP($C146,'1 预算编制表单'!$C:$BJ,60,FALSE)</f>
        <v>0</v>
      </c>
      <c r="BF146" s="118">
        <f>BE146-BG146</f>
        <v>0</v>
      </c>
      <c r="BG146" s="118">
        <f>SUM(BG147:BG151)</f>
        <v>0</v>
      </c>
      <c r="BH146" s="118">
        <f>VLOOKUP($C146,'1 预算编制表单'!$C:$BJ,27,FALSE)</f>
        <v>0</v>
      </c>
      <c r="BI146" s="118">
        <f>BH146-BJ146</f>
        <v>0</v>
      </c>
      <c r="BJ146" s="118">
        <f>SUM(BJ147:BJ151)</f>
        <v>0</v>
      </c>
      <c r="BK146" s="118">
        <f>VLOOKUP($C146,'1 预算编制表单'!$C:$BJ,30,FALSE)</f>
        <v>0</v>
      </c>
      <c r="BL146" s="118">
        <f>BK146-BM146</f>
        <v>0</v>
      </c>
      <c r="BM146" s="118">
        <f>SUM(BM147:BM151)</f>
        <v>0</v>
      </c>
      <c r="BN146" s="118">
        <f>VLOOKUP($C146,'1 预算编制表单'!$C:$BJ,33,FALSE)</f>
        <v>0</v>
      </c>
      <c r="BO146" s="118">
        <f>BN146-BP146</f>
        <v>0</v>
      </c>
      <c r="BP146" s="118">
        <f>SUM(BP147:BP151)</f>
        <v>0</v>
      </c>
      <c r="BQ146" s="118">
        <f>VLOOKUP($C146,'1 预算编制表单'!$C:$BJ,36,FALSE)</f>
        <v>0</v>
      </c>
      <c r="BR146" s="118">
        <f>BQ146-BS146</f>
        <v>0</v>
      </c>
      <c r="BS146" s="118">
        <f>SUM(BS147:BS151)</f>
        <v>0</v>
      </c>
      <c r="BT146" s="118">
        <f>VLOOKUP($C146,'1 预算编制表单'!$C:$BJ,39,FALSE)</f>
        <v>0</v>
      </c>
      <c r="BU146" s="118">
        <f>BT146-BV146</f>
        <v>0</v>
      </c>
      <c r="BV146" s="118">
        <f>SUM(BV147:BV151)</f>
        <v>0</v>
      </c>
      <c r="BW146" s="118">
        <f>VLOOKUP($C146,'1 预算编制表单'!$C:$BJ,42,FALSE)</f>
        <v>0</v>
      </c>
      <c r="BX146" s="118">
        <f>BW146-BY146</f>
        <v>0</v>
      </c>
      <c r="BY146" s="118">
        <f>SUM(BY147:BY151)</f>
        <v>0</v>
      </c>
      <c r="BZ146" s="118">
        <f>VLOOKUP($C146,'1 预算编制表单'!$C:$BJ,45,FALSE)</f>
        <v>0</v>
      </c>
      <c r="CA146" s="118">
        <f>BZ146-CB146</f>
        <v>0</v>
      </c>
      <c r="CB146" s="118">
        <f>SUM(CB147:CB151)</f>
        <v>0</v>
      </c>
      <c r="CC146" s="118">
        <f>VLOOKUP($C146,'1 预算编制表单'!$C:$BJ,48,FALSE)</f>
        <v>0</v>
      </c>
      <c r="CD146" s="118">
        <f>CC146-CE146</f>
        <v>0</v>
      </c>
      <c r="CE146" s="118">
        <f>SUM(CE147:CE151)</f>
        <v>0</v>
      </c>
      <c r="CF146" s="118">
        <f>VLOOKUP($C146,'1 预算编制表单'!$C:$BJ,51,FALSE)</f>
        <v>0</v>
      </c>
      <c r="CG146" s="118">
        <f>CF146-CH146</f>
        <v>0</v>
      </c>
      <c r="CH146" s="118">
        <f>SUM(CH147:CH151)</f>
        <v>0</v>
      </c>
      <c r="CI146" s="118">
        <f>VLOOKUP($C146,'1 预算编制表单'!$C:$BJ,54,FALSE)</f>
        <v>0</v>
      </c>
      <c r="CJ146" s="118">
        <f>CI146-CK146</f>
        <v>0</v>
      </c>
      <c r="CK146" s="118">
        <f>SUM(CK147:CK151)</f>
        <v>0</v>
      </c>
      <c r="CL146" s="118">
        <f>VLOOKUP($C146,'1 预算编制表单'!$C:$BJ,57,FALSE)</f>
        <v>0</v>
      </c>
      <c r="CM146" s="118">
        <f>CL146-CN146</f>
        <v>0</v>
      </c>
      <c r="CN146" s="118">
        <f>SUM(CN147:CN151)</f>
        <v>0</v>
      </c>
      <c r="CO146" s="118">
        <f>VLOOKUP($C146,'1 预算编制表单'!$C:$BJ,60,FALSE)</f>
        <v>0</v>
      </c>
      <c r="CP146" s="118">
        <f>CO146-CQ146</f>
        <v>0</v>
      </c>
      <c r="CQ146" s="118">
        <f>SUM(CQ147:CQ151)</f>
        <v>0</v>
      </c>
    </row>
    <row r="147" s="80" customFormat="1" ht="24" customHeight="1" outlineLevel="4" spans="1:95">
      <c r="A147" s="119"/>
      <c r="B147" s="120"/>
      <c r="C147" s="121" t="s">
        <v>1100</v>
      </c>
      <c r="D147" s="128" t="s">
        <v>2815</v>
      </c>
      <c r="E147" s="120"/>
      <c r="F147" s="120"/>
      <c r="G147" s="120"/>
      <c r="H147" s="150"/>
      <c r="I147" s="150"/>
      <c r="J147" s="122">
        <f>Z147+AC147+AF147+AI147+AL147+AO147+AR147+AU147+AX147+BA147+BD147+BG147</f>
        <v>0</v>
      </c>
      <c r="K147" s="150"/>
      <c r="L147" s="151"/>
      <c r="M147" s="151"/>
      <c r="N147" s="150"/>
      <c r="O147" s="151"/>
      <c r="P147" s="150"/>
      <c r="Q147" s="150"/>
      <c r="R147" s="150"/>
      <c r="S147" s="150"/>
      <c r="T147" s="150"/>
      <c r="U147" s="150"/>
      <c r="V147" s="150"/>
      <c r="W147" s="150"/>
      <c r="X147" s="159"/>
      <c r="Y147" s="159"/>
      <c r="Z147" s="150">
        <f>报销单计算表!B19</f>
        <v>0</v>
      </c>
      <c r="AA147" s="159"/>
      <c r="AB147" s="159"/>
      <c r="AC147" s="150">
        <f>报销单计算表!C22</f>
        <v>0</v>
      </c>
      <c r="AD147" s="159"/>
      <c r="AE147" s="159"/>
      <c r="AF147" s="150">
        <f>报销单计算表!D22</f>
        <v>0</v>
      </c>
      <c r="AG147" s="159"/>
      <c r="AH147" s="159"/>
      <c r="AI147" s="150">
        <f>报销单计算表!E22</f>
        <v>0</v>
      </c>
      <c r="AJ147" s="159"/>
      <c r="AK147" s="159"/>
      <c r="AL147" s="150">
        <f>报销单计算表!F22</f>
        <v>0</v>
      </c>
      <c r="AM147" s="159"/>
      <c r="AN147" s="159"/>
      <c r="AO147" s="150">
        <f>报销单计算表!G22</f>
        <v>0</v>
      </c>
      <c r="AP147" s="159"/>
      <c r="AQ147" s="159"/>
      <c r="AR147" s="150">
        <f>报销单计算表!H22</f>
        <v>0</v>
      </c>
      <c r="AS147" s="159"/>
      <c r="AT147" s="159"/>
      <c r="AU147" s="150">
        <f>报销单计算表!I22</f>
        <v>0</v>
      </c>
      <c r="AV147" s="159"/>
      <c r="AW147" s="159"/>
      <c r="AX147" s="150">
        <f>报销单计算表!J22</f>
        <v>0</v>
      </c>
      <c r="AY147" s="159"/>
      <c r="AZ147" s="159"/>
      <c r="BA147" s="150">
        <f>报销单计算表!L22</f>
        <v>0</v>
      </c>
      <c r="BB147" s="159"/>
      <c r="BC147" s="159"/>
      <c r="BD147" s="150">
        <f>报销单计算表!L22</f>
        <v>0</v>
      </c>
      <c r="BE147" s="159"/>
      <c r="BF147" s="159"/>
      <c r="BG147" s="150">
        <f>报销单计算表!M22</f>
        <v>0</v>
      </c>
      <c r="BH147" s="154">
        <v>46023</v>
      </c>
      <c r="BI147" s="154">
        <f>BH147+30</f>
        <v>46053</v>
      </c>
      <c r="BJ147" s="163">
        <f>IFERROR(IF(($R147-BI147)&gt;=0,0,IF(($S147-BH147)&lt;0,0,IF(AND(($S147-BI147)&gt;0,(BH147-$R147)&gt;0),$V147/365*(BI147-BH147+1),IF(AND(($S147-BI147)&lt;=0,(BH147-$R147)&gt;0),$V147/365*($S147-BH147+1),$V147/365*(BI147-$R147+1))))),0)</f>
        <v>0</v>
      </c>
      <c r="BK147" s="154">
        <f>BI147+1</f>
        <v>46054</v>
      </c>
      <c r="BL147" s="154">
        <f>BK147+27</f>
        <v>46081</v>
      </c>
      <c r="BM147" s="163">
        <f>IFERROR(IF(($R147-BL147)&gt;=0,0,IF(($S147-BK147)&lt;0,0,IF(AND(($S147-BL147)&gt;0,(BK147-$R147)&gt;0),$V147/365*(BL147-BK147+1),IF(AND(($S147-BL147)&lt;=0,(BK147-$R147)&gt;0),$V147/365*($S147-BK147+1),$V147/365*(BL147-$R147+1))))),0)</f>
        <v>0</v>
      </c>
      <c r="BN147" s="154">
        <f>BL147+1</f>
        <v>46082</v>
      </c>
      <c r="BO147" s="154">
        <f>BN147+30</f>
        <v>46112</v>
      </c>
      <c r="BP147" s="163">
        <f>IFERROR(IF(($R147-BO147)&gt;=0,0,IF(($S147-BN147)&lt;0,0,IF(AND(($S147-BO147)&gt;0,(BN147-$R147)&gt;0),$V147/365*(BO147-BN147+1),IF(AND(($S147-BO147)&lt;=0,(BN147-$R147)&gt;0),$V147/365*($S147-BN147+1),$V147/365*(BO147-$R147+1))))),0)</f>
        <v>0</v>
      </c>
      <c r="BQ147" s="154">
        <f>BO147+1</f>
        <v>46113</v>
      </c>
      <c r="BR147" s="154">
        <f>BQ147+29</f>
        <v>46142</v>
      </c>
      <c r="BS147" s="163">
        <f>IFERROR(IF(($R147-BR147)&gt;=0,0,IF(($S147-BQ147)&lt;0,0,IF(AND(($S147-BR147)&gt;0,(BQ147-$R147)&gt;0),$V147/365*(BR147-BQ147+1),IF(AND(($S147-BR147)&lt;=0,(BQ147-$R147)&gt;0),$V147/365*($S147-BQ147+1),$V147/365*(BR147-$R147+1))))),0)</f>
        <v>0</v>
      </c>
      <c r="BT147" s="154">
        <f>BR147+1</f>
        <v>46143</v>
      </c>
      <c r="BU147" s="154">
        <f>BT147+30</f>
        <v>46173</v>
      </c>
      <c r="BV147" s="163">
        <f>IFERROR(IF(($R147-BU147)&gt;=0,0,IF(($S147-BT147)&lt;0,0,IF(AND(($S147-BU147)&gt;0,(BT147-$R147)&gt;0),$V147/365*(BU147-BT147+1),IF(AND(($S147-BU147)&lt;=0,(BT147-$R147)&gt;0),$V147/365*($S147-BT147+1),$V147/365*(BU147-$R147+1))))),0)</f>
        <v>0</v>
      </c>
      <c r="BW147" s="154">
        <f>BU147+1</f>
        <v>46174</v>
      </c>
      <c r="BX147" s="154">
        <f>BW147+29</f>
        <v>46203</v>
      </c>
      <c r="BY147" s="163">
        <f>IFERROR(IF(($R147-BX147)&gt;=0,0,IF(($S147-BW147)&lt;0,0,IF(AND(($S147-BX147)&gt;0,(BW147-$R147)&gt;0),$V147/365*(BX147-BW147+1),IF(AND(($S147-BX147)&lt;=0,(BW147-$R147)&gt;0),$V147/365*($S147-BW147+1),$V147/365*(BX147-$R147+1))))),0)</f>
        <v>0</v>
      </c>
      <c r="BZ147" s="154">
        <f>BX147+1</f>
        <v>46204</v>
      </c>
      <c r="CA147" s="154">
        <f>BZ147+30</f>
        <v>46234</v>
      </c>
      <c r="CB147" s="163">
        <f>IFERROR(IF(($R147-CA147)&gt;=0,0,IF(($S147-BZ147)&lt;0,0,IF(AND(($S147-CA147)&gt;0,(BZ147-$R147)&gt;0),$V147/365*(CA147-BZ147+1),IF(AND(($S147-CA147)&lt;=0,(BZ147-$R147)&gt;0),$V147/365*($S147-BZ147+1),$V147/365*(CA147-$R147+1))))),0)</f>
        <v>0</v>
      </c>
      <c r="CC147" s="154">
        <f>CA147+1</f>
        <v>46235</v>
      </c>
      <c r="CD147" s="154">
        <f>CC147+30</f>
        <v>46265</v>
      </c>
      <c r="CE147" s="163">
        <f>IFERROR(IF(($R147-CD147)&gt;=0,0,IF(($S147-CC147)&lt;0,0,IF(AND(($S147-CD147)&gt;0,(CC147-$R147)&gt;0),$V147/365*(CD147-CC147+1),IF(AND(($S147-CD147)&lt;=0,(CC147-$R147)&gt;0),$V147/365*($S147-CC147+1),$V147/365*(CD147-$R147+1))))),0)</f>
        <v>0</v>
      </c>
      <c r="CF147" s="154">
        <f>CD147+1</f>
        <v>46266</v>
      </c>
      <c r="CG147" s="154">
        <f>CF147+29</f>
        <v>46295</v>
      </c>
      <c r="CH147" s="163">
        <f>IFERROR(IF(($R147-CG147)&gt;=0,0,IF(($S147-CF147)&lt;0,0,IF(AND(($S147-CG147)&gt;0,(CF147-$R147)&gt;0),$V147/365*(CG147-CF147+1),IF(AND(($S147-CG147)&lt;=0,(CF147-$R147)&gt;0),$V147/365*($S147-CF147+1),$V147/365*(CG147-$R147+1))))),0)</f>
        <v>0</v>
      </c>
      <c r="CI147" s="154">
        <f>CG147+1</f>
        <v>46296</v>
      </c>
      <c r="CJ147" s="154">
        <f>CI147+30</f>
        <v>46326</v>
      </c>
      <c r="CK147" s="163">
        <f>IFERROR(IF(($R147-CJ147)&gt;=0,0,IF(($S147-CI147)&lt;0,0,IF(AND(($S147-CJ147)&gt;0,(CI147-$R147)&gt;0),$V147/365*(CJ147-CI147+1),IF(AND(($S147-CJ147)&lt;=0,(CI147-$R147)&gt;0),$V147/365*($S147-CI147+1),$V147/365*(CJ147-$R147+1))))),0)</f>
        <v>0</v>
      </c>
      <c r="CL147" s="154">
        <f>CJ147+1</f>
        <v>46327</v>
      </c>
      <c r="CM147" s="154">
        <f>CL147+29</f>
        <v>46356</v>
      </c>
      <c r="CN147" s="163">
        <f>IFERROR(IF(($R147-CM147)&gt;=0,0,IF(($S147-CL147)&lt;0,0,IF(AND(($S147-CM147)&gt;0,(CL147-$R147)&gt;0),$V147/365*(CM147-CL147+1),IF(AND(($S147-CM147)&lt;=0,(CL147-$R147)&gt;0),$V147/365*($S147-CL147+1),$V147/365*(CM147-$R147+1))))),0)</f>
        <v>0</v>
      </c>
      <c r="CO147" s="154">
        <f>CM147+1</f>
        <v>46357</v>
      </c>
      <c r="CP147" s="154">
        <f>CO147+30</f>
        <v>46387</v>
      </c>
      <c r="CQ147" s="163">
        <f>IFERROR(IF(($R147-CP147)&gt;=0,0,IF(($S147-CO147)&lt;0,0,IF(AND(($S147-CP147)&gt;0,(CO147-$R147)&gt;0),$V147/365*(CP147-CO147+1),IF(AND(($S147-CP147)&lt;=0,(CO147-$R147)&gt;0),$V147/365*($S147-CO147+1),$V147/365*(CP147-$R147+1))))),0)</f>
        <v>0</v>
      </c>
    </row>
    <row r="148" s="80" customFormat="1" ht="24" customHeight="1" outlineLevel="4" spans="1:95">
      <c r="A148" s="119"/>
      <c r="B148" s="120"/>
      <c r="C148" s="121"/>
      <c r="D148" s="119"/>
      <c r="E148" s="120"/>
      <c r="F148" s="120"/>
      <c r="G148" s="120"/>
      <c r="H148" s="122"/>
      <c r="I148" s="122"/>
      <c r="J148" s="122">
        <f>Z148+AC148+AF148+AI148+AL148+AO148+AR148+AU148+AX148+BA148+BD148+BG148</f>
        <v>0</v>
      </c>
      <c r="K148" s="122">
        <f>K147+1</f>
        <v>1</v>
      </c>
      <c r="L148" s="147"/>
      <c r="M148" s="148">
        <f>IFERROR(VLOOKUP($L148,'2-2 引出数据_合同数据仓库'!$B$2:$BP$10000,3,FALSE),0)</f>
        <v>0</v>
      </c>
      <c r="N148" s="122"/>
      <c r="O148" s="148">
        <f>IFERROR(VLOOKUP((LEFT(VLOOKUP($L148,'2-2 引出数据_合同数据仓库'!$B$2:$BP$10000,64,FALSE),15)&amp;(RIGHT(VLOOKUP($L148,'2-2 引出数据_合同数据仓库'!$B$2:$BP$10000,64,FALSE),4)+1)),'2-2 引出数据_合同数据仓库'!$B$2:$BP$10000,3,FALSE),0)</f>
        <v>0</v>
      </c>
      <c r="P148" s="122"/>
      <c r="Q148" s="122">
        <f>IFERROR(VLOOKUP($L148,'2-2 引出数据_合同数据仓库'!$B$2:$BP$10000,28,FALSE),0)</f>
        <v>0</v>
      </c>
      <c r="R148" s="122">
        <f>IFERROR(VLOOKUP($L148,'2-2 引出数据_合同数据仓库'!$B$2:$BP$10000,29,FALSE),0)</f>
        <v>0</v>
      </c>
      <c r="S148" s="122">
        <f>IFERROR(VLOOKUP($L148,'2-2 引出数据_合同数据仓库'!$B$2:$BP$10000,4,FALSE),0)</f>
        <v>0</v>
      </c>
      <c r="T148" s="122"/>
      <c r="U148" s="122">
        <f>IFERROR(VLOOKUP($L148,'2-2 引出数据_合同数据仓库'!$B$2:$BP$10000,15,FALSE),0)</f>
        <v>0</v>
      </c>
      <c r="V148" s="122">
        <f>U148/(S148-R148+1)*365</f>
        <v>0</v>
      </c>
      <c r="W148" s="122"/>
      <c r="X148" s="154">
        <v>45658</v>
      </c>
      <c r="Y148" s="154">
        <f>X148+30</f>
        <v>45688</v>
      </c>
      <c r="Z148" s="158">
        <f>IFERROR(IF(($R148-Y148)&gt;=0,0,IF(($S148-X148)&lt;0,0,IF(AND(($S148-Y148)&gt;0,(X148-$R148)&gt;0),$V148/365*(Y148-X148+1),IF(AND(($S148-Y148)&lt;=0,(X148-$R148)&gt;0),$V148/365*($S148-X148+1),$V148/365*(Y148-$R148+1))))),0)</f>
        <v>0</v>
      </c>
      <c r="AA148" s="154">
        <f>Y148+1</f>
        <v>45689</v>
      </c>
      <c r="AB148" s="154">
        <f>AA148+27</f>
        <v>45716</v>
      </c>
      <c r="AC148" s="158">
        <f>IFERROR(IF(($R148-AB148)&gt;=0,0,IF(($S148-AA148)&lt;0,0,IF(AND(($S148-AB148)&gt;0,(AA148-$R148)&gt;0),$V148/365*(AB148-AA148+1),IF(AND(($S148-AB148)&lt;=0,(AA148-$R148)&gt;0),$V148/365*($S148-AA148+1),$V148/365*(AB148-$R148+1))))),0)</f>
        <v>0</v>
      </c>
      <c r="AD148" s="154">
        <f>AB148+1</f>
        <v>45717</v>
      </c>
      <c r="AE148" s="154">
        <f>AD148+30</f>
        <v>45747</v>
      </c>
      <c r="AF148" s="158">
        <f>IFERROR(IF(($R148-AE148)&gt;=0,0,IF(($S148-AD148)&lt;0,0,IF(AND(($S148-AE148)&gt;0,(AD148-$R148)&gt;0),$V148/365*(AE148-AD148+1),IF(AND(($S148-AE148)&lt;=0,(AD148-$R148)&gt;0),$V148/365*($S148-AD148+1),$V148/365*(AE148-$R148+1))))),0)</f>
        <v>0</v>
      </c>
      <c r="AG148" s="154">
        <f>AE148+1</f>
        <v>45748</v>
      </c>
      <c r="AH148" s="154">
        <f>AG148+29</f>
        <v>45777</v>
      </c>
      <c r="AI148" s="158">
        <f>IFERROR(IF(($R148-AH148)&gt;=0,0,IF(($S148-AG148)&lt;0,0,IF(AND(($S148-AH148)&gt;0,(AG148-$R148)&gt;0),$V148/365*(AH148-AG148+1),IF(AND(($S148-AH148)&lt;=0,(AG148-$R148)&gt;0),$V148/365*($S148-AG148+1),$V148/365*(AH148-$R148+1))))),0)</f>
        <v>0</v>
      </c>
      <c r="AJ148" s="154">
        <f>AH148+1</f>
        <v>45778</v>
      </c>
      <c r="AK148" s="154">
        <f>AJ148+30</f>
        <v>45808</v>
      </c>
      <c r="AL148" s="158">
        <f>IFERROR(IF(($R148-AK148)&gt;=0,0,IF(($S148-AJ148)&lt;0,0,IF(AND(($S148-AK148)&gt;0,(AJ148-$R148)&gt;0),$V148/365*(AK148-AJ148+1),IF(AND(($S148-AK148)&lt;=0,(AJ148-$R148)&gt;0),$V148/365*($S148-AJ148+1),$V148/365*(AK148-$R148+1))))),0)</f>
        <v>0</v>
      </c>
      <c r="AM148" s="154">
        <f>AK148+1</f>
        <v>45809</v>
      </c>
      <c r="AN148" s="154">
        <f>AM148+29</f>
        <v>45838</v>
      </c>
      <c r="AO148" s="158">
        <f>IFERROR(IF(($R148-AN148)&gt;=0,0,IF(($S148-AM148)&lt;0,0,IF(AND(($S148-AN148)&gt;0,(AM148-$R148)&gt;0),$V148/365*(AN148-AM148+1),IF(AND(($S148-AN148)&lt;=0,(AM148-$R148)&gt;0),$V148/365*($S148-AM148+1),$V148/365*(AN148-$R148+1))))),0)</f>
        <v>0</v>
      </c>
      <c r="AP148" s="154">
        <f>AN148+1</f>
        <v>45839</v>
      </c>
      <c r="AQ148" s="154">
        <f>AP148+30</f>
        <v>45869</v>
      </c>
      <c r="AR148" s="158">
        <f>IFERROR(IF(($R148-AQ148)&gt;=0,0,IF(($S148-AP148)&lt;0,0,IF(AND(($S148-AQ148)&gt;0,(AP148-$R148)&gt;0),$V148/365*(AQ148-AP148+1),IF(AND(($S148-AQ148)&lt;=0,(AP148-$R148)&gt;0),$V148/365*($S148-AP148+1),$V148/365*(AQ148-$R148+1))))),0)</f>
        <v>0</v>
      </c>
      <c r="AS148" s="154">
        <f>AQ148+1</f>
        <v>45870</v>
      </c>
      <c r="AT148" s="154">
        <f>AS148+30</f>
        <v>45900</v>
      </c>
      <c r="AU148" s="158">
        <f>IFERROR(IF(($R148-AT148)&gt;=0,0,IF(($S148-AS148)&lt;0,0,IF(AND(($S148-AT148)&gt;0,(AS148-$R148)&gt;0),$V148/365*(AT148-AS148+1),IF(AND(($S148-AT148)&lt;=0,(AS148-$R148)&gt;0),$V148/365*($S148-AS148+1),$V148/365*(AT148-$R148+1))))),0)</f>
        <v>0</v>
      </c>
      <c r="AV148" s="154">
        <f>AT148+1</f>
        <v>45901</v>
      </c>
      <c r="AW148" s="154">
        <f>AV148+29</f>
        <v>45930</v>
      </c>
      <c r="AX148" s="158">
        <f>IFERROR(IF(($R148-AW148)&gt;=0,0,IF(($S148-AV148)&lt;0,0,IF(AND(($S148-AW148)&gt;0,(AV148-$R148)&gt;0),$V148/365*(AW148-AV148+1),IF(AND(($S148-AW148)&lt;=0,(AV148-$R148)&gt;0),$V148/365*($S148-AV148+1),$V148/365*(AW148-$R148+1))))),0)</f>
        <v>0</v>
      </c>
      <c r="AY148" s="154">
        <f>AW148+1</f>
        <v>45931</v>
      </c>
      <c r="AZ148" s="154">
        <f>AY148+30</f>
        <v>45961</v>
      </c>
      <c r="BA148" s="158">
        <f>IFERROR(IF(($R148-AZ148)&gt;=0,0,IF(($S148-AY148)&lt;0,0,IF(AND(($S148-AZ148)&gt;0,(AY148-$R148)&gt;0),$V148/365*(AZ148-AY148+1),IF(AND(($S148-AZ148)&lt;=0,(AY148-$R148)&gt;0),$V148/365*($S148-AY148+1),$V148/365*(AZ148-$R148+1))))),0)</f>
        <v>0</v>
      </c>
      <c r="BB148" s="154">
        <f>AZ148+1</f>
        <v>45962</v>
      </c>
      <c r="BC148" s="154">
        <f>BB148+29</f>
        <v>45991</v>
      </c>
      <c r="BD148" s="158">
        <f>IFERROR(IF(($R148-BC148)&gt;=0,0,IF(($S148-BB148)&lt;0,0,IF(AND(($S148-BC148)&gt;0,(BB148-$R148)&gt;0),$V148/365*(BC148-BB148+1),IF(AND(($S148-BC148)&lt;=0,(BB148-$R148)&gt;0),$V148/365*($S148-BB148+1),$V148/365*(BC148-$R148+1))))),0)</f>
        <v>0</v>
      </c>
      <c r="BE148" s="154">
        <f>BC148+1</f>
        <v>45992</v>
      </c>
      <c r="BF148" s="154">
        <f>BE148+30</f>
        <v>46022</v>
      </c>
      <c r="BG148" s="158">
        <f>IFERROR(IF(($R148-BF148)&gt;=0,0,IF(($S148-BE148)&lt;0,0,IF(AND(($S148-BF148)&gt;0,(BE148-$R148)&gt;0),$V148/365*(BF148-BE148+1),IF(AND(($S148-BF148)&lt;=0,(BE148-$R148)&gt;0),$V148/365*($S148-BE148+1),$V148/365*(BF148-$R148+1))))),0)</f>
        <v>0</v>
      </c>
      <c r="BH148" s="154">
        <v>46023</v>
      </c>
      <c r="BI148" s="154">
        <f>BH148+30</f>
        <v>46053</v>
      </c>
      <c r="BJ148" s="158">
        <f>IFERROR(IF(($R148-BI148)&gt;=0,0,IF(($S148-BH148)&lt;0,0,IF(AND(($S148-BI148)&gt;0,(BH148-$R148)&gt;0),$V148/365*(BI148-BH148+1),IF(AND(($S148-BI148)&lt;=0,(BH148-$R148)&gt;0),$V148/365*($S148-BH148+1),$V148/365*(BI148-$R148+1))))),0)</f>
        <v>0</v>
      </c>
      <c r="BK148" s="154">
        <f>BI148+1</f>
        <v>46054</v>
      </c>
      <c r="BL148" s="154">
        <f>BK148+27</f>
        <v>46081</v>
      </c>
      <c r="BM148" s="158">
        <f>IFERROR(IF(($R148-BL148)&gt;=0,0,IF(($S148-BK148)&lt;0,0,IF(AND(($S148-BL148)&gt;0,(BK148-$R148)&gt;0),$V148/365*(BL148-BK148+1),IF(AND(($S148-BL148)&lt;=0,(BK148-$R148)&gt;0),$V148/365*($S148-BK148+1),$V148/365*(BL148-$R148+1))))),0)</f>
        <v>0</v>
      </c>
      <c r="BN148" s="154">
        <f>BL148+1</f>
        <v>46082</v>
      </c>
      <c r="BO148" s="154">
        <f>BN148+30</f>
        <v>46112</v>
      </c>
      <c r="BP148" s="158">
        <f>IFERROR(IF(($R148-BO148)&gt;=0,0,IF(($S148-BN148)&lt;0,0,IF(AND(($S148-BO148)&gt;0,(BN148-$R148)&gt;0),$V148/365*(BO148-BN148+1),IF(AND(($S148-BO148)&lt;=0,(BN148-$R148)&gt;0),$V148/365*($S148-BN148+1),$V148/365*(BO148-$R148+1))))),0)</f>
        <v>0</v>
      </c>
      <c r="BQ148" s="154">
        <f>BO148+1</f>
        <v>46113</v>
      </c>
      <c r="BR148" s="154">
        <f>BQ148+29</f>
        <v>46142</v>
      </c>
      <c r="BS148" s="158">
        <f>IFERROR(IF(($R148-BR148)&gt;=0,0,IF(($S148-BQ148)&lt;0,0,IF(AND(($S148-BR148)&gt;0,(BQ148-$R148)&gt;0),$V148/365*(BR148-BQ148+1),IF(AND(($S148-BR148)&lt;=0,(BQ148-$R148)&gt;0),$V148/365*($S148-BQ148+1),$V148/365*(BR148-$R148+1))))),0)</f>
        <v>0</v>
      </c>
      <c r="BT148" s="154">
        <f>BR148+1</f>
        <v>46143</v>
      </c>
      <c r="BU148" s="154">
        <f>BT148+30</f>
        <v>46173</v>
      </c>
      <c r="BV148" s="158">
        <f>IFERROR(IF(($R148-BU148)&gt;=0,0,IF(($S148-BT148)&lt;0,0,IF(AND(($S148-BU148)&gt;0,(BT148-$R148)&gt;0),$V148/365*(BU148-BT148+1),IF(AND(($S148-BU148)&lt;=0,(BT148-$R148)&gt;0),$V148/365*($S148-BT148+1),$V148/365*(BU148-$R148+1))))),0)</f>
        <v>0</v>
      </c>
      <c r="BW148" s="154">
        <f>BU148+1</f>
        <v>46174</v>
      </c>
      <c r="BX148" s="154">
        <f>BW148+29</f>
        <v>46203</v>
      </c>
      <c r="BY148" s="158">
        <f>IFERROR(IF(($R148-BX148)&gt;=0,0,IF(($S148-BW148)&lt;0,0,IF(AND(($S148-BX148)&gt;0,(BW148-$R148)&gt;0),$V148/365*(BX148-BW148+1),IF(AND(($S148-BX148)&lt;=0,(BW148-$R148)&gt;0),$V148/365*($S148-BW148+1),$V148/365*(BX148-$R148+1))))),0)</f>
        <v>0</v>
      </c>
      <c r="BZ148" s="154">
        <f>BX148+1</f>
        <v>46204</v>
      </c>
      <c r="CA148" s="154">
        <f>BZ148+30</f>
        <v>46234</v>
      </c>
      <c r="CB148" s="158">
        <f>IFERROR(IF(($R148-CA148)&gt;=0,0,IF(($S148-BZ148)&lt;0,0,IF(AND(($S148-CA148)&gt;0,(BZ148-$R148)&gt;0),$V148/365*(CA148-BZ148+1),IF(AND(($S148-CA148)&lt;=0,(BZ148-$R148)&gt;0),$V148/365*($S148-BZ148+1),$V148/365*(CA148-$R148+1))))),0)</f>
        <v>0</v>
      </c>
      <c r="CC148" s="154">
        <f>CA148+1</f>
        <v>46235</v>
      </c>
      <c r="CD148" s="154">
        <f>CC148+30</f>
        <v>46265</v>
      </c>
      <c r="CE148" s="158">
        <f>IFERROR(IF(($R148-CD148)&gt;=0,0,IF(($S148-CC148)&lt;0,0,IF(AND(($S148-CD148)&gt;0,(CC148-$R148)&gt;0),$V148/365*(CD148-CC148+1),IF(AND(($S148-CD148)&lt;=0,(CC148-$R148)&gt;0),$V148/365*($S148-CC148+1),$V148/365*(CD148-$R148+1))))),0)</f>
        <v>0</v>
      </c>
      <c r="CF148" s="154">
        <f>CD148+1</f>
        <v>46266</v>
      </c>
      <c r="CG148" s="154">
        <f>CF148+29</f>
        <v>46295</v>
      </c>
      <c r="CH148" s="158">
        <f>IFERROR(IF(($R148-CG148)&gt;=0,0,IF(($S148-CF148)&lt;0,0,IF(AND(($S148-CG148)&gt;0,(CF148-$R148)&gt;0),$V148/365*(CG148-CF148+1),IF(AND(($S148-CG148)&lt;=0,(CF148-$R148)&gt;0),$V148/365*($S148-CF148+1),$V148/365*(CG148-$R148+1))))),0)</f>
        <v>0</v>
      </c>
      <c r="CI148" s="154">
        <f>CG148+1</f>
        <v>46296</v>
      </c>
      <c r="CJ148" s="154">
        <f>CI148+30</f>
        <v>46326</v>
      </c>
      <c r="CK148" s="158">
        <f>IFERROR(IF(($R148-CJ148)&gt;=0,0,IF(($S148-CI148)&lt;0,0,IF(AND(($S148-CJ148)&gt;0,(CI148-$R148)&gt;0),$V148/365*(CJ148-CI148+1),IF(AND(($S148-CJ148)&lt;=0,(CI148-$R148)&gt;0),$V148/365*($S148-CI148+1),$V148/365*(CJ148-$R148+1))))),0)</f>
        <v>0</v>
      </c>
      <c r="CL148" s="154">
        <f>CJ148+1</f>
        <v>46327</v>
      </c>
      <c r="CM148" s="154">
        <f>CL148+29</f>
        <v>46356</v>
      </c>
      <c r="CN148" s="158">
        <f>IFERROR(IF(($R148-CM148)&gt;=0,0,IF(($S148-CL148)&lt;0,0,IF(AND(($S148-CM148)&gt;0,(CL148-$R148)&gt;0),$V148/365*(CM148-CL148+1),IF(AND(($S148-CM148)&lt;=0,(CL148-$R148)&gt;0),$V148/365*($S148-CL148+1),$V148/365*(CM148-$R148+1))))),0)</f>
        <v>0</v>
      </c>
      <c r="CO148" s="154">
        <f>CM148+1</f>
        <v>46357</v>
      </c>
      <c r="CP148" s="154">
        <f>CO148+30</f>
        <v>46387</v>
      </c>
      <c r="CQ148" s="158">
        <f>IFERROR(IF(($R148-CP148)&gt;=0,0,IF(($S148-CO148)&lt;0,0,IF(AND(($S148-CP148)&gt;0,(CO148-$R148)&gt;0),$V148/365*(CP148-CO148+1),IF(AND(($S148-CP148)&lt;=0,(CO148-$R148)&gt;0),$V148/365*($S148-CO148+1),$V148/365*(CP148-$R148+1))))),0)</f>
        <v>0</v>
      </c>
    </row>
    <row r="149" s="80" customFormat="1" ht="24" customHeight="1" outlineLevel="4" spans="1:95">
      <c r="A149" s="119"/>
      <c r="B149" s="120"/>
      <c r="C149" s="121"/>
      <c r="D149" s="119"/>
      <c r="E149" s="120"/>
      <c r="F149" s="120"/>
      <c r="G149" s="120"/>
      <c r="H149" s="122"/>
      <c r="I149" s="122"/>
      <c r="J149" s="122">
        <f>Z149+AC149+AF149+AI149+AL149+AO149+AR149+AU149+AX149+BA149+BD149+BG149</f>
        <v>0</v>
      </c>
      <c r="K149" s="122">
        <f>K148+1</f>
        <v>2</v>
      </c>
      <c r="L149" s="147"/>
      <c r="M149" s="148">
        <f>IFERROR(VLOOKUP($L149,'2-2 引出数据_合同数据仓库'!$B$2:$BP$10000,3,FALSE),0)</f>
        <v>0</v>
      </c>
      <c r="N149" s="122"/>
      <c r="O149" s="148">
        <f>IFERROR(VLOOKUP((LEFT(VLOOKUP($L149,'2-2 引出数据_合同数据仓库'!$B$2:$BP$10000,64,FALSE),15)&amp;(RIGHT(VLOOKUP($L149,'2-2 引出数据_合同数据仓库'!$B$2:$BP$10000,64,FALSE),4)+1)),'2-2 引出数据_合同数据仓库'!$B$2:$BP$10000,3,FALSE),0)</f>
        <v>0</v>
      </c>
      <c r="P149" s="122"/>
      <c r="Q149" s="122">
        <f>IFERROR(VLOOKUP($L149,'2-2 引出数据_合同数据仓库'!$B$2:$BP$10000,28,FALSE),0)</f>
        <v>0</v>
      </c>
      <c r="R149" s="122">
        <f>IFERROR(VLOOKUP($L149,'2-2 引出数据_合同数据仓库'!$B$2:$BP$10000,29,FALSE),0)</f>
        <v>0</v>
      </c>
      <c r="S149" s="122">
        <f>IFERROR(VLOOKUP($L149,'2-2 引出数据_合同数据仓库'!$B$2:$BP$10000,4,FALSE),0)</f>
        <v>0</v>
      </c>
      <c r="T149" s="122"/>
      <c r="U149" s="122">
        <f>IFERROR(VLOOKUP($L149,'2-2 引出数据_合同数据仓库'!$B$2:$BP$10000,15,FALSE),0)</f>
        <v>0</v>
      </c>
      <c r="V149" s="122">
        <f>U149/(S149-R149+1)*365</f>
        <v>0</v>
      </c>
      <c r="W149" s="122"/>
      <c r="X149" s="154">
        <v>45658</v>
      </c>
      <c r="Y149" s="154">
        <f>X149+30</f>
        <v>45688</v>
      </c>
      <c r="Z149" s="158">
        <f>IFERROR(IF(($R149-Y149)&gt;=0,0,IF(($S149-X149)&lt;0,0,IF(AND(($S149-Y149)&gt;0,(X149-$R149)&gt;0),$V149/365*(Y149-X149+1),IF(AND(($S149-Y149)&lt;=0,(X149-$R149)&gt;0),$V149/365*($S149-X149+1),$V149/365*(Y149-$R149+1))))),0)</f>
        <v>0</v>
      </c>
      <c r="AA149" s="154">
        <f>Y149+1</f>
        <v>45689</v>
      </c>
      <c r="AB149" s="154">
        <f>AA149+27</f>
        <v>45716</v>
      </c>
      <c r="AC149" s="158">
        <f>IFERROR(IF(($R149-AB149)&gt;=0,0,IF(($S149-AA149)&lt;0,0,IF(AND(($S149-AB149)&gt;0,(AA149-$R149)&gt;0),$V149/365*(AB149-AA149+1),IF(AND(($S149-AB149)&lt;=0,(AA149-$R149)&gt;0),$V149/365*($S149-AA149+1),$V149/365*(AB149-$R149+1))))),0)</f>
        <v>0</v>
      </c>
      <c r="AD149" s="154">
        <f>AB149+1</f>
        <v>45717</v>
      </c>
      <c r="AE149" s="154">
        <f>AD149+30</f>
        <v>45747</v>
      </c>
      <c r="AF149" s="158">
        <f>IFERROR(IF(($R149-AE149)&gt;=0,0,IF(($S149-AD149)&lt;0,0,IF(AND(($S149-AE149)&gt;0,(AD149-$R149)&gt;0),$V149/365*(AE149-AD149+1),IF(AND(($S149-AE149)&lt;=0,(AD149-$R149)&gt;0),$V149/365*($S149-AD149+1),$V149/365*(AE149-$R149+1))))),0)</f>
        <v>0</v>
      </c>
      <c r="AG149" s="154">
        <f>AE149+1</f>
        <v>45748</v>
      </c>
      <c r="AH149" s="154">
        <f>AG149+29</f>
        <v>45777</v>
      </c>
      <c r="AI149" s="158">
        <f>IFERROR(IF(($R149-AH149)&gt;=0,0,IF(($S149-AG149)&lt;0,0,IF(AND(($S149-AH149)&gt;0,(AG149-$R149)&gt;0),$V149/365*(AH149-AG149+1),IF(AND(($S149-AH149)&lt;=0,(AG149-$R149)&gt;0),$V149/365*($S149-AG149+1),$V149/365*(AH149-$R149+1))))),0)</f>
        <v>0</v>
      </c>
      <c r="AJ149" s="154">
        <f>AH149+1</f>
        <v>45778</v>
      </c>
      <c r="AK149" s="154">
        <f>AJ149+30</f>
        <v>45808</v>
      </c>
      <c r="AL149" s="158">
        <f>IFERROR(IF(($R149-AK149)&gt;=0,0,IF(($S149-AJ149)&lt;0,0,IF(AND(($S149-AK149)&gt;0,(AJ149-$R149)&gt;0),$V149/365*(AK149-AJ149+1),IF(AND(($S149-AK149)&lt;=0,(AJ149-$R149)&gt;0),$V149/365*($S149-AJ149+1),$V149/365*(AK149-$R149+1))))),0)</f>
        <v>0</v>
      </c>
      <c r="AM149" s="154">
        <f>AK149+1</f>
        <v>45809</v>
      </c>
      <c r="AN149" s="154">
        <f>AM149+29</f>
        <v>45838</v>
      </c>
      <c r="AO149" s="158">
        <f>IFERROR(IF(($R149-AN149)&gt;=0,0,IF(($S149-AM149)&lt;0,0,IF(AND(($S149-AN149)&gt;0,(AM149-$R149)&gt;0),$V149/365*(AN149-AM149+1),IF(AND(($S149-AN149)&lt;=0,(AM149-$R149)&gt;0),$V149/365*($S149-AM149+1),$V149/365*(AN149-$R149+1))))),0)</f>
        <v>0</v>
      </c>
      <c r="AP149" s="154">
        <f>AN149+1</f>
        <v>45839</v>
      </c>
      <c r="AQ149" s="154">
        <f>AP149+30</f>
        <v>45869</v>
      </c>
      <c r="AR149" s="158">
        <f>IFERROR(IF(($R149-AQ149)&gt;=0,0,IF(($S149-AP149)&lt;0,0,IF(AND(($S149-AQ149)&gt;0,(AP149-$R149)&gt;0),$V149/365*(AQ149-AP149+1),IF(AND(($S149-AQ149)&lt;=0,(AP149-$R149)&gt;0),$V149/365*($S149-AP149+1),$V149/365*(AQ149-$R149+1))))),0)</f>
        <v>0</v>
      </c>
      <c r="AS149" s="154">
        <f>AQ149+1</f>
        <v>45870</v>
      </c>
      <c r="AT149" s="154">
        <f>AS149+30</f>
        <v>45900</v>
      </c>
      <c r="AU149" s="158">
        <f>IFERROR(IF(($R149-AT149)&gt;=0,0,IF(($S149-AS149)&lt;0,0,IF(AND(($S149-AT149)&gt;0,(AS149-$R149)&gt;0),$V149/365*(AT149-AS149+1),IF(AND(($S149-AT149)&lt;=0,(AS149-$R149)&gt;0),$V149/365*($S149-AS149+1),$V149/365*(AT149-$R149+1))))),0)</f>
        <v>0</v>
      </c>
      <c r="AV149" s="154">
        <f>AT149+1</f>
        <v>45901</v>
      </c>
      <c r="AW149" s="154">
        <f>AV149+29</f>
        <v>45930</v>
      </c>
      <c r="AX149" s="158">
        <f>IFERROR(IF(($R149-AW149)&gt;=0,0,IF(($S149-AV149)&lt;0,0,IF(AND(($S149-AW149)&gt;0,(AV149-$R149)&gt;0),$V149/365*(AW149-AV149+1),IF(AND(($S149-AW149)&lt;=0,(AV149-$R149)&gt;0),$V149/365*($S149-AV149+1),$V149/365*(AW149-$R149+1))))),0)</f>
        <v>0</v>
      </c>
      <c r="AY149" s="154">
        <f>AW149+1</f>
        <v>45931</v>
      </c>
      <c r="AZ149" s="154">
        <f>AY149+30</f>
        <v>45961</v>
      </c>
      <c r="BA149" s="158">
        <f>IFERROR(IF(($R149-AZ149)&gt;=0,0,IF(($S149-AY149)&lt;0,0,IF(AND(($S149-AZ149)&gt;0,(AY149-$R149)&gt;0),$V149/365*(AZ149-AY149+1),IF(AND(($S149-AZ149)&lt;=0,(AY149-$R149)&gt;0),$V149/365*($S149-AY149+1),$V149/365*(AZ149-$R149+1))))),0)</f>
        <v>0</v>
      </c>
      <c r="BB149" s="154">
        <f>AZ149+1</f>
        <v>45962</v>
      </c>
      <c r="BC149" s="154">
        <f>BB149+29</f>
        <v>45991</v>
      </c>
      <c r="BD149" s="158">
        <f>IFERROR(IF(($R149-BC149)&gt;=0,0,IF(($S149-BB149)&lt;0,0,IF(AND(($S149-BC149)&gt;0,(BB149-$R149)&gt;0),$V149/365*(BC149-BB149+1),IF(AND(($S149-BC149)&lt;=0,(BB149-$R149)&gt;0),$V149/365*($S149-BB149+1),$V149/365*(BC149-$R149+1))))),0)</f>
        <v>0</v>
      </c>
      <c r="BE149" s="154">
        <f>BC149+1</f>
        <v>45992</v>
      </c>
      <c r="BF149" s="154">
        <f>BE149+30</f>
        <v>46022</v>
      </c>
      <c r="BG149" s="158">
        <f>IFERROR(IF(($R149-BF149)&gt;=0,0,IF(($S149-BE149)&lt;0,0,IF(AND(($S149-BF149)&gt;0,(BE149-$R149)&gt;0),$V149/365*(BF149-BE149+1),IF(AND(($S149-BF149)&lt;=0,(BE149-$R149)&gt;0),$V149/365*($S149-BE149+1),$V149/365*(BF149-$R149+1))))),0)</f>
        <v>0</v>
      </c>
      <c r="BH149" s="154">
        <v>46023</v>
      </c>
      <c r="BI149" s="154">
        <f>BH149+30</f>
        <v>46053</v>
      </c>
      <c r="BJ149" s="158">
        <f>IFERROR(IF(($R149-BI149)&gt;=0,0,IF(($S149-BH149)&lt;0,0,IF(AND(($S149-BI149)&gt;0,(BH149-$R149)&gt;0),$V149/365*(BI149-BH149+1),IF(AND(($S149-BI149)&lt;=0,(BH149-$R149)&gt;0),$V149/365*($S149-BH149+1),$V149/365*(BI149-$R149+1))))),0)</f>
        <v>0</v>
      </c>
      <c r="BK149" s="154">
        <f>BI149+1</f>
        <v>46054</v>
      </c>
      <c r="BL149" s="154">
        <f>BK149+27</f>
        <v>46081</v>
      </c>
      <c r="BM149" s="158">
        <f>IFERROR(IF(($R149-BL149)&gt;=0,0,IF(($S149-BK149)&lt;0,0,IF(AND(($S149-BL149)&gt;0,(BK149-$R149)&gt;0),$V149/365*(BL149-BK149+1),IF(AND(($S149-BL149)&lt;=0,(BK149-$R149)&gt;0),$V149/365*($S149-BK149+1),$V149/365*(BL149-$R149+1))))),0)</f>
        <v>0</v>
      </c>
      <c r="BN149" s="154">
        <f>BL149+1</f>
        <v>46082</v>
      </c>
      <c r="BO149" s="154">
        <f>BN149+30</f>
        <v>46112</v>
      </c>
      <c r="BP149" s="158">
        <f>IFERROR(IF(($R149-BO149)&gt;=0,0,IF(($S149-BN149)&lt;0,0,IF(AND(($S149-BO149)&gt;0,(BN149-$R149)&gt;0),$V149/365*(BO149-BN149+1),IF(AND(($S149-BO149)&lt;=0,(BN149-$R149)&gt;0),$V149/365*($S149-BN149+1),$V149/365*(BO149-$R149+1))))),0)</f>
        <v>0</v>
      </c>
      <c r="BQ149" s="154">
        <f>BO149+1</f>
        <v>46113</v>
      </c>
      <c r="BR149" s="154">
        <f>BQ149+29</f>
        <v>46142</v>
      </c>
      <c r="BS149" s="158">
        <f>IFERROR(IF(($R149-BR149)&gt;=0,0,IF(($S149-BQ149)&lt;0,0,IF(AND(($S149-BR149)&gt;0,(BQ149-$R149)&gt;0),$V149/365*(BR149-BQ149+1),IF(AND(($S149-BR149)&lt;=0,(BQ149-$R149)&gt;0),$V149/365*($S149-BQ149+1),$V149/365*(BR149-$R149+1))))),0)</f>
        <v>0</v>
      </c>
      <c r="BT149" s="154">
        <f>BR149+1</f>
        <v>46143</v>
      </c>
      <c r="BU149" s="154">
        <f>BT149+30</f>
        <v>46173</v>
      </c>
      <c r="BV149" s="158">
        <f>IFERROR(IF(($R149-BU149)&gt;=0,0,IF(($S149-BT149)&lt;0,0,IF(AND(($S149-BU149)&gt;0,(BT149-$R149)&gt;0),$V149/365*(BU149-BT149+1),IF(AND(($S149-BU149)&lt;=0,(BT149-$R149)&gt;0),$V149/365*($S149-BT149+1),$V149/365*(BU149-$R149+1))))),0)</f>
        <v>0</v>
      </c>
      <c r="BW149" s="154">
        <f>BU149+1</f>
        <v>46174</v>
      </c>
      <c r="BX149" s="154">
        <f>BW149+29</f>
        <v>46203</v>
      </c>
      <c r="BY149" s="158">
        <f>IFERROR(IF(($R149-BX149)&gt;=0,0,IF(($S149-BW149)&lt;0,0,IF(AND(($S149-BX149)&gt;0,(BW149-$R149)&gt;0),$V149/365*(BX149-BW149+1),IF(AND(($S149-BX149)&lt;=0,(BW149-$R149)&gt;0),$V149/365*($S149-BW149+1),$V149/365*(BX149-$R149+1))))),0)</f>
        <v>0</v>
      </c>
      <c r="BZ149" s="154">
        <f>BX149+1</f>
        <v>46204</v>
      </c>
      <c r="CA149" s="154">
        <f>BZ149+30</f>
        <v>46234</v>
      </c>
      <c r="CB149" s="158">
        <f>IFERROR(IF(($R149-CA149)&gt;=0,0,IF(($S149-BZ149)&lt;0,0,IF(AND(($S149-CA149)&gt;0,(BZ149-$R149)&gt;0),$V149/365*(CA149-BZ149+1),IF(AND(($S149-CA149)&lt;=0,(BZ149-$R149)&gt;0),$V149/365*($S149-BZ149+1),$V149/365*(CA149-$R149+1))))),0)</f>
        <v>0</v>
      </c>
      <c r="CC149" s="154">
        <f>CA149+1</f>
        <v>46235</v>
      </c>
      <c r="CD149" s="154">
        <f>CC149+30</f>
        <v>46265</v>
      </c>
      <c r="CE149" s="158">
        <f>IFERROR(IF(($R149-CD149)&gt;=0,0,IF(($S149-CC149)&lt;0,0,IF(AND(($S149-CD149)&gt;0,(CC149-$R149)&gt;0),$V149/365*(CD149-CC149+1),IF(AND(($S149-CD149)&lt;=0,(CC149-$R149)&gt;0),$V149/365*($S149-CC149+1),$V149/365*(CD149-$R149+1))))),0)</f>
        <v>0</v>
      </c>
      <c r="CF149" s="154">
        <f>CD149+1</f>
        <v>46266</v>
      </c>
      <c r="CG149" s="154">
        <f>CF149+29</f>
        <v>46295</v>
      </c>
      <c r="CH149" s="158">
        <f>IFERROR(IF(($R149-CG149)&gt;=0,0,IF(($S149-CF149)&lt;0,0,IF(AND(($S149-CG149)&gt;0,(CF149-$R149)&gt;0),$V149/365*(CG149-CF149+1),IF(AND(($S149-CG149)&lt;=0,(CF149-$R149)&gt;0),$V149/365*($S149-CF149+1),$V149/365*(CG149-$R149+1))))),0)</f>
        <v>0</v>
      </c>
      <c r="CI149" s="154">
        <f>CG149+1</f>
        <v>46296</v>
      </c>
      <c r="CJ149" s="154">
        <f>CI149+30</f>
        <v>46326</v>
      </c>
      <c r="CK149" s="158">
        <f>IFERROR(IF(($R149-CJ149)&gt;=0,0,IF(($S149-CI149)&lt;0,0,IF(AND(($S149-CJ149)&gt;0,(CI149-$R149)&gt;0),$V149/365*(CJ149-CI149+1),IF(AND(($S149-CJ149)&lt;=0,(CI149-$R149)&gt;0),$V149/365*($S149-CI149+1),$V149/365*(CJ149-$R149+1))))),0)</f>
        <v>0</v>
      </c>
      <c r="CL149" s="154">
        <f>CJ149+1</f>
        <v>46327</v>
      </c>
      <c r="CM149" s="154">
        <f>CL149+29</f>
        <v>46356</v>
      </c>
      <c r="CN149" s="158">
        <f>IFERROR(IF(($R149-CM149)&gt;=0,0,IF(($S149-CL149)&lt;0,0,IF(AND(($S149-CM149)&gt;0,(CL149-$R149)&gt;0),$V149/365*(CM149-CL149+1),IF(AND(($S149-CM149)&lt;=0,(CL149-$R149)&gt;0),$V149/365*($S149-CL149+1),$V149/365*(CM149-$R149+1))))),0)</f>
        <v>0</v>
      </c>
      <c r="CO149" s="154">
        <f>CM149+1</f>
        <v>46357</v>
      </c>
      <c r="CP149" s="154">
        <f>CO149+30</f>
        <v>46387</v>
      </c>
      <c r="CQ149" s="158">
        <f>IFERROR(IF(($R149-CP149)&gt;=0,0,IF(($S149-CO149)&lt;0,0,IF(AND(($S149-CP149)&gt;0,(CO149-$R149)&gt;0),$V149/365*(CP149-CO149+1),IF(AND(($S149-CP149)&lt;=0,(CO149-$R149)&gt;0),$V149/365*($S149-CO149+1),$V149/365*(CP149-$R149+1))))),0)</f>
        <v>0</v>
      </c>
    </row>
    <row r="150" s="80" customFormat="1" ht="24" customHeight="1" outlineLevel="4" spans="1:95">
      <c r="A150" s="119"/>
      <c r="B150" s="120"/>
      <c r="C150" s="121"/>
      <c r="D150" s="119"/>
      <c r="E150" s="120"/>
      <c r="F150" s="120"/>
      <c r="G150" s="120"/>
      <c r="H150" s="122"/>
      <c r="I150" s="122"/>
      <c r="J150" s="122">
        <f>Z150+AC150+AF150+AI150+AL150+AO150+AR150+AU150+AX150+BA150+BD150+BG150</f>
        <v>0</v>
      </c>
      <c r="K150" s="122">
        <f>K149+1</f>
        <v>3</v>
      </c>
      <c r="L150" s="147"/>
      <c r="M150" s="148">
        <f>IFERROR(VLOOKUP($L150,'2-2 引出数据_合同数据仓库'!$B$2:$BP$10000,3,FALSE),0)</f>
        <v>0</v>
      </c>
      <c r="N150" s="122"/>
      <c r="O150" s="148">
        <f>IFERROR(VLOOKUP((LEFT(VLOOKUP($L150,'2-2 引出数据_合同数据仓库'!$B$2:$BP$10000,64,FALSE),15)&amp;(RIGHT(VLOOKUP($L150,'2-2 引出数据_合同数据仓库'!$B$2:$BP$10000,64,FALSE),4)+1)),'2-2 引出数据_合同数据仓库'!$B$2:$BP$10000,3,FALSE),0)</f>
        <v>0</v>
      </c>
      <c r="P150" s="122"/>
      <c r="Q150" s="122">
        <f>IFERROR(VLOOKUP($L150,'2-2 引出数据_合同数据仓库'!$B$2:$BP$10000,28,FALSE),0)</f>
        <v>0</v>
      </c>
      <c r="R150" s="122">
        <f>IFERROR(VLOOKUP($L150,'2-2 引出数据_合同数据仓库'!$B$2:$BP$10000,29,FALSE),0)</f>
        <v>0</v>
      </c>
      <c r="S150" s="122">
        <f>IFERROR(VLOOKUP($L150,'2-2 引出数据_合同数据仓库'!$B$2:$BP$10000,4,FALSE),0)</f>
        <v>0</v>
      </c>
      <c r="T150" s="122"/>
      <c r="U150" s="122">
        <f>IFERROR(VLOOKUP($L150,'2-2 引出数据_合同数据仓库'!$B$2:$BP$10000,15,FALSE),0)</f>
        <v>0</v>
      </c>
      <c r="V150" s="122">
        <f>U150/(S150-R150+1)*365</f>
        <v>0</v>
      </c>
      <c r="W150" s="122"/>
      <c r="X150" s="154">
        <v>45658</v>
      </c>
      <c r="Y150" s="154">
        <f>X150+30</f>
        <v>45688</v>
      </c>
      <c r="Z150" s="158">
        <f>IFERROR(IF(($R150-Y150)&gt;=0,0,IF(($S150-X150)&lt;0,0,IF(AND(($S150-Y150)&gt;0,(X150-$R150)&gt;0),$V150/365*(Y150-X150+1),IF(AND(($S150-Y150)&lt;=0,(X150-$R150)&gt;0),$V150/365*($S150-X150+1),$V150/365*(Y150-$R150+1))))),0)</f>
        <v>0</v>
      </c>
      <c r="AA150" s="154">
        <f>Y150+1</f>
        <v>45689</v>
      </c>
      <c r="AB150" s="154">
        <f>AA150+27</f>
        <v>45716</v>
      </c>
      <c r="AC150" s="158">
        <f>IFERROR(IF(($R150-AB150)&gt;=0,0,IF(($S150-AA150)&lt;0,0,IF(AND(($S150-AB150)&gt;0,(AA150-$R150)&gt;0),$V150/365*(AB150-AA150+1),IF(AND(($S150-AB150)&lt;=0,(AA150-$R150)&gt;0),$V150/365*($S150-AA150+1),$V150/365*(AB150-$R150+1))))),0)</f>
        <v>0</v>
      </c>
      <c r="AD150" s="154">
        <f>AB150+1</f>
        <v>45717</v>
      </c>
      <c r="AE150" s="154">
        <f>AD150+30</f>
        <v>45747</v>
      </c>
      <c r="AF150" s="158">
        <f>IFERROR(IF(($R150-AE150)&gt;=0,0,IF(($S150-AD150)&lt;0,0,IF(AND(($S150-AE150)&gt;0,(AD150-$R150)&gt;0),$V150/365*(AE150-AD150+1),IF(AND(($S150-AE150)&lt;=0,(AD150-$R150)&gt;0),$V150/365*($S150-AD150+1),$V150/365*(AE150-$R150+1))))),0)</f>
        <v>0</v>
      </c>
      <c r="AG150" s="154">
        <f>AE150+1</f>
        <v>45748</v>
      </c>
      <c r="AH150" s="154">
        <f>AG150+29</f>
        <v>45777</v>
      </c>
      <c r="AI150" s="158">
        <f>IFERROR(IF(($R150-AH150)&gt;=0,0,IF(($S150-AG150)&lt;0,0,IF(AND(($S150-AH150)&gt;0,(AG150-$R150)&gt;0),$V150/365*(AH150-AG150+1),IF(AND(($S150-AH150)&lt;=0,(AG150-$R150)&gt;0),$V150/365*($S150-AG150+1),$V150/365*(AH150-$R150+1))))),0)</f>
        <v>0</v>
      </c>
      <c r="AJ150" s="154">
        <f>AH150+1</f>
        <v>45778</v>
      </c>
      <c r="AK150" s="154">
        <f>AJ150+30</f>
        <v>45808</v>
      </c>
      <c r="AL150" s="158">
        <f>IFERROR(IF(($R150-AK150)&gt;=0,0,IF(($S150-AJ150)&lt;0,0,IF(AND(($S150-AK150)&gt;0,(AJ150-$R150)&gt;0),$V150/365*(AK150-AJ150+1),IF(AND(($S150-AK150)&lt;=0,(AJ150-$R150)&gt;0),$V150/365*($S150-AJ150+1),$V150/365*(AK150-$R150+1))))),0)</f>
        <v>0</v>
      </c>
      <c r="AM150" s="154">
        <f>AK150+1</f>
        <v>45809</v>
      </c>
      <c r="AN150" s="154">
        <f>AM150+29</f>
        <v>45838</v>
      </c>
      <c r="AO150" s="158">
        <f>IFERROR(IF(($R150-AN150)&gt;=0,0,IF(($S150-AM150)&lt;0,0,IF(AND(($S150-AN150)&gt;0,(AM150-$R150)&gt;0),$V150/365*(AN150-AM150+1),IF(AND(($S150-AN150)&lt;=0,(AM150-$R150)&gt;0),$V150/365*($S150-AM150+1),$V150/365*(AN150-$R150+1))))),0)</f>
        <v>0</v>
      </c>
      <c r="AP150" s="154">
        <f>AN150+1</f>
        <v>45839</v>
      </c>
      <c r="AQ150" s="154">
        <f>AP150+30</f>
        <v>45869</v>
      </c>
      <c r="AR150" s="158">
        <f>IFERROR(IF(($R150-AQ150)&gt;=0,0,IF(($S150-AP150)&lt;0,0,IF(AND(($S150-AQ150)&gt;0,(AP150-$R150)&gt;0),$V150/365*(AQ150-AP150+1),IF(AND(($S150-AQ150)&lt;=0,(AP150-$R150)&gt;0),$V150/365*($S150-AP150+1),$V150/365*(AQ150-$R150+1))))),0)</f>
        <v>0</v>
      </c>
      <c r="AS150" s="154">
        <f>AQ150+1</f>
        <v>45870</v>
      </c>
      <c r="AT150" s="154">
        <f>AS150+30</f>
        <v>45900</v>
      </c>
      <c r="AU150" s="158">
        <f>IFERROR(IF(($R150-AT150)&gt;=0,0,IF(($S150-AS150)&lt;0,0,IF(AND(($S150-AT150)&gt;0,(AS150-$R150)&gt;0),$V150/365*(AT150-AS150+1),IF(AND(($S150-AT150)&lt;=0,(AS150-$R150)&gt;0),$V150/365*($S150-AS150+1),$V150/365*(AT150-$R150+1))))),0)</f>
        <v>0</v>
      </c>
      <c r="AV150" s="154">
        <f>AT150+1</f>
        <v>45901</v>
      </c>
      <c r="AW150" s="154">
        <f>AV150+29</f>
        <v>45930</v>
      </c>
      <c r="AX150" s="158">
        <f>IFERROR(IF(($R150-AW150)&gt;=0,0,IF(($S150-AV150)&lt;0,0,IF(AND(($S150-AW150)&gt;0,(AV150-$R150)&gt;0),$V150/365*(AW150-AV150+1),IF(AND(($S150-AW150)&lt;=0,(AV150-$R150)&gt;0),$V150/365*($S150-AV150+1),$V150/365*(AW150-$R150+1))))),0)</f>
        <v>0</v>
      </c>
      <c r="AY150" s="154">
        <f>AW150+1</f>
        <v>45931</v>
      </c>
      <c r="AZ150" s="154">
        <f>AY150+30</f>
        <v>45961</v>
      </c>
      <c r="BA150" s="158">
        <f>IFERROR(IF(($R150-AZ150)&gt;=0,0,IF(($S150-AY150)&lt;0,0,IF(AND(($S150-AZ150)&gt;0,(AY150-$R150)&gt;0),$V150/365*(AZ150-AY150+1),IF(AND(($S150-AZ150)&lt;=0,(AY150-$R150)&gt;0),$V150/365*($S150-AY150+1),$V150/365*(AZ150-$R150+1))))),0)</f>
        <v>0</v>
      </c>
      <c r="BB150" s="154">
        <f>AZ150+1</f>
        <v>45962</v>
      </c>
      <c r="BC150" s="154">
        <f>BB150+29</f>
        <v>45991</v>
      </c>
      <c r="BD150" s="158">
        <f>IFERROR(IF(($R150-BC150)&gt;=0,0,IF(($S150-BB150)&lt;0,0,IF(AND(($S150-BC150)&gt;0,(BB150-$R150)&gt;0),$V150/365*(BC150-BB150+1),IF(AND(($S150-BC150)&lt;=0,(BB150-$R150)&gt;0),$V150/365*($S150-BB150+1),$V150/365*(BC150-$R150+1))))),0)</f>
        <v>0</v>
      </c>
      <c r="BE150" s="154">
        <f>BC150+1</f>
        <v>45992</v>
      </c>
      <c r="BF150" s="154">
        <f>BE150+30</f>
        <v>46022</v>
      </c>
      <c r="BG150" s="158">
        <f>IFERROR(IF(($R150-BF150)&gt;=0,0,IF(($S150-BE150)&lt;0,0,IF(AND(($S150-BF150)&gt;0,(BE150-$R150)&gt;0),$V150/365*(BF150-BE150+1),IF(AND(($S150-BF150)&lt;=0,(BE150-$R150)&gt;0),$V150/365*($S150-BE150+1),$V150/365*(BF150-$R150+1))))),0)</f>
        <v>0</v>
      </c>
      <c r="BH150" s="154">
        <v>46023</v>
      </c>
      <c r="BI150" s="154">
        <f>BH150+30</f>
        <v>46053</v>
      </c>
      <c r="BJ150" s="158">
        <f>IFERROR(IF(($R150-BI150)&gt;=0,0,IF(($S150-BH150)&lt;0,0,IF(AND(($S150-BI150)&gt;0,(BH150-$R150)&gt;0),$V150/365*(BI150-BH150+1),IF(AND(($S150-BI150)&lt;=0,(BH150-$R150)&gt;0),$V150/365*($S150-BH150+1),$V150/365*(BI150-$R150+1))))),0)</f>
        <v>0</v>
      </c>
      <c r="BK150" s="154">
        <f>BI150+1</f>
        <v>46054</v>
      </c>
      <c r="BL150" s="154">
        <f>BK150+27</f>
        <v>46081</v>
      </c>
      <c r="BM150" s="158">
        <f>IFERROR(IF(($R150-BL150)&gt;=0,0,IF(($S150-BK150)&lt;0,0,IF(AND(($S150-BL150)&gt;0,(BK150-$R150)&gt;0),$V150/365*(BL150-BK150+1),IF(AND(($S150-BL150)&lt;=0,(BK150-$R150)&gt;0),$V150/365*($S150-BK150+1),$V150/365*(BL150-$R150+1))))),0)</f>
        <v>0</v>
      </c>
      <c r="BN150" s="154">
        <f>BL150+1</f>
        <v>46082</v>
      </c>
      <c r="BO150" s="154">
        <f>BN150+30</f>
        <v>46112</v>
      </c>
      <c r="BP150" s="158">
        <f>IFERROR(IF(($R150-BO150)&gt;=0,0,IF(($S150-BN150)&lt;0,0,IF(AND(($S150-BO150)&gt;0,(BN150-$R150)&gt;0),$V150/365*(BO150-BN150+1),IF(AND(($S150-BO150)&lt;=0,(BN150-$R150)&gt;0),$V150/365*($S150-BN150+1),$V150/365*(BO150-$R150+1))))),0)</f>
        <v>0</v>
      </c>
      <c r="BQ150" s="154">
        <f>BO150+1</f>
        <v>46113</v>
      </c>
      <c r="BR150" s="154">
        <f>BQ150+29</f>
        <v>46142</v>
      </c>
      <c r="BS150" s="158">
        <f>IFERROR(IF(($R150-BR150)&gt;=0,0,IF(($S150-BQ150)&lt;0,0,IF(AND(($S150-BR150)&gt;0,(BQ150-$R150)&gt;0),$V150/365*(BR150-BQ150+1),IF(AND(($S150-BR150)&lt;=0,(BQ150-$R150)&gt;0),$V150/365*($S150-BQ150+1),$V150/365*(BR150-$R150+1))))),0)</f>
        <v>0</v>
      </c>
      <c r="BT150" s="154">
        <f>BR150+1</f>
        <v>46143</v>
      </c>
      <c r="BU150" s="154">
        <f>BT150+30</f>
        <v>46173</v>
      </c>
      <c r="BV150" s="158">
        <f>IFERROR(IF(($R150-BU150)&gt;=0,0,IF(($S150-BT150)&lt;0,0,IF(AND(($S150-BU150)&gt;0,(BT150-$R150)&gt;0),$V150/365*(BU150-BT150+1),IF(AND(($S150-BU150)&lt;=0,(BT150-$R150)&gt;0),$V150/365*($S150-BT150+1),$V150/365*(BU150-$R150+1))))),0)</f>
        <v>0</v>
      </c>
      <c r="BW150" s="154">
        <f>BU150+1</f>
        <v>46174</v>
      </c>
      <c r="BX150" s="154">
        <f>BW150+29</f>
        <v>46203</v>
      </c>
      <c r="BY150" s="158">
        <f>IFERROR(IF(($R150-BX150)&gt;=0,0,IF(($S150-BW150)&lt;0,0,IF(AND(($S150-BX150)&gt;0,(BW150-$R150)&gt;0),$V150/365*(BX150-BW150+1),IF(AND(($S150-BX150)&lt;=0,(BW150-$R150)&gt;0),$V150/365*($S150-BW150+1),$V150/365*(BX150-$R150+1))))),0)</f>
        <v>0</v>
      </c>
      <c r="BZ150" s="154">
        <f>BX150+1</f>
        <v>46204</v>
      </c>
      <c r="CA150" s="154">
        <f>BZ150+30</f>
        <v>46234</v>
      </c>
      <c r="CB150" s="158">
        <f>IFERROR(IF(($R150-CA150)&gt;=0,0,IF(($S150-BZ150)&lt;0,0,IF(AND(($S150-CA150)&gt;0,(BZ150-$R150)&gt;0),$V150/365*(CA150-BZ150+1),IF(AND(($S150-CA150)&lt;=0,(BZ150-$R150)&gt;0),$V150/365*($S150-BZ150+1),$V150/365*(CA150-$R150+1))))),0)</f>
        <v>0</v>
      </c>
      <c r="CC150" s="154">
        <f>CA150+1</f>
        <v>46235</v>
      </c>
      <c r="CD150" s="154">
        <f>CC150+30</f>
        <v>46265</v>
      </c>
      <c r="CE150" s="158">
        <f>IFERROR(IF(($R150-CD150)&gt;=0,0,IF(($S150-CC150)&lt;0,0,IF(AND(($S150-CD150)&gt;0,(CC150-$R150)&gt;0),$V150/365*(CD150-CC150+1),IF(AND(($S150-CD150)&lt;=0,(CC150-$R150)&gt;0),$V150/365*($S150-CC150+1),$V150/365*(CD150-$R150+1))))),0)</f>
        <v>0</v>
      </c>
      <c r="CF150" s="154">
        <f>CD150+1</f>
        <v>46266</v>
      </c>
      <c r="CG150" s="154">
        <f>CF150+29</f>
        <v>46295</v>
      </c>
      <c r="CH150" s="158">
        <f>IFERROR(IF(($R150-CG150)&gt;=0,0,IF(($S150-CF150)&lt;0,0,IF(AND(($S150-CG150)&gt;0,(CF150-$R150)&gt;0),$V150/365*(CG150-CF150+1),IF(AND(($S150-CG150)&lt;=0,(CF150-$R150)&gt;0),$V150/365*($S150-CF150+1),$V150/365*(CG150-$R150+1))))),0)</f>
        <v>0</v>
      </c>
      <c r="CI150" s="154">
        <f>CG150+1</f>
        <v>46296</v>
      </c>
      <c r="CJ150" s="154">
        <f>CI150+30</f>
        <v>46326</v>
      </c>
      <c r="CK150" s="158">
        <f>IFERROR(IF(($R150-CJ150)&gt;=0,0,IF(($S150-CI150)&lt;0,0,IF(AND(($S150-CJ150)&gt;0,(CI150-$R150)&gt;0),$V150/365*(CJ150-CI150+1),IF(AND(($S150-CJ150)&lt;=0,(CI150-$R150)&gt;0),$V150/365*($S150-CI150+1),$V150/365*(CJ150-$R150+1))))),0)</f>
        <v>0</v>
      </c>
      <c r="CL150" s="154">
        <f>CJ150+1</f>
        <v>46327</v>
      </c>
      <c r="CM150" s="154">
        <f>CL150+29</f>
        <v>46356</v>
      </c>
      <c r="CN150" s="158">
        <f>IFERROR(IF(($R150-CM150)&gt;=0,0,IF(($S150-CL150)&lt;0,0,IF(AND(($S150-CM150)&gt;0,(CL150-$R150)&gt;0),$V150/365*(CM150-CL150+1),IF(AND(($S150-CM150)&lt;=0,(CL150-$R150)&gt;0),$V150/365*($S150-CL150+1),$V150/365*(CM150-$R150+1))))),0)</f>
        <v>0</v>
      </c>
      <c r="CO150" s="154">
        <f>CM150+1</f>
        <v>46357</v>
      </c>
      <c r="CP150" s="154">
        <f>CO150+30</f>
        <v>46387</v>
      </c>
      <c r="CQ150" s="158">
        <f>IFERROR(IF(($R150-CP150)&gt;=0,0,IF(($S150-CO150)&lt;0,0,IF(AND(($S150-CP150)&gt;0,(CO150-$R150)&gt;0),$V150/365*(CP150-CO150+1),IF(AND(($S150-CP150)&lt;=0,(CO150-$R150)&gt;0),$V150/365*($S150-CO150+1),$V150/365*(CP150-$R150+1))))),0)</f>
        <v>0</v>
      </c>
    </row>
    <row r="151" s="80" customFormat="1" ht="24" customHeight="1" outlineLevel="4" spans="1:95">
      <c r="A151" s="123" t="s">
        <v>2814</v>
      </c>
      <c r="B151" s="124"/>
      <c r="C151" s="124"/>
      <c r="D151" s="124"/>
      <c r="E151" s="124"/>
      <c r="F151" s="124"/>
      <c r="G151" s="125"/>
      <c r="H151" s="126"/>
      <c r="I151" s="126"/>
      <c r="J151" s="126"/>
      <c r="K151" s="126"/>
      <c r="L151" s="149"/>
      <c r="M151" s="149"/>
      <c r="N151" s="126"/>
      <c r="O151" s="126"/>
      <c r="P151" s="126"/>
      <c r="Q151" s="126"/>
      <c r="R151" s="126"/>
      <c r="S151" s="126"/>
      <c r="T151" s="126"/>
      <c r="U151" s="126"/>
      <c r="V151" s="126"/>
      <c r="W151" s="126"/>
      <c r="X151" s="126"/>
      <c r="Y151" s="126"/>
      <c r="Z151" s="126"/>
      <c r="AA151" s="126"/>
      <c r="AB151" s="126"/>
      <c r="AC151" s="126"/>
      <c r="AD151" s="126"/>
      <c r="AE151" s="126"/>
      <c r="AF151" s="126"/>
      <c r="AG151" s="126"/>
      <c r="AH151" s="126"/>
      <c r="AI151" s="126"/>
      <c r="AJ151" s="126"/>
      <c r="AK151" s="126"/>
      <c r="AL151" s="126"/>
      <c r="AM151" s="126"/>
      <c r="AN151" s="126"/>
      <c r="AO151" s="126"/>
      <c r="AP151" s="126"/>
      <c r="AQ151" s="126"/>
      <c r="AR151" s="126"/>
      <c r="AS151" s="126"/>
      <c r="AT151" s="126"/>
      <c r="AU151" s="126"/>
      <c r="AV151" s="126"/>
      <c r="AW151" s="126"/>
      <c r="AX151" s="126"/>
      <c r="AY151" s="126"/>
      <c r="AZ151" s="126"/>
      <c r="BA151" s="126"/>
      <c r="BB151" s="126"/>
      <c r="BC151" s="126"/>
      <c r="BD151" s="126"/>
      <c r="BE151" s="126"/>
      <c r="BF151" s="126"/>
      <c r="BG151" s="126"/>
      <c r="BH151" s="126"/>
      <c r="BI151" s="126"/>
      <c r="BJ151" s="126"/>
      <c r="BK151" s="126"/>
      <c r="BL151" s="126"/>
      <c r="BM151" s="126"/>
      <c r="BN151" s="126"/>
      <c r="BO151" s="126"/>
      <c r="BP151" s="126"/>
      <c r="BQ151" s="126"/>
      <c r="BR151" s="126"/>
      <c r="BS151" s="126"/>
      <c r="BT151" s="126"/>
      <c r="BU151" s="126"/>
      <c r="BV151" s="126"/>
      <c r="BW151" s="126"/>
      <c r="BX151" s="126"/>
      <c r="BY151" s="126"/>
      <c r="BZ151" s="126"/>
      <c r="CA151" s="126"/>
      <c r="CB151" s="126"/>
      <c r="CC151" s="126"/>
      <c r="CD151" s="126"/>
      <c r="CE151" s="126"/>
      <c r="CF151" s="126"/>
      <c r="CG151" s="126"/>
      <c r="CH151" s="126"/>
      <c r="CI151" s="126"/>
      <c r="CJ151" s="126"/>
      <c r="CK151" s="126"/>
      <c r="CL151" s="126"/>
      <c r="CM151" s="126"/>
      <c r="CN151" s="126"/>
      <c r="CO151" s="126"/>
      <c r="CP151" s="126"/>
      <c r="CQ151" s="126"/>
    </row>
    <row r="152" ht="24" customHeight="1" outlineLevel="3" spans="1:95">
      <c r="A152" s="115"/>
      <c r="B152" s="116" t="s">
        <v>792</v>
      </c>
      <c r="C152" s="117" t="s">
        <v>1106</v>
      </c>
      <c r="D152" s="115" t="s">
        <v>19</v>
      </c>
      <c r="E152" s="116"/>
      <c r="F152" s="116"/>
      <c r="G152" s="116"/>
      <c r="H152" s="118">
        <f>X152+AA152+AD152+AG152+AJ152+AM152+AP152+AS152+AV152+AY152+BB152+BE152</f>
        <v>0</v>
      </c>
      <c r="I152" s="118">
        <f>Y152+AB152+AE152+AH152+AK152+AN152+AQ152+AT152+AW152+AZ152+BC152+BF152</f>
        <v>0</v>
      </c>
      <c r="J152" s="118">
        <f>Z152+AC152+AF152+AI152+AL152+AO152+AR152+AU152+AX152+BA152+BD152+BG152</f>
        <v>0</v>
      </c>
      <c r="K152" s="118"/>
      <c r="L152" s="146"/>
      <c r="M152" s="146"/>
      <c r="N152" s="118"/>
      <c r="O152" s="118"/>
      <c r="P152" s="118"/>
      <c r="Q152" s="118"/>
      <c r="R152" s="118"/>
      <c r="S152" s="118"/>
      <c r="T152" s="118"/>
      <c r="U152" s="118"/>
      <c r="V152" s="118"/>
      <c r="W152" s="118"/>
      <c r="X152" s="118">
        <f>VLOOKUP($C152,'1 预算编制表单'!$C:$BJ,27,FALSE)</f>
        <v>0</v>
      </c>
      <c r="Y152" s="118">
        <f>X152-Z152</f>
        <v>0</v>
      </c>
      <c r="Z152" s="118">
        <f>SUM(Z153:Z157)</f>
        <v>0</v>
      </c>
      <c r="AA152" s="118">
        <f>VLOOKUP($C152,'1 预算编制表单'!$C:$BJ,30,FALSE)</f>
        <v>0</v>
      </c>
      <c r="AB152" s="118">
        <f>AA152-AC152</f>
        <v>0</v>
      </c>
      <c r="AC152" s="118">
        <f>SUM(AC153:AC157)</f>
        <v>0</v>
      </c>
      <c r="AD152" s="118">
        <f>VLOOKUP($C152,'1 预算编制表单'!$C:$BJ,33,FALSE)</f>
        <v>0</v>
      </c>
      <c r="AE152" s="118">
        <f>AD152-AF152</f>
        <v>0</v>
      </c>
      <c r="AF152" s="118">
        <f>SUM(AF153:AF157)</f>
        <v>0</v>
      </c>
      <c r="AG152" s="118">
        <f>VLOOKUP($C152,'1 预算编制表单'!$C:$BJ,36,FALSE)</f>
        <v>0</v>
      </c>
      <c r="AH152" s="118">
        <f>AG152-AI152</f>
        <v>0</v>
      </c>
      <c r="AI152" s="118">
        <f>SUM(AI153:AI157)</f>
        <v>0</v>
      </c>
      <c r="AJ152" s="118">
        <f>VLOOKUP($C152,'1 预算编制表单'!$C:$BJ,39,FALSE)</f>
        <v>0</v>
      </c>
      <c r="AK152" s="118">
        <f>AJ152-AL152</f>
        <v>0</v>
      </c>
      <c r="AL152" s="118">
        <f>SUM(AL153:AL157)</f>
        <v>0</v>
      </c>
      <c r="AM152" s="118">
        <f>VLOOKUP($C152,'1 预算编制表单'!$C:$BJ,42,FALSE)</f>
        <v>0</v>
      </c>
      <c r="AN152" s="118">
        <f>AM152-AO152</f>
        <v>0</v>
      </c>
      <c r="AO152" s="118">
        <f>SUM(AO153:AO157)</f>
        <v>0</v>
      </c>
      <c r="AP152" s="118">
        <f>VLOOKUP($C152,'1 预算编制表单'!$C:$BJ,45,FALSE)</f>
        <v>0</v>
      </c>
      <c r="AQ152" s="118">
        <f>AP152-AR152</f>
        <v>0</v>
      </c>
      <c r="AR152" s="118">
        <f>SUM(AR153:AR157)</f>
        <v>0</v>
      </c>
      <c r="AS152" s="118">
        <f>VLOOKUP($C152,'1 预算编制表单'!$C:$BJ,48,FALSE)</f>
        <v>0</v>
      </c>
      <c r="AT152" s="118">
        <f>AS152-AU152</f>
        <v>0</v>
      </c>
      <c r="AU152" s="118">
        <f>SUM(AU153:AU157)</f>
        <v>0</v>
      </c>
      <c r="AV152" s="118">
        <f>VLOOKUP($C152,'1 预算编制表单'!$C:$BJ,51,FALSE)</f>
        <v>0</v>
      </c>
      <c r="AW152" s="118">
        <f>AV152-AX152</f>
        <v>0</v>
      </c>
      <c r="AX152" s="118">
        <f>SUM(AX153:AX157)</f>
        <v>0</v>
      </c>
      <c r="AY152" s="118">
        <f>VLOOKUP($C152,'1 预算编制表单'!$C:$BJ,54,FALSE)</f>
        <v>0</v>
      </c>
      <c r="AZ152" s="118">
        <f>AY152-BA152</f>
        <v>0</v>
      </c>
      <c r="BA152" s="118">
        <f>SUM(BA153:BA157)</f>
        <v>0</v>
      </c>
      <c r="BB152" s="118">
        <f>VLOOKUP($C152,'1 预算编制表单'!$C:$BJ,57,FALSE)</f>
        <v>0</v>
      </c>
      <c r="BC152" s="118">
        <f>BB152-BD152</f>
        <v>0</v>
      </c>
      <c r="BD152" s="118">
        <f>SUM(BD153:BD157)</f>
        <v>0</v>
      </c>
      <c r="BE152" s="118">
        <f>VLOOKUP($C152,'1 预算编制表单'!$C:$BJ,60,FALSE)</f>
        <v>0</v>
      </c>
      <c r="BF152" s="118">
        <f>BE152-BG152</f>
        <v>0</v>
      </c>
      <c r="BG152" s="118">
        <f>SUM(BG153:BG157)</f>
        <v>0</v>
      </c>
      <c r="BH152" s="118">
        <f>VLOOKUP($C152,'1 预算编制表单'!$C:$BJ,27,FALSE)</f>
        <v>0</v>
      </c>
      <c r="BI152" s="118">
        <f>BH152-BJ152</f>
        <v>0</v>
      </c>
      <c r="BJ152" s="118">
        <f>SUM(BJ153:BJ157)</f>
        <v>0</v>
      </c>
      <c r="BK152" s="118">
        <f>VLOOKUP($C152,'1 预算编制表单'!$C:$BJ,30,FALSE)</f>
        <v>0</v>
      </c>
      <c r="BL152" s="118">
        <f>BK152-BM152</f>
        <v>0</v>
      </c>
      <c r="BM152" s="118">
        <f>SUM(BM153:BM157)</f>
        <v>0</v>
      </c>
      <c r="BN152" s="118">
        <f>VLOOKUP($C152,'1 预算编制表单'!$C:$BJ,33,FALSE)</f>
        <v>0</v>
      </c>
      <c r="BO152" s="118">
        <f>BN152-BP152</f>
        <v>0</v>
      </c>
      <c r="BP152" s="118">
        <f>SUM(BP153:BP157)</f>
        <v>0</v>
      </c>
      <c r="BQ152" s="118">
        <f>VLOOKUP($C152,'1 预算编制表单'!$C:$BJ,36,FALSE)</f>
        <v>0</v>
      </c>
      <c r="BR152" s="118">
        <f>BQ152-BS152</f>
        <v>0</v>
      </c>
      <c r="BS152" s="118">
        <f>SUM(BS153:BS157)</f>
        <v>0</v>
      </c>
      <c r="BT152" s="118">
        <f>VLOOKUP($C152,'1 预算编制表单'!$C:$BJ,39,FALSE)</f>
        <v>0</v>
      </c>
      <c r="BU152" s="118">
        <f>BT152-BV152</f>
        <v>0</v>
      </c>
      <c r="BV152" s="118">
        <f>SUM(BV153:BV157)</f>
        <v>0</v>
      </c>
      <c r="BW152" s="118">
        <f>VLOOKUP($C152,'1 预算编制表单'!$C:$BJ,42,FALSE)</f>
        <v>0</v>
      </c>
      <c r="BX152" s="118">
        <f>BW152-BY152</f>
        <v>0</v>
      </c>
      <c r="BY152" s="118">
        <f>SUM(BY153:BY157)</f>
        <v>0</v>
      </c>
      <c r="BZ152" s="118">
        <f>VLOOKUP($C152,'1 预算编制表单'!$C:$BJ,45,FALSE)</f>
        <v>0</v>
      </c>
      <c r="CA152" s="118">
        <f>BZ152-CB152</f>
        <v>0</v>
      </c>
      <c r="CB152" s="118">
        <f>SUM(CB153:CB157)</f>
        <v>0</v>
      </c>
      <c r="CC152" s="118">
        <f>VLOOKUP($C152,'1 预算编制表单'!$C:$BJ,48,FALSE)</f>
        <v>0</v>
      </c>
      <c r="CD152" s="118">
        <f>CC152-CE152</f>
        <v>0</v>
      </c>
      <c r="CE152" s="118">
        <f>SUM(CE153:CE157)</f>
        <v>0</v>
      </c>
      <c r="CF152" s="118">
        <f>VLOOKUP($C152,'1 预算编制表单'!$C:$BJ,51,FALSE)</f>
        <v>0</v>
      </c>
      <c r="CG152" s="118">
        <f>CF152-CH152</f>
        <v>0</v>
      </c>
      <c r="CH152" s="118">
        <f>SUM(CH153:CH157)</f>
        <v>0</v>
      </c>
      <c r="CI152" s="118">
        <f>VLOOKUP($C152,'1 预算编制表单'!$C:$BJ,54,FALSE)</f>
        <v>0</v>
      </c>
      <c r="CJ152" s="118">
        <f>CI152-CK152</f>
        <v>0</v>
      </c>
      <c r="CK152" s="118">
        <f>SUM(CK153:CK157)</f>
        <v>0</v>
      </c>
      <c r="CL152" s="118">
        <f>VLOOKUP($C152,'1 预算编制表单'!$C:$BJ,57,FALSE)</f>
        <v>0</v>
      </c>
      <c r="CM152" s="118">
        <f>CL152-CN152</f>
        <v>0</v>
      </c>
      <c r="CN152" s="118">
        <f>SUM(CN153:CN157)</f>
        <v>0</v>
      </c>
      <c r="CO152" s="118">
        <f>VLOOKUP($C152,'1 预算编制表单'!$C:$BJ,60,FALSE)</f>
        <v>0</v>
      </c>
      <c r="CP152" s="118">
        <f>CO152-CQ152</f>
        <v>0</v>
      </c>
      <c r="CQ152" s="118">
        <f>SUM(CQ153:CQ157)</f>
        <v>0</v>
      </c>
    </row>
    <row r="153" s="80" customFormat="1" ht="24" customHeight="1" outlineLevel="4" spans="1:95">
      <c r="A153" s="119"/>
      <c r="B153" s="120"/>
      <c r="C153" s="121"/>
      <c r="D153" s="119"/>
      <c r="E153" s="120"/>
      <c r="F153" s="120"/>
      <c r="G153" s="120"/>
      <c r="H153" s="122"/>
      <c r="I153" s="122"/>
      <c r="J153" s="122">
        <f>Z153+AC153+AF153+AI153+AL153+AO153+AR153+AU153+AX153+BA153+BD153+BG153</f>
        <v>0</v>
      </c>
      <c r="K153" s="122">
        <v>1</v>
      </c>
      <c r="L153" s="147"/>
      <c r="M153" s="148">
        <f>IFERROR(VLOOKUP($L153,'2-2 引出数据_合同数据仓库'!$B$2:$BP$10000,3,FALSE),0)</f>
        <v>0</v>
      </c>
      <c r="N153" s="122"/>
      <c r="O153" s="148">
        <f>IFERROR(VLOOKUP((LEFT(VLOOKUP($L153,'2-2 引出数据_合同数据仓库'!$B$2:$BP$10000,64,FALSE),15)&amp;(RIGHT(VLOOKUP($L153,'2-2 引出数据_合同数据仓库'!$B$2:$BP$10000,64,FALSE),4)+1)),'2-2 引出数据_合同数据仓库'!$B$2:$BP$10000,3,FALSE),0)</f>
        <v>0</v>
      </c>
      <c r="P153" s="122"/>
      <c r="Q153" s="122">
        <f>IFERROR(VLOOKUP($L153,'2-2 引出数据_合同数据仓库'!$B$2:$BP$10000,28,FALSE),0)</f>
        <v>0</v>
      </c>
      <c r="R153" s="122">
        <f>IFERROR(VLOOKUP($L153,'2-2 引出数据_合同数据仓库'!$B$2:$BP$10000,29,FALSE),0)</f>
        <v>0</v>
      </c>
      <c r="S153" s="122">
        <f>IFERROR(VLOOKUP($L153,'2-2 引出数据_合同数据仓库'!$B$2:$BP$10000,4,FALSE),0)</f>
        <v>0</v>
      </c>
      <c r="T153" s="122"/>
      <c r="U153" s="122">
        <f>IFERROR(VLOOKUP($L153,'2-2 引出数据_合同数据仓库'!$B$2:$BP$10000,15,FALSE),0)</f>
        <v>0</v>
      </c>
      <c r="V153" s="122">
        <f>U153/(S153-R153+1)*365</f>
        <v>0</v>
      </c>
      <c r="W153" s="122"/>
      <c r="X153" s="154">
        <v>45658</v>
      </c>
      <c r="Y153" s="154">
        <f>X153+30</f>
        <v>45688</v>
      </c>
      <c r="Z153" s="158">
        <f>IFERROR(IF(($R153-Y153)&gt;=0,0,IF(($S153-X153)&lt;0,0,IF(AND(($S153-Y153)&gt;0,(X153-$R153)&gt;0),$V153/365*(Y153-X153+1),IF(AND(($S153-Y153)&lt;=0,(X153-$R153)&gt;0),$V153/365*($S153-X153+1),$V153/365*(Y153-$R153+1))))),0)</f>
        <v>0</v>
      </c>
      <c r="AA153" s="154">
        <f>Y153+1</f>
        <v>45689</v>
      </c>
      <c r="AB153" s="154">
        <f>AA153+27</f>
        <v>45716</v>
      </c>
      <c r="AC153" s="158">
        <f>IFERROR(IF(($R153-AB153)&gt;=0,0,IF(($S153-AA153)&lt;0,0,IF(AND(($S153-AB153)&gt;0,(AA153-$R153)&gt;0),$V153/365*(AB153-AA153+1),IF(AND(($S153-AB153)&lt;=0,(AA153-$R153)&gt;0),$V153/365*($S153-AA153+1),$V153/365*(AB153-$R153+1))))),0)</f>
        <v>0</v>
      </c>
      <c r="AD153" s="154">
        <f>AB153+1</f>
        <v>45717</v>
      </c>
      <c r="AE153" s="154">
        <f>AD153+30</f>
        <v>45747</v>
      </c>
      <c r="AF153" s="158">
        <f>IFERROR(IF(($R153-AE153)&gt;=0,0,IF(($S153-AD153)&lt;0,0,IF(AND(($S153-AE153)&gt;0,(AD153-$R153)&gt;0),$V153/365*(AE153-AD153+1),IF(AND(($S153-AE153)&lt;=0,(AD153-$R153)&gt;0),$V153/365*($S153-AD153+1),$V153/365*(AE153-$R153+1))))),0)</f>
        <v>0</v>
      </c>
      <c r="AG153" s="154">
        <f>AE153+1</f>
        <v>45748</v>
      </c>
      <c r="AH153" s="154">
        <f>AG153+29</f>
        <v>45777</v>
      </c>
      <c r="AI153" s="158">
        <f>IFERROR(IF(($R153-AH153)&gt;=0,0,IF(($S153-AG153)&lt;0,0,IF(AND(($S153-AH153)&gt;0,(AG153-$R153)&gt;0),$V153/365*(AH153-AG153+1),IF(AND(($S153-AH153)&lt;=0,(AG153-$R153)&gt;0),$V153/365*($S153-AG153+1),$V153/365*(AH153-$R153+1))))),0)</f>
        <v>0</v>
      </c>
      <c r="AJ153" s="154">
        <f>AH153+1</f>
        <v>45778</v>
      </c>
      <c r="AK153" s="154">
        <f>AJ153+30</f>
        <v>45808</v>
      </c>
      <c r="AL153" s="158">
        <f>IFERROR(IF(($R153-AK153)&gt;=0,0,IF(($S153-AJ153)&lt;0,0,IF(AND(($S153-AK153)&gt;0,(AJ153-$R153)&gt;0),$V153/365*(AK153-AJ153+1),IF(AND(($S153-AK153)&lt;=0,(AJ153-$R153)&gt;0),$V153/365*($S153-AJ153+1),$V153/365*(AK153-$R153+1))))),0)</f>
        <v>0</v>
      </c>
      <c r="AM153" s="154">
        <f>AK153+1</f>
        <v>45809</v>
      </c>
      <c r="AN153" s="154">
        <f>AM153+29</f>
        <v>45838</v>
      </c>
      <c r="AO153" s="158">
        <f>IFERROR(IF(($R153-AN153)&gt;=0,0,IF(($S153-AM153)&lt;0,0,IF(AND(($S153-AN153)&gt;0,(AM153-$R153)&gt;0),$V153/365*(AN153-AM153+1),IF(AND(($S153-AN153)&lt;=0,(AM153-$R153)&gt;0),$V153/365*($S153-AM153+1),$V153/365*(AN153-$R153+1))))),0)</f>
        <v>0</v>
      </c>
      <c r="AP153" s="154">
        <f>AN153+1</f>
        <v>45839</v>
      </c>
      <c r="AQ153" s="154">
        <f>AP153+30</f>
        <v>45869</v>
      </c>
      <c r="AR153" s="158">
        <f>IFERROR(IF(($R153-AQ153)&gt;=0,0,IF(($S153-AP153)&lt;0,0,IF(AND(($S153-AQ153)&gt;0,(AP153-$R153)&gt;0),$V153/365*(AQ153-AP153+1),IF(AND(($S153-AQ153)&lt;=0,(AP153-$R153)&gt;0),$V153/365*($S153-AP153+1),$V153/365*(AQ153-$R153+1))))),0)</f>
        <v>0</v>
      </c>
      <c r="AS153" s="154">
        <f>AQ153+1</f>
        <v>45870</v>
      </c>
      <c r="AT153" s="154">
        <f>AS153+30</f>
        <v>45900</v>
      </c>
      <c r="AU153" s="158">
        <f>IFERROR(IF(($R153-AT153)&gt;=0,0,IF(($S153-AS153)&lt;0,0,IF(AND(($S153-AT153)&gt;0,(AS153-$R153)&gt;0),$V153/365*(AT153-AS153+1),IF(AND(($S153-AT153)&lt;=0,(AS153-$R153)&gt;0),$V153/365*($S153-AS153+1),$V153/365*(AT153-$R153+1))))),0)</f>
        <v>0</v>
      </c>
      <c r="AV153" s="154">
        <f>AT153+1</f>
        <v>45901</v>
      </c>
      <c r="AW153" s="154">
        <f>AV153+29</f>
        <v>45930</v>
      </c>
      <c r="AX153" s="158">
        <f>IFERROR(IF(($R153-AW153)&gt;=0,0,IF(($S153-AV153)&lt;0,0,IF(AND(($S153-AW153)&gt;0,(AV153-$R153)&gt;0),$V153/365*(AW153-AV153+1),IF(AND(($S153-AW153)&lt;=0,(AV153-$R153)&gt;0),$V153/365*($S153-AV153+1),$V153/365*(AW153-$R153+1))))),0)</f>
        <v>0</v>
      </c>
      <c r="AY153" s="154">
        <f>AW153+1</f>
        <v>45931</v>
      </c>
      <c r="AZ153" s="154">
        <f>AY153+30</f>
        <v>45961</v>
      </c>
      <c r="BA153" s="158">
        <f>IFERROR(IF(($R153-AZ153)&gt;=0,0,IF(($S153-AY153)&lt;0,0,IF(AND(($S153-AZ153)&gt;0,(AY153-$R153)&gt;0),$V153/365*(AZ153-AY153+1),IF(AND(($S153-AZ153)&lt;=0,(AY153-$R153)&gt;0),$V153/365*($S153-AY153+1),$V153/365*(AZ153-$R153+1))))),0)</f>
        <v>0</v>
      </c>
      <c r="BB153" s="154">
        <f>AZ153+1</f>
        <v>45962</v>
      </c>
      <c r="BC153" s="154">
        <f>BB153+29</f>
        <v>45991</v>
      </c>
      <c r="BD153" s="158">
        <f>IFERROR(IF(($R153-BC153)&gt;=0,0,IF(($S153-BB153)&lt;0,0,IF(AND(($S153-BC153)&gt;0,(BB153-$R153)&gt;0),$V153/365*(BC153-BB153+1),IF(AND(($S153-BC153)&lt;=0,(BB153-$R153)&gt;0),$V153/365*($S153-BB153+1),$V153/365*(BC153-$R153+1))))),0)</f>
        <v>0</v>
      </c>
      <c r="BE153" s="154">
        <f>BC153+1</f>
        <v>45992</v>
      </c>
      <c r="BF153" s="154">
        <f>BE153+30</f>
        <v>46022</v>
      </c>
      <c r="BG153" s="158">
        <f>IFERROR(IF(($R153-BF153)&gt;=0,0,IF(($S153-BE153)&lt;0,0,IF(AND(($S153-BF153)&gt;0,(BE153-$R153)&gt;0),$V153/365*(BF153-BE153+1),IF(AND(($S153-BF153)&lt;=0,(BE153-$R153)&gt;0),$V153/365*($S153-BE153+1),$V153/365*(BF153-$R153+1))))),0)</f>
        <v>0</v>
      </c>
      <c r="BH153" s="154">
        <v>46023</v>
      </c>
      <c r="BI153" s="154">
        <f>BH153+30</f>
        <v>46053</v>
      </c>
      <c r="BJ153" s="158">
        <f>IFERROR(IF(($R153-BI153)&gt;=0,0,IF(($S153-BH153)&lt;0,0,IF(AND(($S153-BI153)&gt;0,(BH153-$R153)&gt;0),$V153/365*(BI153-BH153+1),IF(AND(($S153-BI153)&lt;=0,(BH153-$R153)&gt;0),$V153/365*($S153-BH153+1),$V153/365*(BI153-$R153+1))))),0)</f>
        <v>0</v>
      </c>
      <c r="BK153" s="154">
        <f>BI153+1</f>
        <v>46054</v>
      </c>
      <c r="BL153" s="154">
        <f>BK153+27</f>
        <v>46081</v>
      </c>
      <c r="BM153" s="158">
        <f>IFERROR(IF(($R153-BL153)&gt;=0,0,IF(($S153-BK153)&lt;0,0,IF(AND(($S153-BL153)&gt;0,(BK153-$R153)&gt;0),$V153/365*(BL153-BK153+1),IF(AND(($S153-BL153)&lt;=0,(BK153-$R153)&gt;0),$V153/365*($S153-BK153+1),$V153/365*(BL153-$R153+1))))),0)</f>
        <v>0</v>
      </c>
      <c r="BN153" s="154">
        <f>BL153+1</f>
        <v>46082</v>
      </c>
      <c r="BO153" s="154">
        <f>BN153+30</f>
        <v>46112</v>
      </c>
      <c r="BP153" s="158">
        <f>IFERROR(IF(($R153-BO153)&gt;=0,0,IF(($S153-BN153)&lt;0,0,IF(AND(($S153-BO153)&gt;0,(BN153-$R153)&gt;0),$V153/365*(BO153-BN153+1),IF(AND(($S153-BO153)&lt;=0,(BN153-$R153)&gt;0),$V153/365*($S153-BN153+1),$V153/365*(BO153-$R153+1))))),0)</f>
        <v>0</v>
      </c>
      <c r="BQ153" s="154">
        <f>BO153+1</f>
        <v>46113</v>
      </c>
      <c r="BR153" s="154">
        <f>BQ153+29</f>
        <v>46142</v>
      </c>
      <c r="BS153" s="158">
        <f>IFERROR(IF(($R153-BR153)&gt;=0,0,IF(($S153-BQ153)&lt;0,0,IF(AND(($S153-BR153)&gt;0,(BQ153-$R153)&gt;0),$V153/365*(BR153-BQ153+1),IF(AND(($S153-BR153)&lt;=0,(BQ153-$R153)&gt;0),$V153/365*($S153-BQ153+1),$V153/365*(BR153-$R153+1))))),0)</f>
        <v>0</v>
      </c>
      <c r="BT153" s="154">
        <f>BR153+1</f>
        <v>46143</v>
      </c>
      <c r="BU153" s="154">
        <f>BT153+30</f>
        <v>46173</v>
      </c>
      <c r="BV153" s="158">
        <f>IFERROR(IF(($R153-BU153)&gt;=0,0,IF(($S153-BT153)&lt;0,0,IF(AND(($S153-BU153)&gt;0,(BT153-$R153)&gt;0),$V153/365*(BU153-BT153+1),IF(AND(($S153-BU153)&lt;=0,(BT153-$R153)&gt;0),$V153/365*($S153-BT153+1),$V153/365*(BU153-$R153+1))))),0)</f>
        <v>0</v>
      </c>
      <c r="BW153" s="154">
        <f>BU153+1</f>
        <v>46174</v>
      </c>
      <c r="BX153" s="154">
        <f>BW153+29</f>
        <v>46203</v>
      </c>
      <c r="BY153" s="158">
        <f>IFERROR(IF(($R153-BX153)&gt;=0,0,IF(($S153-BW153)&lt;0,0,IF(AND(($S153-BX153)&gt;0,(BW153-$R153)&gt;0),$V153/365*(BX153-BW153+1),IF(AND(($S153-BX153)&lt;=0,(BW153-$R153)&gt;0),$V153/365*($S153-BW153+1),$V153/365*(BX153-$R153+1))))),0)</f>
        <v>0</v>
      </c>
      <c r="BZ153" s="154">
        <f>BX153+1</f>
        <v>46204</v>
      </c>
      <c r="CA153" s="154">
        <f>BZ153+30</f>
        <v>46234</v>
      </c>
      <c r="CB153" s="158">
        <f>IFERROR(IF(($R153-CA153)&gt;=0,0,IF(($S153-BZ153)&lt;0,0,IF(AND(($S153-CA153)&gt;0,(BZ153-$R153)&gt;0),$V153/365*(CA153-BZ153+1),IF(AND(($S153-CA153)&lt;=0,(BZ153-$R153)&gt;0),$V153/365*($S153-BZ153+1),$V153/365*(CA153-$R153+1))))),0)</f>
        <v>0</v>
      </c>
      <c r="CC153" s="154">
        <f>CA153+1</f>
        <v>46235</v>
      </c>
      <c r="CD153" s="154">
        <f>CC153+30</f>
        <v>46265</v>
      </c>
      <c r="CE153" s="158">
        <f>IFERROR(IF(($R153-CD153)&gt;=0,0,IF(($S153-CC153)&lt;0,0,IF(AND(($S153-CD153)&gt;0,(CC153-$R153)&gt;0),$V153/365*(CD153-CC153+1),IF(AND(($S153-CD153)&lt;=0,(CC153-$R153)&gt;0),$V153/365*($S153-CC153+1),$V153/365*(CD153-$R153+1))))),0)</f>
        <v>0</v>
      </c>
      <c r="CF153" s="154">
        <f>CD153+1</f>
        <v>46266</v>
      </c>
      <c r="CG153" s="154">
        <f>CF153+29</f>
        <v>46295</v>
      </c>
      <c r="CH153" s="158">
        <f>IFERROR(IF(($R153-CG153)&gt;=0,0,IF(($S153-CF153)&lt;0,0,IF(AND(($S153-CG153)&gt;0,(CF153-$R153)&gt;0),$V153/365*(CG153-CF153+1),IF(AND(($S153-CG153)&lt;=0,(CF153-$R153)&gt;0),$V153/365*($S153-CF153+1),$V153/365*(CG153-$R153+1))))),0)</f>
        <v>0</v>
      </c>
      <c r="CI153" s="154">
        <f>CG153+1</f>
        <v>46296</v>
      </c>
      <c r="CJ153" s="154">
        <f>CI153+30</f>
        <v>46326</v>
      </c>
      <c r="CK153" s="158">
        <f>IFERROR(IF(($R153-CJ153)&gt;=0,0,IF(($S153-CI153)&lt;0,0,IF(AND(($S153-CJ153)&gt;0,(CI153-$R153)&gt;0),$V153/365*(CJ153-CI153+1),IF(AND(($S153-CJ153)&lt;=0,(CI153-$R153)&gt;0),$V153/365*($S153-CI153+1),$V153/365*(CJ153-$R153+1))))),0)</f>
        <v>0</v>
      </c>
      <c r="CL153" s="154">
        <f>CJ153+1</f>
        <v>46327</v>
      </c>
      <c r="CM153" s="154">
        <f>CL153+29</f>
        <v>46356</v>
      </c>
      <c r="CN153" s="158">
        <f>IFERROR(IF(($R153-CM153)&gt;=0,0,IF(($S153-CL153)&lt;0,0,IF(AND(($S153-CM153)&gt;0,(CL153-$R153)&gt;0),$V153/365*(CM153-CL153+1),IF(AND(($S153-CM153)&lt;=0,(CL153-$R153)&gt;0),$V153/365*($S153-CL153+1),$V153/365*(CM153-$R153+1))))),0)</f>
        <v>0</v>
      </c>
      <c r="CO153" s="154">
        <f>CM153+1</f>
        <v>46357</v>
      </c>
      <c r="CP153" s="154">
        <f>CO153+30</f>
        <v>46387</v>
      </c>
      <c r="CQ153" s="158">
        <f>IFERROR(IF(($R153-CP153)&gt;=0,0,IF(($S153-CO153)&lt;0,0,IF(AND(($S153-CP153)&gt;0,(CO153-$R153)&gt;0),$V153/365*(CP153-CO153+1),IF(AND(($S153-CP153)&lt;=0,(CO153-$R153)&gt;0),$V153/365*($S153-CO153+1),$V153/365*(CP153-$R153+1))))),0)</f>
        <v>0</v>
      </c>
    </row>
    <row r="154" s="80" customFormat="1" ht="24" customHeight="1" outlineLevel="4" spans="1:95">
      <c r="A154" s="119"/>
      <c r="B154" s="120"/>
      <c r="C154" s="121"/>
      <c r="D154" s="119"/>
      <c r="E154" s="120"/>
      <c r="F154" s="120"/>
      <c r="G154" s="120"/>
      <c r="H154" s="122"/>
      <c r="I154" s="122"/>
      <c r="J154" s="122">
        <f>Z154+AC154+AF154+AI154+AL154+AO154+AR154+AU154+AX154+BA154+BD154+BG154</f>
        <v>0</v>
      </c>
      <c r="K154" s="122">
        <f>K153+1</f>
        <v>2</v>
      </c>
      <c r="L154" s="147"/>
      <c r="M154" s="148">
        <f>IFERROR(VLOOKUP($L154,'2-2 引出数据_合同数据仓库'!$B$2:$BP$10000,3,FALSE),0)</f>
        <v>0</v>
      </c>
      <c r="N154" s="122"/>
      <c r="O154" s="148">
        <f>IFERROR(VLOOKUP((LEFT(VLOOKUP($L154,'2-2 引出数据_合同数据仓库'!$B$2:$BP$10000,64,FALSE),15)&amp;(RIGHT(VLOOKUP($L154,'2-2 引出数据_合同数据仓库'!$B$2:$BP$10000,64,FALSE),4)+1)),'2-2 引出数据_合同数据仓库'!$B$2:$BP$10000,3,FALSE),0)</f>
        <v>0</v>
      </c>
      <c r="P154" s="122"/>
      <c r="Q154" s="122">
        <f>IFERROR(VLOOKUP($L154,'2-2 引出数据_合同数据仓库'!$B$2:$BP$10000,28,FALSE),0)</f>
        <v>0</v>
      </c>
      <c r="R154" s="122">
        <f>IFERROR(VLOOKUP($L154,'2-2 引出数据_合同数据仓库'!$B$2:$BP$10000,29,FALSE),0)</f>
        <v>0</v>
      </c>
      <c r="S154" s="122">
        <f>IFERROR(VLOOKUP($L154,'2-2 引出数据_合同数据仓库'!$B$2:$BP$10000,4,FALSE),0)</f>
        <v>0</v>
      </c>
      <c r="T154" s="122"/>
      <c r="U154" s="122">
        <f>IFERROR(VLOOKUP($L154,'2-2 引出数据_合同数据仓库'!$B$2:$BP$10000,15,FALSE),0)</f>
        <v>0</v>
      </c>
      <c r="V154" s="122">
        <f>U154/(S154-R154+1)*365</f>
        <v>0</v>
      </c>
      <c r="W154" s="122"/>
      <c r="X154" s="154">
        <v>45658</v>
      </c>
      <c r="Y154" s="154">
        <f>X154+30</f>
        <v>45688</v>
      </c>
      <c r="Z154" s="158">
        <f>IFERROR(IF(($R154-Y154)&gt;=0,0,IF(($S154-X154)&lt;0,0,IF(AND(($S154-Y154)&gt;0,(X154-$R154)&gt;0),$V154/365*(Y154-X154+1),IF(AND(($S154-Y154)&lt;=0,(X154-$R154)&gt;0),$V154/365*($S154-X154+1),$V154/365*(Y154-$R154+1))))),0)</f>
        <v>0</v>
      </c>
      <c r="AA154" s="154">
        <f>Y154+1</f>
        <v>45689</v>
      </c>
      <c r="AB154" s="154">
        <f>AA154+27</f>
        <v>45716</v>
      </c>
      <c r="AC154" s="158">
        <f>IFERROR(IF(($R154-AB154)&gt;=0,0,IF(($S154-AA154)&lt;0,0,IF(AND(($S154-AB154)&gt;0,(AA154-$R154)&gt;0),$V154/365*(AB154-AA154+1),IF(AND(($S154-AB154)&lt;=0,(AA154-$R154)&gt;0),$V154/365*($S154-AA154+1),$V154/365*(AB154-$R154+1))))),0)</f>
        <v>0</v>
      </c>
      <c r="AD154" s="154">
        <f>AB154+1</f>
        <v>45717</v>
      </c>
      <c r="AE154" s="154">
        <f>AD154+30</f>
        <v>45747</v>
      </c>
      <c r="AF154" s="158">
        <f>IFERROR(IF(($R154-AE154)&gt;=0,0,IF(($S154-AD154)&lt;0,0,IF(AND(($S154-AE154)&gt;0,(AD154-$R154)&gt;0),$V154/365*(AE154-AD154+1),IF(AND(($S154-AE154)&lt;=0,(AD154-$R154)&gt;0),$V154/365*($S154-AD154+1),$V154/365*(AE154-$R154+1))))),0)</f>
        <v>0</v>
      </c>
      <c r="AG154" s="154">
        <f>AE154+1</f>
        <v>45748</v>
      </c>
      <c r="AH154" s="154">
        <f>AG154+29</f>
        <v>45777</v>
      </c>
      <c r="AI154" s="158">
        <f>IFERROR(IF(($R154-AH154)&gt;=0,0,IF(($S154-AG154)&lt;0,0,IF(AND(($S154-AH154)&gt;0,(AG154-$R154)&gt;0),$V154/365*(AH154-AG154+1),IF(AND(($S154-AH154)&lt;=0,(AG154-$R154)&gt;0),$V154/365*($S154-AG154+1),$V154/365*(AH154-$R154+1))))),0)</f>
        <v>0</v>
      </c>
      <c r="AJ154" s="154">
        <f>AH154+1</f>
        <v>45778</v>
      </c>
      <c r="AK154" s="154">
        <f>AJ154+30</f>
        <v>45808</v>
      </c>
      <c r="AL154" s="158">
        <f>IFERROR(IF(($R154-AK154)&gt;=0,0,IF(($S154-AJ154)&lt;0,0,IF(AND(($S154-AK154)&gt;0,(AJ154-$R154)&gt;0),$V154/365*(AK154-AJ154+1),IF(AND(($S154-AK154)&lt;=0,(AJ154-$R154)&gt;0),$V154/365*($S154-AJ154+1),$V154/365*(AK154-$R154+1))))),0)</f>
        <v>0</v>
      </c>
      <c r="AM154" s="154">
        <f>AK154+1</f>
        <v>45809</v>
      </c>
      <c r="AN154" s="154">
        <f>AM154+29</f>
        <v>45838</v>
      </c>
      <c r="AO154" s="158">
        <f>IFERROR(IF(($R154-AN154)&gt;=0,0,IF(($S154-AM154)&lt;0,0,IF(AND(($S154-AN154)&gt;0,(AM154-$R154)&gt;0),$V154/365*(AN154-AM154+1),IF(AND(($S154-AN154)&lt;=0,(AM154-$R154)&gt;0),$V154/365*($S154-AM154+1),$V154/365*(AN154-$R154+1))))),0)</f>
        <v>0</v>
      </c>
      <c r="AP154" s="154">
        <f>AN154+1</f>
        <v>45839</v>
      </c>
      <c r="AQ154" s="154">
        <f>AP154+30</f>
        <v>45869</v>
      </c>
      <c r="AR154" s="158">
        <f>IFERROR(IF(($R154-AQ154)&gt;=0,0,IF(($S154-AP154)&lt;0,0,IF(AND(($S154-AQ154)&gt;0,(AP154-$R154)&gt;0),$V154/365*(AQ154-AP154+1),IF(AND(($S154-AQ154)&lt;=0,(AP154-$R154)&gt;0),$V154/365*($S154-AP154+1),$V154/365*(AQ154-$R154+1))))),0)</f>
        <v>0</v>
      </c>
      <c r="AS154" s="154">
        <f>AQ154+1</f>
        <v>45870</v>
      </c>
      <c r="AT154" s="154">
        <f>AS154+30</f>
        <v>45900</v>
      </c>
      <c r="AU154" s="158">
        <f>IFERROR(IF(($R154-AT154)&gt;=0,0,IF(($S154-AS154)&lt;0,0,IF(AND(($S154-AT154)&gt;0,(AS154-$R154)&gt;0),$V154/365*(AT154-AS154+1),IF(AND(($S154-AT154)&lt;=0,(AS154-$R154)&gt;0),$V154/365*($S154-AS154+1),$V154/365*(AT154-$R154+1))))),0)</f>
        <v>0</v>
      </c>
      <c r="AV154" s="154">
        <f>AT154+1</f>
        <v>45901</v>
      </c>
      <c r="AW154" s="154">
        <f>AV154+29</f>
        <v>45930</v>
      </c>
      <c r="AX154" s="158">
        <f>IFERROR(IF(($R154-AW154)&gt;=0,0,IF(($S154-AV154)&lt;0,0,IF(AND(($S154-AW154)&gt;0,(AV154-$R154)&gt;0),$V154/365*(AW154-AV154+1),IF(AND(($S154-AW154)&lt;=0,(AV154-$R154)&gt;0),$V154/365*($S154-AV154+1),$V154/365*(AW154-$R154+1))))),0)</f>
        <v>0</v>
      </c>
      <c r="AY154" s="154">
        <f>AW154+1</f>
        <v>45931</v>
      </c>
      <c r="AZ154" s="154">
        <f>AY154+30</f>
        <v>45961</v>
      </c>
      <c r="BA154" s="158">
        <f>IFERROR(IF(($R154-AZ154)&gt;=0,0,IF(($S154-AY154)&lt;0,0,IF(AND(($S154-AZ154)&gt;0,(AY154-$R154)&gt;0),$V154/365*(AZ154-AY154+1),IF(AND(($S154-AZ154)&lt;=0,(AY154-$R154)&gt;0),$V154/365*($S154-AY154+1),$V154/365*(AZ154-$R154+1))))),0)</f>
        <v>0</v>
      </c>
      <c r="BB154" s="154">
        <f>AZ154+1</f>
        <v>45962</v>
      </c>
      <c r="BC154" s="154">
        <f>BB154+29</f>
        <v>45991</v>
      </c>
      <c r="BD154" s="158">
        <f>IFERROR(IF(($R154-BC154)&gt;=0,0,IF(($S154-BB154)&lt;0,0,IF(AND(($S154-BC154)&gt;0,(BB154-$R154)&gt;0),$V154/365*(BC154-BB154+1),IF(AND(($S154-BC154)&lt;=0,(BB154-$R154)&gt;0),$V154/365*($S154-BB154+1),$V154/365*(BC154-$R154+1))))),0)</f>
        <v>0</v>
      </c>
      <c r="BE154" s="154">
        <f>BC154+1</f>
        <v>45992</v>
      </c>
      <c r="BF154" s="154">
        <f>BE154+30</f>
        <v>46022</v>
      </c>
      <c r="BG154" s="158">
        <f>IFERROR(IF(($R154-BF154)&gt;=0,0,IF(($S154-BE154)&lt;0,0,IF(AND(($S154-BF154)&gt;0,(BE154-$R154)&gt;0),$V154/365*(BF154-BE154+1),IF(AND(($S154-BF154)&lt;=0,(BE154-$R154)&gt;0),$V154/365*($S154-BE154+1),$V154/365*(BF154-$R154+1))))),0)</f>
        <v>0</v>
      </c>
      <c r="BH154" s="154">
        <v>46023</v>
      </c>
      <c r="BI154" s="154">
        <f>BH154+30</f>
        <v>46053</v>
      </c>
      <c r="BJ154" s="158">
        <f>IFERROR(IF(($R154-BI154)&gt;=0,0,IF(($S154-BH154)&lt;0,0,IF(AND(($S154-BI154)&gt;0,(BH154-$R154)&gt;0),$V154/365*(BI154-BH154+1),IF(AND(($S154-BI154)&lt;=0,(BH154-$R154)&gt;0),$V154/365*($S154-BH154+1),$V154/365*(BI154-$R154+1))))),0)</f>
        <v>0</v>
      </c>
      <c r="BK154" s="154">
        <f>BI154+1</f>
        <v>46054</v>
      </c>
      <c r="BL154" s="154">
        <f>BK154+27</f>
        <v>46081</v>
      </c>
      <c r="BM154" s="158">
        <f>IFERROR(IF(($R154-BL154)&gt;=0,0,IF(($S154-BK154)&lt;0,0,IF(AND(($S154-BL154)&gt;0,(BK154-$R154)&gt;0),$V154/365*(BL154-BK154+1),IF(AND(($S154-BL154)&lt;=0,(BK154-$R154)&gt;0),$V154/365*($S154-BK154+1),$V154/365*(BL154-$R154+1))))),0)</f>
        <v>0</v>
      </c>
      <c r="BN154" s="154">
        <f>BL154+1</f>
        <v>46082</v>
      </c>
      <c r="BO154" s="154">
        <f>BN154+30</f>
        <v>46112</v>
      </c>
      <c r="BP154" s="158">
        <f>IFERROR(IF(($R154-BO154)&gt;=0,0,IF(($S154-BN154)&lt;0,0,IF(AND(($S154-BO154)&gt;0,(BN154-$R154)&gt;0),$V154/365*(BO154-BN154+1),IF(AND(($S154-BO154)&lt;=0,(BN154-$R154)&gt;0),$V154/365*($S154-BN154+1),$V154/365*(BO154-$R154+1))))),0)</f>
        <v>0</v>
      </c>
      <c r="BQ154" s="154">
        <f>BO154+1</f>
        <v>46113</v>
      </c>
      <c r="BR154" s="154">
        <f>BQ154+29</f>
        <v>46142</v>
      </c>
      <c r="BS154" s="158">
        <f>IFERROR(IF(($R154-BR154)&gt;=0,0,IF(($S154-BQ154)&lt;0,0,IF(AND(($S154-BR154)&gt;0,(BQ154-$R154)&gt;0),$V154/365*(BR154-BQ154+1),IF(AND(($S154-BR154)&lt;=0,(BQ154-$R154)&gt;0),$V154/365*($S154-BQ154+1),$V154/365*(BR154-$R154+1))))),0)</f>
        <v>0</v>
      </c>
      <c r="BT154" s="154">
        <f>BR154+1</f>
        <v>46143</v>
      </c>
      <c r="BU154" s="154">
        <f>BT154+30</f>
        <v>46173</v>
      </c>
      <c r="BV154" s="158">
        <f>IFERROR(IF(($R154-BU154)&gt;=0,0,IF(($S154-BT154)&lt;0,0,IF(AND(($S154-BU154)&gt;0,(BT154-$R154)&gt;0),$V154/365*(BU154-BT154+1),IF(AND(($S154-BU154)&lt;=0,(BT154-$R154)&gt;0),$V154/365*($S154-BT154+1),$V154/365*(BU154-$R154+1))))),0)</f>
        <v>0</v>
      </c>
      <c r="BW154" s="154">
        <f>BU154+1</f>
        <v>46174</v>
      </c>
      <c r="BX154" s="154">
        <f>BW154+29</f>
        <v>46203</v>
      </c>
      <c r="BY154" s="158">
        <f>IFERROR(IF(($R154-BX154)&gt;=0,0,IF(($S154-BW154)&lt;0,0,IF(AND(($S154-BX154)&gt;0,(BW154-$R154)&gt;0),$V154/365*(BX154-BW154+1),IF(AND(($S154-BX154)&lt;=0,(BW154-$R154)&gt;0),$V154/365*($S154-BW154+1),$V154/365*(BX154-$R154+1))))),0)</f>
        <v>0</v>
      </c>
      <c r="BZ154" s="154">
        <f>BX154+1</f>
        <v>46204</v>
      </c>
      <c r="CA154" s="154">
        <f>BZ154+30</f>
        <v>46234</v>
      </c>
      <c r="CB154" s="158">
        <f>IFERROR(IF(($R154-CA154)&gt;=0,0,IF(($S154-BZ154)&lt;0,0,IF(AND(($S154-CA154)&gt;0,(BZ154-$R154)&gt;0),$V154/365*(CA154-BZ154+1),IF(AND(($S154-CA154)&lt;=0,(BZ154-$R154)&gt;0),$V154/365*($S154-BZ154+1),$V154/365*(CA154-$R154+1))))),0)</f>
        <v>0</v>
      </c>
      <c r="CC154" s="154">
        <f>CA154+1</f>
        <v>46235</v>
      </c>
      <c r="CD154" s="154">
        <f>CC154+30</f>
        <v>46265</v>
      </c>
      <c r="CE154" s="158">
        <f>IFERROR(IF(($R154-CD154)&gt;=0,0,IF(($S154-CC154)&lt;0,0,IF(AND(($S154-CD154)&gt;0,(CC154-$R154)&gt;0),$V154/365*(CD154-CC154+1),IF(AND(($S154-CD154)&lt;=0,(CC154-$R154)&gt;0),$V154/365*($S154-CC154+1),$V154/365*(CD154-$R154+1))))),0)</f>
        <v>0</v>
      </c>
      <c r="CF154" s="154">
        <f>CD154+1</f>
        <v>46266</v>
      </c>
      <c r="CG154" s="154">
        <f>CF154+29</f>
        <v>46295</v>
      </c>
      <c r="CH154" s="158">
        <f>IFERROR(IF(($R154-CG154)&gt;=0,0,IF(($S154-CF154)&lt;0,0,IF(AND(($S154-CG154)&gt;0,(CF154-$R154)&gt;0),$V154/365*(CG154-CF154+1),IF(AND(($S154-CG154)&lt;=0,(CF154-$R154)&gt;0),$V154/365*($S154-CF154+1),$V154/365*(CG154-$R154+1))))),0)</f>
        <v>0</v>
      </c>
      <c r="CI154" s="154">
        <f>CG154+1</f>
        <v>46296</v>
      </c>
      <c r="CJ154" s="154">
        <f>CI154+30</f>
        <v>46326</v>
      </c>
      <c r="CK154" s="158">
        <f>IFERROR(IF(($R154-CJ154)&gt;=0,0,IF(($S154-CI154)&lt;0,0,IF(AND(($S154-CJ154)&gt;0,(CI154-$R154)&gt;0),$V154/365*(CJ154-CI154+1),IF(AND(($S154-CJ154)&lt;=0,(CI154-$R154)&gt;0),$V154/365*($S154-CI154+1),$V154/365*(CJ154-$R154+1))))),0)</f>
        <v>0</v>
      </c>
      <c r="CL154" s="154">
        <f>CJ154+1</f>
        <v>46327</v>
      </c>
      <c r="CM154" s="154">
        <f>CL154+29</f>
        <v>46356</v>
      </c>
      <c r="CN154" s="158">
        <f>IFERROR(IF(($R154-CM154)&gt;=0,0,IF(($S154-CL154)&lt;0,0,IF(AND(($S154-CM154)&gt;0,(CL154-$R154)&gt;0),$V154/365*(CM154-CL154+1),IF(AND(($S154-CM154)&lt;=0,(CL154-$R154)&gt;0),$V154/365*($S154-CL154+1),$V154/365*(CM154-$R154+1))))),0)</f>
        <v>0</v>
      </c>
      <c r="CO154" s="154">
        <f>CM154+1</f>
        <v>46357</v>
      </c>
      <c r="CP154" s="154">
        <f>CO154+30</f>
        <v>46387</v>
      </c>
      <c r="CQ154" s="158">
        <f>IFERROR(IF(($R154-CP154)&gt;=0,0,IF(($S154-CO154)&lt;0,0,IF(AND(($S154-CP154)&gt;0,(CO154-$R154)&gt;0),$V154/365*(CP154-CO154+1),IF(AND(($S154-CP154)&lt;=0,(CO154-$R154)&gt;0),$V154/365*($S154-CO154+1),$V154/365*(CP154-$R154+1))))),0)</f>
        <v>0</v>
      </c>
    </row>
    <row r="155" s="80" customFormat="1" ht="24" customHeight="1" outlineLevel="4" spans="1:95">
      <c r="A155" s="119"/>
      <c r="B155" s="120"/>
      <c r="C155" s="121"/>
      <c r="D155" s="119"/>
      <c r="E155" s="120"/>
      <c r="F155" s="120"/>
      <c r="G155" s="120"/>
      <c r="H155" s="122"/>
      <c r="I155" s="122"/>
      <c r="J155" s="122">
        <f>Z155+AC155+AF155+AI155+AL155+AO155+AR155+AU155+AX155+BA155+BD155+BG155</f>
        <v>0</v>
      </c>
      <c r="K155" s="122">
        <f>K154+1</f>
        <v>3</v>
      </c>
      <c r="L155" s="147"/>
      <c r="M155" s="148">
        <f>IFERROR(VLOOKUP($L155,'2-2 引出数据_合同数据仓库'!$B$2:$BP$10000,3,FALSE),0)</f>
        <v>0</v>
      </c>
      <c r="N155" s="122"/>
      <c r="O155" s="148">
        <f>IFERROR(VLOOKUP((LEFT(VLOOKUP($L155,'2-2 引出数据_合同数据仓库'!$B$2:$BP$10000,64,FALSE),15)&amp;(RIGHT(VLOOKUP($L155,'2-2 引出数据_合同数据仓库'!$B$2:$BP$10000,64,FALSE),4)+1)),'2-2 引出数据_合同数据仓库'!$B$2:$BP$10000,3,FALSE),0)</f>
        <v>0</v>
      </c>
      <c r="P155" s="122"/>
      <c r="Q155" s="122">
        <f>IFERROR(VLOOKUP($L155,'2-2 引出数据_合同数据仓库'!$B$2:$BP$10000,28,FALSE),0)</f>
        <v>0</v>
      </c>
      <c r="R155" s="122">
        <f>IFERROR(VLOOKUP($L155,'2-2 引出数据_合同数据仓库'!$B$2:$BP$10000,29,FALSE),0)</f>
        <v>0</v>
      </c>
      <c r="S155" s="122">
        <f>IFERROR(VLOOKUP($L155,'2-2 引出数据_合同数据仓库'!$B$2:$BP$10000,4,FALSE),0)</f>
        <v>0</v>
      </c>
      <c r="T155" s="122"/>
      <c r="U155" s="122">
        <f>IFERROR(VLOOKUP($L155,'2-2 引出数据_合同数据仓库'!$B$2:$BP$10000,15,FALSE),0)</f>
        <v>0</v>
      </c>
      <c r="V155" s="122">
        <f>U155/(S155-R155+1)*365</f>
        <v>0</v>
      </c>
      <c r="W155" s="122"/>
      <c r="X155" s="154">
        <v>45658</v>
      </c>
      <c r="Y155" s="154">
        <f>X155+30</f>
        <v>45688</v>
      </c>
      <c r="Z155" s="158">
        <f>IFERROR(IF(($R155-Y155)&gt;=0,0,IF(($S155-X155)&lt;0,0,IF(AND(($S155-Y155)&gt;0,(X155-$R155)&gt;0),$V155/365*(Y155-X155+1),IF(AND(($S155-Y155)&lt;=0,(X155-$R155)&gt;0),$V155/365*($S155-X155+1),$V155/365*(Y155-$R155+1))))),0)</f>
        <v>0</v>
      </c>
      <c r="AA155" s="154">
        <f>Y155+1</f>
        <v>45689</v>
      </c>
      <c r="AB155" s="154">
        <f>AA155+27</f>
        <v>45716</v>
      </c>
      <c r="AC155" s="158">
        <f>IFERROR(IF(($R155-AB155)&gt;=0,0,IF(($S155-AA155)&lt;0,0,IF(AND(($S155-AB155)&gt;0,(AA155-$R155)&gt;0),$V155/365*(AB155-AA155+1),IF(AND(($S155-AB155)&lt;=0,(AA155-$R155)&gt;0),$V155/365*($S155-AA155+1),$V155/365*(AB155-$R155+1))))),0)</f>
        <v>0</v>
      </c>
      <c r="AD155" s="154">
        <f>AB155+1</f>
        <v>45717</v>
      </c>
      <c r="AE155" s="154">
        <f>AD155+30</f>
        <v>45747</v>
      </c>
      <c r="AF155" s="158">
        <f>IFERROR(IF(($R155-AE155)&gt;=0,0,IF(($S155-AD155)&lt;0,0,IF(AND(($S155-AE155)&gt;0,(AD155-$R155)&gt;0),$V155/365*(AE155-AD155+1),IF(AND(($S155-AE155)&lt;=0,(AD155-$R155)&gt;0),$V155/365*($S155-AD155+1),$V155/365*(AE155-$R155+1))))),0)</f>
        <v>0</v>
      </c>
      <c r="AG155" s="154">
        <f>AE155+1</f>
        <v>45748</v>
      </c>
      <c r="AH155" s="154">
        <f>AG155+29</f>
        <v>45777</v>
      </c>
      <c r="AI155" s="158">
        <f>IFERROR(IF(($R155-AH155)&gt;=0,0,IF(($S155-AG155)&lt;0,0,IF(AND(($S155-AH155)&gt;0,(AG155-$R155)&gt;0),$V155/365*(AH155-AG155+1),IF(AND(($S155-AH155)&lt;=0,(AG155-$R155)&gt;0),$V155/365*($S155-AG155+1),$V155/365*(AH155-$R155+1))))),0)</f>
        <v>0</v>
      </c>
      <c r="AJ155" s="154">
        <f>AH155+1</f>
        <v>45778</v>
      </c>
      <c r="AK155" s="154">
        <f>AJ155+30</f>
        <v>45808</v>
      </c>
      <c r="AL155" s="158">
        <f>IFERROR(IF(($R155-AK155)&gt;=0,0,IF(($S155-AJ155)&lt;0,0,IF(AND(($S155-AK155)&gt;0,(AJ155-$R155)&gt;0),$V155/365*(AK155-AJ155+1),IF(AND(($S155-AK155)&lt;=0,(AJ155-$R155)&gt;0),$V155/365*($S155-AJ155+1),$V155/365*(AK155-$R155+1))))),0)</f>
        <v>0</v>
      </c>
      <c r="AM155" s="154">
        <f>AK155+1</f>
        <v>45809</v>
      </c>
      <c r="AN155" s="154">
        <f>AM155+29</f>
        <v>45838</v>
      </c>
      <c r="AO155" s="158">
        <f>IFERROR(IF(($R155-AN155)&gt;=0,0,IF(($S155-AM155)&lt;0,0,IF(AND(($S155-AN155)&gt;0,(AM155-$R155)&gt;0),$V155/365*(AN155-AM155+1),IF(AND(($S155-AN155)&lt;=0,(AM155-$R155)&gt;0),$V155/365*($S155-AM155+1),$V155/365*(AN155-$R155+1))))),0)</f>
        <v>0</v>
      </c>
      <c r="AP155" s="154">
        <f>AN155+1</f>
        <v>45839</v>
      </c>
      <c r="AQ155" s="154">
        <f>AP155+30</f>
        <v>45869</v>
      </c>
      <c r="AR155" s="158">
        <f>IFERROR(IF(($R155-AQ155)&gt;=0,0,IF(($S155-AP155)&lt;0,0,IF(AND(($S155-AQ155)&gt;0,(AP155-$R155)&gt;0),$V155/365*(AQ155-AP155+1),IF(AND(($S155-AQ155)&lt;=0,(AP155-$R155)&gt;0),$V155/365*($S155-AP155+1),$V155/365*(AQ155-$R155+1))))),0)</f>
        <v>0</v>
      </c>
      <c r="AS155" s="154">
        <f>AQ155+1</f>
        <v>45870</v>
      </c>
      <c r="AT155" s="154">
        <f>AS155+30</f>
        <v>45900</v>
      </c>
      <c r="AU155" s="158">
        <f>IFERROR(IF(($R155-AT155)&gt;=0,0,IF(($S155-AS155)&lt;0,0,IF(AND(($S155-AT155)&gt;0,(AS155-$R155)&gt;0),$V155/365*(AT155-AS155+1),IF(AND(($S155-AT155)&lt;=0,(AS155-$R155)&gt;0),$V155/365*($S155-AS155+1),$V155/365*(AT155-$R155+1))))),0)</f>
        <v>0</v>
      </c>
      <c r="AV155" s="154">
        <f>AT155+1</f>
        <v>45901</v>
      </c>
      <c r="AW155" s="154">
        <f>AV155+29</f>
        <v>45930</v>
      </c>
      <c r="AX155" s="158">
        <f>IFERROR(IF(($R155-AW155)&gt;=0,0,IF(($S155-AV155)&lt;0,0,IF(AND(($S155-AW155)&gt;0,(AV155-$R155)&gt;0),$V155/365*(AW155-AV155+1),IF(AND(($S155-AW155)&lt;=0,(AV155-$R155)&gt;0),$V155/365*($S155-AV155+1),$V155/365*(AW155-$R155+1))))),0)</f>
        <v>0</v>
      </c>
      <c r="AY155" s="154">
        <f>AW155+1</f>
        <v>45931</v>
      </c>
      <c r="AZ155" s="154">
        <f>AY155+30</f>
        <v>45961</v>
      </c>
      <c r="BA155" s="158">
        <f>IFERROR(IF(($R155-AZ155)&gt;=0,0,IF(($S155-AY155)&lt;0,0,IF(AND(($S155-AZ155)&gt;0,(AY155-$R155)&gt;0),$V155/365*(AZ155-AY155+1),IF(AND(($S155-AZ155)&lt;=0,(AY155-$R155)&gt;0),$V155/365*($S155-AY155+1),$V155/365*(AZ155-$R155+1))))),0)</f>
        <v>0</v>
      </c>
      <c r="BB155" s="154">
        <f>AZ155+1</f>
        <v>45962</v>
      </c>
      <c r="BC155" s="154">
        <f>BB155+29</f>
        <v>45991</v>
      </c>
      <c r="BD155" s="158">
        <f>IFERROR(IF(($R155-BC155)&gt;=0,0,IF(($S155-BB155)&lt;0,0,IF(AND(($S155-BC155)&gt;0,(BB155-$R155)&gt;0),$V155/365*(BC155-BB155+1),IF(AND(($S155-BC155)&lt;=0,(BB155-$R155)&gt;0),$V155/365*($S155-BB155+1),$V155/365*(BC155-$R155+1))))),0)</f>
        <v>0</v>
      </c>
      <c r="BE155" s="154">
        <f>BC155+1</f>
        <v>45992</v>
      </c>
      <c r="BF155" s="154">
        <f>BE155+30</f>
        <v>46022</v>
      </c>
      <c r="BG155" s="158">
        <f>IFERROR(IF(($R155-BF155)&gt;=0,0,IF(($S155-BE155)&lt;0,0,IF(AND(($S155-BF155)&gt;0,(BE155-$R155)&gt;0),$V155/365*(BF155-BE155+1),IF(AND(($S155-BF155)&lt;=0,(BE155-$R155)&gt;0),$V155/365*($S155-BE155+1),$V155/365*(BF155-$R155+1))))),0)</f>
        <v>0</v>
      </c>
      <c r="BH155" s="154">
        <v>46023</v>
      </c>
      <c r="BI155" s="154">
        <f>BH155+30</f>
        <v>46053</v>
      </c>
      <c r="BJ155" s="158">
        <f>IFERROR(IF(($R155-BI155)&gt;=0,0,IF(($S155-BH155)&lt;0,0,IF(AND(($S155-BI155)&gt;0,(BH155-$R155)&gt;0),$V155/365*(BI155-BH155+1),IF(AND(($S155-BI155)&lt;=0,(BH155-$R155)&gt;0),$V155/365*($S155-BH155+1),$V155/365*(BI155-$R155+1))))),0)</f>
        <v>0</v>
      </c>
      <c r="BK155" s="154">
        <f>BI155+1</f>
        <v>46054</v>
      </c>
      <c r="BL155" s="154">
        <f>BK155+27</f>
        <v>46081</v>
      </c>
      <c r="BM155" s="158">
        <f>IFERROR(IF(($R155-BL155)&gt;=0,0,IF(($S155-BK155)&lt;0,0,IF(AND(($S155-BL155)&gt;0,(BK155-$R155)&gt;0),$V155/365*(BL155-BK155+1),IF(AND(($S155-BL155)&lt;=0,(BK155-$R155)&gt;0),$V155/365*($S155-BK155+1),$V155/365*(BL155-$R155+1))))),0)</f>
        <v>0</v>
      </c>
      <c r="BN155" s="154">
        <f>BL155+1</f>
        <v>46082</v>
      </c>
      <c r="BO155" s="154">
        <f>BN155+30</f>
        <v>46112</v>
      </c>
      <c r="BP155" s="158">
        <f>IFERROR(IF(($R155-BO155)&gt;=0,0,IF(($S155-BN155)&lt;0,0,IF(AND(($S155-BO155)&gt;0,(BN155-$R155)&gt;0),$V155/365*(BO155-BN155+1),IF(AND(($S155-BO155)&lt;=0,(BN155-$R155)&gt;0),$V155/365*($S155-BN155+1),$V155/365*(BO155-$R155+1))))),0)</f>
        <v>0</v>
      </c>
      <c r="BQ155" s="154">
        <f>BO155+1</f>
        <v>46113</v>
      </c>
      <c r="BR155" s="154">
        <f>BQ155+29</f>
        <v>46142</v>
      </c>
      <c r="BS155" s="158">
        <f>IFERROR(IF(($R155-BR155)&gt;=0,0,IF(($S155-BQ155)&lt;0,0,IF(AND(($S155-BR155)&gt;0,(BQ155-$R155)&gt;0),$V155/365*(BR155-BQ155+1),IF(AND(($S155-BR155)&lt;=0,(BQ155-$R155)&gt;0),$V155/365*($S155-BQ155+1),$V155/365*(BR155-$R155+1))))),0)</f>
        <v>0</v>
      </c>
      <c r="BT155" s="154">
        <f>BR155+1</f>
        <v>46143</v>
      </c>
      <c r="BU155" s="154">
        <f>BT155+30</f>
        <v>46173</v>
      </c>
      <c r="BV155" s="158">
        <f>IFERROR(IF(($R155-BU155)&gt;=0,0,IF(($S155-BT155)&lt;0,0,IF(AND(($S155-BU155)&gt;0,(BT155-$R155)&gt;0),$V155/365*(BU155-BT155+1),IF(AND(($S155-BU155)&lt;=0,(BT155-$R155)&gt;0),$V155/365*($S155-BT155+1),$V155/365*(BU155-$R155+1))))),0)</f>
        <v>0</v>
      </c>
      <c r="BW155" s="154">
        <f>BU155+1</f>
        <v>46174</v>
      </c>
      <c r="BX155" s="154">
        <f>BW155+29</f>
        <v>46203</v>
      </c>
      <c r="BY155" s="158">
        <f>IFERROR(IF(($R155-BX155)&gt;=0,0,IF(($S155-BW155)&lt;0,0,IF(AND(($S155-BX155)&gt;0,(BW155-$R155)&gt;0),$V155/365*(BX155-BW155+1),IF(AND(($S155-BX155)&lt;=0,(BW155-$R155)&gt;0),$V155/365*($S155-BW155+1),$V155/365*(BX155-$R155+1))))),0)</f>
        <v>0</v>
      </c>
      <c r="BZ155" s="154">
        <f>BX155+1</f>
        <v>46204</v>
      </c>
      <c r="CA155" s="154">
        <f>BZ155+30</f>
        <v>46234</v>
      </c>
      <c r="CB155" s="158">
        <f>IFERROR(IF(($R155-CA155)&gt;=0,0,IF(($S155-BZ155)&lt;0,0,IF(AND(($S155-CA155)&gt;0,(BZ155-$R155)&gt;0),$V155/365*(CA155-BZ155+1),IF(AND(($S155-CA155)&lt;=0,(BZ155-$R155)&gt;0),$V155/365*($S155-BZ155+1),$V155/365*(CA155-$R155+1))))),0)</f>
        <v>0</v>
      </c>
      <c r="CC155" s="154">
        <f>CA155+1</f>
        <v>46235</v>
      </c>
      <c r="CD155" s="154">
        <f>CC155+30</f>
        <v>46265</v>
      </c>
      <c r="CE155" s="158">
        <f>IFERROR(IF(($R155-CD155)&gt;=0,0,IF(($S155-CC155)&lt;0,0,IF(AND(($S155-CD155)&gt;0,(CC155-$R155)&gt;0),$V155/365*(CD155-CC155+1),IF(AND(($S155-CD155)&lt;=0,(CC155-$R155)&gt;0),$V155/365*($S155-CC155+1),$V155/365*(CD155-$R155+1))))),0)</f>
        <v>0</v>
      </c>
      <c r="CF155" s="154">
        <f>CD155+1</f>
        <v>46266</v>
      </c>
      <c r="CG155" s="154">
        <f>CF155+29</f>
        <v>46295</v>
      </c>
      <c r="CH155" s="158">
        <f>IFERROR(IF(($R155-CG155)&gt;=0,0,IF(($S155-CF155)&lt;0,0,IF(AND(($S155-CG155)&gt;0,(CF155-$R155)&gt;0),$V155/365*(CG155-CF155+1),IF(AND(($S155-CG155)&lt;=0,(CF155-$R155)&gt;0),$V155/365*($S155-CF155+1),$V155/365*(CG155-$R155+1))))),0)</f>
        <v>0</v>
      </c>
      <c r="CI155" s="154">
        <f>CG155+1</f>
        <v>46296</v>
      </c>
      <c r="CJ155" s="154">
        <f>CI155+30</f>
        <v>46326</v>
      </c>
      <c r="CK155" s="158">
        <f>IFERROR(IF(($R155-CJ155)&gt;=0,0,IF(($S155-CI155)&lt;0,0,IF(AND(($S155-CJ155)&gt;0,(CI155-$R155)&gt;0),$V155/365*(CJ155-CI155+1),IF(AND(($S155-CJ155)&lt;=0,(CI155-$R155)&gt;0),$V155/365*($S155-CI155+1),$V155/365*(CJ155-$R155+1))))),0)</f>
        <v>0</v>
      </c>
      <c r="CL155" s="154">
        <f>CJ155+1</f>
        <v>46327</v>
      </c>
      <c r="CM155" s="154">
        <f>CL155+29</f>
        <v>46356</v>
      </c>
      <c r="CN155" s="158">
        <f>IFERROR(IF(($R155-CM155)&gt;=0,0,IF(($S155-CL155)&lt;0,0,IF(AND(($S155-CM155)&gt;0,(CL155-$R155)&gt;0),$V155/365*(CM155-CL155+1),IF(AND(($S155-CM155)&lt;=0,(CL155-$R155)&gt;0),$V155/365*($S155-CL155+1),$V155/365*(CM155-$R155+1))))),0)</f>
        <v>0</v>
      </c>
      <c r="CO155" s="154">
        <f>CM155+1</f>
        <v>46357</v>
      </c>
      <c r="CP155" s="154">
        <f>CO155+30</f>
        <v>46387</v>
      </c>
      <c r="CQ155" s="158">
        <f>IFERROR(IF(($R155-CP155)&gt;=0,0,IF(($S155-CO155)&lt;0,0,IF(AND(($S155-CP155)&gt;0,(CO155-$R155)&gt;0),$V155/365*(CP155-CO155+1),IF(AND(($S155-CP155)&lt;=0,(CO155-$R155)&gt;0),$V155/365*($S155-CO155+1),$V155/365*(CP155-$R155+1))))),0)</f>
        <v>0</v>
      </c>
    </row>
    <row r="156" s="80" customFormat="1" ht="24" customHeight="1" outlineLevel="4" spans="1:95">
      <c r="A156" s="119"/>
      <c r="B156" s="120"/>
      <c r="C156" s="121"/>
      <c r="D156" s="119"/>
      <c r="E156" s="120"/>
      <c r="F156" s="120"/>
      <c r="G156" s="120"/>
      <c r="H156" s="122"/>
      <c r="I156" s="122"/>
      <c r="J156" s="122">
        <f>Z156+AC156+AF156+AI156+AL156+AO156+AR156+AU156+AX156+BA156+BD156+BG156</f>
        <v>0</v>
      </c>
      <c r="K156" s="122">
        <f>K155+1</f>
        <v>4</v>
      </c>
      <c r="L156" s="147"/>
      <c r="M156" s="148">
        <f>IFERROR(VLOOKUP($L156,'2-2 引出数据_合同数据仓库'!$B$2:$BP$10000,3,FALSE),0)</f>
        <v>0</v>
      </c>
      <c r="N156" s="122"/>
      <c r="O156" s="148">
        <f>IFERROR(VLOOKUP((LEFT(VLOOKUP($L156,'2-2 引出数据_合同数据仓库'!$B$2:$BP$10000,64,FALSE),15)&amp;(RIGHT(VLOOKUP($L156,'2-2 引出数据_合同数据仓库'!$B$2:$BP$10000,64,FALSE),4)+1)),'2-2 引出数据_合同数据仓库'!$B$2:$BP$10000,3,FALSE),0)</f>
        <v>0</v>
      </c>
      <c r="P156" s="122"/>
      <c r="Q156" s="122">
        <f>IFERROR(VLOOKUP($L156,'2-2 引出数据_合同数据仓库'!$B$2:$BP$10000,28,FALSE),0)</f>
        <v>0</v>
      </c>
      <c r="R156" s="122">
        <f>IFERROR(VLOOKUP($L156,'2-2 引出数据_合同数据仓库'!$B$2:$BP$10000,29,FALSE),0)</f>
        <v>0</v>
      </c>
      <c r="S156" s="122">
        <f>IFERROR(VLOOKUP($L156,'2-2 引出数据_合同数据仓库'!$B$2:$BP$10000,4,FALSE),0)</f>
        <v>0</v>
      </c>
      <c r="T156" s="122"/>
      <c r="U156" s="122">
        <f>IFERROR(VLOOKUP($L156,'2-2 引出数据_合同数据仓库'!$B$2:$BP$10000,15,FALSE),0)</f>
        <v>0</v>
      </c>
      <c r="V156" s="122">
        <f>U156/(S156-R156+1)*365</f>
        <v>0</v>
      </c>
      <c r="W156" s="122"/>
      <c r="X156" s="154">
        <v>45658</v>
      </c>
      <c r="Y156" s="154">
        <f>X156+30</f>
        <v>45688</v>
      </c>
      <c r="Z156" s="158">
        <f>IFERROR(IF(($R156-Y156)&gt;=0,0,IF(($S156-X156)&lt;0,0,IF(AND(($S156-Y156)&gt;0,(X156-$R156)&gt;0),$V156/365*(Y156-X156+1),IF(AND(($S156-Y156)&lt;=0,(X156-$R156)&gt;0),$V156/365*($S156-X156+1),$V156/365*(Y156-$R156+1))))),0)</f>
        <v>0</v>
      </c>
      <c r="AA156" s="154">
        <f>Y156+1</f>
        <v>45689</v>
      </c>
      <c r="AB156" s="154">
        <f>AA156+27</f>
        <v>45716</v>
      </c>
      <c r="AC156" s="158">
        <f>IFERROR(IF(($R156-AB156)&gt;=0,0,IF(($S156-AA156)&lt;0,0,IF(AND(($S156-AB156)&gt;0,(AA156-$R156)&gt;0),$V156/365*(AB156-AA156+1),IF(AND(($S156-AB156)&lt;=0,(AA156-$R156)&gt;0),$V156/365*($S156-AA156+1),$V156/365*(AB156-$R156+1))))),0)</f>
        <v>0</v>
      </c>
      <c r="AD156" s="154">
        <f>AB156+1</f>
        <v>45717</v>
      </c>
      <c r="AE156" s="154">
        <f>AD156+30</f>
        <v>45747</v>
      </c>
      <c r="AF156" s="158">
        <f>IFERROR(IF(($R156-AE156)&gt;=0,0,IF(($S156-AD156)&lt;0,0,IF(AND(($S156-AE156)&gt;0,(AD156-$R156)&gt;0),$V156/365*(AE156-AD156+1),IF(AND(($S156-AE156)&lt;=0,(AD156-$R156)&gt;0),$V156/365*($S156-AD156+1),$V156/365*(AE156-$R156+1))))),0)</f>
        <v>0</v>
      </c>
      <c r="AG156" s="154">
        <f>AE156+1</f>
        <v>45748</v>
      </c>
      <c r="AH156" s="154">
        <f>AG156+29</f>
        <v>45777</v>
      </c>
      <c r="AI156" s="158">
        <f>IFERROR(IF(($R156-AH156)&gt;=0,0,IF(($S156-AG156)&lt;0,0,IF(AND(($S156-AH156)&gt;0,(AG156-$R156)&gt;0),$V156/365*(AH156-AG156+1),IF(AND(($S156-AH156)&lt;=0,(AG156-$R156)&gt;0),$V156/365*($S156-AG156+1),$V156/365*(AH156-$R156+1))))),0)</f>
        <v>0</v>
      </c>
      <c r="AJ156" s="154">
        <f>AH156+1</f>
        <v>45778</v>
      </c>
      <c r="AK156" s="154">
        <f>AJ156+30</f>
        <v>45808</v>
      </c>
      <c r="AL156" s="158">
        <f>IFERROR(IF(($R156-AK156)&gt;=0,0,IF(($S156-AJ156)&lt;0,0,IF(AND(($S156-AK156)&gt;0,(AJ156-$R156)&gt;0),$V156/365*(AK156-AJ156+1),IF(AND(($S156-AK156)&lt;=0,(AJ156-$R156)&gt;0),$V156/365*($S156-AJ156+1),$V156/365*(AK156-$R156+1))))),0)</f>
        <v>0</v>
      </c>
      <c r="AM156" s="154">
        <f>AK156+1</f>
        <v>45809</v>
      </c>
      <c r="AN156" s="154">
        <f>AM156+29</f>
        <v>45838</v>
      </c>
      <c r="AO156" s="158">
        <f>IFERROR(IF(($R156-AN156)&gt;=0,0,IF(($S156-AM156)&lt;0,0,IF(AND(($S156-AN156)&gt;0,(AM156-$R156)&gt;0),$V156/365*(AN156-AM156+1),IF(AND(($S156-AN156)&lt;=0,(AM156-$R156)&gt;0),$V156/365*($S156-AM156+1),$V156/365*(AN156-$R156+1))))),0)</f>
        <v>0</v>
      </c>
      <c r="AP156" s="154">
        <f>AN156+1</f>
        <v>45839</v>
      </c>
      <c r="AQ156" s="154">
        <f>AP156+30</f>
        <v>45869</v>
      </c>
      <c r="AR156" s="158">
        <f>IFERROR(IF(($R156-AQ156)&gt;=0,0,IF(($S156-AP156)&lt;0,0,IF(AND(($S156-AQ156)&gt;0,(AP156-$R156)&gt;0),$V156/365*(AQ156-AP156+1),IF(AND(($S156-AQ156)&lt;=0,(AP156-$R156)&gt;0),$V156/365*($S156-AP156+1),$V156/365*(AQ156-$R156+1))))),0)</f>
        <v>0</v>
      </c>
      <c r="AS156" s="154">
        <f>AQ156+1</f>
        <v>45870</v>
      </c>
      <c r="AT156" s="154">
        <f>AS156+30</f>
        <v>45900</v>
      </c>
      <c r="AU156" s="158">
        <f>IFERROR(IF(($R156-AT156)&gt;=0,0,IF(($S156-AS156)&lt;0,0,IF(AND(($S156-AT156)&gt;0,(AS156-$R156)&gt;0),$V156/365*(AT156-AS156+1),IF(AND(($S156-AT156)&lt;=0,(AS156-$R156)&gt;0),$V156/365*($S156-AS156+1),$V156/365*(AT156-$R156+1))))),0)</f>
        <v>0</v>
      </c>
      <c r="AV156" s="154">
        <f>AT156+1</f>
        <v>45901</v>
      </c>
      <c r="AW156" s="154">
        <f>AV156+29</f>
        <v>45930</v>
      </c>
      <c r="AX156" s="158">
        <f>IFERROR(IF(($R156-AW156)&gt;=0,0,IF(($S156-AV156)&lt;0,0,IF(AND(($S156-AW156)&gt;0,(AV156-$R156)&gt;0),$V156/365*(AW156-AV156+1),IF(AND(($S156-AW156)&lt;=0,(AV156-$R156)&gt;0),$V156/365*($S156-AV156+1),$V156/365*(AW156-$R156+1))))),0)</f>
        <v>0</v>
      </c>
      <c r="AY156" s="154">
        <f>AW156+1</f>
        <v>45931</v>
      </c>
      <c r="AZ156" s="154">
        <f>AY156+30</f>
        <v>45961</v>
      </c>
      <c r="BA156" s="158">
        <f>IFERROR(IF(($R156-AZ156)&gt;=0,0,IF(($S156-AY156)&lt;0,0,IF(AND(($S156-AZ156)&gt;0,(AY156-$R156)&gt;0),$V156/365*(AZ156-AY156+1),IF(AND(($S156-AZ156)&lt;=0,(AY156-$R156)&gt;0),$V156/365*($S156-AY156+1),$V156/365*(AZ156-$R156+1))))),0)</f>
        <v>0</v>
      </c>
      <c r="BB156" s="154">
        <f>AZ156+1</f>
        <v>45962</v>
      </c>
      <c r="BC156" s="154">
        <f>BB156+29</f>
        <v>45991</v>
      </c>
      <c r="BD156" s="158">
        <f>IFERROR(IF(($R156-BC156)&gt;=0,0,IF(($S156-BB156)&lt;0,0,IF(AND(($S156-BC156)&gt;0,(BB156-$R156)&gt;0),$V156/365*(BC156-BB156+1),IF(AND(($S156-BC156)&lt;=0,(BB156-$R156)&gt;0),$V156/365*($S156-BB156+1),$V156/365*(BC156-$R156+1))))),0)</f>
        <v>0</v>
      </c>
      <c r="BE156" s="154">
        <f>BC156+1</f>
        <v>45992</v>
      </c>
      <c r="BF156" s="154">
        <f>BE156+30</f>
        <v>46022</v>
      </c>
      <c r="BG156" s="158">
        <f>IFERROR(IF(($R156-BF156)&gt;=0,0,IF(($S156-BE156)&lt;0,0,IF(AND(($S156-BF156)&gt;0,(BE156-$R156)&gt;0),$V156/365*(BF156-BE156+1),IF(AND(($S156-BF156)&lt;=0,(BE156-$R156)&gt;0),$V156/365*($S156-BE156+1),$V156/365*(BF156-$R156+1))))),0)</f>
        <v>0</v>
      </c>
      <c r="BH156" s="154">
        <v>46023</v>
      </c>
      <c r="BI156" s="154">
        <f>BH156+30</f>
        <v>46053</v>
      </c>
      <c r="BJ156" s="158">
        <f>IFERROR(IF(($R156-BI156)&gt;=0,0,IF(($S156-BH156)&lt;0,0,IF(AND(($S156-BI156)&gt;0,(BH156-$R156)&gt;0),$V156/365*(BI156-BH156+1),IF(AND(($S156-BI156)&lt;=0,(BH156-$R156)&gt;0),$V156/365*($S156-BH156+1),$V156/365*(BI156-$R156+1))))),0)</f>
        <v>0</v>
      </c>
      <c r="BK156" s="154">
        <f>BI156+1</f>
        <v>46054</v>
      </c>
      <c r="BL156" s="154">
        <f>BK156+27</f>
        <v>46081</v>
      </c>
      <c r="BM156" s="158">
        <f>IFERROR(IF(($R156-BL156)&gt;=0,0,IF(($S156-BK156)&lt;0,0,IF(AND(($S156-BL156)&gt;0,(BK156-$R156)&gt;0),$V156/365*(BL156-BK156+1),IF(AND(($S156-BL156)&lt;=0,(BK156-$R156)&gt;0),$V156/365*($S156-BK156+1),$V156/365*(BL156-$R156+1))))),0)</f>
        <v>0</v>
      </c>
      <c r="BN156" s="154">
        <f>BL156+1</f>
        <v>46082</v>
      </c>
      <c r="BO156" s="154">
        <f>BN156+30</f>
        <v>46112</v>
      </c>
      <c r="BP156" s="158">
        <f>IFERROR(IF(($R156-BO156)&gt;=0,0,IF(($S156-BN156)&lt;0,0,IF(AND(($S156-BO156)&gt;0,(BN156-$R156)&gt;0),$V156/365*(BO156-BN156+1),IF(AND(($S156-BO156)&lt;=0,(BN156-$R156)&gt;0),$V156/365*($S156-BN156+1),$V156/365*(BO156-$R156+1))))),0)</f>
        <v>0</v>
      </c>
      <c r="BQ156" s="154">
        <f>BO156+1</f>
        <v>46113</v>
      </c>
      <c r="BR156" s="154">
        <f>BQ156+29</f>
        <v>46142</v>
      </c>
      <c r="BS156" s="158">
        <f>IFERROR(IF(($R156-BR156)&gt;=0,0,IF(($S156-BQ156)&lt;0,0,IF(AND(($S156-BR156)&gt;0,(BQ156-$R156)&gt;0),$V156/365*(BR156-BQ156+1),IF(AND(($S156-BR156)&lt;=0,(BQ156-$R156)&gt;0),$V156/365*($S156-BQ156+1),$V156/365*(BR156-$R156+1))))),0)</f>
        <v>0</v>
      </c>
      <c r="BT156" s="154">
        <f>BR156+1</f>
        <v>46143</v>
      </c>
      <c r="BU156" s="154">
        <f>BT156+30</f>
        <v>46173</v>
      </c>
      <c r="BV156" s="158">
        <f>IFERROR(IF(($R156-BU156)&gt;=0,0,IF(($S156-BT156)&lt;0,0,IF(AND(($S156-BU156)&gt;0,(BT156-$R156)&gt;0),$V156/365*(BU156-BT156+1),IF(AND(($S156-BU156)&lt;=0,(BT156-$R156)&gt;0),$V156/365*($S156-BT156+1),$V156/365*(BU156-$R156+1))))),0)</f>
        <v>0</v>
      </c>
      <c r="BW156" s="154">
        <f>BU156+1</f>
        <v>46174</v>
      </c>
      <c r="BX156" s="154">
        <f>BW156+29</f>
        <v>46203</v>
      </c>
      <c r="BY156" s="158">
        <f>IFERROR(IF(($R156-BX156)&gt;=0,0,IF(($S156-BW156)&lt;0,0,IF(AND(($S156-BX156)&gt;0,(BW156-$R156)&gt;0),$V156/365*(BX156-BW156+1),IF(AND(($S156-BX156)&lt;=0,(BW156-$R156)&gt;0),$V156/365*($S156-BW156+1),$V156/365*(BX156-$R156+1))))),0)</f>
        <v>0</v>
      </c>
      <c r="BZ156" s="154">
        <f>BX156+1</f>
        <v>46204</v>
      </c>
      <c r="CA156" s="154">
        <f>BZ156+30</f>
        <v>46234</v>
      </c>
      <c r="CB156" s="158">
        <f>IFERROR(IF(($R156-CA156)&gt;=0,0,IF(($S156-BZ156)&lt;0,0,IF(AND(($S156-CA156)&gt;0,(BZ156-$R156)&gt;0),$V156/365*(CA156-BZ156+1),IF(AND(($S156-CA156)&lt;=0,(BZ156-$R156)&gt;0),$V156/365*($S156-BZ156+1),$V156/365*(CA156-$R156+1))))),0)</f>
        <v>0</v>
      </c>
      <c r="CC156" s="154">
        <f>CA156+1</f>
        <v>46235</v>
      </c>
      <c r="CD156" s="154">
        <f>CC156+30</f>
        <v>46265</v>
      </c>
      <c r="CE156" s="158">
        <f>IFERROR(IF(($R156-CD156)&gt;=0,0,IF(($S156-CC156)&lt;0,0,IF(AND(($S156-CD156)&gt;0,(CC156-$R156)&gt;0),$V156/365*(CD156-CC156+1),IF(AND(($S156-CD156)&lt;=0,(CC156-$R156)&gt;0),$V156/365*($S156-CC156+1),$V156/365*(CD156-$R156+1))))),0)</f>
        <v>0</v>
      </c>
      <c r="CF156" s="154">
        <f>CD156+1</f>
        <v>46266</v>
      </c>
      <c r="CG156" s="154">
        <f>CF156+29</f>
        <v>46295</v>
      </c>
      <c r="CH156" s="158">
        <f>IFERROR(IF(($R156-CG156)&gt;=0,0,IF(($S156-CF156)&lt;0,0,IF(AND(($S156-CG156)&gt;0,(CF156-$R156)&gt;0),$V156/365*(CG156-CF156+1),IF(AND(($S156-CG156)&lt;=0,(CF156-$R156)&gt;0),$V156/365*($S156-CF156+1),$V156/365*(CG156-$R156+1))))),0)</f>
        <v>0</v>
      </c>
      <c r="CI156" s="154">
        <f>CG156+1</f>
        <v>46296</v>
      </c>
      <c r="CJ156" s="154">
        <f>CI156+30</f>
        <v>46326</v>
      </c>
      <c r="CK156" s="158">
        <f>IFERROR(IF(($R156-CJ156)&gt;=0,0,IF(($S156-CI156)&lt;0,0,IF(AND(($S156-CJ156)&gt;0,(CI156-$R156)&gt;0),$V156/365*(CJ156-CI156+1),IF(AND(($S156-CJ156)&lt;=0,(CI156-$R156)&gt;0),$V156/365*($S156-CI156+1),$V156/365*(CJ156-$R156+1))))),0)</f>
        <v>0</v>
      </c>
      <c r="CL156" s="154">
        <f>CJ156+1</f>
        <v>46327</v>
      </c>
      <c r="CM156" s="154">
        <f>CL156+29</f>
        <v>46356</v>
      </c>
      <c r="CN156" s="158">
        <f>IFERROR(IF(($R156-CM156)&gt;=0,0,IF(($S156-CL156)&lt;0,0,IF(AND(($S156-CM156)&gt;0,(CL156-$R156)&gt;0),$V156/365*(CM156-CL156+1),IF(AND(($S156-CM156)&lt;=0,(CL156-$R156)&gt;0),$V156/365*($S156-CL156+1),$V156/365*(CM156-$R156+1))))),0)</f>
        <v>0</v>
      </c>
      <c r="CO156" s="154">
        <f>CM156+1</f>
        <v>46357</v>
      </c>
      <c r="CP156" s="154">
        <f>CO156+30</f>
        <v>46387</v>
      </c>
      <c r="CQ156" s="158">
        <f>IFERROR(IF(($R156-CP156)&gt;=0,0,IF(($S156-CO156)&lt;0,0,IF(AND(($S156-CP156)&gt;0,(CO156-$R156)&gt;0),$V156/365*(CP156-CO156+1),IF(AND(($S156-CP156)&lt;=0,(CO156-$R156)&gt;0),$V156/365*($S156-CO156+1),$V156/365*(CP156-$R156+1))))),0)</f>
        <v>0</v>
      </c>
    </row>
    <row r="157" s="80" customFormat="1" ht="24" customHeight="1" outlineLevel="4" spans="1:95">
      <c r="A157" s="123" t="s">
        <v>2814</v>
      </c>
      <c r="B157" s="124"/>
      <c r="C157" s="124"/>
      <c r="D157" s="124"/>
      <c r="E157" s="124"/>
      <c r="F157" s="124"/>
      <c r="G157" s="125"/>
      <c r="H157" s="126"/>
      <c r="I157" s="126"/>
      <c r="J157" s="126"/>
      <c r="K157" s="126"/>
      <c r="L157" s="149"/>
      <c r="M157" s="149"/>
      <c r="N157" s="126"/>
      <c r="O157" s="126"/>
      <c r="P157" s="126"/>
      <c r="Q157" s="126"/>
      <c r="R157" s="126"/>
      <c r="S157" s="126"/>
      <c r="T157" s="126"/>
      <c r="U157" s="126"/>
      <c r="V157" s="126"/>
      <c r="W157" s="126"/>
      <c r="X157" s="126"/>
      <c r="Y157" s="126"/>
      <c r="Z157" s="126"/>
      <c r="AA157" s="126"/>
      <c r="AB157" s="126"/>
      <c r="AC157" s="126"/>
      <c r="AD157" s="126"/>
      <c r="AE157" s="126"/>
      <c r="AF157" s="126"/>
      <c r="AG157" s="126"/>
      <c r="AH157" s="126"/>
      <c r="AI157" s="126"/>
      <c r="AJ157" s="126"/>
      <c r="AK157" s="126"/>
      <c r="AL157" s="126"/>
      <c r="AM157" s="126"/>
      <c r="AN157" s="126"/>
      <c r="AO157" s="126"/>
      <c r="AP157" s="126"/>
      <c r="AQ157" s="126"/>
      <c r="AR157" s="126"/>
      <c r="AS157" s="126"/>
      <c r="AT157" s="126"/>
      <c r="AU157" s="126"/>
      <c r="AV157" s="126"/>
      <c r="AW157" s="126"/>
      <c r="AX157" s="126"/>
      <c r="AY157" s="126"/>
      <c r="AZ157" s="126"/>
      <c r="BA157" s="126"/>
      <c r="BB157" s="126"/>
      <c r="BC157" s="126"/>
      <c r="BD157" s="126"/>
      <c r="BE157" s="126"/>
      <c r="BF157" s="126"/>
      <c r="BG157" s="126"/>
      <c r="BH157" s="126"/>
      <c r="BI157" s="126"/>
      <c r="BJ157" s="126"/>
      <c r="BK157" s="126"/>
      <c r="BL157" s="126"/>
      <c r="BM157" s="126"/>
      <c r="BN157" s="126"/>
      <c r="BO157" s="126"/>
      <c r="BP157" s="126"/>
      <c r="BQ157" s="126"/>
      <c r="BR157" s="126"/>
      <c r="BS157" s="126"/>
      <c r="BT157" s="126"/>
      <c r="BU157" s="126"/>
      <c r="BV157" s="126"/>
      <c r="BW157" s="126"/>
      <c r="BX157" s="126"/>
      <c r="BY157" s="126"/>
      <c r="BZ157" s="126"/>
      <c r="CA157" s="126"/>
      <c r="CB157" s="126"/>
      <c r="CC157" s="126"/>
      <c r="CD157" s="126"/>
      <c r="CE157" s="126"/>
      <c r="CF157" s="126"/>
      <c r="CG157" s="126"/>
      <c r="CH157" s="126"/>
      <c r="CI157" s="126"/>
      <c r="CJ157" s="126"/>
      <c r="CK157" s="126"/>
      <c r="CL157" s="126"/>
      <c r="CM157" s="126"/>
      <c r="CN157" s="126"/>
      <c r="CO157" s="126"/>
      <c r="CP157" s="126"/>
      <c r="CQ157" s="126"/>
    </row>
    <row r="158" ht="24" customHeight="1" outlineLevel="2" spans="1:95">
      <c r="A158" s="49"/>
      <c r="B158" s="112" t="s">
        <v>787</v>
      </c>
      <c r="C158" s="113" t="s">
        <v>1113</v>
      </c>
      <c r="D158" s="49" t="s">
        <v>1114</v>
      </c>
      <c r="E158" s="112"/>
      <c r="F158" s="112"/>
      <c r="G158" s="112"/>
      <c r="H158" s="114">
        <f>X158+AA158+AD158+AG158+AJ158+AM158+AP158+AS158+AV158+AY158+BB158+BE158</f>
        <v>0</v>
      </c>
      <c r="I158" s="114">
        <f>Y158+AB158+AE158+AH158+AK158+AN158+AQ158+AT158+AW158+AZ158+BC158+BF158</f>
        <v>0</v>
      </c>
      <c r="J158" s="114">
        <f t="shared" ref="J158:J163" si="9">Z158+AC158+AF158+AI158+AL158+AO158+AR158+AU158+AX158+BA158+BD158+BG158</f>
        <v>0</v>
      </c>
      <c r="K158" s="114"/>
      <c r="L158" s="145"/>
      <c r="M158" s="145"/>
      <c r="N158" s="114"/>
      <c r="O158" s="114"/>
      <c r="P158" s="114"/>
      <c r="Q158" s="114"/>
      <c r="R158" s="114"/>
      <c r="S158" s="114"/>
      <c r="T158" s="114"/>
      <c r="U158" s="114"/>
      <c r="V158" s="114"/>
      <c r="W158" s="114"/>
      <c r="X158" s="114">
        <f>VLOOKUP($C158,'1 预算编制表单'!$C:$BJ,27,FALSE)</f>
        <v>0</v>
      </c>
      <c r="Y158" s="114">
        <f>X158-Z158</f>
        <v>0</v>
      </c>
      <c r="Z158" s="114">
        <f>Z159+Z165+Z171</f>
        <v>0</v>
      </c>
      <c r="AA158" s="114">
        <f>VLOOKUP($C158,'1 预算编制表单'!$C:$BJ,30,FALSE)</f>
        <v>0</v>
      </c>
      <c r="AB158" s="114">
        <f>AA158-AC158</f>
        <v>0</v>
      </c>
      <c r="AC158" s="114">
        <f>AC159+AC165+AC171</f>
        <v>0</v>
      </c>
      <c r="AD158" s="114">
        <f>VLOOKUP($C158,'1 预算编制表单'!$C:$BJ,33,FALSE)</f>
        <v>0</v>
      </c>
      <c r="AE158" s="114">
        <f>AD158-AF158</f>
        <v>0</v>
      </c>
      <c r="AF158" s="114">
        <f>AF159+AF165+AF171</f>
        <v>0</v>
      </c>
      <c r="AG158" s="114">
        <f>VLOOKUP($C158,'1 预算编制表单'!$C:$BJ,36,FALSE)</f>
        <v>0</v>
      </c>
      <c r="AH158" s="114">
        <f>AG158-AI158</f>
        <v>0</v>
      </c>
      <c r="AI158" s="114">
        <f>AI159+AI165+AI171</f>
        <v>0</v>
      </c>
      <c r="AJ158" s="114">
        <f>VLOOKUP($C158,'1 预算编制表单'!$C:$BJ,39,FALSE)</f>
        <v>0</v>
      </c>
      <c r="AK158" s="114">
        <f>AJ158-AL158</f>
        <v>0</v>
      </c>
      <c r="AL158" s="114">
        <f>AL159+AL165+AL171</f>
        <v>0</v>
      </c>
      <c r="AM158" s="114">
        <f>VLOOKUP($C158,'1 预算编制表单'!$C:$BJ,42,FALSE)</f>
        <v>0</v>
      </c>
      <c r="AN158" s="114">
        <f>AM158-AO158</f>
        <v>0</v>
      </c>
      <c r="AO158" s="114">
        <f>AO159+AO165+AO171</f>
        <v>0</v>
      </c>
      <c r="AP158" s="114">
        <f>VLOOKUP($C158,'1 预算编制表单'!$C:$BJ,45,FALSE)</f>
        <v>0</v>
      </c>
      <c r="AQ158" s="114">
        <f>AP158-AR158</f>
        <v>0</v>
      </c>
      <c r="AR158" s="114">
        <f>AR159+AR165+AR171</f>
        <v>0</v>
      </c>
      <c r="AS158" s="114">
        <f>VLOOKUP($C158,'1 预算编制表单'!$C:$BJ,48,FALSE)</f>
        <v>0</v>
      </c>
      <c r="AT158" s="114">
        <f>AS158-AU158</f>
        <v>0</v>
      </c>
      <c r="AU158" s="114">
        <f>AU159+AU165+AU171</f>
        <v>0</v>
      </c>
      <c r="AV158" s="114">
        <f>VLOOKUP($C158,'1 预算编制表单'!$C:$BJ,51,FALSE)</f>
        <v>0</v>
      </c>
      <c r="AW158" s="114">
        <f>AV158-AX158</f>
        <v>0</v>
      </c>
      <c r="AX158" s="114">
        <f>AX159+AX165+AX171</f>
        <v>0</v>
      </c>
      <c r="AY158" s="114">
        <f>VLOOKUP($C158,'1 预算编制表单'!$C:$BJ,54,FALSE)</f>
        <v>0</v>
      </c>
      <c r="AZ158" s="114">
        <f>AY158-BA158</f>
        <v>0</v>
      </c>
      <c r="BA158" s="114">
        <f>BA159+BA165+BA171</f>
        <v>0</v>
      </c>
      <c r="BB158" s="114">
        <f>VLOOKUP($C158,'1 预算编制表单'!$C:$BJ,57,FALSE)</f>
        <v>0</v>
      </c>
      <c r="BC158" s="114">
        <f>BB158-BD158</f>
        <v>0</v>
      </c>
      <c r="BD158" s="114">
        <f>BD159+BD165+BD171</f>
        <v>0</v>
      </c>
      <c r="BE158" s="114">
        <f>VLOOKUP($C158,'1 预算编制表单'!$C:$BJ,60,FALSE)</f>
        <v>0</v>
      </c>
      <c r="BF158" s="114">
        <f>BE158-BG158</f>
        <v>0</v>
      </c>
      <c r="BG158" s="114">
        <f>BG159+BG165+BG171</f>
        <v>0</v>
      </c>
      <c r="BH158" s="114">
        <f>VLOOKUP($C158,'1 预算编制表单'!$C:$BJ,27,FALSE)</f>
        <v>0</v>
      </c>
      <c r="BI158" s="114">
        <f>BH158-BJ158</f>
        <v>0</v>
      </c>
      <c r="BJ158" s="114">
        <f>BJ159+BJ165+BJ171</f>
        <v>0</v>
      </c>
      <c r="BK158" s="114">
        <f>VLOOKUP($C158,'1 预算编制表单'!$C:$BJ,30,FALSE)</f>
        <v>0</v>
      </c>
      <c r="BL158" s="114">
        <f>BK158-BM158</f>
        <v>0</v>
      </c>
      <c r="BM158" s="114">
        <f>BM159+BM165+BM171</f>
        <v>0</v>
      </c>
      <c r="BN158" s="114">
        <f>VLOOKUP($C158,'1 预算编制表单'!$C:$BJ,33,FALSE)</f>
        <v>0</v>
      </c>
      <c r="BO158" s="114">
        <f>BN158-BP158</f>
        <v>0</v>
      </c>
      <c r="BP158" s="114">
        <f>BP159+BP165+BP171</f>
        <v>0</v>
      </c>
      <c r="BQ158" s="114">
        <f>VLOOKUP($C158,'1 预算编制表单'!$C:$BJ,36,FALSE)</f>
        <v>0</v>
      </c>
      <c r="BR158" s="114">
        <f>BQ158-BS158</f>
        <v>0</v>
      </c>
      <c r="BS158" s="114">
        <f>BS159+BS165+BS171</f>
        <v>0</v>
      </c>
      <c r="BT158" s="114">
        <f>VLOOKUP($C158,'1 预算编制表单'!$C:$BJ,39,FALSE)</f>
        <v>0</v>
      </c>
      <c r="BU158" s="114">
        <f>BT158-BV158</f>
        <v>0</v>
      </c>
      <c r="BV158" s="114">
        <f>BV159+BV165+BV171</f>
        <v>0</v>
      </c>
      <c r="BW158" s="114">
        <f>VLOOKUP($C158,'1 预算编制表单'!$C:$BJ,42,FALSE)</f>
        <v>0</v>
      </c>
      <c r="BX158" s="114">
        <f>BW158-BY158</f>
        <v>0</v>
      </c>
      <c r="BY158" s="114">
        <f>BY159+BY165+BY171</f>
        <v>0</v>
      </c>
      <c r="BZ158" s="114">
        <f>VLOOKUP($C158,'1 预算编制表单'!$C:$BJ,45,FALSE)</f>
        <v>0</v>
      </c>
      <c r="CA158" s="114">
        <f>BZ158-CB158</f>
        <v>0</v>
      </c>
      <c r="CB158" s="114">
        <f>CB159+CB165+CB171</f>
        <v>0</v>
      </c>
      <c r="CC158" s="114">
        <f>VLOOKUP($C158,'1 预算编制表单'!$C:$BJ,48,FALSE)</f>
        <v>0</v>
      </c>
      <c r="CD158" s="114">
        <f>CC158-CE158</f>
        <v>0</v>
      </c>
      <c r="CE158" s="114">
        <f>CE159+CE165+CE171</f>
        <v>0</v>
      </c>
      <c r="CF158" s="114">
        <f>VLOOKUP($C158,'1 预算编制表单'!$C:$BJ,51,FALSE)</f>
        <v>0</v>
      </c>
      <c r="CG158" s="114">
        <f>CF158-CH158</f>
        <v>0</v>
      </c>
      <c r="CH158" s="114">
        <f>CH159+CH165+CH171</f>
        <v>0</v>
      </c>
      <c r="CI158" s="114">
        <f>VLOOKUP($C158,'1 预算编制表单'!$C:$BJ,54,FALSE)</f>
        <v>0</v>
      </c>
      <c r="CJ158" s="114">
        <f>CI158-CK158</f>
        <v>0</v>
      </c>
      <c r="CK158" s="114">
        <f>CK159+CK165+CK171</f>
        <v>0</v>
      </c>
      <c r="CL158" s="114">
        <f>VLOOKUP($C158,'1 预算编制表单'!$C:$BJ,57,FALSE)</f>
        <v>0</v>
      </c>
      <c r="CM158" s="114">
        <f>CL158-CN158</f>
        <v>0</v>
      </c>
      <c r="CN158" s="114">
        <f>CN159+CN165+CN171</f>
        <v>0</v>
      </c>
      <c r="CO158" s="114">
        <f>VLOOKUP($C158,'1 预算编制表单'!$C:$BJ,60,FALSE)</f>
        <v>0</v>
      </c>
      <c r="CP158" s="114">
        <f>CO158-CQ158</f>
        <v>0</v>
      </c>
      <c r="CQ158" s="114">
        <f>CQ159+CQ165+CQ171</f>
        <v>0</v>
      </c>
    </row>
    <row r="159" ht="24" customHeight="1" outlineLevel="3" spans="1:95">
      <c r="A159" s="115"/>
      <c r="B159" s="116" t="s">
        <v>792</v>
      </c>
      <c r="C159" s="117" t="s">
        <v>130</v>
      </c>
      <c r="D159" s="115" t="s">
        <v>109</v>
      </c>
      <c r="E159" s="116"/>
      <c r="F159" s="116"/>
      <c r="G159" s="116"/>
      <c r="H159" s="118">
        <f>X159+AA159+AD159+AG159+AJ159+AM159+AP159+AS159+AV159+AY159+BB159+BE159</f>
        <v>0</v>
      </c>
      <c r="I159" s="118">
        <f>Y159+AB159+AE159+AH159+AK159+AN159+AQ159+AT159+AW159+AZ159+BC159+BF159</f>
        <v>0</v>
      </c>
      <c r="J159" s="118">
        <f t="shared" si="9"/>
        <v>0</v>
      </c>
      <c r="K159" s="118"/>
      <c r="L159" s="146"/>
      <c r="M159" s="146"/>
      <c r="N159" s="118"/>
      <c r="O159" s="118"/>
      <c r="P159" s="118"/>
      <c r="Q159" s="118"/>
      <c r="R159" s="118"/>
      <c r="S159" s="118"/>
      <c r="T159" s="118"/>
      <c r="U159" s="118"/>
      <c r="V159" s="118"/>
      <c r="W159" s="118"/>
      <c r="X159" s="118">
        <f>VLOOKUP($C159,'1 预算编制表单'!$C:$BJ,27,FALSE)</f>
        <v>0</v>
      </c>
      <c r="Y159" s="118">
        <f>X159-Z159</f>
        <v>0</v>
      </c>
      <c r="Z159" s="118">
        <f>SUM(Z160:Z164)</f>
        <v>0</v>
      </c>
      <c r="AA159" s="118">
        <f>VLOOKUP($C159,'1 预算编制表单'!$C:$BJ,30,FALSE)</f>
        <v>0</v>
      </c>
      <c r="AB159" s="118">
        <f>AA159-AC159</f>
        <v>0</v>
      </c>
      <c r="AC159" s="118">
        <f>SUM(AC160:AC164)</f>
        <v>0</v>
      </c>
      <c r="AD159" s="118">
        <f>VLOOKUP($C159,'1 预算编制表单'!$C:$BJ,33,FALSE)</f>
        <v>0</v>
      </c>
      <c r="AE159" s="118">
        <f>AD159-AF159</f>
        <v>0</v>
      </c>
      <c r="AF159" s="118">
        <f>SUM(AF160:AF164)</f>
        <v>0</v>
      </c>
      <c r="AG159" s="118">
        <f>VLOOKUP($C159,'1 预算编制表单'!$C:$BJ,36,FALSE)</f>
        <v>0</v>
      </c>
      <c r="AH159" s="118">
        <f>AG159-AI159</f>
        <v>0</v>
      </c>
      <c r="AI159" s="118">
        <f>SUM(AI160:AI164)</f>
        <v>0</v>
      </c>
      <c r="AJ159" s="118">
        <f>VLOOKUP($C159,'1 预算编制表单'!$C:$BJ,39,FALSE)</f>
        <v>0</v>
      </c>
      <c r="AK159" s="118">
        <f>AJ159-AL159</f>
        <v>0</v>
      </c>
      <c r="AL159" s="118">
        <f>SUM(AL160:AL164)</f>
        <v>0</v>
      </c>
      <c r="AM159" s="118">
        <f>VLOOKUP($C159,'1 预算编制表单'!$C:$BJ,42,FALSE)</f>
        <v>0</v>
      </c>
      <c r="AN159" s="118">
        <f>AM159-AO159</f>
        <v>0</v>
      </c>
      <c r="AO159" s="118">
        <f>SUM(AO160:AO164)</f>
        <v>0</v>
      </c>
      <c r="AP159" s="118">
        <f>VLOOKUP($C159,'1 预算编制表单'!$C:$BJ,45,FALSE)</f>
        <v>0</v>
      </c>
      <c r="AQ159" s="118">
        <f>AP159-AR159</f>
        <v>0</v>
      </c>
      <c r="AR159" s="118">
        <f>SUM(AR160:AR164)</f>
        <v>0</v>
      </c>
      <c r="AS159" s="118">
        <f>VLOOKUP($C159,'1 预算编制表单'!$C:$BJ,48,FALSE)</f>
        <v>0</v>
      </c>
      <c r="AT159" s="118">
        <f>AS159-AU159</f>
        <v>0</v>
      </c>
      <c r="AU159" s="118">
        <f>SUM(AU160:AU164)</f>
        <v>0</v>
      </c>
      <c r="AV159" s="118">
        <f>VLOOKUP($C159,'1 预算编制表单'!$C:$BJ,51,FALSE)</f>
        <v>0</v>
      </c>
      <c r="AW159" s="118">
        <f>AV159-AX159</f>
        <v>0</v>
      </c>
      <c r="AX159" s="118">
        <f>SUM(AX160:AX164)</f>
        <v>0</v>
      </c>
      <c r="AY159" s="118">
        <f>VLOOKUP($C159,'1 预算编制表单'!$C:$BJ,54,FALSE)</f>
        <v>0</v>
      </c>
      <c r="AZ159" s="118">
        <f>AY159-BA159</f>
        <v>0</v>
      </c>
      <c r="BA159" s="118">
        <f>SUM(BA160:BA164)</f>
        <v>0</v>
      </c>
      <c r="BB159" s="118">
        <f>VLOOKUP($C159,'1 预算编制表单'!$C:$BJ,57,FALSE)</f>
        <v>0</v>
      </c>
      <c r="BC159" s="118">
        <f>BB159-BD159</f>
        <v>0</v>
      </c>
      <c r="BD159" s="118">
        <f>SUM(BD160:BD164)</f>
        <v>0</v>
      </c>
      <c r="BE159" s="118">
        <f>VLOOKUP($C159,'1 预算编制表单'!$C:$BJ,60,FALSE)</f>
        <v>0</v>
      </c>
      <c r="BF159" s="118">
        <f>BE159-BG159</f>
        <v>0</v>
      </c>
      <c r="BG159" s="118">
        <f>SUM(BG160:BG164)</f>
        <v>0</v>
      </c>
      <c r="BH159" s="118">
        <f>VLOOKUP($C159,'1 预算编制表单'!$C:$BJ,27,FALSE)</f>
        <v>0</v>
      </c>
      <c r="BI159" s="118">
        <f>BH159-BJ159</f>
        <v>0</v>
      </c>
      <c r="BJ159" s="118">
        <f>SUM(BJ160:BJ164)</f>
        <v>0</v>
      </c>
      <c r="BK159" s="118">
        <f>VLOOKUP($C159,'1 预算编制表单'!$C:$BJ,30,FALSE)</f>
        <v>0</v>
      </c>
      <c r="BL159" s="118">
        <f>BK159-BM159</f>
        <v>0</v>
      </c>
      <c r="BM159" s="118">
        <f>SUM(BM160:BM164)</f>
        <v>0</v>
      </c>
      <c r="BN159" s="118">
        <f>VLOOKUP($C159,'1 预算编制表单'!$C:$BJ,33,FALSE)</f>
        <v>0</v>
      </c>
      <c r="BO159" s="118">
        <f>BN159-BP159</f>
        <v>0</v>
      </c>
      <c r="BP159" s="118">
        <f>SUM(BP160:BP164)</f>
        <v>0</v>
      </c>
      <c r="BQ159" s="118">
        <f>VLOOKUP($C159,'1 预算编制表单'!$C:$BJ,36,FALSE)</f>
        <v>0</v>
      </c>
      <c r="BR159" s="118">
        <f>BQ159-BS159</f>
        <v>0</v>
      </c>
      <c r="BS159" s="118">
        <f>SUM(BS160:BS164)</f>
        <v>0</v>
      </c>
      <c r="BT159" s="118">
        <f>VLOOKUP($C159,'1 预算编制表单'!$C:$BJ,39,FALSE)</f>
        <v>0</v>
      </c>
      <c r="BU159" s="118">
        <f>BT159-BV159</f>
        <v>0</v>
      </c>
      <c r="BV159" s="118">
        <f>SUM(BV160:BV164)</f>
        <v>0</v>
      </c>
      <c r="BW159" s="118">
        <f>VLOOKUP($C159,'1 预算编制表单'!$C:$BJ,42,FALSE)</f>
        <v>0</v>
      </c>
      <c r="BX159" s="118">
        <f>BW159-BY159</f>
        <v>0</v>
      </c>
      <c r="BY159" s="118">
        <f>SUM(BY160:BY164)</f>
        <v>0</v>
      </c>
      <c r="BZ159" s="118">
        <f>VLOOKUP($C159,'1 预算编制表单'!$C:$BJ,45,FALSE)</f>
        <v>0</v>
      </c>
      <c r="CA159" s="118">
        <f>BZ159-CB159</f>
        <v>0</v>
      </c>
      <c r="CB159" s="118">
        <f>SUM(CB160:CB164)</f>
        <v>0</v>
      </c>
      <c r="CC159" s="118">
        <f>VLOOKUP($C159,'1 预算编制表单'!$C:$BJ,48,FALSE)</f>
        <v>0</v>
      </c>
      <c r="CD159" s="118">
        <f>CC159-CE159</f>
        <v>0</v>
      </c>
      <c r="CE159" s="118">
        <f>SUM(CE160:CE164)</f>
        <v>0</v>
      </c>
      <c r="CF159" s="118">
        <f>VLOOKUP($C159,'1 预算编制表单'!$C:$BJ,51,FALSE)</f>
        <v>0</v>
      </c>
      <c r="CG159" s="118">
        <f>CF159-CH159</f>
        <v>0</v>
      </c>
      <c r="CH159" s="118">
        <f>SUM(CH160:CH164)</f>
        <v>0</v>
      </c>
      <c r="CI159" s="118">
        <f>VLOOKUP($C159,'1 预算编制表单'!$C:$BJ,54,FALSE)</f>
        <v>0</v>
      </c>
      <c r="CJ159" s="118">
        <f>CI159-CK159</f>
        <v>0</v>
      </c>
      <c r="CK159" s="118">
        <f>SUM(CK160:CK164)</f>
        <v>0</v>
      </c>
      <c r="CL159" s="118">
        <f>VLOOKUP($C159,'1 预算编制表单'!$C:$BJ,57,FALSE)</f>
        <v>0</v>
      </c>
      <c r="CM159" s="118">
        <f>CL159-CN159</f>
        <v>0</v>
      </c>
      <c r="CN159" s="118">
        <f>SUM(CN160:CN164)</f>
        <v>0</v>
      </c>
      <c r="CO159" s="118">
        <f>VLOOKUP($C159,'1 预算编制表单'!$C:$BJ,60,FALSE)</f>
        <v>0</v>
      </c>
      <c r="CP159" s="118">
        <f>CO159-CQ159</f>
        <v>0</v>
      </c>
      <c r="CQ159" s="118">
        <f>SUM(CQ160:CQ164)</f>
        <v>0</v>
      </c>
    </row>
    <row r="160" s="80" customFormat="1" ht="24" customHeight="1" outlineLevel="4" spans="1:95">
      <c r="A160" s="119"/>
      <c r="B160" s="120"/>
      <c r="C160" s="121"/>
      <c r="D160" s="119"/>
      <c r="E160" s="120"/>
      <c r="F160" s="120"/>
      <c r="G160" s="120"/>
      <c r="H160" s="122"/>
      <c r="I160" s="122"/>
      <c r="J160" s="122">
        <f t="shared" si="9"/>
        <v>0</v>
      </c>
      <c r="K160" s="122">
        <v>1</v>
      </c>
      <c r="L160" s="147"/>
      <c r="M160" s="148">
        <f>IFERROR(VLOOKUP($L160,'2-2 引出数据_合同数据仓库'!$B$2:$BP$10000,3,FALSE),0)</f>
        <v>0</v>
      </c>
      <c r="N160" s="122"/>
      <c r="O160" s="148">
        <f>IFERROR(VLOOKUP((LEFT(VLOOKUP($L160,'2-2 引出数据_合同数据仓库'!$B$2:$BP$10000,64,FALSE),15)&amp;(RIGHT(VLOOKUP($L160,'2-2 引出数据_合同数据仓库'!$B$2:$BP$10000,64,FALSE),4)+1)),'2-2 引出数据_合同数据仓库'!$B$2:$BP$10000,3,FALSE),0)</f>
        <v>0</v>
      </c>
      <c r="P160" s="122"/>
      <c r="Q160" s="122">
        <f>IFERROR(VLOOKUP($L160,'2-2 引出数据_合同数据仓库'!$B$2:$BP$10000,28,FALSE),0)</f>
        <v>0</v>
      </c>
      <c r="R160" s="122">
        <f>IFERROR(VLOOKUP($L160,'2-2 引出数据_合同数据仓库'!$B$2:$BP$10000,29,FALSE),0)</f>
        <v>0</v>
      </c>
      <c r="S160" s="122">
        <f>IFERROR(VLOOKUP($L160,'2-2 引出数据_合同数据仓库'!$B$2:$BP$10000,4,FALSE),0)</f>
        <v>0</v>
      </c>
      <c r="T160" s="122"/>
      <c r="U160" s="122">
        <f>IFERROR(VLOOKUP($L160,'2-2 引出数据_合同数据仓库'!$B$2:$BP$10000,15,FALSE),0)</f>
        <v>0</v>
      </c>
      <c r="V160" s="122">
        <f>U160/(S160-R160+1)*365</f>
        <v>0</v>
      </c>
      <c r="W160" s="122"/>
      <c r="X160" s="154">
        <v>45658</v>
      </c>
      <c r="Y160" s="154">
        <f>X160+30</f>
        <v>45688</v>
      </c>
      <c r="Z160" s="158">
        <f>IFERROR(IF(($R160-Y160)&gt;=0,0,IF(($S160-X160)&lt;0,0,IF(AND(($S160-Y160)&gt;0,(X160-$R160)&gt;0),$V160/365*(Y160-X160+1),IF(AND(($S160-Y160)&lt;=0,(X160-$R160)&gt;0),$V160/365*($S160-X160+1),$V160/365*(Y160-$R160+1))))),0)</f>
        <v>0</v>
      </c>
      <c r="AA160" s="154">
        <f>Y160+1</f>
        <v>45689</v>
      </c>
      <c r="AB160" s="154">
        <f>AA160+27</f>
        <v>45716</v>
      </c>
      <c r="AC160" s="158">
        <f>IFERROR(IF(($R160-AB160)&gt;=0,0,IF(($S160-AA160)&lt;0,0,IF(AND(($S160-AB160)&gt;0,(AA160-$R160)&gt;0),$V160/365*(AB160-AA160+1),IF(AND(($S160-AB160)&lt;=0,(AA160-$R160)&gt;0),$V160/365*($S160-AA160+1),$V160/365*(AB160-$R160+1))))),0)</f>
        <v>0</v>
      </c>
      <c r="AD160" s="154">
        <f>AB160+1</f>
        <v>45717</v>
      </c>
      <c r="AE160" s="154">
        <f>AD160+30</f>
        <v>45747</v>
      </c>
      <c r="AF160" s="158">
        <f>IFERROR(IF(($R160-AE160)&gt;=0,0,IF(($S160-AD160)&lt;0,0,IF(AND(($S160-AE160)&gt;0,(AD160-$R160)&gt;0),$V160/365*(AE160-AD160+1),IF(AND(($S160-AE160)&lt;=0,(AD160-$R160)&gt;0),$V160/365*($S160-AD160+1),$V160/365*(AE160-$R160+1))))),0)</f>
        <v>0</v>
      </c>
      <c r="AG160" s="154">
        <f>AE160+1</f>
        <v>45748</v>
      </c>
      <c r="AH160" s="154">
        <f>AG160+29</f>
        <v>45777</v>
      </c>
      <c r="AI160" s="158">
        <f>IFERROR(IF(($R160-AH160)&gt;=0,0,IF(($S160-AG160)&lt;0,0,IF(AND(($S160-AH160)&gt;0,(AG160-$R160)&gt;0),$V160/365*(AH160-AG160+1),IF(AND(($S160-AH160)&lt;=0,(AG160-$R160)&gt;0),$V160/365*($S160-AG160+1),$V160/365*(AH160-$R160+1))))),0)</f>
        <v>0</v>
      </c>
      <c r="AJ160" s="154">
        <f>AH160+1</f>
        <v>45778</v>
      </c>
      <c r="AK160" s="154">
        <f>AJ160+30</f>
        <v>45808</v>
      </c>
      <c r="AL160" s="158">
        <f>IFERROR(IF(($R160-AK160)&gt;=0,0,IF(($S160-AJ160)&lt;0,0,IF(AND(($S160-AK160)&gt;0,(AJ160-$R160)&gt;0),$V160/365*(AK160-AJ160+1),IF(AND(($S160-AK160)&lt;=0,(AJ160-$R160)&gt;0),$V160/365*($S160-AJ160+1),$V160/365*(AK160-$R160+1))))),0)</f>
        <v>0</v>
      </c>
      <c r="AM160" s="154">
        <f>AK160+1</f>
        <v>45809</v>
      </c>
      <c r="AN160" s="154">
        <f>AM160+29</f>
        <v>45838</v>
      </c>
      <c r="AO160" s="158">
        <f>IFERROR(IF(($R160-AN160)&gt;=0,0,IF(($S160-AM160)&lt;0,0,IF(AND(($S160-AN160)&gt;0,(AM160-$R160)&gt;0),$V160/365*(AN160-AM160+1),IF(AND(($S160-AN160)&lt;=0,(AM160-$R160)&gt;0),$V160/365*($S160-AM160+1),$V160/365*(AN160-$R160+1))))),0)</f>
        <v>0</v>
      </c>
      <c r="AP160" s="154">
        <f>AN160+1</f>
        <v>45839</v>
      </c>
      <c r="AQ160" s="154">
        <f>AP160+30</f>
        <v>45869</v>
      </c>
      <c r="AR160" s="158">
        <f>IFERROR(IF(($R160-AQ160)&gt;=0,0,IF(($S160-AP160)&lt;0,0,IF(AND(($S160-AQ160)&gt;0,(AP160-$R160)&gt;0),$V160/365*(AQ160-AP160+1),IF(AND(($S160-AQ160)&lt;=0,(AP160-$R160)&gt;0),$V160/365*($S160-AP160+1),$V160/365*(AQ160-$R160+1))))),0)</f>
        <v>0</v>
      </c>
      <c r="AS160" s="154">
        <f>AQ160+1</f>
        <v>45870</v>
      </c>
      <c r="AT160" s="154">
        <f>AS160+30</f>
        <v>45900</v>
      </c>
      <c r="AU160" s="158">
        <f>IFERROR(IF(($R160-AT160)&gt;=0,0,IF(($S160-AS160)&lt;0,0,IF(AND(($S160-AT160)&gt;0,(AS160-$R160)&gt;0),$V160/365*(AT160-AS160+1),IF(AND(($S160-AT160)&lt;=0,(AS160-$R160)&gt;0),$V160/365*($S160-AS160+1),$V160/365*(AT160-$R160+1))))),0)</f>
        <v>0</v>
      </c>
      <c r="AV160" s="154">
        <f>AT160+1</f>
        <v>45901</v>
      </c>
      <c r="AW160" s="154">
        <f>AV160+29</f>
        <v>45930</v>
      </c>
      <c r="AX160" s="158">
        <f>IFERROR(IF(($R160-AW160)&gt;=0,0,IF(($S160-AV160)&lt;0,0,IF(AND(($S160-AW160)&gt;0,(AV160-$R160)&gt;0),$V160/365*(AW160-AV160+1),IF(AND(($S160-AW160)&lt;=0,(AV160-$R160)&gt;0),$V160/365*($S160-AV160+1),$V160/365*(AW160-$R160+1))))),0)</f>
        <v>0</v>
      </c>
      <c r="AY160" s="154">
        <f>AW160+1</f>
        <v>45931</v>
      </c>
      <c r="AZ160" s="154">
        <f>AY160+30</f>
        <v>45961</v>
      </c>
      <c r="BA160" s="158">
        <f>IFERROR(IF(($R160-AZ160)&gt;=0,0,IF(($S160-AY160)&lt;0,0,IF(AND(($S160-AZ160)&gt;0,(AY160-$R160)&gt;0),$V160/365*(AZ160-AY160+1),IF(AND(($S160-AZ160)&lt;=0,(AY160-$R160)&gt;0),$V160/365*($S160-AY160+1),$V160/365*(AZ160-$R160+1))))),0)</f>
        <v>0</v>
      </c>
      <c r="BB160" s="154">
        <f>AZ160+1</f>
        <v>45962</v>
      </c>
      <c r="BC160" s="154">
        <f>BB160+29</f>
        <v>45991</v>
      </c>
      <c r="BD160" s="158">
        <f>IFERROR(IF(($R160-BC160)&gt;=0,0,IF(($S160-BB160)&lt;0,0,IF(AND(($S160-BC160)&gt;0,(BB160-$R160)&gt;0),$V160/365*(BC160-BB160+1),IF(AND(($S160-BC160)&lt;=0,(BB160-$R160)&gt;0),$V160/365*($S160-BB160+1),$V160/365*(BC160-$R160+1))))),0)</f>
        <v>0</v>
      </c>
      <c r="BE160" s="154">
        <f>BC160+1</f>
        <v>45992</v>
      </c>
      <c r="BF160" s="154">
        <f>BE160+30</f>
        <v>46022</v>
      </c>
      <c r="BG160" s="158">
        <f>IFERROR(IF(($R160-BF160)&gt;=0,0,IF(($S160-BE160)&lt;0,0,IF(AND(($S160-BF160)&gt;0,(BE160-$R160)&gt;0),$V160/365*(BF160-BE160+1),IF(AND(($S160-BF160)&lt;=0,(BE160-$R160)&gt;0),$V160/365*($S160-BE160+1),$V160/365*(BF160-$R160+1))))),0)</f>
        <v>0</v>
      </c>
      <c r="BH160" s="154">
        <v>46023</v>
      </c>
      <c r="BI160" s="154">
        <f>BH160+30</f>
        <v>46053</v>
      </c>
      <c r="BJ160" s="158">
        <f>IFERROR(IF(($R160-BI160)&gt;=0,0,IF(($S160-BH160)&lt;0,0,IF(AND(($S160-BI160)&gt;0,(BH160-$R160)&gt;0),$V160/365*(BI160-BH160+1),IF(AND(($S160-BI160)&lt;=0,(BH160-$R160)&gt;0),$V160/365*($S160-BH160+1),$V160/365*(BI160-$R160+1))))),0)</f>
        <v>0</v>
      </c>
      <c r="BK160" s="154">
        <f>BI160+1</f>
        <v>46054</v>
      </c>
      <c r="BL160" s="154">
        <f>BK160+27</f>
        <v>46081</v>
      </c>
      <c r="BM160" s="158">
        <f>IFERROR(IF(($R160-BL160)&gt;=0,0,IF(($S160-BK160)&lt;0,0,IF(AND(($S160-BL160)&gt;0,(BK160-$R160)&gt;0),$V160/365*(BL160-BK160+1),IF(AND(($S160-BL160)&lt;=0,(BK160-$R160)&gt;0),$V160/365*($S160-BK160+1),$V160/365*(BL160-$R160+1))))),0)</f>
        <v>0</v>
      </c>
      <c r="BN160" s="154">
        <f>BL160+1</f>
        <v>46082</v>
      </c>
      <c r="BO160" s="154">
        <f>BN160+30</f>
        <v>46112</v>
      </c>
      <c r="BP160" s="158">
        <f>IFERROR(IF(($R160-BO160)&gt;=0,0,IF(($S160-BN160)&lt;0,0,IF(AND(($S160-BO160)&gt;0,(BN160-$R160)&gt;0),$V160/365*(BO160-BN160+1),IF(AND(($S160-BO160)&lt;=0,(BN160-$R160)&gt;0),$V160/365*($S160-BN160+1),$V160/365*(BO160-$R160+1))))),0)</f>
        <v>0</v>
      </c>
      <c r="BQ160" s="154">
        <f>BO160+1</f>
        <v>46113</v>
      </c>
      <c r="BR160" s="154">
        <f>BQ160+29</f>
        <v>46142</v>
      </c>
      <c r="BS160" s="158">
        <f>IFERROR(IF(($R160-BR160)&gt;=0,0,IF(($S160-BQ160)&lt;0,0,IF(AND(($S160-BR160)&gt;0,(BQ160-$R160)&gt;0),$V160/365*(BR160-BQ160+1),IF(AND(($S160-BR160)&lt;=0,(BQ160-$R160)&gt;0),$V160/365*($S160-BQ160+1),$V160/365*(BR160-$R160+1))))),0)</f>
        <v>0</v>
      </c>
      <c r="BT160" s="154">
        <f>BR160+1</f>
        <v>46143</v>
      </c>
      <c r="BU160" s="154">
        <f>BT160+30</f>
        <v>46173</v>
      </c>
      <c r="BV160" s="158">
        <f>IFERROR(IF(($R160-BU160)&gt;=0,0,IF(($S160-BT160)&lt;0,0,IF(AND(($S160-BU160)&gt;0,(BT160-$R160)&gt;0),$V160/365*(BU160-BT160+1),IF(AND(($S160-BU160)&lt;=0,(BT160-$R160)&gt;0),$V160/365*($S160-BT160+1),$V160/365*(BU160-$R160+1))))),0)</f>
        <v>0</v>
      </c>
      <c r="BW160" s="154">
        <f>BU160+1</f>
        <v>46174</v>
      </c>
      <c r="BX160" s="154">
        <f>BW160+29</f>
        <v>46203</v>
      </c>
      <c r="BY160" s="158">
        <f>IFERROR(IF(($R160-BX160)&gt;=0,0,IF(($S160-BW160)&lt;0,0,IF(AND(($S160-BX160)&gt;0,(BW160-$R160)&gt;0),$V160/365*(BX160-BW160+1),IF(AND(($S160-BX160)&lt;=0,(BW160-$R160)&gt;0),$V160/365*($S160-BW160+1),$V160/365*(BX160-$R160+1))))),0)</f>
        <v>0</v>
      </c>
      <c r="BZ160" s="154">
        <f>BX160+1</f>
        <v>46204</v>
      </c>
      <c r="CA160" s="154">
        <f>BZ160+30</f>
        <v>46234</v>
      </c>
      <c r="CB160" s="158">
        <f>IFERROR(IF(($R160-CA160)&gt;=0,0,IF(($S160-BZ160)&lt;0,0,IF(AND(($S160-CA160)&gt;0,(BZ160-$R160)&gt;0),$V160/365*(CA160-BZ160+1),IF(AND(($S160-CA160)&lt;=0,(BZ160-$R160)&gt;0),$V160/365*($S160-BZ160+1),$V160/365*(CA160-$R160+1))))),0)</f>
        <v>0</v>
      </c>
      <c r="CC160" s="154">
        <f>CA160+1</f>
        <v>46235</v>
      </c>
      <c r="CD160" s="154">
        <f>CC160+30</f>
        <v>46265</v>
      </c>
      <c r="CE160" s="158">
        <f>IFERROR(IF(($R160-CD160)&gt;=0,0,IF(($S160-CC160)&lt;0,0,IF(AND(($S160-CD160)&gt;0,(CC160-$R160)&gt;0),$V160/365*(CD160-CC160+1),IF(AND(($S160-CD160)&lt;=0,(CC160-$R160)&gt;0),$V160/365*($S160-CC160+1),$V160/365*(CD160-$R160+1))))),0)</f>
        <v>0</v>
      </c>
      <c r="CF160" s="154">
        <f>CD160+1</f>
        <v>46266</v>
      </c>
      <c r="CG160" s="154">
        <f>CF160+29</f>
        <v>46295</v>
      </c>
      <c r="CH160" s="158">
        <f>IFERROR(IF(($R160-CG160)&gt;=0,0,IF(($S160-CF160)&lt;0,0,IF(AND(($S160-CG160)&gt;0,(CF160-$R160)&gt;0),$V160/365*(CG160-CF160+1),IF(AND(($S160-CG160)&lt;=0,(CF160-$R160)&gt;0),$V160/365*($S160-CF160+1),$V160/365*(CG160-$R160+1))))),0)</f>
        <v>0</v>
      </c>
      <c r="CI160" s="154">
        <f>CG160+1</f>
        <v>46296</v>
      </c>
      <c r="CJ160" s="154">
        <f>CI160+30</f>
        <v>46326</v>
      </c>
      <c r="CK160" s="158">
        <f>IFERROR(IF(($R160-CJ160)&gt;=0,0,IF(($S160-CI160)&lt;0,0,IF(AND(($S160-CJ160)&gt;0,(CI160-$R160)&gt;0),$V160/365*(CJ160-CI160+1),IF(AND(($S160-CJ160)&lt;=0,(CI160-$R160)&gt;0),$V160/365*($S160-CI160+1),$V160/365*(CJ160-$R160+1))))),0)</f>
        <v>0</v>
      </c>
      <c r="CL160" s="154">
        <f>CJ160+1</f>
        <v>46327</v>
      </c>
      <c r="CM160" s="154">
        <f>CL160+29</f>
        <v>46356</v>
      </c>
      <c r="CN160" s="158">
        <f>IFERROR(IF(($R160-CM160)&gt;=0,0,IF(($S160-CL160)&lt;0,0,IF(AND(($S160-CM160)&gt;0,(CL160-$R160)&gt;0),$V160/365*(CM160-CL160+1),IF(AND(($S160-CM160)&lt;=0,(CL160-$R160)&gt;0),$V160/365*($S160-CL160+1),$V160/365*(CM160-$R160+1))))),0)</f>
        <v>0</v>
      </c>
      <c r="CO160" s="154">
        <f>CM160+1</f>
        <v>46357</v>
      </c>
      <c r="CP160" s="154">
        <f>CO160+30</f>
        <v>46387</v>
      </c>
      <c r="CQ160" s="158">
        <f>IFERROR(IF(($R160-CP160)&gt;=0,0,IF(($S160-CO160)&lt;0,0,IF(AND(($S160-CP160)&gt;0,(CO160-$R160)&gt;0),$V160/365*(CP160-CO160+1),IF(AND(($S160-CP160)&lt;=0,(CO160-$R160)&gt;0),$V160/365*($S160-CO160+1),$V160/365*(CP160-$R160+1))))),0)</f>
        <v>0</v>
      </c>
    </row>
    <row r="161" s="80" customFormat="1" ht="24" customHeight="1" outlineLevel="4" spans="1:95">
      <c r="A161" s="119"/>
      <c r="B161" s="120"/>
      <c r="C161" s="121"/>
      <c r="D161" s="119"/>
      <c r="E161" s="120"/>
      <c r="F161" s="120"/>
      <c r="G161" s="120"/>
      <c r="H161" s="122"/>
      <c r="I161" s="122"/>
      <c r="J161" s="122">
        <f t="shared" si="9"/>
        <v>0</v>
      </c>
      <c r="K161" s="122">
        <f>K160+1</f>
        <v>2</v>
      </c>
      <c r="L161" s="147"/>
      <c r="M161" s="148">
        <f>IFERROR(VLOOKUP($L161,'2-2 引出数据_合同数据仓库'!$B$2:$BP$10000,3,FALSE),0)</f>
        <v>0</v>
      </c>
      <c r="N161" s="122"/>
      <c r="O161" s="148">
        <f>IFERROR(VLOOKUP((LEFT(VLOOKUP($L161,'2-2 引出数据_合同数据仓库'!$B$2:$BP$10000,64,FALSE),15)&amp;(RIGHT(VLOOKUP($L161,'2-2 引出数据_合同数据仓库'!$B$2:$BP$10000,64,FALSE),4)+1)),'2-2 引出数据_合同数据仓库'!$B$2:$BP$10000,3,FALSE),0)</f>
        <v>0</v>
      </c>
      <c r="P161" s="122"/>
      <c r="Q161" s="122">
        <f>IFERROR(VLOOKUP($L161,'2-2 引出数据_合同数据仓库'!$B$2:$BP$10000,28,FALSE),0)</f>
        <v>0</v>
      </c>
      <c r="R161" s="122">
        <f>IFERROR(VLOOKUP($L161,'2-2 引出数据_合同数据仓库'!$B$2:$BP$10000,29,FALSE),0)</f>
        <v>0</v>
      </c>
      <c r="S161" s="122">
        <f>IFERROR(VLOOKUP($L161,'2-2 引出数据_合同数据仓库'!$B$2:$BP$10000,4,FALSE),0)</f>
        <v>0</v>
      </c>
      <c r="T161" s="122"/>
      <c r="U161" s="122">
        <f>IFERROR(VLOOKUP($L161,'2-2 引出数据_合同数据仓库'!$B$2:$BP$10000,15,FALSE),0)</f>
        <v>0</v>
      </c>
      <c r="V161" s="122">
        <f>U161/(S161-R161+1)*365</f>
        <v>0</v>
      </c>
      <c r="W161" s="122"/>
      <c r="X161" s="154">
        <v>45658</v>
      </c>
      <c r="Y161" s="154">
        <f>X161+30</f>
        <v>45688</v>
      </c>
      <c r="Z161" s="158">
        <f>IFERROR(IF(($R161-Y161)&gt;=0,0,IF(($S161-X161)&lt;0,0,IF(AND(($S161-Y161)&gt;0,(X161-$R161)&gt;0),$V161/365*(Y161-X161+1),IF(AND(($S161-Y161)&lt;=0,(X161-$R161)&gt;0),$V161/365*($S161-X161+1),$V161/365*(Y161-$R161+1))))),0)</f>
        <v>0</v>
      </c>
      <c r="AA161" s="154">
        <f>Y161+1</f>
        <v>45689</v>
      </c>
      <c r="AB161" s="154">
        <f>AA161+27</f>
        <v>45716</v>
      </c>
      <c r="AC161" s="158">
        <f>IFERROR(IF(($R161-AB161)&gt;=0,0,IF(($S161-AA161)&lt;0,0,IF(AND(($S161-AB161)&gt;0,(AA161-$R161)&gt;0),$V161/365*(AB161-AA161+1),IF(AND(($S161-AB161)&lt;=0,(AA161-$R161)&gt;0),$V161/365*($S161-AA161+1),$V161/365*(AB161-$R161+1))))),0)</f>
        <v>0</v>
      </c>
      <c r="AD161" s="154">
        <f>AB161+1</f>
        <v>45717</v>
      </c>
      <c r="AE161" s="154">
        <f>AD161+30</f>
        <v>45747</v>
      </c>
      <c r="AF161" s="158">
        <f>IFERROR(IF(($R161-AE161)&gt;=0,0,IF(($S161-AD161)&lt;0,0,IF(AND(($S161-AE161)&gt;0,(AD161-$R161)&gt;0),$V161/365*(AE161-AD161+1),IF(AND(($S161-AE161)&lt;=0,(AD161-$R161)&gt;0),$V161/365*($S161-AD161+1),$V161/365*(AE161-$R161+1))))),0)</f>
        <v>0</v>
      </c>
      <c r="AG161" s="154">
        <f>AE161+1</f>
        <v>45748</v>
      </c>
      <c r="AH161" s="154">
        <f>AG161+29</f>
        <v>45777</v>
      </c>
      <c r="AI161" s="158">
        <f>IFERROR(IF(($R161-AH161)&gt;=0,0,IF(($S161-AG161)&lt;0,0,IF(AND(($S161-AH161)&gt;0,(AG161-$R161)&gt;0),$V161/365*(AH161-AG161+1),IF(AND(($S161-AH161)&lt;=0,(AG161-$R161)&gt;0),$V161/365*($S161-AG161+1),$V161/365*(AH161-$R161+1))))),0)</f>
        <v>0</v>
      </c>
      <c r="AJ161" s="154">
        <f>AH161+1</f>
        <v>45778</v>
      </c>
      <c r="AK161" s="154">
        <f>AJ161+30</f>
        <v>45808</v>
      </c>
      <c r="AL161" s="158">
        <f>IFERROR(IF(($R161-AK161)&gt;=0,0,IF(($S161-AJ161)&lt;0,0,IF(AND(($S161-AK161)&gt;0,(AJ161-$R161)&gt;0),$V161/365*(AK161-AJ161+1),IF(AND(($S161-AK161)&lt;=0,(AJ161-$R161)&gt;0),$V161/365*($S161-AJ161+1),$V161/365*(AK161-$R161+1))))),0)</f>
        <v>0</v>
      </c>
      <c r="AM161" s="154">
        <f>AK161+1</f>
        <v>45809</v>
      </c>
      <c r="AN161" s="154">
        <f>AM161+29</f>
        <v>45838</v>
      </c>
      <c r="AO161" s="158">
        <f>IFERROR(IF(($R161-AN161)&gt;=0,0,IF(($S161-AM161)&lt;0,0,IF(AND(($S161-AN161)&gt;0,(AM161-$R161)&gt;0),$V161/365*(AN161-AM161+1),IF(AND(($S161-AN161)&lt;=0,(AM161-$R161)&gt;0),$V161/365*($S161-AM161+1),$V161/365*(AN161-$R161+1))))),0)</f>
        <v>0</v>
      </c>
      <c r="AP161" s="154">
        <f>AN161+1</f>
        <v>45839</v>
      </c>
      <c r="AQ161" s="154">
        <f>AP161+30</f>
        <v>45869</v>
      </c>
      <c r="AR161" s="158">
        <f>IFERROR(IF(($R161-AQ161)&gt;=0,0,IF(($S161-AP161)&lt;0,0,IF(AND(($S161-AQ161)&gt;0,(AP161-$R161)&gt;0),$V161/365*(AQ161-AP161+1),IF(AND(($S161-AQ161)&lt;=0,(AP161-$R161)&gt;0),$V161/365*($S161-AP161+1),$V161/365*(AQ161-$R161+1))))),0)</f>
        <v>0</v>
      </c>
      <c r="AS161" s="154">
        <f>AQ161+1</f>
        <v>45870</v>
      </c>
      <c r="AT161" s="154">
        <f>AS161+30</f>
        <v>45900</v>
      </c>
      <c r="AU161" s="158">
        <f>IFERROR(IF(($R161-AT161)&gt;=0,0,IF(($S161-AS161)&lt;0,0,IF(AND(($S161-AT161)&gt;0,(AS161-$R161)&gt;0),$V161/365*(AT161-AS161+1),IF(AND(($S161-AT161)&lt;=0,(AS161-$R161)&gt;0),$V161/365*($S161-AS161+1),$V161/365*(AT161-$R161+1))))),0)</f>
        <v>0</v>
      </c>
      <c r="AV161" s="154">
        <f>AT161+1</f>
        <v>45901</v>
      </c>
      <c r="AW161" s="154">
        <f>AV161+29</f>
        <v>45930</v>
      </c>
      <c r="AX161" s="158">
        <f>IFERROR(IF(($R161-AW161)&gt;=0,0,IF(($S161-AV161)&lt;0,0,IF(AND(($S161-AW161)&gt;0,(AV161-$R161)&gt;0),$V161/365*(AW161-AV161+1),IF(AND(($S161-AW161)&lt;=0,(AV161-$R161)&gt;0),$V161/365*($S161-AV161+1),$V161/365*(AW161-$R161+1))))),0)</f>
        <v>0</v>
      </c>
      <c r="AY161" s="154">
        <f>AW161+1</f>
        <v>45931</v>
      </c>
      <c r="AZ161" s="154">
        <f>AY161+30</f>
        <v>45961</v>
      </c>
      <c r="BA161" s="158">
        <f>IFERROR(IF(($R161-AZ161)&gt;=0,0,IF(($S161-AY161)&lt;0,0,IF(AND(($S161-AZ161)&gt;0,(AY161-$R161)&gt;0),$V161/365*(AZ161-AY161+1),IF(AND(($S161-AZ161)&lt;=0,(AY161-$R161)&gt;0),$V161/365*($S161-AY161+1),$V161/365*(AZ161-$R161+1))))),0)</f>
        <v>0</v>
      </c>
      <c r="BB161" s="154">
        <f>AZ161+1</f>
        <v>45962</v>
      </c>
      <c r="BC161" s="154">
        <f>BB161+29</f>
        <v>45991</v>
      </c>
      <c r="BD161" s="158">
        <f>IFERROR(IF(($R161-BC161)&gt;=0,0,IF(($S161-BB161)&lt;0,0,IF(AND(($S161-BC161)&gt;0,(BB161-$R161)&gt;0),$V161/365*(BC161-BB161+1),IF(AND(($S161-BC161)&lt;=0,(BB161-$R161)&gt;0),$V161/365*($S161-BB161+1),$V161/365*(BC161-$R161+1))))),0)</f>
        <v>0</v>
      </c>
      <c r="BE161" s="154">
        <f>BC161+1</f>
        <v>45992</v>
      </c>
      <c r="BF161" s="154">
        <f>BE161+30</f>
        <v>46022</v>
      </c>
      <c r="BG161" s="158">
        <f>IFERROR(IF(($R161-BF161)&gt;=0,0,IF(($S161-BE161)&lt;0,0,IF(AND(($S161-BF161)&gt;0,(BE161-$R161)&gt;0),$V161/365*(BF161-BE161+1),IF(AND(($S161-BF161)&lt;=0,(BE161-$R161)&gt;0),$V161/365*($S161-BE161+1),$V161/365*(BF161-$R161+1))))),0)</f>
        <v>0</v>
      </c>
      <c r="BH161" s="154">
        <v>46023</v>
      </c>
      <c r="BI161" s="154">
        <f>BH161+30</f>
        <v>46053</v>
      </c>
      <c r="BJ161" s="158">
        <f>IFERROR(IF(($R161-BI161)&gt;=0,0,IF(($S161-BH161)&lt;0,0,IF(AND(($S161-BI161)&gt;0,(BH161-$R161)&gt;0),$V161/365*(BI161-BH161+1),IF(AND(($S161-BI161)&lt;=0,(BH161-$R161)&gt;0),$V161/365*($S161-BH161+1),$V161/365*(BI161-$R161+1))))),0)</f>
        <v>0</v>
      </c>
      <c r="BK161" s="154">
        <f>BI161+1</f>
        <v>46054</v>
      </c>
      <c r="BL161" s="154">
        <f>BK161+27</f>
        <v>46081</v>
      </c>
      <c r="BM161" s="158">
        <f>IFERROR(IF(($R161-BL161)&gt;=0,0,IF(($S161-BK161)&lt;0,0,IF(AND(($S161-BL161)&gt;0,(BK161-$R161)&gt;0),$V161/365*(BL161-BK161+1),IF(AND(($S161-BL161)&lt;=0,(BK161-$R161)&gt;0),$V161/365*($S161-BK161+1),$V161/365*(BL161-$R161+1))))),0)</f>
        <v>0</v>
      </c>
      <c r="BN161" s="154">
        <f>BL161+1</f>
        <v>46082</v>
      </c>
      <c r="BO161" s="154">
        <f>BN161+30</f>
        <v>46112</v>
      </c>
      <c r="BP161" s="158">
        <f>IFERROR(IF(($R161-BO161)&gt;=0,0,IF(($S161-BN161)&lt;0,0,IF(AND(($S161-BO161)&gt;0,(BN161-$R161)&gt;0),$V161/365*(BO161-BN161+1),IF(AND(($S161-BO161)&lt;=0,(BN161-$R161)&gt;0),$V161/365*($S161-BN161+1),$V161/365*(BO161-$R161+1))))),0)</f>
        <v>0</v>
      </c>
      <c r="BQ161" s="154">
        <f>BO161+1</f>
        <v>46113</v>
      </c>
      <c r="BR161" s="154">
        <f>BQ161+29</f>
        <v>46142</v>
      </c>
      <c r="BS161" s="158">
        <f>IFERROR(IF(($R161-BR161)&gt;=0,0,IF(($S161-BQ161)&lt;0,0,IF(AND(($S161-BR161)&gt;0,(BQ161-$R161)&gt;0),$V161/365*(BR161-BQ161+1),IF(AND(($S161-BR161)&lt;=0,(BQ161-$R161)&gt;0),$V161/365*($S161-BQ161+1),$V161/365*(BR161-$R161+1))))),0)</f>
        <v>0</v>
      </c>
      <c r="BT161" s="154">
        <f>BR161+1</f>
        <v>46143</v>
      </c>
      <c r="BU161" s="154">
        <f>BT161+30</f>
        <v>46173</v>
      </c>
      <c r="BV161" s="158">
        <f>IFERROR(IF(($R161-BU161)&gt;=0,0,IF(($S161-BT161)&lt;0,0,IF(AND(($S161-BU161)&gt;0,(BT161-$R161)&gt;0),$V161/365*(BU161-BT161+1),IF(AND(($S161-BU161)&lt;=0,(BT161-$R161)&gt;0),$V161/365*($S161-BT161+1),$V161/365*(BU161-$R161+1))))),0)</f>
        <v>0</v>
      </c>
      <c r="BW161" s="154">
        <f>BU161+1</f>
        <v>46174</v>
      </c>
      <c r="BX161" s="154">
        <f>BW161+29</f>
        <v>46203</v>
      </c>
      <c r="BY161" s="158">
        <f>IFERROR(IF(($R161-BX161)&gt;=0,0,IF(($S161-BW161)&lt;0,0,IF(AND(($S161-BX161)&gt;0,(BW161-$R161)&gt;0),$V161/365*(BX161-BW161+1),IF(AND(($S161-BX161)&lt;=0,(BW161-$R161)&gt;0),$V161/365*($S161-BW161+1),$V161/365*(BX161-$R161+1))))),0)</f>
        <v>0</v>
      </c>
      <c r="BZ161" s="154">
        <f>BX161+1</f>
        <v>46204</v>
      </c>
      <c r="CA161" s="154">
        <f>BZ161+30</f>
        <v>46234</v>
      </c>
      <c r="CB161" s="158">
        <f>IFERROR(IF(($R161-CA161)&gt;=0,0,IF(($S161-BZ161)&lt;0,0,IF(AND(($S161-CA161)&gt;0,(BZ161-$R161)&gt;0),$V161/365*(CA161-BZ161+1),IF(AND(($S161-CA161)&lt;=0,(BZ161-$R161)&gt;0),$V161/365*($S161-BZ161+1),$V161/365*(CA161-$R161+1))))),0)</f>
        <v>0</v>
      </c>
      <c r="CC161" s="154">
        <f>CA161+1</f>
        <v>46235</v>
      </c>
      <c r="CD161" s="154">
        <f>CC161+30</f>
        <v>46265</v>
      </c>
      <c r="CE161" s="158">
        <f>IFERROR(IF(($R161-CD161)&gt;=0,0,IF(($S161-CC161)&lt;0,0,IF(AND(($S161-CD161)&gt;0,(CC161-$R161)&gt;0),$V161/365*(CD161-CC161+1),IF(AND(($S161-CD161)&lt;=0,(CC161-$R161)&gt;0),$V161/365*($S161-CC161+1),$V161/365*(CD161-$R161+1))))),0)</f>
        <v>0</v>
      </c>
      <c r="CF161" s="154">
        <f>CD161+1</f>
        <v>46266</v>
      </c>
      <c r="CG161" s="154">
        <f>CF161+29</f>
        <v>46295</v>
      </c>
      <c r="CH161" s="158">
        <f>IFERROR(IF(($R161-CG161)&gt;=0,0,IF(($S161-CF161)&lt;0,0,IF(AND(($S161-CG161)&gt;0,(CF161-$R161)&gt;0),$V161/365*(CG161-CF161+1),IF(AND(($S161-CG161)&lt;=0,(CF161-$R161)&gt;0),$V161/365*($S161-CF161+1),$V161/365*(CG161-$R161+1))))),0)</f>
        <v>0</v>
      </c>
      <c r="CI161" s="154">
        <f>CG161+1</f>
        <v>46296</v>
      </c>
      <c r="CJ161" s="154">
        <f>CI161+30</f>
        <v>46326</v>
      </c>
      <c r="CK161" s="158">
        <f>IFERROR(IF(($R161-CJ161)&gt;=0,0,IF(($S161-CI161)&lt;0,0,IF(AND(($S161-CJ161)&gt;0,(CI161-$R161)&gt;0),$V161/365*(CJ161-CI161+1),IF(AND(($S161-CJ161)&lt;=0,(CI161-$R161)&gt;0),$V161/365*($S161-CI161+1),$V161/365*(CJ161-$R161+1))))),0)</f>
        <v>0</v>
      </c>
      <c r="CL161" s="154">
        <f>CJ161+1</f>
        <v>46327</v>
      </c>
      <c r="CM161" s="154">
        <f>CL161+29</f>
        <v>46356</v>
      </c>
      <c r="CN161" s="158">
        <f>IFERROR(IF(($R161-CM161)&gt;=0,0,IF(($S161-CL161)&lt;0,0,IF(AND(($S161-CM161)&gt;0,(CL161-$R161)&gt;0),$V161/365*(CM161-CL161+1),IF(AND(($S161-CM161)&lt;=0,(CL161-$R161)&gt;0),$V161/365*($S161-CL161+1),$V161/365*(CM161-$R161+1))))),0)</f>
        <v>0</v>
      </c>
      <c r="CO161" s="154">
        <f>CM161+1</f>
        <v>46357</v>
      </c>
      <c r="CP161" s="154">
        <f>CO161+30</f>
        <v>46387</v>
      </c>
      <c r="CQ161" s="158">
        <f>IFERROR(IF(($R161-CP161)&gt;=0,0,IF(($S161-CO161)&lt;0,0,IF(AND(($S161-CP161)&gt;0,(CO161-$R161)&gt;0),$V161/365*(CP161-CO161+1),IF(AND(($S161-CP161)&lt;=0,(CO161-$R161)&gt;0),$V161/365*($S161-CO161+1),$V161/365*(CP161-$R161+1))))),0)</f>
        <v>0</v>
      </c>
    </row>
    <row r="162" s="80" customFormat="1" ht="24" customHeight="1" outlineLevel="4" spans="1:95">
      <c r="A162" s="119"/>
      <c r="B162" s="120"/>
      <c r="C162" s="121"/>
      <c r="D162" s="119"/>
      <c r="E162" s="120"/>
      <c r="F162" s="120"/>
      <c r="G162" s="120"/>
      <c r="H162" s="122"/>
      <c r="I162" s="122"/>
      <c r="J162" s="122">
        <f t="shared" si="9"/>
        <v>0</v>
      </c>
      <c r="K162" s="122">
        <f>K161+1</f>
        <v>3</v>
      </c>
      <c r="L162" s="147"/>
      <c r="M162" s="148">
        <f>IFERROR(VLOOKUP($L162,'2-2 引出数据_合同数据仓库'!$B$2:$BP$10000,3,FALSE),0)</f>
        <v>0</v>
      </c>
      <c r="N162" s="122"/>
      <c r="O162" s="148">
        <f>IFERROR(VLOOKUP((LEFT(VLOOKUP($L162,'2-2 引出数据_合同数据仓库'!$B$2:$BP$10000,64,FALSE),15)&amp;(RIGHT(VLOOKUP($L162,'2-2 引出数据_合同数据仓库'!$B$2:$BP$10000,64,FALSE),4)+1)),'2-2 引出数据_合同数据仓库'!$B$2:$BP$10000,3,FALSE),0)</f>
        <v>0</v>
      </c>
      <c r="P162" s="122"/>
      <c r="Q162" s="122">
        <f>IFERROR(VLOOKUP($L162,'2-2 引出数据_合同数据仓库'!$B$2:$BP$10000,28,FALSE),0)</f>
        <v>0</v>
      </c>
      <c r="R162" s="122">
        <f>IFERROR(VLOOKUP($L162,'2-2 引出数据_合同数据仓库'!$B$2:$BP$10000,29,FALSE),0)</f>
        <v>0</v>
      </c>
      <c r="S162" s="122">
        <f>IFERROR(VLOOKUP($L162,'2-2 引出数据_合同数据仓库'!$B$2:$BP$10000,4,FALSE),0)</f>
        <v>0</v>
      </c>
      <c r="T162" s="122"/>
      <c r="U162" s="122">
        <f>IFERROR(VLOOKUP($L162,'2-2 引出数据_合同数据仓库'!$B$2:$BP$10000,15,FALSE),0)</f>
        <v>0</v>
      </c>
      <c r="V162" s="122">
        <f>U162/(S162-R162+1)*365</f>
        <v>0</v>
      </c>
      <c r="W162" s="122"/>
      <c r="X162" s="154">
        <v>45658</v>
      </c>
      <c r="Y162" s="154">
        <f>X162+30</f>
        <v>45688</v>
      </c>
      <c r="Z162" s="158">
        <f>IFERROR(IF(($R162-Y162)&gt;=0,0,IF(($S162-X162)&lt;0,0,IF(AND(($S162-Y162)&gt;0,(X162-$R162)&gt;0),$V162/365*(Y162-X162+1),IF(AND(($S162-Y162)&lt;=0,(X162-$R162)&gt;0),$V162/365*($S162-X162+1),$V162/365*(Y162-$R162+1))))),0)</f>
        <v>0</v>
      </c>
      <c r="AA162" s="154">
        <f>Y162+1</f>
        <v>45689</v>
      </c>
      <c r="AB162" s="154">
        <f>AA162+27</f>
        <v>45716</v>
      </c>
      <c r="AC162" s="158">
        <f>IFERROR(IF(($R162-AB162)&gt;=0,0,IF(($S162-AA162)&lt;0,0,IF(AND(($S162-AB162)&gt;0,(AA162-$R162)&gt;0),$V162/365*(AB162-AA162+1),IF(AND(($S162-AB162)&lt;=0,(AA162-$R162)&gt;0),$V162/365*($S162-AA162+1),$V162/365*(AB162-$R162+1))))),0)</f>
        <v>0</v>
      </c>
      <c r="AD162" s="154">
        <f>AB162+1</f>
        <v>45717</v>
      </c>
      <c r="AE162" s="154">
        <f>AD162+30</f>
        <v>45747</v>
      </c>
      <c r="AF162" s="158">
        <f>IFERROR(IF(($R162-AE162)&gt;=0,0,IF(($S162-AD162)&lt;0,0,IF(AND(($S162-AE162)&gt;0,(AD162-$R162)&gt;0),$V162/365*(AE162-AD162+1),IF(AND(($S162-AE162)&lt;=0,(AD162-$R162)&gt;0),$V162/365*($S162-AD162+1),$V162/365*(AE162-$R162+1))))),0)</f>
        <v>0</v>
      </c>
      <c r="AG162" s="154">
        <f>AE162+1</f>
        <v>45748</v>
      </c>
      <c r="AH162" s="154">
        <f>AG162+29</f>
        <v>45777</v>
      </c>
      <c r="AI162" s="158">
        <f>IFERROR(IF(($R162-AH162)&gt;=0,0,IF(($S162-AG162)&lt;0,0,IF(AND(($S162-AH162)&gt;0,(AG162-$R162)&gt;0),$V162/365*(AH162-AG162+1),IF(AND(($S162-AH162)&lt;=0,(AG162-$R162)&gt;0),$V162/365*($S162-AG162+1),$V162/365*(AH162-$R162+1))))),0)</f>
        <v>0</v>
      </c>
      <c r="AJ162" s="154">
        <f>AH162+1</f>
        <v>45778</v>
      </c>
      <c r="AK162" s="154">
        <f>AJ162+30</f>
        <v>45808</v>
      </c>
      <c r="AL162" s="158">
        <f>IFERROR(IF(($R162-AK162)&gt;=0,0,IF(($S162-AJ162)&lt;0,0,IF(AND(($S162-AK162)&gt;0,(AJ162-$R162)&gt;0),$V162/365*(AK162-AJ162+1),IF(AND(($S162-AK162)&lt;=0,(AJ162-$R162)&gt;0),$V162/365*($S162-AJ162+1),$V162/365*(AK162-$R162+1))))),0)</f>
        <v>0</v>
      </c>
      <c r="AM162" s="154">
        <f>AK162+1</f>
        <v>45809</v>
      </c>
      <c r="AN162" s="154">
        <f>AM162+29</f>
        <v>45838</v>
      </c>
      <c r="AO162" s="158">
        <f>IFERROR(IF(($R162-AN162)&gt;=0,0,IF(($S162-AM162)&lt;0,0,IF(AND(($S162-AN162)&gt;0,(AM162-$R162)&gt;0),$V162/365*(AN162-AM162+1),IF(AND(($S162-AN162)&lt;=0,(AM162-$R162)&gt;0),$V162/365*($S162-AM162+1),$V162/365*(AN162-$R162+1))))),0)</f>
        <v>0</v>
      </c>
      <c r="AP162" s="154">
        <f>AN162+1</f>
        <v>45839</v>
      </c>
      <c r="AQ162" s="154">
        <f>AP162+30</f>
        <v>45869</v>
      </c>
      <c r="AR162" s="158">
        <f>IFERROR(IF(($R162-AQ162)&gt;=0,0,IF(($S162-AP162)&lt;0,0,IF(AND(($S162-AQ162)&gt;0,(AP162-$R162)&gt;0),$V162/365*(AQ162-AP162+1),IF(AND(($S162-AQ162)&lt;=0,(AP162-$R162)&gt;0),$V162/365*($S162-AP162+1),$V162/365*(AQ162-$R162+1))))),0)</f>
        <v>0</v>
      </c>
      <c r="AS162" s="154">
        <f>AQ162+1</f>
        <v>45870</v>
      </c>
      <c r="AT162" s="154">
        <f>AS162+30</f>
        <v>45900</v>
      </c>
      <c r="AU162" s="158">
        <f>IFERROR(IF(($R162-AT162)&gt;=0,0,IF(($S162-AS162)&lt;0,0,IF(AND(($S162-AT162)&gt;0,(AS162-$R162)&gt;0),$V162/365*(AT162-AS162+1),IF(AND(($S162-AT162)&lt;=0,(AS162-$R162)&gt;0),$V162/365*($S162-AS162+1),$V162/365*(AT162-$R162+1))))),0)</f>
        <v>0</v>
      </c>
      <c r="AV162" s="154">
        <f>AT162+1</f>
        <v>45901</v>
      </c>
      <c r="AW162" s="154">
        <f>AV162+29</f>
        <v>45930</v>
      </c>
      <c r="AX162" s="158">
        <f>IFERROR(IF(($R162-AW162)&gt;=0,0,IF(($S162-AV162)&lt;0,0,IF(AND(($S162-AW162)&gt;0,(AV162-$R162)&gt;0),$V162/365*(AW162-AV162+1),IF(AND(($S162-AW162)&lt;=0,(AV162-$R162)&gt;0),$V162/365*($S162-AV162+1),$V162/365*(AW162-$R162+1))))),0)</f>
        <v>0</v>
      </c>
      <c r="AY162" s="154">
        <f>AW162+1</f>
        <v>45931</v>
      </c>
      <c r="AZ162" s="154">
        <f>AY162+30</f>
        <v>45961</v>
      </c>
      <c r="BA162" s="158">
        <f>IFERROR(IF(($R162-AZ162)&gt;=0,0,IF(($S162-AY162)&lt;0,0,IF(AND(($S162-AZ162)&gt;0,(AY162-$R162)&gt;0),$V162/365*(AZ162-AY162+1),IF(AND(($S162-AZ162)&lt;=0,(AY162-$R162)&gt;0),$V162/365*($S162-AY162+1),$V162/365*(AZ162-$R162+1))))),0)</f>
        <v>0</v>
      </c>
      <c r="BB162" s="154">
        <f>AZ162+1</f>
        <v>45962</v>
      </c>
      <c r="BC162" s="154">
        <f>BB162+29</f>
        <v>45991</v>
      </c>
      <c r="BD162" s="158">
        <f>IFERROR(IF(($R162-BC162)&gt;=0,0,IF(($S162-BB162)&lt;0,0,IF(AND(($S162-BC162)&gt;0,(BB162-$R162)&gt;0),$V162/365*(BC162-BB162+1),IF(AND(($S162-BC162)&lt;=0,(BB162-$R162)&gt;0),$V162/365*($S162-BB162+1),$V162/365*(BC162-$R162+1))))),0)</f>
        <v>0</v>
      </c>
      <c r="BE162" s="154">
        <f>BC162+1</f>
        <v>45992</v>
      </c>
      <c r="BF162" s="154">
        <f>BE162+30</f>
        <v>46022</v>
      </c>
      <c r="BG162" s="158">
        <f>IFERROR(IF(($R162-BF162)&gt;=0,0,IF(($S162-BE162)&lt;0,0,IF(AND(($S162-BF162)&gt;0,(BE162-$R162)&gt;0),$V162/365*(BF162-BE162+1),IF(AND(($S162-BF162)&lt;=0,(BE162-$R162)&gt;0),$V162/365*($S162-BE162+1),$V162/365*(BF162-$R162+1))))),0)</f>
        <v>0</v>
      </c>
      <c r="BH162" s="154">
        <v>46023</v>
      </c>
      <c r="BI162" s="154">
        <f>BH162+30</f>
        <v>46053</v>
      </c>
      <c r="BJ162" s="158">
        <f>IFERROR(IF(($R162-BI162)&gt;=0,0,IF(($S162-BH162)&lt;0,0,IF(AND(($S162-BI162)&gt;0,(BH162-$R162)&gt;0),$V162/365*(BI162-BH162+1),IF(AND(($S162-BI162)&lt;=0,(BH162-$R162)&gt;0),$V162/365*($S162-BH162+1),$V162/365*(BI162-$R162+1))))),0)</f>
        <v>0</v>
      </c>
      <c r="BK162" s="154">
        <f>BI162+1</f>
        <v>46054</v>
      </c>
      <c r="BL162" s="154">
        <f>BK162+27</f>
        <v>46081</v>
      </c>
      <c r="BM162" s="158">
        <f>IFERROR(IF(($R162-BL162)&gt;=0,0,IF(($S162-BK162)&lt;0,0,IF(AND(($S162-BL162)&gt;0,(BK162-$R162)&gt;0),$V162/365*(BL162-BK162+1),IF(AND(($S162-BL162)&lt;=0,(BK162-$R162)&gt;0),$V162/365*($S162-BK162+1),$V162/365*(BL162-$R162+1))))),0)</f>
        <v>0</v>
      </c>
      <c r="BN162" s="154">
        <f>BL162+1</f>
        <v>46082</v>
      </c>
      <c r="BO162" s="154">
        <f>BN162+30</f>
        <v>46112</v>
      </c>
      <c r="BP162" s="158">
        <f>IFERROR(IF(($R162-BO162)&gt;=0,0,IF(($S162-BN162)&lt;0,0,IF(AND(($S162-BO162)&gt;0,(BN162-$R162)&gt;0),$V162/365*(BO162-BN162+1),IF(AND(($S162-BO162)&lt;=0,(BN162-$R162)&gt;0),$V162/365*($S162-BN162+1),$V162/365*(BO162-$R162+1))))),0)</f>
        <v>0</v>
      </c>
      <c r="BQ162" s="154">
        <f>BO162+1</f>
        <v>46113</v>
      </c>
      <c r="BR162" s="154">
        <f>BQ162+29</f>
        <v>46142</v>
      </c>
      <c r="BS162" s="158">
        <f>IFERROR(IF(($R162-BR162)&gt;=0,0,IF(($S162-BQ162)&lt;0,0,IF(AND(($S162-BR162)&gt;0,(BQ162-$R162)&gt;0),$V162/365*(BR162-BQ162+1),IF(AND(($S162-BR162)&lt;=0,(BQ162-$R162)&gt;0),$V162/365*($S162-BQ162+1),$V162/365*(BR162-$R162+1))))),0)</f>
        <v>0</v>
      </c>
      <c r="BT162" s="154">
        <f>BR162+1</f>
        <v>46143</v>
      </c>
      <c r="BU162" s="154">
        <f>BT162+30</f>
        <v>46173</v>
      </c>
      <c r="BV162" s="158">
        <f>IFERROR(IF(($R162-BU162)&gt;=0,0,IF(($S162-BT162)&lt;0,0,IF(AND(($S162-BU162)&gt;0,(BT162-$R162)&gt;0),$V162/365*(BU162-BT162+1),IF(AND(($S162-BU162)&lt;=0,(BT162-$R162)&gt;0),$V162/365*($S162-BT162+1),$V162/365*(BU162-$R162+1))))),0)</f>
        <v>0</v>
      </c>
      <c r="BW162" s="154">
        <f>BU162+1</f>
        <v>46174</v>
      </c>
      <c r="BX162" s="154">
        <f>BW162+29</f>
        <v>46203</v>
      </c>
      <c r="BY162" s="158">
        <f>IFERROR(IF(($R162-BX162)&gt;=0,0,IF(($S162-BW162)&lt;0,0,IF(AND(($S162-BX162)&gt;0,(BW162-$R162)&gt;0),$V162/365*(BX162-BW162+1),IF(AND(($S162-BX162)&lt;=0,(BW162-$R162)&gt;0),$V162/365*($S162-BW162+1),$V162/365*(BX162-$R162+1))))),0)</f>
        <v>0</v>
      </c>
      <c r="BZ162" s="154">
        <f>BX162+1</f>
        <v>46204</v>
      </c>
      <c r="CA162" s="154">
        <f>BZ162+30</f>
        <v>46234</v>
      </c>
      <c r="CB162" s="158">
        <f>IFERROR(IF(($R162-CA162)&gt;=0,0,IF(($S162-BZ162)&lt;0,0,IF(AND(($S162-CA162)&gt;0,(BZ162-$R162)&gt;0),$V162/365*(CA162-BZ162+1),IF(AND(($S162-CA162)&lt;=0,(BZ162-$R162)&gt;0),$V162/365*($S162-BZ162+1),$V162/365*(CA162-$R162+1))))),0)</f>
        <v>0</v>
      </c>
      <c r="CC162" s="154">
        <f>CA162+1</f>
        <v>46235</v>
      </c>
      <c r="CD162" s="154">
        <f>CC162+30</f>
        <v>46265</v>
      </c>
      <c r="CE162" s="158">
        <f>IFERROR(IF(($R162-CD162)&gt;=0,0,IF(($S162-CC162)&lt;0,0,IF(AND(($S162-CD162)&gt;0,(CC162-$R162)&gt;0),$V162/365*(CD162-CC162+1),IF(AND(($S162-CD162)&lt;=0,(CC162-$R162)&gt;0),$V162/365*($S162-CC162+1),$V162/365*(CD162-$R162+1))))),0)</f>
        <v>0</v>
      </c>
      <c r="CF162" s="154">
        <f>CD162+1</f>
        <v>46266</v>
      </c>
      <c r="CG162" s="154">
        <f>CF162+29</f>
        <v>46295</v>
      </c>
      <c r="CH162" s="158">
        <f>IFERROR(IF(($R162-CG162)&gt;=0,0,IF(($S162-CF162)&lt;0,0,IF(AND(($S162-CG162)&gt;0,(CF162-$R162)&gt;0),$V162/365*(CG162-CF162+1),IF(AND(($S162-CG162)&lt;=0,(CF162-$R162)&gt;0),$V162/365*($S162-CF162+1),$V162/365*(CG162-$R162+1))))),0)</f>
        <v>0</v>
      </c>
      <c r="CI162" s="154">
        <f>CG162+1</f>
        <v>46296</v>
      </c>
      <c r="CJ162" s="154">
        <f>CI162+30</f>
        <v>46326</v>
      </c>
      <c r="CK162" s="158">
        <f>IFERROR(IF(($R162-CJ162)&gt;=0,0,IF(($S162-CI162)&lt;0,0,IF(AND(($S162-CJ162)&gt;0,(CI162-$R162)&gt;0),$V162/365*(CJ162-CI162+1),IF(AND(($S162-CJ162)&lt;=0,(CI162-$R162)&gt;0),$V162/365*($S162-CI162+1),$V162/365*(CJ162-$R162+1))))),0)</f>
        <v>0</v>
      </c>
      <c r="CL162" s="154">
        <f>CJ162+1</f>
        <v>46327</v>
      </c>
      <c r="CM162" s="154">
        <f>CL162+29</f>
        <v>46356</v>
      </c>
      <c r="CN162" s="158">
        <f>IFERROR(IF(($R162-CM162)&gt;=0,0,IF(($S162-CL162)&lt;0,0,IF(AND(($S162-CM162)&gt;0,(CL162-$R162)&gt;0),$V162/365*(CM162-CL162+1),IF(AND(($S162-CM162)&lt;=0,(CL162-$R162)&gt;0),$V162/365*($S162-CL162+1),$V162/365*(CM162-$R162+1))))),0)</f>
        <v>0</v>
      </c>
      <c r="CO162" s="154">
        <f>CM162+1</f>
        <v>46357</v>
      </c>
      <c r="CP162" s="154">
        <f>CO162+30</f>
        <v>46387</v>
      </c>
      <c r="CQ162" s="158">
        <f>IFERROR(IF(($R162-CP162)&gt;=0,0,IF(($S162-CO162)&lt;0,0,IF(AND(($S162-CP162)&gt;0,(CO162-$R162)&gt;0),$V162/365*(CP162-CO162+1),IF(AND(($S162-CP162)&lt;=0,(CO162-$R162)&gt;0),$V162/365*($S162-CO162+1),$V162/365*(CP162-$R162+1))))),0)</f>
        <v>0</v>
      </c>
    </row>
    <row r="163" s="80" customFormat="1" ht="24" customHeight="1" outlineLevel="4" spans="1:95">
      <c r="A163" s="119"/>
      <c r="B163" s="120"/>
      <c r="C163" s="121"/>
      <c r="D163" s="119"/>
      <c r="E163" s="120"/>
      <c r="F163" s="120"/>
      <c r="G163" s="120"/>
      <c r="H163" s="122"/>
      <c r="I163" s="122"/>
      <c r="J163" s="122">
        <f t="shared" si="9"/>
        <v>0</v>
      </c>
      <c r="K163" s="122">
        <f>K162+1</f>
        <v>4</v>
      </c>
      <c r="L163" s="147"/>
      <c r="M163" s="148">
        <f>IFERROR(VLOOKUP($L163,'2-2 引出数据_合同数据仓库'!$B$2:$BP$10000,3,FALSE),0)</f>
        <v>0</v>
      </c>
      <c r="N163" s="122"/>
      <c r="O163" s="148">
        <f>IFERROR(VLOOKUP((LEFT(VLOOKUP($L163,'2-2 引出数据_合同数据仓库'!$B$2:$BP$10000,64,FALSE),15)&amp;(RIGHT(VLOOKUP($L163,'2-2 引出数据_合同数据仓库'!$B$2:$BP$10000,64,FALSE),4)+1)),'2-2 引出数据_合同数据仓库'!$B$2:$BP$10000,3,FALSE),0)</f>
        <v>0</v>
      </c>
      <c r="P163" s="122"/>
      <c r="Q163" s="122">
        <f>IFERROR(VLOOKUP($L163,'2-2 引出数据_合同数据仓库'!$B$2:$BP$10000,28,FALSE),0)</f>
        <v>0</v>
      </c>
      <c r="R163" s="122">
        <f>IFERROR(VLOOKUP($L163,'2-2 引出数据_合同数据仓库'!$B$2:$BP$10000,29,FALSE),0)</f>
        <v>0</v>
      </c>
      <c r="S163" s="122">
        <f>IFERROR(VLOOKUP($L163,'2-2 引出数据_合同数据仓库'!$B$2:$BP$10000,4,FALSE),0)</f>
        <v>0</v>
      </c>
      <c r="T163" s="122"/>
      <c r="U163" s="122">
        <f>IFERROR(VLOOKUP($L163,'2-2 引出数据_合同数据仓库'!$B$2:$BP$10000,15,FALSE),0)</f>
        <v>0</v>
      </c>
      <c r="V163" s="122">
        <f>U163/(S163-R163+1)*365</f>
        <v>0</v>
      </c>
      <c r="W163" s="122"/>
      <c r="X163" s="154">
        <v>45658</v>
      </c>
      <c r="Y163" s="154">
        <f>X163+30</f>
        <v>45688</v>
      </c>
      <c r="Z163" s="158">
        <f>IFERROR(IF(($R163-Y163)&gt;=0,0,IF(($S163-X163)&lt;0,0,IF(AND(($S163-Y163)&gt;0,(X163-$R163)&gt;0),$V163/365*(Y163-X163+1),IF(AND(($S163-Y163)&lt;=0,(X163-$R163)&gt;0),$V163/365*($S163-X163+1),$V163/365*(Y163-$R163+1))))),0)</f>
        <v>0</v>
      </c>
      <c r="AA163" s="154">
        <f>Y163+1</f>
        <v>45689</v>
      </c>
      <c r="AB163" s="154">
        <f>AA163+27</f>
        <v>45716</v>
      </c>
      <c r="AC163" s="158">
        <f>IFERROR(IF(($R163-AB163)&gt;=0,0,IF(($S163-AA163)&lt;0,0,IF(AND(($S163-AB163)&gt;0,(AA163-$R163)&gt;0),$V163/365*(AB163-AA163+1),IF(AND(($S163-AB163)&lt;=0,(AA163-$R163)&gt;0),$V163/365*($S163-AA163+1),$V163/365*(AB163-$R163+1))))),0)</f>
        <v>0</v>
      </c>
      <c r="AD163" s="154">
        <f>AB163+1</f>
        <v>45717</v>
      </c>
      <c r="AE163" s="154">
        <f>AD163+30</f>
        <v>45747</v>
      </c>
      <c r="AF163" s="158">
        <f>IFERROR(IF(($R163-AE163)&gt;=0,0,IF(($S163-AD163)&lt;0,0,IF(AND(($S163-AE163)&gt;0,(AD163-$R163)&gt;0),$V163/365*(AE163-AD163+1),IF(AND(($S163-AE163)&lt;=0,(AD163-$R163)&gt;0),$V163/365*($S163-AD163+1),$V163/365*(AE163-$R163+1))))),0)</f>
        <v>0</v>
      </c>
      <c r="AG163" s="154">
        <f>AE163+1</f>
        <v>45748</v>
      </c>
      <c r="AH163" s="154">
        <f>AG163+29</f>
        <v>45777</v>
      </c>
      <c r="AI163" s="158">
        <f>IFERROR(IF(($R163-AH163)&gt;=0,0,IF(($S163-AG163)&lt;0,0,IF(AND(($S163-AH163)&gt;0,(AG163-$R163)&gt;0),$V163/365*(AH163-AG163+1),IF(AND(($S163-AH163)&lt;=0,(AG163-$R163)&gt;0),$V163/365*($S163-AG163+1),$V163/365*(AH163-$R163+1))))),0)</f>
        <v>0</v>
      </c>
      <c r="AJ163" s="154">
        <f>AH163+1</f>
        <v>45778</v>
      </c>
      <c r="AK163" s="154">
        <f>AJ163+30</f>
        <v>45808</v>
      </c>
      <c r="AL163" s="158">
        <f>IFERROR(IF(($R163-AK163)&gt;=0,0,IF(($S163-AJ163)&lt;0,0,IF(AND(($S163-AK163)&gt;0,(AJ163-$R163)&gt;0),$V163/365*(AK163-AJ163+1),IF(AND(($S163-AK163)&lt;=0,(AJ163-$R163)&gt;0),$V163/365*($S163-AJ163+1),$V163/365*(AK163-$R163+1))))),0)</f>
        <v>0</v>
      </c>
      <c r="AM163" s="154">
        <f>AK163+1</f>
        <v>45809</v>
      </c>
      <c r="AN163" s="154">
        <f>AM163+29</f>
        <v>45838</v>
      </c>
      <c r="AO163" s="158">
        <f>IFERROR(IF(($R163-AN163)&gt;=0,0,IF(($S163-AM163)&lt;0,0,IF(AND(($S163-AN163)&gt;0,(AM163-$R163)&gt;0),$V163/365*(AN163-AM163+1),IF(AND(($S163-AN163)&lt;=0,(AM163-$R163)&gt;0),$V163/365*($S163-AM163+1),$V163/365*(AN163-$R163+1))))),0)</f>
        <v>0</v>
      </c>
      <c r="AP163" s="154">
        <f>AN163+1</f>
        <v>45839</v>
      </c>
      <c r="AQ163" s="154">
        <f>AP163+30</f>
        <v>45869</v>
      </c>
      <c r="AR163" s="158">
        <f>IFERROR(IF(($R163-AQ163)&gt;=0,0,IF(($S163-AP163)&lt;0,0,IF(AND(($S163-AQ163)&gt;0,(AP163-$R163)&gt;0),$V163/365*(AQ163-AP163+1),IF(AND(($S163-AQ163)&lt;=0,(AP163-$R163)&gt;0),$V163/365*($S163-AP163+1),$V163/365*(AQ163-$R163+1))))),0)</f>
        <v>0</v>
      </c>
      <c r="AS163" s="154">
        <f>AQ163+1</f>
        <v>45870</v>
      </c>
      <c r="AT163" s="154">
        <f>AS163+30</f>
        <v>45900</v>
      </c>
      <c r="AU163" s="158">
        <f>IFERROR(IF(($R163-AT163)&gt;=0,0,IF(($S163-AS163)&lt;0,0,IF(AND(($S163-AT163)&gt;0,(AS163-$R163)&gt;0),$V163/365*(AT163-AS163+1),IF(AND(($S163-AT163)&lt;=0,(AS163-$R163)&gt;0),$V163/365*($S163-AS163+1),$V163/365*(AT163-$R163+1))))),0)</f>
        <v>0</v>
      </c>
      <c r="AV163" s="154">
        <f>AT163+1</f>
        <v>45901</v>
      </c>
      <c r="AW163" s="154">
        <f>AV163+29</f>
        <v>45930</v>
      </c>
      <c r="AX163" s="158">
        <f>IFERROR(IF(($R163-AW163)&gt;=0,0,IF(($S163-AV163)&lt;0,0,IF(AND(($S163-AW163)&gt;0,(AV163-$R163)&gt;0),$V163/365*(AW163-AV163+1),IF(AND(($S163-AW163)&lt;=0,(AV163-$R163)&gt;0),$V163/365*($S163-AV163+1),$V163/365*(AW163-$R163+1))))),0)</f>
        <v>0</v>
      </c>
      <c r="AY163" s="154">
        <f>AW163+1</f>
        <v>45931</v>
      </c>
      <c r="AZ163" s="154">
        <f>AY163+30</f>
        <v>45961</v>
      </c>
      <c r="BA163" s="158">
        <f>IFERROR(IF(($R163-AZ163)&gt;=0,0,IF(($S163-AY163)&lt;0,0,IF(AND(($S163-AZ163)&gt;0,(AY163-$R163)&gt;0),$V163/365*(AZ163-AY163+1),IF(AND(($S163-AZ163)&lt;=0,(AY163-$R163)&gt;0),$V163/365*($S163-AY163+1),$V163/365*(AZ163-$R163+1))))),0)</f>
        <v>0</v>
      </c>
      <c r="BB163" s="154">
        <f>AZ163+1</f>
        <v>45962</v>
      </c>
      <c r="BC163" s="154">
        <f>BB163+29</f>
        <v>45991</v>
      </c>
      <c r="BD163" s="158">
        <f>IFERROR(IF(($R163-BC163)&gt;=0,0,IF(($S163-BB163)&lt;0,0,IF(AND(($S163-BC163)&gt;0,(BB163-$R163)&gt;0),$V163/365*(BC163-BB163+1),IF(AND(($S163-BC163)&lt;=0,(BB163-$R163)&gt;0),$V163/365*($S163-BB163+1),$V163/365*(BC163-$R163+1))))),0)</f>
        <v>0</v>
      </c>
      <c r="BE163" s="154">
        <f>BC163+1</f>
        <v>45992</v>
      </c>
      <c r="BF163" s="154">
        <f>BE163+30</f>
        <v>46022</v>
      </c>
      <c r="BG163" s="158">
        <f>IFERROR(IF(($R163-BF163)&gt;=0,0,IF(($S163-BE163)&lt;0,0,IF(AND(($S163-BF163)&gt;0,(BE163-$R163)&gt;0),$V163/365*(BF163-BE163+1),IF(AND(($S163-BF163)&lt;=0,(BE163-$R163)&gt;0),$V163/365*($S163-BE163+1),$V163/365*(BF163-$R163+1))))),0)</f>
        <v>0</v>
      </c>
      <c r="BH163" s="154">
        <v>46023</v>
      </c>
      <c r="BI163" s="154">
        <f>BH163+30</f>
        <v>46053</v>
      </c>
      <c r="BJ163" s="158">
        <f>IFERROR(IF(($R163-BI163)&gt;=0,0,IF(($S163-BH163)&lt;0,0,IF(AND(($S163-BI163)&gt;0,(BH163-$R163)&gt;0),$V163/365*(BI163-BH163+1),IF(AND(($S163-BI163)&lt;=0,(BH163-$R163)&gt;0),$V163/365*($S163-BH163+1),$V163/365*(BI163-$R163+1))))),0)</f>
        <v>0</v>
      </c>
      <c r="BK163" s="154">
        <f>BI163+1</f>
        <v>46054</v>
      </c>
      <c r="BL163" s="154">
        <f>BK163+27</f>
        <v>46081</v>
      </c>
      <c r="BM163" s="158">
        <f>IFERROR(IF(($R163-BL163)&gt;=0,0,IF(($S163-BK163)&lt;0,0,IF(AND(($S163-BL163)&gt;0,(BK163-$R163)&gt;0),$V163/365*(BL163-BK163+1),IF(AND(($S163-BL163)&lt;=0,(BK163-$R163)&gt;0),$V163/365*($S163-BK163+1),$V163/365*(BL163-$R163+1))))),0)</f>
        <v>0</v>
      </c>
      <c r="BN163" s="154">
        <f>BL163+1</f>
        <v>46082</v>
      </c>
      <c r="BO163" s="154">
        <f>BN163+30</f>
        <v>46112</v>
      </c>
      <c r="BP163" s="158">
        <f>IFERROR(IF(($R163-BO163)&gt;=0,0,IF(($S163-BN163)&lt;0,0,IF(AND(($S163-BO163)&gt;0,(BN163-$R163)&gt;0),$V163/365*(BO163-BN163+1),IF(AND(($S163-BO163)&lt;=0,(BN163-$R163)&gt;0),$V163/365*($S163-BN163+1),$V163/365*(BO163-$R163+1))))),0)</f>
        <v>0</v>
      </c>
      <c r="BQ163" s="154">
        <f>BO163+1</f>
        <v>46113</v>
      </c>
      <c r="BR163" s="154">
        <f>BQ163+29</f>
        <v>46142</v>
      </c>
      <c r="BS163" s="158">
        <f>IFERROR(IF(($R163-BR163)&gt;=0,0,IF(($S163-BQ163)&lt;0,0,IF(AND(($S163-BR163)&gt;0,(BQ163-$R163)&gt;0),$V163/365*(BR163-BQ163+1),IF(AND(($S163-BR163)&lt;=0,(BQ163-$R163)&gt;0),$V163/365*($S163-BQ163+1),$V163/365*(BR163-$R163+1))))),0)</f>
        <v>0</v>
      </c>
      <c r="BT163" s="154">
        <f>BR163+1</f>
        <v>46143</v>
      </c>
      <c r="BU163" s="154">
        <f>BT163+30</f>
        <v>46173</v>
      </c>
      <c r="BV163" s="158">
        <f>IFERROR(IF(($R163-BU163)&gt;=0,0,IF(($S163-BT163)&lt;0,0,IF(AND(($S163-BU163)&gt;0,(BT163-$R163)&gt;0),$V163/365*(BU163-BT163+1),IF(AND(($S163-BU163)&lt;=0,(BT163-$R163)&gt;0),$V163/365*($S163-BT163+1),$V163/365*(BU163-$R163+1))))),0)</f>
        <v>0</v>
      </c>
      <c r="BW163" s="154">
        <f>BU163+1</f>
        <v>46174</v>
      </c>
      <c r="BX163" s="154">
        <f>BW163+29</f>
        <v>46203</v>
      </c>
      <c r="BY163" s="158">
        <f>IFERROR(IF(($R163-BX163)&gt;=0,0,IF(($S163-BW163)&lt;0,0,IF(AND(($S163-BX163)&gt;0,(BW163-$R163)&gt;0),$V163/365*(BX163-BW163+1),IF(AND(($S163-BX163)&lt;=0,(BW163-$R163)&gt;0),$V163/365*($S163-BW163+1),$V163/365*(BX163-$R163+1))))),0)</f>
        <v>0</v>
      </c>
      <c r="BZ163" s="154">
        <f>BX163+1</f>
        <v>46204</v>
      </c>
      <c r="CA163" s="154">
        <f>BZ163+30</f>
        <v>46234</v>
      </c>
      <c r="CB163" s="158">
        <f>IFERROR(IF(($R163-CA163)&gt;=0,0,IF(($S163-BZ163)&lt;0,0,IF(AND(($S163-CA163)&gt;0,(BZ163-$R163)&gt;0),$V163/365*(CA163-BZ163+1),IF(AND(($S163-CA163)&lt;=0,(BZ163-$R163)&gt;0),$V163/365*($S163-BZ163+1),$V163/365*(CA163-$R163+1))))),0)</f>
        <v>0</v>
      </c>
      <c r="CC163" s="154">
        <f>CA163+1</f>
        <v>46235</v>
      </c>
      <c r="CD163" s="154">
        <f>CC163+30</f>
        <v>46265</v>
      </c>
      <c r="CE163" s="158">
        <f>IFERROR(IF(($R163-CD163)&gt;=0,0,IF(($S163-CC163)&lt;0,0,IF(AND(($S163-CD163)&gt;0,(CC163-$R163)&gt;0),$V163/365*(CD163-CC163+1),IF(AND(($S163-CD163)&lt;=0,(CC163-$R163)&gt;0),$V163/365*($S163-CC163+1),$V163/365*(CD163-$R163+1))))),0)</f>
        <v>0</v>
      </c>
      <c r="CF163" s="154">
        <f>CD163+1</f>
        <v>46266</v>
      </c>
      <c r="CG163" s="154">
        <f>CF163+29</f>
        <v>46295</v>
      </c>
      <c r="CH163" s="158">
        <f>IFERROR(IF(($R163-CG163)&gt;=0,0,IF(($S163-CF163)&lt;0,0,IF(AND(($S163-CG163)&gt;0,(CF163-$R163)&gt;0),$V163/365*(CG163-CF163+1),IF(AND(($S163-CG163)&lt;=0,(CF163-$R163)&gt;0),$V163/365*($S163-CF163+1),$V163/365*(CG163-$R163+1))))),0)</f>
        <v>0</v>
      </c>
      <c r="CI163" s="154">
        <f>CG163+1</f>
        <v>46296</v>
      </c>
      <c r="CJ163" s="154">
        <f>CI163+30</f>
        <v>46326</v>
      </c>
      <c r="CK163" s="158">
        <f>IFERROR(IF(($R163-CJ163)&gt;=0,0,IF(($S163-CI163)&lt;0,0,IF(AND(($S163-CJ163)&gt;0,(CI163-$R163)&gt;0),$V163/365*(CJ163-CI163+1),IF(AND(($S163-CJ163)&lt;=0,(CI163-$R163)&gt;0),$V163/365*($S163-CI163+1),$V163/365*(CJ163-$R163+1))))),0)</f>
        <v>0</v>
      </c>
      <c r="CL163" s="154">
        <f>CJ163+1</f>
        <v>46327</v>
      </c>
      <c r="CM163" s="154">
        <f>CL163+29</f>
        <v>46356</v>
      </c>
      <c r="CN163" s="158">
        <f>IFERROR(IF(($R163-CM163)&gt;=0,0,IF(($S163-CL163)&lt;0,0,IF(AND(($S163-CM163)&gt;0,(CL163-$R163)&gt;0),$V163/365*(CM163-CL163+1),IF(AND(($S163-CM163)&lt;=0,(CL163-$R163)&gt;0),$V163/365*($S163-CL163+1),$V163/365*(CM163-$R163+1))))),0)</f>
        <v>0</v>
      </c>
      <c r="CO163" s="154">
        <f>CM163+1</f>
        <v>46357</v>
      </c>
      <c r="CP163" s="154">
        <f>CO163+30</f>
        <v>46387</v>
      </c>
      <c r="CQ163" s="158">
        <f>IFERROR(IF(($R163-CP163)&gt;=0,0,IF(($S163-CO163)&lt;0,0,IF(AND(($S163-CP163)&gt;0,(CO163-$R163)&gt;0),$V163/365*(CP163-CO163+1),IF(AND(($S163-CP163)&lt;=0,(CO163-$R163)&gt;0),$V163/365*($S163-CO163+1),$V163/365*(CP163-$R163+1))))),0)</f>
        <v>0</v>
      </c>
    </row>
    <row r="164" s="80" customFormat="1" ht="24" customHeight="1" outlineLevel="4" spans="1:95">
      <c r="A164" s="123" t="s">
        <v>2814</v>
      </c>
      <c r="B164" s="124"/>
      <c r="C164" s="124"/>
      <c r="D164" s="124"/>
      <c r="E164" s="124"/>
      <c r="F164" s="124"/>
      <c r="G164" s="125"/>
      <c r="H164" s="126"/>
      <c r="I164" s="126"/>
      <c r="J164" s="126"/>
      <c r="K164" s="126"/>
      <c r="L164" s="149"/>
      <c r="M164" s="149"/>
      <c r="N164" s="126"/>
      <c r="O164" s="126"/>
      <c r="P164" s="126"/>
      <c r="Q164" s="126"/>
      <c r="R164" s="126"/>
      <c r="S164" s="126"/>
      <c r="T164" s="126"/>
      <c r="U164" s="126"/>
      <c r="V164" s="126"/>
      <c r="W164" s="126"/>
      <c r="X164" s="126"/>
      <c r="Y164" s="126"/>
      <c r="Z164" s="126"/>
      <c r="AA164" s="126"/>
      <c r="AB164" s="126"/>
      <c r="AC164" s="126"/>
      <c r="AD164" s="126"/>
      <c r="AE164" s="126"/>
      <c r="AF164" s="126"/>
      <c r="AG164" s="126"/>
      <c r="AH164" s="126"/>
      <c r="AI164" s="126"/>
      <c r="AJ164" s="126"/>
      <c r="AK164" s="126"/>
      <c r="AL164" s="126"/>
      <c r="AM164" s="126"/>
      <c r="AN164" s="126"/>
      <c r="AO164" s="126"/>
      <c r="AP164" s="126"/>
      <c r="AQ164" s="126"/>
      <c r="AR164" s="126"/>
      <c r="AS164" s="126"/>
      <c r="AT164" s="126"/>
      <c r="AU164" s="126"/>
      <c r="AV164" s="126"/>
      <c r="AW164" s="126"/>
      <c r="AX164" s="126"/>
      <c r="AY164" s="126"/>
      <c r="AZ164" s="126"/>
      <c r="BA164" s="126"/>
      <c r="BB164" s="126"/>
      <c r="BC164" s="126"/>
      <c r="BD164" s="126"/>
      <c r="BE164" s="126"/>
      <c r="BF164" s="126"/>
      <c r="BG164" s="126"/>
      <c r="BH164" s="126"/>
      <c r="BI164" s="126"/>
      <c r="BJ164" s="126"/>
      <c r="BK164" s="126"/>
      <c r="BL164" s="126"/>
      <c r="BM164" s="126"/>
      <c r="BN164" s="126"/>
      <c r="BO164" s="126"/>
      <c r="BP164" s="126"/>
      <c r="BQ164" s="126"/>
      <c r="BR164" s="126"/>
      <c r="BS164" s="126"/>
      <c r="BT164" s="126"/>
      <c r="BU164" s="126"/>
      <c r="BV164" s="126"/>
      <c r="BW164" s="126"/>
      <c r="BX164" s="126"/>
      <c r="BY164" s="126"/>
      <c r="BZ164" s="126"/>
      <c r="CA164" s="126"/>
      <c r="CB164" s="126"/>
      <c r="CC164" s="126"/>
      <c r="CD164" s="126"/>
      <c r="CE164" s="126"/>
      <c r="CF164" s="126"/>
      <c r="CG164" s="126"/>
      <c r="CH164" s="126"/>
      <c r="CI164" s="126"/>
      <c r="CJ164" s="126"/>
      <c r="CK164" s="126"/>
      <c r="CL164" s="126"/>
      <c r="CM164" s="126"/>
      <c r="CN164" s="126"/>
      <c r="CO164" s="126"/>
      <c r="CP164" s="126"/>
      <c r="CQ164" s="126"/>
    </row>
    <row r="165" ht="24" customHeight="1" outlineLevel="3" spans="1:95">
      <c r="A165" s="115"/>
      <c r="B165" s="116" t="s">
        <v>792</v>
      </c>
      <c r="C165" s="117" t="s">
        <v>75</v>
      </c>
      <c r="D165" s="115" t="s">
        <v>68</v>
      </c>
      <c r="E165" s="116"/>
      <c r="F165" s="116"/>
      <c r="G165" s="116"/>
      <c r="H165" s="118">
        <f>X165+AA165+AD165+AG165+AJ165+AM165+AP165+AS165+AV165+AY165+BB165+BE165</f>
        <v>0</v>
      </c>
      <c r="I165" s="118">
        <f>Y165+AB165+AE165+AH165+AK165+AN165+AQ165+AT165+AW165+AZ165+BC165+BF165</f>
        <v>0</v>
      </c>
      <c r="J165" s="118">
        <f>Z165+AC165+AF165+AI165+AL165+AO165+AR165+AU165+AX165+BA165+BD165+BG165</f>
        <v>0</v>
      </c>
      <c r="K165" s="118"/>
      <c r="L165" s="146"/>
      <c r="M165" s="146"/>
      <c r="N165" s="118"/>
      <c r="O165" s="118"/>
      <c r="P165" s="118"/>
      <c r="Q165" s="118"/>
      <c r="R165" s="118"/>
      <c r="S165" s="118"/>
      <c r="T165" s="118"/>
      <c r="U165" s="118"/>
      <c r="V165" s="118"/>
      <c r="W165" s="118"/>
      <c r="X165" s="118">
        <f>VLOOKUP($C165,'1 预算编制表单'!$C:$BJ,27,FALSE)</f>
        <v>0</v>
      </c>
      <c r="Y165" s="118">
        <f>X165-Z165</f>
        <v>0</v>
      </c>
      <c r="Z165" s="118">
        <f>SUM(Z166:Z170)</f>
        <v>0</v>
      </c>
      <c r="AA165" s="118">
        <f>VLOOKUP($C165,'1 预算编制表单'!$C:$BJ,30,FALSE)</f>
        <v>0</v>
      </c>
      <c r="AB165" s="118">
        <f>AA165-AC165</f>
        <v>0</v>
      </c>
      <c r="AC165" s="118">
        <f>SUM(AC166:AC170)</f>
        <v>0</v>
      </c>
      <c r="AD165" s="118">
        <f>VLOOKUP($C165,'1 预算编制表单'!$C:$BJ,33,FALSE)</f>
        <v>0</v>
      </c>
      <c r="AE165" s="118">
        <f>AD165-AF165</f>
        <v>0</v>
      </c>
      <c r="AF165" s="118">
        <f>SUM(AF166:AF170)</f>
        <v>0</v>
      </c>
      <c r="AG165" s="118">
        <f>VLOOKUP($C165,'1 预算编制表单'!$C:$BJ,36,FALSE)</f>
        <v>0</v>
      </c>
      <c r="AH165" s="118">
        <f>AG165-AI165</f>
        <v>0</v>
      </c>
      <c r="AI165" s="118">
        <f>SUM(AI166:AI170)</f>
        <v>0</v>
      </c>
      <c r="AJ165" s="118">
        <f>VLOOKUP($C165,'1 预算编制表单'!$C:$BJ,39,FALSE)</f>
        <v>0</v>
      </c>
      <c r="AK165" s="118">
        <f>AJ165-AL165</f>
        <v>0</v>
      </c>
      <c r="AL165" s="118">
        <f>SUM(AL166:AL170)</f>
        <v>0</v>
      </c>
      <c r="AM165" s="118">
        <f>VLOOKUP($C165,'1 预算编制表单'!$C:$BJ,42,FALSE)</f>
        <v>0</v>
      </c>
      <c r="AN165" s="118">
        <f>AM165-AO165</f>
        <v>0</v>
      </c>
      <c r="AO165" s="118">
        <f>SUM(AO166:AO170)</f>
        <v>0</v>
      </c>
      <c r="AP165" s="118">
        <f>VLOOKUP($C165,'1 预算编制表单'!$C:$BJ,45,FALSE)</f>
        <v>0</v>
      </c>
      <c r="AQ165" s="118">
        <f>AP165-AR165</f>
        <v>0</v>
      </c>
      <c r="AR165" s="118">
        <f>SUM(AR166:AR170)</f>
        <v>0</v>
      </c>
      <c r="AS165" s="118">
        <f>VLOOKUP($C165,'1 预算编制表单'!$C:$BJ,48,FALSE)</f>
        <v>0</v>
      </c>
      <c r="AT165" s="118">
        <f>AS165-AU165</f>
        <v>0</v>
      </c>
      <c r="AU165" s="118">
        <f>SUM(AU166:AU170)</f>
        <v>0</v>
      </c>
      <c r="AV165" s="118">
        <f>VLOOKUP($C165,'1 预算编制表单'!$C:$BJ,51,FALSE)</f>
        <v>0</v>
      </c>
      <c r="AW165" s="118">
        <f>AV165-AX165</f>
        <v>0</v>
      </c>
      <c r="AX165" s="118">
        <f>SUM(AX166:AX170)</f>
        <v>0</v>
      </c>
      <c r="AY165" s="118">
        <f>VLOOKUP($C165,'1 预算编制表单'!$C:$BJ,54,FALSE)</f>
        <v>0</v>
      </c>
      <c r="AZ165" s="118">
        <f>AY165-BA165</f>
        <v>0</v>
      </c>
      <c r="BA165" s="118">
        <f>SUM(BA166:BA170)</f>
        <v>0</v>
      </c>
      <c r="BB165" s="118">
        <f>VLOOKUP($C165,'1 预算编制表单'!$C:$BJ,57,FALSE)</f>
        <v>0</v>
      </c>
      <c r="BC165" s="118">
        <f>BB165-BD165</f>
        <v>0</v>
      </c>
      <c r="BD165" s="118">
        <f>SUM(BD166:BD170)</f>
        <v>0</v>
      </c>
      <c r="BE165" s="118">
        <f>VLOOKUP($C165,'1 预算编制表单'!$C:$BJ,60,FALSE)</f>
        <v>0</v>
      </c>
      <c r="BF165" s="118">
        <f>BE165-BG165</f>
        <v>0</v>
      </c>
      <c r="BG165" s="118">
        <f>SUM(BG166:BG170)</f>
        <v>0</v>
      </c>
      <c r="BH165" s="118">
        <f>VLOOKUP($C165,'1 预算编制表单'!$C:$BJ,27,FALSE)</f>
        <v>0</v>
      </c>
      <c r="BI165" s="118">
        <f>BH165-BJ165</f>
        <v>0</v>
      </c>
      <c r="BJ165" s="118">
        <f>SUM(BJ166:BJ170)</f>
        <v>0</v>
      </c>
      <c r="BK165" s="118">
        <f>VLOOKUP($C165,'1 预算编制表单'!$C:$BJ,30,FALSE)</f>
        <v>0</v>
      </c>
      <c r="BL165" s="118">
        <f>BK165-BM165</f>
        <v>0</v>
      </c>
      <c r="BM165" s="118">
        <f>SUM(BM166:BM170)</f>
        <v>0</v>
      </c>
      <c r="BN165" s="118">
        <f>VLOOKUP($C165,'1 预算编制表单'!$C:$BJ,33,FALSE)</f>
        <v>0</v>
      </c>
      <c r="BO165" s="118">
        <f>BN165-BP165</f>
        <v>0</v>
      </c>
      <c r="BP165" s="118">
        <f>SUM(BP166:BP170)</f>
        <v>0</v>
      </c>
      <c r="BQ165" s="118">
        <f>VLOOKUP($C165,'1 预算编制表单'!$C:$BJ,36,FALSE)</f>
        <v>0</v>
      </c>
      <c r="BR165" s="118">
        <f>BQ165-BS165</f>
        <v>0</v>
      </c>
      <c r="BS165" s="118">
        <f>SUM(BS166:BS170)</f>
        <v>0</v>
      </c>
      <c r="BT165" s="118">
        <f>VLOOKUP($C165,'1 预算编制表单'!$C:$BJ,39,FALSE)</f>
        <v>0</v>
      </c>
      <c r="BU165" s="118">
        <f>BT165-BV165</f>
        <v>0</v>
      </c>
      <c r="BV165" s="118">
        <f>SUM(BV166:BV170)</f>
        <v>0</v>
      </c>
      <c r="BW165" s="118">
        <f>VLOOKUP($C165,'1 预算编制表单'!$C:$BJ,42,FALSE)</f>
        <v>0</v>
      </c>
      <c r="BX165" s="118">
        <f>BW165-BY165</f>
        <v>0</v>
      </c>
      <c r="BY165" s="118">
        <f>SUM(BY166:BY170)</f>
        <v>0</v>
      </c>
      <c r="BZ165" s="118">
        <f>VLOOKUP($C165,'1 预算编制表单'!$C:$BJ,45,FALSE)</f>
        <v>0</v>
      </c>
      <c r="CA165" s="118">
        <f>BZ165-CB165</f>
        <v>0</v>
      </c>
      <c r="CB165" s="118">
        <f>SUM(CB166:CB170)</f>
        <v>0</v>
      </c>
      <c r="CC165" s="118">
        <f>VLOOKUP($C165,'1 预算编制表单'!$C:$BJ,48,FALSE)</f>
        <v>0</v>
      </c>
      <c r="CD165" s="118">
        <f>CC165-CE165</f>
        <v>0</v>
      </c>
      <c r="CE165" s="118">
        <f>SUM(CE166:CE170)</f>
        <v>0</v>
      </c>
      <c r="CF165" s="118">
        <f>VLOOKUP($C165,'1 预算编制表单'!$C:$BJ,51,FALSE)</f>
        <v>0</v>
      </c>
      <c r="CG165" s="118">
        <f>CF165-CH165</f>
        <v>0</v>
      </c>
      <c r="CH165" s="118">
        <f>SUM(CH166:CH170)</f>
        <v>0</v>
      </c>
      <c r="CI165" s="118">
        <f>VLOOKUP($C165,'1 预算编制表单'!$C:$BJ,54,FALSE)</f>
        <v>0</v>
      </c>
      <c r="CJ165" s="118">
        <f>CI165-CK165</f>
        <v>0</v>
      </c>
      <c r="CK165" s="118">
        <f>SUM(CK166:CK170)</f>
        <v>0</v>
      </c>
      <c r="CL165" s="118">
        <f>VLOOKUP($C165,'1 预算编制表单'!$C:$BJ,57,FALSE)</f>
        <v>0</v>
      </c>
      <c r="CM165" s="118">
        <f>CL165-CN165</f>
        <v>0</v>
      </c>
      <c r="CN165" s="118">
        <f>SUM(CN166:CN170)</f>
        <v>0</v>
      </c>
      <c r="CO165" s="118">
        <f>VLOOKUP($C165,'1 预算编制表单'!$C:$BJ,60,FALSE)</f>
        <v>0</v>
      </c>
      <c r="CP165" s="118">
        <f>CO165-CQ165</f>
        <v>0</v>
      </c>
      <c r="CQ165" s="118">
        <f>SUM(CQ166:CQ170)</f>
        <v>0</v>
      </c>
    </row>
    <row r="166" s="80" customFormat="1" ht="24" customHeight="1" outlineLevel="4" spans="1:95">
      <c r="A166" s="119"/>
      <c r="B166" s="120"/>
      <c r="C166" s="121" t="s">
        <v>1126</v>
      </c>
      <c r="D166" s="119" t="s">
        <v>2817</v>
      </c>
      <c r="E166" s="120"/>
      <c r="F166" s="120"/>
      <c r="G166" s="120"/>
      <c r="H166" s="122"/>
      <c r="I166" s="122"/>
      <c r="J166" s="122">
        <f>Z166+AC166+AF166+AI166+AL166+AO166+AR166+AU166+AX166+BA166+BD166+BG166</f>
        <v>0</v>
      </c>
      <c r="K166" s="122"/>
      <c r="L166" s="152"/>
      <c r="M166" s="148"/>
      <c r="N166" s="122"/>
      <c r="O166" s="148"/>
      <c r="P166" s="122"/>
      <c r="Q166" s="122"/>
      <c r="R166" s="122"/>
      <c r="S166" s="122"/>
      <c r="T166" s="122"/>
      <c r="U166" s="122"/>
      <c r="V166" s="122"/>
      <c r="W166" s="122"/>
      <c r="X166" s="155"/>
      <c r="Y166" s="155"/>
      <c r="Z166" s="131">
        <f>报销单计算表!B17</f>
        <v>0</v>
      </c>
      <c r="AA166" s="155"/>
      <c r="AB166" s="155"/>
      <c r="AC166" s="131">
        <f>报销单计算表!C17</f>
        <v>0</v>
      </c>
      <c r="AD166" s="155"/>
      <c r="AE166" s="155"/>
      <c r="AF166" s="131">
        <f>报销单计算表!D17</f>
        <v>0</v>
      </c>
      <c r="AG166" s="155"/>
      <c r="AH166" s="155"/>
      <c r="AI166" s="131">
        <f>报销单计算表!E17</f>
        <v>0</v>
      </c>
      <c r="AJ166" s="155"/>
      <c r="AK166" s="155"/>
      <c r="AL166" s="131">
        <f>报销单计算表!F17</f>
        <v>0</v>
      </c>
      <c r="AM166" s="155"/>
      <c r="AN166" s="155"/>
      <c r="AO166" s="131">
        <f>报销单计算表!G17</f>
        <v>0</v>
      </c>
      <c r="AP166" s="155"/>
      <c r="AQ166" s="155"/>
      <c r="AR166" s="131">
        <f>报销单计算表!H17</f>
        <v>0</v>
      </c>
      <c r="AS166" s="155"/>
      <c r="AT166" s="155"/>
      <c r="AU166" s="131">
        <f>报销单计算表!I17</f>
        <v>0</v>
      </c>
      <c r="AV166" s="155"/>
      <c r="AW166" s="155"/>
      <c r="AX166" s="131">
        <f>报销单计算表!J17</f>
        <v>0</v>
      </c>
      <c r="AY166" s="155"/>
      <c r="AZ166" s="155"/>
      <c r="BA166" s="131">
        <f>报销单计算表!K17</f>
        <v>0</v>
      </c>
      <c r="BB166" s="155"/>
      <c r="BC166" s="155"/>
      <c r="BD166" s="131">
        <f>报销单计算表!L17</f>
        <v>0</v>
      </c>
      <c r="BE166" s="155"/>
      <c r="BF166" s="155"/>
      <c r="BG166" s="131">
        <f>报销单计算表!M17</f>
        <v>0</v>
      </c>
      <c r="BH166" s="155"/>
      <c r="BI166" s="155"/>
      <c r="BJ166" s="131"/>
      <c r="BK166" s="155"/>
      <c r="BL166" s="155"/>
      <c r="BM166" s="131"/>
      <c r="BN166" s="155"/>
      <c r="BO166" s="155"/>
      <c r="BP166" s="131"/>
      <c r="BQ166" s="155"/>
      <c r="BR166" s="155"/>
      <c r="BS166" s="131"/>
      <c r="BT166" s="155"/>
      <c r="BU166" s="155"/>
      <c r="BV166" s="131"/>
      <c r="BW166" s="155"/>
      <c r="BX166" s="155"/>
      <c r="BY166" s="131"/>
      <c r="BZ166" s="155"/>
      <c r="CA166" s="155"/>
      <c r="CB166" s="131"/>
      <c r="CC166" s="155"/>
      <c r="CD166" s="155"/>
      <c r="CE166" s="131"/>
      <c r="CF166" s="155"/>
      <c r="CG166" s="155"/>
      <c r="CH166" s="131"/>
      <c r="CI166" s="155"/>
      <c r="CJ166" s="155"/>
      <c r="CK166" s="131"/>
      <c r="CL166" s="155"/>
      <c r="CM166" s="155"/>
      <c r="CN166" s="131"/>
      <c r="CO166" s="155"/>
      <c r="CP166" s="155"/>
      <c r="CQ166" s="131"/>
    </row>
    <row r="167" s="80" customFormat="1" ht="24" customHeight="1" outlineLevel="4" spans="1:95">
      <c r="A167" s="119"/>
      <c r="B167" s="120"/>
      <c r="C167" s="121"/>
      <c r="D167" s="119"/>
      <c r="E167" s="120"/>
      <c r="F167" s="120"/>
      <c r="G167" s="120"/>
      <c r="H167" s="122"/>
      <c r="I167" s="122"/>
      <c r="J167" s="122">
        <f>Z167+AC167+AF167+AI167+AL167+AO167+AR167+AU167+AX167+BA167+BD167+BG167</f>
        <v>0</v>
      </c>
      <c r="K167" s="122">
        <f>K166+1</f>
        <v>1</v>
      </c>
      <c r="L167" s="147"/>
      <c r="M167" s="148">
        <f>IFERROR(VLOOKUP($L167,'2-2 引出数据_合同数据仓库'!$B$2:$BP$10000,3,FALSE),0)</f>
        <v>0</v>
      </c>
      <c r="N167" s="122"/>
      <c r="O167" s="148">
        <f>IFERROR(VLOOKUP((LEFT(VLOOKUP($L167,'2-2 引出数据_合同数据仓库'!$B$2:$BP$10000,64,FALSE),15)&amp;(RIGHT(VLOOKUP($L167,'2-2 引出数据_合同数据仓库'!$B$2:$BP$10000,64,FALSE),4)+1)),'2-2 引出数据_合同数据仓库'!$B$2:$BP$10000,3,FALSE),0)</f>
        <v>0</v>
      </c>
      <c r="P167" s="122"/>
      <c r="Q167" s="122">
        <f>IFERROR(VLOOKUP($L167,'2-2 引出数据_合同数据仓库'!$B$2:$BP$10000,28,FALSE),0)</f>
        <v>0</v>
      </c>
      <c r="R167" s="122">
        <f>IFERROR(VLOOKUP($L167,'2-2 引出数据_合同数据仓库'!$B$2:$BP$10000,29,FALSE),0)</f>
        <v>0</v>
      </c>
      <c r="S167" s="122">
        <f>IFERROR(VLOOKUP($L167,'2-2 引出数据_合同数据仓库'!$B$2:$BP$10000,4,FALSE),0)</f>
        <v>0</v>
      </c>
      <c r="T167" s="122"/>
      <c r="U167" s="122">
        <f>IFERROR(VLOOKUP($L167,'2-2 引出数据_合同数据仓库'!$B$2:$BP$10000,15,FALSE),0)</f>
        <v>0</v>
      </c>
      <c r="V167" s="122">
        <f>U167/(S167-R167+1)*365</f>
        <v>0</v>
      </c>
      <c r="W167" s="122"/>
      <c r="X167" s="154">
        <v>45658</v>
      </c>
      <c r="Y167" s="154">
        <f>X167+30</f>
        <v>45688</v>
      </c>
      <c r="Z167" s="158">
        <f>IFERROR(IF(($R167-Y167)&gt;=0,0,IF(($S167-X167)&lt;0,0,IF(AND(($S167-Y167)&gt;0,(X167-$R167)&gt;0),$V167/365*(Y167-X167+1),IF(AND(($S167-Y167)&lt;=0,(X167-$R167)&gt;0),$V167/365*($S167-X167+1),$V167/365*(Y167-$R167+1))))),0)</f>
        <v>0</v>
      </c>
      <c r="AA167" s="154">
        <f>Y167+1</f>
        <v>45689</v>
      </c>
      <c r="AB167" s="154">
        <f>AA167+27</f>
        <v>45716</v>
      </c>
      <c r="AC167" s="158">
        <f>IFERROR(IF(($R167-AB167)&gt;=0,0,IF(($S167-AA167)&lt;0,0,IF(AND(($S167-AB167)&gt;0,(AA167-$R167)&gt;0),$V167/365*(AB167-AA167+1),IF(AND(($S167-AB167)&lt;=0,(AA167-$R167)&gt;0),$V167/365*($S167-AA167+1),$V167/365*(AB167-$R167+1))))),0)</f>
        <v>0</v>
      </c>
      <c r="AD167" s="154">
        <f>AB167+1</f>
        <v>45717</v>
      </c>
      <c r="AE167" s="154">
        <f>AD167+30</f>
        <v>45747</v>
      </c>
      <c r="AF167" s="158">
        <f>IFERROR(IF(($R167-AE167)&gt;=0,0,IF(($S167-AD167)&lt;0,0,IF(AND(($S167-AE167)&gt;0,(AD167-$R167)&gt;0),$V167/365*(AE167-AD167+1),IF(AND(($S167-AE167)&lt;=0,(AD167-$R167)&gt;0),$V167/365*($S167-AD167+1),$V167/365*(AE167-$R167+1))))),0)</f>
        <v>0</v>
      </c>
      <c r="AG167" s="154">
        <f>AE167+1</f>
        <v>45748</v>
      </c>
      <c r="AH167" s="154">
        <f>AG167+29</f>
        <v>45777</v>
      </c>
      <c r="AI167" s="158">
        <f>IFERROR(IF(($R167-AH167)&gt;=0,0,IF(($S167-AG167)&lt;0,0,IF(AND(($S167-AH167)&gt;0,(AG167-$R167)&gt;0),$V167/365*(AH167-AG167+1),IF(AND(($S167-AH167)&lt;=0,(AG167-$R167)&gt;0),$V167/365*($S167-AG167+1),$V167/365*(AH167-$R167+1))))),0)</f>
        <v>0</v>
      </c>
      <c r="AJ167" s="154">
        <f>AH167+1</f>
        <v>45778</v>
      </c>
      <c r="AK167" s="154">
        <f>AJ167+30</f>
        <v>45808</v>
      </c>
      <c r="AL167" s="158">
        <f>IFERROR(IF(($R167-AK167)&gt;=0,0,IF(($S167-AJ167)&lt;0,0,IF(AND(($S167-AK167)&gt;0,(AJ167-$R167)&gt;0),$V167/365*(AK167-AJ167+1),IF(AND(($S167-AK167)&lt;=0,(AJ167-$R167)&gt;0),$V167/365*($S167-AJ167+1),$V167/365*(AK167-$R167+1))))),0)</f>
        <v>0</v>
      </c>
      <c r="AM167" s="154">
        <f>AK167+1</f>
        <v>45809</v>
      </c>
      <c r="AN167" s="154">
        <f>AM167+29</f>
        <v>45838</v>
      </c>
      <c r="AO167" s="158">
        <f>IFERROR(IF(($R167-AN167)&gt;=0,0,IF(($S167-AM167)&lt;0,0,IF(AND(($S167-AN167)&gt;0,(AM167-$R167)&gt;0),$V167/365*(AN167-AM167+1),IF(AND(($S167-AN167)&lt;=0,(AM167-$R167)&gt;0),$V167/365*($S167-AM167+1),$V167/365*(AN167-$R167+1))))),0)</f>
        <v>0</v>
      </c>
      <c r="AP167" s="154">
        <f>AN167+1</f>
        <v>45839</v>
      </c>
      <c r="AQ167" s="154">
        <f>AP167+30</f>
        <v>45869</v>
      </c>
      <c r="AR167" s="158">
        <f>IFERROR(IF(($R167-AQ167)&gt;=0,0,IF(($S167-AP167)&lt;0,0,IF(AND(($S167-AQ167)&gt;0,(AP167-$R167)&gt;0),$V167/365*(AQ167-AP167+1),IF(AND(($S167-AQ167)&lt;=0,(AP167-$R167)&gt;0),$V167/365*($S167-AP167+1),$V167/365*(AQ167-$R167+1))))),0)</f>
        <v>0</v>
      </c>
      <c r="AS167" s="154">
        <f>AQ167+1</f>
        <v>45870</v>
      </c>
      <c r="AT167" s="154">
        <f>AS167+30</f>
        <v>45900</v>
      </c>
      <c r="AU167" s="158">
        <f>IFERROR(IF(($R167-AT167)&gt;=0,0,IF(($S167-AS167)&lt;0,0,IF(AND(($S167-AT167)&gt;0,(AS167-$R167)&gt;0),$V167/365*(AT167-AS167+1),IF(AND(($S167-AT167)&lt;=0,(AS167-$R167)&gt;0),$V167/365*($S167-AS167+1),$V167/365*(AT167-$R167+1))))),0)</f>
        <v>0</v>
      </c>
      <c r="AV167" s="154">
        <f>AT167+1</f>
        <v>45901</v>
      </c>
      <c r="AW167" s="154">
        <f>AV167+29</f>
        <v>45930</v>
      </c>
      <c r="AX167" s="158">
        <f>IFERROR(IF(($R167-AW167)&gt;=0,0,IF(($S167-AV167)&lt;0,0,IF(AND(($S167-AW167)&gt;0,(AV167-$R167)&gt;0),$V167/365*(AW167-AV167+1),IF(AND(($S167-AW167)&lt;=0,(AV167-$R167)&gt;0),$V167/365*($S167-AV167+1),$V167/365*(AW167-$R167+1))))),0)</f>
        <v>0</v>
      </c>
      <c r="AY167" s="154">
        <f>AW167+1</f>
        <v>45931</v>
      </c>
      <c r="AZ167" s="154">
        <f>AY167+30</f>
        <v>45961</v>
      </c>
      <c r="BA167" s="158">
        <f>IFERROR(IF(($R167-AZ167)&gt;=0,0,IF(($S167-AY167)&lt;0,0,IF(AND(($S167-AZ167)&gt;0,(AY167-$R167)&gt;0),$V167/365*(AZ167-AY167+1),IF(AND(($S167-AZ167)&lt;=0,(AY167-$R167)&gt;0),$V167/365*($S167-AY167+1),$V167/365*(AZ167-$R167+1))))),0)</f>
        <v>0</v>
      </c>
      <c r="BB167" s="154">
        <f>AZ167+1</f>
        <v>45962</v>
      </c>
      <c r="BC167" s="154">
        <f>BB167+29</f>
        <v>45991</v>
      </c>
      <c r="BD167" s="158">
        <f>IFERROR(IF(($R167-BC167)&gt;=0,0,IF(($S167-BB167)&lt;0,0,IF(AND(($S167-BC167)&gt;0,(BB167-$R167)&gt;0),$V167/365*(BC167-BB167+1),IF(AND(($S167-BC167)&lt;=0,(BB167-$R167)&gt;0),$V167/365*($S167-BB167+1),$V167/365*(BC167-$R167+1))))),0)</f>
        <v>0</v>
      </c>
      <c r="BE167" s="154">
        <f>BC167+1</f>
        <v>45992</v>
      </c>
      <c r="BF167" s="154">
        <f>BE167+30</f>
        <v>46022</v>
      </c>
      <c r="BG167" s="158">
        <f>IFERROR(IF(($R167-BF167)&gt;=0,0,IF(($S167-BE167)&lt;0,0,IF(AND(($S167-BF167)&gt;0,(BE167-$R167)&gt;0),$V167/365*(BF167-BE167+1),IF(AND(($S167-BF167)&lt;=0,(BE167-$R167)&gt;0),$V167/365*($S167-BE167+1),$V167/365*(BF167-$R167+1))))),0)</f>
        <v>0</v>
      </c>
      <c r="BH167" s="154">
        <v>46023</v>
      </c>
      <c r="BI167" s="154">
        <f>BH167+30</f>
        <v>46053</v>
      </c>
      <c r="BJ167" s="158">
        <f>IFERROR(IF(($R167-BI167)&gt;=0,0,IF(($S167-BH167)&lt;0,0,IF(AND(($S167-BI167)&gt;0,(BH167-$R167)&gt;0),$V167/365*(BI167-BH167+1),IF(AND(($S167-BI167)&lt;=0,(BH167-$R167)&gt;0),$V167/365*($S167-BH167+1),$V167/365*(BI167-$R167+1))))),0)</f>
        <v>0</v>
      </c>
      <c r="BK167" s="154">
        <f>BI167+1</f>
        <v>46054</v>
      </c>
      <c r="BL167" s="154">
        <f>BK167+27</f>
        <v>46081</v>
      </c>
      <c r="BM167" s="158">
        <f>IFERROR(IF(($R167-BL167)&gt;=0,0,IF(($S167-BK167)&lt;0,0,IF(AND(($S167-BL167)&gt;0,(BK167-$R167)&gt;0),$V167/365*(BL167-BK167+1),IF(AND(($S167-BL167)&lt;=0,(BK167-$R167)&gt;0),$V167/365*($S167-BK167+1),$V167/365*(BL167-$R167+1))))),0)</f>
        <v>0</v>
      </c>
      <c r="BN167" s="154">
        <f>BL167+1</f>
        <v>46082</v>
      </c>
      <c r="BO167" s="154">
        <f>BN167+30</f>
        <v>46112</v>
      </c>
      <c r="BP167" s="158">
        <f>IFERROR(IF(($R167-BO167)&gt;=0,0,IF(($S167-BN167)&lt;0,0,IF(AND(($S167-BO167)&gt;0,(BN167-$R167)&gt;0),$V167/365*(BO167-BN167+1),IF(AND(($S167-BO167)&lt;=0,(BN167-$R167)&gt;0),$V167/365*($S167-BN167+1),$V167/365*(BO167-$R167+1))))),0)</f>
        <v>0</v>
      </c>
      <c r="BQ167" s="154">
        <f>BO167+1</f>
        <v>46113</v>
      </c>
      <c r="BR167" s="154">
        <f>BQ167+29</f>
        <v>46142</v>
      </c>
      <c r="BS167" s="158">
        <f>IFERROR(IF(($R167-BR167)&gt;=0,0,IF(($S167-BQ167)&lt;0,0,IF(AND(($S167-BR167)&gt;0,(BQ167-$R167)&gt;0),$V167/365*(BR167-BQ167+1),IF(AND(($S167-BR167)&lt;=0,(BQ167-$R167)&gt;0),$V167/365*($S167-BQ167+1),$V167/365*(BR167-$R167+1))))),0)</f>
        <v>0</v>
      </c>
      <c r="BT167" s="154">
        <f>BR167+1</f>
        <v>46143</v>
      </c>
      <c r="BU167" s="154">
        <f>BT167+30</f>
        <v>46173</v>
      </c>
      <c r="BV167" s="158">
        <f>IFERROR(IF(($R167-BU167)&gt;=0,0,IF(($S167-BT167)&lt;0,0,IF(AND(($S167-BU167)&gt;0,(BT167-$R167)&gt;0),$V167/365*(BU167-BT167+1),IF(AND(($S167-BU167)&lt;=0,(BT167-$R167)&gt;0),$V167/365*($S167-BT167+1),$V167/365*(BU167-$R167+1))))),0)</f>
        <v>0</v>
      </c>
      <c r="BW167" s="154">
        <f>BU167+1</f>
        <v>46174</v>
      </c>
      <c r="BX167" s="154">
        <f>BW167+29</f>
        <v>46203</v>
      </c>
      <c r="BY167" s="158">
        <f>IFERROR(IF(($R167-BX167)&gt;=0,0,IF(($S167-BW167)&lt;0,0,IF(AND(($S167-BX167)&gt;0,(BW167-$R167)&gt;0),$V167/365*(BX167-BW167+1),IF(AND(($S167-BX167)&lt;=0,(BW167-$R167)&gt;0),$V167/365*($S167-BW167+1),$V167/365*(BX167-$R167+1))))),0)</f>
        <v>0</v>
      </c>
      <c r="BZ167" s="154">
        <f>BX167+1</f>
        <v>46204</v>
      </c>
      <c r="CA167" s="154">
        <f>BZ167+30</f>
        <v>46234</v>
      </c>
      <c r="CB167" s="158">
        <f>IFERROR(IF(($R167-CA167)&gt;=0,0,IF(($S167-BZ167)&lt;0,0,IF(AND(($S167-CA167)&gt;0,(BZ167-$R167)&gt;0),$V167/365*(CA167-BZ167+1),IF(AND(($S167-CA167)&lt;=0,(BZ167-$R167)&gt;0),$V167/365*($S167-BZ167+1),$V167/365*(CA167-$R167+1))))),0)</f>
        <v>0</v>
      </c>
      <c r="CC167" s="154">
        <f>CA167+1</f>
        <v>46235</v>
      </c>
      <c r="CD167" s="154">
        <f>CC167+30</f>
        <v>46265</v>
      </c>
      <c r="CE167" s="158">
        <f>IFERROR(IF(($R167-CD167)&gt;=0,0,IF(($S167-CC167)&lt;0,0,IF(AND(($S167-CD167)&gt;0,(CC167-$R167)&gt;0),$V167/365*(CD167-CC167+1),IF(AND(($S167-CD167)&lt;=0,(CC167-$R167)&gt;0),$V167/365*($S167-CC167+1),$V167/365*(CD167-$R167+1))))),0)</f>
        <v>0</v>
      </c>
      <c r="CF167" s="154">
        <f>CD167+1</f>
        <v>46266</v>
      </c>
      <c r="CG167" s="154">
        <f>CF167+29</f>
        <v>46295</v>
      </c>
      <c r="CH167" s="158">
        <f>IFERROR(IF(($R167-CG167)&gt;=0,0,IF(($S167-CF167)&lt;0,0,IF(AND(($S167-CG167)&gt;0,(CF167-$R167)&gt;0),$V167/365*(CG167-CF167+1),IF(AND(($S167-CG167)&lt;=0,(CF167-$R167)&gt;0),$V167/365*($S167-CF167+1),$V167/365*(CG167-$R167+1))))),0)</f>
        <v>0</v>
      </c>
      <c r="CI167" s="154">
        <f>CG167+1</f>
        <v>46296</v>
      </c>
      <c r="CJ167" s="154">
        <f>CI167+30</f>
        <v>46326</v>
      </c>
      <c r="CK167" s="158">
        <f>IFERROR(IF(($R167-CJ167)&gt;=0,0,IF(($S167-CI167)&lt;0,0,IF(AND(($S167-CJ167)&gt;0,(CI167-$R167)&gt;0),$V167/365*(CJ167-CI167+1),IF(AND(($S167-CJ167)&lt;=0,(CI167-$R167)&gt;0),$V167/365*($S167-CI167+1),$V167/365*(CJ167-$R167+1))))),0)</f>
        <v>0</v>
      </c>
      <c r="CL167" s="154">
        <f>CJ167+1</f>
        <v>46327</v>
      </c>
      <c r="CM167" s="154">
        <f>CL167+29</f>
        <v>46356</v>
      </c>
      <c r="CN167" s="158">
        <f>IFERROR(IF(($R167-CM167)&gt;=0,0,IF(($S167-CL167)&lt;0,0,IF(AND(($S167-CM167)&gt;0,(CL167-$R167)&gt;0),$V167/365*(CM167-CL167+1),IF(AND(($S167-CM167)&lt;=0,(CL167-$R167)&gt;0),$V167/365*($S167-CL167+1),$V167/365*(CM167-$R167+1))))),0)</f>
        <v>0</v>
      </c>
      <c r="CO167" s="154">
        <f>CM167+1</f>
        <v>46357</v>
      </c>
      <c r="CP167" s="154">
        <f>CO167+30</f>
        <v>46387</v>
      </c>
      <c r="CQ167" s="158">
        <f>IFERROR(IF(($R167-CP167)&gt;=0,0,IF(($S167-CO167)&lt;0,0,IF(AND(($S167-CP167)&gt;0,(CO167-$R167)&gt;0),$V167/365*(CP167-CO167+1),IF(AND(($S167-CP167)&lt;=0,(CO167-$R167)&gt;0),$V167/365*($S167-CO167+1),$V167/365*(CP167-$R167+1))))),0)</f>
        <v>0</v>
      </c>
    </row>
    <row r="168" s="80" customFormat="1" ht="24" customHeight="1" outlineLevel="4" spans="1:95">
      <c r="A168" s="119"/>
      <c r="B168" s="120"/>
      <c r="C168" s="121"/>
      <c r="D168" s="119"/>
      <c r="E168" s="120"/>
      <c r="F168" s="120"/>
      <c r="G168" s="120"/>
      <c r="H168" s="122"/>
      <c r="I168" s="122"/>
      <c r="J168" s="122">
        <f>Z168+AC168+AF168+AI168+AL168+AO168+AR168+AU168+AX168+BA168+BD168+BG168</f>
        <v>0</v>
      </c>
      <c r="K168" s="122">
        <f>K167+1</f>
        <v>2</v>
      </c>
      <c r="L168" s="147"/>
      <c r="M168" s="148">
        <f>IFERROR(VLOOKUP($L168,'2-2 引出数据_合同数据仓库'!$B$2:$BP$10000,3,FALSE),0)</f>
        <v>0</v>
      </c>
      <c r="N168" s="122"/>
      <c r="O168" s="148">
        <f>IFERROR(VLOOKUP((LEFT(VLOOKUP($L168,'2-2 引出数据_合同数据仓库'!$B$2:$BP$10000,64,FALSE),15)&amp;(RIGHT(VLOOKUP($L168,'2-2 引出数据_合同数据仓库'!$B$2:$BP$10000,64,FALSE),4)+1)),'2-2 引出数据_合同数据仓库'!$B$2:$BP$10000,3,FALSE),0)</f>
        <v>0</v>
      </c>
      <c r="P168" s="122"/>
      <c r="Q168" s="122">
        <f>IFERROR(VLOOKUP($L168,'2-2 引出数据_合同数据仓库'!$B$2:$BP$10000,28,FALSE),0)</f>
        <v>0</v>
      </c>
      <c r="R168" s="122">
        <f>IFERROR(VLOOKUP($L168,'2-2 引出数据_合同数据仓库'!$B$2:$BP$10000,29,FALSE),0)</f>
        <v>0</v>
      </c>
      <c r="S168" s="122">
        <f>IFERROR(VLOOKUP($L168,'2-2 引出数据_合同数据仓库'!$B$2:$BP$10000,4,FALSE),0)</f>
        <v>0</v>
      </c>
      <c r="T168" s="122"/>
      <c r="U168" s="122">
        <f>IFERROR(VLOOKUP($L168,'2-2 引出数据_合同数据仓库'!$B$2:$BP$10000,15,FALSE),0)</f>
        <v>0</v>
      </c>
      <c r="V168" s="122">
        <f>U168/(S168-R168+1)*365</f>
        <v>0</v>
      </c>
      <c r="W168" s="122"/>
      <c r="X168" s="154">
        <v>45658</v>
      </c>
      <c r="Y168" s="154">
        <f>X168+30</f>
        <v>45688</v>
      </c>
      <c r="Z168" s="158">
        <f>IFERROR(IF(($R168-Y168)&gt;=0,0,IF(($S168-X168)&lt;0,0,IF(AND(($S168-Y168)&gt;0,(X168-$R168)&gt;0),$V168/365*(Y168-X168+1),IF(AND(($S168-Y168)&lt;=0,(X168-$R168)&gt;0),$V168/365*($S168-X168+1),$V168/365*(Y168-$R168+1))))),0)</f>
        <v>0</v>
      </c>
      <c r="AA168" s="154">
        <f>Y168+1</f>
        <v>45689</v>
      </c>
      <c r="AB168" s="154">
        <f>AA168+27</f>
        <v>45716</v>
      </c>
      <c r="AC168" s="158">
        <f>IFERROR(IF(($R168-AB168)&gt;=0,0,IF(($S168-AA168)&lt;0,0,IF(AND(($S168-AB168)&gt;0,(AA168-$R168)&gt;0),$V168/365*(AB168-AA168+1),IF(AND(($S168-AB168)&lt;=0,(AA168-$R168)&gt;0),$V168/365*($S168-AA168+1),$V168/365*(AB168-$R168+1))))),0)</f>
        <v>0</v>
      </c>
      <c r="AD168" s="154">
        <f>AB168+1</f>
        <v>45717</v>
      </c>
      <c r="AE168" s="154">
        <f>AD168+30</f>
        <v>45747</v>
      </c>
      <c r="AF168" s="158">
        <f>IFERROR(IF(($R168-AE168)&gt;=0,0,IF(($S168-AD168)&lt;0,0,IF(AND(($S168-AE168)&gt;0,(AD168-$R168)&gt;0),$V168/365*(AE168-AD168+1),IF(AND(($S168-AE168)&lt;=0,(AD168-$R168)&gt;0),$V168/365*($S168-AD168+1),$V168/365*(AE168-$R168+1))))),0)</f>
        <v>0</v>
      </c>
      <c r="AG168" s="154">
        <f>AE168+1</f>
        <v>45748</v>
      </c>
      <c r="AH168" s="154">
        <f>AG168+29</f>
        <v>45777</v>
      </c>
      <c r="AI168" s="158">
        <f>IFERROR(IF(($R168-AH168)&gt;=0,0,IF(($S168-AG168)&lt;0,0,IF(AND(($S168-AH168)&gt;0,(AG168-$R168)&gt;0),$V168/365*(AH168-AG168+1),IF(AND(($S168-AH168)&lt;=0,(AG168-$R168)&gt;0),$V168/365*($S168-AG168+1),$V168/365*(AH168-$R168+1))))),0)</f>
        <v>0</v>
      </c>
      <c r="AJ168" s="154">
        <f>AH168+1</f>
        <v>45778</v>
      </c>
      <c r="AK168" s="154">
        <f>AJ168+30</f>
        <v>45808</v>
      </c>
      <c r="AL168" s="158">
        <f>IFERROR(IF(($R168-AK168)&gt;=0,0,IF(($S168-AJ168)&lt;0,0,IF(AND(($S168-AK168)&gt;0,(AJ168-$R168)&gt;0),$V168/365*(AK168-AJ168+1),IF(AND(($S168-AK168)&lt;=0,(AJ168-$R168)&gt;0),$V168/365*($S168-AJ168+1),$V168/365*(AK168-$R168+1))))),0)</f>
        <v>0</v>
      </c>
      <c r="AM168" s="154">
        <f>AK168+1</f>
        <v>45809</v>
      </c>
      <c r="AN168" s="154">
        <f>AM168+29</f>
        <v>45838</v>
      </c>
      <c r="AO168" s="158">
        <f>IFERROR(IF(($R168-AN168)&gt;=0,0,IF(($S168-AM168)&lt;0,0,IF(AND(($S168-AN168)&gt;0,(AM168-$R168)&gt;0),$V168/365*(AN168-AM168+1),IF(AND(($S168-AN168)&lt;=0,(AM168-$R168)&gt;0),$V168/365*($S168-AM168+1),$V168/365*(AN168-$R168+1))))),0)</f>
        <v>0</v>
      </c>
      <c r="AP168" s="154">
        <f>AN168+1</f>
        <v>45839</v>
      </c>
      <c r="AQ168" s="154">
        <f>AP168+30</f>
        <v>45869</v>
      </c>
      <c r="AR168" s="158">
        <f>IFERROR(IF(($R168-AQ168)&gt;=0,0,IF(($S168-AP168)&lt;0,0,IF(AND(($S168-AQ168)&gt;0,(AP168-$R168)&gt;0),$V168/365*(AQ168-AP168+1),IF(AND(($S168-AQ168)&lt;=0,(AP168-$R168)&gt;0),$V168/365*($S168-AP168+1),$V168/365*(AQ168-$R168+1))))),0)</f>
        <v>0</v>
      </c>
      <c r="AS168" s="154">
        <f>AQ168+1</f>
        <v>45870</v>
      </c>
      <c r="AT168" s="154">
        <f>AS168+30</f>
        <v>45900</v>
      </c>
      <c r="AU168" s="158">
        <f>IFERROR(IF(($R168-AT168)&gt;=0,0,IF(($S168-AS168)&lt;0,0,IF(AND(($S168-AT168)&gt;0,(AS168-$R168)&gt;0),$V168/365*(AT168-AS168+1),IF(AND(($S168-AT168)&lt;=0,(AS168-$R168)&gt;0),$V168/365*($S168-AS168+1),$V168/365*(AT168-$R168+1))))),0)</f>
        <v>0</v>
      </c>
      <c r="AV168" s="154">
        <f>AT168+1</f>
        <v>45901</v>
      </c>
      <c r="AW168" s="154">
        <f>AV168+29</f>
        <v>45930</v>
      </c>
      <c r="AX168" s="158">
        <f>IFERROR(IF(($R168-AW168)&gt;=0,0,IF(($S168-AV168)&lt;0,0,IF(AND(($S168-AW168)&gt;0,(AV168-$R168)&gt;0),$V168/365*(AW168-AV168+1),IF(AND(($S168-AW168)&lt;=0,(AV168-$R168)&gt;0),$V168/365*($S168-AV168+1),$V168/365*(AW168-$R168+1))))),0)</f>
        <v>0</v>
      </c>
      <c r="AY168" s="154">
        <f>AW168+1</f>
        <v>45931</v>
      </c>
      <c r="AZ168" s="154">
        <f>AY168+30</f>
        <v>45961</v>
      </c>
      <c r="BA168" s="158">
        <f>IFERROR(IF(($R168-AZ168)&gt;=0,0,IF(($S168-AY168)&lt;0,0,IF(AND(($S168-AZ168)&gt;0,(AY168-$R168)&gt;0),$V168/365*(AZ168-AY168+1),IF(AND(($S168-AZ168)&lt;=0,(AY168-$R168)&gt;0),$V168/365*($S168-AY168+1),$V168/365*(AZ168-$R168+1))))),0)</f>
        <v>0</v>
      </c>
      <c r="BB168" s="154">
        <f>AZ168+1</f>
        <v>45962</v>
      </c>
      <c r="BC168" s="154">
        <f>BB168+29</f>
        <v>45991</v>
      </c>
      <c r="BD168" s="158">
        <f>IFERROR(IF(($R168-BC168)&gt;=0,0,IF(($S168-BB168)&lt;0,0,IF(AND(($S168-BC168)&gt;0,(BB168-$R168)&gt;0),$V168/365*(BC168-BB168+1),IF(AND(($S168-BC168)&lt;=0,(BB168-$R168)&gt;0),$V168/365*($S168-BB168+1),$V168/365*(BC168-$R168+1))))),0)</f>
        <v>0</v>
      </c>
      <c r="BE168" s="154">
        <f>BC168+1</f>
        <v>45992</v>
      </c>
      <c r="BF168" s="154">
        <f>BE168+30</f>
        <v>46022</v>
      </c>
      <c r="BG168" s="158">
        <f>IFERROR(IF(($R168-BF168)&gt;=0,0,IF(($S168-BE168)&lt;0,0,IF(AND(($S168-BF168)&gt;0,(BE168-$R168)&gt;0),$V168/365*(BF168-BE168+1),IF(AND(($S168-BF168)&lt;=0,(BE168-$R168)&gt;0),$V168/365*($S168-BE168+1),$V168/365*(BF168-$R168+1))))),0)</f>
        <v>0</v>
      </c>
      <c r="BH168" s="154">
        <v>46023</v>
      </c>
      <c r="BI168" s="154">
        <f>BH168+30</f>
        <v>46053</v>
      </c>
      <c r="BJ168" s="158">
        <f>IFERROR(IF(($R168-BI168)&gt;=0,0,IF(($S168-BH168)&lt;0,0,IF(AND(($S168-BI168)&gt;0,(BH168-$R168)&gt;0),$V168/365*(BI168-BH168+1),IF(AND(($S168-BI168)&lt;=0,(BH168-$R168)&gt;0),$V168/365*($S168-BH168+1),$V168/365*(BI168-$R168+1))))),0)</f>
        <v>0</v>
      </c>
      <c r="BK168" s="154">
        <f>BI168+1</f>
        <v>46054</v>
      </c>
      <c r="BL168" s="154">
        <f>BK168+27</f>
        <v>46081</v>
      </c>
      <c r="BM168" s="158">
        <f>IFERROR(IF(($R168-BL168)&gt;=0,0,IF(($S168-BK168)&lt;0,0,IF(AND(($S168-BL168)&gt;0,(BK168-$R168)&gt;0),$V168/365*(BL168-BK168+1),IF(AND(($S168-BL168)&lt;=0,(BK168-$R168)&gt;0),$V168/365*($S168-BK168+1),$V168/365*(BL168-$R168+1))))),0)</f>
        <v>0</v>
      </c>
      <c r="BN168" s="154">
        <f>BL168+1</f>
        <v>46082</v>
      </c>
      <c r="BO168" s="154">
        <f>BN168+30</f>
        <v>46112</v>
      </c>
      <c r="BP168" s="158">
        <f>IFERROR(IF(($R168-BO168)&gt;=0,0,IF(($S168-BN168)&lt;0,0,IF(AND(($S168-BO168)&gt;0,(BN168-$R168)&gt;0),$V168/365*(BO168-BN168+1),IF(AND(($S168-BO168)&lt;=0,(BN168-$R168)&gt;0),$V168/365*($S168-BN168+1),$V168/365*(BO168-$R168+1))))),0)</f>
        <v>0</v>
      </c>
      <c r="BQ168" s="154">
        <f>BO168+1</f>
        <v>46113</v>
      </c>
      <c r="BR168" s="154">
        <f>BQ168+29</f>
        <v>46142</v>
      </c>
      <c r="BS168" s="158">
        <f>IFERROR(IF(($R168-BR168)&gt;=0,0,IF(($S168-BQ168)&lt;0,0,IF(AND(($S168-BR168)&gt;0,(BQ168-$R168)&gt;0),$V168/365*(BR168-BQ168+1),IF(AND(($S168-BR168)&lt;=0,(BQ168-$R168)&gt;0),$V168/365*($S168-BQ168+1),$V168/365*(BR168-$R168+1))))),0)</f>
        <v>0</v>
      </c>
      <c r="BT168" s="154">
        <f>BR168+1</f>
        <v>46143</v>
      </c>
      <c r="BU168" s="154">
        <f>BT168+30</f>
        <v>46173</v>
      </c>
      <c r="BV168" s="158">
        <f>IFERROR(IF(($R168-BU168)&gt;=0,0,IF(($S168-BT168)&lt;0,0,IF(AND(($S168-BU168)&gt;0,(BT168-$R168)&gt;0),$V168/365*(BU168-BT168+1),IF(AND(($S168-BU168)&lt;=0,(BT168-$R168)&gt;0),$V168/365*($S168-BT168+1),$V168/365*(BU168-$R168+1))))),0)</f>
        <v>0</v>
      </c>
      <c r="BW168" s="154">
        <f>BU168+1</f>
        <v>46174</v>
      </c>
      <c r="BX168" s="154">
        <f>BW168+29</f>
        <v>46203</v>
      </c>
      <c r="BY168" s="158">
        <f>IFERROR(IF(($R168-BX168)&gt;=0,0,IF(($S168-BW168)&lt;0,0,IF(AND(($S168-BX168)&gt;0,(BW168-$R168)&gt;0),$V168/365*(BX168-BW168+1),IF(AND(($S168-BX168)&lt;=0,(BW168-$R168)&gt;0),$V168/365*($S168-BW168+1),$V168/365*(BX168-$R168+1))))),0)</f>
        <v>0</v>
      </c>
      <c r="BZ168" s="154">
        <f>BX168+1</f>
        <v>46204</v>
      </c>
      <c r="CA168" s="154">
        <f>BZ168+30</f>
        <v>46234</v>
      </c>
      <c r="CB168" s="158">
        <f>IFERROR(IF(($R168-CA168)&gt;=0,0,IF(($S168-BZ168)&lt;0,0,IF(AND(($S168-CA168)&gt;0,(BZ168-$R168)&gt;0),$V168/365*(CA168-BZ168+1),IF(AND(($S168-CA168)&lt;=0,(BZ168-$R168)&gt;0),$V168/365*($S168-BZ168+1),$V168/365*(CA168-$R168+1))))),0)</f>
        <v>0</v>
      </c>
      <c r="CC168" s="154">
        <f>CA168+1</f>
        <v>46235</v>
      </c>
      <c r="CD168" s="154">
        <f>CC168+30</f>
        <v>46265</v>
      </c>
      <c r="CE168" s="158">
        <f>IFERROR(IF(($R168-CD168)&gt;=0,0,IF(($S168-CC168)&lt;0,0,IF(AND(($S168-CD168)&gt;0,(CC168-$R168)&gt;0),$V168/365*(CD168-CC168+1),IF(AND(($S168-CD168)&lt;=0,(CC168-$R168)&gt;0),$V168/365*($S168-CC168+1),$V168/365*(CD168-$R168+1))))),0)</f>
        <v>0</v>
      </c>
      <c r="CF168" s="154">
        <f>CD168+1</f>
        <v>46266</v>
      </c>
      <c r="CG168" s="154">
        <f>CF168+29</f>
        <v>46295</v>
      </c>
      <c r="CH168" s="158">
        <f>IFERROR(IF(($R168-CG168)&gt;=0,0,IF(($S168-CF168)&lt;0,0,IF(AND(($S168-CG168)&gt;0,(CF168-$R168)&gt;0),$V168/365*(CG168-CF168+1),IF(AND(($S168-CG168)&lt;=0,(CF168-$R168)&gt;0),$V168/365*($S168-CF168+1),$V168/365*(CG168-$R168+1))))),0)</f>
        <v>0</v>
      </c>
      <c r="CI168" s="154">
        <f>CG168+1</f>
        <v>46296</v>
      </c>
      <c r="CJ168" s="154">
        <f>CI168+30</f>
        <v>46326</v>
      </c>
      <c r="CK168" s="158">
        <f>IFERROR(IF(($R168-CJ168)&gt;=0,0,IF(($S168-CI168)&lt;0,0,IF(AND(($S168-CJ168)&gt;0,(CI168-$R168)&gt;0),$V168/365*(CJ168-CI168+1),IF(AND(($S168-CJ168)&lt;=0,(CI168-$R168)&gt;0),$V168/365*($S168-CI168+1),$V168/365*(CJ168-$R168+1))))),0)</f>
        <v>0</v>
      </c>
      <c r="CL168" s="154">
        <f>CJ168+1</f>
        <v>46327</v>
      </c>
      <c r="CM168" s="154">
        <f>CL168+29</f>
        <v>46356</v>
      </c>
      <c r="CN168" s="158">
        <f>IFERROR(IF(($R168-CM168)&gt;=0,0,IF(($S168-CL168)&lt;0,0,IF(AND(($S168-CM168)&gt;0,(CL168-$R168)&gt;0),$V168/365*(CM168-CL168+1),IF(AND(($S168-CM168)&lt;=0,(CL168-$R168)&gt;0),$V168/365*($S168-CL168+1),$V168/365*(CM168-$R168+1))))),0)</f>
        <v>0</v>
      </c>
      <c r="CO168" s="154">
        <f>CM168+1</f>
        <v>46357</v>
      </c>
      <c r="CP168" s="154">
        <f>CO168+30</f>
        <v>46387</v>
      </c>
      <c r="CQ168" s="158">
        <f>IFERROR(IF(($R168-CP168)&gt;=0,0,IF(($S168-CO168)&lt;0,0,IF(AND(($S168-CP168)&gt;0,(CO168-$R168)&gt;0),$V168/365*(CP168-CO168+1),IF(AND(($S168-CP168)&lt;=0,(CO168-$R168)&gt;0),$V168/365*($S168-CO168+1),$V168/365*(CP168-$R168+1))))),0)</f>
        <v>0</v>
      </c>
    </row>
    <row r="169" s="80" customFormat="1" ht="24" customHeight="1" outlineLevel="4" spans="1:95">
      <c r="A169" s="119"/>
      <c r="B169" s="120"/>
      <c r="C169" s="121"/>
      <c r="D169" s="119"/>
      <c r="E169" s="120"/>
      <c r="F169" s="120"/>
      <c r="G169" s="120"/>
      <c r="H169" s="122"/>
      <c r="I169" s="122"/>
      <c r="J169" s="122">
        <f>Z169+AC169+AF169+AI169+AL169+AO169+AR169+AU169+AX169+BA169+BD169+BG169</f>
        <v>0</v>
      </c>
      <c r="K169" s="122">
        <f>K168+1</f>
        <v>3</v>
      </c>
      <c r="L169" s="147"/>
      <c r="M169" s="148">
        <f>IFERROR(VLOOKUP($L169,'2-2 引出数据_合同数据仓库'!$B$2:$BP$10000,3,FALSE),0)</f>
        <v>0</v>
      </c>
      <c r="N169" s="122"/>
      <c r="O169" s="148">
        <f>IFERROR(VLOOKUP((LEFT(VLOOKUP($L169,'2-2 引出数据_合同数据仓库'!$B$2:$BP$10000,64,FALSE),15)&amp;(RIGHT(VLOOKUP($L169,'2-2 引出数据_合同数据仓库'!$B$2:$BP$10000,64,FALSE),4)+1)),'2-2 引出数据_合同数据仓库'!$B$2:$BP$10000,3,FALSE),0)</f>
        <v>0</v>
      </c>
      <c r="P169" s="122"/>
      <c r="Q169" s="122">
        <f>IFERROR(VLOOKUP($L169,'2-2 引出数据_合同数据仓库'!$B$2:$BP$10000,28,FALSE),0)</f>
        <v>0</v>
      </c>
      <c r="R169" s="122">
        <f>IFERROR(VLOOKUP($L169,'2-2 引出数据_合同数据仓库'!$B$2:$BP$10000,29,FALSE),0)</f>
        <v>0</v>
      </c>
      <c r="S169" s="122">
        <f>IFERROR(VLOOKUP($L169,'2-2 引出数据_合同数据仓库'!$B$2:$BP$10000,4,FALSE),0)</f>
        <v>0</v>
      </c>
      <c r="T169" s="122"/>
      <c r="U169" s="122">
        <f>IFERROR(VLOOKUP($L169,'2-2 引出数据_合同数据仓库'!$B$2:$BP$10000,15,FALSE),0)</f>
        <v>0</v>
      </c>
      <c r="V169" s="122">
        <f>U169/(S169-R169+1)*365</f>
        <v>0</v>
      </c>
      <c r="W169" s="122"/>
      <c r="X169" s="154">
        <v>45658</v>
      </c>
      <c r="Y169" s="154">
        <f>X169+30</f>
        <v>45688</v>
      </c>
      <c r="Z169" s="158">
        <f>IFERROR(IF(($R169-Y169)&gt;=0,0,IF(($S169-X169)&lt;0,0,IF(AND(($S169-Y169)&gt;0,(X169-$R169)&gt;0),$V169/365*(Y169-X169+1),IF(AND(($S169-Y169)&lt;=0,(X169-$R169)&gt;0),$V169/365*($S169-X169+1),$V169/365*(Y169-$R169+1))))),0)</f>
        <v>0</v>
      </c>
      <c r="AA169" s="154">
        <f>Y169+1</f>
        <v>45689</v>
      </c>
      <c r="AB169" s="154">
        <f>AA169+27</f>
        <v>45716</v>
      </c>
      <c r="AC169" s="158">
        <f>IFERROR(IF(($R169-AB169)&gt;=0,0,IF(($S169-AA169)&lt;0,0,IF(AND(($S169-AB169)&gt;0,(AA169-$R169)&gt;0),$V169/365*(AB169-AA169+1),IF(AND(($S169-AB169)&lt;=0,(AA169-$R169)&gt;0),$V169/365*($S169-AA169+1),$V169/365*(AB169-$R169+1))))),0)</f>
        <v>0</v>
      </c>
      <c r="AD169" s="154">
        <f>AB169+1</f>
        <v>45717</v>
      </c>
      <c r="AE169" s="154">
        <f>AD169+30</f>
        <v>45747</v>
      </c>
      <c r="AF169" s="158">
        <f>IFERROR(IF(($R169-AE169)&gt;=0,0,IF(($S169-AD169)&lt;0,0,IF(AND(($S169-AE169)&gt;0,(AD169-$R169)&gt;0),$V169/365*(AE169-AD169+1),IF(AND(($S169-AE169)&lt;=0,(AD169-$R169)&gt;0),$V169/365*($S169-AD169+1),$V169/365*(AE169-$R169+1))))),0)</f>
        <v>0</v>
      </c>
      <c r="AG169" s="154">
        <f>AE169+1</f>
        <v>45748</v>
      </c>
      <c r="AH169" s="154">
        <f>AG169+29</f>
        <v>45777</v>
      </c>
      <c r="AI169" s="158">
        <f>IFERROR(IF(($R169-AH169)&gt;=0,0,IF(($S169-AG169)&lt;0,0,IF(AND(($S169-AH169)&gt;0,(AG169-$R169)&gt;0),$V169/365*(AH169-AG169+1),IF(AND(($S169-AH169)&lt;=0,(AG169-$R169)&gt;0),$V169/365*($S169-AG169+1),$V169/365*(AH169-$R169+1))))),0)</f>
        <v>0</v>
      </c>
      <c r="AJ169" s="154">
        <f>AH169+1</f>
        <v>45778</v>
      </c>
      <c r="AK169" s="154">
        <f>AJ169+30</f>
        <v>45808</v>
      </c>
      <c r="AL169" s="158">
        <f>IFERROR(IF(($R169-AK169)&gt;=0,0,IF(($S169-AJ169)&lt;0,0,IF(AND(($S169-AK169)&gt;0,(AJ169-$R169)&gt;0),$V169/365*(AK169-AJ169+1),IF(AND(($S169-AK169)&lt;=0,(AJ169-$R169)&gt;0),$V169/365*($S169-AJ169+1),$V169/365*(AK169-$R169+1))))),0)</f>
        <v>0</v>
      </c>
      <c r="AM169" s="154">
        <f>AK169+1</f>
        <v>45809</v>
      </c>
      <c r="AN169" s="154">
        <f>AM169+29</f>
        <v>45838</v>
      </c>
      <c r="AO169" s="158">
        <f>IFERROR(IF(($R169-AN169)&gt;=0,0,IF(($S169-AM169)&lt;0,0,IF(AND(($S169-AN169)&gt;0,(AM169-$R169)&gt;0),$V169/365*(AN169-AM169+1),IF(AND(($S169-AN169)&lt;=0,(AM169-$R169)&gt;0),$V169/365*($S169-AM169+1),$V169/365*(AN169-$R169+1))))),0)</f>
        <v>0</v>
      </c>
      <c r="AP169" s="154">
        <f>AN169+1</f>
        <v>45839</v>
      </c>
      <c r="AQ169" s="154">
        <f>AP169+30</f>
        <v>45869</v>
      </c>
      <c r="AR169" s="158">
        <f>IFERROR(IF(($R169-AQ169)&gt;=0,0,IF(($S169-AP169)&lt;0,0,IF(AND(($S169-AQ169)&gt;0,(AP169-$R169)&gt;0),$V169/365*(AQ169-AP169+1),IF(AND(($S169-AQ169)&lt;=0,(AP169-$R169)&gt;0),$V169/365*($S169-AP169+1),$V169/365*(AQ169-$R169+1))))),0)</f>
        <v>0</v>
      </c>
      <c r="AS169" s="154">
        <f>AQ169+1</f>
        <v>45870</v>
      </c>
      <c r="AT169" s="154">
        <f>AS169+30</f>
        <v>45900</v>
      </c>
      <c r="AU169" s="158">
        <f>IFERROR(IF(($R169-AT169)&gt;=0,0,IF(($S169-AS169)&lt;0,0,IF(AND(($S169-AT169)&gt;0,(AS169-$R169)&gt;0),$V169/365*(AT169-AS169+1),IF(AND(($S169-AT169)&lt;=0,(AS169-$R169)&gt;0),$V169/365*($S169-AS169+1),$V169/365*(AT169-$R169+1))))),0)</f>
        <v>0</v>
      </c>
      <c r="AV169" s="154">
        <f>AT169+1</f>
        <v>45901</v>
      </c>
      <c r="AW169" s="154">
        <f>AV169+29</f>
        <v>45930</v>
      </c>
      <c r="AX169" s="158">
        <f>IFERROR(IF(($R169-AW169)&gt;=0,0,IF(($S169-AV169)&lt;0,0,IF(AND(($S169-AW169)&gt;0,(AV169-$R169)&gt;0),$V169/365*(AW169-AV169+1),IF(AND(($S169-AW169)&lt;=0,(AV169-$R169)&gt;0),$V169/365*($S169-AV169+1),$V169/365*(AW169-$R169+1))))),0)</f>
        <v>0</v>
      </c>
      <c r="AY169" s="154">
        <f>AW169+1</f>
        <v>45931</v>
      </c>
      <c r="AZ169" s="154">
        <f>AY169+30</f>
        <v>45961</v>
      </c>
      <c r="BA169" s="158">
        <f>IFERROR(IF(($R169-AZ169)&gt;=0,0,IF(($S169-AY169)&lt;0,0,IF(AND(($S169-AZ169)&gt;0,(AY169-$R169)&gt;0),$V169/365*(AZ169-AY169+1),IF(AND(($S169-AZ169)&lt;=0,(AY169-$R169)&gt;0),$V169/365*($S169-AY169+1),$V169/365*(AZ169-$R169+1))))),0)</f>
        <v>0</v>
      </c>
      <c r="BB169" s="154">
        <f>AZ169+1</f>
        <v>45962</v>
      </c>
      <c r="BC169" s="154">
        <f>BB169+29</f>
        <v>45991</v>
      </c>
      <c r="BD169" s="158">
        <f>IFERROR(IF(($R169-BC169)&gt;=0,0,IF(($S169-BB169)&lt;0,0,IF(AND(($S169-BC169)&gt;0,(BB169-$R169)&gt;0),$V169/365*(BC169-BB169+1),IF(AND(($S169-BC169)&lt;=0,(BB169-$R169)&gt;0),$V169/365*($S169-BB169+1),$V169/365*(BC169-$R169+1))))),0)</f>
        <v>0</v>
      </c>
      <c r="BE169" s="154">
        <f>BC169+1</f>
        <v>45992</v>
      </c>
      <c r="BF169" s="154">
        <f>BE169+30</f>
        <v>46022</v>
      </c>
      <c r="BG169" s="158">
        <f>IFERROR(IF(($R169-BF169)&gt;=0,0,IF(($S169-BE169)&lt;0,0,IF(AND(($S169-BF169)&gt;0,(BE169-$R169)&gt;0),$V169/365*(BF169-BE169+1),IF(AND(($S169-BF169)&lt;=0,(BE169-$R169)&gt;0),$V169/365*($S169-BE169+1),$V169/365*(BF169-$R169+1))))),0)</f>
        <v>0</v>
      </c>
      <c r="BH169" s="154">
        <v>46023</v>
      </c>
      <c r="BI169" s="154">
        <f>BH169+30</f>
        <v>46053</v>
      </c>
      <c r="BJ169" s="158">
        <f>IFERROR(IF(($R169-BI169)&gt;=0,0,IF(($S169-BH169)&lt;0,0,IF(AND(($S169-BI169)&gt;0,(BH169-$R169)&gt;0),$V169/365*(BI169-BH169+1),IF(AND(($S169-BI169)&lt;=0,(BH169-$R169)&gt;0),$V169/365*($S169-BH169+1),$V169/365*(BI169-$R169+1))))),0)</f>
        <v>0</v>
      </c>
      <c r="BK169" s="154">
        <f>BI169+1</f>
        <v>46054</v>
      </c>
      <c r="BL169" s="154">
        <f>BK169+27</f>
        <v>46081</v>
      </c>
      <c r="BM169" s="158">
        <f>IFERROR(IF(($R169-BL169)&gt;=0,0,IF(($S169-BK169)&lt;0,0,IF(AND(($S169-BL169)&gt;0,(BK169-$R169)&gt;0),$V169/365*(BL169-BK169+1),IF(AND(($S169-BL169)&lt;=0,(BK169-$R169)&gt;0),$V169/365*($S169-BK169+1),$V169/365*(BL169-$R169+1))))),0)</f>
        <v>0</v>
      </c>
      <c r="BN169" s="154">
        <f>BL169+1</f>
        <v>46082</v>
      </c>
      <c r="BO169" s="154">
        <f>BN169+30</f>
        <v>46112</v>
      </c>
      <c r="BP169" s="158">
        <f>IFERROR(IF(($R169-BO169)&gt;=0,0,IF(($S169-BN169)&lt;0,0,IF(AND(($S169-BO169)&gt;0,(BN169-$R169)&gt;0),$V169/365*(BO169-BN169+1),IF(AND(($S169-BO169)&lt;=0,(BN169-$R169)&gt;0),$V169/365*($S169-BN169+1),$V169/365*(BO169-$R169+1))))),0)</f>
        <v>0</v>
      </c>
      <c r="BQ169" s="154">
        <f>BO169+1</f>
        <v>46113</v>
      </c>
      <c r="BR169" s="154">
        <f>BQ169+29</f>
        <v>46142</v>
      </c>
      <c r="BS169" s="158">
        <f>IFERROR(IF(($R169-BR169)&gt;=0,0,IF(($S169-BQ169)&lt;0,0,IF(AND(($S169-BR169)&gt;0,(BQ169-$R169)&gt;0),$V169/365*(BR169-BQ169+1),IF(AND(($S169-BR169)&lt;=0,(BQ169-$R169)&gt;0),$V169/365*($S169-BQ169+1),$V169/365*(BR169-$R169+1))))),0)</f>
        <v>0</v>
      </c>
      <c r="BT169" s="154">
        <f>BR169+1</f>
        <v>46143</v>
      </c>
      <c r="BU169" s="154">
        <f>BT169+30</f>
        <v>46173</v>
      </c>
      <c r="BV169" s="158">
        <f>IFERROR(IF(($R169-BU169)&gt;=0,0,IF(($S169-BT169)&lt;0,0,IF(AND(($S169-BU169)&gt;0,(BT169-$R169)&gt;0),$V169/365*(BU169-BT169+1),IF(AND(($S169-BU169)&lt;=0,(BT169-$R169)&gt;0),$V169/365*($S169-BT169+1),$V169/365*(BU169-$R169+1))))),0)</f>
        <v>0</v>
      </c>
      <c r="BW169" s="154">
        <f>BU169+1</f>
        <v>46174</v>
      </c>
      <c r="BX169" s="154">
        <f>BW169+29</f>
        <v>46203</v>
      </c>
      <c r="BY169" s="158">
        <f>IFERROR(IF(($R169-BX169)&gt;=0,0,IF(($S169-BW169)&lt;0,0,IF(AND(($S169-BX169)&gt;0,(BW169-$R169)&gt;0),$V169/365*(BX169-BW169+1),IF(AND(($S169-BX169)&lt;=0,(BW169-$R169)&gt;0),$V169/365*($S169-BW169+1),$V169/365*(BX169-$R169+1))))),0)</f>
        <v>0</v>
      </c>
      <c r="BZ169" s="154">
        <f>BX169+1</f>
        <v>46204</v>
      </c>
      <c r="CA169" s="154">
        <f>BZ169+30</f>
        <v>46234</v>
      </c>
      <c r="CB169" s="158">
        <f>IFERROR(IF(($R169-CA169)&gt;=0,0,IF(($S169-BZ169)&lt;0,0,IF(AND(($S169-CA169)&gt;0,(BZ169-$R169)&gt;0),$V169/365*(CA169-BZ169+1),IF(AND(($S169-CA169)&lt;=0,(BZ169-$R169)&gt;0),$V169/365*($S169-BZ169+1),$V169/365*(CA169-$R169+1))))),0)</f>
        <v>0</v>
      </c>
      <c r="CC169" s="154">
        <f>CA169+1</f>
        <v>46235</v>
      </c>
      <c r="CD169" s="154">
        <f>CC169+30</f>
        <v>46265</v>
      </c>
      <c r="CE169" s="158">
        <f>IFERROR(IF(($R169-CD169)&gt;=0,0,IF(($S169-CC169)&lt;0,0,IF(AND(($S169-CD169)&gt;0,(CC169-$R169)&gt;0),$V169/365*(CD169-CC169+1),IF(AND(($S169-CD169)&lt;=0,(CC169-$R169)&gt;0),$V169/365*($S169-CC169+1),$V169/365*(CD169-$R169+1))))),0)</f>
        <v>0</v>
      </c>
      <c r="CF169" s="154">
        <f>CD169+1</f>
        <v>46266</v>
      </c>
      <c r="CG169" s="154">
        <f>CF169+29</f>
        <v>46295</v>
      </c>
      <c r="CH169" s="158">
        <f>IFERROR(IF(($R169-CG169)&gt;=0,0,IF(($S169-CF169)&lt;0,0,IF(AND(($S169-CG169)&gt;0,(CF169-$R169)&gt;0),$V169/365*(CG169-CF169+1),IF(AND(($S169-CG169)&lt;=0,(CF169-$R169)&gt;0),$V169/365*($S169-CF169+1),$V169/365*(CG169-$R169+1))))),0)</f>
        <v>0</v>
      </c>
      <c r="CI169" s="154">
        <f>CG169+1</f>
        <v>46296</v>
      </c>
      <c r="CJ169" s="154">
        <f>CI169+30</f>
        <v>46326</v>
      </c>
      <c r="CK169" s="158">
        <f>IFERROR(IF(($R169-CJ169)&gt;=0,0,IF(($S169-CI169)&lt;0,0,IF(AND(($S169-CJ169)&gt;0,(CI169-$R169)&gt;0),$V169/365*(CJ169-CI169+1),IF(AND(($S169-CJ169)&lt;=0,(CI169-$R169)&gt;0),$V169/365*($S169-CI169+1),$V169/365*(CJ169-$R169+1))))),0)</f>
        <v>0</v>
      </c>
      <c r="CL169" s="154">
        <f>CJ169+1</f>
        <v>46327</v>
      </c>
      <c r="CM169" s="154">
        <f>CL169+29</f>
        <v>46356</v>
      </c>
      <c r="CN169" s="158">
        <f>IFERROR(IF(($R169-CM169)&gt;=0,0,IF(($S169-CL169)&lt;0,0,IF(AND(($S169-CM169)&gt;0,(CL169-$R169)&gt;0),$V169/365*(CM169-CL169+1),IF(AND(($S169-CM169)&lt;=0,(CL169-$R169)&gt;0),$V169/365*($S169-CL169+1),$V169/365*(CM169-$R169+1))))),0)</f>
        <v>0</v>
      </c>
      <c r="CO169" s="154">
        <f>CM169+1</f>
        <v>46357</v>
      </c>
      <c r="CP169" s="154">
        <f>CO169+30</f>
        <v>46387</v>
      </c>
      <c r="CQ169" s="158">
        <f>IFERROR(IF(($R169-CP169)&gt;=0,0,IF(($S169-CO169)&lt;0,0,IF(AND(($S169-CP169)&gt;0,(CO169-$R169)&gt;0),$V169/365*(CP169-CO169+1),IF(AND(($S169-CP169)&lt;=0,(CO169-$R169)&gt;0),$V169/365*($S169-CO169+1),$V169/365*(CP169-$R169+1))))),0)</f>
        <v>0</v>
      </c>
    </row>
    <row r="170" s="80" customFormat="1" ht="24" customHeight="1" outlineLevel="4" spans="1:95">
      <c r="A170" s="123" t="s">
        <v>2814</v>
      </c>
      <c r="B170" s="124"/>
      <c r="C170" s="124"/>
      <c r="D170" s="124"/>
      <c r="E170" s="124"/>
      <c r="F170" s="124"/>
      <c r="G170" s="125"/>
      <c r="H170" s="126"/>
      <c r="I170" s="126"/>
      <c r="J170" s="126"/>
      <c r="K170" s="126"/>
      <c r="L170" s="149"/>
      <c r="M170" s="149"/>
      <c r="N170" s="126"/>
      <c r="O170" s="126"/>
      <c r="P170" s="126"/>
      <c r="Q170" s="126"/>
      <c r="R170" s="126"/>
      <c r="S170" s="126"/>
      <c r="T170" s="126"/>
      <c r="U170" s="126"/>
      <c r="V170" s="126"/>
      <c r="W170" s="126"/>
      <c r="X170" s="126"/>
      <c r="Y170" s="126"/>
      <c r="Z170" s="126"/>
      <c r="AA170" s="126"/>
      <c r="AB170" s="126"/>
      <c r="AC170" s="126"/>
      <c r="AD170" s="126"/>
      <c r="AE170" s="126"/>
      <c r="AF170" s="126"/>
      <c r="AG170" s="126"/>
      <c r="AH170" s="126"/>
      <c r="AI170" s="126"/>
      <c r="AJ170" s="126"/>
      <c r="AK170" s="126"/>
      <c r="AL170" s="126"/>
      <c r="AM170" s="126"/>
      <c r="AN170" s="126"/>
      <c r="AO170" s="126"/>
      <c r="AP170" s="126"/>
      <c r="AQ170" s="126"/>
      <c r="AR170" s="126"/>
      <c r="AS170" s="126"/>
      <c r="AT170" s="126"/>
      <c r="AU170" s="126"/>
      <c r="AV170" s="126"/>
      <c r="AW170" s="126"/>
      <c r="AX170" s="126"/>
      <c r="AY170" s="126"/>
      <c r="AZ170" s="126"/>
      <c r="BA170" s="126"/>
      <c r="BB170" s="126"/>
      <c r="BC170" s="126"/>
      <c r="BD170" s="126"/>
      <c r="BE170" s="126"/>
      <c r="BF170" s="126"/>
      <c r="BG170" s="126"/>
      <c r="BH170" s="126"/>
      <c r="BI170" s="126"/>
      <c r="BJ170" s="126"/>
      <c r="BK170" s="126"/>
      <c r="BL170" s="126"/>
      <c r="BM170" s="126"/>
      <c r="BN170" s="126"/>
      <c r="BO170" s="126"/>
      <c r="BP170" s="126"/>
      <c r="BQ170" s="126"/>
      <c r="BR170" s="126"/>
      <c r="BS170" s="126"/>
      <c r="BT170" s="126"/>
      <c r="BU170" s="126"/>
      <c r="BV170" s="126"/>
      <c r="BW170" s="126"/>
      <c r="BX170" s="126"/>
      <c r="BY170" s="126"/>
      <c r="BZ170" s="126"/>
      <c r="CA170" s="126"/>
      <c r="CB170" s="126"/>
      <c r="CC170" s="126"/>
      <c r="CD170" s="126"/>
      <c r="CE170" s="126"/>
      <c r="CF170" s="126"/>
      <c r="CG170" s="126"/>
      <c r="CH170" s="126"/>
      <c r="CI170" s="126"/>
      <c r="CJ170" s="126"/>
      <c r="CK170" s="126"/>
      <c r="CL170" s="126"/>
      <c r="CM170" s="126"/>
      <c r="CN170" s="126"/>
      <c r="CO170" s="126"/>
      <c r="CP170" s="126"/>
      <c r="CQ170" s="126"/>
    </row>
    <row r="171" ht="24" customHeight="1" outlineLevel="3" spans="1:95">
      <c r="A171" s="115"/>
      <c r="B171" s="116" t="s">
        <v>792</v>
      </c>
      <c r="C171" s="117" t="s">
        <v>1132</v>
      </c>
      <c r="D171" s="115" t="s">
        <v>19</v>
      </c>
      <c r="E171" s="116"/>
      <c r="F171" s="116"/>
      <c r="G171" s="116"/>
      <c r="H171" s="118">
        <f>X171+AA171+AD171+AG171+AJ171+AM171+AP171+AS171+AV171+AY171+BB171+BE171</f>
        <v>0</v>
      </c>
      <c r="I171" s="118">
        <f>Y171+AB171+AE171+AH171+AK171+AN171+AQ171+AT171+AW171+AZ171+BC171+BF171</f>
        <v>0</v>
      </c>
      <c r="J171" s="118">
        <f>Z171+AC171+AF171+AI171+AL171+AO171+AR171+AU171+AX171+BA171+BD171+BG171</f>
        <v>0</v>
      </c>
      <c r="K171" s="118"/>
      <c r="L171" s="146"/>
      <c r="M171" s="146"/>
      <c r="N171" s="118"/>
      <c r="O171" s="118"/>
      <c r="P171" s="118"/>
      <c r="Q171" s="118"/>
      <c r="R171" s="118"/>
      <c r="S171" s="118"/>
      <c r="T171" s="118"/>
      <c r="U171" s="118"/>
      <c r="V171" s="118"/>
      <c r="W171" s="118"/>
      <c r="X171" s="118">
        <f>VLOOKUP($C171,'1 预算编制表单'!$C:$BJ,27,FALSE)</f>
        <v>0</v>
      </c>
      <c r="Y171" s="118">
        <f>X171-Z171</f>
        <v>0</v>
      </c>
      <c r="Z171" s="118">
        <f>SUM(Z172:Z176)</f>
        <v>0</v>
      </c>
      <c r="AA171" s="118">
        <f>VLOOKUP($C171,'1 预算编制表单'!$C:$BJ,30,FALSE)</f>
        <v>0</v>
      </c>
      <c r="AB171" s="118">
        <f>AA171-AC171</f>
        <v>0</v>
      </c>
      <c r="AC171" s="118">
        <f>SUM(AC172:AC176)</f>
        <v>0</v>
      </c>
      <c r="AD171" s="118">
        <f>VLOOKUP($C171,'1 预算编制表单'!$C:$BJ,33,FALSE)</f>
        <v>0</v>
      </c>
      <c r="AE171" s="118">
        <f>AD171-AF171</f>
        <v>0</v>
      </c>
      <c r="AF171" s="118">
        <f>SUM(AF172:AF176)</f>
        <v>0</v>
      </c>
      <c r="AG171" s="118">
        <f>VLOOKUP($C171,'1 预算编制表单'!$C:$BJ,36,FALSE)</f>
        <v>0</v>
      </c>
      <c r="AH171" s="118">
        <f>AG171-AI171</f>
        <v>0</v>
      </c>
      <c r="AI171" s="118">
        <f>SUM(AI172:AI176)</f>
        <v>0</v>
      </c>
      <c r="AJ171" s="118">
        <f>VLOOKUP($C171,'1 预算编制表单'!$C:$BJ,39,FALSE)</f>
        <v>0</v>
      </c>
      <c r="AK171" s="118">
        <f>AJ171-AL171</f>
        <v>0</v>
      </c>
      <c r="AL171" s="118">
        <f>SUM(AL172:AL176)</f>
        <v>0</v>
      </c>
      <c r="AM171" s="118">
        <f>VLOOKUP($C171,'1 预算编制表单'!$C:$BJ,42,FALSE)</f>
        <v>0</v>
      </c>
      <c r="AN171" s="118">
        <f>AM171-AO171</f>
        <v>0</v>
      </c>
      <c r="AO171" s="118">
        <f>SUM(AO172:AO176)</f>
        <v>0</v>
      </c>
      <c r="AP171" s="118">
        <f>VLOOKUP($C171,'1 预算编制表单'!$C:$BJ,45,FALSE)</f>
        <v>0</v>
      </c>
      <c r="AQ171" s="118">
        <f>AP171-AR171</f>
        <v>0</v>
      </c>
      <c r="AR171" s="118">
        <f>SUM(AR172:AR176)</f>
        <v>0</v>
      </c>
      <c r="AS171" s="118">
        <f>VLOOKUP($C171,'1 预算编制表单'!$C:$BJ,48,FALSE)</f>
        <v>0</v>
      </c>
      <c r="AT171" s="118">
        <f>AS171-AU171</f>
        <v>0</v>
      </c>
      <c r="AU171" s="118">
        <f>SUM(AU172:AU176)</f>
        <v>0</v>
      </c>
      <c r="AV171" s="118">
        <f>VLOOKUP($C171,'1 预算编制表单'!$C:$BJ,51,FALSE)</f>
        <v>0</v>
      </c>
      <c r="AW171" s="118">
        <f>AV171-AX171</f>
        <v>0</v>
      </c>
      <c r="AX171" s="118">
        <f>SUM(AX172:AX176)</f>
        <v>0</v>
      </c>
      <c r="AY171" s="118">
        <f>VLOOKUP($C171,'1 预算编制表单'!$C:$BJ,54,FALSE)</f>
        <v>0</v>
      </c>
      <c r="AZ171" s="118">
        <f>AY171-BA171</f>
        <v>0</v>
      </c>
      <c r="BA171" s="118">
        <f>SUM(BA172:BA176)</f>
        <v>0</v>
      </c>
      <c r="BB171" s="118">
        <f>VLOOKUP($C171,'1 预算编制表单'!$C:$BJ,57,FALSE)</f>
        <v>0</v>
      </c>
      <c r="BC171" s="118">
        <f>BB171-BD171</f>
        <v>0</v>
      </c>
      <c r="BD171" s="118">
        <f>SUM(BD172:BD176)</f>
        <v>0</v>
      </c>
      <c r="BE171" s="118">
        <f>VLOOKUP($C171,'1 预算编制表单'!$C:$BJ,60,FALSE)</f>
        <v>0</v>
      </c>
      <c r="BF171" s="118">
        <f>BE171-BG171</f>
        <v>0</v>
      </c>
      <c r="BG171" s="118">
        <f>SUM(BG172:BG176)</f>
        <v>0</v>
      </c>
      <c r="BH171" s="118">
        <f>VLOOKUP($C171,'1 预算编制表单'!$C:$BJ,27,FALSE)</f>
        <v>0</v>
      </c>
      <c r="BI171" s="118">
        <f>BH171-BJ171</f>
        <v>0</v>
      </c>
      <c r="BJ171" s="118">
        <f>SUM(BJ172:BJ176)</f>
        <v>0</v>
      </c>
      <c r="BK171" s="118">
        <f>VLOOKUP($C171,'1 预算编制表单'!$C:$BJ,30,FALSE)</f>
        <v>0</v>
      </c>
      <c r="BL171" s="118">
        <f>BK171-BM171</f>
        <v>0</v>
      </c>
      <c r="BM171" s="118">
        <f>SUM(BM172:BM176)</f>
        <v>0</v>
      </c>
      <c r="BN171" s="118">
        <f>VLOOKUP($C171,'1 预算编制表单'!$C:$BJ,33,FALSE)</f>
        <v>0</v>
      </c>
      <c r="BO171" s="118">
        <f>BN171-BP171</f>
        <v>0</v>
      </c>
      <c r="BP171" s="118">
        <f>SUM(BP172:BP176)</f>
        <v>0</v>
      </c>
      <c r="BQ171" s="118">
        <f>VLOOKUP($C171,'1 预算编制表单'!$C:$BJ,36,FALSE)</f>
        <v>0</v>
      </c>
      <c r="BR171" s="118">
        <f>BQ171-BS171</f>
        <v>0</v>
      </c>
      <c r="BS171" s="118">
        <f>SUM(BS172:BS176)</f>
        <v>0</v>
      </c>
      <c r="BT171" s="118">
        <f>VLOOKUP($C171,'1 预算编制表单'!$C:$BJ,39,FALSE)</f>
        <v>0</v>
      </c>
      <c r="BU171" s="118">
        <f>BT171-BV171</f>
        <v>0</v>
      </c>
      <c r="BV171" s="118">
        <f>SUM(BV172:BV176)</f>
        <v>0</v>
      </c>
      <c r="BW171" s="118">
        <f>VLOOKUP($C171,'1 预算编制表单'!$C:$BJ,42,FALSE)</f>
        <v>0</v>
      </c>
      <c r="BX171" s="118">
        <f>BW171-BY171</f>
        <v>0</v>
      </c>
      <c r="BY171" s="118">
        <f>SUM(BY172:BY176)</f>
        <v>0</v>
      </c>
      <c r="BZ171" s="118">
        <f>VLOOKUP($C171,'1 预算编制表单'!$C:$BJ,45,FALSE)</f>
        <v>0</v>
      </c>
      <c r="CA171" s="118">
        <f>BZ171-CB171</f>
        <v>0</v>
      </c>
      <c r="CB171" s="118">
        <f>SUM(CB172:CB176)</f>
        <v>0</v>
      </c>
      <c r="CC171" s="118">
        <f>VLOOKUP($C171,'1 预算编制表单'!$C:$BJ,48,FALSE)</f>
        <v>0</v>
      </c>
      <c r="CD171" s="118">
        <f>CC171-CE171</f>
        <v>0</v>
      </c>
      <c r="CE171" s="118">
        <f>SUM(CE172:CE176)</f>
        <v>0</v>
      </c>
      <c r="CF171" s="118">
        <f>VLOOKUP($C171,'1 预算编制表单'!$C:$BJ,51,FALSE)</f>
        <v>0</v>
      </c>
      <c r="CG171" s="118">
        <f>CF171-CH171</f>
        <v>0</v>
      </c>
      <c r="CH171" s="118">
        <f>SUM(CH172:CH176)</f>
        <v>0</v>
      </c>
      <c r="CI171" s="118">
        <f>VLOOKUP($C171,'1 预算编制表单'!$C:$BJ,54,FALSE)</f>
        <v>0</v>
      </c>
      <c r="CJ171" s="118">
        <f>CI171-CK171</f>
        <v>0</v>
      </c>
      <c r="CK171" s="118">
        <f>SUM(CK172:CK176)</f>
        <v>0</v>
      </c>
      <c r="CL171" s="118">
        <f>VLOOKUP($C171,'1 预算编制表单'!$C:$BJ,57,FALSE)</f>
        <v>0</v>
      </c>
      <c r="CM171" s="118">
        <f>CL171-CN171</f>
        <v>0</v>
      </c>
      <c r="CN171" s="118">
        <f>SUM(CN172:CN176)</f>
        <v>0</v>
      </c>
      <c r="CO171" s="118">
        <f>VLOOKUP($C171,'1 预算编制表单'!$C:$BJ,60,FALSE)</f>
        <v>0</v>
      </c>
      <c r="CP171" s="118">
        <f>CO171-CQ171</f>
        <v>0</v>
      </c>
      <c r="CQ171" s="118">
        <f>SUM(CQ172:CQ176)</f>
        <v>0</v>
      </c>
    </row>
    <row r="172" s="80" customFormat="1" ht="24" customHeight="1" outlineLevel="4" spans="1:95">
      <c r="A172" s="119"/>
      <c r="B172" s="120"/>
      <c r="C172" s="121"/>
      <c r="D172" s="119"/>
      <c r="E172" s="120"/>
      <c r="F172" s="120"/>
      <c r="G172" s="120"/>
      <c r="H172" s="122"/>
      <c r="I172" s="122"/>
      <c r="J172" s="122">
        <f>Z172+AC172+AF172+AI172+AL172+AO172+AR172+AU172+AX172+BA172+BD172+BG172</f>
        <v>0</v>
      </c>
      <c r="K172" s="122">
        <v>1</v>
      </c>
      <c r="L172" s="147"/>
      <c r="M172" s="148">
        <f>IFERROR(VLOOKUP($L172,'2-2 引出数据_合同数据仓库'!$B$2:$BP$10000,3,FALSE),0)</f>
        <v>0</v>
      </c>
      <c r="N172" s="122"/>
      <c r="O172" s="148">
        <f>IFERROR(VLOOKUP((LEFT(VLOOKUP($L172,'2-2 引出数据_合同数据仓库'!$B$2:$BP$10000,64,FALSE),15)&amp;(RIGHT(VLOOKUP($L172,'2-2 引出数据_合同数据仓库'!$B$2:$BP$10000,64,FALSE),4)+1)),'2-2 引出数据_合同数据仓库'!$B$2:$BP$10000,3,FALSE),0)</f>
        <v>0</v>
      </c>
      <c r="P172" s="122"/>
      <c r="Q172" s="122">
        <f>IFERROR(VLOOKUP($L172,'2-2 引出数据_合同数据仓库'!$B$2:$BP$10000,28,FALSE),0)</f>
        <v>0</v>
      </c>
      <c r="R172" s="122">
        <f>IFERROR(VLOOKUP($L172,'2-2 引出数据_合同数据仓库'!$B$2:$BP$10000,29,FALSE),0)</f>
        <v>0</v>
      </c>
      <c r="S172" s="122">
        <f>IFERROR(VLOOKUP($L172,'2-2 引出数据_合同数据仓库'!$B$2:$BP$10000,4,FALSE),0)</f>
        <v>0</v>
      </c>
      <c r="T172" s="122"/>
      <c r="U172" s="122">
        <f>IFERROR(VLOOKUP($L172,'2-2 引出数据_合同数据仓库'!$B$2:$BP$10000,15,FALSE),0)</f>
        <v>0</v>
      </c>
      <c r="V172" s="122">
        <f>U172/(S172-R172+1)*365</f>
        <v>0</v>
      </c>
      <c r="W172" s="122"/>
      <c r="X172" s="154">
        <v>45658</v>
      </c>
      <c r="Y172" s="154">
        <f>X172+30</f>
        <v>45688</v>
      </c>
      <c r="Z172" s="158">
        <f>IFERROR(IF(($R172-Y172)&gt;=0,0,IF(($S172-X172)&lt;0,0,IF(AND(($S172-Y172)&gt;0,(X172-$R172)&gt;0),$V172/365*(Y172-X172+1),IF(AND(($S172-Y172)&lt;=0,(X172-$R172)&gt;0),$V172/365*($S172-X172+1),$V172/365*(Y172-$R172+1))))),0)</f>
        <v>0</v>
      </c>
      <c r="AA172" s="154">
        <f>Y172+1</f>
        <v>45689</v>
      </c>
      <c r="AB172" s="154">
        <f>AA172+27</f>
        <v>45716</v>
      </c>
      <c r="AC172" s="158">
        <f>IFERROR(IF(($R172-AB172)&gt;=0,0,IF(($S172-AA172)&lt;0,0,IF(AND(($S172-AB172)&gt;0,(AA172-$R172)&gt;0),$V172/365*(AB172-AA172+1),IF(AND(($S172-AB172)&lt;=0,(AA172-$R172)&gt;0),$V172/365*($S172-AA172+1),$V172/365*(AB172-$R172+1))))),0)</f>
        <v>0</v>
      </c>
      <c r="AD172" s="154">
        <f>AB172+1</f>
        <v>45717</v>
      </c>
      <c r="AE172" s="154">
        <f>AD172+30</f>
        <v>45747</v>
      </c>
      <c r="AF172" s="158">
        <f>IFERROR(IF(($R172-AE172)&gt;=0,0,IF(($S172-AD172)&lt;0,0,IF(AND(($S172-AE172)&gt;0,(AD172-$R172)&gt;0),$V172/365*(AE172-AD172+1),IF(AND(($S172-AE172)&lt;=0,(AD172-$R172)&gt;0),$V172/365*($S172-AD172+1),$V172/365*(AE172-$R172+1))))),0)</f>
        <v>0</v>
      </c>
      <c r="AG172" s="154">
        <f>AE172+1</f>
        <v>45748</v>
      </c>
      <c r="AH172" s="154">
        <f>AG172+29</f>
        <v>45777</v>
      </c>
      <c r="AI172" s="158">
        <f>IFERROR(IF(($R172-AH172)&gt;=0,0,IF(($S172-AG172)&lt;0,0,IF(AND(($S172-AH172)&gt;0,(AG172-$R172)&gt;0),$V172/365*(AH172-AG172+1),IF(AND(($S172-AH172)&lt;=0,(AG172-$R172)&gt;0),$V172/365*($S172-AG172+1),$V172/365*(AH172-$R172+1))))),0)</f>
        <v>0</v>
      </c>
      <c r="AJ172" s="154">
        <f>AH172+1</f>
        <v>45778</v>
      </c>
      <c r="AK172" s="154">
        <f>AJ172+30</f>
        <v>45808</v>
      </c>
      <c r="AL172" s="158">
        <f>IFERROR(IF(($R172-AK172)&gt;=0,0,IF(($S172-AJ172)&lt;0,0,IF(AND(($S172-AK172)&gt;0,(AJ172-$R172)&gt;0),$V172/365*(AK172-AJ172+1),IF(AND(($S172-AK172)&lt;=0,(AJ172-$R172)&gt;0),$V172/365*($S172-AJ172+1),$V172/365*(AK172-$R172+1))))),0)</f>
        <v>0</v>
      </c>
      <c r="AM172" s="154">
        <f>AK172+1</f>
        <v>45809</v>
      </c>
      <c r="AN172" s="154">
        <f>AM172+29</f>
        <v>45838</v>
      </c>
      <c r="AO172" s="158">
        <f>IFERROR(IF(($R172-AN172)&gt;=0,0,IF(($S172-AM172)&lt;0,0,IF(AND(($S172-AN172)&gt;0,(AM172-$R172)&gt;0),$V172/365*(AN172-AM172+1),IF(AND(($S172-AN172)&lt;=0,(AM172-$R172)&gt;0),$V172/365*($S172-AM172+1),$V172/365*(AN172-$R172+1))))),0)</f>
        <v>0</v>
      </c>
      <c r="AP172" s="154">
        <f>AN172+1</f>
        <v>45839</v>
      </c>
      <c r="AQ172" s="154">
        <f>AP172+30</f>
        <v>45869</v>
      </c>
      <c r="AR172" s="158">
        <f>IFERROR(IF(($R172-AQ172)&gt;=0,0,IF(($S172-AP172)&lt;0,0,IF(AND(($S172-AQ172)&gt;0,(AP172-$R172)&gt;0),$V172/365*(AQ172-AP172+1),IF(AND(($S172-AQ172)&lt;=0,(AP172-$R172)&gt;0),$V172/365*($S172-AP172+1),$V172/365*(AQ172-$R172+1))))),0)</f>
        <v>0</v>
      </c>
      <c r="AS172" s="154">
        <f>AQ172+1</f>
        <v>45870</v>
      </c>
      <c r="AT172" s="154">
        <f>AS172+30</f>
        <v>45900</v>
      </c>
      <c r="AU172" s="158">
        <f>IFERROR(IF(($R172-AT172)&gt;=0,0,IF(($S172-AS172)&lt;0,0,IF(AND(($S172-AT172)&gt;0,(AS172-$R172)&gt;0),$V172/365*(AT172-AS172+1),IF(AND(($S172-AT172)&lt;=0,(AS172-$R172)&gt;0),$V172/365*($S172-AS172+1),$V172/365*(AT172-$R172+1))))),0)</f>
        <v>0</v>
      </c>
      <c r="AV172" s="154">
        <f>AT172+1</f>
        <v>45901</v>
      </c>
      <c r="AW172" s="154">
        <f>AV172+29</f>
        <v>45930</v>
      </c>
      <c r="AX172" s="158">
        <f>IFERROR(IF(($R172-AW172)&gt;=0,0,IF(($S172-AV172)&lt;0,0,IF(AND(($S172-AW172)&gt;0,(AV172-$R172)&gt;0),$V172/365*(AW172-AV172+1),IF(AND(($S172-AW172)&lt;=0,(AV172-$R172)&gt;0),$V172/365*($S172-AV172+1),$V172/365*(AW172-$R172+1))))),0)</f>
        <v>0</v>
      </c>
      <c r="AY172" s="154">
        <f>AW172+1</f>
        <v>45931</v>
      </c>
      <c r="AZ172" s="154">
        <f>AY172+30</f>
        <v>45961</v>
      </c>
      <c r="BA172" s="158">
        <f>IFERROR(IF(($R172-AZ172)&gt;=0,0,IF(($S172-AY172)&lt;0,0,IF(AND(($S172-AZ172)&gt;0,(AY172-$R172)&gt;0),$V172/365*(AZ172-AY172+1),IF(AND(($S172-AZ172)&lt;=0,(AY172-$R172)&gt;0),$V172/365*($S172-AY172+1),$V172/365*(AZ172-$R172+1))))),0)</f>
        <v>0</v>
      </c>
      <c r="BB172" s="154">
        <f>AZ172+1</f>
        <v>45962</v>
      </c>
      <c r="BC172" s="154">
        <f>BB172+29</f>
        <v>45991</v>
      </c>
      <c r="BD172" s="158">
        <f>IFERROR(IF(($R172-BC172)&gt;=0,0,IF(($S172-BB172)&lt;0,0,IF(AND(($S172-BC172)&gt;0,(BB172-$R172)&gt;0),$V172/365*(BC172-BB172+1),IF(AND(($S172-BC172)&lt;=0,(BB172-$R172)&gt;0),$V172/365*($S172-BB172+1),$V172/365*(BC172-$R172+1))))),0)</f>
        <v>0</v>
      </c>
      <c r="BE172" s="154">
        <f>BC172+1</f>
        <v>45992</v>
      </c>
      <c r="BF172" s="154">
        <f>BE172+30</f>
        <v>46022</v>
      </c>
      <c r="BG172" s="158">
        <f>IFERROR(IF(($R172-BF172)&gt;=0,0,IF(($S172-BE172)&lt;0,0,IF(AND(($S172-BF172)&gt;0,(BE172-$R172)&gt;0),$V172/365*(BF172-BE172+1),IF(AND(($S172-BF172)&lt;=0,(BE172-$R172)&gt;0),$V172/365*($S172-BE172+1),$V172/365*(BF172-$R172+1))))),0)</f>
        <v>0</v>
      </c>
      <c r="BH172" s="154">
        <v>46023</v>
      </c>
      <c r="BI172" s="154">
        <f>BH172+30</f>
        <v>46053</v>
      </c>
      <c r="BJ172" s="158">
        <f>IFERROR(IF(($R172-BI172)&gt;=0,0,IF(($S172-BH172)&lt;0,0,IF(AND(($S172-BI172)&gt;0,(BH172-$R172)&gt;0),$V172/365*(BI172-BH172+1),IF(AND(($S172-BI172)&lt;=0,(BH172-$R172)&gt;0),$V172/365*($S172-BH172+1),$V172/365*(BI172-$R172+1))))),0)</f>
        <v>0</v>
      </c>
      <c r="BK172" s="154">
        <f>BI172+1</f>
        <v>46054</v>
      </c>
      <c r="BL172" s="154">
        <f>BK172+27</f>
        <v>46081</v>
      </c>
      <c r="BM172" s="158">
        <f>IFERROR(IF(($R172-BL172)&gt;=0,0,IF(($S172-BK172)&lt;0,0,IF(AND(($S172-BL172)&gt;0,(BK172-$R172)&gt;0),$V172/365*(BL172-BK172+1),IF(AND(($S172-BL172)&lt;=0,(BK172-$R172)&gt;0),$V172/365*($S172-BK172+1),$V172/365*(BL172-$R172+1))))),0)</f>
        <v>0</v>
      </c>
      <c r="BN172" s="154">
        <f>BL172+1</f>
        <v>46082</v>
      </c>
      <c r="BO172" s="154">
        <f>BN172+30</f>
        <v>46112</v>
      </c>
      <c r="BP172" s="158">
        <f>IFERROR(IF(($R172-BO172)&gt;=0,0,IF(($S172-BN172)&lt;0,0,IF(AND(($S172-BO172)&gt;0,(BN172-$R172)&gt;0),$V172/365*(BO172-BN172+1),IF(AND(($S172-BO172)&lt;=0,(BN172-$R172)&gt;0),$V172/365*($S172-BN172+1),$V172/365*(BO172-$R172+1))))),0)</f>
        <v>0</v>
      </c>
      <c r="BQ172" s="154">
        <f>BO172+1</f>
        <v>46113</v>
      </c>
      <c r="BR172" s="154">
        <f>BQ172+29</f>
        <v>46142</v>
      </c>
      <c r="BS172" s="158">
        <f>IFERROR(IF(($R172-BR172)&gt;=0,0,IF(($S172-BQ172)&lt;0,0,IF(AND(($S172-BR172)&gt;0,(BQ172-$R172)&gt;0),$V172/365*(BR172-BQ172+1),IF(AND(($S172-BR172)&lt;=0,(BQ172-$R172)&gt;0),$V172/365*($S172-BQ172+1),$V172/365*(BR172-$R172+1))))),0)</f>
        <v>0</v>
      </c>
      <c r="BT172" s="154">
        <f>BR172+1</f>
        <v>46143</v>
      </c>
      <c r="BU172" s="154">
        <f>BT172+30</f>
        <v>46173</v>
      </c>
      <c r="BV172" s="158">
        <f>IFERROR(IF(($R172-BU172)&gt;=0,0,IF(($S172-BT172)&lt;0,0,IF(AND(($S172-BU172)&gt;0,(BT172-$R172)&gt;0),$V172/365*(BU172-BT172+1),IF(AND(($S172-BU172)&lt;=0,(BT172-$R172)&gt;0),$V172/365*($S172-BT172+1),$V172/365*(BU172-$R172+1))))),0)</f>
        <v>0</v>
      </c>
      <c r="BW172" s="154">
        <f>BU172+1</f>
        <v>46174</v>
      </c>
      <c r="BX172" s="154">
        <f>BW172+29</f>
        <v>46203</v>
      </c>
      <c r="BY172" s="158">
        <f>IFERROR(IF(($R172-BX172)&gt;=0,0,IF(($S172-BW172)&lt;0,0,IF(AND(($S172-BX172)&gt;0,(BW172-$R172)&gt;0),$V172/365*(BX172-BW172+1),IF(AND(($S172-BX172)&lt;=0,(BW172-$R172)&gt;0),$V172/365*($S172-BW172+1),$V172/365*(BX172-$R172+1))))),0)</f>
        <v>0</v>
      </c>
      <c r="BZ172" s="154">
        <f>BX172+1</f>
        <v>46204</v>
      </c>
      <c r="CA172" s="154">
        <f>BZ172+30</f>
        <v>46234</v>
      </c>
      <c r="CB172" s="158">
        <f>IFERROR(IF(($R172-CA172)&gt;=0,0,IF(($S172-BZ172)&lt;0,0,IF(AND(($S172-CA172)&gt;0,(BZ172-$R172)&gt;0),$V172/365*(CA172-BZ172+1),IF(AND(($S172-CA172)&lt;=0,(BZ172-$R172)&gt;0),$V172/365*($S172-BZ172+1),$V172/365*(CA172-$R172+1))))),0)</f>
        <v>0</v>
      </c>
      <c r="CC172" s="154">
        <f>CA172+1</f>
        <v>46235</v>
      </c>
      <c r="CD172" s="154">
        <f>CC172+30</f>
        <v>46265</v>
      </c>
      <c r="CE172" s="158">
        <f>IFERROR(IF(($R172-CD172)&gt;=0,0,IF(($S172-CC172)&lt;0,0,IF(AND(($S172-CD172)&gt;0,(CC172-$R172)&gt;0),$V172/365*(CD172-CC172+1),IF(AND(($S172-CD172)&lt;=0,(CC172-$R172)&gt;0),$V172/365*($S172-CC172+1),$V172/365*(CD172-$R172+1))))),0)</f>
        <v>0</v>
      </c>
      <c r="CF172" s="154">
        <f>CD172+1</f>
        <v>46266</v>
      </c>
      <c r="CG172" s="154">
        <f>CF172+29</f>
        <v>46295</v>
      </c>
      <c r="CH172" s="158">
        <f>IFERROR(IF(($R172-CG172)&gt;=0,0,IF(($S172-CF172)&lt;0,0,IF(AND(($S172-CG172)&gt;0,(CF172-$R172)&gt;0),$V172/365*(CG172-CF172+1),IF(AND(($S172-CG172)&lt;=0,(CF172-$R172)&gt;0),$V172/365*($S172-CF172+1),$V172/365*(CG172-$R172+1))))),0)</f>
        <v>0</v>
      </c>
      <c r="CI172" s="154">
        <f>CG172+1</f>
        <v>46296</v>
      </c>
      <c r="CJ172" s="154">
        <f>CI172+30</f>
        <v>46326</v>
      </c>
      <c r="CK172" s="158">
        <f>IFERROR(IF(($R172-CJ172)&gt;=0,0,IF(($S172-CI172)&lt;0,0,IF(AND(($S172-CJ172)&gt;0,(CI172-$R172)&gt;0),$V172/365*(CJ172-CI172+1),IF(AND(($S172-CJ172)&lt;=0,(CI172-$R172)&gt;0),$V172/365*($S172-CI172+1),$V172/365*(CJ172-$R172+1))))),0)</f>
        <v>0</v>
      </c>
      <c r="CL172" s="154">
        <f>CJ172+1</f>
        <v>46327</v>
      </c>
      <c r="CM172" s="154">
        <f>CL172+29</f>
        <v>46356</v>
      </c>
      <c r="CN172" s="158">
        <f>IFERROR(IF(($R172-CM172)&gt;=0,0,IF(($S172-CL172)&lt;0,0,IF(AND(($S172-CM172)&gt;0,(CL172-$R172)&gt;0),$V172/365*(CM172-CL172+1),IF(AND(($S172-CM172)&lt;=0,(CL172-$R172)&gt;0),$V172/365*($S172-CL172+1),$V172/365*(CM172-$R172+1))))),0)</f>
        <v>0</v>
      </c>
      <c r="CO172" s="154">
        <f>CM172+1</f>
        <v>46357</v>
      </c>
      <c r="CP172" s="154">
        <f>CO172+30</f>
        <v>46387</v>
      </c>
      <c r="CQ172" s="158">
        <f>IFERROR(IF(($R172-CP172)&gt;=0,0,IF(($S172-CO172)&lt;0,0,IF(AND(($S172-CP172)&gt;0,(CO172-$R172)&gt;0),$V172/365*(CP172-CO172+1),IF(AND(($S172-CP172)&lt;=0,(CO172-$R172)&gt;0),$V172/365*($S172-CO172+1),$V172/365*(CP172-$R172+1))))),0)</f>
        <v>0</v>
      </c>
    </row>
    <row r="173" s="80" customFormat="1" ht="24" customHeight="1" outlineLevel="4" spans="1:95">
      <c r="A173" s="119"/>
      <c r="B173" s="120"/>
      <c r="C173" s="121"/>
      <c r="D173" s="119"/>
      <c r="E173" s="120"/>
      <c r="F173" s="120"/>
      <c r="G173" s="120"/>
      <c r="H173" s="122"/>
      <c r="I173" s="122"/>
      <c r="J173" s="122">
        <f>Z173+AC173+AF173+AI173+AL173+AO173+AR173+AU173+AX173+BA173+BD173+BG173</f>
        <v>0</v>
      </c>
      <c r="K173" s="122">
        <f>K172+1</f>
        <v>2</v>
      </c>
      <c r="L173" s="147"/>
      <c r="M173" s="148">
        <f>IFERROR(VLOOKUP($L173,'2-2 引出数据_合同数据仓库'!$B$2:$BP$10000,3,FALSE),0)</f>
        <v>0</v>
      </c>
      <c r="N173" s="122"/>
      <c r="O173" s="148">
        <f>IFERROR(VLOOKUP((LEFT(VLOOKUP($L173,'2-2 引出数据_合同数据仓库'!$B$2:$BP$10000,64,FALSE),15)&amp;(RIGHT(VLOOKUP($L173,'2-2 引出数据_合同数据仓库'!$B$2:$BP$10000,64,FALSE),4)+1)),'2-2 引出数据_合同数据仓库'!$B$2:$BP$10000,3,FALSE),0)</f>
        <v>0</v>
      </c>
      <c r="P173" s="122"/>
      <c r="Q173" s="122">
        <f>IFERROR(VLOOKUP($L173,'2-2 引出数据_合同数据仓库'!$B$2:$BP$10000,28,FALSE),0)</f>
        <v>0</v>
      </c>
      <c r="R173" s="122">
        <f>IFERROR(VLOOKUP($L173,'2-2 引出数据_合同数据仓库'!$B$2:$BP$10000,29,FALSE),0)</f>
        <v>0</v>
      </c>
      <c r="S173" s="122">
        <f>IFERROR(VLOOKUP($L173,'2-2 引出数据_合同数据仓库'!$B$2:$BP$10000,4,FALSE),0)</f>
        <v>0</v>
      </c>
      <c r="T173" s="122"/>
      <c r="U173" s="122">
        <f>IFERROR(VLOOKUP($L173,'2-2 引出数据_合同数据仓库'!$B$2:$BP$10000,15,FALSE),0)</f>
        <v>0</v>
      </c>
      <c r="V173" s="122">
        <f>U173/(S173-R173+1)*365</f>
        <v>0</v>
      </c>
      <c r="W173" s="122"/>
      <c r="X173" s="154">
        <v>45658</v>
      </c>
      <c r="Y173" s="154">
        <f>X173+30</f>
        <v>45688</v>
      </c>
      <c r="Z173" s="158">
        <f>IFERROR(IF(($R173-Y173)&gt;=0,0,IF(($S173-X173)&lt;0,0,IF(AND(($S173-Y173)&gt;0,(X173-$R173)&gt;0),$V173/365*(Y173-X173+1),IF(AND(($S173-Y173)&lt;=0,(X173-$R173)&gt;0),$V173/365*($S173-X173+1),$V173/365*(Y173-$R173+1))))),0)</f>
        <v>0</v>
      </c>
      <c r="AA173" s="154">
        <f>Y173+1</f>
        <v>45689</v>
      </c>
      <c r="AB173" s="154">
        <f>AA173+27</f>
        <v>45716</v>
      </c>
      <c r="AC173" s="158">
        <f>IFERROR(IF(($R173-AB173)&gt;=0,0,IF(($S173-AA173)&lt;0,0,IF(AND(($S173-AB173)&gt;0,(AA173-$R173)&gt;0),$V173/365*(AB173-AA173+1),IF(AND(($S173-AB173)&lt;=0,(AA173-$R173)&gt;0),$V173/365*($S173-AA173+1),$V173/365*(AB173-$R173+1))))),0)</f>
        <v>0</v>
      </c>
      <c r="AD173" s="154">
        <f>AB173+1</f>
        <v>45717</v>
      </c>
      <c r="AE173" s="154">
        <f>AD173+30</f>
        <v>45747</v>
      </c>
      <c r="AF173" s="158">
        <f>IFERROR(IF(($R173-AE173)&gt;=0,0,IF(($S173-AD173)&lt;0,0,IF(AND(($S173-AE173)&gt;0,(AD173-$R173)&gt;0),$V173/365*(AE173-AD173+1),IF(AND(($S173-AE173)&lt;=0,(AD173-$R173)&gt;0),$V173/365*($S173-AD173+1),$V173/365*(AE173-$R173+1))))),0)</f>
        <v>0</v>
      </c>
      <c r="AG173" s="154">
        <f>AE173+1</f>
        <v>45748</v>
      </c>
      <c r="AH173" s="154">
        <f>AG173+29</f>
        <v>45777</v>
      </c>
      <c r="AI173" s="158">
        <f>IFERROR(IF(($R173-AH173)&gt;=0,0,IF(($S173-AG173)&lt;0,0,IF(AND(($S173-AH173)&gt;0,(AG173-$R173)&gt;0),$V173/365*(AH173-AG173+1),IF(AND(($S173-AH173)&lt;=0,(AG173-$R173)&gt;0),$V173/365*($S173-AG173+1),$V173/365*(AH173-$R173+1))))),0)</f>
        <v>0</v>
      </c>
      <c r="AJ173" s="154">
        <f>AH173+1</f>
        <v>45778</v>
      </c>
      <c r="AK173" s="154">
        <f>AJ173+30</f>
        <v>45808</v>
      </c>
      <c r="AL173" s="158">
        <f>IFERROR(IF(($R173-AK173)&gt;=0,0,IF(($S173-AJ173)&lt;0,0,IF(AND(($S173-AK173)&gt;0,(AJ173-$R173)&gt;0),$V173/365*(AK173-AJ173+1),IF(AND(($S173-AK173)&lt;=0,(AJ173-$R173)&gt;0),$V173/365*($S173-AJ173+1),$V173/365*(AK173-$R173+1))))),0)</f>
        <v>0</v>
      </c>
      <c r="AM173" s="154">
        <f>AK173+1</f>
        <v>45809</v>
      </c>
      <c r="AN173" s="154">
        <f>AM173+29</f>
        <v>45838</v>
      </c>
      <c r="AO173" s="158">
        <f>IFERROR(IF(($R173-AN173)&gt;=0,0,IF(($S173-AM173)&lt;0,0,IF(AND(($S173-AN173)&gt;0,(AM173-$R173)&gt;0),$V173/365*(AN173-AM173+1),IF(AND(($S173-AN173)&lt;=0,(AM173-$R173)&gt;0),$V173/365*($S173-AM173+1),$V173/365*(AN173-$R173+1))))),0)</f>
        <v>0</v>
      </c>
      <c r="AP173" s="154">
        <f>AN173+1</f>
        <v>45839</v>
      </c>
      <c r="AQ173" s="154">
        <f>AP173+30</f>
        <v>45869</v>
      </c>
      <c r="AR173" s="158">
        <f>IFERROR(IF(($R173-AQ173)&gt;=0,0,IF(($S173-AP173)&lt;0,0,IF(AND(($S173-AQ173)&gt;0,(AP173-$R173)&gt;0),$V173/365*(AQ173-AP173+1),IF(AND(($S173-AQ173)&lt;=0,(AP173-$R173)&gt;0),$V173/365*($S173-AP173+1),$V173/365*(AQ173-$R173+1))))),0)</f>
        <v>0</v>
      </c>
      <c r="AS173" s="154">
        <f>AQ173+1</f>
        <v>45870</v>
      </c>
      <c r="AT173" s="154">
        <f>AS173+30</f>
        <v>45900</v>
      </c>
      <c r="AU173" s="158">
        <f>IFERROR(IF(($R173-AT173)&gt;=0,0,IF(($S173-AS173)&lt;0,0,IF(AND(($S173-AT173)&gt;0,(AS173-$R173)&gt;0),$V173/365*(AT173-AS173+1),IF(AND(($S173-AT173)&lt;=0,(AS173-$R173)&gt;0),$V173/365*($S173-AS173+1),$V173/365*(AT173-$R173+1))))),0)</f>
        <v>0</v>
      </c>
      <c r="AV173" s="154">
        <f>AT173+1</f>
        <v>45901</v>
      </c>
      <c r="AW173" s="154">
        <f>AV173+29</f>
        <v>45930</v>
      </c>
      <c r="AX173" s="158">
        <f>IFERROR(IF(($R173-AW173)&gt;=0,0,IF(($S173-AV173)&lt;0,0,IF(AND(($S173-AW173)&gt;0,(AV173-$R173)&gt;0),$V173/365*(AW173-AV173+1),IF(AND(($S173-AW173)&lt;=0,(AV173-$R173)&gt;0),$V173/365*($S173-AV173+1),$V173/365*(AW173-$R173+1))))),0)</f>
        <v>0</v>
      </c>
      <c r="AY173" s="154">
        <f>AW173+1</f>
        <v>45931</v>
      </c>
      <c r="AZ173" s="154">
        <f>AY173+30</f>
        <v>45961</v>
      </c>
      <c r="BA173" s="158">
        <f>IFERROR(IF(($R173-AZ173)&gt;=0,0,IF(($S173-AY173)&lt;0,0,IF(AND(($S173-AZ173)&gt;0,(AY173-$R173)&gt;0),$V173/365*(AZ173-AY173+1),IF(AND(($S173-AZ173)&lt;=0,(AY173-$R173)&gt;0),$V173/365*($S173-AY173+1),$V173/365*(AZ173-$R173+1))))),0)</f>
        <v>0</v>
      </c>
      <c r="BB173" s="154">
        <f>AZ173+1</f>
        <v>45962</v>
      </c>
      <c r="BC173" s="154">
        <f>BB173+29</f>
        <v>45991</v>
      </c>
      <c r="BD173" s="158">
        <f>IFERROR(IF(($R173-BC173)&gt;=0,0,IF(($S173-BB173)&lt;0,0,IF(AND(($S173-BC173)&gt;0,(BB173-$R173)&gt;0),$V173/365*(BC173-BB173+1),IF(AND(($S173-BC173)&lt;=0,(BB173-$R173)&gt;0),$V173/365*($S173-BB173+1),$V173/365*(BC173-$R173+1))))),0)</f>
        <v>0</v>
      </c>
      <c r="BE173" s="154">
        <f>BC173+1</f>
        <v>45992</v>
      </c>
      <c r="BF173" s="154">
        <f>BE173+30</f>
        <v>46022</v>
      </c>
      <c r="BG173" s="158">
        <f>IFERROR(IF(($R173-BF173)&gt;=0,0,IF(($S173-BE173)&lt;0,0,IF(AND(($S173-BF173)&gt;0,(BE173-$R173)&gt;0),$V173/365*(BF173-BE173+1),IF(AND(($S173-BF173)&lt;=0,(BE173-$R173)&gt;0),$V173/365*($S173-BE173+1),$V173/365*(BF173-$R173+1))))),0)</f>
        <v>0</v>
      </c>
      <c r="BH173" s="154">
        <v>46023</v>
      </c>
      <c r="BI173" s="154">
        <f>BH173+30</f>
        <v>46053</v>
      </c>
      <c r="BJ173" s="158">
        <f>IFERROR(IF(($R173-BI173)&gt;=0,0,IF(($S173-BH173)&lt;0,0,IF(AND(($S173-BI173)&gt;0,(BH173-$R173)&gt;0),$V173/365*(BI173-BH173+1),IF(AND(($S173-BI173)&lt;=0,(BH173-$R173)&gt;0),$V173/365*($S173-BH173+1),$V173/365*(BI173-$R173+1))))),0)</f>
        <v>0</v>
      </c>
      <c r="BK173" s="154">
        <f>BI173+1</f>
        <v>46054</v>
      </c>
      <c r="BL173" s="154">
        <f>BK173+27</f>
        <v>46081</v>
      </c>
      <c r="BM173" s="158">
        <f>IFERROR(IF(($R173-BL173)&gt;=0,0,IF(($S173-BK173)&lt;0,0,IF(AND(($S173-BL173)&gt;0,(BK173-$R173)&gt;0),$V173/365*(BL173-BK173+1),IF(AND(($S173-BL173)&lt;=0,(BK173-$R173)&gt;0),$V173/365*($S173-BK173+1),$V173/365*(BL173-$R173+1))))),0)</f>
        <v>0</v>
      </c>
      <c r="BN173" s="154">
        <f>BL173+1</f>
        <v>46082</v>
      </c>
      <c r="BO173" s="154">
        <f>BN173+30</f>
        <v>46112</v>
      </c>
      <c r="BP173" s="158">
        <f>IFERROR(IF(($R173-BO173)&gt;=0,0,IF(($S173-BN173)&lt;0,0,IF(AND(($S173-BO173)&gt;0,(BN173-$R173)&gt;0),$V173/365*(BO173-BN173+1),IF(AND(($S173-BO173)&lt;=0,(BN173-$R173)&gt;0),$V173/365*($S173-BN173+1),$V173/365*(BO173-$R173+1))))),0)</f>
        <v>0</v>
      </c>
      <c r="BQ173" s="154">
        <f>BO173+1</f>
        <v>46113</v>
      </c>
      <c r="BR173" s="154">
        <f>BQ173+29</f>
        <v>46142</v>
      </c>
      <c r="BS173" s="158">
        <f>IFERROR(IF(($R173-BR173)&gt;=0,0,IF(($S173-BQ173)&lt;0,0,IF(AND(($S173-BR173)&gt;0,(BQ173-$R173)&gt;0),$V173/365*(BR173-BQ173+1),IF(AND(($S173-BR173)&lt;=0,(BQ173-$R173)&gt;0),$V173/365*($S173-BQ173+1),$V173/365*(BR173-$R173+1))))),0)</f>
        <v>0</v>
      </c>
      <c r="BT173" s="154">
        <f>BR173+1</f>
        <v>46143</v>
      </c>
      <c r="BU173" s="154">
        <f>BT173+30</f>
        <v>46173</v>
      </c>
      <c r="BV173" s="158">
        <f>IFERROR(IF(($R173-BU173)&gt;=0,0,IF(($S173-BT173)&lt;0,0,IF(AND(($S173-BU173)&gt;0,(BT173-$R173)&gt;0),$V173/365*(BU173-BT173+1),IF(AND(($S173-BU173)&lt;=0,(BT173-$R173)&gt;0),$V173/365*($S173-BT173+1),$V173/365*(BU173-$R173+1))))),0)</f>
        <v>0</v>
      </c>
      <c r="BW173" s="154">
        <f>BU173+1</f>
        <v>46174</v>
      </c>
      <c r="BX173" s="154">
        <f>BW173+29</f>
        <v>46203</v>
      </c>
      <c r="BY173" s="158">
        <f>IFERROR(IF(($R173-BX173)&gt;=0,0,IF(($S173-BW173)&lt;0,0,IF(AND(($S173-BX173)&gt;0,(BW173-$R173)&gt;0),$V173/365*(BX173-BW173+1),IF(AND(($S173-BX173)&lt;=0,(BW173-$R173)&gt;0),$V173/365*($S173-BW173+1),$V173/365*(BX173-$R173+1))))),0)</f>
        <v>0</v>
      </c>
      <c r="BZ173" s="154">
        <f>BX173+1</f>
        <v>46204</v>
      </c>
      <c r="CA173" s="154">
        <f>BZ173+30</f>
        <v>46234</v>
      </c>
      <c r="CB173" s="158">
        <f>IFERROR(IF(($R173-CA173)&gt;=0,0,IF(($S173-BZ173)&lt;0,0,IF(AND(($S173-CA173)&gt;0,(BZ173-$R173)&gt;0),$V173/365*(CA173-BZ173+1),IF(AND(($S173-CA173)&lt;=0,(BZ173-$R173)&gt;0),$V173/365*($S173-BZ173+1),$V173/365*(CA173-$R173+1))))),0)</f>
        <v>0</v>
      </c>
      <c r="CC173" s="154">
        <f>CA173+1</f>
        <v>46235</v>
      </c>
      <c r="CD173" s="154">
        <f>CC173+30</f>
        <v>46265</v>
      </c>
      <c r="CE173" s="158">
        <f>IFERROR(IF(($R173-CD173)&gt;=0,0,IF(($S173-CC173)&lt;0,0,IF(AND(($S173-CD173)&gt;0,(CC173-$R173)&gt;0),$V173/365*(CD173-CC173+1),IF(AND(($S173-CD173)&lt;=0,(CC173-$R173)&gt;0),$V173/365*($S173-CC173+1),$V173/365*(CD173-$R173+1))))),0)</f>
        <v>0</v>
      </c>
      <c r="CF173" s="154">
        <f>CD173+1</f>
        <v>46266</v>
      </c>
      <c r="CG173" s="154">
        <f>CF173+29</f>
        <v>46295</v>
      </c>
      <c r="CH173" s="158">
        <f>IFERROR(IF(($R173-CG173)&gt;=0,0,IF(($S173-CF173)&lt;0,0,IF(AND(($S173-CG173)&gt;0,(CF173-$R173)&gt;0),$V173/365*(CG173-CF173+1),IF(AND(($S173-CG173)&lt;=0,(CF173-$R173)&gt;0),$V173/365*($S173-CF173+1),$V173/365*(CG173-$R173+1))))),0)</f>
        <v>0</v>
      </c>
      <c r="CI173" s="154">
        <f>CG173+1</f>
        <v>46296</v>
      </c>
      <c r="CJ173" s="154">
        <f>CI173+30</f>
        <v>46326</v>
      </c>
      <c r="CK173" s="158">
        <f>IFERROR(IF(($R173-CJ173)&gt;=0,0,IF(($S173-CI173)&lt;0,0,IF(AND(($S173-CJ173)&gt;0,(CI173-$R173)&gt;0),$V173/365*(CJ173-CI173+1),IF(AND(($S173-CJ173)&lt;=0,(CI173-$R173)&gt;0),$V173/365*($S173-CI173+1),$V173/365*(CJ173-$R173+1))))),0)</f>
        <v>0</v>
      </c>
      <c r="CL173" s="154">
        <f>CJ173+1</f>
        <v>46327</v>
      </c>
      <c r="CM173" s="154">
        <f>CL173+29</f>
        <v>46356</v>
      </c>
      <c r="CN173" s="158">
        <f>IFERROR(IF(($R173-CM173)&gt;=0,0,IF(($S173-CL173)&lt;0,0,IF(AND(($S173-CM173)&gt;0,(CL173-$R173)&gt;0),$V173/365*(CM173-CL173+1),IF(AND(($S173-CM173)&lt;=0,(CL173-$R173)&gt;0),$V173/365*($S173-CL173+1),$V173/365*(CM173-$R173+1))))),0)</f>
        <v>0</v>
      </c>
      <c r="CO173" s="154">
        <f>CM173+1</f>
        <v>46357</v>
      </c>
      <c r="CP173" s="154">
        <f>CO173+30</f>
        <v>46387</v>
      </c>
      <c r="CQ173" s="158">
        <f>IFERROR(IF(($R173-CP173)&gt;=0,0,IF(($S173-CO173)&lt;0,0,IF(AND(($S173-CP173)&gt;0,(CO173-$R173)&gt;0),$V173/365*(CP173-CO173+1),IF(AND(($S173-CP173)&lt;=0,(CO173-$R173)&gt;0),$V173/365*($S173-CO173+1),$V173/365*(CP173-$R173+1))))),0)</f>
        <v>0</v>
      </c>
    </row>
    <row r="174" s="80" customFormat="1" ht="24" customHeight="1" outlineLevel="4" spans="1:95">
      <c r="A174" s="119"/>
      <c r="B174" s="120"/>
      <c r="C174" s="121"/>
      <c r="D174" s="119"/>
      <c r="E174" s="120"/>
      <c r="F174" s="120"/>
      <c r="G174" s="120"/>
      <c r="H174" s="122"/>
      <c r="I174" s="122"/>
      <c r="J174" s="122">
        <f>Z174+AC174+AF174+AI174+AL174+AO174+AR174+AU174+AX174+BA174+BD174+BG174</f>
        <v>0</v>
      </c>
      <c r="K174" s="122">
        <f>K173+1</f>
        <v>3</v>
      </c>
      <c r="L174" s="147"/>
      <c r="M174" s="148">
        <f>IFERROR(VLOOKUP($L174,'2-2 引出数据_合同数据仓库'!$B$2:$BP$10000,3,FALSE),0)</f>
        <v>0</v>
      </c>
      <c r="N174" s="122"/>
      <c r="O174" s="148">
        <f>IFERROR(VLOOKUP((LEFT(VLOOKUP($L174,'2-2 引出数据_合同数据仓库'!$B$2:$BP$10000,64,FALSE),15)&amp;(RIGHT(VLOOKUP($L174,'2-2 引出数据_合同数据仓库'!$B$2:$BP$10000,64,FALSE),4)+1)),'2-2 引出数据_合同数据仓库'!$B$2:$BP$10000,3,FALSE),0)</f>
        <v>0</v>
      </c>
      <c r="P174" s="122"/>
      <c r="Q174" s="122">
        <f>IFERROR(VLOOKUP($L174,'2-2 引出数据_合同数据仓库'!$B$2:$BP$10000,28,FALSE),0)</f>
        <v>0</v>
      </c>
      <c r="R174" s="122">
        <f>IFERROR(VLOOKUP($L174,'2-2 引出数据_合同数据仓库'!$B$2:$BP$10000,29,FALSE),0)</f>
        <v>0</v>
      </c>
      <c r="S174" s="122">
        <f>IFERROR(VLOOKUP($L174,'2-2 引出数据_合同数据仓库'!$B$2:$BP$10000,4,FALSE),0)</f>
        <v>0</v>
      </c>
      <c r="T174" s="122"/>
      <c r="U174" s="122">
        <f>IFERROR(VLOOKUP($L174,'2-2 引出数据_合同数据仓库'!$B$2:$BP$10000,15,FALSE),0)</f>
        <v>0</v>
      </c>
      <c r="V174" s="122">
        <f>U174/(S174-R174+1)*365</f>
        <v>0</v>
      </c>
      <c r="W174" s="122"/>
      <c r="X174" s="154">
        <v>45658</v>
      </c>
      <c r="Y174" s="154">
        <f>X174+30</f>
        <v>45688</v>
      </c>
      <c r="Z174" s="158">
        <f>IFERROR(IF(($R174-Y174)&gt;=0,0,IF(($S174-X174)&lt;0,0,IF(AND(($S174-Y174)&gt;0,(X174-$R174)&gt;0),$V174/365*(Y174-X174+1),IF(AND(($S174-Y174)&lt;=0,(X174-$R174)&gt;0),$V174/365*($S174-X174+1),$V174/365*(Y174-$R174+1))))),0)</f>
        <v>0</v>
      </c>
      <c r="AA174" s="154">
        <f>Y174+1</f>
        <v>45689</v>
      </c>
      <c r="AB174" s="154">
        <f>AA174+27</f>
        <v>45716</v>
      </c>
      <c r="AC174" s="158">
        <f>IFERROR(IF(($R174-AB174)&gt;=0,0,IF(($S174-AA174)&lt;0,0,IF(AND(($S174-AB174)&gt;0,(AA174-$R174)&gt;0),$V174/365*(AB174-AA174+1),IF(AND(($S174-AB174)&lt;=0,(AA174-$R174)&gt;0),$V174/365*($S174-AA174+1),$V174/365*(AB174-$R174+1))))),0)</f>
        <v>0</v>
      </c>
      <c r="AD174" s="154">
        <f>AB174+1</f>
        <v>45717</v>
      </c>
      <c r="AE174" s="154">
        <f>AD174+30</f>
        <v>45747</v>
      </c>
      <c r="AF174" s="158">
        <f>IFERROR(IF(($R174-AE174)&gt;=0,0,IF(($S174-AD174)&lt;0,0,IF(AND(($S174-AE174)&gt;0,(AD174-$R174)&gt;0),$V174/365*(AE174-AD174+1),IF(AND(($S174-AE174)&lt;=0,(AD174-$R174)&gt;0),$V174/365*($S174-AD174+1),$V174/365*(AE174-$R174+1))))),0)</f>
        <v>0</v>
      </c>
      <c r="AG174" s="154">
        <f>AE174+1</f>
        <v>45748</v>
      </c>
      <c r="AH174" s="154">
        <f>AG174+29</f>
        <v>45777</v>
      </c>
      <c r="AI174" s="158">
        <f>IFERROR(IF(($R174-AH174)&gt;=0,0,IF(($S174-AG174)&lt;0,0,IF(AND(($S174-AH174)&gt;0,(AG174-$R174)&gt;0),$V174/365*(AH174-AG174+1),IF(AND(($S174-AH174)&lt;=0,(AG174-$R174)&gt;0),$V174/365*($S174-AG174+1),$V174/365*(AH174-$R174+1))))),0)</f>
        <v>0</v>
      </c>
      <c r="AJ174" s="154">
        <f>AH174+1</f>
        <v>45778</v>
      </c>
      <c r="AK174" s="154">
        <f>AJ174+30</f>
        <v>45808</v>
      </c>
      <c r="AL174" s="158">
        <f>IFERROR(IF(($R174-AK174)&gt;=0,0,IF(($S174-AJ174)&lt;0,0,IF(AND(($S174-AK174)&gt;0,(AJ174-$R174)&gt;0),$V174/365*(AK174-AJ174+1),IF(AND(($S174-AK174)&lt;=0,(AJ174-$R174)&gt;0),$V174/365*($S174-AJ174+1),$V174/365*(AK174-$R174+1))))),0)</f>
        <v>0</v>
      </c>
      <c r="AM174" s="154">
        <f>AK174+1</f>
        <v>45809</v>
      </c>
      <c r="AN174" s="154">
        <f>AM174+29</f>
        <v>45838</v>
      </c>
      <c r="AO174" s="158">
        <f>IFERROR(IF(($R174-AN174)&gt;=0,0,IF(($S174-AM174)&lt;0,0,IF(AND(($S174-AN174)&gt;0,(AM174-$R174)&gt;0),$V174/365*(AN174-AM174+1),IF(AND(($S174-AN174)&lt;=0,(AM174-$R174)&gt;0),$V174/365*($S174-AM174+1),$V174/365*(AN174-$R174+1))))),0)</f>
        <v>0</v>
      </c>
      <c r="AP174" s="154">
        <f>AN174+1</f>
        <v>45839</v>
      </c>
      <c r="AQ174" s="154">
        <f>AP174+30</f>
        <v>45869</v>
      </c>
      <c r="AR174" s="158">
        <f>IFERROR(IF(($R174-AQ174)&gt;=0,0,IF(($S174-AP174)&lt;0,0,IF(AND(($S174-AQ174)&gt;0,(AP174-$R174)&gt;0),$V174/365*(AQ174-AP174+1),IF(AND(($S174-AQ174)&lt;=0,(AP174-$R174)&gt;0),$V174/365*($S174-AP174+1),$V174/365*(AQ174-$R174+1))))),0)</f>
        <v>0</v>
      </c>
      <c r="AS174" s="154">
        <f>AQ174+1</f>
        <v>45870</v>
      </c>
      <c r="AT174" s="154">
        <f>AS174+30</f>
        <v>45900</v>
      </c>
      <c r="AU174" s="158">
        <f>IFERROR(IF(($R174-AT174)&gt;=0,0,IF(($S174-AS174)&lt;0,0,IF(AND(($S174-AT174)&gt;0,(AS174-$R174)&gt;0),$V174/365*(AT174-AS174+1),IF(AND(($S174-AT174)&lt;=0,(AS174-$R174)&gt;0),$V174/365*($S174-AS174+1),$V174/365*(AT174-$R174+1))))),0)</f>
        <v>0</v>
      </c>
      <c r="AV174" s="154">
        <f>AT174+1</f>
        <v>45901</v>
      </c>
      <c r="AW174" s="154">
        <f>AV174+29</f>
        <v>45930</v>
      </c>
      <c r="AX174" s="158">
        <f>IFERROR(IF(($R174-AW174)&gt;=0,0,IF(($S174-AV174)&lt;0,0,IF(AND(($S174-AW174)&gt;0,(AV174-$R174)&gt;0),$V174/365*(AW174-AV174+1),IF(AND(($S174-AW174)&lt;=0,(AV174-$R174)&gt;0),$V174/365*($S174-AV174+1),$V174/365*(AW174-$R174+1))))),0)</f>
        <v>0</v>
      </c>
      <c r="AY174" s="154">
        <f>AW174+1</f>
        <v>45931</v>
      </c>
      <c r="AZ174" s="154">
        <f>AY174+30</f>
        <v>45961</v>
      </c>
      <c r="BA174" s="158">
        <f>IFERROR(IF(($R174-AZ174)&gt;=0,0,IF(($S174-AY174)&lt;0,0,IF(AND(($S174-AZ174)&gt;0,(AY174-$R174)&gt;0),$V174/365*(AZ174-AY174+1),IF(AND(($S174-AZ174)&lt;=0,(AY174-$R174)&gt;0),$V174/365*($S174-AY174+1),$V174/365*(AZ174-$R174+1))))),0)</f>
        <v>0</v>
      </c>
      <c r="BB174" s="154">
        <f>AZ174+1</f>
        <v>45962</v>
      </c>
      <c r="BC174" s="154">
        <f>BB174+29</f>
        <v>45991</v>
      </c>
      <c r="BD174" s="158">
        <f>IFERROR(IF(($R174-BC174)&gt;=0,0,IF(($S174-BB174)&lt;0,0,IF(AND(($S174-BC174)&gt;0,(BB174-$R174)&gt;0),$V174/365*(BC174-BB174+1),IF(AND(($S174-BC174)&lt;=0,(BB174-$R174)&gt;0),$V174/365*($S174-BB174+1),$V174/365*(BC174-$R174+1))))),0)</f>
        <v>0</v>
      </c>
      <c r="BE174" s="154">
        <f>BC174+1</f>
        <v>45992</v>
      </c>
      <c r="BF174" s="154">
        <f>BE174+30</f>
        <v>46022</v>
      </c>
      <c r="BG174" s="158">
        <f>IFERROR(IF(($R174-BF174)&gt;=0,0,IF(($S174-BE174)&lt;0,0,IF(AND(($S174-BF174)&gt;0,(BE174-$R174)&gt;0),$V174/365*(BF174-BE174+1),IF(AND(($S174-BF174)&lt;=0,(BE174-$R174)&gt;0),$V174/365*($S174-BE174+1),$V174/365*(BF174-$R174+1))))),0)</f>
        <v>0</v>
      </c>
      <c r="BH174" s="154">
        <v>46023</v>
      </c>
      <c r="BI174" s="154">
        <f>BH174+30</f>
        <v>46053</v>
      </c>
      <c r="BJ174" s="158">
        <f>IFERROR(IF(($R174-BI174)&gt;=0,0,IF(($S174-BH174)&lt;0,0,IF(AND(($S174-BI174)&gt;0,(BH174-$R174)&gt;0),$V174/365*(BI174-BH174+1),IF(AND(($S174-BI174)&lt;=0,(BH174-$R174)&gt;0),$V174/365*($S174-BH174+1),$V174/365*(BI174-$R174+1))))),0)</f>
        <v>0</v>
      </c>
      <c r="BK174" s="154">
        <f>BI174+1</f>
        <v>46054</v>
      </c>
      <c r="BL174" s="154">
        <f>BK174+27</f>
        <v>46081</v>
      </c>
      <c r="BM174" s="158">
        <f>IFERROR(IF(($R174-BL174)&gt;=0,0,IF(($S174-BK174)&lt;0,0,IF(AND(($S174-BL174)&gt;0,(BK174-$R174)&gt;0),$V174/365*(BL174-BK174+1),IF(AND(($S174-BL174)&lt;=0,(BK174-$R174)&gt;0),$V174/365*($S174-BK174+1),$V174/365*(BL174-$R174+1))))),0)</f>
        <v>0</v>
      </c>
      <c r="BN174" s="154">
        <f>BL174+1</f>
        <v>46082</v>
      </c>
      <c r="BO174" s="154">
        <f>BN174+30</f>
        <v>46112</v>
      </c>
      <c r="BP174" s="158">
        <f>IFERROR(IF(($R174-BO174)&gt;=0,0,IF(($S174-BN174)&lt;0,0,IF(AND(($S174-BO174)&gt;0,(BN174-$R174)&gt;0),$V174/365*(BO174-BN174+1),IF(AND(($S174-BO174)&lt;=0,(BN174-$R174)&gt;0),$V174/365*($S174-BN174+1),$V174/365*(BO174-$R174+1))))),0)</f>
        <v>0</v>
      </c>
      <c r="BQ174" s="154">
        <f>BO174+1</f>
        <v>46113</v>
      </c>
      <c r="BR174" s="154">
        <f>BQ174+29</f>
        <v>46142</v>
      </c>
      <c r="BS174" s="158">
        <f>IFERROR(IF(($R174-BR174)&gt;=0,0,IF(($S174-BQ174)&lt;0,0,IF(AND(($S174-BR174)&gt;0,(BQ174-$R174)&gt;0),$V174/365*(BR174-BQ174+1),IF(AND(($S174-BR174)&lt;=0,(BQ174-$R174)&gt;0),$V174/365*($S174-BQ174+1),$V174/365*(BR174-$R174+1))))),0)</f>
        <v>0</v>
      </c>
      <c r="BT174" s="154">
        <f>BR174+1</f>
        <v>46143</v>
      </c>
      <c r="BU174" s="154">
        <f>BT174+30</f>
        <v>46173</v>
      </c>
      <c r="BV174" s="158">
        <f>IFERROR(IF(($R174-BU174)&gt;=0,0,IF(($S174-BT174)&lt;0,0,IF(AND(($S174-BU174)&gt;0,(BT174-$R174)&gt;0),$V174/365*(BU174-BT174+1),IF(AND(($S174-BU174)&lt;=0,(BT174-$R174)&gt;0),$V174/365*($S174-BT174+1),$V174/365*(BU174-$R174+1))))),0)</f>
        <v>0</v>
      </c>
      <c r="BW174" s="154">
        <f>BU174+1</f>
        <v>46174</v>
      </c>
      <c r="BX174" s="154">
        <f>BW174+29</f>
        <v>46203</v>
      </c>
      <c r="BY174" s="158">
        <f>IFERROR(IF(($R174-BX174)&gt;=0,0,IF(($S174-BW174)&lt;0,0,IF(AND(($S174-BX174)&gt;0,(BW174-$R174)&gt;0),$V174/365*(BX174-BW174+1),IF(AND(($S174-BX174)&lt;=0,(BW174-$R174)&gt;0),$V174/365*($S174-BW174+1),$V174/365*(BX174-$R174+1))))),0)</f>
        <v>0</v>
      </c>
      <c r="BZ174" s="154">
        <f>BX174+1</f>
        <v>46204</v>
      </c>
      <c r="CA174" s="154">
        <f>BZ174+30</f>
        <v>46234</v>
      </c>
      <c r="CB174" s="158">
        <f>IFERROR(IF(($R174-CA174)&gt;=0,0,IF(($S174-BZ174)&lt;0,0,IF(AND(($S174-CA174)&gt;0,(BZ174-$R174)&gt;0),$V174/365*(CA174-BZ174+1),IF(AND(($S174-CA174)&lt;=0,(BZ174-$R174)&gt;0),$V174/365*($S174-BZ174+1),$V174/365*(CA174-$R174+1))))),0)</f>
        <v>0</v>
      </c>
      <c r="CC174" s="154">
        <f>CA174+1</f>
        <v>46235</v>
      </c>
      <c r="CD174" s="154">
        <f>CC174+30</f>
        <v>46265</v>
      </c>
      <c r="CE174" s="158">
        <f>IFERROR(IF(($R174-CD174)&gt;=0,0,IF(($S174-CC174)&lt;0,0,IF(AND(($S174-CD174)&gt;0,(CC174-$R174)&gt;0),$V174/365*(CD174-CC174+1),IF(AND(($S174-CD174)&lt;=0,(CC174-$R174)&gt;0),$V174/365*($S174-CC174+1),$V174/365*(CD174-$R174+1))))),0)</f>
        <v>0</v>
      </c>
      <c r="CF174" s="154">
        <f>CD174+1</f>
        <v>46266</v>
      </c>
      <c r="CG174" s="154">
        <f>CF174+29</f>
        <v>46295</v>
      </c>
      <c r="CH174" s="158">
        <f>IFERROR(IF(($R174-CG174)&gt;=0,0,IF(($S174-CF174)&lt;0,0,IF(AND(($S174-CG174)&gt;0,(CF174-$R174)&gt;0),$V174/365*(CG174-CF174+1),IF(AND(($S174-CG174)&lt;=0,(CF174-$R174)&gt;0),$V174/365*($S174-CF174+1),$V174/365*(CG174-$R174+1))))),0)</f>
        <v>0</v>
      </c>
      <c r="CI174" s="154">
        <f>CG174+1</f>
        <v>46296</v>
      </c>
      <c r="CJ174" s="154">
        <f>CI174+30</f>
        <v>46326</v>
      </c>
      <c r="CK174" s="158">
        <f>IFERROR(IF(($R174-CJ174)&gt;=0,0,IF(($S174-CI174)&lt;0,0,IF(AND(($S174-CJ174)&gt;0,(CI174-$R174)&gt;0),$V174/365*(CJ174-CI174+1),IF(AND(($S174-CJ174)&lt;=0,(CI174-$R174)&gt;0),$V174/365*($S174-CI174+1),$V174/365*(CJ174-$R174+1))))),0)</f>
        <v>0</v>
      </c>
      <c r="CL174" s="154">
        <f>CJ174+1</f>
        <v>46327</v>
      </c>
      <c r="CM174" s="154">
        <f>CL174+29</f>
        <v>46356</v>
      </c>
      <c r="CN174" s="158">
        <f>IFERROR(IF(($R174-CM174)&gt;=0,0,IF(($S174-CL174)&lt;0,0,IF(AND(($S174-CM174)&gt;0,(CL174-$R174)&gt;0),$V174/365*(CM174-CL174+1),IF(AND(($S174-CM174)&lt;=0,(CL174-$R174)&gt;0),$V174/365*($S174-CL174+1),$V174/365*(CM174-$R174+1))))),0)</f>
        <v>0</v>
      </c>
      <c r="CO174" s="154">
        <f>CM174+1</f>
        <v>46357</v>
      </c>
      <c r="CP174" s="154">
        <f>CO174+30</f>
        <v>46387</v>
      </c>
      <c r="CQ174" s="158">
        <f>IFERROR(IF(($R174-CP174)&gt;=0,0,IF(($S174-CO174)&lt;0,0,IF(AND(($S174-CP174)&gt;0,(CO174-$R174)&gt;0),$V174/365*(CP174-CO174+1),IF(AND(($S174-CP174)&lt;=0,(CO174-$R174)&gt;0),$V174/365*($S174-CO174+1),$V174/365*(CP174-$R174+1))))),0)</f>
        <v>0</v>
      </c>
    </row>
    <row r="175" s="80" customFormat="1" ht="24" customHeight="1" outlineLevel="4" spans="1:95">
      <c r="A175" s="119"/>
      <c r="B175" s="120"/>
      <c r="C175" s="121"/>
      <c r="D175" s="119"/>
      <c r="E175" s="120"/>
      <c r="F175" s="120"/>
      <c r="G175" s="120"/>
      <c r="H175" s="122"/>
      <c r="I175" s="122"/>
      <c r="J175" s="122">
        <f>Z175+AC175+AF175+AI175+AL175+AO175+AR175+AU175+AX175+BA175+BD175+BG175</f>
        <v>0</v>
      </c>
      <c r="K175" s="122">
        <f>K174+1</f>
        <v>4</v>
      </c>
      <c r="L175" s="147"/>
      <c r="M175" s="148">
        <f>IFERROR(VLOOKUP($L175,'2-2 引出数据_合同数据仓库'!$B$2:$BP$10000,3,FALSE),0)</f>
        <v>0</v>
      </c>
      <c r="N175" s="122"/>
      <c r="O175" s="148">
        <f>IFERROR(VLOOKUP((LEFT(VLOOKUP($L175,'2-2 引出数据_合同数据仓库'!$B$2:$BP$10000,64,FALSE),15)&amp;(RIGHT(VLOOKUP($L175,'2-2 引出数据_合同数据仓库'!$B$2:$BP$10000,64,FALSE),4)+1)),'2-2 引出数据_合同数据仓库'!$B$2:$BP$10000,3,FALSE),0)</f>
        <v>0</v>
      </c>
      <c r="P175" s="122"/>
      <c r="Q175" s="122">
        <f>IFERROR(VLOOKUP($L175,'2-2 引出数据_合同数据仓库'!$B$2:$BP$10000,28,FALSE),0)</f>
        <v>0</v>
      </c>
      <c r="R175" s="122">
        <f>IFERROR(VLOOKUP($L175,'2-2 引出数据_合同数据仓库'!$B$2:$BP$10000,29,FALSE),0)</f>
        <v>0</v>
      </c>
      <c r="S175" s="122">
        <f>IFERROR(VLOOKUP($L175,'2-2 引出数据_合同数据仓库'!$B$2:$BP$10000,4,FALSE),0)</f>
        <v>0</v>
      </c>
      <c r="T175" s="122"/>
      <c r="U175" s="122">
        <f>IFERROR(VLOOKUP($L175,'2-2 引出数据_合同数据仓库'!$B$2:$BP$10000,15,FALSE),0)</f>
        <v>0</v>
      </c>
      <c r="V175" s="122">
        <f>U175/(S175-R175+1)*365</f>
        <v>0</v>
      </c>
      <c r="W175" s="122"/>
      <c r="X175" s="154">
        <v>45658</v>
      </c>
      <c r="Y175" s="154">
        <f>X175+30</f>
        <v>45688</v>
      </c>
      <c r="Z175" s="158">
        <f>IFERROR(IF(($R175-Y175)&gt;=0,0,IF(($S175-X175)&lt;0,0,IF(AND(($S175-Y175)&gt;0,(X175-$R175)&gt;0),$V175/365*(Y175-X175+1),IF(AND(($S175-Y175)&lt;=0,(X175-$R175)&gt;0),$V175/365*($S175-X175+1),$V175/365*(Y175-$R175+1))))),0)</f>
        <v>0</v>
      </c>
      <c r="AA175" s="154">
        <f>Y175+1</f>
        <v>45689</v>
      </c>
      <c r="AB175" s="154">
        <f>AA175+27</f>
        <v>45716</v>
      </c>
      <c r="AC175" s="158">
        <f>IFERROR(IF(($R175-AB175)&gt;=0,0,IF(($S175-AA175)&lt;0,0,IF(AND(($S175-AB175)&gt;0,(AA175-$R175)&gt;0),$V175/365*(AB175-AA175+1),IF(AND(($S175-AB175)&lt;=0,(AA175-$R175)&gt;0),$V175/365*($S175-AA175+1),$V175/365*(AB175-$R175+1))))),0)</f>
        <v>0</v>
      </c>
      <c r="AD175" s="154">
        <f>AB175+1</f>
        <v>45717</v>
      </c>
      <c r="AE175" s="154">
        <f>AD175+30</f>
        <v>45747</v>
      </c>
      <c r="AF175" s="158">
        <f>IFERROR(IF(($R175-AE175)&gt;=0,0,IF(($S175-AD175)&lt;0,0,IF(AND(($S175-AE175)&gt;0,(AD175-$R175)&gt;0),$V175/365*(AE175-AD175+1),IF(AND(($S175-AE175)&lt;=0,(AD175-$R175)&gt;0),$V175/365*($S175-AD175+1),$V175/365*(AE175-$R175+1))))),0)</f>
        <v>0</v>
      </c>
      <c r="AG175" s="154">
        <f>AE175+1</f>
        <v>45748</v>
      </c>
      <c r="AH175" s="154">
        <f>AG175+29</f>
        <v>45777</v>
      </c>
      <c r="AI175" s="158">
        <f>IFERROR(IF(($R175-AH175)&gt;=0,0,IF(($S175-AG175)&lt;0,0,IF(AND(($S175-AH175)&gt;0,(AG175-$R175)&gt;0),$V175/365*(AH175-AG175+1),IF(AND(($S175-AH175)&lt;=0,(AG175-$R175)&gt;0),$V175/365*($S175-AG175+1),$V175/365*(AH175-$R175+1))))),0)</f>
        <v>0</v>
      </c>
      <c r="AJ175" s="154">
        <f>AH175+1</f>
        <v>45778</v>
      </c>
      <c r="AK175" s="154">
        <f>AJ175+30</f>
        <v>45808</v>
      </c>
      <c r="AL175" s="158">
        <f>IFERROR(IF(($R175-AK175)&gt;=0,0,IF(($S175-AJ175)&lt;0,0,IF(AND(($S175-AK175)&gt;0,(AJ175-$R175)&gt;0),$V175/365*(AK175-AJ175+1),IF(AND(($S175-AK175)&lt;=0,(AJ175-$R175)&gt;0),$V175/365*($S175-AJ175+1),$V175/365*(AK175-$R175+1))))),0)</f>
        <v>0</v>
      </c>
      <c r="AM175" s="154">
        <f>AK175+1</f>
        <v>45809</v>
      </c>
      <c r="AN175" s="154">
        <f>AM175+29</f>
        <v>45838</v>
      </c>
      <c r="AO175" s="158">
        <f>IFERROR(IF(($R175-AN175)&gt;=0,0,IF(($S175-AM175)&lt;0,0,IF(AND(($S175-AN175)&gt;0,(AM175-$R175)&gt;0),$V175/365*(AN175-AM175+1),IF(AND(($S175-AN175)&lt;=0,(AM175-$R175)&gt;0),$V175/365*($S175-AM175+1),$V175/365*(AN175-$R175+1))))),0)</f>
        <v>0</v>
      </c>
      <c r="AP175" s="154">
        <f>AN175+1</f>
        <v>45839</v>
      </c>
      <c r="AQ175" s="154">
        <f>AP175+30</f>
        <v>45869</v>
      </c>
      <c r="AR175" s="158">
        <f>IFERROR(IF(($R175-AQ175)&gt;=0,0,IF(($S175-AP175)&lt;0,0,IF(AND(($S175-AQ175)&gt;0,(AP175-$R175)&gt;0),$V175/365*(AQ175-AP175+1),IF(AND(($S175-AQ175)&lt;=0,(AP175-$R175)&gt;0),$V175/365*($S175-AP175+1),$V175/365*(AQ175-$R175+1))))),0)</f>
        <v>0</v>
      </c>
      <c r="AS175" s="154">
        <f>AQ175+1</f>
        <v>45870</v>
      </c>
      <c r="AT175" s="154">
        <f>AS175+30</f>
        <v>45900</v>
      </c>
      <c r="AU175" s="158">
        <f>IFERROR(IF(($R175-AT175)&gt;=0,0,IF(($S175-AS175)&lt;0,0,IF(AND(($S175-AT175)&gt;0,(AS175-$R175)&gt;0),$V175/365*(AT175-AS175+1),IF(AND(($S175-AT175)&lt;=0,(AS175-$R175)&gt;0),$V175/365*($S175-AS175+1),$V175/365*(AT175-$R175+1))))),0)</f>
        <v>0</v>
      </c>
      <c r="AV175" s="154">
        <f>AT175+1</f>
        <v>45901</v>
      </c>
      <c r="AW175" s="154">
        <f>AV175+29</f>
        <v>45930</v>
      </c>
      <c r="AX175" s="158">
        <f>IFERROR(IF(($R175-AW175)&gt;=0,0,IF(($S175-AV175)&lt;0,0,IF(AND(($S175-AW175)&gt;0,(AV175-$R175)&gt;0),$V175/365*(AW175-AV175+1),IF(AND(($S175-AW175)&lt;=0,(AV175-$R175)&gt;0),$V175/365*($S175-AV175+1),$V175/365*(AW175-$R175+1))))),0)</f>
        <v>0</v>
      </c>
      <c r="AY175" s="154">
        <f>AW175+1</f>
        <v>45931</v>
      </c>
      <c r="AZ175" s="154">
        <f>AY175+30</f>
        <v>45961</v>
      </c>
      <c r="BA175" s="158">
        <f>IFERROR(IF(($R175-AZ175)&gt;=0,0,IF(($S175-AY175)&lt;0,0,IF(AND(($S175-AZ175)&gt;0,(AY175-$R175)&gt;0),$V175/365*(AZ175-AY175+1),IF(AND(($S175-AZ175)&lt;=0,(AY175-$R175)&gt;0),$V175/365*($S175-AY175+1),$V175/365*(AZ175-$R175+1))))),0)</f>
        <v>0</v>
      </c>
      <c r="BB175" s="154">
        <f>AZ175+1</f>
        <v>45962</v>
      </c>
      <c r="BC175" s="154">
        <f>BB175+29</f>
        <v>45991</v>
      </c>
      <c r="BD175" s="158">
        <f>IFERROR(IF(($R175-BC175)&gt;=0,0,IF(($S175-BB175)&lt;0,0,IF(AND(($S175-BC175)&gt;0,(BB175-$R175)&gt;0),$V175/365*(BC175-BB175+1),IF(AND(($S175-BC175)&lt;=0,(BB175-$R175)&gt;0),$V175/365*($S175-BB175+1),$V175/365*(BC175-$R175+1))))),0)</f>
        <v>0</v>
      </c>
      <c r="BE175" s="154">
        <f>BC175+1</f>
        <v>45992</v>
      </c>
      <c r="BF175" s="154">
        <f>BE175+30</f>
        <v>46022</v>
      </c>
      <c r="BG175" s="158">
        <f>IFERROR(IF(($R175-BF175)&gt;=0,0,IF(($S175-BE175)&lt;0,0,IF(AND(($S175-BF175)&gt;0,(BE175-$R175)&gt;0),$V175/365*(BF175-BE175+1),IF(AND(($S175-BF175)&lt;=0,(BE175-$R175)&gt;0),$V175/365*($S175-BE175+1),$V175/365*(BF175-$R175+1))))),0)</f>
        <v>0</v>
      </c>
      <c r="BH175" s="154">
        <v>46023</v>
      </c>
      <c r="BI175" s="154">
        <f>BH175+30</f>
        <v>46053</v>
      </c>
      <c r="BJ175" s="158">
        <f>IFERROR(IF(($R175-BI175)&gt;=0,0,IF(($S175-BH175)&lt;0,0,IF(AND(($S175-BI175)&gt;0,(BH175-$R175)&gt;0),$V175/365*(BI175-BH175+1),IF(AND(($S175-BI175)&lt;=0,(BH175-$R175)&gt;0),$V175/365*($S175-BH175+1),$V175/365*(BI175-$R175+1))))),0)</f>
        <v>0</v>
      </c>
      <c r="BK175" s="154">
        <f>BI175+1</f>
        <v>46054</v>
      </c>
      <c r="BL175" s="154">
        <f>BK175+27</f>
        <v>46081</v>
      </c>
      <c r="BM175" s="158">
        <f>IFERROR(IF(($R175-BL175)&gt;=0,0,IF(($S175-BK175)&lt;0,0,IF(AND(($S175-BL175)&gt;0,(BK175-$R175)&gt;0),$V175/365*(BL175-BK175+1),IF(AND(($S175-BL175)&lt;=0,(BK175-$R175)&gt;0),$V175/365*($S175-BK175+1),$V175/365*(BL175-$R175+1))))),0)</f>
        <v>0</v>
      </c>
      <c r="BN175" s="154">
        <f>BL175+1</f>
        <v>46082</v>
      </c>
      <c r="BO175" s="154">
        <f>BN175+30</f>
        <v>46112</v>
      </c>
      <c r="BP175" s="158">
        <f>IFERROR(IF(($R175-BO175)&gt;=0,0,IF(($S175-BN175)&lt;0,0,IF(AND(($S175-BO175)&gt;0,(BN175-$R175)&gt;0),$V175/365*(BO175-BN175+1),IF(AND(($S175-BO175)&lt;=0,(BN175-$R175)&gt;0),$V175/365*($S175-BN175+1),$V175/365*(BO175-$R175+1))))),0)</f>
        <v>0</v>
      </c>
      <c r="BQ175" s="154">
        <f>BO175+1</f>
        <v>46113</v>
      </c>
      <c r="BR175" s="154">
        <f>BQ175+29</f>
        <v>46142</v>
      </c>
      <c r="BS175" s="158">
        <f>IFERROR(IF(($R175-BR175)&gt;=0,0,IF(($S175-BQ175)&lt;0,0,IF(AND(($S175-BR175)&gt;0,(BQ175-$R175)&gt;0),$V175/365*(BR175-BQ175+1),IF(AND(($S175-BR175)&lt;=0,(BQ175-$R175)&gt;0),$V175/365*($S175-BQ175+1),$V175/365*(BR175-$R175+1))))),0)</f>
        <v>0</v>
      </c>
      <c r="BT175" s="154">
        <f>BR175+1</f>
        <v>46143</v>
      </c>
      <c r="BU175" s="154">
        <f>BT175+30</f>
        <v>46173</v>
      </c>
      <c r="BV175" s="158">
        <f>IFERROR(IF(($R175-BU175)&gt;=0,0,IF(($S175-BT175)&lt;0,0,IF(AND(($S175-BU175)&gt;0,(BT175-$R175)&gt;0),$V175/365*(BU175-BT175+1),IF(AND(($S175-BU175)&lt;=0,(BT175-$R175)&gt;0),$V175/365*($S175-BT175+1),$V175/365*(BU175-$R175+1))))),0)</f>
        <v>0</v>
      </c>
      <c r="BW175" s="154">
        <f>BU175+1</f>
        <v>46174</v>
      </c>
      <c r="BX175" s="154">
        <f>BW175+29</f>
        <v>46203</v>
      </c>
      <c r="BY175" s="158">
        <f>IFERROR(IF(($R175-BX175)&gt;=0,0,IF(($S175-BW175)&lt;0,0,IF(AND(($S175-BX175)&gt;0,(BW175-$R175)&gt;0),$V175/365*(BX175-BW175+1),IF(AND(($S175-BX175)&lt;=0,(BW175-$R175)&gt;0),$V175/365*($S175-BW175+1),$V175/365*(BX175-$R175+1))))),0)</f>
        <v>0</v>
      </c>
      <c r="BZ175" s="154">
        <f>BX175+1</f>
        <v>46204</v>
      </c>
      <c r="CA175" s="154">
        <f>BZ175+30</f>
        <v>46234</v>
      </c>
      <c r="CB175" s="158">
        <f>IFERROR(IF(($R175-CA175)&gt;=0,0,IF(($S175-BZ175)&lt;0,0,IF(AND(($S175-CA175)&gt;0,(BZ175-$R175)&gt;0),$V175/365*(CA175-BZ175+1),IF(AND(($S175-CA175)&lt;=0,(BZ175-$R175)&gt;0),$V175/365*($S175-BZ175+1),$V175/365*(CA175-$R175+1))))),0)</f>
        <v>0</v>
      </c>
      <c r="CC175" s="154">
        <f>CA175+1</f>
        <v>46235</v>
      </c>
      <c r="CD175" s="154">
        <f>CC175+30</f>
        <v>46265</v>
      </c>
      <c r="CE175" s="158">
        <f>IFERROR(IF(($R175-CD175)&gt;=0,0,IF(($S175-CC175)&lt;0,0,IF(AND(($S175-CD175)&gt;0,(CC175-$R175)&gt;0),$V175/365*(CD175-CC175+1),IF(AND(($S175-CD175)&lt;=0,(CC175-$R175)&gt;0),$V175/365*($S175-CC175+1),$V175/365*(CD175-$R175+1))))),0)</f>
        <v>0</v>
      </c>
      <c r="CF175" s="154">
        <f>CD175+1</f>
        <v>46266</v>
      </c>
      <c r="CG175" s="154">
        <f>CF175+29</f>
        <v>46295</v>
      </c>
      <c r="CH175" s="158">
        <f>IFERROR(IF(($R175-CG175)&gt;=0,0,IF(($S175-CF175)&lt;0,0,IF(AND(($S175-CG175)&gt;0,(CF175-$R175)&gt;0),$V175/365*(CG175-CF175+1),IF(AND(($S175-CG175)&lt;=0,(CF175-$R175)&gt;0),$V175/365*($S175-CF175+1),$V175/365*(CG175-$R175+1))))),0)</f>
        <v>0</v>
      </c>
      <c r="CI175" s="154">
        <f>CG175+1</f>
        <v>46296</v>
      </c>
      <c r="CJ175" s="154">
        <f>CI175+30</f>
        <v>46326</v>
      </c>
      <c r="CK175" s="158">
        <f>IFERROR(IF(($R175-CJ175)&gt;=0,0,IF(($S175-CI175)&lt;0,0,IF(AND(($S175-CJ175)&gt;0,(CI175-$R175)&gt;0),$V175/365*(CJ175-CI175+1),IF(AND(($S175-CJ175)&lt;=0,(CI175-$R175)&gt;0),$V175/365*($S175-CI175+1),$V175/365*(CJ175-$R175+1))))),0)</f>
        <v>0</v>
      </c>
      <c r="CL175" s="154">
        <f>CJ175+1</f>
        <v>46327</v>
      </c>
      <c r="CM175" s="154">
        <f>CL175+29</f>
        <v>46356</v>
      </c>
      <c r="CN175" s="158">
        <f>IFERROR(IF(($R175-CM175)&gt;=0,0,IF(($S175-CL175)&lt;0,0,IF(AND(($S175-CM175)&gt;0,(CL175-$R175)&gt;0),$V175/365*(CM175-CL175+1),IF(AND(($S175-CM175)&lt;=0,(CL175-$R175)&gt;0),$V175/365*($S175-CL175+1),$V175/365*(CM175-$R175+1))))),0)</f>
        <v>0</v>
      </c>
      <c r="CO175" s="154">
        <f>CM175+1</f>
        <v>46357</v>
      </c>
      <c r="CP175" s="154">
        <f>CO175+30</f>
        <v>46387</v>
      </c>
      <c r="CQ175" s="158">
        <f>IFERROR(IF(($R175-CP175)&gt;=0,0,IF(($S175-CO175)&lt;0,0,IF(AND(($S175-CP175)&gt;0,(CO175-$R175)&gt;0),$V175/365*(CP175-CO175+1),IF(AND(($S175-CP175)&lt;=0,(CO175-$R175)&gt;0),$V175/365*($S175-CO175+1),$V175/365*(CP175-$R175+1))))),0)</f>
        <v>0</v>
      </c>
    </row>
    <row r="176" s="80" customFormat="1" ht="24" customHeight="1" outlineLevel="4" spans="1:95">
      <c r="A176" s="123" t="s">
        <v>2814</v>
      </c>
      <c r="B176" s="124"/>
      <c r="C176" s="124"/>
      <c r="D176" s="124"/>
      <c r="E176" s="124"/>
      <c r="F176" s="124"/>
      <c r="G176" s="125"/>
      <c r="H176" s="126"/>
      <c r="I176" s="126"/>
      <c r="J176" s="126"/>
      <c r="K176" s="126"/>
      <c r="L176" s="149"/>
      <c r="M176" s="149"/>
      <c r="N176" s="126"/>
      <c r="O176" s="149"/>
      <c r="P176" s="126"/>
      <c r="Q176" s="126"/>
      <c r="R176" s="126"/>
      <c r="S176" s="126"/>
      <c r="T176" s="126"/>
      <c r="U176" s="126"/>
      <c r="V176" s="126"/>
      <c r="W176" s="126"/>
      <c r="X176" s="126"/>
      <c r="Y176" s="126"/>
      <c r="Z176" s="126"/>
      <c r="AA176" s="126"/>
      <c r="AB176" s="126"/>
      <c r="AC176" s="126"/>
      <c r="AD176" s="126"/>
      <c r="AE176" s="126"/>
      <c r="AF176" s="126"/>
      <c r="AG176" s="126"/>
      <c r="AH176" s="126"/>
      <c r="AI176" s="126"/>
      <c r="AJ176" s="126"/>
      <c r="AK176" s="126"/>
      <c r="AL176" s="126"/>
      <c r="AM176" s="126"/>
      <c r="AN176" s="126"/>
      <c r="AO176" s="126"/>
      <c r="AP176" s="126"/>
      <c r="AQ176" s="126"/>
      <c r="AR176" s="126"/>
      <c r="AS176" s="126"/>
      <c r="AT176" s="126"/>
      <c r="AU176" s="126"/>
      <c r="AV176" s="126"/>
      <c r="AW176" s="126"/>
      <c r="AX176" s="126"/>
      <c r="AY176" s="126"/>
      <c r="AZ176" s="126"/>
      <c r="BA176" s="126"/>
      <c r="BB176" s="126"/>
      <c r="BC176" s="126"/>
      <c r="BD176" s="126"/>
      <c r="BE176" s="126"/>
      <c r="BF176" s="126"/>
      <c r="BG176" s="126"/>
      <c r="BH176" s="126"/>
      <c r="BI176" s="126"/>
      <c r="BJ176" s="126"/>
      <c r="BK176" s="126"/>
      <c r="BL176" s="126"/>
      <c r="BM176" s="126"/>
      <c r="BN176" s="126"/>
      <c r="BO176" s="126"/>
      <c r="BP176" s="126"/>
      <c r="BQ176" s="126"/>
      <c r="BR176" s="126"/>
      <c r="BS176" s="126"/>
      <c r="BT176" s="126"/>
      <c r="BU176" s="126"/>
      <c r="BV176" s="126"/>
      <c r="BW176" s="126"/>
      <c r="BX176" s="126"/>
      <c r="BY176" s="126"/>
      <c r="BZ176" s="126"/>
      <c r="CA176" s="126"/>
      <c r="CB176" s="126"/>
      <c r="CC176" s="126"/>
      <c r="CD176" s="126"/>
      <c r="CE176" s="126"/>
      <c r="CF176" s="126"/>
      <c r="CG176" s="126"/>
      <c r="CH176" s="126"/>
      <c r="CI176" s="126"/>
      <c r="CJ176" s="126"/>
      <c r="CK176" s="126"/>
      <c r="CL176" s="126"/>
      <c r="CM176" s="126"/>
      <c r="CN176" s="126"/>
      <c r="CO176" s="126"/>
      <c r="CP176" s="126"/>
      <c r="CQ176" s="126"/>
    </row>
    <row r="177" ht="24" customHeight="1" outlineLevel="1" spans="1:95">
      <c r="A177" s="22"/>
      <c r="B177" s="109" t="s">
        <v>787</v>
      </c>
      <c r="C177" s="110" t="s">
        <v>220</v>
      </c>
      <c r="D177" s="22" t="s">
        <v>221</v>
      </c>
      <c r="E177" s="109"/>
      <c r="F177" s="109"/>
      <c r="G177" s="109"/>
      <c r="H177" s="111">
        <f>X177+AA177+AD177+AG177+AJ177+AM177+AP177+AS177+AV177+AY177+BB177+BE177</f>
        <v>0</v>
      </c>
      <c r="I177" s="111">
        <f>Y177+AB177+AE177+AH177+AK177+AN177+AQ177+AT177+AW177+AZ177+BC177+BF177</f>
        <v>-10416.1920821918</v>
      </c>
      <c r="J177" s="111">
        <f t="shared" ref="J177:J183" si="10">Z177+AC177+AF177+AI177+AL177+AO177+AR177+AU177+AX177+BA177+BD177+BG177</f>
        <v>10416.1920821918</v>
      </c>
      <c r="K177" s="111"/>
      <c r="L177" s="144"/>
      <c r="M177" s="144"/>
      <c r="N177" s="111"/>
      <c r="O177" s="144"/>
      <c r="P177" s="111"/>
      <c r="Q177" s="111"/>
      <c r="R177" s="111"/>
      <c r="S177" s="111"/>
      <c r="T177" s="111"/>
      <c r="U177" s="111"/>
      <c r="V177" s="111"/>
      <c r="W177" s="111"/>
      <c r="X177" s="111">
        <f>VLOOKUP($C177,'1 预算编制表单'!$C:$BJ,27,FALSE)</f>
        <v>0</v>
      </c>
      <c r="Y177" s="111">
        <f>X177-Z177</f>
        <v>-893.153315068493</v>
      </c>
      <c r="Z177" s="111">
        <f>Z178+Z203+Z209+Z252+Z265+Z278+Z339+Z397+Z403+Z422</f>
        <v>893.153315068493</v>
      </c>
      <c r="AA177" s="111">
        <f>VLOOKUP($C177,'1 预算编制表单'!$C:$BJ,30,FALSE)</f>
        <v>0</v>
      </c>
      <c r="AB177" s="111">
        <f>AA177-AC177</f>
        <v>-806.719123287671</v>
      </c>
      <c r="AC177" s="111">
        <f>AC178+AC203+AC209+AC252+AC265+AC278+AC339+AC397+AC403+AC422</f>
        <v>806.719123287671</v>
      </c>
      <c r="AD177" s="111">
        <f>VLOOKUP($C177,'1 预算编制表单'!$C:$BJ,33,FALSE)</f>
        <v>0</v>
      </c>
      <c r="AE177" s="111">
        <f>AD177-AF177</f>
        <v>-893.153315068493</v>
      </c>
      <c r="AF177" s="111">
        <f>AF178+AF203+AF209+AF252+AF265+AF278+AF339+AF397+AF403+AF422</f>
        <v>893.153315068493</v>
      </c>
      <c r="AG177" s="111">
        <f>VLOOKUP($C177,'1 预算编制表单'!$C:$BJ,36,FALSE)</f>
        <v>0</v>
      </c>
      <c r="AH177" s="111">
        <f>AG177-AI177</f>
        <v>-864.341917808219</v>
      </c>
      <c r="AI177" s="111">
        <f>AI178+AI203+AI209+AI252+AI265+AI278+AI339+AI397+AI403+AI422</f>
        <v>864.341917808219</v>
      </c>
      <c r="AJ177" s="111">
        <f>VLOOKUP($C177,'1 预算编制表单'!$C:$BJ,39,FALSE)</f>
        <v>0</v>
      </c>
      <c r="AK177" s="111">
        <f>AJ177-AL177</f>
        <v>-893.153315068493</v>
      </c>
      <c r="AL177" s="111">
        <f>AL178+AL203+AL209+AL252+AL265+AL278+AL339+AL397+AL403+AL422</f>
        <v>893.153315068493</v>
      </c>
      <c r="AM177" s="111">
        <f>VLOOKUP($C177,'1 预算编制表单'!$C:$BJ,42,FALSE)</f>
        <v>0</v>
      </c>
      <c r="AN177" s="111">
        <f>AM177-AO177</f>
        <v>-864.341917808219</v>
      </c>
      <c r="AO177" s="111">
        <f>AO178+AO203+AO209+AO252+AO265+AO278+AO339+AO397+AO403+AO422</f>
        <v>864.341917808219</v>
      </c>
      <c r="AP177" s="111">
        <f>VLOOKUP($C177,'1 预算编制表单'!$C:$BJ,45,FALSE)</f>
        <v>0</v>
      </c>
      <c r="AQ177" s="111">
        <f>AP177-AR177</f>
        <v>-876.310894133413</v>
      </c>
      <c r="AR177" s="111">
        <f>AR178+AR203+AR209+AR252+AR265+AR278+AR339+AR397+AR403+AR422</f>
        <v>876.310894133413</v>
      </c>
      <c r="AS177" s="111">
        <f>VLOOKUP($C177,'1 预算编制表单'!$C:$BJ,48,FALSE)</f>
        <v>0</v>
      </c>
      <c r="AT177" s="111">
        <f>AS177-AU177</f>
        <v>-876.310894133413</v>
      </c>
      <c r="AU177" s="111">
        <f>AU178+AU203+AU209+AU252+AU265+AU278+AU339+AU397+AU403+AU422</f>
        <v>876.310894133413</v>
      </c>
      <c r="AV177" s="111">
        <f>VLOOKUP($C177,'1 预算编制表单'!$C:$BJ,51,FALSE)</f>
        <v>0</v>
      </c>
      <c r="AW177" s="111">
        <f>AV177-AX177</f>
        <v>-848.042800774271</v>
      </c>
      <c r="AX177" s="111">
        <f>AX178+AX203+AX209+AX252+AX265+AX278+AX339+AX397+AX403+AX422</f>
        <v>848.042800774271</v>
      </c>
      <c r="AY177" s="111">
        <f>VLOOKUP($C177,'1 预算编制表单'!$C:$BJ,54,FALSE)</f>
        <v>0</v>
      </c>
      <c r="AZ177" s="111">
        <f>AY177-BA177</f>
        <v>-876.310894133413</v>
      </c>
      <c r="BA177" s="111">
        <f>BA178+BA203+BA209+BA252+BA265+BA278+BA339+BA397+BA403+BA422</f>
        <v>876.310894133413</v>
      </c>
      <c r="BB177" s="111">
        <f>VLOOKUP($C177,'1 预算编制表单'!$C:$BJ,57,FALSE)</f>
        <v>0</v>
      </c>
      <c r="BC177" s="111">
        <f>BB177-BD177</f>
        <v>-848.042800774271</v>
      </c>
      <c r="BD177" s="111">
        <f>BD178+BD203+BD209+BD252+BD265+BD278+BD339+BD397+BD403+BD422</f>
        <v>848.042800774271</v>
      </c>
      <c r="BE177" s="111">
        <f>VLOOKUP($C177,'1 预算编制表单'!$C:$BJ,60,FALSE)</f>
        <v>0</v>
      </c>
      <c r="BF177" s="111">
        <f>BE177-BG177</f>
        <v>-876.310894133413</v>
      </c>
      <c r="BG177" s="111">
        <f>BG178+BG203+BG209+BG252+BG265+BG278+BG339+BG397+BG403+BG422</f>
        <v>876.310894133413</v>
      </c>
      <c r="BH177" s="111">
        <f>VLOOKUP($C177,'1 预算编制表单'!$C:$BJ,27,FALSE)</f>
        <v>0</v>
      </c>
      <c r="BI177" s="111">
        <f>BH177-BJ177</f>
        <v>0</v>
      </c>
      <c r="BJ177" s="111">
        <f>BJ178+BJ203+BJ209+BJ252+BJ265+BJ278+BJ339+BJ397+BJ403+BJ422</f>
        <v>0</v>
      </c>
      <c r="BK177" s="111">
        <f>VLOOKUP($C177,'1 预算编制表单'!$C:$BJ,30,FALSE)</f>
        <v>0</v>
      </c>
      <c r="BL177" s="111">
        <f>BK177-BM177</f>
        <v>0</v>
      </c>
      <c r="BM177" s="111">
        <f>BM178+BM203+BM209+BM252+BM265+BM278+BM339+BM397+BM403+BM422</f>
        <v>0</v>
      </c>
      <c r="BN177" s="111">
        <f>VLOOKUP($C177,'1 预算编制表单'!$C:$BJ,33,FALSE)</f>
        <v>0</v>
      </c>
      <c r="BO177" s="111">
        <f>BN177-BP177</f>
        <v>0</v>
      </c>
      <c r="BP177" s="111">
        <f>BP178+BP203+BP209+BP252+BP265+BP278+BP339+BP397+BP403+BP422</f>
        <v>0</v>
      </c>
      <c r="BQ177" s="111">
        <f>VLOOKUP($C177,'1 预算编制表单'!$C:$BJ,36,FALSE)</f>
        <v>0</v>
      </c>
      <c r="BR177" s="111">
        <f>BQ177-BS177</f>
        <v>0</v>
      </c>
      <c r="BS177" s="111">
        <f>BS178+BS203+BS209+BS252+BS265+BS278+BS339+BS397+BS403+BS422</f>
        <v>0</v>
      </c>
      <c r="BT177" s="111">
        <f>VLOOKUP($C177,'1 预算编制表单'!$C:$BJ,39,FALSE)</f>
        <v>0</v>
      </c>
      <c r="BU177" s="111">
        <f>BT177-BV177</f>
        <v>0</v>
      </c>
      <c r="BV177" s="111">
        <f>BV178+BV203+BV209+BV252+BV265+BV278+BV339+BV397+BV403+BV422</f>
        <v>0</v>
      </c>
      <c r="BW177" s="111">
        <f>VLOOKUP($C177,'1 预算编制表单'!$C:$BJ,42,FALSE)</f>
        <v>0</v>
      </c>
      <c r="BX177" s="111">
        <f>BW177-BY177</f>
        <v>0</v>
      </c>
      <c r="BY177" s="111">
        <f>BY178+BY203+BY209+BY252+BY265+BY278+BY339+BY397+BY403+BY422</f>
        <v>0</v>
      </c>
      <c r="BZ177" s="111">
        <f>VLOOKUP($C177,'1 预算编制表单'!$C:$BJ,45,FALSE)</f>
        <v>0</v>
      </c>
      <c r="CA177" s="111">
        <f>BZ177-CB177</f>
        <v>0</v>
      </c>
      <c r="CB177" s="111">
        <f>CB178+CB203+CB209+CB252+CB265+CB278+CB339+CB397+CB403+CB422</f>
        <v>0</v>
      </c>
      <c r="CC177" s="111">
        <f>VLOOKUP($C177,'1 预算编制表单'!$C:$BJ,48,FALSE)</f>
        <v>0</v>
      </c>
      <c r="CD177" s="111">
        <f>CC177-CE177</f>
        <v>0</v>
      </c>
      <c r="CE177" s="111">
        <f>CE178+CE203+CE209+CE252+CE265+CE278+CE339+CE397+CE403+CE422</f>
        <v>0</v>
      </c>
      <c r="CF177" s="111">
        <f>VLOOKUP($C177,'1 预算编制表单'!$C:$BJ,51,FALSE)</f>
        <v>0</v>
      </c>
      <c r="CG177" s="111">
        <f>CF177-CH177</f>
        <v>0</v>
      </c>
      <c r="CH177" s="111">
        <f>CH178+CH203+CH209+CH252+CH265+CH278+CH339+CH397+CH403+CH422</f>
        <v>0</v>
      </c>
      <c r="CI177" s="111">
        <f>VLOOKUP($C177,'1 预算编制表单'!$C:$BJ,54,FALSE)</f>
        <v>0</v>
      </c>
      <c r="CJ177" s="111">
        <f>CI177-CK177</f>
        <v>0</v>
      </c>
      <c r="CK177" s="111">
        <f>CK178+CK203+CK209+CK252+CK265+CK278+CK339+CK397+CK403+CK422</f>
        <v>0</v>
      </c>
      <c r="CL177" s="111">
        <f>VLOOKUP($C177,'1 预算编制表单'!$C:$BJ,57,FALSE)</f>
        <v>0</v>
      </c>
      <c r="CM177" s="111">
        <f>CL177-CN177</f>
        <v>0</v>
      </c>
      <c r="CN177" s="111">
        <f>CN178+CN203+CN209+CN252+CN265+CN278+CN339+CN397+CN403+CN422</f>
        <v>0</v>
      </c>
      <c r="CO177" s="111">
        <f>VLOOKUP($C177,'1 预算编制表单'!$C:$BJ,60,FALSE)</f>
        <v>0</v>
      </c>
      <c r="CP177" s="111">
        <f>CO177-CQ177</f>
        <v>0</v>
      </c>
      <c r="CQ177" s="111">
        <f>CQ178+CQ203+CQ209+CQ252+CQ265+CQ278+CQ339+CQ397+CQ403+CQ422</f>
        <v>0</v>
      </c>
    </row>
    <row r="178" ht="24" customHeight="1" outlineLevel="2" spans="1:95">
      <c r="A178" s="49"/>
      <c r="B178" s="112" t="s">
        <v>787</v>
      </c>
      <c r="C178" s="113" t="s">
        <v>32</v>
      </c>
      <c r="D178" s="49" t="s">
        <v>33</v>
      </c>
      <c r="E178" s="112" t="s">
        <v>1139</v>
      </c>
      <c r="F178" s="112"/>
      <c r="G178" s="112"/>
      <c r="H178" s="114">
        <f>X178+AA178+AD178+AG178+AJ178+AM178+AP178+AS178+AV178+AY178+BB178+BE178</f>
        <v>0</v>
      </c>
      <c r="I178" s="114">
        <f>Y178+AB178+AE178+AH178+AK178+AN178+AQ178+AT178+AW178+AZ178+BC178+BF178</f>
        <v>0</v>
      </c>
      <c r="J178" s="114">
        <f t="shared" si="10"/>
        <v>0</v>
      </c>
      <c r="K178" s="114"/>
      <c r="L178" s="145"/>
      <c r="M178" s="145"/>
      <c r="N178" s="114"/>
      <c r="O178" s="145"/>
      <c r="P178" s="114"/>
      <c r="Q178" s="114"/>
      <c r="R178" s="114"/>
      <c r="S178" s="114"/>
      <c r="T178" s="114"/>
      <c r="U178" s="114"/>
      <c r="V178" s="114"/>
      <c r="W178" s="114"/>
      <c r="X178" s="114">
        <f>VLOOKUP($C178,'1 预算编制表单'!$C:$BJ,27,FALSE)</f>
        <v>0</v>
      </c>
      <c r="Y178" s="114">
        <f>X178-Z178</f>
        <v>0</v>
      </c>
      <c r="Z178" s="114">
        <f>Z179+Z185+Z191+Z197</f>
        <v>0</v>
      </c>
      <c r="AA178" s="114">
        <f>VLOOKUP($C178,'1 预算编制表单'!$C:$BJ,30,FALSE)</f>
        <v>0</v>
      </c>
      <c r="AB178" s="114">
        <f>AA178-AC178</f>
        <v>0</v>
      </c>
      <c r="AC178" s="114">
        <f>AC179+AC185+AC191+AC197</f>
        <v>0</v>
      </c>
      <c r="AD178" s="114">
        <f>VLOOKUP($C178,'1 预算编制表单'!$C:$BJ,33,FALSE)</f>
        <v>0</v>
      </c>
      <c r="AE178" s="114">
        <f>AD178-AF178</f>
        <v>0</v>
      </c>
      <c r="AF178" s="114">
        <f>AF179+AF185+AF191+AF197</f>
        <v>0</v>
      </c>
      <c r="AG178" s="114">
        <f>VLOOKUP($C178,'1 预算编制表单'!$C:$BJ,36,FALSE)</f>
        <v>0</v>
      </c>
      <c r="AH178" s="114">
        <f>AG178-AI178</f>
        <v>0</v>
      </c>
      <c r="AI178" s="114">
        <f>AI179+AI185+AI191+AI197</f>
        <v>0</v>
      </c>
      <c r="AJ178" s="114">
        <f>VLOOKUP($C178,'1 预算编制表单'!$C:$BJ,39,FALSE)</f>
        <v>0</v>
      </c>
      <c r="AK178" s="114">
        <f>AJ178-AL178</f>
        <v>0</v>
      </c>
      <c r="AL178" s="114">
        <f>AL179+AL185+AL191+AL197</f>
        <v>0</v>
      </c>
      <c r="AM178" s="114">
        <f>VLOOKUP($C178,'1 预算编制表单'!$C:$BJ,42,FALSE)</f>
        <v>0</v>
      </c>
      <c r="AN178" s="114">
        <f>AM178-AO178</f>
        <v>0</v>
      </c>
      <c r="AO178" s="114">
        <f>AO179+AO185+AO191+AO197</f>
        <v>0</v>
      </c>
      <c r="AP178" s="114">
        <f>VLOOKUP($C178,'1 预算编制表单'!$C:$BJ,45,FALSE)</f>
        <v>0</v>
      </c>
      <c r="AQ178" s="114">
        <f>AP178-AR178</f>
        <v>0</v>
      </c>
      <c r="AR178" s="114">
        <f>AR179+AR185+AR191+AR197</f>
        <v>0</v>
      </c>
      <c r="AS178" s="114">
        <f>VLOOKUP($C178,'1 预算编制表单'!$C:$BJ,48,FALSE)</f>
        <v>0</v>
      </c>
      <c r="AT178" s="114">
        <f>AS178-AU178</f>
        <v>0</v>
      </c>
      <c r="AU178" s="114">
        <f>AU179+AU185+AU191+AU197</f>
        <v>0</v>
      </c>
      <c r="AV178" s="114">
        <f>VLOOKUP($C178,'1 预算编制表单'!$C:$BJ,51,FALSE)</f>
        <v>0</v>
      </c>
      <c r="AW178" s="114">
        <f>AV178-AX178</f>
        <v>0</v>
      </c>
      <c r="AX178" s="114">
        <f>AX179+AX185+AX191+AX197</f>
        <v>0</v>
      </c>
      <c r="AY178" s="114">
        <f>VLOOKUP($C178,'1 预算编制表单'!$C:$BJ,54,FALSE)</f>
        <v>0</v>
      </c>
      <c r="AZ178" s="114">
        <f>AY178-BA178</f>
        <v>0</v>
      </c>
      <c r="BA178" s="114">
        <f>BA179+BA185+BA191+BA197</f>
        <v>0</v>
      </c>
      <c r="BB178" s="114">
        <f>VLOOKUP($C178,'1 预算编制表单'!$C:$BJ,57,FALSE)</f>
        <v>0</v>
      </c>
      <c r="BC178" s="114">
        <f>BB178-BD178</f>
        <v>0</v>
      </c>
      <c r="BD178" s="114">
        <f>BD179+BD185+BD191+BD197</f>
        <v>0</v>
      </c>
      <c r="BE178" s="114">
        <f>VLOOKUP($C178,'1 预算编制表单'!$C:$BJ,60,FALSE)</f>
        <v>0</v>
      </c>
      <c r="BF178" s="114">
        <f>BE178-BG178</f>
        <v>0</v>
      </c>
      <c r="BG178" s="114">
        <f>BG179+BG185+BG191+BG197</f>
        <v>0</v>
      </c>
      <c r="BH178" s="114">
        <f>VLOOKUP($C178,'1 预算编制表单'!$C:$BJ,27,FALSE)</f>
        <v>0</v>
      </c>
      <c r="BI178" s="114">
        <f>BH178-BJ178</f>
        <v>0</v>
      </c>
      <c r="BJ178" s="114">
        <f>BJ179+BJ185+BJ191+BJ197</f>
        <v>0</v>
      </c>
      <c r="BK178" s="114">
        <f>VLOOKUP($C178,'1 预算编制表单'!$C:$BJ,30,FALSE)</f>
        <v>0</v>
      </c>
      <c r="BL178" s="114">
        <f>BK178-BM178</f>
        <v>0</v>
      </c>
      <c r="BM178" s="114">
        <f>BM179+BM185+BM191+BM197</f>
        <v>0</v>
      </c>
      <c r="BN178" s="114">
        <f>VLOOKUP($C178,'1 预算编制表单'!$C:$BJ,33,FALSE)</f>
        <v>0</v>
      </c>
      <c r="BO178" s="114">
        <f>BN178-BP178</f>
        <v>0</v>
      </c>
      <c r="BP178" s="114">
        <f>BP179+BP185+BP191+BP197</f>
        <v>0</v>
      </c>
      <c r="BQ178" s="114">
        <f>VLOOKUP($C178,'1 预算编制表单'!$C:$BJ,36,FALSE)</f>
        <v>0</v>
      </c>
      <c r="BR178" s="114">
        <f>BQ178-BS178</f>
        <v>0</v>
      </c>
      <c r="BS178" s="114">
        <f>BS179+BS185+BS191+BS197</f>
        <v>0</v>
      </c>
      <c r="BT178" s="114">
        <f>VLOOKUP($C178,'1 预算编制表单'!$C:$BJ,39,FALSE)</f>
        <v>0</v>
      </c>
      <c r="BU178" s="114">
        <f>BT178-BV178</f>
        <v>0</v>
      </c>
      <c r="BV178" s="114">
        <f>BV179+BV185+BV191+BV197</f>
        <v>0</v>
      </c>
      <c r="BW178" s="114">
        <f>VLOOKUP($C178,'1 预算编制表单'!$C:$BJ,42,FALSE)</f>
        <v>0</v>
      </c>
      <c r="BX178" s="114">
        <f>BW178-BY178</f>
        <v>0</v>
      </c>
      <c r="BY178" s="114">
        <f>BY179+BY185+BY191+BY197</f>
        <v>0</v>
      </c>
      <c r="BZ178" s="114">
        <f>VLOOKUP($C178,'1 预算编制表单'!$C:$BJ,45,FALSE)</f>
        <v>0</v>
      </c>
      <c r="CA178" s="114">
        <f>BZ178-CB178</f>
        <v>0</v>
      </c>
      <c r="CB178" s="114">
        <f>CB179+CB185+CB191+CB197</f>
        <v>0</v>
      </c>
      <c r="CC178" s="114">
        <f>VLOOKUP($C178,'1 预算编制表单'!$C:$BJ,48,FALSE)</f>
        <v>0</v>
      </c>
      <c r="CD178" s="114">
        <f>CC178-CE178</f>
        <v>0</v>
      </c>
      <c r="CE178" s="114">
        <f>CE179+CE185+CE191+CE197</f>
        <v>0</v>
      </c>
      <c r="CF178" s="114">
        <f>VLOOKUP($C178,'1 预算编制表单'!$C:$BJ,51,FALSE)</f>
        <v>0</v>
      </c>
      <c r="CG178" s="114">
        <f>CF178-CH178</f>
        <v>0</v>
      </c>
      <c r="CH178" s="114">
        <f>CH179+CH185+CH191+CH197</f>
        <v>0</v>
      </c>
      <c r="CI178" s="114">
        <f>VLOOKUP($C178,'1 预算编制表单'!$C:$BJ,54,FALSE)</f>
        <v>0</v>
      </c>
      <c r="CJ178" s="114">
        <f>CI178-CK178</f>
        <v>0</v>
      </c>
      <c r="CK178" s="114">
        <f>CK179+CK185+CK191+CK197</f>
        <v>0</v>
      </c>
      <c r="CL178" s="114">
        <f>VLOOKUP($C178,'1 预算编制表单'!$C:$BJ,57,FALSE)</f>
        <v>0</v>
      </c>
      <c r="CM178" s="114">
        <f>CL178-CN178</f>
        <v>0</v>
      </c>
      <c r="CN178" s="114">
        <f>CN179+CN185+CN191+CN197</f>
        <v>0</v>
      </c>
      <c r="CO178" s="114">
        <f>VLOOKUP($C178,'1 预算编制表单'!$C:$BJ,60,FALSE)</f>
        <v>0</v>
      </c>
      <c r="CP178" s="114">
        <f>CO178-CQ178</f>
        <v>0</v>
      </c>
      <c r="CQ178" s="114">
        <f>CQ179+CQ185+CQ191+CQ197</f>
        <v>0</v>
      </c>
    </row>
    <row r="179" ht="24" customHeight="1" outlineLevel="3" spans="1:95">
      <c r="A179" s="115"/>
      <c r="B179" s="116" t="s">
        <v>792</v>
      </c>
      <c r="C179" s="117" t="s">
        <v>1140</v>
      </c>
      <c r="D179" s="115" t="s">
        <v>2818</v>
      </c>
      <c r="E179" s="116"/>
      <c r="F179" s="116"/>
      <c r="G179" s="116"/>
      <c r="H179" s="118">
        <f>X179+AA179+AD179+AG179+AJ179+AM179+AP179+AS179+AV179+AY179+BB179+BE179</f>
        <v>0</v>
      </c>
      <c r="I179" s="118">
        <f>Y179+AB179+AE179+AH179+AK179+AN179+AQ179+AT179+AW179+AZ179+BC179+BF179</f>
        <v>0</v>
      </c>
      <c r="J179" s="118">
        <f t="shared" si="10"/>
        <v>0</v>
      </c>
      <c r="K179" s="118"/>
      <c r="L179" s="146"/>
      <c r="M179" s="146"/>
      <c r="N179" s="118"/>
      <c r="O179" s="146"/>
      <c r="P179" s="118"/>
      <c r="Q179" s="118"/>
      <c r="R179" s="118"/>
      <c r="S179" s="118"/>
      <c r="T179" s="118"/>
      <c r="U179" s="118"/>
      <c r="V179" s="118"/>
      <c r="W179" s="118"/>
      <c r="X179" s="118">
        <f>VLOOKUP($C179,'1 预算编制表单'!$C:$BJ,27,FALSE)</f>
        <v>0</v>
      </c>
      <c r="Y179" s="118">
        <f>X179-Z179</f>
        <v>0</v>
      </c>
      <c r="Z179" s="118">
        <f>SUM(Z180:Z184)</f>
        <v>0</v>
      </c>
      <c r="AA179" s="118">
        <f>VLOOKUP($C179,'1 预算编制表单'!$C:$BJ,30,FALSE)</f>
        <v>0</v>
      </c>
      <c r="AB179" s="118">
        <f>AA179-AC179</f>
        <v>0</v>
      </c>
      <c r="AC179" s="118">
        <f>SUM(AC180:AC184)</f>
        <v>0</v>
      </c>
      <c r="AD179" s="118">
        <f>VLOOKUP($C179,'1 预算编制表单'!$C:$BJ,33,FALSE)</f>
        <v>0</v>
      </c>
      <c r="AE179" s="118">
        <f>AD179-AF179</f>
        <v>0</v>
      </c>
      <c r="AF179" s="118">
        <f>SUM(AF180:AF184)</f>
        <v>0</v>
      </c>
      <c r="AG179" s="118">
        <f>VLOOKUP($C179,'1 预算编制表单'!$C:$BJ,36,FALSE)</f>
        <v>0</v>
      </c>
      <c r="AH179" s="118">
        <f>AG179-AI179</f>
        <v>0</v>
      </c>
      <c r="AI179" s="118">
        <f>SUM(AI180:AI184)</f>
        <v>0</v>
      </c>
      <c r="AJ179" s="118">
        <f>VLOOKUP($C179,'1 预算编制表单'!$C:$BJ,39,FALSE)</f>
        <v>0</v>
      </c>
      <c r="AK179" s="118">
        <f>AJ179-AL179</f>
        <v>0</v>
      </c>
      <c r="AL179" s="118">
        <f>SUM(AL180:AL184)</f>
        <v>0</v>
      </c>
      <c r="AM179" s="118">
        <f>VLOOKUP($C179,'1 预算编制表单'!$C:$BJ,42,FALSE)</f>
        <v>0</v>
      </c>
      <c r="AN179" s="118">
        <f>AM179-AO179</f>
        <v>0</v>
      </c>
      <c r="AO179" s="118">
        <f>SUM(AO180:AO184)</f>
        <v>0</v>
      </c>
      <c r="AP179" s="118">
        <f>VLOOKUP($C179,'1 预算编制表单'!$C:$BJ,45,FALSE)</f>
        <v>0</v>
      </c>
      <c r="AQ179" s="118">
        <f>AP179-AR179</f>
        <v>0</v>
      </c>
      <c r="AR179" s="118">
        <f>SUM(AR180:AR184)</f>
        <v>0</v>
      </c>
      <c r="AS179" s="118">
        <f>VLOOKUP($C179,'1 预算编制表单'!$C:$BJ,48,FALSE)</f>
        <v>0</v>
      </c>
      <c r="AT179" s="118">
        <f>AS179-AU179</f>
        <v>0</v>
      </c>
      <c r="AU179" s="118">
        <f>SUM(AU180:AU184)</f>
        <v>0</v>
      </c>
      <c r="AV179" s="118">
        <f>VLOOKUP($C179,'1 预算编制表单'!$C:$BJ,51,FALSE)</f>
        <v>0</v>
      </c>
      <c r="AW179" s="118">
        <f>AV179-AX179</f>
        <v>0</v>
      </c>
      <c r="AX179" s="118">
        <f>SUM(AX180:AX184)</f>
        <v>0</v>
      </c>
      <c r="AY179" s="118">
        <f>VLOOKUP($C179,'1 预算编制表单'!$C:$BJ,54,FALSE)</f>
        <v>0</v>
      </c>
      <c r="AZ179" s="118">
        <f>AY179-BA179</f>
        <v>0</v>
      </c>
      <c r="BA179" s="118">
        <f>SUM(BA180:BA184)</f>
        <v>0</v>
      </c>
      <c r="BB179" s="118">
        <f>VLOOKUP($C179,'1 预算编制表单'!$C:$BJ,57,FALSE)</f>
        <v>0</v>
      </c>
      <c r="BC179" s="118">
        <f>BB179-BD179</f>
        <v>0</v>
      </c>
      <c r="BD179" s="118">
        <f>SUM(BD180:BD184)</f>
        <v>0</v>
      </c>
      <c r="BE179" s="118">
        <f>VLOOKUP($C179,'1 预算编制表单'!$C:$BJ,60,FALSE)</f>
        <v>0</v>
      </c>
      <c r="BF179" s="118">
        <f>BE179-BG179</f>
        <v>0</v>
      </c>
      <c r="BG179" s="118">
        <f>SUM(BG180:BG184)</f>
        <v>0</v>
      </c>
      <c r="BH179" s="118">
        <f>VLOOKUP($C179,'1 预算编制表单'!$C:$BJ,27,FALSE)</f>
        <v>0</v>
      </c>
      <c r="BI179" s="118">
        <f>BH179-BJ179</f>
        <v>0</v>
      </c>
      <c r="BJ179" s="118">
        <f>SUM(BJ180:BJ184)</f>
        <v>0</v>
      </c>
      <c r="BK179" s="118">
        <f>VLOOKUP($C179,'1 预算编制表单'!$C:$BJ,30,FALSE)</f>
        <v>0</v>
      </c>
      <c r="BL179" s="118">
        <f>BK179-BM179</f>
        <v>0</v>
      </c>
      <c r="BM179" s="118">
        <f>SUM(BM180:BM184)</f>
        <v>0</v>
      </c>
      <c r="BN179" s="118">
        <f>VLOOKUP($C179,'1 预算编制表单'!$C:$BJ,33,FALSE)</f>
        <v>0</v>
      </c>
      <c r="BO179" s="118">
        <f>BN179-BP179</f>
        <v>0</v>
      </c>
      <c r="BP179" s="118">
        <f>SUM(BP180:BP184)</f>
        <v>0</v>
      </c>
      <c r="BQ179" s="118">
        <f>VLOOKUP($C179,'1 预算编制表单'!$C:$BJ,36,FALSE)</f>
        <v>0</v>
      </c>
      <c r="BR179" s="118">
        <f>BQ179-BS179</f>
        <v>0</v>
      </c>
      <c r="BS179" s="118">
        <f>SUM(BS180:BS184)</f>
        <v>0</v>
      </c>
      <c r="BT179" s="118">
        <f>VLOOKUP($C179,'1 预算编制表单'!$C:$BJ,39,FALSE)</f>
        <v>0</v>
      </c>
      <c r="BU179" s="118">
        <f>BT179-BV179</f>
        <v>0</v>
      </c>
      <c r="BV179" s="118">
        <f>SUM(BV180:BV184)</f>
        <v>0</v>
      </c>
      <c r="BW179" s="118">
        <f>VLOOKUP($C179,'1 预算编制表单'!$C:$BJ,42,FALSE)</f>
        <v>0</v>
      </c>
      <c r="BX179" s="118">
        <f>BW179-BY179</f>
        <v>0</v>
      </c>
      <c r="BY179" s="118">
        <f>SUM(BY180:BY184)</f>
        <v>0</v>
      </c>
      <c r="BZ179" s="118">
        <f>VLOOKUP($C179,'1 预算编制表单'!$C:$BJ,45,FALSE)</f>
        <v>0</v>
      </c>
      <c r="CA179" s="118">
        <f>BZ179-CB179</f>
        <v>0</v>
      </c>
      <c r="CB179" s="118">
        <f>SUM(CB180:CB184)</f>
        <v>0</v>
      </c>
      <c r="CC179" s="118">
        <f>VLOOKUP($C179,'1 预算编制表单'!$C:$BJ,48,FALSE)</f>
        <v>0</v>
      </c>
      <c r="CD179" s="118">
        <f>CC179-CE179</f>
        <v>0</v>
      </c>
      <c r="CE179" s="118">
        <f>SUM(CE180:CE184)</f>
        <v>0</v>
      </c>
      <c r="CF179" s="118">
        <f>VLOOKUP($C179,'1 预算编制表单'!$C:$BJ,51,FALSE)</f>
        <v>0</v>
      </c>
      <c r="CG179" s="118">
        <f>CF179-CH179</f>
        <v>0</v>
      </c>
      <c r="CH179" s="118">
        <f>SUM(CH180:CH184)</f>
        <v>0</v>
      </c>
      <c r="CI179" s="118">
        <f>VLOOKUP($C179,'1 预算编制表单'!$C:$BJ,54,FALSE)</f>
        <v>0</v>
      </c>
      <c r="CJ179" s="118">
        <f>CI179-CK179</f>
        <v>0</v>
      </c>
      <c r="CK179" s="118">
        <f>SUM(CK180:CK184)</f>
        <v>0</v>
      </c>
      <c r="CL179" s="118">
        <f>VLOOKUP($C179,'1 预算编制表单'!$C:$BJ,57,FALSE)</f>
        <v>0</v>
      </c>
      <c r="CM179" s="118">
        <f>CL179-CN179</f>
        <v>0</v>
      </c>
      <c r="CN179" s="118">
        <f>SUM(CN180:CN184)</f>
        <v>0</v>
      </c>
      <c r="CO179" s="118">
        <f>VLOOKUP($C179,'1 预算编制表单'!$C:$BJ,60,FALSE)</f>
        <v>0</v>
      </c>
      <c r="CP179" s="118">
        <f>CO179-CQ179</f>
        <v>0</v>
      </c>
      <c r="CQ179" s="118">
        <f>SUM(CQ180:CQ184)</f>
        <v>0</v>
      </c>
    </row>
    <row r="180" s="80" customFormat="1" ht="24" customHeight="1" outlineLevel="4" spans="1:95">
      <c r="A180" s="119"/>
      <c r="B180" s="120"/>
      <c r="C180" s="121"/>
      <c r="D180" s="119"/>
      <c r="E180" s="120"/>
      <c r="F180" s="120"/>
      <c r="G180" s="120"/>
      <c r="H180" s="122"/>
      <c r="I180" s="122"/>
      <c r="J180" s="122">
        <f t="shared" si="10"/>
        <v>0</v>
      </c>
      <c r="K180" s="122">
        <v>1</v>
      </c>
      <c r="L180" s="147"/>
      <c r="M180" s="148">
        <f>IFERROR(VLOOKUP($L180,'2-2 引出数据_合同数据仓库'!$B$2:$BP$10000,3,FALSE),0)</f>
        <v>0</v>
      </c>
      <c r="N180" s="122"/>
      <c r="O180" s="148">
        <f>IFERROR(VLOOKUP((LEFT(VLOOKUP($L180,'2-2 引出数据_合同数据仓库'!$B$2:$BP$10000,64,FALSE),15)&amp;(RIGHT(VLOOKUP($L180,'2-2 引出数据_合同数据仓库'!$B$2:$BP$10000,64,FALSE),4)+1)),'2-2 引出数据_合同数据仓库'!$B$2:$BP$10000,3,FALSE),0)</f>
        <v>0</v>
      </c>
      <c r="P180" s="122"/>
      <c r="Q180" s="122">
        <f>IFERROR(VLOOKUP($L180,'2-2 引出数据_合同数据仓库'!$B$2:$BP$10000,28,FALSE),0)</f>
        <v>0</v>
      </c>
      <c r="R180" s="122">
        <f>IFERROR(VLOOKUP($L180,'2-2 引出数据_合同数据仓库'!$B$2:$BP$10000,29,FALSE),0)</f>
        <v>0</v>
      </c>
      <c r="S180" s="122">
        <f>IFERROR(VLOOKUP($L180,'2-2 引出数据_合同数据仓库'!$B$2:$BP$10000,4,FALSE),0)</f>
        <v>0</v>
      </c>
      <c r="T180" s="122"/>
      <c r="U180" s="122">
        <f>IFERROR(VLOOKUP($L180,'2-2 引出数据_合同数据仓库'!$B$2:$BP$10000,15,FALSE),0)</f>
        <v>0</v>
      </c>
      <c r="V180" s="122">
        <f>U180/(S180-R180+1)*365</f>
        <v>0</v>
      </c>
      <c r="W180" s="122"/>
      <c r="X180" s="154">
        <v>45658</v>
      </c>
      <c r="Y180" s="154">
        <f>X180+30</f>
        <v>45688</v>
      </c>
      <c r="Z180" s="158">
        <f>IFERROR(IF(($R180-Y180)&gt;=0,0,IF(($S180-X180)&lt;0,0,IF(AND(($S180-Y180)&gt;0,(X180-$R180)&gt;0),$V180/365*(Y180-X180+1),IF(AND(($S180-Y180)&lt;=0,(X180-$R180)&gt;0),$V180/365*($S180-X180+1),$V180/365*(Y180-$R180+1))))),0)</f>
        <v>0</v>
      </c>
      <c r="AA180" s="154">
        <f>Y180+1</f>
        <v>45689</v>
      </c>
      <c r="AB180" s="154">
        <f>AA180+27</f>
        <v>45716</v>
      </c>
      <c r="AC180" s="158">
        <f>IFERROR(IF(($R180-AB180)&gt;=0,0,IF(($S180-AA180)&lt;0,0,IF(AND(($S180-AB180)&gt;0,(AA180-$R180)&gt;0),$V180/365*(AB180-AA180+1),IF(AND(($S180-AB180)&lt;=0,(AA180-$R180)&gt;0),$V180/365*($S180-AA180+1),$V180/365*(AB180-$R180+1))))),0)</f>
        <v>0</v>
      </c>
      <c r="AD180" s="154">
        <f>AB180+1</f>
        <v>45717</v>
      </c>
      <c r="AE180" s="154">
        <f>AD180+30</f>
        <v>45747</v>
      </c>
      <c r="AF180" s="158">
        <f>IFERROR(IF(($R180-AE180)&gt;=0,0,IF(($S180-AD180)&lt;0,0,IF(AND(($S180-AE180)&gt;0,(AD180-$R180)&gt;0),$V180/365*(AE180-AD180+1),IF(AND(($S180-AE180)&lt;=0,(AD180-$R180)&gt;0),$V180/365*($S180-AD180+1),$V180/365*(AE180-$R180+1))))),0)</f>
        <v>0</v>
      </c>
      <c r="AG180" s="154">
        <f>AE180+1</f>
        <v>45748</v>
      </c>
      <c r="AH180" s="154">
        <f>AG180+29</f>
        <v>45777</v>
      </c>
      <c r="AI180" s="158">
        <f>IFERROR(IF(($R180-AH180)&gt;=0,0,IF(($S180-AG180)&lt;0,0,IF(AND(($S180-AH180)&gt;0,(AG180-$R180)&gt;0),$V180/365*(AH180-AG180+1),IF(AND(($S180-AH180)&lt;=0,(AG180-$R180)&gt;0),$V180/365*($S180-AG180+1),$V180/365*(AH180-$R180+1))))),0)</f>
        <v>0</v>
      </c>
      <c r="AJ180" s="154">
        <f>AH180+1</f>
        <v>45778</v>
      </c>
      <c r="AK180" s="154">
        <f>AJ180+30</f>
        <v>45808</v>
      </c>
      <c r="AL180" s="158">
        <f>IFERROR(IF(($R180-AK180)&gt;=0,0,IF(($S180-AJ180)&lt;0,0,IF(AND(($S180-AK180)&gt;0,(AJ180-$R180)&gt;0),$V180/365*(AK180-AJ180+1),IF(AND(($S180-AK180)&lt;=0,(AJ180-$R180)&gt;0),$V180/365*($S180-AJ180+1),$V180/365*(AK180-$R180+1))))),0)</f>
        <v>0</v>
      </c>
      <c r="AM180" s="154">
        <f>AK180+1</f>
        <v>45809</v>
      </c>
      <c r="AN180" s="154">
        <f>AM180+29</f>
        <v>45838</v>
      </c>
      <c r="AO180" s="158">
        <f>IFERROR(IF(($R180-AN180)&gt;=0,0,IF(($S180-AM180)&lt;0,0,IF(AND(($S180-AN180)&gt;0,(AM180-$R180)&gt;0),$V180/365*(AN180-AM180+1),IF(AND(($S180-AN180)&lt;=0,(AM180-$R180)&gt;0),$V180/365*($S180-AM180+1),$V180/365*(AN180-$R180+1))))),0)</f>
        <v>0</v>
      </c>
      <c r="AP180" s="154">
        <f>AN180+1</f>
        <v>45839</v>
      </c>
      <c r="AQ180" s="154">
        <f>AP180+30</f>
        <v>45869</v>
      </c>
      <c r="AR180" s="158">
        <f>IFERROR(IF(($R180-AQ180)&gt;=0,0,IF(($S180-AP180)&lt;0,0,IF(AND(($S180-AQ180)&gt;0,(AP180-$R180)&gt;0),$V180/365*(AQ180-AP180+1),IF(AND(($S180-AQ180)&lt;=0,(AP180-$R180)&gt;0),$V180/365*($S180-AP180+1),$V180/365*(AQ180-$R180+1))))),0)</f>
        <v>0</v>
      </c>
      <c r="AS180" s="154">
        <f>AQ180+1</f>
        <v>45870</v>
      </c>
      <c r="AT180" s="154">
        <f>AS180+30</f>
        <v>45900</v>
      </c>
      <c r="AU180" s="158">
        <f>IFERROR(IF(($R180-AT180)&gt;=0,0,IF(($S180-AS180)&lt;0,0,IF(AND(($S180-AT180)&gt;0,(AS180-$R180)&gt;0),$V180/365*(AT180-AS180+1),IF(AND(($S180-AT180)&lt;=0,(AS180-$R180)&gt;0),$V180/365*($S180-AS180+1),$V180/365*(AT180-$R180+1))))),0)</f>
        <v>0</v>
      </c>
      <c r="AV180" s="154">
        <f>AT180+1</f>
        <v>45901</v>
      </c>
      <c r="AW180" s="154">
        <f>AV180+29</f>
        <v>45930</v>
      </c>
      <c r="AX180" s="158">
        <f>IFERROR(IF(($R180-AW180)&gt;=0,0,IF(($S180-AV180)&lt;0,0,IF(AND(($S180-AW180)&gt;0,(AV180-$R180)&gt;0),$V180/365*(AW180-AV180+1),IF(AND(($S180-AW180)&lt;=0,(AV180-$R180)&gt;0),$V180/365*($S180-AV180+1),$V180/365*(AW180-$R180+1))))),0)</f>
        <v>0</v>
      </c>
      <c r="AY180" s="154">
        <f>AW180+1</f>
        <v>45931</v>
      </c>
      <c r="AZ180" s="154">
        <f>AY180+30</f>
        <v>45961</v>
      </c>
      <c r="BA180" s="158">
        <f>IFERROR(IF(($R180-AZ180)&gt;=0,0,IF(($S180-AY180)&lt;0,0,IF(AND(($S180-AZ180)&gt;0,(AY180-$R180)&gt;0),$V180/365*(AZ180-AY180+1),IF(AND(($S180-AZ180)&lt;=0,(AY180-$R180)&gt;0),$V180/365*($S180-AY180+1),$V180/365*(AZ180-$R180+1))))),0)</f>
        <v>0</v>
      </c>
      <c r="BB180" s="154">
        <f>AZ180+1</f>
        <v>45962</v>
      </c>
      <c r="BC180" s="154">
        <f>BB180+29</f>
        <v>45991</v>
      </c>
      <c r="BD180" s="158">
        <f>IFERROR(IF(($R180-BC180)&gt;=0,0,IF(($S180-BB180)&lt;0,0,IF(AND(($S180-BC180)&gt;0,(BB180-$R180)&gt;0),$V180/365*(BC180-BB180+1),IF(AND(($S180-BC180)&lt;=0,(BB180-$R180)&gt;0),$V180/365*($S180-BB180+1),$V180/365*(BC180-$R180+1))))),0)</f>
        <v>0</v>
      </c>
      <c r="BE180" s="154">
        <f>BC180+1</f>
        <v>45992</v>
      </c>
      <c r="BF180" s="154">
        <f>BE180+30</f>
        <v>46022</v>
      </c>
      <c r="BG180" s="158">
        <f>IFERROR(IF(($R180-BF180)&gt;=0,0,IF(($S180-BE180)&lt;0,0,IF(AND(($S180-BF180)&gt;0,(BE180-$R180)&gt;0),$V180/365*(BF180-BE180+1),IF(AND(($S180-BF180)&lt;=0,(BE180-$R180)&gt;0),$V180/365*($S180-BE180+1),$V180/365*(BF180-$R180+1))))),0)</f>
        <v>0</v>
      </c>
      <c r="BH180" s="154">
        <v>46023</v>
      </c>
      <c r="BI180" s="154">
        <f>BH180+30</f>
        <v>46053</v>
      </c>
      <c r="BJ180" s="158">
        <f>IFERROR(IF(($R180-BI180)&gt;=0,0,IF(($S180-BH180)&lt;0,0,IF(AND(($S180-BI180)&gt;0,(BH180-$R180)&gt;0),$V180/365*(BI180-BH180+1),IF(AND(($S180-BI180)&lt;=0,(BH180-$R180)&gt;0),$V180/365*($S180-BH180+1),$V180/365*(BI180-$R180+1))))),0)</f>
        <v>0</v>
      </c>
      <c r="BK180" s="154">
        <f>BI180+1</f>
        <v>46054</v>
      </c>
      <c r="BL180" s="154">
        <f>BK180+27</f>
        <v>46081</v>
      </c>
      <c r="BM180" s="158">
        <f>IFERROR(IF(($R180-BL180)&gt;=0,0,IF(($S180-BK180)&lt;0,0,IF(AND(($S180-BL180)&gt;0,(BK180-$R180)&gt;0),$V180/365*(BL180-BK180+1),IF(AND(($S180-BL180)&lt;=0,(BK180-$R180)&gt;0),$V180/365*($S180-BK180+1),$V180/365*(BL180-$R180+1))))),0)</f>
        <v>0</v>
      </c>
      <c r="BN180" s="154">
        <f>BL180+1</f>
        <v>46082</v>
      </c>
      <c r="BO180" s="154">
        <f>BN180+30</f>
        <v>46112</v>
      </c>
      <c r="BP180" s="158">
        <f>IFERROR(IF(($R180-BO180)&gt;=0,0,IF(($S180-BN180)&lt;0,0,IF(AND(($S180-BO180)&gt;0,(BN180-$R180)&gt;0),$V180/365*(BO180-BN180+1),IF(AND(($S180-BO180)&lt;=0,(BN180-$R180)&gt;0),$V180/365*($S180-BN180+1),$V180/365*(BO180-$R180+1))))),0)</f>
        <v>0</v>
      </c>
      <c r="BQ180" s="154">
        <f>BO180+1</f>
        <v>46113</v>
      </c>
      <c r="BR180" s="154">
        <f>BQ180+29</f>
        <v>46142</v>
      </c>
      <c r="BS180" s="158">
        <f>IFERROR(IF(($R180-BR180)&gt;=0,0,IF(($S180-BQ180)&lt;0,0,IF(AND(($S180-BR180)&gt;0,(BQ180-$R180)&gt;0),$V180/365*(BR180-BQ180+1),IF(AND(($S180-BR180)&lt;=0,(BQ180-$R180)&gt;0),$V180/365*($S180-BQ180+1),$V180/365*(BR180-$R180+1))))),0)</f>
        <v>0</v>
      </c>
      <c r="BT180" s="154">
        <f>BR180+1</f>
        <v>46143</v>
      </c>
      <c r="BU180" s="154">
        <f>BT180+30</f>
        <v>46173</v>
      </c>
      <c r="BV180" s="158">
        <f>IFERROR(IF(($R180-BU180)&gt;=0,0,IF(($S180-BT180)&lt;0,0,IF(AND(($S180-BU180)&gt;0,(BT180-$R180)&gt;0),$V180/365*(BU180-BT180+1),IF(AND(($S180-BU180)&lt;=0,(BT180-$R180)&gt;0),$V180/365*($S180-BT180+1),$V180/365*(BU180-$R180+1))))),0)</f>
        <v>0</v>
      </c>
      <c r="BW180" s="154">
        <f>BU180+1</f>
        <v>46174</v>
      </c>
      <c r="BX180" s="154">
        <f>BW180+29</f>
        <v>46203</v>
      </c>
      <c r="BY180" s="158">
        <f>IFERROR(IF(($R180-BX180)&gt;=0,0,IF(($S180-BW180)&lt;0,0,IF(AND(($S180-BX180)&gt;0,(BW180-$R180)&gt;0),$V180/365*(BX180-BW180+1),IF(AND(($S180-BX180)&lt;=0,(BW180-$R180)&gt;0),$V180/365*($S180-BW180+1),$V180/365*(BX180-$R180+1))))),0)</f>
        <v>0</v>
      </c>
      <c r="BZ180" s="154">
        <f>BX180+1</f>
        <v>46204</v>
      </c>
      <c r="CA180" s="154">
        <f>BZ180+30</f>
        <v>46234</v>
      </c>
      <c r="CB180" s="158">
        <f>IFERROR(IF(($R180-CA180)&gt;=0,0,IF(($S180-BZ180)&lt;0,0,IF(AND(($S180-CA180)&gt;0,(BZ180-$R180)&gt;0),$V180/365*(CA180-BZ180+1),IF(AND(($S180-CA180)&lt;=0,(BZ180-$R180)&gt;0),$V180/365*($S180-BZ180+1),$V180/365*(CA180-$R180+1))))),0)</f>
        <v>0</v>
      </c>
      <c r="CC180" s="154">
        <f>CA180+1</f>
        <v>46235</v>
      </c>
      <c r="CD180" s="154">
        <f>CC180+30</f>
        <v>46265</v>
      </c>
      <c r="CE180" s="158">
        <f>IFERROR(IF(($R180-CD180)&gt;=0,0,IF(($S180-CC180)&lt;0,0,IF(AND(($S180-CD180)&gt;0,(CC180-$R180)&gt;0),$V180/365*(CD180-CC180+1),IF(AND(($S180-CD180)&lt;=0,(CC180-$R180)&gt;0),$V180/365*($S180-CC180+1),$V180/365*(CD180-$R180+1))))),0)</f>
        <v>0</v>
      </c>
      <c r="CF180" s="154">
        <f>CD180+1</f>
        <v>46266</v>
      </c>
      <c r="CG180" s="154">
        <f>CF180+29</f>
        <v>46295</v>
      </c>
      <c r="CH180" s="158">
        <f>IFERROR(IF(($R180-CG180)&gt;=0,0,IF(($S180-CF180)&lt;0,0,IF(AND(($S180-CG180)&gt;0,(CF180-$R180)&gt;0),$V180/365*(CG180-CF180+1),IF(AND(($S180-CG180)&lt;=0,(CF180-$R180)&gt;0),$V180/365*($S180-CF180+1),$V180/365*(CG180-$R180+1))))),0)</f>
        <v>0</v>
      </c>
      <c r="CI180" s="154">
        <f>CG180+1</f>
        <v>46296</v>
      </c>
      <c r="CJ180" s="154">
        <f>CI180+30</f>
        <v>46326</v>
      </c>
      <c r="CK180" s="158">
        <f>IFERROR(IF(($R180-CJ180)&gt;=0,0,IF(($S180-CI180)&lt;0,0,IF(AND(($S180-CJ180)&gt;0,(CI180-$R180)&gt;0),$V180/365*(CJ180-CI180+1),IF(AND(($S180-CJ180)&lt;=0,(CI180-$R180)&gt;0),$V180/365*($S180-CI180+1),$V180/365*(CJ180-$R180+1))))),0)</f>
        <v>0</v>
      </c>
      <c r="CL180" s="154">
        <f>CJ180+1</f>
        <v>46327</v>
      </c>
      <c r="CM180" s="154">
        <f>CL180+29</f>
        <v>46356</v>
      </c>
      <c r="CN180" s="158">
        <f>IFERROR(IF(($R180-CM180)&gt;=0,0,IF(($S180-CL180)&lt;0,0,IF(AND(($S180-CM180)&gt;0,(CL180-$R180)&gt;0),$V180/365*(CM180-CL180+1),IF(AND(($S180-CM180)&lt;=0,(CL180-$R180)&gt;0),$V180/365*($S180-CL180+1),$V180/365*(CM180-$R180+1))))),0)</f>
        <v>0</v>
      </c>
      <c r="CO180" s="154">
        <f>CM180+1</f>
        <v>46357</v>
      </c>
      <c r="CP180" s="154">
        <f>CO180+30</f>
        <v>46387</v>
      </c>
      <c r="CQ180" s="158">
        <f>IFERROR(IF(($R180-CP180)&gt;=0,0,IF(($S180-CO180)&lt;0,0,IF(AND(($S180-CP180)&gt;0,(CO180-$R180)&gt;0),$V180/365*(CP180-CO180+1),IF(AND(($S180-CP180)&lt;=0,(CO180-$R180)&gt;0),$V180/365*($S180-CO180+1),$V180/365*(CP180-$R180+1))))),0)</f>
        <v>0</v>
      </c>
    </row>
    <row r="181" s="80" customFormat="1" ht="24" customHeight="1" outlineLevel="4" spans="1:95">
      <c r="A181" s="119"/>
      <c r="B181" s="120"/>
      <c r="C181" s="121"/>
      <c r="D181" s="119"/>
      <c r="E181" s="120"/>
      <c r="F181" s="120"/>
      <c r="G181" s="120"/>
      <c r="H181" s="122"/>
      <c r="I181" s="122"/>
      <c r="J181" s="122">
        <f t="shared" si="10"/>
        <v>0</v>
      </c>
      <c r="K181" s="122">
        <f>K180+1</f>
        <v>2</v>
      </c>
      <c r="L181" s="147"/>
      <c r="M181" s="148">
        <f>IFERROR(VLOOKUP($L181,'2-2 引出数据_合同数据仓库'!$B$2:$BP$10000,3,FALSE),0)</f>
        <v>0</v>
      </c>
      <c r="N181" s="122"/>
      <c r="O181" s="148">
        <f>IFERROR(VLOOKUP((LEFT(VLOOKUP($L181,'2-2 引出数据_合同数据仓库'!$B$2:$BP$10000,64,FALSE),15)&amp;(RIGHT(VLOOKUP($L181,'2-2 引出数据_合同数据仓库'!$B$2:$BP$10000,64,FALSE),4)+1)),'2-2 引出数据_合同数据仓库'!$B$2:$BP$10000,3,FALSE),0)</f>
        <v>0</v>
      </c>
      <c r="P181" s="122"/>
      <c r="Q181" s="122">
        <f>IFERROR(VLOOKUP($L181,'2-2 引出数据_合同数据仓库'!$B$2:$BP$10000,28,FALSE),0)</f>
        <v>0</v>
      </c>
      <c r="R181" s="122">
        <f>IFERROR(VLOOKUP($L181,'2-2 引出数据_合同数据仓库'!$B$2:$BP$10000,29,FALSE),0)</f>
        <v>0</v>
      </c>
      <c r="S181" s="122">
        <f>IFERROR(VLOOKUP($L181,'2-2 引出数据_合同数据仓库'!$B$2:$BP$10000,4,FALSE),0)</f>
        <v>0</v>
      </c>
      <c r="T181" s="122"/>
      <c r="U181" s="122">
        <f>IFERROR(VLOOKUP($L181,'2-2 引出数据_合同数据仓库'!$B$2:$BP$10000,15,FALSE),0)</f>
        <v>0</v>
      </c>
      <c r="V181" s="122">
        <f>U181/(S181-R181+1)*365</f>
        <v>0</v>
      </c>
      <c r="W181" s="122"/>
      <c r="X181" s="154">
        <v>45658</v>
      </c>
      <c r="Y181" s="154">
        <f>X181+30</f>
        <v>45688</v>
      </c>
      <c r="Z181" s="158">
        <f>IFERROR(IF(($R181-Y181)&gt;=0,0,IF(($S181-X181)&lt;0,0,IF(AND(($S181-Y181)&gt;0,(X181-$R181)&gt;0),$V181/365*(Y181-X181+1),IF(AND(($S181-Y181)&lt;=0,(X181-$R181)&gt;0),$V181/365*($S181-X181+1),$V181/365*(Y181-$R181+1))))),0)</f>
        <v>0</v>
      </c>
      <c r="AA181" s="154">
        <f>Y181+1</f>
        <v>45689</v>
      </c>
      <c r="AB181" s="154">
        <f>AA181+27</f>
        <v>45716</v>
      </c>
      <c r="AC181" s="158">
        <f>IFERROR(IF(($R181-AB181)&gt;=0,0,IF(($S181-AA181)&lt;0,0,IF(AND(($S181-AB181)&gt;0,(AA181-$R181)&gt;0),$V181/365*(AB181-AA181+1),IF(AND(($S181-AB181)&lt;=0,(AA181-$R181)&gt;0),$V181/365*($S181-AA181+1),$V181/365*(AB181-$R181+1))))),0)</f>
        <v>0</v>
      </c>
      <c r="AD181" s="154">
        <f>AB181+1</f>
        <v>45717</v>
      </c>
      <c r="AE181" s="154">
        <f>AD181+30</f>
        <v>45747</v>
      </c>
      <c r="AF181" s="158">
        <f>IFERROR(IF(($R181-AE181)&gt;=0,0,IF(($S181-AD181)&lt;0,0,IF(AND(($S181-AE181)&gt;0,(AD181-$R181)&gt;0),$V181/365*(AE181-AD181+1),IF(AND(($S181-AE181)&lt;=0,(AD181-$R181)&gt;0),$V181/365*($S181-AD181+1),$V181/365*(AE181-$R181+1))))),0)</f>
        <v>0</v>
      </c>
      <c r="AG181" s="154">
        <f>AE181+1</f>
        <v>45748</v>
      </c>
      <c r="AH181" s="154">
        <f>AG181+29</f>
        <v>45777</v>
      </c>
      <c r="AI181" s="158">
        <f>IFERROR(IF(($R181-AH181)&gt;=0,0,IF(($S181-AG181)&lt;0,0,IF(AND(($S181-AH181)&gt;0,(AG181-$R181)&gt;0),$V181/365*(AH181-AG181+1),IF(AND(($S181-AH181)&lt;=0,(AG181-$R181)&gt;0),$V181/365*($S181-AG181+1),$V181/365*(AH181-$R181+1))))),0)</f>
        <v>0</v>
      </c>
      <c r="AJ181" s="154">
        <f>AH181+1</f>
        <v>45778</v>
      </c>
      <c r="AK181" s="154">
        <f>AJ181+30</f>
        <v>45808</v>
      </c>
      <c r="AL181" s="158">
        <f>IFERROR(IF(($R181-AK181)&gt;=0,0,IF(($S181-AJ181)&lt;0,0,IF(AND(($S181-AK181)&gt;0,(AJ181-$R181)&gt;0),$V181/365*(AK181-AJ181+1),IF(AND(($S181-AK181)&lt;=0,(AJ181-$R181)&gt;0),$V181/365*($S181-AJ181+1),$V181/365*(AK181-$R181+1))))),0)</f>
        <v>0</v>
      </c>
      <c r="AM181" s="154">
        <f>AK181+1</f>
        <v>45809</v>
      </c>
      <c r="AN181" s="154">
        <f>AM181+29</f>
        <v>45838</v>
      </c>
      <c r="AO181" s="158">
        <f>IFERROR(IF(($R181-AN181)&gt;=0,0,IF(($S181-AM181)&lt;0,0,IF(AND(($S181-AN181)&gt;0,(AM181-$R181)&gt;0),$V181/365*(AN181-AM181+1),IF(AND(($S181-AN181)&lt;=0,(AM181-$R181)&gt;0),$V181/365*($S181-AM181+1),$V181/365*(AN181-$R181+1))))),0)</f>
        <v>0</v>
      </c>
      <c r="AP181" s="154">
        <f>AN181+1</f>
        <v>45839</v>
      </c>
      <c r="AQ181" s="154">
        <f>AP181+30</f>
        <v>45869</v>
      </c>
      <c r="AR181" s="158">
        <f>IFERROR(IF(($R181-AQ181)&gt;=0,0,IF(($S181-AP181)&lt;0,0,IF(AND(($S181-AQ181)&gt;0,(AP181-$R181)&gt;0),$V181/365*(AQ181-AP181+1),IF(AND(($S181-AQ181)&lt;=0,(AP181-$R181)&gt;0),$V181/365*($S181-AP181+1),$V181/365*(AQ181-$R181+1))))),0)</f>
        <v>0</v>
      </c>
      <c r="AS181" s="154">
        <f>AQ181+1</f>
        <v>45870</v>
      </c>
      <c r="AT181" s="154">
        <f>AS181+30</f>
        <v>45900</v>
      </c>
      <c r="AU181" s="158">
        <f>IFERROR(IF(($R181-AT181)&gt;=0,0,IF(($S181-AS181)&lt;0,0,IF(AND(($S181-AT181)&gt;0,(AS181-$R181)&gt;0),$V181/365*(AT181-AS181+1),IF(AND(($S181-AT181)&lt;=0,(AS181-$R181)&gt;0),$V181/365*($S181-AS181+1),$V181/365*(AT181-$R181+1))))),0)</f>
        <v>0</v>
      </c>
      <c r="AV181" s="154">
        <f>AT181+1</f>
        <v>45901</v>
      </c>
      <c r="AW181" s="154">
        <f>AV181+29</f>
        <v>45930</v>
      </c>
      <c r="AX181" s="158">
        <f>IFERROR(IF(($R181-AW181)&gt;=0,0,IF(($S181-AV181)&lt;0,0,IF(AND(($S181-AW181)&gt;0,(AV181-$R181)&gt;0),$V181/365*(AW181-AV181+1),IF(AND(($S181-AW181)&lt;=0,(AV181-$R181)&gt;0),$V181/365*($S181-AV181+1),$V181/365*(AW181-$R181+1))))),0)</f>
        <v>0</v>
      </c>
      <c r="AY181" s="154">
        <f>AW181+1</f>
        <v>45931</v>
      </c>
      <c r="AZ181" s="154">
        <f>AY181+30</f>
        <v>45961</v>
      </c>
      <c r="BA181" s="158">
        <f>IFERROR(IF(($R181-AZ181)&gt;=0,0,IF(($S181-AY181)&lt;0,0,IF(AND(($S181-AZ181)&gt;0,(AY181-$R181)&gt;0),$V181/365*(AZ181-AY181+1),IF(AND(($S181-AZ181)&lt;=0,(AY181-$R181)&gt;0),$V181/365*($S181-AY181+1),$V181/365*(AZ181-$R181+1))))),0)</f>
        <v>0</v>
      </c>
      <c r="BB181" s="154">
        <f>AZ181+1</f>
        <v>45962</v>
      </c>
      <c r="BC181" s="154">
        <f>BB181+29</f>
        <v>45991</v>
      </c>
      <c r="BD181" s="158">
        <f>IFERROR(IF(($R181-BC181)&gt;=0,0,IF(($S181-BB181)&lt;0,0,IF(AND(($S181-BC181)&gt;0,(BB181-$R181)&gt;0),$V181/365*(BC181-BB181+1),IF(AND(($S181-BC181)&lt;=0,(BB181-$R181)&gt;0),$V181/365*($S181-BB181+1),$V181/365*(BC181-$R181+1))))),0)</f>
        <v>0</v>
      </c>
      <c r="BE181" s="154">
        <f>BC181+1</f>
        <v>45992</v>
      </c>
      <c r="BF181" s="154">
        <f>BE181+30</f>
        <v>46022</v>
      </c>
      <c r="BG181" s="158">
        <f>IFERROR(IF(($R181-BF181)&gt;=0,0,IF(($S181-BE181)&lt;0,0,IF(AND(($S181-BF181)&gt;0,(BE181-$R181)&gt;0),$V181/365*(BF181-BE181+1),IF(AND(($S181-BF181)&lt;=0,(BE181-$R181)&gt;0),$V181/365*($S181-BE181+1),$V181/365*(BF181-$R181+1))))),0)</f>
        <v>0</v>
      </c>
      <c r="BH181" s="154">
        <v>46023</v>
      </c>
      <c r="BI181" s="154">
        <f>BH181+30</f>
        <v>46053</v>
      </c>
      <c r="BJ181" s="158">
        <f>IFERROR(IF(($R181-BI181)&gt;=0,0,IF(($S181-BH181)&lt;0,0,IF(AND(($S181-BI181)&gt;0,(BH181-$R181)&gt;0),$V181/365*(BI181-BH181+1),IF(AND(($S181-BI181)&lt;=0,(BH181-$R181)&gt;0),$V181/365*($S181-BH181+1),$V181/365*(BI181-$R181+1))))),0)</f>
        <v>0</v>
      </c>
      <c r="BK181" s="154">
        <f>BI181+1</f>
        <v>46054</v>
      </c>
      <c r="BL181" s="154">
        <f>BK181+27</f>
        <v>46081</v>
      </c>
      <c r="BM181" s="158">
        <f>IFERROR(IF(($R181-BL181)&gt;=0,0,IF(($S181-BK181)&lt;0,0,IF(AND(($S181-BL181)&gt;0,(BK181-$R181)&gt;0),$V181/365*(BL181-BK181+1),IF(AND(($S181-BL181)&lt;=0,(BK181-$R181)&gt;0),$V181/365*($S181-BK181+1),$V181/365*(BL181-$R181+1))))),0)</f>
        <v>0</v>
      </c>
      <c r="BN181" s="154">
        <f>BL181+1</f>
        <v>46082</v>
      </c>
      <c r="BO181" s="154">
        <f>BN181+30</f>
        <v>46112</v>
      </c>
      <c r="BP181" s="158">
        <f>IFERROR(IF(($R181-BO181)&gt;=0,0,IF(($S181-BN181)&lt;0,0,IF(AND(($S181-BO181)&gt;0,(BN181-$R181)&gt;0),$V181/365*(BO181-BN181+1),IF(AND(($S181-BO181)&lt;=0,(BN181-$R181)&gt;0),$V181/365*($S181-BN181+1),$V181/365*(BO181-$R181+1))))),0)</f>
        <v>0</v>
      </c>
      <c r="BQ181" s="154">
        <f>BO181+1</f>
        <v>46113</v>
      </c>
      <c r="BR181" s="154">
        <f>BQ181+29</f>
        <v>46142</v>
      </c>
      <c r="BS181" s="158">
        <f>IFERROR(IF(($R181-BR181)&gt;=0,0,IF(($S181-BQ181)&lt;0,0,IF(AND(($S181-BR181)&gt;0,(BQ181-$R181)&gt;0),$V181/365*(BR181-BQ181+1),IF(AND(($S181-BR181)&lt;=0,(BQ181-$R181)&gt;0),$V181/365*($S181-BQ181+1),$V181/365*(BR181-$R181+1))))),0)</f>
        <v>0</v>
      </c>
      <c r="BT181" s="154">
        <f>BR181+1</f>
        <v>46143</v>
      </c>
      <c r="BU181" s="154">
        <f>BT181+30</f>
        <v>46173</v>
      </c>
      <c r="BV181" s="158">
        <f>IFERROR(IF(($R181-BU181)&gt;=0,0,IF(($S181-BT181)&lt;0,0,IF(AND(($S181-BU181)&gt;0,(BT181-$R181)&gt;0),$V181/365*(BU181-BT181+1),IF(AND(($S181-BU181)&lt;=0,(BT181-$R181)&gt;0),$V181/365*($S181-BT181+1),$V181/365*(BU181-$R181+1))))),0)</f>
        <v>0</v>
      </c>
      <c r="BW181" s="154">
        <f>BU181+1</f>
        <v>46174</v>
      </c>
      <c r="BX181" s="154">
        <f>BW181+29</f>
        <v>46203</v>
      </c>
      <c r="BY181" s="158">
        <f>IFERROR(IF(($R181-BX181)&gt;=0,0,IF(($S181-BW181)&lt;0,0,IF(AND(($S181-BX181)&gt;0,(BW181-$R181)&gt;0),$V181/365*(BX181-BW181+1),IF(AND(($S181-BX181)&lt;=0,(BW181-$R181)&gt;0),$V181/365*($S181-BW181+1),$V181/365*(BX181-$R181+1))))),0)</f>
        <v>0</v>
      </c>
      <c r="BZ181" s="154">
        <f>BX181+1</f>
        <v>46204</v>
      </c>
      <c r="CA181" s="154">
        <f>BZ181+30</f>
        <v>46234</v>
      </c>
      <c r="CB181" s="158">
        <f>IFERROR(IF(($R181-CA181)&gt;=0,0,IF(($S181-BZ181)&lt;0,0,IF(AND(($S181-CA181)&gt;0,(BZ181-$R181)&gt;0),$V181/365*(CA181-BZ181+1),IF(AND(($S181-CA181)&lt;=0,(BZ181-$R181)&gt;0),$V181/365*($S181-BZ181+1),$V181/365*(CA181-$R181+1))))),0)</f>
        <v>0</v>
      </c>
      <c r="CC181" s="154">
        <f>CA181+1</f>
        <v>46235</v>
      </c>
      <c r="CD181" s="154">
        <f>CC181+30</f>
        <v>46265</v>
      </c>
      <c r="CE181" s="158">
        <f>IFERROR(IF(($R181-CD181)&gt;=0,0,IF(($S181-CC181)&lt;0,0,IF(AND(($S181-CD181)&gt;0,(CC181-$R181)&gt;0),$V181/365*(CD181-CC181+1),IF(AND(($S181-CD181)&lt;=0,(CC181-$R181)&gt;0),$V181/365*($S181-CC181+1),$V181/365*(CD181-$R181+1))))),0)</f>
        <v>0</v>
      </c>
      <c r="CF181" s="154">
        <f>CD181+1</f>
        <v>46266</v>
      </c>
      <c r="CG181" s="154">
        <f>CF181+29</f>
        <v>46295</v>
      </c>
      <c r="CH181" s="158">
        <f>IFERROR(IF(($R181-CG181)&gt;=0,0,IF(($S181-CF181)&lt;0,0,IF(AND(($S181-CG181)&gt;0,(CF181-$R181)&gt;0),$V181/365*(CG181-CF181+1),IF(AND(($S181-CG181)&lt;=0,(CF181-$R181)&gt;0),$V181/365*($S181-CF181+1),$V181/365*(CG181-$R181+1))))),0)</f>
        <v>0</v>
      </c>
      <c r="CI181" s="154">
        <f>CG181+1</f>
        <v>46296</v>
      </c>
      <c r="CJ181" s="154">
        <f>CI181+30</f>
        <v>46326</v>
      </c>
      <c r="CK181" s="158">
        <f>IFERROR(IF(($R181-CJ181)&gt;=0,0,IF(($S181-CI181)&lt;0,0,IF(AND(($S181-CJ181)&gt;0,(CI181-$R181)&gt;0),$V181/365*(CJ181-CI181+1),IF(AND(($S181-CJ181)&lt;=0,(CI181-$R181)&gt;0),$V181/365*($S181-CI181+1),$V181/365*(CJ181-$R181+1))))),0)</f>
        <v>0</v>
      </c>
      <c r="CL181" s="154">
        <f>CJ181+1</f>
        <v>46327</v>
      </c>
      <c r="CM181" s="154">
        <f>CL181+29</f>
        <v>46356</v>
      </c>
      <c r="CN181" s="158">
        <f>IFERROR(IF(($R181-CM181)&gt;=0,0,IF(($S181-CL181)&lt;0,0,IF(AND(($S181-CM181)&gt;0,(CL181-$R181)&gt;0),$V181/365*(CM181-CL181+1),IF(AND(($S181-CM181)&lt;=0,(CL181-$R181)&gt;0),$V181/365*($S181-CL181+1),$V181/365*(CM181-$R181+1))))),0)</f>
        <v>0</v>
      </c>
      <c r="CO181" s="154">
        <f>CM181+1</f>
        <v>46357</v>
      </c>
      <c r="CP181" s="154">
        <f>CO181+30</f>
        <v>46387</v>
      </c>
      <c r="CQ181" s="158">
        <f>IFERROR(IF(($R181-CP181)&gt;=0,0,IF(($S181-CO181)&lt;0,0,IF(AND(($S181-CP181)&gt;0,(CO181-$R181)&gt;0),$V181/365*(CP181-CO181+1),IF(AND(($S181-CP181)&lt;=0,(CO181-$R181)&gt;0),$V181/365*($S181-CO181+1),$V181/365*(CP181-$R181+1))))),0)</f>
        <v>0</v>
      </c>
    </row>
    <row r="182" s="80" customFormat="1" ht="24" customHeight="1" outlineLevel="4" spans="1:95">
      <c r="A182" s="119"/>
      <c r="B182" s="120"/>
      <c r="C182" s="121"/>
      <c r="D182" s="119"/>
      <c r="E182" s="120"/>
      <c r="F182" s="120"/>
      <c r="G182" s="120"/>
      <c r="H182" s="122"/>
      <c r="I182" s="122"/>
      <c r="J182" s="122">
        <f t="shared" si="10"/>
        <v>0</v>
      </c>
      <c r="K182" s="122">
        <f>K181+1</f>
        <v>3</v>
      </c>
      <c r="L182" s="147"/>
      <c r="M182" s="148">
        <f>IFERROR(VLOOKUP($L182,'2-2 引出数据_合同数据仓库'!$B$2:$BP$10000,3,FALSE),0)</f>
        <v>0</v>
      </c>
      <c r="N182" s="122"/>
      <c r="O182" s="148">
        <f>IFERROR(VLOOKUP((LEFT(VLOOKUP($L182,'2-2 引出数据_合同数据仓库'!$B$2:$BP$10000,64,FALSE),15)&amp;(RIGHT(VLOOKUP($L182,'2-2 引出数据_合同数据仓库'!$B$2:$BP$10000,64,FALSE),4)+1)),'2-2 引出数据_合同数据仓库'!$B$2:$BP$10000,3,FALSE),0)</f>
        <v>0</v>
      </c>
      <c r="P182" s="122"/>
      <c r="Q182" s="122">
        <f>IFERROR(VLOOKUP($L182,'2-2 引出数据_合同数据仓库'!$B$2:$BP$10000,28,FALSE),0)</f>
        <v>0</v>
      </c>
      <c r="R182" s="122">
        <f>IFERROR(VLOOKUP($L182,'2-2 引出数据_合同数据仓库'!$B$2:$BP$10000,29,FALSE),0)</f>
        <v>0</v>
      </c>
      <c r="S182" s="122">
        <f>IFERROR(VLOOKUP($L182,'2-2 引出数据_合同数据仓库'!$B$2:$BP$10000,4,FALSE),0)</f>
        <v>0</v>
      </c>
      <c r="T182" s="122"/>
      <c r="U182" s="122">
        <f>IFERROR(VLOOKUP($L182,'2-2 引出数据_合同数据仓库'!$B$2:$BP$10000,15,FALSE),0)</f>
        <v>0</v>
      </c>
      <c r="V182" s="122">
        <f>U182/(S182-R182+1)*365</f>
        <v>0</v>
      </c>
      <c r="W182" s="122"/>
      <c r="X182" s="154">
        <v>45658</v>
      </c>
      <c r="Y182" s="154">
        <f>X182+30</f>
        <v>45688</v>
      </c>
      <c r="Z182" s="158">
        <f>IFERROR(IF(($R182-Y182)&gt;=0,0,IF(($S182-X182)&lt;0,0,IF(AND(($S182-Y182)&gt;0,(X182-$R182)&gt;0),$V182/365*(Y182-X182+1),IF(AND(($S182-Y182)&lt;=0,(X182-$R182)&gt;0),$V182/365*($S182-X182+1),$V182/365*(Y182-$R182+1))))),0)</f>
        <v>0</v>
      </c>
      <c r="AA182" s="154">
        <f>Y182+1</f>
        <v>45689</v>
      </c>
      <c r="AB182" s="154">
        <f>AA182+27</f>
        <v>45716</v>
      </c>
      <c r="AC182" s="158">
        <f>IFERROR(IF(($R182-AB182)&gt;=0,0,IF(($S182-AA182)&lt;0,0,IF(AND(($S182-AB182)&gt;0,(AA182-$R182)&gt;0),$V182/365*(AB182-AA182+1),IF(AND(($S182-AB182)&lt;=0,(AA182-$R182)&gt;0),$V182/365*($S182-AA182+1),$V182/365*(AB182-$R182+1))))),0)</f>
        <v>0</v>
      </c>
      <c r="AD182" s="154">
        <f>AB182+1</f>
        <v>45717</v>
      </c>
      <c r="AE182" s="154">
        <f>AD182+30</f>
        <v>45747</v>
      </c>
      <c r="AF182" s="158">
        <f>IFERROR(IF(($R182-AE182)&gt;=0,0,IF(($S182-AD182)&lt;0,0,IF(AND(($S182-AE182)&gt;0,(AD182-$R182)&gt;0),$V182/365*(AE182-AD182+1),IF(AND(($S182-AE182)&lt;=0,(AD182-$R182)&gt;0),$V182/365*($S182-AD182+1),$V182/365*(AE182-$R182+1))))),0)</f>
        <v>0</v>
      </c>
      <c r="AG182" s="154">
        <f>AE182+1</f>
        <v>45748</v>
      </c>
      <c r="AH182" s="154">
        <f>AG182+29</f>
        <v>45777</v>
      </c>
      <c r="AI182" s="158">
        <f>IFERROR(IF(($R182-AH182)&gt;=0,0,IF(($S182-AG182)&lt;0,0,IF(AND(($S182-AH182)&gt;0,(AG182-$R182)&gt;0),$V182/365*(AH182-AG182+1),IF(AND(($S182-AH182)&lt;=0,(AG182-$R182)&gt;0),$V182/365*($S182-AG182+1),$V182/365*(AH182-$R182+1))))),0)</f>
        <v>0</v>
      </c>
      <c r="AJ182" s="154">
        <f>AH182+1</f>
        <v>45778</v>
      </c>
      <c r="AK182" s="154">
        <f>AJ182+30</f>
        <v>45808</v>
      </c>
      <c r="AL182" s="158">
        <f>IFERROR(IF(($R182-AK182)&gt;=0,0,IF(($S182-AJ182)&lt;0,0,IF(AND(($S182-AK182)&gt;0,(AJ182-$R182)&gt;0),$V182/365*(AK182-AJ182+1),IF(AND(($S182-AK182)&lt;=0,(AJ182-$R182)&gt;0),$V182/365*($S182-AJ182+1),$V182/365*(AK182-$R182+1))))),0)</f>
        <v>0</v>
      </c>
      <c r="AM182" s="154">
        <f>AK182+1</f>
        <v>45809</v>
      </c>
      <c r="AN182" s="154">
        <f>AM182+29</f>
        <v>45838</v>
      </c>
      <c r="AO182" s="158">
        <f>IFERROR(IF(($R182-AN182)&gt;=0,0,IF(($S182-AM182)&lt;0,0,IF(AND(($S182-AN182)&gt;0,(AM182-$R182)&gt;0),$V182/365*(AN182-AM182+1),IF(AND(($S182-AN182)&lt;=0,(AM182-$R182)&gt;0),$V182/365*($S182-AM182+1),$V182/365*(AN182-$R182+1))))),0)</f>
        <v>0</v>
      </c>
      <c r="AP182" s="154">
        <f>AN182+1</f>
        <v>45839</v>
      </c>
      <c r="AQ182" s="154">
        <f>AP182+30</f>
        <v>45869</v>
      </c>
      <c r="AR182" s="158">
        <f>IFERROR(IF(($R182-AQ182)&gt;=0,0,IF(($S182-AP182)&lt;0,0,IF(AND(($S182-AQ182)&gt;0,(AP182-$R182)&gt;0),$V182/365*(AQ182-AP182+1),IF(AND(($S182-AQ182)&lt;=0,(AP182-$R182)&gt;0),$V182/365*($S182-AP182+1),$V182/365*(AQ182-$R182+1))))),0)</f>
        <v>0</v>
      </c>
      <c r="AS182" s="154">
        <f>AQ182+1</f>
        <v>45870</v>
      </c>
      <c r="AT182" s="154">
        <f>AS182+30</f>
        <v>45900</v>
      </c>
      <c r="AU182" s="158">
        <f>IFERROR(IF(($R182-AT182)&gt;=0,0,IF(($S182-AS182)&lt;0,0,IF(AND(($S182-AT182)&gt;0,(AS182-$R182)&gt;0),$V182/365*(AT182-AS182+1),IF(AND(($S182-AT182)&lt;=0,(AS182-$R182)&gt;0),$V182/365*($S182-AS182+1),$V182/365*(AT182-$R182+1))))),0)</f>
        <v>0</v>
      </c>
      <c r="AV182" s="154">
        <f>AT182+1</f>
        <v>45901</v>
      </c>
      <c r="AW182" s="154">
        <f>AV182+29</f>
        <v>45930</v>
      </c>
      <c r="AX182" s="158">
        <f>IFERROR(IF(($R182-AW182)&gt;=0,0,IF(($S182-AV182)&lt;0,0,IF(AND(($S182-AW182)&gt;0,(AV182-$R182)&gt;0),$V182/365*(AW182-AV182+1),IF(AND(($S182-AW182)&lt;=0,(AV182-$R182)&gt;0),$V182/365*($S182-AV182+1),$V182/365*(AW182-$R182+1))))),0)</f>
        <v>0</v>
      </c>
      <c r="AY182" s="154">
        <f>AW182+1</f>
        <v>45931</v>
      </c>
      <c r="AZ182" s="154">
        <f>AY182+30</f>
        <v>45961</v>
      </c>
      <c r="BA182" s="158">
        <f>IFERROR(IF(($R182-AZ182)&gt;=0,0,IF(($S182-AY182)&lt;0,0,IF(AND(($S182-AZ182)&gt;0,(AY182-$R182)&gt;0),$V182/365*(AZ182-AY182+1),IF(AND(($S182-AZ182)&lt;=0,(AY182-$R182)&gt;0),$V182/365*($S182-AY182+1),$V182/365*(AZ182-$R182+1))))),0)</f>
        <v>0</v>
      </c>
      <c r="BB182" s="154">
        <f>AZ182+1</f>
        <v>45962</v>
      </c>
      <c r="BC182" s="154">
        <f>BB182+29</f>
        <v>45991</v>
      </c>
      <c r="BD182" s="158">
        <f>IFERROR(IF(($R182-BC182)&gt;=0,0,IF(($S182-BB182)&lt;0,0,IF(AND(($S182-BC182)&gt;0,(BB182-$R182)&gt;0),$V182/365*(BC182-BB182+1),IF(AND(($S182-BC182)&lt;=0,(BB182-$R182)&gt;0),$V182/365*($S182-BB182+1),$V182/365*(BC182-$R182+1))))),0)</f>
        <v>0</v>
      </c>
      <c r="BE182" s="154">
        <f>BC182+1</f>
        <v>45992</v>
      </c>
      <c r="BF182" s="154">
        <f>BE182+30</f>
        <v>46022</v>
      </c>
      <c r="BG182" s="158">
        <f>IFERROR(IF(($R182-BF182)&gt;=0,0,IF(($S182-BE182)&lt;0,0,IF(AND(($S182-BF182)&gt;0,(BE182-$R182)&gt;0),$V182/365*(BF182-BE182+1),IF(AND(($S182-BF182)&lt;=0,(BE182-$R182)&gt;0),$V182/365*($S182-BE182+1),$V182/365*(BF182-$R182+1))))),0)</f>
        <v>0</v>
      </c>
      <c r="BH182" s="154">
        <v>46023</v>
      </c>
      <c r="BI182" s="154">
        <f>BH182+30</f>
        <v>46053</v>
      </c>
      <c r="BJ182" s="158">
        <f>IFERROR(IF(($R182-BI182)&gt;=0,0,IF(($S182-BH182)&lt;0,0,IF(AND(($S182-BI182)&gt;0,(BH182-$R182)&gt;0),$V182/365*(BI182-BH182+1),IF(AND(($S182-BI182)&lt;=0,(BH182-$R182)&gt;0),$V182/365*($S182-BH182+1),$V182/365*(BI182-$R182+1))))),0)</f>
        <v>0</v>
      </c>
      <c r="BK182" s="154">
        <f>BI182+1</f>
        <v>46054</v>
      </c>
      <c r="BL182" s="154">
        <f>BK182+27</f>
        <v>46081</v>
      </c>
      <c r="BM182" s="158">
        <f>IFERROR(IF(($R182-BL182)&gt;=0,0,IF(($S182-BK182)&lt;0,0,IF(AND(($S182-BL182)&gt;0,(BK182-$R182)&gt;0),$V182/365*(BL182-BK182+1),IF(AND(($S182-BL182)&lt;=0,(BK182-$R182)&gt;0),$V182/365*($S182-BK182+1),$V182/365*(BL182-$R182+1))))),0)</f>
        <v>0</v>
      </c>
      <c r="BN182" s="154">
        <f>BL182+1</f>
        <v>46082</v>
      </c>
      <c r="BO182" s="154">
        <f>BN182+30</f>
        <v>46112</v>
      </c>
      <c r="BP182" s="158">
        <f>IFERROR(IF(($R182-BO182)&gt;=0,0,IF(($S182-BN182)&lt;0,0,IF(AND(($S182-BO182)&gt;0,(BN182-$R182)&gt;0),$V182/365*(BO182-BN182+1),IF(AND(($S182-BO182)&lt;=0,(BN182-$R182)&gt;0),$V182/365*($S182-BN182+1),$V182/365*(BO182-$R182+1))))),0)</f>
        <v>0</v>
      </c>
      <c r="BQ182" s="154">
        <f>BO182+1</f>
        <v>46113</v>
      </c>
      <c r="BR182" s="154">
        <f>BQ182+29</f>
        <v>46142</v>
      </c>
      <c r="BS182" s="158">
        <f>IFERROR(IF(($R182-BR182)&gt;=0,0,IF(($S182-BQ182)&lt;0,0,IF(AND(($S182-BR182)&gt;0,(BQ182-$R182)&gt;0),$V182/365*(BR182-BQ182+1),IF(AND(($S182-BR182)&lt;=0,(BQ182-$R182)&gt;0),$V182/365*($S182-BQ182+1),$V182/365*(BR182-$R182+1))))),0)</f>
        <v>0</v>
      </c>
      <c r="BT182" s="154">
        <f>BR182+1</f>
        <v>46143</v>
      </c>
      <c r="BU182" s="154">
        <f>BT182+30</f>
        <v>46173</v>
      </c>
      <c r="BV182" s="158">
        <f>IFERROR(IF(($R182-BU182)&gt;=0,0,IF(($S182-BT182)&lt;0,0,IF(AND(($S182-BU182)&gt;0,(BT182-$R182)&gt;0),$V182/365*(BU182-BT182+1),IF(AND(($S182-BU182)&lt;=0,(BT182-$R182)&gt;0),$V182/365*($S182-BT182+1),$V182/365*(BU182-$R182+1))))),0)</f>
        <v>0</v>
      </c>
      <c r="BW182" s="154">
        <f>BU182+1</f>
        <v>46174</v>
      </c>
      <c r="BX182" s="154">
        <f>BW182+29</f>
        <v>46203</v>
      </c>
      <c r="BY182" s="158">
        <f>IFERROR(IF(($R182-BX182)&gt;=0,0,IF(($S182-BW182)&lt;0,0,IF(AND(($S182-BX182)&gt;0,(BW182-$R182)&gt;0),$V182/365*(BX182-BW182+1),IF(AND(($S182-BX182)&lt;=0,(BW182-$R182)&gt;0),$V182/365*($S182-BW182+1),$V182/365*(BX182-$R182+1))))),0)</f>
        <v>0</v>
      </c>
      <c r="BZ182" s="154">
        <f>BX182+1</f>
        <v>46204</v>
      </c>
      <c r="CA182" s="154">
        <f>BZ182+30</f>
        <v>46234</v>
      </c>
      <c r="CB182" s="158">
        <f>IFERROR(IF(($R182-CA182)&gt;=0,0,IF(($S182-BZ182)&lt;0,0,IF(AND(($S182-CA182)&gt;0,(BZ182-$R182)&gt;0),$V182/365*(CA182-BZ182+1),IF(AND(($S182-CA182)&lt;=0,(BZ182-$R182)&gt;0),$V182/365*($S182-BZ182+1),$V182/365*(CA182-$R182+1))))),0)</f>
        <v>0</v>
      </c>
      <c r="CC182" s="154">
        <f>CA182+1</f>
        <v>46235</v>
      </c>
      <c r="CD182" s="154">
        <f>CC182+30</f>
        <v>46265</v>
      </c>
      <c r="CE182" s="158">
        <f>IFERROR(IF(($R182-CD182)&gt;=0,0,IF(($S182-CC182)&lt;0,0,IF(AND(($S182-CD182)&gt;0,(CC182-$R182)&gt;0),$V182/365*(CD182-CC182+1),IF(AND(($S182-CD182)&lt;=0,(CC182-$R182)&gt;0),$V182/365*($S182-CC182+1),$V182/365*(CD182-$R182+1))))),0)</f>
        <v>0</v>
      </c>
      <c r="CF182" s="154">
        <f>CD182+1</f>
        <v>46266</v>
      </c>
      <c r="CG182" s="154">
        <f>CF182+29</f>
        <v>46295</v>
      </c>
      <c r="CH182" s="158">
        <f>IFERROR(IF(($R182-CG182)&gt;=0,0,IF(($S182-CF182)&lt;0,0,IF(AND(($S182-CG182)&gt;0,(CF182-$R182)&gt;0),$V182/365*(CG182-CF182+1),IF(AND(($S182-CG182)&lt;=0,(CF182-$R182)&gt;0),$V182/365*($S182-CF182+1),$V182/365*(CG182-$R182+1))))),0)</f>
        <v>0</v>
      </c>
      <c r="CI182" s="154">
        <f>CG182+1</f>
        <v>46296</v>
      </c>
      <c r="CJ182" s="154">
        <f>CI182+30</f>
        <v>46326</v>
      </c>
      <c r="CK182" s="158">
        <f>IFERROR(IF(($R182-CJ182)&gt;=0,0,IF(($S182-CI182)&lt;0,0,IF(AND(($S182-CJ182)&gt;0,(CI182-$R182)&gt;0),$V182/365*(CJ182-CI182+1),IF(AND(($S182-CJ182)&lt;=0,(CI182-$R182)&gt;0),$V182/365*($S182-CI182+1),$V182/365*(CJ182-$R182+1))))),0)</f>
        <v>0</v>
      </c>
      <c r="CL182" s="154">
        <f>CJ182+1</f>
        <v>46327</v>
      </c>
      <c r="CM182" s="154">
        <f>CL182+29</f>
        <v>46356</v>
      </c>
      <c r="CN182" s="158">
        <f>IFERROR(IF(($R182-CM182)&gt;=0,0,IF(($S182-CL182)&lt;0,0,IF(AND(($S182-CM182)&gt;0,(CL182-$R182)&gt;0),$V182/365*(CM182-CL182+1),IF(AND(($S182-CM182)&lt;=0,(CL182-$R182)&gt;0),$V182/365*($S182-CL182+1),$V182/365*(CM182-$R182+1))))),0)</f>
        <v>0</v>
      </c>
      <c r="CO182" s="154">
        <f>CM182+1</f>
        <v>46357</v>
      </c>
      <c r="CP182" s="154">
        <f>CO182+30</f>
        <v>46387</v>
      </c>
      <c r="CQ182" s="158">
        <f>IFERROR(IF(($R182-CP182)&gt;=0,0,IF(($S182-CO182)&lt;0,0,IF(AND(($S182-CP182)&gt;0,(CO182-$R182)&gt;0),$V182/365*(CP182-CO182+1),IF(AND(($S182-CP182)&lt;=0,(CO182-$R182)&gt;0),$V182/365*($S182-CO182+1),$V182/365*(CP182-$R182+1))))),0)</f>
        <v>0</v>
      </c>
    </row>
    <row r="183" s="80" customFormat="1" ht="24" customHeight="1" outlineLevel="4" spans="1:95">
      <c r="A183" s="119"/>
      <c r="B183" s="120"/>
      <c r="C183" s="121"/>
      <c r="D183" s="119"/>
      <c r="E183" s="120"/>
      <c r="F183" s="120"/>
      <c r="G183" s="120"/>
      <c r="H183" s="122"/>
      <c r="I183" s="122"/>
      <c r="J183" s="122">
        <f t="shared" si="10"/>
        <v>0</v>
      </c>
      <c r="K183" s="122">
        <f>K182+1</f>
        <v>4</v>
      </c>
      <c r="L183" s="147"/>
      <c r="M183" s="148">
        <f>IFERROR(VLOOKUP($L183,'2-2 引出数据_合同数据仓库'!$B$2:$BP$10000,3,FALSE),0)</f>
        <v>0</v>
      </c>
      <c r="N183" s="122"/>
      <c r="O183" s="148">
        <f>IFERROR(VLOOKUP((LEFT(VLOOKUP($L183,'2-2 引出数据_合同数据仓库'!$B$2:$BP$10000,64,FALSE),15)&amp;(RIGHT(VLOOKUP($L183,'2-2 引出数据_合同数据仓库'!$B$2:$BP$10000,64,FALSE),4)+1)),'2-2 引出数据_合同数据仓库'!$B$2:$BP$10000,3,FALSE),0)</f>
        <v>0</v>
      </c>
      <c r="P183" s="122"/>
      <c r="Q183" s="122">
        <f>IFERROR(VLOOKUP($L183,'2-2 引出数据_合同数据仓库'!$B$2:$BP$10000,28,FALSE),0)</f>
        <v>0</v>
      </c>
      <c r="R183" s="122">
        <f>IFERROR(VLOOKUP($L183,'2-2 引出数据_合同数据仓库'!$B$2:$BP$10000,29,FALSE),0)</f>
        <v>0</v>
      </c>
      <c r="S183" s="122">
        <f>IFERROR(VLOOKUP($L183,'2-2 引出数据_合同数据仓库'!$B$2:$BP$10000,4,FALSE),0)</f>
        <v>0</v>
      </c>
      <c r="T183" s="122"/>
      <c r="U183" s="122">
        <f>IFERROR(VLOOKUP($L183,'2-2 引出数据_合同数据仓库'!$B$2:$BP$10000,15,FALSE),0)</f>
        <v>0</v>
      </c>
      <c r="V183" s="122">
        <f>U183/(S183-R183+1)*365</f>
        <v>0</v>
      </c>
      <c r="W183" s="122"/>
      <c r="X183" s="154">
        <v>45658</v>
      </c>
      <c r="Y183" s="154">
        <f>X183+30</f>
        <v>45688</v>
      </c>
      <c r="Z183" s="158">
        <f>IFERROR(IF(($R183-Y183)&gt;=0,0,IF(($S183-X183)&lt;0,0,IF(AND(($S183-Y183)&gt;0,(X183-$R183)&gt;0),$V183/365*(Y183-X183+1),IF(AND(($S183-Y183)&lt;=0,(X183-$R183)&gt;0),$V183/365*($S183-X183+1),$V183/365*(Y183-$R183+1))))),0)</f>
        <v>0</v>
      </c>
      <c r="AA183" s="154">
        <f>Y183+1</f>
        <v>45689</v>
      </c>
      <c r="AB183" s="154">
        <f>AA183+27</f>
        <v>45716</v>
      </c>
      <c r="AC183" s="158">
        <f>IFERROR(IF(($R183-AB183)&gt;=0,0,IF(($S183-AA183)&lt;0,0,IF(AND(($S183-AB183)&gt;0,(AA183-$R183)&gt;0),$V183/365*(AB183-AA183+1),IF(AND(($S183-AB183)&lt;=0,(AA183-$R183)&gt;0),$V183/365*($S183-AA183+1),$V183/365*(AB183-$R183+1))))),0)</f>
        <v>0</v>
      </c>
      <c r="AD183" s="154">
        <f>AB183+1</f>
        <v>45717</v>
      </c>
      <c r="AE183" s="154">
        <f>AD183+30</f>
        <v>45747</v>
      </c>
      <c r="AF183" s="158">
        <f>IFERROR(IF(($R183-AE183)&gt;=0,0,IF(($S183-AD183)&lt;0,0,IF(AND(($S183-AE183)&gt;0,(AD183-$R183)&gt;0),$V183/365*(AE183-AD183+1),IF(AND(($S183-AE183)&lt;=0,(AD183-$R183)&gt;0),$V183/365*($S183-AD183+1),$V183/365*(AE183-$R183+1))))),0)</f>
        <v>0</v>
      </c>
      <c r="AG183" s="154">
        <f>AE183+1</f>
        <v>45748</v>
      </c>
      <c r="AH183" s="154">
        <f>AG183+29</f>
        <v>45777</v>
      </c>
      <c r="AI183" s="158">
        <f>IFERROR(IF(($R183-AH183)&gt;=0,0,IF(($S183-AG183)&lt;0,0,IF(AND(($S183-AH183)&gt;0,(AG183-$R183)&gt;0),$V183/365*(AH183-AG183+1),IF(AND(($S183-AH183)&lt;=0,(AG183-$R183)&gt;0),$V183/365*($S183-AG183+1),$V183/365*(AH183-$R183+1))))),0)</f>
        <v>0</v>
      </c>
      <c r="AJ183" s="154">
        <f>AH183+1</f>
        <v>45778</v>
      </c>
      <c r="AK183" s="154">
        <f>AJ183+30</f>
        <v>45808</v>
      </c>
      <c r="AL183" s="158">
        <f>IFERROR(IF(($R183-AK183)&gt;=0,0,IF(($S183-AJ183)&lt;0,0,IF(AND(($S183-AK183)&gt;0,(AJ183-$R183)&gt;0),$V183/365*(AK183-AJ183+1),IF(AND(($S183-AK183)&lt;=0,(AJ183-$R183)&gt;0),$V183/365*($S183-AJ183+1),$V183/365*(AK183-$R183+1))))),0)</f>
        <v>0</v>
      </c>
      <c r="AM183" s="154">
        <f>AK183+1</f>
        <v>45809</v>
      </c>
      <c r="AN183" s="154">
        <f>AM183+29</f>
        <v>45838</v>
      </c>
      <c r="AO183" s="158">
        <f>IFERROR(IF(($R183-AN183)&gt;=0,0,IF(($S183-AM183)&lt;0,0,IF(AND(($S183-AN183)&gt;0,(AM183-$R183)&gt;0),$V183/365*(AN183-AM183+1),IF(AND(($S183-AN183)&lt;=0,(AM183-$R183)&gt;0),$V183/365*($S183-AM183+1),$V183/365*(AN183-$R183+1))))),0)</f>
        <v>0</v>
      </c>
      <c r="AP183" s="154">
        <f>AN183+1</f>
        <v>45839</v>
      </c>
      <c r="AQ183" s="154">
        <f>AP183+30</f>
        <v>45869</v>
      </c>
      <c r="AR183" s="158">
        <f>IFERROR(IF(($R183-AQ183)&gt;=0,0,IF(($S183-AP183)&lt;0,0,IF(AND(($S183-AQ183)&gt;0,(AP183-$R183)&gt;0),$V183/365*(AQ183-AP183+1),IF(AND(($S183-AQ183)&lt;=0,(AP183-$R183)&gt;0),$V183/365*($S183-AP183+1),$V183/365*(AQ183-$R183+1))))),0)</f>
        <v>0</v>
      </c>
      <c r="AS183" s="154">
        <f>AQ183+1</f>
        <v>45870</v>
      </c>
      <c r="AT183" s="154">
        <f>AS183+30</f>
        <v>45900</v>
      </c>
      <c r="AU183" s="158">
        <f>IFERROR(IF(($R183-AT183)&gt;=0,0,IF(($S183-AS183)&lt;0,0,IF(AND(($S183-AT183)&gt;0,(AS183-$R183)&gt;0),$V183/365*(AT183-AS183+1),IF(AND(($S183-AT183)&lt;=0,(AS183-$R183)&gt;0),$V183/365*($S183-AS183+1),$V183/365*(AT183-$R183+1))))),0)</f>
        <v>0</v>
      </c>
      <c r="AV183" s="154">
        <f>AT183+1</f>
        <v>45901</v>
      </c>
      <c r="AW183" s="154">
        <f>AV183+29</f>
        <v>45930</v>
      </c>
      <c r="AX183" s="158">
        <f>IFERROR(IF(($R183-AW183)&gt;=0,0,IF(($S183-AV183)&lt;0,0,IF(AND(($S183-AW183)&gt;0,(AV183-$R183)&gt;0),$V183/365*(AW183-AV183+1),IF(AND(($S183-AW183)&lt;=0,(AV183-$R183)&gt;0),$V183/365*($S183-AV183+1),$V183/365*(AW183-$R183+1))))),0)</f>
        <v>0</v>
      </c>
      <c r="AY183" s="154">
        <f>AW183+1</f>
        <v>45931</v>
      </c>
      <c r="AZ183" s="154">
        <f>AY183+30</f>
        <v>45961</v>
      </c>
      <c r="BA183" s="158">
        <f>IFERROR(IF(($R183-AZ183)&gt;=0,0,IF(($S183-AY183)&lt;0,0,IF(AND(($S183-AZ183)&gt;0,(AY183-$R183)&gt;0),$V183/365*(AZ183-AY183+1),IF(AND(($S183-AZ183)&lt;=0,(AY183-$R183)&gt;0),$V183/365*($S183-AY183+1),$V183/365*(AZ183-$R183+1))))),0)</f>
        <v>0</v>
      </c>
      <c r="BB183" s="154">
        <f>AZ183+1</f>
        <v>45962</v>
      </c>
      <c r="BC183" s="154">
        <f>BB183+29</f>
        <v>45991</v>
      </c>
      <c r="BD183" s="158">
        <f>IFERROR(IF(($R183-BC183)&gt;=0,0,IF(($S183-BB183)&lt;0,0,IF(AND(($S183-BC183)&gt;0,(BB183-$R183)&gt;0),$V183/365*(BC183-BB183+1),IF(AND(($S183-BC183)&lt;=0,(BB183-$R183)&gt;0),$V183/365*($S183-BB183+1),$V183/365*(BC183-$R183+1))))),0)</f>
        <v>0</v>
      </c>
      <c r="BE183" s="154">
        <f>BC183+1</f>
        <v>45992</v>
      </c>
      <c r="BF183" s="154">
        <f>BE183+30</f>
        <v>46022</v>
      </c>
      <c r="BG183" s="158">
        <f>IFERROR(IF(($R183-BF183)&gt;=0,0,IF(($S183-BE183)&lt;0,0,IF(AND(($S183-BF183)&gt;0,(BE183-$R183)&gt;0),$V183/365*(BF183-BE183+1),IF(AND(($S183-BF183)&lt;=0,(BE183-$R183)&gt;0),$V183/365*($S183-BE183+1),$V183/365*(BF183-$R183+1))))),0)</f>
        <v>0</v>
      </c>
      <c r="BH183" s="154">
        <v>46023</v>
      </c>
      <c r="BI183" s="154">
        <f>BH183+30</f>
        <v>46053</v>
      </c>
      <c r="BJ183" s="158">
        <f>IFERROR(IF(($R183-BI183)&gt;=0,0,IF(($S183-BH183)&lt;0,0,IF(AND(($S183-BI183)&gt;0,(BH183-$R183)&gt;0),$V183/365*(BI183-BH183+1),IF(AND(($S183-BI183)&lt;=0,(BH183-$R183)&gt;0),$V183/365*($S183-BH183+1),$V183/365*(BI183-$R183+1))))),0)</f>
        <v>0</v>
      </c>
      <c r="BK183" s="154">
        <f>BI183+1</f>
        <v>46054</v>
      </c>
      <c r="BL183" s="154">
        <f>BK183+27</f>
        <v>46081</v>
      </c>
      <c r="BM183" s="158">
        <f>IFERROR(IF(($R183-BL183)&gt;=0,0,IF(($S183-BK183)&lt;0,0,IF(AND(($S183-BL183)&gt;0,(BK183-$R183)&gt;0),$V183/365*(BL183-BK183+1),IF(AND(($S183-BL183)&lt;=0,(BK183-$R183)&gt;0),$V183/365*($S183-BK183+1),$V183/365*(BL183-$R183+1))))),0)</f>
        <v>0</v>
      </c>
      <c r="BN183" s="154">
        <f>BL183+1</f>
        <v>46082</v>
      </c>
      <c r="BO183" s="154">
        <f>BN183+30</f>
        <v>46112</v>
      </c>
      <c r="BP183" s="158">
        <f>IFERROR(IF(($R183-BO183)&gt;=0,0,IF(($S183-BN183)&lt;0,0,IF(AND(($S183-BO183)&gt;0,(BN183-$R183)&gt;0),$V183/365*(BO183-BN183+1),IF(AND(($S183-BO183)&lt;=0,(BN183-$R183)&gt;0),$V183/365*($S183-BN183+1),$V183/365*(BO183-$R183+1))))),0)</f>
        <v>0</v>
      </c>
      <c r="BQ183" s="154">
        <f>BO183+1</f>
        <v>46113</v>
      </c>
      <c r="BR183" s="154">
        <f>BQ183+29</f>
        <v>46142</v>
      </c>
      <c r="BS183" s="158">
        <f>IFERROR(IF(($R183-BR183)&gt;=0,0,IF(($S183-BQ183)&lt;0,0,IF(AND(($S183-BR183)&gt;0,(BQ183-$R183)&gt;0),$V183/365*(BR183-BQ183+1),IF(AND(($S183-BR183)&lt;=0,(BQ183-$R183)&gt;0),$V183/365*($S183-BQ183+1),$V183/365*(BR183-$R183+1))))),0)</f>
        <v>0</v>
      </c>
      <c r="BT183" s="154">
        <f>BR183+1</f>
        <v>46143</v>
      </c>
      <c r="BU183" s="154">
        <f>BT183+30</f>
        <v>46173</v>
      </c>
      <c r="BV183" s="158">
        <f>IFERROR(IF(($R183-BU183)&gt;=0,0,IF(($S183-BT183)&lt;0,0,IF(AND(($S183-BU183)&gt;0,(BT183-$R183)&gt;0),$V183/365*(BU183-BT183+1),IF(AND(($S183-BU183)&lt;=0,(BT183-$R183)&gt;0),$V183/365*($S183-BT183+1),$V183/365*(BU183-$R183+1))))),0)</f>
        <v>0</v>
      </c>
      <c r="BW183" s="154">
        <f>BU183+1</f>
        <v>46174</v>
      </c>
      <c r="BX183" s="154">
        <f>BW183+29</f>
        <v>46203</v>
      </c>
      <c r="BY183" s="158">
        <f>IFERROR(IF(($R183-BX183)&gt;=0,0,IF(($S183-BW183)&lt;0,0,IF(AND(($S183-BX183)&gt;0,(BW183-$R183)&gt;0),$V183/365*(BX183-BW183+1),IF(AND(($S183-BX183)&lt;=0,(BW183-$R183)&gt;0),$V183/365*($S183-BW183+1),$V183/365*(BX183-$R183+1))))),0)</f>
        <v>0</v>
      </c>
      <c r="BZ183" s="154">
        <f>BX183+1</f>
        <v>46204</v>
      </c>
      <c r="CA183" s="154">
        <f>BZ183+30</f>
        <v>46234</v>
      </c>
      <c r="CB183" s="158">
        <f>IFERROR(IF(($R183-CA183)&gt;=0,0,IF(($S183-BZ183)&lt;0,0,IF(AND(($S183-CA183)&gt;0,(BZ183-$R183)&gt;0),$V183/365*(CA183-BZ183+1),IF(AND(($S183-CA183)&lt;=0,(BZ183-$R183)&gt;0),$V183/365*($S183-BZ183+1),$V183/365*(CA183-$R183+1))))),0)</f>
        <v>0</v>
      </c>
      <c r="CC183" s="154">
        <f>CA183+1</f>
        <v>46235</v>
      </c>
      <c r="CD183" s="154">
        <f>CC183+30</f>
        <v>46265</v>
      </c>
      <c r="CE183" s="158">
        <f>IFERROR(IF(($R183-CD183)&gt;=0,0,IF(($S183-CC183)&lt;0,0,IF(AND(($S183-CD183)&gt;0,(CC183-$R183)&gt;0),$V183/365*(CD183-CC183+1),IF(AND(($S183-CD183)&lt;=0,(CC183-$R183)&gt;0),$V183/365*($S183-CC183+1),$V183/365*(CD183-$R183+1))))),0)</f>
        <v>0</v>
      </c>
      <c r="CF183" s="154">
        <f>CD183+1</f>
        <v>46266</v>
      </c>
      <c r="CG183" s="154">
        <f>CF183+29</f>
        <v>46295</v>
      </c>
      <c r="CH183" s="158">
        <f>IFERROR(IF(($R183-CG183)&gt;=0,0,IF(($S183-CF183)&lt;0,0,IF(AND(($S183-CG183)&gt;0,(CF183-$R183)&gt;0),$V183/365*(CG183-CF183+1),IF(AND(($S183-CG183)&lt;=0,(CF183-$R183)&gt;0),$V183/365*($S183-CF183+1),$V183/365*(CG183-$R183+1))))),0)</f>
        <v>0</v>
      </c>
      <c r="CI183" s="154">
        <f>CG183+1</f>
        <v>46296</v>
      </c>
      <c r="CJ183" s="154">
        <f>CI183+30</f>
        <v>46326</v>
      </c>
      <c r="CK183" s="158">
        <f>IFERROR(IF(($R183-CJ183)&gt;=0,0,IF(($S183-CI183)&lt;0,0,IF(AND(($S183-CJ183)&gt;0,(CI183-$R183)&gt;0),$V183/365*(CJ183-CI183+1),IF(AND(($S183-CJ183)&lt;=0,(CI183-$R183)&gt;0),$V183/365*($S183-CI183+1),$V183/365*(CJ183-$R183+1))))),0)</f>
        <v>0</v>
      </c>
      <c r="CL183" s="154">
        <f>CJ183+1</f>
        <v>46327</v>
      </c>
      <c r="CM183" s="154">
        <f>CL183+29</f>
        <v>46356</v>
      </c>
      <c r="CN183" s="158">
        <f>IFERROR(IF(($R183-CM183)&gt;=0,0,IF(($S183-CL183)&lt;0,0,IF(AND(($S183-CM183)&gt;0,(CL183-$R183)&gt;0),$V183/365*(CM183-CL183+1),IF(AND(($S183-CM183)&lt;=0,(CL183-$R183)&gt;0),$V183/365*($S183-CL183+1),$V183/365*(CM183-$R183+1))))),0)</f>
        <v>0</v>
      </c>
      <c r="CO183" s="154">
        <f>CM183+1</f>
        <v>46357</v>
      </c>
      <c r="CP183" s="154">
        <f>CO183+30</f>
        <v>46387</v>
      </c>
      <c r="CQ183" s="158">
        <f>IFERROR(IF(($R183-CP183)&gt;=0,0,IF(($S183-CO183)&lt;0,0,IF(AND(($S183-CP183)&gt;0,(CO183-$R183)&gt;0),$V183/365*(CP183-CO183+1),IF(AND(($S183-CP183)&lt;=0,(CO183-$R183)&gt;0),$V183/365*($S183-CO183+1),$V183/365*(CP183-$R183+1))))),0)</f>
        <v>0</v>
      </c>
    </row>
    <row r="184" s="80" customFormat="1" ht="24" customHeight="1" outlineLevel="4" spans="1:95">
      <c r="A184" s="123" t="s">
        <v>2814</v>
      </c>
      <c r="B184" s="124"/>
      <c r="C184" s="124"/>
      <c r="D184" s="124"/>
      <c r="E184" s="124"/>
      <c r="F184" s="124"/>
      <c r="G184" s="125"/>
      <c r="H184" s="126"/>
      <c r="I184" s="126"/>
      <c r="J184" s="126"/>
      <c r="K184" s="126"/>
      <c r="L184" s="149"/>
      <c r="M184" s="149"/>
      <c r="N184" s="126"/>
      <c r="O184" s="126"/>
      <c r="P184" s="126"/>
      <c r="Q184" s="126"/>
      <c r="R184" s="126"/>
      <c r="S184" s="126"/>
      <c r="T184" s="126"/>
      <c r="U184" s="126"/>
      <c r="V184" s="126"/>
      <c r="W184" s="126"/>
      <c r="X184" s="126"/>
      <c r="Y184" s="126"/>
      <c r="Z184" s="126"/>
      <c r="AA184" s="126"/>
      <c r="AB184" s="126"/>
      <c r="AC184" s="126"/>
      <c r="AD184" s="126"/>
      <c r="AE184" s="126"/>
      <c r="AF184" s="126"/>
      <c r="AG184" s="126"/>
      <c r="AH184" s="126"/>
      <c r="AI184" s="126"/>
      <c r="AJ184" s="126"/>
      <c r="AK184" s="126"/>
      <c r="AL184" s="126"/>
      <c r="AM184" s="126"/>
      <c r="AN184" s="126"/>
      <c r="AO184" s="126"/>
      <c r="AP184" s="126"/>
      <c r="AQ184" s="126"/>
      <c r="AR184" s="126"/>
      <c r="AS184" s="126"/>
      <c r="AT184" s="126"/>
      <c r="AU184" s="126"/>
      <c r="AV184" s="126"/>
      <c r="AW184" s="126"/>
      <c r="AX184" s="126"/>
      <c r="AY184" s="126"/>
      <c r="AZ184" s="126"/>
      <c r="BA184" s="126"/>
      <c r="BB184" s="126"/>
      <c r="BC184" s="126"/>
      <c r="BD184" s="126"/>
      <c r="BE184" s="126"/>
      <c r="BF184" s="126"/>
      <c r="BG184" s="126"/>
      <c r="BH184" s="126"/>
      <c r="BI184" s="126"/>
      <c r="BJ184" s="126"/>
      <c r="BK184" s="126"/>
      <c r="BL184" s="126"/>
      <c r="BM184" s="126"/>
      <c r="BN184" s="126"/>
      <c r="BO184" s="126"/>
      <c r="BP184" s="126"/>
      <c r="BQ184" s="126"/>
      <c r="BR184" s="126"/>
      <c r="BS184" s="126"/>
      <c r="BT184" s="126"/>
      <c r="BU184" s="126"/>
      <c r="BV184" s="126"/>
      <c r="BW184" s="126"/>
      <c r="BX184" s="126"/>
      <c r="BY184" s="126"/>
      <c r="BZ184" s="126"/>
      <c r="CA184" s="126"/>
      <c r="CB184" s="126"/>
      <c r="CC184" s="126"/>
      <c r="CD184" s="126"/>
      <c r="CE184" s="126"/>
      <c r="CF184" s="126"/>
      <c r="CG184" s="126"/>
      <c r="CH184" s="126"/>
      <c r="CI184" s="126"/>
      <c r="CJ184" s="126"/>
      <c r="CK184" s="126"/>
      <c r="CL184" s="126"/>
      <c r="CM184" s="126"/>
      <c r="CN184" s="126"/>
      <c r="CO184" s="126"/>
      <c r="CP184" s="126"/>
      <c r="CQ184" s="126"/>
    </row>
    <row r="185" ht="24" customHeight="1" outlineLevel="3" spans="1:95">
      <c r="A185" s="115"/>
      <c r="B185" s="116" t="s">
        <v>792</v>
      </c>
      <c r="C185" s="117" t="s">
        <v>1145</v>
      </c>
      <c r="D185" s="115" t="s">
        <v>2819</v>
      </c>
      <c r="E185" s="116"/>
      <c r="F185" s="116"/>
      <c r="G185" s="116"/>
      <c r="H185" s="118">
        <f>X185+AA185+AD185+AG185+AJ185+AM185+AP185+AS185+AV185+AY185+BB185+BE185</f>
        <v>0</v>
      </c>
      <c r="I185" s="118">
        <f>Y185+AB185+AE185+AH185+AK185+AN185+AQ185+AT185+AW185+AZ185+BC185+BF185</f>
        <v>0</v>
      </c>
      <c r="J185" s="118">
        <f>Z185+AC185+AF185+AI185+AL185+AO185+AR185+AU185+AX185+BA185+BD185+BG185</f>
        <v>0</v>
      </c>
      <c r="K185" s="118"/>
      <c r="L185" s="146"/>
      <c r="M185" s="146"/>
      <c r="N185" s="118"/>
      <c r="O185" s="118"/>
      <c r="P185" s="118"/>
      <c r="Q185" s="118"/>
      <c r="R185" s="118"/>
      <c r="S185" s="118"/>
      <c r="T185" s="118"/>
      <c r="U185" s="118"/>
      <c r="V185" s="118"/>
      <c r="W185" s="118"/>
      <c r="X185" s="118">
        <f>VLOOKUP($C185,'1 预算编制表单'!$C:$BJ,27,FALSE)</f>
        <v>0</v>
      </c>
      <c r="Y185" s="118">
        <f>X185-Z185</f>
        <v>0</v>
      </c>
      <c r="Z185" s="118">
        <f>SUM(Z186:Z190)</f>
        <v>0</v>
      </c>
      <c r="AA185" s="118">
        <f>VLOOKUP($C185,'1 预算编制表单'!$C:$BJ,30,FALSE)</f>
        <v>0</v>
      </c>
      <c r="AB185" s="118">
        <f>AA185-AC185</f>
        <v>0</v>
      </c>
      <c r="AC185" s="118">
        <f>SUM(AC186:AC190)</f>
        <v>0</v>
      </c>
      <c r="AD185" s="118">
        <f>VLOOKUP($C185,'1 预算编制表单'!$C:$BJ,33,FALSE)</f>
        <v>0</v>
      </c>
      <c r="AE185" s="118">
        <f>AD185-AF185</f>
        <v>0</v>
      </c>
      <c r="AF185" s="118">
        <f>SUM(AF186:AF190)</f>
        <v>0</v>
      </c>
      <c r="AG185" s="118">
        <f>VLOOKUP($C185,'1 预算编制表单'!$C:$BJ,36,FALSE)</f>
        <v>0</v>
      </c>
      <c r="AH185" s="118">
        <f>AG185-AI185</f>
        <v>0</v>
      </c>
      <c r="AI185" s="118">
        <f>SUM(AI186:AI190)</f>
        <v>0</v>
      </c>
      <c r="AJ185" s="118">
        <f>VLOOKUP($C185,'1 预算编制表单'!$C:$BJ,39,FALSE)</f>
        <v>0</v>
      </c>
      <c r="AK185" s="118">
        <f>AJ185-AL185</f>
        <v>0</v>
      </c>
      <c r="AL185" s="118">
        <f>SUM(AL186:AL190)</f>
        <v>0</v>
      </c>
      <c r="AM185" s="118">
        <f>VLOOKUP($C185,'1 预算编制表单'!$C:$BJ,42,FALSE)</f>
        <v>0</v>
      </c>
      <c r="AN185" s="118">
        <f>AM185-AO185</f>
        <v>0</v>
      </c>
      <c r="AO185" s="118">
        <f>SUM(AO186:AO190)</f>
        <v>0</v>
      </c>
      <c r="AP185" s="118">
        <f>VLOOKUP($C185,'1 预算编制表单'!$C:$BJ,45,FALSE)</f>
        <v>0</v>
      </c>
      <c r="AQ185" s="118">
        <f>AP185-AR185</f>
        <v>0</v>
      </c>
      <c r="AR185" s="118">
        <f>SUM(AR186:AR190)</f>
        <v>0</v>
      </c>
      <c r="AS185" s="118">
        <f>VLOOKUP($C185,'1 预算编制表单'!$C:$BJ,48,FALSE)</f>
        <v>0</v>
      </c>
      <c r="AT185" s="118">
        <f>AS185-AU185</f>
        <v>0</v>
      </c>
      <c r="AU185" s="118">
        <f>SUM(AU186:AU190)</f>
        <v>0</v>
      </c>
      <c r="AV185" s="118">
        <f>VLOOKUP($C185,'1 预算编制表单'!$C:$BJ,51,FALSE)</f>
        <v>0</v>
      </c>
      <c r="AW185" s="118">
        <f>AV185-AX185</f>
        <v>0</v>
      </c>
      <c r="AX185" s="118">
        <f>SUM(AX186:AX190)</f>
        <v>0</v>
      </c>
      <c r="AY185" s="118">
        <f>VLOOKUP($C185,'1 预算编制表单'!$C:$BJ,54,FALSE)</f>
        <v>0</v>
      </c>
      <c r="AZ185" s="118">
        <f>AY185-BA185</f>
        <v>0</v>
      </c>
      <c r="BA185" s="118">
        <f>SUM(BA186:BA190)</f>
        <v>0</v>
      </c>
      <c r="BB185" s="118">
        <f>VLOOKUP($C185,'1 预算编制表单'!$C:$BJ,57,FALSE)</f>
        <v>0</v>
      </c>
      <c r="BC185" s="118">
        <f>BB185-BD185</f>
        <v>0</v>
      </c>
      <c r="BD185" s="118">
        <f>SUM(BD186:BD190)</f>
        <v>0</v>
      </c>
      <c r="BE185" s="118">
        <f>VLOOKUP($C185,'1 预算编制表单'!$C:$BJ,60,FALSE)</f>
        <v>0</v>
      </c>
      <c r="BF185" s="118">
        <f>BE185-BG185</f>
        <v>0</v>
      </c>
      <c r="BG185" s="118">
        <f>SUM(BG186:BG190)</f>
        <v>0</v>
      </c>
      <c r="BH185" s="118">
        <f>VLOOKUP($C185,'1 预算编制表单'!$C:$BJ,27,FALSE)</f>
        <v>0</v>
      </c>
      <c r="BI185" s="118">
        <f>BH185-BJ185</f>
        <v>0</v>
      </c>
      <c r="BJ185" s="118">
        <f>SUM(BJ186:BJ190)</f>
        <v>0</v>
      </c>
      <c r="BK185" s="118">
        <f>VLOOKUP($C185,'1 预算编制表单'!$C:$BJ,30,FALSE)</f>
        <v>0</v>
      </c>
      <c r="BL185" s="118">
        <f>BK185-BM185</f>
        <v>0</v>
      </c>
      <c r="BM185" s="118">
        <f>SUM(BM186:BM190)</f>
        <v>0</v>
      </c>
      <c r="BN185" s="118">
        <f>VLOOKUP($C185,'1 预算编制表单'!$C:$BJ,33,FALSE)</f>
        <v>0</v>
      </c>
      <c r="BO185" s="118">
        <f>BN185-BP185</f>
        <v>0</v>
      </c>
      <c r="BP185" s="118">
        <f>SUM(BP186:BP190)</f>
        <v>0</v>
      </c>
      <c r="BQ185" s="118">
        <f>VLOOKUP($C185,'1 预算编制表单'!$C:$BJ,36,FALSE)</f>
        <v>0</v>
      </c>
      <c r="BR185" s="118">
        <f>BQ185-BS185</f>
        <v>0</v>
      </c>
      <c r="BS185" s="118">
        <f>SUM(BS186:BS190)</f>
        <v>0</v>
      </c>
      <c r="BT185" s="118">
        <f>VLOOKUP($C185,'1 预算编制表单'!$C:$BJ,39,FALSE)</f>
        <v>0</v>
      </c>
      <c r="BU185" s="118">
        <f>BT185-BV185</f>
        <v>0</v>
      </c>
      <c r="BV185" s="118">
        <f>SUM(BV186:BV190)</f>
        <v>0</v>
      </c>
      <c r="BW185" s="118">
        <f>VLOOKUP($C185,'1 预算编制表单'!$C:$BJ,42,FALSE)</f>
        <v>0</v>
      </c>
      <c r="BX185" s="118">
        <f>BW185-BY185</f>
        <v>0</v>
      </c>
      <c r="BY185" s="118">
        <f>SUM(BY186:BY190)</f>
        <v>0</v>
      </c>
      <c r="BZ185" s="118">
        <f>VLOOKUP($C185,'1 预算编制表单'!$C:$BJ,45,FALSE)</f>
        <v>0</v>
      </c>
      <c r="CA185" s="118">
        <f>BZ185-CB185</f>
        <v>0</v>
      </c>
      <c r="CB185" s="118">
        <f>SUM(CB186:CB190)</f>
        <v>0</v>
      </c>
      <c r="CC185" s="118">
        <f>VLOOKUP($C185,'1 预算编制表单'!$C:$BJ,48,FALSE)</f>
        <v>0</v>
      </c>
      <c r="CD185" s="118">
        <f>CC185-CE185</f>
        <v>0</v>
      </c>
      <c r="CE185" s="118">
        <f>SUM(CE186:CE190)</f>
        <v>0</v>
      </c>
      <c r="CF185" s="118">
        <f>VLOOKUP($C185,'1 预算编制表单'!$C:$BJ,51,FALSE)</f>
        <v>0</v>
      </c>
      <c r="CG185" s="118">
        <f>CF185-CH185</f>
        <v>0</v>
      </c>
      <c r="CH185" s="118">
        <f>SUM(CH186:CH190)</f>
        <v>0</v>
      </c>
      <c r="CI185" s="118">
        <f>VLOOKUP($C185,'1 预算编制表单'!$C:$BJ,54,FALSE)</f>
        <v>0</v>
      </c>
      <c r="CJ185" s="118">
        <f>CI185-CK185</f>
        <v>0</v>
      </c>
      <c r="CK185" s="118">
        <f>SUM(CK186:CK190)</f>
        <v>0</v>
      </c>
      <c r="CL185" s="118">
        <f>VLOOKUP($C185,'1 预算编制表单'!$C:$BJ,57,FALSE)</f>
        <v>0</v>
      </c>
      <c r="CM185" s="118">
        <f>CL185-CN185</f>
        <v>0</v>
      </c>
      <c r="CN185" s="118">
        <f>SUM(CN186:CN190)</f>
        <v>0</v>
      </c>
      <c r="CO185" s="118">
        <f>VLOOKUP($C185,'1 预算编制表单'!$C:$BJ,60,FALSE)</f>
        <v>0</v>
      </c>
      <c r="CP185" s="118">
        <f>CO185-CQ185</f>
        <v>0</v>
      </c>
      <c r="CQ185" s="118">
        <f>SUM(CQ186:CQ190)</f>
        <v>0</v>
      </c>
    </row>
    <row r="186" s="80" customFormat="1" ht="24" customHeight="1" outlineLevel="4" spans="1:95">
      <c r="A186" s="119"/>
      <c r="B186" s="120"/>
      <c r="C186" s="121"/>
      <c r="D186" s="119"/>
      <c r="E186" s="120"/>
      <c r="F186" s="120"/>
      <c r="G186" s="120"/>
      <c r="H186" s="122"/>
      <c r="I186" s="122"/>
      <c r="J186" s="122">
        <f>Z186+AC186+AF186+AI186+AL186+AO186+AR186+AU186+AX186+BA186+BD186+BG186</f>
        <v>0</v>
      </c>
      <c r="K186" s="122">
        <v>1</v>
      </c>
      <c r="L186" s="147"/>
      <c r="M186" s="148">
        <f>IFERROR(VLOOKUP($L186,'2-2 引出数据_合同数据仓库'!$B$2:$BP$10000,3,FALSE),0)</f>
        <v>0</v>
      </c>
      <c r="N186" s="122"/>
      <c r="O186" s="148">
        <f>IFERROR(VLOOKUP((LEFT(VLOOKUP($L186,'2-2 引出数据_合同数据仓库'!$B$2:$BP$10000,64,FALSE),15)&amp;(RIGHT(VLOOKUP($L186,'2-2 引出数据_合同数据仓库'!$B$2:$BP$10000,64,FALSE),4)+1)),'2-2 引出数据_合同数据仓库'!$B$2:$BP$10000,3,FALSE),0)</f>
        <v>0</v>
      </c>
      <c r="P186" s="122"/>
      <c r="Q186" s="122">
        <f>IFERROR(VLOOKUP($L186,'2-2 引出数据_合同数据仓库'!$B$2:$BP$10000,28,FALSE),0)</f>
        <v>0</v>
      </c>
      <c r="R186" s="122">
        <f>IFERROR(VLOOKUP($L186,'2-2 引出数据_合同数据仓库'!$B$2:$BP$10000,29,FALSE),0)</f>
        <v>0</v>
      </c>
      <c r="S186" s="122">
        <f>IFERROR(VLOOKUP($L186,'2-2 引出数据_合同数据仓库'!$B$2:$BP$10000,4,FALSE),0)</f>
        <v>0</v>
      </c>
      <c r="T186" s="122"/>
      <c r="U186" s="122">
        <f>IFERROR(VLOOKUP($L186,'2-2 引出数据_合同数据仓库'!$B$2:$BP$10000,15,FALSE),0)</f>
        <v>0</v>
      </c>
      <c r="V186" s="122">
        <f>U186/(S186-R186+1)*365</f>
        <v>0</v>
      </c>
      <c r="W186" s="122"/>
      <c r="X186" s="154">
        <v>45658</v>
      </c>
      <c r="Y186" s="154">
        <f>X186+30</f>
        <v>45688</v>
      </c>
      <c r="Z186" s="158">
        <f>IFERROR(IF(($R186-Y186)&gt;=0,0,IF(($S186-X186)&lt;0,0,IF(AND(($S186-Y186)&gt;0,(X186-$R186)&gt;0),$V186/365*(Y186-X186+1),IF(AND(($S186-Y186)&lt;=0,(X186-$R186)&gt;0),$V186/365*($S186-X186+1),$V186/365*(Y186-$R186+1))))),0)</f>
        <v>0</v>
      </c>
      <c r="AA186" s="154">
        <f>Y186+1</f>
        <v>45689</v>
      </c>
      <c r="AB186" s="154">
        <f>AA186+27</f>
        <v>45716</v>
      </c>
      <c r="AC186" s="158">
        <f>IFERROR(IF(($R186-AB186)&gt;=0,0,IF(($S186-AA186)&lt;0,0,IF(AND(($S186-AB186)&gt;0,(AA186-$R186)&gt;0),$V186/365*(AB186-AA186+1),IF(AND(($S186-AB186)&lt;=0,(AA186-$R186)&gt;0),$V186/365*($S186-AA186+1),$V186/365*(AB186-$R186+1))))),0)</f>
        <v>0</v>
      </c>
      <c r="AD186" s="154">
        <f>AB186+1</f>
        <v>45717</v>
      </c>
      <c r="AE186" s="154">
        <f>AD186+30</f>
        <v>45747</v>
      </c>
      <c r="AF186" s="158">
        <f>IFERROR(IF(($R186-AE186)&gt;=0,0,IF(($S186-AD186)&lt;0,0,IF(AND(($S186-AE186)&gt;0,(AD186-$R186)&gt;0),$V186/365*(AE186-AD186+1),IF(AND(($S186-AE186)&lt;=0,(AD186-$R186)&gt;0),$V186/365*($S186-AD186+1),$V186/365*(AE186-$R186+1))))),0)</f>
        <v>0</v>
      </c>
      <c r="AG186" s="154">
        <f>AE186+1</f>
        <v>45748</v>
      </c>
      <c r="AH186" s="154">
        <f>AG186+29</f>
        <v>45777</v>
      </c>
      <c r="AI186" s="158">
        <f>IFERROR(IF(($R186-AH186)&gt;=0,0,IF(($S186-AG186)&lt;0,0,IF(AND(($S186-AH186)&gt;0,(AG186-$R186)&gt;0),$V186/365*(AH186-AG186+1),IF(AND(($S186-AH186)&lt;=0,(AG186-$R186)&gt;0),$V186/365*($S186-AG186+1),$V186/365*(AH186-$R186+1))))),0)</f>
        <v>0</v>
      </c>
      <c r="AJ186" s="154">
        <f>AH186+1</f>
        <v>45778</v>
      </c>
      <c r="AK186" s="154">
        <f>AJ186+30</f>
        <v>45808</v>
      </c>
      <c r="AL186" s="158">
        <f>IFERROR(IF(($R186-AK186)&gt;=0,0,IF(($S186-AJ186)&lt;0,0,IF(AND(($S186-AK186)&gt;0,(AJ186-$R186)&gt;0),$V186/365*(AK186-AJ186+1),IF(AND(($S186-AK186)&lt;=0,(AJ186-$R186)&gt;0),$V186/365*($S186-AJ186+1),$V186/365*(AK186-$R186+1))))),0)</f>
        <v>0</v>
      </c>
      <c r="AM186" s="154">
        <f>AK186+1</f>
        <v>45809</v>
      </c>
      <c r="AN186" s="154">
        <f>AM186+29</f>
        <v>45838</v>
      </c>
      <c r="AO186" s="158">
        <f>IFERROR(IF(($R186-AN186)&gt;=0,0,IF(($S186-AM186)&lt;0,0,IF(AND(($S186-AN186)&gt;0,(AM186-$R186)&gt;0),$V186/365*(AN186-AM186+1),IF(AND(($S186-AN186)&lt;=0,(AM186-$R186)&gt;0),$V186/365*($S186-AM186+1),$V186/365*(AN186-$R186+1))))),0)</f>
        <v>0</v>
      </c>
      <c r="AP186" s="154">
        <f>AN186+1</f>
        <v>45839</v>
      </c>
      <c r="AQ186" s="154">
        <f>AP186+30</f>
        <v>45869</v>
      </c>
      <c r="AR186" s="158">
        <f>IFERROR(IF(($R186-AQ186)&gt;=0,0,IF(($S186-AP186)&lt;0,0,IF(AND(($S186-AQ186)&gt;0,(AP186-$R186)&gt;0),$V186/365*(AQ186-AP186+1),IF(AND(($S186-AQ186)&lt;=0,(AP186-$R186)&gt;0),$V186/365*($S186-AP186+1),$V186/365*(AQ186-$R186+1))))),0)</f>
        <v>0</v>
      </c>
      <c r="AS186" s="154">
        <f>AQ186+1</f>
        <v>45870</v>
      </c>
      <c r="AT186" s="154">
        <f>AS186+30</f>
        <v>45900</v>
      </c>
      <c r="AU186" s="158">
        <f>IFERROR(IF(($R186-AT186)&gt;=0,0,IF(($S186-AS186)&lt;0,0,IF(AND(($S186-AT186)&gt;0,(AS186-$R186)&gt;0),$V186/365*(AT186-AS186+1),IF(AND(($S186-AT186)&lt;=0,(AS186-$R186)&gt;0),$V186/365*($S186-AS186+1),$V186/365*(AT186-$R186+1))))),0)</f>
        <v>0</v>
      </c>
      <c r="AV186" s="154">
        <f>AT186+1</f>
        <v>45901</v>
      </c>
      <c r="AW186" s="154">
        <f>AV186+29</f>
        <v>45930</v>
      </c>
      <c r="AX186" s="158">
        <f>IFERROR(IF(($R186-AW186)&gt;=0,0,IF(($S186-AV186)&lt;0,0,IF(AND(($S186-AW186)&gt;0,(AV186-$R186)&gt;0),$V186/365*(AW186-AV186+1),IF(AND(($S186-AW186)&lt;=0,(AV186-$R186)&gt;0),$V186/365*($S186-AV186+1),$V186/365*(AW186-$R186+1))))),0)</f>
        <v>0</v>
      </c>
      <c r="AY186" s="154">
        <f>AW186+1</f>
        <v>45931</v>
      </c>
      <c r="AZ186" s="154">
        <f>AY186+30</f>
        <v>45961</v>
      </c>
      <c r="BA186" s="158">
        <f>IFERROR(IF(($R186-AZ186)&gt;=0,0,IF(($S186-AY186)&lt;0,0,IF(AND(($S186-AZ186)&gt;0,(AY186-$R186)&gt;0),$V186/365*(AZ186-AY186+1),IF(AND(($S186-AZ186)&lt;=0,(AY186-$R186)&gt;0),$V186/365*($S186-AY186+1),$V186/365*(AZ186-$R186+1))))),0)</f>
        <v>0</v>
      </c>
      <c r="BB186" s="154">
        <f>AZ186+1</f>
        <v>45962</v>
      </c>
      <c r="BC186" s="154">
        <f>BB186+29</f>
        <v>45991</v>
      </c>
      <c r="BD186" s="158">
        <f>IFERROR(IF(($R186-BC186)&gt;=0,0,IF(($S186-BB186)&lt;0,0,IF(AND(($S186-BC186)&gt;0,(BB186-$R186)&gt;0),$V186/365*(BC186-BB186+1),IF(AND(($S186-BC186)&lt;=0,(BB186-$R186)&gt;0),$V186/365*($S186-BB186+1),$V186/365*(BC186-$R186+1))))),0)</f>
        <v>0</v>
      </c>
      <c r="BE186" s="154">
        <f>BC186+1</f>
        <v>45992</v>
      </c>
      <c r="BF186" s="154">
        <f>BE186+30</f>
        <v>46022</v>
      </c>
      <c r="BG186" s="158">
        <f>IFERROR(IF(($R186-BF186)&gt;=0,0,IF(($S186-BE186)&lt;0,0,IF(AND(($S186-BF186)&gt;0,(BE186-$R186)&gt;0),$V186/365*(BF186-BE186+1),IF(AND(($S186-BF186)&lt;=0,(BE186-$R186)&gt;0),$V186/365*($S186-BE186+1),$V186/365*(BF186-$R186+1))))),0)</f>
        <v>0</v>
      </c>
      <c r="BH186" s="154">
        <v>46023</v>
      </c>
      <c r="BI186" s="154">
        <f>BH186+30</f>
        <v>46053</v>
      </c>
      <c r="BJ186" s="158">
        <f>IFERROR(IF(($R186-BI186)&gt;=0,0,IF(($S186-BH186)&lt;0,0,IF(AND(($S186-BI186)&gt;0,(BH186-$R186)&gt;0),$V186/365*(BI186-BH186+1),IF(AND(($S186-BI186)&lt;=0,(BH186-$R186)&gt;0),$V186/365*($S186-BH186+1),$V186/365*(BI186-$R186+1))))),0)</f>
        <v>0</v>
      </c>
      <c r="BK186" s="154">
        <f>BI186+1</f>
        <v>46054</v>
      </c>
      <c r="BL186" s="154">
        <f>BK186+27</f>
        <v>46081</v>
      </c>
      <c r="BM186" s="158">
        <f>IFERROR(IF(($R186-BL186)&gt;=0,0,IF(($S186-BK186)&lt;0,0,IF(AND(($S186-BL186)&gt;0,(BK186-$R186)&gt;0),$V186/365*(BL186-BK186+1),IF(AND(($S186-BL186)&lt;=0,(BK186-$R186)&gt;0),$V186/365*($S186-BK186+1),$V186/365*(BL186-$R186+1))))),0)</f>
        <v>0</v>
      </c>
      <c r="BN186" s="154">
        <f>BL186+1</f>
        <v>46082</v>
      </c>
      <c r="BO186" s="154">
        <f>BN186+30</f>
        <v>46112</v>
      </c>
      <c r="BP186" s="158">
        <f>IFERROR(IF(($R186-BO186)&gt;=0,0,IF(($S186-BN186)&lt;0,0,IF(AND(($S186-BO186)&gt;0,(BN186-$R186)&gt;0),$V186/365*(BO186-BN186+1),IF(AND(($S186-BO186)&lt;=0,(BN186-$R186)&gt;0),$V186/365*($S186-BN186+1),$V186/365*(BO186-$R186+1))))),0)</f>
        <v>0</v>
      </c>
      <c r="BQ186" s="154">
        <f>BO186+1</f>
        <v>46113</v>
      </c>
      <c r="BR186" s="154">
        <f>BQ186+29</f>
        <v>46142</v>
      </c>
      <c r="BS186" s="158">
        <f>IFERROR(IF(($R186-BR186)&gt;=0,0,IF(($S186-BQ186)&lt;0,0,IF(AND(($S186-BR186)&gt;0,(BQ186-$R186)&gt;0),$V186/365*(BR186-BQ186+1),IF(AND(($S186-BR186)&lt;=0,(BQ186-$R186)&gt;0),$V186/365*($S186-BQ186+1),$V186/365*(BR186-$R186+1))))),0)</f>
        <v>0</v>
      </c>
      <c r="BT186" s="154">
        <f>BR186+1</f>
        <v>46143</v>
      </c>
      <c r="BU186" s="154">
        <f>BT186+30</f>
        <v>46173</v>
      </c>
      <c r="BV186" s="158">
        <f>IFERROR(IF(($R186-BU186)&gt;=0,0,IF(($S186-BT186)&lt;0,0,IF(AND(($S186-BU186)&gt;0,(BT186-$R186)&gt;0),$V186/365*(BU186-BT186+1),IF(AND(($S186-BU186)&lt;=0,(BT186-$R186)&gt;0),$V186/365*($S186-BT186+1),$V186/365*(BU186-$R186+1))))),0)</f>
        <v>0</v>
      </c>
      <c r="BW186" s="154">
        <f>BU186+1</f>
        <v>46174</v>
      </c>
      <c r="BX186" s="154">
        <f>BW186+29</f>
        <v>46203</v>
      </c>
      <c r="BY186" s="158">
        <f>IFERROR(IF(($R186-BX186)&gt;=0,0,IF(($S186-BW186)&lt;0,0,IF(AND(($S186-BX186)&gt;0,(BW186-$R186)&gt;0),$V186/365*(BX186-BW186+1),IF(AND(($S186-BX186)&lt;=0,(BW186-$R186)&gt;0),$V186/365*($S186-BW186+1),$V186/365*(BX186-$R186+1))))),0)</f>
        <v>0</v>
      </c>
      <c r="BZ186" s="154">
        <f>BX186+1</f>
        <v>46204</v>
      </c>
      <c r="CA186" s="154">
        <f>BZ186+30</f>
        <v>46234</v>
      </c>
      <c r="CB186" s="158">
        <f>IFERROR(IF(($R186-CA186)&gt;=0,0,IF(($S186-BZ186)&lt;0,0,IF(AND(($S186-CA186)&gt;0,(BZ186-$R186)&gt;0),$V186/365*(CA186-BZ186+1),IF(AND(($S186-CA186)&lt;=0,(BZ186-$R186)&gt;0),$V186/365*($S186-BZ186+1),$V186/365*(CA186-$R186+1))))),0)</f>
        <v>0</v>
      </c>
      <c r="CC186" s="154">
        <f>CA186+1</f>
        <v>46235</v>
      </c>
      <c r="CD186" s="154">
        <f>CC186+30</f>
        <v>46265</v>
      </c>
      <c r="CE186" s="158">
        <f>IFERROR(IF(($R186-CD186)&gt;=0,0,IF(($S186-CC186)&lt;0,0,IF(AND(($S186-CD186)&gt;0,(CC186-$R186)&gt;0),$V186/365*(CD186-CC186+1),IF(AND(($S186-CD186)&lt;=0,(CC186-$R186)&gt;0),$V186/365*($S186-CC186+1),$V186/365*(CD186-$R186+1))))),0)</f>
        <v>0</v>
      </c>
      <c r="CF186" s="154">
        <f>CD186+1</f>
        <v>46266</v>
      </c>
      <c r="CG186" s="154">
        <f>CF186+29</f>
        <v>46295</v>
      </c>
      <c r="CH186" s="158">
        <f>IFERROR(IF(($R186-CG186)&gt;=0,0,IF(($S186-CF186)&lt;0,0,IF(AND(($S186-CG186)&gt;0,(CF186-$R186)&gt;0),$V186/365*(CG186-CF186+1),IF(AND(($S186-CG186)&lt;=0,(CF186-$R186)&gt;0),$V186/365*($S186-CF186+1),$V186/365*(CG186-$R186+1))))),0)</f>
        <v>0</v>
      </c>
      <c r="CI186" s="154">
        <f>CG186+1</f>
        <v>46296</v>
      </c>
      <c r="CJ186" s="154">
        <f>CI186+30</f>
        <v>46326</v>
      </c>
      <c r="CK186" s="158">
        <f>IFERROR(IF(($R186-CJ186)&gt;=0,0,IF(($S186-CI186)&lt;0,0,IF(AND(($S186-CJ186)&gt;0,(CI186-$R186)&gt;0),$V186/365*(CJ186-CI186+1),IF(AND(($S186-CJ186)&lt;=0,(CI186-$R186)&gt;0),$V186/365*($S186-CI186+1),$V186/365*(CJ186-$R186+1))))),0)</f>
        <v>0</v>
      </c>
      <c r="CL186" s="154">
        <f>CJ186+1</f>
        <v>46327</v>
      </c>
      <c r="CM186" s="154">
        <f>CL186+29</f>
        <v>46356</v>
      </c>
      <c r="CN186" s="158">
        <f>IFERROR(IF(($R186-CM186)&gt;=0,0,IF(($S186-CL186)&lt;0,0,IF(AND(($S186-CM186)&gt;0,(CL186-$R186)&gt;0),$V186/365*(CM186-CL186+1),IF(AND(($S186-CM186)&lt;=0,(CL186-$R186)&gt;0),$V186/365*($S186-CL186+1),$V186/365*(CM186-$R186+1))))),0)</f>
        <v>0</v>
      </c>
      <c r="CO186" s="154">
        <f>CM186+1</f>
        <v>46357</v>
      </c>
      <c r="CP186" s="154">
        <f>CO186+30</f>
        <v>46387</v>
      </c>
      <c r="CQ186" s="158">
        <f>IFERROR(IF(($R186-CP186)&gt;=0,0,IF(($S186-CO186)&lt;0,0,IF(AND(($S186-CP186)&gt;0,(CO186-$R186)&gt;0),$V186/365*(CP186-CO186+1),IF(AND(($S186-CP186)&lt;=0,(CO186-$R186)&gt;0),$V186/365*($S186-CO186+1),$V186/365*(CP186-$R186+1))))),0)</f>
        <v>0</v>
      </c>
    </row>
    <row r="187" s="80" customFormat="1" ht="24" customHeight="1" outlineLevel="4" spans="1:95">
      <c r="A187" s="119"/>
      <c r="B187" s="120"/>
      <c r="C187" s="121"/>
      <c r="D187" s="119"/>
      <c r="E187" s="120"/>
      <c r="F187" s="120"/>
      <c r="G187" s="120"/>
      <c r="H187" s="122"/>
      <c r="I187" s="122"/>
      <c r="J187" s="122">
        <f>Z187+AC187+AF187+AI187+AL187+AO187+AR187+AU187+AX187+BA187+BD187+BG187</f>
        <v>0</v>
      </c>
      <c r="K187" s="122">
        <f>K186+1</f>
        <v>2</v>
      </c>
      <c r="L187" s="147"/>
      <c r="M187" s="148">
        <f>IFERROR(VLOOKUP($L187,'2-2 引出数据_合同数据仓库'!$B$2:$BP$10000,3,FALSE),0)</f>
        <v>0</v>
      </c>
      <c r="N187" s="122"/>
      <c r="O187" s="148">
        <f>IFERROR(VLOOKUP((LEFT(VLOOKUP($L187,'2-2 引出数据_合同数据仓库'!$B$2:$BP$10000,64,FALSE),15)&amp;(RIGHT(VLOOKUP($L187,'2-2 引出数据_合同数据仓库'!$B$2:$BP$10000,64,FALSE),4)+1)),'2-2 引出数据_合同数据仓库'!$B$2:$BP$10000,3,FALSE),0)</f>
        <v>0</v>
      </c>
      <c r="P187" s="122"/>
      <c r="Q187" s="122">
        <f>IFERROR(VLOOKUP($L187,'2-2 引出数据_合同数据仓库'!$B$2:$BP$10000,28,FALSE),0)</f>
        <v>0</v>
      </c>
      <c r="R187" s="122">
        <f>IFERROR(VLOOKUP($L187,'2-2 引出数据_合同数据仓库'!$B$2:$BP$10000,29,FALSE),0)</f>
        <v>0</v>
      </c>
      <c r="S187" s="122">
        <f>IFERROR(VLOOKUP($L187,'2-2 引出数据_合同数据仓库'!$B$2:$BP$10000,4,FALSE),0)</f>
        <v>0</v>
      </c>
      <c r="T187" s="122"/>
      <c r="U187" s="122">
        <f>IFERROR(VLOOKUP($L187,'2-2 引出数据_合同数据仓库'!$B$2:$BP$10000,15,FALSE),0)</f>
        <v>0</v>
      </c>
      <c r="V187" s="122">
        <f>U187/(S187-R187+1)*365</f>
        <v>0</v>
      </c>
      <c r="W187" s="122"/>
      <c r="X187" s="154">
        <v>45658</v>
      </c>
      <c r="Y187" s="154">
        <f>X187+30</f>
        <v>45688</v>
      </c>
      <c r="Z187" s="158">
        <f>IFERROR(IF(($R187-Y187)&gt;=0,0,IF(($S187-X187)&lt;0,0,IF(AND(($S187-Y187)&gt;0,(X187-$R187)&gt;0),$V187/365*(Y187-X187+1),IF(AND(($S187-Y187)&lt;=0,(X187-$R187)&gt;0),$V187/365*($S187-X187+1),$V187/365*(Y187-$R187+1))))),0)</f>
        <v>0</v>
      </c>
      <c r="AA187" s="154">
        <f>Y187+1</f>
        <v>45689</v>
      </c>
      <c r="AB187" s="154">
        <f>AA187+27</f>
        <v>45716</v>
      </c>
      <c r="AC187" s="158">
        <f>IFERROR(IF(($R187-AB187)&gt;=0,0,IF(($S187-AA187)&lt;0,0,IF(AND(($S187-AB187)&gt;0,(AA187-$R187)&gt;0),$V187/365*(AB187-AA187+1),IF(AND(($S187-AB187)&lt;=0,(AA187-$R187)&gt;0),$V187/365*($S187-AA187+1),$V187/365*(AB187-$R187+1))))),0)</f>
        <v>0</v>
      </c>
      <c r="AD187" s="154">
        <f>AB187+1</f>
        <v>45717</v>
      </c>
      <c r="AE187" s="154">
        <f>AD187+30</f>
        <v>45747</v>
      </c>
      <c r="AF187" s="158">
        <f>IFERROR(IF(($R187-AE187)&gt;=0,0,IF(($S187-AD187)&lt;0,0,IF(AND(($S187-AE187)&gt;0,(AD187-$R187)&gt;0),$V187/365*(AE187-AD187+1),IF(AND(($S187-AE187)&lt;=0,(AD187-$R187)&gt;0),$V187/365*($S187-AD187+1),$V187/365*(AE187-$R187+1))))),0)</f>
        <v>0</v>
      </c>
      <c r="AG187" s="154">
        <f>AE187+1</f>
        <v>45748</v>
      </c>
      <c r="AH187" s="154">
        <f>AG187+29</f>
        <v>45777</v>
      </c>
      <c r="AI187" s="158">
        <f>IFERROR(IF(($R187-AH187)&gt;=0,0,IF(($S187-AG187)&lt;0,0,IF(AND(($S187-AH187)&gt;0,(AG187-$R187)&gt;0),$V187/365*(AH187-AG187+1),IF(AND(($S187-AH187)&lt;=0,(AG187-$R187)&gt;0),$V187/365*($S187-AG187+1),$V187/365*(AH187-$R187+1))))),0)</f>
        <v>0</v>
      </c>
      <c r="AJ187" s="154">
        <f>AH187+1</f>
        <v>45778</v>
      </c>
      <c r="AK187" s="154">
        <f>AJ187+30</f>
        <v>45808</v>
      </c>
      <c r="AL187" s="158">
        <f>IFERROR(IF(($R187-AK187)&gt;=0,0,IF(($S187-AJ187)&lt;0,0,IF(AND(($S187-AK187)&gt;0,(AJ187-$R187)&gt;0),$V187/365*(AK187-AJ187+1),IF(AND(($S187-AK187)&lt;=0,(AJ187-$R187)&gt;0),$V187/365*($S187-AJ187+1),$V187/365*(AK187-$R187+1))))),0)</f>
        <v>0</v>
      </c>
      <c r="AM187" s="154">
        <f>AK187+1</f>
        <v>45809</v>
      </c>
      <c r="AN187" s="154">
        <f>AM187+29</f>
        <v>45838</v>
      </c>
      <c r="AO187" s="158">
        <f>IFERROR(IF(($R187-AN187)&gt;=0,0,IF(($S187-AM187)&lt;0,0,IF(AND(($S187-AN187)&gt;0,(AM187-$R187)&gt;0),$V187/365*(AN187-AM187+1),IF(AND(($S187-AN187)&lt;=0,(AM187-$R187)&gt;0),$V187/365*($S187-AM187+1),$V187/365*(AN187-$R187+1))))),0)</f>
        <v>0</v>
      </c>
      <c r="AP187" s="154">
        <f>AN187+1</f>
        <v>45839</v>
      </c>
      <c r="AQ187" s="154">
        <f>AP187+30</f>
        <v>45869</v>
      </c>
      <c r="AR187" s="158">
        <f>IFERROR(IF(($R187-AQ187)&gt;=0,0,IF(($S187-AP187)&lt;0,0,IF(AND(($S187-AQ187)&gt;0,(AP187-$R187)&gt;0),$V187/365*(AQ187-AP187+1),IF(AND(($S187-AQ187)&lt;=0,(AP187-$R187)&gt;0),$V187/365*($S187-AP187+1),$V187/365*(AQ187-$R187+1))))),0)</f>
        <v>0</v>
      </c>
      <c r="AS187" s="154">
        <f>AQ187+1</f>
        <v>45870</v>
      </c>
      <c r="AT187" s="154">
        <f>AS187+30</f>
        <v>45900</v>
      </c>
      <c r="AU187" s="158">
        <f>IFERROR(IF(($R187-AT187)&gt;=0,0,IF(($S187-AS187)&lt;0,0,IF(AND(($S187-AT187)&gt;0,(AS187-$R187)&gt;0),$V187/365*(AT187-AS187+1),IF(AND(($S187-AT187)&lt;=0,(AS187-$R187)&gt;0),$V187/365*($S187-AS187+1),$V187/365*(AT187-$R187+1))))),0)</f>
        <v>0</v>
      </c>
      <c r="AV187" s="154">
        <f>AT187+1</f>
        <v>45901</v>
      </c>
      <c r="AW187" s="154">
        <f>AV187+29</f>
        <v>45930</v>
      </c>
      <c r="AX187" s="158">
        <f>IFERROR(IF(($R187-AW187)&gt;=0,0,IF(($S187-AV187)&lt;0,0,IF(AND(($S187-AW187)&gt;0,(AV187-$R187)&gt;0),$V187/365*(AW187-AV187+1),IF(AND(($S187-AW187)&lt;=0,(AV187-$R187)&gt;0),$V187/365*($S187-AV187+1),$V187/365*(AW187-$R187+1))))),0)</f>
        <v>0</v>
      </c>
      <c r="AY187" s="154">
        <f>AW187+1</f>
        <v>45931</v>
      </c>
      <c r="AZ187" s="154">
        <f>AY187+30</f>
        <v>45961</v>
      </c>
      <c r="BA187" s="158">
        <f>IFERROR(IF(($R187-AZ187)&gt;=0,0,IF(($S187-AY187)&lt;0,0,IF(AND(($S187-AZ187)&gt;0,(AY187-$R187)&gt;0),$V187/365*(AZ187-AY187+1),IF(AND(($S187-AZ187)&lt;=0,(AY187-$R187)&gt;0),$V187/365*($S187-AY187+1),$V187/365*(AZ187-$R187+1))))),0)</f>
        <v>0</v>
      </c>
      <c r="BB187" s="154">
        <f>AZ187+1</f>
        <v>45962</v>
      </c>
      <c r="BC187" s="154">
        <f>BB187+29</f>
        <v>45991</v>
      </c>
      <c r="BD187" s="158">
        <f>IFERROR(IF(($R187-BC187)&gt;=0,0,IF(($S187-BB187)&lt;0,0,IF(AND(($S187-BC187)&gt;0,(BB187-$R187)&gt;0),$V187/365*(BC187-BB187+1),IF(AND(($S187-BC187)&lt;=0,(BB187-$R187)&gt;0),$V187/365*($S187-BB187+1),$V187/365*(BC187-$R187+1))))),0)</f>
        <v>0</v>
      </c>
      <c r="BE187" s="154">
        <f>BC187+1</f>
        <v>45992</v>
      </c>
      <c r="BF187" s="154">
        <f>BE187+30</f>
        <v>46022</v>
      </c>
      <c r="BG187" s="158">
        <f>IFERROR(IF(($R187-BF187)&gt;=0,0,IF(($S187-BE187)&lt;0,0,IF(AND(($S187-BF187)&gt;0,(BE187-$R187)&gt;0),$V187/365*(BF187-BE187+1),IF(AND(($S187-BF187)&lt;=0,(BE187-$R187)&gt;0),$V187/365*($S187-BE187+1),$V187/365*(BF187-$R187+1))))),0)</f>
        <v>0</v>
      </c>
      <c r="BH187" s="154">
        <v>46023</v>
      </c>
      <c r="BI187" s="154">
        <f>BH187+30</f>
        <v>46053</v>
      </c>
      <c r="BJ187" s="158">
        <f>IFERROR(IF(($R187-BI187)&gt;=0,0,IF(($S187-BH187)&lt;0,0,IF(AND(($S187-BI187)&gt;0,(BH187-$R187)&gt;0),$V187/365*(BI187-BH187+1),IF(AND(($S187-BI187)&lt;=0,(BH187-$R187)&gt;0),$V187/365*($S187-BH187+1),$V187/365*(BI187-$R187+1))))),0)</f>
        <v>0</v>
      </c>
      <c r="BK187" s="154">
        <f>BI187+1</f>
        <v>46054</v>
      </c>
      <c r="BL187" s="154">
        <f>BK187+27</f>
        <v>46081</v>
      </c>
      <c r="BM187" s="158">
        <f>IFERROR(IF(($R187-BL187)&gt;=0,0,IF(($S187-BK187)&lt;0,0,IF(AND(($S187-BL187)&gt;0,(BK187-$R187)&gt;0),$V187/365*(BL187-BK187+1),IF(AND(($S187-BL187)&lt;=0,(BK187-$R187)&gt;0),$V187/365*($S187-BK187+1),$V187/365*(BL187-$R187+1))))),0)</f>
        <v>0</v>
      </c>
      <c r="BN187" s="154">
        <f>BL187+1</f>
        <v>46082</v>
      </c>
      <c r="BO187" s="154">
        <f>BN187+30</f>
        <v>46112</v>
      </c>
      <c r="BP187" s="158">
        <f>IFERROR(IF(($R187-BO187)&gt;=0,0,IF(($S187-BN187)&lt;0,0,IF(AND(($S187-BO187)&gt;0,(BN187-$R187)&gt;0),$V187/365*(BO187-BN187+1),IF(AND(($S187-BO187)&lt;=0,(BN187-$R187)&gt;0),$V187/365*($S187-BN187+1),$V187/365*(BO187-$R187+1))))),0)</f>
        <v>0</v>
      </c>
      <c r="BQ187" s="154">
        <f>BO187+1</f>
        <v>46113</v>
      </c>
      <c r="BR187" s="154">
        <f>BQ187+29</f>
        <v>46142</v>
      </c>
      <c r="BS187" s="158">
        <f>IFERROR(IF(($R187-BR187)&gt;=0,0,IF(($S187-BQ187)&lt;0,0,IF(AND(($S187-BR187)&gt;0,(BQ187-$R187)&gt;0),$V187/365*(BR187-BQ187+1),IF(AND(($S187-BR187)&lt;=0,(BQ187-$R187)&gt;0),$V187/365*($S187-BQ187+1),$V187/365*(BR187-$R187+1))))),0)</f>
        <v>0</v>
      </c>
      <c r="BT187" s="154">
        <f>BR187+1</f>
        <v>46143</v>
      </c>
      <c r="BU187" s="154">
        <f>BT187+30</f>
        <v>46173</v>
      </c>
      <c r="BV187" s="158">
        <f>IFERROR(IF(($R187-BU187)&gt;=0,0,IF(($S187-BT187)&lt;0,0,IF(AND(($S187-BU187)&gt;0,(BT187-$R187)&gt;0),$V187/365*(BU187-BT187+1),IF(AND(($S187-BU187)&lt;=0,(BT187-$R187)&gt;0),$V187/365*($S187-BT187+1),$V187/365*(BU187-$R187+1))))),0)</f>
        <v>0</v>
      </c>
      <c r="BW187" s="154">
        <f>BU187+1</f>
        <v>46174</v>
      </c>
      <c r="BX187" s="154">
        <f>BW187+29</f>
        <v>46203</v>
      </c>
      <c r="BY187" s="158">
        <f>IFERROR(IF(($R187-BX187)&gt;=0,0,IF(($S187-BW187)&lt;0,0,IF(AND(($S187-BX187)&gt;0,(BW187-$R187)&gt;0),$V187/365*(BX187-BW187+1),IF(AND(($S187-BX187)&lt;=0,(BW187-$R187)&gt;0),$V187/365*($S187-BW187+1),$V187/365*(BX187-$R187+1))))),0)</f>
        <v>0</v>
      </c>
      <c r="BZ187" s="154">
        <f>BX187+1</f>
        <v>46204</v>
      </c>
      <c r="CA187" s="154">
        <f>BZ187+30</f>
        <v>46234</v>
      </c>
      <c r="CB187" s="158">
        <f>IFERROR(IF(($R187-CA187)&gt;=0,0,IF(($S187-BZ187)&lt;0,0,IF(AND(($S187-CA187)&gt;0,(BZ187-$R187)&gt;0),$V187/365*(CA187-BZ187+1),IF(AND(($S187-CA187)&lt;=0,(BZ187-$R187)&gt;0),$V187/365*($S187-BZ187+1),$V187/365*(CA187-$R187+1))))),0)</f>
        <v>0</v>
      </c>
      <c r="CC187" s="154">
        <f>CA187+1</f>
        <v>46235</v>
      </c>
      <c r="CD187" s="154">
        <f>CC187+30</f>
        <v>46265</v>
      </c>
      <c r="CE187" s="158">
        <f>IFERROR(IF(($R187-CD187)&gt;=0,0,IF(($S187-CC187)&lt;0,0,IF(AND(($S187-CD187)&gt;0,(CC187-$R187)&gt;0),$V187/365*(CD187-CC187+1),IF(AND(($S187-CD187)&lt;=0,(CC187-$R187)&gt;0),$V187/365*($S187-CC187+1),$V187/365*(CD187-$R187+1))))),0)</f>
        <v>0</v>
      </c>
      <c r="CF187" s="154">
        <f>CD187+1</f>
        <v>46266</v>
      </c>
      <c r="CG187" s="154">
        <f>CF187+29</f>
        <v>46295</v>
      </c>
      <c r="CH187" s="158">
        <f>IFERROR(IF(($R187-CG187)&gt;=0,0,IF(($S187-CF187)&lt;0,0,IF(AND(($S187-CG187)&gt;0,(CF187-$R187)&gt;0),$V187/365*(CG187-CF187+1),IF(AND(($S187-CG187)&lt;=0,(CF187-$R187)&gt;0),$V187/365*($S187-CF187+1),$V187/365*(CG187-$R187+1))))),0)</f>
        <v>0</v>
      </c>
      <c r="CI187" s="154">
        <f>CG187+1</f>
        <v>46296</v>
      </c>
      <c r="CJ187" s="154">
        <f>CI187+30</f>
        <v>46326</v>
      </c>
      <c r="CK187" s="158">
        <f>IFERROR(IF(($R187-CJ187)&gt;=0,0,IF(($S187-CI187)&lt;0,0,IF(AND(($S187-CJ187)&gt;0,(CI187-$R187)&gt;0),$V187/365*(CJ187-CI187+1),IF(AND(($S187-CJ187)&lt;=0,(CI187-$R187)&gt;0),$V187/365*($S187-CI187+1),$V187/365*(CJ187-$R187+1))))),0)</f>
        <v>0</v>
      </c>
      <c r="CL187" s="154">
        <f>CJ187+1</f>
        <v>46327</v>
      </c>
      <c r="CM187" s="154">
        <f>CL187+29</f>
        <v>46356</v>
      </c>
      <c r="CN187" s="158">
        <f>IFERROR(IF(($R187-CM187)&gt;=0,0,IF(($S187-CL187)&lt;0,0,IF(AND(($S187-CM187)&gt;0,(CL187-$R187)&gt;0),$V187/365*(CM187-CL187+1),IF(AND(($S187-CM187)&lt;=0,(CL187-$R187)&gt;0),$V187/365*($S187-CL187+1),$V187/365*(CM187-$R187+1))))),0)</f>
        <v>0</v>
      </c>
      <c r="CO187" s="154">
        <f>CM187+1</f>
        <v>46357</v>
      </c>
      <c r="CP187" s="154">
        <f>CO187+30</f>
        <v>46387</v>
      </c>
      <c r="CQ187" s="158">
        <f>IFERROR(IF(($R187-CP187)&gt;=0,0,IF(($S187-CO187)&lt;0,0,IF(AND(($S187-CP187)&gt;0,(CO187-$R187)&gt;0),$V187/365*(CP187-CO187+1),IF(AND(($S187-CP187)&lt;=0,(CO187-$R187)&gt;0),$V187/365*($S187-CO187+1),$V187/365*(CP187-$R187+1))))),0)</f>
        <v>0</v>
      </c>
    </row>
    <row r="188" s="80" customFormat="1" ht="24" customHeight="1" outlineLevel="4" spans="1:95">
      <c r="A188" s="119"/>
      <c r="B188" s="120"/>
      <c r="C188" s="121"/>
      <c r="D188" s="119"/>
      <c r="E188" s="120"/>
      <c r="F188" s="120"/>
      <c r="G188" s="120"/>
      <c r="H188" s="122"/>
      <c r="I188" s="122"/>
      <c r="J188" s="122">
        <f>Z188+AC188+AF188+AI188+AL188+AO188+AR188+AU188+AX188+BA188+BD188+BG188</f>
        <v>0</v>
      </c>
      <c r="K188" s="122">
        <f>K187+1</f>
        <v>3</v>
      </c>
      <c r="L188" s="147"/>
      <c r="M188" s="148">
        <f>IFERROR(VLOOKUP($L188,'2-2 引出数据_合同数据仓库'!$B$2:$BP$10000,3,FALSE),0)</f>
        <v>0</v>
      </c>
      <c r="N188" s="122"/>
      <c r="O188" s="148">
        <f>IFERROR(VLOOKUP((LEFT(VLOOKUP($L188,'2-2 引出数据_合同数据仓库'!$B$2:$BP$10000,64,FALSE),15)&amp;(RIGHT(VLOOKUP($L188,'2-2 引出数据_合同数据仓库'!$B$2:$BP$10000,64,FALSE),4)+1)),'2-2 引出数据_合同数据仓库'!$B$2:$BP$10000,3,FALSE),0)</f>
        <v>0</v>
      </c>
      <c r="P188" s="122"/>
      <c r="Q188" s="122">
        <f>IFERROR(VLOOKUP($L188,'2-2 引出数据_合同数据仓库'!$B$2:$BP$10000,28,FALSE),0)</f>
        <v>0</v>
      </c>
      <c r="R188" s="122">
        <f>IFERROR(VLOOKUP($L188,'2-2 引出数据_合同数据仓库'!$B$2:$BP$10000,29,FALSE),0)</f>
        <v>0</v>
      </c>
      <c r="S188" s="122">
        <f>IFERROR(VLOOKUP($L188,'2-2 引出数据_合同数据仓库'!$B$2:$BP$10000,4,FALSE),0)</f>
        <v>0</v>
      </c>
      <c r="T188" s="122"/>
      <c r="U188" s="122">
        <f>IFERROR(VLOOKUP($L188,'2-2 引出数据_合同数据仓库'!$B$2:$BP$10000,15,FALSE),0)</f>
        <v>0</v>
      </c>
      <c r="V188" s="122">
        <f>U188/(S188-R188+1)*365</f>
        <v>0</v>
      </c>
      <c r="W188" s="122"/>
      <c r="X188" s="154">
        <v>45658</v>
      </c>
      <c r="Y188" s="154">
        <f>X188+30</f>
        <v>45688</v>
      </c>
      <c r="Z188" s="158">
        <f>IFERROR(IF(($R188-Y188)&gt;=0,0,IF(($S188-X188)&lt;0,0,IF(AND(($S188-Y188)&gt;0,(X188-$R188)&gt;0),$V188/365*(Y188-X188+1),IF(AND(($S188-Y188)&lt;=0,(X188-$R188)&gt;0),$V188/365*($S188-X188+1),$V188/365*(Y188-$R188+1))))),0)</f>
        <v>0</v>
      </c>
      <c r="AA188" s="154">
        <f>Y188+1</f>
        <v>45689</v>
      </c>
      <c r="AB188" s="154">
        <f>AA188+27</f>
        <v>45716</v>
      </c>
      <c r="AC188" s="158">
        <f>IFERROR(IF(($R188-AB188)&gt;=0,0,IF(($S188-AA188)&lt;0,0,IF(AND(($S188-AB188)&gt;0,(AA188-$R188)&gt;0),$V188/365*(AB188-AA188+1),IF(AND(($S188-AB188)&lt;=0,(AA188-$R188)&gt;0),$V188/365*($S188-AA188+1),$V188/365*(AB188-$R188+1))))),0)</f>
        <v>0</v>
      </c>
      <c r="AD188" s="154">
        <f>AB188+1</f>
        <v>45717</v>
      </c>
      <c r="AE188" s="154">
        <f>AD188+30</f>
        <v>45747</v>
      </c>
      <c r="AF188" s="158">
        <f>IFERROR(IF(($R188-AE188)&gt;=0,0,IF(($S188-AD188)&lt;0,0,IF(AND(($S188-AE188)&gt;0,(AD188-$R188)&gt;0),$V188/365*(AE188-AD188+1),IF(AND(($S188-AE188)&lt;=0,(AD188-$R188)&gt;0),$V188/365*($S188-AD188+1),$V188/365*(AE188-$R188+1))))),0)</f>
        <v>0</v>
      </c>
      <c r="AG188" s="154">
        <f>AE188+1</f>
        <v>45748</v>
      </c>
      <c r="AH188" s="154">
        <f>AG188+29</f>
        <v>45777</v>
      </c>
      <c r="AI188" s="158">
        <f>IFERROR(IF(($R188-AH188)&gt;=0,0,IF(($S188-AG188)&lt;0,0,IF(AND(($S188-AH188)&gt;0,(AG188-$R188)&gt;0),$V188/365*(AH188-AG188+1),IF(AND(($S188-AH188)&lt;=0,(AG188-$R188)&gt;0),$V188/365*($S188-AG188+1),$V188/365*(AH188-$R188+1))))),0)</f>
        <v>0</v>
      </c>
      <c r="AJ188" s="154">
        <f>AH188+1</f>
        <v>45778</v>
      </c>
      <c r="AK188" s="154">
        <f>AJ188+30</f>
        <v>45808</v>
      </c>
      <c r="AL188" s="158">
        <f>IFERROR(IF(($R188-AK188)&gt;=0,0,IF(($S188-AJ188)&lt;0,0,IF(AND(($S188-AK188)&gt;0,(AJ188-$R188)&gt;0),$V188/365*(AK188-AJ188+1),IF(AND(($S188-AK188)&lt;=0,(AJ188-$R188)&gt;0),$V188/365*($S188-AJ188+1),$V188/365*(AK188-$R188+1))))),0)</f>
        <v>0</v>
      </c>
      <c r="AM188" s="154">
        <f>AK188+1</f>
        <v>45809</v>
      </c>
      <c r="AN188" s="154">
        <f>AM188+29</f>
        <v>45838</v>
      </c>
      <c r="AO188" s="158">
        <f>IFERROR(IF(($R188-AN188)&gt;=0,0,IF(($S188-AM188)&lt;0,0,IF(AND(($S188-AN188)&gt;0,(AM188-$R188)&gt;0),$V188/365*(AN188-AM188+1),IF(AND(($S188-AN188)&lt;=0,(AM188-$R188)&gt;0),$V188/365*($S188-AM188+1),$V188/365*(AN188-$R188+1))))),0)</f>
        <v>0</v>
      </c>
      <c r="AP188" s="154">
        <f>AN188+1</f>
        <v>45839</v>
      </c>
      <c r="AQ188" s="154">
        <f>AP188+30</f>
        <v>45869</v>
      </c>
      <c r="AR188" s="158">
        <f>IFERROR(IF(($R188-AQ188)&gt;=0,0,IF(($S188-AP188)&lt;0,0,IF(AND(($S188-AQ188)&gt;0,(AP188-$R188)&gt;0),$V188/365*(AQ188-AP188+1),IF(AND(($S188-AQ188)&lt;=0,(AP188-$R188)&gt;0),$V188/365*($S188-AP188+1),$V188/365*(AQ188-$R188+1))))),0)</f>
        <v>0</v>
      </c>
      <c r="AS188" s="154">
        <f>AQ188+1</f>
        <v>45870</v>
      </c>
      <c r="AT188" s="154">
        <f>AS188+30</f>
        <v>45900</v>
      </c>
      <c r="AU188" s="158">
        <f>IFERROR(IF(($R188-AT188)&gt;=0,0,IF(($S188-AS188)&lt;0,0,IF(AND(($S188-AT188)&gt;0,(AS188-$R188)&gt;0),$V188/365*(AT188-AS188+1),IF(AND(($S188-AT188)&lt;=0,(AS188-$R188)&gt;0),$V188/365*($S188-AS188+1),$V188/365*(AT188-$R188+1))))),0)</f>
        <v>0</v>
      </c>
      <c r="AV188" s="154">
        <f>AT188+1</f>
        <v>45901</v>
      </c>
      <c r="AW188" s="154">
        <f>AV188+29</f>
        <v>45930</v>
      </c>
      <c r="AX188" s="158">
        <f>IFERROR(IF(($R188-AW188)&gt;=0,0,IF(($S188-AV188)&lt;0,0,IF(AND(($S188-AW188)&gt;0,(AV188-$R188)&gt;0),$V188/365*(AW188-AV188+1),IF(AND(($S188-AW188)&lt;=0,(AV188-$R188)&gt;0),$V188/365*($S188-AV188+1),$V188/365*(AW188-$R188+1))))),0)</f>
        <v>0</v>
      </c>
      <c r="AY188" s="154">
        <f>AW188+1</f>
        <v>45931</v>
      </c>
      <c r="AZ188" s="154">
        <f>AY188+30</f>
        <v>45961</v>
      </c>
      <c r="BA188" s="158">
        <f>IFERROR(IF(($R188-AZ188)&gt;=0,0,IF(($S188-AY188)&lt;0,0,IF(AND(($S188-AZ188)&gt;0,(AY188-$R188)&gt;0),$V188/365*(AZ188-AY188+1),IF(AND(($S188-AZ188)&lt;=0,(AY188-$R188)&gt;0),$V188/365*($S188-AY188+1),$V188/365*(AZ188-$R188+1))))),0)</f>
        <v>0</v>
      </c>
      <c r="BB188" s="154">
        <f>AZ188+1</f>
        <v>45962</v>
      </c>
      <c r="BC188" s="154">
        <f>BB188+29</f>
        <v>45991</v>
      </c>
      <c r="BD188" s="158">
        <f>IFERROR(IF(($R188-BC188)&gt;=0,0,IF(($S188-BB188)&lt;0,0,IF(AND(($S188-BC188)&gt;0,(BB188-$R188)&gt;0),$V188/365*(BC188-BB188+1),IF(AND(($S188-BC188)&lt;=0,(BB188-$R188)&gt;0),$V188/365*($S188-BB188+1),$V188/365*(BC188-$R188+1))))),0)</f>
        <v>0</v>
      </c>
      <c r="BE188" s="154">
        <f>BC188+1</f>
        <v>45992</v>
      </c>
      <c r="BF188" s="154">
        <f>BE188+30</f>
        <v>46022</v>
      </c>
      <c r="BG188" s="158">
        <f>IFERROR(IF(($R188-BF188)&gt;=0,0,IF(($S188-BE188)&lt;0,0,IF(AND(($S188-BF188)&gt;0,(BE188-$R188)&gt;0),$V188/365*(BF188-BE188+1),IF(AND(($S188-BF188)&lt;=0,(BE188-$R188)&gt;0),$V188/365*($S188-BE188+1),$V188/365*(BF188-$R188+1))))),0)</f>
        <v>0</v>
      </c>
      <c r="BH188" s="154">
        <v>46023</v>
      </c>
      <c r="BI188" s="154">
        <f>BH188+30</f>
        <v>46053</v>
      </c>
      <c r="BJ188" s="158">
        <f>IFERROR(IF(($R188-BI188)&gt;=0,0,IF(($S188-BH188)&lt;0,0,IF(AND(($S188-BI188)&gt;0,(BH188-$R188)&gt;0),$V188/365*(BI188-BH188+1),IF(AND(($S188-BI188)&lt;=0,(BH188-$R188)&gt;0),$V188/365*($S188-BH188+1),$V188/365*(BI188-$R188+1))))),0)</f>
        <v>0</v>
      </c>
      <c r="BK188" s="154">
        <f>BI188+1</f>
        <v>46054</v>
      </c>
      <c r="BL188" s="154">
        <f>BK188+27</f>
        <v>46081</v>
      </c>
      <c r="BM188" s="158">
        <f>IFERROR(IF(($R188-BL188)&gt;=0,0,IF(($S188-BK188)&lt;0,0,IF(AND(($S188-BL188)&gt;0,(BK188-$R188)&gt;0),$V188/365*(BL188-BK188+1),IF(AND(($S188-BL188)&lt;=0,(BK188-$R188)&gt;0),$V188/365*($S188-BK188+1),$V188/365*(BL188-$R188+1))))),0)</f>
        <v>0</v>
      </c>
      <c r="BN188" s="154">
        <f>BL188+1</f>
        <v>46082</v>
      </c>
      <c r="BO188" s="154">
        <f>BN188+30</f>
        <v>46112</v>
      </c>
      <c r="BP188" s="158">
        <f>IFERROR(IF(($R188-BO188)&gt;=0,0,IF(($S188-BN188)&lt;0,0,IF(AND(($S188-BO188)&gt;0,(BN188-$R188)&gt;0),$V188/365*(BO188-BN188+1),IF(AND(($S188-BO188)&lt;=0,(BN188-$R188)&gt;0),$V188/365*($S188-BN188+1),$V188/365*(BO188-$R188+1))))),0)</f>
        <v>0</v>
      </c>
      <c r="BQ188" s="154">
        <f>BO188+1</f>
        <v>46113</v>
      </c>
      <c r="BR188" s="154">
        <f>BQ188+29</f>
        <v>46142</v>
      </c>
      <c r="BS188" s="158">
        <f>IFERROR(IF(($R188-BR188)&gt;=0,0,IF(($S188-BQ188)&lt;0,0,IF(AND(($S188-BR188)&gt;0,(BQ188-$R188)&gt;0),$V188/365*(BR188-BQ188+1),IF(AND(($S188-BR188)&lt;=0,(BQ188-$R188)&gt;0),$V188/365*($S188-BQ188+1),$V188/365*(BR188-$R188+1))))),0)</f>
        <v>0</v>
      </c>
      <c r="BT188" s="154">
        <f>BR188+1</f>
        <v>46143</v>
      </c>
      <c r="BU188" s="154">
        <f>BT188+30</f>
        <v>46173</v>
      </c>
      <c r="BV188" s="158">
        <f>IFERROR(IF(($R188-BU188)&gt;=0,0,IF(($S188-BT188)&lt;0,0,IF(AND(($S188-BU188)&gt;0,(BT188-$R188)&gt;0),$V188/365*(BU188-BT188+1),IF(AND(($S188-BU188)&lt;=0,(BT188-$R188)&gt;0),$V188/365*($S188-BT188+1),$V188/365*(BU188-$R188+1))))),0)</f>
        <v>0</v>
      </c>
      <c r="BW188" s="154">
        <f>BU188+1</f>
        <v>46174</v>
      </c>
      <c r="BX188" s="154">
        <f>BW188+29</f>
        <v>46203</v>
      </c>
      <c r="BY188" s="158">
        <f>IFERROR(IF(($R188-BX188)&gt;=0,0,IF(($S188-BW188)&lt;0,0,IF(AND(($S188-BX188)&gt;0,(BW188-$R188)&gt;0),$V188/365*(BX188-BW188+1),IF(AND(($S188-BX188)&lt;=0,(BW188-$R188)&gt;0),$V188/365*($S188-BW188+1),$V188/365*(BX188-$R188+1))))),0)</f>
        <v>0</v>
      </c>
      <c r="BZ188" s="154">
        <f>BX188+1</f>
        <v>46204</v>
      </c>
      <c r="CA188" s="154">
        <f>BZ188+30</f>
        <v>46234</v>
      </c>
      <c r="CB188" s="158">
        <f>IFERROR(IF(($R188-CA188)&gt;=0,0,IF(($S188-BZ188)&lt;0,0,IF(AND(($S188-CA188)&gt;0,(BZ188-$R188)&gt;0),$V188/365*(CA188-BZ188+1),IF(AND(($S188-CA188)&lt;=0,(BZ188-$R188)&gt;0),$V188/365*($S188-BZ188+1),$V188/365*(CA188-$R188+1))))),0)</f>
        <v>0</v>
      </c>
      <c r="CC188" s="154">
        <f>CA188+1</f>
        <v>46235</v>
      </c>
      <c r="CD188" s="154">
        <f>CC188+30</f>
        <v>46265</v>
      </c>
      <c r="CE188" s="158">
        <f>IFERROR(IF(($R188-CD188)&gt;=0,0,IF(($S188-CC188)&lt;0,0,IF(AND(($S188-CD188)&gt;0,(CC188-$R188)&gt;0),$V188/365*(CD188-CC188+1),IF(AND(($S188-CD188)&lt;=0,(CC188-$R188)&gt;0),$V188/365*($S188-CC188+1),$V188/365*(CD188-$R188+1))))),0)</f>
        <v>0</v>
      </c>
      <c r="CF188" s="154">
        <f>CD188+1</f>
        <v>46266</v>
      </c>
      <c r="CG188" s="154">
        <f>CF188+29</f>
        <v>46295</v>
      </c>
      <c r="CH188" s="158">
        <f>IFERROR(IF(($R188-CG188)&gt;=0,0,IF(($S188-CF188)&lt;0,0,IF(AND(($S188-CG188)&gt;0,(CF188-$R188)&gt;0),$V188/365*(CG188-CF188+1),IF(AND(($S188-CG188)&lt;=0,(CF188-$R188)&gt;0),$V188/365*($S188-CF188+1),$V188/365*(CG188-$R188+1))))),0)</f>
        <v>0</v>
      </c>
      <c r="CI188" s="154">
        <f>CG188+1</f>
        <v>46296</v>
      </c>
      <c r="CJ188" s="154">
        <f>CI188+30</f>
        <v>46326</v>
      </c>
      <c r="CK188" s="158">
        <f>IFERROR(IF(($R188-CJ188)&gt;=0,0,IF(($S188-CI188)&lt;0,0,IF(AND(($S188-CJ188)&gt;0,(CI188-$R188)&gt;0),$V188/365*(CJ188-CI188+1),IF(AND(($S188-CJ188)&lt;=0,(CI188-$R188)&gt;0),$V188/365*($S188-CI188+1),$V188/365*(CJ188-$R188+1))))),0)</f>
        <v>0</v>
      </c>
      <c r="CL188" s="154">
        <f>CJ188+1</f>
        <v>46327</v>
      </c>
      <c r="CM188" s="154">
        <f>CL188+29</f>
        <v>46356</v>
      </c>
      <c r="CN188" s="158">
        <f>IFERROR(IF(($R188-CM188)&gt;=0,0,IF(($S188-CL188)&lt;0,0,IF(AND(($S188-CM188)&gt;0,(CL188-$R188)&gt;0),$V188/365*(CM188-CL188+1),IF(AND(($S188-CM188)&lt;=0,(CL188-$R188)&gt;0),$V188/365*($S188-CL188+1),$V188/365*(CM188-$R188+1))))),0)</f>
        <v>0</v>
      </c>
      <c r="CO188" s="154">
        <f>CM188+1</f>
        <v>46357</v>
      </c>
      <c r="CP188" s="154">
        <f>CO188+30</f>
        <v>46387</v>
      </c>
      <c r="CQ188" s="158">
        <f>IFERROR(IF(($R188-CP188)&gt;=0,0,IF(($S188-CO188)&lt;0,0,IF(AND(($S188-CP188)&gt;0,(CO188-$R188)&gt;0),$V188/365*(CP188-CO188+1),IF(AND(($S188-CP188)&lt;=0,(CO188-$R188)&gt;0),$V188/365*($S188-CO188+1),$V188/365*(CP188-$R188+1))))),0)</f>
        <v>0</v>
      </c>
    </row>
    <row r="189" s="80" customFormat="1" ht="24" customHeight="1" outlineLevel="4" spans="1:95">
      <c r="A189" s="119"/>
      <c r="B189" s="120"/>
      <c r="C189" s="121"/>
      <c r="D189" s="119"/>
      <c r="E189" s="120"/>
      <c r="F189" s="120"/>
      <c r="G189" s="120"/>
      <c r="H189" s="122"/>
      <c r="I189" s="122"/>
      <c r="J189" s="122">
        <f>Z189+AC189+AF189+AI189+AL189+AO189+AR189+AU189+AX189+BA189+BD189+BG189</f>
        <v>0</v>
      </c>
      <c r="K189" s="122">
        <f>K188+1</f>
        <v>4</v>
      </c>
      <c r="L189" s="147"/>
      <c r="M189" s="148">
        <f>IFERROR(VLOOKUP($L189,'2-2 引出数据_合同数据仓库'!$B$2:$BP$10000,3,FALSE),0)</f>
        <v>0</v>
      </c>
      <c r="N189" s="122"/>
      <c r="O189" s="148">
        <f>IFERROR(VLOOKUP((LEFT(VLOOKUP($L189,'2-2 引出数据_合同数据仓库'!$B$2:$BP$10000,64,FALSE),15)&amp;(RIGHT(VLOOKUP($L189,'2-2 引出数据_合同数据仓库'!$B$2:$BP$10000,64,FALSE),4)+1)),'2-2 引出数据_合同数据仓库'!$B$2:$BP$10000,3,FALSE),0)</f>
        <v>0</v>
      </c>
      <c r="P189" s="122"/>
      <c r="Q189" s="122">
        <f>IFERROR(VLOOKUP($L189,'2-2 引出数据_合同数据仓库'!$B$2:$BP$10000,28,FALSE),0)</f>
        <v>0</v>
      </c>
      <c r="R189" s="122">
        <f>IFERROR(VLOOKUP($L189,'2-2 引出数据_合同数据仓库'!$B$2:$BP$10000,29,FALSE),0)</f>
        <v>0</v>
      </c>
      <c r="S189" s="122">
        <f>IFERROR(VLOOKUP($L189,'2-2 引出数据_合同数据仓库'!$B$2:$BP$10000,4,FALSE),0)</f>
        <v>0</v>
      </c>
      <c r="T189" s="122"/>
      <c r="U189" s="122">
        <f>IFERROR(VLOOKUP($L189,'2-2 引出数据_合同数据仓库'!$B$2:$BP$10000,15,FALSE),0)</f>
        <v>0</v>
      </c>
      <c r="V189" s="122">
        <f>U189/(S189-R189+1)*365</f>
        <v>0</v>
      </c>
      <c r="W189" s="122"/>
      <c r="X189" s="154">
        <v>45658</v>
      </c>
      <c r="Y189" s="154">
        <f>X189+30</f>
        <v>45688</v>
      </c>
      <c r="Z189" s="158">
        <f>IFERROR(IF(($R189-Y189)&gt;=0,0,IF(($S189-X189)&lt;0,0,IF(AND(($S189-Y189)&gt;0,(X189-$R189)&gt;0),$V189/365*(Y189-X189+1),IF(AND(($S189-Y189)&lt;=0,(X189-$R189)&gt;0),$V189/365*($S189-X189+1),$V189/365*(Y189-$R189+1))))),0)</f>
        <v>0</v>
      </c>
      <c r="AA189" s="154">
        <f>Y189+1</f>
        <v>45689</v>
      </c>
      <c r="AB189" s="154">
        <f>AA189+27</f>
        <v>45716</v>
      </c>
      <c r="AC189" s="158">
        <f>IFERROR(IF(($R189-AB189)&gt;=0,0,IF(($S189-AA189)&lt;0,0,IF(AND(($S189-AB189)&gt;0,(AA189-$R189)&gt;0),$V189/365*(AB189-AA189+1),IF(AND(($S189-AB189)&lt;=0,(AA189-$R189)&gt;0),$V189/365*($S189-AA189+1),$V189/365*(AB189-$R189+1))))),0)</f>
        <v>0</v>
      </c>
      <c r="AD189" s="154">
        <f>AB189+1</f>
        <v>45717</v>
      </c>
      <c r="AE189" s="154">
        <f>AD189+30</f>
        <v>45747</v>
      </c>
      <c r="AF189" s="158">
        <f>IFERROR(IF(($R189-AE189)&gt;=0,0,IF(($S189-AD189)&lt;0,0,IF(AND(($S189-AE189)&gt;0,(AD189-$R189)&gt;0),$V189/365*(AE189-AD189+1),IF(AND(($S189-AE189)&lt;=0,(AD189-$R189)&gt;0),$V189/365*($S189-AD189+1),$V189/365*(AE189-$R189+1))))),0)</f>
        <v>0</v>
      </c>
      <c r="AG189" s="154">
        <f>AE189+1</f>
        <v>45748</v>
      </c>
      <c r="AH189" s="154">
        <f>AG189+29</f>
        <v>45777</v>
      </c>
      <c r="AI189" s="158">
        <f>IFERROR(IF(($R189-AH189)&gt;=0,0,IF(($S189-AG189)&lt;0,0,IF(AND(($S189-AH189)&gt;0,(AG189-$R189)&gt;0),$V189/365*(AH189-AG189+1),IF(AND(($S189-AH189)&lt;=0,(AG189-$R189)&gt;0),$V189/365*($S189-AG189+1),$V189/365*(AH189-$R189+1))))),0)</f>
        <v>0</v>
      </c>
      <c r="AJ189" s="154">
        <f>AH189+1</f>
        <v>45778</v>
      </c>
      <c r="AK189" s="154">
        <f>AJ189+30</f>
        <v>45808</v>
      </c>
      <c r="AL189" s="158">
        <f>IFERROR(IF(($R189-AK189)&gt;=0,0,IF(($S189-AJ189)&lt;0,0,IF(AND(($S189-AK189)&gt;0,(AJ189-$R189)&gt;0),$V189/365*(AK189-AJ189+1),IF(AND(($S189-AK189)&lt;=0,(AJ189-$R189)&gt;0),$V189/365*($S189-AJ189+1),$V189/365*(AK189-$R189+1))))),0)</f>
        <v>0</v>
      </c>
      <c r="AM189" s="154">
        <f>AK189+1</f>
        <v>45809</v>
      </c>
      <c r="AN189" s="154">
        <f>AM189+29</f>
        <v>45838</v>
      </c>
      <c r="AO189" s="158">
        <f>IFERROR(IF(($R189-AN189)&gt;=0,0,IF(($S189-AM189)&lt;0,0,IF(AND(($S189-AN189)&gt;0,(AM189-$R189)&gt;0),$V189/365*(AN189-AM189+1),IF(AND(($S189-AN189)&lt;=0,(AM189-$R189)&gt;0),$V189/365*($S189-AM189+1),$V189/365*(AN189-$R189+1))))),0)</f>
        <v>0</v>
      </c>
      <c r="AP189" s="154">
        <f>AN189+1</f>
        <v>45839</v>
      </c>
      <c r="AQ189" s="154">
        <f>AP189+30</f>
        <v>45869</v>
      </c>
      <c r="AR189" s="158">
        <f>IFERROR(IF(($R189-AQ189)&gt;=0,0,IF(($S189-AP189)&lt;0,0,IF(AND(($S189-AQ189)&gt;0,(AP189-$R189)&gt;0),$V189/365*(AQ189-AP189+1),IF(AND(($S189-AQ189)&lt;=0,(AP189-$R189)&gt;0),$V189/365*($S189-AP189+1),$V189/365*(AQ189-$R189+1))))),0)</f>
        <v>0</v>
      </c>
      <c r="AS189" s="154">
        <f>AQ189+1</f>
        <v>45870</v>
      </c>
      <c r="AT189" s="154">
        <f>AS189+30</f>
        <v>45900</v>
      </c>
      <c r="AU189" s="158">
        <f>IFERROR(IF(($R189-AT189)&gt;=0,0,IF(($S189-AS189)&lt;0,0,IF(AND(($S189-AT189)&gt;0,(AS189-$R189)&gt;0),$V189/365*(AT189-AS189+1),IF(AND(($S189-AT189)&lt;=0,(AS189-$R189)&gt;0),$V189/365*($S189-AS189+1),$V189/365*(AT189-$R189+1))))),0)</f>
        <v>0</v>
      </c>
      <c r="AV189" s="154">
        <f>AT189+1</f>
        <v>45901</v>
      </c>
      <c r="AW189" s="154">
        <f>AV189+29</f>
        <v>45930</v>
      </c>
      <c r="AX189" s="158">
        <f>IFERROR(IF(($R189-AW189)&gt;=0,0,IF(($S189-AV189)&lt;0,0,IF(AND(($S189-AW189)&gt;0,(AV189-$R189)&gt;0),$V189/365*(AW189-AV189+1),IF(AND(($S189-AW189)&lt;=0,(AV189-$R189)&gt;0),$V189/365*($S189-AV189+1),$V189/365*(AW189-$R189+1))))),0)</f>
        <v>0</v>
      </c>
      <c r="AY189" s="154">
        <f>AW189+1</f>
        <v>45931</v>
      </c>
      <c r="AZ189" s="154">
        <f>AY189+30</f>
        <v>45961</v>
      </c>
      <c r="BA189" s="158">
        <f>IFERROR(IF(($R189-AZ189)&gt;=0,0,IF(($S189-AY189)&lt;0,0,IF(AND(($S189-AZ189)&gt;0,(AY189-$R189)&gt;0),$V189/365*(AZ189-AY189+1),IF(AND(($S189-AZ189)&lt;=0,(AY189-$R189)&gt;0),$V189/365*($S189-AY189+1),$V189/365*(AZ189-$R189+1))))),0)</f>
        <v>0</v>
      </c>
      <c r="BB189" s="154">
        <f>AZ189+1</f>
        <v>45962</v>
      </c>
      <c r="BC189" s="154">
        <f>BB189+29</f>
        <v>45991</v>
      </c>
      <c r="BD189" s="158">
        <f>IFERROR(IF(($R189-BC189)&gt;=0,0,IF(($S189-BB189)&lt;0,0,IF(AND(($S189-BC189)&gt;0,(BB189-$R189)&gt;0),$V189/365*(BC189-BB189+1),IF(AND(($S189-BC189)&lt;=0,(BB189-$R189)&gt;0),$V189/365*($S189-BB189+1),$V189/365*(BC189-$R189+1))))),0)</f>
        <v>0</v>
      </c>
      <c r="BE189" s="154">
        <f>BC189+1</f>
        <v>45992</v>
      </c>
      <c r="BF189" s="154">
        <f>BE189+30</f>
        <v>46022</v>
      </c>
      <c r="BG189" s="158">
        <f>IFERROR(IF(($R189-BF189)&gt;=0,0,IF(($S189-BE189)&lt;0,0,IF(AND(($S189-BF189)&gt;0,(BE189-$R189)&gt;0),$V189/365*(BF189-BE189+1),IF(AND(($S189-BF189)&lt;=0,(BE189-$R189)&gt;0),$V189/365*($S189-BE189+1),$V189/365*(BF189-$R189+1))))),0)</f>
        <v>0</v>
      </c>
      <c r="BH189" s="154">
        <v>46023</v>
      </c>
      <c r="BI189" s="154">
        <f>BH189+30</f>
        <v>46053</v>
      </c>
      <c r="BJ189" s="158">
        <f>IFERROR(IF(($R189-BI189)&gt;=0,0,IF(($S189-BH189)&lt;0,0,IF(AND(($S189-BI189)&gt;0,(BH189-$R189)&gt;0),$V189/365*(BI189-BH189+1),IF(AND(($S189-BI189)&lt;=0,(BH189-$R189)&gt;0),$V189/365*($S189-BH189+1),$V189/365*(BI189-$R189+1))))),0)</f>
        <v>0</v>
      </c>
      <c r="BK189" s="154">
        <f>BI189+1</f>
        <v>46054</v>
      </c>
      <c r="BL189" s="154">
        <f>BK189+27</f>
        <v>46081</v>
      </c>
      <c r="BM189" s="158">
        <f>IFERROR(IF(($R189-BL189)&gt;=0,0,IF(($S189-BK189)&lt;0,0,IF(AND(($S189-BL189)&gt;0,(BK189-$R189)&gt;0),$V189/365*(BL189-BK189+1),IF(AND(($S189-BL189)&lt;=0,(BK189-$R189)&gt;0),$V189/365*($S189-BK189+1),$V189/365*(BL189-$R189+1))))),0)</f>
        <v>0</v>
      </c>
      <c r="BN189" s="154">
        <f>BL189+1</f>
        <v>46082</v>
      </c>
      <c r="BO189" s="154">
        <f>BN189+30</f>
        <v>46112</v>
      </c>
      <c r="BP189" s="158">
        <f>IFERROR(IF(($R189-BO189)&gt;=0,0,IF(($S189-BN189)&lt;0,0,IF(AND(($S189-BO189)&gt;0,(BN189-$R189)&gt;0),$V189/365*(BO189-BN189+1),IF(AND(($S189-BO189)&lt;=0,(BN189-$R189)&gt;0),$V189/365*($S189-BN189+1),$V189/365*(BO189-$R189+1))))),0)</f>
        <v>0</v>
      </c>
      <c r="BQ189" s="154">
        <f>BO189+1</f>
        <v>46113</v>
      </c>
      <c r="BR189" s="154">
        <f>BQ189+29</f>
        <v>46142</v>
      </c>
      <c r="BS189" s="158">
        <f>IFERROR(IF(($R189-BR189)&gt;=0,0,IF(($S189-BQ189)&lt;0,0,IF(AND(($S189-BR189)&gt;0,(BQ189-$R189)&gt;0),$V189/365*(BR189-BQ189+1),IF(AND(($S189-BR189)&lt;=0,(BQ189-$R189)&gt;0),$V189/365*($S189-BQ189+1),$V189/365*(BR189-$R189+1))))),0)</f>
        <v>0</v>
      </c>
      <c r="BT189" s="154">
        <f>BR189+1</f>
        <v>46143</v>
      </c>
      <c r="BU189" s="154">
        <f>BT189+30</f>
        <v>46173</v>
      </c>
      <c r="BV189" s="158">
        <f>IFERROR(IF(($R189-BU189)&gt;=0,0,IF(($S189-BT189)&lt;0,0,IF(AND(($S189-BU189)&gt;0,(BT189-$R189)&gt;0),$V189/365*(BU189-BT189+1),IF(AND(($S189-BU189)&lt;=0,(BT189-$R189)&gt;0),$V189/365*($S189-BT189+1),$V189/365*(BU189-$R189+1))))),0)</f>
        <v>0</v>
      </c>
      <c r="BW189" s="154">
        <f>BU189+1</f>
        <v>46174</v>
      </c>
      <c r="BX189" s="154">
        <f>BW189+29</f>
        <v>46203</v>
      </c>
      <c r="BY189" s="158">
        <f>IFERROR(IF(($R189-BX189)&gt;=0,0,IF(($S189-BW189)&lt;0,0,IF(AND(($S189-BX189)&gt;0,(BW189-$R189)&gt;0),$V189/365*(BX189-BW189+1),IF(AND(($S189-BX189)&lt;=0,(BW189-$R189)&gt;0),$V189/365*($S189-BW189+1),$V189/365*(BX189-$R189+1))))),0)</f>
        <v>0</v>
      </c>
      <c r="BZ189" s="154">
        <f>BX189+1</f>
        <v>46204</v>
      </c>
      <c r="CA189" s="154">
        <f>BZ189+30</f>
        <v>46234</v>
      </c>
      <c r="CB189" s="158">
        <f>IFERROR(IF(($R189-CA189)&gt;=0,0,IF(($S189-BZ189)&lt;0,0,IF(AND(($S189-CA189)&gt;0,(BZ189-$R189)&gt;0),$V189/365*(CA189-BZ189+1),IF(AND(($S189-CA189)&lt;=0,(BZ189-$R189)&gt;0),$V189/365*($S189-BZ189+1),$V189/365*(CA189-$R189+1))))),0)</f>
        <v>0</v>
      </c>
      <c r="CC189" s="154">
        <f>CA189+1</f>
        <v>46235</v>
      </c>
      <c r="CD189" s="154">
        <f>CC189+30</f>
        <v>46265</v>
      </c>
      <c r="CE189" s="158">
        <f>IFERROR(IF(($R189-CD189)&gt;=0,0,IF(($S189-CC189)&lt;0,0,IF(AND(($S189-CD189)&gt;0,(CC189-$R189)&gt;0),$V189/365*(CD189-CC189+1),IF(AND(($S189-CD189)&lt;=0,(CC189-$R189)&gt;0),$V189/365*($S189-CC189+1),$V189/365*(CD189-$R189+1))))),0)</f>
        <v>0</v>
      </c>
      <c r="CF189" s="154">
        <f>CD189+1</f>
        <v>46266</v>
      </c>
      <c r="CG189" s="154">
        <f>CF189+29</f>
        <v>46295</v>
      </c>
      <c r="CH189" s="158">
        <f>IFERROR(IF(($R189-CG189)&gt;=0,0,IF(($S189-CF189)&lt;0,0,IF(AND(($S189-CG189)&gt;0,(CF189-$R189)&gt;0),$V189/365*(CG189-CF189+1),IF(AND(($S189-CG189)&lt;=0,(CF189-$R189)&gt;0),$V189/365*($S189-CF189+1),$V189/365*(CG189-$R189+1))))),0)</f>
        <v>0</v>
      </c>
      <c r="CI189" s="154">
        <f>CG189+1</f>
        <v>46296</v>
      </c>
      <c r="CJ189" s="154">
        <f>CI189+30</f>
        <v>46326</v>
      </c>
      <c r="CK189" s="158">
        <f>IFERROR(IF(($R189-CJ189)&gt;=0,0,IF(($S189-CI189)&lt;0,0,IF(AND(($S189-CJ189)&gt;0,(CI189-$R189)&gt;0),$V189/365*(CJ189-CI189+1),IF(AND(($S189-CJ189)&lt;=0,(CI189-$R189)&gt;0),$V189/365*($S189-CI189+1),$V189/365*(CJ189-$R189+1))))),0)</f>
        <v>0</v>
      </c>
      <c r="CL189" s="154">
        <f>CJ189+1</f>
        <v>46327</v>
      </c>
      <c r="CM189" s="154">
        <f>CL189+29</f>
        <v>46356</v>
      </c>
      <c r="CN189" s="158">
        <f>IFERROR(IF(($R189-CM189)&gt;=0,0,IF(($S189-CL189)&lt;0,0,IF(AND(($S189-CM189)&gt;0,(CL189-$R189)&gt;0),$V189/365*(CM189-CL189+1),IF(AND(($S189-CM189)&lt;=0,(CL189-$R189)&gt;0),$V189/365*($S189-CL189+1),$V189/365*(CM189-$R189+1))))),0)</f>
        <v>0</v>
      </c>
      <c r="CO189" s="154">
        <f>CM189+1</f>
        <v>46357</v>
      </c>
      <c r="CP189" s="154">
        <f>CO189+30</f>
        <v>46387</v>
      </c>
      <c r="CQ189" s="158">
        <f>IFERROR(IF(($R189-CP189)&gt;=0,0,IF(($S189-CO189)&lt;0,0,IF(AND(($S189-CP189)&gt;0,(CO189-$R189)&gt;0),$V189/365*(CP189-CO189+1),IF(AND(($S189-CP189)&lt;=0,(CO189-$R189)&gt;0),$V189/365*($S189-CO189+1),$V189/365*(CP189-$R189+1))))),0)</f>
        <v>0</v>
      </c>
    </row>
    <row r="190" s="80" customFormat="1" ht="24" customHeight="1" outlineLevel="4" spans="1:95">
      <c r="A190" s="123" t="s">
        <v>2814</v>
      </c>
      <c r="B190" s="124"/>
      <c r="C190" s="124"/>
      <c r="D190" s="124"/>
      <c r="E190" s="124"/>
      <c r="F190" s="124"/>
      <c r="G190" s="125"/>
      <c r="H190" s="126"/>
      <c r="I190" s="126"/>
      <c r="J190" s="126"/>
      <c r="K190" s="126"/>
      <c r="L190" s="149"/>
      <c r="M190" s="149"/>
      <c r="N190" s="126"/>
      <c r="O190" s="126"/>
      <c r="P190" s="126"/>
      <c r="Q190" s="126"/>
      <c r="R190" s="126"/>
      <c r="S190" s="126"/>
      <c r="T190" s="126"/>
      <c r="U190" s="126"/>
      <c r="V190" s="126"/>
      <c r="W190" s="126"/>
      <c r="X190" s="126"/>
      <c r="Y190" s="126"/>
      <c r="Z190" s="126"/>
      <c r="AA190" s="126"/>
      <c r="AB190" s="126"/>
      <c r="AC190" s="126"/>
      <c r="AD190" s="126"/>
      <c r="AE190" s="126"/>
      <c r="AF190" s="126"/>
      <c r="AG190" s="126"/>
      <c r="AH190" s="126"/>
      <c r="AI190" s="126"/>
      <c r="AJ190" s="126"/>
      <c r="AK190" s="126"/>
      <c r="AL190" s="126"/>
      <c r="AM190" s="126"/>
      <c r="AN190" s="126"/>
      <c r="AO190" s="126"/>
      <c r="AP190" s="126"/>
      <c r="AQ190" s="126"/>
      <c r="AR190" s="126"/>
      <c r="AS190" s="126"/>
      <c r="AT190" s="126"/>
      <c r="AU190" s="126"/>
      <c r="AV190" s="126"/>
      <c r="AW190" s="126"/>
      <c r="AX190" s="126"/>
      <c r="AY190" s="126"/>
      <c r="AZ190" s="126"/>
      <c r="BA190" s="126"/>
      <c r="BB190" s="126"/>
      <c r="BC190" s="126"/>
      <c r="BD190" s="126"/>
      <c r="BE190" s="126"/>
      <c r="BF190" s="126"/>
      <c r="BG190" s="126"/>
      <c r="BH190" s="126"/>
      <c r="BI190" s="126"/>
      <c r="BJ190" s="126"/>
      <c r="BK190" s="126"/>
      <c r="BL190" s="126"/>
      <c r="BM190" s="126"/>
      <c r="BN190" s="126"/>
      <c r="BO190" s="126"/>
      <c r="BP190" s="126"/>
      <c r="BQ190" s="126"/>
      <c r="BR190" s="126"/>
      <c r="BS190" s="126"/>
      <c r="BT190" s="126"/>
      <c r="BU190" s="126"/>
      <c r="BV190" s="126"/>
      <c r="BW190" s="126"/>
      <c r="BX190" s="126"/>
      <c r="BY190" s="126"/>
      <c r="BZ190" s="126"/>
      <c r="CA190" s="126"/>
      <c r="CB190" s="126"/>
      <c r="CC190" s="126"/>
      <c r="CD190" s="126"/>
      <c r="CE190" s="126"/>
      <c r="CF190" s="126"/>
      <c r="CG190" s="126"/>
      <c r="CH190" s="126"/>
      <c r="CI190" s="126"/>
      <c r="CJ190" s="126"/>
      <c r="CK190" s="126"/>
      <c r="CL190" s="126"/>
      <c r="CM190" s="126"/>
      <c r="CN190" s="126"/>
      <c r="CO190" s="126"/>
      <c r="CP190" s="126"/>
      <c r="CQ190" s="126"/>
    </row>
    <row r="191" ht="24" customHeight="1" outlineLevel="3" spans="1:95">
      <c r="A191" s="115"/>
      <c r="B191" s="116" t="s">
        <v>792</v>
      </c>
      <c r="C191" s="117" t="s">
        <v>1147</v>
      </c>
      <c r="D191" s="115" t="s">
        <v>2424</v>
      </c>
      <c r="E191" s="116"/>
      <c r="F191" s="116"/>
      <c r="G191" s="116"/>
      <c r="H191" s="118">
        <f>X191+AA191+AD191+AG191+AJ191+AM191+AP191+AS191+AV191+AY191+BB191+BE191</f>
        <v>0</v>
      </c>
      <c r="I191" s="118">
        <f>Y191+AB191+AE191+AH191+AK191+AN191+AQ191+AT191+AW191+AZ191+BC191+BF191</f>
        <v>0</v>
      </c>
      <c r="J191" s="118">
        <f>Z191+AC191+AF191+AI191+AL191+AO191+AR191+AU191+AX191+BA191+BD191+BG191</f>
        <v>0</v>
      </c>
      <c r="K191" s="118"/>
      <c r="L191" s="146"/>
      <c r="M191" s="146"/>
      <c r="N191" s="118"/>
      <c r="O191" s="118"/>
      <c r="P191" s="118"/>
      <c r="Q191" s="118"/>
      <c r="R191" s="118"/>
      <c r="S191" s="118"/>
      <c r="T191" s="118"/>
      <c r="U191" s="118"/>
      <c r="V191" s="118"/>
      <c r="W191" s="118"/>
      <c r="X191" s="118">
        <f>VLOOKUP($C191,'1 预算编制表单'!$C:$BJ,27,FALSE)</f>
        <v>0</v>
      </c>
      <c r="Y191" s="118">
        <f>X191-Z191</f>
        <v>0</v>
      </c>
      <c r="Z191" s="118">
        <f>SUM(Z192:Z196)</f>
        <v>0</v>
      </c>
      <c r="AA191" s="118">
        <f>VLOOKUP($C191,'1 预算编制表单'!$C:$BJ,30,FALSE)</f>
        <v>0</v>
      </c>
      <c r="AB191" s="118">
        <f>AA191-AC191</f>
        <v>0</v>
      </c>
      <c r="AC191" s="118">
        <f>SUM(AC192:AC196)</f>
        <v>0</v>
      </c>
      <c r="AD191" s="118">
        <f>VLOOKUP($C191,'1 预算编制表单'!$C:$BJ,33,FALSE)</f>
        <v>0</v>
      </c>
      <c r="AE191" s="118">
        <f>AD191-AF191</f>
        <v>0</v>
      </c>
      <c r="AF191" s="118">
        <f>SUM(AF192:AF196)</f>
        <v>0</v>
      </c>
      <c r="AG191" s="118">
        <f>VLOOKUP($C191,'1 预算编制表单'!$C:$BJ,36,FALSE)</f>
        <v>0</v>
      </c>
      <c r="AH191" s="118">
        <f>AG191-AI191</f>
        <v>0</v>
      </c>
      <c r="AI191" s="118">
        <f>SUM(AI192:AI196)</f>
        <v>0</v>
      </c>
      <c r="AJ191" s="118">
        <f>VLOOKUP($C191,'1 预算编制表单'!$C:$BJ,39,FALSE)</f>
        <v>0</v>
      </c>
      <c r="AK191" s="118">
        <f>AJ191-AL191</f>
        <v>0</v>
      </c>
      <c r="AL191" s="118">
        <f>SUM(AL192:AL196)</f>
        <v>0</v>
      </c>
      <c r="AM191" s="118">
        <f>VLOOKUP($C191,'1 预算编制表单'!$C:$BJ,42,FALSE)</f>
        <v>0</v>
      </c>
      <c r="AN191" s="118">
        <f>AM191-AO191</f>
        <v>0</v>
      </c>
      <c r="AO191" s="118">
        <f>SUM(AO192:AO196)</f>
        <v>0</v>
      </c>
      <c r="AP191" s="118">
        <f>VLOOKUP($C191,'1 预算编制表单'!$C:$BJ,45,FALSE)</f>
        <v>0</v>
      </c>
      <c r="AQ191" s="118">
        <f>AP191-AR191</f>
        <v>0</v>
      </c>
      <c r="AR191" s="118">
        <f>SUM(AR192:AR196)</f>
        <v>0</v>
      </c>
      <c r="AS191" s="118">
        <f>VLOOKUP($C191,'1 预算编制表单'!$C:$BJ,48,FALSE)</f>
        <v>0</v>
      </c>
      <c r="AT191" s="118">
        <f>AS191-AU191</f>
        <v>0</v>
      </c>
      <c r="AU191" s="118">
        <f>SUM(AU192:AU196)</f>
        <v>0</v>
      </c>
      <c r="AV191" s="118">
        <f>VLOOKUP($C191,'1 预算编制表单'!$C:$BJ,51,FALSE)</f>
        <v>0</v>
      </c>
      <c r="AW191" s="118">
        <f>AV191-AX191</f>
        <v>0</v>
      </c>
      <c r="AX191" s="118">
        <f>SUM(AX192:AX196)</f>
        <v>0</v>
      </c>
      <c r="AY191" s="118">
        <f>VLOOKUP($C191,'1 预算编制表单'!$C:$BJ,54,FALSE)</f>
        <v>0</v>
      </c>
      <c r="AZ191" s="118">
        <f>AY191-BA191</f>
        <v>0</v>
      </c>
      <c r="BA191" s="118">
        <f>SUM(BA192:BA196)</f>
        <v>0</v>
      </c>
      <c r="BB191" s="118">
        <f>VLOOKUP($C191,'1 预算编制表单'!$C:$BJ,57,FALSE)</f>
        <v>0</v>
      </c>
      <c r="BC191" s="118">
        <f>BB191-BD191</f>
        <v>0</v>
      </c>
      <c r="BD191" s="118">
        <f>SUM(BD192:BD196)</f>
        <v>0</v>
      </c>
      <c r="BE191" s="118">
        <f>VLOOKUP($C191,'1 预算编制表单'!$C:$BJ,60,FALSE)</f>
        <v>0</v>
      </c>
      <c r="BF191" s="118">
        <f>BE191-BG191</f>
        <v>0</v>
      </c>
      <c r="BG191" s="118">
        <f>SUM(BG192:BG196)</f>
        <v>0</v>
      </c>
      <c r="BH191" s="118">
        <f>VLOOKUP($C191,'1 预算编制表单'!$C:$BJ,27,FALSE)</f>
        <v>0</v>
      </c>
      <c r="BI191" s="118">
        <f>BH191-BJ191</f>
        <v>0</v>
      </c>
      <c r="BJ191" s="118">
        <f>SUM(BJ192:BJ196)</f>
        <v>0</v>
      </c>
      <c r="BK191" s="118">
        <f>VLOOKUP($C191,'1 预算编制表单'!$C:$BJ,30,FALSE)</f>
        <v>0</v>
      </c>
      <c r="BL191" s="118">
        <f>BK191-BM191</f>
        <v>0</v>
      </c>
      <c r="BM191" s="118">
        <f>SUM(BM192:BM196)</f>
        <v>0</v>
      </c>
      <c r="BN191" s="118">
        <f>VLOOKUP($C191,'1 预算编制表单'!$C:$BJ,33,FALSE)</f>
        <v>0</v>
      </c>
      <c r="BO191" s="118">
        <f>BN191-BP191</f>
        <v>0</v>
      </c>
      <c r="BP191" s="118">
        <f>SUM(BP192:BP196)</f>
        <v>0</v>
      </c>
      <c r="BQ191" s="118">
        <f>VLOOKUP($C191,'1 预算编制表单'!$C:$BJ,36,FALSE)</f>
        <v>0</v>
      </c>
      <c r="BR191" s="118">
        <f>BQ191-BS191</f>
        <v>0</v>
      </c>
      <c r="BS191" s="118">
        <f>SUM(BS192:BS196)</f>
        <v>0</v>
      </c>
      <c r="BT191" s="118">
        <f>VLOOKUP($C191,'1 预算编制表单'!$C:$BJ,39,FALSE)</f>
        <v>0</v>
      </c>
      <c r="BU191" s="118">
        <f>BT191-BV191</f>
        <v>0</v>
      </c>
      <c r="BV191" s="118">
        <f>SUM(BV192:BV196)</f>
        <v>0</v>
      </c>
      <c r="BW191" s="118">
        <f>VLOOKUP($C191,'1 预算编制表单'!$C:$BJ,42,FALSE)</f>
        <v>0</v>
      </c>
      <c r="BX191" s="118">
        <f>BW191-BY191</f>
        <v>0</v>
      </c>
      <c r="BY191" s="118">
        <f>SUM(BY192:BY196)</f>
        <v>0</v>
      </c>
      <c r="BZ191" s="118">
        <f>VLOOKUP($C191,'1 预算编制表单'!$C:$BJ,45,FALSE)</f>
        <v>0</v>
      </c>
      <c r="CA191" s="118">
        <f>BZ191-CB191</f>
        <v>0</v>
      </c>
      <c r="CB191" s="118">
        <f>SUM(CB192:CB196)</f>
        <v>0</v>
      </c>
      <c r="CC191" s="118">
        <f>VLOOKUP($C191,'1 预算编制表单'!$C:$BJ,48,FALSE)</f>
        <v>0</v>
      </c>
      <c r="CD191" s="118">
        <f>CC191-CE191</f>
        <v>0</v>
      </c>
      <c r="CE191" s="118">
        <f>SUM(CE192:CE196)</f>
        <v>0</v>
      </c>
      <c r="CF191" s="118">
        <f>VLOOKUP($C191,'1 预算编制表单'!$C:$BJ,51,FALSE)</f>
        <v>0</v>
      </c>
      <c r="CG191" s="118">
        <f>CF191-CH191</f>
        <v>0</v>
      </c>
      <c r="CH191" s="118">
        <f>SUM(CH192:CH196)</f>
        <v>0</v>
      </c>
      <c r="CI191" s="118">
        <f>VLOOKUP($C191,'1 预算编制表单'!$C:$BJ,54,FALSE)</f>
        <v>0</v>
      </c>
      <c r="CJ191" s="118">
        <f>CI191-CK191</f>
        <v>0</v>
      </c>
      <c r="CK191" s="118">
        <f>SUM(CK192:CK196)</f>
        <v>0</v>
      </c>
      <c r="CL191" s="118">
        <f>VLOOKUP($C191,'1 预算编制表单'!$C:$BJ,57,FALSE)</f>
        <v>0</v>
      </c>
      <c r="CM191" s="118">
        <f>CL191-CN191</f>
        <v>0</v>
      </c>
      <c r="CN191" s="118">
        <f>SUM(CN192:CN196)</f>
        <v>0</v>
      </c>
      <c r="CO191" s="118">
        <f>VLOOKUP($C191,'1 预算编制表单'!$C:$BJ,60,FALSE)</f>
        <v>0</v>
      </c>
      <c r="CP191" s="118">
        <f>CO191-CQ191</f>
        <v>0</v>
      </c>
      <c r="CQ191" s="118">
        <f>SUM(CQ192:CQ196)</f>
        <v>0</v>
      </c>
    </row>
    <row r="192" s="80" customFormat="1" ht="24" customHeight="1" outlineLevel="4" spans="1:95">
      <c r="A192" s="119"/>
      <c r="B192" s="120"/>
      <c r="C192" s="121"/>
      <c r="D192" s="119"/>
      <c r="E192" s="120"/>
      <c r="F192" s="120"/>
      <c r="G192" s="120"/>
      <c r="H192" s="122"/>
      <c r="I192" s="122"/>
      <c r="J192" s="122">
        <f>Z192+AC192+AF192+AI192+AL192+AO192+AR192+AU192+AX192+BA192+BD192+BG192</f>
        <v>0</v>
      </c>
      <c r="K192" s="122">
        <v>1</v>
      </c>
      <c r="L192" s="147"/>
      <c r="M192" s="148">
        <f>IFERROR(VLOOKUP($L192,'2-2 引出数据_合同数据仓库'!$B$2:$BP$10000,3,FALSE),0)</f>
        <v>0</v>
      </c>
      <c r="N192" s="122"/>
      <c r="O192" s="148">
        <f>IFERROR(VLOOKUP((LEFT(VLOOKUP($L192,'2-2 引出数据_合同数据仓库'!$B$2:$BP$10000,64,FALSE),15)&amp;(RIGHT(VLOOKUP($L192,'2-2 引出数据_合同数据仓库'!$B$2:$BP$10000,64,FALSE),4)+1)),'2-2 引出数据_合同数据仓库'!$B$2:$BP$10000,3,FALSE),0)</f>
        <v>0</v>
      </c>
      <c r="P192" s="122"/>
      <c r="Q192" s="122">
        <f>IFERROR(VLOOKUP($L192,'2-2 引出数据_合同数据仓库'!$B$2:$BP$10000,28,FALSE),0)</f>
        <v>0</v>
      </c>
      <c r="R192" s="122">
        <f>IFERROR(VLOOKUP($L192,'2-2 引出数据_合同数据仓库'!$B$2:$BP$10000,29,FALSE),0)</f>
        <v>0</v>
      </c>
      <c r="S192" s="122">
        <f>IFERROR(VLOOKUP($L192,'2-2 引出数据_合同数据仓库'!$B$2:$BP$10000,4,FALSE),0)</f>
        <v>0</v>
      </c>
      <c r="T192" s="122"/>
      <c r="U192" s="122">
        <f>IFERROR(VLOOKUP($L192,'2-2 引出数据_合同数据仓库'!$B$2:$BP$10000,15,FALSE),0)</f>
        <v>0</v>
      </c>
      <c r="V192" s="122">
        <f>U192/(S192-R192+1)*365</f>
        <v>0</v>
      </c>
      <c r="W192" s="122"/>
      <c r="X192" s="154">
        <v>45658</v>
      </c>
      <c r="Y192" s="154">
        <f>X192+30</f>
        <v>45688</v>
      </c>
      <c r="Z192" s="158">
        <f>IFERROR(IF(($R192-Y192)&gt;=0,0,IF(($S192-X192)&lt;0,0,IF(AND(($S192-Y192)&gt;0,(X192-$R192)&gt;0),$V192/365*(Y192-X192+1),IF(AND(($S192-Y192)&lt;=0,(X192-$R192)&gt;0),$V192/365*($S192-X192+1),$V192/365*(Y192-$R192+1))))),0)</f>
        <v>0</v>
      </c>
      <c r="AA192" s="154">
        <f>Y192+1</f>
        <v>45689</v>
      </c>
      <c r="AB192" s="154">
        <f>AA192+27</f>
        <v>45716</v>
      </c>
      <c r="AC192" s="158">
        <f>IFERROR(IF(($R192-AB192)&gt;=0,0,IF(($S192-AA192)&lt;0,0,IF(AND(($S192-AB192)&gt;0,(AA192-$R192)&gt;0),$V192/365*(AB192-AA192+1),IF(AND(($S192-AB192)&lt;=0,(AA192-$R192)&gt;0),$V192/365*($S192-AA192+1),$V192/365*(AB192-$R192+1))))),0)</f>
        <v>0</v>
      </c>
      <c r="AD192" s="154">
        <f>AB192+1</f>
        <v>45717</v>
      </c>
      <c r="AE192" s="154">
        <f>AD192+30</f>
        <v>45747</v>
      </c>
      <c r="AF192" s="158">
        <f>IFERROR(IF(($R192-AE192)&gt;=0,0,IF(($S192-AD192)&lt;0,0,IF(AND(($S192-AE192)&gt;0,(AD192-$R192)&gt;0),$V192/365*(AE192-AD192+1),IF(AND(($S192-AE192)&lt;=0,(AD192-$R192)&gt;0),$V192/365*($S192-AD192+1),$V192/365*(AE192-$R192+1))))),0)</f>
        <v>0</v>
      </c>
      <c r="AG192" s="154">
        <f>AE192+1</f>
        <v>45748</v>
      </c>
      <c r="AH192" s="154">
        <f>AG192+29</f>
        <v>45777</v>
      </c>
      <c r="AI192" s="158">
        <f>IFERROR(IF(($R192-AH192)&gt;=0,0,IF(($S192-AG192)&lt;0,0,IF(AND(($S192-AH192)&gt;0,(AG192-$R192)&gt;0),$V192/365*(AH192-AG192+1),IF(AND(($S192-AH192)&lt;=0,(AG192-$R192)&gt;0),$V192/365*($S192-AG192+1),$V192/365*(AH192-$R192+1))))),0)</f>
        <v>0</v>
      </c>
      <c r="AJ192" s="154">
        <f>AH192+1</f>
        <v>45778</v>
      </c>
      <c r="AK192" s="154">
        <f>AJ192+30</f>
        <v>45808</v>
      </c>
      <c r="AL192" s="158">
        <f>IFERROR(IF(($R192-AK192)&gt;=0,0,IF(($S192-AJ192)&lt;0,0,IF(AND(($S192-AK192)&gt;0,(AJ192-$R192)&gt;0),$V192/365*(AK192-AJ192+1),IF(AND(($S192-AK192)&lt;=0,(AJ192-$R192)&gt;0),$V192/365*($S192-AJ192+1),$V192/365*(AK192-$R192+1))))),0)</f>
        <v>0</v>
      </c>
      <c r="AM192" s="154">
        <f>AK192+1</f>
        <v>45809</v>
      </c>
      <c r="AN192" s="154">
        <f>AM192+29</f>
        <v>45838</v>
      </c>
      <c r="AO192" s="158">
        <f>IFERROR(IF(($R192-AN192)&gt;=0,0,IF(($S192-AM192)&lt;0,0,IF(AND(($S192-AN192)&gt;0,(AM192-$R192)&gt;0),$V192/365*(AN192-AM192+1),IF(AND(($S192-AN192)&lt;=0,(AM192-$R192)&gt;0),$V192/365*($S192-AM192+1),$V192/365*(AN192-$R192+1))))),0)</f>
        <v>0</v>
      </c>
      <c r="AP192" s="154">
        <f>AN192+1</f>
        <v>45839</v>
      </c>
      <c r="AQ192" s="154">
        <f>AP192+30</f>
        <v>45869</v>
      </c>
      <c r="AR192" s="158">
        <f>IFERROR(IF(($R192-AQ192)&gt;=0,0,IF(($S192-AP192)&lt;0,0,IF(AND(($S192-AQ192)&gt;0,(AP192-$R192)&gt;0),$V192/365*(AQ192-AP192+1),IF(AND(($S192-AQ192)&lt;=0,(AP192-$R192)&gt;0),$V192/365*($S192-AP192+1),$V192/365*(AQ192-$R192+1))))),0)</f>
        <v>0</v>
      </c>
      <c r="AS192" s="154">
        <f>AQ192+1</f>
        <v>45870</v>
      </c>
      <c r="AT192" s="154">
        <f>AS192+30</f>
        <v>45900</v>
      </c>
      <c r="AU192" s="158">
        <f>IFERROR(IF(($R192-AT192)&gt;=0,0,IF(($S192-AS192)&lt;0,0,IF(AND(($S192-AT192)&gt;0,(AS192-$R192)&gt;0),$V192/365*(AT192-AS192+1),IF(AND(($S192-AT192)&lt;=0,(AS192-$R192)&gt;0),$V192/365*($S192-AS192+1),$V192/365*(AT192-$R192+1))))),0)</f>
        <v>0</v>
      </c>
      <c r="AV192" s="154">
        <f>AT192+1</f>
        <v>45901</v>
      </c>
      <c r="AW192" s="154">
        <f>AV192+29</f>
        <v>45930</v>
      </c>
      <c r="AX192" s="158">
        <f>IFERROR(IF(($R192-AW192)&gt;=0,0,IF(($S192-AV192)&lt;0,0,IF(AND(($S192-AW192)&gt;0,(AV192-$R192)&gt;0),$V192/365*(AW192-AV192+1),IF(AND(($S192-AW192)&lt;=0,(AV192-$R192)&gt;0),$V192/365*($S192-AV192+1),$V192/365*(AW192-$R192+1))))),0)</f>
        <v>0</v>
      </c>
      <c r="AY192" s="154">
        <f>AW192+1</f>
        <v>45931</v>
      </c>
      <c r="AZ192" s="154">
        <f>AY192+30</f>
        <v>45961</v>
      </c>
      <c r="BA192" s="158">
        <f>IFERROR(IF(($R192-AZ192)&gt;=0,0,IF(($S192-AY192)&lt;0,0,IF(AND(($S192-AZ192)&gt;0,(AY192-$R192)&gt;0),$V192/365*(AZ192-AY192+1),IF(AND(($S192-AZ192)&lt;=0,(AY192-$R192)&gt;0),$V192/365*($S192-AY192+1),$V192/365*(AZ192-$R192+1))))),0)</f>
        <v>0</v>
      </c>
      <c r="BB192" s="154">
        <f>AZ192+1</f>
        <v>45962</v>
      </c>
      <c r="BC192" s="154">
        <f>BB192+29</f>
        <v>45991</v>
      </c>
      <c r="BD192" s="158">
        <f>IFERROR(IF(($R192-BC192)&gt;=0,0,IF(($S192-BB192)&lt;0,0,IF(AND(($S192-BC192)&gt;0,(BB192-$R192)&gt;0),$V192/365*(BC192-BB192+1),IF(AND(($S192-BC192)&lt;=0,(BB192-$R192)&gt;0),$V192/365*($S192-BB192+1),$V192/365*(BC192-$R192+1))))),0)</f>
        <v>0</v>
      </c>
      <c r="BE192" s="154">
        <f>BC192+1</f>
        <v>45992</v>
      </c>
      <c r="BF192" s="154">
        <f>BE192+30</f>
        <v>46022</v>
      </c>
      <c r="BG192" s="158">
        <f>IFERROR(IF(($R192-BF192)&gt;=0,0,IF(($S192-BE192)&lt;0,0,IF(AND(($S192-BF192)&gt;0,(BE192-$R192)&gt;0),$V192/365*(BF192-BE192+1),IF(AND(($S192-BF192)&lt;=0,(BE192-$R192)&gt;0),$V192/365*($S192-BE192+1),$V192/365*(BF192-$R192+1))))),0)</f>
        <v>0</v>
      </c>
      <c r="BH192" s="154">
        <v>46023</v>
      </c>
      <c r="BI192" s="154">
        <f>BH192+30</f>
        <v>46053</v>
      </c>
      <c r="BJ192" s="158">
        <f>IFERROR(IF(($R192-BI192)&gt;=0,0,IF(($S192-BH192)&lt;0,0,IF(AND(($S192-BI192)&gt;0,(BH192-$R192)&gt;0),$V192/365*(BI192-BH192+1),IF(AND(($S192-BI192)&lt;=0,(BH192-$R192)&gt;0),$V192/365*($S192-BH192+1),$V192/365*(BI192-$R192+1))))),0)</f>
        <v>0</v>
      </c>
      <c r="BK192" s="154">
        <f>BI192+1</f>
        <v>46054</v>
      </c>
      <c r="BL192" s="154">
        <f>BK192+27</f>
        <v>46081</v>
      </c>
      <c r="BM192" s="158">
        <f>IFERROR(IF(($R192-BL192)&gt;=0,0,IF(($S192-BK192)&lt;0,0,IF(AND(($S192-BL192)&gt;0,(BK192-$R192)&gt;0),$V192/365*(BL192-BK192+1),IF(AND(($S192-BL192)&lt;=0,(BK192-$R192)&gt;0),$V192/365*($S192-BK192+1),$V192/365*(BL192-$R192+1))))),0)</f>
        <v>0</v>
      </c>
      <c r="BN192" s="154">
        <f>BL192+1</f>
        <v>46082</v>
      </c>
      <c r="BO192" s="154">
        <f>BN192+30</f>
        <v>46112</v>
      </c>
      <c r="BP192" s="158">
        <f>IFERROR(IF(($R192-BO192)&gt;=0,0,IF(($S192-BN192)&lt;0,0,IF(AND(($S192-BO192)&gt;0,(BN192-$R192)&gt;0),$V192/365*(BO192-BN192+1),IF(AND(($S192-BO192)&lt;=0,(BN192-$R192)&gt;0),$V192/365*($S192-BN192+1),$V192/365*(BO192-$R192+1))))),0)</f>
        <v>0</v>
      </c>
      <c r="BQ192" s="154">
        <f>BO192+1</f>
        <v>46113</v>
      </c>
      <c r="BR192" s="154">
        <f>BQ192+29</f>
        <v>46142</v>
      </c>
      <c r="BS192" s="158">
        <f>IFERROR(IF(($R192-BR192)&gt;=0,0,IF(($S192-BQ192)&lt;0,0,IF(AND(($S192-BR192)&gt;0,(BQ192-$R192)&gt;0),$V192/365*(BR192-BQ192+1),IF(AND(($S192-BR192)&lt;=0,(BQ192-$R192)&gt;0),$V192/365*($S192-BQ192+1),$V192/365*(BR192-$R192+1))))),0)</f>
        <v>0</v>
      </c>
      <c r="BT192" s="154">
        <f>BR192+1</f>
        <v>46143</v>
      </c>
      <c r="BU192" s="154">
        <f>BT192+30</f>
        <v>46173</v>
      </c>
      <c r="BV192" s="158">
        <f>IFERROR(IF(($R192-BU192)&gt;=0,0,IF(($S192-BT192)&lt;0,0,IF(AND(($S192-BU192)&gt;0,(BT192-$R192)&gt;0),$V192/365*(BU192-BT192+1),IF(AND(($S192-BU192)&lt;=0,(BT192-$R192)&gt;0),$V192/365*($S192-BT192+1),$V192/365*(BU192-$R192+1))))),0)</f>
        <v>0</v>
      </c>
      <c r="BW192" s="154">
        <f>BU192+1</f>
        <v>46174</v>
      </c>
      <c r="BX192" s="154">
        <f>BW192+29</f>
        <v>46203</v>
      </c>
      <c r="BY192" s="158">
        <f>IFERROR(IF(($R192-BX192)&gt;=0,0,IF(($S192-BW192)&lt;0,0,IF(AND(($S192-BX192)&gt;0,(BW192-$R192)&gt;0),$V192/365*(BX192-BW192+1),IF(AND(($S192-BX192)&lt;=0,(BW192-$R192)&gt;0),$V192/365*($S192-BW192+1),$V192/365*(BX192-$R192+1))))),0)</f>
        <v>0</v>
      </c>
      <c r="BZ192" s="154">
        <f>BX192+1</f>
        <v>46204</v>
      </c>
      <c r="CA192" s="154">
        <f>BZ192+30</f>
        <v>46234</v>
      </c>
      <c r="CB192" s="158">
        <f>IFERROR(IF(($R192-CA192)&gt;=0,0,IF(($S192-BZ192)&lt;0,0,IF(AND(($S192-CA192)&gt;0,(BZ192-$R192)&gt;0),$V192/365*(CA192-BZ192+1),IF(AND(($S192-CA192)&lt;=0,(BZ192-$R192)&gt;0),$V192/365*($S192-BZ192+1),$V192/365*(CA192-$R192+1))))),0)</f>
        <v>0</v>
      </c>
      <c r="CC192" s="154">
        <f>CA192+1</f>
        <v>46235</v>
      </c>
      <c r="CD192" s="154">
        <f>CC192+30</f>
        <v>46265</v>
      </c>
      <c r="CE192" s="158">
        <f>IFERROR(IF(($R192-CD192)&gt;=0,0,IF(($S192-CC192)&lt;0,0,IF(AND(($S192-CD192)&gt;0,(CC192-$R192)&gt;0),$V192/365*(CD192-CC192+1),IF(AND(($S192-CD192)&lt;=0,(CC192-$R192)&gt;0),$V192/365*($S192-CC192+1),$V192/365*(CD192-$R192+1))))),0)</f>
        <v>0</v>
      </c>
      <c r="CF192" s="154">
        <f>CD192+1</f>
        <v>46266</v>
      </c>
      <c r="CG192" s="154">
        <f>CF192+29</f>
        <v>46295</v>
      </c>
      <c r="CH192" s="158">
        <f>IFERROR(IF(($R192-CG192)&gt;=0,0,IF(($S192-CF192)&lt;0,0,IF(AND(($S192-CG192)&gt;0,(CF192-$R192)&gt;0),$V192/365*(CG192-CF192+1),IF(AND(($S192-CG192)&lt;=0,(CF192-$R192)&gt;0),$V192/365*($S192-CF192+1),$V192/365*(CG192-$R192+1))))),0)</f>
        <v>0</v>
      </c>
      <c r="CI192" s="154">
        <f>CG192+1</f>
        <v>46296</v>
      </c>
      <c r="CJ192" s="154">
        <f>CI192+30</f>
        <v>46326</v>
      </c>
      <c r="CK192" s="158">
        <f>IFERROR(IF(($R192-CJ192)&gt;=0,0,IF(($S192-CI192)&lt;0,0,IF(AND(($S192-CJ192)&gt;0,(CI192-$R192)&gt;0),$V192/365*(CJ192-CI192+1),IF(AND(($S192-CJ192)&lt;=0,(CI192-$R192)&gt;0),$V192/365*($S192-CI192+1),$V192/365*(CJ192-$R192+1))))),0)</f>
        <v>0</v>
      </c>
      <c r="CL192" s="154">
        <f>CJ192+1</f>
        <v>46327</v>
      </c>
      <c r="CM192" s="154">
        <f>CL192+29</f>
        <v>46356</v>
      </c>
      <c r="CN192" s="158">
        <f>IFERROR(IF(($R192-CM192)&gt;=0,0,IF(($S192-CL192)&lt;0,0,IF(AND(($S192-CM192)&gt;0,(CL192-$R192)&gt;0),$V192/365*(CM192-CL192+1),IF(AND(($S192-CM192)&lt;=0,(CL192-$R192)&gt;0),$V192/365*($S192-CL192+1),$V192/365*(CM192-$R192+1))))),0)</f>
        <v>0</v>
      </c>
      <c r="CO192" s="154">
        <f>CM192+1</f>
        <v>46357</v>
      </c>
      <c r="CP192" s="154">
        <f>CO192+30</f>
        <v>46387</v>
      </c>
      <c r="CQ192" s="158">
        <f>IFERROR(IF(($R192-CP192)&gt;=0,0,IF(($S192-CO192)&lt;0,0,IF(AND(($S192-CP192)&gt;0,(CO192-$R192)&gt;0),$V192/365*(CP192-CO192+1),IF(AND(($S192-CP192)&lt;=0,(CO192-$R192)&gt;0),$V192/365*($S192-CO192+1),$V192/365*(CP192-$R192+1))))),0)</f>
        <v>0</v>
      </c>
    </row>
    <row r="193" s="80" customFormat="1" ht="24" customHeight="1" outlineLevel="4" spans="1:95">
      <c r="A193" s="119"/>
      <c r="B193" s="120"/>
      <c r="C193" s="121"/>
      <c r="D193" s="119"/>
      <c r="E193" s="120"/>
      <c r="F193" s="120"/>
      <c r="G193" s="120"/>
      <c r="H193" s="122"/>
      <c r="I193" s="122"/>
      <c r="J193" s="122">
        <f>Z193+AC193+AF193+AI193+AL193+AO193+AR193+AU193+AX193+BA193+BD193+BG193</f>
        <v>0</v>
      </c>
      <c r="K193" s="122">
        <f>K192+1</f>
        <v>2</v>
      </c>
      <c r="L193" s="147"/>
      <c r="M193" s="148">
        <f>IFERROR(VLOOKUP($L193,'2-2 引出数据_合同数据仓库'!$B$2:$BP$10000,3,FALSE),0)</f>
        <v>0</v>
      </c>
      <c r="N193" s="122"/>
      <c r="O193" s="148">
        <f>IFERROR(VLOOKUP((LEFT(VLOOKUP($L193,'2-2 引出数据_合同数据仓库'!$B$2:$BP$10000,64,FALSE),15)&amp;(RIGHT(VLOOKUP($L193,'2-2 引出数据_合同数据仓库'!$B$2:$BP$10000,64,FALSE),4)+1)),'2-2 引出数据_合同数据仓库'!$B$2:$BP$10000,3,FALSE),0)</f>
        <v>0</v>
      </c>
      <c r="P193" s="122"/>
      <c r="Q193" s="122">
        <f>IFERROR(VLOOKUP($L193,'2-2 引出数据_合同数据仓库'!$B$2:$BP$10000,28,FALSE),0)</f>
        <v>0</v>
      </c>
      <c r="R193" s="122">
        <f>IFERROR(VLOOKUP($L193,'2-2 引出数据_合同数据仓库'!$B$2:$BP$10000,29,FALSE),0)</f>
        <v>0</v>
      </c>
      <c r="S193" s="122">
        <f>IFERROR(VLOOKUP($L193,'2-2 引出数据_合同数据仓库'!$B$2:$BP$10000,4,FALSE),0)</f>
        <v>0</v>
      </c>
      <c r="T193" s="122"/>
      <c r="U193" s="122">
        <f>IFERROR(VLOOKUP($L193,'2-2 引出数据_合同数据仓库'!$B$2:$BP$10000,15,FALSE),0)</f>
        <v>0</v>
      </c>
      <c r="V193" s="122">
        <f>U193/(S193-R193+1)*365</f>
        <v>0</v>
      </c>
      <c r="W193" s="122"/>
      <c r="X193" s="154">
        <v>45658</v>
      </c>
      <c r="Y193" s="154">
        <f>X193+30</f>
        <v>45688</v>
      </c>
      <c r="Z193" s="158">
        <f>IFERROR(IF(($R193-Y193)&gt;=0,0,IF(($S193-X193)&lt;0,0,IF(AND(($S193-Y193)&gt;0,(X193-$R193)&gt;0),$V193/365*(Y193-X193+1),IF(AND(($S193-Y193)&lt;=0,(X193-$R193)&gt;0),$V193/365*($S193-X193+1),$V193/365*(Y193-$R193+1))))),0)</f>
        <v>0</v>
      </c>
      <c r="AA193" s="154">
        <f>Y193+1</f>
        <v>45689</v>
      </c>
      <c r="AB193" s="154">
        <f>AA193+27</f>
        <v>45716</v>
      </c>
      <c r="AC193" s="158">
        <f>IFERROR(IF(($R193-AB193)&gt;=0,0,IF(($S193-AA193)&lt;0,0,IF(AND(($S193-AB193)&gt;0,(AA193-$R193)&gt;0),$V193/365*(AB193-AA193+1),IF(AND(($S193-AB193)&lt;=0,(AA193-$R193)&gt;0),$V193/365*($S193-AA193+1),$V193/365*(AB193-$R193+1))))),0)</f>
        <v>0</v>
      </c>
      <c r="AD193" s="154">
        <f>AB193+1</f>
        <v>45717</v>
      </c>
      <c r="AE193" s="154">
        <f>AD193+30</f>
        <v>45747</v>
      </c>
      <c r="AF193" s="158">
        <f>IFERROR(IF(($R193-AE193)&gt;=0,0,IF(($S193-AD193)&lt;0,0,IF(AND(($S193-AE193)&gt;0,(AD193-$R193)&gt;0),$V193/365*(AE193-AD193+1),IF(AND(($S193-AE193)&lt;=0,(AD193-$R193)&gt;0),$V193/365*($S193-AD193+1),$V193/365*(AE193-$R193+1))))),0)</f>
        <v>0</v>
      </c>
      <c r="AG193" s="154">
        <f>AE193+1</f>
        <v>45748</v>
      </c>
      <c r="AH193" s="154">
        <f>AG193+29</f>
        <v>45777</v>
      </c>
      <c r="AI193" s="158">
        <f>IFERROR(IF(($R193-AH193)&gt;=0,0,IF(($S193-AG193)&lt;0,0,IF(AND(($S193-AH193)&gt;0,(AG193-$R193)&gt;0),$V193/365*(AH193-AG193+1),IF(AND(($S193-AH193)&lt;=0,(AG193-$R193)&gt;0),$V193/365*($S193-AG193+1),$V193/365*(AH193-$R193+1))))),0)</f>
        <v>0</v>
      </c>
      <c r="AJ193" s="154">
        <f>AH193+1</f>
        <v>45778</v>
      </c>
      <c r="AK193" s="154">
        <f>AJ193+30</f>
        <v>45808</v>
      </c>
      <c r="AL193" s="158">
        <f>IFERROR(IF(($R193-AK193)&gt;=0,0,IF(($S193-AJ193)&lt;0,0,IF(AND(($S193-AK193)&gt;0,(AJ193-$R193)&gt;0),$V193/365*(AK193-AJ193+1),IF(AND(($S193-AK193)&lt;=0,(AJ193-$R193)&gt;0),$V193/365*($S193-AJ193+1),$V193/365*(AK193-$R193+1))))),0)</f>
        <v>0</v>
      </c>
      <c r="AM193" s="154">
        <f>AK193+1</f>
        <v>45809</v>
      </c>
      <c r="AN193" s="154">
        <f>AM193+29</f>
        <v>45838</v>
      </c>
      <c r="AO193" s="158">
        <f>IFERROR(IF(($R193-AN193)&gt;=0,0,IF(($S193-AM193)&lt;0,0,IF(AND(($S193-AN193)&gt;0,(AM193-$R193)&gt;0),$V193/365*(AN193-AM193+1),IF(AND(($S193-AN193)&lt;=0,(AM193-$R193)&gt;0),$V193/365*($S193-AM193+1),$V193/365*(AN193-$R193+1))))),0)</f>
        <v>0</v>
      </c>
      <c r="AP193" s="154">
        <f>AN193+1</f>
        <v>45839</v>
      </c>
      <c r="AQ193" s="154">
        <f>AP193+30</f>
        <v>45869</v>
      </c>
      <c r="AR193" s="158">
        <f>IFERROR(IF(($R193-AQ193)&gt;=0,0,IF(($S193-AP193)&lt;0,0,IF(AND(($S193-AQ193)&gt;0,(AP193-$R193)&gt;0),$V193/365*(AQ193-AP193+1),IF(AND(($S193-AQ193)&lt;=0,(AP193-$R193)&gt;0),$V193/365*($S193-AP193+1),$V193/365*(AQ193-$R193+1))))),0)</f>
        <v>0</v>
      </c>
      <c r="AS193" s="154">
        <f>AQ193+1</f>
        <v>45870</v>
      </c>
      <c r="AT193" s="154">
        <f>AS193+30</f>
        <v>45900</v>
      </c>
      <c r="AU193" s="158">
        <f>IFERROR(IF(($R193-AT193)&gt;=0,0,IF(($S193-AS193)&lt;0,0,IF(AND(($S193-AT193)&gt;0,(AS193-$R193)&gt;0),$V193/365*(AT193-AS193+1),IF(AND(($S193-AT193)&lt;=0,(AS193-$R193)&gt;0),$V193/365*($S193-AS193+1),$V193/365*(AT193-$R193+1))))),0)</f>
        <v>0</v>
      </c>
      <c r="AV193" s="154">
        <f>AT193+1</f>
        <v>45901</v>
      </c>
      <c r="AW193" s="154">
        <f>AV193+29</f>
        <v>45930</v>
      </c>
      <c r="AX193" s="158">
        <f>IFERROR(IF(($R193-AW193)&gt;=0,0,IF(($S193-AV193)&lt;0,0,IF(AND(($S193-AW193)&gt;0,(AV193-$R193)&gt;0),$V193/365*(AW193-AV193+1),IF(AND(($S193-AW193)&lt;=0,(AV193-$R193)&gt;0),$V193/365*($S193-AV193+1),$V193/365*(AW193-$R193+1))))),0)</f>
        <v>0</v>
      </c>
      <c r="AY193" s="154">
        <f>AW193+1</f>
        <v>45931</v>
      </c>
      <c r="AZ193" s="154">
        <f>AY193+30</f>
        <v>45961</v>
      </c>
      <c r="BA193" s="158">
        <f>IFERROR(IF(($R193-AZ193)&gt;=0,0,IF(($S193-AY193)&lt;0,0,IF(AND(($S193-AZ193)&gt;0,(AY193-$R193)&gt;0),$V193/365*(AZ193-AY193+1),IF(AND(($S193-AZ193)&lt;=0,(AY193-$R193)&gt;0),$V193/365*($S193-AY193+1),$V193/365*(AZ193-$R193+1))))),0)</f>
        <v>0</v>
      </c>
      <c r="BB193" s="154">
        <f>AZ193+1</f>
        <v>45962</v>
      </c>
      <c r="BC193" s="154">
        <f>BB193+29</f>
        <v>45991</v>
      </c>
      <c r="BD193" s="158">
        <f>IFERROR(IF(($R193-BC193)&gt;=0,0,IF(($S193-BB193)&lt;0,0,IF(AND(($S193-BC193)&gt;0,(BB193-$R193)&gt;0),$V193/365*(BC193-BB193+1),IF(AND(($S193-BC193)&lt;=0,(BB193-$R193)&gt;0),$V193/365*($S193-BB193+1),$V193/365*(BC193-$R193+1))))),0)</f>
        <v>0</v>
      </c>
      <c r="BE193" s="154">
        <f>BC193+1</f>
        <v>45992</v>
      </c>
      <c r="BF193" s="154">
        <f>BE193+30</f>
        <v>46022</v>
      </c>
      <c r="BG193" s="158">
        <f>IFERROR(IF(($R193-BF193)&gt;=0,0,IF(($S193-BE193)&lt;0,0,IF(AND(($S193-BF193)&gt;0,(BE193-$R193)&gt;0),$V193/365*(BF193-BE193+1),IF(AND(($S193-BF193)&lt;=0,(BE193-$R193)&gt;0),$V193/365*($S193-BE193+1),$V193/365*(BF193-$R193+1))))),0)</f>
        <v>0</v>
      </c>
      <c r="BH193" s="154">
        <v>46023</v>
      </c>
      <c r="BI193" s="154">
        <f>BH193+30</f>
        <v>46053</v>
      </c>
      <c r="BJ193" s="158">
        <f>IFERROR(IF(($R193-BI193)&gt;=0,0,IF(($S193-BH193)&lt;0,0,IF(AND(($S193-BI193)&gt;0,(BH193-$R193)&gt;0),$V193/365*(BI193-BH193+1),IF(AND(($S193-BI193)&lt;=0,(BH193-$R193)&gt;0),$V193/365*($S193-BH193+1),$V193/365*(BI193-$R193+1))))),0)</f>
        <v>0</v>
      </c>
      <c r="BK193" s="154">
        <f>BI193+1</f>
        <v>46054</v>
      </c>
      <c r="BL193" s="154">
        <f>BK193+27</f>
        <v>46081</v>
      </c>
      <c r="BM193" s="158">
        <f>IFERROR(IF(($R193-BL193)&gt;=0,0,IF(($S193-BK193)&lt;0,0,IF(AND(($S193-BL193)&gt;0,(BK193-$R193)&gt;0),$V193/365*(BL193-BK193+1),IF(AND(($S193-BL193)&lt;=0,(BK193-$R193)&gt;0),$V193/365*($S193-BK193+1),$V193/365*(BL193-$R193+1))))),0)</f>
        <v>0</v>
      </c>
      <c r="BN193" s="154">
        <f>BL193+1</f>
        <v>46082</v>
      </c>
      <c r="BO193" s="154">
        <f>BN193+30</f>
        <v>46112</v>
      </c>
      <c r="BP193" s="158">
        <f>IFERROR(IF(($R193-BO193)&gt;=0,0,IF(($S193-BN193)&lt;0,0,IF(AND(($S193-BO193)&gt;0,(BN193-$R193)&gt;0),$V193/365*(BO193-BN193+1),IF(AND(($S193-BO193)&lt;=0,(BN193-$R193)&gt;0),$V193/365*($S193-BN193+1),$V193/365*(BO193-$R193+1))))),0)</f>
        <v>0</v>
      </c>
      <c r="BQ193" s="154">
        <f>BO193+1</f>
        <v>46113</v>
      </c>
      <c r="BR193" s="154">
        <f>BQ193+29</f>
        <v>46142</v>
      </c>
      <c r="BS193" s="158">
        <f>IFERROR(IF(($R193-BR193)&gt;=0,0,IF(($S193-BQ193)&lt;0,0,IF(AND(($S193-BR193)&gt;0,(BQ193-$R193)&gt;0),$V193/365*(BR193-BQ193+1),IF(AND(($S193-BR193)&lt;=0,(BQ193-$R193)&gt;0),$V193/365*($S193-BQ193+1),$V193/365*(BR193-$R193+1))))),0)</f>
        <v>0</v>
      </c>
      <c r="BT193" s="154">
        <f>BR193+1</f>
        <v>46143</v>
      </c>
      <c r="BU193" s="154">
        <f>BT193+30</f>
        <v>46173</v>
      </c>
      <c r="BV193" s="158">
        <f>IFERROR(IF(($R193-BU193)&gt;=0,0,IF(($S193-BT193)&lt;0,0,IF(AND(($S193-BU193)&gt;0,(BT193-$R193)&gt;0),$V193/365*(BU193-BT193+1),IF(AND(($S193-BU193)&lt;=0,(BT193-$R193)&gt;0),$V193/365*($S193-BT193+1),$V193/365*(BU193-$R193+1))))),0)</f>
        <v>0</v>
      </c>
      <c r="BW193" s="154">
        <f>BU193+1</f>
        <v>46174</v>
      </c>
      <c r="BX193" s="154">
        <f>BW193+29</f>
        <v>46203</v>
      </c>
      <c r="BY193" s="158">
        <f>IFERROR(IF(($R193-BX193)&gt;=0,0,IF(($S193-BW193)&lt;0,0,IF(AND(($S193-BX193)&gt;0,(BW193-$R193)&gt;0),$V193/365*(BX193-BW193+1),IF(AND(($S193-BX193)&lt;=0,(BW193-$R193)&gt;0),$V193/365*($S193-BW193+1),$V193/365*(BX193-$R193+1))))),0)</f>
        <v>0</v>
      </c>
      <c r="BZ193" s="154">
        <f>BX193+1</f>
        <v>46204</v>
      </c>
      <c r="CA193" s="154">
        <f>BZ193+30</f>
        <v>46234</v>
      </c>
      <c r="CB193" s="158">
        <f>IFERROR(IF(($R193-CA193)&gt;=0,0,IF(($S193-BZ193)&lt;0,0,IF(AND(($S193-CA193)&gt;0,(BZ193-$R193)&gt;0),$V193/365*(CA193-BZ193+1),IF(AND(($S193-CA193)&lt;=0,(BZ193-$R193)&gt;0),$V193/365*($S193-BZ193+1),$V193/365*(CA193-$R193+1))))),0)</f>
        <v>0</v>
      </c>
      <c r="CC193" s="154">
        <f>CA193+1</f>
        <v>46235</v>
      </c>
      <c r="CD193" s="154">
        <f>CC193+30</f>
        <v>46265</v>
      </c>
      <c r="CE193" s="158">
        <f>IFERROR(IF(($R193-CD193)&gt;=0,0,IF(($S193-CC193)&lt;0,0,IF(AND(($S193-CD193)&gt;0,(CC193-$R193)&gt;0),$V193/365*(CD193-CC193+1),IF(AND(($S193-CD193)&lt;=0,(CC193-$R193)&gt;0),$V193/365*($S193-CC193+1),$V193/365*(CD193-$R193+1))))),0)</f>
        <v>0</v>
      </c>
      <c r="CF193" s="154">
        <f>CD193+1</f>
        <v>46266</v>
      </c>
      <c r="CG193" s="154">
        <f>CF193+29</f>
        <v>46295</v>
      </c>
      <c r="CH193" s="158">
        <f>IFERROR(IF(($R193-CG193)&gt;=0,0,IF(($S193-CF193)&lt;0,0,IF(AND(($S193-CG193)&gt;0,(CF193-$R193)&gt;0),$V193/365*(CG193-CF193+1),IF(AND(($S193-CG193)&lt;=0,(CF193-$R193)&gt;0),$V193/365*($S193-CF193+1),$V193/365*(CG193-$R193+1))))),0)</f>
        <v>0</v>
      </c>
      <c r="CI193" s="154">
        <f>CG193+1</f>
        <v>46296</v>
      </c>
      <c r="CJ193" s="154">
        <f>CI193+30</f>
        <v>46326</v>
      </c>
      <c r="CK193" s="158">
        <f>IFERROR(IF(($R193-CJ193)&gt;=0,0,IF(($S193-CI193)&lt;0,0,IF(AND(($S193-CJ193)&gt;0,(CI193-$R193)&gt;0),$V193/365*(CJ193-CI193+1),IF(AND(($S193-CJ193)&lt;=0,(CI193-$R193)&gt;0),$V193/365*($S193-CI193+1),$V193/365*(CJ193-$R193+1))))),0)</f>
        <v>0</v>
      </c>
      <c r="CL193" s="154">
        <f>CJ193+1</f>
        <v>46327</v>
      </c>
      <c r="CM193" s="154">
        <f>CL193+29</f>
        <v>46356</v>
      </c>
      <c r="CN193" s="158">
        <f>IFERROR(IF(($R193-CM193)&gt;=0,0,IF(($S193-CL193)&lt;0,0,IF(AND(($S193-CM193)&gt;0,(CL193-$R193)&gt;0),$V193/365*(CM193-CL193+1),IF(AND(($S193-CM193)&lt;=0,(CL193-$R193)&gt;0),$V193/365*($S193-CL193+1),$V193/365*(CM193-$R193+1))))),0)</f>
        <v>0</v>
      </c>
      <c r="CO193" s="154">
        <f>CM193+1</f>
        <v>46357</v>
      </c>
      <c r="CP193" s="154">
        <f>CO193+30</f>
        <v>46387</v>
      </c>
      <c r="CQ193" s="158">
        <f>IFERROR(IF(($R193-CP193)&gt;=0,0,IF(($S193-CO193)&lt;0,0,IF(AND(($S193-CP193)&gt;0,(CO193-$R193)&gt;0),$V193/365*(CP193-CO193+1),IF(AND(($S193-CP193)&lt;=0,(CO193-$R193)&gt;0),$V193/365*($S193-CO193+1),$V193/365*(CP193-$R193+1))))),0)</f>
        <v>0</v>
      </c>
    </row>
    <row r="194" s="80" customFormat="1" ht="24" customHeight="1" outlineLevel="4" spans="1:95">
      <c r="A194" s="119"/>
      <c r="B194" s="120"/>
      <c r="C194" s="121"/>
      <c r="D194" s="119"/>
      <c r="E194" s="120"/>
      <c r="F194" s="120"/>
      <c r="G194" s="120"/>
      <c r="H194" s="122"/>
      <c r="I194" s="122"/>
      <c r="J194" s="122">
        <f>Z194+AC194+AF194+AI194+AL194+AO194+AR194+AU194+AX194+BA194+BD194+BG194</f>
        <v>0</v>
      </c>
      <c r="K194" s="122">
        <f>K193+1</f>
        <v>3</v>
      </c>
      <c r="L194" s="147"/>
      <c r="M194" s="148">
        <f>IFERROR(VLOOKUP($L194,'2-2 引出数据_合同数据仓库'!$B$2:$BP$10000,3,FALSE),0)</f>
        <v>0</v>
      </c>
      <c r="N194" s="122"/>
      <c r="O194" s="148">
        <f>IFERROR(VLOOKUP((LEFT(VLOOKUP($L194,'2-2 引出数据_合同数据仓库'!$B$2:$BP$10000,64,FALSE),15)&amp;(RIGHT(VLOOKUP($L194,'2-2 引出数据_合同数据仓库'!$B$2:$BP$10000,64,FALSE),4)+1)),'2-2 引出数据_合同数据仓库'!$B$2:$BP$10000,3,FALSE),0)</f>
        <v>0</v>
      </c>
      <c r="P194" s="122"/>
      <c r="Q194" s="122">
        <f>IFERROR(VLOOKUP($L194,'2-2 引出数据_合同数据仓库'!$B$2:$BP$10000,28,FALSE),0)</f>
        <v>0</v>
      </c>
      <c r="R194" s="122">
        <f>IFERROR(VLOOKUP($L194,'2-2 引出数据_合同数据仓库'!$B$2:$BP$10000,29,FALSE),0)</f>
        <v>0</v>
      </c>
      <c r="S194" s="122">
        <f>IFERROR(VLOOKUP($L194,'2-2 引出数据_合同数据仓库'!$B$2:$BP$10000,4,FALSE),0)</f>
        <v>0</v>
      </c>
      <c r="T194" s="122"/>
      <c r="U194" s="122">
        <f>IFERROR(VLOOKUP($L194,'2-2 引出数据_合同数据仓库'!$B$2:$BP$10000,15,FALSE),0)</f>
        <v>0</v>
      </c>
      <c r="V194" s="122">
        <f>U194/(S194-R194+1)*365</f>
        <v>0</v>
      </c>
      <c r="W194" s="122"/>
      <c r="X194" s="154">
        <v>45658</v>
      </c>
      <c r="Y194" s="154">
        <f>X194+30</f>
        <v>45688</v>
      </c>
      <c r="Z194" s="158">
        <f>IFERROR(IF(($R194-Y194)&gt;=0,0,IF(($S194-X194)&lt;0,0,IF(AND(($S194-Y194)&gt;0,(X194-$R194)&gt;0),$V194/365*(Y194-X194+1),IF(AND(($S194-Y194)&lt;=0,(X194-$R194)&gt;0),$V194/365*($S194-X194+1),$V194/365*(Y194-$R194+1))))),0)</f>
        <v>0</v>
      </c>
      <c r="AA194" s="154">
        <f>Y194+1</f>
        <v>45689</v>
      </c>
      <c r="AB194" s="154">
        <f>AA194+27</f>
        <v>45716</v>
      </c>
      <c r="AC194" s="158">
        <f>IFERROR(IF(($R194-AB194)&gt;=0,0,IF(($S194-AA194)&lt;0,0,IF(AND(($S194-AB194)&gt;0,(AA194-$R194)&gt;0),$V194/365*(AB194-AA194+1),IF(AND(($S194-AB194)&lt;=0,(AA194-$R194)&gt;0),$V194/365*($S194-AA194+1),$V194/365*(AB194-$R194+1))))),0)</f>
        <v>0</v>
      </c>
      <c r="AD194" s="154">
        <f>AB194+1</f>
        <v>45717</v>
      </c>
      <c r="AE194" s="154">
        <f>AD194+30</f>
        <v>45747</v>
      </c>
      <c r="AF194" s="158">
        <f>IFERROR(IF(($R194-AE194)&gt;=0,0,IF(($S194-AD194)&lt;0,0,IF(AND(($S194-AE194)&gt;0,(AD194-$R194)&gt;0),$V194/365*(AE194-AD194+1),IF(AND(($S194-AE194)&lt;=0,(AD194-$R194)&gt;0),$V194/365*($S194-AD194+1),$V194/365*(AE194-$R194+1))))),0)</f>
        <v>0</v>
      </c>
      <c r="AG194" s="154">
        <f>AE194+1</f>
        <v>45748</v>
      </c>
      <c r="AH194" s="154">
        <f>AG194+29</f>
        <v>45777</v>
      </c>
      <c r="AI194" s="158">
        <f>IFERROR(IF(($R194-AH194)&gt;=0,0,IF(($S194-AG194)&lt;0,0,IF(AND(($S194-AH194)&gt;0,(AG194-$R194)&gt;0),$V194/365*(AH194-AG194+1),IF(AND(($S194-AH194)&lt;=0,(AG194-$R194)&gt;0),$V194/365*($S194-AG194+1),$V194/365*(AH194-$R194+1))))),0)</f>
        <v>0</v>
      </c>
      <c r="AJ194" s="154">
        <f>AH194+1</f>
        <v>45778</v>
      </c>
      <c r="AK194" s="154">
        <f>AJ194+30</f>
        <v>45808</v>
      </c>
      <c r="AL194" s="158">
        <f>IFERROR(IF(($R194-AK194)&gt;=0,0,IF(($S194-AJ194)&lt;0,0,IF(AND(($S194-AK194)&gt;0,(AJ194-$R194)&gt;0),$V194/365*(AK194-AJ194+1),IF(AND(($S194-AK194)&lt;=0,(AJ194-$R194)&gt;0),$V194/365*($S194-AJ194+1),$V194/365*(AK194-$R194+1))))),0)</f>
        <v>0</v>
      </c>
      <c r="AM194" s="154">
        <f>AK194+1</f>
        <v>45809</v>
      </c>
      <c r="AN194" s="154">
        <f>AM194+29</f>
        <v>45838</v>
      </c>
      <c r="AO194" s="158">
        <f>IFERROR(IF(($R194-AN194)&gt;=0,0,IF(($S194-AM194)&lt;0,0,IF(AND(($S194-AN194)&gt;0,(AM194-$R194)&gt;0),$V194/365*(AN194-AM194+1),IF(AND(($S194-AN194)&lt;=0,(AM194-$R194)&gt;0),$V194/365*($S194-AM194+1),$V194/365*(AN194-$R194+1))))),0)</f>
        <v>0</v>
      </c>
      <c r="AP194" s="154">
        <f>AN194+1</f>
        <v>45839</v>
      </c>
      <c r="AQ194" s="154">
        <f>AP194+30</f>
        <v>45869</v>
      </c>
      <c r="AR194" s="158">
        <f>IFERROR(IF(($R194-AQ194)&gt;=0,0,IF(($S194-AP194)&lt;0,0,IF(AND(($S194-AQ194)&gt;0,(AP194-$R194)&gt;0),$V194/365*(AQ194-AP194+1),IF(AND(($S194-AQ194)&lt;=0,(AP194-$R194)&gt;0),$V194/365*($S194-AP194+1),$V194/365*(AQ194-$R194+1))))),0)</f>
        <v>0</v>
      </c>
      <c r="AS194" s="154">
        <f>AQ194+1</f>
        <v>45870</v>
      </c>
      <c r="AT194" s="154">
        <f>AS194+30</f>
        <v>45900</v>
      </c>
      <c r="AU194" s="158">
        <f>IFERROR(IF(($R194-AT194)&gt;=0,0,IF(($S194-AS194)&lt;0,0,IF(AND(($S194-AT194)&gt;0,(AS194-$R194)&gt;0),$V194/365*(AT194-AS194+1),IF(AND(($S194-AT194)&lt;=0,(AS194-$R194)&gt;0),$V194/365*($S194-AS194+1),$V194/365*(AT194-$R194+1))))),0)</f>
        <v>0</v>
      </c>
      <c r="AV194" s="154">
        <f>AT194+1</f>
        <v>45901</v>
      </c>
      <c r="AW194" s="154">
        <f>AV194+29</f>
        <v>45930</v>
      </c>
      <c r="AX194" s="158">
        <f>IFERROR(IF(($R194-AW194)&gt;=0,0,IF(($S194-AV194)&lt;0,0,IF(AND(($S194-AW194)&gt;0,(AV194-$R194)&gt;0),$V194/365*(AW194-AV194+1),IF(AND(($S194-AW194)&lt;=0,(AV194-$R194)&gt;0),$V194/365*($S194-AV194+1),$V194/365*(AW194-$R194+1))))),0)</f>
        <v>0</v>
      </c>
      <c r="AY194" s="154">
        <f>AW194+1</f>
        <v>45931</v>
      </c>
      <c r="AZ194" s="154">
        <f>AY194+30</f>
        <v>45961</v>
      </c>
      <c r="BA194" s="158">
        <f>IFERROR(IF(($R194-AZ194)&gt;=0,0,IF(($S194-AY194)&lt;0,0,IF(AND(($S194-AZ194)&gt;0,(AY194-$R194)&gt;0),$V194/365*(AZ194-AY194+1),IF(AND(($S194-AZ194)&lt;=0,(AY194-$R194)&gt;0),$V194/365*($S194-AY194+1),$V194/365*(AZ194-$R194+1))))),0)</f>
        <v>0</v>
      </c>
      <c r="BB194" s="154">
        <f>AZ194+1</f>
        <v>45962</v>
      </c>
      <c r="BC194" s="154">
        <f>BB194+29</f>
        <v>45991</v>
      </c>
      <c r="BD194" s="158">
        <f>IFERROR(IF(($R194-BC194)&gt;=0,0,IF(($S194-BB194)&lt;0,0,IF(AND(($S194-BC194)&gt;0,(BB194-$R194)&gt;0),$V194/365*(BC194-BB194+1),IF(AND(($S194-BC194)&lt;=0,(BB194-$R194)&gt;0),$V194/365*($S194-BB194+1),$V194/365*(BC194-$R194+1))))),0)</f>
        <v>0</v>
      </c>
      <c r="BE194" s="154">
        <f>BC194+1</f>
        <v>45992</v>
      </c>
      <c r="BF194" s="154">
        <f>BE194+30</f>
        <v>46022</v>
      </c>
      <c r="BG194" s="158">
        <f>IFERROR(IF(($R194-BF194)&gt;=0,0,IF(($S194-BE194)&lt;0,0,IF(AND(($S194-BF194)&gt;0,(BE194-$R194)&gt;0),$V194/365*(BF194-BE194+1),IF(AND(($S194-BF194)&lt;=0,(BE194-$R194)&gt;0),$V194/365*($S194-BE194+1),$V194/365*(BF194-$R194+1))))),0)</f>
        <v>0</v>
      </c>
      <c r="BH194" s="154">
        <v>46023</v>
      </c>
      <c r="BI194" s="154">
        <f>BH194+30</f>
        <v>46053</v>
      </c>
      <c r="BJ194" s="158">
        <f>IFERROR(IF(($R194-BI194)&gt;=0,0,IF(($S194-BH194)&lt;0,0,IF(AND(($S194-BI194)&gt;0,(BH194-$R194)&gt;0),$V194/365*(BI194-BH194+1),IF(AND(($S194-BI194)&lt;=0,(BH194-$R194)&gt;0),$V194/365*($S194-BH194+1),$V194/365*(BI194-$R194+1))))),0)</f>
        <v>0</v>
      </c>
      <c r="BK194" s="154">
        <f>BI194+1</f>
        <v>46054</v>
      </c>
      <c r="BL194" s="154">
        <f>BK194+27</f>
        <v>46081</v>
      </c>
      <c r="BM194" s="158">
        <f>IFERROR(IF(($R194-BL194)&gt;=0,0,IF(($S194-BK194)&lt;0,0,IF(AND(($S194-BL194)&gt;0,(BK194-$R194)&gt;0),$V194/365*(BL194-BK194+1),IF(AND(($S194-BL194)&lt;=0,(BK194-$R194)&gt;0),$V194/365*($S194-BK194+1),$V194/365*(BL194-$R194+1))))),0)</f>
        <v>0</v>
      </c>
      <c r="BN194" s="154">
        <f>BL194+1</f>
        <v>46082</v>
      </c>
      <c r="BO194" s="154">
        <f>BN194+30</f>
        <v>46112</v>
      </c>
      <c r="BP194" s="158">
        <f>IFERROR(IF(($R194-BO194)&gt;=0,0,IF(($S194-BN194)&lt;0,0,IF(AND(($S194-BO194)&gt;0,(BN194-$R194)&gt;0),$V194/365*(BO194-BN194+1),IF(AND(($S194-BO194)&lt;=0,(BN194-$R194)&gt;0),$V194/365*($S194-BN194+1),$V194/365*(BO194-$R194+1))))),0)</f>
        <v>0</v>
      </c>
      <c r="BQ194" s="154">
        <f>BO194+1</f>
        <v>46113</v>
      </c>
      <c r="BR194" s="154">
        <f>BQ194+29</f>
        <v>46142</v>
      </c>
      <c r="BS194" s="158">
        <f>IFERROR(IF(($R194-BR194)&gt;=0,0,IF(($S194-BQ194)&lt;0,0,IF(AND(($S194-BR194)&gt;0,(BQ194-$R194)&gt;0),$V194/365*(BR194-BQ194+1),IF(AND(($S194-BR194)&lt;=0,(BQ194-$R194)&gt;0),$V194/365*($S194-BQ194+1),$V194/365*(BR194-$R194+1))))),0)</f>
        <v>0</v>
      </c>
      <c r="BT194" s="154">
        <f>BR194+1</f>
        <v>46143</v>
      </c>
      <c r="BU194" s="154">
        <f>BT194+30</f>
        <v>46173</v>
      </c>
      <c r="BV194" s="158">
        <f>IFERROR(IF(($R194-BU194)&gt;=0,0,IF(($S194-BT194)&lt;0,0,IF(AND(($S194-BU194)&gt;0,(BT194-$R194)&gt;0),$V194/365*(BU194-BT194+1),IF(AND(($S194-BU194)&lt;=0,(BT194-$R194)&gt;0),$V194/365*($S194-BT194+1),$V194/365*(BU194-$R194+1))))),0)</f>
        <v>0</v>
      </c>
      <c r="BW194" s="154">
        <f>BU194+1</f>
        <v>46174</v>
      </c>
      <c r="BX194" s="154">
        <f>BW194+29</f>
        <v>46203</v>
      </c>
      <c r="BY194" s="158">
        <f>IFERROR(IF(($R194-BX194)&gt;=0,0,IF(($S194-BW194)&lt;0,0,IF(AND(($S194-BX194)&gt;0,(BW194-$R194)&gt;0),$V194/365*(BX194-BW194+1),IF(AND(($S194-BX194)&lt;=0,(BW194-$R194)&gt;0),$V194/365*($S194-BW194+1),$V194/365*(BX194-$R194+1))))),0)</f>
        <v>0</v>
      </c>
      <c r="BZ194" s="154">
        <f>BX194+1</f>
        <v>46204</v>
      </c>
      <c r="CA194" s="154">
        <f>BZ194+30</f>
        <v>46234</v>
      </c>
      <c r="CB194" s="158">
        <f>IFERROR(IF(($R194-CA194)&gt;=0,0,IF(($S194-BZ194)&lt;0,0,IF(AND(($S194-CA194)&gt;0,(BZ194-$R194)&gt;0),$V194/365*(CA194-BZ194+1),IF(AND(($S194-CA194)&lt;=0,(BZ194-$R194)&gt;0),$V194/365*($S194-BZ194+1),$V194/365*(CA194-$R194+1))))),0)</f>
        <v>0</v>
      </c>
      <c r="CC194" s="154">
        <f>CA194+1</f>
        <v>46235</v>
      </c>
      <c r="CD194" s="154">
        <f>CC194+30</f>
        <v>46265</v>
      </c>
      <c r="CE194" s="158">
        <f>IFERROR(IF(($R194-CD194)&gt;=0,0,IF(($S194-CC194)&lt;0,0,IF(AND(($S194-CD194)&gt;0,(CC194-$R194)&gt;0),$V194/365*(CD194-CC194+1),IF(AND(($S194-CD194)&lt;=0,(CC194-$R194)&gt;0),$V194/365*($S194-CC194+1),$V194/365*(CD194-$R194+1))))),0)</f>
        <v>0</v>
      </c>
      <c r="CF194" s="154">
        <f>CD194+1</f>
        <v>46266</v>
      </c>
      <c r="CG194" s="154">
        <f>CF194+29</f>
        <v>46295</v>
      </c>
      <c r="CH194" s="158">
        <f>IFERROR(IF(($R194-CG194)&gt;=0,0,IF(($S194-CF194)&lt;0,0,IF(AND(($S194-CG194)&gt;0,(CF194-$R194)&gt;0),$V194/365*(CG194-CF194+1),IF(AND(($S194-CG194)&lt;=0,(CF194-$R194)&gt;0),$V194/365*($S194-CF194+1),$V194/365*(CG194-$R194+1))))),0)</f>
        <v>0</v>
      </c>
      <c r="CI194" s="154">
        <f>CG194+1</f>
        <v>46296</v>
      </c>
      <c r="CJ194" s="154">
        <f>CI194+30</f>
        <v>46326</v>
      </c>
      <c r="CK194" s="158">
        <f>IFERROR(IF(($R194-CJ194)&gt;=0,0,IF(($S194-CI194)&lt;0,0,IF(AND(($S194-CJ194)&gt;0,(CI194-$R194)&gt;0),$V194/365*(CJ194-CI194+1),IF(AND(($S194-CJ194)&lt;=0,(CI194-$R194)&gt;0),$V194/365*($S194-CI194+1),$V194/365*(CJ194-$R194+1))))),0)</f>
        <v>0</v>
      </c>
      <c r="CL194" s="154">
        <f>CJ194+1</f>
        <v>46327</v>
      </c>
      <c r="CM194" s="154">
        <f>CL194+29</f>
        <v>46356</v>
      </c>
      <c r="CN194" s="158">
        <f>IFERROR(IF(($R194-CM194)&gt;=0,0,IF(($S194-CL194)&lt;0,0,IF(AND(($S194-CM194)&gt;0,(CL194-$R194)&gt;0),$V194/365*(CM194-CL194+1),IF(AND(($S194-CM194)&lt;=0,(CL194-$R194)&gt;0),$V194/365*($S194-CL194+1),$V194/365*(CM194-$R194+1))))),0)</f>
        <v>0</v>
      </c>
      <c r="CO194" s="154">
        <f>CM194+1</f>
        <v>46357</v>
      </c>
      <c r="CP194" s="154">
        <f>CO194+30</f>
        <v>46387</v>
      </c>
      <c r="CQ194" s="158">
        <f>IFERROR(IF(($R194-CP194)&gt;=0,0,IF(($S194-CO194)&lt;0,0,IF(AND(($S194-CP194)&gt;0,(CO194-$R194)&gt;0),$V194/365*(CP194-CO194+1),IF(AND(($S194-CP194)&lt;=0,(CO194-$R194)&gt;0),$V194/365*($S194-CO194+1),$V194/365*(CP194-$R194+1))))),0)</f>
        <v>0</v>
      </c>
    </row>
    <row r="195" s="80" customFormat="1" ht="24" customHeight="1" outlineLevel="4" spans="1:95">
      <c r="A195" s="119"/>
      <c r="B195" s="120"/>
      <c r="C195" s="121"/>
      <c r="D195" s="119"/>
      <c r="E195" s="120"/>
      <c r="F195" s="120"/>
      <c r="G195" s="120"/>
      <c r="H195" s="122"/>
      <c r="I195" s="122"/>
      <c r="J195" s="122">
        <f>Z195+AC195+AF195+AI195+AL195+AO195+AR195+AU195+AX195+BA195+BD195+BG195</f>
        <v>0</v>
      </c>
      <c r="K195" s="122">
        <f>K194+1</f>
        <v>4</v>
      </c>
      <c r="L195" s="147"/>
      <c r="M195" s="148">
        <f>IFERROR(VLOOKUP($L195,'2-2 引出数据_合同数据仓库'!$B$2:$BP$10000,3,FALSE),0)</f>
        <v>0</v>
      </c>
      <c r="N195" s="122"/>
      <c r="O195" s="148">
        <f>IFERROR(VLOOKUP((LEFT(VLOOKUP($L195,'2-2 引出数据_合同数据仓库'!$B$2:$BP$10000,64,FALSE),15)&amp;(RIGHT(VLOOKUP($L195,'2-2 引出数据_合同数据仓库'!$B$2:$BP$10000,64,FALSE),4)+1)),'2-2 引出数据_合同数据仓库'!$B$2:$BP$10000,3,FALSE),0)</f>
        <v>0</v>
      </c>
      <c r="P195" s="122"/>
      <c r="Q195" s="122">
        <f>IFERROR(VLOOKUP($L195,'2-2 引出数据_合同数据仓库'!$B$2:$BP$10000,28,FALSE),0)</f>
        <v>0</v>
      </c>
      <c r="R195" s="122">
        <f>IFERROR(VLOOKUP($L195,'2-2 引出数据_合同数据仓库'!$B$2:$BP$10000,29,FALSE),0)</f>
        <v>0</v>
      </c>
      <c r="S195" s="122">
        <f>IFERROR(VLOOKUP($L195,'2-2 引出数据_合同数据仓库'!$B$2:$BP$10000,4,FALSE),0)</f>
        <v>0</v>
      </c>
      <c r="T195" s="122"/>
      <c r="U195" s="122">
        <f>IFERROR(VLOOKUP($L195,'2-2 引出数据_合同数据仓库'!$B$2:$BP$10000,15,FALSE),0)</f>
        <v>0</v>
      </c>
      <c r="V195" s="122">
        <f>U195/(S195-R195+1)*365</f>
        <v>0</v>
      </c>
      <c r="W195" s="122"/>
      <c r="X195" s="154">
        <v>45658</v>
      </c>
      <c r="Y195" s="154">
        <f>X195+30</f>
        <v>45688</v>
      </c>
      <c r="Z195" s="158">
        <f>IFERROR(IF(($R195-Y195)&gt;=0,0,IF(($S195-X195)&lt;0,0,IF(AND(($S195-Y195)&gt;0,(X195-$R195)&gt;0),$V195/365*(Y195-X195+1),IF(AND(($S195-Y195)&lt;=0,(X195-$R195)&gt;0),$V195/365*($S195-X195+1),$V195/365*(Y195-$R195+1))))),0)</f>
        <v>0</v>
      </c>
      <c r="AA195" s="154">
        <f>Y195+1</f>
        <v>45689</v>
      </c>
      <c r="AB195" s="154">
        <f>AA195+27</f>
        <v>45716</v>
      </c>
      <c r="AC195" s="158">
        <f>IFERROR(IF(($R195-AB195)&gt;=0,0,IF(($S195-AA195)&lt;0,0,IF(AND(($S195-AB195)&gt;0,(AA195-$R195)&gt;0),$V195/365*(AB195-AA195+1),IF(AND(($S195-AB195)&lt;=0,(AA195-$R195)&gt;0),$V195/365*($S195-AA195+1),$V195/365*(AB195-$R195+1))))),0)</f>
        <v>0</v>
      </c>
      <c r="AD195" s="154">
        <f>AB195+1</f>
        <v>45717</v>
      </c>
      <c r="AE195" s="154">
        <f>AD195+30</f>
        <v>45747</v>
      </c>
      <c r="AF195" s="158">
        <f>IFERROR(IF(($R195-AE195)&gt;=0,0,IF(($S195-AD195)&lt;0,0,IF(AND(($S195-AE195)&gt;0,(AD195-$R195)&gt;0),$V195/365*(AE195-AD195+1),IF(AND(($S195-AE195)&lt;=0,(AD195-$R195)&gt;0),$V195/365*($S195-AD195+1),$V195/365*(AE195-$R195+1))))),0)</f>
        <v>0</v>
      </c>
      <c r="AG195" s="154">
        <f>AE195+1</f>
        <v>45748</v>
      </c>
      <c r="AH195" s="154">
        <f>AG195+29</f>
        <v>45777</v>
      </c>
      <c r="AI195" s="158">
        <f>IFERROR(IF(($R195-AH195)&gt;=0,0,IF(($S195-AG195)&lt;0,0,IF(AND(($S195-AH195)&gt;0,(AG195-$R195)&gt;0),$V195/365*(AH195-AG195+1),IF(AND(($S195-AH195)&lt;=0,(AG195-$R195)&gt;0),$V195/365*($S195-AG195+1),$V195/365*(AH195-$R195+1))))),0)</f>
        <v>0</v>
      </c>
      <c r="AJ195" s="154">
        <f>AH195+1</f>
        <v>45778</v>
      </c>
      <c r="AK195" s="154">
        <f>AJ195+30</f>
        <v>45808</v>
      </c>
      <c r="AL195" s="158">
        <f>IFERROR(IF(($R195-AK195)&gt;=0,0,IF(($S195-AJ195)&lt;0,0,IF(AND(($S195-AK195)&gt;0,(AJ195-$R195)&gt;0),$V195/365*(AK195-AJ195+1),IF(AND(($S195-AK195)&lt;=0,(AJ195-$R195)&gt;0),$V195/365*($S195-AJ195+1),$V195/365*(AK195-$R195+1))))),0)</f>
        <v>0</v>
      </c>
      <c r="AM195" s="154">
        <f>AK195+1</f>
        <v>45809</v>
      </c>
      <c r="AN195" s="154">
        <f>AM195+29</f>
        <v>45838</v>
      </c>
      <c r="AO195" s="158">
        <f>IFERROR(IF(($R195-AN195)&gt;=0,0,IF(($S195-AM195)&lt;0,0,IF(AND(($S195-AN195)&gt;0,(AM195-$R195)&gt;0),$V195/365*(AN195-AM195+1),IF(AND(($S195-AN195)&lt;=0,(AM195-$R195)&gt;0),$V195/365*($S195-AM195+1),$V195/365*(AN195-$R195+1))))),0)</f>
        <v>0</v>
      </c>
      <c r="AP195" s="154">
        <f>AN195+1</f>
        <v>45839</v>
      </c>
      <c r="AQ195" s="154">
        <f>AP195+30</f>
        <v>45869</v>
      </c>
      <c r="AR195" s="158">
        <f>IFERROR(IF(($R195-AQ195)&gt;=0,0,IF(($S195-AP195)&lt;0,0,IF(AND(($S195-AQ195)&gt;0,(AP195-$R195)&gt;0),$V195/365*(AQ195-AP195+1),IF(AND(($S195-AQ195)&lt;=0,(AP195-$R195)&gt;0),$V195/365*($S195-AP195+1),$V195/365*(AQ195-$R195+1))))),0)</f>
        <v>0</v>
      </c>
      <c r="AS195" s="154">
        <f>AQ195+1</f>
        <v>45870</v>
      </c>
      <c r="AT195" s="154">
        <f>AS195+30</f>
        <v>45900</v>
      </c>
      <c r="AU195" s="158">
        <f>IFERROR(IF(($R195-AT195)&gt;=0,0,IF(($S195-AS195)&lt;0,0,IF(AND(($S195-AT195)&gt;0,(AS195-$R195)&gt;0),$V195/365*(AT195-AS195+1),IF(AND(($S195-AT195)&lt;=0,(AS195-$R195)&gt;0),$V195/365*($S195-AS195+1),$V195/365*(AT195-$R195+1))))),0)</f>
        <v>0</v>
      </c>
      <c r="AV195" s="154">
        <f>AT195+1</f>
        <v>45901</v>
      </c>
      <c r="AW195" s="154">
        <f>AV195+29</f>
        <v>45930</v>
      </c>
      <c r="AX195" s="158">
        <f>IFERROR(IF(($R195-AW195)&gt;=0,0,IF(($S195-AV195)&lt;0,0,IF(AND(($S195-AW195)&gt;0,(AV195-$R195)&gt;0),$V195/365*(AW195-AV195+1),IF(AND(($S195-AW195)&lt;=0,(AV195-$R195)&gt;0),$V195/365*($S195-AV195+1),$V195/365*(AW195-$R195+1))))),0)</f>
        <v>0</v>
      </c>
      <c r="AY195" s="154">
        <f>AW195+1</f>
        <v>45931</v>
      </c>
      <c r="AZ195" s="154">
        <f>AY195+30</f>
        <v>45961</v>
      </c>
      <c r="BA195" s="158">
        <f>IFERROR(IF(($R195-AZ195)&gt;=0,0,IF(($S195-AY195)&lt;0,0,IF(AND(($S195-AZ195)&gt;0,(AY195-$R195)&gt;0),$V195/365*(AZ195-AY195+1),IF(AND(($S195-AZ195)&lt;=0,(AY195-$R195)&gt;0),$V195/365*($S195-AY195+1),$V195/365*(AZ195-$R195+1))))),0)</f>
        <v>0</v>
      </c>
      <c r="BB195" s="154">
        <f>AZ195+1</f>
        <v>45962</v>
      </c>
      <c r="BC195" s="154">
        <f>BB195+29</f>
        <v>45991</v>
      </c>
      <c r="BD195" s="158">
        <f>IFERROR(IF(($R195-BC195)&gt;=0,0,IF(($S195-BB195)&lt;0,0,IF(AND(($S195-BC195)&gt;0,(BB195-$R195)&gt;0),$V195/365*(BC195-BB195+1),IF(AND(($S195-BC195)&lt;=0,(BB195-$R195)&gt;0),$V195/365*($S195-BB195+1),$V195/365*(BC195-$R195+1))))),0)</f>
        <v>0</v>
      </c>
      <c r="BE195" s="154">
        <f>BC195+1</f>
        <v>45992</v>
      </c>
      <c r="BF195" s="154">
        <f>BE195+30</f>
        <v>46022</v>
      </c>
      <c r="BG195" s="158">
        <f>IFERROR(IF(($R195-BF195)&gt;=0,0,IF(($S195-BE195)&lt;0,0,IF(AND(($S195-BF195)&gt;0,(BE195-$R195)&gt;0),$V195/365*(BF195-BE195+1),IF(AND(($S195-BF195)&lt;=0,(BE195-$R195)&gt;0),$V195/365*($S195-BE195+1),$V195/365*(BF195-$R195+1))))),0)</f>
        <v>0</v>
      </c>
      <c r="BH195" s="154">
        <v>46023</v>
      </c>
      <c r="BI195" s="154">
        <f>BH195+30</f>
        <v>46053</v>
      </c>
      <c r="BJ195" s="158">
        <f>IFERROR(IF(($R195-BI195)&gt;=0,0,IF(($S195-BH195)&lt;0,0,IF(AND(($S195-BI195)&gt;0,(BH195-$R195)&gt;0),$V195/365*(BI195-BH195+1),IF(AND(($S195-BI195)&lt;=0,(BH195-$R195)&gt;0),$V195/365*($S195-BH195+1),$V195/365*(BI195-$R195+1))))),0)</f>
        <v>0</v>
      </c>
      <c r="BK195" s="154">
        <f>BI195+1</f>
        <v>46054</v>
      </c>
      <c r="BL195" s="154">
        <f>BK195+27</f>
        <v>46081</v>
      </c>
      <c r="BM195" s="158">
        <f>IFERROR(IF(($R195-BL195)&gt;=0,0,IF(($S195-BK195)&lt;0,0,IF(AND(($S195-BL195)&gt;0,(BK195-$R195)&gt;0),$V195/365*(BL195-BK195+1),IF(AND(($S195-BL195)&lt;=0,(BK195-$R195)&gt;0),$V195/365*($S195-BK195+1),$V195/365*(BL195-$R195+1))))),0)</f>
        <v>0</v>
      </c>
      <c r="BN195" s="154">
        <f>BL195+1</f>
        <v>46082</v>
      </c>
      <c r="BO195" s="154">
        <f>BN195+30</f>
        <v>46112</v>
      </c>
      <c r="BP195" s="158">
        <f>IFERROR(IF(($R195-BO195)&gt;=0,0,IF(($S195-BN195)&lt;0,0,IF(AND(($S195-BO195)&gt;0,(BN195-$R195)&gt;0),$V195/365*(BO195-BN195+1),IF(AND(($S195-BO195)&lt;=0,(BN195-$R195)&gt;0),$V195/365*($S195-BN195+1),$V195/365*(BO195-$R195+1))))),0)</f>
        <v>0</v>
      </c>
      <c r="BQ195" s="154">
        <f>BO195+1</f>
        <v>46113</v>
      </c>
      <c r="BR195" s="154">
        <f>BQ195+29</f>
        <v>46142</v>
      </c>
      <c r="BS195" s="158">
        <f>IFERROR(IF(($R195-BR195)&gt;=0,0,IF(($S195-BQ195)&lt;0,0,IF(AND(($S195-BR195)&gt;0,(BQ195-$R195)&gt;0),$V195/365*(BR195-BQ195+1),IF(AND(($S195-BR195)&lt;=0,(BQ195-$R195)&gt;0),$V195/365*($S195-BQ195+1),$V195/365*(BR195-$R195+1))))),0)</f>
        <v>0</v>
      </c>
      <c r="BT195" s="154">
        <f>BR195+1</f>
        <v>46143</v>
      </c>
      <c r="BU195" s="154">
        <f>BT195+30</f>
        <v>46173</v>
      </c>
      <c r="BV195" s="158">
        <f>IFERROR(IF(($R195-BU195)&gt;=0,0,IF(($S195-BT195)&lt;0,0,IF(AND(($S195-BU195)&gt;0,(BT195-$R195)&gt;0),$V195/365*(BU195-BT195+1),IF(AND(($S195-BU195)&lt;=0,(BT195-$R195)&gt;0),$V195/365*($S195-BT195+1),$V195/365*(BU195-$R195+1))))),0)</f>
        <v>0</v>
      </c>
      <c r="BW195" s="154">
        <f>BU195+1</f>
        <v>46174</v>
      </c>
      <c r="BX195" s="154">
        <f>BW195+29</f>
        <v>46203</v>
      </c>
      <c r="BY195" s="158">
        <f>IFERROR(IF(($R195-BX195)&gt;=0,0,IF(($S195-BW195)&lt;0,0,IF(AND(($S195-BX195)&gt;0,(BW195-$R195)&gt;0),$V195/365*(BX195-BW195+1),IF(AND(($S195-BX195)&lt;=0,(BW195-$R195)&gt;0),$V195/365*($S195-BW195+1),$V195/365*(BX195-$R195+1))))),0)</f>
        <v>0</v>
      </c>
      <c r="BZ195" s="154">
        <f>BX195+1</f>
        <v>46204</v>
      </c>
      <c r="CA195" s="154">
        <f>BZ195+30</f>
        <v>46234</v>
      </c>
      <c r="CB195" s="158">
        <f>IFERROR(IF(($R195-CA195)&gt;=0,0,IF(($S195-BZ195)&lt;0,0,IF(AND(($S195-CA195)&gt;0,(BZ195-$R195)&gt;0),$V195/365*(CA195-BZ195+1),IF(AND(($S195-CA195)&lt;=0,(BZ195-$R195)&gt;0),$V195/365*($S195-BZ195+1),$V195/365*(CA195-$R195+1))))),0)</f>
        <v>0</v>
      </c>
      <c r="CC195" s="154">
        <f>CA195+1</f>
        <v>46235</v>
      </c>
      <c r="CD195" s="154">
        <f>CC195+30</f>
        <v>46265</v>
      </c>
      <c r="CE195" s="158">
        <f>IFERROR(IF(($R195-CD195)&gt;=0,0,IF(($S195-CC195)&lt;0,0,IF(AND(($S195-CD195)&gt;0,(CC195-$R195)&gt;0),$V195/365*(CD195-CC195+1),IF(AND(($S195-CD195)&lt;=0,(CC195-$R195)&gt;0),$V195/365*($S195-CC195+1),$V195/365*(CD195-$R195+1))))),0)</f>
        <v>0</v>
      </c>
      <c r="CF195" s="154">
        <f>CD195+1</f>
        <v>46266</v>
      </c>
      <c r="CG195" s="154">
        <f>CF195+29</f>
        <v>46295</v>
      </c>
      <c r="CH195" s="158">
        <f>IFERROR(IF(($R195-CG195)&gt;=0,0,IF(($S195-CF195)&lt;0,0,IF(AND(($S195-CG195)&gt;0,(CF195-$R195)&gt;0),$V195/365*(CG195-CF195+1),IF(AND(($S195-CG195)&lt;=0,(CF195-$R195)&gt;0),$V195/365*($S195-CF195+1),$V195/365*(CG195-$R195+1))))),0)</f>
        <v>0</v>
      </c>
      <c r="CI195" s="154">
        <f>CG195+1</f>
        <v>46296</v>
      </c>
      <c r="CJ195" s="154">
        <f>CI195+30</f>
        <v>46326</v>
      </c>
      <c r="CK195" s="158">
        <f>IFERROR(IF(($R195-CJ195)&gt;=0,0,IF(($S195-CI195)&lt;0,0,IF(AND(($S195-CJ195)&gt;0,(CI195-$R195)&gt;0),$V195/365*(CJ195-CI195+1),IF(AND(($S195-CJ195)&lt;=0,(CI195-$R195)&gt;0),$V195/365*($S195-CI195+1),$V195/365*(CJ195-$R195+1))))),0)</f>
        <v>0</v>
      </c>
      <c r="CL195" s="154">
        <f>CJ195+1</f>
        <v>46327</v>
      </c>
      <c r="CM195" s="154">
        <f>CL195+29</f>
        <v>46356</v>
      </c>
      <c r="CN195" s="158">
        <f>IFERROR(IF(($R195-CM195)&gt;=0,0,IF(($S195-CL195)&lt;0,0,IF(AND(($S195-CM195)&gt;0,(CL195-$R195)&gt;0),$V195/365*(CM195-CL195+1),IF(AND(($S195-CM195)&lt;=0,(CL195-$R195)&gt;0),$V195/365*($S195-CL195+1),$V195/365*(CM195-$R195+1))))),0)</f>
        <v>0</v>
      </c>
      <c r="CO195" s="154">
        <f>CM195+1</f>
        <v>46357</v>
      </c>
      <c r="CP195" s="154">
        <f>CO195+30</f>
        <v>46387</v>
      </c>
      <c r="CQ195" s="158">
        <f>IFERROR(IF(($R195-CP195)&gt;=0,0,IF(($S195-CO195)&lt;0,0,IF(AND(($S195-CP195)&gt;0,(CO195-$R195)&gt;0),$V195/365*(CP195-CO195+1),IF(AND(($S195-CP195)&lt;=0,(CO195-$R195)&gt;0),$V195/365*($S195-CO195+1),$V195/365*(CP195-$R195+1))))),0)</f>
        <v>0</v>
      </c>
    </row>
    <row r="196" s="80" customFormat="1" ht="24" customHeight="1" outlineLevel="4" spans="1:95">
      <c r="A196" s="123" t="s">
        <v>2814</v>
      </c>
      <c r="B196" s="124"/>
      <c r="C196" s="124"/>
      <c r="D196" s="124"/>
      <c r="E196" s="124"/>
      <c r="F196" s="124"/>
      <c r="G196" s="125"/>
      <c r="H196" s="126"/>
      <c r="I196" s="126"/>
      <c r="J196" s="126"/>
      <c r="K196" s="126"/>
      <c r="L196" s="149"/>
      <c r="M196" s="149"/>
      <c r="N196" s="126"/>
      <c r="O196" s="126"/>
      <c r="P196" s="126"/>
      <c r="Q196" s="126"/>
      <c r="R196" s="126"/>
      <c r="S196" s="126"/>
      <c r="T196" s="126"/>
      <c r="U196" s="126"/>
      <c r="V196" s="126"/>
      <c r="W196" s="126"/>
      <c r="X196" s="126"/>
      <c r="Y196" s="126"/>
      <c r="Z196" s="126"/>
      <c r="AA196" s="126"/>
      <c r="AB196" s="126"/>
      <c r="AC196" s="126"/>
      <c r="AD196" s="126"/>
      <c r="AE196" s="126"/>
      <c r="AF196" s="126"/>
      <c r="AG196" s="126"/>
      <c r="AH196" s="126"/>
      <c r="AI196" s="126"/>
      <c r="AJ196" s="126"/>
      <c r="AK196" s="126"/>
      <c r="AL196" s="126"/>
      <c r="AM196" s="126"/>
      <c r="AN196" s="126"/>
      <c r="AO196" s="126"/>
      <c r="AP196" s="126"/>
      <c r="AQ196" s="126"/>
      <c r="AR196" s="126"/>
      <c r="AS196" s="126"/>
      <c r="AT196" s="126"/>
      <c r="AU196" s="126"/>
      <c r="AV196" s="126"/>
      <c r="AW196" s="126"/>
      <c r="AX196" s="126"/>
      <c r="AY196" s="126"/>
      <c r="AZ196" s="126"/>
      <c r="BA196" s="126"/>
      <c r="BB196" s="126"/>
      <c r="BC196" s="126"/>
      <c r="BD196" s="126"/>
      <c r="BE196" s="126"/>
      <c r="BF196" s="126"/>
      <c r="BG196" s="126"/>
      <c r="BH196" s="126"/>
      <c r="BI196" s="126"/>
      <c r="BJ196" s="126"/>
      <c r="BK196" s="126"/>
      <c r="BL196" s="126"/>
      <c r="BM196" s="126"/>
      <c r="BN196" s="126"/>
      <c r="BO196" s="126"/>
      <c r="BP196" s="126"/>
      <c r="BQ196" s="126"/>
      <c r="BR196" s="126"/>
      <c r="BS196" s="126"/>
      <c r="BT196" s="126"/>
      <c r="BU196" s="126"/>
      <c r="BV196" s="126"/>
      <c r="BW196" s="126"/>
      <c r="BX196" s="126"/>
      <c r="BY196" s="126"/>
      <c r="BZ196" s="126"/>
      <c r="CA196" s="126"/>
      <c r="CB196" s="126"/>
      <c r="CC196" s="126"/>
      <c r="CD196" s="126"/>
      <c r="CE196" s="126"/>
      <c r="CF196" s="126"/>
      <c r="CG196" s="126"/>
      <c r="CH196" s="126"/>
      <c r="CI196" s="126"/>
      <c r="CJ196" s="126"/>
      <c r="CK196" s="126"/>
      <c r="CL196" s="126"/>
      <c r="CM196" s="126"/>
      <c r="CN196" s="126"/>
      <c r="CO196" s="126"/>
      <c r="CP196" s="126"/>
      <c r="CQ196" s="126"/>
    </row>
    <row r="197" ht="24" customHeight="1" outlineLevel="3" spans="1:95">
      <c r="A197" s="115"/>
      <c r="B197" s="116" t="s">
        <v>792</v>
      </c>
      <c r="C197" s="117" t="s">
        <v>1149</v>
      </c>
      <c r="D197" s="115" t="s">
        <v>2426</v>
      </c>
      <c r="E197" s="116"/>
      <c r="F197" s="116"/>
      <c r="G197" s="116"/>
      <c r="H197" s="118">
        <f>X197+AA197+AD197+AG197+AJ197+AM197+AP197+AS197+AV197+AY197+BB197+BE197</f>
        <v>0</v>
      </c>
      <c r="I197" s="118">
        <f>Y197+AB197+AE197+AH197+AK197+AN197+AQ197+AT197+AW197+AZ197+BC197+BF197</f>
        <v>0</v>
      </c>
      <c r="J197" s="118">
        <f>Z197+AC197+AF197+AI197+AL197+AO197+AR197+AU197+AX197+BA197+BD197+BG197</f>
        <v>0</v>
      </c>
      <c r="K197" s="118"/>
      <c r="L197" s="146"/>
      <c r="M197" s="146"/>
      <c r="N197" s="118"/>
      <c r="O197" s="118"/>
      <c r="P197" s="118"/>
      <c r="Q197" s="118"/>
      <c r="R197" s="118"/>
      <c r="S197" s="118"/>
      <c r="T197" s="118"/>
      <c r="U197" s="118"/>
      <c r="V197" s="118"/>
      <c r="W197" s="118"/>
      <c r="X197" s="118">
        <f>VLOOKUP($C197,'1 预算编制表单'!$C:$BJ,27,FALSE)</f>
        <v>0</v>
      </c>
      <c r="Y197" s="118">
        <f>X197-Z197</f>
        <v>0</v>
      </c>
      <c r="Z197" s="118">
        <f>SUM(Z198:Z202)</f>
        <v>0</v>
      </c>
      <c r="AA197" s="118">
        <f>VLOOKUP($C197,'1 预算编制表单'!$C:$BJ,30,FALSE)</f>
        <v>0</v>
      </c>
      <c r="AB197" s="118">
        <f>AA197-AC197</f>
        <v>0</v>
      </c>
      <c r="AC197" s="118">
        <f>SUM(AC198:AC202)</f>
        <v>0</v>
      </c>
      <c r="AD197" s="118">
        <f>VLOOKUP($C197,'1 预算编制表单'!$C:$BJ,33,FALSE)</f>
        <v>0</v>
      </c>
      <c r="AE197" s="118">
        <f>AD197-AF197</f>
        <v>0</v>
      </c>
      <c r="AF197" s="118">
        <f>SUM(AF198:AF202)</f>
        <v>0</v>
      </c>
      <c r="AG197" s="118">
        <f>VLOOKUP($C197,'1 预算编制表单'!$C:$BJ,36,FALSE)</f>
        <v>0</v>
      </c>
      <c r="AH197" s="118">
        <f>AG197-AI197</f>
        <v>0</v>
      </c>
      <c r="AI197" s="118">
        <f>SUM(AI198:AI202)</f>
        <v>0</v>
      </c>
      <c r="AJ197" s="118">
        <f>VLOOKUP($C197,'1 预算编制表单'!$C:$BJ,39,FALSE)</f>
        <v>0</v>
      </c>
      <c r="AK197" s="118">
        <f>AJ197-AL197</f>
        <v>0</v>
      </c>
      <c r="AL197" s="118">
        <f>SUM(AL198:AL202)</f>
        <v>0</v>
      </c>
      <c r="AM197" s="118">
        <f>VLOOKUP($C197,'1 预算编制表单'!$C:$BJ,42,FALSE)</f>
        <v>0</v>
      </c>
      <c r="AN197" s="118">
        <f>AM197-AO197</f>
        <v>0</v>
      </c>
      <c r="AO197" s="118">
        <f>SUM(AO198:AO202)</f>
        <v>0</v>
      </c>
      <c r="AP197" s="118">
        <f>VLOOKUP($C197,'1 预算编制表单'!$C:$BJ,45,FALSE)</f>
        <v>0</v>
      </c>
      <c r="AQ197" s="118">
        <f>AP197-AR197</f>
        <v>0</v>
      </c>
      <c r="AR197" s="118">
        <f>SUM(AR198:AR202)</f>
        <v>0</v>
      </c>
      <c r="AS197" s="118">
        <f>VLOOKUP($C197,'1 预算编制表单'!$C:$BJ,48,FALSE)</f>
        <v>0</v>
      </c>
      <c r="AT197" s="118">
        <f>AS197-AU197</f>
        <v>0</v>
      </c>
      <c r="AU197" s="118">
        <f>SUM(AU198:AU202)</f>
        <v>0</v>
      </c>
      <c r="AV197" s="118">
        <f>VLOOKUP($C197,'1 预算编制表单'!$C:$BJ,51,FALSE)</f>
        <v>0</v>
      </c>
      <c r="AW197" s="118">
        <f>AV197-AX197</f>
        <v>0</v>
      </c>
      <c r="AX197" s="118">
        <f>SUM(AX198:AX202)</f>
        <v>0</v>
      </c>
      <c r="AY197" s="118">
        <f>VLOOKUP($C197,'1 预算编制表单'!$C:$BJ,54,FALSE)</f>
        <v>0</v>
      </c>
      <c r="AZ197" s="118">
        <f>AY197-BA197</f>
        <v>0</v>
      </c>
      <c r="BA197" s="118">
        <f>SUM(BA198:BA202)</f>
        <v>0</v>
      </c>
      <c r="BB197" s="118">
        <f>VLOOKUP($C197,'1 预算编制表单'!$C:$BJ,57,FALSE)</f>
        <v>0</v>
      </c>
      <c r="BC197" s="118">
        <f>BB197-BD197</f>
        <v>0</v>
      </c>
      <c r="BD197" s="118">
        <f>SUM(BD198:BD202)</f>
        <v>0</v>
      </c>
      <c r="BE197" s="118">
        <f>VLOOKUP($C197,'1 预算编制表单'!$C:$BJ,60,FALSE)</f>
        <v>0</v>
      </c>
      <c r="BF197" s="118">
        <f>BE197-BG197</f>
        <v>0</v>
      </c>
      <c r="BG197" s="118">
        <f>SUM(BG198:BG202)</f>
        <v>0</v>
      </c>
      <c r="BH197" s="118">
        <f>VLOOKUP($C197,'1 预算编制表单'!$C:$BJ,27,FALSE)</f>
        <v>0</v>
      </c>
      <c r="BI197" s="118">
        <f>BH197-BJ197</f>
        <v>0</v>
      </c>
      <c r="BJ197" s="118">
        <f>SUM(BJ198:BJ202)</f>
        <v>0</v>
      </c>
      <c r="BK197" s="118">
        <f>VLOOKUP($C197,'1 预算编制表单'!$C:$BJ,30,FALSE)</f>
        <v>0</v>
      </c>
      <c r="BL197" s="118">
        <f>BK197-BM197</f>
        <v>0</v>
      </c>
      <c r="BM197" s="118">
        <f>SUM(BM198:BM202)</f>
        <v>0</v>
      </c>
      <c r="BN197" s="118">
        <f>VLOOKUP($C197,'1 预算编制表单'!$C:$BJ,33,FALSE)</f>
        <v>0</v>
      </c>
      <c r="BO197" s="118">
        <f>BN197-BP197</f>
        <v>0</v>
      </c>
      <c r="BP197" s="118">
        <f>SUM(BP198:BP202)</f>
        <v>0</v>
      </c>
      <c r="BQ197" s="118">
        <f>VLOOKUP($C197,'1 预算编制表单'!$C:$BJ,36,FALSE)</f>
        <v>0</v>
      </c>
      <c r="BR197" s="118">
        <f>BQ197-BS197</f>
        <v>0</v>
      </c>
      <c r="BS197" s="118">
        <f>SUM(BS198:BS202)</f>
        <v>0</v>
      </c>
      <c r="BT197" s="118">
        <f>VLOOKUP($C197,'1 预算编制表单'!$C:$BJ,39,FALSE)</f>
        <v>0</v>
      </c>
      <c r="BU197" s="118">
        <f>BT197-BV197</f>
        <v>0</v>
      </c>
      <c r="BV197" s="118">
        <f>SUM(BV198:BV202)</f>
        <v>0</v>
      </c>
      <c r="BW197" s="118">
        <f>VLOOKUP($C197,'1 预算编制表单'!$C:$BJ,42,FALSE)</f>
        <v>0</v>
      </c>
      <c r="BX197" s="118">
        <f>BW197-BY197</f>
        <v>0</v>
      </c>
      <c r="BY197" s="118">
        <f>SUM(BY198:BY202)</f>
        <v>0</v>
      </c>
      <c r="BZ197" s="118">
        <f>VLOOKUP($C197,'1 预算编制表单'!$C:$BJ,45,FALSE)</f>
        <v>0</v>
      </c>
      <c r="CA197" s="118">
        <f>BZ197-CB197</f>
        <v>0</v>
      </c>
      <c r="CB197" s="118">
        <f>SUM(CB198:CB202)</f>
        <v>0</v>
      </c>
      <c r="CC197" s="118">
        <f>VLOOKUP($C197,'1 预算编制表单'!$C:$BJ,48,FALSE)</f>
        <v>0</v>
      </c>
      <c r="CD197" s="118">
        <f>CC197-CE197</f>
        <v>0</v>
      </c>
      <c r="CE197" s="118">
        <f>SUM(CE198:CE202)</f>
        <v>0</v>
      </c>
      <c r="CF197" s="118">
        <f>VLOOKUP($C197,'1 预算编制表单'!$C:$BJ,51,FALSE)</f>
        <v>0</v>
      </c>
      <c r="CG197" s="118">
        <f>CF197-CH197</f>
        <v>0</v>
      </c>
      <c r="CH197" s="118">
        <f>SUM(CH198:CH202)</f>
        <v>0</v>
      </c>
      <c r="CI197" s="118">
        <f>VLOOKUP($C197,'1 预算编制表单'!$C:$BJ,54,FALSE)</f>
        <v>0</v>
      </c>
      <c r="CJ197" s="118">
        <f>CI197-CK197</f>
        <v>0</v>
      </c>
      <c r="CK197" s="118">
        <f>SUM(CK198:CK202)</f>
        <v>0</v>
      </c>
      <c r="CL197" s="118">
        <f>VLOOKUP($C197,'1 预算编制表单'!$C:$BJ,57,FALSE)</f>
        <v>0</v>
      </c>
      <c r="CM197" s="118">
        <f>CL197-CN197</f>
        <v>0</v>
      </c>
      <c r="CN197" s="118">
        <f>SUM(CN198:CN202)</f>
        <v>0</v>
      </c>
      <c r="CO197" s="118">
        <f>VLOOKUP($C197,'1 预算编制表单'!$C:$BJ,60,FALSE)</f>
        <v>0</v>
      </c>
      <c r="CP197" s="118">
        <f>CO197-CQ197</f>
        <v>0</v>
      </c>
      <c r="CQ197" s="118">
        <f>SUM(CQ198:CQ202)</f>
        <v>0</v>
      </c>
    </row>
    <row r="198" s="80" customFormat="1" ht="24" customHeight="1" outlineLevel="4" spans="1:95">
      <c r="A198" s="119"/>
      <c r="B198" s="120"/>
      <c r="C198" s="121"/>
      <c r="D198" s="119"/>
      <c r="E198" s="120"/>
      <c r="F198" s="120"/>
      <c r="G198" s="120"/>
      <c r="H198" s="122"/>
      <c r="I198" s="122"/>
      <c r="J198" s="122">
        <f>Z198+AC198+AF198+AI198+AL198+AO198+AR198+AU198+AX198+BA198+BD198+BG198</f>
        <v>0</v>
      </c>
      <c r="K198" s="122">
        <v>1</v>
      </c>
      <c r="L198" s="147"/>
      <c r="M198" s="148">
        <f>IFERROR(VLOOKUP($L198,'2-2 引出数据_合同数据仓库'!$B$2:$BP$10000,3,FALSE),0)</f>
        <v>0</v>
      </c>
      <c r="N198" s="122"/>
      <c r="O198" s="148">
        <f>IFERROR(VLOOKUP((LEFT(VLOOKUP($L198,'2-2 引出数据_合同数据仓库'!$B$2:$BP$10000,64,FALSE),15)&amp;(RIGHT(VLOOKUP($L198,'2-2 引出数据_合同数据仓库'!$B$2:$BP$10000,64,FALSE),4)+1)),'2-2 引出数据_合同数据仓库'!$B$2:$BP$10000,3,FALSE),0)</f>
        <v>0</v>
      </c>
      <c r="P198" s="122"/>
      <c r="Q198" s="122">
        <f>IFERROR(VLOOKUP($L198,'2-2 引出数据_合同数据仓库'!$B$2:$BP$10000,28,FALSE),0)</f>
        <v>0</v>
      </c>
      <c r="R198" s="122">
        <f>IFERROR(VLOOKUP($L198,'2-2 引出数据_合同数据仓库'!$B$2:$BP$10000,29,FALSE),0)</f>
        <v>0</v>
      </c>
      <c r="S198" s="122">
        <f>IFERROR(VLOOKUP($L198,'2-2 引出数据_合同数据仓库'!$B$2:$BP$10000,4,FALSE),0)</f>
        <v>0</v>
      </c>
      <c r="T198" s="122"/>
      <c r="U198" s="122">
        <f>IFERROR(VLOOKUP($L198,'2-2 引出数据_合同数据仓库'!$B$2:$BP$10000,15,FALSE),0)</f>
        <v>0</v>
      </c>
      <c r="V198" s="122">
        <f>U198/(S198-R198+1)*365</f>
        <v>0</v>
      </c>
      <c r="W198" s="122"/>
      <c r="X198" s="154">
        <v>45658</v>
      </c>
      <c r="Y198" s="154">
        <f>X198+30</f>
        <v>45688</v>
      </c>
      <c r="Z198" s="158">
        <f>IFERROR(IF(($R198-Y198)&gt;=0,0,IF(($S198-X198)&lt;0,0,IF(AND(($S198-Y198)&gt;0,(X198-$R198)&gt;0),$V198/365*(Y198-X198+1),IF(AND(($S198-Y198)&lt;=0,(X198-$R198)&gt;0),$V198/365*($S198-X198+1),$V198/365*(Y198-$R198+1))))),0)</f>
        <v>0</v>
      </c>
      <c r="AA198" s="154">
        <f>Y198+1</f>
        <v>45689</v>
      </c>
      <c r="AB198" s="154">
        <f>AA198+27</f>
        <v>45716</v>
      </c>
      <c r="AC198" s="158">
        <f>IFERROR(IF(($R198-AB198)&gt;=0,0,IF(($S198-AA198)&lt;0,0,IF(AND(($S198-AB198)&gt;0,(AA198-$R198)&gt;0),$V198/365*(AB198-AA198+1),IF(AND(($S198-AB198)&lt;=0,(AA198-$R198)&gt;0),$V198/365*($S198-AA198+1),$V198/365*(AB198-$R198+1))))),0)</f>
        <v>0</v>
      </c>
      <c r="AD198" s="154">
        <f>AB198+1</f>
        <v>45717</v>
      </c>
      <c r="AE198" s="154">
        <f>AD198+30</f>
        <v>45747</v>
      </c>
      <c r="AF198" s="158">
        <f>IFERROR(IF(($R198-AE198)&gt;=0,0,IF(($S198-AD198)&lt;0,0,IF(AND(($S198-AE198)&gt;0,(AD198-$R198)&gt;0),$V198/365*(AE198-AD198+1),IF(AND(($S198-AE198)&lt;=0,(AD198-$R198)&gt;0),$V198/365*($S198-AD198+1),$V198/365*(AE198-$R198+1))))),0)</f>
        <v>0</v>
      </c>
      <c r="AG198" s="154">
        <f>AE198+1</f>
        <v>45748</v>
      </c>
      <c r="AH198" s="154">
        <f>AG198+29</f>
        <v>45777</v>
      </c>
      <c r="AI198" s="158">
        <f>IFERROR(IF(($R198-AH198)&gt;=0,0,IF(($S198-AG198)&lt;0,0,IF(AND(($S198-AH198)&gt;0,(AG198-$R198)&gt;0),$V198/365*(AH198-AG198+1),IF(AND(($S198-AH198)&lt;=0,(AG198-$R198)&gt;0),$V198/365*($S198-AG198+1),$V198/365*(AH198-$R198+1))))),0)</f>
        <v>0</v>
      </c>
      <c r="AJ198" s="154">
        <f>AH198+1</f>
        <v>45778</v>
      </c>
      <c r="AK198" s="154">
        <f>AJ198+30</f>
        <v>45808</v>
      </c>
      <c r="AL198" s="158">
        <f>IFERROR(IF(($R198-AK198)&gt;=0,0,IF(($S198-AJ198)&lt;0,0,IF(AND(($S198-AK198)&gt;0,(AJ198-$R198)&gt;0),$V198/365*(AK198-AJ198+1),IF(AND(($S198-AK198)&lt;=0,(AJ198-$R198)&gt;0),$V198/365*($S198-AJ198+1),$V198/365*(AK198-$R198+1))))),0)</f>
        <v>0</v>
      </c>
      <c r="AM198" s="154">
        <f>AK198+1</f>
        <v>45809</v>
      </c>
      <c r="AN198" s="154">
        <f>AM198+29</f>
        <v>45838</v>
      </c>
      <c r="AO198" s="158">
        <f>IFERROR(IF(($R198-AN198)&gt;=0,0,IF(($S198-AM198)&lt;0,0,IF(AND(($S198-AN198)&gt;0,(AM198-$R198)&gt;0),$V198/365*(AN198-AM198+1),IF(AND(($S198-AN198)&lt;=0,(AM198-$R198)&gt;0),$V198/365*($S198-AM198+1),$V198/365*(AN198-$R198+1))))),0)</f>
        <v>0</v>
      </c>
      <c r="AP198" s="154">
        <f>AN198+1</f>
        <v>45839</v>
      </c>
      <c r="AQ198" s="154">
        <f>AP198+30</f>
        <v>45869</v>
      </c>
      <c r="AR198" s="158">
        <f>IFERROR(IF(($R198-AQ198)&gt;=0,0,IF(($S198-AP198)&lt;0,0,IF(AND(($S198-AQ198)&gt;0,(AP198-$R198)&gt;0),$V198/365*(AQ198-AP198+1),IF(AND(($S198-AQ198)&lt;=0,(AP198-$R198)&gt;0),$V198/365*($S198-AP198+1),$V198/365*(AQ198-$R198+1))))),0)</f>
        <v>0</v>
      </c>
      <c r="AS198" s="154">
        <f>AQ198+1</f>
        <v>45870</v>
      </c>
      <c r="AT198" s="154">
        <f>AS198+30</f>
        <v>45900</v>
      </c>
      <c r="AU198" s="158">
        <f>IFERROR(IF(($R198-AT198)&gt;=0,0,IF(($S198-AS198)&lt;0,0,IF(AND(($S198-AT198)&gt;0,(AS198-$R198)&gt;0),$V198/365*(AT198-AS198+1),IF(AND(($S198-AT198)&lt;=0,(AS198-$R198)&gt;0),$V198/365*($S198-AS198+1),$V198/365*(AT198-$R198+1))))),0)</f>
        <v>0</v>
      </c>
      <c r="AV198" s="154">
        <f>AT198+1</f>
        <v>45901</v>
      </c>
      <c r="AW198" s="154">
        <f>AV198+29</f>
        <v>45930</v>
      </c>
      <c r="AX198" s="158">
        <f>IFERROR(IF(($R198-AW198)&gt;=0,0,IF(($S198-AV198)&lt;0,0,IF(AND(($S198-AW198)&gt;0,(AV198-$R198)&gt;0),$V198/365*(AW198-AV198+1),IF(AND(($S198-AW198)&lt;=0,(AV198-$R198)&gt;0),$V198/365*($S198-AV198+1),$V198/365*(AW198-$R198+1))))),0)</f>
        <v>0</v>
      </c>
      <c r="AY198" s="154">
        <f>AW198+1</f>
        <v>45931</v>
      </c>
      <c r="AZ198" s="154">
        <f>AY198+30</f>
        <v>45961</v>
      </c>
      <c r="BA198" s="158">
        <f>IFERROR(IF(($R198-AZ198)&gt;=0,0,IF(($S198-AY198)&lt;0,0,IF(AND(($S198-AZ198)&gt;0,(AY198-$R198)&gt;0),$V198/365*(AZ198-AY198+1),IF(AND(($S198-AZ198)&lt;=0,(AY198-$R198)&gt;0),$V198/365*($S198-AY198+1),$V198/365*(AZ198-$R198+1))))),0)</f>
        <v>0</v>
      </c>
      <c r="BB198" s="154">
        <f>AZ198+1</f>
        <v>45962</v>
      </c>
      <c r="BC198" s="154">
        <f>BB198+29</f>
        <v>45991</v>
      </c>
      <c r="BD198" s="158">
        <f>IFERROR(IF(($R198-BC198)&gt;=0,0,IF(($S198-BB198)&lt;0,0,IF(AND(($S198-BC198)&gt;0,(BB198-$R198)&gt;0),$V198/365*(BC198-BB198+1),IF(AND(($S198-BC198)&lt;=0,(BB198-$R198)&gt;0),$V198/365*($S198-BB198+1),$V198/365*(BC198-$R198+1))))),0)</f>
        <v>0</v>
      </c>
      <c r="BE198" s="154">
        <f>BC198+1</f>
        <v>45992</v>
      </c>
      <c r="BF198" s="154">
        <f>BE198+30</f>
        <v>46022</v>
      </c>
      <c r="BG198" s="158">
        <f>IFERROR(IF(($R198-BF198)&gt;=0,0,IF(($S198-BE198)&lt;0,0,IF(AND(($S198-BF198)&gt;0,(BE198-$R198)&gt;0),$V198/365*(BF198-BE198+1),IF(AND(($S198-BF198)&lt;=0,(BE198-$R198)&gt;0),$V198/365*($S198-BE198+1),$V198/365*(BF198-$R198+1))))),0)</f>
        <v>0</v>
      </c>
      <c r="BH198" s="154">
        <v>46023</v>
      </c>
      <c r="BI198" s="154">
        <f>BH198+30</f>
        <v>46053</v>
      </c>
      <c r="BJ198" s="158">
        <f>IFERROR(IF(($R198-BI198)&gt;=0,0,IF(($S198-BH198)&lt;0,0,IF(AND(($S198-BI198)&gt;0,(BH198-$R198)&gt;0),$V198/365*(BI198-BH198+1),IF(AND(($S198-BI198)&lt;=0,(BH198-$R198)&gt;0),$V198/365*($S198-BH198+1),$V198/365*(BI198-$R198+1))))),0)</f>
        <v>0</v>
      </c>
      <c r="BK198" s="154">
        <f>BI198+1</f>
        <v>46054</v>
      </c>
      <c r="BL198" s="154">
        <f>BK198+27</f>
        <v>46081</v>
      </c>
      <c r="BM198" s="158">
        <f>IFERROR(IF(($R198-BL198)&gt;=0,0,IF(($S198-BK198)&lt;0,0,IF(AND(($S198-BL198)&gt;0,(BK198-$R198)&gt;0),$V198/365*(BL198-BK198+1),IF(AND(($S198-BL198)&lt;=0,(BK198-$R198)&gt;0),$V198/365*($S198-BK198+1),$V198/365*(BL198-$R198+1))))),0)</f>
        <v>0</v>
      </c>
      <c r="BN198" s="154">
        <f>BL198+1</f>
        <v>46082</v>
      </c>
      <c r="BO198" s="154">
        <f>BN198+30</f>
        <v>46112</v>
      </c>
      <c r="BP198" s="158">
        <f>IFERROR(IF(($R198-BO198)&gt;=0,0,IF(($S198-BN198)&lt;0,0,IF(AND(($S198-BO198)&gt;0,(BN198-$R198)&gt;0),$V198/365*(BO198-BN198+1),IF(AND(($S198-BO198)&lt;=0,(BN198-$R198)&gt;0),$V198/365*($S198-BN198+1),$V198/365*(BO198-$R198+1))))),0)</f>
        <v>0</v>
      </c>
      <c r="BQ198" s="154">
        <f>BO198+1</f>
        <v>46113</v>
      </c>
      <c r="BR198" s="154">
        <f>BQ198+29</f>
        <v>46142</v>
      </c>
      <c r="BS198" s="158">
        <f>IFERROR(IF(($R198-BR198)&gt;=0,0,IF(($S198-BQ198)&lt;0,0,IF(AND(($S198-BR198)&gt;0,(BQ198-$R198)&gt;0),$V198/365*(BR198-BQ198+1),IF(AND(($S198-BR198)&lt;=0,(BQ198-$R198)&gt;0),$V198/365*($S198-BQ198+1),$V198/365*(BR198-$R198+1))))),0)</f>
        <v>0</v>
      </c>
      <c r="BT198" s="154">
        <f>BR198+1</f>
        <v>46143</v>
      </c>
      <c r="BU198" s="154">
        <f>BT198+30</f>
        <v>46173</v>
      </c>
      <c r="BV198" s="158">
        <f>IFERROR(IF(($R198-BU198)&gt;=0,0,IF(($S198-BT198)&lt;0,0,IF(AND(($S198-BU198)&gt;0,(BT198-$R198)&gt;0),$V198/365*(BU198-BT198+1),IF(AND(($S198-BU198)&lt;=0,(BT198-$R198)&gt;0),$V198/365*($S198-BT198+1),$V198/365*(BU198-$R198+1))))),0)</f>
        <v>0</v>
      </c>
      <c r="BW198" s="154">
        <f>BU198+1</f>
        <v>46174</v>
      </c>
      <c r="BX198" s="154">
        <f>BW198+29</f>
        <v>46203</v>
      </c>
      <c r="BY198" s="158">
        <f>IFERROR(IF(($R198-BX198)&gt;=0,0,IF(($S198-BW198)&lt;0,0,IF(AND(($S198-BX198)&gt;0,(BW198-$R198)&gt;0),$V198/365*(BX198-BW198+1),IF(AND(($S198-BX198)&lt;=0,(BW198-$R198)&gt;0),$V198/365*($S198-BW198+1),$V198/365*(BX198-$R198+1))))),0)</f>
        <v>0</v>
      </c>
      <c r="BZ198" s="154">
        <f>BX198+1</f>
        <v>46204</v>
      </c>
      <c r="CA198" s="154">
        <f>BZ198+30</f>
        <v>46234</v>
      </c>
      <c r="CB198" s="158">
        <f>IFERROR(IF(($R198-CA198)&gt;=0,0,IF(($S198-BZ198)&lt;0,0,IF(AND(($S198-CA198)&gt;0,(BZ198-$R198)&gt;0),$V198/365*(CA198-BZ198+1),IF(AND(($S198-CA198)&lt;=0,(BZ198-$R198)&gt;0),$V198/365*($S198-BZ198+1),$V198/365*(CA198-$R198+1))))),0)</f>
        <v>0</v>
      </c>
      <c r="CC198" s="154">
        <f>CA198+1</f>
        <v>46235</v>
      </c>
      <c r="CD198" s="154">
        <f>CC198+30</f>
        <v>46265</v>
      </c>
      <c r="CE198" s="158">
        <f>IFERROR(IF(($R198-CD198)&gt;=0,0,IF(($S198-CC198)&lt;0,0,IF(AND(($S198-CD198)&gt;0,(CC198-$R198)&gt;0),$V198/365*(CD198-CC198+1),IF(AND(($S198-CD198)&lt;=0,(CC198-$R198)&gt;0),$V198/365*($S198-CC198+1),$V198/365*(CD198-$R198+1))))),0)</f>
        <v>0</v>
      </c>
      <c r="CF198" s="154">
        <f>CD198+1</f>
        <v>46266</v>
      </c>
      <c r="CG198" s="154">
        <f>CF198+29</f>
        <v>46295</v>
      </c>
      <c r="CH198" s="158">
        <f>IFERROR(IF(($R198-CG198)&gt;=0,0,IF(($S198-CF198)&lt;0,0,IF(AND(($S198-CG198)&gt;0,(CF198-$R198)&gt;0),$V198/365*(CG198-CF198+1),IF(AND(($S198-CG198)&lt;=0,(CF198-$R198)&gt;0),$V198/365*($S198-CF198+1),$V198/365*(CG198-$R198+1))))),0)</f>
        <v>0</v>
      </c>
      <c r="CI198" s="154">
        <f>CG198+1</f>
        <v>46296</v>
      </c>
      <c r="CJ198" s="154">
        <f>CI198+30</f>
        <v>46326</v>
      </c>
      <c r="CK198" s="158">
        <f>IFERROR(IF(($R198-CJ198)&gt;=0,0,IF(($S198-CI198)&lt;0,0,IF(AND(($S198-CJ198)&gt;0,(CI198-$R198)&gt;0),$V198/365*(CJ198-CI198+1),IF(AND(($S198-CJ198)&lt;=0,(CI198-$R198)&gt;0),$V198/365*($S198-CI198+1),$V198/365*(CJ198-$R198+1))))),0)</f>
        <v>0</v>
      </c>
      <c r="CL198" s="154">
        <f>CJ198+1</f>
        <v>46327</v>
      </c>
      <c r="CM198" s="154">
        <f>CL198+29</f>
        <v>46356</v>
      </c>
      <c r="CN198" s="158">
        <f>IFERROR(IF(($R198-CM198)&gt;=0,0,IF(($S198-CL198)&lt;0,0,IF(AND(($S198-CM198)&gt;0,(CL198-$R198)&gt;0),$V198/365*(CM198-CL198+1),IF(AND(($S198-CM198)&lt;=0,(CL198-$R198)&gt;0),$V198/365*($S198-CL198+1),$V198/365*(CM198-$R198+1))))),0)</f>
        <v>0</v>
      </c>
      <c r="CO198" s="154">
        <f>CM198+1</f>
        <v>46357</v>
      </c>
      <c r="CP198" s="154">
        <f>CO198+30</f>
        <v>46387</v>
      </c>
      <c r="CQ198" s="158">
        <f>IFERROR(IF(($R198-CP198)&gt;=0,0,IF(($S198-CO198)&lt;0,0,IF(AND(($S198-CP198)&gt;0,(CO198-$R198)&gt;0),$V198/365*(CP198-CO198+1),IF(AND(($S198-CP198)&lt;=0,(CO198-$R198)&gt;0),$V198/365*($S198-CO198+1),$V198/365*(CP198-$R198+1))))),0)</f>
        <v>0</v>
      </c>
    </row>
    <row r="199" s="80" customFormat="1" ht="24" customHeight="1" outlineLevel="4" spans="1:95">
      <c r="A199" s="119"/>
      <c r="B199" s="120"/>
      <c r="C199" s="121"/>
      <c r="D199" s="119"/>
      <c r="E199" s="120"/>
      <c r="F199" s="120"/>
      <c r="G199" s="120"/>
      <c r="H199" s="122"/>
      <c r="I199" s="122"/>
      <c r="J199" s="122">
        <f>Z199+AC199+AF199+AI199+AL199+AO199+AR199+AU199+AX199+BA199+BD199+BG199</f>
        <v>0</v>
      </c>
      <c r="K199" s="122">
        <f>K198+1</f>
        <v>2</v>
      </c>
      <c r="L199" s="147"/>
      <c r="M199" s="148">
        <f>IFERROR(VLOOKUP($L199,'2-2 引出数据_合同数据仓库'!$B$2:$BP$10000,3,FALSE),0)</f>
        <v>0</v>
      </c>
      <c r="N199" s="122"/>
      <c r="O199" s="148">
        <f>IFERROR(VLOOKUP((LEFT(VLOOKUP($L199,'2-2 引出数据_合同数据仓库'!$B$2:$BP$10000,64,FALSE),15)&amp;(RIGHT(VLOOKUP($L199,'2-2 引出数据_合同数据仓库'!$B$2:$BP$10000,64,FALSE),4)+1)),'2-2 引出数据_合同数据仓库'!$B$2:$BP$10000,3,FALSE),0)</f>
        <v>0</v>
      </c>
      <c r="P199" s="122"/>
      <c r="Q199" s="122">
        <f>IFERROR(VLOOKUP($L199,'2-2 引出数据_合同数据仓库'!$B$2:$BP$10000,28,FALSE),0)</f>
        <v>0</v>
      </c>
      <c r="R199" s="122">
        <f>IFERROR(VLOOKUP($L199,'2-2 引出数据_合同数据仓库'!$B$2:$BP$10000,29,FALSE),0)</f>
        <v>0</v>
      </c>
      <c r="S199" s="122">
        <f>IFERROR(VLOOKUP($L199,'2-2 引出数据_合同数据仓库'!$B$2:$BP$10000,4,FALSE),0)</f>
        <v>0</v>
      </c>
      <c r="T199" s="122"/>
      <c r="U199" s="122">
        <f>IFERROR(VLOOKUP($L199,'2-2 引出数据_合同数据仓库'!$B$2:$BP$10000,15,FALSE),0)</f>
        <v>0</v>
      </c>
      <c r="V199" s="122">
        <f>U199/(S199-R199+1)*365</f>
        <v>0</v>
      </c>
      <c r="W199" s="122"/>
      <c r="X199" s="154">
        <v>45658</v>
      </c>
      <c r="Y199" s="154">
        <f>X199+30</f>
        <v>45688</v>
      </c>
      <c r="Z199" s="158">
        <f>IFERROR(IF(($R199-Y199)&gt;=0,0,IF(($S199-X199)&lt;0,0,IF(AND(($S199-Y199)&gt;0,(X199-$R199)&gt;0),$V199/365*(Y199-X199+1),IF(AND(($S199-Y199)&lt;=0,(X199-$R199)&gt;0),$V199/365*($S199-X199+1),$V199/365*(Y199-$R199+1))))),0)</f>
        <v>0</v>
      </c>
      <c r="AA199" s="154">
        <f>Y199+1</f>
        <v>45689</v>
      </c>
      <c r="AB199" s="154">
        <f>AA199+27</f>
        <v>45716</v>
      </c>
      <c r="AC199" s="158">
        <f>IFERROR(IF(($R199-AB199)&gt;=0,0,IF(($S199-AA199)&lt;0,0,IF(AND(($S199-AB199)&gt;0,(AA199-$R199)&gt;0),$V199/365*(AB199-AA199+1),IF(AND(($S199-AB199)&lt;=0,(AA199-$R199)&gt;0),$V199/365*($S199-AA199+1),$V199/365*(AB199-$R199+1))))),0)</f>
        <v>0</v>
      </c>
      <c r="AD199" s="154">
        <f>AB199+1</f>
        <v>45717</v>
      </c>
      <c r="AE199" s="154">
        <f>AD199+30</f>
        <v>45747</v>
      </c>
      <c r="AF199" s="158">
        <f>IFERROR(IF(($R199-AE199)&gt;=0,0,IF(($S199-AD199)&lt;0,0,IF(AND(($S199-AE199)&gt;0,(AD199-$R199)&gt;0),$V199/365*(AE199-AD199+1),IF(AND(($S199-AE199)&lt;=0,(AD199-$R199)&gt;0),$V199/365*($S199-AD199+1),$V199/365*(AE199-$R199+1))))),0)</f>
        <v>0</v>
      </c>
      <c r="AG199" s="154">
        <f>AE199+1</f>
        <v>45748</v>
      </c>
      <c r="AH199" s="154">
        <f>AG199+29</f>
        <v>45777</v>
      </c>
      <c r="AI199" s="158">
        <f>IFERROR(IF(($R199-AH199)&gt;=0,0,IF(($S199-AG199)&lt;0,0,IF(AND(($S199-AH199)&gt;0,(AG199-$R199)&gt;0),$V199/365*(AH199-AG199+1),IF(AND(($S199-AH199)&lt;=0,(AG199-$R199)&gt;0),$V199/365*($S199-AG199+1),$V199/365*(AH199-$R199+1))))),0)</f>
        <v>0</v>
      </c>
      <c r="AJ199" s="154">
        <f>AH199+1</f>
        <v>45778</v>
      </c>
      <c r="AK199" s="154">
        <f>AJ199+30</f>
        <v>45808</v>
      </c>
      <c r="AL199" s="158">
        <f>IFERROR(IF(($R199-AK199)&gt;=0,0,IF(($S199-AJ199)&lt;0,0,IF(AND(($S199-AK199)&gt;0,(AJ199-$R199)&gt;0),$V199/365*(AK199-AJ199+1),IF(AND(($S199-AK199)&lt;=0,(AJ199-$R199)&gt;0),$V199/365*($S199-AJ199+1),$V199/365*(AK199-$R199+1))))),0)</f>
        <v>0</v>
      </c>
      <c r="AM199" s="154">
        <f>AK199+1</f>
        <v>45809</v>
      </c>
      <c r="AN199" s="154">
        <f>AM199+29</f>
        <v>45838</v>
      </c>
      <c r="AO199" s="158">
        <f>IFERROR(IF(($R199-AN199)&gt;=0,0,IF(($S199-AM199)&lt;0,0,IF(AND(($S199-AN199)&gt;0,(AM199-$R199)&gt;0),$V199/365*(AN199-AM199+1),IF(AND(($S199-AN199)&lt;=0,(AM199-$R199)&gt;0),$V199/365*($S199-AM199+1),$V199/365*(AN199-$R199+1))))),0)</f>
        <v>0</v>
      </c>
      <c r="AP199" s="154">
        <f>AN199+1</f>
        <v>45839</v>
      </c>
      <c r="AQ199" s="154">
        <f>AP199+30</f>
        <v>45869</v>
      </c>
      <c r="AR199" s="158">
        <f>IFERROR(IF(($R199-AQ199)&gt;=0,0,IF(($S199-AP199)&lt;0,0,IF(AND(($S199-AQ199)&gt;0,(AP199-$R199)&gt;0),$V199/365*(AQ199-AP199+1),IF(AND(($S199-AQ199)&lt;=0,(AP199-$R199)&gt;0),$V199/365*($S199-AP199+1),$V199/365*(AQ199-$R199+1))))),0)</f>
        <v>0</v>
      </c>
      <c r="AS199" s="154">
        <f>AQ199+1</f>
        <v>45870</v>
      </c>
      <c r="AT199" s="154">
        <f>AS199+30</f>
        <v>45900</v>
      </c>
      <c r="AU199" s="158">
        <f>IFERROR(IF(($R199-AT199)&gt;=0,0,IF(($S199-AS199)&lt;0,0,IF(AND(($S199-AT199)&gt;0,(AS199-$R199)&gt;0),$V199/365*(AT199-AS199+1),IF(AND(($S199-AT199)&lt;=0,(AS199-$R199)&gt;0),$V199/365*($S199-AS199+1),$V199/365*(AT199-$R199+1))))),0)</f>
        <v>0</v>
      </c>
      <c r="AV199" s="154">
        <f>AT199+1</f>
        <v>45901</v>
      </c>
      <c r="AW199" s="154">
        <f>AV199+29</f>
        <v>45930</v>
      </c>
      <c r="AX199" s="158">
        <f>IFERROR(IF(($R199-AW199)&gt;=0,0,IF(($S199-AV199)&lt;0,0,IF(AND(($S199-AW199)&gt;0,(AV199-$R199)&gt;0),$V199/365*(AW199-AV199+1),IF(AND(($S199-AW199)&lt;=0,(AV199-$R199)&gt;0),$V199/365*($S199-AV199+1),$V199/365*(AW199-$R199+1))))),0)</f>
        <v>0</v>
      </c>
      <c r="AY199" s="154">
        <f>AW199+1</f>
        <v>45931</v>
      </c>
      <c r="AZ199" s="154">
        <f>AY199+30</f>
        <v>45961</v>
      </c>
      <c r="BA199" s="158">
        <f>IFERROR(IF(($R199-AZ199)&gt;=0,0,IF(($S199-AY199)&lt;0,0,IF(AND(($S199-AZ199)&gt;0,(AY199-$R199)&gt;0),$V199/365*(AZ199-AY199+1),IF(AND(($S199-AZ199)&lt;=0,(AY199-$R199)&gt;0),$V199/365*($S199-AY199+1),$V199/365*(AZ199-$R199+1))))),0)</f>
        <v>0</v>
      </c>
      <c r="BB199" s="154">
        <f>AZ199+1</f>
        <v>45962</v>
      </c>
      <c r="BC199" s="154">
        <f>BB199+29</f>
        <v>45991</v>
      </c>
      <c r="BD199" s="158">
        <f>IFERROR(IF(($R199-BC199)&gt;=0,0,IF(($S199-BB199)&lt;0,0,IF(AND(($S199-BC199)&gt;0,(BB199-$R199)&gt;0),$V199/365*(BC199-BB199+1),IF(AND(($S199-BC199)&lt;=0,(BB199-$R199)&gt;0),$V199/365*($S199-BB199+1),$V199/365*(BC199-$R199+1))))),0)</f>
        <v>0</v>
      </c>
      <c r="BE199" s="154">
        <f>BC199+1</f>
        <v>45992</v>
      </c>
      <c r="BF199" s="154">
        <f>BE199+30</f>
        <v>46022</v>
      </c>
      <c r="BG199" s="158">
        <f>IFERROR(IF(($R199-BF199)&gt;=0,0,IF(($S199-BE199)&lt;0,0,IF(AND(($S199-BF199)&gt;0,(BE199-$R199)&gt;0),$V199/365*(BF199-BE199+1),IF(AND(($S199-BF199)&lt;=0,(BE199-$R199)&gt;0),$V199/365*($S199-BE199+1),$V199/365*(BF199-$R199+1))))),0)</f>
        <v>0</v>
      </c>
      <c r="BH199" s="154">
        <v>46023</v>
      </c>
      <c r="BI199" s="154">
        <f>BH199+30</f>
        <v>46053</v>
      </c>
      <c r="BJ199" s="158">
        <f>IFERROR(IF(($R199-BI199)&gt;=0,0,IF(($S199-BH199)&lt;0,0,IF(AND(($S199-BI199)&gt;0,(BH199-$R199)&gt;0),$V199/365*(BI199-BH199+1),IF(AND(($S199-BI199)&lt;=0,(BH199-$R199)&gt;0),$V199/365*($S199-BH199+1),$V199/365*(BI199-$R199+1))))),0)</f>
        <v>0</v>
      </c>
      <c r="BK199" s="154">
        <f>BI199+1</f>
        <v>46054</v>
      </c>
      <c r="BL199" s="154">
        <f>BK199+27</f>
        <v>46081</v>
      </c>
      <c r="BM199" s="158">
        <f>IFERROR(IF(($R199-BL199)&gt;=0,0,IF(($S199-BK199)&lt;0,0,IF(AND(($S199-BL199)&gt;0,(BK199-$R199)&gt;0),$V199/365*(BL199-BK199+1),IF(AND(($S199-BL199)&lt;=0,(BK199-$R199)&gt;0),$V199/365*($S199-BK199+1),$V199/365*(BL199-$R199+1))))),0)</f>
        <v>0</v>
      </c>
      <c r="BN199" s="154">
        <f>BL199+1</f>
        <v>46082</v>
      </c>
      <c r="BO199" s="154">
        <f>BN199+30</f>
        <v>46112</v>
      </c>
      <c r="BP199" s="158">
        <f>IFERROR(IF(($R199-BO199)&gt;=0,0,IF(($S199-BN199)&lt;0,0,IF(AND(($S199-BO199)&gt;0,(BN199-$R199)&gt;0),$V199/365*(BO199-BN199+1),IF(AND(($S199-BO199)&lt;=0,(BN199-$R199)&gt;0),$V199/365*($S199-BN199+1),$V199/365*(BO199-$R199+1))))),0)</f>
        <v>0</v>
      </c>
      <c r="BQ199" s="154">
        <f>BO199+1</f>
        <v>46113</v>
      </c>
      <c r="BR199" s="154">
        <f>BQ199+29</f>
        <v>46142</v>
      </c>
      <c r="BS199" s="158">
        <f>IFERROR(IF(($R199-BR199)&gt;=0,0,IF(($S199-BQ199)&lt;0,0,IF(AND(($S199-BR199)&gt;0,(BQ199-$R199)&gt;0),$V199/365*(BR199-BQ199+1),IF(AND(($S199-BR199)&lt;=0,(BQ199-$R199)&gt;0),$V199/365*($S199-BQ199+1),$V199/365*(BR199-$R199+1))))),0)</f>
        <v>0</v>
      </c>
      <c r="BT199" s="154">
        <f>BR199+1</f>
        <v>46143</v>
      </c>
      <c r="BU199" s="154">
        <f>BT199+30</f>
        <v>46173</v>
      </c>
      <c r="BV199" s="158">
        <f>IFERROR(IF(($R199-BU199)&gt;=0,0,IF(($S199-BT199)&lt;0,0,IF(AND(($S199-BU199)&gt;0,(BT199-$R199)&gt;0),$V199/365*(BU199-BT199+1),IF(AND(($S199-BU199)&lt;=0,(BT199-$R199)&gt;0),$V199/365*($S199-BT199+1),$V199/365*(BU199-$R199+1))))),0)</f>
        <v>0</v>
      </c>
      <c r="BW199" s="154">
        <f>BU199+1</f>
        <v>46174</v>
      </c>
      <c r="BX199" s="154">
        <f>BW199+29</f>
        <v>46203</v>
      </c>
      <c r="BY199" s="158">
        <f>IFERROR(IF(($R199-BX199)&gt;=0,0,IF(($S199-BW199)&lt;0,0,IF(AND(($S199-BX199)&gt;0,(BW199-$R199)&gt;0),$V199/365*(BX199-BW199+1),IF(AND(($S199-BX199)&lt;=0,(BW199-$R199)&gt;0),$V199/365*($S199-BW199+1),$V199/365*(BX199-$R199+1))))),0)</f>
        <v>0</v>
      </c>
      <c r="BZ199" s="154">
        <f>BX199+1</f>
        <v>46204</v>
      </c>
      <c r="CA199" s="154">
        <f>BZ199+30</f>
        <v>46234</v>
      </c>
      <c r="CB199" s="158">
        <f>IFERROR(IF(($R199-CA199)&gt;=0,0,IF(($S199-BZ199)&lt;0,0,IF(AND(($S199-CA199)&gt;0,(BZ199-$R199)&gt;0),$V199/365*(CA199-BZ199+1),IF(AND(($S199-CA199)&lt;=0,(BZ199-$R199)&gt;0),$V199/365*($S199-BZ199+1),$V199/365*(CA199-$R199+1))))),0)</f>
        <v>0</v>
      </c>
      <c r="CC199" s="154">
        <f>CA199+1</f>
        <v>46235</v>
      </c>
      <c r="CD199" s="154">
        <f>CC199+30</f>
        <v>46265</v>
      </c>
      <c r="CE199" s="158">
        <f>IFERROR(IF(($R199-CD199)&gt;=0,0,IF(($S199-CC199)&lt;0,0,IF(AND(($S199-CD199)&gt;0,(CC199-$R199)&gt;0),$V199/365*(CD199-CC199+1),IF(AND(($S199-CD199)&lt;=0,(CC199-$R199)&gt;0),$V199/365*($S199-CC199+1),$V199/365*(CD199-$R199+1))))),0)</f>
        <v>0</v>
      </c>
      <c r="CF199" s="154">
        <f>CD199+1</f>
        <v>46266</v>
      </c>
      <c r="CG199" s="154">
        <f>CF199+29</f>
        <v>46295</v>
      </c>
      <c r="CH199" s="158">
        <f>IFERROR(IF(($R199-CG199)&gt;=0,0,IF(($S199-CF199)&lt;0,0,IF(AND(($S199-CG199)&gt;0,(CF199-$R199)&gt;0),$V199/365*(CG199-CF199+1),IF(AND(($S199-CG199)&lt;=0,(CF199-$R199)&gt;0),$V199/365*($S199-CF199+1),$V199/365*(CG199-$R199+1))))),0)</f>
        <v>0</v>
      </c>
      <c r="CI199" s="154">
        <f>CG199+1</f>
        <v>46296</v>
      </c>
      <c r="CJ199" s="154">
        <f>CI199+30</f>
        <v>46326</v>
      </c>
      <c r="CK199" s="158">
        <f>IFERROR(IF(($R199-CJ199)&gt;=0,0,IF(($S199-CI199)&lt;0,0,IF(AND(($S199-CJ199)&gt;0,(CI199-$R199)&gt;0),$V199/365*(CJ199-CI199+1),IF(AND(($S199-CJ199)&lt;=0,(CI199-$R199)&gt;0),$V199/365*($S199-CI199+1),$V199/365*(CJ199-$R199+1))))),0)</f>
        <v>0</v>
      </c>
      <c r="CL199" s="154">
        <f>CJ199+1</f>
        <v>46327</v>
      </c>
      <c r="CM199" s="154">
        <f>CL199+29</f>
        <v>46356</v>
      </c>
      <c r="CN199" s="158">
        <f>IFERROR(IF(($R199-CM199)&gt;=0,0,IF(($S199-CL199)&lt;0,0,IF(AND(($S199-CM199)&gt;0,(CL199-$R199)&gt;0),$V199/365*(CM199-CL199+1),IF(AND(($S199-CM199)&lt;=0,(CL199-$R199)&gt;0),$V199/365*($S199-CL199+1),$V199/365*(CM199-$R199+1))))),0)</f>
        <v>0</v>
      </c>
      <c r="CO199" s="154">
        <f>CM199+1</f>
        <v>46357</v>
      </c>
      <c r="CP199" s="154">
        <f>CO199+30</f>
        <v>46387</v>
      </c>
      <c r="CQ199" s="158">
        <f>IFERROR(IF(($R199-CP199)&gt;=0,0,IF(($S199-CO199)&lt;0,0,IF(AND(($S199-CP199)&gt;0,(CO199-$R199)&gt;0),$V199/365*(CP199-CO199+1),IF(AND(($S199-CP199)&lt;=0,(CO199-$R199)&gt;0),$V199/365*($S199-CO199+1),$V199/365*(CP199-$R199+1))))),0)</f>
        <v>0</v>
      </c>
    </row>
    <row r="200" s="80" customFormat="1" ht="24" customHeight="1" outlineLevel="4" spans="1:95">
      <c r="A200" s="119"/>
      <c r="B200" s="120"/>
      <c r="C200" s="121"/>
      <c r="D200" s="119"/>
      <c r="E200" s="120"/>
      <c r="F200" s="120"/>
      <c r="G200" s="120"/>
      <c r="H200" s="122"/>
      <c r="I200" s="122"/>
      <c r="J200" s="122">
        <f>Z200+AC200+AF200+AI200+AL200+AO200+AR200+AU200+AX200+BA200+BD200+BG200</f>
        <v>0</v>
      </c>
      <c r="K200" s="122">
        <f>K199+1</f>
        <v>3</v>
      </c>
      <c r="L200" s="147"/>
      <c r="M200" s="148">
        <f>IFERROR(VLOOKUP($L200,'2-2 引出数据_合同数据仓库'!$B$2:$BP$10000,3,FALSE),0)</f>
        <v>0</v>
      </c>
      <c r="N200" s="122"/>
      <c r="O200" s="148">
        <f>IFERROR(VLOOKUP((LEFT(VLOOKUP($L200,'2-2 引出数据_合同数据仓库'!$B$2:$BP$10000,64,FALSE),15)&amp;(RIGHT(VLOOKUP($L200,'2-2 引出数据_合同数据仓库'!$B$2:$BP$10000,64,FALSE),4)+1)),'2-2 引出数据_合同数据仓库'!$B$2:$BP$10000,3,FALSE),0)</f>
        <v>0</v>
      </c>
      <c r="P200" s="122"/>
      <c r="Q200" s="122">
        <f>IFERROR(VLOOKUP($L200,'2-2 引出数据_合同数据仓库'!$B$2:$BP$10000,28,FALSE),0)</f>
        <v>0</v>
      </c>
      <c r="R200" s="122">
        <f>IFERROR(VLOOKUP($L200,'2-2 引出数据_合同数据仓库'!$B$2:$BP$10000,29,FALSE),0)</f>
        <v>0</v>
      </c>
      <c r="S200" s="122">
        <f>IFERROR(VLOOKUP($L200,'2-2 引出数据_合同数据仓库'!$B$2:$BP$10000,4,FALSE),0)</f>
        <v>0</v>
      </c>
      <c r="T200" s="122"/>
      <c r="U200" s="122">
        <f>IFERROR(VLOOKUP($L200,'2-2 引出数据_合同数据仓库'!$B$2:$BP$10000,15,FALSE),0)</f>
        <v>0</v>
      </c>
      <c r="V200" s="122">
        <f>U200/(S200-R200+1)*365</f>
        <v>0</v>
      </c>
      <c r="W200" s="122"/>
      <c r="X200" s="154">
        <v>45658</v>
      </c>
      <c r="Y200" s="154">
        <f>X200+30</f>
        <v>45688</v>
      </c>
      <c r="Z200" s="158">
        <f>IFERROR(IF(($R200-Y200)&gt;=0,0,IF(($S200-X200)&lt;0,0,IF(AND(($S200-Y200)&gt;0,(X200-$R200)&gt;0),$V200/365*(Y200-X200+1),IF(AND(($S200-Y200)&lt;=0,(X200-$R200)&gt;0),$V200/365*($S200-X200+1),$V200/365*(Y200-$R200+1))))),0)</f>
        <v>0</v>
      </c>
      <c r="AA200" s="154">
        <f>Y200+1</f>
        <v>45689</v>
      </c>
      <c r="AB200" s="154">
        <f>AA200+27</f>
        <v>45716</v>
      </c>
      <c r="AC200" s="158">
        <f>IFERROR(IF(($R200-AB200)&gt;=0,0,IF(($S200-AA200)&lt;0,0,IF(AND(($S200-AB200)&gt;0,(AA200-$R200)&gt;0),$V200/365*(AB200-AA200+1),IF(AND(($S200-AB200)&lt;=0,(AA200-$R200)&gt;0),$V200/365*($S200-AA200+1),$V200/365*(AB200-$R200+1))))),0)</f>
        <v>0</v>
      </c>
      <c r="AD200" s="154">
        <f>AB200+1</f>
        <v>45717</v>
      </c>
      <c r="AE200" s="154">
        <f>AD200+30</f>
        <v>45747</v>
      </c>
      <c r="AF200" s="158">
        <f>IFERROR(IF(($R200-AE200)&gt;=0,0,IF(($S200-AD200)&lt;0,0,IF(AND(($S200-AE200)&gt;0,(AD200-$R200)&gt;0),$V200/365*(AE200-AD200+1),IF(AND(($S200-AE200)&lt;=0,(AD200-$R200)&gt;0),$V200/365*($S200-AD200+1),$V200/365*(AE200-$R200+1))))),0)</f>
        <v>0</v>
      </c>
      <c r="AG200" s="154">
        <f>AE200+1</f>
        <v>45748</v>
      </c>
      <c r="AH200" s="154">
        <f>AG200+29</f>
        <v>45777</v>
      </c>
      <c r="AI200" s="158">
        <f>IFERROR(IF(($R200-AH200)&gt;=0,0,IF(($S200-AG200)&lt;0,0,IF(AND(($S200-AH200)&gt;0,(AG200-$R200)&gt;0),$V200/365*(AH200-AG200+1),IF(AND(($S200-AH200)&lt;=0,(AG200-$R200)&gt;0),$V200/365*($S200-AG200+1),$V200/365*(AH200-$R200+1))))),0)</f>
        <v>0</v>
      </c>
      <c r="AJ200" s="154">
        <f>AH200+1</f>
        <v>45778</v>
      </c>
      <c r="AK200" s="154">
        <f>AJ200+30</f>
        <v>45808</v>
      </c>
      <c r="AL200" s="158">
        <f>IFERROR(IF(($R200-AK200)&gt;=0,0,IF(($S200-AJ200)&lt;0,0,IF(AND(($S200-AK200)&gt;0,(AJ200-$R200)&gt;0),$V200/365*(AK200-AJ200+1),IF(AND(($S200-AK200)&lt;=0,(AJ200-$R200)&gt;0),$V200/365*($S200-AJ200+1),$V200/365*(AK200-$R200+1))))),0)</f>
        <v>0</v>
      </c>
      <c r="AM200" s="154">
        <f>AK200+1</f>
        <v>45809</v>
      </c>
      <c r="AN200" s="154">
        <f>AM200+29</f>
        <v>45838</v>
      </c>
      <c r="AO200" s="158">
        <f>IFERROR(IF(($R200-AN200)&gt;=0,0,IF(($S200-AM200)&lt;0,0,IF(AND(($S200-AN200)&gt;0,(AM200-$R200)&gt;0),$V200/365*(AN200-AM200+1),IF(AND(($S200-AN200)&lt;=0,(AM200-$R200)&gt;0),$V200/365*($S200-AM200+1),$V200/365*(AN200-$R200+1))))),0)</f>
        <v>0</v>
      </c>
      <c r="AP200" s="154">
        <f>AN200+1</f>
        <v>45839</v>
      </c>
      <c r="AQ200" s="154">
        <f>AP200+30</f>
        <v>45869</v>
      </c>
      <c r="AR200" s="158">
        <f>IFERROR(IF(($R200-AQ200)&gt;=0,0,IF(($S200-AP200)&lt;0,0,IF(AND(($S200-AQ200)&gt;0,(AP200-$R200)&gt;0),$V200/365*(AQ200-AP200+1),IF(AND(($S200-AQ200)&lt;=0,(AP200-$R200)&gt;0),$V200/365*($S200-AP200+1),$V200/365*(AQ200-$R200+1))))),0)</f>
        <v>0</v>
      </c>
      <c r="AS200" s="154">
        <f>AQ200+1</f>
        <v>45870</v>
      </c>
      <c r="AT200" s="154">
        <f>AS200+30</f>
        <v>45900</v>
      </c>
      <c r="AU200" s="158">
        <f>IFERROR(IF(($R200-AT200)&gt;=0,0,IF(($S200-AS200)&lt;0,0,IF(AND(($S200-AT200)&gt;0,(AS200-$R200)&gt;0),$V200/365*(AT200-AS200+1),IF(AND(($S200-AT200)&lt;=0,(AS200-$R200)&gt;0),$V200/365*($S200-AS200+1),$V200/365*(AT200-$R200+1))))),0)</f>
        <v>0</v>
      </c>
      <c r="AV200" s="154">
        <f>AT200+1</f>
        <v>45901</v>
      </c>
      <c r="AW200" s="154">
        <f>AV200+29</f>
        <v>45930</v>
      </c>
      <c r="AX200" s="158">
        <f>IFERROR(IF(($R200-AW200)&gt;=0,0,IF(($S200-AV200)&lt;0,0,IF(AND(($S200-AW200)&gt;0,(AV200-$R200)&gt;0),$V200/365*(AW200-AV200+1),IF(AND(($S200-AW200)&lt;=0,(AV200-$R200)&gt;0),$V200/365*($S200-AV200+1),$V200/365*(AW200-$R200+1))))),0)</f>
        <v>0</v>
      </c>
      <c r="AY200" s="154">
        <f>AW200+1</f>
        <v>45931</v>
      </c>
      <c r="AZ200" s="154">
        <f>AY200+30</f>
        <v>45961</v>
      </c>
      <c r="BA200" s="158">
        <f>IFERROR(IF(($R200-AZ200)&gt;=0,0,IF(($S200-AY200)&lt;0,0,IF(AND(($S200-AZ200)&gt;0,(AY200-$R200)&gt;0),$V200/365*(AZ200-AY200+1),IF(AND(($S200-AZ200)&lt;=0,(AY200-$R200)&gt;0),$V200/365*($S200-AY200+1),$V200/365*(AZ200-$R200+1))))),0)</f>
        <v>0</v>
      </c>
      <c r="BB200" s="154">
        <f>AZ200+1</f>
        <v>45962</v>
      </c>
      <c r="BC200" s="154">
        <f>BB200+29</f>
        <v>45991</v>
      </c>
      <c r="BD200" s="158">
        <f>IFERROR(IF(($R200-BC200)&gt;=0,0,IF(($S200-BB200)&lt;0,0,IF(AND(($S200-BC200)&gt;0,(BB200-$R200)&gt;0),$V200/365*(BC200-BB200+1),IF(AND(($S200-BC200)&lt;=0,(BB200-$R200)&gt;0),$V200/365*($S200-BB200+1),$V200/365*(BC200-$R200+1))))),0)</f>
        <v>0</v>
      </c>
      <c r="BE200" s="154">
        <f>BC200+1</f>
        <v>45992</v>
      </c>
      <c r="BF200" s="154">
        <f>BE200+30</f>
        <v>46022</v>
      </c>
      <c r="BG200" s="158">
        <f>IFERROR(IF(($R200-BF200)&gt;=0,0,IF(($S200-BE200)&lt;0,0,IF(AND(($S200-BF200)&gt;0,(BE200-$R200)&gt;0),$V200/365*(BF200-BE200+1),IF(AND(($S200-BF200)&lt;=0,(BE200-$R200)&gt;0),$V200/365*($S200-BE200+1),$V200/365*(BF200-$R200+1))))),0)</f>
        <v>0</v>
      </c>
      <c r="BH200" s="154">
        <v>46023</v>
      </c>
      <c r="BI200" s="154">
        <f>BH200+30</f>
        <v>46053</v>
      </c>
      <c r="BJ200" s="158">
        <f>IFERROR(IF(($R200-BI200)&gt;=0,0,IF(($S200-BH200)&lt;0,0,IF(AND(($S200-BI200)&gt;0,(BH200-$R200)&gt;0),$V200/365*(BI200-BH200+1),IF(AND(($S200-BI200)&lt;=0,(BH200-$R200)&gt;0),$V200/365*($S200-BH200+1),$V200/365*(BI200-$R200+1))))),0)</f>
        <v>0</v>
      </c>
      <c r="BK200" s="154">
        <f>BI200+1</f>
        <v>46054</v>
      </c>
      <c r="BL200" s="154">
        <f>BK200+27</f>
        <v>46081</v>
      </c>
      <c r="BM200" s="158">
        <f>IFERROR(IF(($R200-BL200)&gt;=0,0,IF(($S200-BK200)&lt;0,0,IF(AND(($S200-BL200)&gt;0,(BK200-$R200)&gt;0),$V200/365*(BL200-BK200+1),IF(AND(($S200-BL200)&lt;=0,(BK200-$R200)&gt;0),$V200/365*($S200-BK200+1),$V200/365*(BL200-$R200+1))))),0)</f>
        <v>0</v>
      </c>
      <c r="BN200" s="154">
        <f>BL200+1</f>
        <v>46082</v>
      </c>
      <c r="BO200" s="154">
        <f>BN200+30</f>
        <v>46112</v>
      </c>
      <c r="BP200" s="158">
        <f>IFERROR(IF(($R200-BO200)&gt;=0,0,IF(($S200-BN200)&lt;0,0,IF(AND(($S200-BO200)&gt;0,(BN200-$R200)&gt;0),$V200/365*(BO200-BN200+1),IF(AND(($S200-BO200)&lt;=0,(BN200-$R200)&gt;0),$V200/365*($S200-BN200+1),$V200/365*(BO200-$R200+1))))),0)</f>
        <v>0</v>
      </c>
      <c r="BQ200" s="154">
        <f>BO200+1</f>
        <v>46113</v>
      </c>
      <c r="BR200" s="154">
        <f>BQ200+29</f>
        <v>46142</v>
      </c>
      <c r="BS200" s="158">
        <f>IFERROR(IF(($R200-BR200)&gt;=0,0,IF(($S200-BQ200)&lt;0,0,IF(AND(($S200-BR200)&gt;0,(BQ200-$R200)&gt;0),$V200/365*(BR200-BQ200+1),IF(AND(($S200-BR200)&lt;=0,(BQ200-$R200)&gt;0),$V200/365*($S200-BQ200+1),$V200/365*(BR200-$R200+1))))),0)</f>
        <v>0</v>
      </c>
      <c r="BT200" s="154">
        <f>BR200+1</f>
        <v>46143</v>
      </c>
      <c r="BU200" s="154">
        <f>BT200+30</f>
        <v>46173</v>
      </c>
      <c r="BV200" s="158">
        <f>IFERROR(IF(($R200-BU200)&gt;=0,0,IF(($S200-BT200)&lt;0,0,IF(AND(($S200-BU200)&gt;0,(BT200-$R200)&gt;0),$V200/365*(BU200-BT200+1),IF(AND(($S200-BU200)&lt;=0,(BT200-$R200)&gt;0),$V200/365*($S200-BT200+1),$V200/365*(BU200-$R200+1))))),0)</f>
        <v>0</v>
      </c>
      <c r="BW200" s="154">
        <f>BU200+1</f>
        <v>46174</v>
      </c>
      <c r="BX200" s="154">
        <f>BW200+29</f>
        <v>46203</v>
      </c>
      <c r="BY200" s="158">
        <f>IFERROR(IF(($R200-BX200)&gt;=0,0,IF(($S200-BW200)&lt;0,0,IF(AND(($S200-BX200)&gt;0,(BW200-$R200)&gt;0),$V200/365*(BX200-BW200+1),IF(AND(($S200-BX200)&lt;=0,(BW200-$R200)&gt;0),$V200/365*($S200-BW200+1),$V200/365*(BX200-$R200+1))))),0)</f>
        <v>0</v>
      </c>
      <c r="BZ200" s="154">
        <f>BX200+1</f>
        <v>46204</v>
      </c>
      <c r="CA200" s="154">
        <f>BZ200+30</f>
        <v>46234</v>
      </c>
      <c r="CB200" s="158">
        <f>IFERROR(IF(($R200-CA200)&gt;=0,0,IF(($S200-BZ200)&lt;0,0,IF(AND(($S200-CA200)&gt;0,(BZ200-$R200)&gt;0),$V200/365*(CA200-BZ200+1),IF(AND(($S200-CA200)&lt;=0,(BZ200-$R200)&gt;0),$V200/365*($S200-BZ200+1),$V200/365*(CA200-$R200+1))))),0)</f>
        <v>0</v>
      </c>
      <c r="CC200" s="154">
        <f>CA200+1</f>
        <v>46235</v>
      </c>
      <c r="CD200" s="154">
        <f>CC200+30</f>
        <v>46265</v>
      </c>
      <c r="CE200" s="158">
        <f>IFERROR(IF(($R200-CD200)&gt;=0,0,IF(($S200-CC200)&lt;0,0,IF(AND(($S200-CD200)&gt;0,(CC200-$R200)&gt;0),$V200/365*(CD200-CC200+1),IF(AND(($S200-CD200)&lt;=0,(CC200-$R200)&gt;0),$V200/365*($S200-CC200+1),$V200/365*(CD200-$R200+1))))),0)</f>
        <v>0</v>
      </c>
      <c r="CF200" s="154">
        <f>CD200+1</f>
        <v>46266</v>
      </c>
      <c r="CG200" s="154">
        <f>CF200+29</f>
        <v>46295</v>
      </c>
      <c r="CH200" s="158">
        <f>IFERROR(IF(($R200-CG200)&gt;=0,0,IF(($S200-CF200)&lt;0,0,IF(AND(($S200-CG200)&gt;0,(CF200-$R200)&gt;0),$V200/365*(CG200-CF200+1),IF(AND(($S200-CG200)&lt;=0,(CF200-$R200)&gt;0),$V200/365*($S200-CF200+1),$V200/365*(CG200-$R200+1))))),0)</f>
        <v>0</v>
      </c>
      <c r="CI200" s="154">
        <f>CG200+1</f>
        <v>46296</v>
      </c>
      <c r="CJ200" s="154">
        <f>CI200+30</f>
        <v>46326</v>
      </c>
      <c r="CK200" s="158">
        <f>IFERROR(IF(($R200-CJ200)&gt;=0,0,IF(($S200-CI200)&lt;0,0,IF(AND(($S200-CJ200)&gt;0,(CI200-$R200)&gt;0),$V200/365*(CJ200-CI200+1),IF(AND(($S200-CJ200)&lt;=0,(CI200-$R200)&gt;0),$V200/365*($S200-CI200+1),$V200/365*(CJ200-$R200+1))))),0)</f>
        <v>0</v>
      </c>
      <c r="CL200" s="154">
        <f>CJ200+1</f>
        <v>46327</v>
      </c>
      <c r="CM200" s="154">
        <f>CL200+29</f>
        <v>46356</v>
      </c>
      <c r="CN200" s="158">
        <f>IFERROR(IF(($R200-CM200)&gt;=0,0,IF(($S200-CL200)&lt;0,0,IF(AND(($S200-CM200)&gt;0,(CL200-$R200)&gt;0),$V200/365*(CM200-CL200+1),IF(AND(($S200-CM200)&lt;=0,(CL200-$R200)&gt;0),$V200/365*($S200-CL200+1),$V200/365*(CM200-$R200+1))))),0)</f>
        <v>0</v>
      </c>
      <c r="CO200" s="154">
        <f>CM200+1</f>
        <v>46357</v>
      </c>
      <c r="CP200" s="154">
        <f>CO200+30</f>
        <v>46387</v>
      </c>
      <c r="CQ200" s="158">
        <f>IFERROR(IF(($R200-CP200)&gt;=0,0,IF(($S200-CO200)&lt;0,0,IF(AND(($S200-CP200)&gt;0,(CO200-$R200)&gt;0),$V200/365*(CP200-CO200+1),IF(AND(($S200-CP200)&lt;=0,(CO200-$R200)&gt;0),$V200/365*($S200-CO200+1),$V200/365*(CP200-$R200+1))))),0)</f>
        <v>0</v>
      </c>
    </row>
    <row r="201" s="80" customFormat="1" ht="24" customHeight="1" outlineLevel="4" spans="1:95">
      <c r="A201" s="119"/>
      <c r="B201" s="120"/>
      <c r="C201" s="121"/>
      <c r="D201" s="119"/>
      <c r="E201" s="120"/>
      <c r="F201" s="120"/>
      <c r="G201" s="120"/>
      <c r="H201" s="122"/>
      <c r="I201" s="122"/>
      <c r="J201" s="122">
        <f>Z201+AC201+AF201+AI201+AL201+AO201+AR201+AU201+AX201+BA201+BD201+BG201</f>
        <v>0</v>
      </c>
      <c r="K201" s="122">
        <f>K200+1</f>
        <v>4</v>
      </c>
      <c r="L201" s="147"/>
      <c r="M201" s="148">
        <f>IFERROR(VLOOKUP($L201,'2-2 引出数据_合同数据仓库'!$B$2:$BP$10000,3,FALSE),0)</f>
        <v>0</v>
      </c>
      <c r="N201" s="122"/>
      <c r="O201" s="148">
        <f>IFERROR(VLOOKUP((LEFT(VLOOKUP($L201,'2-2 引出数据_合同数据仓库'!$B$2:$BP$10000,64,FALSE),15)&amp;(RIGHT(VLOOKUP($L201,'2-2 引出数据_合同数据仓库'!$B$2:$BP$10000,64,FALSE),4)+1)),'2-2 引出数据_合同数据仓库'!$B$2:$BP$10000,3,FALSE),0)</f>
        <v>0</v>
      </c>
      <c r="P201" s="122"/>
      <c r="Q201" s="122">
        <f>IFERROR(VLOOKUP($L201,'2-2 引出数据_合同数据仓库'!$B$2:$BP$10000,28,FALSE),0)</f>
        <v>0</v>
      </c>
      <c r="R201" s="122">
        <f>IFERROR(VLOOKUP($L201,'2-2 引出数据_合同数据仓库'!$B$2:$BP$10000,29,FALSE),0)</f>
        <v>0</v>
      </c>
      <c r="S201" s="122">
        <f>IFERROR(VLOOKUP($L201,'2-2 引出数据_合同数据仓库'!$B$2:$BP$10000,4,FALSE),0)</f>
        <v>0</v>
      </c>
      <c r="T201" s="122"/>
      <c r="U201" s="122">
        <f>IFERROR(VLOOKUP($L201,'2-2 引出数据_合同数据仓库'!$B$2:$BP$10000,15,FALSE),0)</f>
        <v>0</v>
      </c>
      <c r="V201" s="122">
        <f>U201/(S201-R201+1)*365</f>
        <v>0</v>
      </c>
      <c r="W201" s="122"/>
      <c r="X201" s="154">
        <v>45658</v>
      </c>
      <c r="Y201" s="154">
        <f>X201+30</f>
        <v>45688</v>
      </c>
      <c r="Z201" s="158">
        <f>IFERROR(IF(($R201-Y201)&gt;=0,0,IF(($S201-X201)&lt;0,0,IF(AND(($S201-Y201)&gt;0,(X201-$R201)&gt;0),$V201/365*(Y201-X201+1),IF(AND(($S201-Y201)&lt;=0,(X201-$R201)&gt;0),$V201/365*($S201-X201+1),$V201/365*(Y201-$R201+1))))),0)</f>
        <v>0</v>
      </c>
      <c r="AA201" s="154">
        <f>Y201+1</f>
        <v>45689</v>
      </c>
      <c r="AB201" s="154">
        <f>AA201+27</f>
        <v>45716</v>
      </c>
      <c r="AC201" s="158">
        <f>IFERROR(IF(($R201-AB201)&gt;=0,0,IF(($S201-AA201)&lt;0,0,IF(AND(($S201-AB201)&gt;0,(AA201-$R201)&gt;0),$V201/365*(AB201-AA201+1),IF(AND(($S201-AB201)&lt;=0,(AA201-$R201)&gt;0),$V201/365*($S201-AA201+1),$V201/365*(AB201-$R201+1))))),0)</f>
        <v>0</v>
      </c>
      <c r="AD201" s="154">
        <f>AB201+1</f>
        <v>45717</v>
      </c>
      <c r="AE201" s="154">
        <f>AD201+30</f>
        <v>45747</v>
      </c>
      <c r="AF201" s="158">
        <f>IFERROR(IF(($R201-AE201)&gt;=0,0,IF(($S201-AD201)&lt;0,0,IF(AND(($S201-AE201)&gt;0,(AD201-$R201)&gt;0),$V201/365*(AE201-AD201+1),IF(AND(($S201-AE201)&lt;=0,(AD201-$R201)&gt;0),$V201/365*($S201-AD201+1),$V201/365*(AE201-$R201+1))))),0)</f>
        <v>0</v>
      </c>
      <c r="AG201" s="154">
        <f>AE201+1</f>
        <v>45748</v>
      </c>
      <c r="AH201" s="154">
        <f>AG201+29</f>
        <v>45777</v>
      </c>
      <c r="AI201" s="158">
        <f>IFERROR(IF(($R201-AH201)&gt;=0,0,IF(($S201-AG201)&lt;0,0,IF(AND(($S201-AH201)&gt;0,(AG201-$R201)&gt;0),$V201/365*(AH201-AG201+1),IF(AND(($S201-AH201)&lt;=0,(AG201-$R201)&gt;0),$V201/365*($S201-AG201+1),$V201/365*(AH201-$R201+1))))),0)</f>
        <v>0</v>
      </c>
      <c r="AJ201" s="154">
        <f>AH201+1</f>
        <v>45778</v>
      </c>
      <c r="AK201" s="154">
        <f>AJ201+30</f>
        <v>45808</v>
      </c>
      <c r="AL201" s="158">
        <f>IFERROR(IF(($R201-AK201)&gt;=0,0,IF(($S201-AJ201)&lt;0,0,IF(AND(($S201-AK201)&gt;0,(AJ201-$R201)&gt;0),$V201/365*(AK201-AJ201+1),IF(AND(($S201-AK201)&lt;=0,(AJ201-$R201)&gt;0),$V201/365*($S201-AJ201+1),$V201/365*(AK201-$R201+1))))),0)</f>
        <v>0</v>
      </c>
      <c r="AM201" s="154">
        <f>AK201+1</f>
        <v>45809</v>
      </c>
      <c r="AN201" s="154">
        <f>AM201+29</f>
        <v>45838</v>
      </c>
      <c r="AO201" s="158">
        <f>IFERROR(IF(($R201-AN201)&gt;=0,0,IF(($S201-AM201)&lt;0,0,IF(AND(($S201-AN201)&gt;0,(AM201-$R201)&gt;0),$V201/365*(AN201-AM201+1),IF(AND(($S201-AN201)&lt;=0,(AM201-$R201)&gt;0),$V201/365*($S201-AM201+1),$V201/365*(AN201-$R201+1))))),0)</f>
        <v>0</v>
      </c>
      <c r="AP201" s="154">
        <f>AN201+1</f>
        <v>45839</v>
      </c>
      <c r="AQ201" s="154">
        <f>AP201+30</f>
        <v>45869</v>
      </c>
      <c r="AR201" s="158">
        <f>IFERROR(IF(($R201-AQ201)&gt;=0,0,IF(($S201-AP201)&lt;0,0,IF(AND(($S201-AQ201)&gt;0,(AP201-$R201)&gt;0),$V201/365*(AQ201-AP201+1),IF(AND(($S201-AQ201)&lt;=0,(AP201-$R201)&gt;0),$V201/365*($S201-AP201+1),$V201/365*(AQ201-$R201+1))))),0)</f>
        <v>0</v>
      </c>
      <c r="AS201" s="154">
        <f>AQ201+1</f>
        <v>45870</v>
      </c>
      <c r="AT201" s="154">
        <f>AS201+30</f>
        <v>45900</v>
      </c>
      <c r="AU201" s="158">
        <f>IFERROR(IF(($R201-AT201)&gt;=0,0,IF(($S201-AS201)&lt;0,0,IF(AND(($S201-AT201)&gt;0,(AS201-$R201)&gt;0),$V201/365*(AT201-AS201+1),IF(AND(($S201-AT201)&lt;=0,(AS201-$R201)&gt;0),$V201/365*($S201-AS201+1),$V201/365*(AT201-$R201+1))))),0)</f>
        <v>0</v>
      </c>
      <c r="AV201" s="154">
        <f>AT201+1</f>
        <v>45901</v>
      </c>
      <c r="AW201" s="154">
        <f>AV201+29</f>
        <v>45930</v>
      </c>
      <c r="AX201" s="158">
        <f>IFERROR(IF(($R201-AW201)&gt;=0,0,IF(($S201-AV201)&lt;0,0,IF(AND(($S201-AW201)&gt;0,(AV201-$R201)&gt;0),$V201/365*(AW201-AV201+1),IF(AND(($S201-AW201)&lt;=0,(AV201-$R201)&gt;0),$V201/365*($S201-AV201+1),$V201/365*(AW201-$R201+1))))),0)</f>
        <v>0</v>
      </c>
      <c r="AY201" s="154">
        <f>AW201+1</f>
        <v>45931</v>
      </c>
      <c r="AZ201" s="154">
        <f>AY201+30</f>
        <v>45961</v>
      </c>
      <c r="BA201" s="158">
        <f>IFERROR(IF(($R201-AZ201)&gt;=0,0,IF(($S201-AY201)&lt;0,0,IF(AND(($S201-AZ201)&gt;0,(AY201-$R201)&gt;0),$V201/365*(AZ201-AY201+1),IF(AND(($S201-AZ201)&lt;=0,(AY201-$R201)&gt;0),$V201/365*($S201-AY201+1),$V201/365*(AZ201-$R201+1))))),0)</f>
        <v>0</v>
      </c>
      <c r="BB201" s="154">
        <f>AZ201+1</f>
        <v>45962</v>
      </c>
      <c r="BC201" s="154">
        <f>BB201+29</f>
        <v>45991</v>
      </c>
      <c r="BD201" s="158">
        <f>IFERROR(IF(($R201-BC201)&gt;=0,0,IF(($S201-BB201)&lt;0,0,IF(AND(($S201-BC201)&gt;0,(BB201-$R201)&gt;0),$V201/365*(BC201-BB201+1),IF(AND(($S201-BC201)&lt;=0,(BB201-$R201)&gt;0),$V201/365*($S201-BB201+1),$V201/365*(BC201-$R201+1))))),0)</f>
        <v>0</v>
      </c>
      <c r="BE201" s="154">
        <f>BC201+1</f>
        <v>45992</v>
      </c>
      <c r="BF201" s="154">
        <f>BE201+30</f>
        <v>46022</v>
      </c>
      <c r="BG201" s="158">
        <f>IFERROR(IF(($R201-BF201)&gt;=0,0,IF(($S201-BE201)&lt;0,0,IF(AND(($S201-BF201)&gt;0,(BE201-$R201)&gt;0),$V201/365*(BF201-BE201+1),IF(AND(($S201-BF201)&lt;=0,(BE201-$R201)&gt;0),$V201/365*($S201-BE201+1),$V201/365*(BF201-$R201+1))))),0)</f>
        <v>0</v>
      </c>
      <c r="BH201" s="154">
        <v>46023</v>
      </c>
      <c r="BI201" s="154">
        <f>BH201+30</f>
        <v>46053</v>
      </c>
      <c r="BJ201" s="158">
        <f>IFERROR(IF(($R201-BI201)&gt;=0,0,IF(($S201-BH201)&lt;0,0,IF(AND(($S201-BI201)&gt;0,(BH201-$R201)&gt;0),$V201/365*(BI201-BH201+1),IF(AND(($S201-BI201)&lt;=0,(BH201-$R201)&gt;0),$V201/365*($S201-BH201+1),$V201/365*(BI201-$R201+1))))),0)</f>
        <v>0</v>
      </c>
      <c r="BK201" s="154">
        <f>BI201+1</f>
        <v>46054</v>
      </c>
      <c r="BL201" s="154">
        <f>BK201+27</f>
        <v>46081</v>
      </c>
      <c r="BM201" s="158">
        <f>IFERROR(IF(($R201-BL201)&gt;=0,0,IF(($S201-BK201)&lt;0,0,IF(AND(($S201-BL201)&gt;0,(BK201-$R201)&gt;0),$V201/365*(BL201-BK201+1),IF(AND(($S201-BL201)&lt;=0,(BK201-$R201)&gt;0),$V201/365*($S201-BK201+1),$V201/365*(BL201-$R201+1))))),0)</f>
        <v>0</v>
      </c>
      <c r="BN201" s="154">
        <f>BL201+1</f>
        <v>46082</v>
      </c>
      <c r="BO201" s="154">
        <f>BN201+30</f>
        <v>46112</v>
      </c>
      <c r="BP201" s="158">
        <f>IFERROR(IF(($R201-BO201)&gt;=0,0,IF(($S201-BN201)&lt;0,0,IF(AND(($S201-BO201)&gt;0,(BN201-$R201)&gt;0),$V201/365*(BO201-BN201+1),IF(AND(($S201-BO201)&lt;=0,(BN201-$R201)&gt;0),$V201/365*($S201-BN201+1),$V201/365*(BO201-$R201+1))))),0)</f>
        <v>0</v>
      </c>
      <c r="BQ201" s="154">
        <f>BO201+1</f>
        <v>46113</v>
      </c>
      <c r="BR201" s="154">
        <f>BQ201+29</f>
        <v>46142</v>
      </c>
      <c r="BS201" s="158">
        <f>IFERROR(IF(($R201-BR201)&gt;=0,0,IF(($S201-BQ201)&lt;0,0,IF(AND(($S201-BR201)&gt;0,(BQ201-$R201)&gt;0),$V201/365*(BR201-BQ201+1),IF(AND(($S201-BR201)&lt;=0,(BQ201-$R201)&gt;0),$V201/365*($S201-BQ201+1),$V201/365*(BR201-$R201+1))))),0)</f>
        <v>0</v>
      </c>
      <c r="BT201" s="154">
        <f>BR201+1</f>
        <v>46143</v>
      </c>
      <c r="BU201" s="154">
        <f>BT201+30</f>
        <v>46173</v>
      </c>
      <c r="BV201" s="158">
        <f>IFERROR(IF(($R201-BU201)&gt;=0,0,IF(($S201-BT201)&lt;0,0,IF(AND(($S201-BU201)&gt;0,(BT201-$R201)&gt;0),$V201/365*(BU201-BT201+1),IF(AND(($S201-BU201)&lt;=0,(BT201-$R201)&gt;0),$V201/365*($S201-BT201+1),$V201/365*(BU201-$R201+1))))),0)</f>
        <v>0</v>
      </c>
      <c r="BW201" s="154">
        <f>BU201+1</f>
        <v>46174</v>
      </c>
      <c r="BX201" s="154">
        <f>BW201+29</f>
        <v>46203</v>
      </c>
      <c r="BY201" s="158">
        <f>IFERROR(IF(($R201-BX201)&gt;=0,0,IF(($S201-BW201)&lt;0,0,IF(AND(($S201-BX201)&gt;0,(BW201-$R201)&gt;0),$V201/365*(BX201-BW201+1),IF(AND(($S201-BX201)&lt;=0,(BW201-$R201)&gt;0),$V201/365*($S201-BW201+1),$V201/365*(BX201-$R201+1))))),0)</f>
        <v>0</v>
      </c>
      <c r="BZ201" s="154">
        <f>BX201+1</f>
        <v>46204</v>
      </c>
      <c r="CA201" s="154">
        <f>BZ201+30</f>
        <v>46234</v>
      </c>
      <c r="CB201" s="158">
        <f>IFERROR(IF(($R201-CA201)&gt;=0,0,IF(($S201-BZ201)&lt;0,0,IF(AND(($S201-CA201)&gt;0,(BZ201-$R201)&gt;0),$V201/365*(CA201-BZ201+1),IF(AND(($S201-CA201)&lt;=0,(BZ201-$R201)&gt;0),$V201/365*($S201-BZ201+1),$V201/365*(CA201-$R201+1))))),0)</f>
        <v>0</v>
      </c>
      <c r="CC201" s="154">
        <f>CA201+1</f>
        <v>46235</v>
      </c>
      <c r="CD201" s="154">
        <f>CC201+30</f>
        <v>46265</v>
      </c>
      <c r="CE201" s="158">
        <f>IFERROR(IF(($R201-CD201)&gt;=0,0,IF(($S201-CC201)&lt;0,0,IF(AND(($S201-CD201)&gt;0,(CC201-$R201)&gt;0),$V201/365*(CD201-CC201+1),IF(AND(($S201-CD201)&lt;=0,(CC201-$R201)&gt;0),$V201/365*($S201-CC201+1),$V201/365*(CD201-$R201+1))))),0)</f>
        <v>0</v>
      </c>
      <c r="CF201" s="154">
        <f>CD201+1</f>
        <v>46266</v>
      </c>
      <c r="CG201" s="154">
        <f>CF201+29</f>
        <v>46295</v>
      </c>
      <c r="CH201" s="158">
        <f>IFERROR(IF(($R201-CG201)&gt;=0,0,IF(($S201-CF201)&lt;0,0,IF(AND(($S201-CG201)&gt;0,(CF201-$R201)&gt;0),$V201/365*(CG201-CF201+1),IF(AND(($S201-CG201)&lt;=0,(CF201-$R201)&gt;0),$V201/365*($S201-CF201+1),$V201/365*(CG201-$R201+1))))),0)</f>
        <v>0</v>
      </c>
      <c r="CI201" s="154">
        <f>CG201+1</f>
        <v>46296</v>
      </c>
      <c r="CJ201" s="154">
        <f>CI201+30</f>
        <v>46326</v>
      </c>
      <c r="CK201" s="158">
        <f>IFERROR(IF(($R201-CJ201)&gt;=0,0,IF(($S201-CI201)&lt;0,0,IF(AND(($S201-CJ201)&gt;0,(CI201-$R201)&gt;0),$V201/365*(CJ201-CI201+1),IF(AND(($S201-CJ201)&lt;=0,(CI201-$R201)&gt;0),$V201/365*($S201-CI201+1),$V201/365*(CJ201-$R201+1))))),0)</f>
        <v>0</v>
      </c>
      <c r="CL201" s="154">
        <f>CJ201+1</f>
        <v>46327</v>
      </c>
      <c r="CM201" s="154">
        <f>CL201+29</f>
        <v>46356</v>
      </c>
      <c r="CN201" s="158">
        <f>IFERROR(IF(($R201-CM201)&gt;=0,0,IF(($S201-CL201)&lt;0,0,IF(AND(($S201-CM201)&gt;0,(CL201-$R201)&gt;0),$V201/365*(CM201-CL201+1),IF(AND(($S201-CM201)&lt;=0,(CL201-$R201)&gt;0),$V201/365*($S201-CL201+1),$V201/365*(CM201-$R201+1))))),0)</f>
        <v>0</v>
      </c>
      <c r="CO201" s="154">
        <f>CM201+1</f>
        <v>46357</v>
      </c>
      <c r="CP201" s="154">
        <f>CO201+30</f>
        <v>46387</v>
      </c>
      <c r="CQ201" s="158">
        <f>IFERROR(IF(($R201-CP201)&gt;=0,0,IF(($S201-CO201)&lt;0,0,IF(AND(($S201-CP201)&gt;0,(CO201-$R201)&gt;0),$V201/365*(CP201-CO201+1),IF(AND(($S201-CP201)&lt;=0,(CO201-$R201)&gt;0),$V201/365*($S201-CO201+1),$V201/365*(CP201-$R201+1))))),0)</f>
        <v>0</v>
      </c>
    </row>
    <row r="202" s="80" customFormat="1" ht="24" customHeight="1" outlineLevel="4" spans="1:95">
      <c r="A202" s="123" t="s">
        <v>2814</v>
      </c>
      <c r="B202" s="124"/>
      <c r="C202" s="124"/>
      <c r="D202" s="124"/>
      <c r="E202" s="124"/>
      <c r="F202" s="124"/>
      <c r="G202" s="125"/>
      <c r="H202" s="126"/>
      <c r="I202" s="126"/>
      <c r="J202" s="126"/>
      <c r="K202" s="126"/>
      <c r="L202" s="149"/>
      <c r="M202" s="149"/>
      <c r="N202" s="126"/>
      <c r="O202" s="126"/>
      <c r="P202" s="126"/>
      <c r="Q202" s="126"/>
      <c r="R202" s="126"/>
      <c r="S202" s="126"/>
      <c r="T202" s="126"/>
      <c r="U202" s="126"/>
      <c r="V202" s="126"/>
      <c r="W202" s="126"/>
      <c r="X202" s="126"/>
      <c r="Y202" s="126"/>
      <c r="Z202" s="126"/>
      <c r="AA202" s="126"/>
      <c r="AB202" s="126"/>
      <c r="AC202" s="126"/>
      <c r="AD202" s="126"/>
      <c r="AE202" s="126"/>
      <c r="AF202" s="126"/>
      <c r="AG202" s="126"/>
      <c r="AH202" s="126"/>
      <c r="AI202" s="126"/>
      <c r="AJ202" s="126"/>
      <c r="AK202" s="126"/>
      <c r="AL202" s="126"/>
      <c r="AM202" s="126"/>
      <c r="AN202" s="126"/>
      <c r="AO202" s="126"/>
      <c r="AP202" s="126"/>
      <c r="AQ202" s="126"/>
      <c r="AR202" s="126"/>
      <c r="AS202" s="126"/>
      <c r="AT202" s="126"/>
      <c r="AU202" s="126"/>
      <c r="AV202" s="126"/>
      <c r="AW202" s="126"/>
      <c r="AX202" s="126"/>
      <c r="AY202" s="126"/>
      <c r="AZ202" s="126"/>
      <c r="BA202" s="126"/>
      <c r="BB202" s="126"/>
      <c r="BC202" s="126"/>
      <c r="BD202" s="126"/>
      <c r="BE202" s="126"/>
      <c r="BF202" s="126"/>
      <c r="BG202" s="126"/>
      <c r="BH202" s="126"/>
      <c r="BI202" s="126"/>
      <c r="BJ202" s="126"/>
      <c r="BK202" s="126"/>
      <c r="BL202" s="126"/>
      <c r="BM202" s="126"/>
      <c r="BN202" s="126"/>
      <c r="BO202" s="126"/>
      <c r="BP202" s="126"/>
      <c r="BQ202" s="126"/>
      <c r="BR202" s="126"/>
      <c r="BS202" s="126"/>
      <c r="BT202" s="126"/>
      <c r="BU202" s="126"/>
      <c r="BV202" s="126"/>
      <c r="BW202" s="126"/>
      <c r="BX202" s="126"/>
      <c r="BY202" s="126"/>
      <c r="BZ202" s="126"/>
      <c r="CA202" s="126"/>
      <c r="CB202" s="126"/>
      <c r="CC202" s="126"/>
      <c r="CD202" s="126"/>
      <c r="CE202" s="126"/>
      <c r="CF202" s="126"/>
      <c r="CG202" s="126"/>
      <c r="CH202" s="126"/>
      <c r="CI202" s="126"/>
      <c r="CJ202" s="126"/>
      <c r="CK202" s="126"/>
      <c r="CL202" s="126"/>
      <c r="CM202" s="126"/>
      <c r="CN202" s="126"/>
      <c r="CO202" s="126"/>
      <c r="CP202" s="126"/>
      <c r="CQ202" s="126"/>
    </row>
    <row r="203" ht="24" customHeight="1" outlineLevel="2" spans="1:95">
      <c r="A203" s="49"/>
      <c r="B203" s="112" t="s">
        <v>792</v>
      </c>
      <c r="C203" s="113" t="s">
        <v>46</v>
      </c>
      <c r="D203" s="49" t="s">
        <v>47</v>
      </c>
      <c r="E203" s="112" t="s">
        <v>1169</v>
      </c>
      <c r="F203" s="112"/>
      <c r="G203" s="112" t="s">
        <v>796</v>
      </c>
      <c r="H203" s="114">
        <f>X203+AA203+AD203+AG203+AJ203+AM203+AP203+AS203+AV203+AY203+BB203+BE203</f>
        <v>0</v>
      </c>
      <c r="I203" s="114">
        <f>Y203+AB203+AE203+AH203+AK203+AN203+AQ203+AT203+AW203+AZ203+BC203+BF203</f>
        <v>0</v>
      </c>
      <c r="J203" s="114">
        <f>Z203+AC203+AF203+AI203+AL203+AO203+AR203+AU203+AX203+BA203+BD203+BG203</f>
        <v>0</v>
      </c>
      <c r="K203" s="114"/>
      <c r="L203" s="145"/>
      <c r="M203" s="145"/>
      <c r="N203" s="114"/>
      <c r="O203" s="114"/>
      <c r="P203" s="114"/>
      <c r="Q203" s="114"/>
      <c r="R203" s="114"/>
      <c r="S203" s="114"/>
      <c r="T203" s="114"/>
      <c r="U203" s="114"/>
      <c r="V203" s="114"/>
      <c r="W203" s="114"/>
      <c r="X203" s="114">
        <f>VLOOKUP($C203,'1 预算编制表单'!$C:$BJ,27,FALSE)</f>
        <v>0</v>
      </c>
      <c r="Y203" s="114">
        <f>X203-Z203</f>
        <v>0</v>
      </c>
      <c r="Z203" s="114">
        <f>SUM(Z204:Z208)</f>
        <v>0</v>
      </c>
      <c r="AA203" s="114">
        <f>VLOOKUP($C203,'1 预算编制表单'!$C:$BJ,30,FALSE)</f>
        <v>0</v>
      </c>
      <c r="AB203" s="114">
        <f>AA203-AC203</f>
        <v>0</v>
      </c>
      <c r="AC203" s="114">
        <f>SUM(AC204:AC208)</f>
        <v>0</v>
      </c>
      <c r="AD203" s="114">
        <f>VLOOKUP($C203,'1 预算编制表单'!$C:$BJ,33,FALSE)</f>
        <v>0</v>
      </c>
      <c r="AE203" s="114">
        <f>AD203-AF203</f>
        <v>0</v>
      </c>
      <c r="AF203" s="114">
        <f>SUM(AF204:AF208)</f>
        <v>0</v>
      </c>
      <c r="AG203" s="114">
        <f>VLOOKUP($C203,'1 预算编制表单'!$C:$BJ,36,FALSE)</f>
        <v>0</v>
      </c>
      <c r="AH203" s="114">
        <f>AG203-AI203</f>
        <v>0</v>
      </c>
      <c r="AI203" s="114">
        <f>SUM(AI204:AI208)</f>
        <v>0</v>
      </c>
      <c r="AJ203" s="114">
        <f>VLOOKUP($C203,'1 预算编制表单'!$C:$BJ,39,FALSE)</f>
        <v>0</v>
      </c>
      <c r="AK203" s="114">
        <f>AJ203-AL203</f>
        <v>0</v>
      </c>
      <c r="AL203" s="114">
        <f>SUM(AL204:AL208)</f>
        <v>0</v>
      </c>
      <c r="AM203" s="114">
        <f>VLOOKUP($C203,'1 预算编制表单'!$C:$BJ,42,FALSE)</f>
        <v>0</v>
      </c>
      <c r="AN203" s="114">
        <f>AM203-AO203</f>
        <v>0</v>
      </c>
      <c r="AO203" s="114">
        <f>SUM(AO204:AO208)</f>
        <v>0</v>
      </c>
      <c r="AP203" s="114">
        <f>VLOOKUP($C203,'1 预算编制表单'!$C:$BJ,45,FALSE)</f>
        <v>0</v>
      </c>
      <c r="AQ203" s="114">
        <f>AP203-AR203</f>
        <v>0</v>
      </c>
      <c r="AR203" s="114">
        <f>SUM(AR204:AR208)</f>
        <v>0</v>
      </c>
      <c r="AS203" s="114">
        <f>VLOOKUP($C203,'1 预算编制表单'!$C:$BJ,48,FALSE)</f>
        <v>0</v>
      </c>
      <c r="AT203" s="114">
        <f>AS203-AU203</f>
        <v>0</v>
      </c>
      <c r="AU203" s="114">
        <f>SUM(AU204:AU208)</f>
        <v>0</v>
      </c>
      <c r="AV203" s="114">
        <f>VLOOKUP($C203,'1 预算编制表单'!$C:$BJ,51,FALSE)</f>
        <v>0</v>
      </c>
      <c r="AW203" s="114">
        <f>AV203-AX203</f>
        <v>0</v>
      </c>
      <c r="AX203" s="114">
        <f>SUM(AX204:AX208)</f>
        <v>0</v>
      </c>
      <c r="AY203" s="114">
        <f>VLOOKUP($C203,'1 预算编制表单'!$C:$BJ,54,FALSE)</f>
        <v>0</v>
      </c>
      <c r="AZ203" s="114">
        <f>AY203-BA203</f>
        <v>0</v>
      </c>
      <c r="BA203" s="114">
        <f>SUM(BA204:BA208)</f>
        <v>0</v>
      </c>
      <c r="BB203" s="114">
        <f>VLOOKUP($C203,'1 预算编制表单'!$C:$BJ,57,FALSE)</f>
        <v>0</v>
      </c>
      <c r="BC203" s="114">
        <f>BB203-BD203</f>
        <v>0</v>
      </c>
      <c r="BD203" s="114">
        <f>SUM(BD204:BD208)</f>
        <v>0</v>
      </c>
      <c r="BE203" s="114">
        <f>VLOOKUP($C203,'1 预算编制表单'!$C:$BJ,60,FALSE)</f>
        <v>0</v>
      </c>
      <c r="BF203" s="114">
        <f>BE203-BG203</f>
        <v>0</v>
      </c>
      <c r="BG203" s="114">
        <f>SUM(BG204:BG208)</f>
        <v>0</v>
      </c>
      <c r="BH203" s="114">
        <f>VLOOKUP($C203,'1 预算编制表单'!$C:$BJ,27,FALSE)</f>
        <v>0</v>
      </c>
      <c r="BI203" s="114">
        <f>BH203-BJ203</f>
        <v>0</v>
      </c>
      <c r="BJ203" s="114">
        <f>SUM(BJ204:BJ208)</f>
        <v>0</v>
      </c>
      <c r="BK203" s="114">
        <f>VLOOKUP($C203,'1 预算编制表单'!$C:$BJ,30,FALSE)</f>
        <v>0</v>
      </c>
      <c r="BL203" s="114">
        <f>BK203-BM203</f>
        <v>0</v>
      </c>
      <c r="BM203" s="114">
        <f>SUM(BM204:BM208)</f>
        <v>0</v>
      </c>
      <c r="BN203" s="114">
        <f>VLOOKUP($C203,'1 预算编制表单'!$C:$BJ,33,FALSE)</f>
        <v>0</v>
      </c>
      <c r="BO203" s="114">
        <f>BN203-BP203</f>
        <v>0</v>
      </c>
      <c r="BP203" s="114">
        <f>SUM(BP204:BP208)</f>
        <v>0</v>
      </c>
      <c r="BQ203" s="114">
        <f>VLOOKUP($C203,'1 预算编制表单'!$C:$BJ,36,FALSE)</f>
        <v>0</v>
      </c>
      <c r="BR203" s="114">
        <f>BQ203-BS203</f>
        <v>0</v>
      </c>
      <c r="BS203" s="114">
        <f>SUM(BS204:BS208)</f>
        <v>0</v>
      </c>
      <c r="BT203" s="114">
        <f>VLOOKUP($C203,'1 预算编制表单'!$C:$BJ,39,FALSE)</f>
        <v>0</v>
      </c>
      <c r="BU203" s="114">
        <f>BT203-BV203</f>
        <v>0</v>
      </c>
      <c r="BV203" s="114">
        <f>SUM(BV204:BV208)</f>
        <v>0</v>
      </c>
      <c r="BW203" s="114">
        <f>VLOOKUP($C203,'1 预算编制表单'!$C:$BJ,42,FALSE)</f>
        <v>0</v>
      </c>
      <c r="BX203" s="114">
        <f>BW203-BY203</f>
        <v>0</v>
      </c>
      <c r="BY203" s="114">
        <f>SUM(BY204:BY208)</f>
        <v>0</v>
      </c>
      <c r="BZ203" s="114">
        <f>VLOOKUP($C203,'1 预算编制表单'!$C:$BJ,45,FALSE)</f>
        <v>0</v>
      </c>
      <c r="CA203" s="114">
        <f>BZ203-CB203</f>
        <v>0</v>
      </c>
      <c r="CB203" s="114">
        <f>SUM(CB204:CB208)</f>
        <v>0</v>
      </c>
      <c r="CC203" s="114">
        <f>VLOOKUP($C203,'1 预算编制表单'!$C:$BJ,48,FALSE)</f>
        <v>0</v>
      </c>
      <c r="CD203" s="114">
        <f>CC203-CE203</f>
        <v>0</v>
      </c>
      <c r="CE203" s="114">
        <f>SUM(CE204:CE208)</f>
        <v>0</v>
      </c>
      <c r="CF203" s="114">
        <f>VLOOKUP($C203,'1 预算编制表单'!$C:$BJ,51,FALSE)</f>
        <v>0</v>
      </c>
      <c r="CG203" s="114">
        <f>CF203-CH203</f>
        <v>0</v>
      </c>
      <c r="CH203" s="114">
        <f>SUM(CH204:CH208)</f>
        <v>0</v>
      </c>
      <c r="CI203" s="114">
        <f>VLOOKUP($C203,'1 预算编制表单'!$C:$BJ,54,FALSE)</f>
        <v>0</v>
      </c>
      <c r="CJ203" s="114">
        <f>CI203-CK203</f>
        <v>0</v>
      </c>
      <c r="CK203" s="114">
        <f>SUM(CK204:CK208)</f>
        <v>0</v>
      </c>
      <c r="CL203" s="114">
        <f>VLOOKUP($C203,'1 预算编制表单'!$C:$BJ,57,FALSE)</f>
        <v>0</v>
      </c>
      <c r="CM203" s="114">
        <f>CL203-CN203</f>
        <v>0</v>
      </c>
      <c r="CN203" s="114">
        <f>SUM(CN204:CN208)</f>
        <v>0</v>
      </c>
      <c r="CO203" s="114">
        <f>VLOOKUP($C203,'1 预算编制表单'!$C:$BJ,60,FALSE)</f>
        <v>0</v>
      </c>
      <c r="CP203" s="114">
        <f>CO203-CQ203</f>
        <v>0</v>
      </c>
      <c r="CQ203" s="114">
        <f>SUM(CQ204:CQ208)</f>
        <v>0</v>
      </c>
    </row>
    <row r="204" s="80" customFormat="1" ht="24" customHeight="1" outlineLevel="3" spans="1:95">
      <c r="A204" s="119"/>
      <c r="B204" s="120"/>
      <c r="C204" s="121"/>
      <c r="D204" s="119"/>
      <c r="E204" s="120"/>
      <c r="F204" s="120"/>
      <c r="G204" s="120"/>
      <c r="H204" s="122"/>
      <c r="I204" s="122"/>
      <c r="J204" s="122">
        <f>Z204+AC204+AF204+AI204+AL204+AO204+AR204+AU204+AX204+BA204+BD204+BG204</f>
        <v>0</v>
      </c>
      <c r="K204" s="122">
        <v>1</v>
      </c>
      <c r="L204" s="147"/>
      <c r="M204" s="148">
        <f>IFERROR(VLOOKUP($L204,'2-2 引出数据_合同数据仓库'!$B$2:$BP$10000,3,FALSE),0)</f>
        <v>0</v>
      </c>
      <c r="N204" s="122"/>
      <c r="O204" s="148">
        <f>IFERROR(VLOOKUP((LEFT(VLOOKUP($L204,'2-2 引出数据_合同数据仓库'!$B$2:$BP$10000,64,FALSE),15)&amp;(RIGHT(VLOOKUP($L204,'2-2 引出数据_合同数据仓库'!$B$2:$BP$10000,64,FALSE),4)+1)),'2-2 引出数据_合同数据仓库'!$B$2:$BP$10000,3,FALSE),0)</f>
        <v>0</v>
      </c>
      <c r="P204" s="122"/>
      <c r="Q204" s="122">
        <f>IFERROR(VLOOKUP($L204,'2-2 引出数据_合同数据仓库'!$B$2:$BP$10000,28,FALSE),0)</f>
        <v>0</v>
      </c>
      <c r="R204" s="122">
        <f>IFERROR(VLOOKUP($L204,'2-2 引出数据_合同数据仓库'!$B$2:$BP$10000,29,FALSE),0)</f>
        <v>0</v>
      </c>
      <c r="S204" s="122">
        <f>IFERROR(VLOOKUP($L204,'2-2 引出数据_合同数据仓库'!$B$2:$BP$10000,4,FALSE),0)</f>
        <v>0</v>
      </c>
      <c r="T204" s="122"/>
      <c r="U204" s="122">
        <f>IFERROR(VLOOKUP($L204,'2-2 引出数据_合同数据仓库'!$B$2:$BP$10000,15,FALSE),0)</f>
        <v>0</v>
      </c>
      <c r="V204" s="122">
        <f>U204/(S204-R204+1)*365</f>
        <v>0</v>
      </c>
      <c r="W204" s="122"/>
      <c r="X204" s="154">
        <v>45658</v>
      </c>
      <c r="Y204" s="154">
        <f>X204+30</f>
        <v>45688</v>
      </c>
      <c r="Z204" s="158">
        <f>IFERROR(IF(($R204-Y204)&gt;=0,0,IF(($S204-X204)&lt;0,0,IF(AND(($S204-Y204)&gt;0,(X204-$R204)&gt;0),$V204/365*(Y204-X204+1),IF(AND(($S204-Y204)&lt;=0,(X204-$R204)&gt;0),$V204/365*($S204-X204+1),$V204/365*(Y204-$R204+1))))),0)</f>
        <v>0</v>
      </c>
      <c r="AA204" s="154">
        <f>Y204+1</f>
        <v>45689</v>
      </c>
      <c r="AB204" s="154">
        <f>AA204+27</f>
        <v>45716</v>
      </c>
      <c r="AC204" s="158">
        <f>IFERROR(IF(($R204-AB204)&gt;=0,0,IF(($S204-AA204)&lt;0,0,IF(AND(($S204-AB204)&gt;0,(AA204-$R204)&gt;0),$V204/365*(AB204-AA204+1),IF(AND(($S204-AB204)&lt;=0,(AA204-$R204)&gt;0),$V204/365*($S204-AA204+1),$V204/365*(AB204-$R204+1))))),0)</f>
        <v>0</v>
      </c>
      <c r="AD204" s="154">
        <f>AB204+1</f>
        <v>45717</v>
      </c>
      <c r="AE204" s="154">
        <f>AD204+30</f>
        <v>45747</v>
      </c>
      <c r="AF204" s="158">
        <f>IFERROR(IF(($R204-AE204)&gt;=0,0,IF(($S204-AD204)&lt;0,0,IF(AND(($S204-AE204)&gt;0,(AD204-$R204)&gt;0),$V204/365*(AE204-AD204+1),IF(AND(($S204-AE204)&lt;=0,(AD204-$R204)&gt;0),$V204/365*($S204-AD204+1),$V204/365*(AE204-$R204+1))))),0)</f>
        <v>0</v>
      </c>
      <c r="AG204" s="154">
        <f>AE204+1</f>
        <v>45748</v>
      </c>
      <c r="AH204" s="154">
        <f>AG204+29</f>
        <v>45777</v>
      </c>
      <c r="AI204" s="158">
        <f>IFERROR(IF(($R204-AH204)&gt;=0,0,IF(($S204-AG204)&lt;0,0,IF(AND(($S204-AH204)&gt;0,(AG204-$R204)&gt;0),$V204/365*(AH204-AG204+1),IF(AND(($S204-AH204)&lt;=0,(AG204-$R204)&gt;0),$V204/365*($S204-AG204+1),$V204/365*(AH204-$R204+1))))),0)</f>
        <v>0</v>
      </c>
      <c r="AJ204" s="154">
        <f>AH204+1</f>
        <v>45778</v>
      </c>
      <c r="AK204" s="154">
        <f>AJ204+30</f>
        <v>45808</v>
      </c>
      <c r="AL204" s="158">
        <f>IFERROR(IF(($R204-AK204)&gt;=0,0,IF(($S204-AJ204)&lt;0,0,IF(AND(($S204-AK204)&gt;0,(AJ204-$R204)&gt;0),$V204/365*(AK204-AJ204+1),IF(AND(($S204-AK204)&lt;=0,(AJ204-$R204)&gt;0),$V204/365*($S204-AJ204+1),$V204/365*(AK204-$R204+1))))),0)</f>
        <v>0</v>
      </c>
      <c r="AM204" s="154">
        <f>AK204+1</f>
        <v>45809</v>
      </c>
      <c r="AN204" s="154">
        <f>AM204+29</f>
        <v>45838</v>
      </c>
      <c r="AO204" s="158">
        <f>IFERROR(IF(($R204-AN204)&gt;=0,0,IF(($S204-AM204)&lt;0,0,IF(AND(($S204-AN204)&gt;0,(AM204-$R204)&gt;0),$V204/365*(AN204-AM204+1),IF(AND(($S204-AN204)&lt;=0,(AM204-$R204)&gt;0),$V204/365*($S204-AM204+1),$V204/365*(AN204-$R204+1))))),0)</f>
        <v>0</v>
      </c>
      <c r="AP204" s="154">
        <f>AN204+1</f>
        <v>45839</v>
      </c>
      <c r="AQ204" s="154">
        <f>AP204+30</f>
        <v>45869</v>
      </c>
      <c r="AR204" s="158">
        <f>IFERROR(IF(($R204-AQ204)&gt;=0,0,IF(($S204-AP204)&lt;0,0,IF(AND(($S204-AQ204)&gt;0,(AP204-$R204)&gt;0),$V204/365*(AQ204-AP204+1),IF(AND(($S204-AQ204)&lt;=0,(AP204-$R204)&gt;0),$V204/365*($S204-AP204+1),$V204/365*(AQ204-$R204+1))))),0)</f>
        <v>0</v>
      </c>
      <c r="AS204" s="154">
        <f>AQ204+1</f>
        <v>45870</v>
      </c>
      <c r="AT204" s="154">
        <f>AS204+30</f>
        <v>45900</v>
      </c>
      <c r="AU204" s="158">
        <f>IFERROR(IF(($R204-AT204)&gt;=0,0,IF(($S204-AS204)&lt;0,0,IF(AND(($S204-AT204)&gt;0,(AS204-$R204)&gt;0),$V204/365*(AT204-AS204+1),IF(AND(($S204-AT204)&lt;=0,(AS204-$R204)&gt;0),$V204/365*($S204-AS204+1),$V204/365*(AT204-$R204+1))))),0)</f>
        <v>0</v>
      </c>
      <c r="AV204" s="154">
        <f>AT204+1</f>
        <v>45901</v>
      </c>
      <c r="AW204" s="154">
        <f>AV204+29</f>
        <v>45930</v>
      </c>
      <c r="AX204" s="158">
        <f>IFERROR(IF(($R204-AW204)&gt;=0,0,IF(($S204-AV204)&lt;0,0,IF(AND(($S204-AW204)&gt;0,(AV204-$R204)&gt;0),$V204/365*(AW204-AV204+1),IF(AND(($S204-AW204)&lt;=0,(AV204-$R204)&gt;0),$V204/365*($S204-AV204+1),$V204/365*(AW204-$R204+1))))),0)</f>
        <v>0</v>
      </c>
      <c r="AY204" s="154">
        <f>AW204+1</f>
        <v>45931</v>
      </c>
      <c r="AZ204" s="154">
        <f>AY204+30</f>
        <v>45961</v>
      </c>
      <c r="BA204" s="158">
        <f>IFERROR(IF(($R204-AZ204)&gt;=0,0,IF(($S204-AY204)&lt;0,0,IF(AND(($S204-AZ204)&gt;0,(AY204-$R204)&gt;0),$V204/365*(AZ204-AY204+1),IF(AND(($S204-AZ204)&lt;=0,(AY204-$R204)&gt;0),$V204/365*($S204-AY204+1),$V204/365*(AZ204-$R204+1))))),0)</f>
        <v>0</v>
      </c>
      <c r="BB204" s="154">
        <f>AZ204+1</f>
        <v>45962</v>
      </c>
      <c r="BC204" s="154">
        <f>BB204+29</f>
        <v>45991</v>
      </c>
      <c r="BD204" s="158">
        <f>IFERROR(IF(($R204-BC204)&gt;=0,0,IF(($S204-BB204)&lt;0,0,IF(AND(($S204-BC204)&gt;0,(BB204-$R204)&gt;0),$V204/365*(BC204-BB204+1),IF(AND(($S204-BC204)&lt;=0,(BB204-$R204)&gt;0),$V204/365*($S204-BB204+1),$V204/365*(BC204-$R204+1))))),0)</f>
        <v>0</v>
      </c>
      <c r="BE204" s="154">
        <f>BC204+1</f>
        <v>45992</v>
      </c>
      <c r="BF204" s="154">
        <f>BE204+30</f>
        <v>46022</v>
      </c>
      <c r="BG204" s="158">
        <f>IFERROR(IF(($R204-BF204)&gt;=0,0,IF(($S204-BE204)&lt;0,0,IF(AND(($S204-BF204)&gt;0,(BE204-$R204)&gt;0),$V204/365*(BF204-BE204+1),IF(AND(($S204-BF204)&lt;=0,(BE204-$R204)&gt;0),$V204/365*($S204-BE204+1),$V204/365*(BF204-$R204+1))))),0)</f>
        <v>0</v>
      </c>
      <c r="BH204" s="154">
        <v>46023</v>
      </c>
      <c r="BI204" s="154">
        <f>BH204+30</f>
        <v>46053</v>
      </c>
      <c r="BJ204" s="158">
        <f>IFERROR(IF(($R204-BI204)&gt;=0,0,IF(($S204-BH204)&lt;0,0,IF(AND(($S204-BI204)&gt;0,(BH204-$R204)&gt;0),$V204/365*(BI204-BH204+1),IF(AND(($S204-BI204)&lt;=0,(BH204-$R204)&gt;0),$V204/365*($S204-BH204+1),$V204/365*(BI204-$R204+1))))),0)</f>
        <v>0</v>
      </c>
      <c r="BK204" s="154">
        <f>BI204+1</f>
        <v>46054</v>
      </c>
      <c r="BL204" s="154">
        <f>BK204+27</f>
        <v>46081</v>
      </c>
      <c r="BM204" s="158">
        <f>IFERROR(IF(($R204-BL204)&gt;=0,0,IF(($S204-BK204)&lt;0,0,IF(AND(($S204-BL204)&gt;0,(BK204-$R204)&gt;0),$V204/365*(BL204-BK204+1),IF(AND(($S204-BL204)&lt;=0,(BK204-$R204)&gt;0),$V204/365*($S204-BK204+1),$V204/365*(BL204-$R204+1))))),0)</f>
        <v>0</v>
      </c>
      <c r="BN204" s="154">
        <f>BL204+1</f>
        <v>46082</v>
      </c>
      <c r="BO204" s="154">
        <f>BN204+30</f>
        <v>46112</v>
      </c>
      <c r="BP204" s="158">
        <f>IFERROR(IF(($R204-BO204)&gt;=0,0,IF(($S204-BN204)&lt;0,0,IF(AND(($S204-BO204)&gt;0,(BN204-$R204)&gt;0),$V204/365*(BO204-BN204+1),IF(AND(($S204-BO204)&lt;=0,(BN204-$R204)&gt;0),$V204/365*($S204-BN204+1),$V204/365*(BO204-$R204+1))))),0)</f>
        <v>0</v>
      </c>
      <c r="BQ204" s="154">
        <f>BO204+1</f>
        <v>46113</v>
      </c>
      <c r="BR204" s="154">
        <f>BQ204+29</f>
        <v>46142</v>
      </c>
      <c r="BS204" s="158">
        <f>IFERROR(IF(($R204-BR204)&gt;=0,0,IF(($S204-BQ204)&lt;0,0,IF(AND(($S204-BR204)&gt;0,(BQ204-$R204)&gt;0),$V204/365*(BR204-BQ204+1),IF(AND(($S204-BR204)&lt;=0,(BQ204-$R204)&gt;0),$V204/365*($S204-BQ204+1),$V204/365*(BR204-$R204+1))))),0)</f>
        <v>0</v>
      </c>
      <c r="BT204" s="154">
        <f>BR204+1</f>
        <v>46143</v>
      </c>
      <c r="BU204" s="154">
        <f>BT204+30</f>
        <v>46173</v>
      </c>
      <c r="BV204" s="158">
        <f>IFERROR(IF(($R204-BU204)&gt;=0,0,IF(($S204-BT204)&lt;0,0,IF(AND(($S204-BU204)&gt;0,(BT204-$R204)&gt;0),$V204/365*(BU204-BT204+1),IF(AND(($S204-BU204)&lt;=0,(BT204-$R204)&gt;0),$V204/365*($S204-BT204+1),$V204/365*(BU204-$R204+1))))),0)</f>
        <v>0</v>
      </c>
      <c r="BW204" s="154">
        <f>BU204+1</f>
        <v>46174</v>
      </c>
      <c r="BX204" s="154">
        <f>BW204+29</f>
        <v>46203</v>
      </c>
      <c r="BY204" s="158">
        <f>IFERROR(IF(($R204-BX204)&gt;=0,0,IF(($S204-BW204)&lt;0,0,IF(AND(($S204-BX204)&gt;0,(BW204-$R204)&gt;0),$V204/365*(BX204-BW204+1),IF(AND(($S204-BX204)&lt;=0,(BW204-$R204)&gt;0),$V204/365*($S204-BW204+1),$V204/365*(BX204-$R204+1))))),0)</f>
        <v>0</v>
      </c>
      <c r="BZ204" s="154">
        <f>BX204+1</f>
        <v>46204</v>
      </c>
      <c r="CA204" s="154">
        <f>BZ204+30</f>
        <v>46234</v>
      </c>
      <c r="CB204" s="158">
        <f>IFERROR(IF(($R204-CA204)&gt;=0,0,IF(($S204-BZ204)&lt;0,0,IF(AND(($S204-CA204)&gt;0,(BZ204-$R204)&gt;0),$V204/365*(CA204-BZ204+1),IF(AND(($S204-CA204)&lt;=0,(BZ204-$R204)&gt;0),$V204/365*($S204-BZ204+1),$V204/365*(CA204-$R204+1))))),0)</f>
        <v>0</v>
      </c>
      <c r="CC204" s="154">
        <f>CA204+1</f>
        <v>46235</v>
      </c>
      <c r="CD204" s="154">
        <f>CC204+30</f>
        <v>46265</v>
      </c>
      <c r="CE204" s="158">
        <f>IFERROR(IF(($R204-CD204)&gt;=0,0,IF(($S204-CC204)&lt;0,0,IF(AND(($S204-CD204)&gt;0,(CC204-$R204)&gt;0),$V204/365*(CD204-CC204+1),IF(AND(($S204-CD204)&lt;=0,(CC204-$R204)&gt;0),$V204/365*($S204-CC204+1),$V204/365*(CD204-$R204+1))))),0)</f>
        <v>0</v>
      </c>
      <c r="CF204" s="154">
        <f>CD204+1</f>
        <v>46266</v>
      </c>
      <c r="CG204" s="154">
        <f>CF204+29</f>
        <v>46295</v>
      </c>
      <c r="CH204" s="158">
        <f>IFERROR(IF(($R204-CG204)&gt;=0,0,IF(($S204-CF204)&lt;0,0,IF(AND(($S204-CG204)&gt;0,(CF204-$R204)&gt;0),$V204/365*(CG204-CF204+1),IF(AND(($S204-CG204)&lt;=0,(CF204-$R204)&gt;0),$V204/365*($S204-CF204+1),$V204/365*(CG204-$R204+1))))),0)</f>
        <v>0</v>
      </c>
      <c r="CI204" s="154">
        <f>CG204+1</f>
        <v>46296</v>
      </c>
      <c r="CJ204" s="154">
        <f>CI204+30</f>
        <v>46326</v>
      </c>
      <c r="CK204" s="158">
        <f>IFERROR(IF(($R204-CJ204)&gt;=0,0,IF(($S204-CI204)&lt;0,0,IF(AND(($S204-CJ204)&gt;0,(CI204-$R204)&gt;0),$V204/365*(CJ204-CI204+1),IF(AND(($S204-CJ204)&lt;=0,(CI204-$R204)&gt;0),$V204/365*($S204-CI204+1),$V204/365*(CJ204-$R204+1))))),0)</f>
        <v>0</v>
      </c>
      <c r="CL204" s="154">
        <f>CJ204+1</f>
        <v>46327</v>
      </c>
      <c r="CM204" s="154">
        <f>CL204+29</f>
        <v>46356</v>
      </c>
      <c r="CN204" s="158">
        <f>IFERROR(IF(($R204-CM204)&gt;=0,0,IF(($S204-CL204)&lt;0,0,IF(AND(($S204-CM204)&gt;0,(CL204-$R204)&gt;0),$V204/365*(CM204-CL204+1),IF(AND(($S204-CM204)&lt;=0,(CL204-$R204)&gt;0),$V204/365*($S204-CL204+1),$V204/365*(CM204-$R204+1))))),0)</f>
        <v>0</v>
      </c>
      <c r="CO204" s="154">
        <f>CM204+1</f>
        <v>46357</v>
      </c>
      <c r="CP204" s="154">
        <f>CO204+30</f>
        <v>46387</v>
      </c>
      <c r="CQ204" s="158">
        <f>IFERROR(IF(($R204-CP204)&gt;=0,0,IF(($S204-CO204)&lt;0,0,IF(AND(($S204-CP204)&gt;0,(CO204-$R204)&gt;0),$V204/365*(CP204-CO204+1),IF(AND(($S204-CP204)&lt;=0,(CO204-$R204)&gt;0),$V204/365*($S204-CO204+1),$V204/365*(CP204-$R204+1))))),0)</f>
        <v>0</v>
      </c>
    </row>
    <row r="205" s="80" customFormat="1" ht="24" customHeight="1" outlineLevel="3" spans="1:95">
      <c r="A205" s="119"/>
      <c r="B205" s="120"/>
      <c r="C205" s="121"/>
      <c r="D205" s="119"/>
      <c r="E205" s="120"/>
      <c r="F205" s="120"/>
      <c r="G205" s="120"/>
      <c r="H205" s="122"/>
      <c r="I205" s="122"/>
      <c r="J205" s="122">
        <f>Z205+AC205+AF205+AI205+AL205+AO205+AR205+AU205+AX205+BA205+BD205+BG205</f>
        <v>0</v>
      </c>
      <c r="K205" s="122">
        <f>K204+1</f>
        <v>2</v>
      </c>
      <c r="L205" s="147"/>
      <c r="M205" s="148">
        <f>IFERROR(VLOOKUP($L205,'2-2 引出数据_合同数据仓库'!$B$2:$BP$10000,3,FALSE),0)</f>
        <v>0</v>
      </c>
      <c r="N205" s="122"/>
      <c r="O205" s="148">
        <f>IFERROR(VLOOKUP((LEFT(VLOOKUP($L205,'2-2 引出数据_合同数据仓库'!$B$2:$BP$10000,64,FALSE),15)&amp;(RIGHT(VLOOKUP($L205,'2-2 引出数据_合同数据仓库'!$B$2:$BP$10000,64,FALSE),4)+1)),'2-2 引出数据_合同数据仓库'!$B$2:$BP$10000,3,FALSE),0)</f>
        <v>0</v>
      </c>
      <c r="P205" s="122"/>
      <c r="Q205" s="122">
        <f>IFERROR(VLOOKUP($L205,'2-2 引出数据_合同数据仓库'!$B$2:$BP$10000,28,FALSE),0)</f>
        <v>0</v>
      </c>
      <c r="R205" s="122">
        <f>IFERROR(VLOOKUP($L205,'2-2 引出数据_合同数据仓库'!$B$2:$BP$10000,29,FALSE),0)</f>
        <v>0</v>
      </c>
      <c r="S205" s="122">
        <f>IFERROR(VLOOKUP($L205,'2-2 引出数据_合同数据仓库'!$B$2:$BP$10000,4,FALSE),0)</f>
        <v>0</v>
      </c>
      <c r="T205" s="122"/>
      <c r="U205" s="122">
        <f>IFERROR(VLOOKUP($L205,'2-2 引出数据_合同数据仓库'!$B$2:$BP$10000,15,FALSE),0)</f>
        <v>0</v>
      </c>
      <c r="V205" s="122">
        <f>U205/(S205-R205+1)*365</f>
        <v>0</v>
      </c>
      <c r="W205" s="122"/>
      <c r="X205" s="154">
        <v>45658</v>
      </c>
      <c r="Y205" s="154">
        <f>X205+30</f>
        <v>45688</v>
      </c>
      <c r="Z205" s="158">
        <f>IFERROR(IF(($R205-Y205)&gt;=0,0,IF(($S205-X205)&lt;0,0,IF(AND(($S205-Y205)&gt;0,(X205-$R205)&gt;0),$V205/365*(Y205-X205+1),IF(AND(($S205-Y205)&lt;=0,(X205-$R205)&gt;0),$V205/365*($S205-X205+1),$V205/365*(Y205-$R205+1))))),0)</f>
        <v>0</v>
      </c>
      <c r="AA205" s="154">
        <f>Y205+1</f>
        <v>45689</v>
      </c>
      <c r="AB205" s="154">
        <f>AA205+27</f>
        <v>45716</v>
      </c>
      <c r="AC205" s="158">
        <f>IFERROR(IF(($R205-AB205)&gt;=0,0,IF(($S205-AA205)&lt;0,0,IF(AND(($S205-AB205)&gt;0,(AA205-$R205)&gt;0),$V205/365*(AB205-AA205+1),IF(AND(($S205-AB205)&lt;=0,(AA205-$R205)&gt;0),$V205/365*($S205-AA205+1),$V205/365*(AB205-$R205+1))))),0)</f>
        <v>0</v>
      </c>
      <c r="AD205" s="154">
        <f>AB205+1</f>
        <v>45717</v>
      </c>
      <c r="AE205" s="154">
        <f>AD205+30</f>
        <v>45747</v>
      </c>
      <c r="AF205" s="158">
        <f>IFERROR(IF(($R205-AE205)&gt;=0,0,IF(($S205-AD205)&lt;0,0,IF(AND(($S205-AE205)&gt;0,(AD205-$R205)&gt;0),$V205/365*(AE205-AD205+1),IF(AND(($S205-AE205)&lt;=0,(AD205-$R205)&gt;0),$V205/365*($S205-AD205+1),$V205/365*(AE205-$R205+1))))),0)</f>
        <v>0</v>
      </c>
      <c r="AG205" s="154">
        <f>AE205+1</f>
        <v>45748</v>
      </c>
      <c r="AH205" s="154">
        <f>AG205+29</f>
        <v>45777</v>
      </c>
      <c r="AI205" s="158">
        <f>IFERROR(IF(($R205-AH205)&gt;=0,0,IF(($S205-AG205)&lt;0,0,IF(AND(($S205-AH205)&gt;0,(AG205-$R205)&gt;0),$V205/365*(AH205-AG205+1),IF(AND(($S205-AH205)&lt;=0,(AG205-$R205)&gt;0),$V205/365*($S205-AG205+1),$V205/365*(AH205-$R205+1))))),0)</f>
        <v>0</v>
      </c>
      <c r="AJ205" s="154">
        <f>AH205+1</f>
        <v>45778</v>
      </c>
      <c r="AK205" s="154">
        <f>AJ205+30</f>
        <v>45808</v>
      </c>
      <c r="AL205" s="158">
        <f>IFERROR(IF(($R205-AK205)&gt;=0,0,IF(($S205-AJ205)&lt;0,0,IF(AND(($S205-AK205)&gt;0,(AJ205-$R205)&gt;0),$V205/365*(AK205-AJ205+1),IF(AND(($S205-AK205)&lt;=0,(AJ205-$R205)&gt;0),$V205/365*($S205-AJ205+1),$V205/365*(AK205-$R205+1))))),0)</f>
        <v>0</v>
      </c>
      <c r="AM205" s="154">
        <f>AK205+1</f>
        <v>45809</v>
      </c>
      <c r="AN205" s="154">
        <f>AM205+29</f>
        <v>45838</v>
      </c>
      <c r="AO205" s="158">
        <f>IFERROR(IF(($R205-AN205)&gt;=0,0,IF(($S205-AM205)&lt;0,0,IF(AND(($S205-AN205)&gt;0,(AM205-$R205)&gt;0),$V205/365*(AN205-AM205+1),IF(AND(($S205-AN205)&lt;=0,(AM205-$R205)&gt;0),$V205/365*($S205-AM205+1),$V205/365*(AN205-$R205+1))))),0)</f>
        <v>0</v>
      </c>
      <c r="AP205" s="154">
        <f>AN205+1</f>
        <v>45839</v>
      </c>
      <c r="AQ205" s="154">
        <f>AP205+30</f>
        <v>45869</v>
      </c>
      <c r="AR205" s="158">
        <f>IFERROR(IF(($R205-AQ205)&gt;=0,0,IF(($S205-AP205)&lt;0,0,IF(AND(($S205-AQ205)&gt;0,(AP205-$R205)&gt;0),$V205/365*(AQ205-AP205+1),IF(AND(($S205-AQ205)&lt;=0,(AP205-$R205)&gt;0),$V205/365*($S205-AP205+1),$V205/365*(AQ205-$R205+1))))),0)</f>
        <v>0</v>
      </c>
      <c r="AS205" s="154">
        <f>AQ205+1</f>
        <v>45870</v>
      </c>
      <c r="AT205" s="154">
        <f>AS205+30</f>
        <v>45900</v>
      </c>
      <c r="AU205" s="158">
        <f>IFERROR(IF(($R205-AT205)&gt;=0,0,IF(($S205-AS205)&lt;0,0,IF(AND(($S205-AT205)&gt;0,(AS205-$R205)&gt;0),$V205/365*(AT205-AS205+1),IF(AND(($S205-AT205)&lt;=0,(AS205-$R205)&gt;0),$V205/365*($S205-AS205+1),$V205/365*(AT205-$R205+1))))),0)</f>
        <v>0</v>
      </c>
      <c r="AV205" s="154">
        <f>AT205+1</f>
        <v>45901</v>
      </c>
      <c r="AW205" s="154">
        <f>AV205+29</f>
        <v>45930</v>
      </c>
      <c r="AX205" s="158">
        <f>IFERROR(IF(($R205-AW205)&gt;=0,0,IF(($S205-AV205)&lt;0,0,IF(AND(($S205-AW205)&gt;0,(AV205-$R205)&gt;0),$V205/365*(AW205-AV205+1),IF(AND(($S205-AW205)&lt;=0,(AV205-$R205)&gt;0),$V205/365*($S205-AV205+1),$V205/365*(AW205-$R205+1))))),0)</f>
        <v>0</v>
      </c>
      <c r="AY205" s="154">
        <f>AW205+1</f>
        <v>45931</v>
      </c>
      <c r="AZ205" s="154">
        <f>AY205+30</f>
        <v>45961</v>
      </c>
      <c r="BA205" s="158">
        <f>IFERROR(IF(($R205-AZ205)&gt;=0,0,IF(($S205-AY205)&lt;0,0,IF(AND(($S205-AZ205)&gt;0,(AY205-$R205)&gt;0),$V205/365*(AZ205-AY205+1),IF(AND(($S205-AZ205)&lt;=0,(AY205-$R205)&gt;0),$V205/365*($S205-AY205+1),$V205/365*(AZ205-$R205+1))))),0)</f>
        <v>0</v>
      </c>
      <c r="BB205" s="154">
        <f>AZ205+1</f>
        <v>45962</v>
      </c>
      <c r="BC205" s="154">
        <f>BB205+29</f>
        <v>45991</v>
      </c>
      <c r="BD205" s="158">
        <f>IFERROR(IF(($R205-BC205)&gt;=0,0,IF(($S205-BB205)&lt;0,0,IF(AND(($S205-BC205)&gt;0,(BB205-$R205)&gt;0),$V205/365*(BC205-BB205+1),IF(AND(($S205-BC205)&lt;=0,(BB205-$R205)&gt;0),$V205/365*($S205-BB205+1),$V205/365*(BC205-$R205+1))))),0)</f>
        <v>0</v>
      </c>
      <c r="BE205" s="154">
        <f>BC205+1</f>
        <v>45992</v>
      </c>
      <c r="BF205" s="154">
        <f>BE205+30</f>
        <v>46022</v>
      </c>
      <c r="BG205" s="158">
        <f>IFERROR(IF(($R205-BF205)&gt;=0,0,IF(($S205-BE205)&lt;0,0,IF(AND(($S205-BF205)&gt;0,(BE205-$R205)&gt;0),$V205/365*(BF205-BE205+1),IF(AND(($S205-BF205)&lt;=0,(BE205-$R205)&gt;0),$V205/365*($S205-BE205+1),$V205/365*(BF205-$R205+1))))),0)</f>
        <v>0</v>
      </c>
      <c r="BH205" s="154">
        <v>46023</v>
      </c>
      <c r="BI205" s="154">
        <f>BH205+30</f>
        <v>46053</v>
      </c>
      <c r="BJ205" s="158">
        <f>IFERROR(IF(($R205-BI205)&gt;=0,0,IF(($S205-BH205)&lt;0,0,IF(AND(($S205-BI205)&gt;0,(BH205-$R205)&gt;0),$V205/365*(BI205-BH205+1),IF(AND(($S205-BI205)&lt;=0,(BH205-$R205)&gt;0),$V205/365*($S205-BH205+1),$V205/365*(BI205-$R205+1))))),0)</f>
        <v>0</v>
      </c>
      <c r="BK205" s="154">
        <f>BI205+1</f>
        <v>46054</v>
      </c>
      <c r="BL205" s="154">
        <f>BK205+27</f>
        <v>46081</v>
      </c>
      <c r="BM205" s="158">
        <f>IFERROR(IF(($R205-BL205)&gt;=0,0,IF(($S205-BK205)&lt;0,0,IF(AND(($S205-BL205)&gt;0,(BK205-$R205)&gt;0),$V205/365*(BL205-BK205+1),IF(AND(($S205-BL205)&lt;=0,(BK205-$R205)&gt;0),$V205/365*($S205-BK205+1),$V205/365*(BL205-$R205+1))))),0)</f>
        <v>0</v>
      </c>
      <c r="BN205" s="154">
        <f>BL205+1</f>
        <v>46082</v>
      </c>
      <c r="BO205" s="154">
        <f>BN205+30</f>
        <v>46112</v>
      </c>
      <c r="BP205" s="158">
        <f>IFERROR(IF(($R205-BO205)&gt;=0,0,IF(($S205-BN205)&lt;0,0,IF(AND(($S205-BO205)&gt;0,(BN205-$R205)&gt;0),$V205/365*(BO205-BN205+1),IF(AND(($S205-BO205)&lt;=0,(BN205-$R205)&gt;0),$V205/365*($S205-BN205+1),$V205/365*(BO205-$R205+1))))),0)</f>
        <v>0</v>
      </c>
      <c r="BQ205" s="154">
        <f>BO205+1</f>
        <v>46113</v>
      </c>
      <c r="BR205" s="154">
        <f>BQ205+29</f>
        <v>46142</v>
      </c>
      <c r="BS205" s="158">
        <f>IFERROR(IF(($R205-BR205)&gt;=0,0,IF(($S205-BQ205)&lt;0,0,IF(AND(($S205-BR205)&gt;0,(BQ205-$R205)&gt;0),$V205/365*(BR205-BQ205+1),IF(AND(($S205-BR205)&lt;=0,(BQ205-$R205)&gt;0),$V205/365*($S205-BQ205+1),$V205/365*(BR205-$R205+1))))),0)</f>
        <v>0</v>
      </c>
      <c r="BT205" s="154">
        <f>BR205+1</f>
        <v>46143</v>
      </c>
      <c r="BU205" s="154">
        <f>BT205+30</f>
        <v>46173</v>
      </c>
      <c r="BV205" s="158">
        <f>IFERROR(IF(($R205-BU205)&gt;=0,0,IF(($S205-BT205)&lt;0,0,IF(AND(($S205-BU205)&gt;0,(BT205-$R205)&gt;0),$V205/365*(BU205-BT205+1),IF(AND(($S205-BU205)&lt;=0,(BT205-$R205)&gt;0),$V205/365*($S205-BT205+1),$V205/365*(BU205-$R205+1))))),0)</f>
        <v>0</v>
      </c>
      <c r="BW205" s="154">
        <f>BU205+1</f>
        <v>46174</v>
      </c>
      <c r="BX205" s="154">
        <f>BW205+29</f>
        <v>46203</v>
      </c>
      <c r="BY205" s="158">
        <f>IFERROR(IF(($R205-BX205)&gt;=0,0,IF(($S205-BW205)&lt;0,0,IF(AND(($S205-BX205)&gt;0,(BW205-$R205)&gt;0),$V205/365*(BX205-BW205+1),IF(AND(($S205-BX205)&lt;=0,(BW205-$R205)&gt;0),$V205/365*($S205-BW205+1),$V205/365*(BX205-$R205+1))))),0)</f>
        <v>0</v>
      </c>
      <c r="BZ205" s="154">
        <f>BX205+1</f>
        <v>46204</v>
      </c>
      <c r="CA205" s="154">
        <f>BZ205+30</f>
        <v>46234</v>
      </c>
      <c r="CB205" s="158">
        <f>IFERROR(IF(($R205-CA205)&gt;=0,0,IF(($S205-BZ205)&lt;0,0,IF(AND(($S205-CA205)&gt;0,(BZ205-$R205)&gt;0),$V205/365*(CA205-BZ205+1),IF(AND(($S205-CA205)&lt;=0,(BZ205-$R205)&gt;0),$V205/365*($S205-BZ205+1),$V205/365*(CA205-$R205+1))))),0)</f>
        <v>0</v>
      </c>
      <c r="CC205" s="154">
        <f>CA205+1</f>
        <v>46235</v>
      </c>
      <c r="CD205" s="154">
        <f>CC205+30</f>
        <v>46265</v>
      </c>
      <c r="CE205" s="158">
        <f>IFERROR(IF(($R205-CD205)&gt;=0,0,IF(($S205-CC205)&lt;0,0,IF(AND(($S205-CD205)&gt;0,(CC205-$R205)&gt;0),$V205/365*(CD205-CC205+1),IF(AND(($S205-CD205)&lt;=0,(CC205-$R205)&gt;0),$V205/365*($S205-CC205+1),$V205/365*(CD205-$R205+1))))),0)</f>
        <v>0</v>
      </c>
      <c r="CF205" s="154">
        <f>CD205+1</f>
        <v>46266</v>
      </c>
      <c r="CG205" s="154">
        <f>CF205+29</f>
        <v>46295</v>
      </c>
      <c r="CH205" s="158">
        <f>IFERROR(IF(($R205-CG205)&gt;=0,0,IF(($S205-CF205)&lt;0,0,IF(AND(($S205-CG205)&gt;0,(CF205-$R205)&gt;0),$V205/365*(CG205-CF205+1),IF(AND(($S205-CG205)&lt;=0,(CF205-$R205)&gt;0),$V205/365*($S205-CF205+1),$V205/365*(CG205-$R205+1))))),0)</f>
        <v>0</v>
      </c>
      <c r="CI205" s="154">
        <f>CG205+1</f>
        <v>46296</v>
      </c>
      <c r="CJ205" s="154">
        <f>CI205+30</f>
        <v>46326</v>
      </c>
      <c r="CK205" s="158">
        <f>IFERROR(IF(($R205-CJ205)&gt;=0,0,IF(($S205-CI205)&lt;0,0,IF(AND(($S205-CJ205)&gt;0,(CI205-$R205)&gt;0),$V205/365*(CJ205-CI205+1),IF(AND(($S205-CJ205)&lt;=0,(CI205-$R205)&gt;0),$V205/365*($S205-CI205+1),$V205/365*(CJ205-$R205+1))))),0)</f>
        <v>0</v>
      </c>
      <c r="CL205" s="154">
        <f>CJ205+1</f>
        <v>46327</v>
      </c>
      <c r="CM205" s="154">
        <f>CL205+29</f>
        <v>46356</v>
      </c>
      <c r="CN205" s="158">
        <f>IFERROR(IF(($R205-CM205)&gt;=0,0,IF(($S205-CL205)&lt;0,0,IF(AND(($S205-CM205)&gt;0,(CL205-$R205)&gt;0),$V205/365*(CM205-CL205+1),IF(AND(($S205-CM205)&lt;=0,(CL205-$R205)&gt;0),$V205/365*($S205-CL205+1),$V205/365*(CM205-$R205+1))))),0)</f>
        <v>0</v>
      </c>
      <c r="CO205" s="154">
        <f>CM205+1</f>
        <v>46357</v>
      </c>
      <c r="CP205" s="154">
        <f>CO205+30</f>
        <v>46387</v>
      </c>
      <c r="CQ205" s="158">
        <f>IFERROR(IF(($R205-CP205)&gt;=0,0,IF(($S205-CO205)&lt;0,0,IF(AND(($S205-CP205)&gt;0,(CO205-$R205)&gt;0),$V205/365*(CP205-CO205+1),IF(AND(($S205-CP205)&lt;=0,(CO205-$R205)&gt;0),$V205/365*($S205-CO205+1),$V205/365*(CP205-$R205+1))))),0)</f>
        <v>0</v>
      </c>
    </row>
    <row r="206" s="80" customFormat="1" ht="24" customHeight="1" outlineLevel="3" spans="1:95">
      <c r="A206" s="119"/>
      <c r="B206" s="120"/>
      <c r="C206" s="121"/>
      <c r="D206" s="119"/>
      <c r="E206" s="120"/>
      <c r="F206" s="120"/>
      <c r="G206" s="120"/>
      <c r="H206" s="122"/>
      <c r="I206" s="122"/>
      <c r="J206" s="122">
        <f>Z206+AC206+AF206+AI206+AL206+AO206+AR206+AU206+AX206+BA206+BD206+BG206</f>
        <v>0</v>
      </c>
      <c r="K206" s="122">
        <f>K205+1</f>
        <v>3</v>
      </c>
      <c r="L206" s="147"/>
      <c r="M206" s="148">
        <f>IFERROR(VLOOKUP($L206,'2-2 引出数据_合同数据仓库'!$B$2:$BP$10000,3,FALSE),0)</f>
        <v>0</v>
      </c>
      <c r="N206" s="122"/>
      <c r="O206" s="148">
        <f>IFERROR(VLOOKUP((LEFT(VLOOKUP($L206,'2-2 引出数据_合同数据仓库'!$B$2:$BP$10000,64,FALSE),15)&amp;(RIGHT(VLOOKUP($L206,'2-2 引出数据_合同数据仓库'!$B$2:$BP$10000,64,FALSE),4)+1)),'2-2 引出数据_合同数据仓库'!$B$2:$BP$10000,3,FALSE),0)</f>
        <v>0</v>
      </c>
      <c r="P206" s="122"/>
      <c r="Q206" s="122">
        <f>IFERROR(VLOOKUP($L206,'2-2 引出数据_合同数据仓库'!$B$2:$BP$10000,28,FALSE),0)</f>
        <v>0</v>
      </c>
      <c r="R206" s="122">
        <f>IFERROR(VLOOKUP($L206,'2-2 引出数据_合同数据仓库'!$B$2:$BP$10000,29,FALSE),0)</f>
        <v>0</v>
      </c>
      <c r="S206" s="122">
        <f>IFERROR(VLOOKUP($L206,'2-2 引出数据_合同数据仓库'!$B$2:$BP$10000,4,FALSE),0)</f>
        <v>0</v>
      </c>
      <c r="T206" s="122"/>
      <c r="U206" s="122">
        <f>IFERROR(VLOOKUP($L206,'2-2 引出数据_合同数据仓库'!$B$2:$BP$10000,15,FALSE),0)</f>
        <v>0</v>
      </c>
      <c r="V206" s="122">
        <f>U206/(S206-R206+1)*365</f>
        <v>0</v>
      </c>
      <c r="W206" s="122"/>
      <c r="X206" s="154">
        <v>45658</v>
      </c>
      <c r="Y206" s="154">
        <f>X206+30</f>
        <v>45688</v>
      </c>
      <c r="Z206" s="158">
        <f>IFERROR(IF(($R206-Y206)&gt;=0,0,IF(($S206-X206)&lt;0,0,IF(AND(($S206-Y206)&gt;0,(X206-$R206)&gt;0),$V206/365*(Y206-X206+1),IF(AND(($S206-Y206)&lt;=0,(X206-$R206)&gt;0),$V206/365*($S206-X206+1),$V206/365*(Y206-$R206+1))))),0)</f>
        <v>0</v>
      </c>
      <c r="AA206" s="154">
        <f>Y206+1</f>
        <v>45689</v>
      </c>
      <c r="AB206" s="154">
        <f>AA206+27</f>
        <v>45716</v>
      </c>
      <c r="AC206" s="158">
        <f>IFERROR(IF(($R206-AB206)&gt;=0,0,IF(($S206-AA206)&lt;0,0,IF(AND(($S206-AB206)&gt;0,(AA206-$R206)&gt;0),$V206/365*(AB206-AA206+1),IF(AND(($S206-AB206)&lt;=0,(AA206-$R206)&gt;0),$V206/365*($S206-AA206+1),$V206/365*(AB206-$R206+1))))),0)</f>
        <v>0</v>
      </c>
      <c r="AD206" s="154">
        <f>AB206+1</f>
        <v>45717</v>
      </c>
      <c r="AE206" s="154">
        <f>AD206+30</f>
        <v>45747</v>
      </c>
      <c r="AF206" s="158">
        <f>IFERROR(IF(($R206-AE206)&gt;=0,0,IF(($S206-AD206)&lt;0,0,IF(AND(($S206-AE206)&gt;0,(AD206-$R206)&gt;0),$V206/365*(AE206-AD206+1),IF(AND(($S206-AE206)&lt;=0,(AD206-$R206)&gt;0),$V206/365*($S206-AD206+1),$V206/365*(AE206-$R206+1))))),0)</f>
        <v>0</v>
      </c>
      <c r="AG206" s="154">
        <f>AE206+1</f>
        <v>45748</v>
      </c>
      <c r="AH206" s="154">
        <f>AG206+29</f>
        <v>45777</v>
      </c>
      <c r="AI206" s="158">
        <f>IFERROR(IF(($R206-AH206)&gt;=0,0,IF(($S206-AG206)&lt;0,0,IF(AND(($S206-AH206)&gt;0,(AG206-$R206)&gt;0),$V206/365*(AH206-AG206+1),IF(AND(($S206-AH206)&lt;=0,(AG206-$R206)&gt;0),$V206/365*($S206-AG206+1),$V206/365*(AH206-$R206+1))))),0)</f>
        <v>0</v>
      </c>
      <c r="AJ206" s="154">
        <f>AH206+1</f>
        <v>45778</v>
      </c>
      <c r="AK206" s="154">
        <f>AJ206+30</f>
        <v>45808</v>
      </c>
      <c r="AL206" s="158">
        <f>IFERROR(IF(($R206-AK206)&gt;=0,0,IF(($S206-AJ206)&lt;0,0,IF(AND(($S206-AK206)&gt;0,(AJ206-$R206)&gt;0),$V206/365*(AK206-AJ206+1),IF(AND(($S206-AK206)&lt;=0,(AJ206-$R206)&gt;0),$V206/365*($S206-AJ206+1),$V206/365*(AK206-$R206+1))))),0)</f>
        <v>0</v>
      </c>
      <c r="AM206" s="154">
        <f>AK206+1</f>
        <v>45809</v>
      </c>
      <c r="AN206" s="154">
        <f>AM206+29</f>
        <v>45838</v>
      </c>
      <c r="AO206" s="158">
        <f>IFERROR(IF(($R206-AN206)&gt;=0,0,IF(($S206-AM206)&lt;0,0,IF(AND(($S206-AN206)&gt;0,(AM206-$R206)&gt;0),$V206/365*(AN206-AM206+1),IF(AND(($S206-AN206)&lt;=0,(AM206-$R206)&gt;0),$V206/365*($S206-AM206+1),$V206/365*(AN206-$R206+1))))),0)</f>
        <v>0</v>
      </c>
      <c r="AP206" s="154">
        <f>AN206+1</f>
        <v>45839</v>
      </c>
      <c r="AQ206" s="154">
        <f>AP206+30</f>
        <v>45869</v>
      </c>
      <c r="AR206" s="158">
        <f>IFERROR(IF(($R206-AQ206)&gt;=0,0,IF(($S206-AP206)&lt;0,0,IF(AND(($S206-AQ206)&gt;0,(AP206-$R206)&gt;0),$V206/365*(AQ206-AP206+1),IF(AND(($S206-AQ206)&lt;=0,(AP206-$R206)&gt;0),$V206/365*($S206-AP206+1),$V206/365*(AQ206-$R206+1))))),0)</f>
        <v>0</v>
      </c>
      <c r="AS206" s="154">
        <f>AQ206+1</f>
        <v>45870</v>
      </c>
      <c r="AT206" s="154">
        <f>AS206+30</f>
        <v>45900</v>
      </c>
      <c r="AU206" s="158">
        <f>IFERROR(IF(($R206-AT206)&gt;=0,0,IF(($S206-AS206)&lt;0,0,IF(AND(($S206-AT206)&gt;0,(AS206-$R206)&gt;0),$V206/365*(AT206-AS206+1),IF(AND(($S206-AT206)&lt;=0,(AS206-$R206)&gt;0),$V206/365*($S206-AS206+1),$V206/365*(AT206-$R206+1))))),0)</f>
        <v>0</v>
      </c>
      <c r="AV206" s="154">
        <f>AT206+1</f>
        <v>45901</v>
      </c>
      <c r="AW206" s="154">
        <f>AV206+29</f>
        <v>45930</v>
      </c>
      <c r="AX206" s="158">
        <f>IFERROR(IF(($R206-AW206)&gt;=0,0,IF(($S206-AV206)&lt;0,0,IF(AND(($S206-AW206)&gt;0,(AV206-$R206)&gt;0),$V206/365*(AW206-AV206+1),IF(AND(($S206-AW206)&lt;=0,(AV206-$R206)&gt;0),$V206/365*($S206-AV206+1),$V206/365*(AW206-$R206+1))))),0)</f>
        <v>0</v>
      </c>
      <c r="AY206" s="154">
        <f>AW206+1</f>
        <v>45931</v>
      </c>
      <c r="AZ206" s="154">
        <f>AY206+30</f>
        <v>45961</v>
      </c>
      <c r="BA206" s="158">
        <f>IFERROR(IF(($R206-AZ206)&gt;=0,0,IF(($S206-AY206)&lt;0,0,IF(AND(($S206-AZ206)&gt;0,(AY206-$R206)&gt;0),$V206/365*(AZ206-AY206+1),IF(AND(($S206-AZ206)&lt;=0,(AY206-$R206)&gt;0),$V206/365*($S206-AY206+1),$V206/365*(AZ206-$R206+1))))),0)</f>
        <v>0</v>
      </c>
      <c r="BB206" s="154">
        <f>AZ206+1</f>
        <v>45962</v>
      </c>
      <c r="BC206" s="154">
        <f>BB206+29</f>
        <v>45991</v>
      </c>
      <c r="BD206" s="158">
        <f>IFERROR(IF(($R206-BC206)&gt;=0,0,IF(($S206-BB206)&lt;0,0,IF(AND(($S206-BC206)&gt;0,(BB206-$R206)&gt;0),$V206/365*(BC206-BB206+1),IF(AND(($S206-BC206)&lt;=0,(BB206-$R206)&gt;0),$V206/365*($S206-BB206+1),$V206/365*(BC206-$R206+1))))),0)</f>
        <v>0</v>
      </c>
      <c r="BE206" s="154">
        <f>BC206+1</f>
        <v>45992</v>
      </c>
      <c r="BF206" s="154">
        <f>BE206+30</f>
        <v>46022</v>
      </c>
      <c r="BG206" s="158">
        <f>IFERROR(IF(($R206-BF206)&gt;=0,0,IF(($S206-BE206)&lt;0,0,IF(AND(($S206-BF206)&gt;0,(BE206-$R206)&gt;0),$V206/365*(BF206-BE206+1),IF(AND(($S206-BF206)&lt;=0,(BE206-$R206)&gt;0),$V206/365*($S206-BE206+1),$V206/365*(BF206-$R206+1))))),0)</f>
        <v>0</v>
      </c>
      <c r="BH206" s="154">
        <v>46023</v>
      </c>
      <c r="BI206" s="154">
        <f>BH206+30</f>
        <v>46053</v>
      </c>
      <c r="BJ206" s="158">
        <f>IFERROR(IF(($R206-BI206)&gt;=0,0,IF(($S206-BH206)&lt;0,0,IF(AND(($S206-BI206)&gt;0,(BH206-$R206)&gt;0),$V206/365*(BI206-BH206+1),IF(AND(($S206-BI206)&lt;=0,(BH206-$R206)&gt;0),$V206/365*($S206-BH206+1),$V206/365*(BI206-$R206+1))))),0)</f>
        <v>0</v>
      </c>
      <c r="BK206" s="154">
        <f>BI206+1</f>
        <v>46054</v>
      </c>
      <c r="BL206" s="154">
        <f>BK206+27</f>
        <v>46081</v>
      </c>
      <c r="BM206" s="158">
        <f>IFERROR(IF(($R206-BL206)&gt;=0,0,IF(($S206-BK206)&lt;0,0,IF(AND(($S206-BL206)&gt;0,(BK206-$R206)&gt;0),$V206/365*(BL206-BK206+1),IF(AND(($S206-BL206)&lt;=0,(BK206-$R206)&gt;0),$V206/365*($S206-BK206+1),$V206/365*(BL206-$R206+1))))),0)</f>
        <v>0</v>
      </c>
      <c r="BN206" s="154">
        <f>BL206+1</f>
        <v>46082</v>
      </c>
      <c r="BO206" s="154">
        <f>BN206+30</f>
        <v>46112</v>
      </c>
      <c r="BP206" s="158">
        <f>IFERROR(IF(($R206-BO206)&gt;=0,0,IF(($S206-BN206)&lt;0,0,IF(AND(($S206-BO206)&gt;0,(BN206-$R206)&gt;0),$V206/365*(BO206-BN206+1),IF(AND(($S206-BO206)&lt;=0,(BN206-$R206)&gt;0),$V206/365*($S206-BN206+1),$V206/365*(BO206-$R206+1))))),0)</f>
        <v>0</v>
      </c>
      <c r="BQ206" s="154">
        <f>BO206+1</f>
        <v>46113</v>
      </c>
      <c r="BR206" s="154">
        <f>BQ206+29</f>
        <v>46142</v>
      </c>
      <c r="BS206" s="158">
        <f>IFERROR(IF(($R206-BR206)&gt;=0,0,IF(($S206-BQ206)&lt;0,0,IF(AND(($S206-BR206)&gt;0,(BQ206-$R206)&gt;0),$V206/365*(BR206-BQ206+1),IF(AND(($S206-BR206)&lt;=0,(BQ206-$R206)&gt;0),$V206/365*($S206-BQ206+1),$V206/365*(BR206-$R206+1))))),0)</f>
        <v>0</v>
      </c>
      <c r="BT206" s="154">
        <f>BR206+1</f>
        <v>46143</v>
      </c>
      <c r="BU206" s="154">
        <f>BT206+30</f>
        <v>46173</v>
      </c>
      <c r="BV206" s="158">
        <f>IFERROR(IF(($R206-BU206)&gt;=0,0,IF(($S206-BT206)&lt;0,0,IF(AND(($S206-BU206)&gt;0,(BT206-$R206)&gt;0),$V206/365*(BU206-BT206+1),IF(AND(($S206-BU206)&lt;=0,(BT206-$R206)&gt;0),$V206/365*($S206-BT206+1),$V206/365*(BU206-$R206+1))))),0)</f>
        <v>0</v>
      </c>
      <c r="BW206" s="154">
        <f>BU206+1</f>
        <v>46174</v>
      </c>
      <c r="BX206" s="154">
        <f>BW206+29</f>
        <v>46203</v>
      </c>
      <c r="BY206" s="158">
        <f>IFERROR(IF(($R206-BX206)&gt;=0,0,IF(($S206-BW206)&lt;0,0,IF(AND(($S206-BX206)&gt;0,(BW206-$R206)&gt;0),$V206/365*(BX206-BW206+1),IF(AND(($S206-BX206)&lt;=0,(BW206-$R206)&gt;0),$V206/365*($S206-BW206+1),$V206/365*(BX206-$R206+1))))),0)</f>
        <v>0</v>
      </c>
      <c r="BZ206" s="154">
        <f>BX206+1</f>
        <v>46204</v>
      </c>
      <c r="CA206" s="154">
        <f>BZ206+30</f>
        <v>46234</v>
      </c>
      <c r="CB206" s="158">
        <f>IFERROR(IF(($R206-CA206)&gt;=0,0,IF(($S206-BZ206)&lt;0,0,IF(AND(($S206-CA206)&gt;0,(BZ206-$R206)&gt;0),$V206/365*(CA206-BZ206+1),IF(AND(($S206-CA206)&lt;=0,(BZ206-$R206)&gt;0),$V206/365*($S206-BZ206+1),$V206/365*(CA206-$R206+1))))),0)</f>
        <v>0</v>
      </c>
      <c r="CC206" s="154">
        <f>CA206+1</f>
        <v>46235</v>
      </c>
      <c r="CD206" s="154">
        <f>CC206+30</f>
        <v>46265</v>
      </c>
      <c r="CE206" s="158">
        <f>IFERROR(IF(($R206-CD206)&gt;=0,0,IF(($S206-CC206)&lt;0,0,IF(AND(($S206-CD206)&gt;0,(CC206-$R206)&gt;0),$V206/365*(CD206-CC206+1),IF(AND(($S206-CD206)&lt;=0,(CC206-$R206)&gt;0),$V206/365*($S206-CC206+1),$V206/365*(CD206-$R206+1))))),0)</f>
        <v>0</v>
      </c>
      <c r="CF206" s="154">
        <f>CD206+1</f>
        <v>46266</v>
      </c>
      <c r="CG206" s="154">
        <f>CF206+29</f>
        <v>46295</v>
      </c>
      <c r="CH206" s="158">
        <f>IFERROR(IF(($R206-CG206)&gt;=0,0,IF(($S206-CF206)&lt;0,0,IF(AND(($S206-CG206)&gt;0,(CF206-$R206)&gt;0),$V206/365*(CG206-CF206+1),IF(AND(($S206-CG206)&lt;=0,(CF206-$R206)&gt;0),$V206/365*($S206-CF206+1),$V206/365*(CG206-$R206+1))))),0)</f>
        <v>0</v>
      </c>
      <c r="CI206" s="154">
        <f>CG206+1</f>
        <v>46296</v>
      </c>
      <c r="CJ206" s="154">
        <f>CI206+30</f>
        <v>46326</v>
      </c>
      <c r="CK206" s="158">
        <f>IFERROR(IF(($R206-CJ206)&gt;=0,0,IF(($S206-CI206)&lt;0,0,IF(AND(($S206-CJ206)&gt;0,(CI206-$R206)&gt;0),$V206/365*(CJ206-CI206+1),IF(AND(($S206-CJ206)&lt;=0,(CI206-$R206)&gt;0),$V206/365*($S206-CI206+1),$V206/365*(CJ206-$R206+1))))),0)</f>
        <v>0</v>
      </c>
      <c r="CL206" s="154">
        <f>CJ206+1</f>
        <v>46327</v>
      </c>
      <c r="CM206" s="154">
        <f>CL206+29</f>
        <v>46356</v>
      </c>
      <c r="CN206" s="158">
        <f>IFERROR(IF(($R206-CM206)&gt;=0,0,IF(($S206-CL206)&lt;0,0,IF(AND(($S206-CM206)&gt;0,(CL206-$R206)&gt;0),$V206/365*(CM206-CL206+1),IF(AND(($S206-CM206)&lt;=0,(CL206-$R206)&gt;0),$V206/365*($S206-CL206+1),$V206/365*(CM206-$R206+1))))),0)</f>
        <v>0</v>
      </c>
      <c r="CO206" s="154">
        <f>CM206+1</f>
        <v>46357</v>
      </c>
      <c r="CP206" s="154">
        <f>CO206+30</f>
        <v>46387</v>
      </c>
      <c r="CQ206" s="158">
        <f>IFERROR(IF(($R206-CP206)&gt;=0,0,IF(($S206-CO206)&lt;0,0,IF(AND(($S206-CP206)&gt;0,(CO206-$R206)&gt;0),$V206/365*(CP206-CO206+1),IF(AND(($S206-CP206)&lt;=0,(CO206-$R206)&gt;0),$V206/365*($S206-CO206+1),$V206/365*(CP206-$R206+1))))),0)</f>
        <v>0</v>
      </c>
    </row>
    <row r="207" s="80" customFormat="1" ht="24" customHeight="1" outlineLevel="3" spans="1:95">
      <c r="A207" s="119"/>
      <c r="B207" s="120"/>
      <c r="C207" s="121"/>
      <c r="D207" s="119"/>
      <c r="E207" s="120"/>
      <c r="F207" s="120"/>
      <c r="G207" s="120"/>
      <c r="H207" s="122"/>
      <c r="I207" s="122"/>
      <c r="J207" s="122">
        <f>Z207+AC207+AF207+AI207+AL207+AO207+AR207+AU207+AX207+BA207+BD207+BG207</f>
        <v>0</v>
      </c>
      <c r="K207" s="122">
        <f>K206+1</f>
        <v>4</v>
      </c>
      <c r="L207" s="147"/>
      <c r="M207" s="148">
        <f>IFERROR(VLOOKUP($L207,'2-2 引出数据_合同数据仓库'!$B$2:$BP$10000,3,FALSE),0)</f>
        <v>0</v>
      </c>
      <c r="N207" s="122"/>
      <c r="O207" s="148">
        <f>IFERROR(VLOOKUP((LEFT(VLOOKUP($L207,'2-2 引出数据_合同数据仓库'!$B$2:$BP$10000,64,FALSE),15)&amp;(RIGHT(VLOOKUP($L207,'2-2 引出数据_合同数据仓库'!$B$2:$BP$10000,64,FALSE),4)+1)),'2-2 引出数据_合同数据仓库'!$B$2:$BP$10000,3,FALSE),0)</f>
        <v>0</v>
      </c>
      <c r="P207" s="122"/>
      <c r="Q207" s="122">
        <f>IFERROR(VLOOKUP($L207,'2-2 引出数据_合同数据仓库'!$B$2:$BP$10000,28,FALSE),0)</f>
        <v>0</v>
      </c>
      <c r="R207" s="122">
        <f>IFERROR(VLOOKUP($L207,'2-2 引出数据_合同数据仓库'!$B$2:$BP$10000,29,FALSE),0)</f>
        <v>0</v>
      </c>
      <c r="S207" s="122">
        <f>IFERROR(VLOOKUP($L207,'2-2 引出数据_合同数据仓库'!$B$2:$BP$10000,4,FALSE),0)</f>
        <v>0</v>
      </c>
      <c r="T207" s="122"/>
      <c r="U207" s="122">
        <f>IFERROR(VLOOKUP($L207,'2-2 引出数据_合同数据仓库'!$B$2:$BP$10000,15,FALSE),0)</f>
        <v>0</v>
      </c>
      <c r="V207" s="122">
        <f>U207/(S207-R207+1)*365</f>
        <v>0</v>
      </c>
      <c r="W207" s="122"/>
      <c r="X207" s="154">
        <v>45658</v>
      </c>
      <c r="Y207" s="154">
        <f>X207+30</f>
        <v>45688</v>
      </c>
      <c r="Z207" s="158">
        <f>IFERROR(IF(($R207-Y207)&gt;=0,0,IF(($S207-X207)&lt;0,0,IF(AND(($S207-Y207)&gt;0,(X207-$R207)&gt;0),$V207/365*(Y207-X207+1),IF(AND(($S207-Y207)&lt;=0,(X207-$R207)&gt;0),$V207/365*($S207-X207+1),$V207/365*(Y207-$R207+1))))),0)</f>
        <v>0</v>
      </c>
      <c r="AA207" s="154">
        <f>Y207+1</f>
        <v>45689</v>
      </c>
      <c r="AB207" s="154">
        <f>AA207+27</f>
        <v>45716</v>
      </c>
      <c r="AC207" s="158">
        <f>IFERROR(IF(($R207-AB207)&gt;=0,0,IF(($S207-AA207)&lt;0,0,IF(AND(($S207-AB207)&gt;0,(AA207-$R207)&gt;0),$V207/365*(AB207-AA207+1),IF(AND(($S207-AB207)&lt;=0,(AA207-$R207)&gt;0),$V207/365*($S207-AA207+1),$V207/365*(AB207-$R207+1))))),0)</f>
        <v>0</v>
      </c>
      <c r="AD207" s="154">
        <f>AB207+1</f>
        <v>45717</v>
      </c>
      <c r="AE207" s="154">
        <f>AD207+30</f>
        <v>45747</v>
      </c>
      <c r="AF207" s="158">
        <f>IFERROR(IF(($R207-AE207)&gt;=0,0,IF(($S207-AD207)&lt;0,0,IF(AND(($S207-AE207)&gt;0,(AD207-$R207)&gt;0),$V207/365*(AE207-AD207+1),IF(AND(($S207-AE207)&lt;=0,(AD207-$R207)&gt;0),$V207/365*($S207-AD207+1),$V207/365*(AE207-$R207+1))))),0)</f>
        <v>0</v>
      </c>
      <c r="AG207" s="154">
        <f>AE207+1</f>
        <v>45748</v>
      </c>
      <c r="AH207" s="154">
        <f>AG207+29</f>
        <v>45777</v>
      </c>
      <c r="AI207" s="158">
        <f>IFERROR(IF(($R207-AH207)&gt;=0,0,IF(($S207-AG207)&lt;0,0,IF(AND(($S207-AH207)&gt;0,(AG207-$R207)&gt;0),$V207/365*(AH207-AG207+1),IF(AND(($S207-AH207)&lt;=0,(AG207-$R207)&gt;0),$V207/365*($S207-AG207+1),$V207/365*(AH207-$R207+1))))),0)</f>
        <v>0</v>
      </c>
      <c r="AJ207" s="154">
        <f>AH207+1</f>
        <v>45778</v>
      </c>
      <c r="AK207" s="154">
        <f>AJ207+30</f>
        <v>45808</v>
      </c>
      <c r="AL207" s="158">
        <f>IFERROR(IF(($R207-AK207)&gt;=0,0,IF(($S207-AJ207)&lt;0,0,IF(AND(($S207-AK207)&gt;0,(AJ207-$R207)&gt;0),$V207/365*(AK207-AJ207+1),IF(AND(($S207-AK207)&lt;=0,(AJ207-$R207)&gt;0),$V207/365*($S207-AJ207+1),$V207/365*(AK207-$R207+1))))),0)</f>
        <v>0</v>
      </c>
      <c r="AM207" s="154">
        <f>AK207+1</f>
        <v>45809</v>
      </c>
      <c r="AN207" s="154">
        <f>AM207+29</f>
        <v>45838</v>
      </c>
      <c r="AO207" s="158">
        <f>IFERROR(IF(($R207-AN207)&gt;=0,0,IF(($S207-AM207)&lt;0,0,IF(AND(($S207-AN207)&gt;0,(AM207-$R207)&gt;0),$V207/365*(AN207-AM207+1),IF(AND(($S207-AN207)&lt;=0,(AM207-$R207)&gt;0),$V207/365*($S207-AM207+1),$V207/365*(AN207-$R207+1))))),0)</f>
        <v>0</v>
      </c>
      <c r="AP207" s="154">
        <f>AN207+1</f>
        <v>45839</v>
      </c>
      <c r="AQ207" s="154">
        <f>AP207+30</f>
        <v>45869</v>
      </c>
      <c r="AR207" s="158">
        <f>IFERROR(IF(($R207-AQ207)&gt;=0,0,IF(($S207-AP207)&lt;0,0,IF(AND(($S207-AQ207)&gt;0,(AP207-$R207)&gt;0),$V207/365*(AQ207-AP207+1),IF(AND(($S207-AQ207)&lt;=0,(AP207-$R207)&gt;0),$V207/365*($S207-AP207+1),$V207/365*(AQ207-$R207+1))))),0)</f>
        <v>0</v>
      </c>
      <c r="AS207" s="154">
        <f>AQ207+1</f>
        <v>45870</v>
      </c>
      <c r="AT207" s="154">
        <f>AS207+30</f>
        <v>45900</v>
      </c>
      <c r="AU207" s="158">
        <f>IFERROR(IF(($R207-AT207)&gt;=0,0,IF(($S207-AS207)&lt;0,0,IF(AND(($S207-AT207)&gt;0,(AS207-$R207)&gt;0),$V207/365*(AT207-AS207+1),IF(AND(($S207-AT207)&lt;=0,(AS207-$R207)&gt;0),$V207/365*($S207-AS207+1),$V207/365*(AT207-$R207+1))))),0)</f>
        <v>0</v>
      </c>
      <c r="AV207" s="154">
        <f>AT207+1</f>
        <v>45901</v>
      </c>
      <c r="AW207" s="154">
        <f>AV207+29</f>
        <v>45930</v>
      </c>
      <c r="AX207" s="158">
        <f>IFERROR(IF(($R207-AW207)&gt;=0,0,IF(($S207-AV207)&lt;0,0,IF(AND(($S207-AW207)&gt;0,(AV207-$R207)&gt;0),$V207/365*(AW207-AV207+1),IF(AND(($S207-AW207)&lt;=0,(AV207-$R207)&gt;0),$V207/365*($S207-AV207+1),$V207/365*(AW207-$R207+1))))),0)</f>
        <v>0</v>
      </c>
      <c r="AY207" s="154">
        <f>AW207+1</f>
        <v>45931</v>
      </c>
      <c r="AZ207" s="154">
        <f>AY207+30</f>
        <v>45961</v>
      </c>
      <c r="BA207" s="158">
        <f>IFERROR(IF(($R207-AZ207)&gt;=0,0,IF(($S207-AY207)&lt;0,0,IF(AND(($S207-AZ207)&gt;0,(AY207-$R207)&gt;0),$V207/365*(AZ207-AY207+1),IF(AND(($S207-AZ207)&lt;=0,(AY207-$R207)&gt;0),$V207/365*($S207-AY207+1),$V207/365*(AZ207-$R207+1))))),0)</f>
        <v>0</v>
      </c>
      <c r="BB207" s="154">
        <f>AZ207+1</f>
        <v>45962</v>
      </c>
      <c r="BC207" s="154">
        <f>BB207+29</f>
        <v>45991</v>
      </c>
      <c r="BD207" s="158">
        <f>IFERROR(IF(($R207-BC207)&gt;=0,0,IF(($S207-BB207)&lt;0,0,IF(AND(($S207-BC207)&gt;0,(BB207-$R207)&gt;0),$V207/365*(BC207-BB207+1),IF(AND(($S207-BC207)&lt;=0,(BB207-$R207)&gt;0),$V207/365*($S207-BB207+1),$V207/365*(BC207-$R207+1))))),0)</f>
        <v>0</v>
      </c>
      <c r="BE207" s="154">
        <f>BC207+1</f>
        <v>45992</v>
      </c>
      <c r="BF207" s="154">
        <f>BE207+30</f>
        <v>46022</v>
      </c>
      <c r="BG207" s="158">
        <f>IFERROR(IF(($R207-BF207)&gt;=0,0,IF(($S207-BE207)&lt;0,0,IF(AND(($S207-BF207)&gt;0,(BE207-$R207)&gt;0),$V207/365*(BF207-BE207+1),IF(AND(($S207-BF207)&lt;=0,(BE207-$R207)&gt;0),$V207/365*($S207-BE207+1),$V207/365*(BF207-$R207+1))))),0)</f>
        <v>0</v>
      </c>
      <c r="BH207" s="154">
        <v>46023</v>
      </c>
      <c r="BI207" s="154">
        <f>BH207+30</f>
        <v>46053</v>
      </c>
      <c r="BJ207" s="158">
        <f>IFERROR(IF(($R207-BI207)&gt;=0,0,IF(($S207-BH207)&lt;0,0,IF(AND(($S207-BI207)&gt;0,(BH207-$R207)&gt;0),$V207/365*(BI207-BH207+1),IF(AND(($S207-BI207)&lt;=0,(BH207-$R207)&gt;0),$V207/365*($S207-BH207+1),$V207/365*(BI207-$R207+1))))),0)</f>
        <v>0</v>
      </c>
      <c r="BK207" s="154">
        <f>BI207+1</f>
        <v>46054</v>
      </c>
      <c r="BL207" s="154">
        <f>BK207+27</f>
        <v>46081</v>
      </c>
      <c r="BM207" s="158">
        <f>IFERROR(IF(($R207-BL207)&gt;=0,0,IF(($S207-BK207)&lt;0,0,IF(AND(($S207-BL207)&gt;0,(BK207-$R207)&gt;0),$V207/365*(BL207-BK207+1),IF(AND(($S207-BL207)&lt;=0,(BK207-$R207)&gt;0),$V207/365*($S207-BK207+1),$V207/365*(BL207-$R207+1))))),0)</f>
        <v>0</v>
      </c>
      <c r="BN207" s="154">
        <f>BL207+1</f>
        <v>46082</v>
      </c>
      <c r="BO207" s="154">
        <f>BN207+30</f>
        <v>46112</v>
      </c>
      <c r="BP207" s="158">
        <f>IFERROR(IF(($R207-BO207)&gt;=0,0,IF(($S207-BN207)&lt;0,0,IF(AND(($S207-BO207)&gt;0,(BN207-$R207)&gt;0),$V207/365*(BO207-BN207+1),IF(AND(($S207-BO207)&lt;=0,(BN207-$R207)&gt;0),$V207/365*($S207-BN207+1),$V207/365*(BO207-$R207+1))))),0)</f>
        <v>0</v>
      </c>
      <c r="BQ207" s="154">
        <f>BO207+1</f>
        <v>46113</v>
      </c>
      <c r="BR207" s="154">
        <f>BQ207+29</f>
        <v>46142</v>
      </c>
      <c r="BS207" s="158">
        <f>IFERROR(IF(($R207-BR207)&gt;=0,0,IF(($S207-BQ207)&lt;0,0,IF(AND(($S207-BR207)&gt;0,(BQ207-$R207)&gt;0),$V207/365*(BR207-BQ207+1),IF(AND(($S207-BR207)&lt;=0,(BQ207-$R207)&gt;0),$V207/365*($S207-BQ207+1),$V207/365*(BR207-$R207+1))))),0)</f>
        <v>0</v>
      </c>
      <c r="BT207" s="154">
        <f>BR207+1</f>
        <v>46143</v>
      </c>
      <c r="BU207" s="154">
        <f>BT207+30</f>
        <v>46173</v>
      </c>
      <c r="BV207" s="158">
        <f>IFERROR(IF(($R207-BU207)&gt;=0,0,IF(($S207-BT207)&lt;0,0,IF(AND(($S207-BU207)&gt;0,(BT207-$R207)&gt;0),$V207/365*(BU207-BT207+1),IF(AND(($S207-BU207)&lt;=0,(BT207-$R207)&gt;0),$V207/365*($S207-BT207+1),$V207/365*(BU207-$R207+1))))),0)</f>
        <v>0</v>
      </c>
      <c r="BW207" s="154">
        <f>BU207+1</f>
        <v>46174</v>
      </c>
      <c r="BX207" s="154">
        <f>BW207+29</f>
        <v>46203</v>
      </c>
      <c r="BY207" s="158">
        <f>IFERROR(IF(($R207-BX207)&gt;=0,0,IF(($S207-BW207)&lt;0,0,IF(AND(($S207-BX207)&gt;0,(BW207-$R207)&gt;0),$V207/365*(BX207-BW207+1),IF(AND(($S207-BX207)&lt;=0,(BW207-$R207)&gt;0),$V207/365*($S207-BW207+1),$V207/365*(BX207-$R207+1))))),0)</f>
        <v>0</v>
      </c>
      <c r="BZ207" s="154">
        <f>BX207+1</f>
        <v>46204</v>
      </c>
      <c r="CA207" s="154">
        <f>BZ207+30</f>
        <v>46234</v>
      </c>
      <c r="CB207" s="158">
        <f>IFERROR(IF(($R207-CA207)&gt;=0,0,IF(($S207-BZ207)&lt;0,0,IF(AND(($S207-CA207)&gt;0,(BZ207-$R207)&gt;0),$V207/365*(CA207-BZ207+1),IF(AND(($S207-CA207)&lt;=0,(BZ207-$R207)&gt;0),$V207/365*($S207-BZ207+1),$V207/365*(CA207-$R207+1))))),0)</f>
        <v>0</v>
      </c>
      <c r="CC207" s="154">
        <f>CA207+1</f>
        <v>46235</v>
      </c>
      <c r="CD207" s="154">
        <f>CC207+30</f>
        <v>46265</v>
      </c>
      <c r="CE207" s="158">
        <f>IFERROR(IF(($R207-CD207)&gt;=0,0,IF(($S207-CC207)&lt;0,0,IF(AND(($S207-CD207)&gt;0,(CC207-$R207)&gt;0),$V207/365*(CD207-CC207+1),IF(AND(($S207-CD207)&lt;=0,(CC207-$R207)&gt;0),$V207/365*($S207-CC207+1),$V207/365*(CD207-$R207+1))))),0)</f>
        <v>0</v>
      </c>
      <c r="CF207" s="154">
        <f>CD207+1</f>
        <v>46266</v>
      </c>
      <c r="CG207" s="154">
        <f>CF207+29</f>
        <v>46295</v>
      </c>
      <c r="CH207" s="158">
        <f>IFERROR(IF(($R207-CG207)&gt;=0,0,IF(($S207-CF207)&lt;0,0,IF(AND(($S207-CG207)&gt;0,(CF207-$R207)&gt;0),$V207/365*(CG207-CF207+1),IF(AND(($S207-CG207)&lt;=0,(CF207-$R207)&gt;0),$V207/365*($S207-CF207+1),$V207/365*(CG207-$R207+1))))),0)</f>
        <v>0</v>
      </c>
      <c r="CI207" s="154">
        <f>CG207+1</f>
        <v>46296</v>
      </c>
      <c r="CJ207" s="154">
        <f>CI207+30</f>
        <v>46326</v>
      </c>
      <c r="CK207" s="158">
        <f>IFERROR(IF(($R207-CJ207)&gt;=0,0,IF(($S207-CI207)&lt;0,0,IF(AND(($S207-CJ207)&gt;0,(CI207-$R207)&gt;0),$V207/365*(CJ207-CI207+1),IF(AND(($S207-CJ207)&lt;=0,(CI207-$R207)&gt;0),$V207/365*($S207-CI207+1),$V207/365*(CJ207-$R207+1))))),0)</f>
        <v>0</v>
      </c>
      <c r="CL207" s="154">
        <f>CJ207+1</f>
        <v>46327</v>
      </c>
      <c r="CM207" s="154">
        <f>CL207+29</f>
        <v>46356</v>
      </c>
      <c r="CN207" s="158">
        <f>IFERROR(IF(($R207-CM207)&gt;=0,0,IF(($S207-CL207)&lt;0,0,IF(AND(($S207-CM207)&gt;0,(CL207-$R207)&gt;0),$V207/365*(CM207-CL207+1),IF(AND(($S207-CM207)&lt;=0,(CL207-$R207)&gt;0),$V207/365*($S207-CL207+1),$V207/365*(CM207-$R207+1))))),0)</f>
        <v>0</v>
      </c>
      <c r="CO207" s="154">
        <f>CM207+1</f>
        <v>46357</v>
      </c>
      <c r="CP207" s="154">
        <f>CO207+30</f>
        <v>46387</v>
      </c>
      <c r="CQ207" s="158">
        <f>IFERROR(IF(($R207-CP207)&gt;=0,0,IF(($S207-CO207)&lt;0,0,IF(AND(($S207-CP207)&gt;0,(CO207-$R207)&gt;0),$V207/365*(CP207-CO207+1),IF(AND(($S207-CP207)&lt;=0,(CO207-$R207)&gt;0),$V207/365*($S207-CO207+1),$V207/365*(CP207-$R207+1))))),0)</f>
        <v>0</v>
      </c>
    </row>
    <row r="208" s="80" customFormat="1" ht="24" customHeight="1" outlineLevel="4" spans="1:95">
      <c r="A208" s="123" t="s">
        <v>2814</v>
      </c>
      <c r="B208" s="124"/>
      <c r="C208" s="124"/>
      <c r="D208" s="124"/>
      <c r="E208" s="124"/>
      <c r="F208" s="124"/>
      <c r="G208" s="125"/>
      <c r="H208" s="126"/>
      <c r="I208" s="126"/>
      <c r="J208" s="126"/>
      <c r="K208" s="126"/>
      <c r="L208" s="149"/>
      <c r="M208" s="149"/>
      <c r="N208" s="126"/>
      <c r="O208" s="126"/>
      <c r="P208" s="126"/>
      <c r="Q208" s="126"/>
      <c r="R208" s="126"/>
      <c r="S208" s="126"/>
      <c r="T208" s="126"/>
      <c r="U208" s="126"/>
      <c r="V208" s="126"/>
      <c r="W208" s="126"/>
      <c r="X208" s="126"/>
      <c r="Y208" s="126"/>
      <c r="Z208" s="126"/>
      <c r="AA208" s="126"/>
      <c r="AB208" s="126"/>
      <c r="AC208" s="126"/>
      <c r="AD208" s="126"/>
      <c r="AE208" s="126"/>
      <c r="AF208" s="126"/>
      <c r="AG208" s="126"/>
      <c r="AH208" s="126"/>
      <c r="AI208" s="126"/>
      <c r="AJ208" s="126"/>
      <c r="AK208" s="126"/>
      <c r="AL208" s="126"/>
      <c r="AM208" s="126"/>
      <c r="AN208" s="126"/>
      <c r="AO208" s="126"/>
      <c r="AP208" s="126"/>
      <c r="AQ208" s="126"/>
      <c r="AR208" s="126"/>
      <c r="AS208" s="126"/>
      <c r="AT208" s="126"/>
      <c r="AU208" s="126"/>
      <c r="AV208" s="126"/>
      <c r="AW208" s="126"/>
      <c r="AX208" s="126"/>
      <c r="AY208" s="126"/>
      <c r="AZ208" s="126"/>
      <c r="BA208" s="126"/>
      <c r="BB208" s="126"/>
      <c r="BC208" s="126"/>
      <c r="BD208" s="126"/>
      <c r="BE208" s="126"/>
      <c r="BF208" s="126"/>
      <c r="BG208" s="126"/>
      <c r="BH208" s="126"/>
      <c r="BI208" s="126"/>
      <c r="BJ208" s="126"/>
      <c r="BK208" s="126"/>
      <c r="BL208" s="126"/>
      <c r="BM208" s="126"/>
      <c r="BN208" s="126"/>
      <c r="BO208" s="126"/>
      <c r="BP208" s="126"/>
      <c r="BQ208" s="126"/>
      <c r="BR208" s="126"/>
      <c r="BS208" s="126"/>
      <c r="BT208" s="126"/>
      <c r="BU208" s="126"/>
      <c r="BV208" s="126"/>
      <c r="BW208" s="126"/>
      <c r="BX208" s="126"/>
      <c r="BY208" s="126"/>
      <c r="BZ208" s="126"/>
      <c r="CA208" s="126"/>
      <c r="CB208" s="126"/>
      <c r="CC208" s="126"/>
      <c r="CD208" s="126"/>
      <c r="CE208" s="126"/>
      <c r="CF208" s="126"/>
      <c r="CG208" s="126"/>
      <c r="CH208" s="126"/>
      <c r="CI208" s="126"/>
      <c r="CJ208" s="126"/>
      <c r="CK208" s="126"/>
      <c r="CL208" s="126"/>
      <c r="CM208" s="126"/>
      <c r="CN208" s="126"/>
      <c r="CO208" s="126"/>
      <c r="CP208" s="126"/>
      <c r="CQ208" s="126"/>
    </row>
    <row r="209" ht="24" customHeight="1" outlineLevel="2" spans="1:95">
      <c r="A209" s="49"/>
      <c r="B209" s="112" t="s">
        <v>787</v>
      </c>
      <c r="C209" s="113" t="s">
        <v>36</v>
      </c>
      <c r="D209" s="49" t="s">
        <v>37</v>
      </c>
      <c r="E209" s="112"/>
      <c r="F209" s="112"/>
      <c r="G209" s="112"/>
      <c r="H209" s="114">
        <f>X209+AA209+AD209+AG209+AJ209+AM209+AP209+AS209+AV209+AY209+BB209+BE209</f>
        <v>0</v>
      </c>
      <c r="I209" s="114">
        <f>Y209+AB209+AE209+AH209+AK209+AN209+AQ209+AT209+AW209+AZ209+BC209+BF209</f>
        <v>0</v>
      </c>
      <c r="J209" s="114">
        <f t="shared" ref="J209:J214" si="11">Z209+AC209+AF209+AI209+AL209+AO209+AR209+AU209+AX209+BA209+BD209+BG209</f>
        <v>0</v>
      </c>
      <c r="K209" s="114"/>
      <c r="L209" s="145"/>
      <c r="M209" s="145"/>
      <c r="N209" s="114"/>
      <c r="O209" s="114"/>
      <c r="P209" s="114"/>
      <c r="Q209" s="114"/>
      <c r="R209" s="114"/>
      <c r="S209" s="114"/>
      <c r="T209" s="114"/>
      <c r="U209" s="114"/>
      <c r="V209" s="114"/>
      <c r="W209" s="114"/>
      <c r="X209" s="114">
        <f>VLOOKUP($C209,'1 预算编制表单'!$C:$BJ,27,FALSE)</f>
        <v>0</v>
      </c>
      <c r="Y209" s="114">
        <f>X209-Z209</f>
        <v>0</v>
      </c>
      <c r="Z209" s="114">
        <f>Z210+Z216+Z222+Z228+Z234+Z240+Z246</f>
        <v>0</v>
      </c>
      <c r="AA209" s="114">
        <f>VLOOKUP($C209,'1 预算编制表单'!$C:$BJ,30,FALSE)</f>
        <v>0</v>
      </c>
      <c r="AB209" s="114">
        <f>AA209-AC209</f>
        <v>0</v>
      </c>
      <c r="AC209" s="114">
        <f>AC210+AC216+AC222+AC228+AC234+AC240+AC246</f>
        <v>0</v>
      </c>
      <c r="AD209" s="114">
        <f>VLOOKUP($C209,'1 预算编制表单'!$C:$BJ,33,FALSE)</f>
        <v>0</v>
      </c>
      <c r="AE209" s="114">
        <f>AD209-AF209</f>
        <v>0</v>
      </c>
      <c r="AF209" s="114">
        <f>AF210+AF216+AF222+AF228+AF234+AF240+AF246</f>
        <v>0</v>
      </c>
      <c r="AG209" s="114">
        <f>VLOOKUP($C209,'1 预算编制表单'!$C:$BJ,36,FALSE)</f>
        <v>0</v>
      </c>
      <c r="AH209" s="114">
        <f>AG209-AI209</f>
        <v>0</v>
      </c>
      <c r="AI209" s="114">
        <f>AI210+AI216+AI222+AI228+AI234+AI240+AI246</f>
        <v>0</v>
      </c>
      <c r="AJ209" s="114">
        <f>VLOOKUP($C209,'1 预算编制表单'!$C:$BJ,39,FALSE)</f>
        <v>0</v>
      </c>
      <c r="AK209" s="114">
        <f>AJ209-AL209</f>
        <v>0</v>
      </c>
      <c r="AL209" s="114">
        <f>AL210+AL216+AL222+AL228+AL234+AL240+AL246</f>
        <v>0</v>
      </c>
      <c r="AM209" s="114">
        <f>VLOOKUP($C209,'1 预算编制表单'!$C:$BJ,42,FALSE)</f>
        <v>0</v>
      </c>
      <c r="AN209" s="114">
        <f>AM209-AO209</f>
        <v>0</v>
      </c>
      <c r="AO209" s="114">
        <f>AO210+AO216+AO222+AO228+AO234+AO240+AO246</f>
        <v>0</v>
      </c>
      <c r="AP209" s="114">
        <f>VLOOKUP($C209,'1 预算编制表单'!$C:$BJ,45,FALSE)</f>
        <v>0</v>
      </c>
      <c r="AQ209" s="114">
        <f>AP209-AR209</f>
        <v>0</v>
      </c>
      <c r="AR209" s="114">
        <f>AR210+AR216+AR222+AR228+AR234+AR240+AR246</f>
        <v>0</v>
      </c>
      <c r="AS209" s="114">
        <f>VLOOKUP($C209,'1 预算编制表单'!$C:$BJ,48,FALSE)</f>
        <v>0</v>
      </c>
      <c r="AT209" s="114">
        <f>AS209-AU209</f>
        <v>0</v>
      </c>
      <c r="AU209" s="114">
        <f>AU210+AU216+AU222+AU228+AU234+AU240+AU246</f>
        <v>0</v>
      </c>
      <c r="AV209" s="114">
        <f>VLOOKUP($C209,'1 预算编制表单'!$C:$BJ,51,FALSE)</f>
        <v>0</v>
      </c>
      <c r="AW209" s="114">
        <f>AV209-AX209</f>
        <v>0</v>
      </c>
      <c r="AX209" s="114">
        <f>AX210+AX216+AX222+AX228+AX234+AX240+AX246</f>
        <v>0</v>
      </c>
      <c r="AY209" s="114">
        <f>VLOOKUP($C209,'1 预算编制表单'!$C:$BJ,54,FALSE)</f>
        <v>0</v>
      </c>
      <c r="AZ209" s="114">
        <f>AY209-BA209</f>
        <v>0</v>
      </c>
      <c r="BA209" s="114">
        <f>BA210+BA216+BA222+BA228+BA234+BA240+BA246</f>
        <v>0</v>
      </c>
      <c r="BB209" s="114">
        <f>VLOOKUP($C209,'1 预算编制表单'!$C:$BJ,57,FALSE)</f>
        <v>0</v>
      </c>
      <c r="BC209" s="114">
        <f>BB209-BD209</f>
        <v>0</v>
      </c>
      <c r="BD209" s="114">
        <f>BD210+BD216+BD222+BD228+BD234+BD240+BD246</f>
        <v>0</v>
      </c>
      <c r="BE209" s="114">
        <f>VLOOKUP($C209,'1 预算编制表单'!$C:$BJ,60,FALSE)</f>
        <v>0</v>
      </c>
      <c r="BF209" s="114">
        <f>BE209-BG209</f>
        <v>0</v>
      </c>
      <c r="BG209" s="114">
        <f>BG210+BG216+BG222+BG228+BG234+BG240+BG246</f>
        <v>0</v>
      </c>
      <c r="BH209" s="114">
        <f>VLOOKUP($C209,'1 预算编制表单'!$C:$BJ,27,FALSE)</f>
        <v>0</v>
      </c>
      <c r="BI209" s="114">
        <f>BH209-BJ209</f>
        <v>0</v>
      </c>
      <c r="BJ209" s="114">
        <f>BJ210+BJ216+BJ222+BJ228+BJ234+BJ240+BJ246</f>
        <v>0</v>
      </c>
      <c r="BK209" s="114">
        <f>VLOOKUP($C209,'1 预算编制表单'!$C:$BJ,30,FALSE)</f>
        <v>0</v>
      </c>
      <c r="BL209" s="114">
        <f>BK209-BM209</f>
        <v>0</v>
      </c>
      <c r="BM209" s="114">
        <f>BM210+BM216+BM222+BM228+BM234+BM240+BM246</f>
        <v>0</v>
      </c>
      <c r="BN209" s="114">
        <f>VLOOKUP($C209,'1 预算编制表单'!$C:$BJ,33,FALSE)</f>
        <v>0</v>
      </c>
      <c r="BO209" s="114">
        <f>BN209-BP209</f>
        <v>0</v>
      </c>
      <c r="BP209" s="114">
        <f>BP210+BP216+BP222+BP228+BP234+BP240+BP246</f>
        <v>0</v>
      </c>
      <c r="BQ209" s="114">
        <f>VLOOKUP($C209,'1 预算编制表单'!$C:$BJ,36,FALSE)</f>
        <v>0</v>
      </c>
      <c r="BR209" s="114">
        <f>BQ209-BS209</f>
        <v>0</v>
      </c>
      <c r="BS209" s="114">
        <f>BS210+BS216+BS222+BS228+BS234+BS240+BS246</f>
        <v>0</v>
      </c>
      <c r="BT209" s="114">
        <f>VLOOKUP($C209,'1 预算编制表单'!$C:$BJ,39,FALSE)</f>
        <v>0</v>
      </c>
      <c r="BU209" s="114">
        <f>BT209-BV209</f>
        <v>0</v>
      </c>
      <c r="BV209" s="114">
        <f>BV210+BV216+BV222+BV228+BV234+BV240+BV246</f>
        <v>0</v>
      </c>
      <c r="BW209" s="114">
        <f>VLOOKUP($C209,'1 预算编制表单'!$C:$BJ,42,FALSE)</f>
        <v>0</v>
      </c>
      <c r="BX209" s="114">
        <f>BW209-BY209</f>
        <v>0</v>
      </c>
      <c r="BY209" s="114">
        <f>BY210+BY216+BY222+BY228+BY234+BY240+BY246</f>
        <v>0</v>
      </c>
      <c r="BZ209" s="114">
        <f>VLOOKUP($C209,'1 预算编制表单'!$C:$BJ,45,FALSE)</f>
        <v>0</v>
      </c>
      <c r="CA209" s="114">
        <f>BZ209-CB209</f>
        <v>0</v>
      </c>
      <c r="CB209" s="114">
        <f>CB210+CB216+CB222+CB228+CB234+CB240+CB246</f>
        <v>0</v>
      </c>
      <c r="CC209" s="114">
        <f>VLOOKUP($C209,'1 预算编制表单'!$C:$BJ,48,FALSE)</f>
        <v>0</v>
      </c>
      <c r="CD209" s="114">
        <f>CC209-CE209</f>
        <v>0</v>
      </c>
      <c r="CE209" s="114">
        <f>CE210+CE216+CE222+CE228+CE234+CE240+CE246</f>
        <v>0</v>
      </c>
      <c r="CF209" s="114">
        <f>VLOOKUP($C209,'1 预算编制表单'!$C:$BJ,51,FALSE)</f>
        <v>0</v>
      </c>
      <c r="CG209" s="114">
        <f>CF209-CH209</f>
        <v>0</v>
      </c>
      <c r="CH209" s="114">
        <f>CH210+CH216+CH222+CH228+CH234+CH240+CH246</f>
        <v>0</v>
      </c>
      <c r="CI209" s="114">
        <f>VLOOKUP($C209,'1 预算编制表单'!$C:$BJ,54,FALSE)</f>
        <v>0</v>
      </c>
      <c r="CJ209" s="114">
        <f>CI209-CK209</f>
        <v>0</v>
      </c>
      <c r="CK209" s="114">
        <f>CK210+CK216+CK222+CK228+CK234+CK240+CK246</f>
        <v>0</v>
      </c>
      <c r="CL209" s="114">
        <f>VLOOKUP($C209,'1 预算编制表单'!$C:$BJ,57,FALSE)</f>
        <v>0</v>
      </c>
      <c r="CM209" s="114">
        <f>CL209-CN209</f>
        <v>0</v>
      </c>
      <c r="CN209" s="114">
        <f>CN210+CN216+CN222+CN228+CN234+CN240+CN246</f>
        <v>0</v>
      </c>
      <c r="CO209" s="114">
        <f>VLOOKUP($C209,'1 预算编制表单'!$C:$BJ,60,FALSE)</f>
        <v>0</v>
      </c>
      <c r="CP209" s="114">
        <f>CO209-CQ209</f>
        <v>0</v>
      </c>
      <c r="CQ209" s="114">
        <f>CQ210+CQ216+CQ222+CQ228+CQ234+CQ240+CQ246</f>
        <v>0</v>
      </c>
    </row>
    <row r="210" ht="24" customHeight="1" outlineLevel="3" spans="1:95">
      <c r="A210" s="115"/>
      <c r="B210" s="116" t="s">
        <v>792</v>
      </c>
      <c r="C210" s="117" t="s">
        <v>1171</v>
      </c>
      <c r="D210" s="115" t="s">
        <v>1172</v>
      </c>
      <c r="E210" s="116" t="s">
        <v>1173</v>
      </c>
      <c r="F210" s="116"/>
      <c r="G210" s="116"/>
      <c r="H210" s="118">
        <f>X210+AA210+AD210+AG210+AJ210+AM210+AP210+AS210+AV210+AY210+BB210+BE210</f>
        <v>0</v>
      </c>
      <c r="I210" s="118">
        <f>Y210+AB210+AE210+AH210+AK210+AN210+AQ210+AT210+AW210+AZ210+BC210+BF210</f>
        <v>0</v>
      </c>
      <c r="J210" s="118">
        <f t="shared" si="11"/>
        <v>0</v>
      </c>
      <c r="K210" s="118"/>
      <c r="L210" s="146"/>
      <c r="M210" s="146"/>
      <c r="N210" s="118"/>
      <c r="O210" s="118"/>
      <c r="P210" s="118"/>
      <c r="Q210" s="118"/>
      <c r="R210" s="118"/>
      <c r="S210" s="118"/>
      <c r="T210" s="118"/>
      <c r="U210" s="118"/>
      <c r="V210" s="118"/>
      <c r="W210" s="118"/>
      <c r="X210" s="118">
        <f>VLOOKUP($C210,'1 预算编制表单'!$C:$BJ,27,FALSE)</f>
        <v>0</v>
      </c>
      <c r="Y210" s="118">
        <f>X210-Z210</f>
        <v>0</v>
      </c>
      <c r="Z210" s="118">
        <f>SUM(Z211:Z215)</f>
        <v>0</v>
      </c>
      <c r="AA210" s="118">
        <f>VLOOKUP($C210,'1 预算编制表单'!$C:$BJ,30,FALSE)</f>
        <v>0</v>
      </c>
      <c r="AB210" s="118">
        <f>AA210-AC210</f>
        <v>0</v>
      </c>
      <c r="AC210" s="118">
        <f>SUM(AC211:AC215)</f>
        <v>0</v>
      </c>
      <c r="AD210" s="118">
        <f>VLOOKUP($C210,'1 预算编制表单'!$C:$BJ,33,FALSE)</f>
        <v>0</v>
      </c>
      <c r="AE210" s="118">
        <f>AD210-AF210</f>
        <v>0</v>
      </c>
      <c r="AF210" s="118">
        <f>SUM(AF211:AF215)</f>
        <v>0</v>
      </c>
      <c r="AG210" s="118">
        <f>VLOOKUP($C210,'1 预算编制表单'!$C:$BJ,36,FALSE)</f>
        <v>0</v>
      </c>
      <c r="AH210" s="118">
        <f>AG210-AI210</f>
        <v>0</v>
      </c>
      <c r="AI210" s="118">
        <f>SUM(AI211:AI215)</f>
        <v>0</v>
      </c>
      <c r="AJ210" s="118">
        <f>VLOOKUP($C210,'1 预算编制表单'!$C:$BJ,39,FALSE)</f>
        <v>0</v>
      </c>
      <c r="AK210" s="118">
        <f>AJ210-AL210</f>
        <v>0</v>
      </c>
      <c r="AL210" s="118">
        <f>SUM(AL211:AL215)</f>
        <v>0</v>
      </c>
      <c r="AM210" s="118">
        <f>VLOOKUP($C210,'1 预算编制表单'!$C:$BJ,42,FALSE)</f>
        <v>0</v>
      </c>
      <c r="AN210" s="118">
        <f>AM210-AO210</f>
        <v>0</v>
      </c>
      <c r="AO210" s="118">
        <f>SUM(AO211:AO215)</f>
        <v>0</v>
      </c>
      <c r="AP210" s="118">
        <f>VLOOKUP($C210,'1 预算编制表单'!$C:$BJ,45,FALSE)</f>
        <v>0</v>
      </c>
      <c r="AQ210" s="118">
        <f>AP210-AR210</f>
        <v>0</v>
      </c>
      <c r="AR210" s="118">
        <f>SUM(AR211:AR215)</f>
        <v>0</v>
      </c>
      <c r="AS210" s="118">
        <f>VLOOKUP($C210,'1 预算编制表单'!$C:$BJ,48,FALSE)</f>
        <v>0</v>
      </c>
      <c r="AT210" s="118">
        <f>AS210-AU210</f>
        <v>0</v>
      </c>
      <c r="AU210" s="118">
        <f>SUM(AU211:AU215)</f>
        <v>0</v>
      </c>
      <c r="AV210" s="118">
        <f>VLOOKUP($C210,'1 预算编制表单'!$C:$BJ,51,FALSE)</f>
        <v>0</v>
      </c>
      <c r="AW210" s="118">
        <f>AV210-AX210</f>
        <v>0</v>
      </c>
      <c r="AX210" s="118">
        <f>SUM(AX211:AX215)</f>
        <v>0</v>
      </c>
      <c r="AY210" s="118">
        <f>VLOOKUP($C210,'1 预算编制表单'!$C:$BJ,54,FALSE)</f>
        <v>0</v>
      </c>
      <c r="AZ210" s="118">
        <f>AY210-BA210</f>
        <v>0</v>
      </c>
      <c r="BA210" s="118">
        <f>SUM(BA211:BA215)</f>
        <v>0</v>
      </c>
      <c r="BB210" s="118">
        <f>VLOOKUP($C210,'1 预算编制表单'!$C:$BJ,57,FALSE)</f>
        <v>0</v>
      </c>
      <c r="BC210" s="118">
        <f>BB210-BD210</f>
        <v>0</v>
      </c>
      <c r="BD210" s="118">
        <f>SUM(BD211:BD215)</f>
        <v>0</v>
      </c>
      <c r="BE210" s="118">
        <f>VLOOKUP($C210,'1 预算编制表单'!$C:$BJ,60,FALSE)</f>
        <v>0</v>
      </c>
      <c r="BF210" s="118">
        <f>BE210-BG210</f>
        <v>0</v>
      </c>
      <c r="BG210" s="118">
        <f>SUM(BG211:BG215)</f>
        <v>0</v>
      </c>
      <c r="BH210" s="118">
        <f>VLOOKUP($C210,'1 预算编制表单'!$C:$BJ,27,FALSE)</f>
        <v>0</v>
      </c>
      <c r="BI210" s="118">
        <f>BH210-BJ210</f>
        <v>0</v>
      </c>
      <c r="BJ210" s="118">
        <f>SUM(BJ211:BJ215)</f>
        <v>0</v>
      </c>
      <c r="BK210" s="118">
        <f>VLOOKUP($C210,'1 预算编制表单'!$C:$BJ,30,FALSE)</f>
        <v>0</v>
      </c>
      <c r="BL210" s="118">
        <f>BK210-BM210</f>
        <v>0</v>
      </c>
      <c r="BM210" s="118">
        <f>SUM(BM211:BM215)</f>
        <v>0</v>
      </c>
      <c r="BN210" s="118">
        <f>VLOOKUP($C210,'1 预算编制表单'!$C:$BJ,33,FALSE)</f>
        <v>0</v>
      </c>
      <c r="BO210" s="118">
        <f>BN210-BP210</f>
        <v>0</v>
      </c>
      <c r="BP210" s="118">
        <f>SUM(BP211:BP215)</f>
        <v>0</v>
      </c>
      <c r="BQ210" s="118">
        <f>VLOOKUP($C210,'1 预算编制表单'!$C:$BJ,36,FALSE)</f>
        <v>0</v>
      </c>
      <c r="BR210" s="118">
        <f>BQ210-BS210</f>
        <v>0</v>
      </c>
      <c r="BS210" s="118">
        <f>SUM(BS211:BS215)</f>
        <v>0</v>
      </c>
      <c r="BT210" s="118">
        <f>VLOOKUP($C210,'1 预算编制表单'!$C:$BJ,39,FALSE)</f>
        <v>0</v>
      </c>
      <c r="BU210" s="118">
        <f>BT210-BV210</f>
        <v>0</v>
      </c>
      <c r="BV210" s="118">
        <f>SUM(BV211:BV215)</f>
        <v>0</v>
      </c>
      <c r="BW210" s="118">
        <f>VLOOKUP($C210,'1 预算编制表单'!$C:$BJ,42,FALSE)</f>
        <v>0</v>
      </c>
      <c r="BX210" s="118">
        <f>BW210-BY210</f>
        <v>0</v>
      </c>
      <c r="BY210" s="118">
        <f>SUM(BY211:BY215)</f>
        <v>0</v>
      </c>
      <c r="BZ210" s="118">
        <f>VLOOKUP($C210,'1 预算编制表单'!$C:$BJ,45,FALSE)</f>
        <v>0</v>
      </c>
      <c r="CA210" s="118">
        <f>BZ210-CB210</f>
        <v>0</v>
      </c>
      <c r="CB210" s="118">
        <f>SUM(CB211:CB215)</f>
        <v>0</v>
      </c>
      <c r="CC210" s="118">
        <f>VLOOKUP($C210,'1 预算编制表单'!$C:$BJ,48,FALSE)</f>
        <v>0</v>
      </c>
      <c r="CD210" s="118">
        <f>CC210-CE210</f>
        <v>0</v>
      </c>
      <c r="CE210" s="118">
        <f>SUM(CE211:CE215)</f>
        <v>0</v>
      </c>
      <c r="CF210" s="118">
        <f>VLOOKUP($C210,'1 预算编制表单'!$C:$BJ,51,FALSE)</f>
        <v>0</v>
      </c>
      <c r="CG210" s="118">
        <f>CF210-CH210</f>
        <v>0</v>
      </c>
      <c r="CH210" s="118">
        <f>SUM(CH211:CH215)</f>
        <v>0</v>
      </c>
      <c r="CI210" s="118">
        <f>VLOOKUP($C210,'1 预算编制表单'!$C:$BJ,54,FALSE)</f>
        <v>0</v>
      </c>
      <c r="CJ210" s="118">
        <f>CI210-CK210</f>
        <v>0</v>
      </c>
      <c r="CK210" s="118">
        <f>SUM(CK211:CK215)</f>
        <v>0</v>
      </c>
      <c r="CL210" s="118">
        <f>VLOOKUP($C210,'1 预算编制表单'!$C:$BJ,57,FALSE)</f>
        <v>0</v>
      </c>
      <c r="CM210" s="118">
        <f>CL210-CN210</f>
        <v>0</v>
      </c>
      <c r="CN210" s="118">
        <f>SUM(CN211:CN215)</f>
        <v>0</v>
      </c>
      <c r="CO210" s="118">
        <f>VLOOKUP($C210,'1 预算编制表单'!$C:$BJ,60,FALSE)</f>
        <v>0</v>
      </c>
      <c r="CP210" s="118">
        <f>CO210-CQ210</f>
        <v>0</v>
      </c>
      <c r="CQ210" s="118">
        <f>SUM(CQ211:CQ215)</f>
        <v>0</v>
      </c>
    </row>
    <row r="211" s="80" customFormat="1" ht="24" customHeight="1" outlineLevel="4" spans="1:95">
      <c r="A211" s="119"/>
      <c r="B211" s="120"/>
      <c r="C211" s="121"/>
      <c r="D211" s="119"/>
      <c r="E211" s="120"/>
      <c r="F211" s="120"/>
      <c r="G211" s="120"/>
      <c r="H211" s="122"/>
      <c r="I211" s="122"/>
      <c r="J211" s="122">
        <f t="shared" si="11"/>
        <v>0</v>
      </c>
      <c r="K211" s="122">
        <v>1</v>
      </c>
      <c r="L211" s="147"/>
      <c r="M211" s="148">
        <f>IFERROR(VLOOKUP($L211,'2-2 引出数据_合同数据仓库'!$B$2:$BP$10000,3,FALSE),0)</f>
        <v>0</v>
      </c>
      <c r="N211" s="122"/>
      <c r="O211" s="148">
        <f>IFERROR(VLOOKUP((LEFT(VLOOKUP($L211,'2-2 引出数据_合同数据仓库'!$B$2:$BP$10000,64,FALSE),15)&amp;(RIGHT(VLOOKUP($L211,'2-2 引出数据_合同数据仓库'!$B$2:$BP$10000,64,FALSE),4)+1)),'2-2 引出数据_合同数据仓库'!$B$2:$BP$10000,3,FALSE),0)</f>
        <v>0</v>
      </c>
      <c r="P211" s="122"/>
      <c r="Q211" s="122">
        <f>IFERROR(VLOOKUP($L211,'2-2 引出数据_合同数据仓库'!$B$2:$BP$10000,28,FALSE),0)</f>
        <v>0</v>
      </c>
      <c r="R211" s="122">
        <f>IFERROR(VLOOKUP($L211,'2-2 引出数据_合同数据仓库'!$B$2:$BP$10000,29,FALSE),0)</f>
        <v>0</v>
      </c>
      <c r="S211" s="122">
        <f>IFERROR(VLOOKUP($L211,'2-2 引出数据_合同数据仓库'!$B$2:$BP$10000,4,FALSE),0)</f>
        <v>0</v>
      </c>
      <c r="T211" s="122"/>
      <c r="U211" s="122">
        <f>IFERROR(VLOOKUP($L211,'2-2 引出数据_合同数据仓库'!$B$2:$BP$10000,15,FALSE),0)</f>
        <v>0</v>
      </c>
      <c r="V211" s="122">
        <f>U211/(S211-R211+1)*365</f>
        <v>0</v>
      </c>
      <c r="W211" s="122"/>
      <c r="X211" s="154">
        <v>45658</v>
      </c>
      <c r="Y211" s="154">
        <f>X211+30</f>
        <v>45688</v>
      </c>
      <c r="Z211" s="158">
        <f>IFERROR(IF(($R211-Y211)&gt;=0,0,IF(($S211-X211)&lt;0,0,IF(AND(($S211-Y211)&gt;0,(X211-$R211)&gt;0),$V211/365*(Y211-X211+1),IF(AND(($S211-Y211)&lt;=0,(X211-$R211)&gt;0),$V211/365*($S211-X211+1),$V211/365*(Y211-$R211+1))))),0)</f>
        <v>0</v>
      </c>
      <c r="AA211" s="154">
        <f>Y211+1</f>
        <v>45689</v>
      </c>
      <c r="AB211" s="154">
        <f>AA211+27</f>
        <v>45716</v>
      </c>
      <c r="AC211" s="158">
        <f>IFERROR(IF(($R211-AB211)&gt;=0,0,IF(($S211-AA211)&lt;0,0,IF(AND(($S211-AB211)&gt;0,(AA211-$R211)&gt;0),$V211/365*(AB211-AA211+1),IF(AND(($S211-AB211)&lt;=0,(AA211-$R211)&gt;0),$V211/365*($S211-AA211+1),$V211/365*(AB211-$R211+1))))),0)</f>
        <v>0</v>
      </c>
      <c r="AD211" s="154">
        <f>AB211+1</f>
        <v>45717</v>
      </c>
      <c r="AE211" s="154">
        <f>AD211+30</f>
        <v>45747</v>
      </c>
      <c r="AF211" s="158">
        <f>IFERROR(IF(($R211-AE211)&gt;=0,0,IF(($S211-AD211)&lt;0,0,IF(AND(($S211-AE211)&gt;0,(AD211-$R211)&gt;0),$V211/365*(AE211-AD211+1),IF(AND(($S211-AE211)&lt;=0,(AD211-$R211)&gt;0),$V211/365*($S211-AD211+1),$V211/365*(AE211-$R211+1))))),0)</f>
        <v>0</v>
      </c>
      <c r="AG211" s="154">
        <f>AE211+1</f>
        <v>45748</v>
      </c>
      <c r="AH211" s="154">
        <f>AG211+29</f>
        <v>45777</v>
      </c>
      <c r="AI211" s="158">
        <f>IFERROR(IF(($R211-AH211)&gt;=0,0,IF(($S211-AG211)&lt;0,0,IF(AND(($S211-AH211)&gt;0,(AG211-$R211)&gt;0),$V211/365*(AH211-AG211+1),IF(AND(($S211-AH211)&lt;=0,(AG211-$R211)&gt;0),$V211/365*($S211-AG211+1),$V211/365*(AH211-$R211+1))))),0)</f>
        <v>0</v>
      </c>
      <c r="AJ211" s="154">
        <f>AH211+1</f>
        <v>45778</v>
      </c>
      <c r="AK211" s="154">
        <f>AJ211+30</f>
        <v>45808</v>
      </c>
      <c r="AL211" s="158">
        <f>IFERROR(IF(($R211-AK211)&gt;=0,0,IF(($S211-AJ211)&lt;0,0,IF(AND(($S211-AK211)&gt;0,(AJ211-$R211)&gt;0),$V211/365*(AK211-AJ211+1),IF(AND(($S211-AK211)&lt;=0,(AJ211-$R211)&gt;0),$V211/365*($S211-AJ211+1),$V211/365*(AK211-$R211+1))))),0)</f>
        <v>0</v>
      </c>
      <c r="AM211" s="154">
        <f>AK211+1</f>
        <v>45809</v>
      </c>
      <c r="AN211" s="154">
        <f>AM211+29</f>
        <v>45838</v>
      </c>
      <c r="AO211" s="158">
        <f>IFERROR(IF(($R211-AN211)&gt;=0,0,IF(($S211-AM211)&lt;0,0,IF(AND(($S211-AN211)&gt;0,(AM211-$R211)&gt;0),$V211/365*(AN211-AM211+1),IF(AND(($S211-AN211)&lt;=0,(AM211-$R211)&gt;0),$V211/365*($S211-AM211+1),$V211/365*(AN211-$R211+1))))),0)</f>
        <v>0</v>
      </c>
      <c r="AP211" s="154">
        <f>AN211+1</f>
        <v>45839</v>
      </c>
      <c r="AQ211" s="154">
        <f>AP211+30</f>
        <v>45869</v>
      </c>
      <c r="AR211" s="158">
        <f>IFERROR(IF(($R211-AQ211)&gt;=0,0,IF(($S211-AP211)&lt;0,0,IF(AND(($S211-AQ211)&gt;0,(AP211-$R211)&gt;0),$V211/365*(AQ211-AP211+1),IF(AND(($S211-AQ211)&lt;=0,(AP211-$R211)&gt;0),$V211/365*($S211-AP211+1),$V211/365*(AQ211-$R211+1))))),0)</f>
        <v>0</v>
      </c>
      <c r="AS211" s="154">
        <f>AQ211+1</f>
        <v>45870</v>
      </c>
      <c r="AT211" s="154">
        <f>AS211+30</f>
        <v>45900</v>
      </c>
      <c r="AU211" s="158">
        <f>IFERROR(IF(($R211-AT211)&gt;=0,0,IF(($S211-AS211)&lt;0,0,IF(AND(($S211-AT211)&gt;0,(AS211-$R211)&gt;0),$V211/365*(AT211-AS211+1),IF(AND(($S211-AT211)&lt;=0,(AS211-$R211)&gt;0),$V211/365*($S211-AS211+1),$V211/365*(AT211-$R211+1))))),0)</f>
        <v>0</v>
      </c>
      <c r="AV211" s="154">
        <f>AT211+1</f>
        <v>45901</v>
      </c>
      <c r="AW211" s="154">
        <f>AV211+29</f>
        <v>45930</v>
      </c>
      <c r="AX211" s="158">
        <f>IFERROR(IF(($R211-AW211)&gt;=0,0,IF(($S211-AV211)&lt;0,0,IF(AND(($S211-AW211)&gt;0,(AV211-$R211)&gt;0),$V211/365*(AW211-AV211+1),IF(AND(($S211-AW211)&lt;=0,(AV211-$R211)&gt;0),$V211/365*($S211-AV211+1),$V211/365*(AW211-$R211+1))))),0)</f>
        <v>0</v>
      </c>
      <c r="AY211" s="154">
        <f>AW211+1</f>
        <v>45931</v>
      </c>
      <c r="AZ211" s="154">
        <f>AY211+30</f>
        <v>45961</v>
      </c>
      <c r="BA211" s="158">
        <f>IFERROR(IF(($R211-AZ211)&gt;=0,0,IF(($S211-AY211)&lt;0,0,IF(AND(($S211-AZ211)&gt;0,(AY211-$R211)&gt;0),$V211/365*(AZ211-AY211+1),IF(AND(($S211-AZ211)&lt;=0,(AY211-$R211)&gt;0),$V211/365*($S211-AY211+1),$V211/365*(AZ211-$R211+1))))),0)</f>
        <v>0</v>
      </c>
      <c r="BB211" s="154">
        <f>AZ211+1</f>
        <v>45962</v>
      </c>
      <c r="BC211" s="154">
        <f>BB211+29</f>
        <v>45991</v>
      </c>
      <c r="BD211" s="158">
        <f>IFERROR(IF(($R211-BC211)&gt;=0,0,IF(($S211-BB211)&lt;0,0,IF(AND(($S211-BC211)&gt;0,(BB211-$R211)&gt;0),$V211/365*(BC211-BB211+1),IF(AND(($S211-BC211)&lt;=0,(BB211-$R211)&gt;0),$V211/365*($S211-BB211+1),$V211/365*(BC211-$R211+1))))),0)</f>
        <v>0</v>
      </c>
      <c r="BE211" s="154">
        <f>BC211+1</f>
        <v>45992</v>
      </c>
      <c r="BF211" s="154">
        <f>BE211+30</f>
        <v>46022</v>
      </c>
      <c r="BG211" s="158">
        <f>IFERROR(IF(($R211-BF211)&gt;=0,0,IF(($S211-BE211)&lt;0,0,IF(AND(($S211-BF211)&gt;0,(BE211-$R211)&gt;0),$V211/365*(BF211-BE211+1),IF(AND(($S211-BF211)&lt;=0,(BE211-$R211)&gt;0),$V211/365*($S211-BE211+1),$V211/365*(BF211-$R211+1))))),0)</f>
        <v>0</v>
      </c>
      <c r="BH211" s="154">
        <v>46023</v>
      </c>
      <c r="BI211" s="154">
        <f>BH211+30</f>
        <v>46053</v>
      </c>
      <c r="BJ211" s="158">
        <f>IFERROR(IF(($R211-BI211)&gt;=0,0,IF(($S211-BH211)&lt;0,0,IF(AND(($S211-BI211)&gt;0,(BH211-$R211)&gt;0),$V211/365*(BI211-BH211+1),IF(AND(($S211-BI211)&lt;=0,(BH211-$R211)&gt;0),$V211/365*($S211-BH211+1),$V211/365*(BI211-$R211+1))))),0)</f>
        <v>0</v>
      </c>
      <c r="BK211" s="154">
        <f>BI211+1</f>
        <v>46054</v>
      </c>
      <c r="BL211" s="154">
        <f>BK211+27</f>
        <v>46081</v>
      </c>
      <c r="BM211" s="158">
        <f>IFERROR(IF(($R211-BL211)&gt;=0,0,IF(($S211-BK211)&lt;0,0,IF(AND(($S211-BL211)&gt;0,(BK211-$R211)&gt;0),$V211/365*(BL211-BK211+1),IF(AND(($S211-BL211)&lt;=0,(BK211-$R211)&gt;0),$V211/365*($S211-BK211+1),$V211/365*(BL211-$R211+1))))),0)</f>
        <v>0</v>
      </c>
      <c r="BN211" s="154">
        <f>BL211+1</f>
        <v>46082</v>
      </c>
      <c r="BO211" s="154">
        <f>BN211+30</f>
        <v>46112</v>
      </c>
      <c r="BP211" s="158">
        <f>IFERROR(IF(($R211-BO211)&gt;=0,0,IF(($S211-BN211)&lt;0,0,IF(AND(($S211-BO211)&gt;0,(BN211-$R211)&gt;0),$V211/365*(BO211-BN211+1),IF(AND(($S211-BO211)&lt;=0,(BN211-$R211)&gt;0),$V211/365*($S211-BN211+1),$V211/365*(BO211-$R211+1))))),0)</f>
        <v>0</v>
      </c>
      <c r="BQ211" s="154">
        <f>BO211+1</f>
        <v>46113</v>
      </c>
      <c r="BR211" s="154">
        <f>BQ211+29</f>
        <v>46142</v>
      </c>
      <c r="BS211" s="158">
        <f>IFERROR(IF(($R211-BR211)&gt;=0,0,IF(($S211-BQ211)&lt;0,0,IF(AND(($S211-BR211)&gt;0,(BQ211-$R211)&gt;0),$V211/365*(BR211-BQ211+1),IF(AND(($S211-BR211)&lt;=0,(BQ211-$R211)&gt;0),$V211/365*($S211-BQ211+1),$V211/365*(BR211-$R211+1))))),0)</f>
        <v>0</v>
      </c>
      <c r="BT211" s="154">
        <f>BR211+1</f>
        <v>46143</v>
      </c>
      <c r="BU211" s="154">
        <f>BT211+30</f>
        <v>46173</v>
      </c>
      <c r="BV211" s="158">
        <f>IFERROR(IF(($R211-BU211)&gt;=0,0,IF(($S211-BT211)&lt;0,0,IF(AND(($S211-BU211)&gt;0,(BT211-$R211)&gt;0),$V211/365*(BU211-BT211+1),IF(AND(($S211-BU211)&lt;=0,(BT211-$R211)&gt;0),$V211/365*($S211-BT211+1),$V211/365*(BU211-$R211+1))))),0)</f>
        <v>0</v>
      </c>
      <c r="BW211" s="154">
        <f>BU211+1</f>
        <v>46174</v>
      </c>
      <c r="BX211" s="154">
        <f>BW211+29</f>
        <v>46203</v>
      </c>
      <c r="BY211" s="158">
        <f>IFERROR(IF(($R211-BX211)&gt;=0,0,IF(($S211-BW211)&lt;0,0,IF(AND(($S211-BX211)&gt;0,(BW211-$R211)&gt;0),$V211/365*(BX211-BW211+1),IF(AND(($S211-BX211)&lt;=0,(BW211-$R211)&gt;0),$V211/365*($S211-BW211+1),$V211/365*(BX211-$R211+1))))),0)</f>
        <v>0</v>
      </c>
      <c r="BZ211" s="154">
        <f>BX211+1</f>
        <v>46204</v>
      </c>
      <c r="CA211" s="154">
        <f>BZ211+30</f>
        <v>46234</v>
      </c>
      <c r="CB211" s="158">
        <f>IFERROR(IF(($R211-CA211)&gt;=0,0,IF(($S211-BZ211)&lt;0,0,IF(AND(($S211-CA211)&gt;0,(BZ211-$R211)&gt;0),$V211/365*(CA211-BZ211+1),IF(AND(($S211-CA211)&lt;=0,(BZ211-$R211)&gt;0),$V211/365*($S211-BZ211+1),$V211/365*(CA211-$R211+1))))),0)</f>
        <v>0</v>
      </c>
      <c r="CC211" s="154">
        <f>CA211+1</f>
        <v>46235</v>
      </c>
      <c r="CD211" s="154">
        <f>CC211+30</f>
        <v>46265</v>
      </c>
      <c r="CE211" s="158">
        <f>IFERROR(IF(($R211-CD211)&gt;=0,0,IF(($S211-CC211)&lt;0,0,IF(AND(($S211-CD211)&gt;0,(CC211-$R211)&gt;0),$V211/365*(CD211-CC211+1),IF(AND(($S211-CD211)&lt;=0,(CC211-$R211)&gt;0),$V211/365*($S211-CC211+1),$V211/365*(CD211-$R211+1))))),0)</f>
        <v>0</v>
      </c>
      <c r="CF211" s="154">
        <f>CD211+1</f>
        <v>46266</v>
      </c>
      <c r="CG211" s="154">
        <f>CF211+29</f>
        <v>46295</v>
      </c>
      <c r="CH211" s="158">
        <f>IFERROR(IF(($R211-CG211)&gt;=0,0,IF(($S211-CF211)&lt;0,0,IF(AND(($S211-CG211)&gt;0,(CF211-$R211)&gt;0),$V211/365*(CG211-CF211+1),IF(AND(($S211-CG211)&lt;=0,(CF211-$R211)&gt;0),$V211/365*($S211-CF211+1),$V211/365*(CG211-$R211+1))))),0)</f>
        <v>0</v>
      </c>
      <c r="CI211" s="154">
        <f>CG211+1</f>
        <v>46296</v>
      </c>
      <c r="CJ211" s="154">
        <f>CI211+30</f>
        <v>46326</v>
      </c>
      <c r="CK211" s="158">
        <f>IFERROR(IF(($R211-CJ211)&gt;=0,0,IF(($S211-CI211)&lt;0,0,IF(AND(($S211-CJ211)&gt;0,(CI211-$R211)&gt;0),$V211/365*(CJ211-CI211+1),IF(AND(($S211-CJ211)&lt;=0,(CI211-$R211)&gt;0),$V211/365*($S211-CI211+1),$V211/365*(CJ211-$R211+1))))),0)</f>
        <v>0</v>
      </c>
      <c r="CL211" s="154">
        <f>CJ211+1</f>
        <v>46327</v>
      </c>
      <c r="CM211" s="154">
        <f>CL211+29</f>
        <v>46356</v>
      </c>
      <c r="CN211" s="158">
        <f>IFERROR(IF(($R211-CM211)&gt;=0,0,IF(($S211-CL211)&lt;0,0,IF(AND(($S211-CM211)&gt;0,(CL211-$R211)&gt;0),$V211/365*(CM211-CL211+1),IF(AND(($S211-CM211)&lt;=0,(CL211-$R211)&gt;0),$V211/365*($S211-CL211+1),$V211/365*(CM211-$R211+1))))),0)</f>
        <v>0</v>
      </c>
      <c r="CO211" s="154">
        <f>CM211+1</f>
        <v>46357</v>
      </c>
      <c r="CP211" s="154">
        <f>CO211+30</f>
        <v>46387</v>
      </c>
      <c r="CQ211" s="158">
        <f>IFERROR(IF(($R211-CP211)&gt;=0,0,IF(($S211-CO211)&lt;0,0,IF(AND(($S211-CP211)&gt;0,(CO211-$R211)&gt;0),$V211/365*(CP211-CO211+1),IF(AND(($S211-CP211)&lt;=0,(CO211-$R211)&gt;0),$V211/365*($S211-CO211+1),$V211/365*(CP211-$R211+1))))),0)</f>
        <v>0</v>
      </c>
    </row>
    <row r="212" s="80" customFormat="1" ht="24" customHeight="1" outlineLevel="4" spans="1:95">
      <c r="A212" s="119"/>
      <c r="B212" s="120"/>
      <c r="C212" s="121"/>
      <c r="D212" s="119"/>
      <c r="E212" s="120"/>
      <c r="F212" s="120"/>
      <c r="G212" s="120"/>
      <c r="H212" s="122"/>
      <c r="I212" s="122"/>
      <c r="J212" s="122">
        <f t="shared" si="11"/>
        <v>0</v>
      </c>
      <c r="K212" s="122">
        <f>K211+1</f>
        <v>2</v>
      </c>
      <c r="L212" s="147"/>
      <c r="M212" s="148">
        <f>IFERROR(VLOOKUP($L212,'2-2 引出数据_合同数据仓库'!$B$2:$BP$10000,3,FALSE),0)</f>
        <v>0</v>
      </c>
      <c r="N212" s="122"/>
      <c r="O212" s="148">
        <f>IFERROR(VLOOKUP((LEFT(VLOOKUP($L212,'2-2 引出数据_合同数据仓库'!$B$2:$BP$10000,64,FALSE),15)&amp;(RIGHT(VLOOKUP($L212,'2-2 引出数据_合同数据仓库'!$B$2:$BP$10000,64,FALSE),4)+1)),'2-2 引出数据_合同数据仓库'!$B$2:$BP$10000,3,FALSE),0)</f>
        <v>0</v>
      </c>
      <c r="P212" s="122"/>
      <c r="Q212" s="122">
        <f>IFERROR(VLOOKUP($L212,'2-2 引出数据_合同数据仓库'!$B$2:$BP$10000,28,FALSE),0)</f>
        <v>0</v>
      </c>
      <c r="R212" s="122">
        <f>IFERROR(VLOOKUP($L212,'2-2 引出数据_合同数据仓库'!$B$2:$BP$10000,29,FALSE),0)</f>
        <v>0</v>
      </c>
      <c r="S212" s="122">
        <f>IFERROR(VLOOKUP($L212,'2-2 引出数据_合同数据仓库'!$B$2:$BP$10000,4,FALSE),0)</f>
        <v>0</v>
      </c>
      <c r="T212" s="122"/>
      <c r="U212" s="122">
        <f>IFERROR(VLOOKUP($L212,'2-2 引出数据_合同数据仓库'!$B$2:$BP$10000,15,FALSE),0)</f>
        <v>0</v>
      </c>
      <c r="V212" s="122">
        <f>U212/(S212-R212+1)*365</f>
        <v>0</v>
      </c>
      <c r="W212" s="122"/>
      <c r="X212" s="154">
        <v>45658</v>
      </c>
      <c r="Y212" s="154">
        <f>X212+30</f>
        <v>45688</v>
      </c>
      <c r="Z212" s="158">
        <f>IFERROR(IF(($R212-Y212)&gt;=0,0,IF(($S212-X212)&lt;0,0,IF(AND(($S212-Y212)&gt;0,(X212-$R212)&gt;0),$V212/365*(Y212-X212+1),IF(AND(($S212-Y212)&lt;=0,(X212-$R212)&gt;0),$V212/365*($S212-X212+1),$V212/365*(Y212-$R212+1))))),0)</f>
        <v>0</v>
      </c>
      <c r="AA212" s="154">
        <f>Y212+1</f>
        <v>45689</v>
      </c>
      <c r="AB212" s="154">
        <f>AA212+27</f>
        <v>45716</v>
      </c>
      <c r="AC212" s="158">
        <f>IFERROR(IF(($R212-AB212)&gt;=0,0,IF(($S212-AA212)&lt;0,0,IF(AND(($S212-AB212)&gt;0,(AA212-$R212)&gt;0),$V212/365*(AB212-AA212+1),IF(AND(($S212-AB212)&lt;=0,(AA212-$R212)&gt;0),$V212/365*($S212-AA212+1),$V212/365*(AB212-$R212+1))))),0)</f>
        <v>0</v>
      </c>
      <c r="AD212" s="154">
        <f>AB212+1</f>
        <v>45717</v>
      </c>
      <c r="AE212" s="154">
        <f>AD212+30</f>
        <v>45747</v>
      </c>
      <c r="AF212" s="158">
        <f>IFERROR(IF(($R212-AE212)&gt;=0,0,IF(($S212-AD212)&lt;0,0,IF(AND(($S212-AE212)&gt;0,(AD212-$R212)&gt;0),$V212/365*(AE212-AD212+1),IF(AND(($S212-AE212)&lt;=0,(AD212-$R212)&gt;0),$V212/365*($S212-AD212+1),$V212/365*(AE212-$R212+1))))),0)</f>
        <v>0</v>
      </c>
      <c r="AG212" s="154">
        <f>AE212+1</f>
        <v>45748</v>
      </c>
      <c r="AH212" s="154">
        <f>AG212+29</f>
        <v>45777</v>
      </c>
      <c r="AI212" s="158">
        <f>IFERROR(IF(($R212-AH212)&gt;=0,0,IF(($S212-AG212)&lt;0,0,IF(AND(($S212-AH212)&gt;0,(AG212-$R212)&gt;0),$V212/365*(AH212-AG212+1),IF(AND(($S212-AH212)&lt;=0,(AG212-$R212)&gt;0),$V212/365*($S212-AG212+1),$V212/365*(AH212-$R212+1))))),0)</f>
        <v>0</v>
      </c>
      <c r="AJ212" s="154">
        <f>AH212+1</f>
        <v>45778</v>
      </c>
      <c r="AK212" s="154">
        <f>AJ212+30</f>
        <v>45808</v>
      </c>
      <c r="AL212" s="158">
        <f>IFERROR(IF(($R212-AK212)&gt;=0,0,IF(($S212-AJ212)&lt;0,0,IF(AND(($S212-AK212)&gt;0,(AJ212-$R212)&gt;0),$V212/365*(AK212-AJ212+1),IF(AND(($S212-AK212)&lt;=0,(AJ212-$R212)&gt;0),$V212/365*($S212-AJ212+1),$V212/365*(AK212-$R212+1))))),0)</f>
        <v>0</v>
      </c>
      <c r="AM212" s="154">
        <f>AK212+1</f>
        <v>45809</v>
      </c>
      <c r="AN212" s="154">
        <f>AM212+29</f>
        <v>45838</v>
      </c>
      <c r="AO212" s="158">
        <f>IFERROR(IF(($R212-AN212)&gt;=0,0,IF(($S212-AM212)&lt;0,0,IF(AND(($S212-AN212)&gt;0,(AM212-$R212)&gt;0),$V212/365*(AN212-AM212+1),IF(AND(($S212-AN212)&lt;=0,(AM212-$R212)&gt;0),$V212/365*($S212-AM212+1),$V212/365*(AN212-$R212+1))))),0)</f>
        <v>0</v>
      </c>
      <c r="AP212" s="154">
        <f>AN212+1</f>
        <v>45839</v>
      </c>
      <c r="AQ212" s="154">
        <f>AP212+30</f>
        <v>45869</v>
      </c>
      <c r="AR212" s="158">
        <f>IFERROR(IF(($R212-AQ212)&gt;=0,0,IF(($S212-AP212)&lt;0,0,IF(AND(($S212-AQ212)&gt;0,(AP212-$R212)&gt;0),$V212/365*(AQ212-AP212+1),IF(AND(($S212-AQ212)&lt;=0,(AP212-$R212)&gt;0),$V212/365*($S212-AP212+1),$V212/365*(AQ212-$R212+1))))),0)</f>
        <v>0</v>
      </c>
      <c r="AS212" s="154">
        <f>AQ212+1</f>
        <v>45870</v>
      </c>
      <c r="AT212" s="154">
        <f>AS212+30</f>
        <v>45900</v>
      </c>
      <c r="AU212" s="158">
        <f>IFERROR(IF(($R212-AT212)&gt;=0,0,IF(($S212-AS212)&lt;0,0,IF(AND(($S212-AT212)&gt;0,(AS212-$R212)&gt;0),$V212/365*(AT212-AS212+1),IF(AND(($S212-AT212)&lt;=0,(AS212-$R212)&gt;0),$V212/365*($S212-AS212+1),$V212/365*(AT212-$R212+1))))),0)</f>
        <v>0</v>
      </c>
      <c r="AV212" s="154">
        <f>AT212+1</f>
        <v>45901</v>
      </c>
      <c r="AW212" s="154">
        <f>AV212+29</f>
        <v>45930</v>
      </c>
      <c r="AX212" s="158">
        <f>IFERROR(IF(($R212-AW212)&gt;=0,0,IF(($S212-AV212)&lt;0,0,IF(AND(($S212-AW212)&gt;0,(AV212-$R212)&gt;0),$V212/365*(AW212-AV212+1),IF(AND(($S212-AW212)&lt;=0,(AV212-$R212)&gt;0),$V212/365*($S212-AV212+1),$V212/365*(AW212-$R212+1))))),0)</f>
        <v>0</v>
      </c>
      <c r="AY212" s="154">
        <f>AW212+1</f>
        <v>45931</v>
      </c>
      <c r="AZ212" s="154">
        <f>AY212+30</f>
        <v>45961</v>
      </c>
      <c r="BA212" s="158">
        <f>IFERROR(IF(($R212-AZ212)&gt;=0,0,IF(($S212-AY212)&lt;0,0,IF(AND(($S212-AZ212)&gt;0,(AY212-$R212)&gt;0),$V212/365*(AZ212-AY212+1),IF(AND(($S212-AZ212)&lt;=0,(AY212-$R212)&gt;0),$V212/365*($S212-AY212+1),$V212/365*(AZ212-$R212+1))))),0)</f>
        <v>0</v>
      </c>
      <c r="BB212" s="154">
        <f>AZ212+1</f>
        <v>45962</v>
      </c>
      <c r="BC212" s="154">
        <f>BB212+29</f>
        <v>45991</v>
      </c>
      <c r="BD212" s="158">
        <f>IFERROR(IF(($R212-BC212)&gt;=0,0,IF(($S212-BB212)&lt;0,0,IF(AND(($S212-BC212)&gt;0,(BB212-$R212)&gt;0),$V212/365*(BC212-BB212+1),IF(AND(($S212-BC212)&lt;=0,(BB212-$R212)&gt;0),$V212/365*($S212-BB212+1),$V212/365*(BC212-$R212+1))))),0)</f>
        <v>0</v>
      </c>
      <c r="BE212" s="154">
        <f>BC212+1</f>
        <v>45992</v>
      </c>
      <c r="BF212" s="154">
        <f>BE212+30</f>
        <v>46022</v>
      </c>
      <c r="BG212" s="158">
        <f>IFERROR(IF(($R212-BF212)&gt;=0,0,IF(($S212-BE212)&lt;0,0,IF(AND(($S212-BF212)&gt;0,(BE212-$R212)&gt;0),$V212/365*(BF212-BE212+1),IF(AND(($S212-BF212)&lt;=0,(BE212-$R212)&gt;0),$V212/365*($S212-BE212+1),$V212/365*(BF212-$R212+1))))),0)</f>
        <v>0</v>
      </c>
      <c r="BH212" s="154">
        <v>46023</v>
      </c>
      <c r="BI212" s="154">
        <f>BH212+30</f>
        <v>46053</v>
      </c>
      <c r="BJ212" s="158">
        <f>IFERROR(IF(($R212-BI212)&gt;=0,0,IF(($S212-BH212)&lt;0,0,IF(AND(($S212-BI212)&gt;0,(BH212-$R212)&gt;0),$V212/365*(BI212-BH212+1),IF(AND(($S212-BI212)&lt;=0,(BH212-$R212)&gt;0),$V212/365*($S212-BH212+1),$V212/365*(BI212-$R212+1))))),0)</f>
        <v>0</v>
      </c>
      <c r="BK212" s="154">
        <f>BI212+1</f>
        <v>46054</v>
      </c>
      <c r="BL212" s="154">
        <f>BK212+27</f>
        <v>46081</v>
      </c>
      <c r="BM212" s="158">
        <f>IFERROR(IF(($R212-BL212)&gt;=0,0,IF(($S212-BK212)&lt;0,0,IF(AND(($S212-BL212)&gt;0,(BK212-$R212)&gt;0),$V212/365*(BL212-BK212+1),IF(AND(($S212-BL212)&lt;=0,(BK212-$R212)&gt;0),$V212/365*($S212-BK212+1),$V212/365*(BL212-$R212+1))))),0)</f>
        <v>0</v>
      </c>
      <c r="BN212" s="154">
        <f>BL212+1</f>
        <v>46082</v>
      </c>
      <c r="BO212" s="154">
        <f>BN212+30</f>
        <v>46112</v>
      </c>
      <c r="BP212" s="158">
        <f>IFERROR(IF(($R212-BO212)&gt;=0,0,IF(($S212-BN212)&lt;0,0,IF(AND(($S212-BO212)&gt;0,(BN212-$R212)&gt;0),$V212/365*(BO212-BN212+1),IF(AND(($S212-BO212)&lt;=0,(BN212-$R212)&gt;0),$V212/365*($S212-BN212+1),$V212/365*(BO212-$R212+1))))),0)</f>
        <v>0</v>
      </c>
      <c r="BQ212" s="154">
        <f>BO212+1</f>
        <v>46113</v>
      </c>
      <c r="BR212" s="154">
        <f>BQ212+29</f>
        <v>46142</v>
      </c>
      <c r="BS212" s="158">
        <f>IFERROR(IF(($R212-BR212)&gt;=0,0,IF(($S212-BQ212)&lt;0,0,IF(AND(($S212-BR212)&gt;0,(BQ212-$R212)&gt;0),$V212/365*(BR212-BQ212+1),IF(AND(($S212-BR212)&lt;=0,(BQ212-$R212)&gt;0),$V212/365*($S212-BQ212+1),$V212/365*(BR212-$R212+1))))),0)</f>
        <v>0</v>
      </c>
      <c r="BT212" s="154">
        <f>BR212+1</f>
        <v>46143</v>
      </c>
      <c r="BU212" s="154">
        <f>BT212+30</f>
        <v>46173</v>
      </c>
      <c r="BV212" s="158">
        <f>IFERROR(IF(($R212-BU212)&gt;=0,0,IF(($S212-BT212)&lt;0,0,IF(AND(($S212-BU212)&gt;0,(BT212-$R212)&gt;0),$V212/365*(BU212-BT212+1),IF(AND(($S212-BU212)&lt;=0,(BT212-$R212)&gt;0),$V212/365*($S212-BT212+1),$V212/365*(BU212-$R212+1))))),0)</f>
        <v>0</v>
      </c>
      <c r="BW212" s="154">
        <f>BU212+1</f>
        <v>46174</v>
      </c>
      <c r="BX212" s="154">
        <f>BW212+29</f>
        <v>46203</v>
      </c>
      <c r="BY212" s="158">
        <f>IFERROR(IF(($R212-BX212)&gt;=0,0,IF(($S212-BW212)&lt;0,0,IF(AND(($S212-BX212)&gt;0,(BW212-$R212)&gt;0),$V212/365*(BX212-BW212+1),IF(AND(($S212-BX212)&lt;=0,(BW212-$R212)&gt;0),$V212/365*($S212-BW212+1),$V212/365*(BX212-$R212+1))))),0)</f>
        <v>0</v>
      </c>
      <c r="BZ212" s="154">
        <f>BX212+1</f>
        <v>46204</v>
      </c>
      <c r="CA212" s="154">
        <f>BZ212+30</f>
        <v>46234</v>
      </c>
      <c r="CB212" s="158">
        <f>IFERROR(IF(($R212-CA212)&gt;=0,0,IF(($S212-BZ212)&lt;0,0,IF(AND(($S212-CA212)&gt;0,(BZ212-$R212)&gt;0),$V212/365*(CA212-BZ212+1),IF(AND(($S212-CA212)&lt;=0,(BZ212-$R212)&gt;0),$V212/365*($S212-BZ212+1),$V212/365*(CA212-$R212+1))))),0)</f>
        <v>0</v>
      </c>
      <c r="CC212" s="154">
        <f>CA212+1</f>
        <v>46235</v>
      </c>
      <c r="CD212" s="154">
        <f>CC212+30</f>
        <v>46265</v>
      </c>
      <c r="CE212" s="158">
        <f>IFERROR(IF(($R212-CD212)&gt;=0,0,IF(($S212-CC212)&lt;0,0,IF(AND(($S212-CD212)&gt;0,(CC212-$R212)&gt;0),$V212/365*(CD212-CC212+1),IF(AND(($S212-CD212)&lt;=0,(CC212-$R212)&gt;0),$V212/365*($S212-CC212+1),$V212/365*(CD212-$R212+1))))),0)</f>
        <v>0</v>
      </c>
      <c r="CF212" s="154">
        <f>CD212+1</f>
        <v>46266</v>
      </c>
      <c r="CG212" s="154">
        <f>CF212+29</f>
        <v>46295</v>
      </c>
      <c r="CH212" s="158">
        <f>IFERROR(IF(($R212-CG212)&gt;=0,0,IF(($S212-CF212)&lt;0,0,IF(AND(($S212-CG212)&gt;0,(CF212-$R212)&gt;0),$V212/365*(CG212-CF212+1),IF(AND(($S212-CG212)&lt;=0,(CF212-$R212)&gt;0),$V212/365*($S212-CF212+1),$V212/365*(CG212-$R212+1))))),0)</f>
        <v>0</v>
      </c>
      <c r="CI212" s="154">
        <f>CG212+1</f>
        <v>46296</v>
      </c>
      <c r="CJ212" s="154">
        <f>CI212+30</f>
        <v>46326</v>
      </c>
      <c r="CK212" s="158">
        <f>IFERROR(IF(($R212-CJ212)&gt;=0,0,IF(($S212-CI212)&lt;0,0,IF(AND(($S212-CJ212)&gt;0,(CI212-$R212)&gt;0),$V212/365*(CJ212-CI212+1),IF(AND(($S212-CJ212)&lt;=0,(CI212-$R212)&gt;0),$V212/365*($S212-CI212+1),$V212/365*(CJ212-$R212+1))))),0)</f>
        <v>0</v>
      </c>
      <c r="CL212" s="154">
        <f>CJ212+1</f>
        <v>46327</v>
      </c>
      <c r="CM212" s="154">
        <f>CL212+29</f>
        <v>46356</v>
      </c>
      <c r="CN212" s="158">
        <f>IFERROR(IF(($R212-CM212)&gt;=0,0,IF(($S212-CL212)&lt;0,0,IF(AND(($S212-CM212)&gt;0,(CL212-$R212)&gt;0),$V212/365*(CM212-CL212+1),IF(AND(($S212-CM212)&lt;=0,(CL212-$R212)&gt;0),$V212/365*($S212-CL212+1),$V212/365*(CM212-$R212+1))))),0)</f>
        <v>0</v>
      </c>
      <c r="CO212" s="154">
        <f>CM212+1</f>
        <v>46357</v>
      </c>
      <c r="CP212" s="154">
        <f>CO212+30</f>
        <v>46387</v>
      </c>
      <c r="CQ212" s="158">
        <f>IFERROR(IF(($R212-CP212)&gt;=0,0,IF(($S212-CO212)&lt;0,0,IF(AND(($S212-CP212)&gt;0,(CO212-$R212)&gt;0),$V212/365*(CP212-CO212+1),IF(AND(($S212-CP212)&lt;=0,(CO212-$R212)&gt;0),$V212/365*($S212-CO212+1),$V212/365*(CP212-$R212+1))))),0)</f>
        <v>0</v>
      </c>
    </row>
    <row r="213" s="80" customFormat="1" ht="24" customHeight="1" outlineLevel="4" spans="1:95">
      <c r="A213" s="119"/>
      <c r="B213" s="120"/>
      <c r="C213" s="121"/>
      <c r="D213" s="119"/>
      <c r="E213" s="120"/>
      <c r="F213" s="120"/>
      <c r="G213" s="120"/>
      <c r="H213" s="122"/>
      <c r="I213" s="122"/>
      <c r="J213" s="122">
        <f t="shared" si="11"/>
        <v>0</v>
      </c>
      <c r="K213" s="122">
        <f>K212+1</f>
        <v>3</v>
      </c>
      <c r="L213" s="147"/>
      <c r="M213" s="148">
        <f>IFERROR(VLOOKUP($L213,'2-2 引出数据_合同数据仓库'!$B$2:$BP$10000,3,FALSE),0)</f>
        <v>0</v>
      </c>
      <c r="N213" s="122"/>
      <c r="O213" s="148">
        <f>IFERROR(VLOOKUP((LEFT(VLOOKUP($L213,'2-2 引出数据_合同数据仓库'!$B$2:$BP$10000,64,FALSE),15)&amp;(RIGHT(VLOOKUP($L213,'2-2 引出数据_合同数据仓库'!$B$2:$BP$10000,64,FALSE),4)+1)),'2-2 引出数据_合同数据仓库'!$B$2:$BP$10000,3,FALSE),0)</f>
        <v>0</v>
      </c>
      <c r="P213" s="122"/>
      <c r="Q213" s="122">
        <f>IFERROR(VLOOKUP($L213,'2-2 引出数据_合同数据仓库'!$B$2:$BP$10000,28,FALSE),0)</f>
        <v>0</v>
      </c>
      <c r="R213" s="122">
        <f>IFERROR(VLOOKUP($L213,'2-2 引出数据_合同数据仓库'!$B$2:$BP$10000,29,FALSE),0)</f>
        <v>0</v>
      </c>
      <c r="S213" s="122">
        <f>IFERROR(VLOOKUP($L213,'2-2 引出数据_合同数据仓库'!$B$2:$BP$10000,4,FALSE),0)</f>
        <v>0</v>
      </c>
      <c r="T213" s="122"/>
      <c r="U213" s="122">
        <f>IFERROR(VLOOKUP($L213,'2-2 引出数据_合同数据仓库'!$B$2:$BP$10000,15,FALSE),0)</f>
        <v>0</v>
      </c>
      <c r="V213" s="122">
        <f>U213/(S213-R213+1)*365</f>
        <v>0</v>
      </c>
      <c r="W213" s="122"/>
      <c r="X213" s="154">
        <v>45658</v>
      </c>
      <c r="Y213" s="154">
        <f>X213+30</f>
        <v>45688</v>
      </c>
      <c r="Z213" s="158">
        <f>IFERROR(IF(($R213-Y213)&gt;=0,0,IF(($S213-X213)&lt;0,0,IF(AND(($S213-Y213)&gt;0,(X213-$R213)&gt;0),$V213/365*(Y213-X213+1),IF(AND(($S213-Y213)&lt;=0,(X213-$R213)&gt;0),$V213/365*($S213-X213+1),$V213/365*(Y213-$R213+1))))),0)</f>
        <v>0</v>
      </c>
      <c r="AA213" s="154">
        <f>Y213+1</f>
        <v>45689</v>
      </c>
      <c r="AB213" s="154">
        <f>AA213+27</f>
        <v>45716</v>
      </c>
      <c r="AC213" s="158">
        <f>IFERROR(IF(($R213-AB213)&gt;=0,0,IF(($S213-AA213)&lt;0,0,IF(AND(($S213-AB213)&gt;0,(AA213-$R213)&gt;0),$V213/365*(AB213-AA213+1),IF(AND(($S213-AB213)&lt;=0,(AA213-$R213)&gt;0),$V213/365*($S213-AA213+1),$V213/365*(AB213-$R213+1))))),0)</f>
        <v>0</v>
      </c>
      <c r="AD213" s="154">
        <f>AB213+1</f>
        <v>45717</v>
      </c>
      <c r="AE213" s="154">
        <f>AD213+30</f>
        <v>45747</v>
      </c>
      <c r="AF213" s="158">
        <f>IFERROR(IF(($R213-AE213)&gt;=0,0,IF(($S213-AD213)&lt;0,0,IF(AND(($S213-AE213)&gt;0,(AD213-$R213)&gt;0),$V213/365*(AE213-AD213+1),IF(AND(($S213-AE213)&lt;=0,(AD213-$R213)&gt;0),$V213/365*($S213-AD213+1),$V213/365*(AE213-$R213+1))))),0)</f>
        <v>0</v>
      </c>
      <c r="AG213" s="154">
        <f>AE213+1</f>
        <v>45748</v>
      </c>
      <c r="AH213" s="154">
        <f>AG213+29</f>
        <v>45777</v>
      </c>
      <c r="AI213" s="158">
        <f>IFERROR(IF(($R213-AH213)&gt;=0,0,IF(($S213-AG213)&lt;0,0,IF(AND(($S213-AH213)&gt;0,(AG213-$R213)&gt;0),$V213/365*(AH213-AG213+1),IF(AND(($S213-AH213)&lt;=0,(AG213-$R213)&gt;0),$V213/365*($S213-AG213+1),$V213/365*(AH213-$R213+1))))),0)</f>
        <v>0</v>
      </c>
      <c r="AJ213" s="154">
        <f>AH213+1</f>
        <v>45778</v>
      </c>
      <c r="AK213" s="154">
        <f>AJ213+30</f>
        <v>45808</v>
      </c>
      <c r="AL213" s="158">
        <f>IFERROR(IF(($R213-AK213)&gt;=0,0,IF(($S213-AJ213)&lt;0,0,IF(AND(($S213-AK213)&gt;0,(AJ213-$R213)&gt;0),$V213/365*(AK213-AJ213+1),IF(AND(($S213-AK213)&lt;=0,(AJ213-$R213)&gt;0),$V213/365*($S213-AJ213+1),$V213/365*(AK213-$R213+1))))),0)</f>
        <v>0</v>
      </c>
      <c r="AM213" s="154">
        <f>AK213+1</f>
        <v>45809</v>
      </c>
      <c r="AN213" s="154">
        <f>AM213+29</f>
        <v>45838</v>
      </c>
      <c r="AO213" s="158">
        <f>IFERROR(IF(($R213-AN213)&gt;=0,0,IF(($S213-AM213)&lt;0,0,IF(AND(($S213-AN213)&gt;0,(AM213-$R213)&gt;0),$V213/365*(AN213-AM213+1),IF(AND(($S213-AN213)&lt;=0,(AM213-$R213)&gt;0),$V213/365*($S213-AM213+1),$V213/365*(AN213-$R213+1))))),0)</f>
        <v>0</v>
      </c>
      <c r="AP213" s="154">
        <f>AN213+1</f>
        <v>45839</v>
      </c>
      <c r="AQ213" s="154">
        <f>AP213+30</f>
        <v>45869</v>
      </c>
      <c r="AR213" s="158">
        <f>IFERROR(IF(($R213-AQ213)&gt;=0,0,IF(($S213-AP213)&lt;0,0,IF(AND(($S213-AQ213)&gt;0,(AP213-$R213)&gt;0),$V213/365*(AQ213-AP213+1),IF(AND(($S213-AQ213)&lt;=0,(AP213-$R213)&gt;0),$V213/365*($S213-AP213+1),$V213/365*(AQ213-$R213+1))))),0)</f>
        <v>0</v>
      </c>
      <c r="AS213" s="154">
        <f>AQ213+1</f>
        <v>45870</v>
      </c>
      <c r="AT213" s="154">
        <f>AS213+30</f>
        <v>45900</v>
      </c>
      <c r="AU213" s="158">
        <f>IFERROR(IF(($R213-AT213)&gt;=0,0,IF(($S213-AS213)&lt;0,0,IF(AND(($S213-AT213)&gt;0,(AS213-$R213)&gt;0),$V213/365*(AT213-AS213+1),IF(AND(($S213-AT213)&lt;=0,(AS213-$R213)&gt;0),$V213/365*($S213-AS213+1),$V213/365*(AT213-$R213+1))))),0)</f>
        <v>0</v>
      </c>
      <c r="AV213" s="154">
        <f>AT213+1</f>
        <v>45901</v>
      </c>
      <c r="AW213" s="154">
        <f>AV213+29</f>
        <v>45930</v>
      </c>
      <c r="AX213" s="158">
        <f>IFERROR(IF(($R213-AW213)&gt;=0,0,IF(($S213-AV213)&lt;0,0,IF(AND(($S213-AW213)&gt;0,(AV213-$R213)&gt;0),$V213/365*(AW213-AV213+1),IF(AND(($S213-AW213)&lt;=0,(AV213-$R213)&gt;0),$V213/365*($S213-AV213+1),$V213/365*(AW213-$R213+1))))),0)</f>
        <v>0</v>
      </c>
      <c r="AY213" s="154">
        <f>AW213+1</f>
        <v>45931</v>
      </c>
      <c r="AZ213" s="154">
        <f>AY213+30</f>
        <v>45961</v>
      </c>
      <c r="BA213" s="158">
        <f>IFERROR(IF(($R213-AZ213)&gt;=0,0,IF(($S213-AY213)&lt;0,0,IF(AND(($S213-AZ213)&gt;0,(AY213-$R213)&gt;0),$V213/365*(AZ213-AY213+1),IF(AND(($S213-AZ213)&lt;=0,(AY213-$R213)&gt;0),$V213/365*($S213-AY213+1),$V213/365*(AZ213-$R213+1))))),0)</f>
        <v>0</v>
      </c>
      <c r="BB213" s="154">
        <f>AZ213+1</f>
        <v>45962</v>
      </c>
      <c r="BC213" s="154">
        <f>BB213+29</f>
        <v>45991</v>
      </c>
      <c r="BD213" s="158">
        <f>IFERROR(IF(($R213-BC213)&gt;=0,0,IF(($S213-BB213)&lt;0,0,IF(AND(($S213-BC213)&gt;0,(BB213-$R213)&gt;0),$V213/365*(BC213-BB213+1),IF(AND(($S213-BC213)&lt;=0,(BB213-$R213)&gt;0),$V213/365*($S213-BB213+1),$V213/365*(BC213-$R213+1))))),0)</f>
        <v>0</v>
      </c>
      <c r="BE213" s="154">
        <f>BC213+1</f>
        <v>45992</v>
      </c>
      <c r="BF213" s="154">
        <f>BE213+30</f>
        <v>46022</v>
      </c>
      <c r="BG213" s="158">
        <f>IFERROR(IF(($R213-BF213)&gt;=0,0,IF(($S213-BE213)&lt;0,0,IF(AND(($S213-BF213)&gt;0,(BE213-$R213)&gt;0),$V213/365*(BF213-BE213+1),IF(AND(($S213-BF213)&lt;=0,(BE213-$R213)&gt;0),$V213/365*($S213-BE213+1),$V213/365*(BF213-$R213+1))))),0)</f>
        <v>0</v>
      </c>
      <c r="BH213" s="154">
        <v>46023</v>
      </c>
      <c r="BI213" s="154">
        <f>BH213+30</f>
        <v>46053</v>
      </c>
      <c r="BJ213" s="158">
        <f>IFERROR(IF(($R213-BI213)&gt;=0,0,IF(($S213-BH213)&lt;0,0,IF(AND(($S213-BI213)&gt;0,(BH213-$R213)&gt;0),$V213/365*(BI213-BH213+1),IF(AND(($S213-BI213)&lt;=0,(BH213-$R213)&gt;0),$V213/365*($S213-BH213+1),$V213/365*(BI213-$R213+1))))),0)</f>
        <v>0</v>
      </c>
      <c r="BK213" s="154">
        <f>BI213+1</f>
        <v>46054</v>
      </c>
      <c r="BL213" s="154">
        <f>BK213+27</f>
        <v>46081</v>
      </c>
      <c r="BM213" s="158">
        <f>IFERROR(IF(($R213-BL213)&gt;=0,0,IF(($S213-BK213)&lt;0,0,IF(AND(($S213-BL213)&gt;0,(BK213-$R213)&gt;0),$V213/365*(BL213-BK213+1),IF(AND(($S213-BL213)&lt;=0,(BK213-$R213)&gt;0),$V213/365*($S213-BK213+1),$V213/365*(BL213-$R213+1))))),0)</f>
        <v>0</v>
      </c>
      <c r="BN213" s="154">
        <f>BL213+1</f>
        <v>46082</v>
      </c>
      <c r="BO213" s="154">
        <f>BN213+30</f>
        <v>46112</v>
      </c>
      <c r="BP213" s="158">
        <f>IFERROR(IF(($R213-BO213)&gt;=0,0,IF(($S213-BN213)&lt;0,0,IF(AND(($S213-BO213)&gt;0,(BN213-$R213)&gt;0),$V213/365*(BO213-BN213+1),IF(AND(($S213-BO213)&lt;=0,(BN213-$R213)&gt;0),$V213/365*($S213-BN213+1),$V213/365*(BO213-$R213+1))))),0)</f>
        <v>0</v>
      </c>
      <c r="BQ213" s="154">
        <f>BO213+1</f>
        <v>46113</v>
      </c>
      <c r="BR213" s="154">
        <f>BQ213+29</f>
        <v>46142</v>
      </c>
      <c r="BS213" s="158">
        <f>IFERROR(IF(($R213-BR213)&gt;=0,0,IF(($S213-BQ213)&lt;0,0,IF(AND(($S213-BR213)&gt;0,(BQ213-$R213)&gt;0),$V213/365*(BR213-BQ213+1),IF(AND(($S213-BR213)&lt;=0,(BQ213-$R213)&gt;0),$V213/365*($S213-BQ213+1),$V213/365*(BR213-$R213+1))))),0)</f>
        <v>0</v>
      </c>
      <c r="BT213" s="154">
        <f>BR213+1</f>
        <v>46143</v>
      </c>
      <c r="BU213" s="154">
        <f>BT213+30</f>
        <v>46173</v>
      </c>
      <c r="BV213" s="158">
        <f>IFERROR(IF(($R213-BU213)&gt;=0,0,IF(($S213-BT213)&lt;0,0,IF(AND(($S213-BU213)&gt;0,(BT213-$R213)&gt;0),$V213/365*(BU213-BT213+1),IF(AND(($S213-BU213)&lt;=0,(BT213-$R213)&gt;0),$V213/365*($S213-BT213+1),$V213/365*(BU213-$R213+1))))),0)</f>
        <v>0</v>
      </c>
      <c r="BW213" s="154">
        <f>BU213+1</f>
        <v>46174</v>
      </c>
      <c r="BX213" s="154">
        <f>BW213+29</f>
        <v>46203</v>
      </c>
      <c r="BY213" s="158">
        <f>IFERROR(IF(($R213-BX213)&gt;=0,0,IF(($S213-BW213)&lt;0,0,IF(AND(($S213-BX213)&gt;0,(BW213-$R213)&gt;0),$V213/365*(BX213-BW213+1),IF(AND(($S213-BX213)&lt;=0,(BW213-$R213)&gt;0),$V213/365*($S213-BW213+1),$V213/365*(BX213-$R213+1))))),0)</f>
        <v>0</v>
      </c>
      <c r="BZ213" s="154">
        <f>BX213+1</f>
        <v>46204</v>
      </c>
      <c r="CA213" s="154">
        <f>BZ213+30</f>
        <v>46234</v>
      </c>
      <c r="CB213" s="158">
        <f>IFERROR(IF(($R213-CA213)&gt;=0,0,IF(($S213-BZ213)&lt;0,0,IF(AND(($S213-CA213)&gt;0,(BZ213-$R213)&gt;0),$V213/365*(CA213-BZ213+1),IF(AND(($S213-CA213)&lt;=0,(BZ213-$R213)&gt;0),$V213/365*($S213-BZ213+1),$V213/365*(CA213-$R213+1))))),0)</f>
        <v>0</v>
      </c>
      <c r="CC213" s="154">
        <f>CA213+1</f>
        <v>46235</v>
      </c>
      <c r="CD213" s="154">
        <f>CC213+30</f>
        <v>46265</v>
      </c>
      <c r="CE213" s="158">
        <f>IFERROR(IF(($R213-CD213)&gt;=0,0,IF(($S213-CC213)&lt;0,0,IF(AND(($S213-CD213)&gt;0,(CC213-$R213)&gt;0),$V213/365*(CD213-CC213+1),IF(AND(($S213-CD213)&lt;=0,(CC213-$R213)&gt;0),$V213/365*($S213-CC213+1),$V213/365*(CD213-$R213+1))))),0)</f>
        <v>0</v>
      </c>
      <c r="CF213" s="154">
        <f>CD213+1</f>
        <v>46266</v>
      </c>
      <c r="CG213" s="154">
        <f>CF213+29</f>
        <v>46295</v>
      </c>
      <c r="CH213" s="158">
        <f>IFERROR(IF(($R213-CG213)&gt;=0,0,IF(($S213-CF213)&lt;0,0,IF(AND(($S213-CG213)&gt;0,(CF213-$R213)&gt;0),$V213/365*(CG213-CF213+1),IF(AND(($S213-CG213)&lt;=0,(CF213-$R213)&gt;0),$V213/365*($S213-CF213+1),$V213/365*(CG213-$R213+1))))),0)</f>
        <v>0</v>
      </c>
      <c r="CI213" s="154">
        <f>CG213+1</f>
        <v>46296</v>
      </c>
      <c r="CJ213" s="154">
        <f>CI213+30</f>
        <v>46326</v>
      </c>
      <c r="CK213" s="158">
        <f>IFERROR(IF(($R213-CJ213)&gt;=0,0,IF(($S213-CI213)&lt;0,0,IF(AND(($S213-CJ213)&gt;0,(CI213-$R213)&gt;0),$V213/365*(CJ213-CI213+1),IF(AND(($S213-CJ213)&lt;=0,(CI213-$R213)&gt;0),$V213/365*($S213-CI213+1),$V213/365*(CJ213-$R213+1))))),0)</f>
        <v>0</v>
      </c>
      <c r="CL213" s="154">
        <f>CJ213+1</f>
        <v>46327</v>
      </c>
      <c r="CM213" s="154">
        <f>CL213+29</f>
        <v>46356</v>
      </c>
      <c r="CN213" s="158">
        <f>IFERROR(IF(($R213-CM213)&gt;=0,0,IF(($S213-CL213)&lt;0,0,IF(AND(($S213-CM213)&gt;0,(CL213-$R213)&gt;0),$V213/365*(CM213-CL213+1),IF(AND(($S213-CM213)&lt;=0,(CL213-$R213)&gt;0),$V213/365*($S213-CL213+1),$V213/365*(CM213-$R213+1))))),0)</f>
        <v>0</v>
      </c>
      <c r="CO213" s="154">
        <f>CM213+1</f>
        <v>46357</v>
      </c>
      <c r="CP213" s="154">
        <f>CO213+30</f>
        <v>46387</v>
      </c>
      <c r="CQ213" s="158">
        <f>IFERROR(IF(($R213-CP213)&gt;=0,0,IF(($S213-CO213)&lt;0,0,IF(AND(($S213-CP213)&gt;0,(CO213-$R213)&gt;0),$V213/365*(CP213-CO213+1),IF(AND(($S213-CP213)&lt;=0,(CO213-$R213)&gt;0),$V213/365*($S213-CO213+1),$V213/365*(CP213-$R213+1))))),0)</f>
        <v>0</v>
      </c>
    </row>
    <row r="214" s="80" customFormat="1" ht="24" customHeight="1" outlineLevel="4" spans="1:95">
      <c r="A214" s="119"/>
      <c r="B214" s="120"/>
      <c r="C214" s="121"/>
      <c r="D214" s="119"/>
      <c r="E214" s="120"/>
      <c r="F214" s="120"/>
      <c r="G214" s="120"/>
      <c r="H214" s="122"/>
      <c r="I214" s="122"/>
      <c r="J214" s="122">
        <f t="shared" si="11"/>
        <v>0</v>
      </c>
      <c r="K214" s="122">
        <f>K213+1</f>
        <v>4</v>
      </c>
      <c r="L214" s="147"/>
      <c r="M214" s="148">
        <f>IFERROR(VLOOKUP($L214,'2-2 引出数据_合同数据仓库'!$B$2:$BP$10000,3,FALSE),0)</f>
        <v>0</v>
      </c>
      <c r="N214" s="122"/>
      <c r="O214" s="148">
        <f>IFERROR(VLOOKUP((LEFT(VLOOKUP($L214,'2-2 引出数据_合同数据仓库'!$B$2:$BP$10000,64,FALSE),15)&amp;(RIGHT(VLOOKUP($L214,'2-2 引出数据_合同数据仓库'!$B$2:$BP$10000,64,FALSE),4)+1)),'2-2 引出数据_合同数据仓库'!$B$2:$BP$10000,3,FALSE),0)</f>
        <v>0</v>
      </c>
      <c r="P214" s="122"/>
      <c r="Q214" s="122">
        <f>IFERROR(VLOOKUP($L214,'2-2 引出数据_合同数据仓库'!$B$2:$BP$10000,28,FALSE),0)</f>
        <v>0</v>
      </c>
      <c r="R214" s="122">
        <f>IFERROR(VLOOKUP($L214,'2-2 引出数据_合同数据仓库'!$B$2:$BP$10000,29,FALSE),0)</f>
        <v>0</v>
      </c>
      <c r="S214" s="122">
        <f>IFERROR(VLOOKUP($L214,'2-2 引出数据_合同数据仓库'!$B$2:$BP$10000,4,FALSE),0)</f>
        <v>0</v>
      </c>
      <c r="T214" s="122"/>
      <c r="U214" s="122">
        <f>IFERROR(VLOOKUP($L214,'2-2 引出数据_合同数据仓库'!$B$2:$BP$10000,15,FALSE),0)</f>
        <v>0</v>
      </c>
      <c r="V214" s="122">
        <f>U214/(S214-R214+1)*365</f>
        <v>0</v>
      </c>
      <c r="W214" s="122"/>
      <c r="X214" s="154">
        <v>45658</v>
      </c>
      <c r="Y214" s="154">
        <f>X214+30</f>
        <v>45688</v>
      </c>
      <c r="Z214" s="158">
        <f>IFERROR(IF(($R214-Y214)&gt;=0,0,IF(($S214-X214)&lt;0,0,IF(AND(($S214-Y214)&gt;0,(X214-$R214)&gt;0),$V214/365*(Y214-X214+1),IF(AND(($S214-Y214)&lt;=0,(X214-$R214)&gt;0),$V214/365*($S214-X214+1),$V214/365*(Y214-$R214+1))))),0)</f>
        <v>0</v>
      </c>
      <c r="AA214" s="154">
        <f>Y214+1</f>
        <v>45689</v>
      </c>
      <c r="AB214" s="154">
        <f>AA214+27</f>
        <v>45716</v>
      </c>
      <c r="AC214" s="158">
        <f>IFERROR(IF(($R214-AB214)&gt;=0,0,IF(($S214-AA214)&lt;0,0,IF(AND(($S214-AB214)&gt;0,(AA214-$R214)&gt;0),$V214/365*(AB214-AA214+1),IF(AND(($S214-AB214)&lt;=0,(AA214-$R214)&gt;0),$V214/365*($S214-AA214+1),$V214/365*(AB214-$R214+1))))),0)</f>
        <v>0</v>
      </c>
      <c r="AD214" s="154">
        <f>AB214+1</f>
        <v>45717</v>
      </c>
      <c r="AE214" s="154">
        <f>AD214+30</f>
        <v>45747</v>
      </c>
      <c r="AF214" s="158">
        <f>IFERROR(IF(($R214-AE214)&gt;=0,0,IF(($S214-AD214)&lt;0,0,IF(AND(($S214-AE214)&gt;0,(AD214-$R214)&gt;0),$V214/365*(AE214-AD214+1),IF(AND(($S214-AE214)&lt;=0,(AD214-$R214)&gt;0),$V214/365*($S214-AD214+1),$V214/365*(AE214-$R214+1))))),0)</f>
        <v>0</v>
      </c>
      <c r="AG214" s="154">
        <f>AE214+1</f>
        <v>45748</v>
      </c>
      <c r="AH214" s="154">
        <f>AG214+29</f>
        <v>45777</v>
      </c>
      <c r="AI214" s="158">
        <f>IFERROR(IF(($R214-AH214)&gt;=0,0,IF(($S214-AG214)&lt;0,0,IF(AND(($S214-AH214)&gt;0,(AG214-$R214)&gt;0),$V214/365*(AH214-AG214+1),IF(AND(($S214-AH214)&lt;=0,(AG214-$R214)&gt;0),$V214/365*($S214-AG214+1),$V214/365*(AH214-$R214+1))))),0)</f>
        <v>0</v>
      </c>
      <c r="AJ214" s="154">
        <f>AH214+1</f>
        <v>45778</v>
      </c>
      <c r="AK214" s="154">
        <f>AJ214+30</f>
        <v>45808</v>
      </c>
      <c r="AL214" s="158">
        <f>IFERROR(IF(($R214-AK214)&gt;=0,0,IF(($S214-AJ214)&lt;0,0,IF(AND(($S214-AK214)&gt;0,(AJ214-$R214)&gt;0),$V214/365*(AK214-AJ214+1),IF(AND(($S214-AK214)&lt;=0,(AJ214-$R214)&gt;0),$V214/365*($S214-AJ214+1),$V214/365*(AK214-$R214+1))))),0)</f>
        <v>0</v>
      </c>
      <c r="AM214" s="154">
        <f>AK214+1</f>
        <v>45809</v>
      </c>
      <c r="AN214" s="154">
        <f>AM214+29</f>
        <v>45838</v>
      </c>
      <c r="AO214" s="158">
        <f>IFERROR(IF(($R214-AN214)&gt;=0,0,IF(($S214-AM214)&lt;0,0,IF(AND(($S214-AN214)&gt;0,(AM214-$R214)&gt;0),$V214/365*(AN214-AM214+1),IF(AND(($S214-AN214)&lt;=0,(AM214-$R214)&gt;0),$V214/365*($S214-AM214+1),$V214/365*(AN214-$R214+1))))),0)</f>
        <v>0</v>
      </c>
      <c r="AP214" s="154">
        <f>AN214+1</f>
        <v>45839</v>
      </c>
      <c r="AQ214" s="154">
        <f>AP214+30</f>
        <v>45869</v>
      </c>
      <c r="AR214" s="158">
        <f>IFERROR(IF(($R214-AQ214)&gt;=0,0,IF(($S214-AP214)&lt;0,0,IF(AND(($S214-AQ214)&gt;0,(AP214-$R214)&gt;0),$V214/365*(AQ214-AP214+1),IF(AND(($S214-AQ214)&lt;=0,(AP214-$R214)&gt;0),$V214/365*($S214-AP214+1),$V214/365*(AQ214-$R214+1))))),0)</f>
        <v>0</v>
      </c>
      <c r="AS214" s="154">
        <f>AQ214+1</f>
        <v>45870</v>
      </c>
      <c r="AT214" s="154">
        <f>AS214+30</f>
        <v>45900</v>
      </c>
      <c r="AU214" s="158">
        <f>IFERROR(IF(($R214-AT214)&gt;=0,0,IF(($S214-AS214)&lt;0,0,IF(AND(($S214-AT214)&gt;0,(AS214-$R214)&gt;0),$V214/365*(AT214-AS214+1),IF(AND(($S214-AT214)&lt;=0,(AS214-$R214)&gt;0),$V214/365*($S214-AS214+1),$V214/365*(AT214-$R214+1))))),0)</f>
        <v>0</v>
      </c>
      <c r="AV214" s="154">
        <f>AT214+1</f>
        <v>45901</v>
      </c>
      <c r="AW214" s="154">
        <f>AV214+29</f>
        <v>45930</v>
      </c>
      <c r="AX214" s="158">
        <f>IFERROR(IF(($R214-AW214)&gt;=0,0,IF(($S214-AV214)&lt;0,0,IF(AND(($S214-AW214)&gt;0,(AV214-$R214)&gt;0),$V214/365*(AW214-AV214+1),IF(AND(($S214-AW214)&lt;=0,(AV214-$R214)&gt;0),$V214/365*($S214-AV214+1),$V214/365*(AW214-$R214+1))))),0)</f>
        <v>0</v>
      </c>
      <c r="AY214" s="154">
        <f>AW214+1</f>
        <v>45931</v>
      </c>
      <c r="AZ214" s="154">
        <f>AY214+30</f>
        <v>45961</v>
      </c>
      <c r="BA214" s="158">
        <f>IFERROR(IF(($R214-AZ214)&gt;=0,0,IF(($S214-AY214)&lt;0,0,IF(AND(($S214-AZ214)&gt;0,(AY214-$R214)&gt;0),$V214/365*(AZ214-AY214+1),IF(AND(($S214-AZ214)&lt;=0,(AY214-$R214)&gt;0),$V214/365*($S214-AY214+1),$V214/365*(AZ214-$R214+1))))),0)</f>
        <v>0</v>
      </c>
      <c r="BB214" s="154">
        <f>AZ214+1</f>
        <v>45962</v>
      </c>
      <c r="BC214" s="154">
        <f>BB214+29</f>
        <v>45991</v>
      </c>
      <c r="BD214" s="158">
        <f>IFERROR(IF(($R214-BC214)&gt;=0,0,IF(($S214-BB214)&lt;0,0,IF(AND(($S214-BC214)&gt;0,(BB214-$R214)&gt;0),$V214/365*(BC214-BB214+1),IF(AND(($S214-BC214)&lt;=0,(BB214-$R214)&gt;0),$V214/365*($S214-BB214+1),$V214/365*(BC214-$R214+1))))),0)</f>
        <v>0</v>
      </c>
      <c r="BE214" s="154">
        <f>BC214+1</f>
        <v>45992</v>
      </c>
      <c r="BF214" s="154">
        <f>BE214+30</f>
        <v>46022</v>
      </c>
      <c r="BG214" s="158">
        <f>IFERROR(IF(($R214-BF214)&gt;=0,0,IF(($S214-BE214)&lt;0,0,IF(AND(($S214-BF214)&gt;0,(BE214-$R214)&gt;0),$V214/365*(BF214-BE214+1),IF(AND(($S214-BF214)&lt;=0,(BE214-$R214)&gt;0),$V214/365*($S214-BE214+1),$V214/365*(BF214-$R214+1))))),0)</f>
        <v>0</v>
      </c>
      <c r="BH214" s="154">
        <v>46023</v>
      </c>
      <c r="BI214" s="154">
        <f>BH214+30</f>
        <v>46053</v>
      </c>
      <c r="BJ214" s="158">
        <f>IFERROR(IF(($R214-BI214)&gt;=0,0,IF(($S214-BH214)&lt;0,0,IF(AND(($S214-BI214)&gt;0,(BH214-$R214)&gt;0),$V214/365*(BI214-BH214+1),IF(AND(($S214-BI214)&lt;=0,(BH214-$R214)&gt;0),$V214/365*($S214-BH214+1),$V214/365*(BI214-$R214+1))))),0)</f>
        <v>0</v>
      </c>
      <c r="BK214" s="154">
        <f>BI214+1</f>
        <v>46054</v>
      </c>
      <c r="BL214" s="154">
        <f>BK214+27</f>
        <v>46081</v>
      </c>
      <c r="BM214" s="158">
        <f>IFERROR(IF(($R214-BL214)&gt;=0,0,IF(($S214-BK214)&lt;0,0,IF(AND(($S214-BL214)&gt;0,(BK214-$R214)&gt;0),$V214/365*(BL214-BK214+1),IF(AND(($S214-BL214)&lt;=0,(BK214-$R214)&gt;0),$V214/365*($S214-BK214+1),$V214/365*(BL214-$R214+1))))),0)</f>
        <v>0</v>
      </c>
      <c r="BN214" s="154">
        <f>BL214+1</f>
        <v>46082</v>
      </c>
      <c r="BO214" s="154">
        <f>BN214+30</f>
        <v>46112</v>
      </c>
      <c r="BP214" s="158">
        <f>IFERROR(IF(($R214-BO214)&gt;=0,0,IF(($S214-BN214)&lt;0,0,IF(AND(($S214-BO214)&gt;0,(BN214-$R214)&gt;0),$V214/365*(BO214-BN214+1),IF(AND(($S214-BO214)&lt;=0,(BN214-$R214)&gt;0),$V214/365*($S214-BN214+1),$V214/365*(BO214-$R214+1))))),0)</f>
        <v>0</v>
      </c>
      <c r="BQ214" s="154">
        <f>BO214+1</f>
        <v>46113</v>
      </c>
      <c r="BR214" s="154">
        <f>BQ214+29</f>
        <v>46142</v>
      </c>
      <c r="BS214" s="158">
        <f>IFERROR(IF(($R214-BR214)&gt;=0,0,IF(($S214-BQ214)&lt;0,0,IF(AND(($S214-BR214)&gt;0,(BQ214-$R214)&gt;0),$V214/365*(BR214-BQ214+1),IF(AND(($S214-BR214)&lt;=0,(BQ214-$R214)&gt;0),$V214/365*($S214-BQ214+1),$V214/365*(BR214-$R214+1))))),0)</f>
        <v>0</v>
      </c>
      <c r="BT214" s="154">
        <f>BR214+1</f>
        <v>46143</v>
      </c>
      <c r="BU214" s="154">
        <f>BT214+30</f>
        <v>46173</v>
      </c>
      <c r="BV214" s="158">
        <f>IFERROR(IF(($R214-BU214)&gt;=0,0,IF(($S214-BT214)&lt;0,0,IF(AND(($S214-BU214)&gt;0,(BT214-$R214)&gt;0),$V214/365*(BU214-BT214+1),IF(AND(($S214-BU214)&lt;=0,(BT214-$R214)&gt;0),$V214/365*($S214-BT214+1),$V214/365*(BU214-$R214+1))))),0)</f>
        <v>0</v>
      </c>
      <c r="BW214" s="154">
        <f>BU214+1</f>
        <v>46174</v>
      </c>
      <c r="BX214" s="154">
        <f>BW214+29</f>
        <v>46203</v>
      </c>
      <c r="BY214" s="158">
        <f>IFERROR(IF(($R214-BX214)&gt;=0,0,IF(($S214-BW214)&lt;0,0,IF(AND(($S214-BX214)&gt;0,(BW214-$R214)&gt;0),$V214/365*(BX214-BW214+1),IF(AND(($S214-BX214)&lt;=0,(BW214-$R214)&gt;0),$V214/365*($S214-BW214+1),$V214/365*(BX214-$R214+1))))),0)</f>
        <v>0</v>
      </c>
      <c r="BZ214" s="154">
        <f>BX214+1</f>
        <v>46204</v>
      </c>
      <c r="CA214" s="154">
        <f>BZ214+30</f>
        <v>46234</v>
      </c>
      <c r="CB214" s="158">
        <f>IFERROR(IF(($R214-CA214)&gt;=0,0,IF(($S214-BZ214)&lt;0,0,IF(AND(($S214-CA214)&gt;0,(BZ214-$R214)&gt;0),$V214/365*(CA214-BZ214+1),IF(AND(($S214-CA214)&lt;=0,(BZ214-$R214)&gt;0),$V214/365*($S214-BZ214+1),$V214/365*(CA214-$R214+1))))),0)</f>
        <v>0</v>
      </c>
      <c r="CC214" s="154">
        <f>CA214+1</f>
        <v>46235</v>
      </c>
      <c r="CD214" s="154">
        <f>CC214+30</f>
        <v>46265</v>
      </c>
      <c r="CE214" s="158">
        <f>IFERROR(IF(($R214-CD214)&gt;=0,0,IF(($S214-CC214)&lt;0,0,IF(AND(($S214-CD214)&gt;0,(CC214-$R214)&gt;0),$V214/365*(CD214-CC214+1),IF(AND(($S214-CD214)&lt;=0,(CC214-$R214)&gt;0),$V214/365*($S214-CC214+1),$V214/365*(CD214-$R214+1))))),0)</f>
        <v>0</v>
      </c>
      <c r="CF214" s="154">
        <f>CD214+1</f>
        <v>46266</v>
      </c>
      <c r="CG214" s="154">
        <f>CF214+29</f>
        <v>46295</v>
      </c>
      <c r="CH214" s="158">
        <f>IFERROR(IF(($R214-CG214)&gt;=0,0,IF(($S214-CF214)&lt;0,0,IF(AND(($S214-CG214)&gt;0,(CF214-$R214)&gt;0),$V214/365*(CG214-CF214+1),IF(AND(($S214-CG214)&lt;=0,(CF214-$R214)&gt;0),$V214/365*($S214-CF214+1),$V214/365*(CG214-$R214+1))))),0)</f>
        <v>0</v>
      </c>
      <c r="CI214" s="154">
        <f>CG214+1</f>
        <v>46296</v>
      </c>
      <c r="CJ214" s="154">
        <f>CI214+30</f>
        <v>46326</v>
      </c>
      <c r="CK214" s="158">
        <f>IFERROR(IF(($R214-CJ214)&gt;=0,0,IF(($S214-CI214)&lt;0,0,IF(AND(($S214-CJ214)&gt;0,(CI214-$R214)&gt;0),$V214/365*(CJ214-CI214+1),IF(AND(($S214-CJ214)&lt;=0,(CI214-$R214)&gt;0),$V214/365*($S214-CI214+1),$V214/365*(CJ214-$R214+1))))),0)</f>
        <v>0</v>
      </c>
      <c r="CL214" s="154">
        <f>CJ214+1</f>
        <v>46327</v>
      </c>
      <c r="CM214" s="154">
        <f>CL214+29</f>
        <v>46356</v>
      </c>
      <c r="CN214" s="158">
        <f>IFERROR(IF(($R214-CM214)&gt;=0,0,IF(($S214-CL214)&lt;0,0,IF(AND(($S214-CM214)&gt;0,(CL214-$R214)&gt;0),$V214/365*(CM214-CL214+1),IF(AND(($S214-CM214)&lt;=0,(CL214-$R214)&gt;0),$V214/365*($S214-CL214+1),$V214/365*(CM214-$R214+1))))),0)</f>
        <v>0</v>
      </c>
      <c r="CO214" s="154">
        <f>CM214+1</f>
        <v>46357</v>
      </c>
      <c r="CP214" s="154">
        <f>CO214+30</f>
        <v>46387</v>
      </c>
      <c r="CQ214" s="158">
        <f>IFERROR(IF(($R214-CP214)&gt;=0,0,IF(($S214-CO214)&lt;0,0,IF(AND(($S214-CP214)&gt;0,(CO214-$R214)&gt;0),$V214/365*(CP214-CO214+1),IF(AND(($S214-CP214)&lt;=0,(CO214-$R214)&gt;0),$V214/365*($S214-CO214+1),$V214/365*(CP214-$R214+1))))),0)</f>
        <v>0</v>
      </c>
    </row>
    <row r="215" s="80" customFormat="1" ht="24" customHeight="1" outlineLevel="4" spans="1:95">
      <c r="A215" s="123" t="s">
        <v>2814</v>
      </c>
      <c r="B215" s="124"/>
      <c r="C215" s="124"/>
      <c r="D215" s="124"/>
      <c r="E215" s="124"/>
      <c r="F215" s="124"/>
      <c r="G215" s="125"/>
      <c r="H215" s="126"/>
      <c r="I215" s="126"/>
      <c r="J215" s="126"/>
      <c r="K215" s="126"/>
      <c r="L215" s="149"/>
      <c r="M215" s="149"/>
      <c r="N215" s="126"/>
      <c r="O215" s="126"/>
      <c r="P215" s="126"/>
      <c r="Q215" s="126"/>
      <c r="R215" s="126"/>
      <c r="S215" s="126"/>
      <c r="T215" s="126"/>
      <c r="U215" s="126"/>
      <c r="V215" s="126"/>
      <c r="W215" s="126"/>
      <c r="X215" s="126"/>
      <c r="Y215" s="126"/>
      <c r="Z215" s="126"/>
      <c r="AA215" s="126"/>
      <c r="AB215" s="126"/>
      <c r="AC215" s="126"/>
      <c r="AD215" s="126"/>
      <c r="AE215" s="126"/>
      <c r="AF215" s="126"/>
      <c r="AG215" s="126"/>
      <c r="AH215" s="126"/>
      <c r="AI215" s="126"/>
      <c r="AJ215" s="126"/>
      <c r="AK215" s="126"/>
      <c r="AL215" s="126"/>
      <c r="AM215" s="126"/>
      <c r="AN215" s="126"/>
      <c r="AO215" s="126"/>
      <c r="AP215" s="126"/>
      <c r="AQ215" s="126"/>
      <c r="AR215" s="126"/>
      <c r="AS215" s="126"/>
      <c r="AT215" s="126"/>
      <c r="AU215" s="126"/>
      <c r="AV215" s="126"/>
      <c r="AW215" s="126"/>
      <c r="AX215" s="126"/>
      <c r="AY215" s="126"/>
      <c r="AZ215" s="126"/>
      <c r="BA215" s="126"/>
      <c r="BB215" s="126"/>
      <c r="BC215" s="126"/>
      <c r="BD215" s="126"/>
      <c r="BE215" s="126"/>
      <c r="BF215" s="126"/>
      <c r="BG215" s="126"/>
      <c r="BH215" s="126"/>
      <c r="BI215" s="126"/>
      <c r="BJ215" s="126"/>
      <c r="BK215" s="126"/>
      <c r="BL215" s="126"/>
      <c r="BM215" s="126"/>
      <c r="BN215" s="126"/>
      <c r="BO215" s="126"/>
      <c r="BP215" s="126"/>
      <c r="BQ215" s="126"/>
      <c r="BR215" s="126"/>
      <c r="BS215" s="126"/>
      <c r="BT215" s="126"/>
      <c r="BU215" s="126"/>
      <c r="BV215" s="126"/>
      <c r="BW215" s="126"/>
      <c r="BX215" s="126"/>
      <c r="BY215" s="126"/>
      <c r="BZ215" s="126"/>
      <c r="CA215" s="126"/>
      <c r="CB215" s="126"/>
      <c r="CC215" s="126"/>
      <c r="CD215" s="126"/>
      <c r="CE215" s="126"/>
      <c r="CF215" s="126"/>
      <c r="CG215" s="126"/>
      <c r="CH215" s="126"/>
      <c r="CI215" s="126"/>
      <c r="CJ215" s="126"/>
      <c r="CK215" s="126"/>
      <c r="CL215" s="126"/>
      <c r="CM215" s="126"/>
      <c r="CN215" s="126"/>
      <c r="CO215" s="126"/>
      <c r="CP215" s="126"/>
      <c r="CQ215" s="126"/>
    </row>
    <row r="216" ht="24" customHeight="1" outlineLevel="3" spans="1:95">
      <c r="A216" s="115"/>
      <c r="B216" s="116" t="s">
        <v>792</v>
      </c>
      <c r="C216" s="117" t="s">
        <v>1177</v>
      </c>
      <c r="D216" s="115" t="s">
        <v>1183</v>
      </c>
      <c r="E216" s="116" t="s">
        <v>1184</v>
      </c>
      <c r="F216" s="116"/>
      <c r="G216" s="116" t="s">
        <v>936</v>
      </c>
      <c r="H216" s="118">
        <f>X216+AA216+AD216+AG216+AJ216+AM216+AP216+AS216+AV216+AY216+BB216+BE216</f>
        <v>0</v>
      </c>
      <c r="I216" s="118">
        <f>Y216+AB216+AE216+AH216+AK216+AN216+AQ216+AT216+AW216+AZ216+BC216+BF216</f>
        <v>0</v>
      </c>
      <c r="J216" s="118">
        <f>Z216+AC216+AF216+AI216+AL216+AO216+AR216+AU216+AX216+BA216+BD216+BG216</f>
        <v>0</v>
      </c>
      <c r="K216" s="118"/>
      <c r="L216" s="146"/>
      <c r="M216" s="146"/>
      <c r="N216" s="118"/>
      <c r="O216" s="118"/>
      <c r="P216" s="118"/>
      <c r="Q216" s="118"/>
      <c r="R216" s="118"/>
      <c r="S216" s="118"/>
      <c r="T216" s="118"/>
      <c r="U216" s="118"/>
      <c r="V216" s="118"/>
      <c r="W216" s="118"/>
      <c r="X216" s="118">
        <f>VLOOKUP($C216,'1 预算编制表单'!$C:$BJ,27,FALSE)</f>
        <v>0</v>
      </c>
      <c r="Y216" s="118">
        <f>X216-Z216</f>
        <v>0</v>
      </c>
      <c r="Z216" s="118">
        <f>SUM(Z217:Z221)</f>
        <v>0</v>
      </c>
      <c r="AA216" s="118">
        <f>VLOOKUP($C216,'1 预算编制表单'!$C:$BJ,30,FALSE)</f>
        <v>0</v>
      </c>
      <c r="AB216" s="118">
        <f>AA216-AC216</f>
        <v>0</v>
      </c>
      <c r="AC216" s="118">
        <f>SUM(AC217:AC221)</f>
        <v>0</v>
      </c>
      <c r="AD216" s="118">
        <f>VLOOKUP($C216,'1 预算编制表单'!$C:$BJ,33,FALSE)</f>
        <v>0</v>
      </c>
      <c r="AE216" s="118">
        <f>AD216-AF216</f>
        <v>0</v>
      </c>
      <c r="AF216" s="118">
        <f>SUM(AF217:AF221)</f>
        <v>0</v>
      </c>
      <c r="AG216" s="118">
        <f>VLOOKUP($C216,'1 预算编制表单'!$C:$BJ,36,FALSE)</f>
        <v>0</v>
      </c>
      <c r="AH216" s="118">
        <f>AG216-AI216</f>
        <v>0</v>
      </c>
      <c r="AI216" s="118">
        <f>SUM(AI217:AI221)</f>
        <v>0</v>
      </c>
      <c r="AJ216" s="118">
        <f>VLOOKUP($C216,'1 预算编制表单'!$C:$BJ,39,FALSE)</f>
        <v>0</v>
      </c>
      <c r="AK216" s="118">
        <f>AJ216-AL216</f>
        <v>0</v>
      </c>
      <c r="AL216" s="118">
        <f>SUM(AL217:AL221)</f>
        <v>0</v>
      </c>
      <c r="AM216" s="118">
        <f>VLOOKUP($C216,'1 预算编制表单'!$C:$BJ,42,FALSE)</f>
        <v>0</v>
      </c>
      <c r="AN216" s="118">
        <f>AM216-AO216</f>
        <v>0</v>
      </c>
      <c r="AO216" s="118">
        <f>SUM(AO217:AO221)</f>
        <v>0</v>
      </c>
      <c r="AP216" s="118">
        <f>VLOOKUP($C216,'1 预算编制表单'!$C:$BJ,45,FALSE)</f>
        <v>0</v>
      </c>
      <c r="AQ216" s="118">
        <f>AP216-AR216</f>
        <v>0</v>
      </c>
      <c r="AR216" s="118">
        <f>SUM(AR217:AR221)</f>
        <v>0</v>
      </c>
      <c r="AS216" s="118">
        <f>VLOOKUP($C216,'1 预算编制表单'!$C:$BJ,48,FALSE)</f>
        <v>0</v>
      </c>
      <c r="AT216" s="118">
        <f>AS216-AU216</f>
        <v>0</v>
      </c>
      <c r="AU216" s="118">
        <f>SUM(AU217:AU221)</f>
        <v>0</v>
      </c>
      <c r="AV216" s="118">
        <f>VLOOKUP($C216,'1 预算编制表单'!$C:$BJ,51,FALSE)</f>
        <v>0</v>
      </c>
      <c r="AW216" s="118">
        <f>AV216-AX216</f>
        <v>0</v>
      </c>
      <c r="AX216" s="118">
        <f>SUM(AX217:AX221)</f>
        <v>0</v>
      </c>
      <c r="AY216" s="118">
        <f>VLOOKUP($C216,'1 预算编制表单'!$C:$BJ,54,FALSE)</f>
        <v>0</v>
      </c>
      <c r="AZ216" s="118">
        <f>AY216-BA216</f>
        <v>0</v>
      </c>
      <c r="BA216" s="118">
        <f>SUM(BA217:BA221)</f>
        <v>0</v>
      </c>
      <c r="BB216" s="118">
        <f>VLOOKUP($C216,'1 预算编制表单'!$C:$BJ,57,FALSE)</f>
        <v>0</v>
      </c>
      <c r="BC216" s="118">
        <f>BB216-BD216</f>
        <v>0</v>
      </c>
      <c r="BD216" s="118">
        <f>SUM(BD217:BD221)</f>
        <v>0</v>
      </c>
      <c r="BE216" s="118">
        <f>VLOOKUP($C216,'1 预算编制表单'!$C:$BJ,60,FALSE)</f>
        <v>0</v>
      </c>
      <c r="BF216" s="118">
        <f>BE216-BG216</f>
        <v>0</v>
      </c>
      <c r="BG216" s="118">
        <f>SUM(BG217:BG221)</f>
        <v>0</v>
      </c>
      <c r="BH216" s="118">
        <f>VLOOKUP($C216,'1 预算编制表单'!$C:$BJ,27,FALSE)</f>
        <v>0</v>
      </c>
      <c r="BI216" s="118">
        <f>BH216-BJ216</f>
        <v>0</v>
      </c>
      <c r="BJ216" s="118">
        <f>SUM(BJ217:BJ221)</f>
        <v>0</v>
      </c>
      <c r="BK216" s="118">
        <f>VLOOKUP($C216,'1 预算编制表单'!$C:$BJ,30,FALSE)</f>
        <v>0</v>
      </c>
      <c r="BL216" s="118">
        <f>BK216-BM216</f>
        <v>0</v>
      </c>
      <c r="BM216" s="118">
        <f>SUM(BM217:BM221)</f>
        <v>0</v>
      </c>
      <c r="BN216" s="118">
        <f>VLOOKUP($C216,'1 预算编制表单'!$C:$BJ,33,FALSE)</f>
        <v>0</v>
      </c>
      <c r="BO216" s="118">
        <f>BN216-BP216</f>
        <v>0</v>
      </c>
      <c r="BP216" s="118">
        <f>SUM(BP217:BP221)</f>
        <v>0</v>
      </c>
      <c r="BQ216" s="118">
        <f>VLOOKUP($C216,'1 预算编制表单'!$C:$BJ,36,FALSE)</f>
        <v>0</v>
      </c>
      <c r="BR216" s="118">
        <f>BQ216-BS216</f>
        <v>0</v>
      </c>
      <c r="BS216" s="118">
        <f>SUM(BS217:BS221)</f>
        <v>0</v>
      </c>
      <c r="BT216" s="118">
        <f>VLOOKUP($C216,'1 预算编制表单'!$C:$BJ,39,FALSE)</f>
        <v>0</v>
      </c>
      <c r="BU216" s="118">
        <f>BT216-BV216</f>
        <v>0</v>
      </c>
      <c r="BV216" s="118">
        <f>SUM(BV217:BV221)</f>
        <v>0</v>
      </c>
      <c r="BW216" s="118">
        <f>VLOOKUP($C216,'1 预算编制表单'!$C:$BJ,42,FALSE)</f>
        <v>0</v>
      </c>
      <c r="BX216" s="118">
        <f>BW216-BY216</f>
        <v>0</v>
      </c>
      <c r="BY216" s="118">
        <f>SUM(BY217:BY221)</f>
        <v>0</v>
      </c>
      <c r="BZ216" s="118">
        <f>VLOOKUP($C216,'1 预算编制表单'!$C:$BJ,45,FALSE)</f>
        <v>0</v>
      </c>
      <c r="CA216" s="118">
        <f>BZ216-CB216</f>
        <v>0</v>
      </c>
      <c r="CB216" s="118">
        <f>SUM(CB217:CB221)</f>
        <v>0</v>
      </c>
      <c r="CC216" s="118">
        <f>VLOOKUP($C216,'1 预算编制表单'!$C:$BJ,48,FALSE)</f>
        <v>0</v>
      </c>
      <c r="CD216" s="118">
        <f>CC216-CE216</f>
        <v>0</v>
      </c>
      <c r="CE216" s="118">
        <f>SUM(CE217:CE221)</f>
        <v>0</v>
      </c>
      <c r="CF216" s="118">
        <f>VLOOKUP($C216,'1 预算编制表单'!$C:$BJ,51,FALSE)</f>
        <v>0</v>
      </c>
      <c r="CG216" s="118">
        <f>CF216-CH216</f>
        <v>0</v>
      </c>
      <c r="CH216" s="118">
        <f>SUM(CH217:CH221)</f>
        <v>0</v>
      </c>
      <c r="CI216" s="118">
        <f>VLOOKUP($C216,'1 预算编制表单'!$C:$BJ,54,FALSE)</f>
        <v>0</v>
      </c>
      <c r="CJ216" s="118">
        <f>CI216-CK216</f>
        <v>0</v>
      </c>
      <c r="CK216" s="118">
        <f>SUM(CK217:CK221)</f>
        <v>0</v>
      </c>
      <c r="CL216" s="118">
        <f>VLOOKUP($C216,'1 预算编制表单'!$C:$BJ,57,FALSE)</f>
        <v>0</v>
      </c>
      <c r="CM216" s="118">
        <f>CL216-CN216</f>
        <v>0</v>
      </c>
      <c r="CN216" s="118">
        <f>SUM(CN217:CN221)</f>
        <v>0</v>
      </c>
      <c r="CO216" s="118">
        <f>VLOOKUP($C216,'1 预算编制表单'!$C:$BJ,60,FALSE)</f>
        <v>0</v>
      </c>
      <c r="CP216" s="118">
        <f>CO216-CQ216</f>
        <v>0</v>
      </c>
      <c r="CQ216" s="118">
        <f>SUM(CQ217:CQ221)</f>
        <v>0</v>
      </c>
    </row>
    <row r="217" s="80" customFormat="1" ht="24" customHeight="1" outlineLevel="4" spans="1:95">
      <c r="A217" s="119"/>
      <c r="B217" s="120"/>
      <c r="C217" s="121"/>
      <c r="D217" s="119"/>
      <c r="E217" s="120"/>
      <c r="F217" s="120"/>
      <c r="G217" s="120"/>
      <c r="H217" s="122"/>
      <c r="I217" s="122"/>
      <c r="J217" s="122">
        <f>Z217+AC217+AF217+AI217+AL217+AO217+AR217+AU217+AX217+BA217+BD217+BG217</f>
        <v>0</v>
      </c>
      <c r="K217" s="122">
        <v>1</v>
      </c>
      <c r="L217" s="147"/>
      <c r="M217" s="148">
        <f>IFERROR(VLOOKUP($L217,'2-2 引出数据_合同数据仓库'!$B$2:$BP$10000,3,FALSE),0)</f>
        <v>0</v>
      </c>
      <c r="N217" s="122"/>
      <c r="O217" s="148">
        <f>IFERROR(VLOOKUP((LEFT(VLOOKUP($L217,'2-2 引出数据_合同数据仓库'!$B$2:$BP$10000,64,FALSE),15)&amp;(RIGHT(VLOOKUP($L217,'2-2 引出数据_合同数据仓库'!$B$2:$BP$10000,64,FALSE),4)+1)),'2-2 引出数据_合同数据仓库'!$B$2:$BP$10000,3,FALSE),0)</f>
        <v>0</v>
      </c>
      <c r="P217" s="122"/>
      <c r="Q217" s="122">
        <f>IFERROR(VLOOKUP($L217,'2-2 引出数据_合同数据仓库'!$B$2:$BP$10000,28,FALSE),0)</f>
        <v>0</v>
      </c>
      <c r="R217" s="122">
        <f>IFERROR(VLOOKUP($L217,'2-2 引出数据_合同数据仓库'!$B$2:$BP$10000,29,FALSE),0)</f>
        <v>0</v>
      </c>
      <c r="S217" s="122">
        <f>IFERROR(VLOOKUP($L217,'2-2 引出数据_合同数据仓库'!$B$2:$BP$10000,4,FALSE),0)</f>
        <v>0</v>
      </c>
      <c r="T217" s="122"/>
      <c r="U217" s="122">
        <f>IFERROR(VLOOKUP($L217,'2-2 引出数据_合同数据仓库'!$B$2:$BP$10000,15,FALSE),0)</f>
        <v>0</v>
      </c>
      <c r="V217" s="122">
        <f>U217/(S217-R217+1)*365</f>
        <v>0</v>
      </c>
      <c r="W217" s="122"/>
      <c r="X217" s="154">
        <v>45658</v>
      </c>
      <c r="Y217" s="154">
        <f>X217+30</f>
        <v>45688</v>
      </c>
      <c r="Z217" s="158">
        <f>IFERROR(IF(($R217-Y217)&gt;=0,0,IF(($S217-X217)&lt;0,0,IF(AND(($S217-Y217)&gt;0,(X217-$R217)&gt;0),$V217/365*(Y217-X217+1),IF(AND(($S217-Y217)&lt;=0,(X217-$R217)&gt;0),$V217/365*($S217-X217+1),$V217/365*(Y217-$R217+1))))),0)</f>
        <v>0</v>
      </c>
      <c r="AA217" s="154">
        <f>Y217+1</f>
        <v>45689</v>
      </c>
      <c r="AB217" s="154">
        <f>AA217+27</f>
        <v>45716</v>
      </c>
      <c r="AC217" s="158">
        <f>IFERROR(IF(($R217-AB217)&gt;=0,0,IF(($S217-AA217)&lt;0,0,IF(AND(($S217-AB217)&gt;0,(AA217-$R217)&gt;0),$V217/365*(AB217-AA217+1),IF(AND(($S217-AB217)&lt;=0,(AA217-$R217)&gt;0),$V217/365*($S217-AA217+1),$V217/365*(AB217-$R217+1))))),0)</f>
        <v>0</v>
      </c>
      <c r="AD217" s="154">
        <f>AB217+1</f>
        <v>45717</v>
      </c>
      <c r="AE217" s="154">
        <f>AD217+30</f>
        <v>45747</v>
      </c>
      <c r="AF217" s="158">
        <f>IFERROR(IF(($R217-AE217)&gt;=0,0,IF(($S217-AD217)&lt;0,0,IF(AND(($S217-AE217)&gt;0,(AD217-$R217)&gt;0),$V217/365*(AE217-AD217+1),IF(AND(($S217-AE217)&lt;=0,(AD217-$R217)&gt;0),$V217/365*($S217-AD217+1),$V217/365*(AE217-$R217+1))))),0)</f>
        <v>0</v>
      </c>
      <c r="AG217" s="154">
        <f>AE217+1</f>
        <v>45748</v>
      </c>
      <c r="AH217" s="154">
        <f>AG217+29</f>
        <v>45777</v>
      </c>
      <c r="AI217" s="158">
        <f>IFERROR(IF(($R217-AH217)&gt;=0,0,IF(($S217-AG217)&lt;0,0,IF(AND(($S217-AH217)&gt;0,(AG217-$R217)&gt;0),$V217/365*(AH217-AG217+1),IF(AND(($S217-AH217)&lt;=0,(AG217-$R217)&gt;0),$V217/365*($S217-AG217+1),$V217/365*(AH217-$R217+1))))),0)</f>
        <v>0</v>
      </c>
      <c r="AJ217" s="154">
        <f>AH217+1</f>
        <v>45778</v>
      </c>
      <c r="AK217" s="154">
        <f>AJ217+30</f>
        <v>45808</v>
      </c>
      <c r="AL217" s="158">
        <f>IFERROR(IF(($R217-AK217)&gt;=0,0,IF(($S217-AJ217)&lt;0,0,IF(AND(($S217-AK217)&gt;0,(AJ217-$R217)&gt;0),$V217/365*(AK217-AJ217+1),IF(AND(($S217-AK217)&lt;=0,(AJ217-$R217)&gt;0),$V217/365*($S217-AJ217+1),$V217/365*(AK217-$R217+1))))),0)</f>
        <v>0</v>
      </c>
      <c r="AM217" s="154">
        <f>AK217+1</f>
        <v>45809</v>
      </c>
      <c r="AN217" s="154">
        <f>AM217+29</f>
        <v>45838</v>
      </c>
      <c r="AO217" s="158">
        <f>IFERROR(IF(($R217-AN217)&gt;=0,0,IF(($S217-AM217)&lt;0,0,IF(AND(($S217-AN217)&gt;0,(AM217-$R217)&gt;0),$V217/365*(AN217-AM217+1),IF(AND(($S217-AN217)&lt;=0,(AM217-$R217)&gt;0),$V217/365*($S217-AM217+1),$V217/365*(AN217-$R217+1))))),0)</f>
        <v>0</v>
      </c>
      <c r="AP217" s="154">
        <f>AN217+1</f>
        <v>45839</v>
      </c>
      <c r="AQ217" s="154">
        <f>AP217+30</f>
        <v>45869</v>
      </c>
      <c r="AR217" s="158">
        <f>IFERROR(IF(($R217-AQ217)&gt;=0,0,IF(($S217-AP217)&lt;0,0,IF(AND(($S217-AQ217)&gt;0,(AP217-$R217)&gt;0),$V217/365*(AQ217-AP217+1),IF(AND(($S217-AQ217)&lt;=0,(AP217-$R217)&gt;0),$V217/365*($S217-AP217+1),$V217/365*(AQ217-$R217+1))))),0)</f>
        <v>0</v>
      </c>
      <c r="AS217" s="154">
        <f>AQ217+1</f>
        <v>45870</v>
      </c>
      <c r="AT217" s="154">
        <f>AS217+30</f>
        <v>45900</v>
      </c>
      <c r="AU217" s="158">
        <f>IFERROR(IF(($R217-AT217)&gt;=0,0,IF(($S217-AS217)&lt;0,0,IF(AND(($S217-AT217)&gt;0,(AS217-$R217)&gt;0),$V217/365*(AT217-AS217+1),IF(AND(($S217-AT217)&lt;=0,(AS217-$R217)&gt;0),$V217/365*($S217-AS217+1),$V217/365*(AT217-$R217+1))))),0)</f>
        <v>0</v>
      </c>
      <c r="AV217" s="154">
        <f>AT217+1</f>
        <v>45901</v>
      </c>
      <c r="AW217" s="154">
        <f>AV217+29</f>
        <v>45930</v>
      </c>
      <c r="AX217" s="158">
        <f>IFERROR(IF(($R217-AW217)&gt;=0,0,IF(($S217-AV217)&lt;0,0,IF(AND(($S217-AW217)&gt;0,(AV217-$R217)&gt;0),$V217/365*(AW217-AV217+1),IF(AND(($S217-AW217)&lt;=0,(AV217-$R217)&gt;0),$V217/365*($S217-AV217+1),$V217/365*(AW217-$R217+1))))),0)</f>
        <v>0</v>
      </c>
      <c r="AY217" s="154">
        <f>AW217+1</f>
        <v>45931</v>
      </c>
      <c r="AZ217" s="154">
        <f>AY217+30</f>
        <v>45961</v>
      </c>
      <c r="BA217" s="158">
        <f>IFERROR(IF(($R217-AZ217)&gt;=0,0,IF(($S217-AY217)&lt;0,0,IF(AND(($S217-AZ217)&gt;0,(AY217-$R217)&gt;0),$V217/365*(AZ217-AY217+1),IF(AND(($S217-AZ217)&lt;=0,(AY217-$R217)&gt;0),$V217/365*($S217-AY217+1),$V217/365*(AZ217-$R217+1))))),0)</f>
        <v>0</v>
      </c>
      <c r="BB217" s="154">
        <f>AZ217+1</f>
        <v>45962</v>
      </c>
      <c r="BC217" s="154">
        <f>BB217+29</f>
        <v>45991</v>
      </c>
      <c r="BD217" s="158">
        <f>IFERROR(IF(($R217-BC217)&gt;=0,0,IF(($S217-BB217)&lt;0,0,IF(AND(($S217-BC217)&gt;0,(BB217-$R217)&gt;0),$V217/365*(BC217-BB217+1),IF(AND(($S217-BC217)&lt;=0,(BB217-$R217)&gt;0),$V217/365*($S217-BB217+1),$V217/365*(BC217-$R217+1))))),0)</f>
        <v>0</v>
      </c>
      <c r="BE217" s="154">
        <f>BC217+1</f>
        <v>45992</v>
      </c>
      <c r="BF217" s="154">
        <f>BE217+30</f>
        <v>46022</v>
      </c>
      <c r="BG217" s="158">
        <f>IFERROR(IF(($R217-BF217)&gt;=0,0,IF(($S217-BE217)&lt;0,0,IF(AND(($S217-BF217)&gt;0,(BE217-$R217)&gt;0),$V217/365*(BF217-BE217+1),IF(AND(($S217-BF217)&lt;=0,(BE217-$R217)&gt;0),$V217/365*($S217-BE217+1),$V217/365*(BF217-$R217+1))))),0)</f>
        <v>0</v>
      </c>
      <c r="BH217" s="154">
        <v>46023</v>
      </c>
      <c r="BI217" s="154">
        <f>BH217+30</f>
        <v>46053</v>
      </c>
      <c r="BJ217" s="158">
        <f>IFERROR(IF(($R217-BI217)&gt;=0,0,IF(($S217-BH217)&lt;0,0,IF(AND(($S217-BI217)&gt;0,(BH217-$R217)&gt;0),$V217/365*(BI217-BH217+1),IF(AND(($S217-BI217)&lt;=0,(BH217-$R217)&gt;0),$V217/365*($S217-BH217+1),$V217/365*(BI217-$R217+1))))),0)</f>
        <v>0</v>
      </c>
      <c r="BK217" s="154">
        <f>BI217+1</f>
        <v>46054</v>
      </c>
      <c r="BL217" s="154">
        <f>BK217+27</f>
        <v>46081</v>
      </c>
      <c r="BM217" s="158">
        <f>IFERROR(IF(($R217-BL217)&gt;=0,0,IF(($S217-BK217)&lt;0,0,IF(AND(($S217-BL217)&gt;0,(BK217-$R217)&gt;0),$V217/365*(BL217-BK217+1),IF(AND(($S217-BL217)&lt;=0,(BK217-$R217)&gt;0),$V217/365*($S217-BK217+1),$V217/365*(BL217-$R217+1))))),0)</f>
        <v>0</v>
      </c>
      <c r="BN217" s="154">
        <f>BL217+1</f>
        <v>46082</v>
      </c>
      <c r="BO217" s="154">
        <f>BN217+30</f>
        <v>46112</v>
      </c>
      <c r="BP217" s="158">
        <f>IFERROR(IF(($R217-BO217)&gt;=0,0,IF(($S217-BN217)&lt;0,0,IF(AND(($S217-BO217)&gt;0,(BN217-$R217)&gt;0),$V217/365*(BO217-BN217+1),IF(AND(($S217-BO217)&lt;=0,(BN217-$R217)&gt;0),$V217/365*($S217-BN217+1),$V217/365*(BO217-$R217+1))))),0)</f>
        <v>0</v>
      </c>
      <c r="BQ217" s="154">
        <f>BO217+1</f>
        <v>46113</v>
      </c>
      <c r="BR217" s="154">
        <f>BQ217+29</f>
        <v>46142</v>
      </c>
      <c r="BS217" s="158">
        <f>IFERROR(IF(($R217-BR217)&gt;=0,0,IF(($S217-BQ217)&lt;0,0,IF(AND(($S217-BR217)&gt;0,(BQ217-$R217)&gt;0),$V217/365*(BR217-BQ217+1),IF(AND(($S217-BR217)&lt;=0,(BQ217-$R217)&gt;0),$V217/365*($S217-BQ217+1),$V217/365*(BR217-$R217+1))))),0)</f>
        <v>0</v>
      </c>
      <c r="BT217" s="154">
        <f>BR217+1</f>
        <v>46143</v>
      </c>
      <c r="BU217" s="154">
        <f>BT217+30</f>
        <v>46173</v>
      </c>
      <c r="BV217" s="158">
        <f>IFERROR(IF(($R217-BU217)&gt;=0,0,IF(($S217-BT217)&lt;0,0,IF(AND(($S217-BU217)&gt;0,(BT217-$R217)&gt;0),$V217/365*(BU217-BT217+1),IF(AND(($S217-BU217)&lt;=0,(BT217-$R217)&gt;0),$V217/365*($S217-BT217+1),$V217/365*(BU217-$R217+1))))),0)</f>
        <v>0</v>
      </c>
      <c r="BW217" s="154">
        <f>BU217+1</f>
        <v>46174</v>
      </c>
      <c r="BX217" s="154">
        <f>BW217+29</f>
        <v>46203</v>
      </c>
      <c r="BY217" s="158">
        <f>IFERROR(IF(($R217-BX217)&gt;=0,0,IF(($S217-BW217)&lt;0,0,IF(AND(($S217-BX217)&gt;0,(BW217-$R217)&gt;0),$V217/365*(BX217-BW217+1),IF(AND(($S217-BX217)&lt;=0,(BW217-$R217)&gt;0),$V217/365*($S217-BW217+1),$V217/365*(BX217-$R217+1))))),0)</f>
        <v>0</v>
      </c>
      <c r="BZ217" s="154">
        <f>BX217+1</f>
        <v>46204</v>
      </c>
      <c r="CA217" s="154">
        <f>BZ217+30</f>
        <v>46234</v>
      </c>
      <c r="CB217" s="158">
        <f>IFERROR(IF(($R217-CA217)&gt;=0,0,IF(($S217-BZ217)&lt;0,0,IF(AND(($S217-CA217)&gt;0,(BZ217-$R217)&gt;0),$V217/365*(CA217-BZ217+1),IF(AND(($S217-CA217)&lt;=0,(BZ217-$R217)&gt;0),$V217/365*($S217-BZ217+1),$V217/365*(CA217-$R217+1))))),0)</f>
        <v>0</v>
      </c>
      <c r="CC217" s="154">
        <f>CA217+1</f>
        <v>46235</v>
      </c>
      <c r="CD217" s="154">
        <f>CC217+30</f>
        <v>46265</v>
      </c>
      <c r="CE217" s="158">
        <f>IFERROR(IF(($R217-CD217)&gt;=0,0,IF(($S217-CC217)&lt;0,0,IF(AND(($S217-CD217)&gt;0,(CC217-$R217)&gt;0),$V217/365*(CD217-CC217+1),IF(AND(($S217-CD217)&lt;=0,(CC217-$R217)&gt;0),$V217/365*($S217-CC217+1),$V217/365*(CD217-$R217+1))))),0)</f>
        <v>0</v>
      </c>
      <c r="CF217" s="154">
        <f>CD217+1</f>
        <v>46266</v>
      </c>
      <c r="CG217" s="154">
        <f>CF217+29</f>
        <v>46295</v>
      </c>
      <c r="CH217" s="158">
        <f>IFERROR(IF(($R217-CG217)&gt;=0,0,IF(($S217-CF217)&lt;0,0,IF(AND(($S217-CG217)&gt;0,(CF217-$R217)&gt;0),$V217/365*(CG217-CF217+1),IF(AND(($S217-CG217)&lt;=0,(CF217-$R217)&gt;0),$V217/365*($S217-CF217+1),$V217/365*(CG217-$R217+1))))),0)</f>
        <v>0</v>
      </c>
      <c r="CI217" s="154">
        <f>CG217+1</f>
        <v>46296</v>
      </c>
      <c r="CJ217" s="154">
        <f>CI217+30</f>
        <v>46326</v>
      </c>
      <c r="CK217" s="158">
        <f>IFERROR(IF(($R217-CJ217)&gt;=0,0,IF(($S217-CI217)&lt;0,0,IF(AND(($S217-CJ217)&gt;0,(CI217-$R217)&gt;0),$V217/365*(CJ217-CI217+1),IF(AND(($S217-CJ217)&lt;=0,(CI217-$R217)&gt;0),$V217/365*($S217-CI217+1),$V217/365*(CJ217-$R217+1))))),0)</f>
        <v>0</v>
      </c>
      <c r="CL217" s="154">
        <f>CJ217+1</f>
        <v>46327</v>
      </c>
      <c r="CM217" s="154">
        <f>CL217+29</f>
        <v>46356</v>
      </c>
      <c r="CN217" s="158">
        <f>IFERROR(IF(($R217-CM217)&gt;=0,0,IF(($S217-CL217)&lt;0,0,IF(AND(($S217-CM217)&gt;0,(CL217-$R217)&gt;0),$V217/365*(CM217-CL217+1),IF(AND(($S217-CM217)&lt;=0,(CL217-$R217)&gt;0),$V217/365*($S217-CL217+1),$V217/365*(CM217-$R217+1))))),0)</f>
        <v>0</v>
      </c>
      <c r="CO217" s="154">
        <f>CM217+1</f>
        <v>46357</v>
      </c>
      <c r="CP217" s="154">
        <f>CO217+30</f>
        <v>46387</v>
      </c>
      <c r="CQ217" s="158">
        <f>IFERROR(IF(($R217-CP217)&gt;=0,0,IF(($S217-CO217)&lt;0,0,IF(AND(($S217-CP217)&gt;0,(CO217-$R217)&gt;0),$V217/365*(CP217-CO217+1),IF(AND(($S217-CP217)&lt;=0,(CO217-$R217)&gt;0),$V217/365*($S217-CO217+1),$V217/365*(CP217-$R217+1))))),0)</f>
        <v>0</v>
      </c>
    </row>
    <row r="218" s="80" customFormat="1" ht="24" customHeight="1" outlineLevel="4" spans="1:95">
      <c r="A218" s="119"/>
      <c r="B218" s="120"/>
      <c r="C218" s="121"/>
      <c r="D218" s="119"/>
      <c r="E218" s="120"/>
      <c r="F218" s="120"/>
      <c r="G218" s="120"/>
      <c r="H218" s="122"/>
      <c r="I218" s="122"/>
      <c r="J218" s="122">
        <f>Z218+AC218+AF218+AI218+AL218+AO218+AR218+AU218+AX218+BA218+BD218+BG218</f>
        <v>0</v>
      </c>
      <c r="K218" s="122">
        <f>K217+1</f>
        <v>2</v>
      </c>
      <c r="L218" s="147"/>
      <c r="M218" s="148">
        <f>IFERROR(VLOOKUP($L218,'2-2 引出数据_合同数据仓库'!$B$2:$BP$10000,3,FALSE),0)</f>
        <v>0</v>
      </c>
      <c r="N218" s="122"/>
      <c r="O218" s="148">
        <f>IFERROR(VLOOKUP((LEFT(VLOOKUP($L218,'2-2 引出数据_合同数据仓库'!$B$2:$BP$10000,64,FALSE),15)&amp;(RIGHT(VLOOKUP($L218,'2-2 引出数据_合同数据仓库'!$B$2:$BP$10000,64,FALSE),4)+1)),'2-2 引出数据_合同数据仓库'!$B$2:$BP$10000,3,FALSE),0)</f>
        <v>0</v>
      </c>
      <c r="P218" s="122"/>
      <c r="Q218" s="122">
        <f>IFERROR(VLOOKUP($L218,'2-2 引出数据_合同数据仓库'!$B$2:$BP$10000,28,FALSE),0)</f>
        <v>0</v>
      </c>
      <c r="R218" s="122">
        <f>IFERROR(VLOOKUP($L218,'2-2 引出数据_合同数据仓库'!$B$2:$BP$10000,29,FALSE),0)</f>
        <v>0</v>
      </c>
      <c r="S218" s="122">
        <f>IFERROR(VLOOKUP($L218,'2-2 引出数据_合同数据仓库'!$B$2:$BP$10000,4,FALSE),0)</f>
        <v>0</v>
      </c>
      <c r="T218" s="122"/>
      <c r="U218" s="122">
        <f>IFERROR(VLOOKUP($L218,'2-2 引出数据_合同数据仓库'!$B$2:$BP$10000,15,FALSE),0)</f>
        <v>0</v>
      </c>
      <c r="V218" s="122">
        <f>U218/(S218-R218+1)*365</f>
        <v>0</v>
      </c>
      <c r="W218" s="122"/>
      <c r="X218" s="154">
        <v>45658</v>
      </c>
      <c r="Y218" s="154">
        <f>X218+30</f>
        <v>45688</v>
      </c>
      <c r="Z218" s="158">
        <f>IFERROR(IF(($R218-Y218)&gt;=0,0,IF(($S218-X218)&lt;0,0,IF(AND(($S218-Y218)&gt;0,(X218-$R218)&gt;0),$V218/365*(Y218-X218+1),IF(AND(($S218-Y218)&lt;=0,(X218-$R218)&gt;0),$V218/365*($S218-X218+1),$V218/365*(Y218-$R218+1))))),0)</f>
        <v>0</v>
      </c>
      <c r="AA218" s="154">
        <f>Y218+1</f>
        <v>45689</v>
      </c>
      <c r="AB218" s="154">
        <f>AA218+27</f>
        <v>45716</v>
      </c>
      <c r="AC218" s="158">
        <f>IFERROR(IF(($R218-AB218)&gt;=0,0,IF(($S218-AA218)&lt;0,0,IF(AND(($S218-AB218)&gt;0,(AA218-$R218)&gt;0),$V218/365*(AB218-AA218+1),IF(AND(($S218-AB218)&lt;=0,(AA218-$R218)&gt;0),$V218/365*($S218-AA218+1),$V218/365*(AB218-$R218+1))))),0)</f>
        <v>0</v>
      </c>
      <c r="AD218" s="154">
        <f>AB218+1</f>
        <v>45717</v>
      </c>
      <c r="AE218" s="154">
        <f>AD218+30</f>
        <v>45747</v>
      </c>
      <c r="AF218" s="158">
        <f>IFERROR(IF(($R218-AE218)&gt;=0,0,IF(($S218-AD218)&lt;0,0,IF(AND(($S218-AE218)&gt;0,(AD218-$R218)&gt;0),$V218/365*(AE218-AD218+1),IF(AND(($S218-AE218)&lt;=0,(AD218-$R218)&gt;0),$V218/365*($S218-AD218+1),$V218/365*(AE218-$R218+1))))),0)</f>
        <v>0</v>
      </c>
      <c r="AG218" s="154">
        <f>AE218+1</f>
        <v>45748</v>
      </c>
      <c r="AH218" s="154">
        <f>AG218+29</f>
        <v>45777</v>
      </c>
      <c r="AI218" s="158">
        <f>IFERROR(IF(($R218-AH218)&gt;=0,0,IF(($S218-AG218)&lt;0,0,IF(AND(($S218-AH218)&gt;0,(AG218-$R218)&gt;0),$V218/365*(AH218-AG218+1),IF(AND(($S218-AH218)&lt;=0,(AG218-$R218)&gt;0),$V218/365*($S218-AG218+1),$V218/365*(AH218-$R218+1))))),0)</f>
        <v>0</v>
      </c>
      <c r="AJ218" s="154">
        <f>AH218+1</f>
        <v>45778</v>
      </c>
      <c r="AK218" s="154">
        <f>AJ218+30</f>
        <v>45808</v>
      </c>
      <c r="AL218" s="158">
        <f>IFERROR(IF(($R218-AK218)&gt;=0,0,IF(($S218-AJ218)&lt;0,0,IF(AND(($S218-AK218)&gt;0,(AJ218-$R218)&gt;0),$V218/365*(AK218-AJ218+1),IF(AND(($S218-AK218)&lt;=0,(AJ218-$R218)&gt;0),$V218/365*($S218-AJ218+1),$V218/365*(AK218-$R218+1))))),0)</f>
        <v>0</v>
      </c>
      <c r="AM218" s="154">
        <f>AK218+1</f>
        <v>45809</v>
      </c>
      <c r="AN218" s="154">
        <f>AM218+29</f>
        <v>45838</v>
      </c>
      <c r="AO218" s="158">
        <f>IFERROR(IF(($R218-AN218)&gt;=0,0,IF(($S218-AM218)&lt;0,0,IF(AND(($S218-AN218)&gt;0,(AM218-$R218)&gt;0),$V218/365*(AN218-AM218+1),IF(AND(($S218-AN218)&lt;=0,(AM218-$R218)&gt;0),$V218/365*($S218-AM218+1),$V218/365*(AN218-$R218+1))))),0)</f>
        <v>0</v>
      </c>
      <c r="AP218" s="154">
        <f>AN218+1</f>
        <v>45839</v>
      </c>
      <c r="AQ218" s="154">
        <f>AP218+30</f>
        <v>45869</v>
      </c>
      <c r="AR218" s="158">
        <f>IFERROR(IF(($R218-AQ218)&gt;=0,0,IF(($S218-AP218)&lt;0,0,IF(AND(($S218-AQ218)&gt;0,(AP218-$R218)&gt;0),$V218/365*(AQ218-AP218+1),IF(AND(($S218-AQ218)&lt;=0,(AP218-$R218)&gt;0),$V218/365*($S218-AP218+1),$V218/365*(AQ218-$R218+1))))),0)</f>
        <v>0</v>
      </c>
      <c r="AS218" s="154">
        <f>AQ218+1</f>
        <v>45870</v>
      </c>
      <c r="AT218" s="154">
        <f>AS218+30</f>
        <v>45900</v>
      </c>
      <c r="AU218" s="158">
        <f>IFERROR(IF(($R218-AT218)&gt;=0,0,IF(($S218-AS218)&lt;0,0,IF(AND(($S218-AT218)&gt;0,(AS218-$R218)&gt;0),$V218/365*(AT218-AS218+1),IF(AND(($S218-AT218)&lt;=0,(AS218-$R218)&gt;0),$V218/365*($S218-AS218+1),$V218/365*(AT218-$R218+1))))),0)</f>
        <v>0</v>
      </c>
      <c r="AV218" s="154">
        <f>AT218+1</f>
        <v>45901</v>
      </c>
      <c r="AW218" s="154">
        <f>AV218+29</f>
        <v>45930</v>
      </c>
      <c r="AX218" s="158">
        <f>IFERROR(IF(($R218-AW218)&gt;=0,0,IF(($S218-AV218)&lt;0,0,IF(AND(($S218-AW218)&gt;0,(AV218-$R218)&gt;0),$V218/365*(AW218-AV218+1),IF(AND(($S218-AW218)&lt;=0,(AV218-$R218)&gt;0),$V218/365*($S218-AV218+1),$V218/365*(AW218-$R218+1))))),0)</f>
        <v>0</v>
      </c>
      <c r="AY218" s="154">
        <f>AW218+1</f>
        <v>45931</v>
      </c>
      <c r="AZ218" s="154">
        <f>AY218+30</f>
        <v>45961</v>
      </c>
      <c r="BA218" s="158">
        <f>IFERROR(IF(($R218-AZ218)&gt;=0,0,IF(($S218-AY218)&lt;0,0,IF(AND(($S218-AZ218)&gt;0,(AY218-$R218)&gt;0),$V218/365*(AZ218-AY218+1),IF(AND(($S218-AZ218)&lt;=0,(AY218-$R218)&gt;0),$V218/365*($S218-AY218+1),$V218/365*(AZ218-$R218+1))))),0)</f>
        <v>0</v>
      </c>
      <c r="BB218" s="154">
        <f>AZ218+1</f>
        <v>45962</v>
      </c>
      <c r="BC218" s="154">
        <f>BB218+29</f>
        <v>45991</v>
      </c>
      <c r="BD218" s="158">
        <f>IFERROR(IF(($R218-BC218)&gt;=0,0,IF(($S218-BB218)&lt;0,0,IF(AND(($S218-BC218)&gt;0,(BB218-$R218)&gt;0),$V218/365*(BC218-BB218+1),IF(AND(($S218-BC218)&lt;=0,(BB218-$R218)&gt;0),$V218/365*($S218-BB218+1),$V218/365*(BC218-$R218+1))))),0)</f>
        <v>0</v>
      </c>
      <c r="BE218" s="154">
        <f>BC218+1</f>
        <v>45992</v>
      </c>
      <c r="BF218" s="154">
        <f>BE218+30</f>
        <v>46022</v>
      </c>
      <c r="BG218" s="158">
        <f>IFERROR(IF(($R218-BF218)&gt;=0,0,IF(($S218-BE218)&lt;0,0,IF(AND(($S218-BF218)&gt;0,(BE218-$R218)&gt;0),$V218/365*(BF218-BE218+1),IF(AND(($S218-BF218)&lt;=0,(BE218-$R218)&gt;0),$V218/365*($S218-BE218+1),$V218/365*(BF218-$R218+1))))),0)</f>
        <v>0</v>
      </c>
      <c r="BH218" s="154">
        <v>46023</v>
      </c>
      <c r="BI218" s="154">
        <f>BH218+30</f>
        <v>46053</v>
      </c>
      <c r="BJ218" s="158">
        <f>IFERROR(IF(($R218-BI218)&gt;=0,0,IF(($S218-BH218)&lt;0,0,IF(AND(($S218-BI218)&gt;0,(BH218-$R218)&gt;0),$V218/365*(BI218-BH218+1),IF(AND(($S218-BI218)&lt;=0,(BH218-$R218)&gt;0),$V218/365*($S218-BH218+1),$V218/365*(BI218-$R218+1))))),0)</f>
        <v>0</v>
      </c>
      <c r="BK218" s="154">
        <f>BI218+1</f>
        <v>46054</v>
      </c>
      <c r="BL218" s="154">
        <f>BK218+27</f>
        <v>46081</v>
      </c>
      <c r="BM218" s="158">
        <f>IFERROR(IF(($R218-BL218)&gt;=0,0,IF(($S218-BK218)&lt;0,0,IF(AND(($S218-BL218)&gt;0,(BK218-$R218)&gt;0),$V218/365*(BL218-BK218+1),IF(AND(($S218-BL218)&lt;=0,(BK218-$R218)&gt;0),$V218/365*($S218-BK218+1),$V218/365*(BL218-$R218+1))))),0)</f>
        <v>0</v>
      </c>
      <c r="BN218" s="154">
        <f>BL218+1</f>
        <v>46082</v>
      </c>
      <c r="BO218" s="154">
        <f>BN218+30</f>
        <v>46112</v>
      </c>
      <c r="BP218" s="158">
        <f>IFERROR(IF(($R218-BO218)&gt;=0,0,IF(($S218-BN218)&lt;0,0,IF(AND(($S218-BO218)&gt;0,(BN218-$R218)&gt;0),$V218/365*(BO218-BN218+1),IF(AND(($S218-BO218)&lt;=0,(BN218-$R218)&gt;0),$V218/365*($S218-BN218+1),$V218/365*(BO218-$R218+1))))),0)</f>
        <v>0</v>
      </c>
      <c r="BQ218" s="154">
        <f>BO218+1</f>
        <v>46113</v>
      </c>
      <c r="BR218" s="154">
        <f>BQ218+29</f>
        <v>46142</v>
      </c>
      <c r="BS218" s="158">
        <f>IFERROR(IF(($R218-BR218)&gt;=0,0,IF(($S218-BQ218)&lt;0,0,IF(AND(($S218-BR218)&gt;0,(BQ218-$R218)&gt;0),$V218/365*(BR218-BQ218+1),IF(AND(($S218-BR218)&lt;=0,(BQ218-$R218)&gt;0),$V218/365*($S218-BQ218+1),$V218/365*(BR218-$R218+1))))),0)</f>
        <v>0</v>
      </c>
      <c r="BT218" s="154">
        <f>BR218+1</f>
        <v>46143</v>
      </c>
      <c r="BU218" s="154">
        <f>BT218+30</f>
        <v>46173</v>
      </c>
      <c r="BV218" s="158">
        <f>IFERROR(IF(($R218-BU218)&gt;=0,0,IF(($S218-BT218)&lt;0,0,IF(AND(($S218-BU218)&gt;0,(BT218-$R218)&gt;0),$V218/365*(BU218-BT218+1),IF(AND(($S218-BU218)&lt;=0,(BT218-$R218)&gt;0),$V218/365*($S218-BT218+1),$V218/365*(BU218-$R218+1))))),0)</f>
        <v>0</v>
      </c>
      <c r="BW218" s="154">
        <f>BU218+1</f>
        <v>46174</v>
      </c>
      <c r="BX218" s="154">
        <f>BW218+29</f>
        <v>46203</v>
      </c>
      <c r="BY218" s="158">
        <f>IFERROR(IF(($R218-BX218)&gt;=0,0,IF(($S218-BW218)&lt;0,0,IF(AND(($S218-BX218)&gt;0,(BW218-$R218)&gt;0),$V218/365*(BX218-BW218+1),IF(AND(($S218-BX218)&lt;=0,(BW218-$R218)&gt;0),$V218/365*($S218-BW218+1),$V218/365*(BX218-$R218+1))))),0)</f>
        <v>0</v>
      </c>
      <c r="BZ218" s="154">
        <f>BX218+1</f>
        <v>46204</v>
      </c>
      <c r="CA218" s="154">
        <f>BZ218+30</f>
        <v>46234</v>
      </c>
      <c r="CB218" s="158">
        <f>IFERROR(IF(($R218-CA218)&gt;=0,0,IF(($S218-BZ218)&lt;0,0,IF(AND(($S218-CA218)&gt;0,(BZ218-$R218)&gt;0),$V218/365*(CA218-BZ218+1),IF(AND(($S218-CA218)&lt;=0,(BZ218-$R218)&gt;0),$V218/365*($S218-BZ218+1),$V218/365*(CA218-$R218+1))))),0)</f>
        <v>0</v>
      </c>
      <c r="CC218" s="154">
        <f>CA218+1</f>
        <v>46235</v>
      </c>
      <c r="CD218" s="154">
        <f>CC218+30</f>
        <v>46265</v>
      </c>
      <c r="CE218" s="158">
        <f>IFERROR(IF(($R218-CD218)&gt;=0,0,IF(($S218-CC218)&lt;0,0,IF(AND(($S218-CD218)&gt;0,(CC218-$R218)&gt;0),$V218/365*(CD218-CC218+1),IF(AND(($S218-CD218)&lt;=0,(CC218-$R218)&gt;0),$V218/365*($S218-CC218+1),$V218/365*(CD218-$R218+1))))),0)</f>
        <v>0</v>
      </c>
      <c r="CF218" s="154">
        <f>CD218+1</f>
        <v>46266</v>
      </c>
      <c r="CG218" s="154">
        <f>CF218+29</f>
        <v>46295</v>
      </c>
      <c r="CH218" s="158">
        <f>IFERROR(IF(($R218-CG218)&gt;=0,0,IF(($S218-CF218)&lt;0,0,IF(AND(($S218-CG218)&gt;0,(CF218-$R218)&gt;0),$V218/365*(CG218-CF218+1),IF(AND(($S218-CG218)&lt;=0,(CF218-$R218)&gt;0),$V218/365*($S218-CF218+1),$V218/365*(CG218-$R218+1))))),0)</f>
        <v>0</v>
      </c>
      <c r="CI218" s="154">
        <f>CG218+1</f>
        <v>46296</v>
      </c>
      <c r="CJ218" s="154">
        <f>CI218+30</f>
        <v>46326</v>
      </c>
      <c r="CK218" s="158">
        <f>IFERROR(IF(($R218-CJ218)&gt;=0,0,IF(($S218-CI218)&lt;0,0,IF(AND(($S218-CJ218)&gt;0,(CI218-$R218)&gt;0),$V218/365*(CJ218-CI218+1),IF(AND(($S218-CJ218)&lt;=0,(CI218-$R218)&gt;0),$V218/365*($S218-CI218+1),$V218/365*(CJ218-$R218+1))))),0)</f>
        <v>0</v>
      </c>
      <c r="CL218" s="154">
        <f>CJ218+1</f>
        <v>46327</v>
      </c>
      <c r="CM218" s="154">
        <f>CL218+29</f>
        <v>46356</v>
      </c>
      <c r="CN218" s="158">
        <f>IFERROR(IF(($R218-CM218)&gt;=0,0,IF(($S218-CL218)&lt;0,0,IF(AND(($S218-CM218)&gt;0,(CL218-$R218)&gt;0),$V218/365*(CM218-CL218+1),IF(AND(($S218-CM218)&lt;=0,(CL218-$R218)&gt;0),$V218/365*($S218-CL218+1),$V218/365*(CM218-$R218+1))))),0)</f>
        <v>0</v>
      </c>
      <c r="CO218" s="154">
        <f>CM218+1</f>
        <v>46357</v>
      </c>
      <c r="CP218" s="154">
        <f>CO218+30</f>
        <v>46387</v>
      </c>
      <c r="CQ218" s="158">
        <f>IFERROR(IF(($R218-CP218)&gt;=0,0,IF(($S218-CO218)&lt;0,0,IF(AND(($S218-CP218)&gt;0,(CO218-$R218)&gt;0),$V218/365*(CP218-CO218+1),IF(AND(($S218-CP218)&lt;=0,(CO218-$R218)&gt;0),$V218/365*($S218-CO218+1),$V218/365*(CP218-$R218+1))))),0)</f>
        <v>0</v>
      </c>
    </row>
    <row r="219" s="80" customFormat="1" ht="24" customHeight="1" outlineLevel="4" spans="1:95">
      <c r="A219" s="119"/>
      <c r="B219" s="120"/>
      <c r="C219" s="121"/>
      <c r="D219" s="119"/>
      <c r="E219" s="120"/>
      <c r="F219" s="120"/>
      <c r="G219" s="120"/>
      <c r="H219" s="122"/>
      <c r="I219" s="122"/>
      <c r="J219" s="122">
        <f>Z219+AC219+AF219+AI219+AL219+AO219+AR219+AU219+AX219+BA219+BD219+BG219</f>
        <v>0</v>
      </c>
      <c r="K219" s="122">
        <f>K218+1</f>
        <v>3</v>
      </c>
      <c r="L219" s="147"/>
      <c r="M219" s="148">
        <f>IFERROR(VLOOKUP($L219,'2-2 引出数据_合同数据仓库'!$B$2:$BP$10000,3,FALSE),0)</f>
        <v>0</v>
      </c>
      <c r="N219" s="122"/>
      <c r="O219" s="148">
        <f>IFERROR(VLOOKUP((LEFT(VLOOKUP($L219,'2-2 引出数据_合同数据仓库'!$B$2:$BP$10000,64,FALSE),15)&amp;(RIGHT(VLOOKUP($L219,'2-2 引出数据_合同数据仓库'!$B$2:$BP$10000,64,FALSE),4)+1)),'2-2 引出数据_合同数据仓库'!$B$2:$BP$10000,3,FALSE),0)</f>
        <v>0</v>
      </c>
      <c r="P219" s="122"/>
      <c r="Q219" s="122">
        <f>IFERROR(VLOOKUP($L219,'2-2 引出数据_合同数据仓库'!$B$2:$BP$10000,28,FALSE),0)</f>
        <v>0</v>
      </c>
      <c r="R219" s="122">
        <f>IFERROR(VLOOKUP($L219,'2-2 引出数据_合同数据仓库'!$B$2:$BP$10000,29,FALSE),0)</f>
        <v>0</v>
      </c>
      <c r="S219" s="122">
        <f>IFERROR(VLOOKUP($L219,'2-2 引出数据_合同数据仓库'!$B$2:$BP$10000,4,FALSE),0)</f>
        <v>0</v>
      </c>
      <c r="T219" s="122"/>
      <c r="U219" s="122">
        <f>IFERROR(VLOOKUP($L219,'2-2 引出数据_合同数据仓库'!$B$2:$BP$10000,15,FALSE),0)</f>
        <v>0</v>
      </c>
      <c r="V219" s="122">
        <f>U219/(S219-R219+1)*365</f>
        <v>0</v>
      </c>
      <c r="W219" s="122"/>
      <c r="X219" s="154">
        <v>45658</v>
      </c>
      <c r="Y219" s="154">
        <f>X219+30</f>
        <v>45688</v>
      </c>
      <c r="Z219" s="158">
        <f>IFERROR(IF(($R219-Y219)&gt;=0,0,IF(($S219-X219)&lt;0,0,IF(AND(($S219-Y219)&gt;0,(X219-$R219)&gt;0),$V219/365*(Y219-X219+1),IF(AND(($S219-Y219)&lt;=0,(X219-$R219)&gt;0),$V219/365*($S219-X219+1),$V219/365*(Y219-$R219+1))))),0)</f>
        <v>0</v>
      </c>
      <c r="AA219" s="154">
        <f>Y219+1</f>
        <v>45689</v>
      </c>
      <c r="AB219" s="154">
        <f>AA219+27</f>
        <v>45716</v>
      </c>
      <c r="AC219" s="158">
        <f>IFERROR(IF(($R219-AB219)&gt;=0,0,IF(($S219-AA219)&lt;0,0,IF(AND(($S219-AB219)&gt;0,(AA219-$R219)&gt;0),$V219/365*(AB219-AA219+1),IF(AND(($S219-AB219)&lt;=0,(AA219-$R219)&gt;0),$V219/365*($S219-AA219+1),$V219/365*(AB219-$R219+1))))),0)</f>
        <v>0</v>
      </c>
      <c r="AD219" s="154">
        <f>AB219+1</f>
        <v>45717</v>
      </c>
      <c r="AE219" s="154">
        <f>AD219+30</f>
        <v>45747</v>
      </c>
      <c r="AF219" s="158">
        <f>IFERROR(IF(($R219-AE219)&gt;=0,0,IF(($S219-AD219)&lt;0,0,IF(AND(($S219-AE219)&gt;0,(AD219-$R219)&gt;0),$V219/365*(AE219-AD219+1),IF(AND(($S219-AE219)&lt;=0,(AD219-$R219)&gt;0),$V219/365*($S219-AD219+1),$V219/365*(AE219-$R219+1))))),0)</f>
        <v>0</v>
      </c>
      <c r="AG219" s="154">
        <f>AE219+1</f>
        <v>45748</v>
      </c>
      <c r="AH219" s="154">
        <f>AG219+29</f>
        <v>45777</v>
      </c>
      <c r="AI219" s="158">
        <f>IFERROR(IF(($R219-AH219)&gt;=0,0,IF(($S219-AG219)&lt;0,0,IF(AND(($S219-AH219)&gt;0,(AG219-$R219)&gt;0),$V219/365*(AH219-AG219+1),IF(AND(($S219-AH219)&lt;=0,(AG219-$R219)&gt;0),$V219/365*($S219-AG219+1),$V219/365*(AH219-$R219+1))))),0)</f>
        <v>0</v>
      </c>
      <c r="AJ219" s="154">
        <f>AH219+1</f>
        <v>45778</v>
      </c>
      <c r="AK219" s="154">
        <f>AJ219+30</f>
        <v>45808</v>
      </c>
      <c r="AL219" s="158">
        <f>IFERROR(IF(($R219-AK219)&gt;=0,0,IF(($S219-AJ219)&lt;0,0,IF(AND(($S219-AK219)&gt;0,(AJ219-$R219)&gt;0),$V219/365*(AK219-AJ219+1),IF(AND(($S219-AK219)&lt;=0,(AJ219-$R219)&gt;0),$V219/365*($S219-AJ219+1),$V219/365*(AK219-$R219+1))))),0)</f>
        <v>0</v>
      </c>
      <c r="AM219" s="154">
        <f>AK219+1</f>
        <v>45809</v>
      </c>
      <c r="AN219" s="154">
        <f>AM219+29</f>
        <v>45838</v>
      </c>
      <c r="AO219" s="158">
        <f>IFERROR(IF(($R219-AN219)&gt;=0,0,IF(($S219-AM219)&lt;0,0,IF(AND(($S219-AN219)&gt;0,(AM219-$R219)&gt;0),$V219/365*(AN219-AM219+1),IF(AND(($S219-AN219)&lt;=0,(AM219-$R219)&gt;0),$V219/365*($S219-AM219+1),$V219/365*(AN219-$R219+1))))),0)</f>
        <v>0</v>
      </c>
      <c r="AP219" s="154">
        <f>AN219+1</f>
        <v>45839</v>
      </c>
      <c r="AQ219" s="154">
        <f>AP219+30</f>
        <v>45869</v>
      </c>
      <c r="AR219" s="158">
        <f>IFERROR(IF(($R219-AQ219)&gt;=0,0,IF(($S219-AP219)&lt;0,0,IF(AND(($S219-AQ219)&gt;0,(AP219-$R219)&gt;0),$V219/365*(AQ219-AP219+1),IF(AND(($S219-AQ219)&lt;=0,(AP219-$R219)&gt;0),$V219/365*($S219-AP219+1),$V219/365*(AQ219-$R219+1))))),0)</f>
        <v>0</v>
      </c>
      <c r="AS219" s="154">
        <f>AQ219+1</f>
        <v>45870</v>
      </c>
      <c r="AT219" s="154">
        <f>AS219+30</f>
        <v>45900</v>
      </c>
      <c r="AU219" s="158">
        <f>IFERROR(IF(($R219-AT219)&gt;=0,0,IF(($S219-AS219)&lt;0,0,IF(AND(($S219-AT219)&gt;0,(AS219-$R219)&gt;0),$V219/365*(AT219-AS219+1),IF(AND(($S219-AT219)&lt;=0,(AS219-$R219)&gt;0),$V219/365*($S219-AS219+1),$V219/365*(AT219-$R219+1))))),0)</f>
        <v>0</v>
      </c>
      <c r="AV219" s="154">
        <f>AT219+1</f>
        <v>45901</v>
      </c>
      <c r="AW219" s="154">
        <f>AV219+29</f>
        <v>45930</v>
      </c>
      <c r="AX219" s="158">
        <f>IFERROR(IF(($R219-AW219)&gt;=0,0,IF(($S219-AV219)&lt;0,0,IF(AND(($S219-AW219)&gt;0,(AV219-$R219)&gt;0),$V219/365*(AW219-AV219+1),IF(AND(($S219-AW219)&lt;=0,(AV219-$R219)&gt;0),$V219/365*($S219-AV219+1),$V219/365*(AW219-$R219+1))))),0)</f>
        <v>0</v>
      </c>
      <c r="AY219" s="154">
        <f>AW219+1</f>
        <v>45931</v>
      </c>
      <c r="AZ219" s="154">
        <f>AY219+30</f>
        <v>45961</v>
      </c>
      <c r="BA219" s="158">
        <f>IFERROR(IF(($R219-AZ219)&gt;=0,0,IF(($S219-AY219)&lt;0,0,IF(AND(($S219-AZ219)&gt;0,(AY219-$R219)&gt;0),$V219/365*(AZ219-AY219+1),IF(AND(($S219-AZ219)&lt;=0,(AY219-$R219)&gt;0),$V219/365*($S219-AY219+1),$V219/365*(AZ219-$R219+1))))),0)</f>
        <v>0</v>
      </c>
      <c r="BB219" s="154">
        <f>AZ219+1</f>
        <v>45962</v>
      </c>
      <c r="BC219" s="154">
        <f>BB219+29</f>
        <v>45991</v>
      </c>
      <c r="BD219" s="158">
        <f>IFERROR(IF(($R219-BC219)&gt;=0,0,IF(($S219-BB219)&lt;0,0,IF(AND(($S219-BC219)&gt;0,(BB219-$R219)&gt;0),$V219/365*(BC219-BB219+1),IF(AND(($S219-BC219)&lt;=0,(BB219-$R219)&gt;0),$V219/365*($S219-BB219+1),$V219/365*(BC219-$R219+1))))),0)</f>
        <v>0</v>
      </c>
      <c r="BE219" s="154">
        <f>BC219+1</f>
        <v>45992</v>
      </c>
      <c r="BF219" s="154">
        <f>BE219+30</f>
        <v>46022</v>
      </c>
      <c r="BG219" s="158">
        <f>IFERROR(IF(($R219-BF219)&gt;=0,0,IF(($S219-BE219)&lt;0,0,IF(AND(($S219-BF219)&gt;0,(BE219-$R219)&gt;0),$V219/365*(BF219-BE219+1),IF(AND(($S219-BF219)&lt;=0,(BE219-$R219)&gt;0),$V219/365*($S219-BE219+1),$V219/365*(BF219-$R219+1))))),0)</f>
        <v>0</v>
      </c>
      <c r="BH219" s="154">
        <v>46023</v>
      </c>
      <c r="BI219" s="154">
        <f>BH219+30</f>
        <v>46053</v>
      </c>
      <c r="BJ219" s="158">
        <f>IFERROR(IF(($R219-BI219)&gt;=0,0,IF(($S219-BH219)&lt;0,0,IF(AND(($S219-BI219)&gt;0,(BH219-$R219)&gt;0),$V219/365*(BI219-BH219+1),IF(AND(($S219-BI219)&lt;=0,(BH219-$R219)&gt;0),$V219/365*($S219-BH219+1),$V219/365*(BI219-$R219+1))))),0)</f>
        <v>0</v>
      </c>
      <c r="BK219" s="154">
        <f>BI219+1</f>
        <v>46054</v>
      </c>
      <c r="BL219" s="154">
        <f>BK219+27</f>
        <v>46081</v>
      </c>
      <c r="BM219" s="158">
        <f>IFERROR(IF(($R219-BL219)&gt;=0,0,IF(($S219-BK219)&lt;0,0,IF(AND(($S219-BL219)&gt;0,(BK219-$R219)&gt;0),$V219/365*(BL219-BK219+1),IF(AND(($S219-BL219)&lt;=0,(BK219-$R219)&gt;0),$V219/365*($S219-BK219+1),$V219/365*(BL219-$R219+1))))),0)</f>
        <v>0</v>
      </c>
      <c r="BN219" s="154">
        <f>BL219+1</f>
        <v>46082</v>
      </c>
      <c r="BO219" s="154">
        <f>BN219+30</f>
        <v>46112</v>
      </c>
      <c r="BP219" s="158">
        <f>IFERROR(IF(($R219-BO219)&gt;=0,0,IF(($S219-BN219)&lt;0,0,IF(AND(($S219-BO219)&gt;0,(BN219-$R219)&gt;0),$V219/365*(BO219-BN219+1),IF(AND(($S219-BO219)&lt;=0,(BN219-$R219)&gt;0),$V219/365*($S219-BN219+1),$V219/365*(BO219-$R219+1))))),0)</f>
        <v>0</v>
      </c>
      <c r="BQ219" s="154">
        <f>BO219+1</f>
        <v>46113</v>
      </c>
      <c r="BR219" s="154">
        <f>BQ219+29</f>
        <v>46142</v>
      </c>
      <c r="BS219" s="158">
        <f>IFERROR(IF(($R219-BR219)&gt;=0,0,IF(($S219-BQ219)&lt;0,0,IF(AND(($S219-BR219)&gt;0,(BQ219-$R219)&gt;0),$V219/365*(BR219-BQ219+1),IF(AND(($S219-BR219)&lt;=0,(BQ219-$R219)&gt;0),$V219/365*($S219-BQ219+1),$V219/365*(BR219-$R219+1))))),0)</f>
        <v>0</v>
      </c>
      <c r="BT219" s="154">
        <f>BR219+1</f>
        <v>46143</v>
      </c>
      <c r="BU219" s="154">
        <f>BT219+30</f>
        <v>46173</v>
      </c>
      <c r="BV219" s="158">
        <f>IFERROR(IF(($R219-BU219)&gt;=0,0,IF(($S219-BT219)&lt;0,0,IF(AND(($S219-BU219)&gt;0,(BT219-$R219)&gt;0),$V219/365*(BU219-BT219+1),IF(AND(($S219-BU219)&lt;=0,(BT219-$R219)&gt;0),$V219/365*($S219-BT219+1),$V219/365*(BU219-$R219+1))))),0)</f>
        <v>0</v>
      </c>
      <c r="BW219" s="154">
        <f>BU219+1</f>
        <v>46174</v>
      </c>
      <c r="BX219" s="154">
        <f>BW219+29</f>
        <v>46203</v>
      </c>
      <c r="BY219" s="158">
        <f>IFERROR(IF(($R219-BX219)&gt;=0,0,IF(($S219-BW219)&lt;0,0,IF(AND(($S219-BX219)&gt;0,(BW219-$R219)&gt;0),$V219/365*(BX219-BW219+1),IF(AND(($S219-BX219)&lt;=0,(BW219-$R219)&gt;0),$V219/365*($S219-BW219+1),$V219/365*(BX219-$R219+1))))),0)</f>
        <v>0</v>
      </c>
      <c r="BZ219" s="154">
        <f>BX219+1</f>
        <v>46204</v>
      </c>
      <c r="CA219" s="154">
        <f>BZ219+30</f>
        <v>46234</v>
      </c>
      <c r="CB219" s="158">
        <f>IFERROR(IF(($R219-CA219)&gt;=0,0,IF(($S219-BZ219)&lt;0,0,IF(AND(($S219-CA219)&gt;0,(BZ219-$R219)&gt;0),$V219/365*(CA219-BZ219+1),IF(AND(($S219-CA219)&lt;=0,(BZ219-$R219)&gt;0),$V219/365*($S219-BZ219+1),$V219/365*(CA219-$R219+1))))),0)</f>
        <v>0</v>
      </c>
      <c r="CC219" s="154">
        <f>CA219+1</f>
        <v>46235</v>
      </c>
      <c r="CD219" s="154">
        <f>CC219+30</f>
        <v>46265</v>
      </c>
      <c r="CE219" s="158">
        <f>IFERROR(IF(($R219-CD219)&gt;=0,0,IF(($S219-CC219)&lt;0,0,IF(AND(($S219-CD219)&gt;0,(CC219-$R219)&gt;0),$V219/365*(CD219-CC219+1),IF(AND(($S219-CD219)&lt;=0,(CC219-$R219)&gt;0),$V219/365*($S219-CC219+1),$V219/365*(CD219-$R219+1))))),0)</f>
        <v>0</v>
      </c>
      <c r="CF219" s="154">
        <f>CD219+1</f>
        <v>46266</v>
      </c>
      <c r="CG219" s="154">
        <f>CF219+29</f>
        <v>46295</v>
      </c>
      <c r="CH219" s="158">
        <f>IFERROR(IF(($R219-CG219)&gt;=0,0,IF(($S219-CF219)&lt;0,0,IF(AND(($S219-CG219)&gt;0,(CF219-$R219)&gt;0),$V219/365*(CG219-CF219+1),IF(AND(($S219-CG219)&lt;=0,(CF219-$R219)&gt;0),$V219/365*($S219-CF219+1),$V219/365*(CG219-$R219+1))))),0)</f>
        <v>0</v>
      </c>
      <c r="CI219" s="154">
        <f>CG219+1</f>
        <v>46296</v>
      </c>
      <c r="CJ219" s="154">
        <f>CI219+30</f>
        <v>46326</v>
      </c>
      <c r="CK219" s="158">
        <f>IFERROR(IF(($R219-CJ219)&gt;=0,0,IF(($S219-CI219)&lt;0,0,IF(AND(($S219-CJ219)&gt;0,(CI219-$R219)&gt;0),$V219/365*(CJ219-CI219+1),IF(AND(($S219-CJ219)&lt;=0,(CI219-$R219)&gt;0),$V219/365*($S219-CI219+1),$V219/365*(CJ219-$R219+1))))),0)</f>
        <v>0</v>
      </c>
      <c r="CL219" s="154">
        <f>CJ219+1</f>
        <v>46327</v>
      </c>
      <c r="CM219" s="154">
        <f>CL219+29</f>
        <v>46356</v>
      </c>
      <c r="CN219" s="158">
        <f>IFERROR(IF(($R219-CM219)&gt;=0,0,IF(($S219-CL219)&lt;0,0,IF(AND(($S219-CM219)&gt;0,(CL219-$R219)&gt;0),$V219/365*(CM219-CL219+1),IF(AND(($S219-CM219)&lt;=0,(CL219-$R219)&gt;0),$V219/365*($S219-CL219+1),$V219/365*(CM219-$R219+1))))),0)</f>
        <v>0</v>
      </c>
      <c r="CO219" s="154">
        <f>CM219+1</f>
        <v>46357</v>
      </c>
      <c r="CP219" s="154">
        <f>CO219+30</f>
        <v>46387</v>
      </c>
      <c r="CQ219" s="158">
        <f>IFERROR(IF(($R219-CP219)&gt;=0,0,IF(($S219-CO219)&lt;0,0,IF(AND(($S219-CP219)&gt;0,(CO219-$R219)&gt;0),$V219/365*(CP219-CO219+1),IF(AND(($S219-CP219)&lt;=0,(CO219-$R219)&gt;0),$V219/365*($S219-CO219+1),$V219/365*(CP219-$R219+1))))),0)</f>
        <v>0</v>
      </c>
    </row>
    <row r="220" s="80" customFormat="1" ht="24" customHeight="1" outlineLevel="4" spans="1:95">
      <c r="A220" s="119"/>
      <c r="B220" s="120"/>
      <c r="C220" s="121"/>
      <c r="D220" s="119"/>
      <c r="E220" s="120"/>
      <c r="F220" s="120"/>
      <c r="G220" s="120"/>
      <c r="H220" s="122"/>
      <c r="I220" s="122"/>
      <c r="J220" s="122">
        <f>Z220+AC220+AF220+AI220+AL220+AO220+AR220+AU220+AX220+BA220+BD220+BG220</f>
        <v>0</v>
      </c>
      <c r="K220" s="122">
        <f>K219+1</f>
        <v>4</v>
      </c>
      <c r="L220" s="147"/>
      <c r="M220" s="148">
        <f>IFERROR(VLOOKUP($L220,'2-2 引出数据_合同数据仓库'!$B$2:$BP$10000,3,FALSE),0)</f>
        <v>0</v>
      </c>
      <c r="N220" s="122"/>
      <c r="O220" s="148">
        <f>IFERROR(VLOOKUP((LEFT(VLOOKUP($L220,'2-2 引出数据_合同数据仓库'!$B$2:$BP$10000,64,FALSE),15)&amp;(RIGHT(VLOOKUP($L220,'2-2 引出数据_合同数据仓库'!$B$2:$BP$10000,64,FALSE),4)+1)),'2-2 引出数据_合同数据仓库'!$B$2:$BP$10000,3,FALSE),0)</f>
        <v>0</v>
      </c>
      <c r="P220" s="122"/>
      <c r="Q220" s="122">
        <f>IFERROR(VLOOKUP($L220,'2-2 引出数据_合同数据仓库'!$B$2:$BP$10000,28,FALSE),0)</f>
        <v>0</v>
      </c>
      <c r="R220" s="122">
        <f>IFERROR(VLOOKUP($L220,'2-2 引出数据_合同数据仓库'!$B$2:$BP$10000,29,FALSE),0)</f>
        <v>0</v>
      </c>
      <c r="S220" s="122">
        <f>IFERROR(VLOOKUP($L220,'2-2 引出数据_合同数据仓库'!$B$2:$BP$10000,4,FALSE),0)</f>
        <v>0</v>
      </c>
      <c r="T220" s="122"/>
      <c r="U220" s="122">
        <f>IFERROR(VLOOKUP($L220,'2-2 引出数据_合同数据仓库'!$B$2:$BP$10000,15,FALSE),0)</f>
        <v>0</v>
      </c>
      <c r="V220" s="122">
        <f>U220/(S220-R220+1)*365</f>
        <v>0</v>
      </c>
      <c r="W220" s="122"/>
      <c r="X220" s="154">
        <v>45658</v>
      </c>
      <c r="Y220" s="154">
        <f>X220+30</f>
        <v>45688</v>
      </c>
      <c r="Z220" s="158">
        <f>IFERROR(IF(($R220-Y220)&gt;=0,0,IF(($S220-X220)&lt;0,0,IF(AND(($S220-Y220)&gt;0,(X220-$R220)&gt;0),$V220/365*(Y220-X220+1),IF(AND(($S220-Y220)&lt;=0,(X220-$R220)&gt;0),$V220/365*($S220-X220+1),$V220/365*(Y220-$R220+1))))),0)</f>
        <v>0</v>
      </c>
      <c r="AA220" s="154">
        <f>Y220+1</f>
        <v>45689</v>
      </c>
      <c r="AB220" s="154">
        <f>AA220+27</f>
        <v>45716</v>
      </c>
      <c r="AC220" s="158">
        <f>IFERROR(IF(($R220-AB220)&gt;=0,0,IF(($S220-AA220)&lt;0,0,IF(AND(($S220-AB220)&gt;0,(AA220-$R220)&gt;0),$V220/365*(AB220-AA220+1),IF(AND(($S220-AB220)&lt;=0,(AA220-$R220)&gt;0),$V220/365*($S220-AA220+1),$V220/365*(AB220-$R220+1))))),0)</f>
        <v>0</v>
      </c>
      <c r="AD220" s="154">
        <f>AB220+1</f>
        <v>45717</v>
      </c>
      <c r="AE220" s="154">
        <f>AD220+30</f>
        <v>45747</v>
      </c>
      <c r="AF220" s="158">
        <f>IFERROR(IF(($R220-AE220)&gt;=0,0,IF(($S220-AD220)&lt;0,0,IF(AND(($S220-AE220)&gt;0,(AD220-$R220)&gt;0),$V220/365*(AE220-AD220+1),IF(AND(($S220-AE220)&lt;=0,(AD220-$R220)&gt;0),$V220/365*($S220-AD220+1),$V220/365*(AE220-$R220+1))))),0)</f>
        <v>0</v>
      </c>
      <c r="AG220" s="154">
        <f>AE220+1</f>
        <v>45748</v>
      </c>
      <c r="AH220" s="154">
        <f>AG220+29</f>
        <v>45777</v>
      </c>
      <c r="AI220" s="158">
        <f>IFERROR(IF(($R220-AH220)&gt;=0,0,IF(($S220-AG220)&lt;0,0,IF(AND(($S220-AH220)&gt;0,(AG220-$R220)&gt;0),$V220/365*(AH220-AG220+1),IF(AND(($S220-AH220)&lt;=0,(AG220-$R220)&gt;0),$V220/365*($S220-AG220+1),$V220/365*(AH220-$R220+1))))),0)</f>
        <v>0</v>
      </c>
      <c r="AJ220" s="154">
        <f>AH220+1</f>
        <v>45778</v>
      </c>
      <c r="AK220" s="154">
        <f>AJ220+30</f>
        <v>45808</v>
      </c>
      <c r="AL220" s="158">
        <f>IFERROR(IF(($R220-AK220)&gt;=0,0,IF(($S220-AJ220)&lt;0,0,IF(AND(($S220-AK220)&gt;0,(AJ220-$R220)&gt;0),$V220/365*(AK220-AJ220+1),IF(AND(($S220-AK220)&lt;=0,(AJ220-$R220)&gt;0),$V220/365*($S220-AJ220+1),$V220/365*(AK220-$R220+1))))),0)</f>
        <v>0</v>
      </c>
      <c r="AM220" s="154">
        <f>AK220+1</f>
        <v>45809</v>
      </c>
      <c r="AN220" s="154">
        <f>AM220+29</f>
        <v>45838</v>
      </c>
      <c r="AO220" s="158">
        <f>IFERROR(IF(($R220-AN220)&gt;=0,0,IF(($S220-AM220)&lt;0,0,IF(AND(($S220-AN220)&gt;0,(AM220-$R220)&gt;0),$V220/365*(AN220-AM220+1),IF(AND(($S220-AN220)&lt;=0,(AM220-$R220)&gt;0),$V220/365*($S220-AM220+1),$V220/365*(AN220-$R220+1))))),0)</f>
        <v>0</v>
      </c>
      <c r="AP220" s="154">
        <f>AN220+1</f>
        <v>45839</v>
      </c>
      <c r="AQ220" s="154">
        <f>AP220+30</f>
        <v>45869</v>
      </c>
      <c r="AR220" s="158">
        <f>IFERROR(IF(($R220-AQ220)&gt;=0,0,IF(($S220-AP220)&lt;0,0,IF(AND(($S220-AQ220)&gt;0,(AP220-$R220)&gt;0),$V220/365*(AQ220-AP220+1),IF(AND(($S220-AQ220)&lt;=0,(AP220-$R220)&gt;0),$V220/365*($S220-AP220+1),$V220/365*(AQ220-$R220+1))))),0)</f>
        <v>0</v>
      </c>
      <c r="AS220" s="154">
        <f>AQ220+1</f>
        <v>45870</v>
      </c>
      <c r="AT220" s="154">
        <f>AS220+30</f>
        <v>45900</v>
      </c>
      <c r="AU220" s="158">
        <f>IFERROR(IF(($R220-AT220)&gt;=0,0,IF(($S220-AS220)&lt;0,0,IF(AND(($S220-AT220)&gt;0,(AS220-$R220)&gt;0),$V220/365*(AT220-AS220+1),IF(AND(($S220-AT220)&lt;=0,(AS220-$R220)&gt;0),$V220/365*($S220-AS220+1),$V220/365*(AT220-$R220+1))))),0)</f>
        <v>0</v>
      </c>
      <c r="AV220" s="154">
        <f>AT220+1</f>
        <v>45901</v>
      </c>
      <c r="AW220" s="154">
        <f>AV220+29</f>
        <v>45930</v>
      </c>
      <c r="AX220" s="158">
        <f>IFERROR(IF(($R220-AW220)&gt;=0,0,IF(($S220-AV220)&lt;0,0,IF(AND(($S220-AW220)&gt;0,(AV220-$R220)&gt;0),$V220/365*(AW220-AV220+1),IF(AND(($S220-AW220)&lt;=0,(AV220-$R220)&gt;0),$V220/365*($S220-AV220+1),$V220/365*(AW220-$R220+1))))),0)</f>
        <v>0</v>
      </c>
      <c r="AY220" s="154">
        <f>AW220+1</f>
        <v>45931</v>
      </c>
      <c r="AZ220" s="154">
        <f>AY220+30</f>
        <v>45961</v>
      </c>
      <c r="BA220" s="158">
        <f>IFERROR(IF(($R220-AZ220)&gt;=0,0,IF(($S220-AY220)&lt;0,0,IF(AND(($S220-AZ220)&gt;0,(AY220-$R220)&gt;0),$V220/365*(AZ220-AY220+1),IF(AND(($S220-AZ220)&lt;=0,(AY220-$R220)&gt;0),$V220/365*($S220-AY220+1),$V220/365*(AZ220-$R220+1))))),0)</f>
        <v>0</v>
      </c>
      <c r="BB220" s="154">
        <f>AZ220+1</f>
        <v>45962</v>
      </c>
      <c r="BC220" s="154">
        <f>BB220+29</f>
        <v>45991</v>
      </c>
      <c r="BD220" s="158">
        <f>IFERROR(IF(($R220-BC220)&gt;=0,0,IF(($S220-BB220)&lt;0,0,IF(AND(($S220-BC220)&gt;0,(BB220-$R220)&gt;0),$V220/365*(BC220-BB220+1),IF(AND(($S220-BC220)&lt;=0,(BB220-$R220)&gt;0),$V220/365*($S220-BB220+1),$V220/365*(BC220-$R220+1))))),0)</f>
        <v>0</v>
      </c>
      <c r="BE220" s="154">
        <f>BC220+1</f>
        <v>45992</v>
      </c>
      <c r="BF220" s="154">
        <f>BE220+30</f>
        <v>46022</v>
      </c>
      <c r="BG220" s="158">
        <f>IFERROR(IF(($R220-BF220)&gt;=0,0,IF(($S220-BE220)&lt;0,0,IF(AND(($S220-BF220)&gt;0,(BE220-$R220)&gt;0),$V220/365*(BF220-BE220+1),IF(AND(($S220-BF220)&lt;=0,(BE220-$R220)&gt;0),$V220/365*($S220-BE220+1),$V220/365*(BF220-$R220+1))))),0)</f>
        <v>0</v>
      </c>
      <c r="BH220" s="154">
        <v>46023</v>
      </c>
      <c r="BI220" s="154">
        <f>BH220+30</f>
        <v>46053</v>
      </c>
      <c r="BJ220" s="158">
        <f>IFERROR(IF(($R220-BI220)&gt;=0,0,IF(($S220-BH220)&lt;0,0,IF(AND(($S220-BI220)&gt;0,(BH220-$R220)&gt;0),$V220/365*(BI220-BH220+1),IF(AND(($S220-BI220)&lt;=0,(BH220-$R220)&gt;0),$V220/365*($S220-BH220+1),$V220/365*(BI220-$R220+1))))),0)</f>
        <v>0</v>
      </c>
      <c r="BK220" s="154">
        <f>BI220+1</f>
        <v>46054</v>
      </c>
      <c r="BL220" s="154">
        <f>BK220+27</f>
        <v>46081</v>
      </c>
      <c r="BM220" s="158">
        <f>IFERROR(IF(($R220-BL220)&gt;=0,0,IF(($S220-BK220)&lt;0,0,IF(AND(($S220-BL220)&gt;0,(BK220-$R220)&gt;0),$V220/365*(BL220-BK220+1),IF(AND(($S220-BL220)&lt;=0,(BK220-$R220)&gt;0),$V220/365*($S220-BK220+1),$V220/365*(BL220-$R220+1))))),0)</f>
        <v>0</v>
      </c>
      <c r="BN220" s="154">
        <f>BL220+1</f>
        <v>46082</v>
      </c>
      <c r="BO220" s="154">
        <f>BN220+30</f>
        <v>46112</v>
      </c>
      <c r="BP220" s="158">
        <f>IFERROR(IF(($R220-BO220)&gt;=0,0,IF(($S220-BN220)&lt;0,0,IF(AND(($S220-BO220)&gt;0,(BN220-$R220)&gt;0),$V220/365*(BO220-BN220+1),IF(AND(($S220-BO220)&lt;=0,(BN220-$R220)&gt;0),$V220/365*($S220-BN220+1),$V220/365*(BO220-$R220+1))))),0)</f>
        <v>0</v>
      </c>
      <c r="BQ220" s="154">
        <f>BO220+1</f>
        <v>46113</v>
      </c>
      <c r="BR220" s="154">
        <f>BQ220+29</f>
        <v>46142</v>
      </c>
      <c r="BS220" s="158">
        <f>IFERROR(IF(($R220-BR220)&gt;=0,0,IF(($S220-BQ220)&lt;0,0,IF(AND(($S220-BR220)&gt;0,(BQ220-$R220)&gt;0),$V220/365*(BR220-BQ220+1),IF(AND(($S220-BR220)&lt;=0,(BQ220-$R220)&gt;0),$V220/365*($S220-BQ220+1),$V220/365*(BR220-$R220+1))))),0)</f>
        <v>0</v>
      </c>
      <c r="BT220" s="154">
        <f>BR220+1</f>
        <v>46143</v>
      </c>
      <c r="BU220" s="154">
        <f>BT220+30</f>
        <v>46173</v>
      </c>
      <c r="BV220" s="158">
        <f>IFERROR(IF(($R220-BU220)&gt;=0,0,IF(($S220-BT220)&lt;0,0,IF(AND(($S220-BU220)&gt;0,(BT220-$R220)&gt;0),$V220/365*(BU220-BT220+1),IF(AND(($S220-BU220)&lt;=0,(BT220-$R220)&gt;0),$V220/365*($S220-BT220+1),$V220/365*(BU220-$R220+1))))),0)</f>
        <v>0</v>
      </c>
      <c r="BW220" s="154">
        <f>BU220+1</f>
        <v>46174</v>
      </c>
      <c r="BX220" s="154">
        <f>BW220+29</f>
        <v>46203</v>
      </c>
      <c r="BY220" s="158">
        <f>IFERROR(IF(($R220-BX220)&gt;=0,0,IF(($S220-BW220)&lt;0,0,IF(AND(($S220-BX220)&gt;0,(BW220-$R220)&gt;0),$V220/365*(BX220-BW220+1),IF(AND(($S220-BX220)&lt;=0,(BW220-$R220)&gt;0),$V220/365*($S220-BW220+1),$V220/365*(BX220-$R220+1))))),0)</f>
        <v>0</v>
      </c>
      <c r="BZ220" s="154">
        <f>BX220+1</f>
        <v>46204</v>
      </c>
      <c r="CA220" s="154">
        <f>BZ220+30</f>
        <v>46234</v>
      </c>
      <c r="CB220" s="158">
        <f>IFERROR(IF(($R220-CA220)&gt;=0,0,IF(($S220-BZ220)&lt;0,0,IF(AND(($S220-CA220)&gt;0,(BZ220-$R220)&gt;0),$V220/365*(CA220-BZ220+1),IF(AND(($S220-CA220)&lt;=0,(BZ220-$R220)&gt;0),$V220/365*($S220-BZ220+1),$V220/365*(CA220-$R220+1))))),0)</f>
        <v>0</v>
      </c>
      <c r="CC220" s="154">
        <f>CA220+1</f>
        <v>46235</v>
      </c>
      <c r="CD220" s="154">
        <f>CC220+30</f>
        <v>46265</v>
      </c>
      <c r="CE220" s="158">
        <f>IFERROR(IF(($R220-CD220)&gt;=0,0,IF(($S220-CC220)&lt;0,0,IF(AND(($S220-CD220)&gt;0,(CC220-$R220)&gt;0),$V220/365*(CD220-CC220+1),IF(AND(($S220-CD220)&lt;=0,(CC220-$R220)&gt;0),$V220/365*($S220-CC220+1),$V220/365*(CD220-$R220+1))))),0)</f>
        <v>0</v>
      </c>
      <c r="CF220" s="154">
        <f>CD220+1</f>
        <v>46266</v>
      </c>
      <c r="CG220" s="154">
        <f>CF220+29</f>
        <v>46295</v>
      </c>
      <c r="CH220" s="158">
        <f>IFERROR(IF(($R220-CG220)&gt;=0,0,IF(($S220-CF220)&lt;0,0,IF(AND(($S220-CG220)&gt;0,(CF220-$R220)&gt;0),$V220/365*(CG220-CF220+1),IF(AND(($S220-CG220)&lt;=0,(CF220-$R220)&gt;0),$V220/365*($S220-CF220+1),$V220/365*(CG220-$R220+1))))),0)</f>
        <v>0</v>
      </c>
      <c r="CI220" s="154">
        <f>CG220+1</f>
        <v>46296</v>
      </c>
      <c r="CJ220" s="154">
        <f>CI220+30</f>
        <v>46326</v>
      </c>
      <c r="CK220" s="158">
        <f>IFERROR(IF(($R220-CJ220)&gt;=0,0,IF(($S220-CI220)&lt;0,0,IF(AND(($S220-CJ220)&gt;0,(CI220-$R220)&gt;0),$V220/365*(CJ220-CI220+1),IF(AND(($S220-CJ220)&lt;=0,(CI220-$R220)&gt;0),$V220/365*($S220-CI220+1),$V220/365*(CJ220-$R220+1))))),0)</f>
        <v>0</v>
      </c>
      <c r="CL220" s="154">
        <f>CJ220+1</f>
        <v>46327</v>
      </c>
      <c r="CM220" s="154">
        <f>CL220+29</f>
        <v>46356</v>
      </c>
      <c r="CN220" s="158">
        <f>IFERROR(IF(($R220-CM220)&gt;=0,0,IF(($S220-CL220)&lt;0,0,IF(AND(($S220-CM220)&gt;0,(CL220-$R220)&gt;0),$V220/365*(CM220-CL220+1),IF(AND(($S220-CM220)&lt;=0,(CL220-$R220)&gt;0),$V220/365*($S220-CL220+1),$V220/365*(CM220-$R220+1))))),0)</f>
        <v>0</v>
      </c>
      <c r="CO220" s="154">
        <f>CM220+1</f>
        <v>46357</v>
      </c>
      <c r="CP220" s="154">
        <f>CO220+30</f>
        <v>46387</v>
      </c>
      <c r="CQ220" s="158">
        <f>IFERROR(IF(($R220-CP220)&gt;=0,0,IF(($S220-CO220)&lt;0,0,IF(AND(($S220-CP220)&gt;0,(CO220-$R220)&gt;0),$V220/365*(CP220-CO220+1),IF(AND(($S220-CP220)&lt;=0,(CO220-$R220)&gt;0),$V220/365*($S220-CO220+1),$V220/365*(CP220-$R220+1))))),0)</f>
        <v>0</v>
      </c>
    </row>
    <row r="221" s="80" customFormat="1" ht="24" customHeight="1" outlineLevel="4" spans="1:95">
      <c r="A221" s="123" t="s">
        <v>2814</v>
      </c>
      <c r="B221" s="124"/>
      <c r="C221" s="124"/>
      <c r="D221" s="124"/>
      <c r="E221" s="124"/>
      <c r="F221" s="124"/>
      <c r="G221" s="125"/>
      <c r="H221" s="126"/>
      <c r="I221" s="126"/>
      <c r="J221" s="126"/>
      <c r="K221" s="126"/>
      <c r="L221" s="149"/>
      <c r="M221" s="149"/>
      <c r="N221" s="126"/>
      <c r="O221" s="126"/>
      <c r="P221" s="126"/>
      <c r="Q221" s="126"/>
      <c r="R221" s="126"/>
      <c r="S221" s="126"/>
      <c r="T221" s="126"/>
      <c r="U221" s="126"/>
      <c r="V221" s="126"/>
      <c r="W221" s="126"/>
      <c r="X221" s="126"/>
      <c r="Y221" s="126"/>
      <c r="Z221" s="126"/>
      <c r="AA221" s="126"/>
      <c r="AB221" s="126"/>
      <c r="AC221" s="126"/>
      <c r="AD221" s="126"/>
      <c r="AE221" s="126"/>
      <c r="AF221" s="126"/>
      <c r="AG221" s="126"/>
      <c r="AH221" s="126"/>
      <c r="AI221" s="126"/>
      <c r="AJ221" s="126"/>
      <c r="AK221" s="126"/>
      <c r="AL221" s="126"/>
      <c r="AM221" s="126"/>
      <c r="AN221" s="126"/>
      <c r="AO221" s="126"/>
      <c r="AP221" s="126"/>
      <c r="AQ221" s="126"/>
      <c r="AR221" s="126"/>
      <c r="AS221" s="126"/>
      <c r="AT221" s="126"/>
      <c r="AU221" s="126"/>
      <c r="AV221" s="126"/>
      <c r="AW221" s="126"/>
      <c r="AX221" s="126"/>
      <c r="AY221" s="126"/>
      <c r="AZ221" s="126"/>
      <c r="BA221" s="126"/>
      <c r="BB221" s="126"/>
      <c r="BC221" s="126"/>
      <c r="BD221" s="126"/>
      <c r="BE221" s="126"/>
      <c r="BF221" s="126"/>
      <c r="BG221" s="126"/>
      <c r="BH221" s="126"/>
      <c r="BI221" s="126"/>
      <c r="BJ221" s="126"/>
      <c r="BK221" s="126"/>
      <c r="BL221" s="126"/>
      <c r="BM221" s="126"/>
      <c r="BN221" s="126"/>
      <c r="BO221" s="126"/>
      <c r="BP221" s="126"/>
      <c r="BQ221" s="126"/>
      <c r="BR221" s="126"/>
      <c r="BS221" s="126"/>
      <c r="BT221" s="126"/>
      <c r="BU221" s="126"/>
      <c r="BV221" s="126"/>
      <c r="BW221" s="126"/>
      <c r="BX221" s="126"/>
      <c r="BY221" s="126"/>
      <c r="BZ221" s="126"/>
      <c r="CA221" s="126"/>
      <c r="CB221" s="126"/>
      <c r="CC221" s="126"/>
      <c r="CD221" s="126"/>
      <c r="CE221" s="126"/>
      <c r="CF221" s="126"/>
      <c r="CG221" s="126"/>
      <c r="CH221" s="126"/>
      <c r="CI221" s="126"/>
      <c r="CJ221" s="126"/>
      <c r="CK221" s="126"/>
      <c r="CL221" s="126"/>
      <c r="CM221" s="126"/>
      <c r="CN221" s="126"/>
      <c r="CO221" s="126"/>
      <c r="CP221" s="126"/>
      <c r="CQ221" s="126"/>
    </row>
    <row r="222" ht="24" customHeight="1" outlineLevel="3" spans="1:95">
      <c r="A222" s="115"/>
      <c r="B222" s="116" t="s">
        <v>792</v>
      </c>
      <c r="C222" s="117" t="s">
        <v>1179</v>
      </c>
      <c r="D222" s="115" t="s">
        <v>1185</v>
      </c>
      <c r="E222" s="116" t="s">
        <v>1186</v>
      </c>
      <c r="F222" s="116"/>
      <c r="G222" s="116" t="s">
        <v>936</v>
      </c>
      <c r="H222" s="118">
        <f>X222+AA222+AD222+AG222+AJ222+AM222+AP222+AS222+AV222+AY222+BB222+BE222</f>
        <v>0</v>
      </c>
      <c r="I222" s="118">
        <f>Y222+AB222+AE222+AH222+AK222+AN222+AQ222+AT222+AW222+AZ222+BC222+BF222</f>
        <v>0</v>
      </c>
      <c r="J222" s="118">
        <f>Z222+AC222+AF222+AI222+AL222+AO222+AR222+AU222+AX222+BA222+BD222+BG222</f>
        <v>0</v>
      </c>
      <c r="K222" s="118"/>
      <c r="L222" s="146"/>
      <c r="M222" s="146"/>
      <c r="N222" s="118"/>
      <c r="O222" s="118"/>
      <c r="P222" s="118"/>
      <c r="Q222" s="118"/>
      <c r="R222" s="118"/>
      <c r="S222" s="118"/>
      <c r="T222" s="118"/>
      <c r="U222" s="118"/>
      <c r="V222" s="118"/>
      <c r="W222" s="118"/>
      <c r="X222" s="118">
        <f>VLOOKUP($C222,'1 预算编制表单'!$C:$BJ,27,FALSE)</f>
        <v>0</v>
      </c>
      <c r="Y222" s="118">
        <f>X222-Z222</f>
        <v>0</v>
      </c>
      <c r="Z222" s="118">
        <f>SUM(Z223:Z227)</f>
        <v>0</v>
      </c>
      <c r="AA222" s="118">
        <f>VLOOKUP($C222,'1 预算编制表单'!$C:$BJ,30,FALSE)</f>
        <v>0</v>
      </c>
      <c r="AB222" s="118">
        <f>AA222-AC222</f>
        <v>0</v>
      </c>
      <c r="AC222" s="118">
        <f>SUM(AC223:AC227)</f>
        <v>0</v>
      </c>
      <c r="AD222" s="118">
        <f>VLOOKUP($C222,'1 预算编制表单'!$C:$BJ,33,FALSE)</f>
        <v>0</v>
      </c>
      <c r="AE222" s="118">
        <f>AD222-AF222</f>
        <v>0</v>
      </c>
      <c r="AF222" s="118">
        <f>SUM(AF223:AF227)</f>
        <v>0</v>
      </c>
      <c r="AG222" s="118">
        <f>VLOOKUP($C222,'1 预算编制表单'!$C:$BJ,36,FALSE)</f>
        <v>0</v>
      </c>
      <c r="AH222" s="118">
        <f>AG222-AI222</f>
        <v>0</v>
      </c>
      <c r="AI222" s="118">
        <f>SUM(AI223:AI227)</f>
        <v>0</v>
      </c>
      <c r="AJ222" s="118">
        <f>VLOOKUP($C222,'1 预算编制表单'!$C:$BJ,39,FALSE)</f>
        <v>0</v>
      </c>
      <c r="AK222" s="118">
        <f>AJ222-AL222</f>
        <v>0</v>
      </c>
      <c r="AL222" s="118">
        <f>SUM(AL223:AL227)</f>
        <v>0</v>
      </c>
      <c r="AM222" s="118">
        <f>VLOOKUP($C222,'1 预算编制表单'!$C:$BJ,42,FALSE)</f>
        <v>0</v>
      </c>
      <c r="AN222" s="118">
        <f>AM222-AO222</f>
        <v>0</v>
      </c>
      <c r="AO222" s="118">
        <f>SUM(AO223:AO227)</f>
        <v>0</v>
      </c>
      <c r="AP222" s="118">
        <f>VLOOKUP($C222,'1 预算编制表单'!$C:$BJ,45,FALSE)</f>
        <v>0</v>
      </c>
      <c r="AQ222" s="118">
        <f>AP222-AR222</f>
        <v>0</v>
      </c>
      <c r="AR222" s="118">
        <f>SUM(AR223:AR227)</f>
        <v>0</v>
      </c>
      <c r="AS222" s="118">
        <f>VLOOKUP($C222,'1 预算编制表单'!$C:$BJ,48,FALSE)</f>
        <v>0</v>
      </c>
      <c r="AT222" s="118">
        <f>AS222-AU222</f>
        <v>0</v>
      </c>
      <c r="AU222" s="118">
        <f>SUM(AU223:AU227)</f>
        <v>0</v>
      </c>
      <c r="AV222" s="118">
        <f>VLOOKUP($C222,'1 预算编制表单'!$C:$BJ,51,FALSE)</f>
        <v>0</v>
      </c>
      <c r="AW222" s="118">
        <f>AV222-AX222</f>
        <v>0</v>
      </c>
      <c r="AX222" s="118">
        <f>SUM(AX223:AX227)</f>
        <v>0</v>
      </c>
      <c r="AY222" s="118">
        <f>VLOOKUP($C222,'1 预算编制表单'!$C:$BJ,54,FALSE)</f>
        <v>0</v>
      </c>
      <c r="AZ222" s="118">
        <f>AY222-BA222</f>
        <v>0</v>
      </c>
      <c r="BA222" s="118">
        <f>SUM(BA223:BA227)</f>
        <v>0</v>
      </c>
      <c r="BB222" s="118">
        <f>VLOOKUP($C222,'1 预算编制表单'!$C:$BJ,57,FALSE)</f>
        <v>0</v>
      </c>
      <c r="BC222" s="118">
        <f>BB222-BD222</f>
        <v>0</v>
      </c>
      <c r="BD222" s="118">
        <f>SUM(BD223:BD227)</f>
        <v>0</v>
      </c>
      <c r="BE222" s="118">
        <f>VLOOKUP($C222,'1 预算编制表单'!$C:$BJ,60,FALSE)</f>
        <v>0</v>
      </c>
      <c r="BF222" s="118">
        <f>BE222-BG222</f>
        <v>0</v>
      </c>
      <c r="BG222" s="118">
        <f>SUM(BG223:BG227)</f>
        <v>0</v>
      </c>
      <c r="BH222" s="118">
        <f>VLOOKUP($C222,'1 预算编制表单'!$C:$BJ,27,FALSE)</f>
        <v>0</v>
      </c>
      <c r="BI222" s="118">
        <f>BH222-BJ222</f>
        <v>0</v>
      </c>
      <c r="BJ222" s="118">
        <f>SUM(BJ223:BJ227)</f>
        <v>0</v>
      </c>
      <c r="BK222" s="118">
        <f>VLOOKUP($C222,'1 预算编制表单'!$C:$BJ,30,FALSE)</f>
        <v>0</v>
      </c>
      <c r="BL222" s="118">
        <f>BK222-BM222</f>
        <v>0</v>
      </c>
      <c r="BM222" s="118">
        <f>SUM(BM223:BM227)</f>
        <v>0</v>
      </c>
      <c r="BN222" s="118">
        <f>VLOOKUP($C222,'1 预算编制表单'!$C:$BJ,33,FALSE)</f>
        <v>0</v>
      </c>
      <c r="BO222" s="118">
        <f>BN222-BP222</f>
        <v>0</v>
      </c>
      <c r="BP222" s="118">
        <f>SUM(BP223:BP227)</f>
        <v>0</v>
      </c>
      <c r="BQ222" s="118">
        <f>VLOOKUP($C222,'1 预算编制表单'!$C:$BJ,36,FALSE)</f>
        <v>0</v>
      </c>
      <c r="BR222" s="118">
        <f>BQ222-BS222</f>
        <v>0</v>
      </c>
      <c r="BS222" s="118">
        <f>SUM(BS223:BS227)</f>
        <v>0</v>
      </c>
      <c r="BT222" s="118">
        <f>VLOOKUP($C222,'1 预算编制表单'!$C:$BJ,39,FALSE)</f>
        <v>0</v>
      </c>
      <c r="BU222" s="118">
        <f>BT222-BV222</f>
        <v>0</v>
      </c>
      <c r="BV222" s="118">
        <f>SUM(BV223:BV227)</f>
        <v>0</v>
      </c>
      <c r="BW222" s="118">
        <f>VLOOKUP($C222,'1 预算编制表单'!$C:$BJ,42,FALSE)</f>
        <v>0</v>
      </c>
      <c r="BX222" s="118">
        <f>BW222-BY222</f>
        <v>0</v>
      </c>
      <c r="BY222" s="118">
        <f>SUM(BY223:BY227)</f>
        <v>0</v>
      </c>
      <c r="BZ222" s="118">
        <f>VLOOKUP($C222,'1 预算编制表单'!$C:$BJ,45,FALSE)</f>
        <v>0</v>
      </c>
      <c r="CA222" s="118">
        <f>BZ222-CB222</f>
        <v>0</v>
      </c>
      <c r="CB222" s="118">
        <f>SUM(CB223:CB227)</f>
        <v>0</v>
      </c>
      <c r="CC222" s="118">
        <f>VLOOKUP($C222,'1 预算编制表单'!$C:$BJ,48,FALSE)</f>
        <v>0</v>
      </c>
      <c r="CD222" s="118">
        <f>CC222-CE222</f>
        <v>0</v>
      </c>
      <c r="CE222" s="118">
        <f>SUM(CE223:CE227)</f>
        <v>0</v>
      </c>
      <c r="CF222" s="118">
        <f>VLOOKUP($C222,'1 预算编制表单'!$C:$BJ,51,FALSE)</f>
        <v>0</v>
      </c>
      <c r="CG222" s="118">
        <f>CF222-CH222</f>
        <v>0</v>
      </c>
      <c r="CH222" s="118">
        <f>SUM(CH223:CH227)</f>
        <v>0</v>
      </c>
      <c r="CI222" s="118">
        <f>VLOOKUP($C222,'1 预算编制表单'!$C:$BJ,54,FALSE)</f>
        <v>0</v>
      </c>
      <c r="CJ222" s="118">
        <f>CI222-CK222</f>
        <v>0</v>
      </c>
      <c r="CK222" s="118">
        <f>SUM(CK223:CK227)</f>
        <v>0</v>
      </c>
      <c r="CL222" s="118">
        <f>VLOOKUP($C222,'1 预算编制表单'!$C:$BJ,57,FALSE)</f>
        <v>0</v>
      </c>
      <c r="CM222" s="118">
        <f>CL222-CN222</f>
        <v>0</v>
      </c>
      <c r="CN222" s="118">
        <f>SUM(CN223:CN227)</f>
        <v>0</v>
      </c>
      <c r="CO222" s="118">
        <f>VLOOKUP($C222,'1 预算编制表单'!$C:$BJ,60,FALSE)</f>
        <v>0</v>
      </c>
      <c r="CP222" s="118">
        <f>CO222-CQ222</f>
        <v>0</v>
      </c>
      <c r="CQ222" s="118">
        <f>SUM(CQ223:CQ227)</f>
        <v>0</v>
      </c>
    </row>
    <row r="223" s="80" customFormat="1" ht="24" customHeight="1" outlineLevel="4" spans="1:95">
      <c r="A223" s="119"/>
      <c r="B223" s="120"/>
      <c r="C223" s="121"/>
      <c r="D223" s="119"/>
      <c r="E223" s="120"/>
      <c r="F223" s="120"/>
      <c r="G223" s="120"/>
      <c r="H223" s="122"/>
      <c r="I223" s="122"/>
      <c r="J223" s="122">
        <f>Z223+AC223+AF223+AI223+AL223+AO223+AR223+AU223+AX223+BA223+BD223+BG223</f>
        <v>0</v>
      </c>
      <c r="K223" s="122">
        <v>1</v>
      </c>
      <c r="L223" s="147"/>
      <c r="M223" s="148">
        <f>IFERROR(VLOOKUP($L223,'2-2 引出数据_合同数据仓库'!$B$2:$BP$10000,3,FALSE),0)</f>
        <v>0</v>
      </c>
      <c r="N223" s="122"/>
      <c r="O223" s="148">
        <f>IFERROR(VLOOKUP((LEFT(VLOOKUP($L223,'2-2 引出数据_合同数据仓库'!$B$2:$BP$10000,64,FALSE),15)&amp;(RIGHT(VLOOKUP($L223,'2-2 引出数据_合同数据仓库'!$B$2:$BP$10000,64,FALSE),4)+1)),'2-2 引出数据_合同数据仓库'!$B$2:$BP$10000,3,FALSE),0)</f>
        <v>0</v>
      </c>
      <c r="P223" s="122"/>
      <c r="Q223" s="122">
        <f>IFERROR(VLOOKUP($L223,'2-2 引出数据_合同数据仓库'!$B$2:$BP$10000,28,FALSE),0)</f>
        <v>0</v>
      </c>
      <c r="R223" s="122">
        <f>IFERROR(VLOOKUP($L223,'2-2 引出数据_合同数据仓库'!$B$2:$BP$10000,29,FALSE),0)</f>
        <v>0</v>
      </c>
      <c r="S223" s="122">
        <f>IFERROR(VLOOKUP($L223,'2-2 引出数据_合同数据仓库'!$B$2:$BP$10000,4,FALSE),0)</f>
        <v>0</v>
      </c>
      <c r="T223" s="122"/>
      <c r="U223" s="122">
        <f>IFERROR(VLOOKUP($L223,'2-2 引出数据_合同数据仓库'!$B$2:$BP$10000,15,FALSE),0)</f>
        <v>0</v>
      </c>
      <c r="V223" s="122">
        <f>U223/(S223-R223+1)*365</f>
        <v>0</v>
      </c>
      <c r="W223" s="122"/>
      <c r="X223" s="154">
        <v>45658</v>
      </c>
      <c r="Y223" s="154">
        <f>X223+30</f>
        <v>45688</v>
      </c>
      <c r="Z223" s="158">
        <f>IFERROR(IF(($R223-Y223)&gt;=0,0,IF(($S223-X223)&lt;0,0,IF(AND(($S223-Y223)&gt;0,(X223-$R223)&gt;0),$V223/365*(Y223-X223+1),IF(AND(($S223-Y223)&lt;=0,(X223-$R223)&gt;0),$V223/365*($S223-X223+1),$V223/365*(Y223-$R223+1))))),0)</f>
        <v>0</v>
      </c>
      <c r="AA223" s="154">
        <f>Y223+1</f>
        <v>45689</v>
      </c>
      <c r="AB223" s="154">
        <f>AA223+27</f>
        <v>45716</v>
      </c>
      <c r="AC223" s="158">
        <f>IFERROR(IF(($R223-AB223)&gt;=0,0,IF(($S223-AA223)&lt;0,0,IF(AND(($S223-AB223)&gt;0,(AA223-$R223)&gt;0),$V223/365*(AB223-AA223+1),IF(AND(($S223-AB223)&lt;=0,(AA223-$R223)&gt;0),$V223/365*($S223-AA223+1),$V223/365*(AB223-$R223+1))))),0)</f>
        <v>0</v>
      </c>
      <c r="AD223" s="154">
        <f>AB223+1</f>
        <v>45717</v>
      </c>
      <c r="AE223" s="154">
        <f>AD223+30</f>
        <v>45747</v>
      </c>
      <c r="AF223" s="158">
        <f>IFERROR(IF(($R223-AE223)&gt;=0,0,IF(($S223-AD223)&lt;0,0,IF(AND(($S223-AE223)&gt;0,(AD223-$R223)&gt;0),$V223/365*(AE223-AD223+1),IF(AND(($S223-AE223)&lt;=0,(AD223-$R223)&gt;0),$V223/365*($S223-AD223+1),$V223/365*(AE223-$R223+1))))),0)</f>
        <v>0</v>
      </c>
      <c r="AG223" s="154">
        <f>AE223+1</f>
        <v>45748</v>
      </c>
      <c r="AH223" s="154">
        <f>AG223+29</f>
        <v>45777</v>
      </c>
      <c r="AI223" s="158">
        <f>IFERROR(IF(($R223-AH223)&gt;=0,0,IF(($S223-AG223)&lt;0,0,IF(AND(($S223-AH223)&gt;0,(AG223-$R223)&gt;0),$V223/365*(AH223-AG223+1),IF(AND(($S223-AH223)&lt;=0,(AG223-$R223)&gt;0),$V223/365*($S223-AG223+1),$V223/365*(AH223-$R223+1))))),0)</f>
        <v>0</v>
      </c>
      <c r="AJ223" s="154">
        <f>AH223+1</f>
        <v>45778</v>
      </c>
      <c r="AK223" s="154">
        <f>AJ223+30</f>
        <v>45808</v>
      </c>
      <c r="AL223" s="158">
        <f>IFERROR(IF(($R223-AK223)&gt;=0,0,IF(($S223-AJ223)&lt;0,0,IF(AND(($S223-AK223)&gt;0,(AJ223-$R223)&gt;0),$V223/365*(AK223-AJ223+1),IF(AND(($S223-AK223)&lt;=0,(AJ223-$R223)&gt;0),$V223/365*($S223-AJ223+1),$V223/365*(AK223-$R223+1))))),0)</f>
        <v>0</v>
      </c>
      <c r="AM223" s="154">
        <f>AK223+1</f>
        <v>45809</v>
      </c>
      <c r="AN223" s="154">
        <f>AM223+29</f>
        <v>45838</v>
      </c>
      <c r="AO223" s="158">
        <f>IFERROR(IF(($R223-AN223)&gt;=0,0,IF(($S223-AM223)&lt;0,0,IF(AND(($S223-AN223)&gt;0,(AM223-$R223)&gt;0),$V223/365*(AN223-AM223+1),IF(AND(($S223-AN223)&lt;=0,(AM223-$R223)&gt;0),$V223/365*($S223-AM223+1),$V223/365*(AN223-$R223+1))))),0)</f>
        <v>0</v>
      </c>
      <c r="AP223" s="154">
        <f>AN223+1</f>
        <v>45839</v>
      </c>
      <c r="AQ223" s="154">
        <f>AP223+30</f>
        <v>45869</v>
      </c>
      <c r="AR223" s="158">
        <f>IFERROR(IF(($R223-AQ223)&gt;=0,0,IF(($S223-AP223)&lt;0,0,IF(AND(($S223-AQ223)&gt;0,(AP223-$R223)&gt;0),$V223/365*(AQ223-AP223+1),IF(AND(($S223-AQ223)&lt;=0,(AP223-$R223)&gt;0),$V223/365*($S223-AP223+1),$V223/365*(AQ223-$R223+1))))),0)</f>
        <v>0</v>
      </c>
      <c r="AS223" s="154">
        <f>AQ223+1</f>
        <v>45870</v>
      </c>
      <c r="AT223" s="154">
        <f>AS223+30</f>
        <v>45900</v>
      </c>
      <c r="AU223" s="158">
        <f>IFERROR(IF(($R223-AT223)&gt;=0,0,IF(($S223-AS223)&lt;0,0,IF(AND(($S223-AT223)&gt;0,(AS223-$R223)&gt;0),$V223/365*(AT223-AS223+1),IF(AND(($S223-AT223)&lt;=0,(AS223-$R223)&gt;0),$V223/365*($S223-AS223+1),$V223/365*(AT223-$R223+1))))),0)</f>
        <v>0</v>
      </c>
      <c r="AV223" s="154">
        <f>AT223+1</f>
        <v>45901</v>
      </c>
      <c r="AW223" s="154">
        <f>AV223+29</f>
        <v>45930</v>
      </c>
      <c r="AX223" s="158">
        <f>IFERROR(IF(($R223-AW223)&gt;=0,0,IF(($S223-AV223)&lt;0,0,IF(AND(($S223-AW223)&gt;0,(AV223-$R223)&gt;0),$V223/365*(AW223-AV223+1),IF(AND(($S223-AW223)&lt;=0,(AV223-$R223)&gt;0),$V223/365*($S223-AV223+1),$V223/365*(AW223-$R223+1))))),0)</f>
        <v>0</v>
      </c>
      <c r="AY223" s="154">
        <f>AW223+1</f>
        <v>45931</v>
      </c>
      <c r="AZ223" s="154">
        <f>AY223+30</f>
        <v>45961</v>
      </c>
      <c r="BA223" s="158">
        <f>IFERROR(IF(($R223-AZ223)&gt;=0,0,IF(($S223-AY223)&lt;0,0,IF(AND(($S223-AZ223)&gt;0,(AY223-$R223)&gt;0),$V223/365*(AZ223-AY223+1),IF(AND(($S223-AZ223)&lt;=0,(AY223-$R223)&gt;0),$V223/365*($S223-AY223+1),$V223/365*(AZ223-$R223+1))))),0)</f>
        <v>0</v>
      </c>
      <c r="BB223" s="154">
        <f>AZ223+1</f>
        <v>45962</v>
      </c>
      <c r="BC223" s="154">
        <f>BB223+29</f>
        <v>45991</v>
      </c>
      <c r="BD223" s="158">
        <f>IFERROR(IF(($R223-BC223)&gt;=0,0,IF(($S223-BB223)&lt;0,0,IF(AND(($S223-BC223)&gt;0,(BB223-$R223)&gt;0),$V223/365*(BC223-BB223+1),IF(AND(($S223-BC223)&lt;=0,(BB223-$R223)&gt;0),$V223/365*($S223-BB223+1),$V223/365*(BC223-$R223+1))))),0)</f>
        <v>0</v>
      </c>
      <c r="BE223" s="154">
        <f>BC223+1</f>
        <v>45992</v>
      </c>
      <c r="BF223" s="154">
        <f>BE223+30</f>
        <v>46022</v>
      </c>
      <c r="BG223" s="158">
        <f>IFERROR(IF(($R223-BF223)&gt;=0,0,IF(($S223-BE223)&lt;0,0,IF(AND(($S223-BF223)&gt;0,(BE223-$R223)&gt;0),$V223/365*(BF223-BE223+1),IF(AND(($S223-BF223)&lt;=0,(BE223-$R223)&gt;0),$V223/365*($S223-BE223+1),$V223/365*(BF223-$R223+1))))),0)</f>
        <v>0</v>
      </c>
      <c r="BH223" s="154">
        <v>46023</v>
      </c>
      <c r="BI223" s="154">
        <f>BH223+30</f>
        <v>46053</v>
      </c>
      <c r="BJ223" s="158">
        <f>IFERROR(IF(($R223-BI223)&gt;=0,0,IF(($S223-BH223)&lt;0,0,IF(AND(($S223-BI223)&gt;0,(BH223-$R223)&gt;0),$V223/365*(BI223-BH223+1),IF(AND(($S223-BI223)&lt;=0,(BH223-$R223)&gt;0),$V223/365*($S223-BH223+1),$V223/365*(BI223-$R223+1))))),0)</f>
        <v>0</v>
      </c>
      <c r="BK223" s="154">
        <f>BI223+1</f>
        <v>46054</v>
      </c>
      <c r="BL223" s="154">
        <f>BK223+27</f>
        <v>46081</v>
      </c>
      <c r="BM223" s="158">
        <f>IFERROR(IF(($R223-BL223)&gt;=0,0,IF(($S223-BK223)&lt;0,0,IF(AND(($S223-BL223)&gt;0,(BK223-$R223)&gt;0),$V223/365*(BL223-BK223+1),IF(AND(($S223-BL223)&lt;=0,(BK223-$R223)&gt;0),$V223/365*($S223-BK223+1),$V223/365*(BL223-$R223+1))))),0)</f>
        <v>0</v>
      </c>
      <c r="BN223" s="154">
        <f>BL223+1</f>
        <v>46082</v>
      </c>
      <c r="BO223" s="154">
        <f>BN223+30</f>
        <v>46112</v>
      </c>
      <c r="BP223" s="158">
        <f>IFERROR(IF(($R223-BO223)&gt;=0,0,IF(($S223-BN223)&lt;0,0,IF(AND(($S223-BO223)&gt;0,(BN223-$R223)&gt;0),$V223/365*(BO223-BN223+1),IF(AND(($S223-BO223)&lt;=0,(BN223-$R223)&gt;0),$V223/365*($S223-BN223+1),$V223/365*(BO223-$R223+1))))),0)</f>
        <v>0</v>
      </c>
      <c r="BQ223" s="154">
        <f>BO223+1</f>
        <v>46113</v>
      </c>
      <c r="BR223" s="154">
        <f>BQ223+29</f>
        <v>46142</v>
      </c>
      <c r="BS223" s="158">
        <f>IFERROR(IF(($R223-BR223)&gt;=0,0,IF(($S223-BQ223)&lt;0,0,IF(AND(($S223-BR223)&gt;0,(BQ223-$R223)&gt;0),$V223/365*(BR223-BQ223+1),IF(AND(($S223-BR223)&lt;=0,(BQ223-$R223)&gt;0),$V223/365*($S223-BQ223+1),$V223/365*(BR223-$R223+1))))),0)</f>
        <v>0</v>
      </c>
      <c r="BT223" s="154">
        <f>BR223+1</f>
        <v>46143</v>
      </c>
      <c r="BU223" s="154">
        <f>BT223+30</f>
        <v>46173</v>
      </c>
      <c r="BV223" s="158">
        <f>IFERROR(IF(($R223-BU223)&gt;=0,0,IF(($S223-BT223)&lt;0,0,IF(AND(($S223-BU223)&gt;0,(BT223-$R223)&gt;0),$V223/365*(BU223-BT223+1),IF(AND(($S223-BU223)&lt;=0,(BT223-$R223)&gt;0),$V223/365*($S223-BT223+1),$V223/365*(BU223-$R223+1))))),0)</f>
        <v>0</v>
      </c>
      <c r="BW223" s="154">
        <f>BU223+1</f>
        <v>46174</v>
      </c>
      <c r="BX223" s="154">
        <f>BW223+29</f>
        <v>46203</v>
      </c>
      <c r="BY223" s="158">
        <f>IFERROR(IF(($R223-BX223)&gt;=0,0,IF(($S223-BW223)&lt;0,0,IF(AND(($S223-BX223)&gt;0,(BW223-$R223)&gt;0),$V223/365*(BX223-BW223+1),IF(AND(($S223-BX223)&lt;=0,(BW223-$R223)&gt;0),$V223/365*($S223-BW223+1),$V223/365*(BX223-$R223+1))))),0)</f>
        <v>0</v>
      </c>
      <c r="BZ223" s="154">
        <f>BX223+1</f>
        <v>46204</v>
      </c>
      <c r="CA223" s="154">
        <f>BZ223+30</f>
        <v>46234</v>
      </c>
      <c r="CB223" s="158">
        <f>IFERROR(IF(($R223-CA223)&gt;=0,0,IF(($S223-BZ223)&lt;0,0,IF(AND(($S223-CA223)&gt;0,(BZ223-$R223)&gt;0),$V223/365*(CA223-BZ223+1),IF(AND(($S223-CA223)&lt;=0,(BZ223-$R223)&gt;0),$V223/365*($S223-BZ223+1),$V223/365*(CA223-$R223+1))))),0)</f>
        <v>0</v>
      </c>
      <c r="CC223" s="154">
        <f>CA223+1</f>
        <v>46235</v>
      </c>
      <c r="CD223" s="154">
        <f>CC223+30</f>
        <v>46265</v>
      </c>
      <c r="CE223" s="158">
        <f>IFERROR(IF(($R223-CD223)&gt;=0,0,IF(($S223-CC223)&lt;0,0,IF(AND(($S223-CD223)&gt;0,(CC223-$R223)&gt;0),$V223/365*(CD223-CC223+1),IF(AND(($S223-CD223)&lt;=0,(CC223-$R223)&gt;0),$V223/365*($S223-CC223+1),$V223/365*(CD223-$R223+1))))),0)</f>
        <v>0</v>
      </c>
      <c r="CF223" s="154">
        <f>CD223+1</f>
        <v>46266</v>
      </c>
      <c r="CG223" s="154">
        <f>CF223+29</f>
        <v>46295</v>
      </c>
      <c r="CH223" s="158">
        <f>IFERROR(IF(($R223-CG223)&gt;=0,0,IF(($S223-CF223)&lt;0,0,IF(AND(($S223-CG223)&gt;0,(CF223-$R223)&gt;0),$V223/365*(CG223-CF223+1),IF(AND(($S223-CG223)&lt;=0,(CF223-$R223)&gt;0),$V223/365*($S223-CF223+1),$V223/365*(CG223-$R223+1))))),0)</f>
        <v>0</v>
      </c>
      <c r="CI223" s="154">
        <f>CG223+1</f>
        <v>46296</v>
      </c>
      <c r="CJ223" s="154">
        <f>CI223+30</f>
        <v>46326</v>
      </c>
      <c r="CK223" s="158">
        <f>IFERROR(IF(($R223-CJ223)&gt;=0,0,IF(($S223-CI223)&lt;0,0,IF(AND(($S223-CJ223)&gt;0,(CI223-$R223)&gt;0),$V223/365*(CJ223-CI223+1),IF(AND(($S223-CJ223)&lt;=0,(CI223-$R223)&gt;0),$V223/365*($S223-CI223+1),$V223/365*(CJ223-$R223+1))))),0)</f>
        <v>0</v>
      </c>
      <c r="CL223" s="154">
        <f>CJ223+1</f>
        <v>46327</v>
      </c>
      <c r="CM223" s="154">
        <f>CL223+29</f>
        <v>46356</v>
      </c>
      <c r="CN223" s="158">
        <f>IFERROR(IF(($R223-CM223)&gt;=0,0,IF(($S223-CL223)&lt;0,0,IF(AND(($S223-CM223)&gt;0,(CL223-$R223)&gt;0),$V223/365*(CM223-CL223+1),IF(AND(($S223-CM223)&lt;=0,(CL223-$R223)&gt;0),$V223/365*($S223-CL223+1),$V223/365*(CM223-$R223+1))))),0)</f>
        <v>0</v>
      </c>
      <c r="CO223" s="154">
        <f>CM223+1</f>
        <v>46357</v>
      </c>
      <c r="CP223" s="154">
        <f>CO223+30</f>
        <v>46387</v>
      </c>
      <c r="CQ223" s="158">
        <f>IFERROR(IF(($R223-CP223)&gt;=0,0,IF(($S223-CO223)&lt;0,0,IF(AND(($S223-CP223)&gt;0,(CO223-$R223)&gt;0),$V223/365*(CP223-CO223+1),IF(AND(($S223-CP223)&lt;=0,(CO223-$R223)&gt;0),$V223/365*($S223-CO223+1),$V223/365*(CP223-$R223+1))))),0)</f>
        <v>0</v>
      </c>
    </row>
    <row r="224" s="80" customFormat="1" ht="24" customHeight="1" outlineLevel="4" spans="1:95">
      <c r="A224" s="119"/>
      <c r="B224" s="120"/>
      <c r="C224" s="121"/>
      <c r="D224" s="119"/>
      <c r="E224" s="120"/>
      <c r="F224" s="120"/>
      <c r="G224" s="120"/>
      <c r="H224" s="122"/>
      <c r="I224" s="122"/>
      <c r="J224" s="122">
        <f>Z224+AC224+AF224+AI224+AL224+AO224+AR224+AU224+AX224+BA224+BD224+BG224</f>
        <v>0</v>
      </c>
      <c r="K224" s="122">
        <f>K223+1</f>
        <v>2</v>
      </c>
      <c r="L224" s="147"/>
      <c r="M224" s="148">
        <f>IFERROR(VLOOKUP($L224,'2-2 引出数据_合同数据仓库'!$B$2:$BP$10000,3,FALSE),0)</f>
        <v>0</v>
      </c>
      <c r="N224" s="122"/>
      <c r="O224" s="148">
        <f>IFERROR(VLOOKUP((LEFT(VLOOKUP($L224,'2-2 引出数据_合同数据仓库'!$B$2:$BP$10000,64,FALSE),15)&amp;(RIGHT(VLOOKUP($L224,'2-2 引出数据_合同数据仓库'!$B$2:$BP$10000,64,FALSE),4)+1)),'2-2 引出数据_合同数据仓库'!$B$2:$BP$10000,3,FALSE),0)</f>
        <v>0</v>
      </c>
      <c r="P224" s="122"/>
      <c r="Q224" s="122">
        <f>IFERROR(VLOOKUP($L224,'2-2 引出数据_合同数据仓库'!$B$2:$BP$10000,28,FALSE),0)</f>
        <v>0</v>
      </c>
      <c r="R224" s="122">
        <f>IFERROR(VLOOKUP($L224,'2-2 引出数据_合同数据仓库'!$B$2:$BP$10000,29,FALSE),0)</f>
        <v>0</v>
      </c>
      <c r="S224" s="122">
        <f>IFERROR(VLOOKUP($L224,'2-2 引出数据_合同数据仓库'!$B$2:$BP$10000,4,FALSE),0)</f>
        <v>0</v>
      </c>
      <c r="T224" s="122"/>
      <c r="U224" s="122">
        <f>IFERROR(VLOOKUP($L224,'2-2 引出数据_合同数据仓库'!$B$2:$BP$10000,15,FALSE),0)</f>
        <v>0</v>
      </c>
      <c r="V224" s="122">
        <f>U224/(S224-R224+1)*365</f>
        <v>0</v>
      </c>
      <c r="W224" s="122"/>
      <c r="X224" s="154">
        <v>45658</v>
      </c>
      <c r="Y224" s="154">
        <f>X224+30</f>
        <v>45688</v>
      </c>
      <c r="Z224" s="158">
        <f>IFERROR(IF(($R224-Y224)&gt;=0,0,IF(($S224-X224)&lt;0,0,IF(AND(($S224-Y224)&gt;0,(X224-$R224)&gt;0),$V224/365*(Y224-X224+1),IF(AND(($S224-Y224)&lt;=0,(X224-$R224)&gt;0),$V224/365*($S224-X224+1),$V224/365*(Y224-$R224+1))))),0)</f>
        <v>0</v>
      </c>
      <c r="AA224" s="154">
        <f>Y224+1</f>
        <v>45689</v>
      </c>
      <c r="AB224" s="154">
        <f>AA224+27</f>
        <v>45716</v>
      </c>
      <c r="AC224" s="158">
        <f>IFERROR(IF(($R224-AB224)&gt;=0,0,IF(($S224-AA224)&lt;0,0,IF(AND(($S224-AB224)&gt;0,(AA224-$R224)&gt;0),$V224/365*(AB224-AA224+1),IF(AND(($S224-AB224)&lt;=0,(AA224-$R224)&gt;0),$V224/365*($S224-AA224+1),$V224/365*(AB224-$R224+1))))),0)</f>
        <v>0</v>
      </c>
      <c r="AD224" s="154">
        <f>AB224+1</f>
        <v>45717</v>
      </c>
      <c r="AE224" s="154">
        <f>AD224+30</f>
        <v>45747</v>
      </c>
      <c r="AF224" s="158">
        <f>IFERROR(IF(($R224-AE224)&gt;=0,0,IF(($S224-AD224)&lt;0,0,IF(AND(($S224-AE224)&gt;0,(AD224-$R224)&gt;0),$V224/365*(AE224-AD224+1),IF(AND(($S224-AE224)&lt;=0,(AD224-$R224)&gt;0),$V224/365*($S224-AD224+1),$V224/365*(AE224-$R224+1))))),0)</f>
        <v>0</v>
      </c>
      <c r="AG224" s="154">
        <f>AE224+1</f>
        <v>45748</v>
      </c>
      <c r="AH224" s="154">
        <f>AG224+29</f>
        <v>45777</v>
      </c>
      <c r="AI224" s="158">
        <f>IFERROR(IF(($R224-AH224)&gt;=0,0,IF(($S224-AG224)&lt;0,0,IF(AND(($S224-AH224)&gt;0,(AG224-$R224)&gt;0),$V224/365*(AH224-AG224+1),IF(AND(($S224-AH224)&lt;=0,(AG224-$R224)&gt;0),$V224/365*($S224-AG224+1),$V224/365*(AH224-$R224+1))))),0)</f>
        <v>0</v>
      </c>
      <c r="AJ224" s="154">
        <f>AH224+1</f>
        <v>45778</v>
      </c>
      <c r="AK224" s="154">
        <f>AJ224+30</f>
        <v>45808</v>
      </c>
      <c r="AL224" s="158">
        <f>IFERROR(IF(($R224-AK224)&gt;=0,0,IF(($S224-AJ224)&lt;0,0,IF(AND(($S224-AK224)&gt;0,(AJ224-$R224)&gt;0),$V224/365*(AK224-AJ224+1),IF(AND(($S224-AK224)&lt;=0,(AJ224-$R224)&gt;0),$V224/365*($S224-AJ224+1),$V224/365*(AK224-$R224+1))))),0)</f>
        <v>0</v>
      </c>
      <c r="AM224" s="154">
        <f>AK224+1</f>
        <v>45809</v>
      </c>
      <c r="AN224" s="154">
        <f>AM224+29</f>
        <v>45838</v>
      </c>
      <c r="AO224" s="158">
        <f>IFERROR(IF(($R224-AN224)&gt;=0,0,IF(($S224-AM224)&lt;0,0,IF(AND(($S224-AN224)&gt;0,(AM224-$R224)&gt;0),$V224/365*(AN224-AM224+1),IF(AND(($S224-AN224)&lt;=0,(AM224-$R224)&gt;0),$V224/365*($S224-AM224+1),$V224/365*(AN224-$R224+1))))),0)</f>
        <v>0</v>
      </c>
      <c r="AP224" s="154">
        <f>AN224+1</f>
        <v>45839</v>
      </c>
      <c r="AQ224" s="154">
        <f>AP224+30</f>
        <v>45869</v>
      </c>
      <c r="AR224" s="158">
        <f>IFERROR(IF(($R224-AQ224)&gt;=0,0,IF(($S224-AP224)&lt;0,0,IF(AND(($S224-AQ224)&gt;0,(AP224-$R224)&gt;0),$V224/365*(AQ224-AP224+1),IF(AND(($S224-AQ224)&lt;=0,(AP224-$R224)&gt;0),$V224/365*($S224-AP224+1),$V224/365*(AQ224-$R224+1))))),0)</f>
        <v>0</v>
      </c>
      <c r="AS224" s="154">
        <f>AQ224+1</f>
        <v>45870</v>
      </c>
      <c r="AT224" s="154">
        <f>AS224+30</f>
        <v>45900</v>
      </c>
      <c r="AU224" s="158">
        <f>IFERROR(IF(($R224-AT224)&gt;=0,0,IF(($S224-AS224)&lt;0,0,IF(AND(($S224-AT224)&gt;0,(AS224-$R224)&gt;0),$V224/365*(AT224-AS224+1),IF(AND(($S224-AT224)&lt;=0,(AS224-$R224)&gt;0),$V224/365*($S224-AS224+1),$V224/365*(AT224-$R224+1))))),0)</f>
        <v>0</v>
      </c>
      <c r="AV224" s="154">
        <f>AT224+1</f>
        <v>45901</v>
      </c>
      <c r="AW224" s="154">
        <f>AV224+29</f>
        <v>45930</v>
      </c>
      <c r="AX224" s="158">
        <f>IFERROR(IF(($R224-AW224)&gt;=0,0,IF(($S224-AV224)&lt;0,0,IF(AND(($S224-AW224)&gt;0,(AV224-$R224)&gt;0),$V224/365*(AW224-AV224+1),IF(AND(($S224-AW224)&lt;=0,(AV224-$R224)&gt;0),$V224/365*($S224-AV224+1),$V224/365*(AW224-$R224+1))))),0)</f>
        <v>0</v>
      </c>
      <c r="AY224" s="154">
        <f>AW224+1</f>
        <v>45931</v>
      </c>
      <c r="AZ224" s="154">
        <f>AY224+30</f>
        <v>45961</v>
      </c>
      <c r="BA224" s="158">
        <f>IFERROR(IF(($R224-AZ224)&gt;=0,0,IF(($S224-AY224)&lt;0,0,IF(AND(($S224-AZ224)&gt;0,(AY224-$R224)&gt;0),$V224/365*(AZ224-AY224+1),IF(AND(($S224-AZ224)&lt;=0,(AY224-$R224)&gt;0),$V224/365*($S224-AY224+1),$V224/365*(AZ224-$R224+1))))),0)</f>
        <v>0</v>
      </c>
      <c r="BB224" s="154">
        <f>AZ224+1</f>
        <v>45962</v>
      </c>
      <c r="BC224" s="154">
        <f>BB224+29</f>
        <v>45991</v>
      </c>
      <c r="BD224" s="158">
        <f>IFERROR(IF(($R224-BC224)&gt;=0,0,IF(($S224-BB224)&lt;0,0,IF(AND(($S224-BC224)&gt;0,(BB224-$R224)&gt;0),$V224/365*(BC224-BB224+1),IF(AND(($S224-BC224)&lt;=0,(BB224-$R224)&gt;0),$V224/365*($S224-BB224+1),$V224/365*(BC224-$R224+1))))),0)</f>
        <v>0</v>
      </c>
      <c r="BE224" s="154">
        <f>BC224+1</f>
        <v>45992</v>
      </c>
      <c r="BF224" s="154">
        <f>BE224+30</f>
        <v>46022</v>
      </c>
      <c r="BG224" s="158">
        <f>IFERROR(IF(($R224-BF224)&gt;=0,0,IF(($S224-BE224)&lt;0,0,IF(AND(($S224-BF224)&gt;0,(BE224-$R224)&gt;0),$V224/365*(BF224-BE224+1),IF(AND(($S224-BF224)&lt;=0,(BE224-$R224)&gt;0),$V224/365*($S224-BE224+1),$V224/365*(BF224-$R224+1))))),0)</f>
        <v>0</v>
      </c>
      <c r="BH224" s="154">
        <v>46023</v>
      </c>
      <c r="BI224" s="154">
        <f>BH224+30</f>
        <v>46053</v>
      </c>
      <c r="BJ224" s="158">
        <f>IFERROR(IF(($R224-BI224)&gt;=0,0,IF(($S224-BH224)&lt;0,0,IF(AND(($S224-BI224)&gt;0,(BH224-$R224)&gt;0),$V224/365*(BI224-BH224+1),IF(AND(($S224-BI224)&lt;=0,(BH224-$R224)&gt;0),$V224/365*($S224-BH224+1),$V224/365*(BI224-$R224+1))))),0)</f>
        <v>0</v>
      </c>
      <c r="BK224" s="154">
        <f>BI224+1</f>
        <v>46054</v>
      </c>
      <c r="BL224" s="154">
        <f>BK224+27</f>
        <v>46081</v>
      </c>
      <c r="BM224" s="158">
        <f>IFERROR(IF(($R224-BL224)&gt;=0,0,IF(($S224-BK224)&lt;0,0,IF(AND(($S224-BL224)&gt;0,(BK224-$R224)&gt;0),$V224/365*(BL224-BK224+1),IF(AND(($S224-BL224)&lt;=0,(BK224-$R224)&gt;0),$V224/365*($S224-BK224+1),$V224/365*(BL224-$R224+1))))),0)</f>
        <v>0</v>
      </c>
      <c r="BN224" s="154">
        <f>BL224+1</f>
        <v>46082</v>
      </c>
      <c r="BO224" s="154">
        <f>BN224+30</f>
        <v>46112</v>
      </c>
      <c r="BP224" s="158">
        <f>IFERROR(IF(($R224-BO224)&gt;=0,0,IF(($S224-BN224)&lt;0,0,IF(AND(($S224-BO224)&gt;0,(BN224-$R224)&gt;0),$V224/365*(BO224-BN224+1),IF(AND(($S224-BO224)&lt;=0,(BN224-$R224)&gt;0),$V224/365*($S224-BN224+1),$V224/365*(BO224-$R224+1))))),0)</f>
        <v>0</v>
      </c>
      <c r="BQ224" s="154">
        <f>BO224+1</f>
        <v>46113</v>
      </c>
      <c r="BR224" s="154">
        <f>BQ224+29</f>
        <v>46142</v>
      </c>
      <c r="BS224" s="158">
        <f>IFERROR(IF(($R224-BR224)&gt;=0,0,IF(($S224-BQ224)&lt;0,0,IF(AND(($S224-BR224)&gt;0,(BQ224-$R224)&gt;0),$V224/365*(BR224-BQ224+1),IF(AND(($S224-BR224)&lt;=0,(BQ224-$R224)&gt;0),$V224/365*($S224-BQ224+1),$V224/365*(BR224-$R224+1))))),0)</f>
        <v>0</v>
      </c>
      <c r="BT224" s="154">
        <f>BR224+1</f>
        <v>46143</v>
      </c>
      <c r="BU224" s="154">
        <f>BT224+30</f>
        <v>46173</v>
      </c>
      <c r="BV224" s="158">
        <f>IFERROR(IF(($R224-BU224)&gt;=0,0,IF(($S224-BT224)&lt;0,0,IF(AND(($S224-BU224)&gt;0,(BT224-$R224)&gt;0),$V224/365*(BU224-BT224+1),IF(AND(($S224-BU224)&lt;=0,(BT224-$R224)&gt;0),$V224/365*($S224-BT224+1),$V224/365*(BU224-$R224+1))))),0)</f>
        <v>0</v>
      </c>
      <c r="BW224" s="154">
        <f>BU224+1</f>
        <v>46174</v>
      </c>
      <c r="BX224" s="154">
        <f>BW224+29</f>
        <v>46203</v>
      </c>
      <c r="BY224" s="158">
        <f>IFERROR(IF(($R224-BX224)&gt;=0,0,IF(($S224-BW224)&lt;0,0,IF(AND(($S224-BX224)&gt;0,(BW224-$R224)&gt;0),$V224/365*(BX224-BW224+1),IF(AND(($S224-BX224)&lt;=0,(BW224-$R224)&gt;0),$V224/365*($S224-BW224+1),$V224/365*(BX224-$R224+1))))),0)</f>
        <v>0</v>
      </c>
      <c r="BZ224" s="154">
        <f>BX224+1</f>
        <v>46204</v>
      </c>
      <c r="CA224" s="154">
        <f>BZ224+30</f>
        <v>46234</v>
      </c>
      <c r="CB224" s="158">
        <f>IFERROR(IF(($R224-CA224)&gt;=0,0,IF(($S224-BZ224)&lt;0,0,IF(AND(($S224-CA224)&gt;0,(BZ224-$R224)&gt;0),$V224/365*(CA224-BZ224+1),IF(AND(($S224-CA224)&lt;=0,(BZ224-$R224)&gt;0),$V224/365*($S224-BZ224+1),$V224/365*(CA224-$R224+1))))),0)</f>
        <v>0</v>
      </c>
      <c r="CC224" s="154">
        <f>CA224+1</f>
        <v>46235</v>
      </c>
      <c r="CD224" s="154">
        <f>CC224+30</f>
        <v>46265</v>
      </c>
      <c r="CE224" s="158">
        <f>IFERROR(IF(($R224-CD224)&gt;=0,0,IF(($S224-CC224)&lt;0,0,IF(AND(($S224-CD224)&gt;0,(CC224-$R224)&gt;0),$V224/365*(CD224-CC224+1),IF(AND(($S224-CD224)&lt;=0,(CC224-$R224)&gt;0),$V224/365*($S224-CC224+1),$V224/365*(CD224-$R224+1))))),0)</f>
        <v>0</v>
      </c>
      <c r="CF224" s="154">
        <f>CD224+1</f>
        <v>46266</v>
      </c>
      <c r="CG224" s="154">
        <f>CF224+29</f>
        <v>46295</v>
      </c>
      <c r="CH224" s="158">
        <f>IFERROR(IF(($R224-CG224)&gt;=0,0,IF(($S224-CF224)&lt;0,0,IF(AND(($S224-CG224)&gt;0,(CF224-$R224)&gt;0),$V224/365*(CG224-CF224+1),IF(AND(($S224-CG224)&lt;=0,(CF224-$R224)&gt;0),$V224/365*($S224-CF224+1),$V224/365*(CG224-$R224+1))))),0)</f>
        <v>0</v>
      </c>
      <c r="CI224" s="154">
        <f>CG224+1</f>
        <v>46296</v>
      </c>
      <c r="CJ224" s="154">
        <f>CI224+30</f>
        <v>46326</v>
      </c>
      <c r="CK224" s="158">
        <f>IFERROR(IF(($R224-CJ224)&gt;=0,0,IF(($S224-CI224)&lt;0,0,IF(AND(($S224-CJ224)&gt;0,(CI224-$R224)&gt;0),$V224/365*(CJ224-CI224+1),IF(AND(($S224-CJ224)&lt;=0,(CI224-$R224)&gt;0),$V224/365*($S224-CI224+1),$V224/365*(CJ224-$R224+1))))),0)</f>
        <v>0</v>
      </c>
      <c r="CL224" s="154">
        <f>CJ224+1</f>
        <v>46327</v>
      </c>
      <c r="CM224" s="154">
        <f>CL224+29</f>
        <v>46356</v>
      </c>
      <c r="CN224" s="158">
        <f>IFERROR(IF(($R224-CM224)&gt;=0,0,IF(($S224-CL224)&lt;0,0,IF(AND(($S224-CM224)&gt;0,(CL224-$R224)&gt;0),$V224/365*(CM224-CL224+1),IF(AND(($S224-CM224)&lt;=0,(CL224-$R224)&gt;0),$V224/365*($S224-CL224+1),$V224/365*(CM224-$R224+1))))),0)</f>
        <v>0</v>
      </c>
      <c r="CO224" s="154">
        <f>CM224+1</f>
        <v>46357</v>
      </c>
      <c r="CP224" s="154">
        <f>CO224+30</f>
        <v>46387</v>
      </c>
      <c r="CQ224" s="158">
        <f>IFERROR(IF(($R224-CP224)&gt;=0,0,IF(($S224-CO224)&lt;0,0,IF(AND(($S224-CP224)&gt;0,(CO224-$R224)&gt;0),$V224/365*(CP224-CO224+1),IF(AND(($S224-CP224)&lt;=0,(CO224-$R224)&gt;0),$V224/365*($S224-CO224+1),$V224/365*(CP224-$R224+1))))),0)</f>
        <v>0</v>
      </c>
    </row>
    <row r="225" s="80" customFormat="1" ht="24" customHeight="1" outlineLevel="4" spans="1:95">
      <c r="A225" s="119"/>
      <c r="B225" s="120"/>
      <c r="C225" s="121"/>
      <c r="D225" s="119"/>
      <c r="E225" s="120"/>
      <c r="F225" s="120"/>
      <c r="G225" s="120"/>
      <c r="H225" s="122"/>
      <c r="I225" s="122"/>
      <c r="J225" s="122">
        <f>Z225+AC225+AF225+AI225+AL225+AO225+AR225+AU225+AX225+BA225+BD225+BG225</f>
        <v>0</v>
      </c>
      <c r="K225" s="122">
        <f>K224+1</f>
        <v>3</v>
      </c>
      <c r="L225" s="147"/>
      <c r="M225" s="148">
        <f>IFERROR(VLOOKUP($L225,'2-2 引出数据_合同数据仓库'!$B$2:$BP$10000,3,FALSE),0)</f>
        <v>0</v>
      </c>
      <c r="N225" s="122"/>
      <c r="O225" s="148">
        <f>IFERROR(VLOOKUP((LEFT(VLOOKUP($L225,'2-2 引出数据_合同数据仓库'!$B$2:$BP$10000,64,FALSE),15)&amp;(RIGHT(VLOOKUP($L225,'2-2 引出数据_合同数据仓库'!$B$2:$BP$10000,64,FALSE),4)+1)),'2-2 引出数据_合同数据仓库'!$B$2:$BP$10000,3,FALSE),0)</f>
        <v>0</v>
      </c>
      <c r="P225" s="122"/>
      <c r="Q225" s="122">
        <f>IFERROR(VLOOKUP($L225,'2-2 引出数据_合同数据仓库'!$B$2:$BP$10000,28,FALSE),0)</f>
        <v>0</v>
      </c>
      <c r="R225" s="122">
        <f>IFERROR(VLOOKUP($L225,'2-2 引出数据_合同数据仓库'!$B$2:$BP$10000,29,FALSE),0)</f>
        <v>0</v>
      </c>
      <c r="S225" s="122">
        <f>IFERROR(VLOOKUP($L225,'2-2 引出数据_合同数据仓库'!$B$2:$BP$10000,4,FALSE),0)</f>
        <v>0</v>
      </c>
      <c r="T225" s="122"/>
      <c r="U225" s="122">
        <f>IFERROR(VLOOKUP($L225,'2-2 引出数据_合同数据仓库'!$B$2:$BP$10000,15,FALSE),0)</f>
        <v>0</v>
      </c>
      <c r="V225" s="122">
        <f>U225/(S225-R225+1)*365</f>
        <v>0</v>
      </c>
      <c r="W225" s="122"/>
      <c r="X225" s="154">
        <v>45658</v>
      </c>
      <c r="Y225" s="154">
        <f>X225+30</f>
        <v>45688</v>
      </c>
      <c r="Z225" s="158">
        <f>IFERROR(IF(($R225-Y225)&gt;=0,0,IF(($S225-X225)&lt;0,0,IF(AND(($S225-Y225)&gt;0,(X225-$R225)&gt;0),$V225/365*(Y225-X225+1),IF(AND(($S225-Y225)&lt;=0,(X225-$R225)&gt;0),$V225/365*($S225-X225+1),$V225/365*(Y225-$R225+1))))),0)</f>
        <v>0</v>
      </c>
      <c r="AA225" s="154">
        <f>Y225+1</f>
        <v>45689</v>
      </c>
      <c r="AB225" s="154">
        <f>AA225+27</f>
        <v>45716</v>
      </c>
      <c r="AC225" s="158">
        <f>IFERROR(IF(($R225-AB225)&gt;=0,0,IF(($S225-AA225)&lt;0,0,IF(AND(($S225-AB225)&gt;0,(AA225-$R225)&gt;0),$V225/365*(AB225-AA225+1),IF(AND(($S225-AB225)&lt;=0,(AA225-$R225)&gt;0),$V225/365*($S225-AA225+1),$V225/365*(AB225-$R225+1))))),0)</f>
        <v>0</v>
      </c>
      <c r="AD225" s="154">
        <f>AB225+1</f>
        <v>45717</v>
      </c>
      <c r="AE225" s="154">
        <f>AD225+30</f>
        <v>45747</v>
      </c>
      <c r="AF225" s="158">
        <f>IFERROR(IF(($R225-AE225)&gt;=0,0,IF(($S225-AD225)&lt;0,0,IF(AND(($S225-AE225)&gt;0,(AD225-$R225)&gt;0),$V225/365*(AE225-AD225+1),IF(AND(($S225-AE225)&lt;=0,(AD225-$R225)&gt;0),$V225/365*($S225-AD225+1),$V225/365*(AE225-$R225+1))))),0)</f>
        <v>0</v>
      </c>
      <c r="AG225" s="154">
        <f>AE225+1</f>
        <v>45748</v>
      </c>
      <c r="AH225" s="154">
        <f>AG225+29</f>
        <v>45777</v>
      </c>
      <c r="AI225" s="158">
        <f>IFERROR(IF(($R225-AH225)&gt;=0,0,IF(($S225-AG225)&lt;0,0,IF(AND(($S225-AH225)&gt;0,(AG225-$R225)&gt;0),$V225/365*(AH225-AG225+1),IF(AND(($S225-AH225)&lt;=0,(AG225-$R225)&gt;0),$V225/365*($S225-AG225+1),$V225/365*(AH225-$R225+1))))),0)</f>
        <v>0</v>
      </c>
      <c r="AJ225" s="154">
        <f>AH225+1</f>
        <v>45778</v>
      </c>
      <c r="AK225" s="154">
        <f>AJ225+30</f>
        <v>45808</v>
      </c>
      <c r="AL225" s="158">
        <f>IFERROR(IF(($R225-AK225)&gt;=0,0,IF(($S225-AJ225)&lt;0,0,IF(AND(($S225-AK225)&gt;0,(AJ225-$R225)&gt;0),$V225/365*(AK225-AJ225+1),IF(AND(($S225-AK225)&lt;=0,(AJ225-$R225)&gt;0),$V225/365*($S225-AJ225+1),$V225/365*(AK225-$R225+1))))),0)</f>
        <v>0</v>
      </c>
      <c r="AM225" s="154">
        <f>AK225+1</f>
        <v>45809</v>
      </c>
      <c r="AN225" s="154">
        <f>AM225+29</f>
        <v>45838</v>
      </c>
      <c r="AO225" s="158">
        <f>IFERROR(IF(($R225-AN225)&gt;=0,0,IF(($S225-AM225)&lt;0,0,IF(AND(($S225-AN225)&gt;0,(AM225-$R225)&gt;0),$V225/365*(AN225-AM225+1),IF(AND(($S225-AN225)&lt;=0,(AM225-$R225)&gt;0),$V225/365*($S225-AM225+1),$V225/365*(AN225-$R225+1))))),0)</f>
        <v>0</v>
      </c>
      <c r="AP225" s="154">
        <f>AN225+1</f>
        <v>45839</v>
      </c>
      <c r="AQ225" s="154">
        <f>AP225+30</f>
        <v>45869</v>
      </c>
      <c r="AR225" s="158">
        <f>IFERROR(IF(($R225-AQ225)&gt;=0,0,IF(($S225-AP225)&lt;0,0,IF(AND(($S225-AQ225)&gt;0,(AP225-$R225)&gt;0),$V225/365*(AQ225-AP225+1),IF(AND(($S225-AQ225)&lt;=0,(AP225-$R225)&gt;0),$V225/365*($S225-AP225+1),$V225/365*(AQ225-$R225+1))))),0)</f>
        <v>0</v>
      </c>
      <c r="AS225" s="154">
        <f>AQ225+1</f>
        <v>45870</v>
      </c>
      <c r="AT225" s="154">
        <f>AS225+30</f>
        <v>45900</v>
      </c>
      <c r="AU225" s="158">
        <f>IFERROR(IF(($R225-AT225)&gt;=0,0,IF(($S225-AS225)&lt;0,0,IF(AND(($S225-AT225)&gt;0,(AS225-$R225)&gt;0),$V225/365*(AT225-AS225+1),IF(AND(($S225-AT225)&lt;=0,(AS225-$R225)&gt;0),$V225/365*($S225-AS225+1),$V225/365*(AT225-$R225+1))))),0)</f>
        <v>0</v>
      </c>
      <c r="AV225" s="154">
        <f>AT225+1</f>
        <v>45901</v>
      </c>
      <c r="AW225" s="154">
        <f>AV225+29</f>
        <v>45930</v>
      </c>
      <c r="AX225" s="158">
        <f>IFERROR(IF(($R225-AW225)&gt;=0,0,IF(($S225-AV225)&lt;0,0,IF(AND(($S225-AW225)&gt;0,(AV225-$R225)&gt;0),$V225/365*(AW225-AV225+1),IF(AND(($S225-AW225)&lt;=0,(AV225-$R225)&gt;0),$V225/365*($S225-AV225+1),$V225/365*(AW225-$R225+1))))),0)</f>
        <v>0</v>
      </c>
      <c r="AY225" s="154">
        <f>AW225+1</f>
        <v>45931</v>
      </c>
      <c r="AZ225" s="154">
        <f>AY225+30</f>
        <v>45961</v>
      </c>
      <c r="BA225" s="158">
        <f>IFERROR(IF(($R225-AZ225)&gt;=0,0,IF(($S225-AY225)&lt;0,0,IF(AND(($S225-AZ225)&gt;0,(AY225-$R225)&gt;0),$V225/365*(AZ225-AY225+1),IF(AND(($S225-AZ225)&lt;=0,(AY225-$R225)&gt;0),$V225/365*($S225-AY225+1),$V225/365*(AZ225-$R225+1))))),0)</f>
        <v>0</v>
      </c>
      <c r="BB225" s="154">
        <f>AZ225+1</f>
        <v>45962</v>
      </c>
      <c r="BC225" s="154">
        <f>BB225+29</f>
        <v>45991</v>
      </c>
      <c r="BD225" s="158">
        <f>IFERROR(IF(($R225-BC225)&gt;=0,0,IF(($S225-BB225)&lt;0,0,IF(AND(($S225-BC225)&gt;0,(BB225-$R225)&gt;0),$V225/365*(BC225-BB225+1),IF(AND(($S225-BC225)&lt;=0,(BB225-$R225)&gt;0),$V225/365*($S225-BB225+1),$V225/365*(BC225-$R225+1))))),0)</f>
        <v>0</v>
      </c>
      <c r="BE225" s="154">
        <f>BC225+1</f>
        <v>45992</v>
      </c>
      <c r="BF225" s="154">
        <f>BE225+30</f>
        <v>46022</v>
      </c>
      <c r="BG225" s="158">
        <f>IFERROR(IF(($R225-BF225)&gt;=0,0,IF(($S225-BE225)&lt;0,0,IF(AND(($S225-BF225)&gt;0,(BE225-$R225)&gt;0),$V225/365*(BF225-BE225+1),IF(AND(($S225-BF225)&lt;=0,(BE225-$R225)&gt;0),$V225/365*($S225-BE225+1),$V225/365*(BF225-$R225+1))))),0)</f>
        <v>0</v>
      </c>
      <c r="BH225" s="154">
        <v>46023</v>
      </c>
      <c r="BI225" s="154">
        <f>BH225+30</f>
        <v>46053</v>
      </c>
      <c r="BJ225" s="158">
        <f>IFERROR(IF(($R225-BI225)&gt;=0,0,IF(($S225-BH225)&lt;0,0,IF(AND(($S225-BI225)&gt;0,(BH225-$R225)&gt;0),$V225/365*(BI225-BH225+1),IF(AND(($S225-BI225)&lt;=0,(BH225-$R225)&gt;0),$V225/365*($S225-BH225+1),$V225/365*(BI225-$R225+1))))),0)</f>
        <v>0</v>
      </c>
      <c r="BK225" s="154">
        <f>BI225+1</f>
        <v>46054</v>
      </c>
      <c r="BL225" s="154">
        <f>BK225+27</f>
        <v>46081</v>
      </c>
      <c r="BM225" s="158">
        <f>IFERROR(IF(($R225-BL225)&gt;=0,0,IF(($S225-BK225)&lt;0,0,IF(AND(($S225-BL225)&gt;0,(BK225-$R225)&gt;0),$V225/365*(BL225-BK225+1),IF(AND(($S225-BL225)&lt;=0,(BK225-$R225)&gt;0),$V225/365*($S225-BK225+1),$V225/365*(BL225-$R225+1))))),0)</f>
        <v>0</v>
      </c>
      <c r="BN225" s="154">
        <f>BL225+1</f>
        <v>46082</v>
      </c>
      <c r="BO225" s="154">
        <f>BN225+30</f>
        <v>46112</v>
      </c>
      <c r="BP225" s="158">
        <f>IFERROR(IF(($R225-BO225)&gt;=0,0,IF(($S225-BN225)&lt;0,0,IF(AND(($S225-BO225)&gt;0,(BN225-$R225)&gt;0),$V225/365*(BO225-BN225+1),IF(AND(($S225-BO225)&lt;=0,(BN225-$R225)&gt;0),$V225/365*($S225-BN225+1),$V225/365*(BO225-$R225+1))))),0)</f>
        <v>0</v>
      </c>
      <c r="BQ225" s="154">
        <f>BO225+1</f>
        <v>46113</v>
      </c>
      <c r="BR225" s="154">
        <f>BQ225+29</f>
        <v>46142</v>
      </c>
      <c r="BS225" s="158">
        <f>IFERROR(IF(($R225-BR225)&gt;=0,0,IF(($S225-BQ225)&lt;0,0,IF(AND(($S225-BR225)&gt;0,(BQ225-$R225)&gt;0),$V225/365*(BR225-BQ225+1),IF(AND(($S225-BR225)&lt;=0,(BQ225-$R225)&gt;0),$V225/365*($S225-BQ225+1),$V225/365*(BR225-$R225+1))))),0)</f>
        <v>0</v>
      </c>
      <c r="BT225" s="154">
        <f>BR225+1</f>
        <v>46143</v>
      </c>
      <c r="BU225" s="154">
        <f>BT225+30</f>
        <v>46173</v>
      </c>
      <c r="BV225" s="158">
        <f>IFERROR(IF(($R225-BU225)&gt;=0,0,IF(($S225-BT225)&lt;0,0,IF(AND(($S225-BU225)&gt;0,(BT225-$R225)&gt;0),$V225/365*(BU225-BT225+1),IF(AND(($S225-BU225)&lt;=0,(BT225-$R225)&gt;0),$V225/365*($S225-BT225+1),$V225/365*(BU225-$R225+1))))),0)</f>
        <v>0</v>
      </c>
      <c r="BW225" s="154">
        <f>BU225+1</f>
        <v>46174</v>
      </c>
      <c r="BX225" s="154">
        <f>BW225+29</f>
        <v>46203</v>
      </c>
      <c r="BY225" s="158">
        <f>IFERROR(IF(($R225-BX225)&gt;=0,0,IF(($S225-BW225)&lt;0,0,IF(AND(($S225-BX225)&gt;0,(BW225-$R225)&gt;0),$V225/365*(BX225-BW225+1),IF(AND(($S225-BX225)&lt;=0,(BW225-$R225)&gt;0),$V225/365*($S225-BW225+1),$V225/365*(BX225-$R225+1))))),0)</f>
        <v>0</v>
      </c>
      <c r="BZ225" s="154">
        <f>BX225+1</f>
        <v>46204</v>
      </c>
      <c r="CA225" s="154">
        <f>BZ225+30</f>
        <v>46234</v>
      </c>
      <c r="CB225" s="158">
        <f>IFERROR(IF(($R225-CA225)&gt;=0,0,IF(($S225-BZ225)&lt;0,0,IF(AND(($S225-CA225)&gt;0,(BZ225-$R225)&gt;0),$V225/365*(CA225-BZ225+1),IF(AND(($S225-CA225)&lt;=0,(BZ225-$R225)&gt;0),$V225/365*($S225-BZ225+1),$V225/365*(CA225-$R225+1))))),0)</f>
        <v>0</v>
      </c>
      <c r="CC225" s="154">
        <f>CA225+1</f>
        <v>46235</v>
      </c>
      <c r="CD225" s="154">
        <f>CC225+30</f>
        <v>46265</v>
      </c>
      <c r="CE225" s="158">
        <f>IFERROR(IF(($R225-CD225)&gt;=0,0,IF(($S225-CC225)&lt;0,0,IF(AND(($S225-CD225)&gt;0,(CC225-$R225)&gt;0),$V225/365*(CD225-CC225+1),IF(AND(($S225-CD225)&lt;=0,(CC225-$R225)&gt;0),$V225/365*($S225-CC225+1),$V225/365*(CD225-$R225+1))))),0)</f>
        <v>0</v>
      </c>
      <c r="CF225" s="154">
        <f>CD225+1</f>
        <v>46266</v>
      </c>
      <c r="CG225" s="154">
        <f>CF225+29</f>
        <v>46295</v>
      </c>
      <c r="CH225" s="158">
        <f>IFERROR(IF(($R225-CG225)&gt;=0,0,IF(($S225-CF225)&lt;0,0,IF(AND(($S225-CG225)&gt;0,(CF225-$R225)&gt;0),$V225/365*(CG225-CF225+1),IF(AND(($S225-CG225)&lt;=0,(CF225-$R225)&gt;0),$V225/365*($S225-CF225+1),$V225/365*(CG225-$R225+1))))),0)</f>
        <v>0</v>
      </c>
      <c r="CI225" s="154">
        <f>CG225+1</f>
        <v>46296</v>
      </c>
      <c r="CJ225" s="154">
        <f>CI225+30</f>
        <v>46326</v>
      </c>
      <c r="CK225" s="158">
        <f>IFERROR(IF(($R225-CJ225)&gt;=0,0,IF(($S225-CI225)&lt;0,0,IF(AND(($S225-CJ225)&gt;0,(CI225-$R225)&gt;0),$V225/365*(CJ225-CI225+1),IF(AND(($S225-CJ225)&lt;=0,(CI225-$R225)&gt;0),$V225/365*($S225-CI225+1),$V225/365*(CJ225-$R225+1))))),0)</f>
        <v>0</v>
      </c>
      <c r="CL225" s="154">
        <f>CJ225+1</f>
        <v>46327</v>
      </c>
      <c r="CM225" s="154">
        <f>CL225+29</f>
        <v>46356</v>
      </c>
      <c r="CN225" s="158">
        <f>IFERROR(IF(($R225-CM225)&gt;=0,0,IF(($S225-CL225)&lt;0,0,IF(AND(($S225-CM225)&gt;0,(CL225-$R225)&gt;0),$V225/365*(CM225-CL225+1),IF(AND(($S225-CM225)&lt;=0,(CL225-$R225)&gt;0),$V225/365*($S225-CL225+1),$V225/365*(CM225-$R225+1))))),0)</f>
        <v>0</v>
      </c>
      <c r="CO225" s="154">
        <f>CM225+1</f>
        <v>46357</v>
      </c>
      <c r="CP225" s="154">
        <f>CO225+30</f>
        <v>46387</v>
      </c>
      <c r="CQ225" s="158">
        <f>IFERROR(IF(($R225-CP225)&gt;=0,0,IF(($S225-CO225)&lt;0,0,IF(AND(($S225-CP225)&gt;0,(CO225-$R225)&gt;0),$V225/365*(CP225-CO225+1),IF(AND(($S225-CP225)&lt;=0,(CO225-$R225)&gt;0),$V225/365*($S225-CO225+1),$V225/365*(CP225-$R225+1))))),0)</f>
        <v>0</v>
      </c>
    </row>
    <row r="226" s="80" customFormat="1" ht="24" customHeight="1" outlineLevel="4" spans="1:95">
      <c r="A226" s="119"/>
      <c r="B226" s="120"/>
      <c r="C226" s="121"/>
      <c r="D226" s="119"/>
      <c r="E226" s="120"/>
      <c r="F226" s="120"/>
      <c r="G226" s="120"/>
      <c r="H226" s="122"/>
      <c r="I226" s="122"/>
      <c r="J226" s="122">
        <f>Z226+AC226+AF226+AI226+AL226+AO226+AR226+AU226+AX226+BA226+BD226+BG226</f>
        <v>0</v>
      </c>
      <c r="K226" s="122">
        <f>K225+1</f>
        <v>4</v>
      </c>
      <c r="L226" s="147"/>
      <c r="M226" s="148">
        <f>IFERROR(VLOOKUP($L226,'2-2 引出数据_合同数据仓库'!$B$2:$BP$10000,3,FALSE),0)</f>
        <v>0</v>
      </c>
      <c r="N226" s="122"/>
      <c r="O226" s="148">
        <f>IFERROR(VLOOKUP((LEFT(VLOOKUP($L226,'2-2 引出数据_合同数据仓库'!$B$2:$BP$10000,64,FALSE),15)&amp;(RIGHT(VLOOKUP($L226,'2-2 引出数据_合同数据仓库'!$B$2:$BP$10000,64,FALSE),4)+1)),'2-2 引出数据_合同数据仓库'!$B$2:$BP$10000,3,FALSE),0)</f>
        <v>0</v>
      </c>
      <c r="P226" s="122"/>
      <c r="Q226" s="122">
        <f>IFERROR(VLOOKUP($L226,'2-2 引出数据_合同数据仓库'!$B$2:$BP$10000,28,FALSE),0)</f>
        <v>0</v>
      </c>
      <c r="R226" s="122">
        <f>IFERROR(VLOOKUP($L226,'2-2 引出数据_合同数据仓库'!$B$2:$BP$10000,29,FALSE),0)</f>
        <v>0</v>
      </c>
      <c r="S226" s="122">
        <f>IFERROR(VLOOKUP($L226,'2-2 引出数据_合同数据仓库'!$B$2:$BP$10000,4,FALSE),0)</f>
        <v>0</v>
      </c>
      <c r="T226" s="122"/>
      <c r="U226" s="122">
        <f>IFERROR(VLOOKUP($L226,'2-2 引出数据_合同数据仓库'!$B$2:$BP$10000,15,FALSE),0)</f>
        <v>0</v>
      </c>
      <c r="V226" s="122">
        <f>U226/(S226-R226+1)*365</f>
        <v>0</v>
      </c>
      <c r="W226" s="122"/>
      <c r="X226" s="154">
        <v>45658</v>
      </c>
      <c r="Y226" s="154">
        <f>X226+30</f>
        <v>45688</v>
      </c>
      <c r="Z226" s="158">
        <f>IFERROR(IF(($R226-Y226)&gt;=0,0,IF(($S226-X226)&lt;0,0,IF(AND(($S226-Y226)&gt;0,(X226-$R226)&gt;0),$V226/365*(Y226-X226+1),IF(AND(($S226-Y226)&lt;=0,(X226-$R226)&gt;0),$V226/365*($S226-X226+1),$V226/365*(Y226-$R226+1))))),0)</f>
        <v>0</v>
      </c>
      <c r="AA226" s="154">
        <f>Y226+1</f>
        <v>45689</v>
      </c>
      <c r="AB226" s="154">
        <f>AA226+27</f>
        <v>45716</v>
      </c>
      <c r="AC226" s="158">
        <f>IFERROR(IF(($R226-AB226)&gt;=0,0,IF(($S226-AA226)&lt;0,0,IF(AND(($S226-AB226)&gt;0,(AA226-$R226)&gt;0),$V226/365*(AB226-AA226+1),IF(AND(($S226-AB226)&lt;=0,(AA226-$R226)&gt;0),$V226/365*($S226-AA226+1),$V226/365*(AB226-$R226+1))))),0)</f>
        <v>0</v>
      </c>
      <c r="AD226" s="154">
        <f>AB226+1</f>
        <v>45717</v>
      </c>
      <c r="AE226" s="154">
        <f>AD226+30</f>
        <v>45747</v>
      </c>
      <c r="AF226" s="158">
        <f>IFERROR(IF(($R226-AE226)&gt;=0,0,IF(($S226-AD226)&lt;0,0,IF(AND(($S226-AE226)&gt;0,(AD226-$R226)&gt;0),$V226/365*(AE226-AD226+1),IF(AND(($S226-AE226)&lt;=0,(AD226-$R226)&gt;0),$V226/365*($S226-AD226+1),$V226/365*(AE226-$R226+1))))),0)</f>
        <v>0</v>
      </c>
      <c r="AG226" s="154">
        <f>AE226+1</f>
        <v>45748</v>
      </c>
      <c r="AH226" s="154">
        <f>AG226+29</f>
        <v>45777</v>
      </c>
      <c r="AI226" s="158">
        <f>IFERROR(IF(($R226-AH226)&gt;=0,0,IF(($S226-AG226)&lt;0,0,IF(AND(($S226-AH226)&gt;0,(AG226-$R226)&gt;0),$V226/365*(AH226-AG226+1),IF(AND(($S226-AH226)&lt;=0,(AG226-$R226)&gt;0),$V226/365*($S226-AG226+1),$V226/365*(AH226-$R226+1))))),0)</f>
        <v>0</v>
      </c>
      <c r="AJ226" s="154">
        <f>AH226+1</f>
        <v>45778</v>
      </c>
      <c r="AK226" s="154">
        <f>AJ226+30</f>
        <v>45808</v>
      </c>
      <c r="AL226" s="158">
        <f>IFERROR(IF(($R226-AK226)&gt;=0,0,IF(($S226-AJ226)&lt;0,0,IF(AND(($S226-AK226)&gt;0,(AJ226-$R226)&gt;0),$V226/365*(AK226-AJ226+1),IF(AND(($S226-AK226)&lt;=0,(AJ226-$R226)&gt;0),$V226/365*($S226-AJ226+1),$V226/365*(AK226-$R226+1))))),0)</f>
        <v>0</v>
      </c>
      <c r="AM226" s="154">
        <f>AK226+1</f>
        <v>45809</v>
      </c>
      <c r="AN226" s="154">
        <f>AM226+29</f>
        <v>45838</v>
      </c>
      <c r="AO226" s="158">
        <f>IFERROR(IF(($R226-AN226)&gt;=0,0,IF(($S226-AM226)&lt;0,0,IF(AND(($S226-AN226)&gt;0,(AM226-$R226)&gt;0),$V226/365*(AN226-AM226+1),IF(AND(($S226-AN226)&lt;=0,(AM226-$R226)&gt;0),$V226/365*($S226-AM226+1),$V226/365*(AN226-$R226+1))))),0)</f>
        <v>0</v>
      </c>
      <c r="AP226" s="154">
        <f>AN226+1</f>
        <v>45839</v>
      </c>
      <c r="AQ226" s="154">
        <f>AP226+30</f>
        <v>45869</v>
      </c>
      <c r="AR226" s="158">
        <f>IFERROR(IF(($R226-AQ226)&gt;=0,0,IF(($S226-AP226)&lt;0,0,IF(AND(($S226-AQ226)&gt;0,(AP226-$R226)&gt;0),$V226/365*(AQ226-AP226+1),IF(AND(($S226-AQ226)&lt;=0,(AP226-$R226)&gt;0),$V226/365*($S226-AP226+1),$V226/365*(AQ226-$R226+1))))),0)</f>
        <v>0</v>
      </c>
      <c r="AS226" s="154">
        <f>AQ226+1</f>
        <v>45870</v>
      </c>
      <c r="AT226" s="154">
        <f>AS226+30</f>
        <v>45900</v>
      </c>
      <c r="AU226" s="158">
        <f>IFERROR(IF(($R226-AT226)&gt;=0,0,IF(($S226-AS226)&lt;0,0,IF(AND(($S226-AT226)&gt;0,(AS226-$R226)&gt;0),$V226/365*(AT226-AS226+1),IF(AND(($S226-AT226)&lt;=0,(AS226-$R226)&gt;0),$V226/365*($S226-AS226+1),$V226/365*(AT226-$R226+1))))),0)</f>
        <v>0</v>
      </c>
      <c r="AV226" s="154">
        <f>AT226+1</f>
        <v>45901</v>
      </c>
      <c r="AW226" s="154">
        <f>AV226+29</f>
        <v>45930</v>
      </c>
      <c r="AX226" s="158">
        <f>IFERROR(IF(($R226-AW226)&gt;=0,0,IF(($S226-AV226)&lt;0,0,IF(AND(($S226-AW226)&gt;0,(AV226-$R226)&gt;0),$V226/365*(AW226-AV226+1),IF(AND(($S226-AW226)&lt;=0,(AV226-$R226)&gt;0),$V226/365*($S226-AV226+1),$V226/365*(AW226-$R226+1))))),0)</f>
        <v>0</v>
      </c>
      <c r="AY226" s="154">
        <f>AW226+1</f>
        <v>45931</v>
      </c>
      <c r="AZ226" s="154">
        <f>AY226+30</f>
        <v>45961</v>
      </c>
      <c r="BA226" s="158">
        <f>IFERROR(IF(($R226-AZ226)&gt;=0,0,IF(($S226-AY226)&lt;0,0,IF(AND(($S226-AZ226)&gt;0,(AY226-$R226)&gt;0),$V226/365*(AZ226-AY226+1),IF(AND(($S226-AZ226)&lt;=0,(AY226-$R226)&gt;0),$V226/365*($S226-AY226+1),$V226/365*(AZ226-$R226+1))))),0)</f>
        <v>0</v>
      </c>
      <c r="BB226" s="154">
        <f>AZ226+1</f>
        <v>45962</v>
      </c>
      <c r="BC226" s="154">
        <f>BB226+29</f>
        <v>45991</v>
      </c>
      <c r="BD226" s="158">
        <f>IFERROR(IF(($R226-BC226)&gt;=0,0,IF(($S226-BB226)&lt;0,0,IF(AND(($S226-BC226)&gt;0,(BB226-$R226)&gt;0),$V226/365*(BC226-BB226+1),IF(AND(($S226-BC226)&lt;=0,(BB226-$R226)&gt;0),$V226/365*($S226-BB226+1),$V226/365*(BC226-$R226+1))))),0)</f>
        <v>0</v>
      </c>
      <c r="BE226" s="154">
        <f>BC226+1</f>
        <v>45992</v>
      </c>
      <c r="BF226" s="154">
        <f>BE226+30</f>
        <v>46022</v>
      </c>
      <c r="BG226" s="158">
        <f>IFERROR(IF(($R226-BF226)&gt;=0,0,IF(($S226-BE226)&lt;0,0,IF(AND(($S226-BF226)&gt;0,(BE226-$R226)&gt;0),$V226/365*(BF226-BE226+1),IF(AND(($S226-BF226)&lt;=0,(BE226-$R226)&gt;0),$V226/365*($S226-BE226+1),$V226/365*(BF226-$R226+1))))),0)</f>
        <v>0</v>
      </c>
      <c r="BH226" s="154">
        <v>46023</v>
      </c>
      <c r="BI226" s="154">
        <f>BH226+30</f>
        <v>46053</v>
      </c>
      <c r="BJ226" s="158">
        <f>IFERROR(IF(($R226-BI226)&gt;=0,0,IF(($S226-BH226)&lt;0,0,IF(AND(($S226-BI226)&gt;0,(BH226-$R226)&gt;0),$V226/365*(BI226-BH226+1),IF(AND(($S226-BI226)&lt;=0,(BH226-$R226)&gt;0),$V226/365*($S226-BH226+1),$V226/365*(BI226-$R226+1))))),0)</f>
        <v>0</v>
      </c>
      <c r="BK226" s="154">
        <f>BI226+1</f>
        <v>46054</v>
      </c>
      <c r="BL226" s="154">
        <f>BK226+27</f>
        <v>46081</v>
      </c>
      <c r="BM226" s="158">
        <f>IFERROR(IF(($R226-BL226)&gt;=0,0,IF(($S226-BK226)&lt;0,0,IF(AND(($S226-BL226)&gt;0,(BK226-$R226)&gt;0),$V226/365*(BL226-BK226+1),IF(AND(($S226-BL226)&lt;=0,(BK226-$R226)&gt;0),$V226/365*($S226-BK226+1),$V226/365*(BL226-$R226+1))))),0)</f>
        <v>0</v>
      </c>
      <c r="BN226" s="154">
        <f>BL226+1</f>
        <v>46082</v>
      </c>
      <c r="BO226" s="154">
        <f>BN226+30</f>
        <v>46112</v>
      </c>
      <c r="BP226" s="158">
        <f>IFERROR(IF(($R226-BO226)&gt;=0,0,IF(($S226-BN226)&lt;0,0,IF(AND(($S226-BO226)&gt;0,(BN226-$R226)&gt;0),$V226/365*(BO226-BN226+1),IF(AND(($S226-BO226)&lt;=0,(BN226-$R226)&gt;0),$V226/365*($S226-BN226+1),$V226/365*(BO226-$R226+1))))),0)</f>
        <v>0</v>
      </c>
      <c r="BQ226" s="154">
        <f>BO226+1</f>
        <v>46113</v>
      </c>
      <c r="BR226" s="154">
        <f>BQ226+29</f>
        <v>46142</v>
      </c>
      <c r="BS226" s="158">
        <f>IFERROR(IF(($R226-BR226)&gt;=0,0,IF(($S226-BQ226)&lt;0,0,IF(AND(($S226-BR226)&gt;0,(BQ226-$R226)&gt;0),$V226/365*(BR226-BQ226+1),IF(AND(($S226-BR226)&lt;=0,(BQ226-$R226)&gt;0),$V226/365*($S226-BQ226+1),$V226/365*(BR226-$R226+1))))),0)</f>
        <v>0</v>
      </c>
      <c r="BT226" s="154">
        <f>BR226+1</f>
        <v>46143</v>
      </c>
      <c r="BU226" s="154">
        <f>BT226+30</f>
        <v>46173</v>
      </c>
      <c r="BV226" s="158">
        <f>IFERROR(IF(($R226-BU226)&gt;=0,0,IF(($S226-BT226)&lt;0,0,IF(AND(($S226-BU226)&gt;0,(BT226-$R226)&gt;0),$V226/365*(BU226-BT226+1),IF(AND(($S226-BU226)&lt;=0,(BT226-$R226)&gt;0),$V226/365*($S226-BT226+1),$V226/365*(BU226-$R226+1))))),0)</f>
        <v>0</v>
      </c>
      <c r="BW226" s="154">
        <f>BU226+1</f>
        <v>46174</v>
      </c>
      <c r="BX226" s="154">
        <f>BW226+29</f>
        <v>46203</v>
      </c>
      <c r="BY226" s="158">
        <f>IFERROR(IF(($R226-BX226)&gt;=0,0,IF(($S226-BW226)&lt;0,0,IF(AND(($S226-BX226)&gt;0,(BW226-$R226)&gt;0),$V226/365*(BX226-BW226+1),IF(AND(($S226-BX226)&lt;=0,(BW226-$R226)&gt;0),$V226/365*($S226-BW226+1),$V226/365*(BX226-$R226+1))))),0)</f>
        <v>0</v>
      </c>
      <c r="BZ226" s="154">
        <f>BX226+1</f>
        <v>46204</v>
      </c>
      <c r="CA226" s="154">
        <f>BZ226+30</f>
        <v>46234</v>
      </c>
      <c r="CB226" s="158">
        <f>IFERROR(IF(($R226-CA226)&gt;=0,0,IF(($S226-BZ226)&lt;0,0,IF(AND(($S226-CA226)&gt;0,(BZ226-$R226)&gt;0),$V226/365*(CA226-BZ226+1),IF(AND(($S226-CA226)&lt;=0,(BZ226-$R226)&gt;0),$V226/365*($S226-BZ226+1),$V226/365*(CA226-$R226+1))))),0)</f>
        <v>0</v>
      </c>
      <c r="CC226" s="154">
        <f>CA226+1</f>
        <v>46235</v>
      </c>
      <c r="CD226" s="154">
        <f>CC226+30</f>
        <v>46265</v>
      </c>
      <c r="CE226" s="158">
        <f>IFERROR(IF(($R226-CD226)&gt;=0,0,IF(($S226-CC226)&lt;0,0,IF(AND(($S226-CD226)&gt;0,(CC226-$R226)&gt;0),$V226/365*(CD226-CC226+1),IF(AND(($S226-CD226)&lt;=0,(CC226-$R226)&gt;0),$V226/365*($S226-CC226+1),$V226/365*(CD226-$R226+1))))),0)</f>
        <v>0</v>
      </c>
      <c r="CF226" s="154">
        <f>CD226+1</f>
        <v>46266</v>
      </c>
      <c r="CG226" s="154">
        <f>CF226+29</f>
        <v>46295</v>
      </c>
      <c r="CH226" s="158">
        <f>IFERROR(IF(($R226-CG226)&gt;=0,0,IF(($S226-CF226)&lt;0,0,IF(AND(($S226-CG226)&gt;0,(CF226-$R226)&gt;0),$V226/365*(CG226-CF226+1),IF(AND(($S226-CG226)&lt;=0,(CF226-$R226)&gt;0),$V226/365*($S226-CF226+1),$V226/365*(CG226-$R226+1))))),0)</f>
        <v>0</v>
      </c>
      <c r="CI226" s="154">
        <f>CG226+1</f>
        <v>46296</v>
      </c>
      <c r="CJ226" s="154">
        <f>CI226+30</f>
        <v>46326</v>
      </c>
      <c r="CK226" s="158">
        <f>IFERROR(IF(($R226-CJ226)&gt;=0,0,IF(($S226-CI226)&lt;0,0,IF(AND(($S226-CJ226)&gt;0,(CI226-$R226)&gt;0),$V226/365*(CJ226-CI226+1),IF(AND(($S226-CJ226)&lt;=0,(CI226-$R226)&gt;0),$V226/365*($S226-CI226+1),$V226/365*(CJ226-$R226+1))))),0)</f>
        <v>0</v>
      </c>
      <c r="CL226" s="154">
        <f>CJ226+1</f>
        <v>46327</v>
      </c>
      <c r="CM226" s="154">
        <f>CL226+29</f>
        <v>46356</v>
      </c>
      <c r="CN226" s="158">
        <f>IFERROR(IF(($R226-CM226)&gt;=0,0,IF(($S226-CL226)&lt;0,0,IF(AND(($S226-CM226)&gt;0,(CL226-$R226)&gt;0),$V226/365*(CM226-CL226+1),IF(AND(($S226-CM226)&lt;=0,(CL226-$R226)&gt;0),$V226/365*($S226-CL226+1),$V226/365*(CM226-$R226+1))))),0)</f>
        <v>0</v>
      </c>
      <c r="CO226" s="154">
        <f>CM226+1</f>
        <v>46357</v>
      </c>
      <c r="CP226" s="154">
        <f>CO226+30</f>
        <v>46387</v>
      </c>
      <c r="CQ226" s="158">
        <f>IFERROR(IF(($R226-CP226)&gt;=0,0,IF(($S226-CO226)&lt;0,0,IF(AND(($S226-CP226)&gt;0,(CO226-$R226)&gt;0),$V226/365*(CP226-CO226+1),IF(AND(($S226-CP226)&lt;=0,(CO226-$R226)&gt;0),$V226/365*($S226-CO226+1),$V226/365*(CP226-$R226+1))))),0)</f>
        <v>0</v>
      </c>
    </row>
    <row r="227" s="80" customFormat="1" ht="24" customHeight="1" outlineLevel="4" spans="1:95">
      <c r="A227" s="123" t="s">
        <v>2814</v>
      </c>
      <c r="B227" s="124"/>
      <c r="C227" s="124"/>
      <c r="D227" s="124"/>
      <c r="E227" s="124"/>
      <c r="F227" s="124"/>
      <c r="G227" s="125"/>
      <c r="H227" s="126"/>
      <c r="I227" s="126"/>
      <c r="J227" s="126"/>
      <c r="K227" s="126"/>
      <c r="L227" s="149"/>
      <c r="M227" s="149"/>
      <c r="N227" s="126"/>
      <c r="O227" s="126"/>
      <c r="P227" s="126"/>
      <c r="Q227" s="126"/>
      <c r="R227" s="126"/>
      <c r="S227" s="126"/>
      <c r="T227" s="126"/>
      <c r="U227" s="126"/>
      <c r="V227" s="126"/>
      <c r="W227" s="126"/>
      <c r="X227" s="126"/>
      <c r="Y227" s="126"/>
      <c r="Z227" s="126"/>
      <c r="AA227" s="126"/>
      <c r="AB227" s="126"/>
      <c r="AC227" s="126"/>
      <c r="AD227" s="126"/>
      <c r="AE227" s="126"/>
      <c r="AF227" s="126"/>
      <c r="AG227" s="126"/>
      <c r="AH227" s="126"/>
      <c r="AI227" s="126"/>
      <c r="AJ227" s="126"/>
      <c r="AK227" s="126"/>
      <c r="AL227" s="126"/>
      <c r="AM227" s="126"/>
      <c r="AN227" s="126"/>
      <c r="AO227" s="126"/>
      <c r="AP227" s="126"/>
      <c r="AQ227" s="126"/>
      <c r="AR227" s="126"/>
      <c r="AS227" s="126"/>
      <c r="AT227" s="126"/>
      <c r="AU227" s="126"/>
      <c r="AV227" s="126"/>
      <c r="AW227" s="126"/>
      <c r="AX227" s="126"/>
      <c r="AY227" s="126"/>
      <c r="AZ227" s="126"/>
      <c r="BA227" s="126"/>
      <c r="BB227" s="126"/>
      <c r="BC227" s="126"/>
      <c r="BD227" s="126"/>
      <c r="BE227" s="126"/>
      <c r="BF227" s="126"/>
      <c r="BG227" s="126"/>
      <c r="BH227" s="126"/>
      <c r="BI227" s="126"/>
      <c r="BJ227" s="126"/>
      <c r="BK227" s="126"/>
      <c r="BL227" s="126"/>
      <c r="BM227" s="126"/>
      <c r="BN227" s="126"/>
      <c r="BO227" s="126"/>
      <c r="BP227" s="126"/>
      <c r="BQ227" s="126"/>
      <c r="BR227" s="126"/>
      <c r="BS227" s="126"/>
      <c r="BT227" s="126"/>
      <c r="BU227" s="126"/>
      <c r="BV227" s="126"/>
      <c r="BW227" s="126"/>
      <c r="BX227" s="126"/>
      <c r="BY227" s="126"/>
      <c r="BZ227" s="126"/>
      <c r="CA227" s="126"/>
      <c r="CB227" s="126"/>
      <c r="CC227" s="126"/>
      <c r="CD227" s="126"/>
      <c r="CE227" s="126"/>
      <c r="CF227" s="126"/>
      <c r="CG227" s="126"/>
      <c r="CH227" s="126"/>
      <c r="CI227" s="126"/>
      <c r="CJ227" s="126"/>
      <c r="CK227" s="126"/>
      <c r="CL227" s="126"/>
      <c r="CM227" s="126"/>
      <c r="CN227" s="126"/>
      <c r="CO227" s="126"/>
      <c r="CP227" s="126"/>
      <c r="CQ227" s="126"/>
    </row>
    <row r="228" ht="24" customHeight="1" outlineLevel="3" spans="1:95">
      <c r="A228" s="115"/>
      <c r="B228" s="116" t="s">
        <v>792</v>
      </c>
      <c r="C228" s="117" t="s">
        <v>1181</v>
      </c>
      <c r="D228" s="115" t="s">
        <v>1187</v>
      </c>
      <c r="E228" s="116" t="s">
        <v>1188</v>
      </c>
      <c r="F228" s="116"/>
      <c r="G228" s="116" t="s">
        <v>936</v>
      </c>
      <c r="H228" s="118">
        <f>X228+AA228+AD228+AG228+AJ228+AM228+AP228+AS228+AV228+AY228+BB228+BE228</f>
        <v>0</v>
      </c>
      <c r="I228" s="118">
        <f>Y228+AB228+AE228+AH228+AK228+AN228+AQ228+AT228+AW228+AZ228+BC228+BF228</f>
        <v>0</v>
      </c>
      <c r="J228" s="118">
        <f>Z228+AC228+AF228+AI228+AL228+AO228+AR228+AU228+AX228+BA228+BD228+BG228</f>
        <v>0</v>
      </c>
      <c r="K228" s="118"/>
      <c r="L228" s="146"/>
      <c r="M228" s="146"/>
      <c r="N228" s="118"/>
      <c r="O228" s="118"/>
      <c r="P228" s="118"/>
      <c r="Q228" s="118"/>
      <c r="R228" s="118"/>
      <c r="S228" s="118"/>
      <c r="T228" s="118"/>
      <c r="U228" s="118"/>
      <c r="V228" s="118"/>
      <c r="W228" s="118"/>
      <c r="X228" s="118">
        <f>VLOOKUP($C228,'1 预算编制表单'!$C:$BJ,27,FALSE)</f>
        <v>0</v>
      </c>
      <c r="Y228" s="118">
        <f>X228-Z228</f>
        <v>0</v>
      </c>
      <c r="Z228" s="118">
        <f>SUM(Z229:Z233)</f>
        <v>0</v>
      </c>
      <c r="AA228" s="118">
        <f>VLOOKUP($C228,'1 预算编制表单'!$C:$BJ,30,FALSE)</f>
        <v>0</v>
      </c>
      <c r="AB228" s="118">
        <f>AA228-AC228</f>
        <v>0</v>
      </c>
      <c r="AC228" s="118">
        <f>SUM(AC229:AC233)</f>
        <v>0</v>
      </c>
      <c r="AD228" s="118">
        <f>VLOOKUP($C228,'1 预算编制表单'!$C:$BJ,33,FALSE)</f>
        <v>0</v>
      </c>
      <c r="AE228" s="118">
        <f>AD228-AF228</f>
        <v>0</v>
      </c>
      <c r="AF228" s="118">
        <f>SUM(AF229:AF233)</f>
        <v>0</v>
      </c>
      <c r="AG228" s="118">
        <f>VLOOKUP($C228,'1 预算编制表单'!$C:$BJ,36,FALSE)</f>
        <v>0</v>
      </c>
      <c r="AH228" s="118">
        <f>AG228-AI228</f>
        <v>0</v>
      </c>
      <c r="AI228" s="118">
        <f>SUM(AI229:AI233)</f>
        <v>0</v>
      </c>
      <c r="AJ228" s="118">
        <f>VLOOKUP($C228,'1 预算编制表单'!$C:$BJ,39,FALSE)</f>
        <v>0</v>
      </c>
      <c r="AK228" s="118">
        <f>AJ228-AL228</f>
        <v>0</v>
      </c>
      <c r="AL228" s="118">
        <f>SUM(AL229:AL233)</f>
        <v>0</v>
      </c>
      <c r="AM228" s="118">
        <f>VLOOKUP($C228,'1 预算编制表单'!$C:$BJ,42,FALSE)</f>
        <v>0</v>
      </c>
      <c r="AN228" s="118">
        <f>AM228-AO228</f>
        <v>0</v>
      </c>
      <c r="AO228" s="118">
        <f>SUM(AO229:AO233)</f>
        <v>0</v>
      </c>
      <c r="AP228" s="118">
        <f>VLOOKUP($C228,'1 预算编制表单'!$C:$BJ,45,FALSE)</f>
        <v>0</v>
      </c>
      <c r="AQ228" s="118">
        <f>AP228-AR228</f>
        <v>0</v>
      </c>
      <c r="AR228" s="118">
        <f>SUM(AR229:AR233)</f>
        <v>0</v>
      </c>
      <c r="AS228" s="118">
        <f>VLOOKUP($C228,'1 预算编制表单'!$C:$BJ,48,FALSE)</f>
        <v>0</v>
      </c>
      <c r="AT228" s="118">
        <f>AS228-AU228</f>
        <v>0</v>
      </c>
      <c r="AU228" s="118">
        <f>SUM(AU229:AU233)</f>
        <v>0</v>
      </c>
      <c r="AV228" s="118">
        <f>VLOOKUP($C228,'1 预算编制表单'!$C:$BJ,51,FALSE)</f>
        <v>0</v>
      </c>
      <c r="AW228" s="118">
        <f>AV228-AX228</f>
        <v>0</v>
      </c>
      <c r="AX228" s="118">
        <f>SUM(AX229:AX233)</f>
        <v>0</v>
      </c>
      <c r="AY228" s="118">
        <f>VLOOKUP($C228,'1 预算编制表单'!$C:$BJ,54,FALSE)</f>
        <v>0</v>
      </c>
      <c r="AZ228" s="118">
        <f>AY228-BA228</f>
        <v>0</v>
      </c>
      <c r="BA228" s="118">
        <f>SUM(BA229:BA233)</f>
        <v>0</v>
      </c>
      <c r="BB228" s="118">
        <f>VLOOKUP($C228,'1 预算编制表单'!$C:$BJ,57,FALSE)</f>
        <v>0</v>
      </c>
      <c r="BC228" s="118">
        <f>BB228-BD228</f>
        <v>0</v>
      </c>
      <c r="BD228" s="118">
        <f>SUM(BD229:BD233)</f>
        <v>0</v>
      </c>
      <c r="BE228" s="118">
        <f>VLOOKUP($C228,'1 预算编制表单'!$C:$BJ,60,FALSE)</f>
        <v>0</v>
      </c>
      <c r="BF228" s="118">
        <f>BE228-BG228</f>
        <v>0</v>
      </c>
      <c r="BG228" s="118">
        <f>SUM(BG229:BG233)</f>
        <v>0</v>
      </c>
      <c r="BH228" s="118">
        <f>VLOOKUP($C228,'1 预算编制表单'!$C:$BJ,27,FALSE)</f>
        <v>0</v>
      </c>
      <c r="BI228" s="118">
        <f>BH228-BJ228</f>
        <v>0</v>
      </c>
      <c r="BJ228" s="118">
        <f>SUM(BJ229:BJ233)</f>
        <v>0</v>
      </c>
      <c r="BK228" s="118">
        <f>VLOOKUP($C228,'1 预算编制表单'!$C:$BJ,30,FALSE)</f>
        <v>0</v>
      </c>
      <c r="BL228" s="118">
        <f>BK228-BM228</f>
        <v>0</v>
      </c>
      <c r="BM228" s="118">
        <f>SUM(BM229:BM233)</f>
        <v>0</v>
      </c>
      <c r="BN228" s="118">
        <f>VLOOKUP($C228,'1 预算编制表单'!$C:$BJ,33,FALSE)</f>
        <v>0</v>
      </c>
      <c r="BO228" s="118">
        <f>BN228-BP228</f>
        <v>0</v>
      </c>
      <c r="BP228" s="118">
        <f>SUM(BP229:BP233)</f>
        <v>0</v>
      </c>
      <c r="BQ228" s="118">
        <f>VLOOKUP($C228,'1 预算编制表单'!$C:$BJ,36,FALSE)</f>
        <v>0</v>
      </c>
      <c r="BR228" s="118">
        <f>BQ228-BS228</f>
        <v>0</v>
      </c>
      <c r="BS228" s="118">
        <f>SUM(BS229:BS233)</f>
        <v>0</v>
      </c>
      <c r="BT228" s="118">
        <f>VLOOKUP($C228,'1 预算编制表单'!$C:$BJ,39,FALSE)</f>
        <v>0</v>
      </c>
      <c r="BU228" s="118">
        <f>BT228-BV228</f>
        <v>0</v>
      </c>
      <c r="BV228" s="118">
        <f>SUM(BV229:BV233)</f>
        <v>0</v>
      </c>
      <c r="BW228" s="118">
        <f>VLOOKUP($C228,'1 预算编制表单'!$C:$BJ,42,FALSE)</f>
        <v>0</v>
      </c>
      <c r="BX228" s="118">
        <f>BW228-BY228</f>
        <v>0</v>
      </c>
      <c r="BY228" s="118">
        <f>SUM(BY229:BY233)</f>
        <v>0</v>
      </c>
      <c r="BZ228" s="118">
        <f>VLOOKUP($C228,'1 预算编制表单'!$C:$BJ,45,FALSE)</f>
        <v>0</v>
      </c>
      <c r="CA228" s="118">
        <f>BZ228-CB228</f>
        <v>0</v>
      </c>
      <c r="CB228" s="118">
        <f>SUM(CB229:CB233)</f>
        <v>0</v>
      </c>
      <c r="CC228" s="118">
        <f>VLOOKUP($C228,'1 预算编制表单'!$C:$BJ,48,FALSE)</f>
        <v>0</v>
      </c>
      <c r="CD228" s="118">
        <f>CC228-CE228</f>
        <v>0</v>
      </c>
      <c r="CE228" s="118">
        <f>SUM(CE229:CE233)</f>
        <v>0</v>
      </c>
      <c r="CF228" s="118">
        <f>VLOOKUP($C228,'1 预算编制表单'!$C:$BJ,51,FALSE)</f>
        <v>0</v>
      </c>
      <c r="CG228" s="118">
        <f>CF228-CH228</f>
        <v>0</v>
      </c>
      <c r="CH228" s="118">
        <f>SUM(CH229:CH233)</f>
        <v>0</v>
      </c>
      <c r="CI228" s="118">
        <f>VLOOKUP($C228,'1 预算编制表单'!$C:$BJ,54,FALSE)</f>
        <v>0</v>
      </c>
      <c r="CJ228" s="118">
        <f>CI228-CK228</f>
        <v>0</v>
      </c>
      <c r="CK228" s="118">
        <f>SUM(CK229:CK233)</f>
        <v>0</v>
      </c>
      <c r="CL228" s="118">
        <f>VLOOKUP($C228,'1 预算编制表单'!$C:$BJ,57,FALSE)</f>
        <v>0</v>
      </c>
      <c r="CM228" s="118">
        <f>CL228-CN228</f>
        <v>0</v>
      </c>
      <c r="CN228" s="118">
        <f>SUM(CN229:CN233)</f>
        <v>0</v>
      </c>
      <c r="CO228" s="118">
        <f>VLOOKUP($C228,'1 预算编制表单'!$C:$BJ,60,FALSE)</f>
        <v>0</v>
      </c>
      <c r="CP228" s="118">
        <f>CO228-CQ228</f>
        <v>0</v>
      </c>
      <c r="CQ228" s="118">
        <f>SUM(CQ229:CQ233)</f>
        <v>0</v>
      </c>
    </row>
    <row r="229" s="80" customFormat="1" ht="24" customHeight="1" outlineLevel="4" spans="1:95">
      <c r="A229" s="119"/>
      <c r="B229" s="120"/>
      <c r="C229" s="121"/>
      <c r="D229" s="119"/>
      <c r="E229" s="120"/>
      <c r="F229" s="120"/>
      <c r="G229" s="120"/>
      <c r="H229" s="122"/>
      <c r="I229" s="122"/>
      <c r="J229" s="122">
        <f>Z229+AC229+AF229+AI229+AL229+AO229+AR229+AU229+AX229+BA229+BD229+BG229</f>
        <v>0</v>
      </c>
      <c r="K229" s="122">
        <v>1</v>
      </c>
      <c r="L229" s="147"/>
      <c r="M229" s="148">
        <f>IFERROR(VLOOKUP($L229,'2-2 引出数据_合同数据仓库'!$B$2:$BP$10000,3,FALSE),0)</f>
        <v>0</v>
      </c>
      <c r="N229" s="122"/>
      <c r="O229" s="148">
        <f>IFERROR(VLOOKUP((LEFT(VLOOKUP($L229,'2-2 引出数据_合同数据仓库'!$B$2:$BP$10000,64,FALSE),15)&amp;(RIGHT(VLOOKUP($L229,'2-2 引出数据_合同数据仓库'!$B$2:$BP$10000,64,FALSE),4)+1)),'2-2 引出数据_合同数据仓库'!$B$2:$BP$10000,3,FALSE),0)</f>
        <v>0</v>
      </c>
      <c r="P229" s="122"/>
      <c r="Q229" s="122">
        <f>IFERROR(VLOOKUP($L229,'2-2 引出数据_合同数据仓库'!$B$2:$BP$10000,28,FALSE),0)</f>
        <v>0</v>
      </c>
      <c r="R229" s="122">
        <f>IFERROR(VLOOKUP($L229,'2-2 引出数据_合同数据仓库'!$B$2:$BP$10000,29,FALSE),0)</f>
        <v>0</v>
      </c>
      <c r="S229" s="122">
        <f>IFERROR(VLOOKUP($L229,'2-2 引出数据_合同数据仓库'!$B$2:$BP$10000,4,FALSE),0)</f>
        <v>0</v>
      </c>
      <c r="T229" s="122"/>
      <c r="U229" s="122">
        <f>IFERROR(VLOOKUP($L229,'2-2 引出数据_合同数据仓库'!$B$2:$BP$10000,15,FALSE),0)</f>
        <v>0</v>
      </c>
      <c r="V229" s="122">
        <f>U229/(S229-R229+1)*365</f>
        <v>0</v>
      </c>
      <c r="W229" s="122"/>
      <c r="X229" s="154">
        <v>45658</v>
      </c>
      <c r="Y229" s="154">
        <f>X229+30</f>
        <v>45688</v>
      </c>
      <c r="Z229" s="158">
        <f>IFERROR(IF(($R229-Y229)&gt;=0,0,IF(($S229-X229)&lt;0,0,IF(AND(($S229-Y229)&gt;0,(X229-$R229)&gt;0),$V229/365*(Y229-X229+1),IF(AND(($S229-Y229)&lt;=0,(X229-$R229)&gt;0),$V229/365*($S229-X229+1),$V229/365*(Y229-$R229+1))))),0)</f>
        <v>0</v>
      </c>
      <c r="AA229" s="154">
        <f>Y229+1</f>
        <v>45689</v>
      </c>
      <c r="AB229" s="154">
        <f>AA229+27</f>
        <v>45716</v>
      </c>
      <c r="AC229" s="158">
        <f>IFERROR(IF(($R229-AB229)&gt;=0,0,IF(($S229-AA229)&lt;0,0,IF(AND(($S229-AB229)&gt;0,(AA229-$R229)&gt;0),$V229/365*(AB229-AA229+1),IF(AND(($S229-AB229)&lt;=0,(AA229-$R229)&gt;0),$V229/365*($S229-AA229+1),$V229/365*(AB229-$R229+1))))),0)</f>
        <v>0</v>
      </c>
      <c r="AD229" s="154">
        <f>AB229+1</f>
        <v>45717</v>
      </c>
      <c r="AE229" s="154">
        <f>AD229+30</f>
        <v>45747</v>
      </c>
      <c r="AF229" s="158">
        <f>IFERROR(IF(($R229-AE229)&gt;=0,0,IF(($S229-AD229)&lt;0,0,IF(AND(($S229-AE229)&gt;0,(AD229-$R229)&gt;0),$V229/365*(AE229-AD229+1),IF(AND(($S229-AE229)&lt;=0,(AD229-$R229)&gt;0),$V229/365*($S229-AD229+1),$V229/365*(AE229-$R229+1))))),0)</f>
        <v>0</v>
      </c>
      <c r="AG229" s="154">
        <f>AE229+1</f>
        <v>45748</v>
      </c>
      <c r="AH229" s="154">
        <f>AG229+29</f>
        <v>45777</v>
      </c>
      <c r="AI229" s="158">
        <f>IFERROR(IF(($R229-AH229)&gt;=0,0,IF(($S229-AG229)&lt;0,0,IF(AND(($S229-AH229)&gt;0,(AG229-$R229)&gt;0),$V229/365*(AH229-AG229+1),IF(AND(($S229-AH229)&lt;=0,(AG229-$R229)&gt;0),$V229/365*($S229-AG229+1),$V229/365*(AH229-$R229+1))))),0)</f>
        <v>0</v>
      </c>
      <c r="AJ229" s="154">
        <f>AH229+1</f>
        <v>45778</v>
      </c>
      <c r="AK229" s="154">
        <f>AJ229+30</f>
        <v>45808</v>
      </c>
      <c r="AL229" s="158">
        <f>IFERROR(IF(($R229-AK229)&gt;=0,0,IF(($S229-AJ229)&lt;0,0,IF(AND(($S229-AK229)&gt;0,(AJ229-$R229)&gt;0),$V229/365*(AK229-AJ229+1),IF(AND(($S229-AK229)&lt;=0,(AJ229-$R229)&gt;0),$V229/365*($S229-AJ229+1),$V229/365*(AK229-$R229+1))))),0)</f>
        <v>0</v>
      </c>
      <c r="AM229" s="154">
        <f>AK229+1</f>
        <v>45809</v>
      </c>
      <c r="AN229" s="154">
        <f>AM229+29</f>
        <v>45838</v>
      </c>
      <c r="AO229" s="158">
        <f>IFERROR(IF(($R229-AN229)&gt;=0,0,IF(($S229-AM229)&lt;0,0,IF(AND(($S229-AN229)&gt;0,(AM229-$R229)&gt;0),$V229/365*(AN229-AM229+1),IF(AND(($S229-AN229)&lt;=0,(AM229-$R229)&gt;0),$V229/365*($S229-AM229+1),$V229/365*(AN229-$R229+1))))),0)</f>
        <v>0</v>
      </c>
      <c r="AP229" s="154">
        <f>AN229+1</f>
        <v>45839</v>
      </c>
      <c r="AQ229" s="154">
        <f>AP229+30</f>
        <v>45869</v>
      </c>
      <c r="AR229" s="158">
        <f>IFERROR(IF(($R229-AQ229)&gt;=0,0,IF(($S229-AP229)&lt;0,0,IF(AND(($S229-AQ229)&gt;0,(AP229-$R229)&gt;0),$V229/365*(AQ229-AP229+1),IF(AND(($S229-AQ229)&lt;=0,(AP229-$R229)&gt;0),$V229/365*($S229-AP229+1),$V229/365*(AQ229-$R229+1))))),0)</f>
        <v>0</v>
      </c>
      <c r="AS229" s="154">
        <f>AQ229+1</f>
        <v>45870</v>
      </c>
      <c r="AT229" s="154">
        <f>AS229+30</f>
        <v>45900</v>
      </c>
      <c r="AU229" s="158">
        <f>IFERROR(IF(($R229-AT229)&gt;=0,0,IF(($S229-AS229)&lt;0,0,IF(AND(($S229-AT229)&gt;0,(AS229-$R229)&gt;0),$V229/365*(AT229-AS229+1),IF(AND(($S229-AT229)&lt;=0,(AS229-$R229)&gt;0),$V229/365*($S229-AS229+1),$V229/365*(AT229-$R229+1))))),0)</f>
        <v>0</v>
      </c>
      <c r="AV229" s="154">
        <f>AT229+1</f>
        <v>45901</v>
      </c>
      <c r="AW229" s="154">
        <f>AV229+29</f>
        <v>45930</v>
      </c>
      <c r="AX229" s="158">
        <f>IFERROR(IF(($R229-AW229)&gt;=0,0,IF(($S229-AV229)&lt;0,0,IF(AND(($S229-AW229)&gt;0,(AV229-$R229)&gt;0),$V229/365*(AW229-AV229+1),IF(AND(($S229-AW229)&lt;=0,(AV229-$R229)&gt;0),$V229/365*($S229-AV229+1),$V229/365*(AW229-$R229+1))))),0)</f>
        <v>0</v>
      </c>
      <c r="AY229" s="154">
        <f>AW229+1</f>
        <v>45931</v>
      </c>
      <c r="AZ229" s="154">
        <f>AY229+30</f>
        <v>45961</v>
      </c>
      <c r="BA229" s="158">
        <f>IFERROR(IF(($R229-AZ229)&gt;=0,0,IF(($S229-AY229)&lt;0,0,IF(AND(($S229-AZ229)&gt;0,(AY229-$R229)&gt;0),$V229/365*(AZ229-AY229+1),IF(AND(($S229-AZ229)&lt;=0,(AY229-$R229)&gt;0),$V229/365*($S229-AY229+1),$V229/365*(AZ229-$R229+1))))),0)</f>
        <v>0</v>
      </c>
      <c r="BB229" s="154">
        <f>AZ229+1</f>
        <v>45962</v>
      </c>
      <c r="BC229" s="154">
        <f>BB229+29</f>
        <v>45991</v>
      </c>
      <c r="BD229" s="158">
        <f>IFERROR(IF(($R229-BC229)&gt;=0,0,IF(($S229-BB229)&lt;0,0,IF(AND(($S229-BC229)&gt;0,(BB229-$R229)&gt;0),$V229/365*(BC229-BB229+1),IF(AND(($S229-BC229)&lt;=0,(BB229-$R229)&gt;0),$V229/365*($S229-BB229+1),$V229/365*(BC229-$R229+1))))),0)</f>
        <v>0</v>
      </c>
      <c r="BE229" s="154">
        <f>BC229+1</f>
        <v>45992</v>
      </c>
      <c r="BF229" s="154">
        <f>BE229+30</f>
        <v>46022</v>
      </c>
      <c r="BG229" s="158">
        <f>IFERROR(IF(($R229-BF229)&gt;=0,0,IF(($S229-BE229)&lt;0,0,IF(AND(($S229-BF229)&gt;0,(BE229-$R229)&gt;0),$V229/365*(BF229-BE229+1),IF(AND(($S229-BF229)&lt;=0,(BE229-$R229)&gt;0),$V229/365*($S229-BE229+1),$V229/365*(BF229-$R229+1))))),0)</f>
        <v>0</v>
      </c>
      <c r="BH229" s="154">
        <v>46023</v>
      </c>
      <c r="BI229" s="154">
        <f>BH229+30</f>
        <v>46053</v>
      </c>
      <c r="BJ229" s="158">
        <f>IFERROR(IF(($R229-BI229)&gt;=0,0,IF(($S229-BH229)&lt;0,0,IF(AND(($S229-BI229)&gt;0,(BH229-$R229)&gt;0),$V229/365*(BI229-BH229+1),IF(AND(($S229-BI229)&lt;=0,(BH229-$R229)&gt;0),$V229/365*($S229-BH229+1),$V229/365*(BI229-$R229+1))))),0)</f>
        <v>0</v>
      </c>
      <c r="BK229" s="154">
        <f>BI229+1</f>
        <v>46054</v>
      </c>
      <c r="BL229" s="154">
        <f>BK229+27</f>
        <v>46081</v>
      </c>
      <c r="BM229" s="158">
        <f>IFERROR(IF(($R229-BL229)&gt;=0,0,IF(($S229-BK229)&lt;0,0,IF(AND(($S229-BL229)&gt;0,(BK229-$R229)&gt;0),$V229/365*(BL229-BK229+1),IF(AND(($S229-BL229)&lt;=0,(BK229-$R229)&gt;0),$V229/365*($S229-BK229+1),$V229/365*(BL229-$R229+1))))),0)</f>
        <v>0</v>
      </c>
      <c r="BN229" s="154">
        <f>BL229+1</f>
        <v>46082</v>
      </c>
      <c r="BO229" s="154">
        <f>BN229+30</f>
        <v>46112</v>
      </c>
      <c r="BP229" s="158">
        <f>IFERROR(IF(($R229-BO229)&gt;=0,0,IF(($S229-BN229)&lt;0,0,IF(AND(($S229-BO229)&gt;0,(BN229-$R229)&gt;0),$V229/365*(BO229-BN229+1),IF(AND(($S229-BO229)&lt;=0,(BN229-$R229)&gt;0),$V229/365*($S229-BN229+1),$V229/365*(BO229-$R229+1))))),0)</f>
        <v>0</v>
      </c>
      <c r="BQ229" s="154">
        <f>BO229+1</f>
        <v>46113</v>
      </c>
      <c r="BR229" s="154">
        <f>BQ229+29</f>
        <v>46142</v>
      </c>
      <c r="BS229" s="158">
        <f>IFERROR(IF(($R229-BR229)&gt;=0,0,IF(($S229-BQ229)&lt;0,0,IF(AND(($S229-BR229)&gt;0,(BQ229-$R229)&gt;0),$V229/365*(BR229-BQ229+1),IF(AND(($S229-BR229)&lt;=0,(BQ229-$R229)&gt;0),$V229/365*($S229-BQ229+1),$V229/365*(BR229-$R229+1))))),0)</f>
        <v>0</v>
      </c>
      <c r="BT229" s="154">
        <f>BR229+1</f>
        <v>46143</v>
      </c>
      <c r="BU229" s="154">
        <f>BT229+30</f>
        <v>46173</v>
      </c>
      <c r="BV229" s="158">
        <f>IFERROR(IF(($R229-BU229)&gt;=0,0,IF(($S229-BT229)&lt;0,0,IF(AND(($S229-BU229)&gt;0,(BT229-$R229)&gt;0),$V229/365*(BU229-BT229+1),IF(AND(($S229-BU229)&lt;=0,(BT229-$R229)&gt;0),$V229/365*($S229-BT229+1),$V229/365*(BU229-$R229+1))))),0)</f>
        <v>0</v>
      </c>
      <c r="BW229" s="154">
        <f>BU229+1</f>
        <v>46174</v>
      </c>
      <c r="BX229" s="154">
        <f>BW229+29</f>
        <v>46203</v>
      </c>
      <c r="BY229" s="158">
        <f>IFERROR(IF(($R229-BX229)&gt;=0,0,IF(($S229-BW229)&lt;0,0,IF(AND(($S229-BX229)&gt;0,(BW229-$R229)&gt;0),$V229/365*(BX229-BW229+1),IF(AND(($S229-BX229)&lt;=0,(BW229-$R229)&gt;0),$V229/365*($S229-BW229+1),$V229/365*(BX229-$R229+1))))),0)</f>
        <v>0</v>
      </c>
      <c r="BZ229" s="154">
        <f>BX229+1</f>
        <v>46204</v>
      </c>
      <c r="CA229" s="154">
        <f>BZ229+30</f>
        <v>46234</v>
      </c>
      <c r="CB229" s="158">
        <f>IFERROR(IF(($R229-CA229)&gt;=0,0,IF(($S229-BZ229)&lt;0,0,IF(AND(($S229-CA229)&gt;0,(BZ229-$R229)&gt;0),$V229/365*(CA229-BZ229+1),IF(AND(($S229-CA229)&lt;=0,(BZ229-$R229)&gt;0),$V229/365*($S229-BZ229+1),$V229/365*(CA229-$R229+1))))),0)</f>
        <v>0</v>
      </c>
      <c r="CC229" s="154">
        <f>CA229+1</f>
        <v>46235</v>
      </c>
      <c r="CD229" s="154">
        <f>CC229+30</f>
        <v>46265</v>
      </c>
      <c r="CE229" s="158">
        <f>IFERROR(IF(($R229-CD229)&gt;=0,0,IF(($S229-CC229)&lt;0,0,IF(AND(($S229-CD229)&gt;0,(CC229-$R229)&gt;0),$V229/365*(CD229-CC229+1),IF(AND(($S229-CD229)&lt;=0,(CC229-$R229)&gt;0),$V229/365*($S229-CC229+1),$V229/365*(CD229-$R229+1))))),0)</f>
        <v>0</v>
      </c>
      <c r="CF229" s="154">
        <f>CD229+1</f>
        <v>46266</v>
      </c>
      <c r="CG229" s="154">
        <f>CF229+29</f>
        <v>46295</v>
      </c>
      <c r="CH229" s="158">
        <f>IFERROR(IF(($R229-CG229)&gt;=0,0,IF(($S229-CF229)&lt;0,0,IF(AND(($S229-CG229)&gt;0,(CF229-$R229)&gt;0),$V229/365*(CG229-CF229+1),IF(AND(($S229-CG229)&lt;=0,(CF229-$R229)&gt;0),$V229/365*($S229-CF229+1),$V229/365*(CG229-$R229+1))))),0)</f>
        <v>0</v>
      </c>
      <c r="CI229" s="154">
        <f>CG229+1</f>
        <v>46296</v>
      </c>
      <c r="CJ229" s="154">
        <f>CI229+30</f>
        <v>46326</v>
      </c>
      <c r="CK229" s="158">
        <f>IFERROR(IF(($R229-CJ229)&gt;=0,0,IF(($S229-CI229)&lt;0,0,IF(AND(($S229-CJ229)&gt;0,(CI229-$R229)&gt;0),$V229/365*(CJ229-CI229+1),IF(AND(($S229-CJ229)&lt;=0,(CI229-$R229)&gt;0),$V229/365*($S229-CI229+1),$V229/365*(CJ229-$R229+1))))),0)</f>
        <v>0</v>
      </c>
      <c r="CL229" s="154">
        <f>CJ229+1</f>
        <v>46327</v>
      </c>
      <c r="CM229" s="154">
        <f>CL229+29</f>
        <v>46356</v>
      </c>
      <c r="CN229" s="158">
        <f>IFERROR(IF(($R229-CM229)&gt;=0,0,IF(($S229-CL229)&lt;0,0,IF(AND(($S229-CM229)&gt;0,(CL229-$R229)&gt;0),$V229/365*(CM229-CL229+1),IF(AND(($S229-CM229)&lt;=0,(CL229-$R229)&gt;0),$V229/365*($S229-CL229+1),$V229/365*(CM229-$R229+1))))),0)</f>
        <v>0</v>
      </c>
      <c r="CO229" s="154">
        <f>CM229+1</f>
        <v>46357</v>
      </c>
      <c r="CP229" s="154">
        <f>CO229+30</f>
        <v>46387</v>
      </c>
      <c r="CQ229" s="158">
        <f>IFERROR(IF(($R229-CP229)&gt;=0,0,IF(($S229-CO229)&lt;0,0,IF(AND(($S229-CP229)&gt;0,(CO229-$R229)&gt;0),$V229/365*(CP229-CO229+1),IF(AND(($S229-CP229)&lt;=0,(CO229-$R229)&gt;0),$V229/365*($S229-CO229+1),$V229/365*(CP229-$R229+1))))),0)</f>
        <v>0</v>
      </c>
    </row>
    <row r="230" s="80" customFormat="1" ht="24" customHeight="1" outlineLevel="4" spans="1:95">
      <c r="A230" s="119"/>
      <c r="B230" s="120"/>
      <c r="C230" s="121"/>
      <c r="D230" s="119"/>
      <c r="E230" s="120"/>
      <c r="F230" s="120"/>
      <c r="G230" s="120"/>
      <c r="H230" s="122"/>
      <c r="I230" s="122"/>
      <c r="J230" s="122">
        <f>Z230+AC230+AF230+AI230+AL230+AO230+AR230+AU230+AX230+BA230+BD230+BG230</f>
        <v>0</v>
      </c>
      <c r="K230" s="122">
        <f>K229+1</f>
        <v>2</v>
      </c>
      <c r="L230" s="147"/>
      <c r="M230" s="148">
        <f>IFERROR(VLOOKUP($L230,'2-2 引出数据_合同数据仓库'!$B$2:$BP$10000,3,FALSE),0)</f>
        <v>0</v>
      </c>
      <c r="N230" s="122"/>
      <c r="O230" s="148">
        <f>IFERROR(VLOOKUP((LEFT(VLOOKUP($L230,'2-2 引出数据_合同数据仓库'!$B$2:$BP$10000,64,FALSE),15)&amp;(RIGHT(VLOOKUP($L230,'2-2 引出数据_合同数据仓库'!$B$2:$BP$10000,64,FALSE),4)+1)),'2-2 引出数据_合同数据仓库'!$B$2:$BP$10000,3,FALSE),0)</f>
        <v>0</v>
      </c>
      <c r="P230" s="122"/>
      <c r="Q230" s="122">
        <f>IFERROR(VLOOKUP($L230,'2-2 引出数据_合同数据仓库'!$B$2:$BP$10000,28,FALSE),0)</f>
        <v>0</v>
      </c>
      <c r="R230" s="122">
        <f>IFERROR(VLOOKUP($L230,'2-2 引出数据_合同数据仓库'!$B$2:$BP$10000,29,FALSE),0)</f>
        <v>0</v>
      </c>
      <c r="S230" s="122">
        <f>IFERROR(VLOOKUP($L230,'2-2 引出数据_合同数据仓库'!$B$2:$BP$10000,4,FALSE),0)</f>
        <v>0</v>
      </c>
      <c r="T230" s="122"/>
      <c r="U230" s="122">
        <f>IFERROR(VLOOKUP($L230,'2-2 引出数据_合同数据仓库'!$B$2:$BP$10000,15,FALSE),0)</f>
        <v>0</v>
      </c>
      <c r="V230" s="122">
        <f>U230/(S230-R230+1)*365</f>
        <v>0</v>
      </c>
      <c r="W230" s="122"/>
      <c r="X230" s="154">
        <v>45658</v>
      </c>
      <c r="Y230" s="154">
        <f>X230+30</f>
        <v>45688</v>
      </c>
      <c r="Z230" s="158">
        <f>IFERROR(IF(($R230-Y230)&gt;=0,0,IF(($S230-X230)&lt;0,0,IF(AND(($S230-Y230)&gt;0,(X230-$R230)&gt;0),$V230/365*(Y230-X230+1),IF(AND(($S230-Y230)&lt;=0,(X230-$R230)&gt;0),$V230/365*($S230-X230+1),$V230/365*(Y230-$R230+1))))),0)</f>
        <v>0</v>
      </c>
      <c r="AA230" s="154">
        <f>Y230+1</f>
        <v>45689</v>
      </c>
      <c r="AB230" s="154">
        <f>AA230+27</f>
        <v>45716</v>
      </c>
      <c r="AC230" s="158">
        <f>IFERROR(IF(($R230-AB230)&gt;=0,0,IF(($S230-AA230)&lt;0,0,IF(AND(($S230-AB230)&gt;0,(AA230-$R230)&gt;0),$V230/365*(AB230-AA230+1),IF(AND(($S230-AB230)&lt;=0,(AA230-$R230)&gt;0),$V230/365*($S230-AA230+1),$V230/365*(AB230-$R230+1))))),0)</f>
        <v>0</v>
      </c>
      <c r="AD230" s="154">
        <f>AB230+1</f>
        <v>45717</v>
      </c>
      <c r="AE230" s="154">
        <f>AD230+30</f>
        <v>45747</v>
      </c>
      <c r="AF230" s="158">
        <f>IFERROR(IF(($R230-AE230)&gt;=0,0,IF(($S230-AD230)&lt;0,0,IF(AND(($S230-AE230)&gt;0,(AD230-$R230)&gt;0),$V230/365*(AE230-AD230+1),IF(AND(($S230-AE230)&lt;=0,(AD230-$R230)&gt;0),$V230/365*($S230-AD230+1),$V230/365*(AE230-$R230+1))))),0)</f>
        <v>0</v>
      </c>
      <c r="AG230" s="154">
        <f>AE230+1</f>
        <v>45748</v>
      </c>
      <c r="AH230" s="154">
        <f>AG230+29</f>
        <v>45777</v>
      </c>
      <c r="AI230" s="158">
        <f>IFERROR(IF(($R230-AH230)&gt;=0,0,IF(($S230-AG230)&lt;0,0,IF(AND(($S230-AH230)&gt;0,(AG230-$R230)&gt;0),$V230/365*(AH230-AG230+1),IF(AND(($S230-AH230)&lt;=0,(AG230-$R230)&gt;0),$V230/365*($S230-AG230+1),$V230/365*(AH230-$R230+1))))),0)</f>
        <v>0</v>
      </c>
      <c r="AJ230" s="154">
        <f>AH230+1</f>
        <v>45778</v>
      </c>
      <c r="AK230" s="154">
        <f>AJ230+30</f>
        <v>45808</v>
      </c>
      <c r="AL230" s="158">
        <f>IFERROR(IF(($R230-AK230)&gt;=0,0,IF(($S230-AJ230)&lt;0,0,IF(AND(($S230-AK230)&gt;0,(AJ230-$R230)&gt;0),$V230/365*(AK230-AJ230+1),IF(AND(($S230-AK230)&lt;=0,(AJ230-$R230)&gt;0),$V230/365*($S230-AJ230+1),$V230/365*(AK230-$R230+1))))),0)</f>
        <v>0</v>
      </c>
      <c r="AM230" s="154">
        <f>AK230+1</f>
        <v>45809</v>
      </c>
      <c r="AN230" s="154">
        <f>AM230+29</f>
        <v>45838</v>
      </c>
      <c r="AO230" s="158">
        <f>IFERROR(IF(($R230-AN230)&gt;=0,0,IF(($S230-AM230)&lt;0,0,IF(AND(($S230-AN230)&gt;0,(AM230-$R230)&gt;0),$V230/365*(AN230-AM230+1),IF(AND(($S230-AN230)&lt;=0,(AM230-$R230)&gt;0),$V230/365*($S230-AM230+1),$V230/365*(AN230-$R230+1))))),0)</f>
        <v>0</v>
      </c>
      <c r="AP230" s="154">
        <f>AN230+1</f>
        <v>45839</v>
      </c>
      <c r="AQ230" s="154">
        <f>AP230+30</f>
        <v>45869</v>
      </c>
      <c r="AR230" s="158">
        <f>IFERROR(IF(($R230-AQ230)&gt;=0,0,IF(($S230-AP230)&lt;0,0,IF(AND(($S230-AQ230)&gt;0,(AP230-$R230)&gt;0),$V230/365*(AQ230-AP230+1),IF(AND(($S230-AQ230)&lt;=0,(AP230-$R230)&gt;0),$V230/365*($S230-AP230+1),$V230/365*(AQ230-$R230+1))))),0)</f>
        <v>0</v>
      </c>
      <c r="AS230" s="154">
        <f>AQ230+1</f>
        <v>45870</v>
      </c>
      <c r="AT230" s="154">
        <f>AS230+30</f>
        <v>45900</v>
      </c>
      <c r="AU230" s="158">
        <f>IFERROR(IF(($R230-AT230)&gt;=0,0,IF(($S230-AS230)&lt;0,0,IF(AND(($S230-AT230)&gt;0,(AS230-$R230)&gt;0),$V230/365*(AT230-AS230+1),IF(AND(($S230-AT230)&lt;=0,(AS230-$R230)&gt;0),$V230/365*($S230-AS230+1),$V230/365*(AT230-$R230+1))))),0)</f>
        <v>0</v>
      </c>
      <c r="AV230" s="154">
        <f>AT230+1</f>
        <v>45901</v>
      </c>
      <c r="AW230" s="154">
        <f>AV230+29</f>
        <v>45930</v>
      </c>
      <c r="AX230" s="158">
        <f>IFERROR(IF(($R230-AW230)&gt;=0,0,IF(($S230-AV230)&lt;0,0,IF(AND(($S230-AW230)&gt;0,(AV230-$R230)&gt;0),$V230/365*(AW230-AV230+1),IF(AND(($S230-AW230)&lt;=0,(AV230-$R230)&gt;0),$V230/365*($S230-AV230+1),$V230/365*(AW230-$R230+1))))),0)</f>
        <v>0</v>
      </c>
      <c r="AY230" s="154">
        <f>AW230+1</f>
        <v>45931</v>
      </c>
      <c r="AZ230" s="154">
        <f>AY230+30</f>
        <v>45961</v>
      </c>
      <c r="BA230" s="158">
        <f>IFERROR(IF(($R230-AZ230)&gt;=0,0,IF(($S230-AY230)&lt;0,0,IF(AND(($S230-AZ230)&gt;0,(AY230-$R230)&gt;0),$V230/365*(AZ230-AY230+1),IF(AND(($S230-AZ230)&lt;=0,(AY230-$R230)&gt;0),$V230/365*($S230-AY230+1),$V230/365*(AZ230-$R230+1))))),0)</f>
        <v>0</v>
      </c>
      <c r="BB230" s="154">
        <f>AZ230+1</f>
        <v>45962</v>
      </c>
      <c r="BC230" s="154">
        <f>BB230+29</f>
        <v>45991</v>
      </c>
      <c r="BD230" s="158">
        <f>IFERROR(IF(($R230-BC230)&gt;=0,0,IF(($S230-BB230)&lt;0,0,IF(AND(($S230-BC230)&gt;0,(BB230-$R230)&gt;0),$V230/365*(BC230-BB230+1),IF(AND(($S230-BC230)&lt;=0,(BB230-$R230)&gt;0),$V230/365*($S230-BB230+1),$V230/365*(BC230-$R230+1))))),0)</f>
        <v>0</v>
      </c>
      <c r="BE230" s="154">
        <f>BC230+1</f>
        <v>45992</v>
      </c>
      <c r="BF230" s="154">
        <f>BE230+30</f>
        <v>46022</v>
      </c>
      <c r="BG230" s="158">
        <f>IFERROR(IF(($R230-BF230)&gt;=0,0,IF(($S230-BE230)&lt;0,0,IF(AND(($S230-BF230)&gt;0,(BE230-$R230)&gt;0),$V230/365*(BF230-BE230+1),IF(AND(($S230-BF230)&lt;=0,(BE230-$R230)&gt;0),$V230/365*($S230-BE230+1),$V230/365*(BF230-$R230+1))))),0)</f>
        <v>0</v>
      </c>
      <c r="BH230" s="154">
        <v>46023</v>
      </c>
      <c r="BI230" s="154">
        <f>BH230+30</f>
        <v>46053</v>
      </c>
      <c r="BJ230" s="158">
        <f>IFERROR(IF(($R230-BI230)&gt;=0,0,IF(($S230-BH230)&lt;0,0,IF(AND(($S230-BI230)&gt;0,(BH230-$R230)&gt;0),$V230/365*(BI230-BH230+1),IF(AND(($S230-BI230)&lt;=0,(BH230-$R230)&gt;0),$V230/365*($S230-BH230+1),$V230/365*(BI230-$R230+1))))),0)</f>
        <v>0</v>
      </c>
      <c r="BK230" s="154">
        <f>BI230+1</f>
        <v>46054</v>
      </c>
      <c r="BL230" s="154">
        <f>BK230+27</f>
        <v>46081</v>
      </c>
      <c r="BM230" s="158">
        <f>IFERROR(IF(($R230-BL230)&gt;=0,0,IF(($S230-BK230)&lt;0,0,IF(AND(($S230-BL230)&gt;0,(BK230-$R230)&gt;0),$V230/365*(BL230-BK230+1),IF(AND(($S230-BL230)&lt;=0,(BK230-$R230)&gt;0),$V230/365*($S230-BK230+1),$V230/365*(BL230-$R230+1))))),0)</f>
        <v>0</v>
      </c>
      <c r="BN230" s="154">
        <f>BL230+1</f>
        <v>46082</v>
      </c>
      <c r="BO230" s="154">
        <f>BN230+30</f>
        <v>46112</v>
      </c>
      <c r="BP230" s="158">
        <f>IFERROR(IF(($R230-BO230)&gt;=0,0,IF(($S230-BN230)&lt;0,0,IF(AND(($S230-BO230)&gt;0,(BN230-$R230)&gt;0),$V230/365*(BO230-BN230+1),IF(AND(($S230-BO230)&lt;=0,(BN230-$R230)&gt;0),$V230/365*($S230-BN230+1),$V230/365*(BO230-$R230+1))))),0)</f>
        <v>0</v>
      </c>
      <c r="BQ230" s="154">
        <f>BO230+1</f>
        <v>46113</v>
      </c>
      <c r="BR230" s="154">
        <f>BQ230+29</f>
        <v>46142</v>
      </c>
      <c r="BS230" s="158">
        <f>IFERROR(IF(($R230-BR230)&gt;=0,0,IF(($S230-BQ230)&lt;0,0,IF(AND(($S230-BR230)&gt;0,(BQ230-$R230)&gt;0),$V230/365*(BR230-BQ230+1),IF(AND(($S230-BR230)&lt;=0,(BQ230-$R230)&gt;0),$V230/365*($S230-BQ230+1),$V230/365*(BR230-$R230+1))))),0)</f>
        <v>0</v>
      </c>
      <c r="BT230" s="154">
        <f>BR230+1</f>
        <v>46143</v>
      </c>
      <c r="BU230" s="154">
        <f>BT230+30</f>
        <v>46173</v>
      </c>
      <c r="BV230" s="158">
        <f>IFERROR(IF(($R230-BU230)&gt;=0,0,IF(($S230-BT230)&lt;0,0,IF(AND(($S230-BU230)&gt;0,(BT230-$R230)&gt;0),$V230/365*(BU230-BT230+1),IF(AND(($S230-BU230)&lt;=0,(BT230-$R230)&gt;0),$V230/365*($S230-BT230+1),$V230/365*(BU230-$R230+1))))),0)</f>
        <v>0</v>
      </c>
      <c r="BW230" s="154">
        <f>BU230+1</f>
        <v>46174</v>
      </c>
      <c r="BX230" s="154">
        <f>BW230+29</f>
        <v>46203</v>
      </c>
      <c r="BY230" s="158">
        <f>IFERROR(IF(($R230-BX230)&gt;=0,0,IF(($S230-BW230)&lt;0,0,IF(AND(($S230-BX230)&gt;0,(BW230-$R230)&gt;0),$V230/365*(BX230-BW230+1),IF(AND(($S230-BX230)&lt;=0,(BW230-$R230)&gt;0),$V230/365*($S230-BW230+1),$V230/365*(BX230-$R230+1))))),0)</f>
        <v>0</v>
      </c>
      <c r="BZ230" s="154">
        <f>BX230+1</f>
        <v>46204</v>
      </c>
      <c r="CA230" s="154">
        <f>BZ230+30</f>
        <v>46234</v>
      </c>
      <c r="CB230" s="158">
        <f>IFERROR(IF(($R230-CA230)&gt;=0,0,IF(($S230-BZ230)&lt;0,0,IF(AND(($S230-CA230)&gt;0,(BZ230-$R230)&gt;0),$V230/365*(CA230-BZ230+1),IF(AND(($S230-CA230)&lt;=0,(BZ230-$R230)&gt;0),$V230/365*($S230-BZ230+1),$V230/365*(CA230-$R230+1))))),0)</f>
        <v>0</v>
      </c>
      <c r="CC230" s="154">
        <f>CA230+1</f>
        <v>46235</v>
      </c>
      <c r="CD230" s="154">
        <f>CC230+30</f>
        <v>46265</v>
      </c>
      <c r="CE230" s="158">
        <f>IFERROR(IF(($R230-CD230)&gt;=0,0,IF(($S230-CC230)&lt;0,0,IF(AND(($S230-CD230)&gt;0,(CC230-$R230)&gt;0),$V230/365*(CD230-CC230+1),IF(AND(($S230-CD230)&lt;=0,(CC230-$R230)&gt;0),$V230/365*($S230-CC230+1),$V230/365*(CD230-$R230+1))))),0)</f>
        <v>0</v>
      </c>
      <c r="CF230" s="154">
        <f>CD230+1</f>
        <v>46266</v>
      </c>
      <c r="CG230" s="154">
        <f>CF230+29</f>
        <v>46295</v>
      </c>
      <c r="CH230" s="158">
        <f>IFERROR(IF(($R230-CG230)&gt;=0,0,IF(($S230-CF230)&lt;0,0,IF(AND(($S230-CG230)&gt;0,(CF230-$R230)&gt;0),$V230/365*(CG230-CF230+1),IF(AND(($S230-CG230)&lt;=0,(CF230-$R230)&gt;0),$V230/365*($S230-CF230+1),$V230/365*(CG230-$R230+1))))),0)</f>
        <v>0</v>
      </c>
      <c r="CI230" s="154">
        <f>CG230+1</f>
        <v>46296</v>
      </c>
      <c r="CJ230" s="154">
        <f>CI230+30</f>
        <v>46326</v>
      </c>
      <c r="CK230" s="158">
        <f>IFERROR(IF(($R230-CJ230)&gt;=0,0,IF(($S230-CI230)&lt;0,0,IF(AND(($S230-CJ230)&gt;0,(CI230-$R230)&gt;0),$V230/365*(CJ230-CI230+1),IF(AND(($S230-CJ230)&lt;=0,(CI230-$R230)&gt;0),$V230/365*($S230-CI230+1),$V230/365*(CJ230-$R230+1))))),0)</f>
        <v>0</v>
      </c>
      <c r="CL230" s="154">
        <f>CJ230+1</f>
        <v>46327</v>
      </c>
      <c r="CM230" s="154">
        <f>CL230+29</f>
        <v>46356</v>
      </c>
      <c r="CN230" s="158">
        <f>IFERROR(IF(($R230-CM230)&gt;=0,0,IF(($S230-CL230)&lt;0,0,IF(AND(($S230-CM230)&gt;0,(CL230-$R230)&gt;0),$V230/365*(CM230-CL230+1),IF(AND(($S230-CM230)&lt;=0,(CL230-$R230)&gt;0),$V230/365*($S230-CL230+1),$V230/365*(CM230-$R230+1))))),0)</f>
        <v>0</v>
      </c>
      <c r="CO230" s="154">
        <f>CM230+1</f>
        <v>46357</v>
      </c>
      <c r="CP230" s="154">
        <f>CO230+30</f>
        <v>46387</v>
      </c>
      <c r="CQ230" s="158">
        <f>IFERROR(IF(($R230-CP230)&gt;=0,0,IF(($S230-CO230)&lt;0,0,IF(AND(($S230-CP230)&gt;0,(CO230-$R230)&gt;0),$V230/365*(CP230-CO230+1),IF(AND(($S230-CP230)&lt;=0,(CO230-$R230)&gt;0),$V230/365*($S230-CO230+1),$V230/365*(CP230-$R230+1))))),0)</f>
        <v>0</v>
      </c>
    </row>
    <row r="231" s="80" customFormat="1" ht="24" customHeight="1" outlineLevel="4" spans="1:95">
      <c r="A231" s="119"/>
      <c r="B231" s="120"/>
      <c r="C231" s="121"/>
      <c r="D231" s="119"/>
      <c r="E231" s="120"/>
      <c r="F231" s="120"/>
      <c r="G231" s="120"/>
      <c r="H231" s="122"/>
      <c r="I231" s="122"/>
      <c r="J231" s="122">
        <f>Z231+AC231+AF231+AI231+AL231+AO231+AR231+AU231+AX231+BA231+BD231+BG231</f>
        <v>0</v>
      </c>
      <c r="K231" s="122">
        <f>K230+1</f>
        <v>3</v>
      </c>
      <c r="L231" s="147"/>
      <c r="M231" s="148">
        <f>IFERROR(VLOOKUP($L231,'2-2 引出数据_合同数据仓库'!$B$2:$BP$10000,3,FALSE),0)</f>
        <v>0</v>
      </c>
      <c r="N231" s="122"/>
      <c r="O231" s="148">
        <f>IFERROR(VLOOKUP((LEFT(VLOOKUP($L231,'2-2 引出数据_合同数据仓库'!$B$2:$BP$10000,64,FALSE),15)&amp;(RIGHT(VLOOKUP($L231,'2-2 引出数据_合同数据仓库'!$B$2:$BP$10000,64,FALSE),4)+1)),'2-2 引出数据_合同数据仓库'!$B$2:$BP$10000,3,FALSE),0)</f>
        <v>0</v>
      </c>
      <c r="P231" s="122"/>
      <c r="Q231" s="122">
        <f>IFERROR(VLOOKUP($L231,'2-2 引出数据_合同数据仓库'!$B$2:$BP$10000,28,FALSE),0)</f>
        <v>0</v>
      </c>
      <c r="R231" s="122">
        <f>IFERROR(VLOOKUP($L231,'2-2 引出数据_合同数据仓库'!$B$2:$BP$10000,29,FALSE),0)</f>
        <v>0</v>
      </c>
      <c r="S231" s="122">
        <f>IFERROR(VLOOKUP($L231,'2-2 引出数据_合同数据仓库'!$B$2:$BP$10000,4,FALSE),0)</f>
        <v>0</v>
      </c>
      <c r="T231" s="122"/>
      <c r="U231" s="122">
        <f>IFERROR(VLOOKUP($L231,'2-2 引出数据_合同数据仓库'!$B$2:$BP$10000,15,FALSE),0)</f>
        <v>0</v>
      </c>
      <c r="V231" s="122">
        <f>U231/(S231-R231+1)*365</f>
        <v>0</v>
      </c>
      <c r="W231" s="122"/>
      <c r="X231" s="154">
        <v>45658</v>
      </c>
      <c r="Y231" s="154">
        <f>X231+30</f>
        <v>45688</v>
      </c>
      <c r="Z231" s="158">
        <f>IFERROR(IF(($R231-Y231)&gt;=0,0,IF(($S231-X231)&lt;0,0,IF(AND(($S231-Y231)&gt;0,(X231-$R231)&gt;0),$V231/365*(Y231-X231+1),IF(AND(($S231-Y231)&lt;=0,(X231-$R231)&gt;0),$V231/365*($S231-X231+1),$V231/365*(Y231-$R231+1))))),0)</f>
        <v>0</v>
      </c>
      <c r="AA231" s="154">
        <f>Y231+1</f>
        <v>45689</v>
      </c>
      <c r="AB231" s="154">
        <f>AA231+27</f>
        <v>45716</v>
      </c>
      <c r="AC231" s="158">
        <f>IFERROR(IF(($R231-AB231)&gt;=0,0,IF(($S231-AA231)&lt;0,0,IF(AND(($S231-AB231)&gt;0,(AA231-$R231)&gt;0),$V231/365*(AB231-AA231+1),IF(AND(($S231-AB231)&lt;=0,(AA231-$R231)&gt;0),$V231/365*($S231-AA231+1),$V231/365*(AB231-$R231+1))))),0)</f>
        <v>0</v>
      </c>
      <c r="AD231" s="154">
        <f>AB231+1</f>
        <v>45717</v>
      </c>
      <c r="AE231" s="154">
        <f>AD231+30</f>
        <v>45747</v>
      </c>
      <c r="AF231" s="158">
        <f>IFERROR(IF(($R231-AE231)&gt;=0,0,IF(($S231-AD231)&lt;0,0,IF(AND(($S231-AE231)&gt;0,(AD231-$R231)&gt;0),$V231/365*(AE231-AD231+1),IF(AND(($S231-AE231)&lt;=0,(AD231-$R231)&gt;0),$V231/365*($S231-AD231+1),$V231/365*(AE231-$R231+1))))),0)</f>
        <v>0</v>
      </c>
      <c r="AG231" s="154">
        <f>AE231+1</f>
        <v>45748</v>
      </c>
      <c r="AH231" s="154">
        <f>AG231+29</f>
        <v>45777</v>
      </c>
      <c r="AI231" s="158">
        <f>IFERROR(IF(($R231-AH231)&gt;=0,0,IF(($S231-AG231)&lt;0,0,IF(AND(($S231-AH231)&gt;0,(AG231-$R231)&gt;0),$V231/365*(AH231-AG231+1),IF(AND(($S231-AH231)&lt;=0,(AG231-$R231)&gt;0),$V231/365*($S231-AG231+1),$V231/365*(AH231-$R231+1))))),0)</f>
        <v>0</v>
      </c>
      <c r="AJ231" s="154">
        <f>AH231+1</f>
        <v>45778</v>
      </c>
      <c r="AK231" s="154">
        <f>AJ231+30</f>
        <v>45808</v>
      </c>
      <c r="AL231" s="158">
        <f>IFERROR(IF(($R231-AK231)&gt;=0,0,IF(($S231-AJ231)&lt;0,0,IF(AND(($S231-AK231)&gt;0,(AJ231-$R231)&gt;0),$V231/365*(AK231-AJ231+1),IF(AND(($S231-AK231)&lt;=0,(AJ231-$R231)&gt;0),$V231/365*($S231-AJ231+1),$V231/365*(AK231-$R231+1))))),0)</f>
        <v>0</v>
      </c>
      <c r="AM231" s="154">
        <f>AK231+1</f>
        <v>45809</v>
      </c>
      <c r="AN231" s="154">
        <f>AM231+29</f>
        <v>45838</v>
      </c>
      <c r="AO231" s="158">
        <f>IFERROR(IF(($R231-AN231)&gt;=0,0,IF(($S231-AM231)&lt;0,0,IF(AND(($S231-AN231)&gt;0,(AM231-$R231)&gt;0),$V231/365*(AN231-AM231+1),IF(AND(($S231-AN231)&lt;=0,(AM231-$R231)&gt;0),$V231/365*($S231-AM231+1),$V231/365*(AN231-$R231+1))))),0)</f>
        <v>0</v>
      </c>
      <c r="AP231" s="154">
        <f>AN231+1</f>
        <v>45839</v>
      </c>
      <c r="AQ231" s="154">
        <f>AP231+30</f>
        <v>45869</v>
      </c>
      <c r="AR231" s="158">
        <f>IFERROR(IF(($R231-AQ231)&gt;=0,0,IF(($S231-AP231)&lt;0,0,IF(AND(($S231-AQ231)&gt;0,(AP231-$R231)&gt;0),$V231/365*(AQ231-AP231+1),IF(AND(($S231-AQ231)&lt;=0,(AP231-$R231)&gt;0),$V231/365*($S231-AP231+1),$V231/365*(AQ231-$R231+1))))),0)</f>
        <v>0</v>
      </c>
      <c r="AS231" s="154">
        <f>AQ231+1</f>
        <v>45870</v>
      </c>
      <c r="AT231" s="154">
        <f>AS231+30</f>
        <v>45900</v>
      </c>
      <c r="AU231" s="158">
        <f>IFERROR(IF(($R231-AT231)&gt;=0,0,IF(($S231-AS231)&lt;0,0,IF(AND(($S231-AT231)&gt;0,(AS231-$R231)&gt;0),$V231/365*(AT231-AS231+1),IF(AND(($S231-AT231)&lt;=0,(AS231-$R231)&gt;0),$V231/365*($S231-AS231+1),$V231/365*(AT231-$R231+1))))),0)</f>
        <v>0</v>
      </c>
      <c r="AV231" s="154">
        <f>AT231+1</f>
        <v>45901</v>
      </c>
      <c r="AW231" s="154">
        <f>AV231+29</f>
        <v>45930</v>
      </c>
      <c r="AX231" s="158">
        <f>IFERROR(IF(($R231-AW231)&gt;=0,0,IF(($S231-AV231)&lt;0,0,IF(AND(($S231-AW231)&gt;0,(AV231-$R231)&gt;0),$V231/365*(AW231-AV231+1),IF(AND(($S231-AW231)&lt;=0,(AV231-$R231)&gt;0),$V231/365*($S231-AV231+1),$V231/365*(AW231-$R231+1))))),0)</f>
        <v>0</v>
      </c>
      <c r="AY231" s="154">
        <f>AW231+1</f>
        <v>45931</v>
      </c>
      <c r="AZ231" s="154">
        <f>AY231+30</f>
        <v>45961</v>
      </c>
      <c r="BA231" s="158">
        <f>IFERROR(IF(($R231-AZ231)&gt;=0,0,IF(($S231-AY231)&lt;0,0,IF(AND(($S231-AZ231)&gt;0,(AY231-$R231)&gt;0),$V231/365*(AZ231-AY231+1),IF(AND(($S231-AZ231)&lt;=0,(AY231-$R231)&gt;0),$V231/365*($S231-AY231+1),$V231/365*(AZ231-$R231+1))))),0)</f>
        <v>0</v>
      </c>
      <c r="BB231" s="154">
        <f>AZ231+1</f>
        <v>45962</v>
      </c>
      <c r="BC231" s="154">
        <f>BB231+29</f>
        <v>45991</v>
      </c>
      <c r="BD231" s="158">
        <f>IFERROR(IF(($R231-BC231)&gt;=0,0,IF(($S231-BB231)&lt;0,0,IF(AND(($S231-BC231)&gt;0,(BB231-$R231)&gt;0),$V231/365*(BC231-BB231+1),IF(AND(($S231-BC231)&lt;=0,(BB231-$R231)&gt;0),$V231/365*($S231-BB231+1),$V231/365*(BC231-$R231+1))))),0)</f>
        <v>0</v>
      </c>
      <c r="BE231" s="154">
        <f>BC231+1</f>
        <v>45992</v>
      </c>
      <c r="BF231" s="154">
        <f>BE231+30</f>
        <v>46022</v>
      </c>
      <c r="BG231" s="158">
        <f>IFERROR(IF(($R231-BF231)&gt;=0,0,IF(($S231-BE231)&lt;0,0,IF(AND(($S231-BF231)&gt;0,(BE231-$R231)&gt;0),$V231/365*(BF231-BE231+1),IF(AND(($S231-BF231)&lt;=0,(BE231-$R231)&gt;0),$V231/365*($S231-BE231+1),$V231/365*(BF231-$R231+1))))),0)</f>
        <v>0</v>
      </c>
      <c r="BH231" s="154">
        <v>46023</v>
      </c>
      <c r="BI231" s="154">
        <f>BH231+30</f>
        <v>46053</v>
      </c>
      <c r="BJ231" s="158">
        <f>IFERROR(IF(($R231-BI231)&gt;=0,0,IF(($S231-BH231)&lt;0,0,IF(AND(($S231-BI231)&gt;0,(BH231-$R231)&gt;0),$V231/365*(BI231-BH231+1),IF(AND(($S231-BI231)&lt;=0,(BH231-$R231)&gt;0),$V231/365*($S231-BH231+1),$V231/365*(BI231-$R231+1))))),0)</f>
        <v>0</v>
      </c>
      <c r="BK231" s="154">
        <f>BI231+1</f>
        <v>46054</v>
      </c>
      <c r="BL231" s="154">
        <f>BK231+27</f>
        <v>46081</v>
      </c>
      <c r="BM231" s="158">
        <f>IFERROR(IF(($R231-BL231)&gt;=0,0,IF(($S231-BK231)&lt;0,0,IF(AND(($S231-BL231)&gt;0,(BK231-$R231)&gt;0),$V231/365*(BL231-BK231+1),IF(AND(($S231-BL231)&lt;=0,(BK231-$R231)&gt;0),$V231/365*($S231-BK231+1),$V231/365*(BL231-$R231+1))))),0)</f>
        <v>0</v>
      </c>
      <c r="BN231" s="154">
        <f>BL231+1</f>
        <v>46082</v>
      </c>
      <c r="BO231" s="154">
        <f>BN231+30</f>
        <v>46112</v>
      </c>
      <c r="BP231" s="158">
        <f>IFERROR(IF(($R231-BO231)&gt;=0,0,IF(($S231-BN231)&lt;0,0,IF(AND(($S231-BO231)&gt;0,(BN231-$R231)&gt;0),$V231/365*(BO231-BN231+1),IF(AND(($S231-BO231)&lt;=0,(BN231-$R231)&gt;0),$V231/365*($S231-BN231+1),$V231/365*(BO231-$R231+1))))),0)</f>
        <v>0</v>
      </c>
      <c r="BQ231" s="154">
        <f>BO231+1</f>
        <v>46113</v>
      </c>
      <c r="BR231" s="154">
        <f>BQ231+29</f>
        <v>46142</v>
      </c>
      <c r="BS231" s="158">
        <f>IFERROR(IF(($R231-BR231)&gt;=0,0,IF(($S231-BQ231)&lt;0,0,IF(AND(($S231-BR231)&gt;0,(BQ231-$R231)&gt;0),$V231/365*(BR231-BQ231+1),IF(AND(($S231-BR231)&lt;=0,(BQ231-$R231)&gt;0),$V231/365*($S231-BQ231+1),$V231/365*(BR231-$R231+1))))),0)</f>
        <v>0</v>
      </c>
      <c r="BT231" s="154">
        <f>BR231+1</f>
        <v>46143</v>
      </c>
      <c r="BU231" s="154">
        <f>BT231+30</f>
        <v>46173</v>
      </c>
      <c r="BV231" s="158">
        <f>IFERROR(IF(($R231-BU231)&gt;=0,0,IF(($S231-BT231)&lt;0,0,IF(AND(($S231-BU231)&gt;0,(BT231-$R231)&gt;0),$V231/365*(BU231-BT231+1),IF(AND(($S231-BU231)&lt;=0,(BT231-$R231)&gt;0),$V231/365*($S231-BT231+1),$V231/365*(BU231-$R231+1))))),0)</f>
        <v>0</v>
      </c>
      <c r="BW231" s="154">
        <f>BU231+1</f>
        <v>46174</v>
      </c>
      <c r="BX231" s="154">
        <f>BW231+29</f>
        <v>46203</v>
      </c>
      <c r="BY231" s="158">
        <f>IFERROR(IF(($R231-BX231)&gt;=0,0,IF(($S231-BW231)&lt;0,0,IF(AND(($S231-BX231)&gt;0,(BW231-$R231)&gt;0),$V231/365*(BX231-BW231+1),IF(AND(($S231-BX231)&lt;=0,(BW231-$R231)&gt;0),$V231/365*($S231-BW231+1),$V231/365*(BX231-$R231+1))))),0)</f>
        <v>0</v>
      </c>
      <c r="BZ231" s="154">
        <f>BX231+1</f>
        <v>46204</v>
      </c>
      <c r="CA231" s="154">
        <f>BZ231+30</f>
        <v>46234</v>
      </c>
      <c r="CB231" s="158">
        <f>IFERROR(IF(($R231-CA231)&gt;=0,0,IF(($S231-BZ231)&lt;0,0,IF(AND(($S231-CA231)&gt;0,(BZ231-$R231)&gt;0),$V231/365*(CA231-BZ231+1),IF(AND(($S231-CA231)&lt;=0,(BZ231-$R231)&gt;0),$V231/365*($S231-BZ231+1),$V231/365*(CA231-$R231+1))))),0)</f>
        <v>0</v>
      </c>
      <c r="CC231" s="154">
        <f>CA231+1</f>
        <v>46235</v>
      </c>
      <c r="CD231" s="154">
        <f>CC231+30</f>
        <v>46265</v>
      </c>
      <c r="CE231" s="158">
        <f>IFERROR(IF(($R231-CD231)&gt;=0,0,IF(($S231-CC231)&lt;0,0,IF(AND(($S231-CD231)&gt;0,(CC231-$R231)&gt;0),$V231/365*(CD231-CC231+1),IF(AND(($S231-CD231)&lt;=0,(CC231-$R231)&gt;0),$V231/365*($S231-CC231+1),$V231/365*(CD231-$R231+1))))),0)</f>
        <v>0</v>
      </c>
      <c r="CF231" s="154">
        <f>CD231+1</f>
        <v>46266</v>
      </c>
      <c r="CG231" s="154">
        <f>CF231+29</f>
        <v>46295</v>
      </c>
      <c r="CH231" s="158">
        <f>IFERROR(IF(($R231-CG231)&gt;=0,0,IF(($S231-CF231)&lt;0,0,IF(AND(($S231-CG231)&gt;0,(CF231-$R231)&gt;0),$V231/365*(CG231-CF231+1),IF(AND(($S231-CG231)&lt;=0,(CF231-$R231)&gt;0),$V231/365*($S231-CF231+1),$V231/365*(CG231-$R231+1))))),0)</f>
        <v>0</v>
      </c>
      <c r="CI231" s="154">
        <f>CG231+1</f>
        <v>46296</v>
      </c>
      <c r="CJ231" s="154">
        <f>CI231+30</f>
        <v>46326</v>
      </c>
      <c r="CK231" s="158">
        <f>IFERROR(IF(($R231-CJ231)&gt;=0,0,IF(($S231-CI231)&lt;0,0,IF(AND(($S231-CJ231)&gt;0,(CI231-$R231)&gt;0),$V231/365*(CJ231-CI231+1),IF(AND(($S231-CJ231)&lt;=0,(CI231-$R231)&gt;0),$V231/365*($S231-CI231+1),$V231/365*(CJ231-$R231+1))))),0)</f>
        <v>0</v>
      </c>
      <c r="CL231" s="154">
        <f>CJ231+1</f>
        <v>46327</v>
      </c>
      <c r="CM231" s="154">
        <f>CL231+29</f>
        <v>46356</v>
      </c>
      <c r="CN231" s="158">
        <f>IFERROR(IF(($R231-CM231)&gt;=0,0,IF(($S231-CL231)&lt;0,0,IF(AND(($S231-CM231)&gt;0,(CL231-$R231)&gt;0),$V231/365*(CM231-CL231+1),IF(AND(($S231-CM231)&lt;=0,(CL231-$R231)&gt;0),$V231/365*($S231-CL231+1),$V231/365*(CM231-$R231+1))))),0)</f>
        <v>0</v>
      </c>
      <c r="CO231" s="154">
        <f>CM231+1</f>
        <v>46357</v>
      </c>
      <c r="CP231" s="154">
        <f>CO231+30</f>
        <v>46387</v>
      </c>
      <c r="CQ231" s="158">
        <f>IFERROR(IF(($R231-CP231)&gt;=0,0,IF(($S231-CO231)&lt;0,0,IF(AND(($S231-CP231)&gt;0,(CO231-$R231)&gt;0),$V231/365*(CP231-CO231+1),IF(AND(($S231-CP231)&lt;=0,(CO231-$R231)&gt;0),$V231/365*($S231-CO231+1),$V231/365*(CP231-$R231+1))))),0)</f>
        <v>0</v>
      </c>
    </row>
    <row r="232" s="80" customFormat="1" ht="24" customHeight="1" outlineLevel="4" spans="1:95">
      <c r="A232" s="119"/>
      <c r="B232" s="120"/>
      <c r="C232" s="121"/>
      <c r="D232" s="119"/>
      <c r="E232" s="120"/>
      <c r="F232" s="120"/>
      <c r="G232" s="120"/>
      <c r="H232" s="122"/>
      <c r="I232" s="122"/>
      <c r="J232" s="122">
        <f>Z232+AC232+AF232+AI232+AL232+AO232+AR232+AU232+AX232+BA232+BD232+BG232</f>
        <v>0</v>
      </c>
      <c r="K232" s="122">
        <f>K231+1</f>
        <v>4</v>
      </c>
      <c r="L232" s="147"/>
      <c r="M232" s="148">
        <f>IFERROR(VLOOKUP($L232,'2-2 引出数据_合同数据仓库'!$B$2:$BP$10000,3,FALSE),0)</f>
        <v>0</v>
      </c>
      <c r="N232" s="122"/>
      <c r="O232" s="148">
        <f>IFERROR(VLOOKUP((LEFT(VLOOKUP($L232,'2-2 引出数据_合同数据仓库'!$B$2:$BP$10000,64,FALSE),15)&amp;(RIGHT(VLOOKUP($L232,'2-2 引出数据_合同数据仓库'!$B$2:$BP$10000,64,FALSE),4)+1)),'2-2 引出数据_合同数据仓库'!$B$2:$BP$10000,3,FALSE),0)</f>
        <v>0</v>
      </c>
      <c r="P232" s="122"/>
      <c r="Q232" s="122">
        <f>IFERROR(VLOOKUP($L232,'2-2 引出数据_合同数据仓库'!$B$2:$BP$10000,28,FALSE),0)</f>
        <v>0</v>
      </c>
      <c r="R232" s="122">
        <f>IFERROR(VLOOKUP($L232,'2-2 引出数据_合同数据仓库'!$B$2:$BP$10000,29,FALSE),0)</f>
        <v>0</v>
      </c>
      <c r="S232" s="122">
        <f>IFERROR(VLOOKUP($L232,'2-2 引出数据_合同数据仓库'!$B$2:$BP$10000,4,FALSE),0)</f>
        <v>0</v>
      </c>
      <c r="T232" s="122"/>
      <c r="U232" s="122">
        <f>IFERROR(VLOOKUP($L232,'2-2 引出数据_合同数据仓库'!$B$2:$BP$10000,15,FALSE),0)</f>
        <v>0</v>
      </c>
      <c r="V232" s="122">
        <f>U232/(S232-R232+1)*365</f>
        <v>0</v>
      </c>
      <c r="W232" s="122"/>
      <c r="X232" s="154">
        <v>45658</v>
      </c>
      <c r="Y232" s="154">
        <f>X232+30</f>
        <v>45688</v>
      </c>
      <c r="Z232" s="158">
        <f>IFERROR(IF(($R232-Y232)&gt;=0,0,IF(($S232-X232)&lt;0,0,IF(AND(($S232-Y232)&gt;0,(X232-$R232)&gt;0),$V232/365*(Y232-X232+1),IF(AND(($S232-Y232)&lt;=0,(X232-$R232)&gt;0),$V232/365*($S232-X232+1),$V232/365*(Y232-$R232+1))))),0)</f>
        <v>0</v>
      </c>
      <c r="AA232" s="154">
        <f>Y232+1</f>
        <v>45689</v>
      </c>
      <c r="AB232" s="154">
        <f>AA232+27</f>
        <v>45716</v>
      </c>
      <c r="AC232" s="158">
        <f>IFERROR(IF(($R232-AB232)&gt;=0,0,IF(($S232-AA232)&lt;0,0,IF(AND(($S232-AB232)&gt;0,(AA232-$R232)&gt;0),$V232/365*(AB232-AA232+1),IF(AND(($S232-AB232)&lt;=0,(AA232-$R232)&gt;0),$V232/365*($S232-AA232+1),$V232/365*(AB232-$R232+1))))),0)</f>
        <v>0</v>
      </c>
      <c r="AD232" s="154">
        <f>AB232+1</f>
        <v>45717</v>
      </c>
      <c r="AE232" s="154">
        <f>AD232+30</f>
        <v>45747</v>
      </c>
      <c r="AF232" s="158">
        <f>IFERROR(IF(($R232-AE232)&gt;=0,0,IF(($S232-AD232)&lt;0,0,IF(AND(($S232-AE232)&gt;0,(AD232-$R232)&gt;0),$V232/365*(AE232-AD232+1),IF(AND(($S232-AE232)&lt;=0,(AD232-$R232)&gt;0),$V232/365*($S232-AD232+1),$V232/365*(AE232-$R232+1))))),0)</f>
        <v>0</v>
      </c>
      <c r="AG232" s="154">
        <f>AE232+1</f>
        <v>45748</v>
      </c>
      <c r="AH232" s="154">
        <f>AG232+29</f>
        <v>45777</v>
      </c>
      <c r="AI232" s="158">
        <f>IFERROR(IF(($R232-AH232)&gt;=0,0,IF(($S232-AG232)&lt;0,0,IF(AND(($S232-AH232)&gt;0,(AG232-$R232)&gt;0),$V232/365*(AH232-AG232+1),IF(AND(($S232-AH232)&lt;=0,(AG232-$R232)&gt;0),$V232/365*($S232-AG232+1),$V232/365*(AH232-$R232+1))))),0)</f>
        <v>0</v>
      </c>
      <c r="AJ232" s="154">
        <f>AH232+1</f>
        <v>45778</v>
      </c>
      <c r="AK232" s="154">
        <f>AJ232+30</f>
        <v>45808</v>
      </c>
      <c r="AL232" s="158">
        <f>IFERROR(IF(($R232-AK232)&gt;=0,0,IF(($S232-AJ232)&lt;0,0,IF(AND(($S232-AK232)&gt;0,(AJ232-$R232)&gt;0),$V232/365*(AK232-AJ232+1),IF(AND(($S232-AK232)&lt;=0,(AJ232-$R232)&gt;0),$V232/365*($S232-AJ232+1),$V232/365*(AK232-$R232+1))))),0)</f>
        <v>0</v>
      </c>
      <c r="AM232" s="154">
        <f>AK232+1</f>
        <v>45809</v>
      </c>
      <c r="AN232" s="154">
        <f>AM232+29</f>
        <v>45838</v>
      </c>
      <c r="AO232" s="158">
        <f>IFERROR(IF(($R232-AN232)&gt;=0,0,IF(($S232-AM232)&lt;0,0,IF(AND(($S232-AN232)&gt;0,(AM232-$R232)&gt;0),$V232/365*(AN232-AM232+1),IF(AND(($S232-AN232)&lt;=0,(AM232-$R232)&gt;0),$V232/365*($S232-AM232+1),$V232/365*(AN232-$R232+1))))),0)</f>
        <v>0</v>
      </c>
      <c r="AP232" s="154">
        <f>AN232+1</f>
        <v>45839</v>
      </c>
      <c r="AQ232" s="154">
        <f>AP232+30</f>
        <v>45869</v>
      </c>
      <c r="AR232" s="158">
        <f>IFERROR(IF(($R232-AQ232)&gt;=0,0,IF(($S232-AP232)&lt;0,0,IF(AND(($S232-AQ232)&gt;0,(AP232-$R232)&gt;0),$V232/365*(AQ232-AP232+1),IF(AND(($S232-AQ232)&lt;=0,(AP232-$R232)&gt;0),$V232/365*($S232-AP232+1),$V232/365*(AQ232-$R232+1))))),0)</f>
        <v>0</v>
      </c>
      <c r="AS232" s="154">
        <f>AQ232+1</f>
        <v>45870</v>
      </c>
      <c r="AT232" s="154">
        <f>AS232+30</f>
        <v>45900</v>
      </c>
      <c r="AU232" s="158">
        <f>IFERROR(IF(($R232-AT232)&gt;=0,0,IF(($S232-AS232)&lt;0,0,IF(AND(($S232-AT232)&gt;0,(AS232-$R232)&gt;0),$V232/365*(AT232-AS232+1),IF(AND(($S232-AT232)&lt;=0,(AS232-$R232)&gt;0),$V232/365*($S232-AS232+1),$V232/365*(AT232-$R232+1))))),0)</f>
        <v>0</v>
      </c>
      <c r="AV232" s="154">
        <f>AT232+1</f>
        <v>45901</v>
      </c>
      <c r="AW232" s="154">
        <f>AV232+29</f>
        <v>45930</v>
      </c>
      <c r="AX232" s="158">
        <f>IFERROR(IF(($R232-AW232)&gt;=0,0,IF(($S232-AV232)&lt;0,0,IF(AND(($S232-AW232)&gt;0,(AV232-$R232)&gt;0),$V232/365*(AW232-AV232+1),IF(AND(($S232-AW232)&lt;=0,(AV232-$R232)&gt;0),$V232/365*($S232-AV232+1),$V232/365*(AW232-$R232+1))))),0)</f>
        <v>0</v>
      </c>
      <c r="AY232" s="154">
        <f>AW232+1</f>
        <v>45931</v>
      </c>
      <c r="AZ232" s="154">
        <f>AY232+30</f>
        <v>45961</v>
      </c>
      <c r="BA232" s="158">
        <f>IFERROR(IF(($R232-AZ232)&gt;=0,0,IF(($S232-AY232)&lt;0,0,IF(AND(($S232-AZ232)&gt;0,(AY232-$R232)&gt;0),$V232/365*(AZ232-AY232+1),IF(AND(($S232-AZ232)&lt;=0,(AY232-$R232)&gt;0),$V232/365*($S232-AY232+1),$V232/365*(AZ232-$R232+1))))),0)</f>
        <v>0</v>
      </c>
      <c r="BB232" s="154">
        <f>AZ232+1</f>
        <v>45962</v>
      </c>
      <c r="BC232" s="154">
        <f>BB232+29</f>
        <v>45991</v>
      </c>
      <c r="BD232" s="158">
        <f>IFERROR(IF(($R232-BC232)&gt;=0,0,IF(($S232-BB232)&lt;0,0,IF(AND(($S232-BC232)&gt;0,(BB232-$R232)&gt;0),$V232/365*(BC232-BB232+1),IF(AND(($S232-BC232)&lt;=0,(BB232-$R232)&gt;0),$V232/365*($S232-BB232+1),$V232/365*(BC232-$R232+1))))),0)</f>
        <v>0</v>
      </c>
      <c r="BE232" s="154">
        <f>BC232+1</f>
        <v>45992</v>
      </c>
      <c r="BF232" s="154">
        <f>BE232+30</f>
        <v>46022</v>
      </c>
      <c r="BG232" s="158">
        <f>IFERROR(IF(($R232-BF232)&gt;=0,0,IF(($S232-BE232)&lt;0,0,IF(AND(($S232-BF232)&gt;0,(BE232-$R232)&gt;0),$V232/365*(BF232-BE232+1),IF(AND(($S232-BF232)&lt;=0,(BE232-$R232)&gt;0),$V232/365*($S232-BE232+1),$V232/365*(BF232-$R232+1))))),0)</f>
        <v>0</v>
      </c>
      <c r="BH232" s="154">
        <v>46023</v>
      </c>
      <c r="BI232" s="154">
        <f>BH232+30</f>
        <v>46053</v>
      </c>
      <c r="BJ232" s="158">
        <f>IFERROR(IF(($R232-BI232)&gt;=0,0,IF(($S232-BH232)&lt;0,0,IF(AND(($S232-BI232)&gt;0,(BH232-$R232)&gt;0),$V232/365*(BI232-BH232+1),IF(AND(($S232-BI232)&lt;=0,(BH232-$R232)&gt;0),$V232/365*($S232-BH232+1),$V232/365*(BI232-$R232+1))))),0)</f>
        <v>0</v>
      </c>
      <c r="BK232" s="154">
        <f>BI232+1</f>
        <v>46054</v>
      </c>
      <c r="BL232" s="154">
        <f>BK232+27</f>
        <v>46081</v>
      </c>
      <c r="BM232" s="158">
        <f>IFERROR(IF(($R232-BL232)&gt;=0,0,IF(($S232-BK232)&lt;0,0,IF(AND(($S232-BL232)&gt;0,(BK232-$R232)&gt;0),$V232/365*(BL232-BK232+1),IF(AND(($S232-BL232)&lt;=0,(BK232-$R232)&gt;0),$V232/365*($S232-BK232+1),$V232/365*(BL232-$R232+1))))),0)</f>
        <v>0</v>
      </c>
      <c r="BN232" s="154">
        <f>BL232+1</f>
        <v>46082</v>
      </c>
      <c r="BO232" s="154">
        <f>BN232+30</f>
        <v>46112</v>
      </c>
      <c r="BP232" s="158">
        <f>IFERROR(IF(($R232-BO232)&gt;=0,0,IF(($S232-BN232)&lt;0,0,IF(AND(($S232-BO232)&gt;0,(BN232-$R232)&gt;0),$V232/365*(BO232-BN232+1),IF(AND(($S232-BO232)&lt;=0,(BN232-$R232)&gt;0),$V232/365*($S232-BN232+1),$V232/365*(BO232-$R232+1))))),0)</f>
        <v>0</v>
      </c>
      <c r="BQ232" s="154">
        <f>BO232+1</f>
        <v>46113</v>
      </c>
      <c r="BR232" s="154">
        <f>BQ232+29</f>
        <v>46142</v>
      </c>
      <c r="BS232" s="158">
        <f>IFERROR(IF(($R232-BR232)&gt;=0,0,IF(($S232-BQ232)&lt;0,0,IF(AND(($S232-BR232)&gt;0,(BQ232-$R232)&gt;0),$V232/365*(BR232-BQ232+1),IF(AND(($S232-BR232)&lt;=0,(BQ232-$R232)&gt;0),$V232/365*($S232-BQ232+1),$V232/365*(BR232-$R232+1))))),0)</f>
        <v>0</v>
      </c>
      <c r="BT232" s="154">
        <f>BR232+1</f>
        <v>46143</v>
      </c>
      <c r="BU232" s="154">
        <f>BT232+30</f>
        <v>46173</v>
      </c>
      <c r="BV232" s="158">
        <f>IFERROR(IF(($R232-BU232)&gt;=0,0,IF(($S232-BT232)&lt;0,0,IF(AND(($S232-BU232)&gt;0,(BT232-$R232)&gt;0),$V232/365*(BU232-BT232+1),IF(AND(($S232-BU232)&lt;=0,(BT232-$R232)&gt;0),$V232/365*($S232-BT232+1),$V232/365*(BU232-$R232+1))))),0)</f>
        <v>0</v>
      </c>
      <c r="BW232" s="154">
        <f>BU232+1</f>
        <v>46174</v>
      </c>
      <c r="BX232" s="154">
        <f>BW232+29</f>
        <v>46203</v>
      </c>
      <c r="BY232" s="158">
        <f>IFERROR(IF(($R232-BX232)&gt;=0,0,IF(($S232-BW232)&lt;0,0,IF(AND(($S232-BX232)&gt;0,(BW232-$R232)&gt;0),$V232/365*(BX232-BW232+1),IF(AND(($S232-BX232)&lt;=0,(BW232-$R232)&gt;0),$V232/365*($S232-BW232+1),$V232/365*(BX232-$R232+1))))),0)</f>
        <v>0</v>
      </c>
      <c r="BZ232" s="154">
        <f>BX232+1</f>
        <v>46204</v>
      </c>
      <c r="CA232" s="154">
        <f>BZ232+30</f>
        <v>46234</v>
      </c>
      <c r="CB232" s="158">
        <f>IFERROR(IF(($R232-CA232)&gt;=0,0,IF(($S232-BZ232)&lt;0,0,IF(AND(($S232-CA232)&gt;0,(BZ232-$R232)&gt;0),$V232/365*(CA232-BZ232+1),IF(AND(($S232-CA232)&lt;=0,(BZ232-$R232)&gt;0),$V232/365*($S232-BZ232+1),$V232/365*(CA232-$R232+1))))),0)</f>
        <v>0</v>
      </c>
      <c r="CC232" s="154">
        <f>CA232+1</f>
        <v>46235</v>
      </c>
      <c r="CD232" s="154">
        <f>CC232+30</f>
        <v>46265</v>
      </c>
      <c r="CE232" s="158">
        <f>IFERROR(IF(($R232-CD232)&gt;=0,0,IF(($S232-CC232)&lt;0,0,IF(AND(($S232-CD232)&gt;0,(CC232-$R232)&gt;0),$V232/365*(CD232-CC232+1),IF(AND(($S232-CD232)&lt;=0,(CC232-$R232)&gt;0),$V232/365*($S232-CC232+1),$V232/365*(CD232-$R232+1))))),0)</f>
        <v>0</v>
      </c>
      <c r="CF232" s="154">
        <f>CD232+1</f>
        <v>46266</v>
      </c>
      <c r="CG232" s="154">
        <f>CF232+29</f>
        <v>46295</v>
      </c>
      <c r="CH232" s="158">
        <f>IFERROR(IF(($R232-CG232)&gt;=0,0,IF(($S232-CF232)&lt;0,0,IF(AND(($S232-CG232)&gt;0,(CF232-$R232)&gt;0),$V232/365*(CG232-CF232+1),IF(AND(($S232-CG232)&lt;=0,(CF232-$R232)&gt;0),$V232/365*($S232-CF232+1),$V232/365*(CG232-$R232+1))))),0)</f>
        <v>0</v>
      </c>
      <c r="CI232" s="154">
        <f>CG232+1</f>
        <v>46296</v>
      </c>
      <c r="CJ232" s="154">
        <f>CI232+30</f>
        <v>46326</v>
      </c>
      <c r="CK232" s="158">
        <f>IFERROR(IF(($R232-CJ232)&gt;=0,0,IF(($S232-CI232)&lt;0,0,IF(AND(($S232-CJ232)&gt;0,(CI232-$R232)&gt;0),$V232/365*(CJ232-CI232+1),IF(AND(($S232-CJ232)&lt;=0,(CI232-$R232)&gt;0),$V232/365*($S232-CI232+1),$V232/365*(CJ232-$R232+1))))),0)</f>
        <v>0</v>
      </c>
      <c r="CL232" s="154">
        <f>CJ232+1</f>
        <v>46327</v>
      </c>
      <c r="CM232" s="154">
        <f>CL232+29</f>
        <v>46356</v>
      </c>
      <c r="CN232" s="158">
        <f>IFERROR(IF(($R232-CM232)&gt;=0,0,IF(($S232-CL232)&lt;0,0,IF(AND(($S232-CM232)&gt;0,(CL232-$R232)&gt;0),$V232/365*(CM232-CL232+1),IF(AND(($S232-CM232)&lt;=0,(CL232-$R232)&gt;0),$V232/365*($S232-CL232+1),$V232/365*(CM232-$R232+1))))),0)</f>
        <v>0</v>
      </c>
      <c r="CO232" s="154">
        <f>CM232+1</f>
        <v>46357</v>
      </c>
      <c r="CP232" s="154">
        <f>CO232+30</f>
        <v>46387</v>
      </c>
      <c r="CQ232" s="158">
        <f>IFERROR(IF(($R232-CP232)&gt;=0,0,IF(($S232-CO232)&lt;0,0,IF(AND(($S232-CP232)&gt;0,(CO232-$R232)&gt;0),$V232/365*(CP232-CO232+1),IF(AND(($S232-CP232)&lt;=0,(CO232-$R232)&gt;0),$V232/365*($S232-CO232+1),$V232/365*(CP232-$R232+1))))),0)</f>
        <v>0</v>
      </c>
    </row>
    <row r="233" s="80" customFormat="1" ht="24" customHeight="1" outlineLevel="4" spans="1:95">
      <c r="A233" s="123" t="s">
        <v>2814</v>
      </c>
      <c r="B233" s="124"/>
      <c r="C233" s="124"/>
      <c r="D233" s="124"/>
      <c r="E233" s="124"/>
      <c r="F233" s="124"/>
      <c r="G233" s="125"/>
      <c r="H233" s="126"/>
      <c r="I233" s="126"/>
      <c r="J233" s="126"/>
      <c r="K233" s="126"/>
      <c r="L233" s="149"/>
      <c r="M233" s="149"/>
      <c r="N233" s="126"/>
      <c r="O233" s="126"/>
      <c r="P233" s="126"/>
      <c r="Q233" s="126"/>
      <c r="R233" s="126"/>
      <c r="S233" s="126"/>
      <c r="T233" s="126"/>
      <c r="U233" s="126"/>
      <c r="V233" s="126"/>
      <c r="W233" s="126"/>
      <c r="X233" s="126"/>
      <c r="Y233" s="126"/>
      <c r="Z233" s="126"/>
      <c r="AA233" s="126"/>
      <c r="AB233" s="126"/>
      <c r="AC233" s="126"/>
      <c r="AD233" s="126"/>
      <c r="AE233" s="126"/>
      <c r="AF233" s="126"/>
      <c r="AG233" s="126"/>
      <c r="AH233" s="126"/>
      <c r="AI233" s="126"/>
      <c r="AJ233" s="126"/>
      <c r="AK233" s="126"/>
      <c r="AL233" s="126"/>
      <c r="AM233" s="126"/>
      <c r="AN233" s="126"/>
      <c r="AO233" s="126"/>
      <c r="AP233" s="126"/>
      <c r="AQ233" s="126"/>
      <c r="AR233" s="126"/>
      <c r="AS233" s="126"/>
      <c r="AT233" s="126"/>
      <c r="AU233" s="126"/>
      <c r="AV233" s="126"/>
      <c r="AW233" s="126"/>
      <c r="AX233" s="126"/>
      <c r="AY233" s="126"/>
      <c r="AZ233" s="126"/>
      <c r="BA233" s="126"/>
      <c r="BB233" s="126"/>
      <c r="BC233" s="126"/>
      <c r="BD233" s="126"/>
      <c r="BE233" s="126"/>
      <c r="BF233" s="126"/>
      <c r="BG233" s="126"/>
      <c r="BH233" s="126"/>
      <c r="BI233" s="126"/>
      <c r="BJ233" s="126"/>
      <c r="BK233" s="126"/>
      <c r="BL233" s="126"/>
      <c r="BM233" s="126"/>
      <c r="BN233" s="126"/>
      <c r="BO233" s="126"/>
      <c r="BP233" s="126"/>
      <c r="BQ233" s="126"/>
      <c r="BR233" s="126"/>
      <c r="BS233" s="126"/>
      <c r="BT233" s="126"/>
      <c r="BU233" s="126"/>
      <c r="BV233" s="126"/>
      <c r="BW233" s="126"/>
      <c r="BX233" s="126"/>
      <c r="BY233" s="126"/>
      <c r="BZ233" s="126"/>
      <c r="CA233" s="126"/>
      <c r="CB233" s="126"/>
      <c r="CC233" s="126"/>
      <c r="CD233" s="126"/>
      <c r="CE233" s="126"/>
      <c r="CF233" s="126"/>
      <c r="CG233" s="126"/>
      <c r="CH233" s="126"/>
      <c r="CI233" s="126"/>
      <c r="CJ233" s="126"/>
      <c r="CK233" s="126"/>
      <c r="CL233" s="126"/>
      <c r="CM233" s="126"/>
      <c r="CN233" s="126"/>
      <c r="CO233" s="126"/>
      <c r="CP233" s="126"/>
      <c r="CQ233" s="126"/>
    </row>
    <row r="234" ht="24" customHeight="1" outlineLevel="3" spans="1:95">
      <c r="A234" s="115"/>
      <c r="B234" s="116" t="s">
        <v>792</v>
      </c>
      <c r="C234" s="117" t="s">
        <v>1190</v>
      </c>
      <c r="D234" s="115" t="s">
        <v>1191</v>
      </c>
      <c r="E234" s="116" t="s">
        <v>1192</v>
      </c>
      <c r="F234" s="116"/>
      <c r="G234" s="116" t="s">
        <v>936</v>
      </c>
      <c r="H234" s="118">
        <f>X234+AA234+AD234+AG234+AJ234+AM234+AP234+AS234+AV234+AY234+BB234+BE234</f>
        <v>0</v>
      </c>
      <c r="I234" s="118">
        <f>Y234+AB234+AE234+AH234+AK234+AN234+AQ234+AT234+AW234+AZ234+BC234+BF234</f>
        <v>0</v>
      </c>
      <c r="J234" s="118">
        <f>Z234+AC234+AF234+AI234+AL234+AO234+AR234+AU234+AX234+BA234+BD234+BG234</f>
        <v>0</v>
      </c>
      <c r="K234" s="118"/>
      <c r="L234" s="146"/>
      <c r="M234" s="146"/>
      <c r="N234" s="118"/>
      <c r="O234" s="118"/>
      <c r="P234" s="118"/>
      <c r="Q234" s="118"/>
      <c r="R234" s="118"/>
      <c r="S234" s="118"/>
      <c r="T234" s="118"/>
      <c r="U234" s="118"/>
      <c r="V234" s="118"/>
      <c r="W234" s="118"/>
      <c r="X234" s="118">
        <f>VLOOKUP($C234,'1 预算编制表单'!$C:$BJ,27,FALSE)</f>
        <v>0</v>
      </c>
      <c r="Y234" s="118">
        <f>X234-Z234</f>
        <v>0</v>
      </c>
      <c r="Z234" s="118">
        <f>SUM(Z235:Z239)</f>
        <v>0</v>
      </c>
      <c r="AA234" s="118">
        <f>VLOOKUP($C234,'1 预算编制表单'!$C:$BJ,30,FALSE)</f>
        <v>0</v>
      </c>
      <c r="AB234" s="118">
        <f>AA234-AC234</f>
        <v>0</v>
      </c>
      <c r="AC234" s="118">
        <f>SUM(AC235:AC239)</f>
        <v>0</v>
      </c>
      <c r="AD234" s="118">
        <f>VLOOKUP($C234,'1 预算编制表单'!$C:$BJ,33,FALSE)</f>
        <v>0</v>
      </c>
      <c r="AE234" s="118">
        <f>AD234-AF234</f>
        <v>0</v>
      </c>
      <c r="AF234" s="118">
        <f>SUM(AF235:AF239)</f>
        <v>0</v>
      </c>
      <c r="AG234" s="118">
        <f>VLOOKUP($C234,'1 预算编制表单'!$C:$BJ,36,FALSE)</f>
        <v>0</v>
      </c>
      <c r="AH234" s="118">
        <f>AG234-AI234</f>
        <v>0</v>
      </c>
      <c r="AI234" s="118">
        <f>SUM(AI235:AI239)</f>
        <v>0</v>
      </c>
      <c r="AJ234" s="118">
        <f>VLOOKUP($C234,'1 预算编制表单'!$C:$BJ,39,FALSE)</f>
        <v>0</v>
      </c>
      <c r="AK234" s="118">
        <f>AJ234-AL234</f>
        <v>0</v>
      </c>
      <c r="AL234" s="118">
        <f>SUM(AL235:AL239)</f>
        <v>0</v>
      </c>
      <c r="AM234" s="118">
        <f>VLOOKUP($C234,'1 预算编制表单'!$C:$BJ,42,FALSE)</f>
        <v>0</v>
      </c>
      <c r="AN234" s="118">
        <f>AM234-AO234</f>
        <v>0</v>
      </c>
      <c r="AO234" s="118">
        <f>SUM(AO235:AO239)</f>
        <v>0</v>
      </c>
      <c r="AP234" s="118">
        <f>VLOOKUP($C234,'1 预算编制表单'!$C:$BJ,45,FALSE)</f>
        <v>0</v>
      </c>
      <c r="AQ234" s="118">
        <f>AP234-AR234</f>
        <v>0</v>
      </c>
      <c r="AR234" s="118">
        <f>SUM(AR235:AR239)</f>
        <v>0</v>
      </c>
      <c r="AS234" s="118">
        <f>VLOOKUP($C234,'1 预算编制表单'!$C:$BJ,48,FALSE)</f>
        <v>0</v>
      </c>
      <c r="AT234" s="118">
        <f>AS234-AU234</f>
        <v>0</v>
      </c>
      <c r="AU234" s="118">
        <f>SUM(AU235:AU239)</f>
        <v>0</v>
      </c>
      <c r="AV234" s="118">
        <f>VLOOKUP($C234,'1 预算编制表单'!$C:$BJ,51,FALSE)</f>
        <v>0</v>
      </c>
      <c r="AW234" s="118">
        <f>AV234-AX234</f>
        <v>0</v>
      </c>
      <c r="AX234" s="118">
        <f>SUM(AX235:AX239)</f>
        <v>0</v>
      </c>
      <c r="AY234" s="118">
        <f>VLOOKUP($C234,'1 预算编制表单'!$C:$BJ,54,FALSE)</f>
        <v>0</v>
      </c>
      <c r="AZ234" s="118">
        <f>AY234-BA234</f>
        <v>0</v>
      </c>
      <c r="BA234" s="118">
        <f>SUM(BA235:BA239)</f>
        <v>0</v>
      </c>
      <c r="BB234" s="118">
        <f>VLOOKUP($C234,'1 预算编制表单'!$C:$BJ,57,FALSE)</f>
        <v>0</v>
      </c>
      <c r="BC234" s="118">
        <f>BB234-BD234</f>
        <v>0</v>
      </c>
      <c r="BD234" s="118">
        <f>SUM(BD235:BD239)</f>
        <v>0</v>
      </c>
      <c r="BE234" s="118">
        <f>VLOOKUP($C234,'1 预算编制表单'!$C:$BJ,60,FALSE)</f>
        <v>0</v>
      </c>
      <c r="BF234" s="118">
        <f>BE234-BG234</f>
        <v>0</v>
      </c>
      <c r="BG234" s="118">
        <f>SUM(BG235:BG239)</f>
        <v>0</v>
      </c>
      <c r="BH234" s="118">
        <f>VLOOKUP($C234,'1 预算编制表单'!$C:$BJ,27,FALSE)</f>
        <v>0</v>
      </c>
      <c r="BI234" s="118">
        <f>BH234-BJ234</f>
        <v>0</v>
      </c>
      <c r="BJ234" s="118">
        <f>SUM(BJ235:BJ239)</f>
        <v>0</v>
      </c>
      <c r="BK234" s="118">
        <f>VLOOKUP($C234,'1 预算编制表单'!$C:$BJ,30,FALSE)</f>
        <v>0</v>
      </c>
      <c r="BL234" s="118">
        <f>BK234-BM234</f>
        <v>0</v>
      </c>
      <c r="BM234" s="118">
        <f>SUM(BM235:BM239)</f>
        <v>0</v>
      </c>
      <c r="BN234" s="118">
        <f>VLOOKUP($C234,'1 预算编制表单'!$C:$BJ,33,FALSE)</f>
        <v>0</v>
      </c>
      <c r="BO234" s="118">
        <f>BN234-BP234</f>
        <v>0</v>
      </c>
      <c r="BP234" s="118">
        <f>SUM(BP235:BP239)</f>
        <v>0</v>
      </c>
      <c r="BQ234" s="118">
        <f>VLOOKUP($C234,'1 预算编制表单'!$C:$BJ,36,FALSE)</f>
        <v>0</v>
      </c>
      <c r="BR234" s="118">
        <f>BQ234-BS234</f>
        <v>0</v>
      </c>
      <c r="BS234" s="118">
        <f>SUM(BS235:BS239)</f>
        <v>0</v>
      </c>
      <c r="BT234" s="118">
        <f>VLOOKUP($C234,'1 预算编制表单'!$C:$BJ,39,FALSE)</f>
        <v>0</v>
      </c>
      <c r="BU234" s="118">
        <f>BT234-BV234</f>
        <v>0</v>
      </c>
      <c r="BV234" s="118">
        <f>SUM(BV235:BV239)</f>
        <v>0</v>
      </c>
      <c r="BW234" s="118">
        <f>VLOOKUP($C234,'1 预算编制表单'!$C:$BJ,42,FALSE)</f>
        <v>0</v>
      </c>
      <c r="BX234" s="118">
        <f>BW234-BY234</f>
        <v>0</v>
      </c>
      <c r="BY234" s="118">
        <f>SUM(BY235:BY239)</f>
        <v>0</v>
      </c>
      <c r="BZ234" s="118">
        <f>VLOOKUP($C234,'1 预算编制表单'!$C:$BJ,45,FALSE)</f>
        <v>0</v>
      </c>
      <c r="CA234" s="118">
        <f>BZ234-CB234</f>
        <v>0</v>
      </c>
      <c r="CB234" s="118">
        <f>SUM(CB235:CB239)</f>
        <v>0</v>
      </c>
      <c r="CC234" s="118">
        <f>VLOOKUP($C234,'1 预算编制表单'!$C:$BJ,48,FALSE)</f>
        <v>0</v>
      </c>
      <c r="CD234" s="118">
        <f>CC234-CE234</f>
        <v>0</v>
      </c>
      <c r="CE234" s="118">
        <f>SUM(CE235:CE239)</f>
        <v>0</v>
      </c>
      <c r="CF234" s="118">
        <f>VLOOKUP($C234,'1 预算编制表单'!$C:$BJ,51,FALSE)</f>
        <v>0</v>
      </c>
      <c r="CG234" s="118">
        <f>CF234-CH234</f>
        <v>0</v>
      </c>
      <c r="CH234" s="118">
        <f>SUM(CH235:CH239)</f>
        <v>0</v>
      </c>
      <c r="CI234" s="118">
        <f>VLOOKUP($C234,'1 预算编制表单'!$C:$BJ,54,FALSE)</f>
        <v>0</v>
      </c>
      <c r="CJ234" s="118">
        <f>CI234-CK234</f>
        <v>0</v>
      </c>
      <c r="CK234" s="118">
        <f>SUM(CK235:CK239)</f>
        <v>0</v>
      </c>
      <c r="CL234" s="118">
        <f>VLOOKUP($C234,'1 预算编制表单'!$C:$BJ,57,FALSE)</f>
        <v>0</v>
      </c>
      <c r="CM234" s="118">
        <f>CL234-CN234</f>
        <v>0</v>
      </c>
      <c r="CN234" s="118">
        <f>SUM(CN235:CN239)</f>
        <v>0</v>
      </c>
      <c r="CO234" s="118">
        <f>VLOOKUP($C234,'1 预算编制表单'!$C:$BJ,60,FALSE)</f>
        <v>0</v>
      </c>
      <c r="CP234" s="118">
        <f>CO234-CQ234</f>
        <v>0</v>
      </c>
      <c r="CQ234" s="118">
        <f>SUM(CQ235:CQ239)</f>
        <v>0</v>
      </c>
    </row>
    <row r="235" s="80" customFormat="1" ht="24" customHeight="1" outlineLevel="4" spans="1:95">
      <c r="A235" s="119"/>
      <c r="B235" s="120"/>
      <c r="C235" s="121"/>
      <c r="D235" s="119"/>
      <c r="E235" s="120"/>
      <c r="F235" s="120"/>
      <c r="G235" s="120"/>
      <c r="H235" s="122"/>
      <c r="I235" s="122"/>
      <c r="J235" s="122">
        <f>Z235+AC235+AF235+AI235+AL235+AO235+AR235+AU235+AX235+BA235+BD235+BG235</f>
        <v>0</v>
      </c>
      <c r="K235" s="122">
        <v>1</v>
      </c>
      <c r="L235" s="147"/>
      <c r="M235" s="148">
        <f>IFERROR(VLOOKUP($L235,'2-2 引出数据_合同数据仓库'!$B$2:$BP$10000,3,FALSE),0)</f>
        <v>0</v>
      </c>
      <c r="N235" s="122"/>
      <c r="O235" s="148">
        <f>IFERROR(VLOOKUP((LEFT(VLOOKUP($L235,'2-2 引出数据_合同数据仓库'!$B$2:$BP$10000,64,FALSE),15)&amp;(RIGHT(VLOOKUP($L235,'2-2 引出数据_合同数据仓库'!$B$2:$BP$10000,64,FALSE),4)+1)),'2-2 引出数据_合同数据仓库'!$B$2:$BP$10000,3,FALSE),0)</f>
        <v>0</v>
      </c>
      <c r="P235" s="122"/>
      <c r="Q235" s="122">
        <f>IFERROR(VLOOKUP($L235,'2-2 引出数据_合同数据仓库'!$B$2:$BP$10000,28,FALSE),0)</f>
        <v>0</v>
      </c>
      <c r="R235" s="122">
        <f>IFERROR(VLOOKUP($L235,'2-2 引出数据_合同数据仓库'!$B$2:$BP$10000,29,FALSE),0)</f>
        <v>0</v>
      </c>
      <c r="S235" s="122">
        <f>IFERROR(VLOOKUP($L235,'2-2 引出数据_合同数据仓库'!$B$2:$BP$10000,4,FALSE),0)</f>
        <v>0</v>
      </c>
      <c r="T235" s="122"/>
      <c r="U235" s="122">
        <f>IFERROR(VLOOKUP($L235,'2-2 引出数据_合同数据仓库'!$B$2:$BP$10000,15,FALSE),0)</f>
        <v>0</v>
      </c>
      <c r="V235" s="122">
        <f>U235/(S235-R235+1)*365</f>
        <v>0</v>
      </c>
      <c r="W235" s="122"/>
      <c r="X235" s="154">
        <v>45658</v>
      </c>
      <c r="Y235" s="154">
        <f>X235+30</f>
        <v>45688</v>
      </c>
      <c r="Z235" s="158">
        <f>IFERROR(IF(($R235-Y235)&gt;=0,0,IF(($S235-X235)&lt;0,0,IF(AND(($S235-Y235)&gt;0,(X235-$R235)&gt;0),$V235/365*(Y235-X235+1),IF(AND(($S235-Y235)&lt;=0,(X235-$R235)&gt;0),$V235/365*($S235-X235+1),$V235/365*(Y235-$R235+1))))),0)</f>
        <v>0</v>
      </c>
      <c r="AA235" s="154">
        <f>Y235+1</f>
        <v>45689</v>
      </c>
      <c r="AB235" s="154">
        <f>AA235+27</f>
        <v>45716</v>
      </c>
      <c r="AC235" s="158">
        <f>IFERROR(IF(($R235-AB235)&gt;=0,0,IF(($S235-AA235)&lt;0,0,IF(AND(($S235-AB235)&gt;0,(AA235-$R235)&gt;0),$V235/365*(AB235-AA235+1),IF(AND(($S235-AB235)&lt;=0,(AA235-$R235)&gt;0),$V235/365*($S235-AA235+1),$V235/365*(AB235-$R235+1))))),0)</f>
        <v>0</v>
      </c>
      <c r="AD235" s="154">
        <f>AB235+1</f>
        <v>45717</v>
      </c>
      <c r="AE235" s="154">
        <f>AD235+30</f>
        <v>45747</v>
      </c>
      <c r="AF235" s="158">
        <f>IFERROR(IF(($R235-AE235)&gt;=0,0,IF(($S235-AD235)&lt;0,0,IF(AND(($S235-AE235)&gt;0,(AD235-$R235)&gt;0),$V235/365*(AE235-AD235+1),IF(AND(($S235-AE235)&lt;=0,(AD235-$R235)&gt;0),$V235/365*($S235-AD235+1),$V235/365*(AE235-$R235+1))))),0)</f>
        <v>0</v>
      </c>
      <c r="AG235" s="154">
        <f>AE235+1</f>
        <v>45748</v>
      </c>
      <c r="AH235" s="154">
        <f>AG235+29</f>
        <v>45777</v>
      </c>
      <c r="AI235" s="158">
        <f>IFERROR(IF(($R235-AH235)&gt;=0,0,IF(($S235-AG235)&lt;0,0,IF(AND(($S235-AH235)&gt;0,(AG235-$R235)&gt;0),$V235/365*(AH235-AG235+1),IF(AND(($S235-AH235)&lt;=0,(AG235-$R235)&gt;0),$V235/365*($S235-AG235+1),$V235/365*(AH235-$R235+1))))),0)</f>
        <v>0</v>
      </c>
      <c r="AJ235" s="154">
        <f>AH235+1</f>
        <v>45778</v>
      </c>
      <c r="AK235" s="154">
        <f>AJ235+30</f>
        <v>45808</v>
      </c>
      <c r="AL235" s="158">
        <f>IFERROR(IF(($R235-AK235)&gt;=0,0,IF(($S235-AJ235)&lt;0,0,IF(AND(($S235-AK235)&gt;0,(AJ235-$R235)&gt;0),$V235/365*(AK235-AJ235+1),IF(AND(($S235-AK235)&lt;=0,(AJ235-$R235)&gt;0),$V235/365*($S235-AJ235+1),$V235/365*(AK235-$R235+1))))),0)</f>
        <v>0</v>
      </c>
      <c r="AM235" s="154">
        <f>AK235+1</f>
        <v>45809</v>
      </c>
      <c r="AN235" s="154">
        <f>AM235+29</f>
        <v>45838</v>
      </c>
      <c r="AO235" s="158">
        <f>IFERROR(IF(($R235-AN235)&gt;=0,0,IF(($S235-AM235)&lt;0,0,IF(AND(($S235-AN235)&gt;0,(AM235-$R235)&gt;0),$V235/365*(AN235-AM235+1),IF(AND(($S235-AN235)&lt;=0,(AM235-$R235)&gt;0),$V235/365*($S235-AM235+1),$V235/365*(AN235-$R235+1))))),0)</f>
        <v>0</v>
      </c>
      <c r="AP235" s="154">
        <f>AN235+1</f>
        <v>45839</v>
      </c>
      <c r="AQ235" s="154">
        <f>AP235+30</f>
        <v>45869</v>
      </c>
      <c r="AR235" s="158">
        <f>IFERROR(IF(($R235-AQ235)&gt;=0,0,IF(($S235-AP235)&lt;0,0,IF(AND(($S235-AQ235)&gt;0,(AP235-$R235)&gt;0),$V235/365*(AQ235-AP235+1),IF(AND(($S235-AQ235)&lt;=0,(AP235-$R235)&gt;0),$V235/365*($S235-AP235+1),$V235/365*(AQ235-$R235+1))))),0)</f>
        <v>0</v>
      </c>
      <c r="AS235" s="154">
        <f>AQ235+1</f>
        <v>45870</v>
      </c>
      <c r="AT235" s="154">
        <f>AS235+30</f>
        <v>45900</v>
      </c>
      <c r="AU235" s="158">
        <f>IFERROR(IF(($R235-AT235)&gt;=0,0,IF(($S235-AS235)&lt;0,0,IF(AND(($S235-AT235)&gt;0,(AS235-$R235)&gt;0),$V235/365*(AT235-AS235+1),IF(AND(($S235-AT235)&lt;=0,(AS235-$R235)&gt;0),$V235/365*($S235-AS235+1),$V235/365*(AT235-$R235+1))))),0)</f>
        <v>0</v>
      </c>
      <c r="AV235" s="154">
        <f>AT235+1</f>
        <v>45901</v>
      </c>
      <c r="AW235" s="154">
        <f>AV235+29</f>
        <v>45930</v>
      </c>
      <c r="AX235" s="158">
        <f>IFERROR(IF(($R235-AW235)&gt;=0,0,IF(($S235-AV235)&lt;0,0,IF(AND(($S235-AW235)&gt;0,(AV235-$R235)&gt;0),$V235/365*(AW235-AV235+1),IF(AND(($S235-AW235)&lt;=0,(AV235-$R235)&gt;0),$V235/365*($S235-AV235+1),$V235/365*(AW235-$R235+1))))),0)</f>
        <v>0</v>
      </c>
      <c r="AY235" s="154">
        <f>AW235+1</f>
        <v>45931</v>
      </c>
      <c r="AZ235" s="154">
        <f>AY235+30</f>
        <v>45961</v>
      </c>
      <c r="BA235" s="158">
        <f>IFERROR(IF(($R235-AZ235)&gt;=0,0,IF(($S235-AY235)&lt;0,0,IF(AND(($S235-AZ235)&gt;0,(AY235-$R235)&gt;0),$V235/365*(AZ235-AY235+1),IF(AND(($S235-AZ235)&lt;=0,(AY235-$R235)&gt;0),$V235/365*($S235-AY235+1),$V235/365*(AZ235-$R235+1))))),0)</f>
        <v>0</v>
      </c>
      <c r="BB235" s="154">
        <f>AZ235+1</f>
        <v>45962</v>
      </c>
      <c r="BC235" s="154">
        <f>BB235+29</f>
        <v>45991</v>
      </c>
      <c r="BD235" s="158">
        <f>IFERROR(IF(($R235-BC235)&gt;=0,0,IF(($S235-BB235)&lt;0,0,IF(AND(($S235-BC235)&gt;0,(BB235-$R235)&gt;0),$V235/365*(BC235-BB235+1),IF(AND(($S235-BC235)&lt;=0,(BB235-$R235)&gt;0),$V235/365*($S235-BB235+1),$V235/365*(BC235-$R235+1))))),0)</f>
        <v>0</v>
      </c>
      <c r="BE235" s="154">
        <f>BC235+1</f>
        <v>45992</v>
      </c>
      <c r="BF235" s="154">
        <f>BE235+30</f>
        <v>46022</v>
      </c>
      <c r="BG235" s="158">
        <f>IFERROR(IF(($R235-BF235)&gt;=0,0,IF(($S235-BE235)&lt;0,0,IF(AND(($S235-BF235)&gt;0,(BE235-$R235)&gt;0),$V235/365*(BF235-BE235+1),IF(AND(($S235-BF235)&lt;=0,(BE235-$R235)&gt;0),$V235/365*($S235-BE235+1),$V235/365*(BF235-$R235+1))))),0)</f>
        <v>0</v>
      </c>
      <c r="BH235" s="154">
        <v>46023</v>
      </c>
      <c r="BI235" s="154">
        <f>BH235+30</f>
        <v>46053</v>
      </c>
      <c r="BJ235" s="158">
        <f>IFERROR(IF(($R235-BI235)&gt;=0,0,IF(($S235-BH235)&lt;0,0,IF(AND(($S235-BI235)&gt;0,(BH235-$R235)&gt;0),$V235/365*(BI235-BH235+1),IF(AND(($S235-BI235)&lt;=0,(BH235-$R235)&gt;0),$V235/365*($S235-BH235+1),$V235/365*(BI235-$R235+1))))),0)</f>
        <v>0</v>
      </c>
      <c r="BK235" s="154">
        <f>BI235+1</f>
        <v>46054</v>
      </c>
      <c r="BL235" s="154">
        <f>BK235+27</f>
        <v>46081</v>
      </c>
      <c r="BM235" s="158">
        <f>IFERROR(IF(($R235-BL235)&gt;=0,0,IF(($S235-BK235)&lt;0,0,IF(AND(($S235-BL235)&gt;0,(BK235-$R235)&gt;0),$V235/365*(BL235-BK235+1),IF(AND(($S235-BL235)&lt;=0,(BK235-$R235)&gt;0),$V235/365*($S235-BK235+1),$V235/365*(BL235-$R235+1))))),0)</f>
        <v>0</v>
      </c>
      <c r="BN235" s="154">
        <f>BL235+1</f>
        <v>46082</v>
      </c>
      <c r="BO235" s="154">
        <f>BN235+30</f>
        <v>46112</v>
      </c>
      <c r="BP235" s="158">
        <f>IFERROR(IF(($R235-BO235)&gt;=0,0,IF(($S235-BN235)&lt;0,0,IF(AND(($S235-BO235)&gt;0,(BN235-$R235)&gt;0),$V235/365*(BO235-BN235+1),IF(AND(($S235-BO235)&lt;=0,(BN235-$R235)&gt;0),$V235/365*($S235-BN235+1),$V235/365*(BO235-$R235+1))))),0)</f>
        <v>0</v>
      </c>
      <c r="BQ235" s="154">
        <f>BO235+1</f>
        <v>46113</v>
      </c>
      <c r="BR235" s="154">
        <f>BQ235+29</f>
        <v>46142</v>
      </c>
      <c r="BS235" s="158">
        <f>IFERROR(IF(($R235-BR235)&gt;=0,0,IF(($S235-BQ235)&lt;0,0,IF(AND(($S235-BR235)&gt;0,(BQ235-$R235)&gt;0),$V235/365*(BR235-BQ235+1),IF(AND(($S235-BR235)&lt;=0,(BQ235-$R235)&gt;0),$V235/365*($S235-BQ235+1),$V235/365*(BR235-$R235+1))))),0)</f>
        <v>0</v>
      </c>
      <c r="BT235" s="154">
        <f>BR235+1</f>
        <v>46143</v>
      </c>
      <c r="BU235" s="154">
        <f>BT235+30</f>
        <v>46173</v>
      </c>
      <c r="BV235" s="158">
        <f>IFERROR(IF(($R235-BU235)&gt;=0,0,IF(($S235-BT235)&lt;0,0,IF(AND(($S235-BU235)&gt;0,(BT235-$R235)&gt;0),$V235/365*(BU235-BT235+1),IF(AND(($S235-BU235)&lt;=0,(BT235-$R235)&gt;0),$V235/365*($S235-BT235+1),$V235/365*(BU235-$R235+1))))),0)</f>
        <v>0</v>
      </c>
      <c r="BW235" s="154">
        <f>BU235+1</f>
        <v>46174</v>
      </c>
      <c r="BX235" s="154">
        <f>BW235+29</f>
        <v>46203</v>
      </c>
      <c r="BY235" s="158">
        <f>IFERROR(IF(($R235-BX235)&gt;=0,0,IF(($S235-BW235)&lt;0,0,IF(AND(($S235-BX235)&gt;0,(BW235-$R235)&gt;0),$V235/365*(BX235-BW235+1),IF(AND(($S235-BX235)&lt;=0,(BW235-$R235)&gt;0),$V235/365*($S235-BW235+1),$V235/365*(BX235-$R235+1))))),0)</f>
        <v>0</v>
      </c>
      <c r="BZ235" s="154">
        <f>BX235+1</f>
        <v>46204</v>
      </c>
      <c r="CA235" s="154">
        <f>BZ235+30</f>
        <v>46234</v>
      </c>
      <c r="CB235" s="158">
        <f>IFERROR(IF(($R235-CA235)&gt;=0,0,IF(($S235-BZ235)&lt;0,0,IF(AND(($S235-CA235)&gt;0,(BZ235-$R235)&gt;0),$V235/365*(CA235-BZ235+1),IF(AND(($S235-CA235)&lt;=0,(BZ235-$R235)&gt;0),$V235/365*($S235-BZ235+1),$V235/365*(CA235-$R235+1))))),0)</f>
        <v>0</v>
      </c>
      <c r="CC235" s="154">
        <f>CA235+1</f>
        <v>46235</v>
      </c>
      <c r="CD235" s="154">
        <f>CC235+30</f>
        <v>46265</v>
      </c>
      <c r="CE235" s="158">
        <f>IFERROR(IF(($R235-CD235)&gt;=0,0,IF(($S235-CC235)&lt;0,0,IF(AND(($S235-CD235)&gt;0,(CC235-$R235)&gt;0),$V235/365*(CD235-CC235+1),IF(AND(($S235-CD235)&lt;=0,(CC235-$R235)&gt;0),$V235/365*($S235-CC235+1),$V235/365*(CD235-$R235+1))))),0)</f>
        <v>0</v>
      </c>
      <c r="CF235" s="154">
        <f>CD235+1</f>
        <v>46266</v>
      </c>
      <c r="CG235" s="154">
        <f>CF235+29</f>
        <v>46295</v>
      </c>
      <c r="CH235" s="158">
        <f>IFERROR(IF(($R235-CG235)&gt;=0,0,IF(($S235-CF235)&lt;0,0,IF(AND(($S235-CG235)&gt;0,(CF235-$R235)&gt;0),$V235/365*(CG235-CF235+1),IF(AND(($S235-CG235)&lt;=0,(CF235-$R235)&gt;0),$V235/365*($S235-CF235+1),$V235/365*(CG235-$R235+1))))),0)</f>
        <v>0</v>
      </c>
      <c r="CI235" s="154">
        <f>CG235+1</f>
        <v>46296</v>
      </c>
      <c r="CJ235" s="154">
        <f>CI235+30</f>
        <v>46326</v>
      </c>
      <c r="CK235" s="158">
        <f>IFERROR(IF(($R235-CJ235)&gt;=0,0,IF(($S235-CI235)&lt;0,0,IF(AND(($S235-CJ235)&gt;0,(CI235-$R235)&gt;0),$V235/365*(CJ235-CI235+1),IF(AND(($S235-CJ235)&lt;=0,(CI235-$R235)&gt;0),$V235/365*($S235-CI235+1),$V235/365*(CJ235-$R235+1))))),0)</f>
        <v>0</v>
      </c>
      <c r="CL235" s="154">
        <f>CJ235+1</f>
        <v>46327</v>
      </c>
      <c r="CM235" s="154">
        <f>CL235+29</f>
        <v>46356</v>
      </c>
      <c r="CN235" s="158">
        <f>IFERROR(IF(($R235-CM235)&gt;=0,0,IF(($S235-CL235)&lt;0,0,IF(AND(($S235-CM235)&gt;0,(CL235-$R235)&gt;0),$V235/365*(CM235-CL235+1),IF(AND(($S235-CM235)&lt;=0,(CL235-$R235)&gt;0),$V235/365*($S235-CL235+1),$V235/365*(CM235-$R235+1))))),0)</f>
        <v>0</v>
      </c>
      <c r="CO235" s="154">
        <f>CM235+1</f>
        <v>46357</v>
      </c>
      <c r="CP235" s="154">
        <f>CO235+30</f>
        <v>46387</v>
      </c>
      <c r="CQ235" s="158">
        <f>IFERROR(IF(($R235-CP235)&gt;=0,0,IF(($S235-CO235)&lt;0,0,IF(AND(($S235-CP235)&gt;0,(CO235-$R235)&gt;0),$V235/365*(CP235-CO235+1),IF(AND(($S235-CP235)&lt;=0,(CO235-$R235)&gt;0),$V235/365*($S235-CO235+1),$V235/365*(CP235-$R235+1))))),0)</f>
        <v>0</v>
      </c>
    </row>
    <row r="236" s="80" customFormat="1" ht="24" customHeight="1" outlineLevel="4" spans="1:95">
      <c r="A236" s="119"/>
      <c r="B236" s="120"/>
      <c r="C236" s="121"/>
      <c r="D236" s="119"/>
      <c r="E236" s="120"/>
      <c r="F236" s="120"/>
      <c r="G236" s="120"/>
      <c r="H236" s="122"/>
      <c r="I236" s="122"/>
      <c r="J236" s="122">
        <f>Z236+AC236+AF236+AI236+AL236+AO236+AR236+AU236+AX236+BA236+BD236+BG236</f>
        <v>0</v>
      </c>
      <c r="K236" s="122">
        <f>K235+1</f>
        <v>2</v>
      </c>
      <c r="L236" s="147"/>
      <c r="M236" s="148">
        <f>IFERROR(VLOOKUP($L236,'2-2 引出数据_合同数据仓库'!$B$2:$BP$10000,3,FALSE),0)</f>
        <v>0</v>
      </c>
      <c r="N236" s="122"/>
      <c r="O236" s="148">
        <f>IFERROR(VLOOKUP((LEFT(VLOOKUP($L236,'2-2 引出数据_合同数据仓库'!$B$2:$BP$10000,64,FALSE),15)&amp;(RIGHT(VLOOKUP($L236,'2-2 引出数据_合同数据仓库'!$B$2:$BP$10000,64,FALSE),4)+1)),'2-2 引出数据_合同数据仓库'!$B$2:$BP$10000,3,FALSE),0)</f>
        <v>0</v>
      </c>
      <c r="P236" s="122"/>
      <c r="Q236" s="122">
        <f>IFERROR(VLOOKUP($L236,'2-2 引出数据_合同数据仓库'!$B$2:$BP$10000,28,FALSE),0)</f>
        <v>0</v>
      </c>
      <c r="R236" s="122">
        <f>IFERROR(VLOOKUP($L236,'2-2 引出数据_合同数据仓库'!$B$2:$BP$10000,29,FALSE),0)</f>
        <v>0</v>
      </c>
      <c r="S236" s="122">
        <f>IFERROR(VLOOKUP($L236,'2-2 引出数据_合同数据仓库'!$B$2:$BP$10000,4,FALSE),0)</f>
        <v>0</v>
      </c>
      <c r="T236" s="122"/>
      <c r="U236" s="122">
        <f>IFERROR(VLOOKUP($L236,'2-2 引出数据_合同数据仓库'!$B$2:$BP$10000,15,FALSE),0)</f>
        <v>0</v>
      </c>
      <c r="V236" s="122">
        <f>U236/(S236-R236+1)*365</f>
        <v>0</v>
      </c>
      <c r="W236" s="122"/>
      <c r="X236" s="154">
        <v>45658</v>
      </c>
      <c r="Y236" s="154">
        <f>X236+30</f>
        <v>45688</v>
      </c>
      <c r="Z236" s="158">
        <f>IFERROR(IF(($R236-Y236)&gt;=0,0,IF(($S236-X236)&lt;0,0,IF(AND(($S236-Y236)&gt;0,(X236-$R236)&gt;0),$V236/365*(Y236-X236+1),IF(AND(($S236-Y236)&lt;=0,(X236-$R236)&gt;0),$V236/365*($S236-X236+1),$V236/365*(Y236-$R236+1))))),0)</f>
        <v>0</v>
      </c>
      <c r="AA236" s="154">
        <f>Y236+1</f>
        <v>45689</v>
      </c>
      <c r="AB236" s="154">
        <f>AA236+27</f>
        <v>45716</v>
      </c>
      <c r="AC236" s="158">
        <f>IFERROR(IF(($R236-AB236)&gt;=0,0,IF(($S236-AA236)&lt;0,0,IF(AND(($S236-AB236)&gt;0,(AA236-$R236)&gt;0),$V236/365*(AB236-AA236+1),IF(AND(($S236-AB236)&lt;=0,(AA236-$R236)&gt;0),$V236/365*($S236-AA236+1),$V236/365*(AB236-$R236+1))))),0)</f>
        <v>0</v>
      </c>
      <c r="AD236" s="154">
        <f>AB236+1</f>
        <v>45717</v>
      </c>
      <c r="AE236" s="154">
        <f>AD236+30</f>
        <v>45747</v>
      </c>
      <c r="AF236" s="158">
        <f>IFERROR(IF(($R236-AE236)&gt;=0,0,IF(($S236-AD236)&lt;0,0,IF(AND(($S236-AE236)&gt;0,(AD236-$R236)&gt;0),$V236/365*(AE236-AD236+1),IF(AND(($S236-AE236)&lt;=0,(AD236-$R236)&gt;0),$V236/365*($S236-AD236+1),$V236/365*(AE236-$R236+1))))),0)</f>
        <v>0</v>
      </c>
      <c r="AG236" s="154">
        <f>AE236+1</f>
        <v>45748</v>
      </c>
      <c r="AH236" s="154">
        <f>AG236+29</f>
        <v>45777</v>
      </c>
      <c r="AI236" s="158">
        <f>IFERROR(IF(($R236-AH236)&gt;=0,0,IF(($S236-AG236)&lt;0,0,IF(AND(($S236-AH236)&gt;0,(AG236-$R236)&gt;0),$V236/365*(AH236-AG236+1),IF(AND(($S236-AH236)&lt;=0,(AG236-$R236)&gt;0),$V236/365*($S236-AG236+1),$V236/365*(AH236-$R236+1))))),0)</f>
        <v>0</v>
      </c>
      <c r="AJ236" s="154">
        <f>AH236+1</f>
        <v>45778</v>
      </c>
      <c r="AK236" s="154">
        <f>AJ236+30</f>
        <v>45808</v>
      </c>
      <c r="AL236" s="158">
        <f>IFERROR(IF(($R236-AK236)&gt;=0,0,IF(($S236-AJ236)&lt;0,0,IF(AND(($S236-AK236)&gt;0,(AJ236-$R236)&gt;0),$V236/365*(AK236-AJ236+1),IF(AND(($S236-AK236)&lt;=0,(AJ236-$R236)&gt;0),$V236/365*($S236-AJ236+1),$V236/365*(AK236-$R236+1))))),0)</f>
        <v>0</v>
      </c>
      <c r="AM236" s="154">
        <f>AK236+1</f>
        <v>45809</v>
      </c>
      <c r="AN236" s="154">
        <f>AM236+29</f>
        <v>45838</v>
      </c>
      <c r="AO236" s="158">
        <f>IFERROR(IF(($R236-AN236)&gt;=0,0,IF(($S236-AM236)&lt;0,0,IF(AND(($S236-AN236)&gt;0,(AM236-$R236)&gt;0),$V236/365*(AN236-AM236+1),IF(AND(($S236-AN236)&lt;=0,(AM236-$R236)&gt;0),$V236/365*($S236-AM236+1),$V236/365*(AN236-$R236+1))))),0)</f>
        <v>0</v>
      </c>
      <c r="AP236" s="154">
        <f>AN236+1</f>
        <v>45839</v>
      </c>
      <c r="AQ236" s="154">
        <f>AP236+30</f>
        <v>45869</v>
      </c>
      <c r="AR236" s="158">
        <f>IFERROR(IF(($R236-AQ236)&gt;=0,0,IF(($S236-AP236)&lt;0,0,IF(AND(($S236-AQ236)&gt;0,(AP236-$R236)&gt;0),$V236/365*(AQ236-AP236+1),IF(AND(($S236-AQ236)&lt;=0,(AP236-$R236)&gt;0),$V236/365*($S236-AP236+1),$V236/365*(AQ236-$R236+1))))),0)</f>
        <v>0</v>
      </c>
      <c r="AS236" s="154">
        <f>AQ236+1</f>
        <v>45870</v>
      </c>
      <c r="AT236" s="154">
        <f>AS236+30</f>
        <v>45900</v>
      </c>
      <c r="AU236" s="158">
        <f>IFERROR(IF(($R236-AT236)&gt;=0,0,IF(($S236-AS236)&lt;0,0,IF(AND(($S236-AT236)&gt;0,(AS236-$R236)&gt;0),$V236/365*(AT236-AS236+1),IF(AND(($S236-AT236)&lt;=0,(AS236-$R236)&gt;0),$V236/365*($S236-AS236+1),$V236/365*(AT236-$R236+1))))),0)</f>
        <v>0</v>
      </c>
      <c r="AV236" s="154">
        <f>AT236+1</f>
        <v>45901</v>
      </c>
      <c r="AW236" s="154">
        <f>AV236+29</f>
        <v>45930</v>
      </c>
      <c r="AX236" s="158">
        <f>IFERROR(IF(($R236-AW236)&gt;=0,0,IF(($S236-AV236)&lt;0,0,IF(AND(($S236-AW236)&gt;0,(AV236-$R236)&gt;0),$V236/365*(AW236-AV236+1),IF(AND(($S236-AW236)&lt;=0,(AV236-$R236)&gt;0),$V236/365*($S236-AV236+1),$V236/365*(AW236-$R236+1))))),0)</f>
        <v>0</v>
      </c>
      <c r="AY236" s="154">
        <f>AW236+1</f>
        <v>45931</v>
      </c>
      <c r="AZ236" s="154">
        <f>AY236+30</f>
        <v>45961</v>
      </c>
      <c r="BA236" s="158">
        <f>IFERROR(IF(($R236-AZ236)&gt;=0,0,IF(($S236-AY236)&lt;0,0,IF(AND(($S236-AZ236)&gt;0,(AY236-$R236)&gt;0),$V236/365*(AZ236-AY236+1),IF(AND(($S236-AZ236)&lt;=0,(AY236-$R236)&gt;0),$V236/365*($S236-AY236+1),$V236/365*(AZ236-$R236+1))))),0)</f>
        <v>0</v>
      </c>
      <c r="BB236" s="154">
        <f>AZ236+1</f>
        <v>45962</v>
      </c>
      <c r="BC236" s="154">
        <f>BB236+29</f>
        <v>45991</v>
      </c>
      <c r="BD236" s="158">
        <f>IFERROR(IF(($R236-BC236)&gt;=0,0,IF(($S236-BB236)&lt;0,0,IF(AND(($S236-BC236)&gt;0,(BB236-$R236)&gt;0),$V236/365*(BC236-BB236+1),IF(AND(($S236-BC236)&lt;=0,(BB236-$R236)&gt;0),$V236/365*($S236-BB236+1),$V236/365*(BC236-$R236+1))))),0)</f>
        <v>0</v>
      </c>
      <c r="BE236" s="154">
        <f>BC236+1</f>
        <v>45992</v>
      </c>
      <c r="BF236" s="154">
        <f>BE236+30</f>
        <v>46022</v>
      </c>
      <c r="BG236" s="158">
        <f>IFERROR(IF(($R236-BF236)&gt;=0,0,IF(($S236-BE236)&lt;0,0,IF(AND(($S236-BF236)&gt;0,(BE236-$R236)&gt;0),$V236/365*(BF236-BE236+1),IF(AND(($S236-BF236)&lt;=0,(BE236-$R236)&gt;0),$V236/365*($S236-BE236+1),$V236/365*(BF236-$R236+1))))),0)</f>
        <v>0</v>
      </c>
      <c r="BH236" s="154">
        <v>46023</v>
      </c>
      <c r="BI236" s="154">
        <f>BH236+30</f>
        <v>46053</v>
      </c>
      <c r="BJ236" s="158">
        <f>IFERROR(IF(($R236-BI236)&gt;=0,0,IF(($S236-BH236)&lt;0,0,IF(AND(($S236-BI236)&gt;0,(BH236-$R236)&gt;0),$V236/365*(BI236-BH236+1),IF(AND(($S236-BI236)&lt;=0,(BH236-$R236)&gt;0),$V236/365*($S236-BH236+1),$V236/365*(BI236-$R236+1))))),0)</f>
        <v>0</v>
      </c>
      <c r="BK236" s="154">
        <f>BI236+1</f>
        <v>46054</v>
      </c>
      <c r="BL236" s="154">
        <f>BK236+27</f>
        <v>46081</v>
      </c>
      <c r="BM236" s="158">
        <f>IFERROR(IF(($R236-BL236)&gt;=0,0,IF(($S236-BK236)&lt;0,0,IF(AND(($S236-BL236)&gt;0,(BK236-$R236)&gt;0),$V236/365*(BL236-BK236+1),IF(AND(($S236-BL236)&lt;=0,(BK236-$R236)&gt;0),$V236/365*($S236-BK236+1),$V236/365*(BL236-$R236+1))))),0)</f>
        <v>0</v>
      </c>
      <c r="BN236" s="154">
        <f>BL236+1</f>
        <v>46082</v>
      </c>
      <c r="BO236" s="154">
        <f>BN236+30</f>
        <v>46112</v>
      </c>
      <c r="BP236" s="158">
        <f>IFERROR(IF(($R236-BO236)&gt;=0,0,IF(($S236-BN236)&lt;0,0,IF(AND(($S236-BO236)&gt;0,(BN236-$R236)&gt;0),$V236/365*(BO236-BN236+1),IF(AND(($S236-BO236)&lt;=0,(BN236-$R236)&gt;0),$V236/365*($S236-BN236+1),$V236/365*(BO236-$R236+1))))),0)</f>
        <v>0</v>
      </c>
      <c r="BQ236" s="154">
        <f>BO236+1</f>
        <v>46113</v>
      </c>
      <c r="BR236" s="154">
        <f>BQ236+29</f>
        <v>46142</v>
      </c>
      <c r="BS236" s="158">
        <f>IFERROR(IF(($R236-BR236)&gt;=0,0,IF(($S236-BQ236)&lt;0,0,IF(AND(($S236-BR236)&gt;0,(BQ236-$R236)&gt;0),$V236/365*(BR236-BQ236+1),IF(AND(($S236-BR236)&lt;=0,(BQ236-$R236)&gt;0),$V236/365*($S236-BQ236+1),$V236/365*(BR236-$R236+1))))),0)</f>
        <v>0</v>
      </c>
      <c r="BT236" s="154">
        <f>BR236+1</f>
        <v>46143</v>
      </c>
      <c r="BU236" s="154">
        <f>BT236+30</f>
        <v>46173</v>
      </c>
      <c r="BV236" s="158">
        <f>IFERROR(IF(($R236-BU236)&gt;=0,0,IF(($S236-BT236)&lt;0,0,IF(AND(($S236-BU236)&gt;0,(BT236-$R236)&gt;0),$V236/365*(BU236-BT236+1),IF(AND(($S236-BU236)&lt;=0,(BT236-$R236)&gt;0),$V236/365*($S236-BT236+1),$V236/365*(BU236-$R236+1))))),0)</f>
        <v>0</v>
      </c>
      <c r="BW236" s="154">
        <f>BU236+1</f>
        <v>46174</v>
      </c>
      <c r="BX236" s="154">
        <f>BW236+29</f>
        <v>46203</v>
      </c>
      <c r="BY236" s="158">
        <f>IFERROR(IF(($R236-BX236)&gt;=0,0,IF(($S236-BW236)&lt;0,0,IF(AND(($S236-BX236)&gt;0,(BW236-$R236)&gt;0),$V236/365*(BX236-BW236+1),IF(AND(($S236-BX236)&lt;=0,(BW236-$R236)&gt;0),$V236/365*($S236-BW236+1),$V236/365*(BX236-$R236+1))))),0)</f>
        <v>0</v>
      </c>
      <c r="BZ236" s="154">
        <f>BX236+1</f>
        <v>46204</v>
      </c>
      <c r="CA236" s="154">
        <f>BZ236+30</f>
        <v>46234</v>
      </c>
      <c r="CB236" s="158">
        <f>IFERROR(IF(($R236-CA236)&gt;=0,0,IF(($S236-BZ236)&lt;0,0,IF(AND(($S236-CA236)&gt;0,(BZ236-$R236)&gt;0),$V236/365*(CA236-BZ236+1),IF(AND(($S236-CA236)&lt;=0,(BZ236-$R236)&gt;0),$V236/365*($S236-BZ236+1),$V236/365*(CA236-$R236+1))))),0)</f>
        <v>0</v>
      </c>
      <c r="CC236" s="154">
        <f>CA236+1</f>
        <v>46235</v>
      </c>
      <c r="CD236" s="154">
        <f>CC236+30</f>
        <v>46265</v>
      </c>
      <c r="CE236" s="158">
        <f>IFERROR(IF(($R236-CD236)&gt;=0,0,IF(($S236-CC236)&lt;0,0,IF(AND(($S236-CD236)&gt;0,(CC236-$R236)&gt;0),$V236/365*(CD236-CC236+1),IF(AND(($S236-CD236)&lt;=0,(CC236-$R236)&gt;0),$V236/365*($S236-CC236+1),$V236/365*(CD236-$R236+1))))),0)</f>
        <v>0</v>
      </c>
      <c r="CF236" s="154">
        <f>CD236+1</f>
        <v>46266</v>
      </c>
      <c r="CG236" s="154">
        <f>CF236+29</f>
        <v>46295</v>
      </c>
      <c r="CH236" s="158">
        <f>IFERROR(IF(($R236-CG236)&gt;=0,0,IF(($S236-CF236)&lt;0,0,IF(AND(($S236-CG236)&gt;0,(CF236-$R236)&gt;0),$V236/365*(CG236-CF236+1),IF(AND(($S236-CG236)&lt;=0,(CF236-$R236)&gt;0),$V236/365*($S236-CF236+1),$V236/365*(CG236-$R236+1))))),0)</f>
        <v>0</v>
      </c>
      <c r="CI236" s="154">
        <f>CG236+1</f>
        <v>46296</v>
      </c>
      <c r="CJ236" s="154">
        <f>CI236+30</f>
        <v>46326</v>
      </c>
      <c r="CK236" s="158">
        <f>IFERROR(IF(($R236-CJ236)&gt;=0,0,IF(($S236-CI236)&lt;0,0,IF(AND(($S236-CJ236)&gt;0,(CI236-$R236)&gt;0),$V236/365*(CJ236-CI236+1),IF(AND(($S236-CJ236)&lt;=0,(CI236-$R236)&gt;0),$V236/365*($S236-CI236+1),$V236/365*(CJ236-$R236+1))))),0)</f>
        <v>0</v>
      </c>
      <c r="CL236" s="154">
        <f>CJ236+1</f>
        <v>46327</v>
      </c>
      <c r="CM236" s="154">
        <f>CL236+29</f>
        <v>46356</v>
      </c>
      <c r="CN236" s="158">
        <f>IFERROR(IF(($R236-CM236)&gt;=0,0,IF(($S236-CL236)&lt;0,0,IF(AND(($S236-CM236)&gt;0,(CL236-$R236)&gt;0),$V236/365*(CM236-CL236+1),IF(AND(($S236-CM236)&lt;=0,(CL236-$R236)&gt;0),$V236/365*($S236-CL236+1),$V236/365*(CM236-$R236+1))))),0)</f>
        <v>0</v>
      </c>
      <c r="CO236" s="154">
        <f>CM236+1</f>
        <v>46357</v>
      </c>
      <c r="CP236" s="154">
        <f>CO236+30</f>
        <v>46387</v>
      </c>
      <c r="CQ236" s="158">
        <f>IFERROR(IF(($R236-CP236)&gt;=0,0,IF(($S236-CO236)&lt;0,0,IF(AND(($S236-CP236)&gt;0,(CO236-$R236)&gt;0),$V236/365*(CP236-CO236+1),IF(AND(($S236-CP236)&lt;=0,(CO236-$R236)&gt;0),$V236/365*($S236-CO236+1),$V236/365*(CP236-$R236+1))))),0)</f>
        <v>0</v>
      </c>
    </row>
    <row r="237" s="80" customFormat="1" ht="24" customHeight="1" outlineLevel="4" spans="1:95">
      <c r="A237" s="119"/>
      <c r="B237" s="120"/>
      <c r="C237" s="121"/>
      <c r="D237" s="119"/>
      <c r="E237" s="120"/>
      <c r="F237" s="120"/>
      <c r="G237" s="120"/>
      <c r="H237" s="122"/>
      <c r="I237" s="122"/>
      <c r="J237" s="122">
        <f>Z237+AC237+AF237+AI237+AL237+AO237+AR237+AU237+AX237+BA237+BD237+BG237</f>
        <v>0</v>
      </c>
      <c r="K237" s="122">
        <f>K236+1</f>
        <v>3</v>
      </c>
      <c r="L237" s="147"/>
      <c r="M237" s="148">
        <f>IFERROR(VLOOKUP($L237,'2-2 引出数据_合同数据仓库'!$B$2:$BP$10000,3,FALSE),0)</f>
        <v>0</v>
      </c>
      <c r="N237" s="122"/>
      <c r="O237" s="148">
        <f>IFERROR(VLOOKUP((LEFT(VLOOKUP($L237,'2-2 引出数据_合同数据仓库'!$B$2:$BP$10000,64,FALSE),15)&amp;(RIGHT(VLOOKUP($L237,'2-2 引出数据_合同数据仓库'!$B$2:$BP$10000,64,FALSE),4)+1)),'2-2 引出数据_合同数据仓库'!$B$2:$BP$10000,3,FALSE),0)</f>
        <v>0</v>
      </c>
      <c r="P237" s="122"/>
      <c r="Q237" s="122">
        <f>IFERROR(VLOOKUP($L237,'2-2 引出数据_合同数据仓库'!$B$2:$BP$10000,28,FALSE),0)</f>
        <v>0</v>
      </c>
      <c r="R237" s="122">
        <f>IFERROR(VLOOKUP($L237,'2-2 引出数据_合同数据仓库'!$B$2:$BP$10000,29,FALSE),0)</f>
        <v>0</v>
      </c>
      <c r="S237" s="122">
        <f>IFERROR(VLOOKUP($L237,'2-2 引出数据_合同数据仓库'!$B$2:$BP$10000,4,FALSE),0)</f>
        <v>0</v>
      </c>
      <c r="T237" s="122"/>
      <c r="U237" s="122">
        <f>IFERROR(VLOOKUP($L237,'2-2 引出数据_合同数据仓库'!$B$2:$BP$10000,15,FALSE),0)</f>
        <v>0</v>
      </c>
      <c r="V237" s="122">
        <f>U237/(S237-R237+1)*365</f>
        <v>0</v>
      </c>
      <c r="W237" s="122"/>
      <c r="X237" s="154">
        <v>45658</v>
      </c>
      <c r="Y237" s="154">
        <f>X237+30</f>
        <v>45688</v>
      </c>
      <c r="Z237" s="158">
        <f>IFERROR(IF(($R237-Y237)&gt;=0,0,IF(($S237-X237)&lt;0,0,IF(AND(($S237-Y237)&gt;0,(X237-$R237)&gt;0),$V237/365*(Y237-X237+1),IF(AND(($S237-Y237)&lt;=0,(X237-$R237)&gt;0),$V237/365*($S237-X237+1),$V237/365*(Y237-$R237+1))))),0)</f>
        <v>0</v>
      </c>
      <c r="AA237" s="154">
        <f>Y237+1</f>
        <v>45689</v>
      </c>
      <c r="AB237" s="154">
        <f>AA237+27</f>
        <v>45716</v>
      </c>
      <c r="AC237" s="158">
        <f>IFERROR(IF(($R237-AB237)&gt;=0,0,IF(($S237-AA237)&lt;0,0,IF(AND(($S237-AB237)&gt;0,(AA237-$R237)&gt;0),$V237/365*(AB237-AA237+1),IF(AND(($S237-AB237)&lt;=0,(AA237-$R237)&gt;0),$V237/365*($S237-AA237+1),$V237/365*(AB237-$R237+1))))),0)</f>
        <v>0</v>
      </c>
      <c r="AD237" s="154">
        <f>AB237+1</f>
        <v>45717</v>
      </c>
      <c r="AE237" s="154">
        <f>AD237+30</f>
        <v>45747</v>
      </c>
      <c r="AF237" s="158">
        <f>IFERROR(IF(($R237-AE237)&gt;=0,0,IF(($S237-AD237)&lt;0,0,IF(AND(($S237-AE237)&gt;0,(AD237-$R237)&gt;0),$V237/365*(AE237-AD237+1),IF(AND(($S237-AE237)&lt;=0,(AD237-$R237)&gt;0),$V237/365*($S237-AD237+1),$V237/365*(AE237-$R237+1))))),0)</f>
        <v>0</v>
      </c>
      <c r="AG237" s="154">
        <f>AE237+1</f>
        <v>45748</v>
      </c>
      <c r="AH237" s="154">
        <f>AG237+29</f>
        <v>45777</v>
      </c>
      <c r="AI237" s="158">
        <f>IFERROR(IF(($R237-AH237)&gt;=0,0,IF(($S237-AG237)&lt;0,0,IF(AND(($S237-AH237)&gt;0,(AG237-$R237)&gt;0),$V237/365*(AH237-AG237+1),IF(AND(($S237-AH237)&lt;=0,(AG237-$R237)&gt;0),$V237/365*($S237-AG237+1),$V237/365*(AH237-$R237+1))))),0)</f>
        <v>0</v>
      </c>
      <c r="AJ237" s="154">
        <f>AH237+1</f>
        <v>45778</v>
      </c>
      <c r="AK237" s="154">
        <f>AJ237+30</f>
        <v>45808</v>
      </c>
      <c r="AL237" s="158">
        <f>IFERROR(IF(($R237-AK237)&gt;=0,0,IF(($S237-AJ237)&lt;0,0,IF(AND(($S237-AK237)&gt;0,(AJ237-$R237)&gt;0),$V237/365*(AK237-AJ237+1),IF(AND(($S237-AK237)&lt;=0,(AJ237-$R237)&gt;0),$V237/365*($S237-AJ237+1),$V237/365*(AK237-$R237+1))))),0)</f>
        <v>0</v>
      </c>
      <c r="AM237" s="154">
        <f>AK237+1</f>
        <v>45809</v>
      </c>
      <c r="AN237" s="154">
        <f>AM237+29</f>
        <v>45838</v>
      </c>
      <c r="AO237" s="158">
        <f>IFERROR(IF(($R237-AN237)&gt;=0,0,IF(($S237-AM237)&lt;0,0,IF(AND(($S237-AN237)&gt;0,(AM237-$R237)&gt;0),$V237/365*(AN237-AM237+1),IF(AND(($S237-AN237)&lt;=0,(AM237-$R237)&gt;0),$V237/365*($S237-AM237+1),$V237/365*(AN237-$R237+1))))),0)</f>
        <v>0</v>
      </c>
      <c r="AP237" s="154">
        <f>AN237+1</f>
        <v>45839</v>
      </c>
      <c r="AQ237" s="154">
        <f>AP237+30</f>
        <v>45869</v>
      </c>
      <c r="AR237" s="158">
        <f>IFERROR(IF(($R237-AQ237)&gt;=0,0,IF(($S237-AP237)&lt;0,0,IF(AND(($S237-AQ237)&gt;0,(AP237-$R237)&gt;0),$V237/365*(AQ237-AP237+1),IF(AND(($S237-AQ237)&lt;=0,(AP237-$R237)&gt;0),$V237/365*($S237-AP237+1),$V237/365*(AQ237-$R237+1))))),0)</f>
        <v>0</v>
      </c>
      <c r="AS237" s="154">
        <f>AQ237+1</f>
        <v>45870</v>
      </c>
      <c r="AT237" s="154">
        <f>AS237+30</f>
        <v>45900</v>
      </c>
      <c r="AU237" s="158">
        <f>IFERROR(IF(($R237-AT237)&gt;=0,0,IF(($S237-AS237)&lt;0,0,IF(AND(($S237-AT237)&gt;0,(AS237-$R237)&gt;0),$V237/365*(AT237-AS237+1),IF(AND(($S237-AT237)&lt;=0,(AS237-$R237)&gt;0),$V237/365*($S237-AS237+1),$V237/365*(AT237-$R237+1))))),0)</f>
        <v>0</v>
      </c>
      <c r="AV237" s="154">
        <f>AT237+1</f>
        <v>45901</v>
      </c>
      <c r="AW237" s="154">
        <f>AV237+29</f>
        <v>45930</v>
      </c>
      <c r="AX237" s="158">
        <f>IFERROR(IF(($R237-AW237)&gt;=0,0,IF(($S237-AV237)&lt;0,0,IF(AND(($S237-AW237)&gt;0,(AV237-$R237)&gt;0),$V237/365*(AW237-AV237+1),IF(AND(($S237-AW237)&lt;=0,(AV237-$R237)&gt;0),$V237/365*($S237-AV237+1),$V237/365*(AW237-$R237+1))))),0)</f>
        <v>0</v>
      </c>
      <c r="AY237" s="154">
        <f>AW237+1</f>
        <v>45931</v>
      </c>
      <c r="AZ237" s="154">
        <f>AY237+30</f>
        <v>45961</v>
      </c>
      <c r="BA237" s="158">
        <f>IFERROR(IF(($R237-AZ237)&gt;=0,0,IF(($S237-AY237)&lt;0,0,IF(AND(($S237-AZ237)&gt;0,(AY237-$R237)&gt;0),$V237/365*(AZ237-AY237+1),IF(AND(($S237-AZ237)&lt;=0,(AY237-$R237)&gt;0),$V237/365*($S237-AY237+1),$V237/365*(AZ237-$R237+1))))),0)</f>
        <v>0</v>
      </c>
      <c r="BB237" s="154">
        <f>AZ237+1</f>
        <v>45962</v>
      </c>
      <c r="BC237" s="154">
        <f>BB237+29</f>
        <v>45991</v>
      </c>
      <c r="BD237" s="158">
        <f>IFERROR(IF(($R237-BC237)&gt;=0,0,IF(($S237-BB237)&lt;0,0,IF(AND(($S237-BC237)&gt;0,(BB237-$R237)&gt;0),$V237/365*(BC237-BB237+1),IF(AND(($S237-BC237)&lt;=0,(BB237-$R237)&gt;0),$V237/365*($S237-BB237+1),$V237/365*(BC237-$R237+1))))),0)</f>
        <v>0</v>
      </c>
      <c r="BE237" s="154">
        <f>BC237+1</f>
        <v>45992</v>
      </c>
      <c r="BF237" s="154">
        <f>BE237+30</f>
        <v>46022</v>
      </c>
      <c r="BG237" s="158">
        <f>IFERROR(IF(($R237-BF237)&gt;=0,0,IF(($S237-BE237)&lt;0,0,IF(AND(($S237-BF237)&gt;0,(BE237-$R237)&gt;0),$V237/365*(BF237-BE237+1),IF(AND(($S237-BF237)&lt;=0,(BE237-$R237)&gt;0),$V237/365*($S237-BE237+1),$V237/365*(BF237-$R237+1))))),0)</f>
        <v>0</v>
      </c>
      <c r="BH237" s="154">
        <v>46023</v>
      </c>
      <c r="BI237" s="154">
        <f>BH237+30</f>
        <v>46053</v>
      </c>
      <c r="BJ237" s="158">
        <f>IFERROR(IF(($R237-BI237)&gt;=0,0,IF(($S237-BH237)&lt;0,0,IF(AND(($S237-BI237)&gt;0,(BH237-$R237)&gt;0),$V237/365*(BI237-BH237+1),IF(AND(($S237-BI237)&lt;=0,(BH237-$R237)&gt;0),$V237/365*($S237-BH237+1),$V237/365*(BI237-$R237+1))))),0)</f>
        <v>0</v>
      </c>
      <c r="BK237" s="154">
        <f>BI237+1</f>
        <v>46054</v>
      </c>
      <c r="BL237" s="154">
        <f>BK237+27</f>
        <v>46081</v>
      </c>
      <c r="BM237" s="158">
        <f>IFERROR(IF(($R237-BL237)&gt;=0,0,IF(($S237-BK237)&lt;0,0,IF(AND(($S237-BL237)&gt;0,(BK237-$R237)&gt;0),$V237/365*(BL237-BK237+1),IF(AND(($S237-BL237)&lt;=0,(BK237-$R237)&gt;0),$V237/365*($S237-BK237+1),$V237/365*(BL237-$R237+1))))),0)</f>
        <v>0</v>
      </c>
      <c r="BN237" s="154">
        <f>BL237+1</f>
        <v>46082</v>
      </c>
      <c r="BO237" s="154">
        <f>BN237+30</f>
        <v>46112</v>
      </c>
      <c r="BP237" s="158">
        <f>IFERROR(IF(($R237-BO237)&gt;=0,0,IF(($S237-BN237)&lt;0,0,IF(AND(($S237-BO237)&gt;0,(BN237-$R237)&gt;0),$V237/365*(BO237-BN237+1),IF(AND(($S237-BO237)&lt;=0,(BN237-$R237)&gt;0),$V237/365*($S237-BN237+1),$V237/365*(BO237-$R237+1))))),0)</f>
        <v>0</v>
      </c>
      <c r="BQ237" s="154">
        <f>BO237+1</f>
        <v>46113</v>
      </c>
      <c r="BR237" s="154">
        <f>BQ237+29</f>
        <v>46142</v>
      </c>
      <c r="BS237" s="158">
        <f>IFERROR(IF(($R237-BR237)&gt;=0,0,IF(($S237-BQ237)&lt;0,0,IF(AND(($S237-BR237)&gt;0,(BQ237-$R237)&gt;0),$V237/365*(BR237-BQ237+1),IF(AND(($S237-BR237)&lt;=0,(BQ237-$R237)&gt;0),$V237/365*($S237-BQ237+1),$V237/365*(BR237-$R237+1))))),0)</f>
        <v>0</v>
      </c>
      <c r="BT237" s="154">
        <f>BR237+1</f>
        <v>46143</v>
      </c>
      <c r="BU237" s="154">
        <f>BT237+30</f>
        <v>46173</v>
      </c>
      <c r="BV237" s="158">
        <f>IFERROR(IF(($R237-BU237)&gt;=0,0,IF(($S237-BT237)&lt;0,0,IF(AND(($S237-BU237)&gt;0,(BT237-$R237)&gt;0),$V237/365*(BU237-BT237+1),IF(AND(($S237-BU237)&lt;=0,(BT237-$R237)&gt;0),$V237/365*($S237-BT237+1),$V237/365*(BU237-$R237+1))))),0)</f>
        <v>0</v>
      </c>
      <c r="BW237" s="154">
        <f>BU237+1</f>
        <v>46174</v>
      </c>
      <c r="BX237" s="154">
        <f>BW237+29</f>
        <v>46203</v>
      </c>
      <c r="BY237" s="158">
        <f>IFERROR(IF(($R237-BX237)&gt;=0,0,IF(($S237-BW237)&lt;0,0,IF(AND(($S237-BX237)&gt;0,(BW237-$R237)&gt;0),$V237/365*(BX237-BW237+1),IF(AND(($S237-BX237)&lt;=0,(BW237-$R237)&gt;0),$V237/365*($S237-BW237+1),$V237/365*(BX237-$R237+1))))),0)</f>
        <v>0</v>
      </c>
      <c r="BZ237" s="154">
        <f>BX237+1</f>
        <v>46204</v>
      </c>
      <c r="CA237" s="154">
        <f>BZ237+30</f>
        <v>46234</v>
      </c>
      <c r="CB237" s="158">
        <f>IFERROR(IF(($R237-CA237)&gt;=0,0,IF(($S237-BZ237)&lt;0,0,IF(AND(($S237-CA237)&gt;0,(BZ237-$R237)&gt;0),$V237/365*(CA237-BZ237+1),IF(AND(($S237-CA237)&lt;=0,(BZ237-$R237)&gt;0),$V237/365*($S237-BZ237+1),$V237/365*(CA237-$R237+1))))),0)</f>
        <v>0</v>
      </c>
      <c r="CC237" s="154">
        <f>CA237+1</f>
        <v>46235</v>
      </c>
      <c r="CD237" s="154">
        <f>CC237+30</f>
        <v>46265</v>
      </c>
      <c r="CE237" s="158">
        <f>IFERROR(IF(($R237-CD237)&gt;=0,0,IF(($S237-CC237)&lt;0,0,IF(AND(($S237-CD237)&gt;0,(CC237-$R237)&gt;0),$V237/365*(CD237-CC237+1),IF(AND(($S237-CD237)&lt;=0,(CC237-$R237)&gt;0),$V237/365*($S237-CC237+1),$V237/365*(CD237-$R237+1))))),0)</f>
        <v>0</v>
      </c>
      <c r="CF237" s="154">
        <f>CD237+1</f>
        <v>46266</v>
      </c>
      <c r="CG237" s="154">
        <f>CF237+29</f>
        <v>46295</v>
      </c>
      <c r="CH237" s="158">
        <f>IFERROR(IF(($R237-CG237)&gt;=0,0,IF(($S237-CF237)&lt;0,0,IF(AND(($S237-CG237)&gt;0,(CF237-$R237)&gt;0),$V237/365*(CG237-CF237+1),IF(AND(($S237-CG237)&lt;=0,(CF237-$R237)&gt;0),$V237/365*($S237-CF237+1),$V237/365*(CG237-$R237+1))))),0)</f>
        <v>0</v>
      </c>
      <c r="CI237" s="154">
        <f>CG237+1</f>
        <v>46296</v>
      </c>
      <c r="CJ237" s="154">
        <f>CI237+30</f>
        <v>46326</v>
      </c>
      <c r="CK237" s="158">
        <f>IFERROR(IF(($R237-CJ237)&gt;=0,0,IF(($S237-CI237)&lt;0,0,IF(AND(($S237-CJ237)&gt;0,(CI237-$R237)&gt;0),$V237/365*(CJ237-CI237+1),IF(AND(($S237-CJ237)&lt;=0,(CI237-$R237)&gt;0),$V237/365*($S237-CI237+1),$V237/365*(CJ237-$R237+1))))),0)</f>
        <v>0</v>
      </c>
      <c r="CL237" s="154">
        <f>CJ237+1</f>
        <v>46327</v>
      </c>
      <c r="CM237" s="154">
        <f>CL237+29</f>
        <v>46356</v>
      </c>
      <c r="CN237" s="158">
        <f>IFERROR(IF(($R237-CM237)&gt;=0,0,IF(($S237-CL237)&lt;0,0,IF(AND(($S237-CM237)&gt;0,(CL237-$R237)&gt;0),$V237/365*(CM237-CL237+1),IF(AND(($S237-CM237)&lt;=0,(CL237-$R237)&gt;0),$V237/365*($S237-CL237+1),$V237/365*(CM237-$R237+1))))),0)</f>
        <v>0</v>
      </c>
      <c r="CO237" s="154">
        <f>CM237+1</f>
        <v>46357</v>
      </c>
      <c r="CP237" s="154">
        <f>CO237+30</f>
        <v>46387</v>
      </c>
      <c r="CQ237" s="158">
        <f>IFERROR(IF(($R237-CP237)&gt;=0,0,IF(($S237-CO237)&lt;0,0,IF(AND(($S237-CP237)&gt;0,(CO237-$R237)&gt;0),$V237/365*(CP237-CO237+1),IF(AND(($S237-CP237)&lt;=0,(CO237-$R237)&gt;0),$V237/365*($S237-CO237+1),$V237/365*(CP237-$R237+1))))),0)</f>
        <v>0</v>
      </c>
    </row>
    <row r="238" s="80" customFormat="1" ht="24" customHeight="1" outlineLevel="4" spans="1:95">
      <c r="A238" s="119"/>
      <c r="B238" s="120"/>
      <c r="C238" s="121"/>
      <c r="D238" s="119"/>
      <c r="E238" s="120"/>
      <c r="F238" s="120"/>
      <c r="G238" s="120"/>
      <c r="H238" s="122"/>
      <c r="I238" s="122"/>
      <c r="J238" s="122">
        <f>Z238+AC238+AF238+AI238+AL238+AO238+AR238+AU238+AX238+BA238+BD238+BG238</f>
        <v>0</v>
      </c>
      <c r="K238" s="122">
        <f>K237+1</f>
        <v>4</v>
      </c>
      <c r="L238" s="147"/>
      <c r="M238" s="148">
        <f>IFERROR(VLOOKUP($L238,'2-2 引出数据_合同数据仓库'!$B$2:$BP$10000,3,FALSE),0)</f>
        <v>0</v>
      </c>
      <c r="N238" s="122"/>
      <c r="O238" s="148">
        <f>IFERROR(VLOOKUP((LEFT(VLOOKUP($L238,'2-2 引出数据_合同数据仓库'!$B$2:$BP$10000,64,FALSE),15)&amp;(RIGHT(VLOOKUP($L238,'2-2 引出数据_合同数据仓库'!$B$2:$BP$10000,64,FALSE),4)+1)),'2-2 引出数据_合同数据仓库'!$B$2:$BP$10000,3,FALSE),0)</f>
        <v>0</v>
      </c>
      <c r="P238" s="122"/>
      <c r="Q238" s="122">
        <f>IFERROR(VLOOKUP($L238,'2-2 引出数据_合同数据仓库'!$B$2:$BP$10000,28,FALSE),0)</f>
        <v>0</v>
      </c>
      <c r="R238" s="122">
        <f>IFERROR(VLOOKUP($L238,'2-2 引出数据_合同数据仓库'!$B$2:$BP$10000,29,FALSE),0)</f>
        <v>0</v>
      </c>
      <c r="S238" s="122">
        <f>IFERROR(VLOOKUP($L238,'2-2 引出数据_合同数据仓库'!$B$2:$BP$10000,4,FALSE),0)</f>
        <v>0</v>
      </c>
      <c r="T238" s="122"/>
      <c r="U238" s="122">
        <f>IFERROR(VLOOKUP($L238,'2-2 引出数据_合同数据仓库'!$B$2:$BP$10000,15,FALSE),0)</f>
        <v>0</v>
      </c>
      <c r="V238" s="122">
        <f>U238/(S238-R238+1)*365</f>
        <v>0</v>
      </c>
      <c r="W238" s="122"/>
      <c r="X238" s="154">
        <v>45658</v>
      </c>
      <c r="Y238" s="154">
        <f>X238+30</f>
        <v>45688</v>
      </c>
      <c r="Z238" s="158">
        <f>IFERROR(IF(($R238-Y238)&gt;=0,0,IF(($S238-X238)&lt;0,0,IF(AND(($S238-Y238)&gt;0,(X238-$R238)&gt;0),$V238/365*(Y238-X238+1),IF(AND(($S238-Y238)&lt;=0,(X238-$R238)&gt;0),$V238/365*($S238-X238+1),$V238/365*(Y238-$R238+1))))),0)</f>
        <v>0</v>
      </c>
      <c r="AA238" s="154">
        <f>Y238+1</f>
        <v>45689</v>
      </c>
      <c r="AB238" s="154">
        <f>AA238+27</f>
        <v>45716</v>
      </c>
      <c r="AC238" s="158">
        <f>IFERROR(IF(($R238-AB238)&gt;=0,0,IF(($S238-AA238)&lt;0,0,IF(AND(($S238-AB238)&gt;0,(AA238-$R238)&gt;0),$V238/365*(AB238-AA238+1),IF(AND(($S238-AB238)&lt;=0,(AA238-$R238)&gt;0),$V238/365*($S238-AA238+1),$V238/365*(AB238-$R238+1))))),0)</f>
        <v>0</v>
      </c>
      <c r="AD238" s="154">
        <f>AB238+1</f>
        <v>45717</v>
      </c>
      <c r="AE238" s="154">
        <f>AD238+30</f>
        <v>45747</v>
      </c>
      <c r="AF238" s="158">
        <f>IFERROR(IF(($R238-AE238)&gt;=0,0,IF(($S238-AD238)&lt;0,0,IF(AND(($S238-AE238)&gt;0,(AD238-$R238)&gt;0),$V238/365*(AE238-AD238+1),IF(AND(($S238-AE238)&lt;=0,(AD238-$R238)&gt;0),$V238/365*($S238-AD238+1),$V238/365*(AE238-$R238+1))))),0)</f>
        <v>0</v>
      </c>
      <c r="AG238" s="154">
        <f>AE238+1</f>
        <v>45748</v>
      </c>
      <c r="AH238" s="154">
        <f>AG238+29</f>
        <v>45777</v>
      </c>
      <c r="AI238" s="158">
        <f>IFERROR(IF(($R238-AH238)&gt;=0,0,IF(($S238-AG238)&lt;0,0,IF(AND(($S238-AH238)&gt;0,(AG238-$R238)&gt;0),$V238/365*(AH238-AG238+1),IF(AND(($S238-AH238)&lt;=0,(AG238-$R238)&gt;0),$V238/365*($S238-AG238+1),$V238/365*(AH238-$R238+1))))),0)</f>
        <v>0</v>
      </c>
      <c r="AJ238" s="154">
        <f>AH238+1</f>
        <v>45778</v>
      </c>
      <c r="AK238" s="154">
        <f>AJ238+30</f>
        <v>45808</v>
      </c>
      <c r="AL238" s="158">
        <f>IFERROR(IF(($R238-AK238)&gt;=0,0,IF(($S238-AJ238)&lt;0,0,IF(AND(($S238-AK238)&gt;0,(AJ238-$R238)&gt;0),$V238/365*(AK238-AJ238+1),IF(AND(($S238-AK238)&lt;=0,(AJ238-$R238)&gt;0),$V238/365*($S238-AJ238+1),$V238/365*(AK238-$R238+1))))),0)</f>
        <v>0</v>
      </c>
      <c r="AM238" s="154">
        <f>AK238+1</f>
        <v>45809</v>
      </c>
      <c r="AN238" s="154">
        <f>AM238+29</f>
        <v>45838</v>
      </c>
      <c r="AO238" s="158">
        <f>IFERROR(IF(($R238-AN238)&gt;=0,0,IF(($S238-AM238)&lt;0,0,IF(AND(($S238-AN238)&gt;0,(AM238-$R238)&gt;0),$V238/365*(AN238-AM238+1),IF(AND(($S238-AN238)&lt;=0,(AM238-$R238)&gt;0),$V238/365*($S238-AM238+1),$V238/365*(AN238-$R238+1))))),0)</f>
        <v>0</v>
      </c>
      <c r="AP238" s="154">
        <f>AN238+1</f>
        <v>45839</v>
      </c>
      <c r="AQ238" s="154">
        <f>AP238+30</f>
        <v>45869</v>
      </c>
      <c r="AR238" s="158">
        <f>IFERROR(IF(($R238-AQ238)&gt;=0,0,IF(($S238-AP238)&lt;0,0,IF(AND(($S238-AQ238)&gt;0,(AP238-$R238)&gt;0),$V238/365*(AQ238-AP238+1),IF(AND(($S238-AQ238)&lt;=0,(AP238-$R238)&gt;0),$V238/365*($S238-AP238+1),$V238/365*(AQ238-$R238+1))))),0)</f>
        <v>0</v>
      </c>
      <c r="AS238" s="154">
        <f>AQ238+1</f>
        <v>45870</v>
      </c>
      <c r="AT238" s="154">
        <f>AS238+30</f>
        <v>45900</v>
      </c>
      <c r="AU238" s="158">
        <f>IFERROR(IF(($R238-AT238)&gt;=0,0,IF(($S238-AS238)&lt;0,0,IF(AND(($S238-AT238)&gt;0,(AS238-$R238)&gt;0),$V238/365*(AT238-AS238+1),IF(AND(($S238-AT238)&lt;=0,(AS238-$R238)&gt;0),$V238/365*($S238-AS238+1),$V238/365*(AT238-$R238+1))))),0)</f>
        <v>0</v>
      </c>
      <c r="AV238" s="154">
        <f>AT238+1</f>
        <v>45901</v>
      </c>
      <c r="AW238" s="154">
        <f>AV238+29</f>
        <v>45930</v>
      </c>
      <c r="AX238" s="158">
        <f>IFERROR(IF(($R238-AW238)&gt;=0,0,IF(($S238-AV238)&lt;0,0,IF(AND(($S238-AW238)&gt;0,(AV238-$R238)&gt;0),$V238/365*(AW238-AV238+1),IF(AND(($S238-AW238)&lt;=0,(AV238-$R238)&gt;0),$V238/365*($S238-AV238+1),$V238/365*(AW238-$R238+1))))),0)</f>
        <v>0</v>
      </c>
      <c r="AY238" s="154">
        <f>AW238+1</f>
        <v>45931</v>
      </c>
      <c r="AZ238" s="154">
        <f>AY238+30</f>
        <v>45961</v>
      </c>
      <c r="BA238" s="158">
        <f>IFERROR(IF(($R238-AZ238)&gt;=0,0,IF(($S238-AY238)&lt;0,0,IF(AND(($S238-AZ238)&gt;0,(AY238-$R238)&gt;0),$V238/365*(AZ238-AY238+1),IF(AND(($S238-AZ238)&lt;=0,(AY238-$R238)&gt;0),$V238/365*($S238-AY238+1),$V238/365*(AZ238-$R238+1))))),0)</f>
        <v>0</v>
      </c>
      <c r="BB238" s="154">
        <f>AZ238+1</f>
        <v>45962</v>
      </c>
      <c r="BC238" s="154">
        <f>BB238+29</f>
        <v>45991</v>
      </c>
      <c r="BD238" s="158">
        <f>IFERROR(IF(($R238-BC238)&gt;=0,0,IF(($S238-BB238)&lt;0,0,IF(AND(($S238-BC238)&gt;0,(BB238-$R238)&gt;0),$V238/365*(BC238-BB238+1),IF(AND(($S238-BC238)&lt;=0,(BB238-$R238)&gt;0),$V238/365*($S238-BB238+1),$V238/365*(BC238-$R238+1))))),0)</f>
        <v>0</v>
      </c>
      <c r="BE238" s="154">
        <f>BC238+1</f>
        <v>45992</v>
      </c>
      <c r="BF238" s="154">
        <f>BE238+30</f>
        <v>46022</v>
      </c>
      <c r="BG238" s="158">
        <f>IFERROR(IF(($R238-BF238)&gt;=0,0,IF(($S238-BE238)&lt;0,0,IF(AND(($S238-BF238)&gt;0,(BE238-$R238)&gt;0),$V238/365*(BF238-BE238+1),IF(AND(($S238-BF238)&lt;=0,(BE238-$R238)&gt;0),$V238/365*($S238-BE238+1),$V238/365*(BF238-$R238+1))))),0)</f>
        <v>0</v>
      </c>
      <c r="BH238" s="154">
        <v>46023</v>
      </c>
      <c r="BI238" s="154">
        <f>BH238+30</f>
        <v>46053</v>
      </c>
      <c r="BJ238" s="158">
        <f>IFERROR(IF(($R238-BI238)&gt;=0,0,IF(($S238-BH238)&lt;0,0,IF(AND(($S238-BI238)&gt;0,(BH238-$R238)&gt;0),$V238/365*(BI238-BH238+1),IF(AND(($S238-BI238)&lt;=0,(BH238-$R238)&gt;0),$V238/365*($S238-BH238+1),$V238/365*(BI238-$R238+1))))),0)</f>
        <v>0</v>
      </c>
      <c r="BK238" s="154">
        <f>BI238+1</f>
        <v>46054</v>
      </c>
      <c r="BL238" s="154">
        <f>BK238+27</f>
        <v>46081</v>
      </c>
      <c r="BM238" s="158">
        <f>IFERROR(IF(($R238-BL238)&gt;=0,0,IF(($S238-BK238)&lt;0,0,IF(AND(($S238-BL238)&gt;0,(BK238-$R238)&gt;0),$V238/365*(BL238-BK238+1),IF(AND(($S238-BL238)&lt;=0,(BK238-$R238)&gt;0),$V238/365*($S238-BK238+1),$V238/365*(BL238-$R238+1))))),0)</f>
        <v>0</v>
      </c>
      <c r="BN238" s="154">
        <f>BL238+1</f>
        <v>46082</v>
      </c>
      <c r="BO238" s="154">
        <f>BN238+30</f>
        <v>46112</v>
      </c>
      <c r="BP238" s="158">
        <f>IFERROR(IF(($R238-BO238)&gt;=0,0,IF(($S238-BN238)&lt;0,0,IF(AND(($S238-BO238)&gt;0,(BN238-$R238)&gt;0),$V238/365*(BO238-BN238+1),IF(AND(($S238-BO238)&lt;=0,(BN238-$R238)&gt;0),$V238/365*($S238-BN238+1),$V238/365*(BO238-$R238+1))))),0)</f>
        <v>0</v>
      </c>
      <c r="BQ238" s="154">
        <f>BO238+1</f>
        <v>46113</v>
      </c>
      <c r="BR238" s="154">
        <f>BQ238+29</f>
        <v>46142</v>
      </c>
      <c r="BS238" s="158">
        <f>IFERROR(IF(($R238-BR238)&gt;=0,0,IF(($S238-BQ238)&lt;0,0,IF(AND(($S238-BR238)&gt;0,(BQ238-$R238)&gt;0),$V238/365*(BR238-BQ238+1),IF(AND(($S238-BR238)&lt;=0,(BQ238-$R238)&gt;0),$V238/365*($S238-BQ238+1),$V238/365*(BR238-$R238+1))))),0)</f>
        <v>0</v>
      </c>
      <c r="BT238" s="154">
        <f>BR238+1</f>
        <v>46143</v>
      </c>
      <c r="BU238" s="154">
        <f>BT238+30</f>
        <v>46173</v>
      </c>
      <c r="BV238" s="158">
        <f>IFERROR(IF(($R238-BU238)&gt;=0,0,IF(($S238-BT238)&lt;0,0,IF(AND(($S238-BU238)&gt;0,(BT238-$R238)&gt;0),$V238/365*(BU238-BT238+1),IF(AND(($S238-BU238)&lt;=0,(BT238-$R238)&gt;0),$V238/365*($S238-BT238+1),$V238/365*(BU238-$R238+1))))),0)</f>
        <v>0</v>
      </c>
      <c r="BW238" s="154">
        <f>BU238+1</f>
        <v>46174</v>
      </c>
      <c r="BX238" s="154">
        <f>BW238+29</f>
        <v>46203</v>
      </c>
      <c r="BY238" s="158">
        <f>IFERROR(IF(($R238-BX238)&gt;=0,0,IF(($S238-BW238)&lt;0,0,IF(AND(($S238-BX238)&gt;0,(BW238-$R238)&gt;0),$V238/365*(BX238-BW238+1),IF(AND(($S238-BX238)&lt;=0,(BW238-$R238)&gt;0),$V238/365*($S238-BW238+1),$V238/365*(BX238-$R238+1))))),0)</f>
        <v>0</v>
      </c>
      <c r="BZ238" s="154">
        <f>BX238+1</f>
        <v>46204</v>
      </c>
      <c r="CA238" s="154">
        <f>BZ238+30</f>
        <v>46234</v>
      </c>
      <c r="CB238" s="158">
        <f>IFERROR(IF(($R238-CA238)&gt;=0,0,IF(($S238-BZ238)&lt;0,0,IF(AND(($S238-CA238)&gt;0,(BZ238-$R238)&gt;0),$V238/365*(CA238-BZ238+1),IF(AND(($S238-CA238)&lt;=0,(BZ238-$R238)&gt;0),$V238/365*($S238-BZ238+1),$V238/365*(CA238-$R238+1))))),0)</f>
        <v>0</v>
      </c>
      <c r="CC238" s="154">
        <f>CA238+1</f>
        <v>46235</v>
      </c>
      <c r="CD238" s="154">
        <f>CC238+30</f>
        <v>46265</v>
      </c>
      <c r="CE238" s="158">
        <f>IFERROR(IF(($R238-CD238)&gt;=0,0,IF(($S238-CC238)&lt;0,0,IF(AND(($S238-CD238)&gt;0,(CC238-$R238)&gt;0),$V238/365*(CD238-CC238+1),IF(AND(($S238-CD238)&lt;=0,(CC238-$R238)&gt;0),$V238/365*($S238-CC238+1),$V238/365*(CD238-$R238+1))))),0)</f>
        <v>0</v>
      </c>
      <c r="CF238" s="154">
        <f>CD238+1</f>
        <v>46266</v>
      </c>
      <c r="CG238" s="154">
        <f>CF238+29</f>
        <v>46295</v>
      </c>
      <c r="CH238" s="158">
        <f>IFERROR(IF(($R238-CG238)&gt;=0,0,IF(($S238-CF238)&lt;0,0,IF(AND(($S238-CG238)&gt;0,(CF238-$R238)&gt;0),$V238/365*(CG238-CF238+1),IF(AND(($S238-CG238)&lt;=0,(CF238-$R238)&gt;0),$V238/365*($S238-CF238+1),$V238/365*(CG238-$R238+1))))),0)</f>
        <v>0</v>
      </c>
      <c r="CI238" s="154">
        <f>CG238+1</f>
        <v>46296</v>
      </c>
      <c r="CJ238" s="154">
        <f>CI238+30</f>
        <v>46326</v>
      </c>
      <c r="CK238" s="158">
        <f>IFERROR(IF(($R238-CJ238)&gt;=0,0,IF(($S238-CI238)&lt;0,0,IF(AND(($S238-CJ238)&gt;0,(CI238-$R238)&gt;0),$V238/365*(CJ238-CI238+1),IF(AND(($S238-CJ238)&lt;=0,(CI238-$R238)&gt;0),$V238/365*($S238-CI238+1),$V238/365*(CJ238-$R238+1))))),0)</f>
        <v>0</v>
      </c>
      <c r="CL238" s="154">
        <f>CJ238+1</f>
        <v>46327</v>
      </c>
      <c r="CM238" s="154">
        <f>CL238+29</f>
        <v>46356</v>
      </c>
      <c r="CN238" s="158">
        <f>IFERROR(IF(($R238-CM238)&gt;=0,0,IF(($S238-CL238)&lt;0,0,IF(AND(($S238-CM238)&gt;0,(CL238-$R238)&gt;0),$V238/365*(CM238-CL238+1),IF(AND(($S238-CM238)&lt;=0,(CL238-$R238)&gt;0),$V238/365*($S238-CL238+1),$V238/365*(CM238-$R238+1))))),0)</f>
        <v>0</v>
      </c>
      <c r="CO238" s="154">
        <f>CM238+1</f>
        <v>46357</v>
      </c>
      <c r="CP238" s="154">
        <f>CO238+30</f>
        <v>46387</v>
      </c>
      <c r="CQ238" s="158">
        <f>IFERROR(IF(($R238-CP238)&gt;=0,0,IF(($S238-CO238)&lt;0,0,IF(AND(($S238-CP238)&gt;0,(CO238-$R238)&gt;0),$V238/365*(CP238-CO238+1),IF(AND(($S238-CP238)&lt;=0,(CO238-$R238)&gt;0),$V238/365*($S238-CO238+1),$V238/365*(CP238-$R238+1))))),0)</f>
        <v>0</v>
      </c>
    </row>
    <row r="239" s="80" customFormat="1" ht="24" customHeight="1" outlineLevel="4" spans="1:95">
      <c r="A239" s="123" t="s">
        <v>2814</v>
      </c>
      <c r="B239" s="124"/>
      <c r="C239" s="124"/>
      <c r="D239" s="124"/>
      <c r="E239" s="124"/>
      <c r="F239" s="124"/>
      <c r="G239" s="125"/>
      <c r="H239" s="126"/>
      <c r="I239" s="126"/>
      <c r="J239" s="126"/>
      <c r="K239" s="126"/>
      <c r="L239" s="149"/>
      <c r="M239" s="149"/>
      <c r="N239" s="126"/>
      <c r="O239" s="126"/>
      <c r="P239" s="126"/>
      <c r="Q239" s="126"/>
      <c r="R239" s="126"/>
      <c r="S239" s="126"/>
      <c r="T239" s="126"/>
      <c r="U239" s="126"/>
      <c r="V239" s="126"/>
      <c r="W239" s="126"/>
      <c r="X239" s="126"/>
      <c r="Y239" s="126"/>
      <c r="Z239" s="126"/>
      <c r="AA239" s="126"/>
      <c r="AB239" s="126"/>
      <c r="AC239" s="126"/>
      <c r="AD239" s="126"/>
      <c r="AE239" s="126"/>
      <c r="AF239" s="126"/>
      <c r="AG239" s="126"/>
      <c r="AH239" s="126"/>
      <c r="AI239" s="126"/>
      <c r="AJ239" s="126"/>
      <c r="AK239" s="126"/>
      <c r="AL239" s="126"/>
      <c r="AM239" s="126"/>
      <c r="AN239" s="126"/>
      <c r="AO239" s="126"/>
      <c r="AP239" s="126"/>
      <c r="AQ239" s="126"/>
      <c r="AR239" s="126"/>
      <c r="AS239" s="126"/>
      <c r="AT239" s="126"/>
      <c r="AU239" s="126"/>
      <c r="AV239" s="126"/>
      <c r="AW239" s="126"/>
      <c r="AX239" s="126"/>
      <c r="AY239" s="126"/>
      <c r="AZ239" s="126"/>
      <c r="BA239" s="126"/>
      <c r="BB239" s="126"/>
      <c r="BC239" s="126"/>
      <c r="BD239" s="126"/>
      <c r="BE239" s="126"/>
      <c r="BF239" s="126"/>
      <c r="BG239" s="126"/>
      <c r="BH239" s="126"/>
      <c r="BI239" s="126"/>
      <c r="BJ239" s="126"/>
      <c r="BK239" s="126"/>
      <c r="BL239" s="126"/>
      <c r="BM239" s="126"/>
      <c r="BN239" s="126"/>
      <c r="BO239" s="126"/>
      <c r="BP239" s="126"/>
      <c r="BQ239" s="126"/>
      <c r="BR239" s="126"/>
      <c r="BS239" s="126"/>
      <c r="BT239" s="126"/>
      <c r="BU239" s="126"/>
      <c r="BV239" s="126"/>
      <c r="BW239" s="126"/>
      <c r="BX239" s="126"/>
      <c r="BY239" s="126"/>
      <c r="BZ239" s="126"/>
      <c r="CA239" s="126"/>
      <c r="CB239" s="126"/>
      <c r="CC239" s="126"/>
      <c r="CD239" s="126"/>
      <c r="CE239" s="126"/>
      <c r="CF239" s="126"/>
      <c r="CG239" s="126"/>
      <c r="CH239" s="126"/>
      <c r="CI239" s="126"/>
      <c r="CJ239" s="126"/>
      <c r="CK239" s="126"/>
      <c r="CL239" s="126"/>
      <c r="CM239" s="126"/>
      <c r="CN239" s="126"/>
      <c r="CO239" s="126"/>
      <c r="CP239" s="126"/>
      <c r="CQ239" s="126"/>
    </row>
    <row r="240" ht="24" customHeight="1" outlineLevel="3" spans="1:95">
      <c r="A240" s="115"/>
      <c r="B240" s="116" t="s">
        <v>792</v>
      </c>
      <c r="C240" s="117" t="s">
        <v>1196</v>
      </c>
      <c r="D240" s="115" t="s">
        <v>1197</v>
      </c>
      <c r="E240" s="116" t="s">
        <v>1198</v>
      </c>
      <c r="F240" s="116"/>
      <c r="G240" s="116" t="s">
        <v>936</v>
      </c>
      <c r="H240" s="118">
        <f>X240+AA240+AD240+AG240+AJ240+AM240+AP240+AS240+AV240+AY240+BB240+BE240</f>
        <v>0</v>
      </c>
      <c r="I240" s="118">
        <f>Y240+AB240+AE240+AH240+AK240+AN240+AQ240+AT240+AW240+AZ240+BC240+BF240</f>
        <v>0</v>
      </c>
      <c r="J240" s="118">
        <f>Z240+AC240+AF240+AI240+AL240+AO240+AR240+AU240+AX240+BA240+BD240+BG240</f>
        <v>0</v>
      </c>
      <c r="K240" s="118"/>
      <c r="L240" s="146"/>
      <c r="M240" s="146"/>
      <c r="N240" s="118"/>
      <c r="O240" s="118"/>
      <c r="P240" s="118"/>
      <c r="Q240" s="118"/>
      <c r="R240" s="118"/>
      <c r="S240" s="118"/>
      <c r="T240" s="118"/>
      <c r="U240" s="118"/>
      <c r="V240" s="118"/>
      <c r="W240" s="118"/>
      <c r="X240" s="118">
        <f>VLOOKUP($C240,'1 预算编制表单'!$C:$BJ,27,FALSE)</f>
        <v>0</v>
      </c>
      <c r="Y240" s="118">
        <f>X240-Z240</f>
        <v>0</v>
      </c>
      <c r="Z240" s="118">
        <f>SUM(Z241:Z245)</f>
        <v>0</v>
      </c>
      <c r="AA240" s="118">
        <f>VLOOKUP($C240,'1 预算编制表单'!$C:$BJ,30,FALSE)</f>
        <v>0</v>
      </c>
      <c r="AB240" s="118">
        <f>AA240-AC240</f>
        <v>0</v>
      </c>
      <c r="AC240" s="118">
        <f>SUM(AC241:AC245)</f>
        <v>0</v>
      </c>
      <c r="AD240" s="118">
        <f>VLOOKUP($C240,'1 预算编制表单'!$C:$BJ,33,FALSE)</f>
        <v>0</v>
      </c>
      <c r="AE240" s="118">
        <f>AD240-AF240</f>
        <v>0</v>
      </c>
      <c r="AF240" s="118">
        <f>SUM(AF241:AF245)</f>
        <v>0</v>
      </c>
      <c r="AG240" s="118">
        <f>VLOOKUP($C240,'1 预算编制表单'!$C:$BJ,36,FALSE)</f>
        <v>0</v>
      </c>
      <c r="AH240" s="118">
        <f>AG240-AI240</f>
        <v>0</v>
      </c>
      <c r="AI240" s="118">
        <f>SUM(AI241:AI245)</f>
        <v>0</v>
      </c>
      <c r="AJ240" s="118">
        <f>VLOOKUP($C240,'1 预算编制表单'!$C:$BJ,39,FALSE)</f>
        <v>0</v>
      </c>
      <c r="AK240" s="118">
        <f>AJ240-AL240</f>
        <v>0</v>
      </c>
      <c r="AL240" s="118">
        <f>SUM(AL241:AL245)</f>
        <v>0</v>
      </c>
      <c r="AM240" s="118">
        <f>VLOOKUP($C240,'1 预算编制表单'!$C:$BJ,42,FALSE)</f>
        <v>0</v>
      </c>
      <c r="AN240" s="118">
        <f>AM240-AO240</f>
        <v>0</v>
      </c>
      <c r="AO240" s="118">
        <f>SUM(AO241:AO245)</f>
        <v>0</v>
      </c>
      <c r="AP240" s="118">
        <f>VLOOKUP($C240,'1 预算编制表单'!$C:$BJ,45,FALSE)</f>
        <v>0</v>
      </c>
      <c r="AQ240" s="118">
        <f>AP240-AR240</f>
        <v>0</v>
      </c>
      <c r="AR240" s="118">
        <f>SUM(AR241:AR245)</f>
        <v>0</v>
      </c>
      <c r="AS240" s="118">
        <f>VLOOKUP($C240,'1 预算编制表单'!$C:$BJ,48,FALSE)</f>
        <v>0</v>
      </c>
      <c r="AT240" s="118">
        <f>AS240-AU240</f>
        <v>0</v>
      </c>
      <c r="AU240" s="118">
        <f>SUM(AU241:AU245)</f>
        <v>0</v>
      </c>
      <c r="AV240" s="118">
        <f>VLOOKUP($C240,'1 预算编制表单'!$C:$BJ,51,FALSE)</f>
        <v>0</v>
      </c>
      <c r="AW240" s="118">
        <f>AV240-AX240</f>
        <v>0</v>
      </c>
      <c r="AX240" s="118">
        <f>SUM(AX241:AX245)</f>
        <v>0</v>
      </c>
      <c r="AY240" s="118">
        <f>VLOOKUP($C240,'1 预算编制表单'!$C:$BJ,54,FALSE)</f>
        <v>0</v>
      </c>
      <c r="AZ240" s="118">
        <f>AY240-BA240</f>
        <v>0</v>
      </c>
      <c r="BA240" s="118">
        <f>SUM(BA241:BA245)</f>
        <v>0</v>
      </c>
      <c r="BB240" s="118">
        <f>VLOOKUP($C240,'1 预算编制表单'!$C:$BJ,57,FALSE)</f>
        <v>0</v>
      </c>
      <c r="BC240" s="118">
        <f>BB240-BD240</f>
        <v>0</v>
      </c>
      <c r="BD240" s="118">
        <f>SUM(BD241:BD245)</f>
        <v>0</v>
      </c>
      <c r="BE240" s="118">
        <f>VLOOKUP($C240,'1 预算编制表单'!$C:$BJ,60,FALSE)</f>
        <v>0</v>
      </c>
      <c r="BF240" s="118">
        <f>BE240-BG240</f>
        <v>0</v>
      </c>
      <c r="BG240" s="118">
        <f>SUM(BG241:BG245)</f>
        <v>0</v>
      </c>
      <c r="BH240" s="118">
        <f>VLOOKUP($C240,'1 预算编制表单'!$C:$BJ,27,FALSE)</f>
        <v>0</v>
      </c>
      <c r="BI240" s="118">
        <f>BH240-BJ240</f>
        <v>0</v>
      </c>
      <c r="BJ240" s="118">
        <f>SUM(BJ241:BJ245)</f>
        <v>0</v>
      </c>
      <c r="BK240" s="118">
        <f>VLOOKUP($C240,'1 预算编制表单'!$C:$BJ,30,FALSE)</f>
        <v>0</v>
      </c>
      <c r="BL240" s="118">
        <f>BK240-BM240</f>
        <v>0</v>
      </c>
      <c r="BM240" s="118">
        <f>SUM(BM241:BM245)</f>
        <v>0</v>
      </c>
      <c r="BN240" s="118">
        <f>VLOOKUP($C240,'1 预算编制表单'!$C:$BJ,33,FALSE)</f>
        <v>0</v>
      </c>
      <c r="BO240" s="118">
        <f>BN240-BP240</f>
        <v>0</v>
      </c>
      <c r="BP240" s="118">
        <f>SUM(BP241:BP245)</f>
        <v>0</v>
      </c>
      <c r="BQ240" s="118">
        <f>VLOOKUP($C240,'1 预算编制表单'!$C:$BJ,36,FALSE)</f>
        <v>0</v>
      </c>
      <c r="BR240" s="118">
        <f>BQ240-BS240</f>
        <v>0</v>
      </c>
      <c r="BS240" s="118">
        <f>SUM(BS241:BS245)</f>
        <v>0</v>
      </c>
      <c r="BT240" s="118">
        <f>VLOOKUP($C240,'1 预算编制表单'!$C:$BJ,39,FALSE)</f>
        <v>0</v>
      </c>
      <c r="BU240" s="118">
        <f>BT240-BV240</f>
        <v>0</v>
      </c>
      <c r="BV240" s="118">
        <f>SUM(BV241:BV245)</f>
        <v>0</v>
      </c>
      <c r="BW240" s="118">
        <f>VLOOKUP($C240,'1 预算编制表单'!$C:$BJ,42,FALSE)</f>
        <v>0</v>
      </c>
      <c r="BX240" s="118">
        <f>BW240-BY240</f>
        <v>0</v>
      </c>
      <c r="BY240" s="118">
        <f>SUM(BY241:BY245)</f>
        <v>0</v>
      </c>
      <c r="BZ240" s="118">
        <f>VLOOKUP($C240,'1 预算编制表单'!$C:$BJ,45,FALSE)</f>
        <v>0</v>
      </c>
      <c r="CA240" s="118">
        <f>BZ240-CB240</f>
        <v>0</v>
      </c>
      <c r="CB240" s="118">
        <f>SUM(CB241:CB245)</f>
        <v>0</v>
      </c>
      <c r="CC240" s="118">
        <f>VLOOKUP($C240,'1 预算编制表单'!$C:$BJ,48,FALSE)</f>
        <v>0</v>
      </c>
      <c r="CD240" s="118">
        <f>CC240-CE240</f>
        <v>0</v>
      </c>
      <c r="CE240" s="118">
        <f>SUM(CE241:CE245)</f>
        <v>0</v>
      </c>
      <c r="CF240" s="118">
        <f>VLOOKUP($C240,'1 预算编制表单'!$C:$BJ,51,FALSE)</f>
        <v>0</v>
      </c>
      <c r="CG240" s="118">
        <f>CF240-CH240</f>
        <v>0</v>
      </c>
      <c r="CH240" s="118">
        <f>SUM(CH241:CH245)</f>
        <v>0</v>
      </c>
      <c r="CI240" s="118">
        <f>VLOOKUP($C240,'1 预算编制表单'!$C:$BJ,54,FALSE)</f>
        <v>0</v>
      </c>
      <c r="CJ240" s="118">
        <f>CI240-CK240</f>
        <v>0</v>
      </c>
      <c r="CK240" s="118">
        <f>SUM(CK241:CK245)</f>
        <v>0</v>
      </c>
      <c r="CL240" s="118">
        <f>VLOOKUP($C240,'1 预算编制表单'!$C:$BJ,57,FALSE)</f>
        <v>0</v>
      </c>
      <c r="CM240" s="118">
        <f>CL240-CN240</f>
        <v>0</v>
      </c>
      <c r="CN240" s="118">
        <f>SUM(CN241:CN245)</f>
        <v>0</v>
      </c>
      <c r="CO240" s="118">
        <f>VLOOKUP($C240,'1 预算编制表单'!$C:$BJ,60,FALSE)</f>
        <v>0</v>
      </c>
      <c r="CP240" s="118">
        <f>CO240-CQ240</f>
        <v>0</v>
      </c>
      <c r="CQ240" s="118">
        <f>SUM(CQ241:CQ245)</f>
        <v>0</v>
      </c>
    </row>
    <row r="241" s="80" customFormat="1" ht="24" customHeight="1" outlineLevel="4" spans="1:95">
      <c r="A241" s="119"/>
      <c r="B241" s="120"/>
      <c r="C241" s="121"/>
      <c r="D241" s="119"/>
      <c r="E241" s="120"/>
      <c r="F241" s="120"/>
      <c r="G241" s="120"/>
      <c r="H241" s="122"/>
      <c r="I241" s="122"/>
      <c r="J241" s="122">
        <f>Z241+AC241+AF241+AI241+AL241+AO241+AR241+AU241+AX241+BA241+BD241+BG241</f>
        <v>0</v>
      </c>
      <c r="K241" s="122">
        <v>1</v>
      </c>
      <c r="L241" s="147"/>
      <c r="M241" s="148">
        <f>IFERROR(VLOOKUP($L241,'2-2 引出数据_合同数据仓库'!$B$2:$BP$10000,3,FALSE),0)</f>
        <v>0</v>
      </c>
      <c r="N241" s="122"/>
      <c r="O241" s="148">
        <f>IFERROR(VLOOKUP((LEFT(VLOOKUP($L241,'2-2 引出数据_合同数据仓库'!$B$2:$BP$10000,64,FALSE),15)&amp;(RIGHT(VLOOKUP($L241,'2-2 引出数据_合同数据仓库'!$B$2:$BP$10000,64,FALSE),4)+1)),'2-2 引出数据_合同数据仓库'!$B$2:$BP$10000,3,FALSE),0)</f>
        <v>0</v>
      </c>
      <c r="P241" s="122"/>
      <c r="Q241" s="122">
        <f>IFERROR(VLOOKUP($L241,'2-2 引出数据_合同数据仓库'!$B$2:$BP$10000,28,FALSE),0)</f>
        <v>0</v>
      </c>
      <c r="R241" s="122">
        <f>IFERROR(VLOOKUP($L241,'2-2 引出数据_合同数据仓库'!$B$2:$BP$10000,29,FALSE),0)</f>
        <v>0</v>
      </c>
      <c r="S241" s="122">
        <f>IFERROR(VLOOKUP($L241,'2-2 引出数据_合同数据仓库'!$B$2:$BP$10000,4,FALSE),0)</f>
        <v>0</v>
      </c>
      <c r="T241" s="122"/>
      <c r="U241" s="122">
        <f>IFERROR(VLOOKUP($L241,'2-2 引出数据_合同数据仓库'!$B$2:$BP$10000,15,FALSE),0)</f>
        <v>0</v>
      </c>
      <c r="V241" s="122">
        <f>U241/(S241-R241+1)*365</f>
        <v>0</v>
      </c>
      <c r="W241" s="122"/>
      <c r="X241" s="154">
        <v>45658</v>
      </c>
      <c r="Y241" s="154">
        <f>X241+30</f>
        <v>45688</v>
      </c>
      <c r="Z241" s="158">
        <f>IFERROR(IF(($R241-Y241)&gt;=0,0,IF(($S241-X241)&lt;0,0,IF(AND(($S241-Y241)&gt;0,(X241-$R241)&gt;0),$V241/365*(Y241-X241+1),IF(AND(($S241-Y241)&lt;=0,(X241-$R241)&gt;0),$V241/365*($S241-X241+1),$V241/365*(Y241-$R241+1))))),0)</f>
        <v>0</v>
      </c>
      <c r="AA241" s="154">
        <f>Y241+1</f>
        <v>45689</v>
      </c>
      <c r="AB241" s="154">
        <f>AA241+27</f>
        <v>45716</v>
      </c>
      <c r="AC241" s="158">
        <f>IFERROR(IF(($R241-AB241)&gt;=0,0,IF(($S241-AA241)&lt;0,0,IF(AND(($S241-AB241)&gt;0,(AA241-$R241)&gt;0),$V241/365*(AB241-AA241+1),IF(AND(($S241-AB241)&lt;=0,(AA241-$R241)&gt;0),$V241/365*($S241-AA241+1),$V241/365*(AB241-$R241+1))))),0)</f>
        <v>0</v>
      </c>
      <c r="AD241" s="154">
        <f>AB241+1</f>
        <v>45717</v>
      </c>
      <c r="AE241" s="154">
        <f>AD241+30</f>
        <v>45747</v>
      </c>
      <c r="AF241" s="158">
        <f>IFERROR(IF(($R241-AE241)&gt;=0,0,IF(($S241-AD241)&lt;0,0,IF(AND(($S241-AE241)&gt;0,(AD241-$R241)&gt;0),$V241/365*(AE241-AD241+1),IF(AND(($S241-AE241)&lt;=0,(AD241-$R241)&gt;0),$V241/365*($S241-AD241+1),$V241/365*(AE241-$R241+1))))),0)</f>
        <v>0</v>
      </c>
      <c r="AG241" s="154">
        <f>AE241+1</f>
        <v>45748</v>
      </c>
      <c r="AH241" s="154">
        <f>AG241+29</f>
        <v>45777</v>
      </c>
      <c r="AI241" s="158">
        <f>IFERROR(IF(($R241-AH241)&gt;=0,0,IF(($S241-AG241)&lt;0,0,IF(AND(($S241-AH241)&gt;0,(AG241-$R241)&gt;0),$V241/365*(AH241-AG241+1),IF(AND(($S241-AH241)&lt;=0,(AG241-$R241)&gt;0),$V241/365*($S241-AG241+1),$V241/365*(AH241-$R241+1))))),0)</f>
        <v>0</v>
      </c>
      <c r="AJ241" s="154">
        <f>AH241+1</f>
        <v>45778</v>
      </c>
      <c r="AK241" s="154">
        <f>AJ241+30</f>
        <v>45808</v>
      </c>
      <c r="AL241" s="158">
        <f>IFERROR(IF(($R241-AK241)&gt;=0,0,IF(($S241-AJ241)&lt;0,0,IF(AND(($S241-AK241)&gt;0,(AJ241-$R241)&gt;0),$V241/365*(AK241-AJ241+1),IF(AND(($S241-AK241)&lt;=0,(AJ241-$R241)&gt;0),$V241/365*($S241-AJ241+1),$V241/365*(AK241-$R241+1))))),0)</f>
        <v>0</v>
      </c>
      <c r="AM241" s="154">
        <f>AK241+1</f>
        <v>45809</v>
      </c>
      <c r="AN241" s="154">
        <f>AM241+29</f>
        <v>45838</v>
      </c>
      <c r="AO241" s="158">
        <f>IFERROR(IF(($R241-AN241)&gt;=0,0,IF(($S241-AM241)&lt;0,0,IF(AND(($S241-AN241)&gt;0,(AM241-$R241)&gt;0),$V241/365*(AN241-AM241+1),IF(AND(($S241-AN241)&lt;=0,(AM241-$R241)&gt;0),$V241/365*($S241-AM241+1),$V241/365*(AN241-$R241+1))))),0)</f>
        <v>0</v>
      </c>
      <c r="AP241" s="154">
        <f>AN241+1</f>
        <v>45839</v>
      </c>
      <c r="AQ241" s="154">
        <f>AP241+30</f>
        <v>45869</v>
      </c>
      <c r="AR241" s="158">
        <f>IFERROR(IF(($R241-AQ241)&gt;=0,0,IF(($S241-AP241)&lt;0,0,IF(AND(($S241-AQ241)&gt;0,(AP241-$R241)&gt;0),$V241/365*(AQ241-AP241+1),IF(AND(($S241-AQ241)&lt;=0,(AP241-$R241)&gt;0),$V241/365*($S241-AP241+1),$V241/365*(AQ241-$R241+1))))),0)</f>
        <v>0</v>
      </c>
      <c r="AS241" s="154">
        <f>AQ241+1</f>
        <v>45870</v>
      </c>
      <c r="AT241" s="154">
        <f>AS241+30</f>
        <v>45900</v>
      </c>
      <c r="AU241" s="158">
        <f>IFERROR(IF(($R241-AT241)&gt;=0,0,IF(($S241-AS241)&lt;0,0,IF(AND(($S241-AT241)&gt;0,(AS241-$R241)&gt;0),$V241/365*(AT241-AS241+1),IF(AND(($S241-AT241)&lt;=0,(AS241-$R241)&gt;0),$V241/365*($S241-AS241+1),$V241/365*(AT241-$R241+1))))),0)</f>
        <v>0</v>
      </c>
      <c r="AV241" s="154">
        <f>AT241+1</f>
        <v>45901</v>
      </c>
      <c r="AW241" s="154">
        <f>AV241+29</f>
        <v>45930</v>
      </c>
      <c r="AX241" s="158">
        <f>IFERROR(IF(($R241-AW241)&gt;=0,0,IF(($S241-AV241)&lt;0,0,IF(AND(($S241-AW241)&gt;0,(AV241-$R241)&gt;0),$V241/365*(AW241-AV241+1),IF(AND(($S241-AW241)&lt;=0,(AV241-$R241)&gt;0),$V241/365*($S241-AV241+1),$V241/365*(AW241-$R241+1))))),0)</f>
        <v>0</v>
      </c>
      <c r="AY241" s="154">
        <f>AW241+1</f>
        <v>45931</v>
      </c>
      <c r="AZ241" s="154">
        <f>AY241+30</f>
        <v>45961</v>
      </c>
      <c r="BA241" s="158">
        <f>IFERROR(IF(($R241-AZ241)&gt;=0,0,IF(($S241-AY241)&lt;0,0,IF(AND(($S241-AZ241)&gt;0,(AY241-$R241)&gt;0),$V241/365*(AZ241-AY241+1),IF(AND(($S241-AZ241)&lt;=0,(AY241-$R241)&gt;0),$V241/365*($S241-AY241+1),$V241/365*(AZ241-$R241+1))))),0)</f>
        <v>0</v>
      </c>
      <c r="BB241" s="154">
        <f>AZ241+1</f>
        <v>45962</v>
      </c>
      <c r="BC241" s="154">
        <f>BB241+29</f>
        <v>45991</v>
      </c>
      <c r="BD241" s="158">
        <f>IFERROR(IF(($R241-BC241)&gt;=0,0,IF(($S241-BB241)&lt;0,0,IF(AND(($S241-BC241)&gt;0,(BB241-$R241)&gt;0),$V241/365*(BC241-BB241+1),IF(AND(($S241-BC241)&lt;=0,(BB241-$R241)&gt;0),$V241/365*($S241-BB241+1),$V241/365*(BC241-$R241+1))))),0)</f>
        <v>0</v>
      </c>
      <c r="BE241" s="154">
        <f>BC241+1</f>
        <v>45992</v>
      </c>
      <c r="BF241" s="154">
        <f>BE241+30</f>
        <v>46022</v>
      </c>
      <c r="BG241" s="158">
        <f>IFERROR(IF(($R241-BF241)&gt;=0,0,IF(($S241-BE241)&lt;0,0,IF(AND(($S241-BF241)&gt;0,(BE241-$R241)&gt;0),$V241/365*(BF241-BE241+1),IF(AND(($S241-BF241)&lt;=0,(BE241-$R241)&gt;0),$V241/365*($S241-BE241+1),$V241/365*(BF241-$R241+1))))),0)</f>
        <v>0</v>
      </c>
      <c r="BH241" s="154">
        <v>46023</v>
      </c>
      <c r="BI241" s="154">
        <f>BH241+30</f>
        <v>46053</v>
      </c>
      <c r="BJ241" s="158">
        <f>IFERROR(IF(($R241-BI241)&gt;=0,0,IF(($S241-BH241)&lt;0,0,IF(AND(($S241-BI241)&gt;0,(BH241-$R241)&gt;0),$V241/365*(BI241-BH241+1),IF(AND(($S241-BI241)&lt;=0,(BH241-$R241)&gt;0),$V241/365*($S241-BH241+1),$V241/365*(BI241-$R241+1))))),0)</f>
        <v>0</v>
      </c>
      <c r="BK241" s="154">
        <f>BI241+1</f>
        <v>46054</v>
      </c>
      <c r="BL241" s="154">
        <f>BK241+27</f>
        <v>46081</v>
      </c>
      <c r="BM241" s="158">
        <f>IFERROR(IF(($R241-BL241)&gt;=0,0,IF(($S241-BK241)&lt;0,0,IF(AND(($S241-BL241)&gt;0,(BK241-$R241)&gt;0),$V241/365*(BL241-BK241+1),IF(AND(($S241-BL241)&lt;=0,(BK241-$R241)&gt;0),$V241/365*($S241-BK241+1),$V241/365*(BL241-$R241+1))))),0)</f>
        <v>0</v>
      </c>
      <c r="BN241" s="154">
        <f>BL241+1</f>
        <v>46082</v>
      </c>
      <c r="BO241" s="154">
        <f>BN241+30</f>
        <v>46112</v>
      </c>
      <c r="BP241" s="158">
        <f>IFERROR(IF(($R241-BO241)&gt;=0,0,IF(($S241-BN241)&lt;0,0,IF(AND(($S241-BO241)&gt;0,(BN241-$R241)&gt;0),$V241/365*(BO241-BN241+1),IF(AND(($S241-BO241)&lt;=0,(BN241-$R241)&gt;0),$V241/365*($S241-BN241+1),$V241/365*(BO241-$R241+1))))),0)</f>
        <v>0</v>
      </c>
      <c r="BQ241" s="154">
        <f>BO241+1</f>
        <v>46113</v>
      </c>
      <c r="BR241" s="154">
        <f>BQ241+29</f>
        <v>46142</v>
      </c>
      <c r="BS241" s="158">
        <f>IFERROR(IF(($R241-BR241)&gt;=0,0,IF(($S241-BQ241)&lt;0,0,IF(AND(($S241-BR241)&gt;0,(BQ241-$R241)&gt;0),$V241/365*(BR241-BQ241+1),IF(AND(($S241-BR241)&lt;=0,(BQ241-$R241)&gt;0),$V241/365*($S241-BQ241+1),$V241/365*(BR241-$R241+1))))),0)</f>
        <v>0</v>
      </c>
      <c r="BT241" s="154">
        <f>BR241+1</f>
        <v>46143</v>
      </c>
      <c r="BU241" s="154">
        <f>BT241+30</f>
        <v>46173</v>
      </c>
      <c r="BV241" s="158">
        <f>IFERROR(IF(($R241-BU241)&gt;=0,0,IF(($S241-BT241)&lt;0,0,IF(AND(($S241-BU241)&gt;0,(BT241-$R241)&gt;0),$V241/365*(BU241-BT241+1),IF(AND(($S241-BU241)&lt;=0,(BT241-$R241)&gt;0),$V241/365*($S241-BT241+1),$V241/365*(BU241-$R241+1))))),0)</f>
        <v>0</v>
      </c>
      <c r="BW241" s="154">
        <f>BU241+1</f>
        <v>46174</v>
      </c>
      <c r="BX241" s="154">
        <f>BW241+29</f>
        <v>46203</v>
      </c>
      <c r="BY241" s="158">
        <f>IFERROR(IF(($R241-BX241)&gt;=0,0,IF(($S241-BW241)&lt;0,0,IF(AND(($S241-BX241)&gt;0,(BW241-$R241)&gt;0),$V241/365*(BX241-BW241+1),IF(AND(($S241-BX241)&lt;=0,(BW241-$R241)&gt;0),$V241/365*($S241-BW241+1),$V241/365*(BX241-$R241+1))))),0)</f>
        <v>0</v>
      </c>
      <c r="BZ241" s="154">
        <f>BX241+1</f>
        <v>46204</v>
      </c>
      <c r="CA241" s="154">
        <f>BZ241+30</f>
        <v>46234</v>
      </c>
      <c r="CB241" s="158">
        <f>IFERROR(IF(($R241-CA241)&gt;=0,0,IF(($S241-BZ241)&lt;0,0,IF(AND(($S241-CA241)&gt;0,(BZ241-$R241)&gt;0),$V241/365*(CA241-BZ241+1),IF(AND(($S241-CA241)&lt;=0,(BZ241-$R241)&gt;0),$V241/365*($S241-BZ241+1),$V241/365*(CA241-$R241+1))))),0)</f>
        <v>0</v>
      </c>
      <c r="CC241" s="154">
        <f>CA241+1</f>
        <v>46235</v>
      </c>
      <c r="CD241" s="154">
        <f>CC241+30</f>
        <v>46265</v>
      </c>
      <c r="CE241" s="158">
        <f>IFERROR(IF(($R241-CD241)&gt;=0,0,IF(($S241-CC241)&lt;0,0,IF(AND(($S241-CD241)&gt;0,(CC241-$R241)&gt;0),$V241/365*(CD241-CC241+1),IF(AND(($S241-CD241)&lt;=0,(CC241-$R241)&gt;0),$V241/365*($S241-CC241+1),$V241/365*(CD241-$R241+1))))),0)</f>
        <v>0</v>
      </c>
      <c r="CF241" s="154">
        <f>CD241+1</f>
        <v>46266</v>
      </c>
      <c r="CG241" s="154">
        <f>CF241+29</f>
        <v>46295</v>
      </c>
      <c r="CH241" s="158">
        <f>IFERROR(IF(($R241-CG241)&gt;=0,0,IF(($S241-CF241)&lt;0,0,IF(AND(($S241-CG241)&gt;0,(CF241-$R241)&gt;0),$V241/365*(CG241-CF241+1),IF(AND(($S241-CG241)&lt;=0,(CF241-$R241)&gt;0),$V241/365*($S241-CF241+1),$V241/365*(CG241-$R241+1))))),0)</f>
        <v>0</v>
      </c>
      <c r="CI241" s="154">
        <f>CG241+1</f>
        <v>46296</v>
      </c>
      <c r="CJ241" s="154">
        <f>CI241+30</f>
        <v>46326</v>
      </c>
      <c r="CK241" s="158">
        <f>IFERROR(IF(($R241-CJ241)&gt;=0,0,IF(($S241-CI241)&lt;0,0,IF(AND(($S241-CJ241)&gt;0,(CI241-$R241)&gt;0),$V241/365*(CJ241-CI241+1),IF(AND(($S241-CJ241)&lt;=0,(CI241-$R241)&gt;0),$V241/365*($S241-CI241+1),$V241/365*(CJ241-$R241+1))))),0)</f>
        <v>0</v>
      </c>
      <c r="CL241" s="154">
        <f>CJ241+1</f>
        <v>46327</v>
      </c>
      <c r="CM241" s="154">
        <f>CL241+29</f>
        <v>46356</v>
      </c>
      <c r="CN241" s="158">
        <f>IFERROR(IF(($R241-CM241)&gt;=0,0,IF(($S241-CL241)&lt;0,0,IF(AND(($S241-CM241)&gt;0,(CL241-$R241)&gt;0),$V241/365*(CM241-CL241+1),IF(AND(($S241-CM241)&lt;=0,(CL241-$R241)&gt;0),$V241/365*($S241-CL241+1),$V241/365*(CM241-$R241+1))))),0)</f>
        <v>0</v>
      </c>
      <c r="CO241" s="154">
        <f>CM241+1</f>
        <v>46357</v>
      </c>
      <c r="CP241" s="154">
        <f>CO241+30</f>
        <v>46387</v>
      </c>
      <c r="CQ241" s="158">
        <f>IFERROR(IF(($R241-CP241)&gt;=0,0,IF(($S241-CO241)&lt;0,0,IF(AND(($S241-CP241)&gt;0,(CO241-$R241)&gt;0),$V241/365*(CP241-CO241+1),IF(AND(($S241-CP241)&lt;=0,(CO241-$R241)&gt;0),$V241/365*($S241-CO241+1),$V241/365*(CP241-$R241+1))))),0)</f>
        <v>0</v>
      </c>
    </row>
    <row r="242" s="80" customFormat="1" ht="24" customHeight="1" outlineLevel="4" spans="1:95">
      <c r="A242" s="119"/>
      <c r="B242" s="120"/>
      <c r="C242" s="121"/>
      <c r="D242" s="119"/>
      <c r="E242" s="120"/>
      <c r="F242" s="120"/>
      <c r="G242" s="120"/>
      <c r="H242" s="122"/>
      <c r="I242" s="122"/>
      <c r="J242" s="122">
        <f>Z242+AC242+AF242+AI242+AL242+AO242+AR242+AU242+AX242+BA242+BD242+BG242</f>
        <v>0</v>
      </c>
      <c r="K242" s="122">
        <f>K241+1</f>
        <v>2</v>
      </c>
      <c r="L242" s="147"/>
      <c r="M242" s="148">
        <f>IFERROR(VLOOKUP($L242,'2-2 引出数据_合同数据仓库'!$B$2:$BP$10000,3,FALSE),0)</f>
        <v>0</v>
      </c>
      <c r="N242" s="122"/>
      <c r="O242" s="148">
        <f>IFERROR(VLOOKUP((LEFT(VLOOKUP($L242,'2-2 引出数据_合同数据仓库'!$B$2:$BP$10000,64,FALSE),15)&amp;(RIGHT(VLOOKUP($L242,'2-2 引出数据_合同数据仓库'!$B$2:$BP$10000,64,FALSE),4)+1)),'2-2 引出数据_合同数据仓库'!$B$2:$BP$10000,3,FALSE),0)</f>
        <v>0</v>
      </c>
      <c r="P242" s="122"/>
      <c r="Q242" s="122">
        <f>IFERROR(VLOOKUP($L242,'2-2 引出数据_合同数据仓库'!$B$2:$BP$10000,28,FALSE),0)</f>
        <v>0</v>
      </c>
      <c r="R242" s="122">
        <f>IFERROR(VLOOKUP($L242,'2-2 引出数据_合同数据仓库'!$B$2:$BP$10000,29,FALSE),0)</f>
        <v>0</v>
      </c>
      <c r="S242" s="122">
        <f>IFERROR(VLOOKUP($L242,'2-2 引出数据_合同数据仓库'!$B$2:$BP$10000,4,FALSE),0)</f>
        <v>0</v>
      </c>
      <c r="T242" s="122"/>
      <c r="U242" s="122">
        <f>IFERROR(VLOOKUP($L242,'2-2 引出数据_合同数据仓库'!$B$2:$BP$10000,15,FALSE),0)</f>
        <v>0</v>
      </c>
      <c r="V242" s="122">
        <f>U242/(S242-R242+1)*365</f>
        <v>0</v>
      </c>
      <c r="W242" s="122"/>
      <c r="X242" s="154">
        <v>45658</v>
      </c>
      <c r="Y242" s="154">
        <f>X242+30</f>
        <v>45688</v>
      </c>
      <c r="Z242" s="158">
        <f>IFERROR(IF(($R242-Y242)&gt;=0,0,IF(($S242-X242)&lt;0,0,IF(AND(($S242-Y242)&gt;0,(X242-$R242)&gt;0),$V242/365*(Y242-X242+1),IF(AND(($S242-Y242)&lt;=0,(X242-$R242)&gt;0),$V242/365*($S242-X242+1),$V242/365*(Y242-$R242+1))))),0)</f>
        <v>0</v>
      </c>
      <c r="AA242" s="154">
        <f>Y242+1</f>
        <v>45689</v>
      </c>
      <c r="AB242" s="154">
        <f>AA242+27</f>
        <v>45716</v>
      </c>
      <c r="AC242" s="158">
        <f>IFERROR(IF(($R242-AB242)&gt;=0,0,IF(($S242-AA242)&lt;0,0,IF(AND(($S242-AB242)&gt;0,(AA242-$R242)&gt;0),$V242/365*(AB242-AA242+1),IF(AND(($S242-AB242)&lt;=0,(AA242-$R242)&gt;0),$V242/365*($S242-AA242+1),$V242/365*(AB242-$R242+1))))),0)</f>
        <v>0</v>
      </c>
      <c r="AD242" s="154">
        <f>AB242+1</f>
        <v>45717</v>
      </c>
      <c r="AE242" s="154">
        <f>AD242+30</f>
        <v>45747</v>
      </c>
      <c r="AF242" s="158">
        <f>IFERROR(IF(($R242-AE242)&gt;=0,0,IF(($S242-AD242)&lt;0,0,IF(AND(($S242-AE242)&gt;0,(AD242-$R242)&gt;0),$V242/365*(AE242-AD242+1),IF(AND(($S242-AE242)&lt;=0,(AD242-$R242)&gt;0),$V242/365*($S242-AD242+1),$V242/365*(AE242-$R242+1))))),0)</f>
        <v>0</v>
      </c>
      <c r="AG242" s="154">
        <f>AE242+1</f>
        <v>45748</v>
      </c>
      <c r="AH242" s="154">
        <f>AG242+29</f>
        <v>45777</v>
      </c>
      <c r="AI242" s="158">
        <f>IFERROR(IF(($R242-AH242)&gt;=0,0,IF(($S242-AG242)&lt;0,0,IF(AND(($S242-AH242)&gt;0,(AG242-$R242)&gt;0),$V242/365*(AH242-AG242+1),IF(AND(($S242-AH242)&lt;=0,(AG242-$R242)&gt;0),$V242/365*($S242-AG242+1),$V242/365*(AH242-$R242+1))))),0)</f>
        <v>0</v>
      </c>
      <c r="AJ242" s="154">
        <f>AH242+1</f>
        <v>45778</v>
      </c>
      <c r="AK242" s="154">
        <f>AJ242+30</f>
        <v>45808</v>
      </c>
      <c r="AL242" s="158">
        <f>IFERROR(IF(($R242-AK242)&gt;=0,0,IF(($S242-AJ242)&lt;0,0,IF(AND(($S242-AK242)&gt;0,(AJ242-$R242)&gt;0),$V242/365*(AK242-AJ242+1),IF(AND(($S242-AK242)&lt;=0,(AJ242-$R242)&gt;0),$V242/365*($S242-AJ242+1),$V242/365*(AK242-$R242+1))))),0)</f>
        <v>0</v>
      </c>
      <c r="AM242" s="154">
        <f>AK242+1</f>
        <v>45809</v>
      </c>
      <c r="AN242" s="154">
        <f>AM242+29</f>
        <v>45838</v>
      </c>
      <c r="AO242" s="158">
        <f>IFERROR(IF(($R242-AN242)&gt;=0,0,IF(($S242-AM242)&lt;0,0,IF(AND(($S242-AN242)&gt;0,(AM242-$R242)&gt;0),$V242/365*(AN242-AM242+1),IF(AND(($S242-AN242)&lt;=0,(AM242-$R242)&gt;0),$V242/365*($S242-AM242+1),$V242/365*(AN242-$R242+1))))),0)</f>
        <v>0</v>
      </c>
      <c r="AP242" s="154">
        <f>AN242+1</f>
        <v>45839</v>
      </c>
      <c r="AQ242" s="154">
        <f>AP242+30</f>
        <v>45869</v>
      </c>
      <c r="AR242" s="158">
        <f>IFERROR(IF(($R242-AQ242)&gt;=0,0,IF(($S242-AP242)&lt;0,0,IF(AND(($S242-AQ242)&gt;0,(AP242-$R242)&gt;0),$V242/365*(AQ242-AP242+1),IF(AND(($S242-AQ242)&lt;=0,(AP242-$R242)&gt;0),$V242/365*($S242-AP242+1),$V242/365*(AQ242-$R242+1))))),0)</f>
        <v>0</v>
      </c>
      <c r="AS242" s="154">
        <f>AQ242+1</f>
        <v>45870</v>
      </c>
      <c r="AT242" s="154">
        <f>AS242+30</f>
        <v>45900</v>
      </c>
      <c r="AU242" s="158">
        <f>IFERROR(IF(($R242-AT242)&gt;=0,0,IF(($S242-AS242)&lt;0,0,IF(AND(($S242-AT242)&gt;0,(AS242-$R242)&gt;0),$V242/365*(AT242-AS242+1),IF(AND(($S242-AT242)&lt;=0,(AS242-$R242)&gt;0),$V242/365*($S242-AS242+1),$V242/365*(AT242-$R242+1))))),0)</f>
        <v>0</v>
      </c>
      <c r="AV242" s="154">
        <f>AT242+1</f>
        <v>45901</v>
      </c>
      <c r="AW242" s="154">
        <f>AV242+29</f>
        <v>45930</v>
      </c>
      <c r="AX242" s="158">
        <f>IFERROR(IF(($R242-AW242)&gt;=0,0,IF(($S242-AV242)&lt;0,0,IF(AND(($S242-AW242)&gt;0,(AV242-$R242)&gt;0),$V242/365*(AW242-AV242+1),IF(AND(($S242-AW242)&lt;=0,(AV242-$R242)&gt;0),$V242/365*($S242-AV242+1),$V242/365*(AW242-$R242+1))))),0)</f>
        <v>0</v>
      </c>
      <c r="AY242" s="154">
        <f>AW242+1</f>
        <v>45931</v>
      </c>
      <c r="AZ242" s="154">
        <f>AY242+30</f>
        <v>45961</v>
      </c>
      <c r="BA242" s="158">
        <f>IFERROR(IF(($R242-AZ242)&gt;=0,0,IF(($S242-AY242)&lt;0,0,IF(AND(($S242-AZ242)&gt;0,(AY242-$R242)&gt;0),$V242/365*(AZ242-AY242+1),IF(AND(($S242-AZ242)&lt;=0,(AY242-$R242)&gt;0),$V242/365*($S242-AY242+1),$V242/365*(AZ242-$R242+1))))),0)</f>
        <v>0</v>
      </c>
      <c r="BB242" s="154">
        <f>AZ242+1</f>
        <v>45962</v>
      </c>
      <c r="BC242" s="154">
        <f>BB242+29</f>
        <v>45991</v>
      </c>
      <c r="BD242" s="158">
        <f>IFERROR(IF(($R242-BC242)&gt;=0,0,IF(($S242-BB242)&lt;0,0,IF(AND(($S242-BC242)&gt;0,(BB242-$R242)&gt;0),$V242/365*(BC242-BB242+1),IF(AND(($S242-BC242)&lt;=0,(BB242-$R242)&gt;0),$V242/365*($S242-BB242+1),$V242/365*(BC242-$R242+1))))),0)</f>
        <v>0</v>
      </c>
      <c r="BE242" s="154">
        <f>BC242+1</f>
        <v>45992</v>
      </c>
      <c r="BF242" s="154">
        <f>BE242+30</f>
        <v>46022</v>
      </c>
      <c r="BG242" s="158">
        <f>IFERROR(IF(($R242-BF242)&gt;=0,0,IF(($S242-BE242)&lt;0,0,IF(AND(($S242-BF242)&gt;0,(BE242-$R242)&gt;0),$V242/365*(BF242-BE242+1),IF(AND(($S242-BF242)&lt;=0,(BE242-$R242)&gt;0),$V242/365*($S242-BE242+1),$V242/365*(BF242-$R242+1))))),0)</f>
        <v>0</v>
      </c>
      <c r="BH242" s="154">
        <v>46023</v>
      </c>
      <c r="BI242" s="154">
        <f>BH242+30</f>
        <v>46053</v>
      </c>
      <c r="BJ242" s="158">
        <f>IFERROR(IF(($R242-BI242)&gt;=0,0,IF(($S242-BH242)&lt;0,0,IF(AND(($S242-BI242)&gt;0,(BH242-$R242)&gt;0),$V242/365*(BI242-BH242+1),IF(AND(($S242-BI242)&lt;=0,(BH242-$R242)&gt;0),$V242/365*($S242-BH242+1),$V242/365*(BI242-$R242+1))))),0)</f>
        <v>0</v>
      </c>
      <c r="BK242" s="154">
        <f>BI242+1</f>
        <v>46054</v>
      </c>
      <c r="BL242" s="154">
        <f>BK242+27</f>
        <v>46081</v>
      </c>
      <c r="BM242" s="158">
        <f>IFERROR(IF(($R242-BL242)&gt;=0,0,IF(($S242-BK242)&lt;0,0,IF(AND(($S242-BL242)&gt;0,(BK242-$R242)&gt;0),$V242/365*(BL242-BK242+1),IF(AND(($S242-BL242)&lt;=0,(BK242-$R242)&gt;0),$V242/365*($S242-BK242+1),$V242/365*(BL242-$R242+1))))),0)</f>
        <v>0</v>
      </c>
      <c r="BN242" s="154">
        <f>BL242+1</f>
        <v>46082</v>
      </c>
      <c r="BO242" s="154">
        <f>BN242+30</f>
        <v>46112</v>
      </c>
      <c r="BP242" s="158">
        <f>IFERROR(IF(($R242-BO242)&gt;=0,0,IF(($S242-BN242)&lt;0,0,IF(AND(($S242-BO242)&gt;0,(BN242-$R242)&gt;0),$V242/365*(BO242-BN242+1),IF(AND(($S242-BO242)&lt;=0,(BN242-$R242)&gt;0),$V242/365*($S242-BN242+1),$V242/365*(BO242-$R242+1))))),0)</f>
        <v>0</v>
      </c>
      <c r="BQ242" s="154">
        <f>BO242+1</f>
        <v>46113</v>
      </c>
      <c r="BR242" s="154">
        <f>BQ242+29</f>
        <v>46142</v>
      </c>
      <c r="BS242" s="158">
        <f>IFERROR(IF(($R242-BR242)&gt;=0,0,IF(($S242-BQ242)&lt;0,0,IF(AND(($S242-BR242)&gt;0,(BQ242-$R242)&gt;0),$V242/365*(BR242-BQ242+1),IF(AND(($S242-BR242)&lt;=0,(BQ242-$R242)&gt;0),$V242/365*($S242-BQ242+1),$V242/365*(BR242-$R242+1))))),0)</f>
        <v>0</v>
      </c>
      <c r="BT242" s="154">
        <f>BR242+1</f>
        <v>46143</v>
      </c>
      <c r="BU242" s="154">
        <f>BT242+30</f>
        <v>46173</v>
      </c>
      <c r="BV242" s="158">
        <f>IFERROR(IF(($R242-BU242)&gt;=0,0,IF(($S242-BT242)&lt;0,0,IF(AND(($S242-BU242)&gt;0,(BT242-$R242)&gt;0),$V242/365*(BU242-BT242+1),IF(AND(($S242-BU242)&lt;=0,(BT242-$R242)&gt;0),$V242/365*($S242-BT242+1),$V242/365*(BU242-$R242+1))))),0)</f>
        <v>0</v>
      </c>
      <c r="BW242" s="154">
        <f>BU242+1</f>
        <v>46174</v>
      </c>
      <c r="BX242" s="154">
        <f>BW242+29</f>
        <v>46203</v>
      </c>
      <c r="BY242" s="158">
        <f>IFERROR(IF(($R242-BX242)&gt;=0,0,IF(($S242-BW242)&lt;0,0,IF(AND(($S242-BX242)&gt;0,(BW242-$R242)&gt;0),$V242/365*(BX242-BW242+1),IF(AND(($S242-BX242)&lt;=0,(BW242-$R242)&gt;0),$V242/365*($S242-BW242+1),$V242/365*(BX242-$R242+1))))),0)</f>
        <v>0</v>
      </c>
      <c r="BZ242" s="154">
        <f>BX242+1</f>
        <v>46204</v>
      </c>
      <c r="CA242" s="154">
        <f>BZ242+30</f>
        <v>46234</v>
      </c>
      <c r="CB242" s="158">
        <f>IFERROR(IF(($R242-CA242)&gt;=0,0,IF(($S242-BZ242)&lt;0,0,IF(AND(($S242-CA242)&gt;0,(BZ242-$R242)&gt;0),$V242/365*(CA242-BZ242+1),IF(AND(($S242-CA242)&lt;=0,(BZ242-$R242)&gt;0),$V242/365*($S242-BZ242+1),$V242/365*(CA242-$R242+1))))),0)</f>
        <v>0</v>
      </c>
      <c r="CC242" s="154">
        <f>CA242+1</f>
        <v>46235</v>
      </c>
      <c r="CD242" s="154">
        <f>CC242+30</f>
        <v>46265</v>
      </c>
      <c r="CE242" s="158">
        <f>IFERROR(IF(($R242-CD242)&gt;=0,0,IF(($S242-CC242)&lt;0,0,IF(AND(($S242-CD242)&gt;0,(CC242-$R242)&gt;0),$V242/365*(CD242-CC242+1),IF(AND(($S242-CD242)&lt;=0,(CC242-$R242)&gt;0),$V242/365*($S242-CC242+1),$V242/365*(CD242-$R242+1))))),0)</f>
        <v>0</v>
      </c>
      <c r="CF242" s="154">
        <f>CD242+1</f>
        <v>46266</v>
      </c>
      <c r="CG242" s="154">
        <f>CF242+29</f>
        <v>46295</v>
      </c>
      <c r="CH242" s="158">
        <f>IFERROR(IF(($R242-CG242)&gt;=0,0,IF(($S242-CF242)&lt;0,0,IF(AND(($S242-CG242)&gt;0,(CF242-$R242)&gt;0),$V242/365*(CG242-CF242+1),IF(AND(($S242-CG242)&lt;=0,(CF242-$R242)&gt;0),$V242/365*($S242-CF242+1),$V242/365*(CG242-$R242+1))))),0)</f>
        <v>0</v>
      </c>
      <c r="CI242" s="154">
        <f>CG242+1</f>
        <v>46296</v>
      </c>
      <c r="CJ242" s="154">
        <f>CI242+30</f>
        <v>46326</v>
      </c>
      <c r="CK242" s="158">
        <f>IFERROR(IF(($R242-CJ242)&gt;=0,0,IF(($S242-CI242)&lt;0,0,IF(AND(($S242-CJ242)&gt;0,(CI242-$R242)&gt;0),$V242/365*(CJ242-CI242+1),IF(AND(($S242-CJ242)&lt;=0,(CI242-$R242)&gt;0),$V242/365*($S242-CI242+1),$V242/365*(CJ242-$R242+1))))),0)</f>
        <v>0</v>
      </c>
      <c r="CL242" s="154">
        <f>CJ242+1</f>
        <v>46327</v>
      </c>
      <c r="CM242" s="154">
        <f>CL242+29</f>
        <v>46356</v>
      </c>
      <c r="CN242" s="158">
        <f>IFERROR(IF(($R242-CM242)&gt;=0,0,IF(($S242-CL242)&lt;0,0,IF(AND(($S242-CM242)&gt;0,(CL242-$R242)&gt;0),$V242/365*(CM242-CL242+1),IF(AND(($S242-CM242)&lt;=0,(CL242-$R242)&gt;0),$V242/365*($S242-CL242+1),$V242/365*(CM242-$R242+1))))),0)</f>
        <v>0</v>
      </c>
      <c r="CO242" s="154">
        <f>CM242+1</f>
        <v>46357</v>
      </c>
      <c r="CP242" s="154">
        <f>CO242+30</f>
        <v>46387</v>
      </c>
      <c r="CQ242" s="158">
        <f>IFERROR(IF(($R242-CP242)&gt;=0,0,IF(($S242-CO242)&lt;0,0,IF(AND(($S242-CP242)&gt;0,(CO242-$R242)&gt;0),$V242/365*(CP242-CO242+1),IF(AND(($S242-CP242)&lt;=0,(CO242-$R242)&gt;0),$V242/365*($S242-CO242+1),$V242/365*(CP242-$R242+1))))),0)</f>
        <v>0</v>
      </c>
    </row>
    <row r="243" s="80" customFormat="1" ht="24" customHeight="1" outlineLevel="4" spans="1:95">
      <c r="A243" s="119"/>
      <c r="B243" s="120"/>
      <c r="C243" s="121"/>
      <c r="D243" s="119"/>
      <c r="E243" s="120"/>
      <c r="F243" s="120"/>
      <c r="G243" s="120"/>
      <c r="H243" s="122"/>
      <c r="I243" s="122"/>
      <c r="J243" s="122">
        <f>Z243+AC243+AF243+AI243+AL243+AO243+AR243+AU243+AX243+BA243+BD243+BG243</f>
        <v>0</v>
      </c>
      <c r="K243" s="122">
        <f>K242+1</f>
        <v>3</v>
      </c>
      <c r="L243" s="147"/>
      <c r="M243" s="148">
        <f>IFERROR(VLOOKUP($L243,'2-2 引出数据_合同数据仓库'!$B$2:$BP$10000,3,FALSE),0)</f>
        <v>0</v>
      </c>
      <c r="N243" s="122"/>
      <c r="O243" s="148">
        <f>IFERROR(VLOOKUP((LEFT(VLOOKUP($L243,'2-2 引出数据_合同数据仓库'!$B$2:$BP$10000,64,FALSE),15)&amp;(RIGHT(VLOOKUP($L243,'2-2 引出数据_合同数据仓库'!$B$2:$BP$10000,64,FALSE),4)+1)),'2-2 引出数据_合同数据仓库'!$B$2:$BP$10000,3,FALSE),0)</f>
        <v>0</v>
      </c>
      <c r="P243" s="122"/>
      <c r="Q243" s="122">
        <f>IFERROR(VLOOKUP($L243,'2-2 引出数据_合同数据仓库'!$B$2:$BP$10000,28,FALSE),0)</f>
        <v>0</v>
      </c>
      <c r="R243" s="122">
        <f>IFERROR(VLOOKUP($L243,'2-2 引出数据_合同数据仓库'!$B$2:$BP$10000,29,FALSE),0)</f>
        <v>0</v>
      </c>
      <c r="S243" s="122">
        <f>IFERROR(VLOOKUP($L243,'2-2 引出数据_合同数据仓库'!$B$2:$BP$10000,4,FALSE),0)</f>
        <v>0</v>
      </c>
      <c r="T243" s="122"/>
      <c r="U243" s="122">
        <f>IFERROR(VLOOKUP($L243,'2-2 引出数据_合同数据仓库'!$B$2:$BP$10000,15,FALSE),0)</f>
        <v>0</v>
      </c>
      <c r="V243" s="122">
        <f>U243/(S243-R243+1)*365</f>
        <v>0</v>
      </c>
      <c r="W243" s="122"/>
      <c r="X243" s="154">
        <v>45658</v>
      </c>
      <c r="Y243" s="154">
        <f>X243+30</f>
        <v>45688</v>
      </c>
      <c r="Z243" s="158">
        <f>IFERROR(IF(($R243-Y243)&gt;=0,0,IF(($S243-X243)&lt;0,0,IF(AND(($S243-Y243)&gt;0,(X243-$R243)&gt;0),$V243/365*(Y243-X243+1),IF(AND(($S243-Y243)&lt;=0,(X243-$R243)&gt;0),$V243/365*($S243-X243+1),$V243/365*(Y243-$R243+1))))),0)</f>
        <v>0</v>
      </c>
      <c r="AA243" s="154">
        <f>Y243+1</f>
        <v>45689</v>
      </c>
      <c r="AB243" s="154">
        <f>AA243+27</f>
        <v>45716</v>
      </c>
      <c r="AC243" s="158">
        <f>IFERROR(IF(($R243-AB243)&gt;=0,0,IF(($S243-AA243)&lt;0,0,IF(AND(($S243-AB243)&gt;0,(AA243-$R243)&gt;0),$V243/365*(AB243-AA243+1),IF(AND(($S243-AB243)&lt;=0,(AA243-$R243)&gt;0),$V243/365*($S243-AA243+1),$V243/365*(AB243-$R243+1))))),0)</f>
        <v>0</v>
      </c>
      <c r="AD243" s="154">
        <f>AB243+1</f>
        <v>45717</v>
      </c>
      <c r="AE243" s="154">
        <f>AD243+30</f>
        <v>45747</v>
      </c>
      <c r="AF243" s="158">
        <f>IFERROR(IF(($R243-AE243)&gt;=0,0,IF(($S243-AD243)&lt;0,0,IF(AND(($S243-AE243)&gt;0,(AD243-$R243)&gt;0),$V243/365*(AE243-AD243+1),IF(AND(($S243-AE243)&lt;=0,(AD243-$R243)&gt;0),$V243/365*($S243-AD243+1),$V243/365*(AE243-$R243+1))))),0)</f>
        <v>0</v>
      </c>
      <c r="AG243" s="154">
        <f>AE243+1</f>
        <v>45748</v>
      </c>
      <c r="AH243" s="154">
        <f>AG243+29</f>
        <v>45777</v>
      </c>
      <c r="AI243" s="158">
        <f>IFERROR(IF(($R243-AH243)&gt;=0,0,IF(($S243-AG243)&lt;0,0,IF(AND(($S243-AH243)&gt;0,(AG243-$R243)&gt;0),$V243/365*(AH243-AG243+1),IF(AND(($S243-AH243)&lt;=0,(AG243-$R243)&gt;0),$V243/365*($S243-AG243+1),$V243/365*(AH243-$R243+1))))),0)</f>
        <v>0</v>
      </c>
      <c r="AJ243" s="154">
        <f>AH243+1</f>
        <v>45778</v>
      </c>
      <c r="AK243" s="154">
        <f>AJ243+30</f>
        <v>45808</v>
      </c>
      <c r="AL243" s="158">
        <f>IFERROR(IF(($R243-AK243)&gt;=0,0,IF(($S243-AJ243)&lt;0,0,IF(AND(($S243-AK243)&gt;0,(AJ243-$R243)&gt;0),$V243/365*(AK243-AJ243+1),IF(AND(($S243-AK243)&lt;=0,(AJ243-$R243)&gt;0),$V243/365*($S243-AJ243+1),$V243/365*(AK243-$R243+1))))),0)</f>
        <v>0</v>
      </c>
      <c r="AM243" s="154">
        <f>AK243+1</f>
        <v>45809</v>
      </c>
      <c r="AN243" s="154">
        <f>AM243+29</f>
        <v>45838</v>
      </c>
      <c r="AO243" s="158">
        <f>IFERROR(IF(($R243-AN243)&gt;=0,0,IF(($S243-AM243)&lt;0,0,IF(AND(($S243-AN243)&gt;0,(AM243-$R243)&gt;0),$V243/365*(AN243-AM243+1),IF(AND(($S243-AN243)&lt;=0,(AM243-$R243)&gt;0),$V243/365*($S243-AM243+1),$V243/365*(AN243-$R243+1))))),0)</f>
        <v>0</v>
      </c>
      <c r="AP243" s="154">
        <f>AN243+1</f>
        <v>45839</v>
      </c>
      <c r="AQ243" s="154">
        <f>AP243+30</f>
        <v>45869</v>
      </c>
      <c r="AR243" s="158">
        <f>IFERROR(IF(($R243-AQ243)&gt;=0,0,IF(($S243-AP243)&lt;0,0,IF(AND(($S243-AQ243)&gt;0,(AP243-$R243)&gt;0),$V243/365*(AQ243-AP243+1),IF(AND(($S243-AQ243)&lt;=0,(AP243-$R243)&gt;0),$V243/365*($S243-AP243+1),$V243/365*(AQ243-$R243+1))))),0)</f>
        <v>0</v>
      </c>
      <c r="AS243" s="154">
        <f>AQ243+1</f>
        <v>45870</v>
      </c>
      <c r="AT243" s="154">
        <f>AS243+30</f>
        <v>45900</v>
      </c>
      <c r="AU243" s="158">
        <f>IFERROR(IF(($R243-AT243)&gt;=0,0,IF(($S243-AS243)&lt;0,0,IF(AND(($S243-AT243)&gt;0,(AS243-$R243)&gt;0),$V243/365*(AT243-AS243+1),IF(AND(($S243-AT243)&lt;=0,(AS243-$R243)&gt;0),$V243/365*($S243-AS243+1),$V243/365*(AT243-$R243+1))))),0)</f>
        <v>0</v>
      </c>
      <c r="AV243" s="154">
        <f>AT243+1</f>
        <v>45901</v>
      </c>
      <c r="AW243" s="154">
        <f>AV243+29</f>
        <v>45930</v>
      </c>
      <c r="AX243" s="158">
        <f>IFERROR(IF(($R243-AW243)&gt;=0,0,IF(($S243-AV243)&lt;0,0,IF(AND(($S243-AW243)&gt;0,(AV243-$R243)&gt;0),$V243/365*(AW243-AV243+1),IF(AND(($S243-AW243)&lt;=0,(AV243-$R243)&gt;0),$V243/365*($S243-AV243+1),$V243/365*(AW243-$R243+1))))),0)</f>
        <v>0</v>
      </c>
      <c r="AY243" s="154">
        <f>AW243+1</f>
        <v>45931</v>
      </c>
      <c r="AZ243" s="154">
        <f>AY243+30</f>
        <v>45961</v>
      </c>
      <c r="BA243" s="158">
        <f>IFERROR(IF(($R243-AZ243)&gt;=0,0,IF(($S243-AY243)&lt;0,0,IF(AND(($S243-AZ243)&gt;0,(AY243-$R243)&gt;0),$V243/365*(AZ243-AY243+1),IF(AND(($S243-AZ243)&lt;=0,(AY243-$R243)&gt;0),$V243/365*($S243-AY243+1),$V243/365*(AZ243-$R243+1))))),0)</f>
        <v>0</v>
      </c>
      <c r="BB243" s="154">
        <f>AZ243+1</f>
        <v>45962</v>
      </c>
      <c r="BC243" s="154">
        <f>BB243+29</f>
        <v>45991</v>
      </c>
      <c r="BD243" s="158">
        <f>IFERROR(IF(($R243-BC243)&gt;=0,0,IF(($S243-BB243)&lt;0,0,IF(AND(($S243-BC243)&gt;0,(BB243-$R243)&gt;0),$V243/365*(BC243-BB243+1),IF(AND(($S243-BC243)&lt;=0,(BB243-$R243)&gt;0),$V243/365*($S243-BB243+1),$V243/365*(BC243-$R243+1))))),0)</f>
        <v>0</v>
      </c>
      <c r="BE243" s="154">
        <f>BC243+1</f>
        <v>45992</v>
      </c>
      <c r="BF243" s="154">
        <f>BE243+30</f>
        <v>46022</v>
      </c>
      <c r="BG243" s="158">
        <f>IFERROR(IF(($R243-BF243)&gt;=0,0,IF(($S243-BE243)&lt;0,0,IF(AND(($S243-BF243)&gt;0,(BE243-$R243)&gt;0),$V243/365*(BF243-BE243+1),IF(AND(($S243-BF243)&lt;=0,(BE243-$R243)&gt;0),$V243/365*($S243-BE243+1),$V243/365*(BF243-$R243+1))))),0)</f>
        <v>0</v>
      </c>
      <c r="BH243" s="154">
        <v>46023</v>
      </c>
      <c r="BI243" s="154">
        <f>BH243+30</f>
        <v>46053</v>
      </c>
      <c r="BJ243" s="158">
        <f>IFERROR(IF(($R243-BI243)&gt;=0,0,IF(($S243-BH243)&lt;0,0,IF(AND(($S243-BI243)&gt;0,(BH243-$R243)&gt;0),$V243/365*(BI243-BH243+1),IF(AND(($S243-BI243)&lt;=0,(BH243-$R243)&gt;0),$V243/365*($S243-BH243+1),$V243/365*(BI243-$R243+1))))),0)</f>
        <v>0</v>
      </c>
      <c r="BK243" s="154">
        <f>BI243+1</f>
        <v>46054</v>
      </c>
      <c r="BL243" s="154">
        <f>BK243+27</f>
        <v>46081</v>
      </c>
      <c r="BM243" s="158">
        <f>IFERROR(IF(($R243-BL243)&gt;=0,0,IF(($S243-BK243)&lt;0,0,IF(AND(($S243-BL243)&gt;0,(BK243-$R243)&gt;0),$V243/365*(BL243-BK243+1),IF(AND(($S243-BL243)&lt;=0,(BK243-$R243)&gt;0),$V243/365*($S243-BK243+1),$V243/365*(BL243-$R243+1))))),0)</f>
        <v>0</v>
      </c>
      <c r="BN243" s="154">
        <f>BL243+1</f>
        <v>46082</v>
      </c>
      <c r="BO243" s="154">
        <f>BN243+30</f>
        <v>46112</v>
      </c>
      <c r="BP243" s="158">
        <f>IFERROR(IF(($R243-BO243)&gt;=0,0,IF(($S243-BN243)&lt;0,0,IF(AND(($S243-BO243)&gt;0,(BN243-$R243)&gt;0),$V243/365*(BO243-BN243+1),IF(AND(($S243-BO243)&lt;=0,(BN243-$R243)&gt;0),$V243/365*($S243-BN243+1),$V243/365*(BO243-$R243+1))))),0)</f>
        <v>0</v>
      </c>
      <c r="BQ243" s="154">
        <f>BO243+1</f>
        <v>46113</v>
      </c>
      <c r="BR243" s="154">
        <f>BQ243+29</f>
        <v>46142</v>
      </c>
      <c r="BS243" s="158">
        <f>IFERROR(IF(($R243-BR243)&gt;=0,0,IF(($S243-BQ243)&lt;0,0,IF(AND(($S243-BR243)&gt;0,(BQ243-$R243)&gt;0),$V243/365*(BR243-BQ243+1),IF(AND(($S243-BR243)&lt;=0,(BQ243-$R243)&gt;0),$V243/365*($S243-BQ243+1),$V243/365*(BR243-$R243+1))))),0)</f>
        <v>0</v>
      </c>
      <c r="BT243" s="154">
        <f>BR243+1</f>
        <v>46143</v>
      </c>
      <c r="BU243" s="154">
        <f>BT243+30</f>
        <v>46173</v>
      </c>
      <c r="BV243" s="158">
        <f>IFERROR(IF(($R243-BU243)&gt;=0,0,IF(($S243-BT243)&lt;0,0,IF(AND(($S243-BU243)&gt;0,(BT243-$R243)&gt;0),$V243/365*(BU243-BT243+1),IF(AND(($S243-BU243)&lt;=0,(BT243-$R243)&gt;0),$V243/365*($S243-BT243+1),$V243/365*(BU243-$R243+1))))),0)</f>
        <v>0</v>
      </c>
      <c r="BW243" s="154">
        <f>BU243+1</f>
        <v>46174</v>
      </c>
      <c r="BX243" s="154">
        <f>BW243+29</f>
        <v>46203</v>
      </c>
      <c r="BY243" s="158">
        <f>IFERROR(IF(($R243-BX243)&gt;=0,0,IF(($S243-BW243)&lt;0,0,IF(AND(($S243-BX243)&gt;0,(BW243-$R243)&gt;0),$V243/365*(BX243-BW243+1),IF(AND(($S243-BX243)&lt;=0,(BW243-$R243)&gt;0),$V243/365*($S243-BW243+1),$V243/365*(BX243-$R243+1))))),0)</f>
        <v>0</v>
      </c>
      <c r="BZ243" s="154">
        <f>BX243+1</f>
        <v>46204</v>
      </c>
      <c r="CA243" s="154">
        <f>BZ243+30</f>
        <v>46234</v>
      </c>
      <c r="CB243" s="158">
        <f>IFERROR(IF(($R243-CA243)&gt;=0,0,IF(($S243-BZ243)&lt;0,0,IF(AND(($S243-CA243)&gt;0,(BZ243-$R243)&gt;0),$V243/365*(CA243-BZ243+1),IF(AND(($S243-CA243)&lt;=0,(BZ243-$R243)&gt;0),$V243/365*($S243-BZ243+1),$V243/365*(CA243-$R243+1))))),0)</f>
        <v>0</v>
      </c>
      <c r="CC243" s="154">
        <f>CA243+1</f>
        <v>46235</v>
      </c>
      <c r="CD243" s="154">
        <f>CC243+30</f>
        <v>46265</v>
      </c>
      <c r="CE243" s="158">
        <f>IFERROR(IF(($R243-CD243)&gt;=0,0,IF(($S243-CC243)&lt;0,0,IF(AND(($S243-CD243)&gt;0,(CC243-$R243)&gt;0),$V243/365*(CD243-CC243+1),IF(AND(($S243-CD243)&lt;=0,(CC243-$R243)&gt;0),$V243/365*($S243-CC243+1),$V243/365*(CD243-$R243+1))))),0)</f>
        <v>0</v>
      </c>
      <c r="CF243" s="154">
        <f>CD243+1</f>
        <v>46266</v>
      </c>
      <c r="CG243" s="154">
        <f>CF243+29</f>
        <v>46295</v>
      </c>
      <c r="CH243" s="158">
        <f>IFERROR(IF(($R243-CG243)&gt;=0,0,IF(($S243-CF243)&lt;0,0,IF(AND(($S243-CG243)&gt;0,(CF243-$R243)&gt;0),$V243/365*(CG243-CF243+1),IF(AND(($S243-CG243)&lt;=0,(CF243-$R243)&gt;0),$V243/365*($S243-CF243+1),$V243/365*(CG243-$R243+1))))),0)</f>
        <v>0</v>
      </c>
      <c r="CI243" s="154">
        <f>CG243+1</f>
        <v>46296</v>
      </c>
      <c r="CJ243" s="154">
        <f>CI243+30</f>
        <v>46326</v>
      </c>
      <c r="CK243" s="158">
        <f>IFERROR(IF(($R243-CJ243)&gt;=0,0,IF(($S243-CI243)&lt;0,0,IF(AND(($S243-CJ243)&gt;0,(CI243-$R243)&gt;0),$V243/365*(CJ243-CI243+1),IF(AND(($S243-CJ243)&lt;=0,(CI243-$R243)&gt;0),$V243/365*($S243-CI243+1),$V243/365*(CJ243-$R243+1))))),0)</f>
        <v>0</v>
      </c>
      <c r="CL243" s="154">
        <f>CJ243+1</f>
        <v>46327</v>
      </c>
      <c r="CM243" s="154">
        <f>CL243+29</f>
        <v>46356</v>
      </c>
      <c r="CN243" s="158">
        <f>IFERROR(IF(($R243-CM243)&gt;=0,0,IF(($S243-CL243)&lt;0,0,IF(AND(($S243-CM243)&gt;0,(CL243-$R243)&gt;0),$V243/365*(CM243-CL243+1),IF(AND(($S243-CM243)&lt;=0,(CL243-$R243)&gt;0),$V243/365*($S243-CL243+1),$V243/365*(CM243-$R243+1))))),0)</f>
        <v>0</v>
      </c>
      <c r="CO243" s="154">
        <f>CM243+1</f>
        <v>46357</v>
      </c>
      <c r="CP243" s="154">
        <f>CO243+30</f>
        <v>46387</v>
      </c>
      <c r="CQ243" s="158">
        <f>IFERROR(IF(($R243-CP243)&gt;=0,0,IF(($S243-CO243)&lt;0,0,IF(AND(($S243-CP243)&gt;0,(CO243-$R243)&gt;0),$V243/365*(CP243-CO243+1),IF(AND(($S243-CP243)&lt;=0,(CO243-$R243)&gt;0),$V243/365*($S243-CO243+1),$V243/365*(CP243-$R243+1))))),0)</f>
        <v>0</v>
      </c>
    </row>
    <row r="244" s="80" customFormat="1" ht="24" customHeight="1" outlineLevel="4" spans="1:95">
      <c r="A244" s="119"/>
      <c r="B244" s="120"/>
      <c r="C244" s="121"/>
      <c r="D244" s="119"/>
      <c r="E244" s="120"/>
      <c r="F244" s="120"/>
      <c r="G244" s="120"/>
      <c r="H244" s="122"/>
      <c r="I244" s="122"/>
      <c r="J244" s="122">
        <f>Z244+AC244+AF244+AI244+AL244+AO244+AR244+AU244+AX244+BA244+BD244+BG244</f>
        <v>0</v>
      </c>
      <c r="K244" s="122">
        <f>K243+1</f>
        <v>4</v>
      </c>
      <c r="L244" s="147"/>
      <c r="M244" s="148">
        <f>IFERROR(VLOOKUP($L244,'2-2 引出数据_合同数据仓库'!$B$2:$BP$10000,3,FALSE),0)</f>
        <v>0</v>
      </c>
      <c r="N244" s="122"/>
      <c r="O244" s="148">
        <f>IFERROR(VLOOKUP((LEFT(VLOOKUP($L244,'2-2 引出数据_合同数据仓库'!$B$2:$BP$10000,64,FALSE),15)&amp;(RIGHT(VLOOKUP($L244,'2-2 引出数据_合同数据仓库'!$B$2:$BP$10000,64,FALSE),4)+1)),'2-2 引出数据_合同数据仓库'!$B$2:$BP$10000,3,FALSE),0)</f>
        <v>0</v>
      </c>
      <c r="P244" s="122"/>
      <c r="Q244" s="122">
        <f>IFERROR(VLOOKUP($L244,'2-2 引出数据_合同数据仓库'!$B$2:$BP$10000,28,FALSE),0)</f>
        <v>0</v>
      </c>
      <c r="R244" s="122">
        <f>IFERROR(VLOOKUP($L244,'2-2 引出数据_合同数据仓库'!$B$2:$BP$10000,29,FALSE),0)</f>
        <v>0</v>
      </c>
      <c r="S244" s="122">
        <f>IFERROR(VLOOKUP($L244,'2-2 引出数据_合同数据仓库'!$B$2:$BP$10000,4,FALSE),0)</f>
        <v>0</v>
      </c>
      <c r="T244" s="122"/>
      <c r="U244" s="122">
        <f>IFERROR(VLOOKUP($L244,'2-2 引出数据_合同数据仓库'!$B$2:$BP$10000,15,FALSE),0)</f>
        <v>0</v>
      </c>
      <c r="V244" s="122">
        <f>U244/(S244-R244+1)*365</f>
        <v>0</v>
      </c>
      <c r="W244" s="122"/>
      <c r="X244" s="154">
        <v>45658</v>
      </c>
      <c r="Y244" s="154">
        <f>X244+30</f>
        <v>45688</v>
      </c>
      <c r="Z244" s="158">
        <f>IFERROR(IF(($R244-Y244)&gt;=0,0,IF(($S244-X244)&lt;0,0,IF(AND(($S244-Y244)&gt;0,(X244-$R244)&gt;0),$V244/365*(Y244-X244+1),IF(AND(($S244-Y244)&lt;=0,(X244-$R244)&gt;0),$V244/365*($S244-X244+1),$V244/365*(Y244-$R244+1))))),0)</f>
        <v>0</v>
      </c>
      <c r="AA244" s="154">
        <f>Y244+1</f>
        <v>45689</v>
      </c>
      <c r="AB244" s="154">
        <f>AA244+27</f>
        <v>45716</v>
      </c>
      <c r="AC244" s="158">
        <f>IFERROR(IF(($R244-AB244)&gt;=0,0,IF(($S244-AA244)&lt;0,0,IF(AND(($S244-AB244)&gt;0,(AA244-$R244)&gt;0),$V244/365*(AB244-AA244+1),IF(AND(($S244-AB244)&lt;=0,(AA244-$R244)&gt;0),$V244/365*($S244-AA244+1),$V244/365*(AB244-$R244+1))))),0)</f>
        <v>0</v>
      </c>
      <c r="AD244" s="154">
        <f>AB244+1</f>
        <v>45717</v>
      </c>
      <c r="AE244" s="154">
        <f>AD244+30</f>
        <v>45747</v>
      </c>
      <c r="AF244" s="158">
        <f>IFERROR(IF(($R244-AE244)&gt;=0,0,IF(($S244-AD244)&lt;0,0,IF(AND(($S244-AE244)&gt;0,(AD244-$R244)&gt;0),$V244/365*(AE244-AD244+1),IF(AND(($S244-AE244)&lt;=0,(AD244-$R244)&gt;0),$V244/365*($S244-AD244+1),$V244/365*(AE244-$R244+1))))),0)</f>
        <v>0</v>
      </c>
      <c r="AG244" s="154">
        <f>AE244+1</f>
        <v>45748</v>
      </c>
      <c r="AH244" s="154">
        <f>AG244+29</f>
        <v>45777</v>
      </c>
      <c r="AI244" s="158">
        <f>IFERROR(IF(($R244-AH244)&gt;=0,0,IF(($S244-AG244)&lt;0,0,IF(AND(($S244-AH244)&gt;0,(AG244-$R244)&gt;0),$V244/365*(AH244-AG244+1),IF(AND(($S244-AH244)&lt;=0,(AG244-$R244)&gt;0),$V244/365*($S244-AG244+1),$V244/365*(AH244-$R244+1))))),0)</f>
        <v>0</v>
      </c>
      <c r="AJ244" s="154">
        <f>AH244+1</f>
        <v>45778</v>
      </c>
      <c r="AK244" s="154">
        <f>AJ244+30</f>
        <v>45808</v>
      </c>
      <c r="AL244" s="158">
        <f>IFERROR(IF(($R244-AK244)&gt;=0,0,IF(($S244-AJ244)&lt;0,0,IF(AND(($S244-AK244)&gt;0,(AJ244-$R244)&gt;0),$V244/365*(AK244-AJ244+1),IF(AND(($S244-AK244)&lt;=0,(AJ244-$R244)&gt;0),$V244/365*($S244-AJ244+1),$V244/365*(AK244-$R244+1))))),0)</f>
        <v>0</v>
      </c>
      <c r="AM244" s="154">
        <f>AK244+1</f>
        <v>45809</v>
      </c>
      <c r="AN244" s="154">
        <f>AM244+29</f>
        <v>45838</v>
      </c>
      <c r="AO244" s="158">
        <f>IFERROR(IF(($R244-AN244)&gt;=0,0,IF(($S244-AM244)&lt;0,0,IF(AND(($S244-AN244)&gt;0,(AM244-$R244)&gt;0),$V244/365*(AN244-AM244+1),IF(AND(($S244-AN244)&lt;=0,(AM244-$R244)&gt;0),$V244/365*($S244-AM244+1),$V244/365*(AN244-$R244+1))))),0)</f>
        <v>0</v>
      </c>
      <c r="AP244" s="154">
        <f>AN244+1</f>
        <v>45839</v>
      </c>
      <c r="AQ244" s="154">
        <f>AP244+30</f>
        <v>45869</v>
      </c>
      <c r="AR244" s="158">
        <f>IFERROR(IF(($R244-AQ244)&gt;=0,0,IF(($S244-AP244)&lt;0,0,IF(AND(($S244-AQ244)&gt;0,(AP244-$R244)&gt;0),$V244/365*(AQ244-AP244+1),IF(AND(($S244-AQ244)&lt;=0,(AP244-$R244)&gt;0),$V244/365*($S244-AP244+1),$V244/365*(AQ244-$R244+1))))),0)</f>
        <v>0</v>
      </c>
      <c r="AS244" s="154">
        <f>AQ244+1</f>
        <v>45870</v>
      </c>
      <c r="AT244" s="154">
        <f>AS244+30</f>
        <v>45900</v>
      </c>
      <c r="AU244" s="158">
        <f>IFERROR(IF(($R244-AT244)&gt;=0,0,IF(($S244-AS244)&lt;0,0,IF(AND(($S244-AT244)&gt;0,(AS244-$R244)&gt;0),$V244/365*(AT244-AS244+1),IF(AND(($S244-AT244)&lt;=0,(AS244-$R244)&gt;0),$V244/365*($S244-AS244+1),$V244/365*(AT244-$R244+1))))),0)</f>
        <v>0</v>
      </c>
      <c r="AV244" s="154">
        <f>AT244+1</f>
        <v>45901</v>
      </c>
      <c r="AW244" s="154">
        <f>AV244+29</f>
        <v>45930</v>
      </c>
      <c r="AX244" s="158">
        <f>IFERROR(IF(($R244-AW244)&gt;=0,0,IF(($S244-AV244)&lt;0,0,IF(AND(($S244-AW244)&gt;0,(AV244-$R244)&gt;0),$V244/365*(AW244-AV244+1),IF(AND(($S244-AW244)&lt;=0,(AV244-$R244)&gt;0),$V244/365*($S244-AV244+1),$V244/365*(AW244-$R244+1))))),0)</f>
        <v>0</v>
      </c>
      <c r="AY244" s="154">
        <f>AW244+1</f>
        <v>45931</v>
      </c>
      <c r="AZ244" s="154">
        <f>AY244+30</f>
        <v>45961</v>
      </c>
      <c r="BA244" s="158">
        <f>IFERROR(IF(($R244-AZ244)&gt;=0,0,IF(($S244-AY244)&lt;0,0,IF(AND(($S244-AZ244)&gt;0,(AY244-$R244)&gt;0),$V244/365*(AZ244-AY244+1),IF(AND(($S244-AZ244)&lt;=0,(AY244-$R244)&gt;0),$V244/365*($S244-AY244+1),$V244/365*(AZ244-$R244+1))))),0)</f>
        <v>0</v>
      </c>
      <c r="BB244" s="154">
        <f>AZ244+1</f>
        <v>45962</v>
      </c>
      <c r="BC244" s="154">
        <f>BB244+29</f>
        <v>45991</v>
      </c>
      <c r="BD244" s="158">
        <f>IFERROR(IF(($R244-BC244)&gt;=0,0,IF(($S244-BB244)&lt;0,0,IF(AND(($S244-BC244)&gt;0,(BB244-$R244)&gt;0),$V244/365*(BC244-BB244+1),IF(AND(($S244-BC244)&lt;=0,(BB244-$R244)&gt;0),$V244/365*($S244-BB244+1),$V244/365*(BC244-$R244+1))))),0)</f>
        <v>0</v>
      </c>
      <c r="BE244" s="154">
        <f>BC244+1</f>
        <v>45992</v>
      </c>
      <c r="BF244" s="154">
        <f>BE244+30</f>
        <v>46022</v>
      </c>
      <c r="BG244" s="158">
        <f>IFERROR(IF(($R244-BF244)&gt;=0,0,IF(($S244-BE244)&lt;0,0,IF(AND(($S244-BF244)&gt;0,(BE244-$R244)&gt;0),$V244/365*(BF244-BE244+1),IF(AND(($S244-BF244)&lt;=0,(BE244-$R244)&gt;0),$V244/365*($S244-BE244+1),$V244/365*(BF244-$R244+1))))),0)</f>
        <v>0</v>
      </c>
      <c r="BH244" s="154">
        <v>46023</v>
      </c>
      <c r="BI244" s="154">
        <f>BH244+30</f>
        <v>46053</v>
      </c>
      <c r="BJ244" s="158">
        <f>IFERROR(IF(($R244-BI244)&gt;=0,0,IF(($S244-BH244)&lt;0,0,IF(AND(($S244-BI244)&gt;0,(BH244-$R244)&gt;0),$V244/365*(BI244-BH244+1),IF(AND(($S244-BI244)&lt;=0,(BH244-$R244)&gt;0),$V244/365*($S244-BH244+1),$V244/365*(BI244-$R244+1))))),0)</f>
        <v>0</v>
      </c>
      <c r="BK244" s="154">
        <f>BI244+1</f>
        <v>46054</v>
      </c>
      <c r="BL244" s="154">
        <f>BK244+27</f>
        <v>46081</v>
      </c>
      <c r="BM244" s="158">
        <f>IFERROR(IF(($R244-BL244)&gt;=0,0,IF(($S244-BK244)&lt;0,0,IF(AND(($S244-BL244)&gt;0,(BK244-$R244)&gt;0),$V244/365*(BL244-BK244+1),IF(AND(($S244-BL244)&lt;=0,(BK244-$R244)&gt;0),$V244/365*($S244-BK244+1),$V244/365*(BL244-$R244+1))))),0)</f>
        <v>0</v>
      </c>
      <c r="BN244" s="154">
        <f>BL244+1</f>
        <v>46082</v>
      </c>
      <c r="BO244" s="154">
        <f>BN244+30</f>
        <v>46112</v>
      </c>
      <c r="BP244" s="158">
        <f>IFERROR(IF(($R244-BO244)&gt;=0,0,IF(($S244-BN244)&lt;0,0,IF(AND(($S244-BO244)&gt;0,(BN244-$R244)&gt;0),$V244/365*(BO244-BN244+1),IF(AND(($S244-BO244)&lt;=0,(BN244-$R244)&gt;0),$V244/365*($S244-BN244+1),$V244/365*(BO244-$R244+1))))),0)</f>
        <v>0</v>
      </c>
      <c r="BQ244" s="154">
        <f>BO244+1</f>
        <v>46113</v>
      </c>
      <c r="BR244" s="154">
        <f>BQ244+29</f>
        <v>46142</v>
      </c>
      <c r="BS244" s="158">
        <f>IFERROR(IF(($R244-BR244)&gt;=0,0,IF(($S244-BQ244)&lt;0,0,IF(AND(($S244-BR244)&gt;0,(BQ244-$R244)&gt;0),$V244/365*(BR244-BQ244+1),IF(AND(($S244-BR244)&lt;=0,(BQ244-$R244)&gt;0),$V244/365*($S244-BQ244+1),$V244/365*(BR244-$R244+1))))),0)</f>
        <v>0</v>
      </c>
      <c r="BT244" s="154">
        <f>BR244+1</f>
        <v>46143</v>
      </c>
      <c r="BU244" s="154">
        <f>BT244+30</f>
        <v>46173</v>
      </c>
      <c r="BV244" s="158">
        <f>IFERROR(IF(($R244-BU244)&gt;=0,0,IF(($S244-BT244)&lt;0,0,IF(AND(($S244-BU244)&gt;0,(BT244-$R244)&gt;0),$V244/365*(BU244-BT244+1),IF(AND(($S244-BU244)&lt;=0,(BT244-$R244)&gt;0),$V244/365*($S244-BT244+1),$V244/365*(BU244-$R244+1))))),0)</f>
        <v>0</v>
      </c>
      <c r="BW244" s="154">
        <f>BU244+1</f>
        <v>46174</v>
      </c>
      <c r="BX244" s="154">
        <f>BW244+29</f>
        <v>46203</v>
      </c>
      <c r="BY244" s="158">
        <f>IFERROR(IF(($R244-BX244)&gt;=0,0,IF(($S244-BW244)&lt;0,0,IF(AND(($S244-BX244)&gt;0,(BW244-$R244)&gt;0),$V244/365*(BX244-BW244+1),IF(AND(($S244-BX244)&lt;=0,(BW244-$R244)&gt;0),$V244/365*($S244-BW244+1),$V244/365*(BX244-$R244+1))))),0)</f>
        <v>0</v>
      </c>
      <c r="BZ244" s="154">
        <f>BX244+1</f>
        <v>46204</v>
      </c>
      <c r="CA244" s="154">
        <f>BZ244+30</f>
        <v>46234</v>
      </c>
      <c r="CB244" s="158">
        <f>IFERROR(IF(($R244-CA244)&gt;=0,0,IF(($S244-BZ244)&lt;0,0,IF(AND(($S244-CA244)&gt;0,(BZ244-$R244)&gt;0),$V244/365*(CA244-BZ244+1),IF(AND(($S244-CA244)&lt;=0,(BZ244-$R244)&gt;0),$V244/365*($S244-BZ244+1),$V244/365*(CA244-$R244+1))))),0)</f>
        <v>0</v>
      </c>
      <c r="CC244" s="154">
        <f>CA244+1</f>
        <v>46235</v>
      </c>
      <c r="CD244" s="154">
        <f>CC244+30</f>
        <v>46265</v>
      </c>
      <c r="CE244" s="158">
        <f>IFERROR(IF(($R244-CD244)&gt;=0,0,IF(($S244-CC244)&lt;0,0,IF(AND(($S244-CD244)&gt;0,(CC244-$R244)&gt;0),$V244/365*(CD244-CC244+1),IF(AND(($S244-CD244)&lt;=0,(CC244-$R244)&gt;0),$V244/365*($S244-CC244+1),$V244/365*(CD244-$R244+1))))),0)</f>
        <v>0</v>
      </c>
      <c r="CF244" s="154">
        <f>CD244+1</f>
        <v>46266</v>
      </c>
      <c r="CG244" s="154">
        <f>CF244+29</f>
        <v>46295</v>
      </c>
      <c r="CH244" s="158">
        <f>IFERROR(IF(($R244-CG244)&gt;=0,0,IF(($S244-CF244)&lt;0,0,IF(AND(($S244-CG244)&gt;0,(CF244-$R244)&gt;0),$V244/365*(CG244-CF244+1),IF(AND(($S244-CG244)&lt;=0,(CF244-$R244)&gt;0),$V244/365*($S244-CF244+1),$V244/365*(CG244-$R244+1))))),0)</f>
        <v>0</v>
      </c>
      <c r="CI244" s="154">
        <f>CG244+1</f>
        <v>46296</v>
      </c>
      <c r="CJ244" s="154">
        <f>CI244+30</f>
        <v>46326</v>
      </c>
      <c r="CK244" s="158">
        <f>IFERROR(IF(($R244-CJ244)&gt;=0,0,IF(($S244-CI244)&lt;0,0,IF(AND(($S244-CJ244)&gt;0,(CI244-$R244)&gt;0),$V244/365*(CJ244-CI244+1),IF(AND(($S244-CJ244)&lt;=0,(CI244-$R244)&gt;0),$V244/365*($S244-CI244+1),$V244/365*(CJ244-$R244+1))))),0)</f>
        <v>0</v>
      </c>
      <c r="CL244" s="154">
        <f>CJ244+1</f>
        <v>46327</v>
      </c>
      <c r="CM244" s="154">
        <f>CL244+29</f>
        <v>46356</v>
      </c>
      <c r="CN244" s="158">
        <f>IFERROR(IF(($R244-CM244)&gt;=0,0,IF(($S244-CL244)&lt;0,0,IF(AND(($S244-CM244)&gt;0,(CL244-$R244)&gt;0),$V244/365*(CM244-CL244+1),IF(AND(($S244-CM244)&lt;=0,(CL244-$R244)&gt;0),$V244/365*($S244-CL244+1),$V244/365*(CM244-$R244+1))))),0)</f>
        <v>0</v>
      </c>
      <c r="CO244" s="154">
        <f>CM244+1</f>
        <v>46357</v>
      </c>
      <c r="CP244" s="154">
        <f>CO244+30</f>
        <v>46387</v>
      </c>
      <c r="CQ244" s="158">
        <f>IFERROR(IF(($R244-CP244)&gt;=0,0,IF(($S244-CO244)&lt;0,0,IF(AND(($S244-CP244)&gt;0,(CO244-$R244)&gt;0),$V244/365*(CP244-CO244+1),IF(AND(($S244-CP244)&lt;=0,(CO244-$R244)&gt;0),$V244/365*($S244-CO244+1),$V244/365*(CP244-$R244+1))))),0)</f>
        <v>0</v>
      </c>
    </row>
    <row r="245" s="80" customFormat="1" ht="24" customHeight="1" outlineLevel="4" spans="1:95">
      <c r="A245" s="123" t="s">
        <v>2814</v>
      </c>
      <c r="B245" s="124"/>
      <c r="C245" s="124"/>
      <c r="D245" s="124"/>
      <c r="E245" s="124"/>
      <c r="F245" s="124"/>
      <c r="G245" s="125"/>
      <c r="H245" s="126"/>
      <c r="I245" s="126"/>
      <c r="J245" s="126"/>
      <c r="K245" s="126"/>
      <c r="L245" s="149"/>
      <c r="M245" s="149"/>
      <c r="N245" s="126"/>
      <c r="O245" s="126"/>
      <c r="P245" s="126"/>
      <c r="Q245" s="126"/>
      <c r="R245" s="126"/>
      <c r="S245" s="126"/>
      <c r="T245" s="126"/>
      <c r="U245" s="126"/>
      <c r="V245" s="126"/>
      <c r="W245" s="126"/>
      <c r="X245" s="126"/>
      <c r="Y245" s="126"/>
      <c r="Z245" s="126"/>
      <c r="AA245" s="126"/>
      <c r="AB245" s="126"/>
      <c r="AC245" s="126"/>
      <c r="AD245" s="126"/>
      <c r="AE245" s="126"/>
      <c r="AF245" s="126"/>
      <c r="AG245" s="126"/>
      <c r="AH245" s="126"/>
      <c r="AI245" s="126"/>
      <c r="AJ245" s="126"/>
      <c r="AK245" s="126"/>
      <c r="AL245" s="126"/>
      <c r="AM245" s="126"/>
      <c r="AN245" s="126"/>
      <c r="AO245" s="126"/>
      <c r="AP245" s="126"/>
      <c r="AQ245" s="126"/>
      <c r="AR245" s="126"/>
      <c r="AS245" s="126"/>
      <c r="AT245" s="126"/>
      <c r="AU245" s="126"/>
      <c r="AV245" s="126"/>
      <c r="AW245" s="126"/>
      <c r="AX245" s="126"/>
      <c r="AY245" s="126"/>
      <c r="AZ245" s="126"/>
      <c r="BA245" s="126"/>
      <c r="BB245" s="126"/>
      <c r="BC245" s="126"/>
      <c r="BD245" s="126"/>
      <c r="BE245" s="126"/>
      <c r="BF245" s="126"/>
      <c r="BG245" s="126"/>
      <c r="BH245" s="126"/>
      <c r="BI245" s="126"/>
      <c r="BJ245" s="126"/>
      <c r="BK245" s="126"/>
      <c r="BL245" s="126"/>
      <c r="BM245" s="126"/>
      <c r="BN245" s="126"/>
      <c r="BO245" s="126"/>
      <c r="BP245" s="126"/>
      <c r="BQ245" s="126"/>
      <c r="BR245" s="126"/>
      <c r="BS245" s="126"/>
      <c r="BT245" s="126"/>
      <c r="BU245" s="126"/>
      <c r="BV245" s="126"/>
      <c r="BW245" s="126"/>
      <c r="BX245" s="126"/>
      <c r="BY245" s="126"/>
      <c r="BZ245" s="126"/>
      <c r="CA245" s="126"/>
      <c r="CB245" s="126"/>
      <c r="CC245" s="126"/>
      <c r="CD245" s="126"/>
      <c r="CE245" s="126"/>
      <c r="CF245" s="126"/>
      <c r="CG245" s="126"/>
      <c r="CH245" s="126"/>
      <c r="CI245" s="126"/>
      <c r="CJ245" s="126"/>
      <c r="CK245" s="126"/>
      <c r="CL245" s="126"/>
      <c r="CM245" s="126"/>
      <c r="CN245" s="126"/>
      <c r="CO245" s="126"/>
      <c r="CP245" s="126"/>
      <c r="CQ245" s="126"/>
    </row>
    <row r="246" ht="24" customHeight="1" outlineLevel="3" spans="1:95">
      <c r="A246" s="115"/>
      <c r="B246" s="116" t="s">
        <v>792</v>
      </c>
      <c r="C246" s="117" t="s">
        <v>1199</v>
      </c>
      <c r="D246" s="115" t="s">
        <v>1200</v>
      </c>
      <c r="E246" s="116" t="s">
        <v>1201</v>
      </c>
      <c r="F246" s="116"/>
      <c r="G246" s="116" t="s">
        <v>936</v>
      </c>
      <c r="H246" s="118">
        <f>X246+AA246+AD246+AG246+AJ246+AM246+AP246+AS246+AV246+AY246+BB246+BE246</f>
        <v>0</v>
      </c>
      <c r="I246" s="118">
        <f>Y246+AB246+AE246+AH246+AK246+AN246+AQ246+AT246+AW246+AZ246+BC246+BF246</f>
        <v>0</v>
      </c>
      <c r="J246" s="118">
        <f>Z246+AC246+AF246+AI246+AL246+AO246+AR246+AU246+AX246+BA246+BD246+BG246</f>
        <v>0</v>
      </c>
      <c r="K246" s="118"/>
      <c r="L246" s="146"/>
      <c r="M246" s="146"/>
      <c r="N246" s="118"/>
      <c r="O246" s="118"/>
      <c r="P246" s="118"/>
      <c r="Q246" s="118"/>
      <c r="R246" s="118"/>
      <c r="S246" s="118"/>
      <c r="T246" s="118"/>
      <c r="U246" s="118"/>
      <c r="V246" s="118"/>
      <c r="W246" s="118"/>
      <c r="X246" s="118">
        <f>VLOOKUP($C246,'1 预算编制表单'!$C:$BJ,27,FALSE)</f>
        <v>0</v>
      </c>
      <c r="Y246" s="118">
        <f>X246-Z246</f>
        <v>0</v>
      </c>
      <c r="Z246" s="118">
        <f>SUM(Z247:Z251)</f>
        <v>0</v>
      </c>
      <c r="AA246" s="118">
        <f>VLOOKUP($C246,'1 预算编制表单'!$C:$BJ,30,FALSE)</f>
        <v>0</v>
      </c>
      <c r="AB246" s="118">
        <f>AA246-AC246</f>
        <v>0</v>
      </c>
      <c r="AC246" s="118">
        <f>SUM(AC247:AC251)</f>
        <v>0</v>
      </c>
      <c r="AD246" s="118">
        <f>VLOOKUP($C246,'1 预算编制表单'!$C:$BJ,33,FALSE)</f>
        <v>0</v>
      </c>
      <c r="AE246" s="118">
        <f>AD246-AF246</f>
        <v>0</v>
      </c>
      <c r="AF246" s="118">
        <f>SUM(AF247:AF251)</f>
        <v>0</v>
      </c>
      <c r="AG246" s="118">
        <f>VLOOKUP($C246,'1 预算编制表单'!$C:$BJ,36,FALSE)</f>
        <v>0</v>
      </c>
      <c r="AH246" s="118">
        <f>AG246-AI246</f>
        <v>0</v>
      </c>
      <c r="AI246" s="118">
        <f>SUM(AI247:AI251)</f>
        <v>0</v>
      </c>
      <c r="AJ246" s="118">
        <f>VLOOKUP($C246,'1 预算编制表单'!$C:$BJ,39,FALSE)</f>
        <v>0</v>
      </c>
      <c r="AK246" s="118">
        <f>AJ246-AL246</f>
        <v>0</v>
      </c>
      <c r="AL246" s="118">
        <f>SUM(AL247:AL251)</f>
        <v>0</v>
      </c>
      <c r="AM246" s="118">
        <f>VLOOKUP($C246,'1 预算编制表单'!$C:$BJ,42,FALSE)</f>
        <v>0</v>
      </c>
      <c r="AN246" s="118">
        <f>AM246-AO246</f>
        <v>0</v>
      </c>
      <c r="AO246" s="118">
        <f>SUM(AO247:AO251)</f>
        <v>0</v>
      </c>
      <c r="AP246" s="118">
        <f>VLOOKUP($C246,'1 预算编制表单'!$C:$BJ,45,FALSE)</f>
        <v>0</v>
      </c>
      <c r="AQ246" s="118">
        <f>AP246-AR246</f>
        <v>0</v>
      </c>
      <c r="AR246" s="118">
        <f>SUM(AR247:AR251)</f>
        <v>0</v>
      </c>
      <c r="AS246" s="118">
        <f>VLOOKUP($C246,'1 预算编制表单'!$C:$BJ,48,FALSE)</f>
        <v>0</v>
      </c>
      <c r="AT246" s="118">
        <f>AS246-AU246</f>
        <v>0</v>
      </c>
      <c r="AU246" s="118">
        <f>SUM(AU247:AU251)</f>
        <v>0</v>
      </c>
      <c r="AV246" s="118">
        <f>VLOOKUP($C246,'1 预算编制表单'!$C:$BJ,51,FALSE)</f>
        <v>0</v>
      </c>
      <c r="AW246" s="118">
        <f>AV246-AX246</f>
        <v>0</v>
      </c>
      <c r="AX246" s="118">
        <f>SUM(AX247:AX251)</f>
        <v>0</v>
      </c>
      <c r="AY246" s="118">
        <f>VLOOKUP($C246,'1 预算编制表单'!$C:$BJ,54,FALSE)</f>
        <v>0</v>
      </c>
      <c r="AZ246" s="118">
        <f>AY246-BA246</f>
        <v>0</v>
      </c>
      <c r="BA246" s="118">
        <f>SUM(BA247:BA251)</f>
        <v>0</v>
      </c>
      <c r="BB246" s="118">
        <f>VLOOKUP($C246,'1 预算编制表单'!$C:$BJ,57,FALSE)</f>
        <v>0</v>
      </c>
      <c r="BC246" s="118">
        <f>BB246-BD246</f>
        <v>0</v>
      </c>
      <c r="BD246" s="118">
        <f>SUM(BD247:BD251)</f>
        <v>0</v>
      </c>
      <c r="BE246" s="118">
        <f>VLOOKUP($C246,'1 预算编制表单'!$C:$BJ,60,FALSE)</f>
        <v>0</v>
      </c>
      <c r="BF246" s="118">
        <f>BE246-BG246</f>
        <v>0</v>
      </c>
      <c r="BG246" s="118">
        <f>SUM(BG247:BG251)</f>
        <v>0</v>
      </c>
      <c r="BH246" s="118">
        <f>VLOOKUP($C246,'1 预算编制表单'!$C:$BJ,27,FALSE)</f>
        <v>0</v>
      </c>
      <c r="BI246" s="118">
        <f>BH246-BJ246</f>
        <v>0</v>
      </c>
      <c r="BJ246" s="118">
        <f>SUM(BJ247:BJ251)</f>
        <v>0</v>
      </c>
      <c r="BK246" s="118">
        <f>VLOOKUP($C246,'1 预算编制表单'!$C:$BJ,30,FALSE)</f>
        <v>0</v>
      </c>
      <c r="BL246" s="118">
        <f>BK246-BM246</f>
        <v>0</v>
      </c>
      <c r="BM246" s="118">
        <f>SUM(BM247:BM251)</f>
        <v>0</v>
      </c>
      <c r="BN246" s="118">
        <f>VLOOKUP($C246,'1 预算编制表单'!$C:$BJ,33,FALSE)</f>
        <v>0</v>
      </c>
      <c r="BO246" s="118">
        <f>BN246-BP246</f>
        <v>0</v>
      </c>
      <c r="BP246" s="118">
        <f>SUM(BP247:BP251)</f>
        <v>0</v>
      </c>
      <c r="BQ246" s="118">
        <f>VLOOKUP($C246,'1 预算编制表单'!$C:$BJ,36,FALSE)</f>
        <v>0</v>
      </c>
      <c r="BR246" s="118">
        <f>BQ246-BS246</f>
        <v>0</v>
      </c>
      <c r="BS246" s="118">
        <f>SUM(BS247:BS251)</f>
        <v>0</v>
      </c>
      <c r="BT246" s="118">
        <f>VLOOKUP($C246,'1 预算编制表单'!$C:$BJ,39,FALSE)</f>
        <v>0</v>
      </c>
      <c r="BU246" s="118">
        <f>BT246-BV246</f>
        <v>0</v>
      </c>
      <c r="BV246" s="118">
        <f>SUM(BV247:BV251)</f>
        <v>0</v>
      </c>
      <c r="BW246" s="118">
        <f>VLOOKUP($C246,'1 预算编制表单'!$C:$BJ,42,FALSE)</f>
        <v>0</v>
      </c>
      <c r="BX246" s="118">
        <f>BW246-BY246</f>
        <v>0</v>
      </c>
      <c r="BY246" s="118">
        <f>SUM(BY247:BY251)</f>
        <v>0</v>
      </c>
      <c r="BZ246" s="118">
        <f>VLOOKUP($C246,'1 预算编制表单'!$C:$BJ,45,FALSE)</f>
        <v>0</v>
      </c>
      <c r="CA246" s="118">
        <f>BZ246-CB246</f>
        <v>0</v>
      </c>
      <c r="CB246" s="118">
        <f>SUM(CB247:CB251)</f>
        <v>0</v>
      </c>
      <c r="CC246" s="118">
        <f>VLOOKUP($C246,'1 预算编制表单'!$C:$BJ,48,FALSE)</f>
        <v>0</v>
      </c>
      <c r="CD246" s="118">
        <f>CC246-CE246</f>
        <v>0</v>
      </c>
      <c r="CE246" s="118">
        <f>SUM(CE247:CE251)</f>
        <v>0</v>
      </c>
      <c r="CF246" s="118">
        <f>VLOOKUP($C246,'1 预算编制表单'!$C:$BJ,51,FALSE)</f>
        <v>0</v>
      </c>
      <c r="CG246" s="118">
        <f>CF246-CH246</f>
        <v>0</v>
      </c>
      <c r="CH246" s="118">
        <f>SUM(CH247:CH251)</f>
        <v>0</v>
      </c>
      <c r="CI246" s="118">
        <f>VLOOKUP($C246,'1 预算编制表单'!$C:$BJ,54,FALSE)</f>
        <v>0</v>
      </c>
      <c r="CJ246" s="118">
        <f>CI246-CK246</f>
        <v>0</v>
      </c>
      <c r="CK246" s="118">
        <f>SUM(CK247:CK251)</f>
        <v>0</v>
      </c>
      <c r="CL246" s="118">
        <f>VLOOKUP($C246,'1 预算编制表单'!$C:$BJ,57,FALSE)</f>
        <v>0</v>
      </c>
      <c r="CM246" s="118">
        <f>CL246-CN246</f>
        <v>0</v>
      </c>
      <c r="CN246" s="118">
        <f>SUM(CN247:CN251)</f>
        <v>0</v>
      </c>
      <c r="CO246" s="118">
        <f>VLOOKUP($C246,'1 预算编制表单'!$C:$BJ,60,FALSE)</f>
        <v>0</v>
      </c>
      <c r="CP246" s="118">
        <f>CO246-CQ246</f>
        <v>0</v>
      </c>
      <c r="CQ246" s="118">
        <f>SUM(CQ247:CQ251)</f>
        <v>0</v>
      </c>
    </row>
    <row r="247" s="80" customFormat="1" ht="24" customHeight="1" outlineLevel="4" spans="1:95">
      <c r="A247" s="119"/>
      <c r="B247" s="120"/>
      <c r="C247" s="121"/>
      <c r="D247" s="119"/>
      <c r="E247" s="120"/>
      <c r="F247" s="120"/>
      <c r="G247" s="120"/>
      <c r="H247" s="122"/>
      <c r="I247" s="122"/>
      <c r="J247" s="122">
        <f>Z247+AC247+AF247+AI247+AL247+AO247+AR247+AU247+AX247+BA247+BD247+BG247</f>
        <v>0</v>
      </c>
      <c r="K247" s="122">
        <v>1</v>
      </c>
      <c r="L247" s="147"/>
      <c r="M247" s="148">
        <f>IFERROR(VLOOKUP($L247,'2-2 引出数据_合同数据仓库'!$B$2:$BP$10000,3,FALSE),0)</f>
        <v>0</v>
      </c>
      <c r="N247" s="122"/>
      <c r="O247" s="148">
        <f>IFERROR(VLOOKUP((LEFT(VLOOKUP($L247,'2-2 引出数据_合同数据仓库'!$B$2:$BP$10000,64,FALSE),15)&amp;(RIGHT(VLOOKUP($L247,'2-2 引出数据_合同数据仓库'!$B$2:$BP$10000,64,FALSE),4)+1)),'2-2 引出数据_合同数据仓库'!$B$2:$BP$10000,3,FALSE),0)</f>
        <v>0</v>
      </c>
      <c r="P247" s="122"/>
      <c r="Q247" s="122">
        <f>IFERROR(VLOOKUP($L247,'2-2 引出数据_合同数据仓库'!$B$2:$BP$10000,28,FALSE),0)</f>
        <v>0</v>
      </c>
      <c r="R247" s="122">
        <f>IFERROR(VLOOKUP($L247,'2-2 引出数据_合同数据仓库'!$B$2:$BP$10000,29,FALSE),0)</f>
        <v>0</v>
      </c>
      <c r="S247" s="122">
        <f>IFERROR(VLOOKUP($L247,'2-2 引出数据_合同数据仓库'!$B$2:$BP$10000,4,FALSE),0)</f>
        <v>0</v>
      </c>
      <c r="T247" s="122"/>
      <c r="U247" s="122">
        <f>IFERROR(VLOOKUP($L247,'2-2 引出数据_合同数据仓库'!$B$2:$BP$10000,15,FALSE),0)</f>
        <v>0</v>
      </c>
      <c r="V247" s="122">
        <f>U247/(S247-R247+1)*365</f>
        <v>0</v>
      </c>
      <c r="W247" s="122"/>
      <c r="X247" s="154">
        <v>45658</v>
      </c>
      <c r="Y247" s="154">
        <f>X247+30</f>
        <v>45688</v>
      </c>
      <c r="Z247" s="158">
        <f>IFERROR(IF(($R247-Y247)&gt;=0,0,IF(($S247-X247)&lt;0,0,IF(AND(($S247-Y247)&gt;0,(X247-$R247)&gt;0),$V247/365*(Y247-X247+1),IF(AND(($S247-Y247)&lt;=0,(X247-$R247)&gt;0),$V247/365*($S247-X247+1),$V247/365*(Y247-$R247+1))))),0)</f>
        <v>0</v>
      </c>
      <c r="AA247" s="154">
        <f>Y247+1</f>
        <v>45689</v>
      </c>
      <c r="AB247" s="154">
        <f>AA247+27</f>
        <v>45716</v>
      </c>
      <c r="AC247" s="158">
        <f>IFERROR(IF(($R247-AB247)&gt;=0,0,IF(($S247-AA247)&lt;0,0,IF(AND(($S247-AB247)&gt;0,(AA247-$R247)&gt;0),$V247/365*(AB247-AA247+1),IF(AND(($S247-AB247)&lt;=0,(AA247-$R247)&gt;0),$V247/365*($S247-AA247+1),$V247/365*(AB247-$R247+1))))),0)</f>
        <v>0</v>
      </c>
      <c r="AD247" s="154">
        <f>AB247+1</f>
        <v>45717</v>
      </c>
      <c r="AE247" s="154">
        <f>AD247+30</f>
        <v>45747</v>
      </c>
      <c r="AF247" s="158">
        <f>IFERROR(IF(($R247-AE247)&gt;=0,0,IF(($S247-AD247)&lt;0,0,IF(AND(($S247-AE247)&gt;0,(AD247-$R247)&gt;0),$V247/365*(AE247-AD247+1),IF(AND(($S247-AE247)&lt;=0,(AD247-$R247)&gt;0),$V247/365*($S247-AD247+1),$V247/365*(AE247-$R247+1))))),0)</f>
        <v>0</v>
      </c>
      <c r="AG247" s="154">
        <f>AE247+1</f>
        <v>45748</v>
      </c>
      <c r="AH247" s="154">
        <f>AG247+29</f>
        <v>45777</v>
      </c>
      <c r="AI247" s="158">
        <f>IFERROR(IF(($R247-AH247)&gt;=0,0,IF(($S247-AG247)&lt;0,0,IF(AND(($S247-AH247)&gt;0,(AG247-$R247)&gt;0),$V247/365*(AH247-AG247+1),IF(AND(($S247-AH247)&lt;=0,(AG247-$R247)&gt;0),$V247/365*($S247-AG247+1),$V247/365*(AH247-$R247+1))))),0)</f>
        <v>0</v>
      </c>
      <c r="AJ247" s="154">
        <f>AH247+1</f>
        <v>45778</v>
      </c>
      <c r="AK247" s="154">
        <f>AJ247+30</f>
        <v>45808</v>
      </c>
      <c r="AL247" s="158">
        <f>IFERROR(IF(($R247-AK247)&gt;=0,0,IF(($S247-AJ247)&lt;0,0,IF(AND(($S247-AK247)&gt;0,(AJ247-$R247)&gt;0),$V247/365*(AK247-AJ247+1),IF(AND(($S247-AK247)&lt;=0,(AJ247-$R247)&gt;0),$V247/365*($S247-AJ247+1),$V247/365*(AK247-$R247+1))))),0)</f>
        <v>0</v>
      </c>
      <c r="AM247" s="154">
        <f>AK247+1</f>
        <v>45809</v>
      </c>
      <c r="AN247" s="154">
        <f>AM247+29</f>
        <v>45838</v>
      </c>
      <c r="AO247" s="158">
        <f>IFERROR(IF(($R247-AN247)&gt;=0,0,IF(($S247-AM247)&lt;0,0,IF(AND(($S247-AN247)&gt;0,(AM247-$R247)&gt;0),$V247/365*(AN247-AM247+1),IF(AND(($S247-AN247)&lt;=0,(AM247-$R247)&gt;0),$V247/365*($S247-AM247+1),$V247/365*(AN247-$R247+1))))),0)</f>
        <v>0</v>
      </c>
      <c r="AP247" s="154">
        <f>AN247+1</f>
        <v>45839</v>
      </c>
      <c r="AQ247" s="154">
        <f>AP247+30</f>
        <v>45869</v>
      </c>
      <c r="AR247" s="158">
        <f>IFERROR(IF(($R247-AQ247)&gt;=0,0,IF(($S247-AP247)&lt;0,0,IF(AND(($S247-AQ247)&gt;0,(AP247-$R247)&gt;0),$V247/365*(AQ247-AP247+1),IF(AND(($S247-AQ247)&lt;=0,(AP247-$R247)&gt;0),$V247/365*($S247-AP247+1),$V247/365*(AQ247-$R247+1))))),0)</f>
        <v>0</v>
      </c>
      <c r="AS247" s="154">
        <f>AQ247+1</f>
        <v>45870</v>
      </c>
      <c r="AT247" s="154">
        <f>AS247+30</f>
        <v>45900</v>
      </c>
      <c r="AU247" s="158">
        <f>IFERROR(IF(($R247-AT247)&gt;=0,0,IF(($S247-AS247)&lt;0,0,IF(AND(($S247-AT247)&gt;0,(AS247-$R247)&gt;0),$V247/365*(AT247-AS247+1),IF(AND(($S247-AT247)&lt;=0,(AS247-$R247)&gt;0),$V247/365*($S247-AS247+1),$V247/365*(AT247-$R247+1))))),0)</f>
        <v>0</v>
      </c>
      <c r="AV247" s="154">
        <f>AT247+1</f>
        <v>45901</v>
      </c>
      <c r="AW247" s="154">
        <f>AV247+29</f>
        <v>45930</v>
      </c>
      <c r="AX247" s="158">
        <f>IFERROR(IF(($R247-AW247)&gt;=0,0,IF(($S247-AV247)&lt;0,0,IF(AND(($S247-AW247)&gt;0,(AV247-$R247)&gt;0),$V247/365*(AW247-AV247+1),IF(AND(($S247-AW247)&lt;=0,(AV247-$R247)&gt;0),$V247/365*($S247-AV247+1),$V247/365*(AW247-$R247+1))))),0)</f>
        <v>0</v>
      </c>
      <c r="AY247" s="154">
        <f>AW247+1</f>
        <v>45931</v>
      </c>
      <c r="AZ247" s="154">
        <f>AY247+30</f>
        <v>45961</v>
      </c>
      <c r="BA247" s="158">
        <f>IFERROR(IF(($R247-AZ247)&gt;=0,0,IF(($S247-AY247)&lt;0,0,IF(AND(($S247-AZ247)&gt;0,(AY247-$R247)&gt;0),$V247/365*(AZ247-AY247+1),IF(AND(($S247-AZ247)&lt;=0,(AY247-$R247)&gt;0),$V247/365*($S247-AY247+1),$V247/365*(AZ247-$R247+1))))),0)</f>
        <v>0</v>
      </c>
      <c r="BB247" s="154">
        <f>AZ247+1</f>
        <v>45962</v>
      </c>
      <c r="BC247" s="154">
        <f>BB247+29</f>
        <v>45991</v>
      </c>
      <c r="BD247" s="158">
        <f>IFERROR(IF(($R247-BC247)&gt;=0,0,IF(($S247-BB247)&lt;0,0,IF(AND(($S247-BC247)&gt;0,(BB247-$R247)&gt;0),$V247/365*(BC247-BB247+1),IF(AND(($S247-BC247)&lt;=0,(BB247-$R247)&gt;0),$V247/365*($S247-BB247+1),$V247/365*(BC247-$R247+1))))),0)</f>
        <v>0</v>
      </c>
      <c r="BE247" s="154">
        <f>BC247+1</f>
        <v>45992</v>
      </c>
      <c r="BF247" s="154">
        <f>BE247+30</f>
        <v>46022</v>
      </c>
      <c r="BG247" s="158">
        <f>IFERROR(IF(($R247-BF247)&gt;=0,0,IF(($S247-BE247)&lt;0,0,IF(AND(($S247-BF247)&gt;0,(BE247-$R247)&gt;0),$V247/365*(BF247-BE247+1),IF(AND(($S247-BF247)&lt;=0,(BE247-$R247)&gt;0),$V247/365*($S247-BE247+1),$V247/365*(BF247-$R247+1))))),0)</f>
        <v>0</v>
      </c>
      <c r="BH247" s="154">
        <v>46023</v>
      </c>
      <c r="BI247" s="154">
        <f>BH247+30</f>
        <v>46053</v>
      </c>
      <c r="BJ247" s="158">
        <f>IFERROR(IF(($R247-BI247)&gt;=0,0,IF(($S247-BH247)&lt;0,0,IF(AND(($S247-BI247)&gt;0,(BH247-$R247)&gt;0),$V247/365*(BI247-BH247+1),IF(AND(($S247-BI247)&lt;=0,(BH247-$R247)&gt;0),$V247/365*($S247-BH247+1),$V247/365*(BI247-$R247+1))))),0)</f>
        <v>0</v>
      </c>
      <c r="BK247" s="154">
        <f>BI247+1</f>
        <v>46054</v>
      </c>
      <c r="BL247" s="154">
        <f>BK247+27</f>
        <v>46081</v>
      </c>
      <c r="BM247" s="158">
        <f>IFERROR(IF(($R247-BL247)&gt;=0,0,IF(($S247-BK247)&lt;0,0,IF(AND(($S247-BL247)&gt;0,(BK247-$R247)&gt;0),$V247/365*(BL247-BK247+1),IF(AND(($S247-BL247)&lt;=0,(BK247-$R247)&gt;0),$V247/365*($S247-BK247+1),$V247/365*(BL247-$R247+1))))),0)</f>
        <v>0</v>
      </c>
      <c r="BN247" s="154">
        <f>BL247+1</f>
        <v>46082</v>
      </c>
      <c r="BO247" s="154">
        <f>BN247+30</f>
        <v>46112</v>
      </c>
      <c r="BP247" s="158">
        <f>IFERROR(IF(($R247-BO247)&gt;=0,0,IF(($S247-BN247)&lt;0,0,IF(AND(($S247-BO247)&gt;0,(BN247-$R247)&gt;0),$V247/365*(BO247-BN247+1),IF(AND(($S247-BO247)&lt;=0,(BN247-$R247)&gt;0),$V247/365*($S247-BN247+1),$V247/365*(BO247-$R247+1))))),0)</f>
        <v>0</v>
      </c>
      <c r="BQ247" s="154">
        <f>BO247+1</f>
        <v>46113</v>
      </c>
      <c r="BR247" s="154">
        <f>BQ247+29</f>
        <v>46142</v>
      </c>
      <c r="BS247" s="158">
        <f>IFERROR(IF(($R247-BR247)&gt;=0,0,IF(($S247-BQ247)&lt;0,0,IF(AND(($S247-BR247)&gt;0,(BQ247-$R247)&gt;0),$V247/365*(BR247-BQ247+1),IF(AND(($S247-BR247)&lt;=0,(BQ247-$R247)&gt;0),$V247/365*($S247-BQ247+1),$V247/365*(BR247-$R247+1))))),0)</f>
        <v>0</v>
      </c>
      <c r="BT247" s="154">
        <f>BR247+1</f>
        <v>46143</v>
      </c>
      <c r="BU247" s="154">
        <f>BT247+30</f>
        <v>46173</v>
      </c>
      <c r="BV247" s="158">
        <f>IFERROR(IF(($R247-BU247)&gt;=0,0,IF(($S247-BT247)&lt;0,0,IF(AND(($S247-BU247)&gt;0,(BT247-$R247)&gt;0),$V247/365*(BU247-BT247+1),IF(AND(($S247-BU247)&lt;=0,(BT247-$R247)&gt;0),$V247/365*($S247-BT247+1),$V247/365*(BU247-$R247+1))))),0)</f>
        <v>0</v>
      </c>
      <c r="BW247" s="154">
        <f>BU247+1</f>
        <v>46174</v>
      </c>
      <c r="BX247" s="154">
        <f>BW247+29</f>
        <v>46203</v>
      </c>
      <c r="BY247" s="158">
        <f>IFERROR(IF(($R247-BX247)&gt;=0,0,IF(($S247-BW247)&lt;0,0,IF(AND(($S247-BX247)&gt;0,(BW247-$R247)&gt;0),$V247/365*(BX247-BW247+1),IF(AND(($S247-BX247)&lt;=0,(BW247-$R247)&gt;0),$V247/365*($S247-BW247+1),$V247/365*(BX247-$R247+1))))),0)</f>
        <v>0</v>
      </c>
      <c r="BZ247" s="154">
        <f>BX247+1</f>
        <v>46204</v>
      </c>
      <c r="CA247" s="154">
        <f>BZ247+30</f>
        <v>46234</v>
      </c>
      <c r="CB247" s="158">
        <f>IFERROR(IF(($R247-CA247)&gt;=0,0,IF(($S247-BZ247)&lt;0,0,IF(AND(($S247-CA247)&gt;0,(BZ247-$R247)&gt;0),$V247/365*(CA247-BZ247+1),IF(AND(($S247-CA247)&lt;=0,(BZ247-$R247)&gt;0),$V247/365*($S247-BZ247+1),$V247/365*(CA247-$R247+1))))),0)</f>
        <v>0</v>
      </c>
      <c r="CC247" s="154">
        <f>CA247+1</f>
        <v>46235</v>
      </c>
      <c r="CD247" s="154">
        <f>CC247+30</f>
        <v>46265</v>
      </c>
      <c r="CE247" s="158">
        <f>IFERROR(IF(($R247-CD247)&gt;=0,0,IF(($S247-CC247)&lt;0,0,IF(AND(($S247-CD247)&gt;0,(CC247-$R247)&gt;0),$V247/365*(CD247-CC247+1),IF(AND(($S247-CD247)&lt;=0,(CC247-$R247)&gt;0),$V247/365*($S247-CC247+1),$V247/365*(CD247-$R247+1))))),0)</f>
        <v>0</v>
      </c>
      <c r="CF247" s="154">
        <f>CD247+1</f>
        <v>46266</v>
      </c>
      <c r="CG247" s="154">
        <f>CF247+29</f>
        <v>46295</v>
      </c>
      <c r="CH247" s="158">
        <f>IFERROR(IF(($R247-CG247)&gt;=0,0,IF(($S247-CF247)&lt;0,0,IF(AND(($S247-CG247)&gt;0,(CF247-$R247)&gt;0),$V247/365*(CG247-CF247+1),IF(AND(($S247-CG247)&lt;=0,(CF247-$R247)&gt;0),$V247/365*($S247-CF247+1),$V247/365*(CG247-$R247+1))))),0)</f>
        <v>0</v>
      </c>
      <c r="CI247" s="154">
        <f>CG247+1</f>
        <v>46296</v>
      </c>
      <c r="CJ247" s="154">
        <f>CI247+30</f>
        <v>46326</v>
      </c>
      <c r="CK247" s="158">
        <f>IFERROR(IF(($R247-CJ247)&gt;=0,0,IF(($S247-CI247)&lt;0,0,IF(AND(($S247-CJ247)&gt;0,(CI247-$R247)&gt;0),$V247/365*(CJ247-CI247+1),IF(AND(($S247-CJ247)&lt;=0,(CI247-$R247)&gt;0),$V247/365*($S247-CI247+1),$V247/365*(CJ247-$R247+1))))),0)</f>
        <v>0</v>
      </c>
      <c r="CL247" s="154">
        <f>CJ247+1</f>
        <v>46327</v>
      </c>
      <c r="CM247" s="154">
        <f>CL247+29</f>
        <v>46356</v>
      </c>
      <c r="CN247" s="158">
        <f>IFERROR(IF(($R247-CM247)&gt;=0,0,IF(($S247-CL247)&lt;0,0,IF(AND(($S247-CM247)&gt;0,(CL247-$R247)&gt;0),$V247/365*(CM247-CL247+1),IF(AND(($S247-CM247)&lt;=0,(CL247-$R247)&gt;0),$V247/365*($S247-CL247+1),$V247/365*(CM247-$R247+1))))),0)</f>
        <v>0</v>
      </c>
      <c r="CO247" s="154">
        <f>CM247+1</f>
        <v>46357</v>
      </c>
      <c r="CP247" s="154">
        <f>CO247+30</f>
        <v>46387</v>
      </c>
      <c r="CQ247" s="158">
        <f>IFERROR(IF(($R247-CP247)&gt;=0,0,IF(($S247-CO247)&lt;0,0,IF(AND(($S247-CP247)&gt;0,(CO247-$R247)&gt;0),$V247/365*(CP247-CO247+1),IF(AND(($S247-CP247)&lt;=0,(CO247-$R247)&gt;0),$V247/365*($S247-CO247+1),$V247/365*(CP247-$R247+1))))),0)</f>
        <v>0</v>
      </c>
    </row>
    <row r="248" s="80" customFormat="1" ht="24" customHeight="1" outlineLevel="4" spans="1:95">
      <c r="A248" s="119"/>
      <c r="B248" s="120"/>
      <c r="C248" s="121"/>
      <c r="D248" s="119"/>
      <c r="E248" s="120"/>
      <c r="F248" s="120"/>
      <c r="G248" s="120"/>
      <c r="H248" s="122"/>
      <c r="I248" s="122"/>
      <c r="J248" s="122">
        <f>Z248+AC248+AF248+AI248+AL248+AO248+AR248+AU248+AX248+BA248+BD248+BG248</f>
        <v>0</v>
      </c>
      <c r="K248" s="122">
        <f>K247+1</f>
        <v>2</v>
      </c>
      <c r="L248" s="147"/>
      <c r="M248" s="148">
        <f>IFERROR(VLOOKUP($L248,'2-2 引出数据_合同数据仓库'!$B$2:$BP$10000,3,FALSE),0)</f>
        <v>0</v>
      </c>
      <c r="N248" s="122"/>
      <c r="O248" s="148">
        <f>IFERROR(VLOOKUP((LEFT(VLOOKUP($L248,'2-2 引出数据_合同数据仓库'!$B$2:$BP$10000,64,FALSE),15)&amp;(RIGHT(VLOOKUP($L248,'2-2 引出数据_合同数据仓库'!$B$2:$BP$10000,64,FALSE),4)+1)),'2-2 引出数据_合同数据仓库'!$B$2:$BP$10000,3,FALSE),0)</f>
        <v>0</v>
      </c>
      <c r="P248" s="122"/>
      <c r="Q248" s="122">
        <f>IFERROR(VLOOKUP($L248,'2-2 引出数据_合同数据仓库'!$B$2:$BP$10000,28,FALSE),0)</f>
        <v>0</v>
      </c>
      <c r="R248" s="122">
        <f>IFERROR(VLOOKUP($L248,'2-2 引出数据_合同数据仓库'!$B$2:$BP$10000,29,FALSE),0)</f>
        <v>0</v>
      </c>
      <c r="S248" s="122">
        <f>IFERROR(VLOOKUP($L248,'2-2 引出数据_合同数据仓库'!$B$2:$BP$10000,4,FALSE),0)</f>
        <v>0</v>
      </c>
      <c r="T248" s="122"/>
      <c r="U248" s="122">
        <f>IFERROR(VLOOKUP($L248,'2-2 引出数据_合同数据仓库'!$B$2:$BP$10000,15,FALSE),0)</f>
        <v>0</v>
      </c>
      <c r="V248" s="122">
        <f>U248/(S248-R248+1)*365</f>
        <v>0</v>
      </c>
      <c r="W248" s="122"/>
      <c r="X248" s="154">
        <v>45658</v>
      </c>
      <c r="Y248" s="154">
        <f>X248+30</f>
        <v>45688</v>
      </c>
      <c r="Z248" s="158">
        <f>IFERROR(IF(($R248-Y248)&gt;=0,0,IF(($S248-X248)&lt;0,0,IF(AND(($S248-Y248)&gt;0,(X248-$R248)&gt;0),$V248/365*(Y248-X248+1),IF(AND(($S248-Y248)&lt;=0,(X248-$R248)&gt;0),$V248/365*($S248-X248+1),$V248/365*(Y248-$R248+1))))),0)</f>
        <v>0</v>
      </c>
      <c r="AA248" s="154">
        <f>Y248+1</f>
        <v>45689</v>
      </c>
      <c r="AB248" s="154">
        <f>AA248+27</f>
        <v>45716</v>
      </c>
      <c r="AC248" s="158">
        <f>IFERROR(IF(($R248-AB248)&gt;=0,0,IF(($S248-AA248)&lt;0,0,IF(AND(($S248-AB248)&gt;0,(AA248-$R248)&gt;0),$V248/365*(AB248-AA248+1),IF(AND(($S248-AB248)&lt;=0,(AA248-$R248)&gt;0),$V248/365*($S248-AA248+1),$V248/365*(AB248-$R248+1))))),0)</f>
        <v>0</v>
      </c>
      <c r="AD248" s="154">
        <f>AB248+1</f>
        <v>45717</v>
      </c>
      <c r="AE248" s="154">
        <f>AD248+30</f>
        <v>45747</v>
      </c>
      <c r="AF248" s="158">
        <f>IFERROR(IF(($R248-AE248)&gt;=0,0,IF(($S248-AD248)&lt;0,0,IF(AND(($S248-AE248)&gt;0,(AD248-$R248)&gt;0),$V248/365*(AE248-AD248+1),IF(AND(($S248-AE248)&lt;=0,(AD248-$R248)&gt;0),$V248/365*($S248-AD248+1),$V248/365*(AE248-$R248+1))))),0)</f>
        <v>0</v>
      </c>
      <c r="AG248" s="154">
        <f>AE248+1</f>
        <v>45748</v>
      </c>
      <c r="AH248" s="154">
        <f>AG248+29</f>
        <v>45777</v>
      </c>
      <c r="AI248" s="158">
        <f>IFERROR(IF(($R248-AH248)&gt;=0,0,IF(($S248-AG248)&lt;0,0,IF(AND(($S248-AH248)&gt;0,(AG248-$R248)&gt;0),$V248/365*(AH248-AG248+1),IF(AND(($S248-AH248)&lt;=0,(AG248-$R248)&gt;0),$V248/365*($S248-AG248+1),$V248/365*(AH248-$R248+1))))),0)</f>
        <v>0</v>
      </c>
      <c r="AJ248" s="154">
        <f>AH248+1</f>
        <v>45778</v>
      </c>
      <c r="AK248" s="154">
        <f>AJ248+30</f>
        <v>45808</v>
      </c>
      <c r="AL248" s="158">
        <f>IFERROR(IF(($R248-AK248)&gt;=0,0,IF(($S248-AJ248)&lt;0,0,IF(AND(($S248-AK248)&gt;0,(AJ248-$R248)&gt;0),$V248/365*(AK248-AJ248+1),IF(AND(($S248-AK248)&lt;=0,(AJ248-$R248)&gt;0),$V248/365*($S248-AJ248+1),$V248/365*(AK248-$R248+1))))),0)</f>
        <v>0</v>
      </c>
      <c r="AM248" s="154">
        <f>AK248+1</f>
        <v>45809</v>
      </c>
      <c r="AN248" s="154">
        <f>AM248+29</f>
        <v>45838</v>
      </c>
      <c r="AO248" s="158">
        <f>IFERROR(IF(($R248-AN248)&gt;=0,0,IF(($S248-AM248)&lt;0,0,IF(AND(($S248-AN248)&gt;0,(AM248-$R248)&gt;0),$V248/365*(AN248-AM248+1),IF(AND(($S248-AN248)&lt;=0,(AM248-$R248)&gt;0),$V248/365*($S248-AM248+1),$V248/365*(AN248-$R248+1))))),0)</f>
        <v>0</v>
      </c>
      <c r="AP248" s="154">
        <f>AN248+1</f>
        <v>45839</v>
      </c>
      <c r="AQ248" s="154">
        <f>AP248+30</f>
        <v>45869</v>
      </c>
      <c r="AR248" s="158">
        <f>IFERROR(IF(($R248-AQ248)&gt;=0,0,IF(($S248-AP248)&lt;0,0,IF(AND(($S248-AQ248)&gt;0,(AP248-$R248)&gt;0),$V248/365*(AQ248-AP248+1),IF(AND(($S248-AQ248)&lt;=0,(AP248-$R248)&gt;0),$V248/365*($S248-AP248+1),$V248/365*(AQ248-$R248+1))))),0)</f>
        <v>0</v>
      </c>
      <c r="AS248" s="154">
        <f>AQ248+1</f>
        <v>45870</v>
      </c>
      <c r="AT248" s="154">
        <f>AS248+30</f>
        <v>45900</v>
      </c>
      <c r="AU248" s="158">
        <f>IFERROR(IF(($R248-AT248)&gt;=0,0,IF(($S248-AS248)&lt;0,0,IF(AND(($S248-AT248)&gt;0,(AS248-$R248)&gt;0),$V248/365*(AT248-AS248+1),IF(AND(($S248-AT248)&lt;=0,(AS248-$R248)&gt;0),$V248/365*($S248-AS248+1),$V248/365*(AT248-$R248+1))))),0)</f>
        <v>0</v>
      </c>
      <c r="AV248" s="154">
        <f>AT248+1</f>
        <v>45901</v>
      </c>
      <c r="AW248" s="154">
        <f>AV248+29</f>
        <v>45930</v>
      </c>
      <c r="AX248" s="158">
        <f>IFERROR(IF(($R248-AW248)&gt;=0,0,IF(($S248-AV248)&lt;0,0,IF(AND(($S248-AW248)&gt;0,(AV248-$R248)&gt;0),$V248/365*(AW248-AV248+1),IF(AND(($S248-AW248)&lt;=0,(AV248-$R248)&gt;0),$V248/365*($S248-AV248+1),$V248/365*(AW248-$R248+1))))),0)</f>
        <v>0</v>
      </c>
      <c r="AY248" s="154">
        <f>AW248+1</f>
        <v>45931</v>
      </c>
      <c r="AZ248" s="154">
        <f>AY248+30</f>
        <v>45961</v>
      </c>
      <c r="BA248" s="158">
        <f>IFERROR(IF(($R248-AZ248)&gt;=0,0,IF(($S248-AY248)&lt;0,0,IF(AND(($S248-AZ248)&gt;0,(AY248-$R248)&gt;0),$V248/365*(AZ248-AY248+1),IF(AND(($S248-AZ248)&lt;=0,(AY248-$R248)&gt;0),$V248/365*($S248-AY248+1),$V248/365*(AZ248-$R248+1))))),0)</f>
        <v>0</v>
      </c>
      <c r="BB248" s="154">
        <f>AZ248+1</f>
        <v>45962</v>
      </c>
      <c r="BC248" s="154">
        <f>BB248+29</f>
        <v>45991</v>
      </c>
      <c r="BD248" s="158">
        <f>IFERROR(IF(($R248-BC248)&gt;=0,0,IF(($S248-BB248)&lt;0,0,IF(AND(($S248-BC248)&gt;0,(BB248-$R248)&gt;0),$V248/365*(BC248-BB248+1),IF(AND(($S248-BC248)&lt;=0,(BB248-$R248)&gt;0),$V248/365*($S248-BB248+1),$V248/365*(BC248-$R248+1))))),0)</f>
        <v>0</v>
      </c>
      <c r="BE248" s="154">
        <f>BC248+1</f>
        <v>45992</v>
      </c>
      <c r="BF248" s="154">
        <f>BE248+30</f>
        <v>46022</v>
      </c>
      <c r="BG248" s="158">
        <f>IFERROR(IF(($R248-BF248)&gt;=0,0,IF(($S248-BE248)&lt;0,0,IF(AND(($S248-BF248)&gt;0,(BE248-$R248)&gt;0),$V248/365*(BF248-BE248+1),IF(AND(($S248-BF248)&lt;=0,(BE248-$R248)&gt;0),$V248/365*($S248-BE248+1),$V248/365*(BF248-$R248+1))))),0)</f>
        <v>0</v>
      </c>
      <c r="BH248" s="154">
        <v>46023</v>
      </c>
      <c r="BI248" s="154">
        <f>BH248+30</f>
        <v>46053</v>
      </c>
      <c r="BJ248" s="158">
        <f>IFERROR(IF(($R248-BI248)&gt;=0,0,IF(($S248-BH248)&lt;0,0,IF(AND(($S248-BI248)&gt;0,(BH248-$R248)&gt;0),$V248/365*(BI248-BH248+1),IF(AND(($S248-BI248)&lt;=0,(BH248-$R248)&gt;0),$V248/365*($S248-BH248+1),$V248/365*(BI248-$R248+1))))),0)</f>
        <v>0</v>
      </c>
      <c r="BK248" s="154">
        <f>BI248+1</f>
        <v>46054</v>
      </c>
      <c r="BL248" s="154">
        <f>BK248+27</f>
        <v>46081</v>
      </c>
      <c r="BM248" s="158">
        <f>IFERROR(IF(($R248-BL248)&gt;=0,0,IF(($S248-BK248)&lt;0,0,IF(AND(($S248-BL248)&gt;0,(BK248-$R248)&gt;0),$V248/365*(BL248-BK248+1),IF(AND(($S248-BL248)&lt;=0,(BK248-$R248)&gt;0),$V248/365*($S248-BK248+1),$V248/365*(BL248-$R248+1))))),0)</f>
        <v>0</v>
      </c>
      <c r="BN248" s="154">
        <f>BL248+1</f>
        <v>46082</v>
      </c>
      <c r="BO248" s="154">
        <f>BN248+30</f>
        <v>46112</v>
      </c>
      <c r="BP248" s="158">
        <f>IFERROR(IF(($R248-BO248)&gt;=0,0,IF(($S248-BN248)&lt;0,0,IF(AND(($S248-BO248)&gt;0,(BN248-$R248)&gt;0),$V248/365*(BO248-BN248+1),IF(AND(($S248-BO248)&lt;=0,(BN248-$R248)&gt;0),$V248/365*($S248-BN248+1),$V248/365*(BO248-$R248+1))))),0)</f>
        <v>0</v>
      </c>
      <c r="BQ248" s="154">
        <f>BO248+1</f>
        <v>46113</v>
      </c>
      <c r="BR248" s="154">
        <f>BQ248+29</f>
        <v>46142</v>
      </c>
      <c r="BS248" s="158">
        <f>IFERROR(IF(($R248-BR248)&gt;=0,0,IF(($S248-BQ248)&lt;0,0,IF(AND(($S248-BR248)&gt;0,(BQ248-$R248)&gt;0),$V248/365*(BR248-BQ248+1),IF(AND(($S248-BR248)&lt;=0,(BQ248-$R248)&gt;0),$V248/365*($S248-BQ248+1),$V248/365*(BR248-$R248+1))))),0)</f>
        <v>0</v>
      </c>
      <c r="BT248" s="154">
        <f>BR248+1</f>
        <v>46143</v>
      </c>
      <c r="BU248" s="154">
        <f>BT248+30</f>
        <v>46173</v>
      </c>
      <c r="BV248" s="158">
        <f>IFERROR(IF(($R248-BU248)&gt;=0,0,IF(($S248-BT248)&lt;0,0,IF(AND(($S248-BU248)&gt;0,(BT248-$R248)&gt;0),$V248/365*(BU248-BT248+1),IF(AND(($S248-BU248)&lt;=0,(BT248-$R248)&gt;0),$V248/365*($S248-BT248+1),$V248/365*(BU248-$R248+1))))),0)</f>
        <v>0</v>
      </c>
      <c r="BW248" s="154">
        <f>BU248+1</f>
        <v>46174</v>
      </c>
      <c r="BX248" s="154">
        <f>BW248+29</f>
        <v>46203</v>
      </c>
      <c r="BY248" s="158">
        <f>IFERROR(IF(($R248-BX248)&gt;=0,0,IF(($S248-BW248)&lt;0,0,IF(AND(($S248-BX248)&gt;0,(BW248-$R248)&gt;0),$V248/365*(BX248-BW248+1),IF(AND(($S248-BX248)&lt;=0,(BW248-$R248)&gt;0),$V248/365*($S248-BW248+1),$V248/365*(BX248-$R248+1))))),0)</f>
        <v>0</v>
      </c>
      <c r="BZ248" s="154">
        <f>BX248+1</f>
        <v>46204</v>
      </c>
      <c r="CA248" s="154">
        <f>BZ248+30</f>
        <v>46234</v>
      </c>
      <c r="CB248" s="158">
        <f>IFERROR(IF(($R248-CA248)&gt;=0,0,IF(($S248-BZ248)&lt;0,0,IF(AND(($S248-CA248)&gt;0,(BZ248-$R248)&gt;0),$V248/365*(CA248-BZ248+1),IF(AND(($S248-CA248)&lt;=0,(BZ248-$R248)&gt;0),$V248/365*($S248-BZ248+1),$V248/365*(CA248-$R248+1))))),0)</f>
        <v>0</v>
      </c>
      <c r="CC248" s="154">
        <f>CA248+1</f>
        <v>46235</v>
      </c>
      <c r="CD248" s="154">
        <f>CC248+30</f>
        <v>46265</v>
      </c>
      <c r="CE248" s="158">
        <f>IFERROR(IF(($R248-CD248)&gt;=0,0,IF(($S248-CC248)&lt;0,0,IF(AND(($S248-CD248)&gt;0,(CC248-$R248)&gt;0),$V248/365*(CD248-CC248+1),IF(AND(($S248-CD248)&lt;=0,(CC248-$R248)&gt;0),$V248/365*($S248-CC248+1),$V248/365*(CD248-$R248+1))))),0)</f>
        <v>0</v>
      </c>
      <c r="CF248" s="154">
        <f>CD248+1</f>
        <v>46266</v>
      </c>
      <c r="CG248" s="154">
        <f>CF248+29</f>
        <v>46295</v>
      </c>
      <c r="CH248" s="158">
        <f>IFERROR(IF(($R248-CG248)&gt;=0,0,IF(($S248-CF248)&lt;0,0,IF(AND(($S248-CG248)&gt;0,(CF248-$R248)&gt;0),$V248/365*(CG248-CF248+1),IF(AND(($S248-CG248)&lt;=0,(CF248-$R248)&gt;0),$V248/365*($S248-CF248+1),$V248/365*(CG248-$R248+1))))),0)</f>
        <v>0</v>
      </c>
      <c r="CI248" s="154">
        <f>CG248+1</f>
        <v>46296</v>
      </c>
      <c r="CJ248" s="154">
        <f>CI248+30</f>
        <v>46326</v>
      </c>
      <c r="CK248" s="158">
        <f>IFERROR(IF(($R248-CJ248)&gt;=0,0,IF(($S248-CI248)&lt;0,0,IF(AND(($S248-CJ248)&gt;0,(CI248-$R248)&gt;0),$V248/365*(CJ248-CI248+1),IF(AND(($S248-CJ248)&lt;=0,(CI248-$R248)&gt;0),$V248/365*($S248-CI248+1),$V248/365*(CJ248-$R248+1))))),0)</f>
        <v>0</v>
      </c>
      <c r="CL248" s="154">
        <f>CJ248+1</f>
        <v>46327</v>
      </c>
      <c r="CM248" s="154">
        <f>CL248+29</f>
        <v>46356</v>
      </c>
      <c r="CN248" s="158">
        <f>IFERROR(IF(($R248-CM248)&gt;=0,0,IF(($S248-CL248)&lt;0,0,IF(AND(($S248-CM248)&gt;0,(CL248-$R248)&gt;0),$V248/365*(CM248-CL248+1),IF(AND(($S248-CM248)&lt;=0,(CL248-$R248)&gt;0),$V248/365*($S248-CL248+1),$V248/365*(CM248-$R248+1))))),0)</f>
        <v>0</v>
      </c>
      <c r="CO248" s="154">
        <f>CM248+1</f>
        <v>46357</v>
      </c>
      <c r="CP248" s="154">
        <f>CO248+30</f>
        <v>46387</v>
      </c>
      <c r="CQ248" s="158">
        <f>IFERROR(IF(($R248-CP248)&gt;=0,0,IF(($S248-CO248)&lt;0,0,IF(AND(($S248-CP248)&gt;0,(CO248-$R248)&gt;0),$V248/365*(CP248-CO248+1),IF(AND(($S248-CP248)&lt;=0,(CO248-$R248)&gt;0),$V248/365*($S248-CO248+1),$V248/365*(CP248-$R248+1))))),0)</f>
        <v>0</v>
      </c>
    </row>
    <row r="249" s="80" customFormat="1" ht="24" customHeight="1" outlineLevel="4" spans="1:95">
      <c r="A249" s="119"/>
      <c r="B249" s="120"/>
      <c r="C249" s="121"/>
      <c r="D249" s="119"/>
      <c r="E249" s="120"/>
      <c r="F249" s="120"/>
      <c r="G249" s="120"/>
      <c r="H249" s="122"/>
      <c r="I249" s="122"/>
      <c r="J249" s="122">
        <f>Z249+AC249+AF249+AI249+AL249+AO249+AR249+AU249+AX249+BA249+BD249+BG249</f>
        <v>0</v>
      </c>
      <c r="K249" s="122">
        <f>K248+1</f>
        <v>3</v>
      </c>
      <c r="L249" s="147"/>
      <c r="M249" s="148">
        <f>IFERROR(VLOOKUP($L249,'2-2 引出数据_合同数据仓库'!$B$2:$BP$10000,3,FALSE),0)</f>
        <v>0</v>
      </c>
      <c r="N249" s="122"/>
      <c r="O249" s="148">
        <f>IFERROR(VLOOKUP((LEFT(VLOOKUP($L249,'2-2 引出数据_合同数据仓库'!$B$2:$BP$10000,64,FALSE),15)&amp;(RIGHT(VLOOKUP($L249,'2-2 引出数据_合同数据仓库'!$B$2:$BP$10000,64,FALSE),4)+1)),'2-2 引出数据_合同数据仓库'!$B$2:$BP$10000,3,FALSE),0)</f>
        <v>0</v>
      </c>
      <c r="P249" s="122"/>
      <c r="Q249" s="122">
        <f>IFERROR(VLOOKUP($L249,'2-2 引出数据_合同数据仓库'!$B$2:$BP$10000,28,FALSE),0)</f>
        <v>0</v>
      </c>
      <c r="R249" s="122">
        <f>IFERROR(VLOOKUP($L249,'2-2 引出数据_合同数据仓库'!$B$2:$BP$10000,29,FALSE),0)</f>
        <v>0</v>
      </c>
      <c r="S249" s="122">
        <f>IFERROR(VLOOKUP($L249,'2-2 引出数据_合同数据仓库'!$B$2:$BP$10000,4,FALSE),0)</f>
        <v>0</v>
      </c>
      <c r="T249" s="122"/>
      <c r="U249" s="122">
        <f>IFERROR(VLOOKUP($L249,'2-2 引出数据_合同数据仓库'!$B$2:$BP$10000,15,FALSE),0)</f>
        <v>0</v>
      </c>
      <c r="V249" s="122">
        <f>U249/(S249-R249+1)*365</f>
        <v>0</v>
      </c>
      <c r="W249" s="122"/>
      <c r="X249" s="154">
        <v>45658</v>
      </c>
      <c r="Y249" s="154">
        <f>X249+30</f>
        <v>45688</v>
      </c>
      <c r="Z249" s="158">
        <f>IFERROR(IF(($R249-Y249)&gt;=0,0,IF(($S249-X249)&lt;0,0,IF(AND(($S249-Y249)&gt;0,(X249-$R249)&gt;0),$V249/365*(Y249-X249+1),IF(AND(($S249-Y249)&lt;=0,(X249-$R249)&gt;0),$V249/365*($S249-X249+1),$V249/365*(Y249-$R249+1))))),0)</f>
        <v>0</v>
      </c>
      <c r="AA249" s="154">
        <f>Y249+1</f>
        <v>45689</v>
      </c>
      <c r="AB249" s="154">
        <f>AA249+27</f>
        <v>45716</v>
      </c>
      <c r="AC249" s="158">
        <f>IFERROR(IF(($R249-AB249)&gt;=0,0,IF(($S249-AA249)&lt;0,0,IF(AND(($S249-AB249)&gt;0,(AA249-$R249)&gt;0),$V249/365*(AB249-AA249+1),IF(AND(($S249-AB249)&lt;=0,(AA249-$R249)&gt;0),$V249/365*($S249-AA249+1),$V249/365*(AB249-$R249+1))))),0)</f>
        <v>0</v>
      </c>
      <c r="AD249" s="154">
        <f>AB249+1</f>
        <v>45717</v>
      </c>
      <c r="AE249" s="154">
        <f>AD249+30</f>
        <v>45747</v>
      </c>
      <c r="AF249" s="158">
        <f>IFERROR(IF(($R249-AE249)&gt;=0,0,IF(($S249-AD249)&lt;0,0,IF(AND(($S249-AE249)&gt;0,(AD249-$R249)&gt;0),$V249/365*(AE249-AD249+1),IF(AND(($S249-AE249)&lt;=0,(AD249-$R249)&gt;0),$V249/365*($S249-AD249+1),$V249/365*(AE249-$R249+1))))),0)</f>
        <v>0</v>
      </c>
      <c r="AG249" s="154">
        <f>AE249+1</f>
        <v>45748</v>
      </c>
      <c r="AH249" s="154">
        <f>AG249+29</f>
        <v>45777</v>
      </c>
      <c r="AI249" s="158">
        <f>IFERROR(IF(($R249-AH249)&gt;=0,0,IF(($S249-AG249)&lt;0,0,IF(AND(($S249-AH249)&gt;0,(AG249-$R249)&gt;0),$V249/365*(AH249-AG249+1),IF(AND(($S249-AH249)&lt;=0,(AG249-$R249)&gt;0),$V249/365*($S249-AG249+1),$V249/365*(AH249-$R249+1))))),0)</f>
        <v>0</v>
      </c>
      <c r="AJ249" s="154">
        <f>AH249+1</f>
        <v>45778</v>
      </c>
      <c r="AK249" s="154">
        <f>AJ249+30</f>
        <v>45808</v>
      </c>
      <c r="AL249" s="158">
        <f>IFERROR(IF(($R249-AK249)&gt;=0,0,IF(($S249-AJ249)&lt;0,0,IF(AND(($S249-AK249)&gt;0,(AJ249-$R249)&gt;0),$V249/365*(AK249-AJ249+1),IF(AND(($S249-AK249)&lt;=0,(AJ249-$R249)&gt;0),$V249/365*($S249-AJ249+1),$V249/365*(AK249-$R249+1))))),0)</f>
        <v>0</v>
      </c>
      <c r="AM249" s="154">
        <f>AK249+1</f>
        <v>45809</v>
      </c>
      <c r="AN249" s="154">
        <f>AM249+29</f>
        <v>45838</v>
      </c>
      <c r="AO249" s="158">
        <f>IFERROR(IF(($R249-AN249)&gt;=0,0,IF(($S249-AM249)&lt;0,0,IF(AND(($S249-AN249)&gt;0,(AM249-$R249)&gt;0),$V249/365*(AN249-AM249+1),IF(AND(($S249-AN249)&lt;=0,(AM249-$R249)&gt;0),$V249/365*($S249-AM249+1),$V249/365*(AN249-$R249+1))))),0)</f>
        <v>0</v>
      </c>
      <c r="AP249" s="154">
        <f>AN249+1</f>
        <v>45839</v>
      </c>
      <c r="AQ249" s="154">
        <f>AP249+30</f>
        <v>45869</v>
      </c>
      <c r="AR249" s="158">
        <f>IFERROR(IF(($R249-AQ249)&gt;=0,0,IF(($S249-AP249)&lt;0,0,IF(AND(($S249-AQ249)&gt;0,(AP249-$R249)&gt;0),$V249/365*(AQ249-AP249+1),IF(AND(($S249-AQ249)&lt;=0,(AP249-$R249)&gt;0),$V249/365*($S249-AP249+1),$V249/365*(AQ249-$R249+1))))),0)</f>
        <v>0</v>
      </c>
      <c r="AS249" s="154">
        <f>AQ249+1</f>
        <v>45870</v>
      </c>
      <c r="AT249" s="154">
        <f>AS249+30</f>
        <v>45900</v>
      </c>
      <c r="AU249" s="158">
        <f>IFERROR(IF(($R249-AT249)&gt;=0,0,IF(($S249-AS249)&lt;0,0,IF(AND(($S249-AT249)&gt;0,(AS249-$R249)&gt;0),$V249/365*(AT249-AS249+1),IF(AND(($S249-AT249)&lt;=0,(AS249-$R249)&gt;0),$V249/365*($S249-AS249+1),$V249/365*(AT249-$R249+1))))),0)</f>
        <v>0</v>
      </c>
      <c r="AV249" s="154">
        <f>AT249+1</f>
        <v>45901</v>
      </c>
      <c r="AW249" s="154">
        <f>AV249+29</f>
        <v>45930</v>
      </c>
      <c r="AX249" s="158">
        <f>IFERROR(IF(($R249-AW249)&gt;=0,0,IF(($S249-AV249)&lt;0,0,IF(AND(($S249-AW249)&gt;0,(AV249-$R249)&gt;0),$V249/365*(AW249-AV249+1),IF(AND(($S249-AW249)&lt;=0,(AV249-$R249)&gt;0),$V249/365*($S249-AV249+1),$V249/365*(AW249-$R249+1))))),0)</f>
        <v>0</v>
      </c>
      <c r="AY249" s="154">
        <f>AW249+1</f>
        <v>45931</v>
      </c>
      <c r="AZ249" s="154">
        <f>AY249+30</f>
        <v>45961</v>
      </c>
      <c r="BA249" s="158">
        <f>IFERROR(IF(($R249-AZ249)&gt;=0,0,IF(($S249-AY249)&lt;0,0,IF(AND(($S249-AZ249)&gt;0,(AY249-$R249)&gt;0),$V249/365*(AZ249-AY249+1),IF(AND(($S249-AZ249)&lt;=0,(AY249-$R249)&gt;0),$V249/365*($S249-AY249+1),$V249/365*(AZ249-$R249+1))))),0)</f>
        <v>0</v>
      </c>
      <c r="BB249" s="154">
        <f>AZ249+1</f>
        <v>45962</v>
      </c>
      <c r="BC249" s="154">
        <f>BB249+29</f>
        <v>45991</v>
      </c>
      <c r="BD249" s="158">
        <f>IFERROR(IF(($R249-BC249)&gt;=0,0,IF(($S249-BB249)&lt;0,0,IF(AND(($S249-BC249)&gt;0,(BB249-$R249)&gt;0),$V249/365*(BC249-BB249+1),IF(AND(($S249-BC249)&lt;=0,(BB249-$R249)&gt;0),$V249/365*($S249-BB249+1),$V249/365*(BC249-$R249+1))))),0)</f>
        <v>0</v>
      </c>
      <c r="BE249" s="154">
        <f>BC249+1</f>
        <v>45992</v>
      </c>
      <c r="BF249" s="154">
        <f>BE249+30</f>
        <v>46022</v>
      </c>
      <c r="BG249" s="158">
        <f>IFERROR(IF(($R249-BF249)&gt;=0,0,IF(($S249-BE249)&lt;0,0,IF(AND(($S249-BF249)&gt;0,(BE249-$R249)&gt;0),$V249/365*(BF249-BE249+1),IF(AND(($S249-BF249)&lt;=0,(BE249-$R249)&gt;0),$V249/365*($S249-BE249+1),$V249/365*(BF249-$R249+1))))),0)</f>
        <v>0</v>
      </c>
      <c r="BH249" s="154">
        <v>46023</v>
      </c>
      <c r="BI249" s="154">
        <f>BH249+30</f>
        <v>46053</v>
      </c>
      <c r="BJ249" s="158">
        <f>IFERROR(IF(($R249-BI249)&gt;=0,0,IF(($S249-BH249)&lt;0,0,IF(AND(($S249-BI249)&gt;0,(BH249-$R249)&gt;0),$V249/365*(BI249-BH249+1),IF(AND(($S249-BI249)&lt;=0,(BH249-$R249)&gt;0),$V249/365*($S249-BH249+1),$V249/365*(BI249-$R249+1))))),0)</f>
        <v>0</v>
      </c>
      <c r="BK249" s="154">
        <f>BI249+1</f>
        <v>46054</v>
      </c>
      <c r="BL249" s="154">
        <f>BK249+27</f>
        <v>46081</v>
      </c>
      <c r="BM249" s="158">
        <f>IFERROR(IF(($R249-BL249)&gt;=0,0,IF(($S249-BK249)&lt;0,0,IF(AND(($S249-BL249)&gt;0,(BK249-$R249)&gt;0),$V249/365*(BL249-BK249+1),IF(AND(($S249-BL249)&lt;=0,(BK249-$R249)&gt;0),$V249/365*($S249-BK249+1),$V249/365*(BL249-$R249+1))))),0)</f>
        <v>0</v>
      </c>
      <c r="BN249" s="154">
        <f>BL249+1</f>
        <v>46082</v>
      </c>
      <c r="BO249" s="154">
        <f>BN249+30</f>
        <v>46112</v>
      </c>
      <c r="BP249" s="158">
        <f>IFERROR(IF(($R249-BO249)&gt;=0,0,IF(($S249-BN249)&lt;0,0,IF(AND(($S249-BO249)&gt;0,(BN249-$R249)&gt;0),$V249/365*(BO249-BN249+1),IF(AND(($S249-BO249)&lt;=0,(BN249-$R249)&gt;0),$V249/365*($S249-BN249+1),$V249/365*(BO249-$R249+1))))),0)</f>
        <v>0</v>
      </c>
      <c r="BQ249" s="154">
        <f>BO249+1</f>
        <v>46113</v>
      </c>
      <c r="BR249" s="154">
        <f>BQ249+29</f>
        <v>46142</v>
      </c>
      <c r="BS249" s="158">
        <f>IFERROR(IF(($R249-BR249)&gt;=0,0,IF(($S249-BQ249)&lt;0,0,IF(AND(($S249-BR249)&gt;0,(BQ249-$R249)&gt;0),$V249/365*(BR249-BQ249+1),IF(AND(($S249-BR249)&lt;=0,(BQ249-$R249)&gt;0),$V249/365*($S249-BQ249+1),$V249/365*(BR249-$R249+1))))),0)</f>
        <v>0</v>
      </c>
      <c r="BT249" s="154">
        <f>BR249+1</f>
        <v>46143</v>
      </c>
      <c r="BU249" s="154">
        <f>BT249+30</f>
        <v>46173</v>
      </c>
      <c r="BV249" s="158">
        <f>IFERROR(IF(($R249-BU249)&gt;=0,0,IF(($S249-BT249)&lt;0,0,IF(AND(($S249-BU249)&gt;0,(BT249-$R249)&gt;0),$V249/365*(BU249-BT249+1),IF(AND(($S249-BU249)&lt;=0,(BT249-$R249)&gt;0),$V249/365*($S249-BT249+1),$V249/365*(BU249-$R249+1))))),0)</f>
        <v>0</v>
      </c>
      <c r="BW249" s="154">
        <f>BU249+1</f>
        <v>46174</v>
      </c>
      <c r="BX249" s="154">
        <f>BW249+29</f>
        <v>46203</v>
      </c>
      <c r="BY249" s="158">
        <f>IFERROR(IF(($R249-BX249)&gt;=0,0,IF(($S249-BW249)&lt;0,0,IF(AND(($S249-BX249)&gt;0,(BW249-$R249)&gt;0),$V249/365*(BX249-BW249+1),IF(AND(($S249-BX249)&lt;=0,(BW249-$R249)&gt;0),$V249/365*($S249-BW249+1),$V249/365*(BX249-$R249+1))))),0)</f>
        <v>0</v>
      </c>
      <c r="BZ249" s="154">
        <f>BX249+1</f>
        <v>46204</v>
      </c>
      <c r="CA249" s="154">
        <f>BZ249+30</f>
        <v>46234</v>
      </c>
      <c r="CB249" s="158">
        <f>IFERROR(IF(($R249-CA249)&gt;=0,0,IF(($S249-BZ249)&lt;0,0,IF(AND(($S249-CA249)&gt;0,(BZ249-$R249)&gt;0),$V249/365*(CA249-BZ249+1),IF(AND(($S249-CA249)&lt;=0,(BZ249-$R249)&gt;0),$V249/365*($S249-BZ249+1),$V249/365*(CA249-$R249+1))))),0)</f>
        <v>0</v>
      </c>
      <c r="CC249" s="154">
        <f>CA249+1</f>
        <v>46235</v>
      </c>
      <c r="CD249" s="154">
        <f>CC249+30</f>
        <v>46265</v>
      </c>
      <c r="CE249" s="158">
        <f>IFERROR(IF(($R249-CD249)&gt;=0,0,IF(($S249-CC249)&lt;0,0,IF(AND(($S249-CD249)&gt;0,(CC249-$R249)&gt;0),$V249/365*(CD249-CC249+1),IF(AND(($S249-CD249)&lt;=0,(CC249-$R249)&gt;0),$V249/365*($S249-CC249+1),$V249/365*(CD249-$R249+1))))),0)</f>
        <v>0</v>
      </c>
      <c r="CF249" s="154">
        <f>CD249+1</f>
        <v>46266</v>
      </c>
      <c r="CG249" s="154">
        <f>CF249+29</f>
        <v>46295</v>
      </c>
      <c r="CH249" s="158">
        <f>IFERROR(IF(($R249-CG249)&gt;=0,0,IF(($S249-CF249)&lt;0,0,IF(AND(($S249-CG249)&gt;0,(CF249-$R249)&gt;0),$V249/365*(CG249-CF249+1),IF(AND(($S249-CG249)&lt;=0,(CF249-$R249)&gt;0),$V249/365*($S249-CF249+1),$V249/365*(CG249-$R249+1))))),0)</f>
        <v>0</v>
      </c>
      <c r="CI249" s="154">
        <f>CG249+1</f>
        <v>46296</v>
      </c>
      <c r="CJ249" s="154">
        <f>CI249+30</f>
        <v>46326</v>
      </c>
      <c r="CK249" s="158">
        <f>IFERROR(IF(($R249-CJ249)&gt;=0,0,IF(($S249-CI249)&lt;0,0,IF(AND(($S249-CJ249)&gt;0,(CI249-$R249)&gt;0),$V249/365*(CJ249-CI249+1),IF(AND(($S249-CJ249)&lt;=0,(CI249-$R249)&gt;0),$V249/365*($S249-CI249+1),$V249/365*(CJ249-$R249+1))))),0)</f>
        <v>0</v>
      </c>
      <c r="CL249" s="154">
        <f>CJ249+1</f>
        <v>46327</v>
      </c>
      <c r="CM249" s="154">
        <f>CL249+29</f>
        <v>46356</v>
      </c>
      <c r="CN249" s="158">
        <f>IFERROR(IF(($R249-CM249)&gt;=0,0,IF(($S249-CL249)&lt;0,0,IF(AND(($S249-CM249)&gt;0,(CL249-$R249)&gt;0),$V249/365*(CM249-CL249+1),IF(AND(($S249-CM249)&lt;=0,(CL249-$R249)&gt;0),$V249/365*($S249-CL249+1),$V249/365*(CM249-$R249+1))))),0)</f>
        <v>0</v>
      </c>
      <c r="CO249" s="154">
        <f>CM249+1</f>
        <v>46357</v>
      </c>
      <c r="CP249" s="154">
        <f>CO249+30</f>
        <v>46387</v>
      </c>
      <c r="CQ249" s="158">
        <f>IFERROR(IF(($R249-CP249)&gt;=0,0,IF(($S249-CO249)&lt;0,0,IF(AND(($S249-CP249)&gt;0,(CO249-$R249)&gt;0),$V249/365*(CP249-CO249+1),IF(AND(($S249-CP249)&lt;=0,(CO249-$R249)&gt;0),$V249/365*($S249-CO249+1),$V249/365*(CP249-$R249+1))))),0)</f>
        <v>0</v>
      </c>
    </row>
    <row r="250" s="80" customFormat="1" ht="24" customHeight="1" outlineLevel="4" spans="1:95">
      <c r="A250" s="119"/>
      <c r="B250" s="120"/>
      <c r="C250" s="121"/>
      <c r="D250" s="119"/>
      <c r="E250" s="120"/>
      <c r="F250" s="120"/>
      <c r="G250" s="120"/>
      <c r="H250" s="122"/>
      <c r="I250" s="122"/>
      <c r="J250" s="122">
        <f>Z250+AC250+AF250+AI250+AL250+AO250+AR250+AU250+AX250+BA250+BD250+BG250</f>
        <v>0</v>
      </c>
      <c r="K250" s="122">
        <f>K249+1</f>
        <v>4</v>
      </c>
      <c r="L250" s="147"/>
      <c r="M250" s="148">
        <f>IFERROR(VLOOKUP($L250,'2-2 引出数据_合同数据仓库'!$B$2:$BP$10000,3,FALSE),0)</f>
        <v>0</v>
      </c>
      <c r="N250" s="122"/>
      <c r="O250" s="148">
        <f>IFERROR(VLOOKUP((LEFT(VLOOKUP($L250,'2-2 引出数据_合同数据仓库'!$B$2:$BP$10000,64,FALSE),15)&amp;(RIGHT(VLOOKUP($L250,'2-2 引出数据_合同数据仓库'!$B$2:$BP$10000,64,FALSE),4)+1)),'2-2 引出数据_合同数据仓库'!$B$2:$BP$10000,3,FALSE),0)</f>
        <v>0</v>
      </c>
      <c r="P250" s="122"/>
      <c r="Q250" s="122">
        <f>IFERROR(VLOOKUP($L250,'2-2 引出数据_合同数据仓库'!$B$2:$BP$10000,28,FALSE),0)</f>
        <v>0</v>
      </c>
      <c r="R250" s="122">
        <f>IFERROR(VLOOKUP($L250,'2-2 引出数据_合同数据仓库'!$B$2:$BP$10000,29,FALSE),0)</f>
        <v>0</v>
      </c>
      <c r="S250" s="122">
        <f>IFERROR(VLOOKUP($L250,'2-2 引出数据_合同数据仓库'!$B$2:$BP$10000,4,FALSE),0)</f>
        <v>0</v>
      </c>
      <c r="T250" s="122"/>
      <c r="U250" s="122">
        <f>IFERROR(VLOOKUP($L250,'2-2 引出数据_合同数据仓库'!$B$2:$BP$10000,15,FALSE),0)</f>
        <v>0</v>
      </c>
      <c r="V250" s="122">
        <f>U250/(S250-R250+1)*365</f>
        <v>0</v>
      </c>
      <c r="W250" s="122"/>
      <c r="X250" s="154">
        <v>45658</v>
      </c>
      <c r="Y250" s="154">
        <f>X250+30</f>
        <v>45688</v>
      </c>
      <c r="Z250" s="158">
        <f>IFERROR(IF(($R250-Y250)&gt;=0,0,IF(($S250-X250)&lt;0,0,IF(AND(($S250-Y250)&gt;0,(X250-$R250)&gt;0),$V250/365*(Y250-X250+1),IF(AND(($S250-Y250)&lt;=0,(X250-$R250)&gt;0),$V250/365*($S250-X250+1),$V250/365*(Y250-$R250+1))))),0)</f>
        <v>0</v>
      </c>
      <c r="AA250" s="154">
        <f>Y250+1</f>
        <v>45689</v>
      </c>
      <c r="AB250" s="154">
        <f>AA250+27</f>
        <v>45716</v>
      </c>
      <c r="AC250" s="158">
        <f>IFERROR(IF(($R250-AB250)&gt;=0,0,IF(($S250-AA250)&lt;0,0,IF(AND(($S250-AB250)&gt;0,(AA250-$R250)&gt;0),$V250/365*(AB250-AA250+1),IF(AND(($S250-AB250)&lt;=0,(AA250-$R250)&gt;0),$V250/365*($S250-AA250+1),$V250/365*(AB250-$R250+1))))),0)</f>
        <v>0</v>
      </c>
      <c r="AD250" s="154">
        <f>AB250+1</f>
        <v>45717</v>
      </c>
      <c r="AE250" s="154">
        <f>AD250+30</f>
        <v>45747</v>
      </c>
      <c r="AF250" s="158">
        <f>IFERROR(IF(($R250-AE250)&gt;=0,0,IF(($S250-AD250)&lt;0,0,IF(AND(($S250-AE250)&gt;0,(AD250-$R250)&gt;0),$V250/365*(AE250-AD250+1),IF(AND(($S250-AE250)&lt;=0,(AD250-$R250)&gt;0),$V250/365*($S250-AD250+1),$V250/365*(AE250-$R250+1))))),0)</f>
        <v>0</v>
      </c>
      <c r="AG250" s="154">
        <f>AE250+1</f>
        <v>45748</v>
      </c>
      <c r="AH250" s="154">
        <f>AG250+29</f>
        <v>45777</v>
      </c>
      <c r="AI250" s="158">
        <f>IFERROR(IF(($R250-AH250)&gt;=0,0,IF(($S250-AG250)&lt;0,0,IF(AND(($S250-AH250)&gt;0,(AG250-$R250)&gt;0),$V250/365*(AH250-AG250+1),IF(AND(($S250-AH250)&lt;=0,(AG250-$R250)&gt;0),$V250/365*($S250-AG250+1),$V250/365*(AH250-$R250+1))))),0)</f>
        <v>0</v>
      </c>
      <c r="AJ250" s="154">
        <f>AH250+1</f>
        <v>45778</v>
      </c>
      <c r="AK250" s="154">
        <f>AJ250+30</f>
        <v>45808</v>
      </c>
      <c r="AL250" s="158">
        <f>IFERROR(IF(($R250-AK250)&gt;=0,0,IF(($S250-AJ250)&lt;0,0,IF(AND(($S250-AK250)&gt;0,(AJ250-$R250)&gt;0),$V250/365*(AK250-AJ250+1),IF(AND(($S250-AK250)&lt;=0,(AJ250-$R250)&gt;0),$V250/365*($S250-AJ250+1),$V250/365*(AK250-$R250+1))))),0)</f>
        <v>0</v>
      </c>
      <c r="AM250" s="154">
        <f>AK250+1</f>
        <v>45809</v>
      </c>
      <c r="AN250" s="154">
        <f>AM250+29</f>
        <v>45838</v>
      </c>
      <c r="AO250" s="158">
        <f>IFERROR(IF(($R250-AN250)&gt;=0,0,IF(($S250-AM250)&lt;0,0,IF(AND(($S250-AN250)&gt;0,(AM250-$R250)&gt;0),$V250/365*(AN250-AM250+1),IF(AND(($S250-AN250)&lt;=0,(AM250-$R250)&gt;0),$V250/365*($S250-AM250+1),$V250/365*(AN250-$R250+1))))),0)</f>
        <v>0</v>
      </c>
      <c r="AP250" s="154">
        <f>AN250+1</f>
        <v>45839</v>
      </c>
      <c r="AQ250" s="154">
        <f>AP250+30</f>
        <v>45869</v>
      </c>
      <c r="AR250" s="158">
        <f>IFERROR(IF(($R250-AQ250)&gt;=0,0,IF(($S250-AP250)&lt;0,0,IF(AND(($S250-AQ250)&gt;0,(AP250-$R250)&gt;0),$V250/365*(AQ250-AP250+1),IF(AND(($S250-AQ250)&lt;=0,(AP250-$R250)&gt;0),$V250/365*($S250-AP250+1),$V250/365*(AQ250-$R250+1))))),0)</f>
        <v>0</v>
      </c>
      <c r="AS250" s="154">
        <f>AQ250+1</f>
        <v>45870</v>
      </c>
      <c r="AT250" s="154">
        <f>AS250+30</f>
        <v>45900</v>
      </c>
      <c r="AU250" s="158">
        <f>IFERROR(IF(($R250-AT250)&gt;=0,0,IF(($S250-AS250)&lt;0,0,IF(AND(($S250-AT250)&gt;0,(AS250-$R250)&gt;0),$V250/365*(AT250-AS250+1),IF(AND(($S250-AT250)&lt;=0,(AS250-$R250)&gt;0),$V250/365*($S250-AS250+1),$V250/365*(AT250-$R250+1))))),0)</f>
        <v>0</v>
      </c>
      <c r="AV250" s="154">
        <f>AT250+1</f>
        <v>45901</v>
      </c>
      <c r="AW250" s="154">
        <f>AV250+29</f>
        <v>45930</v>
      </c>
      <c r="AX250" s="158">
        <f>IFERROR(IF(($R250-AW250)&gt;=0,0,IF(($S250-AV250)&lt;0,0,IF(AND(($S250-AW250)&gt;0,(AV250-$R250)&gt;0),$V250/365*(AW250-AV250+1),IF(AND(($S250-AW250)&lt;=0,(AV250-$R250)&gt;0),$V250/365*($S250-AV250+1),$V250/365*(AW250-$R250+1))))),0)</f>
        <v>0</v>
      </c>
      <c r="AY250" s="154">
        <f>AW250+1</f>
        <v>45931</v>
      </c>
      <c r="AZ250" s="154">
        <f>AY250+30</f>
        <v>45961</v>
      </c>
      <c r="BA250" s="158">
        <f>IFERROR(IF(($R250-AZ250)&gt;=0,0,IF(($S250-AY250)&lt;0,0,IF(AND(($S250-AZ250)&gt;0,(AY250-$R250)&gt;0),$V250/365*(AZ250-AY250+1),IF(AND(($S250-AZ250)&lt;=0,(AY250-$R250)&gt;0),$V250/365*($S250-AY250+1),$V250/365*(AZ250-$R250+1))))),0)</f>
        <v>0</v>
      </c>
      <c r="BB250" s="154">
        <f>AZ250+1</f>
        <v>45962</v>
      </c>
      <c r="BC250" s="154">
        <f>BB250+29</f>
        <v>45991</v>
      </c>
      <c r="BD250" s="158">
        <f>IFERROR(IF(($R250-BC250)&gt;=0,0,IF(($S250-BB250)&lt;0,0,IF(AND(($S250-BC250)&gt;0,(BB250-$R250)&gt;0),$V250/365*(BC250-BB250+1),IF(AND(($S250-BC250)&lt;=0,(BB250-$R250)&gt;0),$V250/365*($S250-BB250+1),$V250/365*(BC250-$R250+1))))),0)</f>
        <v>0</v>
      </c>
      <c r="BE250" s="154">
        <f>BC250+1</f>
        <v>45992</v>
      </c>
      <c r="BF250" s="154">
        <f>BE250+30</f>
        <v>46022</v>
      </c>
      <c r="BG250" s="158">
        <f>IFERROR(IF(($R250-BF250)&gt;=0,0,IF(($S250-BE250)&lt;0,0,IF(AND(($S250-BF250)&gt;0,(BE250-$R250)&gt;0),$V250/365*(BF250-BE250+1),IF(AND(($S250-BF250)&lt;=0,(BE250-$R250)&gt;0),$V250/365*($S250-BE250+1),$V250/365*(BF250-$R250+1))))),0)</f>
        <v>0</v>
      </c>
      <c r="BH250" s="154">
        <v>46023</v>
      </c>
      <c r="BI250" s="154">
        <f>BH250+30</f>
        <v>46053</v>
      </c>
      <c r="BJ250" s="158">
        <f>IFERROR(IF(($R250-BI250)&gt;=0,0,IF(($S250-BH250)&lt;0,0,IF(AND(($S250-BI250)&gt;0,(BH250-$R250)&gt;0),$V250/365*(BI250-BH250+1),IF(AND(($S250-BI250)&lt;=0,(BH250-$R250)&gt;0),$V250/365*($S250-BH250+1),$V250/365*(BI250-$R250+1))))),0)</f>
        <v>0</v>
      </c>
      <c r="BK250" s="154">
        <f>BI250+1</f>
        <v>46054</v>
      </c>
      <c r="BL250" s="154">
        <f>BK250+27</f>
        <v>46081</v>
      </c>
      <c r="BM250" s="158">
        <f>IFERROR(IF(($R250-BL250)&gt;=0,0,IF(($S250-BK250)&lt;0,0,IF(AND(($S250-BL250)&gt;0,(BK250-$R250)&gt;0),$V250/365*(BL250-BK250+1),IF(AND(($S250-BL250)&lt;=0,(BK250-$R250)&gt;0),$V250/365*($S250-BK250+1),$V250/365*(BL250-$R250+1))))),0)</f>
        <v>0</v>
      </c>
      <c r="BN250" s="154">
        <f>BL250+1</f>
        <v>46082</v>
      </c>
      <c r="BO250" s="154">
        <f>BN250+30</f>
        <v>46112</v>
      </c>
      <c r="BP250" s="158">
        <f>IFERROR(IF(($R250-BO250)&gt;=0,0,IF(($S250-BN250)&lt;0,0,IF(AND(($S250-BO250)&gt;0,(BN250-$R250)&gt;0),$V250/365*(BO250-BN250+1),IF(AND(($S250-BO250)&lt;=0,(BN250-$R250)&gt;0),$V250/365*($S250-BN250+1),$V250/365*(BO250-$R250+1))))),0)</f>
        <v>0</v>
      </c>
      <c r="BQ250" s="154">
        <f>BO250+1</f>
        <v>46113</v>
      </c>
      <c r="BR250" s="154">
        <f>BQ250+29</f>
        <v>46142</v>
      </c>
      <c r="BS250" s="158">
        <f>IFERROR(IF(($R250-BR250)&gt;=0,0,IF(($S250-BQ250)&lt;0,0,IF(AND(($S250-BR250)&gt;0,(BQ250-$R250)&gt;0),$V250/365*(BR250-BQ250+1),IF(AND(($S250-BR250)&lt;=0,(BQ250-$R250)&gt;0),$V250/365*($S250-BQ250+1),$V250/365*(BR250-$R250+1))))),0)</f>
        <v>0</v>
      </c>
      <c r="BT250" s="154">
        <f>BR250+1</f>
        <v>46143</v>
      </c>
      <c r="BU250" s="154">
        <f>BT250+30</f>
        <v>46173</v>
      </c>
      <c r="BV250" s="158">
        <f>IFERROR(IF(($R250-BU250)&gt;=0,0,IF(($S250-BT250)&lt;0,0,IF(AND(($S250-BU250)&gt;0,(BT250-$R250)&gt;0),$V250/365*(BU250-BT250+1),IF(AND(($S250-BU250)&lt;=0,(BT250-$R250)&gt;0),$V250/365*($S250-BT250+1),$V250/365*(BU250-$R250+1))))),0)</f>
        <v>0</v>
      </c>
      <c r="BW250" s="154">
        <f>BU250+1</f>
        <v>46174</v>
      </c>
      <c r="BX250" s="154">
        <f>BW250+29</f>
        <v>46203</v>
      </c>
      <c r="BY250" s="158">
        <f>IFERROR(IF(($R250-BX250)&gt;=0,0,IF(($S250-BW250)&lt;0,0,IF(AND(($S250-BX250)&gt;0,(BW250-$R250)&gt;0),$V250/365*(BX250-BW250+1),IF(AND(($S250-BX250)&lt;=0,(BW250-$R250)&gt;0),$V250/365*($S250-BW250+1),$V250/365*(BX250-$R250+1))))),0)</f>
        <v>0</v>
      </c>
      <c r="BZ250" s="154">
        <f>BX250+1</f>
        <v>46204</v>
      </c>
      <c r="CA250" s="154">
        <f>BZ250+30</f>
        <v>46234</v>
      </c>
      <c r="CB250" s="158">
        <f>IFERROR(IF(($R250-CA250)&gt;=0,0,IF(($S250-BZ250)&lt;0,0,IF(AND(($S250-CA250)&gt;0,(BZ250-$R250)&gt;0),$V250/365*(CA250-BZ250+1),IF(AND(($S250-CA250)&lt;=0,(BZ250-$R250)&gt;0),$V250/365*($S250-BZ250+1),$V250/365*(CA250-$R250+1))))),0)</f>
        <v>0</v>
      </c>
      <c r="CC250" s="154">
        <f>CA250+1</f>
        <v>46235</v>
      </c>
      <c r="CD250" s="154">
        <f>CC250+30</f>
        <v>46265</v>
      </c>
      <c r="CE250" s="158">
        <f>IFERROR(IF(($R250-CD250)&gt;=0,0,IF(($S250-CC250)&lt;0,0,IF(AND(($S250-CD250)&gt;0,(CC250-$R250)&gt;0),$V250/365*(CD250-CC250+1),IF(AND(($S250-CD250)&lt;=0,(CC250-$R250)&gt;0),$V250/365*($S250-CC250+1),$V250/365*(CD250-$R250+1))))),0)</f>
        <v>0</v>
      </c>
      <c r="CF250" s="154">
        <f>CD250+1</f>
        <v>46266</v>
      </c>
      <c r="CG250" s="154">
        <f>CF250+29</f>
        <v>46295</v>
      </c>
      <c r="CH250" s="158">
        <f>IFERROR(IF(($R250-CG250)&gt;=0,0,IF(($S250-CF250)&lt;0,0,IF(AND(($S250-CG250)&gt;0,(CF250-$R250)&gt;0),$V250/365*(CG250-CF250+1),IF(AND(($S250-CG250)&lt;=0,(CF250-$R250)&gt;0),$V250/365*($S250-CF250+1),$V250/365*(CG250-$R250+1))))),0)</f>
        <v>0</v>
      </c>
      <c r="CI250" s="154">
        <f>CG250+1</f>
        <v>46296</v>
      </c>
      <c r="CJ250" s="154">
        <f>CI250+30</f>
        <v>46326</v>
      </c>
      <c r="CK250" s="158">
        <f>IFERROR(IF(($R250-CJ250)&gt;=0,0,IF(($S250-CI250)&lt;0,0,IF(AND(($S250-CJ250)&gt;0,(CI250-$R250)&gt;0),$V250/365*(CJ250-CI250+1),IF(AND(($S250-CJ250)&lt;=0,(CI250-$R250)&gt;0),$V250/365*($S250-CI250+1),$V250/365*(CJ250-$R250+1))))),0)</f>
        <v>0</v>
      </c>
      <c r="CL250" s="154">
        <f>CJ250+1</f>
        <v>46327</v>
      </c>
      <c r="CM250" s="154">
        <f>CL250+29</f>
        <v>46356</v>
      </c>
      <c r="CN250" s="158">
        <f>IFERROR(IF(($R250-CM250)&gt;=0,0,IF(($S250-CL250)&lt;0,0,IF(AND(($S250-CM250)&gt;0,(CL250-$R250)&gt;0),$V250/365*(CM250-CL250+1),IF(AND(($S250-CM250)&lt;=0,(CL250-$R250)&gt;0),$V250/365*($S250-CL250+1),$V250/365*(CM250-$R250+1))))),0)</f>
        <v>0</v>
      </c>
      <c r="CO250" s="154">
        <f>CM250+1</f>
        <v>46357</v>
      </c>
      <c r="CP250" s="154">
        <f>CO250+30</f>
        <v>46387</v>
      </c>
      <c r="CQ250" s="158">
        <f>IFERROR(IF(($R250-CP250)&gt;=0,0,IF(($S250-CO250)&lt;0,0,IF(AND(($S250-CP250)&gt;0,(CO250-$R250)&gt;0),$V250/365*(CP250-CO250+1),IF(AND(($S250-CP250)&lt;=0,(CO250-$R250)&gt;0),$V250/365*($S250-CO250+1),$V250/365*(CP250-$R250+1))))),0)</f>
        <v>0</v>
      </c>
    </row>
    <row r="251" s="80" customFormat="1" ht="24" customHeight="1" outlineLevel="4" spans="1:95">
      <c r="A251" s="123" t="s">
        <v>2814</v>
      </c>
      <c r="B251" s="124"/>
      <c r="C251" s="124"/>
      <c r="D251" s="124"/>
      <c r="E251" s="124"/>
      <c r="F251" s="124"/>
      <c r="G251" s="125"/>
      <c r="H251" s="126"/>
      <c r="I251" s="126"/>
      <c r="J251" s="126"/>
      <c r="K251" s="126"/>
      <c r="L251" s="149"/>
      <c r="M251" s="149"/>
      <c r="N251" s="126"/>
      <c r="O251" s="126"/>
      <c r="P251" s="126"/>
      <c r="Q251" s="126"/>
      <c r="R251" s="126"/>
      <c r="S251" s="126"/>
      <c r="T251" s="126"/>
      <c r="U251" s="126"/>
      <c r="V251" s="126"/>
      <c r="W251" s="126"/>
      <c r="X251" s="126"/>
      <c r="Y251" s="126"/>
      <c r="Z251" s="126"/>
      <c r="AA251" s="126"/>
      <c r="AB251" s="126"/>
      <c r="AC251" s="126"/>
      <c r="AD251" s="126"/>
      <c r="AE251" s="126"/>
      <c r="AF251" s="126"/>
      <c r="AG251" s="126"/>
      <c r="AH251" s="126"/>
      <c r="AI251" s="126"/>
      <c r="AJ251" s="126"/>
      <c r="AK251" s="126"/>
      <c r="AL251" s="126"/>
      <c r="AM251" s="126"/>
      <c r="AN251" s="126"/>
      <c r="AO251" s="126"/>
      <c r="AP251" s="126"/>
      <c r="AQ251" s="126"/>
      <c r="AR251" s="126"/>
      <c r="AS251" s="126"/>
      <c r="AT251" s="126"/>
      <c r="AU251" s="126"/>
      <c r="AV251" s="126"/>
      <c r="AW251" s="126"/>
      <c r="AX251" s="126"/>
      <c r="AY251" s="126"/>
      <c r="AZ251" s="126"/>
      <c r="BA251" s="126"/>
      <c r="BB251" s="126"/>
      <c r="BC251" s="126"/>
      <c r="BD251" s="126"/>
      <c r="BE251" s="126"/>
      <c r="BF251" s="126"/>
      <c r="BG251" s="126"/>
      <c r="BH251" s="126"/>
      <c r="BI251" s="126"/>
      <c r="BJ251" s="126"/>
      <c r="BK251" s="126"/>
      <c r="BL251" s="126"/>
      <c r="BM251" s="126"/>
      <c r="BN251" s="126"/>
      <c r="BO251" s="126"/>
      <c r="BP251" s="126"/>
      <c r="BQ251" s="126"/>
      <c r="BR251" s="126"/>
      <c r="BS251" s="126"/>
      <c r="BT251" s="126"/>
      <c r="BU251" s="126"/>
      <c r="BV251" s="126"/>
      <c r="BW251" s="126"/>
      <c r="BX251" s="126"/>
      <c r="BY251" s="126"/>
      <c r="BZ251" s="126"/>
      <c r="CA251" s="126"/>
      <c r="CB251" s="126"/>
      <c r="CC251" s="126"/>
      <c r="CD251" s="126"/>
      <c r="CE251" s="126"/>
      <c r="CF251" s="126"/>
      <c r="CG251" s="126"/>
      <c r="CH251" s="126"/>
      <c r="CI251" s="126"/>
      <c r="CJ251" s="126"/>
      <c r="CK251" s="126"/>
      <c r="CL251" s="126"/>
      <c r="CM251" s="126"/>
      <c r="CN251" s="126"/>
      <c r="CO251" s="126"/>
      <c r="CP251" s="126"/>
      <c r="CQ251" s="126"/>
    </row>
    <row r="252" ht="24" customHeight="1" outlineLevel="2" spans="1:95">
      <c r="A252" s="49"/>
      <c r="B252" s="112" t="s">
        <v>787</v>
      </c>
      <c r="C252" s="113" t="s">
        <v>38</v>
      </c>
      <c r="D252" s="49" t="s">
        <v>39</v>
      </c>
      <c r="E252" s="112"/>
      <c r="F252" s="112"/>
      <c r="G252" s="112"/>
      <c r="H252" s="114">
        <f>X252+AA252+AD252+AG252+AJ252+AM252+AP252+AS252+AV252+AY252+BB252+BE252</f>
        <v>0</v>
      </c>
      <c r="I252" s="114">
        <f>Y252+AB252+AE252+AH252+AK252+AN252+AQ252+AT252+AW252+AZ252+BC252+BF252</f>
        <v>0</v>
      </c>
      <c r="J252" s="114">
        <f t="shared" ref="J252:J257" si="12">Z252+AC252+AF252+AI252+AL252+AO252+AR252+AU252+AX252+BA252+BD252+BG252</f>
        <v>0</v>
      </c>
      <c r="K252" s="114"/>
      <c r="L252" s="145"/>
      <c r="M252" s="145"/>
      <c r="N252" s="114"/>
      <c r="O252" s="114"/>
      <c r="P252" s="114"/>
      <c r="Q252" s="114"/>
      <c r="R252" s="114"/>
      <c r="S252" s="114"/>
      <c r="T252" s="114"/>
      <c r="U252" s="114"/>
      <c r="V252" s="114"/>
      <c r="W252" s="114"/>
      <c r="X252" s="114">
        <f>VLOOKUP($C252,'1 预算编制表单'!$C:$BJ,27,FALSE)</f>
        <v>0</v>
      </c>
      <c r="Y252" s="114">
        <f>X252-Z252</f>
        <v>0</v>
      </c>
      <c r="Z252" s="114">
        <f>Z253+Z259</f>
        <v>0</v>
      </c>
      <c r="AA252" s="114">
        <f>VLOOKUP($C252,'1 预算编制表单'!$C:$BJ,30,FALSE)</f>
        <v>0</v>
      </c>
      <c r="AB252" s="114">
        <f>AA252-AC252</f>
        <v>0</v>
      </c>
      <c r="AC252" s="114">
        <f>AC253+AC259</f>
        <v>0</v>
      </c>
      <c r="AD252" s="114">
        <f>VLOOKUP($C252,'1 预算编制表单'!$C:$BJ,33,FALSE)</f>
        <v>0</v>
      </c>
      <c r="AE252" s="114">
        <f>AD252-AF252</f>
        <v>0</v>
      </c>
      <c r="AF252" s="114">
        <f>AF253+AF259</f>
        <v>0</v>
      </c>
      <c r="AG252" s="114">
        <f>VLOOKUP($C252,'1 预算编制表单'!$C:$BJ,36,FALSE)</f>
        <v>0</v>
      </c>
      <c r="AH252" s="114">
        <f>AG252-AI252</f>
        <v>0</v>
      </c>
      <c r="AI252" s="114">
        <f>AI253+AI259</f>
        <v>0</v>
      </c>
      <c r="AJ252" s="114">
        <f>VLOOKUP($C252,'1 预算编制表单'!$C:$BJ,39,FALSE)</f>
        <v>0</v>
      </c>
      <c r="AK252" s="114">
        <f>AJ252-AL252</f>
        <v>0</v>
      </c>
      <c r="AL252" s="114">
        <f>AL253+AL259</f>
        <v>0</v>
      </c>
      <c r="AM252" s="114">
        <f>VLOOKUP($C252,'1 预算编制表单'!$C:$BJ,42,FALSE)</f>
        <v>0</v>
      </c>
      <c r="AN252" s="114">
        <f>AM252-AO252</f>
        <v>0</v>
      </c>
      <c r="AO252" s="114">
        <f>AO253+AO259</f>
        <v>0</v>
      </c>
      <c r="AP252" s="114">
        <f>VLOOKUP($C252,'1 预算编制表单'!$C:$BJ,45,FALSE)</f>
        <v>0</v>
      </c>
      <c r="AQ252" s="114">
        <f>AP252-AR252</f>
        <v>0</v>
      </c>
      <c r="AR252" s="114">
        <f>AR253+AR259</f>
        <v>0</v>
      </c>
      <c r="AS252" s="114">
        <f>VLOOKUP($C252,'1 预算编制表单'!$C:$BJ,48,FALSE)</f>
        <v>0</v>
      </c>
      <c r="AT252" s="114">
        <f>AS252-AU252</f>
        <v>0</v>
      </c>
      <c r="AU252" s="114">
        <f>AU253+AU259</f>
        <v>0</v>
      </c>
      <c r="AV252" s="114">
        <f>VLOOKUP($C252,'1 预算编制表单'!$C:$BJ,51,FALSE)</f>
        <v>0</v>
      </c>
      <c r="AW252" s="114">
        <f>AV252-AX252</f>
        <v>0</v>
      </c>
      <c r="AX252" s="114">
        <f>AX253+AX259</f>
        <v>0</v>
      </c>
      <c r="AY252" s="114">
        <f>VLOOKUP($C252,'1 预算编制表单'!$C:$BJ,54,FALSE)</f>
        <v>0</v>
      </c>
      <c r="AZ252" s="114">
        <f>AY252-BA252</f>
        <v>0</v>
      </c>
      <c r="BA252" s="114">
        <f>BA253+BA259</f>
        <v>0</v>
      </c>
      <c r="BB252" s="114">
        <f>VLOOKUP($C252,'1 预算编制表单'!$C:$BJ,57,FALSE)</f>
        <v>0</v>
      </c>
      <c r="BC252" s="114">
        <f>BB252-BD252</f>
        <v>0</v>
      </c>
      <c r="BD252" s="114">
        <f>BD253+BD259</f>
        <v>0</v>
      </c>
      <c r="BE252" s="114">
        <f>VLOOKUP($C252,'1 预算编制表单'!$C:$BJ,60,FALSE)</f>
        <v>0</v>
      </c>
      <c r="BF252" s="114">
        <f>BE252-BG252</f>
        <v>0</v>
      </c>
      <c r="BG252" s="114">
        <f>BG253+BG259</f>
        <v>0</v>
      </c>
      <c r="BH252" s="114">
        <f>VLOOKUP($C252,'1 预算编制表单'!$C:$BJ,27,FALSE)</f>
        <v>0</v>
      </c>
      <c r="BI252" s="114">
        <f>BH252-BJ252</f>
        <v>0</v>
      </c>
      <c r="BJ252" s="114">
        <f>BJ253+BJ259</f>
        <v>0</v>
      </c>
      <c r="BK252" s="114">
        <f>VLOOKUP($C252,'1 预算编制表单'!$C:$BJ,30,FALSE)</f>
        <v>0</v>
      </c>
      <c r="BL252" s="114">
        <f>BK252-BM252</f>
        <v>0</v>
      </c>
      <c r="BM252" s="114">
        <f>BM253+BM259</f>
        <v>0</v>
      </c>
      <c r="BN252" s="114">
        <f>VLOOKUP($C252,'1 预算编制表单'!$C:$BJ,33,FALSE)</f>
        <v>0</v>
      </c>
      <c r="BO252" s="114">
        <f>BN252-BP252</f>
        <v>0</v>
      </c>
      <c r="BP252" s="114">
        <f>BP253+BP259</f>
        <v>0</v>
      </c>
      <c r="BQ252" s="114">
        <f>VLOOKUP($C252,'1 预算编制表单'!$C:$BJ,36,FALSE)</f>
        <v>0</v>
      </c>
      <c r="BR252" s="114">
        <f>BQ252-BS252</f>
        <v>0</v>
      </c>
      <c r="BS252" s="114">
        <f>BS253+BS259</f>
        <v>0</v>
      </c>
      <c r="BT252" s="114">
        <f>VLOOKUP($C252,'1 预算编制表单'!$C:$BJ,39,FALSE)</f>
        <v>0</v>
      </c>
      <c r="BU252" s="114">
        <f>BT252-BV252</f>
        <v>0</v>
      </c>
      <c r="BV252" s="114">
        <f>BV253+BV259</f>
        <v>0</v>
      </c>
      <c r="BW252" s="114">
        <f>VLOOKUP($C252,'1 预算编制表单'!$C:$BJ,42,FALSE)</f>
        <v>0</v>
      </c>
      <c r="BX252" s="114">
        <f>BW252-BY252</f>
        <v>0</v>
      </c>
      <c r="BY252" s="114">
        <f>BY253+BY259</f>
        <v>0</v>
      </c>
      <c r="BZ252" s="114">
        <f>VLOOKUP($C252,'1 预算编制表单'!$C:$BJ,45,FALSE)</f>
        <v>0</v>
      </c>
      <c r="CA252" s="114">
        <f>BZ252-CB252</f>
        <v>0</v>
      </c>
      <c r="CB252" s="114">
        <f>CB253+CB259</f>
        <v>0</v>
      </c>
      <c r="CC252" s="114">
        <f>VLOOKUP($C252,'1 预算编制表单'!$C:$BJ,48,FALSE)</f>
        <v>0</v>
      </c>
      <c r="CD252" s="114">
        <f>CC252-CE252</f>
        <v>0</v>
      </c>
      <c r="CE252" s="114">
        <f>CE253+CE259</f>
        <v>0</v>
      </c>
      <c r="CF252" s="114">
        <f>VLOOKUP($C252,'1 预算编制表单'!$C:$BJ,51,FALSE)</f>
        <v>0</v>
      </c>
      <c r="CG252" s="114">
        <f>CF252-CH252</f>
        <v>0</v>
      </c>
      <c r="CH252" s="114">
        <f>CH253+CH259</f>
        <v>0</v>
      </c>
      <c r="CI252" s="114">
        <f>VLOOKUP($C252,'1 预算编制表单'!$C:$BJ,54,FALSE)</f>
        <v>0</v>
      </c>
      <c r="CJ252" s="114">
        <f>CI252-CK252</f>
        <v>0</v>
      </c>
      <c r="CK252" s="114">
        <f>CK253+CK259</f>
        <v>0</v>
      </c>
      <c r="CL252" s="114">
        <f>VLOOKUP($C252,'1 预算编制表单'!$C:$BJ,57,FALSE)</f>
        <v>0</v>
      </c>
      <c r="CM252" s="114">
        <f>CL252-CN252</f>
        <v>0</v>
      </c>
      <c r="CN252" s="114">
        <f>CN253+CN259</f>
        <v>0</v>
      </c>
      <c r="CO252" s="114">
        <f>VLOOKUP($C252,'1 预算编制表单'!$C:$BJ,60,FALSE)</f>
        <v>0</v>
      </c>
      <c r="CP252" s="114">
        <f>CO252-CQ252</f>
        <v>0</v>
      </c>
      <c r="CQ252" s="114">
        <f>CQ253+CQ259</f>
        <v>0</v>
      </c>
    </row>
    <row r="253" ht="24" customHeight="1" outlineLevel="3" spans="1:95">
      <c r="A253" s="115"/>
      <c r="B253" s="116" t="s">
        <v>792</v>
      </c>
      <c r="C253" s="117" t="s">
        <v>1202</v>
      </c>
      <c r="D253" s="115" t="s">
        <v>1203</v>
      </c>
      <c r="E253" s="116" t="s">
        <v>1204</v>
      </c>
      <c r="F253" s="116"/>
      <c r="G253" s="116" t="s">
        <v>936</v>
      </c>
      <c r="H253" s="118">
        <f>X253+AA253+AD253+AG253+AJ253+AM253+AP253+AS253+AV253+AY253+BB253+BE253</f>
        <v>0</v>
      </c>
      <c r="I253" s="118">
        <f>Y253+AB253+AE253+AH253+AK253+AN253+AQ253+AT253+AW253+AZ253+BC253+BF253</f>
        <v>0</v>
      </c>
      <c r="J253" s="118">
        <f t="shared" si="12"/>
        <v>0</v>
      </c>
      <c r="K253" s="118"/>
      <c r="L253" s="146"/>
      <c r="M253" s="146"/>
      <c r="N253" s="118"/>
      <c r="O253" s="118"/>
      <c r="P253" s="118"/>
      <c r="Q253" s="118"/>
      <c r="R253" s="118"/>
      <c r="S253" s="118"/>
      <c r="T253" s="118"/>
      <c r="U253" s="118"/>
      <c r="V253" s="118"/>
      <c r="W253" s="118"/>
      <c r="X253" s="118">
        <f>VLOOKUP($C253,'1 预算编制表单'!$C:$BJ,27,FALSE)</f>
        <v>0</v>
      </c>
      <c r="Y253" s="118">
        <f>X253-Z253</f>
        <v>0</v>
      </c>
      <c r="Z253" s="118">
        <f>SUM(Z254:Z258)</f>
        <v>0</v>
      </c>
      <c r="AA253" s="118">
        <f>VLOOKUP($C253,'1 预算编制表单'!$C:$BJ,30,FALSE)</f>
        <v>0</v>
      </c>
      <c r="AB253" s="118">
        <f>AA253-AC253</f>
        <v>0</v>
      </c>
      <c r="AC253" s="118">
        <f>SUM(AC254:AC258)</f>
        <v>0</v>
      </c>
      <c r="AD253" s="118">
        <f>VLOOKUP($C253,'1 预算编制表单'!$C:$BJ,33,FALSE)</f>
        <v>0</v>
      </c>
      <c r="AE253" s="118">
        <f>AD253-AF253</f>
        <v>0</v>
      </c>
      <c r="AF253" s="118">
        <f>SUM(AF254:AF258)</f>
        <v>0</v>
      </c>
      <c r="AG253" s="118">
        <f>VLOOKUP($C253,'1 预算编制表单'!$C:$BJ,36,FALSE)</f>
        <v>0</v>
      </c>
      <c r="AH253" s="118">
        <f>AG253-AI253</f>
        <v>0</v>
      </c>
      <c r="AI253" s="118">
        <f>SUM(AI254:AI258)</f>
        <v>0</v>
      </c>
      <c r="AJ253" s="118">
        <f>VLOOKUP($C253,'1 预算编制表单'!$C:$BJ,39,FALSE)</f>
        <v>0</v>
      </c>
      <c r="AK253" s="118">
        <f>AJ253-AL253</f>
        <v>0</v>
      </c>
      <c r="AL253" s="118">
        <f>SUM(AL254:AL258)</f>
        <v>0</v>
      </c>
      <c r="AM253" s="118">
        <f>VLOOKUP($C253,'1 预算编制表单'!$C:$BJ,42,FALSE)</f>
        <v>0</v>
      </c>
      <c r="AN253" s="118">
        <f>AM253-AO253</f>
        <v>0</v>
      </c>
      <c r="AO253" s="118">
        <f>SUM(AO254:AO258)</f>
        <v>0</v>
      </c>
      <c r="AP253" s="118">
        <f>VLOOKUP($C253,'1 预算编制表单'!$C:$BJ,45,FALSE)</f>
        <v>0</v>
      </c>
      <c r="AQ253" s="118">
        <f>AP253-AR253</f>
        <v>0</v>
      </c>
      <c r="AR253" s="118">
        <f>SUM(AR254:AR258)</f>
        <v>0</v>
      </c>
      <c r="AS253" s="118">
        <f>VLOOKUP($C253,'1 预算编制表单'!$C:$BJ,48,FALSE)</f>
        <v>0</v>
      </c>
      <c r="AT253" s="118">
        <f>AS253-AU253</f>
        <v>0</v>
      </c>
      <c r="AU253" s="118">
        <f>SUM(AU254:AU258)</f>
        <v>0</v>
      </c>
      <c r="AV253" s="118">
        <f>VLOOKUP($C253,'1 预算编制表单'!$C:$BJ,51,FALSE)</f>
        <v>0</v>
      </c>
      <c r="AW253" s="118">
        <f>AV253-AX253</f>
        <v>0</v>
      </c>
      <c r="AX253" s="118">
        <f>SUM(AX254:AX258)</f>
        <v>0</v>
      </c>
      <c r="AY253" s="118">
        <f>VLOOKUP($C253,'1 预算编制表单'!$C:$BJ,54,FALSE)</f>
        <v>0</v>
      </c>
      <c r="AZ253" s="118">
        <f>AY253-BA253</f>
        <v>0</v>
      </c>
      <c r="BA253" s="118">
        <f>SUM(BA254:BA258)</f>
        <v>0</v>
      </c>
      <c r="BB253" s="118">
        <f>VLOOKUP($C253,'1 预算编制表单'!$C:$BJ,57,FALSE)</f>
        <v>0</v>
      </c>
      <c r="BC253" s="118">
        <f>BB253-BD253</f>
        <v>0</v>
      </c>
      <c r="BD253" s="118">
        <f>SUM(BD254:BD258)</f>
        <v>0</v>
      </c>
      <c r="BE253" s="118">
        <f>VLOOKUP($C253,'1 预算编制表单'!$C:$BJ,60,FALSE)</f>
        <v>0</v>
      </c>
      <c r="BF253" s="118">
        <f>BE253-BG253</f>
        <v>0</v>
      </c>
      <c r="BG253" s="118">
        <f>SUM(BG254:BG258)</f>
        <v>0</v>
      </c>
      <c r="BH253" s="118">
        <f>VLOOKUP($C253,'1 预算编制表单'!$C:$BJ,27,FALSE)</f>
        <v>0</v>
      </c>
      <c r="BI253" s="118">
        <f>BH253-BJ253</f>
        <v>0</v>
      </c>
      <c r="BJ253" s="118">
        <f>SUM(BJ254:BJ258)</f>
        <v>0</v>
      </c>
      <c r="BK253" s="118">
        <f>VLOOKUP($C253,'1 预算编制表单'!$C:$BJ,30,FALSE)</f>
        <v>0</v>
      </c>
      <c r="BL253" s="118">
        <f>BK253-BM253</f>
        <v>0</v>
      </c>
      <c r="BM253" s="118">
        <f>SUM(BM254:BM258)</f>
        <v>0</v>
      </c>
      <c r="BN253" s="118">
        <f>VLOOKUP($C253,'1 预算编制表单'!$C:$BJ,33,FALSE)</f>
        <v>0</v>
      </c>
      <c r="BO253" s="118">
        <f>BN253-BP253</f>
        <v>0</v>
      </c>
      <c r="BP253" s="118">
        <f>SUM(BP254:BP258)</f>
        <v>0</v>
      </c>
      <c r="BQ253" s="118">
        <f>VLOOKUP($C253,'1 预算编制表单'!$C:$BJ,36,FALSE)</f>
        <v>0</v>
      </c>
      <c r="BR253" s="118">
        <f>BQ253-BS253</f>
        <v>0</v>
      </c>
      <c r="BS253" s="118">
        <f>SUM(BS254:BS258)</f>
        <v>0</v>
      </c>
      <c r="BT253" s="118">
        <f>VLOOKUP($C253,'1 预算编制表单'!$C:$BJ,39,FALSE)</f>
        <v>0</v>
      </c>
      <c r="BU253" s="118">
        <f>BT253-BV253</f>
        <v>0</v>
      </c>
      <c r="BV253" s="118">
        <f>SUM(BV254:BV258)</f>
        <v>0</v>
      </c>
      <c r="BW253" s="118">
        <f>VLOOKUP($C253,'1 预算编制表单'!$C:$BJ,42,FALSE)</f>
        <v>0</v>
      </c>
      <c r="BX253" s="118">
        <f>BW253-BY253</f>
        <v>0</v>
      </c>
      <c r="BY253" s="118">
        <f>SUM(BY254:BY258)</f>
        <v>0</v>
      </c>
      <c r="BZ253" s="118">
        <f>VLOOKUP($C253,'1 预算编制表单'!$C:$BJ,45,FALSE)</f>
        <v>0</v>
      </c>
      <c r="CA253" s="118">
        <f>BZ253-CB253</f>
        <v>0</v>
      </c>
      <c r="CB253" s="118">
        <f>SUM(CB254:CB258)</f>
        <v>0</v>
      </c>
      <c r="CC253" s="118">
        <f>VLOOKUP($C253,'1 预算编制表单'!$C:$BJ,48,FALSE)</f>
        <v>0</v>
      </c>
      <c r="CD253" s="118">
        <f>CC253-CE253</f>
        <v>0</v>
      </c>
      <c r="CE253" s="118">
        <f>SUM(CE254:CE258)</f>
        <v>0</v>
      </c>
      <c r="CF253" s="118">
        <f>VLOOKUP($C253,'1 预算编制表单'!$C:$BJ,51,FALSE)</f>
        <v>0</v>
      </c>
      <c r="CG253" s="118">
        <f>CF253-CH253</f>
        <v>0</v>
      </c>
      <c r="CH253" s="118">
        <f>SUM(CH254:CH258)</f>
        <v>0</v>
      </c>
      <c r="CI253" s="118">
        <f>VLOOKUP($C253,'1 预算编制表单'!$C:$BJ,54,FALSE)</f>
        <v>0</v>
      </c>
      <c r="CJ253" s="118">
        <f>CI253-CK253</f>
        <v>0</v>
      </c>
      <c r="CK253" s="118">
        <f>SUM(CK254:CK258)</f>
        <v>0</v>
      </c>
      <c r="CL253" s="118">
        <f>VLOOKUP($C253,'1 预算编制表单'!$C:$BJ,57,FALSE)</f>
        <v>0</v>
      </c>
      <c r="CM253" s="118">
        <f>CL253-CN253</f>
        <v>0</v>
      </c>
      <c r="CN253" s="118">
        <f>SUM(CN254:CN258)</f>
        <v>0</v>
      </c>
      <c r="CO253" s="118">
        <f>VLOOKUP($C253,'1 预算编制表单'!$C:$BJ,60,FALSE)</f>
        <v>0</v>
      </c>
      <c r="CP253" s="118">
        <f>CO253-CQ253</f>
        <v>0</v>
      </c>
      <c r="CQ253" s="118">
        <f>SUM(CQ254:CQ258)</f>
        <v>0</v>
      </c>
    </row>
    <row r="254" s="80" customFormat="1" ht="24" customHeight="1" outlineLevel="4" spans="1:95">
      <c r="A254" s="119"/>
      <c r="B254" s="120"/>
      <c r="C254" s="121"/>
      <c r="D254" s="119"/>
      <c r="E254" s="120"/>
      <c r="F254" s="120"/>
      <c r="G254" s="120"/>
      <c r="H254" s="122"/>
      <c r="I254" s="122"/>
      <c r="J254" s="122">
        <f t="shared" si="12"/>
        <v>0</v>
      </c>
      <c r="K254" s="122">
        <v>1</v>
      </c>
      <c r="L254" s="147"/>
      <c r="M254" s="148">
        <f>IFERROR(VLOOKUP($L254,'2-2 引出数据_合同数据仓库'!$B$2:$BP$10000,3,FALSE),0)</f>
        <v>0</v>
      </c>
      <c r="N254" s="122"/>
      <c r="O254" s="148">
        <f>IFERROR(VLOOKUP((LEFT(VLOOKUP($L254,'2-2 引出数据_合同数据仓库'!$B$2:$BP$10000,64,FALSE),15)&amp;(RIGHT(VLOOKUP($L254,'2-2 引出数据_合同数据仓库'!$B$2:$BP$10000,64,FALSE),4)+1)),'2-2 引出数据_合同数据仓库'!$B$2:$BP$10000,3,FALSE),0)</f>
        <v>0</v>
      </c>
      <c r="P254" s="122"/>
      <c r="Q254" s="122">
        <f>IFERROR(VLOOKUP($L254,'2-2 引出数据_合同数据仓库'!$B$2:$BP$10000,28,FALSE),0)</f>
        <v>0</v>
      </c>
      <c r="R254" s="122">
        <f>IFERROR(VLOOKUP($L254,'2-2 引出数据_合同数据仓库'!$B$2:$BP$10000,29,FALSE),0)</f>
        <v>0</v>
      </c>
      <c r="S254" s="122">
        <f>IFERROR(VLOOKUP($L254,'2-2 引出数据_合同数据仓库'!$B$2:$BP$10000,4,FALSE),0)</f>
        <v>0</v>
      </c>
      <c r="T254" s="122"/>
      <c r="U254" s="122">
        <f>IFERROR(VLOOKUP($L254,'2-2 引出数据_合同数据仓库'!$B$2:$BP$10000,15,FALSE),0)</f>
        <v>0</v>
      </c>
      <c r="V254" s="122">
        <f>U254/(S254-R254+1)*365</f>
        <v>0</v>
      </c>
      <c r="W254" s="122"/>
      <c r="X254" s="154">
        <v>45658</v>
      </c>
      <c r="Y254" s="154">
        <f>X254+30</f>
        <v>45688</v>
      </c>
      <c r="Z254" s="158">
        <f>IFERROR(IF(($R254-Y254)&gt;=0,0,IF(($S254-X254)&lt;0,0,IF(AND(($S254-Y254)&gt;0,(X254-$R254)&gt;0),$V254/365*(Y254-X254+1),IF(AND(($S254-Y254)&lt;=0,(X254-$R254)&gt;0),$V254/365*($S254-X254+1),$V254/365*(Y254-$R254+1))))),0)</f>
        <v>0</v>
      </c>
      <c r="AA254" s="154">
        <f>Y254+1</f>
        <v>45689</v>
      </c>
      <c r="AB254" s="154">
        <f>AA254+27</f>
        <v>45716</v>
      </c>
      <c r="AC254" s="158">
        <f>IFERROR(IF(($R254-AB254)&gt;=0,0,IF(($S254-AA254)&lt;0,0,IF(AND(($S254-AB254)&gt;0,(AA254-$R254)&gt;0),$V254/365*(AB254-AA254+1),IF(AND(($S254-AB254)&lt;=0,(AA254-$R254)&gt;0),$V254/365*($S254-AA254+1),$V254/365*(AB254-$R254+1))))),0)</f>
        <v>0</v>
      </c>
      <c r="AD254" s="154">
        <f>AB254+1</f>
        <v>45717</v>
      </c>
      <c r="AE254" s="154">
        <f>AD254+30</f>
        <v>45747</v>
      </c>
      <c r="AF254" s="158">
        <f>IFERROR(IF(($R254-AE254)&gt;=0,0,IF(($S254-AD254)&lt;0,0,IF(AND(($S254-AE254)&gt;0,(AD254-$R254)&gt;0),$V254/365*(AE254-AD254+1),IF(AND(($S254-AE254)&lt;=0,(AD254-$R254)&gt;0),$V254/365*($S254-AD254+1),$V254/365*(AE254-$R254+1))))),0)</f>
        <v>0</v>
      </c>
      <c r="AG254" s="154">
        <f>AE254+1</f>
        <v>45748</v>
      </c>
      <c r="AH254" s="154">
        <f>AG254+29</f>
        <v>45777</v>
      </c>
      <c r="AI254" s="158">
        <f>IFERROR(IF(($R254-AH254)&gt;=0,0,IF(($S254-AG254)&lt;0,0,IF(AND(($S254-AH254)&gt;0,(AG254-$R254)&gt;0),$V254/365*(AH254-AG254+1),IF(AND(($S254-AH254)&lt;=0,(AG254-$R254)&gt;0),$V254/365*($S254-AG254+1),$V254/365*(AH254-$R254+1))))),0)</f>
        <v>0</v>
      </c>
      <c r="AJ254" s="154">
        <f>AH254+1</f>
        <v>45778</v>
      </c>
      <c r="AK254" s="154">
        <f>AJ254+30</f>
        <v>45808</v>
      </c>
      <c r="AL254" s="158">
        <f>IFERROR(IF(($R254-AK254)&gt;=0,0,IF(($S254-AJ254)&lt;0,0,IF(AND(($S254-AK254)&gt;0,(AJ254-$R254)&gt;0),$V254/365*(AK254-AJ254+1),IF(AND(($S254-AK254)&lt;=0,(AJ254-$R254)&gt;0),$V254/365*($S254-AJ254+1),$V254/365*(AK254-$R254+1))))),0)</f>
        <v>0</v>
      </c>
      <c r="AM254" s="154">
        <f>AK254+1</f>
        <v>45809</v>
      </c>
      <c r="AN254" s="154">
        <f>AM254+29</f>
        <v>45838</v>
      </c>
      <c r="AO254" s="158">
        <f>IFERROR(IF(($R254-AN254)&gt;=0,0,IF(($S254-AM254)&lt;0,0,IF(AND(($S254-AN254)&gt;0,(AM254-$R254)&gt;0),$V254/365*(AN254-AM254+1),IF(AND(($S254-AN254)&lt;=0,(AM254-$R254)&gt;0),$V254/365*($S254-AM254+1),$V254/365*(AN254-$R254+1))))),0)</f>
        <v>0</v>
      </c>
      <c r="AP254" s="154">
        <f>AN254+1</f>
        <v>45839</v>
      </c>
      <c r="AQ254" s="154">
        <f>AP254+30</f>
        <v>45869</v>
      </c>
      <c r="AR254" s="158">
        <f>IFERROR(IF(($R254-AQ254)&gt;=0,0,IF(($S254-AP254)&lt;0,0,IF(AND(($S254-AQ254)&gt;0,(AP254-$R254)&gt;0),$V254/365*(AQ254-AP254+1),IF(AND(($S254-AQ254)&lt;=0,(AP254-$R254)&gt;0),$V254/365*($S254-AP254+1),$V254/365*(AQ254-$R254+1))))),0)</f>
        <v>0</v>
      </c>
      <c r="AS254" s="154">
        <f>AQ254+1</f>
        <v>45870</v>
      </c>
      <c r="AT254" s="154">
        <f>AS254+30</f>
        <v>45900</v>
      </c>
      <c r="AU254" s="158">
        <f>IFERROR(IF(($R254-AT254)&gt;=0,0,IF(($S254-AS254)&lt;0,0,IF(AND(($S254-AT254)&gt;0,(AS254-$R254)&gt;0),$V254/365*(AT254-AS254+1),IF(AND(($S254-AT254)&lt;=0,(AS254-$R254)&gt;0),$V254/365*($S254-AS254+1),$V254/365*(AT254-$R254+1))))),0)</f>
        <v>0</v>
      </c>
      <c r="AV254" s="154">
        <f>AT254+1</f>
        <v>45901</v>
      </c>
      <c r="AW254" s="154">
        <f>AV254+29</f>
        <v>45930</v>
      </c>
      <c r="AX254" s="158">
        <f>IFERROR(IF(($R254-AW254)&gt;=0,0,IF(($S254-AV254)&lt;0,0,IF(AND(($S254-AW254)&gt;0,(AV254-$R254)&gt;0),$V254/365*(AW254-AV254+1),IF(AND(($S254-AW254)&lt;=0,(AV254-$R254)&gt;0),$V254/365*($S254-AV254+1),$V254/365*(AW254-$R254+1))))),0)</f>
        <v>0</v>
      </c>
      <c r="AY254" s="154">
        <f>AW254+1</f>
        <v>45931</v>
      </c>
      <c r="AZ254" s="154">
        <f>AY254+30</f>
        <v>45961</v>
      </c>
      <c r="BA254" s="158">
        <f>IFERROR(IF(($R254-AZ254)&gt;=0,0,IF(($S254-AY254)&lt;0,0,IF(AND(($S254-AZ254)&gt;0,(AY254-$R254)&gt;0),$V254/365*(AZ254-AY254+1),IF(AND(($S254-AZ254)&lt;=0,(AY254-$R254)&gt;0),$V254/365*($S254-AY254+1),$V254/365*(AZ254-$R254+1))))),0)</f>
        <v>0</v>
      </c>
      <c r="BB254" s="154">
        <f>AZ254+1</f>
        <v>45962</v>
      </c>
      <c r="BC254" s="154">
        <f>BB254+29</f>
        <v>45991</v>
      </c>
      <c r="BD254" s="158">
        <f>IFERROR(IF(($R254-BC254)&gt;=0,0,IF(($S254-BB254)&lt;0,0,IF(AND(($S254-BC254)&gt;0,(BB254-$R254)&gt;0),$V254/365*(BC254-BB254+1),IF(AND(($S254-BC254)&lt;=0,(BB254-$R254)&gt;0),$V254/365*($S254-BB254+1),$V254/365*(BC254-$R254+1))))),0)</f>
        <v>0</v>
      </c>
      <c r="BE254" s="154">
        <f>BC254+1</f>
        <v>45992</v>
      </c>
      <c r="BF254" s="154">
        <f>BE254+30</f>
        <v>46022</v>
      </c>
      <c r="BG254" s="158">
        <f>IFERROR(IF(($R254-BF254)&gt;=0,0,IF(($S254-BE254)&lt;0,0,IF(AND(($S254-BF254)&gt;0,(BE254-$R254)&gt;0),$V254/365*(BF254-BE254+1),IF(AND(($S254-BF254)&lt;=0,(BE254-$R254)&gt;0),$V254/365*($S254-BE254+1),$V254/365*(BF254-$R254+1))))),0)</f>
        <v>0</v>
      </c>
      <c r="BH254" s="154">
        <v>46023</v>
      </c>
      <c r="BI254" s="154">
        <f>BH254+30</f>
        <v>46053</v>
      </c>
      <c r="BJ254" s="158">
        <f>IFERROR(IF(($R254-BI254)&gt;=0,0,IF(($S254-BH254)&lt;0,0,IF(AND(($S254-BI254)&gt;0,(BH254-$R254)&gt;0),$V254/365*(BI254-BH254+1),IF(AND(($S254-BI254)&lt;=0,(BH254-$R254)&gt;0),$V254/365*($S254-BH254+1),$V254/365*(BI254-$R254+1))))),0)</f>
        <v>0</v>
      </c>
      <c r="BK254" s="154">
        <f>BI254+1</f>
        <v>46054</v>
      </c>
      <c r="BL254" s="154">
        <f>BK254+27</f>
        <v>46081</v>
      </c>
      <c r="BM254" s="158">
        <f>IFERROR(IF(($R254-BL254)&gt;=0,0,IF(($S254-BK254)&lt;0,0,IF(AND(($S254-BL254)&gt;0,(BK254-$R254)&gt;0),$V254/365*(BL254-BK254+1),IF(AND(($S254-BL254)&lt;=0,(BK254-$R254)&gt;0),$V254/365*($S254-BK254+1),$V254/365*(BL254-$R254+1))))),0)</f>
        <v>0</v>
      </c>
      <c r="BN254" s="154">
        <f>BL254+1</f>
        <v>46082</v>
      </c>
      <c r="BO254" s="154">
        <f>BN254+30</f>
        <v>46112</v>
      </c>
      <c r="BP254" s="158">
        <f>IFERROR(IF(($R254-BO254)&gt;=0,0,IF(($S254-BN254)&lt;0,0,IF(AND(($S254-BO254)&gt;0,(BN254-$R254)&gt;0),$V254/365*(BO254-BN254+1),IF(AND(($S254-BO254)&lt;=0,(BN254-$R254)&gt;0),$V254/365*($S254-BN254+1),$V254/365*(BO254-$R254+1))))),0)</f>
        <v>0</v>
      </c>
      <c r="BQ254" s="154">
        <f>BO254+1</f>
        <v>46113</v>
      </c>
      <c r="BR254" s="154">
        <f>BQ254+29</f>
        <v>46142</v>
      </c>
      <c r="BS254" s="158">
        <f>IFERROR(IF(($R254-BR254)&gt;=0,0,IF(($S254-BQ254)&lt;0,0,IF(AND(($S254-BR254)&gt;0,(BQ254-$R254)&gt;0),$V254/365*(BR254-BQ254+1),IF(AND(($S254-BR254)&lt;=0,(BQ254-$R254)&gt;0),$V254/365*($S254-BQ254+1),$V254/365*(BR254-$R254+1))))),0)</f>
        <v>0</v>
      </c>
      <c r="BT254" s="154">
        <f>BR254+1</f>
        <v>46143</v>
      </c>
      <c r="BU254" s="154">
        <f>BT254+30</f>
        <v>46173</v>
      </c>
      <c r="BV254" s="158">
        <f>IFERROR(IF(($R254-BU254)&gt;=0,0,IF(($S254-BT254)&lt;0,0,IF(AND(($S254-BU254)&gt;0,(BT254-$R254)&gt;0),$V254/365*(BU254-BT254+1),IF(AND(($S254-BU254)&lt;=0,(BT254-$R254)&gt;0),$V254/365*($S254-BT254+1),$V254/365*(BU254-$R254+1))))),0)</f>
        <v>0</v>
      </c>
      <c r="BW254" s="154">
        <f>BU254+1</f>
        <v>46174</v>
      </c>
      <c r="BX254" s="154">
        <f>BW254+29</f>
        <v>46203</v>
      </c>
      <c r="BY254" s="158">
        <f>IFERROR(IF(($R254-BX254)&gt;=0,0,IF(($S254-BW254)&lt;0,0,IF(AND(($S254-BX254)&gt;0,(BW254-$R254)&gt;0),$V254/365*(BX254-BW254+1),IF(AND(($S254-BX254)&lt;=0,(BW254-$R254)&gt;0),$V254/365*($S254-BW254+1),$V254/365*(BX254-$R254+1))))),0)</f>
        <v>0</v>
      </c>
      <c r="BZ254" s="154">
        <f>BX254+1</f>
        <v>46204</v>
      </c>
      <c r="CA254" s="154">
        <f>BZ254+30</f>
        <v>46234</v>
      </c>
      <c r="CB254" s="158">
        <f>IFERROR(IF(($R254-CA254)&gt;=0,0,IF(($S254-BZ254)&lt;0,0,IF(AND(($S254-CA254)&gt;0,(BZ254-$R254)&gt;0),$V254/365*(CA254-BZ254+1),IF(AND(($S254-CA254)&lt;=0,(BZ254-$R254)&gt;0),$V254/365*($S254-BZ254+1),$V254/365*(CA254-$R254+1))))),0)</f>
        <v>0</v>
      </c>
      <c r="CC254" s="154">
        <f>CA254+1</f>
        <v>46235</v>
      </c>
      <c r="CD254" s="154">
        <f>CC254+30</f>
        <v>46265</v>
      </c>
      <c r="CE254" s="158">
        <f>IFERROR(IF(($R254-CD254)&gt;=0,0,IF(($S254-CC254)&lt;0,0,IF(AND(($S254-CD254)&gt;0,(CC254-$R254)&gt;0),$V254/365*(CD254-CC254+1),IF(AND(($S254-CD254)&lt;=0,(CC254-$R254)&gt;0),$V254/365*($S254-CC254+1),$V254/365*(CD254-$R254+1))))),0)</f>
        <v>0</v>
      </c>
      <c r="CF254" s="154">
        <f>CD254+1</f>
        <v>46266</v>
      </c>
      <c r="CG254" s="154">
        <f>CF254+29</f>
        <v>46295</v>
      </c>
      <c r="CH254" s="158">
        <f>IFERROR(IF(($R254-CG254)&gt;=0,0,IF(($S254-CF254)&lt;0,0,IF(AND(($S254-CG254)&gt;0,(CF254-$R254)&gt;0),$V254/365*(CG254-CF254+1),IF(AND(($S254-CG254)&lt;=0,(CF254-$R254)&gt;0),$V254/365*($S254-CF254+1),$V254/365*(CG254-$R254+1))))),0)</f>
        <v>0</v>
      </c>
      <c r="CI254" s="154">
        <f>CG254+1</f>
        <v>46296</v>
      </c>
      <c r="CJ254" s="154">
        <f>CI254+30</f>
        <v>46326</v>
      </c>
      <c r="CK254" s="158">
        <f>IFERROR(IF(($R254-CJ254)&gt;=0,0,IF(($S254-CI254)&lt;0,0,IF(AND(($S254-CJ254)&gt;0,(CI254-$R254)&gt;0),$V254/365*(CJ254-CI254+1),IF(AND(($S254-CJ254)&lt;=0,(CI254-$R254)&gt;0),$V254/365*($S254-CI254+1),$V254/365*(CJ254-$R254+1))))),0)</f>
        <v>0</v>
      </c>
      <c r="CL254" s="154">
        <f>CJ254+1</f>
        <v>46327</v>
      </c>
      <c r="CM254" s="154">
        <f>CL254+29</f>
        <v>46356</v>
      </c>
      <c r="CN254" s="158">
        <f>IFERROR(IF(($R254-CM254)&gt;=0,0,IF(($S254-CL254)&lt;0,0,IF(AND(($S254-CM254)&gt;0,(CL254-$R254)&gt;0),$V254/365*(CM254-CL254+1),IF(AND(($S254-CM254)&lt;=0,(CL254-$R254)&gt;0),$V254/365*($S254-CL254+1),$V254/365*(CM254-$R254+1))))),0)</f>
        <v>0</v>
      </c>
      <c r="CO254" s="154">
        <f>CM254+1</f>
        <v>46357</v>
      </c>
      <c r="CP254" s="154">
        <f>CO254+30</f>
        <v>46387</v>
      </c>
      <c r="CQ254" s="158">
        <f>IFERROR(IF(($R254-CP254)&gt;=0,0,IF(($S254-CO254)&lt;0,0,IF(AND(($S254-CP254)&gt;0,(CO254-$R254)&gt;0),$V254/365*(CP254-CO254+1),IF(AND(($S254-CP254)&lt;=0,(CO254-$R254)&gt;0),$V254/365*($S254-CO254+1),$V254/365*(CP254-$R254+1))))),0)</f>
        <v>0</v>
      </c>
    </row>
    <row r="255" s="80" customFormat="1" ht="24" customHeight="1" outlineLevel="4" spans="1:95">
      <c r="A255" s="119"/>
      <c r="B255" s="120"/>
      <c r="C255" s="121"/>
      <c r="D255" s="119"/>
      <c r="E255" s="120"/>
      <c r="F255" s="120"/>
      <c r="G255" s="120"/>
      <c r="H255" s="122"/>
      <c r="I255" s="122"/>
      <c r="J255" s="122">
        <f t="shared" si="12"/>
        <v>0</v>
      </c>
      <c r="K255" s="122">
        <f>K254+1</f>
        <v>2</v>
      </c>
      <c r="L255" s="147"/>
      <c r="M255" s="148">
        <f>IFERROR(VLOOKUP($L255,'2-2 引出数据_合同数据仓库'!$B$2:$BP$10000,3,FALSE),0)</f>
        <v>0</v>
      </c>
      <c r="N255" s="122"/>
      <c r="O255" s="148">
        <f>IFERROR(VLOOKUP((LEFT(VLOOKUP($L255,'2-2 引出数据_合同数据仓库'!$B$2:$BP$10000,64,FALSE),15)&amp;(RIGHT(VLOOKUP($L255,'2-2 引出数据_合同数据仓库'!$B$2:$BP$10000,64,FALSE),4)+1)),'2-2 引出数据_合同数据仓库'!$B$2:$BP$10000,3,FALSE),0)</f>
        <v>0</v>
      </c>
      <c r="P255" s="122"/>
      <c r="Q255" s="122">
        <f>IFERROR(VLOOKUP($L255,'2-2 引出数据_合同数据仓库'!$B$2:$BP$10000,28,FALSE),0)</f>
        <v>0</v>
      </c>
      <c r="R255" s="122">
        <f>IFERROR(VLOOKUP($L255,'2-2 引出数据_合同数据仓库'!$B$2:$BP$10000,29,FALSE),0)</f>
        <v>0</v>
      </c>
      <c r="S255" s="122">
        <f>IFERROR(VLOOKUP($L255,'2-2 引出数据_合同数据仓库'!$B$2:$BP$10000,4,FALSE),0)</f>
        <v>0</v>
      </c>
      <c r="T255" s="122"/>
      <c r="U255" s="122">
        <f>IFERROR(VLOOKUP($L255,'2-2 引出数据_合同数据仓库'!$B$2:$BP$10000,15,FALSE),0)</f>
        <v>0</v>
      </c>
      <c r="V255" s="122">
        <f>U255/(S255-R255+1)*365</f>
        <v>0</v>
      </c>
      <c r="W255" s="122"/>
      <c r="X255" s="154">
        <v>45658</v>
      </c>
      <c r="Y255" s="154">
        <f>X255+30</f>
        <v>45688</v>
      </c>
      <c r="Z255" s="158">
        <f>IFERROR(IF(($R255-Y255)&gt;=0,0,IF(($S255-X255)&lt;0,0,IF(AND(($S255-Y255)&gt;0,(X255-$R255)&gt;0),$V255/365*(Y255-X255+1),IF(AND(($S255-Y255)&lt;=0,(X255-$R255)&gt;0),$V255/365*($S255-X255+1),$V255/365*(Y255-$R255+1))))),0)</f>
        <v>0</v>
      </c>
      <c r="AA255" s="154">
        <f>Y255+1</f>
        <v>45689</v>
      </c>
      <c r="AB255" s="154">
        <f>AA255+27</f>
        <v>45716</v>
      </c>
      <c r="AC255" s="158">
        <f>IFERROR(IF(($R255-AB255)&gt;=0,0,IF(($S255-AA255)&lt;0,0,IF(AND(($S255-AB255)&gt;0,(AA255-$R255)&gt;0),$V255/365*(AB255-AA255+1),IF(AND(($S255-AB255)&lt;=0,(AA255-$R255)&gt;0),$V255/365*($S255-AA255+1),$V255/365*(AB255-$R255+1))))),0)</f>
        <v>0</v>
      </c>
      <c r="AD255" s="154">
        <f>AB255+1</f>
        <v>45717</v>
      </c>
      <c r="AE255" s="154">
        <f>AD255+30</f>
        <v>45747</v>
      </c>
      <c r="AF255" s="158">
        <f>IFERROR(IF(($R255-AE255)&gt;=0,0,IF(($S255-AD255)&lt;0,0,IF(AND(($S255-AE255)&gt;0,(AD255-$R255)&gt;0),$V255/365*(AE255-AD255+1),IF(AND(($S255-AE255)&lt;=0,(AD255-$R255)&gt;0),$V255/365*($S255-AD255+1),$V255/365*(AE255-$R255+1))))),0)</f>
        <v>0</v>
      </c>
      <c r="AG255" s="154">
        <f>AE255+1</f>
        <v>45748</v>
      </c>
      <c r="AH255" s="154">
        <f>AG255+29</f>
        <v>45777</v>
      </c>
      <c r="AI255" s="158">
        <f>IFERROR(IF(($R255-AH255)&gt;=0,0,IF(($S255-AG255)&lt;0,0,IF(AND(($S255-AH255)&gt;0,(AG255-$R255)&gt;0),$V255/365*(AH255-AG255+1),IF(AND(($S255-AH255)&lt;=0,(AG255-$R255)&gt;0),$V255/365*($S255-AG255+1),$V255/365*(AH255-$R255+1))))),0)</f>
        <v>0</v>
      </c>
      <c r="AJ255" s="154">
        <f>AH255+1</f>
        <v>45778</v>
      </c>
      <c r="AK255" s="154">
        <f>AJ255+30</f>
        <v>45808</v>
      </c>
      <c r="AL255" s="158">
        <f>IFERROR(IF(($R255-AK255)&gt;=0,0,IF(($S255-AJ255)&lt;0,0,IF(AND(($S255-AK255)&gt;0,(AJ255-$R255)&gt;0),$V255/365*(AK255-AJ255+1),IF(AND(($S255-AK255)&lt;=0,(AJ255-$R255)&gt;0),$V255/365*($S255-AJ255+1),$V255/365*(AK255-$R255+1))))),0)</f>
        <v>0</v>
      </c>
      <c r="AM255" s="154">
        <f>AK255+1</f>
        <v>45809</v>
      </c>
      <c r="AN255" s="154">
        <f>AM255+29</f>
        <v>45838</v>
      </c>
      <c r="AO255" s="158">
        <f>IFERROR(IF(($R255-AN255)&gt;=0,0,IF(($S255-AM255)&lt;0,0,IF(AND(($S255-AN255)&gt;0,(AM255-$R255)&gt;0),$V255/365*(AN255-AM255+1),IF(AND(($S255-AN255)&lt;=0,(AM255-$R255)&gt;0),$V255/365*($S255-AM255+1),$V255/365*(AN255-$R255+1))))),0)</f>
        <v>0</v>
      </c>
      <c r="AP255" s="154">
        <f>AN255+1</f>
        <v>45839</v>
      </c>
      <c r="AQ255" s="154">
        <f>AP255+30</f>
        <v>45869</v>
      </c>
      <c r="AR255" s="158">
        <f>IFERROR(IF(($R255-AQ255)&gt;=0,0,IF(($S255-AP255)&lt;0,0,IF(AND(($S255-AQ255)&gt;0,(AP255-$R255)&gt;0),$V255/365*(AQ255-AP255+1),IF(AND(($S255-AQ255)&lt;=0,(AP255-$R255)&gt;0),$V255/365*($S255-AP255+1),$V255/365*(AQ255-$R255+1))))),0)</f>
        <v>0</v>
      </c>
      <c r="AS255" s="154">
        <f>AQ255+1</f>
        <v>45870</v>
      </c>
      <c r="AT255" s="154">
        <f>AS255+30</f>
        <v>45900</v>
      </c>
      <c r="AU255" s="158">
        <f>IFERROR(IF(($R255-AT255)&gt;=0,0,IF(($S255-AS255)&lt;0,0,IF(AND(($S255-AT255)&gt;0,(AS255-$R255)&gt;0),$V255/365*(AT255-AS255+1),IF(AND(($S255-AT255)&lt;=0,(AS255-$R255)&gt;0),$V255/365*($S255-AS255+1),$V255/365*(AT255-$R255+1))))),0)</f>
        <v>0</v>
      </c>
      <c r="AV255" s="154">
        <f>AT255+1</f>
        <v>45901</v>
      </c>
      <c r="AW255" s="154">
        <f>AV255+29</f>
        <v>45930</v>
      </c>
      <c r="AX255" s="158">
        <f>IFERROR(IF(($R255-AW255)&gt;=0,0,IF(($S255-AV255)&lt;0,0,IF(AND(($S255-AW255)&gt;0,(AV255-$R255)&gt;0),$V255/365*(AW255-AV255+1),IF(AND(($S255-AW255)&lt;=0,(AV255-$R255)&gt;0),$V255/365*($S255-AV255+1),$V255/365*(AW255-$R255+1))))),0)</f>
        <v>0</v>
      </c>
      <c r="AY255" s="154">
        <f>AW255+1</f>
        <v>45931</v>
      </c>
      <c r="AZ255" s="154">
        <f>AY255+30</f>
        <v>45961</v>
      </c>
      <c r="BA255" s="158">
        <f>IFERROR(IF(($R255-AZ255)&gt;=0,0,IF(($S255-AY255)&lt;0,0,IF(AND(($S255-AZ255)&gt;0,(AY255-$R255)&gt;0),$V255/365*(AZ255-AY255+1),IF(AND(($S255-AZ255)&lt;=0,(AY255-$R255)&gt;0),$V255/365*($S255-AY255+1),$V255/365*(AZ255-$R255+1))))),0)</f>
        <v>0</v>
      </c>
      <c r="BB255" s="154">
        <f>AZ255+1</f>
        <v>45962</v>
      </c>
      <c r="BC255" s="154">
        <f>BB255+29</f>
        <v>45991</v>
      </c>
      <c r="BD255" s="158">
        <f>IFERROR(IF(($R255-BC255)&gt;=0,0,IF(($S255-BB255)&lt;0,0,IF(AND(($S255-BC255)&gt;0,(BB255-$R255)&gt;0),$V255/365*(BC255-BB255+1),IF(AND(($S255-BC255)&lt;=0,(BB255-$R255)&gt;0),$V255/365*($S255-BB255+1),$V255/365*(BC255-$R255+1))))),0)</f>
        <v>0</v>
      </c>
      <c r="BE255" s="154">
        <f>BC255+1</f>
        <v>45992</v>
      </c>
      <c r="BF255" s="154">
        <f>BE255+30</f>
        <v>46022</v>
      </c>
      <c r="BG255" s="158">
        <f>IFERROR(IF(($R255-BF255)&gt;=0,0,IF(($S255-BE255)&lt;0,0,IF(AND(($S255-BF255)&gt;0,(BE255-$R255)&gt;0),$V255/365*(BF255-BE255+1),IF(AND(($S255-BF255)&lt;=0,(BE255-$R255)&gt;0),$V255/365*($S255-BE255+1),$V255/365*(BF255-$R255+1))))),0)</f>
        <v>0</v>
      </c>
      <c r="BH255" s="154">
        <v>46023</v>
      </c>
      <c r="BI255" s="154">
        <f>BH255+30</f>
        <v>46053</v>
      </c>
      <c r="BJ255" s="158">
        <f>IFERROR(IF(($R255-BI255)&gt;=0,0,IF(($S255-BH255)&lt;0,0,IF(AND(($S255-BI255)&gt;0,(BH255-$R255)&gt;0),$V255/365*(BI255-BH255+1),IF(AND(($S255-BI255)&lt;=0,(BH255-$R255)&gt;0),$V255/365*($S255-BH255+1),$V255/365*(BI255-$R255+1))))),0)</f>
        <v>0</v>
      </c>
      <c r="BK255" s="154">
        <f>BI255+1</f>
        <v>46054</v>
      </c>
      <c r="BL255" s="154">
        <f>BK255+27</f>
        <v>46081</v>
      </c>
      <c r="BM255" s="158">
        <f>IFERROR(IF(($R255-BL255)&gt;=0,0,IF(($S255-BK255)&lt;0,0,IF(AND(($S255-BL255)&gt;0,(BK255-$R255)&gt;0),$V255/365*(BL255-BK255+1),IF(AND(($S255-BL255)&lt;=0,(BK255-$R255)&gt;0),$V255/365*($S255-BK255+1),$V255/365*(BL255-$R255+1))))),0)</f>
        <v>0</v>
      </c>
      <c r="BN255" s="154">
        <f>BL255+1</f>
        <v>46082</v>
      </c>
      <c r="BO255" s="154">
        <f>BN255+30</f>
        <v>46112</v>
      </c>
      <c r="BP255" s="158">
        <f>IFERROR(IF(($R255-BO255)&gt;=0,0,IF(($S255-BN255)&lt;0,0,IF(AND(($S255-BO255)&gt;0,(BN255-$R255)&gt;0),$V255/365*(BO255-BN255+1),IF(AND(($S255-BO255)&lt;=0,(BN255-$R255)&gt;0),$V255/365*($S255-BN255+1),$V255/365*(BO255-$R255+1))))),0)</f>
        <v>0</v>
      </c>
      <c r="BQ255" s="154">
        <f>BO255+1</f>
        <v>46113</v>
      </c>
      <c r="BR255" s="154">
        <f>BQ255+29</f>
        <v>46142</v>
      </c>
      <c r="BS255" s="158">
        <f>IFERROR(IF(($R255-BR255)&gt;=0,0,IF(($S255-BQ255)&lt;0,0,IF(AND(($S255-BR255)&gt;0,(BQ255-$R255)&gt;0),$V255/365*(BR255-BQ255+1),IF(AND(($S255-BR255)&lt;=0,(BQ255-$R255)&gt;0),$V255/365*($S255-BQ255+1),$V255/365*(BR255-$R255+1))))),0)</f>
        <v>0</v>
      </c>
      <c r="BT255" s="154">
        <f>BR255+1</f>
        <v>46143</v>
      </c>
      <c r="BU255" s="154">
        <f>BT255+30</f>
        <v>46173</v>
      </c>
      <c r="BV255" s="158">
        <f>IFERROR(IF(($R255-BU255)&gt;=0,0,IF(($S255-BT255)&lt;0,0,IF(AND(($S255-BU255)&gt;0,(BT255-$R255)&gt;0),$V255/365*(BU255-BT255+1),IF(AND(($S255-BU255)&lt;=0,(BT255-$R255)&gt;0),$V255/365*($S255-BT255+1),$V255/365*(BU255-$R255+1))))),0)</f>
        <v>0</v>
      </c>
      <c r="BW255" s="154">
        <f>BU255+1</f>
        <v>46174</v>
      </c>
      <c r="BX255" s="154">
        <f>BW255+29</f>
        <v>46203</v>
      </c>
      <c r="BY255" s="158">
        <f>IFERROR(IF(($R255-BX255)&gt;=0,0,IF(($S255-BW255)&lt;0,0,IF(AND(($S255-BX255)&gt;0,(BW255-$R255)&gt;0),$V255/365*(BX255-BW255+1),IF(AND(($S255-BX255)&lt;=0,(BW255-$R255)&gt;0),$V255/365*($S255-BW255+1),$V255/365*(BX255-$R255+1))))),0)</f>
        <v>0</v>
      </c>
      <c r="BZ255" s="154">
        <f>BX255+1</f>
        <v>46204</v>
      </c>
      <c r="CA255" s="154">
        <f>BZ255+30</f>
        <v>46234</v>
      </c>
      <c r="CB255" s="158">
        <f>IFERROR(IF(($R255-CA255)&gt;=0,0,IF(($S255-BZ255)&lt;0,0,IF(AND(($S255-CA255)&gt;0,(BZ255-$R255)&gt;0),$V255/365*(CA255-BZ255+1),IF(AND(($S255-CA255)&lt;=0,(BZ255-$R255)&gt;0),$V255/365*($S255-BZ255+1),$V255/365*(CA255-$R255+1))))),0)</f>
        <v>0</v>
      </c>
      <c r="CC255" s="154">
        <f>CA255+1</f>
        <v>46235</v>
      </c>
      <c r="CD255" s="154">
        <f>CC255+30</f>
        <v>46265</v>
      </c>
      <c r="CE255" s="158">
        <f>IFERROR(IF(($R255-CD255)&gt;=0,0,IF(($S255-CC255)&lt;0,0,IF(AND(($S255-CD255)&gt;0,(CC255-$R255)&gt;0),$V255/365*(CD255-CC255+1),IF(AND(($S255-CD255)&lt;=0,(CC255-$R255)&gt;0),$V255/365*($S255-CC255+1),$V255/365*(CD255-$R255+1))))),0)</f>
        <v>0</v>
      </c>
      <c r="CF255" s="154">
        <f>CD255+1</f>
        <v>46266</v>
      </c>
      <c r="CG255" s="154">
        <f>CF255+29</f>
        <v>46295</v>
      </c>
      <c r="CH255" s="158">
        <f>IFERROR(IF(($R255-CG255)&gt;=0,0,IF(($S255-CF255)&lt;0,0,IF(AND(($S255-CG255)&gt;0,(CF255-$R255)&gt;0),$V255/365*(CG255-CF255+1),IF(AND(($S255-CG255)&lt;=0,(CF255-$R255)&gt;0),$V255/365*($S255-CF255+1),$V255/365*(CG255-$R255+1))))),0)</f>
        <v>0</v>
      </c>
      <c r="CI255" s="154">
        <f>CG255+1</f>
        <v>46296</v>
      </c>
      <c r="CJ255" s="154">
        <f>CI255+30</f>
        <v>46326</v>
      </c>
      <c r="CK255" s="158">
        <f>IFERROR(IF(($R255-CJ255)&gt;=0,0,IF(($S255-CI255)&lt;0,0,IF(AND(($S255-CJ255)&gt;0,(CI255-$R255)&gt;0),$V255/365*(CJ255-CI255+1),IF(AND(($S255-CJ255)&lt;=0,(CI255-$R255)&gt;0),$V255/365*($S255-CI255+1),$V255/365*(CJ255-$R255+1))))),0)</f>
        <v>0</v>
      </c>
      <c r="CL255" s="154">
        <f>CJ255+1</f>
        <v>46327</v>
      </c>
      <c r="CM255" s="154">
        <f>CL255+29</f>
        <v>46356</v>
      </c>
      <c r="CN255" s="158">
        <f>IFERROR(IF(($R255-CM255)&gt;=0,0,IF(($S255-CL255)&lt;0,0,IF(AND(($S255-CM255)&gt;0,(CL255-$R255)&gt;0),$V255/365*(CM255-CL255+1),IF(AND(($S255-CM255)&lt;=0,(CL255-$R255)&gt;0),$V255/365*($S255-CL255+1),$V255/365*(CM255-$R255+1))))),0)</f>
        <v>0</v>
      </c>
      <c r="CO255" s="154">
        <f>CM255+1</f>
        <v>46357</v>
      </c>
      <c r="CP255" s="154">
        <f>CO255+30</f>
        <v>46387</v>
      </c>
      <c r="CQ255" s="158">
        <f>IFERROR(IF(($R255-CP255)&gt;=0,0,IF(($S255-CO255)&lt;0,0,IF(AND(($S255-CP255)&gt;0,(CO255-$R255)&gt;0),$V255/365*(CP255-CO255+1),IF(AND(($S255-CP255)&lt;=0,(CO255-$R255)&gt;0),$V255/365*($S255-CO255+1),$V255/365*(CP255-$R255+1))))),0)</f>
        <v>0</v>
      </c>
    </row>
    <row r="256" s="80" customFormat="1" ht="24" customHeight="1" outlineLevel="4" spans="1:95">
      <c r="A256" s="119"/>
      <c r="B256" s="120"/>
      <c r="C256" s="121"/>
      <c r="D256" s="119"/>
      <c r="E256" s="120"/>
      <c r="F256" s="120"/>
      <c r="G256" s="120"/>
      <c r="H256" s="122"/>
      <c r="I256" s="122"/>
      <c r="J256" s="122">
        <f t="shared" si="12"/>
        <v>0</v>
      </c>
      <c r="K256" s="122">
        <f>K255+1</f>
        <v>3</v>
      </c>
      <c r="L256" s="147"/>
      <c r="M256" s="148">
        <f>IFERROR(VLOOKUP($L256,'2-2 引出数据_合同数据仓库'!$B$2:$BP$10000,3,FALSE),0)</f>
        <v>0</v>
      </c>
      <c r="N256" s="122"/>
      <c r="O256" s="148">
        <f>IFERROR(VLOOKUP((LEFT(VLOOKUP($L256,'2-2 引出数据_合同数据仓库'!$B$2:$BP$10000,64,FALSE),15)&amp;(RIGHT(VLOOKUP($L256,'2-2 引出数据_合同数据仓库'!$B$2:$BP$10000,64,FALSE),4)+1)),'2-2 引出数据_合同数据仓库'!$B$2:$BP$10000,3,FALSE),0)</f>
        <v>0</v>
      </c>
      <c r="P256" s="122"/>
      <c r="Q256" s="122">
        <f>IFERROR(VLOOKUP($L256,'2-2 引出数据_合同数据仓库'!$B$2:$BP$10000,28,FALSE),0)</f>
        <v>0</v>
      </c>
      <c r="R256" s="122">
        <f>IFERROR(VLOOKUP($L256,'2-2 引出数据_合同数据仓库'!$B$2:$BP$10000,29,FALSE),0)</f>
        <v>0</v>
      </c>
      <c r="S256" s="122">
        <f>IFERROR(VLOOKUP($L256,'2-2 引出数据_合同数据仓库'!$B$2:$BP$10000,4,FALSE),0)</f>
        <v>0</v>
      </c>
      <c r="T256" s="122"/>
      <c r="U256" s="122">
        <f>IFERROR(VLOOKUP($L256,'2-2 引出数据_合同数据仓库'!$B$2:$BP$10000,15,FALSE),0)</f>
        <v>0</v>
      </c>
      <c r="V256" s="122">
        <f>U256/(S256-R256+1)*365</f>
        <v>0</v>
      </c>
      <c r="W256" s="122"/>
      <c r="X256" s="154">
        <v>45658</v>
      </c>
      <c r="Y256" s="154">
        <f>X256+30</f>
        <v>45688</v>
      </c>
      <c r="Z256" s="158">
        <f>IFERROR(IF(($R256-Y256)&gt;=0,0,IF(($S256-X256)&lt;0,0,IF(AND(($S256-Y256)&gt;0,(X256-$R256)&gt;0),$V256/365*(Y256-X256+1),IF(AND(($S256-Y256)&lt;=0,(X256-$R256)&gt;0),$V256/365*($S256-X256+1),$V256/365*(Y256-$R256+1))))),0)</f>
        <v>0</v>
      </c>
      <c r="AA256" s="154">
        <f>Y256+1</f>
        <v>45689</v>
      </c>
      <c r="AB256" s="154">
        <f>AA256+27</f>
        <v>45716</v>
      </c>
      <c r="AC256" s="158">
        <f>IFERROR(IF(($R256-AB256)&gt;=0,0,IF(($S256-AA256)&lt;0,0,IF(AND(($S256-AB256)&gt;0,(AA256-$R256)&gt;0),$V256/365*(AB256-AA256+1),IF(AND(($S256-AB256)&lt;=0,(AA256-$R256)&gt;0),$V256/365*($S256-AA256+1),$V256/365*(AB256-$R256+1))))),0)</f>
        <v>0</v>
      </c>
      <c r="AD256" s="154">
        <f>AB256+1</f>
        <v>45717</v>
      </c>
      <c r="AE256" s="154">
        <f>AD256+30</f>
        <v>45747</v>
      </c>
      <c r="AF256" s="158">
        <f>IFERROR(IF(($R256-AE256)&gt;=0,0,IF(($S256-AD256)&lt;0,0,IF(AND(($S256-AE256)&gt;0,(AD256-$R256)&gt;0),$V256/365*(AE256-AD256+1),IF(AND(($S256-AE256)&lt;=0,(AD256-$R256)&gt;0),$V256/365*($S256-AD256+1),$V256/365*(AE256-$R256+1))))),0)</f>
        <v>0</v>
      </c>
      <c r="AG256" s="154">
        <f>AE256+1</f>
        <v>45748</v>
      </c>
      <c r="AH256" s="154">
        <f>AG256+29</f>
        <v>45777</v>
      </c>
      <c r="AI256" s="158">
        <f>IFERROR(IF(($R256-AH256)&gt;=0,0,IF(($S256-AG256)&lt;0,0,IF(AND(($S256-AH256)&gt;0,(AG256-$R256)&gt;0),$V256/365*(AH256-AG256+1),IF(AND(($S256-AH256)&lt;=0,(AG256-$R256)&gt;0),$V256/365*($S256-AG256+1),$V256/365*(AH256-$R256+1))))),0)</f>
        <v>0</v>
      </c>
      <c r="AJ256" s="154">
        <f>AH256+1</f>
        <v>45778</v>
      </c>
      <c r="AK256" s="154">
        <f>AJ256+30</f>
        <v>45808</v>
      </c>
      <c r="AL256" s="158">
        <f>IFERROR(IF(($R256-AK256)&gt;=0,0,IF(($S256-AJ256)&lt;0,0,IF(AND(($S256-AK256)&gt;0,(AJ256-$R256)&gt;0),$V256/365*(AK256-AJ256+1),IF(AND(($S256-AK256)&lt;=0,(AJ256-$R256)&gt;0),$V256/365*($S256-AJ256+1),$V256/365*(AK256-$R256+1))))),0)</f>
        <v>0</v>
      </c>
      <c r="AM256" s="154">
        <f>AK256+1</f>
        <v>45809</v>
      </c>
      <c r="AN256" s="154">
        <f>AM256+29</f>
        <v>45838</v>
      </c>
      <c r="AO256" s="158">
        <f>IFERROR(IF(($R256-AN256)&gt;=0,0,IF(($S256-AM256)&lt;0,0,IF(AND(($S256-AN256)&gt;0,(AM256-$R256)&gt;0),$V256/365*(AN256-AM256+1),IF(AND(($S256-AN256)&lt;=0,(AM256-$R256)&gt;0),$V256/365*($S256-AM256+1),$V256/365*(AN256-$R256+1))))),0)</f>
        <v>0</v>
      </c>
      <c r="AP256" s="154">
        <f>AN256+1</f>
        <v>45839</v>
      </c>
      <c r="AQ256" s="154">
        <f>AP256+30</f>
        <v>45869</v>
      </c>
      <c r="AR256" s="158">
        <f>IFERROR(IF(($R256-AQ256)&gt;=0,0,IF(($S256-AP256)&lt;0,0,IF(AND(($S256-AQ256)&gt;0,(AP256-$R256)&gt;0),$V256/365*(AQ256-AP256+1),IF(AND(($S256-AQ256)&lt;=0,(AP256-$R256)&gt;0),$V256/365*($S256-AP256+1),$V256/365*(AQ256-$R256+1))))),0)</f>
        <v>0</v>
      </c>
      <c r="AS256" s="154">
        <f>AQ256+1</f>
        <v>45870</v>
      </c>
      <c r="AT256" s="154">
        <f>AS256+30</f>
        <v>45900</v>
      </c>
      <c r="AU256" s="158">
        <f>IFERROR(IF(($R256-AT256)&gt;=0,0,IF(($S256-AS256)&lt;0,0,IF(AND(($S256-AT256)&gt;0,(AS256-$R256)&gt;0),$V256/365*(AT256-AS256+1),IF(AND(($S256-AT256)&lt;=0,(AS256-$R256)&gt;0),$V256/365*($S256-AS256+1),$V256/365*(AT256-$R256+1))))),0)</f>
        <v>0</v>
      </c>
      <c r="AV256" s="154">
        <f>AT256+1</f>
        <v>45901</v>
      </c>
      <c r="AW256" s="154">
        <f>AV256+29</f>
        <v>45930</v>
      </c>
      <c r="AX256" s="158">
        <f>IFERROR(IF(($R256-AW256)&gt;=0,0,IF(($S256-AV256)&lt;0,0,IF(AND(($S256-AW256)&gt;0,(AV256-$R256)&gt;0),$V256/365*(AW256-AV256+1),IF(AND(($S256-AW256)&lt;=0,(AV256-$R256)&gt;0),$V256/365*($S256-AV256+1),$V256/365*(AW256-$R256+1))))),0)</f>
        <v>0</v>
      </c>
      <c r="AY256" s="154">
        <f>AW256+1</f>
        <v>45931</v>
      </c>
      <c r="AZ256" s="154">
        <f>AY256+30</f>
        <v>45961</v>
      </c>
      <c r="BA256" s="158">
        <f>IFERROR(IF(($R256-AZ256)&gt;=0,0,IF(($S256-AY256)&lt;0,0,IF(AND(($S256-AZ256)&gt;0,(AY256-$R256)&gt;0),$V256/365*(AZ256-AY256+1),IF(AND(($S256-AZ256)&lt;=0,(AY256-$R256)&gt;0),$V256/365*($S256-AY256+1),$V256/365*(AZ256-$R256+1))))),0)</f>
        <v>0</v>
      </c>
      <c r="BB256" s="154">
        <f>AZ256+1</f>
        <v>45962</v>
      </c>
      <c r="BC256" s="154">
        <f>BB256+29</f>
        <v>45991</v>
      </c>
      <c r="BD256" s="158">
        <f>IFERROR(IF(($R256-BC256)&gt;=0,0,IF(($S256-BB256)&lt;0,0,IF(AND(($S256-BC256)&gt;0,(BB256-$R256)&gt;0),$V256/365*(BC256-BB256+1),IF(AND(($S256-BC256)&lt;=0,(BB256-$R256)&gt;0),$V256/365*($S256-BB256+1),$V256/365*(BC256-$R256+1))))),0)</f>
        <v>0</v>
      </c>
      <c r="BE256" s="154">
        <f>BC256+1</f>
        <v>45992</v>
      </c>
      <c r="BF256" s="154">
        <f>BE256+30</f>
        <v>46022</v>
      </c>
      <c r="BG256" s="158">
        <f>IFERROR(IF(($R256-BF256)&gt;=0,0,IF(($S256-BE256)&lt;0,0,IF(AND(($S256-BF256)&gt;0,(BE256-$R256)&gt;0),$V256/365*(BF256-BE256+1),IF(AND(($S256-BF256)&lt;=0,(BE256-$R256)&gt;0),$V256/365*($S256-BE256+1),$V256/365*(BF256-$R256+1))))),0)</f>
        <v>0</v>
      </c>
      <c r="BH256" s="154">
        <v>46023</v>
      </c>
      <c r="BI256" s="154">
        <f>BH256+30</f>
        <v>46053</v>
      </c>
      <c r="BJ256" s="158">
        <f>IFERROR(IF(($R256-BI256)&gt;=0,0,IF(($S256-BH256)&lt;0,0,IF(AND(($S256-BI256)&gt;0,(BH256-$R256)&gt;0),$V256/365*(BI256-BH256+1),IF(AND(($S256-BI256)&lt;=0,(BH256-$R256)&gt;0),$V256/365*($S256-BH256+1),$V256/365*(BI256-$R256+1))))),0)</f>
        <v>0</v>
      </c>
      <c r="BK256" s="154">
        <f>BI256+1</f>
        <v>46054</v>
      </c>
      <c r="BL256" s="154">
        <f>BK256+27</f>
        <v>46081</v>
      </c>
      <c r="BM256" s="158">
        <f>IFERROR(IF(($R256-BL256)&gt;=0,0,IF(($S256-BK256)&lt;0,0,IF(AND(($S256-BL256)&gt;0,(BK256-$R256)&gt;0),$V256/365*(BL256-BK256+1),IF(AND(($S256-BL256)&lt;=0,(BK256-$R256)&gt;0),$V256/365*($S256-BK256+1),$V256/365*(BL256-$R256+1))))),0)</f>
        <v>0</v>
      </c>
      <c r="BN256" s="154">
        <f>BL256+1</f>
        <v>46082</v>
      </c>
      <c r="BO256" s="154">
        <f>BN256+30</f>
        <v>46112</v>
      </c>
      <c r="BP256" s="158">
        <f>IFERROR(IF(($R256-BO256)&gt;=0,0,IF(($S256-BN256)&lt;0,0,IF(AND(($S256-BO256)&gt;0,(BN256-$R256)&gt;0),$V256/365*(BO256-BN256+1),IF(AND(($S256-BO256)&lt;=0,(BN256-$R256)&gt;0),$V256/365*($S256-BN256+1),$V256/365*(BO256-$R256+1))))),0)</f>
        <v>0</v>
      </c>
      <c r="BQ256" s="154">
        <f>BO256+1</f>
        <v>46113</v>
      </c>
      <c r="BR256" s="154">
        <f>BQ256+29</f>
        <v>46142</v>
      </c>
      <c r="BS256" s="158">
        <f>IFERROR(IF(($R256-BR256)&gt;=0,0,IF(($S256-BQ256)&lt;0,0,IF(AND(($S256-BR256)&gt;0,(BQ256-$R256)&gt;0),$V256/365*(BR256-BQ256+1),IF(AND(($S256-BR256)&lt;=0,(BQ256-$R256)&gt;0),$V256/365*($S256-BQ256+1),$V256/365*(BR256-$R256+1))))),0)</f>
        <v>0</v>
      </c>
      <c r="BT256" s="154">
        <f>BR256+1</f>
        <v>46143</v>
      </c>
      <c r="BU256" s="154">
        <f>BT256+30</f>
        <v>46173</v>
      </c>
      <c r="BV256" s="158">
        <f>IFERROR(IF(($R256-BU256)&gt;=0,0,IF(($S256-BT256)&lt;0,0,IF(AND(($S256-BU256)&gt;0,(BT256-$R256)&gt;0),$V256/365*(BU256-BT256+1),IF(AND(($S256-BU256)&lt;=0,(BT256-$R256)&gt;0),$V256/365*($S256-BT256+1),$V256/365*(BU256-$R256+1))))),0)</f>
        <v>0</v>
      </c>
      <c r="BW256" s="154">
        <f>BU256+1</f>
        <v>46174</v>
      </c>
      <c r="BX256" s="154">
        <f>BW256+29</f>
        <v>46203</v>
      </c>
      <c r="BY256" s="158">
        <f>IFERROR(IF(($R256-BX256)&gt;=0,0,IF(($S256-BW256)&lt;0,0,IF(AND(($S256-BX256)&gt;0,(BW256-$R256)&gt;0),$V256/365*(BX256-BW256+1),IF(AND(($S256-BX256)&lt;=0,(BW256-$R256)&gt;0),$V256/365*($S256-BW256+1),$V256/365*(BX256-$R256+1))))),0)</f>
        <v>0</v>
      </c>
      <c r="BZ256" s="154">
        <f>BX256+1</f>
        <v>46204</v>
      </c>
      <c r="CA256" s="154">
        <f>BZ256+30</f>
        <v>46234</v>
      </c>
      <c r="CB256" s="158">
        <f>IFERROR(IF(($R256-CA256)&gt;=0,0,IF(($S256-BZ256)&lt;0,0,IF(AND(($S256-CA256)&gt;0,(BZ256-$R256)&gt;0),$V256/365*(CA256-BZ256+1),IF(AND(($S256-CA256)&lt;=0,(BZ256-$R256)&gt;0),$V256/365*($S256-BZ256+1),$V256/365*(CA256-$R256+1))))),0)</f>
        <v>0</v>
      </c>
      <c r="CC256" s="154">
        <f>CA256+1</f>
        <v>46235</v>
      </c>
      <c r="CD256" s="154">
        <f>CC256+30</f>
        <v>46265</v>
      </c>
      <c r="CE256" s="158">
        <f>IFERROR(IF(($R256-CD256)&gt;=0,0,IF(($S256-CC256)&lt;0,0,IF(AND(($S256-CD256)&gt;0,(CC256-$R256)&gt;0),$V256/365*(CD256-CC256+1),IF(AND(($S256-CD256)&lt;=0,(CC256-$R256)&gt;0),$V256/365*($S256-CC256+1),$V256/365*(CD256-$R256+1))))),0)</f>
        <v>0</v>
      </c>
      <c r="CF256" s="154">
        <f>CD256+1</f>
        <v>46266</v>
      </c>
      <c r="CG256" s="154">
        <f>CF256+29</f>
        <v>46295</v>
      </c>
      <c r="CH256" s="158">
        <f>IFERROR(IF(($R256-CG256)&gt;=0,0,IF(($S256-CF256)&lt;0,0,IF(AND(($S256-CG256)&gt;0,(CF256-$R256)&gt;0),$V256/365*(CG256-CF256+1),IF(AND(($S256-CG256)&lt;=0,(CF256-$R256)&gt;0),$V256/365*($S256-CF256+1),$V256/365*(CG256-$R256+1))))),0)</f>
        <v>0</v>
      </c>
      <c r="CI256" s="154">
        <f>CG256+1</f>
        <v>46296</v>
      </c>
      <c r="CJ256" s="154">
        <f>CI256+30</f>
        <v>46326</v>
      </c>
      <c r="CK256" s="158">
        <f>IFERROR(IF(($R256-CJ256)&gt;=0,0,IF(($S256-CI256)&lt;0,0,IF(AND(($S256-CJ256)&gt;0,(CI256-$R256)&gt;0),$V256/365*(CJ256-CI256+1),IF(AND(($S256-CJ256)&lt;=0,(CI256-$R256)&gt;0),$V256/365*($S256-CI256+1),$V256/365*(CJ256-$R256+1))))),0)</f>
        <v>0</v>
      </c>
      <c r="CL256" s="154">
        <f>CJ256+1</f>
        <v>46327</v>
      </c>
      <c r="CM256" s="154">
        <f>CL256+29</f>
        <v>46356</v>
      </c>
      <c r="CN256" s="158">
        <f>IFERROR(IF(($R256-CM256)&gt;=0,0,IF(($S256-CL256)&lt;0,0,IF(AND(($S256-CM256)&gt;0,(CL256-$R256)&gt;0),$V256/365*(CM256-CL256+1),IF(AND(($S256-CM256)&lt;=0,(CL256-$R256)&gt;0),$V256/365*($S256-CL256+1),$V256/365*(CM256-$R256+1))))),0)</f>
        <v>0</v>
      </c>
      <c r="CO256" s="154">
        <f>CM256+1</f>
        <v>46357</v>
      </c>
      <c r="CP256" s="154">
        <f>CO256+30</f>
        <v>46387</v>
      </c>
      <c r="CQ256" s="158">
        <f>IFERROR(IF(($R256-CP256)&gt;=0,0,IF(($S256-CO256)&lt;0,0,IF(AND(($S256-CP256)&gt;0,(CO256-$R256)&gt;0),$V256/365*(CP256-CO256+1),IF(AND(($S256-CP256)&lt;=0,(CO256-$R256)&gt;0),$V256/365*($S256-CO256+1),$V256/365*(CP256-$R256+1))))),0)</f>
        <v>0</v>
      </c>
    </row>
    <row r="257" s="80" customFormat="1" ht="24" customHeight="1" outlineLevel="4" spans="1:95">
      <c r="A257" s="119"/>
      <c r="B257" s="120"/>
      <c r="C257" s="121"/>
      <c r="D257" s="119"/>
      <c r="E257" s="120"/>
      <c r="F257" s="120"/>
      <c r="G257" s="120"/>
      <c r="H257" s="122"/>
      <c r="I257" s="122"/>
      <c r="J257" s="122">
        <f t="shared" si="12"/>
        <v>0</v>
      </c>
      <c r="K257" s="122">
        <f>K256+1</f>
        <v>4</v>
      </c>
      <c r="L257" s="147"/>
      <c r="M257" s="148">
        <f>IFERROR(VLOOKUP($L257,'2-2 引出数据_合同数据仓库'!$B$2:$BP$10000,3,FALSE),0)</f>
        <v>0</v>
      </c>
      <c r="N257" s="122"/>
      <c r="O257" s="148">
        <f>IFERROR(VLOOKUP((LEFT(VLOOKUP($L257,'2-2 引出数据_合同数据仓库'!$B$2:$BP$10000,64,FALSE),15)&amp;(RIGHT(VLOOKUP($L257,'2-2 引出数据_合同数据仓库'!$B$2:$BP$10000,64,FALSE),4)+1)),'2-2 引出数据_合同数据仓库'!$B$2:$BP$10000,3,FALSE),0)</f>
        <v>0</v>
      </c>
      <c r="P257" s="122"/>
      <c r="Q257" s="122">
        <f>IFERROR(VLOOKUP($L257,'2-2 引出数据_合同数据仓库'!$B$2:$BP$10000,28,FALSE),0)</f>
        <v>0</v>
      </c>
      <c r="R257" s="122">
        <f>IFERROR(VLOOKUP($L257,'2-2 引出数据_合同数据仓库'!$B$2:$BP$10000,29,FALSE),0)</f>
        <v>0</v>
      </c>
      <c r="S257" s="122">
        <f>IFERROR(VLOOKUP($L257,'2-2 引出数据_合同数据仓库'!$B$2:$BP$10000,4,FALSE),0)</f>
        <v>0</v>
      </c>
      <c r="T257" s="122"/>
      <c r="U257" s="122">
        <f>IFERROR(VLOOKUP($L257,'2-2 引出数据_合同数据仓库'!$B$2:$BP$10000,15,FALSE),0)</f>
        <v>0</v>
      </c>
      <c r="V257" s="122">
        <f>U257/(S257-R257+1)*365</f>
        <v>0</v>
      </c>
      <c r="W257" s="122"/>
      <c r="X257" s="154">
        <v>45658</v>
      </c>
      <c r="Y257" s="154">
        <f>X257+30</f>
        <v>45688</v>
      </c>
      <c r="Z257" s="158">
        <f>IFERROR(IF(($R257-Y257)&gt;=0,0,IF(($S257-X257)&lt;0,0,IF(AND(($S257-Y257)&gt;0,(X257-$R257)&gt;0),$V257/365*(Y257-X257+1),IF(AND(($S257-Y257)&lt;=0,(X257-$R257)&gt;0),$V257/365*($S257-X257+1),$V257/365*(Y257-$R257+1))))),0)</f>
        <v>0</v>
      </c>
      <c r="AA257" s="154">
        <f>Y257+1</f>
        <v>45689</v>
      </c>
      <c r="AB257" s="154">
        <f>AA257+27</f>
        <v>45716</v>
      </c>
      <c r="AC257" s="158">
        <f>IFERROR(IF(($R257-AB257)&gt;=0,0,IF(($S257-AA257)&lt;0,0,IF(AND(($S257-AB257)&gt;0,(AA257-$R257)&gt;0),$V257/365*(AB257-AA257+1),IF(AND(($S257-AB257)&lt;=0,(AA257-$R257)&gt;0),$V257/365*($S257-AA257+1),$V257/365*(AB257-$R257+1))))),0)</f>
        <v>0</v>
      </c>
      <c r="AD257" s="154">
        <f>AB257+1</f>
        <v>45717</v>
      </c>
      <c r="AE257" s="154">
        <f>AD257+30</f>
        <v>45747</v>
      </c>
      <c r="AF257" s="158">
        <f>IFERROR(IF(($R257-AE257)&gt;=0,0,IF(($S257-AD257)&lt;0,0,IF(AND(($S257-AE257)&gt;0,(AD257-$R257)&gt;0),$V257/365*(AE257-AD257+1),IF(AND(($S257-AE257)&lt;=0,(AD257-$R257)&gt;0),$V257/365*($S257-AD257+1),$V257/365*(AE257-$R257+1))))),0)</f>
        <v>0</v>
      </c>
      <c r="AG257" s="154">
        <f>AE257+1</f>
        <v>45748</v>
      </c>
      <c r="AH257" s="154">
        <f>AG257+29</f>
        <v>45777</v>
      </c>
      <c r="AI257" s="158">
        <f>IFERROR(IF(($R257-AH257)&gt;=0,0,IF(($S257-AG257)&lt;0,0,IF(AND(($S257-AH257)&gt;0,(AG257-$R257)&gt;0),$V257/365*(AH257-AG257+1),IF(AND(($S257-AH257)&lt;=0,(AG257-$R257)&gt;0),$V257/365*($S257-AG257+1),$V257/365*(AH257-$R257+1))))),0)</f>
        <v>0</v>
      </c>
      <c r="AJ257" s="154">
        <f>AH257+1</f>
        <v>45778</v>
      </c>
      <c r="AK257" s="154">
        <f>AJ257+30</f>
        <v>45808</v>
      </c>
      <c r="AL257" s="158">
        <f>IFERROR(IF(($R257-AK257)&gt;=0,0,IF(($S257-AJ257)&lt;0,0,IF(AND(($S257-AK257)&gt;0,(AJ257-$R257)&gt;0),$V257/365*(AK257-AJ257+1),IF(AND(($S257-AK257)&lt;=0,(AJ257-$R257)&gt;0),$V257/365*($S257-AJ257+1),$V257/365*(AK257-$R257+1))))),0)</f>
        <v>0</v>
      </c>
      <c r="AM257" s="154">
        <f>AK257+1</f>
        <v>45809</v>
      </c>
      <c r="AN257" s="154">
        <f>AM257+29</f>
        <v>45838</v>
      </c>
      <c r="AO257" s="158">
        <f>IFERROR(IF(($R257-AN257)&gt;=0,0,IF(($S257-AM257)&lt;0,0,IF(AND(($S257-AN257)&gt;0,(AM257-$R257)&gt;0),$V257/365*(AN257-AM257+1),IF(AND(($S257-AN257)&lt;=0,(AM257-$R257)&gt;0),$V257/365*($S257-AM257+1),$V257/365*(AN257-$R257+1))))),0)</f>
        <v>0</v>
      </c>
      <c r="AP257" s="154">
        <f>AN257+1</f>
        <v>45839</v>
      </c>
      <c r="AQ257" s="154">
        <f>AP257+30</f>
        <v>45869</v>
      </c>
      <c r="AR257" s="158">
        <f>IFERROR(IF(($R257-AQ257)&gt;=0,0,IF(($S257-AP257)&lt;0,0,IF(AND(($S257-AQ257)&gt;0,(AP257-$R257)&gt;0),$V257/365*(AQ257-AP257+1),IF(AND(($S257-AQ257)&lt;=0,(AP257-$R257)&gt;0),$V257/365*($S257-AP257+1),$V257/365*(AQ257-$R257+1))))),0)</f>
        <v>0</v>
      </c>
      <c r="AS257" s="154">
        <f>AQ257+1</f>
        <v>45870</v>
      </c>
      <c r="AT257" s="154">
        <f>AS257+30</f>
        <v>45900</v>
      </c>
      <c r="AU257" s="158">
        <f>IFERROR(IF(($R257-AT257)&gt;=0,0,IF(($S257-AS257)&lt;0,0,IF(AND(($S257-AT257)&gt;0,(AS257-$R257)&gt;0),$V257/365*(AT257-AS257+1),IF(AND(($S257-AT257)&lt;=0,(AS257-$R257)&gt;0),$V257/365*($S257-AS257+1),$V257/365*(AT257-$R257+1))))),0)</f>
        <v>0</v>
      </c>
      <c r="AV257" s="154">
        <f>AT257+1</f>
        <v>45901</v>
      </c>
      <c r="AW257" s="154">
        <f>AV257+29</f>
        <v>45930</v>
      </c>
      <c r="AX257" s="158">
        <f>IFERROR(IF(($R257-AW257)&gt;=0,0,IF(($S257-AV257)&lt;0,0,IF(AND(($S257-AW257)&gt;0,(AV257-$R257)&gt;0),$V257/365*(AW257-AV257+1),IF(AND(($S257-AW257)&lt;=0,(AV257-$R257)&gt;0),$V257/365*($S257-AV257+1),$V257/365*(AW257-$R257+1))))),0)</f>
        <v>0</v>
      </c>
      <c r="AY257" s="154">
        <f>AW257+1</f>
        <v>45931</v>
      </c>
      <c r="AZ257" s="154">
        <f>AY257+30</f>
        <v>45961</v>
      </c>
      <c r="BA257" s="158">
        <f>IFERROR(IF(($R257-AZ257)&gt;=0,0,IF(($S257-AY257)&lt;0,0,IF(AND(($S257-AZ257)&gt;0,(AY257-$R257)&gt;0),$V257/365*(AZ257-AY257+1),IF(AND(($S257-AZ257)&lt;=0,(AY257-$R257)&gt;0),$V257/365*($S257-AY257+1),$V257/365*(AZ257-$R257+1))))),0)</f>
        <v>0</v>
      </c>
      <c r="BB257" s="154">
        <f>AZ257+1</f>
        <v>45962</v>
      </c>
      <c r="BC257" s="154">
        <f>BB257+29</f>
        <v>45991</v>
      </c>
      <c r="BD257" s="158">
        <f>IFERROR(IF(($R257-BC257)&gt;=0,0,IF(($S257-BB257)&lt;0,0,IF(AND(($S257-BC257)&gt;0,(BB257-$R257)&gt;0),$V257/365*(BC257-BB257+1),IF(AND(($S257-BC257)&lt;=0,(BB257-$R257)&gt;0),$V257/365*($S257-BB257+1),$V257/365*(BC257-$R257+1))))),0)</f>
        <v>0</v>
      </c>
      <c r="BE257" s="154">
        <f>BC257+1</f>
        <v>45992</v>
      </c>
      <c r="BF257" s="154">
        <f>BE257+30</f>
        <v>46022</v>
      </c>
      <c r="BG257" s="158">
        <f>IFERROR(IF(($R257-BF257)&gt;=0,0,IF(($S257-BE257)&lt;0,0,IF(AND(($S257-BF257)&gt;0,(BE257-$R257)&gt;0),$V257/365*(BF257-BE257+1),IF(AND(($S257-BF257)&lt;=0,(BE257-$R257)&gt;0),$V257/365*($S257-BE257+1),$V257/365*(BF257-$R257+1))))),0)</f>
        <v>0</v>
      </c>
      <c r="BH257" s="154">
        <v>46023</v>
      </c>
      <c r="BI257" s="154">
        <f>BH257+30</f>
        <v>46053</v>
      </c>
      <c r="BJ257" s="158">
        <f>IFERROR(IF(($R257-BI257)&gt;=0,0,IF(($S257-BH257)&lt;0,0,IF(AND(($S257-BI257)&gt;0,(BH257-$R257)&gt;0),$V257/365*(BI257-BH257+1),IF(AND(($S257-BI257)&lt;=0,(BH257-$R257)&gt;0),$V257/365*($S257-BH257+1),$V257/365*(BI257-$R257+1))))),0)</f>
        <v>0</v>
      </c>
      <c r="BK257" s="154">
        <f>BI257+1</f>
        <v>46054</v>
      </c>
      <c r="BL257" s="154">
        <f>BK257+27</f>
        <v>46081</v>
      </c>
      <c r="BM257" s="158">
        <f>IFERROR(IF(($R257-BL257)&gt;=0,0,IF(($S257-BK257)&lt;0,0,IF(AND(($S257-BL257)&gt;0,(BK257-$R257)&gt;0),$V257/365*(BL257-BK257+1),IF(AND(($S257-BL257)&lt;=0,(BK257-$R257)&gt;0),$V257/365*($S257-BK257+1),$V257/365*(BL257-$R257+1))))),0)</f>
        <v>0</v>
      </c>
      <c r="BN257" s="154">
        <f>BL257+1</f>
        <v>46082</v>
      </c>
      <c r="BO257" s="154">
        <f>BN257+30</f>
        <v>46112</v>
      </c>
      <c r="BP257" s="158">
        <f>IFERROR(IF(($R257-BO257)&gt;=0,0,IF(($S257-BN257)&lt;0,0,IF(AND(($S257-BO257)&gt;0,(BN257-$R257)&gt;0),$V257/365*(BO257-BN257+1),IF(AND(($S257-BO257)&lt;=0,(BN257-$R257)&gt;0),$V257/365*($S257-BN257+1),$V257/365*(BO257-$R257+1))))),0)</f>
        <v>0</v>
      </c>
      <c r="BQ257" s="154">
        <f>BO257+1</f>
        <v>46113</v>
      </c>
      <c r="BR257" s="154">
        <f>BQ257+29</f>
        <v>46142</v>
      </c>
      <c r="BS257" s="158">
        <f>IFERROR(IF(($R257-BR257)&gt;=0,0,IF(($S257-BQ257)&lt;0,0,IF(AND(($S257-BR257)&gt;0,(BQ257-$R257)&gt;0),$V257/365*(BR257-BQ257+1),IF(AND(($S257-BR257)&lt;=0,(BQ257-$R257)&gt;0),$V257/365*($S257-BQ257+1),$V257/365*(BR257-$R257+1))))),0)</f>
        <v>0</v>
      </c>
      <c r="BT257" s="154">
        <f>BR257+1</f>
        <v>46143</v>
      </c>
      <c r="BU257" s="154">
        <f>BT257+30</f>
        <v>46173</v>
      </c>
      <c r="BV257" s="158">
        <f>IFERROR(IF(($R257-BU257)&gt;=0,0,IF(($S257-BT257)&lt;0,0,IF(AND(($S257-BU257)&gt;0,(BT257-$R257)&gt;0),$V257/365*(BU257-BT257+1),IF(AND(($S257-BU257)&lt;=0,(BT257-$R257)&gt;0),$V257/365*($S257-BT257+1),$V257/365*(BU257-$R257+1))))),0)</f>
        <v>0</v>
      </c>
      <c r="BW257" s="154">
        <f>BU257+1</f>
        <v>46174</v>
      </c>
      <c r="BX257" s="154">
        <f>BW257+29</f>
        <v>46203</v>
      </c>
      <c r="BY257" s="158">
        <f>IFERROR(IF(($R257-BX257)&gt;=0,0,IF(($S257-BW257)&lt;0,0,IF(AND(($S257-BX257)&gt;0,(BW257-$R257)&gt;0),$V257/365*(BX257-BW257+1),IF(AND(($S257-BX257)&lt;=0,(BW257-$R257)&gt;0),$V257/365*($S257-BW257+1),$V257/365*(BX257-$R257+1))))),0)</f>
        <v>0</v>
      </c>
      <c r="BZ257" s="154">
        <f>BX257+1</f>
        <v>46204</v>
      </c>
      <c r="CA257" s="154">
        <f>BZ257+30</f>
        <v>46234</v>
      </c>
      <c r="CB257" s="158">
        <f>IFERROR(IF(($R257-CA257)&gt;=0,0,IF(($S257-BZ257)&lt;0,0,IF(AND(($S257-CA257)&gt;0,(BZ257-$R257)&gt;0),$V257/365*(CA257-BZ257+1),IF(AND(($S257-CA257)&lt;=0,(BZ257-$R257)&gt;0),$V257/365*($S257-BZ257+1),$V257/365*(CA257-$R257+1))))),0)</f>
        <v>0</v>
      </c>
      <c r="CC257" s="154">
        <f>CA257+1</f>
        <v>46235</v>
      </c>
      <c r="CD257" s="154">
        <f>CC257+30</f>
        <v>46265</v>
      </c>
      <c r="CE257" s="158">
        <f>IFERROR(IF(($R257-CD257)&gt;=0,0,IF(($S257-CC257)&lt;0,0,IF(AND(($S257-CD257)&gt;0,(CC257-$R257)&gt;0),$V257/365*(CD257-CC257+1),IF(AND(($S257-CD257)&lt;=0,(CC257-$R257)&gt;0),$V257/365*($S257-CC257+1),$V257/365*(CD257-$R257+1))))),0)</f>
        <v>0</v>
      </c>
      <c r="CF257" s="154">
        <f>CD257+1</f>
        <v>46266</v>
      </c>
      <c r="CG257" s="154">
        <f>CF257+29</f>
        <v>46295</v>
      </c>
      <c r="CH257" s="158">
        <f>IFERROR(IF(($R257-CG257)&gt;=0,0,IF(($S257-CF257)&lt;0,0,IF(AND(($S257-CG257)&gt;0,(CF257-$R257)&gt;0),$V257/365*(CG257-CF257+1),IF(AND(($S257-CG257)&lt;=0,(CF257-$R257)&gt;0),$V257/365*($S257-CF257+1),$V257/365*(CG257-$R257+1))))),0)</f>
        <v>0</v>
      </c>
      <c r="CI257" s="154">
        <f>CG257+1</f>
        <v>46296</v>
      </c>
      <c r="CJ257" s="154">
        <f>CI257+30</f>
        <v>46326</v>
      </c>
      <c r="CK257" s="158">
        <f>IFERROR(IF(($R257-CJ257)&gt;=0,0,IF(($S257-CI257)&lt;0,0,IF(AND(($S257-CJ257)&gt;0,(CI257-$R257)&gt;0),$V257/365*(CJ257-CI257+1),IF(AND(($S257-CJ257)&lt;=0,(CI257-$R257)&gt;0),$V257/365*($S257-CI257+1),$V257/365*(CJ257-$R257+1))))),0)</f>
        <v>0</v>
      </c>
      <c r="CL257" s="154">
        <f>CJ257+1</f>
        <v>46327</v>
      </c>
      <c r="CM257" s="154">
        <f>CL257+29</f>
        <v>46356</v>
      </c>
      <c r="CN257" s="158">
        <f>IFERROR(IF(($R257-CM257)&gt;=0,0,IF(($S257-CL257)&lt;0,0,IF(AND(($S257-CM257)&gt;0,(CL257-$R257)&gt;0),$V257/365*(CM257-CL257+1),IF(AND(($S257-CM257)&lt;=0,(CL257-$R257)&gt;0),$V257/365*($S257-CL257+1),$V257/365*(CM257-$R257+1))))),0)</f>
        <v>0</v>
      </c>
      <c r="CO257" s="154">
        <f>CM257+1</f>
        <v>46357</v>
      </c>
      <c r="CP257" s="154">
        <f>CO257+30</f>
        <v>46387</v>
      </c>
      <c r="CQ257" s="158">
        <f>IFERROR(IF(($R257-CP257)&gt;=0,0,IF(($S257-CO257)&lt;0,0,IF(AND(($S257-CP257)&gt;0,(CO257-$R257)&gt;0),$V257/365*(CP257-CO257+1),IF(AND(($S257-CP257)&lt;=0,(CO257-$R257)&gt;0),$V257/365*($S257-CO257+1),$V257/365*(CP257-$R257+1))))),0)</f>
        <v>0</v>
      </c>
    </row>
    <row r="258" s="80" customFormat="1" ht="24" customHeight="1" outlineLevel="4" spans="1:95">
      <c r="A258" s="123" t="s">
        <v>2814</v>
      </c>
      <c r="B258" s="124"/>
      <c r="C258" s="124"/>
      <c r="D258" s="124"/>
      <c r="E258" s="124"/>
      <c r="F258" s="124"/>
      <c r="G258" s="125"/>
      <c r="H258" s="126"/>
      <c r="I258" s="126"/>
      <c r="J258" s="126"/>
      <c r="K258" s="126"/>
      <c r="L258" s="149"/>
      <c r="M258" s="149"/>
      <c r="N258" s="126"/>
      <c r="O258" s="126"/>
      <c r="P258" s="126"/>
      <c r="Q258" s="126"/>
      <c r="R258" s="126"/>
      <c r="S258" s="126"/>
      <c r="T258" s="126"/>
      <c r="U258" s="126"/>
      <c r="V258" s="126"/>
      <c r="W258" s="126"/>
      <c r="X258" s="126"/>
      <c r="Y258" s="126"/>
      <c r="Z258" s="126"/>
      <c r="AA258" s="126"/>
      <c r="AB258" s="126"/>
      <c r="AC258" s="126"/>
      <c r="AD258" s="126"/>
      <c r="AE258" s="126"/>
      <c r="AF258" s="126"/>
      <c r="AG258" s="126"/>
      <c r="AH258" s="126"/>
      <c r="AI258" s="126"/>
      <c r="AJ258" s="126"/>
      <c r="AK258" s="126"/>
      <c r="AL258" s="126"/>
      <c r="AM258" s="126"/>
      <c r="AN258" s="126"/>
      <c r="AO258" s="126"/>
      <c r="AP258" s="126"/>
      <c r="AQ258" s="126"/>
      <c r="AR258" s="126"/>
      <c r="AS258" s="126"/>
      <c r="AT258" s="126"/>
      <c r="AU258" s="126"/>
      <c r="AV258" s="126"/>
      <c r="AW258" s="126"/>
      <c r="AX258" s="126"/>
      <c r="AY258" s="126"/>
      <c r="AZ258" s="126"/>
      <c r="BA258" s="126"/>
      <c r="BB258" s="126"/>
      <c r="BC258" s="126"/>
      <c r="BD258" s="126"/>
      <c r="BE258" s="126"/>
      <c r="BF258" s="126"/>
      <c r="BG258" s="126"/>
      <c r="BH258" s="126"/>
      <c r="BI258" s="126"/>
      <c r="BJ258" s="126"/>
      <c r="BK258" s="126"/>
      <c r="BL258" s="126"/>
      <c r="BM258" s="126"/>
      <c r="BN258" s="126"/>
      <c r="BO258" s="126"/>
      <c r="BP258" s="126"/>
      <c r="BQ258" s="126"/>
      <c r="BR258" s="126"/>
      <c r="BS258" s="126"/>
      <c r="BT258" s="126"/>
      <c r="BU258" s="126"/>
      <c r="BV258" s="126"/>
      <c r="BW258" s="126"/>
      <c r="BX258" s="126"/>
      <c r="BY258" s="126"/>
      <c r="BZ258" s="126"/>
      <c r="CA258" s="126"/>
      <c r="CB258" s="126"/>
      <c r="CC258" s="126"/>
      <c r="CD258" s="126"/>
      <c r="CE258" s="126"/>
      <c r="CF258" s="126"/>
      <c r="CG258" s="126"/>
      <c r="CH258" s="126"/>
      <c r="CI258" s="126"/>
      <c r="CJ258" s="126"/>
      <c r="CK258" s="126"/>
      <c r="CL258" s="126"/>
      <c r="CM258" s="126"/>
      <c r="CN258" s="126"/>
      <c r="CO258" s="126"/>
      <c r="CP258" s="126"/>
      <c r="CQ258" s="126"/>
    </row>
    <row r="259" ht="24" customHeight="1" outlineLevel="3" spans="1:95">
      <c r="A259" s="115"/>
      <c r="B259" s="116" t="s">
        <v>792</v>
      </c>
      <c r="C259" s="117" t="s">
        <v>1205</v>
      </c>
      <c r="D259" s="115" t="s">
        <v>1206</v>
      </c>
      <c r="E259" s="116" t="s">
        <v>1207</v>
      </c>
      <c r="F259" s="116"/>
      <c r="G259" s="116" t="s">
        <v>936</v>
      </c>
      <c r="H259" s="118">
        <f>X259+AA259+AD259+AG259+AJ259+AM259+AP259+AS259+AV259+AY259+BB259+BE259</f>
        <v>0</v>
      </c>
      <c r="I259" s="118">
        <f>Y259+AB259+AE259+AH259+AK259+AN259+AQ259+AT259+AW259+AZ259+BC259+BF259</f>
        <v>0</v>
      </c>
      <c r="J259" s="118">
        <f>Z259+AC259+AF259+AI259+AL259+AO259+AR259+AU259+AX259+BA259+BD259+BG259</f>
        <v>0</v>
      </c>
      <c r="K259" s="118"/>
      <c r="L259" s="146"/>
      <c r="M259" s="146"/>
      <c r="N259" s="118"/>
      <c r="O259" s="118"/>
      <c r="P259" s="118"/>
      <c r="Q259" s="118"/>
      <c r="R259" s="118"/>
      <c r="S259" s="118"/>
      <c r="T259" s="118"/>
      <c r="U259" s="118"/>
      <c r="V259" s="118"/>
      <c r="W259" s="118"/>
      <c r="X259" s="118">
        <f>VLOOKUP($C259,'1 预算编制表单'!$C:$BJ,27,FALSE)</f>
        <v>0</v>
      </c>
      <c r="Y259" s="118">
        <f>X259-Z259</f>
        <v>0</v>
      </c>
      <c r="Z259" s="118">
        <f>SUM(Z260:Z264)</f>
        <v>0</v>
      </c>
      <c r="AA259" s="118">
        <f>VLOOKUP($C259,'1 预算编制表单'!$C:$BJ,30,FALSE)</f>
        <v>0</v>
      </c>
      <c r="AB259" s="118">
        <f>AA259-AC259</f>
        <v>0</v>
      </c>
      <c r="AC259" s="118">
        <f>SUM(AC260:AC264)</f>
        <v>0</v>
      </c>
      <c r="AD259" s="118">
        <f>VLOOKUP($C259,'1 预算编制表单'!$C:$BJ,33,FALSE)</f>
        <v>0</v>
      </c>
      <c r="AE259" s="118">
        <f>AD259-AF259</f>
        <v>0</v>
      </c>
      <c r="AF259" s="118">
        <f>SUM(AF260:AF264)</f>
        <v>0</v>
      </c>
      <c r="AG259" s="118">
        <f>VLOOKUP($C259,'1 预算编制表单'!$C:$BJ,36,FALSE)</f>
        <v>0</v>
      </c>
      <c r="AH259" s="118">
        <f>AG259-AI259</f>
        <v>0</v>
      </c>
      <c r="AI259" s="118">
        <f>SUM(AI260:AI264)</f>
        <v>0</v>
      </c>
      <c r="AJ259" s="118">
        <f>VLOOKUP($C259,'1 预算编制表单'!$C:$BJ,39,FALSE)</f>
        <v>0</v>
      </c>
      <c r="AK259" s="118">
        <f>AJ259-AL259</f>
        <v>0</v>
      </c>
      <c r="AL259" s="118">
        <f>SUM(AL260:AL264)</f>
        <v>0</v>
      </c>
      <c r="AM259" s="118">
        <f>VLOOKUP($C259,'1 预算编制表单'!$C:$BJ,42,FALSE)</f>
        <v>0</v>
      </c>
      <c r="AN259" s="118">
        <f>AM259-AO259</f>
        <v>0</v>
      </c>
      <c r="AO259" s="118">
        <f>SUM(AO260:AO264)</f>
        <v>0</v>
      </c>
      <c r="AP259" s="118">
        <f>VLOOKUP($C259,'1 预算编制表单'!$C:$BJ,45,FALSE)</f>
        <v>0</v>
      </c>
      <c r="AQ259" s="118">
        <f>AP259-AR259</f>
        <v>0</v>
      </c>
      <c r="AR259" s="118">
        <f>SUM(AR260:AR264)</f>
        <v>0</v>
      </c>
      <c r="AS259" s="118">
        <f>VLOOKUP($C259,'1 预算编制表单'!$C:$BJ,48,FALSE)</f>
        <v>0</v>
      </c>
      <c r="AT259" s="118">
        <f>AS259-AU259</f>
        <v>0</v>
      </c>
      <c r="AU259" s="118">
        <f>SUM(AU260:AU264)</f>
        <v>0</v>
      </c>
      <c r="AV259" s="118">
        <f>VLOOKUP($C259,'1 预算编制表单'!$C:$BJ,51,FALSE)</f>
        <v>0</v>
      </c>
      <c r="AW259" s="118">
        <f>AV259-AX259</f>
        <v>0</v>
      </c>
      <c r="AX259" s="118">
        <f>SUM(AX260:AX264)</f>
        <v>0</v>
      </c>
      <c r="AY259" s="118">
        <f>VLOOKUP($C259,'1 预算编制表单'!$C:$BJ,54,FALSE)</f>
        <v>0</v>
      </c>
      <c r="AZ259" s="118">
        <f>AY259-BA259</f>
        <v>0</v>
      </c>
      <c r="BA259" s="118">
        <f>SUM(BA260:BA264)</f>
        <v>0</v>
      </c>
      <c r="BB259" s="118">
        <f>VLOOKUP($C259,'1 预算编制表单'!$C:$BJ,57,FALSE)</f>
        <v>0</v>
      </c>
      <c r="BC259" s="118">
        <f>BB259-BD259</f>
        <v>0</v>
      </c>
      <c r="BD259" s="118">
        <f>SUM(BD260:BD264)</f>
        <v>0</v>
      </c>
      <c r="BE259" s="118">
        <f>VLOOKUP($C259,'1 预算编制表单'!$C:$BJ,60,FALSE)</f>
        <v>0</v>
      </c>
      <c r="BF259" s="118">
        <f>BE259-BG259</f>
        <v>0</v>
      </c>
      <c r="BG259" s="118">
        <f>SUM(BG260:BG264)</f>
        <v>0</v>
      </c>
      <c r="BH259" s="118">
        <f>VLOOKUP($C259,'1 预算编制表单'!$C:$BJ,27,FALSE)</f>
        <v>0</v>
      </c>
      <c r="BI259" s="118">
        <f>BH259-BJ259</f>
        <v>0</v>
      </c>
      <c r="BJ259" s="118">
        <f>SUM(BJ260:BJ264)</f>
        <v>0</v>
      </c>
      <c r="BK259" s="118">
        <f>VLOOKUP($C259,'1 预算编制表单'!$C:$BJ,30,FALSE)</f>
        <v>0</v>
      </c>
      <c r="BL259" s="118">
        <f>BK259-BM259</f>
        <v>0</v>
      </c>
      <c r="BM259" s="118">
        <f>SUM(BM260:BM264)</f>
        <v>0</v>
      </c>
      <c r="BN259" s="118">
        <f>VLOOKUP($C259,'1 预算编制表单'!$C:$BJ,33,FALSE)</f>
        <v>0</v>
      </c>
      <c r="BO259" s="118">
        <f>BN259-BP259</f>
        <v>0</v>
      </c>
      <c r="BP259" s="118">
        <f>SUM(BP260:BP264)</f>
        <v>0</v>
      </c>
      <c r="BQ259" s="118">
        <f>VLOOKUP($C259,'1 预算编制表单'!$C:$BJ,36,FALSE)</f>
        <v>0</v>
      </c>
      <c r="BR259" s="118">
        <f>BQ259-BS259</f>
        <v>0</v>
      </c>
      <c r="BS259" s="118">
        <f>SUM(BS260:BS264)</f>
        <v>0</v>
      </c>
      <c r="BT259" s="118">
        <f>VLOOKUP($C259,'1 预算编制表单'!$C:$BJ,39,FALSE)</f>
        <v>0</v>
      </c>
      <c r="BU259" s="118">
        <f>BT259-BV259</f>
        <v>0</v>
      </c>
      <c r="BV259" s="118">
        <f>SUM(BV260:BV264)</f>
        <v>0</v>
      </c>
      <c r="BW259" s="118">
        <f>VLOOKUP($C259,'1 预算编制表单'!$C:$BJ,42,FALSE)</f>
        <v>0</v>
      </c>
      <c r="BX259" s="118">
        <f>BW259-BY259</f>
        <v>0</v>
      </c>
      <c r="BY259" s="118">
        <f>SUM(BY260:BY264)</f>
        <v>0</v>
      </c>
      <c r="BZ259" s="118">
        <f>VLOOKUP($C259,'1 预算编制表单'!$C:$BJ,45,FALSE)</f>
        <v>0</v>
      </c>
      <c r="CA259" s="118">
        <f>BZ259-CB259</f>
        <v>0</v>
      </c>
      <c r="CB259" s="118">
        <f>SUM(CB260:CB264)</f>
        <v>0</v>
      </c>
      <c r="CC259" s="118">
        <f>VLOOKUP($C259,'1 预算编制表单'!$C:$BJ,48,FALSE)</f>
        <v>0</v>
      </c>
      <c r="CD259" s="118">
        <f>CC259-CE259</f>
        <v>0</v>
      </c>
      <c r="CE259" s="118">
        <f>SUM(CE260:CE264)</f>
        <v>0</v>
      </c>
      <c r="CF259" s="118">
        <f>VLOOKUP($C259,'1 预算编制表单'!$C:$BJ,51,FALSE)</f>
        <v>0</v>
      </c>
      <c r="CG259" s="118">
        <f>CF259-CH259</f>
        <v>0</v>
      </c>
      <c r="CH259" s="118">
        <f>SUM(CH260:CH264)</f>
        <v>0</v>
      </c>
      <c r="CI259" s="118">
        <f>VLOOKUP($C259,'1 预算编制表单'!$C:$BJ,54,FALSE)</f>
        <v>0</v>
      </c>
      <c r="CJ259" s="118">
        <f>CI259-CK259</f>
        <v>0</v>
      </c>
      <c r="CK259" s="118">
        <f>SUM(CK260:CK264)</f>
        <v>0</v>
      </c>
      <c r="CL259" s="118">
        <f>VLOOKUP($C259,'1 预算编制表单'!$C:$BJ,57,FALSE)</f>
        <v>0</v>
      </c>
      <c r="CM259" s="118">
        <f>CL259-CN259</f>
        <v>0</v>
      </c>
      <c r="CN259" s="118">
        <f>SUM(CN260:CN264)</f>
        <v>0</v>
      </c>
      <c r="CO259" s="118">
        <f>VLOOKUP($C259,'1 预算编制表单'!$C:$BJ,60,FALSE)</f>
        <v>0</v>
      </c>
      <c r="CP259" s="118">
        <f>CO259-CQ259</f>
        <v>0</v>
      </c>
      <c r="CQ259" s="118">
        <f>SUM(CQ260:CQ264)</f>
        <v>0</v>
      </c>
    </row>
    <row r="260" s="80" customFormat="1" ht="24" customHeight="1" outlineLevel="4" spans="1:95">
      <c r="A260" s="119"/>
      <c r="B260" s="120"/>
      <c r="C260" s="121"/>
      <c r="D260" s="119"/>
      <c r="E260" s="120"/>
      <c r="F260" s="120"/>
      <c r="G260" s="120"/>
      <c r="H260" s="122"/>
      <c r="I260" s="122"/>
      <c r="J260" s="122">
        <f>Z260+AC260+AF260+AI260+AL260+AO260+AR260+AU260+AX260+BA260+BD260+BG260</f>
        <v>0</v>
      </c>
      <c r="K260" s="122">
        <v>1</v>
      </c>
      <c r="L260" s="147"/>
      <c r="M260" s="148">
        <f>IFERROR(VLOOKUP($L260,'2-2 引出数据_合同数据仓库'!$B$2:$BP$10000,3,FALSE),0)</f>
        <v>0</v>
      </c>
      <c r="N260" s="122"/>
      <c r="O260" s="148">
        <f>IFERROR(VLOOKUP((LEFT(VLOOKUP($L260,'2-2 引出数据_合同数据仓库'!$B$2:$BP$10000,64,FALSE),15)&amp;(RIGHT(VLOOKUP($L260,'2-2 引出数据_合同数据仓库'!$B$2:$BP$10000,64,FALSE),4)+1)),'2-2 引出数据_合同数据仓库'!$B$2:$BP$10000,3,FALSE),0)</f>
        <v>0</v>
      </c>
      <c r="P260" s="122"/>
      <c r="Q260" s="122">
        <f>IFERROR(VLOOKUP($L260,'2-2 引出数据_合同数据仓库'!$B$2:$BP$10000,28,FALSE),0)</f>
        <v>0</v>
      </c>
      <c r="R260" s="122">
        <f>IFERROR(VLOOKUP($L260,'2-2 引出数据_合同数据仓库'!$B$2:$BP$10000,29,FALSE),0)</f>
        <v>0</v>
      </c>
      <c r="S260" s="122">
        <f>IFERROR(VLOOKUP($L260,'2-2 引出数据_合同数据仓库'!$B$2:$BP$10000,4,FALSE),0)</f>
        <v>0</v>
      </c>
      <c r="T260" s="122"/>
      <c r="U260" s="122">
        <f>IFERROR(VLOOKUP($L260,'2-2 引出数据_合同数据仓库'!$B$2:$BP$10000,15,FALSE),0)</f>
        <v>0</v>
      </c>
      <c r="V260" s="122">
        <f>U260/(S260-R260+1)*365</f>
        <v>0</v>
      </c>
      <c r="W260" s="122"/>
      <c r="X260" s="154">
        <v>45658</v>
      </c>
      <c r="Y260" s="154">
        <f>X260+30</f>
        <v>45688</v>
      </c>
      <c r="Z260" s="158">
        <f>IFERROR(IF(($R260-Y260)&gt;=0,0,IF(($S260-X260)&lt;0,0,IF(AND(($S260-Y260)&gt;0,(X260-$R260)&gt;0),$V260/365*(Y260-X260+1),IF(AND(($S260-Y260)&lt;=0,(X260-$R260)&gt;0),$V260/365*($S260-X260+1),$V260/365*(Y260-$R260+1))))),0)</f>
        <v>0</v>
      </c>
      <c r="AA260" s="154">
        <f>Y260+1</f>
        <v>45689</v>
      </c>
      <c r="AB260" s="154">
        <f>AA260+27</f>
        <v>45716</v>
      </c>
      <c r="AC260" s="158">
        <f>IFERROR(IF(($R260-AB260)&gt;=0,0,IF(($S260-AA260)&lt;0,0,IF(AND(($S260-AB260)&gt;0,(AA260-$R260)&gt;0),$V260/365*(AB260-AA260+1),IF(AND(($S260-AB260)&lt;=0,(AA260-$R260)&gt;0),$V260/365*($S260-AA260+1),$V260/365*(AB260-$R260+1))))),0)</f>
        <v>0</v>
      </c>
      <c r="AD260" s="154">
        <f>AB260+1</f>
        <v>45717</v>
      </c>
      <c r="AE260" s="154">
        <f>AD260+30</f>
        <v>45747</v>
      </c>
      <c r="AF260" s="158">
        <f>IFERROR(IF(($R260-AE260)&gt;=0,0,IF(($S260-AD260)&lt;0,0,IF(AND(($S260-AE260)&gt;0,(AD260-$R260)&gt;0),$V260/365*(AE260-AD260+1),IF(AND(($S260-AE260)&lt;=0,(AD260-$R260)&gt;0),$V260/365*($S260-AD260+1),$V260/365*(AE260-$R260+1))))),0)</f>
        <v>0</v>
      </c>
      <c r="AG260" s="154">
        <f>AE260+1</f>
        <v>45748</v>
      </c>
      <c r="AH260" s="154">
        <f>AG260+29</f>
        <v>45777</v>
      </c>
      <c r="AI260" s="158">
        <f>IFERROR(IF(($R260-AH260)&gt;=0,0,IF(($S260-AG260)&lt;0,0,IF(AND(($S260-AH260)&gt;0,(AG260-$R260)&gt;0),$V260/365*(AH260-AG260+1),IF(AND(($S260-AH260)&lt;=0,(AG260-$R260)&gt;0),$V260/365*($S260-AG260+1),$V260/365*(AH260-$R260+1))))),0)</f>
        <v>0</v>
      </c>
      <c r="AJ260" s="154">
        <f>AH260+1</f>
        <v>45778</v>
      </c>
      <c r="AK260" s="154">
        <f>AJ260+30</f>
        <v>45808</v>
      </c>
      <c r="AL260" s="158">
        <f>IFERROR(IF(($R260-AK260)&gt;=0,0,IF(($S260-AJ260)&lt;0,0,IF(AND(($S260-AK260)&gt;0,(AJ260-$R260)&gt;0),$V260/365*(AK260-AJ260+1),IF(AND(($S260-AK260)&lt;=0,(AJ260-$R260)&gt;0),$V260/365*($S260-AJ260+1),$V260/365*(AK260-$R260+1))))),0)</f>
        <v>0</v>
      </c>
      <c r="AM260" s="154">
        <f>AK260+1</f>
        <v>45809</v>
      </c>
      <c r="AN260" s="154">
        <f>AM260+29</f>
        <v>45838</v>
      </c>
      <c r="AO260" s="158">
        <f>IFERROR(IF(($R260-AN260)&gt;=0,0,IF(($S260-AM260)&lt;0,0,IF(AND(($S260-AN260)&gt;0,(AM260-$R260)&gt;0),$V260/365*(AN260-AM260+1),IF(AND(($S260-AN260)&lt;=0,(AM260-$R260)&gt;0),$V260/365*($S260-AM260+1),$V260/365*(AN260-$R260+1))))),0)</f>
        <v>0</v>
      </c>
      <c r="AP260" s="154">
        <f>AN260+1</f>
        <v>45839</v>
      </c>
      <c r="AQ260" s="154">
        <f>AP260+30</f>
        <v>45869</v>
      </c>
      <c r="AR260" s="158">
        <f>IFERROR(IF(($R260-AQ260)&gt;=0,0,IF(($S260-AP260)&lt;0,0,IF(AND(($S260-AQ260)&gt;0,(AP260-$R260)&gt;0),$V260/365*(AQ260-AP260+1),IF(AND(($S260-AQ260)&lt;=0,(AP260-$R260)&gt;0),$V260/365*($S260-AP260+1),$V260/365*(AQ260-$R260+1))))),0)</f>
        <v>0</v>
      </c>
      <c r="AS260" s="154">
        <f>AQ260+1</f>
        <v>45870</v>
      </c>
      <c r="AT260" s="154">
        <f>AS260+30</f>
        <v>45900</v>
      </c>
      <c r="AU260" s="158">
        <f>IFERROR(IF(($R260-AT260)&gt;=0,0,IF(($S260-AS260)&lt;0,0,IF(AND(($S260-AT260)&gt;0,(AS260-$R260)&gt;0),$V260/365*(AT260-AS260+1),IF(AND(($S260-AT260)&lt;=0,(AS260-$R260)&gt;0),$V260/365*($S260-AS260+1),$V260/365*(AT260-$R260+1))))),0)</f>
        <v>0</v>
      </c>
      <c r="AV260" s="154">
        <f>AT260+1</f>
        <v>45901</v>
      </c>
      <c r="AW260" s="154">
        <f>AV260+29</f>
        <v>45930</v>
      </c>
      <c r="AX260" s="158">
        <f>IFERROR(IF(($R260-AW260)&gt;=0,0,IF(($S260-AV260)&lt;0,0,IF(AND(($S260-AW260)&gt;0,(AV260-$R260)&gt;0),$V260/365*(AW260-AV260+1),IF(AND(($S260-AW260)&lt;=0,(AV260-$R260)&gt;0),$V260/365*($S260-AV260+1),$V260/365*(AW260-$R260+1))))),0)</f>
        <v>0</v>
      </c>
      <c r="AY260" s="154">
        <f>AW260+1</f>
        <v>45931</v>
      </c>
      <c r="AZ260" s="154">
        <f>AY260+30</f>
        <v>45961</v>
      </c>
      <c r="BA260" s="158">
        <f>IFERROR(IF(($R260-AZ260)&gt;=0,0,IF(($S260-AY260)&lt;0,0,IF(AND(($S260-AZ260)&gt;0,(AY260-$R260)&gt;0),$V260/365*(AZ260-AY260+1),IF(AND(($S260-AZ260)&lt;=0,(AY260-$R260)&gt;0),$V260/365*($S260-AY260+1),$V260/365*(AZ260-$R260+1))))),0)</f>
        <v>0</v>
      </c>
      <c r="BB260" s="154">
        <f>AZ260+1</f>
        <v>45962</v>
      </c>
      <c r="BC260" s="154">
        <f>BB260+29</f>
        <v>45991</v>
      </c>
      <c r="BD260" s="158">
        <f>IFERROR(IF(($R260-BC260)&gt;=0,0,IF(($S260-BB260)&lt;0,0,IF(AND(($S260-BC260)&gt;0,(BB260-$R260)&gt;0),$V260/365*(BC260-BB260+1),IF(AND(($S260-BC260)&lt;=0,(BB260-$R260)&gt;0),$V260/365*($S260-BB260+1),$V260/365*(BC260-$R260+1))))),0)</f>
        <v>0</v>
      </c>
      <c r="BE260" s="154">
        <f>BC260+1</f>
        <v>45992</v>
      </c>
      <c r="BF260" s="154">
        <f>BE260+30</f>
        <v>46022</v>
      </c>
      <c r="BG260" s="158">
        <f>IFERROR(IF(($R260-BF260)&gt;=0,0,IF(($S260-BE260)&lt;0,0,IF(AND(($S260-BF260)&gt;0,(BE260-$R260)&gt;0),$V260/365*(BF260-BE260+1),IF(AND(($S260-BF260)&lt;=0,(BE260-$R260)&gt;0),$V260/365*($S260-BE260+1),$V260/365*(BF260-$R260+1))))),0)</f>
        <v>0</v>
      </c>
      <c r="BH260" s="154">
        <v>46023</v>
      </c>
      <c r="BI260" s="154">
        <f>BH260+30</f>
        <v>46053</v>
      </c>
      <c r="BJ260" s="158">
        <f>IFERROR(IF(($R260-BI260)&gt;=0,0,IF(($S260-BH260)&lt;0,0,IF(AND(($S260-BI260)&gt;0,(BH260-$R260)&gt;0),$V260/365*(BI260-BH260+1),IF(AND(($S260-BI260)&lt;=0,(BH260-$R260)&gt;0),$V260/365*($S260-BH260+1),$V260/365*(BI260-$R260+1))))),0)</f>
        <v>0</v>
      </c>
      <c r="BK260" s="154">
        <f>BI260+1</f>
        <v>46054</v>
      </c>
      <c r="BL260" s="154">
        <f>BK260+27</f>
        <v>46081</v>
      </c>
      <c r="BM260" s="158">
        <f>IFERROR(IF(($R260-BL260)&gt;=0,0,IF(($S260-BK260)&lt;0,0,IF(AND(($S260-BL260)&gt;0,(BK260-$R260)&gt;0),$V260/365*(BL260-BK260+1),IF(AND(($S260-BL260)&lt;=0,(BK260-$R260)&gt;0),$V260/365*($S260-BK260+1),$V260/365*(BL260-$R260+1))))),0)</f>
        <v>0</v>
      </c>
      <c r="BN260" s="154">
        <f>BL260+1</f>
        <v>46082</v>
      </c>
      <c r="BO260" s="154">
        <f>BN260+30</f>
        <v>46112</v>
      </c>
      <c r="BP260" s="158">
        <f>IFERROR(IF(($R260-BO260)&gt;=0,0,IF(($S260-BN260)&lt;0,0,IF(AND(($S260-BO260)&gt;0,(BN260-$R260)&gt;0),$V260/365*(BO260-BN260+1),IF(AND(($S260-BO260)&lt;=0,(BN260-$R260)&gt;0),$V260/365*($S260-BN260+1),$V260/365*(BO260-$R260+1))))),0)</f>
        <v>0</v>
      </c>
      <c r="BQ260" s="154">
        <f>BO260+1</f>
        <v>46113</v>
      </c>
      <c r="BR260" s="154">
        <f>BQ260+29</f>
        <v>46142</v>
      </c>
      <c r="BS260" s="158">
        <f>IFERROR(IF(($R260-BR260)&gt;=0,0,IF(($S260-BQ260)&lt;0,0,IF(AND(($S260-BR260)&gt;0,(BQ260-$R260)&gt;0),$V260/365*(BR260-BQ260+1),IF(AND(($S260-BR260)&lt;=0,(BQ260-$R260)&gt;0),$V260/365*($S260-BQ260+1),$V260/365*(BR260-$R260+1))))),0)</f>
        <v>0</v>
      </c>
      <c r="BT260" s="154">
        <f>BR260+1</f>
        <v>46143</v>
      </c>
      <c r="BU260" s="154">
        <f>BT260+30</f>
        <v>46173</v>
      </c>
      <c r="BV260" s="158">
        <f>IFERROR(IF(($R260-BU260)&gt;=0,0,IF(($S260-BT260)&lt;0,0,IF(AND(($S260-BU260)&gt;0,(BT260-$R260)&gt;0),$V260/365*(BU260-BT260+1),IF(AND(($S260-BU260)&lt;=0,(BT260-$R260)&gt;0),$V260/365*($S260-BT260+1),$V260/365*(BU260-$R260+1))))),0)</f>
        <v>0</v>
      </c>
      <c r="BW260" s="154">
        <f>BU260+1</f>
        <v>46174</v>
      </c>
      <c r="BX260" s="154">
        <f>BW260+29</f>
        <v>46203</v>
      </c>
      <c r="BY260" s="158">
        <f>IFERROR(IF(($R260-BX260)&gt;=0,0,IF(($S260-BW260)&lt;0,0,IF(AND(($S260-BX260)&gt;0,(BW260-$R260)&gt;0),$V260/365*(BX260-BW260+1),IF(AND(($S260-BX260)&lt;=0,(BW260-$R260)&gt;0),$V260/365*($S260-BW260+1),$V260/365*(BX260-$R260+1))))),0)</f>
        <v>0</v>
      </c>
      <c r="BZ260" s="154">
        <f>BX260+1</f>
        <v>46204</v>
      </c>
      <c r="CA260" s="154">
        <f>BZ260+30</f>
        <v>46234</v>
      </c>
      <c r="CB260" s="158">
        <f>IFERROR(IF(($R260-CA260)&gt;=0,0,IF(($S260-BZ260)&lt;0,0,IF(AND(($S260-CA260)&gt;0,(BZ260-$R260)&gt;0),$V260/365*(CA260-BZ260+1),IF(AND(($S260-CA260)&lt;=0,(BZ260-$R260)&gt;0),$V260/365*($S260-BZ260+1),$V260/365*(CA260-$R260+1))))),0)</f>
        <v>0</v>
      </c>
      <c r="CC260" s="154">
        <f>CA260+1</f>
        <v>46235</v>
      </c>
      <c r="CD260" s="154">
        <f>CC260+30</f>
        <v>46265</v>
      </c>
      <c r="CE260" s="158">
        <f>IFERROR(IF(($R260-CD260)&gt;=0,0,IF(($S260-CC260)&lt;0,0,IF(AND(($S260-CD260)&gt;0,(CC260-$R260)&gt;0),$V260/365*(CD260-CC260+1),IF(AND(($S260-CD260)&lt;=0,(CC260-$R260)&gt;0),$V260/365*($S260-CC260+1),$V260/365*(CD260-$R260+1))))),0)</f>
        <v>0</v>
      </c>
      <c r="CF260" s="154">
        <f>CD260+1</f>
        <v>46266</v>
      </c>
      <c r="CG260" s="154">
        <f>CF260+29</f>
        <v>46295</v>
      </c>
      <c r="CH260" s="158">
        <f>IFERROR(IF(($R260-CG260)&gt;=0,0,IF(($S260-CF260)&lt;0,0,IF(AND(($S260-CG260)&gt;0,(CF260-$R260)&gt;0),$V260/365*(CG260-CF260+1),IF(AND(($S260-CG260)&lt;=0,(CF260-$R260)&gt;0),$V260/365*($S260-CF260+1),$V260/365*(CG260-$R260+1))))),0)</f>
        <v>0</v>
      </c>
      <c r="CI260" s="154">
        <f>CG260+1</f>
        <v>46296</v>
      </c>
      <c r="CJ260" s="154">
        <f>CI260+30</f>
        <v>46326</v>
      </c>
      <c r="CK260" s="158">
        <f>IFERROR(IF(($R260-CJ260)&gt;=0,0,IF(($S260-CI260)&lt;0,0,IF(AND(($S260-CJ260)&gt;0,(CI260-$R260)&gt;0),$V260/365*(CJ260-CI260+1),IF(AND(($S260-CJ260)&lt;=0,(CI260-$R260)&gt;0),$V260/365*($S260-CI260+1),$V260/365*(CJ260-$R260+1))))),0)</f>
        <v>0</v>
      </c>
      <c r="CL260" s="154">
        <f>CJ260+1</f>
        <v>46327</v>
      </c>
      <c r="CM260" s="154">
        <f>CL260+29</f>
        <v>46356</v>
      </c>
      <c r="CN260" s="158">
        <f>IFERROR(IF(($R260-CM260)&gt;=0,0,IF(($S260-CL260)&lt;0,0,IF(AND(($S260-CM260)&gt;0,(CL260-$R260)&gt;0),$V260/365*(CM260-CL260+1),IF(AND(($S260-CM260)&lt;=0,(CL260-$R260)&gt;0),$V260/365*($S260-CL260+1),$V260/365*(CM260-$R260+1))))),0)</f>
        <v>0</v>
      </c>
      <c r="CO260" s="154">
        <f>CM260+1</f>
        <v>46357</v>
      </c>
      <c r="CP260" s="154">
        <f>CO260+30</f>
        <v>46387</v>
      </c>
      <c r="CQ260" s="158">
        <f>IFERROR(IF(($R260-CP260)&gt;=0,0,IF(($S260-CO260)&lt;0,0,IF(AND(($S260-CP260)&gt;0,(CO260-$R260)&gt;0),$V260/365*(CP260-CO260+1),IF(AND(($S260-CP260)&lt;=0,(CO260-$R260)&gt;0),$V260/365*($S260-CO260+1),$V260/365*(CP260-$R260+1))))),0)</f>
        <v>0</v>
      </c>
    </row>
    <row r="261" s="80" customFormat="1" ht="24" customHeight="1" outlineLevel="4" spans="1:95">
      <c r="A261" s="119"/>
      <c r="B261" s="120"/>
      <c r="C261" s="121"/>
      <c r="D261" s="119"/>
      <c r="E261" s="120"/>
      <c r="F261" s="120"/>
      <c r="G261" s="120"/>
      <c r="H261" s="122"/>
      <c r="I261" s="122"/>
      <c r="J261" s="122">
        <f>Z261+AC261+AF261+AI261+AL261+AO261+AR261+AU261+AX261+BA261+BD261+BG261</f>
        <v>0</v>
      </c>
      <c r="K261" s="122">
        <f>K260+1</f>
        <v>2</v>
      </c>
      <c r="L261" s="147"/>
      <c r="M261" s="148">
        <f>IFERROR(VLOOKUP($L261,'2-2 引出数据_合同数据仓库'!$B$2:$BP$10000,3,FALSE),0)</f>
        <v>0</v>
      </c>
      <c r="N261" s="122"/>
      <c r="O261" s="148">
        <f>IFERROR(VLOOKUP((LEFT(VLOOKUP($L261,'2-2 引出数据_合同数据仓库'!$B$2:$BP$10000,64,FALSE),15)&amp;(RIGHT(VLOOKUP($L261,'2-2 引出数据_合同数据仓库'!$B$2:$BP$10000,64,FALSE),4)+1)),'2-2 引出数据_合同数据仓库'!$B$2:$BP$10000,3,FALSE),0)</f>
        <v>0</v>
      </c>
      <c r="P261" s="122"/>
      <c r="Q261" s="122">
        <f>IFERROR(VLOOKUP($L261,'2-2 引出数据_合同数据仓库'!$B$2:$BP$10000,28,FALSE),0)</f>
        <v>0</v>
      </c>
      <c r="R261" s="122">
        <f>IFERROR(VLOOKUP($L261,'2-2 引出数据_合同数据仓库'!$B$2:$BP$10000,29,FALSE),0)</f>
        <v>0</v>
      </c>
      <c r="S261" s="122">
        <f>IFERROR(VLOOKUP($L261,'2-2 引出数据_合同数据仓库'!$B$2:$BP$10000,4,FALSE),0)</f>
        <v>0</v>
      </c>
      <c r="T261" s="122"/>
      <c r="U261" s="122">
        <f>IFERROR(VLOOKUP($L261,'2-2 引出数据_合同数据仓库'!$B$2:$BP$10000,15,FALSE),0)</f>
        <v>0</v>
      </c>
      <c r="V261" s="122">
        <f>U261/(S261-R261+1)*365</f>
        <v>0</v>
      </c>
      <c r="W261" s="122"/>
      <c r="X261" s="154">
        <v>45658</v>
      </c>
      <c r="Y261" s="154">
        <f>X261+30</f>
        <v>45688</v>
      </c>
      <c r="Z261" s="158">
        <f>IFERROR(IF(($R261-Y261)&gt;=0,0,IF(($S261-X261)&lt;0,0,IF(AND(($S261-Y261)&gt;0,(X261-$R261)&gt;0),$V261/365*(Y261-X261+1),IF(AND(($S261-Y261)&lt;=0,(X261-$R261)&gt;0),$V261/365*($S261-X261+1),$V261/365*(Y261-$R261+1))))),0)</f>
        <v>0</v>
      </c>
      <c r="AA261" s="154">
        <f>Y261+1</f>
        <v>45689</v>
      </c>
      <c r="AB261" s="154">
        <f>AA261+27</f>
        <v>45716</v>
      </c>
      <c r="AC261" s="158">
        <f>IFERROR(IF(($R261-AB261)&gt;=0,0,IF(($S261-AA261)&lt;0,0,IF(AND(($S261-AB261)&gt;0,(AA261-$R261)&gt;0),$V261/365*(AB261-AA261+1),IF(AND(($S261-AB261)&lt;=0,(AA261-$R261)&gt;0),$V261/365*($S261-AA261+1),$V261/365*(AB261-$R261+1))))),0)</f>
        <v>0</v>
      </c>
      <c r="AD261" s="154">
        <f>AB261+1</f>
        <v>45717</v>
      </c>
      <c r="AE261" s="154">
        <f>AD261+30</f>
        <v>45747</v>
      </c>
      <c r="AF261" s="158">
        <f>IFERROR(IF(($R261-AE261)&gt;=0,0,IF(($S261-AD261)&lt;0,0,IF(AND(($S261-AE261)&gt;0,(AD261-$R261)&gt;0),$V261/365*(AE261-AD261+1),IF(AND(($S261-AE261)&lt;=0,(AD261-$R261)&gt;0),$V261/365*($S261-AD261+1),$V261/365*(AE261-$R261+1))))),0)</f>
        <v>0</v>
      </c>
      <c r="AG261" s="154">
        <f>AE261+1</f>
        <v>45748</v>
      </c>
      <c r="AH261" s="154">
        <f>AG261+29</f>
        <v>45777</v>
      </c>
      <c r="AI261" s="158">
        <f>IFERROR(IF(($R261-AH261)&gt;=0,0,IF(($S261-AG261)&lt;0,0,IF(AND(($S261-AH261)&gt;0,(AG261-$R261)&gt;0),$V261/365*(AH261-AG261+1),IF(AND(($S261-AH261)&lt;=0,(AG261-$R261)&gt;0),$V261/365*($S261-AG261+1),$V261/365*(AH261-$R261+1))))),0)</f>
        <v>0</v>
      </c>
      <c r="AJ261" s="154">
        <f>AH261+1</f>
        <v>45778</v>
      </c>
      <c r="AK261" s="154">
        <f>AJ261+30</f>
        <v>45808</v>
      </c>
      <c r="AL261" s="158">
        <f>IFERROR(IF(($R261-AK261)&gt;=0,0,IF(($S261-AJ261)&lt;0,0,IF(AND(($S261-AK261)&gt;0,(AJ261-$R261)&gt;0),$V261/365*(AK261-AJ261+1),IF(AND(($S261-AK261)&lt;=0,(AJ261-$R261)&gt;0),$V261/365*($S261-AJ261+1),$V261/365*(AK261-$R261+1))))),0)</f>
        <v>0</v>
      </c>
      <c r="AM261" s="154">
        <f>AK261+1</f>
        <v>45809</v>
      </c>
      <c r="AN261" s="154">
        <f>AM261+29</f>
        <v>45838</v>
      </c>
      <c r="AO261" s="158">
        <f>IFERROR(IF(($R261-AN261)&gt;=0,0,IF(($S261-AM261)&lt;0,0,IF(AND(($S261-AN261)&gt;0,(AM261-$R261)&gt;0),$V261/365*(AN261-AM261+1),IF(AND(($S261-AN261)&lt;=0,(AM261-$R261)&gt;0),$V261/365*($S261-AM261+1),$V261/365*(AN261-$R261+1))))),0)</f>
        <v>0</v>
      </c>
      <c r="AP261" s="154">
        <f>AN261+1</f>
        <v>45839</v>
      </c>
      <c r="AQ261" s="154">
        <f>AP261+30</f>
        <v>45869</v>
      </c>
      <c r="AR261" s="158">
        <f>IFERROR(IF(($R261-AQ261)&gt;=0,0,IF(($S261-AP261)&lt;0,0,IF(AND(($S261-AQ261)&gt;0,(AP261-$R261)&gt;0),$V261/365*(AQ261-AP261+1),IF(AND(($S261-AQ261)&lt;=0,(AP261-$R261)&gt;0),$V261/365*($S261-AP261+1),$V261/365*(AQ261-$R261+1))))),0)</f>
        <v>0</v>
      </c>
      <c r="AS261" s="154">
        <f>AQ261+1</f>
        <v>45870</v>
      </c>
      <c r="AT261" s="154">
        <f>AS261+30</f>
        <v>45900</v>
      </c>
      <c r="AU261" s="158">
        <f>IFERROR(IF(($R261-AT261)&gt;=0,0,IF(($S261-AS261)&lt;0,0,IF(AND(($S261-AT261)&gt;0,(AS261-$R261)&gt;0),$V261/365*(AT261-AS261+1),IF(AND(($S261-AT261)&lt;=0,(AS261-$R261)&gt;0),$V261/365*($S261-AS261+1),$V261/365*(AT261-$R261+1))))),0)</f>
        <v>0</v>
      </c>
      <c r="AV261" s="154">
        <f>AT261+1</f>
        <v>45901</v>
      </c>
      <c r="AW261" s="154">
        <f>AV261+29</f>
        <v>45930</v>
      </c>
      <c r="AX261" s="158">
        <f>IFERROR(IF(($R261-AW261)&gt;=0,0,IF(($S261-AV261)&lt;0,0,IF(AND(($S261-AW261)&gt;0,(AV261-$R261)&gt;0),$V261/365*(AW261-AV261+1),IF(AND(($S261-AW261)&lt;=0,(AV261-$R261)&gt;0),$V261/365*($S261-AV261+1),$V261/365*(AW261-$R261+1))))),0)</f>
        <v>0</v>
      </c>
      <c r="AY261" s="154">
        <f>AW261+1</f>
        <v>45931</v>
      </c>
      <c r="AZ261" s="154">
        <f>AY261+30</f>
        <v>45961</v>
      </c>
      <c r="BA261" s="158">
        <f>IFERROR(IF(($R261-AZ261)&gt;=0,0,IF(($S261-AY261)&lt;0,0,IF(AND(($S261-AZ261)&gt;0,(AY261-$R261)&gt;0),$V261/365*(AZ261-AY261+1),IF(AND(($S261-AZ261)&lt;=0,(AY261-$R261)&gt;0),$V261/365*($S261-AY261+1),$V261/365*(AZ261-$R261+1))))),0)</f>
        <v>0</v>
      </c>
      <c r="BB261" s="154">
        <f>AZ261+1</f>
        <v>45962</v>
      </c>
      <c r="BC261" s="154">
        <f>BB261+29</f>
        <v>45991</v>
      </c>
      <c r="BD261" s="158">
        <f>IFERROR(IF(($R261-BC261)&gt;=0,0,IF(($S261-BB261)&lt;0,0,IF(AND(($S261-BC261)&gt;0,(BB261-$R261)&gt;0),$V261/365*(BC261-BB261+1),IF(AND(($S261-BC261)&lt;=0,(BB261-$R261)&gt;0),$V261/365*($S261-BB261+1),$V261/365*(BC261-$R261+1))))),0)</f>
        <v>0</v>
      </c>
      <c r="BE261" s="154">
        <f>BC261+1</f>
        <v>45992</v>
      </c>
      <c r="BF261" s="154">
        <f>BE261+30</f>
        <v>46022</v>
      </c>
      <c r="BG261" s="158">
        <f>IFERROR(IF(($R261-BF261)&gt;=0,0,IF(($S261-BE261)&lt;0,0,IF(AND(($S261-BF261)&gt;0,(BE261-$R261)&gt;0),$V261/365*(BF261-BE261+1),IF(AND(($S261-BF261)&lt;=0,(BE261-$R261)&gt;0),$V261/365*($S261-BE261+1),$V261/365*(BF261-$R261+1))))),0)</f>
        <v>0</v>
      </c>
      <c r="BH261" s="154">
        <v>46023</v>
      </c>
      <c r="BI261" s="154">
        <f>BH261+30</f>
        <v>46053</v>
      </c>
      <c r="BJ261" s="158">
        <f>IFERROR(IF(($R261-BI261)&gt;=0,0,IF(($S261-BH261)&lt;0,0,IF(AND(($S261-BI261)&gt;0,(BH261-$R261)&gt;0),$V261/365*(BI261-BH261+1),IF(AND(($S261-BI261)&lt;=0,(BH261-$R261)&gt;0),$V261/365*($S261-BH261+1),$V261/365*(BI261-$R261+1))))),0)</f>
        <v>0</v>
      </c>
      <c r="BK261" s="154">
        <f>BI261+1</f>
        <v>46054</v>
      </c>
      <c r="BL261" s="154">
        <f>BK261+27</f>
        <v>46081</v>
      </c>
      <c r="BM261" s="158">
        <f>IFERROR(IF(($R261-BL261)&gt;=0,0,IF(($S261-BK261)&lt;0,0,IF(AND(($S261-BL261)&gt;0,(BK261-$R261)&gt;0),$V261/365*(BL261-BK261+1),IF(AND(($S261-BL261)&lt;=0,(BK261-$R261)&gt;0),$V261/365*($S261-BK261+1),$V261/365*(BL261-$R261+1))))),0)</f>
        <v>0</v>
      </c>
      <c r="BN261" s="154">
        <f>BL261+1</f>
        <v>46082</v>
      </c>
      <c r="BO261" s="154">
        <f>BN261+30</f>
        <v>46112</v>
      </c>
      <c r="BP261" s="158">
        <f>IFERROR(IF(($R261-BO261)&gt;=0,0,IF(($S261-BN261)&lt;0,0,IF(AND(($S261-BO261)&gt;0,(BN261-$R261)&gt;0),$V261/365*(BO261-BN261+1),IF(AND(($S261-BO261)&lt;=0,(BN261-$R261)&gt;0),$V261/365*($S261-BN261+1),$V261/365*(BO261-$R261+1))))),0)</f>
        <v>0</v>
      </c>
      <c r="BQ261" s="154">
        <f>BO261+1</f>
        <v>46113</v>
      </c>
      <c r="BR261" s="154">
        <f>BQ261+29</f>
        <v>46142</v>
      </c>
      <c r="BS261" s="158">
        <f>IFERROR(IF(($R261-BR261)&gt;=0,0,IF(($S261-BQ261)&lt;0,0,IF(AND(($S261-BR261)&gt;0,(BQ261-$R261)&gt;0),$V261/365*(BR261-BQ261+1),IF(AND(($S261-BR261)&lt;=0,(BQ261-$R261)&gt;0),$V261/365*($S261-BQ261+1),$V261/365*(BR261-$R261+1))))),0)</f>
        <v>0</v>
      </c>
      <c r="BT261" s="154">
        <f>BR261+1</f>
        <v>46143</v>
      </c>
      <c r="BU261" s="154">
        <f>BT261+30</f>
        <v>46173</v>
      </c>
      <c r="BV261" s="158">
        <f>IFERROR(IF(($R261-BU261)&gt;=0,0,IF(($S261-BT261)&lt;0,0,IF(AND(($S261-BU261)&gt;0,(BT261-$R261)&gt;0),$V261/365*(BU261-BT261+1),IF(AND(($S261-BU261)&lt;=0,(BT261-$R261)&gt;0),$V261/365*($S261-BT261+1),$V261/365*(BU261-$R261+1))))),0)</f>
        <v>0</v>
      </c>
      <c r="BW261" s="154">
        <f>BU261+1</f>
        <v>46174</v>
      </c>
      <c r="BX261" s="154">
        <f>BW261+29</f>
        <v>46203</v>
      </c>
      <c r="BY261" s="158">
        <f>IFERROR(IF(($R261-BX261)&gt;=0,0,IF(($S261-BW261)&lt;0,0,IF(AND(($S261-BX261)&gt;0,(BW261-$R261)&gt;0),$V261/365*(BX261-BW261+1),IF(AND(($S261-BX261)&lt;=0,(BW261-$R261)&gt;0),$V261/365*($S261-BW261+1),$V261/365*(BX261-$R261+1))))),0)</f>
        <v>0</v>
      </c>
      <c r="BZ261" s="154">
        <f>BX261+1</f>
        <v>46204</v>
      </c>
      <c r="CA261" s="154">
        <f>BZ261+30</f>
        <v>46234</v>
      </c>
      <c r="CB261" s="158">
        <f>IFERROR(IF(($R261-CA261)&gt;=0,0,IF(($S261-BZ261)&lt;0,0,IF(AND(($S261-CA261)&gt;0,(BZ261-$R261)&gt;0),$V261/365*(CA261-BZ261+1),IF(AND(($S261-CA261)&lt;=0,(BZ261-$R261)&gt;0),$V261/365*($S261-BZ261+1),$V261/365*(CA261-$R261+1))))),0)</f>
        <v>0</v>
      </c>
      <c r="CC261" s="154">
        <f>CA261+1</f>
        <v>46235</v>
      </c>
      <c r="CD261" s="154">
        <f>CC261+30</f>
        <v>46265</v>
      </c>
      <c r="CE261" s="158">
        <f>IFERROR(IF(($R261-CD261)&gt;=0,0,IF(($S261-CC261)&lt;0,0,IF(AND(($S261-CD261)&gt;0,(CC261-$R261)&gt;0),$V261/365*(CD261-CC261+1),IF(AND(($S261-CD261)&lt;=0,(CC261-$R261)&gt;0),$V261/365*($S261-CC261+1),$V261/365*(CD261-$R261+1))))),0)</f>
        <v>0</v>
      </c>
      <c r="CF261" s="154">
        <f>CD261+1</f>
        <v>46266</v>
      </c>
      <c r="CG261" s="154">
        <f>CF261+29</f>
        <v>46295</v>
      </c>
      <c r="CH261" s="158">
        <f>IFERROR(IF(($R261-CG261)&gt;=0,0,IF(($S261-CF261)&lt;0,0,IF(AND(($S261-CG261)&gt;0,(CF261-$R261)&gt;0),$V261/365*(CG261-CF261+1),IF(AND(($S261-CG261)&lt;=0,(CF261-$R261)&gt;0),$V261/365*($S261-CF261+1),$V261/365*(CG261-$R261+1))))),0)</f>
        <v>0</v>
      </c>
      <c r="CI261" s="154">
        <f>CG261+1</f>
        <v>46296</v>
      </c>
      <c r="CJ261" s="154">
        <f>CI261+30</f>
        <v>46326</v>
      </c>
      <c r="CK261" s="158">
        <f>IFERROR(IF(($R261-CJ261)&gt;=0,0,IF(($S261-CI261)&lt;0,0,IF(AND(($S261-CJ261)&gt;0,(CI261-$R261)&gt;0),$V261/365*(CJ261-CI261+1),IF(AND(($S261-CJ261)&lt;=0,(CI261-$R261)&gt;0),$V261/365*($S261-CI261+1),$V261/365*(CJ261-$R261+1))))),0)</f>
        <v>0</v>
      </c>
      <c r="CL261" s="154">
        <f>CJ261+1</f>
        <v>46327</v>
      </c>
      <c r="CM261" s="154">
        <f>CL261+29</f>
        <v>46356</v>
      </c>
      <c r="CN261" s="158">
        <f>IFERROR(IF(($R261-CM261)&gt;=0,0,IF(($S261-CL261)&lt;0,0,IF(AND(($S261-CM261)&gt;0,(CL261-$R261)&gt;0),$V261/365*(CM261-CL261+1),IF(AND(($S261-CM261)&lt;=0,(CL261-$R261)&gt;0),$V261/365*($S261-CL261+1),$V261/365*(CM261-$R261+1))))),0)</f>
        <v>0</v>
      </c>
      <c r="CO261" s="154">
        <f>CM261+1</f>
        <v>46357</v>
      </c>
      <c r="CP261" s="154">
        <f>CO261+30</f>
        <v>46387</v>
      </c>
      <c r="CQ261" s="158">
        <f>IFERROR(IF(($R261-CP261)&gt;=0,0,IF(($S261-CO261)&lt;0,0,IF(AND(($S261-CP261)&gt;0,(CO261-$R261)&gt;0),$V261/365*(CP261-CO261+1),IF(AND(($S261-CP261)&lt;=0,(CO261-$R261)&gt;0),$V261/365*($S261-CO261+1),$V261/365*(CP261-$R261+1))))),0)</f>
        <v>0</v>
      </c>
    </row>
    <row r="262" s="80" customFormat="1" ht="24" customHeight="1" outlineLevel="4" spans="1:95">
      <c r="A262" s="119"/>
      <c r="B262" s="120"/>
      <c r="C262" s="121"/>
      <c r="D262" s="119"/>
      <c r="E262" s="120"/>
      <c r="F262" s="120"/>
      <c r="G262" s="120"/>
      <c r="H262" s="122"/>
      <c r="I262" s="122"/>
      <c r="J262" s="122">
        <f>Z262+AC262+AF262+AI262+AL262+AO262+AR262+AU262+AX262+BA262+BD262+BG262</f>
        <v>0</v>
      </c>
      <c r="K262" s="122">
        <f>K261+1</f>
        <v>3</v>
      </c>
      <c r="L262" s="147"/>
      <c r="M262" s="148">
        <f>IFERROR(VLOOKUP($L262,'2-2 引出数据_合同数据仓库'!$B$2:$BP$10000,3,FALSE),0)</f>
        <v>0</v>
      </c>
      <c r="N262" s="122"/>
      <c r="O262" s="148">
        <f>IFERROR(VLOOKUP((LEFT(VLOOKUP($L262,'2-2 引出数据_合同数据仓库'!$B$2:$BP$10000,64,FALSE),15)&amp;(RIGHT(VLOOKUP($L262,'2-2 引出数据_合同数据仓库'!$B$2:$BP$10000,64,FALSE),4)+1)),'2-2 引出数据_合同数据仓库'!$B$2:$BP$10000,3,FALSE),0)</f>
        <v>0</v>
      </c>
      <c r="P262" s="122"/>
      <c r="Q262" s="122">
        <f>IFERROR(VLOOKUP($L262,'2-2 引出数据_合同数据仓库'!$B$2:$BP$10000,28,FALSE),0)</f>
        <v>0</v>
      </c>
      <c r="R262" s="122">
        <f>IFERROR(VLOOKUP($L262,'2-2 引出数据_合同数据仓库'!$B$2:$BP$10000,29,FALSE),0)</f>
        <v>0</v>
      </c>
      <c r="S262" s="122">
        <f>IFERROR(VLOOKUP($L262,'2-2 引出数据_合同数据仓库'!$B$2:$BP$10000,4,FALSE),0)</f>
        <v>0</v>
      </c>
      <c r="T262" s="122"/>
      <c r="U262" s="122">
        <f>IFERROR(VLOOKUP($L262,'2-2 引出数据_合同数据仓库'!$B$2:$BP$10000,15,FALSE),0)</f>
        <v>0</v>
      </c>
      <c r="V262" s="122">
        <f>U262/(S262-R262+1)*365</f>
        <v>0</v>
      </c>
      <c r="W262" s="122"/>
      <c r="X262" s="154">
        <v>45658</v>
      </c>
      <c r="Y262" s="154">
        <f>X262+30</f>
        <v>45688</v>
      </c>
      <c r="Z262" s="158">
        <f>IFERROR(IF(($R262-Y262)&gt;=0,0,IF(($S262-X262)&lt;0,0,IF(AND(($S262-Y262)&gt;0,(X262-$R262)&gt;0),$V262/365*(Y262-X262+1),IF(AND(($S262-Y262)&lt;=0,(X262-$R262)&gt;0),$V262/365*($S262-X262+1),$V262/365*(Y262-$R262+1))))),0)</f>
        <v>0</v>
      </c>
      <c r="AA262" s="154">
        <f>Y262+1</f>
        <v>45689</v>
      </c>
      <c r="AB262" s="154">
        <f>AA262+27</f>
        <v>45716</v>
      </c>
      <c r="AC262" s="158">
        <f>IFERROR(IF(($R262-AB262)&gt;=0,0,IF(($S262-AA262)&lt;0,0,IF(AND(($S262-AB262)&gt;0,(AA262-$R262)&gt;0),$V262/365*(AB262-AA262+1),IF(AND(($S262-AB262)&lt;=0,(AA262-$R262)&gt;0),$V262/365*($S262-AA262+1),$V262/365*(AB262-$R262+1))))),0)</f>
        <v>0</v>
      </c>
      <c r="AD262" s="154">
        <f>AB262+1</f>
        <v>45717</v>
      </c>
      <c r="AE262" s="154">
        <f>AD262+30</f>
        <v>45747</v>
      </c>
      <c r="AF262" s="158">
        <f>IFERROR(IF(($R262-AE262)&gt;=0,0,IF(($S262-AD262)&lt;0,0,IF(AND(($S262-AE262)&gt;0,(AD262-$R262)&gt;0),$V262/365*(AE262-AD262+1),IF(AND(($S262-AE262)&lt;=0,(AD262-$R262)&gt;0),$V262/365*($S262-AD262+1),$V262/365*(AE262-$R262+1))))),0)</f>
        <v>0</v>
      </c>
      <c r="AG262" s="154">
        <f>AE262+1</f>
        <v>45748</v>
      </c>
      <c r="AH262" s="154">
        <f>AG262+29</f>
        <v>45777</v>
      </c>
      <c r="AI262" s="158">
        <f>IFERROR(IF(($R262-AH262)&gt;=0,0,IF(($S262-AG262)&lt;0,0,IF(AND(($S262-AH262)&gt;0,(AG262-$R262)&gt;0),$V262/365*(AH262-AG262+1),IF(AND(($S262-AH262)&lt;=0,(AG262-$R262)&gt;0),$V262/365*($S262-AG262+1),$V262/365*(AH262-$R262+1))))),0)</f>
        <v>0</v>
      </c>
      <c r="AJ262" s="154">
        <f>AH262+1</f>
        <v>45778</v>
      </c>
      <c r="AK262" s="154">
        <f>AJ262+30</f>
        <v>45808</v>
      </c>
      <c r="AL262" s="158">
        <f>IFERROR(IF(($R262-AK262)&gt;=0,0,IF(($S262-AJ262)&lt;0,0,IF(AND(($S262-AK262)&gt;0,(AJ262-$R262)&gt;0),$V262/365*(AK262-AJ262+1),IF(AND(($S262-AK262)&lt;=0,(AJ262-$R262)&gt;0),$V262/365*($S262-AJ262+1),$V262/365*(AK262-$R262+1))))),0)</f>
        <v>0</v>
      </c>
      <c r="AM262" s="154">
        <f>AK262+1</f>
        <v>45809</v>
      </c>
      <c r="AN262" s="154">
        <f>AM262+29</f>
        <v>45838</v>
      </c>
      <c r="AO262" s="158">
        <f>IFERROR(IF(($R262-AN262)&gt;=0,0,IF(($S262-AM262)&lt;0,0,IF(AND(($S262-AN262)&gt;0,(AM262-$R262)&gt;0),$V262/365*(AN262-AM262+1),IF(AND(($S262-AN262)&lt;=0,(AM262-$R262)&gt;0),$V262/365*($S262-AM262+1),$V262/365*(AN262-$R262+1))))),0)</f>
        <v>0</v>
      </c>
      <c r="AP262" s="154">
        <f>AN262+1</f>
        <v>45839</v>
      </c>
      <c r="AQ262" s="154">
        <f>AP262+30</f>
        <v>45869</v>
      </c>
      <c r="AR262" s="158">
        <f>IFERROR(IF(($R262-AQ262)&gt;=0,0,IF(($S262-AP262)&lt;0,0,IF(AND(($S262-AQ262)&gt;0,(AP262-$R262)&gt;0),$V262/365*(AQ262-AP262+1),IF(AND(($S262-AQ262)&lt;=0,(AP262-$R262)&gt;0),$V262/365*($S262-AP262+1),$V262/365*(AQ262-$R262+1))))),0)</f>
        <v>0</v>
      </c>
      <c r="AS262" s="154">
        <f>AQ262+1</f>
        <v>45870</v>
      </c>
      <c r="AT262" s="154">
        <f>AS262+30</f>
        <v>45900</v>
      </c>
      <c r="AU262" s="158">
        <f>IFERROR(IF(($R262-AT262)&gt;=0,0,IF(($S262-AS262)&lt;0,0,IF(AND(($S262-AT262)&gt;0,(AS262-$R262)&gt;0),$V262/365*(AT262-AS262+1),IF(AND(($S262-AT262)&lt;=0,(AS262-$R262)&gt;0),$V262/365*($S262-AS262+1),$V262/365*(AT262-$R262+1))))),0)</f>
        <v>0</v>
      </c>
      <c r="AV262" s="154">
        <f>AT262+1</f>
        <v>45901</v>
      </c>
      <c r="AW262" s="154">
        <f>AV262+29</f>
        <v>45930</v>
      </c>
      <c r="AX262" s="158">
        <f>IFERROR(IF(($R262-AW262)&gt;=0,0,IF(($S262-AV262)&lt;0,0,IF(AND(($S262-AW262)&gt;0,(AV262-$R262)&gt;0),$V262/365*(AW262-AV262+1),IF(AND(($S262-AW262)&lt;=0,(AV262-$R262)&gt;0),$V262/365*($S262-AV262+1),$V262/365*(AW262-$R262+1))))),0)</f>
        <v>0</v>
      </c>
      <c r="AY262" s="154">
        <f>AW262+1</f>
        <v>45931</v>
      </c>
      <c r="AZ262" s="154">
        <f>AY262+30</f>
        <v>45961</v>
      </c>
      <c r="BA262" s="158">
        <f>IFERROR(IF(($R262-AZ262)&gt;=0,0,IF(($S262-AY262)&lt;0,0,IF(AND(($S262-AZ262)&gt;0,(AY262-$R262)&gt;0),$V262/365*(AZ262-AY262+1),IF(AND(($S262-AZ262)&lt;=0,(AY262-$R262)&gt;0),$V262/365*($S262-AY262+1),$V262/365*(AZ262-$R262+1))))),0)</f>
        <v>0</v>
      </c>
      <c r="BB262" s="154">
        <f>AZ262+1</f>
        <v>45962</v>
      </c>
      <c r="BC262" s="154">
        <f>BB262+29</f>
        <v>45991</v>
      </c>
      <c r="BD262" s="158">
        <f>IFERROR(IF(($R262-BC262)&gt;=0,0,IF(($S262-BB262)&lt;0,0,IF(AND(($S262-BC262)&gt;0,(BB262-$R262)&gt;0),$V262/365*(BC262-BB262+1),IF(AND(($S262-BC262)&lt;=0,(BB262-$R262)&gt;0),$V262/365*($S262-BB262+1),$V262/365*(BC262-$R262+1))))),0)</f>
        <v>0</v>
      </c>
      <c r="BE262" s="154">
        <f>BC262+1</f>
        <v>45992</v>
      </c>
      <c r="BF262" s="154">
        <f>BE262+30</f>
        <v>46022</v>
      </c>
      <c r="BG262" s="158">
        <f>IFERROR(IF(($R262-BF262)&gt;=0,0,IF(($S262-BE262)&lt;0,0,IF(AND(($S262-BF262)&gt;0,(BE262-$R262)&gt;0),$V262/365*(BF262-BE262+1),IF(AND(($S262-BF262)&lt;=0,(BE262-$R262)&gt;0),$V262/365*($S262-BE262+1),$V262/365*(BF262-$R262+1))))),0)</f>
        <v>0</v>
      </c>
      <c r="BH262" s="154">
        <v>46023</v>
      </c>
      <c r="BI262" s="154">
        <f>BH262+30</f>
        <v>46053</v>
      </c>
      <c r="BJ262" s="158">
        <f>IFERROR(IF(($R262-BI262)&gt;=0,0,IF(($S262-BH262)&lt;0,0,IF(AND(($S262-BI262)&gt;0,(BH262-$R262)&gt;0),$V262/365*(BI262-BH262+1),IF(AND(($S262-BI262)&lt;=0,(BH262-$R262)&gt;0),$V262/365*($S262-BH262+1),$V262/365*(BI262-$R262+1))))),0)</f>
        <v>0</v>
      </c>
      <c r="BK262" s="154">
        <f>BI262+1</f>
        <v>46054</v>
      </c>
      <c r="BL262" s="154">
        <f>BK262+27</f>
        <v>46081</v>
      </c>
      <c r="BM262" s="158">
        <f>IFERROR(IF(($R262-BL262)&gt;=0,0,IF(($S262-BK262)&lt;0,0,IF(AND(($S262-BL262)&gt;0,(BK262-$R262)&gt;0),$V262/365*(BL262-BK262+1),IF(AND(($S262-BL262)&lt;=0,(BK262-$R262)&gt;0),$V262/365*($S262-BK262+1),$V262/365*(BL262-$R262+1))))),0)</f>
        <v>0</v>
      </c>
      <c r="BN262" s="154">
        <f>BL262+1</f>
        <v>46082</v>
      </c>
      <c r="BO262" s="154">
        <f>BN262+30</f>
        <v>46112</v>
      </c>
      <c r="BP262" s="158">
        <f>IFERROR(IF(($R262-BO262)&gt;=0,0,IF(($S262-BN262)&lt;0,0,IF(AND(($S262-BO262)&gt;0,(BN262-$R262)&gt;0),$V262/365*(BO262-BN262+1),IF(AND(($S262-BO262)&lt;=0,(BN262-$R262)&gt;0),$V262/365*($S262-BN262+1),$V262/365*(BO262-$R262+1))))),0)</f>
        <v>0</v>
      </c>
      <c r="BQ262" s="154">
        <f>BO262+1</f>
        <v>46113</v>
      </c>
      <c r="BR262" s="154">
        <f>BQ262+29</f>
        <v>46142</v>
      </c>
      <c r="BS262" s="158">
        <f>IFERROR(IF(($R262-BR262)&gt;=0,0,IF(($S262-BQ262)&lt;0,0,IF(AND(($S262-BR262)&gt;0,(BQ262-$R262)&gt;0),$V262/365*(BR262-BQ262+1),IF(AND(($S262-BR262)&lt;=0,(BQ262-$R262)&gt;0),$V262/365*($S262-BQ262+1),$V262/365*(BR262-$R262+1))))),0)</f>
        <v>0</v>
      </c>
      <c r="BT262" s="154">
        <f>BR262+1</f>
        <v>46143</v>
      </c>
      <c r="BU262" s="154">
        <f>BT262+30</f>
        <v>46173</v>
      </c>
      <c r="BV262" s="158">
        <f>IFERROR(IF(($R262-BU262)&gt;=0,0,IF(($S262-BT262)&lt;0,0,IF(AND(($S262-BU262)&gt;0,(BT262-$R262)&gt;0),$V262/365*(BU262-BT262+1),IF(AND(($S262-BU262)&lt;=0,(BT262-$R262)&gt;0),$V262/365*($S262-BT262+1),$V262/365*(BU262-$R262+1))))),0)</f>
        <v>0</v>
      </c>
      <c r="BW262" s="154">
        <f>BU262+1</f>
        <v>46174</v>
      </c>
      <c r="BX262" s="154">
        <f>BW262+29</f>
        <v>46203</v>
      </c>
      <c r="BY262" s="158">
        <f>IFERROR(IF(($R262-BX262)&gt;=0,0,IF(($S262-BW262)&lt;0,0,IF(AND(($S262-BX262)&gt;0,(BW262-$R262)&gt;0),$V262/365*(BX262-BW262+1),IF(AND(($S262-BX262)&lt;=0,(BW262-$R262)&gt;0),$V262/365*($S262-BW262+1),$V262/365*(BX262-$R262+1))))),0)</f>
        <v>0</v>
      </c>
      <c r="BZ262" s="154">
        <f>BX262+1</f>
        <v>46204</v>
      </c>
      <c r="CA262" s="154">
        <f>BZ262+30</f>
        <v>46234</v>
      </c>
      <c r="CB262" s="158">
        <f>IFERROR(IF(($R262-CA262)&gt;=0,0,IF(($S262-BZ262)&lt;0,0,IF(AND(($S262-CA262)&gt;0,(BZ262-$R262)&gt;0),$V262/365*(CA262-BZ262+1),IF(AND(($S262-CA262)&lt;=0,(BZ262-$R262)&gt;0),$V262/365*($S262-BZ262+1),$V262/365*(CA262-$R262+1))))),0)</f>
        <v>0</v>
      </c>
      <c r="CC262" s="154">
        <f>CA262+1</f>
        <v>46235</v>
      </c>
      <c r="CD262" s="154">
        <f>CC262+30</f>
        <v>46265</v>
      </c>
      <c r="CE262" s="158">
        <f>IFERROR(IF(($R262-CD262)&gt;=0,0,IF(($S262-CC262)&lt;0,0,IF(AND(($S262-CD262)&gt;0,(CC262-$R262)&gt;0),$V262/365*(CD262-CC262+1),IF(AND(($S262-CD262)&lt;=0,(CC262-$R262)&gt;0),$V262/365*($S262-CC262+1),$V262/365*(CD262-$R262+1))))),0)</f>
        <v>0</v>
      </c>
      <c r="CF262" s="154">
        <f>CD262+1</f>
        <v>46266</v>
      </c>
      <c r="CG262" s="154">
        <f>CF262+29</f>
        <v>46295</v>
      </c>
      <c r="CH262" s="158">
        <f>IFERROR(IF(($R262-CG262)&gt;=0,0,IF(($S262-CF262)&lt;0,0,IF(AND(($S262-CG262)&gt;0,(CF262-$R262)&gt;0),$V262/365*(CG262-CF262+1),IF(AND(($S262-CG262)&lt;=0,(CF262-$R262)&gt;0),$V262/365*($S262-CF262+1),$V262/365*(CG262-$R262+1))))),0)</f>
        <v>0</v>
      </c>
      <c r="CI262" s="154">
        <f>CG262+1</f>
        <v>46296</v>
      </c>
      <c r="CJ262" s="154">
        <f>CI262+30</f>
        <v>46326</v>
      </c>
      <c r="CK262" s="158">
        <f>IFERROR(IF(($R262-CJ262)&gt;=0,0,IF(($S262-CI262)&lt;0,0,IF(AND(($S262-CJ262)&gt;0,(CI262-$R262)&gt;0),$V262/365*(CJ262-CI262+1),IF(AND(($S262-CJ262)&lt;=0,(CI262-$R262)&gt;0),$V262/365*($S262-CI262+1),$V262/365*(CJ262-$R262+1))))),0)</f>
        <v>0</v>
      </c>
      <c r="CL262" s="154">
        <f>CJ262+1</f>
        <v>46327</v>
      </c>
      <c r="CM262" s="154">
        <f>CL262+29</f>
        <v>46356</v>
      </c>
      <c r="CN262" s="158">
        <f>IFERROR(IF(($R262-CM262)&gt;=0,0,IF(($S262-CL262)&lt;0,0,IF(AND(($S262-CM262)&gt;0,(CL262-$R262)&gt;0),$V262/365*(CM262-CL262+1),IF(AND(($S262-CM262)&lt;=0,(CL262-$R262)&gt;0),$V262/365*($S262-CL262+1),$V262/365*(CM262-$R262+1))))),0)</f>
        <v>0</v>
      </c>
      <c r="CO262" s="154">
        <f>CM262+1</f>
        <v>46357</v>
      </c>
      <c r="CP262" s="154">
        <f>CO262+30</f>
        <v>46387</v>
      </c>
      <c r="CQ262" s="158">
        <f>IFERROR(IF(($R262-CP262)&gt;=0,0,IF(($S262-CO262)&lt;0,0,IF(AND(($S262-CP262)&gt;0,(CO262-$R262)&gt;0),$V262/365*(CP262-CO262+1),IF(AND(($S262-CP262)&lt;=0,(CO262-$R262)&gt;0),$V262/365*($S262-CO262+1),$V262/365*(CP262-$R262+1))))),0)</f>
        <v>0</v>
      </c>
    </row>
    <row r="263" s="80" customFormat="1" ht="24" customHeight="1" outlineLevel="4" spans="1:95">
      <c r="A263" s="119"/>
      <c r="B263" s="120"/>
      <c r="C263" s="121"/>
      <c r="D263" s="119"/>
      <c r="E263" s="120"/>
      <c r="F263" s="120"/>
      <c r="G263" s="120"/>
      <c r="H263" s="122"/>
      <c r="I263" s="122"/>
      <c r="J263" s="122">
        <f>Z263+AC263+AF263+AI263+AL263+AO263+AR263+AU263+AX263+BA263+BD263+BG263</f>
        <v>0</v>
      </c>
      <c r="K263" s="122">
        <f>K262+1</f>
        <v>4</v>
      </c>
      <c r="L263" s="147"/>
      <c r="M263" s="148">
        <f>IFERROR(VLOOKUP($L263,'2-2 引出数据_合同数据仓库'!$B$2:$BP$10000,3,FALSE),0)</f>
        <v>0</v>
      </c>
      <c r="N263" s="122"/>
      <c r="O263" s="148">
        <f>IFERROR(VLOOKUP((LEFT(VLOOKUP($L263,'2-2 引出数据_合同数据仓库'!$B$2:$BP$10000,64,FALSE),15)&amp;(RIGHT(VLOOKUP($L263,'2-2 引出数据_合同数据仓库'!$B$2:$BP$10000,64,FALSE),4)+1)),'2-2 引出数据_合同数据仓库'!$B$2:$BP$10000,3,FALSE),0)</f>
        <v>0</v>
      </c>
      <c r="P263" s="122"/>
      <c r="Q263" s="122">
        <f>IFERROR(VLOOKUP($L263,'2-2 引出数据_合同数据仓库'!$B$2:$BP$10000,28,FALSE),0)</f>
        <v>0</v>
      </c>
      <c r="R263" s="122">
        <f>IFERROR(VLOOKUP($L263,'2-2 引出数据_合同数据仓库'!$B$2:$BP$10000,29,FALSE),0)</f>
        <v>0</v>
      </c>
      <c r="S263" s="122">
        <f>IFERROR(VLOOKUP($L263,'2-2 引出数据_合同数据仓库'!$B$2:$BP$10000,4,FALSE),0)</f>
        <v>0</v>
      </c>
      <c r="T263" s="122"/>
      <c r="U263" s="122">
        <f>IFERROR(VLOOKUP($L263,'2-2 引出数据_合同数据仓库'!$B$2:$BP$10000,15,FALSE),0)</f>
        <v>0</v>
      </c>
      <c r="V263" s="122">
        <f>U263/(S263-R263+1)*365</f>
        <v>0</v>
      </c>
      <c r="W263" s="122"/>
      <c r="X263" s="154">
        <v>45658</v>
      </c>
      <c r="Y263" s="154">
        <f>X263+30</f>
        <v>45688</v>
      </c>
      <c r="Z263" s="158">
        <f>IFERROR(IF(($R263-Y263)&gt;=0,0,IF(($S263-X263)&lt;0,0,IF(AND(($S263-Y263)&gt;0,(X263-$R263)&gt;0),$V263/365*(Y263-X263+1),IF(AND(($S263-Y263)&lt;=0,(X263-$R263)&gt;0),$V263/365*($S263-X263+1),$V263/365*(Y263-$R263+1))))),0)</f>
        <v>0</v>
      </c>
      <c r="AA263" s="154">
        <f>Y263+1</f>
        <v>45689</v>
      </c>
      <c r="AB263" s="154">
        <f>AA263+27</f>
        <v>45716</v>
      </c>
      <c r="AC263" s="158">
        <f>IFERROR(IF(($R263-AB263)&gt;=0,0,IF(($S263-AA263)&lt;0,0,IF(AND(($S263-AB263)&gt;0,(AA263-$R263)&gt;0),$V263/365*(AB263-AA263+1),IF(AND(($S263-AB263)&lt;=0,(AA263-$R263)&gt;0),$V263/365*($S263-AA263+1),$V263/365*(AB263-$R263+1))))),0)</f>
        <v>0</v>
      </c>
      <c r="AD263" s="154">
        <f>AB263+1</f>
        <v>45717</v>
      </c>
      <c r="AE263" s="154">
        <f>AD263+30</f>
        <v>45747</v>
      </c>
      <c r="AF263" s="158">
        <f>IFERROR(IF(($R263-AE263)&gt;=0,0,IF(($S263-AD263)&lt;0,0,IF(AND(($S263-AE263)&gt;0,(AD263-$R263)&gt;0),$V263/365*(AE263-AD263+1),IF(AND(($S263-AE263)&lt;=0,(AD263-$R263)&gt;0),$V263/365*($S263-AD263+1),$V263/365*(AE263-$R263+1))))),0)</f>
        <v>0</v>
      </c>
      <c r="AG263" s="154">
        <f>AE263+1</f>
        <v>45748</v>
      </c>
      <c r="AH263" s="154">
        <f>AG263+29</f>
        <v>45777</v>
      </c>
      <c r="AI263" s="158">
        <f>IFERROR(IF(($R263-AH263)&gt;=0,0,IF(($S263-AG263)&lt;0,0,IF(AND(($S263-AH263)&gt;0,(AG263-$R263)&gt;0),$V263/365*(AH263-AG263+1),IF(AND(($S263-AH263)&lt;=0,(AG263-$R263)&gt;0),$V263/365*($S263-AG263+1),$V263/365*(AH263-$R263+1))))),0)</f>
        <v>0</v>
      </c>
      <c r="AJ263" s="154">
        <f>AH263+1</f>
        <v>45778</v>
      </c>
      <c r="AK263" s="154">
        <f>AJ263+30</f>
        <v>45808</v>
      </c>
      <c r="AL263" s="158">
        <f>IFERROR(IF(($R263-AK263)&gt;=0,0,IF(($S263-AJ263)&lt;0,0,IF(AND(($S263-AK263)&gt;0,(AJ263-$R263)&gt;0),$V263/365*(AK263-AJ263+1),IF(AND(($S263-AK263)&lt;=0,(AJ263-$R263)&gt;0),$V263/365*($S263-AJ263+1),$V263/365*(AK263-$R263+1))))),0)</f>
        <v>0</v>
      </c>
      <c r="AM263" s="154">
        <f>AK263+1</f>
        <v>45809</v>
      </c>
      <c r="AN263" s="154">
        <f>AM263+29</f>
        <v>45838</v>
      </c>
      <c r="AO263" s="158">
        <f>IFERROR(IF(($R263-AN263)&gt;=0,0,IF(($S263-AM263)&lt;0,0,IF(AND(($S263-AN263)&gt;0,(AM263-$R263)&gt;0),$V263/365*(AN263-AM263+1),IF(AND(($S263-AN263)&lt;=0,(AM263-$R263)&gt;0),$V263/365*($S263-AM263+1),$V263/365*(AN263-$R263+1))))),0)</f>
        <v>0</v>
      </c>
      <c r="AP263" s="154">
        <f>AN263+1</f>
        <v>45839</v>
      </c>
      <c r="AQ263" s="154">
        <f>AP263+30</f>
        <v>45869</v>
      </c>
      <c r="AR263" s="158">
        <f>IFERROR(IF(($R263-AQ263)&gt;=0,0,IF(($S263-AP263)&lt;0,0,IF(AND(($S263-AQ263)&gt;0,(AP263-$R263)&gt;0),$V263/365*(AQ263-AP263+1),IF(AND(($S263-AQ263)&lt;=0,(AP263-$R263)&gt;0),$V263/365*($S263-AP263+1),$V263/365*(AQ263-$R263+1))))),0)</f>
        <v>0</v>
      </c>
      <c r="AS263" s="154">
        <f>AQ263+1</f>
        <v>45870</v>
      </c>
      <c r="AT263" s="154">
        <f>AS263+30</f>
        <v>45900</v>
      </c>
      <c r="AU263" s="158">
        <f>IFERROR(IF(($R263-AT263)&gt;=0,0,IF(($S263-AS263)&lt;0,0,IF(AND(($S263-AT263)&gt;0,(AS263-$R263)&gt;0),$V263/365*(AT263-AS263+1),IF(AND(($S263-AT263)&lt;=0,(AS263-$R263)&gt;0),$V263/365*($S263-AS263+1),$V263/365*(AT263-$R263+1))))),0)</f>
        <v>0</v>
      </c>
      <c r="AV263" s="154">
        <f>AT263+1</f>
        <v>45901</v>
      </c>
      <c r="AW263" s="154">
        <f>AV263+29</f>
        <v>45930</v>
      </c>
      <c r="AX263" s="158">
        <f>IFERROR(IF(($R263-AW263)&gt;=0,0,IF(($S263-AV263)&lt;0,0,IF(AND(($S263-AW263)&gt;0,(AV263-$R263)&gt;0),$V263/365*(AW263-AV263+1),IF(AND(($S263-AW263)&lt;=0,(AV263-$R263)&gt;0),$V263/365*($S263-AV263+1),$V263/365*(AW263-$R263+1))))),0)</f>
        <v>0</v>
      </c>
      <c r="AY263" s="154">
        <f>AW263+1</f>
        <v>45931</v>
      </c>
      <c r="AZ263" s="154">
        <f>AY263+30</f>
        <v>45961</v>
      </c>
      <c r="BA263" s="158">
        <f>IFERROR(IF(($R263-AZ263)&gt;=0,0,IF(($S263-AY263)&lt;0,0,IF(AND(($S263-AZ263)&gt;0,(AY263-$R263)&gt;0),$V263/365*(AZ263-AY263+1),IF(AND(($S263-AZ263)&lt;=0,(AY263-$R263)&gt;0),$V263/365*($S263-AY263+1),$V263/365*(AZ263-$R263+1))))),0)</f>
        <v>0</v>
      </c>
      <c r="BB263" s="154">
        <f>AZ263+1</f>
        <v>45962</v>
      </c>
      <c r="BC263" s="154">
        <f>BB263+29</f>
        <v>45991</v>
      </c>
      <c r="BD263" s="158">
        <f>IFERROR(IF(($R263-BC263)&gt;=0,0,IF(($S263-BB263)&lt;0,0,IF(AND(($S263-BC263)&gt;0,(BB263-$R263)&gt;0),$V263/365*(BC263-BB263+1),IF(AND(($S263-BC263)&lt;=0,(BB263-$R263)&gt;0),$V263/365*($S263-BB263+1),$V263/365*(BC263-$R263+1))))),0)</f>
        <v>0</v>
      </c>
      <c r="BE263" s="154">
        <f>BC263+1</f>
        <v>45992</v>
      </c>
      <c r="BF263" s="154">
        <f>BE263+30</f>
        <v>46022</v>
      </c>
      <c r="BG263" s="158">
        <f>IFERROR(IF(($R263-BF263)&gt;=0,0,IF(($S263-BE263)&lt;0,0,IF(AND(($S263-BF263)&gt;0,(BE263-$R263)&gt;0),$V263/365*(BF263-BE263+1),IF(AND(($S263-BF263)&lt;=0,(BE263-$R263)&gt;0),$V263/365*($S263-BE263+1),$V263/365*(BF263-$R263+1))))),0)</f>
        <v>0</v>
      </c>
      <c r="BH263" s="154">
        <v>46023</v>
      </c>
      <c r="BI263" s="154">
        <f>BH263+30</f>
        <v>46053</v>
      </c>
      <c r="BJ263" s="158">
        <f>IFERROR(IF(($R263-BI263)&gt;=0,0,IF(($S263-BH263)&lt;0,0,IF(AND(($S263-BI263)&gt;0,(BH263-$R263)&gt;0),$V263/365*(BI263-BH263+1),IF(AND(($S263-BI263)&lt;=0,(BH263-$R263)&gt;0),$V263/365*($S263-BH263+1),$V263/365*(BI263-$R263+1))))),0)</f>
        <v>0</v>
      </c>
      <c r="BK263" s="154">
        <f>BI263+1</f>
        <v>46054</v>
      </c>
      <c r="BL263" s="154">
        <f>BK263+27</f>
        <v>46081</v>
      </c>
      <c r="BM263" s="158">
        <f>IFERROR(IF(($R263-BL263)&gt;=0,0,IF(($S263-BK263)&lt;0,0,IF(AND(($S263-BL263)&gt;0,(BK263-$R263)&gt;0),$V263/365*(BL263-BK263+1),IF(AND(($S263-BL263)&lt;=0,(BK263-$R263)&gt;0),$V263/365*($S263-BK263+1),$V263/365*(BL263-$R263+1))))),0)</f>
        <v>0</v>
      </c>
      <c r="BN263" s="154">
        <f>BL263+1</f>
        <v>46082</v>
      </c>
      <c r="BO263" s="154">
        <f>BN263+30</f>
        <v>46112</v>
      </c>
      <c r="BP263" s="158">
        <f>IFERROR(IF(($R263-BO263)&gt;=0,0,IF(($S263-BN263)&lt;0,0,IF(AND(($S263-BO263)&gt;0,(BN263-$R263)&gt;0),$V263/365*(BO263-BN263+1),IF(AND(($S263-BO263)&lt;=0,(BN263-$R263)&gt;0),$V263/365*($S263-BN263+1),$V263/365*(BO263-$R263+1))))),0)</f>
        <v>0</v>
      </c>
      <c r="BQ263" s="154">
        <f>BO263+1</f>
        <v>46113</v>
      </c>
      <c r="BR263" s="154">
        <f>BQ263+29</f>
        <v>46142</v>
      </c>
      <c r="BS263" s="158">
        <f>IFERROR(IF(($R263-BR263)&gt;=0,0,IF(($S263-BQ263)&lt;0,0,IF(AND(($S263-BR263)&gt;0,(BQ263-$R263)&gt;0),$V263/365*(BR263-BQ263+1),IF(AND(($S263-BR263)&lt;=0,(BQ263-$R263)&gt;0),$V263/365*($S263-BQ263+1),$V263/365*(BR263-$R263+1))))),0)</f>
        <v>0</v>
      </c>
      <c r="BT263" s="154">
        <f>BR263+1</f>
        <v>46143</v>
      </c>
      <c r="BU263" s="154">
        <f>BT263+30</f>
        <v>46173</v>
      </c>
      <c r="BV263" s="158">
        <f>IFERROR(IF(($R263-BU263)&gt;=0,0,IF(($S263-BT263)&lt;0,0,IF(AND(($S263-BU263)&gt;0,(BT263-$R263)&gt;0),$V263/365*(BU263-BT263+1),IF(AND(($S263-BU263)&lt;=0,(BT263-$R263)&gt;0),$V263/365*($S263-BT263+1),$V263/365*(BU263-$R263+1))))),0)</f>
        <v>0</v>
      </c>
      <c r="BW263" s="154">
        <f>BU263+1</f>
        <v>46174</v>
      </c>
      <c r="BX263" s="154">
        <f>BW263+29</f>
        <v>46203</v>
      </c>
      <c r="BY263" s="158">
        <f>IFERROR(IF(($R263-BX263)&gt;=0,0,IF(($S263-BW263)&lt;0,0,IF(AND(($S263-BX263)&gt;0,(BW263-$R263)&gt;0),$V263/365*(BX263-BW263+1),IF(AND(($S263-BX263)&lt;=0,(BW263-$R263)&gt;0),$V263/365*($S263-BW263+1),$V263/365*(BX263-$R263+1))))),0)</f>
        <v>0</v>
      </c>
      <c r="BZ263" s="154">
        <f>BX263+1</f>
        <v>46204</v>
      </c>
      <c r="CA263" s="154">
        <f>BZ263+30</f>
        <v>46234</v>
      </c>
      <c r="CB263" s="158">
        <f>IFERROR(IF(($R263-CA263)&gt;=0,0,IF(($S263-BZ263)&lt;0,0,IF(AND(($S263-CA263)&gt;0,(BZ263-$R263)&gt;0),$V263/365*(CA263-BZ263+1),IF(AND(($S263-CA263)&lt;=0,(BZ263-$R263)&gt;0),$V263/365*($S263-BZ263+1),$V263/365*(CA263-$R263+1))))),0)</f>
        <v>0</v>
      </c>
      <c r="CC263" s="154">
        <f>CA263+1</f>
        <v>46235</v>
      </c>
      <c r="CD263" s="154">
        <f>CC263+30</f>
        <v>46265</v>
      </c>
      <c r="CE263" s="158">
        <f>IFERROR(IF(($R263-CD263)&gt;=0,0,IF(($S263-CC263)&lt;0,0,IF(AND(($S263-CD263)&gt;0,(CC263-$R263)&gt;0),$V263/365*(CD263-CC263+1),IF(AND(($S263-CD263)&lt;=0,(CC263-$R263)&gt;0),$V263/365*($S263-CC263+1),$V263/365*(CD263-$R263+1))))),0)</f>
        <v>0</v>
      </c>
      <c r="CF263" s="154">
        <f>CD263+1</f>
        <v>46266</v>
      </c>
      <c r="CG263" s="154">
        <f>CF263+29</f>
        <v>46295</v>
      </c>
      <c r="CH263" s="158">
        <f>IFERROR(IF(($R263-CG263)&gt;=0,0,IF(($S263-CF263)&lt;0,0,IF(AND(($S263-CG263)&gt;0,(CF263-$R263)&gt;0),$V263/365*(CG263-CF263+1),IF(AND(($S263-CG263)&lt;=0,(CF263-$R263)&gt;0),$V263/365*($S263-CF263+1),$V263/365*(CG263-$R263+1))))),0)</f>
        <v>0</v>
      </c>
      <c r="CI263" s="154">
        <f>CG263+1</f>
        <v>46296</v>
      </c>
      <c r="CJ263" s="154">
        <f>CI263+30</f>
        <v>46326</v>
      </c>
      <c r="CK263" s="158">
        <f>IFERROR(IF(($R263-CJ263)&gt;=0,0,IF(($S263-CI263)&lt;0,0,IF(AND(($S263-CJ263)&gt;0,(CI263-$R263)&gt;0),$V263/365*(CJ263-CI263+1),IF(AND(($S263-CJ263)&lt;=0,(CI263-$R263)&gt;0),$V263/365*($S263-CI263+1),$V263/365*(CJ263-$R263+1))))),0)</f>
        <v>0</v>
      </c>
      <c r="CL263" s="154">
        <f>CJ263+1</f>
        <v>46327</v>
      </c>
      <c r="CM263" s="154">
        <f>CL263+29</f>
        <v>46356</v>
      </c>
      <c r="CN263" s="158">
        <f>IFERROR(IF(($R263-CM263)&gt;=0,0,IF(($S263-CL263)&lt;0,0,IF(AND(($S263-CM263)&gt;0,(CL263-$R263)&gt;0),$V263/365*(CM263-CL263+1),IF(AND(($S263-CM263)&lt;=0,(CL263-$R263)&gt;0),$V263/365*($S263-CL263+1),$V263/365*(CM263-$R263+1))))),0)</f>
        <v>0</v>
      </c>
      <c r="CO263" s="154">
        <f>CM263+1</f>
        <v>46357</v>
      </c>
      <c r="CP263" s="154">
        <f>CO263+30</f>
        <v>46387</v>
      </c>
      <c r="CQ263" s="158">
        <f>IFERROR(IF(($R263-CP263)&gt;=0,0,IF(($S263-CO263)&lt;0,0,IF(AND(($S263-CP263)&gt;0,(CO263-$R263)&gt;0),$V263/365*(CP263-CO263+1),IF(AND(($S263-CP263)&lt;=0,(CO263-$R263)&gt;0),$V263/365*($S263-CO263+1),$V263/365*(CP263-$R263+1))))),0)</f>
        <v>0</v>
      </c>
    </row>
    <row r="264" s="80" customFormat="1" ht="24" customHeight="1" outlineLevel="4" spans="1:95">
      <c r="A264" s="123" t="s">
        <v>2814</v>
      </c>
      <c r="B264" s="124"/>
      <c r="C264" s="124"/>
      <c r="D264" s="124"/>
      <c r="E264" s="124"/>
      <c r="F264" s="124"/>
      <c r="G264" s="125"/>
      <c r="H264" s="126"/>
      <c r="I264" s="126"/>
      <c r="J264" s="126"/>
      <c r="K264" s="126"/>
      <c r="L264" s="149"/>
      <c r="M264" s="149"/>
      <c r="N264" s="126"/>
      <c r="O264" s="126"/>
      <c r="P264" s="126"/>
      <c r="Q264" s="126"/>
      <c r="R264" s="126"/>
      <c r="S264" s="126"/>
      <c r="T264" s="126"/>
      <c r="U264" s="126"/>
      <c r="V264" s="126"/>
      <c r="W264" s="126"/>
      <c r="X264" s="126"/>
      <c r="Y264" s="126"/>
      <c r="Z264" s="126"/>
      <c r="AA264" s="126"/>
      <c r="AB264" s="126"/>
      <c r="AC264" s="126"/>
      <c r="AD264" s="126"/>
      <c r="AE264" s="126"/>
      <c r="AF264" s="126"/>
      <c r="AG264" s="126"/>
      <c r="AH264" s="126"/>
      <c r="AI264" s="126"/>
      <c r="AJ264" s="126"/>
      <c r="AK264" s="126"/>
      <c r="AL264" s="126"/>
      <c r="AM264" s="126"/>
      <c r="AN264" s="126"/>
      <c r="AO264" s="126"/>
      <c r="AP264" s="126"/>
      <c r="AQ264" s="126"/>
      <c r="AR264" s="126"/>
      <c r="AS264" s="126"/>
      <c r="AT264" s="126"/>
      <c r="AU264" s="126"/>
      <c r="AV264" s="126"/>
      <c r="AW264" s="126"/>
      <c r="AX264" s="126"/>
      <c r="AY264" s="126"/>
      <c r="AZ264" s="126"/>
      <c r="BA264" s="126"/>
      <c r="BB264" s="126"/>
      <c r="BC264" s="126"/>
      <c r="BD264" s="126"/>
      <c r="BE264" s="126"/>
      <c r="BF264" s="126"/>
      <c r="BG264" s="126"/>
      <c r="BH264" s="126"/>
      <c r="BI264" s="126"/>
      <c r="BJ264" s="126"/>
      <c r="BK264" s="126"/>
      <c r="BL264" s="126"/>
      <c r="BM264" s="126"/>
      <c r="BN264" s="126"/>
      <c r="BO264" s="126"/>
      <c r="BP264" s="126"/>
      <c r="BQ264" s="126"/>
      <c r="BR264" s="126"/>
      <c r="BS264" s="126"/>
      <c r="BT264" s="126"/>
      <c r="BU264" s="126"/>
      <c r="BV264" s="126"/>
      <c r="BW264" s="126"/>
      <c r="BX264" s="126"/>
      <c r="BY264" s="126"/>
      <c r="BZ264" s="126"/>
      <c r="CA264" s="126"/>
      <c r="CB264" s="126"/>
      <c r="CC264" s="126"/>
      <c r="CD264" s="126"/>
      <c r="CE264" s="126"/>
      <c r="CF264" s="126"/>
      <c r="CG264" s="126"/>
      <c r="CH264" s="126"/>
      <c r="CI264" s="126"/>
      <c r="CJ264" s="126"/>
      <c r="CK264" s="126"/>
      <c r="CL264" s="126"/>
      <c r="CM264" s="126"/>
      <c r="CN264" s="126"/>
      <c r="CO264" s="126"/>
      <c r="CP264" s="126"/>
      <c r="CQ264" s="126"/>
    </row>
    <row r="265" ht="24" customHeight="1" outlineLevel="2" spans="1:95">
      <c r="A265" s="49"/>
      <c r="B265" s="112" t="s">
        <v>787</v>
      </c>
      <c r="C265" s="113" t="s">
        <v>40</v>
      </c>
      <c r="D265" s="49" t="s">
        <v>41</v>
      </c>
      <c r="E265" s="112"/>
      <c r="F265" s="112"/>
      <c r="G265" s="112"/>
      <c r="H265" s="114">
        <f>X265+AA265+AD265+AG265+AJ265+AM265+AP265+AS265+AV265+AY265+BB265+BE265</f>
        <v>0</v>
      </c>
      <c r="I265" s="114">
        <f>Y265+AB265+AE265+AH265+AK265+AN265+AQ265+AT265+AW265+AZ265+BC265+BF265</f>
        <v>0</v>
      </c>
      <c r="J265" s="114">
        <f t="shared" ref="J265:J270" si="13">Z265+AC265+AF265+AI265+AL265+AO265+AR265+AU265+AX265+BA265+BD265+BG265</f>
        <v>0</v>
      </c>
      <c r="K265" s="114"/>
      <c r="L265" s="145"/>
      <c r="M265" s="145"/>
      <c r="N265" s="114"/>
      <c r="O265" s="114"/>
      <c r="P265" s="114"/>
      <c r="Q265" s="114"/>
      <c r="R265" s="114"/>
      <c r="S265" s="114"/>
      <c r="T265" s="114"/>
      <c r="U265" s="114"/>
      <c r="V265" s="114"/>
      <c r="W265" s="114"/>
      <c r="X265" s="114">
        <f>VLOOKUP($C265,'1 预算编制表单'!$C:$BJ,27,FALSE)</f>
        <v>0</v>
      </c>
      <c r="Y265" s="114">
        <f>X265-Z265</f>
        <v>0</v>
      </c>
      <c r="Z265" s="114">
        <f>Z266+Z272</f>
        <v>0</v>
      </c>
      <c r="AA265" s="114">
        <f>VLOOKUP($C265,'1 预算编制表单'!$C:$BJ,30,FALSE)</f>
        <v>0</v>
      </c>
      <c r="AB265" s="114">
        <f>AA265-AC265</f>
        <v>0</v>
      </c>
      <c r="AC265" s="114">
        <f>AC266+AC272</f>
        <v>0</v>
      </c>
      <c r="AD265" s="114">
        <f>VLOOKUP($C265,'1 预算编制表单'!$C:$BJ,33,FALSE)</f>
        <v>0</v>
      </c>
      <c r="AE265" s="114">
        <f>AD265-AF265</f>
        <v>0</v>
      </c>
      <c r="AF265" s="114">
        <f>AF266+AF272</f>
        <v>0</v>
      </c>
      <c r="AG265" s="114">
        <f>VLOOKUP($C265,'1 预算编制表单'!$C:$BJ,36,FALSE)</f>
        <v>0</v>
      </c>
      <c r="AH265" s="114">
        <f>AG265-AI265</f>
        <v>0</v>
      </c>
      <c r="AI265" s="114">
        <f>AI266+AI272</f>
        <v>0</v>
      </c>
      <c r="AJ265" s="114">
        <f>VLOOKUP($C265,'1 预算编制表单'!$C:$BJ,39,FALSE)</f>
        <v>0</v>
      </c>
      <c r="AK265" s="114">
        <f>AJ265-AL265</f>
        <v>0</v>
      </c>
      <c r="AL265" s="114">
        <f>AL266+AL272</f>
        <v>0</v>
      </c>
      <c r="AM265" s="114">
        <f>VLOOKUP($C265,'1 预算编制表单'!$C:$BJ,42,FALSE)</f>
        <v>0</v>
      </c>
      <c r="AN265" s="114">
        <f>AM265-AO265</f>
        <v>0</v>
      </c>
      <c r="AO265" s="114">
        <f>AO266+AO272</f>
        <v>0</v>
      </c>
      <c r="AP265" s="114">
        <f>VLOOKUP($C265,'1 预算编制表单'!$C:$BJ,45,FALSE)</f>
        <v>0</v>
      </c>
      <c r="AQ265" s="114">
        <f>AP265-AR265</f>
        <v>0</v>
      </c>
      <c r="AR265" s="114">
        <f>AR266+AR272</f>
        <v>0</v>
      </c>
      <c r="AS265" s="114">
        <f>VLOOKUP($C265,'1 预算编制表单'!$C:$BJ,48,FALSE)</f>
        <v>0</v>
      </c>
      <c r="AT265" s="114">
        <f>AS265-AU265</f>
        <v>0</v>
      </c>
      <c r="AU265" s="114">
        <f>AU266+AU272</f>
        <v>0</v>
      </c>
      <c r="AV265" s="114">
        <f>VLOOKUP($C265,'1 预算编制表单'!$C:$BJ,51,FALSE)</f>
        <v>0</v>
      </c>
      <c r="AW265" s="114">
        <f>AV265-AX265</f>
        <v>0</v>
      </c>
      <c r="AX265" s="114">
        <f>AX266+AX272</f>
        <v>0</v>
      </c>
      <c r="AY265" s="114">
        <f>VLOOKUP($C265,'1 预算编制表单'!$C:$BJ,54,FALSE)</f>
        <v>0</v>
      </c>
      <c r="AZ265" s="114">
        <f>AY265-BA265</f>
        <v>0</v>
      </c>
      <c r="BA265" s="114">
        <f>BA266+BA272</f>
        <v>0</v>
      </c>
      <c r="BB265" s="114">
        <f>VLOOKUP($C265,'1 预算编制表单'!$C:$BJ,57,FALSE)</f>
        <v>0</v>
      </c>
      <c r="BC265" s="114">
        <f>BB265-BD265</f>
        <v>0</v>
      </c>
      <c r="BD265" s="114">
        <f>BD266+BD272</f>
        <v>0</v>
      </c>
      <c r="BE265" s="114">
        <f>VLOOKUP($C265,'1 预算编制表单'!$C:$BJ,60,FALSE)</f>
        <v>0</v>
      </c>
      <c r="BF265" s="114">
        <f>BE265-BG265</f>
        <v>0</v>
      </c>
      <c r="BG265" s="114">
        <f>BG266+BG272</f>
        <v>0</v>
      </c>
      <c r="BH265" s="114">
        <f>VLOOKUP($C265,'1 预算编制表单'!$C:$BJ,27,FALSE)</f>
        <v>0</v>
      </c>
      <c r="BI265" s="114">
        <f>BH265-BJ265</f>
        <v>0</v>
      </c>
      <c r="BJ265" s="114">
        <f>BJ266+BJ272</f>
        <v>0</v>
      </c>
      <c r="BK265" s="114">
        <f>VLOOKUP($C265,'1 预算编制表单'!$C:$BJ,30,FALSE)</f>
        <v>0</v>
      </c>
      <c r="BL265" s="114">
        <f>BK265-BM265</f>
        <v>0</v>
      </c>
      <c r="BM265" s="114">
        <f>BM266+BM272</f>
        <v>0</v>
      </c>
      <c r="BN265" s="114">
        <f>VLOOKUP($C265,'1 预算编制表单'!$C:$BJ,33,FALSE)</f>
        <v>0</v>
      </c>
      <c r="BO265" s="114">
        <f>BN265-BP265</f>
        <v>0</v>
      </c>
      <c r="BP265" s="114">
        <f>BP266+BP272</f>
        <v>0</v>
      </c>
      <c r="BQ265" s="114">
        <f>VLOOKUP($C265,'1 预算编制表单'!$C:$BJ,36,FALSE)</f>
        <v>0</v>
      </c>
      <c r="BR265" s="114">
        <f>BQ265-BS265</f>
        <v>0</v>
      </c>
      <c r="BS265" s="114">
        <f>BS266+BS272</f>
        <v>0</v>
      </c>
      <c r="BT265" s="114">
        <f>VLOOKUP($C265,'1 预算编制表单'!$C:$BJ,39,FALSE)</f>
        <v>0</v>
      </c>
      <c r="BU265" s="114">
        <f>BT265-BV265</f>
        <v>0</v>
      </c>
      <c r="BV265" s="114">
        <f>BV266+BV272</f>
        <v>0</v>
      </c>
      <c r="BW265" s="114">
        <f>VLOOKUP($C265,'1 预算编制表单'!$C:$BJ,42,FALSE)</f>
        <v>0</v>
      </c>
      <c r="BX265" s="114">
        <f>BW265-BY265</f>
        <v>0</v>
      </c>
      <c r="BY265" s="114">
        <f>BY266+BY272</f>
        <v>0</v>
      </c>
      <c r="BZ265" s="114">
        <f>VLOOKUP($C265,'1 预算编制表单'!$C:$BJ,45,FALSE)</f>
        <v>0</v>
      </c>
      <c r="CA265" s="114">
        <f>BZ265-CB265</f>
        <v>0</v>
      </c>
      <c r="CB265" s="114">
        <f>CB266+CB272</f>
        <v>0</v>
      </c>
      <c r="CC265" s="114">
        <f>VLOOKUP($C265,'1 预算编制表单'!$C:$BJ,48,FALSE)</f>
        <v>0</v>
      </c>
      <c r="CD265" s="114">
        <f>CC265-CE265</f>
        <v>0</v>
      </c>
      <c r="CE265" s="114">
        <f>CE266+CE272</f>
        <v>0</v>
      </c>
      <c r="CF265" s="114">
        <f>VLOOKUP($C265,'1 预算编制表单'!$C:$BJ,51,FALSE)</f>
        <v>0</v>
      </c>
      <c r="CG265" s="114">
        <f>CF265-CH265</f>
        <v>0</v>
      </c>
      <c r="CH265" s="114">
        <f>CH266+CH272</f>
        <v>0</v>
      </c>
      <c r="CI265" s="114">
        <f>VLOOKUP($C265,'1 预算编制表单'!$C:$BJ,54,FALSE)</f>
        <v>0</v>
      </c>
      <c r="CJ265" s="114">
        <f>CI265-CK265</f>
        <v>0</v>
      </c>
      <c r="CK265" s="114">
        <f>CK266+CK272</f>
        <v>0</v>
      </c>
      <c r="CL265" s="114">
        <f>VLOOKUP($C265,'1 预算编制表单'!$C:$BJ,57,FALSE)</f>
        <v>0</v>
      </c>
      <c r="CM265" s="114">
        <f>CL265-CN265</f>
        <v>0</v>
      </c>
      <c r="CN265" s="114">
        <f>CN266+CN272</f>
        <v>0</v>
      </c>
      <c r="CO265" s="114">
        <f>VLOOKUP($C265,'1 预算编制表单'!$C:$BJ,60,FALSE)</f>
        <v>0</v>
      </c>
      <c r="CP265" s="114">
        <f>CO265-CQ265</f>
        <v>0</v>
      </c>
      <c r="CQ265" s="114">
        <f>CQ266+CQ272</f>
        <v>0</v>
      </c>
    </row>
    <row r="266" ht="24" customHeight="1" outlineLevel="3" spans="1:95">
      <c r="A266" s="115"/>
      <c r="B266" s="116" t="s">
        <v>792</v>
      </c>
      <c r="C266" s="117" t="s">
        <v>1208</v>
      </c>
      <c r="D266" s="115" t="s">
        <v>1209</v>
      </c>
      <c r="E266" s="116" t="s">
        <v>1210</v>
      </c>
      <c r="F266" s="116"/>
      <c r="G266" s="116" t="s">
        <v>936</v>
      </c>
      <c r="H266" s="118">
        <f>X266+AA266+AD266+AG266+AJ266+AM266+AP266+AS266+AV266+AY266+BB266+BE266</f>
        <v>0</v>
      </c>
      <c r="I266" s="118">
        <f>Y266+AB266+AE266+AH266+AK266+AN266+AQ266+AT266+AW266+AZ266+BC266+BF266</f>
        <v>0</v>
      </c>
      <c r="J266" s="118">
        <f t="shared" si="13"/>
        <v>0</v>
      </c>
      <c r="K266" s="118"/>
      <c r="L266" s="146"/>
      <c r="M266" s="146"/>
      <c r="N266" s="118"/>
      <c r="O266" s="118"/>
      <c r="P266" s="118"/>
      <c r="Q266" s="118"/>
      <c r="R266" s="118"/>
      <c r="S266" s="118"/>
      <c r="T266" s="118"/>
      <c r="U266" s="118"/>
      <c r="V266" s="118"/>
      <c r="W266" s="118"/>
      <c r="X266" s="118">
        <f>VLOOKUP($C266,'1 预算编制表单'!$C:$BJ,27,FALSE)</f>
        <v>0</v>
      </c>
      <c r="Y266" s="118">
        <f>X266-Z266</f>
        <v>0</v>
      </c>
      <c r="Z266" s="118">
        <f>SUM(Z267:Z271)</f>
        <v>0</v>
      </c>
      <c r="AA266" s="118">
        <f>VLOOKUP($C266,'1 预算编制表单'!$C:$BJ,30,FALSE)</f>
        <v>0</v>
      </c>
      <c r="AB266" s="118">
        <f>AA266-AC266</f>
        <v>0</v>
      </c>
      <c r="AC266" s="118">
        <f>SUM(AC267:AC271)</f>
        <v>0</v>
      </c>
      <c r="AD266" s="118">
        <f>VLOOKUP($C266,'1 预算编制表单'!$C:$BJ,33,FALSE)</f>
        <v>0</v>
      </c>
      <c r="AE266" s="118">
        <f>AD266-AF266</f>
        <v>0</v>
      </c>
      <c r="AF266" s="118">
        <f>SUM(AF267:AF271)</f>
        <v>0</v>
      </c>
      <c r="AG266" s="118">
        <f>VLOOKUP($C266,'1 预算编制表单'!$C:$BJ,36,FALSE)</f>
        <v>0</v>
      </c>
      <c r="AH266" s="118">
        <f>AG266-AI266</f>
        <v>0</v>
      </c>
      <c r="AI266" s="118">
        <f>SUM(AI267:AI271)</f>
        <v>0</v>
      </c>
      <c r="AJ266" s="118">
        <f>VLOOKUP($C266,'1 预算编制表单'!$C:$BJ,39,FALSE)</f>
        <v>0</v>
      </c>
      <c r="AK266" s="118">
        <f>AJ266-AL266</f>
        <v>0</v>
      </c>
      <c r="AL266" s="118">
        <f>SUM(AL267:AL271)</f>
        <v>0</v>
      </c>
      <c r="AM266" s="118">
        <f>VLOOKUP($C266,'1 预算编制表单'!$C:$BJ,42,FALSE)</f>
        <v>0</v>
      </c>
      <c r="AN266" s="118">
        <f>AM266-AO266</f>
        <v>0</v>
      </c>
      <c r="AO266" s="118">
        <f>SUM(AO267:AO271)</f>
        <v>0</v>
      </c>
      <c r="AP266" s="118">
        <f>VLOOKUP($C266,'1 预算编制表单'!$C:$BJ,45,FALSE)</f>
        <v>0</v>
      </c>
      <c r="AQ266" s="118">
        <f>AP266-AR266</f>
        <v>0</v>
      </c>
      <c r="AR266" s="118">
        <f>SUM(AR267:AR271)</f>
        <v>0</v>
      </c>
      <c r="AS266" s="118">
        <f>VLOOKUP($C266,'1 预算编制表单'!$C:$BJ,48,FALSE)</f>
        <v>0</v>
      </c>
      <c r="AT266" s="118">
        <f>AS266-AU266</f>
        <v>0</v>
      </c>
      <c r="AU266" s="118">
        <f>SUM(AU267:AU271)</f>
        <v>0</v>
      </c>
      <c r="AV266" s="118">
        <f>VLOOKUP($C266,'1 预算编制表单'!$C:$BJ,51,FALSE)</f>
        <v>0</v>
      </c>
      <c r="AW266" s="118">
        <f>AV266-AX266</f>
        <v>0</v>
      </c>
      <c r="AX266" s="118">
        <f>SUM(AX267:AX271)</f>
        <v>0</v>
      </c>
      <c r="AY266" s="118">
        <f>VLOOKUP($C266,'1 预算编制表单'!$C:$BJ,54,FALSE)</f>
        <v>0</v>
      </c>
      <c r="AZ266" s="118">
        <f>AY266-BA266</f>
        <v>0</v>
      </c>
      <c r="BA266" s="118">
        <f>SUM(BA267:BA271)</f>
        <v>0</v>
      </c>
      <c r="BB266" s="118">
        <f>VLOOKUP($C266,'1 预算编制表单'!$C:$BJ,57,FALSE)</f>
        <v>0</v>
      </c>
      <c r="BC266" s="118">
        <f>BB266-BD266</f>
        <v>0</v>
      </c>
      <c r="BD266" s="118">
        <f>SUM(BD267:BD271)</f>
        <v>0</v>
      </c>
      <c r="BE266" s="118">
        <f>VLOOKUP($C266,'1 预算编制表单'!$C:$BJ,60,FALSE)</f>
        <v>0</v>
      </c>
      <c r="BF266" s="118">
        <f>BE266-BG266</f>
        <v>0</v>
      </c>
      <c r="BG266" s="118">
        <f>SUM(BG267:BG271)</f>
        <v>0</v>
      </c>
      <c r="BH266" s="118">
        <f>VLOOKUP($C266,'1 预算编制表单'!$C:$BJ,27,FALSE)</f>
        <v>0</v>
      </c>
      <c r="BI266" s="118">
        <f>BH266-BJ266</f>
        <v>0</v>
      </c>
      <c r="BJ266" s="118">
        <f>SUM(BJ267:BJ271)</f>
        <v>0</v>
      </c>
      <c r="BK266" s="118">
        <f>VLOOKUP($C266,'1 预算编制表单'!$C:$BJ,30,FALSE)</f>
        <v>0</v>
      </c>
      <c r="BL266" s="118">
        <f>BK266-BM266</f>
        <v>0</v>
      </c>
      <c r="BM266" s="118">
        <f>SUM(BM267:BM271)</f>
        <v>0</v>
      </c>
      <c r="BN266" s="118">
        <f>VLOOKUP($C266,'1 预算编制表单'!$C:$BJ,33,FALSE)</f>
        <v>0</v>
      </c>
      <c r="BO266" s="118">
        <f>BN266-BP266</f>
        <v>0</v>
      </c>
      <c r="BP266" s="118">
        <f>SUM(BP267:BP271)</f>
        <v>0</v>
      </c>
      <c r="BQ266" s="118">
        <f>VLOOKUP($C266,'1 预算编制表单'!$C:$BJ,36,FALSE)</f>
        <v>0</v>
      </c>
      <c r="BR266" s="118">
        <f>BQ266-BS266</f>
        <v>0</v>
      </c>
      <c r="BS266" s="118">
        <f>SUM(BS267:BS271)</f>
        <v>0</v>
      </c>
      <c r="BT266" s="118">
        <f>VLOOKUP($C266,'1 预算编制表单'!$C:$BJ,39,FALSE)</f>
        <v>0</v>
      </c>
      <c r="BU266" s="118">
        <f>BT266-BV266</f>
        <v>0</v>
      </c>
      <c r="BV266" s="118">
        <f>SUM(BV267:BV271)</f>
        <v>0</v>
      </c>
      <c r="BW266" s="118">
        <f>VLOOKUP($C266,'1 预算编制表单'!$C:$BJ,42,FALSE)</f>
        <v>0</v>
      </c>
      <c r="BX266" s="118">
        <f>BW266-BY266</f>
        <v>0</v>
      </c>
      <c r="BY266" s="118">
        <f>SUM(BY267:BY271)</f>
        <v>0</v>
      </c>
      <c r="BZ266" s="118">
        <f>VLOOKUP($C266,'1 预算编制表单'!$C:$BJ,45,FALSE)</f>
        <v>0</v>
      </c>
      <c r="CA266" s="118">
        <f>BZ266-CB266</f>
        <v>0</v>
      </c>
      <c r="CB266" s="118">
        <f>SUM(CB267:CB271)</f>
        <v>0</v>
      </c>
      <c r="CC266" s="118">
        <f>VLOOKUP($C266,'1 预算编制表单'!$C:$BJ,48,FALSE)</f>
        <v>0</v>
      </c>
      <c r="CD266" s="118">
        <f>CC266-CE266</f>
        <v>0</v>
      </c>
      <c r="CE266" s="118">
        <f>SUM(CE267:CE271)</f>
        <v>0</v>
      </c>
      <c r="CF266" s="118">
        <f>VLOOKUP($C266,'1 预算编制表单'!$C:$BJ,51,FALSE)</f>
        <v>0</v>
      </c>
      <c r="CG266" s="118">
        <f>CF266-CH266</f>
        <v>0</v>
      </c>
      <c r="CH266" s="118">
        <f>SUM(CH267:CH271)</f>
        <v>0</v>
      </c>
      <c r="CI266" s="118">
        <f>VLOOKUP($C266,'1 预算编制表单'!$C:$BJ,54,FALSE)</f>
        <v>0</v>
      </c>
      <c r="CJ266" s="118">
        <f>CI266-CK266</f>
        <v>0</v>
      </c>
      <c r="CK266" s="118">
        <f>SUM(CK267:CK271)</f>
        <v>0</v>
      </c>
      <c r="CL266" s="118">
        <f>VLOOKUP($C266,'1 预算编制表单'!$C:$BJ,57,FALSE)</f>
        <v>0</v>
      </c>
      <c r="CM266" s="118">
        <f>CL266-CN266</f>
        <v>0</v>
      </c>
      <c r="CN266" s="118">
        <f>SUM(CN267:CN271)</f>
        <v>0</v>
      </c>
      <c r="CO266" s="118">
        <f>VLOOKUP($C266,'1 预算编制表单'!$C:$BJ,60,FALSE)</f>
        <v>0</v>
      </c>
      <c r="CP266" s="118">
        <f>CO266-CQ266</f>
        <v>0</v>
      </c>
      <c r="CQ266" s="118">
        <f>SUM(CQ267:CQ271)</f>
        <v>0</v>
      </c>
    </row>
    <row r="267" s="80" customFormat="1" ht="24" customHeight="1" outlineLevel="4" spans="1:95">
      <c r="A267" s="119"/>
      <c r="B267" s="120"/>
      <c r="C267" s="121"/>
      <c r="D267" s="119"/>
      <c r="E267" s="120"/>
      <c r="F267" s="120"/>
      <c r="G267" s="120"/>
      <c r="H267" s="122"/>
      <c r="I267" s="122"/>
      <c r="J267" s="122">
        <f t="shared" si="13"/>
        <v>0</v>
      </c>
      <c r="K267" s="122">
        <v>1</v>
      </c>
      <c r="L267" s="147"/>
      <c r="M267" s="148">
        <f>IFERROR(VLOOKUP($L267,'2-2 引出数据_合同数据仓库'!$B$2:$BP$10000,3,FALSE),0)</f>
        <v>0</v>
      </c>
      <c r="N267" s="122"/>
      <c r="O267" s="148">
        <f>IFERROR(VLOOKUP((LEFT(VLOOKUP($L267,'2-2 引出数据_合同数据仓库'!$B$2:$BP$10000,64,FALSE),15)&amp;(RIGHT(VLOOKUP($L267,'2-2 引出数据_合同数据仓库'!$B$2:$BP$10000,64,FALSE),4)+1)),'2-2 引出数据_合同数据仓库'!$B$2:$BP$10000,3,FALSE),0)</f>
        <v>0</v>
      </c>
      <c r="P267" s="122"/>
      <c r="Q267" s="122">
        <f>IFERROR(VLOOKUP($L267,'2-2 引出数据_合同数据仓库'!$B$2:$BP$10000,28,FALSE),0)</f>
        <v>0</v>
      </c>
      <c r="R267" s="122">
        <f>IFERROR(VLOOKUP($L267,'2-2 引出数据_合同数据仓库'!$B$2:$BP$10000,29,FALSE),0)</f>
        <v>0</v>
      </c>
      <c r="S267" s="122">
        <f>IFERROR(VLOOKUP($L267,'2-2 引出数据_合同数据仓库'!$B$2:$BP$10000,4,FALSE),0)</f>
        <v>0</v>
      </c>
      <c r="T267" s="122"/>
      <c r="U267" s="122">
        <f>IFERROR(VLOOKUP($L267,'2-2 引出数据_合同数据仓库'!$B$2:$BP$10000,15,FALSE),0)</f>
        <v>0</v>
      </c>
      <c r="V267" s="122">
        <f>U267/(S267-R267+1)*365</f>
        <v>0</v>
      </c>
      <c r="W267" s="122"/>
      <c r="X267" s="154">
        <v>45658</v>
      </c>
      <c r="Y267" s="154">
        <f>X267+30</f>
        <v>45688</v>
      </c>
      <c r="Z267" s="158">
        <f>IFERROR(IF(($R267-Y267)&gt;=0,0,IF(($S267-X267)&lt;0,0,IF(AND(($S267-Y267)&gt;0,(X267-$R267)&gt;0),$V267/365*(Y267-X267+1),IF(AND(($S267-Y267)&lt;=0,(X267-$R267)&gt;0),$V267/365*($S267-X267+1),$V267/365*(Y267-$R267+1))))),0)</f>
        <v>0</v>
      </c>
      <c r="AA267" s="154">
        <f>Y267+1</f>
        <v>45689</v>
      </c>
      <c r="AB267" s="154">
        <f>AA267+27</f>
        <v>45716</v>
      </c>
      <c r="AC267" s="158">
        <f>IFERROR(IF(($R267-AB267)&gt;=0,0,IF(($S267-AA267)&lt;0,0,IF(AND(($S267-AB267)&gt;0,(AA267-$R267)&gt;0),$V267/365*(AB267-AA267+1),IF(AND(($S267-AB267)&lt;=0,(AA267-$R267)&gt;0),$V267/365*($S267-AA267+1),$V267/365*(AB267-$R267+1))))),0)</f>
        <v>0</v>
      </c>
      <c r="AD267" s="154">
        <f>AB267+1</f>
        <v>45717</v>
      </c>
      <c r="AE267" s="154">
        <f>AD267+30</f>
        <v>45747</v>
      </c>
      <c r="AF267" s="158">
        <f>IFERROR(IF(($R267-AE267)&gt;=0,0,IF(($S267-AD267)&lt;0,0,IF(AND(($S267-AE267)&gt;0,(AD267-$R267)&gt;0),$V267/365*(AE267-AD267+1),IF(AND(($S267-AE267)&lt;=0,(AD267-$R267)&gt;0),$V267/365*($S267-AD267+1),$V267/365*(AE267-$R267+1))))),0)</f>
        <v>0</v>
      </c>
      <c r="AG267" s="154">
        <f>AE267+1</f>
        <v>45748</v>
      </c>
      <c r="AH267" s="154">
        <f>AG267+29</f>
        <v>45777</v>
      </c>
      <c r="AI267" s="158">
        <f>IFERROR(IF(($R267-AH267)&gt;=0,0,IF(($S267-AG267)&lt;0,0,IF(AND(($S267-AH267)&gt;0,(AG267-$R267)&gt;0),$V267/365*(AH267-AG267+1),IF(AND(($S267-AH267)&lt;=0,(AG267-$R267)&gt;0),$V267/365*($S267-AG267+1),$V267/365*(AH267-$R267+1))))),0)</f>
        <v>0</v>
      </c>
      <c r="AJ267" s="154">
        <f>AH267+1</f>
        <v>45778</v>
      </c>
      <c r="AK267" s="154">
        <f>AJ267+30</f>
        <v>45808</v>
      </c>
      <c r="AL267" s="158">
        <f>IFERROR(IF(($R267-AK267)&gt;=0,0,IF(($S267-AJ267)&lt;0,0,IF(AND(($S267-AK267)&gt;0,(AJ267-$R267)&gt;0),$V267/365*(AK267-AJ267+1),IF(AND(($S267-AK267)&lt;=0,(AJ267-$R267)&gt;0),$V267/365*($S267-AJ267+1),$V267/365*(AK267-$R267+1))))),0)</f>
        <v>0</v>
      </c>
      <c r="AM267" s="154">
        <f>AK267+1</f>
        <v>45809</v>
      </c>
      <c r="AN267" s="154">
        <f>AM267+29</f>
        <v>45838</v>
      </c>
      <c r="AO267" s="158">
        <f>IFERROR(IF(($R267-AN267)&gt;=0,0,IF(($S267-AM267)&lt;0,0,IF(AND(($S267-AN267)&gt;0,(AM267-$R267)&gt;0),$V267/365*(AN267-AM267+1),IF(AND(($S267-AN267)&lt;=0,(AM267-$R267)&gt;0),$V267/365*($S267-AM267+1),$V267/365*(AN267-$R267+1))))),0)</f>
        <v>0</v>
      </c>
      <c r="AP267" s="154">
        <f>AN267+1</f>
        <v>45839</v>
      </c>
      <c r="AQ267" s="154">
        <f>AP267+30</f>
        <v>45869</v>
      </c>
      <c r="AR267" s="158">
        <f>IFERROR(IF(($R267-AQ267)&gt;=0,0,IF(($S267-AP267)&lt;0,0,IF(AND(($S267-AQ267)&gt;0,(AP267-$R267)&gt;0),$V267/365*(AQ267-AP267+1),IF(AND(($S267-AQ267)&lt;=0,(AP267-$R267)&gt;0),$V267/365*($S267-AP267+1),$V267/365*(AQ267-$R267+1))))),0)</f>
        <v>0</v>
      </c>
      <c r="AS267" s="154">
        <f>AQ267+1</f>
        <v>45870</v>
      </c>
      <c r="AT267" s="154">
        <f>AS267+30</f>
        <v>45900</v>
      </c>
      <c r="AU267" s="158">
        <f>IFERROR(IF(($R267-AT267)&gt;=0,0,IF(($S267-AS267)&lt;0,0,IF(AND(($S267-AT267)&gt;0,(AS267-$R267)&gt;0),$V267/365*(AT267-AS267+1),IF(AND(($S267-AT267)&lt;=0,(AS267-$R267)&gt;0),$V267/365*($S267-AS267+1),$V267/365*(AT267-$R267+1))))),0)</f>
        <v>0</v>
      </c>
      <c r="AV267" s="154">
        <f>AT267+1</f>
        <v>45901</v>
      </c>
      <c r="AW267" s="154">
        <f>AV267+29</f>
        <v>45930</v>
      </c>
      <c r="AX267" s="158">
        <f>IFERROR(IF(($R267-AW267)&gt;=0,0,IF(($S267-AV267)&lt;0,0,IF(AND(($S267-AW267)&gt;0,(AV267-$R267)&gt;0),$V267/365*(AW267-AV267+1),IF(AND(($S267-AW267)&lt;=0,(AV267-$R267)&gt;0),$V267/365*($S267-AV267+1),$V267/365*(AW267-$R267+1))))),0)</f>
        <v>0</v>
      </c>
      <c r="AY267" s="154">
        <f>AW267+1</f>
        <v>45931</v>
      </c>
      <c r="AZ267" s="154">
        <f>AY267+30</f>
        <v>45961</v>
      </c>
      <c r="BA267" s="158">
        <f>IFERROR(IF(($R267-AZ267)&gt;=0,0,IF(($S267-AY267)&lt;0,0,IF(AND(($S267-AZ267)&gt;0,(AY267-$R267)&gt;0),$V267/365*(AZ267-AY267+1),IF(AND(($S267-AZ267)&lt;=0,(AY267-$R267)&gt;0),$V267/365*($S267-AY267+1),$V267/365*(AZ267-$R267+1))))),0)</f>
        <v>0</v>
      </c>
      <c r="BB267" s="154">
        <f>AZ267+1</f>
        <v>45962</v>
      </c>
      <c r="BC267" s="154">
        <f>BB267+29</f>
        <v>45991</v>
      </c>
      <c r="BD267" s="158">
        <f>IFERROR(IF(($R267-BC267)&gt;=0,0,IF(($S267-BB267)&lt;0,0,IF(AND(($S267-BC267)&gt;0,(BB267-$R267)&gt;0),$V267/365*(BC267-BB267+1),IF(AND(($S267-BC267)&lt;=0,(BB267-$R267)&gt;0),$V267/365*($S267-BB267+1),$V267/365*(BC267-$R267+1))))),0)</f>
        <v>0</v>
      </c>
      <c r="BE267" s="154">
        <f>BC267+1</f>
        <v>45992</v>
      </c>
      <c r="BF267" s="154">
        <f>BE267+30</f>
        <v>46022</v>
      </c>
      <c r="BG267" s="158">
        <f>IFERROR(IF(($R267-BF267)&gt;=0,0,IF(($S267-BE267)&lt;0,0,IF(AND(($S267-BF267)&gt;0,(BE267-$R267)&gt;0),$V267/365*(BF267-BE267+1),IF(AND(($S267-BF267)&lt;=0,(BE267-$R267)&gt;0),$V267/365*($S267-BE267+1),$V267/365*(BF267-$R267+1))))),0)</f>
        <v>0</v>
      </c>
      <c r="BH267" s="154">
        <v>46023</v>
      </c>
      <c r="BI267" s="154">
        <f>BH267+30</f>
        <v>46053</v>
      </c>
      <c r="BJ267" s="158">
        <f>IFERROR(IF(($R267-BI267)&gt;=0,0,IF(($S267-BH267)&lt;0,0,IF(AND(($S267-BI267)&gt;0,(BH267-$R267)&gt;0),$V267/365*(BI267-BH267+1),IF(AND(($S267-BI267)&lt;=0,(BH267-$R267)&gt;0),$V267/365*($S267-BH267+1),$V267/365*(BI267-$R267+1))))),0)</f>
        <v>0</v>
      </c>
      <c r="BK267" s="154">
        <f>BI267+1</f>
        <v>46054</v>
      </c>
      <c r="BL267" s="154">
        <f>BK267+27</f>
        <v>46081</v>
      </c>
      <c r="BM267" s="158">
        <f>IFERROR(IF(($R267-BL267)&gt;=0,0,IF(($S267-BK267)&lt;0,0,IF(AND(($S267-BL267)&gt;0,(BK267-$R267)&gt;0),$V267/365*(BL267-BK267+1),IF(AND(($S267-BL267)&lt;=0,(BK267-$R267)&gt;0),$V267/365*($S267-BK267+1),$V267/365*(BL267-$R267+1))))),0)</f>
        <v>0</v>
      </c>
      <c r="BN267" s="154">
        <f>BL267+1</f>
        <v>46082</v>
      </c>
      <c r="BO267" s="154">
        <f>BN267+30</f>
        <v>46112</v>
      </c>
      <c r="BP267" s="158">
        <f>IFERROR(IF(($R267-BO267)&gt;=0,0,IF(($S267-BN267)&lt;0,0,IF(AND(($S267-BO267)&gt;0,(BN267-$R267)&gt;0),$V267/365*(BO267-BN267+1),IF(AND(($S267-BO267)&lt;=0,(BN267-$R267)&gt;0),$V267/365*($S267-BN267+1),$V267/365*(BO267-$R267+1))))),0)</f>
        <v>0</v>
      </c>
      <c r="BQ267" s="154">
        <f>BO267+1</f>
        <v>46113</v>
      </c>
      <c r="BR267" s="154">
        <f>BQ267+29</f>
        <v>46142</v>
      </c>
      <c r="BS267" s="158">
        <f>IFERROR(IF(($R267-BR267)&gt;=0,0,IF(($S267-BQ267)&lt;0,0,IF(AND(($S267-BR267)&gt;0,(BQ267-$R267)&gt;0),$V267/365*(BR267-BQ267+1),IF(AND(($S267-BR267)&lt;=0,(BQ267-$R267)&gt;0),$V267/365*($S267-BQ267+1),$V267/365*(BR267-$R267+1))))),0)</f>
        <v>0</v>
      </c>
      <c r="BT267" s="154">
        <f>BR267+1</f>
        <v>46143</v>
      </c>
      <c r="BU267" s="154">
        <f>BT267+30</f>
        <v>46173</v>
      </c>
      <c r="BV267" s="158">
        <f>IFERROR(IF(($R267-BU267)&gt;=0,0,IF(($S267-BT267)&lt;0,0,IF(AND(($S267-BU267)&gt;0,(BT267-$R267)&gt;0),$V267/365*(BU267-BT267+1),IF(AND(($S267-BU267)&lt;=0,(BT267-$R267)&gt;0),$V267/365*($S267-BT267+1),$V267/365*(BU267-$R267+1))))),0)</f>
        <v>0</v>
      </c>
      <c r="BW267" s="154">
        <f>BU267+1</f>
        <v>46174</v>
      </c>
      <c r="BX267" s="154">
        <f>BW267+29</f>
        <v>46203</v>
      </c>
      <c r="BY267" s="158">
        <f>IFERROR(IF(($R267-BX267)&gt;=0,0,IF(($S267-BW267)&lt;0,0,IF(AND(($S267-BX267)&gt;0,(BW267-$R267)&gt;0),$V267/365*(BX267-BW267+1),IF(AND(($S267-BX267)&lt;=0,(BW267-$R267)&gt;0),$V267/365*($S267-BW267+1),$V267/365*(BX267-$R267+1))))),0)</f>
        <v>0</v>
      </c>
      <c r="BZ267" s="154">
        <f>BX267+1</f>
        <v>46204</v>
      </c>
      <c r="CA267" s="154">
        <f>BZ267+30</f>
        <v>46234</v>
      </c>
      <c r="CB267" s="158">
        <f>IFERROR(IF(($R267-CA267)&gt;=0,0,IF(($S267-BZ267)&lt;0,0,IF(AND(($S267-CA267)&gt;0,(BZ267-$R267)&gt;0),$V267/365*(CA267-BZ267+1),IF(AND(($S267-CA267)&lt;=0,(BZ267-$R267)&gt;0),$V267/365*($S267-BZ267+1),$V267/365*(CA267-$R267+1))))),0)</f>
        <v>0</v>
      </c>
      <c r="CC267" s="154">
        <f>CA267+1</f>
        <v>46235</v>
      </c>
      <c r="CD267" s="154">
        <f>CC267+30</f>
        <v>46265</v>
      </c>
      <c r="CE267" s="158">
        <f>IFERROR(IF(($R267-CD267)&gt;=0,0,IF(($S267-CC267)&lt;0,0,IF(AND(($S267-CD267)&gt;0,(CC267-$R267)&gt;0),$V267/365*(CD267-CC267+1),IF(AND(($S267-CD267)&lt;=0,(CC267-$R267)&gt;0),$V267/365*($S267-CC267+1),$V267/365*(CD267-$R267+1))))),0)</f>
        <v>0</v>
      </c>
      <c r="CF267" s="154">
        <f>CD267+1</f>
        <v>46266</v>
      </c>
      <c r="CG267" s="154">
        <f>CF267+29</f>
        <v>46295</v>
      </c>
      <c r="CH267" s="158">
        <f>IFERROR(IF(($R267-CG267)&gt;=0,0,IF(($S267-CF267)&lt;0,0,IF(AND(($S267-CG267)&gt;0,(CF267-$R267)&gt;0),$V267/365*(CG267-CF267+1),IF(AND(($S267-CG267)&lt;=0,(CF267-$R267)&gt;0),$V267/365*($S267-CF267+1),$V267/365*(CG267-$R267+1))))),0)</f>
        <v>0</v>
      </c>
      <c r="CI267" s="154">
        <f>CG267+1</f>
        <v>46296</v>
      </c>
      <c r="CJ267" s="154">
        <f>CI267+30</f>
        <v>46326</v>
      </c>
      <c r="CK267" s="158">
        <f>IFERROR(IF(($R267-CJ267)&gt;=0,0,IF(($S267-CI267)&lt;0,0,IF(AND(($S267-CJ267)&gt;0,(CI267-$R267)&gt;0),$V267/365*(CJ267-CI267+1),IF(AND(($S267-CJ267)&lt;=0,(CI267-$R267)&gt;0),$V267/365*($S267-CI267+1),$V267/365*(CJ267-$R267+1))))),0)</f>
        <v>0</v>
      </c>
      <c r="CL267" s="154">
        <f>CJ267+1</f>
        <v>46327</v>
      </c>
      <c r="CM267" s="154">
        <f>CL267+29</f>
        <v>46356</v>
      </c>
      <c r="CN267" s="158">
        <f>IFERROR(IF(($R267-CM267)&gt;=0,0,IF(($S267-CL267)&lt;0,0,IF(AND(($S267-CM267)&gt;0,(CL267-$R267)&gt;0),$V267/365*(CM267-CL267+1),IF(AND(($S267-CM267)&lt;=0,(CL267-$R267)&gt;0),$V267/365*($S267-CL267+1),$V267/365*(CM267-$R267+1))))),0)</f>
        <v>0</v>
      </c>
      <c r="CO267" s="154">
        <f>CM267+1</f>
        <v>46357</v>
      </c>
      <c r="CP267" s="154">
        <f>CO267+30</f>
        <v>46387</v>
      </c>
      <c r="CQ267" s="158">
        <f>IFERROR(IF(($R267-CP267)&gt;=0,0,IF(($S267-CO267)&lt;0,0,IF(AND(($S267-CP267)&gt;0,(CO267-$R267)&gt;0),$V267/365*(CP267-CO267+1),IF(AND(($S267-CP267)&lt;=0,(CO267-$R267)&gt;0),$V267/365*($S267-CO267+1),$V267/365*(CP267-$R267+1))))),0)</f>
        <v>0</v>
      </c>
    </row>
    <row r="268" s="80" customFormat="1" ht="24" customHeight="1" outlineLevel="4" spans="1:95">
      <c r="A268" s="119"/>
      <c r="B268" s="120"/>
      <c r="C268" s="121"/>
      <c r="D268" s="119"/>
      <c r="E268" s="120"/>
      <c r="F268" s="120"/>
      <c r="G268" s="120"/>
      <c r="H268" s="122"/>
      <c r="I268" s="122"/>
      <c r="J268" s="122">
        <f t="shared" si="13"/>
        <v>0</v>
      </c>
      <c r="K268" s="122">
        <f>K267+1</f>
        <v>2</v>
      </c>
      <c r="L268" s="147"/>
      <c r="M268" s="148">
        <f>IFERROR(VLOOKUP($L268,'2-2 引出数据_合同数据仓库'!$B$2:$BP$10000,3,FALSE),0)</f>
        <v>0</v>
      </c>
      <c r="N268" s="122"/>
      <c r="O268" s="148">
        <f>IFERROR(VLOOKUP((LEFT(VLOOKUP($L268,'2-2 引出数据_合同数据仓库'!$B$2:$BP$10000,64,FALSE),15)&amp;(RIGHT(VLOOKUP($L268,'2-2 引出数据_合同数据仓库'!$B$2:$BP$10000,64,FALSE),4)+1)),'2-2 引出数据_合同数据仓库'!$B$2:$BP$10000,3,FALSE),0)</f>
        <v>0</v>
      </c>
      <c r="P268" s="122"/>
      <c r="Q268" s="122">
        <f>IFERROR(VLOOKUP($L268,'2-2 引出数据_合同数据仓库'!$B$2:$BP$10000,28,FALSE),0)</f>
        <v>0</v>
      </c>
      <c r="R268" s="122">
        <f>IFERROR(VLOOKUP($L268,'2-2 引出数据_合同数据仓库'!$B$2:$BP$10000,29,FALSE),0)</f>
        <v>0</v>
      </c>
      <c r="S268" s="122">
        <f>IFERROR(VLOOKUP($L268,'2-2 引出数据_合同数据仓库'!$B$2:$BP$10000,4,FALSE),0)</f>
        <v>0</v>
      </c>
      <c r="T268" s="122"/>
      <c r="U268" s="122">
        <f>IFERROR(VLOOKUP($L268,'2-2 引出数据_合同数据仓库'!$B$2:$BP$10000,15,FALSE),0)</f>
        <v>0</v>
      </c>
      <c r="V268" s="122">
        <f>U268/(S268-R268+1)*365</f>
        <v>0</v>
      </c>
      <c r="W268" s="122"/>
      <c r="X268" s="154">
        <v>45658</v>
      </c>
      <c r="Y268" s="154">
        <f>X268+30</f>
        <v>45688</v>
      </c>
      <c r="Z268" s="158">
        <f>IFERROR(IF(($R268-Y268)&gt;=0,0,IF(($S268-X268)&lt;0,0,IF(AND(($S268-Y268)&gt;0,(X268-$R268)&gt;0),$V268/365*(Y268-X268+1),IF(AND(($S268-Y268)&lt;=0,(X268-$R268)&gt;0),$V268/365*($S268-X268+1),$V268/365*(Y268-$R268+1))))),0)</f>
        <v>0</v>
      </c>
      <c r="AA268" s="154">
        <f>Y268+1</f>
        <v>45689</v>
      </c>
      <c r="AB268" s="154">
        <f>AA268+27</f>
        <v>45716</v>
      </c>
      <c r="AC268" s="158">
        <f>IFERROR(IF(($R268-AB268)&gt;=0,0,IF(($S268-AA268)&lt;0,0,IF(AND(($S268-AB268)&gt;0,(AA268-$R268)&gt;0),$V268/365*(AB268-AA268+1),IF(AND(($S268-AB268)&lt;=0,(AA268-$R268)&gt;0),$V268/365*($S268-AA268+1),$V268/365*(AB268-$R268+1))))),0)</f>
        <v>0</v>
      </c>
      <c r="AD268" s="154">
        <f>AB268+1</f>
        <v>45717</v>
      </c>
      <c r="AE268" s="154">
        <f>AD268+30</f>
        <v>45747</v>
      </c>
      <c r="AF268" s="158">
        <f>IFERROR(IF(($R268-AE268)&gt;=0,0,IF(($S268-AD268)&lt;0,0,IF(AND(($S268-AE268)&gt;0,(AD268-$R268)&gt;0),$V268/365*(AE268-AD268+1),IF(AND(($S268-AE268)&lt;=0,(AD268-$R268)&gt;0),$V268/365*($S268-AD268+1),$V268/365*(AE268-$R268+1))))),0)</f>
        <v>0</v>
      </c>
      <c r="AG268" s="154">
        <f>AE268+1</f>
        <v>45748</v>
      </c>
      <c r="AH268" s="154">
        <f>AG268+29</f>
        <v>45777</v>
      </c>
      <c r="AI268" s="158">
        <f>IFERROR(IF(($R268-AH268)&gt;=0,0,IF(($S268-AG268)&lt;0,0,IF(AND(($S268-AH268)&gt;0,(AG268-$R268)&gt;0),$V268/365*(AH268-AG268+1),IF(AND(($S268-AH268)&lt;=0,(AG268-$R268)&gt;0),$V268/365*($S268-AG268+1),$V268/365*(AH268-$R268+1))))),0)</f>
        <v>0</v>
      </c>
      <c r="AJ268" s="154">
        <f>AH268+1</f>
        <v>45778</v>
      </c>
      <c r="AK268" s="154">
        <f>AJ268+30</f>
        <v>45808</v>
      </c>
      <c r="AL268" s="158">
        <f>IFERROR(IF(($R268-AK268)&gt;=0,0,IF(($S268-AJ268)&lt;0,0,IF(AND(($S268-AK268)&gt;0,(AJ268-$R268)&gt;0),$V268/365*(AK268-AJ268+1),IF(AND(($S268-AK268)&lt;=0,(AJ268-$R268)&gt;0),$V268/365*($S268-AJ268+1),$V268/365*(AK268-$R268+1))))),0)</f>
        <v>0</v>
      </c>
      <c r="AM268" s="154">
        <f>AK268+1</f>
        <v>45809</v>
      </c>
      <c r="AN268" s="154">
        <f>AM268+29</f>
        <v>45838</v>
      </c>
      <c r="AO268" s="158">
        <f>IFERROR(IF(($R268-AN268)&gt;=0,0,IF(($S268-AM268)&lt;0,0,IF(AND(($S268-AN268)&gt;0,(AM268-$R268)&gt;0),$V268/365*(AN268-AM268+1),IF(AND(($S268-AN268)&lt;=0,(AM268-$R268)&gt;0),$V268/365*($S268-AM268+1),$V268/365*(AN268-$R268+1))))),0)</f>
        <v>0</v>
      </c>
      <c r="AP268" s="154">
        <f>AN268+1</f>
        <v>45839</v>
      </c>
      <c r="AQ268" s="154">
        <f>AP268+30</f>
        <v>45869</v>
      </c>
      <c r="AR268" s="158">
        <f>IFERROR(IF(($R268-AQ268)&gt;=0,0,IF(($S268-AP268)&lt;0,0,IF(AND(($S268-AQ268)&gt;0,(AP268-$R268)&gt;0),$V268/365*(AQ268-AP268+1),IF(AND(($S268-AQ268)&lt;=0,(AP268-$R268)&gt;0),$V268/365*($S268-AP268+1),$V268/365*(AQ268-$R268+1))))),0)</f>
        <v>0</v>
      </c>
      <c r="AS268" s="154">
        <f>AQ268+1</f>
        <v>45870</v>
      </c>
      <c r="AT268" s="154">
        <f>AS268+30</f>
        <v>45900</v>
      </c>
      <c r="AU268" s="158">
        <f>IFERROR(IF(($R268-AT268)&gt;=0,0,IF(($S268-AS268)&lt;0,0,IF(AND(($S268-AT268)&gt;0,(AS268-$R268)&gt;0),$V268/365*(AT268-AS268+1),IF(AND(($S268-AT268)&lt;=0,(AS268-$R268)&gt;0),$V268/365*($S268-AS268+1),$V268/365*(AT268-$R268+1))))),0)</f>
        <v>0</v>
      </c>
      <c r="AV268" s="154">
        <f>AT268+1</f>
        <v>45901</v>
      </c>
      <c r="AW268" s="154">
        <f>AV268+29</f>
        <v>45930</v>
      </c>
      <c r="AX268" s="158">
        <f>IFERROR(IF(($R268-AW268)&gt;=0,0,IF(($S268-AV268)&lt;0,0,IF(AND(($S268-AW268)&gt;0,(AV268-$R268)&gt;0),$V268/365*(AW268-AV268+1),IF(AND(($S268-AW268)&lt;=0,(AV268-$R268)&gt;0),$V268/365*($S268-AV268+1),$V268/365*(AW268-$R268+1))))),0)</f>
        <v>0</v>
      </c>
      <c r="AY268" s="154">
        <f>AW268+1</f>
        <v>45931</v>
      </c>
      <c r="AZ268" s="154">
        <f>AY268+30</f>
        <v>45961</v>
      </c>
      <c r="BA268" s="158">
        <f>IFERROR(IF(($R268-AZ268)&gt;=0,0,IF(($S268-AY268)&lt;0,0,IF(AND(($S268-AZ268)&gt;0,(AY268-$R268)&gt;0),$V268/365*(AZ268-AY268+1),IF(AND(($S268-AZ268)&lt;=0,(AY268-$R268)&gt;0),$V268/365*($S268-AY268+1),$V268/365*(AZ268-$R268+1))))),0)</f>
        <v>0</v>
      </c>
      <c r="BB268" s="154">
        <f>AZ268+1</f>
        <v>45962</v>
      </c>
      <c r="BC268" s="154">
        <f>BB268+29</f>
        <v>45991</v>
      </c>
      <c r="BD268" s="158">
        <f>IFERROR(IF(($R268-BC268)&gt;=0,0,IF(($S268-BB268)&lt;0,0,IF(AND(($S268-BC268)&gt;0,(BB268-$R268)&gt;0),$V268/365*(BC268-BB268+1),IF(AND(($S268-BC268)&lt;=0,(BB268-$R268)&gt;0),$V268/365*($S268-BB268+1),$V268/365*(BC268-$R268+1))))),0)</f>
        <v>0</v>
      </c>
      <c r="BE268" s="154">
        <f>BC268+1</f>
        <v>45992</v>
      </c>
      <c r="BF268" s="154">
        <f>BE268+30</f>
        <v>46022</v>
      </c>
      <c r="BG268" s="158">
        <f>IFERROR(IF(($R268-BF268)&gt;=0,0,IF(($S268-BE268)&lt;0,0,IF(AND(($S268-BF268)&gt;0,(BE268-$R268)&gt;0),$V268/365*(BF268-BE268+1),IF(AND(($S268-BF268)&lt;=0,(BE268-$R268)&gt;0),$V268/365*($S268-BE268+1),$V268/365*(BF268-$R268+1))))),0)</f>
        <v>0</v>
      </c>
      <c r="BH268" s="154">
        <v>46023</v>
      </c>
      <c r="BI268" s="154">
        <f>BH268+30</f>
        <v>46053</v>
      </c>
      <c r="BJ268" s="158">
        <f>IFERROR(IF(($R268-BI268)&gt;=0,0,IF(($S268-BH268)&lt;0,0,IF(AND(($S268-BI268)&gt;0,(BH268-$R268)&gt;0),$V268/365*(BI268-BH268+1),IF(AND(($S268-BI268)&lt;=0,(BH268-$R268)&gt;0),$V268/365*($S268-BH268+1),$V268/365*(BI268-$R268+1))))),0)</f>
        <v>0</v>
      </c>
      <c r="BK268" s="154">
        <f>BI268+1</f>
        <v>46054</v>
      </c>
      <c r="BL268" s="154">
        <f>BK268+27</f>
        <v>46081</v>
      </c>
      <c r="BM268" s="158">
        <f>IFERROR(IF(($R268-BL268)&gt;=0,0,IF(($S268-BK268)&lt;0,0,IF(AND(($S268-BL268)&gt;0,(BK268-$R268)&gt;0),$V268/365*(BL268-BK268+1),IF(AND(($S268-BL268)&lt;=0,(BK268-$R268)&gt;0),$V268/365*($S268-BK268+1),$V268/365*(BL268-$R268+1))))),0)</f>
        <v>0</v>
      </c>
      <c r="BN268" s="154">
        <f>BL268+1</f>
        <v>46082</v>
      </c>
      <c r="BO268" s="154">
        <f>BN268+30</f>
        <v>46112</v>
      </c>
      <c r="BP268" s="158">
        <f>IFERROR(IF(($R268-BO268)&gt;=0,0,IF(($S268-BN268)&lt;0,0,IF(AND(($S268-BO268)&gt;0,(BN268-$R268)&gt;0),$V268/365*(BO268-BN268+1),IF(AND(($S268-BO268)&lt;=0,(BN268-$R268)&gt;0),$V268/365*($S268-BN268+1),$V268/365*(BO268-$R268+1))))),0)</f>
        <v>0</v>
      </c>
      <c r="BQ268" s="154">
        <f>BO268+1</f>
        <v>46113</v>
      </c>
      <c r="BR268" s="154">
        <f>BQ268+29</f>
        <v>46142</v>
      </c>
      <c r="BS268" s="158">
        <f>IFERROR(IF(($R268-BR268)&gt;=0,0,IF(($S268-BQ268)&lt;0,0,IF(AND(($S268-BR268)&gt;0,(BQ268-$R268)&gt;0),$V268/365*(BR268-BQ268+1),IF(AND(($S268-BR268)&lt;=0,(BQ268-$R268)&gt;0),$V268/365*($S268-BQ268+1),$V268/365*(BR268-$R268+1))))),0)</f>
        <v>0</v>
      </c>
      <c r="BT268" s="154">
        <f>BR268+1</f>
        <v>46143</v>
      </c>
      <c r="BU268" s="154">
        <f>BT268+30</f>
        <v>46173</v>
      </c>
      <c r="BV268" s="158">
        <f>IFERROR(IF(($R268-BU268)&gt;=0,0,IF(($S268-BT268)&lt;0,0,IF(AND(($S268-BU268)&gt;0,(BT268-$R268)&gt;0),$V268/365*(BU268-BT268+1),IF(AND(($S268-BU268)&lt;=0,(BT268-$R268)&gt;0),$V268/365*($S268-BT268+1),$V268/365*(BU268-$R268+1))))),0)</f>
        <v>0</v>
      </c>
      <c r="BW268" s="154">
        <f>BU268+1</f>
        <v>46174</v>
      </c>
      <c r="BX268" s="154">
        <f>BW268+29</f>
        <v>46203</v>
      </c>
      <c r="BY268" s="158">
        <f>IFERROR(IF(($R268-BX268)&gt;=0,0,IF(($S268-BW268)&lt;0,0,IF(AND(($S268-BX268)&gt;0,(BW268-$R268)&gt;0),$V268/365*(BX268-BW268+1),IF(AND(($S268-BX268)&lt;=0,(BW268-$R268)&gt;0),$V268/365*($S268-BW268+1),$V268/365*(BX268-$R268+1))))),0)</f>
        <v>0</v>
      </c>
      <c r="BZ268" s="154">
        <f>BX268+1</f>
        <v>46204</v>
      </c>
      <c r="CA268" s="154">
        <f>BZ268+30</f>
        <v>46234</v>
      </c>
      <c r="CB268" s="158">
        <f>IFERROR(IF(($R268-CA268)&gt;=0,0,IF(($S268-BZ268)&lt;0,0,IF(AND(($S268-CA268)&gt;0,(BZ268-$R268)&gt;0),$V268/365*(CA268-BZ268+1),IF(AND(($S268-CA268)&lt;=0,(BZ268-$R268)&gt;0),$V268/365*($S268-BZ268+1),$V268/365*(CA268-$R268+1))))),0)</f>
        <v>0</v>
      </c>
      <c r="CC268" s="154">
        <f>CA268+1</f>
        <v>46235</v>
      </c>
      <c r="CD268" s="154">
        <f>CC268+30</f>
        <v>46265</v>
      </c>
      <c r="CE268" s="158">
        <f>IFERROR(IF(($R268-CD268)&gt;=0,0,IF(($S268-CC268)&lt;0,0,IF(AND(($S268-CD268)&gt;0,(CC268-$R268)&gt;0),$V268/365*(CD268-CC268+1),IF(AND(($S268-CD268)&lt;=0,(CC268-$R268)&gt;0),$V268/365*($S268-CC268+1),$V268/365*(CD268-$R268+1))))),0)</f>
        <v>0</v>
      </c>
      <c r="CF268" s="154">
        <f>CD268+1</f>
        <v>46266</v>
      </c>
      <c r="CG268" s="154">
        <f>CF268+29</f>
        <v>46295</v>
      </c>
      <c r="CH268" s="158">
        <f>IFERROR(IF(($R268-CG268)&gt;=0,0,IF(($S268-CF268)&lt;0,0,IF(AND(($S268-CG268)&gt;0,(CF268-$R268)&gt;0),$V268/365*(CG268-CF268+1),IF(AND(($S268-CG268)&lt;=0,(CF268-$R268)&gt;0),$V268/365*($S268-CF268+1),$V268/365*(CG268-$R268+1))))),0)</f>
        <v>0</v>
      </c>
      <c r="CI268" s="154">
        <f>CG268+1</f>
        <v>46296</v>
      </c>
      <c r="CJ268" s="154">
        <f>CI268+30</f>
        <v>46326</v>
      </c>
      <c r="CK268" s="158">
        <f>IFERROR(IF(($R268-CJ268)&gt;=0,0,IF(($S268-CI268)&lt;0,0,IF(AND(($S268-CJ268)&gt;0,(CI268-$R268)&gt;0),$V268/365*(CJ268-CI268+1),IF(AND(($S268-CJ268)&lt;=0,(CI268-$R268)&gt;0),$V268/365*($S268-CI268+1),$V268/365*(CJ268-$R268+1))))),0)</f>
        <v>0</v>
      </c>
      <c r="CL268" s="154">
        <f>CJ268+1</f>
        <v>46327</v>
      </c>
      <c r="CM268" s="154">
        <f>CL268+29</f>
        <v>46356</v>
      </c>
      <c r="CN268" s="158">
        <f>IFERROR(IF(($R268-CM268)&gt;=0,0,IF(($S268-CL268)&lt;0,0,IF(AND(($S268-CM268)&gt;0,(CL268-$R268)&gt;0),$V268/365*(CM268-CL268+1),IF(AND(($S268-CM268)&lt;=0,(CL268-$R268)&gt;0),$V268/365*($S268-CL268+1),$V268/365*(CM268-$R268+1))))),0)</f>
        <v>0</v>
      </c>
      <c r="CO268" s="154">
        <f>CM268+1</f>
        <v>46357</v>
      </c>
      <c r="CP268" s="154">
        <f>CO268+30</f>
        <v>46387</v>
      </c>
      <c r="CQ268" s="158">
        <f>IFERROR(IF(($R268-CP268)&gt;=0,0,IF(($S268-CO268)&lt;0,0,IF(AND(($S268-CP268)&gt;0,(CO268-$R268)&gt;0),$V268/365*(CP268-CO268+1),IF(AND(($S268-CP268)&lt;=0,(CO268-$R268)&gt;0),$V268/365*($S268-CO268+1),$V268/365*(CP268-$R268+1))))),0)</f>
        <v>0</v>
      </c>
    </row>
    <row r="269" s="80" customFormat="1" ht="24" customHeight="1" outlineLevel="4" spans="1:95">
      <c r="A269" s="119"/>
      <c r="B269" s="120"/>
      <c r="C269" s="121"/>
      <c r="D269" s="119"/>
      <c r="E269" s="120"/>
      <c r="F269" s="120"/>
      <c r="G269" s="120"/>
      <c r="H269" s="122"/>
      <c r="I269" s="122"/>
      <c r="J269" s="122">
        <f t="shared" si="13"/>
        <v>0</v>
      </c>
      <c r="K269" s="122">
        <f>K268+1</f>
        <v>3</v>
      </c>
      <c r="L269" s="147"/>
      <c r="M269" s="148">
        <f>IFERROR(VLOOKUP($L269,'2-2 引出数据_合同数据仓库'!$B$2:$BP$10000,3,FALSE),0)</f>
        <v>0</v>
      </c>
      <c r="N269" s="122"/>
      <c r="O269" s="148">
        <f>IFERROR(VLOOKUP((LEFT(VLOOKUP($L269,'2-2 引出数据_合同数据仓库'!$B$2:$BP$10000,64,FALSE),15)&amp;(RIGHT(VLOOKUP($L269,'2-2 引出数据_合同数据仓库'!$B$2:$BP$10000,64,FALSE),4)+1)),'2-2 引出数据_合同数据仓库'!$B$2:$BP$10000,3,FALSE),0)</f>
        <v>0</v>
      </c>
      <c r="P269" s="122"/>
      <c r="Q269" s="122">
        <f>IFERROR(VLOOKUP($L269,'2-2 引出数据_合同数据仓库'!$B$2:$BP$10000,28,FALSE),0)</f>
        <v>0</v>
      </c>
      <c r="R269" s="122">
        <f>IFERROR(VLOOKUP($L269,'2-2 引出数据_合同数据仓库'!$B$2:$BP$10000,29,FALSE),0)</f>
        <v>0</v>
      </c>
      <c r="S269" s="122">
        <f>IFERROR(VLOOKUP($L269,'2-2 引出数据_合同数据仓库'!$B$2:$BP$10000,4,FALSE),0)</f>
        <v>0</v>
      </c>
      <c r="T269" s="122"/>
      <c r="U269" s="122">
        <f>IFERROR(VLOOKUP($L269,'2-2 引出数据_合同数据仓库'!$B$2:$BP$10000,15,FALSE),0)</f>
        <v>0</v>
      </c>
      <c r="V269" s="122">
        <f>U269/(S269-R269+1)*365</f>
        <v>0</v>
      </c>
      <c r="W269" s="122"/>
      <c r="X269" s="154">
        <v>45658</v>
      </c>
      <c r="Y269" s="154">
        <f>X269+30</f>
        <v>45688</v>
      </c>
      <c r="Z269" s="158">
        <f>IFERROR(IF(($R269-Y269)&gt;=0,0,IF(($S269-X269)&lt;0,0,IF(AND(($S269-Y269)&gt;0,(X269-$R269)&gt;0),$V269/365*(Y269-X269+1),IF(AND(($S269-Y269)&lt;=0,(X269-$R269)&gt;0),$V269/365*($S269-X269+1),$V269/365*(Y269-$R269+1))))),0)</f>
        <v>0</v>
      </c>
      <c r="AA269" s="154">
        <f>Y269+1</f>
        <v>45689</v>
      </c>
      <c r="AB269" s="154">
        <f>AA269+27</f>
        <v>45716</v>
      </c>
      <c r="AC269" s="158">
        <f>IFERROR(IF(($R269-AB269)&gt;=0,0,IF(($S269-AA269)&lt;0,0,IF(AND(($S269-AB269)&gt;0,(AA269-$R269)&gt;0),$V269/365*(AB269-AA269+1),IF(AND(($S269-AB269)&lt;=0,(AA269-$R269)&gt;0),$V269/365*($S269-AA269+1),$V269/365*(AB269-$R269+1))))),0)</f>
        <v>0</v>
      </c>
      <c r="AD269" s="154">
        <f>AB269+1</f>
        <v>45717</v>
      </c>
      <c r="AE269" s="154">
        <f>AD269+30</f>
        <v>45747</v>
      </c>
      <c r="AF269" s="158">
        <f>IFERROR(IF(($R269-AE269)&gt;=0,0,IF(($S269-AD269)&lt;0,0,IF(AND(($S269-AE269)&gt;0,(AD269-$R269)&gt;0),$V269/365*(AE269-AD269+1),IF(AND(($S269-AE269)&lt;=0,(AD269-$R269)&gt;0),$V269/365*($S269-AD269+1),$V269/365*(AE269-$R269+1))))),0)</f>
        <v>0</v>
      </c>
      <c r="AG269" s="154">
        <f>AE269+1</f>
        <v>45748</v>
      </c>
      <c r="AH269" s="154">
        <f>AG269+29</f>
        <v>45777</v>
      </c>
      <c r="AI269" s="158">
        <f>IFERROR(IF(($R269-AH269)&gt;=0,0,IF(($S269-AG269)&lt;0,0,IF(AND(($S269-AH269)&gt;0,(AG269-$R269)&gt;0),$V269/365*(AH269-AG269+1),IF(AND(($S269-AH269)&lt;=0,(AG269-$R269)&gt;0),$V269/365*($S269-AG269+1),$V269/365*(AH269-$R269+1))))),0)</f>
        <v>0</v>
      </c>
      <c r="AJ269" s="154">
        <f>AH269+1</f>
        <v>45778</v>
      </c>
      <c r="AK269" s="154">
        <f>AJ269+30</f>
        <v>45808</v>
      </c>
      <c r="AL269" s="158">
        <f>IFERROR(IF(($R269-AK269)&gt;=0,0,IF(($S269-AJ269)&lt;0,0,IF(AND(($S269-AK269)&gt;0,(AJ269-$R269)&gt;0),$V269/365*(AK269-AJ269+1),IF(AND(($S269-AK269)&lt;=0,(AJ269-$R269)&gt;0),$V269/365*($S269-AJ269+1),$V269/365*(AK269-$R269+1))))),0)</f>
        <v>0</v>
      </c>
      <c r="AM269" s="154">
        <f>AK269+1</f>
        <v>45809</v>
      </c>
      <c r="AN269" s="154">
        <f>AM269+29</f>
        <v>45838</v>
      </c>
      <c r="AO269" s="158">
        <f>IFERROR(IF(($R269-AN269)&gt;=0,0,IF(($S269-AM269)&lt;0,0,IF(AND(($S269-AN269)&gt;0,(AM269-$R269)&gt;0),$V269/365*(AN269-AM269+1),IF(AND(($S269-AN269)&lt;=0,(AM269-$R269)&gt;0),$V269/365*($S269-AM269+1),$V269/365*(AN269-$R269+1))))),0)</f>
        <v>0</v>
      </c>
      <c r="AP269" s="154">
        <f>AN269+1</f>
        <v>45839</v>
      </c>
      <c r="AQ269" s="154">
        <f>AP269+30</f>
        <v>45869</v>
      </c>
      <c r="AR269" s="158">
        <f>IFERROR(IF(($R269-AQ269)&gt;=0,0,IF(($S269-AP269)&lt;0,0,IF(AND(($S269-AQ269)&gt;0,(AP269-$R269)&gt;0),$V269/365*(AQ269-AP269+1),IF(AND(($S269-AQ269)&lt;=0,(AP269-$R269)&gt;0),$V269/365*($S269-AP269+1),$V269/365*(AQ269-$R269+1))))),0)</f>
        <v>0</v>
      </c>
      <c r="AS269" s="154">
        <f>AQ269+1</f>
        <v>45870</v>
      </c>
      <c r="AT269" s="154">
        <f>AS269+30</f>
        <v>45900</v>
      </c>
      <c r="AU269" s="158">
        <f>IFERROR(IF(($R269-AT269)&gt;=0,0,IF(($S269-AS269)&lt;0,0,IF(AND(($S269-AT269)&gt;0,(AS269-$R269)&gt;0),$V269/365*(AT269-AS269+1),IF(AND(($S269-AT269)&lt;=0,(AS269-$R269)&gt;0),$V269/365*($S269-AS269+1),$V269/365*(AT269-$R269+1))))),0)</f>
        <v>0</v>
      </c>
      <c r="AV269" s="154">
        <f>AT269+1</f>
        <v>45901</v>
      </c>
      <c r="AW269" s="154">
        <f>AV269+29</f>
        <v>45930</v>
      </c>
      <c r="AX269" s="158">
        <f>IFERROR(IF(($R269-AW269)&gt;=0,0,IF(($S269-AV269)&lt;0,0,IF(AND(($S269-AW269)&gt;0,(AV269-$R269)&gt;0),$V269/365*(AW269-AV269+1),IF(AND(($S269-AW269)&lt;=0,(AV269-$R269)&gt;0),$V269/365*($S269-AV269+1),$V269/365*(AW269-$R269+1))))),0)</f>
        <v>0</v>
      </c>
      <c r="AY269" s="154">
        <f>AW269+1</f>
        <v>45931</v>
      </c>
      <c r="AZ269" s="154">
        <f>AY269+30</f>
        <v>45961</v>
      </c>
      <c r="BA269" s="158">
        <f>IFERROR(IF(($R269-AZ269)&gt;=0,0,IF(($S269-AY269)&lt;0,0,IF(AND(($S269-AZ269)&gt;0,(AY269-$R269)&gt;0),$V269/365*(AZ269-AY269+1),IF(AND(($S269-AZ269)&lt;=0,(AY269-$R269)&gt;0),$V269/365*($S269-AY269+1),$V269/365*(AZ269-$R269+1))))),0)</f>
        <v>0</v>
      </c>
      <c r="BB269" s="154">
        <f>AZ269+1</f>
        <v>45962</v>
      </c>
      <c r="BC269" s="154">
        <f>BB269+29</f>
        <v>45991</v>
      </c>
      <c r="BD269" s="158">
        <f>IFERROR(IF(($R269-BC269)&gt;=0,0,IF(($S269-BB269)&lt;0,0,IF(AND(($S269-BC269)&gt;0,(BB269-$R269)&gt;0),$V269/365*(BC269-BB269+1),IF(AND(($S269-BC269)&lt;=0,(BB269-$R269)&gt;0),$V269/365*($S269-BB269+1),$V269/365*(BC269-$R269+1))))),0)</f>
        <v>0</v>
      </c>
      <c r="BE269" s="154">
        <f>BC269+1</f>
        <v>45992</v>
      </c>
      <c r="BF269" s="154">
        <f>BE269+30</f>
        <v>46022</v>
      </c>
      <c r="BG269" s="158">
        <f>IFERROR(IF(($R269-BF269)&gt;=0,0,IF(($S269-BE269)&lt;0,0,IF(AND(($S269-BF269)&gt;0,(BE269-$R269)&gt;0),$V269/365*(BF269-BE269+1),IF(AND(($S269-BF269)&lt;=0,(BE269-$R269)&gt;0),$V269/365*($S269-BE269+1),$V269/365*(BF269-$R269+1))))),0)</f>
        <v>0</v>
      </c>
      <c r="BH269" s="154">
        <v>46023</v>
      </c>
      <c r="BI269" s="154">
        <f>BH269+30</f>
        <v>46053</v>
      </c>
      <c r="BJ269" s="158">
        <f>IFERROR(IF(($R269-BI269)&gt;=0,0,IF(($S269-BH269)&lt;0,0,IF(AND(($S269-BI269)&gt;0,(BH269-$R269)&gt;0),$V269/365*(BI269-BH269+1),IF(AND(($S269-BI269)&lt;=0,(BH269-$R269)&gt;0),$V269/365*($S269-BH269+1),$V269/365*(BI269-$R269+1))))),0)</f>
        <v>0</v>
      </c>
      <c r="BK269" s="154">
        <f>BI269+1</f>
        <v>46054</v>
      </c>
      <c r="BL269" s="154">
        <f>BK269+27</f>
        <v>46081</v>
      </c>
      <c r="BM269" s="158">
        <f>IFERROR(IF(($R269-BL269)&gt;=0,0,IF(($S269-BK269)&lt;0,0,IF(AND(($S269-BL269)&gt;0,(BK269-$R269)&gt;0),$V269/365*(BL269-BK269+1),IF(AND(($S269-BL269)&lt;=0,(BK269-$R269)&gt;0),$V269/365*($S269-BK269+1),$V269/365*(BL269-$R269+1))))),0)</f>
        <v>0</v>
      </c>
      <c r="BN269" s="154">
        <f>BL269+1</f>
        <v>46082</v>
      </c>
      <c r="BO269" s="154">
        <f>BN269+30</f>
        <v>46112</v>
      </c>
      <c r="BP269" s="158">
        <f>IFERROR(IF(($R269-BO269)&gt;=0,0,IF(($S269-BN269)&lt;0,0,IF(AND(($S269-BO269)&gt;0,(BN269-$R269)&gt;0),$V269/365*(BO269-BN269+1),IF(AND(($S269-BO269)&lt;=0,(BN269-$R269)&gt;0),$V269/365*($S269-BN269+1),$V269/365*(BO269-$R269+1))))),0)</f>
        <v>0</v>
      </c>
      <c r="BQ269" s="154">
        <f>BO269+1</f>
        <v>46113</v>
      </c>
      <c r="BR269" s="154">
        <f>BQ269+29</f>
        <v>46142</v>
      </c>
      <c r="BS269" s="158">
        <f>IFERROR(IF(($R269-BR269)&gt;=0,0,IF(($S269-BQ269)&lt;0,0,IF(AND(($S269-BR269)&gt;0,(BQ269-$R269)&gt;0),$V269/365*(BR269-BQ269+1),IF(AND(($S269-BR269)&lt;=0,(BQ269-$R269)&gt;0),$V269/365*($S269-BQ269+1),$V269/365*(BR269-$R269+1))))),0)</f>
        <v>0</v>
      </c>
      <c r="BT269" s="154">
        <f>BR269+1</f>
        <v>46143</v>
      </c>
      <c r="BU269" s="154">
        <f>BT269+30</f>
        <v>46173</v>
      </c>
      <c r="BV269" s="158">
        <f>IFERROR(IF(($R269-BU269)&gt;=0,0,IF(($S269-BT269)&lt;0,0,IF(AND(($S269-BU269)&gt;0,(BT269-$R269)&gt;0),$V269/365*(BU269-BT269+1),IF(AND(($S269-BU269)&lt;=0,(BT269-$R269)&gt;0),$V269/365*($S269-BT269+1),$V269/365*(BU269-$R269+1))))),0)</f>
        <v>0</v>
      </c>
      <c r="BW269" s="154">
        <f>BU269+1</f>
        <v>46174</v>
      </c>
      <c r="BX269" s="154">
        <f>BW269+29</f>
        <v>46203</v>
      </c>
      <c r="BY269" s="158">
        <f>IFERROR(IF(($R269-BX269)&gt;=0,0,IF(($S269-BW269)&lt;0,0,IF(AND(($S269-BX269)&gt;0,(BW269-$R269)&gt;0),$V269/365*(BX269-BW269+1),IF(AND(($S269-BX269)&lt;=0,(BW269-$R269)&gt;0),$V269/365*($S269-BW269+1),$V269/365*(BX269-$R269+1))))),0)</f>
        <v>0</v>
      </c>
      <c r="BZ269" s="154">
        <f>BX269+1</f>
        <v>46204</v>
      </c>
      <c r="CA269" s="154">
        <f>BZ269+30</f>
        <v>46234</v>
      </c>
      <c r="CB269" s="158">
        <f>IFERROR(IF(($R269-CA269)&gt;=0,0,IF(($S269-BZ269)&lt;0,0,IF(AND(($S269-CA269)&gt;0,(BZ269-$R269)&gt;0),$V269/365*(CA269-BZ269+1),IF(AND(($S269-CA269)&lt;=0,(BZ269-$R269)&gt;0),$V269/365*($S269-BZ269+1),$V269/365*(CA269-$R269+1))))),0)</f>
        <v>0</v>
      </c>
      <c r="CC269" s="154">
        <f>CA269+1</f>
        <v>46235</v>
      </c>
      <c r="CD269" s="154">
        <f>CC269+30</f>
        <v>46265</v>
      </c>
      <c r="CE269" s="158">
        <f>IFERROR(IF(($R269-CD269)&gt;=0,0,IF(($S269-CC269)&lt;0,0,IF(AND(($S269-CD269)&gt;0,(CC269-$R269)&gt;0),$V269/365*(CD269-CC269+1),IF(AND(($S269-CD269)&lt;=0,(CC269-$R269)&gt;0),$V269/365*($S269-CC269+1),$V269/365*(CD269-$R269+1))))),0)</f>
        <v>0</v>
      </c>
      <c r="CF269" s="154">
        <f>CD269+1</f>
        <v>46266</v>
      </c>
      <c r="CG269" s="154">
        <f>CF269+29</f>
        <v>46295</v>
      </c>
      <c r="CH269" s="158">
        <f>IFERROR(IF(($R269-CG269)&gt;=0,0,IF(($S269-CF269)&lt;0,0,IF(AND(($S269-CG269)&gt;0,(CF269-$R269)&gt;0),$V269/365*(CG269-CF269+1),IF(AND(($S269-CG269)&lt;=0,(CF269-$R269)&gt;0),$V269/365*($S269-CF269+1),$V269/365*(CG269-$R269+1))))),0)</f>
        <v>0</v>
      </c>
      <c r="CI269" s="154">
        <f>CG269+1</f>
        <v>46296</v>
      </c>
      <c r="CJ269" s="154">
        <f>CI269+30</f>
        <v>46326</v>
      </c>
      <c r="CK269" s="158">
        <f>IFERROR(IF(($R269-CJ269)&gt;=0,0,IF(($S269-CI269)&lt;0,0,IF(AND(($S269-CJ269)&gt;0,(CI269-$R269)&gt;0),$V269/365*(CJ269-CI269+1),IF(AND(($S269-CJ269)&lt;=0,(CI269-$R269)&gt;0),$V269/365*($S269-CI269+1),$V269/365*(CJ269-$R269+1))))),0)</f>
        <v>0</v>
      </c>
      <c r="CL269" s="154">
        <f>CJ269+1</f>
        <v>46327</v>
      </c>
      <c r="CM269" s="154">
        <f>CL269+29</f>
        <v>46356</v>
      </c>
      <c r="CN269" s="158">
        <f>IFERROR(IF(($R269-CM269)&gt;=0,0,IF(($S269-CL269)&lt;0,0,IF(AND(($S269-CM269)&gt;0,(CL269-$R269)&gt;0),$V269/365*(CM269-CL269+1),IF(AND(($S269-CM269)&lt;=0,(CL269-$R269)&gt;0),$V269/365*($S269-CL269+1),$V269/365*(CM269-$R269+1))))),0)</f>
        <v>0</v>
      </c>
      <c r="CO269" s="154">
        <f>CM269+1</f>
        <v>46357</v>
      </c>
      <c r="CP269" s="154">
        <f>CO269+30</f>
        <v>46387</v>
      </c>
      <c r="CQ269" s="158">
        <f>IFERROR(IF(($R269-CP269)&gt;=0,0,IF(($S269-CO269)&lt;0,0,IF(AND(($S269-CP269)&gt;0,(CO269-$R269)&gt;0),$V269/365*(CP269-CO269+1),IF(AND(($S269-CP269)&lt;=0,(CO269-$R269)&gt;0),$V269/365*($S269-CO269+1),$V269/365*(CP269-$R269+1))))),0)</f>
        <v>0</v>
      </c>
    </row>
    <row r="270" s="80" customFormat="1" ht="24" customHeight="1" outlineLevel="4" spans="1:95">
      <c r="A270" s="119"/>
      <c r="B270" s="120"/>
      <c r="C270" s="121"/>
      <c r="D270" s="119"/>
      <c r="E270" s="120"/>
      <c r="F270" s="120"/>
      <c r="G270" s="120"/>
      <c r="H270" s="122"/>
      <c r="I270" s="122"/>
      <c r="J270" s="122">
        <f t="shared" si="13"/>
        <v>0</v>
      </c>
      <c r="K270" s="122">
        <f>K269+1</f>
        <v>4</v>
      </c>
      <c r="L270" s="147"/>
      <c r="M270" s="148">
        <f>IFERROR(VLOOKUP($L270,'2-2 引出数据_合同数据仓库'!$B$2:$BP$10000,3,FALSE),0)</f>
        <v>0</v>
      </c>
      <c r="N270" s="122"/>
      <c r="O270" s="148">
        <f>IFERROR(VLOOKUP((LEFT(VLOOKUP($L270,'2-2 引出数据_合同数据仓库'!$B$2:$BP$10000,64,FALSE),15)&amp;(RIGHT(VLOOKUP($L270,'2-2 引出数据_合同数据仓库'!$B$2:$BP$10000,64,FALSE),4)+1)),'2-2 引出数据_合同数据仓库'!$B$2:$BP$10000,3,FALSE),0)</f>
        <v>0</v>
      </c>
      <c r="P270" s="122"/>
      <c r="Q270" s="122">
        <f>IFERROR(VLOOKUP($L270,'2-2 引出数据_合同数据仓库'!$B$2:$BP$10000,28,FALSE),0)</f>
        <v>0</v>
      </c>
      <c r="R270" s="122">
        <f>IFERROR(VLOOKUP($L270,'2-2 引出数据_合同数据仓库'!$B$2:$BP$10000,29,FALSE),0)</f>
        <v>0</v>
      </c>
      <c r="S270" s="122">
        <f>IFERROR(VLOOKUP($L270,'2-2 引出数据_合同数据仓库'!$B$2:$BP$10000,4,FALSE),0)</f>
        <v>0</v>
      </c>
      <c r="T270" s="122"/>
      <c r="U270" s="122">
        <f>IFERROR(VLOOKUP($L270,'2-2 引出数据_合同数据仓库'!$B$2:$BP$10000,15,FALSE),0)</f>
        <v>0</v>
      </c>
      <c r="V270" s="122">
        <f>U270/(S270-R270+1)*365</f>
        <v>0</v>
      </c>
      <c r="W270" s="122"/>
      <c r="X270" s="154">
        <v>45658</v>
      </c>
      <c r="Y270" s="154">
        <f>X270+30</f>
        <v>45688</v>
      </c>
      <c r="Z270" s="158">
        <f>IFERROR(IF(($R270-Y270)&gt;=0,0,IF(($S270-X270)&lt;0,0,IF(AND(($S270-Y270)&gt;0,(X270-$R270)&gt;0),$V270/365*(Y270-X270+1),IF(AND(($S270-Y270)&lt;=0,(X270-$R270)&gt;0),$V270/365*($S270-X270+1),$V270/365*(Y270-$R270+1))))),0)</f>
        <v>0</v>
      </c>
      <c r="AA270" s="154">
        <f>Y270+1</f>
        <v>45689</v>
      </c>
      <c r="AB270" s="154">
        <f>AA270+27</f>
        <v>45716</v>
      </c>
      <c r="AC270" s="158">
        <f>IFERROR(IF(($R270-AB270)&gt;=0,0,IF(($S270-AA270)&lt;0,0,IF(AND(($S270-AB270)&gt;0,(AA270-$R270)&gt;0),$V270/365*(AB270-AA270+1),IF(AND(($S270-AB270)&lt;=0,(AA270-$R270)&gt;0),$V270/365*($S270-AA270+1),$V270/365*(AB270-$R270+1))))),0)</f>
        <v>0</v>
      </c>
      <c r="AD270" s="154">
        <f>AB270+1</f>
        <v>45717</v>
      </c>
      <c r="AE270" s="154">
        <f>AD270+30</f>
        <v>45747</v>
      </c>
      <c r="AF270" s="158">
        <f>IFERROR(IF(($R270-AE270)&gt;=0,0,IF(($S270-AD270)&lt;0,0,IF(AND(($S270-AE270)&gt;0,(AD270-$R270)&gt;0),$V270/365*(AE270-AD270+1),IF(AND(($S270-AE270)&lt;=0,(AD270-$R270)&gt;0),$V270/365*($S270-AD270+1),$V270/365*(AE270-$R270+1))))),0)</f>
        <v>0</v>
      </c>
      <c r="AG270" s="154">
        <f>AE270+1</f>
        <v>45748</v>
      </c>
      <c r="AH270" s="154">
        <f>AG270+29</f>
        <v>45777</v>
      </c>
      <c r="AI270" s="158">
        <f>IFERROR(IF(($R270-AH270)&gt;=0,0,IF(($S270-AG270)&lt;0,0,IF(AND(($S270-AH270)&gt;0,(AG270-$R270)&gt;0),$V270/365*(AH270-AG270+1),IF(AND(($S270-AH270)&lt;=0,(AG270-$R270)&gt;0),$V270/365*($S270-AG270+1),$V270/365*(AH270-$R270+1))))),0)</f>
        <v>0</v>
      </c>
      <c r="AJ270" s="154">
        <f>AH270+1</f>
        <v>45778</v>
      </c>
      <c r="AK270" s="154">
        <f>AJ270+30</f>
        <v>45808</v>
      </c>
      <c r="AL270" s="158">
        <f>IFERROR(IF(($R270-AK270)&gt;=0,0,IF(($S270-AJ270)&lt;0,0,IF(AND(($S270-AK270)&gt;0,(AJ270-$R270)&gt;0),$V270/365*(AK270-AJ270+1),IF(AND(($S270-AK270)&lt;=0,(AJ270-$R270)&gt;0),$V270/365*($S270-AJ270+1),$V270/365*(AK270-$R270+1))))),0)</f>
        <v>0</v>
      </c>
      <c r="AM270" s="154">
        <f>AK270+1</f>
        <v>45809</v>
      </c>
      <c r="AN270" s="154">
        <f>AM270+29</f>
        <v>45838</v>
      </c>
      <c r="AO270" s="158">
        <f>IFERROR(IF(($R270-AN270)&gt;=0,0,IF(($S270-AM270)&lt;0,0,IF(AND(($S270-AN270)&gt;0,(AM270-$R270)&gt;0),$V270/365*(AN270-AM270+1),IF(AND(($S270-AN270)&lt;=0,(AM270-$R270)&gt;0),$V270/365*($S270-AM270+1),$V270/365*(AN270-$R270+1))))),0)</f>
        <v>0</v>
      </c>
      <c r="AP270" s="154">
        <f>AN270+1</f>
        <v>45839</v>
      </c>
      <c r="AQ270" s="154">
        <f>AP270+30</f>
        <v>45869</v>
      </c>
      <c r="AR270" s="158">
        <f>IFERROR(IF(($R270-AQ270)&gt;=0,0,IF(($S270-AP270)&lt;0,0,IF(AND(($S270-AQ270)&gt;0,(AP270-$R270)&gt;0),$V270/365*(AQ270-AP270+1),IF(AND(($S270-AQ270)&lt;=0,(AP270-$R270)&gt;0),$V270/365*($S270-AP270+1),$V270/365*(AQ270-$R270+1))))),0)</f>
        <v>0</v>
      </c>
      <c r="AS270" s="154">
        <f>AQ270+1</f>
        <v>45870</v>
      </c>
      <c r="AT270" s="154">
        <f>AS270+30</f>
        <v>45900</v>
      </c>
      <c r="AU270" s="158">
        <f>IFERROR(IF(($R270-AT270)&gt;=0,0,IF(($S270-AS270)&lt;0,0,IF(AND(($S270-AT270)&gt;0,(AS270-$R270)&gt;0),$V270/365*(AT270-AS270+1),IF(AND(($S270-AT270)&lt;=0,(AS270-$R270)&gt;0),$V270/365*($S270-AS270+1),$V270/365*(AT270-$R270+1))))),0)</f>
        <v>0</v>
      </c>
      <c r="AV270" s="154">
        <f>AT270+1</f>
        <v>45901</v>
      </c>
      <c r="AW270" s="154">
        <f>AV270+29</f>
        <v>45930</v>
      </c>
      <c r="AX270" s="158">
        <f>IFERROR(IF(($R270-AW270)&gt;=0,0,IF(($S270-AV270)&lt;0,0,IF(AND(($S270-AW270)&gt;0,(AV270-$R270)&gt;0),$V270/365*(AW270-AV270+1),IF(AND(($S270-AW270)&lt;=0,(AV270-$R270)&gt;0),$V270/365*($S270-AV270+1),$V270/365*(AW270-$R270+1))))),0)</f>
        <v>0</v>
      </c>
      <c r="AY270" s="154">
        <f>AW270+1</f>
        <v>45931</v>
      </c>
      <c r="AZ270" s="154">
        <f>AY270+30</f>
        <v>45961</v>
      </c>
      <c r="BA270" s="158">
        <f>IFERROR(IF(($R270-AZ270)&gt;=0,0,IF(($S270-AY270)&lt;0,0,IF(AND(($S270-AZ270)&gt;0,(AY270-$R270)&gt;0),$V270/365*(AZ270-AY270+1),IF(AND(($S270-AZ270)&lt;=0,(AY270-$R270)&gt;0),$V270/365*($S270-AY270+1),$V270/365*(AZ270-$R270+1))))),0)</f>
        <v>0</v>
      </c>
      <c r="BB270" s="154">
        <f>AZ270+1</f>
        <v>45962</v>
      </c>
      <c r="BC270" s="154">
        <f>BB270+29</f>
        <v>45991</v>
      </c>
      <c r="BD270" s="158">
        <f>IFERROR(IF(($R270-BC270)&gt;=0,0,IF(($S270-BB270)&lt;0,0,IF(AND(($S270-BC270)&gt;0,(BB270-$R270)&gt;0),$V270/365*(BC270-BB270+1),IF(AND(($S270-BC270)&lt;=0,(BB270-$R270)&gt;0),$V270/365*($S270-BB270+1),$V270/365*(BC270-$R270+1))))),0)</f>
        <v>0</v>
      </c>
      <c r="BE270" s="154">
        <f>BC270+1</f>
        <v>45992</v>
      </c>
      <c r="BF270" s="154">
        <f>BE270+30</f>
        <v>46022</v>
      </c>
      <c r="BG270" s="158">
        <f>IFERROR(IF(($R270-BF270)&gt;=0,0,IF(($S270-BE270)&lt;0,0,IF(AND(($S270-BF270)&gt;0,(BE270-$R270)&gt;0),$V270/365*(BF270-BE270+1),IF(AND(($S270-BF270)&lt;=0,(BE270-$R270)&gt;0),$V270/365*($S270-BE270+1),$V270/365*(BF270-$R270+1))))),0)</f>
        <v>0</v>
      </c>
      <c r="BH270" s="154">
        <v>46023</v>
      </c>
      <c r="BI270" s="154">
        <f>BH270+30</f>
        <v>46053</v>
      </c>
      <c r="BJ270" s="158">
        <f>IFERROR(IF(($R270-BI270)&gt;=0,0,IF(($S270-BH270)&lt;0,0,IF(AND(($S270-BI270)&gt;0,(BH270-$R270)&gt;0),$V270/365*(BI270-BH270+1),IF(AND(($S270-BI270)&lt;=0,(BH270-$R270)&gt;0),$V270/365*($S270-BH270+1),$V270/365*(BI270-$R270+1))))),0)</f>
        <v>0</v>
      </c>
      <c r="BK270" s="154">
        <f>BI270+1</f>
        <v>46054</v>
      </c>
      <c r="BL270" s="154">
        <f>BK270+27</f>
        <v>46081</v>
      </c>
      <c r="BM270" s="158">
        <f>IFERROR(IF(($R270-BL270)&gt;=0,0,IF(($S270-BK270)&lt;0,0,IF(AND(($S270-BL270)&gt;0,(BK270-$R270)&gt;0),$V270/365*(BL270-BK270+1),IF(AND(($S270-BL270)&lt;=0,(BK270-$R270)&gt;0),$V270/365*($S270-BK270+1),$V270/365*(BL270-$R270+1))))),0)</f>
        <v>0</v>
      </c>
      <c r="BN270" s="154">
        <f>BL270+1</f>
        <v>46082</v>
      </c>
      <c r="BO270" s="154">
        <f>BN270+30</f>
        <v>46112</v>
      </c>
      <c r="BP270" s="158">
        <f>IFERROR(IF(($R270-BO270)&gt;=0,0,IF(($S270-BN270)&lt;0,0,IF(AND(($S270-BO270)&gt;0,(BN270-$R270)&gt;0),$V270/365*(BO270-BN270+1),IF(AND(($S270-BO270)&lt;=0,(BN270-$R270)&gt;0),$V270/365*($S270-BN270+1),$V270/365*(BO270-$R270+1))))),0)</f>
        <v>0</v>
      </c>
      <c r="BQ270" s="154">
        <f>BO270+1</f>
        <v>46113</v>
      </c>
      <c r="BR270" s="154">
        <f>BQ270+29</f>
        <v>46142</v>
      </c>
      <c r="BS270" s="158">
        <f>IFERROR(IF(($R270-BR270)&gt;=0,0,IF(($S270-BQ270)&lt;0,0,IF(AND(($S270-BR270)&gt;0,(BQ270-$R270)&gt;0),$V270/365*(BR270-BQ270+1),IF(AND(($S270-BR270)&lt;=0,(BQ270-$R270)&gt;0),$V270/365*($S270-BQ270+1),$V270/365*(BR270-$R270+1))))),0)</f>
        <v>0</v>
      </c>
      <c r="BT270" s="154">
        <f>BR270+1</f>
        <v>46143</v>
      </c>
      <c r="BU270" s="154">
        <f>BT270+30</f>
        <v>46173</v>
      </c>
      <c r="BV270" s="158">
        <f>IFERROR(IF(($R270-BU270)&gt;=0,0,IF(($S270-BT270)&lt;0,0,IF(AND(($S270-BU270)&gt;0,(BT270-$R270)&gt;0),$V270/365*(BU270-BT270+1),IF(AND(($S270-BU270)&lt;=0,(BT270-$R270)&gt;0),$V270/365*($S270-BT270+1),$V270/365*(BU270-$R270+1))))),0)</f>
        <v>0</v>
      </c>
      <c r="BW270" s="154">
        <f>BU270+1</f>
        <v>46174</v>
      </c>
      <c r="BX270" s="154">
        <f>BW270+29</f>
        <v>46203</v>
      </c>
      <c r="BY270" s="158">
        <f>IFERROR(IF(($R270-BX270)&gt;=0,0,IF(($S270-BW270)&lt;0,0,IF(AND(($S270-BX270)&gt;0,(BW270-$R270)&gt;0),$V270/365*(BX270-BW270+1),IF(AND(($S270-BX270)&lt;=0,(BW270-$R270)&gt;0),$V270/365*($S270-BW270+1),$V270/365*(BX270-$R270+1))))),0)</f>
        <v>0</v>
      </c>
      <c r="BZ270" s="154">
        <f>BX270+1</f>
        <v>46204</v>
      </c>
      <c r="CA270" s="154">
        <f>BZ270+30</f>
        <v>46234</v>
      </c>
      <c r="CB270" s="158">
        <f>IFERROR(IF(($R270-CA270)&gt;=0,0,IF(($S270-BZ270)&lt;0,0,IF(AND(($S270-CA270)&gt;0,(BZ270-$R270)&gt;0),$V270/365*(CA270-BZ270+1),IF(AND(($S270-CA270)&lt;=0,(BZ270-$R270)&gt;0),$V270/365*($S270-BZ270+1),$V270/365*(CA270-$R270+1))))),0)</f>
        <v>0</v>
      </c>
      <c r="CC270" s="154">
        <f>CA270+1</f>
        <v>46235</v>
      </c>
      <c r="CD270" s="154">
        <f>CC270+30</f>
        <v>46265</v>
      </c>
      <c r="CE270" s="158">
        <f>IFERROR(IF(($R270-CD270)&gt;=0,0,IF(($S270-CC270)&lt;0,0,IF(AND(($S270-CD270)&gt;0,(CC270-$R270)&gt;0),$V270/365*(CD270-CC270+1),IF(AND(($S270-CD270)&lt;=0,(CC270-$R270)&gt;0),$V270/365*($S270-CC270+1),$V270/365*(CD270-$R270+1))))),0)</f>
        <v>0</v>
      </c>
      <c r="CF270" s="154">
        <f>CD270+1</f>
        <v>46266</v>
      </c>
      <c r="CG270" s="154">
        <f>CF270+29</f>
        <v>46295</v>
      </c>
      <c r="CH270" s="158">
        <f>IFERROR(IF(($R270-CG270)&gt;=0,0,IF(($S270-CF270)&lt;0,0,IF(AND(($S270-CG270)&gt;0,(CF270-$R270)&gt;0),$V270/365*(CG270-CF270+1),IF(AND(($S270-CG270)&lt;=0,(CF270-$R270)&gt;0),$V270/365*($S270-CF270+1),$V270/365*(CG270-$R270+1))))),0)</f>
        <v>0</v>
      </c>
      <c r="CI270" s="154">
        <f>CG270+1</f>
        <v>46296</v>
      </c>
      <c r="CJ270" s="154">
        <f>CI270+30</f>
        <v>46326</v>
      </c>
      <c r="CK270" s="158">
        <f>IFERROR(IF(($R270-CJ270)&gt;=0,0,IF(($S270-CI270)&lt;0,0,IF(AND(($S270-CJ270)&gt;0,(CI270-$R270)&gt;0),$V270/365*(CJ270-CI270+1),IF(AND(($S270-CJ270)&lt;=0,(CI270-$R270)&gt;0),$V270/365*($S270-CI270+1),$V270/365*(CJ270-$R270+1))))),0)</f>
        <v>0</v>
      </c>
      <c r="CL270" s="154">
        <f>CJ270+1</f>
        <v>46327</v>
      </c>
      <c r="CM270" s="154">
        <f>CL270+29</f>
        <v>46356</v>
      </c>
      <c r="CN270" s="158">
        <f>IFERROR(IF(($R270-CM270)&gt;=0,0,IF(($S270-CL270)&lt;0,0,IF(AND(($S270-CM270)&gt;0,(CL270-$R270)&gt;0),$V270/365*(CM270-CL270+1),IF(AND(($S270-CM270)&lt;=0,(CL270-$R270)&gt;0),$V270/365*($S270-CL270+1),$V270/365*(CM270-$R270+1))))),0)</f>
        <v>0</v>
      </c>
      <c r="CO270" s="154">
        <f>CM270+1</f>
        <v>46357</v>
      </c>
      <c r="CP270" s="154">
        <f>CO270+30</f>
        <v>46387</v>
      </c>
      <c r="CQ270" s="158">
        <f>IFERROR(IF(($R270-CP270)&gt;=0,0,IF(($S270-CO270)&lt;0,0,IF(AND(($S270-CP270)&gt;0,(CO270-$R270)&gt;0),$V270/365*(CP270-CO270+1),IF(AND(($S270-CP270)&lt;=0,(CO270-$R270)&gt;0),$V270/365*($S270-CO270+1),$V270/365*(CP270-$R270+1))))),0)</f>
        <v>0</v>
      </c>
    </row>
    <row r="271" s="80" customFormat="1" ht="24" customHeight="1" outlineLevel="4" spans="1:95">
      <c r="A271" s="123" t="s">
        <v>2814</v>
      </c>
      <c r="B271" s="124"/>
      <c r="C271" s="124"/>
      <c r="D271" s="124"/>
      <c r="E271" s="124"/>
      <c r="F271" s="124"/>
      <c r="G271" s="125"/>
      <c r="H271" s="126"/>
      <c r="I271" s="126"/>
      <c r="J271" s="126"/>
      <c r="K271" s="126"/>
      <c r="L271" s="149"/>
      <c r="M271" s="149"/>
      <c r="N271" s="126"/>
      <c r="O271" s="126"/>
      <c r="P271" s="126"/>
      <c r="Q271" s="126"/>
      <c r="R271" s="126"/>
      <c r="S271" s="126"/>
      <c r="T271" s="126"/>
      <c r="U271" s="126"/>
      <c r="V271" s="126"/>
      <c r="W271" s="126"/>
      <c r="X271" s="126"/>
      <c r="Y271" s="126"/>
      <c r="Z271" s="126"/>
      <c r="AA271" s="126"/>
      <c r="AB271" s="126"/>
      <c r="AC271" s="126"/>
      <c r="AD271" s="126"/>
      <c r="AE271" s="126"/>
      <c r="AF271" s="126"/>
      <c r="AG271" s="126"/>
      <c r="AH271" s="126"/>
      <c r="AI271" s="126"/>
      <c r="AJ271" s="126"/>
      <c r="AK271" s="126"/>
      <c r="AL271" s="126"/>
      <c r="AM271" s="126"/>
      <c r="AN271" s="126"/>
      <c r="AO271" s="126"/>
      <c r="AP271" s="126"/>
      <c r="AQ271" s="126"/>
      <c r="AR271" s="126"/>
      <c r="AS271" s="126"/>
      <c r="AT271" s="126"/>
      <c r="AU271" s="126"/>
      <c r="AV271" s="126"/>
      <c r="AW271" s="126"/>
      <c r="AX271" s="126"/>
      <c r="AY271" s="126"/>
      <c r="AZ271" s="126"/>
      <c r="BA271" s="126"/>
      <c r="BB271" s="126"/>
      <c r="BC271" s="126"/>
      <c r="BD271" s="126"/>
      <c r="BE271" s="126"/>
      <c r="BF271" s="126"/>
      <c r="BG271" s="126"/>
      <c r="BH271" s="126"/>
      <c r="BI271" s="126"/>
      <c r="BJ271" s="126"/>
      <c r="BK271" s="126"/>
      <c r="BL271" s="126"/>
      <c r="BM271" s="126"/>
      <c r="BN271" s="126"/>
      <c r="BO271" s="126"/>
      <c r="BP271" s="126"/>
      <c r="BQ271" s="126"/>
      <c r="BR271" s="126"/>
      <c r="BS271" s="126"/>
      <c r="BT271" s="126"/>
      <c r="BU271" s="126"/>
      <c r="BV271" s="126"/>
      <c r="BW271" s="126"/>
      <c r="BX271" s="126"/>
      <c r="BY271" s="126"/>
      <c r="BZ271" s="126"/>
      <c r="CA271" s="126"/>
      <c r="CB271" s="126"/>
      <c r="CC271" s="126"/>
      <c r="CD271" s="126"/>
      <c r="CE271" s="126"/>
      <c r="CF271" s="126"/>
      <c r="CG271" s="126"/>
      <c r="CH271" s="126"/>
      <c r="CI271" s="126"/>
      <c r="CJ271" s="126"/>
      <c r="CK271" s="126"/>
      <c r="CL271" s="126"/>
      <c r="CM271" s="126"/>
      <c r="CN271" s="126"/>
      <c r="CO271" s="126"/>
      <c r="CP271" s="126"/>
      <c r="CQ271" s="126"/>
    </row>
    <row r="272" ht="24" customHeight="1" outlineLevel="3" spans="1:95">
      <c r="A272" s="115"/>
      <c r="B272" s="116" t="s">
        <v>792</v>
      </c>
      <c r="C272" s="117" t="s">
        <v>1211</v>
      </c>
      <c r="D272" s="115" t="s">
        <v>1212</v>
      </c>
      <c r="E272" s="116"/>
      <c r="F272" s="116"/>
      <c r="G272" s="116"/>
      <c r="H272" s="118">
        <f>X272+AA272+AD272+AG272+AJ272+AM272+AP272+AS272+AV272+AY272+BB272+BE272</f>
        <v>0</v>
      </c>
      <c r="I272" s="118">
        <f>Y272+AB272+AE272+AH272+AK272+AN272+AQ272+AT272+AW272+AZ272+BC272+BF272</f>
        <v>0</v>
      </c>
      <c r="J272" s="118">
        <f>Z272+AC272+AF272+AI272+AL272+AO272+AR272+AU272+AX272+BA272+BD272+BG272</f>
        <v>0</v>
      </c>
      <c r="K272" s="118"/>
      <c r="L272" s="146"/>
      <c r="M272" s="146"/>
      <c r="N272" s="118"/>
      <c r="O272" s="118"/>
      <c r="P272" s="118"/>
      <c r="Q272" s="118"/>
      <c r="R272" s="118"/>
      <c r="S272" s="118"/>
      <c r="T272" s="118"/>
      <c r="U272" s="118"/>
      <c r="V272" s="118"/>
      <c r="W272" s="118"/>
      <c r="X272" s="118">
        <f>VLOOKUP($C272,'1 预算编制表单'!$C:$BJ,27,FALSE)</f>
        <v>0</v>
      </c>
      <c r="Y272" s="118">
        <f>X272-Z272</f>
        <v>0</v>
      </c>
      <c r="Z272" s="118">
        <f>SUM(Z273:Z277)</f>
        <v>0</v>
      </c>
      <c r="AA272" s="118">
        <f>VLOOKUP($C272,'1 预算编制表单'!$C:$BJ,30,FALSE)</f>
        <v>0</v>
      </c>
      <c r="AB272" s="118">
        <f>AA272-AC272</f>
        <v>0</v>
      </c>
      <c r="AC272" s="118">
        <f>SUM(AC273:AC277)</f>
        <v>0</v>
      </c>
      <c r="AD272" s="118">
        <f>VLOOKUP($C272,'1 预算编制表单'!$C:$BJ,33,FALSE)</f>
        <v>0</v>
      </c>
      <c r="AE272" s="118">
        <f>AD272-AF272</f>
        <v>0</v>
      </c>
      <c r="AF272" s="118">
        <f>SUM(AF273:AF277)</f>
        <v>0</v>
      </c>
      <c r="AG272" s="118">
        <f>VLOOKUP($C272,'1 预算编制表单'!$C:$BJ,36,FALSE)</f>
        <v>0</v>
      </c>
      <c r="AH272" s="118">
        <f>AG272-AI272</f>
        <v>0</v>
      </c>
      <c r="AI272" s="118">
        <f>SUM(AI273:AI277)</f>
        <v>0</v>
      </c>
      <c r="AJ272" s="118">
        <f>VLOOKUP($C272,'1 预算编制表单'!$C:$BJ,39,FALSE)</f>
        <v>0</v>
      </c>
      <c r="AK272" s="118">
        <f>AJ272-AL272</f>
        <v>0</v>
      </c>
      <c r="AL272" s="118">
        <f>SUM(AL273:AL277)</f>
        <v>0</v>
      </c>
      <c r="AM272" s="118">
        <f>VLOOKUP($C272,'1 预算编制表单'!$C:$BJ,42,FALSE)</f>
        <v>0</v>
      </c>
      <c r="AN272" s="118">
        <f>AM272-AO272</f>
        <v>0</v>
      </c>
      <c r="AO272" s="118">
        <f>SUM(AO273:AO277)</f>
        <v>0</v>
      </c>
      <c r="AP272" s="118">
        <f>VLOOKUP($C272,'1 预算编制表单'!$C:$BJ,45,FALSE)</f>
        <v>0</v>
      </c>
      <c r="AQ272" s="118">
        <f>AP272-AR272</f>
        <v>0</v>
      </c>
      <c r="AR272" s="118">
        <f>SUM(AR273:AR277)</f>
        <v>0</v>
      </c>
      <c r="AS272" s="118">
        <f>VLOOKUP($C272,'1 预算编制表单'!$C:$BJ,48,FALSE)</f>
        <v>0</v>
      </c>
      <c r="AT272" s="118">
        <f>AS272-AU272</f>
        <v>0</v>
      </c>
      <c r="AU272" s="118">
        <f>SUM(AU273:AU277)</f>
        <v>0</v>
      </c>
      <c r="AV272" s="118">
        <f>VLOOKUP($C272,'1 预算编制表单'!$C:$BJ,51,FALSE)</f>
        <v>0</v>
      </c>
      <c r="AW272" s="118">
        <f>AV272-AX272</f>
        <v>0</v>
      </c>
      <c r="AX272" s="118">
        <f>SUM(AX273:AX277)</f>
        <v>0</v>
      </c>
      <c r="AY272" s="118">
        <f>VLOOKUP($C272,'1 预算编制表单'!$C:$BJ,54,FALSE)</f>
        <v>0</v>
      </c>
      <c r="AZ272" s="118">
        <f>AY272-BA272</f>
        <v>0</v>
      </c>
      <c r="BA272" s="118">
        <f>SUM(BA273:BA277)</f>
        <v>0</v>
      </c>
      <c r="BB272" s="118">
        <f>VLOOKUP($C272,'1 预算编制表单'!$C:$BJ,57,FALSE)</f>
        <v>0</v>
      </c>
      <c r="BC272" s="118">
        <f>BB272-BD272</f>
        <v>0</v>
      </c>
      <c r="BD272" s="118">
        <f>SUM(BD273:BD277)</f>
        <v>0</v>
      </c>
      <c r="BE272" s="118">
        <f>VLOOKUP($C272,'1 预算编制表单'!$C:$BJ,60,FALSE)</f>
        <v>0</v>
      </c>
      <c r="BF272" s="118">
        <f>BE272-BG272</f>
        <v>0</v>
      </c>
      <c r="BG272" s="118">
        <f>SUM(BG273:BG277)</f>
        <v>0</v>
      </c>
      <c r="BH272" s="118">
        <f>VLOOKUP($C272,'1 预算编制表单'!$C:$BJ,27,FALSE)</f>
        <v>0</v>
      </c>
      <c r="BI272" s="118">
        <f>BH272-BJ272</f>
        <v>0</v>
      </c>
      <c r="BJ272" s="118">
        <f>SUM(BJ273:BJ277)</f>
        <v>0</v>
      </c>
      <c r="BK272" s="118">
        <f>VLOOKUP($C272,'1 预算编制表单'!$C:$BJ,30,FALSE)</f>
        <v>0</v>
      </c>
      <c r="BL272" s="118">
        <f>BK272-BM272</f>
        <v>0</v>
      </c>
      <c r="BM272" s="118">
        <f>SUM(BM273:BM277)</f>
        <v>0</v>
      </c>
      <c r="BN272" s="118">
        <f>VLOOKUP($C272,'1 预算编制表单'!$C:$BJ,33,FALSE)</f>
        <v>0</v>
      </c>
      <c r="BO272" s="118">
        <f>BN272-BP272</f>
        <v>0</v>
      </c>
      <c r="BP272" s="118">
        <f>SUM(BP273:BP277)</f>
        <v>0</v>
      </c>
      <c r="BQ272" s="118">
        <f>VLOOKUP($C272,'1 预算编制表单'!$C:$BJ,36,FALSE)</f>
        <v>0</v>
      </c>
      <c r="BR272" s="118">
        <f>BQ272-BS272</f>
        <v>0</v>
      </c>
      <c r="BS272" s="118">
        <f>SUM(BS273:BS277)</f>
        <v>0</v>
      </c>
      <c r="BT272" s="118">
        <f>VLOOKUP($C272,'1 预算编制表单'!$C:$BJ,39,FALSE)</f>
        <v>0</v>
      </c>
      <c r="BU272" s="118">
        <f>BT272-BV272</f>
        <v>0</v>
      </c>
      <c r="BV272" s="118">
        <f>SUM(BV273:BV277)</f>
        <v>0</v>
      </c>
      <c r="BW272" s="118">
        <f>VLOOKUP($C272,'1 预算编制表单'!$C:$BJ,42,FALSE)</f>
        <v>0</v>
      </c>
      <c r="BX272" s="118">
        <f>BW272-BY272</f>
        <v>0</v>
      </c>
      <c r="BY272" s="118">
        <f>SUM(BY273:BY277)</f>
        <v>0</v>
      </c>
      <c r="BZ272" s="118">
        <f>VLOOKUP($C272,'1 预算编制表单'!$C:$BJ,45,FALSE)</f>
        <v>0</v>
      </c>
      <c r="CA272" s="118">
        <f>BZ272-CB272</f>
        <v>0</v>
      </c>
      <c r="CB272" s="118">
        <f>SUM(CB273:CB277)</f>
        <v>0</v>
      </c>
      <c r="CC272" s="118">
        <f>VLOOKUP($C272,'1 预算编制表单'!$C:$BJ,48,FALSE)</f>
        <v>0</v>
      </c>
      <c r="CD272" s="118">
        <f>CC272-CE272</f>
        <v>0</v>
      </c>
      <c r="CE272" s="118">
        <f>SUM(CE273:CE277)</f>
        <v>0</v>
      </c>
      <c r="CF272" s="118">
        <f>VLOOKUP($C272,'1 预算编制表单'!$C:$BJ,51,FALSE)</f>
        <v>0</v>
      </c>
      <c r="CG272" s="118">
        <f>CF272-CH272</f>
        <v>0</v>
      </c>
      <c r="CH272" s="118">
        <f>SUM(CH273:CH277)</f>
        <v>0</v>
      </c>
      <c r="CI272" s="118">
        <f>VLOOKUP($C272,'1 预算编制表单'!$C:$BJ,54,FALSE)</f>
        <v>0</v>
      </c>
      <c r="CJ272" s="118">
        <f>CI272-CK272</f>
        <v>0</v>
      </c>
      <c r="CK272" s="118">
        <f>SUM(CK273:CK277)</f>
        <v>0</v>
      </c>
      <c r="CL272" s="118">
        <f>VLOOKUP($C272,'1 预算编制表单'!$C:$BJ,57,FALSE)</f>
        <v>0</v>
      </c>
      <c r="CM272" s="118">
        <f>CL272-CN272</f>
        <v>0</v>
      </c>
      <c r="CN272" s="118">
        <f>SUM(CN273:CN277)</f>
        <v>0</v>
      </c>
      <c r="CO272" s="118">
        <f>VLOOKUP($C272,'1 预算编制表单'!$C:$BJ,60,FALSE)</f>
        <v>0</v>
      </c>
      <c r="CP272" s="118">
        <f>CO272-CQ272</f>
        <v>0</v>
      </c>
      <c r="CQ272" s="118">
        <f>SUM(CQ273:CQ277)</f>
        <v>0</v>
      </c>
    </row>
    <row r="273" s="80" customFormat="1" ht="24" customHeight="1" outlineLevel="4" spans="1:95">
      <c r="A273" s="119"/>
      <c r="B273" s="120"/>
      <c r="C273" s="121"/>
      <c r="D273" s="119"/>
      <c r="E273" s="120"/>
      <c r="F273" s="120"/>
      <c r="G273" s="120"/>
      <c r="H273" s="122"/>
      <c r="I273" s="122"/>
      <c r="J273" s="122">
        <f>Z273+AC273+AF273+AI273+AL273+AO273+AR273+AU273+AX273+BA273+BD273+BG273</f>
        <v>0</v>
      </c>
      <c r="K273" s="122">
        <v>1</v>
      </c>
      <c r="L273" s="147"/>
      <c r="M273" s="148">
        <f>IFERROR(VLOOKUP($L273,'2-2 引出数据_合同数据仓库'!$B$2:$BP$10000,3,FALSE),0)</f>
        <v>0</v>
      </c>
      <c r="N273" s="122"/>
      <c r="O273" s="148">
        <f>IFERROR(VLOOKUP((LEFT(VLOOKUP($L273,'2-2 引出数据_合同数据仓库'!$B$2:$BP$10000,64,FALSE),15)&amp;(RIGHT(VLOOKUP($L273,'2-2 引出数据_合同数据仓库'!$B$2:$BP$10000,64,FALSE),4)+1)),'2-2 引出数据_合同数据仓库'!$B$2:$BP$10000,3,FALSE),0)</f>
        <v>0</v>
      </c>
      <c r="P273" s="122"/>
      <c r="Q273" s="122">
        <f>IFERROR(VLOOKUP($L273,'2-2 引出数据_合同数据仓库'!$B$2:$BP$10000,28,FALSE),0)</f>
        <v>0</v>
      </c>
      <c r="R273" s="122">
        <f>IFERROR(VLOOKUP($L273,'2-2 引出数据_合同数据仓库'!$B$2:$BP$10000,29,FALSE),0)</f>
        <v>0</v>
      </c>
      <c r="S273" s="122">
        <f>IFERROR(VLOOKUP($L273,'2-2 引出数据_合同数据仓库'!$B$2:$BP$10000,4,FALSE),0)</f>
        <v>0</v>
      </c>
      <c r="T273" s="122"/>
      <c r="U273" s="122">
        <f>IFERROR(VLOOKUP($L273,'2-2 引出数据_合同数据仓库'!$B$2:$BP$10000,15,FALSE),0)</f>
        <v>0</v>
      </c>
      <c r="V273" s="122">
        <f>U273/(S273-R273+1)*365</f>
        <v>0</v>
      </c>
      <c r="W273" s="122"/>
      <c r="X273" s="154">
        <v>45658</v>
      </c>
      <c r="Y273" s="154">
        <f>X273+30</f>
        <v>45688</v>
      </c>
      <c r="Z273" s="158">
        <f>IFERROR(IF(($R273-Y273)&gt;=0,0,IF(($S273-X273)&lt;0,0,IF(AND(($S273-Y273)&gt;0,(X273-$R273)&gt;0),$V273/365*(Y273-X273+1),IF(AND(($S273-Y273)&lt;=0,(X273-$R273)&gt;0),$V273/365*($S273-X273+1),$V273/365*(Y273-$R273+1))))),0)</f>
        <v>0</v>
      </c>
      <c r="AA273" s="154">
        <f>Y273+1</f>
        <v>45689</v>
      </c>
      <c r="AB273" s="154">
        <f>AA273+27</f>
        <v>45716</v>
      </c>
      <c r="AC273" s="158">
        <f>IFERROR(IF(($R273-AB273)&gt;=0,0,IF(($S273-AA273)&lt;0,0,IF(AND(($S273-AB273)&gt;0,(AA273-$R273)&gt;0),$V273/365*(AB273-AA273+1),IF(AND(($S273-AB273)&lt;=0,(AA273-$R273)&gt;0),$V273/365*($S273-AA273+1),$V273/365*(AB273-$R273+1))))),0)</f>
        <v>0</v>
      </c>
      <c r="AD273" s="154">
        <f>AB273+1</f>
        <v>45717</v>
      </c>
      <c r="AE273" s="154">
        <f>AD273+30</f>
        <v>45747</v>
      </c>
      <c r="AF273" s="158">
        <f>IFERROR(IF(($R273-AE273)&gt;=0,0,IF(($S273-AD273)&lt;0,0,IF(AND(($S273-AE273)&gt;0,(AD273-$R273)&gt;0),$V273/365*(AE273-AD273+1),IF(AND(($S273-AE273)&lt;=0,(AD273-$R273)&gt;0),$V273/365*($S273-AD273+1),$V273/365*(AE273-$R273+1))))),0)</f>
        <v>0</v>
      </c>
      <c r="AG273" s="154">
        <f>AE273+1</f>
        <v>45748</v>
      </c>
      <c r="AH273" s="154">
        <f>AG273+29</f>
        <v>45777</v>
      </c>
      <c r="AI273" s="158">
        <f>IFERROR(IF(($R273-AH273)&gt;=0,0,IF(($S273-AG273)&lt;0,0,IF(AND(($S273-AH273)&gt;0,(AG273-$R273)&gt;0),$V273/365*(AH273-AG273+1),IF(AND(($S273-AH273)&lt;=0,(AG273-$R273)&gt;0),$V273/365*($S273-AG273+1),$V273/365*(AH273-$R273+1))))),0)</f>
        <v>0</v>
      </c>
      <c r="AJ273" s="154">
        <f>AH273+1</f>
        <v>45778</v>
      </c>
      <c r="AK273" s="154">
        <f>AJ273+30</f>
        <v>45808</v>
      </c>
      <c r="AL273" s="158">
        <f>IFERROR(IF(($R273-AK273)&gt;=0,0,IF(($S273-AJ273)&lt;0,0,IF(AND(($S273-AK273)&gt;0,(AJ273-$R273)&gt;0),$V273/365*(AK273-AJ273+1),IF(AND(($S273-AK273)&lt;=0,(AJ273-$R273)&gt;0),$V273/365*($S273-AJ273+1),$V273/365*(AK273-$R273+1))))),0)</f>
        <v>0</v>
      </c>
      <c r="AM273" s="154">
        <f>AK273+1</f>
        <v>45809</v>
      </c>
      <c r="AN273" s="154">
        <f>AM273+29</f>
        <v>45838</v>
      </c>
      <c r="AO273" s="158">
        <f>IFERROR(IF(($R273-AN273)&gt;=0,0,IF(($S273-AM273)&lt;0,0,IF(AND(($S273-AN273)&gt;0,(AM273-$R273)&gt;0),$V273/365*(AN273-AM273+1),IF(AND(($S273-AN273)&lt;=0,(AM273-$R273)&gt;0),$V273/365*($S273-AM273+1),$V273/365*(AN273-$R273+1))))),0)</f>
        <v>0</v>
      </c>
      <c r="AP273" s="154">
        <f>AN273+1</f>
        <v>45839</v>
      </c>
      <c r="AQ273" s="154">
        <f>AP273+30</f>
        <v>45869</v>
      </c>
      <c r="AR273" s="158">
        <f>IFERROR(IF(($R273-AQ273)&gt;=0,0,IF(($S273-AP273)&lt;0,0,IF(AND(($S273-AQ273)&gt;0,(AP273-$R273)&gt;0),$V273/365*(AQ273-AP273+1),IF(AND(($S273-AQ273)&lt;=0,(AP273-$R273)&gt;0),$V273/365*($S273-AP273+1),$V273/365*(AQ273-$R273+1))))),0)</f>
        <v>0</v>
      </c>
      <c r="AS273" s="154">
        <f>AQ273+1</f>
        <v>45870</v>
      </c>
      <c r="AT273" s="154">
        <f>AS273+30</f>
        <v>45900</v>
      </c>
      <c r="AU273" s="158">
        <f>IFERROR(IF(($R273-AT273)&gt;=0,0,IF(($S273-AS273)&lt;0,0,IF(AND(($S273-AT273)&gt;0,(AS273-$R273)&gt;0),$V273/365*(AT273-AS273+1),IF(AND(($S273-AT273)&lt;=0,(AS273-$R273)&gt;0),$V273/365*($S273-AS273+1),$V273/365*(AT273-$R273+1))))),0)</f>
        <v>0</v>
      </c>
      <c r="AV273" s="154">
        <f>AT273+1</f>
        <v>45901</v>
      </c>
      <c r="AW273" s="154">
        <f>AV273+29</f>
        <v>45930</v>
      </c>
      <c r="AX273" s="158">
        <f>IFERROR(IF(($R273-AW273)&gt;=0,0,IF(($S273-AV273)&lt;0,0,IF(AND(($S273-AW273)&gt;0,(AV273-$R273)&gt;0),$V273/365*(AW273-AV273+1),IF(AND(($S273-AW273)&lt;=0,(AV273-$R273)&gt;0),$V273/365*($S273-AV273+1),$V273/365*(AW273-$R273+1))))),0)</f>
        <v>0</v>
      </c>
      <c r="AY273" s="154">
        <f>AW273+1</f>
        <v>45931</v>
      </c>
      <c r="AZ273" s="154">
        <f>AY273+30</f>
        <v>45961</v>
      </c>
      <c r="BA273" s="158">
        <f>IFERROR(IF(($R273-AZ273)&gt;=0,0,IF(($S273-AY273)&lt;0,0,IF(AND(($S273-AZ273)&gt;0,(AY273-$R273)&gt;0),$V273/365*(AZ273-AY273+1),IF(AND(($S273-AZ273)&lt;=0,(AY273-$R273)&gt;0),$V273/365*($S273-AY273+1),$V273/365*(AZ273-$R273+1))))),0)</f>
        <v>0</v>
      </c>
      <c r="BB273" s="154">
        <f>AZ273+1</f>
        <v>45962</v>
      </c>
      <c r="BC273" s="154">
        <f>BB273+29</f>
        <v>45991</v>
      </c>
      <c r="BD273" s="158">
        <f>IFERROR(IF(($R273-BC273)&gt;=0,0,IF(($S273-BB273)&lt;0,0,IF(AND(($S273-BC273)&gt;0,(BB273-$R273)&gt;0),$V273/365*(BC273-BB273+1),IF(AND(($S273-BC273)&lt;=0,(BB273-$R273)&gt;0),$V273/365*($S273-BB273+1),$V273/365*(BC273-$R273+1))))),0)</f>
        <v>0</v>
      </c>
      <c r="BE273" s="154">
        <f>BC273+1</f>
        <v>45992</v>
      </c>
      <c r="BF273" s="154">
        <f>BE273+30</f>
        <v>46022</v>
      </c>
      <c r="BG273" s="158">
        <f>IFERROR(IF(($R273-BF273)&gt;=0,0,IF(($S273-BE273)&lt;0,0,IF(AND(($S273-BF273)&gt;0,(BE273-$R273)&gt;0),$V273/365*(BF273-BE273+1),IF(AND(($S273-BF273)&lt;=0,(BE273-$R273)&gt;0),$V273/365*($S273-BE273+1),$V273/365*(BF273-$R273+1))))),0)</f>
        <v>0</v>
      </c>
      <c r="BH273" s="154">
        <v>46023</v>
      </c>
      <c r="BI273" s="154">
        <f>BH273+30</f>
        <v>46053</v>
      </c>
      <c r="BJ273" s="158">
        <f>IFERROR(IF(($R273-BI273)&gt;=0,0,IF(($S273-BH273)&lt;0,0,IF(AND(($S273-BI273)&gt;0,(BH273-$R273)&gt;0),$V273/365*(BI273-BH273+1),IF(AND(($S273-BI273)&lt;=0,(BH273-$R273)&gt;0),$V273/365*($S273-BH273+1),$V273/365*(BI273-$R273+1))))),0)</f>
        <v>0</v>
      </c>
      <c r="BK273" s="154">
        <f>BI273+1</f>
        <v>46054</v>
      </c>
      <c r="BL273" s="154">
        <f>BK273+27</f>
        <v>46081</v>
      </c>
      <c r="BM273" s="158">
        <f>IFERROR(IF(($R273-BL273)&gt;=0,0,IF(($S273-BK273)&lt;0,0,IF(AND(($S273-BL273)&gt;0,(BK273-$R273)&gt;0),$V273/365*(BL273-BK273+1),IF(AND(($S273-BL273)&lt;=0,(BK273-$R273)&gt;0),$V273/365*($S273-BK273+1),$V273/365*(BL273-$R273+1))))),0)</f>
        <v>0</v>
      </c>
      <c r="BN273" s="154">
        <f>BL273+1</f>
        <v>46082</v>
      </c>
      <c r="BO273" s="154">
        <f>BN273+30</f>
        <v>46112</v>
      </c>
      <c r="BP273" s="158">
        <f>IFERROR(IF(($R273-BO273)&gt;=0,0,IF(($S273-BN273)&lt;0,0,IF(AND(($S273-BO273)&gt;0,(BN273-$R273)&gt;0),$V273/365*(BO273-BN273+1),IF(AND(($S273-BO273)&lt;=0,(BN273-$R273)&gt;0),$V273/365*($S273-BN273+1),$V273/365*(BO273-$R273+1))))),0)</f>
        <v>0</v>
      </c>
      <c r="BQ273" s="154">
        <f>BO273+1</f>
        <v>46113</v>
      </c>
      <c r="BR273" s="154">
        <f>BQ273+29</f>
        <v>46142</v>
      </c>
      <c r="BS273" s="158">
        <f>IFERROR(IF(($R273-BR273)&gt;=0,0,IF(($S273-BQ273)&lt;0,0,IF(AND(($S273-BR273)&gt;0,(BQ273-$R273)&gt;0),$V273/365*(BR273-BQ273+1),IF(AND(($S273-BR273)&lt;=0,(BQ273-$R273)&gt;0),$V273/365*($S273-BQ273+1),$V273/365*(BR273-$R273+1))))),0)</f>
        <v>0</v>
      </c>
      <c r="BT273" s="154">
        <f>BR273+1</f>
        <v>46143</v>
      </c>
      <c r="BU273" s="154">
        <f>BT273+30</f>
        <v>46173</v>
      </c>
      <c r="BV273" s="158">
        <f>IFERROR(IF(($R273-BU273)&gt;=0,0,IF(($S273-BT273)&lt;0,0,IF(AND(($S273-BU273)&gt;0,(BT273-$R273)&gt;0),$V273/365*(BU273-BT273+1),IF(AND(($S273-BU273)&lt;=0,(BT273-$R273)&gt;0),$V273/365*($S273-BT273+1),$V273/365*(BU273-$R273+1))))),0)</f>
        <v>0</v>
      </c>
      <c r="BW273" s="154">
        <f>BU273+1</f>
        <v>46174</v>
      </c>
      <c r="BX273" s="154">
        <f>BW273+29</f>
        <v>46203</v>
      </c>
      <c r="BY273" s="158">
        <f>IFERROR(IF(($R273-BX273)&gt;=0,0,IF(($S273-BW273)&lt;0,0,IF(AND(($S273-BX273)&gt;0,(BW273-$R273)&gt;0),$V273/365*(BX273-BW273+1),IF(AND(($S273-BX273)&lt;=0,(BW273-$R273)&gt;0),$V273/365*($S273-BW273+1),$V273/365*(BX273-$R273+1))))),0)</f>
        <v>0</v>
      </c>
      <c r="BZ273" s="154">
        <f>BX273+1</f>
        <v>46204</v>
      </c>
      <c r="CA273" s="154">
        <f>BZ273+30</f>
        <v>46234</v>
      </c>
      <c r="CB273" s="158">
        <f>IFERROR(IF(($R273-CA273)&gt;=0,0,IF(($S273-BZ273)&lt;0,0,IF(AND(($S273-CA273)&gt;0,(BZ273-$R273)&gt;0),$V273/365*(CA273-BZ273+1),IF(AND(($S273-CA273)&lt;=0,(BZ273-$R273)&gt;0),$V273/365*($S273-BZ273+1),$V273/365*(CA273-$R273+1))))),0)</f>
        <v>0</v>
      </c>
      <c r="CC273" s="154">
        <f>CA273+1</f>
        <v>46235</v>
      </c>
      <c r="CD273" s="154">
        <f>CC273+30</f>
        <v>46265</v>
      </c>
      <c r="CE273" s="158">
        <f>IFERROR(IF(($R273-CD273)&gt;=0,0,IF(($S273-CC273)&lt;0,0,IF(AND(($S273-CD273)&gt;0,(CC273-$R273)&gt;0),$V273/365*(CD273-CC273+1),IF(AND(($S273-CD273)&lt;=0,(CC273-$R273)&gt;0),$V273/365*($S273-CC273+1),$V273/365*(CD273-$R273+1))))),0)</f>
        <v>0</v>
      </c>
      <c r="CF273" s="154">
        <f>CD273+1</f>
        <v>46266</v>
      </c>
      <c r="CG273" s="154">
        <f>CF273+29</f>
        <v>46295</v>
      </c>
      <c r="CH273" s="158">
        <f>IFERROR(IF(($R273-CG273)&gt;=0,0,IF(($S273-CF273)&lt;0,0,IF(AND(($S273-CG273)&gt;0,(CF273-$R273)&gt;0),$V273/365*(CG273-CF273+1),IF(AND(($S273-CG273)&lt;=0,(CF273-$R273)&gt;0),$V273/365*($S273-CF273+1),$V273/365*(CG273-$R273+1))))),0)</f>
        <v>0</v>
      </c>
      <c r="CI273" s="154">
        <f>CG273+1</f>
        <v>46296</v>
      </c>
      <c r="CJ273" s="154">
        <f>CI273+30</f>
        <v>46326</v>
      </c>
      <c r="CK273" s="158">
        <f>IFERROR(IF(($R273-CJ273)&gt;=0,0,IF(($S273-CI273)&lt;0,0,IF(AND(($S273-CJ273)&gt;0,(CI273-$R273)&gt;0),$V273/365*(CJ273-CI273+1),IF(AND(($S273-CJ273)&lt;=0,(CI273-$R273)&gt;0),$V273/365*($S273-CI273+1),$V273/365*(CJ273-$R273+1))))),0)</f>
        <v>0</v>
      </c>
      <c r="CL273" s="154">
        <f>CJ273+1</f>
        <v>46327</v>
      </c>
      <c r="CM273" s="154">
        <f>CL273+29</f>
        <v>46356</v>
      </c>
      <c r="CN273" s="158">
        <f>IFERROR(IF(($R273-CM273)&gt;=0,0,IF(($S273-CL273)&lt;0,0,IF(AND(($S273-CM273)&gt;0,(CL273-$R273)&gt;0),$V273/365*(CM273-CL273+1),IF(AND(($S273-CM273)&lt;=0,(CL273-$R273)&gt;0),$V273/365*($S273-CL273+1),$V273/365*(CM273-$R273+1))))),0)</f>
        <v>0</v>
      </c>
      <c r="CO273" s="154">
        <f>CM273+1</f>
        <v>46357</v>
      </c>
      <c r="CP273" s="154">
        <f>CO273+30</f>
        <v>46387</v>
      </c>
      <c r="CQ273" s="158">
        <f>IFERROR(IF(($R273-CP273)&gt;=0,0,IF(($S273-CO273)&lt;0,0,IF(AND(($S273-CP273)&gt;0,(CO273-$R273)&gt;0),$V273/365*(CP273-CO273+1),IF(AND(($S273-CP273)&lt;=0,(CO273-$R273)&gt;0),$V273/365*($S273-CO273+1),$V273/365*(CP273-$R273+1))))),0)</f>
        <v>0</v>
      </c>
    </row>
    <row r="274" s="80" customFormat="1" ht="24" customHeight="1" outlineLevel="4" spans="1:95">
      <c r="A274" s="119"/>
      <c r="B274" s="120"/>
      <c r="C274" s="121"/>
      <c r="D274" s="119"/>
      <c r="E274" s="120"/>
      <c r="F274" s="120"/>
      <c r="G274" s="120"/>
      <c r="H274" s="122"/>
      <c r="I274" s="122"/>
      <c r="J274" s="122">
        <f>Z274+AC274+AF274+AI274+AL274+AO274+AR274+AU274+AX274+BA274+BD274+BG274</f>
        <v>0</v>
      </c>
      <c r="K274" s="122">
        <f>K273+1</f>
        <v>2</v>
      </c>
      <c r="L274" s="147"/>
      <c r="M274" s="148">
        <f>IFERROR(VLOOKUP($L274,'2-2 引出数据_合同数据仓库'!$B$2:$BP$10000,3,FALSE),0)</f>
        <v>0</v>
      </c>
      <c r="N274" s="122"/>
      <c r="O274" s="148">
        <f>IFERROR(VLOOKUP((LEFT(VLOOKUP($L274,'2-2 引出数据_合同数据仓库'!$B$2:$BP$10000,64,FALSE),15)&amp;(RIGHT(VLOOKUP($L274,'2-2 引出数据_合同数据仓库'!$B$2:$BP$10000,64,FALSE),4)+1)),'2-2 引出数据_合同数据仓库'!$B$2:$BP$10000,3,FALSE),0)</f>
        <v>0</v>
      </c>
      <c r="P274" s="122"/>
      <c r="Q274" s="122">
        <f>IFERROR(VLOOKUP($L274,'2-2 引出数据_合同数据仓库'!$B$2:$BP$10000,28,FALSE),0)</f>
        <v>0</v>
      </c>
      <c r="R274" s="122">
        <f>IFERROR(VLOOKUP($L274,'2-2 引出数据_合同数据仓库'!$B$2:$BP$10000,29,FALSE),0)</f>
        <v>0</v>
      </c>
      <c r="S274" s="122">
        <f>IFERROR(VLOOKUP($L274,'2-2 引出数据_合同数据仓库'!$B$2:$BP$10000,4,FALSE),0)</f>
        <v>0</v>
      </c>
      <c r="T274" s="122"/>
      <c r="U274" s="122">
        <f>IFERROR(VLOOKUP($L274,'2-2 引出数据_合同数据仓库'!$B$2:$BP$10000,15,FALSE),0)</f>
        <v>0</v>
      </c>
      <c r="V274" s="122">
        <f>U274/(S274-R274+1)*365</f>
        <v>0</v>
      </c>
      <c r="W274" s="122"/>
      <c r="X274" s="154">
        <v>45658</v>
      </c>
      <c r="Y274" s="154">
        <f>X274+30</f>
        <v>45688</v>
      </c>
      <c r="Z274" s="158">
        <f>IFERROR(IF(($R274-Y274)&gt;=0,0,IF(($S274-X274)&lt;0,0,IF(AND(($S274-Y274)&gt;0,(X274-$R274)&gt;0),$V274/365*(Y274-X274+1),IF(AND(($S274-Y274)&lt;=0,(X274-$R274)&gt;0),$V274/365*($S274-X274+1),$V274/365*(Y274-$R274+1))))),0)</f>
        <v>0</v>
      </c>
      <c r="AA274" s="154">
        <f>Y274+1</f>
        <v>45689</v>
      </c>
      <c r="AB274" s="154">
        <f>AA274+27</f>
        <v>45716</v>
      </c>
      <c r="AC274" s="158">
        <f>IFERROR(IF(($R274-AB274)&gt;=0,0,IF(($S274-AA274)&lt;0,0,IF(AND(($S274-AB274)&gt;0,(AA274-$R274)&gt;0),$V274/365*(AB274-AA274+1),IF(AND(($S274-AB274)&lt;=0,(AA274-$R274)&gt;0),$V274/365*($S274-AA274+1),$V274/365*(AB274-$R274+1))))),0)</f>
        <v>0</v>
      </c>
      <c r="AD274" s="154">
        <f>AB274+1</f>
        <v>45717</v>
      </c>
      <c r="AE274" s="154">
        <f>AD274+30</f>
        <v>45747</v>
      </c>
      <c r="AF274" s="158">
        <f>IFERROR(IF(($R274-AE274)&gt;=0,0,IF(($S274-AD274)&lt;0,0,IF(AND(($S274-AE274)&gt;0,(AD274-$R274)&gt;0),$V274/365*(AE274-AD274+1),IF(AND(($S274-AE274)&lt;=0,(AD274-$R274)&gt;0),$V274/365*($S274-AD274+1),$V274/365*(AE274-$R274+1))))),0)</f>
        <v>0</v>
      </c>
      <c r="AG274" s="154">
        <f>AE274+1</f>
        <v>45748</v>
      </c>
      <c r="AH274" s="154">
        <f>AG274+29</f>
        <v>45777</v>
      </c>
      <c r="AI274" s="158">
        <f>IFERROR(IF(($R274-AH274)&gt;=0,0,IF(($S274-AG274)&lt;0,0,IF(AND(($S274-AH274)&gt;0,(AG274-$R274)&gt;0),$V274/365*(AH274-AG274+1),IF(AND(($S274-AH274)&lt;=0,(AG274-$R274)&gt;0),$V274/365*($S274-AG274+1),$V274/365*(AH274-$R274+1))))),0)</f>
        <v>0</v>
      </c>
      <c r="AJ274" s="154">
        <f>AH274+1</f>
        <v>45778</v>
      </c>
      <c r="AK274" s="154">
        <f>AJ274+30</f>
        <v>45808</v>
      </c>
      <c r="AL274" s="158">
        <f>IFERROR(IF(($R274-AK274)&gt;=0,0,IF(($S274-AJ274)&lt;0,0,IF(AND(($S274-AK274)&gt;0,(AJ274-$R274)&gt;0),$V274/365*(AK274-AJ274+1),IF(AND(($S274-AK274)&lt;=0,(AJ274-$R274)&gt;0),$V274/365*($S274-AJ274+1),$V274/365*(AK274-$R274+1))))),0)</f>
        <v>0</v>
      </c>
      <c r="AM274" s="154">
        <f>AK274+1</f>
        <v>45809</v>
      </c>
      <c r="AN274" s="154">
        <f>AM274+29</f>
        <v>45838</v>
      </c>
      <c r="AO274" s="158">
        <f>IFERROR(IF(($R274-AN274)&gt;=0,0,IF(($S274-AM274)&lt;0,0,IF(AND(($S274-AN274)&gt;0,(AM274-$R274)&gt;0),$V274/365*(AN274-AM274+1),IF(AND(($S274-AN274)&lt;=0,(AM274-$R274)&gt;0),$V274/365*($S274-AM274+1),$V274/365*(AN274-$R274+1))))),0)</f>
        <v>0</v>
      </c>
      <c r="AP274" s="154">
        <f>AN274+1</f>
        <v>45839</v>
      </c>
      <c r="AQ274" s="154">
        <f>AP274+30</f>
        <v>45869</v>
      </c>
      <c r="AR274" s="158">
        <f>IFERROR(IF(($R274-AQ274)&gt;=0,0,IF(($S274-AP274)&lt;0,0,IF(AND(($S274-AQ274)&gt;0,(AP274-$R274)&gt;0),$V274/365*(AQ274-AP274+1),IF(AND(($S274-AQ274)&lt;=0,(AP274-$R274)&gt;0),$V274/365*($S274-AP274+1),$V274/365*(AQ274-$R274+1))))),0)</f>
        <v>0</v>
      </c>
      <c r="AS274" s="154">
        <f>AQ274+1</f>
        <v>45870</v>
      </c>
      <c r="AT274" s="154">
        <f>AS274+30</f>
        <v>45900</v>
      </c>
      <c r="AU274" s="158">
        <f>IFERROR(IF(($R274-AT274)&gt;=0,0,IF(($S274-AS274)&lt;0,0,IF(AND(($S274-AT274)&gt;0,(AS274-$R274)&gt;0),$V274/365*(AT274-AS274+1),IF(AND(($S274-AT274)&lt;=0,(AS274-$R274)&gt;0),$V274/365*($S274-AS274+1),$V274/365*(AT274-$R274+1))))),0)</f>
        <v>0</v>
      </c>
      <c r="AV274" s="154">
        <f>AT274+1</f>
        <v>45901</v>
      </c>
      <c r="AW274" s="154">
        <f>AV274+29</f>
        <v>45930</v>
      </c>
      <c r="AX274" s="158">
        <f>IFERROR(IF(($R274-AW274)&gt;=0,0,IF(($S274-AV274)&lt;0,0,IF(AND(($S274-AW274)&gt;0,(AV274-$R274)&gt;0),$V274/365*(AW274-AV274+1),IF(AND(($S274-AW274)&lt;=0,(AV274-$R274)&gt;0),$V274/365*($S274-AV274+1),$V274/365*(AW274-$R274+1))))),0)</f>
        <v>0</v>
      </c>
      <c r="AY274" s="154">
        <f>AW274+1</f>
        <v>45931</v>
      </c>
      <c r="AZ274" s="154">
        <f>AY274+30</f>
        <v>45961</v>
      </c>
      <c r="BA274" s="158">
        <f>IFERROR(IF(($R274-AZ274)&gt;=0,0,IF(($S274-AY274)&lt;0,0,IF(AND(($S274-AZ274)&gt;0,(AY274-$R274)&gt;0),$V274/365*(AZ274-AY274+1),IF(AND(($S274-AZ274)&lt;=0,(AY274-$R274)&gt;0),$V274/365*($S274-AY274+1),$V274/365*(AZ274-$R274+1))))),0)</f>
        <v>0</v>
      </c>
      <c r="BB274" s="154">
        <f>AZ274+1</f>
        <v>45962</v>
      </c>
      <c r="BC274" s="154">
        <f>BB274+29</f>
        <v>45991</v>
      </c>
      <c r="BD274" s="158">
        <f>IFERROR(IF(($R274-BC274)&gt;=0,0,IF(($S274-BB274)&lt;0,0,IF(AND(($S274-BC274)&gt;0,(BB274-$R274)&gt;0),$V274/365*(BC274-BB274+1),IF(AND(($S274-BC274)&lt;=0,(BB274-$R274)&gt;0),$V274/365*($S274-BB274+1),$V274/365*(BC274-$R274+1))))),0)</f>
        <v>0</v>
      </c>
      <c r="BE274" s="154">
        <f>BC274+1</f>
        <v>45992</v>
      </c>
      <c r="BF274" s="154">
        <f>BE274+30</f>
        <v>46022</v>
      </c>
      <c r="BG274" s="158">
        <f>IFERROR(IF(($R274-BF274)&gt;=0,0,IF(($S274-BE274)&lt;0,0,IF(AND(($S274-BF274)&gt;0,(BE274-$R274)&gt;0),$V274/365*(BF274-BE274+1),IF(AND(($S274-BF274)&lt;=0,(BE274-$R274)&gt;0),$V274/365*($S274-BE274+1),$V274/365*(BF274-$R274+1))))),0)</f>
        <v>0</v>
      </c>
      <c r="BH274" s="154">
        <v>46023</v>
      </c>
      <c r="BI274" s="154">
        <f>BH274+30</f>
        <v>46053</v>
      </c>
      <c r="BJ274" s="158">
        <f>IFERROR(IF(($R274-BI274)&gt;=0,0,IF(($S274-BH274)&lt;0,0,IF(AND(($S274-BI274)&gt;0,(BH274-$R274)&gt;0),$V274/365*(BI274-BH274+1),IF(AND(($S274-BI274)&lt;=0,(BH274-$R274)&gt;0),$V274/365*($S274-BH274+1),$V274/365*(BI274-$R274+1))))),0)</f>
        <v>0</v>
      </c>
      <c r="BK274" s="154">
        <f>BI274+1</f>
        <v>46054</v>
      </c>
      <c r="BL274" s="154">
        <f>BK274+27</f>
        <v>46081</v>
      </c>
      <c r="BM274" s="158">
        <f>IFERROR(IF(($R274-BL274)&gt;=0,0,IF(($S274-BK274)&lt;0,0,IF(AND(($S274-BL274)&gt;0,(BK274-$R274)&gt;0),$V274/365*(BL274-BK274+1),IF(AND(($S274-BL274)&lt;=0,(BK274-$R274)&gt;0),$V274/365*($S274-BK274+1),$V274/365*(BL274-$R274+1))))),0)</f>
        <v>0</v>
      </c>
      <c r="BN274" s="154">
        <f>BL274+1</f>
        <v>46082</v>
      </c>
      <c r="BO274" s="154">
        <f>BN274+30</f>
        <v>46112</v>
      </c>
      <c r="BP274" s="158">
        <f>IFERROR(IF(($R274-BO274)&gt;=0,0,IF(($S274-BN274)&lt;0,0,IF(AND(($S274-BO274)&gt;0,(BN274-$R274)&gt;0),$V274/365*(BO274-BN274+1),IF(AND(($S274-BO274)&lt;=0,(BN274-$R274)&gt;0),$V274/365*($S274-BN274+1),$V274/365*(BO274-$R274+1))))),0)</f>
        <v>0</v>
      </c>
      <c r="BQ274" s="154">
        <f>BO274+1</f>
        <v>46113</v>
      </c>
      <c r="BR274" s="154">
        <f>BQ274+29</f>
        <v>46142</v>
      </c>
      <c r="BS274" s="158">
        <f>IFERROR(IF(($R274-BR274)&gt;=0,0,IF(($S274-BQ274)&lt;0,0,IF(AND(($S274-BR274)&gt;0,(BQ274-$R274)&gt;0),$V274/365*(BR274-BQ274+1),IF(AND(($S274-BR274)&lt;=0,(BQ274-$R274)&gt;0),$V274/365*($S274-BQ274+1),$V274/365*(BR274-$R274+1))))),0)</f>
        <v>0</v>
      </c>
      <c r="BT274" s="154">
        <f>BR274+1</f>
        <v>46143</v>
      </c>
      <c r="BU274" s="154">
        <f>BT274+30</f>
        <v>46173</v>
      </c>
      <c r="BV274" s="158">
        <f>IFERROR(IF(($R274-BU274)&gt;=0,0,IF(($S274-BT274)&lt;0,0,IF(AND(($S274-BU274)&gt;0,(BT274-$R274)&gt;0),$V274/365*(BU274-BT274+1),IF(AND(($S274-BU274)&lt;=0,(BT274-$R274)&gt;0),$V274/365*($S274-BT274+1),$V274/365*(BU274-$R274+1))))),0)</f>
        <v>0</v>
      </c>
      <c r="BW274" s="154">
        <f>BU274+1</f>
        <v>46174</v>
      </c>
      <c r="BX274" s="154">
        <f>BW274+29</f>
        <v>46203</v>
      </c>
      <c r="BY274" s="158">
        <f>IFERROR(IF(($R274-BX274)&gt;=0,0,IF(($S274-BW274)&lt;0,0,IF(AND(($S274-BX274)&gt;0,(BW274-$R274)&gt;0),$V274/365*(BX274-BW274+1),IF(AND(($S274-BX274)&lt;=0,(BW274-$R274)&gt;0),$V274/365*($S274-BW274+1),$V274/365*(BX274-$R274+1))))),0)</f>
        <v>0</v>
      </c>
      <c r="BZ274" s="154">
        <f>BX274+1</f>
        <v>46204</v>
      </c>
      <c r="CA274" s="154">
        <f>BZ274+30</f>
        <v>46234</v>
      </c>
      <c r="CB274" s="158">
        <f>IFERROR(IF(($R274-CA274)&gt;=0,0,IF(($S274-BZ274)&lt;0,0,IF(AND(($S274-CA274)&gt;0,(BZ274-$R274)&gt;0),$V274/365*(CA274-BZ274+1),IF(AND(($S274-CA274)&lt;=0,(BZ274-$R274)&gt;0),$V274/365*($S274-BZ274+1),$V274/365*(CA274-$R274+1))))),0)</f>
        <v>0</v>
      </c>
      <c r="CC274" s="154">
        <f>CA274+1</f>
        <v>46235</v>
      </c>
      <c r="CD274" s="154">
        <f>CC274+30</f>
        <v>46265</v>
      </c>
      <c r="CE274" s="158">
        <f>IFERROR(IF(($R274-CD274)&gt;=0,0,IF(($S274-CC274)&lt;0,0,IF(AND(($S274-CD274)&gt;0,(CC274-$R274)&gt;0),$V274/365*(CD274-CC274+1),IF(AND(($S274-CD274)&lt;=0,(CC274-$R274)&gt;0),$V274/365*($S274-CC274+1),$V274/365*(CD274-$R274+1))))),0)</f>
        <v>0</v>
      </c>
      <c r="CF274" s="154">
        <f>CD274+1</f>
        <v>46266</v>
      </c>
      <c r="CG274" s="154">
        <f>CF274+29</f>
        <v>46295</v>
      </c>
      <c r="CH274" s="158">
        <f>IFERROR(IF(($R274-CG274)&gt;=0,0,IF(($S274-CF274)&lt;0,0,IF(AND(($S274-CG274)&gt;0,(CF274-$R274)&gt;0),$V274/365*(CG274-CF274+1),IF(AND(($S274-CG274)&lt;=0,(CF274-$R274)&gt;0),$V274/365*($S274-CF274+1),$V274/365*(CG274-$R274+1))))),0)</f>
        <v>0</v>
      </c>
      <c r="CI274" s="154">
        <f>CG274+1</f>
        <v>46296</v>
      </c>
      <c r="CJ274" s="154">
        <f>CI274+30</f>
        <v>46326</v>
      </c>
      <c r="CK274" s="158">
        <f>IFERROR(IF(($R274-CJ274)&gt;=0,0,IF(($S274-CI274)&lt;0,0,IF(AND(($S274-CJ274)&gt;0,(CI274-$R274)&gt;0),$V274/365*(CJ274-CI274+1),IF(AND(($S274-CJ274)&lt;=0,(CI274-$R274)&gt;0),$V274/365*($S274-CI274+1),$V274/365*(CJ274-$R274+1))))),0)</f>
        <v>0</v>
      </c>
      <c r="CL274" s="154">
        <f>CJ274+1</f>
        <v>46327</v>
      </c>
      <c r="CM274" s="154">
        <f>CL274+29</f>
        <v>46356</v>
      </c>
      <c r="CN274" s="158">
        <f>IFERROR(IF(($R274-CM274)&gt;=0,0,IF(($S274-CL274)&lt;0,0,IF(AND(($S274-CM274)&gt;0,(CL274-$R274)&gt;0),$V274/365*(CM274-CL274+1),IF(AND(($S274-CM274)&lt;=0,(CL274-$R274)&gt;0),$V274/365*($S274-CL274+1),$V274/365*(CM274-$R274+1))))),0)</f>
        <v>0</v>
      </c>
      <c r="CO274" s="154">
        <f>CM274+1</f>
        <v>46357</v>
      </c>
      <c r="CP274" s="154">
        <f>CO274+30</f>
        <v>46387</v>
      </c>
      <c r="CQ274" s="158">
        <f>IFERROR(IF(($R274-CP274)&gt;=0,0,IF(($S274-CO274)&lt;0,0,IF(AND(($S274-CP274)&gt;0,(CO274-$R274)&gt;0),$V274/365*(CP274-CO274+1),IF(AND(($S274-CP274)&lt;=0,(CO274-$R274)&gt;0),$V274/365*($S274-CO274+1),$V274/365*(CP274-$R274+1))))),0)</f>
        <v>0</v>
      </c>
    </row>
    <row r="275" s="80" customFormat="1" ht="24" customHeight="1" outlineLevel="4" spans="1:95">
      <c r="A275" s="119"/>
      <c r="B275" s="120"/>
      <c r="C275" s="121"/>
      <c r="D275" s="119"/>
      <c r="E275" s="120"/>
      <c r="F275" s="120"/>
      <c r="G275" s="120"/>
      <c r="H275" s="122"/>
      <c r="I275" s="122"/>
      <c r="J275" s="122">
        <f>Z275+AC275+AF275+AI275+AL275+AO275+AR275+AU275+AX275+BA275+BD275+BG275</f>
        <v>0</v>
      </c>
      <c r="K275" s="122">
        <f>K274+1</f>
        <v>3</v>
      </c>
      <c r="L275" s="147"/>
      <c r="M275" s="148">
        <f>IFERROR(VLOOKUP($L275,'2-2 引出数据_合同数据仓库'!$B$2:$BP$10000,3,FALSE),0)</f>
        <v>0</v>
      </c>
      <c r="N275" s="122"/>
      <c r="O275" s="148">
        <f>IFERROR(VLOOKUP((LEFT(VLOOKUP($L275,'2-2 引出数据_合同数据仓库'!$B$2:$BP$10000,64,FALSE),15)&amp;(RIGHT(VLOOKUP($L275,'2-2 引出数据_合同数据仓库'!$B$2:$BP$10000,64,FALSE),4)+1)),'2-2 引出数据_合同数据仓库'!$B$2:$BP$10000,3,FALSE),0)</f>
        <v>0</v>
      </c>
      <c r="P275" s="122"/>
      <c r="Q275" s="122">
        <f>IFERROR(VLOOKUP($L275,'2-2 引出数据_合同数据仓库'!$B$2:$BP$10000,28,FALSE),0)</f>
        <v>0</v>
      </c>
      <c r="R275" s="122">
        <f>IFERROR(VLOOKUP($L275,'2-2 引出数据_合同数据仓库'!$B$2:$BP$10000,29,FALSE),0)</f>
        <v>0</v>
      </c>
      <c r="S275" s="122">
        <f>IFERROR(VLOOKUP($L275,'2-2 引出数据_合同数据仓库'!$B$2:$BP$10000,4,FALSE),0)</f>
        <v>0</v>
      </c>
      <c r="T275" s="122"/>
      <c r="U275" s="122">
        <f>IFERROR(VLOOKUP($L275,'2-2 引出数据_合同数据仓库'!$B$2:$BP$10000,15,FALSE),0)</f>
        <v>0</v>
      </c>
      <c r="V275" s="122">
        <f>U275/(S275-R275+1)*365</f>
        <v>0</v>
      </c>
      <c r="W275" s="122"/>
      <c r="X275" s="154">
        <v>45658</v>
      </c>
      <c r="Y275" s="154">
        <f>X275+30</f>
        <v>45688</v>
      </c>
      <c r="Z275" s="158">
        <f>IFERROR(IF(($R275-Y275)&gt;=0,0,IF(($S275-X275)&lt;0,0,IF(AND(($S275-Y275)&gt;0,(X275-$R275)&gt;0),$V275/365*(Y275-X275+1),IF(AND(($S275-Y275)&lt;=0,(X275-$R275)&gt;0),$V275/365*($S275-X275+1),$V275/365*(Y275-$R275+1))))),0)</f>
        <v>0</v>
      </c>
      <c r="AA275" s="154">
        <f>Y275+1</f>
        <v>45689</v>
      </c>
      <c r="AB275" s="154">
        <f>AA275+27</f>
        <v>45716</v>
      </c>
      <c r="AC275" s="158">
        <f>IFERROR(IF(($R275-AB275)&gt;=0,0,IF(($S275-AA275)&lt;0,0,IF(AND(($S275-AB275)&gt;0,(AA275-$R275)&gt;0),$V275/365*(AB275-AA275+1),IF(AND(($S275-AB275)&lt;=0,(AA275-$R275)&gt;0),$V275/365*($S275-AA275+1),$V275/365*(AB275-$R275+1))))),0)</f>
        <v>0</v>
      </c>
      <c r="AD275" s="154">
        <f>AB275+1</f>
        <v>45717</v>
      </c>
      <c r="AE275" s="154">
        <f>AD275+30</f>
        <v>45747</v>
      </c>
      <c r="AF275" s="158">
        <f>IFERROR(IF(($R275-AE275)&gt;=0,0,IF(($S275-AD275)&lt;0,0,IF(AND(($S275-AE275)&gt;0,(AD275-$R275)&gt;0),$V275/365*(AE275-AD275+1),IF(AND(($S275-AE275)&lt;=0,(AD275-$R275)&gt;0),$V275/365*($S275-AD275+1),$V275/365*(AE275-$R275+1))))),0)</f>
        <v>0</v>
      </c>
      <c r="AG275" s="154">
        <f>AE275+1</f>
        <v>45748</v>
      </c>
      <c r="AH275" s="154">
        <f>AG275+29</f>
        <v>45777</v>
      </c>
      <c r="AI275" s="158">
        <f>IFERROR(IF(($R275-AH275)&gt;=0,0,IF(($S275-AG275)&lt;0,0,IF(AND(($S275-AH275)&gt;0,(AG275-$R275)&gt;0),$V275/365*(AH275-AG275+1),IF(AND(($S275-AH275)&lt;=0,(AG275-$R275)&gt;0),$V275/365*($S275-AG275+1),$V275/365*(AH275-$R275+1))))),0)</f>
        <v>0</v>
      </c>
      <c r="AJ275" s="154">
        <f>AH275+1</f>
        <v>45778</v>
      </c>
      <c r="AK275" s="154">
        <f>AJ275+30</f>
        <v>45808</v>
      </c>
      <c r="AL275" s="158">
        <f>IFERROR(IF(($R275-AK275)&gt;=0,0,IF(($S275-AJ275)&lt;0,0,IF(AND(($S275-AK275)&gt;0,(AJ275-$R275)&gt;0),$V275/365*(AK275-AJ275+1),IF(AND(($S275-AK275)&lt;=0,(AJ275-$R275)&gt;0),$V275/365*($S275-AJ275+1),$V275/365*(AK275-$R275+1))))),0)</f>
        <v>0</v>
      </c>
      <c r="AM275" s="154">
        <f>AK275+1</f>
        <v>45809</v>
      </c>
      <c r="AN275" s="154">
        <f>AM275+29</f>
        <v>45838</v>
      </c>
      <c r="AO275" s="158">
        <f>IFERROR(IF(($R275-AN275)&gt;=0,0,IF(($S275-AM275)&lt;0,0,IF(AND(($S275-AN275)&gt;0,(AM275-$R275)&gt;0),$V275/365*(AN275-AM275+1),IF(AND(($S275-AN275)&lt;=0,(AM275-$R275)&gt;0),$V275/365*($S275-AM275+1),$V275/365*(AN275-$R275+1))))),0)</f>
        <v>0</v>
      </c>
      <c r="AP275" s="154">
        <f>AN275+1</f>
        <v>45839</v>
      </c>
      <c r="AQ275" s="154">
        <f>AP275+30</f>
        <v>45869</v>
      </c>
      <c r="AR275" s="158">
        <f>IFERROR(IF(($R275-AQ275)&gt;=0,0,IF(($S275-AP275)&lt;0,0,IF(AND(($S275-AQ275)&gt;0,(AP275-$R275)&gt;0),$V275/365*(AQ275-AP275+1),IF(AND(($S275-AQ275)&lt;=0,(AP275-$R275)&gt;0),$V275/365*($S275-AP275+1),$V275/365*(AQ275-$R275+1))))),0)</f>
        <v>0</v>
      </c>
      <c r="AS275" s="154">
        <f>AQ275+1</f>
        <v>45870</v>
      </c>
      <c r="AT275" s="154">
        <f>AS275+30</f>
        <v>45900</v>
      </c>
      <c r="AU275" s="158">
        <f>IFERROR(IF(($R275-AT275)&gt;=0,0,IF(($S275-AS275)&lt;0,0,IF(AND(($S275-AT275)&gt;0,(AS275-$R275)&gt;0),$V275/365*(AT275-AS275+1),IF(AND(($S275-AT275)&lt;=0,(AS275-$R275)&gt;0),$V275/365*($S275-AS275+1),$V275/365*(AT275-$R275+1))))),0)</f>
        <v>0</v>
      </c>
      <c r="AV275" s="154">
        <f>AT275+1</f>
        <v>45901</v>
      </c>
      <c r="AW275" s="154">
        <f>AV275+29</f>
        <v>45930</v>
      </c>
      <c r="AX275" s="158">
        <f>IFERROR(IF(($R275-AW275)&gt;=0,0,IF(($S275-AV275)&lt;0,0,IF(AND(($S275-AW275)&gt;0,(AV275-$R275)&gt;0),$V275/365*(AW275-AV275+1),IF(AND(($S275-AW275)&lt;=0,(AV275-$R275)&gt;0),$V275/365*($S275-AV275+1),$V275/365*(AW275-$R275+1))))),0)</f>
        <v>0</v>
      </c>
      <c r="AY275" s="154">
        <f>AW275+1</f>
        <v>45931</v>
      </c>
      <c r="AZ275" s="154">
        <f>AY275+30</f>
        <v>45961</v>
      </c>
      <c r="BA275" s="158">
        <f>IFERROR(IF(($R275-AZ275)&gt;=0,0,IF(($S275-AY275)&lt;0,0,IF(AND(($S275-AZ275)&gt;0,(AY275-$R275)&gt;0),$V275/365*(AZ275-AY275+1),IF(AND(($S275-AZ275)&lt;=0,(AY275-$R275)&gt;0),$V275/365*($S275-AY275+1),$V275/365*(AZ275-$R275+1))))),0)</f>
        <v>0</v>
      </c>
      <c r="BB275" s="154">
        <f>AZ275+1</f>
        <v>45962</v>
      </c>
      <c r="BC275" s="154">
        <f>BB275+29</f>
        <v>45991</v>
      </c>
      <c r="BD275" s="158">
        <f>IFERROR(IF(($R275-BC275)&gt;=0,0,IF(($S275-BB275)&lt;0,0,IF(AND(($S275-BC275)&gt;0,(BB275-$R275)&gt;0),$V275/365*(BC275-BB275+1),IF(AND(($S275-BC275)&lt;=0,(BB275-$R275)&gt;0),$V275/365*($S275-BB275+1),$V275/365*(BC275-$R275+1))))),0)</f>
        <v>0</v>
      </c>
      <c r="BE275" s="154">
        <f>BC275+1</f>
        <v>45992</v>
      </c>
      <c r="BF275" s="154">
        <f>BE275+30</f>
        <v>46022</v>
      </c>
      <c r="BG275" s="158">
        <f>IFERROR(IF(($R275-BF275)&gt;=0,0,IF(($S275-BE275)&lt;0,0,IF(AND(($S275-BF275)&gt;0,(BE275-$R275)&gt;0),$V275/365*(BF275-BE275+1),IF(AND(($S275-BF275)&lt;=0,(BE275-$R275)&gt;0),$V275/365*($S275-BE275+1),$V275/365*(BF275-$R275+1))))),0)</f>
        <v>0</v>
      </c>
      <c r="BH275" s="154">
        <v>46023</v>
      </c>
      <c r="BI275" s="154">
        <f>BH275+30</f>
        <v>46053</v>
      </c>
      <c r="BJ275" s="158">
        <f>IFERROR(IF(($R275-BI275)&gt;=0,0,IF(($S275-BH275)&lt;0,0,IF(AND(($S275-BI275)&gt;0,(BH275-$R275)&gt;0),$V275/365*(BI275-BH275+1),IF(AND(($S275-BI275)&lt;=0,(BH275-$R275)&gt;0),$V275/365*($S275-BH275+1),$V275/365*(BI275-$R275+1))))),0)</f>
        <v>0</v>
      </c>
      <c r="BK275" s="154">
        <f>BI275+1</f>
        <v>46054</v>
      </c>
      <c r="BL275" s="154">
        <f>BK275+27</f>
        <v>46081</v>
      </c>
      <c r="BM275" s="158">
        <f>IFERROR(IF(($R275-BL275)&gt;=0,0,IF(($S275-BK275)&lt;0,0,IF(AND(($S275-BL275)&gt;0,(BK275-$R275)&gt;0),$V275/365*(BL275-BK275+1),IF(AND(($S275-BL275)&lt;=0,(BK275-$R275)&gt;0),$V275/365*($S275-BK275+1),$V275/365*(BL275-$R275+1))))),0)</f>
        <v>0</v>
      </c>
      <c r="BN275" s="154">
        <f>BL275+1</f>
        <v>46082</v>
      </c>
      <c r="BO275" s="154">
        <f>BN275+30</f>
        <v>46112</v>
      </c>
      <c r="BP275" s="158">
        <f>IFERROR(IF(($R275-BO275)&gt;=0,0,IF(($S275-BN275)&lt;0,0,IF(AND(($S275-BO275)&gt;0,(BN275-$R275)&gt;0),$V275/365*(BO275-BN275+1),IF(AND(($S275-BO275)&lt;=0,(BN275-$R275)&gt;0),$V275/365*($S275-BN275+1),$V275/365*(BO275-$R275+1))))),0)</f>
        <v>0</v>
      </c>
      <c r="BQ275" s="154">
        <f>BO275+1</f>
        <v>46113</v>
      </c>
      <c r="BR275" s="154">
        <f>BQ275+29</f>
        <v>46142</v>
      </c>
      <c r="BS275" s="158">
        <f>IFERROR(IF(($R275-BR275)&gt;=0,0,IF(($S275-BQ275)&lt;0,0,IF(AND(($S275-BR275)&gt;0,(BQ275-$R275)&gt;0),$V275/365*(BR275-BQ275+1),IF(AND(($S275-BR275)&lt;=0,(BQ275-$R275)&gt;0),$V275/365*($S275-BQ275+1),$V275/365*(BR275-$R275+1))))),0)</f>
        <v>0</v>
      </c>
      <c r="BT275" s="154">
        <f>BR275+1</f>
        <v>46143</v>
      </c>
      <c r="BU275" s="154">
        <f>BT275+30</f>
        <v>46173</v>
      </c>
      <c r="BV275" s="158">
        <f>IFERROR(IF(($R275-BU275)&gt;=0,0,IF(($S275-BT275)&lt;0,0,IF(AND(($S275-BU275)&gt;0,(BT275-$R275)&gt;0),$V275/365*(BU275-BT275+1),IF(AND(($S275-BU275)&lt;=0,(BT275-$R275)&gt;0),$V275/365*($S275-BT275+1),$V275/365*(BU275-$R275+1))))),0)</f>
        <v>0</v>
      </c>
      <c r="BW275" s="154">
        <f>BU275+1</f>
        <v>46174</v>
      </c>
      <c r="BX275" s="154">
        <f>BW275+29</f>
        <v>46203</v>
      </c>
      <c r="BY275" s="158">
        <f>IFERROR(IF(($R275-BX275)&gt;=0,0,IF(($S275-BW275)&lt;0,0,IF(AND(($S275-BX275)&gt;0,(BW275-$R275)&gt;0),$V275/365*(BX275-BW275+1),IF(AND(($S275-BX275)&lt;=0,(BW275-$R275)&gt;0),$V275/365*($S275-BW275+1),$V275/365*(BX275-$R275+1))))),0)</f>
        <v>0</v>
      </c>
      <c r="BZ275" s="154">
        <f>BX275+1</f>
        <v>46204</v>
      </c>
      <c r="CA275" s="154">
        <f>BZ275+30</f>
        <v>46234</v>
      </c>
      <c r="CB275" s="158">
        <f>IFERROR(IF(($R275-CA275)&gt;=0,0,IF(($S275-BZ275)&lt;0,0,IF(AND(($S275-CA275)&gt;0,(BZ275-$R275)&gt;0),$V275/365*(CA275-BZ275+1),IF(AND(($S275-CA275)&lt;=0,(BZ275-$R275)&gt;0),$V275/365*($S275-BZ275+1),$V275/365*(CA275-$R275+1))))),0)</f>
        <v>0</v>
      </c>
      <c r="CC275" s="154">
        <f>CA275+1</f>
        <v>46235</v>
      </c>
      <c r="CD275" s="154">
        <f>CC275+30</f>
        <v>46265</v>
      </c>
      <c r="CE275" s="158">
        <f>IFERROR(IF(($R275-CD275)&gt;=0,0,IF(($S275-CC275)&lt;0,0,IF(AND(($S275-CD275)&gt;0,(CC275-$R275)&gt;0),$V275/365*(CD275-CC275+1),IF(AND(($S275-CD275)&lt;=0,(CC275-$R275)&gt;0),$V275/365*($S275-CC275+1),$V275/365*(CD275-$R275+1))))),0)</f>
        <v>0</v>
      </c>
      <c r="CF275" s="154">
        <f>CD275+1</f>
        <v>46266</v>
      </c>
      <c r="CG275" s="154">
        <f>CF275+29</f>
        <v>46295</v>
      </c>
      <c r="CH275" s="158">
        <f>IFERROR(IF(($R275-CG275)&gt;=0,0,IF(($S275-CF275)&lt;0,0,IF(AND(($S275-CG275)&gt;0,(CF275-$R275)&gt;0),$V275/365*(CG275-CF275+1),IF(AND(($S275-CG275)&lt;=0,(CF275-$R275)&gt;0),$V275/365*($S275-CF275+1),$V275/365*(CG275-$R275+1))))),0)</f>
        <v>0</v>
      </c>
      <c r="CI275" s="154">
        <f>CG275+1</f>
        <v>46296</v>
      </c>
      <c r="CJ275" s="154">
        <f>CI275+30</f>
        <v>46326</v>
      </c>
      <c r="CK275" s="158">
        <f>IFERROR(IF(($R275-CJ275)&gt;=0,0,IF(($S275-CI275)&lt;0,0,IF(AND(($S275-CJ275)&gt;0,(CI275-$R275)&gt;0),$V275/365*(CJ275-CI275+1),IF(AND(($S275-CJ275)&lt;=0,(CI275-$R275)&gt;0),$V275/365*($S275-CI275+1),$V275/365*(CJ275-$R275+1))))),0)</f>
        <v>0</v>
      </c>
      <c r="CL275" s="154">
        <f>CJ275+1</f>
        <v>46327</v>
      </c>
      <c r="CM275" s="154">
        <f>CL275+29</f>
        <v>46356</v>
      </c>
      <c r="CN275" s="158">
        <f>IFERROR(IF(($R275-CM275)&gt;=0,0,IF(($S275-CL275)&lt;0,0,IF(AND(($S275-CM275)&gt;0,(CL275-$R275)&gt;0),$V275/365*(CM275-CL275+1),IF(AND(($S275-CM275)&lt;=0,(CL275-$R275)&gt;0),$V275/365*($S275-CL275+1),$V275/365*(CM275-$R275+1))))),0)</f>
        <v>0</v>
      </c>
      <c r="CO275" s="154">
        <f>CM275+1</f>
        <v>46357</v>
      </c>
      <c r="CP275" s="154">
        <f>CO275+30</f>
        <v>46387</v>
      </c>
      <c r="CQ275" s="158">
        <f>IFERROR(IF(($R275-CP275)&gt;=0,0,IF(($S275-CO275)&lt;0,0,IF(AND(($S275-CP275)&gt;0,(CO275-$R275)&gt;0),$V275/365*(CP275-CO275+1),IF(AND(($S275-CP275)&lt;=0,(CO275-$R275)&gt;0),$V275/365*($S275-CO275+1),$V275/365*(CP275-$R275+1))))),0)</f>
        <v>0</v>
      </c>
    </row>
    <row r="276" s="80" customFormat="1" ht="24" customHeight="1" outlineLevel="4" spans="1:95">
      <c r="A276" s="119"/>
      <c r="B276" s="120"/>
      <c r="C276" s="121"/>
      <c r="D276" s="119"/>
      <c r="E276" s="120"/>
      <c r="F276" s="120"/>
      <c r="G276" s="120"/>
      <c r="H276" s="122"/>
      <c r="I276" s="122"/>
      <c r="J276" s="122">
        <f>Z276+AC276+AF276+AI276+AL276+AO276+AR276+AU276+AX276+BA276+BD276+BG276</f>
        <v>0</v>
      </c>
      <c r="K276" s="122">
        <f>K275+1</f>
        <v>4</v>
      </c>
      <c r="L276" s="147"/>
      <c r="M276" s="148">
        <f>IFERROR(VLOOKUP($L276,'2-2 引出数据_合同数据仓库'!$B$2:$BP$10000,3,FALSE),0)</f>
        <v>0</v>
      </c>
      <c r="N276" s="122"/>
      <c r="O276" s="148">
        <f>IFERROR(VLOOKUP((LEFT(VLOOKUP($L276,'2-2 引出数据_合同数据仓库'!$B$2:$BP$10000,64,FALSE),15)&amp;(RIGHT(VLOOKUP($L276,'2-2 引出数据_合同数据仓库'!$B$2:$BP$10000,64,FALSE),4)+1)),'2-2 引出数据_合同数据仓库'!$B$2:$BP$10000,3,FALSE),0)</f>
        <v>0</v>
      </c>
      <c r="P276" s="122"/>
      <c r="Q276" s="122">
        <f>IFERROR(VLOOKUP($L276,'2-2 引出数据_合同数据仓库'!$B$2:$BP$10000,28,FALSE),0)</f>
        <v>0</v>
      </c>
      <c r="R276" s="122">
        <f>IFERROR(VLOOKUP($L276,'2-2 引出数据_合同数据仓库'!$B$2:$BP$10000,29,FALSE),0)</f>
        <v>0</v>
      </c>
      <c r="S276" s="122">
        <f>IFERROR(VLOOKUP($L276,'2-2 引出数据_合同数据仓库'!$B$2:$BP$10000,4,FALSE),0)</f>
        <v>0</v>
      </c>
      <c r="T276" s="122"/>
      <c r="U276" s="122">
        <f>IFERROR(VLOOKUP($L276,'2-2 引出数据_合同数据仓库'!$B$2:$BP$10000,15,FALSE),0)</f>
        <v>0</v>
      </c>
      <c r="V276" s="122">
        <f>U276/(S276-R276+1)*365</f>
        <v>0</v>
      </c>
      <c r="W276" s="122"/>
      <c r="X276" s="154">
        <v>45658</v>
      </c>
      <c r="Y276" s="154">
        <f>X276+30</f>
        <v>45688</v>
      </c>
      <c r="Z276" s="158">
        <f>IFERROR(IF(($R276-Y276)&gt;=0,0,IF(($S276-X276)&lt;0,0,IF(AND(($S276-Y276)&gt;0,(X276-$R276)&gt;0),$V276/365*(Y276-X276+1),IF(AND(($S276-Y276)&lt;=0,(X276-$R276)&gt;0),$V276/365*($S276-X276+1),$V276/365*(Y276-$R276+1))))),0)</f>
        <v>0</v>
      </c>
      <c r="AA276" s="154">
        <f>Y276+1</f>
        <v>45689</v>
      </c>
      <c r="AB276" s="154">
        <f>AA276+27</f>
        <v>45716</v>
      </c>
      <c r="AC276" s="158">
        <f>IFERROR(IF(($R276-AB276)&gt;=0,0,IF(($S276-AA276)&lt;0,0,IF(AND(($S276-AB276)&gt;0,(AA276-$R276)&gt;0),$V276/365*(AB276-AA276+1),IF(AND(($S276-AB276)&lt;=0,(AA276-$R276)&gt;0),$V276/365*($S276-AA276+1),$V276/365*(AB276-$R276+1))))),0)</f>
        <v>0</v>
      </c>
      <c r="AD276" s="154">
        <f>AB276+1</f>
        <v>45717</v>
      </c>
      <c r="AE276" s="154">
        <f>AD276+30</f>
        <v>45747</v>
      </c>
      <c r="AF276" s="158">
        <f>IFERROR(IF(($R276-AE276)&gt;=0,0,IF(($S276-AD276)&lt;0,0,IF(AND(($S276-AE276)&gt;0,(AD276-$R276)&gt;0),$V276/365*(AE276-AD276+1),IF(AND(($S276-AE276)&lt;=0,(AD276-$R276)&gt;0),$V276/365*($S276-AD276+1),$V276/365*(AE276-$R276+1))))),0)</f>
        <v>0</v>
      </c>
      <c r="AG276" s="154">
        <f>AE276+1</f>
        <v>45748</v>
      </c>
      <c r="AH276" s="154">
        <f>AG276+29</f>
        <v>45777</v>
      </c>
      <c r="AI276" s="158">
        <f>IFERROR(IF(($R276-AH276)&gt;=0,0,IF(($S276-AG276)&lt;0,0,IF(AND(($S276-AH276)&gt;0,(AG276-$R276)&gt;0),$V276/365*(AH276-AG276+1),IF(AND(($S276-AH276)&lt;=0,(AG276-$R276)&gt;0),$V276/365*($S276-AG276+1),$V276/365*(AH276-$R276+1))))),0)</f>
        <v>0</v>
      </c>
      <c r="AJ276" s="154">
        <f>AH276+1</f>
        <v>45778</v>
      </c>
      <c r="AK276" s="154">
        <f>AJ276+30</f>
        <v>45808</v>
      </c>
      <c r="AL276" s="158">
        <f>IFERROR(IF(($R276-AK276)&gt;=0,0,IF(($S276-AJ276)&lt;0,0,IF(AND(($S276-AK276)&gt;0,(AJ276-$R276)&gt;0),$V276/365*(AK276-AJ276+1),IF(AND(($S276-AK276)&lt;=0,(AJ276-$R276)&gt;0),$V276/365*($S276-AJ276+1),$V276/365*(AK276-$R276+1))))),0)</f>
        <v>0</v>
      </c>
      <c r="AM276" s="154">
        <f>AK276+1</f>
        <v>45809</v>
      </c>
      <c r="AN276" s="154">
        <f>AM276+29</f>
        <v>45838</v>
      </c>
      <c r="AO276" s="158">
        <f>IFERROR(IF(($R276-AN276)&gt;=0,0,IF(($S276-AM276)&lt;0,0,IF(AND(($S276-AN276)&gt;0,(AM276-$R276)&gt;0),$V276/365*(AN276-AM276+1),IF(AND(($S276-AN276)&lt;=0,(AM276-$R276)&gt;0),$V276/365*($S276-AM276+1),$V276/365*(AN276-$R276+1))))),0)</f>
        <v>0</v>
      </c>
      <c r="AP276" s="154">
        <f>AN276+1</f>
        <v>45839</v>
      </c>
      <c r="AQ276" s="154">
        <f>AP276+30</f>
        <v>45869</v>
      </c>
      <c r="AR276" s="158">
        <f>IFERROR(IF(($R276-AQ276)&gt;=0,0,IF(($S276-AP276)&lt;0,0,IF(AND(($S276-AQ276)&gt;0,(AP276-$R276)&gt;0),$V276/365*(AQ276-AP276+1),IF(AND(($S276-AQ276)&lt;=0,(AP276-$R276)&gt;0),$V276/365*($S276-AP276+1),$V276/365*(AQ276-$R276+1))))),0)</f>
        <v>0</v>
      </c>
      <c r="AS276" s="154">
        <f>AQ276+1</f>
        <v>45870</v>
      </c>
      <c r="AT276" s="154">
        <f>AS276+30</f>
        <v>45900</v>
      </c>
      <c r="AU276" s="158">
        <f>IFERROR(IF(($R276-AT276)&gt;=0,0,IF(($S276-AS276)&lt;0,0,IF(AND(($S276-AT276)&gt;0,(AS276-$R276)&gt;0),$V276/365*(AT276-AS276+1),IF(AND(($S276-AT276)&lt;=0,(AS276-$R276)&gt;0),$V276/365*($S276-AS276+1),$V276/365*(AT276-$R276+1))))),0)</f>
        <v>0</v>
      </c>
      <c r="AV276" s="154">
        <f>AT276+1</f>
        <v>45901</v>
      </c>
      <c r="AW276" s="154">
        <f>AV276+29</f>
        <v>45930</v>
      </c>
      <c r="AX276" s="158">
        <f>IFERROR(IF(($R276-AW276)&gt;=0,0,IF(($S276-AV276)&lt;0,0,IF(AND(($S276-AW276)&gt;0,(AV276-$R276)&gt;0),$V276/365*(AW276-AV276+1),IF(AND(($S276-AW276)&lt;=0,(AV276-$R276)&gt;0),$V276/365*($S276-AV276+1),$V276/365*(AW276-$R276+1))))),0)</f>
        <v>0</v>
      </c>
      <c r="AY276" s="154">
        <f>AW276+1</f>
        <v>45931</v>
      </c>
      <c r="AZ276" s="154">
        <f>AY276+30</f>
        <v>45961</v>
      </c>
      <c r="BA276" s="158">
        <f>IFERROR(IF(($R276-AZ276)&gt;=0,0,IF(($S276-AY276)&lt;0,0,IF(AND(($S276-AZ276)&gt;0,(AY276-$R276)&gt;0),$V276/365*(AZ276-AY276+1),IF(AND(($S276-AZ276)&lt;=0,(AY276-$R276)&gt;0),$V276/365*($S276-AY276+1),$V276/365*(AZ276-$R276+1))))),0)</f>
        <v>0</v>
      </c>
      <c r="BB276" s="154">
        <f>AZ276+1</f>
        <v>45962</v>
      </c>
      <c r="BC276" s="154">
        <f>BB276+29</f>
        <v>45991</v>
      </c>
      <c r="BD276" s="158">
        <f>IFERROR(IF(($R276-BC276)&gt;=0,0,IF(($S276-BB276)&lt;0,0,IF(AND(($S276-BC276)&gt;0,(BB276-$R276)&gt;0),$V276/365*(BC276-BB276+1),IF(AND(($S276-BC276)&lt;=0,(BB276-$R276)&gt;0),$V276/365*($S276-BB276+1),$V276/365*(BC276-$R276+1))))),0)</f>
        <v>0</v>
      </c>
      <c r="BE276" s="154">
        <f>BC276+1</f>
        <v>45992</v>
      </c>
      <c r="BF276" s="154">
        <f>BE276+30</f>
        <v>46022</v>
      </c>
      <c r="BG276" s="158">
        <f>IFERROR(IF(($R276-BF276)&gt;=0,0,IF(($S276-BE276)&lt;0,0,IF(AND(($S276-BF276)&gt;0,(BE276-$R276)&gt;0),$V276/365*(BF276-BE276+1),IF(AND(($S276-BF276)&lt;=0,(BE276-$R276)&gt;0),$V276/365*($S276-BE276+1),$V276/365*(BF276-$R276+1))))),0)</f>
        <v>0</v>
      </c>
      <c r="BH276" s="154">
        <v>46023</v>
      </c>
      <c r="BI276" s="154">
        <f>BH276+30</f>
        <v>46053</v>
      </c>
      <c r="BJ276" s="158">
        <f>IFERROR(IF(($R276-BI276)&gt;=0,0,IF(($S276-BH276)&lt;0,0,IF(AND(($S276-BI276)&gt;0,(BH276-$R276)&gt;0),$V276/365*(BI276-BH276+1),IF(AND(($S276-BI276)&lt;=0,(BH276-$R276)&gt;0),$V276/365*($S276-BH276+1),$V276/365*(BI276-$R276+1))))),0)</f>
        <v>0</v>
      </c>
      <c r="BK276" s="154">
        <f>BI276+1</f>
        <v>46054</v>
      </c>
      <c r="BL276" s="154">
        <f>BK276+27</f>
        <v>46081</v>
      </c>
      <c r="BM276" s="158">
        <f>IFERROR(IF(($R276-BL276)&gt;=0,0,IF(($S276-BK276)&lt;0,0,IF(AND(($S276-BL276)&gt;0,(BK276-$R276)&gt;0),$V276/365*(BL276-BK276+1),IF(AND(($S276-BL276)&lt;=0,(BK276-$R276)&gt;0),$V276/365*($S276-BK276+1),$V276/365*(BL276-$R276+1))))),0)</f>
        <v>0</v>
      </c>
      <c r="BN276" s="154">
        <f>BL276+1</f>
        <v>46082</v>
      </c>
      <c r="BO276" s="154">
        <f>BN276+30</f>
        <v>46112</v>
      </c>
      <c r="BP276" s="158">
        <f>IFERROR(IF(($R276-BO276)&gt;=0,0,IF(($S276-BN276)&lt;0,0,IF(AND(($S276-BO276)&gt;0,(BN276-$R276)&gt;0),$V276/365*(BO276-BN276+1),IF(AND(($S276-BO276)&lt;=0,(BN276-$R276)&gt;0),$V276/365*($S276-BN276+1),$V276/365*(BO276-$R276+1))))),0)</f>
        <v>0</v>
      </c>
      <c r="BQ276" s="154">
        <f>BO276+1</f>
        <v>46113</v>
      </c>
      <c r="BR276" s="154">
        <f>BQ276+29</f>
        <v>46142</v>
      </c>
      <c r="BS276" s="158">
        <f>IFERROR(IF(($R276-BR276)&gt;=0,0,IF(($S276-BQ276)&lt;0,0,IF(AND(($S276-BR276)&gt;0,(BQ276-$R276)&gt;0),$V276/365*(BR276-BQ276+1),IF(AND(($S276-BR276)&lt;=0,(BQ276-$R276)&gt;0),$V276/365*($S276-BQ276+1),$V276/365*(BR276-$R276+1))))),0)</f>
        <v>0</v>
      </c>
      <c r="BT276" s="154">
        <f>BR276+1</f>
        <v>46143</v>
      </c>
      <c r="BU276" s="154">
        <f>BT276+30</f>
        <v>46173</v>
      </c>
      <c r="BV276" s="158">
        <f>IFERROR(IF(($R276-BU276)&gt;=0,0,IF(($S276-BT276)&lt;0,0,IF(AND(($S276-BU276)&gt;0,(BT276-$R276)&gt;0),$V276/365*(BU276-BT276+1),IF(AND(($S276-BU276)&lt;=0,(BT276-$R276)&gt;0),$V276/365*($S276-BT276+1),$V276/365*(BU276-$R276+1))))),0)</f>
        <v>0</v>
      </c>
      <c r="BW276" s="154">
        <f>BU276+1</f>
        <v>46174</v>
      </c>
      <c r="BX276" s="154">
        <f>BW276+29</f>
        <v>46203</v>
      </c>
      <c r="BY276" s="158">
        <f>IFERROR(IF(($R276-BX276)&gt;=0,0,IF(($S276-BW276)&lt;0,0,IF(AND(($S276-BX276)&gt;0,(BW276-$R276)&gt;0),$V276/365*(BX276-BW276+1),IF(AND(($S276-BX276)&lt;=0,(BW276-$R276)&gt;0),$V276/365*($S276-BW276+1),$V276/365*(BX276-$R276+1))))),0)</f>
        <v>0</v>
      </c>
      <c r="BZ276" s="154">
        <f>BX276+1</f>
        <v>46204</v>
      </c>
      <c r="CA276" s="154">
        <f>BZ276+30</f>
        <v>46234</v>
      </c>
      <c r="CB276" s="158">
        <f>IFERROR(IF(($R276-CA276)&gt;=0,0,IF(($S276-BZ276)&lt;0,0,IF(AND(($S276-CA276)&gt;0,(BZ276-$R276)&gt;0),$V276/365*(CA276-BZ276+1),IF(AND(($S276-CA276)&lt;=0,(BZ276-$R276)&gt;0),$V276/365*($S276-BZ276+1),$V276/365*(CA276-$R276+1))))),0)</f>
        <v>0</v>
      </c>
      <c r="CC276" s="154">
        <f>CA276+1</f>
        <v>46235</v>
      </c>
      <c r="CD276" s="154">
        <f>CC276+30</f>
        <v>46265</v>
      </c>
      <c r="CE276" s="158">
        <f>IFERROR(IF(($R276-CD276)&gt;=0,0,IF(($S276-CC276)&lt;0,0,IF(AND(($S276-CD276)&gt;0,(CC276-$R276)&gt;0),$V276/365*(CD276-CC276+1),IF(AND(($S276-CD276)&lt;=0,(CC276-$R276)&gt;0),$V276/365*($S276-CC276+1),$V276/365*(CD276-$R276+1))))),0)</f>
        <v>0</v>
      </c>
      <c r="CF276" s="154">
        <f>CD276+1</f>
        <v>46266</v>
      </c>
      <c r="CG276" s="154">
        <f>CF276+29</f>
        <v>46295</v>
      </c>
      <c r="CH276" s="158">
        <f>IFERROR(IF(($R276-CG276)&gt;=0,0,IF(($S276-CF276)&lt;0,0,IF(AND(($S276-CG276)&gt;0,(CF276-$R276)&gt;0),$V276/365*(CG276-CF276+1),IF(AND(($S276-CG276)&lt;=0,(CF276-$R276)&gt;0),$V276/365*($S276-CF276+1),$V276/365*(CG276-$R276+1))))),0)</f>
        <v>0</v>
      </c>
      <c r="CI276" s="154">
        <f>CG276+1</f>
        <v>46296</v>
      </c>
      <c r="CJ276" s="154">
        <f>CI276+30</f>
        <v>46326</v>
      </c>
      <c r="CK276" s="158">
        <f>IFERROR(IF(($R276-CJ276)&gt;=0,0,IF(($S276-CI276)&lt;0,0,IF(AND(($S276-CJ276)&gt;0,(CI276-$R276)&gt;0),$V276/365*(CJ276-CI276+1),IF(AND(($S276-CJ276)&lt;=0,(CI276-$R276)&gt;0),$V276/365*($S276-CI276+1),$V276/365*(CJ276-$R276+1))))),0)</f>
        <v>0</v>
      </c>
      <c r="CL276" s="154">
        <f>CJ276+1</f>
        <v>46327</v>
      </c>
      <c r="CM276" s="154">
        <f>CL276+29</f>
        <v>46356</v>
      </c>
      <c r="CN276" s="158">
        <f>IFERROR(IF(($R276-CM276)&gt;=0,0,IF(($S276-CL276)&lt;0,0,IF(AND(($S276-CM276)&gt;0,(CL276-$R276)&gt;0),$V276/365*(CM276-CL276+1),IF(AND(($S276-CM276)&lt;=0,(CL276-$R276)&gt;0),$V276/365*($S276-CL276+1),$V276/365*(CM276-$R276+1))))),0)</f>
        <v>0</v>
      </c>
      <c r="CO276" s="154">
        <f>CM276+1</f>
        <v>46357</v>
      </c>
      <c r="CP276" s="154">
        <f>CO276+30</f>
        <v>46387</v>
      </c>
      <c r="CQ276" s="158">
        <f>IFERROR(IF(($R276-CP276)&gt;=0,0,IF(($S276-CO276)&lt;0,0,IF(AND(($S276-CP276)&gt;0,(CO276-$R276)&gt;0),$V276/365*(CP276-CO276+1),IF(AND(($S276-CP276)&lt;=0,(CO276-$R276)&gt;0),$V276/365*($S276-CO276+1),$V276/365*(CP276-$R276+1))))),0)</f>
        <v>0</v>
      </c>
    </row>
    <row r="277" s="80" customFormat="1" ht="24" customHeight="1" outlineLevel="4" spans="1:95">
      <c r="A277" s="123" t="s">
        <v>2814</v>
      </c>
      <c r="B277" s="124"/>
      <c r="C277" s="124"/>
      <c r="D277" s="124"/>
      <c r="E277" s="124"/>
      <c r="F277" s="124"/>
      <c r="G277" s="125"/>
      <c r="H277" s="126"/>
      <c r="I277" s="126"/>
      <c r="J277" s="126"/>
      <c r="K277" s="126"/>
      <c r="L277" s="149"/>
      <c r="M277" s="149"/>
      <c r="N277" s="126"/>
      <c r="O277" s="126"/>
      <c r="P277" s="126"/>
      <c r="Q277" s="126"/>
      <c r="R277" s="126"/>
      <c r="S277" s="126"/>
      <c r="T277" s="126"/>
      <c r="U277" s="126"/>
      <c r="V277" s="126"/>
      <c r="W277" s="126"/>
      <c r="X277" s="126"/>
      <c r="Y277" s="126"/>
      <c r="Z277" s="126"/>
      <c r="AA277" s="126"/>
      <c r="AB277" s="126"/>
      <c r="AC277" s="126"/>
      <c r="AD277" s="126"/>
      <c r="AE277" s="126"/>
      <c r="AF277" s="126"/>
      <c r="AG277" s="126"/>
      <c r="AH277" s="126"/>
      <c r="AI277" s="126"/>
      <c r="AJ277" s="126"/>
      <c r="AK277" s="126"/>
      <c r="AL277" s="126"/>
      <c r="AM277" s="126"/>
      <c r="AN277" s="126"/>
      <c r="AO277" s="126"/>
      <c r="AP277" s="126"/>
      <c r="AQ277" s="126"/>
      <c r="AR277" s="126"/>
      <c r="AS277" s="126"/>
      <c r="AT277" s="126"/>
      <c r="AU277" s="126"/>
      <c r="AV277" s="126"/>
      <c r="AW277" s="126"/>
      <c r="AX277" s="126"/>
      <c r="AY277" s="126"/>
      <c r="AZ277" s="126"/>
      <c r="BA277" s="126"/>
      <c r="BB277" s="126"/>
      <c r="BC277" s="126"/>
      <c r="BD277" s="126"/>
      <c r="BE277" s="126"/>
      <c r="BF277" s="126"/>
      <c r="BG277" s="126"/>
      <c r="BH277" s="126"/>
      <c r="BI277" s="126"/>
      <c r="BJ277" s="126"/>
      <c r="BK277" s="126"/>
      <c r="BL277" s="126"/>
      <c r="BM277" s="126"/>
      <c r="BN277" s="126"/>
      <c r="BO277" s="126"/>
      <c r="BP277" s="126"/>
      <c r="BQ277" s="126"/>
      <c r="BR277" s="126"/>
      <c r="BS277" s="126"/>
      <c r="BT277" s="126"/>
      <c r="BU277" s="126"/>
      <c r="BV277" s="126"/>
      <c r="BW277" s="126"/>
      <c r="BX277" s="126"/>
      <c r="BY277" s="126"/>
      <c r="BZ277" s="126"/>
      <c r="CA277" s="126"/>
      <c r="CB277" s="126"/>
      <c r="CC277" s="126"/>
      <c r="CD277" s="126"/>
      <c r="CE277" s="126"/>
      <c r="CF277" s="126"/>
      <c r="CG277" s="126"/>
      <c r="CH277" s="126"/>
      <c r="CI277" s="126"/>
      <c r="CJ277" s="126"/>
      <c r="CK277" s="126"/>
      <c r="CL277" s="126"/>
      <c r="CM277" s="126"/>
      <c r="CN277" s="126"/>
      <c r="CO277" s="126"/>
      <c r="CP277" s="126"/>
      <c r="CQ277" s="126"/>
    </row>
    <row r="278" ht="24" customHeight="1" outlineLevel="2" spans="1:95">
      <c r="A278" s="49"/>
      <c r="B278" s="112" t="s">
        <v>787</v>
      </c>
      <c r="C278" s="113" t="s">
        <v>42</v>
      </c>
      <c r="D278" s="49" t="s">
        <v>43</v>
      </c>
      <c r="E278" s="112"/>
      <c r="F278" s="112"/>
      <c r="G278" s="112"/>
      <c r="H278" s="114">
        <f>X278+AA278+AD278+AG278+AJ278+AM278+AP278+AS278+AV278+AY278+BB278+BE278</f>
        <v>0</v>
      </c>
      <c r="I278" s="114">
        <f>Y278+AB278+AE278+AH278+AK278+AN278+AQ278+AT278+AW278+AZ278+BC278+BF278</f>
        <v>0</v>
      </c>
      <c r="J278" s="114">
        <f t="shared" ref="J278:J283" si="14">Z278+AC278+AF278+AI278+AL278+AO278+AR278+AU278+AX278+BA278+BD278+BG278</f>
        <v>0</v>
      </c>
      <c r="K278" s="114"/>
      <c r="L278" s="145"/>
      <c r="M278" s="145"/>
      <c r="N278" s="114"/>
      <c r="O278" s="114"/>
      <c r="P278" s="114"/>
      <c r="Q278" s="114"/>
      <c r="R278" s="114"/>
      <c r="S278" s="114"/>
      <c r="T278" s="114"/>
      <c r="U278" s="114"/>
      <c r="V278" s="114"/>
      <c r="W278" s="114"/>
      <c r="X278" s="114">
        <f>VLOOKUP($C278,'1 预算编制表单'!$C:$BJ,27,FALSE)</f>
        <v>0</v>
      </c>
      <c r="Y278" s="114">
        <f>X278-Z278</f>
        <v>0</v>
      </c>
      <c r="Z278" s="114">
        <f>Z279+Z285+Z291+Z297+Z303+Z309+Z315+Z321+Z327+Z333</f>
        <v>0</v>
      </c>
      <c r="AA278" s="114">
        <f>VLOOKUP($C278,'1 预算编制表单'!$C:$BJ,30,FALSE)</f>
        <v>0</v>
      </c>
      <c r="AB278" s="114">
        <f>AA278-AC278</f>
        <v>0</v>
      </c>
      <c r="AC278" s="114">
        <f>AC279+AC285+AC291+AC297+AC303+AC309+AC315+AC321+AC327+AC333</f>
        <v>0</v>
      </c>
      <c r="AD278" s="114">
        <f>VLOOKUP($C278,'1 预算编制表单'!$C:$BJ,33,FALSE)</f>
        <v>0</v>
      </c>
      <c r="AE278" s="114">
        <f>AD278-AF278</f>
        <v>0</v>
      </c>
      <c r="AF278" s="114">
        <f>AF279+AF285+AF291+AF297+AF303+AF309+AF315+AF321+AF327+AF333</f>
        <v>0</v>
      </c>
      <c r="AG278" s="114">
        <f>VLOOKUP($C278,'1 预算编制表单'!$C:$BJ,36,FALSE)</f>
        <v>0</v>
      </c>
      <c r="AH278" s="114">
        <f>AG278-AI278</f>
        <v>0</v>
      </c>
      <c r="AI278" s="114">
        <f>AI279+AI285+AI291+AI297+AI303+AI309+AI315+AI321+AI327+AI333</f>
        <v>0</v>
      </c>
      <c r="AJ278" s="114">
        <f>VLOOKUP($C278,'1 预算编制表单'!$C:$BJ,39,FALSE)</f>
        <v>0</v>
      </c>
      <c r="AK278" s="114">
        <f>AJ278-AL278</f>
        <v>0</v>
      </c>
      <c r="AL278" s="114">
        <f>AL279+AL285+AL291+AL297+AL303+AL309+AL315+AL321+AL327+AL333</f>
        <v>0</v>
      </c>
      <c r="AM278" s="114">
        <f>VLOOKUP($C278,'1 预算编制表单'!$C:$BJ,42,FALSE)</f>
        <v>0</v>
      </c>
      <c r="AN278" s="114">
        <f>AM278-AO278</f>
        <v>0</v>
      </c>
      <c r="AO278" s="114">
        <f>AO279+AO285+AO291+AO297+AO303+AO309+AO315+AO321+AO327+AO333</f>
        <v>0</v>
      </c>
      <c r="AP278" s="114">
        <f>VLOOKUP($C278,'1 预算编制表单'!$C:$BJ,45,FALSE)</f>
        <v>0</v>
      </c>
      <c r="AQ278" s="114">
        <f>AP278-AR278</f>
        <v>0</v>
      </c>
      <c r="AR278" s="114">
        <f>AR279+AR285+AR291+AR297+AR303+AR309+AR315+AR321+AR327+AR333</f>
        <v>0</v>
      </c>
      <c r="AS278" s="114">
        <f>VLOOKUP($C278,'1 预算编制表单'!$C:$BJ,48,FALSE)</f>
        <v>0</v>
      </c>
      <c r="AT278" s="114">
        <f>AS278-AU278</f>
        <v>0</v>
      </c>
      <c r="AU278" s="114">
        <f>AU279+AU285+AU291+AU297+AU303+AU309+AU315+AU321+AU327+AU333</f>
        <v>0</v>
      </c>
      <c r="AV278" s="114">
        <f>VLOOKUP($C278,'1 预算编制表单'!$C:$BJ,51,FALSE)</f>
        <v>0</v>
      </c>
      <c r="AW278" s="114">
        <f>AV278-AX278</f>
        <v>0</v>
      </c>
      <c r="AX278" s="114">
        <f>AX279+AX285+AX291+AX297+AX303+AX309+AX315+AX321+AX327+AX333</f>
        <v>0</v>
      </c>
      <c r="AY278" s="114">
        <f>VLOOKUP($C278,'1 预算编制表单'!$C:$BJ,54,FALSE)</f>
        <v>0</v>
      </c>
      <c r="AZ278" s="114">
        <f>AY278-BA278</f>
        <v>0</v>
      </c>
      <c r="BA278" s="114">
        <f>BA279+BA285+BA291+BA297+BA303+BA309+BA315+BA321+BA327+BA333</f>
        <v>0</v>
      </c>
      <c r="BB278" s="114">
        <f>VLOOKUP($C278,'1 预算编制表单'!$C:$BJ,57,FALSE)</f>
        <v>0</v>
      </c>
      <c r="BC278" s="114">
        <f>BB278-BD278</f>
        <v>0</v>
      </c>
      <c r="BD278" s="114">
        <f>BD279+BD285+BD291+BD297+BD303+BD309+BD315+BD321+BD327+BD333</f>
        <v>0</v>
      </c>
      <c r="BE278" s="114">
        <f>VLOOKUP($C278,'1 预算编制表单'!$C:$BJ,60,FALSE)</f>
        <v>0</v>
      </c>
      <c r="BF278" s="114">
        <f>BE278-BG278</f>
        <v>0</v>
      </c>
      <c r="BG278" s="114">
        <f>BG279+BG285+BG291+BG297+BG303+BG309+BG315+BG321+BG327+BG333</f>
        <v>0</v>
      </c>
      <c r="BH278" s="114">
        <f>VLOOKUP($C278,'1 预算编制表单'!$C:$BJ,27,FALSE)</f>
        <v>0</v>
      </c>
      <c r="BI278" s="114">
        <f>BH278-BJ278</f>
        <v>0</v>
      </c>
      <c r="BJ278" s="114">
        <f>BJ279+BJ285+BJ291+BJ297+BJ303+BJ309+BJ315+BJ321+BJ327+BJ333</f>
        <v>0</v>
      </c>
      <c r="BK278" s="114">
        <f>VLOOKUP($C278,'1 预算编制表单'!$C:$BJ,30,FALSE)</f>
        <v>0</v>
      </c>
      <c r="BL278" s="114">
        <f>BK278-BM278</f>
        <v>0</v>
      </c>
      <c r="BM278" s="114">
        <f>BM279+BM285+BM291+BM297+BM303+BM309+BM315+BM321+BM327+BM333</f>
        <v>0</v>
      </c>
      <c r="BN278" s="114">
        <f>VLOOKUP($C278,'1 预算编制表单'!$C:$BJ,33,FALSE)</f>
        <v>0</v>
      </c>
      <c r="BO278" s="114">
        <f>BN278-BP278</f>
        <v>0</v>
      </c>
      <c r="BP278" s="114">
        <f>BP279+BP285+BP291+BP297+BP303+BP309+BP315+BP321+BP327+BP333</f>
        <v>0</v>
      </c>
      <c r="BQ278" s="114">
        <f>VLOOKUP($C278,'1 预算编制表单'!$C:$BJ,36,FALSE)</f>
        <v>0</v>
      </c>
      <c r="BR278" s="114">
        <f>BQ278-BS278</f>
        <v>0</v>
      </c>
      <c r="BS278" s="114">
        <f>BS279+BS285+BS291+BS297+BS303+BS309+BS315+BS321+BS327+BS333</f>
        <v>0</v>
      </c>
      <c r="BT278" s="114">
        <f>VLOOKUP($C278,'1 预算编制表单'!$C:$BJ,39,FALSE)</f>
        <v>0</v>
      </c>
      <c r="BU278" s="114">
        <f>BT278-BV278</f>
        <v>0</v>
      </c>
      <c r="BV278" s="114">
        <f>BV279+BV285+BV291+BV297+BV303+BV309+BV315+BV321+BV327+BV333</f>
        <v>0</v>
      </c>
      <c r="BW278" s="114">
        <f>VLOOKUP($C278,'1 预算编制表单'!$C:$BJ,42,FALSE)</f>
        <v>0</v>
      </c>
      <c r="BX278" s="114">
        <f>BW278-BY278</f>
        <v>0</v>
      </c>
      <c r="BY278" s="114">
        <f>BY279+BY285+BY291+BY297+BY303+BY309+BY315+BY321+BY327+BY333</f>
        <v>0</v>
      </c>
      <c r="BZ278" s="114">
        <f>VLOOKUP($C278,'1 预算编制表单'!$C:$BJ,45,FALSE)</f>
        <v>0</v>
      </c>
      <c r="CA278" s="114">
        <f>BZ278-CB278</f>
        <v>0</v>
      </c>
      <c r="CB278" s="114">
        <f>CB279+CB285+CB291+CB297+CB303+CB309+CB315+CB321+CB327+CB333</f>
        <v>0</v>
      </c>
      <c r="CC278" s="114">
        <f>VLOOKUP($C278,'1 预算编制表单'!$C:$BJ,48,FALSE)</f>
        <v>0</v>
      </c>
      <c r="CD278" s="114">
        <f>CC278-CE278</f>
        <v>0</v>
      </c>
      <c r="CE278" s="114">
        <f>CE279+CE285+CE291+CE297+CE303+CE309+CE315+CE321+CE327+CE333</f>
        <v>0</v>
      </c>
      <c r="CF278" s="114">
        <f>VLOOKUP($C278,'1 预算编制表单'!$C:$BJ,51,FALSE)</f>
        <v>0</v>
      </c>
      <c r="CG278" s="114">
        <f>CF278-CH278</f>
        <v>0</v>
      </c>
      <c r="CH278" s="114">
        <f>CH279+CH285+CH291+CH297+CH303+CH309+CH315+CH321+CH327+CH333</f>
        <v>0</v>
      </c>
      <c r="CI278" s="114">
        <f>VLOOKUP($C278,'1 预算编制表单'!$C:$BJ,54,FALSE)</f>
        <v>0</v>
      </c>
      <c r="CJ278" s="114">
        <f>CI278-CK278</f>
        <v>0</v>
      </c>
      <c r="CK278" s="114">
        <f>CK279+CK285+CK291+CK297+CK303+CK309+CK315+CK321+CK327+CK333</f>
        <v>0</v>
      </c>
      <c r="CL278" s="114">
        <f>VLOOKUP($C278,'1 预算编制表单'!$C:$BJ,57,FALSE)</f>
        <v>0</v>
      </c>
      <c r="CM278" s="114">
        <f>CL278-CN278</f>
        <v>0</v>
      </c>
      <c r="CN278" s="114">
        <f>CN279+CN285+CN291+CN297+CN303+CN309+CN315+CN321+CN327+CN333</f>
        <v>0</v>
      </c>
      <c r="CO278" s="114">
        <f>VLOOKUP($C278,'1 预算编制表单'!$C:$BJ,60,FALSE)</f>
        <v>0</v>
      </c>
      <c r="CP278" s="114">
        <f>CO278-CQ278</f>
        <v>0</v>
      </c>
      <c r="CQ278" s="114">
        <f>CQ279+CQ285+CQ291+CQ297+CQ303+CQ309+CQ315+CQ321+CQ327+CQ333</f>
        <v>0</v>
      </c>
    </row>
    <row r="279" ht="24" customHeight="1" outlineLevel="3" spans="1:95">
      <c r="A279" s="115"/>
      <c r="B279" s="116" t="s">
        <v>792</v>
      </c>
      <c r="C279" s="117" t="s">
        <v>1238</v>
      </c>
      <c r="D279" s="115" t="s">
        <v>1239</v>
      </c>
      <c r="E279" s="116" t="s">
        <v>1240</v>
      </c>
      <c r="F279" s="116"/>
      <c r="G279" s="116" t="s">
        <v>936</v>
      </c>
      <c r="H279" s="118">
        <f>X279+AA279+AD279+AG279+AJ279+AM279+AP279+AS279+AV279+AY279+BB279+BE279</f>
        <v>0</v>
      </c>
      <c r="I279" s="118">
        <f>Y279+AB279+AE279+AH279+AK279+AN279+AQ279+AT279+AW279+AZ279+BC279+BF279</f>
        <v>0</v>
      </c>
      <c r="J279" s="118">
        <f t="shared" si="14"/>
        <v>0</v>
      </c>
      <c r="K279" s="118"/>
      <c r="L279" s="146"/>
      <c r="M279" s="146"/>
      <c r="N279" s="118"/>
      <c r="O279" s="118"/>
      <c r="P279" s="118"/>
      <c r="Q279" s="118"/>
      <c r="R279" s="118"/>
      <c r="S279" s="118"/>
      <c r="T279" s="118"/>
      <c r="U279" s="118"/>
      <c r="V279" s="118"/>
      <c r="W279" s="118"/>
      <c r="X279" s="118">
        <f>VLOOKUP($C279,'1 预算编制表单'!$C:$BJ,27,FALSE)</f>
        <v>0</v>
      </c>
      <c r="Y279" s="118">
        <f>X279-Z279</f>
        <v>0</v>
      </c>
      <c r="Z279" s="118">
        <f>SUM(Z280:Z284)</f>
        <v>0</v>
      </c>
      <c r="AA279" s="118">
        <f>VLOOKUP($C279,'1 预算编制表单'!$C:$BJ,30,FALSE)</f>
        <v>0</v>
      </c>
      <c r="AB279" s="118">
        <f>AA279-AC279</f>
        <v>0</v>
      </c>
      <c r="AC279" s="118">
        <f>SUM(AC280:AC284)</f>
        <v>0</v>
      </c>
      <c r="AD279" s="118">
        <f>VLOOKUP($C279,'1 预算编制表单'!$C:$BJ,33,FALSE)</f>
        <v>0</v>
      </c>
      <c r="AE279" s="118">
        <f>AD279-AF279</f>
        <v>0</v>
      </c>
      <c r="AF279" s="118">
        <f>SUM(AF280:AF284)</f>
        <v>0</v>
      </c>
      <c r="AG279" s="118">
        <f>VLOOKUP($C279,'1 预算编制表单'!$C:$BJ,36,FALSE)</f>
        <v>0</v>
      </c>
      <c r="AH279" s="118">
        <f>AG279-AI279</f>
        <v>0</v>
      </c>
      <c r="AI279" s="118">
        <f>SUM(AI280:AI284)</f>
        <v>0</v>
      </c>
      <c r="AJ279" s="118">
        <f>VLOOKUP($C279,'1 预算编制表单'!$C:$BJ,39,FALSE)</f>
        <v>0</v>
      </c>
      <c r="AK279" s="118">
        <f>AJ279-AL279</f>
        <v>0</v>
      </c>
      <c r="AL279" s="118">
        <f>SUM(AL280:AL284)</f>
        <v>0</v>
      </c>
      <c r="AM279" s="118">
        <f>VLOOKUP($C279,'1 预算编制表单'!$C:$BJ,42,FALSE)</f>
        <v>0</v>
      </c>
      <c r="AN279" s="118">
        <f>AM279-AO279</f>
        <v>0</v>
      </c>
      <c r="AO279" s="118">
        <f>SUM(AO280:AO284)</f>
        <v>0</v>
      </c>
      <c r="AP279" s="118">
        <f>VLOOKUP($C279,'1 预算编制表单'!$C:$BJ,45,FALSE)</f>
        <v>0</v>
      </c>
      <c r="AQ279" s="118">
        <f>AP279-AR279</f>
        <v>0</v>
      </c>
      <c r="AR279" s="118">
        <f>SUM(AR280:AR284)</f>
        <v>0</v>
      </c>
      <c r="AS279" s="118">
        <f>VLOOKUP($C279,'1 预算编制表单'!$C:$BJ,48,FALSE)</f>
        <v>0</v>
      </c>
      <c r="AT279" s="118">
        <f>AS279-AU279</f>
        <v>0</v>
      </c>
      <c r="AU279" s="118">
        <f>SUM(AU280:AU284)</f>
        <v>0</v>
      </c>
      <c r="AV279" s="118">
        <f>VLOOKUP($C279,'1 预算编制表单'!$C:$BJ,51,FALSE)</f>
        <v>0</v>
      </c>
      <c r="AW279" s="118">
        <f>AV279-AX279</f>
        <v>0</v>
      </c>
      <c r="AX279" s="118">
        <f>SUM(AX280:AX284)</f>
        <v>0</v>
      </c>
      <c r="AY279" s="118">
        <f>VLOOKUP($C279,'1 预算编制表单'!$C:$BJ,54,FALSE)</f>
        <v>0</v>
      </c>
      <c r="AZ279" s="118">
        <f>AY279-BA279</f>
        <v>0</v>
      </c>
      <c r="BA279" s="118">
        <f>SUM(BA280:BA284)</f>
        <v>0</v>
      </c>
      <c r="BB279" s="118">
        <f>VLOOKUP($C279,'1 预算编制表单'!$C:$BJ,57,FALSE)</f>
        <v>0</v>
      </c>
      <c r="BC279" s="118">
        <f>BB279-BD279</f>
        <v>0</v>
      </c>
      <c r="BD279" s="118">
        <f>SUM(BD280:BD284)</f>
        <v>0</v>
      </c>
      <c r="BE279" s="118">
        <f>VLOOKUP($C279,'1 预算编制表单'!$C:$BJ,60,FALSE)</f>
        <v>0</v>
      </c>
      <c r="BF279" s="118">
        <f>BE279-BG279</f>
        <v>0</v>
      </c>
      <c r="BG279" s="118">
        <f>SUM(BG280:BG284)</f>
        <v>0</v>
      </c>
      <c r="BH279" s="118">
        <f>VLOOKUP($C279,'1 预算编制表单'!$C:$BJ,27,FALSE)</f>
        <v>0</v>
      </c>
      <c r="BI279" s="118">
        <f>BH279-BJ279</f>
        <v>0</v>
      </c>
      <c r="BJ279" s="118">
        <f>SUM(BJ280:BJ284)</f>
        <v>0</v>
      </c>
      <c r="BK279" s="118">
        <f>VLOOKUP($C279,'1 预算编制表单'!$C:$BJ,30,FALSE)</f>
        <v>0</v>
      </c>
      <c r="BL279" s="118">
        <f>BK279-BM279</f>
        <v>0</v>
      </c>
      <c r="BM279" s="118">
        <f>SUM(BM280:BM284)</f>
        <v>0</v>
      </c>
      <c r="BN279" s="118">
        <f>VLOOKUP($C279,'1 预算编制表单'!$C:$BJ,33,FALSE)</f>
        <v>0</v>
      </c>
      <c r="BO279" s="118">
        <f>BN279-BP279</f>
        <v>0</v>
      </c>
      <c r="BP279" s="118">
        <f>SUM(BP280:BP284)</f>
        <v>0</v>
      </c>
      <c r="BQ279" s="118">
        <f>VLOOKUP($C279,'1 预算编制表单'!$C:$BJ,36,FALSE)</f>
        <v>0</v>
      </c>
      <c r="BR279" s="118">
        <f>BQ279-BS279</f>
        <v>0</v>
      </c>
      <c r="BS279" s="118">
        <f>SUM(BS280:BS284)</f>
        <v>0</v>
      </c>
      <c r="BT279" s="118">
        <f>VLOOKUP($C279,'1 预算编制表单'!$C:$BJ,39,FALSE)</f>
        <v>0</v>
      </c>
      <c r="BU279" s="118">
        <f>BT279-BV279</f>
        <v>0</v>
      </c>
      <c r="BV279" s="118">
        <f>SUM(BV280:BV284)</f>
        <v>0</v>
      </c>
      <c r="BW279" s="118">
        <f>VLOOKUP($C279,'1 预算编制表单'!$C:$BJ,42,FALSE)</f>
        <v>0</v>
      </c>
      <c r="BX279" s="118">
        <f>BW279-BY279</f>
        <v>0</v>
      </c>
      <c r="BY279" s="118">
        <f>SUM(BY280:BY284)</f>
        <v>0</v>
      </c>
      <c r="BZ279" s="118">
        <f>VLOOKUP($C279,'1 预算编制表单'!$C:$BJ,45,FALSE)</f>
        <v>0</v>
      </c>
      <c r="CA279" s="118">
        <f>BZ279-CB279</f>
        <v>0</v>
      </c>
      <c r="CB279" s="118">
        <f>SUM(CB280:CB284)</f>
        <v>0</v>
      </c>
      <c r="CC279" s="118">
        <f>VLOOKUP($C279,'1 预算编制表单'!$C:$BJ,48,FALSE)</f>
        <v>0</v>
      </c>
      <c r="CD279" s="118">
        <f>CC279-CE279</f>
        <v>0</v>
      </c>
      <c r="CE279" s="118">
        <f>SUM(CE280:CE284)</f>
        <v>0</v>
      </c>
      <c r="CF279" s="118">
        <f>VLOOKUP($C279,'1 预算编制表单'!$C:$BJ,51,FALSE)</f>
        <v>0</v>
      </c>
      <c r="CG279" s="118">
        <f>CF279-CH279</f>
        <v>0</v>
      </c>
      <c r="CH279" s="118">
        <f>SUM(CH280:CH284)</f>
        <v>0</v>
      </c>
      <c r="CI279" s="118">
        <f>VLOOKUP($C279,'1 预算编制表单'!$C:$BJ,54,FALSE)</f>
        <v>0</v>
      </c>
      <c r="CJ279" s="118">
        <f>CI279-CK279</f>
        <v>0</v>
      </c>
      <c r="CK279" s="118">
        <f>SUM(CK280:CK284)</f>
        <v>0</v>
      </c>
      <c r="CL279" s="118">
        <f>VLOOKUP($C279,'1 预算编制表单'!$C:$BJ,57,FALSE)</f>
        <v>0</v>
      </c>
      <c r="CM279" s="118">
        <f>CL279-CN279</f>
        <v>0</v>
      </c>
      <c r="CN279" s="118">
        <f>SUM(CN280:CN284)</f>
        <v>0</v>
      </c>
      <c r="CO279" s="118">
        <f>VLOOKUP($C279,'1 预算编制表单'!$C:$BJ,60,FALSE)</f>
        <v>0</v>
      </c>
      <c r="CP279" s="118">
        <f>CO279-CQ279</f>
        <v>0</v>
      </c>
      <c r="CQ279" s="118">
        <f>SUM(CQ280:CQ284)</f>
        <v>0</v>
      </c>
    </row>
    <row r="280" s="80" customFormat="1" ht="24" customHeight="1" outlineLevel="4" spans="1:95">
      <c r="A280" s="119"/>
      <c r="B280" s="120"/>
      <c r="C280" s="121"/>
      <c r="D280" s="119"/>
      <c r="E280" s="120"/>
      <c r="F280" s="120"/>
      <c r="G280" s="120"/>
      <c r="H280" s="122"/>
      <c r="I280" s="122"/>
      <c r="J280" s="122">
        <f t="shared" si="14"/>
        <v>0</v>
      </c>
      <c r="K280" s="122">
        <v>1</v>
      </c>
      <c r="L280" s="147"/>
      <c r="M280" s="148">
        <f>IFERROR(VLOOKUP($L280,'2-2 引出数据_合同数据仓库'!$B$2:$BP$10000,3,FALSE),0)</f>
        <v>0</v>
      </c>
      <c r="N280" s="122"/>
      <c r="O280" s="148">
        <f>IFERROR(VLOOKUP((LEFT(VLOOKUP($L280,'2-2 引出数据_合同数据仓库'!$B$2:$BP$10000,64,FALSE),15)&amp;(RIGHT(VLOOKUP($L280,'2-2 引出数据_合同数据仓库'!$B$2:$BP$10000,64,FALSE),4)+1)),'2-2 引出数据_合同数据仓库'!$B$2:$BP$10000,3,FALSE),0)</f>
        <v>0</v>
      </c>
      <c r="P280" s="122"/>
      <c r="Q280" s="122">
        <f>IFERROR(VLOOKUP($L280,'2-2 引出数据_合同数据仓库'!$B$2:$BP$10000,28,FALSE),0)</f>
        <v>0</v>
      </c>
      <c r="R280" s="122">
        <f>IFERROR(VLOOKUP($L280,'2-2 引出数据_合同数据仓库'!$B$2:$BP$10000,29,FALSE),0)</f>
        <v>0</v>
      </c>
      <c r="S280" s="122">
        <f>IFERROR(VLOOKUP($L280,'2-2 引出数据_合同数据仓库'!$B$2:$BP$10000,4,FALSE),0)</f>
        <v>0</v>
      </c>
      <c r="T280" s="122"/>
      <c r="U280" s="122">
        <f>IFERROR(VLOOKUP($L280,'2-2 引出数据_合同数据仓库'!$B$2:$BP$10000,15,FALSE),0)</f>
        <v>0</v>
      </c>
      <c r="V280" s="122">
        <f>U280/(S280-R280+1)*365</f>
        <v>0</v>
      </c>
      <c r="W280" s="122"/>
      <c r="X280" s="154">
        <v>45658</v>
      </c>
      <c r="Y280" s="154">
        <f>X280+30</f>
        <v>45688</v>
      </c>
      <c r="Z280" s="158">
        <f>IFERROR(IF(($R280-Y280)&gt;=0,0,IF(($S280-X280)&lt;0,0,IF(AND(($S280-Y280)&gt;0,(X280-$R280)&gt;0),$V280/365*(Y280-X280+1),IF(AND(($S280-Y280)&lt;=0,(X280-$R280)&gt;0),$V280/365*($S280-X280+1),$V280/365*(Y280-$R280+1))))),0)</f>
        <v>0</v>
      </c>
      <c r="AA280" s="154">
        <f>Y280+1</f>
        <v>45689</v>
      </c>
      <c r="AB280" s="154">
        <f>AA280+27</f>
        <v>45716</v>
      </c>
      <c r="AC280" s="158">
        <f>IFERROR(IF(($R280-AB280)&gt;=0,0,IF(($S280-AA280)&lt;0,0,IF(AND(($S280-AB280)&gt;0,(AA280-$R280)&gt;0),$V280/365*(AB280-AA280+1),IF(AND(($S280-AB280)&lt;=0,(AA280-$R280)&gt;0),$V280/365*($S280-AA280+1),$V280/365*(AB280-$R280+1))))),0)</f>
        <v>0</v>
      </c>
      <c r="AD280" s="154">
        <f>AB280+1</f>
        <v>45717</v>
      </c>
      <c r="AE280" s="154">
        <f>AD280+30</f>
        <v>45747</v>
      </c>
      <c r="AF280" s="158">
        <f>IFERROR(IF(($R280-AE280)&gt;=0,0,IF(($S280-AD280)&lt;0,0,IF(AND(($S280-AE280)&gt;0,(AD280-$R280)&gt;0),$V280/365*(AE280-AD280+1),IF(AND(($S280-AE280)&lt;=0,(AD280-$R280)&gt;0),$V280/365*($S280-AD280+1),$V280/365*(AE280-$R280+1))))),0)</f>
        <v>0</v>
      </c>
      <c r="AG280" s="154">
        <f>AE280+1</f>
        <v>45748</v>
      </c>
      <c r="AH280" s="154">
        <f>AG280+29</f>
        <v>45777</v>
      </c>
      <c r="AI280" s="158">
        <f>IFERROR(IF(($R280-AH280)&gt;=0,0,IF(($S280-AG280)&lt;0,0,IF(AND(($S280-AH280)&gt;0,(AG280-$R280)&gt;0),$V280/365*(AH280-AG280+1),IF(AND(($S280-AH280)&lt;=0,(AG280-$R280)&gt;0),$V280/365*($S280-AG280+1),$V280/365*(AH280-$R280+1))))),0)</f>
        <v>0</v>
      </c>
      <c r="AJ280" s="154">
        <f>AH280+1</f>
        <v>45778</v>
      </c>
      <c r="AK280" s="154">
        <f>AJ280+30</f>
        <v>45808</v>
      </c>
      <c r="AL280" s="158">
        <f>IFERROR(IF(($R280-AK280)&gt;=0,0,IF(($S280-AJ280)&lt;0,0,IF(AND(($S280-AK280)&gt;0,(AJ280-$R280)&gt;0),$V280/365*(AK280-AJ280+1),IF(AND(($S280-AK280)&lt;=0,(AJ280-$R280)&gt;0),$V280/365*($S280-AJ280+1),$V280/365*(AK280-$R280+1))))),0)</f>
        <v>0</v>
      </c>
      <c r="AM280" s="154">
        <f>AK280+1</f>
        <v>45809</v>
      </c>
      <c r="AN280" s="154">
        <f>AM280+29</f>
        <v>45838</v>
      </c>
      <c r="AO280" s="158">
        <f>IFERROR(IF(($R280-AN280)&gt;=0,0,IF(($S280-AM280)&lt;0,0,IF(AND(($S280-AN280)&gt;0,(AM280-$R280)&gt;0),$V280/365*(AN280-AM280+1),IF(AND(($S280-AN280)&lt;=0,(AM280-$R280)&gt;0),$V280/365*($S280-AM280+1),$V280/365*(AN280-$R280+1))))),0)</f>
        <v>0</v>
      </c>
      <c r="AP280" s="154">
        <f>AN280+1</f>
        <v>45839</v>
      </c>
      <c r="AQ280" s="154">
        <f>AP280+30</f>
        <v>45869</v>
      </c>
      <c r="AR280" s="158">
        <f>IFERROR(IF(($R280-AQ280)&gt;=0,0,IF(($S280-AP280)&lt;0,0,IF(AND(($S280-AQ280)&gt;0,(AP280-$R280)&gt;0),$V280/365*(AQ280-AP280+1),IF(AND(($S280-AQ280)&lt;=0,(AP280-$R280)&gt;0),$V280/365*($S280-AP280+1),$V280/365*(AQ280-$R280+1))))),0)</f>
        <v>0</v>
      </c>
      <c r="AS280" s="154">
        <f>AQ280+1</f>
        <v>45870</v>
      </c>
      <c r="AT280" s="154">
        <f>AS280+30</f>
        <v>45900</v>
      </c>
      <c r="AU280" s="158">
        <f>IFERROR(IF(($R280-AT280)&gt;=0,0,IF(($S280-AS280)&lt;0,0,IF(AND(($S280-AT280)&gt;0,(AS280-$R280)&gt;0),$V280/365*(AT280-AS280+1),IF(AND(($S280-AT280)&lt;=0,(AS280-$R280)&gt;0),$V280/365*($S280-AS280+1),$V280/365*(AT280-$R280+1))))),0)</f>
        <v>0</v>
      </c>
      <c r="AV280" s="154">
        <f>AT280+1</f>
        <v>45901</v>
      </c>
      <c r="AW280" s="154">
        <f>AV280+29</f>
        <v>45930</v>
      </c>
      <c r="AX280" s="158">
        <f>IFERROR(IF(($R280-AW280)&gt;=0,0,IF(($S280-AV280)&lt;0,0,IF(AND(($S280-AW280)&gt;0,(AV280-$R280)&gt;0),$V280/365*(AW280-AV280+1),IF(AND(($S280-AW280)&lt;=0,(AV280-$R280)&gt;0),$V280/365*($S280-AV280+1),$V280/365*(AW280-$R280+1))))),0)</f>
        <v>0</v>
      </c>
      <c r="AY280" s="154">
        <f>AW280+1</f>
        <v>45931</v>
      </c>
      <c r="AZ280" s="154">
        <f>AY280+30</f>
        <v>45961</v>
      </c>
      <c r="BA280" s="158">
        <f>IFERROR(IF(($R280-AZ280)&gt;=0,0,IF(($S280-AY280)&lt;0,0,IF(AND(($S280-AZ280)&gt;0,(AY280-$R280)&gt;0),$V280/365*(AZ280-AY280+1),IF(AND(($S280-AZ280)&lt;=0,(AY280-$R280)&gt;0),$V280/365*($S280-AY280+1),$V280/365*(AZ280-$R280+1))))),0)</f>
        <v>0</v>
      </c>
      <c r="BB280" s="154">
        <f>AZ280+1</f>
        <v>45962</v>
      </c>
      <c r="BC280" s="154">
        <f>BB280+29</f>
        <v>45991</v>
      </c>
      <c r="BD280" s="158">
        <f>IFERROR(IF(($R280-BC280)&gt;=0,0,IF(($S280-BB280)&lt;0,0,IF(AND(($S280-BC280)&gt;0,(BB280-$R280)&gt;0),$V280/365*(BC280-BB280+1),IF(AND(($S280-BC280)&lt;=0,(BB280-$R280)&gt;0),$V280/365*($S280-BB280+1),$V280/365*(BC280-$R280+1))))),0)</f>
        <v>0</v>
      </c>
      <c r="BE280" s="154">
        <f>BC280+1</f>
        <v>45992</v>
      </c>
      <c r="BF280" s="154">
        <f>BE280+30</f>
        <v>46022</v>
      </c>
      <c r="BG280" s="158">
        <f>IFERROR(IF(($R280-BF280)&gt;=0,0,IF(($S280-BE280)&lt;0,0,IF(AND(($S280-BF280)&gt;0,(BE280-$R280)&gt;0),$V280/365*(BF280-BE280+1),IF(AND(($S280-BF280)&lt;=0,(BE280-$R280)&gt;0),$V280/365*($S280-BE280+1),$V280/365*(BF280-$R280+1))))),0)</f>
        <v>0</v>
      </c>
      <c r="BH280" s="154">
        <v>46023</v>
      </c>
      <c r="BI280" s="154">
        <f>BH280+30</f>
        <v>46053</v>
      </c>
      <c r="BJ280" s="158">
        <f>IFERROR(IF(($R280-BI280)&gt;=0,0,IF(($S280-BH280)&lt;0,0,IF(AND(($S280-BI280)&gt;0,(BH280-$R280)&gt;0),$V280/365*(BI280-BH280+1),IF(AND(($S280-BI280)&lt;=0,(BH280-$R280)&gt;0),$V280/365*($S280-BH280+1),$V280/365*(BI280-$R280+1))))),0)</f>
        <v>0</v>
      </c>
      <c r="BK280" s="154">
        <f>BI280+1</f>
        <v>46054</v>
      </c>
      <c r="BL280" s="154">
        <f>BK280+27</f>
        <v>46081</v>
      </c>
      <c r="BM280" s="158">
        <f>IFERROR(IF(($R280-BL280)&gt;=0,0,IF(($S280-BK280)&lt;0,0,IF(AND(($S280-BL280)&gt;0,(BK280-$R280)&gt;0),$V280/365*(BL280-BK280+1),IF(AND(($S280-BL280)&lt;=0,(BK280-$R280)&gt;0),$V280/365*($S280-BK280+1),$V280/365*(BL280-$R280+1))))),0)</f>
        <v>0</v>
      </c>
      <c r="BN280" s="154">
        <f>BL280+1</f>
        <v>46082</v>
      </c>
      <c r="BO280" s="154">
        <f>BN280+30</f>
        <v>46112</v>
      </c>
      <c r="BP280" s="158">
        <f>IFERROR(IF(($R280-BO280)&gt;=0,0,IF(($S280-BN280)&lt;0,0,IF(AND(($S280-BO280)&gt;0,(BN280-$R280)&gt;0),$V280/365*(BO280-BN280+1),IF(AND(($S280-BO280)&lt;=0,(BN280-$R280)&gt;0),$V280/365*($S280-BN280+1),$V280/365*(BO280-$R280+1))))),0)</f>
        <v>0</v>
      </c>
      <c r="BQ280" s="154">
        <f>BO280+1</f>
        <v>46113</v>
      </c>
      <c r="BR280" s="154">
        <f>BQ280+29</f>
        <v>46142</v>
      </c>
      <c r="BS280" s="158">
        <f>IFERROR(IF(($R280-BR280)&gt;=0,0,IF(($S280-BQ280)&lt;0,0,IF(AND(($S280-BR280)&gt;0,(BQ280-$R280)&gt;0),$V280/365*(BR280-BQ280+1),IF(AND(($S280-BR280)&lt;=0,(BQ280-$R280)&gt;0),$V280/365*($S280-BQ280+1),$V280/365*(BR280-$R280+1))))),0)</f>
        <v>0</v>
      </c>
      <c r="BT280" s="154">
        <f>BR280+1</f>
        <v>46143</v>
      </c>
      <c r="BU280" s="154">
        <f>BT280+30</f>
        <v>46173</v>
      </c>
      <c r="BV280" s="158">
        <f>IFERROR(IF(($R280-BU280)&gt;=0,0,IF(($S280-BT280)&lt;0,0,IF(AND(($S280-BU280)&gt;0,(BT280-$R280)&gt;0),$V280/365*(BU280-BT280+1),IF(AND(($S280-BU280)&lt;=0,(BT280-$R280)&gt;0),$V280/365*($S280-BT280+1),$V280/365*(BU280-$R280+1))))),0)</f>
        <v>0</v>
      </c>
      <c r="BW280" s="154">
        <f>BU280+1</f>
        <v>46174</v>
      </c>
      <c r="BX280" s="154">
        <f>BW280+29</f>
        <v>46203</v>
      </c>
      <c r="BY280" s="158">
        <f>IFERROR(IF(($R280-BX280)&gt;=0,0,IF(($S280-BW280)&lt;0,0,IF(AND(($S280-BX280)&gt;0,(BW280-$R280)&gt;0),$V280/365*(BX280-BW280+1),IF(AND(($S280-BX280)&lt;=0,(BW280-$R280)&gt;0),$V280/365*($S280-BW280+1),$V280/365*(BX280-$R280+1))))),0)</f>
        <v>0</v>
      </c>
      <c r="BZ280" s="154">
        <f>BX280+1</f>
        <v>46204</v>
      </c>
      <c r="CA280" s="154">
        <f>BZ280+30</f>
        <v>46234</v>
      </c>
      <c r="CB280" s="158">
        <f>IFERROR(IF(($R280-CA280)&gt;=0,0,IF(($S280-BZ280)&lt;0,0,IF(AND(($S280-CA280)&gt;0,(BZ280-$R280)&gt;0),$V280/365*(CA280-BZ280+1),IF(AND(($S280-CA280)&lt;=0,(BZ280-$R280)&gt;0),$V280/365*($S280-BZ280+1),$V280/365*(CA280-$R280+1))))),0)</f>
        <v>0</v>
      </c>
      <c r="CC280" s="154">
        <f>CA280+1</f>
        <v>46235</v>
      </c>
      <c r="CD280" s="154">
        <f>CC280+30</f>
        <v>46265</v>
      </c>
      <c r="CE280" s="158">
        <f>IFERROR(IF(($R280-CD280)&gt;=0,0,IF(($S280-CC280)&lt;0,0,IF(AND(($S280-CD280)&gt;0,(CC280-$R280)&gt;0),$V280/365*(CD280-CC280+1),IF(AND(($S280-CD280)&lt;=0,(CC280-$R280)&gt;0),$V280/365*($S280-CC280+1),$V280/365*(CD280-$R280+1))))),0)</f>
        <v>0</v>
      </c>
      <c r="CF280" s="154">
        <f>CD280+1</f>
        <v>46266</v>
      </c>
      <c r="CG280" s="154">
        <f>CF280+29</f>
        <v>46295</v>
      </c>
      <c r="CH280" s="158">
        <f>IFERROR(IF(($R280-CG280)&gt;=0,0,IF(($S280-CF280)&lt;0,0,IF(AND(($S280-CG280)&gt;0,(CF280-$R280)&gt;0),$V280/365*(CG280-CF280+1),IF(AND(($S280-CG280)&lt;=0,(CF280-$R280)&gt;0),$V280/365*($S280-CF280+1),$V280/365*(CG280-$R280+1))))),0)</f>
        <v>0</v>
      </c>
      <c r="CI280" s="154">
        <f>CG280+1</f>
        <v>46296</v>
      </c>
      <c r="CJ280" s="154">
        <f>CI280+30</f>
        <v>46326</v>
      </c>
      <c r="CK280" s="158">
        <f>IFERROR(IF(($R280-CJ280)&gt;=0,0,IF(($S280-CI280)&lt;0,0,IF(AND(($S280-CJ280)&gt;0,(CI280-$R280)&gt;0),$V280/365*(CJ280-CI280+1),IF(AND(($S280-CJ280)&lt;=0,(CI280-$R280)&gt;0),$V280/365*($S280-CI280+1),$V280/365*(CJ280-$R280+1))))),0)</f>
        <v>0</v>
      </c>
      <c r="CL280" s="154">
        <f>CJ280+1</f>
        <v>46327</v>
      </c>
      <c r="CM280" s="154">
        <f>CL280+29</f>
        <v>46356</v>
      </c>
      <c r="CN280" s="158">
        <f>IFERROR(IF(($R280-CM280)&gt;=0,0,IF(($S280-CL280)&lt;0,0,IF(AND(($S280-CM280)&gt;0,(CL280-$R280)&gt;0),$V280/365*(CM280-CL280+1),IF(AND(($S280-CM280)&lt;=0,(CL280-$R280)&gt;0),$V280/365*($S280-CL280+1),$V280/365*(CM280-$R280+1))))),0)</f>
        <v>0</v>
      </c>
      <c r="CO280" s="154">
        <f>CM280+1</f>
        <v>46357</v>
      </c>
      <c r="CP280" s="154">
        <f>CO280+30</f>
        <v>46387</v>
      </c>
      <c r="CQ280" s="158">
        <f>IFERROR(IF(($R280-CP280)&gt;=0,0,IF(($S280-CO280)&lt;0,0,IF(AND(($S280-CP280)&gt;0,(CO280-$R280)&gt;0),$V280/365*(CP280-CO280+1),IF(AND(($S280-CP280)&lt;=0,(CO280-$R280)&gt;0),$V280/365*($S280-CO280+1),$V280/365*(CP280-$R280+1))))),0)</f>
        <v>0</v>
      </c>
    </row>
    <row r="281" s="80" customFormat="1" ht="24" customHeight="1" outlineLevel="4" spans="1:95">
      <c r="A281" s="119"/>
      <c r="B281" s="120"/>
      <c r="C281" s="121"/>
      <c r="D281" s="119"/>
      <c r="E281" s="120"/>
      <c r="F281" s="120"/>
      <c r="G281" s="120"/>
      <c r="H281" s="122"/>
      <c r="I281" s="122"/>
      <c r="J281" s="122">
        <f t="shared" si="14"/>
        <v>0</v>
      </c>
      <c r="K281" s="122">
        <f>K280+1</f>
        <v>2</v>
      </c>
      <c r="L281" s="147"/>
      <c r="M281" s="148">
        <f>IFERROR(VLOOKUP($L281,'2-2 引出数据_合同数据仓库'!$B$2:$BP$10000,3,FALSE),0)</f>
        <v>0</v>
      </c>
      <c r="N281" s="122"/>
      <c r="O281" s="148">
        <f>IFERROR(VLOOKUP((LEFT(VLOOKUP($L281,'2-2 引出数据_合同数据仓库'!$B$2:$BP$10000,64,FALSE),15)&amp;(RIGHT(VLOOKUP($L281,'2-2 引出数据_合同数据仓库'!$B$2:$BP$10000,64,FALSE),4)+1)),'2-2 引出数据_合同数据仓库'!$B$2:$BP$10000,3,FALSE),0)</f>
        <v>0</v>
      </c>
      <c r="P281" s="122"/>
      <c r="Q281" s="122">
        <f>IFERROR(VLOOKUP($L281,'2-2 引出数据_合同数据仓库'!$B$2:$BP$10000,28,FALSE),0)</f>
        <v>0</v>
      </c>
      <c r="R281" s="122">
        <f>IFERROR(VLOOKUP($L281,'2-2 引出数据_合同数据仓库'!$B$2:$BP$10000,29,FALSE),0)</f>
        <v>0</v>
      </c>
      <c r="S281" s="122">
        <f>IFERROR(VLOOKUP($L281,'2-2 引出数据_合同数据仓库'!$B$2:$BP$10000,4,FALSE),0)</f>
        <v>0</v>
      </c>
      <c r="T281" s="122"/>
      <c r="U281" s="122">
        <f>IFERROR(VLOOKUP($L281,'2-2 引出数据_合同数据仓库'!$B$2:$BP$10000,15,FALSE),0)</f>
        <v>0</v>
      </c>
      <c r="V281" s="122">
        <f>U281/(S281-R281+1)*365</f>
        <v>0</v>
      </c>
      <c r="W281" s="122"/>
      <c r="X281" s="154">
        <v>45658</v>
      </c>
      <c r="Y281" s="154">
        <f>X281+30</f>
        <v>45688</v>
      </c>
      <c r="Z281" s="158">
        <f>IFERROR(IF(($R281-Y281)&gt;=0,0,IF(($S281-X281)&lt;0,0,IF(AND(($S281-Y281)&gt;0,(X281-$R281)&gt;0),$V281/365*(Y281-X281+1),IF(AND(($S281-Y281)&lt;=0,(X281-$R281)&gt;0),$V281/365*($S281-X281+1),$V281/365*(Y281-$R281+1))))),0)</f>
        <v>0</v>
      </c>
      <c r="AA281" s="154">
        <f>Y281+1</f>
        <v>45689</v>
      </c>
      <c r="AB281" s="154">
        <f>AA281+27</f>
        <v>45716</v>
      </c>
      <c r="AC281" s="158">
        <f>IFERROR(IF(($R281-AB281)&gt;=0,0,IF(($S281-AA281)&lt;0,0,IF(AND(($S281-AB281)&gt;0,(AA281-$R281)&gt;0),$V281/365*(AB281-AA281+1),IF(AND(($S281-AB281)&lt;=0,(AA281-$R281)&gt;0),$V281/365*($S281-AA281+1),$V281/365*(AB281-$R281+1))))),0)</f>
        <v>0</v>
      </c>
      <c r="AD281" s="154">
        <f>AB281+1</f>
        <v>45717</v>
      </c>
      <c r="AE281" s="154">
        <f>AD281+30</f>
        <v>45747</v>
      </c>
      <c r="AF281" s="158">
        <f>IFERROR(IF(($R281-AE281)&gt;=0,0,IF(($S281-AD281)&lt;0,0,IF(AND(($S281-AE281)&gt;0,(AD281-$R281)&gt;0),$V281/365*(AE281-AD281+1),IF(AND(($S281-AE281)&lt;=0,(AD281-$R281)&gt;0),$V281/365*($S281-AD281+1),$V281/365*(AE281-$R281+1))))),0)</f>
        <v>0</v>
      </c>
      <c r="AG281" s="154">
        <f>AE281+1</f>
        <v>45748</v>
      </c>
      <c r="AH281" s="154">
        <f>AG281+29</f>
        <v>45777</v>
      </c>
      <c r="AI281" s="158">
        <f>IFERROR(IF(($R281-AH281)&gt;=0,0,IF(($S281-AG281)&lt;0,0,IF(AND(($S281-AH281)&gt;0,(AG281-$R281)&gt;0),$V281/365*(AH281-AG281+1),IF(AND(($S281-AH281)&lt;=0,(AG281-$R281)&gt;0),$V281/365*($S281-AG281+1),$V281/365*(AH281-$R281+1))))),0)</f>
        <v>0</v>
      </c>
      <c r="AJ281" s="154">
        <f>AH281+1</f>
        <v>45778</v>
      </c>
      <c r="AK281" s="154">
        <f>AJ281+30</f>
        <v>45808</v>
      </c>
      <c r="AL281" s="158">
        <f>IFERROR(IF(($R281-AK281)&gt;=0,0,IF(($S281-AJ281)&lt;0,0,IF(AND(($S281-AK281)&gt;0,(AJ281-$R281)&gt;0),$V281/365*(AK281-AJ281+1),IF(AND(($S281-AK281)&lt;=0,(AJ281-$R281)&gt;0),$V281/365*($S281-AJ281+1),$V281/365*(AK281-$R281+1))))),0)</f>
        <v>0</v>
      </c>
      <c r="AM281" s="154">
        <f>AK281+1</f>
        <v>45809</v>
      </c>
      <c r="AN281" s="154">
        <f>AM281+29</f>
        <v>45838</v>
      </c>
      <c r="AO281" s="158">
        <f>IFERROR(IF(($R281-AN281)&gt;=0,0,IF(($S281-AM281)&lt;0,0,IF(AND(($S281-AN281)&gt;0,(AM281-$R281)&gt;0),$V281/365*(AN281-AM281+1),IF(AND(($S281-AN281)&lt;=0,(AM281-$R281)&gt;0),$V281/365*($S281-AM281+1),$V281/365*(AN281-$R281+1))))),0)</f>
        <v>0</v>
      </c>
      <c r="AP281" s="154">
        <f>AN281+1</f>
        <v>45839</v>
      </c>
      <c r="AQ281" s="154">
        <f>AP281+30</f>
        <v>45869</v>
      </c>
      <c r="AR281" s="158">
        <f>IFERROR(IF(($R281-AQ281)&gt;=0,0,IF(($S281-AP281)&lt;0,0,IF(AND(($S281-AQ281)&gt;0,(AP281-$R281)&gt;0),$V281/365*(AQ281-AP281+1),IF(AND(($S281-AQ281)&lt;=0,(AP281-$R281)&gt;0),$V281/365*($S281-AP281+1),$V281/365*(AQ281-$R281+1))))),0)</f>
        <v>0</v>
      </c>
      <c r="AS281" s="154">
        <f>AQ281+1</f>
        <v>45870</v>
      </c>
      <c r="AT281" s="154">
        <f>AS281+30</f>
        <v>45900</v>
      </c>
      <c r="AU281" s="158">
        <f>IFERROR(IF(($R281-AT281)&gt;=0,0,IF(($S281-AS281)&lt;0,0,IF(AND(($S281-AT281)&gt;0,(AS281-$R281)&gt;0),$V281/365*(AT281-AS281+1),IF(AND(($S281-AT281)&lt;=0,(AS281-$R281)&gt;0),$V281/365*($S281-AS281+1),$V281/365*(AT281-$R281+1))))),0)</f>
        <v>0</v>
      </c>
      <c r="AV281" s="154">
        <f>AT281+1</f>
        <v>45901</v>
      </c>
      <c r="AW281" s="154">
        <f>AV281+29</f>
        <v>45930</v>
      </c>
      <c r="AX281" s="158">
        <f>IFERROR(IF(($R281-AW281)&gt;=0,0,IF(($S281-AV281)&lt;0,0,IF(AND(($S281-AW281)&gt;0,(AV281-$R281)&gt;0),$V281/365*(AW281-AV281+1),IF(AND(($S281-AW281)&lt;=0,(AV281-$R281)&gt;0),$V281/365*($S281-AV281+1),$V281/365*(AW281-$R281+1))))),0)</f>
        <v>0</v>
      </c>
      <c r="AY281" s="154">
        <f>AW281+1</f>
        <v>45931</v>
      </c>
      <c r="AZ281" s="154">
        <f>AY281+30</f>
        <v>45961</v>
      </c>
      <c r="BA281" s="158">
        <f>IFERROR(IF(($R281-AZ281)&gt;=0,0,IF(($S281-AY281)&lt;0,0,IF(AND(($S281-AZ281)&gt;0,(AY281-$R281)&gt;0),$V281/365*(AZ281-AY281+1),IF(AND(($S281-AZ281)&lt;=0,(AY281-$R281)&gt;0),$V281/365*($S281-AY281+1),$V281/365*(AZ281-$R281+1))))),0)</f>
        <v>0</v>
      </c>
      <c r="BB281" s="154">
        <f>AZ281+1</f>
        <v>45962</v>
      </c>
      <c r="BC281" s="154">
        <f>BB281+29</f>
        <v>45991</v>
      </c>
      <c r="BD281" s="158">
        <f>IFERROR(IF(($R281-BC281)&gt;=0,0,IF(($S281-BB281)&lt;0,0,IF(AND(($S281-BC281)&gt;0,(BB281-$R281)&gt;0),$V281/365*(BC281-BB281+1),IF(AND(($S281-BC281)&lt;=0,(BB281-$R281)&gt;0),$V281/365*($S281-BB281+1),$V281/365*(BC281-$R281+1))))),0)</f>
        <v>0</v>
      </c>
      <c r="BE281" s="154">
        <f>BC281+1</f>
        <v>45992</v>
      </c>
      <c r="BF281" s="154">
        <f>BE281+30</f>
        <v>46022</v>
      </c>
      <c r="BG281" s="158">
        <f>IFERROR(IF(($R281-BF281)&gt;=0,0,IF(($S281-BE281)&lt;0,0,IF(AND(($S281-BF281)&gt;0,(BE281-$R281)&gt;0),$V281/365*(BF281-BE281+1),IF(AND(($S281-BF281)&lt;=0,(BE281-$R281)&gt;0),$V281/365*($S281-BE281+1),$V281/365*(BF281-$R281+1))))),0)</f>
        <v>0</v>
      </c>
      <c r="BH281" s="154">
        <v>46023</v>
      </c>
      <c r="BI281" s="154">
        <f>BH281+30</f>
        <v>46053</v>
      </c>
      <c r="BJ281" s="158">
        <f>IFERROR(IF(($R281-BI281)&gt;=0,0,IF(($S281-BH281)&lt;0,0,IF(AND(($S281-BI281)&gt;0,(BH281-$R281)&gt;0),$V281/365*(BI281-BH281+1),IF(AND(($S281-BI281)&lt;=0,(BH281-$R281)&gt;0),$V281/365*($S281-BH281+1),$V281/365*(BI281-$R281+1))))),0)</f>
        <v>0</v>
      </c>
      <c r="BK281" s="154">
        <f>BI281+1</f>
        <v>46054</v>
      </c>
      <c r="BL281" s="154">
        <f>BK281+27</f>
        <v>46081</v>
      </c>
      <c r="BM281" s="158">
        <f>IFERROR(IF(($R281-BL281)&gt;=0,0,IF(($S281-BK281)&lt;0,0,IF(AND(($S281-BL281)&gt;0,(BK281-$R281)&gt;0),$V281/365*(BL281-BK281+1),IF(AND(($S281-BL281)&lt;=0,(BK281-$R281)&gt;0),$V281/365*($S281-BK281+1),$V281/365*(BL281-$R281+1))))),0)</f>
        <v>0</v>
      </c>
      <c r="BN281" s="154">
        <f>BL281+1</f>
        <v>46082</v>
      </c>
      <c r="BO281" s="154">
        <f>BN281+30</f>
        <v>46112</v>
      </c>
      <c r="BP281" s="158">
        <f>IFERROR(IF(($R281-BO281)&gt;=0,0,IF(($S281-BN281)&lt;0,0,IF(AND(($S281-BO281)&gt;0,(BN281-$R281)&gt;0),$V281/365*(BO281-BN281+1),IF(AND(($S281-BO281)&lt;=0,(BN281-$R281)&gt;0),$V281/365*($S281-BN281+1),$V281/365*(BO281-$R281+1))))),0)</f>
        <v>0</v>
      </c>
      <c r="BQ281" s="154">
        <f>BO281+1</f>
        <v>46113</v>
      </c>
      <c r="BR281" s="154">
        <f>BQ281+29</f>
        <v>46142</v>
      </c>
      <c r="BS281" s="158">
        <f>IFERROR(IF(($R281-BR281)&gt;=0,0,IF(($S281-BQ281)&lt;0,0,IF(AND(($S281-BR281)&gt;0,(BQ281-$R281)&gt;0),$V281/365*(BR281-BQ281+1),IF(AND(($S281-BR281)&lt;=0,(BQ281-$R281)&gt;0),$V281/365*($S281-BQ281+1),$V281/365*(BR281-$R281+1))))),0)</f>
        <v>0</v>
      </c>
      <c r="BT281" s="154">
        <f>BR281+1</f>
        <v>46143</v>
      </c>
      <c r="BU281" s="154">
        <f>BT281+30</f>
        <v>46173</v>
      </c>
      <c r="BV281" s="158">
        <f>IFERROR(IF(($R281-BU281)&gt;=0,0,IF(($S281-BT281)&lt;0,0,IF(AND(($S281-BU281)&gt;0,(BT281-$R281)&gt;0),$V281/365*(BU281-BT281+1),IF(AND(($S281-BU281)&lt;=0,(BT281-$R281)&gt;0),$V281/365*($S281-BT281+1),$V281/365*(BU281-$R281+1))))),0)</f>
        <v>0</v>
      </c>
      <c r="BW281" s="154">
        <f>BU281+1</f>
        <v>46174</v>
      </c>
      <c r="BX281" s="154">
        <f>BW281+29</f>
        <v>46203</v>
      </c>
      <c r="BY281" s="158">
        <f>IFERROR(IF(($R281-BX281)&gt;=0,0,IF(($S281-BW281)&lt;0,0,IF(AND(($S281-BX281)&gt;0,(BW281-$R281)&gt;0),$V281/365*(BX281-BW281+1),IF(AND(($S281-BX281)&lt;=0,(BW281-$R281)&gt;0),$V281/365*($S281-BW281+1),$V281/365*(BX281-$R281+1))))),0)</f>
        <v>0</v>
      </c>
      <c r="BZ281" s="154">
        <f>BX281+1</f>
        <v>46204</v>
      </c>
      <c r="CA281" s="154">
        <f>BZ281+30</f>
        <v>46234</v>
      </c>
      <c r="CB281" s="158">
        <f>IFERROR(IF(($R281-CA281)&gt;=0,0,IF(($S281-BZ281)&lt;0,0,IF(AND(($S281-CA281)&gt;0,(BZ281-$R281)&gt;0),$V281/365*(CA281-BZ281+1),IF(AND(($S281-CA281)&lt;=0,(BZ281-$R281)&gt;0),$V281/365*($S281-BZ281+1),$V281/365*(CA281-$R281+1))))),0)</f>
        <v>0</v>
      </c>
      <c r="CC281" s="154">
        <f>CA281+1</f>
        <v>46235</v>
      </c>
      <c r="CD281" s="154">
        <f>CC281+30</f>
        <v>46265</v>
      </c>
      <c r="CE281" s="158">
        <f>IFERROR(IF(($R281-CD281)&gt;=0,0,IF(($S281-CC281)&lt;0,0,IF(AND(($S281-CD281)&gt;0,(CC281-$R281)&gt;0),$V281/365*(CD281-CC281+1),IF(AND(($S281-CD281)&lt;=0,(CC281-$R281)&gt;0),$V281/365*($S281-CC281+1),$V281/365*(CD281-$R281+1))))),0)</f>
        <v>0</v>
      </c>
      <c r="CF281" s="154">
        <f>CD281+1</f>
        <v>46266</v>
      </c>
      <c r="CG281" s="154">
        <f>CF281+29</f>
        <v>46295</v>
      </c>
      <c r="CH281" s="158">
        <f>IFERROR(IF(($R281-CG281)&gt;=0,0,IF(($S281-CF281)&lt;0,0,IF(AND(($S281-CG281)&gt;0,(CF281-$R281)&gt;0),$V281/365*(CG281-CF281+1),IF(AND(($S281-CG281)&lt;=0,(CF281-$R281)&gt;0),$V281/365*($S281-CF281+1),$V281/365*(CG281-$R281+1))))),0)</f>
        <v>0</v>
      </c>
      <c r="CI281" s="154">
        <f>CG281+1</f>
        <v>46296</v>
      </c>
      <c r="CJ281" s="154">
        <f>CI281+30</f>
        <v>46326</v>
      </c>
      <c r="CK281" s="158">
        <f>IFERROR(IF(($R281-CJ281)&gt;=0,0,IF(($S281-CI281)&lt;0,0,IF(AND(($S281-CJ281)&gt;0,(CI281-$R281)&gt;0),$V281/365*(CJ281-CI281+1),IF(AND(($S281-CJ281)&lt;=0,(CI281-$R281)&gt;0),$V281/365*($S281-CI281+1),$V281/365*(CJ281-$R281+1))))),0)</f>
        <v>0</v>
      </c>
      <c r="CL281" s="154">
        <f>CJ281+1</f>
        <v>46327</v>
      </c>
      <c r="CM281" s="154">
        <f>CL281+29</f>
        <v>46356</v>
      </c>
      <c r="CN281" s="158">
        <f>IFERROR(IF(($R281-CM281)&gt;=0,0,IF(($S281-CL281)&lt;0,0,IF(AND(($S281-CM281)&gt;0,(CL281-$R281)&gt;0),$V281/365*(CM281-CL281+1),IF(AND(($S281-CM281)&lt;=0,(CL281-$R281)&gt;0),$V281/365*($S281-CL281+1),$V281/365*(CM281-$R281+1))))),0)</f>
        <v>0</v>
      </c>
      <c r="CO281" s="154">
        <f>CM281+1</f>
        <v>46357</v>
      </c>
      <c r="CP281" s="154">
        <f>CO281+30</f>
        <v>46387</v>
      </c>
      <c r="CQ281" s="158">
        <f>IFERROR(IF(($R281-CP281)&gt;=0,0,IF(($S281-CO281)&lt;0,0,IF(AND(($S281-CP281)&gt;0,(CO281-$R281)&gt;0),$V281/365*(CP281-CO281+1),IF(AND(($S281-CP281)&lt;=0,(CO281-$R281)&gt;0),$V281/365*($S281-CO281+1),$V281/365*(CP281-$R281+1))))),0)</f>
        <v>0</v>
      </c>
    </row>
    <row r="282" s="80" customFormat="1" ht="24" customHeight="1" outlineLevel="4" spans="1:95">
      <c r="A282" s="119"/>
      <c r="B282" s="120"/>
      <c r="C282" s="121"/>
      <c r="D282" s="119"/>
      <c r="E282" s="120"/>
      <c r="F282" s="120"/>
      <c r="G282" s="120"/>
      <c r="H282" s="122"/>
      <c r="I282" s="122"/>
      <c r="J282" s="122">
        <f t="shared" si="14"/>
        <v>0</v>
      </c>
      <c r="K282" s="122">
        <f>K281+1</f>
        <v>3</v>
      </c>
      <c r="L282" s="147"/>
      <c r="M282" s="148">
        <f>IFERROR(VLOOKUP($L282,'2-2 引出数据_合同数据仓库'!$B$2:$BP$10000,3,FALSE),0)</f>
        <v>0</v>
      </c>
      <c r="N282" s="122"/>
      <c r="O282" s="148">
        <f>IFERROR(VLOOKUP((LEFT(VLOOKUP($L282,'2-2 引出数据_合同数据仓库'!$B$2:$BP$10000,64,FALSE),15)&amp;(RIGHT(VLOOKUP($L282,'2-2 引出数据_合同数据仓库'!$B$2:$BP$10000,64,FALSE),4)+1)),'2-2 引出数据_合同数据仓库'!$B$2:$BP$10000,3,FALSE),0)</f>
        <v>0</v>
      </c>
      <c r="P282" s="122"/>
      <c r="Q282" s="122">
        <f>IFERROR(VLOOKUP($L282,'2-2 引出数据_合同数据仓库'!$B$2:$BP$10000,28,FALSE),0)</f>
        <v>0</v>
      </c>
      <c r="R282" s="122">
        <f>IFERROR(VLOOKUP($L282,'2-2 引出数据_合同数据仓库'!$B$2:$BP$10000,29,FALSE),0)</f>
        <v>0</v>
      </c>
      <c r="S282" s="122">
        <f>IFERROR(VLOOKUP($L282,'2-2 引出数据_合同数据仓库'!$B$2:$BP$10000,4,FALSE),0)</f>
        <v>0</v>
      </c>
      <c r="T282" s="122"/>
      <c r="U282" s="122">
        <f>IFERROR(VLOOKUP($L282,'2-2 引出数据_合同数据仓库'!$B$2:$BP$10000,15,FALSE),0)</f>
        <v>0</v>
      </c>
      <c r="V282" s="122">
        <f>U282/(S282-R282+1)*365</f>
        <v>0</v>
      </c>
      <c r="W282" s="122"/>
      <c r="X282" s="154">
        <v>45658</v>
      </c>
      <c r="Y282" s="154">
        <f>X282+30</f>
        <v>45688</v>
      </c>
      <c r="Z282" s="158">
        <f>IFERROR(IF(($R282-Y282)&gt;=0,0,IF(($S282-X282)&lt;0,0,IF(AND(($S282-Y282)&gt;0,(X282-$R282)&gt;0),$V282/365*(Y282-X282+1),IF(AND(($S282-Y282)&lt;=0,(X282-$R282)&gt;0),$V282/365*($S282-X282+1),$V282/365*(Y282-$R282+1))))),0)</f>
        <v>0</v>
      </c>
      <c r="AA282" s="154">
        <f>Y282+1</f>
        <v>45689</v>
      </c>
      <c r="AB282" s="154">
        <f>AA282+27</f>
        <v>45716</v>
      </c>
      <c r="AC282" s="158">
        <f>IFERROR(IF(($R282-AB282)&gt;=0,0,IF(($S282-AA282)&lt;0,0,IF(AND(($S282-AB282)&gt;0,(AA282-$R282)&gt;0),$V282/365*(AB282-AA282+1),IF(AND(($S282-AB282)&lt;=0,(AA282-$R282)&gt;0),$V282/365*($S282-AA282+1),$V282/365*(AB282-$R282+1))))),0)</f>
        <v>0</v>
      </c>
      <c r="AD282" s="154">
        <f>AB282+1</f>
        <v>45717</v>
      </c>
      <c r="AE282" s="154">
        <f>AD282+30</f>
        <v>45747</v>
      </c>
      <c r="AF282" s="158">
        <f>IFERROR(IF(($R282-AE282)&gt;=0,0,IF(($S282-AD282)&lt;0,0,IF(AND(($S282-AE282)&gt;0,(AD282-$R282)&gt;0),$V282/365*(AE282-AD282+1),IF(AND(($S282-AE282)&lt;=0,(AD282-$R282)&gt;0),$V282/365*($S282-AD282+1),$V282/365*(AE282-$R282+1))))),0)</f>
        <v>0</v>
      </c>
      <c r="AG282" s="154">
        <f>AE282+1</f>
        <v>45748</v>
      </c>
      <c r="AH282" s="154">
        <f>AG282+29</f>
        <v>45777</v>
      </c>
      <c r="AI282" s="158">
        <f>IFERROR(IF(($R282-AH282)&gt;=0,0,IF(($S282-AG282)&lt;0,0,IF(AND(($S282-AH282)&gt;0,(AG282-$R282)&gt;0),$V282/365*(AH282-AG282+1),IF(AND(($S282-AH282)&lt;=0,(AG282-$R282)&gt;0),$V282/365*($S282-AG282+1),$V282/365*(AH282-$R282+1))))),0)</f>
        <v>0</v>
      </c>
      <c r="AJ282" s="154">
        <f>AH282+1</f>
        <v>45778</v>
      </c>
      <c r="AK282" s="154">
        <f>AJ282+30</f>
        <v>45808</v>
      </c>
      <c r="AL282" s="158">
        <f>IFERROR(IF(($R282-AK282)&gt;=0,0,IF(($S282-AJ282)&lt;0,0,IF(AND(($S282-AK282)&gt;0,(AJ282-$R282)&gt;0),$V282/365*(AK282-AJ282+1),IF(AND(($S282-AK282)&lt;=0,(AJ282-$R282)&gt;0),$V282/365*($S282-AJ282+1),$V282/365*(AK282-$R282+1))))),0)</f>
        <v>0</v>
      </c>
      <c r="AM282" s="154">
        <f>AK282+1</f>
        <v>45809</v>
      </c>
      <c r="AN282" s="154">
        <f>AM282+29</f>
        <v>45838</v>
      </c>
      <c r="AO282" s="158">
        <f>IFERROR(IF(($R282-AN282)&gt;=0,0,IF(($S282-AM282)&lt;0,0,IF(AND(($S282-AN282)&gt;0,(AM282-$R282)&gt;0),$V282/365*(AN282-AM282+1),IF(AND(($S282-AN282)&lt;=0,(AM282-$R282)&gt;0),$V282/365*($S282-AM282+1),$V282/365*(AN282-$R282+1))))),0)</f>
        <v>0</v>
      </c>
      <c r="AP282" s="154">
        <f>AN282+1</f>
        <v>45839</v>
      </c>
      <c r="AQ282" s="154">
        <f>AP282+30</f>
        <v>45869</v>
      </c>
      <c r="AR282" s="158">
        <f>IFERROR(IF(($R282-AQ282)&gt;=0,0,IF(($S282-AP282)&lt;0,0,IF(AND(($S282-AQ282)&gt;0,(AP282-$R282)&gt;0),$V282/365*(AQ282-AP282+1),IF(AND(($S282-AQ282)&lt;=0,(AP282-$R282)&gt;0),$V282/365*($S282-AP282+1),$V282/365*(AQ282-$R282+1))))),0)</f>
        <v>0</v>
      </c>
      <c r="AS282" s="154">
        <f>AQ282+1</f>
        <v>45870</v>
      </c>
      <c r="AT282" s="154">
        <f>AS282+30</f>
        <v>45900</v>
      </c>
      <c r="AU282" s="158">
        <f>IFERROR(IF(($R282-AT282)&gt;=0,0,IF(($S282-AS282)&lt;0,0,IF(AND(($S282-AT282)&gt;0,(AS282-$R282)&gt;0),$V282/365*(AT282-AS282+1),IF(AND(($S282-AT282)&lt;=0,(AS282-$R282)&gt;0),$V282/365*($S282-AS282+1),$V282/365*(AT282-$R282+1))))),0)</f>
        <v>0</v>
      </c>
      <c r="AV282" s="154">
        <f>AT282+1</f>
        <v>45901</v>
      </c>
      <c r="AW282" s="154">
        <f>AV282+29</f>
        <v>45930</v>
      </c>
      <c r="AX282" s="158">
        <f>IFERROR(IF(($R282-AW282)&gt;=0,0,IF(($S282-AV282)&lt;0,0,IF(AND(($S282-AW282)&gt;0,(AV282-$R282)&gt;0),$V282/365*(AW282-AV282+1),IF(AND(($S282-AW282)&lt;=0,(AV282-$R282)&gt;0),$V282/365*($S282-AV282+1),$V282/365*(AW282-$R282+1))))),0)</f>
        <v>0</v>
      </c>
      <c r="AY282" s="154">
        <f>AW282+1</f>
        <v>45931</v>
      </c>
      <c r="AZ282" s="154">
        <f>AY282+30</f>
        <v>45961</v>
      </c>
      <c r="BA282" s="158">
        <f>IFERROR(IF(($R282-AZ282)&gt;=0,0,IF(($S282-AY282)&lt;0,0,IF(AND(($S282-AZ282)&gt;0,(AY282-$R282)&gt;0),$V282/365*(AZ282-AY282+1),IF(AND(($S282-AZ282)&lt;=0,(AY282-$R282)&gt;0),$V282/365*($S282-AY282+1),$V282/365*(AZ282-$R282+1))))),0)</f>
        <v>0</v>
      </c>
      <c r="BB282" s="154">
        <f>AZ282+1</f>
        <v>45962</v>
      </c>
      <c r="BC282" s="154">
        <f>BB282+29</f>
        <v>45991</v>
      </c>
      <c r="BD282" s="158">
        <f>IFERROR(IF(($R282-BC282)&gt;=0,0,IF(($S282-BB282)&lt;0,0,IF(AND(($S282-BC282)&gt;0,(BB282-$R282)&gt;0),$V282/365*(BC282-BB282+1),IF(AND(($S282-BC282)&lt;=0,(BB282-$R282)&gt;0),$V282/365*($S282-BB282+1),$V282/365*(BC282-$R282+1))))),0)</f>
        <v>0</v>
      </c>
      <c r="BE282" s="154">
        <f>BC282+1</f>
        <v>45992</v>
      </c>
      <c r="BF282" s="154">
        <f>BE282+30</f>
        <v>46022</v>
      </c>
      <c r="BG282" s="158">
        <f>IFERROR(IF(($R282-BF282)&gt;=0,0,IF(($S282-BE282)&lt;0,0,IF(AND(($S282-BF282)&gt;0,(BE282-$R282)&gt;0),$V282/365*(BF282-BE282+1),IF(AND(($S282-BF282)&lt;=0,(BE282-$R282)&gt;0),$V282/365*($S282-BE282+1),$V282/365*(BF282-$R282+1))))),0)</f>
        <v>0</v>
      </c>
      <c r="BH282" s="154">
        <v>46023</v>
      </c>
      <c r="BI282" s="154">
        <f>BH282+30</f>
        <v>46053</v>
      </c>
      <c r="BJ282" s="158">
        <f>IFERROR(IF(($R282-BI282)&gt;=0,0,IF(($S282-BH282)&lt;0,0,IF(AND(($S282-BI282)&gt;0,(BH282-$R282)&gt;0),$V282/365*(BI282-BH282+1),IF(AND(($S282-BI282)&lt;=0,(BH282-$R282)&gt;0),$V282/365*($S282-BH282+1),$V282/365*(BI282-$R282+1))))),0)</f>
        <v>0</v>
      </c>
      <c r="BK282" s="154">
        <f>BI282+1</f>
        <v>46054</v>
      </c>
      <c r="BL282" s="154">
        <f>BK282+27</f>
        <v>46081</v>
      </c>
      <c r="BM282" s="158">
        <f>IFERROR(IF(($R282-BL282)&gt;=0,0,IF(($S282-BK282)&lt;0,0,IF(AND(($S282-BL282)&gt;0,(BK282-$R282)&gt;0),$V282/365*(BL282-BK282+1),IF(AND(($S282-BL282)&lt;=0,(BK282-$R282)&gt;0),$V282/365*($S282-BK282+1),$V282/365*(BL282-$R282+1))))),0)</f>
        <v>0</v>
      </c>
      <c r="BN282" s="154">
        <f>BL282+1</f>
        <v>46082</v>
      </c>
      <c r="BO282" s="154">
        <f>BN282+30</f>
        <v>46112</v>
      </c>
      <c r="BP282" s="158">
        <f>IFERROR(IF(($R282-BO282)&gt;=0,0,IF(($S282-BN282)&lt;0,0,IF(AND(($S282-BO282)&gt;0,(BN282-$R282)&gt;0),$V282/365*(BO282-BN282+1),IF(AND(($S282-BO282)&lt;=0,(BN282-$R282)&gt;0),$V282/365*($S282-BN282+1),$V282/365*(BO282-$R282+1))))),0)</f>
        <v>0</v>
      </c>
      <c r="BQ282" s="154">
        <f>BO282+1</f>
        <v>46113</v>
      </c>
      <c r="BR282" s="154">
        <f>BQ282+29</f>
        <v>46142</v>
      </c>
      <c r="BS282" s="158">
        <f>IFERROR(IF(($R282-BR282)&gt;=0,0,IF(($S282-BQ282)&lt;0,0,IF(AND(($S282-BR282)&gt;0,(BQ282-$R282)&gt;0),$V282/365*(BR282-BQ282+1),IF(AND(($S282-BR282)&lt;=0,(BQ282-$R282)&gt;0),$V282/365*($S282-BQ282+1),$V282/365*(BR282-$R282+1))))),0)</f>
        <v>0</v>
      </c>
      <c r="BT282" s="154">
        <f>BR282+1</f>
        <v>46143</v>
      </c>
      <c r="BU282" s="154">
        <f>BT282+30</f>
        <v>46173</v>
      </c>
      <c r="BV282" s="158">
        <f>IFERROR(IF(($R282-BU282)&gt;=0,0,IF(($S282-BT282)&lt;0,0,IF(AND(($S282-BU282)&gt;0,(BT282-$R282)&gt;0),$V282/365*(BU282-BT282+1),IF(AND(($S282-BU282)&lt;=0,(BT282-$R282)&gt;0),$V282/365*($S282-BT282+1),$V282/365*(BU282-$R282+1))))),0)</f>
        <v>0</v>
      </c>
      <c r="BW282" s="154">
        <f>BU282+1</f>
        <v>46174</v>
      </c>
      <c r="BX282" s="154">
        <f>BW282+29</f>
        <v>46203</v>
      </c>
      <c r="BY282" s="158">
        <f>IFERROR(IF(($R282-BX282)&gt;=0,0,IF(($S282-BW282)&lt;0,0,IF(AND(($S282-BX282)&gt;0,(BW282-$R282)&gt;0),$V282/365*(BX282-BW282+1),IF(AND(($S282-BX282)&lt;=0,(BW282-$R282)&gt;0),$V282/365*($S282-BW282+1),$V282/365*(BX282-$R282+1))))),0)</f>
        <v>0</v>
      </c>
      <c r="BZ282" s="154">
        <f>BX282+1</f>
        <v>46204</v>
      </c>
      <c r="CA282" s="154">
        <f>BZ282+30</f>
        <v>46234</v>
      </c>
      <c r="CB282" s="158">
        <f>IFERROR(IF(($R282-CA282)&gt;=0,0,IF(($S282-BZ282)&lt;0,0,IF(AND(($S282-CA282)&gt;0,(BZ282-$R282)&gt;0),$V282/365*(CA282-BZ282+1),IF(AND(($S282-CA282)&lt;=0,(BZ282-$R282)&gt;0),$V282/365*($S282-BZ282+1),$V282/365*(CA282-$R282+1))))),0)</f>
        <v>0</v>
      </c>
      <c r="CC282" s="154">
        <f>CA282+1</f>
        <v>46235</v>
      </c>
      <c r="CD282" s="154">
        <f>CC282+30</f>
        <v>46265</v>
      </c>
      <c r="CE282" s="158">
        <f>IFERROR(IF(($R282-CD282)&gt;=0,0,IF(($S282-CC282)&lt;0,0,IF(AND(($S282-CD282)&gt;0,(CC282-$R282)&gt;0),$V282/365*(CD282-CC282+1),IF(AND(($S282-CD282)&lt;=0,(CC282-$R282)&gt;0),$V282/365*($S282-CC282+1),$V282/365*(CD282-$R282+1))))),0)</f>
        <v>0</v>
      </c>
      <c r="CF282" s="154">
        <f>CD282+1</f>
        <v>46266</v>
      </c>
      <c r="CG282" s="154">
        <f>CF282+29</f>
        <v>46295</v>
      </c>
      <c r="CH282" s="158">
        <f>IFERROR(IF(($R282-CG282)&gt;=0,0,IF(($S282-CF282)&lt;0,0,IF(AND(($S282-CG282)&gt;0,(CF282-$R282)&gt;0),$V282/365*(CG282-CF282+1),IF(AND(($S282-CG282)&lt;=0,(CF282-$R282)&gt;0),$V282/365*($S282-CF282+1),$V282/365*(CG282-$R282+1))))),0)</f>
        <v>0</v>
      </c>
      <c r="CI282" s="154">
        <f>CG282+1</f>
        <v>46296</v>
      </c>
      <c r="CJ282" s="154">
        <f>CI282+30</f>
        <v>46326</v>
      </c>
      <c r="CK282" s="158">
        <f>IFERROR(IF(($R282-CJ282)&gt;=0,0,IF(($S282-CI282)&lt;0,0,IF(AND(($S282-CJ282)&gt;0,(CI282-$R282)&gt;0),$V282/365*(CJ282-CI282+1),IF(AND(($S282-CJ282)&lt;=0,(CI282-$R282)&gt;0),$V282/365*($S282-CI282+1),$V282/365*(CJ282-$R282+1))))),0)</f>
        <v>0</v>
      </c>
      <c r="CL282" s="154">
        <f>CJ282+1</f>
        <v>46327</v>
      </c>
      <c r="CM282" s="154">
        <f>CL282+29</f>
        <v>46356</v>
      </c>
      <c r="CN282" s="158">
        <f>IFERROR(IF(($R282-CM282)&gt;=0,0,IF(($S282-CL282)&lt;0,0,IF(AND(($S282-CM282)&gt;0,(CL282-$R282)&gt;0),$V282/365*(CM282-CL282+1),IF(AND(($S282-CM282)&lt;=0,(CL282-$R282)&gt;0),$V282/365*($S282-CL282+1),$V282/365*(CM282-$R282+1))))),0)</f>
        <v>0</v>
      </c>
      <c r="CO282" s="154">
        <f>CM282+1</f>
        <v>46357</v>
      </c>
      <c r="CP282" s="154">
        <f>CO282+30</f>
        <v>46387</v>
      </c>
      <c r="CQ282" s="158">
        <f>IFERROR(IF(($R282-CP282)&gt;=0,0,IF(($S282-CO282)&lt;0,0,IF(AND(($S282-CP282)&gt;0,(CO282-$R282)&gt;0),$V282/365*(CP282-CO282+1),IF(AND(($S282-CP282)&lt;=0,(CO282-$R282)&gt;0),$V282/365*($S282-CO282+1),$V282/365*(CP282-$R282+1))))),0)</f>
        <v>0</v>
      </c>
    </row>
    <row r="283" s="80" customFormat="1" ht="24" customHeight="1" outlineLevel="4" spans="1:95">
      <c r="A283" s="119"/>
      <c r="B283" s="120"/>
      <c r="C283" s="121"/>
      <c r="D283" s="119"/>
      <c r="E283" s="120"/>
      <c r="F283" s="120"/>
      <c r="G283" s="120"/>
      <c r="H283" s="122"/>
      <c r="I283" s="122"/>
      <c r="J283" s="122">
        <f t="shared" si="14"/>
        <v>0</v>
      </c>
      <c r="K283" s="122">
        <f>K282+1</f>
        <v>4</v>
      </c>
      <c r="L283" s="147"/>
      <c r="M283" s="148">
        <f>IFERROR(VLOOKUP($L283,'2-2 引出数据_合同数据仓库'!$B$2:$BP$10000,3,FALSE),0)</f>
        <v>0</v>
      </c>
      <c r="N283" s="122"/>
      <c r="O283" s="148">
        <f>IFERROR(VLOOKUP((LEFT(VLOOKUP($L283,'2-2 引出数据_合同数据仓库'!$B$2:$BP$10000,64,FALSE),15)&amp;(RIGHT(VLOOKUP($L283,'2-2 引出数据_合同数据仓库'!$B$2:$BP$10000,64,FALSE),4)+1)),'2-2 引出数据_合同数据仓库'!$B$2:$BP$10000,3,FALSE),0)</f>
        <v>0</v>
      </c>
      <c r="P283" s="122"/>
      <c r="Q283" s="122">
        <f>IFERROR(VLOOKUP($L283,'2-2 引出数据_合同数据仓库'!$B$2:$BP$10000,28,FALSE),0)</f>
        <v>0</v>
      </c>
      <c r="R283" s="122">
        <f>IFERROR(VLOOKUP($L283,'2-2 引出数据_合同数据仓库'!$B$2:$BP$10000,29,FALSE),0)</f>
        <v>0</v>
      </c>
      <c r="S283" s="122">
        <f>IFERROR(VLOOKUP($L283,'2-2 引出数据_合同数据仓库'!$B$2:$BP$10000,4,FALSE),0)</f>
        <v>0</v>
      </c>
      <c r="T283" s="122"/>
      <c r="U283" s="122">
        <f>IFERROR(VLOOKUP($L283,'2-2 引出数据_合同数据仓库'!$B$2:$BP$10000,15,FALSE),0)</f>
        <v>0</v>
      </c>
      <c r="V283" s="122">
        <f>U283/(S283-R283+1)*365</f>
        <v>0</v>
      </c>
      <c r="W283" s="122"/>
      <c r="X283" s="154">
        <v>45658</v>
      </c>
      <c r="Y283" s="154">
        <f>X283+30</f>
        <v>45688</v>
      </c>
      <c r="Z283" s="158">
        <f>IFERROR(IF(($R283-Y283)&gt;=0,0,IF(($S283-X283)&lt;0,0,IF(AND(($S283-Y283)&gt;0,(X283-$R283)&gt;0),$V283/365*(Y283-X283+1),IF(AND(($S283-Y283)&lt;=0,(X283-$R283)&gt;0),$V283/365*($S283-X283+1),$V283/365*(Y283-$R283+1))))),0)</f>
        <v>0</v>
      </c>
      <c r="AA283" s="154">
        <f>Y283+1</f>
        <v>45689</v>
      </c>
      <c r="AB283" s="154">
        <f>AA283+27</f>
        <v>45716</v>
      </c>
      <c r="AC283" s="158">
        <f>IFERROR(IF(($R283-AB283)&gt;=0,0,IF(($S283-AA283)&lt;0,0,IF(AND(($S283-AB283)&gt;0,(AA283-$R283)&gt;0),$V283/365*(AB283-AA283+1),IF(AND(($S283-AB283)&lt;=0,(AA283-$R283)&gt;0),$V283/365*($S283-AA283+1),$V283/365*(AB283-$R283+1))))),0)</f>
        <v>0</v>
      </c>
      <c r="AD283" s="154">
        <f>AB283+1</f>
        <v>45717</v>
      </c>
      <c r="AE283" s="154">
        <f>AD283+30</f>
        <v>45747</v>
      </c>
      <c r="AF283" s="158">
        <f>IFERROR(IF(($R283-AE283)&gt;=0,0,IF(($S283-AD283)&lt;0,0,IF(AND(($S283-AE283)&gt;0,(AD283-$R283)&gt;0),$V283/365*(AE283-AD283+1),IF(AND(($S283-AE283)&lt;=0,(AD283-$R283)&gt;0),$V283/365*($S283-AD283+1),$V283/365*(AE283-$R283+1))))),0)</f>
        <v>0</v>
      </c>
      <c r="AG283" s="154">
        <f>AE283+1</f>
        <v>45748</v>
      </c>
      <c r="AH283" s="154">
        <f>AG283+29</f>
        <v>45777</v>
      </c>
      <c r="AI283" s="158">
        <f>IFERROR(IF(($R283-AH283)&gt;=0,0,IF(($S283-AG283)&lt;0,0,IF(AND(($S283-AH283)&gt;0,(AG283-$R283)&gt;0),$V283/365*(AH283-AG283+1),IF(AND(($S283-AH283)&lt;=0,(AG283-$R283)&gt;0),$V283/365*($S283-AG283+1),$V283/365*(AH283-$R283+1))))),0)</f>
        <v>0</v>
      </c>
      <c r="AJ283" s="154">
        <f>AH283+1</f>
        <v>45778</v>
      </c>
      <c r="AK283" s="154">
        <f>AJ283+30</f>
        <v>45808</v>
      </c>
      <c r="AL283" s="158">
        <f>IFERROR(IF(($R283-AK283)&gt;=0,0,IF(($S283-AJ283)&lt;0,0,IF(AND(($S283-AK283)&gt;0,(AJ283-$R283)&gt;0),$V283/365*(AK283-AJ283+1),IF(AND(($S283-AK283)&lt;=0,(AJ283-$R283)&gt;0),$V283/365*($S283-AJ283+1),$V283/365*(AK283-$R283+1))))),0)</f>
        <v>0</v>
      </c>
      <c r="AM283" s="154">
        <f>AK283+1</f>
        <v>45809</v>
      </c>
      <c r="AN283" s="154">
        <f>AM283+29</f>
        <v>45838</v>
      </c>
      <c r="AO283" s="158">
        <f>IFERROR(IF(($R283-AN283)&gt;=0,0,IF(($S283-AM283)&lt;0,0,IF(AND(($S283-AN283)&gt;0,(AM283-$R283)&gt;0),$V283/365*(AN283-AM283+1),IF(AND(($S283-AN283)&lt;=0,(AM283-$R283)&gt;0),$V283/365*($S283-AM283+1),$V283/365*(AN283-$R283+1))))),0)</f>
        <v>0</v>
      </c>
      <c r="AP283" s="154">
        <f>AN283+1</f>
        <v>45839</v>
      </c>
      <c r="AQ283" s="154">
        <f>AP283+30</f>
        <v>45869</v>
      </c>
      <c r="AR283" s="158">
        <f>IFERROR(IF(($R283-AQ283)&gt;=0,0,IF(($S283-AP283)&lt;0,0,IF(AND(($S283-AQ283)&gt;0,(AP283-$R283)&gt;0),$V283/365*(AQ283-AP283+1),IF(AND(($S283-AQ283)&lt;=0,(AP283-$R283)&gt;0),$V283/365*($S283-AP283+1),$V283/365*(AQ283-$R283+1))))),0)</f>
        <v>0</v>
      </c>
      <c r="AS283" s="154">
        <f>AQ283+1</f>
        <v>45870</v>
      </c>
      <c r="AT283" s="154">
        <f>AS283+30</f>
        <v>45900</v>
      </c>
      <c r="AU283" s="158">
        <f>IFERROR(IF(($R283-AT283)&gt;=0,0,IF(($S283-AS283)&lt;0,0,IF(AND(($S283-AT283)&gt;0,(AS283-$R283)&gt;0),$V283/365*(AT283-AS283+1),IF(AND(($S283-AT283)&lt;=0,(AS283-$R283)&gt;0),$V283/365*($S283-AS283+1),$V283/365*(AT283-$R283+1))))),0)</f>
        <v>0</v>
      </c>
      <c r="AV283" s="154">
        <f>AT283+1</f>
        <v>45901</v>
      </c>
      <c r="AW283" s="154">
        <f>AV283+29</f>
        <v>45930</v>
      </c>
      <c r="AX283" s="158">
        <f>IFERROR(IF(($R283-AW283)&gt;=0,0,IF(($S283-AV283)&lt;0,0,IF(AND(($S283-AW283)&gt;0,(AV283-$R283)&gt;0),$V283/365*(AW283-AV283+1),IF(AND(($S283-AW283)&lt;=0,(AV283-$R283)&gt;0),$V283/365*($S283-AV283+1),$V283/365*(AW283-$R283+1))))),0)</f>
        <v>0</v>
      </c>
      <c r="AY283" s="154">
        <f>AW283+1</f>
        <v>45931</v>
      </c>
      <c r="AZ283" s="154">
        <f>AY283+30</f>
        <v>45961</v>
      </c>
      <c r="BA283" s="158">
        <f>IFERROR(IF(($R283-AZ283)&gt;=0,0,IF(($S283-AY283)&lt;0,0,IF(AND(($S283-AZ283)&gt;0,(AY283-$R283)&gt;0),$V283/365*(AZ283-AY283+1),IF(AND(($S283-AZ283)&lt;=0,(AY283-$R283)&gt;0),$V283/365*($S283-AY283+1),$V283/365*(AZ283-$R283+1))))),0)</f>
        <v>0</v>
      </c>
      <c r="BB283" s="154">
        <f>AZ283+1</f>
        <v>45962</v>
      </c>
      <c r="BC283" s="154">
        <f>BB283+29</f>
        <v>45991</v>
      </c>
      <c r="BD283" s="158">
        <f>IFERROR(IF(($R283-BC283)&gt;=0,0,IF(($S283-BB283)&lt;0,0,IF(AND(($S283-BC283)&gt;0,(BB283-$R283)&gt;0),$V283/365*(BC283-BB283+1),IF(AND(($S283-BC283)&lt;=0,(BB283-$R283)&gt;0),$V283/365*($S283-BB283+1),$V283/365*(BC283-$R283+1))))),0)</f>
        <v>0</v>
      </c>
      <c r="BE283" s="154">
        <f>BC283+1</f>
        <v>45992</v>
      </c>
      <c r="BF283" s="154">
        <f>BE283+30</f>
        <v>46022</v>
      </c>
      <c r="BG283" s="158">
        <f>IFERROR(IF(($R283-BF283)&gt;=0,0,IF(($S283-BE283)&lt;0,0,IF(AND(($S283-BF283)&gt;0,(BE283-$R283)&gt;0),$V283/365*(BF283-BE283+1),IF(AND(($S283-BF283)&lt;=0,(BE283-$R283)&gt;0),$V283/365*($S283-BE283+1),$V283/365*(BF283-$R283+1))))),0)</f>
        <v>0</v>
      </c>
      <c r="BH283" s="154">
        <v>46023</v>
      </c>
      <c r="BI283" s="154">
        <f>BH283+30</f>
        <v>46053</v>
      </c>
      <c r="BJ283" s="158">
        <f>IFERROR(IF(($R283-BI283)&gt;=0,0,IF(($S283-BH283)&lt;0,0,IF(AND(($S283-BI283)&gt;0,(BH283-$R283)&gt;0),$V283/365*(BI283-BH283+1),IF(AND(($S283-BI283)&lt;=0,(BH283-$R283)&gt;0),$V283/365*($S283-BH283+1),$V283/365*(BI283-$R283+1))))),0)</f>
        <v>0</v>
      </c>
      <c r="BK283" s="154">
        <f>BI283+1</f>
        <v>46054</v>
      </c>
      <c r="BL283" s="154">
        <f>BK283+27</f>
        <v>46081</v>
      </c>
      <c r="BM283" s="158">
        <f>IFERROR(IF(($R283-BL283)&gt;=0,0,IF(($S283-BK283)&lt;0,0,IF(AND(($S283-BL283)&gt;0,(BK283-$R283)&gt;0),$V283/365*(BL283-BK283+1),IF(AND(($S283-BL283)&lt;=0,(BK283-$R283)&gt;0),$V283/365*($S283-BK283+1),$V283/365*(BL283-$R283+1))))),0)</f>
        <v>0</v>
      </c>
      <c r="BN283" s="154">
        <f>BL283+1</f>
        <v>46082</v>
      </c>
      <c r="BO283" s="154">
        <f>BN283+30</f>
        <v>46112</v>
      </c>
      <c r="BP283" s="158">
        <f>IFERROR(IF(($R283-BO283)&gt;=0,0,IF(($S283-BN283)&lt;0,0,IF(AND(($S283-BO283)&gt;0,(BN283-$R283)&gt;0),$V283/365*(BO283-BN283+1),IF(AND(($S283-BO283)&lt;=0,(BN283-$R283)&gt;0),$V283/365*($S283-BN283+1),$V283/365*(BO283-$R283+1))))),0)</f>
        <v>0</v>
      </c>
      <c r="BQ283" s="154">
        <f>BO283+1</f>
        <v>46113</v>
      </c>
      <c r="BR283" s="154">
        <f>BQ283+29</f>
        <v>46142</v>
      </c>
      <c r="BS283" s="158">
        <f>IFERROR(IF(($R283-BR283)&gt;=0,0,IF(($S283-BQ283)&lt;0,0,IF(AND(($S283-BR283)&gt;0,(BQ283-$R283)&gt;0),$V283/365*(BR283-BQ283+1),IF(AND(($S283-BR283)&lt;=0,(BQ283-$R283)&gt;0),$V283/365*($S283-BQ283+1),$V283/365*(BR283-$R283+1))))),0)</f>
        <v>0</v>
      </c>
      <c r="BT283" s="154">
        <f>BR283+1</f>
        <v>46143</v>
      </c>
      <c r="BU283" s="154">
        <f>BT283+30</f>
        <v>46173</v>
      </c>
      <c r="BV283" s="158">
        <f>IFERROR(IF(($R283-BU283)&gt;=0,0,IF(($S283-BT283)&lt;0,0,IF(AND(($S283-BU283)&gt;0,(BT283-$R283)&gt;0),$V283/365*(BU283-BT283+1),IF(AND(($S283-BU283)&lt;=0,(BT283-$R283)&gt;0),$V283/365*($S283-BT283+1),$V283/365*(BU283-$R283+1))))),0)</f>
        <v>0</v>
      </c>
      <c r="BW283" s="154">
        <f>BU283+1</f>
        <v>46174</v>
      </c>
      <c r="BX283" s="154">
        <f>BW283+29</f>
        <v>46203</v>
      </c>
      <c r="BY283" s="158">
        <f>IFERROR(IF(($R283-BX283)&gt;=0,0,IF(($S283-BW283)&lt;0,0,IF(AND(($S283-BX283)&gt;0,(BW283-$R283)&gt;0),$V283/365*(BX283-BW283+1),IF(AND(($S283-BX283)&lt;=0,(BW283-$R283)&gt;0),$V283/365*($S283-BW283+1),$V283/365*(BX283-$R283+1))))),0)</f>
        <v>0</v>
      </c>
      <c r="BZ283" s="154">
        <f>BX283+1</f>
        <v>46204</v>
      </c>
      <c r="CA283" s="154">
        <f>BZ283+30</f>
        <v>46234</v>
      </c>
      <c r="CB283" s="158">
        <f>IFERROR(IF(($R283-CA283)&gt;=0,0,IF(($S283-BZ283)&lt;0,0,IF(AND(($S283-CA283)&gt;0,(BZ283-$R283)&gt;0),$V283/365*(CA283-BZ283+1),IF(AND(($S283-CA283)&lt;=0,(BZ283-$R283)&gt;0),$V283/365*($S283-BZ283+1),$V283/365*(CA283-$R283+1))))),0)</f>
        <v>0</v>
      </c>
      <c r="CC283" s="154">
        <f>CA283+1</f>
        <v>46235</v>
      </c>
      <c r="CD283" s="154">
        <f>CC283+30</f>
        <v>46265</v>
      </c>
      <c r="CE283" s="158">
        <f>IFERROR(IF(($R283-CD283)&gt;=0,0,IF(($S283-CC283)&lt;0,0,IF(AND(($S283-CD283)&gt;0,(CC283-$R283)&gt;0),$V283/365*(CD283-CC283+1),IF(AND(($S283-CD283)&lt;=0,(CC283-$R283)&gt;0),$V283/365*($S283-CC283+1),$V283/365*(CD283-$R283+1))))),0)</f>
        <v>0</v>
      </c>
      <c r="CF283" s="154">
        <f>CD283+1</f>
        <v>46266</v>
      </c>
      <c r="CG283" s="154">
        <f>CF283+29</f>
        <v>46295</v>
      </c>
      <c r="CH283" s="158">
        <f>IFERROR(IF(($R283-CG283)&gt;=0,0,IF(($S283-CF283)&lt;0,0,IF(AND(($S283-CG283)&gt;0,(CF283-$R283)&gt;0),$V283/365*(CG283-CF283+1),IF(AND(($S283-CG283)&lt;=0,(CF283-$R283)&gt;0),$V283/365*($S283-CF283+1),$V283/365*(CG283-$R283+1))))),0)</f>
        <v>0</v>
      </c>
      <c r="CI283" s="154">
        <f>CG283+1</f>
        <v>46296</v>
      </c>
      <c r="CJ283" s="154">
        <f>CI283+30</f>
        <v>46326</v>
      </c>
      <c r="CK283" s="158">
        <f>IFERROR(IF(($R283-CJ283)&gt;=0,0,IF(($S283-CI283)&lt;0,0,IF(AND(($S283-CJ283)&gt;0,(CI283-$R283)&gt;0),$V283/365*(CJ283-CI283+1),IF(AND(($S283-CJ283)&lt;=0,(CI283-$R283)&gt;0),$V283/365*($S283-CI283+1),$V283/365*(CJ283-$R283+1))))),0)</f>
        <v>0</v>
      </c>
      <c r="CL283" s="154">
        <f>CJ283+1</f>
        <v>46327</v>
      </c>
      <c r="CM283" s="154">
        <f>CL283+29</f>
        <v>46356</v>
      </c>
      <c r="CN283" s="158">
        <f>IFERROR(IF(($R283-CM283)&gt;=0,0,IF(($S283-CL283)&lt;0,0,IF(AND(($S283-CM283)&gt;0,(CL283-$R283)&gt;0),$V283/365*(CM283-CL283+1),IF(AND(($S283-CM283)&lt;=0,(CL283-$R283)&gt;0),$V283/365*($S283-CL283+1),$V283/365*(CM283-$R283+1))))),0)</f>
        <v>0</v>
      </c>
      <c r="CO283" s="154">
        <f>CM283+1</f>
        <v>46357</v>
      </c>
      <c r="CP283" s="154">
        <f>CO283+30</f>
        <v>46387</v>
      </c>
      <c r="CQ283" s="158">
        <f>IFERROR(IF(($R283-CP283)&gt;=0,0,IF(($S283-CO283)&lt;0,0,IF(AND(($S283-CP283)&gt;0,(CO283-$R283)&gt;0),$V283/365*(CP283-CO283+1),IF(AND(($S283-CP283)&lt;=0,(CO283-$R283)&gt;0),$V283/365*($S283-CO283+1),$V283/365*(CP283-$R283+1))))),0)</f>
        <v>0</v>
      </c>
    </row>
    <row r="284" s="80" customFormat="1" ht="24" customHeight="1" outlineLevel="4" spans="1:95">
      <c r="A284" s="123" t="s">
        <v>2814</v>
      </c>
      <c r="B284" s="124"/>
      <c r="C284" s="124"/>
      <c r="D284" s="124"/>
      <c r="E284" s="124"/>
      <c r="F284" s="124"/>
      <c r="G284" s="125"/>
      <c r="H284" s="126"/>
      <c r="I284" s="126"/>
      <c r="J284" s="126"/>
      <c r="K284" s="126"/>
      <c r="L284" s="149"/>
      <c r="M284" s="149"/>
      <c r="N284" s="126"/>
      <c r="O284" s="126"/>
      <c r="P284" s="126"/>
      <c r="Q284" s="126"/>
      <c r="R284" s="126"/>
      <c r="S284" s="126"/>
      <c r="T284" s="126"/>
      <c r="U284" s="126"/>
      <c r="V284" s="126"/>
      <c r="W284" s="126"/>
      <c r="X284" s="126"/>
      <c r="Y284" s="126"/>
      <c r="Z284" s="126"/>
      <c r="AA284" s="126"/>
      <c r="AB284" s="126"/>
      <c r="AC284" s="126"/>
      <c r="AD284" s="126"/>
      <c r="AE284" s="126"/>
      <c r="AF284" s="126"/>
      <c r="AG284" s="126"/>
      <c r="AH284" s="126"/>
      <c r="AI284" s="126"/>
      <c r="AJ284" s="126"/>
      <c r="AK284" s="126"/>
      <c r="AL284" s="126"/>
      <c r="AM284" s="126"/>
      <c r="AN284" s="126"/>
      <c r="AO284" s="126"/>
      <c r="AP284" s="126"/>
      <c r="AQ284" s="126"/>
      <c r="AR284" s="126"/>
      <c r="AS284" s="126"/>
      <c r="AT284" s="126"/>
      <c r="AU284" s="126"/>
      <c r="AV284" s="126"/>
      <c r="AW284" s="126"/>
      <c r="AX284" s="126"/>
      <c r="AY284" s="126"/>
      <c r="AZ284" s="126"/>
      <c r="BA284" s="126"/>
      <c r="BB284" s="126"/>
      <c r="BC284" s="126"/>
      <c r="BD284" s="126"/>
      <c r="BE284" s="126"/>
      <c r="BF284" s="126"/>
      <c r="BG284" s="126"/>
      <c r="BH284" s="126"/>
      <c r="BI284" s="126"/>
      <c r="BJ284" s="126"/>
      <c r="BK284" s="126"/>
      <c r="BL284" s="126"/>
      <c r="BM284" s="126"/>
      <c r="BN284" s="126"/>
      <c r="BO284" s="126"/>
      <c r="BP284" s="126"/>
      <c r="BQ284" s="126"/>
      <c r="BR284" s="126"/>
      <c r="BS284" s="126"/>
      <c r="BT284" s="126"/>
      <c r="BU284" s="126"/>
      <c r="BV284" s="126"/>
      <c r="BW284" s="126"/>
      <c r="BX284" s="126"/>
      <c r="BY284" s="126"/>
      <c r="BZ284" s="126"/>
      <c r="CA284" s="126"/>
      <c r="CB284" s="126"/>
      <c r="CC284" s="126"/>
      <c r="CD284" s="126"/>
      <c r="CE284" s="126"/>
      <c r="CF284" s="126"/>
      <c r="CG284" s="126"/>
      <c r="CH284" s="126"/>
      <c r="CI284" s="126"/>
      <c r="CJ284" s="126"/>
      <c r="CK284" s="126"/>
      <c r="CL284" s="126"/>
      <c r="CM284" s="126"/>
      <c r="CN284" s="126"/>
      <c r="CO284" s="126"/>
      <c r="CP284" s="126"/>
      <c r="CQ284" s="126"/>
    </row>
    <row r="285" ht="24" customHeight="1" outlineLevel="3" spans="1:95">
      <c r="A285" s="115"/>
      <c r="B285" s="116" t="s">
        <v>792</v>
      </c>
      <c r="C285" s="117" t="s">
        <v>1241</v>
      </c>
      <c r="D285" s="115" t="s">
        <v>1242</v>
      </c>
      <c r="E285" s="116" t="s">
        <v>1243</v>
      </c>
      <c r="F285" s="116"/>
      <c r="G285" s="116" t="s">
        <v>936</v>
      </c>
      <c r="H285" s="118">
        <f>X285+AA285+AD285+AG285+AJ285+AM285+AP285+AS285+AV285+AY285+BB285+BE285</f>
        <v>0</v>
      </c>
      <c r="I285" s="118">
        <f>Y285+AB285+AE285+AH285+AK285+AN285+AQ285+AT285+AW285+AZ285+BC285+BF285</f>
        <v>0</v>
      </c>
      <c r="J285" s="118">
        <f>Z285+AC285+AF285+AI285+AL285+AO285+AR285+AU285+AX285+BA285+BD285+BG285</f>
        <v>0</v>
      </c>
      <c r="K285" s="118"/>
      <c r="L285" s="146"/>
      <c r="M285" s="146"/>
      <c r="N285" s="118"/>
      <c r="O285" s="118"/>
      <c r="P285" s="118"/>
      <c r="Q285" s="118"/>
      <c r="R285" s="118"/>
      <c r="S285" s="118"/>
      <c r="T285" s="118"/>
      <c r="U285" s="118"/>
      <c r="V285" s="118"/>
      <c r="W285" s="118"/>
      <c r="X285" s="118">
        <f>VLOOKUP($C285,'1 预算编制表单'!$C:$BJ,27,FALSE)</f>
        <v>0</v>
      </c>
      <c r="Y285" s="118">
        <f>X285-Z285</f>
        <v>0</v>
      </c>
      <c r="Z285" s="118">
        <f>SUM(Z286:Z290)</f>
        <v>0</v>
      </c>
      <c r="AA285" s="118">
        <f>VLOOKUP($C285,'1 预算编制表单'!$C:$BJ,30,FALSE)</f>
        <v>0</v>
      </c>
      <c r="AB285" s="118">
        <f>AA285-AC285</f>
        <v>0</v>
      </c>
      <c r="AC285" s="118">
        <f>SUM(AC286:AC290)</f>
        <v>0</v>
      </c>
      <c r="AD285" s="118">
        <f>VLOOKUP($C285,'1 预算编制表单'!$C:$BJ,33,FALSE)</f>
        <v>0</v>
      </c>
      <c r="AE285" s="118">
        <f>AD285-AF285</f>
        <v>0</v>
      </c>
      <c r="AF285" s="118">
        <f>SUM(AF286:AF290)</f>
        <v>0</v>
      </c>
      <c r="AG285" s="118">
        <f>VLOOKUP($C285,'1 预算编制表单'!$C:$BJ,36,FALSE)</f>
        <v>0</v>
      </c>
      <c r="AH285" s="118">
        <f>AG285-AI285</f>
        <v>0</v>
      </c>
      <c r="AI285" s="118">
        <f>SUM(AI286:AI290)</f>
        <v>0</v>
      </c>
      <c r="AJ285" s="118">
        <f>VLOOKUP($C285,'1 预算编制表单'!$C:$BJ,39,FALSE)</f>
        <v>0</v>
      </c>
      <c r="AK285" s="118">
        <f>AJ285-AL285</f>
        <v>0</v>
      </c>
      <c r="AL285" s="118">
        <f>SUM(AL286:AL290)</f>
        <v>0</v>
      </c>
      <c r="AM285" s="118">
        <f>VLOOKUP($C285,'1 预算编制表单'!$C:$BJ,42,FALSE)</f>
        <v>0</v>
      </c>
      <c r="AN285" s="118">
        <f>AM285-AO285</f>
        <v>0</v>
      </c>
      <c r="AO285" s="118">
        <f>SUM(AO286:AO290)</f>
        <v>0</v>
      </c>
      <c r="AP285" s="118">
        <f>VLOOKUP($C285,'1 预算编制表单'!$C:$BJ,45,FALSE)</f>
        <v>0</v>
      </c>
      <c r="AQ285" s="118">
        <f>AP285-AR285</f>
        <v>0</v>
      </c>
      <c r="AR285" s="118">
        <f>SUM(AR286:AR290)</f>
        <v>0</v>
      </c>
      <c r="AS285" s="118">
        <f>VLOOKUP($C285,'1 预算编制表单'!$C:$BJ,48,FALSE)</f>
        <v>0</v>
      </c>
      <c r="AT285" s="118">
        <f>AS285-AU285</f>
        <v>0</v>
      </c>
      <c r="AU285" s="118">
        <f>SUM(AU286:AU290)</f>
        <v>0</v>
      </c>
      <c r="AV285" s="118">
        <f>VLOOKUP($C285,'1 预算编制表单'!$C:$BJ,51,FALSE)</f>
        <v>0</v>
      </c>
      <c r="AW285" s="118">
        <f>AV285-AX285</f>
        <v>0</v>
      </c>
      <c r="AX285" s="118">
        <f>SUM(AX286:AX290)</f>
        <v>0</v>
      </c>
      <c r="AY285" s="118">
        <f>VLOOKUP($C285,'1 预算编制表单'!$C:$BJ,54,FALSE)</f>
        <v>0</v>
      </c>
      <c r="AZ285" s="118">
        <f>AY285-BA285</f>
        <v>0</v>
      </c>
      <c r="BA285" s="118">
        <f>SUM(BA286:BA290)</f>
        <v>0</v>
      </c>
      <c r="BB285" s="118">
        <f>VLOOKUP($C285,'1 预算编制表单'!$C:$BJ,57,FALSE)</f>
        <v>0</v>
      </c>
      <c r="BC285" s="118">
        <f>BB285-BD285</f>
        <v>0</v>
      </c>
      <c r="BD285" s="118">
        <f>SUM(BD286:BD290)</f>
        <v>0</v>
      </c>
      <c r="BE285" s="118">
        <f>VLOOKUP($C285,'1 预算编制表单'!$C:$BJ,60,FALSE)</f>
        <v>0</v>
      </c>
      <c r="BF285" s="118">
        <f>BE285-BG285</f>
        <v>0</v>
      </c>
      <c r="BG285" s="118">
        <f>SUM(BG286:BG290)</f>
        <v>0</v>
      </c>
      <c r="BH285" s="118">
        <f>VLOOKUP($C285,'1 预算编制表单'!$C:$BJ,27,FALSE)</f>
        <v>0</v>
      </c>
      <c r="BI285" s="118">
        <f>BH285-BJ285</f>
        <v>0</v>
      </c>
      <c r="BJ285" s="118">
        <f>SUM(BJ286:BJ290)</f>
        <v>0</v>
      </c>
      <c r="BK285" s="118">
        <f>VLOOKUP($C285,'1 预算编制表单'!$C:$BJ,30,FALSE)</f>
        <v>0</v>
      </c>
      <c r="BL285" s="118">
        <f>BK285-BM285</f>
        <v>0</v>
      </c>
      <c r="BM285" s="118">
        <f>SUM(BM286:BM290)</f>
        <v>0</v>
      </c>
      <c r="BN285" s="118">
        <f>VLOOKUP($C285,'1 预算编制表单'!$C:$BJ,33,FALSE)</f>
        <v>0</v>
      </c>
      <c r="BO285" s="118">
        <f>BN285-BP285</f>
        <v>0</v>
      </c>
      <c r="BP285" s="118">
        <f>SUM(BP286:BP290)</f>
        <v>0</v>
      </c>
      <c r="BQ285" s="118">
        <f>VLOOKUP($C285,'1 预算编制表单'!$C:$BJ,36,FALSE)</f>
        <v>0</v>
      </c>
      <c r="BR285" s="118">
        <f>BQ285-BS285</f>
        <v>0</v>
      </c>
      <c r="BS285" s="118">
        <f>SUM(BS286:BS290)</f>
        <v>0</v>
      </c>
      <c r="BT285" s="118">
        <f>VLOOKUP($C285,'1 预算编制表单'!$C:$BJ,39,FALSE)</f>
        <v>0</v>
      </c>
      <c r="BU285" s="118">
        <f>BT285-BV285</f>
        <v>0</v>
      </c>
      <c r="BV285" s="118">
        <f>SUM(BV286:BV290)</f>
        <v>0</v>
      </c>
      <c r="BW285" s="118">
        <f>VLOOKUP($C285,'1 预算编制表单'!$C:$BJ,42,FALSE)</f>
        <v>0</v>
      </c>
      <c r="BX285" s="118">
        <f>BW285-BY285</f>
        <v>0</v>
      </c>
      <c r="BY285" s="118">
        <f>SUM(BY286:BY290)</f>
        <v>0</v>
      </c>
      <c r="BZ285" s="118">
        <f>VLOOKUP($C285,'1 预算编制表单'!$C:$BJ,45,FALSE)</f>
        <v>0</v>
      </c>
      <c r="CA285" s="118">
        <f>BZ285-CB285</f>
        <v>0</v>
      </c>
      <c r="CB285" s="118">
        <f>SUM(CB286:CB290)</f>
        <v>0</v>
      </c>
      <c r="CC285" s="118">
        <f>VLOOKUP($C285,'1 预算编制表单'!$C:$BJ,48,FALSE)</f>
        <v>0</v>
      </c>
      <c r="CD285" s="118">
        <f>CC285-CE285</f>
        <v>0</v>
      </c>
      <c r="CE285" s="118">
        <f>SUM(CE286:CE290)</f>
        <v>0</v>
      </c>
      <c r="CF285" s="118">
        <f>VLOOKUP($C285,'1 预算编制表单'!$C:$BJ,51,FALSE)</f>
        <v>0</v>
      </c>
      <c r="CG285" s="118">
        <f>CF285-CH285</f>
        <v>0</v>
      </c>
      <c r="CH285" s="118">
        <f>SUM(CH286:CH290)</f>
        <v>0</v>
      </c>
      <c r="CI285" s="118">
        <f>VLOOKUP($C285,'1 预算编制表单'!$C:$BJ,54,FALSE)</f>
        <v>0</v>
      </c>
      <c r="CJ285" s="118">
        <f>CI285-CK285</f>
        <v>0</v>
      </c>
      <c r="CK285" s="118">
        <f>SUM(CK286:CK290)</f>
        <v>0</v>
      </c>
      <c r="CL285" s="118">
        <f>VLOOKUP($C285,'1 预算编制表单'!$C:$BJ,57,FALSE)</f>
        <v>0</v>
      </c>
      <c r="CM285" s="118">
        <f>CL285-CN285</f>
        <v>0</v>
      </c>
      <c r="CN285" s="118">
        <f>SUM(CN286:CN290)</f>
        <v>0</v>
      </c>
      <c r="CO285" s="118">
        <f>VLOOKUP($C285,'1 预算编制表单'!$C:$BJ,60,FALSE)</f>
        <v>0</v>
      </c>
      <c r="CP285" s="118">
        <f>CO285-CQ285</f>
        <v>0</v>
      </c>
      <c r="CQ285" s="118">
        <f>SUM(CQ286:CQ290)</f>
        <v>0</v>
      </c>
    </row>
    <row r="286" s="80" customFormat="1" ht="24" customHeight="1" outlineLevel="4" spans="1:95">
      <c r="A286" s="119"/>
      <c r="B286" s="120"/>
      <c r="C286" s="121"/>
      <c r="D286" s="119"/>
      <c r="E286" s="120"/>
      <c r="F286" s="120"/>
      <c r="G286" s="120"/>
      <c r="H286" s="122"/>
      <c r="I286" s="122"/>
      <c r="J286" s="122">
        <f>Z286+AC286+AF286+AI286+AL286+AO286+AR286+AU286+AX286+BA286+BD286+BG286</f>
        <v>0</v>
      </c>
      <c r="K286" s="122">
        <v>1</v>
      </c>
      <c r="L286" s="147"/>
      <c r="M286" s="148">
        <f>IFERROR(VLOOKUP($L286,'2-2 引出数据_合同数据仓库'!$B$2:$BP$10000,3,FALSE),0)</f>
        <v>0</v>
      </c>
      <c r="N286" s="122"/>
      <c r="O286" s="148">
        <f>IFERROR(VLOOKUP((LEFT(VLOOKUP($L286,'2-2 引出数据_合同数据仓库'!$B$2:$BP$10000,64,FALSE),15)&amp;(RIGHT(VLOOKUP($L286,'2-2 引出数据_合同数据仓库'!$B$2:$BP$10000,64,FALSE),4)+1)),'2-2 引出数据_合同数据仓库'!$B$2:$BP$10000,3,FALSE),0)</f>
        <v>0</v>
      </c>
      <c r="P286" s="122"/>
      <c r="Q286" s="122">
        <f>IFERROR(VLOOKUP($L286,'2-2 引出数据_合同数据仓库'!$B$2:$BP$10000,28,FALSE),0)</f>
        <v>0</v>
      </c>
      <c r="R286" s="122">
        <f>IFERROR(VLOOKUP($L286,'2-2 引出数据_合同数据仓库'!$B$2:$BP$10000,29,FALSE),0)</f>
        <v>0</v>
      </c>
      <c r="S286" s="122">
        <f>IFERROR(VLOOKUP($L286,'2-2 引出数据_合同数据仓库'!$B$2:$BP$10000,4,FALSE),0)</f>
        <v>0</v>
      </c>
      <c r="T286" s="122"/>
      <c r="U286" s="122">
        <f>IFERROR(VLOOKUP($L286,'2-2 引出数据_合同数据仓库'!$B$2:$BP$10000,15,FALSE),0)</f>
        <v>0</v>
      </c>
      <c r="V286" s="122">
        <f>U286/(S286-R286+1)*365</f>
        <v>0</v>
      </c>
      <c r="W286" s="122"/>
      <c r="X286" s="154">
        <v>45658</v>
      </c>
      <c r="Y286" s="154">
        <f>X286+30</f>
        <v>45688</v>
      </c>
      <c r="Z286" s="158">
        <f>IFERROR(IF(($R286-Y286)&gt;=0,0,IF(($S286-X286)&lt;0,0,IF(AND(($S286-Y286)&gt;0,(X286-$R286)&gt;0),$V286/365*(Y286-X286+1),IF(AND(($S286-Y286)&lt;=0,(X286-$R286)&gt;0),$V286/365*($S286-X286+1),$V286/365*(Y286-$R286+1))))),0)</f>
        <v>0</v>
      </c>
      <c r="AA286" s="154">
        <f>Y286+1</f>
        <v>45689</v>
      </c>
      <c r="AB286" s="154">
        <f>AA286+27</f>
        <v>45716</v>
      </c>
      <c r="AC286" s="158">
        <f>IFERROR(IF(($R286-AB286)&gt;=0,0,IF(($S286-AA286)&lt;0,0,IF(AND(($S286-AB286)&gt;0,(AA286-$R286)&gt;0),$V286/365*(AB286-AA286+1),IF(AND(($S286-AB286)&lt;=0,(AA286-$R286)&gt;0),$V286/365*($S286-AA286+1),$V286/365*(AB286-$R286+1))))),0)</f>
        <v>0</v>
      </c>
      <c r="AD286" s="154">
        <f>AB286+1</f>
        <v>45717</v>
      </c>
      <c r="AE286" s="154">
        <f>AD286+30</f>
        <v>45747</v>
      </c>
      <c r="AF286" s="158">
        <f>IFERROR(IF(($R286-AE286)&gt;=0,0,IF(($S286-AD286)&lt;0,0,IF(AND(($S286-AE286)&gt;0,(AD286-$R286)&gt;0),$V286/365*(AE286-AD286+1),IF(AND(($S286-AE286)&lt;=0,(AD286-$R286)&gt;0),$V286/365*($S286-AD286+1),$V286/365*(AE286-$R286+1))))),0)</f>
        <v>0</v>
      </c>
      <c r="AG286" s="154">
        <f>AE286+1</f>
        <v>45748</v>
      </c>
      <c r="AH286" s="154">
        <f>AG286+29</f>
        <v>45777</v>
      </c>
      <c r="AI286" s="158">
        <f>IFERROR(IF(($R286-AH286)&gt;=0,0,IF(($S286-AG286)&lt;0,0,IF(AND(($S286-AH286)&gt;0,(AG286-$R286)&gt;0),$V286/365*(AH286-AG286+1),IF(AND(($S286-AH286)&lt;=0,(AG286-$R286)&gt;0),$V286/365*($S286-AG286+1),$V286/365*(AH286-$R286+1))))),0)</f>
        <v>0</v>
      </c>
      <c r="AJ286" s="154">
        <f>AH286+1</f>
        <v>45778</v>
      </c>
      <c r="AK286" s="154">
        <f>AJ286+30</f>
        <v>45808</v>
      </c>
      <c r="AL286" s="158">
        <f>IFERROR(IF(($R286-AK286)&gt;=0,0,IF(($S286-AJ286)&lt;0,0,IF(AND(($S286-AK286)&gt;0,(AJ286-$R286)&gt;0),$V286/365*(AK286-AJ286+1),IF(AND(($S286-AK286)&lt;=0,(AJ286-$R286)&gt;0),$V286/365*($S286-AJ286+1),$V286/365*(AK286-$R286+1))))),0)</f>
        <v>0</v>
      </c>
      <c r="AM286" s="154">
        <f>AK286+1</f>
        <v>45809</v>
      </c>
      <c r="AN286" s="154">
        <f>AM286+29</f>
        <v>45838</v>
      </c>
      <c r="AO286" s="158">
        <f>IFERROR(IF(($R286-AN286)&gt;=0,0,IF(($S286-AM286)&lt;0,0,IF(AND(($S286-AN286)&gt;0,(AM286-$R286)&gt;0),$V286/365*(AN286-AM286+1),IF(AND(($S286-AN286)&lt;=0,(AM286-$R286)&gt;0),$V286/365*($S286-AM286+1),$V286/365*(AN286-$R286+1))))),0)</f>
        <v>0</v>
      </c>
      <c r="AP286" s="154">
        <f>AN286+1</f>
        <v>45839</v>
      </c>
      <c r="AQ286" s="154">
        <f>AP286+30</f>
        <v>45869</v>
      </c>
      <c r="AR286" s="158">
        <f>IFERROR(IF(($R286-AQ286)&gt;=0,0,IF(($S286-AP286)&lt;0,0,IF(AND(($S286-AQ286)&gt;0,(AP286-$R286)&gt;0),$V286/365*(AQ286-AP286+1),IF(AND(($S286-AQ286)&lt;=0,(AP286-$R286)&gt;0),$V286/365*($S286-AP286+1),$V286/365*(AQ286-$R286+1))))),0)</f>
        <v>0</v>
      </c>
      <c r="AS286" s="154">
        <f>AQ286+1</f>
        <v>45870</v>
      </c>
      <c r="AT286" s="154">
        <f>AS286+30</f>
        <v>45900</v>
      </c>
      <c r="AU286" s="158">
        <f>IFERROR(IF(($R286-AT286)&gt;=0,0,IF(($S286-AS286)&lt;0,0,IF(AND(($S286-AT286)&gt;0,(AS286-$R286)&gt;0),$V286/365*(AT286-AS286+1),IF(AND(($S286-AT286)&lt;=0,(AS286-$R286)&gt;0),$V286/365*($S286-AS286+1),$V286/365*(AT286-$R286+1))))),0)</f>
        <v>0</v>
      </c>
      <c r="AV286" s="154">
        <f>AT286+1</f>
        <v>45901</v>
      </c>
      <c r="AW286" s="154">
        <f>AV286+29</f>
        <v>45930</v>
      </c>
      <c r="AX286" s="158">
        <f>IFERROR(IF(($R286-AW286)&gt;=0,0,IF(($S286-AV286)&lt;0,0,IF(AND(($S286-AW286)&gt;0,(AV286-$R286)&gt;0),$V286/365*(AW286-AV286+1),IF(AND(($S286-AW286)&lt;=0,(AV286-$R286)&gt;0),$V286/365*($S286-AV286+1),$V286/365*(AW286-$R286+1))))),0)</f>
        <v>0</v>
      </c>
      <c r="AY286" s="154">
        <f>AW286+1</f>
        <v>45931</v>
      </c>
      <c r="AZ286" s="154">
        <f>AY286+30</f>
        <v>45961</v>
      </c>
      <c r="BA286" s="158">
        <f>IFERROR(IF(($R286-AZ286)&gt;=0,0,IF(($S286-AY286)&lt;0,0,IF(AND(($S286-AZ286)&gt;0,(AY286-$R286)&gt;0),$V286/365*(AZ286-AY286+1),IF(AND(($S286-AZ286)&lt;=0,(AY286-$R286)&gt;0),$V286/365*($S286-AY286+1),$V286/365*(AZ286-$R286+1))))),0)</f>
        <v>0</v>
      </c>
      <c r="BB286" s="154">
        <f>AZ286+1</f>
        <v>45962</v>
      </c>
      <c r="BC286" s="154">
        <f>BB286+29</f>
        <v>45991</v>
      </c>
      <c r="BD286" s="158">
        <f>IFERROR(IF(($R286-BC286)&gt;=0,0,IF(($S286-BB286)&lt;0,0,IF(AND(($S286-BC286)&gt;0,(BB286-$R286)&gt;0),$V286/365*(BC286-BB286+1),IF(AND(($S286-BC286)&lt;=0,(BB286-$R286)&gt;0),$V286/365*($S286-BB286+1),$V286/365*(BC286-$R286+1))))),0)</f>
        <v>0</v>
      </c>
      <c r="BE286" s="154">
        <f>BC286+1</f>
        <v>45992</v>
      </c>
      <c r="BF286" s="154">
        <f>BE286+30</f>
        <v>46022</v>
      </c>
      <c r="BG286" s="158">
        <f>IFERROR(IF(($R286-BF286)&gt;=0,0,IF(($S286-BE286)&lt;0,0,IF(AND(($S286-BF286)&gt;0,(BE286-$R286)&gt;0),$V286/365*(BF286-BE286+1),IF(AND(($S286-BF286)&lt;=0,(BE286-$R286)&gt;0),$V286/365*($S286-BE286+1),$V286/365*(BF286-$R286+1))))),0)</f>
        <v>0</v>
      </c>
      <c r="BH286" s="154">
        <v>46023</v>
      </c>
      <c r="BI286" s="154">
        <f>BH286+30</f>
        <v>46053</v>
      </c>
      <c r="BJ286" s="158">
        <f>IFERROR(IF(($R286-BI286)&gt;=0,0,IF(($S286-BH286)&lt;0,0,IF(AND(($S286-BI286)&gt;0,(BH286-$R286)&gt;0),$V286/365*(BI286-BH286+1),IF(AND(($S286-BI286)&lt;=0,(BH286-$R286)&gt;0),$V286/365*($S286-BH286+1),$V286/365*(BI286-$R286+1))))),0)</f>
        <v>0</v>
      </c>
      <c r="BK286" s="154">
        <f>BI286+1</f>
        <v>46054</v>
      </c>
      <c r="BL286" s="154">
        <f>BK286+27</f>
        <v>46081</v>
      </c>
      <c r="BM286" s="158">
        <f>IFERROR(IF(($R286-BL286)&gt;=0,0,IF(($S286-BK286)&lt;0,0,IF(AND(($S286-BL286)&gt;0,(BK286-$R286)&gt;0),$V286/365*(BL286-BK286+1),IF(AND(($S286-BL286)&lt;=0,(BK286-$R286)&gt;0),$V286/365*($S286-BK286+1),$V286/365*(BL286-$R286+1))))),0)</f>
        <v>0</v>
      </c>
      <c r="BN286" s="154">
        <f>BL286+1</f>
        <v>46082</v>
      </c>
      <c r="BO286" s="154">
        <f>BN286+30</f>
        <v>46112</v>
      </c>
      <c r="BP286" s="158">
        <f>IFERROR(IF(($R286-BO286)&gt;=0,0,IF(($S286-BN286)&lt;0,0,IF(AND(($S286-BO286)&gt;0,(BN286-$R286)&gt;0),$V286/365*(BO286-BN286+1),IF(AND(($S286-BO286)&lt;=0,(BN286-$R286)&gt;0),$V286/365*($S286-BN286+1),$V286/365*(BO286-$R286+1))))),0)</f>
        <v>0</v>
      </c>
      <c r="BQ286" s="154">
        <f>BO286+1</f>
        <v>46113</v>
      </c>
      <c r="BR286" s="154">
        <f>BQ286+29</f>
        <v>46142</v>
      </c>
      <c r="BS286" s="158">
        <f>IFERROR(IF(($R286-BR286)&gt;=0,0,IF(($S286-BQ286)&lt;0,0,IF(AND(($S286-BR286)&gt;0,(BQ286-$R286)&gt;0),$V286/365*(BR286-BQ286+1),IF(AND(($S286-BR286)&lt;=0,(BQ286-$R286)&gt;0),$V286/365*($S286-BQ286+1),$V286/365*(BR286-$R286+1))))),0)</f>
        <v>0</v>
      </c>
      <c r="BT286" s="154">
        <f>BR286+1</f>
        <v>46143</v>
      </c>
      <c r="BU286" s="154">
        <f>BT286+30</f>
        <v>46173</v>
      </c>
      <c r="BV286" s="158">
        <f>IFERROR(IF(($R286-BU286)&gt;=0,0,IF(($S286-BT286)&lt;0,0,IF(AND(($S286-BU286)&gt;0,(BT286-$R286)&gt;0),$V286/365*(BU286-BT286+1),IF(AND(($S286-BU286)&lt;=0,(BT286-$R286)&gt;0),$V286/365*($S286-BT286+1),$V286/365*(BU286-$R286+1))))),0)</f>
        <v>0</v>
      </c>
      <c r="BW286" s="154">
        <f>BU286+1</f>
        <v>46174</v>
      </c>
      <c r="BX286" s="154">
        <f>BW286+29</f>
        <v>46203</v>
      </c>
      <c r="BY286" s="158">
        <f>IFERROR(IF(($R286-BX286)&gt;=0,0,IF(($S286-BW286)&lt;0,0,IF(AND(($S286-BX286)&gt;0,(BW286-$R286)&gt;0),$V286/365*(BX286-BW286+1),IF(AND(($S286-BX286)&lt;=0,(BW286-$R286)&gt;0),$V286/365*($S286-BW286+1),$V286/365*(BX286-$R286+1))))),0)</f>
        <v>0</v>
      </c>
      <c r="BZ286" s="154">
        <f>BX286+1</f>
        <v>46204</v>
      </c>
      <c r="CA286" s="154">
        <f>BZ286+30</f>
        <v>46234</v>
      </c>
      <c r="CB286" s="158">
        <f>IFERROR(IF(($R286-CA286)&gt;=0,0,IF(($S286-BZ286)&lt;0,0,IF(AND(($S286-CA286)&gt;0,(BZ286-$R286)&gt;0),$V286/365*(CA286-BZ286+1),IF(AND(($S286-CA286)&lt;=0,(BZ286-$R286)&gt;0),$V286/365*($S286-BZ286+1),$V286/365*(CA286-$R286+1))))),0)</f>
        <v>0</v>
      </c>
      <c r="CC286" s="154">
        <f>CA286+1</f>
        <v>46235</v>
      </c>
      <c r="CD286" s="154">
        <f>CC286+30</f>
        <v>46265</v>
      </c>
      <c r="CE286" s="158">
        <f>IFERROR(IF(($R286-CD286)&gt;=0,0,IF(($S286-CC286)&lt;0,0,IF(AND(($S286-CD286)&gt;0,(CC286-$R286)&gt;0),$V286/365*(CD286-CC286+1),IF(AND(($S286-CD286)&lt;=0,(CC286-$R286)&gt;0),$V286/365*($S286-CC286+1),$V286/365*(CD286-$R286+1))))),0)</f>
        <v>0</v>
      </c>
      <c r="CF286" s="154">
        <f>CD286+1</f>
        <v>46266</v>
      </c>
      <c r="CG286" s="154">
        <f>CF286+29</f>
        <v>46295</v>
      </c>
      <c r="CH286" s="158">
        <f>IFERROR(IF(($R286-CG286)&gt;=0,0,IF(($S286-CF286)&lt;0,0,IF(AND(($S286-CG286)&gt;0,(CF286-$R286)&gt;0),$V286/365*(CG286-CF286+1),IF(AND(($S286-CG286)&lt;=0,(CF286-$R286)&gt;0),$V286/365*($S286-CF286+1),$V286/365*(CG286-$R286+1))))),0)</f>
        <v>0</v>
      </c>
      <c r="CI286" s="154">
        <f>CG286+1</f>
        <v>46296</v>
      </c>
      <c r="CJ286" s="154">
        <f>CI286+30</f>
        <v>46326</v>
      </c>
      <c r="CK286" s="158">
        <f>IFERROR(IF(($R286-CJ286)&gt;=0,0,IF(($S286-CI286)&lt;0,0,IF(AND(($S286-CJ286)&gt;0,(CI286-$R286)&gt;0),$V286/365*(CJ286-CI286+1),IF(AND(($S286-CJ286)&lt;=0,(CI286-$R286)&gt;0),$V286/365*($S286-CI286+1),$V286/365*(CJ286-$R286+1))))),0)</f>
        <v>0</v>
      </c>
      <c r="CL286" s="154">
        <f>CJ286+1</f>
        <v>46327</v>
      </c>
      <c r="CM286" s="154">
        <f>CL286+29</f>
        <v>46356</v>
      </c>
      <c r="CN286" s="158">
        <f>IFERROR(IF(($R286-CM286)&gt;=0,0,IF(($S286-CL286)&lt;0,0,IF(AND(($S286-CM286)&gt;0,(CL286-$R286)&gt;0),$V286/365*(CM286-CL286+1),IF(AND(($S286-CM286)&lt;=0,(CL286-$R286)&gt;0),$V286/365*($S286-CL286+1),$V286/365*(CM286-$R286+1))))),0)</f>
        <v>0</v>
      </c>
      <c r="CO286" s="154">
        <f>CM286+1</f>
        <v>46357</v>
      </c>
      <c r="CP286" s="154">
        <f>CO286+30</f>
        <v>46387</v>
      </c>
      <c r="CQ286" s="158">
        <f>IFERROR(IF(($R286-CP286)&gt;=0,0,IF(($S286-CO286)&lt;0,0,IF(AND(($S286-CP286)&gt;0,(CO286-$R286)&gt;0),$V286/365*(CP286-CO286+1),IF(AND(($S286-CP286)&lt;=0,(CO286-$R286)&gt;0),$V286/365*($S286-CO286+1),$V286/365*(CP286-$R286+1))))),0)</f>
        <v>0</v>
      </c>
    </row>
    <row r="287" s="80" customFormat="1" ht="24" customHeight="1" outlineLevel="4" spans="1:95">
      <c r="A287" s="119"/>
      <c r="B287" s="120"/>
      <c r="C287" s="121"/>
      <c r="D287" s="119"/>
      <c r="E287" s="120"/>
      <c r="F287" s="120"/>
      <c r="G287" s="120"/>
      <c r="H287" s="122"/>
      <c r="I287" s="122"/>
      <c r="J287" s="122">
        <f>Z287+AC287+AF287+AI287+AL287+AO287+AR287+AU287+AX287+BA287+BD287+BG287</f>
        <v>0</v>
      </c>
      <c r="K287" s="122">
        <f>K286+1</f>
        <v>2</v>
      </c>
      <c r="L287" s="147"/>
      <c r="M287" s="148">
        <f>IFERROR(VLOOKUP($L287,'2-2 引出数据_合同数据仓库'!$B$2:$BP$10000,3,FALSE),0)</f>
        <v>0</v>
      </c>
      <c r="N287" s="122"/>
      <c r="O287" s="148">
        <f>IFERROR(VLOOKUP((LEFT(VLOOKUP($L287,'2-2 引出数据_合同数据仓库'!$B$2:$BP$10000,64,FALSE),15)&amp;(RIGHT(VLOOKUP($L287,'2-2 引出数据_合同数据仓库'!$B$2:$BP$10000,64,FALSE),4)+1)),'2-2 引出数据_合同数据仓库'!$B$2:$BP$10000,3,FALSE),0)</f>
        <v>0</v>
      </c>
      <c r="P287" s="122"/>
      <c r="Q287" s="122">
        <f>IFERROR(VLOOKUP($L287,'2-2 引出数据_合同数据仓库'!$B$2:$BP$10000,28,FALSE),0)</f>
        <v>0</v>
      </c>
      <c r="R287" s="122">
        <f>IFERROR(VLOOKUP($L287,'2-2 引出数据_合同数据仓库'!$B$2:$BP$10000,29,FALSE),0)</f>
        <v>0</v>
      </c>
      <c r="S287" s="122">
        <f>IFERROR(VLOOKUP($L287,'2-2 引出数据_合同数据仓库'!$B$2:$BP$10000,4,FALSE),0)</f>
        <v>0</v>
      </c>
      <c r="T287" s="122"/>
      <c r="U287" s="122">
        <f>IFERROR(VLOOKUP($L287,'2-2 引出数据_合同数据仓库'!$B$2:$BP$10000,15,FALSE),0)</f>
        <v>0</v>
      </c>
      <c r="V287" s="122">
        <f>U287/(S287-R287+1)*365</f>
        <v>0</v>
      </c>
      <c r="W287" s="122"/>
      <c r="X287" s="154">
        <v>45658</v>
      </c>
      <c r="Y287" s="154">
        <f>X287+30</f>
        <v>45688</v>
      </c>
      <c r="Z287" s="158">
        <f>IFERROR(IF(($R287-Y287)&gt;=0,0,IF(($S287-X287)&lt;0,0,IF(AND(($S287-Y287)&gt;0,(X287-$R287)&gt;0),$V287/365*(Y287-X287+1),IF(AND(($S287-Y287)&lt;=0,(X287-$R287)&gt;0),$V287/365*($S287-X287+1),$V287/365*(Y287-$R287+1))))),0)</f>
        <v>0</v>
      </c>
      <c r="AA287" s="154">
        <f>Y287+1</f>
        <v>45689</v>
      </c>
      <c r="AB287" s="154">
        <f>AA287+27</f>
        <v>45716</v>
      </c>
      <c r="AC287" s="158">
        <f>IFERROR(IF(($R287-AB287)&gt;=0,0,IF(($S287-AA287)&lt;0,0,IF(AND(($S287-AB287)&gt;0,(AA287-$R287)&gt;0),$V287/365*(AB287-AA287+1),IF(AND(($S287-AB287)&lt;=0,(AA287-$R287)&gt;0),$V287/365*($S287-AA287+1),$V287/365*(AB287-$R287+1))))),0)</f>
        <v>0</v>
      </c>
      <c r="AD287" s="154">
        <f>AB287+1</f>
        <v>45717</v>
      </c>
      <c r="AE287" s="154">
        <f>AD287+30</f>
        <v>45747</v>
      </c>
      <c r="AF287" s="158">
        <f>IFERROR(IF(($R287-AE287)&gt;=0,0,IF(($S287-AD287)&lt;0,0,IF(AND(($S287-AE287)&gt;0,(AD287-$R287)&gt;0),$V287/365*(AE287-AD287+1),IF(AND(($S287-AE287)&lt;=0,(AD287-$R287)&gt;0),$V287/365*($S287-AD287+1),$V287/365*(AE287-$R287+1))))),0)</f>
        <v>0</v>
      </c>
      <c r="AG287" s="154">
        <f>AE287+1</f>
        <v>45748</v>
      </c>
      <c r="AH287" s="154">
        <f>AG287+29</f>
        <v>45777</v>
      </c>
      <c r="AI287" s="158">
        <f>IFERROR(IF(($R287-AH287)&gt;=0,0,IF(($S287-AG287)&lt;0,0,IF(AND(($S287-AH287)&gt;0,(AG287-$R287)&gt;0),$V287/365*(AH287-AG287+1),IF(AND(($S287-AH287)&lt;=0,(AG287-$R287)&gt;0),$V287/365*($S287-AG287+1),$V287/365*(AH287-$R287+1))))),0)</f>
        <v>0</v>
      </c>
      <c r="AJ287" s="154">
        <f>AH287+1</f>
        <v>45778</v>
      </c>
      <c r="AK287" s="154">
        <f>AJ287+30</f>
        <v>45808</v>
      </c>
      <c r="AL287" s="158">
        <f>IFERROR(IF(($R287-AK287)&gt;=0,0,IF(($S287-AJ287)&lt;0,0,IF(AND(($S287-AK287)&gt;0,(AJ287-$R287)&gt;0),$V287/365*(AK287-AJ287+1),IF(AND(($S287-AK287)&lt;=0,(AJ287-$R287)&gt;0),$V287/365*($S287-AJ287+1),$V287/365*(AK287-$R287+1))))),0)</f>
        <v>0</v>
      </c>
      <c r="AM287" s="154">
        <f>AK287+1</f>
        <v>45809</v>
      </c>
      <c r="AN287" s="154">
        <f>AM287+29</f>
        <v>45838</v>
      </c>
      <c r="AO287" s="158">
        <f>IFERROR(IF(($R287-AN287)&gt;=0,0,IF(($S287-AM287)&lt;0,0,IF(AND(($S287-AN287)&gt;0,(AM287-$R287)&gt;0),$V287/365*(AN287-AM287+1),IF(AND(($S287-AN287)&lt;=0,(AM287-$R287)&gt;0),$V287/365*($S287-AM287+1),$V287/365*(AN287-$R287+1))))),0)</f>
        <v>0</v>
      </c>
      <c r="AP287" s="154">
        <f>AN287+1</f>
        <v>45839</v>
      </c>
      <c r="AQ287" s="154">
        <f>AP287+30</f>
        <v>45869</v>
      </c>
      <c r="AR287" s="158">
        <f>IFERROR(IF(($R287-AQ287)&gt;=0,0,IF(($S287-AP287)&lt;0,0,IF(AND(($S287-AQ287)&gt;0,(AP287-$R287)&gt;0),$V287/365*(AQ287-AP287+1),IF(AND(($S287-AQ287)&lt;=0,(AP287-$R287)&gt;0),$V287/365*($S287-AP287+1),$V287/365*(AQ287-$R287+1))))),0)</f>
        <v>0</v>
      </c>
      <c r="AS287" s="154">
        <f>AQ287+1</f>
        <v>45870</v>
      </c>
      <c r="AT287" s="154">
        <f>AS287+30</f>
        <v>45900</v>
      </c>
      <c r="AU287" s="158">
        <f>IFERROR(IF(($R287-AT287)&gt;=0,0,IF(($S287-AS287)&lt;0,0,IF(AND(($S287-AT287)&gt;0,(AS287-$R287)&gt;0),$V287/365*(AT287-AS287+1),IF(AND(($S287-AT287)&lt;=0,(AS287-$R287)&gt;0),$V287/365*($S287-AS287+1),$V287/365*(AT287-$R287+1))))),0)</f>
        <v>0</v>
      </c>
      <c r="AV287" s="154">
        <f>AT287+1</f>
        <v>45901</v>
      </c>
      <c r="AW287" s="154">
        <f>AV287+29</f>
        <v>45930</v>
      </c>
      <c r="AX287" s="158">
        <f>IFERROR(IF(($R287-AW287)&gt;=0,0,IF(($S287-AV287)&lt;0,0,IF(AND(($S287-AW287)&gt;0,(AV287-$R287)&gt;0),$V287/365*(AW287-AV287+1),IF(AND(($S287-AW287)&lt;=0,(AV287-$R287)&gt;0),$V287/365*($S287-AV287+1),$V287/365*(AW287-$R287+1))))),0)</f>
        <v>0</v>
      </c>
      <c r="AY287" s="154">
        <f>AW287+1</f>
        <v>45931</v>
      </c>
      <c r="AZ287" s="154">
        <f>AY287+30</f>
        <v>45961</v>
      </c>
      <c r="BA287" s="158">
        <f>IFERROR(IF(($R287-AZ287)&gt;=0,0,IF(($S287-AY287)&lt;0,0,IF(AND(($S287-AZ287)&gt;0,(AY287-$R287)&gt;0),$V287/365*(AZ287-AY287+1),IF(AND(($S287-AZ287)&lt;=0,(AY287-$R287)&gt;0),$V287/365*($S287-AY287+1),$V287/365*(AZ287-$R287+1))))),0)</f>
        <v>0</v>
      </c>
      <c r="BB287" s="154">
        <f>AZ287+1</f>
        <v>45962</v>
      </c>
      <c r="BC287" s="154">
        <f>BB287+29</f>
        <v>45991</v>
      </c>
      <c r="BD287" s="158">
        <f>IFERROR(IF(($R287-BC287)&gt;=0,0,IF(($S287-BB287)&lt;0,0,IF(AND(($S287-BC287)&gt;0,(BB287-$R287)&gt;0),$V287/365*(BC287-BB287+1),IF(AND(($S287-BC287)&lt;=0,(BB287-$R287)&gt;0),$V287/365*($S287-BB287+1),$V287/365*(BC287-$R287+1))))),0)</f>
        <v>0</v>
      </c>
      <c r="BE287" s="154">
        <f>BC287+1</f>
        <v>45992</v>
      </c>
      <c r="BF287" s="154">
        <f>BE287+30</f>
        <v>46022</v>
      </c>
      <c r="BG287" s="158">
        <f>IFERROR(IF(($R287-BF287)&gt;=0,0,IF(($S287-BE287)&lt;0,0,IF(AND(($S287-BF287)&gt;0,(BE287-$R287)&gt;0),$V287/365*(BF287-BE287+1),IF(AND(($S287-BF287)&lt;=0,(BE287-$R287)&gt;0),$V287/365*($S287-BE287+1),$V287/365*(BF287-$R287+1))))),0)</f>
        <v>0</v>
      </c>
      <c r="BH287" s="154">
        <v>46023</v>
      </c>
      <c r="BI287" s="154">
        <f>BH287+30</f>
        <v>46053</v>
      </c>
      <c r="BJ287" s="158">
        <f>IFERROR(IF(($R287-BI287)&gt;=0,0,IF(($S287-BH287)&lt;0,0,IF(AND(($S287-BI287)&gt;0,(BH287-$R287)&gt;0),$V287/365*(BI287-BH287+1),IF(AND(($S287-BI287)&lt;=0,(BH287-$R287)&gt;0),$V287/365*($S287-BH287+1),$V287/365*(BI287-$R287+1))))),0)</f>
        <v>0</v>
      </c>
      <c r="BK287" s="154">
        <f>BI287+1</f>
        <v>46054</v>
      </c>
      <c r="BL287" s="154">
        <f>BK287+27</f>
        <v>46081</v>
      </c>
      <c r="BM287" s="158">
        <f>IFERROR(IF(($R287-BL287)&gt;=0,0,IF(($S287-BK287)&lt;0,0,IF(AND(($S287-BL287)&gt;0,(BK287-$R287)&gt;0),$V287/365*(BL287-BK287+1),IF(AND(($S287-BL287)&lt;=0,(BK287-$R287)&gt;0),$V287/365*($S287-BK287+1),$V287/365*(BL287-$R287+1))))),0)</f>
        <v>0</v>
      </c>
      <c r="BN287" s="154">
        <f>BL287+1</f>
        <v>46082</v>
      </c>
      <c r="BO287" s="154">
        <f>BN287+30</f>
        <v>46112</v>
      </c>
      <c r="BP287" s="158">
        <f>IFERROR(IF(($R287-BO287)&gt;=0,0,IF(($S287-BN287)&lt;0,0,IF(AND(($S287-BO287)&gt;0,(BN287-$R287)&gt;0),$V287/365*(BO287-BN287+1),IF(AND(($S287-BO287)&lt;=0,(BN287-$R287)&gt;0),$V287/365*($S287-BN287+1),$V287/365*(BO287-$R287+1))))),0)</f>
        <v>0</v>
      </c>
      <c r="BQ287" s="154">
        <f>BO287+1</f>
        <v>46113</v>
      </c>
      <c r="BR287" s="154">
        <f>BQ287+29</f>
        <v>46142</v>
      </c>
      <c r="BS287" s="158">
        <f>IFERROR(IF(($R287-BR287)&gt;=0,0,IF(($S287-BQ287)&lt;0,0,IF(AND(($S287-BR287)&gt;0,(BQ287-$R287)&gt;0),$V287/365*(BR287-BQ287+1),IF(AND(($S287-BR287)&lt;=0,(BQ287-$R287)&gt;0),$V287/365*($S287-BQ287+1),$V287/365*(BR287-$R287+1))))),0)</f>
        <v>0</v>
      </c>
      <c r="BT287" s="154">
        <f>BR287+1</f>
        <v>46143</v>
      </c>
      <c r="BU287" s="154">
        <f>BT287+30</f>
        <v>46173</v>
      </c>
      <c r="BV287" s="158">
        <f>IFERROR(IF(($R287-BU287)&gt;=0,0,IF(($S287-BT287)&lt;0,0,IF(AND(($S287-BU287)&gt;0,(BT287-$R287)&gt;0),$V287/365*(BU287-BT287+1),IF(AND(($S287-BU287)&lt;=0,(BT287-$R287)&gt;0),$V287/365*($S287-BT287+1),$V287/365*(BU287-$R287+1))))),0)</f>
        <v>0</v>
      </c>
      <c r="BW287" s="154">
        <f>BU287+1</f>
        <v>46174</v>
      </c>
      <c r="BX287" s="154">
        <f>BW287+29</f>
        <v>46203</v>
      </c>
      <c r="BY287" s="158">
        <f>IFERROR(IF(($R287-BX287)&gt;=0,0,IF(($S287-BW287)&lt;0,0,IF(AND(($S287-BX287)&gt;0,(BW287-$R287)&gt;0),$V287/365*(BX287-BW287+1),IF(AND(($S287-BX287)&lt;=0,(BW287-$R287)&gt;0),$V287/365*($S287-BW287+1),$V287/365*(BX287-$R287+1))))),0)</f>
        <v>0</v>
      </c>
      <c r="BZ287" s="154">
        <f>BX287+1</f>
        <v>46204</v>
      </c>
      <c r="CA287" s="154">
        <f>BZ287+30</f>
        <v>46234</v>
      </c>
      <c r="CB287" s="158">
        <f>IFERROR(IF(($R287-CA287)&gt;=0,0,IF(($S287-BZ287)&lt;0,0,IF(AND(($S287-CA287)&gt;0,(BZ287-$R287)&gt;0),$V287/365*(CA287-BZ287+1),IF(AND(($S287-CA287)&lt;=0,(BZ287-$R287)&gt;0),$V287/365*($S287-BZ287+1),$V287/365*(CA287-$R287+1))))),0)</f>
        <v>0</v>
      </c>
      <c r="CC287" s="154">
        <f>CA287+1</f>
        <v>46235</v>
      </c>
      <c r="CD287" s="154">
        <f>CC287+30</f>
        <v>46265</v>
      </c>
      <c r="CE287" s="158">
        <f>IFERROR(IF(($R287-CD287)&gt;=0,0,IF(($S287-CC287)&lt;0,0,IF(AND(($S287-CD287)&gt;0,(CC287-$R287)&gt;0),$V287/365*(CD287-CC287+1),IF(AND(($S287-CD287)&lt;=0,(CC287-$R287)&gt;0),$V287/365*($S287-CC287+1),$V287/365*(CD287-$R287+1))))),0)</f>
        <v>0</v>
      </c>
      <c r="CF287" s="154">
        <f>CD287+1</f>
        <v>46266</v>
      </c>
      <c r="CG287" s="154">
        <f>CF287+29</f>
        <v>46295</v>
      </c>
      <c r="CH287" s="158">
        <f>IFERROR(IF(($R287-CG287)&gt;=0,0,IF(($S287-CF287)&lt;0,0,IF(AND(($S287-CG287)&gt;0,(CF287-$R287)&gt;0),$V287/365*(CG287-CF287+1),IF(AND(($S287-CG287)&lt;=0,(CF287-$R287)&gt;0),$V287/365*($S287-CF287+1),$V287/365*(CG287-$R287+1))))),0)</f>
        <v>0</v>
      </c>
      <c r="CI287" s="154">
        <f>CG287+1</f>
        <v>46296</v>
      </c>
      <c r="CJ287" s="154">
        <f>CI287+30</f>
        <v>46326</v>
      </c>
      <c r="CK287" s="158">
        <f>IFERROR(IF(($R287-CJ287)&gt;=0,0,IF(($S287-CI287)&lt;0,0,IF(AND(($S287-CJ287)&gt;0,(CI287-$R287)&gt;0),$V287/365*(CJ287-CI287+1),IF(AND(($S287-CJ287)&lt;=0,(CI287-$R287)&gt;0),$V287/365*($S287-CI287+1),$V287/365*(CJ287-$R287+1))))),0)</f>
        <v>0</v>
      </c>
      <c r="CL287" s="154">
        <f>CJ287+1</f>
        <v>46327</v>
      </c>
      <c r="CM287" s="154">
        <f>CL287+29</f>
        <v>46356</v>
      </c>
      <c r="CN287" s="158">
        <f>IFERROR(IF(($R287-CM287)&gt;=0,0,IF(($S287-CL287)&lt;0,0,IF(AND(($S287-CM287)&gt;0,(CL287-$R287)&gt;0),$V287/365*(CM287-CL287+1),IF(AND(($S287-CM287)&lt;=0,(CL287-$R287)&gt;0),$V287/365*($S287-CL287+1),$V287/365*(CM287-$R287+1))))),0)</f>
        <v>0</v>
      </c>
      <c r="CO287" s="154">
        <f>CM287+1</f>
        <v>46357</v>
      </c>
      <c r="CP287" s="154">
        <f>CO287+30</f>
        <v>46387</v>
      </c>
      <c r="CQ287" s="158">
        <f>IFERROR(IF(($R287-CP287)&gt;=0,0,IF(($S287-CO287)&lt;0,0,IF(AND(($S287-CP287)&gt;0,(CO287-$R287)&gt;0),$V287/365*(CP287-CO287+1),IF(AND(($S287-CP287)&lt;=0,(CO287-$R287)&gt;0),$V287/365*($S287-CO287+1),$V287/365*(CP287-$R287+1))))),0)</f>
        <v>0</v>
      </c>
    </row>
    <row r="288" s="80" customFormat="1" ht="24" customHeight="1" outlineLevel="4" spans="1:95">
      <c r="A288" s="119"/>
      <c r="B288" s="120"/>
      <c r="C288" s="121"/>
      <c r="D288" s="119"/>
      <c r="E288" s="120"/>
      <c r="F288" s="120"/>
      <c r="G288" s="120"/>
      <c r="H288" s="122"/>
      <c r="I288" s="122"/>
      <c r="J288" s="122">
        <f>Z288+AC288+AF288+AI288+AL288+AO288+AR288+AU288+AX288+BA288+BD288+BG288</f>
        <v>0</v>
      </c>
      <c r="K288" s="122">
        <f>K287+1</f>
        <v>3</v>
      </c>
      <c r="L288" s="147"/>
      <c r="M288" s="148">
        <f>IFERROR(VLOOKUP($L288,'2-2 引出数据_合同数据仓库'!$B$2:$BP$10000,3,FALSE),0)</f>
        <v>0</v>
      </c>
      <c r="N288" s="122"/>
      <c r="O288" s="148">
        <f>IFERROR(VLOOKUP((LEFT(VLOOKUP($L288,'2-2 引出数据_合同数据仓库'!$B$2:$BP$10000,64,FALSE),15)&amp;(RIGHT(VLOOKUP($L288,'2-2 引出数据_合同数据仓库'!$B$2:$BP$10000,64,FALSE),4)+1)),'2-2 引出数据_合同数据仓库'!$B$2:$BP$10000,3,FALSE),0)</f>
        <v>0</v>
      </c>
      <c r="P288" s="122"/>
      <c r="Q288" s="122">
        <f>IFERROR(VLOOKUP($L288,'2-2 引出数据_合同数据仓库'!$B$2:$BP$10000,28,FALSE),0)</f>
        <v>0</v>
      </c>
      <c r="R288" s="122">
        <f>IFERROR(VLOOKUP($L288,'2-2 引出数据_合同数据仓库'!$B$2:$BP$10000,29,FALSE),0)</f>
        <v>0</v>
      </c>
      <c r="S288" s="122">
        <f>IFERROR(VLOOKUP($L288,'2-2 引出数据_合同数据仓库'!$B$2:$BP$10000,4,FALSE),0)</f>
        <v>0</v>
      </c>
      <c r="T288" s="122"/>
      <c r="U288" s="122">
        <f>IFERROR(VLOOKUP($L288,'2-2 引出数据_合同数据仓库'!$B$2:$BP$10000,15,FALSE),0)</f>
        <v>0</v>
      </c>
      <c r="V288" s="122">
        <f>U288/(S288-R288+1)*365</f>
        <v>0</v>
      </c>
      <c r="W288" s="122"/>
      <c r="X288" s="154">
        <v>45658</v>
      </c>
      <c r="Y288" s="154">
        <f>X288+30</f>
        <v>45688</v>
      </c>
      <c r="Z288" s="158">
        <f>IFERROR(IF(($R288-Y288)&gt;=0,0,IF(($S288-X288)&lt;0,0,IF(AND(($S288-Y288)&gt;0,(X288-$R288)&gt;0),$V288/365*(Y288-X288+1),IF(AND(($S288-Y288)&lt;=0,(X288-$R288)&gt;0),$V288/365*($S288-X288+1),$V288/365*(Y288-$R288+1))))),0)</f>
        <v>0</v>
      </c>
      <c r="AA288" s="154">
        <f>Y288+1</f>
        <v>45689</v>
      </c>
      <c r="AB288" s="154">
        <f>AA288+27</f>
        <v>45716</v>
      </c>
      <c r="AC288" s="158">
        <f>IFERROR(IF(($R288-AB288)&gt;=0,0,IF(($S288-AA288)&lt;0,0,IF(AND(($S288-AB288)&gt;0,(AA288-$R288)&gt;0),$V288/365*(AB288-AA288+1),IF(AND(($S288-AB288)&lt;=0,(AA288-$R288)&gt;0),$V288/365*($S288-AA288+1),$V288/365*(AB288-$R288+1))))),0)</f>
        <v>0</v>
      </c>
      <c r="AD288" s="154">
        <f>AB288+1</f>
        <v>45717</v>
      </c>
      <c r="AE288" s="154">
        <f>AD288+30</f>
        <v>45747</v>
      </c>
      <c r="AF288" s="158">
        <f>IFERROR(IF(($R288-AE288)&gt;=0,0,IF(($S288-AD288)&lt;0,0,IF(AND(($S288-AE288)&gt;0,(AD288-$R288)&gt;0),$V288/365*(AE288-AD288+1),IF(AND(($S288-AE288)&lt;=0,(AD288-$R288)&gt;0),$V288/365*($S288-AD288+1),$V288/365*(AE288-$R288+1))))),0)</f>
        <v>0</v>
      </c>
      <c r="AG288" s="154">
        <f>AE288+1</f>
        <v>45748</v>
      </c>
      <c r="AH288" s="154">
        <f>AG288+29</f>
        <v>45777</v>
      </c>
      <c r="AI288" s="158">
        <f>IFERROR(IF(($R288-AH288)&gt;=0,0,IF(($S288-AG288)&lt;0,0,IF(AND(($S288-AH288)&gt;0,(AG288-$R288)&gt;0),$V288/365*(AH288-AG288+1),IF(AND(($S288-AH288)&lt;=0,(AG288-$R288)&gt;0),$V288/365*($S288-AG288+1),$V288/365*(AH288-$R288+1))))),0)</f>
        <v>0</v>
      </c>
      <c r="AJ288" s="154">
        <f>AH288+1</f>
        <v>45778</v>
      </c>
      <c r="AK288" s="154">
        <f>AJ288+30</f>
        <v>45808</v>
      </c>
      <c r="AL288" s="158">
        <f>IFERROR(IF(($R288-AK288)&gt;=0,0,IF(($S288-AJ288)&lt;0,0,IF(AND(($S288-AK288)&gt;0,(AJ288-$R288)&gt;0),$V288/365*(AK288-AJ288+1),IF(AND(($S288-AK288)&lt;=0,(AJ288-$R288)&gt;0),$V288/365*($S288-AJ288+1),$V288/365*(AK288-$R288+1))))),0)</f>
        <v>0</v>
      </c>
      <c r="AM288" s="154">
        <f>AK288+1</f>
        <v>45809</v>
      </c>
      <c r="AN288" s="154">
        <f>AM288+29</f>
        <v>45838</v>
      </c>
      <c r="AO288" s="158">
        <f>IFERROR(IF(($R288-AN288)&gt;=0,0,IF(($S288-AM288)&lt;0,0,IF(AND(($S288-AN288)&gt;0,(AM288-$R288)&gt;0),$V288/365*(AN288-AM288+1),IF(AND(($S288-AN288)&lt;=0,(AM288-$R288)&gt;0),$V288/365*($S288-AM288+1),$V288/365*(AN288-$R288+1))))),0)</f>
        <v>0</v>
      </c>
      <c r="AP288" s="154">
        <f>AN288+1</f>
        <v>45839</v>
      </c>
      <c r="AQ288" s="154">
        <f>AP288+30</f>
        <v>45869</v>
      </c>
      <c r="AR288" s="158">
        <f>IFERROR(IF(($R288-AQ288)&gt;=0,0,IF(($S288-AP288)&lt;0,0,IF(AND(($S288-AQ288)&gt;0,(AP288-$R288)&gt;0),$V288/365*(AQ288-AP288+1),IF(AND(($S288-AQ288)&lt;=0,(AP288-$R288)&gt;0),$V288/365*($S288-AP288+1),$V288/365*(AQ288-$R288+1))))),0)</f>
        <v>0</v>
      </c>
      <c r="AS288" s="154">
        <f>AQ288+1</f>
        <v>45870</v>
      </c>
      <c r="AT288" s="154">
        <f>AS288+30</f>
        <v>45900</v>
      </c>
      <c r="AU288" s="158">
        <f>IFERROR(IF(($R288-AT288)&gt;=0,0,IF(($S288-AS288)&lt;0,0,IF(AND(($S288-AT288)&gt;0,(AS288-$R288)&gt;0),$V288/365*(AT288-AS288+1),IF(AND(($S288-AT288)&lt;=0,(AS288-$R288)&gt;0),$V288/365*($S288-AS288+1),$V288/365*(AT288-$R288+1))))),0)</f>
        <v>0</v>
      </c>
      <c r="AV288" s="154">
        <f>AT288+1</f>
        <v>45901</v>
      </c>
      <c r="AW288" s="154">
        <f>AV288+29</f>
        <v>45930</v>
      </c>
      <c r="AX288" s="158">
        <f>IFERROR(IF(($R288-AW288)&gt;=0,0,IF(($S288-AV288)&lt;0,0,IF(AND(($S288-AW288)&gt;0,(AV288-$R288)&gt;0),$V288/365*(AW288-AV288+1),IF(AND(($S288-AW288)&lt;=0,(AV288-$R288)&gt;0),$V288/365*($S288-AV288+1),$V288/365*(AW288-$R288+1))))),0)</f>
        <v>0</v>
      </c>
      <c r="AY288" s="154">
        <f>AW288+1</f>
        <v>45931</v>
      </c>
      <c r="AZ288" s="154">
        <f>AY288+30</f>
        <v>45961</v>
      </c>
      <c r="BA288" s="158">
        <f>IFERROR(IF(($R288-AZ288)&gt;=0,0,IF(($S288-AY288)&lt;0,0,IF(AND(($S288-AZ288)&gt;0,(AY288-$R288)&gt;0),$V288/365*(AZ288-AY288+1),IF(AND(($S288-AZ288)&lt;=0,(AY288-$R288)&gt;0),$V288/365*($S288-AY288+1),$V288/365*(AZ288-$R288+1))))),0)</f>
        <v>0</v>
      </c>
      <c r="BB288" s="154">
        <f>AZ288+1</f>
        <v>45962</v>
      </c>
      <c r="BC288" s="154">
        <f>BB288+29</f>
        <v>45991</v>
      </c>
      <c r="BD288" s="158">
        <f>IFERROR(IF(($R288-BC288)&gt;=0,0,IF(($S288-BB288)&lt;0,0,IF(AND(($S288-BC288)&gt;0,(BB288-$R288)&gt;0),$V288/365*(BC288-BB288+1),IF(AND(($S288-BC288)&lt;=0,(BB288-$R288)&gt;0),$V288/365*($S288-BB288+1),$V288/365*(BC288-$R288+1))))),0)</f>
        <v>0</v>
      </c>
      <c r="BE288" s="154">
        <f>BC288+1</f>
        <v>45992</v>
      </c>
      <c r="BF288" s="154">
        <f>BE288+30</f>
        <v>46022</v>
      </c>
      <c r="BG288" s="158">
        <f>IFERROR(IF(($R288-BF288)&gt;=0,0,IF(($S288-BE288)&lt;0,0,IF(AND(($S288-BF288)&gt;0,(BE288-$R288)&gt;0),$V288/365*(BF288-BE288+1),IF(AND(($S288-BF288)&lt;=0,(BE288-$R288)&gt;0),$V288/365*($S288-BE288+1),$V288/365*(BF288-$R288+1))))),0)</f>
        <v>0</v>
      </c>
      <c r="BH288" s="154">
        <v>46023</v>
      </c>
      <c r="BI288" s="154">
        <f>BH288+30</f>
        <v>46053</v>
      </c>
      <c r="BJ288" s="158">
        <f>IFERROR(IF(($R288-BI288)&gt;=0,0,IF(($S288-BH288)&lt;0,0,IF(AND(($S288-BI288)&gt;0,(BH288-$R288)&gt;0),$V288/365*(BI288-BH288+1),IF(AND(($S288-BI288)&lt;=0,(BH288-$R288)&gt;0),$V288/365*($S288-BH288+1),$V288/365*(BI288-$R288+1))))),0)</f>
        <v>0</v>
      </c>
      <c r="BK288" s="154">
        <f>BI288+1</f>
        <v>46054</v>
      </c>
      <c r="BL288" s="154">
        <f>BK288+27</f>
        <v>46081</v>
      </c>
      <c r="BM288" s="158">
        <f>IFERROR(IF(($R288-BL288)&gt;=0,0,IF(($S288-BK288)&lt;0,0,IF(AND(($S288-BL288)&gt;0,(BK288-$R288)&gt;0),$V288/365*(BL288-BK288+1),IF(AND(($S288-BL288)&lt;=0,(BK288-$R288)&gt;0),$V288/365*($S288-BK288+1),$V288/365*(BL288-$R288+1))))),0)</f>
        <v>0</v>
      </c>
      <c r="BN288" s="154">
        <f>BL288+1</f>
        <v>46082</v>
      </c>
      <c r="BO288" s="154">
        <f>BN288+30</f>
        <v>46112</v>
      </c>
      <c r="BP288" s="158">
        <f>IFERROR(IF(($R288-BO288)&gt;=0,0,IF(($S288-BN288)&lt;0,0,IF(AND(($S288-BO288)&gt;0,(BN288-$R288)&gt;0),$V288/365*(BO288-BN288+1),IF(AND(($S288-BO288)&lt;=0,(BN288-$R288)&gt;0),$V288/365*($S288-BN288+1),$V288/365*(BO288-$R288+1))))),0)</f>
        <v>0</v>
      </c>
      <c r="BQ288" s="154">
        <f>BO288+1</f>
        <v>46113</v>
      </c>
      <c r="BR288" s="154">
        <f>BQ288+29</f>
        <v>46142</v>
      </c>
      <c r="BS288" s="158">
        <f>IFERROR(IF(($R288-BR288)&gt;=0,0,IF(($S288-BQ288)&lt;0,0,IF(AND(($S288-BR288)&gt;0,(BQ288-$R288)&gt;0),$V288/365*(BR288-BQ288+1),IF(AND(($S288-BR288)&lt;=0,(BQ288-$R288)&gt;0),$V288/365*($S288-BQ288+1),$V288/365*(BR288-$R288+1))))),0)</f>
        <v>0</v>
      </c>
      <c r="BT288" s="154">
        <f>BR288+1</f>
        <v>46143</v>
      </c>
      <c r="BU288" s="154">
        <f>BT288+30</f>
        <v>46173</v>
      </c>
      <c r="BV288" s="158">
        <f>IFERROR(IF(($R288-BU288)&gt;=0,0,IF(($S288-BT288)&lt;0,0,IF(AND(($S288-BU288)&gt;0,(BT288-$R288)&gt;0),$V288/365*(BU288-BT288+1),IF(AND(($S288-BU288)&lt;=0,(BT288-$R288)&gt;0),$V288/365*($S288-BT288+1),$V288/365*(BU288-$R288+1))))),0)</f>
        <v>0</v>
      </c>
      <c r="BW288" s="154">
        <f>BU288+1</f>
        <v>46174</v>
      </c>
      <c r="BX288" s="154">
        <f>BW288+29</f>
        <v>46203</v>
      </c>
      <c r="BY288" s="158">
        <f>IFERROR(IF(($R288-BX288)&gt;=0,0,IF(($S288-BW288)&lt;0,0,IF(AND(($S288-BX288)&gt;0,(BW288-$R288)&gt;0),$V288/365*(BX288-BW288+1),IF(AND(($S288-BX288)&lt;=0,(BW288-$R288)&gt;0),$V288/365*($S288-BW288+1),$V288/365*(BX288-$R288+1))))),0)</f>
        <v>0</v>
      </c>
      <c r="BZ288" s="154">
        <f>BX288+1</f>
        <v>46204</v>
      </c>
      <c r="CA288" s="154">
        <f>BZ288+30</f>
        <v>46234</v>
      </c>
      <c r="CB288" s="158">
        <f>IFERROR(IF(($R288-CA288)&gt;=0,0,IF(($S288-BZ288)&lt;0,0,IF(AND(($S288-CA288)&gt;0,(BZ288-$R288)&gt;0),$V288/365*(CA288-BZ288+1),IF(AND(($S288-CA288)&lt;=0,(BZ288-$R288)&gt;0),$V288/365*($S288-BZ288+1),$V288/365*(CA288-$R288+1))))),0)</f>
        <v>0</v>
      </c>
      <c r="CC288" s="154">
        <f>CA288+1</f>
        <v>46235</v>
      </c>
      <c r="CD288" s="154">
        <f>CC288+30</f>
        <v>46265</v>
      </c>
      <c r="CE288" s="158">
        <f>IFERROR(IF(($R288-CD288)&gt;=0,0,IF(($S288-CC288)&lt;0,0,IF(AND(($S288-CD288)&gt;0,(CC288-$R288)&gt;0),$V288/365*(CD288-CC288+1),IF(AND(($S288-CD288)&lt;=0,(CC288-$R288)&gt;0),$V288/365*($S288-CC288+1),$V288/365*(CD288-$R288+1))))),0)</f>
        <v>0</v>
      </c>
      <c r="CF288" s="154">
        <f>CD288+1</f>
        <v>46266</v>
      </c>
      <c r="CG288" s="154">
        <f>CF288+29</f>
        <v>46295</v>
      </c>
      <c r="CH288" s="158">
        <f>IFERROR(IF(($R288-CG288)&gt;=0,0,IF(($S288-CF288)&lt;0,0,IF(AND(($S288-CG288)&gt;0,(CF288-$R288)&gt;0),$V288/365*(CG288-CF288+1),IF(AND(($S288-CG288)&lt;=0,(CF288-$R288)&gt;0),$V288/365*($S288-CF288+1),$V288/365*(CG288-$R288+1))))),0)</f>
        <v>0</v>
      </c>
      <c r="CI288" s="154">
        <f>CG288+1</f>
        <v>46296</v>
      </c>
      <c r="CJ288" s="154">
        <f>CI288+30</f>
        <v>46326</v>
      </c>
      <c r="CK288" s="158">
        <f>IFERROR(IF(($R288-CJ288)&gt;=0,0,IF(($S288-CI288)&lt;0,0,IF(AND(($S288-CJ288)&gt;0,(CI288-$R288)&gt;0),$V288/365*(CJ288-CI288+1),IF(AND(($S288-CJ288)&lt;=0,(CI288-$R288)&gt;0),$V288/365*($S288-CI288+1),$V288/365*(CJ288-$R288+1))))),0)</f>
        <v>0</v>
      </c>
      <c r="CL288" s="154">
        <f>CJ288+1</f>
        <v>46327</v>
      </c>
      <c r="CM288" s="154">
        <f>CL288+29</f>
        <v>46356</v>
      </c>
      <c r="CN288" s="158">
        <f>IFERROR(IF(($R288-CM288)&gt;=0,0,IF(($S288-CL288)&lt;0,0,IF(AND(($S288-CM288)&gt;0,(CL288-$R288)&gt;0),$V288/365*(CM288-CL288+1),IF(AND(($S288-CM288)&lt;=0,(CL288-$R288)&gt;0),$V288/365*($S288-CL288+1),$V288/365*(CM288-$R288+1))))),0)</f>
        <v>0</v>
      </c>
      <c r="CO288" s="154">
        <f>CM288+1</f>
        <v>46357</v>
      </c>
      <c r="CP288" s="154">
        <f>CO288+30</f>
        <v>46387</v>
      </c>
      <c r="CQ288" s="158">
        <f>IFERROR(IF(($R288-CP288)&gt;=0,0,IF(($S288-CO288)&lt;0,0,IF(AND(($S288-CP288)&gt;0,(CO288-$R288)&gt;0),$V288/365*(CP288-CO288+1),IF(AND(($S288-CP288)&lt;=0,(CO288-$R288)&gt;0),$V288/365*($S288-CO288+1),$V288/365*(CP288-$R288+1))))),0)</f>
        <v>0</v>
      </c>
    </row>
    <row r="289" s="80" customFormat="1" ht="24" customHeight="1" outlineLevel="4" spans="1:95">
      <c r="A289" s="119"/>
      <c r="B289" s="120"/>
      <c r="C289" s="121"/>
      <c r="D289" s="119"/>
      <c r="E289" s="120"/>
      <c r="F289" s="120"/>
      <c r="G289" s="120"/>
      <c r="H289" s="122"/>
      <c r="I289" s="122"/>
      <c r="J289" s="122">
        <f>Z289+AC289+AF289+AI289+AL289+AO289+AR289+AU289+AX289+BA289+BD289+BG289</f>
        <v>0</v>
      </c>
      <c r="K289" s="122">
        <f>K288+1</f>
        <v>4</v>
      </c>
      <c r="L289" s="147"/>
      <c r="M289" s="148">
        <f>IFERROR(VLOOKUP($L289,'2-2 引出数据_合同数据仓库'!$B$2:$BP$10000,3,FALSE),0)</f>
        <v>0</v>
      </c>
      <c r="N289" s="122"/>
      <c r="O289" s="148">
        <f>IFERROR(VLOOKUP((LEFT(VLOOKUP($L289,'2-2 引出数据_合同数据仓库'!$B$2:$BP$10000,64,FALSE),15)&amp;(RIGHT(VLOOKUP($L289,'2-2 引出数据_合同数据仓库'!$B$2:$BP$10000,64,FALSE),4)+1)),'2-2 引出数据_合同数据仓库'!$B$2:$BP$10000,3,FALSE),0)</f>
        <v>0</v>
      </c>
      <c r="P289" s="122"/>
      <c r="Q289" s="122">
        <f>IFERROR(VLOOKUP($L289,'2-2 引出数据_合同数据仓库'!$B$2:$BP$10000,28,FALSE),0)</f>
        <v>0</v>
      </c>
      <c r="R289" s="122">
        <f>IFERROR(VLOOKUP($L289,'2-2 引出数据_合同数据仓库'!$B$2:$BP$10000,29,FALSE),0)</f>
        <v>0</v>
      </c>
      <c r="S289" s="122">
        <f>IFERROR(VLOOKUP($L289,'2-2 引出数据_合同数据仓库'!$B$2:$BP$10000,4,FALSE),0)</f>
        <v>0</v>
      </c>
      <c r="T289" s="122"/>
      <c r="U289" s="122">
        <f>IFERROR(VLOOKUP($L289,'2-2 引出数据_合同数据仓库'!$B$2:$BP$10000,15,FALSE),0)</f>
        <v>0</v>
      </c>
      <c r="V289" s="122">
        <f>U289/(S289-R289+1)*365</f>
        <v>0</v>
      </c>
      <c r="W289" s="122"/>
      <c r="X289" s="154">
        <v>45658</v>
      </c>
      <c r="Y289" s="154">
        <f>X289+30</f>
        <v>45688</v>
      </c>
      <c r="Z289" s="158">
        <f>IFERROR(IF(($R289-Y289)&gt;=0,0,IF(($S289-X289)&lt;0,0,IF(AND(($S289-Y289)&gt;0,(X289-$R289)&gt;0),$V289/365*(Y289-X289+1),IF(AND(($S289-Y289)&lt;=0,(X289-$R289)&gt;0),$V289/365*($S289-X289+1),$V289/365*(Y289-$R289+1))))),0)</f>
        <v>0</v>
      </c>
      <c r="AA289" s="154">
        <f>Y289+1</f>
        <v>45689</v>
      </c>
      <c r="AB289" s="154">
        <f>AA289+27</f>
        <v>45716</v>
      </c>
      <c r="AC289" s="158">
        <f>IFERROR(IF(($R289-AB289)&gt;=0,0,IF(($S289-AA289)&lt;0,0,IF(AND(($S289-AB289)&gt;0,(AA289-$R289)&gt;0),$V289/365*(AB289-AA289+1),IF(AND(($S289-AB289)&lt;=0,(AA289-$R289)&gt;0),$V289/365*($S289-AA289+1),$V289/365*(AB289-$R289+1))))),0)</f>
        <v>0</v>
      </c>
      <c r="AD289" s="154">
        <f>AB289+1</f>
        <v>45717</v>
      </c>
      <c r="AE289" s="154">
        <f>AD289+30</f>
        <v>45747</v>
      </c>
      <c r="AF289" s="158">
        <f>IFERROR(IF(($R289-AE289)&gt;=0,0,IF(($S289-AD289)&lt;0,0,IF(AND(($S289-AE289)&gt;0,(AD289-$R289)&gt;0),$V289/365*(AE289-AD289+1),IF(AND(($S289-AE289)&lt;=0,(AD289-$R289)&gt;0),$V289/365*($S289-AD289+1),$V289/365*(AE289-$R289+1))))),0)</f>
        <v>0</v>
      </c>
      <c r="AG289" s="154">
        <f>AE289+1</f>
        <v>45748</v>
      </c>
      <c r="AH289" s="154">
        <f>AG289+29</f>
        <v>45777</v>
      </c>
      <c r="AI289" s="158">
        <f>IFERROR(IF(($R289-AH289)&gt;=0,0,IF(($S289-AG289)&lt;0,0,IF(AND(($S289-AH289)&gt;0,(AG289-$R289)&gt;0),$V289/365*(AH289-AG289+1),IF(AND(($S289-AH289)&lt;=0,(AG289-$R289)&gt;0),$V289/365*($S289-AG289+1),$V289/365*(AH289-$R289+1))))),0)</f>
        <v>0</v>
      </c>
      <c r="AJ289" s="154">
        <f>AH289+1</f>
        <v>45778</v>
      </c>
      <c r="AK289" s="154">
        <f>AJ289+30</f>
        <v>45808</v>
      </c>
      <c r="AL289" s="158">
        <f>IFERROR(IF(($R289-AK289)&gt;=0,0,IF(($S289-AJ289)&lt;0,0,IF(AND(($S289-AK289)&gt;0,(AJ289-$R289)&gt;0),$V289/365*(AK289-AJ289+1),IF(AND(($S289-AK289)&lt;=0,(AJ289-$R289)&gt;0),$V289/365*($S289-AJ289+1),$V289/365*(AK289-$R289+1))))),0)</f>
        <v>0</v>
      </c>
      <c r="AM289" s="154">
        <f>AK289+1</f>
        <v>45809</v>
      </c>
      <c r="AN289" s="154">
        <f>AM289+29</f>
        <v>45838</v>
      </c>
      <c r="AO289" s="158">
        <f>IFERROR(IF(($R289-AN289)&gt;=0,0,IF(($S289-AM289)&lt;0,0,IF(AND(($S289-AN289)&gt;0,(AM289-$R289)&gt;0),$V289/365*(AN289-AM289+1),IF(AND(($S289-AN289)&lt;=0,(AM289-$R289)&gt;0),$V289/365*($S289-AM289+1),$V289/365*(AN289-$R289+1))))),0)</f>
        <v>0</v>
      </c>
      <c r="AP289" s="154">
        <f>AN289+1</f>
        <v>45839</v>
      </c>
      <c r="AQ289" s="154">
        <f>AP289+30</f>
        <v>45869</v>
      </c>
      <c r="AR289" s="158">
        <f>IFERROR(IF(($R289-AQ289)&gt;=0,0,IF(($S289-AP289)&lt;0,0,IF(AND(($S289-AQ289)&gt;0,(AP289-$R289)&gt;0),$V289/365*(AQ289-AP289+1),IF(AND(($S289-AQ289)&lt;=0,(AP289-$R289)&gt;0),$V289/365*($S289-AP289+1),$V289/365*(AQ289-$R289+1))))),0)</f>
        <v>0</v>
      </c>
      <c r="AS289" s="154">
        <f>AQ289+1</f>
        <v>45870</v>
      </c>
      <c r="AT289" s="154">
        <f>AS289+30</f>
        <v>45900</v>
      </c>
      <c r="AU289" s="158">
        <f>IFERROR(IF(($R289-AT289)&gt;=0,0,IF(($S289-AS289)&lt;0,0,IF(AND(($S289-AT289)&gt;0,(AS289-$R289)&gt;0),$V289/365*(AT289-AS289+1),IF(AND(($S289-AT289)&lt;=0,(AS289-$R289)&gt;0),$V289/365*($S289-AS289+1),$V289/365*(AT289-$R289+1))))),0)</f>
        <v>0</v>
      </c>
      <c r="AV289" s="154">
        <f>AT289+1</f>
        <v>45901</v>
      </c>
      <c r="AW289" s="154">
        <f>AV289+29</f>
        <v>45930</v>
      </c>
      <c r="AX289" s="158">
        <f>IFERROR(IF(($R289-AW289)&gt;=0,0,IF(($S289-AV289)&lt;0,0,IF(AND(($S289-AW289)&gt;0,(AV289-$R289)&gt;0),$V289/365*(AW289-AV289+1),IF(AND(($S289-AW289)&lt;=0,(AV289-$R289)&gt;0),$V289/365*($S289-AV289+1),$V289/365*(AW289-$R289+1))))),0)</f>
        <v>0</v>
      </c>
      <c r="AY289" s="154">
        <f>AW289+1</f>
        <v>45931</v>
      </c>
      <c r="AZ289" s="154">
        <f>AY289+30</f>
        <v>45961</v>
      </c>
      <c r="BA289" s="158">
        <f>IFERROR(IF(($R289-AZ289)&gt;=0,0,IF(($S289-AY289)&lt;0,0,IF(AND(($S289-AZ289)&gt;0,(AY289-$R289)&gt;0),$V289/365*(AZ289-AY289+1),IF(AND(($S289-AZ289)&lt;=0,(AY289-$R289)&gt;0),$V289/365*($S289-AY289+1),$V289/365*(AZ289-$R289+1))))),0)</f>
        <v>0</v>
      </c>
      <c r="BB289" s="154">
        <f>AZ289+1</f>
        <v>45962</v>
      </c>
      <c r="BC289" s="154">
        <f>BB289+29</f>
        <v>45991</v>
      </c>
      <c r="BD289" s="158">
        <f>IFERROR(IF(($R289-BC289)&gt;=0,0,IF(($S289-BB289)&lt;0,0,IF(AND(($S289-BC289)&gt;0,(BB289-$R289)&gt;0),$V289/365*(BC289-BB289+1),IF(AND(($S289-BC289)&lt;=0,(BB289-$R289)&gt;0),$V289/365*($S289-BB289+1),$V289/365*(BC289-$R289+1))))),0)</f>
        <v>0</v>
      </c>
      <c r="BE289" s="154">
        <f>BC289+1</f>
        <v>45992</v>
      </c>
      <c r="BF289" s="154">
        <f>BE289+30</f>
        <v>46022</v>
      </c>
      <c r="BG289" s="158">
        <f>IFERROR(IF(($R289-BF289)&gt;=0,0,IF(($S289-BE289)&lt;0,0,IF(AND(($S289-BF289)&gt;0,(BE289-$R289)&gt;0),$V289/365*(BF289-BE289+1),IF(AND(($S289-BF289)&lt;=0,(BE289-$R289)&gt;0),$V289/365*($S289-BE289+1),$V289/365*(BF289-$R289+1))))),0)</f>
        <v>0</v>
      </c>
      <c r="BH289" s="154">
        <v>46023</v>
      </c>
      <c r="BI289" s="154">
        <f>BH289+30</f>
        <v>46053</v>
      </c>
      <c r="BJ289" s="158">
        <f>IFERROR(IF(($R289-BI289)&gt;=0,0,IF(($S289-BH289)&lt;0,0,IF(AND(($S289-BI289)&gt;0,(BH289-$R289)&gt;0),$V289/365*(BI289-BH289+1),IF(AND(($S289-BI289)&lt;=0,(BH289-$R289)&gt;0),$V289/365*($S289-BH289+1),$V289/365*(BI289-$R289+1))))),0)</f>
        <v>0</v>
      </c>
      <c r="BK289" s="154">
        <f>BI289+1</f>
        <v>46054</v>
      </c>
      <c r="BL289" s="154">
        <f>BK289+27</f>
        <v>46081</v>
      </c>
      <c r="BM289" s="158">
        <f>IFERROR(IF(($R289-BL289)&gt;=0,0,IF(($S289-BK289)&lt;0,0,IF(AND(($S289-BL289)&gt;0,(BK289-$R289)&gt;0),$V289/365*(BL289-BK289+1),IF(AND(($S289-BL289)&lt;=0,(BK289-$R289)&gt;0),$V289/365*($S289-BK289+1),$V289/365*(BL289-$R289+1))))),0)</f>
        <v>0</v>
      </c>
      <c r="BN289" s="154">
        <f>BL289+1</f>
        <v>46082</v>
      </c>
      <c r="BO289" s="154">
        <f>BN289+30</f>
        <v>46112</v>
      </c>
      <c r="BP289" s="158">
        <f>IFERROR(IF(($R289-BO289)&gt;=0,0,IF(($S289-BN289)&lt;0,0,IF(AND(($S289-BO289)&gt;0,(BN289-$R289)&gt;0),$V289/365*(BO289-BN289+1),IF(AND(($S289-BO289)&lt;=0,(BN289-$R289)&gt;0),$V289/365*($S289-BN289+1),$V289/365*(BO289-$R289+1))))),0)</f>
        <v>0</v>
      </c>
      <c r="BQ289" s="154">
        <f>BO289+1</f>
        <v>46113</v>
      </c>
      <c r="BR289" s="154">
        <f>BQ289+29</f>
        <v>46142</v>
      </c>
      <c r="BS289" s="158">
        <f>IFERROR(IF(($R289-BR289)&gt;=0,0,IF(($S289-BQ289)&lt;0,0,IF(AND(($S289-BR289)&gt;0,(BQ289-$R289)&gt;0),$V289/365*(BR289-BQ289+1),IF(AND(($S289-BR289)&lt;=0,(BQ289-$R289)&gt;0),$V289/365*($S289-BQ289+1),$V289/365*(BR289-$R289+1))))),0)</f>
        <v>0</v>
      </c>
      <c r="BT289" s="154">
        <f>BR289+1</f>
        <v>46143</v>
      </c>
      <c r="BU289" s="154">
        <f>BT289+30</f>
        <v>46173</v>
      </c>
      <c r="BV289" s="158">
        <f>IFERROR(IF(($R289-BU289)&gt;=0,0,IF(($S289-BT289)&lt;0,0,IF(AND(($S289-BU289)&gt;0,(BT289-$R289)&gt;0),$V289/365*(BU289-BT289+1),IF(AND(($S289-BU289)&lt;=0,(BT289-$R289)&gt;0),$V289/365*($S289-BT289+1),$V289/365*(BU289-$R289+1))))),0)</f>
        <v>0</v>
      </c>
      <c r="BW289" s="154">
        <f>BU289+1</f>
        <v>46174</v>
      </c>
      <c r="BX289" s="154">
        <f>BW289+29</f>
        <v>46203</v>
      </c>
      <c r="BY289" s="158">
        <f>IFERROR(IF(($R289-BX289)&gt;=0,0,IF(($S289-BW289)&lt;0,0,IF(AND(($S289-BX289)&gt;0,(BW289-$R289)&gt;0),$V289/365*(BX289-BW289+1),IF(AND(($S289-BX289)&lt;=0,(BW289-$R289)&gt;0),$V289/365*($S289-BW289+1),$V289/365*(BX289-$R289+1))))),0)</f>
        <v>0</v>
      </c>
      <c r="BZ289" s="154">
        <f>BX289+1</f>
        <v>46204</v>
      </c>
      <c r="CA289" s="154">
        <f>BZ289+30</f>
        <v>46234</v>
      </c>
      <c r="CB289" s="158">
        <f>IFERROR(IF(($R289-CA289)&gt;=0,0,IF(($S289-BZ289)&lt;0,0,IF(AND(($S289-CA289)&gt;0,(BZ289-$R289)&gt;0),$V289/365*(CA289-BZ289+1),IF(AND(($S289-CA289)&lt;=0,(BZ289-$R289)&gt;0),$V289/365*($S289-BZ289+1),$V289/365*(CA289-$R289+1))))),0)</f>
        <v>0</v>
      </c>
      <c r="CC289" s="154">
        <f>CA289+1</f>
        <v>46235</v>
      </c>
      <c r="CD289" s="154">
        <f>CC289+30</f>
        <v>46265</v>
      </c>
      <c r="CE289" s="158">
        <f>IFERROR(IF(($R289-CD289)&gt;=0,0,IF(($S289-CC289)&lt;0,0,IF(AND(($S289-CD289)&gt;0,(CC289-$R289)&gt;0),$V289/365*(CD289-CC289+1),IF(AND(($S289-CD289)&lt;=0,(CC289-$R289)&gt;0),$V289/365*($S289-CC289+1),$V289/365*(CD289-$R289+1))))),0)</f>
        <v>0</v>
      </c>
      <c r="CF289" s="154">
        <f>CD289+1</f>
        <v>46266</v>
      </c>
      <c r="CG289" s="154">
        <f>CF289+29</f>
        <v>46295</v>
      </c>
      <c r="CH289" s="158">
        <f>IFERROR(IF(($R289-CG289)&gt;=0,0,IF(($S289-CF289)&lt;0,0,IF(AND(($S289-CG289)&gt;0,(CF289-$R289)&gt;0),$V289/365*(CG289-CF289+1),IF(AND(($S289-CG289)&lt;=0,(CF289-$R289)&gt;0),$V289/365*($S289-CF289+1),$V289/365*(CG289-$R289+1))))),0)</f>
        <v>0</v>
      </c>
      <c r="CI289" s="154">
        <f>CG289+1</f>
        <v>46296</v>
      </c>
      <c r="CJ289" s="154">
        <f>CI289+30</f>
        <v>46326</v>
      </c>
      <c r="CK289" s="158">
        <f>IFERROR(IF(($R289-CJ289)&gt;=0,0,IF(($S289-CI289)&lt;0,0,IF(AND(($S289-CJ289)&gt;0,(CI289-$R289)&gt;0),$V289/365*(CJ289-CI289+1),IF(AND(($S289-CJ289)&lt;=0,(CI289-$R289)&gt;0),$V289/365*($S289-CI289+1),$V289/365*(CJ289-$R289+1))))),0)</f>
        <v>0</v>
      </c>
      <c r="CL289" s="154">
        <f>CJ289+1</f>
        <v>46327</v>
      </c>
      <c r="CM289" s="154">
        <f>CL289+29</f>
        <v>46356</v>
      </c>
      <c r="CN289" s="158">
        <f>IFERROR(IF(($R289-CM289)&gt;=0,0,IF(($S289-CL289)&lt;0,0,IF(AND(($S289-CM289)&gt;0,(CL289-$R289)&gt;0),$V289/365*(CM289-CL289+1),IF(AND(($S289-CM289)&lt;=0,(CL289-$R289)&gt;0),$V289/365*($S289-CL289+1),$V289/365*(CM289-$R289+1))))),0)</f>
        <v>0</v>
      </c>
      <c r="CO289" s="154">
        <f>CM289+1</f>
        <v>46357</v>
      </c>
      <c r="CP289" s="154">
        <f>CO289+30</f>
        <v>46387</v>
      </c>
      <c r="CQ289" s="158">
        <f>IFERROR(IF(($R289-CP289)&gt;=0,0,IF(($S289-CO289)&lt;0,0,IF(AND(($S289-CP289)&gt;0,(CO289-$R289)&gt;0),$V289/365*(CP289-CO289+1),IF(AND(($S289-CP289)&lt;=0,(CO289-$R289)&gt;0),$V289/365*($S289-CO289+1),$V289/365*(CP289-$R289+1))))),0)</f>
        <v>0</v>
      </c>
    </row>
    <row r="290" s="80" customFormat="1" ht="24" customHeight="1" outlineLevel="4" spans="1:95">
      <c r="A290" s="123" t="s">
        <v>2814</v>
      </c>
      <c r="B290" s="124"/>
      <c r="C290" s="124"/>
      <c r="D290" s="124"/>
      <c r="E290" s="124"/>
      <c r="F290" s="124"/>
      <c r="G290" s="125"/>
      <c r="H290" s="126"/>
      <c r="I290" s="126"/>
      <c r="J290" s="126"/>
      <c r="K290" s="126"/>
      <c r="L290" s="149"/>
      <c r="M290" s="149"/>
      <c r="N290" s="126"/>
      <c r="O290" s="126"/>
      <c r="P290" s="126"/>
      <c r="Q290" s="126"/>
      <c r="R290" s="126"/>
      <c r="S290" s="126"/>
      <c r="T290" s="126"/>
      <c r="U290" s="126"/>
      <c r="V290" s="126"/>
      <c r="W290" s="126"/>
      <c r="X290" s="126"/>
      <c r="Y290" s="126"/>
      <c r="Z290" s="126"/>
      <c r="AA290" s="126"/>
      <c r="AB290" s="126"/>
      <c r="AC290" s="126"/>
      <c r="AD290" s="126"/>
      <c r="AE290" s="126"/>
      <c r="AF290" s="126"/>
      <c r="AG290" s="126"/>
      <c r="AH290" s="126"/>
      <c r="AI290" s="126"/>
      <c r="AJ290" s="126"/>
      <c r="AK290" s="126"/>
      <c r="AL290" s="126"/>
      <c r="AM290" s="126"/>
      <c r="AN290" s="126"/>
      <c r="AO290" s="126"/>
      <c r="AP290" s="126"/>
      <c r="AQ290" s="126"/>
      <c r="AR290" s="126"/>
      <c r="AS290" s="126"/>
      <c r="AT290" s="126"/>
      <c r="AU290" s="126"/>
      <c r="AV290" s="126"/>
      <c r="AW290" s="126"/>
      <c r="AX290" s="126"/>
      <c r="AY290" s="126"/>
      <c r="AZ290" s="126"/>
      <c r="BA290" s="126"/>
      <c r="BB290" s="126"/>
      <c r="BC290" s="126"/>
      <c r="BD290" s="126"/>
      <c r="BE290" s="126"/>
      <c r="BF290" s="126"/>
      <c r="BG290" s="126"/>
      <c r="BH290" s="126"/>
      <c r="BI290" s="126"/>
      <c r="BJ290" s="126"/>
      <c r="BK290" s="126"/>
      <c r="BL290" s="126"/>
      <c r="BM290" s="126"/>
      <c r="BN290" s="126"/>
      <c r="BO290" s="126"/>
      <c r="BP290" s="126"/>
      <c r="BQ290" s="126"/>
      <c r="BR290" s="126"/>
      <c r="BS290" s="126"/>
      <c r="BT290" s="126"/>
      <c r="BU290" s="126"/>
      <c r="BV290" s="126"/>
      <c r="BW290" s="126"/>
      <c r="BX290" s="126"/>
      <c r="BY290" s="126"/>
      <c r="BZ290" s="126"/>
      <c r="CA290" s="126"/>
      <c r="CB290" s="126"/>
      <c r="CC290" s="126"/>
      <c r="CD290" s="126"/>
      <c r="CE290" s="126"/>
      <c r="CF290" s="126"/>
      <c r="CG290" s="126"/>
      <c r="CH290" s="126"/>
      <c r="CI290" s="126"/>
      <c r="CJ290" s="126"/>
      <c r="CK290" s="126"/>
      <c r="CL290" s="126"/>
      <c r="CM290" s="126"/>
      <c r="CN290" s="126"/>
      <c r="CO290" s="126"/>
      <c r="CP290" s="126"/>
      <c r="CQ290" s="126"/>
    </row>
    <row r="291" ht="24" customHeight="1" outlineLevel="3" spans="1:95">
      <c r="A291" s="115"/>
      <c r="B291" s="116" t="s">
        <v>792</v>
      </c>
      <c r="C291" s="117" t="s">
        <v>1244</v>
      </c>
      <c r="D291" s="115" t="s">
        <v>1245</v>
      </c>
      <c r="E291" s="116"/>
      <c r="F291" s="116"/>
      <c r="G291" s="116" t="s">
        <v>936</v>
      </c>
      <c r="H291" s="118">
        <f>X291+AA291+AD291+AG291+AJ291+AM291+AP291+AS291+AV291+AY291+BB291+BE291</f>
        <v>0</v>
      </c>
      <c r="I291" s="118">
        <f>Y291+AB291+AE291+AH291+AK291+AN291+AQ291+AT291+AW291+AZ291+BC291+BF291</f>
        <v>0</v>
      </c>
      <c r="J291" s="118">
        <f>Z291+AC291+AF291+AI291+AL291+AO291+AR291+AU291+AX291+BA291+BD291+BG291</f>
        <v>0</v>
      </c>
      <c r="K291" s="118"/>
      <c r="L291" s="146"/>
      <c r="M291" s="146"/>
      <c r="N291" s="118"/>
      <c r="O291" s="118"/>
      <c r="P291" s="118"/>
      <c r="Q291" s="118"/>
      <c r="R291" s="118"/>
      <c r="S291" s="118"/>
      <c r="T291" s="118"/>
      <c r="U291" s="118"/>
      <c r="V291" s="118"/>
      <c r="W291" s="118"/>
      <c r="X291" s="118">
        <f>VLOOKUP($C291,'1 预算编制表单'!$C:$BJ,27,FALSE)</f>
        <v>0</v>
      </c>
      <c r="Y291" s="118">
        <f>X291-Z291</f>
        <v>0</v>
      </c>
      <c r="Z291" s="118">
        <f>SUM(Z292:Z296)</f>
        <v>0</v>
      </c>
      <c r="AA291" s="118">
        <f>VLOOKUP($C291,'1 预算编制表单'!$C:$BJ,30,FALSE)</f>
        <v>0</v>
      </c>
      <c r="AB291" s="118">
        <f>AA291-AC291</f>
        <v>0</v>
      </c>
      <c r="AC291" s="118">
        <f>SUM(AC292:AC296)</f>
        <v>0</v>
      </c>
      <c r="AD291" s="118">
        <f>VLOOKUP($C291,'1 预算编制表单'!$C:$BJ,33,FALSE)</f>
        <v>0</v>
      </c>
      <c r="AE291" s="118">
        <f>AD291-AF291</f>
        <v>0</v>
      </c>
      <c r="AF291" s="118">
        <f>SUM(AF292:AF296)</f>
        <v>0</v>
      </c>
      <c r="AG291" s="118">
        <f>VLOOKUP($C291,'1 预算编制表单'!$C:$BJ,36,FALSE)</f>
        <v>0</v>
      </c>
      <c r="AH291" s="118">
        <f>AG291-AI291</f>
        <v>0</v>
      </c>
      <c r="AI291" s="118">
        <f>SUM(AI292:AI296)</f>
        <v>0</v>
      </c>
      <c r="AJ291" s="118">
        <f>VLOOKUP($C291,'1 预算编制表单'!$C:$BJ,39,FALSE)</f>
        <v>0</v>
      </c>
      <c r="AK291" s="118">
        <f>AJ291-AL291</f>
        <v>0</v>
      </c>
      <c r="AL291" s="118">
        <f>SUM(AL292:AL296)</f>
        <v>0</v>
      </c>
      <c r="AM291" s="118">
        <f>VLOOKUP($C291,'1 预算编制表单'!$C:$BJ,42,FALSE)</f>
        <v>0</v>
      </c>
      <c r="AN291" s="118">
        <f>AM291-AO291</f>
        <v>0</v>
      </c>
      <c r="AO291" s="118">
        <f>SUM(AO292:AO296)</f>
        <v>0</v>
      </c>
      <c r="AP291" s="118">
        <f>VLOOKUP($C291,'1 预算编制表单'!$C:$BJ,45,FALSE)</f>
        <v>0</v>
      </c>
      <c r="AQ291" s="118">
        <f>AP291-AR291</f>
        <v>0</v>
      </c>
      <c r="AR291" s="118">
        <f>SUM(AR292:AR296)</f>
        <v>0</v>
      </c>
      <c r="AS291" s="118">
        <f>VLOOKUP($C291,'1 预算编制表单'!$C:$BJ,48,FALSE)</f>
        <v>0</v>
      </c>
      <c r="AT291" s="118">
        <f>AS291-AU291</f>
        <v>0</v>
      </c>
      <c r="AU291" s="118">
        <f>SUM(AU292:AU296)</f>
        <v>0</v>
      </c>
      <c r="AV291" s="118">
        <f>VLOOKUP($C291,'1 预算编制表单'!$C:$BJ,51,FALSE)</f>
        <v>0</v>
      </c>
      <c r="AW291" s="118">
        <f>AV291-AX291</f>
        <v>0</v>
      </c>
      <c r="AX291" s="118">
        <f>SUM(AX292:AX296)</f>
        <v>0</v>
      </c>
      <c r="AY291" s="118">
        <f>VLOOKUP($C291,'1 预算编制表单'!$C:$BJ,54,FALSE)</f>
        <v>0</v>
      </c>
      <c r="AZ291" s="118">
        <f>AY291-BA291</f>
        <v>0</v>
      </c>
      <c r="BA291" s="118">
        <f>SUM(BA292:BA296)</f>
        <v>0</v>
      </c>
      <c r="BB291" s="118">
        <f>VLOOKUP($C291,'1 预算编制表单'!$C:$BJ,57,FALSE)</f>
        <v>0</v>
      </c>
      <c r="BC291" s="118">
        <f>BB291-BD291</f>
        <v>0</v>
      </c>
      <c r="BD291" s="118">
        <f>SUM(BD292:BD296)</f>
        <v>0</v>
      </c>
      <c r="BE291" s="118">
        <f>VLOOKUP($C291,'1 预算编制表单'!$C:$BJ,60,FALSE)</f>
        <v>0</v>
      </c>
      <c r="BF291" s="118">
        <f>BE291-BG291</f>
        <v>0</v>
      </c>
      <c r="BG291" s="118">
        <f>SUM(BG292:BG296)</f>
        <v>0</v>
      </c>
      <c r="BH291" s="118">
        <f>VLOOKUP($C291,'1 预算编制表单'!$C:$BJ,27,FALSE)</f>
        <v>0</v>
      </c>
      <c r="BI291" s="118">
        <f>BH291-BJ291</f>
        <v>0</v>
      </c>
      <c r="BJ291" s="118">
        <f>SUM(BJ292:BJ296)</f>
        <v>0</v>
      </c>
      <c r="BK291" s="118">
        <f>VLOOKUP($C291,'1 预算编制表单'!$C:$BJ,30,FALSE)</f>
        <v>0</v>
      </c>
      <c r="BL291" s="118">
        <f>BK291-BM291</f>
        <v>0</v>
      </c>
      <c r="BM291" s="118">
        <f>SUM(BM292:BM296)</f>
        <v>0</v>
      </c>
      <c r="BN291" s="118">
        <f>VLOOKUP($C291,'1 预算编制表单'!$C:$BJ,33,FALSE)</f>
        <v>0</v>
      </c>
      <c r="BO291" s="118">
        <f>BN291-BP291</f>
        <v>0</v>
      </c>
      <c r="BP291" s="118">
        <f>SUM(BP292:BP296)</f>
        <v>0</v>
      </c>
      <c r="BQ291" s="118">
        <f>VLOOKUP($C291,'1 预算编制表单'!$C:$BJ,36,FALSE)</f>
        <v>0</v>
      </c>
      <c r="BR291" s="118">
        <f>BQ291-BS291</f>
        <v>0</v>
      </c>
      <c r="BS291" s="118">
        <f>SUM(BS292:BS296)</f>
        <v>0</v>
      </c>
      <c r="BT291" s="118">
        <f>VLOOKUP($C291,'1 预算编制表单'!$C:$BJ,39,FALSE)</f>
        <v>0</v>
      </c>
      <c r="BU291" s="118">
        <f>BT291-BV291</f>
        <v>0</v>
      </c>
      <c r="BV291" s="118">
        <f>SUM(BV292:BV296)</f>
        <v>0</v>
      </c>
      <c r="BW291" s="118">
        <f>VLOOKUP($C291,'1 预算编制表单'!$C:$BJ,42,FALSE)</f>
        <v>0</v>
      </c>
      <c r="BX291" s="118">
        <f>BW291-BY291</f>
        <v>0</v>
      </c>
      <c r="BY291" s="118">
        <f>SUM(BY292:BY296)</f>
        <v>0</v>
      </c>
      <c r="BZ291" s="118">
        <f>VLOOKUP($C291,'1 预算编制表单'!$C:$BJ,45,FALSE)</f>
        <v>0</v>
      </c>
      <c r="CA291" s="118">
        <f>BZ291-CB291</f>
        <v>0</v>
      </c>
      <c r="CB291" s="118">
        <f>SUM(CB292:CB296)</f>
        <v>0</v>
      </c>
      <c r="CC291" s="118">
        <f>VLOOKUP($C291,'1 预算编制表单'!$C:$BJ,48,FALSE)</f>
        <v>0</v>
      </c>
      <c r="CD291" s="118">
        <f>CC291-CE291</f>
        <v>0</v>
      </c>
      <c r="CE291" s="118">
        <f>SUM(CE292:CE296)</f>
        <v>0</v>
      </c>
      <c r="CF291" s="118">
        <f>VLOOKUP($C291,'1 预算编制表单'!$C:$BJ,51,FALSE)</f>
        <v>0</v>
      </c>
      <c r="CG291" s="118">
        <f>CF291-CH291</f>
        <v>0</v>
      </c>
      <c r="CH291" s="118">
        <f>SUM(CH292:CH296)</f>
        <v>0</v>
      </c>
      <c r="CI291" s="118">
        <f>VLOOKUP($C291,'1 预算编制表单'!$C:$BJ,54,FALSE)</f>
        <v>0</v>
      </c>
      <c r="CJ291" s="118">
        <f>CI291-CK291</f>
        <v>0</v>
      </c>
      <c r="CK291" s="118">
        <f>SUM(CK292:CK296)</f>
        <v>0</v>
      </c>
      <c r="CL291" s="118">
        <f>VLOOKUP($C291,'1 预算编制表单'!$C:$BJ,57,FALSE)</f>
        <v>0</v>
      </c>
      <c r="CM291" s="118">
        <f>CL291-CN291</f>
        <v>0</v>
      </c>
      <c r="CN291" s="118">
        <f>SUM(CN292:CN296)</f>
        <v>0</v>
      </c>
      <c r="CO291" s="118">
        <f>VLOOKUP($C291,'1 预算编制表单'!$C:$BJ,60,FALSE)</f>
        <v>0</v>
      </c>
      <c r="CP291" s="118">
        <f>CO291-CQ291</f>
        <v>0</v>
      </c>
      <c r="CQ291" s="118">
        <f>SUM(CQ292:CQ296)</f>
        <v>0</v>
      </c>
    </row>
    <row r="292" s="80" customFormat="1" ht="24" customHeight="1" outlineLevel="4" spans="1:95">
      <c r="A292" s="119"/>
      <c r="B292" s="120"/>
      <c r="C292" s="121"/>
      <c r="D292" s="119"/>
      <c r="E292" s="120"/>
      <c r="F292" s="120"/>
      <c r="G292" s="120"/>
      <c r="H292" s="122"/>
      <c r="I292" s="122"/>
      <c r="J292" s="122">
        <f>Z292+AC292+AF292+AI292+AL292+AO292+AR292+AU292+AX292+BA292+BD292+BG292</f>
        <v>0</v>
      </c>
      <c r="K292" s="122">
        <v>1</v>
      </c>
      <c r="L292" s="147"/>
      <c r="M292" s="148">
        <f>IFERROR(VLOOKUP($L292,'2-2 引出数据_合同数据仓库'!$B$2:$BP$10000,3,FALSE),0)</f>
        <v>0</v>
      </c>
      <c r="N292" s="122"/>
      <c r="O292" s="148">
        <f>IFERROR(VLOOKUP((LEFT(VLOOKUP($L292,'2-2 引出数据_合同数据仓库'!$B$2:$BP$10000,64,FALSE),15)&amp;(RIGHT(VLOOKUP($L292,'2-2 引出数据_合同数据仓库'!$B$2:$BP$10000,64,FALSE),4)+1)),'2-2 引出数据_合同数据仓库'!$B$2:$BP$10000,3,FALSE),0)</f>
        <v>0</v>
      </c>
      <c r="P292" s="122"/>
      <c r="Q292" s="122">
        <f>IFERROR(VLOOKUP($L292,'2-2 引出数据_合同数据仓库'!$B$2:$BP$10000,28,FALSE),0)</f>
        <v>0</v>
      </c>
      <c r="R292" s="122">
        <f>IFERROR(VLOOKUP($L292,'2-2 引出数据_合同数据仓库'!$B$2:$BP$10000,29,FALSE),0)</f>
        <v>0</v>
      </c>
      <c r="S292" s="122">
        <f>IFERROR(VLOOKUP($L292,'2-2 引出数据_合同数据仓库'!$B$2:$BP$10000,4,FALSE),0)</f>
        <v>0</v>
      </c>
      <c r="T292" s="122"/>
      <c r="U292" s="122">
        <f>IFERROR(VLOOKUP($L292,'2-2 引出数据_合同数据仓库'!$B$2:$BP$10000,15,FALSE),0)</f>
        <v>0</v>
      </c>
      <c r="V292" s="122">
        <f>U292/(S292-R292+1)*365</f>
        <v>0</v>
      </c>
      <c r="W292" s="122"/>
      <c r="X292" s="154">
        <v>45658</v>
      </c>
      <c r="Y292" s="154">
        <f>X292+30</f>
        <v>45688</v>
      </c>
      <c r="Z292" s="158">
        <f>IFERROR(IF(($R292-Y292)&gt;=0,0,IF(($S292-X292)&lt;0,0,IF(AND(($S292-Y292)&gt;0,(X292-$R292)&gt;0),$V292/365*(Y292-X292+1),IF(AND(($S292-Y292)&lt;=0,(X292-$R292)&gt;0),$V292/365*($S292-X292+1),$V292/365*(Y292-$R292+1))))),0)</f>
        <v>0</v>
      </c>
      <c r="AA292" s="154">
        <f>Y292+1</f>
        <v>45689</v>
      </c>
      <c r="AB292" s="154">
        <f>AA292+27</f>
        <v>45716</v>
      </c>
      <c r="AC292" s="158">
        <f>IFERROR(IF(($R292-AB292)&gt;=0,0,IF(($S292-AA292)&lt;0,0,IF(AND(($S292-AB292)&gt;0,(AA292-$R292)&gt;0),$V292/365*(AB292-AA292+1),IF(AND(($S292-AB292)&lt;=0,(AA292-$R292)&gt;0),$V292/365*($S292-AA292+1),$V292/365*(AB292-$R292+1))))),0)</f>
        <v>0</v>
      </c>
      <c r="AD292" s="154">
        <f>AB292+1</f>
        <v>45717</v>
      </c>
      <c r="AE292" s="154">
        <f>AD292+30</f>
        <v>45747</v>
      </c>
      <c r="AF292" s="158">
        <f>IFERROR(IF(($R292-AE292)&gt;=0,0,IF(($S292-AD292)&lt;0,0,IF(AND(($S292-AE292)&gt;0,(AD292-$R292)&gt;0),$V292/365*(AE292-AD292+1),IF(AND(($S292-AE292)&lt;=0,(AD292-$R292)&gt;0),$V292/365*($S292-AD292+1),$V292/365*(AE292-$R292+1))))),0)</f>
        <v>0</v>
      </c>
      <c r="AG292" s="154">
        <f>AE292+1</f>
        <v>45748</v>
      </c>
      <c r="AH292" s="154">
        <f>AG292+29</f>
        <v>45777</v>
      </c>
      <c r="AI292" s="158">
        <f>IFERROR(IF(($R292-AH292)&gt;=0,0,IF(($S292-AG292)&lt;0,0,IF(AND(($S292-AH292)&gt;0,(AG292-$R292)&gt;0),$V292/365*(AH292-AG292+1),IF(AND(($S292-AH292)&lt;=0,(AG292-$R292)&gt;0),$V292/365*($S292-AG292+1),$V292/365*(AH292-$R292+1))))),0)</f>
        <v>0</v>
      </c>
      <c r="AJ292" s="154">
        <f>AH292+1</f>
        <v>45778</v>
      </c>
      <c r="AK292" s="154">
        <f>AJ292+30</f>
        <v>45808</v>
      </c>
      <c r="AL292" s="158">
        <f>IFERROR(IF(($R292-AK292)&gt;=0,0,IF(($S292-AJ292)&lt;0,0,IF(AND(($S292-AK292)&gt;0,(AJ292-$R292)&gt;0),$V292/365*(AK292-AJ292+1),IF(AND(($S292-AK292)&lt;=0,(AJ292-$R292)&gt;0),$V292/365*($S292-AJ292+1),$V292/365*(AK292-$R292+1))))),0)</f>
        <v>0</v>
      </c>
      <c r="AM292" s="154">
        <f>AK292+1</f>
        <v>45809</v>
      </c>
      <c r="AN292" s="154">
        <f>AM292+29</f>
        <v>45838</v>
      </c>
      <c r="AO292" s="158">
        <f>IFERROR(IF(($R292-AN292)&gt;=0,0,IF(($S292-AM292)&lt;0,0,IF(AND(($S292-AN292)&gt;0,(AM292-$R292)&gt;0),$V292/365*(AN292-AM292+1),IF(AND(($S292-AN292)&lt;=0,(AM292-$R292)&gt;0),$V292/365*($S292-AM292+1),$V292/365*(AN292-$R292+1))))),0)</f>
        <v>0</v>
      </c>
      <c r="AP292" s="154">
        <f>AN292+1</f>
        <v>45839</v>
      </c>
      <c r="AQ292" s="154">
        <f>AP292+30</f>
        <v>45869</v>
      </c>
      <c r="AR292" s="158">
        <f>IFERROR(IF(($R292-AQ292)&gt;=0,0,IF(($S292-AP292)&lt;0,0,IF(AND(($S292-AQ292)&gt;0,(AP292-$R292)&gt;0),$V292/365*(AQ292-AP292+1),IF(AND(($S292-AQ292)&lt;=0,(AP292-$R292)&gt;0),$V292/365*($S292-AP292+1),$V292/365*(AQ292-$R292+1))))),0)</f>
        <v>0</v>
      </c>
      <c r="AS292" s="154">
        <f>AQ292+1</f>
        <v>45870</v>
      </c>
      <c r="AT292" s="154">
        <f>AS292+30</f>
        <v>45900</v>
      </c>
      <c r="AU292" s="158">
        <f>IFERROR(IF(($R292-AT292)&gt;=0,0,IF(($S292-AS292)&lt;0,0,IF(AND(($S292-AT292)&gt;0,(AS292-$R292)&gt;0),$V292/365*(AT292-AS292+1),IF(AND(($S292-AT292)&lt;=0,(AS292-$R292)&gt;0),$V292/365*($S292-AS292+1),$V292/365*(AT292-$R292+1))))),0)</f>
        <v>0</v>
      </c>
      <c r="AV292" s="154">
        <f>AT292+1</f>
        <v>45901</v>
      </c>
      <c r="AW292" s="154">
        <f>AV292+29</f>
        <v>45930</v>
      </c>
      <c r="AX292" s="158">
        <f>IFERROR(IF(($R292-AW292)&gt;=0,0,IF(($S292-AV292)&lt;0,0,IF(AND(($S292-AW292)&gt;0,(AV292-$R292)&gt;0),$V292/365*(AW292-AV292+1),IF(AND(($S292-AW292)&lt;=0,(AV292-$R292)&gt;0),$V292/365*($S292-AV292+1),$V292/365*(AW292-$R292+1))))),0)</f>
        <v>0</v>
      </c>
      <c r="AY292" s="154">
        <f>AW292+1</f>
        <v>45931</v>
      </c>
      <c r="AZ292" s="154">
        <f>AY292+30</f>
        <v>45961</v>
      </c>
      <c r="BA292" s="158">
        <f>IFERROR(IF(($R292-AZ292)&gt;=0,0,IF(($S292-AY292)&lt;0,0,IF(AND(($S292-AZ292)&gt;0,(AY292-$R292)&gt;0),$V292/365*(AZ292-AY292+1),IF(AND(($S292-AZ292)&lt;=0,(AY292-$R292)&gt;0),$V292/365*($S292-AY292+1),$V292/365*(AZ292-$R292+1))))),0)</f>
        <v>0</v>
      </c>
      <c r="BB292" s="154">
        <f>AZ292+1</f>
        <v>45962</v>
      </c>
      <c r="BC292" s="154">
        <f>BB292+29</f>
        <v>45991</v>
      </c>
      <c r="BD292" s="158">
        <f>IFERROR(IF(($R292-BC292)&gt;=0,0,IF(($S292-BB292)&lt;0,0,IF(AND(($S292-BC292)&gt;0,(BB292-$R292)&gt;0),$V292/365*(BC292-BB292+1),IF(AND(($S292-BC292)&lt;=0,(BB292-$R292)&gt;0),$V292/365*($S292-BB292+1),$V292/365*(BC292-$R292+1))))),0)</f>
        <v>0</v>
      </c>
      <c r="BE292" s="154">
        <f>BC292+1</f>
        <v>45992</v>
      </c>
      <c r="BF292" s="154">
        <f>BE292+30</f>
        <v>46022</v>
      </c>
      <c r="BG292" s="158">
        <f>IFERROR(IF(($R292-BF292)&gt;=0,0,IF(($S292-BE292)&lt;0,0,IF(AND(($S292-BF292)&gt;0,(BE292-$R292)&gt;0),$V292/365*(BF292-BE292+1),IF(AND(($S292-BF292)&lt;=0,(BE292-$R292)&gt;0),$V292/365*($S292-BE292+1),$V292/365*(BF292-$R292+1))))),0)</f>
        <v>0</v>
      </c>
      <c r="BH292" s="154">
        <v>46023</v>
      </c>
      <c r="BI292" s="154">
        <f>BH292+30</f>
        <v>46053</v>
      </c>
      <c r="BJ292" s="158">
        <f>IFERROR(IF(($R292-BI292)&gt;=0,0,IF(($S292-BH292)&lt;0,0,IF(AND(($S292-BI292)&gt;0,(BH292-$R292)&gt;0),$V292/365*(BI292-BH292+1),IF(AND(($S292-BI292)&lt;=0,(BH292-$R292)&gt;0),$V292/365*($S292-BH292+1),$V292/365*(BI292-$R292+1))))),0)</f>
        <v>0</v>
      </c>
      <c r="BK292" s="154">
        <f>BI292+1</f>
        <v>46054</v>
      </c>
      <c r="BL292" s="154">
        <f>BK292+27</f>
        <v>46081</v>
      </c>
      <c r="BM292" s="158">
        <f>IFERROR(IF(($R292-BL292)&gt;=0,0,IF(($S292-BK292)&lt;0,0,IF(AND(($S292-BL292)&gt;0,(BK292-$R292)&gt;0),$V292/365*(BL292-BK292+1),IF(AND(($S292-BL292)&lt;=0,(BK292-$R292)&gt;0),$V292/365*($S292-BK292+1),$V292/365*(BL292-$R292+1))))),0)</f>
        <v>0</v>
      </c>
      <c r="BN292" s="154">
        <f>BL292+1</f>
        <v>46082</v>
      </c>
      <c r="BO292" s="154">
        <f>BN292+30</f>
        <v>46112</v>
      </c>
      <c r="BP292" s="158">
        <f>IFERROR(IF(($R292-BO292)&gt;=0,0,IF(($S292-BN292)&lt;0,0,IF(AND(($S292-BO292)&gt;0,(BN292-$R292)&gt;0),$V292/365*(BO292-BN292+1),IF(AND(($S292-BO292)&lt;=0,(BN292-$R292)&gt;0),$V292/365*($S292-BN292+1),$V292/365*(BO292-$R292+1))))),0)</f>
        <v>0</v>
      </c>
      <c r="BQ292" s="154">
        <f>BO292+1</f>
        <v>46113</v>
      </c>
      <c r="BR292" s="154">
        <f>BQ292+29</f>
        <v>46142</v>
      </c>
      <c r="BS292" s="158">
        <f>IFERROR(IF(($R292-BR292)&gt;=0,0,IF(($S292-BQ292)&lt;0,0,IF(AND(($S292-BR292)&gt;0,(BQ292-$R292)&gt;0),$V292/365*(BR292-BQ292+1),IF(AND(($S292-BR292)&lt;=0,(BQ292-$R292)&gt;0),$V292/365*($S292-BQ292+1),$V292/365*(BR292-$R292+1))))),0)</f>
        <v>0</v>
      </c>
      <c r="BT292" s="154">
        <f>BR292+1</f>
        <v>46143</v>
      </c>
      <c r="BU292" s="154">
        <f>BT292+30</f>
        <v>46173</v>
      </c>
      <c r="BV292" s="158">
        <f>IFERROR(IF(($R292-BU292)&gt;=0,0,IF(($S292-BT292)&lt;0,0,IF(AND(($S292-BU292)&gt;0,(BT292-$R292)&gt;0),$V292/365*(BU292-BT292+1),IF(AND(($S292-BU292)&lt;=0,(BT292-$R292)&gt;0),$V292/365*($S292-BT292+1),$V292/365*(BU292-$R292+1))))),0)</f>
        <v>0</v>
      </c>
      <c r="BW292" s="154">
        <f>BU292+1</f>
        <v>46174</v>
      </c>
      <c r="BX292" s="154">
        <f>BW292+29</f>
        <v>46203</v>
      </c>
      <c r="BY292" s="158">
        <f>IFERROR(IF(($R292-BX292)&gt;=0,0,IF(($S292-BW292)&lt;0,0,IF(AND(($S292-BX292)&gt;0,(BW292-$R292)&gt;0),$V292/365*(BX292-BW292+1),IF(AND(($S292-BX292)&lt;=0,(BW292-$R292)&gt;0),$V292/365*($S292-BW292+1),$V292/365*(BX292-$R292+1))))),0)</f>
        <v>0</v>
      </c>
      <c r="BZ292" s="154">
        <f>BX292+1</f>
        <v>46204</v>
      </c>
      <c r="CA292" s="154">
        <f>BZ292+30</f>
        <v>46234</v>
      </c>
      <c r="CB292" s="158">
        <f>IFERROR(IF(($R292-CA292)&gt;=0,0,IF(($S292-BZ292)&lt;0,0,IF(AND(($S292-CA292)&gt;0,(BZ292-$R292)&gt;0),$V292/365*(CA292-BZ292+1),IF(AND(($S292-CA292)&lt;=0,(BZ292-$R292)&gt;0),$V292/365*($S292-BZ292+1),$V292/365*(CA292-$R292+1))))),0)</f>
        <v>0</v>
      </c>
      <c r="CC292" s="154">
        <f>CA292+1</f>
        <v>46235</v>
      </c>
      <c r="CD292" s="154">
        <f>CC292+30</f>
        <v>46265</v>
      </c>
      <c r="CE292" s="158">
        <f>IFERROR(IF(($R292-CD292)&gt;=0,0,IF(($S292-CC292)&lt;0,0,IF(AND(($S292-CD292)&gt;0,(CC292-$R292)&gt;0),$V292/365*(CD292-CC292+1),IF(AND(($S292-CD292)&lt;=0,(CC292-$R292)&gt;0),$V292/365*($S292-CC292+1),$V292/365*(CD292-$R292+1))))),0)</f>
        <v>0</v>
      </c>
      <c r="CF292" s="154">
        <f>CD292+1</f>
        <v>46266</v>
      </c>
      <c r="CG292" s="154">
        <f>CF292+29</f>
        <v>46295</v>
      </c>
      <c r="CH292" s="158">
        <f>IFERROR(IF(($R292-CG292)&gt;=0,0,IF(($S292-CF292)&lt;0,0,IF(AND(($S292-CG292)&gt;0,(CF292-$R292)&gt;0),$V292/365*(CG292-CF292+1),IF(AND(($S292-CG292)&lt;=0,(CF292-$R292)&gt;0),$V292/365*($S292-CF292+1),$V292/365*(CG292-$R292+1))))),0)</f>
        <v>0</v>
      </c>
      <c r="CI292" s="154">
        <f>CG292+1</f>
        <v>46296</v>
      </c>
      <c r="CJ292" s="154">
        <f>CI292+30</f>
        <v>46326</v>
      </c>
      <c r="CK292" s="158">
        <f>IFERROR(IF(($R292-CJ292)&gt;=0,0,IF(($S292-CI292)&lt;0,0,IF(AND(($S292-CJ292)&gt;0,(CI292-$R292)&gt;0),$V292/365*(CJ292-CI292+1),IF(AND(($S292-CJ292)&lt;=0,(CI292-$R292)&gt;0),$V292/365*($S292-CI292+1),$V292/365*(CJ292-$R292+1))))),0)</f>
        <v>0</v>
      </c>
      <c r="CL292" s="154">
        <f>CJ292+1</f>
        <v>46327</v>
      </c>
      <c r="CM292" s="154">
        <f>CL292+29</f>
        <v>46356</v>
      </c>
      <c r="CN292" s="158">
        <f>IFERROR(IF(($R292-CM292)&gt;=0,0,IF(($S292-CL292)&lt;0,0,IF(AND(($S292-CM292)&gt;0,(CL292-$R292)&gt;0),$V292/365*(CM292-CL292+1),IF(AND(($S292-CM292)&lt;=0,(CL292-$R292)&gt;0),$V292/365*($S292-CL292+1),$V292/365*(CM292-$R292+1))))),0)</f>
        <v>0</v>
      </c>
      <c r="CO292" s="154">
        <f>CM292+1</f>
        <v>46357</v>
      </c>
      <c r="CP292" s="154">
        <f>CO292+30</f>
        <v>46387</v>
      </c>
      <c r="CQ292" s="158">
        <f>IFERROR(IF(($R292-CP292)&gt;=0,0,IF(($S292-CO292)&lt;0,0,IF(AND(($S292-CP292)&gt;0,(CO292-$R292)&gt;0),$V292/365*(CP292-CO292+1),IF(AND(($S292-CP292)&lt;=0,(CO292-$R292)&gt;0),$V292/365*($S292-CO292+1),$V292/365*(CP292-$R292+1))))),0)</f>
        <v>0</v>
      </c>
    </row>
    <row r="293" s="80" customFormat="1" ht="24" customHeight="1" outlineLevel="4" spans="1:95">
      <c r="A293" s="119"/>
      <c r="B293" s="120"/>
      <c r="C293" s="121"/>
      <c r="D293" s="119"/>
      <c r="E293" s="120"/>
      <c r="F293" s="120"/>
      <c r="G293" s="120"/>
      <c r="H293" s="122"/>
      <c r="I293" s="122"/>
      <c r="J293" s="122">
        <f>Z293+AC293+AF293+AI293+AL293+AO293+AR293+AU293+AX293+BA293+BD293+BG293</f>
        <v>0</v>
      </c>
      <c r="K293" s="122">
        <f>K292+1</f>
        <v>2</v>
      </c>
      <c r="L293" s="147"/>
      <c r="M293" s="148">
        <f>IFERROR(VLOOKUP($L293,'2-2 引出数据_合同数据仓库'!$B$2:$BP$10000,3,FALSE),0)</f>
        <v>0</v>
      </c>
      <c r="N293" s="122"/>
      <c r="O293" s="148">
        <f>IFERROR(VLOOKUP((LEFT(VLOOKUP($L293,'2-2 引出数据_合同数据仓库'!$B$2:$BP$10000,64,FALSE),15)&amp;(RIGHT(VLOOKUP($L293,'2-2 引出数据_合同数据仓库'!$B$2:$BP$10000,64,FALSE),4)+1)),'2-2 引出数据_合同数据仓库'!$B$2:$BP$10000,3,FALSE),0)</f>
        <v>0</v>
      </c>
      <c r="P293" s="122"/>
      <c r="Q293" s="122">
        <f>IFERROR(VLOOKUP($L293,'2-2 引出数据_合同数据仓库'!$B$2:$BP$10000,28,FALSE),0)</f>
        <v>0</v>
      </c>
      <c r="R293" s="122">
        <f>IFERROR(VLOOKUP($L293,'2-2 引出数据_合同数据仓库'!$B$2:$BP$10000,29,FALSE),0)</f>
        <v>0</v>
      </c>
      <c r="S293" s="122">
        <f>IFERROR(VLOOKUP($L293,'2-2 引出数据_合同数据仓库'!$B$2:$BP$10000,4,FALSE),0)</f>
        <v>0</v>
      </c>
      <c r="T293" s="122"/>
      <c r="U293" s="122">
        <f>IFERROR(VLOOKUP($L293,'2-2 引出数据_合同数据仓库'!$B$2:$BP$10000,15,FALSE),0)</f>
        <v>0</v>
      </c>
      <c r="V293" s="122">
        <f>U293/(S293-R293+1)*365</f>
        <v>0</v>
      </c>
      <c r="W293" s="122"/>
      <c r="X293" s="154">
        <v>45658</v>
      </c>
      <c r="Y293" s="154">
        <f>X293+30</f>
        <v>45688</v>
      </c>
      <c r="Z293" s="158">
        <f>IFERROR(IF(($R293-Y293)&gt;=0,0,IF(($S293-X293)&lt;0,0,IF(AND(($S293-Y293)&gt;0,(X293-$R293)&gt;0),$V293/365*(Y293-X293+1),IF(AND(($S293-Y293)&lt;=0,(X293-$R293)&gt;0),$V293/365*($S293-X293+1),$V293/365*(Y293-$R293+1))))),0)</f>
        <v>0</v>
      </c>
      <c r="AA293" s="154">
        <f>Y293+1</f>
        <v>45689</v>
      </c>
      <c r="AB293" s="154">
        <f>AA293+27</f>
        <v>45716</v>
      </c>
      <c r="AC293" s="158">
        <f>IFERROR(IF(($R293-AB293)&gt;=0,0,IF(($S293-AA293)&lt;0,0,IF(AND(($S293-AB293)&gt;0,(AA293-$R293)&gt;0),$V293/365*(AB293-AA293+1),IF(AND(($S293-AB293)&lt;=0,(AA293-$R293)&gt;0),$V293/365*($S293-AA293+1),$V293/365*(AB293-$R293+1))))),0)</f>
        <v>0</v>
      </c>
      <c r="AD293" s="154">
        <f>AB293+1</f>
        <v>45717</v>
      </c>
      <c r="AE293" s="154">
        <f>AD293+30</f>
        <v>45747</v>
      </c>
      <c r="AF293" s="158">
        <f>IFERROR(IF(($R293-AE293)&gt;=0,0,IF(($S293-AD293)&lt;0,0,IF(AND(($S293-AE293)&gt;0,(AD293-$R293)&gt;0),$V293/365*(AE293-AD293+1),IF(AND(($S293-AE293)&lt;=0,(AD293-$R293)&gt;0),$V293/365*($S293-AD293+1),$V293/365*(AE293-$R293+1))))),0)</f>
        <v>0</v>
      </c>
      <c r="AG293" s="154">
        <f>AE293+1</f>
        <v>45748</v>
      </c>
      <c r="AH293" s="154">
        <f>AG293+29</f>
        <v>45777</v>
      </c>
      <c r="AI293" s="158">
        <f>IFERROR(IF(($R293-AH293)&gt;=0,0,IF(($S293-AG293)&lt;0,0,IF(AND(($S293-AH293)&gt;0,(AG293-$R293)&gt;0),$V293/365*(AH293-AG293+1),IF(AND(($S293-AH293)&lt;=0,(AG293-$R293)&gt;0),$V293/365*($S293-AG293+1),$V293/365*(AH293-$R293+1))))),0)</f>
        <v>0</v>
      </c>
      <c r="AJ293" s="154">
        <f>AH293+1</f>
        <v>45778</v>
      </c>
      <c r="AK293" s="154">
        <f>AJ293+30</f>
        <v>45808</v>
      </c>
      <c r="AL293" s="158">
        <f>IFERROR(IF(($R293-AK293)&gt;=0,0,IF(($S293-AJ293)&lt;0,0,IF(AND(($S293-AK293)&gt;0,(AJ293-$R293)&gt;0),$V293/365*(AK293-AJ293+1),IF(AND(($S293-AK293)&lt;=0,(AJ293-$R293)&gt;0),$V293/365*($S293-AJ293+1),$V293/365*(AK293-$R293+1))))),0)</f>
        <v>0</v>
      </c>
      <c r="AM293" s="154">
        <f>AK293+1</f>
        <v>45809</v>
      </c>
      <c r="AN293" s="154">
        <f>AM293+29</f>
        <v>45838</v>
      </c>
      <c r="AO293" s="158">
        <f>IFERROR(IF(($R293-AN293)&gt;=0,0,IF(($S293-AM293)&lt;0,0,IF(AND(($S293-AN293)&gt;0,(AM293-$R293)&gt;0),$V293/365*(AN293-AM293+1),IF(AND(($S293-AN293)&lt;=0,(AM293-$R293)&gt;0),$V293/365*($S293-AM293+1),$V293/365*(AN293-$R293+1))))),0)</f>
        <v>0</v>
      </c>
      <c r="AP293" s="154">
        <f>AN293+1</f>
        <v>45839</v>
      </c>
      <c r="AQ293" s="154">
        <f>AP293+30</f>
        <v>45869</v>
      </c>
      <c r="AR293" s="158">
        <f>IFERROR(IF(($R293-AQ293)&gt;=0,0,IF(($S293-AP293)&lt;0,0,IF(AND(($S293-AQ293)&gt;0,(AP293-$R293)&gt;0),$V293/365*(AQ293-AP293+1),IF(AND(($S293-AQ293)&lt;=0,(AP293-$R293)&gt;0),$V293/365*($S293-AP293+1),$V293/365*(AQ293-$R293+1))))),0)</f>
        <v>0</v>
      </c>
      <c r="AS293" s="154">
        <f>AQ293+1</f>
        <v>45870</v>
      </c>
      <c r="AT293" s="154">
        <f>AS293+30</f>
        <v>45900</v>
      </c>
      <c r="AU293" s="158">
        <f>IFERROR(IF(($R293-AT293)&gt;=0,0,IF(($S293-AS293)&lt;0,0,IF(AND(($S293-AT293)&gt;0,(AS293-$R293)&gt;0),$V293/365*(AT293-AS293+1),IF(AND(($S293-AT293)&lt;=0,(AS293-$R293)&gt;0),$V293/365*($S293-AS293+1),$V293/365*(AT293-$R293+1))))),0)</f>
        <v>0</v>
      </c>
      <c r="AV293" s="154">
        <f>AT293+1</f>
        <v>45901</v>
      </c>
      <c r="AW293" s="154">
        <f>AV293+29</f>
        <v>45930</v>
      </c>
      <c r="AX293" s="158">
        <f>IFERROR(IF(($R293-AW293)&gt;=0,0,IF(($S293-AV293)&lt;0,0,IF(AND(($S293-AW293)&gt;0,(AV293-$R293)&gt;0),$V293/365*(AW293-AV293+1),IF(AND(($S293-AW293)&lt;=0,(AV293-$R293)&gt;0),$V293/365*($S293-AV293+1),$V293/365*(AW293-$R293+1))))),0)</f>
        <v>0</v>
      </c>
      <c r="AY293" s="154">
        <f>AW293+1</f>
        <v>45931</v>
      </c>
      <c r="AZ293" s="154">
        <f>AY293+30</f>
        <v>45961</v>
      </c>
      <c r="BA293" s="158">
        <f>IFERROR(IF(($R293-AZ293)&gt;=0,0,IF(($S293-AY293)&lt;0,0,IF(AND(($S293-AZ293)&gt;0,(AY293-$R293)&gt;0),$V293/365*(AZ293-AY293+1),IF(AND(($S293-AZ293)&lt;=0,(AY293-$R293)&gt;0),$V293/365*($S293-AY293+1),$V293/365*(AZ293-$R293+1))))),0)</f>
        <v>0</v>
      </c>
      <c r="BB293" s="154">
        <f>AZ293+1</f>
        <v>45962</v>
      </c>
      <c r="BC293" s="154">
        <f>BB293+29</f>
        <v>45991</v>
      </c>
      <c r="BD293" s="158">
        <f>IFERROR(IF(($R293-BC293)&gt;=0,0,IF(($S293-BB293)&lt;0,0,IF(AND(($S293-BC293)&gt;0,(BB293-$R293)&gt;0),$V293/365*(BC293-BB293+1),IF(AND(($S293-BC293)&lt;=0,(BB293-$R293)&gt;0),$V293/365*($S293-BB293+1),$V293/365*(BC293-$R293+1))))),0)</f>
        <v>0</v>
      </c>
      <c r="BE293" s="154">
        <f>BC293+1</f>
        <v>45992</v>
      </c>
      <c r="BF293" s="154">
        <f>BE293+30</f>
        <v>46022</v>
      </c>
      <c r="BG293" s="158">
        <f>IFERROR(IF(($R293-BF293)&gt;=0,0,IF(($S293-BE293)&lt;0,0,IF(AND(($S293-BF293)&gt;0,(BE293-$R293)&gt;0),$V293/365*(BF293-BE293+1),IF(AND(($S293-BF293)&lt;=0,(BE293-$R293)&gt;0),$V293/365*($S293-BE293+1),$V293/365*(BF293-$R293+1))))),0)</f>
        <v>0</v>
      </c>
      <c r="BH293" s="154">
        <v>46023</v>
      </c>
      <c r="BI293" s="154">
        <f>BH293+30</f>
        <v>46053</v>
      </c>
      <c r="BJ293" s="158">
        <f>IFERROR(IF(($R293-BI293)&gt;=0,0,IF(($S293-BH293)&lt;0,0,IF(AND(($S293-BI293)&gt;0,(BH293-$R293)&gt;0),$V293/365*(BI293-BH293+1),IF(AND(($S293-BI293)&lt;=0,(BH293-$R293)&gt;0),$V293/365*($S293-BH293+1),$V293/365*(BI293-$R293+1))))),0)</f>
        <v>0</v>
      </c>
      <c r="BK293" s="154">
        <f>BI293+1</f>
        <v>46054</v>
      </c>
      <c r="BL293" s="154">
        <f>BK293+27</f>
        <v>46081</v>
      </c>
      <c r="BM293" s="158">
        <f>IFERROR(IF(($R293-BL293)&gt;=0,0,IF(($S293-BK293)&lt;0,0,IF(AND(($S293-BL293)&gt;0,(BK293-$R293)&gt;0),$V293/365*(BL293-BK293+1),IF(AND(($S293-BL293)&lt;=0,(BK293-$R293)&gt;0),$V293/365*($S293-BK293+1),$V293/365*(BL293-$R293+1))))),0)</f>
        <v>0</v>
      </c>
      <c r="BN293" s="154">
        <f>BL293+1</f>
        <v>46082</v>
      </c>
      <c r="BO293" s="154">
        <f>BN293+30</f>
        <v>46112</v>
      </c>
      <c r="BP293" s="158">
        <f>IFERROR(IF(($R293-BO293)&gt;=0,0,IF(($S293-BN293)&lt;0,0,IF(AND(($S293-BO293)&gt;0,(BN293-$R293)&gt;0),$V293/365*(BO293-BN293+1),IF(AND(($S293-BO293)&lt;=0,(BN293-$R293)&gt;0),$V293/365*($S293-BN293+1),$V293/365*(BO293-$R293+1))))),0)</f>
        <v>0</v>
      </c>
      <c r="BQ293" s="154">
        <f>BO293+1</f>
        <v>46113</v>
      </c>
      <c r="BR293" s="154">
        <f>BQ293+29</f>
        <v>46142</v>
      </c>
      <c r="BS293" s="158">
        <f>IFERROR(IF(($R293-BR293)&gt;=0,0,IF(($S293-BQ293)&lt;0,0,IF(AND(($S293-BR293)&gt;0,(BQ293-$R293)&gt;0),$V293/365*(BR293-BQ293+1),IF(AND(($S293-BR293)&lt;=0,(BQ293-$R293)&gt;0),$V293/365*($S293-BQ293+1),$V293/365*(BR293-$R293+1))))),0)</f>
        <v>0</v>
      </c>
      <c r="BT293" s="154">
        <f>BR293+1</f>
        <v>46143</v>
      </c>
      <c r="BU293" s="154">
        <f>BT293+30</f>
        <v>46173</v>
      </c>
      <c r="BV293" s="158">
        <f>IFERROR(IF(($R293-BU293)&gt;=0,0,IF(($S293-BT293)&lt;0,0,IF(AND(($S293-BU293)&gt;0,(BT293-$R293)&gt;0),$V293/365*(BU293-BT293+1),IF(AND(($S293-BU293)&lt;=0,(BT293-$R293)&gt;0),$V293/365*($S293-BT293+1),$V293/365*(BU293-$R293+1))))),0)</f>
        <v>0</v>
      </c>
      <c r="BW293" s="154">
        <f>BU293+1</f>
        <v>46174</v>
      </c>
      <c r="BX293" s="154">
        <f>BW293+29</f>
        <v>46203</v>
      </c>
      <c r="BY293" s="158">
        <f>IFERROR(IF(($R293-BX293)&gt;=0,0,IF(($S293-BW293)&lt;0,0,IF(AND(($S293-BX293)&gt;0,(BW293-$R293)&gt;0),$V293/365*(BX293-BW293+1),IF(AND(($S293-BX293)&lt;=0,(BW293-$R293)&gt;0),$V293/365*($S293-BW293+1),$V293/365*(BX293-$R293+1))))),0)</f>
        <v>0</v>
      </c>
      <c r="BZ293" s="154">
        <f>BX293+1</f>
        <v>46204</v>
      </c>
      <c r="CA293" s="154">
        <f>BZ293+30</f>
        <v>46234</v>
      </c>
      <c r="CB293" s="158">
        <f>IFERROR(IF(($R293-CA293)&gt;=0,0,IF(($S293-BZ293)&lt;0,0,IF(AND(($S293-CA293)&gt;0,(BZ293-$R293)&gt;0),$V293/365*(CA293-BZ293+1),IF(AND(($S293-CA293)&lt;=0,(BZ293-$R293)&gt;0),$V293/365*($S293-BZ293+1),$V293/365*(CA293-$R293+1))))),0)</f>
        <v>0</v>
      </c>
      <c r="CC293" s="154">
        <f>CA293+1</f>
        <v>46235</v>
      </c>
      <c r="CD293" s="154">
        <f>CC293+30</f>
        <v>46265</v>
      </c>
      <c r="CE293" s="158">
        <f>IFERROR(IF(($R293-CD293)&gt;=0,0,IF(($S293-CC293)&lt;0,0,IF(AND(($S293-CD293)&gt;0,(CC293-$R293)&gt;0),$V293/365*(CD293-CC293+1),IF(AND(($S293-CD293)&lt;=0,(CC293-$R293)&gt;0),$V293/365*($S293-CC293+1),$V293/365*(CD293-$R293+1))))),0)</f>
        <v>0</v>
      </c>
      <c r="CF293" s="154">
        <f>CD293+1</f>
        <v>46266</v>
      </c>
      <c r="CG293" s="154">
        <f>CF293+29</f>
        <v>46295</v>
      </c>
      <c r="CH293" s="158">
        <f>IFERROR(IF(($R293-CG293)&gt;=0,0,IF(($S293-CF293)&lt;0,0,IF(AND(($S293-CG293)&gt;0,(CF293-$R293)&gt;0),$V293/365*(CG293-CF293+1),IF(AND(($S293-CG293)&lt;=0,(CF293-$R293)&gt;0),$V293/365*($S293-CF293+1),$V293/365*(CG293-$R293+1))))),0)</f>
        <v>0</v>
      </c>
      <c r="CI293" s="154">
        <f>CG293+1</f>
        <v>46296</v>
      </c>
      <c r="CJ293" s="154">
        <f>CI293+30</f>
        <v>46326</v>
      </c>
      <c r="CK293" s="158">
        <f>IFERROR(IF(($R293-CJ293)&gt;=0,0,IF(($S293-CI293)&lt;0,0,IF(AND(($S293-CJ293)&gt;0,(CI293-$R293)&gt;0),$V293/365*(CJ293-CI293+1),IF(AND(($S293-CJ293)&lt;=0,(CI293-$R293)&gt;0),$V293/365*($S293-CI293+1),$V293/365*(CJ293-$R293+1))))),0)</f>
        <v>0</v>
      </c>
      <c r="CL293" s="154">
        <f>CJ293+1</f>
        <v>46327</v>
      </c>
      <c r="CM293" s="154">
        <f>CL293+29</f>
        <v>46356</v>
      </c>
      <c r="CN293" s="158">
        <f>IFERROR(IF(($R293-CM293)&gt;=0,0,IF(($S293-CL293)&lt;0,0,IF(AND(($S293-CM293)&gt;0,(CL293-$R293)&gt;0),$V293/365*(CM293-CL293+1),IF(AND(($S293-CM293)&lt;=0,(CL293-$R293)&gt;0),$V293/365*($S293-CL293+1),$V293/365*(CM293-$R293+1))))),0)</f>
        <v>0</v>
      </c>
      <c r="CO293" s="154">
        <f>CM293+1</f>
        <v>46357</v>
      </c>
      <c r="CP293" s="154">
        <f>CO293+30</f>
        <v>46387</v>
      </c>
      <c r="CQ293" s="158">
        <f>IFERROR(IF(($R293-CP293)&gt;=0,0,IF(($S293-CO293)&lt;0,0,IF(AND(($S293-CP293)&gt;0,(CO293-$R293)&gt;0),$V293/365*(CP293-CO293+1),IF(AND(($S293-CP293)&lt;=0,(CO293-$R293)&gt;0),$V293/365*($S293-CO293+1),$V293/365*(CP293-$R293+1))))),0)</f>
        <v>0</v>
      </c>
    </row>
    <row r="294" s="80" customFormat="1" ht="24" customHeight="1" outlineLevel="4" spans="1:95">
      <c r="A294" s="119"/>
      <c r="B294" s="120"/>
      <c r="C294" s="121"/>
      <c r="D294" s="119"/>
      <c r="E294" s="120"/>
      <c r="F294" s="120"/>
      <c r="G294" s="120"/>
      <c r="H294" s="122"/>
      <c r="I294" s="122"/>
      <c r="J294" s="122">
        <f>Z294+AC294+AF294+AI294+AL294+AO294+AR294+AU294+AX294+BA294+BD294+BG294</f>
        <v>0</v>
      </c>
      <c r="K294" s="122">
        <f>K293+1</f>
        <v>3</v>
      </c>
      <c r="L294" s="147"/>
      <c r="M294" s="148">
        <f>IFERROR(VLOOKUP($L294,'2-2 引出数据_合同数据仓库'!$B$2:$BP$10000,3,FALSE),0)</f>
        <v>0</v>
      </c>
      <c r="N294" s="122"/>
      <c r="O294" s="148">
        <f>IFERROR(VLOOKUP((LEFT(VLOOKUP($L294,'2-2 引出数据_合同数据仓库'!$B$2:$BP$10000,64,FALSE),15)&amp;(RIGHT(VLOOKUP($L294,'2-2 引出数据_合同数据仓库'!$B$2:$BP$10000,64,FALSE),4)+1)),'2-2 引出数据_合同数据仓库'!$B$2:$BP$10000,3,FALSE),0)</f>
        <v>0</v>
      </c>
      <c r="P294" s="122"/>
      <c r="Q294" s="122">
        <f>IFERROR(VLOOKUP($L294,'2-2 引出数据_合同数据仓库'!$B$2:$BP$10000,28,FALSE),0)</f>
        <v>0</v>
      </c>
      <c r="R294" s="122">
        <f>IFERROR(VLOOKUP($L294,'2-2 引出数据_合同数据仓库'!$B$2:$BP$10000,29,FALSE),0)</f>
        <v>0</v>
      </c>
      <c r="S294" s="122">
        <f>IFERROR(VLOOKUP($L294,'2-2 引出数据_合同数据仓库'!$B$2:$BP$10000,4,FALSE),0)</f>
        <v>0</v>
      </c>
      <c r="T294" s="122"/>
      <c r="U294" s="122">
        <f>IFERROR(VLOOKUP($L294,'2-2 引出数据_合同数据仓库'!$B$2:$BP$10000,15,FALSE),0)</f>
        <v>0</v>
      </c>
      <c r="V294" s="122">
        <f>U294/(S294-R294+1)*365</f>
        <v>0</v>
      </c>
      <c r="W294" s="122"/>
      <c r="X294" s="154">
        <v>45658</v>
      </c>
      <c r="Y294" s="154">
        <f>X294+30</f>
        <v>45688</v>
      </c>
      <c r="Z294" s="158">
        <f>IFERROR(IF(($R294-Y294)&gt;=0,0,IF(($S294-X294)&lt;0,0,IF(AND(($S294-Y294)&gt;0,(X294-$R294)&gt;0),$V294/365*(Y294-X294+1),IF(AND(($S294-Y294)&lt;=0,(X294-$R294)&gt;0),$V294/365*($S294-X294+1),$V294/365*(Y294-$R294+1))))),0)</f>
        <v>0</v>
      </c>
      <c r="AA294" s="154">
        <f>Y294+1</f>
        <v>45689</v>
      </c>
      <c r="AB294" s="154">
        <f>AA294+27</f>
        <v>45716</v>
      </c>
      <c r="AC294" s="158">
        <f>IFERROR(IF(($R294-AB294)&gt;=0,0,IF(($S294-AA294)&lt;0,0,IF(AND(($S294-AB294)&gt;0,(AA294-$R294)&gt;0),$V294/365*(AB294-AA294+1),IF(AND(($S294-AB294)&lt;=0,(AA294-$R294)&gt;0),$V294/365*($S294-AA294+1),$V294/365*(AB294-$R294+1))))),0)</f>
        <v>0</v>
      </c>
      <c r="AD294" s="154">
        <f>AB294+1</f>
        <v>45717</v>
      </c>
      <c r="AE294" s="154">
        <f>AD294+30</f>
        <v>45747</v>
      </c>
      <c r="AF294" s="158">
        <f>IFERROR(IF(($R294-AE294)&gt;=0,0,IF(($S294-AD294)&lt;0,0,IF(AND(($S294-AE294)&gt;0,(AD294-$R294)&gt;0),$V294/365*(AE294-AD294+1),IF(AND(($S294-AE294)&lt;=0,(AD294-$R294)&gt;0),$V294/365*($S294-AD294+1),$V294/365*(AE294-$R294+1))))),0)</f>
        <v>0</v>
      </c>
      <c r="AG294" s="154">
        <f>AE294+1</f>
        <v>45748</v>
      </c>
      <c r="AH294" s="154">
        <f>AG294+29</f>
        <v>45777</v>
      </c>
      <c r="AI294" s="158">
        <f>IFERROR(IF(($R294-AH294)&gt;=0,0,IF(($S294-AG294)&lt;0,0,IF(AND(($S294-AH294)&gt;0,(AG294-$R294)&gt;0),$V294/365*(AH294-AG294+1),IF(AND(($S294-AH294)&lt;=0,(AG294-$R294)&gt;0),$V294/365*($S294-AG294+1),$V294/365*(AH294-$R294+1))))),0)</f>
        <v>0</v>
      </c>
      <c r="AJ294" s="154">
        <f>AH294+1</f>
        <v>45778</v>
      </c>
      <c r="AK294" s="154">
        <f>AJ294+30</f>
        <v>45808</v>
      </c>
      <c r="AL294" s="158">
        <f>IFERROR(IF(($R294-AK294)&gt;=0,0,IF(($S294-AJ294)&lt;0,0,IF(AND(($S294-AK294)&gt;0,(AJ294-$R294)&gt;0),$V294/365*(AK294-AJ294+1),IF(AND(($S294-AK294)&lt;=0,(AJ294-$R294)&gt;0),$V294/365*($S294-AJ294+1),$V294/365*(AK294-$R294+1))))),0)</f>
        <v>0</v>
      </c>
      <c r="AM294" s="154">
        <f>AK294+1</f>
        <v>45809</v>
      </c>
      <c r="AN294" s="154">
        <f>AM294+29</f>
        <v>45838</v>
      </c>
      <c r="AO294" s="158">
        <f>IFERROR(IF(($R294-AN294)&gt;=0,0,IF(($S294-AM294)&lt;0,0,IF(AND(($S294-AN294)&gt;0,(AM294-$R294)&gt;0),$V294/365*(AN294-AM294+1),IF(AND(($S294-AN294)&lt;=0,(AM294-$R294)&gt;0),$V294/365*($S294-AM294+1),$V294/365*(AN294-$R294+1))))),0)</f>
        <v>0</v>
      </c>
      <c r="AP294" s="154">
        <f>AN294+1</f>
        <v>45839</v>
      </c>
      <c r="AQ294" s="154">
        <f>AP294+30</f>
        <v>45869</v>
      </c>
      <c r="AR294" s="158">
        <f>IFERROR(IF(($R294-AQ294)&gt;=0,0,IF(($S294-AP294)&lt;0,0,IF(AND(($S294-AQ294)&gt;0,(AP294-$R294)&gt;0),$V294/365*(AQ294-AP294+1),IF(AND(($S294-AQ294)&lt;=0,(AP294-$R294)&gt;0),$V294/365*($S294-AP294+1),$V294/365*(AQ294-$R294+1))))),0)</f>
        <v>0</v>
      </c>
      <c r="AS294" s="154">
        <f>AQ294+1</f>
        <v>45870</v>
      </c>
      <c r="AT294" s="154">
        <f>AS294+30</f>
        <v>45900</v>
      </c>
      <c r="AU294" s="158">
        <f>IFERROR(IF(($R294-AT294)&gt;=0,0,IF(($S294-AS294)&lt;0,0,IF(AND(($S294-AT294)&gt;0,(AS294-$R294)&gt;0),$V294/365*(AT294-AS294+1),IF(AND(($S294-AT294)&lt;=0,(AS294-$R294)&gt;0),$V294/365*($S294-AS294+1),$V294/365*(AT294-$R294+1))))),0)</f>
        <v>0</v>
      </c>
      <c r="AV294" s="154">
        <f>AT294+1</f>
        <v>45901</v>
      </c>
      <c r="AW294" s="154">
        <f>AV294+29</f>
        <v>45930</v>
      </c>
      <c r="AX294" s="158">
        <f>IFERROR(IF(($R294-AW294)&gt;=0,0,IF(($S294-AV294)&lt;0,0,IF(AND(($S294-AW294)&gt;0,(AV294-$R294)&gt;0),$V294/365*(AW294-AV294+1),IF(AND(($S294-AW294)&lt;=0,(AV294-$R294)&gt;0),$V294/365*($S294-AV294+1),$V294/365*(AW294-$R294+1))))),0)</f>
        <v>0</v>
      </c>
      <c r="AY294" s="154">
        <f>AW294+1</f>
        <v>45931</v>
      </c>
      <c r="AZ294" s="154">
        <f>AY294+30</f>
        <v>45961</v>
      </c>
      <c r="BA294" s="158">
        <f>IFERROR(IF(($R294-AZ294)&gt;=0,0,IF(($S294-AY294)&lt;0,0,IF(AND(($S294-AZ294)&gt;0,(AY294-$R294)&gt;0),$V294/365*(AZ294-AY294+1),IF(AND(($S294-AZ294)&lt;=0,(AY294-$R294)&gt;0),$V294/365*($S294-AY294+1),$V294/365*(AZ294-$R294+1))))),0)</f>
        <v>0</v>
      </c>
      <c r="BB294" s="154">
        <f>AZ294+1</f>
        <v>45962</v>
      </c>
      <c r="BC294" s="154">
        <f>BB294+29</f>
        <v>45991</v>
      </c>
      <c r="BD294" s="158">
        <f>IFERROR(IF(($R294-BC294)&gt;=0,0,IF(($S294-BB294)&lt;0,0,IF(AND(($S294-BC294)&gt;0,(BB294-$R294)&gt;0),$V294/365*(BC294-BB294+1),IF(AND(($S294-BC294)&lt;=0,(BB294-$R294)&gt;0),$V294/365*($S294-BB294+1),$V294/365*(BC294-$R294+1))))),0)</f>
        <v>0</v>
      </c>
      <c r="BE294" s="154">
        <f>BC294+1</f>
        <v>45992</v>
      </c>
      <c r="BF294" s="154">
        <f>BE294+30</f>
        <v>46022</v>
      </c>
      <c r="BG294" s="158">
        <f>IFERROR(IF(($R294-BF294)&gt;=0,0,IF(($S294-BE294)&lt;0,0,IF(AND(($S294-BF294)&gt;0,(BE294-$R294)&gt;0),$V294/365*(BF294-BE294+1),IF(AND(($S294-BF294)&lt;=0,(BE294-$R294)&gt;0),$V294/365*($S294-BE294+1),$V294/365*(BF294-$R294+1))))),0)</f>
        <v>0</v>
      </c>
      <c r="BH294" s="154">
        <v>46023</v>
      </c>
      <c r="BI294" s="154">
        <f>BH294+30</f>
        <v>46053</v>
      </c>
      <c r="BJ294" s="158">
        <f>IFERROR(IF(($R294-BI294)&gt;=0,0,IF(($S294-BH294)&lt;0,0,IF(AND(($S294-BI294)&gt;0,(BH294-$R294)&gt;0),$V294/365*(BI294-BH294+1),IF(AND(($S294-BI294)&lt;=0,(BH294-$R294)&gt;0),$V294/365*($S294-BH294+1),$V294/365*(BI294-$R294+1))))),0)</f>
        <v>0</v>
      </c>
      <c r="BK294" s="154">
        <f>BI294+1</f>
        <v>46054</v>
      </c>
      <c r="BL294" s="154">
        <f>BK294+27</f>
        <v>46081</v>
      </c>
      <c r="BM294" s="158">
        <f>IFERROR(IF(($R294-BL294)&gt;=0,0,IF(($S294-BK294)&lt;0,0,IF(AND(($S294-BL294)&gt;0,(BK294-$R294)&gt;0),$V294/365*(BL294-BK294+1),IF(AND(($S294-BL294)&lt;=0,(BK294-$R294)&gt;0),$V294/365*($S294-BK294+1),$V294/365*(BL294-$R294+1))))),0)</f>
        <v>0</v>
      </c>
      <c r="BN294" s="154">
        <f>BL294+1</f>
        <v>46082</v>
      </c>
      <c r="BO294" s="154">
        <f>BN294+30</f>
        <v>46112</v>
      </c>
      <c r="BP294" s="158">
        <f>IFERROR(IF(($R294-BO294)&gt;=0,0,IF(($S294-BN294)&lt;0,0,IF(AND(($S294-BO294)&gt;0,(BN294-$R294)&gt;0),$V294/365*(BO294-BN294+1),IF(AND(($S294-BO294)&lt;=0,(BN294-$R294)&gt;0),$V294/365*($S294-BN294+1),$V294/365*(BO294-$R294+1))))),0)</f>
        <v>0</v>
      </c>
      <c r="BQ294" s="154">
        <f>BO294+1</f>
        <v>46113</v>
      </c>
      <c r="BR294" s="154">
        <f>BQ294+29</f>
        <v>46142</v>
      </c>
      <c r="BS294" s="158">
        <f>IFERROR(IF(($R294-BR294)&gt;=0,0,IF(($S294-BQ294)&lt;0,0,IF(AND(($S294-BR294)&gt;0,(BQ294-$R294)&gt;0),$V294/365*(BR294-BQ294+1),IF(AND(($S294-BR294)&lt;=0,(BQ294-$R294)&gt;0),$V294/365*($S294-BQ294+1),$V294/365*(BR294-$R294+1))))),0)</f>
        <v>0</v>
      </c>
      <c r="BT294" s="154">
        <f>BR294+1</f>
        <v>46143</v>
      </c>
      <c r="BU294" s="154">
        <f>BT294+30</f>
        <v>46173</v>
      </c>
      <c r="BV294" s="158">
        <f>IFERROR(IF(($R294-BU294)&gt;=0,0,IF(($S294-BT294)&lt;0,0,IF(AND(($S294-BU294)&gt;0,(BT294-$R294)&gt;0),$V294/365*(BU294-BT294+1),IF(AND(($S294-BU294)&lt;=0,(BT294-$R294)&gt;0),$V294/365*($S294-BT294+1),$V294/365*(BU294-$R294+1))))),0)</f>
        <v>0</v>
      </c>
      <c r="BW294" s="154">
        <f>BU294+1</f>
        <v>46174</v>
      </c>
      <c r="BX294" s="154">
        <f>BW294+29</f>
        <v>46203</v>
      </c>
      <c r="BY294" s="158">
        <f>IFERROR(IF(($R294-BX294)&gt;=0,0,IF(($S294-BW294)&lt;0,0,IF(AND(($S294-BX294)&gt;0,(BW294-$R294)&gt;0),$V294/365*(BX294-BW294+1),IF(AND(($S294-BX294)&lt;=0,(BW294-$R294)&gt;0),$V294/365*($S294-BW294+1),$V294/365*(BX294-$R294+1))))),0)</f>
        <v>0</v>
      </c>
      <c r="BZ294" s="154">
        <f>BX294+1</f>
        <v>46204</v>
      </c>
      <c r="CA294" s="154">
        <f>BZ294+30</f>
        <v>46234</v>
      </c>
      <c r="CB294" s="158">
        <f>IFERROR(IF(($R294-CA294)&gt;=0,0,IF(($S294-BZ294)&lt;0,0,IF(AND(($S294-CA294)&gt;0,(BZ294-$R294)&gt;0),$V294/365*(CA294-BZ294+1),IF(AND(($S294-CA294)&lt;=0,(BZ294-$R294)&gt;0),$V294/365*($S294-BZ294+1),$V294/365*(CA294-$R294+1))))),0)</f>
        <v>0</v>
      </c>
      <c r="CC294" s="154">
        <f>CA294+1</f>
        <v>46235</v>
      </c>
      <c r="CD294" s="154">
        <f>CC294+30</f>
        <v>46265</v>
      </c>
      <c r="CE294" s="158">
        <f>IFERROR(IF(($R294-CD294)&gt;=0,0,IF(($S294-CC294)&lt;0,0,IF(AND(($S294-CD294)&gt;0,(CC294-$R294)&gt;0),$V294/365*(CD294-CC294+1),IF(AND(($S294-CD294)&lt;=0,(CC294-$R294)&gt;0),$V294/365*($S294-CC294+1),$V294/365*(CD294-$R294+1))))),0)</f>
        <v>0</v>
      </c>
      <c r="CF294" s="154">
        <f>CD294+1</f>
        <v>46266</v>
      </c>
      <c r="CG294" s="154">
        <f>CF294+29</f>
        <v>46295</v>
      </c>
      <c r="CH294" s="158">
        <f>IFERROR(IF(($R294-CG294)&gt;=0,0,IF(($S294-CF294)&lt;0,0,IF(AND(($S294-CG294)&gt;0,(CF294-$R294)&gt;0),$V294/365*(CG294-CF294+1),IF(AND(($S294-CG294)&lt;=0,(CF294-$R294)&gt;0),$V294/365*($S294-CF294+1),$V294/365*(CG294-$R294+1))))),0)</f>
        <v>0</v>
      </c>
      <c r="CI294" s="154">
        <f>CG294+1</f>
        <v>46296</v>
      </c>
      <c r="CJ294" s="154">
        <f>CI294+30</f>
        <v>46326</v>
      </c>
      <c r="CK294" s="158">
        <f>IFERROR(IF(($R294-CJ294)&gt;=0,0,IF(($S294-CI294)&lt;0,0,IF(AND(($S294-CJ294)&gt;0,(CI294-$R294)&gt;0),$V294/365*(CJ294-CI294+1),IF(AND(($S294-CJ294)&lt;=0,(CI294-$R294)&gt;0),$V294/365*($S294-CI294+1),$V294/365*(CJ294-$R294+1))))),0)</f>
        <v>0</v>
      </c>
      <c r="CL294" s="154">
        <f>CJ294+1</f>
        <v>46327</v>
      </c>
      <c r="CM294" s="154">
        <f>CL294+29</f>
        <v>46356</v>
      </c>
      <c r="CN294" s="158">
        <f>IFERROR(IF(($R294-CM294)&gt;=0,0,IF(($S294-CL294)&lt;0,0,IF(AND(($S294-CM294)&gt;0,(CL294-$R294)&gt;0),$V294/365*(CM294-CL294+1),IF(AND(($S294-CM294)&lt;=0,(CL294-$R294)&gt;0),$V294/365*($S294-CL294+1),$V294/365*(CM294-$R294+1))))),0)</f>
        <v>0</v>
      </c>
      <c r="CO294" s="154">
        <f>CM294+1</f>
        <v>46357</v>
      </c>
      <c r="CP294" s="154">
        <f>CO294+30</f>
        <v>46387</v>
      </c>
      <c r="CQ294" s="158">
        <f>IFERROR(IF(($R294-CP294)&gt;=0,0,IF(($S294-CO294)&lt;0,0,IF(AND(($S294-CP294)&gt;0,(CO294-$R294)&gt;0),$V294/365*(CP294-CO294+1),IF(AND(($S294-CP294)&lt;=0,(CO294-$R294)&gt;0),$V294/365*($S294-CO294+1),$V294/365*(CP294-$R294+1))))),0)</f>
        <v>0</v>
      </c>
    </row>
    <row r="295" s="80" customFormat="1" ht="24" customHeight="1" outlineLevel="4" spans="1:95">
      <c r="A295" s="119"/>
      <c r="B295" s="120"/>
      <c r="C295" s="121"/>
      <c r="D295" s="119"/>
      <c r="E295" s="120"/>
      <c r="F295" s="120"/>
      <c r="G295" s="120"/>
      <c r="H295" s="122"/>
      <c r="I295" s="122"/>
      <c r="J295" s="122">
        <f>Z295+AC295+AF295+AI295+AL295+AO295+AR295+AU295+AX295+BA295+BD295+BG295</f>
        <v>0</v>
      </c>
      <c r="K295" s="122">
        <f>K294+1</f>
        <v>4</v>
      </c>
      <c r="L295" s="147"/>
      <c r="M295" s="148">
        <f>IFERROR(VLOOKUP($L295,'2-2 引出数据_合同数据仓库'!$B$2:$BP$10000,3,FALSE),0)</f>
        <v>0</v>
      </c>
      <c r="N295" s="122"/>
      <c r="O295" s="148">
        <f>IFERROR(VLOOKUP((LEFT(VLOOKUP($L295,'2-2 引出数据_合同数据仓库'!$B$2:$BP$10000,64,FALSE),15)&amp;(RIGHT(VLOOKUP($L295,'2-2 引出数据_合同数据仓库'!$B$2:$BP$10000,64,FALSE),4)+1)),'2-2 引出数据_合同数据仓库'!$B$2:$BP$10000,3,FALSE),0)</f>
        <v>0</v>
      </c>
      <c r="P295" s="122"/>
      <c r="Q295" s="122">
        <f>IFERROR(VLOOKUP($L295,'2-2 引出数据_合同数据仓库'!$B$2:$BP$10000,28,FALSE),0)</f>
        <v>0</v>
      </c>
      <c r="R295" s="122">
        <f>IFERROR(VLOOKUP($L295,'2-2 引出数据_合同数据仓库'!$B$2:$BP$10000,29,FALSE),0)</f>
        <v>0</v>
      </c>
      <c r="S295" s="122">
        <f>IFERROR(VLOOKUP($L295,'2-2 引出数据_合同数据仓库'!$B$2:$BP$10000,4,FALSE),0)</f>
        <v>0</v>
      </c>
      <c r="T295" s="122"/>
      <c r="U295" s="122">
        <f>IFERROR(VLOOKUP($L295,'2-2 引出数据_合同数据仓库'!$B$2:$BP$10000,15,FALSE),0)</f>
        <v>0</v>
      </c>
      <c r="V295" s="122">
        <f>U295/(S295-R295+1)*365</f>
        <v>0</v>
      </c>
      <c r="W295" s="122"/>
      <c r="X295" s="154">
        <v>45658</v>
      </c>
      <c r="Y295" s="154">
        <f>X295+30</f>
        <v>45688</v>
      </c>
      <c r="Z295" s="158">
        <f>IFERROR(IF(($R295-Y295)&gt;=0,0,IF(($S295-X295)&lt;0,0,IF(AND(($S295-Y295)&gt;0,(X295-$R295)&gt;0),$V295/365*(Y295-X295+1),IF(AND(($S295-Y295)&lt;=0,(X295-$R295)&gt;0),$V295/365*($S295-X295+1),$V295/365*(Y295-$R295+1))))),0)</f>
        <v>0</v>
      </c>
      <c r="AA295" s="154">
        <f>Y295+1</f>
        <v>45689</v>
      </c>
      <c r="AB295" s="154">
        <f>AA295+27</f>
        <v>45716</v>
      </c>
      <c r="AC295" s="158">
        <f>IFERROR(IF(($R295-AB295)&gt;=0,0,IF(($S295-AA295)&lt;0,0,IF(AND(($S295-AB295)&gt;0,(AA295-$R295)&gt;0),$V295/365*(AB295-AA295+1),IF(AND(($S295-AB295)&lt;=0,(AA295-$R295)&gt;0),$V295/365*($S295-AA295+1),$V295/365*(AB295-$R295+1))))),0)</f>
        <v>0</v>
      </c>
      <c r="AD295" s="154">
        <f>AB295+1</f>
        <v>45717</v>
      </c>
      <c r="AE295" s="154">
        <f>AD295+30</f>
        <v>45747</v>
      </c>
      <c r="AF295" s="158">
        <f>IFERROR(IF(($R295-AE295)&gt;=0,0,IF(($S295-AD295)&lt;0,0,IF(AND(($S295-AE295)&gt;0,(AD295-$R295)&gt;0),$V295/365*(AE295-AD295+1),IF(AND(($S295-AE295)&lt;=0,(AD295-$R295)&gt;0),$V295/365*($S295-AD295+1),$V295/365*(AE295-$R295+1))))),0)</f>
        <v>0</v>
      </c>
      <c r="AG295" s="154">
        <f>AE295+1</f>
        <v>45748</v>
      </c>
      <c r="AH295" s="154">
        <f>AG295+29</f>
        <v>45777</v>
      </c>
      <c r="AI295" s="158">
        <f>IFERROR(IF(($R295-AH295)&gt;=0,0,IF(($S295-AG295)&lt;0,0,IF(AND(($S295-AH295)&gt;0,(AG295-$R295)&gt;0),$V295/365*(AH295-AG295+1),IF(AND(($S295-AH295)&lt;=0,(AG295-$R295)&gt;0),$V295/365*($S295-AG295+1),$V295/365*(AH295-$R295+1))))),0)</f>
        <v>0</v>
      </c>
      <c r="AJ295" s="154">
        <f>AH295+1</f>
        <v>45778</v>
      </c>
      <c r="AK295" s="154">
        <f>AJ295+30</f>
        <v>45808</v>
      </c>
      <c r="AL295" s="158">
        <f>IFERROR(IF(($R295-AK295)&gt;=0,0,IF(($S295-AJ295)&lt;0,0,IF(AND(($S295-AK295)&gt;0,(AJ295-$R295)&gt;0),$V295/365*(AK295-AJ295+1),IF(AND(($S295-AK295)&lt;=0,(AJ295-$R295)&gt;0),$V295/365*($S295-AJ295+1),$V295/365*(AK295-$R295+1))))),0)</f>
        <v>0</v>
      </c>
      <c r="AM295" s="154">
        <f>AK295+1</f>
        <v>45809</v>
      </c>
      <c r="AN295" s="154">
        <f>AM295+29</f>
        <v>45838</v>
      </c>
      <c r="AO295" s="158">
        <f>IFERROR(IF(($R295-AN295)&gt;=0,0,IF(($S295-AM295)&lt;0,0,IF(AND(($S295-AN295)&gt;0,(AM295-$R295)&gt;0),$V295/365*(AN295-AM295+1),IF(AND(($S295-AN295)&lt;=0,(AM295-$R295)&gt;0),$V295/365*($S295-AM295+1),$V295/365*(AN295-$R295+1))))),0)</f>
        <v>0</v>
      </c>
      <c r="AP295" s="154">
        <f>AN295+1</f>
        <v>45839</v>
      </c>
      <c r="AQ295" s="154">
        <f>AP295+30</f>
        <v>45869</v>
      </c>
      <c r="AR295" s="158">
        <f>IFERROR(IF(($R295-AQ295)&gt;=0,0,IF(($S295-AP295)&lt;0,0,IF(AND(($S295-AQ295)&gt;0,(AP295-$R295)&gt;0),$V295/365*(AQ295-AP295+1),IF(AND(($S295-AQ295)&lt;=0,(AP295-$R295)&gt;0),$V295/365*($S295-AP295+1),$V295/365*(AQ295-$R295+1))))),0)</f>
        <v>0</v>
      </c>
      <c r="AS295" s="154">
        <f>AQ295+1</f>
        <v>45870</v>
      </c>
      <c r="AT295" s="154">
        <f>AS295+30</f>
        <v>45900</v>
      </c>
      <c r="AU295" s="158">
        <f>IFERROR(IF(($R295-AT295)&gt;=0,0,IF(($S295-AS295)&lt;0,0,IF(AND(($S295-AT295)&gt;0,(AS295-$R295)&gt;0),$V295/365*(AT295-AS295+1),IF(AND(($S295-AT295)&lt;=0,(AS295-$R295)&gt;0),$V295/365*($S295-AS295+1),$V295/365*(AT295-$R295+1))))),0)</f>
        <v>0</v>
      </c>
      <c r="AV295" s="154">
        <f>AT295+1</f>
        <v>45901</v>
      </c>
      <c r="AW295" s="154">
        <f>AV295+29</f>
        <v>45930</v>
      </c>
      <c r="AX295" s="158">
        <f>IFERROR(IF(($R295-AW295)&gt;=0,0,IF(($S295-AV295)&lt;0,0,IF(AND(($S295-AW295)&gt;0,(AV295-$R295)&gt;0),$V295/365*(AW295-AV295+1),IF(AND(($S295-AW295)&lt;=0,(AV295-$R295)&gt;0),$V295/365*($S295-AV295+1),$V295/365*(AW295-$R295+1))))),0)</f>
        <v>0</v>
      </c>
      <c r="AY295" s="154">
        <f>AW295+1</f>
        <v>45931</v>
      </c>
      <c r="AZ295" s="154">
        <f>AY295+30</f>
        <v>45961</v>
      </c>
      <c r="BA295" s="158">
        <f>IFERROR(IF(($R295-AZ295)&gt;=0,0,IF(($S295-AY295)&lt;0,0,IF(AND(($S295-AZ295)&gt;0,(AY295-$R295)&gt;0),$V295/365*(AZ295-AY295+1),IF(AND(($S295-AZ295)&lt;=0,(AY295-$R295)&gt;0),$V295/365*($S295-AY295+1),$V295/365*(AZ295-$R295+1))))),0)</f>
        <v>0</v>
      </c>
      <c r="BB295" s="154">
        <f>AZ295+1</f>
        <v>45962</v>
      </c>
      <c r="BC295" s="154">
        <f>BB295+29</f>
        <v>45991</v>
      </c>
      <c r="BD295" s="158">
        <f>IFERROR(IF(($R295-BC295)&gt;=0,0,IF(($S295-BB295)&lt;0,0,IF(AND(($S295-BC295)&gt;0,(BB295-$R295)&gt;0),$V295/365*(BC295-BB295+1),IF(AND(($S295-BC295)&lt;=0,(BB295-$R295)&gt;0),$V295/365*($S295-BB295+1),$V295/365*(BC295-$R295+1))))),0)</f>
        <v>0</v>
      </c>
      <c r="BE295" s="154">
        <f>BC295+1</f>
        <v>45992</v>
      </c>
      <c r="BF295" s="154">
        <f>BE295+30</f>
        <v>46022</v>
      </c>
      <c r="BG295" s="158">
        <f>IFERROR(IF(($R295-BF295)&gt;=0,0,IF(($S295-BE295)&lt;0,0,IF(AND(($S295-BF295)&gt;0,(BE295-$R295)&gt;0),$V295/365*(BF295-BE295+1),IF(AND(($S295-BF295)&lt;=0,(BE295-$R295)&gt;0),$V295/365*($S295-BE295+1),$V295/365*(BF295-$R295+1))))),0)</f>
        <v>0</v>
      </c>
      <c r="BH295" s="154">
        <v>46023</v>
      </c>
      <c r="BI295" s="154">
        <f>BH295+30</f>
        <v>46053</v>
      </c>
      <c r="BJ295" s="158">
        <f>IFERROR(IF(($R295-BI295)&gt;=0,0,IF(($S295-BH295)&lt;0,0,IF(AND(($S295-BI295)&gt;0,(BH295-$R295)&gt;0),$V295/365*(BI295-BH295+1),IF(AND(($S295-BI295)&lt;=0,(BH295-$R295)&gt;0),$V295/365*($S295-BH295+1),$V295/365*(BI295-$R295+1))))),0)</f>
        <v>0</v>
      </c>
      <c r="BK295" s="154">
        <f>BI295+1</f>
        <v>46054</v>
      </c>
      <c r="BL295" s="154">
        <f>BK295+27</f>
        <v>46081</v>
      </c>
      <c r="BM295" s="158">
        <f>IFERROR(IF(($R295-BL295)&gt;=0,0,IF(($S295-BK295)&lt;0,0,IF(AND(($S295-BL295)&gt;0,(BK295-$R295)&gt;0),$V295/365*(BL295-BK295+1),IF(AND(($S295-BL295)&lt;=0,(BK295-$R295)&gt;0),$V295/365*($S295-BK295+1),$V295/365*(BL295-$R295+1))))),0)</f>
        <v>0</v>
      </c>
      <c r="BN295" s="154">
        <f>BL295+1</f>
        <v>46082</v>
      </c>
      <c r="BO295" s="154">
        <f>BN295+30</f>
        <v>46112</v>
      </c>
      <c r="BP295" s="158">
        <f>IFERROR(IF(($R295-BO295)&gt;=0,0,IF(($S295-BN295)&lt;0,0,IF(AND(($S295-BO295)&gt;0,(BN295-$R295)&gt;0),$V295/365*(BO295-BN295+1),IF(AND(($S295-BO295)&lt;=0,(BN295-$R295)&gt;0),$V295/365*($S295-BN295+1),$V295/365*(BO295-$R295+1))))),0)</f>
        <v>0</v>
      </c>
      <c r="BQ295" s="154">
        <f>BO295+1</f>
        <v>46113</v>
      </c>
      <c r="BR295" s="154">
        <f>BQ295+29</f>
        <v>46142</v>
      </c>
      <c r="BS295" s="158">
        <f>IFERROR(IF(($R295-BR295)&gt;=0,0,IF(($S295-BQ295)&lt;0,0,IF(AND(($S295-BR295)&gt;0,(BQ295-$R295)&gt;0),$V295/365*(BR295-BQ295+1),IF(AND(($S295-BR295)&lt;=0,(BQ295-$R295)&gt;0),$V295/365*($S295-BQ295+1),$V295/365*(BR295-$R295+1))))),0)</f>
        <v>0</v>
      </c>
      <c r="BT295" s="154">
        <f>BR295+1</f>
        <v>46143</v>
      </c>
      <c r="BU295" s="154">
        <f>BT295+30</f>
        <v>46173</v>
      </c>
      <c r="BV295" s="158">
        <f>IFERROR(IF(($R295-BU295)&gt;=0,0,IF(($S295-BT295)&lt;0,0,IF(AND(($S295-BU295)&gt;0,(BT295-$R295)&gt;0),$V295/365*(BU295-BT295+1),IF(AND(($S295-BU295)&lt;=0,(BT295-$R295)&gt;0),$V295/365*($S295-BT295+1),$V295/365*(BU295-$R295+1))))),0)</f>
        <v>0</v>
      </c>
      <c r="BW295" s="154">
        <f>BU295+1</f>
        <v>46174</v>
      </c>
      <c r="BX295" s="154">
        <f>BW295+29</f>
        <v>46203</v>
      </c>
      <c r="BY295" s="158">
        <f>IFERROR(IF(($R295-BX295)&gt;=0,0,IF(($S295-BW295)&lt;0,0,IF(AND(($S295-BX295)&gt;0,(BW295-$R295)&gt;0),$V295/365*(BX295-BW295+1),IF(AND(($S295-BX295)&lt;=0,(BW295-$R295)&gt;0),$V295/365*($S295-BW295+1),$V295/365*(BX295-$R295+1))))),0)</f>
        <v>0</v>
      </c>
      <c r="BZ295" s="154">
        <f>BX295+1</f>
        <v>46204</v>
      </c>
      <c r="CA295" s="154">
        <f>BZ295+30</f>
        <v>46234</v>
      </c>
      <c r="CB295" s="158">
        <f>IFERROR(IF(($R295-CA295)&gt;=0,0,IF(($S295-BZ295)&lt;0,0,IF(AND(($S295-CA295)&gt;0,(BZ295-$R295)&gt;0),$V295/365*(CA295-BZ295+1),IF(AND(($S295-CA295)&lt;=0,(BZ295-$R295)&gt;0),$V295/365*($S295-BZ295+1),$V295/365*(CA295-$R295+1))))),0)</f>
        <v>0</v>
      </c>
      <c r="CC295" s="154">
        <f>CA295+1</f>
        <v>46235</v>
      </c>
      <c r="CD295" s="154">
        <f>CC295+30</f>
        <v>46265</v>
      </c>
      <c r="CE295" s="158">
        <f>IFERROR(IF(($R295-CD295)&gt;=0,0,IF(($S295-CC295)&lt;0,0,IF(AND(($S295-CD295)&gt;0,(CC295-$R295)&gt;0),$V295/365*(CD295-CC295+1),IF(AND(($S295-CD295)&lt;=0,(CC295-$R295)&gt;0),$V295/365*($S295-CC295+1),$V295/365*(CD295-$R295+1))))),0)</f>
        <v>0</v>
      </c>
      <c r="CF295" s="154">
        <f>CD295+1</f>
        <v>46266</v>
      </c>
      <c r="CG295" s="154">
        <f>CF295+29</f>
        <v>46295</v>
      </c>
      <c r="CH295" s="158">
        <f>IFERROR(IF(($R295-CG295)&gt;=0,0,IF(($S295-CF295)&lt;0,0,IF(AND(($S295-CG295)&gt;0,(CF295-$R295)&gt;0),$V295/365*(CG295-CF295+1),IF(AND(($S295-CG295)&lt;=0,(CF295-$R295)&gt;0),$V295/365*($S295-CF295+1),$V295/365*(CG295-$R295+1))))),0)</f>
        <v>0</v>
      </c>
      <c r="CI295" s="154">
        <f>CG295+1</f>
        <v>46296</v>
      </c>
      <c r="CJ295" s="154">
        <f>CI295+30</f>
        <v>46326</v>
      </c>
      <c r="CK295" s="158">
        <f>IFERROR(IF(($R295-CJ295)&gt;=0,0,IF(($S295-CI295)&lt;0,0,IF(AND(($S295-CJ295)&gt;0,(CI295-$R295)&gt;0),$V295/365*(CJ295-CI295+1),IF(AND(($S295-CJ295)&lt;=0,(CI295-$R295)&gt;0),$V295/365*($S295-CI295+1),$V295/365*(CJ295-$R295+1))))),0)</f>
        <v>0</v>
      </c>
      <c r="CL295" s="154">
        <f>CJ295+1</f>
        <v>46327</v>
      </c>
      <c r="CM295" s="154">
        <f>CL295+29</f>
        <v>46356</v>
      </c>
      <c r="CN295" s="158">
        <f>IFERROR(IF(($R295-CM295)&gt;=0,0,IF(($S295-CL295)&lt;0,0,IF(AND(($S295-CM295)&gt;0,(CL295-$R295)&gt;0),$V295/365*(CM295-CL295+1),IF(AND(($S295-CM295)&lt;=0,(CL295-$R295)&gt;0),$V295/365*($S295-CL295+1),$V295/365*(CM295-$R295+1))))),0)</f>
        <v>0</v>
      </c>
      <c r="CO295" s="154">
        <f>CM295+1</f>
        <v>46357</v>
      </c>
      <c r="CP295" s="154">
        <f>CO295+30</f>
        <v>46387</v>
      </c>
      <c r="CQ295" s="158">
        <f>IFERROR(IF(($R295-CP295)&gt;=0,0,IF(($S295-CO295)&lt;0,0,IF(AND(($S295-CP295)&gt;0,(CO295-$R295)&gt;0),$V295/365*(CP295-CO295+1),IF(AND(($S295-CP295)&lt;=0,(CO295-$R295)&gt;0),$V295/365*($S295-CO295+1),$V295/365*(CP295-$R295+1))))),0)</f>
        <v>0</v>
      </c>
    </row>
    <row r="296" s="80" customFormat="1" ht="24" customHeight="1" outlineLevel="4" spans="1:95">
      <c r="A296" s="123" t="s">
        <v>2814</v>
      </c>
      <c r="B296" s="124"/>
      <c r="C296" s="124"/>
      <c r="D296" s="124"/>
      <c r="E296" s="124"/>
      <c r="F296" s="124"/>
      <c r="G296" s="125"/>
      <c r="H296" s="126"/>
      <c r="I296" s="126"/>
      <c r="J296" s="126"/>
      <c r="K296" s="126"/>
      <c r="L296" s="149"/>
      <c r="M296" s="149"/>
      <c r="N296" s="126"/>
      <c r="O296" s="126"/>
      <c r="P296" s="126"/>
      <c r="Q296" s="126"/>
      <c r="R296" s="126"/>
      <c r="S296" s="126"/>
      <c r="T296" s="126"/>
      <c r="U296" s="126"/>
      <c r="V296" s="126"/>
      <c r="W296" s="126"/>
      <c r="X296" s="126"/>
      <c r="Y296" s="126"/>
      <c r="Z296" s="126"/>
      <c r="AA296" s="126"/>
      <c r="AB296" s="126"/>
      <c r="AC296" s="126"/>
      <c r="AD296" s="126"/>
      <c r="AE296" s="126"/>
      <c r="AF296" s="126"/>
      <c r="AG296" s="126"/>
      <c r="AH296" s="126"/>
      <c r="AI296" s="126"/>
      <c r="AJ296" s="126"/>
      <c r="AK296" s="126"/>
      <c r="AL296" s="126"/>
      <c r="AM296" s="126"/>
      <c r="AN296" s="126"/>
      <c r="AO296" s="126"/>
      <c r="AP296" s="126"/>
      <c r="AQ296" s="126"/>
      <c r="AR296" s="126"/>
      <c r="AS296" s="126"/>
      <c r="AT296" s="126"/>
      <c r="AU296" s="126"/>
      <c r="AV296" s="126"/>
      <c r="AW296" s="126"/>
      <c r="AX296" s="126"/>
      <c r="AY296" s="126"/>
      <c r="AZ296" s="126"/>
      <c r="BA296" s="126"/>
      <c r="BB296" s="126"/>
      <c r="BC296" s="126"/>
      <c r="BD296" s="126"/>
      <c r="BE296" s="126"/>
      <c r="BF296" s="126"/>
      <c r="BG296" s="126"/>
      <c r="BH296" s="126"/>
      <c r="BI296" s="126"/>
      <c r="BJ296" s="126"/>
      <c r="BK296" s="126"/>
      <c r="BL296" s="126"/>
      <c r="BM296" s="126"/>
      <c r="BN296" s="126"/>
      <c r="BO296" s="126"/>
      <c r="BP296" s="126"/>
      <c r="BQ296" s="126"/>
      <c r="BR296" s="126"/>
      <c r="BS296" s="126"/>
      <c r="BT296" s="126"/>
      <c r="BU296" s="126"/>
      <c r="BV296" s="126"/>
      <c r="BW296" s="126"/>
      <c r="BX296" s="126"/>
      <c r="BY296" s="126"/>
      <c r="BZ296" s="126"/>
      <c r="CA296" s="126"/>
      <c r="CB296" s="126"/>
      <c r="CC296" s="126"/>
      <c r="CD296" s="126"/>
      <c r="CE296" s="126"/>
      <c r="CF296" s="126"/>
      <c r="CG296" s="126"/>
      <c r="CH296" s="126"/>
      <c r="CI296" s="126"/>
      <c r="CJ296" s="126"/>
      <c r="CK296" s="126"/>
      <c r="CL296" s="126"/>
      <c r="CM296" s="126"/>
      <c r="CN296" s="126"/>
      <c r="CO296" s="126"/>
      <c r="CP296" s="126"/>
      <c r="CQ296" s="126"/>
    </row>
    <row r="297" ht="24" customHeight="1" outlineLevel="3" spans="1:95">
      <c r="A297" s="115"/>
      <c r="B297" s="116" t="s">
        <v>792</v>
      </c>
      <c r="C297" s="117" t="s">
        <v>1246</v>
      </c>
      <c r="D297" s="115" t="s">
        <v>1247</v>
      </c>
      <c r="E297" s="116" t="s">
        <v>1248</v>
      </c>
      <c r="F297" s="116"/>
      <c r="G297" s="116" t="s">
        <v>936</v>
      </c>
      <c r="H297" s="118">
        <f>X297+AA297+AD297+AG297+AJ297+AM297+AP297+AS297+AV297+AY297+BB297+BE297</f>
        <v>0</v>
      </c>
      <c r="I297" s="118">
        <f>Y297+AB297+AE297+AH297+AK297+AN297+AQ297+AT297+AW297+AZ297+BC297+BF297</f>
        <v>0</v>
      </c>
      <c r="J297" s="118">
        <f>Z297+AC297+AF297+AI297+AL297+AO297+AR297+AU297+AX297+BA297+BD297+BG297</f>
        <v>0</v>
      </c>
      <c r="K297" s="118"/>
      <c r="L297" s="146"/>
      <c r="M297" s="146"/>
      <c r="N297" s="118"/>
      <c r="O297" s="118"/>
      <c r="P297" s="118"/>
      <c r="Q297" s="118"/>
      <c r="R297" s="118"/>
      <c r="S297" s="118"/>
      <c r="T297" s="118"/>
      <c r="U297" s="118"/>
      <c r="V297" s="118"/>
      <c r="W297" s="118"/>
      <c r="X297" s="118">
        <f>VLOOKUP($C297,'1 预算编制表单'!$C:$BJ,27,FALSE)</f>
        <v>0</v>
      </c>
      <c r="Y297" s="118">
        <f>X297-Z297</f>
        <v>0</v>
      </c>
      <c r="Z297" s="118">
        <f>SUM(Z298:Z302)</f>
        <v>0</v>
      </c>
      <c r="AA297" s="118">
        <f>VLOOKUP($C297,'1 预算编制表单'!$C:$BJ,30,FALSE)</f>
        <v>0</v>
      </c>
      <c r="AB297" s="118">
        <f>AA297-AC297</f>
        <v>0</v>
      </c>
      <c r="AC297" s="118">
        <f>SUM(AC298:AC302)</f>
        <v>0</v>
      </c>
      <c r="AD297" s="118">
        <f>VLOOKUP($C297,'1 预算编制表单'!$C:$BJ,33,FALSE)</f>
        <v>0</v>
      </c>
      <c r="AE297" s="118">
        <f>AD297-AF297</f>
        <v>0</v>
      </c>
      <c r="AF297" s="118">
        <f>SUM(AF298:AF302)</f>
        <v>0</v>
      </c>
      <c r="AG297" s="118">
        <f>VLOOKUP($C297,'1 预算编制表单'!$C:$BJ,36,FALSE)</f>
        <v>0</v>
      </c>
      <c r="AH297" s="118">
        <f>AG297-AI297</f>
        <v>0</v>
      </c>
      <c r="AI297" s="118">
        <f>SUM(AI298:AI302)</f>
        <v>0</v>
      </c>
      <c r="AJ297" s="118">
        <f>VLOOKUP($C297,'1 预算编制表单'!$C:$BJ,39,FALSE)</f>
        <v>0</v>
      </c>
      <c r="AK297" s="118">
        <f>AJ297-AL297</f>
        <v>0</v>
      </c>
      <c r="AL297" s="118">
        <f>SUM(AL298:AL302)</f>
        <v>0</v>
      </c>
      <c r="AM297" s="118">
        <f>VLOOKUP($C297,'1 预算编制表单'!$C:$BJ,42,FALSE)</f>
        <v>0</v>
      </c>
      <c r="AN297" s="118">
        <f>AM297-AO297</f>
        <v>0</v>
      </c>
      <c r="AO297" s="118">
        <f>SUM(AO298:AO302)</f>
        <v>0</v>
      </c>
      <c r="AP297" s="118">
        <f>VLOOKUP($C297,'1 预算编制表单'!$C:$BJ,45,FALSE)</f>
        <v>0</v>
      </c>
      <c r="AQ297" s="118">
        <f>AP297-AR297</f>
        <v>0</v>
      </c>
      <c r="AR297" s="118">
        <f>SUM(AR298:AR302)</f>
        <v>0</v>
      </c>
      <c r="AS297" s="118">
        <f>VLOOKUP($C297,'1 预算编制表单'!$C:$BJ,48,FALSE)</f>
        <v>0</v>
      </c>
      <c r="AT297" s="118">
        <f>AS297-AU297</f>
        <v>0</v>
      </c>
      <c r="AU297" s="118">
        <f>SUM(AU298:AU302)</f>
        <v>0</v>
      </c>
      <c r="AV297" s="118">
        <f>VLOOKUP($C297,'1 预算编制表单'!$C:$BJ,51,FALSE)</f>
        <v>0</v>
      </c>
      <c r="AW297" s="118">
        <f>AV297-AX297</f>
        <v>0</v>
      </c>
      <c r="AX297" s="118">
        <f>SUM(AX298:AX302)</f>
        <v>0</v>
      </c>
      <c r="AY297" s="118">
        <f>VLOOKUP($C297,'1 预算编制表单'!$C:$BJ,54,FALSE)</f>
        <v>0</v>
      </c>
      <c r="AZ297" s="118">
        <f>AY297-BA297</f>
        <v>0</v>
      </c>
      <c r="BA297" s="118">
        <f>SUM(BA298:BA302)</f>
        <v>0</v>
      </c>
      <c r="BB297" s="118">
        <f>VLOOKUP($C297,'1 预算编制表单'!$C:$BJ,57,FALSE)</f>
        <v>0</v>
      </c>
      <c r="BC297" s="118">
        <f>BB297-BD297</f>
        <v>0</v>
      </c>
      <c r="BD297" s="118">
        <f>SUM(BD298:BD302)</f>
        <v>0</v>
      </c>
      <c r="BE297" s="118">
        <f>VLOOKUP($C297,'1 预算编制表单'!$C:$BJ,60,FALSE)</f>
        <v>0</v>
      </c>
      <c r="BF297" s="118">
        <f>BE297-BG297</f>
        <v>0</v>
      </c>
      <c r="BG297" s="118">
        <f>SUM(BG298:BG302)</f>
        <v>0</v>
      </c>
      <c r="BH297" s="118">
        <f>VLOOKUP($C297,'1 预算编制表单'!$C:$BJ,27,FALSE)</f>
        <v>0</v>
      </c>
      <c r="BI297" s="118">
        <f>BH297-BJ297</f>
        <v>0</v>
      </c>
      <c r="BJ297" s="118">
        <f>SUM(BJ298:BJ302)</f>
        <v>0</v>
      </c>
      <c r="BK297" s="118">
        <f>VLOOKUP($C297,'1 预算编制表单'!$C:$BJ,30,FALSE)</f>
        <v>0</v>
      </c>
      <c r="BL297" s="118">
        <f>BK297-BM297</f>
        <v>0</v>
      </c>
      <c r="BM297" s="118">
        <f>SUM(BM298:BM302)</f>
        <v>0</v>
      </c>
      <c r="BN297" s="118">
        <f>VLOOKUP($C297,'1 预算编制表单'!$C:$BJ,33,FALSE)</f>
        <v>0</v>
      </c>
      <c r="BO297" s="118">
        <f>BN297-BP297</f>
        <v>0</v>
      </c>
      <c r="BP297" s="118">
        <f>SUM(BP298:BP302)</f>
        <v>0</v>
      </c>
      <c r="BQ297" s="118">
        <f>VLOOKUP($C297,'1 预算编制表单'!$C:$BJ,36,FALSE)</f>
        <v>0</v>
      </c>
      <c r="BR297" s="118">
        <f>BQ297-BS297</f>
        <v>0</v>
      </c>
      <c r="BS297" s="118">
        <f>SUM(BS298:BS302)</f>
        <v>0</v>
      </c>
      <c r="BT297" s="118">
        <f>VLOOKUP($C297,'1 预算编制表单'!$C:$BJ,39,FALSE)</f>
        <v>0</v>
      </c>
      <c r="BU297" s="118">
        <f>BT297-BV297</f>
        <v>0</v>
      </c>
      <c r="BV297" s="118">
        <f>SUM(BV298:BV302)</f>
        <v>0</v>
      </c>
      <c r="BW297" s="118">
        <f>VLOOKUP($C297,'1 预算编制表单'!$C:$BJ,42,FALSE)</f>
        <v>0</v>
      </c>
      <c r="BX297" s="118">
        <f>BW297-BY297</f>
        <v>0</v>
      </c>
      <c r="BY297" s="118">
        <f>SUM(BY298:BY302)</f>
        <v>0</v>
      </c>
      <c r="BZ297" s="118">
        <f>VLOOKUP($C297,'1 预算编制表单'!$C:$BJ,45,FALSE)</f>
        <v>0</v>
      </c>
      <c r="CA297" s="118">
        <f>BZ297-CB297</f>
        <v>0</v>
      </c>
      <c r="CB297" s="118">
        <f>SUM(CB298:CB302)</f>
        <v>0</v>
      </c>
      <c r="CC297" s="118">
        <f>VLOOKUP($C297,'1 预算编制表单'!$C:$BJ,48,FALSE)</f>
        <v>0</v>
      </c>
      <c r="CD297" s="118">
        <f>CC297-CE297</f>
        <v>0</v>
      </c>
      <c r="CE297" s="118">
        <f>SUM(CE298:CE302)</f>
        <v>0</v>
      </c>
      <c r="CF297" s="118">
        <f>VLOOKUP($C297,'1 预算编制表单'!$C:$BJ,51,FALSE)</f>
        <v>0</v>
      </c>
      <c r="CG297" s="118">
        <f>CF297-CH297</f>
        <v>0</v>
      </c>
      <c r="CH297" s="118">
        <f>SUM(CH298:CH302)</f>
        <v>0</v>
      </c>
      <c r="CI297" s="118">
        <f>VLOOKUP($C297,'1 预算编制表单'!$C:$BJ,54,FALSE)</f>
        <v>0</v>
      </c>
      <c r="CJ297" s="118">
        <f>CI297-CK297</f>
        <v>0</v>
      </c>
      <c r="CK297" s="118">
        <f>SUM(CK298:CK302)</f>
        <v>0</v>
      </c>
      <c r="CL297" s="118">
        <f>VLOOKUP($C297,'1 预算编制表单'!$C:$BJ,57,FALSE)</f>
        <v>0</v>
      </c>
      <c r="CM297" s="118">
        <f>CL297-CN297</f>
        <v>0</v>
      </c>
      <c r="CN297" s="118">
        <f>SUM(CN298:CN302)</f>
        <v>0</v>
      </c>
      <c r="CO297" s="118">
        <f>VLOOKUP($C297,'1 预算编制表单'!$C:$BJ,60,FALSE)</f>
        <v>0</v>
      </c>
      <c r="CP297" s="118">
        <f>CO297-CQ297</f>
        <v>0</v>
      </c>
      <c r="CQ297" s="118">
        <f>SUM(CQ298:CQ302)</f>
        <v>0</v>
      </c>
    </row>
    <row r="298" s="80" customFormat="1" ht="24" customHeight="1" outlineLevel="4" spans="1:95">
      <c r="A298" s="119"/>
      <c r="B298" s="120"/>
      <c r="C298" s="121"/>
      <c r="D298" s="119"/>
      <c r="E298" s="120"/>
      <c r="F298" s="120"/>
      <c r="G298" s="120"/>
      <c r="H298" s="122"/>
      <c r="I298" s="122"/>
      <c r="J298" s="122">
        <f>Z298+AC298+AF298+AI298+AL298+AO298+AR298+AU298+AX298+BA298+BD298+BG298</f>
        <v>0</v>
      </c>
      <c r="K298" s="122">
        <v>1</v>
      </c>
      <c r="L298" s="147"/>
      <c r="M298" s="148">
        <f>IFERROR(VLOOKUP($L298,'2-2 引出数据_合同数据仓库'!$B$2:$BP$10000,3,FALSE),0)</f>
        <v>0</v>
      </c>
      <c r="N298" s="122"/>
      <c r="O298" s="148">
        <f>IFERROR(VLOOKUP((LEFT(VLOOKUP($L298,'2-2 引出数据_合同数据仓库'!$B$2:$BP$10000,64,FALSE),15)&amp;(RIGHT(VLOOKUP($L298,'2-2 引出数据_合同数据仓库'!$B$2:$BP$10000,64,FALSE),4)+1)),'2-2 引出数据_合同数据仓库'!$B$2:$BP$10000,3,FALSE),0)</f>
        <v>0</v>
      </c>
      <c r="P298" s="122"/>
      <c r="Q298" s="122">
        <f>IFERROR(VLOOKUP($L298,'2-2 引出数据_合同数据仓库'!$B$2:$BP$10000,28,FALSE),0)</f>
        <v>0</v>
      </c>
      <c r="R298" s="122">
        <f>IFERROR(VLOOKUP($L298,'2-2 引出数据_合同数据仓库'!$B$2:$BP$10000,29,FALSE),0)</f>
        <v>0</v>
      </c>
      <c r="S298" s="122">
        <f>IFERROR(VLOOKUP($L298,'2-2 引出数据_合同数据仓库'!$B$2:$BP$10000,4,FALSE),0)</f>
        <v>0</v>
      </c>
      <c r="T298" s="122"/>
      <c r="U298" s="122">
        <f>IFERROR(VLOOKUP($L298,'2-2 引出数据_合同数据仓库'!$B$2:$BP$10000,15,FALSE),0)</f>
        <v>0</v>
      </c>
      <c r="V298" s="122">
        <f>U298/(S298-R298+1)*365</f>
        <v>0</v>
      </c>
      <c r="W298" s="122"/>
      <c r="X298" s="154">
        <v>45658</v>
      </c>
      <c r="Y298" s="154">
        <f>X298+30</f>
        <v>45688</v>
      </c>
      <c r="Z298" s="158">
        <f>IFERROR(IF(($R298-Y298)&gt;=0,0,IF(($S298-X298)&lt;0,0,IF(AND(($S298-Y298)&gt;0,(X298-$R298)&gt;0),$V298/365*(Y298-X298+1),IF(AND(($S298-Y298)&lt;=0,(X298-$R298)&gt;0),$V298/365*($S298-X298+1),$V298/365*(Y298-$R298+1))))),0)</f>
        <v>0</v>
      </c>
      <c r="AA298" s="154">
        <f>Y298+1</f>
        <v>45689</v>
      </c>
      <c r="AB298" s="154">
        <f>AA298+27</f>
        <v>45716</v>
      </c>
      <c r="AC298" s="158">
        <f>IFERROR(IF(($R298-AB298)&gt;=0,0,IF(($S298-AA298)&lt;0,0,IF(AND(($S298-AB298)&gt;0,(AA298-$R298)&gt;0),$V298/365*(AB298-AA298+1),IF(AND(($S298-AB298)&lt;=0,(AA298-$R298)&gt;0),$V298/365*($S298-AA298+1),$V298/365*(AB298-$R298+1))))),0)</f>
        <v>0</v>
      </c>
      <c r="AD298" s="154">
        <f>AB298+1</f>
        <v>45717</v>
      </c>
      <c r="AE298" s="154">
        <f>AD298+30</f>
        <v>45747</v>
      </c>
      <c r="AF298" s="158">
        <f>IFERROR(IF(($R298-AE298)&gt;=0,0,IF(($S298-AD298)&lt;0,0,IF(AND(($S298-AE298)&gt;0,(AD298-$R298)&gt;0),$V298/365*(AE298-AD298+1),IF(AND(($S298-AE298)&lt;=0,(AD298-$R298)&gt;0),$V298/365*($S298-AD298+1),$V298/365*(AE298-$R298+1))))),0)</f>
        <v>0</v>
      </c>
      <c r="AG298" s="154">
        <f>AE298+1</f>
        <v>45748</v>
      </c>
      <c r="AH298" s="154">
        <f>AG298+29</f>
        <v>45777</v>
      </c>
      <c r="AI298" s="158">
        <f>IFERROR(IF(($R298-AH298)&gt;=0,0,IF(($S298-AG298)&lt;0,0,IF(AND(($S298-AH298)&gt;0,(AG298-$R298)&gt;0),$V298/365*(AH298-AG298+1),IF(AND(($S298-AH298)&lt;=0,(AG298-$R298)&gt;0),$V298/365*($S298-AG298+1),$V298/365*(AH298-$R298+1))))),0)</f>
        <v>0</v>
      </c>
      <c r="AJ298" s="154">
        <f>AH298+1</f>
        <v>45778</v>
      </c>
      <c r="AK298" s="154">
        <f>AJ298+30</f>
        <v>45808</v>
      </c>
      <c r="AL298" s="158">
        <f>IFERROR(IF(($R298-AK298)&gt;=0,0,IF(($S298-AJ298)&lt;0,0,IF(AND(($S298-AK298)&gt;0,(AJ298-$R298)&gt;0),$V298/365*(AK298-AJ298+1),IF(AND(($S298-AK298)&lt;=0,(AJ298-$R298)&gt;0),$V298/365*($S298-AJ298+1),$V298/365*(AK298-$R298+1))))),0)</f>
        <v>0</v>
      </c>
      <c r="AM298" s="154">
        <f>AK298+1</f>
        <v>45809</v>
      </c>
      <c r="AN298" s="154">
        <f>AM298+29</f>
        <v>45838</v>
      </c>
      <c r="AO298" s="158">
        <f>IFERROR(IF(($R298-AN298)&gt;=0,0,IF(($S298-AM298)&lt;0,0,IF(AND(($S298-AN298)&gt;0,(AM298-$R298)&gt;0),$V298/365*(AN298-AM298+1),IF(AND(($S298-AN298)&lt;=0,(AM298-$R298)&gt;0),$V298/365*($S298-AM298+1),$V298/365*(AN298-$R298+1))))),0)</f>
        <v>0</v>
      </c>
      <c r="AP298" s="154">
        <f>AN298+1</f>
        <v>45839</v>
      </c>
      <c r="AQ298" s="154">
        <f>AP298+30</f>
        <v>45869</v>
      </c>
      <c r="AR298" s="158">
        <f>IFERROR(IF(($R298-AQ298)&gt;=0,0,IF(($S298-AP298)&lt;0,0,IF(AND(($S298-AQ298)&gt;0,(AP298-$R298)&gt;0),$V298/365*(AQ298-AP298+1),IF(AND(($S298-AQ298)&lt;=0,(AP298-$R298)&gt;0),$V298/365*($S298-AP298+1),$V298/365*(AQ298-$R298+1))))),0)</f>
        <v>0</v>
      </c>
      <c r="AS298" s="154">
        <f>AQ298+1</f>
        <v>45870</v>
      </c>
      <c r="AT298" s="154">
        <f>AS298+30</f>
        <v>45900</v>
      </c>
      <c r="AU298" s="158">
        <f>IFERROR(IF(($R298-AT298)&gt;=0,0,IF(($S298-AS298)&lt;0,0,IF(AND(($S298-AT298)&gt;0,(AS298-$R298)&gt;0),$V298/365*(AT298-AS298+1),IF(AND(($S298-AT298)&lt;=0,(AS298-$R298)&gt;0),$V298/365*($S298-AS298+1),$V298/365*(AT298-$R298+1))))),0)</f>
        <v>0</v>
      </c>
      <c r="AV298" s="154">
        <f>AT298+1</f>
        <v>45901</v>
      </c>
      <c r="AW298" s="154">
        <f>AV298+29</f>
        <v>45930</v>
      </c>
      <c r="AX298" s="158">
        <f>IFERROR(IF(($R298-AW298)&gt;=0,0,IF(($S298-AV298)&lt;0,0,IF(AND(($S298-AW298)&gt;0,(AV298-$R298)&gt;0),$V298/365*(AW298-AV298+1),IF(AND(($S298-AW298)&lt;=0,(AV298-$R298)&gt;0),$V298/365*($S298-AV298+1),$V298/365*(AW298-$R298+1))))),0)</f>
        <v>0</v>
      </c>
      <c r="AY298" s="154">
        <f>AW298+1</f>
        <v>45931</v>
      </c>
      <c r="AZ298" s="154">
        <f>AY298+30</f>
        <v>45961</v>
      </c>
      <c r="BA298" s="158">
        <f>IFERROR(IF(($R298-AZ298)&gt;=0,0,IF(($S298-AY298)&lt;0,0,IF(AND(($S298-AZ298)&gt;0,(AY298-$R298)&gt;0),$V298/365*(AZ298-AY298+1),IF(AND(($S298-AZ298)&lt;=0,(AY298-$R298)&gt;0),$V298/365*($S298-AY298+1),$V298/365*(AZ298-$R298+1))))),0)</f>
        <v>0</v>
      </c>
      <c r="BB298" s="154">
        <f>AZ298+1</f>
        <v>45962</v>
      </c>
      <c r="BC298" s="154">
        <f>BB298+29</f>
        <v>45991</v>
      </c>
      <c r="BD298" s="158">
        <f>IFERROR(IF(($R298-BC298)&gt;=0,0,IF(($S298-BB298)&lt;0,0,IF(AND(($S298-BC298)&gt;0,(BB298-$R298)&gt;0),$V298/365*(BC298-BB298+1),IF(AND(($S298-BC298)&lt;=0,(BB298-$R298)&gt;0),$V298/365*($S298-BB298+1),$V298/365*(BC298-$R298+1))))),0)</f>
        <v>0</v>
      </c>
      <c r="BE298" s="154">
        <f>BC298+1</f>
        <v>45992</v>
      </c>
      <c r="BF298" s="154">
        <f>BE298+30</f>
        <v>46022</v>
      </c>
      <c r="BG298" s="158">
        <f>IFERROR(IF(($R298-BF298)&gt;=0,0,IF(($S298-BE298)&lt;0,0,IF(AND(($S298-BF298)&gt;0,(BE298-$R298)&gt;0),$V298/365*(BF298-BE298+1),IF(AND(($S298-BF298)&lt;=0,(BE298-$R298)&gt;0),$V298/365*($S298-BE298+1),$V298/365*(BF298-$R298+1))))),0)</f>
        <v>0</v>
      </c>
      <c r="BH298" s="154">
        <v>46023</v>
      </c>
      <c r="BI298" s="154">
        <f>BH298+30</f>
        <v>46053</v>
      </c>
      <c r="BJ298" s="158">
        <f>IFERROR(IF(($R298-BI298)&gt;=0,0,IF(($S298-BH298)&lt;0,0,IF(AND(($S298-BI298)&gt;0,(BH298-$R298)&gt;0),$V298/365*(BI298-BH298+1),IF(AND(($S298-BI298)&lt;=0,(BH298-$R298)&gt;0),$V298/365*($S298-BH298+1),$V298/365*(BI298-$R298+1))))),0)</f>
        <v>0</v>
      </c>
      <c r="BK298" s="154">
        <f>BI298+1</f>
        <v>46054</v>
      </c>
      <c r="BL298" s="154">
        <f>BK298+27</f>
        <v>46081</v>
      </c>
      <c r="BM298" s="158">
        <f>IFERROR(IF(($R298-BL298)&gt;=0,0,IF(($S298-BK298)&lt;0,0,IF(AND(($S298-BL298)&gt;0,(BK298-$R298)&gt;0),$V298/365*(BL298-BK298+1),IF(AND(($S298-BL298)&lt;=0,(BK298-$R298)&gt;0),$V298/365*($S298-BK298+1),$V298/365*(BL298-$R298+1))))),0)</f>
        <v>0</v>
      </c>
      <c r="BN298" s="154">
        <f>BL298+1</f>
        <v>46082</v>
      </c>
      <c r="BO298" s="154">
        <f>BN298+30</f>
        <v>46112</v>
      </c>
      <c r="BP298" s="158">
        <f>IFERROR(IF(($R298-BO298)&gt;=0,0,IF(($S298-BN298)&lt;0,0,IF(AND(($S298-BO298)&gt;0,(BN298-$R298)&gt;0),$V298/365*(BO298-BN298+1),IF(AND(($S298-BO298)&lt;=0,(BN298-$R298)&gt;0),$V298/365*($S298-BN298+1),$V298/365*(BO298-$R298+1))))),0)</f>
        <v>0</v>
      </c>
      <c r="BQ298" s="154">
        <f>BO298+1</f>
        <v>46113</v>
      </c>
      <c r="BR298" s="154">
        <f>BQ298+29</f>
        <v>46142</v>
      </c>
      <c r="BS298" s="158">
        <f>IFERROR(IF(($R298-BR298)&gt;=0,0,IF(($S298-BQ298)&lt;0,0,IF(AND(($S298-BR298)&gt;0,(BQ298-$R298)&gt;0),$V298/365*(BR298-BQ298+1),IF(AND(($S298-BR298)&lt;=0,(BQ298-$R298)&gt;0),$V298/365*($S298-BQ298+1),$V298/365*(BR298-$R298+1))))),0)</f>
        <v>0</v>
      </c>
      <c r="BT298" s="154">
        <f>BR298+1</f>
        <v>46143</v>
      </c>
      <c r="BU298" s="154">
        <f>BT298+30</f>
        <v>46173</v>
      </c>
      <c r="BV298" s="158">
        <f>IFERROR(IF(($R298-BU298)&gt;=0,0,IF(($S298-BT298)&lt;0,0,IF(AND(($S298-BU298)&gt;0,(BT298-$R298)&gt;0),$V298/365*(BU298-BT298+1),IF(AND(($S298-BU298)&lt;=0,(BT298-$R298)&gt;0),$V298/365*($S298-BT298+1),$V298/365*(BU298-$R298+1))))),0)</f>
        <v>0</v>
      </c>
      <c r="BW298" s="154">
        <f>BU298+1</f>
        <v>46174</v>
      </c>
      <c r="BX298" s="154">
        <f>BW298+29</f>
        <v>46203</v>
      </c>
      <c r="BY298" s="158">
        <f>IFERROR(IF(($R298-BX298)&gt;=0,0,IF(($S298-BW298)&lt;0,0,IF(AND(($S298-BX298)&gt;0,(BW298-$R298)&gt;0),$V298/365*(BX298-BW298+1),IF(AND(($S298-BX298)&lt;=0,(BW298-$R298)&gt;0),$V298/365*($S298-BW298+1),$V298/365*(BX298-$R298+1))))),0)</f>
        <v>0</v>
      </c>
      <c r="BZ298" s="154">
        <f>BX298+1</f>
        <v>46204</v>
      </c>
      <c r="CA298" s="154">
        <f>BZ298+30</f>
        <v>46234</v>
      </c>
      <c r="CB298" s="158">
        <f>IFERROR(IF(($R298-CA298)&gt;=0,0,IF(($S298-BZ298)&lt;0,0,IF(AND(($S298-CA298)&gt;0,(BZ298-$R298)&gt;0),$V298/365*(CA298-BZ298+1),IF(AND(($S298-CA298)&lt;=0,(BZ298-$R298)&gt;0),$V298/365*($S298-BZ298+1),$V298/365*(CA298-$R298+1))))),0)</f>
        <v>0</v>
      </c>
      <c r="CC298" s="154">
        <f>CA298+1</f>
        <v>46235</v>
      </c>
      <c r="CD298" s="154">
        <f>CC298+30</f>
        <v>46265</v>
      </c>
      <c r="CE298" s="158">
        <f>IFERROR(IF(($R298-CD298)&gt;=0,0,IF(($S298-CC298)&lt;0,0,IF(AND(($S298-CD298)&gt;0,(CC298-$R298)&gt;0),$V298/365*(CD298-CC298+1),IF(AND(($S298-CD298)&lt;=0,(CC298-$R298)&gt;0),$V298/365*($S298-CC298+1),$V298/365*(CD298-$R298+1))))),0)</f>
        <v>0</v>
      </c>
      <c r="CF298" s="154">
        <f>CD298+1</f>
        <v>46266</v>
      </c>
      <c r="CG298" s="154">
        <f>CF298+29</f>
        <v>46295</v>
      </c>
      <c r="CH298" s="158">
        <f>IFERROR(IF(($R298-CG298)&gt;=0,0,IF(($S298-CF298)&lt;0,0,IF(AND(($S298-CG298)&gt;0,(CF298-$R298)&gt;0),$V298/365*(CG298-CF298+1),IF(AND(($S298-CG298)&lt;=0,(CF298-$R298)&gt;0),$V298/365*($S298-CF298+1),$V298/365*(CG298-$R298+1))))),0)</f>
        <v>0</v>
      </c>
      <c r="CI298" s="154">
        <f>CG298+1</f>
        <v>46296</v>
      </c>
      <c r="CJ298" s="154">
        <f>CI298+30</f>
        <v>46326</v>
      </c>
      <c r="CK298" s="158">
        <f>IFERROR(IF(($R298-CJ298)&gt;=0,0,IF(($S298-CI298)&lt;0,0,IF(AND(($S298-CJ298)&gt;0,(CI298-$R298)&gt;0),$V298/365*(CJ298-CI298+1),IF(AND(($S298-CJ298)&lt;=0,(CI298-$R298)&gt;0),$V298/365*($S298-CI298+1),$V298/365*(CJ298-$R298+1))))),0)</f>
        <v>0</v>
      </c>
      <c r="CL298" s="154">
        <f>CJ298+1</f>
        <v>46327</v>
      </c>
      <c r="CM298" s="154">
        <f>CL298+29</f>
        <v>46356</v>
      </c>
      <c r="CN298" s="158">
        <f>IFERROR(IF(($R298-CM298)&gt;=0,0,IF(($S298-CL298)&lt;0,0,IF(AND(($S298-CM298)&gt;0,(CL298-$R298)&gt;0),$V298/365*(CM298-CL298+1),IF(AND(($S298-CM298)&lt;=0,(CL298-$R298)&gt;0),$V298/365*($S298-CL298+1),$V298/365*(CM298-$R298+1))))),0)</f>
        <v>0</v>
      </c>
      <c r="CO298" s="154">
        <f>CM298+1</f>
        <v>46357</v>
      </c>
      <c r="CP298" s="154">
        <f>CO298+30</f>
        <v>46387</v>
      </c>
      <c r="CQ298" s="158">
        <f>IFERROR(IF(($R298-CP298)&gt;=0,0,IF(($S298-CO298)&lt;0,0,IF(AND(($S298-CP298)&gt;0,(CO298-$R298)&gt;0),$V298/365*(CP298-CO298+1),IF(AND(($S298-CP298)&lt;=0,(CO298-$R298)&gt;0),$V298/365*($S298-CO298+1),$V298/365*(CP298-$R298+1))))),0)</f>
        <v>0</v>
      </c>
    </row>
    <row r="299" s="80" customFormat="1" ht="24" customHeight="1" outlineLevel="4" spans="1:95">
      <c r="A299" s="119"/>
      <c r="B299" s="120"/>
      <c r="C299" s="121"/>
      <c r="D299" s="119"/>
      <c r="E299" s="120"/>
      <c r="F299" s="120"/>
      <c r="G299" s="120"/>
      <c r="H299" s="122"/>
      <c r="I299" s="122"/>
      <c r="J299" s="122">
        <f>Z299+AC299+AF299+AI299+AL299+AO299+AR299+AU299+AX299+BA299+BD299+BG299</f>
        <v>0</v>
      </c>
      <c r="K299" s="122">
        <f>K298+1</f>
        <v>2</v>
      </c>
      <c r="L299" s="147"/>
      <c r="M299" s="148">
        <f>IFERROR(VLOOKUP($L299,'2-2 引出数据_合同数据仓库'!$B$2:$BP$10000,3,FALSE),0)</f>
        <v>0</v>
      </c>
      <c r="N299" s="122"/>
      <c r="O299" s="148">
        <f>IFERROR(VLOOKUP((LEFT(VLOOKUP($L299,'2-2 引出数据_合同数据仓库'!$B$2:$BP$10000,64,FALSE),15)&amp;(RIGHT(VLOOKUP($L299,'2-2 引出数据_合同数据仓库'!$B$2:$BP$10000,64,FALSE),4)+1)),'2-2 引出数据_合同数据仓库'!$B$2:$BP$10000,3,FALSE),0)</f>
        <v>0</v>
      </c>
      <c r="P299" s="122"/>
      <c r="Q299" s="122">
        <f>IFERROR(VLOOKUP($L299,'2-2 引出数据_合同数据仓库'!$B$2:$BP$10000,28,FALSE),0)</f>
        <v>0</v>
      </c>
      <c r="R299" s="122">
        <f>IFERROR(VLOOKUP($L299,'2-2 引出数据_合同数据仓库'!$B$2:$BP$10000,29,FALSE),0)</f>
        <v>0</v>
      </c>
      <c r="S299" s="122">
        <f>IFERROR(VLOOKUP($L299,'2-2 引出数据_合同数据仓库'!$B$2:$BP$10000,4,FALSE),0)</f>
        <v>0</v>
      </c>
      <c r="T299" s="122"/>
      <c r="U299" s="122">
        <f>IFERROR(VLOOKUP($L299,'2-2 引出数据_合同数据仓库'!$B$2:$BP$10000,15,FALSE),0)</f>
        <v>0</v>
      </c>
      <c r="V299" s="122">
        <f>U299/(S299-R299+1)*365</f>
        <v>0</v>
      </c>
      <c r="W299" s="122"/>
      <c r="X299" s="154">
        <v>45658</v>
      </c>
      <c r="Y299" s="154">
        <f>X299+30</f>
        <v>45688</v>
      </c>
      <c r="Z299" s="158">
        <f>IFERROR(IF(($R299-Y299)&gt;=0,0,IF(($S299-X299)&lt;0,0,IF(AND(($S299-Y299)&gt;0,(X299-$R299)&gt;0),$V299/365*(Y299-X299+1),IF(AND(($S299-Y299)&lt;=0,(X299-$R299)&gt;0),$V299/365*($S299-X299+1),$V299/365*(Y299-$R299+1))))),0)</f>
        <v>0</v>
      </c>
      <c r="AA299" s="154">
        <f>Y299+1</f>
        <v>45689</v>
      </c>
      <c r="AB299" s="154">
        <f>AA299+27</f>
        <v>45716</v>
      </c>
      <c r="AC299" s="158">
        <f>IFERROR(IF(($R299-AB299)&gt;=0,0,IF(($S299-AA299)&lt;0,0,IF(AND(($S299-AB299)&gt;0,(AA299-$R299)&gt;0),$V299/365*(AB299-AA299+1),IF(AND(($S299-AB299)&lt;=0,(AA299-$R299)&gt;0),$V299/365*($S299-AA299+1),$V299/365*(AB299-$R299+1))))),0)</f>
        <v>0</v>
      </c>
      <c r="AD299" s="154">
        <f>AB299+1</f>
        <v>45717</v>
      </c>
      <c r="AE299" s="154">
        <f>AD299+30</f>
        <v>45747</v>
      </c>
      <c r="AF299" s="158">
        <f>IFERROR(IF(($R299-AE299)&gt;=0,0,IF(($S299-AD299)&lt;0,0,IF(AND(($S299-AE299)&gt;0,(AD299-$R299)&gt;0),$V299/365*(AE299-AD299+1),IF(AND(($S299-AE299)&lt;=0,(AD299-$R299)&gt;0),$V299/365*($S299-AD299+1),$V299/365*(AE299-$R299+1))))),0)</f>
        <v>0</v>
      </c>
      <c r="AG299" s="154">
        <f>AE299+1</f>
        <v>45748</v>
      </c>
      <c r="AH299" s="154">
        <f>AG299+29</f>
        <v>45777</v>
      </c>
      <c r="AI299" s="158">
        <f>IFERROR(IF(($R299-AH299)&gt;=0,0,IF(($S299-AG299)&lt;0,0,IF(AND(($S299-AH299)&gt;0,(AG299-$R299)&gt;0),$V299/365*(AH299-AG299+1),IF(AND(($S299-AH299)&lt;=0,(AG299-$R299)&gt;0),$V299/365*($S299-AG299+1),$V299/365*(AH299-$R299+1))))),0)</f>
        <v>0</v>
      </c>
      <c r="AJ299" s="154">
        <f>AH299+1</f>
        <v>45778</v>
      </c>
      <c r="AK299" s="154">
        <f>AJ299+30</f>
        <v>45808</v>
      </c>
      <c r="AL299" s="158">
        <f>IFERROR(IF(($R299-AK299)&gt;=0,0,IF(($S299-AJ299)&lt;0,0,IF(AND(($S299-AK299)&gt;0,(AJ299-$R299)&gt;0),$V299/365*(AK299-AJ299+1),IF(AND(($S299-AK299)&lt;=0,(AJ299-$R299)&gt;0),$V299/365*($S299-AJ299+1),$V299/365*(AK299-$R299+1))))),0)</f>
        <v>0</v>
      </c>
      <c r="AM299" s="154">
        <f>AK299+1</f>
        <v>45809</v>
      </c>
      <c r="AN299" s="154">
        <f>AM299+29</f>
        <v>45838</v>
      </c>
      <c r="AO299" s="158">
        <f>IFERROR(IF(($R299-AN299)&gt;=0,0,IF(($S299-AM299)&lt;0,0,IF(AND(($S299-AN299)&gt;0,(AM299-$R299)&gt;0),$V299/365*(AN299-AM299+1),IF(AND(($S299-AN299)&lt;=0,(AM299-$R299)&gt;0),$V299/365*($S299-AM299+1),$V299/365*(AN299-$R299+1))))),0)</f>
        <v>0</v>
      </c>
      <c r="AP299" s="154">
        <f>AN299+1</f>
        <v>45839</v>
      </c>
      <c r="AQ299" s="154">
        <f>AP299+30</f>
        <v>45869</v>
      </c>
      <c r="AR299" s="158">
        <f>IFERROR(IF(($R299-AQ299)&gt;=0,0,IF(($S299-AP299)&lt;0,0,IF(AND(($S299-AQ299)&gt;0,(AP299-$R299)&gt;0),$V299/365*(AQ299-AP299+1),IF(AND(($S299-AQ299)&lt;=0,(AP299-$R299)&gt;0),$V299/365*($S299-AP299+1),$V299/365*(AQ299-$R299+1))))),0)</f>
        <v>0</v>
      </c>
      <c r="AS299" s="154">
        <f>AQ299+1</f>
        <v>45870</v>
      </c>
      <c r="AT299" s="154">
        <f>AS299+30</f>
        <v>45900</v>
      </c>
      <c r="AU299" s="158">
        <f>IFERROR(IF(($R299-AT299)&gt;=0,0,IF(($S299-AS299)&lt;0,0,IF(AND(($S299-AT299)&gt;0,(AS299-$R299)&gt;0),$V299/365*(AT299-AS299+1),IF(AND(($S299-AT299)&lt;=0,(AS299-$R299)&gt;0),$V299/365*($S299-AS299+1),$V299/365*(AT299-$R299+1))))),0)</f>
        <v>0</v>
      </c>
      <c r="AV299" s="154">
        <f>AT299+1</f>
        <v>45901</v>
      </c>
      <c r="AW299" s="154">
        <f>AV299+29</f>
        <v>45930</v>
      </c>
      <c r="AX299" s="158">
        <f>IFERROR(IF(($R299-AW299)&gt;=0,0,IF(($S299-AV299)&lt;0,0,IF(AND(($S299-AW299)&gt;0,(AV299-$R299)&gt;0),$V299/365*(AW299-AV299+1),IF(AND(($S299-AW299)&lt;=0,(AV299-$R299)&gt;0),$V299/365*($S299-AV299+1),$V299/365*(AW299-$R299+1))))),0)</f>
        <v>0</v>
      </c>
      <c r="AY299" s="154">
        <f>AW299+1</f>
        <v>45931</v>
      </c>
      <c r="AZ299" s="154">
        <f>AY299+30</f>
        <v>45961</v>
      </c>
      <c r="BA299" s="158">
        <f>IFERROR(IF(($R299-AZ299)&gt;=0,0,IF(($S299-AY299)&lt;0,0,IF(AND(($S299-AZ299)&gt;0,(AY299-$R299)&gt;0),$V299/365*(AZ299-AY299+1),IF(AND(($S299-AZ299)&lt;=0,(AY299-$R299)&gt;0),$V299/365*($S299-AY299+1),$V299/365*(AZ299-$R299+1))))),0)</f>
        <v>0</v>
      </c>
      <c r="BB299" s="154">
        <f>AZ299+1</f>
        <v>45962</v>
      </c>
      <c r="BC299" s="154">
        <f>BB299+29</f>
        <v>45991</v>
      </c>
      <c r="BD299" s="158">
        <f>IFERROR(IF(($R299-BC299)&gt;=0,0,IF(($S299-BB299)&lt;0,0,IF(AND(($S299-BC299)&gt;0,(BB299-$R299)&gt;0),$V299/365*(BC299-BB299+1),IF(AND(($S299-BC299)&lt;=0,(BB299-$R299)&gt;0),$V299/365*($S299-BB299+1),$V299/365*(BC299-$R299+1))))),0)</f>
        <v>0</v>
      </c>
      <c r="BE299" s="154">
        <f>BC299+1</f>
        <v>45992</v>
      </c>
      <c r="BF299" s="154">
        <f>BE299+30</f>
        <v>46022</v>
      </c>
      <c r="BG299" s="158">
        <f>IFERROR(IF(($R299-BF299)&gt;=0,0,IF(($S299-BE299)&lt;0,0,IF(AND(($S299-BF299)&gt;0,(BE299-$R299)&gt;0),$V299/365*(BF299-BE299+1),IF(AND(($S299-BF299)&lt;=0,(BE299-$R299)&gt;0),$V299/365*($S299-BE299+1),$V299/365*(BF299-$R299+1))))),0)</f>
        <v>0</v>
      </c>
      <c r="BH299" s="154">
        <v>46023</v>
      </c>
      <c r="BI299" s="154">
        <f>BH299+30</f>
        <v>46053</v>
      </c>
      <c r="BJ299" s="158">
        <f>IFERROR(IF(($R299-BI299)&gt;=0,0,IF(($S299-BH299)&lt;0,0,IF(AND(($S299-BI299)&gt;0,(BH299-$R299)&gt;0),$V299/365*(BI299-BH299+1),IF(AND(($S299-BI299)&lt;=0,(BH299-$R299)&gt;0),$V299/365*($S299-BH299+1),$V299/365*(BI299-$R299+1))))),0)</f>
        <v>0</v>
      </c>
      <c r="BK299" s="154">
        <f>BI299+1</f>
        <v>46054</v>
      </c>
      <c r="BL299" s="154">
        <f>BK299+27</f>
        <v>46081</v>
      </c>
      <c r="BM299" s="158">
        <f>IFERROR(IF(($R299-BL299)&gt;=0,0,IF(($S299-BK299)&lt;0,0,IF(AND(($S299-BL299)&gt;0,(BK299-$R299)&gt;0),$V299/365*(BL299-BK299+1),IF(AND(($S299-BL299)&lt;=0,(BK299-$R299)&gt;0),$V299/365*($S299-BK299+1),$V299/365*(BL299-$R299+1))))),0)</f>
        <v>0</v>
      </c>
      <c r="BN299" s="154">
        <f>BL299+1</f>
        <v>46082</v>
      </c>
      <c r="BO299" s="154">
        <f>BN299+30</f>
        <v>46112</v>
      </c>
      <c r="BP299" s="158">
        <f>IFERROR(IF(($R299-BO299)&gt;=0,0,IF(($S299-BN299)&lt;0,0,IF(AND(($S299-BO299)&gt;0,(BN299-$R299)&gt;0),$V299/365*(BO299-BN299+1),IF(AND(($S299-BO299)&lt;=0,(BN299-$R299)&gt;0),$V299/365*($S299-BN299+1),$V299/365*(BO299-$R299+1))))),0)</f>
        <v>0</v>
      </c>
      <c r="BQ299" s="154">
        <f>BO299+1</f>
        <v>46113</v>
      </c>
      <c r="BR299" s="154">
        <f>BQ299+29</f>
        <v>46142</v>
      </c>
      <c r="BS299" s="158">
        <f>IFERROR(IF(($R299-BR299)&gt;=0,0,IF(($S299-BQ299)&lt;0,0,IF(AND(($S299-BR299)&gt;0,(BQ299-$R299)&gt;0),$V299/365*(BR299-BQ299+1),IF(AND(($S299-BR299)&lt;=0,(BQ299-$R299)&gt;0),$V299/365*($S299-BQ299+1),$V299/365*(BR299-$R299+1))))),0)</f>
        <v>0</v>
      </c>
      <c r="BT299" s="154">
        <f>BR299+1</f>
        <v>46143</v>
      </c>
      <c r="BU299" s="154">
        <f>BT299+30</f>
        <v>46173</v>
      </c>
      <c r="BV299" s="158">
        <f>IFERROR(IF(($R299-BU299)&gt;=0,0,IF(($S299-BT299)&lt;0,0,IF(AND(($S299-BU299)&gt;0,(BT299-$R299)&gt;0),$V299/365*(BU299-BT299+1),IF(AND(($S299-BU299)&lt;=0,(BT299-$R299)&gt;0),$V299/365*($S299-BT299+1),$V299/365*(BU299-$R299+1))))),0)</f>
        <v>0</v>
      </c>
      <c r="BW299" s="154">
        <f>BU299+1</f>
        <v>46174</v>
      </c>
      <c r="BX299" s="154">
        <f>BW299+29</f>
        <v>46203</v>
      </c>
      <c r="BY299" s="158">
        <f>IFERROR(IF(($R299-BX299)&gt;=0,0,IF(($S299-BW299)&lt;0,0,IF(AND(($S299-BX299)&gt;0,(BW299-$R299)&gt;0),$V299/365*(BX299-BW299+1),IF(AND(($S299-BX299)&lt;=0,(BW299-$R299)&gt;0),$V299/365*($S299-BW299+1),$V299/365*(BX299-$R299+1))))),0)</f>
        <v>0</v>
      </c>
      <c r="BZ299" s="154">
        <f>BX299+1</f>
        <v>46204</v>
      </c>
      <c r="CA299" s="154">
        <f>BZ299+30</f>
        <v>46234</v>
      </c>
      <c r="CB299" s="158">
        <f>IFERROR(IF(($R299-CA299)&gt;=0,0,IF(($S299-BZ299)&lt;0,0,IF(AND(($S299-CA299)&gt;0,(BZ299-$R299)&gt;0),$V299/365*(CA299-BZ299+1),IF(AND(($S299-CA299)&lt;=0,(BZ299-$R299)&gt;0),$V299/365*($S299-BZ299+1),$V299/365*(CA299-$R299+1))))),0)</f>
        <v>0</v>
      </c>
      <c r="CC299" s="154">
        <f>CA299+1</f>
        <v>46235</v>
      </c>
      <c r="CD299" s="154">
        <f>CC299+30</f>
        <v>46265</v>
      </c>
      <c r="CE299" s="158">
        <f>IFERROR(IF(($R299-CD299)&gt;=0,0,IF(($S299-CC299)&lt;0,0,IF(AND(($S299-CD299)&gt;0,(CC299-$R299)&gt;0),$V299/365*(CD299-CC299+1),IF(AND(($S299-CD299)&lt;=0,(CC299-$R299)&gt;0),$V299/365*($S299-CC299+1),$V299/365*(CD299-$R299+1))))),0)</f>
        <v>0</v>
      </c>
      <c r="CF299" s="154">
        <f>CD299+1</f>
        <v>46266</v>
      </c>
      <c r="CG299" s="154">
        <f>CF299+29</f>
        <v>46295</v>
      </c>
      <c r="CH299" s="158">
        <f>IFERROR(IF(($R299-CG299)&gt;=0,0,IF(($S299-CF299)&lt;0,0,IF(AND(($S299-CG299)&gt;0,(CF299-$R299)&gt;0),$V299/365*(CG299-CF299+1),IF(AND(($S299-CG299)&lt;=0,(CF299-$R299)&gt;0),$V299/365*($S299-CF299+1),$V299/365*(CG299-$R299+1))))),0)</f>
        <v>0</v>
      </c>
      <c r="CI299" s="154">
        <f>CG299+1</f>
        <v>46296</v>
      </c>
      <c r="CJ299" s="154">
        <f>CI299+30</f>
        <v>46326</v>
      </c>
      <c r="CK299" s="158">
        <f>IFERROR(IF(($R299-CJ299)&gt;=0,0,IF(($S299-CI299)&lt;0,0,IF(AND(($S299-CJ299)&gt;0,(CI299-$R299)&gt;0),$V299/365*(CJ299-CI299+1),IF(AND(($S299-CJ299)&lt;=0,(CI299-$R299)&gt;0),$V299/365*($S299-CI299+1),$V299/365*(CJ299-$R299+1))))),0)</f>
        <v>0</v>
      </c>
      <c r="CL299" s="154">
        <f>CJ299+1</f>
        <v>46327</v>
      </c>
      <c r="CM299" s="154">
        <f>CL299+29</f>
        <v>46356</v>
      </c>
      <c r="CN299" s="158">
        <f>IFERROR(IF(($R299-CM299)&gt;=0,0,IF(($S299-CL299)&lt;0,0,IF(AND(($S299-CM299)&gt;0,(CL299-$R299)&gt;0),$V299/365*(CM299-CL299+1),IF(AND(($S299-CM299)&lt;=0,(CL299-$R299)&gt;0),$V299/365*($S299-CL299+1),$V299/365*(CM299-$R299+1))))),0)</f>
        <v>0</v>
      </c>
      <c r="CO299" s="154">
        <f>CM299+1</f>
        <v>46357</v>
      </c>
      <c r="CP299" s="154">
        <f>CO299+30</f>
        <v>46387</v>
      </c>
      <c r="CQ299" s="158">
        <f>IFERROR(IF(($R299-CP299)&gt;=0,0,IF(($S299-CO299)&lt;0,0,IF(AND(($S299-CP299)&gt;0,(CO299-$R299)&gt;0),$V299/365*(CP299-CO299+1),IF(AND(($S299-CP299)&lt;=0,(CO299-$R299)&gt;0),$V299/365*($S299-CO299+1),$V299/365*(CP299-$R299+1))))),0)</f>
        <v>0</v>
      </c>
    </row>
    <row r="300" s="80" customFormat="1" ht="24" customHeight="1" outlineLevel="4" spans="1:95">
      <c r="A300" s="119"/>
      <c r="B300" s="120"/>
      <c r="C300" s="121"/>
      <c r="D300" s="119"/>
      <c r="E300" s="120"/>
      <c r="F300" s="120"/>
      <c r="G300" s="120"/>
      <c r="H300" s="122"/>
      <c r="I300" s="122"/>
      <c r="J300" s="122">
        <f>Z300+AC300+AF300+AI300+AL300+AO300+AR300+AU300+AX300+BA300+BD300+BG300</f>
        <v>0</v>
      </c>
      <c r="K300" s="122">
        <f>K299+1</f>
        <v>3</v>
      </c>
      <c r="L300" s="147"/>
      <c r="M300" s="148">
        <f>IFERROR(VLOOKUP($L300,'2-2 引出数据_合同数据仓库'!$B$2:$BP$10000,3,FALSE),0)</f>
        <v>0</v>
      </c>
      <c r="N300" s="122"/>
      <c r="O300" s="148">
        <f>IFERROR(VLOOKUP((LEFT(VLOOKUP($L300,'2-2 引出数据_合同数据仓库'!$B$2:$BP$10000,64,FALSE),15)&amp;(RIGHT(VLOOKUP($L300,'2-2 引出数据_合同数据仓库'!$B$2:$BP$10000,64,FALSE),4)+1)),'2-2 引出数据_合同数据仓库'!$B$2:$BP$10000,3,FALSE),0)</f>
        <v>0</v>
      </c>
      <c r="P300" s="122"/>
      <c r="Q300" s="122">
        <f>IFERROR(VLOOKUP($L300,'2-2 引出数据_合同数据仓库'!$B$2:$BP$10000,28,FALSE),0)</f>
        <v>0</v>
      </c>
      <c r="R300" s="122">
        <f>IFERROR(VLOOKUP($L300,'2-2 引出数据_合同数据仓库'!$B$2:$BP$10000,29,FALSE),0)</f>
        <v>0</v>
      </c>
      <c r="S300" s="122">
        <f>IFERROR(VLOOKUP($L300,'2-2 引出数据_合同数据仓库'!$B$2:$BP$10000,4,FALSE),0)</f>
        <v>0</v>
      </c>
      <c r="T300" s="122"/>
      <c r="U300" s="122">
        <f>IFERROR(VLOOKUP($L300,'2-2 引出数据_合同数据仓库'!$B$2:$BP$10000,15,FALSE),0)</f>
        <v>0</v>
      </c>
      <c r="V300" s="122">
        <f>U300/(S300-R300+1)*365</f>
        <v>0</v>
      </c>
      <c r="W300" s="122"/>
      <c r="X300" s="154">
        <v>45658</v>
      </c>
      <c r="Y300" s="154">
        <f>X300+30</f>
        <v>45688</v>
      </c>
      <c r="Z300" s="158">
        <f>IFERROR(IF(($R300-Y300)&gt;=0,0,IF(($S300-X300)&lt;0,0,IF(AND(($S300-Y300)&gt;0,(X300-$R300)&gt;0),$V300/365*(Y300-X300+1),IF(AND(($S300-Y300)&lt;=0,(X300-$R300)&gt;0),$V300/365*($S300-X300+1),$V300/365*(Y300-$R300+1))))),0)</f>
        <v>0</v>
      </c>
      <c r="AA300" s="154">
        <f>Y300+1</f>
        <v>45689</v>
      </c>
      <c r="AB300" s="154">
        <f>AA300+27</f>
        <v>45716</v>
      </c>
      <c r="AC300" s="158">
        <f>IFERROR(IF(($R300-AB300)&gt;=0,0,IF(($S300-AA300)&lt;0,0,IF(AND(($S300-AB300)&gt;0,(AA300-$R300)&gt;0),$V300/365*(AB300-AA300+1),IF(AND(($S300-AB300)&lt;=0,(AA300-$R300)&gt;0),$V300/365*($S300-AA300+1),$V300/365*(AB300-$R300+1))))),0)</f>
        <v>0</v>
      </c>
      <c r="AD300" s="154">
        <f>AB300+1</f>
        <v>45717</v>
      </c>
      <c r="AE300" s="154">
        <f>AD300+30</f>
        <v>45747</v>
      </c>
      <c r="AF300" s="158">
        <f>IFERROR(IF(($R300-AE300)&gt;=0,0,IF(($S300-AD300)&lt;0,0,IF(AND(($S300-AE300)&gt;0,(AD300-$R300)&gt;0),$V300/365*(AE300-AD300+1),IF(AND(($S300-AE300)&lt;=0,(AD300-$R300)&gt;0),$V300/365*($S300-AD300+1),$V300/365*(AE300-$R300+1))))),0)</f>
        <v>0</v>
      </c>
      <c r="AG300" s="154">
        <f>AE300+1</f>
        <v>45748</v>
      </c>
      <c r="AH300" s="154">
        <f>AG300+29</f>
        <v>45777</v>
      </c>
      <c r="AI300" s="158">
        <f>IFERROR(IF(($R300-AH300)&gt;=0,0,IF(($S300-AG300)&lt;0,0,IF(AND(($S300-AH300)&gt;0,(AG300-$R300)&gt;0),$V300/365*(AH300-AG300+1),IF(AND(($S300-AH300)&lt;=0,(AG300-$R300)&gt;0),$V300/365*($S300-AG300+1),$V300/365*(AH300-$R300+1))))),0)</f>
        <v>0</v>
      </c>
      <c r="AJ300" s="154">
        <f>AH300+1</f>
        <v>45778</v>
      </c>
      <c r="AK300" s="154">
        <f>AJ300+30</f>
        <v>45808</v>
      </c>
      <c r="AL300" s="158">
        <f>IFERROR(IF(($R300-AK300)&gt;=0,0,IF(($S300-AJ300)&lt;0,0,IF(AND(($S300-AK300)&gt;0,(AJ300-$R300)&gt;0),$V300/365*(AK300-AJ300+1),IF(AND(($S300-AK300)&lt;=0,(AJ300-$R300)&gt;0),$V300/365*($S300-AJ300+1),$V300/365*(AK300-$R300+1))))),0)</f>
        <v>0</v>
      </c>
      <c r="AM300" s="154">
        <f>AK300+1</f>
        <v>45809</v>
      </c>
      <c r="AN300" s="154">
        <f>AM300+29</f>
        <v>45838</v>
      </c>
      <c r="AO300" s="158">
        <f>IFERROR(IF(($R300-AN300)&gt;=0,0,IF(($S300-AM300)&lt;0,0,IF(AND(($S300-AN300)&gt;0,(AM300-$R300)&gt;0),$V300/365*(AN300-AM300+1),IF(AND(($S300-AN300)&lt;=0,(AM300-$R300)&gt;0),$V300/365*($S300-AM300+1),$V300/365*(AN300-$R300+1))))),0)</f>
        <v>0</v>
      </c>
      <c r="AP300" s="154">
        <f>AN300+1</f>
        <v>45839</v>
      </c>
      <c r="AQ300" s="154">
        <f>AP300+30</f>
        <v>45869</v>
      </c>
      <c r="AR300" s="158">
        <f>IFERROR(IF(($R300-AQ300)&gt;=0,0,IF(($S300-AP300)&lt;0,0,IF(AND(($S300-AQ300)&gt;0,(AP300-$R300)&gt;0),$V300/365*(AQ300-AP300+1),IF(AND(($S300-AQ300)&lt;=0,(AP300-$R300)&gt;0),$V300/365*($S300-AP300+1),$V300/365*(AQ300-$R300+1))))),0)</f>
        <v>0</v>
      </c>
      <c r="AS300" s="154">
        <f>AQ300+1</f>
        <v>45870</v>
      </c>
      <c r="AT300" s="154">
        <f>AS300+30</f>
        <v>45900</v>
      </c>
      <c r="AU300" s="158">
        <f>IFERROR(IF(($R300-AT300)&gt;=0,0,IF(($S300-AS300)&lt;0,0,IF(AND(($S300-AT300)&gt;0,(AS300-$R300)&gt;0),$V300/365*(AT300-AS300+1),IF(AND(($S300-AT300)&lt;=0,(AS300-$R300)&gt;0),$V300/365*($S300-AS300+1),$V300/365*(AT300-$R300+1))))),0)</f>
        <v>0</v>
      </c>
      <c r="AV300" s="154">
        <f>AT300+1</f>
        <v>45901</v>
      </c>
      <c r="AW300" s="154">
        <f>AV300+29</f>
        <v>45930</v>
      </c>
      <c r="AX300" s="158">
        <f>IFERROR(IF(($R300-AW300)&gt;=0,0,IF(($S300-AV300)&lt;0,0,IF(AND(($S300-AW300)&gt;0,(AV300-$R300)&gt;0),$V300/365*(AW300-AV300+1),IF(AND(($S300-AW300)&lt;=0,(AV300-$R300)&gt;0),$V300/365*($S300-AV300+1),$V300/365*(AW300-$R300+1))))),0)</f>
        <v>0</v>
      </c>
      <c r="AY300" s="154">
        <f>AW300+1</f>
        <v>45931</v>
      </c>
      <c r="AZ300" s="154">
        <f>AY300+30</f>
        <v>45961</v>
      </c>
      <c r="BA300" s="158">
        <f>IFERROR(IF(($R300-AZ300)&gt;=0,0,IF(($S300-AY300)&lt;0,0,IF(AND(($S300-AZ300)&gt;0,(AY300-$R300)&gt;0),$V300/365*(AZ300-AY300+1),IF(AND(($S300-AZ300)&lt;=0,(AY300-$R300)&gt;0),$V300/365*($S300-AY300+1),$V300/365*(AZ300-$R300+1))))),0)</f>
        <v>0</v>
      </c>
      <c r="BB300" s="154">
        <f>AZ300+1</f>
        <v>45962</v>
      </c>
      <c r="BC300" s="154">
        <f>BB300+29</f>
        <v>45991</v>
      </c>
      <c r="BD300" s="158">
        <f>IFERROR(IF(($R300-BC300)&gt;=0,0,IF(($S300-BB300)&lt;0,0,IF(AND(($S300-BC300)&gt;0,(BB300-$R300)&gt;0),$V300/365*(BC300-BB300+1),IF(AND(($S300-BC300)&lt;=0,(BB300-$R300)&gt;0),$V300/365*($S300-BB300+1),$V300/365*(BC300-$R300+1))))),0)</f>
        <v>0</v>
      </c>
      <c r="BE300" s="154">
        <f>BC300+1</f>
        <v>45992</v>
      </c>
      <c r="BF300" s="154">
        <f>BE300+30</f>
        <v>46022</v>
      </c>
      <c r="BG300" s="158">
        <f>IFERROR(IF(($R300-BF300)&gt;=0,0,IF(($S300-BE300)&lt;0,0,IF(AND(($S300-BF300)&gt;0,(BE300-$R300)&gt;0),$V300/365*(BF300-BE300+1),IF(AND(($S300-BF300)&lt;=0,(BE300-$R300)&gt;0),$V300/365*($S300-BE300+1),$V300/365*(BF300-$R300+1))))),0)</f>
        <v>0</v>
      </c>
      <c r="BH300" s="154">
        <v>46023</v>
      </c>
      <c r="BI300" s="154">
        <f>BH300+30</f>
        <v>46053</v>
      </c>
      <c r="BJ300" s="158">
        <f>IFERROR(IF(($R300-BI300)&gt;=0,0,IF(($S300-BH300)&lt;0,0,IF(AND(($S300-BI300)&gt;0,(BH300-$R300)&gt;0),$V300/365*(BI300-BH300+1),IF(AND(($S300-BI300)&lt;=0,(BH300-$R300)&gt;0),$V300/365*($S300-BH300+1),$V300/365*(BI300-$R300+1))))),0)</f>
        <v>0</v>
      </c>
      <c r="BK300" s="154">
        <f>BI300+1</f>
        <v>46054</v>
      </c>
      <c r="BL300" s="154">
        <f>BK300+27</f>
        <v>46081</v>
      </c>
      <c r="BM300" s="158">
        <f>IFERROR(IF(($R300-BL300)&gt;=0,0,IF(($S300-BK300)&lt;0,0,IF(AND(($S300-BL300)&gt;0,(BK300-$R300)&gt;0),$V300/365*(BL300-BK300+1),IF(AND(($S300-BL300)&lt;=0,(BK300-$R300)&gt;0),$V300/365*($S300-BK300+1),$V300/365*(BL300-$R300+1))))),0)</f>
        <v>0</v>
      </c>
      <c r="BN300" s="154">
        <f>BL300+1</f>
        <v>46082</v>
      </c>
      <c r="BO300" s="154">
        <f>BN300+30</f>
        <v>46112</v>
      </c>
      <c r="BP300" s="158">
        <f>IFERROR(IF(($R300-BO300)&gt;=0,0,IF(($S300-BN300)&lt;0,0,IF(AND(($S300-BO300)&gt;0,(BN300-$R300)&gt;0),$V300/365*(BO300-BN300+1),IF(AND(($S300-BO300)&lt;=0,(BN300-$R300)&gt;0),$V300/365*($S300-BN300+1),$V300/365*(BO300-$R300+1))))),0)</f>
        <v>0</v>
      </c>
      <c r="BQ300" s="154">
        <f>BO300+1</f>
        <v>46113</v>
      </c>
      <c r="BR300" s="154">
        <f>BQ300+29</f>
        <v>46142</v>
      </c>
      <c r="BS300" s="158">
        <f>IFERROR(IF(($R300-BR300)&gt;=0,0,IF(($S300-BQ300)&lt;0,0,IF(AND(($S300-BR300)&gt;0,(BQ300-$R300)&gt;0),$V300/365*(BR300-BQ300+1),IF(AND(($S300-BR300)&lt;=0,(BQ300-$R300)&gt;0),$V300/365*($S300-BQ300+1),$V300/365*(BR300-$R300+1))))),0)</f>
        <v>0</v>
      </c>
      <c r="BT300" s="154">
        <f>BR300+1</f>
        <v>46143</v>
      </c>
      <c r="BU300" s="154">
        <f>BT300+30</f>
        <v>46173</v>
      </c>
      <c r="BV300" s="158">
        <f>IFERROR(IF(($R300-BU300)&gt;=0,0,IF(($S300-BT300)&lt;0,0,IF(AND(($S300-BU300)&gt;0,(BT300-$R300)&gt;0),$V300/365*(BU300-BT300+1),IF(AND(($S300-BU300)&lt;=0,(BT300-$R300)&gt;0),$V300/365*($S300-BT300+1),$V300/365*(BU300-$R300+1))))),0)</f>
        <v>0</v>
      </c>
      <c r="BW300" s="154">
        <f>BU300+1</f>
        <v>46174</v>
      </c>
      <c r="BX300" s="154">
        <f>BW300+29</f>
        <v>46203</v>
      </c>
      <c r="BY300" s="158">
        <f>IFERROR(IF(($R300-BX300)&gt;=0,0,IF(($S300-BW300)&lt;0,0,IF(AND(($S300-BX300)&gt;0,(BW300-$R300)&gt;0),$V300/365*(BX300-BW300+1),IF(AND(($S300-BX300)&lt;=0,(BW300-$R300)&gt;0),$V300/365*($S300-BW300+1),$V300/365*(BX300-$R300+1))))),0)</f>
        <v>0</v>
      </c>
      <c r="BZ300" s="154">
        <f>BX300+1</f>
        <v>46204</v>
      </c>
      <c r="CA300" s="154">
        <f>BZ300+30</f>
        <v>46234</v>
      </c>
      <c r="CB300" s="158">
        <f>IFERROR(IF(($R300-CA300)&gt;=0,0,IF(($S300-BZ300)&lt;0,0,IF(AND(($S300-CA300)&gt;0,(BZ300-$R300)&gt;0),$V300/365*(CA300-BZ300+1),IF(AND(($S300-CA300)&lt;=0,(BZ300-$R300)&gt;0),$V300/365*($S300-BZ300+1),$V300/365*(CA300-$R300+1))))),0)</f>
        <v>0</v>
      </c>
      <c r="CC300" s="154">
        <f>CA300+1</f>
        <v>46235</v>
      </c>
      <c r="CD300" s="154">
        <f>CC300+30</f>
        <v>46265</v>
      </c>
      <c r="CE300" s="158">
        <f>IFERROR(IF(($R300-CD300)&gt;=0,0,IF(($S300-CC300)&lt;0,0,IF(AND(($S300-CD300)&gt;0,(CC300-$R300)&gt;0),$V300/365*(CD300-CC300+1),IF(AND(($S300-CD300)&lt;=0,(CC300-$R300)&gt;0),$V300/365*($S300-CC300+1),$V300/365*(CD300-$R300+1))))),0)</f>
        <v>0</v>
      </c>
      <c r="CF300" s="154">
        <f>CD300+1</f>
        <v>46266</v>
      </c>
      <c r="CG300" s="154">
        <f>CF300+29</f>
        <v>46295</v>
      </c>
      <c r="CH300" s="158">
        <f>IFERROR(IF(($R300-CG300)&gt;=0,0,IF(($S300-CF300)&lt;0,0,IF(AND(($S300-CG300)&gt;0,(CF300-$R300)&gt;0),$V300/365*(CG300-CF300+1),IF(AND(($S300-CG300)&lt;=0,(CF300-$R300)&gt;0),$V300/365*($S300-CF300+1),$V300/365*(CG300-$R300+1))))),0)</f>
        <v>0</v>
      </c>
      <c r="CI300" s="154">
        <f>CG300+1</f>
        <v>46296</v>
      </c>
      <c r="CJ300" s="154">
        <f>CI300+30</f>
        <v>46326</v>
      </c>
      <c r="CK300" s="158">
        <f>IFERROR(IF(($R300-CJ300)&gt;=0,0,IF(($S300-CI300)&lt;0,0,IF(AND(($S300-CJ300)&gt;0,(CI300-$R300)&gt;0),$V300/365*(CJ300-CI300+1),IF(AND(($S300-CJ300)&lt;=0,(CI300-$R300)&gt;0),$V300/365*($S300-CI300+1),$V300/365*(CJ300-$R300+1))))),0)</f>
        <v>0</v>
      </c>
      <c r="CL300" s="154">
        <f>CJ300+1</f>
        <v>46327</v>
      </c>
      <c r="CM300" s="154">
        <f>CL300+29</f>
        <v>46356</v>
      </c>
      <c r="CN300" s="158">
        <f>IFERROR(IF(($R300-CM300)&gt;=0,0,IF(($S300-CL300)&lt;0,0,IF(AND(($S300-CM300)&gt;0,(CL300-$R300)&gt;0),$V300/365*(CM300-CL300+1),IF(AND(($S300-CM300)&lt;=0,(CL300-$R300)&gt;0),$V300/365*($S300-CL300+1),$V300/365*(CM300-$R300+1))))),0)</f>
        <v>0</v>
      </c>
      <c r="CO300" s="154">
        <f>CM300+1</f>
        <v>46357</v>
      </c>
      <c r="CP300" s="154">
        <f>CO300+30</f>
        <v>46387</v>
      </c>
      <c r="CQ300" s="158">
        <f>IFERROR(IF(($R300-CP300)&gt;=0,0,IF(($S300-CO300)&lt;0,0,IF(AND(($S300-CP300)&gt;0,(CO300-$R300)&gt;0),$V300/365*(CP300-CO300+1),IF(AND(($S300-CP300)&lt;=0,(CO300-$R300)&gt;0),$V300/365*($S300-CO300+1),$V300/365*(CP300-$R300+1))))),0)</f>
        <v>0</v>
      </c>
    </row>
    <row r="301" s="80" customFormat="1" ht="24" customHeight="1" outlineLevel="4" spans="1:95">
      <c r="A301" s="119"/>
      <c r="B301" s="120"/>
      <c r="C301" s="121"/>
      <c r="D301" s="119"/>
      <c r="E301" s="120"/>
      <c r="F301" s="120"/>
      <c r="G301" s="120"/>
      <c r="H301" s="122"/>
      <c r="I301" s="122"/>
      <c r="J301" s="122">
        <f>Z301+AC301+AF301+AI301+AL301+AO301+AR301+AU301+AX301+BA301+BD301+BG301</f>
        <v>0</v>
      </c>
      <c r="K301" s="122">
        <f>K300+1</f>
        <v>4</v>
      </c>
      <c r="L301" s="147"/>
      <c r="M301" s="148">
        <f>IFERROR(VLOOKUP($L301,'2-2 引出数据_合同数据仓库'!$B$2:$BP$10000,3,FALSE),0)</f>
        <v>0</v>
      </c>
      <c r="N301" s="122"/>
      <c r="O301" s="148">
        <f>IFERROR(VLOOKUP((LEFT(VLOOKUP($L301,'2-2 引出数据_合同数据仓库'!$B$2:$BP$10000,64,FALSE),15)&amp;(RIGHT(VLOOKUP($L301,'2-2 引出数据_合同数据仓库'!$B$2:$BP$10000,64,FALSE),4)+1)),'2-2 引出数据_合同数据仓库'!$B$2:$BP$10000,3,FALSE),0)</f>
        <v>0</v>
      </c>
      <c r="P301" s="122"/>
      <c r="Q301" s="122">
        <f>IFERROR(VLOOKUP($L301,'2-2 引出数据_合同数据仓库'!$B$2:$BP$10000,28,FALSE),0)</f>
        <v>0</v>
      </c>
      <c r="R301" s="122">
        <f>IFERROR(VLOOKUP($L301,'2-2 引出数据_合同数据仓库'!$B$2:$BP$10000,29,FALSE),0)</f>
        <v>0</v>
      </c>
      <c r="S301" s="122">
        <f>IFERROR(VLOOKUP($L301,'2-2 引出数据_合同数据仓库'!$B$2:$BP$10000,4,FALSE),0)</f>
        <v>0</v>
      </c>
      <c r="T301" s="122"/>
      <c r="U301" s="122">
        <f>IFERROR(VLOOKUP($L301,'2-2 引出数据_合同数据仓库'!$B$2:$BP$10000,15,FALSE),0)</f>
        <v>0</v>
      </c>
      <c r="V301" s="122">
        <f>U301/(S301-R301+1)*365</f>
        <v>0</v>
      </c>
      <c r="W301" s="122"/>
      <c r="X301" s="154">
        <v>45658</v>
      </c>
      <c r="Y301" s="154">
        <f>X301+30</f>
        <v>45688</v>
      </c>
      <c r="Z301" s="158">
        <f>IFERROR(IF(($R301-Y301)&gt;=0,0,IF(($S301-X301)&lt;0,0,IF(AND(($S301-Y301)&gt;0,(X301-$R301)&gt;0),$V301/365*(Y301-X301+1),IF(AND(($S301-Y301)&lt;=0,(X301-$R301)&gt;0),$V301/365*($S301-X301+1),$V301/365*(Y301-$R301+1))))),0)</f>
        <v>0</v>
      </c>
      <c r="AA301" s="154">
        <f>Y301+1</f>
        <v>45689</v>
      </c>
      <c r="AB301" s="154">
        <f>AA301+27</f>
        <v>45716</v>
      </c>
      <c r="AC301" s="158">
        <f>IFERROR(IF(($R301-AB301)&gt;=0,0,IF(($S301-AA301)&lt;0,0,IF(AND(($S301-AB301)&gt;0,(AA301-$R301)&gt;0),$V301/365*(AB301-AA301+1),IF(AND(($S301-AB301)&lt;=0,(AA301-$R301)&gt;0),$V301/365*($S301-AA301+1),$V301/365*(AB301-$R301+1))))),0)</f>
        <v>0</v>
      </c>
      <c r="AD301" s="154">
        <f>AB301+1</f>
        <v>45717</v>
      </c>
      <c r="AE301" s="154">
        <f>AD301+30</f>
        <v>45747</v>
      </c>
      <c r="AF301" s="158">
        <f>IFERROR(IF(($R301-AE301)&gt;=0,0,IF(($S301-AD301)&lt;0,0,IF(AND(($S301-AE301)&gt;0,(AD301-$R301)&gt;0),$V301/365*(AE301-AD301+1),IF(AND(($S301-AE301)&lt;=0,(AD301-$R301)&gt;0),$V301/365*($S301-AD301+1),$V301/365*(AE301-$R301+1))))),0)</f>
        <v>0</v>
      </c>
      <c r="AG301" s="154">
        <f>AE301+1</f>
        <v>45748</v>
      </c>
      <c r="AH301" s="154">
        <f>AG301+29</f>
        <v>45777</v>
      </c>
      <c r="AI301" s="158">
        <f>IFERROR(IF(($R301-AH301)&gt;=0,0,IF(($S301-AG301)&lt;0,0,IF(AND(($S301-AH301)&gt;0,(AG301-$R301)&gt;0),$V301/365*(AH301-AG301+1),IF(AND(($S301-AH301)&lt;=0,(AG301-$R301)&gt;0),$V301/365*($S301-AG301+1),$V301/365*(AH301-$R301+1))))),0)</f>
        <v>0</v>
      </c>
      <c r="AJ301" s="154">
        <f>AH301+1</f>
        <v>45778</v>
      </c>
      <c r="AK301" s="154">
        <f>AJ301+30</f>
        <v>45808</v>
      </c>
      <c r="AL301" s="158">
        <f>IFERROR(IF(($R301-AK301)&gt;=0,0,IF(($S301-AJ301)&lt;0,0,IF(AND(($S301-AK301)&gt;0,(AJ301-$R301)&gt;0),$V301/365*(AK301-AJ301+1),IF(AND(($S301-AK301)&lt;=0,(AJ301-$R301)&gt;0),$V301/365*($S301-AJ301+1),$V301/365*(AK301-$R301+1))))),0)</f>
        <v>0</v>
      </c>
      <c r="AM301" s="154">
        <f>AK301+1</f>
        <v>45809</v>
      </c>
      <c r="AN301" s="154">
        <f>AM301+29</f>
        <v>45838</v>
      </c>
      <c r="AO301" s="158">
        <f>IFERROR(IF(($R301-AN301)&gt;=0,0,IF(($S301-AM301)&lt;0,0,IF(AND(($S301-AN301)&gt;0,(AM301-$R301)&gt;0),$V301/365*(AN301-AM301+1),IF(AND(($S301-AN301)&lt;=0,(AM301-$R301)&gt;0),$V301/365*($S301-AM301+1),$V301/365*(AN301-$R301+1))))),0)</f>
        <v>0</v>
      </c>
      <c r="AP301" s="154">
        <f>AN301+1</f>
        <v>45839</v>
      </c>
      <c r="AQ301" s="154">
        <f>AP301+30</f>
        <v>45869</v>
      </c>
      <c r="AR301" s="158">
        <f>IFERROR(IF(($R301-AQ301)&gt;=0,0,IF(($S301-AP301)&lt;0,0,IF(AND(($S301-AQ301)&gt;0,(AP301-$R301)&gt;0),$V301/365*(AQ301-AP301+1),IF(AND(($S301-AQ301)&lt;=0,(AP301-$R301)&gt;0),$V301/365*($S301-AP301+1),$V301/365*(AQ301-$R301+1))))),0)</f>
        <v>0</v>
      </c>
      <c r="AS301" s="154">
        <f>AQ301+1</f>
        <v>45870</v>
      </c>
      <c r="AT301" s="154">
        <f>AS301+30</f>
        <v>45900</v>
      </c>
      <c r="AU301" s="158">
        <f>IFERROR(IF(($R301-AT301)&gt;=0,0,IF(($S301-AS301)&lt;0,0,IF(AND(($S301-AT301)&gt;0,(AS301-$R301)&gt;0),$V301/365*(AT301-AS301+1),IF(AND(($S301-AT301)&lt;=0,(AS301-$R301)&gt;0),$V301/365*($S301-AS301+1),$V301/365*(AT301-$R301+1))))),0)</f>
        <v>0</v>
      </c>
      <c r="AV301" s="154">
        <f>AT301+1</f>
        <v>45901</v>
      </c>
      <c r="AW301" s="154">
        <f>AV301+29</f>
        <v>45930</v>
      </c>
      <c r="AX301" s="158">
        <f>IFERROR(IF(($R301-AW301)&gt;=0,0,IF(($S301-AV301)&lt;0,0,IF(AND(($S301-AW301)&gt;0,(AV301-$R301)&gt;0),$V301/365*(AW301-AV301+1),IF(AND(($S301-AW301)&lt;=0,(AV301-$R301)&gt;0),$V301/365*($S301-AV301+1),$V301/365*(AW301-$R301+1))))),0)</f>
        <v>0</v>
      </c>
      <c r="AY301" s="154">
        <f>AW301+1</f>
        <v>45931</v>
      </c>
      <c r="AZ301" s="154">
        <f>AY301+30</f>
        <v>45961</v>
      </c>
      <c r="BA301" s="158">
        <f>IFERROR(IF(($R301-AZ301)&gt;=0,0,IF(($S301-AY301)&lt;0,0,IF(AND(($S301-AZ301)&gt;0,(AY301-$R301)&gt;0),$V301/365*(AZ301-AY301+1),IF(AND(($S301-AZ301)&lt;=0,(AY301-$R301)&gt;0),$V301/365*($S301-AY301+1),$V301/365*(AZ301-$R301+1))))),0)</f>
        <v>0</v>
      </c>
      <c r="BB301" s="154">
        <f>AZ301+1</f>
        <v>45962</v>
      </c>
      <c r="BC301" s="154">
        <f>BB301+29</f>
        <v>45991</v>
      </c>
      <c r="BD301" s="158">
        <f>IFERROR(IF(($R301-BC301)&gt;=0,0,IF(($S301-BB301)&lt;0,0,IF(AND(($S301-BC301)&gt;0,(BB301-$R301)&gt;0),$V301/365*(BC301-BB301+1),IF(AND(($S301-BC301)&lt;=0,(BB301-$R301)&gt;0),$V301/365*($S301-BB301+1),$V301/365*(BC301-$R301+1))))),0)</f>
        <v>0</v>
      </c>
      <c r="BE301" s="154">
        <f>BC301+1</f>
        <v>45992</v>
      </c>
      <c r="BF301" s="154">
        <f>BE301+30</f>
        <v>46022</v>
      </c>
      <c r="BG301" s="158">
        <f>IFERROR(IF(($R301-BF301)&gt;=0,0,IF(($S301-BE301)&lt;0,0,IF(AND(($S301-BF301)&gt;0,(BE301-$R301)&gt;0),$V301/365*(BF301-BE301+1),IF(AND(($S301-BF301)&lt;=0,(BE301-$R301)&gt;0),$V301/365*($S301-BE301+1),$V301/365*(BF301-$R301+1))))),0)</f>
        <v>0</v>
      </c>
      <c r="BH301" s="154">
        <v>46023</v>
      </c>
      <c r="BI301" s="154">
        <f>BH301+30</f>
        <v>46053</v>
      </c>
      <c r="BJ301" s="158">
        <f>IFERROR(IF(($R301-BI301)&gt;=0,0,IF(($S301-BH301)&lt;0,0,IF(AND(($S301-BI301)&gt;0,(BH301-$R301)&gt;0),$V301/365*(BI301-BH301+1),IF(AND(($S301-BI301)&lt;=0,(BH301-$R301)&gt;0),$V301/365*($S301-BH301+1),$V301/365*(BI301-$R301+1))))),0)</f>
        <v>0</v>
      </c>
      <c r="BK301" s="154">
        <f>BI301+1</f>
        <v>46054</v>
      </c>
      <c r="BL301" s="154">
        <f>BK301+27</f>
        <v>46081</v>
      </c>
      <c r="BM301" s="158">
        <f>IFERROR(IF(($R301-BL301)&gt;=0,0,IF(($S301-BK301)&lt;0,0,IF(AND(($S301-BL301)&gt;0,(BK301-$R301)&gt;0),$V301/365*(BL301-BK301+1),IF(AND(($S301-BL301)&lt;=0,(BK301-$R301)&gt;0),$V301/365*($S301-BK301+1),$V301/365*(BL301-$R301+1))))),0)</f>
        <v>0</v>
      </c>
      <c r="BN301" s="154">
        <f>BL301+1</f>
        <v>46082</v>
      </c>
      <c r="BO301" s="154">
        <f>BN301+30</f>
        <v>46112</v>
      </c>
      <c r="BP301" s="158">
        <f>IFERROR(IF(($R301-BO301)&gt;=0,0,IF(($S301-BN301)&lt;0,0,IF(AND(($S301-BO301)&gt;0,(BN301-$R301)&gt;0),$V301/365*(BO301-BN301+1),IF(AND(($S301-BO301)&lt;=0,(BN301-$R301)&gt;0),$V301/365*($S301-BN301+1),$V301/365*(BO301-$R301+1))))),0)</f>
        <v>0</v>
      </c>
      <c r="BQ301" s="154">
        <f>BO301+1</f>
        <v>46113</v>
      </c>
      <c r="BR301" s="154">
        <f>BQ301+29</f>
        <v>46142</v>
      </c>
      <c r="BS301" s="158">
        <f>IFERROR(IF(($R301-BR301)&gt;=0,0,IF(($S301-BQ301)&lt;0,0,IF(AND(($S301-BR301)&gt;0,(BQ301-$R301)&gt;0),$V301/365*(BR301-BQ301+1),IF(AND(($S301-BR301)&lt;=0,(BQ301-$R301)&gt;0),$V301/365*($S301-BQ301+1),$V301/365*(BR301-$R301+1))))),0)</f>
        <v>0</v>
      </c>
      <c r="BT301" s="154">
        <f>BR301+1</f>
        <v>46143</v>
      </c>
      <c r="BU301" s="154">
        <f>BT301+30</f>
        <v>46173</v>
      </c>
      <c r="BV301" s="158">
        <f>IFERROR(IF(($R301-BU301)&gt;=0,0,IF(($S301-BT301)&lt;0,0,IF(AND(($S301-BU301)&gt;0,(BT301-$R301)&gt;0),$V301/365*(BU301-BT301+1),IF(AND(($S301-BU301)&lt;=0,(BT301-$R301)&gt;0),$V301/365*($S301-BT301+1),$V301/365*(BU301-$R301+1))))),0)</f>
        <v>0</v>
      </c>
      <c r="BW301" s="154">
        <f>BU301+1</f>
        <v>46174</v>
      </c>
      <c r="BX301" s="154">
        <f>BW301+29</f>
        <v>46203</v>
      </c>
      <c r="BY301" s="158">
        <f>IFERROR(IF(($R301-BX301)&gt;=0,0,IF(($S301-BW301)&lt;0,0,IF(AND(($S301-BX301)&gt;0,(BW301-$R301)&gt;0),$V301/365*(BX301-BW301+1),IF(AND(($S301-BX301)&lt;=0,(BW301-$R301)&gt;0),$V301/365*($S301-BW301+1),$V301/365*(BX301-$R301+1))))),0)</f>
        <v>0</v>
      </c>
      <c r="BZ301" s="154">
        <f>BX301+1</f>
        <v>46204</v>
      </c>
      <c r="CA301" s="154">
        <f>BZ301+30</f>
        <v>46234</v>
      </c>
      <c r="CB301" s="158">
        <f>IFERROR(IF(($R301-CA301)&gt;=0,0,IF(($S301-BZ301)&lt;0,0,IF(AND(($S301-CA301)&gt;0,(BZ301-$R301)&gt;0),$V301/365*(CA301-BZ301+1),IF(AND(($S301-CA301)&lt;=0,(BZ301-$R301)&gt;0),$V301/365*($S301-BZ301+1),$V301/365*(CA301-$R301+1))))),0)</f>
        <v>0</v>
      </c>
      <c r="CC301" s="154">
        <f>CA301+1</f>
        <v>46235</v>
      </c>
      <c r="CD301" s="154">
        <f>CC301+30</f>
        <v>46265</v>
      </c>
      <c r="CE301" s="158">
        <f>IFERROR(IF(($R301-CD301)&gt;=0,0,IF(($S301-CC301)&lt;0,0,IF(AND(($S301-CD301)&gt;0,(CC301-$R301)&gt;0),$V301/365*(CD301-CC301+1),IF(AND(($S301-CD301)&lt;=0,(CC301-$R301)&gt;0),$V301/365*($S301-CC301+1),$V301/365*(CD301-$R301+1))))),0)</f>
        <v>0</v>
      </c>
      <c r="CF301" s="154">
        <f>CD301+1</f>
        <v>46266</v>
      </c>
      <c r="CG301" s="154">
        <f>CF301+29</f>
        <v>46295</v>
      </c>
      <c r="CH301" s="158">
        <f>IFERROR(IF(($R301-CG301)&gt;=0,0,IF(($S301-CF301)&lt;0,0,IF(AND(($S301-CG301)&gt;0,(CF301-$R301)&gt;0),$V301/365*(CG301-CF301+1),IF(AND(($S301-CG301)&lt;=0,(CF301-$R301)&gt;0),$V301/365*($S301-CF301+1),$V301/365*(CG301-$R301+1))))),0)</f>
        <v>0</v>
      </c>
      <c r="CI301" s="154">
        <f>CG301+1</f>
        <v>46296</v>
      </c>
      <c r="CJ301" s="154">
        <f>CI301+30</f>
        <v>46326</v>
      </c>
      <c r="CK301" s="158">
        <f>IFERROR(IF(($R301-CJ301)&gt;=0,0,IF(($S301-CI301)&lt;0,0,IF(AND(($S301-CJ301)&gt;0,(CI301-$R301)&gt;0),$V301/365*(CJ301-CI301+1),IF(AND(($S301-CJ301)&lt;=0,(CI301-$R301)&gt;0),$V301/365*($S301-CI301+1),$V301/365*(CJ301-$R301+1))))),0)</f>
        <v>0</v>
      </c>
      <c r="CL301" s="154">
        <f>CJ301+1</f>
        <v>46327</v>
      </c>
      <c r="CM301" s="154">
        <f>CL301+29</f>
        <v>46356</v>
      </c>
      <c r="CN301" s="158">
        <f>IFERROR(IF(($R301-CM301)&gt;=0,0,IF(($S301-CL301)&lt;0,0,IF(AND(($S301-CM301)&gt;0,(CL301-$R301)&gt;0),$V301/365*(CM301-CL301+1),IF(AND(($S301-CM301)&lt;=0,(CL301-$R301)&gt;0),$V301/365*($S301-CL301+1),$V301/365*(CM301-$R301+1))))),0)</f>
        <v>0</v>
      </c>
      <c r="CO301" s="154">
        <f>CM301+1</f>
        <v>46357</v>
      </c>
      <c r="CP301" s="154">
        <f>CO301+30</f>
        <v>46387</v>
      </c>
      <c r="CQ301" s="158">
        <f>IFERROR(IF(($R301-CP301)&gt;=0,0,IF(($S301-CO301)&lt;0,0,IF(AND(($S301-CP301)&gt;0,(CO301-$R301)&gt;0),$V301/365*(CP301-CO301+1),IF(AND(($S301-CP301)&lt;=0,(CO301-$R301)&gt;0),$V301/365*($S301-CO301+1),$V301/365*(CP301-$R301+1))))),0)</f>
        <v>0</v>
      </c>
    </row>
    <row r="302" s="80" customFormat="1" ht="24" customHeight="1" outlineLevel="4" spans="1:95">
      <c r="A302" s="123" t="s">
        <v>2814</v>
      </c>
      <c r="B302" s="124"/>
      <c r="C302" s="124"/>
      <c r="D302" s="124"/>
      <c r="E302" s="124"/>
      <c r="F302" s="124"/>
      <c r="G302" s="125"/>
      <c r="H302" s="126"/>
      <c r="I302" s="126"/>
      <c r="J302" s="126"/>
      <c r="K302" s="126"/>
      <c r="L302" s="149"/>
      <c r="M302" s="149"/>
      <c r="N302" s="126"/>
      <c r="O302" s="126"/>
      <c r="P302" s="126"/>
      <c r="Q302" s="126"/>
      <c r="R302" s="126"/>
      <c r="S302" s="126"/>
      <c r="T302" s="126"/>
      <c r="U302" s="126"/>
      <c r="V302" s="126"/>
      <c r="W302" s="126"/>
      <c r="X302" s="126"/>
      <c r="Y302" s="126"/>
      <c r="Z302" s="126"/>
      <c r="AA302" s="126"/>
      <c r="AB302" s="126"/>
      <c r="AC302" s="126"/>
      <c r="AD302" s="126"/>
      <c r="AE302" s="126"/>
      <c r="AF302" s="126"/>
      <c r="AG302" s="126"/>
      <c r="AH302" s="126"/>
      <c r="AI302" s="126"/>
      <c r="AJ302" s="126"/>
      <c r="AK302" s="126"/>
      <c r="AL302" s="126"/>
      <c r="AM302" s="126"/>
      <c r="AN302" s="126"/>
      <c r="AO302" s="126"/>
      <c r="AP302" s="126"/>
      <c r="AQ302" s="126"/>
      <c r="AR302" s="126"/>
      <c r="AS302" s="126"/>
      <c r="AT302" s="126"/>
      <c r="AU302" s="126"/>
      <c r="AV302" s="126"/>
      <c r="AW302" s="126"/>
      <c r="AX302" s="126"/>
      <c r="AY302" s="126"/>
      <c r="AZ302" s="126"/>
      <c r="BA302" s="126"/>
      <c r="BB302" s="126"/>
      <c r="BC302" s="126"/>
      <c r="BD302" s="126"/>
      <c r="BE302" s="126"/>
      <c r="BF302" s="126"/>
      <c r="BG302" s="126"/>
      <c r="BH302" s="126"/>
      <c r="BI302" s="126"/>
      <c r="BJ302" s="126"/>
      <c r="BK302" s="126"/>
      <c r="BL302" s="126"/>
      <c r="BM302" s="126"/>
      <c r="BN302" s="126"/>
      <c r="BO302" s="126"/>
      <c r="BP302" s="126"/>
      <c r="BQ302" s="126"/>
      <c r="BR302" s="126"/>
      <c r="BS302" s="126"/>
      <c r="BT302" s="126"/>
      <c r="BU302" s="126"/>
      <c r="BV302" s="126"/>
      <c r="BW302" s="126"/>
      <c r="BX302" s="126"/>
      <c r="BY302" s="126"/>
      <c r="BZ302" s="126"/>
      <c r="CA302" s="126"/>
      <c r="CB302" s="126"/>
      <c r="CC302" s="126"/>
      <c r="CD302" s="126"/>
      <c r="CE302" s="126"/>
      <c r="CF302" s="126"/>
      <c r="CG302" s="126"/>
      <c r="CH302" s="126"/>
      <c r="CI302" s="126"/>
      <c r="CJ302" s="126"/>
      <c r="CK302" s="126"/>
      <c r="CL302" s="126"/>
      <c r="CM302" s="126"/>
      <c r="CN302" s="126"/>
      <c r="CO302" s="126"/>
      <c r="CP302" s="126"/>
      <c r="CQ302" s="126"/>
    </row>
    <row r="303" ht="24" customHeight="1" outlineLevel="3" spans="1:95">
      <c r="A303" s="115"/>
      <c r="B303" s="116" t="s">
        <v>792</v>
      </c>
      <c r="C303" s="117" t="s">
        <v>1249</v>
      </c>
      <c r="D303" s="115" t="s">
        <v>1250</v>
      </c>
      <c r="E303" s="116" t="s">
        <v>1251</v>
      </c>
      <c r="F303" s="116"/>
      <c r="G303" s="116" t="s">
        <v>936</v>
      </c>
      <c r="H303" s="118">
        <f>X303+AA303+AD303+AG303+AJ303+AM303+AP303+AS303+AV303+AY303+BB303+BE303</f>
        <v>0</v>
      </c>
      <c r="I303" s="118">
        <f>Y303+AB303+AE303+AH303+AK303+AN303+AQ303+AT303+AW303+AZ303+BC303+BF303</f>
        <v>0</v>
      </c>
      <c r="J303" s="118">
        <f>Z303+AC303+AF303+AI303+AL303+AO303+AR303+AU303+AX303+BA303+BD303+BG303</f>
        <v>0</v>
      </c>
      <c r="K303" s="118"/>
      <c r="L303" s="146"/>
      <c r="M303" s="146"/>
      <c r="N303" s="118"/>
      <c r="O303" s="118"/>
      <c r="P303" s="118"/>
      <c r="Q303" s="118"/>
      <c r="R303" s="118"/>
      <c r="S303" s="118"/>
      <c r="T303" s="118"/>
      <c r="U303" s="118"/>
      <c r="V303" s="118"/>
      <c r="W303" s="118"/>
      <c r="X303" s="118">
        <f>VLOOKUP($C303,'1 预算编制表单'!$C:$BJ,27,FALSE)</f>
        <v>0</v>
      </c>
      <c r="Y303" s="118">
        <f>X303-Z303</f>
        <v>0</v>
      </c>
      <c r="Z303" s="118">
        <f>SUM(Z304:Z308)</f>
        <v>0</v>
      </c>
      <c r="AA303" s="118">
        <f>VLOOKUP($C303,'1 预算编制表单'!$C:$BJ,30,FALSE)</f>
        <v>0</v>
      </c>
      <c r="AB303" s="118">
        <f>AA303-AC303</f>
        <v>0</v>
      </c>
      <c r="AC303" s="118">
        <f>SUM(AC304:AC308)</f>
        <v>0</v>
      </c>
      <c r="AD303" s="118">
        <f>VLOOKUP($C303,'1 预算编制表单'!$C:$BJ,33,FALSE)</f>
        <v>0</v>
      </c>
      <c r="AE303" s="118">
        <f>AD303-AF303</f>
        <v>0</v>
      </c>
      <c r="AF303" s="118">
        <f>SUM(AF304:AF308)</f>
        <v>0</v>
      </c>
      <c r="AG303" s="118">
        <f>VLOOKUP($C303,'1 预算编制表单'!$C:$BJ,36,FALSE)</f>
        <v>0</v>
      </c>
      <c r="AH303" s="118">
        <f>AG303-AI303</f>
        <v>0</v>
      </c>
      <c r="AI303" s="118">
        <f>SUM(AI304:AI308)</f>
        <v>0</v>
      </c>
      <c r="AJ303" s="118">
        <f>VLOOKUP($C303,'1 预算编制表单'!$C:$BJ,39,FALSE)</f>
        <v>0</v>
      </c>
      <c r="AK303" s="118">
        <f>AJ303-AL303</f>
        <v>0</v>
      </c>
      <c r="AL303" s="118">
        <f>SUM(AL304:AL308)</f>
        <v>0</v>
      </c>
      <c r="AM303" s="118">
        <f>VLOOKUP($C303,'1 预算编制表单'!$C:$BJ,42,FALSE)</f>
        <v>0</v>
      </c>
      <c r="AN303" s="118">
        <f>AM303-AO303</f>
        <v>0</v>
      </c>
      <c r="AO303" s="118">
        <f>SUM(AO304:AO308)</f>
        <v>0</v>
      </c>
      <c r="AP303" s="118">
        <f>VLOOKUP($C303,'1 预算编制表单'!$C:$BJ,45,FALSE)</f>
        <v>0</v>
      </c>
      <c r="AQ303" s="118">
        <f>AP303-AR303</f>
        <v>0</v>
      </c>
      <c r="AR303" s="118">
        <f>SUM(AR304:AR308)</f>
        <v>0</v>
      </c>
      <c r="AS303" s="118">
        <f>VLOOKUP($C303,'1 预算编制表单'!$C:$BJ,48,FALSE)</f>
        <v>0</v>
      </c>
      <c r="AT303" s="118">
        <f>AS303-AU303</f>
        <v>0</v>
      </c>
      <c r="AU303" s="118">
        <f>SUM(AU304:AU308)</f>
        <v>0</v>
      </c>
      <c r="AV303" s="118">
        <f>VLOOKUP($C303,'1 预算编制表单'!$C:$BJ,51,FALSE)</f>
        <v>0</v>
      </c>
      <c r="AW303" s="118">
        <f>AV303-AX303</f>
        <v>0</v>
      </c>
      <c r="AX303" s="118">
        <f>SUM(AX304:AX308)</f>
        <v>0</v>
      </c>
      <c r="AY303" s="118">
        <f>VLOOKUP($C303,'1 预算编制表单'!$C:$BJ,54,FALSE)</f>
        <v>0</v>
      </c>
      <c r="AZ303" s="118">
        <f>AY303-BA303</f>
        <v>0</v>
      </c>
      <c r="BA303" s="118">
        <f>SUM(BA304:BA308)</f>
        <v>0</v>
      </c>
      <c r="BB303" s="118">
        <f>VLOOKUP($C303,'1 预算编制表单'!$C:$BJ,57,FALSE)</f>
        <v>0</v>
      </c>
      <c r="BC303" s="118">
        <f>BB303-BD303</f>
        <v>0</v>
      </c>
      <c r="BD303" s="118">
        <f>SUM(BD304:BD308)</f>
        <v>0</v>
      </c>
      <c r="BE303" s="118">
        <f>VLOOKUP($C303,'1 预算编制表单'!$C:$BJ,60,FALSE)</f>
        <v>0</v>
      </c>
      <c r="BF303" s="118">
        <f>BE303-BG303</f>
        <v>0</v>
      </c>
      <c r="BG303" s="118">
        <f>SUM(BG304:BG308)</f>
        <v>0</v>
      </c>
      <c r="BH303" s="118">
        <f>VLOOKUP($C303,'1 预算编制表单'!$C:$BJ,27,FALSE)</f>
        <v>0</v>
      </c>
      <c r="BI303" s="118">
        <f>BH303-BJ303</f>
        <v>0</v>
      </c>
      <c r="BJ303" s="118">
        <f>SUM(BJ304:BJ308)</f>
        <v>0</v>
      </c>
      <c r="BK303" s="118">
        <f>VLOOKUP($C303,'1 预算编制表单'!$C:$BJ,30,FALSE)</f>
        <v>0</v>
      </c>
      <c r="BL303" s="118">
        <f>BK303-BM303</f>
        <v>0</v>
      </c>
      <c r="BM303" s="118">
        <f>SUM(BM304:BM308)</f>
        <v>0</v>
      </c>
      <c r="BN303" s="118">
        <f>VLOOKUP($C303,'1 预算编制表单'!$C:$BJ,33,FALSE)</f>
        <v>0</v>
      </c>
      <c r="BO303" s="118">
        <f>BN303-BP303</f>
        <v>0</v>
      </c>
      <c r="BP303" s="118">
        <f>SUM(BP304:BP308)</f>
        <v>0</v>
      </c>
      <c r="BQ303" s="118">
        <f>VLOOKUP($C303,'1 预算编制表单'!$C:$BJ,36,FALSE)</f>
        <v>0</v>
      </c>
      <c r="BR303" s="118">
        <f>BQ303-BS303</f>
        <v>0</v>
      </c>
      <c r="BS303" s="118">
        <f>SUM(BS304:BS308)</f>
        <v>0</v>
      </c>
      <c r="BT303" s="118">
        <f>VLOOKUP($C303,'1 预算编制表单'!$C:$BJ,39,FALSE)</f>
        <v>0</v>
      </c>
      <c r="BU303" s="118">
        <f>BT303-BV303</f>
        <v>0</v>
      </c>
      <c r="BV303" s="118">
        <f>SUM(BV304:BV308)</f>
        <v>0</v>
      </c>
      <c r="BW303" s="118">
        <f>VLOOKUP($C303,'1 预算编制表单'!$C:$BJ,42,FALSE)</f>
        <v>0</v>
      </c>
      <c r="BX303" s="118">
        <f>BW303-BY303</f>
        <v>0</v>
      </c>
      <c r="BY303" s="118">
        <f>SUM(BY304:BY308)</f>
        <v>0</v>
      </c>
      <c r="BZ303" s="118">
        <f>VLOOKUP($C303,'1 预算编制表单'!$C:$BJ,45,FALSE)</f>
        <v>0</v>
      </c>
      <c r="CA303" s="118">
        <f>BZ303-CB303</f>
        <v>0</v>
      </c>
      <c r="CB303" s="118">
        <f>SUM(CB304:CB308)</f>
        <v>0</v>
      </c>
      <c r="CC303" s="118">
        <f>VLOOKUP($C303,'1 预算编制表单'!$C:$BJ,48,FALSE)</f>
        <v>0</v>
      </c>
      <c r="CD303" s="118">
        <f>CC303-CE303</f>
        <v>0</v>
      </c>
      <c r="CE303" s="118">
        <f>SUM(CE304:CE308)</f>
        <v>0</v>
      </c>
      <c r="CF303" s="118">
        <f>VLOOKUP($C303,'1 预算编制表单'!$C:$BJ,51,FALSE)</f>
        <v>0</v>
      </c>
      <c r="CG303" s="118">
        <f>CF303-CH303</f>
        <v>0</v>
      </c>
      <c r="CH303" s="118">
        <f>SUM(CH304:CH308)</f>
        <v>0</v>
      </c>
      <c r="CI303" s="118">
        <f>VLOOKUP($C303,'1 预算编制表单'!$C:$BJ,54,FALSE)</f>
        <v>0</v>
      </c>
      <c r="CJ303" s="118">
        <f>CI303-CK303</f>
        <v>0</v>
      </c>
      <c r="CK303" s="118">
        <f>SUM(CK304:CK308)</f>
        <v>0</v>
      </c>
      <c r="CL303" s="118">
        <f>VLOOKUP($C303,'1 预算编制表单'!$C:$BJ,57,FALSE)</f>
        <v>0</v>
      </c>
      <c r="CM303" s="118">
        <f>CL303-CN303</f>
        <v>0</v>
      </c>
      <c r="CN303" s="118">
        <f>SUM(CN304:CN308)</f>
        <v>0</v>
      </c>
      <c r="CO303" s="118">
        <f>VLOOKUP($C303,'1 预算编制表单'!$C:$BJ,60,FALSE)</f>
        <v>0</v>
      </c>
      <c r="CP303" s="118">
        <f>CO303-CQ303</f>
        <v>0</v>
      </c>
      <c r="CQ303" s="118">
        <f>SUM(CQ304:CQ308)</f>
        <v>0</v>
      </c>
    </row>
    <row r="304" s="80" customFormat="1" ht="24" customHeight="1" outlineLevel="4" spans="1:95">
      <c r="A304" s="119"/>
      <c r="B304" s="120"/>
      <c r="C304" s="121"/>
      <c r="D304" s="119"/>
      <c r="E304" s="120"/>
      <c r="F304" s="120"/>
      <c r="G304" s="120"/>
      <c r="H304" s="122"/>
      <c r="I304" s="122"/>
      <c r="J304" s="122">
        <f>Z304+AC304+AF304+AI304+AL304+AO304+AR304+AU304+AX304+BA304+BD304+BG304</f>
        <v>0</v>
      </c>
      <c r="K304" s="122">
        <v>1</v>
      </c>
      <c r="L304" s="147"/>
      <c r="M304" s="148">
        <f>IFERROR(VLOOKUP($L304,'2-2 引出数据_合同数据仓库'!$B$2:$BP$10000,3,FALSE),0)</f>
        <v>0</v>
      </c>
      <c r="N304" s="122"/>
      <c r="O304" s="148">
        <f>IFERROR(VLOOKUP((LEFT(VLOOKUP($L304,'2-2 引出数据_合同数据仓库'!$B$2:$BP$10000,64,FALSE),15)&amp;(RIGHT(VLOOKUP($L304,'2-2 引出数据_合同数据仓库'!$B$2:$BP$10000,64,FALSE),4)+1)),'2-2 引出数据_合同数据仓库'!$B$2:$BP$10000,3,FALSE),0)</f>
        <v>0</v>
      </c>
      <c r="P304" s="122"/>
      <c r="Q304" s="122">
        <f>IFERROR(VLOOKUP($L304,'2-2 引出数据_合同数据仓库'!$B$2:$BP$10000,28,FALSE),0)</f>
        <v>0</v>
      </c>
      <c r="R304" s="122">
        <f>IFERROR(VLOOKUP($L304,'2-2 引出数据_合同数据仓库'!$B$2:$BP$10000,29,FALSE),0)</f>
        <v>0</v>
      </c>
      <c r="S304" s="122">
        <f>IFERROR(VLOOKUP($L304,'2-2 引出数据_合同数据仓库'!$B$2:$BP$10000,4,FALSE),0)</f>
        <v>0</v>
      </c>
      <c r="T304" s="122"/>
      <c r="U304" s="122">
        <f>IFERROR(VLOOKUP($L304,'2-2 引出数据_合同数据仓库'!$B$2:$BP$10000,15,FALSE),0)</f>
        <v>0</v>
      </c>
      <c r="V304" s="122">
        <f>U304/(S304-R304+1)*365</f>
        <v>0</v>
      </c>
      <c r="W304" s="122"/>
      <c r="X304" s="154">
        <v>45658</v>
      </c>
      <c r="Y304" s="154">
        <f>X304+30</f>
        <v>45688</v>
      </c>
      <c r="Z304" s="158">
        <f>IFERROR(IF(($R304-Y304)&gt;=0,0,IF(($S304-X304)&lt;0,0,IF(AND(($S304-Y304)&gt;0,(X304-$R304)&gt;0),$V304/365*(Y304-X304+1),IF(AND(($S304-Y304)&lt;=0,(X304-$R304)&gt;0),$V304/365*($S304-X304+1),$V304/365*(Y304-$R304+1))))),0)</f>
        <v>0</v>
      </c>
      <c r="AA304" s="154">
        <f>Y304+1</f>
        <v>45689</v>
      </c>
      <c r="AB304" s="154">
        <f>AA304+27</f>
        <v>45716</v>
      </c>
      <c r="AC304" s="158">
        <f>IFERROR(IF(($R304-AB304)&gt;=0,0,IF(($S304-AA304)&lt;0,0,IF(AND(($S304-AB304)&gt;0,(AA304-$R304)&gt;0),$V304/365*(AB304-AA304+1),IF(AND(($S304-AB304)&lt;=0,(AA304-$R304)&gt;0),$V304/365*($S304-AA304+1),$V304/365*(AB304-$R304+1))))),0)</f>
        <v>0</v>
      </c>
      <c r="AD304" s="154">
        <f>AB304+1</f>
        <v>45717</v>
      </c>
      <c r="AE304" s="154">
        <f>AD304+30</f>
        <v>45747</v>
      </c>
      <c r="AF304" s="158">
        <f>IFERROR(IF(($R304-AE304)&gt;=0,0,IF(($S304-AD304)&lt;0,0,IF(AND(($S304-AE304)&gt;0,(AD304-$R304)&gt;0),$V304/365*(AE304-AD304+1),IF(AND(($S304-AE304)&lt;=0,(AD304-$R304)&gt;0),$V304/365*($S304-AD304+1),$V304/365*(AE304-$R304+1))))),0)</f>
        <v>0</v>
      </c>
      <c r="AG304" s="154">
        <f>AE304+1</f>
        <v>45748</v>
      </c>
      <c r="AH304" s="154">
        <f>AG304+29</f>
        <v>45777</v>
      </c>
      <c r="AI304" s="158">
        <f>IFERROR(IF(($R304-AH304)&gt;=0,0,IF(($S304-AG304)&lt;0,0,IF(AND(($S304-AH304)&gt;0,(AG304-$R304)&gt;0),$V304/365*(AH304-AG304+1),IF(AND(($S304-AH304)&lt;=0,(AG304-$R304)&gt;0),$V304/365*($S304-AG304+1),$V304/365*(AH304-$R304+1))))),0)</f>
        <v>0</v>
      </c>
      <c r="AJ304" s="154">
        <f>AH304+1</f>
        <v>45778</v>
      </c>
      <c r="AK304" s="154">
        <f>AJ304+30</f>
        <v>45808</v>
      </c>
      <c r="AL304" s="158">
        <f>IFERROR(IF(($R304-AK304)&gt;=0,0,IF(($S304-AJ304)&lt;0,0,IF(AND(($S304-AK304)&gt;0,(AJ304-$R304)&gt;0),$V304/365*(AK304-AJ304+1),IF(AND(($S304-AK304)&lt;=0,(AJ304-$R304)&gt;0),$V304/365*($S304-AJ304+1),$V304/365*(AK304-$R304+1))))),0)</f>
        <v>0</v>
      </c>
      <c r="AM304" s="154">
        <f>AK304+1</f>
        <v>45809</v>
      </c>
      <c r="AN304" s="154">
        <f>AM304+29</f>
        <v>45838</v>
      </c>
      <c r="AO304" s="158">
        <f>IFERROR(IF(($R304-AN304)&gt;=0,0,IF(($S304-AM304)&lt;0,0,IF(AND(($S304-AN304)&gt;0,(AM304-$R304)&gt;0),$V304/365*(AN304-AM304+1),IF(AND(($S304-AN304)&lt;=0,(AM304-$R304)&gt;0),$V304/365*($S304-AM304+1),$V304/365*(AN304-$R304+1))))),0)</f>
        <v>0</v>
      </c>
      <c r="AP304" s="154">
        <f>AN304+1</f>
        <v>45839</v>
      </c>
      <c r="AQ304" s="154">
        <f>AP304+30</f>
        <v>45869</v>
      </c>
      <c r="AR304" s="158">
        <f>IFERROR(IF(($R304-AQ304)&gt;=0,0,IF(($S304-AP304)&lt;0,0,IF(AND(($S304-AQ304)&gt;0,(AP304-$R304)&gt;0),$V304/365*(AQ304-AP304+1),IF(AND(($S304-AQ304)&lt;=0,(AP304-$R304)&gt;0),$V304/365*($S304-AP304+1),$V304/365*(AQ304-$R304+1))))),0)</f>
        <v>0</v>
      </c>
      <c r="AS304" s="154">
        <f>AQ304+1</f>
        <v>45870</v>
      </c>
      <c r="AT304" s="154">
        <f>AS304+30</f>
        <v>45900</v>
      </c>
      <c r="AU304" s="158">
        <f>IFERROR(IF(($R304-AT304)&gt;=0,0,IF(($S304-AS304)&lt;0,0,IF(AND(($S304-AT304)&gt;0,(AS304-$R304)&gt;0),$V304/365*(AT304-AS304+1),IF(AND(($S304-AT304)&lt;=0,(AS304-$R304)&gt;0),$V304/365*($S304-AS304+1),$V304/365*(AT304-$R304+1))))),0)</f>
        <v>0</v>
      </c>
      <c r="AV304" s="154">
        <f>AT304+1</f>
        <v>45901</v>
      </c>
      <c r="AW304" s="154">
        <f>AV304+29</f>
        <v>45930</v>
      </c>
      <c r="AX304" s="158">
        <f>IFERROR(IF(($R304-AW304)&gt;=0,0,IF(($S304-AV304)&lt;0,0,IF(AND(($S304-AW304)&gt;0,(AV304-$R304)&gt;0),$V304/365*(AW304-AV304+1),IF(AND(($S304-AW304)&lt;=0,(AV304-$R304)&gt;0),$V304/365*($S304-AV304+1),$V304/365*(AW304-$R304+1))))),0)</f>
        <v>0</v>
      </c>
      <c r="AY304" s="154">
        <f>AW304+1</f>
        <v>45931</v>
      </c>
      <c r="AZ304" s="154">
        <f>AY304+30</f>
        <v>45961</v>
      </c>
      <c r="BA304" s="158">
        <f>IFERROR(IF(($R304-AZ304)&gt;=0,0,IF(($S304-AY304)&lt;0,0,IF(AND(($S304-AZ304)&gt;0,(AY304-$R304)&gt;0),$V304/365*(AZ304-AY304+1),IF(AND(($S304-AZ304)&lt;=0,(AY304-$R304)&gt;0),$V304/365*($S304-AY304+1),$V304/365*(AZ304-$R304+1))))),0)</f>
        <v>0</v>
      </c>
      <c r="BB304" s="154">
        <f>AZ304+1</f>
        <v>45962</v>
      </c>
      <c r="BC304" s="154">
        <f>BB304+29</f>
        <v>45991</v>
      </c>
      <c r="BD304" s="158">
        <f>IFERROR(IF(($R304-BC304)&gt;=0,0,IF(($S304-BB304)&lt;0,0,IF(AND(($S304-BC304)&gt;0,(BB304-$R304)&gt;0),$V304/365*(BC304-BB304+1),IF(AND(($S304-BC304)&lt;=0,(BB304-$R304)&gt;0),$V304/365*($S304-BB304+1),$V304/365*(BC304-$R304+1))))),0)</f>
        <v>0</v>
      </c>
      <c r="BE304" s="154">
        <f>BC304+1</f>
        <v>45992</v>
      </c>
      <c r="BF304" s="154">
        <f>BE304+30</f>
        <v>46022</v>
      </c>
      <c r="BG304" s="158">
        <f>IFERROR(IF(($R304-BF304)&gt;=0,0,IF(($S304-BE304)&lt;0,0,IF(AND(($S304-BF304)&gt;0,(BE304-$R304)&gt;0),$V304/365*(BF304-BE304+1),IF(AND(($S304-BF304)&lt;=0,(BE304-$R304)&gt;0),$V304/365*($S304-BE304+1),$V304/365*(BF304-$R304+1))))),0)</f>
        <v>0</v>
      </c>
      <c r="BH304" s="154">
        <v>46023</v>
      </c>
      <c r="BI304" s="154">
        <f>BH304+30</f>
        <v>46053</v>
      </c>
      <c r="BJ304" s="158">
        <f>IFERROR(IF(($R304-BI304)&gt;=0,0,IF(($S304-BH304)&lt;0,0,IF(AND(($S304-BI304)&gt;0,(BH304-$R304)&gt;0),$V304/365*(BI304-BH304+1),IF(AND(($S304-BI304)&lt;=0,(BH304-$R304)&gt;0),$V304/365*($S304-BH304+1),$V304/365*(BI304-$R304+1))))),0)</f>
        <v>0</v>
      </c>
      <c r="BK304" s="154">
        <f>BI304+1</f>
        <v>46054</v>
      </c>
      <c r="BL304" s="154">
        <f>BK304+27</f>
        <v>46081</v>
      </c>
      <c r="BM304" s="158">
        <f>IFERROR(IF(($R304-BL304)&gt;=0,0,IF(($S304-BK304)&lt;0,0,IF(AND(($S304-BL304)&gt;0,(BK304-$R304)&gt;0),$V304/365*(BL304-BK304+1),IF(AND(($S304-BL304)&lt;=0,(BK304-$R304)&gt;0),$V304/365*($S304-BK304+1),$V304/365*(BL304-$R304+1))))),0)</f>
        <v>0</v>
      </c>
      <c r="BN304" s="154">
        <f>BL304+1</f>
        <v>46082</v>
      </c>
      <c r="BO304" s="154">
        <f>BN304+30</f>
        <v>46112</v>
      </c>
      <c r="BP304" s="158">
        <f>IFERROR(IF(($R304-BO304)&gt;=0,0,IF(($S304-BN304)&lt;0,0,IF(AND(($S304-BO304)&gt;0,(BN304-$R304)&gt;0),$V304/365*(BO304-BN304+1),IF(AND(($S304-BO304)&lt;=0,(BN304-$R304)&gt;0),$V304/365*($S304-BN304+1),$V304/365*(BO304-$R304+1))))),0)</f>
        <v>0</v>
      </c>
      <c r="BQ304" s="154">
        <f>BO304+1</f>
        <v>46113</v>
      </c>
      <c r="BR304" s="154">
        <f>BQ304+29</f>
        <v>46142</v>
      </c>
      <c r="BS304" s="158">
        <f>IFERROR(IF(($R304-BR304)&gt;=0,0,IF(($S304-BQ304)&lt;0,0,IF(AND(($S304-BR304)&gt;0,(BQ304-$R304)&gt;0),$V304/365*(BR304-BQ304+1),IF(AND(($S304-BR304)&lt;=0,(BQ304-$R304)&gt;0),$V304/365*($S304-BQ304+1),$V304/365*(BR304-$R304+1))))),0)</f>
        <v>0</v>
      </c>
      <c r="BT304" s="154">
        <f>BR304+1</f>
        <v>46143</v>
      </c>
      <c r="BU304" s="154">
        <f>BT304+30</f>
        <v>46173</v>
      </c>
      <c r="BV304" s="158">
        <f>IFERROR(IF(($R304-BU304)&gt;=0,0,IF(($S304-BT304)&lt;0,0,IF(AND(($S304-BU304)&gt;0,(BT304-$R304)&gt;0),$V304/365*(BU304-BT304+1),IF(AND(($S304-BU304)&lt;=0,(BT304-$R304)&gt;0),$V304/365*($S304-BT304+1),$V304/365*(BU304-$R304+1))))),0)</f>
        <v>0</v>
      </c>
      <c r="BW304" s="154">
        <f>BU304+1</f>
        <v>46174</v>
      </c>
      <c r="BX304" s="154">
        <f>BW304+29</f>
        <v>46203</v>
      </c>
      <c r="BY304" s="158">
        <f>IFERROR(IF(($R304-BX304)&gt;=0,0,IF(($S304-BW304)&lt;0,0,IF(AND(($S304-BX304)&gt;0,(BW304-$R304)&gt;0),$V304/365*(BX304-BW304+1),IF(AND(($S304-BX304)&lt;=0,(BW304-$R304)&gt;0),$V304/365*($S304-BW304+1),$V304/365*(BX304-$R304+1))))),0)</f>
        <v>0</v>
      </c>
      <c r="BZ304" s="154">
        <f>BX304+1</f>
        <v>46204</v>
      </c>
      <c r="CA304" s="154">
        <f>BZ304+30</f>
        <v>46234</v>
      </c>
      <c r="CB304" s="158">
        <f>IFERROR(IF(($R304-CA304)&gt;=0,0,IF(($S304-BZ304)&lt;0,0,IF(AND(($S304-CA304)&gt;0,(BZ304-$R304)&gt;0),$V304/365*(CA304-BZ304+1),IF(AND(($S304-CA304)&lt;=0,(BZ304-$R304)&gt;0),$V304/365*($S304-BZ304+1),$V304/365*(CA304-$R304+1))))),0)</f>
        <v>0</v>
      </c>
      <c r="CC304" s="154">
        <f>CA304+1</f>
        <v>46235</v>
      </c>
      <c r="CD304" s="154">
        <f>CC304+30</f>
        <v>46265</v>
      </c>
      <c r="CE304" s="158">
        <f>IFERROR(IF(($R304-CD304)&gt;=0,0,IF(($S304-CC304)&lt;0,0,IF(AND(($S304-CD304)&gt;0,(CC304-$R304)&gt;0),$V304/365*(CD304-CC304+1),IF(AND(($S304-CD304)&lt;=0,(CC304-$R304)&gt;0),$V304/365*($S304-CC304+1),$V304/365*(CD304-$R304+1))))),0)</f>
        <v>0</v>
      </c>
      <c r="CF304" s="154">
        <f>CD304+1</f>
        <v>46266</v>
      </c>
      <c r="CG304" s="154">
        <f>CF304+29</f>
        <v>46295</v>
      </c>
      <c r="CH304" s="158">
        <f>IFERROR(IF(($R304-CG304)&gt;=0,0,IF(($S304-CF304)&lt;0,0,IF(AND(($S304-CG304)&gt;0,(CF304-$R304)&gt;0),$V304/365*(CG304-CF304+1),IF(AND(($S304-CG304)&lt;=0,(CF304-$R304)&gt;0),$V304/365*($S304-CF304+1),$V304/365*(CG304-$R304+1))))),0)</f>
        <v>0</v>
      </c>
      <c r="CI304" s="154">
        <f>CG304+1</f>
        <v>46296</v>
      </c>
      <c r="CJ304" s="154">
        <f>CI304+30</f>
        <v>46326</v>
      </c>
      <c r="CK304" s="158">
        <f>IFERROR(IF(($R304-CJ304)&gt;=0,0,IF(($S304-CI304)&lt;0,0,IF(AND(($S304-CJ304)&gt;0,(CI304-$R304)&gt;0),$V304/365*(CJ304-CI304+1),IF(AND(($S304-CJ304)&lt;=0,(CI304-$R304)&gt;0),$V304/365*($S304-CI304+1),$V304/365*(CJ304-$R304+1))))),0)</f>
        <v>0</v>
      </c>
      <c r="CL304" s="154">
        <f>CJ304+1</f>
        <v>46327</v>
      </c>
      <c r="CM304" s="154">
        <f>CL304+29</f>
        <v>46356</v>
      </c>
      <c r="CN304" s="158">
        <f>IFERROR(IF(($R304-CM304)&gt;=0,0,IF(($S304-CL304)&lt;0,0,IF(AND(($S304-CM304)&gt;0,(CL304-$R304)&gt;0),$V304/365*(CM304-CL304+1),IF(AND(($S304-CM304)&lt;=0,(CL304-$R304)&gt;0),$V304/365*($S304-CL304+1),$V304/365*(CM304-$R304+1))))),0)</f>
        <v>0</v>
      </c>
      <c r="CO304" s="154">
        <f>CM304+1</f>
        <v>46357</v>
      </c>
      <c r="CP304" s="154">
        <f>CO304+30</f>
        <v>46387</v>
      </c>
      <c r="CQ304" s="158">
        <f>IFERROR(IF(($R304-CP304)&gt;=0,0,IF(($S304-CO304)&lt;0,0,IF(AND(($S304-CP304)&gt;0,(CO304-$R304)&gt;0),$V304/365*(CP304-CO304+1),IF(AND(($S304-CP304)&lt;=0,(CO304-$R304)&gt;0),$V304/365*($S304-CO304+1),$V304/365*(CP304-$R304+1))))),0)</f>
        <v>0</v>
      </c>
    </row>
    <row r="305" s="80" customFormat="1" ht="24" customHeight="1" outlineLevel="4" spans="1:95">
      <c r="A305" s="119"/>
      <c r="B305" s="120"/>
      <c r="C305" s="121"/>
      <c r="D305" s="119"/>
      <c r="E305" s="120"/>
      <c r="F305" s="120"/>
      <c r="G305" s="120"/>
      <c r="H305" s="122"/>
      <c r="I305" s="122"/>
      <c r="J305" s="122">
        <f>Z305+AC305+AF305+AI305+AL305+AO305+AR305+AU305+AX305+BA305+BD305+BG305</f>
        <v>0</v>
      </c>
      <c r="K305" s="122">
        <f>K304+1</f>
        <v>2</v>
      </c>
      <c r="L305" s="147"/>
      <c r="M305" s="148">
        <f>IFERROR(VLOOKUP($L305,'2-2 引出数据_合同数据仓库'!$B$2:$BP$10000,3,FALSE),0)</f>
        <v>0</v>
      </c>
      <c r="N305" s="122"/>
      <c r="O305" s="148">
        <f>IFERROR(VLOOKUP((LEFT(VLOOKUP($L305,'2-2 引出数据_合同数据仓库'!$B$2:$BP$10000,64,FALSE),15)&amp;(RIGHT(VLOOKUP($L305,'2-2 引出数据_合同数据仓库'!$B$2:$BP$10000,64,FALSE),4)+1)),'2-2 引出数据_合同数据仓库'!$B$2:$BP$10000,3,FALSE),0)</f>
        <v>0</v>
      </c>
      <c r="P305" s="122"/>
      <c r="Q305" s="122">
        <f>IFERROR(VLOOKUP($L305,'2-2 引出数据_合同数据仓库'!$B$2:$BP$10000,28,FALSE),0)</f>
        <v>0</v>
      </c>
      <c r="R305" s="122">
        <f>IFERROR(VLOOKUP($L305,'2-2 引出数据_合同数据仓库'!$B$2:$BP$10000,29,FALSE),0)</f>
        <v>0</v>
      </c>
      <c r="S305" s="122">
        <f>IFERROR(VLOOKUP($L305,'2-2 引出数据_合同数据仓库'!$B$2:$BP$10000,4,FALSE),0)</f>
        <v>0</v>
      </c>
      <c r="T305" s="122"/>
      <c r="U305" s="122">
        <f>IFERROR(VLOOKUP($L305,'2-2 引出数据_合同数据仓库'!$B$2:$BP$10000,15,FALSE),0)</f>
        <v>0</v>
      </c>
      <c r="V305" s="122">
        <f>U305/(S305-R305+1)*365</f>
        <v>0</v>
      </c>
      <c r="W305" s="122"/>
      <c r="X305" s="154">
        <v>45658</v>
      </c>
      <c r="Y305" s="154">
        <f>X305+30</f>
        <v>45688</v>
      </c>
      <c r="Z305" s="158">
        <f>IFERROR(IF(($R305-Y305)&gt;=0,0,IF(($S305-X305)&lt;0,0,IF(AND(($S305-Y305)&gt;0,(X305-$R305)&gt;0),$V305/365*(Y305-X305+1),IF(AND(($S305-Y305)&lt;=0,(X305-$R305)&gt;0),$V305/365*($S305-X305+1),$V305/365*(Y305-$R305+1))))),0)</f>
        <v>0</v>
      </c>
      <c r="AA305" s="154">
        <f>Y305+1</f>
        <v>45689</v>
      </c>
      <c r="AB305" s="154">
        <f>AA305+27</f>
        <v>45716</v>
      </c>
      <c r="AC305" s="158">
        <f>IFERROR(IF(($R305-AB305)&gt;=0,0,IF(($S305-AA305)&lt;0,0,IF(AND(($S305-AB305)&gt;0,(AA305-$R305)&gt;0),$V305/365*(AB305-AA305+1),IF(AND(($S305-AB305)&lt;=0,(AA305-$R305)&gt;0),$V305/365*($S305-AA305+1),$V305/365*(AB305-$R305+1))))),0)</f>
        <v>0</v>
      </c>
      <c r="AD305" s="154">
        <f>AB305+1</f>
        <v>45717</v>
      </c>
      <c r="AE305" s="154">
        <f>AD305+30</f>
        <v>45747</v>
      </c>
      <c r="AF305" s="158">
        <f>IFERROR(IF(($R305-AE305)&gt;=0,0,IF(($S305-AD305)&lt;0,0,IF(AND(($S305-AE305)&gt;0,(AD305-$R305)&gt;0),$V305/365*(AE305-AD305+1),IF(AND(($S305-AE305)&lt;=0,(AD305-$R305)&gt;0),$V305/365*($S305-AD305+1),$V305/365*(AE305-$R305+1))))),0)</f>
        <v>0</v>
      </c>
      <c r="AG305" s="154">
        <f>AE305+1</f>
        <v>45748</v>
      </c>
      <c r="AH305" s="154">
        <f>AG305+29</f>
        <v>45777</v>
      </c>
      <c r="AI305" s="158">
        <f>IFERROR(IF(($R305-AH305)&gt;=0,0,IF(($S305-AG305)&lt;0,0,IF(AND(($S305-AH305)&gt;0,(AG305-$R305)&gt;0),$V305/365*(AH305-AG305+1),IF(AND(($S305-AH305)&lt;=0,(AG305-$R305)&gt;0),$V305/365*($S305-AG305+1),$V305/365*(AH305-$R305+1))))),0)</f>
        <v>0</v>
      </c>
      <c r="AJ305" s="154">
        <f>AH305+1</f>
        <v>45778</v>
      </c>
      <c r="AK305" s="154">
        <f>AJ305+30</f>
        <v>45808</v>
      </c>
      <c r="AL305" s="158">
        <f>IFERROR(IF(($R305-AK305)&gt;=0,0,IF(($S305-AJ305)&lt;0,0,IF(AND(($S305-AK305)&gt;0,(AJ305-$R305)&gt;0),$V305/365*(AK305-AJ305+1),IF(AND(($S305-AK305)&lt;=0,(AJ305-$R305)&gt;0),$V305/365*($S305-AJ305+1),$V305/365*(AK305-$R305+1))))),0)</f>
        <v>0</v>
      </c>
      <c r="AM305" s="154">
        <f>AK305+1</f>
        <v>45809</v>
      </c>
      <c r="AN305" s="154">
        <f>AM305+29</f>
        <v>45838</v>
      </c>
      <c r="AO305" s="158">
        <f>IFERROR(IF(($R305-AN305)&gt;=0,0,IF(($S305-AM305)&lt;0,0,IF(AND(($S305-AN305)&gt;0,(AM305-$R305)&gt;0),$V305/365*(AN305-AM305+1),IF(AND(($S305-AN305)&lt;=0,(AM305-$R305)&gt;0),$V305/365*($S305-AM305+1),$V305/365*(AN305-$R305+1))))),0)</f>
        <v>0</v>
      </c>
      <c r="AP305" s="154">
        <f>AN305+1</f>
        <v>45839</v>
      </c>
      <c r="AQ305" s="154">
        <f>AP305+30</f>
        <v>45869</v>
      </c>
      <c r="AR305" s="158">
        <f>IFERROR(IF(($R305-AQ305)&gt;=0,0,IF(($S305-AP305)&lt;0,0,IF(AND(($S305-AQ305)&gt;0,(AP305-$R305)&gt;0),$V305/365*(AQ305-AP305+1),IF(AND(($S305-AQ305)&lt;=0,(AP305-$R305)&gt;0),$V305/365*($S305-AP305+1),$V305/365*(AQ305-$R305+1))))),0)</f>
        <v>0</v>
      </c>
      <c r="AS305" s="154">
        <f>AQ305+1</f>
        <v>45870</v>
      </c>
      <c r="AT305" s="154">
        <f>AS305+30</f>
        <v>45900</v>
      </c>
      <c r="AU305" s="158">
        <f>IFERROR(IF(($R305-AT305)&gt;=0,0,IF(($S305-AS305)&lt;0,0,IF(AND(($S305-AT305)&gt;0,(AS305-$R305)&gt;0),$V305/365*(AT305-AS305+1),IF(AND(($S305-AT305)&lt;=0,(AS305-$R305)&gt;0),$V305/365*($S305-AS305+1),$V305/365*(AT305-$R305+1))))),0)</f>
        <v>0</v>
      </c>
      <c r="AV305" s="154">
        <f>AT305+1</f>
        <v>45901</v>
      </c>
      <c r="AW305" s="154">
        <f>AV305+29</f>
        <v>45930</v>
      </c>
      <c r="AX305" s="158">
        <f>IFERROR(IF(($R305-AW305)&gt;=0,0,IF(($S305-AV305)&lt;0,0,IF(AND(($S305-AW305)&gt;0,(AV305-$R305)&gt;0),$V305/365*(AW305-AV305+1),IF(AND(($S305-AW305)&lt;=0,(AV305-$R305)&gt;0),$V305/365*($S305-AV305+1),$V305/365*(AW305-$R305+1))))),0)</f>
        <v>0</v>
      </c>
      <c r="AY305" s="154">
        <f>AW305+1</f>
        <v>45931</v>
      </c>
      <c r="AZ305" s="154">
        <f>AY305+30</f>
        <v>45961</v>
      </c>
      <c r="BA305" s="158">
        <f>IFERROR(IF(($R305-AZ305)&gt;=0,0,IF(($S305-AY305)&lt;0,0,IF(AND(($S305-AZ305)&gt;0,(AY305-$R305)&gt;0),$V305/365*(AZ305-AY305+1),IF(AND(($S305-AZ305)&lt;=0,(AY305-$R305)&gt;0),$V305/365*($S305-AY305+1),$V305/365*(AZ305-$R305+1))))),0)</f>
        <v>0</v>
      </c>
      <c r="BB305" s="154">
        <f>AZ305+1</f>
        <v>45962</v>
      </c>
      <c r="BC305" s="154">
        <f>BB305+29</f>
        <v>45991</v>
      </c>
      <c r="BD305" s="158">
        <f>IFERROR(IF(($R305-BC305)&gt;=0,0,IF(($S305-BB305)&lt;0,0,IF(AND(($S305-BC305)&gt;0,(BB305-$R305)&gt;0),$V305/365*(BC305-BB305+1),IF(AND(($S305-BC305)&lt;=0,(BB305-$R305)&gt;0),$V305/365*($S305-BB305+1),$V305/365*(BC305-$R305+1))))),0)</f>
        <v>0</v>
      </c>
      <c r="BE305" s="154">
        <f>BC305+1</f>
        <v>45992</v>
      </c>
      <c r="BF305" s="154">
        <f>BE305+30</f>
        <v>46022</v>
      </c>
      <c r="BG305" s="158">
        <f>IFERROR(IF(($R305-BF305)&gt;=0,0,IF(($S305-BE305)&lt;0,0,IF(AND(($S305-BF305)&gt;0,(BE305-$R305)&gt;0),$V305/365*(BF305-BE305+1),IF(AND(($S305-BF305)&lt;=0,(BE305-$R305)&gt;0),$V305/365*($S305-BE305+1),$V305/365*(BF305-$R305+1))))),0)</f>
        <v>0</v>
      </c>
      <c r="BH305" s="154">
        <v>46023</v>
      </c>
      <c r="BI305" s="154">
        <f>BH305+30</f>
        <v>46053</v>
      </c>
      <c r="BJ305" s="158">
        <f>IFERROR(IF(($R305-BI305)&gt;=0,0,IF(($S305-BH305)&lt;0,0,IF(AND(($S305-BI305)&gt;0,(BH305-$R305)&gt;0),$V305/365*(BI305-BH305+1),IF(AND(($S305-BI305)&lt;=0,(BH305-$R305)&gt;0),$V305/365*($S305-BH305+1),$V305/365*(BI305-$R305+1))))),0)</f>
        <v>0</v>
      </c>
      <c r="BK305" s="154">
        <f>BI305+1</f>
        <v>46054</v>
      </c>
      <c r="BL305" s="154">
        <f>BK305+27</f>
        <v>46081</v>
      </c>
      <c r="BM305" s="158">
        <f>IFERROR(IF(($R305-BL305)&gt;=0,0,IF(($S305-BK305)&lt;0,0,IF(AND(($S305-BL305)&gt;0,(BK305-$R305)&gt;0),$V305/365*(BL305-BK305+1),IF(AND(($S305-BL305)&lt;=0,(BK305-$R305)&gt;0),$V305/365*($S305-BK305+1),$V305/365*(BL305-$R305+1))))),0)</f>
        <v>0</v>
      </c>
      <c r="BN305" s="154">
        <f>BL305+1</f>
        <v>46082</v>
      </c>
      <c r="BO305" s="154">
        <f>BN305+30</f>
        <v>46112</v>
      </c>
      <c r="BP305" s="158">
        <f>IFERROR(IF(($R305-BO305)&gt;=0,0,IF(($S305-BN305)&lt;0,0,IF(AND(($S305-BO305)&gt;0,(BN305-$R305)&gt;0),$V305/365*(BO305-BN305+1),IF(AND(($S305-BO305)&lt;=0,(BN305-$R305)&gt;0),$V305/365*($S305-BN305+1),$V305/365*(BO305-$R305+1))))),0)</f>
        <v>0</v>
      </c>
      <c r="BQ305" s="154">
        <f>BO305+1</f>
        <v>46113</v>
      </c>
      <c r="BR305" s="154">
        <f>BQ305+29</f>
        <v>46142</v>
      </c>
      <c r="BS305" s="158">
        <f>IFERROR(IF(($R305-BR305)&gt;=0,0,IF(($S305-BQ305)&lt;0,0,IF(AND(($S305-BR305)&gt;0,(BQ305-$R305)&gt;0),$V305/365*(BR305-BQ305+1),IF(AND(($S305-BR305)&lt;=0,(BQ305-$R305)&gt;0),$V305/365*($S305-BQ305+1),$V305/365*(BR305-$R305+1))))),0)</f>
        <v>0</v>
      </c>
      <c r="BT305" s="154">
        <f>BR305+1</f>
        <v>46143</v>
      </c>
      <c r="BU305" s="154">
        <f>BT305+30</f>
        <v>46173</v>
      </c>
      <c r="BV305" s="158">
        <f>IFERROR(IF(($R305-BU305)&gt;=0,0,IF(($S305-BT305)&lt;0,0,IF(AND(($S305-BU305)&gt;0,(BT305-$R305)&gt;0),$V305/365*(BU305-BT305+1),IF(AND(($S305-BU305)&lt;=0,(BT305-$R305)&gt;0),$V305/365*($S305-BT305+1),$V305/365*(BU305-$R305+1))))),0)</f>
        <v>0</v>
      </c>
      <c r="BW305" s="154">
        <f>BU305+1</f>
        <v>46174</v>
      </c>
      <c r="BX305" s="154">
        <f>BW305+29</f>
        <v>46203</v>
      </c>
      <c r="BY305" s="158">
        <f>IFERROR(IF(($R305-BX305)&gt;=0,0,IF(($S305-BW305)&lt;0,0,IF(AND(($S305-BX305)&gt;0,(BW305-$R305)&gt;0),$V305/365*(BX305-BW305+1),IF(AND(($S305-BX305)&lt;=0,(BW305-$R305)&gt;0),$V305/365*($S305-BW305+1),$V305/365*(BX305-$R305+1))))),0)</f>
        <v>0</v>
      </c>
      <c r="BZ305" s="154">
        <f>BX305+1</f>
        <v>46204</v>
      </c>
      <c r="CA305" s="154">
        <f>BZ305+30</f>
        <v>46234</v>
      </c>
      <c r="CB305" s="158">
        <f>IFERROR(IF(($R305-CA305)&gt;=0,0,IF(($S305-BZ305)&lt;0,0,IF(AND(($S305-CA305)&gt;0,(BZ305-$R305)&gt;0),$V305/365*(CA305-BZ305+1),IF(AND(($S305-CA305)&lt;=0,(BZ305-$R305)&gt;0),$V305/365*($S305-BZ305+1),$V305/365*(CA305-$R305+1))))),0)</f>
        <v>0</v>
      </c>
      <c r="CC305" s="154">
        <f>CA305+1</f>
        <v>46235</v>
      </c>
      <c r="CD305" s="154">
        <f>CC305+30</f>
        <v>46265</v>
      </c>
      <c r="CE305" s="158">
        <f>IFERROR(IF(($R305-CD305)&gt;=0,0,IF(($S305-CC305)&lt;0,0,IF(AND(($S305-CD305)&gt;0,(CC305-$R305)&gt;0),$V305/365*(CD305-CC305+1),IF(AND(($S305-CD305)&lt;=0,(CC305-$R305)&gt;0),$V305/365*($S305-CC305+1),$V305/365*(CD305-$R305+1))))),0)</f>
        <v>0</v>
      </c>
      <c r="CF305" s="154">
        <f>CD305+1</f>
        <v>46266</v>
      </c>
      <c r="CG305" s="154">
        <f>CF305+29</f>
        <v>46295</v>
      </c>
      <c r="CH305" s="158">
        <f>IFERROR(IF(($R305-CG305)&gt;=0,0,IF(($S305-CF305)&lt;0,0,IF(AND(($S305-CG305)&gt;0,(CF305-$R305)&gt;0),$V305/365*(CG305-CF305+1),IF(AND(($S305-CG305)&lt;=0,(CF305-$R305)&gt;0),$V305/365*($S305-CF305+1),$V305/365*(CG305-$R305+1))))),0)</f>
        <v>0</v>
      </c>
      <c r="CI305" s="154">
        <f>CG305+1</f>
        <v>46296</v>
      </c>
      <c r="CJ305" s="154">
        <f>CI305+30</f>
        <v>46326</v>
      </c>
      <c r="CK305" s="158">
        <f>IFERROR(IF(($R305-CJ305)&gt;=0,0,IF(($S305-CI305)&lt;0,0,IF(AND(($S305-CJ305)&gt;0,(CI305-$R305)&gt;0),$V305/365*(CJ305-CI305+1),IF(AND(($S305-CJ305)&lt;=0,(CI305-$R305)&gt;0),$V305/365*($S305-CI305+1),$V305/365*(CJ305-$R305+1))))),0)</f>
        <v>0</v>
      </c>
      <c r="CL305" s="154">
        <f>CJ305+1</f>
        <v>46327</v>
      </c>
      <c r="CM305" s="154">
        <f>CL305+29</f>
        <v>46356</v>
      </c>
      <c r="CN305" s="158">
        <f>IFERROR(IF(($R305-CM305)&gt;=0,0,IF(($S305-CL305)&lt;0,0,IF(AND(($S305-CM305)&gt;0,(CL305-$R305)&gt;0),$V305/365*(CM305-CL305+1),IF(AND(($S305-CM305)&lt;=0,(CL305-$R305)&gt;0),$V305/365*($S305-CL305+1),$V305/365*(CM305-$R305+1))))),0)</f>
        <v>0</v>
      </c>
      <c r="CO305" s="154">
        <f>CM305+1</f>
        <v>46357</v>
      </c>
      <c r="CP305" s="154">
        <f>CO305+30</f>
        <v>46387</v>
      </c>
      <c r="CQ305" s="158">
        <f>IFERROR(IF(($R305-CP305)&gt;=0,0,IF(($S305-CO305)&lt;0,0,IF(AND(($S305-CP305)&gt;0,(CO305-$R305)&gt;0),$V305/365*(CP305-CO305+1),IF(AND(($S305-CP305)&lt;=0,(CO305-$R305)&gt;0),$V305/365*($S305-CO305+1),$V305/365*(CP305-$R305+1))))),0)</f>
        <v>0</v>
      </c>
    </row>
    <row r="306" s="80" customFormat="1" ht="24" customHeight="1" outlineLevel="4" spans="1:95">
      <c r="A306" s="119"/>
      <c r="B306" s="120"/>
      <c r="C306" s="121"/>
      <c r="D306" s="119"/>
      <c r="E306" s="120"/>
      <c r="F306" s="120"/>
      <c r="G306" s="120"/>
      <c r="H306" s="122"/>
      <c r="I306" s="122"/>
      <c r="J306" s="122">
        <f>Z306+AC306+AF306+AI306+AL306+AO306+AR306+AU306+AX306+BA306+BD306+BG306</f>
        <v>0</v>
      </c>
      <c r="K306" s="122">
        <f>K305+1</f>
        <v>3</v>
      </c>
      <c r="L306" s="147"/>
      <c r="M306" s="148">
        <f>IFERROR(VLOOKUP($L306,'2-2 引出数据_合同数据仓库'!$B$2:$BP$10000,3,FALSE),0)</f>
        <v>0</v>
      </c>
      <c r="N306" s="122"/>
      <c r="O306" s="148">
        <f>IFERROR(VLOOKUP((LEFT(VLOOKUP($L306,'2-2 引出数据_合同数据仓库'!$B$2:$BP$10000,64,FALSE),15)&amp;(RIGHT(VLOOKUP($L306,'2-2 引出数据_合同数据仓库'!$B$2:$BP$10000,64,FALSE),4)+1)),'2-2 引出数据_合同数据仓库'!$B$2:$BP$10000,3,FALSE),0)</f>
        <v>0</v>
      </c>
      <c r="P306" s="122"/>
      <c r="Q306" s="122">
        <f>IFERROR(VLOOKUP($L306,'2-2 引出数据_合同数据仓库'!$B$2:$BP$10000,28,FALSE),0)</f>
        <v>0</v>
      </c>
      <c r="R306" s="122">
        <f>IFERROR(VLOOKUP($L306,'2-2 引出数据_合同数据仓库'!$B$2:$BP$10000,29,FALSE),0)</f>
        <v>0</v>
      </c>
      <c r="S306" s="122">
        <f>IFERROR(VLOOKUP($L306,'2-2 引出数据_合同数据仓库'!$B$2:$BP$10000,4,FALSE),0)</f>
        <v>0</v>
      </c>
      <c r="T306" s="122"/>
      <c r="U306" s="122">
        <f>IFERROR(VLOOKUP($L306,'2-2 引出数据_合同数据仓库'!$B$2:$BP$10000,15,FALSE),0)</f>
        <v>0</v>
      </c>
      <c r="V306" s="122">
        <f>U306/(S306-R306+1)*365</f>
        <v>0</v>
      </c>
      <c r="W306" s="122"/>
      <c r="X306" s="154">
        <v>45658</v>
      </c>
      <c r="Y306" s="154">
        <f>X306+30</f>
        <v>45688</v>
      </c>
      <c r="Z306" s="158">
        <f>IFERROR(IF(($R306-Y306)&gt;=0,0,IF(($S306-X306)&lt;0,0,IF(AND(($S306-Y306)&gt;0,(X306-$R306)&gt;0),$V306/365*(Y306-X306+1),IF(AND(($S306-Y306)&lt;=0,(X306-$R306)&gt;0),$V306/365*($S306-X306+1),$V306/365*(Y306-$R306+1))))),0)</f>
        <v>0</v>
      </c>
      <c r="AA306" s="154">
        <f>Y306+1</f>
        <v>45689</v>
      </c>
      <c r="AB306" s="154">
        <f>AA306+27</f>
        <v>45716</v>
      </c>
      <c r="AC306" s="158">
        <f>IFERROR(IF(($R306-AB306)&gt;=0,0,IF(($S306-AA306)&lt;0,0,IF(AND(($S306-AB306)&gt;0,(AA306-$R306)&gt;0),$V306/365*(AB306-AA306+1),IF(AND(($S306-AB306)&lt;=0,(AA306-$R306)&gt;0),$V306/365*($S306-AA306+1),$V306/365*(AB306-$R306+1))))),0)</f>
        <v>0</v>
      </c>
      <c r="AD306" s="154">
        <f>AB306+1</f>
        <v>45717</v>
      </c>
      <c r="AE306" s="154">
        <f>AD306+30</f>
        <v>45747</v>
      </c>
      <c r="AF306" s="158">
        <f>IFERROR(IF(($R306-AE306)&gt;=0,0,IF(($S306-AD306)&lt;0,0,IF(AND(($S306-AE306)&gt;0,(AD306-$R306)&gt;0),$V306/365*(AE306-AD306+1),IF(AND(($S306-AE306)&lt;=0,(AD306-$R306)&gt;0),$V306/365*($S306-AD306+1),$V306/365*(AE306-$R306+1))))),0)</f>
        <v>0</v>
      </c>
      <c r="AG306" s="154">
        <f>AE306+1</f>
        <v>45748</v>
      </c>
      <c r="AH306" s="154">
        <f>AG306+29</f>
        <v>45777</v>
      </c>
      <c r="AI306" s="158">
        <f>IFERROR(IF(($R306-AH306)&gt;=0,0,IF(($S306-AG306)&lt;0,0,IF(AND(($S306-AH306)&gt;0,(AG306-$R306)&gt;0),$V306/365*(AH306-AG306+1),IF(AND(($S306-AH306)&lt;=0,(AG306-$R306)&gt;0),$V306/365*($S306-AG306+1),$V306/365*(AH306-$R306+1))))),0)</f>
        <v>0</v>
      </c>
      <c r="AJ306" s="154">
        <f>AH306+1</f>
        <v>45778</v>
      </c>
      <c r="AK306" s="154">
        <f>AJ306+30</f>
        <v>45808</v>
      </c>
      <c r="AL306" s="158">
        <f>IFERROR(IF(($R306-AK306)&gt;=0,0,IF(($S306-AJ306)&lt;0,0,IF(AND(($S306-AK306)&gt;0,(AJ306-$R306)&gt;0),$V306/365*(AK306-AJ306+1),IF(AND(($S306-AK306)&lt;=0,(AJ306-$R306)&gt;0),$V306/365*($S306-AJ306+1),$V306/365*(AK306-$R306+1))))),0)</f>
        <v>0</v>
      </c>
      <c r="AM306" s="154">
        <f>AK306+1</f>
        <v>45809</v>
      </c>
      <c r="AN306" s="154">
        <f>AM306+29</f>
        <v>45838</v>
      </c>
      <c r="AO306" s="158">
        <f>IFERROR(IF(($R306-AN306)&gt;=0,0,IF(($S306-AM306)&lt;0,0,IF(AND(($S306-AN306)&gt;0,(AM306-$R306)&gt;0),$V306/365*(AN306-AM306+1),IF(AND(($S306-AN306)&lt;=0,(AM306-$R306)&gt;0),$V306/365*($S306-AM306+1),$V306/365*(AN306-$R306+1))))),0)</f>
        <v>0</v>
      </c>
      <c r="AP306" s="154">
        <f>AN306+1</f>
        <v>45839</v>
      </c>
      <c r="AQ306" s="154">
        <f>AP306+30</f>
        <v>45869</v>
      </c>
      <c r="AR306" s="158">
        <f>IFERROR(IF(($R306-AQ306)&gt;=0,0,IF(($S306-AP306)&lt;0,0,IF(AND(($S306-AQ306)&gt;0,(AP306-$R306)&gt;0),$V306/365*(AQ306-AP306+1),IF(AND(($S306-AQ306)&lt;=0,(AP306-$R306)&gt;0),$V306/365*($S306-AP306+1),$V306/365*(AQ306-$R306+1))))),0)</f>
        <v>0</v>
      </c>
      <c r="AS306" s="154">
        <f>AQ306+1</f>
        <v>45870</v>
      </c>
      <c r="AT306" s="154">
        <f>AS306+30</f>
        <v>45900</v>
      </c>
      <c r="AU306" s="158">
        <f>IFERROR(IF(($R306-AT306)&gt;=0,0,IF(($S306-AS306)&lt;0,0,IF(AND(($S306-AT306)&gt;0,(AS306-$R306)&gt;0),$V306/365*(AT306-AS306+1),IF(AND(($S306-AT306)&lt;=0,(AS306-$R306)&gt;0),$V306/365*($S306-AS306+1),$V306/365*(AT306-$R306+1))))),0)</f>
        <v>0</v>
      </c>
      <c r="AV306" s="154">
        <f>AT306+1</f>
        <v>45901</v>
      </c>
      <c r="AW306" s="154">
        <f>AV306+29</f>
        <v>45930</v>
      </c>
      <c r="AX306" s="158">
        <f>IFERROR(IF(($R306-AW306)&gt;=0,0,IF(($S306-AV306)&lt;0,0,IF(AND(($S306-AW306)&gt;0,(AV306-$R306)&gt;0),$V306/365*(AW306-AV306+1),IF(AND(($S306-AW306)&lt;=0,(AV306-$R306)&gt;0),$V306/365*($S306-AV306+1),$V306/365*(AW306-$R306+1))))),0)</f>
        <v>0</v>
      </c>
      <c r="AY306" s="154">
        <f>AW306+1</f>
        <v>45931</v>
      </c>
      <c r="AZ306" s="154">
        <f>AY306+30</f>
        <v>45961</v>
      </c>
      <c r="BA306" s="158">
        <f>IFERROR(IF(($R306-AZ306)&gt;=0,0,IF(($S306-AY306)&lt;0,0,IF(AND(($S306-AZ306)&gt;0,(AY306-$R306)&gt;0),$V306/365*(AZ306-AY306+1),IF(AND(($S306-AZ306)&lt;=0,(AY306-$R306)&gt;0),$V306/365*($S306-AY306+1),$V306/365*(AZ306-$R306+1))))),0)</f>
        <v>0</v>
      </c>
      <c r="BB306" s="154">
        <f>AZ306+1</f>
        <v>45962</v>
      </c>
      <c r="BC306" s="154">
        <f>BB306+29</f>
        <v>45991</v>
      </c>
      <c r="BD306" s="158">
        <f>IFERROR(IF(($R306-BC306)&gt;=0,0,IF(($S306-BB306)&lt;0,0,IF(AND(($S306-BC306)&gt;0,(BB306-$R306)&gt;0),$V306/365*(BC306-BB306+1),IF(AND(($S306-BC306)&lt;=0,(BB306-$R306)&gt;0),$V306/365*($S306-BB306+1),$V306/365*(BC306-$R306+1))))),0)</f>
        <v>0</v>
      </c>
      <c r="BE306" s="154">
        <f>BC306+1</f>
        <v>45992</v>
      </c>
      <c r="BF306" s="154">
        <f>BE306+30</f>
        <v>46022</v>
      </c>
      <c r="BG306" s="158">
        <f>IFERROR(IF(($R306-BF306)&gt;=0,0,IF(($S306-BE306)&lt;0,0,IF(AND(($S306-BF306)&gt;0,(BE306-$R306)&gt;0),$V306/365*(BF306-BE306+1),IF(AND(($S306-BF306)&lt;=0,(BE306-$R306)&gt;0),$V306/365*($S306-BE306+1),$V306/365*(BF306-$R306+1))))),0)</f>
        <v>0</v>
      </c>
      <c r="BH306" s="154">
        <v>46023</v>
      </c>
      <c r="BI306" s="154">
        <f>BH306+30</f>
        <v>46053</v>
      </c>
      <c r="BJ306" s="158">
        <f>IFERROR(IF(($R306-BI306)&gt;=0,0,IF(($S306-BH306)&lt;0,0,IF(AND(($S306-BI306)&gt;0,(BH306-$R306)&gt;0),$V306/365*(BI306-BH306+1),IF(AND(($S306-BI306)&lt;=0,(BH306-$R306)&gt;0),$V306/365*($S306-BH306+1),$V306/365*(BI306-$R306+1))))),0)</f>
        <v>0</v>
      </c>
      <c r="BK306" s="154">
        <f>BI306+1</f>
        <v>46054</v>
      </c>
      <c r="BL306" s="154">
        <f>BK306+27</f>
        <v>46081</v>
      </c>
      <c r="BM306" s="158">
        <f>IFERROR(IF(($R306-BL306)&gt;=0,0,IF(($S306-BK306)&lt;0,0,IF(AND(($S306-BL306)&gt;0,(BK306-$R306)&gt;0),$V306/365*(BL306-BK306+1),IF(AND(($S306-BL306)&lt;=0,(BK306-$R306)&gt;0),$V306/365*($S306-BK306+1),$V306/365*(BL306-$R306+1))))),0)</f>
        <v>0</v>
      </c>
      <c r="BN306" s="154">
        <f>BL306+1</f>
        <v>46082</v>
      </c>
      <c r="BO306" s="154">
        <f>BN306+30</f>
        <v>46112</v>
      </c>
      <c r="BP306" s="158">
        <f>IFERROR(IF(($R306-BO306)&gt;=0,0,IF(($S306-BN306)&lt;0,0,IF(AND(($S306-BO306)&gt;0,(BN306-$R306)&gt;0),$V306/365*(BO306-BN306+1),IF(AND(($S306-BO306)&lt;=0,(BN306-$R306)&gt;0),$V306/365*($S306-BN306+1),$V306/365*(BO306-$R306+1))))),0)</f>
        <v>0</v>
      </c>
      <c r="BQ306" s="154">
        <f>BO306+1</f>
        <v>46113</v>
      </c>
      <c r="BR306" s="154">
        <f>BQ306+29</f>
        <v>46142</v>
      </c>
      <c r="BS306" s="158">
        <f>IFERROR(IF(($R306-BR306)&gt;=0,0,IF(($S306-BQ306)&lt;0,0,IF(AND(($S306-BR306)&gt;0,(BQ306-$R306)&gt;0),$V306/365*(BR306-BQ306+1),IF(AND(($S306-BR306)&lt;=0,(BQ306-$R306)&gt;0),$V306/365*($S306-BQ306+1),$V306/365*(BR306-$R306+1))))),0)</f>
        <v>0</v>
      </c>
      <c r="BT306" s="154">
        <f>BR306+1</f>
        <v>46143</v>
      </c>
      <c r="BU306" s="154">
        <f>BT306+30</f>
        <v>46173</v>
      </c>
      <c r="BV306" s="158">
        <f>IFERROR(IF(($R306-BU306)&gt;=0,0,IF(($S306-BT306)&lt;0,0,IF(AND(($S306-BU306)&gt;0,(BT306-$R306)&gt;0),$V306/365*(BU306-BT306+1),IF(AND(($S306-BU306)&lt;=0,(BT306-$R306)&gt;0),$V306/365*($S306-BT306+1),$V306/365*(BU306-$R306+1))))),0)</f>
        <v>0</v>
      </c>
      <c r="BW306" s="154">
        <f>BU306+1</f>
        <v>46174</v>
      </c>
      <c r="BX306" s="154">
        <f>BW306+29</f>
        <v>46203</v>
      </c>
      <c r="BY306" s="158">
        <f>IFERROR(IF(($R306-BX306)&gt;=0,0,IF(($S306-BW306)&lt;0,0,IF(AND(($S306-BX306)&gt;0,(BW306-$R306)&gt;0),$V306/365*(BX306-BW306+1),IF(AND(($S306-BX306)&lt;=0,(BW306-$R306)&gt;0),$V306/365*($S306-BW306+1),$V306/365*(BX306-$R306+1))))),0)</f>
        <v>0</v>
      </c>
      <c r="BZ306" s="154">
        <f>BX306+1</f>
        <v>46204</v>
      </c>
      <c r="CA306" s="154">
        <f>BZ306+30</f>
        <v>46234</v>
      </c>
      <c r="CB306" s="158">
        <f>IFERROR(IF(($R306-CA306)&gt;=0,0,IF(($S306-BZ306)&lt;0,0,IF(AND(($S306-CA306)&gt;0,(BZ306-$R306)&gt;0),$V306/365*(CA306-BZ306+1),IF(AND(($S306-CA306)&lt;=0,(BZ306-$R306)&gt;0),$V306/365*($S306-BZ306+1),$V306/365*(CA306-$R306+1))))),0)</f>
        <v>0</v>
      </c>
      <c r="CC306" s="154">
        <f>CA306+1</f>
        <v>46235</v>
      </c>
      <c r="CD306" s="154">
        <f>CC306+30</f>
        <v>46265</v>
      </c>
      <c r="CE306" s="158">
        <f>IFERROR(IF(($R306-CD306)&gt;=0,0,IF(($S306-CC306)&lt;0,0,IF(AND(($S306-CD306)&gt;0,(CC306-$R306)&gt;0),$V306/365*(CD306-CC306+1),IF(AND(($S306-CD306)&lt;=0,(CC306-$R306)&gt;0),$V306/365*($S306-CC306+1),$V306/365*(CD306-$R306+1))))),0)</f>
        <v>0</v>
      </c>
      <c r="CF306" s="154">
        <f>CD306+1</f>
        <v>46266</v>
      </c>
      <c r="CG306" s="154">
        <f>CF306+29</f>
        <v>46295</v>
      </c>
      <c r="CH306" s="158">
        <f>IFERROR(IF(($R306-CG306)&gt;=0,0,IF(($S306-CF306)&lt;0,0,IF(AND(($S306-CG306)&gt;0,(CF306-$R306)&gt;0),$V306/365*(CG306-CF306+1),IF(AND(($S306-CG306)&lt;=0,(CF306-$R306)&gt;0),$V306/365*($S306-CF306+1),$V306/365*(CG306-$R306+1))))),0)</f>
        <v>0</v>
      </c>
      <c r="CI306" s="154">
        <f>CG306+1</f>
        <v>46296</v>
      </c>
      <c r="CJ306" s="154">
        <f>CI306+30</f>
        <v>46326</v>
      </c>
      <c r="CK306" s="158">
        <f>IFERROR(IF(($R306-CJ306)&gt;=0,0,IF(($S306-CI306)&lt;0,0,IF(AND(($S306-CJ306)&gt;0,(CI306-$R306)&gt;0),$V306/365*(CJ306-CI306+1),IF(AND(($S306-CJ306)&lt;=0,(CI306-$R306)&gt;0),$V306/365*($S306-CI306+1),$V306/365*(CJ306-$R306+1))))),0)</f>
        <v>0</v>
      </c>
      <c r="CL306" s="154">
        <f>CJ306+1</f>
        <v>46327</v>
      </c>
      <c r="CM306" s="154">
        <f>CL306+29</f>
        <v>46356</v>
      </c>
      <c r="CN306" s="158">
        <f>IFERROR(IF(($R306-CM306)&gt;=0,0,IF(($S306-CL306)&lt;0,0,IF(AND(($S306-CM306)&gt;0,(CL306-$R306)&gt;0),$V306/365*(CM306-CL306+1),IF(AND(($S306-CM306)&lt;=0,(CL306-$R306)&gt;0),$V306/365*($S306-CL306+1),$V306/365*(CM306-$R306+1))))),0)</f>
        <v>0</v>
      </c>
      <c r="CO306" s="154">
        <f>CM306+1</f>
        <v>46357</v>
      </c>
      <c r="CP306" s="154">
        <f>CO306+30</f>
        <v>46387</v>
      </c>
      <c r="CQ306" s="158">
        <f>IFERROR(IF(($R306-CP306)&gt;=0,0,IF(($S306-CO306)&lt;0,0,IF(AND(($S306-CP306)&gt;0,(CO306-$R306)&gt;0),$V306/365*(CP306-CO306+1),IF(AND(($S306-CP306)&lt;=0,(CO306-$R306)&gt;0),$V306/365*($S306-CO306+1),$V306/365*(CP306-$R306+1))))),0)</f>
        <v>0</v>
      </c>
    </row>
    <row r="307" s="80" customFormat="1" ht="24" customHeight="1" outlineLevel="4" spans="1:95">
      <c r="A307" s="119"/>
      <c r="B307" s="120"/>
      <c r="C307" s="121"/>
      <c r="D307" s="119"/>
      <c r="E307" s="120"/>
      <c r="F307" s="120"/>
      <c r="G307" s="120"/>
      <c r="H307" s="122"/>
      <c r="I307" s="122"/>
      <c r="J307" s="122">
        <f>Z307+AC307+AF307+AI307+AL307+AO307+AR307+AU307+AX307+BA307+BD307+BG307</f>
        <v>0</v>
      </c>
      <c r="K307" s="122">
        <f>K306+1</f>
        <v>4</v>
      </c>
      <c r="L307" s="147"/>
      <c r="M307" s="148">
        <f>IFERROR(VLOOKUP($L307,'2-2 引出数据_合同数据仓库'!$B$2:$BP$10000,3,FALSE),0)</f>
        <v>0</v>
      </c>
      <c r="N307" s="122"/>
      <c r="O307" s="148">
        <f>IFERROR(VLOOKUP((LEFT(VLOOKUP($L307,'2-2 引出数据_合同数据仓库'!$B$2:$BP$10000,64,FALSE),15)&amp;(RIGHT(VLOOKUP($L307,'2-2 引出数据_合同数据仓库'!$B$2:$BP$10000,64,FALSE),4)+1)),'2-2 引出数据_合同数据仓库'!$B$2:$BP$10000,3,FALSE),0)</f>
        <v>0</v>
      </c>
      <c r="P307" s="122"/>
      <c r="Q307" s="122">
        <f>IFERROR(VLOOKUP($L307,'2-2 引出数据_合同数据仓库'!$B$2:$BP$10000,28,FALSE),0)</f>
        <v>0</v>
      </c>
      <c r="R307" s="122">
        <f>IFERROR(VLOOKUP($L307,'2-2 引出数据_合同数据仓库'!$B$2:$BP$10000,29,FALSE),0)</f>
        <v>0</v>
      </c>
      <c r="S307" s="122">
        <f>IFERROR(VLOOKUP($L307,'2-2 引出数据_合同数据仓库'!$B$2:$BP$10000,4,FALSE),0)</f>
        <v>0</v>
      </c>
      <c r="T307" s="122"/>
      <c r="U307" s="122">
        <f>IFERROR(VLOOKUP($L307,'2-2 引出数据_合同数据仓库'!$B$2:$BP$10000,15,FALSE),0)</f>
        <v>0</v>
      </c>
      <c r="V307" s="122">
        <f>U307/(S307-R307+1)*365</f>
        <v>0</v>
      </c>
      <c r="W307" s="122"/>
      <c r="X307" s="154">
        <v>45658</v>
      </c>
      <c r="Y307" s="154">
        <f>X307+30</f>
        <v>45688</v>
      </c>
      <c r="Z307" s="158">
        <f>IFERROR(IF(($R307-Y307)&gt;=0,0,IF(($S307-X307)&lt;0,0,IF(AND(($S307-Y307)&gt;0,(X307-$R307)&gt;0),$V307/365*(Y307-X307+1),IF(AND(($S307-Y307)&lt;=0,(X307-$R307)&gt;0),$V307/365*($S307-X307+1),$V307/365*(Y307-$R307+1))))),0)</f>
        <v>0</v>
      </c>
      <c r="AA307" s="154">
        <f>Y307+1</f>
        <v>45689</v>
      </c>
      <c r="AB307" s="154">
        <f>AA307+27</f>
        <v>45716</v>
      </c>
      <c r="AC307" s="158">
        <f>IFERROR(IF(($R307-AB307)&gt;=0,0,IF(($S307-AA307)&lt;0,0,IF(AND(($S307-AB307)&gt;0,(AA307-$R307)&gt;0),$V307/365*(AB307-AA307+1),IF(AND(($S307-AB307)&lt;=0,(AA307-$R307)&gt;0),$V307/365*($S307-AA307+1),$V307/365*(AB307-$R307+1))))),0)</f>
        <v>0</v>
      </c>
      <c r="AD307" s="154">
        <f>AB307+1</f>
        <v>45717</v>
      </c>
      <c r="AE307" s="154">
        <f>AD307+30</f>
        <v>45747</v>
      </c>
      <c r="AF307" s="158">
        <f>IFERROR(IF(($R307-AE307)&gt;=0,0,IF(($S307-AD307)&lt;0,0,IF(AND(($S307-AE307)&gt;0,(AD307-$R307)&gt;0),$V307/365*(AE307-AD307+1),IF(AND(($S307-AE307)&lt;=0,(AD307-$R307)&gt;0),$V307/365*($S307-AD307+1),$V307/365*(AE307-$R307+1))))),0)</f>
        <v>0</v>
      </c>
      <c r="AG307" s="154">
        <f>AE307+1</f>
        <v>45748</v>
      </c>
      <c r="AH307" s="154">
        <f>AG307+29</f>
        <v>45777</v>
      </c>
      <c r="AI307" s="158">
        <f>IFERROR(IF(($R307-AH307)&gt;=0,0,IF(($S307-AG307)&lt;0,0,IF(AND(($S307-AH307)&gt;0,(AG307-$R307)&gt;0),$V307/365*(AH307-AG307+1),IF(AND(($S307-AH307)&lt;=0,(AG307-$R307)&gt;0),$V307/365*($S307-AG307+1),$V307/365*(AH307-$R307+1))))),0)</f>
        <v>0</v>
      </c>
      <c r="AJ307" s="154">
        <f>AH307+1</f>
        <v>45778</v>
      </c>
      <c r="AK307" s="154">
        <f>AJ307+30</f>
        <v>45808</v>
      </c>
      <c r="AL307" s="158">
        <f>IFERROR(IF(($R307-AK307)&gt;=0,0,IF(($S307-AJ307)&lt;0,0,IF(AND(($S307-AK307)&gt;0,(AJ307-$R307)&gt;0),$V307/365*(AK307-AJ307+1),IF(AND(($S307-AK307)&lt;=0,(AJ307-$R307)&gt;0),$V307/365*($S307-AJ307+1),$V307/365*(AK307-$R307+1))))),0)</f>
        <v>0</v>
      </c>
      <c r="AM307" s="154">
        <f>AK307+1</f>
        <v>45809</v>
      </c>
      <c r="AN307" s="154">
        <f>AM307+29</f>
        <v>45838</v>
      </c>
      <c r="AO307" s="158">
        <f>IFERROR(IF(($R307-AN307)&gt;=0,0,IF(($S307-AM307)&lt;0,0,IF(AND(($S307-AN307)&gt;0,(AM307-$R307)&gt;0),$V307/365*(AN307-AM307+1),IF(AND(($S307-AN307)&lt;=0,(AM307-$R307)&gt;0),$V307/365*($S307-AM307+1),$V307/365*(AN307-$R307+1))))),0)</f>
        <v>0</v>
      </c>
      <c r="AP307" s="154">
        <f>AN307+1</f>
        <v>45839</v>
      </c>
      <c r="AQ307" s="154">
        <f>AP307+30</f>
        <v>45869</v>
      </c>
      <c r="AR307" s="158">
        <f>IFERROR(IF(($R307-AQ307)&gt;=0,0,IF(($S307-AP307)&lt;0,0,IF(AND(($S307-AQ307)&gt;0,(AP307-$R307)&gt;0),$V307/365*(AQ307-AP307+1),IF(AND(($S307-AQ307)&lt;=0,(AP307-$R307)&gt;0),$V307/365*($S307-AP307+1),$V307/365*(AQ307-$R307+1))))),0)</f>
        <v>0</v>
      </c>
      <c r="AS307" s="154">
        <f>AQ307+1</f>
        <v>45870</v>
      </c>
      <c r="AT307" s="154">
        <f>AS307+30</f>
        <v>45900</v>
      </c>
      <c r="AU307" s="158">
        <f>IFERROR(IF(($R307-AT307)&gt;=0,0,IF(($S307-AS307)&lt;0,0,IF(AND(($S307-AT307)&gt;0,(AS307-$R307)&gt;0),$V307/365*(AT307-AS307+1),IF(AND(($S307-AT307)&lt;=0,(AS307-$R307)&gt;0),$V307/365*($S307-AS307+1),$V307/365*(AT307-$R307+1))))),0)</f>
        <v>0</v>
      </c>
      <c r="AV307" s="154">
        <f>AT307+1</f>
        <v>45901</v>
      </c>
      <c r="AW307" s="154">
        <f>AV307+29</f>
        <v>45930</v>
      </c>
      <c r="AX307" s="158">
        <f>IFERROR(IF(($R307-AW307)&gt;=0,0,IF(($S307-AV307)&lt;0,0,IF(AND(($S307-AW307)&gt;0,(AV307-$R307)&gt;0),$V307/365*(AW307-AV307+1),IF(AND(($S307-AW307)&lt;=0,(AV307-$R307)&gt;0),$V307/365*($S307-AV307+1),$V307/365*(AW307-$R307+1))))),0)</f>
        <v>0</v>
      </c>
      <c r="AY307" s="154">
        <f>AW307+1</f>
        <v>45931</v>
      </c>
      <c r="AZ307" s="154">
        <f>AY307+30</f>
        <v>45961</v>
      </c>
      <c r="BA307" s="158">
        <f>IFERROR(IF(($R307-AZ307)&gt;=0,0,IF(($S307-AY307)&lt;0,0,IF(AND(($S307-AZ307)&gt;0,(AY307-$R307)&gt;0),$V307/365*(AZ307-AY307+1),IF(AND(($S307-AZ307)&lt;=0,(AY307-$R307)&gt;0),$V307/365*($S307-AY307+1),$V307/365*(AZ307-$R307+1))))),0)</f>
        <v>0</v>
      </c>
      <c r="BB307" s="154">
        <f>AZ307+1</f>
        <v>45962</v>
      </c>
      <c r="BC307" s="154">
        <f>BB307+29</f>
        <v>45991</v>
      </c>
      <c r="BD307" s="158">
        <f>IFERROR(IF(($R307-BC307)&gt;=0,0,IF(($S307-BB307)&lt;0,0,IF(AND(($S307-BC307)&gt;0,(BB307-$R307)&gt;0),$V307/365*(BC307-BB307+1),IF(AND(($S307-BC307)&lt;=0,(BB307-$R307)&gt;0),$V307/365*($S307-BB307+1),$V307/365*(BC307-$R307+1))))),0)</f>
        <v>0</v>
      </c>
      <c r="BE307" s="154">
        <f>BC307+1</f>
        <v>45992</v>
      </c>
      <c r="BF307" s="154">
        <f>BE307+30</f>
        <v>46022</v>
      </c>
      <c r="BG307" s="158">
        <f>IFERROR(IF(($R307-BF307)&gt;=0,0,IF(($S307-BE307)&lt;0,0,IF(AND(($S307-BF307)&gt;0,(BE307-$R307)&gt;0),$V307/365*(BF307-BE307+1),IF(AND(($S307-BF307)&lt;=0,(BE307-$R307)&gt;0),$V307/365*($S307-BE307+1),$V307/365*(BF307-$R307+1))))),0)</f>
        <v>0</v>
      </c>
      <c r="BH307" s="154">
        <v>46023</v>
      </c>
      <c r="BI307" s="154">
        <f>BH307+30</f>
        <v>46053</v>
      </c>
      <c r="BJ307" s="158">
        <f>IFERROR(IF(($R307-BI307)&gt;=0,0,IF(($S307-BH307)&lt;0,0,IF(AND(($S307-BI307)&gt;0,(BH307-$R307)&gt;0),$V307/365*(BI307-BH307+1),IF(AND(($S307-BI307)&lt;=0,(BH307-$R307)&gt;0),$V307/365*($S307-BH307+1),$V307/365*(BI307-$R307+1))))),0)</f>
        <v>0</v>
      </c>
      <c r="BK307" s="154">
        <f>BI307+1</f>
        <v>46054</v>
      </c>
      <c r="BL307" s="154">
        <f>BK307+27</f>
        <v>46081</v>
      </c>
      <c r="BM307" s="158">
        <f>IFERROR(IF(($R307-BL307)&gt;=0,0,IF(($S307-BK307)&lt;0,0,IF(AND(($S307-BL307)&gt;0,(BK307-$R307)&gt;0),$V307/365*(BL307-BK307+1),IF(AND(($S307-BL307)&lt;=0,(BK307-$R307)&gt;0),$V307/365*($S307-BK307+1),$V307/365*(BL307-$R307+1))))),0)</f>
        <v>0</v>
      </c>
      <c r="BN307" s="154">
        <f>BL307+1</f>
        <v>46082</v>
      </c>
      <c r="BO307" s="154">
        <f>BN307+30</f>
        <v>46112</v>
      </c>
      <c r="BP307" s="158">
        <f>IFERROR(IF(($R307-BO307)&gt;=0,0,IF(($S307-BN307)&lt;0,0,IF(AND(($S307-BO307)&gt;0,(BN307-$R307)&gt;0),$V307/365*(BO307-BN307+1),IF(AND(($S307-BO307)&lt;=0,(BN307-$R307)&gt;0),$V307/365*($S307-BN307+1),$V307/365*(BO307-$R307+1))))),0)</f>
        <v>0</v>
      </c>
      <c r="BQ307" s="154">
        <f>BO307+1</f>
        <v>46113</v>
      </c>
      <c r="BR307" s="154">
        <f>BQ307+29</f>
        <v>46142</v>
      </c>
      <c r="BS307" s="158">
        <f>IFERROR(IF(($R307-BR307)&gt;=0,0,IF(($S307-BQ307)&lt;0,0,IF(AND(($S307-BR307)&gt;0,(BQ307-$R307)&gt;0),$V307/365*(BR307-BQ307+1),IF(AND(($S307-BR307)&lt;=0,(BQ307-$R307)&gt;0),$V307/365*($S307-BQ307+1),$V307/365*(BR307-$R307+1))))),0)</f>
        <v>0</v>
      </c>
      <c r="BT307" s="154">
        <f>BR307+1</f>
        <v>46143</v>
      </c>
      <c r="BU307" s="154">
        <f>BT307+30</f>
        <v>46173</v>
      </c>
      <c r="BV307" s="158">
        <f>IFERROR(IF(($R307-BU307)&gt;=0,0,IF(($S307-BT307)&lt;0,0,IF(AND(($S307-BU307)&gt;0,(BT307-$R307)&gt;0),$V307/365*(BU307-BT307+1),IF(AND(($S307-BU307)&lt;=0,(BT307-$R307)&gt;0),$V307/365*($S307-BT307+1),$V307/365*(BU307-$R307+1))))),0)</f>
        <v>0</v>
      </c>
      <c r="BW307" s="154">
        <f>BU307+1</f>
        <v>46174</v>
      </c>
      <c r="BX307" s="154">
        <f>BW307+29</f>
        <v>46203</v>
      </c>
      <c r="BY307" s="158">
        <f>IFERROR(IF(($R307-BX307)&gt;=0,0,IF(($S307-BW307)&lt;0,0,IF(AND(($S307-BX307)&gt;0,(BW307-$R307)&gt;0),$V307/365*(BX307-BW307+1),IF(AND(($S307-BX307)&lt;=0,(BW307-$R307)&gt;0),$V307/365*($S307-BW307+1),$V307/365*(BX307-$R307+1))))),0)</f>
        <v>0</v>
      </c>
      <c r="BZ307" s="154">
        <f>BX307+1</f>
        <v>46204</v>
      </c>
      <c r="CA307" s="154">
        <f>BZ307+30</f>
        <v>46234</v>
      </c>
      <c r="CB307" s="158">
        <f>IFERROR(IF(($R307-CA307)&gt;=0,0,IF(($S307-BZ307)&lt;0,0,IF(AND(($S307-CA307)&gt;0,(BZ307-$R307)&gt;0),$V307/365*(CA307-BZ307+1),IF(AND(($S307-CA307)&lt;=0,(BZ307-$R307)&gt;0),$V307/365*($S307-BZ307+1),$V307/365*(CA307-$R307+1))))),0)</f>
        <v>0</v>
      </c>
      <c r="CC307" s="154">
        <f>CA307+1</f>
        <v>46235</v>
      </c>
      <c r="CD307" s="154">
        <f>CC307+30</f>
        <v>46265</v>
      </c>
      <c r="CE307" s="158">
        <f>IFERROR(IF(($R307-CD307)&gt;=0,0,IF(($S307-CC307)&lt;0,0,IF(AND(($S307-CD307)&gt;0,(CC307-$R307)&gt;0),$V307/365*(CD307-CC307+1),IF(AND(($S307-CD307)&lt;=0,(CC307-$R307)&gt;0),$V307/365*($S307-CC307+1),$V307/365*(CD307-$R307+1))))),0)</f>
        <v>0</v>
      </c>
      <c r="CF307" s="154">
        <f>CD307+1</f>
        <v>46266</v>
      </c>
      <c r="CG307" s="154">
        <f>CF307+29</f>
        <v>46295</v>
      </c>
      <c r="CH307" s="158">
        <f>IFERROR(IF(($R307-CG307)&gt;=0,0,IF(($S307-CF307)&lt;0,0,IF(AND(($S307-CG307)&gt;0,(CF307-$R307)&gt;0),$V307/365*(CG307-CF307+1),IF(AND(($S307-CG307)&lt;=0,(CF307-$R307)&gt;0),$V307/365*($S307-CF307+1),$V307/365*(CG307-$R307+1))))),0)</f>
        <v>0</v>
      </c>
      <c r="CI307" s="154">
        <f>CG307+1</f>
        <v>46296</v>
      </c>
      <c r="CJ307" s="154">
        <f>CI307+30</f>
        <v>46326</v>
      </c>
      <c r="CK307" s="158">
        <f>IFERROR(IF(($R307-CJ307)&gt;=0,0,IF(($S307-CI307)&lt;0,0,IF(AND(($S307-CJ307)&gt;0,(CI307-$R307)&gt;0),$V307/365*(CJ307-CI307+1),IF(AND(($S307-CJ307)&lt;=0,(CI307-$R307)&gt;0),$V307/365*($S307-CI307+1),$V307/365*(CJ307-$R307+1))))),0)</f>
        <v>0</v>
      </c>
      <c r="CL307" s="154">
        <f>CJ307+1</f>
        <v>46327</v>
      </c>
      <c r="CM307" s="154">
        <f>CL307+29</f>
        <v>46356</v>
      </c>
      <c r="CN307" s="158">
        <f>IFERROR(IF(($R307-CM307)&gt;=0,0,IF(($S307-CL307)&lt;0,0,IF(AND(($S307-CM307)&gt;0,(CL307-$R307)&gt;0),$V307/365*(CM307-CL307+1),IF(AND(($S307-CM307)&lt;=0,(CL307-$R307)&gt;0),$V307/365*($S307-CL307+1),$V307/365*(CM307-$R307+1))))),0)</f>
        <v>0</v>
      </c>
      <c r="CO307" s="154">
        <f>CM307+1</f>
        <v>46357</v>
      </c>
      <c r="CP307" s="154">
        <f>CO307+30</f>
        <v>46387</v>
      </c>
      <c r="CQ307" s="158">
        <f>IFERROR(IF(($R307-CP307)&gt;=0,0,IF(($S307-CO307)&lt;0,0,IF(AND(($S307-CP307)&gt;0,(CO307-$R307)&gt;0),$V307/365*(CP307-CO307+1),IF(AND(($S307-CP307)&lt;=0,(CO307-$R307)&gt;0),$V307/365*($S307-CO307+1),$V307/365*(CP307-$R307+1))))),0)</f>
        <v>0</v>
      </c>
    </row>
    <row r="308" s="80" customFormat="1" ht="24" customHeight="1" outlineLevel="4" spans="1:95">
      <c r="A308" s="123" t="s">
        <v>2814</v>
      </c>
      <c r="B308" s="124"/>
      <c r="C308" s="124"/>
      <c r="D308" s="124"/>
      <c r="E308" s="124"/>
      <c r="F308" s="124"/>
      <c r="G308" s="125"/>
      <c r="H308" s="126"/>
      <c r="I308" s="126"/>
      <c r="J308" s="126"/>
      <c r="K308" s="126"/>
      <c r="L308" s="149"/>
      <c r="M308" s="149"/>
      <c r="N308" s="126"/>
      <c r="O308" s="126"/>
      <c r="P308" s="126"/>
      <c r="Q308" s="126"/>
      <c r="R308" s="126"/>
      <c r="S308" s="126"/>
      <c r="T308" s="126"/>
      <c r="U308" s="126"/>
      <c r="V308" s="126"/>
      <c r="W308" s="126"/>
      <c r="X308" s="126"/>
      <c r="Y308" s="126"/>
      <c r="Z308" s="126"/>
      <c r="AA308" s="126"/>
      <c r="AB308" s="126"/>
      <c r="AC308" s="126"/>
      <c r="AD308" s="126"/>
      <c r="AE308" s="126"/>
      <c r="AF308" s="126"/>
      <c r="AG308" s="126"/>
      <c r="AH308" s="126"/>
      <c r="AI308" s="126"/>
      <c r="AJ308" s="126"/>
      <c r="AK308" s="126"/>
      <c r="AL308" s="126"/>
      <c r="AM308" s="126"/>
      <c r="AN308" s="126"/>
      <c r="AO308" s="126"/>
      <c r="AP308" s="126"/>
      <c r="AQ308" s="126"/>
      <c r="AR308" s="126"/>
      <c r="AS308" s="126"/>
      <c r="AT308" s="126"/>
      <c r="AU308" s="126"/>
      <c r="AV308" s="126"/>
      <c r="AW308" s="126"/>
      <c r="AX308" s="126"/>
      <c r="AY308" s="126"/>
      <c r="AZ308" s="126"/>
      <c r="BA308" s="126"/>
      <c r="BB308" s="126"/>
      <c r="BC308" s="126"/>
      <c r="BD308" s="126"/>
      <c r="BE308" s="126"/>
      <c r="BF308" s="126"/>
      <c r="BG308" s="126"/>
      <c r="BH308" s="126"/>
      <c r="BI308" s="126"/>
      <c r="BJ308" s="126"/>
      <c r="BK308" s="126"/>
      <c r="BL308" s="126"/>
      <c r="BM308" s="126"/>
      <c r="BN308" s="126"/>
      <c r="BO308" s="126"/>
      <c r="BP308" s="126"/>
      <c r="BQ308" s="126"/>
      <c r="BR308" s="126"/>
      <c r="BS308" s="126"/>
      <c r="BT308" s="126"/>
      <c r="BU308" s="126"/>
      <c r="BV308" s="126"/>
      <c r="BW308" s="126"/>
      <c r="BX308" s="126"/>
      <c r="BY308" s="126"/>
      <c r="BZ308" s="126"/>
      <c r="CA308" s="126"/>
      <c r="CB308" s="126"/>
      <c r="CC308" s="126"/>
      <c r="CD308" s="126"/>
      <c r="CE308" s="126"/>
      <c r="CF308" s="126"/>
      <c r="CG308" s="126"/>
      <c r="CH308" s="126"/>
      <c r="CI308" s="126"/>
      <c r="CJ308" s="126"/>
      <c r="CK308" s="126"/>
      <c r="CL308" s="126"/>
      <c r="CM308" s="126"/>
      <c r="CN308" s="126"/>
      <c r="CO308" s="126"/>
      <c r="CP308" s="126"/>
      <c r="CQ308" s="126"/>
    </row>
    <row r="309" ht="24" customHeight="1" outlineLevel="3" spans="1:95">
      <c r="A309" s="115"/>
      <c r="B309" s="116" t="s">
        <v>792</v>
      </c>
      <c r="C309" s="117" t="s">
        <v>1252</v>
      </c>
      <c r="D309" s="115" t="s">
        <v>1253</v>
      </c>
      <c r="E309" s="116" t="s">
        <v>1254</v>
      </c>
      <c r="F309" s="116"/>
      <c r="G309" s="116" t="s">
        <v>936</v>
      </c>
      <c r="H309" s="118">
        <f>X309+AA309+AD309+AG309+AJ309+AM309+AP309+AS309+AV309+AY309+BB309+BE309</f>
        <v>0</v>
      </c>
      <c r="I309" s="118">
        <f>Y309+AB309+AE309+AH309+AK309+AN309+AQ309+AT309+AW309+AZ309+BC309+BF309</f>
        <v>0</v>
      </c>
      <c r="J309" s="118">
        <f>Z309+AC309+AF309+AI309+AL309+AO309+AR309+AU309+AX309+BA309+BD309+BG309</f>
        <v>0</v>
      </c>
      <c r="K309" s="118"/>
      <c r="L309" s="146"/>
      <c r="M309" s="146"/>
      <c r="N309" s="118"/>
      <c r="O309" s="118"/>
      <c r="P309" s="118"/>
      <c r="Q309" s="118"/>
      <c r="R309" s="118"/>
      <c r="S309" s="118"/>
      <c r="T309" s="118"/>
      <c r="U309" s="118"/>
      <c r="V309" s="118"/>
      <c r="W309" s="118"/>
      <c r="X309" s="118">
        <f>VLOOKUP($C309,'1 预算编制表单'!$C:$BJ,27,FALSE)</f>
        <v>0</v>
      </c>
      <c r="Y309" s="118">
        <f>X309-Z309</f>
        <v>0</v>
      </c>
      <c r="Z309" s="118">
        <f>SUM(Z310:Z314)</f>
        <v>0</v>
      </c>
      <c r="AA309" s="118">
        <f>VLOOKUP($C309,'1 预算编制表单'!$C:$BJ,30,FALSE)</f>
        <v>0</v>
      </c>
      <c r="AB309" s="118">
        <f>AA309-AC309</f>
        <v>0</v>
      </c>
      <c r="AC309" s="118">
        <f>SUM(AC310:AC314)</f>
        <v>0</v>
      </c>
      <c r="AD309" s="118">
        <f>VLOOKUP($C309,'1 预算编制表单'!$C:$BJ,33,FALSE)</f>
        <v>0</v>
      </c>
      <c r="AE309" s="118">
        <f>AD309-AF309</f>
        <v>0</v>
      </c>
      <c r="AF309" s="118">
        <f>SUM(AF310:AF314)</f>
        <v>0</v>
      </c>
      <c r="AG309" s="118">
        <f>VLOOKUP($C309,'1 预算编制表单'!$C:$BJ,36,FALSE)</f>
        <v>0</v>
      </c>
      <c r="AH309" s="118">
        <f>AG309-AI309</f>
        <v>0</v>
      </c>
      <c r="AI309" s="118">
        <f>SUM(AI310:AI314)</f>
        <v>0</v>
      </c>
      <c r="AJ309" s="118">
        <f>VLOOKUP($C309,'1 预算编制表单'!$C:$BJ,39,FALSE)</f>
        <v>0</v>
      </c>
      <c r="AK309" s="118">
        <f>AJ309-AL309</f>
        <v>0</v>
      </c>
      <c r="AL309" s="118">
        <f>SUM(AL310:AL314)</f>
        <v>0</v>
      </c>
      <c r="AM309" s="118">
        <f>VLOOKUP($C309,'1 预算编制表单'!$C:$BJ,42,FALSE)</f>
        <v>0</v>
      </c>
      <c r="AN309" s="118">
        <f>AM309-AO309</f>
        <v>0</v>
      </c>
      <c r="AO309" s="118">
        <f>SUM(AO310:AO314)</f>
        <v>0</v>
      </c>
      <c r="AP309" s="118">
        <f>VLOOKUP($C309,'1 预算编制表单'!$C:$BJ,45,FALSE)</f>
        <v>0</v>
      </c>
      <c r="AQ309" s="118">
        <f>AP309-AR309</f>
        <v>0</v>
      </c>
      <c r="AR309" s="118">
        <f>SUM(AR310:AR314)</f>
        <v>0</v>
      </c>
      <c r="AS309" s="118">
        <f>VLOOKUP($C309,'1 预算编制表单'!$C:$BJ,48,FALSE)</f>
        <v>0</v>
      </c>
      <c r="AT309" s="118">
        <f>AS309-AU309</f>
        <v>0</v>
      </c>
      <c r="AU309" s="118">
        <f>SUM(AU310:AU314)</f>
        <v>0</v>
      </c>
      <c r="AV309" s="118">
        <f>VLOOKUP($C309,'1 预算编制表单'!$C:$BJ,51,FALSE)</f>
        <v>0</v>
      </c>
      <c r="AW309" s="118">
        <f>AV309-AX309</f>
        <v>0</v>
      </c>
      <c r="AX309" s="118">
        <f>SUM(AX310:AX314)</f>
        <v>0</v>
      </c>
      <c r="AY309" s="118">
        <f>VLOOKUP($C309,'1 预算编制表单'!$C:$BJ,54,FALSE)</f>
        <v>0</v>
      </c>
      <c r="AZ309" s="118">
        <f>AY309-BA309</f>
        <v>0</v>
      </c>
      <c r="BA309" s="118">
        <f>SUM(BA310:BA314)</f>
        <v>0</v>
      </c>
      <c r="BB309" s="118">
        <f>VLOOKUP($C309,'1 预算编制表单'!$C:$BJ,57,FALSE)</f>
        <v>0</v>
      </c>
      <c r="BC309" s="118">
        <f>BB309-BD309</f>
        <v>0</v>
      </c>
      <c r="BD309" s="118">
        <f>SUM(BD310:BD314)</f>
        <v>0</v>
      </c>
      <c r="BE309" s="118">
        <f>VLOOKUP($C309,'1 预算编制表单'!$C:$BJ,60,FALSE)</f>
        <v>0</v>
      </c>
      <c r="BF309" s="118">
        <f>BE309-BG309</f>
        <v>0</v>
      </c>
      <c r="BG309" s="118">
        <f>SUM(BG310:BG314)</f>
        <v>0</v>
      </c>
      <c r="BH309" s="118">
        <f>VLOOKUP($C309,'1 预算编制表单'!$C:$BJ,27,FALSE)</f>
        <v>0</v>
      </c>
      <c r="BI309" s="118">
        <f>BH309-BJ309</f>
        <v>0</v>
      </c>
      <c r="BJ309" s="118">
        <f>SUM(BJ310:BJ314)</f>
        <v>0</v>
      </c>
      <c r="BK309" s="118">
        <f>VLOOKUP($C309,'1 预算编制表单'!$C:$BJ,30,FALSE)</f>
        <v>0</v>
      </c>
      <c r="BL309" s="118">
        <f>BK309-BM309</f>
        <v>0</v>
      </c>
      <c r="BM309" s="118">
        <f>SUM(BM310:BM314)</f>
        <v>0</v>
      </c>
      <c r="BN309" s="118">
        <f>VLOOKUP($C309,'1 预算编制表单'!$C:$BJ,33,FALSE)</f>
        <v>0</v>
      </c>
      <c r="BO309" s="118">
        <f>BN309-BP309</f>
        <v>0</v>
      </c>
      <c r="BP309" s="118">
        <f>SUM(BP310:BP314)</f>
        <v>0</v>
      </c>
      <c r="BQ309" s="118">
        <f>VLOOKUP($C309,'1 预算编制表单'!$C:$BJ,36,FALSE)</f>
        <v>0</v>
      </c>
      <c r="BR309" s="118">
        <f>BQ309-BS309</f>
        <v>0</v>
      </c>
      <c r="BS309" s="118">
        <f>SUM(BS310:BS314)</f>
        <v>0</v>
      </c>
      <c r="BT309" s="118">
        <f>VLOOKUP($C309,'1 预算编制表单'!$C:$BJ,39,FALSE)</f>
        <v>0</v>
      </c>
      <c r="BU309" s="118">
        <f>BT309-BV309</f>
        <v>0</v>
      </c>
      <c r="BV309" s="118">
        <f>SUM(BV310:BV314)</f>
        <v>0</v>
      </c>
      <c r="BW309" s="118">
        <f>VLOOKUP($C309,'1 预算编制表单'!$C:$BJ,42,FALSE)</f>
        <v>0</v>
      </c>
      <c r="BX309" s="118">
        <f>BW309-BY309</f>
        <v>0</v>
      </c>
      <c r="BY309" s="118">
        <f>SUM(BY310:BY314)</f>
        <v>0</v>
      </c>
      <c r="BZ309" s="118">
        <f>VLOOKUP($C309,'1 预算编制表单'!$C:$BJ,45,FALSE)</f>
        <v>0</v>
      </c>
      <c r="CA309" s="118">
        <f>BZ309-CB309</f>
        <v>0</v>
      </c>
      <c r="CB309" s="118">
        <f>SUM(CB310:CB314)</f>
        <v>0</v>
      </c>
      <c r="CC309" s="118">
        <f>VLOOKUP($C309,'1 预算编制表单'!$C:$BJ,48,FALSE)</f>
        <v>0</v>
      </c>
      <c r="CD309" s="118">
        <f>CC309-CE309</f>
        <v>0</v>
      </c>
      <c r="CE309" s="118">
        <f>SUM(CE310:CE314)</f>
        <v>0</v>
      </c>
      <c r="CF309" s="118">
        <f>VLOOKUP($C309,'1 预算编制表单'!$C:$BJ,51,FALSE)</f>
        <v>0</v>
      </c>
      <c r="CG309" s="118">
        <f>CF309-CH309</f>
        <v>0</v>
      </c>
      <c r="CH309" s="118">
        <f>SUM(CH310:CH314)</f>
        <v>0</v>
      </c>
      <c r="CI309" s="118">
        <f>VLOOKUP($C309,'1 预算编制表单'!$C:$BJ,54,FALSE)</f>
        <v>0</v>
      </c>
      <c r="CJ309" s="118">
        <f>CI309-CK309</f>
        <v>0</v>
      </c>
      <c r="CK309" s="118">
        <f>SUM(CK310:CK314)</f>
        <v>0</v>
      </c>
      <c r="CL309" s="118">
        <f>VLOOKUP($C309,'1 预算编制表单'!$C:$BJ,57,FALSE)</f>
        <v>0</v>
      </c>
      <c r="CM309" s="118">
        <f>CL309-CN309</f>
        <v>0</v>
      </c>
      <c r="CN309" s="118">
        <f>SUM(CN310:CN314)</f>
        <v>0</v>
      </c>
      <c r="CO309" s="118">
        <f>VLOOKUP($C309,'1 预算编制表单'!$C:$BJ,60,FALSE)</f>
        <v>0</v>
      </c>
      <c r="CP309" s="118">
        <f>CO309-CQ309</f>
        <v>0</v>
      </c>
      <c r="CQ309" s="118">
        <f>SUM(CQ310:CQ314)</f>
        <v>0</v>
      </c>
    </row>
    <row r="310" s="80" customFormat="1" ht="24" customHeight="1" outlineLevel="4" spans="1:95">
      <c r="A310" s="119"/>
      <c r="B310" s="120"/>
      <c r="C310" s="121"/>
      <c r="D310" s="119"/>
      <c r="E310" s="120"/>
      <c r="F310" s="120"/>
      <c r="G310" s="120"/>
      <c r="H310" s="122"/>
      <c r="I310" s="122"/>
      <c r="J310" s="122">
        <f>Z310+AC310+AF310+AI310+AL310+AO310+AR310+AU310+AX310+BA310+BD310+BG310</f>
        <v>0</v>
      </c>
      <c r="K310" s="122">
        <v>1</v>
      </c>
      <c r="L310" s="147"/>
      <c r="M310" s="148">
        <f>IFERROR(VLOOKUP($L310,'2-2 引出数据_合同数据仓库'!$B$2:$BP$10000,3,FALSE),0)</f>
        <v>0</v>
      </c>
      <c r="N310" s="122"/>
      <c r="O310" s="148">
        <f>IFERROR(VLOOKUP((LEFT(VLOOKUP($L310,'2-2 引出数据_合同数据仓库'!$B$2:$BP$10000,64,FALSE),15)&amp;(RIGHT(VLOOKUP($L310,'2-2 引出数据_合同数据仓库'!$B$2:$BP$10000,64,FALSE),4)+1)),'2-2 引出数据_合同数据仓库'!$B$2:$BP$10000,3,FALSE),0)</f>
        <v>0</v>
      </c>
      <c r="P310" s="122"/>
      <c r="Q310" s="122">
        <f>IFERROR(VLOOKUP($L310,'2-2 引出数据_合同数据仓库'!$B$2:$BP$10000,28,FALSE),0)</f>
        <v>0</v>
      </c>
      <c r="R310" s="122">
        <f>IFERROR(VLOOKUP($L310,'2-2 引出数据_合同数据仓库'!$B$2:$BP$10000,29,FALSE),0)</f>
        <v>0</v>
      </c>
      <c r="S310" s="122">
        <f>IFERROR(VLOOKUP($L310,'2-2 引出数据_合同数据仓库'!$B$2:$BP$10000,4,FALSE),0)</f>
        <v>0</v>
      </c>
      <c r="T310" s="122"/>
      <c r="U310" s="122">
        <f>IFERROR(VLOOKUP($L310,'2-2 引出数据_合同数据仓库'!$B$2:$BP$10000,15,FALSE),0)</f>
        <v>0</v>
      </c>
      <c r="V310" s="122">
        <f>U310/(S310-R310+1)*365</f>
        <v>0</v>
      </c>
      <c r="W310" s="122"/>
      <c r="X310" s="154">
        <v>45658</v>
      </c>
      <c r="Y310" s="154">
        <f>X310+30</f>
        <v>45688</v>
      </c>
      <c r="Z310" s="158">
        <f>IFERROR(IF(($R310-Y310)&gt;=0,0,IF(($S310-X310)&lt;0,0,IF(AND(($S310-Y310)&gt;0,(X310-$R310)&gt;0),$V310/365*(Y310-X310+1),IF(AND(($S310-Y310)&lt;=0,(X310-$R310)&gt;0),$V310/365*($S310-X310+1),$V310/365*(Y310-$R310+1))))),0)</f>
        <v>0</v>
      </c>
      <c r="AA310" s="154">
        <f>Y310+1</f>
        <v>45689</v>
      </c>
      <c r="AB310" s="154">
        <f>AA310+27</f>
        <v>45716</v>
      </c>
      <c r="AC310" s="158">
        <f>IFERROR(IF(($R310-AB310)&gt;=0,0,IF(($S310-AA310)&lt;0,0,IF(AND(($S310-AB310)&gt;0,(AA310-$R310)&gt;0),$V310/365*(AB310-AA310+1),IF(AND(($S310-AB310)&lt;=0,(AA310-$R310)&gt;0),$V310/365*($S310-AA310+1),$V310/365*(AB310-$R310+1))))),0)</f>
        <v>0</v>
      </c>
      <c r="AD310" s="154">
        <f>AB310+1</f>
        <v>45717</v>
      </c>
      <c r="AE310" s="154">
        <f>AD310+30</f>
        <v>45747</v>
      </c>
      <c r="AF310" s="158">
        <f>IFERROR(IF(($R310-AE310)&gt;=0,0,IF(($S310-AD310)&lt;0,0,IF(AND(($S310-AE310)&gt;0,(AD310-$R310)&gt;0),$V310/365*(AE310-AD310+1),IF(AND(($S310-AE310)&lt;=0,(AD310-$R310)&gt;0),$V310/365*($S310-AD310+1),$V310/365*(AE310-$R310+1))))),0)</f>
        <v>0</v>
      </c>
      <c r="AG310" s="154">
        <f>AE310+1</f>
        <v>45748</v>
      </c>
      <c r="AH310" s="154">
        <f>AG310+29</f>
        <v>45777</v>
      </c>
      <c r="AI310" s="158">
        <f>IFERROR(IF(($R310-AH310)&gt;=0,0,IF(($S310-AG310)&lt;0,0,IF(AND(($S310-AH310)&gt;0,(AG310-$R310)&gt;0),$V310/365*(AH310-AG310+1),IF(AND(($S310-AH310)&lt;=0,(AG310-$R310)&gt;0),$V310/365*($S310-AG310+1),$V310/365*(AH310-$R310+1))))),0)</f>
        <v>0</v>
      </c>
      <c r="AJ310" s="154">
        <f>AH310+1</f>
        <v>45778</v>
      </c>
      <c r="AK310" s="154">
        <f>AJ310+30</f>
        <v>45808</v>
      </c>
      <c r="AL310" s="158">
        <f>IFERROR(IF(($R310-AK310)&gt;=0,0,IF(($S310-AJ310)&lt;0,0,IF(AND(($S310-AK310)&gt;0,(AJ310-$R310)&gt;0),$V310/365*(AK310-AJ310+1),IF(AND(($S310-AK310)&lt;=0,(AJ310-$R310)&gt;0),$V310/365*($S310-AJ310+1),$V310/365*(AK310-$R310+1))))),0)</f>
        <v>0</v>
      </c>
      <c r="AM310" s="154">
        <f>AK310+1</f>
        <v>45809</v>
      </c>
      <c r="AN310" s="154">
        <f>AM310+29</f>
        <v>45838</v>
      </c>
      <c r="AO310" s="158">
        <f>IFERROR(IF(($R310-AN310)&gt;=0,0,IF(($S310-AM310)&lt;0,0,IF(AND(($S310-AN310)&gt;0,(AM310-$R310)&gt;0),$V310/365*(AN310-AM310+1),IF(AND(($S310-AN310)&lt;=0,(AM310-$R310)&gt;0),$V310/365*($S310-AM310+1),$V310/365*(AN310-$R310+1))))),0)</f>
        <v>0</v>
      </c>
      <c r="AP310" s="154">
        <f>AN310+1</f>
        <v>45839</v>
      </c>
      <c r="AQ310" s="154">
        <f>AP310+30</f>
        <v>45869</v>
      </c>
      <c r="AR310" s="158">
        <f>IFERROR(IF(($R310-AQ310)&gt;=0,0,IF(($S310-AP310)&lt;0,0,IF(AND(($S310-AQ310)&gt;0,(AP310-$R310)&gt;0),$V310/365*(AQ310-AP310+1),IF(AND(($S310-AQ310)&lt;=0,(AP310-$R310)&gt;0),$V310/365*($S310-AP310+1),$V310/365*(AQ310-$R310+1))))),0)</f>
        <v>0</v>
      </c>
      <c r="AS310" s="154">
        <f>AQ310+1</f>
        <v>45870</v>
      </c>
      <c r="AT310" s="154">
        <f>AS310+30</f>
        <v>45900</v>
      </c>
      <c r="AU310" s="158">
        <f>IFERROR(IF(($R310-AT310)&gt;=0,0,IF(($S310-AS310)&lt;0,0,IF(AND(($S310-AT310)&gt;0,(AS310-$R310)&gt;0),$V310/365*(AT310-AS310+1),IF(AND(($S310-AT310)&lt;=0,(AS310-$R310)&gt;0),$V310/365*($S310-AS310+1),$V310/365*(AT310-$R310+1))))),0)</f>
        <v>0</v>
      </c>
      <c r="AV310" s="154">
        <f>AT310+1</f>
        <v>45901</v>
      </c>
      <c r="AW310" s="154">
        <f>AV310+29</f>
        <v>45930</v>
      </c>
      <c r="AX310" s="158">
        <f>IFERROR(IF(($R310-AW310)&gt;=0,0,IF(($S310-AV310)&lt;0,0,IF(AND(($S310-AW310)&gt;0,(AV310-$R310)&gt;0),$V310/365*(AW310-AV310+1),IF(AND(($S310-AW310)&lt;=0,(AV310-$R310)&gt;0),$V310/365*($S310-AV310+1),$V310/365*(AW310-$R310+1))))),0)</f>
        <v>0</v>
      </c>
      <c r="AY310" s="154">
        <f>AW310+1</f>
        <v>45931</v>
      </c>
      <c r="AZ310" s="154">
        <f>AY310+30</f>
        <v>45961</v>
      </c>
      <c r="BA310" s="158">
        <f>IFERROR(IF(($R310-AZ310)&gt;=0,0,IF(($S310-AY310)&lt;0,0,IF(AND(($S310-AZ310)&gt;0,(AY310-$R310)&gt;0),$V310/365*(AZ310-AY310+1),IF(AND(($S310-AZ310)&lt;=0,(AY310-$R310)&gt;0),$V310/365*($S310-AY310+1),$V310/365*(AZ310-$R310+1))))),0)</f>
        <v>0</v>
      </c>
      <c r="BB310" s="154">
        <f>AZ310+1</f>
        <v>45962</v>
      </c>
      <c r="BC310" s="154">
        <f>BB310+29</f>
        <v>45991</v>
      </c>
      <c r="BD310" s="158">
        <f>IFERROR(IF(($R310-BC310)&gt;=0,0,IF(($S310-BB310)&lt;0,0,IF(AND(($S310-BC310)&gt;0,(BB310-$R310)&gt;0),$V310/365*(BC310-BB310+1),IF(AND(($S310-BC310)&lt;=0,(BB310-$R310)&gt;0),$V310/365*($S310-BB310+1),$V310/365*(BC310-$R310+1))))),0)</f>
        <v>0</v>
      </c>
      <c r="BE310" s="154">
        <f>BC310+1</f>
        <v>45992</v>
      </c>
      <c r="BF310" s="154">
        <f>BE310+30</f>
        <v>46022</v>
      </c>
      <c r="BG310" s="158">
        <f>IFERROR(IF(($R310-BF310)&gt;=0,0,IF(($S310-BE310)&lt;0,0,IF(AND(($S310-BF310)&gt;0,(BE310-$R310)&gt;0),$V310/365*(BF310-BE310+1),IF(AND(($S310-BF310)&lt;=0,(BE310-$R310)&gt;0),$V310/365*($S310-BE310+1),$V310/365*(BF310-$R310+1))))),0)</f>
        <v>0</v>
      </c>
      <c r="BH310" s="154">
        <v>46023</v>
      </c>
      <c r="BI310" s="154">
        <f>BH310+30</f>
        <v>46053</v>
      </c>
      <c r="BJ310" s="158">
        <f>IFERROR(IF(($R310-BI310)&gt;=0,0,IF(($S310-BH310)&lt;0,0,IF(AND(($S310-BI310)&gt;0,(BH310-$R310)&gt;0),$V310/365*(BI310-BH310+1),IF(AND(($S310-BI310)&lt;=0,(BH310-$R310)&gt;0),$V310/365*($S310-BH310+1),$V310/365*(BI310-$R310+1))))),0)</f>
        <v>0</v>
      </c>
      <c r="BK310" s="154">
        <f>BI310+1</f>
        <v>46054</v>
      </c>
      <c r="BL310" s="154">
        <f>BK310+27</f>
        <v>46081</v>
      </c>
      <c r="BM310" s="158">
        <f>IFERROR(IF(($R310-BL310)&gt;=0,0,IF(($S310-BK310)&lt;0,0,IF(AND(($S310-BL310)&gt;0,(BK310-$R310)&gt;0),$V310/365*(BL310-BK310+1),IF(AND(($S310-BL310)&lt;=0,(BK310-$R310)&gt;0),$V310/365*($S310-BK310+1),$V310/365*(BL310-$R310+1))))),0)</f>
        <v>0</v>
      </c>
      <c r="BN310" s="154">
        <f>BL310+1</f>
        <v>46082</v>
      </c>
      <c r="BO310" s="154">
        <f>BN310+30</f>
        <v>46112</v>
      </c>
      <c r="BP310" s="158">
        <f>IFERROR(IF(($R310-BO310)&gt;=0,0,IF(($S310-BN310)&lt;0,0,IF(AND(($S310-BO310)&gt;0,(BN310-$R310)&gt;0),$V310/365*(BO310-BN310+1),IF(AND(($S310-BO310)&lt;=0,(BN310-$R310)&gt;0),$V310/365*($S310-BN310+1),$V310/365*(BO310-$R310+1))))),0)</f>
        <v>0</v>
      </c>
      <c r="BQ310" s="154">
        <f>BO310+1</f>
        <v>46113</v>
      </c>
      <c r="BR310" s="154">
        <f>BQ310+29</f>
        <v>46142</v>
      </c>
      <c r="BS310" s="158">
        <f>IFERROR(IF(($R310-BR310)&gt;=0,0,IF(($S310-BQ310)&lt;0,0,IF(AND(($S310-BR310)&gt;0,(BQ310-$R310)&gt;0),$V310/365*(BR310-BQ310+1),IF(AND(($S310-BR310)&lt;=0,(BQ310-$R310)&gt;0),$V310/365*($S310-BQ310+1),$V310/365*(BR310-$R310+1))))),0)</f>
        <v>0</v>
      </c>
      <c r="BT310" s="154">
        <f>BR310+1</f>
        <v>46143</v>
      </c>
      <c r="BU310" s="154">
        <f>BT310+30</f>
        <v>46173</v>
      </c>
      <c r="BV310" s="158">
        <f>IFERROR(IF(($R310-BU310)&gt;=0,0,IF(($S310-BT310)&lt;0,0,IF(AND(($S310-BU310)&gt;0,(BT310-$R310)&gt;0),$V310/365*(BU310-BT310+1),IF(AND(($S310-BU310)&lt;=0,(BT310-$R310)&gt;0),$V310/365*($S310-BT310+1),$V310/365*(BU310-$R310+1))))),0)</f>
        <v>0</v>
      </c>
      <c r="BW310" s="154">
        <f>BU310+1</f>
        <v>46174</v>
      </c>
      <c r="BX310" s="154">
        <f>BW310+29</f>
        <v>46203</v>
      </c>
      <c r="BY310" s="158">
        <f>IFERROR(IF(($R310-BX310)&gt;=0,0,IF(($S310-BW310)&lt;0,0,IF(AND(($S310-BX310)&gt;0,(BW310-$R310)&gt;0),$V310/365*(BX310-BW310+1),IF(AND(($S310-BX310)&lt;=0,(BW310-$R310)&gt;0),$V310/365*($S310-BW310+1),$V310/365*(BX310-$R310+1))))),0)</f>
        <v>0</v>
      </c>
      <c r="BZ310" s="154">
        <f>BX310+1</f>
        <v>46204</v>
      </c>
      <c r="CA310" s="154">
        <f>BZ310+30</f>
        <v>46234</v>
      </c>
      <c r="CB310" s="158">
        <f>IFERROR(IF(($R310-CA310)&gt;=0,0,IF(($S310-BZ310)&lt;0,0,IF(AND(($S310-CA310)&gt;0,(BZ310-$R310)&gt;0),$V310/365*(CA310-BZ310+1),IF(AND(($S310-CA310)&lt;=0,(BZ310-$R310)&gt;0),$V310/365*($S310-BZ310+1),$V310/365*(CA310-$R310+1))))),0)</f>
        <v>0</v>
      </c>
      <c r="CC310" s="154">
        <f>CA310+1</f>
        <v>46235</v>
      </c>
      <c r="CD310" s="154">
        <f>CC310+30</f>
        <v>46265</v>
      </c>
      <c r="CE310" s="158">
        <f>IFERROR(IF(($R310-CD310)&gt;=0,0,IF(($S310-CC310)&lt;0,0,IF(AND(($S310-CD310)&gt;0,(CC310-$R310)&gt;0),$V310/365*(CD310-CC310+1),IF(AND(($S310-CD310)&lt;=0,(CC310-$R310)&gt;0),$V310/365*($S310-CC310+1),$V310/365*(CD310-$R310+1))))),0)</f>
        <v>0</v>
      </c>
      <c r="CF310" s="154">
        <f>CD310+1</f>
        <v>46266</v>
      </c>
      <c r="CG310" s="154">
        <f>CF310+29</f>
        <v>46295</v>
      </c>
      <c r="CH310" s="158">
        <f>IFERROR(IF(($R310-CG310)&gt;=0,0,IF(($S310-CF310)&lt;0,0,IF(AND(($S310-CG310)&gt;0,(CF310-$R310)&gt;0),$V310/365*(CG310-CF310+1),IF(AND(($S310-CG310)&lt;=0,(CF310-$R310)&gt;0),$V310/365*($S310-CF310+1),$V310/365*(CG310-$R310+1))))),0)</f>
        <v>0</v>
      </c>
      <c r="CI310" s="154">
        <f>CG310+1</f>
        <v>46296</v>
      </c>
      <c r="CJ310" s="154">
        <f>CI310+30</f>
        <v>46326</v>
      </c>
      <c r="CK310" s="158">
        <f>IFERROR(IF(($R310-CJ310)&gt;=0,0,IF(($S310-CI310)&lt;0,0,IF(AND(($S310-CJ310)&gt;0,(CI310-$R310)&gt;0),$V310/365*(CJ310-CI310+1),IF(AND(($S310-CJ310)&lt;=0,(CI310-$R310)&gt;0),$V310/365*($S310-CI310+1),$V310/365*(CJ310-$R310+1))))),0)</f>
        <v>0</v>
      </c>
      <c r="CL310" s="154">
        <f>CJ310+1</f>
        <v>46327</v>
      </c>
      <c r="CM310" s="154">
        <f>CL310+29</f>
        <v>46356</v>
      </c>
      <c r="CN310" s="158">
        <f>IFERROR(IF(($R310-CM310)&gt;=0,0,IF(($S310-CL310)&lt;0,0,IF(AND(($S310-CM310)&gt;0,(CL310-$R310)&gt;0),$V310/365*(CM310-CL310+1),IF(AND(($S310-CM310)&lt;=0,(CL310-$R310)&gt;0),$V310/365*($S310-CL310+1),$V310/365*(CM310-$R310+1))))),0)</f>
        <v>0</v>
      </c>
      <c r="CO310" s="154">
        <f>CM310+1</f>
        <v>46357</v>
      </c>
      <c r="CP310" s="154">
        <f>CO310+30</f>
        <v>46387</v>
      </c>
      <c r="CQ310" s="158">
        <f>IFERROR(IF(($R310-CP310)&gt;=0,0,IF(($S310-CO310)&lt;0,0,IF(AND(($S310-CP310)&gt;0,(CO310-$R310)&gt;0),$V310/365*(CP310-CO310+1),IF(AND(($S310-CP310)&lt;=0,(CO310-$R310)&gt;0),$V310/365*($S310-CO310+1),$V310/365*(CP310-$R310+1))))),0)</f>
        <v>0</v>
      </c>
    </row>
    <row r="311" s="80" customFormat="1" ht="24" customHeight="1" outlineLevel="4" spans="1:95">
      <c r="A311" s="119"/>
      <c r="B311" s="120"/>
      <c r="C311" s="121"/>
      <c r="D311" s="119"/>
      <c r="E311" s="120"/>
      <c r="F311" s="120"/>
      <c r="G311" s="120"/>
      <c r="H311" s="122"/>
      <c r="I311" s="122"/>
      <c r="J311" s="122">
        <f>Z311+AC311+AF311+AI311+AL311+AO311+AR311+AU311+AX311+BA311+BD311+BG311</f>
        <v>0</v>
      </c>
      <c r="K311" s="122">
        <f>K310+1</f>
        <v>2</v>
      </c>
      <c r="L311" s="147"/>
      <c r="M311" s="148">
        <f>IFERROR(VLOOKUP($L311,'2-2 引出数据_合同数据仓库'!$B$2:$BP$10000,3,FALSE),0)</f>
        <v>0</v>
      </c>
      <c r="N311" s="122"/>
      <c r="O311" s="148">
        <f>IFERROR(VLOOKUP((LEFT(VLOOKUP($L311,'2-2 引出数据_合同数据仓库'!$B$2:$BP$10000,64,FALSE),15)&amp;(RIGHT(VLOOKUP($L311,'2-2 引出数据_合同数据仓库'!$B$2:$BP$10000,64,FALSE),4)+1)),'2-2 引出数据_合同数据仓库'!$B$2:$BP$10000,3,FALSE),0)</f>
        <v>0</v>
      </c>
      <c r="P311" s="122"/>
      <c r="Q311" s="122">
        <f>IFERROR(VLOOKUP($L311,'2-2 引出数据_合同数据仓库'!$B$2:$BP$10000,28,FALSE),0)</f>
        <v>0</v>
      </c>
      <c r="R311" s="122">
        <f>IFERROR(VLOOKUP($L311,'2-2 引出数据_合同数据仓库'!$B$2:$BP$10000,29,FALSE),0)</f>
        <v>0</v>
      </c>
      <c r="S311" s="122">
        <f>IFERROR(VLOOKUP($L311,'2-2 引出数据_合同数据仓库'!$B$2:$BP$10000,4,FALSE),0)</f>
        <v>0</v>
      </c>
      <c r="T311" s="122"/>
      <c r="U311" s="122">
        <f>IFERROR(VLOOKUP($L311,'2-2 引出数据_合同数据仓库'!$B$2:$BP$10000,15,FALSE),0)</f>
        <v>0</v>
      </c>
      <c r="V311" s="122">
        <f>U311/(S311-R311+1)*365</f>
        <v>0</v>
      </c>
      <c r="W311" s="122"/>
      <c r="X311" s="154">
        <v>45658</v>
      </c>
      <c r="Y311" s="154">
        <f>X311+30</f>
        <v>45688</v>
      </c>
      <c r="Z311" s="158">
        <f>IFERROR(IF(($R311-Y311)&gt;=0,0,IF(($S311-X311)&lt;0,0,IF(AND(($S311-Y311)&gt;0,(X311-$R311)&gt;0),$V311/365*(Y311-X311+1),IF(AND(($S311-Y311)&lt;=0,(X311-$R311)&gt;0),$V311/365*($S311-X311+1),$V311/365*(Y311-$R311+1))))),0)</f>
        <v>0</v>
      </c>
      <c r="AA311" s="154">
        <f>Y311+1</f>
        <v>45689</v>
      </c>
      <c r="AB311" s="154">
        <f>AA311+27</f>
        <v>45716</v>
      </c>
      <c r="AC311" s="158">
        <f>IFERROR(IF(($R311-AB311)&gt;=0,0,IF(($S311-AA311)&lt;0,0,IF(AND(($S311-AB311)&gt;0,(AA311-$R311)&gt;0),$V311/365*(AB311-AA311+1),IF(AND(($S311-AB311)&lt;=0,(AA311-$R311)&gt;0),$V311/365*($S311-AA311+1),$V311/365*(AB311-$R311+1))))),0)</f>
        <v>0</v>
      </c>
      <c r="AD311" s="154">
        <f>AB311+1</f>
        <v>45717</v>
      </c>
      <c r="AE311" s="154">
        <f>AD311+30</f>
        <v>45747</v>
      </c>
      <c r="AF311" s="158">
        <f>IFERROR(IF(($R311-AE311)&gt;=0,0,IF(($S311-AD311)&lt;0,0,IF(AND(($S311-AE311)&gt;0,(AD311-$R311)&gt;0),$V311/365*(AE311-AD311+1),IF(AND(($S311-AE311)&lt;=0,(AD311-$R311)&gt;0),$V311/365*($S311-AD311+1),$V311/365*(AE311-$R311+1))))),0)</f>
        <v>0</v>
      </c>
      <c r="AG311" s="154">
        <f>AE311+1</f>
        <v>45748</v>
      </c>
      <c r="AH311" s="154">
        <f>AG311+29</f>
        <v>45777</v>
      </c>
      <c r="AI311" s="158">
        <f>IFERROR(IF(($R311-AH311)&gt;=0,0,IF(($S311-AG311)&lt;0,0,IF(AND(($S311-AH311)&gt;0,(AG311-$R311)&gt;0),$V311/365*(AH311-AG311+1),IF(AND(($S311-AH311)&lt;=0,(AG311-$R311)&gt;0),$V311/365*($S311-AG311+1),$V311/365*(AH311-$R311+1))))),0)</f>
        <v>0</v>
      </c>
      <c r="AJ311" s="154">
        <f>AH311+1</f>
        <v>45778</v>
      </c>
      <c r="AK311" s="154">
        <f>AJ311+30</f>
        <v>45808</v>
      </c>
      <c r="AL311" s="158">
        <f>IFERROR(IF(($R311-AK311)&gt;=0,0,IF(($S311-AJ311)&lt;0,0,IF(AND(($S311-AK311)&gt;0,(AJ311-$R311)&gt;0),$V311/365*(AK311-AJ311+1),IF(AND(($S311-AK311)&lt;=0,(AJ311-$R311)&gt;0),$V311/365*($S311-AJ311+1),$V311/365*(AK311-$R311+1))))),0)</f>
        <v>0</v>
      </c>
      <c r="AM311" s="154">
        <f>AK311+1</f>
        <v>45809</v>
      </c>
      <c r="AN311" s="154">
        <f>AM311+29</f>
        <v>45838</v>
      </c>
      <c r="AO311" s="158">
        <f>IFERROR(IF(($R311-AN311)&gt;=0,0,IF(($S311-AM311)&lt;0,0,IF(AND(($S311-AN311)&gt;0,(AM311-$R311)&gt;0),$V311/365*(AN311-AM311+1),IF(AND(($S311-AN311)&lt;=0,(AM311-$R311)&gt;0),$V311/365*($S311-AM311+1),$V311/365*(AN311-$R311+1))))),0)</f>
        <v>0</v>
      </c>
      <c r="AP311" s="154">
        <f>AN311+1</f>
        <v>45839</v>
      </c>
      <c r="AQ311" s="154">
        <f>AP311+30</f>
        <v>45869</v>
      </c>
      <c r="AR311" s="158">
        <f>IFERROR(IF(($R311-AQ311)&gt;=0,0,IF(($S311-AP311)&lt;0,0,IF(AND(($S311-AQ311)&gt;0,(AP311-$R311)&gt;0),$V311/365*(AQ311-AP311+1),IF(AND(($S311-AQ311)&lt;=0,(AP311-$R311)&gt;0),$V311/365*($S311-AP311+1),$V311/365*(AQ311-$R311+1))))),0)</f>
        <v>0</v>
      </c>
      <c r="AS311" s="154">
        <f>AQ311+1</f>
        <v>45870</v>
      </c>
      <c r="AT311" s="154">
        <f>AS311+30</f>
        <v>45900</v>
      </c>
      <c r="AU311" s="158">
        <f>IFERROR(IF(($R311-AT311)&gt;=0,0,IF(($S311-AS311)&lt;0,0,IF(AND(($S311-AT311)&gt;0,(AS311-$R311)&gt;0),$V311/365*(AT311-AS311+1),IF(AND(($S311-AT311)&lt;=0,(AS311-$R311)&gt;0),$V311/365*($S311-AS311+1),$V311/365*(AT311-$R311+1))))),0)</f>
        <v>0</v>
      </c>
      <c r="AV311" s="154">
        <f>AT311+1</f>
        <v>45901</v>
      </c>
      <c r="AW311" s="154">
        <f>AV311+29</f>
        <v>45930</v>
      </c>
      <c r="AX311" s="158">
        <f>IFERROR(IF(($R311-AW311)&gt;=0,0,IF(($S311-AV311)&lt;0,0,IF(AND(($S311-AW311)&gt;0,(AV311-$R311)&gt;0),$V311/365*(AW311-AV311+1),IF(AND(($S311-AW311)&lt;=0,(AV311-$R311)&gt;0),$V311/365*($S311-AV311+1),$V311/365*(AW311-$R311+1))))),0)</f>
        <v>0</v>
      </c>
      <c r="AY311" s="154">
        <f>AW311+1</f>
        <v>45931</v>
      </c>
      <c r="AZ311" s="154">
        <f>AY311+30</f>
        <v>45961</v>
      </c>
      <c r="BA311" s="158">
        <f>IFERROR(IF(($R311-AZ311)&gt;=0,0,IF(($S311-AY311)&lt;0,0,IF(AND(($S311-AZ311)&gt;0,(AY311-$R311)&gt;0),$V311/365*(AZ311-AY311+1),IF(AND(($S311-AZ311)&lt;=0,(AY311-$R311)&gt;0),$V311/365*($S311-AY311+1),$V311/365*(AZ311-$R311+1))))),0)</f>
        <v>0</v>
      </c>
      <c r="BB311" s="154">
        <f>AZ311+1</f>
        <v>45962</v>
      </c>
      <c r="BC311" s="154">
        <f>BB311+29</f>
        <v>45991</v>
      </c>
      <c r="BD311" s="158">
        <f>IFERROR(IF(($R311-BC311)&gt;=0,0,IF(($S311-BB311)&lt;0,0,IF(AND(($S311-BC311)&gt;0,(BB311-$R311)&gt;0),$V311/365*(BC311-BB311+1),IF(AND(($S311-BC311)&lt;=0,(BB311-$R311)&gt;0),$V311/365*($S311-BB311+1),$V311/365*(BC311-$R311+1))))),0)</f>
        <v>0</v>
      </c>
      <c r="BE311" s="154">
        <f>BC311+1</f>
        <v>45992</v>
      </c>
      <c r="BF311" s="154">
        <f>BE311+30</f>
        <v>46022</v>
      </c>
      <c r="BG311" s="158">
        <f>IFERROR(IF(($R311-BF311)&gt;=0,0,IF(($S311-BE311)&lt;0,0,IF(AND(($S311-BF311)&gt;0,(BE311-$R311)&gt;0),$V311/365*(BF311-BE311+1),IF(AND(($S311-BF311)&lt;=0,(BE311-$R311)&gt;0),$V311/365*($S311-BE311+1),$V311/365*(BF311-$R311+1))))),0)</f>
        <v>0</v>
      </c>
      <c r="BH311" s="154">
        <v>46023</v>
      </c>
      <c r="BI311" s="154">
        <f>BH311+30</f>
        <v>46053</v>
      </c>
      <c r="BJ311" s="158">
        <f>IFERROR(IF(($R311-BI311)&gt;=0,0,IF(($S311-BH311)&lt;0,0,IF(AND(($S311-BI311)&gt;0,(BH311-$R311)&gt;0),$V311/365*(BI311-BH311+1),IF(AND(($S311-BI311)&lt;=0,(BH311-$R311)&gt;0),$V311/365*($S311-BH311+1),$V311/365*(BI311-$R311+1))))),0)</f>
        <v>0</v>
      </c>
      <c r="BK311" s="154">
        <f>BI311+1</f>
        <v>46054</v>
      </c>
      <c r="BL311" s="154">
        <f>BK311+27</f>
        <v>46081</v>
      </c>
      <c r="BM311" s="158">
        <f>IFERROR(IF(($R311-BL311)&gt;=0,0,IF(($S311-BK311)&lt;0,0,IF(AND(($S311-BL311)&gt;0,(BK311-$R311)&gt;0),$V311/365*(BL311-BK311+1),IF(AND(($S311-BL311)&lt;=0,(BK311-$R311)&gt;0),$V311/365*($S311-BK311+1),$V311/365*(BL311-$R311+1))))),0)</f>
        <v>0</v>
      </c>
      <c r="BN311" s="154">
        <f>BL311+1</f>
        <v>46082</v>
      </c>
      <c r="BO311" s="154">
        <f>BN311+30</f>
        <v>46112</v>
      </c>
      <c r="BP311" s="158">
        <f>IFERROR(IF(($R311-BO311)&gt;=0,0,IF(($S311-BN311)&lt;0,0,IF(AND(($S311-BO311)&gt;0,(BN311-$R311)&gt;0),$V311/365*(BO311-BN311+1),IF(AND(($S311-BO311)&lt;=0,(BN311-$R311)&gt;0),$V311/365*($S311-BN311+1),$V311/365*(BO311-$R311+1))))),0)</f>
        <v>0</v>
      </c>
      <c r="BQ311" s="154">
        <f>BO311+1</f>
        <v>46113</v>
      </c>
      <c r="BR311" s="154">
        <f>BQ311+29</f>
        <v>46142</v>
      </c>
      <c r="BS311" s="158">
        <f>IFERROR(IF(($R311-BR311)&gt;=0,0,IF(($S311-BQ311)&lt;0,0,IF(AND(($S311-BR311)&gt;0,(BQ311-$R311)&gt;0),$V311/365*(BR311-BQ311+1),IF(AND(($S311-BR311)&lt;=0,(BQ311-$R311)&gt;0),$V311/365*($S311-BQ311+1),$V311/365*(BR311-$R311+1))))),0)</f>
        <v>0</v>
      </c>
      <c r="BT311" s="154">
        <f>BR311+1</f>
        <v>46143</v>
      </c>
      <c r="BU311" s="154">
        <f>BT311+30</f>
        <v>46173</v>
      </c>
      <c r="BV311" s="158">
        <f>IFERROR(IF(($R311-BU311)&gt;=0,0,IF(($S311-BT311)&lt;0,0,IF(AND(($S311-BU311)&gt;0,(BT311-$R311)&gt;0),$V311/365*(BU311-BT311+1),IF(AND(($S311-BU311)&lt;=0,(BT311-$R311)&gt;0),$V311/365*($S311-BT311+1),$V311/365*(BU311-$R311+1))))),0)</f>
        <v>0</v>
      </c>
      <c r="BW311" s="154">
        <f>BU311+1</f>
        <v>46174</v>
      </c>
      <c r="BX311" s="154">
        <f>BW311+29</f>
        <v>46203</v>
      </c>
      <c r="BY311" s="158">
        <f>IFERROR(IF(($R311-BX311)&gt;=0,0,IF(($S311-BW311)&lt;0,0,IF(AND(($S311-BX311)&gt;0,(BW311-$R311)&gt;0),$V311/365*(BX311-BW311+1),IF(AND(($S311-BX311)&lt;=0,(BW311-$R311)&gt;0),$V311/365*($S311-BW311+1),$V311/365*(BX311-$R311+1))))),0)</f>
        <v>0</v>
      </c>
      <c r="BZ311" s="154">
        <f>BX311+1</f>
        <v>46204</v>
      </c>
      <c r="CA311" s="154">
        <f>BZ311+30</f>
        <v>46234</v>
      </c>
      <c r="CB311" s="158">
        <f>IFERROR(IF(($R311-CA311)&gt;=0,0,IF(($S311-BZ311)&lt;0,0,IF(AND(($S311-CA311)&gt;0,(BZ311-$R311)&gt;0),$V311/365*(CA311-BZ311+1),IF(AND(($S311-CA311)&lt;=0,(BZ311-$R311)&gt;0),$V311/365*($S311-BZ311+1),$V311/365*(CA311-$R311+1))))),0)</f>
        <v>0</v>
      </c>
      <c r="CC311" s="154">
        <f>CA311+1</f>
        <v>46235</v>
      </c>
      <c r="CD311" s="154">
        <f>CC311+30</f>
        <v>46265</v>
      </c>
      <c r="CE311" s="158">
        <f>IFERROR(IF(($R311-CD311)&gt;=0,0,IF(($S311-CC311)&lt;0,0,IF(AND(($S311-CD311)&gt;0,(CC311-$R311)&gt;0),$V311/365*(CD311-CC311+1),IF(AND(($S311-CD311)&lt;=0,(CC311-$R311)&gt;0),$V311/365*($S311-CC311+1),$V311/365*(CD311-$R311+1))))),0)</f>
        <v>0</v>
      </c>
      <c r="CF311" s="154">
        <f>CD311+1</f>
        <v>46266</v>
      </c>
      <c r="CG311" s="154">
        <f>CF311+29</f>
        <v>46295</v>
      </c>
      <c r="CH311" s="158">
        <f>IFERROR(IF(($R311-CG311)&gt;=0,0,IF(($S311-CF311)&lt;0,0,IF(AND(($S311-CG311)&gt;0,(CF311-$R311)&gt;0),$V311/365*(CG311-CF311+1),IF(AND(($S311-CG311)&lt;=0,(CF311-$R311)&gt;0),$V311/365*($S311-CF311+1),$V311/365*(CG311-$R311+1))))),0)</f>
        <v>0</v>
      </c>
      <c r="CI311" s="154">
        <f>CG311+1</f>
        <v>46296</v>
      </c>
      <c r="CJ311" s="154">
        <f>CI311+30</f>
        <v>46326</v>
      </c>
      <c r="CK311" s="158">
        <f>IFERROR(IF(($R311-CJ311)&gt;=0,0,IF(($S311-CI311)&lt;0,0,IF(AND(($S311-CJ311)&gt;0,(CI311-$R311)&gt;0),$V311/365*(CJ311-CI311+1),IF(AND(($S311-CJ311)&lt;=0,(CI311-$R311)&gt;0),$V311/365*($S311-CI311+1),$V311/365*(CJ311-$R311+1))))),0)</f>
        <v>0</v>
      </c>
      <c r="CL311" s="154">
        <f>CJ311+1</f>
        <v>46327</v>
      </c>
      <c r="CM311" s="154">
        <f>CL311+29</f>
        <v>46356</v>
      </c>
      <c r="CN311" s="158">
        <f>IFERROR(IF(($R311-CM311)&gt;=0,0,IF(($S311-CL311)&lt;0,0,IF(AND(($S311-CM311)&gt;0,(CL311-$R311)&gt;0),$V311/365*(CM311-CL311+1),IF(AND(($S311-CM311)&lt;=0,(CL311-$R311)&gt;0),$V311/365*($S311-CL311+1),$V311/365*(CM311-$R311+1))))),0)</f>
        <v>0</v>
      </c>
      <c r="CO311" s="154">
        <f>CM311+1</f>
        <v>46357</v>
      </c>
      <c r="CP311" s="154">
        <f>CO311+30</f>
        <v>46387</v>
      </c>
      <c r="CQ311" s="158">
        <f>IFERROR(IF(($R311-CP311)&gt;=0,0,IF(($S311-CO311)&lt;0,0,IF(AND(($S311-CP311)&gt;0,(CO311-$R311)&gt;0),$V311/365*(CP311-CO311+1),IF(AND(($S311-CP311)&lt;=0,(CO311-$R311)&gt;0),$V311/365*($S311-CO311+1),$V311/365*(CP311-$R311+1))))),0)</f>
        <v>0</v>
      </c>
    </row>
    <row r="312" s="80" customFormat="1" ht="24" customHeight="1" outlineLevel="4" spans="1:95">
      <c r="A312" s="119"/>
      <c r="B312" s="120"/>
      <c r="C312" s="121"/>
      <c r="D312" s="119"/>
      <c r="E312" s="120"/>
      <c r="F312" s="120"/>
      <c r="G312" s="120"/>
      <c r="H312" s="122"/>
      <c r="I312" s="122"/>
      <c r="J312" s="122">
        <f>Z312+AC312+AF312+AI312+AL312+AO312+AR312+AU312+AX312+BA312+BD312+BG312</f>
        <v>0</v>
      </c>
      <c r="K312" s="122">
        <f>K311+1</f>
        <v>3</v>
      </c>
      <c r="L312" s="147"/>
      <c r="M312" s="148">
        <f>IFERROR(VLOOKUP($L312,'2-2 引出数据_合同数据仓库'!$B$2:$BP$10000,3,FALSE),0)</f>
        <v>0</v>
      </c>
      <c r="N312" s="122"/>
      <c r="O312" s="148">
        <f>IFERROR(VLOOKUP((LEFT(VLOOKUP($L312,'2-2 引出数据_合同数据仓库'!$B$2:$BP$10000,64,FALSE),15)&amp;(RIGHT(VLOOKUP($L312,'2-2 引出数据_合同数据仓库'!$B$2:$BP$10000,64,FALSE),4)+1)),'2-2 引出数据_合同数据仓库'!$B$2:$BP$10000,3,FALSE),0)</f>
        <v>0</v>
      </c>
      <c r="P312" s="122"/>
      <c r="Q312" s="122">
        <f>IFERROR(VLOOKUP($L312,'2-2 引出数据_合同数据仓库'!$B$2:$BP$10000,28,FALSE),0)</f>
        <v>0</v>
      </c>
      <c r="R312" s="122">
        <f>IFERROR(VLOOKUP($L312,'2-2 引出数据_合同数据仓库'!$B$2:$BP$10000,29,FALSE),0)</f>
        <v>0</v>
      </c>
      <c r="S312" s="122">
        <f>IFERROR(VLOOKUP($L312,'2-2 引出数据_合同数据仓库'!$B$2:$BP$10000,4,FALSE),0)</f>
        <v>0</v>
      </c>
      <c r="T312" s="122"/>
      <c r="U312" s="122">
        <f>IFERROR(VLOOKUP($L312,'2-2 引出数据_合同数据仓库'!$B$2:$BP$10000,15,FALSE),0)</f>
        <v>0</v>
      </c>
      <c r="V312" s="122">
        <f>U312/(S312-R312+1)*365</f>
        <v>0</v>
      </c>
      <c r="W312" s="122"/>
      <c r="X312" s="154">
        <v>45658</v>
      </c>
      <c r="Y312" s="154">
        <f>X312+30</f>
        <v>45688</v>
      </c>
      <c r="Z312" s="158">
        <f>IFERROR(IF(($R312-Y312)&gt;=0,0,IF(($S312-X312)&lt;0,0,IF(AND(($S312-Y312)&gt;0,(X312-$R312)&gt;0),$V312/365*(Y312-X312+1),IF(AND(($S312-Y312)&lt;=0,(X312-$R312)&gt;0),$V312/365*($S312-X312+1),$V312/365*(Y312-$R312+1))))),0)</f>
        <v>0</v>
      </c>
      <c r="AA312" s="154">
        <f>Y312+1</f>
        <v>45689</v>
      </c>
      <c r="AB312" s="154">
        <f>AA312+27</f>
        <v>45716</v>
      </c>
      <c r="AC312" s="158">
        <f>IFERROR(IF(($R312-AB312)&gt;=0,0,IF(($S312-AA312)&lt;0,0,IF(AND(($S312-AB312)&gt;0,(AA312-$R312)&gt;0),$V312/365*(AB312-AA312+1),IF(AND(($S312-AB312)&lt;=0,(AA312-$R312)&gt;0),$V312/365*($S312-AA312+1),$V312/365*(AB312-$R312+1))))),0)</f>
        <v>0</v>
      </c>
      <c r="AD312" s="154">
        <f>AB312+1</f>
        <v>45717</v>
      </c>
      <c r="AE312" s="154">
        <f>AD312+30</f>
        <v>45747</v>
      </c>
      <c r="AF312" s="158">
        <f>IFERROR(IF(($R312-AE312)&gt;=0,0,IF(($S312-AD312)&lt;0,0,IF(AND(($S312-AE312)&gt;0,(AD312-$R312)&gt;0),$V312/365*(AE312-AD312+1),IF(AND(($S312-AE312)&lt;=0,(AD312-$R312)&gt;0),$V312/365*($S312-AD312+1),$V312/365*(AE312-$R312+1))))),0)</f>
        <v>0</v>
      </c>
      <c r="AG312" s="154">
        <f>AE312+1</f>
        <v>45748</v>
      </c>
      <c r="AH312" s="154">
        <f>AG312+29</f>
        <v>45777</v>
      </c>
      <c r="AI312" s="158">
        <f>IFERROR(IF(($R312-AH312)&gt;=0,0,IF(($S312-AG312)&lt;0,0,IF(AND(($S312-AH312)&gt;0,(AG312-$R312)&gt;0),$V312/365*(AH312-AG312+1),IF(AND(($S312-AH312)&lt;=0,(AG312-$R312)&gt;0),$V312/365*($S312-AG312+1),$V312/365*(AH312-$R312+1))))),0)</f>
        <v>0</v>
      </c>
      <c r="AJ312" s="154">
        <f>AH312+1</f>
        <v>45778</v>
      </c>
      <c r="AK312" s="154">
        <f>AJ312+30</f>
        <v>45808</v>
      </c>
      <c r="AL312" s="158">
        <f>IFERROR(IF(($R312-AK312)&gt;=0,0,IF(($S312-AJ312)&lt;0,0,IF(AND(($S312-AK312)&gt;0,(AJ312-$R312)&gt;0),$V312/365*(AK312-AJ312+1),IF(AND(($S312-AK312)&lt;=0,(AJ312-$R312)&gt;0),$V312/365*($S312-AJ312+1),$V312/365*(AK312-$R312+1))))),0)</f>
        <v>0</v>
      </c>
      <c r="AM312" s="154">
        <f>AK312+1</f>
        <v>45809</v>
      </c>
      <c r="AN312" s="154">
        <f>AM312+29</f>
        <v>45838</v>
      </c>
      <c r="AO312" s="158">
        <f>IFERROR(IF(($R312-AN312)&gt;=0,0,IF(($S312-AM312)&lt;0,0,IF(AND(($S312-AN312)&gt;0,(AM312-$R312)&gt;0),$V312/365*(AN312-AM312+1),IF(AND(($S312-AN312)&lt;=0,(AM312-$R312)&gt;0),$V312/365*($S312-AM312+1),$V312/365*(AN312-$R312+1))))),0)</f>
        <v>0</v>
      </c>
      <c r="AP312" s="154">
        <f>AN312+1</f>
        <v>45839</v>
      </c>
      <c r="AQ312" s="154">
        <f>AP312+30</f>
        <v>45869</v>
      </c>
      <c r="AR312" s="158">
        <f>IFERROR(IF(($R312-AQ312)&gt;=0,0,IF(($S312-AP312)&lt;0,0,IF(AND(($S312-AQ312)&gt;0,(AP312-$R312)&gt;0),$V312/365*(AQ312-AP312+1),IF(AND(($S312-AQ312)&lt;=0,(AP312-$R312)&gt;0),$V312/365*($S312-AP312+1),$V312/365*(AQ312-$R312+1))))),0)</f>
        <v>0</v>
      </c>
      <c r="AS312" s="154">
        <f>AQ312+1</f>
        <v>45870</v>
      </c>
      <c r="AT312" s="154">
        <f>AS312+30</f>
        <v>45900</v>
      </c>
      <c r="AU312" s="158">
        <f>IFERROR(IF(($R312-AT312)&gt;=0,0,IF(($S312-AS312)&lt;0,0,IF(AND(($S312-AT312)&gt;0,(AS312-$R312)&gt;0),$V312/365*(AT312-AS312+1),IF(AND(($S312-AT312)&lt;=0,(AS312-$R312)&gt;0),$V312/365*($S312-AS312+1),$V312/365*(AT312-$R312+1))))),0)</f>
        <v>0</v>
      </c>
      <c r="AV312" s="154">
        <f>AT312+1</f>
        <v>45901</v>
      </c>
      <c r="AW312" s="154">
        <f>AV312+29</f>
        <v>45930</v>
      </c>
      <c r="AX312" s="158">
        <f>IFERROR(IF(($R312-AW312)&gt;=0,0,IF(($S312-AV312)&lt;0,0,IF(AND(($S312-AW312)&gt;0,(AV312-$R312)&gt;0),$V312/365*(AW312-AV312+1),IF(AND(($S312-AW312)&lt;=0,(AV312-$R312)&gt;0),$V312/365*($S312-AV312+1),$V312/365*(AW312-$R312+1))))),0)</f>
        <v>0</v>
      </c>
      <c r="AY312" s="154">
        <f>AW312+1</f>
        <v>45931</v>
      </c>
      <c r="AZ312" s="154">
        <f>AY312+30</f>
        <v>45961</v>
      </c>
      <c r="BA312" s="158">
        <f>IFERROR(IF(($R312-AZ312)&gt;=0,0,IF(($S312-AY312)&lt;0,0,IF(AND(($S312-AZ312)&gt;0,(AY312-$R312)&gt;0),$V312/365*(AZ312-AY312+1),IF(AND(($S312-AZ312)&lt;=0,(AY312-$R312)&gt;0),$V312/365*($S312-AY312+1),$V312/365*(AZ312-$R312+1))))),0)</f>
        <v>0</v>
      </c>
      <c r="BB312" s="154">
        <f>AZ312+1</f>
        <v>45962</v>
      </c>
      <c r="BC312" s="154">
        <f>BB312+29</f>
        <v>45991</v>
      </c>
      <c r="BD312" s="158">
        <f>IFERROR(IF(($R312-BC312)&gt;=0,0,IF(($S312-BB312)&lt;0,0,IF(AND(($S312-BC312)&gt;0,(BB312-$R312)&gt;0),$V312/365*(BC312-BB312+1),IF(AND(($S312-BC312)&lt;=0,(BB312-$R312)&gt;0),$V312/365*($S312-BB312+1),$V312/365*(BC312-$R312+1))))),0)</f>
        <v>0</v>
      </c>
      <c r="BE312" s="154">
        <f>BC312+1</f>
        <v>45992</v>
      </c>
      <c r="BF312" s="154">
        <f>BE312+30</f>
        <v>46022</v>
      </c>
      <c r="BG312" s="158">
        <f>IFERROR(IF(($R312-BF312)&gt;=0,0,IF(($S312-BE312)&lt;0,0,IF(AND(($S312-BF312)&gt;0,(BE312-$R312)&gt;0),$V312/365*(BF312-BE312+1),IF(AND(($S312-BF312)&lt;=0,(BE312-$R312)&gt;0),$V312/365*($S312-BE312+1),$V312/365*(BF312-$R312+1))))),0)</f>
        <v>0</v>
      </c>
      <c r="BH312" s="154">
        <v>46023</v>
      </c>
      <c r="BI312" s="154">
        <f>BH312+30</f>
        <v>46053</v>
      </c>
      <c r="BJ312" s="158">
        <f>IFERROR(IF(($R312-BI312)&gt;=0,0,IF(($S312-BH312)&lt;0,0,IF(AND(($S312-BI312)&gt;0,(BH312-$R312)&gt;0),$V312/365*(BI312-BH312+1),IF(AND(($S312-BI312)&lt;=0,(BH312-$R312)&gt;0),$V312/365*($S312-BH312+1),$V312/365*(BI312-$R312+1))))),0)</f>
        <v>0</v>
      </c>
      <c r="BK312" s="154">
        <f>BI312+1</f>
        <v>46054</v>
      </c>
      <c r="BL312" s="154">
        <f>BK312+27</f>
        <v>46081</v>
      </c>
      <c r="BM312" s="158">
        <f>IFERROR(IF(($R312-BL312)&gt;=0,0,IF(($S312-BK312)&lt;0,0,IF(AND(($S312-BL312)&gt;0,(BK312-$R312)&gt;0),$V312/365*(BL312-BK312+1),IF(AND(($S312-BL312)&lt;=0,(BK312-$R312)&gt;0),$V312/365*($S312-BK312+1),$V312/365*(BL312-$R312+1))))),0)</f>
        <v>0</v>
      </c>
      <c r="BN312" s="154">
        <f>BL312+1</f>
        <v>46082</v>
      </c>
      <c r="BO312" s="154">
        <f>BN312+30</f>
        <v>46112</v>
      </c>
      <c r="BP312" s="158">
        <f>IFERROR(IF(($R312-BO312)&gt;=0,0,IF(($S312-BN312)&lt;0,0,IF(AND(($S312-BO312)&gt;0,(BN312-$R312)&gt;0),$V312/365*(BO312-BN312+1),IF(AND(($S312-BO312)&lt;=0,(BN312-$R312)&gt;0),$V312/365*($S312-BN312+1),$V312/365*(BO312-$R312+1))))),0)</f>
        <v>0</v>
      </c>
      <c r="BQ312" s="154">
        <f>BO312+1</f>
        <v>46113</v>
      </c>
      <c r="BR312" s="154">
        <f>BQ312+29</f>
        <v>46142</v>
      </c>
      <c r="BS312" s="158">
        <f>IFERROR(IF(($R312-BR312)&gt;=0,0,IF(($S312-BQ312)&lt;0,0,IF(AND(($S312-BR312)&gt;0,(BQ312-$R312)&gt;0),$V312/365*(BR312-BQ312+1),IF(AND(($S312-BR312)&lt;=0,(BQ312-$R312)&gt;0),$V312/365*($S312-BQ312+1),$V312/365*(BR312-$R312+1))))),0)</f>
        <v>0</v>
      </c>
      <c r="BT312" s="154">
        <f>BR312+1</f>
        <v>46143</v>
      </c>
      <c r="BU312" s="154">
        <f>BT312+30</f>
        <v>46173</v>
      </c>
      <c r="BV312" s="158">
        <f>IFERROR(IF(($R312-BU312)&gt;=0,0,IF(($S312-BT312)&lt;0,0,IF(AND(($S312-BU312)&gt;0,(BT312-$R312)&gt;0),$V312/365*(BU312-BT312+1),IF(AND(($S312-BU312)&lt;=0,(BT312-$R312)&gt;0),$V312/365*($S312-BT312+1),$V312/365*(BU312-$R312+1))))),0)</f>
        <v>0</v>
      </c>
      <c r="BW312" s="154">
        <f>BU312+1</f>
        <v>46174</v>
      </c>
      <c r="BX312" s="154">
        <f>BW312+29</f>
        <v>46203</v>
      </c>
      <c r="BY312" s="158">
        <f>IFERROR(IF(($R312-BX312)&gt;=0,0,IF(($S312-BW312)&lt;0,0,IF(AND(($S312-BX312)&gt;0,(BW312-$R312)&gt;0),$V312/365*(BX312-BW312+1),IF(AND(($S312-BX312)&lt;=0,(BW312-$R312)&gt;0),$V312/365*($S312-BW312+1),$V312/365*(BX312-$R312+1))))),0)</f>
        <v>0</v>
      </c>
      <c r="BZ312" s="154">
        <f>BX312+1</f>
        <v>46204</v>
      </c>
      <c r="CA312" s="154">
        <f>BZ312+30</f>
        <v>46234</v>
      </c>
      <c r="CB312" s="158">
        <f>IFERROR(IF(($R312-CA312)&gt;=0,0,IF(($S312-BZ312)&lt;0,0,IF(AND(($S312-CA312)&gt;0,(BZ312-$R312)&gt;0),$V312/365*(CA312-BZ312+1),IF(AND(($S312-CA312)&lt;=0,(BZ312-$R312)&gt;0),$V312/365*($S312-BZ312+1),$V312/365*(CA312-$R312+1))))),0)</f>
        <v>0</v>
      </c>
      <c r="CC312" s="154">
        <f>CA312+1</f>
        <v>46235</v>
      </c>
      <c r="CD312" s="154">
        <f>CC312+30</f>
        <v>46265</v>
      </c>
      <c r="CE312" s="158">
        <f>IFERROR(IF(($R312-CD312)&gt;=0,0,IF(($S312-CC312)&lt;0,0,IF(AND(($S312-CD312)&gt;0,(CC312-$R312)&gt;0),$V312/365*(CD312-CC312+1),IF(AND(($S312-CD312)&lt;=0,(CC312-$R312)&gt;0),$V312/365*($S312-CC312+1),$V312/365*(CD312-$R312+1))))),0)</f>
        <v>0</v>
      </c>
      <c r="CF312" s="154">
        <f>CD312+1</f>
        <v>46266</v>
      </c>
      <c r="CG312" s="154">
        <f>CF312+29</f>
        <v>46295</v>
      </c>
      <c r="CH312" s="158">
        <f>IFERROR(IF(($R312-CG312)&gt;=0,0,IF(($S312-CF312)&lt;0,0,IF(AND(($S312-CG312)&gt;0,(CF312-$R312)&gt;0),$V312/365*(CG312-CF312+1),IF(AND(($S312-CG312)&lt;=0,(CF312-$R312)&gt;0),$V312/365*($S312-CF312+1),$V312/365*(CG312-$R312+1))))),0)</f>
        <v>0</v>
      </c>
      <c r="CI312" s="154">
        <f>CG312+1</f>
        <v>46296</v>
      </c>
      <c r="CJ312" s="154">
        <f>CI312+30</f>
        <v>46326</v>
      </c>
      <c r="CK312" s="158">
        <f>IFERROR(IF(($R312-CJ312)&gt;=0,0,IF(($S312-CI312)&lt;0,0,IF(AND(($S312-CJ312)&gt;0,(CI312-$R312)&gt;0),$V312/365*(CJ312-CI312+1),IF(AND(($S312-CJ312)&lt;=0,(CI312-$R312)&gt;0),$V312/365*($S312-CI312+1),$V312/365*(CJ312-$R312+1))))),0)</f>
        <v>0</v>
      </c>
      <c r="CL312" s="154">
        <f>CJ312+1</f>
        <v>46327</v>
      </c>
      <c r="CM312" s="154">
        <f>CL312+29</f>
        <v>46356</v>
      </c>
      <c r="CN312" s="158">
        <f>IFERROR(IF(($R312-CM312)&gt;=0,0,IF(($S312-CL312)&lt;0,0,IF(AND(($S312-CM312)&gt;0,(CL312-$R312)&gt;0),$V312/365*(CM312-CL312+1),IF(AND(($S312-CM312)&lt;=0,(CL312-$R312)&gt;0),$V312/365*($S312-CL312+1),$V312/365*(CM312-$R312+1))))),0)</f>
        <v>0</v>
      </c>
      <c r="CO312" s="154">
        <f>CM312+1</f>
        <v>46357</v>
      </c>
      <c r="CP312" s="154">
        <f>CO312+30</f>
        <v>46387</v>
      </c>
      <c r="CQ312" s="158">
        <f>IFERROR(IF(($R312-CP312)&gt;=0,0,IF(($S312-CO312)&lt;0,0,IF(AND(($S312-CP312)&gt;0,(CO312-$R312)&gt;0),$V312/365*(CP312-CO312+1),IF(AND(($S312-CP312)&lt;=0,(CO312-$R312)&gt;0),$V312/365*($S312-CO312+1),$V312/365*(CP312-$R312+1))))),0)</f>
        <v>0</v>
      </c>
    </row>
    <row r="313" s="80" customFormat="1" ht="24" customHeight="1" outlineLevel="4" spans="1:95">
      <c r="A313" s="119"/>
      <c r="B313" s="120"/>
      <c r="C313" s="121"/>
      <c r="D313" s="119"/>
      <c r="E313" s="120"/>
      <c r="F313" s="120"/>
      <c r="G313" s="120"/>
      <c r="H313" s="122"/>
      <c r="I313" s="122"/>
      <c r="J313" s="122">
        <f>Z313+AC313+AF313+AI313+AL313+AO313+AR313+AU313+AX313+BA313+BD313+BG313</f>
        <v>0</v>
      </c>
      <c r="K313" s="122">
        <f>K312+1</f>
        <v>4</v>
      </c>
      <c r="L313" s="147"/>
      <c r="M313" s="148">
        <f>IFERROR(VLOOKUP($L313,'2-2 引出数据_合同数据仓库'!$B$2:$BP$10000,3,FALSE),0)</f>
        <v>0</v>
      </c>
      <c r="N313" s="122"/>
      <c r="O313" s="148">
        <f>IFERROR(VLOOKUP((LEFT(VLOOKUP($L313,'2-2 引出数据_合同数据仓库'!$B$2:$BP$10000,64,FALSE),15)&amp;(RIGHT(VLOOKUP($L313,'2-2 引出数据_合同数据仓库'!$B$2:$BP$10000,64,FALSE),4)+1)),'2-2 引出数据_合同数据仓库'!$B$2:$BP$10000,3,FALSE),0)</f>
        <v>0</v>
      </c>
      <c r="P313" s="122"/>
      <c r="Q313" s="122">
        <f>IFERROR(VLOOKUP($L313,'2-2 引出数据_合同数据仓库'!$B$2:$BP$10000,28,FALSE),0)</f>
        <v>0</v>
      </c>
      <c r="R313" s="122">
        <f>IFERROR(VLOOKUP($L313,'2-2 引出数据_合同数据仓库'!$B$2:$BP$10000,29,FALSE),0)</f>
        <v>0</v>
      </c>
      <c r="S313" s="122">
        <f>IFERROR(VLOOKUP($L313,'2-2 引出数据_合同数据仓库'!$B$2:$BP$10000,4,FALSE),0)</f>
        <v>0</v>
      </c>
      <c r="T313" s="122"/>
      <c r="U313" s="122">
        <f>IFERROR(VLOOKUP($L313,'2-2 引出数据_合同数据仓库'!$B$2:$BP$10000,15,FALSE),0)</f>
        <v>0</v>
      </c>
      <c r="V313" s="122">
        <f>U313/(S313-R313+1)*365</f>
        <v>0</v>
      </c>
      <c r="W313" s="122"/>
      <c r="X313" s="154">
        <v>45658</v>
      </c>
      <c r="Y313" s="154">
        <f>X313+30</f>
        <v>45688</v>
      </c>
      <c r="Z313" s="158">
        <f>IFERROR(IF(($R313-Y313)&gt;=0,0,IF(($S313-X313)&lt;0,0,IF(AND(($S313-Y313)&gt;0,(X313-$R313)&gt;0),$V313/365*(Y313-X313+1),IF(AND(($S313-Y313)&lt;=0,(X313-$R313)&gt;0),$V313/365*($S313-X313+1),$V313/365*(Y313-$R313+1))))),0)</f>
        <v>0</v>
      </c>
      <c r="AA313" s="154">
        <f>Y313+1</f>
        <v>45689</v>
      </c>
      <c r="AB313" s="154">
        <f>AA313+27</f>
        <v>45716</v>
      </c>
      <c r="AC313" s="158">
        <f>IFERROR(IF(($R313-AB313)&gt;=0,0,IF(($S313-AA313)&lt;0,0,IF(AND(($S313-AB313)&gt;0,(AA313-$R313)&gt;0),$V313/365*(AB313-AA313+1),IF(AND(($S313-AB313)&lt;=0,(AA313-$R313)&gt;0),$V313/365*($S313-AA313+1),$V313/365*(AB313-$R313+1))))),0)</f>
        <v>0</v>
      </c>
      <c r="AD313" s="154">
        <f>AB313+1</f>
        <v>45717</v>
      </c>
      <c r="AE313" s="154">
        <f>AD313+30</f>
        <v>45747</v>
      </c>
      <c r="AF313" s="158">
        <f>IFERROR(IF(($R313-AE313)&gt;=0,0,IF(($S313-AD313)&lt;0,0,IF(AND(($S313-AE313)&gt;0,(AD313-$R313)&gt;0),$V313/365*(AE313-AD313+1),IF(AND(($S313-AE313)&lt;=0,(AD313-$R313)&gt;0),$V313/365*($S313-AD313+1),$V313/365*(AE313-$R313+1))))),0)</f>
        <v>0</v>
      </c>
      <c r="AG313" s="154">
        <f>AE313+1</f>
        <v>45748</v>
      </c>
      <c r="AH313" s="154">
        <f>AG313+29</f>
        <v>45777</v>
      </c>
      <c r="AI313" s="158">
        <f>IFERROR(IF(($R313-AH313)&gt;=0,0,IF(($S313-AG313)&lt;0,0,IF(AND(($S313-AH313)&gt;0,(AG313-$R313)&gt;0),$V313/365*(AH313-AG313+1),IF(AND(($S313-AH313)&lt;=0,(AG313-$R313)&gt;0),$V313/365*($S313-AG313+1),$V313/365*(AH313-$R313+1))))),0)</f>
        <v>0</v>
      </c>
      <c r="AJ313" s="154">
        <f>AH313+1</f>
        <v>45778</v>
      </c>
      <c r="AK313" s="154">
        <f>AJ313+30</f>
        <v>45808</v>
      </c>
      <c r="AL313" s="158">
        <f>IFERROR(IF(($R313-AK313)&gt;=0,0,IF(($S313-AJ313)&lt;0,0,IF(AND(($S313-AK313)&gt;0,(AJ313-$R313)&gt;0),$V313/365*(AK313-AJ313+1),IF(AND(($S313-AK313)&lt;=0,(AJ313-$R313)&gt;0),$V313/365*($S313-AJ313+1),$V313/365*(AK313-$R313+1))))),0)</f>
        <v>0</v>
      </c>
      <c r="AM313" s="154">
        <f>AK313+1</f>
        <v>45809</v>
      </c>
      <c r="AN313" s="154">
        <f>AM313+29</f>
        <v>45838</v>
      </c>
      <c r="AO313" s="158">
        <f>IFERROR(IF(($R313-AN313)&gt;=0,0,IF(($S313-AM313)&lt;0,0,IF(AND(($S313-AN313)&gt;0,(AM313-$R313)&gt;0),$V313/365*(AN313-AM313+1),IF(AND(($S313-AN313)&lt;=0,(AM313-$R313)&gt;0),$V313/365*($S313-AM313+1),$V313/365*(AN313-$R313+1))))),0)</f>
        <v>0</v>
      </c>
      <c r="AP313" s="154">
        <f>AN313+1</f>
        <v>45839</v>
      </c>
      <c r="AQ313" s="154">
        <f>AP313+30</f>
        <v>45869</v>
      </c>
      <c r="AR313" s="158">
        <f>IFERROR(IF(($R313-AQ313)&gt;=0,0,IF(($S313-AP313)&lt;0,0,IF(AND(($S313-AQ313)&gt;0,(AP313-$R313)&gt;0),$V313/365*(AQ313-AP313+1),IF(AND(($S313-AQ313)&lt;=0,(AP313-$R313)&gt;0),$V313/365*($S313-AP313+1),$V313/365*(AQ313-$R313+1))))),0)</f>
        <v>0</v>
      </c>
      <c r="AS313" s="154">
        <f>AQ313+1</f>
        <v>45870</v>
      </c>
      <c r="AT313" s="154">
        <f>AS313+30</f>
        <v>45900</v>
      </c>
      <c r="AU313" s="158">
        <f>IFERROR(IF(($R313-AT313)&gt;=0,0,IF(($S313-AS313)&lt;0,0,IF(AND(($S313-AT313)&gt;0,(AS313-$R313)&gt;0),$V313/365*(AT313-AS313+1),IF(AND(($S313-AT313)&lt;=0,(AS313-$R313)&gt;0),$V313/365*($S313-AS313+1),$V313/365*(AT313-$R313+1))))),0)</f>
        <v>0</v>
      </c>
      <c r="AV313" s="154">
        <f>AT313+1</f>
        <v>45901</v>
      </c>
      <c r="AW313" s="154">
        <f>AV313+29</f>
        <v>45930</v>
      </c>
      <c r="AX313" s="158">
        <f>IFERROR(IF(($R313-AW313)&gt;=0,0,IF(($S313-AV313)&lt;0,0,IF(AND(($S313-AW313)&gt;0,(AV313-$R313)&gt;0),$V313/365*(AW313-AV313+1),IF(AND(($S313-AW313)&lt;=0,(AV313-$R313)&gt;0),$V313/365*($S313-AV313+1),$V313/365*(AW313-$R313+1))))),0)</f>
        <v>0</v>
      </c>
      <c r="AY313" s="154">
        <f>AW313+1</f>
        <v>45931</v>
      </c>
      <c r="AZ313" s="154">
        <f>AY313+30</f>
        <v>45961</v>
      </c>
      <c r="BA313" s="158">
        <f>IFERROR(IF(($R313-AZ313)&gt;=0,0,IF(($S313-AY313)&lt;0,0,IF(AND(($S313-AZ313)&gt;0,(AY313-$R313)&gt;0),$V313/365*(AZ313-AY313+1),IF(AND(($S313-AZ313)&lt;=0,(AY313-$R313)&gt;0),$V313/365*($S313-AY313+1),$V313/365*(AZ313-$R313+1))))),0)</f>
        <v>0</v>
      </c>
      <c r="BB313" s="154">
        <f>AZ313+1</f>
        <v>45962</v>
      </c>
      <c r="BC313" s="154">
        <f>BB313+29</f>
        <v>45991</v>
      </c>
      <c r="BD313" s="158">
        <f>IFERROR(IF(($R313-BC313)&gt;=0,0,IF(($S313-BB313)&lt;0,0,IF(AND(($S313-BC313)&gt;0,(BB313-$R313)&gt;0),$V313/365*(BC313-BB313+1),IF(AND(($S313-BC313)&lt;=0,(BB313-$R313)&gt;0),$V313/365*($S313-BB313+1),$V313/365*(BC313-$R313+1))))),0)</f>
        <v>0</v>
      </c>
      <c r="BE313" s="154">
        <f>BC313+1</f>
        <v>45992</v>
      </c>
      <c r="BF313" s="154">
        <f>BE313+30</f>
        <v>46022</v>
      </c>
      <c r="BG313" s="158">
        <f>IFERROR(IF(($R313-BF313)&gt;=0,0,IF(($S313-BE313)&lt;0,0,IF(AND(($S313-BF313)&gt;0,(BE313-$R313)&gt;0),$V313/365*(BF313-BE313+1),IF(AND(($S313-BF313)&lt;=0,(BE313-$R313)&gt;0),$V313/365*($S313-BE313+1),$V313/365*(BF313-$R313+1))))),0)</f>
        <v>0</v>
      </c>
      <c r="BH313" s="154">
        <v>46023</v>
      </c>
      <c r="BI313" s="154">
        <f>BH313+30</f>
        <v>46053</v>
      </c>
      <c r="BJ313" s="158">
        <f>IFERROR(IF(($R313-BI313)&gt;=0,0,IF(($S313-BH313)&lt;0,0,IF(AND(($S313-BI313)&gt;0,(BH313-$R313)&gt;0),$V313/365*(BI313-BH313+1),IF(AND(($S313-BI313)&lt;=0,(BH313-$R313)&gt;0),$V313/365*($S313-BH313+1),$V313/365*(BI313-$R313+1))))),0)</f>
        <v>0</v>
      </c>
      <c r="BK313" s="154">
        <f>BI313+1</f>
        <v>46054</v>
      </c>
      <c r="BL313" s="154">
        <f>BK313+27</f>
        <v>46081</v>
      </c>
      <c r="BM313" s="158">
        <f>IFERROR(IF(($R313-BL313)&gt;=0,0,IF(($S313-BK313)&lt;0,0,IF(AND(($S313-BL313)&gt;0,(BK313-$R313)&gt;0),$V313/365*(BL313-BK313+1),IF(AND(($S313-BL313)&lt;=0,(BK313-$R313)&gt;0),$V313/365*($S313-BK313+1),$V313/365*(BL313-$R313+1))))),0)</f>
        <v>0</v>
      </c>
      <c r="BN313" s="154">
        <f>BL313+1</f>
        <v>46082</v>
      </c>
      <c r="BO313" s="154">
        <f>BN313+30</f>
        <v>46112</v>
      </c>
      <c r="BP313" s="158">
        <f>IFERROR(IF(($R313-BO313)&gt;=0,0,IF(($S313-BN313)&lt;0,0,IF(AND(($S313-BO313)&gt;0,(BN313-$R313)&gt;0),$V313/365*(BO313-BN313+1),IF(AND(($S313-BO313)&lt;=0,(BN313-$R313)&gt;0),$V313/365*($S313-BN313+1),$V313/365*(BO313-$R313+1))))),0)</f>
        <v>0</v>
      </c>
      <c r="BQ313" s="154">
        <f>BO313+1</f>
        <v>46113</v>
      </c>
      <c r="BR313" s="154">
        <f>BQ313+29</f>
        <v>46142</v>
      </c>
      <c r="BS313" s="158">
        <f>IFERROR(IF(($R313-BR313)&gt;=0,0,IF(($S313-BQ313)&lt;0,0,IF(AND(($S313-BR313)&gt;0,(BQ313-$R313)&gt;0),$V313/365*(BR313-BQ313+1),IF(AND(($S313-BR313)&lt;=0,(BQ313-$R313)&gt;0),$V313/365*($S313-BQ313+1),$V313/365*(BR313-$R313+1))))),0)</f>
        <v>0</v>
      </c>
      <c r="BT313" s="154">
        <f>BR313+1</f>
        <v>46143</v>
      </c>
      <c r="BU313" s="154">
        <f>BT313+30</f>
        <v>46173</v>
      </c>
      <c r="BV313" s="158">
        <f>IFERROR(IF(($R313-BU313)&gt;=0,0,IF(($S313-BT313)&lt;0,0,IF(AND(($S313-BU313)&gt;0,(BT313-$R313)&gt;0),$V313/365*(BU313-BT313+1),IF(AND(($S313-BU313)&lt;=0,(BT313-$R313)&gt;0),$V313/365*($S313-BT313+1),$V313/365*(BU313-$R313+1))))),0)</f>
        <v>0</v>
      </c>
      <c r="BW313" s="154">
        <f>BU313+1</f>
        <v>46174</v>
      </c>
      <c r="BX313" s="154">
        <f>BW313+29</f>
        <v>46203</v>
      </c>
      <c r="BY313" s="158">
        <f>IFERROR(IF(($R313-BX313)&gt;=0,0,IF(($S313-BW313)&lt;0,0,IF(AND(($S313-BX313)&gt;0,(BW313-$R313)&gt;0),$V313/365*(BX313-BW313+1),IF(AND(($S313-BX313)&lt;=0,(BW313-$R313)&gt;0),$V313/365*($S313-BW313+1),$V313/365*(BX313-$R313+1))))),0)</f>
        <v>0</v>
      </c>
      <c r="BZ313" s="154">
        <f>BX313+1</f>
        <v>46204</v>
      </c>
      <c r="CA313" s="154">
        <f>BZ313+30</f>
        <v>46234</v>
      </c>
      <c r="CB313" s="158">
        <f>IFERROR(IF(($R313-CA313)&gt;=0,0,IF(($S313-BZ313)&lt;0,0,IF(AND(($S313-CA313)&gt;0,(BZ313-$R313)&gt;0),$V313/365*(CA313-BZ313+1),IF(AND(($S313-CA313)&lt;=0,(BZ313-$R313)&gt;0),$V313/365*($S313-BZ313+1),$V313/365*(CA313-$R313+1))))),0)</f>
        <v>0</v>
      </c>
      <c r="CC313" s="154">
        <f>CA313+1</f>
        <v>46235</v>
      </c>
      <c r="CD313" s="154">
        <f>CC313+30</f>
        <v>46265</v>
      </c>
      <c r="CE313" s="158">
        <f>IFERROR(IF(($R313-CD313)&gt;=0,0,IF(($S313-CC313)&lt;0,0,IF(AND(($S313-CD313)&gt;0,(CC313-$R313)&gt;0),$V313/365*(CD313-CC313+1),IF(AND(($S313-CD313)&lt;=0,(CC313-$R313)&gt;0),$V313/365*($S313-CC313+1),$V313/365*(CD313-$R313+1))))),0)</f>
        <v>0</v>
      </c>
      <c r="CF313" s="154">
        <f>CD313+1</f>
        <v>46266</v>
      </c>
      <c r="CG313" s="154">
        <f>CF313+29</f>
        <v>46295</v>
      </c>
      <c r="CH313" s="158">
        <f>IFERROR(IF(($R313-CG313)&gt;=0,0,IF(($S313-CF313)&lt;0,0,IF(AND(($S313-CG313)&gt;0,(CF313-$R313)&gt;0),$V313/365*(CG313-CF313+1),IF(AND(($S313-CG313)&lt;=0,(CF313-$R313)&gt;0),$V313/365*($S313-CF313+1),$V313/365*(CG313-$R313+1))))),0)</f>
        <v>0</v>
      </c>
      <c r="CI313" s="154">
        <f>CG313+1</f>
        <v>46296</v>
      </c>
      <c r="CJ313" s="154">
        <f>CI313+30</f>
        <v>46326</v>
      </c>
      <c r="CK313" s="158">
        <f>IFERROR(IF(($R313-CJ313)&gt;=0,0,IF(($S313-CI313)&lt;0,0,IF(AND(($S313-CJ313)&gt;0,(CI313-$R313)&gt;0),$V313/365*(CJ313-CI313+1),IF(AND(($S313-CJ313)&lt;=0,(CI313-$R313)&gt;0),$V313/365*($S313-CI313+1),$V313/365*(CJ313-$R313+1))))),0)</f>
        <v>0</v>
      </c>
      <c r="CL313" s="154">
        <f>CJ313+1</f>
        <v>46327</v>
      </c>
      <c r="CM313" s="154">
        <f>CL313+29</f>
        <v>46356</v>
      </c>
      <c r="CN313" s="158">
        <f>IFERROR(IF(($R313-CM313)&gt;=0,0,IF(($S313-CL313)&lt;0,0,IF(AND(($S313-CM313)&gt;0,(CL313-$R313)&gt;0),$V313/365*(CM313-CL313+1),IF(AND(($S313-CM313)&lt;=0,(CL313-$R313)&gt;0),$V313/365*($S313-CL313+1),$V313/365*(CM313-$R313+1))))),0)</f>
        <v>0</v>
      </c>
      <c r="CO313" s="154">
        <f>CM313+1</f>
        <v>46357</v>
      </c>
      <c r="CP313" s="154">
        <f>CO313+30</f>
        <v>46387</v>
      </c>
      <c r="CQ313" s="158">
        <f>IFERROR(IF(($R313-CP313)&gt;=0,0,IF(($S313-CO313)&lt;0,0,IF(AND(($S313-CP313)&gt;0,(CO313-$R313)&gt;0),$V313/365*(CP313-CO313+1),IF(AND(($S313-CP313)&lt;=0,(CO313-$R313)&gt;0),$V313/365*($S313-CO313+1),$V313/365*(CP313-$R313+1))))),0)</f>
        <v>0</v>
      </c>
    </row>
    <row r="314" s="80" customFormat="1" ht="24" customHeight="1" outlineLevel="4" spans="1:95">
      <c r="A314" s="123" t="s">
        <v>2814</v>
      </c>
      <c r="B314" s="124"/>
      <c r="C314" s="124"/>
      <c r="D314" s="124"/>
      <c r="E314" s="124"/>
      <c r="F314" s="124"/>
      <c r="G314" s="125"/>
      <c r="H314" s="126"/>
      <c r="I314" s="126"/>
      <c r="J314" s="126"/>
      <c r="K314" s="126"/>
      <c r="L314" s="149"/>
      <c r="M314" s="149"/>
      <c r="N314" s="126"/>
      <c r="O314" s="126"/>
      <c r="P314" s="126"/>
      <c r="Q314" s="126"/>
      <c r="R314" s="126"/>
      <c r="S314" s="126"/>
      <c r="T314" s="126"/>
      <c r="U314" s="126"/>
      <c r="V314" s="126"/>
      <c r="W314" s="126"/>
      <c r="X314" s="126"/>
      <c r="Y314" s="126"/>
      <c r="Z314" s="126"/>
      <c r="AA314" s="126"/>
      <c r="AB314" s="126"/>
      <c r="AC314" s="126"/>
      <c r="AD314" s="126"/>
      <c r="AE314" s="126"/>
      <c r="AF314" s="126"/>
      <c r="AG314" s="126"/>
      <c r="AH314" s="126"/>
      <c r="AI314" s="126"/>
      <c r="AJ314" s="126"/>
      <c r="AK314" s="126"/>
      <c r="AL314" s="126"/>
      <c r="AM314" s="126"/>
      <c r="AN314" s="126"/>
      <c r="AO314" s="126"/>
      <c r="AP314" s="126"/>
      <c r="AQ314" s="126"/>
      <c r="AR314" s="126"/>
      <c r="AS314" s="126"/>
      <c r="AT314" s="126"/>
      <c r="AU314" s="126"/>
      <c r="AV314" s="126"/>
      <c r="AW314" s="126"/>
      <c r="AX314" s="126"/>
      <c r="AY314" s="126"/>
      <c r="AZ314" s="126"/>
      <c r="BA314" s="126"/>
      <c r="BB314" s="126"/>
      <c r="BC314" s="126"/>
      <c r="BD314" s="126"/>
      <c r="BE314" s="126"/>
      <c r="BF314" s="126"/>
      <c r="BG314" s="126"/>
      <c r="BH314" s="126"/>
      <c r="BI314" s="126"/>
      <c r="BJ314" s="126"/>
      <c r="BK314" s="126"/>
      <c r="BL314" s="126"/>
      <c r="BM314" s="126"/>
      <c r="BN314" s="126"/>
      <c r="BO314" s="126"/>
      <c r="BP314" s="126"/>
      <c r="BQ314" s="126"/>
      <c r="BR314" s="126"/>
      <c r="BS314" s="126"/>
      <c r="BT314" s="126"/>
      <c r="BU314" s="126"/>
      <c r="BV314" s="126"/>
      <c r="BW314" s="126"/>
      <c r="BX314" s="126"/>
      <c r="BY314" s="126"/>
      <c r="BZ314" s="126"/>
      <c r="CA314" s="126"/>
      <c r="CB314" s="126"/>
      <c r="CC314" s="126"/>
      <c r="CD314" s="126"/>
      <c r="CE314" s="126"/>
      <c r="CF314" s="126"/>
      <c r="CG314" s="126"/>
      <c r="CH314" s="126"/>
      <c r="CI314" s="126"/>
      <c r="CJ314" s="126"/>
      <c r="CK314" s="126"/>
      <c r="CL314" s="126"/>
      <c r="CM314" s="126"/>
      <c r="CN314" s="126"/>
      <c r="CO314" s="126"/>
      <c r="CP314" s="126"/>
      <c r="CQ314" s="126"/>
    </row>
    <row r="315" ht="24" customHeight="1" outlineLevel="3" spans="1:95">
      <c r="A315" s="115"/>
      <c r="B315" s="116" t="s">
        <v>792</v>
      </c>
      <c r="C315" s="117" t="s">
        <v>1255</v>
      </c>
      <c r="D315" s="115" t="s">
        <v>1256</v>
      </c>
      <c r="E315" s="116" t="s">
        <v>1257</v>
      </c>
      <c r="F315" s="116"/>
      <c r="G315" s="116" t="s">
        <v>936</v>
      </c>
      <c r="H315" s="118">
        <f>X315+AA315+AD315+AG315+AJ315+AM315+AP315+AS315+AV315+AY315+BB315+BE315</f>
        <v>0</v>
      </c>
      <c r="I315" s="118">
        <f>Y315+AB315+AE315+AH315+AK315+AN315+AQ315+AT315+AW315+AZ315+BC315+BF315</f>
        <v>0</v>
      </c>
      <c r="J315" s="118">
        <f>Z315+AC315+AF315+AI315+AL315+AO315+AR315+AU315+AX315+BA315+BD315+BG315</f>
        <v>0</v>
      </c>
      <c r="K315" s="118"/>
      <c r="L315" s="146"/>
      <c r="M315" s="146"/>
      <c r="N315" s="118"/>
      <c r="O315" s="118"/>
      <c r="P315" s="118"/>
      <c r="Q315" s="118"/>
      <c r="R315" s="118"/>
      <c r="S315" s="118"/>
      <c r="T315" s="118"/>
      <c r="U315" s="118"/>
      <c r="V315" s="118"/>
      <c r="W315" s="118"/>
      <c r="X315" s="118">
        <f>VLOOKUP($C315,'1 预算编制表单'!$C:$BJ,27,FALSE)</f>
        <v>0</v>
      </c>
      <c r="Y315" s="118">
        <f>X315-Z315</f>
        <v>0</v>
      </c>
      <c r="Z315" s="118">
        <f>SUM(Z316:Z320)</f>
        <v>0</v>
      </c>
      <c r="AA315" s="118">
        <f>VLOOKUP($C315,'1 预算编制表单'!$C:$BJ,30,FALSE)</f>
        <v>0</v>
      </c>
      <c r="AB315" s="118">
        <f>AA315-AC315</f>
        <v>0</v>
      </c>
      <c r="AC315" s="118">
        <f>SUM(AC316:AC320)</f>
        <v>0</v>
      </c>
      <c r="AD315" s="118">
        <f>VLOOKUP($C315,'1 预算编制表单'!$C:$BJ,33,FALSE)</f>
        <v>0</v>
      </c>
      <c r="AE315" s="118">
        <f>AD315-AF315</f>
        <v>0</v>
      </c>
      <c r="AF315" s="118">
        <f>SUM(AF316:AF320)</f>
        <v>0</v>
      </c>
      <c r="AG315" s="118">
        <f>VLOOKUP($C315,'1 预算编制表单'!$C:$BJ,36,FALSE)</f>
        <v>0</v>
      </c>
      <c r="AH315" s="118">
        <f>AG315-AI315</f>
        <v>0</v>
      </c>
      <c r="AI315" s="118">
        <f>SUM(AI316:AI320)</f>
        <v>0</v>
      </c>
      <c r="AJ315" s="118">
        <f>VLOOKUP($C315,'1 预算编制表单'!$C:$BJ,39,FALSE)</f>
        <v>0</v>
      </c>
      <c r="AK315" s="118">
        <f>AJ315-AL315</f>
        <v>0</v>
      </c>
      <c r="AL315" s="118">
        <f>SUM(AL316:AL320)</f>
        <v>0</v>
      </c>
      <c r="AM315" s="118">
        <f>VLOOKUP($C315,'1 预算编制表单'!$C:$BJ,42,FALSE)</f>
        <v>0</v>
      </c>
      <c r="AN315" s="118">
        <f>AM315-AO315</f>
        <v>0</v>
      </c>
      <c r="AO315" s="118">
        <f>SUM(AO316:AO320)</f>
        <v>0</v>
      </c>
      <c r="AP315" s="118">
        <f>VLOOKUP($C315,'1 预算编制表单'!$C:$BJ,45,FALSE)</f>
        <v>0</v>
      </c>
      <c r="AQ315" s="118">
        <f>AP315-AR315</f>
        <v>0</v>
      </c>
      <c r="AR315" s="118">
        <f>SUM(AR316:AR320)</f>
        <v>0</v>
      </c>
      <c r="AS315" s="118">
        <f>VLOOKUP($C315,'1 预算编制表单'!$C:$BJ,48,FALSE)</f>
        <v>0</v>
      </c>
      <c r="AT315" s="118">
        <f>AS315-AU315</f>
        <v>0</v>
      </c>
      <c r="AU315" s="118">
        <f>SUM(AU316:AU320)</f>
        <v>0</v>
      </c>
      <c r="AV315" s="118">
        <f>VLOOKUP($C315,'1 预算编制表单'!$C:$BJ,51,FALSE)</f>
        <v>0</v>
      </c>
      <c r="AW315" s="118">
        <f>AV315-AX315</f>
        <v>0</v>
      </c>
      <c r="AX315" s="118">
        <f>SUM(AX316:AX320)</f>
        <v>0</v>
      </c>
      <c r="AY315" s="118">
        <f>VLOOKUP($C315,'1 预算编制表单'!$C:$BJ,54,FALSE)</f>
        <v>0</v>
      </c>
      <c r="AZ315" s="118">
        <f>AY315-BA315</f>
        <v>0</v>
      </c>
      <c r="BA315" s="118">
        <f>SUM(BA316:BA320)</f>
        <v>0</v>
      </c>
      <c r="BB315" s="118">
        <f>VLOOKUP($C315,'1 预算编制表单'!$C:$BJ,57,FALSE)</f>
        <v>0</v>
      </c>
      <c r="BC315" s="118">
        <f>BB315-BD315</f>
        <v>0</v>
      </c>
      <c r="BD315" s="118">
        <f>SUM(BD316:BD320)</f>
        <v>0</v>
      </c>
      <c r="BE315" s="118">
        <f>VLOOKUP($C315,'1 预算编制表单'!$C:$BJ,60,FALSE)</f>
        <v>0</v>
      </c>
      <c r="BF315" s="118">
        <f>BE315-BG315</f>
        <v>0</v>
      </c>
      <c r="BG315" s="118">
        <f>SUM(BG316:BG320)</f>
        <v>0</v>
      </c>
      <c r="BH315" s="118">
        <f>VLOOKUP($C315,'1 预算编制表单'!$C:$BJ,27,FALSE)</f>
        <v>0</v>
      </c>
      <c r="BI315" s="118">
        <f>BH315-BJ315</f>
        <v>0</v>
      </c>
      <c r="BJ315" s="118">
        <f>SUM(BJ316:BJ320)</f>
        <v>0</v>
      </c>
      <c r="BK315" s="118">
        <f>VLOOKUP($C315,'1 预算编制表单'!$C:$BJ,30,FALSE)</f>
        <v>0</v>
      </c>
      <c r="BL315" s="118">
        <f>BK315-BM315</f>
        <v>0</v>
      </c>
      <c r="BM315" s="118">
        <f>SUM(BM316:BM320)</f>
        <v>0</v>
      </c>
      <c r="BN315" s="118">
        <f>VLOOKUP($C315,'1 预算编制表单'!$C:$BJ,33,FALSE)</f>
        <v>0</v>
      </c>
      <c r="BO315" s="118">
        <f>BN315-BP315</f>
        <v>0</v>
      </c>
      <c r="BP315" s="118">
        <f>SUM(BP316:BP320)</f>
        <v>0</v>
      </c>
      <c r="BQ315" s="118">
        <f>VLOOKUP($C315,'1 预算编制表单'!$C:$BJ,36,FALSE)</f>
        <v>0</v>
      </c>
      <c r="BR315" s="118">
        <f>BQ315-BS315</f>
        <v>0</v>
      </c>
      <c r="BS315" s="118">
        <f>SUM(BS316:BS320)</f>
        <v>0</v>
      </c>
      <c r="BT315" s="118">
        <f>VLOOKUP($C315,'1 预算编制表单'!$C:$BJ,39,FALSE)</f>
        <v>0</v>
      </c>
      <c r="BU315" s="118">
        <f>BT315-BV315</f>
        <v>0</v>
      </c>
      <c r="BV315" s="118">
        <f>SUM(BV316:BV320)</f>
        <v>0</v>
      </c>
      <c r="BW315" s="118">
        <f>VLOOKUP($C315,'1 预算编制表单'!$C:$BJ,42,FALSE)</f>
        <v>0</v>
      </c>
      <c r="BX315" s="118">
        <f>BW315-BY315</f>
        <v>0</v>
      </c>
      <c r="BY315" s="118">
        <f>SUM(BY316:BY320)</f>
        <v>0</v>
      </c>
      <c r="BZ315" s="118">
        <f>VLOOKUP($C315,'1 预算编制表单'!$C:$BJ,45,FALSE)</f>
        <v>0</v>
      </c>
      <c r="CA315" s="118">
        <f>BZ315-CB315</f>
        <v>0</v>
      </c>
      <c r="CB315" s="118">
        <f>SUM(CB316:CB320)</f>
        <v>0</v>
      </c>
      <c r="CC315" s="118">
        <f>VLOOKUP($C315,'1 预算编制表单'!$C:$BJ,48,FALSE)</f>
        <v>0</v>
      </c>
      <c r="CD315" s="118">
        <f>CC315-CE315</f>
        <v>0</v>
      </c>
      <c r="CE315" s="118">
        <f>SUM(CE316:CE320)</f>
        <v>0</v>
      </c>
      <c r="CF315" s="118">
        <f>VLOOKUP($C315,'1 预算编制表单'!$C:$BJ,51,FALSE)</f>
        <v>0</v>
      </c>
      <c r="CG315" s="118">
        <f>CF315-CH315</f>
        <v>0</v>
      </c>
      <c r="CH315" s="118">
        <f>SUM(CH316:CH320)</f>
        <v>0</v>
      </c>
      <c r="CI315" s="118">
        <f>VLOOKUP($C315,'1 预算编制表单'!$C:$BJ,54,FALSE)</f>
        <v>0</v>
      </c>
      <c r="CJ315" s="118">
        <f>CI315-CK315</f>
        <v>0</v>
      </c>
      <c r="CK315" s="118">
        <f>SUM(CK316:CK320)</f>
        <v>0</v>
      </c>
      <c r="CL315" s="118">
        <f>VLOOKUP($C315,'1 预算编制表单'!$C:$BJ,57,FALSE)</f>
        <v>0</v>
      </c>
      <c r="CM315" s="118">
        <f>CL315-CN315</f>
        <v>0</v>
      </c>
      <c r="CN315" s="118">
        <f>SUM(CN316:CN320)</f>
        <v>0</v>
      </c>
      <c r="CO315" s="118">
        <f>VLOOKUP($C315,'1 预算编制表单'!$C:$BJ,60,FALSE)</f>
        <v>0</v>
      </c>
      <c r="CP315" s="118">
        <f>CO315-CQ315</f>
        <v>0</v>
      </c>
      <c r="CQ315" s="118">
        <f>SUM(CQ316:CQ320)</f>
        <v>0</v>
      </c>
    </row>
    <row r="316" s="80" customFormat="1" ht="24" customHeight="1" outlineLevel="4" spans="1:95">
      <c r="A316" s="119"/>
      <c r="B316" s="120"/>
      <c r="C316" s="121"/>
      <c r="D316" s="119"/>
      <c r="E316" s="120"/>
      <c r="F316" s="120"/>
      <c r="G316" s="120"/>
      <c r="H316" s="122"/>
      <c r="I316" s="122"/>
      <c r="J316" s="122">
        <f>Z316+AC316+AF316+AI316+AL316+AO316+AR316+AU316+AX316+BA316+BD316+BG316</f>
        <v>0</v>
      </c>
      <c r="K316" s="122">
        <v>1</v>
      </c>
      <c r="L316" s="147"/>
      <c r="M316" s="148">
        <f>IFERROR(VLOOKUP($L316,'2-2 引出数据_合同数据仓库'!$B$2:$BP$10000,3,FALSE),0)</f>
        <v>0</v>
      </c>
      <c r="N316" s="122"/>
      <c r="O316" s="148">
        <f>IFERROR(VLOOKUP((LEFT(VLOOKUP($L316,'2-2 引出数据_合同数据仓库'!$B$2:$BP$10000,64,FALSE),15)&amp;(RIGHT(VLOOKUP($L316,'2-2 引出数据_合同数据仓库'!$B$2:$BP$10000,64,FALSE),4)+1)),'2-2 引出数据_合同数据仓库'!$B$2:$BP$10000,3,FALSE),0)</f>
        <v>0</v>
      </c>
      <c r="P316" s="122"/>
      <c r="Q316" s="122">
        <f>IFERROR(VLOOKUP($L316,'2-2 引出数据_合同数据仓库'!$B$2:$BP$10000,28,FALSE),0)</f>
        <v>0</v>
      </c>
      <c r="R316" s="122">
        <f>IFERROR(VLOOKUP($L316,'2-2 引出数据_合同数据仓库'!$B$2:$BP$10000,29,FALSE),0)</f>
        <v>0</v>
      </c>
      <c r="S316" s="122">
        <f>IFERROR(VLOOKUP($L316,'2-2 引出数据_合同数据仓库'!$B$2:$BP$10000,4,FALSE),0)</f>
        <v>0</v>
      </c>
      <c r="T316" s="122"/>
      <c r="U316" s="122">
        <f>IFERROR(VLOOKUP($L316,'2-2 引出数据_合同数据仓库'!$B$2:$BP$10000,15,FALSE),0)</f>
        <v>0</v>
      </c>
      <c r="V316" s="122">
        <f>U316/(S316-R316+1)*365</f>
        <v>0</v>
      </c>
      <c r="W316" s="122"/>
      <c r="X316" s="154">
        <v>45658</v>
      </c>
      <c r="Y316" s="154">
        <f>X316+30</f>
        <v>45688</v>
      </c>
      <c r="Z316" s="158">
        <f>IFERROR(IF(($R316-Y316)&gt;=0,0,IF(($S316-X316)&lt;0,0,IF(AND(($S316-Y316)&gt;0,(X316-$R316)&gt;0),$V316/365*(Y316-X316+1),IF(AND(($S316-Y316)&lt;=0,(X316-$R316)&gt;0),$V316/365*($S316-X316+1),$V316/365*(Y316-$R316+1))))),0)</f>
        <v>0</v>
      </c>
      <c r="AA316" s="154">
        <f>Y316+1</f>
        <v>45689</v>
      </c>
      <c r="AB316" s="154">
        <f>AA316+27</f>
        <v>45716</v>
      </c>
      <c r="AC316" s="158">
        <f>IFERROR(IF(($R316-AB316)&gt;=0,0,IF(($S316-AA316)&lt;0,0,IF(AND(($S316-AB316)&gt;0,(AA316-$R316)&gt;0),$V316/365*(AB316-AA316+1),IF(AND(($S316-AB316)&lt;=0,(AA316-$R316)&gt;0),$V316/365*($S316-AA316+1),$V316/365*(AB316-$R316+1))))),0)</f>
        <v>0</v>
      </c>
      <c r="AD316" s="154">
        <f>AB316+1</f>
        <v>45717</v>
      </c>
      <c r="AE316" s="154">
        <f>AD316+30</f>
        <v>45747</v>
      </c>
      <c r="AF316" s="158">
        <f>IFERROR(IF(($R316-AE316)&gt;=0,0,IF(($S316-AD316)&lt;0,0,IF(AND(($S316-AE316)&gt;0,(AD316-$R316)&gt;0),$V316/365*(AE316-AD316+1),IF(AND(($S316-AE316)&lt;=0,(AD316-$R316)&gt;0),$V316/365*($S316-AD316+1),$V316/365*(AE316-$R316+1))))),0)</f>
        <v>0</v>
      </c>
      <c r="AG316" s="154">
        <f>AE316+1</f>
        <v>45748</v>
      </c>
      <c r="AH316" s="154">
        <f>AG316+29</f>
        <v>45777</v>
      </c>
      <c r="AI316" s="158">
        <f>IFERROR(IF(($R316-AH316)&gt;=0,0,IF(($S316-AG316)&lt;0,0,IF(AND(($S316-AH316)&gt;0,(AG316-$R316)&gt;0),$V316/365*(AH316-AG316+1),IF(AND(($S316-AH316)&lt;=0,(AG316-$R316)&gt;0),$V316/365*($S316-AG316+1),$V316/365*(AH316-$R316+1))))),0)</f>
        <v>0</v>
      </c>
      <c r="AJ316" s="154">
        <f>AH316+1</f>
        <v>45778</v>
      </c>
      <c r="AK316" s="154">
        <f>AJ316+30</f>
        <v>45808</v>
      </c>
      <c r="AL316" s="158">
        <f>IFERROR(IF(($R316-AK316)&gt;=0,0,IF(($S316-AJ316)&lt;0,0,IF(AND(($S316-AK316)&gt;0,(AJ316-$R316)&gt;0),$V316/365*(AK316-AJ316+1),IF(AND(($S316-AK316)&lt;=0,(AJ316-$R316)&gt;0),$V316/365*($S316-AJ316+1),$V316/365*(AK316-$R316+1))))),0)</f>
        <v>0</v>
      </c>
      <c r="AM316" s="154">
        <f>AK316+1</f>
        <v>45809</v>
      </c>
      <c r="AN316" s="154">
        <f>AM316+29</f>
        <v>45838</v>
      </c>
      <c r="AO316" s="158">
        <f>IFERROR(IF(($R316-AN316)&gt;=0,0,IF(($S316-AM316)&lt;0,0,IF(AND(($S316-AN316)&gt;0,(AM316-$R316)&gt;0),$V316/365*(AN316-AM316+1),IF(AND(($S316-AN316)&lt;=0,(AM316-$R316)&gt;0),$V316/365*($S316-AM316+1),$V316/365*(AN316-$R316+1))))),0)</f>
        <v>0</v>
      </c>
      <c r="AP316" s="154">
        <f>AN316+1</f>
        <v>45839</v>
      </c>
      <c r="AQ316" s="154">
        <f>AP316+30</f>
        <v>45869</v>
      </c>
      <c r="AR316" s="158">
        <f>IFERROR(IF(($R316-AQ316)&gt;=0,0,IF(($S316-AP316)&lt;0,0,IF(AND(($S316-AQ316)&gt;0,(AP316-$R316)&gt;0),$V316/365*(AQ316-AP316+1),IF(AND(($S316-AQ316)&lt;=0,(AP316-$R316)&gt;0),$V316/365*($S316-AP316+1),$V316/365*(AQ316-$R316+1))))),0)</f>
        <v>0</v>
      </c>
      <c r="AS316" s="154">
        <f>AQ316+1</f>
        <v>45870</v>
      </c>
      <c r="AT316" s="154">
        <f>AS316+30</f>
        <v>45900</v>
      </c>
      <c r="AU316" s="158">
        <f>IFERROR(IF(($R316-AT316)&gt;=0,0,IF(($S316-AS316)&lt;0,0,IF(AND(($S316-AT316)&gt;0,(AS316-$R316)&gt;0),$V316/365*(AT316-AS316+1),IF(AND(($S316-AT316)&lt;=0,(AS316-$R316)&gt;0),$V316/365*($S316-AS316+1),$V316/365*(AT316-$R316+1))))),0)</f>
        <v>0</v>
      </c>
      <c r="AV316" s="154">
        <f>AT316+1</f>
        <v>45901</v>
      </c>
      <c r="AW316" s="154">
        <f>AV316+29</f>
        <v>45930</v>
      </c>
      <c r="AX316" s="158">
        <f>IFERROR(IF(($R316-AW316)&gt;=0,0,IF(($S316-AV316)&lt;0,0,IF(AND(($S316-AW316)&gt;0,(AV316-$R316)&gt;0),$V316/365*(AW316-AV316+1),IF(AND(($S316-AW316)&lt;=0,(AV316-$R316)&gt;0),$V316/365*($S316-AV316+1),$V316/365*(AW316-$R316+1))))),0)</f>
        <v>0</v>
      </c>
      <c r="AY316" s="154">
        <f>AW316+1</f>
        <v>45931</v>
      </c>
      <c r="AZ316" s="154">
        <f>AY316+30</f>
        <v>45961</v>
      </c>
      <c r="BA316" s="158">
        <f>IFERROR(IF(($R316-AZ316)&gt;=0,0,IF(($S316-AY316)&lt;0,0,IF(AND(($S316-AZ316)&gt;0,(AY316-$R316)&gt;0),$V316/365*(AZ316-AY316+1),IF(AND(($S316-AZ316)&lt;=0,(AY316-$R316)&gt;0),$V316/365*($S316-AY316+1),$V316/365*(AZ316-$R316+1))))),0)</f>
        <v>0</v>
      </c>
      <c r="BB316" s="154">
        <f>AZ316+1</f>
        <v>45962</v>
      </c>
      <c r="BC316" s="154">
        <f>BB316+29</f>
        <v>45991</v>
      </c>
      <c r="BD316" s="158">
        <f>IFERROR(IF(($R316-BC316)&gt;=0,0,IF(($S316-BB316)&lt;0,0,IF(AND(($S316-BC316)&gt;0,(BB316-$R316)&gt;0),$V316/365*(BC316-BB316+1),IF(AND(($S316-BC316)&lt;=0,(BB316-$R316)&gt;0),$V316/365*($S316-BB316+1),$V316/365*(BC316-$R316+1))))),0)</f>
        <v>0</v>
      </c>
      <c r="BE316" s="154">
        <f>BC316+1</f>
        <v>45992</v>
      </c>
      <c r="BF316" s="154">
        <f>BE316+30</f>
        <v>46022</v>
      </c>
      <c r="BG316" s="158">
        <f>IFERROR(IF(($R316-BF316)&gt;=0,0,IF(($S316-BE316)&lt;0,0,IF(AND(($S316-BF316)&gt;0,(BE316-$R316)&gt;0),$V316/365*(BF316-BE316+1),IF(AND(($S316-BF316)&lt;=0,(BE316-$R316)&gt;0),$V316/365*($S316-BE316+1),$V316/365*(BF316-$R316+1))))),0)</f>
        <v>0</v>
      </c>
      <c r="BH316" s="154">
        <v>46023</v>
      </c>
      <c r="BI316" s="154">
        <f>BH316+30</f>
        <v>46053</v>
      </c>
      <c r="BJ316" s="158">
        <f>IFERROR(IF(($R316-BI316)&gt;=0,0,IF(($S316-BH316)&lt;0,0,IF(AND(($S316-BI316)&gt;0,(BH316-$R316)&gt;0),$V316/365*(BI316-BH316+1),IF(AND(($S316-BI316)&lt;=0,(BH316-$R316)&gt;0),$V316/365*($S316-BH316+1),$V316/365*(BI316-$R316+1))))),0)</f>
        <v>0</v>
      </c>
      <c r="BK316" s="154">
        <f>BI316+1</f>
        <v>46054</v>
      </c>
      <c r="BL316" s="154">
        <f>BK316+27</f>
        <v>46081</v>
      </c>
      <c r="BM316" s="158">
        <f>IFERROR(IF(($R316-BL316)&gt;=0,0,IF(($S316-BK316)&lt;0,0,IF(AND(($S316-BL316)&gt;0,(BK316-$R316)&gt;0),$V316/365*(BL316-BK316+1),IF(AND(($S316-BL316)&lt;=0,(BK316-$R316)&gt;0),$V316/365*($S316-BK316+1),$V316/365*(BL316-$R316+1))))),0)</f>
        <v>0</v>
      </c>
      <c r="BN316" s="154">
        <f>BL316+1</f>
        <v>46082</v>
      </c>
      <c r="BO316" s="154">
        <f>BN316+30</f>
        <v>46112</v>
      </c>
      <c r="BP316" s="158">
        <f>IFERROR(IF(($R316-BO316)&gt;=0,0,IF(($S316-BN316)&lt;0,0,IF(AND(($S316-BO316)&gt;0,(BN316-$R316)&gt;0),$V316/365*(BO316-BN316+1),IF(AND(($S316-BO316)&lt;=0,(BN316-$R316)&gt;0),$V316/365*($S316-BN316+1),$V316/365*(BO316-$R316+1))))),0)</f>
        <v>0</v>
      </c>
      <c r="BQ316" s="154">
        <f>BO316+1</f>
        <v>46113</v>
      </c>
      <c r="BR316" s="154">
        <f>BQ316+29</f>
        <v>46142</v>
      </c>
      <c r="BS316" s="158">
        <f>IFERROR(IF(($R316-BR316)&gt;=0,0,IF(($S316-BQ316)&lt;0,0,IF(AND(($S316-BR316)&gt;0,(BQ316-$R316)&gt;0),$V316/365*(BR316-BQ316+1),IF(AND(($S316-BR316)&lt;=0,(BQ316-$R316)&gt;0),$V316/365*($S316-BQ316+1),$V316/365*(BR316-$R316+1))))),0)</f>
        <v>0</v>
      </c>
      <c r="BT316" s="154">
        <f>BR316+1</f>
        <v>46143</v>
      </c>
      <c r="BU316" s="154">
        <f>BT316+30</f>
        <v>46173</v>
      </c>
      <c r="BV316" s="158">
        <f>IFERROR(IF(($R316-BU316)&gt;=0,0,IF(($S316-BT316)&lt;0,0,IF(AND(($S316-BU316)&gt;0,(BT316-$R316)&gt;0),$V316/365*(BU316-BT316+1),IF(AND(($S316-BU316)&lt;=0,(BT316-$R316)&gt;0),$V316/365*($S316-BT316+1),$V316/365*(BU316-$R316+1))))),0)</f>
        <v>0</v>
      </c>
      <c r="BW316" s="154">
        <f>BU316+1</f>
        <v>46174</v>
      </c>
      <c r="BX316" s="154">
        <f>BW316+29</f>
        <v>46203</v>
      </c>
      <c r="BY316" s="158">
        <f>IFERROR(IF(($R316-BX316)&gt;=0,0,IF(($S316-BW316)&lt;0,0,IF(AND(($S316-BX316)&gt;0,(BW316-$R316)&gt;0),$V316/365*(BX316-BW316+1),IF(AND(($S316-BX316)&lt;=0,(BW316-$R316)&gt;0),$V316/365*($S316-BW316+1),$V316/365*(BX316-$R316+1))))),0)</f>
        <v>0</v>
      </c>
      <c r="BZ316" s="154">
        <f>BX316+1</f>
        <v>46204</v>
      </c>
      <c r="CA316" s="154">
        <f>BZ316+30</f>
        <v>46234</v>
      </c>
      <c r="CB316" s="158">
        <f>IFERROR(IF(($R316-CA316)&gt;=0,0,IF(($S316-BZ316)&lt;0,0,IF(AND(($S316-CA316)&gt;0,(BZ316-$R316)&gt;0),$V316/365*(CA316-BZ316+1),IF(AND(($S316-CA316)&lt;=0,(BZ316-$R316)&gt;0),$V316/365*($S316-BZ316+1),$V316/365*(CA316-$R316+1))))),0)</f>
        <v>0</v>
      </c>
      <c r="CC316" s="154">
        <f>CA316+1</f>
        <v>46235</v>
      </c>
      <c r="CD316" s="154">
        <f>CC316+30</f>
        <v>46265</v>
      </c>
      <c r="CE316" s="158">
        <f>IFERROR(IF(($R316-CD316)&gt;=0,0,IF(($S316-CC316)&lt;0,0,IF(AND(($S316-CD316)&gt;0,(CC316-$R316)&gt;0),$V316/365*(CD316-CC316+1),IF(AND(($S316-CD316)&lt;=0,(CC316-$R316)&gt;0),$V316/365*($S316-CC316+1),$V316/365*(CD316-$R316+1))))),0)</f>
        <v>0</v>
      </c>
      <c r="CF316" s="154">
        <f>CD316+1</f>
        <v>46266</v>
      </c>
      <c r="CG316" s="154">
        <f>CF316+29</f>
        <v>46295</v>
      </c>
      <c r="CH316" s="158">
        <f>IFERROR(IF(($R316-CG316)&gt;=0,0,IF(($S316-CF316)&lt;0,0,IF(AND(($S316-CG316)&gt;0,(CF316-$R316)&gt;0),$V316/365*(CG316-CF316+1),IF(AND(($S316-CG316)&lt;=0,(CF316-$R316)&gt;0),$V316/365*($S316-CF316+1),$V316/365*(CG316-$R316+1))))),0)</f>
        <v>0</v>
      </c>
      <c r="CI316" s="154">
        <f>CG316+1</f>
        <v>46296</v>
      </c>
      <c r="CJ316" s="154">
        <f>CI316+30</f>
        <v>46326</v>
      </c>
      <c r="CK316" s="158">
        <f>IFERROR(IF(($R316-CJ316)&gt;=0,0,IF(($S316-CI316)&lt;0,0,IF(AND(($S316-CJ316)&gt;0,(CI316-$R316)&gt;0),$V316/365*(CJ316-CI316+1),IF(AND(($S316-CJ316)&lt;=0,(CI316-$R316)&gt;0),$V316/365*($S316-CI316+1),$V316/365*(CJ316-$R316+1))))),0)</f>
        <v>0</v>
      </c>
      <c r="CL316" s="154">
        <f>CJ316+1</f>
        <v>46327</v>
      </c>
      <c r="CM316" s="154">
        <f>CL316+29</f>
        <v>46356</v>
      </c>
      <c r="CN316" s="158">
        <f>IFERROR(IF(($R316-CM316)&gt;=0,0,IF(($S316-CL316)&lt;0,0,IF(AND(($S316-CM316)&gt;0,(CL316-$R316)&gt;0),$V316/365*(CM316-CL316+1),IF(AND(($S316-CM316)&lt;=0,(CL316-$R316)&gt;0),$V316/365*($S316-CL316+1),$V316/365*(CM316-$R316+1))))),0)</f>
        <v>0</v>
      </c>
      <c r="CO316" s="154">
        <f>CM316+1</f>
        <v>46357</v>
      </c>
      <c r="CP316" s="154">
        <f>CO316+30</f>
        <v>46387</v>
      </c>
      <c r="CQ316" s="158">
        <f>IFERROR(IF(($R316-CP316)&gt;=0,0,IF(($S316-CO316)&lt;0,0,IF(AND(($S316-CP316)&gt;0,(CO316-$R316)&gt;0),$V316/365*(CP316-CO316+1),IF(AND(($S316-CP316)&lt;=0,(CO316-$R316)&gt;0),$V316/365*($S316-CO316+1),$V316/365*(CP316-$R316+1))))),0)</f>
        <v>0</v>
      </c>
    </row>
    <row r="317" s="80" customFormat="1" ht="24" customHeight="1" outlineLevel="4" spans="1:95">
      <c r="A317" s="119"/>
      <c r="B317" s="120"/>
      <c r="C317" s="121"/>
      <c r="D317" s="119"/>
      <c r="E317" s="120"/>
      <c r="F317" s="120"/>
      <c r="G317" s="120"/>
      <c r="H317" s="122"/>
      <c r="I317" s="122"/>
      <c r="J317" s="122">
        <f>Z317+AC317+AF317+AI317+AL317+AO317+AR317+AU317+AX317+BA317+BD317+BG317</f>
        <v>0</v>
      </c>
      <c r="K317" s="122">
        <f>K316+1</f>
        <v>2</v>
      </c>
      <c r="L317" s="147"/>
      <c r="M317" s="148">
        <f>IFERROR(VLOOKUP($L317,'2-2 引出数据_合同数据仓库'!$B$2:$BP$10000,3,FALSE),0)</f>
        <v>0</v>
      </c>
      <c r="N317" s="122"/>
      <c r="O317" s="148">
        <f>IFERROR(VLOOKUP((LEFT(VLOOKUP($L317,'2-2 引出数据_合同数据仓库'!$B$2:$BP$10000,64,FALSE),15)&amp;(RIGHT(VLOOKUP($L317,'2-2 引出数据_合同数据仓库'!$B$2:$BP$10000,64,FALSE),4)+1)),'2-2 引出数据_合同数据仓库'!$B$2:$BP$10000,3,FALSE),0)</f>
        <v>0</v>
      </c>
      <c r="P317" s="122"/>
      <c r="Q317" s="122">
        <f>IFERROR(VLOOKUP($L317,'2-2 引出数据_合同数据仓库'!$B$2:$BP$10000,28,FALSE),0)</f>
        <v>0</v>
      </c>
      <c r="R317" s="122">
        <f>IFERROR(VLOOKUP($L317,'2-2 引出数据_合同数据仓库'!$B$2:$BP$10000,29,FALSE),0)</f>
        <v>0</v>
      </c>
      <c r="S317" s="122">
        <f>IFERROR(VLOOKUP($L317,'2-2 引出数据_合同数据仓库'!$B$2:$BP$10000,4,FALSE),0)</f>
        <v>0</v>
      </c>
      <c r="T317" s="122"/>
      <c r="U317" s="122">
        <f>IFERROR(VLOOKUP($L317,'2-2 引出数据_合同数据仓库'!$B$2:$BP$10000,15,FALSE),0)</f>
        <v>0</v>
      </c>
      <c r="V317" s="122">
        <f>U317/(S317-R317+1)*365</f>
        <v>0</v>
      </c>
      <c r="W317" s="122"/>
      <c r="X317" s="154">
        <v>45658</v>
      </c>
      <c r="Y317" s="154">
        <f>X317+30</f>
        <v>45688</v>
      </c>
      <c r="Z317" s="158">
        <f>IFERROR(IF(($R317-Y317)&gt;=0,0,IF(($S317-X317)&lt;0,0,IF(AND(($S317-Y317)&gt;0,(X317-$R317)&gt;0),$V317/365*(Y317-X317+1),IF(AND(($S317-Y317)&lt;=0,(X317-$R317)&gt;0),$V317/365*($S317-X317+1),$V317/365*(Y317-$R317+1))))),0)</f>
        <v>0</v>
      </c>
      <c r="AA317" s="154">
        <f>Y317+1</f>
        <v>45689</v>
      </c>
      <c r="AB317" s="154">
        <f>AA317+27</f>
        <v>45716</v>
      </c>
      <c r="AC317" s="158">
        <f>IFERROR(IF(($R317-AB317)&gt;=0,0,IF(($S317-AA317)&lt;0,0,IF(AND(($S317-AB317)&gt;0,(AA317-$R317)&gt;0),$V317/365*(AB317-AA317+1),IF(AND(($S317-AB317)&lt;=0,(AA317-$R317)&gt;0),$V317/365*($S317-AA317+1),$V317/365*(AB317-$R317+1))))),0)</f>
        <v>0</v>
      </c>
      <c r="AD317" s="154">
        <f>AB317+1</f>
        <v>45717</v>
      </c>
      <c r="AE317" s="154">
        <f>AD317+30</f>
        <v>45747</v>
      </c>
      <c r="AF317" s="158">
        <f>IFERROR(IF(($R317-AE317)&gt;=0,0,IF(($S317-AD317)&lt;0,0,IF(AND(($S317-AE317)&gt;0,(AD317-$R317)&gt;0),$V317/365*(AE317-AD317+1),IF(AND(($S317-AE317)&lt;=0,(AD317-$R317)&gt;0),$V317/365*($S317-AD317+1),$V317/365*(AE317-$R317+1))))),0)</f>
        <v>0</v>
      </c>
      <c r="AG317" s="154">
        <f>AE317+1</f>
        <v>45748</v>
      </c>
      <c r="AH317" s="154">
        <f>AG317+29</f>
        <v>45777</v>
      </c>
      <c r="AI317" s="158">
        <f>IFERROR(IF(($R317-AH317)&gt;=0,0,IF(($S317-AG317)&lt;0,0,IF(AND(($S317-AH317)&gt;0,(AG317-$R317)&gt;0),$V317/365*(AH317-AG317+1),IF(AND(($S317-AH317)&lt;=0,(AG317-$R317)&gt;0),$V317/365*($S317-AG317+1),$V317/365*(AH317-$R317+1))))),0)</f>
        <v>0</v>
      </c>
      <c r="AJ317" s="154">
        <f>AH317+1</f>
        <v>45778</v>
      </c>
      <c r="AK317" s="154">
        <f>AJ317+30</f>
        <v>45808</v>
      </c>
      <c r="AL317" s="158">
        <f>IFERROR(IF(($R317-AK317)&gt;=0,0,IF(($S317-AJ317)&lt;0,0,IF(AND(($S317-AK317)&gt;0,(AJ317-$R317)&gt;0),$V317/365*(AK317-AJ317+1),IF(AND(($S317-AK317)&lt;=0,(AJ317-$R317)&gt;0),$V317/365*($S317-AJ317+1),$V317/365*(AK317-$R317+1))))),0)</f>
        <v>0</v>
      </c>
      <c r="AM317" s="154">
        <f>AK317+1</f>
        <v>45809</v>
      </c>
      <c r="AN317" s="154">
        <f>AM317+29</f>
        <v>45838</v>
      </c>
      <c r="AO317" s="158">
        <f>IFERROR(IF(($R317-AN317)&gt;=0,0,IF(($S317-AM317)&lt;0,0,IF(AND(($S317-AN317)&gt;0,(AM317-$R317)&gt;0),$V317/365*(AN317-AM317+1),IF(AND(($S317-AN317)&lt;=0,(AM317-$R317)&gt;0),$V317/365*($S317-AM317+1),$V317/365*(AN317-$R317+1))))),0)</f>
        <v>0</v>
      </c>
      <c r="AP317" s="154">
        <f>AN317+1</f>
        <v>45839</v>
      </c>
      <c r="AQ317" s="154">
        <f>AP317+30</f>
        <v>45869</v>
      </c>
      <c r="AR317" s="158">
        <f>IFERROR(IF(($R317-AQ317)&gt;=0,0,IF(($S317-AP317)&lt;0,0,IF(AND(($S317-AQ317)&gt;0,(AP317-$R317)&gt;0),$V317/365*(AQ317-AP317+1),IF(AND(($S317-AQ317)&lt;=0,(AP317-$R317)&gt;0),$V317/365*($S317-AP317+1),$V317/365*(AQ317-$R317+1))))),0)</f>
        <v>0</v>
      </c>
      <c r="AS317" s="154">
        <f>AQ317+1</f>
        <v>45870</v>
      </c>
      <c r="AT317" s="154">
        <f>AS317+30</f>
        <v>45900</v>
      </c>
      <c r="AU317" s="158">
        <f>IFERROR(IF(($R317-AT317)&gt;=0,0,IF(($S317-AS317)&lt;0,0,IF(AND(($S317-AT317)&gt;0,(AS317-$R317)&gt;0),$V317/365*(AT317-AS317+1),IF(AND(($S317-AT317)&lt;=0,(AS317-$R317)&gt;0),$V317/365*($S317-AS317+1),$V317/365*(AT317-$R317+1))))),0)</f>
        <v>0</v>
      </c>
      <c r="AV317" s="154">
        <f>AT317+1</f>
        <v>45901</v>
      </c>
      <c r="AW317" s="154">
        <f>AV317+29</f>
        <v>45930</v>
      </c>
      <c r="AX317" s="158">
        <f>IFERROR(IF(($R317-AW317)&gt;=0,0,IF(($S317-AV317)&lt;0,0,IF(AND(($S317-AW317)&gt;0,(AV317-$R317)&gt;0),$V317/365*(AW317-AV317+1),IF(AND(($S317-AW317)&lt;=0,(AV317-$R317)&gt;0),$V317/365*($S317-AV317+1),$V317/365*(AW317-$R317+1))))),0)</f>
        <v>0</v>
      </c>
      <c r="AY317" s="154">
        <f>AW317+1</f>
        <v>45931</v>
      </c>
      <c r="AZ317" s="154">
        <f>AY317+30</f>
        <v>45961</v>
      </c>
      <c r="BA317" s="158">
        <f>IFERROR(IF(($R317-AZ317)&gt;=0,0,IF(($S317-AY317)&lt;0,0,IF(AND(($S317-AZ317)&gt;0,(AY317-$R317)&gt;0),$V317/365*(AZ317-AY317+1),IF(AND(($S317-AZ317)&lt;=0,(AY317-$R317)&gt;0),$V317/365*($S317-AY317+1),$V317/365*(AZ317-$R317+1))))),0)</f>
        <v>0</v>
      </c>
      <c r="BB317" s="154">
        <f>AZ317+1</f>
        <v>45962</v>
      </c>
      <c r="BC317" s="154">
        <f>BB317+29</f>
        <v>45991</v>
      </c>
      <c r="BD317" s="158">
        <f>IFERROR(IF(($R317-BC317)&gt;=0,0,IF(($S317-BB317)&lt;0,0,IF(AND(($S317-BC317)&gt;0,(BB317-$R317)&gt;0),$V317/365*(BC317-BB317+1),IF(AND(($S317-BC317)&lt;=0,(BB317-$R317)&gt;0),$V317/365*($S317-BB317+1),$V317/365*(BC317-$R317+1))))),0)</f>
        <v>0</v>
      </c>
      <c r="BE317" s="154">
        <f>BC317+1</f>
        <v>45992</v>
      </c>
      <c r="BF317" s="154">
        <f>BE317+30</f>
        <v>46022</v>
      </c>
      <c r="BG317" s="158">
        <f>IFERROR(IF(($R317-BF317)&gt;=0,0,IF(($S317-BE317)&lt;0,0,IF(AND(($S317-BF317)&gt;0,(BE317-$R317)&gt;0),$V317/365*(BF317-BE317+1),IF(AND(($S317-BF317)&lt;=0,(BE317-$R317)&gt;0),$V317/365*($S317-BE317+1),$V317/365*(BF317-$R317+1))))),0)</f>
        <v>0</v>
      </c>
      <c r="BH317" s="154">
        <v>46023</v>
      </c>
      <c r="BI317" s="154">
        <f>BH317+30</f>
        <v>46053</v>
      </c>
      <c r="BJ317" s="158">
        <f>IFERROR(IF(($R317-BI317)&gt;=0,0,IF(($S317-BH317)&lt;0,0,IF(AND(($S317-BI317)&gt;0,(BH317-$R317)&gt;0),$V317/365*(BI317-BH317+1),IF(AND(($S317-BI317)&lt;=0,(BH317-$R317)&gt;0),$V317/365*($S317-BH317+1),$V317/365*(BI317-$R317+1))))),0)</f>
        <v>0</v>
      </c>
      <c r="BK317" s="154">
        <f>BI317+1</f>
        <v>46054</v>
      </c>
      <c r="BL317" s="154">
        <f>BK317+27</f>
        <v>46081</v>
      </c>
      <c r="BM317" s="158">
        <f>IFERROR(IF(($R317-BL317)&gt;=0,0,IF(($S317-BK317)&lt;0,0,IF(AND(($S317-BL317)&gt;0,(BK317-$R317)&gt;0),$V317/365*(BL317-BK317+1),IF(AND(($S317-BL317)&lt;=0,(BK317-$R317)&gt;0),$V317/365*($S317-BK317+1),$V317/365*(BL317-$R317+1))))),0)</f>
        <v>0</v>
      </c>
      <c r="BN317" s="154">
        <f>BL317+1</f>
        <v>46082</v>
      </c>
      <c r="BO317" s="154">
        <f>BN317+30</f>
        <v>46112</v>
      </c>
      <c r="BP317" s="158">
        <f>IFERROR(IF(($R317-BO317)&gt;=0,0,IF(($S317-BN317)&lt;0,0,IF(AND(($S317-BO317)&gt;0,(BN317-$R317)&gt;0),$V317/365*(BO317-BN317+1),IF(AND(($S317-BO317)&lt;=0,(BN317-$R317)&gt;0),$V317/365*($S317-BN317+1),$V317/365*(BO317-$R317+1))))),0)</f>
        <v>0</v>
      </c>
      <c r="BQ317" s="154">
        <f>BO317+1</f>
        <v>46113</v>
      </c>
      <c r="BR317" s="154">
        <f>BQ317+29</f>
        <v>46142</v>
      </c>
      <c r="BS317" s="158">
        <f>IFERROR(IF(($R317-BR317)&gt;=0,0,IF(($S317-BQ317)&lt;0,0,IF(AND(($S317-BR317)&gt;0,(BQ317-$R317)&gt;0),$V317/365*(BR317-BQ317+1),IF(AND(($S317-BR317)&lt;=0,(BQ317-$R317)&gt;0),$V317/365*($S317-BQ317+1),$V317/365*(BR317-$R317+1))))),0)</f>
        <v>0</v>
      </c>
      <c r="BT317" s="154">
        <f>BR317+1</f>
        <v>46143</v>
      </c>
      <c r="BU317" s="154">
        <f>BT317+30</f>
        <v>46173</v>
      </c>
      <c r="BV317" s="158">
        <f>IFERROR(IF(($R317-BU317)&gt;=0,0,IF(($S317-BT317)&lt;0,0,IF(AND(($S317-BU317)&gt;0,(BT317-$R317)&gt;0),$V317/365*(BU317-BT317+1),IF(AND(($S317-BU317)&lt;=0,(BT317-$R317)&gt;0),$V317/365*($S317-BT317+1),$V317/365*(BU317-$R317+1))))),0)</f>
        <v>0</v>
      </c>
      <c r="BW317" s="154">
        <f>BU317+1</f>
        <v>46174</v>
      </c>
      <c r="BX317" s="154">
        <f>BW317+29</f>
        <v>46203</v>
      </c>
      <c r="BY317" s="158">
        <f>IFERROR(IF(($R317-BX317)&gt;=0,0,IF(($S317-BW317)&lt;0,0,IF(AND(($S317-BX317)&gt;0,(BW317-$R317)&gt;0),$V317/365*(BX317-BW317+1),IF(AND(($S317-BX317)&lt;=0,(BW317-$R317)&gt;0),$V317/365*($S317-BW317+1),$V317/365*(BX317-$R317+1))))),0)</f>
        <v>0</v>
      </c>
      <c r="BZ317" s="154">
        <f>BX317+1</f>
        <v>46204</v>
      </c>
      <c r="CA317" s="154">
        <f>BZ317+30</f>
        <v>46234</v>
      </c>
      <c r="CB317" s="158">
        <f>IFERROR(IF(($R317-CA317)&gt;=0,0,IF(($S317-BZ317)&lt;0,0,IF(AND(($S317-CA317)&gt;0,(BZ317-$R317)&gt;0),$V317/365*(CA317-BZ317+1),IF(AND(($S317-CA317)&lt;=0,(BZ317-$R317)&gt;0),$V317/365*($S317-BZ317+1),$V317/365*(CA317-$R317+1))))),0)</f>
        <v>0</v>
      </c>
      <c r="CC317" s="154">
        <f>CA317+1</f>
        <v>46235</v>
      </c>
      <c r="CD317" s="154">
        <f>CC317+30</f>
        <v>46265</v>
      </c>
      <c r="CE317" s="158">
        <f>IFERROR(IF(($R317-CD317)&gt;=0,0,IF(($S317-CC317)&lt;0,0,IF(AND(($S317-CD317)&gt;0,(CC317-$R317)&gt;0),$V317/365*(CD317-CC317+1),IF(AND(($S317-CD317)&lt;=0,(CC317-$R317)&gt;0),$V317/365*($S317-CC317+1),$V317/365*(CD317-$R317+1))))),0)</f>
        <v>0</v>
      </c>
      <c r="CF317" s="154">
        <f>CD317+1</f>
        <v>46266</v>
      </c>
      <c r="CG317" s="154">
        <f>CF317+29</f>
        <v>46295</v>
      </c>
      <c r="CH317" s="158">
        <f>IFERROR(IF(($R317-CG317)&gt;=0,0,IF(($S317-CF317)&lt;0,0,IF(AND(($S317-CG317)&gt;0,(CF317-$R317)&gt;0),$V317/365*(CG317-CF317+1),IF(AND(($S317-CG317)&lt;=0,(CF317-$R317)&gt;0),$V317/365*($S317-CF317+1),$V317/365*(CG317-$R317+1))))),0)</f>
        <v>0</v>
      </c>
      <c r="CI317" s="154">
        <f>CG317+1</f>
        <v>46296</v>
      </c>
      <c r="CJ317" s="154">
        <f>CI317+30</f>
        <v>46326</v>
      </c>
      <c r="CK317" s="158">
        <f>IFERROR(IF(($R317-CJ317)&gt;=0,0,IF(($S317-CI317)&lt;0,0,IF(AND(($S317-CJ317)&gt;0,(CI317-$R317)&gt;0),$V317/365*(CJ317-CI317+1),IF(AND(($S317-CJ317)&lt;=0,(CI317-$R317)&gt;0),$V317/365*($S317-CI317+1),$V317/365*(CJ317-$R317+1))))),0)</f>
        <v>0</v>
      </c>
      <c r="CL317" s="154">
        <f>CJ317+1</f>
        <v>46327</v>
      </c>
      <c r="CM317" s="154">
        <f>CL317+29</f>
        <v>46356</v>
      </c>
      <c r="CN317" s="158">
        <f>IFERROR(IF(($R317-CM317)&gt;=0,0,IF(($S317-CL317)&lt;0,0,IF(AND(($S317-CM317)&gt;0,(CL317-$R317)&gt;0),$V317/365*(CM317-CL317+1),IF(AND(($S317-CM317)&lt;=0,(CL317-$R317)&gt;0),$V317/365*($S317-CL317+1),$V317/365*(CM317-$R317+1))))),0)</f>
        <v>0</v>
      </c>
      <c r="CO317" s="154">
        <f>CM317+1</f>
        <v>46357</v>
      </c>
      <c r="CP317" s="154">
        <f>CO317+30</f>
        <v>46387</v>
      </c>
      <c r="CQ317" s="158">
        <f>IFERROR(IF(($R317-CP317)&gt;=0,0,IF(($S317-CO317)&lt;0,0,IF(AND(($S317-CP317)&gt;0,(CO317-$R317)&gt;0),$V317/365*(CP317-CO317+1),IF(AND(($S317-CP317)&lt;=0,(CO317-$R317)&gt;0),$V317/365*($S317-CO317+1),$V317/365*(CP317-$R317+1))))),0)</f>
        <v>0</v>
      </c>
    </row>
    <row r="318" s="80" customFormat="1" ht="24" customHeight="1" outlineLevel="4" spans="1:95">
      <c r="A318" s="119"/>
      <c r="B318" s="120"/>
      <c r="C318" s="121"/>
      <c r="D318" s="119"/>
      <c r="E318" s="120"/>
      <c r="F318" s="120"/>
      <c r="G318" s="120"/>
      <c r="H318" s="122"/>
      <c r="I318" s="122"/>
      <c r="J318" s="122">
        <f>Z318+AC318+AF318+AI318+AL318+AO318+AR318+AU318+AX318+BA318+BD318+BG318</f>
        <v>0</v>
      </c>
      <c r="K318" s="122">
        <f>K317+1</f>
        <v>3</v>
      </c>
      <c r="L318" s="147"/>
      <c r="M318" s="148">
        <f>IFERROR(VLOOKUP($L318,'2-2 引出数据_合同数据仓库'!$B$2:$BP$10000,3,FALSE),0)</f>
        <v>0</v>
      </c>
      <c r="N318" s="122"/>
      <c r="O318" s="148">
        <f>IFERROR(VLOOKUP((LEFT(VLOOKUP($L318,'2-2 引出数据_合同数据仓库'!$B$2:$BP$10000,64,FALSE),15)&amp;(RIGHT(VLOOKUP($L318,'2-2 引出数据_合同数据仓库'!$B$2:$BP$10000,64,FALSE),4)+1)),'2-2 引出数据_合同数据仓库'!$B$2:$BP$10000,3,FALSE),0)</f>
        <v>0</v>
      </c>
      <c r="P318" s="122"/>
      <c r="Q318" s="122">
        <f>IFERROR(VLOOKUP($L318,'2-2 引出数据_合同数据仓库'!$B$2:$BP$10000,28,FALSE),0)</f>
        <v>0</v>
      </c>
      <c r="R318" s="122">
        <f>IFERROR(VLOOKUP($L318,'2-2 引出数据_合同数据仓库'!$B$2:$BP$10000,29,FALSE),0)</f>
        <v>0</v>
      </c>
      <c r="S318" s="122">
        <f>IFERROR(VLOOKUP($L318,'2-2 引出数据_合同数据仓库'!$B$2:$BP$10000,4,FALSE),0)</f>
        <v>0</v>
      </c>
      <c r="T318" s="122"/>
      <c r="U318" s="122">
        <f>IFERROR(VLOOKUP($L318,'2-2 引出数据_合同数据仓库'!$B$2:$BP$10000,15,FALSE),0)</f>
        <v>0</v>
      </c>
      <c r="V318" s="122">
        <f>U318/(S318-R318+1)*365</f>
        <v>0</v>
      </c>
      <c r="W318" s="122"/>
      <c r="X318" s="154">
        <v>45658</v>
      </c>
      <c r="Y318" s="154">
        <f>X318+30</f>
        <v>45688</v>
      </c>
      <c r="Z318" s="158">
        <f>IFERROR(IF(($R318-Y318)&gt;=0,0,IF(($S318-X318)&lt;0,0,IF(AND(($S318-Y318)&gt;0,(X318-$R318)&gt;0),$V318/365*(Y318-X318+1),IF(AND(($S318-Y318)&lt;=0,(X318-$R318)&gt;0),$V318/365*($S318-X318+1),$V318/365*(Y318-$R318+1))))),0)</f>
        <v>0</v>
      </c>
      <c r="AA318" s="154">
        <f>Y318+1</f>
        <v>45689</v>
      </c>
      <c r="AB318" s="154">
        <f>AA318+27</f>
        <v>45716</v>
      </c>
      <c r="AC318" s="158">
        <f>IFERROR(IF(($R318-AB318)&gt;=0,0,IF(($S318-AA318)&lt;0,0,IF(AND(($S318-AB318)&gt;0,(AA318-$R318)&gt;0),$V318/365*(AB318-AA318+1),IF(AND(($S318-AB318)&lt;=0,(AA318-$R318)&gt;0),$V318/365*($S318-AA318+1),$V318/365*(AB318-$R318+1))))),0)</f>
        <v>0</v>
      </c>
      <c r="AD318" s="154">
        <f>AB318+1</f>
        <v>45717</v>
      </c>
      <c r="AE318" s="154">
        <f>AD318+30</f>
        <v>45747</v>
      </c>
      <c r="AF318" s="158">
        <f>IFERROR(IF(($R318-AE318)&gt;=0,0,IF(($S318-AD318)&lt;0,0,IF(AND(($S318-AE318)&gt;0,(AD318-$R318)&gt;0),$V318/365*(AE318-AD318+1),IF(AND(($S318-AE318)&lt;=0,(AD318-$R318)&gt;0),$V318/365*($S318-AD318+1),$V318/365*(AE318-$R318+1))))),0)</f>
        <v>0</v>
      </c>
      <c r="AG318" s="154">
        <f>AE318+1</f>
        <v>45748</v>
      </c>
      <c r="AH318" s="154">
        <f>AG318+29</f>
        <v>45777</v>
      </c>
      <c r="AI318" s="158">
        <f>IFERROR(IF(($R318-AH318)&gt;=0,0,IF(($S318-AG318)&lt;0,0,IF(AND(($S318-AH318)&gt;0,(AG318-$R318)&gt;0),$V318/365*(AH318-AG318+1),IF(AND(($S318-AH318)&lt;=0,(AG318-$R318)&gt;0),$V318/365*($S318-AG318+1),$V318/365*(AH318-$R318+1))))),0)</f>
        <v>0</v>
      </c>
      <c r="AJ318" s="154">
        <f>AH318+1</f>
        <v>45778</v>
      </c>
      <c r="AK318" s="154">
        <f>AJ318+30</f>
        <v>45808</v>
      </c>
      <c r="AL318" s="158">
        <f>IFERROR(IF(($R318-AK318)&gt;=0,0,IF(($S318-AJ318)&lt;0,0,IF(AND(($S318-AK318)&gt;0,(AJ318-$R318)&gt;0),$V318/365*(AK318-AJ318+1),IF(AND(($S318-AK318)&lt;=0,(AJ318-$R318)&gt;0),$V318/365*($S318-AJ318+1),$V318/365*(AK318-$R318+1))))),0)</f>
        <v>0</v>
      </c>
      <c r="AM318" s="154">
        <f>AK318+1</f>
        <v>45809</v>
      </c>
      <c r="AN318" s="154">
        <f>AM318+29</f>
        <v>45838</v>
      </c>
      <c r="AO318" s="158">
        <f>IFERROR(IF(($R318-AN318)&gt;=0,0,IF(($S318-AM318)&lt;0,0,IF(AND(($S318-AN318)&gt;0,(AM318-$R318)&gt;0),$V318/365*(AN318-AM318+1),IF(AND(($S318-AN318)&lt;=0,(AM318-$R318)&gt;0),$V318/365*($S318-AM318+1),$V318/365*(AN318-$R318+1))))),0)</f>
        <v>0</v>
      </c>
      <c r="AP318" s="154">
        <f>AN318+1</f>
        <v>45839</v>
      </c>
      <c r="AQ318" s="154">
        <f>AP318+30</f>
        <v>45869</v>
      </c>
      <c r="AR318" s="158">
        <f>IFERROR(IF(($R318-AQ318)&gt;=0,0,IF(($S318-AP318)&lt;0,0,IF(AND(($S318-AQ318)&gt;0,(AP318-$R318)&gt;0),$V318/365*(AQ318-AP318+1),IF(AND(($S318-AQ318)&lt;=0,(AP318-$R318)&gt;0),$V318/365*($S318-AP318+1),$V318/365*(AQ318-$R318+1))))),0)</f>
        <v>0</v>
      </c>
      <c r="AS318" s="154">
        <f>AQ318+1</f>
        <v>45870</v>
      </c>
      <c r="AT318" s="154">
        <f>AS318+30</f>
        <v>45900</v>
      </c>
      <c r="AU318" s="158">
        <f>IFERROR(IF(($R318-AT318)&gt;=0,0,IF(($S318-AS318)&lt;0,0,IF(AND(($S318-AT318)&gt;0,(AS318-$R318)&gt;0),$V318/365*(AT318-AS318+1),IF(AND(($S318-AT318)&lt;=0,(AS318-$R318)&gt;0),$V318/365*($S318-AS318+1),$V318/365*(AT318-$R318+1))))),0)</f>
        <v>0</v>
      </c>
      <c r="AV318" s="154">
        <f>AT318+1</f>
        <v>45901</v>
      </c>
      <c r="AW318" s="154">
        <f>AV318+29</f>
        <v>45930</v>
      </c>
      <c r="AX318" s="158">
        <f>IFERROR(IF(($R318-AW318)&gt;=0,0,IF(($S318-AV318)&lt;0,0,IF(AND(($S318-AW318)&gt;0,(AV318-$R318)&gt;0),$V318/365*(AW318-AV318+1),IF(AND(($S318-AW318)&lt;=0,(AV318-$R318)&gt;0),$V318/365*($S318-AV318+1),$V318/365*(AW318-$R318+1))))),0)</f>
        <v>0</v>
      </c>
      <c r="AY318" s="154">
        <f>AW318+1</f>
        <v>45931</v>
      </c>
      <c r="AZ318" s="154">
        <f>AY318+30</f>
        <v>45961</v>
      </c>
      <c r="BA318" s="158">
        <f>IFERROR(IF(($R318-AZ318)&gt;=0,0,IF(($S318-AY318)&lt;0,0,IF(AND(($S318-AZ318)&gt;0,(AY318-$R318)&gt;0),$V318/365*(AZ318-AY318+1),IF(AND(($S318-AZ318)&lt;=0,(AY318-$R318)&gt;0),$V318/365*($S318-AY318+1),$V318/365*(AZ318-$R318+1))))),0)</f>
        <v>0</v>
      </c>
      <c r="BB318" s="154">
        <f>AZ318+1</f>
        <v>45962</v>
      </c>
      <c r="BC318" s="154">
        <f>BB318+29</f>
        <v>45991</v>
      </c>
      <c r="BD318" s="158">
        <f>IFERROR(IF(($R318-BC318)&gt;=0,0,IF(($S318-BB318)&lt;0,0,IF(AND(($S318-BC318)&gt;0,(BB318-$R318)&gt;0),$V318/365*(BC318-BB318+1),IF(AND(($S318-BC318)&lt;=0,(BB318-$R318)&gt;0),$V318/365*($S318-BB318+1),$V318/365*(BC318-$R318+1))))),0)</f>
        <v>0</v>
      </c>
      <c r="BE318" s="154">
        <f>BC318+1</f>
        <v>45992</v>
      </c>
      <c r="BF318" s="154">
        <f>BE318+30</f>
        <v>46022</v>
      </c>
      <c r="BG318" s="158">
        <f>IFERROR(IF(($R318-BF318)&gt;=0,0,IF(($S318-BE318)&lt;0,0,IF(AND(($S318-BF318)&gt;0,(BE318-$R318)&gt;0),$V318/365*(BF318-BE318+1),IF(AND(($S318-BF318)&lt;=0,(BE318-$R318)&gt;0),$V318/365*($S318-BE318+1),$V318/365*(BF318-$R318+1))))),0)</f>
        <v>0</v>
      </c>
      <c r="BH318" s="154">
        <v>46023</v>
      </c>
      <c r="BI318" s="154">
        <f>BH318+30</f>
        <v>46053</v>
      </c>
      <c r="BJ318" s="158">
        <f>IFERROR(IF(($R318-BI318)&gt;=0,0,IF(($S318-BH318)&lt;0,0,IF(AND(($S318-BI318)&gt;0,(BH318-$R318)&gt;0),$V318/365*(BI318-BH318+1),IF(AND(($S318-BI318)&lt;=0,(BH318-$R318)&gt;0),$V318/365*($S318-BH318+1),$V318/365*(BI318-$R318+1))))),0)</f>
        <v>0</v>
      </c>
      <c r="BK318" s="154">
        <f>BI318+1</f>
        <v>46054</v>
      </c>
      <c r="BL318" s="154">
        <f>BK318+27</f>
        <v>46081</v>
      </c>
      <c r="BM318" s="158">
        <f>IFERROR(IF(($R318-BL318)&gt;=0,0,IF(($S318-BK318)&lt;0,0,IF(AND(($S318-BL318)&gt;0,(BK318-$R318)&gt;0),$V318/365*(BL318-BK318+1),IF(AND(($S318-BL318)&lt;=0,(BK318-$R318)&gt;0),$V318/365*($S318-BK318+1),$V318/365*(BL318-$R318+1))))),0)</f>
        <v>0</v>
      </c>
      <c r="BN318" s="154">
        <f>BL318+1</f>
        <v>46082</v>
      </c>
      <c r="BO318" s="154">
        <f>BN318+30</f>
        <v>46112</v>
      </c>
      <c r="BP318" s="158">
        <f>IFERROR(IF(($R318-BO318)&gt;=0,0,IF(($S318-BN318)&lt;0,0,IF(AND(($S318-BO318)&gt;0,(BN318-$R318)&gt;0),$V318/365*(BO318-BN318+1),IF(AND(($S318-BO318)&lt;=0,(BN318-$R318)&gt;0),$V318/365*($S318-BN318+1),$V318/365*(BO318-$R318+1))))),0)</f>
        <v>0</v>
      </c>
      <c r="BQ318" s="154">
        <f>BO318+1</f>
        <v>46113</v>
      </c>
      <c r="BR318" s="154">
        <f>BQ318+29</f>
        <v>46142</v>
      </c>
      <c r="BS318" s="158">
        <f>IFERROR(IF(($R318-BR318)&gt;=0,0,IF(($S318-BQ318)&lt;0,0,IF(AND(($S318-BR318)&gt;0,(BQ318-$R318)&gt;0),$V318/365*(BR318-BQ318+1),IF(AND(($S318-BR318)&lt;=0,(BQ318-$R318)&gt;0),$V318/365*($S318-BQ318+1),$V318/365*(BR318-$R318+1))))),0)</f>
        <v>0</v>
      </c>
      <c r="BT318" s="154">
        <f>BR318+1</f>
        <v>46143</v>
      </c>
      <c r="BU318" s="154">
        <f>BT318+30</f>
        <v>46173</v>
      </c>
      <c r="BV318" s="158">
        <f>IFERROR(IF(($R318-BU318)&gt;=0,0,IF(($S318-BT318)&lt;0,0,IF(AND(($S318-BU318)&gt;0,(BT318-$R318)&gt;0),$V318/365*(BU318-BT318+1),IF(AND(($S318-BU318)&lt;=0,(BT318-$R318)&gt;0),$V318/365*($S318-BT318+1),$V318/365*(BU318-$R318+1))))),0)</f>
        <v>0</v>
      </c>
      <c r="BW318" s="154">
        <f>BU318+1</f>
        <v>46174</v>
      </c>
      <c r="BX318" s="154">
        <f>BW318+29</f>
        <v>46203</v>
      </c>
      <c r="BY318" s="158">
        <f>IFERROR(IF(($R318-BX318)&gt;=0,0,IF(($S318-BW318)&lt;0,0,IF(AND(($S318-BX318)&gt;0,(BW318-$R318)&gt;0),$V318/365*(BX318-BW318+1),IF(AND(($S318-BX318)&lt;=0,(BW318-$R318)&gt;0),$V318/365*($S318-BW318+1),$V318/365*(BX318-$R318+1))))),0)</f>
        <v>0</v>
      </c>
      <c r="BZ318" s="154">
        <f>BX318+1</f>
        <v>46204</v>
      </c>
      <c r="CA318" s="154">
        <f>BZ318+30</f>
        <v>46234</v>
      </c>
      <c r="CB318" s="158">
        <f>IFERROR(IF(($R318-CA318)&gt;=0,0,IF(($S318-BZ318)&lt;0,0,IF(AND(($S318-CA318)&gt;0,(BZ318-$R318)&gt;0),$V318/365*(CA318-BZ318+1),IF(AND(($S318-CA318)&lt;=0,(BZ318-$R318)&gt;0),$V318/365*($S318-BZ318+1),$V318/365*(CA318-$R318+1))))),0)</f>
        <v>0</v>
      </c>
      <c r="CC318" s="154">
        <f>CA318+1</f>
        <v>46235</v>
      </c>
      <c r="CD318" s="154">
        <f>CC318+30</f>
        <v>46265</v>
      </c>
      <c r="CE318" s="158">
        <f>IFERROR(IF(($R318-CD318)&gt;=0,0,IF(($S318-CC318)&lt;0,0,IF(AND(($S318-CD318)&gt;0,(CC318-$R318)&gt;0),$V318/365*(CD318-CC318+1),IF(AND(($S318-CD318)&lt;=0,(CC318-$R318)&gt;0),$V318/365*($S318-CC318+1),$V318/365*(CD318-$R318+1))))),0)</f>
        <v>0</v>
      </c>
      <c r="CF318" s="154">
        <f>CD318+1</f>
        <v>46266</v>
      </c>
      <c r="CG318" s="154">
        <f>CF318+29</f>
        <v>46295</v>
      </c>
      <c r="CH318" s="158">
        <f>IFERROR(IF(($R318-CG318)&gt;=0,0,IF(($S318-CF318)&lt;0,0,IF(AND(($S318-CG318)&gt;0,(CF318-$R318)&gt;0),$V318/365*(CG318-CF318+1),IF(AND(($S318-CG318)&lt;=0,(CF318-$R318)&gt;0),$V318/365*($S318-CF318+1),$V318/365*(CG318-$R318+1))))),0)</f>
        <v>0</v>
      </c>
      <c r="CI318" s="154">
        <f>CG318+1</f>
        <v>46296</v>
      </c>
      <c r="CJ318" s="154">
        <f>CI318+30</f>
        <v>46326</v>
      </c>
      <c r="CK318" s="158">
        <f>IFERROR(IF(($R318-CJ318)&gt;=0,0,IF(($S318-CI318)&lt;0,0,IF(AND(($S318-CJ318)&gt;0,(CI318-$R318)&gt;0),$V318/365*(CJ318-CI318+1),IF(AND(($S318-CJ318)&lt;=0,(CI318-$R318)&gt;0),$V318/365*($S318-CI318+1),$V318/365*(CJ318-$R318+1))))),0)</f>
        <v>0</v>
      </c>
      <c r="CL318" s="154">
        <f>CJ318+1</f>
        <v>46327</v>
      </c>
      <c r="CM318" s="154">
        <f>CL318+29</f>
        <v>46356</v>
      </c>
      <c r="CN318" s="158">
        <f>IFERROR(IF(($R318-CM318)&gt;=0,0,IF(($S318-CL318)&lt;0,0,IF(AND(($S318-CM318)&gt;0,(CL318-$R318)&gt;0),$V318/365*(CM318-CL318+1),IF(AND(($S318-CM318)&lt;=0,(CL318-$R318)&gt;0),$V318/365*($S318-CL318+1),$V318/365*(CM318-$R318+1))))),0)</f>
        <v>0</v>
      </c>
      <c r="CO318" s="154">
        <f>CM318+1</f>
        <v>46357</v>
      </c>
      <c r="CP318" s="154">
        <f>CO318+30</f>
        <v>46387</v>
      </c>
      <c r="CQ318" s="158">
        <f>IFERROR(IF(($R318-CP318)&gt;=0,0,IF(($S318-CO318)&lt;0,0,IF(AND(($S318-CP318)&gt;0,(CO318-$R318)&gt;0),$V318/365*(CP318-CO318+1),IF(AND(($S318-CP318)&lt;=0,(CO318-$R318)&gt;0),$V318/365*($S318-CO318+1),$V318/365*(CP318-$R318+1))))),0)</f>
        <v>0</v>
      </c>
    </row>
    <row r="319" s="80" customFormat="1" ht="24" customHeight="1" outlineLevel="4" spans="1:95">
      <c r="A319" s="119"/>
      <c r="B319" s="120"/>
      <c r="C319" s="121"/>
      <c r="D319" s="119"/>
      <c r="E319" s="120"/>
      <c r="F319" s="120"/>
      <c r="G319" s="120"/>
      <c r="H319" s="122"/>
      <c r="I319" s="122"/>
      <c r="J319" s="122">
        <f>Z319+AC319+AF319+AI319+AL319+AO319+AR319+AU319+AX319+BA319+BD319+BG319</f>
        <v>0</v>
      </c>
      <c r="K319" s="122">
        <f>K318+1</f>
        <v>4</v>
      </c>
      <c r="L319" s="147"/>
      <c r="M319" s="148">
        <f>IFERROR(VLOOKUP($L319,'2-2 引出数据_合同数据仓库'!$B$2:$BP$10000,3,FALSE),0)</f>
        <v>0</v>
      </c>
      <c r="N319" s="122"/>
      <c r="O319" s="148">
        <f>IFERROR(VLOOKUP((LEFT(VLOOKUP($L319,'2-2 引出数据_合同数据仓库'!$B$2:$BP$10000,64,FALSE),15)&amp;(RIGHT(VLOOKUP($L319,'2-2 引出数据_合同数据仓库'!$B$2:$BP$10000,64,FALSE),4)+1)),'2-2 引出数据_合同数据仓库'!$B$2:$BP$10000,3,FALSE),0)</f>
        <v>0</v>
      </c>
      <c r="P319" s="122"/>
      <c r="Q319" s="122">
        <f>IFERROR(VLOOKUP($L319,'2-2 引出数据_合同数据仓库'!$B$2:$BP$10000,28,FALSE),0)</f>
        <v>0</v>
      </c>
      <c r="R319" s="122">
        <f>IFERROR(VLOOKUP($L319,'2-2 引出数据_合同数据仓库'!$B$2:$BP$10000,29,FALSE),0)</f>
        <v>0</v>
      </c>
      <c r="S319" s="122">
        <f>IFERROR(VLOOKUP($L319,'2-2 引出数据_合同数据仓库'!$B$2:$BP$10000,4,FALSE),0)</f>
        <v>0</v>
      </c>
      <c r="T319" s="122"/>
      <c r="U319" s="122">
        <f>IFERROR(VLOOKUP($L319,'2-2 引出数据_合同数据仓库'!$B$2:$BP$10000,15,FALSE),0)</f>
        <v>0</v>
      </c>
      <c r="V319" s="122">
        <f>U319/(S319-R319+1)*365</f>
        <v>0</v>
      </c>
      <c r="W319" s="122"/>
      <c r="X319" s="154">
        <v>45658</v>
      </c>
      <c r="Y319" s="154">
        <f>X319+30</f>
        <v>45688</v>
      </c>
      <c r="Z319" s="158">
        <f>IFERROR(IF(($R319-Y319)&gt;=0,0,IF(($S319-X319)&lt;0,0,IF(AND(($S319-Y319)&gt;0,(X319-$R319)&gt;0),$V319/365*(Y319-X319+1),IF(AND(($S319-Y319)&lt;=0,(X319-$R319)&gt;0),$V319/365*($S319-X319+1),$V319/365*(Y319-$R319+1))))),0)</f>
        <v>0</v>
      </c>
      <c r="AA319" s="154">
        <f>Y319+1</f>
        <v>45689</v>
      </c>
      <c r="AB319" s="154">
        <f>AA319+27</f>
        <v>45716</v>
      </c>
      <c r="AC319" s="158">
        <f>IFERROR(IF(($R319-AB319)&gt;=0,0,IF(($S319-AA319)&lt;0,0,IF(AND(($S319-AB319)&gt;0,(AA319-$R319)&gt;0),$V319/365*(AB319-AA319+1),IF(AND(($S319-AB319)&lt;=0,(AA319-$R319)&gt;0),$V319/365*($S319-AA319+1),$V319/365*(AB319-$R319+1))))),0)</f>
        <v>0</v>
      </c>
      <c r="AD319" s="154">
        <f>AB319+1</f>
        <v>45717</v>
      </c>
      <c r="AE319" s="154">
        <f>AD319+30</f>
        <v>45747</v>
      </c>
      <c r="AF319" s="158">
        <f>IFERROR(IF(($R319-AE319)&gt;=0,0,IF(($S319-AD319)&lt;0,0,IF(AND(($S319-AE319)&gt;0,(AD319-$R319)&gt;0),$V319/365*(AE319-AD319+1),IF(AND(($S319-AE319)&lt;=0,(AD319-$R319)&gt;0),$V319/365*($S319-AD319+1),$V319/365*(AE319-$R319+1))))),0)</f>
        <v>0</v>
      </c>
      <c r="AG319" s="154">
        <f>AE319+1</f>
        <v>45748</v>
      </c>
      <c r="AH319" s="154">
        <f>AG319+29</f>
        <v>45777</v>
      </c>
      <c r="AI319" s="158">
        <f>IFERROR(IF(($R319-AH319)&gt;=0,0,IF(($S319-AG319)&lt;0,0,IF(AND(($S319-AH319)&gt;0,(AG319-$R319)&gt;0),$V319/365*(AH319-AG319+1),IF(AND(($S319-AH319)&lt;=0,(AG319-$R319)&gt;0),$V319/365*($S319-AG319+1),$V319/365*(AH319-$R319+1))))),0)</f>
        <v>0</v>
      </c>
      <c r="AJ319" s="154">
        <f>AH319+1</f>
        <v>45778</v>
      </c>
      <c r="AK319" s="154">
        <f>AJ319+30</f>
        <v>45808</v>
      </c>
      <c r="AL319" s="158">
        <f>IFERROR(IF(($R319-AK319)&gt;=0,0,IF(($S319-AJ319)&lt;0,0,IF(AND(($S319-AK319)&gt;0,(AJ319-$R319)&gt;0),$V319/365*(AK319-AJ319+1),IF(AND(($S319-AK319)&lt;=0,(AJ319-$R319)&gt;0),$V319/365*($S319-AJ319+1),$V319/365*(AK319-$R319+1))))),0)</f>
        <v>0</v>
      </c>
      <c r="AM319" s="154">
        <f>AK319+1</f>
        <v>45809</v>
      </c>
      <c r="AN319" s="154">
        <f>AM319+29</f>
        <v>45838</v>
      </c>
      <c r="AO319" s="158">
        <f>IFERROR(IF(($R319-AN319)&gt;=0,0,IF(($S319-AM319)&lt;0,0,IF(AND(($S319-AN319)&gt;0,(AM319-$R319)&gt;0),$V319/365*(AN319-AM319+1),IF(AND(($S319-AN319)&lt;=0,(AM319-$R319)&gt;0),$V319/365*($S319-AM319+1),$V319/365*(AN319-$R319+1))))),0)</f>
        <v>0</v>
      </c>
      <c r="AP319" s="154">
        <f>AN319+1</f>
        <v>45839</v>
      </c>
      <c r="AQ319" s="154">
        <f>AP319+30</f>
        <v>45869</v>
      </c>
      <c r="AR319" s="158">
        <f>IFERROR(IF(($R319-AQ319)&gt;=0,0,IF(($S319-AP319)&lt;0,0,IF(AND(($S319-AQ319)&gt;0,(AP319-$R319)&gt;0),$V319/365*(AQ319-AP319+1),IF(AND(($S319-AQ319)&lt;=0,(AP319-$R319)&gt;0),$V319/365*($S319-AP319+1),$V319/365*(AQ319-$R319+1))))),0)</f>
        <v>0</v>
      </c>
      <c r="AS319" s="154">
        <f>AQ319+1</f>
        <v>45870</v>
      </c>
      <c r="AT319" s="154">
        <f>AS319+30</f>
        <v>45900</v>
      </c>
      <c r="AU319" s="158">
        <f>IFERROR(IF(($R319-AT319)&gt;=0,0,IF(($S319-AS319)&lt;0,0,IF(AND(($S319-AT319)&gt;0,(AS319-$R319)&gt;0),$V319/365*(AT319-AS319+1),IF(AND(($S319-AT319)&lt;=0,(AS319-$R319)&gt;0),$V319/365*($S319-AS319+1),$V319/365*(AT319-$R319+1))))),0)</f>
        <v>0</v>
      </c>
      <c r="AV319" s="154">
        <f>AT319+1</f>
        <v>45901</v>
      </c>
      <c r="AW319" s="154">
        <f>AV319+29</f>
        <v>45930</v>
      </c>
      <c r="AX319" s="158">
        <f>IFERROR(IF(($R319-AW319)&gt;=0,0,IF(($S319-AV319)&lt;0,0,IF(AND(($S319-AW319)&gt;0,(AV319-$R319)&gt;0),$V319/365*(AW319-AV319+1),IF(AND(($S319-AW319)&lt;=0,(AV319-$R319)&gt;0),$V319/365*($S319-AV319+1),$V319/365*(AW319-$R319+1))))),0)</f>
        <v>0</v>
      </c>
      <c r="AY319" s="154">
        <f>AW319+1</f>
        <v>45931</v>
      </c>
      <c r="AZ319" s="154">
        <f>AY319+30</f>
        <v>45961</v>
      </c>
      <c r="BA319" s="158">
        <f>IFERROR(IF(($R319-AZ319)&gt;=0,0,IF(($S319-AY319)&lt;0,0,IF(AND(($S319-AZ319)&gt;0,(AY319-$R319)&gt;0),$V319/365*(AZ319-AY319+1),IF(AND(($S319-AZ319)&lt;=0,(AY319-$R319)&gt;0),$V319/365*($S319-AY319+1),$V319/365*(AZ319-$R319+1))))),0)</f>
        <v>0</v>
      </c>
      <c r="BB319" s="154">
        <f>AZ319+1</f>
        <v>45962</v>
      </c>
      <c r="BC319" s="154">
        <f>BB319+29</f>
        <v>45991</v>
      </c>
      <c r="BD319" s="158">
        <f>IFERROR(IF(($R319-BC319)&gt;=0,0,IF(($S319-BB319)&lt;0,0,IF(AND(($S319-BC319)&gt;0,(BB319-$R319)&gt;0),$V319/365*(BC319-BB319+1),IF(AND(($S319-BC319)&lt;=0,(BB319-$R319)&gt;0),$V319/365*($S319-BB319+1),$V319/365*(BC319-$R319+1))))),0)</f>
        <v>0</v>
      </c>
      <c r="BE319" s="154">
        <f>BC319+1</f>
        <v>45992</v>
      </c>
      <c r="BF319" s="154">
        <f>BE319+30</f>
        <v>46022</v>
      </c>
      <c r="BG319" s="158">
        <f>IFERROR(IF(($R319-BF319)&gt;=0,0,IF(($S319-BE319)&lt;0,0,IF(AND(($S319-BF319)&gt;0,(BE319-$R319)&gt;0),$V319/365*(BF319-BE319+1),IF(AND(($S319-BF319)&lt;=0,(BE319-$R319)&gt;0),$V319/365*($S319-BE319+1),$V319/365*(BF319-$R319+1))))),0)</f>
        <v>0</v>
      </c>
      <c r="BH319" s="154">
        <v>46023</v>
      </c>
      <c r="BI319" s="154">
        <f>BH319+30</f>
        <v>46053</v>
      </c>
      <c r="BJ319" s="158">
        <f>IFERROR(IF(($R319-BI319)&gt;=0,0,IF(($S319-BH319)&lt;0,0,IF(AND(($S319-BI319)&gt;0,(BH319-$R319)&gt;0),$V319/365*(BI319-BH319+1),IF(AND(($S319-BI319)&lt;=0,(BH319-$R319)&gt;0),$V319/365*($S319-BH319+1),$V319/365*(BI319-$R319+1))))),0)</f>
        <v>0</v>
      </c>
      <c r="BK319" s="154">
        <f>BI319+1</f>
        <v>46054</v>
      </c>
      <c r="BL319" s="154">
        <f>BK319+27</f>
        <v>46081</v>
      </c>
      <c r="BM319" s="158">
        <f>IFERROR(IF(($R319-BL319)&gt;=0,0,IF(($S319-BK319)&lt;0,0,IF(AND(($S319-BL319)&gt;0,(BK319-$R319)&gt;0),$V319/365*(BL319-BK319+1),IF(AND(($S319-BL319)&lt;=0,(BK319-$R319)&gt;0),$V319/365*($S319-BK319+1),$V319/365*(BL319-$R319+1))))),0)</f>
        <v>0</v>
      </c>
      <c r="BN319" s="154">
        <f>BL319+1</f>
        <v>46082</v>
      </c>
      <c r="BO319" s="154">
        <f>BN319+30</f>
        <v>46112</v>
      </c>
      <c r="BP319" s="158">
        <f>IFERROR(IF(($R319-BO319)&gt;=0,0,IF(($S319-BN319)&lt;0,0,IF(AND(($S319-BO319)&gt;0,(BN319-$R319)&gt;0),$V319/365*(BO319-BN319+1),IF(AND(($S319-BO319)&lt;=0,(BN319-$R319)&gt;0),$V319/365*($S319-BN319+1),$V319/365*(BO319-$R319+1))))),0)</f>
        <v>0</v>
      </c>
      <c r="BQ319" s="154">
        <f>BO319+1</f>
        <v>46113</v>
      </c>
      <c r="BR319" s="154">
        <f>BQ319+29</f>
        <v>46142</v>
      </c>
      <c r="BS319" s="158">
        <f>IFERROR(IF(($R319-BR319)&gt;=0,0,IF(($S319-BQ319)&lt;0,0,IF(AND(($S319-BR319)&gt;0,(BQ319-$R319)&gt;0),$V319/365*(BR319-BQ319+1),IF(AND(($S319-BR319)&lt;=0,(BQ319-$R319)&gt;0),$V319/365*($S319-BQ319+1),$V319/365*(BR319-$R319+1))))),0)</f>
        <v>0</v>
      </c>
      <c r="BT319" s="154">
        <f>BR319+1</f>
        <v>46143</v>
      </c>
      <c r="BU319" s="154">
        <f>BT319+30</f>
        <v>46173</v>
      </c>
      <c r="BV319" s="158">
        <f>IFERROR(IF(($R319-BU319)&gt;=0,0,IF(($S319-BT319)&lt;0,0,IF(AND(($S319-BU319)&gt;0,(BT319-$R319)&gt;0),$V319/365*(BU319-BT319+1),IF(AND(($S319-BU319)&lt;=0,(BT319-$R319)&gt;0),$V319/365*($S319-BT319+1),$V319/365*(BU319-$R319+1))))),0)</f>
        <v>0</v>
      </c>
      <c r="BW319" s="154">
        <f>BU319+1</f>
        <v>46174</v>
      </c>
      <c r="BX319" s="154">
        <f>BW319+29</f>
        <v>46203</v>
      </c>
      <c r="BY319" s="158">
        <f>IFERROR(IF(($R319-BX319)&gt;=0,0,IF(($S319-BW319)&lt;0,0,IF(AND(($S319-BX319)&gt;0,(BW319-$R319)&gt;0),$V319/365*(BX319-BW319+1),IF(AND(($S319-BX319)&lt;=0,(BW319-$R319)&gt;0),$V319/365*($S319-BW319+1),$V319/365*(BX319-$R319+1))))),0)</f>
        <v>0</v>
      </c>
      <c r="BZ319" s="154">
        <f>BX319+1</f>
        <v>46204</v>
      </c>
      <c r="CA319" s="154">
        <f>BZ319+30</f>
        <v>46234</v>
      </c>
      <c r="CB319" s="158">
        <f>IFERROR(IF(($R319-CA319)&gt;=0,0,IF(($S319-BZ319)&lt;0,0,IF(AND(($S319-CA319)&gt;0,(BZ319-$R319)&gt;0),$V319/365*(CA319-BZ319+1),IF(AND(($S319-CA319)&lt;=0,(BZ319-$R319)&gt;0),$V319/365*($S319-BZ319+1),$V319/365*(CA319-$R319+1))))),0)</f>
        <v>0</v>
      </c>
      <c r="CC319" s="154">
        <f>CA319+1</f>
        <v>46235</v>
      </c>
      <c r="CD319" s="154">
        <f>CC319+30</f>
        <v>46265</v>
      </c>
      <c r="CE319" s="158">
        <f>IFERROR(IF(($R319-CD319)&gt;=0,0,IF(($S319-CC319)&lt;0,0,IF(AND(($S319-CD319)&gt;0,(CC319-$R319)&gt;0),$V319/365*(CD319-CC319+1),IF(AND(($S319-CD319)&lt;=0,(CC319-$R319)&gt;0),$V319/365*($S319-CC319+1),$V319/365*(CD319-$R319+1))))),0)</f>
        <v>0</v>
      </c>
      <c r="CF319" s="154">
        <f>CD319+1</f>
        <v>46266</v>
      </c>
      <c r="CG319" s="154">
        <f>CF319+29</f>
        <v>46295</v>
      </c>
      <c r="CH319" s="158">
        <f>IFERROR(IF(($R319-CG319)&gt;=0,0,IF(($S319-CF319)&lt;0,0,IF(AND(($S319-CG319)&gt;0,(CF319-$R319)&gt;0),$V319/365*(CG319-CF319+1),IF(AND(($S319-CG319)&lt;=0,(CF319-$R319)&gt;0),$V319/365*($S319-CF319+1),$V319/365*(CG319-$R319+1))))),0)</f>
        <v>0</v>
      </c>
      <c r="CI319" s="154">
        <f>CG319+1</f>
        <v>46296</v>
      </c>
      <c r="CJ319" s="154">
        <f>CI319+30</f>
        <v>46326</v>
      </c>
      <c r="CK319" s="158">
        <f>IFERROR(IF(($R319-CJ319)&gt;=0,0,IF(($S319-CI319)&lt;0,0,IF(AND(($S319-CJ319)&gt;0,(CI319-$R319)&gt;0),$V319/365*(CJ319-CI319+1),IF(AND(($S319-CJ319)&lt;=0,(CI319-$R319)&gt;0),$V319/365*($S319-CI319+1),$V319/365*(CJ319-$R319+1))))),0)</f>
        <v>0</v>
      </c>
      <c r="CL319" s="154">
        <f>CJ319+1</f>
        <v>46327</v>
      </c>
      <c r="CM319" s="154">
        <f>CL319+29</f>
        <v>46356</v>
      </c>
      <c r="CN319" s="158">
        <f>IFERROR(IF(($R319-CM319)&gt;=0,0,IF(($S319-CL319)&lt;0,0,IF(AND(($S319-CM319)&gt;0,(CL319-$R319)&gt;0),$V319/365*(CM319-CL319+1),IF(AND(($S319-CM319)&lt;=0,(CL319-$R319)&gt;0),$V319/365*($S319-CL319+1),$V319/365*(CM319-$R319+1))))),0)</f>
        <v>0</v>
      </c>
      <c r="CO319" s="154">
        <f>CM319+1</f>
        <v>46357</v>
      </c>
      <c r="CP319" s="154">
        <f>CO319+30</f>
        <v>46387</v>
      </c>
      <c r="CQ319" s="158">
        <f>IFERROR(IF(($R319-CP319)&gt;=0,0,IF(($S319-CO319)&lt;0,0,IF(AND(($S319-CP319)&gt;0,(CO319-$R319)&gt;0),$V319/365*(CP319-CO319+1),IF(AND(($S319-CP319)&lt;=0,(CO319-$R319)&gt;0),$V319/365*($S319-CO319+1),$V319/365*(CP319-$R319+1))))),0)</f>
        <v>0</v>
      </c>
    </row>
    <row r="320" s="80" customFormat="1" ht="24" customHeight="1" outlineLevel="4" spans="1:95">
      <c r="A320" s="123" t="s">
        <v>2814</v>
      </c>
      <c r="B320" s="124"/>
      <c r="C320" s="124"/>
      <c r="D320" s="124"/>
      <c r="E320" s="124"/>
      <c r="F320" s="124"/>
      <c r="G320" s="125"/>
      <c r="H320" s="126"/>
      <c r="I320" s="126"/>
      <c r="J320" s="126"/>
      <c r="K320" s="126"/>
      <c r="L320" s="149"/>
      <c r="M320" s="149"/>
      <c r="N320" s="126"/>
      <c r="O320" s="126"/>
      <c r="P320" s="126"/>
      <c r="Q320" s="126"/>
      <c r="R320" s="126"/>
      <c r="S320" s="126"/>
      <c r="T320" s="126"/>
      <c r="U320" s="126"/>
      <c r="V320" s="126"/>
      <c r="W320" s="126"/>
      <c r="X320" s="126"/>
      <c r="Y320" s="126"/>
      <c r="Z320" s="126"/>
      <c r="AA320" s="126"/>
      <c r="AB320" s="126"/>
      <c r="AC320" s="126"/>
      <c r="AD320" s="126"/>
      <c r="AE320" s="126"/>
      <c r="AF320" s="126"/>
      <c r="AG320" s="126"/>
      <c r="AH320" s="126"/>
      <c r="AI320" s="126"/>
      <c r="AJ320" s="126"/>
      <c r="AK320" s="126"/>
      <c r="AL320" s="126"/>
      <c r="AM320" s="126"/>
      <c r="AN320" s="126"/>
      <c r="AO320" s="126"/>
      <c r="AP320" s="126"/>
      <c r="AQ320" s="126"/>
      <c r="AR320" s="126"/>
      <c r="AS320" s="126"/>
      <c r="AT320" s="126"/>
      <c r="AU320" s="126"/>
      <c r="AV320" s="126"/>
      <c r="AW320" s="126"/>
      <c r="AX320" s="126"/>
      <c r="AY320" s="126"/>
      <c r="AZ320" s="126"/>
      <c r="BA320" s="126"/>
      <c r="BB320" s="126"/>
      <c r="BC320" s="126"/>
      <c r="BD320" s="126"/>
      <c r="BE320" s="126"/>
      <c r="BF320" s="126"/>
      <c r="BG320" s="126"/>
      <c r="BH320" s="126"/>
      <c r="BI320" s="126"/>
      <c r="BJ320" s="126"/>
      <c r="BK320" s="126"/>
      <c r="BL320" s="126"/>
      <c r="BM320" s="126"/>
      <c r="BN320" s="126"/>
      <c r="BO320" s="126"/>
      <c r="BP320" s="126"/>
      <c r="BQ320" s="126"/>
      <c r="BR320" s="126"/>
      <c r="BS320" s="126"/>
      <c r="BT320" s="126"/>
      <c r="BU320" s="126"/>
      <c r="BV320" s="126"/>
      <c r="BW320" s="126"/>
      <c r="BX320" s="126"/>
      <c r="BY320" s="126"/>
      <c r="BZ320" s="126"/>
      <c r="CA320" s="126"/>
      <c r="CB320" s="126"/>
      <c r="CC320" s="126"/>
      <c r="CD320" s="126"/>
      <c r="CE320" s="126"/>
      <c r="CF320" s="126"/>
      <c r="CG320" s="126"/>
      <c r="CH320" s="126"/>
      <c r="CI320" s="126"/>
      <c r="CJ320" s="126"/>
      <c r="CK320" s="126"/>
      <c r="CL320" s="126"/>
      <c r="CM320" s="126"/>
      <c r="CN320" s="126"/>
      <c r="CO320" s="126"/>
      <c r="CP320" s="126"/>
      <c r="CQ320" s="126"/>
    </row>
    <row r="321" ht="24" customHeight="1" outlineLevel="3" spans="1:95">
      <c r="A321" s="115"/>
      <c r="B321" s="116" t="s">
        <v>792</v>
      </c>
      <c r="C321" s="117" t="s">
        <v>1258</v>
      </c>
      <c r="D321" s="115" t="s">
        <v>1259</v>
      </c>
      <c r="E321" s="116" t="s">
        <v>1257</v>
      </c>
      <c r="F321" s="116"/>
      <c r="G321" s="116" t="s">
        <v>936</v>
      </c>
      <c r="H321" s="118">
        <f>X321+AA321+AD321+AG321+AJ321+AM321+AP321+AS321+AV321+AY321+BB321+BE321</f>
        <v>0</v>
      </c>
      <c r="I321" s="118">
        <f>Y321+AB321+AE321+AH321+AK321+AN321+AQ321+AT321+AW321+AZ321+BC321+BF321</f>
        <v>0</v>
      </c>
      <c r="J321" s="118">
        <f>Z321+AC321+AF321+AI321+AL321+AO321+AR321+AU321+AX321+BA321+BD321+BG321</f>
        <v>0</v>
      </c>
      <c r="K321" s="118"/>
      <c r="L321" s="146"/>
      <c r="M321" s="146"/>
      <c r="N321" s="118"/>
      <c r="O321" s="118"/>
      <c r="P321" s="118"/>
      <c r="Q321" s="118"/>
      <c r="R321" s="118"/>
      <c r="S321" s="118"/>
      <c r="T321" s="118"/>
      <c r="U321" s="118"/>
      <c r="V321" s="118"/>
      <c r="W321" s="118"/>
      <c r="X321" s="118">
        <f>VLOOKUP($C321,'1 预算编制表单'!$C:$BJ,27,FALSE)</f>
        <v>0</v>
      </c>
      <c r="Y321" s="118">
        <f>X321-Z321</f>
        <v>0</v>
      </c>
      <c r="Z321" s="118">
        <f>SUM(Z322:Z326)</f>
        <v>0</v>
      </c>
      <c r="AA321" s="118">
        <f>VLOOKUP($C321,'1 预算编制表单'!$C:$BJ,30,FALSE)</f>
        <v>0</v>
      </c>
      <c r="AB321" s="118">
        <f>AA321-AC321</f>
        <v>0</v>
      </c>
      <c r="AC321" s="118">
        <f>SUM(AC322:AC326)</f>
        <v>0</v>
      </c>
      <c r="AD321" s="118">
        <f>VLOOKUP($C321,'1 预算编制表单'!$C:$BJ,33,FALSE)</f>
        <v>0</v>
      </c>
      <c r="AE321" s="118">
        <f>AD321-AF321</f>
        <v>0</v>
      </c>
      <c r="AF321" s="118">
        <f>SUM(AF322:AF326)</f>
        <v>0</v>
      </c>
      <c r="AG321" s="118">
        <f>VLOOKUP($C321,'1 预算编制表单'!$C:$BJ,36,FALSE)</f>
        <v>0</v>
      </c>
      <c r="AH321" s="118">
        <f>AG321-AI321</f>
        <v>0</v>
      </c>
      <c r="AI321" s="118">
        <f>SUM(AI322:AI326)</f>
        <v>0</v>
      </c>
      <c r="AJ321" s="118">
        <f>VLOOKUP($C321,'1 预算编制表单'!$C:$BJ,39,FALSE)</f>
        <v>0</v>
      </c>
      <c r="AK321" s="118">
        <f>AJ321-AL321</f>
        <v>0</v>
      </c>
      <c r="AL321" s="118">
        <f>SUM(AL322:AL326)</f>
        <v>0</v>
      </c>
      <c r="AM321" s="118">
        <f>VLOOKUP($C321,'1 预算编制表单'!$C:$BJ,42,FALSE)</f>
        <v>0</v>
      </c>
      <c r="AN321" s="118">
        <f>AM321-AO321</f>
        <v>0</v>
      </c>
      <c r="AO321" s="118">
        <f>SUM(AO322:AO326)</f>
        <v>0</v>
      </c>
      <c r="AP321" s="118">
        <f>VLOOKUP($C321,'1 预算编制表单'!$C:$BJ,45,FALSE)</f>
        <v>0</v>
      </c>
      <c r="AQ321" s="118">
        <f>AP321-AR321</f>
        <v>0</v>
      </c>
      <c r="AR321" s="118">
        <f>SUM(AR322:AR326)</f>
        <v>0</v>
      </c>
      <c r="AS321" s="118">
        <f>VLOOKUP($C321,'1 预算编制表单'!$C:$BJ,48,FALSE)</f>
        <v>0</v>
      </c>
      <c r="AT321" s="118">
        <f>AS321-AU321</f>
        <v>0</v>
      </c>
      <c r="AU321" s="118">
        <f>SUM(AU322:AU326)</f>
        <v>0</v>
      </c>
      <c r="AV321" s="118">
        <f>VLOOKUP($C321,'1 预算编制表单'!$C:$BJ,51,FALSE)</f>
        <v>0</v>
      </c>
      <c r="AW321" s="118">
        <f>AV321-AX321</f>
        <v>0</v>
      </c>
      <c r="AX321" s="118">
        <f>SUM(AX322:AX326)</f>
        <v>0</v>
      </c>
      <c r="AY321" s="118">
        <f>VLOOKUP($C321,'1 预算编制表单'!$C:$BJ,54,FALSE)</f>
        <v>0</v>
      </c>
      <c r="AZ321" s="118">
        <f>AY321-BA321</f>
        <v>0</v>
      </c>
      <c r="BA321" s="118">
        <f>SUM(BA322:BA326)</f>
        <v>0</v>
      </c>
      <c r="BB321" s="118">
        <f>VLOOKUP($C321,'1 预算编制表单'!$C:$BJ,57,FALSE)</f>
        <v>0</v>
      </c>
      <c r="BC321" s="118">
        <f>BB321-BD321</f>
        <v>0</v>
      </c>
      <c r="BD321" s="118">
        <f>SUM(BD322:BD326)</f>
        <v>0</v>
      </c>
      <c r="BE321" s="118">
        <f>VLOOKUP($C321,'1 预算编制表单'!$C:$BJ,60,FALSE)</f>
        <v>0</v>
      </c>
      <c r="BF321" s="118">
        <f>BE321-BG321</f>
        <v>0</v>
      </c>
      <c r="BG321" s="118">
        <f>SUM(BG322:BG326)</f>
        <v>0</v>
      </c>
      <c r="BH321" s="118">
        <f>VLOOKUP($C321,'1 预算编制表单'!$C:$BJ,27,FALSE)</f>
        <v>0</v>
      </c>
      <c r="BI321" s="118">
        <f>BH321-BJ321</f>
        <v>0</v>
      </c>
      <c r="BJ321" s="118">
        <f>SUM(BJ322:BJ326)</f>
        <v>0</v>
      </c>
      <c r="BK321" s="118">
        <f>VLOOKUP($C321,'1 预算编制表单'!$C:$BJ,30,FALSE)</f>
        <v>0</v>
      </c>
      <c r="BL321" s="118">
        <f>BK321-BM321</f>
        <v>0</v>
      </c>
      <c r="BM321" s="118">
        <f>SUM(BM322:BM326)</f>
        <v>0</v>
      </c>
      <c r="BN321" s="118">
        <f>VLOOKUP($C321,'1 预算编制表单'!$C:$BJ,33,FALSE)</f>
        <v>0</v>
      </c>
      <c r="BO321" s="118">
        <f>BN321-BP321</f>
        <v>0</v>
      </c>
      <c r="BP321" s="118">
        <f>SUM(BP322:BP326)</f>
        <v>0</v>
      </c>
      <c r="BQ321" s="118">
        <f>VLOOKUP($C321,'1 预算编制表单'!$C:$BJ,36,FALSE)</f>
        <v>0</v>
      </c>
      <c r="BR321" s="118">
        <f>BQ321-BS321</f>
        <v>0</v>
      </c>
      <c r="BS321" s="118">
        <f>SUM(BS322:BS326)</f>
        <v>0</v>
      </c>
      <c r="BT321" s="118">
        <f>VLOOKUP($C321,'1 预算编制表单'!$C:$BJ,39,FALSE)</f>
        <v>0</v>
      </c>
      <c r="BU321" s="118">
        <f>BT321-BV321</f>
        <v>0</v>
      </c>
      <c r="BV321" s="118">
        <f>SUM(BV322:BV326)</f>
        <v>0</v>
      </c>
      <c r="BW321" s="118">
        <f>VLOOKUP($C321,'1 预算编制表单'!$C:$BJ,42,FALSE)</f>
        <v>0</v>
      </c>
      <c r="BX321" s="118">
        <f>BW321-BY321</f>
        <v>0</v>
      </c>
      <c r="BY321" s="118">
        <f>SUM(BY322:BY326)</f>
        <v>0</v>
      </c>
      <c r="BZ321" s="118">
        <f>VLOOKUP($C321,'1 预算编制表单'!$C:$BJ,45,FALSE)</f>
        <v>0</v>
      </c>
      <c r="CA321" s="118">
        <f>BZ321-CB321</f>
        <v>0</v>
      </c>
      <c r="CB321" s="118">
        <f>SUM(CB322:CB326)</f>
        <v>0</v>
      </c>
      <c r="CC321" s="118">
        <f>VLOOKUP($C321,'1 预算编制表单'!$C:$BJ,48,FALSE)</f>
        <v>0</v>
      </c>
      <c r="CD321" s="118">
        <f>CC321-CE321</f>
        <v>0</v>
      </c>
      <c r="CE321" s="118">
        <f>SUM(CE322:CE326)</f>
        <v>0</v>
      </c>
      <c r="CF321" s="118">
        <f>VLOOKUP($C321,'1 预算编制表单'!$C:$BJ,51,FALSE)</f>
        <v>0</v>
      </c>
      <c r="CG321" s="118">
        <f>CF321-CH321</f>
        <v>0</v>
      </c>
      <c r="CH321" s="118">
        <f>SUM(CH322:CH326)</f>
        <v>0</v>
      </c>
      <c r="CI321" s="118">
        <f>VLOOKUP($C321,'1 预算编制表单'!$C:$BJ,54,FALSE)</f>
        <v>0</v>
      </c>
      <c r="CJ321" s="118">
        <f>CI321-CK321</f>
        <v>0</v>
      </c>
      <c r="CK321" s="118">
        <f>SUM(CK322:CK326)</f>
        <v>0</v>
      </c>
      <c r="CL321" s="118">
        <f>VLOOKUP($C321,'1 预算编制表单'!$C:$BJ,57,FALSE)</f>
        <v>0</v>
      </c>
      <c r="CM321" s="118">
        <f>CL321-CN321</f>
        <v>0</v>
      </c>
      <c r="CN321" s="118">
        <f>SUM(CN322:CN326)</f>
        <v>0</v>
      </c>
      <c r="CO321" s="118">
        <f>VLOOKUP($C321,'1 预算编制表单'!$C:$BJ,60,FALSE)</f>
        <v>0</v>
      </c>
      <c r="CP321" s="118">
        <f>CO321-CQ321</f>
        <v>0</v>
      </c>
      <c r="CQ321" s="118">
        <f>SUM(CQ322:CQ326)</f>
        <v>0</v>
      </c>
    </row>
    <row r="322" s="80" customFormat="1" ht="24" customHeight="1" outlineLevel="4" spans="1:95">
      <c r="A322" s="119"/>
      <c r="B322" s="120"/>
      <c r="C322" s="121"/>
      <c r="D322" s="119"/>
      <c r="E322" s="120"/>
      <c r="F322" s="120"/>
      <c r="G322" s="120"/>
      <c r="H322" s="122"/>
      <c r="I322" s="122"/>
      <c r="J322" s="122">
        <f>Z322+AC322+AF322+AI322+AL322+AO322+AR322+AU322+AX322+BA322+BD322+BG322</f>
        <v>0</v>
      </c>
      <c r="K322" s="122">
        <v>1</v>
      </c>
      <c r="L322" s="147"/>
      <c r="M322" s="148">
        <f>IFERROR(VLOOKUP($L322,'2-2 引出数据_合同数据仓库'!$B$2:$BP$10000,3,FALSE),0)</f>
        <v>0</v>
      </c>
      <c r="N322" s="122"/>
      <c r="O322" s="148">
        <f>IFERROR(VLOOKUP((LEFT(VLOOKUP($L322,'2-2 引出数据_合同数据仓库'!$B$2:$BP$10000,64,FALSE),15)&amp;(RIGHT(VLOOKUP($L322,'2-2 引出数据_合同数据仓库'!$B$2:$BP$10000,64,FALSE),4)+1)),'2-2 引出数据_合同数据仓库'!$B$2:$BP$10000,3,FALSE),0)</f>
        <v>0</v>
      </c>
      <c r="P322" s="122"/>
      <c r="Q322" s="122">
        <f>IFERROR(VLOOKUP($L322,'2-2 引出数据_合同数据仓库'!$B$2:$BP$10000,28,FALSE),0)</f>
        <v>0</v>
      </c>
      <c r="R322" s="122">
        <f>IFERROR(VLOOKUP($L322,'2-2 引出数据_合同数据仓库'!$B$2:$BP$10000,29,FALSE),0)</f>
        <v>0</v>
      </c>
      <c r="S322" s="122">
        <f>IFERROR(VLOOKUP($L322,'2-2 引出数据_合同数据仓库'!$B$2:$BP$10000,4,FALSE),0)</f>
        <v>0</v>
      </c>
      <c r="T322" s="122"/>
      <c r="U322" s="122">
        <f>IFERROR(VLOOKUP($L322,'2-2 引出数据_合同数据仓库'!$B$2:$BP$10000,15,FALSE),0)</f>
        <v>0</v>
      </c>
      <c r="V322" s="122">
        <f>U322/(S322-R322+1)*365</f>
        <v>0</v>
      </c>
      <c r="W322" s="122"/>
      <c r="X322" s="154">
        <v>45658</v>
      </c>
      <c r="Y322" s="154">
        <f>X322+30</f>
        <v>45688</v>
      </c>
      <c r="Z322" s="158">
        <f>IFERROR(IF(($R322-Y322)&gt;=0,0,IF(($S322-X322)&lt;0,0,IF(AND(($S322-Y322)&gt;0,(X322-$R322)&gt;0),$V322/365*(Y322-X322+1),IF(AND(($S322-Y322)&lt;=0,(X322-$R322)&gt;0),$V322/365*($S322-X322+1),$V322/365*(Y322-$R322+1))))),0)</f>
        <v>0</v>
      </c>
      <c r="AA322" s="154">
        <f>Y322+1</f>
        <v>45689</v>
      </c>
      <c r="AB322" s="154">
        <f>AA322+27</f>
        <v>45716</v>
      </c>
      <c r="AC322" s="158">
        <f>IFERROR(IF(($R322-AB322)&gt;=0,0,IF(($S322-AA322)&lt;0,0,IF(AND(($S322-AB322)&gt;0,(AA322-$R322)&gt;0),$V322/365*(AB322-AA322+1),IF(AND(($S322-AB322)&lt;=0,(AA322-$R322)&gt;0),$V322/365*($S322-AA322+1),$V322/365*(AB322-$R322+1))))),0)</f>
        <v>0</v>
      </c>
      <c r="AD322" s="154">
        <f>AB322+1</f>
        <v>45717</v>
      </c>
      <c r="AE322" s="154">
        <f>AD322+30</f>
        <v>45747</v>
      </c>
      <c r="AF322" s="158">
        <f>IFERROR(IF(($R322-AE322)&gt;=0,0,IF(($S322-AD322)&lt;0,0,IF(AND(($S322-AE322)&gt;0,(AD322-$R322)&gt;0),$V322/365*(AE322-AD322+1),IF(AND(($S322-AE322)&lt;=0,(AD322-$R322)&gt;0),$V322/365*($S322-AD322+1),$V322/365*(AE322-$R322+1))))),0)</f>
        <v>0</v>
      </c>
      <c r="AG322" s="154">
        <f>AE322+1</f>
        <v>45748</v>
      </c>
      <c r="AH322" s="154">
        <f>AG322+29</f>
        <v>45777</v>
      </c>
      <c r="AI322" s="158">
        <f>IFERROR(IF(($R322-AH322)&gt;=0,0,IF(($S322-AG322)&lt;0,0,IF(AND(($S322-AH322)&gt;0,(AG322-$R322)&gt;0),$V322/365*(AH322-AG322+1),IF(AND(($S322-AH322)&lt;=0,(AG322-$R322)&gt;0),$V322/365*($S322-AG322+1),$V322/365*(AH322-$R322+1))))),0)</f>
        <v>0</v>
      </c>
      <c r="AJ322" s="154">
        <f>AH322+1</f>
        <v>45778</v>
      </c>
      <c r="AK322" s="154">
        <f>AJ322+30</f>
        <v>45808</v>
      </c>
      <c r="AL322" s="158">
        <f>IFERROR(IF(($R322-AK322)&gt;=0,0,IF(($S322-AJ322)&lt;0,0,IF(AND(($S322-AK322)&gt;0,(AJ322-$R322)&gt;0),$V322/365*(AK322-AJ322+1),IF(AND(($S322-AK322)&lt;=0,(AJ322-$R322)&gt;0),$V322/365*($S322-AJ322+1),$V322/365*(AK322-$R322+1))))),0)</f>
        <v>0</v>
      </c>
      <c r="AM322" s="154">
        <f>AK322+1</f>
        <v>45809</v>
      </c>
      <c r="AN322" s="154">
        <f>AM322+29</f>
        <v>45838</v>
      </c>
      <c r="AO322" s="158">
        <f>IFERROR(IF(($R322-AN322)&gt;=0,0,IF(($S322-AM322)&lt;0,0,IF(AND(($S322-AN322)&gt;0,(AM322-$R322)&gt;0),$V322/365*(AN322-AM322+1),IF(AND(($S322-AN322)&lt;=0,(AM322-$R322)&gt;0),$V322/365*($S322-AM322+1),$V322/365*(AN322-$R322+1))))),0)</f>
        <v>0</v>
      </c>
      <c r="AP322" s="154">
        <f>AN322+1</f>
        <v>45839</v>
      </c>
      <c r="AQ322" s="154">
        <f>AP322+30</f>
        <v>45869</v>
      </c>
      <c r="AR322" s="158">
        <f>IFERROR(IF(($R322-AQ322)&gt;=0,0,IF(($S322-AP322)&lt;0,0,IF(AND(($S322-AQ322)&gt;0,(AP322-$R322)&gt;0),$V322/365*(AQ322-AP322+1),IF(AND(($S322-AQ322)&lt;=0,(AP322-$R322)&gt;0),$V322/365*($S322-AP322+1),$V322/365*(AQ322-$R322+1))))),0)</f>
        <v>0</v>
      </c>
      <c r="AS322" s="154">
        <f>AQ322+1</f>
        <v>45870</v>
      </c>
      <c r="AT322" s="154">
        <f>AS322+30</f>
        <v>45900</v>
      </c>
      <c r="AU322" s="158">
        <f>IFERROR(IF(($R322-AT322)&gt;=0,0,IF(($S322-AS322)&lt;0,0,IF(AND(($S322-AT322)&gt;0,(AS322-$R322)&gt;0),$V322/365*(AT322-AS322+1),IF(AND(($S322-AT322)&lt;=0,(AS322-$R322)&gt;0),$V322/365*($S322-AS322+1),$V322/365*(AT322-$R322+1))))),0)</f>
        <v>0</v>
      </c>
      <c r="AV322" s="154">
        <f>AT322+1</f>
        <v>45901</v>
      </c>
      <c r="AW322" s="154">
        <f>AV322+29</f>
        <v>45930</v>
      </c>
      <c r="AX322" s="158">
        <f>IFERROR(IF(($R322-AW322)&gt;=0,0,IF(($S322-AV322)&lt;0,0,IF(AND(($S322-AW322)&gt;0,(AV322-$R322)&gt;0),$V322/365*(AW322-AV322+1),IF(AND(($S322-AW322)&lt;=0,(AV322-$R322)&gt;0),$V322/365*($S322-AV322+1),$V322/365*(AW322-$R322+1))))),0)</f>
        <v>0</v>
      </c>
      <c r="AY322" s="154">
        <f>AW322+1</f>
        <v>45931</v>
      </c>
      <c r="AZ322" s="154">
        <f>AY322+30</f>
        <v>45961</v>
      </c>
      <c r="BA322" s="158">
        <f>IFERROR(IF(($R322-AZ322)&gt;=0,0,IF(($S322-AY322)&lt;0,0,IF(AND(($S322-AZ322)&gt;0,(AY322-$R322)&gt;0),$V322/365*(AZ322-AY322+1),IF(AND(($S322-AZ322)&lt;=0,(AY322-$R322)&gt;0),$V322/365*($S322-AY322+1),$V322/365*(AZ322-$R322+1))))),0)</f>
        <v>0</v>
      </c>
      <c r="BB322" s="154">
        <f>AZ322+1</f>
        <v>45962</v>
      </c>
      <c r="BC322" s="154">
        <f>BB322+29</f>
        <v>45991</v>
      </c>
      <c r="BD322" s="158">
        <f>IFERROR(IF(($R322-BC322)&gt;=0,0,IF(($S322-BB322)&lt;0,0,IF(AND(($S322-BC322)&gt;0,(BB322-$R322)&gt;0),$V322/365*(BC322-BB322+1),IF(AND(($S322-BC322)&lt;=0,(BB322-$R322)&gt;0),$V322/365*($S322-BB322+1),$V322/365*(BC322-$R322+1))))),0)</f>
        <v>0</v>
      </c>
      <c r="BE322" s="154">
        <f>BC322+1</f>
        <v>45992</v>
      </c>
      <c r="BF322" s="154">
        <f>BE322+30</f>
        <v>46022</v>
      </c>
      <c r="BG322" s="158">
        <f>IFERROR(IF(($R322-BF322)&gt;=0,0,IF(($S322-BE322)&lt;0,0,IF(AND(($S322-BF322)&gt;0,(BE322-$R322)&gt;0),$V322/365*(BF322-BE322+1),IF(AND(($S322-BF322)&lt;=0,(BE322-$R322)&gt;0),$V322/365*($S322-BE322+1),$V322/365*(BF322-$R322+1))))),0)</f>
        <v>0</v>
      </c>
      <c r="BH322" s="154">
        <v>46023</v>
      </c>
      <c r="BI322" s="154">
        <f>BH322+30</f>
        <v>46053</v>
      </c>
      <c r="BJ322" s="158">
        <f>IFERROR(IF(($R322-BI322)&gt;=0,0,IF(($S322-BH322)&lt;0,0,IF(AND(($S322-BI322)&gt;0,(BH322-$R322)&gt;0),$V322/365*(BI322-BH322+1),IF(AND(($S322-BI322)&lt;=0,(BH322-$R322)&gt;0),$V322/365*($S322-BH322+1),$V322/365*(BI322-$R322+1))))),0)</f>
        <v>0</v>
      </c>
      <c r="BK322" s="154">
        <f>BI322+1</f>
        <v>46054</v>
      </c>
      <c r="BL322" s="154">
        <f>BK322+27</f>
        <v>46081</v>
      </c>
      <c r="BM322" s="158">
        <f>IFERROR(IF(($R322-BL322)&gt;=0,0,IF(($S322-BK322)&lt;0,0,IF(AND(($S322-BL322)&gt;0,(BK322-$R322)&gt;0),$V322/365*(BL322-BK322+1),IF(AND(($S322-BL322)&lt;=0,(BK322-$R322)&gt;0),$V322/365*($S322-BK322+1),$V322/365*(BL322-$R322+1))))),0)</f>
        <v>0</v>
      </c>
      <c r="BN322" s="154">
        <f>BL322+1</f>
        <v>46082</v>
      </c>
      <c r="BO322" s="154">
        <f>BN322+30</f>
        <v>46112</v>
      </c>
      <c r="BP322" s="158">
        <f>IFERROR(IF(($R322-BO322)&gt;=0,0,IF(($S322-BN322)&lt;0,0,IF(AND(($S322-BO322)&gt;0,(BN322-$R322)&gt;0),$V322/365*(BO322-BN322+1),IF(AND(($S322-BO322)&lt;=0,(BN322-$R322)&gt;0),$V322/365*($S322-BN322+1),$V322/365*(BO322-$R322+1))))),0)</f>
        <v>0</v>
      </c>
      <c r="BQ322" s="154">
        <f>BO322+1</f>
        <v>46113</v>
      </c>
      <c r="BR322" s="154">
        <f>BQ322+29</f>
        <v>46142</v>
      </c>
      <c r="BS322" s="158">
        <f>IFERROR(IF(($R322-BR322)&gt;=0,0,IF(($S322-BQ322)&lt;0,0,IF(AND(($S322-BR322)&gt;0,(BQ322-$R322)&gt;0),$V322/365*(BR322-BQ322+1),IF(AND(($S322-BR322)&lt;=0,(BQ322-$R322)&gt;0),$V322/365*($S322-BQ322+1),$V322/365*(BR322-$R322+1))))),0)</f>
        <v>0</v>
      </c>
      <c r="BT322" s="154">
        <f>BR322+1</f>
        <v>46143</v>
      </c>
      <c r="BU322" s="154">
        <f>BT322+30</f>
        <v>46173</v>
      </c>
      <c r="BV322" s="158">
        <f>IFERROR(IF(($R322-BU322)&gt;=0,0,IF(($S322-BT322)&lt;0,0,IF(AND(($S322-BU322)&gt;0,(BT322-$R322)&gt;0),$V322/365*(BU322-BT322+1),IF(AND(($S322-BU322)&lt;=0,(BT322-$R322)&gt;0),$V322/365*($S322-BT322+1),$V322/365*(BU322-$R322+1))))),0)</f>
        <v>0</v>
      </c>
      <c r="BW322" s="154">
        <f>BU322+1</f>
        <v>46174</v>
      </c>
      <c r="BX322" s="154">
        <f>BW322+29</f>
        <v>46203</v>
      </c>
      <c r="BY322" s="158">
        <f>IFERROR(IF(($R322-BX322)&gt;=0,0,IF(($S322-BW322)&lt;0,0,IF(AND(($S322-BX322)&gt;0,(BW322-$R322)&gt;0),$V322/365*(BX322-BW322+1),IF(AND(($S322-BX322)&lt;=0,(BW322-$R322)&gt;0),$V322/365*($S322-BW322+1),$V322/365*(BX322-$R322+1))))),0)</f>
        <v>0</v>
      </c>
      <c r="BZ322" s="154">
        <f>BX322+1</f>
        <v>46204</v>
      </c>
      <c r="CA322" s="154">
        <f>BZ322+30</f>
        <v>46234</v>
      </c>
      <c r="CB322" s="158">
        <f>IFERROR(IF(($R322-CA322)&gt;=0,0,IF(($S322-BZ322)&lt;0,0,IF(AND(($S322-CA322)&gt;0,(BZ322-$R322)&gt;0),$V322/365*(CA322-BZ322+1),IF(AND(($S322-CA322)&lt;=0,(BZ322-$R322)&gt;0),$V322/365*($S322-BZ322+1),$V322/365*(CA322-$R322+1))))),0)</f>
        <v>0</v>
      </c>
      <c r="CC322" s="154">
        <f>CA322+1</f>
        <v>46235</v>
      </c>
      <c r="CD322" s="154">
        <f>CC322+30</f>
        <v>46265</v>
      </c>
      <c r="CE322" s="158">
        <f>IFERROR(IF(($R322-CD322)&gt;=0,0,IF(($S322-CC322)&lt;0,0,IF(AND(($S322-CD322)&gt;0,(CC322-$R322)&gt;0),$V322/365*(CD322-CC322+1),IF(AND(($S322-CD322)&lt;=0,(CC322-$R322)&gt;0),$V322/365*($S322-CC322+1),$V322/365*(CD322-$R322+1))))),0)</f>
        <v>0</v>
      </c>
      <c r="CF322" s="154">
        <f>CD322+1</f>
        <v>46266</v>
      </c>
      <c r="CG322" s="154">
        <f>CF322+29</f>
        <v>46295</v>
      </c>
      <c r="CH322" s="158">
        <f>IFERROR(IF(($R322-CG322)&gt;=0,0,IF(($S322-CF322)&lt;0,0,IF(AND(($S322-CG322)&gt;0,(CF322-$R322)&gt;0),$V322/365*(CG322-CF322+1),IF(AND(($S322-CG322)&lt;=0,(CF322-$R322)&gt;0),$V322/365*($S322-CF322+1),$V322/365*(CG322-$R322+1))))),0)</f>
        <v>0</v>
      </c>
      <c r="CI322" s="154">
        <f>CG322+1</f>
        <v>46296</v>
      </c>
      <c r="CJ322" s="154">
        <f>CI322+30</f>
        <v>46326</v>
      </c>
      <c r="CK322" s="158">
        <f>IFERROR(IF(($R322-CJ322)&gt;=0,0,IF(($S322-CI322)&lt;0,0,IF(AND(($S322-CJ322)&gt;0,(CI322-$R322)&gt;0),$V322/365*(CJ322-CI322+1),IF(AND(($S322-CJ322)&lt;=0,(CI322-$R322)&gt;0),$V322/365*($S322-CI322+1),$V322/365*(CJ322-$R322+1))))),0)</f>
        <v>0</v>
      </c>
      <c r="CL322" s="154">
        <f>CJ322+1</f>
        <v>46327</v>
      </c>
      <c r="CM322" s="154">
        <f>CL322+29</f>
        <v>46356</v>
      </c>
      <c r="CN322" s="158">
        <f>IFERROR(IF(($R322-CM322)&gt;=0,0,IF(($S322-CL322)&lt;0,0,IF(AND(($S322-CM322)&gt;0,(CL322-$R322)&gt;0),$V322/365*(CM322-CL322+1),IF(AND(($S322-CM322)&lt;=0,(CL322-$R322)&gt;0),$V322/365*($S322-CL322+1),$V322/365*(CM322-$R322+1))))),0)</f>
        <v>0</v>
      </c>
      <c r="CO322" s="154">
        <f>CM322+1</f>
        <v>46357</v>
      </c>
      <c r="CP322" s="154">
        <f>CO322+30</f>
        <v>46387</v>
      </c>
      <c r="CQ322" s="158">
        <f>IFERROR(IF(($R322-CP322)&gt;=0,0,IF(($S322-CO322)&lt;0,0,IF(AND(($S322-CP322)&gt;0,(CO322-$R322)&gt;0),$V322/365*(CP322-CO322+1),IF(AND(($S322-CP322)&lt;=0,(CO322-$R322)&gt;0),$V322/365*($S322-CO322+1),$V322/365*(CP322-$R322+1))))),0)</f>
        <v>0</v>
      </c>
    </row>
    <row r="323" s="80" customFormat="1" ht="24" customHeight="1" outlineLevel="4" spans="1:95">
      <c r="A323" s="119"/>
      <c r="B323" s="120"/>
      <c r="C323" s="121"/>
      <c r="D323" s="119"/>
      <c r="E323" s="120"/>
      <c r="F323" s="120"/>
      <c r="G323" s="120"/>
      <c r="H323" s="122"/>
      <c r="I323" s="122"/>
      <c r="J323" s="122">
        <f>Z323+AC323+AF323+AI323+AL323+AO323+AR323+AU323+AX323+BA323+BD323+BG323</f>
        <v>0</v>
      </c>
      <c r="K323" s="122">
        <f>K322+1</f>
        <v>2</v>
      </c>
      <c r="L323" s="147"/>
      <c r="M323" s="148">
        <f>IFERROR(VLOOKUP($L323,'2-2 引出数据_合同数据仓库'!$B$2:$BP$10000,3,FALSE),0)</f>
        <v>0</v>
      </c>
      <c r="N323" s="122"/>
      <c r="O323" s="148">
        <f>IFERROR(VLOOKUP((LEFT(VLOOKUP($L323,'2-2 引出数据_合同数据仓库'!$B$2:$BP$10000,64,FALSE),15)&amp;(RIGHT(VLOOKUP($L323,'2-2 引出数据_合同数据仓库'!$B$2:$BP$10000,64,FALSE),4)+1)),'2-2 引出数据_合同数据仓库'!$B$2:$BP$10000,3,FALSE),0)</f>
        <v>0</v>
      </c>
      <c r="P323" s="122"/>
      <c r="Q323" s="122">
        <f>IFERROR(VLOOKUP($L323,'2-2 引出数据_合同数据仓库'!$B$2:$BP$10000,28,FALSE),0)</f>
        <v>0</v>
      </c>
      <c r="R323" s="122">
        <f>IFERROR(VLOOKUP($L323,'2-2 引出数据_合同数据仓库'!$B$2:$BP$10000,29,FALSE),0)</f>
        <v>0</v>
      </c>
      <c r="S323" s="122">
        <f>IFERROR(VLOOKUP($L323,'2-2 引出数据_合同数据仓库'!$B$2:$BP$10000,4,FALSE),0)</f>
        <v>0</v>
      </c>
      <c r="T323" s="122"/>
      <c r="U323" s="122">
        <f>IFERROR(VLOOKUP($L323,'2-2 引出数据_合同数据仓库'!$B$2:$BP$10000,15,FALSE),0)</f>
        <v>0</v>
      </c>
      <c r="V323" s="122">
        <f>U323/(S323-R323+1)*365</f>
        <v>0</v>
      </c>
      <c r="W323" s="122"/>
      <c r="X323" s="154">
        <v>45658</v>
      </c>
      <c r="Y323" s="154">
        <f>X323+30</f>
        <v>45688</v>
      </c>
      <c r="Z323" s="158">
        <f>IFERROR(IF(($R323-Y323)&gt;=0,0,IF(($S323-X323)&lt;0,0,IF(AND(($S323-Y323)&gt;0,(X323-$R323)&gt;0),$V323/365*(Y323-X323+1),IF(AND(($S323-Y323)&lt;=0,(X323-$R323)&gt;0),$V323/365*($S323-X323+1),$V323/365*(Y323-$R323+1))))),0)</f>
        <v>0</v>
      </c>
      <c r="AA323" s="154">
        <f>Y323+1</f>
        <v>45689</v>
      </c>
      <c r="AB323" s="154">
        <f>AA323+27</f>
        <v>45716</v>
      </c>
      <c r="AC323" s="158">
        <f>IFERROR(IF(($R323-AB323)&gt;=0,0,IF(($S323-AA323)&lt;0,0,IF(AND(($S323-AB323)&gt;0,(AA323-$R323)&gt;0),$V323/365*(AB323-AA323+1),IF(AND(($S323-AB323)&lt;=0,(AA323-$R323)&gt;0),$V323/365*($S323-AA323+1),$V323/365*(AB323-$R323+1))))),0)</f>
        <v>0</v>
      </c>
      <c r="AD323" s="154">
        <f>AB323+1</f>
        <v>45717</v>
      </c>
      <c r="AE323" s="154">
        <f>AD323+30</f>
        <v>45747</v>
      </c>
      <c r="AF323" s="158">
        <f>IFERROR(IF(($R323-AE323)&gt;=0,0,IF(($S323-AD323)&lt;0,0,IF(AND(($S323-AE323)&gt;0,(AD323-$R323)&gt;0),$V323/365*(AE323-AD323+1),IF(AND(($S323-AE323)&lt;=0,(AD323-$R323)&gt;0),$V323/365*($S323-AD323+1),$V323/365*(AE323-$R323+1))))),0)</f>
        <v>0</v>
      </c>
      <c r="AG323" s="154">
        <f>AE323+1</f>
        <v>45748</v>
      </c>
      <c r="AH323" s="154">
        <f>AG323+29</f>
        <v>45777</v>
      </c>
      <c r="AI323" s="158">
        <f>IFERROR(IF(($R323-AH323)&gt;=0,0,IF(($S323-AG323)&lt;0,0,IF(AND(($S323-AH323)&gt;0,(AG323-$R323)&gt;0),$V323/365*(AH323-AG323+1),IF(AND(($S323-AH323)&lt;=0,(AG323-$R323)&gt;0),$V323/365*($S323-AG323+1),$V323/365*(AH323-$R323+1))))),0)</f>
        <v>0</v>
      </c>
      <c r="AJ323" s="154">
        <f>AH323+1</f>
        <v>45778</v>
      </c>
      <c r="AK323" s="154">
        <f>AJ323+30</f>
        <v>45808</v>
      </c>
      <c r="AL323" s="158">
        <f>IFERROR(IF(($R323-AK323)&gt;=0,0,IF(($S323-AJ323)&lt;0,0,IF(AND(($S323-AK323)&gt;0,(AJ323-$R323)&gt;0),$V323/365*(AK323-AJ323+1),IF(AND(($S323-AK323)&lt;=0,(AJ323-$R323)&gt;0),$V323/365*($S323-AJ323+1),$V323/365*(AK323-$R323+1))))),0)</f>
        <v>0</v>
      </c>
      <c r="AM323" s="154">
        <f>AK323+1</f>
        <v>45809</v>
      </c>
      <c r="AN323" s="154">
        <f>AM323+29</f>
        <v>45838</v>
      </c>
      <c r="AO323" s="158">
        <f>IFERROR(IF(($R323-AN323)&gt;=0,0,IF(($S323-AM323)&lt;0,0,IF(AND(($S323-AN323)&gt;0,(AM323-$R323)&gt;0),$V323/365*(AN323-AM323+1),IF(AND(($S323-AN323)&lt;=0,(AM323-$R323)&gt;0),$V323/365*($S323-AM323+1),$V323/365*(AN323-$R323+1))))),0)</f>
        <v>0</v>
      </c>
      <c r="AP323" s="154">
        <f>AN323+1</f>
        <v>45839</v>
      </c>
      <c r="AQ323" s="154">
        <f>AP323+30</f>
        <v>45869</v>
      </c>
      <c r="AR323" s="158">
        <f>IFERROR(IF(($R323-AQ323)&gt;=0,0,IF(($S323-AP323)&lt;0,0,IF(AND(($S323-AQ323)&gt;0,(AP323-$R323)&gt;0),$V323/365*(AQ323-AP323+1),IF(AND(($S323-AQ323)&lt;=0,(AP323-$R323)&gt;0),$V323/365*($S323-AP323+1),$V323/365*(AQ323-$R323+1))))),0)</f>
        <v>0</v>
      </c>
      <c r="AS323" s="154">
        <f>AQ323+1</f>
        <v>45870</v>
      </c>
      <c r="AT323" s="154">
        <f>AS323+30</f>
        <v>45900</v>
      </c>
      <c r="AU323" s="158">
        <f>IFERROR(IF(($R323-AT323)&gt;=0,0,IF(($S323-AS323)&lt;0,0,IF(AND(($S323-AT323)&gt;0,(AS323-$R323)&gt;0),$V323/365*(AT323-AS323+1),IF(AND(($S323-AT323)&lt;=0,(AS323-$R323)&gt;0),$V323/365*($S323-AS323+1),$V323/365*(AT323-$R323+1))))),0)</f>
        <v>0</v>
      </c>
      <c r="AV323" s="154">
        <f>AT323+1</f>
        <v>45901</v>
      </c>
      <c r="AW323" s="154">
        <f>AV323+29</f>
        <v>45930</v>
      </c>
      <c r="AX323" s="158">
        <f>IFERROR(IF(($R323-AW323)&gt;=0,0,IF(($S323-AV323)&lt;0,0,IF(AND(($S323-AW323)&gt;0,(AV323-$R323)&gt;0),$V323/365*(AW323-AV323+1),IF(AND(($S323-AW323)&lt;=0,(AV323-$R323)&gt;0),$V323/365*($S323-AV323+1),$V323/365*(AW323-$R323+1))))),0)</f>
        <v>0</v>
      </c>
      <c r="AY323" s="154">
        <f>AW323+1</f>
        <v>45931</v>
      </c>
      <c r="AZ323" s="154">
        <f>AY323+30</f>
        <v>45961</v>
      </c>
      <c r="BA323" s="158">
        <f>IFERROR(IF(($R323-AZ323)&gt;=0,0,IF(($S323-AY323)&lt;0,0,IF(AND(($S323-AZ323)&gt;0,(AY323-$R323)&gt;0),$V323/365*(AZ323-AY323+1),IF(AND(($S323-AZ323)&lt;=0,(AY323-$R323)&gt;0),$V323/365*($S323-AY323+1),$V323/365*(AZ323-$R323+1))))),0)</f>
        <v>0</v>
      </c>
      <c r="BB323" s="154">
        <f>AZ323+1</f>
        <v>45962</v>
      </c>
      <c r="BC323" s="154">
        <f>BB323+29</f>
        <v>45991</v>
      </c>
      <c r="BD323" s="158">
        <f>IFERROR(IF(($R323-BC323)&gt;=0,0,IF(($S323-BB323)&lt;0,0,IF(AND(($S323-BC323)&gt;0,(BB323-$R323)&gt;0),$V323/365*(BC323-BB323+1),IF(AND(($S323-BC323)&lt;=0,(BB323-$R323)&gt;0),$V323/365*($S323-BB323+1),$V323/365*(BC323-$R323+1))))),0)</f>
        <v>0</v>
      </c>
      <c r="BE323" s="154">
        <f>BC323+1</f>
        <v>45992</v>
      </c>
      <c r="BF323" s="154">
        <f>BE323+30</f>
        <v>46022</v>
      </c>
      <c r="BG323" s="158">
        <f>IFERROR(IF(($R323-BF323)&gt;=0,0,IF(($S323-BE323)&lt;0,0,IF(AND(($S323-BF323)&gt;0,(BE323-$R323)&gt;0),$V323/365*(BF323-BE323+1),IF(AND(($S323-BF323)&lt;=0,(BE323-$R323)&gt;0),$V323/365*($S323-BE323+1),$V323/365*(BF323-$R323+1))))),0)</f>
        <v>0</v>
      </c>
      <c r="BH323" s="154">
        <v>46023</v>
      </c>
      <c r="BI323" s="154">
        <f>BH323+30</f>
        <v>46053</v>
      </c>
      <c r="BJ323" s="158">
        <f>IFERROR(IF(($R323-BI323)&gt;=0,0,IF(($S323-BH323)&lt;0,0,IF(AND(($S323-BI323)&gt;0,(BH323-$R323)&gt;0),$V323/365*(BI323-BH323+1),IF(AND(($S323-BI323)&lt;=0,(BH323-$R323)&gt;0),$V323/365*($S323-BH323+1),$V323/365*(BI323-$R323+1))))),0)</f>
        <v>0</v>
      </c>
      <c r="BK323" s="154">
        <f>BI323+1</f>
        <v>46054</v>
      </c>
      <c r="BL323" s="154">
        <f>BK323+27</f>
        <v>46081</v>
      </c>
      <c r="BM323" s="158">
        <f>IFERROR(IF(($R323-BL323)&gt;=0,0,IF(($S323-BK323)&lt;0,0,IF(AND(($S323-BL323)&gt;0,(BK323-$R323)&gt;0),$V323/365*(BL323-BK323+1),IF(AND(($S323-BL323)&lt;=0,(BK323-$R323)&gt;0),$V323/365*($S323-BK323+1),$V323/365*(BL323-$R323+1))))),0)</f>
        <v>0</v>
      </c>
      <c r="BN323" s="154">
        <f>BL323+1</f>
        <v>46082</v>
      </c>
      <c r="BO323" s="154">
        <f>BN323+30</f>
        <v>46112</v>
      </c>
      <c r="BP323" s="158">
        <f>IFERROR(IF(($R323-BO323)&gt;=0,0,IF(($S323-BN323)&lt;0,0,IF(AND(($S323-BO323)&gt;0,(BN323-$R323)&gt;0),$V323/365*(BO323-BN323+1),IF(AND(($S323-BO323)&lt;=0,(BN323-$R323)&gt;0),$V323/365*($S323-BN323+1),$V323/365*(BO323-$R323+1))))),0)</f>
        <v>0</v>
      </c>
      <c r="BQ323" s="154">
        <f>BO323+1</f>
        <v>46113</v>
      </c>
      <c r="BR323" s="154">
        <f>BQ323+29</f>
        <v>46142</v>
      </c>
      <c r="BS323" s="158">
        <f>IFERROR(IF(($R323-BR323)&gt;=0,0,IF(($S323-BQ323)&lt;0,0,IF(AND(($S323-BR323)&gt;0,(BQ323-$R323)&gt;0),$V323/365*(BR323-BQ323+1),IF(AND(($S323-BR323)&lt;=0,(BQ323-$R323)&gt;0),$V323/365*($S323-BQ323+1),$V323/365*(BR323-$R323+1))))),0)</f>
        <v>0</v>
      </c>
      <c r="BT323" s="154">
        <f>BR323+1</f>
        <v>46143</v>
      </c>
      <c r="BU323" s="154">
        <f>BT323+30</f>
        <v>46173</v>
      </c>
      <c r="BV323" s="158">
        <f>IFERROR(IF(($R323-BU323)&gt;=0,0,IF(($S323-BT323)&lt;0,0,IF(AND(($S323-BU323)&gt;0,(BT323-$R323)&gt;0),$V323/365*(BU323-BT323+1),IF(AND(($S323-BU323)&lt;=0,(BT323-$R323)&gt;0),$V323/365*($S323-BT323+1),$V323/365*(BU323-$R323+1))))),0)</f>
        <v>0</v>
      </c>
      <c r="BW323" s="154">
        <f>BU323+1</f>
        <v>46174</v>
      </c>
      <c r="BX323" s="154">
        <f>BW323+29</f>
        <v>46203</v>
      </c>
      <c r="BY323" s="158">
        <f>IFERROR(IF(($R323-BX323)&gt;=0,0,IF(($S323-BW323)&lt;0,0,IF(AND(($S323-BX323)&gt;0,(BW323-$R323)&gt;0),$V323/365*(BX323-BW323+1),IF(AND(($S323-BX323)&lt;=0,(BW323-$R323)&gt;0),$V323/365*($S323-BW323+1),$V323/365*(BX323-$R323+1))))),0)</f>
        <v>0</v>
      </c>
      <c r="BZ323" s="154">
        <f>BX323+1</f>
        <v>46204</v>
      </c>
      <c r="CA323" s="154">
        <f>BZ323+30</f>
        <v>46234</v>
      </c>
      <c r="CB323" s="158">
        <f>IFERROR(IF(($R323-CA323)&gt;=0,0,IF(($S323-BZ323)&lt;0,0,IF(AND(($S323-CA323)&gt;0,(BZ323-$R323)&gt;0),$V323/365*(CA323-BZ323+1),IF(AND(($S323-CA323)&lt;=0,(BZ323-$R323)&gt;0),$V323/365*($S323-BZ323+1),$V323/365*(CA323-$R323+1))))),0)</f>
        <v>0</v>
      </c>
      <c r="CC323" s="154">
        <f>CA323+1</f>
        <v>46235</v>
      </c>
      <c r="CD323" s="154">
        <f>CC323+30</f>
        <v>46265</v>
      </c>
      <c r="CE323" s="158">
        <f>IFERROR(IF(($R323-CD323)&gt;=0,0,IF(($S323-CC323)&lt;0,0,IF(AND(($S323-CD323)&gt;0,(CC323-$R323)&gt;0),$V323/365*(CD323-CC323+1),IF(AND(($S323-CD323)&lt;=0,(CC323-$R323)&gt;0),$V323/365*($S323-CC323+1),$V323/365*(CD323-$R323+1))))),0)</f>
        <v>0</v>
      </c>
      <c r="CF323" s="154">
        <f>CD323+1</f>
        <v>46266</v>
      </c>
      <c r="CG323" s="154">
        <f>CF323+29</f>
        <v>46295</v>
      </c>
      <c r="CH323" s="158">
        <f>IFERROR(IF(($R323-CG323)&gt;=0,0,IF(($S323-CF323)&lt;0,0,IF(AND(($S323-CG323)&gt;0,(CF323-$R323)&gt;0),$V323/365*(CG323-CF323+1),IF(AND(($S323-CG323)&lt;=0,(CF323-$R323)&gt;0),$V323/365*($S323-CF323+1),$V323/365*(CG323-$R323+1))))),0)</f>
        <v>0</v>
      </c>
      <c r="CI323" s="154">
        <f>CG323+1</f>
        <v>46296</v>
      </c>
      <c r="CJ323" s="154">
        <f>CI323+30</f>
        <v>46326</v>
      </c>
      <c r="CK323" s="158">
        <f>IFERROR(IF(($R323-CJ323)&gt;=0,0,IF(($S323-CI323)&lt;0,0,IF(AND(($S323-CJ323)&gt;0,(CI323-$R323)&gt;0),$V323/365*(CJ323-CI323+1),IF(AND(($S323-CJ323)&lt;=0,(CI323-$R323)&gt;0),$V323/365*($S323-CI323+1),$V323/365*(CJ323-$R323+1))))),0)</f>
        <v>0</v>
      </c>
      <c r="CL323" s="154">
        <f>CJ323+1</f>
        <v>46327</v>
      </c>
      <c r="CM323" s="154">
        <f>CL323+29</f>
        <v>46356</v>
      </c>
      <c r="CN323" s="158">
        <f>IFERROR(IF(($R323-CM323)&gt;=0,0,IF(($S323-CL323)&lt;0,0,IF(AND(($S323-CM323)&gt;0,(CL323-$R323)&gt;0),$V323/365*(CM323-CL323+1),IF(AND(($S323-CM323)&lt;=0,(CL323-$R323)&gt;0),$V323/365*($S323-CL323+1),$V323/365*(CM323-$R323+1))))),0)</f>
        <v>0</v>
      </c>
      <c r="CO323" s="154">
        <f>CM323+1</f>
        <v>46357</v>
      </c>
      <c r="CP323" s="154">
        <f>CO323+30</f>
        <v>46387</v>
      </c>
      <c r="CQ323" s="158">
        <f>IFERROR(IF(($R323-CP323)&gt;=0,0,IF(($S323-CO323)&lt;0,0,IF(AND(($S323-CP323)&gt;0,(CO323-$R323)&gt;0),$V323/365*(CP323-CO323+1),IF(AND(($S323-CP323)&lt;=0,(CO323-$R323)&gt;0),$V323/365*($S323-CO323+1),$V323/365*(CP323-$R323+1))))),0)</f>
        <v>0</v>
      </c>
    </row>
    <row r="324" s="80" customFormat="1" ht="24" customHeight="1" outlineLevel="4" spans="1:95">
      <c r="A324" s="119"/>
      <c r="B324" s="120"/>
      <c r="C324" s="121"/>
      <c r="D324" s="119"/>
      <c r="E324" s="120"/>
      <c r="F324" s="120"/>
      <c r="G324" s="120"/>
      <c r="H324" s="122"/>
      <c r="I324" s="122"/>
      <c r="J324" s="122">
        <f>Z324+AC324+AF324+AI324+AL324+AO324+AR324+AU324+AX324+BA324+BD324+BG324</f>
        <v>0</v>
      </c>
      <c r="K324" s="122">
        <f>K323+1</f>
        <v>3</v>
      </c>
      <c r="L324" s="147"/>
      <c r="M324" s="148">
        <f>IFERROR(VLOOKUP($L324,'2-2 引出数据_合同数据仓库'!$B$2:$BP$10000,3,FALSE),0)</f>
        <v>0</v>
      </c>
      <c r="N324" s="122"/>
      <c r="O324" s="148">
        <f>IFERROR(VLOOKUP((LEFT(VLOOKUP($L324,'2-2 引出数据_合同数据仓库'!$B$2:$BP$10000,64,FALSE),15)&amp;(RIGHT(VLOOKUP($L324,'2-2 引出数据_合同数据仓库'!$B$2:$BP$10000,64,FALSE),4)+1)),'2-2 引出数据_合同数据仓库'!$B$2:$BP$10000,3,FALSE),0)</f>
        <v>0</v>
      </c>
      <c r="P324" s="122"/>
      <c r="Q324" s="122">
        <f>IFERROR(VLOOKUP($L324,'2-2 引出数据_合同数据仓库'!$B$2:$BP$10000,28,FALSE),0)</f>
        <v>0</v>
      </c>
      <c r="R324" s="122">
        <f>IFERROR(VLOOKUP($L324,'2-2 引出数据_合同数据仓库'!$B$2:$BP$10000,29,FALSE),0)</f>
        <v>0</v>
      </c>
      <c r="S324" s="122">
        <f>IFERROR(VLOOKUP($L324,'2-2 引出数据_合同数据仓库'!$B$2:$BP$10000,4,FALSE),0)</f>
        <v>0</v>
      </c>
      <c r="T324" s="122"/>
      <c r="U324" s="122">
        <f>IFERROR(VLOOKUP($L324,'2-2 引出数据_合同数据仓库'!$B$2:$BP$10000,15,FALSE),0)</f>
        <v>0</v>
      </c>
      <c r="V324" s="122">
        <f>U324/(S324-R324+1)*365</f>
        <v>0</v>
      </c>
      <c r="W324" s="122"/>
      <c r="X324" s="154">
        <v>45658</v>
      </c>
      <c r="Y324" s="154">
        <f>X324+30</f>
        <v>45688</v>
      </c>
      <c r="Z324" s="158">
        <f>IFERROR(IF(($R324-Y324)&gt;=0,0,IF(($S324-X324)&lt;0,0,IF(AND(($S324-Y324)&gt;0,(X324-$R324)&gt;0),$V324/365*(Y324-X324+1),IF(AND(($S324-Y324)&lt;=0,(X324-$R324)&gt;0),$V324/365*($S324-X324+1),$V324/365*(Y324-$R324+1))))),0)</f>
        <v>0</v>
      </c>
      <c r="AA324" s="154">
        <f>Y324+1</f>
        <v>45689</v>
      </c>
      <c r="AB324" s="154">
        <f>AA324+27</f>
        <v>45716</v>
      </c>
      <c r="AC324" s="158">
        <f>IFERROR(IF(($R324-AB324)&gt;=0,0,IF(($S324-AA324)&lt;0,0,IF(AND(($S324-AB324)&gt;0,(AA324-$R324)&gt;0),$V324/365*(AB324-AA324+1),IF(AND(($S324-AB324)&lt;=0,(AA324-$R324)&gt;0),$V324/365*($S324-AA324+1),$V324/365*(AB324-$R324+1))))),0)</f>
        <v>0</v>
      </c>
      <c r="AD324" s="154">
        <f>AB324+1</f>
        <v>45717</v>
      </c>
      <c r="AE324" s="154">
        <f>AD324+30</f>
        <v>45747</v>
      </c>
      <c r="AF324" s="158">
        <f>IFERROR(IF(($R324-AE324)&gt;=0,0,IF(($S324-AD324)&lt;0,0,IF(AND(($S324-AE324)&gt;0,(AD324-$R324)&gt;0),$V324/365*(AE324-AD324+1),IF(AND(($S324-AE324)&lt;=0,(AD324-$R324)&gt;0),$V324/365*($S324-AD324+1),$V324/365*(AE324-$R324+1))))),0)</f>
        <v>0</v>
      </c>
      <c r="AG324" s="154">
        <f>AE324+1</f>
        <v>45748</v>
      </c>
      <c r="AH324" s="154">
        <f>AG324+29</f>
        <v>45777</v>
      </c>
      <c r="AI324" s="158">
        <f>IFERROR(IF(($R324-AH324)&gt;=0,0,IF(($S324-AG324)&lt;0,0,IF(AND(($S324-AH324)&gt;0,(AG324-$R324)&gt;0),$V324/365*(AH324-AG324+1),IF(AND(($S324-AH324)&lt;=0,(AG324-$R324)&gt;0),$V324/365*($S324-AG324+1),$V324/365*(AH324-$R324+1))))),0)</f>
        <v>0</v>
      </c>
      <c r="AJ324" s="154">
        <f>AH324+1</f>
        <v>45778</v>
      </c>
      <c r="AK324" s="154">
        <f>AJ324+30</f>
        <v>45808</v>
      </c>
      <c r="AL324" s="158">
        <f>IFERROR(IF(($R324-AK324)&gt;=0,0,IF(($S324-AJ324)&lt;0,0,IF(AND(($S324-AK324)&gt;0,(AJ324-$R324)&gt;0),$V324/365*(AK324-AJ324+1),IF(AND(($S324-AK324)&lt;=0,(AJ324-$R324)&gt;0),$V324/365*($S324-AJ324+1),$V324/365*(AK324-$R324+1))))),0)</f>
        <v>0</v>
      </c>
      <c r="AM324" s="154">
        <f>AK324+1</f>
        <v>45809</v>
      </c>
      <c r="AN324" s="154">
        <f>AM324+29</f>
        <v>45838</v>
      </c>
      <c r="AO324" s="158">
        <f>IFERROR(IF(($R324-AN324)&gt;=0,0,IF(($S324-AM324)&lt;0,0,IF(AND(($S324-AN324)&gt;0,(AM324-$R324)&gt;0),$V324/365*(AN324-AM324+1),IF(AND(($S324-AN324)&lt;=0,(AM324-$R324)&gt;0),$V324/365*($S324-AM324+1),$V324/365*(AN324-$R324+1))))),0)</f>
        <v>0</v>
      </c>
      <c r="AP324" s="154">
        <f>AN324+1</f>
        <v>45839</v>
      </c>
      <c r="AQ324" s="154">
        <f>AP324+30</f>
        <v>45869</v>
      </c>
      <c r="AR324" s="158">
        <f>IFERROR(IF(($R324-AQ324)&gt;=0,0,IF(($S324-AP324)&lt;0,0,IF(AND(($S324-AQ324)&gt;0,(AP324-$R324)&gt;0),$V324/365*(AQ324-AP324+1),IF(AND(($S324-AQ324)&lt;=0,(AP324-$R324)&gt;0),$V324/365*($S324-AP324+1),$V324/365*(AQ324-$R324+1))))),0)</f>
        <v>0</v>
      </c>
      <c r="AS324" s="154">
        <f>AQ324+1</f>
        <v>45870</v>
      </c>
      <c r="AT324" s="154">
        <f>AS324+30</f>
        <v>45900</v>
      </c>
      <c r="AU324" s="158">
        <f>IFERROR(IF(($R324-AT324)&gt;=0,0,IF(($S324-AS324)&lt;0,0,IF(AND(($S324-AT324)&gt;0,(AS324-$R324)&gt;0),$V324/365*(AT324-AS324+1),IF(AND(($S324-AT324)&lt;=0,(AS324-$R324)&gt;0),$V324/365*($S324-AS324+1),$V324/365*(AT324-$R324+1))))),0)</f>
        <v>0</v>
      </c>
      <c r="AV324" s="154">
        <f>AT324+1</f>
        <v>45901</v>
      </c>
      <c r="AW324" s="154">
        <f>AV324+29</f>
        <v>45930</v>
      </c>
      <c r="AX324" s="158">
        <f>IFERROR(IF(($R324-AW324)&gt;=0,0,IF(($S324-AV324)&lt;0,0,IF(AND(($S324-AW324)&gt;0,(AV324-$R324)&gt;0),$V324/365*(AW324-AV324+1),IF(AND(($S324-AW324)&lt;=0,(AV324-$R324)&gt;0),$V324/365*($S324-AV324+1),$V324/365*(AW324-$R324+1))))),0)</f>
        <v>0</v>
      </c>
      <c r="AY324" s="154">
        <f>AW324+1</f>
        <v>45931</v>
      </c>
      <c r="AZ324" s="154">
        <f>AY324+30</f>
        <v>45961</v>
      </c>
      <c r="BA324" s="158">
        <f>IFERROR(IF(($R324-AZ324)&gt;=0,0,IF(($S324-AY324)&lt;0,0,IF(AND(($S324-AZ324)&gt;0,(AY324-$R324)&gt;0),$V324/365*(AZ324-AY324+1),IF(AND(($S324-AZ324)&lt;=0,(AY324-$R324)&gt;0),$V324/365*($S324-AY324+1),$V324/365*(AZ324-$R324+1))))),0)</f>
        <v>0</v>
      </c>
      <c r="BB324" s="154">
        <f>AZ324+1</f>
        <v>45962</v>
      </c>
      <c r="BC324" s="154">
        <f>BB324+29</f>
        <v>45991</v>
      </c>
      <c r="BD324" s="158">
        <f>IFERROR(IF(($R324-BC324)&gt;=0,0,IF(($S324-BB324)&lt;0,0,IF(AND(($S324-BC324)&gt;0,(BB324-$R324)&gt;0),$V324/365*(BC324-BB324+1),IF(AND(($S324-BC324)&lt;=0,(BB324-$R324)&gt;0),$V324/365*($S324-BB324+1),$V324/365*(BC324-$R324+1))))),0)</f>
        <v>0</v>
      </c>
      <c r="BE324" s="154">
        <f>BC324+1</f>
        <v>45992</v>
      </c>
      <c r="BF324" s="154">
        <f>BE324+30</f>
        <v>46022</v>
      </c>
      <c r="BG324" s="158">
        <f>IFERROR(IF(($R324-BF324)&gt;=0,0,IF(($S324-BE324)&lt;0,0,IF(AND(($S324-BF324)&gt;0,(BE324-$R324)&gt;0),$V324/365*(BF324-BE324+1),IF(AND(($S324-BF324)&lt;=0,(BE324-$R324)&gt;0),$V324/365*($S324-BE324+1),$V324/365*(BF324-$R324+1))))),0)</f>
        <v>0</v>
      </c>
      <c r="BH324" s="154">
        <v>46023</v>
      </c>
      <c r="BI324" s="154">
        <f>BH324+30</f>
        <v>46053</v>
      </c>
      <c r="BJ324" s="158">
        <f>IFERROR(IF(($R324-BI324)&gt;=0,0,IF(($S324-BH324)&lt;0,0,IF(AND(($S324-BI324)&gt;0,(BH324-$R324)&gt;0),$V324/365*(BI324-BH324+1),IF(AND(($S324-BI324)&lt;=0,(BH324-$R324)&gt;0),$V324/365*($S324-BH324+1),$V324/365*(BI324-$R324+1))))),0)</f>
        <v>0</v>
      </c>
      <c r="BK324" s="154">
        <f>BI324+1</f>
        <v>46054</v>
      </c>
      <c r="BL324" s="154">
        <f>BK324+27</f>
        <v>46081</v>
      </c>
      <c r="BM324" s="158">
        <f>IFERROR(IF(($R324-BL324)&gt;=0,0,IF(($S324-BK324)&lt;0,0,IF(AND(($S324-BL324)&gt;0,(BK324-$R324)&gt;0),$V324/365*(BL324-BK324+1),IF(AND(($S324-BL324)&lt;=0,(BK324-$R324)&gt;0),$V324/365*($S324-BK324+1),$V324/365*(BL324-$R324+1))))),0)</f>
        <v>0</v>
      </c>
      <c r="BN324" s="154">
        <f>BL324+1</f>
        <v>46082</v>
      </c>
      <c r="BO324" s="154">
        <f>BN324+30</f>
        <v>46112</v>
      </c>
      <c r="BP324" s="158">
        <f>IFERROR(IF(($R324-BO324)&gt;=0,0,IF(($S324-BN324)&lt;0,0,IF(AND(($S324-BO324)&gt;0,(BN324-$R324)&gt;0),$V324/365*(BO324-BN324+1),IF(AND(($S324-BO324)&lt;=0,(BN324-$R324)&gt;0),$V324/365*($S324-BN324+1),$V324/365*(BO324-$R324+1))))),0)</f>
        <v>0</v>
      </c>
      <c r="BQ324" s="154">
        <f>BO324+1</f>
        <v>46113</v>
      </c>
      <c r="BR324" s="154">
        <f>BQ324+29</f>
        <v>46142</v>
      </c>
      <c r="BS324" s="158">
        <f>IFERROR(IF(($R324-BR324)&gt;=0,0,IF(($S324-BQ324)&lt;0,0,IF(AND(($S324-BR324)&gt;0,(BQ324-$R324)&gt;0),$V324/365*(BR324-BQ324+1),IF(AND(($S324-BR324)&lt;=0,(BQ324-$R324)&gt;0),$V324/365*($S324-BQ324+1),$V324/365*(BR324-$R324+1))))),0)</f>
        <v>0</v>
      </c>
      <c r="BT324" s="154">
        <f>BR324+1</f>
        <v>46143</v>
      </c>
      <c r="BU324" s="154">
        <f>BT324+30</f>
        <v>46173</v>
      </c>
      <c r="BV324" s="158">
        <f>IFERROR(IF(($R324-BU324)&gt;=0,0,IF(($S324-BT324)&lt;0,0,IF(AND(($S324-BU324)&gt;0,(BT324-$R324)&gt;0),$V324/365*(BU324-BT324+1),IF(AND(($S324-BU324)&lt;=0,(BT324-$R324)&gt;0),$V324/365*($S324-BT324+1),$V324/365*(BU324-$R324+1))))),0)</f>
        <v>0</v>
      </c>
      <c r="BW324" s="154">
        <f>BU324+1</f>
        <v>46174</v>
      </c>
      <c r="BX324" s="154">
        <f>BW324+29</f>
        <v>46203</v>
      </c>
      <c r="BY324" s="158">
        <f>IFERROR(IF(($R324-BX324)&gt;=0,0,IF(($S324-BW324)&lt;0,0,IF(AND(($S324-BX324)&gt;0,(BW324-$R324)&gt;0),$V324/365*(BX324-BW324+1),IF(AND(($S324-BX324)&lt;=0,(BW324-$R324)&gt;0),$V324/365*($S324-BW324+1),$V324/365*(BX324-$R324+1))))),0)</f>
        <v>0</v>
      </c>
      <c r="BZ324" s="154">
        <f>BX324+1</f>
        <v>46204</v>
      </c>
      <c r="CA324" s="154">
        <f>BZ324+30</f>
        <v>46234</v>
      </c>
      <c r="CB324" s="158">
        <f>IFERROR(IF(($R324-CA324)&gt;=0,0,IF(($S324-BZ324)&lt;0,0,IF(AND(($S324-CA324)&gt;0,(BZ324-$R324)&gt;0),$V324/365*(CA324-BZ324+1),IF(AND(($S324-CA324)&lt;=0,(BZ324-$R324)&gt;0),$V324/365*($S324-BZ324+1),$V324/365*(CA324-$R324+1))))),0)</f>
        <v>0</v>
      </c>
      <c r="CC324" s="154">
        <f>CA324+1</f>
        <v>46235</v>
      </c>
      <c r="CD324" s="154">
        <f>CC324+30</f>
        <v>46265</v>
      </c>
      <c r="CE324" s="158">
        <f>IFERROR(IF(($R324-CD324)&gt;=0,0,IF(($S324-CC324)&lt;0,0,IF(AND(($S324-CD324)&gt;0,(CC324-$R324)&gt;0),$V324/365*(CD324-CC324+1),IF(AND(($S324-CD324)&lt;=0,(CC324-$R324)&gt;0),$V324/365*($S324-CC324+1),$V324/365*(CD324-$R324+1))))),0)</f>
        <v>0</v>
      </c>
      <c r="CF324" s="154">
        <f>CD324+1</f>
        <v>46266</v>
      </c>
      <c r="CG324" s="154">
        <f>CF324+29</f>
        <v>46295</v>
      </c>
      <c r="CH324" s="158">
        <f>IFERROR(IF(($R324-CG324)&gt;=0,0,IF(($S324-CF324)&lt;0,0,IF(AND(($S324-CG324)&gt;0,(CF324-$R324)&gt;0),$V324/365*(CG324-CF324+1),IF(AND(($S324-CG324)&lt;=0,(CF324-$R324)&gt;0),$V324/365*($S324-CF324+1),$V324/365*(CG324-$R324+1))))),0)</f>
        <v>0</v>
      </c>
      <c r="CI324" s="154">
        <f>CG324+1</f>
        <v>46296</v>
      </c>
      <c r="CJ324" s="154">
        <f>CI324+30</f>
        <v>46326</v>
      </c>
      <c r="CK324" s="158">
        <f>IFERROR(IF(($R324-CJ324)&gt;=0,0,IF(($S324-CI324)&lt;0,0,IF(AND(($S324-CJ324)&gt;0,(CI324-$R324)&gt;0),$V324/365*(CJ324-CI324+1),IF(AND(($S324-CJ324)&lt;=0,(CI324-$R324)&gt;0),$V324/365*($S324-CI324+1),$V324/365*(CJ324-$R324+1))))),0)</f>
        <v>0</v>
      </c>
      <c r="CL324" s="154">
        <f>CJ324+1</f>
        <v>46327</v>
      </c>
      <c r="CM324" s="154">
        <f>CL324+29</f>
        <v>46356</v>
      </c>
      <c r="CN324" s="158">
        <f>IFERROR(IF(($R324-CM324)&gt;=0,0,IF(($S324-CL324)&lt;0,0,IF(AND(($S324-CM324)&gt;0,(CL324-$R324)&gt;0),$V324/365*(CM324-CL324+1),IF(AND(($S324-CM324)&lt;=0,(CL324-$R324)&gt;0),$V324/365*($S324-CL324+1),$V324/365*(CM324-$R324+1))))),0)</f>
        <v>0</v>
      </c>
      <c r="CO324" s="154">
        <f>CM324+1</f>
        <v>46357</v>
      </c>
      <c r="CP324" s="154">
        <f>CO324+30</f>
        <v>46387</v>
      </c>
      <c r="CQ324" s="158">
        <f>IFERROR(IF(($R324-CP324)&gt;=0,0,IF(($S324-CO324)&lt;0,0,IF(AND(($S324-CP324)&gt;0,(CO324-$R324)&gt;0),$V324/365*(CP324-CO324+1),IF(AND(($S324-CP324)&lt;=0,(CO324-$R324)&gt;0),$V324/365*($S324-CO324+1),$V324/365*(CP324-$R324+1))))),0)</f>
        <v>0</v>
      </c>
    </row>
    <row r="325" s="80" customFormat="1" ht="24" customHeight="1" outlineLevel="4" spans="1:95">
      <c r="A325" s="119"/>
      <c r="B325" s="120"/>
      <c r="C325" s="121"/>
      <c r="D325" s="119"/>
      <c r="E325" s="120"/>
      <c r="F325" s="120"/>
      <c r="G325" s="120"/>
      <c r="H325" s="122"/>
      <c r="I325" s="122"/>
      <c r="J325" s="122">
        <f>Z325+AC325+AF325+AI325+AL325+AO325+AR325+AU325+AX325+BA325+BD325+BG325</f>
        <v>0</v>
      </c>
      <c r="K325" s="122">
        <f>K324+1</f>
        <v>4</v>
      </c>
      <c r="L325" s="147"/>
      <c r="M325" s="148">
        <f>IFERROR(VLOOKUP($L325,'2-2 引出数据_合同数据仓库'!$B$2:$BP$10000,3,FALSE),0)</f>
        <v>0</v>
      </c>
      <c r="N325" s="122"/>
      <c r="O325" s="148">
        <f>IFERROR(VLOOKUP((LEFT(VLOOKUP($L325,'2-2 引出数据_合同数据仓库'!$B$2:$BP$10000,64,FALSE),15)&amp;(RIGHT(VLOOKUP($L325,'2-2 引出数据_合同数据仓库'!$B$2:$BP$10000,64,FALSE),4)+1)),'2-2 引出数据_合同数据仓库'!$B$2:$BP$10000,3,FALSE),0)</f>
        <v>0</v>
      </c>
      <c r="P325" s="122"/>
      <c r="Q325" s="122">
        <f>IFERROR(VLOOKUP($L325,'2-2 引出数据_合同数据仓库'!$B$2:$BP$10000,28,FALSE),0)</f>
        <v>0</v>
      </c>
      <c r="R325" s="122">
        <f>IFERROR(VLOOKUP($L325,'2-2 引出数据_合同数据仓库'!$B$2:$BP$10000,29,FALSE),0)</f>
        <v>0</v>
      </c>
      <c r="S325" s="122">
        <f>IFERROR(VLOOKUP($L325,'2-2 引出数据_合同数据仓库'!$B$2:$BP$10000,4,FALSE),0)</f>
        <v>0</v>
      </c>
      <c r="T325" s="122"/>
      <c r="U325" s="122">
        <f>IFERROR(VLOOKUP($L325,'2-2 引出数据_合同数据仓库'!$B$2:$BP$10000,15,FALSE),0)</f>
        <v>0</v>
      </c>
      <c r="V325" s="122">
        <f>U325/(S325-R325+1)*365</f>
        <v>0</v>
      </c>
      <c r="W325" s="122"/>
      <c r="X325" s="154">
        <v>45658</v>
      </c>
      <c r="Y325" s="154">
        <f>X325+30</f>
        <v>45688</v>
      </c>
      <c r="Z325" s="158">
        <f>IFERROR(IF(($R325-Y325)&gt;=0,0,IF(($S325-X325)&lt;0,0,IF(AND(($S325-Y325)&gt;0,(X325-$R325)&gt;0),$V325/365*(Y325-X325+1),IF(AND(($S325-Y325)&lt;=0,(X325-$R325)&gt;0),$V325/365*($S325-X325+1),$V325/365*(Y325-$R325+1))))),0)</f>
        <v>0</v>
      </c>
      <c r="AA325" s="154">
        <f>Y325+1</f>
        <v>45689</v>
      </c>
      <c r="AB325" s="154">
        <f>AA325+27</f>
        <v>45716</v>
      </c>
      <c r="AC325" s="158">
        <f>IFERROR(IF(($R325-AB325)&gt;=0,0,IF(($S325-AA325)&lt;0,0,IF(AND(($S325-AB325)&gt;0,(AA325-$R325)&gt;0),$V325/365*(AB325-AA325+1),IF(AND(($S325-AB325)&lt;=0,(AA325-$R325)&gt;0),$V325/365*($S325-AA325+1),$V325/365*(AB325-$R325+1))))),0)</f>
        <v>0</v>
      </c>
      <c r="AD325" s="154">
        <f>AB325+1</f>
        <v>45717</v>
      </c>
      <c r="AE325" s="154">
        <f>AD325+30</f>
        <v>45747</v>
      </c>
      <c r="AF325" s="158">
        <f>IFERROR(IF(($R325-AE325)&gt;=0,0,IF(($S325-AD325)&lt;0,0,IF(AND(($S325-AE325)&gt;0,(AD325-$R325)&gt;0),$V325/365*(AE325-AD325+1),IF(AND(($S325-AE325)&lt;=0,(AD325-$R325)&gt;0),$V325/365*($S325-AD325+1),$V325/365*(AE325-$R325+1))))),0)</f>
        <v>0</v>
      </c>
      <c r="AG325" s="154">
        <f>AE325+1</f>
        <v>45748</v>
      </c>
      <c r="AH325" s="154">
        <f>AG325+29</f>
        <v>45777</v>
      </c>
      <c r="AI325" s="158">
        <f>IFERROR(IF(($R325-AH325)&gt;=0,0,IF(($S325-AG325)&lt;0,0,IF(AND(($S325-AH325)&gt;0,(AG325-$R325)&gt;0),$V325/365*(AH325-AG325+1),IF(AND(($S325-AH325)&lt;=0,(AG325-$R325)&gt;0),$V325/365*($S325-AG325+1),$V325/365*(AH325-$R325+1))))),0)</f>
        <v>0</v>
      </c>
      <c r="AJ325" s="154">
        <f>AH325+1</f>
        <v>45778</v>
      </c>
      <c r="AK325" s="154">
        <f>AJ325+30</f>
        <v>45808</v>
      </c>
      <c r="AL325" s="158">
        <f>IFERROR(IF(($R325-AK325)&gt;=0,0,IF(($S325-AJ325)&lt;0,0,IF(AND(($S325-AK325)&gt;0,(AJ325-$R325)&gt;0),$V325/365*(AK325-AJ325+1),IF(AND(($S325-AK325)&lt;=0,(AJ325-$R325)&gt;0),$V325/365*($S325-AJ325+1),$V325/365*(AK325-$R325+1))))),0)</f>
        <v>0</v>
      </c>
      <c r="AM325" s="154">
        <f>AK325+1</f>
        <v>45809</v>
      </c>
      <c r="AN325" s="154">
        <f>AM325+29</f>
        <v>45838</v>
      </c>
      <c r="AO325" s="158">
        <f>IFERROR(IF(($R325-AN325)&gt;=0,0,IF(($S325-AM325)&lt;0,0,IF(AND(($S325-AN325)&gt;0,(AM325-$R325)&gt;0),$V325/365*(AN325-AM325+1),IF(AND(($S325-AN325)&lt;=0,(AM325-$R325)&gt;0),$V325/365*($S325-AM325+1),$V325/365*(AN325-$R325+1))))),0)</f>
        <v>0</v>
      </c>
      <c r="AP325" s="154">
        <f>AN325+1</f>
        <v>45839</v>
      </c>
      <c r="AQ325" s="154">
        <f>AP325+30</f>
        <v>45869</v>
      </c>
      <c r="AR325" s="158">
        <f>IFERROR(IF(($R325-AQ325)&gt;=0,0,IF(($S325-AP325)&lt;0,0,IF(AND(($S325-AQ325)&gt;0,(AP325-$R325)&gt;0),$V325/365*(AQ325-AP325+1),IF(AND(($S325-AQ325)&lt;=0,(AP325-$R325)&gt;0),$V325/365*($S325-AP325+1),$V325/365*(AQ325-$R325+1))))),0)</f>
        <v>0</v>
      </c>
      <c r="AS325" s="154">
        <f>AQ325+1</f>
        <v>45870</v>
      </c>
      <c r="AT325" s="154">
        <f>AS325+30</f>
        <v>45900</v>
      </c>
      <c r="AU325" s="158">
        <f>IFERROR(IF(($R325-AT325)&gt;=0,0,IF(($S325-AS325)&lt;0,0,IF(AND(($S325-AT325)&gt;0,(AS325-$R325)&gt;0),$V325/365*(AT325-AS325+1),IF(AND(($S325-AT325)&lt;=0,(AS325-$R325)&gt;0),$V325/365*($S325-AS325+1),$V325/365*(AT325-$R325+1))))),0)</f>
        <v>0</v>
      </c>
      <c r="AV325" s="154">
        <f>AT325+1</f>
        <v>45901</v>
      </c>
      <c r="AW325" s="154">
        <f>AV325+29</f>
        <v>45930</v>
      </c>
      <c r="AX325" s="158">
        <f>IFERROR(IF(($R325-AW325)&gt;=0,0,IF(($S325-AV325)&lt;0,0,IF(AND(($S325-AW325)&gt;0,(AV325-$R325)&gt;0),$V325/365*(AW325-AV325+1),IF(AND(($S325-AW325)&lt;=0,(AV325-$R325)&gt;0),$V325/365*($S325-AV325+1),$V325/365*(AW325-$R325+1))))),0)</f>
        <v>0</v>
      </c>
      <c r="AY325" s="154">
        <f>AW325+1</f>
        <v>45931</v>
      </c>
      <c r="AZ325" s="154">
        <f>AY325+30</f>
        <v>45961</v>
      </c>
      <c r="BA325" s="158">
        <f>IFERROR(IF(($R325-AZ325)&gt;=0,0,IF(($S325-AY325)&lt;0,0,IF(AND(($S325-AZ325)&gt;0,(AY325-$R325)&gt;0),$V325/365*(AZ325-AY325+1),IF(AND(($S325-AZ325)&lt;=0,(AY325-$R325)&gt;0),$V325/365*($S325-AY325+1),$V325/365*(AZ325-$R325+1))))),0)</f>
        <v>0</v>
      </c>
      <c r="BB325" s="154">
        <f>AZ325+1</f>
        <v>45962</v>
      </c>
      <c r="BC325" s="154">
        <f>BB325+29</f>
        <v>45991</v>
      </c>
      <c r="BD325" s="158">
        <f>IFERROR(IF(($R325-BC325)&gt;=0,0,IF(($S325-BB325)&lt;0,0,IF(AND(($S325-BC325)&gt;0,(BB325-$R325)&gt;0),$V325/365*(BC325-BB325+1),IF(AND(($S325-BC325)&lt;=0,(BB325-$R325)&gt;0),$V325/365*($S325-BB325+1),$V325/365*(BC325-$R325+1))))),0)</f>
        <v>0</v>
      </c>
      <c r="BE325" s="154">
        <f>BC325+1</f>
        <v>45992</v>
      </c>
      <c r="BF325" s="154">
        <f>BE325+30</f>
        <v>46022</v>
      </c>
      <c r="BG325" s="158">
        <f>IFERROR(IF(($R325-BF325)&gt;=0,0,IF(($S325-BE325)&lt;0,0,IF(AND(($S325-BF325)&gt;0,(BE325-$R325)&gt;0),$V325/365*(BF325-BE325+1),IF(AND(($S325-BF325)&lt;=0,(BE325-$R325)&gt;0),$V325/365*($S325-BE325+1),$V325/365*(BF325-$R325+1))))),0)</f>
        <v>0</v>
      </c>
      <c r="BH325" s="154">
        <v>46023</v>
      </c>
      <c r="BI325" s="154">
        <f>BH325+30</f>
        <v>46053</v>
      </c>
      <c r="BJ325" s="158">
        <f>IFERROR(IF(($R325-BI325)&gt;=0,0,IF(($S325-BH325)&lt;0,0,IF(AND(($S325-BI325)&gt;0,(BH325-$R325)&gt;0),$V325/365*(BI325-BH325+1),IF(AND(($S325-BI325)&lt;=0,(BH325-$R325)&gt;0),$V325/365*($S325-BH325+1),$V325/365*(BI325-$R325+1))))),0)</f>
        <v>0</v>
      </c>
      <c r="BK325" s="154">
        <f>BI325+1</f>
        <v>46054</v>
      </c>
      <c r="BL325" s="154">
        <f>BK325+27</f>
        <v>46081</v>
      </c>
      <c r="BM325" s="158">
        <f>IFERROR(IF(($R325-BL325)&gt;=0,0,IF(($S325-BK325)&lt;0,0,IF(AND(($S325-BL325)&gt;0,(BK325-$R325)&gt;0),$V325/365*(BL325-BK325+1),IF(AND(($S325-BL325)&lt;=0,(BK325-$R325)&gt;0),$V325/365*($S325-BK325+1),$V325/365*(BL325-$R325+1))))),0)</f>
        <v>0</v>
      </c>
      <c r="BN325" s="154">
        <f>BL325+1</f>
        <v>46082</v>
      </c>
      <c r="BO325" s="154">
        <f>BN325+30</f>
        <v>46112</v>
      </c>
      <c r="BP325" s="158">
        <f>IFERROR(IF(($R325-BO325)&gt;=0,0,IF(($S325-BN325)&lt;0,0,IF(AND(($S325-BO325)&gt;0,(BN325-$R325)&gt;0),$V325/365*(BO325-BN325+1),IF(AND(($S325-BO325)&lt;=0,(BN325-$R325)&gt;0),$V325/365*($S325-BN325+1),$V325/365*(BO325-$R325+1))))),0)</f>
        <v>0</v>
      </c>
      <c r="BQ325" s="154">
        <f>BO325+1</f>
        <v>46113</v>
      </c>
      <c r="BR325" s="154">
        <f>BQ325+29</f>
        <v>46142</v>
      </c>
      <c r="BS325" s="158">
        <f>IFERROR(IF(($R325-BR325)&gt;=0,0,IF(($S325-BQ325)&lt;0,0,IF(AND(($S325-BR325)&gt;0,(BQ325-$R325)&gt;0),$V325/365*(BR325-BQ325+1),IF(AND(($S325-BR325)&lt;=0,(BQ325-$R325)&gt;0),$V325/365*($S325-BQ325+1),$V325/365*(BR325-$R325+1))))),0)</f>
        <v>0</v>
      </c>
      <c r="BT325" s="154">
        <f>BR325+1</f>
        <v>46143</v>
      </c>
      <c r="BU325" s="154">
        <f>BT325+30</f>
        <v>46173</v>
      </c>
      <c r="BV325" s="158">
        <f>IFERROR(IF(($R325-BU325)&gt;=0,0,IF(($S325-BT325)&lt;0,0,IF(AND(($S325-BU325)&gt;0,(BT325-$R325)&gt;0),$V325/365*(BU325-BT325+1),IF(AND(($S325-BU325)&lt;=0,(BT325-$R325)&gt;0),$V325/365*($S325-BT325+1),$V325/365*(BU325-$R325+1))))),0)</f>
        <v>0</v>
      </c>
      <c r="BW325" s="154">
        <f>BU325+1</f>
        <v>46174</v>
      </c>
      <c r="BX325" s="154">
        <f>BW325+29</f>
        <v>46203</v>
      </c>
      <c r="BY325" s="158">
        <f>IFERROR(IF(($R325-BX325)&gt;=0,0,IF(($S325-BW325)&lt;0,0,IF(AND(($S325-BX325)&gt;0,(BW325-$R325)&gt;0),$V325/365*(BX325-BW325+1),IF(AND(($S325-BX325)&lt;=0,(BW325-$R325)&gt;0),$V325/365*($S325-BW325+1),$V325/365*(BX325-$R325+1))))),0)</f>
        <v>0</v>
      </c>
      <c r="BZ325" s="154">
        <f>BX325+1</f>
        <v>46204</v>
      </c>
      <c r="CA325" s="154">
        <f>BZ325+30</f>
        <v>46234</v>
      </c>
      <c r="CB325" s="158">
        <f>IFERROR(IF(($R325-CA325)&gt;=0,0,IF(($S325-BZ325)&lt;0,0,IF(AND(($S325-CA325)&gt;0,(BZ325-$R325)&gt;0),$V325/365*(CA325-BZ325+1),IF(AND(($S325-CA325)&lt;=0,(BZ325-$R325)&gt;0),$V325/365*($S325-BZ325+1),$V325/365*(CA325-$R325+1))))),0)</f>
        <v>0</v>
      </c>
      <c r="CC325" s="154">
        <f>CA325+1</f>
        <v>46235</v>
      </c>
      <c r="CD325" s="154">
        <f>CC325+30</f>
        <v>46265</v>
      </c>
      <c r="CE325" s="158">
        <f>IFERROR(IF(($R325-CD325)&gt;=0,0,IF(($S325-CC325)&lt;0,0,IF(AND(($S325-CD325)&gt;0,(CC325-$R325)&gt;0),$V325/365*(CD325-CC325+1),IF(AND(($S325-CD325)&lt;=0,(CC325-$R325)&gt;0),$V325/365*($S325-CC325+1),$V325/365*(CD325-$R325+1))))),0)</f>
        <v>0</v>
      </c>
      <c r="CF325" s="154">
        <f>CD325+1</f>
        <v>46266</v>
      </c>
      <c r="CG325" s="154">
        <f>CF325+29</f>
        <v>46295</v>
      </c>
      <c r="CH325" s="158">
        <f>IFERROR(IF(($R325-CG325)&gt;=0,0,IF(($S325-CF325)&lt;0,0,IF(AND(($S325-CG325)&gt;0,(CF325-$R325)&gt;0),$V325/365*(CG325-CF325+1),IF(AND(($S325-CG325)&lt;=0,(CF325-$R325)&gt;0),$V325/365*($S325-CF325+1),$V325/365*(CG325-$R325+1))))),0)</f>
        <v>0</v>
      </c>
      <c r="CI325" s="154">
        <f>CG325+1</f>
        <v>46296</v>
      </c>
      <c r="CJ325" s="154">
        <f>CI325+30</f>
        <v>46326</v>
      </c>
      <c r="CK325" s="158">
        <f>IFERROR(IF(($R325-CJ325)&gt;=0,0,IF(($S325-CI325)&lt;0,0,IF(AND(($S325-CJ325)&gt;0,(CI325-$R325)&gt;0),$V325/365*(CJ325-CI325+1),IF(AND(($S325-CJ325)&lt;=0,(CI325-$R325)&gt;0),$V325/365*($S325-CI325+1),$V325/365*(CJ325-$R325+1))))),0)</f>
        <v>0</v>
      </c>
      <c r="CL325" s="154">
        <f>CJ325+1</f>
        <v>46327</v>
      </c>
      <c r="CM325" s="154">
        <f>CL325+29</f>
        <v>46356</v>
      </c>
      <c r="CN325" s="158">
        <f>IFERROR(IF(($R325-CM325)&gt;=0,0,IF(($S325-CL325)&lt;0,0,IF(AND(($S325-CM325)&gt;0,(CL325-$R325)&gt;0),$V325/365*(CM325-CL325+1),IF(AND(($S325-CM325)&lt;=0,(CL325-$R325)&gt;0),$V325/365*($S325-CL325+1),$V325/365*(CM325-$R325+1))))),0)</f>
        <v>0</v>
      </c>
      <c r="CO325" s="154">
        <f>CM325+1</f>
        <v>46357</v>
      </c>
      <c r="CP325" s="154">
        <f>CO325+30</f>
        <v>46387</v>
      </c>
      <c r="CQ325" s="158">
        <f>IFERROR(IF(($R325-CP325)&gt;=0,0,IF(($S325-CO325)&lt;0,0,IF(AND(($S325-CP325)&gt;0,(CO325-$R325)&gt;0),$V325/365*(CP325-CO325+1),IF(AND(($S325-CP325)&lt;=0,(CO325-$R325)&gt;0),$V325/365*($S325-CO325+1),$V325/365*(CP325-$R325+1))))),0)</f>
        <v>0</v>
      </c>
    </row>
    <row r="326" s="80" customFormat="1" ht="24" customHeight="1" outlineLevel="4" spans="1:95">
      <c r="A326" s="123" t="s">
        <v>2814</v>
      </c>
      <c r="B326" s="124"/>
      <c r="C326" s="124"/>
      <c r="D326" s="124"/>
      <c r="E326" s="124"/>
      <c r="F326" s="124"/>
      <c r="G326" s="125"/>
      <c r="H326" s="126"/>
      <c r="I326" s="126"/>
      <c r="J326" s="126"/>
      <c r="K326" s="126"/>
      <c r="L326" s="149"/>
      <c r="M326" s="149"/>
      <c r="N326" s="126"/>
      <c r="O326" s="126"/>
      <c r="P326" s="126"/>
      <c r="Q326" s="126"/>
      <c r="R326" s="126"/>
      <c r="S326" s="126"/>
      <c r="T326" s="126"/>
      <c r="U326" s="126"/>
      <c r="V326" s="126"/>
      <c r="W326" s="126"/>
      <c r="X326" s="126"/>
      <c r="Y326" s="126"/>
      <c r="Z326" s="126"/>
      <c r="AA326" s="126"/>
      <c r="AB326" s="126"/>
      <c r="AC326" s="126"/>
      <c r="AD326" s="126"/>
      <c r="AE326" s="126"/>
      <c r="AF326" s="126"/>
      <c r="AG326" s="126"/>
      <c r="AH326" s="126"/>
      <c r="AI326" s="126"/>
      <c r="AJ326" s="126"/>
      <c r="AK326" s="126"/>
      <c r="AL326" s="126"/>
      <c r="AM326" s="126"/>
      <c r="AN326" s="126"/>
      <c r="AO326" s="126"/>
      <c r="AP326" s="126"/>
      <c r="AQ326" s="126"/>
      <c r="AR326" s="126"/>
      <c r="AS326" s="126"/>
      <c r="AT326" s="126"/>
      <c r="AU326" s="126"/>
      <c r="AV326" s="126"/>
      <c r="AW326" s="126"/>
      <c r="AX326" s="126"/>
      <c r="AY326" s="126"/>
      <c r="AZ326" s="126"/>
      <c r="BA326" s="126"/>
      <c r="BB326" s="126"/>
      <c r="BC326" s="126"/>
      <c r="BD326" s="126"/>
      <c r="BE326" s="126"/>
      <c r="BF326" s="126"/>
      <c r="BG326" s="126"/>
      <c r="BH326" s="126"/>
      <c r="BI326" s="126"/>
      <c r="BJ326" s="126"/>
      <c r="BK326" s="126"/>
      <c r="BL326" s="126"/>
      <c r="BM326" s="126"/>
      <c r="BN326" s="126"/>
      <c r="BO326" s="126"/>
      <c r="BP326" s="126"/>
      <c r="BQ326" s="126"/>
      <c r="BR326" s="126"/>
      <c r="BS326" s="126"/>
      <c r="BT326" s="126"/>
      <c r="BU326" s="126"/>
      <c r="BV326" s="126"/>
      <c r="BW326" s="126"/>
      <c r="BX326" s="126"/>
      <c r="BY326" s="126"/>
      <c r="BZ326" s="126"/>
      <c r="CA326" s="126"/>
      <c r="CB326" s="126"/>
      <c r="CC326" s="126"/>
      <c r="CD326" s="126"/>
      <c r="CE326" s="126"/>
      <c r="CF326" s="126"/>
      <c r="CG326" s="126"/>
      <c r="CH326" s="126"/>
      <c r="CI326" s="126"/>
      <c r="CJ326" s="126"/>
      <c r="CK326" s="126"/>
      <c r="CL326" s="126"/>
      <c r="CM326" s="126"/>
      <c r="CN326" s="126"/>
      <c r="CO326" s="126"/>
      <c r="CP326" s="126"/>
      <c r="CQ326" s="126"/>
    </row>
    <row r="327" ht="24" customHeight="1" outlineLevel="3" spans="1:95">
      <c r="A327" s="115"/>
      <c r="B327" s="116" t="s">
        <v>792</v>
      </c>
      <c r="C327" s="117" t="s">
        <v>1260</v>
      </c>
      <c r="D327" s="115" t="s">
        <v>1261</v>
      </c>
      <c r="E327" s="116" t="s">
        <v>1262</v>
      </c>
      <c r="F327" s="116"/>
      <c r="G327" s="116" t="s">
        <v>936</v>
      </c>
      <c r="H327" s="118">
        <f>X327+AA327+AD327+AG327+AJ327+AM327+AP327+AS327+AV327+AY327+BB327+BE327</f>
        <v>0</v>
      </c>
      <c r="I327" s="118">
        <f>Y327+AB327+AE327+AH327+AK327+AN327+AQ327+AT327+AW327+AZ327+BC327+BF327</f>
        <v>0</v>
      </c>
      <c r="J327" s="118">
        <f>Z327+AC327+AF327+AI327+AL327+AO327+AR327+AU327+AX327+BA327+BD327+BG327</f>
        <v>0</v>
      </c>
      <c r="K327" s="118"/>
      <c r="L327" s="146"/>
      <c r="M327" s="146"/>
      <c r="N327" s="118"/>
      <c r="O327" s="118"/>
      <c r="P327" s="118"/>
      <c r="Q327" s="118"/>
      <c r="R327" s="118"/>
      <c r="S327" s="118"/>
      <c r="T327" s="118"/>
      <c r="U327" s="118"/>
      <c r="V327" s="118"/>
      <c r="W327" s="118"/>
      <c r="X327" s="118">
        <f>VLOOKUP($C327,'1 预算编制表单'!$C:$BJ,27,FALSE)</f>
        <v>0</v>
      </c>
      <c r="Y327" s="118">
        <f>X327-Z327</f>
        <v>0</v>
      </c>
      <c r="Z327" s="118">
        <f>SUM(Z328:Z332)</f>
        <v>0</v>
      </c>
      <c r="AA327" s="118">
        <f>VLOOKUP($C327,'1 预算编制表单'!$C:$BJ,30,FALSE)</f>
        <v>0</v>
      </c>
      <c r="AB327" s="118">
        <f>AA327-AC327</f>
        <v>0</v>
      </c>
      <c r="AC327" s="118">
        <f>SUM(AC328:AC332)</f>
        <v>0</v>
      </c>
      <c r="AD327" s="118">
        <f>VLOOKUP($C327,'1 预算编制表单'!$C:$BJ,33,FALSE)</f>
        <v>0</v>
      </c>
      <c r="AE327" s="118">
        <f>AD327-AF327</f>
        <v>0</v>
      </c>
      <c r="AF327" s="118">
        <f>SUM(AF328:AF332)</f>
        <v>0</v>
      </c>
      <c r="AG327" s="118">
        <f>VLOOKUP($C327,'1 预算编制表单'!$C:$BJ,36,FALSE)</f>
        <v>0</v>
      </c>
      <c r="AH327" s="118">
        <f>AG327-AI327</f>
        <v>0</v>
      </c>
      <c r="AI327" s="118">
        <f>SUM(AI328:AI332)</f>
        <v>0</v>
      </c>
      <c r="AJ327" s="118">
        <f>VLOOKUP($C327,'1 预算编制表单'!$C:$BJ,39,FALSE)</f>
        <v>0</v>
      </c>
      <c r="AK327" s="118">
        <f>AJ327-AL327</f>
        <v>0</v>
      </c>
      <c r="AL327" s="118">
        <f>SUM(AL328:AL332)</f>
        <v>0</v>
      </c>
      <c r="AM327" s="118">
        <f>VLOOKUP($C327,'1 预算编制表单'!$C:$BJ,42,FALSE)</f>
        <v>0</v>
      </c>
      <c r="AN327" s="118">
        <f>AM327-AO327</f>
        <v>0</v>
      </c>
      <c r="AO327" s="118">
        <f>SUM(AO328:AO332)</f>
        <v>0</v>
      </c>
      <c r="AP327" s="118">
        <f>VLOOKUP($C327,'1 预算编制表单'!$C:$BJ,45,FALSE)</f>
        <v>0</v>
      </c>
      <c r="AQ327" s="118">
        <f>AP327-AR327</f>
        <v>0</v>
      </c>
      <c r="AR327" s="118">
        <f>SUM(AR328:AR332)</f>
        <v>0</v>
      </c>
      <c r="AS327" s="118">
        <f>VLOOKUP($C327,'1 预算编制表单'!$C:$BJ,48,FALSE)</f>
        <v>0</v>
      </c>
      <c r="AT327" s="118">
        <f>AS327-AU327</f>
        <v>0</v>
      </c>
      <c r="AU327" s="118">
        <f>SUM(AU328:AU332)</f>
        <v>0</v>
      </c>
      <c r="AV327" s="118">
        <f>VLOOKUP($C327,'1 预算编制表单'!$C:$BJ,51,FALSE)</f>
        <v>0</v>
      </c>
      <c r="AW327" s="118">
        <f>AV327-AX327</f>
        <v>0</v>
      </c>
      <c r="AX327" s="118">
        <f>SUM(AX328:AX332)</f>
        <v>0</v>
      </c>
      <c r="AY327" s="118">
        <f>VLOOKUP($C327,'1 预算编制表单'!$C:$BJ,54,FALSE)</f>
        <v>0</v>
      </c>
      <c r="AZ327" s="118">
        <f>AY327-BA327</f>
        <v>0</v>
      </c>
      <c r="BA327" s="118">
        <f>SUM(BA328:BA332)</f>
        <v>0</v>
      </c>
      <c r="BB327" s="118">
        <f>VLOOKUP($C327,'1 预算编制表单'!$C:$BJ,57,FALSE)</f>
        <v>0</v>
      </c>
      <c r="BC327" s="118">
        <f>BB327-BD327</f>
        <v>0</v>
      </c>
      <c r="BD327" s="118">
        <f>SUM(BD328:BD332)</f>
        <v>0</v>
      </c>
      <c r="BE327" s="118">
        <f>VLOOKUP($C327,'1 预算编制表单'!$C:$BJ,60,FALSE)</f>
        <v>0</v>
      </c>
      <c r="BF327" s="118">
        <f>BE327-BG327</f>
        <v>0</v>
      </c>
      <c r="BG327" s="118">
        <f>SUM(BG328:BG332)</f>
        <v>0</v>
      </c>
      <c r="BH327" s="118">
        <f>VLOOKUP($C327,'1 预算编制表单'!$C:$BJ,27,FALSE)</f>
        <v>0</v>
      </c>
      <c r="BI327" s="118">
        <f>BH327-BJ327</f>
        <v>0</v>
      </c>
      <c r="BJ327" s="118">
        <f>SUM(BJ328:BJ332)</f>
        <v>0</v>
      </c>
      <c r="BK327" s="118">
        <f>VLOOKUP($C327,'1 预算编制表单'!$C:$BJ,30,FALSE)</f>
        <v>0</v>
      </c>
      <c r="BL327" s="118">
        <f>BK327-BM327</f>
        <v>0</v>
      </c>
      <c r="BM327" s="118">
        <f>SUM(BM328:BM332)</f>
        <v>0</v>
      </c>
      <c r="BN327" s="118">
        <f>VLOOKUP($C327,'1 预算编制表单'!$C:$BJ,33,FALSE)</f>
        <v>0</v>
      </c>
      <c r="BO327" s="118">
        <f>BN327-BP327</f>
        <v>0</v>
      </c>
      <c r="BP327" s="118">
        <f>SUM(BP328:BP332)</f>
        <v>0</v>
      </c>
      <c r="BQ327" s="118">
        <f>VLOOKUP($C327,'1 预算编制表单'!$C:$BJ,36,FALSE)</f>
        <v>0</v>
      </c>
      <c r="BR327" s="118">
        <f>BQ327-BS327</f>
        <v>0</v>
      </c>
      <c r="BS327" s="118">
        <f>SUM(BS328:BS332)</f>
        <v>0</v>
      </c>
      <c r="BT327" s="118">
        <f>VLOOKUP($C327,'1 预算编制表单'!$C:$BJ,39,FALSE)</f>
        <v>0</v>
      </c>
      <c r="BU327" s="118">
        <f>BT327-BV327</f>
        <v>0</v>
      </c>
      <c r="BV327" s="118">
        <f>SUM(BV328:BV332)</f>
        <v>0</v>
      </c>
      <c r="BW327" s="118">
        <f>VLOOKUP($C327,'1 预算编制表单'!$C:$BJ,42,FALSE)</f>
        <v>0</v>
      </c>
      <c r="BX327" s="118">
        <f>BW327-BY327</f>
        <v>0</v>
      </c>
      <c r="BY327" s="118">
        <f>SUM(BY328:BY332)</f>
        <v>0</v>
      </c>
      <c r="BZ327" s="118">
        <f>VLOOKUP($C327,'1 预算编制表单'!$C:$BJ,45,FALSE)</f>
        <v>0</v>
      </c>
      <c r="CA327" s="118">
        <f>BZ327-CB327</f>
        <v>0</v>
      </c>
      <c r="CB327" s="118">
        <f>SUM(CB328:CB332)</f>
        <v>0</v>
      </c>
      <c r="CC327" s="118">
        <f>VLOOKUP($C327,'1 预算编制表单'!$C:$BJ,48,FALSE)</f>
        <v>0</v>
      </c>
      <c r="CD327" s="118">
        <f>CC327-CE327</f>
        <v>0</v>
      </c>
      <c r="CE327" s="118">
        <f>SUM(CE328:CE332)</f>
        <v>0</v>
      </c>
      <c r="CF327" s="118">
        <f>VLOOKUP($C327,'1 预算编制表单'!$C:$BJ,51,FALSE)</f>
        <v>0</v>
      </c>
      <c r="CG327" s="118">
        <f>CF327-CH327</f>
        <v>0</v>
      </c>
      <c r="CH327" s="118">
        <f>SUM(CH328:CH332)</f>
        <v>0</v>
      </c>
      <c r="CI327" s="118">
        <f>VLOOKUP($C327,'1 预算编制表单'!$C:$BJ,54,FALSE)</f>
        <v>0</v>
      </c>
      <c r="CJ327" s="118">
        <f>CI327-CK327</f>
        <v>0</v>
      </c>
      <c r="CK327" s="118">
        <f>SUM(CK328:CK332)</f>
        <v>0</v>
      </c>
      <c r="CL327" s="118">
        <f>VLOOKUP($C327,'1 预算编制表单'!$C:$BJ,57,FALSE)</f>
        <v>0</v>
      </c>
      <c r="CM327" s="118">
        <f>CL327-CN327</f>
        <v>0</v>
      </c>
      <c r="CN327" s="118">
        <f>SUM(CN328:CN332)</f>
        <v>0</v>
      </c>
      <c r="CO327" s="118">
        <f>VLOOKUP($C327,'1 预算编制表单'!$C:$BJ,60,FALSE)</f>
        <v>0</v>
      </c>
      <c r="CP327" s="118">
        <f>CO327-CQ327</f>
        <v>0</v>
      </c>
      <c r="CQ327" s="118">
        <f>SUM(CQ328:CQ332)</f>
        <v>0</v>
      </c>
    </row>
    <row r="328" s="80" customFormat="1" ht="24" customHeight="1" outlineLevel="4" spans="1:95">
      <c r="A328" s="119"/>
      <c r="B328" s="120"/>
      <c r="C328" s="121"/>
      <c r="D328" s="119"/>
      <c r="E328" s="120"/>
      <c r="F328" s="120"/>
      <c r="G328" s="120"/>
      <c r="H328" s="122"/>
      <c r="I328" s="122"/>
      <c r="J328" s="122">
        <f>Z328+AC328+AF328+AI328+AL328+AO328+AR328+AU328+AX328+BA328+BD328+BG328</f>
        <v>0</v>
      </c>
      <c r="K328" s="122">
        <v>1</v>
      </c>
      <c r="L328" s="147"/>
      <c r="M328" s="148">
        <f>IFERROR(VLOOKUP($L328,'2-2 引出数据_合同数据仓库'!$B$2:$BP$10000,3,FALSE),0)</f>
        <v>0</v>
      </c>
      <c r="N328" s="122"/>
      <c r="O328" s="148">
        <f>IFERROR(VLOOKUP((LEFT(VLOOKUP($L328,'2-2 引出数据_合同数据仓库'!$B$2:$BP$10000,64,FALSE),15)&amp;(RIGHT(VLOOKUP($L328,'2-2 引出数据_合同数据仓库'!$B$2:$BP$10000,64,FALSE),4)+1)),'2-2 引出数据_合同数据仓库'!$B$2:$BP$10000,3,FALSE),0)</f>
        <v>0</v>
      </c>
      <c r="P328" s="122"/>
      <c r="Q328" s="122">
        <f>IFERROR(VLOOKUP($L328,'2-2 引出数据_合同数据仓库'!$B$2:$BP$10000,28,FALSE),0)</f>
        <v>0</v>
      </c>
      <c r="R328" s="122">
        <f>IFERROR(VLOOKUP($L328,'2-2 引出数据_合同数据仓库'!$B$2:$BP$10000,29,FALSE),0)</f>
        <v>0</v>
      </c>
      <c r="S328" s="122">
        <f>IFERROR(VLOOKUP($L328,'2-2 引出数据_合同数据仓库'!$B$2:$BP$10000,4,FALSE),0)</f>
        <v>0</v>
      </c>
      <c r="T328" s="122"/>
      <c r="U328" s="122">
        <f>IFERROR(VLOOKUP($L328,'2-2 引出数据_合同数据仓库'!$B$2:$BP$10000,15,FALSE),0)</f>
        <v>0</v>
      </c>
      <c r="V328" s="122">
        <f>U328/(S328-R328+1)*365</f>
        <v>0</v>
      </c>
      <c r="W328" s="122"/>
      <c r="X328" s="154">
        <v>45658</v>
      </c>
      <c r="Y328" s="154">
        <f>X328+30</f>
        <v>45688</v>
      </c>
      <c r="Z328" s="158">
        <f>IFERROR(IF(($R328-Y328)&gt;=0,0,IF(($S328-X328)&lt;0,0,IF(AND(($S328-Y328)&gt;0,(X328-$R328)&gt;0),$V328/365*(Y328-X328+1),IF(AND(($S328-Y328)&lt;=0,(X328-$R328)&gt;0),$V328/365*($S328-X328+1),$V328/365*(Y328-$R328+1))))),0)</f>
        <v>0</v>
      </c>
      <c r="AA328" s="154">
        <f>Y328+1</f>
        <v>45689</v>
      </c>
      <c r="AB328" s="154">
        <f>AA328+27</f>
        <v>45716</v>
      </c>
      <c r="AC328" s="158">
        <f>IFERROR(IF(($R328-AB328)&gt;=0,0,IF(($S328-AA328)&lt;0,0,IF(AND(($S328-AB328)&gt;0,(AA328-$R328)&gt;0),$V328/365*(AB328-AA328+1),IF(AND(($S328-AB328)&lt;=0,(AA328-$R328)&gt;0),$V328/365*($S328-AA328+1),$V328/365*(AB328-$R328+1))))),0)</f>
        <v>0</v>
      </c>
      <c r="AD328" s="154">
        <f>AB328+1</f>
        <v>45717</v>
      </c>
      <c r="AE328" s="154">
        <f>AD328+30</f>
        <v>45747</v>
      </c>
      <c r="AF328" s="158">
        <f>IFERROR(IF(($R328-AE328)&gt;=0,0,IF(($S328-AD328)&lt;0,0,IF(AND(($S328-AE328)&gt;0,(AD328-$R328)&gt;0),$V328/365*(AE328-AD328+1),IF(AND(($S328-AE328)&lt;=0,(AD328-$R328)&gt;0),$V328/365*($S328-AD328+1),$V328/365*(AE328-$R328+1))))),0)</f>
        <v>0</v>
      </c>
      <c r="AG328" s="154">
        <f>AE328+1</f>
        <v>45748</v>
      </c>
      <c r="AH328" s="154">
        <f>AG328+29</f>
        <v>45777</v>
      </c>
      <c r="AI328" s="158">
        <f>IFERROR(IF(($R328-AH328)&gt;=0,0,IF(($S328-AG328)&lt;0,0,IF(AND(($S328-AH328)&gt;0,(AG328-$R328)&gt;0),$V328/365*(AH328-AG328+1),IF(AND(($S328-AH328)&lt;=0,(AG328-$R328)&gt;0),$V328/365*($S328-AG328+1),$V328/365*(AH328-$R328+1))))),0)</f>
        <v>0</v>
      </c>
      <c r="AJ328" s="154">
        <f>AH328+1</f>
        <v>45778</v>
      </c>
      <c r="AK328" s="154">
        <f>AJ328+30</f>
        <v>45808</v>
      </c>
      <c r="AL328" s="158">
        <f>IFERROR(IF(($R328-AK328)&gt;=0,0,IF(($S328-AJ328)&lt;0,0,IF(AND(($S328-AK328)&gt;0,(AJ328-$R328)&gt;0),$V328/365*(AK328-AJ328+1),IF(AND(($S328-AK328)&lt;=0,(AJ328-$R328)&gt;0),$V328/365*($S328-AJ328+1),$V328/365*(AK328-$R328+1))))),0)</f>
        <v>0</v>
      </c>
      <c r="AM328" s="154">
        <f>AK328+1</f>
        <v>45809</v>
      </c>
      <c r="AN328" s="154">
        <f>AM328+29</f>
        <v>45838</v>
      </c>
      <c r="AO328" s="158">
        <f>IFERROR(IF(($R328-AN328)&gt;=0,0,IF(($S328-AM328)&lt;0,0,IF(AND(($S328-AN328)&gt;0,(AM328-$R328)&gt;0),$V328/365*(AN328-AM328+1),IF(AND(($S328-AN328)&lt;=0,(AM328-$R328)&gt;0),$V328/365*($S328-AM328+1),$V328/365*(AN328-$R328+1))))),0)</f>
        <v>0</v>
      </c>
      <c r="AP328" s="154">
        <f>AN328+1</f>
        <v>45839</v>
      </c>
      <c r="AQ328" s="154">
        <f>AP328+30</f>
        <v>45869</v>
      </c>
      <c r="AR328" s="158">
        <f>IFERROR(IF(($R328-AQ328)&gt;=0,0,IF(($S328-AP328)&lt;0,0,IF(AND(($S328-AQ328)&gt;0,(AP328-$R328)&gt;0),$V328/365*(AQ328-AP328+1),IF(AND(($S328-AQ328)&lt;=0,(AP328-$R328)&gt;0),$V328/365*($S328-AP328+1),$V328/365*(AQ328-$R328+1))))),0)</f>
        <v>0</v>
      </c>
      <c r="AS328" s="154">
        <f>AQ328+1</f>
        <v>45870</v>
      </c>
      <c r="AT328" s="154">
        <f>AS328+30</f>
        <v>45900</v>
      </c>
      <c r="AU328" s="158">
        <f>IFERROR(IF(($R328-AT328)&gt;=0,0,IF(($S328-AS328)&lt;0,0,IF(AND(($S328-AT328)&gt;0,(AS328-$R328)&gt;0),$V328/365*(AT328-AS328+1),IF(AND(($S328-AT328)&lt;=0,(AS328-$R328)&gt;0),$V328/365*($S328-AS328+1),$V328/365*(AT328-$R328+1))))),0)</f>
        <v>0</v>
      </c>
      <c r="AV328" s="154">
        <f>AT328+1</f>
        <v>45901</v>
      </c>
      <c r="AW328" s="154">
        <f>AV328+29</f>
        <v>45930</v>
      </c>
      <c r="AX328" s="158">
        <f>IFERROR(IF(($R328-AW328)&gt;=0,0,IF(($S328-AV328)&lt;0,0,IF(AND(($S328-AW328)&gt;0,(AV328-$R328)&gt;0),$V328/365*(AW328-AV328+1),IF(AND(($S328-AW328)&lt;=0,(AV328-$R328)&gt;0),$V328/365*($S328-AV328+1),$V328/365*(AW328-$R328+1))))),0)</f>
        <v>0</v>
      </c>
      <c r="AY328" s="154">
        <f>AW328+1</f>
        <v>45931</v>
      </c>
      <c r="AZ328" s="154">
        <f>AY328+30</f>
        <v>45961</v>
      </c>
      <c r="BA328" s="158">
        <f>IFERROR(IF(($R328-AZ328)&gt;=0,0,IF(($S328-AY328)&lt;0,0,IF(AND(($S328-AZ328)&gt;0,(AY328-$R328)&gt;0),$V328/365*(AZ328-AY328+1),IF(AND(($S328-AZ328)&lt;=0,(AY328-$R328)&gt;0),$V328/365*($S328-AY328+1),$V328/365*(AZ328-$R328+1))))),0)</f>
        <v>0</v>
      </c>
      <c r="BB328" s="154">
        <f>AZ328+1</f>
        <v>45962</v>
      </c>
      <c r="BC328" s="154">
        <f>BB328+29</f>
        <v>45991</v>
      </c>
      <c r="BD328" s="158">
        <f>IFERROR(IF(($R328-BC328)&gt;=0,0,IF(($S328-BB328)&lt;0,0,IF(AND(($S328-BC328)&gt;0,(BB328-$R328)&gt;0),$V328/365*(BC328-BB328+1),IF(AND(($S328-BC328)&lt;=0,(BB328-$R328)&gt;0),$V328/365*($S328-BB328+1),$V328/365*(BC328-$R328+1))))),0)</f>
        <v>0</v>
      </c>
      <c r="BE328" s="154">
        <f>BC328+1</f>
        <v>45992</v>
      </c>
      <c r="BF328" s="154">
        <f>BE328+30</f>
        <v>46022</v>
      </c>
      <c r="BG328" s="158">
        <f>IFERROR(IF(($R328-BF328)&gt;=0,0,IF(($S328-BE328)&lt;0,0,IF(AND(($S328-BF328)&gt;0,(BE328-$R328)&gt;0),$V328/365*(BF328-BE328+1),IF(AND(($S328-BF328)&lt;=0,(BE328-$R328)&gt;0),$V328/365*($S328-BE328+1),$V328/365*(BF328-$R328+1))))),0)</f>
        <v>0</v>
      </c>
      <c r="BH328" s="154">
        <v>46023</v>
      </c>
      <c r="BI328" s="154">
        <f>BH328+30</f>
        <v>46053</v>
      </c>
      <c r="BJ328" s="158">
        <f>IFERROR(IF(($R328-BI328)&gt;=0,0,IF(($S328-BH328)&lt;0,0,IF(AND(($S328-BI328)&gt;0,(BH328-$R328)&gt;0),$V328/365*(BI328-BH328+1),IF(AND(($S328-BI328)&lt;=0,(BH328-$R328)&gt;0),$V328/365*($S328-BH328+1),$V328/365*(BI328-$R328+1))))),0)</f>
        <v>0</v>
      </c>
      <c r="BK328" s="154">
        <f>BI328+1</f>
        <v>46054</v>
      </c>
      <c r="BL328" s="154">
        <f>BK328+27</f>
        <v>46081</v>
      </c>
      <c r="BM328" s="158">
        <f>IFERROR(IF(($R328-BL328)&gt;=0,0,IF(($S328-BK328)&lt;0,0,IF(AND(($S328-BL328)&gt;0,(BK328-$R328)&gt;0),$V328/365*(BL328-BK328+1),IF(AND(($S328-BL328)&lt;=0,(BK328-$R328)&gt;0),$V328/365*($S328-BK328+1),$V328/365*(BL328-$R328+1))))),0)</f>
        <v>0</v>
      </c>
      <c r="BN328" s="154">
        <f>BL328+1</f>
        <v>46082</v>
      </c>
      <c r="BO328" s="154">
        <f>BN328+30</f>
        <v>46112</v>
      </c>
      <c r="BP328" s="158">
        <f>IFERROR(IF(($R328-BO328)&gt;=0,0,IF(($S328-BN328)&lt;0,0,IF(AND(($S328-BO328)&gt;0,(BN328-$R328)&gt;0),$V328/365*(BO328-BN328+1),IF(AND(($S328-BO328)&lt;=0,(BN328-$R328)&gt;0),$V328/365*($S328-BN328+1),$V328/365*(BO328-$R328+1))))),0)</f>
        <v>0</v>
      </c>
      <c r="BQ328" s="154">
        <f>BO328+1</f>
        <v>46113</v>
      </c>
      <c r="BR328" s="154">
        <f>BQ328+29</f>
        <v>46142</v>
      </c>
      <c r="BS328" s="158">
        <f>IFERROR(IF(($R328-BR328)&gt;=0,0,IF(($S328-BQ328)&lt;0,0,IF(AND(($S328-BR328)&gt;0,(BQ328-$R328)&gt;0),$V328/365*(BR328-BQ328+1),IF(AND(($S328-BR328)&lt;=0,(BQ328-$R328)&gt;0),$V328/365*($S328-BQ328+1),$V328/365*(BR328-$R328+1))))),0)</f>
        <v>0</v>
      </c>
      <c r="BT328" s="154">
        <f>BR328+1</f>
        <v>46143</v>
      </c>
      <c r="BU328" s="154">
        <f>BT328+30</f>
        <v>46173</v>
      </c>
      <c r="BV328" s="158">
        <f>IFERROR(IF(($R328-BU328)&gt;=0,0,IF(($S328-BT328)&lt;0,0,IF(AND(($S328-BU328)&gt;0,(BT328-$R328)&gt;0),$V328/365*(BU328-BT328+1),IF(AND(($S328-BU328)&lt;=0,(BT328-$R328)&gt;0),$V328/365*($S328-BT328+1),$V328/365*(BU328-$R328+1))))),0)</f>
        <v>0</v>
      </c>
      <c r="BW328" s="154">
        <f>BU328+1</f>
        <v>46174</v>
      </c>
      <c r="BX328" s="154">
        <f>BW328+29</f>
        <v>46203</v>
      </c>
      <c r="BY328" s="158">
        <f>IFERROR(IF(($R328-BX328)&gt;=0,0,IF(($S328-BW328)&lt;0,0,IF(AND(($S328-BX328)&gt;0,(BW328-$R328)&gt;0),$V328/365*(BX328-BW328+1),IF(AND(($S328-BX328)&lt;=0,(BW328-$R328)&gt;0),$V328/365*($S328-BW328+1),$V328/365*(BX328-$R328+1))))),0)</f>
        <v>0</v>
      </c>
      <c r="BZ328" s="154">
        <f>BX328+1</f>
        <v>46204</v>
      </c>
      <c r="CA328" s="154">
        <f>BZ328+30</f>
        <v>46234</v>
      </c>
      <c r="CB328" s="158">
        <f>IFERROR(IF(($R328-CA328)&gt;=0,0,IF(($S328-BZ328)&lt;0,0,IF(AND(($S328-CA328)&gt;0,(BZ328-$R328)&gt;0),$V328/365*(CA328-BZ328+1),IF(AND(($S328-CA328)&lt;=0,(BZ328-$R328)&gt;0),$V328/365*($S328-BZ328+1),$V328/365*(CA328-$R328+1))))),0)</f>
        <v>0</v>
      </c>
      <c r="CC328" s="154">
        <f>CA328+1</f>
        <v>46235</v>
      </c>
      <c r="CD328" s="154">
        <f>CC328+30</f>
        <v>46265</v>
      </c>
      <c r="CE328" s="158">
        <f>IFERROR(IF(($R328-CD328)&gt;=0,0,IF(($S328-CC328)&lt;0,0,IF(AND(($S328-CD328)&gt;0,(CC328-$R328)&gt;0),$V328/365*(CD328-CC328+1),IF(AND(($S328-CD328)&lt;=0,(CC328-$R328)&gt;0),$V328/365*($S328-CC328+1),$V328/365*(CD328-$R328+1))))),0)</f>
        <v>0</v>
      </c>
      <c r="CF328" s="154">
        <f>CD328+1</f>
        <v>46266</v>
      </c>
      <c r="CG328" s="154">
        <f>CF328+29</f>
        <v>46295</v>
      </c>
      <c r="CH328" s="158">
        <f>IFERROR(IF(($R328-CG328)&gt;=0,0,IF(($S328-CF328)&lt;0,0,IF(AND(($S328-CG328)&gt;0,(CF328-$R328)&gt;0),$V328/365*(CG328-CF328+1),IF(AND(($S328-CG328)&lt;=0,(CF328-$R328)&gt;0),$V328/365*($S328-CF328+1),$V328/365*(CG328-$R328+1))))),0)</f>
        <v>0</v>
      </c>
      <c r="CI328" s="154">
        <f>CG328+1</f>
        <v>46296</v>
      </c>
      <c r="CJ328" s="154">
        <f>CI328+30</f>
        <v>46326</v>
      </c>
      <c r="CK328" s="158">
        <f>IFERROR(IF(($R328-CJ328)&gt;=0,0,IF(($S328-CI328)&lt;0,0,IF(AND(($S328-CJ328)&gt;0,(CI328-$R328)&gt;0),$V328/365*(CJ328-CI328+1),IF(AND(($S328-CJ328)&lt;=0,(CI328-$R328)&gt;0),$V328/365*($S328-CI328+1),$V328/365*(CJ328-$R328+1))))),0)</f>
        <v>0</v>
      </c>
      <c r="CL328" s="154">
        <f>CJ328+1</f>
        <v>46327</v>
      </c>
      <c r="CM328" s="154">
        <f>CL328+29</f>
        <v>46356</v>
      </c>
      <c r="CN328" s="158">
        <f>IFERROR(IF(($R328-CM328)&gt;=0,0,IF(($S328-CL328)&lt;0,0,IF(AND(($S328-CM328)&gt;0,(CL328-$R328)&gt;0),$V328/365*(CM328-CL328+1),IF(AND(($S328-CM328)&lt;=0,(CL328-$R328)&gt;0),$V328/365*($S328-CL328+1),$V328/365*(CM328-$R328+1))))),0)</f>
        <v>0</v>
      </c>
      <c r="CO328" s="154">
        <f>CM328+1</f>
        <v>46357</v>
      </c>
      <c r="CP328" s="154">
        <f>CO328+30</f>
        <v>46387</v>
      </c>
      <c r="CQ328" s="158">
        <f>IFERROR(IF(($R328-CP328)&gt;=0,0,IF(($S328-CO328)&lt;0,0,IF(AND(($S328-CP328)&gt;0,(CO328-$R328)&gt;0),$V328/365*(CP328-CO328+1),IF(AND(($S328-CP328)&lt;=0,(CO328-$R328)&gt;0),$V328/365*($S328-CO328+1),$V328/365*(CP328-$R328+1))))),0)</f>
        <v>0</v>
      </c>
    </row>
    <row r="329" s="80" customFormat="1" ht="24" customHeight="1" outlineLevel="4" spans="1:95">
      <c r="A329" s="119"/>
      <c r="B329" s="120"/>
      <c r="C329" s="121"/>
      <c r="D329" s="119"/>
      <c r="E329" s="120"/>
      <c r="F329" s="120"/>
      <c r="G329" s="120"/>
      <c r="H329" s="122"/>
      <c r="I329" s="122"/>
      <c r="J329" s="122">
        <f>Z329+AC329+AF329+AI329+AL329+AO329+AR329+AU329+AX329+BA329+BD329+BG329</f>
        <v>0</v>
      </c>
      <c r="K329" s="122">
        <f>K328+1</f>
        <v>2</v>
      </c>
      <c r="L329" s="147"/>
      <c r="M329" s="148">
        <f>IFERROR(VLOOKUP($L329,'2-2 引出数据_合同数据仓库'!$B$2:$BP$10000,3,FALSE),0)</f>
        <v>0</v>
      </c>
      <c r="N329" s="122"/>
      <c r="O329" s="148">
        <f>IFERROR(VLOOKUP((LEFT(VLOOKUP($L329,'2-2 引出数据_合同数据仓库'!$B$2:$BP$10000,64,FALSE),15)&amp;(RIGHT(VLOOKUP($L329,'2-2 引出数据_合同数据仓库'!$B$2:$BP$10000,64,FALSE),4)+1)),'2-2 引出数据_合同数据仓库'!$B$2:$BP$10000,3,FALSE),0)</f>
        <v>0</v>
      </c>
      <c r="P329" s="122"/>
      <c r="Q329" s="122">
        <f>IFERROR(VLOOKUP($L329,'2-2 引出数据_合同数据仓库'!$B$2:$BP$10000,28,FALSE),0)</f>
        <v>0</v>
      </c>
      <c r="R329" s="122">
        <f>IFERROR(VLOOKUP($L329,'2-2 引出数据_合同数据仓库'!$B$2:$BP$10000,29,FALSE),0)</f>
        <v>0</v>
      </c>
      <c r="S329" s="122">
        <f>IFERROR(VLOOKUP($L329,'2-2 引出数据_合同数据仓库'!$B$2:$BP$10000,4,FALSE),0)</f>
        <v>0</v>
      </c>
      <c r="T329" s="122"/>
      <c r="U329" s="122">
        <f>IFERROR(VLOOKUP($L329,'2-2 引出数据_合同数据仓库'!$B$2:$BP$10000,15,FALSE),0)</f>
        <v>0</v>
      </c>
      <c r="V329" s="122">
        <f>U329/(S329-R329+1)*365</f>
        <v>0</v>
      </c>
      <c r="W329" s="122"/>
      <c r="X329" s="154">
        <v>45658</v>
      </c>
      <c r="Y329" s="154">
        <f>X329+30</f>
        <v>45688</v>
      </c>
      <c r="Z329" s="158">
        <f>IFERROR(IF(($R329-Y329)&gt;=0,0,IF(($S329-X329)&lt;0,0,IF(AND(($S329-Y329)&gt;0,(X329-$R329)&gt;0),$V329/365*(Y329-X329+1),IF(AND(($S329-Y329)&lt;=0,(X329-$R329)&gt;0),$V329/365*($S329-X329+1),$V329/365*(Y329-$R329+1))))),0)</f>
        <v>0</v>
      </c>
      <c r="AA329" s="154">
        <f>Y329+1</f>
        <v>45689</v>
      </c>
      <c r="AB329" s="154">
        <f>AA329+27</f>
        <v>45716</v>
      </c>
      <c r="AC329" s="158">
        <f>IFERROR(IF(($R329-AB329)&gt;=0,0,IF(($S329-AA329)&lt;0,0,IF(AND(($S329-AB329)&gt;0,(AA329-$R329)&gt;0),$V329/365*(AB329-AA329+1),IF(AND(($S329-AB329)&lt;=0,(AA329-$R329)&gt;0),$V329/365*($S329-AA329+1),$V329/365*(AB329-$R329+1))))),0)</f>
        <v>0</v>
      </c>
      <c r="AD329" s="154">
        <f>AB329+1</f>
        <v>45717</v>
      </c>
      <c r="AE329" s="154">
        <f>AD329+30</f>
        <v>45747</v>
      </c>
      <c r="AF329" s="158">
        <f>IFERROR(IF(($R329-AE329)&gt;=0,0,IF(($S329-AD329)&lt;0,0,IF(AND(($S329-AE329)&gt;0,(AD329-$R329)&gt;0),$V329/365*(AE329-AD329+1),IF(AND(($S329-AE329)&lt;=0,(AD329-$R329)&gt;0),$V329/365*($S329-AD329+1),$V329/365*(AE329-$R329+1))))),0)</f>
        <v>0</v>
      </c>
      <c r="AG329" s="154">
        <f>AE329+1</f>
        <v>45748</v>
      </c>
      <c r="AH329" s="154">
        <f>AG329+29</f>
        <v>45777</v>
      </c>
      <c r="AI329" s="158">
        <f>IFERROR(IF(($R329-AH329)&gt;=0,0,IF(($S329-AG329)&lt;0,0,IF(AND(($S329-AH329)&gt;0,(AG329-$R329)&gt;0),$V329/365*(AH329-AG329+1),IF(AND(($S329-AH329)&lt;=0,(AG329-$R329)&gt;0),$V329/365*($S329-AG329+1),$V329/365*(AH329-$R329+1))))),0)</f>
        <v>0</v>
      </c>
      <c r="AJ329" s="154">
        <f>AH329+1</f>
        <v>45778</v>
      </c>
      <c r="AK329" s="154">
        <f>AJ329+30</f>
        <v>45808</v>
      </c>
      <c r="AL329" s="158">
        <f>IFERROR(IF(($R329-AK329)&gt;=0,0,IF(($S329-AJ329)&lt;0,0,IF(AND(($S329-AK329)&gt;0,(AJ329-$R329)&gt;0),$V329/365*(AK329-AJ329+1),IF(AND(($S329-AK329)&lt;=0,(AJ329-$R329)&gt;0),$V329/365*($S329-AJ329+1),$V329/365*(AK329-$R329+1))))),0)</f>
        <v>0</v>
      </c>
      <c r="AM329" s="154">
        <f>AK329+1</f>
        <v>45809</v>
      </c>
      <c r="AN329" s="154">
        <f>AM329+29</f>
        <v>45838</v>
      </c>
      <c r="AO329" s="158">
        <f>IFERROR(IF(($R329-AN329)&gt;=0,0,IF(($S329-AM329)&lt;0,0,IF(AND(($S329-AN329)&gt;0,(AM329-$R329)&gt;0),$V329/365*(AN329-AM329+1),IF(AND(($S329-AN329)&lt;=0,(AM329-$R329)&gt;0),$V329/365*($S329-AM329+1),$V329/365*(AN329-$R329+1))))),0)</f>
        <v>0</v>
      </c>
      <c r="AP329" s="154">
        <f>AN329+1</f>
        <v>45839</v>
      </c>
      <c r="AQ329" s="154">
        <f>AP329+30</f>
        <v>45869</v>
      </c>
      <c r="AR329" s="158">
        <f>IFERROR(IF(($R329-AQ329)&gt;=0,0,IF(($S329-AP329)&lt;0,0,IF(AND(($S329-AQ329)&gt;0,(AP329-$R329)&gt;0),$V329/365*(AQ329-AP329+1),IF(AND(($S329-AQ329)&lt;=0,(AP329-$R329)&gt;0),$V329/365*($S329-AP329+1),$V329/365*(AQ329-$R329+1))))),0)</f>
        <v>0</v>
      </c>
      <c r="AS329" s="154">
        <f>AQ329+1</f>
        <v>45870</v>
      </c>
      <c r="AT329" s="154">
        <f>AS329+30</f>
        <v>45900</v>
      </c>
      <c r="AU329" s="158">
        <f>IFERROR(IF(($R329-AT329)&gt;=0,0,IF(($S329-AS329)&lt;0,0,IF(AND(($S329-AT329)&gt;0,(AS329-$R329)&gt;0),$V329/365*(AT329-AS329+1),IF(AND(($S329-AT329)&lt;=0,(AS329-$R329)&gt;0),$V329/365*($S329-AS329+1),$V329/365*(AT329-$R329+1))))),0)</f>
        <v>0</v>
      </c>
      <c r="AV329" s="154">
        <f>AT329+1</f>
        <v>45901</v>
      </c>
      <c r="AW329" s="154">
        <f>AV329+29</f>
        <v>45930</v>
      </c>
      <c r="AX329" s="158">
        <f>IFERROR(IF(($R329-AW329)&gt;=0,0,IF(($S329-AV329)&lt;0,0,IF(AND(($S329-AW329)&gt;0,(AV329-$R329)&gt;0),$V329/365*(AW329-AV329+1),IF(AND(($S329-AW329)&lt;=0,(AV329-$R329)&gt;0),$V329/365*($S329-AV329+1),$V329/365*(AW329-$R329+1))))),0)</f>
        <v>0</v>
      </c>
      <c r="AY329" s="154">
        <f>AW329+1</f>
        <v>45931</v>
      </c>
      <c r="AZ329" s="154">
        <f>AY329+30</f>
        <v>45961</v>
      </c>
      <c r="BA329" s="158">
        <f>IFERROR(IF(($R329-AZ329)&gt;=0,0,IF(($S329-AY329)&lt;0,0,IF(AND(($S329-AZ329)&gt;0,(AY329-$R329)&gt;0),$V329/365*(AZ329-AY329+1),IF(AND(($S329-AZ329)&lt;=0,(AY329-$R329)&gt;0),$V329/365*($S329-AY329+1),$V329/365*(AZ329-$R329+1))))),0)</f>
        <v>0</v>
      </c>
      <c r="BB329" s="154">
        <f>AZ329+1</f>
        <v>45962</v>
      </c>
      <c r="BC329" s="154">
        <f>BB329+29</f>
        <v>45991</v>
      </c>
      <c r="BD329" s="158">
        <f>IFERROR(IF(($R329-BC329)&gt;=0,0,IF(($S329-BB329)&lt;0,0,IF(AND(($S329-BC329)&gt;0,(BB329-$R329)&gt;0),$V329/365*(BC329-BB329+1),IF(AND(($S329-BC329)&lt;=0,(BB329-$R329)&gt;0),$V329/365*($S329-BB329+1),$V329/365*(BC329-$R329+1))))),0)</f>
        <v>0</v>
      </c>
      <c r="BE329" s="154">
        <f>BC329+1</f>
        <v>45992</v>
      </c>
      <c r="BF329" s="154">
        <f>BE329+30</f>
        <v>46022</v>
      </c>
      <c r="BG329" s="158">
        <f>IFERROR(IF(($R329-BF329)&gt;=0,0,IF(($S329-BE329)&lt;0,0,IF(AND(($S329-BF329)&gt;0,(BE329-$R329)&gt;0),$V329/365*(BF329-BE329+1),IF(AND(($S329-BF329)&lt;=0,(BE329-$R329)&gt;0),$V329/365*($S329-BE329+1),$V329/365*(BF329-$R329+1))))),0)</f>
        <v>0</v>
      </c>
      <c r="BH329" s="154">
        <v>46023</v>
      </c>
      <c r="BI329" s="154">
        <f>BH329+30</f>
        <v>46053</v>
      </c>
      <c r="BJ329" s="158">
        <f>IFERROR(IF(($R329-BI329)&gt;=0,0,IF(($S329-BH329)&lt;0,0,IF(AND(($S329-BI329)&gt;0,(BH329-$R329)&gt;0),$V329/365*(BI329-BH329+1),IF(AND(($S329-BI329)&lt;=0,(BH329-$R329)&gt;0),$V329/365*($S329-BH329+1),$V329/365*(BI329-$R329+1))))),0)</f>
        <v>0</v>
      </c>
      <c r="BK329" s="154">
        <f>BI329+1</f>
        <v>46054</v>
      </c>
      <c r="BL329" s="154">
        <f>BK329+27</f>
        <v>46081</v>
      </c>
      <c r="BM329" s="158">
        <f>IFERROR(IF(($R329-BL329)&gt;=0,0,IF(($S329-BK329)&lt;0,0,IF(AND(($S329-BL329)&gt;0,(BK329-$R329)&gt;0),$V329/365*(BL329-BK329+1),IF(AND(($S329-BL329)&lt;=0,(BK329-$R329)&gt;0),$V329/365*($S329-BK329+1),$V329/365*(BL329-$R329+1))))),0)</f>
        <v>0</v>
      </c>
      <c r="BN329" s="154">
        <f>BL329+1</f>
        <v>46082</v>
      </c>
      <c r="BO329" s="154">
        <f>BN329+30</f>
        <v>46112</v>
      </c>
      <c r="BP329" s="158">
        <f>IFERROR(IF(($R329-BO329)&gt;=0,0,IF(($S329-BN329)&lt;0,0,IF(AND(($S329-BO329)&gt;0,(BN329-$R329)&gt;0),$V329/365*(BO329-BN329+1),IF(AND(($S329-BO329)&lt;=0,(BN329-$R329)&gt;0),$V329/365*($S329-BN329+1),$V329/365*(BO329-$R329+1))))),0)</f>
        <v>0</v>
      </c>
      <c r="BQ329" s="154">
        <f>BO329+1</f>
        <v>46113</v>
      </c>
      <c r="BR329" s="154">
        <f>BQ329+29</f>
        <v>46142</v>
      </c>
      <c r="BS329" s="158">
        <f>IFERROR(IF(($R329-BR329)&gt;=0,0,IF(($S329-BQ329)&lt;0,0,IF(AND(($S329-BR329)&gt;0,(BQ329-$R329)&gt;0),$V329/365*(BR329-BQ329+1),IF(AND(($S329-BR329)&lt;=0,(BQ329-$R329)&gt;0),$V329/365*($S329-BQ329+1),$V329/365*(BR329-$R329+1))))),0)</f>
        <v>0</v>
      </c>
      <c r="BT329" s="154">
        <f>BR329+1</f>
        <v>46143</v>
      </c>
      <c r="BU329" s="154">
        <f>BT329+30</f>
        <v>46173</v>
      </c>
      <c r="BV329" s="158">
        <f>IFERROR(IF(($R329-BU329)&gt;=0,0,IF(($S329-BT329)&lt;0,0,IF(AND(($S329-BU329)&gt;0,(BT329-$R329)&gt;0),$V329/365*(BU329-BT329+1),IF(AND(($S329-BU329)&lt;=0,(BT329-$R329)&gt;0),$V329/365*($S329-BT329+1),$V329/365*(BU329-$R329+1))))),0)</f>
        <v>0</v>
      </c>
      <c r="BW329" s="154">
        <f>BU329+1</f>
        <v>46174</v>
      </c>
      <c r="BX329" s="154">
        <f>BW329+29</f>
        <v>46203</v>
      </c>
      <c r="BY329" s="158">
        <f>IFERROR(IF(($R329-BX329)&gt;=0,0,IF(($S329-BW329)&lt;0,0,IF(AND(($S329-BX329)&gt;0,(BW329-$R329)&gt;0),$V329/365*(BX329-BW329+1),IF(AND(($S329-BX329)&lt;=0,(BW329-$R329)&gt;0),$V329/365*($S329-BW329+1),$V329/365*(BX329-$R329+1))))),0)</f>
        <v>0</v>
      </c>
      <c r="BZ329" s="154">
        <f>BX329+1</f>
        <v>46204</v>
      </c>
      <c r="CA329" s="154">
        <f>BZ329+30</f>
        <v>46234</v>
      </c>
      <c r="CB329" s="158">
        <f>IFERROR(IF(($R329-CA329)&gt;=0,0,IF(($S329-BZ329)&lt;0,0,IF(AND(($S329-CA329)&gt;0,(BZ329-$R329)&gt;0),$V329/365*(CA329-BZ329+1),IF(AND(($S329-CA329)&lt;=0,(BZ329-$R329)&gt;0),$V329/365*($S329-BZ329+1),$V329/365*(CA329-$R329+1))))),0)</f>
        <v>0</v>
      </c>
      <c r="CC329" s="154">
        <f>CA329+1</f>
        <v>46235</v>
      </c>
      <c r="CD329" s="154">
        <f>CC329+30</f>
        <v>46265</v>
      </c>
      <c r="CE329" s="158">
        <f>IFERROR(IF(($R329-CD329)&gt;=0,0,IF(($S329-CC329)&lt;0,0,IF(AND(($S329-CD329)&gt;0,(CC329-$R329)&gt;0),$V329/365*(CD329-CC329+1),IF(AND(($S329-CD329)&lt;=0,(CC329-$R329)&gt;0),$V329/365*($S329-CC329+1),$V329/365*(CD329-$R329+1))))),0)</f>
        <v>0</v>
      </c>
      <c r="CF329" s="154">
        <f>CD329+1</f>
        <v>46266</v>
      </c>
      <c r="CG329" s="154">
        <f>CF329+29</f>
        <v>46295</v>
      </c>
      <c r="CH329" s="158">
        <f>IFERROR(IF(($R329-CG329)&gt;=0,0,IF(($S329-CF329)&lt;0,0,IF(AND(($S329-CG329)&gt;0,(CF329-$R329)&gt;0),$V329/365*(CG329-CF329+1),IF(AND(($S329-CG329)&lt;=0,(CF329-$R329)&gt;0),$V329/365*($S329-CF329+1),$V329/365*(CG329-$R329+1))))),0)</f>
        <v>0</v>
      </c>
      <c r="CI329" s="154">
        <f>CG329+1</f>
        <v>46296</v>
      </c>
      <c r="CJ329" s="154">
        <f>CI329+30</f>
        <v>46326</v>
      </c>
      <c r="CK329" s="158">
        <f>IFERROR(IF(($R329-CJ329)&gt;=0,0,IF(($S329-CI329)&lt;0,0,IF(AND(($S329-CJ329)&gt;0,(CI329-$R329)&gt;0),$V329/365*(CJ329-CI329+1),IF(AND(($S329-CJ329)&lt;=0,(CI329-$R329)&gt;0),$V329/365*($S329-CI329+1),$V329/365*(CJ329-$R329+1))))),0)</f>
        <v>0</v>
      </c>
      <c r="CL329" s="154">
        <f>CJ329+1</f>
        <v>46327</v>
      </c>
      <c r="CM329" s="154">
        <f>CL329+29</f>
        <v>46356</v>
      </c>
      <c r="CN329" s="158">
        <f>IFERROR(IF(($R329-CM329)&gt;=0,0,IF(($S329-CL329)&lt;0,0,IF(AND(($S329-CM329)&gt;0,(CL329-$R329)&gt;0),$V329/365*(CM329-CL329+1),IF(AND(($S329-CM329)&lt;=0,(CL329-$R329)&gt;0),$V329/365*($S329-CL329+1),$V329/365*(CM329-$R329+1))))),0)</f>
        <v>0</v>
      </c>
      <c r="CO329" s="154">
        <f>CM329+1</f>
        <v>46357</v>
      </c>
      <c r="CP329" s="154">
        <f>CO329+30</f>
        <v>46387</v>
      </c>
      <c r="CQ329" s="158">
        <f>IFERROR(IF(($R329-CP329)&gt;=0,0,IF(($S329-CO329)&lt;0,0,IF(AND(($S329-CP329)&gt;0,(CO329-$R329)&gt;0),$V329/365*(CP329-CO329+1),IF(AND(($S329-CP329)&lt;=0,(CO329-$R329)&gt;0),$V329/365*($S329-CO329+1),$V329/365*(CP329-$R329+1))))),0)</f>
        <v>0</v>
      </c>
    </row>
    <row r="330" s="80" customFormat="1" ht="24" customHeight="1" outlineLevel="4" spans="1:95">
      <c r="A330" s="119"/>
      <c r="B330" s="120"/>
      <c r="C330" s="121"/>
      <c r="D330" s="119"/>
      <c r="E330" s="120"/>
      <c r="F330" s="120"/>
      <c r="G330" s="120"/>
      <c r="H330" s="122"/>
      <c r="I330" s="122"/>
      <c r="J330" s="122">
        <f>Z330+AC330+AF330+AI330+AL330+AO330+AR330+AU330+AX330+BA330+BD330+BG330</f>
        <v>0</v>
      </c>
      <c r="K330" s="122">
        <f>K329+1</f>
        <v>3</v>
      </c>
      <c r="L330" s="147"/>
      <c r="M330" s="148">
        <f>IFERROR(VLOOKUP($L330,'2-2 引出数据_合同数据仓库'!$B$2:$BP$10000,3,FALSE),0)</f>
        <v>0</v>
      </c>
      <c r="N330" s="122"/>
      <c r="O330" s="148">
        <f>IFERROR(VLOOKUP((LEFT(VLOOKUP($L330,'2-2 引出数据_合同数据仓库'!$B$2:$BP$10000,64,FALSE),15)&amp;(RIGHT(VLOOKUP($L330,'2-2 引出数据_合同数据仓库'!$B$2:$BP$10000,64,FALSE),4)+1)),'2-2 引出数据_合同数据仓库'!$B$2:$BP$10000,3,FALSE),0)</f>
        <v>0</v>
      </c>
      <c r="P330" s="122"/>
      <c r="Q330" s="122">
        <f>IFERROR(VLOOKUP($L330,'2-2 引出数据_合同数据仓库'!$B$2:$BP$10000,28,FALSE),0)</f>
        <v>0</v>
      </c>
      <c r="R330" s="122">
        <f>IFERROR(VLOOKUP($L330,'2-2 引出数据_合同数据仓库'!$B$2:$BP$10000,29,FALSE),0)</f>
        <v>0</v>
      </c>
      <c r="S330" s="122">
        <f>IFERROR(VLOOKUP($L330,'2-2 引出数据_合同数据仓库'!$B$2:$BP$10000,4,FALSE),0)</f>
        <v>0</v>
      </c>
      <c r="T330" s="122"/>
      <c r="U330" s="122">
        <f>IFERROR(VLOOKUP($L330,'2-2 引出数据_合同数据仓库'!$B$2:$BP$10000,15,FALSE),0)</f>
        <v>0</v>
      </c>
      <c r="V330" s="122">
        <f>U330/(S330-R330+1)*365</f>
        <v>0</v>
      </c>
      <c r="W330" s="122"/>
      <c r="X330" s="154">
        <v>45658</v>
      </c>
      <c r="Y330" s="154">
        <f>X330+30</f>
        <v>45688</v>
      </c>
      <c r="Z330" s="158">
        <f>IFERROR(IF(($R330-Y330)&gt;=0,0,IF(($S330-X330)&lt;0,0,IF(AND(($S330-Y330)&gt;0,(X330-$R330)&gt;0),$V330/365*(Y330-X330+1),IF(AND(($S330-Y330)&lt;=0,(X330-$R330)&gt;0),$V330/365*($S330-X330+1),$V330/365*(Y330-$R330+1))))),0)</f>
        <v>0</v>
      </c>
      <c r="AA330" s="154">
        <f>Y330+1</f>
        <v>45689</v>
      </c>
      <c r="AB330" s="154">
        <f>AA330+27</f>
        <v>45716</v>
      </c>
      <c r="AC330" s="158">
        <f>IFERROR(IF(($R330-AB330)&gt;=0,0,IF(($S330-AA330)&lt;0,0,IF(AND(($S330-AB330)&gt;0,(AA330-$R330)&gt;0),$V330/365*(AB330-AA330+1),IF(AND(($S330-AB330)&lt;=0,(AA330-$R330)&gt;0),$V330/365*($S330-AA330+1),$V330/365*(AB330-$R330+1))))),0)</f>
        <v>0</v>
      </c>
      <c r="AD330" s="154">
        <f>AB330+1</f>
        <v>45717</v>
      </c>
      <c r="AE330" s="154">
        <f>AD330+30</f>
        <v>45747</v>
      </c>
      <c r="AF330" s="158">
        <f>IFERROR(IF(($R330-AE330)&gt;=0,0,IF(($S330-AD330)&lt;0,0,IF(AND(($S330-AE330)&gt;0,(AD330-$R330)&gt;0),$V330/365*(AE330-AD330+1),IF(AND(($S330-AE330)&lt;=0,(AD330-$R330)&gt;0),$V330/365*($S330-AD330+1),$V330/365*(AE330-$R330+1))))),0)</f>
        <v>0</v>
      </c>
      <c r="AG330" s="154">
        <f>AE330+1</f>
        <v>45748</v>
      </c>
      <c r="AH330" s="154">
        <f>AG330+29</f>
        <v>45777</v>
      </c>
      <c r="AI330" s="158">
        <f>IFERROR(IF(($R330-AH330)&gt;=0,0,IF(($S330-AG330)&lt;0,0,IF(AND(($S330-AH330)&gt;0,(AG330-$R330)&gt;0),$V330/365*(AH330-AG330+1),IF(AND(($S330-AH330)&lt;=0,(AG330-$R330)&gt;0),$V330/365*($S330-AG330+1),$V330/365*(AH330-$R330+1))))),0)</f>
        <v>0</v>
      </c>
      <c r="AJ330" s="154">
        <f>AH330+1</f>
        <v>45778</v>
      </c>
      <c r="AK330" s="154">
        <f>AJ330+30</f>
        <v>45808</v>
      </c>
      <c r="AL330" s="158">
        <f>IFERROR(IF(($R330-AK330)&gt;=0,0,IF(($S330-AJ330)&lt;0,0,IF(AND(($S330-AK330)&gt;0,(AJ330-$R330)&gt;0),$V330/365*(AK330-AJ330+1),IF(AND(($S330-AK330)&lt;=0,(AJ330-$R330)&gt;0),$V330/365*($S330-AJ330+1),$V330/365*(AK330-$R330+1))))),0)</f>
        <v>0</v>
      </c>
      <c r="AM330" s="154">
        <f>AK330+1</f>
        <v>45809</v>
      </c>
      <c r="AN330" s="154">
        <f>AM330+29</f>
        <v>45838</v>
      </c>
      <c r="AO330" s="158">
        <f>IFERROR(IF(($R330-AN330)&gt;=0,0,IF(($S330-AM330)&lt;0,0,IF(AND(($S330-AN330)&gt;0,(AM330-$R330)&gt;0),$V330/365*(AN330-AM330+1),IF(AND(($S330-AN330)&lt;=0,(AM330-$R330)&gt;0),$V330/365*($S330-AM330+1),$V330/365*(AN330-$R330+1))))),0)</f>
        <v>0</v>
      </c>
      <c r="AP330" s="154">
        <f>AN330+1</f>
        <v>45839</v>
      </c>
      <c r="AQ330" s="154">
        <f>AP330+30</f>
        <v>45869</v>
      </c>
      <c r="AR330" s="158">
        <f>IFERROR(IF(($R330-AQ330)&gt;=0,0,IF(($S330-AP330)&lt;0,0,IF(AND(($S330-AQ330)&gt;0,(AP330-$R330)&gt;0),$V330/365*(AQ330-AP330+1),IF(AND(($S330-AQ330)&lt;=0,(AP330-$R330)&gt;0),$V330/365*($S330-AP330+1),$V330/365*(AQ330-$R330+1))))),0)</f>
        <v>0</v>
      </c>
      <c r="AS330" s="154">
        <f>AQ330+1</f>
        <v>45870</v>
      </c>
      <c r="AT330" s="154">
        <f>AS330+30</f>
        <v>45900</v>
      </c>
      <c r="AU330" s="158">
        <f>IFERROR(IF(($R330-AT330)&gt;=0,0,IF(($S330-AS330)&lt;0,0,IF(AND(($S330-AT330)&gt;0,(AS330-$R330)&gt;0),$V330/365*(AT330-AS330+1),IF(AND(($S330-AT330)&lt;=0,(AS330-$R330)&gt;0),$V330/365*($S330-AS330+1),$V330/365*(AT330-$R330+1))))),0)</f>
        <v>0</v>
      </c>
      <c r="AV330" s="154">
        <f>AT330+1</f>
        <v>45901</v>
      </c>
      <c r="AW330" s="154">
        <f>AV330+29</f>
        <v>45930</v>
      </c>
      <c r="AX330" s="158">
        <f>IFERROR(IF(($R330-AW330)&gt;=0,0,IF(($S330-AV330)&lt;0,0,IF(AND(($S330-AW330)&gt;0,(AV330-$R330)&gt;0),$V330/365*(AW330-AV330+1),IF(AND(($S330-AW330)&lt;=0,(AV330-$R330)&gt;0),$V330/365*($S330-AV330+1),$V330/365*(AW330-$R330+1))))),0)</f>
        <v>0</v>
      </c>
      <c r="AY330" s="154">
        <f>AW330+1</f>
        <v>45931</v>
      </c>
      <c r="AZ330" s="154">
        <f>AY330+30</f>
        <v>45961</v>
      </c>
      <c r="BA330" s="158">
        <f>IFERROR(IF(($R330-AZ330)&gt;=0,0,IF(($S330-AY330)&lt;0,0,IF(AND(($S330-AZ330)&gt;0,(AY330-$R330)&gt;0),$V330/365*(AZ330-AY330+1),IF(AND(($S330-AZ330)&lt;=0,(AY330-$R330)&gt;0),$V330/365*($S330-AY330+1),$V330/365*(AZ330-$R330+1))))),0)</f>
        <v>0</v>
      </c>
      <c r="BB330" s="154">
        <f>AZ330+1</f>
        <v>45962</v>
      </c>
      <c r="BC330" s="154">
        <f>BB330+29</f>
        <v>45991</v>
      </c>
      <c r="BD330" s="158">
        <f>IFERROR(IF(($R330-BC330)&gt;=0,0,IF(($S330-BB330)&lt;0,0,IF(AND(($S330-BC330)&gt;0,(BB330-$R330)&gt;0),$V330/365*(BC330-BB330+1),IF(AND(($S330-BC330)&lt;=0,(BB330-$R330)&gt;0),$V330/365*($S330-BB330+1),$V330/365*(BC330-$R330+1))))),0)</f>
        <v>0</v>
      </c>
      <c r="BE330" s="154">
        <f>BC330+1</f>
        <v>45992</v>
      </c>
      <c r="BF330" s="154">
        <f>BE330+30</f>
        <v>46022</v>
      </c>
      <c r="BG330" s="158">
        <f>IFERROR(IF(($R330-BF330)&gt;=0,0,IF(($S330-BE330)&lt;0,0,IF(AND(($S330-BF330)&gt;0,(BE330-$R330)&gt;0),$V330/365*(BF330-BE330+1),IF(AND(($S330-BF330)&lt;=0,(BE330-$R330)&gt;0),$V330/365*($S330-BE330+1),$V330/365*(BF330-$R330+1))))),0)</f>
        <v>0</v>
      </c>
      <c r="BH330" s="154">
        <v>46023</v>
      </c>
      <c r="BI330" s="154">
        <f>BH330+30</f>
        <v>46053</v>
      </c>
      <c r="BJ330" s="158">
        <f>IFERROR(IF(($R330-BI330)&gt;=0,0,IF(($S330-BH330)&lt;0,0,IF(AND(($S330-BI330)&gt;0,(BH330-$R330)&gt;0),$V330/365*(BI330-BH330+1),IF(AND(($S330-BI330)&lt;=0,(BH330-$R330)&gt;0),$V330/365*($S330-BH330+1),$V330/365*(BI330-$R330+1))))),0)</f>
        <v>0</v>
      </c>
      <c r="BK330" s="154">
        <f>BI330+1</f>
        <v>46054</v>
      </c>
      <c r="BL330" s="154">
        <f>BK330+27</f>
        <v>46081</v>
      </c>
      <c r="BM330" s="158">
        <f>IFERROR(IF(($R330-BL330)&gt;=0,0,IF(($S330-BK330)&lt;0,0,IF(AND(($S330-BL330)&gt;0,(BK330-$R330)&gt;0),$V330/365*(BL330-BK330+1),IF(AND(($S330-BL330)&lt;=0,(BK330-$R330)&gt;0),$V330/365*($S330-BK330+1),$V330/365*(BL330-$R330+1))))),0)</f>
        <v>0</v>
      </c>
      <c r="BN330" s="154">
        <f>BL330+1</f>
        <v>46082</v>
      </c>
      <c r="BO330" s="154">
        <f>BN330+30</f>
        <v>46112</v>
      </c>
      <c r="BP330" s="158">
        <f>IFERROR(IF(($R330-BO330)&gt;=0,0,IF(($S330-BN330)&lt;0,0,IF(AND(($S330-BO330)&gt;0,(BN330-$R330)&gt;0),$V330/365*(BO330-BN330+1),IF(AND(($S330-BO330)&lt;=0,(BN330-$R330)&gt;0),$V330/365*($S330-BN330+1),$V330/365*(BO330-$R330+1))))),0)</f>
        <v>0</v>
      </c>
      <c r="BQ330" s="154">
        <f>BO330+1</f>
        <v>46113</v>
      </c>
      <c r="BR330" s="154">
        <f>BQ330+29</f>
        <v>46142</v>
      </c>
      <c r="BS330" s="158">
        <f>IFERROR(IF(($R330-BR330)&gt;=0,0,IF(($S330-BQ330)&lt;0,0,IF(AND(($S330-BR330)&gt;0,(BQ330-$R330)&gt;0),$V330/365*(BR330-BQ330+1),IF(AND(($S330-BR330)&lt;=0,(BQ330-$R330)&gt;0),$V330/365*($S330-BQ330+1),$V330/365*(BR330-$R330+1))))),0)</f>
        <v>0</v>
      </c>
      <c r="BT330" s="154">
        <f>BR330+1</f>
        <v>46143</v>
      </c>
      <c r="BU330" s="154">
        <f>BT330+30</f>
        <v>46173</v>
      </c>
      <c r="BV330" s="158">
        <f>IFERROR(IF(($R330-BU330)&gt;=0,0,IF(($S330-BT330)&lt;0,0,IF(AND(($S330-BU330)&gt;0,(BT330-$R330)&gt;0),$V330/365*(BU330-BT330+1),IF(AND(($S330-BU330)&lt;=0,(BT330-$R330)&gt;0),$V330/365*($S330-BT330+1),$V330/365*(BU330-$R330+1))))),0)</f>
        <v>0</v>
      </c>
      <c r="BW330" s="154">
        <f>BU330+1</f>
        <v>46174</v>
      </c>
      <c r="BX330" s="154">
        <f>BW330+29</f>
        <v>46203</v>
      </c>
      <c r="BY330" s="158">
        <f>IFERROR(IF(($R330-BX330)&gt;=0,0,IF(($S330-BW330)&lt;0,0,IF(AND(($S330-BX330)&gt;0,(BW330-$R330)&gt;0),$V330/365*(BX330-BW330+1),IF(AND(($S330-BX330)&lt;=0,(BW330-$R330)&gt;0),$V330/365*($S330-BW330+1),$V330/365*(BX330-$R330+1))))),0)</f>
        <v>0</v>
      </c>
      <c r="BZ330" s="154">
        <f>BX330+1</f>
        <v>46204</v>
      </c>
      <c r="CA330" s="154">
        <f>BZ330+30</f>
        <v>46234</v>
      </c>
      <c r="CB330" s="158">
        <f>IFERROR(IF(($R330-CA330)&gt;=0,0,IF(($S330-BZ330)&lt;0,0,IF(AND(($S330-CA330)&gt;0,(BZ330-$R330)&gt;0),$V330/365*(CA330-BZ330+1),IF(AND(($S330-CA330)&lt;=0,(BZ330-$R330)&gt;0),$V330/365*($S330-BZ330+1),$V330/365*(CA330-$R330+1))))),0)</f>
        <v>0</v>
      </c>
      <c r="CC330" s="154">
        <f>CA330+1</f>
        <v>46235</v>
      </c>
      <c r="CD330" s="154">
        <f>CC330+30</f>
        <v>46265</v>
      </c>
      <c r="CE330" s="158">
        <f>IFERROR(IF(($R330-CD330)&gt;=0,0,IF(($S330-CC330)&lt;0,0,IF(AND(($S330-CD330)&gt;0,(CC330-$R330)&gt;0),$V330/365*(CD330-CC330+1),IF(AND(($S330-CD330)&lt;=0,(CC330-$R330)&gt;0),$V330/365*($S330-CC330+1),$V330/365*(CD330-$R330+1))))),0)</f>
        <v>0</v>
      </c>
      <c r="CF330" s="154">
        <f>CD330+1</f>
        <v>46266</v>
      </c>
      <c r="CG330" s="154">
        <f>CF330+29</f>
        <v>46295</v>
      </c>
      <c r="CH330" s="158">
        <f>IFERROR(IF(($R330-CG330)&gt;=0,0,IF(($S330-CF330)&lt;0,0,IF(AND(($S330-CG330)&gt;0,(CF330-$R330)&gt;0),$V330/365*(CG330-CF330+1),IF(AND(($S330-CG330)&lt;=0,(CF330-$R330)&gt;0),$V330/365*($S330-CF330+1),$V330/365*(CG330-$R330+1))))),0)</f>
        <v>0</v>
      </c>
      <c r="CI330" s="154">
        <f>CG330+1</f>
        <v>46296</v>
      </c>
      <c r="CJ330" s="154">
        <f>CI330+30</f>
        <v>46326</v>
      </c>
      <c r="CK330" s="158">
        <f>IFERROR(IF(($R330-CJ330)&gt;=0,0,IF(($S330-CI330)&lt;0,0,IF(AND(($S330-CJ330)&gt;0,(CI330-$R330)&gt;0),$V330/365*(CJ330-CI330+1),IF(AND(($S330-CJ330)&lt;=0,(CI330-$R330)&gt;0),$V330/365*($S330-CI330+1),$V330/365*(CJ330-$R330+1))))),0)</f>
        <v>0</v>
      </c>
      <c r="CL330" s="154">
        <f>CJ330+1</f>
        <v>46327</v>
      </c>
      <c r="CM330" s="154">
        <f>CL330+29</f>
        <v>46356</v>
      </c>
      <c r="CN330" s="158">
        <f>IFERROR(IF(($R330-CM330)&gt;=0,0,IF(($S330-CL330)&lt;0,0,IF(AND(($S330-CM330)&gt;0,(CL330-$R330)&gt;0),$V330/365*(CM330-CL330+1),IF(AND(($S330-CM330)&lt;=0,(CL330-$R330)&gt;0),$V330/365*($S330-CL330+1),$V330/365*(CM330-$R330+1))))),0)</f>
        <v>0</v>
      </c>
      <c r="CO330" s="154">
        <f>CM330+1</f>
        <v>46357</v>
      </c>
      <c r="CP330" s="154">
        <f>CO330+30</f>
        <v>46387</v>
      </c>
      <c r="CQ330" s="158">
        <f>IFERROR(IF(($R330-CP330)&gt;=0,0,IF(($S330-CO330)&lt;0,0,IF(AND(($S330-CP330)&gt;0,(CO330-$R330)&gt;0),$V330/365*(CP330-CO330+1),IF(AND(($S330-CP330)&lt;=0,(CO330-$R330)&gt;0),$V330/365*($S330-CO330+1),$V330/365*(CP330-$R330+1))))),0)</f>
        <v>0</v>
      </c>
    </row>
    <row r="331" s="80" customFormat="1" ht="24" customHeight="1" outlineLevel="4" spans="1:95">
      <c r="A331" s="119"/>
      <c r="B331" s="120"/>
      <c r="C331" s="121"/>
      <c r="D331" s="119"/>
      <c r="E331" s="120"/>
      <c r="F331" s="120"/>
      <c r="G331" s="120"/>
      <c r="H331" s="122"/>
      <c r="I331" s="122"/>
      <c r="J331" s="122">
        <f>Z331+AC331+AF331+AI331+AL331+AO331+AR331+AU331+AX331+BA331+BD331+BG331</f>
        <v>0</v>
      </c>
      <c r="K331" s="122">
        <f>K330+1</f>
        <v>4</v>
      </c>
      <c r="L331" s="147"/>
      <c r="M331" s="148">
        <f>IFERROR(VLOOKUP($L331,'2-2 引出数据_合同数据仓库'!$B$2:$BP$10000,3,FALSE),0)</f>
        <v>0</v>
      </c>
      <c r="N331" s="122"/>
      <c r="O331" s="148">
        <f>IFERROR(VLOOKUP((LEFT(VLOOKUP($L331,'2-2 引出数据_合同数据仓库'!$B$2:$BP$10000,64,FALSE),15)&amp;(RIGHT(VLOOKUP($L331,'2-2 引出数据_合同数据仓库'!$B$2:$BP$10000,64,FALSE),4)+1)),'2-2 引出数据_合同数据仓库'!$B$2:$BP$10000,3,FALSE),0)</f>
        <v>0</v>
      </c>
      <c r="P331" s="122"/>
      <c r="Q331" s="122">
        <f>IFERROR(VLOOKUP($L331,'2-2 引出数据_合同数据仓库'!$B$2:$BP$10000,28,FALSE),0)</f>
        <v>0</v>
      </c>
      <c r="R331" s="122">
        <f>IFERROR(VLOOKUP($L331,'2-2 引出数据_合同数据仓库'!$B$2:$BP$10000,29,FALSE),0)</f>
        <v>0</v>
      </c>
      <c r="S331" s="122">
        <f>IFERROR(VLOOKUP($L331,'2-2 引出数据_合同数据仓库'!$B$2:$BP$10000,4,FALSE),0)</f>
        <v>0</v>
      </c>
      <c r="T331" s="122"/>
      <c r="U331" s="122">
        <f>IFERROR(VLOOKUP($L331,'2-2 引出数据_合同数据仓库'!$B$2:$BP$10000,15,FALSE),0)</f>
        <v>0</v>
      </c>
      <c r="V331" s="122">
        <f>U331/(S331-R331+1)*365</f>
        <v>0</v>
      </c>
      <c r="W331" s="122"/>
      <c r="X331" s="154">
        <v>45658</v>
      </c>
      <c r="Y331" s="154">
        <f>X331+30</f>
        <v>45688</v>
      </c>
      <c r="Z331" s="158">
        <f>IFERROR(IF(($R331-Y331)&gt;=0,0,IF(($S331-X331)&lt;0,0,IF(AND(($S331-Y331)&gt;0,(X331-$R331)&gt;0),$V331/365*(Y331-X331+1),IF(AND(($S331-Y331)&lt;=0,(X331-$R331)&gt;0),$V331/365*($S331-X331+1),$V331/365*(Y331-$R331+1))))),0)</f>
        <v>0</v>
      </c>
      <c r="AA331" s="154">
        <f>Y331+1</f>
        <v>45689</v>
      </c>
      <c r="AB331" s="154">
        <f>AA331+27</f>
        <v>45716</v>
      </c>
      <c r="AC331" s="158">
        <f>IFERROR(IF(($R331-AB331)&gt;=0,0,IF(($S331-AA331)&lt;0,0,IF(AND(($S331-AB331)&gt;0,(AA331-$R331)&gt;0),$V331/365*(AB331-AA331+1),IF(AND(($S331-AB331)&lt;=0,(AA331-$R331)&gt;0),$V331/365*($S331-AA331+1),$V331/365*(AB331-$R331+1))))),0)</f>
        <v>0</v>
      </c>
      <c r="AD331" s="154">
        <f>AB331+1</f>
        <v>45717</v>
      </c>
      <c r="AE331" s="154">
        <f>AD331+30</f>
        <v>45747</v>
      </c>
      <c r="AF331" s="158">
        <f>IFERROR(IF(($R331-AE331)&gt;=0,0,IF(($S331-AD331)&lt;0,0,IF(AND(($S331-AE331)&gt;0,(AD331-$R331)&gt;0),$V331/365*(AE331-AD331+1),IF(AND(($S331-AE331)&lt;=0,(AD331-$R331)&gt;0),$V331/365*($S331-AD331+1),$V331/365*(AE331-$R331+1))))),0)</f>
        <v>0</v>
      </c>
      <c r="AG331" s="154">
        <f>AE331+1</f>
        <v>45748</v>
      </c>
      <c r="AH331" s="154">
        <f>AG331+29</f>
        <v>45777</v>
      </c>
      <c r="AI331" s="158">
        <f>IFERROR(IF(($R331-AH331)&gt;=0,0,IF(($S331-AG331)&lt;0,0,IF(AND(($S331-AH331)&gt;0,(AG331-$R331)&gt;0),$V331/365*(AH331-AG331+1),IF(AND(($S331-AH331)&lt;=0,(AG331-$R331)&gt;0),$V331/365*($S331-AG331+1),$V331/365*(AH331-$R331+1))))),0)</f>
        <v>0</v>
      </c>
      <c r="AJ331" s="154">
        <f>AH331+1</f>
        <v>45778</v>
      </c>
      <c r="AK331" s="154">
        <f>AJ331+30</f>
        <v>45808</v>
      </c>
      <c r="AL331" s="158">
        <f>IFERROR(IF(($R331-AK331)&gt;=0,0,IF(($S331-AJ331)&lt;0,0,IF(AND(($S331-AK331)&gt;0,(AJ331-$R331)&gt;0),$V331/365*(AK331-AJ331+1),IF(AND(($S331-AK331)&lt;=0,(AJ331-$R331)&gt;0),$V331/365*($S331-AJ331+1),$V331/365*(AK331-$R331+1))))),0)</f>
        <v>0</v>
      </c>
      <c r="AM331" s="154">
        <f>AK331+1</f>
        <v>45809</v>
      </c>
      <c r="AN331" s="154">
        <f>AM331+29</f>
        <v>45838</v>
      </c>
      <c r="AO331" s="158">
        <f>IFERROR(IF(($R331-AN331)&gt;=0,0,IF(($S331-AM331)&lt;0,0,IF(AND(($S331-AN331)&gt;0,(AM331-$R331)&gt;0),$V331/365*(AN331-AM331+1),IF(AND(($S331-AN331)&lt;=0,(AM331-$R331)&gt;0),$V331/365*($S331-AM331+1),$V331/365*(AN331-$R331+1))))),0)</f>
        <v>0</v>
      </c>
      <c r="AP331" s="154">
        <f>AN331+1</f>
        <v>45839</v>
      </c>
      <c r="AQ331" s="154">
        <f>AP331+30</f>
        <v>45869</v>
      </c>
      <c r="AR331" s="158">
        <f>IFERROR(IF(($R331-AQ331)&gt;=0,0,IF(($S331-AP331)&lt;0,0,IF(AND(($S331-AQ331)&gt;0,(AP331-$R331)&gt;0),$V331/365*(AQ331-AP331+1),IF(AND(($S331-AQ331)&lt;=0,(AP331-$R331)&gt;0),$V331/365*($S331-AP331+1),$V331/365*(AQ331-$R331+1))))),0)</f>
        <v>0</v>
      </c>
      <c r="AS331" s="154">
        <f>AQ331+1</f>
        <v>45870</v>
      </c>
      <c r="AT331" s="154">
        <f>AS331+30</f>
        <v>45900</v>
      </c>
      <c r="AU331" s="158">
        <f>IFERROR(IF(($R331-AT331)&gt;=0,0,IF(($S331-AS331)&lt;0,0,IF(AND(($S331-AT331)&gt;0,(AS331-$R331)&gt;0),$V331/365*(AT331-AS331+1),IF(AND(($S331-AT331)&lt;=0,(AS331-$R331)&gt;0),$V331/365*($S331-AS331+1),$V331/365*(AT331-$R331+1))))),0)</f>
        <v>0</v>
      </c>
      <c r="AV331" s="154">
        <f>AT331+1</f>
        <v>45901</v>
      </c>
      <c r="AW331" s="154">
        <f>AV331+29</f>
        <v>45930</v>
      </c>
      <c r="AX331" s="158">
        <f>IFERROR(IF(($R331-AW331)&gt;=0,0,IF(($S331-AV331)&lt;0,0,IF(AND(($S331-AW331)&gt;0,(AV331-$R331)&gt;0),$V331/365*(AW331-AV331+1),IF(AND(($S331-AW331)&lt;=0,(AV331-$R331)&gt;0),$V331/365*($S331-AV331+1),$V331/365*(AW331-$R331+1))))),0)</f>
        <v>0</v>
      </c>
      <c r="AY331" s="154">
        <f>AW331+1</f>
        <v>45931</v>
      </c>
      <c r="AZ331" s="154">
        <f>AY331+30</f>
        <v>45961</v>
      </c>
      <c r="BA331" s="158">
        <f>IFERROR(IF(($R331-AZ331)&gt;=0,0,IF(($S331-AY331)&lt;0,0,IF(AND(($S331-AZ331)&gt;0,(AY331-$R331)&gt;0),$V331/365*(AZ331-AY331+1),IF(AND(($S331-AZ331)&lt;=0,(AY331-$R331)&gt;0),$V331/365*($S331-AY331+1),$V331/365*(AZ331-$R331+1))))),0)</f>
        <v>0</v>
      </c>
      <c r="BB331" s="154">
        <f>AZ331+1</f>
        <v>45962</v>
      </c>
      <c r="BC331" s="154">
        <f>BB331+29</f>
        <v>45991</v>
      </c>
      <c r="BD331" s="158">
        <f>IFERROR(IF(($R331-BC331)&gt;=0,0,IF(($S331-BB331)&lt;0,0,IF(AND(($S331-BC331)&gt;0,(BB331-$R331)&gt;0),$V331/365*(BC331-BB331+1),IF(AND(($S331-BC331)&lt;=0,(BB331-$R331)&gt;0),$V331/365*($S331-BB331+1),$V331/365*(BC331-$R331+1))))),0)</f>
        <v>0</v>
      </c>
      <c r="BE331" s="154">
        <f>BC331+1</f>
        <v>45992</v>
      </c>
      <c r="BF331" s="154">
        <f>BE331+30</f>
        <v>46022</v>
      </c>
      <c r="BG331" s="158">
        <f>IFERROR(IF(($R331-BF331)&gt;=0,0,IF(($S331-BE331)&lt;0,0,IF(AND(($S331-BF331)&gt;0,(BE331-$R331)&gt;0),$V331/365*(BF331-BE331+1),IF(AND(($S331-BF331)&lt;=0,(BE331-$R331)&gt;0),$V331/365*($S331-BE331+1),$V331/365*(BF331-$R331+1))))),0)</f>
        <v>0</v>
      </c>
      <c r="BH331" s="154">
        <v>46023</v>
      </c>
      <c r="BI331" s="154">
        <f>BH331+30</f>
        <v>46053</v>
      </c>
      <c r="BJ331" s="158">
        <f>IFERROR(IF(($R331-BI331)&gt;=0,0,IF(($S331-BH331)&lt;0,0,IF(AND(($S331-BI331)&gt;0,(BH331-$R331)&gt;0),$V331/365*(BI331-BH331+1),IF(AND(($S331-BI331)&lt;=0,(BH331-$R331)&gt;0),$V331/365*($S331-BH331+1),$V331/365*(BI331-$R331+1))))),0)</f>
        <v>0</v>
      </c>
      <c r="BK331" s="154">
        <f>BI331+1</f>
        <v>46054</v>
      </c>
      <c r="BL331" s="154">
        <f>BK331+27</f>
        <v>46081</v>
      </c>
      <c r="BM331" s="158">
        <f>IFERROR(IF(($R331-BL331)&gt;=0,0,IF(($S331-BK331)&lt;0,0,IF(AND(($S331-BL331)&gt;0,(BK331-$R331)&gt;0),$V331/365*(BL331-BK331+1),IF(AND(($S331-BL331)&lt;=0,(BK331-$R331)&gt;0),$V331/365*($S331-BK331+1),$V331/365*(BL331-$R331+1))))),0)</f>
        <v>0</v>
      </c>
      <c r="BN331" s="154">
        <f>BL331+1</f>
        <v>46082</v>
      </c>
      <c r="BO331" s="154">
        <f>BN331+30</f>
        <v>46112</v>
      </c>
      <c r="BP331" s="158">
        <f>IFERROR(IF(($R331-BO331)&gt;=0,0,IF(($S331-BN331)&lt;0,0,IF(AND(($S331-BO331)&gt;0,(BN331-$R331)&gt;0),$V331/365*(BO331-BN331+1),IF(AND(($S331-BO331)&lt;=0,(BN331-$R331)&gt;0),$V331/365*($S331-BN331+1),$V331/365*(BO331-$R331+1))))),0)</f>
        <v>0</v>
      </c>
      <c r="BQ331" s="154">
        <f>BO331+1</f>
        <v>46113</v>
      </c>
      <c r="BR331" s="154">
        <f>BQ331+29</f>
        <v>46142</v>
      </c>
      <c r="BS331" s="158">
        <f>IFERROR(IF(($R331-BR331)&gt;=0,0,IF(($S331-BQ331)&lt;0,0,IF(AND(($S331-BR331)&gt;0,(BQ331-$R331)&gt;0),$V331/365*(BR331-BQ331+1),IF(AND(($S331-BR331)&lt;=0,(BQ331-$R331)&gt;0),$V331/365*($S331-BQ331+1),$V331/365*(BR331-$R331+1))))),0)</f>
        <v>0</v>
      </c>
      <c r="BT331" s="154">
        <f>BR331+1</f>
        <v>46143</v>
      </c>
      <c r="BU331" s="154">
        <f>BT331+30</f>
        <v>46173</v>
      </c>
      <c r="BV331" s="158">
        <f>IFERROR(IF(($R331-BU331)&gt;=0,0,IF(($S331-BT331)&lt;0,0,IF(AND(($S331-BU331)&gt;0,(BT331-$R331)&gt;0),$V331/365*(BU331-BT331+1),IF(AND(($S331-BU331)&lt;=0,(BT331-$R331)&gt;0),$V331/365*($S331-BT331+1),$V331/365*(BU331-$R331+1))))),0)</f>
        <v>0</v>
      </c>
      <c r="BW331" s="154">
        <f>BU331+1</f>
        <v>46174</v>
      </c>
      <c r="BX331" s="154">
        <f>BW331+29</f>
        <v>46203</v>
      </c>
      <c r="BY331" s="158">
        <f>IFERROR(IF(($R331-BX331)&gt;=0,0,IF(($S331-BW331)&lt;0,0,IF(AND(($S331-BX331)&gt;0,(BW331-$R331)&gt;0),$V331/365*(BX331-BW331+1),IF(AND(($S331-BX331)&lt;=0,(BW331-$R331)&gt;0),$V331/365*($S331-BW331+1),$V331/365*(BX331-$R331+1))))),0)</f>
        <v>0</v>
      </c>
      <c r="BZ331" s="154">
        <f>BX331+1</f>
        <v>46204</v>
      </c>
      <c r="CA331" s="154">
        <f>BZ331+30</f>
        <v>46234</v>
      </c>
      <c r="CB331" s="158">
        <f>IFERROR(IF(($R331-CA331)&gt;=0,0,IF(($S331-BZ331)&lt;0,0,IF(AND(($S331-CA331)&gt;0,(BZ331-$R331)&gt;0),$V331/365*(CA331-BZ331+1),IF(AND(($S331-CA331)&lt;=0,(BZ331-$R331)&gt;0),$V331/365*($S331-BZ331+1),$V331/365*(CA331-$R331+1))))),0)</f>
        <v>0</v>
      </c>
      <c r="CC331" s="154">
        <f>CA331+1</f>
        <v>46235</v>
      </c>
      <c r="CD331" s="154">
        <f>CC331+30</f>
        <v>46265</v>
      </c>
      <c r="CE331" s="158">
        <f>IFERROR(IF(($R331-CD331)&gt;=0,0,IF(($S331-CC331)&lt;0,0,IF(AND(($S331-CD331)&gt;0,(CC331-$R331)&gt;0),$V331/365*(CD331-CC331+1),IF(AND(($S331-CD331)&lt;=0,(CC331-$R331)&gt;0),$V331/365*($S331-CC331+1),$V331/365*(CD331-$R331+1))))),0)</f>
        <v>0</v>
      </c>
      <c r="CF331" s="154">
        <f>CD331+1</f>
        <v>46266</v>
      </c>
      <c r="CG331" s="154">
        <f>CF331+29</f>
        <v>46295</v>
      </c>
      <c r="CH331" s="158">
        <f>IFERROR(IF(($R331-CG331)&gt;=0,0,IF(($S331-CF331)&lt;0,0,IF(AND(($S331-CG331)&gt;0,(CF331-$R331)&gt;0),$V331/365*(CG331-CF331+1),IF(AND(($S331-CG331)&lt;=0,(CF331-$R331)&gt;0),$V331/365*($S331-CF331+1),$V331/365*(CG331-$R331+1))))),0)</f>
        <v>0</v>
      </c>
      <c r="CI331" s="154">
        <f>CG331+1</f>
        <v>46296</v>
      </c>
      <c r="CJ331" s="154">
        <f>CI331+30</f>
        <v>46326</v>
      </c>
      <c r="CK331" s="158">
        <f>IFERROR(IF(($R331-CJ331)&gt;=0,0,IF(($S331-CI331)&lt;0,0,IF(AND(($S331-CJ331)&gt;0,(CI331-$R331)&gt;0),$V331/365*(CJ331-CI331+1),IF(AND(($S331-CJ331)&lt;=0,(CI331-$R331)&gt;0),$V331/365*($S331-CI331+1),$V331/365*(CJ331-$R331+1))))),0)</f>
        <v>0</v>
      </c>
      <c r="CL331" s="154">
        <f>CJ331+1</f>
        <v>46327</v>
      </c>
      <c r="CM331" s="154">
        <f>CL331+29</f>
        <v>46356</v>
      </c>
      <c r="CN331" s="158">
        <f>IFERROR(IF(($R331-CM331)&gt;=0,0,IF(($S331-CL331)&lt;0,0,IF(AND(($S331-CM331)&gt;0,(CL331-$R331)&gt;0),$V331/365*(CM331-CL331+1),IF(AND(($S331-CM331)&lt;=0,(CL331-$R331)&gt;0),$V331/365*($S331-CL331+1),$V331/365*(CM331-$R331+1))))),0)</f>
        <v>0</v>
      </c>
      <c r="CO331" s="154">
        <f>CM331+1</f>
        <v>46357</v>
      </c>
      <c r="CP331" s="154">
        <f>CO331+30</f>
        <v>46387</v>
      </c>
      <c r="CQ331" s="158">
        <f>IFERROR(IF(($R331-CP331)&gt;=0,0,IF(($S331-CO331)&lt;0,0,IF(AND(($S331-CP331)&gt;0,(CO331-$R331)&gt;0),$V331/365*(CP331-CO331+1),IF(AND(($S331-CP331)&lt;=0,(CO331-$R331)&gt;0),$V331/365*($S331-CO331+1),$V331/365*(CP331-$R331+1))))),0)</f>
        <v>0</v>
      </c>
    </row>
    <row r="332" s="80" customFormat="1" ht="24" customHeight="1" outlineLevel="4" spans="1:95">
      <c r="A332" s="123" t="s">
        <v>2814</v>
      </c>
      <c r="B332" s="124"/>
      <c r="C332" s="124"/>
      <c r="D332" s="124"/>
      <c r="E332" s="124"/>
      <c r="F332" s="124"/>
      <c r="G332" s="125"/>
      <c r="H332" s="126"/>
      <c r="I332" s="126"/>
      <c r="J332" s="126"/>
      <c r="K332" s="126"/>
      <c r="L332" s="149"/>
      <c r="M332" s="149"/>
      <c r="N332" s="126"/>
      <c r="O332" s="126"/>
      <c r="P332" s="126"/>
      <c r="Q332" s="126"/>
      <c r="R332" s="126"/>
      <c r="S332" s="126"/>
      <c r="T332" s="126"/>
      <c r="U332" s="126"/>
      <c r="V332" s="126"/>
      <c r="W332" s="126"/>
      <c r="X332" s="126"/>
      <c r="Y332" s="126"/>
      <c r="Z332" s="126"/>
      <c r="AA332" s="126"/>
      <c r="AB332" s="126"/>
      <c r="AC332" s="126"/>
      <c r="AD332" s="126"/>
      <c r="AE332" s="126"/>
      <c r="AF332" s="126"/>
      <c r="AG332" s="126"/>
      <c r="AH332" s="126"/>
      <c r="AI332" s="126"/>
      <c r="AJ332" s="126"/>
      <c r="AK332" s="126"/>
      <c r="AL332" s="126"/>
      <c r="AM332" s="126"/>
      <c r="AN332" s="126"/>
      <c r="AO332" s="126"/>
      <c r="AP332" s="126"/>
      <c r="AQ332" s="126"/>
      <c r="AR332" s="126"/>
      <c r="AS332" s="126"/>
      <c r="AT332" s="126"/>
      <c r="AU332" s="126"/>
      <c r="AV332" s="126"/>
      <c r="AW332" s="126"/>
      <c r="AX332" s="126"/>
      <c r="AY332" s="126"/>
      <c r="AZ332" s="126"/>
      <c r="BA332" s="126"/>
      <c r="BB332" s="126"/>
      <c r="BC332" s="126"/>
      <c r="BD332" s="126"/>
      <c r="BE332" s="126"/>
      <c r="BF332" s="126"/>
      <c r="BG332" s="126"/>
      <c r="BH332" s="126"/>
      <c r="BI332" s="126"/>
      <c r="BJ332" s="126"/>
      <c r="BK332" s="126"/>
      <c r="BL332" s="126"/>
      <c r="BM332" s="126"/>
      <c r="BN332" s="126"/>
      <c r="BO332" s="126"/>
      <c r="BP332" s="126"/>
      <c r="BQ332" s="126"/>
      <c r="BR332" s="126"/>
      <c r="BS332" s="126"/>
      <c r="BT332" s="126"/>
      <c r="BU332" s="126"/>
      <c r="BV332" s="126"/>
      <c r="BW332" s="126"/>
      <c r="BX332" s="126"/>
      <c r="BY332" s="126"/>
      <c r="BZ332" s="126"/>
      <c r="CA332" s="126"/>
      <c r="CB332" s="126"/>
      <c r="CC332" s="126"/>
      <c r="CD332" s="126"/>
      <c r="CE332" s="126"/>
      <c r="CF332" s="126"/>
      <c r="CG332" s="126"/>
      <c r="CH332" s="126"/>
      <c r="CI332" s="126"/>
      <c r="CJ332" s="126"/>
      <c r="CK332" s="126"/>
      <c r="CL332" s="126"/>
      <c r="CM332" s="126"/>
      <c r="CN332" s="126"/>
      <c r="CO332" s="126"/>
      <c r="CP332" s="126"/>
      <c r="CQ332" s="126"/>
    </row>
    <row r="333" ht="24" customHeight="1" outlineLevel="3" spans="1:95">
      <c r="A333" s="115"/>
      <c r="B333" s="116" t="s">
        <v>792</v>
      </c>
      <c r="C333" s="117" t="s">
        <v>1263</v>
      </c>
      <c r="D333" s="115" t="s">
        <v>1264</v>
      </c>
      <c r="E333" s="116"/>
      <c r="F333" s="116"/>
      <c r="G333" s="116"/>
      <c r="H333" s="118">
        <f>X333+AA333+AD333+AG333+AJ333+AM333+AP333+AS333+AV333+AY333+BB333+BE333</f>
        <v>0</v>
      </c>
      <c r="I333" s="118">
        <f>Y333+AB333+AE333+AH333+AK333+AN333+AQ333+AT333+AW333+AZ333+BC333+BF333</f>
        <v>0</v>
      </c>
      <c r="J333" s="118">
        <f>Z333+AC333+AF333+AI333+AL333+AO333+AR333+AU333+AX333+BA333+BD333+BG333</f>
        <v>0</v>
      </c>
      <c r="K333" s="118"/>
      <c r="L333" s="146"/>
      <c r="M333" s="146"/>
      <c r="N333" s="118"/>
      <c r="O333" s="118"/>
      <c r="P333" s="118"/>
      <c r="Q333" s="118"/>
      <c r="R333" s="118"/>
      <c r="S333" s="118"/>
      <c r="T333" s="118"/>
      <c r="U333" s="118"/>
      <c r="V333" s="118"/>
      <c r="W333" s="118"/>
      <c r="X333" s="118">
        <f>VLOOKUP($C333,'1 预算编制表单'!$C:$BJ,27,FALSE)</f>
        <v>0</v>
      </c>
      <c r="Y333" s="118">
        <f>X333-Z333</f>
        <v>0</v>
      </c>
      <c r="Z333" s="118">
        <f>SUM(Z334:Z338)</f>
        <v>0</v>
      </c>
      <c r="AA333" s="118">
        <f>VLOOKUP($C333,'1 预算编制表单'!$C:$BJ,30,FALSE)</f>
        <v>0</v>
      </c>
      <c r="AB333" s="118">
        <f>AA333-AC333</f>
        <v>0</v>
      </c>
      <c r="AC333" s="118">
        <f>SUM(AC334:AC338)</f>
        <v>0</v>
      </c>
      <c r="AD333" s="118">
        <f>VLOOKUP($C333,'1 预算编制表单'!$C:$BJ,33,FALSE)</f>
        <v>0</v>
      </c>
      <c r="AE333" s="118">
        <f>AD333-AF333</f>
        <v>0</v>
      </c>
      <c r="AF333" s="118">
        <f>SUM(AF334:AF338)</f>
        <v>0</v>
      </c>
      <c r="AG333" s="118">
        <f>VLOOKUP($C333,'1 预算编制表单'!$C:$BJ,36,FALSE)</f>
        <v>0</v>
      </c>
      <c r="AH333" s="118">
        <f>AG333-AI333</f>
        <v>0</v>
      </c>
      <c r="AI333" s="118">
        <f>SUM(AI334:AI338)</f>
        <v>0</v>
      </c>
      <c r="AJ333" s="118">
        <f>VLOOKUP($C333,'1 预算编制表单'!$C:$BJ,39,FALSE)</f>
        <v>0</v>
      </c>
      <c r="AK333" s="118">
        <f>AJ333-AL333</f>
        <v>0</v>
      </c>
      <c r="AL333" s="118">
        <f>SUM(AL334:AL338)</f>
        <v>0</v>
      </c>
      <c r="AM333" s="118">
        <f>VLOOKUP($C333,'1 预算编制表单'!$C:$BJ,42,FALSE)</f>
        <v>0</v>
      </c>
      <c r="AN333" s="118">
        <f>AM333-AO333</f>
        <v>0</v>
      </c>
      <c r="AO333" s="118">
        <f>SUM(AO334:AO338)</f>
        <v>0</v>
      </c>
      <c r="AP333" s="118">
        <f>VLOOKUP($C333,'1 预算编制表单'!$C:$BJ,45,FALSE)</f>
        <v>0</v>
      </c>
      <c r="AQ333" s="118">
        <f>AP333-AR333</f>
        <v>0</v>
      </c>
      <c r="AR333" s="118">
        <f>SUM(AR334:AR338)</f>
        <v>0</v>
      </c>
      <c r="AS333" s="118">
        <f>VLOOKUP($C333,'1 预算编制表单'!$C:$BJ,48,FALSE)</f>
        <v>0</v>
      </c>
      <c r="AT333" s="118">
        <f>AS333-AU333</f>
        <v>0</v>
      </c>
      <c r="AU333" s="118">
        <f>SUM(AU334:AU338)</f>
        <v>0</v>
      </c>
      <c r="AV333" s="118">
        <f>VLOOKUP($C333,'1 预算编制表单'!$C:$BJ,51,FALSE)</f>
        <v>0</v>
      </c>
      <c r="AW333" s="118">
        <f>AV333-AX333</f>
        <v>0</v>
      </c>
      <c r="AX333" s="118">
        <f>SUM(AX334:AX338)</f>
        <v>0</v>
      </c>
      <c r="AY333" s="118">
        <f>VLOOKUP($C333,'1 预算编制表单'!$C:$BJ,54,FALSE)</f>
        <v>0</v>
      </c>
      <c r="AZ333" s="118">
        <f>AY333-BA333</f>
        <v>0</v>
      </c>
      <c r="BA333" s="118">
        <f>SUM(BA334:BA338)</f>
        <v>0</v>
      </c>
      <c r="BB333" s="118">
        <f>VLOOKUP($C333,'1 预算编制表单'!$C:$BJ,57,FALSE)</f>
        <v>0</v>
      </c>
      <c r="BC333" s="118">
        <f>BB333-BD333</f>
        <v>0</v>
      </c>
      <c r="BD333" s="118">
        <f>SUM(BD334:BD338)</f>
        <v>0</v>
      </c>
      <c r="BE333" s="118">
        <f>VLOOKUP($C333,'1 预算编制表单'!$C:$BJ,60,FALSE)</f>
        <v>0</v>
      </c>
      <c r="BF333" s="118">
        <f>BE333-BG333</f>
        <v>0</v>
      </c>
      <c r="BG333" s="118">
        <f>SUM(BG334:BG338)</f>
        <v>0</v>
      </c>
      <c r="BH333" s="118">
        <f>VLOOKUP($C333,'1 预算编制表单'!$C:$BJ,27,FALSE)</f>
        <v>0</v>
      </c>
      <c r="BI333" s="118">
        <f>BH333-BJ333</f>
        <v>0</v>
      </c>
      <c r="BJ333" s="118">
        <f>SUM(BJ334:BJ338)</f>
        <v>0</v>
      </c>
      <c r="BK333" s="118">
        <f>VLOOKUP($C333,'1 预算编制表单'!$C:$BJ,30,FALSE)</f>
        <v>0</v>
      </c>
      <c r="BL333" s="118">
        <f>BK333-BM333</f>
        <v>0</v>
      </c>
      <c r="BM333" s="118">
        <f>SUM(BM334:BM338)</f>
        <v>0</v>
      </c>
      <c r="BN333" s="118">
        <f>VLOOKUP($C333,'1 预算编制表单'!$C:$BJ,33,FALSE)</f>
        <v>0</v>
      </c>
      <c r="BO333" s="118">
        <f>BN333-BP333</f>
        <v>0</v>
      </c>
      <c r="BP333" s="118">
        <f>SUM(BP334:BP338)</f>
        <v>0</v>
      </c>
      <c r="BQ333" s="118">
        <f>VLOOKUP($C333,'1 预算编制表单'!$C:$BJ,36,FALSE)</f>
        <v>0</v>
      </c>
      <c r="BR333" s="118">
        <f>BQ333-BS333</f>
        <v>0</v>
      </c>
      <c r="BS333" s="118">
        <f>SUM(BS334:BS338)</f>
        <v>0</v>
      </c>
      <c r="BT333" s="118">
        <f>VLOOKUP($C333,'1 预算编制表单'!$C:$BJ,39,FALSE)</f>
        <v>0</v>
      </c>
      <c r="BU333" s="118">
        <f>BT333-BV333</f>
        <v>0</v>
      </c>
      <c r="BV333" s="118">
        <f>SUM(BV334:BV338)</f>
        <v>0</v>
      </c>
      <c r="BW333" s="118">
        <f>VLOOKUP($C333,'1 预算编制表单'!$C:$BJ,42,FALSE)</f>
        <v>0</v>
      </c>
      <c r="BX333" s="118">
        <f>BW333-BY333</f>
        <v>0</v>
      </c>
      <c r="BY333" s="118">
        <f>SUM(BY334:BY338)</f>
        <v>0</v>
      </c>
      <c r="BZ333" s="118">
        <f>VLOOKUP($C333,'1 预算编制表单'!$C:$BJ,45,FALSE)</f>
        <v>0</v>
      </c>
      <c r="CA333" s="118">
        <f>BZ333-CB333</f>
        <v>0</v>
      </c>
      <c r="CB333" s="118">
        <f>SUM(CB334:CB338)</f>
        <v>0</v>
      </c>
      <c r="CC333" s="118">
        <f>VLOOKUP($C333,'1 预算编制表单'!$C:$BJ,48,FALSE)</f>
        <v>0</v>
      </c>
      <c r="CD333" s="118">
        <f>CC333-CE333</f>
        <v>0</v>
      </c>
      <c r="CE333" s="118">
        <f>SUM(CE334:CE338)</f>
        <v>0</v>
      </c>
      <c r="CF333" s="118">
        <f>VLOOKUP($C333,'1 预算编制表单'!$C:$BJ,51,FALSE)</f>
        <v>0</v>
      </c>
      <c r="CG333" s="118">
        <f>CF333-CH333</f>
        <v>0</v>
      </c>
      <c r="CH333" s="118">
        <f>SUM(CH334:CH338)</f>
        <v>0</v>
      </c>
      <c r="CI333" s="118">
        <f>VLOOKUP($C333,'1 预算编制表单'!$C:$BJ,54,FALSE)</f>
        <v>0</v>
      </c>
      <c r="CJ333" s="118">
        <f>CI333-CK333</f>
        <v>0</v>
      </c>
      <c r="CK333" s="118">
        <f>SUM(CK334:CK338)</f>
        <v>0</v>
      </c>
      <c r="CL333" s="118">
        <f>VLOOKUP($C333,'1 预算编制表单'!$C:$BJ,57,FALSE)</f>
        <v>0</v>
      </c>
      <c r="CM333" s="118">
        <f>CL333-CN333</f>
        <v>0</v>
      </c>
      <c r="CN333" s="118">
        <f>SUM(CN334:CN338)</f>
        <v>0</v>
      </c>
      <c r="CO333" s="118">
        <f>VLOOKUP($C333,'1 预算编制表单'!$C:$BJ,60,FALSE)</f>
        <v>0</v>
      </c>
      <c r="CP333" s="118">
        <f>CO333-CQ333</f>
        <v>0</v>
      </c>
      <c r="CQ333" s="118">
        <f>SUM(CQ334:CQ338)</f>
        <v>0</v>
      </c>
    </row>
    <row r="334" s="80" customFormat="1" ht="24" customHeight="1" outlineLevel="4" spans="1:95">
      <c r="A334" s="119"/>
      <c r="B334" s="120"/>
      <c r="C334" s="121"/>
      <c r="D334" s="119"/>
      <c r="E334" s="120"/>
      <c r="F334" s="120"/>
      <c r="G334" s="120"/>
      <c r="H334" s="122"/>
      <c r="I334" s="122"/>
      <c r="J334" s="122">
        <f>Z334+AC334+AF334+AI334+AL334+AO334+AR334+AU334+AX334+BA334+BD334+BG334</f>
        <v>0</v>
      </c>
      <c r="K334" s="122">
        <v>1</v>
      </c>
      <c r="L334" s="147"/>
      <c r="M334" s="148">
        <f>IFERROR(VLOOKUP($L334,'2-2 引出数据_合同数据仓库'!$B$2:$BP$10000,3,FALSE),0)</f>
        <v>0</v>
      </c>
      <c r="N334" s="122"/>
      <c r="O334" s="148">
        <f>IFERROR(VLOOKUP((LEFT(VLOOKUP($L334,'2-2 引出数据_合同数据仓库'!$B$2:$BP$10000,64,FALSE),15)&amp;(RIGHT(VLOOKUP($L334,'2-2 引出数据_合同数据仓库'!$B$2:$BP$10000,64,FALSE),4)+1)),'2-2 引出数据_合同数据仓库'!$B$2:$BP$10000,3,FALSE),0)</f>
        <v>0</v>
      </c>
      <c r="P334" s="122"/>
      <c r="Q334" s="122">
        <f>IFERROR(VLOOKUP($L334,'2-2 引出数据_合同数据仓库'!$B$2:$BP$10000,28,FALSE),0)</f>
        <v>0</v>
      </c>
      <c r="R334" s="122">
        <f>IFERROR(VLOOKUP($L334,'2-2 引出数据_合同数据仓库'!$B$2:$BP$10000,29,FALSE),0)</f>
        <v>0</v>
      </c>
      <c r="S334" s="122">
        <f>IFERROR(VLOOKUP($L334,'2-2 引出数据_合同数据仓库'!$B$2:$BP$10000,4,FALSE),0)</f>
        <v>0</v>
      </c>
      <c r="T334" s="122"/>
      <c r="U334" s="122">
        <f>IFERROR(VLOOKUP($L334,'2-2 引出数据_合同数据仓库'!$B$2:$BP$10000,15,FALSE),0)</f>
        <v>0</v>
      </c>
      <c r="V334" s="122">
        <f>U334/(S334-R334+1)*365</f>
        <v>0</v>
      </c>
      <c r="W334" s="122"/>
      <c r="X334" s="154">
        <v>45658</v>
      </c>
      <c r="Y334" s="154">
        <f>X334+30</f>
        <v>45688</v>
      </c>
      <c r="Z334" s="158">
        <f>IFERROR(IF(($R334-Y334)&gt;=0,0,IF(($S334-X334)&lt;0,0,IF(AND(($S334-Y334)&gt;0,(X334-$R334)&gt;0),$V334/365*(Y334-X334+1),IF(AND(($S334-Y334)&lt;=0,(X334-$R334)&gt;0),$V334/365*($S334-X334+1),$V334/365*(Y334-$R334+1))))),0)</f>
        <v>0</v>
      </c>
      <c r="AA334" s="154">
        <f>Y334+1</f>
        <v>45689</v>
      </c>
      <c r="AB334" s="154">
        <f>AA334+27</f>
        <v>45716</v>
      </c>
      <c r="AC334" s="158">
        <f>IFERROR(IF(($R334-AB334)&gt;=0,0,IF(($S334-AA334)&lt;0,0,IF(AND(($S334-AB334)&gt;0,(AA334-$R334)&gt;0),$V334/365*(AB334-AA334+1),IF(AND(($S334-AB334)&lt;=0,(AA334-$R334)&gt;0),$V334/365*($S334-AA334+1),$V334/365*(AB334-$R334+1))))),0)</f>
        <v>0</v>
      </c>
      <c r="AD334" s="154">
        <f>AB334+1</f>
        <v>45717</v>
      </c>
      <c r="AE334" s="154">
        <f>AD334+30</f>
        <v>45747</v>
      </c>
      <c r="AF334" s="158">
        <f>IFERROR(IF(($R334-AE334)&gt;=0,0,IF(($S334-AD334)&lt;0,0,IF(AND(($S334-AE334)&gt;0,(AD334-$R334)&gt;0),$V334/365*(AE334-AD334+1),IF(AND(($S334-AE334)&lt;=0,(AD334-$R334)&gt;0),$V334/365*($S334-AD334+1),$V334/365*(AE334-$R334+1))))),0)</f>
        <v>0</v>
      </c>
      <c r="AG334" s="154">
        <f>AE334+1</f>
        <v>45748</v>
      </c>
      <c r="AH334" s="154">
        <f>AG334+29</f>
        <v>45777</v>
      </c>
      <c r="AI334" s="158">
        <f>IFERROR(IF(($R334-AH334)&gt;=0,0,IF(($S334-AG334)&lt;0,0,IF(AND(($S334-AH334)&gt;0,(AG334-$R334)&gt;0),$V334/365*(AH334-AG334+1),IF(AND(($S334-AH334)&lt;=0,(AG334-$R334)&gt;0),$V334/365*($S334-AG334+1),$V334/365*(AH334-$R334+1))))),0)</f>
        <v>0</v>
      </c>
      <c r="AJ334" s="154">
        <f>AH334+1</f>
        <v>45778</v>
      </c>
      <c r="AK334" s="154">
        <f>AJ334+30</f>
        <v>45808</v>
      </c>
      <c r="AL334" s="158">
        <f>IFERROR(IF(($R334-AK334)&gt;=0,0,IF(($S334-AJ334)&lt;0,0,IF(AND(($S334-AK334)&gt;0,(AJ334-$R334)&gt;0),$V334/365*(AK334-AJ334+1),IF(AND(($S334-AK334)&lt;=0,(AJ334-$R334)&gt;0),$V334/365*($S334-AJ334+1),$V334/365*(AK334-$R334+1))))),0)</f>
        <v>0</v>
      </c>
      <c r="AM334" s="154">
        <f>AK334+1</f>
        <v>45809</v>
      </c>
      <c r="AN334" s="154">
        <f>AM334+29</f>
        <v>45838</v>
      </c>
      <c r="AO334" s="158">
        <f>IFERROR(IF(($R334-AN334)&gt;=0,0,IF(($S334-AM334)&lt;0,0,IF(AND(($S334-AN334)&gt;0,(AM334-$R334)&gt;0),$V334/365*(AN334-AM334+1),IF(AND(($S334-AN334)&lt;=0,(AM334-$R334)&gt;0),$V334/365*($S334-AM334+1),$V334/365*(AN334-$R334+1))))),0)</f>
        <v>0</v>
      </c>
      <c r="AP334" s="154">
        <f>AN334+1</f>
        <v>45839</v>
      </c>
      <c r="AQ334" s="154">
        <f>AP334+30</f>
        <v>45869</v>
      </c>
      <c r="AR334" s="158">
        <f>IFERROR(IF(($R334-AQ334)&gt;=0,0,IF(($S334-AP334)&lt;0,0,IF(AND(($S334-AQ334)&gt;0,(AP334-$R334)&gt;0),$V334/365*(AQ334-AP334+1),IF(AND(($S334-AQ334)&lt;=0,(AP334-$R334)&gt;0),$V334/365*($S334-AP334+1),$V334/365*(AQ334-$R334+1))))),0)</f>
        <v>0</v>
      </c>
      <c r="AS334" s="154">
        <f>AQ334+1</f>
        <v>45870</v>
      </c>
      <c r="AT334" s="154">
        <f>AS334+30</f>
        <v>45900</v>
      </c>
      <c r="AU334" s="158">
        <f>IFERROR(IF(($R334-AT334)&gt;=0,0,IF(($S334-AS334)&lt;0,0,IF(AND(($S334-AT334)&gt;0,(AS334-$R334)&gt;0),$V334/365*(AT334-AS334+1),IF(AND(($S334-AT334)&lt;=0,(AS334-$R334)&gt;0),$V334/365*($S334-AS334+1),$V334/365*(AT334-$R334+1))))),0)</f>
        <v>0</v>
      </c>
      <c r="AV334" s="154">
        <f>AT334+1</f>
        <v>45901</v>
      </c>
      <c r="AW334" s="154">
        <f>AV334+29</f>
        <v>45930</v>
      </c>
      <c r="AX334" s="158">
        <f>IFERROR(IF(($R334-AW334)&gt;=0,0,IF(($S334-AV334)&lt;0,0,IF(AND(($S334-AW334)&gt;0,(AV334-$R334)&gt;0),$V334/365*(AW334-AV334+1),IF(AND(($S334-AW334)&lt;=0,(AV334-$R334)&gt;0),$V334/365*($S334-AV334+1),$V334/365*(AW334-$R334+1))))),0)</f>
        <v>0</v>
      </c>
      <c r="AY334" s="154">
        <f>AW334+1</f>
        <v>45931</v>
      </c>
      <c r="AZ334" s="154">
        <f>AY334+30</f>
        <v>45961</v>
      </c>
      <c r="BA334" s="158">
        <f>IFERROR(IF(($R334-AZ334)&gt;=0,0,IF(($S334-AY334)&lt;0,0,IF(AND(($S334-AZ334)&gt;0,(AY334-$R334)&gt;0),$V334/365*(AZ334-AY334+1),IF(AND(($S334-AZ334)&lt;=0,(AY334-$R334)&gt;0),$V334/365*($S334-AY334+1),$V334/365*(AZ334-$R334+1))))),0)</f>
        <v>0</v>
      </c>
      <c r="BB334" s="154">
        <f>AZ334+1</f>
        <v>45962</v>
      </c>
      <c r="BC334" s="154">
        <f>BB334+29</f>
        <v>45991</v>
      </c>
      <c r="BD334" s="158">
        <f>IFERROR(IF(($R334-BC334)&gt;=0,0,IF(($S334-BB334)&lt;0,0,IF(AND(($S334-BC334)&gt;0,(BB334-$R334)&gt;0),$V334/365*(BC334-BB334+1),IF(AND(($S334-BC334)&lt;=0,(BB334-$R334)&gt;0),$V334/365*($S334-BB334+1),$V334/365*(BC334-$R334+1))))),0)</f>
        <v>0</v>
      </c>
      <c r="BE334" s="154">
        <f>BC334+1</f>
        <v>45992</v>
      </c>
      <c r="BF334" s="154">
        <f>BE334+30</f>
        <v>46022</v>
      </c>
      <c r="BG334" s="158">
        <f>IFERROR(IF(($R334-BF334)&gt;=0,0,IF(($S334-BE334)&lt;0,0,IF(AND(($S334-BF334)&gt;0,(BE334-$R334)&gt;0),$V334/365*(BF334-BE334+1),IF(AND(($S334-BF334)&lt;=0,(BE334-$R334)&gt;0),$V334/365*($S334-BE334+1),$V334/365*(BF334-$R334+1))))),0)</f>
        <v>0</v>
      </c>
      <c r="BH334" s="154">
        <v>46023</v>
      </c>
      <c r="BI334" s="154">
        <f>BH334+30</f>
        <v>46053</v>
      </c>
      <c r="BJ334" s="158">
        <f>IFERROR(IF(($R334-BI334)&gt;=0,0,IF(($S334-BH334)&lt;0,0,IF(AND(($S334-BI334)&gt;0,(BH334-$R334)&gt;0),$V334/365*(BI334-BH334+1),IF(AND(($S334-BI334)&lt;=0,(BH334-$R334)&gt;0),$V334/365*($S334-BH334+1),$V334/365*(BI334-$R334+1))))),0)</f>
        <v>0</v>
      </c>
      <c r="BK334" s="154">
        <f>BI334+1</f>
        <v>46054</v>
      </c>
      <c r="BL334" s="154">
        <f>BK334+27</f>
        <v>46081</v>
      </c>
      <c r="BM334" s="158">
        <f>IFERROR(IF(($R334-BL334)&gt;=0,0,IF(($S334-BK334)&lt;0,0,IF(AND(($S334-BL334)&gt;0,(BK334-$R334)&gt;0),$V334/365*(BL334-BK334+1),IF(AND(($S334-BL334)&lt;=0,(BK334-$R334)&gt;0),$V334/365*($S334-BK334+1),$V334/365*(BL334-$R334+1))))),0)</f>
        <v>0</v>
      </c>
      <c r="BN334" s="154">
        <f>BL334+1</f>
        <v>46082</v>
      </c>
      <c r="BO334" s="154">
        <f>BN334+30</f>
        <v>46112</v>
      </c>
      <c r="BP334" s="158">
        <f>IFERROR(IF(($R334-BO334)&gt;=0,0,IF(($S334-BN334)&lt;0,0,IF(AND(($S334-BO334)&gt;0,(BN334-$R334)&gt;0),$V334/365*(BO334-BN334+1),IF(AND(($S334-BO334)&lt;=0,(BN334-$R334)&gt;0),$V334/365*($S334-BN334+1),$V334/365*(BO334-$R334+1))))),0)</f>
        <v>0</v>
      </c>
      <c r="BQ334" s="154">
        <f>BO334+1</f>
        <v>46113</v>
      </c>
      <c r="BR334" s="154">
        <f>BQ334+29</f>
        <v>46142</v>
      </c>
      <c r="BS334" s="158">
        <f>IFERROR(IF(($R334-BR334)&gt;=0,0,IF(($S334-BQ334)&lt;0,0,IF(AND(($S334-BR334)&gt;0,(BQ334-$R334)&gt;0),$V334/365*(BR334-BQ334+1),IF(AND(($S334-BR334)&lt;=0,(BQ334-$R334)&gt;0),$V334/365*($S334-BQ334+1),$V334/365*(BR334-$R334+1))))),0)</f>
        <v>0</v>
      </c>
      <c r="BT334" s="154">
        <f>BR334+1</f>
        <v>46143</v>
      </c>
      <c r="BU334" s="154">
        <f>BT334+30</f>
        <v>46173</v>
      </c>
      <c r="BV334" s="158">
        <f>IFERROR(IF(($R334-BU334)&gt;=0,0,IF(($S334-BT334)&lt;0,0,IF(AND(($S334-BU334)&gt;0,(BT334-$R334)&gt;0),$V334/365*(BU334-BT334+1),IF(AND(($S334-BU334)&lt;=0,(BT334-$R334)&gt;0),$V334/365*($S334-BT334+1),$V334/365*(BU334-$R334+1))))),0)</f>
        <v>0</v>
      </c>
      <c r="BW334" s="154">
        <f>BU334+1</f>
        <v>46174</v>
      </c>
      <c r="BX334" s="154">
        <f>BW334+29</f>
        <v>46203</v>
      </c>
      <c r="BY334" s="158">
        <f>IFERROR(IF(($R334-BX334)&gt;=0,0,IF(($S334-BW334)&lt;0,0,IF(AND(($S334-BX334)&gt;0,(BW334-$R334)&gt;0),$V334/365*(BX334-BW334+1),IF(AND(($S334-BX334)&lt;=0,(BW334-$R334)&gt;0),$V334/365*($S334-BW334+1),$V334/365*(BX334-$R334+1))))),0)</f>
        <v>0</v>
      </c>
      <c r="BZ334" s="154">
        <f>BX334+1</f>
        <v>46204</v>
      </c>
      <c r="CA334" s="154">
        <f>BZ334+30</f>
        <v>46234</v>
      </c>
      <c r="CB334" s="158">
        <f>IFERROR(IF(($R334-CA334)&gt;=0,0,IF(($S334-BZ334)&lt;0,0,IF(AND(($S334-CA334)&gt;0,(BZ334-$R334)&gt;0),$V334/365*(CA334-BZ334+1),IF(AND(($S334-CA334)&lt;=0,(BZ334-$R334)&gt;0),$V334/365*($S334-BZ334+1),$V334/365*(CA334-$R334+1))))),0)</f>
        <v>0</v>
      </c>
      <c r="CC334" s="154">
        <f>CA334+1</f>
        <v>46235</v>
      </c>
      <c r="CD334" s="154">
        <f>CC334+30</f>
        <v>46265</v>
      </c>
      <c r="CE334" s="158">
        <f>IFERROR(IF(($R334-CD334)&gt;=0,0,IF(($S334-CC334)&lt;0,0,IF(AND(($S334-CD334)&gt;0,(CC334-$R334)&gt;0),$V334/365*(CD334-CC334+1),IF(AND(($S334-CD334)&lt;=0,(CC334-$R334)&gt;0),$V334/365*($S334-CC334+1),$V334/365*(CD334-$R334+1))))),0)</f>
        <v>0</v>
      </c>
      <c r="CF334" s="154">
        <f>CD334+1</f>
        <v>46266</v>
      </c>
      <c r="CG334" s="154">
        <f>CF334+29</f>
        <v>46295</v>
      </c>
      <c r="CH334" s="158">
        <f>IFERROR(IF(($R334-CG334)&gt;=0,0,IF(($S334-CF334)&lt;0,0,IF(AND(($S334-CG334)&gt;0,(CF334-$R334)&gt;0),$V334/365*(CG334-CF334+1),IF(AND(($S334-CG334)&lt;=0,(CF334-$R334)&gt;0),$V334/365*($S334-CF334+1),$V334/365*(CG334-$R334+1))))),0)</f>
        <v>0</v>
      </c>
      <c r="CI334" s="154">
        <f>CG334+1</f>
        <v>46296</v>
      </c>
      <c r="CJ334" s="154">
        <f>CI334+30</f>
        <v>46326</v>
      </c>
      <c r="CK334" s="158">
        <f>IFERROR(IF(($R334-CJ334)&gt;=0,0,IF(($S334-CI334)&lt;0,0,IF(AND(($S334-CJ334)&gt;0,(CI334-$R334)&gt;0),$V334/365*(CJ334-CI334+1),IF(AND(($S334-CJ334)&lt;=0,(CI334-$R334)&gt;0),$V334/365*($S334-CI334+1),$V334/365*(CJ334-$R334+1))))),0)</f>
        <v>0</v>
      </c>
      <c r="CL334" s="154">
        <f>CJ334+1</f>
        <v>46327</v>
      </c>
      <c r="CM334" s="154">
        <f>CL334+29</f>
        <v>46356</v>
      </c>
      <c r="CN334" s="158">
        <f>IFERROR(IF(($R334-CM334)&gt;=0,0,IF(($S334-CL334)&lt;0,0,IF(AND(($S334-CM334)&gt;0,(CL334-$R334)&gt;0),$V334/365*(CM334-CL334+1),IF(AND(($S334-CM334)&lt;=0,(CL334-$R334)&gt;0),$V334/365*($S334-CL334+1),$V334/365*(CM334-$R334+1))))),0)</f>
        <v>0</v>
      </c>
      <c r="CO334" s="154">
        <f>CM334+1</f>
        <v>46357</v>
      </c>
      <c r="CP334" s="154">
        <f>CO334+30</f>
        <v>46387</v>
      </c>
      <c r="CQ334" s="158">
        <f>IFERROR(IF(($R334-CP334)&gt;=0,0,IF(($S334-CO334)&lt;0,0,IF(AND(($S334-CP334)&gt;0,(CO334-$R334)&gt;0),$V334/365*(CP334-CO334+1),IF(AND(($S334-CP334)&lt;=0,(CO334-$R334)&gt;0),$V334/365*($S334-CO334+1),$V334/365*(CP334-$R334+1))))),0)</f>
        <v>0</v>
      </c>
    </row>
    <row r="335" s="80" customFormat="1" ht="24" customHeight="1" outlineLevel="4" spans="1:95">
      <c r="A335" s="119"/>
      <c r="B335" s="120"/>
      <c r="C335" s="121"/>
      <c r="D335" s="119"/>
      <c r="E335" s="120"/>
      <c r="F335" s="120"/>
      <c r="G335" s="120"/>
      <c r="H335" s="122"/>
      <c r="I335" s="122"/>
      <c r="J335" s="122">
        <f>Z335+AC335+AF335+AI335+AL335+AO335+AR335+AU335+AX335+BA335+BD335+BG335</f>
        <v>0</v>
      </c>
      <c r="K335" s="122">
        <f>K334+1</f>
        <v>2</v>
      </c>
      <c r="L335" s="147"/>
      <c r="M335" s="148">
        <f>IFERROR(VLOOKUP($L335,'2-2 引出数据_合同数据仓库'!$B$2:$BP$10000,3,FALSE),0)</f>
        <v>0</v>
      </c>
      <c r="N335" s="122"/>
      <c r="O335" s="148">
        <f>IFERROR(VLOOKUP((LEFT(VLOOKUP($L335,'2-2 引出数据_合同数据仓库'!$B$2:$BP$10000,64,FALSE),15)&amp;(RIGHT(VLOOKUP($L335,'2-2 引出数据_合同数据仓库'!$B$2:$BP$10000,64,FALSE),4)+1)),'2-2 引出数据_合同数据仓库'!$B$2:$BP$10000,3,FALSE),0)</f>
        <v>0</v>
      </c>
      <c r="P335" s="122"/>
      <c r="Q335" s="122">
        <f>IFERROR(VLOOKUP($L335,'2-2 引出数据_合同数据仓库'!$B$2:$BP$10000,28,FALSE),0)</f>
        <v>0</v>
      </c>
      <c r="R335" s="122">
        <f>IFERROR(VLOOKUP($L335,'2-2 引出数据_合同数据仓库'!$B$2:$BP$10000,29,FALSE),0)</f>
        <v>0</v>
      </c>
      <c r="S335" s="122">
        <f>IFERROR(VLOOKUP($L335,'2-2 引出数据_合同数据仓库'!$B$2:$BP$10000,4,FALSE),0)</f>
        <v>0</v>
      </c>
      <c r="T335" s="122"/>
      <c r="U335" s="122">
        <f>IFERROR(VLOOKUP($L335,'2-2 引出数据_合同数据仓库'!$B$2:$BP$10000,15,FALSE),0)</f>
        <v>0</v>
      </c>
      <c r="V335" s="122">
        <f>U335/(S335-R335+1)*365</f>
        <v>0</v>
      </c>
      <c r="W335" s="122"/>
      <c r="X335" s="154">
        <v>45658</v>
      </c>
      <c r="Y335" s="154">
        <f>X335+30</f>
        <v>45688</v>
      </c>
      <c r="Z335" s="158">
        <f>IFERROR(IF(($R335-Y335)&gt;=0,0,IF(($S335-X335)&lt;0,0,IF(AND(($S335-Y335)&gt;0,(X335-$R335)&gt;0),$V335/365*(Y335-X335+1),IF(AND(($S335-Y335)&lt;=0,(X335-$R335)&gt;0),$V335/365*($S335-X335+1),$V335/365*(Y335-$R335+1))))),0)</f>
        <v>0</v>
      </c>
      <c r="AA335" s="154">
        <f>Y335+1</f>
        <v>45689</v>
      </c>
      <c r="AB335" s="154">
        <f>AA335+27</f>
        <v>45716</v>
      </c>
      <c r="AC335" s="158">
        <f>IFERROR(IF(($R335-AB335)&gt;=0,0,IF(($S335-AA335)&lt;0,0,IF(AND(($S335-AB335)&gt;0,(AA335-$R335)&gt;0),$V335/365*(AB335-AA335+1),IF(AND(($S335-AB335)&lt;=0,(AA335-$R335)&gt;0),$V335/365*($S335-AA335+1),$V335/365*(AB335-$R335+1))))),0)</f>
        <v>0</v>
      </c>
      <c r="AD335" s="154">
        <f>AB335+1</f>
        <v>45717</v>
      </c>
      <c r="AE335" s="154">
        <f>AD335+30</f>
        <v>45747</v>
      </c>
      <c r="AF335" s="158">
        <f>IFERROR(IF(($R335-AE335)&gt;=0,0,IF(($S335-AD335)&lt;0,0,IF(AND(($S335-AE335)&gt;0,(AD335-$R335)&gt;0),$V335/365*(AE335-AD335+1),IF(AND(($S335-AE335)&lt;=0,(AD335-$R335)&gt;0),$V335/365*($S335-AD335+1),$V335/365*(AE335-$R335+1))))),0)</f>
        <v>0</v>
      </c>
      <c r="AG335" s="154">
        <f>AE335+1</f>
        <v>45748</v>
      </c>
      <c r="AH335" s="154">
        <f>AG335+29</f>
        <v>45777</v>
      </c>
      <c r="AI335" s="158">
        <f>IFERROR(IF(($R335-AH335)&gt;=0,0,IF(($S335-AG335)&lt;0,0,IF(AND(($S335-AH335)&gt;0,(AG335-$R335)&gt;0),$V335/365*(AH335-AG335+1),IF(AND(($S335-AH335)&lt;=0,(AG335-$R335)&gt;0),$V335/365*($S335-AG335+1),$V335/365*(AH335-$R335+1))))),0)</f>
        <v>0</v>
      </c>
      <c r="AJ335" s="154">
        <f>AH335+1</f>
        <v>45778</v>
      </c>
      <c r="AK335" s="154">
        <f>AJ335+30</f>
        <v>45808</v>
      </c>
      <c r="AL335" s="158">
        <f>IFERROR(IF(($R335-AK335)&gt;=0,0,IF(($S335-AJ335)&lt;0,0,IF(AND(($S335-AK335)&gt;0,(AJ335-$R335)&gt;0),$V335/365*(AK335-AJ335+1),IF(AND(($S335-AK335)&lt;=0,(AJ335-$R335)&gt;0),$V335/365*($S335-AJ335+1),$V335/365*(AK335-$R335+1))))),0)</f>
        <v>0</v>
      </c>
      <c r="AM335" s="154">
        <f>AK335+1</f>
        <v>45809</v>
      </c>
      <c r="AN335" s="154">
        <f>AM335+29</f>
        <v>45838</v>
      </c>
      <c r="AO335" s="158">
        <f>IFERROR(IF(($R335-AN335)&gt;=0,0,IF(($S335-AM335)&lt;0,0,IF(AND(($S335-AN335)&gt;0,(AM335-$R335)&gt;0),$V335/365*(AN335-AM335+1),IF(AND(($S335-AN335)&lt;=0,(AM335-$R335)&gt;0),$V335/365*($S335-AM335+1),$V335/365*(AN335-$R335+1))))),0)</f>
        <v>0</v>
      </c>
      <c r="AP335" s="154">
        <f>AN335+1</f>
        <v>45839</v>
      </c>
      <c r="AQ335" s="154">
        <f>AP335+30</f>
        <v>45869</v>
      </c>
      <c r="AR335" s="158">
        <f>IFERROR(IF(($R335-AQ335)&gt;=0,0,IF(($S335-AP335)&lt;0,0,IF(AND(($S335-AQ335)&gt;0,(AP335-$R335)&gt;0),$V335/365*(AQ335-AP335+1),IF(AND(($S335-AQ335)&lt;=0,(AP335-$R335)&gt;0),$V335/365*($S335-AP335+1),$V335/365*(AQ335-$R335+1))))),0)</f>
        <v>0</v>
      </c>
      <c r="AS335" s="154">
        <f>AQ335+1</f>
        <v>45870</v>
      </c>
      <c r="AT335" s="154">
        <f>AS335+30</f>
        <v>45900</v>
      </c>
      <c r="AU335" s="158">
        <f>IFERROR(IF(($R335-AT335)&gt;=0,0,IF(($S335-AS335)&lt;0,0,IF(AND(($S335-AT335)&gt;0,(AS335-$R335)&gt;0),$V335/365*(AT335-AS335+1),IF(AND(($S335-AT335)&lt;=0,(AS335-$R335)&gt;0),$V335/365*($S335-AS335+1),$V335/365*(AT335-$R335+1))))),0)</f>
        <v>0</v>
      </c>
      <c r="AV335" s="154">
        <f>AT335+1</f>
        <v>45901</v>
      </c>
      <c r="AW335" s="154">
        <f>AV335+29</f>
        <v>45930</v>
      </c>
      <c r="AX335" s="158">
        <f>IFERROR(IF(($R335-AW335)&gt;=0,0,IF(($S335-AV335)&lt;0,0,IF(AND(($S335-AW335)&gt;0,(AV335-$R335)&gt;0),$V335/365*(AW335-AV335+1),IF(AND(($S335-AW335)&lt;=0,(AV335-$R335)&gt;0),$V335/365*($S335-AV335+1),$V335/365*(AW335-$R335+1))))),0)</f>
        <v>0</v>
      </c>
      <c r="AY335" s="154">
        <f>AW335+1</f>
        <v>45931</v>
      </c>
      <c r="AZ335" s="154">
        <f>AY335+30</f>
        <v>45961</v>
      </c>
      <c r="BA335" s="158">
        <f>IFERROR(IF(($R335-AZ335)&gt;=0,0,IF(($S335-AY335)&lt;0,0,IF(AND(($S335-AZ335)&gt;0,(AY335-$R335)&gt;0),$V335/365*(AZ335-AY335+1),IF(AND(($S335-AZ335)&lt;=0,(AY335-$R335)&gt;0),$V335/365*($S335-AY335+1),$V335/365*(AZ335-$R335+1))))),0)</f>
        <v>0</v>
      </c>
      <c r="BB335" s="154">
        <f>AZ335+1</f>
        <v>45962</v>
      </c>
      <c r="BC335" s="154">
        <f>BB335+29</f>
        <v>45991</v>
      </c>
      <c r="BD335" s="158">
        <f>IFERROR(IF(($R335-BC335)&gt;=0,0,IF(($S335-BB335)&lt;0,0,IF(AND(($S335-BC335)&gt;0,(BB335-$R335)&gt;0),$V335/365*(BC335-BB335+1),IF(AND(($S335-BC335)&lt;=0,(BB335-$R335)&gt;0),$V335/365*($S335-BB335+1),$V335/365*(BC335-$R335+1))))),0)</f>
        <v>0</v>
      </c>
      <c r="BE335" s="154">
        <f>BC335+1</f>
        <v>45992</v>
      </c>
      <c r="BF335" s="154">
        <f>BE335+30</f>
        <v>46022</v>
      </c>
      <c r="BG335" s="158">
        <f>IFERROR(IF(($R335-BF335)&gt;=0,0,IF(($S335-BE335)&lt;0,0,IF(AND(($S335-BF335)&gt;0,(BE335-$R335)&gt;0),$V335/365*(BF335-BE335+1),IF(AND(($S335-BF335)&lt;=0,(BE335-$R335)&gt;0),$V335/365*($S335-BE335+1),$V335/365*(BF335-$R335+1))))),0)</f>
        <v>0</v>
      </c>
      <c r="BH335" s="154">
        <v>46023</v>
      </c>
      <c r="BI335" s="154">
        <f>BH335+30</f>
        <v>46053</v>
      </c>
      <c r="BJ335" s="158">
        <f>IFERROR(IF(($R335-BI335)&gt;=0,0,IF(($S335-BH335)&lt;0,0,IF(AND(($S335-BI335)&gt;0,(BH335-$R335)&gt;0),$V335/365*(BI335-BH335+1),IF(AND(($S335-BI335)&lt;=0,(BH335-$R335)&gt;0),$V335/365*($S335-BH335+1),$V335/365*(BI335-$R335+1))))),0)</f>
        <v>0</v>
      </c>
      <c r="BK335" s="154">
        <f>BI335+1</f>
        <v>46054</v>
      </c>
      <c r="BL335" s="154">
        <f>BK335+27</f>
        <v>46081</v>
      </c>
      <c r="BM335" s="158">
        <f>IFERROR(IF(($R335-BL335)&gt;=0,0,IF(($S335-BK335)&lt;0,0,IF(AND(($S335-BL335)&gt;0,(BK335-$R335)&gt;0),$V335/365*(BL335-BK335+1),IF(AND(($S335-BL335)&lt;=0,(BK335-$R335)&gt;0),$V335/365*($S335-BK335+1),$V335/365*(BL335-$R335+1))))),0)</f>
        <v>0</v>
      </c>
      <c r="BN335" s="154">
        <f>BL335+1</f>
        <v>46082</v>
      </c>
      <c r="BO335" s="154">
        <f>BN335+30</f>
        <v>46112</v>
      </c>
      <c r="BP335" s="158">
        <f>IFERROR(IF(($R335-BO335)&gt;=0,0,IF(($S335-BN335)&lt;0,0,IF(AND(($S335-BO335)&gt;0,(BN335-$R335)&gt;0),$V335/365*(BO335-BN335+1),IF(AND(($S335-BO335)&lt;=0,(BN335-$R335)&gt;0),$V335/365*($S335-BN335+1),$V335/365*(BO335-$R335+1))))),0)</f>
        <v>0</v>
      </c>
      <c r="BQ335" s="154">
        <f>BO335+1</f>
        <v>46113</v>
      </c>
      <c r="BR335" s="154">
        <f>BQ335+29</f>
        <v>46142</v>
      </c>
      <c r="BS335" s="158">
        <f>IFERROR(IF(($R335-BR335)&gt;=0,0,IF(($S335-BQ335)&lt;0,0,IF(AND(($S335-BR335)&gt;0,(BQ335-$R335)&gt;0),$V335/365*(BR335-BQ335+1),IF(AND(($S335-BR335)&lt;=0,(BQ335-$R335)&gt;0),$V335/365*($S335-BQ335+1),$V335/365*(BR335-$R335+1))))),0)</f>
        <v>0</v>
      </c>
      <c r="BT335" s="154">
        <f>BR335+1</f>
        <v>46143</v>
      </c>
      <c r="BU335" s="154">
        <f>BT335+30</f>
        <v>46173</v>
      </c>
      <c r="BV335" s="158">
        <f>IFERROR(IF(($R335-BU335)&gt;=0,0,IF(($S335-BT335)&lt;0,0,IF(AND(($S335-BU335)&gt;0,(BT335-$R335)&gt;0),$V335/365*(BU335-BT335+1),IF(AND(($S335-BU335)&lt;=0,(BT335-$R335)&gt;0),$V335/365*($S335-BT335+1),$V335/365*(BU335-$R335+1))))),0)</f>
        <v>0</v>
      </c>
      <c r="BW335" s="154">
        <f>BU335+1</f>
        <v>46174</v>
      </c>
      <c r="BX335" s="154">
        <f>BW335+29</f>
        <v>46203</v>
      </c>
      <c r="BY335" s="158">
        <f>IFERROR(IF(($R335-BX335)&gt;=0,0,IF(($S335-BW335)&lt;0,0,IF(AND(($S335-BX335)&gt;0,(BW335-$R335)&gt;0),$V335/365*(BX335-BW335+1),IF(AND(($S335-BX335)&lt;=0,(BW335-$R335)&gt;0),$V335/365*($S335-BW335+1),$V335/365*(BX335-$R335+1))))),0)</f>
        <v>0</v>
      </c>
      <c r="BZ335" s="154">
        <f>BX335+1</f>
        <v>46204</v>
      </c>
      <c r="CA335" s="154">
        <f>BZ335+30</f>
        <v>46234</v>
      </c>
      <c r="CB335" s="158">
        <f>IFERROR(IF(($R335-CA335)&gt;=0,0,IF(($S335-BZ335)&lt;0,0,IF(AND(($S335-CA335)&gt;0,(BZ335-$R335)&gt;0),$V335/365*(CA335-BZ335+1),IF(AND(($S335-CA335)&lt;=0,(BZ335-$R335)&gt;0),$V335/365*($S335-BZ335+1),$V335/365*(CA335-$R335+1))))),0)</f>
        <v>0</v>
      </c>
      <c r="CC335" s="154">
        <f>CA335+1</f>
        <v>46235</v>
      </c>
      <c r="CD335" s="154">
        <f>CC335+30</f>
        <v>46265</v>
      </c>
      <c r="CE335" s="158">
        <f>IFERROR(IF(($R335-CD335)&gt;=0,0,IF(($S335-CC335)&lt;0,0,IF(AND(($S335-CD335)&gt;0,(CC335-$R335)&gt;0),$V335/365*(CD335-CC335+1),IF(AND(($S335-CD335)&lt;=0,(CC335-$R335)&gt;0),$V335/365*($S335-CC335+1),$V335/365*(CD335-$R335+1))))),0)</f>
        <v>0</v>
      </c>
      <c r="CF335" s="154">
        <f>CD335+1</f>
        <v>46266</v>
      </c>
      <c r="CG335" s="154">
        <f>CF335+29</f>
        <v>46295</v>
      </c>
      <c r="CH335" s="158">
        <f>IFERROR(IF(($R335-CG335)&gt;=0,0,IF(($S335-CF335)&lt;0,0,IF(AND(($S335-CG335)&gt;0,(CF335-$R335)&gt;0),$V335/365*(CG335-CF335+1),IF(AND(($S335-CG335)&lt;=0,(CF335-$R335)&gt;0),$V335/365*($S335-CF335+1),$V335/365*(CG335-$R335+1))))),0)</f>
        <v>0</v>
      </c>
      <c r="CI335" s="154">
        <f>CG335+1</f>
        <v>46296</v>
      </c>
      <c r="CJ335" s="154">
        <f>CI335+30</f>
        <v>46326</v>
      </c>
      <c r="CK335" s="158">
        <f>IFERROR(IF(($R335-CJ335)&gt;=0,0,IF(($S335-CI335)&lt;0,0,IF(AND(($S335-CJ335)&gt;0,(CI335-$R335)&gt;0),$V335/365*(CJ335-CI335+1),IF(AND(($S335-CJ335)&lt;=0,(CI335-$R335)&gt;0),$V335/365*($S335-CI335+1),$V335/365*(CJ335-$R335+1))))),0)</f>
        <v>0</v>
      </c>
      <c r="CL335" s="154">
        <f>CJ335+1</f>
        <v>46327</v>
      </c>
      <c r="CM335" s="154">
        <f>CL335+29</f>
        <v>46356</v>
      </c>
      <c r="CN335" s="158">
        <f>IFERROR(IF(($R335-CM335)&gt;=0,0,IF(($S335-CL335)&lt;0,0,IF(AND(($S335-CM335)&gt;0,(CL335-$R335)&gt;0),$V335/365*(CM335-CL335+1),IF(AND(($S335-CM335)&lt;=0,(CL335-$R335)&gt;0),$V335/365*($S335-CL335+1),$V335/365*(CM335-$R335+1))))),0)</f>
        <v>0</v>
      </c>
      <c r="CO335" s="154">
        <f>CM335+1</f>
        <v>46357</v>
      </c>
      <c r="CP335" s="154">
        <f>CO335+30</f>
        <v>46387</v>
      </c>
      <c r="CQ335" s="158">
        <f>IFERROR(IF(($R335-CP335)&gt;=0,0,IF(($S335-CO335)&lt;0,0,IF(AND(($S335-CP335)&gt;0,(CO335-$R335)&gt;0),$V335/365*(CP335-CO335+1),IF(AND(($S335-CP335)&lt;=0,(CO335-$R335)&gt;0),$V335/365*($S335-CO335+1),$V335/365*(CP335-$R335+1))))),0)</f>
        <v>0</v>
      </c>
    </row>
    <row r="336" s="80" customFormat="1" ht="24" customHeight="1" outlineLevel="4" spans="1:95">
      <c r="A336" s="119"/>
      <c r="B336" s="120"/>
      <c r="C336" s="121"/>
      <c r="D336" s="119"/>
      <c r="E336" s="120"/>
      <c r="F336" s="120"/>
      <c r="G336" s="120"/>
      <c r="H336" s="122"/>
      <c r="I336" s="122"/>
      <c r="J336" s="122">
        <f>Z336+AC336+AF336+AI336+AL336+AO336+AR336+AU336+AX336+BA336+BD336+BG336</f>
        <v>0</v>
      </c>
      <c r="K336" s="122">
        <f>K335+1</f>
        <v>3</v>
      </c>
      <c r="L336" s="147"/>
      <c r="M336" s="148">
        <f>IFERROR(VLOOKUP($L336,'2-2 引出数据_合同数据仓库'!$B$2:$BP$10000,3,FALSE),0)</f>
        <v>0</v>
      </c>
      <c r="N336" s="122"/>
      <c r="O336" s="148">
        <f>IFERROR(VLOOKUP((LEFT(VLOOKUP($L336,'2-2 引出数据_合同数据仓库'!$B$2:$BP$10000,64,FALSE),15)&amp;(RIGHT(VLOOKUP($L336,'2-2 引出数据_合同数据仓库'!$B$2:$BP$10000,64,FALSE),4)+1)),'2-2 引出数据_合同数据仓库'!$B$2:$BP$10000,3,FALSE),0)</f>
        <v>0</v>
      </c>
      <c r="P336" s="122"/>
      <c r="Q336" s="122">
        <f>IFERROR(VLOOKUP($L336,'2-2 引出数据_合同数据仓库'!$B$2:$BP$10000,28,FALSE),0)</f>
        <v>0</v>
      </c>
      <c r="R336" s="122">
        <f>IFERROR(VLOOKUP($L336,'2-2 引出数据_合同数据仓库'!$B$2:$BP$10000,29,FALSE),0)</f>
        <v>0</v>
      </c>
      <c r="S336" s="122">
        <f>IFERROR(VLOOKUP($L336,'2-2 引出数据_合同数据仓库'!$B$2:$BP$10000,4,FALSE),0)</f>
        <v>0</v>
      </c>
      <c r="T336" s="122"/>
      <c r="U336" s="122">
        <f>IFERROR(VLOOKUP($L336,'2-2 引出数据_合同数据仓库'!$B$2:$BP$10000,15,FALSE),0)</f>
        <v>0</v>
      </c>
      <c r="V336" s="122">
        <f>U336/(S336-R336+1)*365</f>
        <v>0</v>
      </c>
      <c r="W336" s="122"/>
      <c r="X336" s="154">
        <v>45658</v>
      </c>
      <c r="Y336" s="154">
        <f>X336+30</f>
        <v>45688</v>
      </c>
      <c r="Z336" s="158">
        <f>IFERROR(IF(($R336-Y336)&gt;=0,0,IF(($S336-X336)&lt;0,0,IF(AND(($S336-Y336)&gt;0,(X336-$R336)&gt;0),$V336/365*(Y336-X336+1),IF(AND(($S336-Y336)&lt;=0,(X336-$R336)&gt;0),$V336/365*($S336-X336+1),$V336/365*(Y336-$R336+1))))),0)</f>
        <v>0</v>
      </c>
      <c r="AA336" s="154">
        <f>Y336+1</f>
        <v>45689</v>
      </c>
      <c r="AB336" s="154">
        <f>AA336+27</f>
        <v>45716</v>
      </c>
      <c r="AC336" s="158">
        <f>IFERROR(IF(($R336-AB336)&gt;=0,0,IF(($S336-AA336)&lt;0,0,IF(AND(($S336-AB336)&gt;0,(AA336-$R336)&gt;0),$V336/365*(AB336-AA336+1),IF(AND(($S336-AB336)&lt;=0,(AA336-$R336)&gt;0),$V336/365*($S336-AA336+1),$V336/365*(AB336-$R336+1))))),0)</f>
        <v>0</v>
      </c>
      <c r="AD336" s="154">
        <f>AB336+1</f>
        <v>45717</v>
      </c>
      <c r="AE336" s="154">
        <f>AD336+30</f>
        <v>45747</v>
      </c>
      <c r="AF336" s="158">
        <f>IFERROR(IF(($R336-AE336)&gt;=0,0,IF(($S336-AD336)&lt;0,0,IF(AND(($S336-AE336)&gt;0,(AD336-$R336)&gt;0),$V336/365*(AE336-AD336+1),IF(AND(($S336-AE336)&lt;=0,(AD336-$R336)&gt;0),$V336/365*($S336-AD336+1),$V336/365*(AE336-$R336+1))))),0)</f>
        <v>0</v>
      </c>
      <c r="AG336" s="154">
        <f>AE336+1</f>
        <v>45748</v>
      </c>
      <c r="AH336" s="154">
        <f>AG336+29</f>
        <v>45777</v>
      </c>
      <c r="AI336" s="158">
        <f>IFERROR(IF(($R336-AH336)&gt;=0,0,IF(($S336-AG336)&lt;0,0,IF(AND(($S336-AH336)&gt;0,(AG336-$R336)&gt;0),$V336/365*(AH336-AG336+1),IF(AND(($S336-AH336)&lt;=0,(AG336-$R336)&gt;0),$V336/365*($S336-AG336+1),$V336/365*(AH336-$R336+1))))),0)</f>
        <v>0</v>
      </c>
      <c r="AJ336" s="154">
        <f>AH336+1</f>
        <v>45778</v>
      </c>
      <c r="AK336" s="154">
        <f>AJ336+30</f>
        <v>45808</v>
      </c>
      <c r="AL336" s="158">
        <f>IFERROR(IF(($R336-AK336)&gt;=0,0,IF(($S336-AJ336)&lt;0,0,IF(AND(($S336-AK336)&gt;0,(AJ336-$R336)&gt;0),$V336/365*(AK336-AJ336+1),IF(AND(($S336-AK336)&lt;=0,(AJ336-$R336)&gt;0),$V336/365*($S336-AJ336+1),$V336/365*(AK336-$R336+1))))),0)</f>
        <v>0</v>
      </c>
      <c r="AM336" s="154">
        <f>AK336+1</f>
        <v>45809</v>
      </c>
      <c r="AN336" s="154">
        <f>AM336+29</f>
        <v>45838</v>
      </c>
      <c r="AO336" s="158">
        <f>IFERROR(IF(($R336-AN336)&gt;=0,0,IF(($S336-AM336)&lt;0,0,IF(AND(($S336-AN336)&gt;0,(AM336-$R336)&gt;0),$V336/365*(AN336-AM336+1),IF(AND(($S336-AN336)&lt;=0,(AM336-$R336)&gt;0),$V336/365*($S336-AM336+1),$V336/365*(AN336-$R336+1))))),0)</f>
        <v>0</v>
      </c>
      <c r="AP336" s="154">
        <f>AN336+1</f>
        <v>45839</v>
      </c>
      <c r="AQ336" s="154">
        <f>AP336+30</f>
        <v>45869</v>
      </c>
      <c r="AR336" s="158">
        <f>IFERROR(IF(($R336-AQ336)&gt;=0,0,IF(($S336-AP336)&lt;0,0,IF(AND(($S336-AQ336)&gt;0,(AP336-$R336)&gt;0),$V336/365*(AQ336-AP336+1),IF(AND(($S336-AQ336)&lt;=0,(AP336-$R336)&gt;0),$V336/365*($S336-AP336+1),$V336/365*(AQ336-$R336+1))))),0)</f>
        <v>0</v>
      </c>
      <c r="AS336" s="154">
        <f>AQ336+1</f>
        <v>45870</v>
      </c>
      <c r="AT336" s="154">
        <f>AS336+30</f>
        <v>45900</v>
      </c>
      <c r="AU336" s="158">
        <f>IFERROR(IF(($R336-AT336)&gt;=0,0,IF(($S336-AS336)&lt;0,0,IF(AND(($S336-AT336)&gt;0,(AS336-$R336)&gt;0),$V336/365*(AT336-AS336+1),IF(AND(($S336-AT336)&lt;=0,(AS336-$R336)&gt;0),$V336/365*($S336-AS336+1),$V336/365*(AT336-$R336+1))))),0)</f>
        <v>0</v>
      </c>
      <c r="AV336" s="154">
        <f>AT336+1</f>
        <v>45901</v>
      </c>
      <c r="AW336" s="154">
        <f>AV336+29</f>
        <v>45930</v>
      </c>
      <c r="AX336" s="158">
        <f>IFERROR(IF(($R336-AW336)&gt;=0,0,IF(($S336-AV336)&lt;0,0,IF(AND(($S336-AW336)&gt;0,(AV336-$R336)&gt;0),$V336/365*(AW336-AV336+1),IF(AND(($S336-AW336)&lt;=0,(AV336-$R336)&gt;0),$V336/365*($S336-AV336+1),$V336/365*(AW336-$R336+1))))),0)</f>
        <v>0</v>
      </c>
      <c r="AY336" s="154">
        <f>AW336+1</f>
        <v>45931</v>
      </c>
      <c r="AZ336" s="154">
        <f>AY336+30</f>
        <v>45961</v>
      </c>
      <c r="BA336" s="158">
        <f>IFERROR(IF(($R336-AZ336)&gt;=0,0,IF(($S336-AY336)&lt;0,0,IF(AND(($S336-AZ336)&gt;0,(AY336-$R336)&gt;0),$V336/365*(AZ336-AY336+1),IF(AND(($S336-AZ336)&lt;=0,(AY336-$R336)&gt;0),$V336/365*($S336-AY336+1),$V336/365*(AZ336-$R336+1))))),0)</f>
        <v>0</v>
      </c>
      <c r="BB336" s="154">
        <f>AZ336+1</f>
        <v>45962</v>
      </c>
      <c r="BC336" s="154">
        <f>BB336+29</f>
        <v>45991</v>
      </c>
      <c r="BD336" s="158">
        <f>IFERROR(IF(($R336-BC336)&gt;=0,0,IF(($S336-BB336)&lt;0,0,IF(AND(($S336-BC336)&gt;0,(BB336-$R336)&gt;0),$V336/365*(BC336-BB336+1),IF(AND(($S336-BC336)&lt;=0,(BB336-$R336)&gt;0),$V336/365*($S336-BB336+1),$V336/365*(BC336-$R336+1))))),0)</f>
        <v>0</v>
      </c>
      <c r="BE336" s="154">
        <f>BC336+1</f>
        <v>45992</v>
      </c>
      <c r="BF336" s="154">
        <f>BE336+30</f>
        <v>46022</v>
      </c>
      <c r="BG336" s="158">
        <f>IFERROR(IF(($R336-BF336)&gt;=0,0,IF(($S336-BE336)&lt;0,0,IF(AND(($S336-BF336)&gt;0,(BE336-$R336)&gt;0),$V336/365*(BF336-BE336+1),IF(AND(($S336-BF336)&lt;=0,(BE336-$R336)&gt;0),$V336/365*($S336-BE336+1),$V336/365*(BF336-$R336+1))))),0)</f>
        <v>0</v>
      </c>
      <c r="BH336" s="154">
        <v>46023</v>
      </c>
      <c r="BI336" s="154">
        <f>BH336+30</f>
        <v>46053</v>
      </c>
      <c r="BJ336" s="158">
        <f>IFERROR(IF(($R336-BI336)&gt;=0,0,IF(($S336-BH336)&lt;0,0,IF(AND(($S336-BI336)&gt;0,(BH336-$R336)&gt;0),$V336/365*(BI336-BH336+1),IF(AND(($S336-BI336)&lt;=0,(BH336-$R336)&gt;0),$V336/365*($S336-BH336+1),$V336/365*(BI336-$R336+1))))),0)</f>
        <v>0</v>
      </c>
      <c r="BK336" s="154">
        <f>BI336+1</f>
        <v>46054</v>
      </c>
      <c r="BL336" s="154">
        <f>BK336+27</f>
        <v>46081</v>
      </c>
      <c r="BM336" s="158">
        <f>IFERROR(IF(($R336-BL336)&gt;=0,0,IF(($S336-BK336)&lt;0,0,IF(AND(($S336-BL336)&gt;0,(BK336-$R336)&gt;0),$V336/365*(BL336-BK336+1),IF(AND(($S336-BL336)&lt;=0,(BK336-$R336)&gt;0),$V336/365*($S336-BK336+1),$V336/365*(BL336-$R336+1))))),0)</f>
        <v>0</v>
      </c>
      <c r="BN336" s="154">
        <f>BL336+1</f>
        <v>46082</v>
      </c>
      <c r="BO336" s="154">
        <f>BN336+30</f>
        <v>46112</v>
      </c>
      <c r="BP336" s="158">
        <f>IFERROR(IF(($R336-BO336)&gt;=0,0,IF(($S336-BN336)&lt;0,0,IF(AND(($S336-BO336)&gt;0,(BN336-$R336)&gt;0),$V336/365*(BO336-BN336+1),IF(AND(($S336-BO336)&lt;=0,(BN336-$R336)&gt;0),$V336/365*($S336-BN336+1),$V336/365*(BO336-$R336+1))))),0)</f>
        <v>0</v>
      </c>
      <c r="BQ336" s="154">
        <f>BO336+1</f>
        <v>46113</v>
      </c>
      <c r="BR336" s="154">
        <f>BQ336+29</f>
        <v>46142</v>
      </c>
      <c r="BS336" s="158">
        <f>IFERROR(IF(($R336-BR336)&gt;=0,0,IF(($S336-BQ336)&lt;0,0,IF(AND(($S336-BR336)&gt;0,(BQ336-$R336)&gt;0),$V336/365*(BR336-BQ336+1),IF(AND(($S336-BR336)&lt;=0,(BQ336-$R336)&gt;0),$V336/365*($S336-BQ336+1),$V336/365*(BR336-$R336+1))))),0)</f>
        <v>0</v>
      </c>
      <c r="BT336" s="154">
        <f>BR336+1</f>
        <v>46143</v>
      </c>
      <c r="BU336" s="154">
        <f>BT336+30</f>
        <v>46173</v>
      </c>
      <c r="BV336" s="158">
        <f>IFERROR(IF(($R336-BU336)&gt;=0,0,IF(($S336-BT336)&lt;0,0,IF(AND(($S336-BU336)&gt;0,(BT336-$R336)&gt;0),$V336/365*(BU336-BT336+1),IF(AND(($S336-BU336)&lt;=0,(BT336-$R336)&gt;0),$V336/365*($S336-BT336+1),$V336/365*(BU336-$R336+1))))),0)</f>
        <v>0</v>
      </c>
      <c r="BW336" s="154">
        <f>BU336+1</f>
        <v>46174</v>
      </c>
      <c r="BX336" s="154">
        <f>BW336+29</f>
        <v>46203</v>
      </c>
      <c r="BY336" s="158">
        <f>IFERROR(IF(($R336-BX336)&gt;=0,0,IF(($S336-BW336)&lt;0,0,IF(AND(($S336-BX336)&gt;0,(BW336-$R336)&gt;0),$V336/365*(BX336-BW336+1),IF(AND(($S336-BX336)&lt;=0,(BW336-$R336)&gt;0),$V336/365*($S336-BW336+1),$V336/365*(BX336-$R336+1))))),0)</f>
        <v>0</v>
      </c>
      <c r="BZ336" s="154">
        <f>BX336+1</f>
        <v>46204</v>
      </c>
      <c r="CA336" s="154">
        <f>BZ336+30</f>
        <v>46234</v>
      </c>
      <c r="CB336" s="158">
        <f>IFERROR(IF(($R336-CA336)&gt;=0,0,IF(($S336-BZ336)&lt;0,0,IF(AND(($S336-CA336)&gt;0,(BZ336-$R336)&gt;0),$V336/365*(CA336-BZ336+1),IF(AND(($S336-CA336)&lt;=0,(BZ336-$R336)&gt;0),$V336/365*($S336-BZ336+1),$V336/365*(CA336-$R336+1))))),0)</f>
        <v>0</v>
      </c>
      <c r="CC336" s="154">
        <f>CA336+1</f>
        <v>46235</v>
      </c>
      <c r="CD336" s="154">
        <f>CC336+30</f>
        <v>46265</v>
      </c>
      <c r="CE336" s="158">
        <f>IFERROR(IF(($R336-CD336)&gt;=0,0,IF(($S336-CC336)&lt;0,0,IF(AND(($S336-CD336)&gt;0,(CC336-$R336)&gt;0),$V336/365*(CD336-CC336+1),IF(AND(($S336-CD336)&lt;=0,(CC336-$R336)&gt;0),$V336/365*($S336-CC336+1),$V336/365*(CD336-$R336+1))))),0)</f>
        <v>0</v>
      </c>
      <c r="CF336" s="154">
        <f>CD336+1</f>
        <v>46266</v>
      </c>
      <c r="CG336" s="154">
        <f>CF336+29</f>
        <v>46295</v>
      </c>
      <c r="CH336" s="158">
        <f>IFERROR(IF(($R336-CG336)&gt;=0,0,IF(($S336-CF336)&lt;0,0,IF(AND(($S336-CG336)&gt;0,(CF336-$R336)&gt;0),$V336/365*(CG336-CF336+1),IF(AND(($S336-CG336)&lt;=0,(CF336-$R336)&gt;0),$V336/365*($S336-CF336+1),$V336/365*(CG336-$R336+1))))),0)</f>
        <v>0</v>
      </c>
      <c r="CI336" s="154">
        <f>CG336+1</f>
        <v>46296</v>
      </c>
      <c r="CJ336" s="154">
        <f>CI336+30</f>
        <v>46326</v>
      </c>
      <c r="CK336" s="158">
        <f>IFERROR(IF(($R336-CJ336)&gt;=0,0,IF(($S336-CI336)&lt;0,0,IF(AND(($S336-CJ336)&gt;0,(CI336-$R336)&gt;0),$V336/365*(CJ336-CI336+1),IF(AND(($S336-CJ336)&lt;=0,(CI336-$R336)&gt;0),$V336/365*($S336-CI336+1),$V336/365*(CJ336-$R336+1))))),0)</f>
        <v>0</v>
      </c>
      <c r="CL336" s="154">
        <f>CJ336+1</f>
        <v>46327</v>
      </c>
      <c r="CM336" s="154">
        <f>CL336+29</f>
        <v>46356</v>
      </c>
      <c r="CN336" s="158">
        <f>IFERROR(IF(($R336-CM336)&gt;=0,0,IF(($S336-CL336)&lt;0,0,IF(AND(($S336-CM336)&gt;0,(CL336-$R336)&gt;0),$V336/365*(CM336-CL336+1),IF(AND(($S336-CM336)&lt;=0,(CL336-$R336)&gt;0),$V336/365*($S336-CL336+1),$V336/365*(CM336-$R336+1))))),0)</f>
        <v>0</v>
      </c>
      <c r="CO336" s="154">
        <f>CM336+1</f>
        <v>46357</v>
      </c>
      <c r="CP336" s="154">
        <f>CO336+30</f>
        <v>46387</v>
      </c>
      <c r="CQ336" s="158">
        <f>IFERROR(IF(($R336-CP336)&gt;=0,0,IF(($S336-CO336)&lt;0,0,IF(AND(($S336-CP336)&gt;0,(CO336-$R336)&gt;0),$V336/365*(CP336-CO336+1),IF(AND(($S336-CP336)&lt;=0,(CO336-$R336)&gt;0),$V336/365*($S336-CO336+1),$V336/365*(CP336-$R336+1))))),0)</f>
        <v>0</v>
      </c>
    </row>
    <row r="337" s="80" customFormat="1" ht="24" customHeight="1" outlineLevel="4" spans="1:95">
      <c r="A337" s="119"/>
      <c r="B337" s="120"/>
      <c r="C337" s="121"/>
      <c r="D337" s="119"/>
      <c r="E337" s="120"/>
      <c r="F337" s="120"/>
      <c r="G337" s="120"/>
      <c r="H337" s="122"/>
      <c r="I337" s="122"/>
      <c r="J337" s="122">
        <f>Z337+AC337+AF337+AI337+AL337+AO337+AR337+AU337+AX337+BA337+BD337+BG337</f>
        <v>0</v>
      </c>
      <c r="K337" s="122">
        <f>K336+1</f>
        <v>4</v>
      </c>
      <c r="L337" s="147"/>
      <c r="M337" s="148">
        <f>IFERROR(VLOOKUP($L337,'2-2 引出数据_合同数据仓库'!$B$2:$BP$10000,3,FALSE),0)</f>
        <v>0</v>
      </c>
      <c r="N337" s="122"/>
      <c r="O337" s="148">
        <f>IFERROR(VLOOKUP((LEFT(VLOOKUP($L337,'2-2 引出数据_合同数据仓库'!$B$2:$BP$10000,64,FALSE),15)&amp;(RIGHT(VLOOKUP($L337,'2-2 引出数据_合同数据仓库'!$B$2:$BP$10000,64,FALSE),4)+1)),'2-2 引出数据_合同数据仓库'!$B$2:$BP$10000,3,FALSE),0)</f>
        <v>0</v>
      </c>
      <c r="P337" s="122"/>
      <c r="Q337" s="122">
        <f>IFERROR(VLOOKUP($L337,'2-2 引出数据_合同数据仓库'!$B$2:$BP$10000,28,FALSE),0)</f>
        <v>0</v>
      </c>
      <c r="R337" s="122">
        <f>IFERROR(VLOOKUP($L337,'2-2 引出数据_合同数据仓库'!$B$2:$BP$10000,29,FALSE),0)</f>
        <v>0</v>
      </c>
      <c r="S337" s="122">
        <f>IFERROR(VLOOKUP($L337,'2-2 引出数据_合同数据仓库'!$B$2:$BP$10000,4,FALSE),0)</f>
        <v>0</v>
      </c>
      <c r="T337" s="122"/>
      <c r="U337" s="122">
        <f>IFERROR(VLOOKUP($L337,'2-2 引出数据_合同数据仓库'!$B$2:$BP$10000,15,FALSE),0)</f>
        <v>0</v>
      </c>
      <c r="V337" s="122">
        <f>U337/(S337-R337+1)*365</f>
        <v>0</v>
      </c>
      <c r="W337" s="122"/>
      <c r="X337" s="154">
        <v>45658</v>
      </c>
      <c r="Y337" s="154">
        <f>X337+30</f>
        <v>45688</v>
      </c>
      <c r="Z337" s="158">
        <f>IFERROR(IF(($R337-Y337)&gt;=0,0,IF(($S337-X337)&lt;0,0,IF(AND(($S337-Y337)&gt;0,(X337-$R337)&gt;0),$V337/365*(Y337-X337+1),IF(AND(($S337-Y337)&lt;=0,(X337-$R337)&gt;0),$V337/365*($S337-X337+1),$V337/365*(Y337-$R337+1))))),0)</f>
        <v>0</v>
      </c>
      <c r="AA337" s="154">
        <f>Y337+1</f>
        <v>45689</v>
      </c>
      <c r="AB337" s="154">
        <f>AA337+27</f>
        <v>45716</v>
      </c>
      <c r="AC337" s="158">
        <f>IFERROR(IF(($R337-AB337)&gt;=0,0,IF(($S337-AA337)&lt;0,0,IF(AND(($S337-AB337)&gt;0,(AA337-$R337)&gt;0),$V337/365*(AB337-AA337+1),IF(AND(($S337-AB337)&lt;=0,(AA337-$R337)&gt;0),$V337/365*($S337-AA337+1),$V337/365*(AB337-$R337+1))))),0)</f>
        <v>0</v>
      </c>
      <c r="AD337" s="154">
        <f>AB337+1</f>
        <v>45717</v>
      </c>
      <c r="AE337" s="154">
        <f>AD337+30</f>
        <v>45747</v>
      </c>
      <c r="AF337" s="158">
        <f>IFERROR(IF(($R337-AE337)&gt;=0,0,IF(($S337-AD337)&lt;0,0,IF(AND(($S337-AE337)&gt;0,(AD337-$R337)&gt;0),$V337/365*(AE337-AD337+1),IF(AND(($S337-AE337)&lt;=0,(AD337-$R337)&gt;0),$V337/365*($S337-AD337+1),$V337/365*(AE337-$R337+1))))),0)</f>
        <v>0</v>
      </c>
      <c r="AG337" s="154">
        <f>AE337+1</f>
        <v>45748</v>
      </c>
      <c r="AH337" s="154">
        <f>AG337+29</f>
        <v>45777</v>
      </c>
      <c r="AI337" s="158">
        <f>IFERROR(IF(($R337-AH337)&gt;=0,0,IF(($S337-AG337)&lt;0,0,IF(AND(($S337-AH337)&gt;0,(AG337-$R337)&gt;0),$V337/365*(AH337-AG337+1),IF(AND(($S337-AH337)&lt;=0,(AG337-$R337)&gt;0),$V337/365*($S337-AG337+1),$V337/365*(AH337-$R337+1))))),0)</f>
        <v>0</v>
      </c>
      <c r="AJ337" s="154">
        <f>AH337+1</f>
        <v>45778</v>
      </c>
      <c r="AK337" s="154">
        <f>AJ337+30</f>
        <v>45808</v>
      </c>
      <c r="AL337" s="158">
        <f>IFERROR(IF(($R337-AK337)&gt;=0,0,IF(($S337-AJ337)&lt;0,0,IF(AND(($S337-AK337)&gt;0,(AJ337-$R337)&gt;0),$V337/365*(AK337-AJ337+1),IF(AND(($S337-AK337)&lt;=0,(AJ337-$R337)&gt;0),$V337/365*($S337-AJ337+1),$V337/365*(AK337-$R337+1))))),0)</f>
        <v>0</v>
      </c>
      <c r="AM337" s="154">
        <f>AK337+1</f>
        <v>45809</v>
      </c>
      <c r="AN337" s="154">
        <f>AM337+29</f>
        <v>45838</v>
      </c>
      <c r="AO337" s="158">
        <f>IFERROR(IF(($R337-AN337)&gt;=0,0,IF(($S337-AM337)&lt;0,0,IF(AND(($S337-AN337)&gt;0,(AM337-$R337)&gt;0),$V337/365*(AN337-AM337+1),IF(AND(($S337-AN337)&lt;=0,(AM337-$R337)&gt;0),$V337/365*($S337-AM337+1),$V337/365*(AN337-$R337+1))))),0)</f>
        <v>0</v>
      </c>
      <c r="AP337" s="154">
        <f>AN337+1</f>
        <v>45839</v>
      </c>
      <c r="AQ337" s="154">
        <f>AP337+30</f>
        <v>45869</v>
      </c>
      <c r="AR337" s="158">
        <f>IFERROR(IF(($R337-AQ337)&gt;=0,0,IF(($S337-AP337)&lt;0,0,IF(AND(($S337-AQ337)&gt;0,(AP337-$R337)&gt;0),$V337/365*(AQ337-AP337+1),IF(AND(($S337-AQ337)&lt;=0,(AP337-$R337)&gt;0),$V337/365*($S337-AP337+1),$V337/365*(AQ337-$R337+1))))),0)</f>
        <v>0</v>
      </c>
      <c r="AS337" s="154">
        <f>AQ337+1</f>
        <v>45870</v>
      </c>
      <c r="AT337" s="154">
        <f>AS337+30</f>
        <v>45900</v>
      </c>
      <c r="AU337" s="158">
        <f>IFERROR(IF(($R337-AT337)&gt;=0,0,IF(($S337-AS337)&lt;0,0,IF(AND(($S337-AT337)&gt;0,(AS337-$R337)&gt;0),$V337/365*(AT337-AS337+1),IF(AND(($S337-AT337)&lt;=0,(AS337-$R337)&gt;0),$V337/365*($S337-AS337+1),$V337/365*(AT337-$R337+1))))),0)</f>
        <v>0</v>
      </c>
      <c r="AV337" s="154">
        <f>AT337+1</f>
        <v>45901</v>
      </c>
      <c r="AW337" s="154">
        <f>AV337+29</f>
        <v>45930</v>
      </c>
      <c r="AX337" s="158">
        <f>IFERROR(IF(($R337-AW337)&gt;=0,0,IF(($S337-AV337)&lt;0,0,IF(AND(($S337-AW337)&gt;0,(AV337-$R337)&gt;0),$V337/365*(AW337-AV337+1),IF(AND(($S337-AW337)&lt;=0,(AV337-$R337)&gt;0),$V337/365*($S337-AV337+1),$V337/365*(AW337-$R337+1))))),0)</f>
        <v>0</v>
      </c>
      <c r="AY337" s="154">
        <f>AW337+1</f>
        <v>45931</v>
      </c>
      <c r="AZ337" s="154">
        <f>AY337+30</f>
        <v>45961</v>
      </c>
      <c r="BA337" s="158">
        <f>IFERROR(IF(($R337-AZ337)&gt;=0,0,IF(($S337-AY337)&lt;0,0,IF(AND(($S337-AZ337)&gt;0,(AY337-$R337)&gt;0),$V337/365*(AZ337-AY337+1),IF(AND(($S337-AZ337)&lt;=0,(AY337-$R337)&gt;0),$V337/365*($S337-AY337+1),$V337/365*(AZ337-$R337+1))))),0)</f>
        <v>0</v>
      </c>
      <c r="BB337" s="154">
        <f>AZ337+1</f>
        <v>45962</v>
      </c>
      <c r="BC337" s="154">
        <f>BB337+29</f>
        <v>45991</v>
      </c>
      <c r="BD337" s="158">
        <f>IFERROR(IF(($R337-BC337)&gt;=0,0,IF(($S337-BB337)&lt;0,0,IF(AND(($S337-BC337)&gt;0,(BB337-$R337)&gt;0),$V337/365*(BC337-BB337+1),IF(AND(($S337-BC337)&lt;=0,(BB337-$R337)&gt;0),$V337/365*($S337-BB337+1),$V337/365*(BC337-$R337+1))))),0)</f>
        <v>0</v>
      </c>
      <c r="BE337" s="154">
        <f>BC337+1</f>
        <v>45992</v>
      </c>
      <c r="BF337" s="154">
        <f>BE337+30</f>
        <v>46022</v>
      </c>
      <c r="BG337" s="158">
        <f>IFERROR(IF(($R337-BF337)&gt;=0,0,IF(($S337-BE337)&lt;0,0,IF(AND(($S337-BF337)&gt;0,(BE337-$R337)&gt;0),$V337/365*(BF337-BE337+1),IF(AND(($S337-BF337)&lt;=0,(BE337-$R337)&gt;0),$V337/365*($S337-BE337+1),$V337/365*(BF337-$R337+1))))),0)</f>
        <v>0</v>
      </c>
      <c r="BH337" s="154">
        <v>46023</v>
      </c>
      <c r="BI337" s="154">
        <f>BH337+30</f>
        <v>46053</v>
      </c>
      <c r="BJ337" s="158">
        <f>IFERROR(IF(($R337-BI337)&gt;=0,0,IF(($S337-BH337)&lt;0,0,IF(AND(($S337-BI337)&gt;0,(BH337-$R337)&gt;0),$V337/365*(BI337-BH337+1),IF(AND(($S337-BI337)&lt;=0,(BH337-$R337)&gt;0),$V337/365*($S337-BH337+1),$V337/365*(BI337-$R337+1))))),0)</f>
        <v>0</v>
      </c>
      <c r="BK337" s="154">
        <f>BI337+1</f>
        <v>46054</v>
      </c>
      <c r="BL337" s="154">
        <f>BK337+27</f>
        <v>46081</v>
      </c>
      <c r="BM337" s="158">
        <f>IFERROR(IF(($R337-BL337)&gt;=0,0,IF(($S337-BK337)&lt;0,0,IF(AND(($S337-BL337)&gt;0,(BK337-$R337)&gt;0),$V337/365*(BL337-BK337+1),IF(AND(($S337-BL337)&lt;=0,(BK337-$R337)&gt;0),$V337/365*($S337-BK337+1),$V337/365*(BL337-$R337+1))))),0)</f>
        <v>0</v>
      </c>
      <c r="BN337" s="154">
        <f>BL337+1</f>
        <v>46082</v>
      </c>
      <c r="BO337" s="154">
        <f>BN337+30</f>
        <v>46112</v>
      </c>
      <c r="BP337" s="158">
        <f>IFERROR(IF(($R337-BO337)&gt;=0,0,IF(($S337-BN337)&lt;0,0,IF(AND(($S337-BO337)&gt;0,(BN337-$R337)&gt;0),$V337/365*(BO337-BN337+1),IF(AND(($S337-BO337)&lt;=0,(BN337-$R337)&gt;0),$V337/365*($S337-BN337+1),$V337/365*(BO337-$R337+1))))),0)</f>
        <v>0</v>
      </c>
      <c r="BQ337" s="154">
        <f>BO337+1</f>
        <v>46113</v>
      </c>
      <c r="BR337" s="154">
        <f>BQ337+29</f>
        <v>46142</v>
      </c>
      <c r="BS337" s="158">
        <f>IFERROR(IF(($R337-BR337)&gt;=0,0,IF(($S337-BQ337)&lt;0,0,IF(AND(($S337-BR337)&gt;0,(BQ337-$R337)&gt;0),$V337/365*(BR337-BQ337+1),IF(AND(($S337-BR337)&lt;=0,(BQ337-$R337)&gt;0),$V337/365*($S337-BQ337+1),$V337/365*(BR337-$R337+1))))),0)</f>
        <v>0</v>
      </c>
      <c r="BT337" s="154">
        <f>BR337+1</f>
        <v>46143</v>
      </c>
      <c r="BU337" s="154">
        <f>BT337+30</f>
        <v>46173</v>
      </c>
      <c r="BV337" s="158">
        <f>IFERROR(IF(($R337-BU337)&gt;=0,0,IF(($S337-BT337)&lt;0,0,IF(AND(($S337-BU337)&gt;0,(BT337-$R337)&gt;0),$V337/365*(BU337-BT337+1),IF(AND(($S337-BU337)&lt;=0,(BT337-$R337)&gt;0),$V337/365*($S337-BT337+1),$V337/365*(BU337-$R337+1))))),0)</f>
        <v>0</v>
      </c>
      <c r="BW337" s="154">
        <f>BU337+1</f>
        <v>46174</v>
      </c>
      <c r="BX337" s="154">
        <f>BW337+29</f>
        <v>46203</v>
      </c>
      <c r="BY337" s="158">
        <f>IFERROR(IF(($R337-BX337)&gt;=0,0,IF(($S337-BW337)&lt;0,0,IF(AND(($S337-BX337)&gt;0,(BW337-$R337)&gt;0),$V337/365*(BX337-BW337+1),IF(AND(($S337-BX337)&lt;=0,(BW337-$R337)&gt;0),$V337/365*($S337-BW337+1),$V337/365*(BX337-$R337+1))))),0)</f>
        <v>0</v>
      </c>
      <c r="BZ337" s="154">
        <f>BX337+1</f>
        <v>46204</v>
      </c>
      <c r="CA337" s="154">
        <f>BZ337+30</f>
        <v>46234</v>
      </c>
      <c r="CB337" s="158">
        <f>IFERROR(IF(($R337-CA337)&gt;=0,0,IF(($S337-BZ337)&lt;0,0,IF(AND(($S337-CA337)&gt;0,(BZ337-$R337)&gt;0),$V337/365*(CA337-BZ337+1),IF(AND(($S337-CA337)&lt;=0,(BZ337-$R337)&gt;0),$V337/365*($S337-BZ337+1),$V337/365*(CA337-$R337+1))))),0)</f>
        <v>0</v>
      </c>
      <c r="CC337" s="154">
        <f>CA337+1</f>
        <v>46235</v>
      </c>
      <c r="CD337" s="154">
        <f>CC337+30</f>
        <v>46265</v>
      </c>
      <c r="CE337" s="158">
        <f>IFERROR(IF(($R337-CD337)&gt;=0,0,IF(($S337-CC337)&lt;0,0,IF(AND(($S337-CD337)&gt;0,(CC337-$R337)&gt;0),$V337/365*(CD337-CC337+1),IF(AND(($S337-CD337)&lt;=0,(CC337-$R337)&gt;0),$V337/365*($S337-CC337+1),$V337/365*(CD337-$R337+1))))),0)</f>
        <v>0</v>
      </c>
      <c r="CF337" s="154">
        <f>CD337+1</f>
        <v>46266</v>
      </c>
      <c r="CG337" s="154">
        <f>CF337+29</f>
        <v>46295</v>
      </c>
      <c r="CH337" s="158">
        <f>IFERROR(IF(($R337-CG337)&gt;=0,0,IF(($S337-CF337)&lt;0,0,IF(AND(($S337-CG337)&gt;0,(CF337-$R337)&gt;0),$V337/365*(CG337-CF337+1),IF(AND(($S337-CG337)&lt;=0,(CF337-$R337)&gt;0),$V337/365*($S337-CF337+1),$V337/365*(CG337-$R337+1))))),0)</f>
        <v>0</v>
      </c>
      <c r="CI337" s="154">
        <f>CG337+1</f>
        <v>46296</v>
      </c>
      <c r="CJ337" s="154">
        <f>CI337+30</f>
        <v>46326</v>
      </c>
      <c r="CK337" s="158">
        <f>IFERROR(IF(($R337-CJ337)&gt;=0,0,IF(($S337-CI337)&lt;0,0,IF(AND(($S337-CJ337)&gt;0,(CI337-$R337)&gt;0),$V337/365*(CJ337-CI337+1),IF(AND(($S337-CJ337)&lt;=0,(CI337-$R337)&gt;0),$V337/365*($S337-CI337+1),$V337/365*(CJ337-$R337+1))))),0)</f>
        <v>0</v>
      </c>
      <c r="CL337" s="154">
        <f>CJ337+1</f>
        <v>46327</v>
      </c>
      <c r="CM337" s="154">
        <f>CL337+29</f>
        <v>46356</v>
      </c>
      <c r="CN337" s="158">
        <f>IFERROR(IF(($R337-CM337)&gt;=0,0,IF(($S337-CL337)&lt;0,0,IF(AND(($S337-CM337)&gt;0,(CL337-$R337)&gt;0),$V337/365*(CM337-CL337+1),IF(AND(($S337-CM337)&lt;=0,(CL337-$R337)&gt;0),$V337/365*($S337-CL337+1),$V337/365*(CM337-$R337+1))))),0)</f>
        <v>0</v>
      </c>
      <c r="CO337" s="154">
        <f>CM337+1</f>
        <v>46357</v>
      </c>
      <c r="CP337" s="154">
        <f>CO337+30</f>
        <v>46387</v>
      </c>
      <c r="CQ337" s="158">
        <f>IFERROR(IF(($R337-CP337)&gt;=0,0,IF(($S337-CO337)&lt;0,0,IF(AND(($S337-CP337)&gt;0,(CO337-$R337)&gt;0),$V337/365*(CP337-CO337+1),IF(AND(($S337-CP337)&lt;=0,(CO337-$R337)&gt;0),$V337/365*($S337-CO337+1),$V337/365*(CP337-$R337+1))))),0)</f>
        <v>0</v>
      </c>
    </row>
    <row r="338" s="80" customFormat="1" ht="24" customHeight="1" outlineLevel="4" spans="1:95">
      <c r="A338" s="123" t="s">
        <v>2814</v>
      </c>
      <c r="B338" s="124"/>
      <c r="C338" s="124"/>
      <c r="D338" s="124"/>
      <c r="E338" s="124"/>
      <c r="F338" s="124"/>
      <c r="G338" s="125"/>
      <c r="H338" s="126"/>
      <c r="I338" s="126"/>
      <c r="J338" s="126"/>
      <c r="K338" s="126"/>
      <c r="L338" s="149"/>
      <c r="M338" s="149"/>
      <c r="N338" s="126"/>
      <c r="O338" s="126"/>
      <c r="P338" s="126"/>
      <c r="Q338" s="126"/>
      <c r="R338" s="126"/>
      <c r="S338" s="126"/>
      <c r="T338" s="126"/>
      <c r="U338" s="126"/>
      <c r="V338" s="126"/>
      <c r="W338" s="126"/>
      <c r="X338" s="126"/>
      <c r="Y338" s="126"/>
      <c r="Z338" s="126"/>
      <c r="AA338" s="126"/>
      <c r="AB338" s="126"/>
      <c r="AC338" s="126"/>
      <c r="AD338" s="126"/>
      <c r="AE338" s="126"/>
      <c r="AF338" s="126"/>
      <c r="AG338" s="126"/>
      <c r="AH338" s="126"/>
      <c r="AI338" s="126"/>
      <c r="AJ338" s="126"/>
      <c r="AK338" s="126"/>
      <c r="AL338" s="126"/>
      <c r="AM338" s="126"/>
      <c r="AN338" s="126"/>
      <c r="AO338" s="126"/>
      <c r="AP338" s="126"/>
      <c r="AQ338" s="126"/>
      <c r="AR338" s="126"/>
      <c r="AS338" s="126"/>
      <c r="AT338" s="126"/>
      <c r="AU338" s="126"/>
      <c r="AV338" s="126"/>
      <c r="AW338" s="126"/>
      <c r="AX338" s="126"/>
      <c r="AY338" s="126"/>
      <c r="AZ338" s="126"/>
      <c r="BA338" s="126"/>
      <c r="BB338" s="126"/>
      <c r="BC338" s="126"/>
      <c r="BD338" s="126"/>
      <c r="BE338" s="126"/>
      <c r="BF338" s="126"/>
      <c r="BG338" s="126"/>
      <c r="BH338" s="126"/>
      <c r="BI338" s="126"/>
      <c r="BJ338" s="126"/>
      <c r="BK338" s="126"/>
      <c r="BL338" s="126"/>
      <c r="BM338" s="126"/>
      <c r="BN338" s="126"/>
      <c r="BO338" s="126"/>
      <c r="BP338" s="126"/>
      <c r="BQ338" s="126"/>
      <c r="BR338" s="126"/>
      <c r="BS338" s="126"/>
      <c r="BT338" s="126"/>
      <c r="BU338" s="126"/>
      <c r="BV338" s="126"/>
      <c r="BW338" s="126"/>
      <c r="BX338" s="126"/>
      <c r="BY338" s="126"/>
      <c r="BZ338" s="126"/>
      <c r="CA338" s="126"/>
      <c r="CB338" s="126"/>
      <c r="CC338" s="126"/>
      <c r="CD338" s="126"/>
      <c r="CE338" s="126"/>
      <c r="CF338" s="126"/>
      <c r="CG338" s="126"/>
      <c r="CH338" s="126"/>
      <c r="CI338" s="126"/>
      <c r="CJ338" s="126"/>
      <c r="CK338" s="126"/>
      <c r="CL338" s="126"/>
      <c r="CM338" s="126"/>
      <c r="CN338" s="126"/>
      <c r="CO338" s="126"/>
      <c r="CP338" s="126"/>
      <c r="CQ338" s="126"/>
    </row>
    <row r="339" ht="24" customHeight="1" outlineLevel="2" spans="1:95">
      <c r="A339" s="49"/>
      <c r="B339" s="112" t="s">
        <v>787</v>
      </c>
      <c r="C339" s="113" t="s">
        <v>1280</v>
      </c>
      <c r="D339" s="49" t="s">
        <v>1281</v>
      </c>
      <c r="E339" s="112" t="s">
        <v>1282</v>
      </c>
      <c r="F339" s="112"/>
      <c r="G339" s="112" t="s">
        <v>936</v>
      </c>
      <c r="H339" s="114">
        <f>X339+AA339+AD339+AG339+AJ339+AM339+AP339+AS339+AV339+AY339+BB339+BE339</f>
        <v>0</v>
      </c>
      <c r="I339" s="114">
        <f>Y339+AB339+AE339+AH339+AK339+AN339+AQ339+AT339+AW339+AZ339+BC339+BF339</f>
        <v>-5131.19208219178</v>
      </c>
      <c r="J339" s="114">
        <f t="shared" ref="J339:J344" si="15">Z339+AC339+AF339+AI339+AL339+AO339+AR339+AU339+AX339+BA339+BD339+BG339</f>
        <v>5131.19208219178</v>
      </c>
      <c r="K339" s="114"/>
      <c r="L339" s="145"/>
      <c r="M339" s="145"/>
      <c r="N339" s="114"/>
      <c r="O339" s="114"/>
      <c r="P339" s="114"/>
      <c r="Q339" s="114"/>
      <c r="R339" s="114"/>
      <c r="S339" s="114"/>
      <c r="T339" s="114"/>
      <c r="U339" s="114"/>
      <c r="V339" s="114"/>
      <c r="W339" s="114"/>
      <c r="X339" s="114">
        <f>VLOOKUP($C339,'1 预算编制表单'!$C:$BJ,27,FALSE)</f>
        <v>0</v>
      </c>
      <c r="Y339" s="114">
        <f>X339-Z339</f>
        <v>-444.290301369863</v>
      </c>
      <c r="Z339" s="114">
        <f>Z340+Z346+Z355+Z361+Z367+Z373+Z379+Z385+Z391</f>
        <v>444.290301369863</v>
      </c>
      <c r="AA339" s="114">
        <f>VLOOKUP($C339,'1 预算编制表单'!$C:$BJ,30,FALSE)</f>
        <v>0</v>
      </c>
      <c r="AB339" s="114">
        <f>AA339-AC339</f>
        <v>-401.294465753425</v>
      </c>
      <c r="AC339" s="114">
        <f>AC340+AC346+AC355+AC361+AC367+AC373+AC379+AC385+AC391</f>
        <v>401.294465753425</v>
      </c>
      <c r="AD339" s="114">
        <f>VLOOKUP($C339,'1 预算编制表单'!$C:$BJ,33,FALSE)</f>
        <v>0</v>
      </c>
      <c r="AE339" s="114">
        <f>AD339-AF339</f>
        <v>-444.290301369863</v>
      </c>
      <c r="AF339" s="114">
        <f>AF340+AF346+AF355+AF361+AF367+AF373+AF379+AF385+AF391</f>
        <v>444.290301369863</v>
      </c>
      <c r="AG339" s="114">
        <f>VLOOKUP($C339,'1 预算编制表单'!$C:$BJ,36,FALSE)</f>
        <v>0</v>
      </c>
      <c r="AH339" s="114">
        <f>AG339-AI339</f>
        <v>-429.958356164384</v>
      </c>
      <c r="AI339" s="114">
        <f>AI340+AI346+AI355+AI361+AI367+AI373+AI379+AI385+AI391</f>
        <v>429.958356164384</v>
      </c>
      <c r="AJ339" s="114">
        <f>VLOOKUP($C339,'1 预算编制表单'!$C:$BJ,39,FALSE)</f>
        <v>0</v>
      </c>
      <c r="AK339" s="114">
        <f>AJ339-AL339</f>
        <v>-444.290301369863</v>
      </c>
      <c r="AL339" s="114">
        <f>AL340+AL346+AL355+AL361+AL367+AL373+AL379+AL385+AL391</f>
        <v>444.290301369863</v>
      </c>
      <c r="AM339" s="114">
        <f>VLOOKUP($C339,'1 预算编制表单'!$C:$BJ,42,FALSE)</f>
        <v>0</v>
      </c>
      <c r="AN339" s="114">
        <f>AM339-AO339</f>
        <v>-429.958356164384</v>
      </c>
      <c r="AO339" s="114">
        <f>AO340+AO346+AO355+AO361+AO367+AO373+AO379+AO385+AO391</f>
        <v>429.958356164384</v>
      </c>
      <c r="AP339" s="114">
        <f>VLOOKUP($C339,'1 预算编制表单'!$C:$BJ,45,FALSE)</f>
        <v>0</v>
      </c>
      <c r="AQ339" s="114">
        <f>AP339-AR339</f>
        <v>-427.447880434783</v>
      </c>
      <c r="AR339" s="114">
        <f>AR340+AR346+AR355+AR361+AR367+AR373+AR379+AR385+AR391</f>
        <v>427.447880434783</v>
      </c>
      <c r="AS339" s="114">
        <f>VLOOKUP($C339,'1 预算编制表单'!$C:$BJ,48,FALSE)</f>
        <v>0</v>
      </c>
      <c r="AT339" s="114">
        <f>AS339-AU339</f>
        <v>-427.447880434783</v>
      </c>
      <c r="AU339" s="114">
        <f>AU340+AU346+AU355+AU361+AU367+AU373+AU379+AU385+AU391</f>
        <v>427.447880434783</v>
      </c>
      <c r="AV339" s="114">
        <f>VLOOKUP($C339,'1 预算编制表单'!$C:$BJ,51,FALSE)</f>
        <v>0</v>
      </c>
      <c r="AW339" s="114">
        <f>AV339-AX339</f>
        <v>-413.659239130435</v>
      </c>
      <c r="AX339" s="114">
        <f>AX340+AX346+AX355+AX361+AX367+AX373+AX379+AX385+AX391</f>
        <v>413.659239130435</v>
      </c>
      <c r="AY339" s="114">
        <f>VLOOKUP($C339,'1 预算编制表单'!$C:$BJ,54,FALSE)</f>
        <v>0</v>
      </c>
      <c r="AZ339" s="114">
        <f>AY339-BA339</f>
        <v>-427.447880434783</v>
      </c>
      <c r="BA339" s="114">
        <f>BA340+BA346+BA355+BA361+BA367+BA373+BA379+BA385+BA391</f>
        <v>427.447880434783</v>
      </c>
      <c r="BB339" s="114">
        <f>VLOOKUP($C339,'1 预算编制表单'!$C:$BJ,57,FALSE)</f>
        <v>0</v>
      </c>
      <c r="BC339" s="114">
        <f>BB339-BD339</f>
        <v>-413.659239130435</v>
      </c>
      <c r="BD339" s="114">
        <f>BD340+BD346+BD355+BD361+BD367+BD373+BD379+BD385+BD391</f>
        <v>413.659239130435</v>
      </c>
      <c r="BE339" s="114">
        <f>VLOOKUP($C339,'1 预算编制表单'!$C:$BJ,60,FALSE)</f>
        <v>0</v>
      </c>
      <c r="BF339" s="114">
        <f>BE339-BG339</f>
        <v>-427.447880434783</v>
      </c>
      <c r="BG339" s="114">
        <f>BG340+BG346+BG355+BG361+BG367+BG373+BG379+BG385+BG391</f>
        <v>427.447880434783</v>
      </c>
      <c r="BH339" s="114">
        <f>VLOOKUP($C339,'1 预算编制表单'!$C:$BJ,27,FALSE)</f>
        <v>0</v>
      </c>
      <c r="BI339" s="114">
        <f>BH339-BJ339</f>
        <v>0</v>
      </c>
      <c r="BJ339" s="114">
        <f>BJ340+BJ346+BJ355+BJ361+BJ367+BJ373+BJ379+BJ385+BJ391</f>
        <v>0</v>
      </c>
      <c r="BK339" s="114">
        <f>VLOOKUP($C339,'1 预算编制表单'!$C:$BJ,30,FALSE)</f>
        <v>0</v>
      </c>
      <c r="BL339" s="114">
        <f>BK339-BM339</f>
        <v>0</v>
      </c>
      <c r="BM339" s="114">
        <f>BM340+BM346+BM355+BM361+BM367+BM373+BM379+BM385+BM391</f>
        <v>0</v>
      </c>
      <c r="BN339" s="114">
        <f>VLOOKUP($C339,'1 预算编制表单'!$C:$BJ,33,FALSE)</f>
        <v>0</v>
      </c>
      <c r="BO339" s="114">
        <f>BN339-BP339</f>
        <v>0</v>
      </c>
      <c r="BP339" s="114">
        <f>BP340+BP346+BP355+BP361+BP367+BP373+BP379+BP385+BP391</f>
        <v>0</v>
      </c>
      <c r="BQ339" s="114">
        <f>VLOOKUP($C339,'1 预算编制表单'!$C:$BJ,36,FALSE)</f>
        <v>0</v>
      </c>
      <c r="BR339" s="114">
        <f>BQ339-BS339</f>
        <v>0</v>
      </c>
      <c r="BS339" s="114">
        <f>BS340+BS346+BS355+BS361+BS367+BS373+BS379+BS385+BS391</f>
        <v>0</v>
      </c>
      <c r="BT339" s="114">
        <f>VLOOKUP($C339,'1 预算编制表单'!$C:$BJ,39,FALSE)</f>
        <v>0</v>
      </c>
      <c r="BU339" s="114">
        <f>BT339-BV339</f>
        <v>0</v>
      </c>
      <c r="BV339" s="114">
        <f>BV340+BV346+BV355+BV361+BV367+BV373+BV379+BV385+BV391</f>
        <v>0</v>
      </c>
      <c r="BW339" s="114">
        <f>VLOOKUP($C339,'1 预算编制表单'!$C:$BJ,42,FALSE)</f>
        <v>0</v>
      </c>
      <c r="BX339" s="114">
        <f>BW339-BY339</f>
        <v>0</v>
      </c>
      <c r="BY339" s="114">
        <f>BY340+BY346+BY355+BY361+BY367+BY373+BY379+BY385+BY391</f>
        <v>0</v>
      </c>
      <c r="BZ339" s="114">
        <f>VLOOKUP($C339,'1 预算编制表单'!$C:$BJ,45,FALSE)</f>
        <v>0</v>
      </c>
      <c r="CA339" s="114">
        <f>BZ339-CB339</f>
        <v>0</v>
      </c>
      <c r="CB339" s="114">
        <f>CB340+CB346+CB355+CB361+CB367+CB373+CB379+CB385+CB391</f>
        <v>0</v>
      </c>
      <c r="CC339" s="114">
        <f>VLOOKUP($C339,'1 预算编制表单'!$C:$BJ,48,FALSE)</f>
        <v>0</v>
      </c>
      <c r="CD339" s="114">
        <f>CC339-CE339</f>
        <v>0</v>
      </c>
      <c r="CE339" s="114">
        <f>CE340+CE346+CE355+CE361+CE367+CE373+CE379+CE385+CE391</f>
        <v>0</v>
      </c>
      <c r="CF339" s="114">
        <f>VLOOKUP($C339,'1 预算编制表单'!$C:$BJ,51,FALSE)</f>
        <v>0</v>
      </c>
      <c r="CG339" s="114">
        <f>CF339-CH339</f>
        <v>0</v>
      </c>
      <c r="CH339" s="114">
        <f>CH340+CH346+CH355+CH361+CH367+CH373+CH379+CH385+CH391</f>
        <v>0</v>
      </c>
      <c r="CI339" s="114">
        <f>VLOOKUP($C339,'1 预算编制表单'!$C:$BJ,54,FALSE)</f>
        <v>0</v>
      </c>
      <c r="CJ339" s="114">
        <f>CI339-CK339</f>
        <v>0</v>
      </c>
      <c r="CK339" s="114">
        <f>CK340+CK346+CK355+CK361+CK367+CK373+CK379+CK385+CK391</f>
        <v>0</v>
      </c>
      <c r="CL339" s="114">
        <f>VLOOKUP($C339,'1 预算编制表单'!$C:$BJ,57,FALSE)</f>
        <v>0</v>
      </c>
      <c r="CM339" s="114">
        <f>CL339-CN339</f>
        <v>0</v>
      </c>
      <c r="CN339" s="114">
        <f>CN340+CN346+CN355+CN361+CN367+CN373+CN379+CN385+CN391</f>
        <v>0</v>
      </c>
      <c r="CO339" s="114">
        <f>VLOOKUP($C339,'1 预算编制表单'!$C:$BJ,60,FALSE)</f>
        <v>0</v>
      </c>
      <c r="CP339" s="114">
        <f>CO339-CQ339</f>
        <v>0</v>
      </c>
      <c r="CQ339" s="114">
        <f>CQ340+CQ346+CQ355+CQ361+CQ367+CQ373+CQ379+CQ385+CQ391</f>
        <v>0</v>
      </c>
    </row>
    <row r="340" ht="24" customHeight="1" outlineLevel="3" spans="1:95">
      <c r="A340" s="115"/>
      <c r="B340" s="116" t="s">
        <v>792</v>
      </c>
      <c r="C340" s="117" t="s">
        <v>28</v>
      </c>
      <c r="D340" s="115" t="s">
        <v>29</v>
      </c>
      <c r="E340" s="116" t="s">
        <v>1283</v>
      </c>
      <c r="F340" s="116"/>
      <c r="G340" s="116" t="s">
        <v>936</v>
      </c>
      <c r="H340" s="118">
        <f>X340+AA340+AD340+AG340+AJ340+AM340+AP340+AS340+AV340+AY340+BB340+BE340</f>
        <v>0</v>
      </c>
      <c r="I340" s="118">
        <f>Y340+AB340+AE340+AH340+AK340+AN340+AQ340+AT340+AW340+AZ340+BC340+BF340</f>
        <v>-5131.19208219178</v>
      </c>
      <c r="J340" s="118">
        <f t="shared" si="15"/>
        <v>5131.19208219178</v>
      </c>
      <c r="K340" s="118"/>
      <c r="L340" s="146"/>
      <c r="M340" s="146"/>
      <c r="N340" s="118"/>
      <c r="O340" s="118"/>
      <c r="P340" s="118"/>
      <c r="Q340" s="118"/>
      <c r="R340" s="118"/>
      <c r="S340" s="118"/>
      <c r="T340" s="118"/>
      <c r="U340" s="118"/>
      <c r="V340" s="118"/>
      <c r="W340" s="118"/>
      <c r="X340" s="118">
        <f>VLOOKUP($C340,'1 预算编制表单'!$C:$BJ,27,FALSE)</f>
        <v>0</v>
      </c>
      <c r="Y340" s="118">
        <f>X340-Z340</f>
        <v>-444.290301369863</v>
      </c>
      <c r="Z340" s="118">
        <f>SUM(Z341:Z345)</f>
        <v>444.290301369863</v>
      </c>
      <c r="AA340" s="118">
        <f>VLOOKUP($C340,'1 预算编制表单'!$C:$BJ,30,FALSE)</f>
        <v>0</v>
      </c>
      <c r="AB340" s="118">
        <f>AA340-AC340</f>
        <v>-401.294465753425</v>
      </c>
      <c r="AC340" s="118">
        <f>SUM(AC341:AC345)</f>
        <v>401.294465753425</v>
      </c>
      <c r="AD340" s="118">
        <f>VLOOKUP($C340,'1 预算编制表单'!$C:$BJ,33,FALSE)</f>
        <v>0</v>
      </c>
      <c r="AE340" s="118">
        <f>AD340-AF340</f>
        <v>-444.290301369863</v>
      </c>
      <c r="AF340" s="118">
        <f>SUM(AF341:AF345)</f>
        <v>444.290301369863</v>
      </c>
      <c r="AG340" s="118">
        <f>VLOOKUP($C340,'1 预算编制表单'!$C:$BJ,36,FALSE)</f>
        <v>0</v>
      </c>
      <c r="AH340" s="118">
        <f>AG340-AI340</f>
        <v>-429.958356164384</v>
      </c>
      <c r="AI340" s="118">
        <f>SUM(AI341:AI345)</f>
        <v>429.958356164384</v>
      </c>
      <c r="AJ340" s="118">
        <f>VLOOKUP($C340,'1 预算编制表单'!$C:$BJ,39,FALSE)</f>
        <v>0</v>
      </c>
      <c r="AK340" s="118">
        <f>AJ340-AL340</f>
        <v>-444.290301369863</v>
      </c>
      <c r="AL340" s="118">
        <f>SUM(AL341:AL345)</f>
        <v>444.290301369863</v>
      </c>
      <c r="AM340" s="118">
        <f>VLOOKUP($C340,'1 预算编制表单'!$C:$BJ,42,FALSE)</f>
        <v>0</v>
      </c>
      <c r="AN340" s="118">
        <f>AM340-AO340</f>
        <v>-429.958356164384</v>
      </c>
      <c r="AO340" s="118">
        <f>SUM(AO341:AO345)</f>
        <v>429.958356164384</v>
      </c>
      <c r="AP340" s="118">
        <f>VLOOKUP($C340,'1 预算编制表单'!$C:$BJ,45,FALSE)</f>
        <v>0</v>
      </c>
      <c r="AQ340" s="118">
        <f>AP340-AR340</f>
        <v>-427.447880434783</v>
      </c>
      <c r="AR340" s="118">
        <f>SUM(AR341:AR345)</f>
        <v>427.447880434783</v>
      </c>
      <c r="AS340" s="118">
        <f>VLOOKUP($C340,'1 预算编制表单'!$C:$BJ,48,FALSE)</f>
        <v>0</v>
      </c>
      <c r="AT340" s="118">
        <f>AS340-AU340</f>
        <v>-427.447880434783</v>
      </c>
      <c r="AU340" s="118">
        <f>SUM(AU341:AU345)</f>
        <v>427.447880434783</v>
      </c>
      <c r="AV340" s="118">
        <f>VLOOKUP($C340,'1 预算编制表单'!$C:$BJ,51,FALSE)</f>
        <v>0</v>
      </c>
      <c r="AW340" s="118">
        <f>AV340-AX340</f>
        <v>-413.659239130435</v>
      </c>
      <c r="AX340" s="118">
        <f>SUM(AX341:AX345)</f>
        <v>413.659239130435</v>
      </c>
      <c r="AY340" s="118">
        <f>VLOOKUP($C340,'1 预算编制表单'!$C:$BJ,54,FALSE)</f>
        <v>0</v>
      </c>
      <c r="AZ340" s="118">
        <f>AY340-BA340</f>
        <v>-427.447880434783</v>
      </c>
      <c r="BA340" s="118">
        <f>SUM(BA341:BA345)</f>
        <v>427.447880434783</v>
      </c>
      <c r="BB340" s="118">
        <f>VLOOKUP($C340,'1 预算编制表单'!$C:$BJ,57,FALSE)</f>
        <v>0</v>
      </c>
      <c r="BC340" s="118">
        <f>BB340-BD340</f>
        <v>-413.659239130435</v>
      </c>
      <c r="BD340" s="118">
        <f>SUM(BD341:BD345)</f>
        <v>413.659239130435</v>
      </c>
      <c r="BE340" s="118">
        <f>VLOOKUP($C340,'1 预算编制表单'!$C:$BJ,60,FALSE)</f>
        <v>0</v>
      </c>
      <c r="BF340" s="118">
        <f>BE340-BG340</f>
        <v>-427.447880434783</v>
      </c>
      <c r="BG340" s="118">
        <f>SUM(BG341:BG345)</f>
        <v>427.447880434783</v>
      </c>
      <c r="BH340" s="118">
        <f>VLOOKUP($C340,'1 预算编制表单'!$C:$BJ,27,FALSE)</f>
        <v>0</v>
      </c>
      <c r="BI340" s="118">
        <f>BH340-BJ340</f>
        <v>0</v>
      </c>
      <c r="BJ340" s="118">
        <f>SUM(BJ341:BJ345)</f>
        <v>0</v>
      </c>
      <c r="BK340" s="118">
        <f>VLOOKUP($C340,'1 预算编制表单'!$C:$BJ,30,FALSE)</f>
        <v>0</v>
      </c>
      <c r="BL340" s="118">
        <f>BK340-BM340</f>
        <v>0</v>
      </c>
      <c r="BM340" s="118">
        <f>SUM(BM341:BM345)</f>
        <v>0</v>
      </c>
      <c r="BN340" s="118">
        <f>VLOOKUP($C340,'1 预算编制表单'!$C:$BJ,33,FALSE)</f>
        <v>0</v>
      </c>
      <c r="BO340" s="118">
        <f>BN340-BP340</f>
        <v>0</v>
      </c>
      <c r="BP340" s="118">
        <f>SUM(BP341:BP345)</f>
        <v>0</v>
      </c>
      <c r="BQ340" s="118">
        <f>VLOOKUP($C340,'1 预算编制表单'!$C:$BJ,36,FALSE)</f>
        <v>0</v>
      </c>
      <c r="BR340" s="118">
        <f>BQ340-BS340</f>
        <v>0</v>
      </c>
      <c r="BS340" s="118">
        <f>SUM(BS341:BS345)</f>
        <v>0</v>
      </c>
      <c r="BT340" s="118">
        <f>VLOOKUP($C340,'1 预算编制表单'!$C:$BJ,39,FALSE)</f>
        <v>0</v>
      </c>
      <c r="BU340" s="118">
        <f>BT340-BV340</f>
        <v>0</v>
      </c>
      <c r="BV340" s="118">
        <f>SUM(BV341:BV345)</f>
        <v>0</v>
      </c>
      <c r="BW340" s="118">
        <f>VLOOKUP($C340,'1 预算编制表单'!$C:$BJ,42,FALSE)</f>
        <v>0</v>
      </c>
      <c r="BX340" s="118">
        <f>BW340-BY340</f>
        <v>0</v>
      </c>
      <c r="BY340" s="118">
        <f>SUM(BY341:BY345)</f>
        <v>0</v>
      </c>
      <c r="BZ340" s="118">
        <f>VLOOKUP($C340,'1 预算编制表单'!$C:$BJ,45,FALSE)</f>
        <v>0</v>
      </c>
      <c r="CA340" s="118">
        <f>BZ340-CB340</f>
        <v>0</v>
      </c>
      <c r="CB340" s="118">
        <f>SUM(CB341:CB345)</f>
        <v>0</v>
      </c>
      <c r="CC340" s="118">
        <f>VLOOKUP($C340,'1 预算编制表单'!$C:$BJ,48,FALSE)</f>
        <v>0</v>
      </c>
      <c r="CD340" s="118">
        <f>CC340-CE340</f>
        <v>0</v>
      </c>
      <c r="CE340" s="118">
        <f>SUM(CE341:CE345)</f>
        <v>0</v>
      </c>
      <c r="CF340" s="118">
        <f>VLOOKUP($C340,'1 预算编制表单'!$C:$BJ,51,FALSE)</f>
        <v>0</v>
      </c>
      <c r="CG340" s="118">
        <f>CF340-CH340</f>
        <v>0</v>
      </c>
      <c r="CH340" s="118">
        <f>SUM(CH341:CH345)</f>
        <v>0</v>
      </c>
      <c r="CI340" s="118">
        <f>VLOOKUP($C340,'1 预算编制表单'!$C:$BJ,54,FALSE)</f>
        <v>0</v>
      </c>
      <c r="CJ340" s="118">
        <f>CI340-CK340</f>
        <v>0</v>
      </c>
      <c r="CK340" s="118">
        <f>SUM(CK341:CK345)</f>
        <v>0</v>
      </c>
      <c r="CL340" s="118">
        <f>VLOOKUP($C340,'1 预算编制表单'!$C:$BJ,57,FALSE)</f>
        <v>0</v>
      </c>
      <c r="CM340" s="118">
        <f>CL340-CN340</f>
        <v>0</v>
      </c>
      <c r="CN340" s="118">
        <f>SUM(CN341:CN345)</f>
        <v>0</v>
      </c>
      <c r="CO340" s="118">
        <f>VLOOKUP($C340,'1 预算编制表单'!$C:$BJ,60,FALSE)</f>
        <v>0</v>
      </c>
      <c r="CP340" s="118">
        <f>CO340-CQ340</f>
        <v>0</v>
      </c>
      <c r="CQ340" s="118">
        <f>SUM(CQ341:CQ345)</f>
        <v>0</v>
      </c>
    </row>
    <row r="341" s="80" customFormat="1" ht="24" customHeight="1" outlineLevel="4" spans="1:95">
      <c r="A341" s="119"/>
      <c r="B341" s="120"/>
      <c r="C341" s="121"/>
      <c r="D341" s="119"/>
      <c r="E341" s="120"/>
      <c r="F341" s="120"/>
      <c r="G341" s="120"/>
      <c r="H341" s="122"/>
      <c r="I341" s="122"/>
      <c r="J341" s="122">
        <f t="shared" si="15"/>
        <v>2537.11</v>
      </c>
      <c r="K341" s="122">
        <v>1</v>
      </c>
      <c r="L341" s="147" t="s">
        <v>2820</v>
      </c>
      <c r="M341" s="148" t="str">
        <f>IFERROR(VLOOKUP($L341,'2-2 引出数据_合同数据仓库'!$B$2:$BP$10000,3,FALSE),0)</f>
        <v>金地华南地产项目四害消杀外包服务合同(2025)</v>
      </c>
      <c r="N341" s="122"/>
      <c r="O341" s="148">
        <f>IFERROR(VLOOKUP((LEFT(VLOOKUP($L341,'2-2 引出数据_合同数据仓库'!$B$2:$BP$10000,64,FALSE),15)&amp;(RIGHT(VLOOKUP($L341,'2-2 引出数据_合同数据仓库'!$B$2:$BP$10000,64,FALSE),4)+1)),'2-2 引出数据_合同数据仓库'!$B$2:$BP$10000,3,FALSE),0)</f>
        <v>0</v>
      </c>
      <c r="P341" s="122"/>
      <c r="Q341" s="122" t="str">
        <f>IFERROR(VLOOKUP($L341,'2-2 引出数据_合同数据仓库'!$B$2:$BP$10000,28,FALSE),0)</f>
        <v>2025-06-07</v>
      </c>
      <c r="R341" s="122" t="str">
        <f>IFERROR(VLOOKUP($L341,'2-2 引出数据_合同数据仓库'!$B$2:$BP$10000,29,FALSE),0)</f>
        <v>2025-07-01</v>
      </c>
      <c r="S341" s="122" t="str">
        <f>IFERROR(VLOOKUP($L341,'2-2 引出数据_合同数据仓库'!$B$2:$BP$10000,4,FALSE),0)</f>
        <v>2025-12-31</v>
      </c>
      <c r="T341" s="122"/>
      <c r="U341" s="122">
        <f>IFERROR(VLOOKUP($L341,'2-2 引出数据_合同数据仓库'!$B$2:$BP$10000,15,FALSE),0)</f>
        <v>2537.11</v>
      </c>
      <c r="V341" s="122">
        <f>U341/(S341-R341+1)*365</f>
        <v>5032.85407608696</v>
      </c>
      <c r="W341" s="122"/>
      <c r="X341" s="154">
        <v>45658</v>
      </c>
      <c r="Y341" s="154">
        <f>X341+30</f>
        <v>45688</v>
      </c>
      <c r="Z341" s="158">
        <f>IFERROR(IF(($R341-Y341)&gt;=0,0,IF(($S341-X341)&lt;0,0,IF(AND(($S341-Y341)&gt;0,(X341-$R341)&gt;0),$V341/365*(Y341-X341+1),IF(AND(($S341-Y341)&lt;=0,(X341-$R341)&gt;0),$V341/365*($S341-X341+1),$V341/365*(Y341-$R341+1))))),0)</f>
        <v>0</v>
      </c>
      <c r="AA341" s="154">
        <f>Y341+1</f>
        <v>45689</v>
      </c>
      <c r="AB341" s="154">
        <f>AA341+27</f>
        <v>45716</v>
      </c>
      <c r="AC341" s="158">
        <f>IFERROR(IF(($R341-AB341)&gt;=0,0,IF(($S341-AA341)&lt;0,0,IF(AND(($S341-AB341)&gt;0,(AA341-$R341)&gt;0),$V341/365*(AB341-AA341+1),IF(AND(($S341-AB341)&lt;=0,(AA341-$R341)&gt;0),$V341/365*($S341-AA341+1),$V341/365*(AB341-$R341+1))))),0)</f>
        <v>0</v>
      </c>
      <c r="AD341" s="154">
        <f>AB341+1</f>
        <v>45717</v>
      </c>
      <c r="AE341" s="154">
        <f>AD341+30</f>
        <v>45747</v>
      </c>
      <c r="AF341" s="158">
        <f>IFERROR(IF(($R341-AE341)&gt;=0,0,IF(($S341-AD341)&lt;0,0,IF(AND(($S341-AE341)&gt;0,(AD341-$R341)&gt;0),$V341/365*(AE341-AD341+1),IF(AND(($S341-AE341)&lt;=0,(AD341-$R341)&gt;0),$V341/365*($S341-AD341+1),$V341/365*(AE341-$R341+1))))),0)</f>
        <v>0</v>
      </c>
      <c r="AG341" s="154">
        <f>AE341+1</f>
        <v>45748</v>
      </c>
      <c r="AH341" s="154">
        <f>AG341+29</f>
        <v>45777</v>
      </c>
      <c r="AI341" s="158">
        <f>IFERROR(IF(($R341-AH341)&gt;=0,0,IF(($S341-AG341)&lt;0,0,IF(AND(($S341-AH341)&gt;0,(AG341-$R341)&gt;0),$V341/365*(AH341-AG341+1),IF(AND(($S341-AH341)&lt;=0,(AG341-$R341)&gt;0),$V341/365*($S341-AG341+1),$V341/365*(AH341-$R341+1))))),0)</f>
        <v>0</v>
      </c>
      <c r="AJ341" s="154">
        <f>AH341+1</f>
        <v>45778</v>
      </c>
      <c r="AK341" s="154">
        <f>AJ341+30</f>
        <v>45808</v>
      </c>
      <c r="AL341" s="158">
        <f>IFERROR(IF(($R341-AK341)&gt;=0,0,IF(($S341-AJ341)&lt;0,0,IF(AND(($S341-AK341)&gt;0,(AJ341-$R341)&gt;0),$V341/365*(AK341-AJ341+1),IF(AND(($S341-AK341)&lt;=0,(AJ341-$R341)&gt;0),$V341/365*($S341-AJ341+1),$V341/365*(AK341-$R341+1))))),0)</f>
        <v>0</v>
      </c>
      <c r="AM341" s="154">
        <f>AK341+1</f>
        <v>45809</v>
      </c>
      <c r="AN341" s="154">
        <f>AM341+29</f>
        <v>45838</v>
      </c>
      <c r="AO341" s="158">
        <f>IFERROR(IF(($R341-AN341)&gt;=0,0,IF(($S341-AM341)&lt;0,0,IF(AND(($S341-AN341)&gt;0,(AM341-$R341)&gt;0),$V341/365*(AN341-AM341+1),IF(AND(($S341-AN341)&lt;=0,(AM341-$R341)&gt;0),$V341/365*($S341-AM341+1),$V341/365*(AN341-$R341+1))))),0)</f>
        <v>0</v>
      </c>
      <c r="AP341" s="154">
        <f>AN341+1</f>
        <v>45839</v>
      </c>
      <c r="AQ341" s="154">
        <f>AP341+30</f>
        <v>45869</v>
      </c>
      <c r="AR341" s="158">
        <f>IFERROR(IF(($R341-AQ341)&gt;=0,0,IF(($S341-AP341)&lt;0,0,IF(AND(($S341-AQ341)&gt;0,(AP341-$R341)&gt;0),$V341/365*(AQ341-AP341+1),IF(AND(($S341-AQ341)&lt;=0,(AP341-$R341)&gt;0),$V341/365*($S341-AP341+1),$V341/365*(AQ341-$R341+1))))),0)</f>
        <v>427.447880434783</v>
      </c>
      <c r="AS341" s="154">
        <f>AQ341+1</f>
        <v>45870</v>
      </c>
      <c r="AT341" s="154">
        <f>AS341+30</f>
        <v>45900</v>
      </c>
      <c r="AU341" s="158">
        <f>IFERROR(IF(($R341-AT341)&gt;=0,0,IF(($S341-AS341)&lt;0,0,IF(AND(($S341-AT341)&gt;0,(AS341-$R341)&gt;0),$V341/365*(AT341-AS341+1),IF(AND(($S341-AT341)&lt;=0,(AS341-$R341)&gt;0),$V341/365*($S341-AS341+1),$V341/365*(AT341-$R341+1))))),0)</f>
        <v>427.447880434783</v>
      </c>
      <c r="AV341" s="154">
        <f>AT341+1</f>
        <v>45901</v>
      </c>
      <c r="AW341" s="154">
        <f>AV341+29</f>
        <v>45930</v>
      </c>
      <c r="AX341" s="158">
        <f>IFERROR(IF(($R341-AW341)&gt;=0,0,IF(($S341-AV341)&lt;0,0,IF(AND(($S341-AW341)&gt;0,(AV341-$R341)&gt;0),$V341/365*(AW341-AV341+1),IF(AND(($S341-AW341)&lt;=0,(AV341-$R341)&gt;0),$V341/365*($S341-AV341+1),$V341/365*(AW341-$R341+1))))),0)</f>
        <v>413.659239130435</v>
      </c>
      <c r="AY341" s="154">
        <f>AW341+1</f>
        <v>45931</v>
      </c>
      <c r="AZ341" s="154">
        <f>AY341+30</f>
        <v>45961</v>
      </c>
      <c r="BA341" s="158">
        <f>IFERROR(IF(($R341-AZ341)&gt;=0,0,IF(($S341-AY341)&lt;0,0,IF(AND(($S341-AZ341)&gt;0,(AY341-$R341)&gt;0),$V341/365*(AZ341-AY341+1),IF(AND(($S341-AZ341)&lt;=0,(AY341-$R341)&gt;0),$V341/365*($S341-AY341+1),$V341/365*(AZ341-$R341+1))))),0)</f>
        <v>427.447880434783</v>
      </c>
      <c r="BB341" s="154">
        <f>AZ341+1</f>
        <v>45962</v>
      </c>
      <c r="BC341" s="154">
        <f>BB341+29</f>
        <v>45991</v>
      </c>
      <c r="BD341" s="158">
        <f>IFERROR(IF(($R341-BC341)&gt;=0,0,IF(($S341-BB341)&lt;0,0,IF(AND(($S341-BC341)&gt;0,(BB341-$R341)&gt;0),$V341/365*(BC341-BB341+1),IF(AND(($S341-BC341)&lt;=0,(BB341-$R341)&gt;0),$V341/365*($S341-BB341+1),$V341/365*(BC341-$R341+1))))),0)</f>
        <v>413.659239130435</v>
      </c>
      <c r="BE341" s="154">
        <f>BC341+1</f>
        <v>45992</v>
      </c>
      <c r="BF341" s="154">
        <f>BE341+30</f>
        <v>46022</v>
      </c>
      <c r="BG341" s="158">
        <f>IFERROR(IF(($R341-BF341)&gt;=0,0,IF(($S341-BE341)&lt;0,0,IF(AND(($S341-BF341)&gt;0,(BE341-$R341)&gt;0),$V341/365*(BF341-BE341+1),IF(AND(($S341-BF341)&lt;=0,(BE341-$R341)&gt;0),$V341/365*($S341-BE341+1),$V341/365*(BF341-$R341+1))))),0)</f>
        <v>427.447880434783</v>
      </c>
      <c r="BH341" s="154">
        <v>46023</v>
      </c>
      <c r="BI341" s="154">
        <f>BH341+30</f>
        <v>46053</v>
      </c>
      <c r="BJ341" s="158">
        <f>IFERROR(IF(($R341-BI341)&gt;=0,0,IF(($S341-BH341)&lt;0,0,IF(AND(($S341-BI341)&gt;0,(BH341-$R341)&gt;0),$V341/365*(BI341-BH341+1),IF(AND(($S341-BI341)&lt;=0,(BH341-$R341)&gt;0),$V341/365*($S341-BH341+1),$V341/365*(BI341-$R341+1))))),0)</f>
        <v>0</v>
      </c>
      <c r="BK341" s="154">
        <f>BI341+1</f>
        <v>46054</v>
      </c>
      <c r="BL341" s="154">
        <f>BK341+27</f>
        <v>46081</v>
      </c>
      <c r="BM341" s="158">
        <f>IFERROR(IF(($R341-BL341)&gt;=0,0,IF(($S341-BK341)&lt;0,0,IF(AND(($S341-BL341)&gt;0,(BK341-$R341)&gt;0),$V341/365*(BL341-BK341+1),IF(AND(($S341-BL341)&lt;=0,(BK341-$R341)&gt;0),$V341/365*($S341-BK341+1),$V341/365*(BL341-$R341+1))))),0)</f>
        <v>0</v>
      </c>
      <c r="BN341" s="154">
        <f>BL341+1</f>
        <v>46082</v>
      </c>
      <c r="BO341" s="154">
        <f>BN341+30</f>
        <v>46112</v>
      </c>
      <c r="BP341" s="158">
        <f>IFERROR(IF(($R341-BO341)&gt;=0,0,IF(($S341-BN341)&lt;0,0,IF(AND(($S341-BO341)&gt;0,(BN341-$R341)&gt;0),$V341/365*(BO341-BN341+1),IF(AND(($S341-BO341)&lt;=0,(BN341-$R341)&gt;0),$V341/365*($S341-BN341+1),$V341/365*(BO341-$R341+1))))),0)</f>
        <v>0</v>
      </c>
      <c r="BQ341" s="154">
        <f>BO341+1</f>
        <v>46113</v>
      </c>
      <c r="BR341" s="154">
        <f>BQ341+29</f>
        <v>46142</v>
      </c>
      <c r="BS341" s="158">
        <f>IFERROR(IF(($R341-BR341)&gt;=0,0,IF(($S341-BQ341)&lt;0,0,IF(AND(($S341-BR341)&gt;0,(BQ341-$R341)&gt;0),$V341/365*(BR341-BQ341+1),IF(AND(($S341-BR341)&lt;=0,(BQ341-$R341)&gt;0),$V341/365*($S341-BQ341+1),$V341/365*(BR341-$R341+1))))),0)</f>
        <v>0</v>
      </c>
      <c r="BT341" s="154">
        <f>BR341+1</f>
        <v>46143</v>
      </c>
      <c r="BU341" s="154">
        <f>BT341+30</f>
        <v>46173</v>
      </c>
      <c r="BV341" s="158">
        <f>IFERROR(IF(($R341-BU341)&gt;=0,0,IF(($S341-BT341)&lt;0,0,IF(AND(($S341-BU341)&gt;0,(BT341-$R341)&gt;0),$V341/365*(BU341-BT341+1),IF(AND(($S341-BU341)&lt;=0,(BT341-$R341)&gt;0),$V341/365*($S341-BT341+1),$V341/365*(BU341-$R341+1))))),0)</f>
        <v>0</v>
      </c>
      <c r="BW341" s="154">
        <f>BU341+1</f>
        <v>46174</v>
      </c>
      <c r="BX341" s="154">
        <f>BW341+29</f>
        <v>46203</v>
      </c>
      <c r="BY341" s="158">
        <f>IFERROR(IF(($R341-BX341)&gt;=0,0,IF(($S341-BW341)&lt;0,0,IF(AND(($S341-BX341)&gt;0,(BW341-$R341)&gt;0),$V341/365*(BX341-BW341+1),IF(AND(($S341-BX341)&lt;=0,(BW341-$R341)&gt;0),$V341/365*($S341-BW341+1),$V341/365*(BX341-$R341+1))))),0)</f>
        <v>0</v>
      </c>
      <c r="BZ341" s="154">
        <f>BX341+1</f>
        <v>46204</v>
      </c>
      <c r="CA341" s="154">
        <f>BZ341+30</f>
        <v>46234</v>
      </c>
      <c r="CB341" s="158">
        <f>IFERROR(IF(($R341-CA341)&gt;=0,0,IF(($S341-BZ341)&lt;0,0,IF(AND(($S341-CA341)&gt;0,(BZ341-$R341)&gt;0),$V341/365*(CA341-BZ341+1),IF(AND(($S341-CA341)&lt;=0,(BZ341-$R341)&gt;0),$V341/365*($S341-BZ341+1),$V341/365*(CA341-$R341+1))))),0)</f>
        <v>0</v>
      </c>
      <c r="CC341" s="154">
        <f>CA341+1</f>
        <v>46235</v>
      </c>
      <c r="CD341" s="154">
        <f>CC341+30</f>
        <v>46265</v>
      </c>
      <c r="CE341" s="158">
        <f>IFERROR(IF(($R341-CD341)&gt;=0,0,IF(($S341-CC341)&lt;0,0,IF(AND(($S341-CD341)&gt;0,(CC341-$R341)&gt;0),$V341/365*(CD341-CC341+1),IF(AND(($S341-CD341)&lt;=0,(CC341-$R341)&gt;0),$V341/365*($S341-CC341+1),$V341/365*(CD341-$R341+1))))),0)</f>
        <v>0</v>
      </c>
      <c r="CF341" s="154">
        <f>CD341+1</f>
        <v>46266</v>
      </c>
      <c r="CG341" s="154">
        <f>CF341+29</f>
        <v>46295</v>
      </c>
      <c r="CH341" s="158">
        <f>IFERROR(IF(($R341-CG341)&gt;=0,0,IF(($S341-CF341)&lt;0,0,IF(AND(($S341-CG341)&gt;0,(CF341-$R341)&gt;0),$V341/365*(CG341-CF341+1),IF(AND(($S341-CG341)&lt;=0,(CF341-$R341)&gt;0),$V341/365*($S341-CF341+1),$V341/365*(CG341-$R341+1))))),0)</f>
        <v>0</v>
      </c>
      <c r="CI341" s="154">
        <f>CG341+1</f>
        <v>46296</v>
      </c>
      <c r="CJ341" s="154">
        <f>CI341+30</f>
        <v>46326</v>
      </c>
      <c r="CK341" s="158">
        <f>IFERROR(IF(($R341-CJ341)&gt;=0,0,IF(($S341-CI341)&lt;0,0,IF(AND(($S341-CJ341)&gt;0,(CI341-$R341)&gt;0),$V341/365*(CJ341-CI341+1),IF(AND(($S341-CJ341)&lt;=0,(CI341-$R341)&gt;0),$V341/365*($S341-CI341+1),$V341/365*(CJ341-$R341+1))))),0)</f>
        <v>0</v>
      </c>
      <c r="CL341" s="154">
        <f>CJ341+1</f>
        <v>46327</v>
      </c>
      <c r="CM341" s="154">
        <f>CL341+29</f>
        <v>46356</v>
      </c>
      <c r="CN341" s="158">
        <f>IFERROR(IF(($R341-CM341)&gt;=0,0,IF(($S341-CL341)&lt;0,0,IF(AND(($S341-CM341)&gt;0,(CL341-$R341)&gt;0),$V341/365*(CM341-CL341+1),IF(AND(($S341-CM341)&lt;=0,(CL341-$R341)&gt;0),$V341/365*($S341-CL341+1),$V341/365*(CM341-$R341+1))))),0)</f>
        <v>0</v>
      </c>
      <c r="CO341" s="154">
        <f>CM341+1</f>
        <v>46357</v>
      </c>
      <c r="CP341" s="154">
        <f>CO341+30</f>
        <v>46387</v>
      </c>
      <c r="CQ341" s="158">
        <f>IFERROR(IF(($R341-CP341)&gt;=0,0,IF(($S341-CO341)&lt;0,0,IF(AND(($S341-CP341)&gt;0,(CO341-$R341)&gt;0),$V341/365*(CP341-CO341+1),IF(AND(($S341-CP341)&lt;=0,(CO341-$R341)&gt;0),$V341/365*($S341-CO341+1),$V341/365*(CP341-$R341+1))))),0)</f>
        <v>0</v>
      </c>
    </row>
    <row r="342" s="80" customFormat="1" ht="24" customHeight="1" outlineLevel="4" spans="1:95">
      <c r="A342" s="119"/>
      <c r="B342" s="120"/>
      <c r="C342" s="121"/>
      <c r="D342" s="119"/>
      <c r="E342" s="120"/>
      <c r="F342" s="120"/>
      <c r="G342" s="120"/>
      <c r="H342" s="122"/>
      <c r="I342" s="122"/>
      <c r="J342" s="122">
        <f t="shared" si="15"/>
        <v>2594.08208219178</v>
      </c>
      <c r="K342" s="122">
        <f>K341+1</f>
        <v>2</v>
      </c>
      <c r="L342" s="147" t="s">
        <v>2821</v>
      </c>
      <c r="M342" s="148" t="str">
        <f>IFERROR(VLOOKUP($L342,'2-2 引出数据_合同数据仓库'!$B$2:$BP$10000,3,FALSE),0)</f>
        <v>粤东一华南地产项目四害消杀外包服务合同</v>
      </c>
      <c r="N342" s="122"/>
      <c r="O342" s="148">
        <f>IFERROR(VLOOKUP((LEFT(VLOOKUP($L342,'2-2 引出数据_合同数据仓库'!$B$2:$BP$10000,64,FALSE),15)&amp;(RIGHT(VLOOKUP($L342,'2-2 引出数据_合同数据仓库'!$B$2:$BP$10000,64,FALSE),4)+1)),'2-2 引出数据_合同数据仓库'!$B$2:$BP$10000,3,FALSE),0)</f>
        <v>0</v>
      </c>
      <c r="P342" s="122"/>
      <c r="Q342" s="122" t="str">
        <f>IFERROR(VLOOKUP($L342,'2-2 引出数据_合同数据仓库'!$B$2:$BP$10000,28,FALSE),0)</f>
        <v>2024-06-27</v>
      </c>
      <c r="R342" s="122" t="str">
        <f>IFERROR(VLOOKUP($L342,'2-2 引出数据_合同数据仓库'!$B$2:$BP$10000,29,FALSE),0)</f>
        <v>2024-07-01</v>
      </c>
      <c r="S342" s="122" t="str">
        <f>IFERROR(VLOOKUP($L342,'2-2 引出数据_合同数据仓库'!$B$2:$BP$10000,4,FALSE),0)</f>
        <v>2025-06-30</v>
      </c>
      <c r="T342" s="122"/>
      <c r="U342" s="122">
        <f>IFERROR(VLOOKUP($L342,'2-2 引出数据_合同数据仓库'!$B$2:$BP$10000,15,FALSE),0)</f>
        <v>5231.16</v>
      </c>
      <c r="V342" s="122">
        <f>U342/(S342-R342+1)*365</f>
        <v>5231.16</v>
      </c>
      <c r="W342" s="122"/>
      <c r="X342" s="154">
        <v>45658</v>
      </c>
      <c r="Y342" s="154">
        <f>X342+30</f>
        <v>45688</v>
      </c>
      <c r="Z342" s="158">
        <f>IFERROR(IF(($R342-Y342)&gt;=0,0,IF(($S342-X342)&lt;0,0,IF(AND(($S342-Y342)&gt;0,(X342-$R342)&gt;0),$V342/365*(Y342-X342+1),IF(AND(($S342-Y342)&lt;=0,(X342-$R342)&gt;0),$V342/365*($S342-X342+1),$V342/365*(Y342-$R342+1))))),0)</f>
        <v>444.290301369863</v>
      </c>
      <c r="AA342" s="154">
        <f>Y342+1</f>
        <v>45689</v>
      </c>
      <c r="AB342" s="154">
        <f>AA342+27</f>
        <v>45716</v>
      </c>
      <c r="AC342" s="158">
        <f>IFERROR(IF(($R342-AB342)&gt;=0,0,IF(($S342-AA342)&lt;0,0,IF(AND(($S342-AB342)&gt;0,(AA342-$R342)&gt;0),$V342/365*(AB342-AA342+1),IF(AND(($S342-AB342)&lt;=0,(AA342-$R342)&gt;0),$V342/365*($S342-AA342+1),$V342/365*(AB342-$R342+1))))),0)</f>
        <v>401.294465753425</v>
      </c>
      <c r="AD342" s="154">
        <f>AB342+1</f>
        <v>45717</v>
      </c>
      <c r="AE342" s="154">
        <f>AD342+30</f>
        <v>45747</v>
      </c>
      <c r="AF342" s="158">
        <f>IFERROR(IF(($R342-AE342)&gt;=0,0,IF(($S342-AD342)&lt;0,0,IF(AND(($S342-AE342)&gt;0,(AD342-$R342)&gt;0),$V342/365*(AE342-AD342+1),IF(AND(($S342-AE342)&lt;=0,(AD342-$R342)&gt;0),$V342/365*($S342-AD342+1),$V342/365*(AE342-$R342+1))))),0)</f>
        <v>444.290301369863</v>
      </c>
      <c r="AG342" s="154">
        <f>AE342+1</f>
        <v>45748</v>
      </c>
      <c r="AH342" s="154">
        <f>AG342+29</f>
        <v>45777</v>
      </c>
      <c r="AI342" s="158">
        <f>IFERROR(IF(($R342-AH342)&gt;=0,0,IF(($S342-AG342)&lt;0,0,IF(AND(($S342-AH342)&gt;0,(AG342-$R342)&gt;0),$V342/365*(AH342-AG342+1),IF(AND(($S342-AH342)&lt;=0,(AG342-$R342)&gt;0),$V342/365*($S342-AG342+1),$V342/365*(AH342-$R342+1))))),0)</f>
        <v>429.958356164384</v>
      </c>
      <c r="AJ342" s="154">
        <f>AH342+1</f>
        <v>45778</v>
      </c>
      <c r="AK342" s="154">
        <f>AJ342+30</f>
        <v>45808</v>
      </c>
      <c r="AL342" s="158">
        <f>IFERROR(IF(($R342-AK342)&gt;=0,0,IF(($S342-AJ342)&lt;0,0,IF(AND(($S342-AK342)&gt;0,(AJ342-$R342)&gt;0),$V342/365*(AK342-AJ342+1),IF(AND(($S342-AK342)&lt;=0,(AJ342-$R342)&gt;0),$V342/365*($S342-AJ342+1),$V342/365*(AK342-$R342+1))))),0)</f>
        <v>444.290301369863</v>
      </c>
      <c r="AM342" s="154">
        <f>AK342+1</f>
        <v>45809</v>
      </c>
      <c r="AN342" s="154">
        <f>AM342+29</f>
        <v>45838</v>
      </c>
      <c r="AO342" s="158">
        <f>IFERROR(IF(($R342-AN342)&gt;=0,0,IF(($S342-AM342)&lt;0,0,IF(AND(($S342-AN342)&gt;0,(AM342-$R342)&gt;0),$V342/365*(AN342-AM342+1),IF(AND(($S342-AN342)&lt;=0,(AM342-$R342)&gt;0),$V342/365*($S342-AM342+1),$V342/365*(AN342-$R342+1))))),0)</f>
        <v>429.958356164384</v>
      </c>
      <c r="AP342" s="154">
        <f>AN342+1</f>
        <v>45839</v>
      </c>
      <c r="AQ342" s="154">
        <f>AP342+30</f>
        <v>45869</v>
      </c>
      <c r="AR342" s="158">
        <f>IFERROR(IF(($R342-AQ342)&gt;=0,0,IF(($S342-AP342)&lt;0,0,IF(AND(($S342-AQ342)&gt;0,(AP342-$R342)&gt;0),$V342/365*(AQ342-AP342+1),IF(AND(($S342-AQ342)&lt;=0,(AP342-$R342)&gt;0),$V342/365*($S342-AP342+1),$V342/365*(AQ342-$R342+1))))),0)</f>
        <v>0</v>
      </c>
      <c r="AS342" s="154">
        <f>AQ342+1</f>
        <v>45870</v>
      </c>
      <c r="AT342" s="154">
        <f>AS342+30</f>
        <v>45900</v>
      </c>
      <c r="AU342" s="158">
        <f>IFERROR(IF(($R342-AT342)&gt;=0,0,IF(($S342-AS342)&lt;0,0,IF(AND(($S342-AT342)&gt;0,(AS342-$R342)&gt;0),$V342/365*(AT342-AS342+1),IF(AND(($S342-AT342)&lt;=0,(AS342-$R342)&gt;0),$V342/365*($S342-AS342+1),$V342/365*(AT342-$R342+1))))),0)</f>
        <v>0</v>
      </c>
      <c r="AV342" s="154">
        <f>AT342+1</f>
        <v>45901</v>
      </c>
      <c r="AW342" s="154">
        <f>AV342+29</f>
        <v>45930</v>
      </c>
      <c r="AX342" s="158">
        <f>IFERROR(IF(($R342-AW342)&gt;=0,0,IF(($S342-AV342)&lt;0,0,IF(AND(($S342-AW342)&gt;0,(AV342-$R342)&gt;0),$V342/365*(AW342-AV342+1),IF(AND(($S342-AW342)&lt;=0,(AV342-$R342)&gt;0),$V342/365*($S342-AV342+1),$V342/365*(AW342-$R342+1))))),0)</f>
        <v>0</v>
      </c>
      <c r="AY342" s="154">
        <f>AW342+1</f>
        <v>45931</v>
      </c>
      <c r="AZ342" s="154">
        <f>AY342+30</f>
        <v>45961</v>
      </c>
      <c r="BA342" s="158">
        <f>IFERROR(IF(($R342-AZ342)&gt;=0,0,IF(($S342-AY342)&lt;0,0,IF(AND(($S342-AZ342)&gt;0,(AY342-$R342)&gt;0),$V342/365*(AZ342-AY342+1),IF(AND(($S342-AZ342)&lt;=0,(AY342-$R342)&gt;0),$V342/365*($S342-AY342+1),$V342/365*(AZ342-$R342+1))))),0)</f>
        <v>0</v>
      </c>
      <c r="BB342" s="154">
        <f>AZ342+1</f>
        <v>45962</v>
      </c>
      <c r="BC342" s="154">
        <f>BB342+29</f>
        <v>45991</v>
      </c>
      <c r="BD342" s="158">
        <f>IFERROR(IF(($R342-BC342)&gt;=0,0,IF(($S342-BB342)&lt;0,0,IF(AND(($S342-BC342)&gt;0,(BB342-$R342)&gt;0),$V342/365*(BC342-BB342+1),IF(AND(($S342-BC342)&lt;=0,(BB342-$R342)&gt;0),$V342/365*($S342-BB342+1),$V342/365*(BC342-$R342+1))))),0)</f>
        <v>0</v>
      </c>
      <c r="BE342" s="154">
        <f>BC342+1</f>
        <v>45992</v>
      </c>
      <c r="BF342" s="154">
        <f>BE342+30</f>
        <v>46022</v>
      </c>
      <c r="BG342" s="158">
        <f>IFERROR(IF(($R342-BF342)&gt;=0,0,IF(($S342-BE342)&lt;0,0,IF(AND(($S342-BF342)&gt;0,(BE342-$R342)&gt;0),$V342/365*(BF342-BE342+1),IF(AND(($S342-BF342)&lt;=0,(BE342-$R342)&gt;0),$V342/365*($S342-BE342+1),$V342/365*(BF342-$R342+1))))),0)</f>
        <v>0</v>
      </c>
      <c r="BH342" s="154">
        <v>46023</v>
      </c>
      <c r="BI342" s="154">
        <f>BH342+30</f>
        <v>46053</v>
      </c>
      <c r="BJ342" s="158">
        <f>IFERROR(IF(($R342-BI342)&gt;=0,0,IF(($S342-BH342)&lt;0,0,IF(AND(($S342-BI342)&gt;0,(BH342-$R342)&gt;0),$V342/365*(BI342-BH342+1),IF(AND(($S342-BI342)&lt;=0,(BH342-$R342)&gt;0),$V342/365*($S342-BH342+1),$V342/365*(BI342-$R342+1))))),0)</f>
        <v>0</v>
      </c>
      <c r="BK342" s="154">
        <f>BI342+1</f>
        <v>46054</v>
      </c>
      <c r="BL342" s="154">
        <f>BK342+27</f>
        <v>46081</v>
      </c>
      <c r="BM342" s="158">
        <f>IFERROR(IF(($R342-BL342)&gt;=0,0,IF(($S342-BK342)&lt;0,0,IF(AND(($S342-BL342)&gt;0,(BK342-$R342)&gt;0),$V342/365*(BL342-BK342+1),IF(AND(($S342-BL342)&lt;=0,(BK342-$R342)&gt;0),$V342/365*($S342-BK342+1),$V342/365*(BL342-$R342+1))))),0)</f>
        <v>0</v>
      </c>
      <c r="BN342" s="154">
        <f>BL342+1</f>
        <v>46082</v>
      </c>
      <c r="BO342" s="154">
        <f>BN342+30</f>
        <v>46112</v>
      </c>
      <c r="BP342" s="158">
        <f>IFERROR(IF(($R342-BO342)&gt;=0,0,IF(($S342-BN342)&lt;0,0,IF(AND(($S342-BO342)&gt;0,(BN342-$R342)&gt;0),$V342/365*(BO342-BN342+1),IF(AND(($S342-BO342)&lt;=0,(BN342-$R342)&gt;0),$V342/365*($S342-BN342+1),$V342/365*(BO342-$R342+1))))),0)</f>
        <v>0</v>
      </c>
      <c r="BQ342" s="154">
        <f>BO342+1</f>
        <v>46113</v>
      </c>
      <c r="BR342" s="154">
        <f>BQ342+29</f>
        <v>46142</v>
      </c>
      <c r="BS342" s="158">
        <f>IFERROR(IF(($R342-BR342)&gt;=0,0,IF(($S342-BQ342)&lt;0,0,IF(AND(($S342-BR342)&gt;0,(BQ342-$R342)&gt;0),$V342/365*(BR342-BQ342+1),IF(AND(($S342-BR342)&lt;=0,(BQ342-$R342)&gt;0),$V342/365*($S342-BQ342+1),$V342/365*(BR342-$R342+1))))),0)</f>
        <v>0</v>
      </c>
      <c r="BT342" s="154">
        <f>BR342+1</f>
        <v>46143</v>
      </c>
      <c r="BU342" s="154">
        <f>BT342+30</f>
        <v>46173</v>
      </c>
      <c r="BV342" s="158">
        <f>IFERROR(IF(($R342-BU342)&gt;=0,0,IF(($S342-BT342)&lt;0,0,IF(AND(($S342-BU342)&gt;0,(BT342-$R342)&gt;0),$V342/365*(BU342-BT342+1),IF(AND(($S342-BU342)&lt;=0,(BT342-$R342)&gt;0),$V342/365*($S342-BT342+1),$V342/365*(BU342-$R342+1))))),0)</f>
        <v>0</v>
      </c>
      <c r="BW342" s="154">
        <f>BU342+1</f>
        <v>46174</v>
      </c>
      <c r="BX342" s="154">
        <f>BW342+29</f>
        <v>46203</v>
      </c>
      <c r="BY342" s="158">
        <f>IFERROR(IF(($R342-BX342)&gt;=0,0,IF(($S342-BW342)&lt;0,0,IF(AND(($S342-BX342)&gt;0,(BW342-$R342)&gt;0),$V342/365*(BX342-BW342+1),IF(AND(($S342-BX342)&lt;=0,(BW342-$R342)&gt;0),$V342/365*($S342-BW342+1),$V342/365*(BX342-$R342+1))))),0)</f>
        <v>0</v>
      </c>
      <c r="BZ342" s="154">
        <f>BX342+1</f>
        <v>46204</v>
      </c>
      <c r="CA342" s="154">
        <f>BZ342+30</f>
        <v>46234</v>
      </c>
      <c r="CB342" s="158">
        <f>IFERROR(IF(($R342-CA342)&gt;=0,0,IF(($S342-BZ342)&lt;0,0,IF(AND(($S342-CA342)&gt;0,(BZ342-$R342)&gt;0),$V342/365*(CA342-BZ342+1),IF(AND(($S342-CA342)&lt;=0,(BZ342-$R342)&gt;0),$V342/365*($S342-BZ342+1),$V342/365*(CA342-$R342+1))))),0)</f>
        <v>0</v>
      </c>
      <c r="CC342" s="154">
        <f>CA342+1</f>
        <v>46235</v>
      </c>
      <c r="CD342" s="154">
        <f>CC342+30</f>
        <v>46265</v>
      </c>
      <c r="CE342" s="158">
        <f>IFERROR(IF(($R342-CD342)&gt;=0,0,IF(($S342-CC342)&lt;0,0,IF(AND(($S342-CD342)&gt;0,(CC342-$R342)&gt;0),$V342/365*(CD342-CC342+1),IF(AND(($S342-CD342)&lt;=0,(CC342-$R342)&gt;0),$V342/365*($S342-CC342+1),$V342/365*(CD342-$R342+1))))),0)</f>
        <v>0</v>
      </c>
      <c r="CF342" s="154">
        <f>CD342+1</f>
        <v>46266</v>
      </c>
      <c r="CG342" s="154">
        <f>CF342+29</f>
        <v>46295</v>
      </c>
      <c r="CH342" s="158">
        <f>IFERROR(IF(($R342-CG342)&gt;=0,0,IF(($S342-CF342)&lt;0,0,IF(AND(($S342-CG342)&gt;0,(CF342-$R342)&gt;0),$V342/365*(CG342-CF342+1),IF(AND(($S342-CG342)&lt;=0,(CF342-$R342)&gt;0),$V342/365*($S342-CF342+1),$V342/365*(CG342-$R342+1))))),0)</f>
        <v>0</v>
      </c>
      <c r="CI342" s="154">
        <f>CG342+1</f>
        <v>46296</v>
      </c>
      <c r="CJ342" s="154">
        <f>CI342+30</f>
        <v>46326</v>
      </c>
      <c r="CK342" s="158">
        <f>IFERROR(IF(($R342-CJ342)&gt;=0,0,IF(($S342-CI342)&lt;0,0,IF(AND(($S342-CJ342)&gt;0,(CI342-$R342)&gt;0),$V342/365*(CJ342-CI342+1),IF(AND(($S342-CJ342)&lt;=0,(CI342-$R342)&gt;0),$V342/365*($S342-CI342+1),$V342/365*(CJ342-$R342+1))))),0)</f>
        <v>0</v>
      </c>
      <c r="CL342" s="154">
        <f>CJ342+1</f>
        <v>46327</v>
      </c>
      <c r="CM342" s="154">
        <f>CL342+29</f>
        <v>46356</v>
      </c>
      <c r="CN342" s="158">
        <f>IFERROR(IF(($R342-CM342)&gt;=0,0,IF(($S342-CL342)&lt;0,0,IF(AND(($S342-CM342)&gt;0,(CL342-$R342)&gt;0),$V342/365*(CM342-CL342+1),IF(AND(($S342-CM342)&lt;=0,(CL342-$R342)&gt;0),$V342/365*($S342-CL342+1),$V342/365*(CM342-$R342+1))))),0)</f>
        <v>0</v>
      </c>
      <c r="CO342" s="154">
        <f>CM342+1</f>
        <v>46357</v>
      </c>
      <c r="CP342" s="154">
        <f>CO342+30</f>
        <v>46387</v>
      </c>
      <c r="CQ342" s="158">
        <f>IFERROR(IF(($R342-CP342)&gt;=0,0,IF(($S342-CO342)&lt;0,0,IF(AND(($S342-CP342)&gt;0,(CO342-$R342)&gt;0),$V342/365*(CP342-CO342+1),IF(AND(($S342-CP342)&lt;=0,(CO342-$R342)&gt;0),$V342/365*($S342-CO342+1),$V342/365*(CP342-$R342+1))))),0)</f>
        <v>0</v>
      </c>
    </row>
    <row r="343" s="80" customFormat="1" ht="24" customHeight="1" outlineLevel="4" spans="1:95">
      <c r="A343" s="119"/>
      <c r="B343" s="120"/>
      <c r="C343" s="121"/>
      <c r="D343" s="119"/>
      <c r="E343" s="120"/>
      <c r="F343" s="120"/>
      <c r="G343" s="120"/>
      <c r="H343" s="122"/>
      <c r="I343" s="122"/>
      <c r="J343" s="122">
        <f t="shared" si="15"/>
        <v>0</v>
      </c>
      <c r="K343" s="122">
        <f>K342+1</f>
        <v>3</v>
      </c>
      <c r="L343" s="147" t="s">
        <v>2822</v>
      </c>
      <c r="M343" s="148" t="str">
        <f>IFERROR(VLOOKUP($L343,'2-2 引出数据_合同数据仓库'!$B$2:$BP$10000,3,FALSE),0)</f>
        <v>关于金地集团华南地产项目四害消杀服务外包的合作确定及合同申请</v>
      </c>
      <c r="N343" s="122"/>
      <c r="O343" s="148">
        <f>IFERROR(VLOOKUP((LEFT(VLOOKUP($L343,'2-2 引出数据_合同数据仓库'!$B$2:$BP$10000,64,FALSE),15)&amp;(RIGHT(VLOOKUP($L343,'2-2 引出数据_合同数据仓库'!$B$2:$BP$10000,64,FALSE),4)+1)),'2-2 引出数据_合同数据仓库'!$B$2:$BP$10000,3,FALSE),0)</f>
        <v>0</v>
      </c>
      <c r="P343" s="122"/>
      <c r="Q343" s="122" t="str">
        <f>IFERROR(VLOOKUP($L343,'2-2 引出数据_合同数据仓库'!$B$2:$BP$10000,28,FALSE),0)</f>
        <v>2023-07-28</v>
      </c>
      <c r="R343" s="122" t="str">
        <f>IFERROR(VLOOKUP($L343,'2-2 引出数据_合同数据仓库'!$B$2:$BP$10000,29,FALSE),0)</f>
        <v>2023-07-01</v>
      </c>
      <c r="S343" s="122" t="str">
        <f>IFERROR(VLOOKUP($L343,'2-2 引出数据_合同数据仓库'!$B$2:$BP$10000,4,FALSE),0)</f>
        <v>2024-06-30</v>
      </c>
      <c r="T343" s="122"/>
      <c r="U343" s="122">
        <f>IFERROR(VLOOKUP($L343,'2-2 引出数据_合同数据仓库'!$B$2:$BP$10000,15,FALSE),0)</f>
        <v>5231.15</v>
      </c>
      <c r="V343" s="122">
        <f>U343/(S343-R343+1)*365</f>
        <v>5216.85724043716</v>
      </c>
      <c r="W343" s="122"/>
      <c r="X343" s="154">
        <v>45658</v>
      </c>
      <c r="Y343" s="154">
        <f>X343+30</f>
        <v>45688</v>
      </c>
      <c r="Z343" s="158">
        <f>IFERROR(IF(($R343-Y343)&gt;=0,0,IF(($S343-X343)&lt;0,0,IF(AND(($S343-Y343)&gt;0,(X343-$R343)&gt;0),$V343/365*(Y343-X343+1),IF(AND(($S343-Y343)&lt;=0,(X343-$R343)&gt;0),$V343/365*($S343-X343+1),$V343/365*(Y343-$R343+1))))),0)</f>
        <v>0</v>
      </c>
      <c r="AA343" s="154">
        <f>Y343+1</f>
        <v>45689</v>
      </c>
      <c r="AB343" s="154">
        <f>AA343+27</f>
        <v>45716</v>
      </c>
      <c r="AC343" s="158">
        <f>IFERROR(IF(($R343-AB343)&gt;=0,0,IF(($S343-AA343)&lt;0,0,IF(AND(($S343-AB343)&gt;0,(AA343-$R343)&gt;0),$V343/365*(AB343-AA343+1),IF(AND(($S343-AB343)&lt;=0,(AA343-$R343)&gt;0),$V343/365*($S343-AA343+1),$V343/365*(AB343-$R343+1))))),0)</f>
        <v>0</v>
      </c>
      <c r="AD343" s="154">
        <f>AB343+1</f>
        <v>45717</v>
      </c>
      <c r="AE343" s="154">
        <f>AD343+30</f>
        <v>45747</v>
      </c>
      <c r="AF343" s="158">
        <f>IFERROR(IF(($R343-AE343)&gt;=0,0,IF(($S343-AD343)&lt;0,0,IF(AND(($S343-AE343)&gt;0,(AD343-$R343)&gt;0),$V343/365*(AE343-AD343+1),IF(AND(($S343-AE343)&lt;=0,(AD343-$R343)&gt;0),$V343/365*($S343-AD343+1),$V343/365*(AE343-$R343+1))))),0)</f>
        <v>0</v>
      </c>
      <c r="AG343" s="154">
        <f>AE343+1</f>
        <v>45748</v>
      </c>
      <c r="AH343" s="154">
        <f>AG343+29</f>
        <v>45777</v>
      </c>
      <c r="AI343" s="158">
        <f>IFERROR(IF(($R343-AH343)&gt;=0,0,IF(($S343-AG343)&lt;0,0,IF(AND(($S343-AH343)&gt;0,(AG343-$R343)&gt;0),$V343/365*(AH343-AG343+1),IF(AND(($S343-AH343)&lt;=0,(AG343-$R343)&gt;0),$V343/365*($S343-AG343+1),$V343/365*(AH343-$R343+1))))),0)</f>
        <v>0</v>
      </c>
      <c r="AJ343" s="154">
        <f>AH343+1</f>
        <v>45778</v>
      </c>
      <c r="AK343" s="154">
        <f>AJ343+30</f>
        <v>45808</v>
      </c>
      <c r="AL343" s="158">
        <f>IFERROR(IF(($R343-AK343)&gt;=0,0,IF(($S343-AJ343)&lt;0,0,IF(AND(($S343-AK343)&gt;0,(AJ343-$R343)&gt;0),$V343/365*(AK343-AJ343+1),IF(AND(($S343-AK343)&lt;=0,(AJ343-$R343)&gt;0),$V343/365*($S343-AJ343+1),$V343/365*(AK343-$R343+1))))),0)</f>
        <v>0</v>
      </c>
      <c r="AM343" s="154">
        <f>AK343+1</f>
        <v>45809</v>
      </c>
      <c r="AN343" s="154">
        <f>AM343+29</f>
        <v>45838</v>
      </c>
      <c r="AO343" s="158">
        <f>IFERROR(IF(($R343-AN343)&gt;=0,0,IF(($S343-AM343)&lt;0,0,IF(AND(($S343-AN343)&gt;0,(AM343-$R343)&gt;0),$V343/365*(AN343-AM343+1),IF(AND(($S343-AN343)&lt;=0,(AM343-$R343)&gt;0),$V343/365*($S343-AM343+1),$V343/365*(AN343-$R343+1))))),0)</f>
        <v>0</v>
      </c>
      <c r="AP343" s="154">
        <f>AN343+1</f>
        <v>45839</v>
      </c>
      <c r="AQ343" s="154">
        <f>AP343+30</f>
        <v>45869</v>
      </c>
      <c r="AR343" s="158">
        <f>IFERROR(IF(($R343-AQ343)&gt;=0,0,IF(($S343-AP343)&lt;0,0,IF(AND(($S343-AQ343)&gt;0,(AP343-$R343)&gt;0),$V343/365*(AQ343-AP343+1),IF(AND(($S343-AQ343)&lt;=0,(AP343-$R343)&gt;0),$V343/365*($S343-AP343+1),$V343/365*(AQ343-$R343+1))))),0)</f>
        <v>0</v>
      </c>
      <c r="AS343" s="154">
        <f>AQ343+1</f>
        <v>45870</v>
      </c>
      <c r="AT343" s="154">
        <f>AS343+30</f>
        <v>45900</v>
      </c>
      <c r="AU343" s="158">
        <f>IFERROR(IF(($R343-AT343)&gt;=0,0,IF(($S343-AS343)&lt;0,0,IF(AND(($S343-AT343)&gt;0,(AS343-$R343)&gt;0),$V343/365*(AT343-AS343+1),IF(AND(($S343-AT343)&lt;=0,(AS343-$R343)&gt;0),$V343/365*($S343-AS343+1),$V343/365*(AT343-$R343+1))))),0)</f>
        <v>0</v>
      </c>
      <c r="AV343" s="154">
        <f>AT343+1</f>
        <v>45901</v>
      </c>
      <c r="AW343" s="154">
        <f>AV343+29</f>
        <v>45930</v>
      </c>
      <c r="AX343" s="158">
        <f>IFERROR(IF(($R343-AW343)&gt;=0,0,IF(($S343-AV343)&lt;0,0,IF(AND(($S343-AW343)&gt;0,(AV343-$R343)&gt;0),$V343/365*(AW343-AV343+1),IF(AND(($S343-AW343)&lt;=0,(AV343-$R343)&gt;0),$V343/365*($S343-AV343+1),$V343/365*(AW343-$R343+1))))),0)</f>
        <v>0</v>
      </c>
      <c r="AY343" s="154">
        <f>AW343+1</f>
        <v>45931</v>
      </c>
      <c r="AZ343" s="154">
        <f>AY343+30</f>
        <v>45961</v>
      </c>
      <c r="BA343" s="158">
        <f>IFERROR(IF(($R343-AZ343)&gt;=0,0,IF(($S343-AY343)&lt;0,0,IF(AND(($S343-AZ343)&gt;0,(AY343-$R343)&gt;0),$V343/365*(AZ343-AY343+1),IF(AND(($S343-AZ343)&lt;=0,(AY343-$R343)&gt;0),$V343/365*($S343-AY343+1),$V343/365*(AZ343-$R343+1))))),0)</f>
        <v>0</v>
      </c>
      <c r="BB343" s="154">
        <f>AZ343+1</f>
        <v>45962</v>
      </c>
      <c r="BC343" s="154">
        <f>BB343+29</f>
        <v>45991</v>
      </c>
      <c r="BD343" s="158">
        <f>IFERROR(IF(($R343-BC343)&gt;=0,0,IF(($S343-BB343)&lt;0,0,IF(AND(($S343-BC343)&gt;0,(BB343-$R343)&gt;0),$V343/365*(BC343-BB343+1),IF(AND(($S343-BC343)&lt;=0,(BB343-$R343)&gt;0),$V343/365*($S343-BB343+1),$V343/365*(BC343-$R343+1))))),0)</f>
        <v>0</v>
      </c>
      <c r="BE343" s="154">
        <f>BC343+1</f>
        <v>45992</v>
      </c>
      <c r="BF343" s="154">
        <f>BE343+30</f>
        <v>46022</v>
      </c>
      <c r="BG343" s="158">
        <f>IFERROR(IF(($R343-BF343)&gt;=0,0,IF(($S343-BE343)&lt;0,0,IF(AND(($S343-BF343)&gt;0,(BE343-$R343)&gt;0),$V343/365*(BF343-BE343+1),IF(AND(($S343-BF343)&lt;=0,(BE343-$R343)&gt;0),$V343/365*($S343-BE343+1),$V343/365*(BF343-$R343+1))))),0)</f>
        <v>0</v>
      </c>
      <c r="BH343" s="154">
        <v>46023</v>
      </c>
      <c r="BI343" s="154">
        <f>BH343+30</f>
        <v>46053</v>
      </c>
      <c r="BJ343" s="158">
        <f>IFERROR(IF(($R343-BI343)&gt;=0,0,IF(($S343-BH343)&lt;0,0,IF(AND(($S343-BI343)&gt;0,(BH343-$R343)&gt;0),$V343/365*(BI343-BH343+1),IF(AND(($S343-BI343)&lt;=0,(BH343-$R343)&gt;0),$V343/365*($S343-BH343+1),$V343/365*(BI343-$R343+1))))),0)</f>
        <v>0</v>
      </c>
      <c r="BK343" s="154">
        <f>BI343+1</f>
        <v>46054</v>
      </c>
      <c r="BL343" s="154">
        <f>BK343+27</f>
        <v>46081</v>
      </c>
      <c r="BM343" s="158">
        <f>IFERROR(IF(($R343-BL343)&gt;=0,0,IF(($S343-BK343)&lt;0,0,IF(AND(($S343-BL343)&gt;0,(BK343-$R343)&gt;0),$V343/365*(BL343-BK343+1),IF(AND(($S343-BL343)&lt;=0,(BK343-$R343)&gt;0),$V343/365*($S343-BK343+1),$V343/365*(BL343-$R343+1))))),0)</f>
        <v>0</v>
      </c>
      <c r="BN343" s="154">
        <f>BL343+1</f>
        <v>46082</v>
      </c>
      <c r="BO343" s="154">
        <f>BN343+30</f>
        <v>46112</v>
      </c>
      <c r="BP343" s="158">
        <f>IFERROR(IF(($R343-BO343)&gt;=0,0,IF(($S343-BN343)&lt;0,0,IF(AND(($S343-BO343)&gt;0,(BN343-$R343)&gt;0),$V343/365*(BO343-BN343+1),IF(AND(($S343-BO343)&lt;=0,(BN343-$R343)&gt;0),$V343/365*($S343-BN343+1),$V343/365*(BO343-$R343+1))))),0)</f>
        <v>0</v>
      </c>
      <c r="BQ343" s="154">
        <f>BO343+1</f>
        <v>46113</v>
      </c>
      <c r="BR343" s="154">
        <f>BQ343+29</f>
        <v>46142</v>
      </c>
      <c r="BS343" s="158">
        <f>IFERROR(IF(($R343-BR343)&gt;=0,0,IF(($S343-BQ343)&lt;0,0,IF(AND(($S343-BR343)&gt;0,(BQ343-$R343)&gt;0),$V343/365*(BR343-BQ343+1),IF(AND(($S343-BR343)&lt;=0,(BQ343-$R343)&gt;0),$V343/365*($S343-BQ343+1),$V343/365*(BR343-$R343+1))))),0)</f>
        <v>0</v>
      </c>
      <c r="BT343" s="154">
        <f>BR343+1</f>
        <v>46143</v>
      </c>
      <c r="BU343" s="154">
        <f>BT343+30</f>
        <v>46173</v>
      </c>
      <c r="BV343" s="158">
        <f>IFERROR(IF(($R343-BU343)&gt;=0,0,IF(($S343-BT343)&lt;0,0,IF(AND(($S343-BU343)&gt;0,(BT343-$R343)&gt;0),$V343/365*(BU343-BT343+1),IF(AND(($S343-BU343)&lt;=0,(BT343-$R343)&gt;0),$V343/365*($S343-BT343+1),$V343/365*(BU343-$R343+1))))),0)</f>
        <v>0</v>
      </c>
      <c r="BW343" s="154">
        <f>BU343+1</f>
        <v>46174</v>
      </c>
      <c r="BX343" s="154">
        <f>BW343+29</f>
        <v>46203</v>
      </c>
      <c r="BY343" s="158">
        <f>IFERROR(IF(($R343-BX343)&gt;=0,0,IF(($S343-BW343)&lt;0,0,IF(AND(($S343-BX343)&gt;0,(BW343-$R343)&gt;0),$V343/365*(BX343-BW343+1),IF(AND(($S343-BX343)&lt;=0,(BW343-$R343)&gt;0),$V343/365*($S343-BW343+1),$V343/365*(BX343-$R343+1))))),0)</f>
        <v>0</v>
      </c>
      <c r="BZ343" s="154">
        <f>BX343+1</f>
        <v>46204</v>
      </c>
      <c r="CA343" s="154">
        <f>BZ343+30</f>
        <v>46234</v>
      </c>
      <c r="CB343" s="158">
        <f>IFERROR(IF(($R343-CA343)&gt;=0,0,IF(($S343-BZ343)&lt;0,0,IF(AND(($S343-CA343)&gt;0,(BZ343-$R343)&gt;0),$V343/365*(CA343-BZ343+1),IF(AND(($S343-CA343)&lt;=0,(BZ343-$R343)&gt;0),$V343/365*($S343-BZ343+1),$V343/365*(CA343-$R343+1))))),0)</f>
        <v>0</v>
      </c>
      <c r="CC343" s="154">
        <f>CA343+1</f>
        <v>46235</v>
      </c>
      <c r="CD343" s="154">
        <f>CC343+30</f>
        <v>46265</v>
      </c>
      <c r="CE343" s="158">
        <f>IFERROR(IF(($R343-CD343)&gt;=0,0,IF(($S343-CC343)&lt;0,0,IF(AND(($S343-CD343)&gt;0,(CC343-$R343)&gt;0),$V343/365*(CD343-CC343+1),IF(AND(($S343-CD343)&lt;=0,(CC343-$R343)&gt;0),$V343/365*($S343-CC343+1),$V343/365*(CD343-$R343+1))))),0)</f>
        <v>0</v>
      </c>
      <c r="CF343" s="154">
        <f>CD343+1</f>
        <v>46266</v>
      </c>
      <c r="CG343" s="154">
        <f>CF343+29</f>
        <v>46295</v>
      </c>
      <c r="CH343" s="158">
        <f>IFERROR(IF(($R343-CG343)&gt;=0,0,IF(($S343-CF343)&lt;0,0,IF(AND(($S343-CG343)&gt;0,(CF343-$R343)&gt;0),$V343/365*(CG343-CF343+1),IF(AND(($S343-CG343)&lt;=0,(CF343-$R343)&gt;0),$V343/365*($S343-CF343+1),$V343/365*(CG343-$R343+1))))),0)</f>
        <v>0</v>
      </c>
      <c r="CI343" s="154">
        <f>CG343+1</f>
        <v>46296</v>
      </c>
      <c r="CJ343" s="154">
        <f>CI343+30</f>
        <v>46326</v>
      </c>
      <c r="CK343" s="158">
        <f>IFERROR(IF(($R343-CJ343)&gt;=0,0,IF(($S343-CI343)&lt;0,0,IF(AND(($S343-CJ343)&gt;0,(CI343-$R343)&gt;0),$V343/365*(CJ343-CI343+1),IF(AND(($S343-CJ343)&lt;=0,(CI343-$R343)&gt;0),$V343/365*($S343-CI343+1),$V343/365*(CJ343-$R343+1))))),0)</f>
        <v>0</v>
      </c>
      <c r="CL343" s="154">
        <f>CJ343+1</f>
        <v>46327</v>
      </c>
      <c r="CM343" s="154">
        <f>CL343+29</f>
        <v>46356</v>
      </c>
      <c r="CN343" s="158">
        <f>IFERROR(IF(($R343-CM343)&gt;=0,0,IF(($S343-CL343)&lt;0,0,IF(AND(($S343-CM343)&gt;0,(CL343-$R343)&gt;0),$V343/365*(CM343-CL343+1),IF(AND(($S343-CM343)&lt;=0,(CL343-$R343)&gt;0),$V343/365*($S343-CL343+1),$V343/365*(CM343-$R343+1))))),0)</f>
        <v>0</v>
      </c>
      <c r="CO343" s="154">
        <f>CM343+1</f>
        <v>46357</v>
      </c>
      <c r="CP343" s="154">
        <f>CO343+30</f>
        <v>46387</v>
      </c>
      <c r="CQ343" s="158">
        <f>IFERROR(IF(($R343-CP343)&gt;=0,0,IF(($S343-CO343)&lt;0,0,IF(AND(($S343-CP343)&gt;0,(CO343-$R343)&gt;0),$V343/365*(CP343-CO343+1),IF(AND(($S343-CP343)&lt;=0,(CO343-$R343)&gt;0),$V343/365*($S343-CO343+1),$V343/365*(CP343-$R343+1))))),0)</f>
        <v>0</v>
      </c>
    </row>
    <row r="344" s="80" customFormat="1" ht="24" customHeight="1" outlineLevel="4" spans="1:95">
      <c r="A344" s="119"/>
      <c r="B344" s="120"/>
      <c r="C344" s="121"/>
      <c r="D344" s="119"/>
      <c r="E344" s="120"/>
      <c r="F344" s="120"/>
      <c r="G344" s="120"/>
      <c r="H344" s="122"/>
      <c r="I344" s="122"/>
      <c r="J344" s="122">
        <f t="shared" si="15"/>
        <v>0</v>
      </c>
      <c r="K344" s="122">
        <f>K343+1</f>
        <v>4</v>
      </c>
      <c r="L344" s="147"/>
      <c r="M344" s="148">
        <f>IFERROR(VLOOKUP($L344,'2-2 引出数据_合同数据仓库'!$B$2:$BP$10000,3,FALSE),0)</f>
        <v>0</v>
      </c>
      <c r="N344" s="122"/>
      <c r="O344" s="148">
        <f>IFERROR(VLOOKUP((LEFT(VLOOKUP($L344,'2-2 引出数据_合同数据仓库'!$B$2:$BP$10000,64,FALSE),15)&amp;(RIGHT(VLOOKUP($L344,'2-2 引出数据_合同数据仓库'!$B$2:$BP$10000,64,FALSE),4)+1)),'2-2 引出数据_合同数据仓库'!$B$2:$BP$10000,3,FALSE),0)</f>
        <v>0</v>
      </c>
      <c r="P344" s="122"/>
      <c r="Q344" s="122">
        <f>IFERROR(VLOOKUP($L344,'2-2 引出数据_合同数据仓库'!$B$2:$BP$10000,28,FALSE),0)</f>
        <v>0</v>
      </c>
      <c r="R344" s="122">
        <f>IFERROR(VLOOKUP($L344,'2-2 引出数据_合同数据仓库'!$B$2:$BP$10000,29,FALSE),0)</f>
        <v>0</v>
      </c>
      <c r="S344" s="122">
        <f>IFERROR(VLOOKUP($L344,'2-2 引出数据_合同数据仓库'!$B$2:$BP$10000,4,FALSE),0)</f>
        <v>0</v>
      </c>
      <c r="T344" s="122"/>
      <c r="U344" s="122">
        <f>IFERROR(VLOOKUP($L344,'2-2 引出数据_合同数据仓库'!$B$2:$BP$10000,15,FALSE),0)</f>
        <v>0</v>
      </c>
      <c r="V344" s="122">
        <f>U344/(S344-R344+1)*365</f>
        <v>0</v>
      </c>
      <c r="W344" s="122"/>
      <c r="X344" s="154">
        <v>45658</v>
      </c>
      <c r="Y344" s="154">
        <f>X344+30</f>
        <v>45688</v>
      </c>
      <c r="Z344" s="158">
        <f>IFERROR(IF(($R344-Y344)&gt;=0,0,IF(($S344-X344)&lt;0,0,IF(AND(($S344-Y344)&gt;0,(X344-$R344)&gt;0),$V344/365*(Y344-X344+1),IF(AND(($S344-Y344)&lt;=0,(X344-$R344)&gt;0),$V344/365*($S344-X344+1),$V344/365*(Y344-$R344+1))))),0)</f>
        <v>0</v>
      </c>
      <c r="AA344" s="154">
        <f>Y344+1</f>
        <v>45689</v>
      </c>
      <c r="AB344" s="154">
        <f>AA344+27</f>
        <v>45716</v>
      </c>
      <c r="AC344" s="158">
        <f>IFERROR(IF(($R344-AB344)&gt;=0,0,IF(($S344-AA344)&lt;0,0,IF(AND(($S344-AB344)&gt;0,(AA344-$R344)&gt;0),$V344/365*(AB344-AA344+1),IF(AND(($S344-AB344)&lt;=0,(AA344-$R344)&gt;0),$V344/365*($S344-AA344+1),$V344/365*(AB344-$R344+1))))),0)</f>
        <v>0</v>
      </c>
      <c r="AD344" s="154">
        <f>AB344+1</f>
        <v>45717</v>
      </c>
      <c r="AE344" s="154">
        <f>AD344+30</f>
        <v>45747</v>
      </c>
      <c r="AF344" s="158">
        <f>IFERROR(IF(($R344-AE344)&gt;=0,0,IF(($S344-AD344)&lt;0,0,IF(AND(($S344-AE344)&gt;0,(AD344-$R344)&gt;0),$V344/365*(AE344-AD344+1),IF(AND(($S344-AE344)&lt;=0,(AD344-$R344)&gt;0),$V344/365*($S344-AD344+1),$V344/365*(AE344-$R344+1))))),0)</f>
        <v>0</v>
      </c>
      <c r="AG344" s="154">
        <f>AE344+1</f>
        <v>45748</v>
      </c>
      <c r="AH344" s="154">
        <f>AG344+29</f>
        <v>45777</v>
      </c>
      <c r="AI344" s="158">
        <f>IFERROR(IF(($R344-AH344)&gt;=0,0,IF(($S344-AG344)&lt;0,0,IF(AND(($S344-AH344)&gt;0,(AG344-$R344)&gt;0),$V344/365*(AH344-AG344+1),IF(AND(($S344-AH344)&lt;=0,(AG344-$R344)&gt;0),$V344/365*($S344-AG344+1),$V344/365*(AH344-$R344+1))))),0)</f>
        <v>0</v>
      </c>
      <c r="AJ344" s="154">
        <f>AH344+1</f>
        <v>45778</v>
      </c>
      <c r="AK344" s="154">
        <f>AJ344+30</f>
        <v>45808</v>
      </c>
      <c r="AL344" s="158">
        <f>IFERROR(IF(($R344-AK344)&gt;=0,0,IF(($S344-AJ344)&lt;0,0,IF(AND(($S344-AK344)&gt;0,(AJ344-$R344)&gt;0),$V344/365*(AK344-AJ344+1),IF(AND(($S344-AK344)&lt;=0,(AJ344-$R344)&gt;0),$V344/365*($S344-AJ344+1),$V344/365*(AK344-$R344+1))))),0)</f>
        <v>0</v>
      </c>
      <c r="AM344" s="154">
        <f>AK344+1</f>
        <v>45809</v>
      </c>
      <c r="AN344" s="154">
        <f>AM344+29</f>
        <v>45838</v>
      </c>
      <c r="AO344" s="158">
        <f>IFERROR(IF(($R344-AN344)&gt;=0,0,IF(($S344-AM344)&lt;0,0,IF(AND(($S344-AN344)&gt;0,(AM344-$R344)&gt;0),$V344/365*(AN344-AM344+1),IF(AND(($S344-AN344)&lt;=0,(AM344-$R344)&gt;0),$V344/365*($S344-AM344+1),$V344/365*(AN344-$R344+1))))),0)</f>
        <v>0</v>
      </c>
      <c r="AP344" s="154">
        <f>AN344+1</f>
        <v>45839</v>
      </c>
      <c r="AQ344" s="154">
        <f>AP344+30</f>
        <v>45869</v>
      </c>
      <c r="AR344" s="158">
        <f>IFERROR(IF(($R344-AQ344)&gt;=0,0,IF(($S344-AP344)&lt;0,0,IF(AND(($S344-AQ344)&gt;0,(AP344-$R344)&gt;0),$V344/365*(AQ344-AP344+1),IF(AND(($S344-AQ344)&lt;=0,(AP344-$R344)&gt;0),$V344/365*($S344-AP344+1),$V344/365*(AQ344-$R344+1))))),0)</f>
        <v>0</v>
      </c>
      <c r="AS344" s="154">
        <f>AQ344+1</f>
        <v>45870</v>
      </c>
      <c r="AT344" s="154">
        <f>AS344+30</f>
        <v>45900</v>
      </c>
      <c r="AU344" s="158">
        <f>IFERROR(IF(($R344-AT344)&gt;=0,0,IF(($S344-AS344)&lt;0,0,IF(AND(($S344-AT344)&gt;0,(AS344-$R344)&gt;0),$V344/365*(AT344-AS344+1),IF(AND(($S344-AT344)&lt;=0,(AS344-$R344)&gt;0),$V344/365*($S344-AS344+1),$V344/365*(AT344-$R344+1))))),0)</f>
        <v>0</v>
      </c>
      <c r="AV344" s="154">
        <f>AT344+1</f>
        <v>45901</v>
      </c>
      <c r="AW344" s="154">
        <f>AV344+29</f>
        <v>45930</v>
      </c>
      <c r="AX344" s="158">
        <f>IFERROR(IF(($R344-AW344)&gt;=0,0,IF(($S344-AV344)&lt;0,0,IF(AND(($S344-AW344)&gt;0,(AV344-$R344)&gt;0),$V344/365*(AW344-AV344+1),IF(AND(($S344-AW344)&lt;=0,(AV344-$R344)&gt;0),$V344/365*($S344-AV344+1),$V344/365*(AW344-$R344+1))))),0)</f>
        <v>0</v>
      </c>
      <c r="AY344" s="154">
        <f>AW344+1</f>
        <v>45931</v>
      </c>
      <c r="AZ344" s="154">
        <f>AY344+30</f>
        <v>45961</v>
      </c>
      <c r="BA344" s="158">
        <f>IFERROR(IF(($R344-AZ344)&gt;=0,0,IF(($S344-AY344)&lt;0,0,IF(AND(($S344-AZ344)&gt;0,(AY344-$R344)&gt;0),$V344/365*(AZ344-AY344+1),IF(AND(($S344-AZ344)&lt;=0,(AY344-$R344)&gt;0),$V344/365*($S344-AY344+1),$V344/365*(AZ344-$R344+1))))),0)</f>
        <v>0</v>
      </c>
      <c r="BB344" s="154">
        <f>AZ344+1</f>
        <v>45962</v>
      </c>
      <c r="BC344" s="154">
        <f>BB344+29</f>
        <v>45991</v>
      </c>
      <c r="BD344" s="158">
        <f>IFERROR(IF(($R344-BC344)&gt;=0,0,IF(($S344-BB344)&lt;0,0,IF(AND(($S344-BC344)&gt;0,(BB344-$R344)&gt;0),$V344/365*(BC344-BB344+1),IF(AND(($S344-BC344)&lt;=0,(BB344-$R344)&gt;0),$V344/365*($S344-BB344+1),$V344/365*(BC344-$R344+1))))),0)</f>
        <v>0</v>
      </c>
      <c r="BE344" s="154">
        <f>BC344+1</f>
        <v>45992</v>
      </c>
      <c r="BF344" s="154">
        <f>BE344+30</f>
        <v>46022</v>
      </c>
      <c r="BG344" s="158">
        <f>IFERROR(IF(($R344-BF344)&gt;=0,0,IF(($S344-BE344)&lt;0,0,IF(AND(($S344-BF344)&gt;0,(BE344-$R344)&gt;0),$V344/365*(BF344-BE344+1),IF(AND(($S344-BF344)&lt;=0,(BE344-$R344)&gt;0),$V344/365*($S344-BE344+1),$V344/365*(BF344-$R344+1))))),0)</f>
        <v>0</v>
      </c>
      <c r="BH344" s="154">
        <v>46023</v>
      </c>
      <c r="BI344" s="154">
        <f>BH344+30</f>
        <v>46053</v>
      </c>
      <c r="BJ344" s="158">
        <f>IFERROR(IF(($R344-BI344)&gt;=0,0,IF(($S344-BH344)&lt;0,0,IF(AND(($S344-BI344)&gt;0,(BH344-$R344)&gt;0),$V344/365*(BI344-BH344+1),IF(AND(($S344-BI344)&lt;=0,(BH344-$R344)&gt;0),$V344/365*($S344-BH344+1),$V344/365*(BI344-$R344+1))))),0)</f>
        <v>0</v>
      </c>
      <c r="BK344" s="154">
        <f>BI344+1</f>
        <v>46054</v>
      </c>
      <c r="BL344" s="154">
        <f>BK344+27</f>
        <v>46081</v>
      </c>
      <c r="BM344" s="158">
        <f>IFERROR(IF(($R344-BL344)&gt;=0,0,IF(($S344-BK344)&lt;0,0,IF(AND(($S344-BL344)&gt;0,(BK344-$R344)&gt;0),$V344/365*(BL344-BK344+1),IF(AND(($S344-BL344)&lt;=0,(BK344-$R344)&gt;0),$V344/365*($S344-BK344+1),$V344/365*(BL344-$R344+1))))),0)</f>
        <v>0</v>
      </c>
      <c r="BN344" s="154">
        <f>BL344+1</f>
        <v>46082</v>
      </c>
      <c r="BO344" s="154">
        <f>BN344+30</f>
        <v>46112</v>
      </c>
      <c r="BP344" s="158">
        <f>IFERROR(IF(($R344-BO344)&gt;=0,0,IF(($S344-BN344)&lt;0,0,IF(AND(($S344-BO344)&gt;0,(BN344-$R344)&gt;0),$V344/365*(BO344-BN344+1),IF(AND(($S344-BO344)&lt;=0,(BN344-$R344)&gt;0),$V344/365*($S344-BN344+1),$V344/365*(BO344-$R344+1))))),0)</f>
        <v>0</v>
      </c>
      <c r="BQ344" s="154">
        <f>BO344+1</f>
        <v>46113</v>
      </c>
      <c r="BR344" s="154">
        <f>BQ344+29</f>
        <v>46142</v>
      </c>
      <c r="BS344" s="158">
        <f>IFERROR(IF(($R344-BR344)&gt;=0,0,IF(($S344-BQ344)&lt;0,0,IF(AND(($S344-BR344)&gt;0,(BQ344-$R344)&gt;0),$V344/365*(BR344-BQ344+1),IF(AND(($S344-BR344)&lt;=0,(BQ344-$R344)&gt;0),$V344/365*($S344-BQ344+1),$V344/365*(BR344-$R344+1))))),0)</f>
        <v>0</v>
      </c>
      <c r="BT344" s="154">
        <f>BR344+1</f>
        <v>46143</v>
      </c>
      <c r="BU344" s="154">
        <f>BT344+30</f>
        <v>46173</v>
      </c>
      <c r="BV344" s="158">
        <f>IFERROR(IF(($R344-BU344)&gt;=0,0,IF(($S344-BT344)&lt;0,0,IF(AND(($S344-BU344)&gt;0,(BT344-$R344)&gt;0),$V344/365*(BU344-BT344+1),IF(AND(($S344-BU344)&lt;=0,(BT344-$R344)&gt;0),$V344/365*($S344-BT344+1),$V344/365*(BU344-$R344+1))))),0)</f>
        <v>0</v>
      </c>
      <c r="BW344" s="154">
        <f>BU344+1</f>
        <v>46174</v>
      </c>
      <c r="BX344" s="154">
        <f>BW344+29</f>
        <v>46203</v>
      </c>
      <c r="BY344" s="158">
        <f>IFERROR(IF(($R344-BX344)&gt;=0,0,IF(($S344-BW344)&lt;0,0,IF(AND(($S344-BX344)&gt;0,(BW344-$R344)&gt;0),$V344/365*(BX344-BW344+1),IF(AND(($S344-BX344)&lt;=0,(BW344-$R344)&gt;0),$V344/365*($S344-BW344+1),$V344/365*(BX344-$R344+1))))),0)</f>
        <v>0</v>
      </c>
      <c r="BZ344" s="154">
        <f>BX344+1</f>
        <v>46204</v>
      </c>
      <c r="CA344" s="154">
        <f>BZ344+30</f>
        <v>46234</v>
      </c>
      <c r="CB344" s="158">
        <f>IFERROR(IF(($R344-CA344)&gt;=0,0,IF(($S344-BZ344)&lt;0,0,IF(AND(($S344-CA344)&gt;0,(BZ344-$R344)&gt;0),$V344/365*(CA344-BZ344+1),IF(AND(($S344-CA344)&lt;=0,(BZ344-$R344)&gt;0),$V344/365*($S344-BZ344+1),$V344/365*(CA344-$R344+1))))),0)</f>
        <v>0</v>
      </c>
      <c r="CC344" s="154">
        <f>CA344+1</f>
        <v>46235</v>
      </c>
      <c r="CD344" s="154">
        <f>CC344+30</f>
        <v>46265</v>
      </c>
      <c r="CE344" s="158">
        <f>IFERROR(IF(($R344-CD344)&gt;=0,0,IF(($S344-CC344)&lt;0,0,IF(AND(($S344-CD344)&gt;0,(CC344-$R344)&gt;0),$V344/365*(CD344-CC344+1),IF(AND(($S344-CD344)&lt;=0,(CC344-$R344)&gt;0),$V344/365*($S344-CC344+1),$V344/365*(CD344-$R344+1))))),0)</f>
        <v>0</v>
      </c>
      <c r="CF344" s="154">
        <f>CD344+1</f>
        <v>46266</v>
      </c>
      <c r="CG344" s="154">
        <f>CF344+29</f>
        <v>46295</v>
      </c>
      <c r="CH344" s="158">
        <f>IFERROR(IF(($R344-CG344)&gt;=0,0,IF(($S344-CF344)&lt;0,0,IF(AND(($S344-CG344)&gt;0,(CF344-$R344)&gt;0),$V344/365*(CG344-CF344+1),IF(AND(($S344-CG344)&lt;=0,(CF344-$R344)&gt;0),$V344/365*($S344-CF344+1),$V344/365*(CG344-$R344+1))))),0)</f>
        <v>0</v>
      </c>
      <c r="CI344" s="154">
        <f>CG344+1</f>
        <v>46296</v>
      </c>
      <c r="CJ344" s="154">
        <f>CI344+30</f>
        <v>46326</v>
      </c>
      <c r="CK344" s="158">
        <f>IFERROR(IF(($R344-CJ344)&gt;=0,0,IF(($S344-CI344)&lt;0,0,IF(AND(($S344-CJ344)&gt;0,(CI344-$R344)&gt;0),$V344/365*(CJ344-CI344+1),IF(AND(($S344-CJ344)&lt;=0,(CI344-$R344)&gt;0),$V344/365*($S344-CI344+1),$V344/365*(CJ344-$R344+1))))),0)</f>
        <v>0</v>
      </c>
      <c r="CL344" s="154">
        <f>CJ344+1</f>
        <v>46327</v>
      </c>
      <c r="CM344" s="154">
        <f>CL344+29</f>
        <v>46356</v>
      </c>
      <c r="CN344" s="158">
        <f>IFERROR(IF(($R344-CM344)&gt;=0,0,IF(($S344-CL344)&lt;0,0,IF(AND(($S344-CM344)&gt;0,(CL344-$R344)&gt;0),$V344/365*(CM344-CL344+1),IF(AND(($S344-CM344)&lt;=0,(CL344-$R344)&gt;0),$V344/365*($S344-CL344+1),$V344/365*(CM344-$R344+1))))),0)</f>
        <v>0</v>
      </c>
      <c r="CO344" s="154">
        <f>CM344+1</f>
        <v>46357</v>
      </c>
      <c r="CP344" s="154">
        <f>CO344+30</f>
        <v>46387</v>
      </c>
      <c r="CQ344" s="158">
        <f>IFERROR(IF(($R344-CP344)&gt;=0,0,IF(($S344-CO344)&lt;0,0,IF(AND(($S344-CP344)&gt;0,(CO344-$R344)&gt;0),$V344/365*(CP344-CO344+1),IF(AND(($S344-CP344)&lt;=0,(CO344-$R344)&gt;0),$V344/365*($S344-CO344+1),$V344/365*(CP344-$R344+1))))),0)</f>
        <v>0</v>
      </c>
    </row>
    <row r="345" s="80" customFormat="1" ht="24" customHeight="1" outlineLevel="4" spans="1:95">
      <c r="A345" s="123" t="s">
        <v>2814</v>
      </c>
      <c r="B345" s="124"/>
      <c r="C345" s="124"/>
      <c r="D345" s="124"/>
      <c r="E345" s="124"/>
      <c r="F345" s="124"/>
      <c r="G345" s="125"/>
      <c r="H345" s="126"/>
      <c r="I345" s="126"/>
      <c r="J345" s="126"/>
      <c r="K345" s="126"/>
      <c r="L345" s="149"/>
      <c r="M345" s="149"/>
      <c r="N345" s="126"/>
      <c r="O345" s="126"/>
      <c r="P345" s="126"/>
      <c r="Q345" s="126"/>
      <c r="R345" s="126"/>
      <c r="S345" s="126"/>
      <c r="T345" s="126"/>
      <c r="U345" s="126"/>
      <c r="V345" s="126"/>
      <c r="W345" s="126"/>
      <c r="X345" s="126"/>
      <c r="Y345" s="126"/>
      <c r="Z345" s="126"/>
      <c r="AA345" s="126"/>
      <c r="AB345" s="126"/>
      <c r="AC345" s="126"/>
      <c r="AD345" s="126"/>
      <c r="AE345" s="126"/>
      <c r="AF345" s="126"/>
      <c r="AG345" s="126"/>
      <c r="AH345" s="126"/>
      <c r="AI345" s="126"/>
      <c r="AJ345" s="126"/>
      <c r="AK345" s="126"/>
      <c r="AL345" s="126"/>
      <c r="AM345" s="126"/>
      <c r="AN345" s="126"/>
      <c r="AO345" s="126"/>
      <c r="AP345" s="126"/>
      <c r="AQ345" s="126"/>
      <c r="AR345" s="126"/>
      <c r="AS345" s="126"/>
      <c r="AT345" s="126"/>
      <c r="AU345" s="126"/>
      <c r="AV345" s="126"/>
      <c r="AW345" s="126"/>
      <c r="AX345" s="126"/>
      <c r="AY345" s="126"/>
      <c r="AZ345" s="126"/>
      <c r="BA345" s="126"/>
      <c r="BB345" s="126"/>
      <c r="BC345" s="126"/>
      <c r="BD345" s="126"/>
      <c r="BE345" s="126"/>
      <c r="BF345" s="126"/>
      <c r="BG345" s="126"/>
      <c r="BH345" s="126"/>
      <c r="BI345" s="126"/>
      <c r="BJ345" s="126"/>
      <c r="BK345" s="126"/>
      <c r="BL345" s="126"/>
      <c r="BM345" s="126"/>
      <c r="BN345" s="126"/>
      <c r="BO345" s="126"/>
      <c r="BP345" s="126"/>
      <c r="BQ345" s="126"/>
      <c r="BR345" s="126"/>
      <c r="BS345" s="126"/>
      <c r="BT345" s="126"/>
      <c r="BU345" s="126"/>
      <c r="BV345" s="126"/>
      <c r="BW345" s="126"/>
      <c r="BX345" s="126"/>
      <c r="BY345" s="126"/>
      <c r="BZ345" s="126"/>
      <c r="CA345" s="126"/>
      <c r="CB345" s="126"/>
      <c r="CC345" s="126"/>
      <c r="CD345" s="126"/>
      <c r="CE345" s="126"/>
      <c r="CF345" s="126"/>
      <c r="CG345" s="126"/>
      <c r="CH345" s="126"/>
      <c r="CI345" s="126"/>
      <c r="CJ345" s="126"/>
      <c r="CK345" s="126"/>
      <c r="CL345" s="126"/>
      <c r="CM345" s="126"/>
      <c r="CN345" s="126"/>
      <c r="CO345" s="126"/>
      <c r="CP345" s="126"/>
      <c r="CQ345" s="126"/>
    </row>
    <row r="346" ht="24" customHeight="1" outlineLevel="3" spans="1:95">
      <c r="A346" s="115"/>
      <c r="B346" s="116" t="s">
        <v>792</v>
      </c>
      <c r="C346" s="117" t="s">
        <v>1286</v>
      </c>
      <c r="D346" s="115" t="s">
        <v>1287</v>
      </c>
      <c r="E346" s="116"/>
      <c r="F346" s="116"/>
      <c r="G346" s="116"/>
      <c r="H346" s="118">
        <f>X346+AA346+AD346+AG346+AJ346+AM346+AP346+AS346+AV346+AY346+BB346+BE346</f>
        <v>0</v>
      </c>
      <c r="I346" s="118">
        <f>Y346+AB346+AE346+AH346+AK346+AN346+AQ346+AT346+AW346+AZ346+BC346+BF346</f>
        <v>0</v>
      </c>
      <c r="J346" s="118">
        <f t="shared" ref="J346:J353" si="16">Z346+AC346+AF346+AI346+AL346+AO346+AR346+AU346+AX346+BA346+BD346+BG346</f>
        <v>0</v>
      </c>
      <c r="K346" s="118"/>
      <c r="L346" s="146"/>
      <c r="M346" s="146"/>
      <c r="N346" s="118"/>
      <c r="O346" s="118"/>
      <c r="P346" s="118"/>
      <c r="Q346" s="118"/>
      <c r="R346" s="118"/>
      <c r="S346" s="118"/>
      <c r="T346" s="118"/>
      <c r="U346" s="118"/>
      <c r="V346" s="118"/>
      <c r="W346" s="118"/>
      <c r="X346" s="118">
        <f>VLOOKUP($C346,'1 预算编制表单'!$C:$BJ,27,FALSE)</f>
        <v>0</v>
      </c>
      <c r="Y346" s="118">
        <f>X346-Z346</f>
        <v>0</v>
      </c>
      <c r="Z346" s="118">
        <f>SUM(Z347:Z354)</f>
        <v>0</v>
      </c>
      <c r="AA346" s="118">
        <f>VLOOKUP($C346,'1 预算编制表单'!$C:$BJ,30,FALSE)</f>
        <v>0</v>
      </c>
      <c r="AB346" s="118">
        <f>AA346-AC346</f>
        <v>0</v>
      </c>
      <c r="AC346" s="118">
        <f>SUM(AC347:AC354)</f>
        <v>0</v>
      </c>
      <c r="AD346" s="118">
        <f>VLOOKUP($C346,'1 预算编制表单'!$C:$BJ,33,FALSE)</f>
        <v>0</v>
      </c>
      <c r="AE346" s="118">
        <f>AD346-AF346</f>
        <v>0</v>
      </c>
      <c r="AF346" s="118">
        <f>SUM(AF347:AF354)</f>
        <v>0</v>
      </c>
      <c r="AG346" s="118">
        <f>VLOOKUP($C346,'1 预算编制表单'!$C:$BJ,36,FALSE)</f>
        <v>0</v>
      </c>
      <c r="AH346" s="118">
        <f>AG346-AI346</f>
        <v>0</v>
      </c>
      <c r="AI346" s="118">
        <f>SUM(AI347:AI354)</f>
        <v>0</v>
      </c>
      <c r="AJ346" s="118">
        <f>VLOOKUP($C346,'1 预算编制表单'!$C:$BJ,39,FALSE)</f>
        <v>0</v>
      </c>
      <c r="AK346" s="118">
        <f>AJ346-AL346</f>
        <v>0</v>
      </c>
      <c r="AL346" s="118">
        <f>SUM(AL347:AL354)</f>
        <v>0</v>
      </c>
      <c r="AM346" s="118">
        <f>VLOOKUP($C346,'1 预算编制表单'!$C:$BJ,42,FALSE)</f>
        <v>0</v>
      </c>
      <c r="AN346" s="118">
        <f>AM346-AO346</f>
        <v>0</v>
      </c>
      <c r="AO346" s="118">
        <f>SUM(AO347:AO354)</f>
        <v>0</v>
      </c>
      <c r="AP346" s="118">
        <f>VLOOKUP($C346,'1 预算编制表单'!$C:$BJ,45,FALSE)</f>
        <v>0</v>
      </c>
      <c r="AQ346" s="118">
        <f>AP346-AR346</f>
        <v>0</v>
      </c>
      <c r="AR346" s="118">
        <f>SUM(AR347:AR354)</f>
        <v>0</v>
      </c>
      <c r="AS346" s="118">
        <f>VLOOKUP($C346,'1 预算编制表单'!$C:$BJ,48,FALSE)</f>
        <v>0</v>
      </c>
      <c r="AT346" s="118">
        <f>AS346-AU346</f>
        <v>0</v>
      </c>
      <c r="AU346" s="118">
        <f>SUM(AU347:AU354)</f>
        <v>0</v>
      </c>
      <c r="AV346" s="118">
        <f>VLOOKUP($C346,'1 预算编制表单'!$C:$BJ,51,FALSE)</f>
        <v>0</v>
      </c>
      <c r="AW346" s="118">
        <f>AV346-AX346</f>
        <v>0</v>
      </c>
      <c r="AX346" s="118">
        <f>SUM(AX347:AX354)</f>
        <v>0</v>
      </c>
      <c r="AY346" s="118">
        <f>VLOOKUP($C346,'1 预算编制表单'!$C:$BJ,54,FALSE)</f>
        <v>0</v>
      </c>
      <c r="AZ346" s="118">
        <f>AY346-BA346</f>
        <v>0</v>
      </c>
      <c r="BA346" s="118">
        <f>SUM(BA347:BA354)</f>
        <v>0</v>
      </c>
      <c r="BB346" s="118">
        <f>VLOOKUP($C346,'1 预算编制表单'!$C:$BJ,57,FALSE)</f>
        <v>0</v>
      </c>
      <c r="BC346" s="118">
        <f>BB346-BD346</f>
        <v>0</v>
      </c>
      <c r="BD346" s="118">
        <f>SUM(BD347:BD354)</f>
        <v>0</v>
      </c>
      <c r="BE346" s="118">
        <f>VLOOKUP($C346,'1 预算编制表单'!$C:$BJ,60,FALSE)</f>
        <v>0</v>
      </c>
      <c r="BF346" s="118">
        <f>BE346-BG346</f>
        <v>0</v>
      </c>
      <c r="BG346" s="118">
        <f>SUM(BG347:BG354)</f>
        <v>0</v>
      </c>
      <c r="BH346" s="118">
        <f>VLOOKUP($C346,'1 预算编制表单'!$C:$BJ,27,FALSE)</f>
        <v>0</v>
      </c>
      <c r="BI346" s="118">
        <f>BH346-BJ346</f>
        <v>0</v>
      </c>
      <c r="BJ346" s="118">
        <f>SUM(BJ347:BJ354)</f>
        <v>0</v>
      </c>
      <c r="BK346" s="118">
        <f>VLOOKUP($C346,'1 预算编制表单'!$C:$BJ,30,FALSE)</f>
        <v>0</v>
      </c>
      <c r="BL346" s="118">
        <f>BK346-BM346</f>
        <v>0</v>
      </c>
      <c r="BM346" s="118">
        <f>SUM(BM347:BM354)</f>
        <v>0</v>
      </c>
      <c r="BN346" s="118">
        <f>VLOOKUP($C346,'1 预算编制表单'!$C:$BJ,33,FALSE)</f>
        <v>0</v>
      </c>
      <c r="BO346" s="118">
        <f>BN346-BP346</f>
        <v>0</v>
      </c>
      <c r="BP346" s="118">
        <f>SUM(BP347:BP354)</f>
        <v>0</v>
      </c>
      <c r="BQ346" s="118">
        <f>VLOOKUP($C346,'1 预算编制表单'!$C:$BJ,36,FALSE)</f>
        <v>0</v>
      </c>
      <c r="BR346" s="118">
        <f>BQ346-BS346</f>
        <v>0</v>
      </c>
      <c r="BS346" s="118">
        <f>SUM(BS347:BS354)</f>
        <v>0</v>
      </c>
      <c r="BT346" s="118">
        <f>VLOOKUP($C346,'1 预算编制表单'!$C:$BJ,39,FALSE)</f>
        <v>0</v>
      </c>
      <c r="BU346" s="118">
        <f>BT346-BV346</f>
        <v>0</v>
      </c>
      <c r="BV346" s="118">
        <f>SUM(BV347:BV354)</f>
        <v>0</v>
      </c>
      <c r="BW346" s="118">
        <f>VLOOKUP($C346,'1 预算编制表单'!$C:$BJ,42,FALSE)</f>
        <v>0</v>
      </c>
      <c r="BX346" s="118">
        <f>BW346-BY346</f>
        <v>0</v>
      </c>
      <c r="BY346" s="118">
        <f>SUM(BY347:BY354)</f>
        <v>0</v>
      </c>
      <c r="BZ346" s="118">
        <f>VLOOKUP($C346,'1 预算编制表单'!$C:$BJ,45,FALSE)</f>
        <v>0</v>
      </c>
      <c r="CA346" s="118">
        <f>BZ346-CB346</f>
        <v>0</v>
      </c>
      <c r="CB346" s="118">
        <f>SUM(CB347:CB354)</f>
        <v>0</v>
      </c>
      <c r="CC346" s="118">
        <f>VLOOKUP($C346,'1 预算编制表单'!$C:$BJ,48,FALSE)</f>
        <v>0</v>
      </c>
      <c r="CD346" s="118">
        <f>CC346-CE346</f>
        <v>0</v>
      </c>
      <c r="CE346" s="118">
        <f>SUM(CE347:CE354)</f>
        <v>0</v>
      </c>
      <c r="CF346" s="118">
        <f>VLOOKUP($C346,'1 预算编制表单'!$C:$BJ,51,FALSE)</f>
        <v>0</v>
      </c>
      <c r="CG346" s="118">
        <f>CF346-CH346</f>
        <v>0</v>
      </c>
      <c r="CH346" s="118">
        <f>SUM(CH347:CH354)</f>
        <v>0</v>
      </c>
      <c r="CI346" s="118">
        <f>VLOOKUP($C346,'1 预算编制表单'!$C:$BJ,54,FALSE)</f>
        <v>0</v>
      </c>
      <c r="CJ346" s="118">
        <f>CI346-CK346</f>
        <v>0</v>
      </c>
      <c r="CK346" s="118">
        <f>SUM(CK347:CK354)</f>
        <v>0</v>
      </c>
      <c r="CL346" s="118">
        <f>VLOOKUP($C346,'1 预算编制表单'!$C:$BJ,57,FALSE)</f>
        <v>0</v>
      </c>
      <c r="CM346" s="118">
        <f>CL346-CN346</f>
        <v>0</v>
      </c>
      <c r="CN346" s="118">
        <f>SUM(CN347:CN354)</f>
        <v>0</v>
      </c>
      <c r="CO346" s="118">
        <f>VLOOKUP($C346,'1 预算编制表单'!$C:$BJ,60,FALSE)</f>
        <v>0</v>
      </c>
      <c r="CP346" s="118">
        <f>CO346-CQ346</f>
        <v>0</v>
      </c>
      <c r="CQ346" s="118">
        <f>SUM(CQ347:CQ354)</f>
        <v>0</v>
      </c>
    </row>
    <row r="347" s="80" customFormat="1" ht="24" customHeight="1" outlineLevel="4" spans="1:95">
      <c r="A347" s="119"/>
      <c r="B347" s="120"/>
      <c r="C347" s="121" t="s">
        <v>56</v>
      </c>
      <c r="D347" s="119" t="s">
        <v>2823</v>
      </c>
      <c r="E347" s="120"/>
      <c r="F347" s="120"/>
      <c r="G347" s="120"/>
      <c r="H347" s="122"/>
      <c r="I347" s="122"/>
      <c r="J347" s="122">
        <f t="shared" si="16"/>
        <v>0</v>
      </c>
      <c r="K347" s="122"/>
      <c r="L347" s="152"/>
      <c r="M347" s="148"/>
      <c r="N347" s="122"/>
      <c r="O347" s="148"/>
      <c r="P347" s="122"/>
      <c r="Q347" s="122"/>
      <c r="R347" s="122"/>
      <c r="S347" s="122"/>
      <c r="T347" s="122"/>
      <c r="U347" s="122"/>
      <c r="V347" s="122"/>
      <c r="W347" s="122"/>
      <c r="X347" s="155"/>
      <c r="Y347" s="155"/>
      <c r="Z347" s="131">
        <f>报销单计算表!B16</f>
        <v>0</v>
      </c>
      <c r="AA347" s="155"/>
      <c r="AB347" s="155"/>
      <c r="AC347" s="131">
        <f>报销单计算表!C16</f>
        <v>0</v>
      </c>
      <c r="AD347" s="155"/>
      <c r="AE347" s="155"/>
      <c r="AF347" s="131">
        <f>报销单计算表!D16</f>
        <v>0</v>
      </c>
      <c r="AG347" s="155"/>
      <c r="AH347" s="155"/>
      <c r="AI347" s="131">
        <f>报销单计算表!E16</f>
        <v>0</v>
      </c>
      <c r="AJ347" s="155"/>
      <c r="AK347" s="155"/>
      <c r="AL347" s="131">
        <f>报销单计算表!F16</f>
        <v>0</v>
      </c>
      <c r="AM347" s="155"/>
      <c r="AN347" s="155"/>
      <c r="AO347" s="131">
        <f>报销单计算表!G16</f>
        <v>0</v>
      </c>
      <c r="AP347" s="155"/>
      <c r="AQ347" s="155"/>
      <c r="AR347" s="131">
        <f>报销单计算表!H16</f>
        <v>0</v>
      </c>
      <c r="AS347" s="155"/>
      <c r="AT347" s="155"/>
      <c r="AU347" s="131">
        <f>报销单计算表!I16</f>
        <v>0</v>
      </c>
      <c r="AV347" s="155"/>
      <c r="AW347" s="155"/>
      <c r="AX347" s="131">
        <f>报销单计算表!J16</f>
        <v>0</v>
      </c>
      <c r="AY347" s="155"/>
      <c r="AZ347" s="155"/>
      <c r="BA347" s="131">
        <f>报销单计算表!K16</f>
        <v>0</v>
      </c>
      <c r="BB347" s="155"/>
      <c r="BC347" s="155"/>
      <c r="BD347" s="131">
        <f>报销单计算表!L16</f>
        <v>0</v>
      </c>
      <c r="BE347" s="155"/>
      <c r="BF347" s="155"/>
      <c r="BG347" s="131">
        <f>报销单计算表!M16</f>
        <v>0</v>
      </c>
      <c r="BH347" s="155"/>
      <c r="BI347" s="155"/>
      <c r="BJ347" s="131"/>
      <c r="BK347" s="155"/>
      <c r="BL347" s="155"/>
      <c r="BM347" s="131"/>
      <c r="BN347" s="155"/>
      <c r="BO347" s="155"/>
      <c r="BP347" s="131"/>
      <c r="BQ347" s="155"/>
      <c r="BR347" s="155"/>
      <c r="BS347" s="131"/>
      <c r="BT347" s="155"/>
      <c r="BU347" s="155"/>
      <c r="BV347" s="131"/>
      <c r="BW347" s="155"/>
      <c r="BX347" s="155"/>
      <c r="BY347" s="131"/>
      <c r="BZ347" s="155"/>
      <c r="CA347" s="155"/>
      <c r="CB347" s="131"/>
      <c r="CC347" s="155"/>
      <c r="CD347" s="155"/>
      <c r="CE347" s="131"/>
      <c r="CF347" s="155"/>
      <c r="CG347" s="155"/>
      <c r="CH347" s="131"/>
      <c r="CI347" s="155"/>
      <c r="CJ347" s="155"/>
      <c r="CK347" s="131"/>
      <c r="CL347" s="155"/>
      <c r="CM347" s="155"/>
      <c r="CN347" s="131"/>
      <c r="CO347" s="155"/>
      <c r="CP347" s="155"/>
      <c r="CQ347" s="131"/>
    </row>
    <row r="348" s="80" customFormat="1" ht="24" customHeight="1" outlineLevel="4" spans="1:95">
      <c r="A348" s="119"/>
      <c r="B348" s="120"/>
      <c r="C348" s="121"/>
      <c r="D348" s="119"/>
      <c r="E348" s="120"/>
      <c r="F348" s="120"/>
      <c r="G348" s="120"/>
      <c r="H348" s="122"/>
      <c r="I348" s="122"/>
      <c r="J348" s="122">
        <f t="shared" si="16"/>
        <v>0</v>
      </c>
      <c r="K348" s="122">
        <f>K347+1</f>
        <v>1</v>
      </c>
      <c r="L348" s="147"/>
      <c r="M348" s="148">
        <f>IFERROR(VLOOKUP($L348,'2-2 引出数据_合同数据仓库'!$B$2:$BP$10000,3,FALSE),0)</f>
        <v>0</v>
      </c>
      <c r="N348" s="122"/>
      <c r="O348" s="148">
        <f>IFERROR(VLOOKUP((LEFT(VLOOKUP($L348,'2-2 引出数据_合同数据仓库'!$B$2:$BP$10000,64,FALSE),15)&amp;(RIGHT(VLOOKUP($L348,'2-2 引出数据_合同数据仓库'!$B$2:$BP$10000,64,FALSE),4)+1)),'2-2 引出数据_合同数据仓库'!$B$2:$BP$10000,3,FALSE),0)</f>
        <v>0</v>
      </c>
      <c r="P348" s="122"/>
      <c r="Q348" s="122">
        <f>IFERROR(VLOOKUP($L348,'2-2 引出数据_合同数据仓库'!$B$2:$BP$10000,28,FALSE),0)</f>
        <v>0</v>
      </c>
      <c r="R348" s="122">
        <f>IFERROR(VLOOKUP($L348,'2-2 引出数据_合同数据仓库'!$B$2:$BP$10000,29,FALSE),0)</f>
        <v>0</v>
      </c>
      <c r="S348" s="122">
        <f>IFERROR(VLOOKUP($L348,'2-2 引出数据_合同数据仓库'!$B$2:$BP$10000,4,FALSE),0)</f>
        <v>0</v>
      </c>
      <c r="T348" s="122"/>
      <c r="U348" s="122">
        <f>IFERROR(VLOOKUP($L348,'2-2 引出数据_合同数据仓库'!$B$2:$BP$10000,15,FALSE),0)</f>
        <v>0</v>
      </c>
      <c r="V348" s="122">
        <f t="shared" ref="V348:V353" si="17">U348/(S348-R348+1)*365</f>
        <v>0</v>
      </c>
      <c r="W348" s="122"/>
      <c r="X348" s="154">
        <v>45658</v>
      </c>
      <c r="Y348" s="154">
        <f t="shared" ref="Y348:Y353" si="18">X348+30</f>
        <v>45688</v>
      </c>
      <c r="Z348" s="158">
        <f t="shared" ref="Z348:Z353" si="19">IFERROR(IF(($R348-Y348)&gt;=0,0,IF(($S348-X348)&lt;0,0,IF(AND(($S348-Y348)&gt;0,(X348-$R348)&gt;0),$V348/365*(Y348-X348+1),IF(AND(($S348-Y348)&lt;=0,(X348-$R348)&gt;0),$V348/365*($S348-X348+1),$V348/365*(Y348-$R348+1))))),0)</f>
        <v>0</v>
      </c>
      <c r="AA348" s="154">
        <f t="shared" ref="AA348:AA353" si="20">Y348+1</f>
        <v>45689</v>
      </c>
      <c r="AB348" s="154">
        <f t="shared" ref="AB348:AB353" si="21">AA348+27</f>
        <v>45716</v>
      </c>
      <c r="AC348" s="158">
        <f t="shared" ref="AC348:AC353" si="22">IFERROR(IF(($R348-AB348)&gt;=0,0,IF(($S348-AA348)&lt;0,0,IF(AND(($S348-AB348)&gt;0,(AA348-$R348)&gt;0),$V348/365*(AB348-AA348+1),IF(AND(($S348-AB348)&lt;=0,(AA348-$R348)&gt;0),$V348/365*($S348-AA348+1),$V348/365*(AB348-$R348+1))))),0)</f>
        <v>0</v>
      </c>
      <c r="AD348" s="154">
        <f t="shared" ref="AD348:AD353" si="23">AB348+1</f>
        <v>45717</v>
      </c>
      <c r="AE348" s="154">
        <f t="shared" ref="AE348:AE353" si="24">AD348+30</f>
        <v>45747</v>
      </c>
      <c r="AF348" s="158">
        <f t="shared" ref="AF348:AF353" si="25">IFERROR(IF(($R348-AE348)&gt;=0,0,IF(($S348-AD348)&lt;0,0,IF(AND(($S348-AE348)&gt;0,(AD348-$R348)&gt;0),$V348/365*(AE348-AD348+1),IF(AND(($S348-AE348)&lt;=0,(AD348-$R348)&gt;0),$V348/365*($S348-AD348+1),$V348/365*(AE348-$R348+1))))),0)</f>
        <v>0</v>
      </c>
      <c r="AG348" s="154">
        <f t="shared" ref="AG348:AG353" si="26">AE348+1</f>
        <v>45748</v>
      </c>
      <c r="AH348" s="154">
        <f t="shared" ref="AH348:AH353" si="27">AG348+29</f>
        <v>45777</v>
      </c>
      <c r="AI348" s="158">
        <f t="shared" ref="AI348:AI353" si="28">IFERROR(IF(($R348-AH348)&gt;=0,0,IF(($S348-AG348)&lt;0,0,IF(AND(($S348-AH348)&gt;0,(AG348-$R348)&gt;0),$V348/365*(AH348-AG348+1),IF(AND(($S348-AH348)&lt;=0,(AG348-$R348)&gt;0),$V348/365*($S348-AG348+1),$V348/365*(AH348-$R348+1))))),0)</f>
        <v>0</v>
      </c>
      <c r="AJ348" s="154">
        <f t="shared" ref="AJ348:AJ353" si="29">AH348+1</f>
        <v>45778</v>
      </c>
      <c r="AK348" s="154">
        <f t="shared" ref="AK348:AK353" si="30">AJ348+30</f>
        <v>45808</v>
      </c>
      <c r="AL348" s="158">
        <f t="shared" ref="AL348:AL353" si="31">IFERROR(IF(($R348-AK348)&gt;=0,0,IF(($S348-AJ348)&lt;0,0,IF(AND(($S348-AK348)&gt;0,(AJ348-$R348)&gt;0),$V348/365*(AK348-AJ348+1),IF(AND(($S348-AK348)&lt;=0,(AJ348-$R348)&gt;0),$V348/365*($S348-AJ348+1),$V348/365*(AK348-$R348+1))))),0)</f>
        <v>0</v>
      </c>
      <c r="AM348" s="154">
        <f t="shared" ref="AM348:AM353" si="32">AK348+1</f>
        <v>45809</v>
      </c>
      <c r="AN348" s="154">
        <f t="shared" ref="AN348:AN353" si="33">AM348+29</f>
        <v>45838</v>
      </c>
      <c r="AO348" s="158">
        <f t="shared" ref="AO348:AO353" si="34">IFERROR(IF(($R348-AN348)&gt;=0,0,IF(($S348-AM348)&lt;0,0,IF(AND(($S348-AN348)&gt;0,(AM348-$R348)&gt;0),$V348/365*(AN348-AM348+1),IF(AND(($S348-AN348)&lt;=0,(AM348-$R348)&gt;0),$V348/365*($S348-AM348+1),$V348/365*(AN348-$R348+1))))),0)</f>
        <v>0</v>
      </c>
      <c r="AP348" s="154">
        <f t="shared" ref="AP348:AP353" si="35">AN348+1</f>
        <v>45839</v>
      </c>
      <c r="AQ348" s="154">
        <f t="shared" ref="AQ348:AQ353" si="36">AP348+30</f>
        <v>45869</v>
      </c>
      <c r="AR348" s="158">
        <f t="shared" ref="AR348:AR353" si="37">IFERROR(IF(($R348-AQ348)&gt;=0,0,IF(($S348-AP348)&lt;0,0,IF(AND(($S348-AQ348)&gt;0,(AP348-$R348)&gt;0),$V348/365*(AQ348-AP348+1),IF(AND(($S348-AQ348)&lt;=0,(AP348-$R348)&gt;0),$V348/365*($S348-AP348+1),$V348/365*(AQ348-$R348+1))))),0)</f>
        <v>0</v>
      </c>
      <c r="AS348" s="154">
        <f t="shared" ref="AS348:AS353" si="38">AQ348+1</f>
        <v>45870</v>
      </c>
      <c r="AT348" s="154">
        <f t="shared" ref="AT348:AT353" si="39">AS348+30</f>
        <v>45900</v>
      </c>
      <c r="AU348" s="158">
        <f t="shared" ref="AU348:AU353" si="40">IFERROR(IF(($R348-AT348)&gt;=0,0,IF(($S348-AS348)&lt;0,0,IF(AND(($S348-AT348)&gt;0,(AS348-$R348)&gt;0),$V348/365*(AT348-AS348+1),IF(AND(($S348-AT348)&lt;=0,(AS348-$R348)&gt;0),$V348/365*($S348-AS348+1),$V348/365*(AT348-$R348+1))))),0)</f>
        <v>0</v>
      </c>
      <c r="AV348" s="154">
        <f t="shared" ref="AV348:AV353" si="41">AT348+1</f>
        <v>45901</v>
      </c>
      <c r="AW348" s="154">
        <f t="shared" ref="AW348:AW353" si="42">AV348+29</f>
        <v>45930</v>
      </c>
      <c r="AX348" s="158">
        <f t="shared" ref="AX348:AX353" si="43">IFERROR(IF(($R348-AW348)&gt;=0,0,IF(($S348-AV348)&lt;0,0,IF(AND(($S348-AW348)&gt;0,(AV348-$R348)&gt;0),$V348/365*(AW348-AV348+1),IF(AND(($S348-AW348)&lt;=0,(AV348-$R348)&gt;0),$V348/365*($S348-AV348+1),$V348/365*(AW348-$R348+1))))),0)</f>
        <v>0</v>
      </c>
      <c r="AY348" s="154">
        <f t="shared" ref="AY348:AY353" si="44">AW348+1</f>
        <v>45931</v>
      </c>
      <c r="AZ348" s="154">
        <f t="shared" ref="AZ348:AZ353" si="45">AY348+30</f>
        <v>45961</v>
      </c>
      <c r="BA348" s="158">
        <f t="shared" ref="BA348:BA353" si="46">IFERROR(IF(($R348-AZ348)&gt;=0,0,IF(($S348-AY348)&lt;0,0,IF(AND(($S348-AZ348)&gt;0,(AY348-$R348)&gt;0),$V348/365*(AZ348-AY348+1),IF(AND(($S348-AZ348)&lt;=0,(AY348-$R348)&gt;0),$V348/365*($S348-AY348+1),$V348/365*(AZ348-$R348+1))))),0)</f>
        <v>0</v>
      </c>
      <c r="BB348" s="154">
        <f t="shared" ref="BB348:BB353" si="47">AZ348+1</f>
        <v>45962</v>
      </c>
      <c r="BC348" s="154">
        <f t="shared" ref="BC348:BC353" si="48">BB348+29</f>
        <v>45991</v>
      </c>
      <c r="BD348" s="158">
        <f t="shared" ref="BD348:BD353" si="49">IFERROR(IF(($R348-BC348)&gt;=0,0,IF(($S348-BB348)&lt;0,0,IF(AND(($S348-BC348)&gt;0,(BB348-$R348)&gt;0),$V348/365*(BC348-BB348+1),IF(AND(($S348-BC348)&lt;=0,(BB348-$R348)&gt;0),$V348/365*($S348-BB348+1),$V348/365*(BC348-$R348+1))))),0)</f>
        <v>0</v>
      </c>
      <c r="BE348" s="154">
        <f t="shared" ref="BE348:BE353" si="50">BC348+1</f>
        <v>45992</v>
      </c>
      <c r="BF348" s="154">
        <f t="shared" ref="BF348:BF353" si="51">BE348+30</f>
        <v>46022</v>
      </c>
      <c r="BG348" s="158">
        <f t="shared" ref="BG348:BG353" si="52">IFERROR(IF(($R348-BF348)&gt;=0,0,IF(($S348-BE348)&lt;0,0,IF(AND(($S348-BF348)&gt;0,(BE348-$R348)&gt;0),$V348/365*(BF348-BE348+1),IF(AND(($S348-BF348)&lt;=0,(BE348-$R348)&gt;0),$V348/365*($S348-BE348+1),$V348/365*(BF348-$R348+1))))),0)</f>
        <v>0</v>
      </c>
      <c r="BH348" s="154">
        <v>46023</v>
      </c>
      <c r="BI348" s="154">
        <f t="shared" ref="BI348:BI353" si="53">BH348+30</f>
        <v>46053</v>
      </c>
      <c r="BJ348" s="158">
        <f t="shared" ref="BJ348:BJ353" si="54">IFERROR(IF(($R348-BI348)&gt;=0,0,IF(($S348-BH348)&lt;0,0,IF(AND(($S348-BI348)&gt;0,(BH348-$R348)&gt;0),$V348/365*(BI348-BH348+1),IF(AND(($S348-BI348)&lt;=0,(BH348-$R348)&gt;0),$V348/365*($S348-BH348+1),$V348/365*(BI348-$R348+1))))),0)</f>
        <v>0</v>
      </c>
      <c r="BK348" s="154">
        <f t="shared" ref="BK348:BK353" si="55">BI348+1</f>
        <v>46054</v>
      </c>
      <c r="BL348" s="154">
        <f t="shared" ref="BL348:BL353" si="56">BK348+27</f>
        <v>46081</v>
      </c>
      <c r="BM348" s="158">
        <f t="shared" ref="BM348:BM353" si="57">IFERROR(IF(($R348-BL348)&gt;=0,0,IF(($S348-BK348)&lt;0,0,IF(AND(($S348-BL348)&gt;0,(BK348-$R348)&gt;0),$V348/365*(BL348-BK348+1),IF(AND(($S348-BL348)&lt;=0,(BK348-$R348)&gt;0),$V348/365*($S348-BK348+1),$V348/365*(BL348-$R348+1))))),0)</f>
        <v>0</v>
      </c>
      <c r="BN348" s="154">
        <f t="shared" ref="BN348:BN353" si="58">BL348+1</f>
        <v>46082</v>
      </c>
      <c r="BO348" s="154">
        <f t="shared" ref="BO348:BO353" si="59">BN348+30</f>
        <v>46112</v>
      </c>
      <c r="BP348" s="158">
        <f t="shared" ref="BP348:BP353" si="60">IFERROR(IF(($R348-BO348)&gt;=0,0,IF(($S348-BN348)&lt;0,0,IF(AND(($S348-BO348)&gt;0,(BN348-$R348)&gt;0),$V348/365*(BO348-BN348+1),IF(AND(($S348-BO348)&lt;=0,(BN348-$R348)&gt;0),$V348/365*($S348-BN348+1),$V348/365*(BO348-$R348+1))))),0)</f>
        <v>0</v>
      </c>
      <c r="BQ348" s="154">
        <f t="shared" ref="BQ348:BQ353" si="61">BO348+1</f>
        <v>46113</v>
      </c>
      <c r="BR348" s="154">
        <f t="shared" ref="BR348:BR353" si="62">BQ348+29</f>
        <v>46142</v>
      </c>
      <c r="BS348" s="158">
        <f t="shared" ref="BS348:BS353" si="63">IFERROR(IF(($R348-BR348)&gt;=0,0,IF(($S348-BQ348)&lt;0,0,IF(AND(($S348-BR348)&gt;0,(BQ348-$R348)&gt;0),$V348/365*(BR348-BQ348+1),IF(AND(($S348-BR348)&lt;=0,(BQ348-$R348)&gt;0),$V348/365*($S348-BQ348+1),$V348/365*(BR348-$R348+1))))),0)</f>
        <v>0</v>
      </c>
      <c r="BT348" s="154">
        <f t="shared" ref="BT348:BT353" si="64">BR348+1</f>
        <v>46143</v>
      </c>
      <c r="BU348" s="154">
        <f t="shared" ref="BU348:BU353" si="65">BT348+30</f>
        <v>46173</v>
      </c>
      <c r="BV348" s="158">
        <f t="shared" ref="BV348:BV353" si="66">IFERROR(IF(($R348-BU348)&gt;=0,0,IF(($S348-BT348)&lt;0,0,IF(AND(($S348-BU348)&gt;0,(BT348-$R348)&gt;0),$V348/365*(BU348-BT348+1),IF(AND(($S348-BU348)&lt;=0,(BT348-$R348)&gt;0),$V348/365*($S348-BT348+1),$V348/365*(BU348-$R348+1))))),0)</f>
        <v>0</v>
      </c>
      <c r="BW348" s="154">
        <f t="shared" ref="BW348:BW353" si="67">BU348+1</f>
        <v>46174</v>
      </c>
      <c r="BX348" s="154">
        <f t="shared" ref="BX348:BX353" si="68">BW348+29</f>
        <v>46203</v>
      </c>
      <c r="BY348" s="158">
        <f t="shared" ref="BY348:BY353" si="69">IFERROR(IF(($R348-BX348)&gt;=0,0,IF(($S348-BW348)&lt;0,0,IF(AND(($S348-BX348)&gt;0,(BW348-$R348)&gt;0),$V348/365*(BX348-BW348+1),IF(AND(($S348-BX348)&lt;=0,(BW348-$R348)&gt;0),$V348/365*($S348-BW348+1),$V348/365*(BX348-$R348+1))))),0)</f>
        <v>0</v>
      </c>
      <c r="BZ348" s="154">
        <f t="shared" ref="BZ348:BZ353" si="70">BX348+1</f>
        <v>46204</v>
      </c>
      <c r="CA348" s="154">
        <f t="shared" ref="CA348:CA353" si="71">BZ348+30</f>
        <v>46234</v>
      </c>
      <c r="CB348" s="158">
        <f t="shared" ref="CB348:CB353" si="72">IFERROR(IF(($R348-CA348)&gt;=0,0,IF(($S348-BZ348)&lt;0,0,IF(AND(($S348-CA348)&gt;0,(BZ348-$R348)&gt;0),$V348/365*(CA348-BZ348+1),IF(AND(($S348-CA348)&lt;=0,(BZ348-$R348)&gt;0),$V348/365*($S348-BZ348+1),$V348/365*(CA348-$R348+1))))),0)</f>
        <v>0</v>
      </c>
      <c r="CC348" s="154">
        <f t="shared" ref="CC348:CC353" si="73">CA348+1</f>
        <v>46235</v>
      </c>
      <c r="CD348" s="154">
        <f t="shared" ref="CD348:CD353" si="74">CC348+30</f>
        <v>46265</v>
      </c>
      <c r="CE348" s="158">
        <f t="shared" ref="CE348:CE353" si="75">IFERROR(IF(($R348-CD348)&gt;=0,0,IF(($S348-CC348)&lt;0,0,IF(AND(($S348-CD348)&gt;0,(CC348-$R348)&gt;0),$V348/365*(CD348-CC348+1),IF(AND(($S348-CD348)&lt;=0,(CC348-$R348)&gt;0),$V348/365*($S348-CC348+1),$V348/365*(CD348-$R348+1))))),0)</f>
        <v>0</v>
      </c>
      <c r="CF348" s="154">
        <f t="shared" ref="CF348:CF353" si="76">CD348+1</f>
        <v>46266</v>
      </c>
      <c r="CG348" s="154">
        <f t="shared" ref="CG348:CG353" si="77">CF348+29</f>
        <v>46295</v>
      </c>
      <c r="CH348" s="158">
        <f t="shared" ref="CH348:CH353" si="78">IFERROR(IF(($R348-CG348)&gt;=0,0,IF(($S348-CF348)&lt;0,0,IF(AND(($S348-CG348)&gt;0,(CF348-$R348)&gt;0),$V348/365*(CG348-CF348+1),IF(AND(($S348-CG348)&lt;=0,(CF348-$R348)&gt;0),$V348/365*($S348-CF348+1),$V348/365*(CG348-$R348+1))))),0)</f>
        <v>0</v>
      </c>
      <c r="CI348" s="154">
        <f t="shared" ref="CI348:CI353" si="79">CG348+1</f>
        <v>46296</v>
      </c>
      <c r="CJ348" s="154">
        <f t="shared" ref="CJ348:CJ353" si="80">CI348+30</f>
        <v>46326</v>
      </c>
      <c r="CK348" s="158">
        <f t="shared" ref="CK348:CK353" si="81">IFERROR(IF(($R348-CJ348)&gt;=0,0,IF(($S348-CI348)&lt;0,0,IF(AND(($S348-CJ348)&gt;0,(CI348-$R348)&gt;0),$V348/365*(CJ348-CI348+1),IF(AND(($S348-CJ348)&lt;=0,(CI348-$R348)&gt;0),$V348/365*($S348-CI348+1),$V348/365*(CJ348-$R348+1))))),0)</f>
        <v>0</v>
      </c>
      <c r="CL348" s="154">
        <f t="shared" ref="CL348:CL353" si="82">CJ348+1</f>
        <v>46327</v>
      </c>
      <c r="CM348" s="154">
        <f t="shared" ref="CM348:CM353" si="83">CL348+29</f>
        <v>46356</v>
      </c>
      <c r="CN348" s="158">
        <f t="shared" ref="CN348:CN353" si="84">IFERROR(IF(($R348-CM348)&gt;=0,0,IF(($S348-CL348)&lt;0,0,IF(AND(($S348-CM348)&gt;0,(CL348-$R348)&gt;0),$V348/365*(CM348-CL348+1),IF(AND(($S348-CM348)&lt;=0,(CL348-$R348)&gt;0),$V348/365*($S348-CL348+1),$V348/365*(CM348-$R348+1))))),0)</f>
        <v>0</v>
      </c>
      <c r="CO348" s="154">
        <f t="shared" ref="CO348:CO353" si="85">CM348+1</f>
        <v>46357</v>
      </c>
      <c r="CP348" s="154">
        <f t="shared" ref="CP348:CP353" si="86">CO348+30</f>
        <v>46387</v>
      </c>
      <c r="CQ348" s="158">
        <f t="shared" ref="CQ348:CQ353" si="87">IFERROR(IF(($R348-CP348)&gt;=0,0,IF(($S348-CO348)&lt;0,0,IF(AND(($S348-CP348)&gt;0,(CO348-$R348)&gt;0),$V348/365*(CP348-CO348+1),IF(AND(($S348-CP348)&lt;=0,(CO348-$R348)&gt;0),$V348/365*($S348-CO348+1),$V348/365*(CP348-$R348+1))))),0)</f>
        <v>0</v>
      </c>
    </row>
    <row r="349" s="80" customFormat="1" ht="24" customHeight="1" outlineLevel="4" spans="1:95">
      <c r="A349" s="119"/>
      <c r="B349" s="120"/>
      <c r="C349" s="121"/>
      <c r="D349" s="119"/>
      <c r="E349" s="120"/>
      <c r="F349" s="120"/>
      <c r="G349" s="120"/>
      <c r="H349" s="122"/>
      <c r="I349" s="122"/>
      <c r="J349" s="122">
        <f t="shared" si="16"/>
        <v>0</v>
      </c>
      <c r="K349" s="122">
        <f>K348+1</f>
        <v>2</v>
      </c>
      <c r="L349" s="147"/>
      <c r="M349" s="148">
        <f>IFERROR(VLOOKUP($L349,'2-2 引出数据_合同数据仓库'!$B$2:$BP$10000,3,FALSE),0)</f>
        <v>0</v>
      </c>
      <c r="N349" s="122"/>
      <c r="O349" s="148">
        <f>IFERROR(VLOOKUP((LEFT(VLOOKUP($L349,'2-2 引出数据_合同数据仓库'!$B$2:$BP$10000,64,FALSE),15)&amp;(RIGHT(VLOOKUP($L349,'2-2 引出数据_合同数据仓库'!$B$2:$BP$10000,64,FALSE),4)+1)),'2-2 引出数据_合同数据仓库'!$B$2:$BP$10000,3,FALSE),0)</f>
        <v>0</v>
      </c>
      <c r="P349" s="122"/>
      <c r="Q349" s="122">
        <f>IFERROR(VLOOKUP($L349,'2-2 引出数据_合同数据仓库'!$B$2:$BP$10000,28,FALSE),0)</f>
        <v>0</v>
      </c>
      <c r="R349" s="122">
        <f>IFERROR(VLOOKUP($L349,'2-2 引出数据_合同数据仓库'!$B$2:$BP$10000,29,FALSE),0)</f>
        <v>0</v>
      </c>
      <c r="S349" s="122">
        <f>IFERROR(VLOOKUP($L349,'2-2 引出数据_合同数据仓库'!$B$2:$BP$10000,4,FALSE),0)</f>
        <v>0</v>
      </c>
      <c r="T349" s="122"/>
      <c r="U349" s="122">
        <f>IFERROR(VLOOKUP($L349,'2-2 引出数据_合同数据仓库'!$B$2:$BP$10000,15,FALSE),0)</f>
        <v>0</v>
      </c>
      <c r="V349" s="122">
        <f t="shared" si="17"/>
        <v>0</v>
      </c>
      <c r="W349" s="122"/>
      <c r="X349" s="154">
        <v>45658</v>
      </c>
      <c r="Y349" s="154">
        <f t="shared" si="18"/>
        <v>45688</v>
      </c>
      <c r="Z349" s="158">
        <f t="shared" si="19"/>
        <v>0</v>
      </c>
      <c r="AA349" s="154">
        <f t="shared" si="20"/>
        <v>45689</v>
      </c>
      <c r="AB349" s="154">
        <f t="shared" si="21"/>
        <v>45716</v>
      </c>
      <c r="AC349" s="158">
        <f t="shared" si="22"/>
        <v>0</v>
      </c>
      <c r="AD349" s="154">
        <f t="shared" si="23"/>
        <v>45717</v>
      </c>
      <c r="AE349" s="154">
        <f t="shared" si="24"/>
        <v>45747</v>
      </c>
      <c r="AF349" s="158">
        <f t="shared" si="25"/>
        <v>0</v>
      </c>
      <c r="AG349" s="154">
        <f t="shared" si="26"/>
        <v>45748</v>
      </c>
      <c r="AH349" s="154">
        <f t="shared" si="27"/>
        <v>45777</v>
      </c>
      <c r="AI349" s="158">
        <f t="shared" si="28"/>
        <v>0</v>
      </c>
      <c r="AJ349" s="154">
        <f t="shared" si="29"/>
        <v>45778</v>
      </c>
      <c r="AK349" s="154">
        <f t="shared" si="30"/>
        <v>45808</v>
      </c>
      <c r="AL349" s="158">
        <f t="shared" si="31"/>
        <v>0</v>
      </c>
      <c r="AM349" s="154">
        <f t="shared" si="32"/>
        <v>45809</v>
      </c>
      <c r="AN349" s="154">
        <f t="shared" si="33"/>
        <v>45838</v>
      </c>
      <c r="AO349" s="158">
        <f t="shared" si="34"/>
        <v>0</v>
      </c>
      <c r="AP349" s="154">
        <f t="shared" si="35"/>
        <v>45839</v>
      </c>
      <c r="AQ349" s="154">
        <f t="shared" si="36"/>
        <v>45869</v>
      </c>
      <c r="AR349" s="158">
        <f t="shared" si="37"/>
        <v>0</v>
      </c>
      <c r="AS349" s="154">
        <f t="shared" si="38"/>
        <v>45870</v>
      </c>
      <c r="AT349" s="154">
        <f t="shared" si="39"/>
        <v>45900</v>
      </c>
      <c r="AU349" s="158">
        <f t="shared" si="40"/>
        <v>0</v>
      </c>
      <c r="AV349" s="154">
        <f t="shared" si="41"/>
        <v>45901</v>
      </c>
      <c r="AW349" s="154">
        <f t="shared" si="42"/>
        <v>45930</v>
      </c>
      <c r="AX349" s="158">
        <f t="shared" si="43"/>
        <v>0</v>
      </c>
      <c r="AY349" s="154">
        <f t="shared" si="44"/>
        <v>45931</v>
      </c>
      <c r="AZ349" s="154">
        <f t="shared" si="45"/>
        <v>45961</v>
      </c>
      <c r="BA349" s="158">
        <f t="shared" si="46"/>
        <v>0</v>
      </c>
      <c r="BB349" s="154">
        <f t="shared" si="47"/>
        <v>45962</v>
      </c>
      <c r="BC349" s="154">
        <f t="shared" si="48"/>
        <v>45991</v>
      </c>
      <c r="BD349" s="158">
        <f t="shared" si="49"/>
        <v>0</v>
      </c>
      <c r="BE349" s="154">
        <f t="shared" si="50"/>
        <v>45992</v>
      </c>
      <c r="BF349" s="154">
        <f t="shared" si="51"/>
        <v>46022</v>
      </c>
      <c r="BG349" s="158">
        <f t="shared" si="52"/>
        <v>0</v>
      </c>
      <c r="BH349" s="154">
        <v>46023</v>
      </c>
      <c r="BI349" s="154">
        <f t="shared" si="53"/>
        <v>46053</v>
      </c>
      <c r="BJ349" s="158">
        <f t="shared" si="54"/>
        <v>0</v>
      </c>
      <c r="BK349" s="154">
        <f t="shared" si="55"/>
        <v>46054</v>
      </c>
      <c r="BL349" s="154">
        <f t="shared" si="56"/>
        <v>46081</v>
      </c>
      <c r="BM349" s="158">
        <f t="shared" si="57"/>
        <v>0</v>
      </c>
      <c r="BN349" s="154">
        <f t="shared" si="58"/>
        <v>46082</v>
      </c>
      <c r="BO349" s="154">
        <f t="shared" si="59"/>
        <v>46112</v>
      </c>
      <c r="BP349" s="158">
        <f t="shared" si="60"/>
        <v>0</v>
      </c>
      <c r="BQ349" s="154">
        <f t="shared" si="61"/>
        <v>46113</v>
      </c>
      <c r="BR349" s="154">
        <f t="shared" si="62"/>
        <v>46142</v>
      </c>
      <c r="BS349" s="158">
        <f t="shared" si="63"/>
        <v>0</v>
      </c>
      <c r="BT349" s="154">
        <f t="shared" si="64"/>
        <v>46143</v>
      </c>
      <c r="BU349" s="154">
        <f t="shared" si="65"/>
        <v>46173</v>
      </c>
      <c r="BV349" s="158">
        <f t="shared" si="66"/>
        <v>0</v>
      </c>
      <c r="BW349" s="154">
        <f t="shared" si="67"/>
        <v>46174</v>
      </c>
      <c r="BX349" s="154">
        <f t="shared" si="68"/>
        <v>46203</v>
      </c>
      <c r="BY349" s="158">
        <f t="shared" si="69"/>
        <v>0</v>
      </c>
      <c r="BZ349" s="154">
        <f t="shared" si="70"/>
        <v>46204</v>
      </c>
      <c r="CA349" s="154">
        <f t="shared" si="71"/>
        <v>46234</v>
      </c>
      <c r="CB349" s="158">
        <f t="shared" si="72"/>
        <v>0</v>
      </c>
      <c r="CC349" s="154">
        <f t="shared" si="73"/>
        <v>46235</v>
      </c>
      <c r="CD349" s="154">
        <f t="shared" si="74"/>
        <v>46265</v>
      </c>
      <c r="CE349" s="158">
        <f t="shared" si="75"/>
        <v>0</v>
      </c>
      <c r="CF349" s="154">
        <f t="shared" si="76"/>
        <v>46266</v>
      </c>
      <c r="CG349" s="154">
        <f t="shared" si="77"/>
        <v>46295</v>
      </c>
      <c r="CH349" s="158">
        <f t="shared" si="78"/>
        <v>0</v>
      </c>
      <c r="CI349" s="154">
        <f t="shared" si="79"/>
        <v>46296</v>
      </c>
      <c r="CJ349" s="154">
        <f t="shared" si="80"/>
        <v>46326</v>
      </c>
      <c r="CK349" s="158">
        <f t="shared" si="81"/>
        <v>0</v>
      </c>
      <c r="CL349" s="154">
        <f t="shared" si="82"/>
        <v>46327</v>
      </c>
      <c r="CM349" s="154">
        <f t="shared" si="83"/>
        <v>46356</v>
      </c>
      <c r="CN349" s="158">
        <f t="shared" si="84"/>
        <v>0</v>
      </c>
      <c r="CO349" s="154">
        <f t="shared" si="85"/>
        <v>46357</v>
      </c>
      <c r="CP349" s="154">
        <f t="shared" si="86"/>
        <v>46387</v>
      </c>
      <c r="CQ349" s="158">
        <f t="shared" si="87"/>
        <v>0</v>
      </c>
    </row>
    <row r="350" s="80" customFormat="1" ht="24" customHeight="1" outlineLevel="4" spans="1:95">
      <c r="A350" s="119"/>
      <c r="B350" s="120"/>
      <c r="C350" s="121"/>
      <c r="D350" s="119"/>
      <c r="E350" s="120"/>
      <c r="F350" s="120"/>
      <c r="G350" s="120"/>
      <c r="H350" s="122"/>
      <c r="I350" s="122"/>
      <c r="J350" s="122">
        <f t="shared" si="16"/>
        <v>0</v>
      </c>
      <c r="K350" s="122">
        <f>K348+1</f>
        <v>2</v>
      </c>
      <c r="L350" s="147"/>
      <c r="M350" s="148">
        <f>IFERROR(VLOOKUP($L350,'2-2 引出数据_合同数据仓库'!$B$2:$BP$10000,3,FALSE),0)</f>
        <v>0</v>
      </c>
      <c r="N350" s="122"/>
      <c r="O350" s="148">
        <f>IFERROR(VLOOKUP((LEFT(VLOOKUP($L350,'2-2 引出数据_合同数据仓库'!$B$2:$BP$10000,64,FALSE),15)&amp;(RIGHT(VLOOKUP($L350,'2-2 引出数据_合同数据仓库'!$B$2:$BP$10000,64,FALSE),4)+1)),'2-2 引出数据_合同数据仓库'!$B$2:$BP$10000,3,FALSE),0)</f>
        <v>0</v>
      </c>
      <c r="P350" s="122"/>
      <c r="Q350" s="122">
        <f>IFERROR(VLOOKUP($L350,'2-2 引出数据_合同数据仓库'!$B$2:$BP$10000,28,FALSE),0)</f>
        <v>0</v>
      </c>
      <c r="R350" s="122">
        <f>IFERROR(VLOOKUP($L350,'2-2 引出数据_合同数据仓库'!$B$2:$BP$10000,29,FALSE),0)</f>
        <v>0</v>
      </c>
      <c r="S350" s="122">
        <f>IFERROR(VLOOKUP($L350,'2-2 引出数据_合同数据仓库'!$B$2:$BP$10000,4,FALSE),0)</f>
        <v>0</v>
      </c>
      <c r="T350" s="122"/>
      <c r="U350" s="122">
        <f>IFERROR(VLOOKUP($L350,'2-2 引出数据_合同数据仓库'!$B$2:$BP$10000,15,FALSE),0)</f>
        <v>0</v>
      </c>
      <c r="V350" s="122">
        <f t="shared" si="17"/>
        <v>0</v>
      </c>
      <c r="W350" s="122"/>
      <c r="X350" s="154">
        <v>45658</v>
      </c>
      <c r="Y350" s="154">
        <f t="shared" si="18"/>
        <v>45688</v>
      </c>
      <c r="Z350" s="158">
        <f t="shared" si="19"/>
        <v>0</v>
      </c>
      <c r="AA350" s="154">
        <f t="shared" si="20"/>
        <v>45689</v>
      </c>
      <c r="AB350" s="154">
        <f t="shared" si="21"/>
        <v>45716</v>
      </c>
      <c r="AC350" s="158">
        <f t="shared" si="22"/>
        <v>0</v>
      </c>
      <c r="AD350" s="154">
        <f t="shared" si="23"/>
        <v>45717</v>
      </c>
      <c r="AE350" s="154">
        <f t="shared" si="24"/>
        <v>45747</v>
      </c>
      <c r="AF350" s="158">
        <f t="shared" si="25"/>
        <v>0</v>
      </c>
      <c r="AG350" s="154">
        <f t="shared" si="26"/>
        <v>45748</v>
      </c>
      <c r="AH350" s="154">
        <f t="shared" si="27"/>
        <v>45777</v>
      </c>
      <c r="AI350" s="158">
        <f t="shared" si="28"/>
        <v>0</v>
      </c>
      <c r="AJ350" s="154">
        <f t="shared" si="29"/>
        <v>45778</v>
      </c>
      <c r="AK350" s="154">
        <f t="shared" si="30"/>
        <v>45808</v>
      </c>
      <c r="AL350" s="158">
        <f t="shared" si="31"/>
        <v>0</v>
      </c>
      <c r="AM350" s="154">
        <f t="shared" si="32"/>
        <v>45809</v>
      </c>
      <c r="AN350" s="154">
        <f t="shared" si="33"/>
        <v>45838</v>
      </c>
      <c r="AO350" s="158">
        <f t="shared" si="34"/>
        <v>0</v>
      </c>
      <c r="AP350" s="154">
        <f t="shared" si="35"/>
        <v>45839</v>
      </c>
      <c r="AQ350" s="154">
        <f t="shared" si="36"/>
        <v>45869</v>
      </c>
      <c r="AR350" s="158">
        <f t="shared" si="37"/>
        <v>0</v>
      </c>
      <c r="AS350" s="154">
        <f t="shared" si="38"/>
        <v>45870</v>
      </c>
      <c r="AT350" s="154">
        <f t="shared" si="39"/>
        <v>45900</v>
      </c>
      <c r="AU350" s="158">
        <f t="shared" si="40"/>
        <v>0</v>
      </c>
      <c r="AV350" s="154">
        <f t="shared" si="41"/>
        <v>45901</v>
      </c>
      <c r="AW350" s="154">
        <f t="shared" si="42"/>
        <v>45930</v>
      </c>
      <c r="AX350" s="158">
        <f t="shared" si="43"/>
        <v>0</v>
      </c>
      <c r="AY350" s="154">
        <f t="shared" si="44"/>
        <v>45931</v>
      </c>
      <c r="AZ350" s="154">
        <f t="shared" si="45"/>
        <v>45961</v>
      </c>
      <c r="BA350" s="158">
        <f t="shared" si="46"/>
        <v>0</v>
      </c>
      <c r="BB350" s="154">
        <f t="shared" si="47"/>
        <v>45962</v>
      </c>
      <c r="BC350" s="154">
        <f t="shared" si="48"/>
        <v>45991</v>
      </c>
      <c r="BD350" s="158">
        <f t="shared" si="49"/>
        <v>0</v>
      </c>
      <c r="BE350" s="154">
        <f t="shared" si="50"/>
        <v>45992</v>
      </c>
      <c r="BF350" s="154">
        <f t="shared" si="51"/>
        <v>46022</v>
      </c>
      <c r="BG350" s="158">
        <f t="shared" si="52"/>
        <v>0</v>
      </c>
      <c r="BH350" s="154">
        <v>46023</v>
      </c>
      <c r="BI350" s="154">
        <f t="shared" si="53"/>
        <v>46053</v>
      </c>
      <c r="BJ350" s="158">
        <f t="shared" si="54"/>
        <v>0</v>
      </c>
      <c r="BK350" s="154">
        <f t="shared" si="55"/>
        <v>46054</v>
      </c>
      <c r="BL350" s="154">
        <f t="shared" si="56"/>
        <v>46081</v>
      </c>
      <c r="BM350" s="158">
        <f t="shared" si="57"/>
        <v>0</v>
      </c>
      <c r="BN350" s="154">
        <f t="shared" si="58"/>
        <v>46082</v>
      </c>
      <c r="BO350" s="154">
        <f t="shared" si="59"/>
        <v>46112</v>
      </c>
      <c r="BP350" s="158">
        <f t="shared" si="60"/>
        <v>0</v>
      </c>
      <c r="BQ350" s="154">
        <f t="shared" si="61"/>
        <v>46113</v>
      </c>
      <c r="BR350" s="154">
        <f t="shared" si="62"/>
        <v>46142</v>
      </c>
      <c r="BS350" s="158">
        <f t="shared" si="63"/>
        <v>0</v>
      </c>
      <c r="BT350" s="154">
        <f t="shared" si="64"/>
        <v>46143</v>
      </c>
      <c r="BU350" s="154">
        <f t="shared" si="65"/>
        <v>46173</v>
      </c>
      <c r="BV350" s="158">
        <f t="shared" si="66"/>
        <v>0</v>
      </c>
      <c r="BW350" s="154">
        <f t="shared" si="67"/>
        <v>46174</v>
      </c>
      <c r="BX350" s="154">
        <f t="shared" si="68"/>
        <v>46203</v>
      </c>
      <c r="BY350" s="158">
        <f t="shared" si="69"/>
        <v>0</v>
      </c>
      <c r="BZ350" s="154">
        <f t="shared" si="70"/>
        <v>46204</v>
      </c>
      <c r="CA350" s="154">
        <f t="shared" si="71"/>
        <v>46234</v>
      </c>
      <c r="CB350" s="158">
        <f t="shared" si="72"/>
        <v>0</v>
      </c>
      <c r="CC350" s="154">
        <f t="shared" si="73"/>
        <v>46235</v>
      </c>
      <c r="CD350" s="154">
        <f t="shared" si="74"/>
        <v>46265</v>
      </c>
      <c r="CE350" s="158">
        <f t="shared" si="75"/>
        <v>0</v>
      </c>
      <c r="CF350" s="154">
        <f t="shared" si="76"/>
        <v>46266</v>
      </c>
      <c r="CG350" s="154">
        <f t="shared" si="77"/>
        <v>46295</v>
      </c>
      <c r="CH350" s="158">
        <f t="shared" si="78"/>
        <v>0</v>
      </c>
      <c r="CI350" s="154">
        <f t="shared" si="79"/>
        <v>46296</v>
      </c>
      <c r="CJ350" s="154">
        <f t="shared" si="80"/>
        <v>46326</v>
      </c>
      <c r="CK350" s="158">
        <f t="shared" si="81"/>
        <v>0</v>
      </c>
      <c r="CL350" s="154">
        <f t="shared" si="82"/>
        <v>46327</v>
      </c>
      <c r="CM350" s="154">
        <f t="shared" si="83"/>
        <v>46356</v>
      </c>
      <c r="CN350" s="158">
        <f t="shared" si="84"/>
        <v>0</v>
      </c>
      <c r="CO350" s="154">
        <f t="shared" si="85"/>
        <v>46357</v>
      </c>
      <c r="CP350" s="154">
        <f t="shared" si="86"/>
        <v>46387</v>
      </c>
      <c r="CQ350" s="158">
        <f t="shared" si="87"/>
        <v>0</v>
      </c>
    </row>
    <row r="351" s="80" customFormat="1" ht="24" customHeight="1" outlineLevel="4" spans="1:95">
      <c r="A351" s="119"/>
      <c r="B351" s="120"/>
      <c r="C351" s="121"/>
      <c r="D351" s="119"/>
      <c r="E351" s="120"/>
      <c r="F351" s="120"/>
      <c r="G351" s="120"/>
      <c r="H351" s="122"/>
      <c r="I351" s="122"/>
      <c r="J351" s="122">
        <f t="shared" si="16"/>
        <v>0</v>
      </c>
      <c r="K351" s="122">
        <f>K348+1</f>
        <v>2</v>
      </c>
      <c r="L351" s="147"/>
      <c r="M351" s="148">
        <f>IFERROR(VLOOKUP($L351,'2-2 引出数据_合同数据仓库'!$B$2:$BP$10000,3,FALSE),0)</f>
        <v>0</v>
      </c>
      <c r="N351" s="122"/>
      <c r="O351" s="148">
        <f>IFERROR(VLOOKUP((LEFT(VLOOKUP($L351,'2-2 引出数据_合同数据仓库'!$B$2:$BP$10000,64,FALSE),15)&amp;(RIGHT(VLOOKUP($L351,'2-2 引出数据_合同数据仓库'!$B$2:$BP$10000,64,FALSE),4)+1)),'2-2 引出数据_合同数据仓库'!$B$2:$BP$10000,3,FALSE),0)</f>
        <v>0</v>
      </c>
      <c r="P351" s="122"/>
      <c r="Q351" s="122">
        <f>IFERROR(VLOOKUP($L351,'2-2 引出数据_合同数据仓库'!$B$2:$BP$10000,28,FALSE),0)</f>
        <v>0</v>
      </c>
      <c r="R351" s="122">
        <f>IFERROR(VLOOKUP($L351,'2-2 引出数据_合同数据仓库'!$B$2:$BP$10000,29,FALSE),0)</f>
        <v>0</v>
      </c>
      <c r="S351" s="122">
        <f>IFERROR(VLOOKUP($L351,'2-2 引出数据_合同数据仓库'!$B$2:$BP$10000,4,FALSE),0)</f>
        <v>0</v>
      </c>
      <c r="T351" s="122"/>
      <c r="U351" s="122">
        <f>IFERROR(VLOOKUP($L351,'2-2 引出数据_合同数据仓库'!$B$2:$BP$10000,15,FALSE),0)</f>
        <v>0</v>
      </c>
      <c r="V351" s="122">
        <f t="shared" si="17"/>
        <v>0</v>
      </c>
      <c r="W351" s="122"/>
      <c r="X351" s="154">
        <v>45658</v>
      </c>
      <c r="Y351" s="154">
        <f t="shared" si="18"/>
        <v>45688</v>
      </c>
      <c r="Z351" s="158">
        <f t="shared" si="19"/>
        <v>0</v>
      </c>
      <c r="AA351" s="154">
        <f t="shared" si="20"/>
        <v>45689</v>
      </c>
      <c r="AB351" s="154">
        <f t="shared" si="21"/>
        <v>45716</v>
      </c>
      <c r="AC351" s="158">
        <f t="shared" si="22"/>
        <v>0</v>
      </c>
      <c r="AD351" s="154">
        <f t="shared" si="23"/>
        <v>45717</v>
      </c>
      <c r="AE351" s="154">
        <f t="shared" si="24"/>
        <v>45747</v>
      </c>
      <c r="AF351" s="158">
        <f t="shared" si="25"/>
        <v>0</v>
      </c>
      <c r="AG351" s="154">
        <f t="shared" si="26"/>
        <v>45748</v>
      </c>
      <c r="AH351" s="154">
        <f t="shared" si="27"/>
        <v>45777</v>
      </c>
      <c r="AI351" s="158">
        <f t="shared" si="28"/>
        <v>0</v>
      </c>
      <c r="AJ351" s="154">
        <f t="shared" si="29"/>
        <v>45778</v>
      </c>
      <c r="AK351" s="154">
        <f t="shared" si="30"/>
        <v>45808</v>
      </c>
      <c r="AL351" s="158">
        <f t="shared" si="31"/>
        <v>0</v>
      </c>
      <c r="AM351" s="154">
        <f t="shared" si="32"/>
        <v>45809</v>
      </c>
      <c r="AN351" s="154">
        <f t="shared" si="33"/>
        <v>45838</v>
      </c>
      <c r="AO351" s="158">
        <f t="shared" si="34"/>
        <v>0</v>
      </c>
      <c r="AP351" s="154">
        <f t="shared" si="35"/>
        <v>45839</v>
      </c>
      <c r="AQ351" s="154">
        <f t="shared" si="36"/>
        <v>45869</v>
      </c>
      <c r="AR351" s="158">
        <f t="shared" si="37"/>
        <v>0</v>
      </c>
      <c r="AS351" s="154">
        <f t="shared" si="38"/>
        <v>45870</v>
      </c>
      <c r="AT351" s="154">
        <f t="shared" si="39"/>
        <v>45900</v>
      </c>
      <c r="AU351" s="158">
        <f t="shared" si="40"/>
        <v>0</v>
      </c>
      <c r="AV351" s="154">
        <f t="shared" si="41"/>
        <v>45901</v>
      </c>
      <c r="AW351" s="154">
        <f t="shared" si="42"/>
        <v>45930</v>
      </c>
      <c r="AX351" s="158">
        <f t="shared" si="43"/>
        <v>0</v>
      </c>
      <c r="AY351" s="154">
        <f t="shared" si="44"/>
        <v>45931</v>
      </c>
      <c r="AZ351" s="154">
        <f t="shared" si="45"/>
        <v>45961</v>
      </c>
      <c r="BA351" s="158">
        <f t="shared" si="46"/>
        <v>0</v>
      </c>
      <c r="BB351" s="154">
        <f t="shared" si="47"/>
        <v>45962</v>
      </c>
      <c r="BC351" s="154">
        <f t="shared" si="48"/>
        <v>45991</v>
      </c>
      <c r="BD351" s="158">
        <f t="shared" si="49"/>
        <v>0</v>
      </c>
      <c r="BE351" s="154">
        <f t="shared" si="50"/>
        <v>45992</v>
      </c>
      <c r="BF351" s="154">
        <f t="shared" si="51"/>
        <v>46022</v>
      </c>
      <c r="BG351" s="158">
        <f t="shared" si="52"/>
        <v>0</v>
      </c>
      <c r="BH351" s="154">
        <v>46023</v>
      </c>
      <c r="BI351" s="154">
        <f t="shared" si="53"/>
        <v>46053</v>
      </c>
      <c r="BJ351" s="158">
        <f t="shared" si="54"/>
        <v>0</v>
      </c>
      <c r="BK351" s="154">
        <f t="shared" si="55"/>
        <v>46054</v>
      </c>
      <c r="BL351" s="154">
        <f t="shared" si="56"/>
        <v>46081</v>
      </c>
      <c r="BM351" s="158">
        <f t="shared" si="57"/>
        <v>0</v>
      </c>
      <c r="BN351" s="154">
        <f t="shared" si="58"/>
        <v>46082</v>
      </c>
      <c r="BO351" s="154">
        <f t="shared" si="59"/>
        <v>46112</v>
      </c>
      <c r="BP351" s="158">
        <f t="shared" si="60"/>
        <v>0</v>
      </c>
      <c r="BQ351" s="154">
        <f t="shared" si="61"/>
        <v>46113</v>
      </c>
      <c r="BR351" s="154">
        <f t="shared" si="62"/>
        <v>46142</v>
      </c>
      <c r="BS351" s="158">
        <f t="shared" si="63"/>
        <v>0</v>
      </c>
      <c r="BT351" s="154">
        <f t="shared" si="64"/>
        <v>46143</v>
      </c>
      <c r="BU351" s="154">
        <f t="shared" si="65"/>
        <v>46173</v>
      </c>
      <c r="BV351" s="158">
        <f t="shared" si="66"/>
        <v>0</v>
      </c>
      <c r="BW351" s="154">
        <f t="shared" si="67"/>
        <v>46174</v>
      </c>
      <c r="BX351" s="154">
        <f t="shared" si="68"/>
        <v>46203</v>
      </c>
      <c r="BY351" s="158">
        <f t="shared" si="69"/>
        <v>0</v>
      </c>
      <c r="BZ351" s="154">
        <f t="shared" si="70"/>
        <v>46204</v>
      </c>
      <c r="CA351" s="154">
        <f t="shared" si="71"/>
        <v>46234</v>
      </c>
      <c r="CB351" s="158">
        <f t="shared" si="72"/>
        <v>0</v>
      </c>
      <c r="CC351" s="154">
        <f t="shared" si="73"/>
        <v>46235</v>
      </c>
      <c r="CD351" s="154">
        <f t="shared" si="74"/>
        <v>46265</v>
      </c>
      <c r="CE351" s="158">
        <f t="shared" si="75"/>
        <v>0</v>
      </c>
      <c r="CF351" s="154">
        <f t="shared" si="76"/>
        <v>46266</v>
      </c>
      <c r="CG351" s="154">
        <f t="shared" si="77"/>
        <v>46295</v>
      </c>
      <c r="CH351" s="158">
        <f t="shared" si="78"/>
        <v>0</v>
      </c>
      <c r="CI351" s="154">
        <f t="shared" si="79"/>
        <v>46296</v>
      </c>
      <c r="CJ351" s="154">
        <f t="shared" si="80"/>
        <v>46326</v>
      </c>
      <c r="CK351" s="158">
        <f t="shared" si="81"/>
        <v>0</v>
      </c>
      <c r="CL351" s="154">
        <f t="shared" si="82"/>
        <v>46327</v>
      </c>
      <c r="CM351" s="154">
        <f t="shared" si="83"/>
        <v>46356</v>
      </c>
      <c r="CN351" s="158">
        <f t="shared" si="84"/>
        <v>0</v>
      </c>
      <c r="CO351" s="154">
        <f t="shared" si="85"/>
        <v>46357</v>
      </c>
      <c r="CP351" s="154">
        <f t="shared" si="86"/>
        <v>46387</v>
      </c>
      <c r="CQ351" s="158">
        <f t="shared" si="87"/>
        <v>0</v>
      </c>
    </row>
    <row r="352" s="80" customFormat="1" ht="24" customHeight="1" outlineLevel="4" spans="1:95">
      <c r="A352" s="119"/>
      <c r="B352" s="120"/>
      <c r="C352" s="121"/>
      <c r="D352" s="119"/>
      <c r="E352" s="120"/>
      <c r="F352" s="120"/>
      <c r="G352" s="120"/>
      <c r="H352" s="122"/>
      <c r="I352" s="122"/>
      <c r="J352" s="122">
        <f t="shared" si="16"/>
        <v>0</v>
      </c>
      <c r="K352" s="122">
        <f>K348+1</f>
        <v>2</v>
      </c>
      <c r="L352" s="147"/>
      <c r="M352" s="148">
        <f>IFERROR(VLOOKUP($L352,'2-2 引出数据_合同数据仓库'!$B$2:$BP$10000,3,FALSE),0)</f>
        <v>0</v>
      </c>
      <c r="N352" s="122"/>
      <c r="O352" s="148">
        <f>IFERROR(VLOOKUP((LEFT(VLOOKUP($L352,'2-2 引出数据_合同数据仓库'!$B$2:$BP$10000,64,FALSE),15)&amp;(RIGHT(VLOOKUP($L352,'2-2 引出数据_合同数据仓库'!$B$2:$BP$10000,64,FALSE),4)+1)),'2-2 引出数据_合同数据仓库'!$B$2:$BP$10000,3,FALSE),0)</f>
        <v>0</v>
      </c>
      <c r="P352" s="122"/>
      <c r="Q352" s="122">
        <f>IFERROR(VLOOKUP($L352,'2-2 引出数据_合同数据仓库'!$B$2:$BP$10000,28,FALSE),0)</f>
        <v>0</v>
      </c>
      <c r="R352" s="122">
        <f>IFERROR(VLOOKUP($L352,'2-2 引出数据_合同数据仓库'!$B$2:$BP$10000,29,FALSE),0)</f>
        <v>0</v>
      </c>
      <c r="S352" s="122">
        <f>IFERROR(VLOOKUP($L352,'2-2 引出数据_合同数据仓库'!$B$2:$BP$10000,4,FALSE),0)</f>
        <v>0</v>
      </c>
      <c r="T352" s="122"/>
      <c r="U352" s="122">
        <f>IFERROR(VLOOKUP($L352,'2-2 引出数据_合同数据仓库'!$B$2:$BP$10000,15,FALSE),0)</f>
        <v>0</v>
      </c>
      <c r="V352" s="122">
        <f t="shared" si="17"/>
        <v>0</v>
      </c>
      <c r="W352" s="122"/>
      <c r="X352" s="154">
        <v>45658</v>
      </c>
      <c r="Y352" s="154">
        <f t="shared" si="18"/>
        <v>45688</v>
      </c>
      <c r="Z352" s="158">
        <f t="shared" si="19"/>
        <v>0</v>
      </c>
      <c r="AA352" s="154">
        <f t="shared" si="20"/>
        <v>45689</v>
      </c>
      <c r="AB352" s="154">
        <f t="shared" si="21"/>
        <v>45716</v>
      </c>
      <c r="AC352" s="158">
        <f t="shared" si="22"/>
        <v>0</v>
      </c>
      <c r="AD352" s="154">
        <f t="shared" si="23"/>
        <v>45717</v>
      </c>
      <c r="AE352" s="154">
        <f t="shared" si="24"/>
        <v>45747</v>
      </c>
      <c r="AF352" s="158">
        <f t="shared" si="25"/>
        <v>0</v>
      </c>
      <c r="AG352" s="154">
        <f t="shared" si="26"/>
        <v>45748</v>
      </c>
      <c r="AH352" s="154">
        <f t="shared" si="27"/>
        <v>45777</v>
      </c>
      <c r="AI352" s="158">
        <f t="shared" si="28"/>
        <v>0</v>
      </c>
      <c r="AJ352" s="154">
        <f t="shared" si="29"/>
        <v>45778</v>
      </c>
      <c r="AK352" s="154">
        <f t="shared" si="30"/>
        <v>45808</v>
      </c>
      <c r="AL352" s="158">
        <f t="shared" si="31"/>
        <v>0</v>
      </c>
      <c r="AM352" s="154">
        <f t="shared" si="32"/>
        <v>45809</v>
      </c>
      <c r="AN352" s="154">
        <f t="shared" si="33"/>
        <v>45838</v>
      </c>
      <c r="AO352" s="158">
        <f t="shared" si="34"/>
        <v>0</v>
      </c>
      <c r="AP352" s="154">
        <f t="shared" si="35"/>
        <v>45839</v>
      </c>
      <c r="AQ352" s="154">
        <f t="shared" si="36"/>
        <v>45869</v>
      </c>
      <c r="AR352" s="158">
        <f t="shared" si="37"/>
        <v>0</v>
      </c>
      <c r="AS352" s="154">
        <f t="shared" si="38"/>
        <v>45870</v>
      </c>
      <c r="AT352" s="154">
        <f t="shared" si="39"/>
        <v>45900</v>
      </c>
      <c r="AU352" s="158">
        <f t="shared" si="40"/>
        <v>0</v>
      </c>
      <c r="AV352" s="154">
        <f t="shared" si="41"/>
        <v>45901</v>
      </c>
      <c r="AW352" s="154">
        <f t="shared" si="42"/>
        <v>45930</v>
      </c>
      <c r="AX352" s="158">
        <f t="shared" si="43"/>
        <v>0</v>
      </c>
      <c r="AY352" s="154">
        <f t="shared" si="44"/>
        <v>45931</v>
      </c>
      <c r="AZ352" s="154">
        <f t="shared" si="45"/>
        <v>45961</v>
      </c>
      <c r="BA352" s="158">
        <f t="shared" si="46"/>
        <v>0</v>
      </c>
      <c r="BB352" s="154">
        <f t="shared" si="47"/>
        <v>45962</v>
      </c>
      <c r="BC352" s="154">
        <f t="shared" si="48"/>
        <v>45991</v>
      </c>
      <c r="BD352" s="158">
        <f t="shared" si="49"/>
        <v>0</v>
      </c>
      <c r="BE352" s="154">
        <f t="shared" si="50"/>
        <v>45992</v>
      </c>
      <c r="BF352" s="154">
        <f t="shared" si="51"/>
        <v>46022</v>
      </c>
      <c r="BG352" s="158">
        <f t="shared" si="52"/>
        <v>0</v>
      </c>
      <c r="BH352" s="154">
        <v>46023</v>
      </c>
      <c r="BI352" s="154">
        <f t="shared" si="53"/>
        <v>46053</v>
      </c>
      <c r="BJ352" s="158">
        <f t="shared" si="54"/>
        <v>0</v>
      </c>
      <c r="BK352" s="154">
        <f t="shared" si="55"/>
        <v>46054</v>
      </c>
      <c r="BL352" s="154">
        <f t="shared" si="56"/>
        <v>46081</v>
      </c>
      <c r="BM352" s="158">
        <f t="shared" si="57"/>
        <v>0</v>
      </c>
      <c r="BN352" s="154">
        <f t="shared" si="58"/>
        <v>46082</v>
      </c>
      <c r="BO352" s="154">
        <f t="shared" si="59"/>
        <v>46112</v>
      </c>
      <c r="BP352" s="158">
        <f t="shared" si="60"/>
        <v>0</v>
      </c>
      <c r="BQ352" s="154">
        <f t="shared" si="61"/>
        <v>46113</v>
      </c>
      <c r="BR352" s="154">
        <f t="shared" si="62"/>
        <v>46142</v>
      </c>
      <c r="BS352" s="158">
        <f t="shared" si="63"/>
        <v>0</v>
      </c>
      <c r="BT352" s="154">
        <f t="shared" si="64"/>
        <v>46143</v>
      </c>
      <c r="BU352" s="154">
        <f t="shared" si="65"/>
        <v>46173</v>
      </c>
      <c r="BV352" s="158">
        <f t="shared" si="66"/>
        <v>0</v>
      </c>
      <c r="BW352" s="154">
        <f t="shared" si="67"/>
        <v>46174</v>
      </c>
      <c r="BX352" s="154">
        <f t="shared" si="68"/>
        <v>46203</v>
      </c>
      <c r="BY352" s="158">
        <f t="shared" si="69"/>
        <v>0</v>
      </c>
      <c r="BZ352" s="154">
        <f t="shared" si="70"/>
        <v>46204</v>
      </c>
      <c r="CA352" s="154">
        <f t="shared" si="71"/>
        <v>46234</v>
      </c>
      <c r="CB352" s="158">
        <f t="shared" si="72"/>
        <v>0</v>
      </c>
      <c r="CC352" s="154">
        <f t="shared" si="73"/>
        <v>46235</v>
      </c>
      <c r="CD352" s="154">
        <f t="shared" si="74"/>
        <v>46265</v>
      </c>
      <c r="CE352" s="158">
        <f t="shared" si="75"/>
        <v>0</v>
      </c>
      <c r="CF352" s="154">
        <f t="shared" si="76"/>
        <v>46266</v>
      </c>
      <c r="CG352" s="154">
        <f t="shared" si="77"/>
        <v>46295</v>
      </c>
      <c r="CH352" s="158">
        <f t="shared" si="78"/>
        <v>0</v>
      </c>
      <c r="CI352" s="154">
        <f t="shared" si="79"/>
        <v>46296</v>
      </c>
      <c r="CJ352" s="154">
        <f t="shared" si="80"/>
        <v>46326</v>
      </c>
      <c r="CK352" s="158">
        <f t="shared" si="81"/>
        <v>0</v>
      </c>
      <c r="CL352" s="154">
        <f t="shared" si="82"/>
        <v>46327</v>
      </c>
      <c r="CM352" s="154">
        <f t="shared" si="83"/>
        <v>46356</v>
      </c>
      <c r="CN352" s="158">
        <f t="shared" si="84"/>
        <v>0</v>
      </c>
      <c r="CO352" s="154">
        <f t="shared" si="85"/>
        <v>46357</v>
      </c>
      <c r="CP352" s="154">
        <f t="shared" si="86"/>
        <v>46387</v>
      </c>
      <c r="CQ352" s="158">
        <f t="shared" si="87"/>
        <v>0</v>
      </c>
    </row>
    <row r="353" s="80" customFormat="1" ht="24" customHeight="1" outlineLevel="4" spans="1:95">
      <c r="A353" s="119"/>
      <c r="B353" s="120"/>
      <c r="C353" s="121"/>
      <c r="D353" s="119"/>
      <c r="E353" s="120"/>
      <c r="F353" s="120"/>
      <c r="G353" s="120"/>
      <c r="H353" s="122"/>
      <c r="I353" s="122"/>
      <c r="J353" s="122">
        <f t="shared" si="16"/>
        <v>0</v>
      </c>
      <c r="K353" s="122">
        <f>K349+1</f>
        <v>3</v>
      </c>
      <c r="L353" s="147"/>
      <c r="M353" s="148">
        <f>IFERROR(VLOOKUP($L353,'2-2 引出数据_合同数据仓库'!$B$2:$BP$10000,3,FALSE),0)</f>
        <v>0</v>
      </c>
      <c r="N353" s="122"/>
      <c r="O353" s="148">
        <f>IFERROR(VLOOKUP((LEFT(VLOOKUP($L353,'2-2 引出数据_合同数据仓库'!$B$2:$BP$10000,64,FALSE),15)&amp;(RIGHT(VLOOKUP($L353,'2-2 引出数据_合同数据仓库'!$B$2:$BP$10000,64,FALSE),4)+1)),'2-2 引出数据_合同数据仓库'!$B$2:$BP$10000,3,FALSE),0)</f>
        <v>0</v>
      </c>
      <c r="P353" s="122"/>
      <c r="Q353" s="122">
        <f>IFERROR(VLOOKUP($L353,'2-2 引出数据_合同数据仓库'!$B$2:$BP$10000,28,FALSE),0)</f>
        <v>0</v>
      </c>
      <c r="R353" s="122">
        <f>IFERROR(VLOOKUP($L353,'2-2 引出数据_合同数据仓库'!$B$2:$BP$10000,29,FALSE),0)</f>
        <v>0</v>
      </c>
      <c r="S353" s="122">
        <f>IFERROR(VLOOKUP($L353,'2-2 引出数据_合同数据仓库'!$B$2:$BP$10000,4,FALSE),0)</f>
        <v>0</v>
      </c>
      <c r="T353" s="122"/>
      <c r="U353" s="122">
        <f>IFERROR(VLOOKUP($L353,'2-2 引出数据_合同数据仓库'!$B$2:$BP$10000,15,FALSE),0)</f>
        <v>0</v>
      </c>
      <c r="V353" s="122">
        <f t="shared" si="17"/>
        <v>0</v>
      </c>
      <c r="W353" s="122"/>
      <c r="X353" s="154">
        <v>45658</v>
      </c>
      <c r="Y353" s="154">
        <f t="shared" si="18"/>
        <v>45688</v>
      </c>
      <c r="Z353" s="158">
        <f t="shared" si="19"/>
        <v>0</v>
      </c>
      <c r="AA353" s="154">
        <f t="shared" si="20"/>
        <v>45689</v>
      </c>
      <c r="AB353" s="154">
        <f t="shared" si="21"/>
        <v>45716</v>
      </c>
      <c r="AC353" s="158">
        <f t="shared" si="22"/>
        <v>0</v>
      </c>
      <c r="AD353" s="154">
        <f t="shared" si="23"/>
        <v>45717</v>
      </c>
      <c r="AE353" s="154">
        <f t="shared" si="24"/>
        <v>45747</v>
      </c>
      <c r="AF353" s="158">
        <f t="shared" si="25"/>
        <v>0</v>
      </c>
      <c r="AG353" s="154">
        <f t="shared" si="26"/>
        <v>45748</v>
      </c>
      <c r="AH353" s="154">
        <f t="shared" si="27"/>
        <v>45777</v>
      </c>
      <c r="AI353" s="158">
        <f t="shared" si="28"/>
        <v>0</v>
      </c>
      <c r="AJ353" s="154">
        <f t="shared" si="29"/>
        <v>45778</v>
      </c>
      <c r="AK353" s="154">
        <f t="shared" si="30"/>
        <v>45808</v>
      </c>
      <c r="AL353" s="158">
        <f t="shared" si="31"/>
        <v>0</v>
      </c>
      <c r="AM353" s="154">
        <f t="shared" si="32"/>
        <v>45809</v>
      </c>
      <c r="AN353" s="154">
        <f t="shared" si="33"/>
        <v>45838</v>
      </c>
      <c r="AO353" s="158">
        <f t="shared" si="34"/>
        <v>0</v>
      </c>
      <c r="AP353" s="154">
        <f t="shared" si="35"/>
        <v>45839</v>
      </c>
      <c r="AQ353" s="154">
        <f t="shared" si="36"/>
        <v>45869</v>
      </c>
      <c r="AR353" s="158">
        <f t="shared" si="37"/>
        <v>0</v>
      </c>
      <c r="AS353" s="154">
        <f t="shared" si="38"/>
        <v>45870</v>
      </c>
      <c r="AT353" s="154">
        <f t="shared" si="39"/>
        <v>45900</v>
      </c>
      <c r="AU353" s="158">
        <f t="shared" si="40"/>
        <v>0</v>
      </c>
      <c r="AV353" s="154">
        <f t="shared" si="41"/>
        <v>45901</v>
      </c>
      <c r="AW353" s="154">
        <f t="shared" si="42"/>
        <v>45930</v>
      </c>
      <c r="AX353" s="158">
        <f t="shared" si="43"/>
        <v>0</v>
      </c>
      <c r="AY353" s="154">
        <f t="shared" si="44"/>
        <v>45931</v>
      </c>
      <c r="AZ353" s="154">
        <f t="shared" si="45"/>
        <v>45961</v>
      </c>
      <c r="BA353" s="158">
        <f t="shared" si="46"/>
        <v>0</v>
      </c>
      <c r="BB353" s="154">
        <f t="shared" si="47"/>
        <v>45962</v>
      </c>
      <c r="BC353" s="154">
        <f t="shared" si="48"/>
        <v>45991</v>
      </c>
      <c r="BD353" s="158">
        <f t="shared" si="49"/>
        <v>0</v>
      </c>
      <c r="BE353" s="154">
        <f t="shared" si="50"/>
        <v>45992</v>
      </c>
      <c r="BF353" s="154">
        <f t="shared" si="51"/>
        <v>46022</v>
      </c>
      <c r="BG353" s="158">
        <f t="shared" si="52"/>
        <v>0</v>
      </c>
      <c r="BH353" s="154">
        <v>46023</v>
      </c>
      <c r="BI353" s="154">
        <f t="shared" si="53"/>
        <v>46053</v>
      </c>
      <c r="BJ353" s="158">
        <f t="shared" si="54"/>
        <v>0</v>
      </c>
      <c r="BK353" s="154">
        <f t="shared" si="55"/>
        <v>46054</v>
      </c>
      <c r="BL353" s="154">
        <f t="shared" si="56"/>
        <v>46081</v>
      </c>
      <c r="BM353" s="158">
        <f t="shared" si="57"/>
        <v>0</v>
      </c>
      <c r="BN353" s="154">
        <f t="shared" si="58"/>
        <v>46082</v>
      </c>
      <c r="BO353" s="154">
        <f t="shared" si="59"/>
        <v>46112</v>
      </c>
      <c r="BP353" s="158">
        <f t="shared" si="60"/>
        <v>0</v>
      </c>
      <c r="BQ353" s="154">
        <f t="shared" si="61"/>
        <v>46113</v>
      </c>
      <c r="BR353" s="154">
        <f t="shared" si="62"/>
        <v>46142</v>
      </c>
      <c r="BS353" s="158">
        <f t="shared" si="63"/>
        <v>0</v>
      </c>
      <c r="BT353" s="154">
        <f t="shared" si="64"/>
        <v>46143</v>
      </c>
      <c r="BU353" s="154">
        <f t="shared" si="65"/>
        <v>46173</v>
      </c>
      <c r="BV353" s="158">
        <f t="shared" si="66"/>
        <v>0</v>
      </c>
      <c r="BW353" s="154">
        <f t="shared" si="67"/>
        <v>46174</v>
      </c>
      <c r="BX353" s="154">
        <f t="shared" si="68"/>
        <v>46203</v>
      </c>
      <c r="BY353" s="158">
        <f t="shared" si="69"/>
        <v>0</v>
      </c>
      <c r="BZ353" s="154">
        <f t="shared" si="70"/>
        <v>46204</v>
      </c>
      <c r="CA353" s="154">
        <f t="shared" si="71"/>
        <v>46234</v>
      </c>
      <c r="CB353" s="158">
        <f t="shared" si="72"/>
        <v>0</v>
      </c>
      <c r="CC353" s="154">
        <f t="shared" si="73"/>
        <v>46235</v>
      </c>
      <c r="CD353" s="154">
        <f t="shared" si="74"/>
        <v>46265</v>
      </c>
      <c r="CE353" s="158">
        <f t="shared" si="75"/>
        <v>0</v>
      </c>
      <c r="CF353" s="154">
        <f t="shared" si="76"/>
        <v>46266</v>
      </c>
      <c r="CG353" s="154">
        <f t="shared" si="77"/>
        <v>46295</v>
      </c>
      <c r="CH353" s="158">
        <f t="shared" si="78"/>
        <v>0</v>
      </c>
      <c r="CI353" s="154">
        <f t="shared" si="79"/>
        <v>46296</v>
      </c>
      <c r="CJ353" s="154">
        <f t="shared" si="80"/>
        <v>46326</v>
      </c>
      <c r="CK353" s="158">
        <f t="shared" si="81"/>
        <v>0</v>
      </c>
      <c r="CL353" s="154">
        <f t="shared" si="82"/>
        <v>46327</v>
      </c>
      <c r="CM353" s="154">
        <f t="shared" si="83"/>
        <v>46356</v>
      </c>
      <c r="CN353" s="158">
        <f t="shared" si="84"/>
        <v>0</v>
      </c>
      <c r="CO353" s="154">
        <f t="shared" si="85"/>
        <v>46357</v>
      </c>
      <c r="CP353" s="154">
        <f t="shared" si="86"/>
        <v>46387</v>
      </c>
      <c r="CQ353" s="158">
        <f t="shared" si="87"/>
        <v>0</v>
      </c>
    </row>
    <row r="354" s="80" customFormat="1" ht="24" customHeight="1" outlineLevel="4" spans="1:95">
      <c r="A354" s="123" t="s">
        <v>2814</v>
      </c>
      <c r="B354" s="124"/>
      <c r="C354" s="124"/>
      <c r="D354" s="124"/>
      <c r="E354" s="124"/>
      <c r="F354" s="124"/>
      <c r="G354" s="125"/>
      <c r="H354" s="126"/>
      <c r="I354" s="126"/>
      <c r="J354" s="126"/>
      <c r="K354" s="126"/>
      <c r="L354" s="149"/>
      <c r="M354" s="149"/>
      <c r="N354" s="126"/>
      <c r="O354" s="126"/>
      <c r="P354" s="126"/>
      <c r="Q354" s="126"/>
      <c r="R354" s="126"/>
      <c r="S354" s="126"/>
      <c r="T354" s="126"/>
      <c r="U354" s="126"/>
      <c r="V354" s="126"/>
      <c r="W354" s="126"/>
      <c r="X354" s="126"/>
      <c r="Y354" s="126"/>
      <c r="Z354" s="126"/>
      <c r="AA354" s="126"/>
      <c r="AB354" s="126"/>
      <c r="AC354" s="126"/>
      <c r="AD354" s="126"/>
      <c r="AE354" s="126"/>
      <c r="AF354" s="126"/>
      <c r="AG354" s="126"/>
      <c r="AH354" s="126"/>
      <c r="AI354" s="126"/>
      <c r="AJ354" s="126"/>
      <c r="AK354" s="126"/>
      <c r="AL354" s="126"/>
      <c r="AM354" s="126"/>
      <c r="AN354" s="126"/>
      <c r="AO354" s="126"/>
      <c r="AP354" s="126"/>
      <c r="AQ354" s="126"/>
      <c r="AR354" s="126"/>
      <c r="AS354" s="126"/>
      <c r="AT354" s="126"/>
      <c r="AU354" s="126"/>
      <c r="AV354" s="126"/>
      <c r="AW354" s="126"/>
      <c r="AX354" s="126"/>
      <c r="AY354" s="126"/>
      <c r="AZ354" s="126"/>
      <c r="BA354" s="126"/>
      <c r="BB354" s="126"/>
      <c r="BC354" s="126"/>
      <c r="BD354" s="126"/>
      <c r="BE354" s="126"/>
      <c r="BF354" s="126"/>
      <c r="BG354" s="126"/>
      <c r="BH354" s="126"/>
      <c r="BI354" s="126"/>
      <c r="BJ354" s="126"/>
      <c r="BK354" s="126"/>
      <c r="BL354" s="126"/>
      <c r="BM354" s="126"/>
      <c r="BN354" s="126"/>
      <c r="BO354" s="126"/>
      <c r="BP354" s="126"/>
      <c r="BQ354" s="126"/>
      <c r="BR354" s="126"/>
      <c r="BS354" s="126"/>
      <c r="BT354" s="126"/>
      <c r="BU354" s="126"/>
      <c r="BV354" s="126"/>
      <c r="BW354" s="126"/>
      <c r="BX354" s="126"/>
      <c r="BY354" s="126"/>
      <c r="BZ354" s="126"/>
      <c r="CA354" s="126"/>
      <c r="CB354" s="126"/>
      <c r="CC354" s="126"/>
      <c r="CD354" s="126"/>
      <c r="CE354" s="126"/>
      <c r="CF354" s="126"/>
      <c r="CG354" s="126"/>
      <c r="CH354" s="126"/>
      <c r="CI354" s="126"/>
      <c r="CJ354" s="126"/>
      <c r="CK354" s="126"/>
      <c r="CL354" s="126"/>
      <c r="CM354" s="126"/>
      <c r="CN354" s="126"/>
      <c r="CO354" s="126"/>
      <c r="CP354" s="126"/>
      <c r="CQ354" s="126"/>
    </row>
    <row r="355" ht="24" customHeight="1" outlineLevel="3" spans="1:95">
      <c r="A355" s="115"/>
      <c r="B355" s="116" t="s">
        <v>792</v>
      </c>
      <c r="C355" s="117" t="s">
        <v>1305</v>
      </c>
      <c r="D355" s="115" t="s">
        <v>1306</v>
      </c>
      <c r="E355" s="116"/>
      <c r="F355" s="116"/>
      <c r="G355" s="116" t="s">
        <v>936</v>
      </c>
      <c r="H355" s="118">
        <f>X355+AA355+AD355+AG355+AJ355+AM355+AP355+AS355+AV355+AY355+BB355+BE355</f>
        <v>0</v>
      </c>
      <c r="I355" s="118">
        <f>Y355+AB355+AE355+AH355+AK355+AN355+AQ355+AT355+AW355+AZ355+BC355+BF355</f>
        <v>0</v>
      </c>
      <c r="J355" s="118">
        <f>Z355+AC355+AF355+AI355+AL355+AO355+AR355+AU355+AX355+BA355+BD355+BG355</f>
        <v>0</v>
      </c>
      <c r="K355" s="118"/>
      <c r="L355" s="146"/>
      <c r="M355" s="146"/>
      <c r="N355" s="118"/>
      <c r="O355" s="118"/>
      <c r="P355" s="118"/>
      <c r="Q355" s="118"/>
      <c r="R355" s="118"/>
      <c r="S355" s="118"/>
      <c r="T355" s="118"/>
      <c r="U355" s="118"/>
      <c r="V355" s="118"/>
      <c r="W355" s="118"/>
      <c r="X355" s="118">
        <f>VLOOKUP($C355,'1 预算编制表单'!$C:$BJ,27,FALSE)</f>
        <v>0</v>
      </c>
      <c r="Y355" s="118">
        <f>X355-Z355</f>
        <v>0</v>
      </c>
      <c r="Z355" s="118">
        <f>SUM(Z356:Z360)</f>
        <v>0</v>
      </c>
      <c r="AA355" s="118">
        <f>VLOOKUP($C355,'1 预算编制表单'!$C:$BJ,30,FALSE)</f>
        <v>0</v>
      </c>
      <c r="AB355" s="118">
        <f>AA355-AC355</f>
        <v>0</v>
      </c>
      <c r="AC355" s="118">
        <f>SUM(AC356:AC360)</f>
        <v>0</v>
      </c>
      <c r="AD355" s="118">
        <f>VLOOKUP($C355,'1 预算编制表单'!$C:$BJ,33,FALSE)</f>
        <v>0</v>
      </c>
      <c r="AE355" s="118">
        <f>AD355-AF355</f>
        <v>0</v>
      </c>
      <c r="AF355" s="118">
        <f>SUM(AF356:AF360)</f>
        <v>0</v>
      </c>
      <c r="AG355" s="118">
        <f>VLOOKUP($C355,'1 预算编制表单'!$C:$BJ,36,FALSE)</f>
        <v>0</v>
      </c>
      <c r="AH355" s="118">
        <f>AG355-AI355</f>
        <v>0</v>
      </c>
      <c r="AI355" s="118">
        <f>SUM(AI356:AI360)</f>
        <v>0</v>
      </c>
      <c r="AJ355" s="118">
        <f>VLOOKUP($C355,'1 预算编制表单'!$C:$BJ,39,FALSE)</f>
        <v>0</v>
      </c>
      <c r="AK355" s="118">
        <f>AJ355-AL355</f>
        <v>0</v>
      </c>
      <c r="AL355" s="118">
        <f>SUM(AL356:AL360)</f>
        <v>0</v>
      </c>
      <c r="AM355" s="118">
        <f>VLOOKUP($C355,'1 预算编制表单'!$C:$BJ,42,FALSE)</f>
        <v>0</v>
      </c>
      <c r="AN355" s="118">
        <f>AM355-AO355</f>
        <v>0</v>
      </c>
      <c r="AO355" s="118">
        <f>SUM(AO356:AO360)</f>
        <v>0</v>
      </c>
      <c r="AP355" s="118">
        <f>VLOOKUP($C355,'1 预算编制表单'!$C:$BJ,45,FALSE)</f>
        <v>0</v>
      </c>
      <c r="AQ355" s="118">
        <f>AP355-AR355</f>
        <v>0</v>
      </c>
      <c r="AR355" s="118">
        <f>SUM(AR356:AR360)</f>
        <v>0</v>
      </c>
      <c r="AS355" s="118">
        <f>VLOOKUP($C355,'1 预算编制表单'!$C:$BJ,48,FALSE)</f>
        <v>0</v>
      </c>
      <c r="AT355" s="118">
        <f>AS355-AU355</f>
        <v>0</v>
      </c>
      <c r="AU355" s="118">
        <f>SUM(AU356:AU360)</f>
        <v>0</v>
      </c>
      <c r="AV355" s="118">
        <f>VLOOKUP($C355,'1 预算编制表单'!$C:$BJ,51,FALSE)</f>
        <v>0</v>
      </c>
      <c r="AW355" s="118">
        <f>AV355-AX355</f>
        <v>0</v>
      </c>
      <c r="AX355" s="118">
        <f>SUM(AX356:AX360)</f>
        <v>0</v>
      </c>
      <c r="AY355" s="118">
        <f>VLOOKUP($C355,'1 预算编制表单'!$C:$BJ,54,FALSE)</f>
        <v>0</v>
      </c>
      <c r="AZ355" s="118">
        <f>AY355-BA355</f>
        <v>0</v>
      </c>
      <c r="BA355" s="118">
        <f>SUM(BA356:BA360)</f>
        <v>0</v>
      </c>
      <c r="BB355" s="118">
        <f>VLOOKUP($C355,'1 预算编制表单'!$C:$BJ,57,FALSE)</f>
        <v>0</v>
      </c>
      <c r="BC355" s="118">
        <f>BB355-BD355</f>
        <v>0</v>
      </c>
      <c r="BD355" s="118">
        <f>SUM(BD356:BD360)</f>
        <v>0</v>
      </c>
      <c r="BE355" s="118">
        <f>VLOOKUP($C355,'1 预算编制表单'!$C:$BJ,60,FALSE)</f>
        <v>0</v>
      </c>
      <c r="BF355" s="118">
        <f>BE355-BG355</f>
        <v>0</v>
      </c>
      <c r="BG355" s="118">
        <f>SUM(BG356:BG360)</f>
        <v>0</v>
      </c>
      <c r="BH355" s="118">
        <f>VLOOKUP($C355,'1 预算编制表单'!$C:$BJ,27,FALSE)</f>
        <v>0</v>
      </c>
      <c r="BI355" s="118">
        <f>BH355-BJ355</f>
        <v>0</v>
      </c>
      <c r="BJ355" s="118">
        <f>SUM(BJ356:BJ360)</f>
        <v>0</v>
      </c>
      <c r="BK355" s="118">
        <f>VLOOKUP($C355,'1 预算编制表单'!$C:$BJ,30,FALSE)</f>
        <v>0</v>
      </c>
      <c r="BL355" s="118">
        <f>BK355-BM355</f>
        <v>0</v>
      </c>
      <c r="BM355" s="118">
        <f>SUM(BM356:BM360)</f>
        <v>0</v>
      </c>
      <c r="BN355" s="118">
        <f>VLOOKUP($C355,'1 预算编制表单'!$C:$BJ,33,FALSE)</f>
        <v>0</v>
      </c>
      <c r="BO355" s="118">
        <f>BN355-BP355</f>
        <v>0</v>
      </c>
      <c r="BP355" s="118">
        <f>SUM(BP356:BP360)</f>
        <v>0</v>
      </c>
      <c r="BQ355" s="118">
        <f>VLOOKUP($C355,'1 预算编制表单'!$C:$BJ,36,FALSE)</f>
        <v>0</v>
      </c>
      <c r="BR355" s="118">
        <f>BQ355-BS355</f>
        <v>0</v>
      </c>
      <c r="BS355" s="118">
        <f>SUM(BS356:BS360)</f>
        <v>0</v>
      </c>
      <c r="BT355" s="118">
        <f>VLOOKUP($C355,'1 预算编制表单'!$C:$BJ,39,FALSE)</f>
        <v>0</v>
      </c>
      <c r="BU355" s="118">
        <f>BT355-BV355</f>
        <v>0</v>
      </c>
      <c r="BV355" s="118">
        <f>SUM(BV356:BV360)</f>
        <v>0</v>
      </c>
      <c r="BW355" s="118">
        <f>VLOOKUP($C355,'1 预算编制表单'!$C:$BJ,42,FALSE)</f>
        <v>0</v>
      </c>
      <c r="BX355" s="118">
        <f>BW355-BY355</f>
        <v>0</v>
      </c>
      <c r="BY355" s="118">
        <f>SUM(BY356:BY360)</f>
        <v>0</v>
      </c>
      <c r="BZ355" s="118">
        <f>VLOOKUP($C355,'1 预算编制表单'!$C:$BJ,45,FALSE)</f>
        <v>0</v>
      </c>
      <c r="CA355" s="118">
        <f>BZ355-CB355</f>
        <v>0</v>
      </c>
      <c r="CB355" s="118">
        <f>SUM(CB356:CB360)</f>
        <v>0</v>
      </c>
      <c r="CC355" s="118">
        <f>VLOOKUP($C355,'1 预算编制表单'!$C:$BJ,48,FALSE)</f>
        <v>0</v>
      </c>
      <c r="CD355" s="118">
        <f>CC355-CE355</f>
        <v>0</v>
      </c>
      <c r="CE355" s="118">
        <f>SUM(CE356:CE360)</f>
        <v>0</v>
      </c>
      <c r="CF355" s="118">
        <f>VLOOKUP($C355,'1 预算编制表单'!$C:$BJ,51,FALSE)</f>
        <v>0</v>
      </c>
      <c r="CG355" s="118">
        <f>CF355-CH355</f>
        <v>0</v>
      </c>
      <c r="CH355" s="118">
        <f>SUM(CH356:CH360)</f>
        <v>0</v>
      </c>
      <c r="CI355" s="118">
        <f>VLOOKUP($C355,'1 预算编制表单'!$C:$BJ,54,FALSE)</f>
        <v>0</v>
      </c>
      <c r="CJ355" s="118">
        <f>CI355-CK355</f>
        <v>0</v>
      </c>
      <c r="CK355" s="118">
        <f>SUM(CK356:CK360)</f>
        <v>0</v>
      </c>
      <c r="CL355" s="118">
        <f>VLOOKUP($C355,'1 预算编制表单'!$C:$BJ,57,FALSE)</f>
        <v>0</v>
      </c>
      <c r="CM355" s="118">
        <f>CL355-CN355</f>
        <v>0</v>
      </c>
      <c r="CN355" s="118">
        <f>SUM(CN356:CN360)</f>
        <v>0</v>
      </c>
      <c r="CO355" s="118">
        <f>VLOOKUP($C355,'1 预算编制表单'!$C:$BJ,60,FALSE)</f>
        <v>0</v>
      </c>
      <c r="CP355" s="118">
        <f>CO355-CQ355</f>
        <v>0</v>
      </c>
      <c r="CQ355" s="118">
        <f>SUM(CQ356:CQ360)</f>
        <v>0</v>
      </c>
    </row>
    <row r="356" s="80" customFormat="1" ht="24" customHeight="1" outlineLevel="4" spans="1:95">
      <c r="A356" s="119"/>
      <c r="B356" s="120"/>
      <c r="C356" s="121"/>
      <c r="D356" s="119"/>
      <c r="E356" s="120"/>
      <c r="F356" s="120"/>
      <c r="G356" s="120"/>
      <c r="H356" s="122"/>
      <c r="I356" s="122"/>
      <c r="J356" s="122">
        <f>Z356+AC356+AF356+AI356+AL356+AO356+AR356+AU356+AX356+BA356+BD356+BG356</f>
        <v>0</v>
      </c>
      <c r="K356" s="122">
        <v>1</v>
      </c>
      <c r="L356" s="147"/>
      <c r="M356" s="148">
        <f>IFERROR(VLOOKUP($L356,'2-2 引出数据_合同数据仓库'!$B$2:$BP$10000,3,FALSE),0)</f>
        <v>0</v>
      </c>
      <c r="N356" s="122"/>
      <c r="O356" s="148">
        <f>IFERROR(VLOOKUP((LEFT(VLOOKUP($L356,'2-2 引出数据_合同数据仓库'!$B$2:$BP$10000,64,FALSE),15)&amp;(RIGHT(VLOOKUP($L356,'2-2 引出数据_合同数据仓库'!$B$2:$BP$10000,64,FALSE),4)+1)),'2-2 引出数据_合同数据仓库'!$B$2:$BP$10000,3,FALSE),0)</f>
        <v>0</v>
      </c>
      <c r="P356" s="122"/>
      <c r="Q356" s="122">
        <f>IFERROR(VLOOKUP($L356,'2-2 引出数据_合同数据仓库'!$B$2:$BP$10000,28,FALSE),0)</f>
        <v>0</v>
      </c>
      <c r="R356" s="122">
        <f>IFERROR(VLOOKUP($L356,'2-2 引出数据_合同数据仓库'!$B$2:$BP$10000,29,FALSE),0)</f>
        <v>0</v>
      </c>
      <c r="S356" s="122">
        <f>IFERROR(VLOOKUP($L356,'2-2 引出数据_合同数据仓库'!$B$2:$BP$10000,4,FALSE),0)</f>
        <v>0</v>
      </c>
      <c r="T356" s="122"/>
      <c r="U356" s="122">
        <f>IFERROR(VLOOKUP($L356,'2-2 引出数据_合同数据仓库'!$B$2:$BP$10000,15,FALSE),0)</f>
        <v>0</v>
      </c>
      <c r="V356" s="122">
        <f>U356/(S356-R356+1)*365</f>
        <v>0</v>
      </c>
      <c r="W356" s="122"/>
      <c r="X356" s="154">
        <v>45658</v>
      </c>
      <c r="Y356" s="154">
        <f>X356+30</f>
        <v>45688</v>
      </c>
      <c r="Z356" s="158">
        <f>IFERROR(IF(($R356-Y356)&gt;=0,0,IF(($S356-X356)&lt;0,0,IF(AND(($S356-Y356)&gt;0,(X356-$R356)&gt;0),$V356/365*(Y356-X356+1),IF(AND(($S356-Y356)&lt;=0,(X356-$R356)&gt;0),$V356/365*($S356-X356+1),$V356/365*(Y356-$R356+1))))),0)</f>
        <v>0</v>
      </c>
      <c r="AA356" s="154">
        <f>Y356+1</f>
        <v>45689</v>
      </c>
      <c r="AB356" s="154">
        <f>AA356+27</f>
        <v>45716</v>
      </c>
      <c r="AC356" s="158">
        <f>IFERROR(IF(($R356-AB356)&gt;=0,0,IF(($S356-AA356)&lt;0,0,IF(AND(($S356-AB356)&gt;0,(AA356-$R356)&gt;0),$V356/365*(AB356-AA356+1),IF(AND(($S356-AB356)&lt;=0,(AA356-$R356)&gt;0),$V356/365*($S356-AA356+1),$V356/365*(AB356-$R356+1))))),0)</f>
        <v>0</v>
      </c>
      <c r="AD356" s="154">
        <f>AB356+1</f>
        <v>45717</v>
      </c>
      <c r="AE356" s="154">
        <f>AD356+30</f>
        <v>45747</v>
      </c>
      <c r="AF356" s="158">
        <f>IFERROR(IF(($R356-AE356)&gt;=0,0,IF(($S356-AD356)&lt;0,0,IF(AND(($S356-AE356)&gt;0,(AD356-$R356)&gt;0),$V356/365*(AE356-AD356+1),IF(AND(($S356-AE356)&lt;=0,(AD356-$R356)&gt;0),$V356/365*($S356-AD356+1),$V356/365*(AE356-$R356+1))))),0)</f>
        <v>0</v>
      </c>
      <c r="AG356" s="154">
        <f>AE356+1</f>
        <v>45748</v>
      </c>
      <c r="AH356" s="154">
        <f>AG356+29</f>
        <v>45777</v>
      </c>
      <c r="AI356" s="158">
        <f>IFERROR(IF(($R356-AH356)&gt;=0,0,IF(($S356-AG356)&lt;0,0,IF(AND(($S356-AH356)&gt;0,(AG356-$R356)&gt;0),$V356/365*(AH356-AG356+1),IF(AND(($S356-AH356)&lt;=0,(AG356-$R356)&gt;0),$V356/365*($S356-AG356+1),$V356/365*(AH356-$R356+1))))),0)</f>
        <v>0</v>
      </c>
      <c r="AJ356" s="154">
        <f>AH356+1</f>
        <v>45778</v>
      </c>
      <c r="AK356" s="154">
        <f>AJ356+30</f>
        <v>45808</v>
      </c>
      <c r="AL356" s="158">
        <f>IFERROR(IF(($R356-AK356)&gt;=0,0,IF(($S356-AJ356)&lt;0,0,IF(AND(($S356-AK356)&gt;0,(AJ356-$R356)&gt;0),$V356/365*(AK356-AJ356+1),IF(AND(($S356-AK356)&lt;=0,(AJ356-$R356)&gt;0),$V356/365*($S356-AJ356+1),$V356/365*(AK356-$R356+1))))),0)</f>
        <v>0</v>
      </c>
      <c r="AM356" s="154">
        <f>AK356+1</f>
        <v>45809</v>
      </c>
      <c r="AN356" s="154">
        <f>AM356+29</f>
        <v>45838</v>
      </c>
      <c r="AO356" s="158">
        <f>IFERROR(IF(($R356-AN356)&gt;=0,0,IF(($S356-AM356)&lt;0,0,IF(AND(($S356-AN356)&gt;0,(AM356-$R356)&gt;0),$V356/365*(AN356-AM356+1),IF(AND(($S356-AN356)&lt;=0,(AM356-$R356)&gt;0),$V356/365*($S356-AM356+1),$V356/365*(AN356-$R356+1))))),0)</f>
        <v>0</v>
      </c>
      <c r="AP356" s="154">
        <f>AN356+1</f>
        <v>45839</v>
      </c>
      <c r="AQ356" s="154">
        <f>AP356+30</f>
        <v>45869</v>
      </c>
      <c r="AR356" s="158">
        <f>IFERROR(IF(($R356-AQ356)&gt;=0,0,IF(($S356-AP356)&lt;0,0,IF(AND(($S356-AQ356)&gt;0,(AP356-$R356)&gt;0),$V356/365*(AQ356-AP356+1),IF(AND(($S356-AQ356)&lt;=0,(AP356-$R356)&gt;0),$V356/365*($S356-AP356+1),$V356/365*(AQ356-$R356+1))))),0)</f>
        <v>0</v>
      </c>
      <c r="AS356" s="154">
        <f>AQ356+1</f>
        <v>45870</v>
      </c>
      <c r="AT356" s="154">
        <f>AS356+30</f>
        <v>45900</v>
      </c>
      <c r="AU356" s="158">
        <f>IFERROR(IF(($R356-AT356)&gt;=0,0,IF(($S356-AS356)&lt;0,0,IF(AND(($S356-AT356)&gt;0,(AS356-$R356)&gt;0),$V356/365*(AT356-AS356+1),IF(AND(($S356-AT356)&lt;=0,(AS356-$R356)&gt;0),$V356/365*($S356-AS356+1),$V356/365*(AT356-$R356+1))))),0)</f>
        <v>0</v>
      </c>
      <c r="AV356" s="154">
        <f>AT356+1</f>
        <v>45901</v>
      </c>
      <c r="AW356" s="154">
        <f>AV356+29</f>
        <v>45930</v>
      </c>
      <c r="AX356" s="158">
        <f>IFERROR(IF(($R356-AW356)&gt;=0,0,IF(($S356-AV356)&lt;0,0,IF(AND(($S356-AW356)&gt;0,(AV356-$R356)&gt;0),$V356/365*(AW356-AV356+1),IF(AND(($S356-AW356)&lt;=0,(AV356-$R356)&gt;0),$V356/365*($S356-AV356+1),$V356/365*(AW356-$R356+1))))),0)</f>
        <v>0</v>
      </c>
      <c r="AY356" s="154">
        <f>AW356+1</f>
        <v>45931</v>
      </c>
      <c r="AZ356" s="154">
        <f>AY356+30</f>
        <v>45961</v>
      </c>
      <c r="BA356" s="158">
        <f>IFERROR(IF(($R356-AZ356)&gt;=0,0,IF(($S356-AY356)&lt;0,0,IF(AND(($S356-AZ356)&gt;0,(AY356-$R356)&gt;0),$V356/365*(AZ356-AY356+1),IF(AND(($S356-AZ356)&lt;=0,(AY356-$R356)&gt;0),$V356/365*($S356-AY356+1),$V356/365*(AZ356-$R356+1))))),0)</f>
        <v>0</v>
      </c>
      <c r="BB356" s="154">
        <f>AZ356+1</f>
        <v>45962</v>
      </c>
      <c r="BC356" s="154">
        <f>BB356+29</f>
        <v>45991</v>
      </c>
      <c r="BD356" s="158">
        <f>IFERROR(IF(($R356-BC356)&gt;=0,0,IF(($S356-BB356)&lt;0,0,IF(AND(($S356-BC356)&gt;0,(BB356-$R356)&gt;0),$V356/365*(BC356-BB356+1),IF(AND(($S356-BC356)&lt;=0,(BB356-$R356)&gt;0),$V356/365*($S356-BB356+1),$V356/365*(BC356-$R356+1))))),0)</f>
        <v>0</v>
      </c>
      <c r="BE356" s="154">
        <f>BC356+1</f>
        <v>45992</v>
      </c>
      <c r="BF356" s="154">
        <f>BE356+30</f>
        <v>46022</v>
      </c>
      <c r="BG356" s="158">
        <f>IFERROR(IF(($R356-BF356)&gt;=0,0,IF(($S356-BE356)&lt;0,0,IF(AND(($S356-BF356)&gt;0,(BE356-$R356)&gt;0),$V356/365*(BF356-BE356+1),IF(AND(($S356-BF356)&lt;=0,(BE356-$R356)&gt;0),$V356/365*($S356-BE356+1),$V356/365*(BF356-$R356+1))))),0)</f>
        <v>0</v>
      </c>
      <c r="BH356" s="154">
        <v>46023</v>
      </c>
      <c r="BI356" s="154">
        <f>BH356+30</f>
        <v>46053</v>
      </c>
      <c r="BJ356" s="158">
        <f>IFERROR(IF(($R356-BI356)&gt;=0,0,IF(($S356-BH356)&lt;0,0,IF(AND(($S356-BI356)&gt;0,(BH356-$R356)&gt;0),$V356/365*(BI356-BH356+1),IF(AND(($S356-BI356)&lt;=0,(BH356-$R356)&gt;0),$V356/365*($S356-BH356+1),$V356/365*(BI356-$R356+1))))),0)</f>
        <v>0</v>
      </c>
      <c r="BK356" s="154">
        <f>BI356+1</f>
        <v>46054</v>
      </c>
      <c r="BL356" s="154">
        <f>BK356+27</f>
        <v>46081</v>
      </c>
      <c r="BM356" s="158">
        <f>IFERROR(IF(($R356-BL356)&gt;=0,0,IF(($S356-BK356)&lt;0,0,IF(AND(($S356-BL356)&gt;0,(BK356-$R356)&gt;0),$V356/365*(BL356-BK356+1),IF(AND(($S356-BL356)&lt;=0,(BK356-$R356)&gt;0),$V356/365*($S356-BK356+1),$V356/365*(BL356-$R356+1))))),0)</f>
        <v>0</v>
      </c>
      <c r="BN356" s="154">
        <f>BL356+1</f>
        <v>46082</v>
      </c>
      <c r="BO356" s="154">
        <f>BN356+30</f>
        <v>46112</v>
      </c>
      <c r="BP356" s="158">
        <f>IFERROR(IF(($R356-BO356)&gt;=0,0,IF(($S356-BN356)&lt;0,0,IF(AND(($S356-BO356)&gt;0,(BN356-$R356)&gt;0),$V356/365*(BO356-BN356+1),IF(AND(($S356-BO356)&lt;=0,(BN356-$R356)&gt;0),$V356/365*($S356-BN356+1),$V356/365*(BO356-$R356+1))))),0)</f>
        <v>0</v>
      </c>
      <c r="BQ356" s="154">
        <f>BO356+1</f>
        <v>46113</v>
      </c>
      <c r="BR356" s="154">
        <f>BQ356+29</f>
        <v>46142</v>
      </c>
      <c r="BS356" s="158">
        <f>IFERROR(IF(($R356-BR356)&gt;=0,0,IF(($S356-BQ356)&lt;0,0,IF(AND(($S356-BR356)&gt;0,(BQ356-$R356)&gt;0),$V356/365*(BR356-BQ356+1),IF(AND(($S356-BR356)&lt;=0,(BQ356-$R356)&gt;0),$V356/365*($S356-BQ356+1),$V356/365*(BR356-$R356+1))))),0)</f>
        <v>0</v>
      </c>
      <c r="BT356" s="154">
        <f>BR356+1</f>
        <v>46143</v>
      </c>
      <c r="BU356" s="154">
        <f>BT356+30</f>
        <v>46173</v>
      </c>
      <c r="BV356" s="158">
        <f>IFERROR(IF(($R356-BU356)&gt;=0,0,IF(($S356-BT356)&lt;0,0,IF(AND(($S356-BU356)&gt;0,(BT356-$R356)&gt;0),$V356/365*(BU356-BT356+1),IF(AND(($S356-BU356)&lt;=0,(BT356-$R356)&gt;0),$V356/365*($S356-BT356+1),$V356/365*(BU356-$R356+1))))),0)</f>
        <v>0</v>
      </c>
      <c r="BW356" s="154">
        <f>BU356+1</f>
        <v>46174</v>
      </c>
      <c r="BX356" s="154">
        <f>BW356+29</f>
        <v>46203</v>
      </c>
      <c r="BY356" s="158">
        <f>IFERROR(IF(($R356-BX356)&gt;=0,0,IF(($S356-BW356)&lt;0,0,IF(AND(($S356-BX356)&gt;0,(BW356-$R356)&gt;0),$V356/365*(BX356-BW356+1),IF(AND(($S356-BX356)&lt;=0,(BW356-$R356)&gt;0),$V356/365*($S356-BW356+1),$V356/365*(BX356-$R356+1))))),0)</f>
        <v>0</v>
      </c>
      <c r="BZ356" s="154">
        <f>BX356+1</f>
        <v>46204</v>
      </c>
      <c r="CA356" s="154">
        <f>BZ356+30</f>
        <v>46234</v>
      </c>
      <c r="CB356" s="158">
        <f>IFERROR(IF(($R356-CA356)&gt;=0,0,IF(($S356-BZ356)&lt;0,0,IF(AND(($S356-CA356)&gt;0,(BZ356-$R356)&gt;0),$V356/365*(CA356-BZ356+1),IF(AND(($S356-CA356)&lt;=0,(BZ356-$R356)&gt;0),$V356/365*($S356-BZ356+1),$V356/365*(CA356-$R356+1))))),0)</f>
        <v>0</v>
      </c>
      <c r="CC356" s="154">
        <f>CA356+1</f>
        <v>46235</v>
      </c>
      <c r="CD356" s="154">
        <f>CC356+30</f>
        <v>46265</v>
      </c>
      <c r="CE356" s="158">
        <f>IFERROR(IF(($R356-CD356)&gt;=0,0,IF(($S356-CC356)&lt;0,0,IF(AND(($S356-CD356)&gt;0,(CC356-$R356)&gt;0),$V356/365*(CD356-CC356+1),IF(AND(($S356-CD356)&lt;=0,(CC356-$R356)&gt;0),$V356/365*($S356-CC356+1),$V356/365*(CD356-$R356+1))))),0)</f>
        <v>0</v>
      </c>
      <c r="CF356" s="154">
        <f>CD356+1</f>
        <v>46266</v>
      </c>
      <c r="CG356" s="154">
        <f>CF356+29</f>
        <v>46295</v>
      </c>
      <c r="CH356" s="158">
        <f>IFERROR(IF(($R356-CG356)&gt;=0,0,IF(($S356-CF356)&lt;0,0,IF(AND(($S356-CG356)&gt;0,(CF356-$R356)&gt;0),$V356/365*(CG356-CF356+1),IF(AND(($S356-CG356)&lt;=0,(CF356-$R356)&gt;0),$V356/365*($S356-CF356+1),$V356/365*(CG356-$R356+1))))),0)</f>
        <v>0</v>
      </c>
      <c r="CI356" s="154">
        <f>CG356+1</f>
        <v>46296</v>
      </c>
      <c r="CJ356" s="154">
        <f>CI356+30</f>
        <v>46326</v>
      </c>
      <c r="CK356" s="158">
        <f>IFERROR(IF(($R356-CJ356)&gt;=0,0,IF(($S356-CI356)&lt;0,0,IF(AND(($S356-CJ356)&gt;0,(CI356-$R356)&gt;0),$V356/365*(CJ356-CI356+1),IF(AND(($S356-CJ356)&lt;=0,(CI356-$R356)&gt;0),$V356/365*($S356-CI356+1),$V356/365*(CJ356-$R356+1))))),0)</f>
        <v>0</v>
      </c>
      <c r="CL356" s="154">
        <f>CJ356+1</f>
        <v>46327</v>
      </c>
      <c r="CM356" s="154">
        <f>CL356+29</f>
        <v>46356</v>
      </c>
      <c r="CN356" s="158">
        <f>IFERROR(IF(($R356-CM356)&gt;=0,0,IF(($S356-CL356)&lt;0,0,IF(AND(($S356-CM356)&gt;0,(CL356-$R356)&gt;0),$V356/365*(CM356-CL356+1),IF(AND(($S356-CM356)&lt;=0,(CL356-$R356)&gt;0),$V356/365*($S356-CL356+1),$V356/365*(CM356-$R356+1))))),0)</f>
        <v>0</v>
      </c>
      <c r="CO356" s="154">
        <f>CM356+1</f>
        <v>46357</v>
      </c>
      <c r="CP356" s="154">
        <f>CO356+30</f>
        <v>46387</v>
      </c>
      <c r="CQ356" s="158">
        <f>IFERROR(IF(($R356-CP356)&gt;=0,0,IF(($S356-CO356)&lt;0,0,IF(AND(($S356-CP356)&gt;0,(CO356-$R356)&gt;0),$V356/365*(CP356-CO356+1),IF(AND(($S356-CP356)&lt;=0,(CO356-$R356)&gt;0),$V356/365*($S356-CO356+1),$V356/365*(CP356-$R356+1))))),0)</f>
        <v>0</v>
      </c>
    </row>
    <row r="357" s="80" customFormat="1" ht="24" customHeight="1" outlineLevel="4" spans="1:95">
      <c r="A357" s="119"/>
      <c r="B357" s="120"/>
      <c r="C357" s="121"/>
      <c r="D357" s="119"/>
      <c r="E357" s="120"/>
      <c r="F357" s="120"/>
      <c r="G357" s="120"/>
      <c r="H357" s="122"/>
      <c r="I357" s="122"/>
      <c r="J357" s="122">
        <f>Z357+AC357+AF357+AI357+AL357+AO357+AR357+AU357+AX357+BA357+BD357+BG357</f>
        <v>0</v>
      </c>
      <c r="K357" s="122">
        <f>K356+1</f>
        <v>2</v>
      </c>
      <c r="L357" s="147"/>
      <c r="M357" s="148">
        <f>IFERROR(VLOOKUP($L357,'2-2 引出数据_合同数据仓库'!$B$2:$BP$10000,3,FALSE),0)</f>
        <v>0</v>
      </c>
      <c r="N357" s="122"/>
      <c r="O357" s="148">
        <f>IFERROR(VLOOKUP((LEFT(VLOOKUP($L357,'2-2 引出数据_合同数据仓库'!$B$2:$BP$10000,64,FALSE),15)&amp;(RIGHT(VLOOKUP($L357,'2-2 引出数据_合同数据仓库'!$B$2:$BP$10000,64,FALSE),4)+1)),'2-2 引出数据_合同数据仓库'!$B$2:$BP$10000,3,FALSE),0)</f>
        <v>0</v>
      </c>
      <c r="P357" s="122"/>
      <c r="Q357" s="122">
        <f>IFERROR(VLOOKUP($L357,'2-2 引出数据_合同数据仓库'!$B$2:$BP$10000,28,FALSE),0)</f>
        <v>0</v>
      </c>
      <c r="R357" s="122">
        <f>IFERROR(VLOOKUP($L357,'2-2 引出数据_合同数据仓库'!$B$2:$BP$10000,29,FALSE),0)</f>
        <v>0</v>
      </c>
      <c r="S357" s="122">
        <f>IFERROR(VLOOKUP($L357,'2-2 引出数据_合同数据仓库'!$B$2:$BP$10000,4,FALSE),0)</f>
        <v>0</v>
      </c>
      <c r="T357" s="122"/>
      <c r="U357" s="122">
        <f>IFERROR(VLOOKUP($L357,'2-2 引出数据_合同数据仓库'!$B$2:$BP$10000,15,FALSE),0)</f>
        <v>0</v>
      </c>
      <c r="V357" s="122">
        <f>U357/(S357-R357+1)*365</f>
        <v>0</v>
      </c>
      <c r="W357" s="122"/>
      <c r="X357" s="154">
        <v>45658</v>
      </c>
      <c r="Y357" s="154">
        <f>X357+30</f>
        <v>45688</v>
      </c>
      <c r="Z357" s="158">
        <f>IFERROR(IF(($R357-Y357)&gt;=0,0,IF(($S357-X357)&lt;0,0,IF(AND(($S357-Y357)&gt;0,(X357-$R357)&gt;0),$V357/365*(Y357-X357+1),IF(AND(($S357-Y357)&lt;=0,(X357-$R357)&gt;0),$V357/365*($S357-X357+1),$V357/365*(Y357-$R357+1))))),0)</f>
        <v>0</v>
      </c>
      <c r="AA357" s="154">
        <f>Y357+1</f>
        <v>45689</v>
      </c>
      <c r="AB357" s="154">
        <f>AA357+27</f>
        <v>45716</v>
      </c>
      <c r="AC357" s="158">
        <f>IFERROR(IF(($R357-AB357)&gt;=0,0,IF(($S357-AA357)&lt;0,0,IF(AND(($S357-AB357)&gt;0,(AA357-$R357)&gt;0),$V357/365*(AB357-AA357+1),IF(AND(($S357-AB357)&lt;=0,(AA357-$R357)&gt;0),$V357/365*($S357-AA357+1),$V357/365*(AB357-$R357+1))))),0)</f>
        <v>0</v>
      </c>
      <c r="AD357" s="154">
        <f>AB357+1</f>
        <v>45717</v>
      </c>
      <c r="AE357" s="154">
        <f>AD357+30</f>
        <v>45747</v>
      </c>
      <c r="AF357" s="158">
        <f>IFERROR(IF(($R357-AE357)&gt;=0,0,IF(($S357-AD357)&lt;0,0,IF(AND(($S357-AE357)&gt;0,(AD357-$R357)&gt;0),$V357/365*(AE357-AD357+1),IF(AND(($S357-AE357)&lt;=0,(AD357-$R357)&gt;0),$V357/365*($S357-AD357+1),$V357/365*(AE357-$R357+1))))),0)</f>
        <v>0</v>
      </c>
      <c r="AG357" s="154">
        <f>AE357+1</f>
        <v>45748</v>
      </c>
      <c r="AH357" s="154">
        <f>AG357+29</f>
        <v>45777</v>
      </c>
      <c r="AI357" s="158">
        <f>IFERROR(IF(($R357-AH357)&gt;=0,0,IF(($S357-AG357)&lt;0,0,IF(AND(($S357-AH357)&gt;0,(AG357-$R357)&gt;0),$V357/365*(AH357-AG357+1),IF(AND(($S357-AH357)&lt;=0,(AG357-$R357)&gt;0),$V357/365*($S357-AG357+1),$V357/365*(AH357-$R357+1))))),0)</f>
        <v>0</v>
      </c>
      <c r="AJ357" s="154">
        <f>AH357+1</f>
        <v>45778</v>
      </c>
      <c r="AK357" s="154">
        <f>AJ357+30</f>
        <v>45808</v>
      </c>
      <c r="AL357" s="158">
        <f>IFERROR(IF(($R357-AK357)&gt;=0,0,IF(($S357-AJ357)&lt;0,0,IF(AND(($S357-AK357)&gt;0,(AJ357-$R357)&gt;0),$V357/365*(AK357-AJ357+1),IF(AND(($S357-AK357)&lt;=0,(AJ357-$R357)&gt;0),$V357/365*($S357-AJ357+1),$V357/365*(AK357-$R357+1))))),0)</f>
        <v>0</v>
      </c>
      <c r="AM357" s="154">
        <f>AK357+1</f>
        <v>45809</v>
      </c>
      <c r="AN357" s="154">
        <f>AM357+29</f>
        <v>45838</v>
      </c>
      <c r="AO357" s="158">
        <f>IFERROR(IF(($R357-AN357)&gt;=0,0,IF(($S357-AM357)&lt;0,0,IF(AND(($S357-AN357)&gt;0,(AM357-$R357)&gt;0),$V357/365*(AN357-AM357+1),IF(AND(($S357-AN357)&lt;=0,(AM357-$R357)&gt;0),$V357/365*($S357-AM357+1),$V357/365*(AN357-$R357+1))))),0)</f>
        <v>0</v>
      </c>
      <c r="AP357" s="154">
        <f>AN357+1</f>
        <v>45839</v>
      </c>
      <c r="AQ357" s="154">
        <f>AP357+30</f>
        <v>45869</v>
      </c>
      <c r="AR357" s="158">
        <f>IFERROR(IF(($R357-AQ357)&gt;=0,0,IF(($S357-AP357)&lt;0,0,IF(AND(($S357-AQ357)&gt;0,(AP357-$R357)&gt;0),$V357/365*(AQ357-AP357+1),IF(AND(($S357-AQ357)&lt;=0,(AP357-$R357)&gt;0),$V357/365*($S357-AP357+1),$V357/365*(AQ357-$R357+1))))),0)</f>
        <v>0</v>
      </c>
      <c r="AS357" s="154">
        <f>AQ357+1</f>
        <v>45870</v>
      </c>
      <c r="AT357" s="154">
        <f>AS357+30</f>
        <v>45900</v>
      </c>
      <c r="AU357" s="158">
        <f>IFERROR(IF(($R357-AT357)&gt;=0,0,IF(($S357-AS357)&lt;0,0,IF(AND(($S357-AT357)&gt;0,(AS357-$R357)&gt;0),$V357/365*(AT357-AS357+1),IF(AND(($S357-AT357)&lt;=0,(AS357-$R357)&gt;0),$V357/365*($S357-AS357+1),$V357/365*(AT357-$R357+1))))),0)</f>
        <v>0</v>
      </c>
      <c r="AV357" s="154">
        <f>AT357+1</f>
        <v>45901</v>
      </c>
      <c r="AW357" s="154">
        <f>AV357+29</f>
        <v>45930</v>
      </c>
      <c r="AX357" s="158">
        <f>IFERROR(IF(($R357-AW357)&gt;=0,0,IF(($S357-AV357)&lt;0,0,IF(AND(($S357-AW357)&gt;0,(AV357-$R357)&gt;0),$V357/365*(AW357-AV357+1),IF(AND(($S357-AW357)&lt;=0,(AV357-$R357)&gt;0),$V357/365*($S357-AV357+1),$V357/365*(AW357-$R357+1))))),0)</f>
        <v>0</v>
      </c>
      <c r="AY357" s="154">
        <f>AW357+1</f>
        <v>45931</v>
      </c>
      <c r="AZ357" s="154">
        <f>AY357+30</f>
        <v>45961</v>
      </c>
      <c r="BA357" s="158">
        <f>IFERROR(IF(($R357-AZ357)&gt;=0,0,IF(($S357-AY357)&lt;0,0,IF(AND(($S357-AZ357)&gt;0,(AY357-$R357)&gt;0),$V357/365*(AZ357-AY357+1),IF(AND(($S357-AZ357)&lt;=0,(AY357-$R357)&gt;0),$V357/365*($S357-AY357+1),$V357/365*(AZ357-$R357+1))))),0)</f>
        <v>0</v>
      </c>
      <c r="BB357" s="154">
        <f>AZ357+1</f>
        <v>45962</v>
      </c>
      <c r="BC357" s="154">
        <f>BB357+29</f>
        <v>45991</v>
      </c>
      <c r="BD357" s="158">
        <f>IFERROR(IF(($R357-BC357)&gt;=0,0,IF(($S357-BB357)&lt;0,0,IF(AND(($S357-BC357)&gt;0,(BB357-$R357)&gt;0),$V357/365*(BC357-BB357+1),IF(AND(($S357-BC357)&lt;=0,(BB357-$R357)&gt;0),$V357/365*($S357-BB357+1),$V357/365*(BC357-$R357+1))))),0)</f>
        <v>0</v>
      </c>
      <c r="BE357" s="154">
        <f>BC357+1</f>
        <v>45992</v>
      </c>
      <c r="BF357" s="154">
        <f>BE357+30</f>
        <v>46022</v>
      </c>
      <c r="BG357" s="158">
        <f>IFERROR(IF(($R357-BF357)&gt;=0,0,IF(($S357-BE357)&lt;0,0,IF(AND(($S357-BF357)&gt;0,(BE357-$R357)&gt;0),$V357/365*(BF357-BE357+1),IF(AND(($S357-BF357)&lt;=0,(BE357-$R357)&gt;0),$V357/365*($S357-BE357+1),$V357/365*(BF357-$R357+1))))),0)</f>
        <v>0</v>
      </c>
      <c r="BH357" s="154">
        <v>46023</v>
      </c>
      <c r="BI357" s="154">
        <f>BH357+30</f>
        <v>46053</v>
      </c>
      <c r="BJ357" s="158">
        <f>IFERROR(IF(($R357-BI357)&gt;=0,0,IF(($S357-BH357)&lt;0,0,IF(AND(($S357-BI357)&gt;0,(BH357-$R357)&gt;0),$V357/365*(BI357-BH357+1),IF(AND(($S357-BI357)&lt;=0,(BH357-$R357)&gt;0),$V357/365*($S357-BH357+1),$V357/365*(BI357-$R357+1))))),0)</f>
        <v>0</v>
      </c>
      <c r="BK357" s="154">
        <f>BI357+1</f>
        <v>46054</v>
      </c>
      <c r="BL357" s="154">
        <f>BK357+27</f>
        <v>46081</v>
      </c>
      <c r="BM357" s="158">
        <f>IFERROR(IF(($R357-BL357)&gt;=0,0,IF(($S357-BK357)&lt;0,0,IF(AND(($S357-BL357)&gt;0,(BK357-$R357)&gt;0),$V357/365*(BL357-BK357+1),IF(AND(($S357-BL357)&lt;=0,(BK357-$R357)&gt;0),$V357/365*($S357-BK357+1),$V357/365*(BL357-$R357+1))))),0)</f>
        <v>0</v>
      </c>
      <c r="BN357" s="154">
        <f>BL357+1</f>
        <v>46082</v>
      </c>
      <c r="BO357" s="154">
        <f>BN357+30</f>
        <v>46112</v>
      </c>
      <c r="BP357" s="158">
        <f>IFERROR(IF(($R357-BO357)&gt;=0,0,IF(($S357-BN357)&lt;0,0,IF(AND(($S357-BO357)&gt;0,(BN357-$R357)&gt;0),$V357/365*(BO357-BN357+1),IF(AND(($S357-BO357)&lt;=0,(BN357-$R357)&gt;0),$V357/365*($S357-BN357+1),$V357/365*(BO357-$R357+1))))),0)</f>
        <v>0</v>
      </c>
      <c r="BQ357" s="154">
        <f>BO357+1</f>
        <v>46113</v>
      </c>
      <c r="BR357" s="154">
        <f>BQ357+29</f>
        <v>46142</v>
      </c>
      <c r="BS357" s="158">
        <f>IFERROR(IF(($R357-BR357)&gt;=0,0,IF(($S357-BQ357)&lt;0,0,IF(AND(($S357-BR357)&gt;0,(BQ357-$R357)&gt;0),$V357/365*(BR357-BQ357+1),IF(AND(($S357-BR357)&lt;=0,(BQ357-$R357)&gt;0),$V357/365*($S357-BQ357+1),$V357/365*(BR357-$R357+1))))),0)</f>
        <v>0</v>
      </c>
      <c r="BT357" s="154">
        <f>BR357+1</f>
        <v>46143</v>
      </c>
      <c r="BU357" s="154">
        <f>BT357+30</f>
        <v>46173</v>
      </c>
      <c r="BV357" s="158">
        <f>IFERROR(IF(($R357-BU357)&gt;=0,0,IF(($S357-BT357)&lt;0,0,IF(AND(($S357-BU357)&gt;0,(BT357-$R357)&gt;0),$V357/365*(BU357-BT357+1),IF(AND(($S357-BU357)&lt;=0,(BT357-$R357)&gt;0),$V357/365*($S357-BT357+1),$V357/365*(BU357-$R357+1))))),0)</f>
        <v>0</v>
      </c>
      <c r="BW357" s="154">
        <f>BU357+1</f>
        <v>46174</v>
      </c>
      <c r="BX357" s="154">
        <f>BW357+29</f>
        <v>46203</v>
      </c>
      <c r="BY357" s="158">
        <f>IFERROR(IF(($R357-BX357)&gt;=0,0,IF(($S357-BW357)&lt;0,0,IF(AND(($S357-BX357)&gt;0,(BW357-$R357)&gt;0),$V357/365*(BX357-BW357+1),IF(AND(($S357-BX357)&lt;=0,(BW357-$R357)&gt;0),$V357/365*($S357-BW357+1),$V357/365*(BX357-$R357+1))))),0)</f>
        <v>0</v>
      </c>
      <c r="BZ357" s="154">
        <f>BX357+1</f>
        <v>46204</v>
      </c>
      <c r="CA357" s="154">
        <f>BZ357+30</f>
        <v>46234</v>
      </c>
      <c r="CB357" s="158">
        <f>IFERROR(IF(($R357-CA357)&gt;=0,0,IF(($S357-BZ357)&lt;0,0,IF(AND(($S357-CA357)&gt;0,(BZ357-$R357)&gt;0),$V357/365*(CA357-BZ357+1),IF(AND(($S357-CA357)&lt;=0,(BZ357-$R357)&gt;0),$V357/365*($S357-BZ357+1),$V357/365*(CA357-$R357+1))))),0)</f>
        <v>0</v>
      </c>
      <c r="CC357" s="154">
        <f>CA357+1</f>
        <v>46235</v>
      </c>
      <c r="CD357" s="154">
        <f>CC357+30</f>
        <v>46265</v>
      </c>
      <c r="CE357" s="158">
        <f>IFERROR(IF(($R357-CD357)&gt;=0,0,IF(($S357-CC357)&lt;0,0,IF(AND(($S357-CD357)&gt;0,(CC357-$R357)&gt;0),$V357/365*(CD357-CC357+1),IF(AND(($S357-CD357)&lt;=0,(CC357-$R357)&gt;0),$V357/365*($S357-CC357+1),$V357/365*(CD357-$R357+1))))),0)</f>
        <v>0</v>
      </c>
      <c r="CF357" s="154">
        <f>CD357+1</f>
        <v>46266</v>
      </c>
      <c r="CG357" s="154">
        <f>CF357+29</f>
        <v>46295</v>
      </c>
      <c r="CH357" s="158">
        <f>IFERROR(IF(($R357-CG357)&gt;=0,0,IF(($S357-CF357)&lt;0,0,IF(AND(($S357-CG357)&gt;0,(CF357-$R357)&gt;0),$V357/365*(CG357-CF357+1),IF(AND(($S357-CG357)&lt;=0,(CF357-$R357)&gt;0),$V357/365*($S357-CF357+1),$V357/365*(CG357-$R357+1))))),0)</f>
        <v>0</v>
      </c>
      <c r="CI357" s="154">
        <f>CG357+1</f>
        <v>46296</v>
      </c>
      <c r="CJ357" s="154">
        <f>CI357+30</f>
        <v>46326</v>
      </c>
      <c r="CK357" s="158">
        <f>IFERROR(IF(($R357-CJ357)&gt;=0,0,IF(($S357-CI357)&lt;0,0,IF(AND(($S357-CJ357)&gt;0,(CI357-$R357)&gt;0),$V357/365*(CJ357-CI357+1),IF(AND(($S357-CJ357)&lt;=0,(CI357-$R357)&gt;0),$V357/365*($S357-CI357+1),$V357/365*(CJ357-$R357+1))))),0)</f>
        <v>0</v>
      </c>
      <c r="CL357" s="154">
        <f>CJ357+1</f>
        <v>46327</v>
      </c>
      <c r="CM357" s="154">
        <f>CL357+29</f>
        <v>46356</v>
      </c>
      <c r="CN357" s="158">
        <f>IFERROR(IF(($R357-CM357)&gt;=0,0,IF(($S357-CL357)&lt;0,0,IF(AND(($S357-CM357)&gt;0,(CL357-$R357)&gt;0),$V357/365*(CM357-CL357+1),IF(AND(($S357-CM357)&lt;=0,(CL357-$R357)&gt;0),$V357/365*($S357-CL357+1),$V357/365*(CM357-$R357+1))))),0)</f>
        <v>0</v>
      </c>
      <c r="CO357" s="154">
        <f>CM357+1</f>
        <v>46357</v>
      </c>
      <c r="CP357" s="154">
        <f>CO357+30</f>
        <v>46387</v>
      </c>
      <c r="CQ357" s="158">
        <f>IFERROR(IF(($R357-CP357)&gt;=0,0,IF(($S357-CO357)&lt;0,0,IF(AND(($S357-CP357)&gt;0,(CO357-$R357)&gt;0),$V357/365*(CP357-CO357+1),IF(AND(($S357-CP357)&lt;=0,(CO357-$R357)&gt;0),$V357/365*($S357-CO357+1),$V357/365*(CP357-$R357+1))))),0)</f>
        <v>0</v>
      </c>
    </row>
    <row r="358" s="80" customFormat="1" ht="24" customHeight="1" outlineLevel="4" spans="1:95">
      <c r="A358" s="119"/>
      <c r="B358" s="120"/>
      <c r="C358" s="121"/>
      <c r="D358" s="119"/>
      <c r="E358" s="120"/>
      <c r="F358" s="120"/>
      <c r="G358" s="120"/>
      <c r="H358" s="122"/>
      <c r="I358" s="122"/>
      <c r="J358" s="122">
        <f>Z358+AC358+AF358+AI358+AL358+AO358+AR358+AU358+AX358+BA358+BD358+BG358</f>
        <v>0</v>
      </c>
      <c r="K358" s="122">
        <f>K357+1</f>
        <v>3</v>
      </c>
      <c r="L358" s="147"/>
      <c r="M358" s="148">
        <f>IFERROR(VLOOKUP($L358,'2-2 引出数据_合同数据仓库'!$B$2:$BP$10000,3,FALSE),0)</f>
        <v>0</v>
      </c>
      <c r="N358" s="122"/>
      <c r="O358" s="148">
        <f>IFERROR(VLOOKUP((LEFT(VLOOKUP($L358,'2-2 引出数据_合同数据仓库'!$B$2:$BP$10000,64,FALSE),15)&amp;(RIGHT(VLOOKUP($L358,'2-2 引出数据_合同数据仓库'!$B$2:$BP$10000,64,FALSE),4)+1)),'2-2 引出数据_合同数据仓库'!$B$2:$BP$10000,3,FALSE),0)</f>
        <v>0</v>
      </c>
      <c r="P358" s="122"/>
      <c r="Q358" s="122">
        <f>IFERROR(VLOOKUP($L358,'2-2 引出数据_合同数据仓库'!$B$2:$BP$10000,28,FALSE),0)</f>
        <v>0</v>
      </c>
      <c r="R358" s="122">
        <f>IFERROR(VLOOKUP($L358,'2-2 引出数据_合同数据仓库'!$B$2:$BP$10000,29,FALSE),0)</f>
        <v>0</v>
      </c>
      <c r="S358" s="122">
        <f>IFERROR(VLOOKUP($L358,'2-2 引出数据_合同数据仓库'!$B$2:$BP$10000,4,FALSE),0)</f>
        <v>0</v>
      </c>
      <c r="T358" s="122"/>
      <c r="U358" s="122">
        <f>IFERROR(VLOOKUP($L358,'2-2 引出数据_合同数据仓库'!$B$2:$BP$10000,15,FALSE),0)</f>
        <v>0</v>
      </c>
      <c r="V358" s="122">
        <f>U358/(S358-R358+1)*365</f>
        <v>0</v>
      </c>
      <c r="W358" s="122"/>
      <c r="X358" s="154">
        <v>45658</v>
      </c>
      <c r="Y358" s="154">
        <f>X358+30</f>
        <v>45688</v>
      </c>
      <c r="Z358" s="158">
        <f>IFERROR(IF(($R358-Y358)&gt;=0,0,IF(($S358-X358)&lt;0,0,IF(AND(($S358-Y358)&gt;0,(X358-$R358)&gt;0),$V358/365*(Y358-X358+1),IF(AND(($S358-Y358)&lt;=0,(X358-$R358)&gt;0),$V358/365*($S358-X358+1),$V358/365*(Y358-$R358+1))))),0)</f>
        <v>0</v>
      </c>
      <c r="AA358" s="154">
        <f>Y358+1</f>
        <v>45689</v>
      </c>
      <c r="AB358" s="154">
        <f>AA358+27</f>
        <v>45716</v>
      </c>
      <c r="AC358" s="158">
        <f>IFERROR(IF(($R358-AB358)&gt;=0,0,IF(($S358-AA358)&lt;0,0,IF(AND(($S358-AB358)&gt;0,(AA358-$R358)&gt;0),$V358/365*(AB358-AA358+1),IF(AND(($S358-AB358)&lt;=0,(AA358-$R358)&gt;0),$V358/365*($S358-AA358+1),$V358/365*(AB358-$R358+1))))),0)</f>
        <v>0</v>
      </c>
      <c r="AD358" s="154">
        <f>AB358+1</f>
        <v>45717</v>
      </c>
      <c r="AE358" s="154">
        <f>AD358+30</f>
        <v>45747</v>
      </c>
      <c r="AF358" s="158">
        <f>IFERROR(IF(($R358-AE358)&gt;=0,0,IF(($S358-AD358)&lt;0,0,IF(AND(($S358-AE358)&gt;0,(AD358-$R358)&gt;0),$V358/365*(AE358-AD358+1),IF(AND(($S358-AE358)&lt;=0,(AD358-$R358)&gt;0),$V358/365*($S358-AD358+1),$V358/365*(AE358-$R358+1))))),0)</f>
        <v>0</v>
      </c>
      <c r="AG358" s="154">
        <f>AE358+1</f>
        <v>45748</v>
      </c>
      <c r="AH358" s="154">
        <f>AG358+29</f>
        <v>45777</v>
      </c>
      <c r="AI358" s="158">
        <f>IFERROR(IF(($R358-AH358)&gt;=0,0,IF(($S358-AG358)&lt;0,0,IF(AND(($S358-AH358)&gt;0,(AG358-$R358)&gt;0),$V358/365*(AH358-AG358+1),IF(AND(($S358-AH358)&lt;=0,(AG358-$R358)&gt;0),$V358/365*($S358-AG358+1),$V358/365*(AH358-$R358+1))))),0)</f>
        <v>0</v>
      </c>
      <c r="AJ358" s="154">
        <f>AH358+1</f>
        <v>45778</v>
      </c>
      <c r="AK358" s="154">
        <f>AJ358+30</f>
        <v>45808</v>
      </c>
      <c r="AL358" s="158">
        <f>IFERROR(IF(($R358-AK358)&gt;=0,0,IF(($S358-AJ358)&lt;0,0,IF(AND(($S358-AK358)&gt;0,(AJ358-$R358)&gt;0),$V358/365*(AK358-AJ358+1),IF(AND(($S358-AK358)&lt;=0,(AJ358-$R358)&gt;0),$V358/365*($S358-AJ358+1),$V358/365*(AK358-$R358+1))))),0)</f>
        <v>0</v>
      </c>
      <c r="AM358" s="154">
        <f>AK358+1</f>
        <v>45809</v>
      </c>
      <c r="AN358" s="154">
        <f>AM358+29</f>
        <v>45838</v>
      </c>
      <c r="AO358" s="158">
        <f>IFERROR(IF(($R358-AN358)&gt;=0,0,IF(($S358-AM358)&lt;0,0,IF(AND(($S358-AN358)&gt;0,(AM358-$R358)&gt;0),$V358/365*(AN358-AM358+1),IF(AND(($S358-AN358)&lt;=0,(AM358-$R358)&gt;0),$V358/365*($S358-AM358+1),$V358/365*(AN358-$R358+1))))),0)</f>
        <v>0</v>
      </c>
      <c r="AP358" s="154">
        <f>AN358+1</f>
        <v>45839</v>
      </c>
      <c r="AQ358" s="154">
        <f>AP358+30</f>
        <v>45869</v>
      </c>
      <c r="AR358" s="158">
        <f>IFERROR(IF(($R358-AQ358)&gt;=0,0,IF(($S358-AP358)&lt;0,0,IF(AND(($S358-AQ358)&gt;0,(AP358-$R358)&gt;0),$V358/365*(AQ358-AP358+1),IF(AND(($S358-AQ358)&lt;=0,(AP358-$R358)&gt;0),$V358/365*($S358-AP358+1),$V358/365*(AQ358-$R358+1))))),0)</f>
        <v>0</v>
      </c>
      <c r="AS358" s="154">
        <f>AQ358+1</f>
        <v>45870</v>
      </c>
      <c r="AT358" s="154">
        <f>AS358+30</f>
        <v>45900</v>
      </c>
      <c r="AU358" s="158">
        <f>IFERROR(IF(($R358-AT358)&gt;=0,0,IF(($S358-AS358)&lt;0,0,IF(AND(($S358-AT358)&gt;0,(AS358-$R358)&gt;0),$V358/365*(AT358-AS358+1),IF(AND(($S358-AT358)&lt;=0,(AS358-$R358)&gt;0),$V358/365*($S358-AS358+1),$V358/365*(AT358-$R358+1))))),0)</f>
        <v>0</v>
      </c>
      <c r="AV358" s="154">
        <f>AT358+1</f>
        <v>45901</v>
      </c>
      <c r="AW358" s="154">
        <f>AV358+29</f>
        <v>45930</v>
      </c>
      <c r="AX358" s="158">
        <f>IFERROR(IF(($R358-AW358)&gt;=0,0,IF(($S358-AV358)&lt;0,0,IF(AND(($S358-AW358)&gt;0,(AV358-$R358)&gt;0),$V358/365*(AW358-AV358+1),IF(AND(($S358-AW358)&lt;=0,(AV358-$R358)&gt;0),$V358/365*($S358-AV358+1),$V358/365*(AW358-$R358+1))))),0)</f>
        <v>0</v>
      </c>
      <c r="AY358" s="154">
        <f>AW358+1</f>
        <v>45931</v>
      </c>
      <c r="AZ358" s="154">
        <f>AY358+30</f>
        <v>45961</v>
      </c>
      <c r="BA358" s="158">
        <f>IFERROR(IF(($R358-AZ358)&gt;=0,0,IF(($S358-AY358)&lt;0,0,IF(AND(($S358-AZ358)&gt;0,(AY358-$R358)&gt;0),$V358/365*(AZ358-AY358+1),IF(AND(($S358-AZ358)&lt;=0,(AY358-$R358)&gt;0),$V358/365*($S358-AY358+1),$V358/365*(AZ358-$R358+1))))),0)</f>
        <v>0</v>
      </c>
      <c r="BB358" s="154">
        <f>AZ358+1</f>
        <v>45962</v>
      </c>
      <c r="BC358" s="154">
        <f>BB358+29</f>
        <v>45991</v>
      </c>
      <c r="BD358" s="158">
        <f>IFERROR(IF(($R358-BC358)&gt;=0,0,IF(($S358-BB358)&lt;0,0,IF(AND(($S358-BC358)&gt;0,(BB358-$R358)&gt;0),$V358/365*(BC358-BB358+1),IF(AND(($S358-BC358)&lt;=0,(BB358-$R358)&gt;0),$V358/365*($S358-BB358+1),$V358/365*(BC358-$R358+1))))),0)</f>
        <v>0</v>
      </c>
      <c r="BE358" s="154">
        <f>BC358+1</f>
        <v>45992</v>
      </c>
      <c r="BF358" s="154">
        <f>BE358+30</f>
        <v>46022</v>
      </c>
      <c r="BG358" s="158">
        <f>IFERROR(IF(($R358-BF358)&gt;=0,0,IF(($S358-BE358)&lt;0,0,IF(AND(($S358-BF358)&gt;0,(BE358-$R358)&gt;0),$V358/365*(BF358-BE358+1),IF(AND(($S358-BF358)&lt;=0,(BE358-$R358)&gt;0),$V358/365*($S358-BE358+1),$V358/365*(BF358-$R358+1))))),0)</f>
        <v>0</v>
      </c>
      <c r="BH358" s="154">
        <v>46023</v>
      </c>
      <c r="BI358" s="154">
        <f>BH358+30</f>
        <v>46053</v>
      </c>
      <c r="BJ358" s="158">
        <f>IFERROR(IF(($R358-BI358)&gt;=0,0,IF(($S358-BH358)&lt;0,0,IF(AND(($S358-BI358)&gt;0,(BH358-$R358)&gt;0),$V358/365*(BI358-BH358+1),IF(AND(($S358-BI358)&lt;=0,(BH358-$R358)&gt;0),$V358/365*($S358-BH358+1),$V358/365*(BI358-$R358+1))))),0)</f>
        <v>0</v>
      </c>
      <c r="BK358" s="154">
        <f>BI358+1</f>
        <v>46054</v>
      </c>
      <c r="BL358" s="154">
        <f>BK358+27</f>
        <v>46081</v>
      </c>
      <c r="BM358" s="158">
        <f>IFERROR(IF(($R358-BL358)&gt;=0,0,IF(($S358-BK358)&lt;0,0,IF(AND(($S358-BL358)&gt;0,(BK358-$R358)&gt;0),$V358/365*(BL358-BK358+1),IF(AND(($S358-BL358)&lt;=0,(BK358-$R358)&gt;0),$V358/365*($S358-BK358+1),$V358/365*(BL358-$R358+1))))),0)</f>
        <v>0</v>
      </c>
      <c r="BN358" s="154">
        <f>BL358+1</f>
        <v>46082</v>
      </c>
      <c r="BO358" s="154">
        <f>BN358+30</f>
        <v>46112</v>
      </c>
      <c r="BP358" s="158">
        <f>IFERROR(IF(($R358-BO358)&gt;=0,0,IF(($S358-BN358)&lt;0,0,IF(AND(($S358-BO358)&gt;0,(BN358-$R358)&gt;0),$V358/365*(BO358-BN358+1),IF(AND(($S358-BO358)&lt;=0,(BN358-$R358)&gt;0),$V358/365*($S358-BN358+1),$V358/365*(BO358-$R358+1))))),0)</f>
        <v>0</v>
      </c>
      <c r="BQ358" s="154">
        <f>BO358+1</f>
        <v>46113</v>
      </c>
      <c r="BR358" s="154">
        <f>BQ358+29</f>
        <v>46142</v>
      </c>
      <c r="BS358" s="158">
        <f>IFERROR(IF(($R358-BR358)&gt;=0,0,IF(($S358-BQ358)&lt;0,0,IF(AND(($S358-BR358)&gt;0,(BQ358-$R358)&gt;0),$V358/365*(BR358-BQ358+1),IF(AND(($S358-BR358)&lt;=0,(BQ358-$R358)&gt;0),$V358/365*($S358-BQ358+1),$V358/365*(BR358-$R358+1))))),0)</f>
        <v>0</v>
      </c>
      <c r="BT358" s="154">
        <f>BR358+1</f>
        <v>46143</v>
      </c>
      <c r="BU358" s="154">
        <f>BT358+30</f>
        <v>46173</v>
      </c>
      <c r="BV358" s="158">
        <f>IFERROR(IF(($R358-BU358)&gt;=0,0,IF(($S358-BT358)&lt;0,0,IF(AND(($S358-BU358)&gt;0,(BT358-$R358)&gt;0),$V358/365*(BU358-BT358+1),IF(AND(($S358-BU358)&lt;=0,(BT358-$R358)&gt;0),$V358/365*($S358-BT358+1),$V358/365*(BU358-$R358+1))))),0)</f>
        <v>0</v>
      </c>
      <c r="BW358" s="154">
        <f>BU358+1</f>
        <v>46174</v>
      </c>
      <c r="BX358" s="154">
        <f>BW358+29</f>
        <v>46203</v>
      </c>
      <c r="BY358" s="158">
        <f>IFERROR(IF(($R358-BX358)&gt;=0,0,IF(($S358-BW358)&lt;0,0,IF(AND(($S358-BX358)&gt;0,(BW358-$R358)&gt;0),$V358/365*(BX358-BW358+1),IF(AND(($S358-BX358)&lt;=0,(BW358-$R358)&gt;0),$V358/365*($S358-BW358+1),$V358/365*(BX358-$R358+1))))),0)</f>
        <v>0</v>
      </c>
      <c r="BZ358" s="154">
        <f>BX358+1</f>
        <v>46204</v>
      </c>
      <c r="CA358" s="154">
        <f>BZ358+30</f>
        <v>46234</v>
      </c>
      <c r="CB358" s="158">
        <f>IFERROR(IF(($R358-CA358)&gt;=0,0,IF(($S358-BZ358)&lt;0,0,IF(AND(($S358-CA358)&gt;0,(BZ358-$R358)&gt;0),$V358/365*(CA358-BZ358+1),IF(AND(($S358-CA358)&lt;=0,(BZ358-$R358)&gt;0),$V358/365*($S358-BZ358+1),$V358/365*(CA358-$R358+1))))),0)</f>
        <v>0</v>
      </c>
      <c r="CC358" s="154">
        <f>CA358+1</f>
        <v>46235</v>
      </c>
      <c r="CD358" s="154">
        <f>CC358+30</f>
        <v>46265</v>
      </c>
      <c r="CE358" s="158">
        <f>IFERROR(IF(($R358-CD358)&gt;=0,0,IF(($S358-CC358)&lt;0,0,IF(AND(($S358-CD358)&gt;0,(CC358-$R358)&gt;0),$V358/365*(CD358-CC358+1),IF(AND(($S358-CD358)&lt;=0,(CC358-$R358)&gt;0),$V358/365*($S358-CC358+1),$V358/365*(CD358-$R358+1))))),0)</f>
        <v>0</v>
      </c>
      <c r="CF358" s="154">
        <f>CD358+1</f>
        <v>46266</v>
      </c>
      <c r="CG358" s="154">
        <f>CF358+29</f>
        <v>46295</v>
      </c>
      <c r="CH358" s="158">
        <f>IFERROR(IF(($R358-CG358)&gt;=0,0,IF(($S358-CF358)&lt;0,0,IF(AND(($S358-CG358)&gt;0,(CF358-$R358)&gt;0),$V358/365*(CG358-CF358+1),IF(AND(($S358-CG358)&lt;=0,(CF358-$R358)&gt;0),$V358/365*($S358-CF358+1),$V358/365*(CG358-$R358+1))))),0)</f>
        <v>0</v>
      </c>
      <c r="CI358" s="154">
        <f>CG358+1</f>
        <v>46296</v>
      </c>
      <c r="CJ358" s="154">
        <f>CI358+30</f>
        <v>46326</v>
      </c>
      <c r="CK358" s="158">
        <f>IFERROR(IF(($R358-CJ358)&gt;=0,0,IF(($S358-CI358)&lt;0,0,IF(AND(($S358-CJ358)&gt;0,(CI358-$R358)&gt;0),$V358/365*(CJ358-CI358+1),IF(AND(($S358-CJ358)&lt;=0,(CI358-$R358)&gt;0),$V358/365*($S358-CI358+1),$V358/365*(CJ358-$R358+1))))),0)</f>
        <v>0</v>
      </c>
      <c r="CL358" s="154">
        <f>CJ358+1</f>
        <v>46327</v>
      </c>
      <c r="CM358" s="154">
        <f>CL358+29</f>
        <v>46356</v>
      </c>
      <c r="CN358" s="158">
        <f>IFERROR(IF(($R358-CM358)&gt;=0,0,IF(($S358-CL358)&lt;0,0,IF(AND(($S358-CM358)&gt;0,(CL358-$R358)&gt;0),$V358/365*(CM358-CL358+1),IF(AND(($S358-CM358)&lt;=0,(CL358-$R358)&gt;0),$V358/365*($S358-CL358+1),$V358/365*(CM358-$R358+1))))),0)</f>
        <v>0</v>
      </c>
      <c r="CO358" s="154">
        <f>CM358+1</f>
        <v>46357</v>
      </c>
      <c r="CP358" s="154">
        <f>CO358+30</f>
        <v>46387</v>
      </c>
      <c r="CQ358" s="158">
        <f>IFERROR(IF(($R358-CP358)&gt;=0,0,IF(($S358-CO358)&lt;0,0,IF(AND(($S358-CP358)&gt;0,(CO358-$R358)&gt;0),$V358/365*(CP358-CO358+1),IF(AND(($S358-CP358)&lt;=0,(CO358-$R358)&gt;0),$V358/365*($S358-CO358+1),$V358/365*(CP358-$R358+1))))),0)</f>
        <v>0</v>
      </c>
    </row>
    <row r="359" s="80" customFormat="1" ht="24" customHeight="1" outlineLevel="4" spans="1:95">
      <c r="A359" s="119"/>
      <c r="B359" s="120"/>
      <c r="C359" s="121"/>
      <c r="D359" s="119"/>
      <c r="E359" s="120"/>
      <c r="F359" s="120"/>
      <c r="G359" s="120"/>
      <c r="H359" s="122"/>
      <c r="I359" s="122"/>
      <c r="J359" s="122">
        <f>Z359+AC359+AF359+AI359+AL359+AO359+AR359+AU359+AX359+BA359+BD359+BG359</f>
        <v>0</v>
      </c>
      <c r="K359" s="122">
        <f>K358+1</f>
        <v>4</v>
      </c>
      <c r="L359" s="147"/>
      <c r="M359" s="148">
        <f>IFERROR(VLOOKUP($L359,'2-2 引出数据_合同数据仓库'!$B$2:$BP$10000,3,FALSE),0)</f>
        <v>0</v>
      </c>
      <c r="N359" s="122"/>
      <c r="O359" s="148">
        <f>IFERROR(VLOOKUP((LEFT(VLOOKUP($L359,'2-2 引出数据_合同数据仓库'!$B$2:$BP$10000,64,FALSE),15)&amp;(RIGHT(VLOOKUP($L359,'2-2 引出数据_合同数据仓库'!$B$2:$BP$10000,64,FALSE),4)+1)),'2-2 引出数据_合同数据仓库'!$B$2:$BP$10000,3,FALSE),0)</f>
        <v>0</v>
      </c>
      <c r="P359" s="122"/>
      <c r="Q359" s="122">
        <f>IFERROR(VLOOKUP($L359,'2-2 引出数据_合同数据仓库'!$B$2:$BP$10000,28,FALSE),0)</f>
        <v>0</v>
      </c>
      <c r="R359" s="122">
        <f>IFERROR(VLOOKUP($L359,'2-2 引出数据_合同数据仓库'!$B$2:$BP$10000,29,FALSE),0)</f>
        <v>0</v>
      </c>
      <c r="S359" s="122">
        <f>IFERROR(VLOOKUP($L359,'2-2 引出数据_合同数据仓库'!$B$2:$BP$10000,4,FALSE),0)</f>
        <v>0</v>
      </c>
      <c r="T359" s="122"/>
      <c r="U359" s="122">
        <f>IFERROR(VLOOKUP($L359,'2-2 引出数据_合同数据仓库'!$B$2:$BP$10000,15,FALSE),0)</f>
        <v>0</v>
      </c>
      <c r="V359" s="122">
        <f>U359/(S359-R359+1)*365</f>
        <v>0</v>
      </c>
      <c r="W359" s="122"/>
      <c r="X359" s="154">
        <v>45658</v>
      </c>
      <c r="Y359" s="154">
        <f>X359+30</f>
        <v>45688</v>
      </c>
      <c r="Z359" s="158">
        <f>IFERROR(IF(($R359-Y359)&gt;=0,0,IF(($S359-X359)&lt;0,0,IF(AND(($S359-Y359)&gt;0,(X359-$R359)&gt;0),$V359/365*(Y359-X359+1),IF(AND(($S359-Y359)&lt;=0,(X359-$R359)&gt;0),$V359/365*($S359-X359+1),$V359/365*(Y359-$R359+1))))),0)</f>
        <v>0</v>
      </c>
      <c r="AA359" s="154">
        <f>Y359+1</f>
        <v>45689</v>
      </c>
      <c r="AB359" s="154">
        <f>AA359+27</f>
        <v>45716</v>
      </c>
      <c r="AC359" s="158">
        <f>IFERROR(IF(($R359-AB359)&gt;=0,0,IF(($S359-AA359)&lt;0,0,IF(AND(($S359-AB359)&gt;0,(AA359-$R359)&gt;0),$V359/365*(AB359-AA359+1),IF(AND(($S359-AB359)&lt;=0,(AA359-$R359)&gt;0),$V359/365*($S359-AA359+1),$V359/365*(AB359-$R359+1))))),0)</f>
        <v>0</v>
      </c>
      <c r="AD359" s="154">
        <f>AB359+1</f>
        <v>45717</v>
      </c>
      <c r="AE359" s="154">
        <f>AD359+30</f>
        <v>45747</v>
      </c>
      <c r="AF359" s="158">
        <f>IFERROR(IF(($R359-AE359)&gt;=0,0,IF(($S359-AD359)&lt;0,0,IF(AND(($S359-AE359)&gt;0,(AD359-$R359)&gt;0),$V359/365*(AE359-AD359+1),IF(AND(($S359-AE359)&lt;=0,(AD359-$R359)&gt;0),$V359/365*($S359-AD359+1),$V359/365*(AE359-$R359+1))))),0)</f>
        <v>0</v>
      </c>
      <c r="AG359" s="154">
        <f>AE359+1</f>
        <v>45748</v>
      </c>
      <c r="AH359" s="154">
        <f>AG359+29</f>
        <v>45777</v>
      </c>
      <c r="AI359" s="158">
        <f>IFERROR(IF(($R359-AH359)&gt;=0,0,IF(($S359-AG359)&lt;0,0,IF(AND(($S359-AH359)&gt;0,(AG359-$R359)&gt;0),$V359/365*(AH359-AG359+1),IF(AND(($S359-AH359)&lt;=0,(AG359-$R359)&gt;0),$V359/365*($S359-AG359+1),$V359/365*(AH359-$R359+1))))),0)</f>
        <v>0</v>
      </c>
      <c r="AJ359" s="154">
        <f>AH359+1</f>
        <v>45778</v>
      </c>
      <c r="AK359" s="154">
        <f>AJ359+30</f>
        <v>45808</v>
      </c>
      <c r="AL359" s="158">
        <f>IFERROR(IF(($R359-AK359)&gt;=0,0,IF(($S359-AJ359)&lt;0,0,IF(AND(($S359-AK359)&gt;0,(AJ359-$R359)&gt;0),$V359/365*(AK359-AJ359+1),IF(AND(($S359-AK359)&lt;=0,(AJ359-$R359)&gt;0),$V359/365*($S359-AJ359+1),$V359/365*(AK359-$R359+1))))),0)</f>
        <v>0</v>
      </c>
      <c r="AM359" s="154">
        <f>AK359+1</f>
        <v>45809</v>
      </c>
      <c r="AN359" s="154">
        <f>AM359+29</f>
        <v>45838</v>
      </c>
      <c r="AO359" s="158">
        <f>IFERROR(IF(($R359-AN359)&gt;=0,0,IF(($S359-AM359)&lt;0,0,IF(AND(($S359-AN359)&gt;0,(AM359-$R359)&gt;0),$V359/365*(AN359-AM359+1),IF(AND(($S359-AN359)&lt;=0,(AM359-$R359)&gt;0),$V359/365*($S359-AM359+1),$V359/365*(AN359-$R359+1))))),0)</f>
        <v>0</v>
      </c>
      <c r="AP359" s="154">
        <f>AN359+1</f>
        <v>45839</v>
      </c>
      <c r="AQ359" s="154">
        <f>AP359+30</f>
        <v>45869</v>
      </c>
      <c r="AR359" s="158">
        <f>IFERROR(IF(($R359-AQ359)&gt;=0,0,IF(($S359-AP359)&lt;0,0,IF(AND(($S359-AQ359)&gt;0,(AP359-$R359)&gt;0),$V359/365*(AQ359-AP359+1),IF(AND(($S359-AQ359)&lt;=0,(AP359-$R359)&gt;0),$V359/365*($S359-AP359+1),$V359/365*(AQ359-$R359+1))))),0)</f>
        <v>0</v>
      </c>
      <c r="AS359" s="154">
        <f>AQ359+1</f>
        <v>45870</v>
      </c>
      <c r="AT359" s="154">
        <f>AS359+30</f>
        <v>45900</v>
      </c>
      <c r="AU359" s="158">
        <f>IFERROR(IF(($R359-AT359)&gt;=0,0,IF(($S359-AS359)&lt;0,0,IF(AND(($S359-AT359)&gt;0,(AS359-$R359)&gt;0),$V359/365*(AT359-AS359+1),IF(AND(($S359-AT359)&lt;=0,(AS359-$R359)&gt;0),$V359/365*($S359-AS359+1),$V359/365*(AT359-$R359+1))))),0)</f>
        <v>0</v>
      </c>
      <c r="AV359" s="154">
        <f>AT359+1</f>
        <v>45901</v>
      </c>
      <c r="AW359" s="154">
        <f>AV359+29</f>
        <v>45930</v>
      </c>
      <c r="AX359" s="158">
        <f>IFERROR(IF(($R359-AW359)&gt;=0,0,IF(($S359-AV359)&lt;0,0,IF(AND(($S359-AW359)&gt;0,(AV359-$R359)&gt;0),$V359/365*(AW359-AV359+1),IF(AND(($S359-AW359)&lt;=0,(AV359-$R359)&gt;0),$V359/365*($S359-AV359+1),$V359/365*(AW359-$R359+1))))),0)</f>
        <v>0</v>
      </c>
      <c r="AY359" s="154">
        <f>AW359+1</f>
        <v>45931</v>
      </c>
      <c r="AZ359" s="154">
        <f>AY359+30</f>
        <v>45961</v>
      </c>
      <c r="BA359" s="158">
        <f>IFERROR(IF(($R359-AZ359)&gt;=0,0,IF(($S359-AY359)&lt;0,0,IF(AND(($S359-AZ359)&gt;0,(AY359-$R359)&gt;0),$V359/365*(AZ359-AY359+1),IF(AND(($S359-AZ359)&lt;=0,(AY359-$R359)&gt;0),$V359/365*($S359-AY359+1),$V359/365*(AZ359-$R359+1))))),0)</f>
        <v>0</v>
      </c>
      <c r="BB359" s="154">
        <f>AZ359+1</f>
        <v>45962</v>
      </c>
      <c r="BC359" s="154">
        <f>BB359+29</f>
        <v>45991</v>
      </c>
      <c r="BD359" s="158">
        <f>IFERROR(IF(($R359-BC359)&gt;=0,0,IF(($S359-BB359)&lt;0,0,IF(AND(($S359-BC359)&gt;0,(BB359-$R359)&gt;0),$V359/365*(BC359-BB359+1),IF(AND(($S359-BC359)&lt;=0,(BB359-$R359)&gt;0),$V359/365*($S359-BB359+1),$V359/365*(BC359-$R359+1))))),0)</f>
        <v>0</v>
      </c>
      <c r="BE359" s="154">
        <f>BC359+1</f>
        <v>45992</v>
      </c>
      <c r="BF359" s="154">
        <f>BE359+30</f>
        <v>46022</v>
      </c>
      <c r="BG359" s="158">
        <f>IFERROR(IF(($R359-BF359)&gt;=0,0,IF(($S359-BE359)&lt;0,0,IF(AND(($S359-BF359)&gt;0,(BE359-$R359)&gt;0),$V359/365*(BF359-BE359+1),IF(AND(($S359-BF359)&lt;=0,(BE359-$R359)&gt;0),$V359/365*($S359-BE359+1),$V359/365*(BF359-$R359+1))))),0)</f>
        <v>0</v>
      </c>
      <c r="BH359" s="154">
        <v>46023</v>
      </c>
      <c r="BI359" s="154">
        <f>BH359+30</f>
        <v>46053</v>
      </c>
      <c r="BJ359" s="158">
        <f>IFERROR(IF(($R359-BI359)&gt;=0,0,IF(($S359-BH359)&lt;0,0,IF(AND(($S359-BI359)&gt;0,(BH359-$R359)&gt;0),$V359/365*(BI359-BH359+1),IF(AND(($S359-BI359)&lt;=0,(BH359-$R359)&gt;0),$V359/365*($S359-BH359+1),$V359/365*(BI359-$R359+1))))),0)</f>
        <v>0</v>
      </c>
      <c r="BK359" s="154">
        <f>BI359+1</f>
        <v>46054</v>
      </c>
      <c r="BL359" s="154">
        <f>BK359+27</f>
        <v>46081</v>
      </c>
      <c r="BM359" s="158">
        <f>IFERROR(IF(($R359-BL359)&gt;=0,0,IF(($S359-BK359)&lt;0,0,IF(AND(($S359-BL359)&gt;0,(BK359-$R359)&gt;0),$V359/365*(BL359-BK359+1),IF(AND(($S359-BL359)&lt;=0,(BK359-$R359)&gt;0),$V359/365*($S359-BK359+1),$V359/365*(BL359-$R359+1))))),0)</f>
        <v>0</v>
      </c>
      <c r="BN359" s="154">
        <f>BL359+1</f>
        <v>46082</v>
      </c>
      <c r="BO359" s="154">
        <f>BN359+30</f>
        <v>46112</v>
      </c>
      <c r="BP359" s="158">
        <f>IFERROR(IF(($R359-BO359)&gt;=0,0,IF(($S359-BN359)&lt;0,0,IF(AND(($S359-BO359)&gt;0,(BN359-$R359)&gt;0),$V359/365*(BO359-BN359+1),IF(AND(($S359-BO359)&lt;=0,(BN359-$R359)&gt;0),$V359/365*($S359-BN359+1),$V359/365*(BO359-$R359+1))))),0)</f>
        <v>0</v>
      </c>
      <c r="BQ359" s="154">
        <f>BO359+1</f>
        <v>46113</v>
      </c>
      <c r="BR359" s="154">
        <f>BQ359+29</f>
        <v>46142</v>
      </c>
      <c r="BS359" s="158">
        <f>IFERROR(IF(($R359-BR359)&gt;=0,0,IF(($S359-BQ359)&lt;0,0,IF(AND(($S359-BR359)&gt;0,(BQ359-$R359)&gt;0),$V359/365*(BR359-BQ359+1),IF(AND(($S359-BR359)&lt;=0,(BQ359-$R359)&gt;0),$V359/365*($S359-BQ359+1),$V359/365*(BR359-$R359+1))))),0)</f>
        <v>0</v>
      </c>
      <c r="BT359" s="154">
        <f>BR359+1</f>
        <v>46143</v>
      </c>
      <c r="BU359" s="154">
        <f>BT359+30</f>
        <v>46173</v>
      </c>
      <c r="BV359" s="158">
        <f>IFERROR(IF(($R359-BU359)&gt;=0,0,IF(($S359-BT359)&lt;0,0,IF(AND(($S359-BU359)&gt;0,(BT359-$R359)&gt;0),$V359/365*(BU359-BT359+1),IF(AND(($S359-BU359)&lt;=0,(BT359-$R359)&gt;0),$V359/365*($S359-BT359+1),$V359/365*(BU359-$R359+1))))),0)</f>
        <v>0</v>
      </c>
      <c r="BW359" s="154">
        <f>BU359+1</f>
        <v>46174</v>
      </c>
      <c r="BX359" s="154">
        <f>BW359+29</f>
        <v>46203</v>
      </c>
      <c r="BY359" s="158">
        <f>IFERROR(IF(($R359-BX359)&gt;=0,0,IF(($S359-BW359)&lt;0,0,IF(AND(($S359-BX359)&gt;0,(BW359-$R359)&gt;0),$V359/365*(BX359-BW359+1),IF(AND(($S359-BX359)&lt;=0,(BW359-$R359)&gt;0),$V359/365*($S359-BW359+1),$V359/365*(BX359-$R359+1))))),0)</f>
        <v>0</v>
      </c>
      <c r="BZ359" s="154">
        <f>BX359+1</f>
        <v>46204</v>
      </c>
      <c r="CA359" s="154">
        <f>BZ359+30</f>
        <v>46234</v>
      </c>
      <c r="CB359" s="158">
        <f>IFERROR(IF(($R359-CA359)&gt;=0,0,IF(($S359-BZ359)&lt;0,0,IF(AND(($S359-CA359)&gt;0,(BZ359-$R359)&gt;0),$V359/365*(CA359-BZ359+1),IF(AND(($S359-CA359)&lt;=0,(BZ359-$R359)&gt;0),$V359/365*($S359-BZ359+1),$V359/365*(CA359-$R359+1))))),0)</f>
        <v>0</v>
      </c>
      <c r="CC359" s="154">
        <f>CA359+1</f>
        <v>46235</v>
      </c>
      <c r="CD359" s="154">
        <f>CC359+30</f>
        <v>46265</v>
      </c>
      <c r="CE359" s="158">
        <f>IFERROR(IF(($R359-CD359)&gt;=0,0,IF(($S359-CC359)&lt;0,0,IF(AND(($S359-CD359)&gt;0,(CC359-$R359)&gt;0),$V359/365*(CD359-CC359+1),IF(AND(($S359-CD359)&lt;=0,(CC359-$R359)&gt;0),$V359/365*($S359-CC359+1),$V359/365*(CD359-$R359+1))))),0)</f>
        <v>0</v>
      </c>
      <c r="CF359" s="154">
        <f>CD359+1</f>
        <v>46266</v>
      </c>
      <c r="CG359" s="154">
        <f>CF359+29</f>
        <v>46295</v>
      </c>
      <c r="CH359" s="158">
        <f>IFERROR(IF(($R359-CG359)&gt;=0,0,IF(($S359-CF359)&lt;0,0,IF(AND(($S359-CG359)&gt;0,(CF359-$R359)&gt;0),$V359/365*(CG359-CF359+1),IF(AND(($S359-CG359)&lt;=0,(CF359-$R359)&gt;0),$V359/365*($S359-CF359+1),$V359/365*(CG359-$R359+1))))),0)</f>
        <v>0</v>
      </c>
      <c r="CI359" s="154">
        <f>CG359+1</f>
        <v>46296</v>
      </c>
      <c r="CJ359" s="154">
        <f>CI359+30</f>
        <v>46326</v>
      </c>
      <c r="CK359" s="158">
        <f>IFERROR(IF(($R359-CJ359)&gt;=0,0,IF(($S359-CI359)&lt;0,0,IF(AND(($S359-CJ359)&gt;0,(CI359-$R359)&gt;0),$V359/365*(CJ359-CI359+1),IF(AND(($S359-CJ359)&lt;=0,(CI359-$R359)&gt;0),$V359/365*($S359-CI359+1),$V359/365*(CJ359-$R359+1))))),0)</f>
        <v>0</v>
      </c>
      <c r="CL359" s="154">
        <f>CJ359+1</f>
        <v>46327</v>
      </c>
      <c r="CM359" s="154">
        <f>CL359+29</f>
        <v>46356</v>
      </c>
      <c r="CN359" s="158">
        <f>IFERROR(IF(($R359-CM359)&gt;=0,0,IF(($S359-CL359)&lt;0,0,IF(AND(($S359-CM359)&gt;0,(CL359-$R359)&gt;0),$V359/365*(CM359-CL359+1),IF(AND(($S359-CM359)&lt;=0,(CL359-$R359)&gt;0),$V359/365*($S359-CL359+1),$V359/365*(CM359-$R359+1))))),0)</f>
        <v>0</v>
      </c>
      <c r="CO359" s="154">
        <f>CM359+1</f>
        <v>46357</v>
      </c>
      <c r="CP359" s="154">
        <f>CO359+30</f>
        <v>46387</v>
      </c>
      <c r="CQ359" s="158">
        <f>IFERROR(IF(($R359-CP359)&gt;=0,0,IF(($S359-CO359)&lt;0,0,IF(AND(($S359-CP359)&gt;0,(CO359-$R359)&gt;0),$V359/365*(CP359-CO359+1),IF(AND(($S359-CP359)&lt;=0,(CO359-$R359)&gt;0),$V359/365*($S359-CO359+1),$V359/365*(CP359-$R359+1))))),0)</f>
        <v>0</v>
      </c>
    </row>
    <row r="360" s="80" customFormat="1" ht="24" customHeight="1" outlineLevel="4" spans="1:95">
      <c r="A360" s="123" t="s">
        <v>2814</v>
      </c>
      <c r="B360" s="124"/>
      <c r="C360" s="124"/>
      <c r="D360" s="124"/>
      <c r="E360" s="124"/>
      <c r="F360" s="124"/>
      <c r="G360" s="125"/>
      <c r="H360" s="126"/>
      <c r="I360" s="126"/>
      <c r="J360" s="126"/>
      <c r="K360" s="126"/>
      <c r="L360" s="149"/>
      <c r="M360" s="149"/>
      <c r="N360" s="126"/>
      <c r="O360" s="126"/>
      <c r="P360" s="126"/>
      <c r="Q360" s="126"/>
      <c r="R360" s="126"/>
      <c r="S360" s="126"/>
      <c r="T360" s="126"/>
      <c r="U360" s="126"/>
      <c r="V360" s="126"/>
      <c r="W360" s="126"/>
      <c r="X360" s="126"/>
      <c r="Y360" s="126"/>
      <c r="Z360" s="126"/>
      <c r="AA360" s="126"/>
      <c r="AB360" s="126"/>
      <c r="AC360" s="126"/>
      <c r="AD360" s="126"/>
      <c r="AE360" s="126"/>
      <c r="AF360" s="126"/>
      <c r="AG360" s="126"/>
      <c r="AH360" s="126"/>
      <c r="AI360" s="126"/>
      <c r="AJ360" s="126"/>
      <c r="AK360" s="126"/>
      <c r="AL360" s="126"/>
      <c r="AM360" s="126"/>
      <c r="AN360" s="126"/>
      <c r="AO360" s="126"/>
      <c r="AP360" s="126"/>
      <c r="AQ360" s="126"/>
      <c r="AR360" s="126"/>
      <c r="AS360" s="126"/>
      <c r="AT360" s="126"/>
      <c r="AU360" s="126"/>
      <c r="AV360" s="126"/>
      <c r="AW360" s="126"/>
      <c r="AX360" s="126"/>
      <c r="AY360" s="126"/>
      <c r="AZ360" s="126"/>
      <c r="BA360" s="126"/>
      <c r="BB360" s="126"/>
      <c r="BC360" s="126"/>
      <c r="BD360" s="126"/>
      <c r="BE360" s="126"/>
      <c r="BF360" s="126"/>
      <c r="BG360" s="126"/>
      <c r="BH360" s="126"/>
      <c r="BI360" s="126"/>
      <c r="BJ360" s="126"/>
      <c r="BK360" s="126"/>
      <c r="BL360" s="126"/>
      <c r="BM360" s="126"/>
      <c r="BN360" s="126"/>
      <c r="BO360" s="126"/>
      <c r="BP360" s="126"/>
      <c r="BQ360" s="126"/>
      <c r="BR360" s="126"/>
      <c r="BS360" s="126"/>
      <c r="BT360" s="126"/>
      <c r="BU360" s="126"/>
      <c r="BV360" s="126"/>
      <c r="BW360" s="126"/>
      <c r="BX360" s="126"/>
      <c r="BY360" s="126"/>
      <c r="BZ360" s="126"/>
      <c r="CA360" s="126"/>
      <c r="CB360" s="126"/>
      <c r="CC360" s="126"/>
      <c r="CD360" s="126"/>
      <c r="CE360" s="126"/>
      <c r="CF360" s="126"/>
      <c r="CG360" s="126"/>
      <c r="CH360" s="126"/>
      <c r="CI360" s="126"/>
      <c r="CJ360" s="126"/>
      <c r="CK360" s="126"/>
      <c r="CL360" s="126"/>
      <c r="CM360" s="126"/>
      <c r="CN360" s="126"/>
      <c r="CO360" s="126"/>
      <c r="CP360" s="126"/>
      <c r="CQ360" s="126"/>
    </row>
    <row r="361" ht="24" customHeight="1" outlineLevel="3" spans="1:95">
      <c r="A361" s="115"/>
      <c r="B361" s="116" t="s">
        <v>792</v>
      </c>
      <c r="C361" s="117" t="s">
        <v>1307</v>
      </c>
      <c r="D361" s="115" t="s">
        <v>1308</v>
      </c>
      <c r="E361" s="116"/>
      <c r="F361" s="116"/>
      <c r="G361" s="116"/>
      <c r="H361" s="118">
        <f>X361+AA361+AD361+AG361+AJ361+AM361+AP361+AS361+AV361+AY361+BB361+BE361</f>
        <v>0</v>
      </c>
      <c r="I361" s="118">
        <f>Y361+AB361+AE361+AH361+AK361+AN361+AQ361+AT361+AW361+AZ361+BC361+BF361</f>
        <v>0</v>
      </c>
      <c r="J361" s="118">
        <f>Z361+AC361+AF361+AI361+AL361+AO361+AR361+AU361+AX361+BA361+BD361+BG361</f>
        <v>0</v>
      </c>
      <c r="K361" s="118"/>
      <c r="L361" s="146"/>
      <c r="M361" s="146"/>
      <c r="N361" s="118"/>
      <c r="O361" s="118"/>
      <c r="P361" s="118"/>
      <c r="Q361" s="118"/>
      <c r="R361" s="118"/>
      <c r="S361" s="118"/>
      <c r="T361" s="118"/>
      <c r="U361" s="118"/>
      <c r="V361" s="118"/>
      <c r="W361" s="118"/>
      <c r="X361" s="118">
        <f>VLOOKUP($C361,'1 预算编制表单'!$C:$BJ,27,FALSE)</f>
        <v>0</v>
      </c>
      <c r="Y361" s="118">
        <f>X361-Z361</f>
        <v>0</v>
      </c>
      <c r="Z361" s="118">
        <f>SUM(Z362:Z366)</f>
        <v>0</v>
      </c>
      <c r="AA361" s="118">
        <f>VLOOKUP($C361,'1 预算编制表单'!$C:$BJ,30,FALSE)</f>
        <v>0</v>
      </c>
      <c r="AB361" s="118">
        <f>AA361-AC361</f>
        <v>0</v>
      </c>
      <c r="AC361" s="118">
        <f>SUM(AC362:AC366)</f>
        <v>0</v>
      </c>
      <c r="AD361" s="118">
        <f>VLOOKUP($C361,'1 预算编制表单'!$C:$BJ,33,FALSE)</f>
        <v>0</v>
      </c>
      <c r="AE361" s="118">
        <f>AD361-AF361</f>
        <v>0</v>
      </c>
      <c r="AF361" s="118">
        <f>SUM(AF362:AF366)</f>
        <v>0</v>
      </c>
      <c r="AG361" s="118">
        <f>VLOOKUP($C361,'1 预算编制表单'!$C:$BJ,36,FALSE)</f>
        <v>0</v>
      </c>
      <c r="AH361" s="118">
        <f>AG361-AI361</f>
        <v>0</v>
      </c>
      <c r="AI361" s="118">
        <f>SUM(AI362:AI366)</f>
        <v>0</v>
      </c>
      <c r="AJ361" s="118">
        <f>VLOOKUP($C361,'1 预算编制表单'!$C:$BJ,39,FALSE)</f>
        <v>0</v>
      </c>
      <c r="AK361" s="118">
        <f>AJ361-AL361</f>
        <v>0</v>
      </c>
      <c r="AL361" s="118">
        <f>SUM(AL362:AL366)</f>
        <v>0</v>
      </c>
      <c r="AM361" s="118">
        <f>VLOOKUP($C361,'1 预算编制表单'!$C:$BJ,42,FALSE)</f>
        <v>0</v>
      </c>
      <c r="AN361" s="118">
        <f>AM361-AO361</f>
        <v>0</v>
      </c>
      <c r="AO361" s="118">
        <f>SUM(AO362:AO366)</f>
        <v>0</v>
      </c>
      <c r="AP361" s="118">
        <f>VLOOKUP($C361,'1 预算编制表单'!$C:$BJ,45,FALSE)</f>
        <v>0</v>
      </c>
      <c r="AQ361" s="118">
        <f>AP361-AR361</f>
        <v>0</v>
      </c>
      <c r="AR361" s="118">
        <f>SUM(AR362:AR366)</f>
        <v>0</v>
      </c>
      <c r="AS361" s="118">
        <f>VLOOKUP($C361,'1 预算编制表单'!$C:$BJ,48,FALSE)</f>
        <v>0</v>
      </c>
      <c r="AT361" s="118">
        <f>AS361-AU361</f>
        <v>0</v>
      </c>
      <c r="AU361" s="118">
        <f>SUM(AU362:AU366)</f>
        <v>0</v>
      </c>
      <c r="AV361" s="118">
        <f>VLOOKUP($C361,'1 预算编制表单'!$C:$BJ,51,FALSE)</f>
        <v>0</v>
      </c>
      <c r="AW361" s="118">
        <f>AV361-AX361</f>
        <v>0</v>
      </c>
      <c r="AX361" s="118">
        <f>SUM(AX362:AX366)</f>
        <v>0</v>
      </c>
      <c r="AY361" s="118">
        <f>VLOOKUP($C361,'1 预算编制表单'!$C:$BJ,54,FALSE)</f>
        <v>0</v>
      </c>
      <c r="AZ361" s="118">
        <f>AY361-BA361</f>
        <v>0</v>
      </c>
      <c r="BA361" s="118">
        <f>SUM(BA362:BA366)</f>
        <v>0</v>
      </c>
      <c r="BB361" s="118">
        <f>VLOOKUP($C361,'1 预算编制表单'!$C:$BJ,57,FALSE)</f>
        <v>0</v>
      </c>
      <c r="BC361" s="118">
        <f>BB361-BD361</f>
        <v>0</v>
      </c>
      <c r="BD361" s="118">
        <f>SUM(BD362:BD366)</f>
        <v>0</v>
      </c>
      <c r="BE361" s="118">
        <f>VLOOKUP($C361,'1 预算编制表单'!$C:$BJ,60,FALSE)</f>
        <v>0</v>
      </c>
      <c r="BF361" s="118">
        <f>BE361-BG361</f>
        <v>0</v>
      </c>
      <c r="BG361" s="118">
        <f>SUM(BG362:BG366)</f>
        <v>0</v>
      </c>
      <c r="BH361" s="118">
        <f>VLOOKUP($C361,'1 预算编制表单'!$C:$BJ,27,FALSE)</f>
        <v>0</v>
      </c>
      <c r="BI361" s="118">
        <f>BH361-BJ361</f>
        <v>0</v>
      </c>
      <c r="BJ361" s="118">
        <f>SUM(BJ362:BJ366)</f>
        <v>0</v>
      </c>
      <c r="BK361" s="118">
        <f>VLOOKUP($C361,'1 预算编制表单'!$C:$BJ,30,FALSE)</f>
        <v>0</v>
      </c>
      <c r="BL361" s="118">
        <f>BK361-BM361</f>
        <v>0</v>
      </c>
      <c r="BM361" s="118">
        <f>SUM(BM362:BM366)</f>
        <v>0</v>
      </c>
      <c r="BN361" s="118">
        <f>VLOOKUP($C361,'1 预算编制表单'!$C:$BJ,33,FALSE)</f>
        <v>0</v>
      </c>
      <c r="BO361" s="118">
        <f>BN361-BP361</f>
        <v>0</v>
      </c>
      <c r="BP361" s="118">
        <f>SUM(BP362:BP366)</f>
        <v>0</v>
      </c>
      <c r="BQ361" s="118">
        <f>VLOOKUP($C361,'1 预算编制表单'!$C:$BJ,36,FALSE)</f>
        <v>0</v>
      </c>
      <c r="BR361" s="118">
        <f>BQ361-BS361</f>
        <v>0</v>
      </c>
      <c r="BS361" s="118">
        <f>SUM(BS362:BS366)</f>
        <v>0</v>
      </c>
      <c r="BT361" s="118">
        <f>VLOOKUP($C361,'1 预算编制表单'!$C:$BJ,39,FALSE)</f>
        <v>0</v>
      </c>
      <c r="BU361" s="118">
        <f>BT361-BV361</f>
        <v>0</v>
      </c>
      <c r="BV361" s="118">
        <f>SUM(BV362:BV366)</f>
        <v>0</v>
      </c>
      <c r="BW361" s="118">
        <f>VLOOKUP($C361,'1 预算编制表单'!$C:$BJ,42,FALSE)</f>
        <v>0</v>
      </c>
      <c r="BX361" s="118">
        <f>BW361-BY361</f>
        <v>0</v>
      </c>
      <c r="BY361" s="118">
        <f>SUM(BY362:BY366)</f>
        <v>0</v>
      </c>
      <c r="BZ361" s="118">
        <f>VLOOKUP($C361,'1 预算编制表单'!$C:$BJ,45,FALSE)</f>
        <v>0</v>
      </c>
      <c r="CA361" s="118">
        <f>BZ361-CB361</f>
        <v>0</v>
      </c>
      <c r="CB361" s="118">
        <f>SUM(CB362:CB366)</f>
        <v>0</v>
      </c>
      <c r="CC361" s="118">
        <f>VLOOKUP($C361,'1 预算编制表单'!$C:$BJ,48,FALSE)</f>
        <v>0</v>
      </c>
      <c r="CD361" s="118">
        <f>CC361-CE361</f>
        <v>0</v>
      </c>
      <c r="CE361" s="118">
        <f>SUM(CE362:CE366)</f>
        <v>0</v>
      </c>
      <c r="CF361" s="118">
        <f>VLOOKUP($C361,'1 预算编制表单'!$C:$BJ,51,FALSE)</f>
        <v>0</v>
      </c>
      <c r="CG361" s="118">
        <f>CF361-CH361</f>
        <v>0</v>
      </c>
      <c r="CH361" s="118">
        <f>SUM(CH362:CH366)</f>
        <v>0</v>
      </c>
      <c r="CI361" s="118">
        <f>VLOOKUP($C361,'1 预算编制表单'!$C:$BJ,54,FALSE)</f>
        <v>0</v>
      </c>
      <c r="CJ361" s="118">
        <f>CI361-CK361</f>
        <v>0</v>
      </c>
      <c r="CK361" s="118">
        <f>SUM(CK362:CK366)</f>
        <v>0</v>
      </c>
      <c r="CL361" s="118">
        <f>VLOOKUP($C361,'1 预算编制表单'!$C:$BJ,57,FALSE)</f>
        <v>0</v>
      </c>
      <c r="CM361" s="118">
        <f>CL361-CN361</f>
        <v>0</v>
      </c>
      <c r="CN361" s="118">
        <f>SUM(CN362:CN366)</f>
        <v>0</v>
      </c>
      <c r="CO361" s="118">
        <f>VLOOKUP($C361,'1 预算编制表单'!$C:$BJ,60,FALSE)</f>
        <v>0</v>
      </c>
      <c r="CP361" s="118">
        <f>CO361-CQ361</f>
        <v>0</v>
      </c>
      <c r="CQ361" s="118">
        <f>SUM(CQ362:CQ366)</f>
        <v>0</v>
      </c>
    </row>
    <row r="362" s="80" customFormat="1" ht="24" customHeight="1" outlineLevel="4" spans="1:95">
      <c r="A362" s="119"/>
      <c r="B362" s="120"/>
      <c r="C362" s="121"/>
      <c r="D362" s="119"/>
      <c r="E362" s="120"/>
      <c r="F362" s="120"/>
      <c r="G362" s="120"/>
      <c r="H362" s="122"/>
      <c r="I362" s="122"/>
      <c r="J362" s="122">
        <f>Z362+AC362+AF362+AI362+AL362+AO362+AR362+AU362+AX362+BA362+BD362+BG362</f>
        <v>0</v>
      </c>
      <c r="K362" s="122">
        <v>1</v>
      </c>
      <c r="L362" s="147"/>
      <c r="M362" s="148">
        <f>IFERROR(VLOOKUP($L362,'2-2 引出数据_合同数据仓库'!$B$2:$BP$10000,3,FALSE),0)</f>
        <v>0</v>
      </c>
      <c r="N362" s="122"/>
      <c r="O362" s="148">
        <f>IFERROR(VLOOKUP((LEFT(VLOOKUP($L362,'2-2 引出数据_合同数据仓库'!$B$2:$BP$10000,64,FALSE),15)&amp;(RIGHT(VLOOKUP($L362,'2-2 引出数据_合同数据仓库'!$B$2:$BP$10000,64,FALSE),4)+1)),'2-2 引出数据_合同数据仓库'!$B$2:$BP$10000,3,FALSE),0)</f>
        <v>0</v>
      </c>
      <c r="P362" s="122"/>
      <c r="Q362" s="122">
        <f>IFERROR(VLOOKUP($L362,'2-2 引出数据_合同数据仓库'!$B$2:$BP$10000,28,FALSE),0)</f>
        <v>0</v>
      </c>
      <c r="R362" s="122">
        <f>IFERROR(VLOOKUP($L362,'2-2 引出数据_合同数据仓库'!$B$2:$BP$10000,29,FALSE),0)</f>
        <v>0</v>
      </c>
      <c r="S362" s="122">
        <f>IFERROR(VLOOKUP($L362,'2-2 引出数据_合同数据仓库'!$B$2:$BP$10000,4,FALSE),0)</f>
        <v>0</v>
      </c>
      <c r="T362" s="122"/>
      <c r="U362" s="122">
        <f>IFERROR(VLOOKUP($L362,'2-2 引出数据_合同数据仓库'!$B$2:$BP$10000,15,FALSE),0)</f>
        <v>0</v>
      </c>
      <c r="V362" s="122">
        <f>U362/(S362-R362+1)*365</f>
        <v>0</v>
      </c>
      <c r="W362" s="122"/>
      <c r="X362" s="154">
        <v>45658</v>
      </c>
      <c r="Y362" s="154">
        <f>X362+30</f>
        <v>45688</v>
      </c>
      <c r="Z362" s="158">
        <f>IFERROR(IF(($R362-Y362)&gt;=0,0,IF(($S362-X362)&lt;0,0,IF(AND(($S362-Y362)&gt;0,(X362-$R362)&gt;0),$V362/365*(Y362-X362+1),IF(AND(($S362-Y362)&lt;=0,(X362-$R362)&gt;0),$V362/365*($S362-X362+1),$V362/365*(Y362-$R362+1))))),0)</f>
        <v>0</v>
      </c>
      <c r="AA362" s="154">
        <f>Y362+1</f>
        <v>45689</v>
      </c>
      <c r="AB362" s="154">
        <f>AA362+27</f>
        <v>45716</v>
      </c>
      <c r="AC362" s="158">
        <f>IFERROR(IF(($R362-AB362)&gt;=0,0,IF(($S362-AA362)&lt;0,0,IF(AND(($S362-AB362)&gt;0,(AA362-$R362)&gt;0),$V362/365*(AB362-AA362+1),IF(AND(($S362-AB362)&lt;=0,(AA362-$R362)&gt;0),$V362/365*($S362-AA362+1),$V362/365*(AB362-$R362+1))))),0)</f>
        <v>0</v>
      </c>
      <c r="AD362" s="154">
        <f>AB362+1</f>
        <v>45717</v>
      </c>
      <c r="AE362" s="154">
        <f>AD362+30</f>
        <v>45747</v>
      </c>
      <c r="AF362" s="158">
        <f>IFERROR(IF(($R362-AE362)&gt;=0,0,IF(($S362-AD362)&lt;0,0,IF(AND(($S362-AE362)&gt;0,(AD362-$R362)&gt;0),$V362/365*(AE362-AD362+1),IF(AND(($S362-AE362)&lt;=0,(AD362-$R362)&gt;0),$V362/365*($S362-AD362+1),$V362/365*(AE362-$R362+1))))),0)</f>
        <v>0</v>
      </c>
      <c r="AG362" s="154">
        <f>AE362+1</f>
        <v>45748</v>
      </c>
      <c r="AH362" s="154">
        <f>AG362+29</f>
        <v>45777</v>
      </c>
      <c r="AI362" s="158">
        <f>IFERROR(IF(($R362-AH362)&gt;=0,0,IF(($S362-AG362)&lt;0,0,IF(AND(($S362-AH362)&gt;0,(AG362-$R362)&gt;0),$V362/365*(AH362-AG362+1),IF(AND(($S362-AH362)&lt;=0,(AG362-$R362)&gt;0),$V362/365*($S362-AG362+1),$V362/365*(AH362-$R362+1))))),0)</f>
        <v>0</v>
      </c>
      <c r="AJ362" s="154">
        <f>AH362+1</f>
        <v>45778</v>
      </c>
      <c r="AK362" s="154">
        <f>AJ362+30</f>
        <v>45808</v>
      </c>
      <c r="AL362" s="158">
        <f>IFERROR(IF(($R362-AK362)&gt;=0,0,IF(($S362-AJ362)&lt;0,0,IF(AND(($S362-AK362)&gt;0,(AJ362-$R362)&gt;0),$V362/365*(AK362-AJ362+1),IF(AND(($S362-AK362)&lt;=0,(AJ362-$R362)&gt;0),$V362/365*($S362-AJ362+1),$V362/365*(AK362-$R362+1))))),0)</f>
        <v>0</v>
      </c>
      <c r="AM362" s="154">
        <f>AK362+1</f>
        <v>45809</v>
      </c>
      <c r="AN362" s="154">
        <f>AM362+29</f>
        <v>45838</v>
      </c>
      <c r="AO362" s="158">
        <f>IFERROR(IF(($R362-AN362)&gt;=0,0,IF(($S362-AM362)&lt;0,0,IF(AND(($S362-AN362)&gt;0,(AM362-$R362)&gt;0),$V362/365*(AN362-AM362+1),IF(AND(($S362-AN362)&lt;=0,(AM362-$R362)&gt;0),$V362/365*($S362-AM362+1),$V362/365*(AN362-$R362+1))))),0)</f>
        <v>0</v>
      </c>
      <c r="AP362" s="154">
        <f>AN362+1</f>
        <v>45839</v>
      </c>
      <c r="AQ362" s="154">
        <f>AP362+30</f>
        <v>45869</v>
      </c>
      <c r="AR362" s="158">
        <f>IFERROR(IF(($R362-AQ362)&gt;=0,0,IF(($S362-AP362)&lt;0,0,IF(AND(($S362-AQ362)&gt;0,(AP362-$R362)&gt;0),$V362/365*(AQ362-AP362+1),IF(AND(($S362-AQ362)&lt;=0,(AP362-$R362)&gt;0),$V362/365*($S362-AP362+1),$V362/365*(AQ362-$R362+1))))),0)</f>
        <v>0</v>
      </c>
      <c r="AS362" s="154">
        <f>AQ362+1</f>
        <v>45870</v>
      </c>
      <c r="AT362" s="154">
        <f>AS362+30</f>
        <v>45900</v>
      </c>
      <c r="AU362" s="158">
        <f>IFERROR(IF(($R362-AT362)&gt;=0,0,IF(($S362-AS362)&lt;0,0,IF(AND(($S362-AT362)&gt;0,(AS362-$R362)&gt;0),$V362/365*(AT362-AS362+1),IF(AND(($S362-AT362)&lt;=0,(AS362-$R362)&gt;0),$V362/365*($S362-AS362+1),$V362/365*(AT362-$R362+1))))),0)</f>
        <v>0</v>
      </c>
      <c r="AV362" s="154">
        <f>AT362+1</f>
        <v>45901</v>
      </c>
      <c r="AW362" s="154">
        <f>AV362+29</f>
        <v>45930</v>
      </c>
      <c r="AX362" s="158">
        <f>IFERROR(IF(($R362-AW362)&gt;=0,0,IF(($S362-AV362)&lt;0,0,IF(AND(($S362-AW362)&gt;0,(AV362-$R362)&gt;0),$V362/365*(AW362-AV362+1),IF(AND(($S362-AW362)&lt;=0,(AV362-$R362)&gt;0),$V362/365*($S362-AV362+1),$V362/365*(AW362-$R362+1))))),0)</f>
        <v>0</v>
      </c>
      <c r="AY362" s="154">
        <f>AW362+1</f>
        <v>45931</v>
      </c>
      <c r="AZ362" s="154">
        <f>AY362+30</f>
        <v>45961</v>
      </c>
      <c r="BA362" s="158">
        <f>IFERROR(IF(($R362-AZ362)&gt;=0,0,IF(($S362-AY362)&lt;0,0,IF(AND(($S362-AZ362)&gt;0,(AY362-$R362)&gt;0),$V362/365*(AZ362-AY362+1),IF(AND(($S362-AZ362)&lt;=0,(AY362-$R362)&gt;0),$V362/365*($S362-AY362+1),$V362/365*(AZ362-$R362+1))))),0)</f>
        <v>0</v>
      </c>
      <c r="BB362" s="154">
        <f>AZ362+1</f>
        <v>45962</v>
      </c>
      <c r="BC362" s="154">
        <f>BB362+29</f>
        <v>45991</v>
      </c>
      <c r="BD362" s="158">
        <f>IFERROR(IF(($R362-BC362)&gt;=0,0,IF(($S362-BB362)&lt;0,0,IF(AND(($S362-BC362)&gt;0,(BB362-$R362)&gt;0),$V362/365*(BC362-BB362+1),IF(AND(($S362-BC362)&lt;=0,(BB362-$R362)&gt;0),$V362/365*($S362-BB362+1),$V362/365*(BC362-$R362+1))))),0)</f>
        <v>0</v>
      </c>
      <c r="BE362" s="154">
        <f>BC362+1</f>
        <v>45992</v>
      </c>
      <c r="BF362" s="154">
        <f>BE362+30</f>
        <v>46022</v>
      </c>
      <c r="BG362" s="158">
        <f>IFERROR(IF(($R362-BF362)&gt;=0,0,IF(($S362-BE362)&lt;0,0,IF(AND(($S362-BF362)&gt;0,(BE362-$R362)&gt;0),$V362/365*(BF362-BE362+1),IF(AND(($S362-BF362)&lt;=0,(BE362-$R362)&gt;0),$V362/365*($S362-BE362+1),$V362/365*(BF362-$R362+1))))),0)</f>
        <v>0</v>
      </c>
      <c r="BH362" s="154">
        <v>46023</v>
      </c>
      <c r="BI362" s="154">
        <f>BH362+30</f>
        <v>46053</v>
      </c>
      <c r="BJ362" s="158">
        <f>IFERROR(IF(($R362-BI362)&gt;=0,0,IF(($S362-BH362)&lt;0,0,IF(AND(($S362-BI362)&gt;0,(BH362-$R362)&gt;0),$V362/365*(BI362-BH362+1),IF(AND(($S362-BI362)&lt;=0,(BH362-$R362)&gt;0),$V362/365*($S362-BH362+1),$V362/365*(BI362-$R362+1))))),0)</f>
        <v>0</v>
      </c>
      <c r="BK362" s="154">
        <f>BI362+1</f>
        <v>46054</v>
      </c>
      <c r="BL362" s="154">
        <f>BK362+27</f>
        <v>46081</v>
      </c>
      <c r="BM362" s="158">
        <f>IFERROR(IF(($R362-BL362)&gt;=0,0,IF(($S362-BK362)&lt;0,0,IF(AND(($S362-BL362)&gt;0,(BK362-$R362)&gt;0),$V362/365*(BL362-BK362+1),IF(AND(($S362-BL362)&lt;=0,(BK362-$R362)&gt;0),$V362/365*($S362-BK362+1),$V362/365*(BL362-$R362+1))))),0)</f>
        <v>0</v>
      </c>
      <c r="BN362" s="154">
        <f>BL362+1</f>
        <v>46082</v>
      </c>
      <c r="BO362" s="154">
        <f>BN362+30</f>
        <v>46112</v>
      </c>
      <c r="BP362" s="158">
        <f>IFERROR(IF(($R362-BO362)&gt;=0,0,IF(($S362-BN362)&lt;0,0,IF(AND(($S362-BO362)&gt;0,(BN362-$R362)&gt;0),$V362/365*(BO362-BN362+1),IF(AND(($S362-BO362)&lt;=0,(BN362-$R362)&gt;0),$V362/365*($S362-BN362+1),$V362/365*(BO362-$R362+1))))),0)</f>
        <v>0</v>
      </c>
      <c r="BQ362" s="154">
        <f>BO362+1</f>
        <v>46113</v>
      </c>
      <c r="BR362" s="154">
        <f>BQ362+29</f>
        <v>46142</v>
      </c>
      <c r="BS362" s="158">
        <f>IFERROR(IF(($R362-BR362)&gt;=0,0,IF(($S362-BQ362)&lt;0,0,IF(AND(($S362-BR362)&gt;0,(BQ362-$R362)&gt;0),$V362/365*(BR362-BQ362+1),IF(AND(($S362-BR362)&lt;=0,(BQ362-$R362)&gt;0),$V362/365*($S362-BQ362+1),$V362/365*(BR362-$R362+1))))),0)</f>
        <v>0</v>
      </c>
      <c r="BT362" s="154">
        <f>BR362+1</f>
        <v>46143</v>
      </c>
      <c r="BU362" s="154">
        <f>BT362+30</f>
        <v>46173</v>
      </c>
      <c r="BV362" s="158">
        <f>IFERROR(IF(($R362-BU362)&gt;=0,0,IF(($S362-BT362)&lt;0,0,IF(AND(($S362-BU362)&gt;0,(BT362-$R362)&gt;0),$V362/365*(BU362-BT362+1),IF(AND(($S362-BU362)&lt;=0,(BT362-$R362)&gt;0),$V362/365*($S362-BT362+1),$V362/365*(BU362-$R362+1))))),0)</f>
        <v>0</v>
      </c>
      <c r="BW362" s="154">
        <f>BU362+1</f>
        <v>46174</v>
      </c>
      <c r="BX362" s="154">
        <f>BW362+29</f>
        <v>46203</v>
      </c>
      <c r="BY362" s="158">
        <f>IFERROR(IF(($R362-BX362)&gt;=0,0,IF(($S362-BW362)&lt;0,0,IF(AND(($S362-BX362)&gt;0,(BW362-$R362)&gt;0),$V362/365*(BX362-BW362+1),IF(AND(($S362-BX362)&lt;=0,(BW362-$R362)&gt;0),$V362/365*($S362-BW362+1),$V362/365*(BX362-$R362+1))))),0)</f>
        <v>0</v>
      </c>
      <c r="BZ362" s="154">
        <f>BX362+1</f>
        <v>46204</v>
      </c>
      <c r="CA362" s="154">
        <f>BZ362+30</f>
        <v>46234</v>
      </c>
      <c r="CB362" s="158">
        <f>IFERROR(IF(($R362-CA362)&gt;=0,0,IF(($S362-BZ362)&lt;0,0,IF(AND(($S362-CA362)&gt;0,(BZ362-$R362)&gt;0),$V362/365*(CA362-BZ362+1),IF(AND(($S362-CA362)&lt;=0,(BZ362-$R362)&gt;0),$V362/365*($S362-BZ362+1),$V362/365*(CA362-$R362+1))))),0)</f>
        <v>0</v>
      </c>
      <c r="CC362" s="154">
        <f>CA362+1</f>
        <v>46235</v>
      </c>
      <c r="CD362" s="154">
        <f>CC362+30</f>
        <v>46265</v>
      </c>
      <c r="CE362" s="158">
        <f>IFERROR(IF(($R362-CD362)&gt;=0,0,IF(($S362-CC362)&lt;0,0,IF(AND(($S362-CD362)&gt;0,(CC362-$R362)&gt;0),$V362/365*(CD362-CC362+1),IF(AND(($S362-CD362)&lt;=0,(CC362-$R362)&gt;0),$V362/365*($S362-CC362+1),$V362/365*(CD362-$R362+1))))),0)</f>
        <v>0</v>
      </c>
      <c r="CF362" s="154">
        <f>CD362+1</f>
        <v>46266</v>
      </c>
      <c r="CG362" s="154">
        <f>CF362+29</f>
        <v>46295</v>
      </c>
      <c r="CH362" s="158">
        <f>IFERROR(IF(($R362-CG362)&gt;=0,0,IF(($S362-CF362)&lt;0,0,IF(AND(($S362-CG362)&gt;0,(CF362-$R362)&gt;0),$V362/365*(CG362-CF362+1),IF(AND(($S362-CG362)&lt;=0,(CF362-$R362)&gt;0),$V362/365*($S362-CF362+1),$V362/365*(CG362-$R362+1))))),0)</f>
        <v>0</v>
      </c>
      <c r="CI362" s="154">
        <f>CG362+1</f>
        <v>46296</v>
      </c>
      <c r="CJ362" s="154">
        <f>CI362+30</f>
        <v>46326</v>
      </c>
      <c r="CK362" s="158">
        <f>IFERROR(IF(($R362-CJ362)&gt;=0,0,IF(($S362-CI362)&lt;0,0,IF(AND(($S362-CJ362)&gt;0,(CI362-$R362)&gt;0),$V362/365*(CJ362-CI362+1),IF(AND(($S362-CJ362)&lt;=0,(CI362-$R362)&gt;0),$V362/365*($S362-CI362+1),$V362/365*(CJ362-$R362+1))))),0)</f>
        <v>0</v>
      </c>
      <c r="CL362" s="154">
        <f>CJ362+1</f>
        <v>46327</v>
      </c>
      <c r="CM362" s="154">
        <f>CL362+29</f>
        <v>46356</v>
      </c>
      <c r="CN362" s="158">
        <f>IFERROR(IF(($R362-CM362)&gt;=0,0,IF(($S362-CL362)&lt;0,0,IF(AND(($S362-CM362)&gt;0,(CL362-$R362)&gt;0),$V362/365*(CM362-CL362+1),IF(AND(($S362-CM362)&lt;=0,(CL362-$R362)&gt;0),$V362/365*($S362-CL362+1),$V362/365*(CM362-$R362+1))))),0)</f>
        <v>0</v>
      </c>
      <c r="CO362" s="154">
        <f>CM362+1</f>
        <v>46357</v>
      </c>
      <c r="CP362" s="154">
        <f>CO362+30</f>
        <v>46387</v>
      </c>
      <c r="CQ362" s="158">
        <f>IFERROR(IF(($R362-CP362)&gt;=0,0,IF(($S362-CO362)&lt;0,0,IF(AND(($S362-CP362)&gt;0,(CO362-$R362)&gt;0),$V362/365*(CP362-CO362+1),IF(AND(($S362-CP362)&lt;=0,(CO362-$R362)&gt;0),$V362/365*($S362-CO362+1),$V362/365*(CP362-$R362+1))))),0)</f>
        <v>0</v>
      </c>
    </row>
    <row r="363" s="80" customFormat="1" ht="24" customHeight="1" outlineLevel="4" spans="1:95">
      <c r="A363" s="119"/>
      <c r="B363" s="120"/>
      <c r="C363" s="121"/>
      <c r="D363" s="119"/>
      <c r="E363" s="120"/>
      <c r="F363" s="120"/>
      <c r="G363" s="120"/>
      <c r="H363" s="122"/>
      <c r="I363" s="122"/>
      <c r="J363" s="122">
        <f>Z363+AC363+AF363+AI363+AL363+AO363+AR363+AU363+AX363+BA363+BD363+BG363</f>
        <v>0</v>
      </c>
      <c r="K363" s="122">
        <f>K362+1</f>
        <v>2</v>
      </c>
      <c r="L363" s="147"/>
      <c r="M363" s="148">
        <f>IFERROR(VLOOKUP($L363,'2-2 引出数据_合同数据仓库'!$B$2:$BP$10000,3,FALSE),0)</f>
        <v>0</v>
      </c>
      <c r="N363" s="122"/>
      <c r="O363" s="148">
        <f>IFERROR(VLOOKUP((LEFT(VLOOKUP($L363,'2-2 引出数据_合同数据仓库'!$B$2:$BP$10000,64,FALSE),15)&amp;(RIGHT(VLOOKUP($L363,'2-2 引出数据_合同数据仓库'!$B$2:$BP$10000,64,FALSE),4)+1)),'2-2 引出数据_合同数据仓库'!$B$2:$BP$10000,3,FALSE),0)</f>
        <v>0</v>
      </c>
      <c r="P363" s="122"/>
      <c r="Q363" s="122">
        <f>IFERROR(VLOOKUP($L363,'2-2 引出数据_合同数据仓库'!$B$2:$BP$10000,28,FALSE),0)</f>
        <v>0</v>
      </c>
      <c r="R363" s="122">
        <f>IFERROR(VLOOKUP($L363,'2-2 引出数据_合同数据仓库'!$B$2:$BP$10000,29,FALSE),0)</f>
        <v>0</v>
      </c>
      <c r="S363" s="122">
        <f>IFERROR(VLOOKUP($L363,'2-2 引出数据_合同数据仓库'!$B$2:$BP$10000,4,FALSE),0)</f>
        <v>0</v>
      </c>
      <c r="T363" s="122"/>
      <c r="U363" s="122">
        <f>IFERROR(VLOOKUP($L363,'2-2 引出数据_合同数据仓库'!$B$2:$BP$10000,15,FALSE),0)</f>
        <v>0</v>
      </c>
      <c r="V363" s="122">
        <f>U363/(S363-R363+1)*365</f>
        <v>0</v>
      </c>
      <c r="W363" s="122"/>
      <c r="X363" s="154">
        <v>45658</v>
      </c>
      <c r="Y363" s="154">
        <f>X363+30</f>
        <v>45688</v>
      </c>
      <c r="Z363" s="158">
        <f>IFERROR(IF(($R363-Y363)&gt;=0,0,IF(($S363-X363)&lt;0,0,IF(AND(($S363-Y363)&gt;0,(X363-$R363)&gt;0),$V363/365*(Y363-X363+1),IF(AND(($S363-Y363)&lt;=0,(X363-$R363)&gt;0),$V363/365*($S363-X363+1),$V363/365*(Y363-$R363+1))))),0)</f>
        <v>0</v>
      </c>
      <c r="AA363" s="154">
        <f>Y363+1</f>
        <v>45689</v>
      </c>
      <c r="AB363" s="154">
        <f>AA363+27</f>
        <v>45716</v>
      </c>
      <c r="AC363" s="158">
        <f>IFERROR(IF(($R363-AB363)&gt;=0,0,IF(($S363-AA363)&lt;0,0,IF(AND(($S363-AB363)&gt;0,(AA363-$R363)&gt;0),$V363/365*(AB363-AA363+1),IF(AND(($S363-AB363)&lt;=0,(AA363-$R363)&gt;0),$V363/365*($S363-AA363+1),$V363/365*(AB363-$R363+1))))),0)</f>
        <v>0</v>
      </c>
      <c r="AD363" s="154">
        <f>AB363+1</f>
        <v>45717</v>
      </c>
      <c r="AE363" s="154">
        <f>AD363+30</f>
        <v>45747</v>
      </c>
      <c r="AF363" s="158">
        <f>IFERROR(IF(($R363-AE363)&gt;=0,0,IF(($S363-AD363)&lt;0,0,IF(AND(($S363-AE363)&gt;0,(AD363-$R363)&gt;0),$V363/365*(AE363-AD363+1),IF(AND(($S363-AE363)&lt;=0,(AD363-$R363)&gt;0),$V363/365*($S363-AD363+1),$V363/365*(AE363-$R363+1))))),0)</f>
        <v>0</v>
      </c>
      <c r="AG363" s="154">
        <f>AE363+1</f>
        <v>45748</v>
      </c>
      <c r="AH363" s="154">
        <f>AG363+29</f>
        <v>45777</v>
      </c>
      <c r="AI363" s="158">
        <f>IFERROR(IF(($R363-AH363)&gt;=0,0,IF(($S363-AG363)&lt;0,0,IF(AND(($S363-AH363)&gt;0,(AG363-$R363)&gt;0),$V363/365*(AH363-AG363+1),IF(AND(($S363-AH363)&lt;=0,(AG363-$R363)&gt;0),$V363/365*($S363-AG363+1),$V363/365*(AH363-$R363+1))))),0)</f>
        <v>0</v>
      </c>
      <c r="AJ363" s="154">
        <f>AH363+1</f>
        <v>45778</v>
      </c>
      <c r="AK363" s="154">
        <f>AJ363+30</f>
        <v>45808</v>
      </c>
      <c r="AL363" s="158">
        <f>IFERROR(IF(($R363-AK363)&gt;=0,0,IF(($S363-AJ363)&lt;0,0,IF(AND(($S363-AK363)&gt;0,(AJ363-$R363)&gt;0),$V363/365*(AK363-AJ363+1),IF(AND(($S363-AK363)&lt;=0,(AJ363-$R363)&gt;0),$V363/365*($S363-AJ363+1),$V363/365*(AK363-$R363+1))))),0)</f>
        <v>0</v>
      </c>
      <c r="AM363" s="154">
        <f>AK363+1</f>
        <v>45809</v>
      </c>
      <c r="AN363" s="154">
        <f>AM363+29</f>
        <v>45838</v>
      </c>
      <c r="AO363" s="158">
        <f>IFERROR(IF(($R363-AN363)&gt;=0,0,IF(($S363-AM363)&lt;0,0,IF(AND(($S363-AN363)&gt;0,(AM363-$R363)&gt;0),$V363/365*(AN363-AM363+1),IF(AND(($S363-AN363)&lt;=0,(AM363-$R363)&gt;0),$V363/365*($S363-AM363+1),$V363/365*(AN363-$R363+1))))),0)</f>
        <v>0</v>
      </c>
      <c r="AP363" s="154">
        <f>AN363+1</f>
        <v>45839</v>
      </c>
      <c r="AQ363" s="154">
        <f>AP363+30</f>
        <v>45869</v>
      </c>
      <c r="AR363" s="158">
        <f>IFERROR(IF(($R363-AQ363)&gt;=0,0,IF(($S363-AP363)&lt;0,0,IF(AND(($S363-AQ363)&gt;0,(AP363-$R363)&gt;0),$V363/365*(AQ363-AP363+1),IF(AND(($S363-AQ363)&lt;=0,(AP363-$R363)&gt;0),$V363/365*($S363-AP363+1),$V363/365*(AQ363-$R363+1))))),0)</f>
        <v>0</v>
      </c>
      <c r="AS363" s="154">
        <f>AQ363+1</f>
        <v>45870</v>
      </c>
      <c r="AT363" s="154">
        <f>AS363+30</f>
        <v>45900</v>
      </c>
      <c r="AU363" s="158">
        <f>IFERROR(IF(($R363-AT363)&gt;=0,0,IF(($S363-AS363)&lt;0,0,IF(AND(($S363-AT363)&gt;0,(AS363-$R363)&gt;0),$V363/365*(AT363-AS363+1),IF(AND(($S363-AT363)&lt;=0,(AS363-$R363)&gt;0),$V363/365*($S363-AS363+1),$V363/365*(AT363-$R363+1))))),0)</f>
        <v>0</v>
      </c>
      <c r="AV363" s="154">
        <f>AT363+1</f>
        <v>45901</v>
      </c>
      <c r="AW363" s="154">
        <f>AV363+29</f>
        <v>45930</v>
      </c>
      <c r="AX363" s="158">
        <f>IFERROR(IF(($R363-AW363)&gt;=0,0,IF(($S363-AV363)&lt;0,0,IF(AND(($S363-AW363)&gt;0,(AV363-$R363)&gt;0),$V363/365*(AW363-AV363+1),IF(AND(($S363-AW363)&lt;=0,(AV363-$R363)&gt;0),$V363/365*($S363-AV363+1),$V363/365*(AW363-$R363+1))))),0)</f>
        <v>0</v>
      </c>
      <c r="AY363" s="154">
        <f>AW363+1</f>
        <v>45931</v>
      </c>
      <c r="AZ363" s="154">
        <f>AY363+30</f>
        <v>45961</v>
      </c>
      <c r="BA363" s="158">
        <f>IFERROR(IF(($R363-AZ363)&gt;=0,0,IF(($S363-AY363)&lt;0,0,IF(AND(($S363-AZ363)&gt;0,(AY363-$R363)&gt;0),$V363/365*(AZ363-AY363+1),IF(AND(($S363-AZ363)&lt;=0,(AY363-$R363)&gt;0),$V363/365*($S363-AY363+1),$V363/365*(AZ363-$R363+1))))),0)</f>
        <v>0</v>
      </c>
      <c r="BB363" s="154">
        <f>AZ363+1</f>
        <v>45962</v>
      </c>
      <c r="BC363" s="154">
        <f>BB363+29</f>
        <v>45991</v>
      </c>
      <c r="BD363" s="158">
        <f>IFERROR(IF(($R363-BC363)&gt;=0,0,IF(($S363-BB363)&lt;0,0,IF(AND(($S363-BC363)&gt;0,(BB363-$R363)&gt;0),$V363/365*(BC363-BB363+1),IF(AND(($S363-BC363)&lt;=0,(BB363-$R363)&gt;0),$V363/365*($S363-BB363+1),$V363/365*(BC363-$R363+1))))),0)</f>
        <v>0</v>
      </c>
      <c r="BE363" s="154">
        <f>BC363+1</f>
        <v>45992</v>
      </c>
      <c r="BF363" s="154">
        <f>BE363+30</f>
        <v>46022</v>
      </c>
      <c r="BG363" s="158">
        <f>IFERROR(IF(($R363-BF363)&gt;=0,0,IF(($S363-BE363)&lt;0,0,IF(AND(($S363-BF363)&gt;0,(BE363-$R363)&gt;0),$V363/365*(BF363-BE363+1),IF(AND(($S363-BF363)&lt;=0,(BE363-$R363)&gt;0),$V363/365*($S363-BE363+1),$V363/365*(BF363-$R363+1))))),0)</f>
        <v>0</v>
      </c>
      <c r="BH363" s="154">
        <v>46023</v>
      </c>
      <c r="BI363" s="154">
        <f>BH363+30</f>
        <v>46053</v>
      </c>
      <c r="BJ363" s="158">
        <f>IFERROR(IF(($R363-BI363)&gt;=0,0,IF(($S363-BH363)&lt;0,0,IF(AND(($S363-BI363)&gt;0,(BH363-$R363)&gt;0),$V363/365*(BI363-BH363+1),IF(AND(($S363-BI363)&lt;=0,(BH363-$R363)&gt;0),$V363/365*($S363-BH363+1),$V363/365*(BI363-$R363+1))))),0)</f>
        <v>0</v>
      </c>
      <c r="BK363" s="154">
        <f>BI363+1</f>
        <v>46054</v>
      </c>
      <c r="BL363" s="154">
        <f>BK363+27</f>
        <v>46081</v>
      </c>
      <c r="BM363" s="158">
        <f>IFERROR(IF(($R363-BL363)&gt;=0,0,IF(($S363-BK363)&lt;0,0,IF(AND(($S363-BL363)&gt;0,(BK363-$R363)&gt;0),$V363/365*(BL363-BK363+1),IF(AND(($S363-BL363)&lt;=0,(BK363-$R363)&gt;0),$V363/365*($S363-BK363+1),$V363/365*(BL363-$R363+1))))),0)</f>
        <v>0</v>
      </c>
      <c r="BN363" s="154">
        <f>BL363+1</f>
        <v>46082</v>
      </c>
      <c r="BO363" s="154">
        <f>BN363+30</f>
        <v>46112</v>
      </c>
      <c r="BP363" s="158">
        <f>IFERROR(IF(($R363-BO363)&gt;=0,0,IF(($S363-BN363)&lt;0,0,IF(AND(($S363-BO363)&gt;0,(BN363-$R363)&gt;0),$V363/365*(BO363-BN363+1),IF(AND(($S363-BO363)&lt;=0,(BN363-$R363)&gt;0),$V363/365*($S363-BN363+1),$V363/365*(BO363-$R363+1))))),0)</f>
        <v>0</v>
      </c>
      <c r="BQ363" s="154">
        <f>BO363+1</f>
        <v>46113</v>
      </c>
      <c r="BR363" s="154">
        <f>BQ363+29</f>
        <v>46142</v>
      </c>
      <c r="BS363" s="158">
        <f>IFERROR(IF(($R363-BR363)&gt;=0,0,IF(($S363-BQ363)&lt;0,0,IF(AND(($S363-BR363)&gt;0,(BQ363-$R363)&gt;0),$V363/365*(BR363-BQ363+1),IF(AND(($S363-BR363)&lt;=0,(BQ363-$R363)&gt;0),$V363/365*($S363-BQ363+1),$V363/365*(BR363-$R363+1))))),0)</f>
        <v>0</v>
      </c>
      <c r="BT363" s="154">
        <f>BR363+1</f>
        <v>46143</v>
      </c>
      <c r="BU363" s="154">
        <f>BT363+30</f>
        <v>46173</v>
      </c>
      <c r="BV363" s="158">
        <f>IFERROR(IF(($R363-BU363)&gt;=0,0,IF(($S363-BT363)&lt;0,0,IF(AND(($S363-BU363)&gt;0,(BT363-$R363)&gt;0),$V363/365*(BU363-BT363+1),IF(AND(($S363-BU363)&lt;=0,(BT363-$R363)&gt;0),$V363/365*($S363-BT363+1),$V363/365*(BU363-$R363+1))))),0)</f>
        <v>0</v>
      </c>
      <c r="BW363" s="154">
        <f>BU363+1</f>
        <v>46174</v>
      </c>
      <c r="BX363" s="154">
        <f>BW363+29</f>
        <v>46203</v>
      </c>
      <c r="BY363" s="158">
        <f>IFERROR(IF(($R363-BX363)&gt;=0,0,IF(($S363-BW363)&lt;0,0,IF(AND(($S363-BX363)&gt;0,(BW363-$R363)&gt;0),$V363/365*(BX363-BW363+1),IF(AND(($S363-BX363)&lt;=0,(BW363-$R363)&gt;0),$V363/365*($S363-BW363+1),$V363/365*(BX363-$R363+1))))),0)</f>
        <v>0</v>
      </c>
      <c r="BZ363" s="154">
        <f>BX363+1</f>
        <v>46204</v>
      </c>
      <c r="CA363" s="154">
        <f>BZ363+30</f>
        <v>46234</v>
      </c>
      <c r="CB363" s="158">
        <f>IFERROR(IF(($R363-CA363)&gt;=0,0,IF(($S363-BZ363)&lt;0,0,IF(AND(($S363-CA363)&gt;0,(BZ363-$R363)&gt;0),$V363/365*(CA363-BZ363+1),IF(AND(($S363-CA363)&lt;=0,(BZ363-$R363)&gt;0),$V363/365*($S363-BZ363+1),$V363/365*(CA363-$R363+1))))),0)</f>
        <v>0</v>
      </c>
      <c r="CC363" s="154">
        <f>CA363+1</f>
        <v>46235</v>
      </c>
      <c r="CD363" s="154">
        <f>CC363+30</f>
        <v>46265</v>
      </c>
      <c r="CE363" s="158">
        <f>IFERROR(IF(($R363-CD363)&gt;=0,0,IF(($S363-CC363)&lt;0,0,IF(AND(($S363-CD363)&gt;0,(CC363-$R363)&gt;0),$V363/365*(CD363-CC363+1),IF(AND(($S363-CD363)&lt;=0,(CC363-$R363)&gt;0),$V363/365*($S363-CC363+1),$V363/365*(CD363-$R363+1))))),0)</f>
        <v>0</v>
      </c>
      <c r="CF363" s="154">
        <f>CD363+1</f>
        <v>46266</v>
      </c>
      <c r="CG363" s="154">
        <f>CF363+29</f>
        <v>46295</v>
      </c>
      <c r="CH363" s="158">
        <f>IFERROR(IF(($R363-CG363)&gt;=0,0,IF(($S363-CF363)&lt;0,0,IF(AND(($S363-CG363)&gt;0,(CF363-$R363)&gt;0),$V363/365*(CG363-CF363+1),IF(AND(($S363-CG363)&lt;=0,(CF363-$R363)&gt;0),$V363/365*($S363-CF363+1),$V363/365*(CG363-$R363+1))))),0)</f>
        <v>0</v>
      </c>
      <c r="CI363" s="154">
        <f>CG363+1</f>
        <v>46296</v>
      </c>
      <c r="CJ363" s="154">
        <f>CI363+30</f>
        <v>46326</v>
      </c>
      <c r="CK363" s="158">
        <f>IFERROR(IF(($R363-CJ363)&gt;=0,0,IF(($S363-CI363)&lt;0,0,IF(AND(($S363-CJ363)&gt;0,(CI363-$R363)&gt;0),$V363/365*(CJ363-CI363+1),IF(AND(($S363-CJ363)&lt;=0,(CI363-$R363)&gt;0),$V363/365*($S363-CI363+1),$V363/365*(CJ363-$R363+1))))),0)</f>
        <v>0</v>
      </c>
      <c r="CL363" s="154">
        <f>CJ363+1</f>
        <v>46327</v>
      </c>
      <c r="CM363" s="154">
        <f>CL363+29</f>
        <v>46356</v>
      </c>
      <c r="CN363" s="158">
        <f>IFERROR(IF(($R363-CM363)&gt;=0,0,IF(($S363-CL363)&lt;0,0,IF(AND(($S363-CM363)&gt;0,(CL363-$R363)&gt;0),$V363/365*(CM363-CL363+1),IF(AND(($S363-CM363)&lt;=0,(CL363-$R363)&gt;0),$V363/365*($S363-CL363+1),$V363/365*(CM363-$R363+1))))),0)</f>
        <v>0</v>
      </c>
      <c r="CO363" s="154">
        <f>CM363+1</f>
        <v>46357</v>
      </c>
      <c r="CP363" s="154">
        <f>CO363+30</f>
        <v>46387</v>
      </c>
      <c r="CQ363" s="158">
        <f>IFERROR(IF(($R363-CP363)&gt;=0,0,IF(($S363-CO363)&lt;0,0,IF(AND(($S363-CP363)&gt;0,(CO363-$R363)&gt;0),$V363/365*(CP363-CO363+1),IF(AND(($S363-CP363)&lt;=0,(CO363-$R363)&gt;0),$V363/365*($S363-CO363+1),$V363/365*(CP363-$R363+1))))),0)</f>
        <v>0</v>
      </c>
    </row>
    <row r="364" s="80" customFormat="1" ht="24" customHeight="1" outlineLevel="4" spans="1:95">
      <c r="A364" s="119"/>
      <c r="B364" s="120"/>
      <c r="C364" s="121"/>
      <c r="D364" s="119"/>
      <c r="E364" s="120"/>
      <c r="F364" s="120"/>
      <c r="G364" s="120"/>
      <c r="H364" s="122"/>
      <c r="I364" s="122"/>
      <c r="J364" s="122">
        <f>Z364+AC364+AF364+AI364+AL364+AO364+AR364+AU364+AX364+BA364+BD364+BG364</f>
        <v>0</v>
      </c>
      <c r="K364" s="122">
        <f>K363+1</f>
        <v>3</v>
      </c>
      <c r="L364" s="147"/>
      <c r="M364" s="148">
        <f>IFERROR(VLOOKUP($L364,'2-2 引出数据_合同数据仓库'!$B$2:$BP$10000,3,FALSE),0)</f>
        <v>0</v>
      </c>
      <c r="N364" s="122"/>
      <c r="O364" s="148">
        <f>IFERROR(VLOOKUP((LEFT(VLOOKUP($L364,'2-2 引出数据_合同数据仓库'!$B$2:$BP$10000,64,FALSE),15)&amp;(RIGHT(VLOOKUP($L364,'2-2 引出数据_合同数据仓库'!$B$2:$BP$10000,64,FALSE),4)+1)),'2-2 引出数据_合同数据仓库'!$B$2:$BP$10000,3,FALSE),0)</f>
        <v>0</v>
      </c>
      <c r="P364" s="122"/>
      <c r="Q364" s="122">
        <f>IFERROR(VLOOKUP($L364,'2-2 引出数据_合同数据仓库'!$B$2:$BP$10000,28,FALSE),0)</f>
        <v>0</v>
      </c>
      <c r="R364" s="122">
        <f>IFERROR(VLOOKUP($L364,'2-2 引出数据_合同数据仓库'!$B$2:$BP$10000,29,FALSE),0)</f>
        <v>0</v>
      </c>
      <c r="S364" s="122">
        <f>IFERROR(VLOOKUP($L364,'2-2 引出数据_合同数据仓库'!$B$2:$BP$10000,4,FALSE),0)</f>
        <v>0</v>
      </c>
      <c r="T364" s="122"/>
      <c r="U364" s="122">
        <f>IFERROR(VLOOKUP($L364,'2-2 引出数据_合同数据仓库'!$B$2:$BP$10000,15,FALSE),0)</f>
        <v>0</v>
      </c>
      <c r="V364" s="122">
        <f>U364/(S364-R364+1)*365</f>
        <v>0</v>
      </c>
      <c r="W364" s="122"/>
      <c r="X364" s="154">
        <v>45658</v>
      </c>
      <c r="Y364" s="154">
        <f>X364+30</f>
        <v>45688</v>
      </c>
      <c r="Z364" s="158">
        <f>IFERROR(IF(($R364-Y364)&gt;=0,0,IF(($S364-X364)&lt;0,0,IF(AND(($S364-Y364)&gt;0,(X364-$R364)&gt;0),$V364/365*(Y364-X364+1),IF(AND(($S364-Y364)&lt;=0,(X364-$R364)&gt;0),$V364/365*($S364-X364+1),$V364/365*(Y364-$R364+1))))),0)</f>
        <v>0</v>
      </c>
      <c r="AA364" s="154">
        <f>Y364+1</f>
        <v>45689</v>
      </c>
      <c r="AB364" s="154">
        <f>AA364+27</f>
        <v>45716</v>
      </c>
      <c r="AC364" s="158">
        <f>IFERROR(IF(($R364-AB364)&gt;=0,0,IF(($S364-AA364)&lt;0,0,IF(AND(($S364-AB364)&gt;0,(AA364-$R364)&gt;0),$V364/365*(AB364-AA364+1),IF(AND(($S364-AB364)&lt;=0,(AA364-$R364)&gt;0),$V364/365*($S364-AA364+1),$V364/365*(AB364-$R364+1))))),0)</f>
        <v>0</v>
      </c>
      <c r="AD364" s="154">
        <f>AB364+1</f>
        <v>45717</v>
      </c>
      <c r="AE364" s="154">
        <f>AD364+30</f>
        <v>45747</v>
      </c>
      <c r="AF364" s="158">
        <f>IFERROR(IF(($R364-AE364)&gt;=0,0,IF(($S364-AD364)&lt;0,0,IF(AND(($S364-AE364)&gt;0,(AD364-$R364)&gt;0),$V364/365*(AE364-AD364+1),IF(AND(($S364-AE364)&lt;=0,(AD364-$R364)&gt;0),$V364/365*($S364-AD364+1),$V364/365*(AE364-$R364+1))))),0)</f>
        <v>0</v>
      </c>
      <c r="AG364" s="154">
        <f>AE364+1</f>
        <v>45748</v>
      </c>
      <c r="AH364" s="154">
        <f>AG364+29</f>
        <v>45777</v>
      </c>
      <c r="AI364" s="158">
        <f>IFERROR(IF(($R364-AH364)&gt;=0,0,IF(($S364-AG364)&lt;0,0,IF(AND(($S364-AH364)&gt;0,(AG364-$R364)&gt;0),$V364/365*(AH364-AG364+1),IF(AND(($S364-AH364)&lt;=0,(AG364-$R364)&gt;0),$V364/365*($S364-AG364+1),$V364/365*(AH364-$R364+1))))),0)</f>
        <v>0</v>
      </c>
      <c r="AJ364" s="154">
        <f>AH364+1</f>
        <v>45778</v>
      </c>
      <c r="AK364" s="154">
        <f>AJ364+30</f>
        <v>45808</v>
      </c>
      <c r="AL364" s="158">
        <f>IFERROR(IF(($R364-AK364)&gt;=0,0,IF(($S364-AJ364)&lt;0,0,IF(AND(($S364-AK364)&gt;0,(AJ364-$R364)&gt;0),$V364/365*(AK364-AJ364+1),IF(AND(($S364-AK364)&lt;=0,(AJ364-$R364)&gt;0),$V364/365*($S364-AJ364+1),$V364/365*(AK364-$R364+1))))),0)</f>
        <v>0</v>
      </c>
      <c r="AM364" s="154">
        <f>AK364+1</f>
        <v>45809</v>
      </c>
      <c r="AN364" s="154">
        <f>AM364+29</f>
        <v>45838</v>
      </c>
      <c r="AO364" s="158">
        <f>IFERROR(IF(($R364-AN364)&gt;=0,0,IF(($S364-AM364)&lt;0,0,IF(AND(($S364-AN364)&gt;0,(AM364-$R364)&gt;0),$V364/365*(AN364-AM364+1),IF(AND(($S364-AN364)&lt;=0,(AM364-$R364)&gt;0),$V364/365*($S364-AM364+1),$V364/365*(AN364-$R364+1))))),0)</f>
        <v>0</v>
      </c>
      <c r="AP364" s="154">
        <f>AN364+1</f>
        <v>45839</v>
      </c>
      <c r="AQ364" s="154">
        <f>AP364+30</f>
        <v>45869</v>
      </c>
      <c r="AR364" s="158">
        <f>IFERROR(IF(($R364-AQ364)&gt;=0,0,IF(($S364-AP364)&lt;0,0,IF(AND(($S364-AQ364)&gt;0,(AP364-$R364)&gt;0),$V364/365*(AQ364-AP364+1),IF(AND(($S364-AQ364)&lt;=0,(AP364-$R364)&gt;0),$V364/365*($S364-AP364+1),$V364/365*(AQ364-$R364+1))))),0)</f>
        <v>0</v>
      </c>
      <c r="AS364" s="154">
        <f>AQ364+1</f>
        <v>45870</v>
      </c>
      <c r="AT364" s="154">
        <f>AS364+30</f>
        <v>45900</v>
      </c>
      <c r="AU364" s="158">
        <f>IFERROR(IF(($R364-AT364)&gt;=0,0,IF(($S364-AS364)&lt;0,0,IF(AND(($S364-AT364)&gt;0,(AS364-$R364)&gt;0),$V364/365*(AT364-AS364+1),IF(AND(($S364-AT364)&lt;=0,(AS364-$R364)&gt;0),$V364/365*($S364-AS364+1),$V364/365*(AT364-$R364+1))))),0)</f>
        <v>0</v>
      </c>
      <c r="AV364" s="154">
        <f>AT364+1</f>
        <v>45901</v>
      </c>
      <c r="AW364" s="154">
        <f>AV364+29</f>
        <v>45930</v>
      </c>
      <c r="AX364" s="158">
        <f>IFERROR(IF(($R364-AW364)&gt;=0,0,IF(($S364-AV364)&lt;0,0,IF(AND(($S364-AW364)&gt;0,(AV364-$R364)&gt;0),$V364/365*(AW364-AV364+1),IF(AND(($S364-AW364)&lt;=0,(AV364-$R364)&gt;0),$V364/365*($S364-AV364+1),$V364/365*(AW364-$R364+1))))),0)</f>
        <v>0</v>
      </c>
      <c r="AY364" s="154">
        <f>AW364+1</f>
        <v>45931</v>
      </c>
      <c r="AZ364" s="154">
        <f>AY364+30</f>
        <v>45961</v>
      </c>
      <c r="BA364" s="158">
        <f>IFERROR(IF(($R364-AZ364)&gt;=0,0,IF(($S364-AY364)&lt;0,0,IF(AND(($S364-AZ364)&gt;0,(AY364-$R364)&gt;0),$V364/365*(AZ364-AY364+1),IF(AND(($S364-AZ364)&lt;=0,(AY364-$R364)&gt;0),$V364/365*($S364-AY364+1),$V364/365*(AZ364-$R364+1))))),0)</f>
        <v>0</v>
      </c>
      <c r="BB364" s="154">
        <f>AZ364+1</f>
        <v>45962</v>
      </c>
      <c r="BC364" s="154">
        <f>BB364+29</f>
        <v>45991</v>
      </c>
      <c r="BD364" s="158">
        <f>IFERROR(IF(($R364-BC364)&gt;=0,0,IF(($S364-BB364)&lt;0,0,IF(AND(($S364-BC364)&gt;0,(BB364-$R364)&gt;0),$V364/365*(BC364-BB364+1),IF(AND(($S364-BC364)&lt;=0,(BB364-$R364)&gt;0),$V364/365*($S364-BB364+1),$V364/365*(BC364-$R364+1))))),0)</f>
        <v>0</v>
      </c>
      <c r="BE364" s="154">
        <f>BC364+1</f>
        <v>45992</v>
      </c>
      <c r="BF364" s="154">
        <f>BE364+30</f>
        <v>46022</v>
      </c>
      <c r="BG364" s="158">
        <f>IFERROR(IF(($R364-BF364)&gt;=0,0,IF(($S364-BE364)&lt;0,0,IF(AND(($S364-BF364)&gt;0,(BE364-$R364)&gt;0),$V364/365*(BF364-BE364+1),IF(AND(($S364-BF364)&lt;=0,(BE364-$R364)&gt;0),$V364/365*($S364-BE364+1),$V364/365*(BF364-$R364+1))))),0)</f>
        <v>0</v>
      </c>
      <c r="BH364" s="154">
        <v>46023</v>
      </c>
      <c r="BI364" s="154">
        <f>BH364+30</f>
        <v>46053</v>
      </c>
      <c r="BJ364" s="158">
        <f>IFERROR(IF(($R364-BI364)&gt;=0,0,IF(($S364-BH364)&lt;0,0,IF(AND(($S364-BI364)&gt;0,(BH364-$R364)&gt;0),$V364/365*(BI364-BH364+1),IF(AND(($S364-BI364)&lt;=0,(BH364-$R364)&gt;0),$V364/365*($S364-BH364+1),$V364/365*(BI364-$R364+1))))),0)</f>
        <v>0</v>
      </c>
      <c r="BK364" s="154">
        <f>BI364+1</f>
        <v>46054</v>
      </c>
      <c r="BL364" s="154">
        <f>BK364+27</f>
        <v>46081</v>
      </c>
      <c r="BM364" s="158">
        <f>IFERROR(IF(($R364-BL364)&gt;=0,0,IF(($S364-BK364)&lt;0,0,IF(AND(($S364-BL364)&gt;0,(BK364-$R364)&gt;0),$V364/365*(BL364-BK364+1),IF(AND(($S364-BL364)&lt;=0,(BK364-$R364)&gt;0),$V364/365*($S364-BK364+1),$V364/365*(BL364-$R364+1))))),0)</f>
        <v>0</v>
      </c>
      <c r="BN364" s="154">
        <f>BL364+1</f>
        <v>46082</v>
      </c>
      <c r="BO364" s="154">
        <f>BN364+30</f>
        <v>46112</v>
      </c>
      <c r="BP364" s="158">
        <f>IFERROR(IF(($R364-BO364)&gt;=0,0,IF(($S364-BN364)&lt;0,0,IF(AND(($S364-BO364)&gt;0,(BN364-$R364)&gt;0),$V364/365*(BO364-BN364+1),IF(AND(($S364-BO364)&lt;=0,(BN364-$R364)&gt;0),$V364/365*($S364-BN364+1),$V364/365*(BO364-$R364+1))))),0)</f>
        <v>0</v>
      </c>
      <c r="BQ364" s="154">
        <f>BO364+1</f>
        <v>46113</v>
      </c>
      <c r="BR364" s="154">
        <f>BQ364+29</f>
        <v>46142</v>
      </c>
      <c r="BS364" s="158">
        <f>IFERROR(IF(($R364-BR364)&gt;=0,0,IF(($S364-BQ364)&lt;0,0,IF(AND(($S364-BR364)&gt;0,(BQ364-$R364)&gt;0),$V364/365*(BR364-BQ364+1),IF(AND(($S364-BR364)&lt;=0,(BQ364-$R364)&gt;0),$V364/365*($S364-BQ364+1),$V364/365*(BR364-$R364+1))))),0)</f>
        <v>0</v>
      </c>
      <c r="BT364" s="154">
        <f>BR364+1</f>
        <v>46143</v>
      </c>
      <c r="BU364" s="154">
        <f>BT364+30</f>
        <v>46173</v>
      </c>
      <c r="BV364" s="158">
        <f>IFERROR(IF(($R364-BU364)&gt;=0,0,IF(($S364-BT364)&lt;0,0,IF(AND(($S364-BU364)&gt;0,(BT364-$R364)&gt;0),$V364/365*(BU364-BT364+1),IF(AND(($S364-BU364)&lt;=0,(BT364-$R364)&gt;0),$V364/365*($S364-BT364+1),$V364/365*(BU364-$R364+1))))),0)</f>
        <v>0</v>
      </c>
      <c r="BW364" s="154">
        <f>BU364+1</f>
        <v>46174</v>
      </c>
      <c r="BX364" s="154">
        <f>BW364+29</f>
        <v>46203</v>
      </c>
      <c r="BY364" s="158">
        <f>IFERROR(IF(($R364-BX364)&gt;=0,0,IF(($S364-BW364)&lt;0,0,IF(AND(($S364-BX364)&gt;0,(BW364-$R364)&gt;0),$V364/365*(BX364-BW364+1),IF(AND(($S364-BX364)&lt;=0,(BW364-$R364)&gt;0),$V364/365*($S364-BW364+1),$V364/365*(BX364-$R364+1))))),0)</f>
        <v>0</v>
      </c>
      <c r="BZ364" s="154">
        <f>BX364+1</f>
        <v>46204</v>
      </c>
      <c r="CA364" s="154">
        <f>BZ364+30</f>
        <v>46234</v>
      </c>
      <c r="CB364" s="158">
        <f>IFERROR(IF(($R364-CA364)&gt;=0,0,IF(($S364-BZ364)&lt;0,0,IF(AND(($S364-CA364)&gt;0,(BZ364-$R364)&gt;0),$V364/365*(CA364-BZ364+1),IF(AND(($S364-CA364)&lt;=0,(BZ364-$R364)&gt;0),$V364/365*($S364-BZ364+1),$V364/365*(CA364-$R364+1))))),0)</f>
        <v>0</v>
      </c>
      <c r="CC364" s="154">
        <f>CA364+1</f>
        <v>46235</v>
      </c>
      <c r="CD364" s="154">
        <f>CC364+30</f>
        <v>46265</v>
      </c>
      <c r="CE364" s="158">
        <f>IFERROR(IF(($R364-CD364)&gt;=0,0,IF(($S364-CC364)&lt;0,0,IF(AND(($S364-CD364)&gt;0,(CC364-$R364)&gt;0),$V364/365*(CD364-CC364+1),IF(AND(($S364-CD364)&lt;=0,(CC364-$R364)&gt;0),$V364/365*($S364-CC364+1),$V364/365*(CD364-$R364+1))))),0)</f>
        <v>0</v>
      </c>
      <c r="CF364" s="154">
        <f>CD364+1</f>
        <v>46266</v>
      </c>
      <c r="CG364" s="154">
        <f>CF364+29</f>
        <v>46295</v>
      </c>
      <c r="CH364" s="158">
        <f>IFERROR(IF(($R364-CG364)&gt;=0,0,IF(($S364-CF364)&lt;0,0,IF(AND(($S364-CG364)&gt;0,(CF364-$R364)&gt;0),$V364/365*(CG364-CF364+1),IF(AND(($S364-CG364)&lt;=0,(CF364-$R364)&gt;0),$V364/365*($S364-CF364+1),$V364/365*(CG364-$R364+1))))),0)</f>
        <v>0</v>
      </c>
      <c r="CI364" s="154">
        <f>CG364+1</f>
        <v>46296</v>
      </c>
      <c r="CJ364" s="154">
        <f>CI364+30</f>
        <v>46326</v>
      </c>
      <c r="CK364" s="158">
        <f>IFERROR(IF(($R364-CJ364)&gt;=0,0,IF(($S364-CI364)&lt;0,0,IF(AND(($S364-CJ364)&gt;0,(CI364-$R364)&gt;0),$V364/365*(CJ364-CI364+1),IF(AND(($S364-CJ364)&lt;=0,(CI364-$R364)&gt;0),$V364/365*($S364-CI364+1),$V364/365*(CJ364-$R364+1))))),0)</f>
        <v>0</v>
      </c>
      <c r="CL364" s="154">
        <f>CJ364+1</f>
        <v>46327</v>
      </c>
      <c r="CM364" s="154">
        <f>CL364+29</f>
        <v>46356</v>
      </c>
      <c r="CN364" s="158">
        <f>IFERROR(IF(($R364-CM364)&gt;=0,0,IF(($S364-CL364)&lt;0,0,IF(AND(($S364-CM364)&gt;0,(CL364-$R364)&gt;0),$V364/365*(CM364-CL364+1),IF(AND(($S364-CM364)&lt;=0,(CL364-$R364)&gt;0),$V364/365*($S364-CL364+1),$V364/365*(CM364-$R364+1))))),0)</f>
        <v>0</v>
      </c>
      <c r="CO364" s="154">
        <f>CM364+1</f>
        <v>46357</v>
      </c>
      <c r="CP364" s="154">
        <f>CO364+30</f>
        <v>46387</v>
      </c>
      <c r="CQ364" s="158">
        <f>IFERROR(IF(($R364-CP364)&gt;=0,0,IF(($S364-CO364)&lt;0,0,IF(AND(($S364-CP364)&gt;0,(CO364-$R364)&gt;0),$V364/365*(CP364-CO364+1),IF(AND(($S364-CP364)&lt;=0,(CO364-$R364)&gt;0),$V364/365*($S364-CO364+1),$V364/365*(CP364-$R364+1))))),0)</f>
        <v>0</v>
      </c>
    </row>
    <row r="365" s="80" customFormat="1" ht="24" customHeight="1" outlineLevel="4" spans="1:95">
      <c r="A365" s="119"/>
      <c r="B365" s="120"/>
      <c r="C365" s="121"/>
      <c r="D365" s="119"/>
      <c r="E365" s="120"/>
      <c r="F365" s="120"/>
      <c r="G365" s="120"/>
      <c r="H365" s="122"/>
      <c r="I365" s="122"/>
      <c r="J365" s="122">
        <f>Z365+AC365+AF365+AI365+AL365+AO365+AR365+AU365+AX365+BA365+BD365+BG365</f>
        <v>0</v>
      </c>
      <c r="K365" s="122">
        <f>K364+1</f>
        <v>4</v>
      </c>
      <c r="L365" s="147"/>
      <c r="M365" s="148">
        <f>IFERROR(VLOOKUP($L365,'2-2 引出数据_合同数据仓库'!$B$2:$BP$10000,3,FALSE),0)</f>
        <v>0</v>
      </c>
      <c r="N365" s="122"/>
      <c r="O365" s="148">
        <f>IFERROR(VLOOKUP((LEFT(VLOOKUP($L365,'2-2 引出数据_合同数据仓库'!$B$2:$BP$10000,64,FALSE),15)&amp;(RIGHT(VLOOKUP($L365,'2-2 引出数据_合同数据仓库'!$B$2:$BP$10000,64,FALSE),4)+1)),'2-2 引出数据_合同数据仓库'!$B$2:$BP$10000,3,FALSE),0)</f>
        <v>0</v>
      </c>
      <c r="P365" s="122"/>
      <c r="Q365" s="122">
        <f>IFERROR(VLOOKUP($L365,'2-2 引出数据_合同数据仓库'!$B$2:$BP$10000,28,FALSE),0)</f>
        <v>0</v>
      </c>
      <c r="R365" s="122">
        <f>IFERROR(VLOOKUP($L365,'2-2 引出数据_合同数据仓库'!$B$2:$BP$10000,29,FALSE),0)</f>
        <v>0</v>
      </c>
      <c r="S365" s="122">
        <f>IFERROR(VLOOKUP($L365,'2-2 引出数据_合同数据仓库'!$B$2:$BP$10000,4,FALSE),0)</f>
        <v>0</v>
      </c>
      <c r="T365" s="122"/>
      <c r="U365" s="122">
        <f>IFERROR(VLOOKUP($L365,'2-2 引出数据_合同数据仓库'!$B$2:$BP$10000,15,FALSE),0)</f>
        <v>0</v>
      </c>
      <c r="V365" s="122">
        <f>U365/(S365-R365+1)*365</f>
        <v>0</v>
      </c>
      <c r="W365" s="122"/>
      <c r="X365" s="154">
        <v>45658</v>
      </c>
      <c r="Y365" s="154">
        <f>X365+30</f>
        <v>45688</v>
      </c>
      <c r="Z365" s="158">
        <f>IFERROR(IF(($R365-Y365)&gt;=0,0,IF(($S365-X365)&lt;0,0,IF(AND(($S365-Y365)&gt;0,(X365-$R365)&gt;0),$V365/365*(Y365-X365+1),IF(AND(($S365-Y365)&lt;=0,(X365-$R365)&gt;0),$V365/365*($S365-X365+1),$V365/365*(Y365-$R365+1))))),0)</f>
        <v>0</v>
      </c>
      <c r="AA365" s="154">
        <f>Y365+1</f>
        <v>45689</v>
      </c>
      <c r="AB365" s="154">
        <f>AA365+27</f>
        <v>45716</v>
      </c>
      <c r="AC365" s="158">
        <f>IFERROR(IF(($R365-AB365)&gt;=0,0,IF(($S365-AA365)&lt;0,0,IF(AND(($S365-AB365)&gt;0,(AA365-$R365)&gt;0),$V365/365*(AB365-AA365+1),IF(AND(($S365-AB365)&lt;=0,(AA365-$R365)&gt;0),$V365/365*($S365-AA365+1),$V365/365*(AB365-$R365+1))))),0)</f>
        <v>0</v>
      </c>
      <c r="AD365" s="154">
        <f>AB365+1</f>
        <v>45717</v>
      </c>
      <c r="AE365" s="154">
        <f>AD365+30</f>
        <v>45747</v>
      </c>
      <c r="AF365" s="158">
        <f>IFERROR(IF(($R365-AE365)&gt;=0,0,IF(($S365-AD365)&lt;0,0,IF(AND(($S365-AE365)&gt;0,(AD365-$R365)&gt;0),$V365/365*(AE365-AD365+1),IF(AND(($S365-AE365)&lt;=0,(AD365-$R365)&gt;0),$V365/365*($S365-AD365+1),$V365/365*(AE365-$R365+1))))),0)</f>
        <v>0</v>
      </c>
      <c r="AG365" s="154">
        <f>AE365+1</f>
        <v>45748</v>
      </c>
      <c r="AH365" s="154">
        <f>AG365+29</f>
        <v>45777</v>
      </c>
      <c r="AI365" s="158">
        <f>IFERROR(IF(($R365-AH365)&gt;=0,0,IF(($S365-AG365)&lt;0,0,IF(AND(($S365-AH365)&gt;0,(AG365-$R365)&gt;0),$V365/365*(AH365-AG365+1),IF(AND(($S365-AH365)&lt;=0,(AG365-$R365)&gt;0),$V365/365*($S365-AG365+1),$V365/365*(AH365-$R365+1))))),0)</f>
        <v>0</v>
      </c>
      <c r="AJ365" s="154">
        <f>AH365+1</f>
        <v>45778</v>
      </c>
      <c r="AK365" s="154">
        <f>AJ365+30</f>
        <v>45808</v>
      </c>
      <c r="AL365" s="158">
        <f>IFERROR(IF(($R365-AK365)&gt;=0,0,IF(($S365-AJ365)&lt;0,0,IF(AND(($S365-AK365)&gt;0,(AJ365-$R365)&gt;0),$V365/365*(AK365-AJ365+1),IF(AND(($S365-AK365)&lt;=0,(AJ365-$R365)&gt;0),$V365/365*($S365-AJ365+1),$V365/365*(AK365-$R365+1))))),0)</f>
        <v>0</v>
      </c>
      <c r="AM365" s="154">
        <f>AK365+1</f>
        <v>45809</v>
      </c>
      <c r="AN365" s="154">
        <f>AM365+29</f>
        <v>45838</v>
      </c>
      <c r="AO365" s="158">
        <f>IFERROR(IF(($R365-AN365)&gt;=0,0,IF(($S365-AM365)&lt;0,0,IF(AND(($S365-AN365)&gt;0,(AM365-$R365)&gt;0),$V365/365*(AN365-AM365+1),IF(AND(($S365-AN365)&lt;=0,(AM365-$R365)&gt;0),$V365/365*($S365-AM365+1),$V365/365*(AN365-$R365+1))))),0)</f>
        <v>0</v>
      </c>
      <c r="AP365" s="154">
        <f>AN365+1</f>
        <v>45839</v>
      </c>
      <c r="AQ365" s="154">
        <f>AP365+30</f>
        <v>45869</v>
      </c>
      <c r="AR365" s="158">
        <f>IFERROR(IF(($R365-AQ365)&gt;=0,0,IF(($S365-AP365)&lt;0,0,IF(AND(($S365-AQ365)&gt;0,(AP365-$R365)&gt;0),$V365/365*(AQ365-AP365+1),IF(AND(($S365-AQ365)&lt;=0,(AP365-$R365)&gt;0),$V365/365*($S365-AP365+1),$V365/365*(AQ365-$R365+1))))),0)</f>
        <v>0</v>
      </c>
      <c r="AS365" s="154">
        <f>AQ365+1</f>
        <v>45870</v>
      </c>
      <c r="AT365" s="154">
        <f>AS365+30</f>
        <v>45900</v>
      </c>
      <c r="AU365" s="158">
        <f>IFERROR(IF(($R365-AT365)&gt;=0,0,IF(($S365-AS365)&lt;0,0,IF(AND(($S365-AT365)&gt;0,(AS365-$R365)&gt;0),$V365/365*(AT365-AS365+1),IF(AND(($S365-AT365)&lt;=0,(AS365-$R365)&gt;0),$V365/365*($S365-AS365+1),$V365/365*(AT365-$R365+1))))),0)</f>
        <v>0</v>
      </c>
      <c r="AV365" s="154">
        <f>AT365+1</f>
        <v>45901</v>
      </c>
      <c r="AW365" s="154">
        <f>AV365+29</f>
        <v>45930</v>
      </c>
      <c r="AX365" s="158">
        <f>IFERROR(IF(($R365-AW365)&gt;=0,0,IF(($S365-AV365)&lt;0,0,IF(AND(($S365-AW365)&gt;0,(AV365-$R365)&gt;0),$V365/365*(AW365-AV365+1),IF(AND(($S365-AW365)&lt;=0,(AV365-$R365)&gt;0),$V365/365*($S365-AV365+1),$V365/365*(AW365-$R365+1))))),0)</f>
        <v>0</v>
      </c>
      <c r="AY365" s="154">
        <f>AW365+1</f>
        <v>45931</v>
      </c>
      <c r="AZ365" s="154">
        <f>AY365+30</f>
        <v>45961</v>
      </c>
      <c r="BA365" s="158">
        <f>IFERROR(IF(($R365-AZ365)&gt;=0,0,IF(($S365-AY365)&lt;0,0,IF(AND(($S365-AZ365)&gt;0,(AY365-$R365)&gt;0),$V365/365*(AZ365-AY365+1),IF(AND(($S365-AZ365)&lt;=0,(AY365-$R365)&gt;0),$V365/365*($S365-AY365+1),$V365/365*(AZ365-$R365+1))))),0)</f>
        <v>0</v>
      </c>
      <c r="BB365" s="154">
        <f>AZ365+1</f>
        <v>45962</v>
      </c>
      <c r="BC365" s="154">
        <f>BB365+29</f>
        <v>45991</v>
      </c>
      <c r="BD365" s="158">
        <f>IFERROR(IF(($R365-BC365)&gt;=0,0,IF(($S365-BB365)&lt;0,0,IF(AND(($S365-BC365)&gt;0,(BB365-$R365)&gt;0),$V365/365*(BC365-BB365+1),IF(AND(($S365-BC365)&lt;=0,(BB365-$R365)&gt;0),$V365/365*($S365-BB365+1),$V365/365*(BC365-$R365+1))))),0)</f>
        <v>0</v>
      </c>
      <c r="BE365" s="154">
        <f>BC365+1</f>
        <v>45992</v>
      </c>
      <c r="BF365" s="154">
        <f>BE365+30</f>
        <v>46022</v>
      </c>
      <c r="BG365" s="158">
        <f>IFERROR(IF(($R365-BF365)&gt;=0,0,IF(($S365-BE365)&lt;0,0,IF(AND(($S365-BF365)&gt;0,(BE365-$R365)&gt;0),$V365/365*(BF365-BE365+1),IF(AND(($S365-BF365)&lt;=0,(BE365-$R365)&gt;0),$V365/365*($S365-BE365+1),$V365/365*(BF365-$R365+1))))),0)</f>
        <v>0</v>
      </c>
      <c r="BH365" s="154">
        <v>46023</v>
      </c>
      <c r="BI365" s="154">
        <f>BH365+30</f>
        <v>46053</v>
      </c>
      <c r="BJ365" s="158">
        <f>IFERROR(IF(($R365-BI365)&gt;=0,0,IF(($S365-BH365)&lt;0,0,IF(AND(($S365-BI365)&gt;0,(BH365-$R365)&gt;0),$V365/365*(BI365-BH365+1),IF(AND(($S365-BI365)&lt;=0,(BH365-$R365)&gt;0),$V365/365*($S365-BH365+1),$V365/365*(BI365-$R365+1))))),0)</f>
        <v>0</v>
      </c>
      <c r="BK365" s="154">
        <f>BI365+1</f>
        <v>46054</v>
      </c>
      <c r="BL365" s="154">
        <f>BK365+27</f>
        <v>46081</v>
      </c>
      <c r="BM365" s="158">
        <f>IFERROR(IF(($R365-BL365)&gt;=0,0,IF(($S365-BK365)&lt;0,0,IF(AND(($S365-BL365)&gt;0,(BK365-$R365)&gt;0),$V365/365*(BL365-BK365+1),IF(AND(($S365-BL365)&lt;=0,(BK365-$R365)&gt;0),$V365/365*($S365-BK365+1),$V365/365*(BL365-$R365+1))))),0)</f>
        <v>0</v>
      </c>
      <c r="BN365" s="154">
        <f>BL365+1</f>
        <v>46082</v>
      </c>
      <c r="BO365" s="154">
        <f>BN365+30</f>
        <v>46112</v>
      </c>
      <c r="BP365" s="158">
        <f>IFERROR(IF(($R365-BO365)&gt;=0,0,IF(($S365-BN365)&lt;0,0,IF(AND(($S365-BO365)&gt;0,(BN365-$R365)&gt;0),$V365/365*(BO365-BN365+1),IF(AND(($S365-BO365)&lt;=0,(BN365-$R365)&gt;0),$V365/365*($S365-BN365+1),$V365/365*(BO365-$R365+1))))),0)</f>
        <v>0</v>
      </c>
      <c r="BQ365" s="154">
        <f>BO365+1</f>
        <v>46113</v>
      </c>
      <c r="BR365" s="154">
        <f>BQ365+29</f>
        <v>46142</v>
      </c>
      <c r="BS365" s="158">
        <f>IFERROR(IF(($R365-BR365)&gt;=0,0,IF(($S365-BQ365)&lt;0,0,IF(AND(($S365-BR365)&gt;0,(BQ365-$R365)&gt;0),$V365/365*(BR365-BQ365+1),IF(AND(($S365-BR365)&lt;=0,(BQ365-$R365)&gt;0),$V365/365*($S365-BQ365+1),$V365/365*(BR365-$R365+1))))),0)</f>
        <v>0</v>
      </c>
      <c r="BT365" s="154">
        <f>BR365+1</f>
        <v>46143</v>
      </c>
      <c r="BU365" s="154">
        <f>BT365+30</f>
        <v>46173</v>
      </c>
      <c r="BV365" s="158">
        <f>IFERROR(IF(($R365-BU365)&gt;=0,0,IF(($S365-BT365)&lt;0,0,IF(AND(($S365-BU365)&gt;0,(BT365-$R365)&gt;0),$V365/365*(BU365-BT365+1),IF(AND(($S365-BU365)&lt;=0,(BT365-$R365)&gt;0),$V365/365*($S365-BT365+1),$V365/365*(BU365-$R365+1))))),0)</f>
        <v>0</v>
      </c>
      <c r="BW365" s="154">
        <f>BU365+1</f>
        <v>46174</v>
      </c>
      <c r="BX365" s="154">
        <f>BW365+29</f>
        <v>46203</v>
      </c>
      <c r="BY365" s="158">
        <f>IFERROR(IF(($R365-BX365)&gt;=0,0,IF(($S365-BW365)&lt;0,0,IF(AND(($S365-BX365)&gt;0,(BW365-$R365)&gt;0),$V365/365*(BX365-BW365+1),IF(AND(($S365-BX365)&lt;=0,(BW365-$R365)&gt;0),$V365/365*($S365-BW365+1),$V365/365*(BX365-$R365+1))))),0)</f>
        <v>0</v>
      </c>
      <c r="BZ365" s="154">
        <f>BX365+1</f>
        <v>46204</v>
      </c>
      <c r="CA365" s="154">
        <f>BZ365+30</f>
        <v>46234</v>
      </c>
      <c r="CB365" s="158">
        <f>IFERROR(IF(($R365-CA365)&gt;=0,0,IF(($S365-BZ365)&lt;0,0,IF(AND(($S365-CA365)&gt;0,(BZ365-$R365)&gt;0),$V365/365*(CA365-BZ365+1),IF(AND(($S365-CA365)&lt;=0,(BZ365-$R365)&gt;0),$V365/365*($S365-BZ365+1),$V365/365*(CA365-$R365+1))))),0)</f>
        <v>0</v>
      </c>
      <c r="CC365" s="154">
        <f>CA365+1</f>
        <v>46235</v>
      </c>
      <c r="CD365" s="154">
        <f>CC365+30</f>
        <v>46265</v>
      </c>
      <c r="CE365" s="158">
        <f>IFERROR(IF(($R365-CD365)&gt;=0,0,IF(($S365-CC365)&lt;0,0,IF(AND(($S365-CD365)&gt;0,(CC365-$R365)&gt;0),$V365/365*(CD365-CC365+1),IF(AND(($S365-CD365)&lt;=0,(CC365-$R365)&gt;0),$V365/365*($S365-CC365+1),$V365/365*(CD365-$R365+1))))),0)</f>
        <v>0</v>
      </c>
      <c r="CF365" s="154">
        <f>CD365+1</f>
        <v>46266</v>
      </c>
      <c r="CG365" s="154">
        <f>CF365+29</f>
        <v>46295</v>
      </c>
      <c r="CH365" s="158">
        <f>IFERROR(IF(($R365-CG365)&gt;=0,0,IF(($S365-CF365)&lt;0,0,IF(AND(($S365-CG365)&gt;0,(CF365-$R365)&gt;0),$V365/365*(CG365-CF365+1),IF(AND(($S365-CG365)&lt;=0,(CF365-$R365)&gt;0),$V365/365*($S365-CF365+1),$V365/365*(CG365-$R365+1))))),0)</f>
        <v>0</v>
      </c>
      <c r="CI365" s="154">
        <f>CG365+1</f>
        <v>46296</v>
      </c>
      <c r="CJ365" s="154">
        <f>CI365+30</f>
        <v>46326</v>
      </c>
      <c r="CK365" s="158">
        <f>IFERROR(IF(($R365-CJ365)&gt;=0,0,IF(($S365-CI365)&lt;0,0,IF(AND(($S365-CJ365)&gt;0,(CI365-$R365)&gt;0),$V365/365*(CJ365-CI365+1),IF(AND(($S365-CJ365)&lt;=0,(CI365-$R365)&gt;0),$V365/365*($S365-CI365+1),$V365/365*(CJ365-$R365+1))))),0)</f>
        <v>0</v>
      </c>
      <c r="CL365" s="154">
        <f>CJ365+1</f>
        <v>46327</v>
      </c>
      <c r="CM365" s="154">
        <f>CL365+29</f>
        <v>46356</v>
      </c>
      <c r="CN365" s="158">
        <f>IFERROR(IF(($R365-CM365)&gt;=0,0,IF(($S365-CL365)&lt;0,0,IF(AND(($S365-CM365)&gt;0,(CL365-$R365)&gt;0),$V365/365*(CM365-CL365+1),IF(AND(($S365-CM365)&lt;=0,(CL365-$R365)&gt;0),$V365/365*($S365-CL365+1),$V365/365*(CM365-$R365+1))))),0)</f>
        <v>0</v>
      </c>
      <c r="CO365" s="154">
        <f>CM365+1</f>
        <v>46357</v>
      </c>
      <c r="CP365" s="154">
        <f>CO365+30</f>
        <v>46387</v>
      </c>
      <c r="CQ365" s="158">
        <f>IFERROR(IF(($R365-CP365)&gt;=0,0,IF(($S365-CO365)&lt;0,0,IF(AND(($S365-CP365)&gt;0,(CO365-$R365)&gt;0),$V365/365*(CP365-CO365+1),IF(AND(($S365-CP365)&lt;=0,(CO365-$R365)&gt;0),$V365/365*($S365-CO365+1),$V365/365*(CP365-$R365+1))))),0)</f>
        <v>0</v>
      </c>
    </row>
    <row r="366" s="80" customFormat="1" ht="24" customHeight="1" outlineLevel="4" spans="1:95">
      <c r="A366" s="123" t="s">
        <v>2814</v>
      </c>
      <c r="B366" s="124"/>
      <c r="C366" s="124"/>
      <c r="D366" s="124"/>
      <c r="E366" s="124"/>
      <c r="F366" s="124"/>
      <c r="G366" s="125"/>
      <c r="H366" s="126"/>
      <c r="I366" s="126"/>
      <c r="J366" s="126"/>
      <c r="K366" s="126"/>
      <c r="L366" s="149"/>
      <c r="M366" s="149"/>
      <c r="N366" s="126"/>
      <c r="O366" s="126"/>
      <c r="P366" s="126"/>
      <c r="Q366" s="126"/>
      <c r="R366" s="126"/>
      <c r="S366" s="126"/>
      <c r="T366" s="126"/>
      <c r="U366" s="126"/>
      <c r="V366" s="126"/>
      <c r="W366" s="126"/>
      <c r="X366" s="126"/>
      <c r="Y366" s="126"/>
      <c r="Z366" s="126"/>
      <c r="AA366" s="126"/>
      <c r="AB366" s="126"/>
      <c r="AC366" s="126"/>
      <c r="AD366" s="126"/>
      <c r="AE366" s="126"/>
      <c r="AF366" s="126"/>
      <c r="AG366" s="126"/>
      <c r="AH366" s="126"/>
      <c r="AI366" s="126"/>
      <c r="AJ366" s="126"/>
      <c r="AK366" s="126"/>
      <c r="AL366" s="126"/>
      <c r="AM366" s="126"/>
      <c r="AN366" s="126"/>
      <c r="AO366" s="126"/>
      <c r="AP366" s="126"/>
      <c r="AQ366" s="126"/>
      <c r="AR366" s="126"/>
      <c r="AS366" s="126"/>
      <c r="AT366" s="126"/>
      <c r="AU366" s="126"/>
      <c r="AV366" s="126"/>
      <c r="AW366" s="126"/>
      <c r="AX366" s="126"/>
      <c r="AY366" s="126"/>
      <c r="AZ366" s="126"/>
      <c r="BA366" s="126"/>
      <c r="BB366" s="126"/>
      <c r="BC366" s="126"/>
      <c r="BD366" s="126"/>
      <c r="BE366" s="126"/>
      <c r="BF366" s="126"/>
      <c r="BG366" s="126"/>
      <c r="BH366" s="126"/>
      <c r="BI366" s="126"/>
      <c r="BJ366" s="126"/>
      <c r="BK366" s="126"/>
      <c r="BL366" s="126"/>
      <c r="BM366" s="126"/>
      <c r="BN366" s="126"/>
      <c r="BO366" s="126"/>
      <c r="BP366" s="126"/>
      <c r="BQ366" s="126"/>
      <c r="BR366" s="126"/>
      <c r="BS366" s="126"/>
      <c r="BT366" s="126"/>
      <c r="BU366" s="126"/>
      <c r="BV366" s="126"/>
      <c r="BW366" s="126"/>
      <c r="BX366" s="126"/>
      <c r="BY366" s="126"/>
      <c r="BZ366" s="126"/>
      <c r="CA366" s="126"/>
      <c r="CB366" s="126"/>
      <c r="CC366" s="126"/>
      <c r="CD366" s="126"/>
      <c r="CE366" s="126"/>
      <c r="CF366" s="126"/>
      <c r="CG366" s="126"/>
      <c r="CH366" s="126"/>
      <c r="CI366" s="126"/>
      <c r="CJ366" s="126"/>
      <c r="CK366" s="126"/>
      <c r="CL366" s="126"/>
      <c r="CM366" s="126"/>
      <c r="CN366" s="126"/>
      <c r="CO366" s="126"/>
      <c r="CP366" s="126"/>
      <c r="CQ366" s="126"/>
    </row>
    <row r="367" ht="24" customHeight="1" outlineLevel="3" spans="1:95">
      <c r="A367" s="115"/>
      <c r="B367" s="116" t="s">
        <v>792</v>
      </c>
      <c r="C367" s="117" t="s">
        <v>1334</v>
      </c>
      <c r="D367" s="115" t="s">
        <v>1335</v>
      </c>
      <c r="E367" s="116" t="s">
        <v>1336</v>
      </c>
      <c r="F367" s="116"/>
      <c r="G367" s="116"/>
      <c r="H367" s="118">
        <f>X367+AA367+AD367+AG367+AJ367+AM367+AP367+AS367+AV367+AY367+BB367+BE367</f>
        <v>0</v>
      </c>
      <c r="I367" s="118">
        <f>Y367+AB367+AE367+AH367+AK367+AN367+AQ367+AT367+AW367+AZ367+BC367+BF367</f>
        <v>0</v>
      </c>
      <c r="J367" s="118">
        <f>Z367+AC367+AF367+AI367+AL367+AO367+AR367+AU367+AX367+BA367+BD367+BG367</f>
        <v>0</v>
      </c>
      <c r="K367" s="118"/>
      <c r="L367" s="146"/>
      <c r="M367" s="146"/>
      <c r="N367" s="118"/>
      <c r="O367" s="118"/>
      <c r="P367" s="118"/>
      <c r="Q367" s="118"/>
      <c r="R367" s="118"/>
      <c r="S367" s="118"/>
      <c r="T367" s="118"/>
      <c r="U367" s="118"/>
      <c r="V367" s="118"/>
      <c r="W367" s="118"/>
      <c r="X367" s="118">
        <f>VLOOKUP($C367,'1 预算编制表单'!$C:$BJ,27,FALSE)</f>
        <v>0</v>
      </c>
      <c r="Y367" s="118">
        <f>X367-Z367</f>
        <v>0</v>
      </c>
      <c r="Z367" s="118">
        <f>SUM(Z368:Z372)</f>
        <v>0</v>
      </c>
      <c r="AA367" s="118">
        <f>VLOOKUP($C367,'1 预算编制表单'!$C:$BJ,30,FALSE)</f>
        <v>0</v>
      </c>
      <c r="AB367" s="118">
        <f>AA367-AC367</f>
        <v>0</v>
      </c>
      <c r="AC367" s="118">
        <f>SUM(AC368:AC372)</f>
        <v>0</v>
      </c>
      <c r="AD367" s="118">
        <f>VLOOKUP($C367,'1 预算编制表单'!$C:$BJ,33,FALSE)</f>
        <v>0</v>
      </c>
      <c r="AE367" s="118">
        <f>AD367-AF367</f>
        <v>0</v>
      </c>
      <c r="AF367" s="118">
        <f>SUM(AF368:AF372)</f>
        <v>0</v>
      </c>
      <c r="AG367" s="118">
        <f>VLOOKUP($C367,'1 预算编制表单'!$C:$BJ,36,FALSE)</f>
        <v>0</v>
      </c>
      <c r="AH367" s="118">
        <f>AG367-AI367</f>
        <v>0</v>
      </c>
      <c r="AI367" s="118">
        <f>SUM(AI368:AI372)</f>
        <v>0</v>
      </c>
      <c r="AJ367" s="118">
        <f>VLOOKUP($C367,'1 预算编制表单'!$C:$BJ,39,FALSE)</f>
        <v>0</v>
      </c>
      <c r="AK367" s="118">
        <f>AJ367-AL367</f>
        <v>0</v>
      </c>
      <c r="AL367" s="118">
        <f>SUM(AL368:AL372)</f>
        <v>0</v>
      </c>
      <c r="AM367" s="118">
        <f>VLOOKUP($C367,'1 预算编制表单'!$C:$BJ,42,FALSE)</f>
        <v>0</v>
      </c>
      <c r="AN367" s="118">
        <f>AM367-AO367</f>
        <v>0</v>
      </c>
      <c r="AO367" s="118">
        <f>SUM(AO368:AO372)</f>
        <v>0</v>
      </c>
      <c r="AP367" s="118">
        <f>VLOOKUP($C367,'1 预算编制表单'!$C:$BJ,45,FALSE)</f>
        <v>0</v>
      </c>
      <c r="AQ367" s="118">
        <f>AP367-AR367</f>
        <v>0</v>
      </c>
      <c r="AR367" s="118">
        <f>SUM(AR368:AR372)</f>
        <v>0</v>
      </c>
      <c r="AS367" s="118">
        <f>VLOOKUP($C367,'1 预算编制表单'!$C:$BJ,48,FALSE)</f>
        <v>0</v>
      </c>
      <c r="AT367" s="118">
        <f>AS367-AU367</f>
        <v>0</v>
      </c>
      <c r="AU367" s="118">
        <f>SUM(AU368:AU372)</f>
        <v>0</v>
      </c>
      <c r="AV367" s="118">
        <f>VLOOKUP($C367,'1 预算编制表单'!$C:$BJ,51,FALSE)</f>
        <v>0</v>
      </c>
      <c r="AW367" s="118">
        <f>AV367-AX367</f>
        <v>0</v>
      </c>
      <c r="AX367" s="118">
        <f>SUM(AX368:AX372)</f>
        <v>0</v>
      </c>
      <c r="AY367" s="118">
        <f>VLOOKUP($C367,'1 预算编制表单'!$C:$BJ,54,FALSE)</f>
        <v>0</v>
      </c>
      <c r="AZ367" s="118">
        <f>AY367-BA367</f>
        <v>0</v>
      </c>
      <c r="BA367" s="118">
        <f>SUM(BA368:BA372)</f>
        <v>0</v>
      </c>
      <c r="BB367" s="118">
        <f>VLOOKUP($C367,'1 预算编制表单'!$C:$BJ,57,FALSE)</f>
        <v>0</v>
      </c>
      <c r="BC367" s="118">
        <f>BB367-BD367</f>
        <v>0</v>
      </c>
      <c r="BD367" s="118">
        <f>SUM(BD368:BD372)</f>
        <v>0</v>
      </c>
      <c r="BE367" s="118">
        <f>VLOOKUP($C367,'1 预算编制表单'!$C:$BJ,60,FALSE)</f>
        <v>0</v>
      </c>
      <c r="BF367" s="118">
        <f>BE367-BG367</f>
        <v>0</v>
      </c>
      <c r="BG367" s="118">
        <f>SUM(BG368:BG372)</f>
        <v>0</v>
      </c>
      <c r="BH367" s="118">
        <f>VLOOKUP($C367,'1 预算编制表单'!$C:$BJ,27,FALSE)</f>
        <v>0</v>
      </c>
      <c r="BI367" s="118">
        <f>BH367-BJ367</f>
        <v>0</v>
      </c>
      <c r="BJ367" s="118">
        <f>SUM(BJ368:BJ372)</f>
        <v>0</v>
      </c>
      <c r="BK367" s="118">
        <f>VLOOKUP($C367,'1 预算编制表单'!$C:$BJ,30,FALSE)</f>
        <v>0</v>
      </c>
      <c r="BL367" s="118">
        <f>BK367-BM367</f>
        <v>0</v>
      </c>
      <c r="BM367" s="118">
        <f>SUM(BM368:BM372)</f>
        <v>0</v>
      </c>
      <c r="BN367" s="118">
        <f>VLOOKUP($C367,'1 预算编制表单'!$C:$BJ,33,FALSE)</f>
        <v>0</v>
      </c>
      <c r="BO367" s="118">
        <f>BN367-BP367</f>
        <v>0</v>
      </c>
      <c r="BP367" s="118">
        <f>SUM(BP368:BP372)</f>
        <v>0</v>
      </c>
      <c r="BQ367" s="118">
        <f>VLOOKUP($C367,'1 预算编制表单'!$C:$BJ,36,FALSE)</f>
        <v>0</v>
      </c>
      <c r="BR367" s="118">
        <f>BQ367-BS367</f>
        <v>0</v>
      </c>
      <c r="BS367" s="118">
        <f>SUM(BS368:BS372)</f>
        <v>0</v>
      </c>
      <c r="BT367" s="118">
        <f>VLOOKUP($C367,'1 预算编制表单'!$C:$BJ,39,FALSE)</f>
        <v>0</v>
      </c>
      <c r="BU367" s="118">
        <f>BT367-BV367</f>
        <v>0</v>
      </c>
      <c r="BV367" s="118">
        <f>SUM(BV368:BV372)</f>
        <v>0</v>
      </c>
      <c r="BW367" s="118">
        <f>VLOOKUP($C367,'1 预算编制表单'!$C:$BJ,42,FALSE)</f>
        <v>0</v>
      </c>
      <c r="BX367" s="118">
        <f>BW367-BY367</f>
        <v>0</v>
      </c>
      <c r="BY367" s="118">
        <f>SUM(BY368:BY372)</f>
        <v>0</v>
      </c>
      <c r="BZ367" s="118">
        <f>VLOOKUP($C367,'1 预算编制表单'!$C:$BJ,45,FALSE)</f>
        <v>0</v>
      </c>
      <c r="CA367" s="118">
        <f>BZ367-CB367</f>
        <v>0</v>
      </c>
      <c r="CB367" s="118">
        <f>SUM(CB368:CB372)</f>
        <v>0</v>
      </c>
      <c r="CC367" s="118">
        <f>VLOOKUP($C367,'1 预算编制表单'!$C:$BJ,48,FALSE)</f>
        <v>0</v>
      </c>
      <c r="CD367" s="118">
        <f>CC367-CE367</f>
        <v>0</v>
      </c>
      <c r="CE367" s="118">
        <f>SUM(CE368:CE372)</f>
        <v>0</v>
      </c>
      <c r="CF367" s="118">
        <f>VLOOKUP($C367,'1 预算编制表单'!$C:$BJ,51,FALSE)</f>
        <v>0</v>
      </c>
      <c r="CG367" s="118">
        <f>CF367-CH367</f>
        <v>0</v>
      </c>
      <c r="CH367" s="118">
        <f>SUM(CH368:CH372)</f>
        <v>0</v>
      </c>
      <c r="CI367" s="118">
        <f>VLOOKUP($C367,'1 预算编制表单'!$C:$BJ,54,FALSE)</f>
        <v>0</v>
      </c>
      <c r="CJ367" s="118">
        <f>CI367-CK367</f>
        <v>0</v>
      </c>
      <c r="CK367" s="118">
        <f>SUM(CK368:CK372)</f>
        <v>0</v>
      </c>
      <c r="CL367" s="118">
        <f>VLOOKUP($C367,'1 预算编制表单'!$C:$BJ,57,FALSE)</f>
        <v>0</v>
      </c>
      <c r="CM367" s="118">
        <f>CL367-CN367</f>
        <v>0</v>
      </c>
      <c r="CN367" s="118">
        <f>SUM(CN368:CN372)</f>
        <v>0</v>
      </c>
      <c r="CO367" s="118">
        <f>VLOOKUP($C367,'1 预算编制表单'!$C:$BJ,60,FALSE)</f>
        <v>0</v>
      </c>
      <c r="CP367" s="118">
        <f>CO367-CQ367</f>
        <v>0</v>
      </c>
      <c r="CQ367" s="118">
        <f>SUM(CQ368:CQ372)</f>
        <v>0</v>
      </c>
    </row>
    <row r="368" s="80" customFormat="1" ht="24" customHeight="1" outlineLevel="4" spans="1:95">
      <c r="A368" s="119"/>
      <c r="B368" s="120"/>
      <c r="C368" s="121"/>
      <c r="D368" s="119"/>
      <c r="E368" s="120"/>
      <c r="F368" s="120"/>
      <c r="G368" s="120"/>
      <c r="H368" s="122"/>
      <c r="I368" s="122"/>
      <c r="J368" s="122">
        <f>Z368+AC368+AF368+AI368+AL368+AO368+AR368+AU368+AX368+BA368+BD368+BG368</f>
        <v>0</v>
      </c>
      <c r="K368" s="122">
        <v>1</v>
      </c>
      <c r="L368" s="147"/>
      <c r="M368" s="148">
        <f>IFERROR(VLOOKUP($L368,'2-2 引出数据_合同数据仓库'!$B$2:$BP$10000,3,FALSE),0)</f>
        <v>0</v>
      </c>
      <c r="N368" s="122"/>
      <c r="O368" s="148">
        <f>IFERROR(VLOOKUP((LEFT(VLOOKUP($L368,'2-2 引出数据_合同数据仓库'!$B$2:$BP$10000,64,FALSE),15)&amp;(RIGHT(VLOOKUP($L368,'2-2 引出数据_合同数据仓库'!$B$2:$BP$10000,64,FALSE),4)+1)),'2-2 引出数据_合同数据仓库'!$B$2:$BP$10000,3,FALSE),0)</f>
        <v>0</v>
      </c>
      <c r="P368" s="122"/>
      <c r="Q368" s="122">
        <f>IFERROR(VLOOKUP($L368,'2-2 引出数据_合同数据仓库'!$B$2:$BP$10000,28,FALSE),0)</f>
        <v>0</v>
      </c>
      <c r="R368" s="122">
        <f>IFERROR(VLOOKUP($L368,'2-2 引出数据_合同数据仓库'!$B$2:$BP$10000,29,FALSE),0)</f>
        <v>0</v>
      </c>
      <c r="S368" s="122">
        <f>IFERROR(VLOOKUP($L368,'2-2 引出数据_合同数据仓库'!$B$2:$BP$10000,4,FALSE),0)</f>
        <v>0</v>
      </c>
      <c r="T368" s="122"/>
      <c r="U368" s="122">
        <f>IFERROR(VLOOKUP($L368,'2-2 引出数据_合同数据仓库'!$B$2:$BP$10000,15,FALSE),0)</f>
        <v>0</v>
      </c>
      <c r="V368" s="122">
        <f>U368/(S368-R368+1)*365</f>
        <v>0</v>
      </c>
      <c r="W368" s="122"/>
      <c r="X368" s="154">
        <v>45658</v>
      </c>
      <c r="Y368" s="154">
        <f>X368+30</f>
        <v>45688</v>
      </c>
      <c r="Z368" s="158">
        <f>IFERROR(IF(($R368-Y368)&gt;=0,0,IF(($S368-X368)&lt;0,0,IF(AND(($S368-Y368)&gt;0,(X368-$R368)&gt;0),$V368/365*(Y368-X368+1),IF(AND(($S368-Y368)&lt;=0,(X368-$R368)&gt;0),$V368/365*($S368-X368+1),$V368/365*(Y368-$R368+1))))),0)</f>
        <v>0</v>
      </c>
      <c r="AA368" s="154">
        <f>Y368+1</f>
        <v>45689</v>
      </c>
      <c r="AB368" s="154">
        <f>AA368+27</f>
        <v>45716</v>
      </c>
      <c r="AC368" s="158">
        <f>IFERROR(IF(($R368-AB368)&gt;=0,0,IF(($S368-AA368)&lt;0,0,IF(AND(($S368-AB368)&gt;0,(AA368-$R368)&gt;0),$V368/365*(AB368-AA368+1),IF(AND(($S368-AB368)&lt;=0,(AA368-$R368)&gt;0),$V368/365*($S368-AA368+1),$V368/365*(AB368-$R368+1))))),0)</f>
        <v>0</v>
      </c>
      <c r="AD368" s="154">
        <f>AB368+1</f>
        <v>45717</v>
      </c>
      <c r="AE368" s="154">
        <f>AD368+30</f>
        <v>45747</v>
      </c>
      <c r="AF368" s="158">
        <f>IFERROR(IF(($R368-AE368)&gt;=0,0,IF(($S368-AD368)&lt;0,0,IF(AND(($S368-AE368)&gt;0,(AD368-$R368)&gt;0),$V368/365*(AE368-AD368+1),IF(AND(($S368-AE368)&lt;=0,(AD368-$R368)&gt;0),$V368/365*($S368-AD368+1),$V368/365*(AE368-$R368+1))))),0)</f>
        <v>0</v>
      </c>
      <c r="AG368" s="154">
        <f>AE368+1</f>
        <v>45748</v>
      </c>
      <c r="AH368" s="154">
        <f>AG368+29</f>
        <v>45777</v>
      </c>
      <c r="AI368" s="158">
        <f>IFERROR(IF(($R368-AH368)&gt;=0,0,IF(($S368-AG368)&lt;0,0,IF(AND(($S368-AH368)&gt;0,(AG368-$R368)&gt;0),$V368/365*(AH368-AG368+1),IF(AND(($S368-AH368)&lt;=0,(AG368-$R368)&gt;0),$V368/365*($S368-AG368+1),$V368/365*(AH368-$R368+1))))),0)</f>
        <v>0</v>
      </c>
      <c r="AJ368" s="154">
        <f>AH368+1</f>
        <v>45778</v>
      </c>
      <c r="AK368" s="154">
        <f>AJ368+30</f>
        <v>45808</v>
      </c>
      <c r="AL368" s="158">
        <f>IFERROR(IF(($R368-AK368)&gt;=0,0,IF(($S368-AJ368)&lt;0,0,IF(AND(($S368-AK368)&gt;0,(AJ368-$R368)&gt;0),$V368/365*(AK368-AJ368+1),IF(AND(($S368-AK368)&lt;=0,(AJ368-$R368)&gt;0),$V368/365*($S368-AJ368+1),$V368/365*(AK368-$R368+1))))),0)</f>
        <v>0</v>
      </c>
      <c r="AM368" s="154">
        <f>AK368+1</f>
        <v>45809</v>
      </c>
      <c r="AN368" s="154">
        <f>AM368+29</f>
        <v>45838</v>
      </c>
      <c r="AO368" s="158">
        <f>IFERROR(IF(($R368-AN368)&gt;=0,0,IF(($S368-AM368)&lt;0,0,IF(AND(($S368-AN368)&gt;0,(AM368-$R368)&gt;0),$V368/365*(AN368-AM368+1),IF(AND(($S368-AN368)&lt;=0,(AM368-$R368)&gt;0),$V368/365*($S368-AM368+1),$V368/365*(AN368-$R368+1))))),0)</f>
        <v>0</v>
      </c>
      <c r="AP368" s="154">
        <f>AN368+1</f>
        <v>45839</v>
      </c>
      <c r="AQ368" s="154">
        <f>AP368+30</f>
        <v>45869</v>
      </c>
      <c r="AR368" s="158">
        <f>IFERROR(IF(($R368-AQ368)&gt;=0,0,IF(($S368-AP368)&lt;0,0,IF(AND(($S368-AQ368)&gt;0,(AP368-$R368)&gt;0),$V368/365*(AQ368-AP368+1),IF(AND(($S368-AQ368)&lt;=0,(AP368-$R368)&gt;0),$V368/365*($S368-AP368+1),$V368/365*(AQ368-$R368+1))))),0)</f>
        <v>0</v>
      </c>
      <c r="AS368" s="154">
        <f>AQ368+1</f>
        <v>45870</v>
      </c>
      <c r="AT368" s="154">
        <f>AS368+30</f>
        <v>45900</v>
      </c>
      <c r="AU368" s="158">
        <f>IFERROR(IF(($R368-AT368)&gt;=0,0,IF(($S368-AS368)&lt;0,0,IF(AND(($S368-AT368)&gt;0,(AS368-$R368)&gt;0),$V368/365*(AT368-AS368+1),IF(AND(($S368-AT368)&lt;=0,(AS368-$R368)&gt;0),$V368/365*($S368-AS368+1),$V368/365*(AT368-$R368+1))))),0)</f>
        <v>0</v>
      </c>
      <c r="AV368" s="154">
        <f>AT368+1</f>
        <v>45901</v>
      </c>
      <c r="AW368" s="154">
        <f>AV368+29</f>
        <v>45930</v>
      </c>
      <c r="AX368" s="158">
        <f>IFERROR(IF(($R368-AW368)&gt;=0,0,IF(($S368-AV368)&lt;0,0,IF(AND(($S368-AW368)&gt;0,(AV368-$R368)&gt;0),$V368/365*(AW368-AV368+1),IF(AND(($S368-AW368)&lt;=0,(AV368-$R368)&gt;0),$V368/365*($S368-AV368+1),$V368/365*(AW368-$R368+1))))),0)</f>
        <v>0</v>
      </c>
      <c r="AY368" s="154">
        <f>AW368+1</f>
        <v>45931</v>
      </c>
      <c r="AZ368" s="154">
        <f>AY368+30</f>
        <v>45961</v>
      </c>
      <c r="BA368" s="158">
        <f>IFERROR(IF(($R368-AZ368)&gt;=0,0,IF(($S368-AY368)&lt;0,0,IF(AND(($S368-AZ368)&gt;0,(AY368-$R368)&gt;0),$V368/365*(AZ368-AY368+1),IF(AND(($S368-AZ368)&lt;=0,(AY368-$R368)&gt;0),$V368/365*($S368-AY368+1),$V368/365*(AZ368-$R368+1))))),0)</f>
        <v>0</v>
      </c>
      <c r="BB368" s="154">
        <f>AZ368+1</f>
        <v>45962</v>
      </c>
      <c r="BC368" s="154">
        <f>BB368+29</f>
        <v>45991</v>
      </c>
      <c r="BD368" s="158">
        <f>IFERROR(IF(($R368-BC368)&gt;=0,0,IF(($S368-BB368)&lt;0,0,IF(AND(($S368-BC368)&gt;0,(BB368-$R368)&gt;0),$V368/365*(BC368-BB368+1),IF(AND(($S368-BC368)&lt;=0,(BB368-$R368)&gt;0),$V368/365*($S368-BB368+1),$V368/365*(BC368-$R368+1))))),0)</f>
        <v>0</v>
      </c>
      <c r="BE368" s="154">
        <f>BC368+1</f>
        <v>45992</v>
      </c>
      <c r="BF368" s="154">
        <f>BE368+30</f>
        <v>46022</v>
      </c>
      <c r="BG368" s="158">
        <f>IFERROR(IF(($R368-BF368)&gt;=0,0,IF(($S368-BE368)&lt;0,0,IF(AND(($S368-BF368)&gt;0,(BE368-$R368)&gt;0),$V368/365*(BF368-BE368+1),IF(AND(($S368-BF368)&lt;=0,(BE368-$R368)&gt;0),$V368/365*($S368-BE368+1),$V368/365*(BF368-$R368+1))))),0)</f>
        <v>0</v>
      </c>
      <c r="BH368" s="154">
        <v>46023</v>
      </c>
      <c r="BI368" s="154">
        <f>BH368+30</f>
        <v>46053</v>
      </c>
      <c r="BJ368" s="158">
        <f>IFERROR(IF(($R368-BI368)&gt;=0,0,IF(($S368-BH368)&lt;0,0,IF(AND(($S368-BI368)&gt;0,(BH368-$R368)&gt;0),$V368/365*(BI368-BH368+1),IF(AND(($S368-BI368)&lt;=0,(BH368-$R368)&gt;0),$V368/365*($S368-BH368+1),$V368/365*(BI368-$R368+1))))),0)</f>
        <v>0</v>
      </c>
      <c r="BK368" s="154">
        <f>BI368+1</f>
        <v>46054</v>
      </c>
      <c r="BL368" s="154">
        <f>BK368+27</f>
        <v>46081</v>
      </c>
      <c r="BM368" s="158">
        <f>IFERROR(IF(($R368-BL368)&gt;=0,0,IF(($S368-BK368)&lt;0,0,IF(AND(($S368-BL368)&gt;0,(BK368-$R368)&gt;0),$V368/365*(BL368-BK368+1),IF(AND(($S368-BL368)&lt;=0,(BK368-$R368)&gt;0),$V368/365*($S368-BK368+1),$V368/365*(BL368-$R368+1))))),0)</f>
        <v>0</v>
      </c>
      <c r="BN368" s="154">
        <f>BL368+1</f>
        <v>46082</v>
      </c>
      <c r="BO368" s="154">
        <f>BN368+30</f>
        <v>46112</v>
      </c>
      <c r="BP368" s="158">
        <f>IFERROR(IF(($R368-BO368)&gt;=0,0,IF(($S368-BN368)&lt;0,0,IF(AND(($S368-BO368)&gt;0,(BN368-$R368)&gt;0),$V368/365*(BO368-BN368+1),IF(AND(($S368-BO368)&lt;=0,(BN368-$R368)&gt;0),$V368/365*($S368-BN368+1),$V368/365*(BO368-$R368+1))))),0)</f>
        <v>0</v>
      </c>
      <c r="BQ368" s="154">
        <f>BO368+1</f>
        <v>46113</v>
      </c>
      <c r="BR368" s="154">
        <f>BQ368+29</f>
        <v>46142</v>
      </c>
      <c r="BS368" s="158">
        <f>IFERROR(IF(($R368-BR368)&gt;=0,0,IF(($S368-BQ368)&lt;0,0,IF(AND(($S368-BR368)&gt;0,(BQ368-$R368)&gt;0),$V368/365*(BR368-BQ368+1),IF(AND(($S368-BR368)&lt;=0,(BQ368-$R368)&gt;0),$V368/365*($S368-BQ368+1),$V368/365*(BR368-$R368+1))))),0)</f>
        <v>0</v>
      </c>
      <c r="BT368" s="154">
        <f>BR368+1</f>
        <v>46143</v>
      </c>
      <c r="BU368" s="154">
        <f>BT368+30</f>
        <v>46173</v>
      </c>
      <c r="BV368" s="158">
        <f>IFERROR(IF(($R368-BU368)&gt;=0,0,IF(($S368-BT368)&lt;0,0,IF(AND(($S368-BU368)&gt;0,(BT368-$R368)&gt;0),$V368/365*(BU368-BT368+1),IF(AND(($S368-BU368)&lt;=0,(BT368-$R368)&gt;0),$V368/365*($S368-BT368+1),$V368/365*(BU368-$R368+1))))),0)</f>
        <v>0</v>
      </c>
      <c r="BW368" s="154">
        <f>BU368+1</f>
        <v>46174</v>
      </c>
      <c r="BX368" s="154">
        <f>BW368+29</f>
        <v>46203</v>
      </c>
      <c r="BY368" s="158">
        <f>IFERROR(IF(($R368-BX368)&gt;=0,0,IF(($S368-BW368)&lt;0,0,IF(AND(($S368-BX368)&gt;0,(BW368-$R368)&gt;0),$V368/365*(BX368-BW368+1),IF(AND(($S368-BX368)&lt;=0,(BW368-$R368)&gt;0),$V368/365*($S368-BW368+1),$V368/365*(BX368-$R368+1))))),0)</f>
        <v>0</v>
      </c>
      <c r="BZ368" s="154">
        <f>BX368+1</f>
        <v>46204</v>
      </c>
      <c r="CA368" s="154">
        <f>BZ368+30</f>
        <v>46234</v>
      </c>
      <c r="CB368" s="158">
        <f>IFERROR(IF(($R368-CA368)&gt;=0,0,IF(($S368-BZ368)&lt;0,0,IF(AND(($S368-CA368)&gt;0,(BZ368-$R368)&gt;0),$V368/365*(CA368-BZ368+1),IF(AND(($S368-CA368)&lt;=0,(BZ368-$R368)&gt;0),$V368/365*($S368-BZ368+1),$V368/365*(CA368-$R368+1))))),0)</f>
        <v>0</v>
      </c>
      <c r="CC368" s="154">
        <f>CA368+1</f>
        <v>46235</v>
      </c>
      <c r="CD368" s="154">
        <f>CC368+30</f>
        <v>46265</v>
      </c>
      <c r="CE368" s="158">
        <f>IFERROR(IF(($R368-CD368)&gt;=0,0,IF(($S368-CC368)&lt;0,0,IF(AND(($S368-CD368)&gt;0,(CC368-$R368)&gt;0),$V368/365*(CD368-CC368+1),IF(AND(($S368-CD368)&lt;=0,(CC368-$R368)&gt;0),$V368/365*($S368-CC368+1),$V368/365*(CD368-$R368+1))))),0)</f>
        <v>0</v>
      </c>
      <c r="CF368" s="154">
        <f>CD368+1</f>
        <v>46266</v>
      </c>
      <c r="CG368" s="154">
        <f>CF368+29</f>
        <v>46295</v>
      </c>
      <c r="CH368" s="158">
        <f>IFERROR(IF(($R368-CG368)&gt;=0,0,IF(($S368-CF368)&lt;0,0,IF(AND(($S368-CG368)&gt;0,(CF368-$R368)&gt;0),$V368/365*(CG368-CF368+1),IF(AND(($S368-CG368)&lt;=0,(CF368-$R368)&gt;0),$V368/365*($S368-CF368+1),$V368/365*(CG368-$R368+1))))),0)</f>
        <v>0</v>
      </c>
      <c r="CI368" s="154">
        <f>CG368+1</f>
        <v>46296</v>
      </c>
      <c r="CJ368" s="154">
        <f>CI368+30</f>
        <v>46326</v>
      </c>
      <c r="CK368" s="158">
        <f>IFERROR(IF(($R368-CJ368)&gt;=0,0,IF(($S368-CI368)&lt;0,0,IF(AND(($S368-CJ368)&gt;0,(CI368-$R368)&gt;0),$V368/365*(CJ368-CI368+1),IF(AND(($S368-CJ368)&lt;=0,(CI368-$R368)&gt;0),$V368/365*($S368-CI368+1),$V368/365*(CJ368-$R368+1))))),0)</f>
        <v>0</v>
      </c>
      <c r="CL368" s="154">
        <f>CJ368+1</f>
        <v>46327</v>
      </c>
      <c r="CM368" s="154">
        <f>CL368+29</f>
        <v>46356</v>
      </c>
      <c r="CN368" s="158">
        <f>IFERROR(IF(($R368-CM368)&gt;=0,0,IF(($S368-CL368)&lt;0,0,IF(AND(($S368-CM368)&gt;0,(CL368-$R368)&gt;0),$V368/365*(CM368-CL368+1),IF(AND(($S368-CM368)&lt;=0,(CL368-$R368)&gt;0),$V368/365*($S368-CL368+1),$V368/365*(CM368-$R368+1))))),0)</f>
        <v>0</v>
      </c>
      <c r="CO368" s="154">
        <f>CM368+1</f>
        <v>46357</v>
      </c>
      <c r="CP368" s="154">
        <f>CO368+30</f>
        <v>46387</v>
      </c>
      <c r="CQ368" s="158">
        <f>IFERROR(IF(($R368-CP368)&gt;=0,0,IF(($S368-CO368)&lt;0,0,IF(AND(($S368-CP368)&gt;0,(CO368-$R368)&gt;0),$V368/365*(CP368-CO368+1),IF(AND(($S368-CP368)&lt;=0,(CO368-$R368)&gt;0),$V368/365*($S368-CO368+1),$V368/365*(CP368-$R368+1))))),0)</f>
        <v>0</v>
      </c>
    </row>
    <row r="369" s="80" customFormat="1" ht="24" customHeight="1" outlineLevel="4" spans="1:95">
      <c r="A369" s="119"/>
      <c r="B369" s="120"/>
      <c r="C369" s="121"/>
      <c r="D369" s="119"/>
      <c r="E369" s="120"/>
      <c r="F369" s="120"/>
      <c r="G369" s="120"/>
      <c r="H369" s="122"/>
      <c r="I369" s="122"/>
      <c r="J369" s="122">
        <f>Z369+AC369+AF369+AI369+AL369+AO369+AR369+AU369+AX369+BA369+BD369+BG369</f>
        <v>0</v>
      </c>
      <c r="K369" s="122">
        <f>K368+1</f>
        <v>2</v>
      </c>
      <c r="L369" s="147"/>
      <c r="M369" s="148">
        <f>IFERROR(VLOOKUP($L369,'2-2 引出数据_合同数据仓库'!$B$2:$BP$10000,3,FALSE),0)</f>
        <v>0</v>
      </c>
      <c r="N369" s="122"/>
      <c r="O369" s="148">
        <f>IFERROR(VLOOKUP((LEFT(VLOOKUP($L369,'2-2 引出数据_合同数据仓库'!$B$2:$BP$10000,64,FALSE),15)&amp;(RIGHT(VLOOKUP($L369,'2-2 引出数据_合同数据仓库'!$B$2:$BP$10000,64,FALSE),4)+1)),'2-2 引出数据_合同数据仓库'!$B$2:$BP$10000,3,FALSE),0)</f>
        <v>0</v>
      </c>
      <c r="P369" s="122"/>
      <c r="Q369" s="122">
        <f>IFERROR(VLOOKUP($L369,'2-2 引出数据_合同数据仓库'!$B$2:$BP$10000,28,FALSE),0)</f>
        <v>0</v>
      </c>
      <c r="R369" s="122">
        <f>IFERROR(VLOOKUP($L369,'2-2 引出数据_合同数据仓库'!$B$2:$BP$10000,29,FALSE),0)</f>
        <v>0</v>
      </c>
      <c r="S369" s="122">
        <f>IFERROR(VLOOKUP($L369,'2-2 引出数据_合同数据仓库'!$B$2:$BP$10000,4,FALSE),0)</f>
        <v>0</v>
      </c>
      <c r="T369" s="122"/>
      <c r="U369" s="122">
        <f>IFERROR(VLOOKUP($L369,'2-2 引出数据_合同数据仓库'!$B$2:$BP$10000,15,FALSE),0)</f>
        <v>0</v>
      </c>
      <c r="V369" s="122">
        <f>U369/(S369-R369+1)*365</f>
        <v>0</v>
      </c>
      <c r="W369" s="122"/>
      <c r="X369" s="154">
        <v>45658</v>
      </c>
      <c r="Y369" s="154">
        <f>X369+30</f>
        <v>45688</v>
      </c>
      <c r="Z369" s="158">
        <f>IFERROR(IF(($R369-Y369)&gt;=0,0,IF(($S369-X369)&lt;0,0,IF(AND(($S369-Y369)&gt;0,(X369-$R369)&gt;0),$V369/365*(Y369-X369+1),IF(AND(($S369-Y369)&lt;=0,(X369-$R369)&gt;0),$V369/365*($S369-X369+1),$V369/365*(Y369-$R369+1))))),0)</f>
        <v>0</v>
      </c>
      <c r="AA369" s="154">
        <f>Y369+1</f>
        <v>45689</v>
      </c>
      <c r="AB369" s="154">
        <f>AA369+27</f>
        <v>45716</v>
      </c>
      <c r="AC369" s="158">
        <f>IFERROR(IF(($R369-AB369)&gt;=0,0,IF(($S369-AA369)&lt;0,0,IF(AND(($S369-AB369)&gt;0,(AA369-$R369)&gt;0),$V369/365*(AB369-AA369+1),IF(AND(($S369-AB369)&lt;=0,(AA369-$R369)&gt;0),$V369/365*($S369-AA369+1),$V369/365*(AB369-$R369+1))))),0)</f>
        <v>0</v>
      </c>
      <c r="AD369" s="154">
        <f>AB369+1</f>
        <v>45717</v>
      </c>
      <c r="AE369" s="154">
        <f>AD369+30</f>
        <v>45747</v>
      </c>
      <c r="AF369" s="158">
        <f>IFERROR(IF(($R369-AE369)&gt;=0,0,IF(($S369-AD369)&lt;0,0,IF(AND(($S369-AE369)&gt;0,(AD369-$R369)&gt;0),$V369/365*(AE369-AD369+1),IF(AND(($S369-AE369)&lt;=0,(AD369-$R369)&gt;0),$V369/365*($S369-AD369+1),$V369/365*(AE369-$R369+1))))),0)</f>
        <v>0</v>
      </c>
      <c r="AG369" s="154">
        <f>AE369+1</f>
        <v>45748</v>
      </c>
      <c r="AH369" s="154">
        <f>AG369+29</f>
        <v>45777</v>
      </c>
      <c r="AI369" s="158">
        <f>IFERROR(IF(($R369-AH369)&gt;=0,0,IF(($S369-AG369)&lt;0,0,IF(AND(($S369-AH369)&gt;0,(AG369-$R369)&gt;0),$V369/365*(AH369-AG369+1),IF(AND(($S369-AH369)&lt;=0,(AG369-$R369)&gt;0),$V369/365*($S369-AG369+1),$V369/365*(AH369-$R369+1))))),0)</f>
        <v>0</v>
      </c>
      <c r="AJ369" s="154">
        <f>AH369+1</f>
        <v>45778</v>
      </c>
      <c r="AK369" s="154">
        <f>AJ369+30</f>
        <v>45808</v>
      </c>
      <c r="AL369" s="158">
        <f>IFERROR(IF(($R369-AK369)&gt;=0,0,IF(($S369-AJ369)&lt;0,0,IF(AND(($S369-AK369)&gt;0,(AJ369-$R369)&gt;0),$V369/365*(AK369-AJ369+1),IF(AND(($S369-AK369)&lt;=0,(AJ369-$R369)&gt;0),$V369/365*($S369-AJ369+1),$V369/365*(AK369-$R369+1))))),0)</f>
        <v>0</v>
      </c>
      <c r="AM369" s="154">
        <f>AK369+1</f>
        <v>45809</v>
      </c>
      <c r="AN369" s="154">
        <f>AM369+29</f>
        <v>45838</v>
      </c>
      <c r="AO369" s="158">
        <f>IFERROR(IF(($R369-AN369)&gt;=0,0,IF(($S369-AM369)&lt;0,0,IF(AND(($S369-AN369)&gt;0,(AM369-$R369)&gt;0),$V369/365*(AN369-AM369+1),IF(AND(($S369-AN369)&lt;=0,(AM369-$R369)&gt;0),$V369/365*($S369-AM369+1),$V369/365*(AN369-$R369+1))))),0)</f>
        <v>0</v>
      </c>
      <c r="AP369" s="154">
        <f>AN369+1</f>
        <v>45839</v>
      </c>
      <c r="AQ369" s="154">
        <f>AP369+30</f>
        <v>45869</v>
      </c>
      <c r="AR369" s="158">
        <f>IFERROR(IF(($R369-AQ369)&gt;=0,0,IF(($S369-AP369)&lt;0,0,IF(AND(($S369-AQ369)&gt;0,(AP369-$R369)&gt;0),$V369/365*(AQ369-AP369+1),IF(AND(($S369-AQ369)&lt;=0,(AP369-$R369)&gt;0),$V369/365*($S369-AP369+1),$V369/365*(AQ369-$R369+1))))),0)</f>
        <v>0</v>
      </c>
      <c r="AS369" s="154">
        <f>AQ369+1</f>
        <v>45870</v>
      </c>
      <c r="AT369" s="154">
        <f>AS369+30</f>
        <v>45900</v>
      </c>
      <c r="AU369" s="158">
        <f>IFERROR(IF(($R369-AT369)&gt;=0,0,IF(($S369-AS369)&lt;0,0,IF(AND(($S369-AT369)&gt;0,(AS369-$R369)&gt;0),$V369/365*(AT369-AS369+1),IF(AND(($S369-AT369)&lt;=0,(AS369-$R369)&gt;0),$V369/365*($S369-AS369+1),$V369/365*(AT369-$R369+1))))),0)</f>
        <v>0</v>
      </c>
      <c r="AV369" s="154">
        <f>AT369+1</f>
        <v>45901</v>
      </c>
      <c r="AW369" s="154">
        <f>AV369+29</f>
        <v>45930</v>
      </c>
      <c r="AX369" s="158">
        <f>IFERROR(IF(($R369-AW369)&gt;=0,0,IF(($S369-AV369)&lt;0,0,IF(AND(($S369-AW369)&gt;0,(AV369-$R369)&gt;0),$V369/365*(AW369-AV369+1),IF(AND(($S369-AW369)&lt;=0,(AV369-$R369)&gt;0),$V369/365*($S369-AV369+1),$V369/365*(AW369-$R369+1))))),0)</f>
        <v>0</v>
      </c>
      <c r="AY369" s="154">
        <f>AW369+1</f>
        <v>45931</v>
      </c>
      <c r="AZ369" s="154">
        <f>AY369+30</f>
        <v>45961</v>
      </c>
      <c r="BA369" s="158">
        <f>IFERROR(IF(($R369-AZ369)&gt;=0,0,IF(($S369-AY369)&lt;0,0,IF(AND(($S369-AZ369)&gt;0,(AY369-$R369)&gt;0),$V369/365*(AZ369-AY369+1),IF(AND(($S369-AZ369)&lt;=0,(AY369-$R369)&gt;0),$V369/365*($S369-AY369+1),$V369/365*(AZ369-$R369+1))))),0)</f>
        <v>0</v>
      </c>
      <c r="BB369" s="154">
        <f>AZ369+1</f>
        <v>45962</v>
      </c>
      <c r="BC369" s="154">
        <f>BB369+29</f>
        <v>45991</v>
      </c>
      <c r="BD369" s="158">
        <f>IFERROR(IF(($R369-BC369)&gt;=0,0,IF(($S369-BB369)&lt;0,0,IF(AND(($S369-BC369)&gt;0,(BB369-$R369)&gt;0),$V369/365*(BC369-BB369+1),IF(AND(($S369-BC369)&lt;=0,(BB369-$R369)&gt;0),$V369/365*($S369-BB369+1),$V369/365*(BC369-$R369+1))))),0)</f>
        <v>0</v>
      </c>
      <c r="BE369" s="154">
        <f>BC369+1</f>
        <v>45992</v>
      </c>
      <c r="BF369" s="154">
        <f>BE369+30</f>
        <v>46022</v>
      </c>
      <c r="BG369" s="158">
        <f>IFERROR(IF(($R369-BF369)&gt;=0,0,IF(($S369-BE369)&lt;0,0,IF(AND(($S369-BF369)&gt;0,(BE369-$R369)&gt;0),$V369/365*(BF369-BE369+1),IF(AND(($S369-BF369)&lt;=0,(BE369-$R369)&gt;0),$V369/365*($S369-BE369+1),$V369/365*(BF369-$R369+1))))),0)</f>
        <v>0</v>
      </c>
      <c r="BH369" s="154">
        <v>46023</v>
      </c>
      <c r="BI369" s="154">
        <f>BH369+30</f>
        <v>46053</v>
      </c>
      <c r="BJ369" s="158">
        <f>IFERROR(IF(($R369-BI369)&gt;=0,0,IF(($S369-BH369)&lt;0,0,IF(AND(($S369-BI369)&gt;0,(BH369-$R369)&gt;0),$V369/365*(BI369-BH369+1),IF(AND(($S369-BI369)&lt;=0,(BH369-$R369)&gt;0),$V369/365*($S369-BH369+1),$V369/365*(BI369-$R369+1))))),0)</f>
        <v>0</v>
      </c>
      <c r="BK369" s="154">
        <f>BI369+1</f>
        <v>46054</v>
      </c>
      <c r="BL369" s="154">
        <f>BK369+27</f>
        <v>46081</v>
      </c>
      <c r="BM369" s="158">
        <f>IFERROR(IF(($R369-BL369)&gt;=0,0,IF(($S369-BK369)&lt;0,0,IF(AND(($S369-BL369)&gt;0,(BK369-$R369)&gt;0),$V369/365*(BL369-BK369+1),IF(AND(($S369-BL369)&lt;=0,(BK369-$R369)&gt;0),$V369/365*($S369-BK369+1),$V369/365*(BL369-$R369+1))))),0)</f>
        <v>0</v>
      </c>
      <c r="BN369" s="154">
        <f>BL369+1</f>
        <v>46082</v>
      </c>
      <c r="BO369" s="154">
        <f>BN369+30</f>
        <v>46112</v>
      </c>
      <c r="BP369" s="158">
        <f>IFERROR(IF(($R369-BO369)&gt;=0,0,IF(($S369-BN369)&lt;0,0,IF(AND(($S369-BO369)&gt;0,(BN369-$R369)&gt;0),$V369/365*(BO369-BN369+1),IF(AND(($S369-BO369)&lt;=0,(BN369-$R369)&gt;0),$V369/365*($S369-BN369+1),$V369/365*(BO369-$R369+1))))),0)</f>
        <v>0</v>
      </c>
      <c r="BQ369" s="154">
        <f>BO369+1</f>
        <v>46113</v>
      </c>
      <c r="BR369" s="154">
        <f>BQ369+29</f>
        <v>46142</v>
      </c>
      <c r="BS369" s="158">
        <f>IFERROR(IF(($R369-BR369)&gt;=0,0,IF(($S369-BQ369)&lt;0,0,IF(AND(($S369-BR369)&gt;0,(BQ369-$R369)&gt;0),$V369/365*(BR369-BQ369+1),IF(AND(($S369-BR369)&lt;=0,(BQ369-$R369)&gt;0),$V369/365*($S369-BQ369+1),$V369/365*(BR369-$R369+1))))),0)</f>
        <v>0</v>
      </c>
      <c r="BT369" s="154">
        <f>BR369+1</f>
        <v>46143</v>
      </c>
      <c r="BU369" s="154">
        <f>BT369+30</f>
        <v>46173</v>
      </c>
      <c r="BV369" s="158">
        <f>IFERROR(IF(($R369-BU369)&gt;=0,0,IF(($S369-BT369)&lt;0,0,IF(AND(($S369-BU369)&gt;0,(BT369-$R369)&gt;0),$V369/365*(BU369-BT369+1),IF(AND(($S369-BU369)&lt;=0,(BT369-$R369)&gt;0),$V369/365*($S369-BT369+1),$V369/365*(BU369-$R369+1))))),0)</f>
        <v>0</v>
      </c>
      <c r="BW369" s="154">
        <f>BU369+1</f>
        <v>46174</v>
      </c>
      <c r="BX369" s="154">
        <f>BW369+29</f>
        <v>46203</v>
      </c>
      <c r="BY369" s="158">
        <f>IFERROR(IF(($R369-BX369)&gt;=0,0,IF(($S369-BW369)&lt;0,0,IF(AND(($S369-BX369)&gt;0,(BW369-$R369)&gt;0),$V369/365*(BX369-BW369+1),IF(AND(($S369-BX369)&lt;=0,(BW369-$R369)&gt;0),$V369/365*($S369-BW369+1),$V369/365*(BX369-$R369+1))))),0)</f>
        <v>0</v>
      </c>
      <c r="BZ369" s="154">
        <f>BX369+1</f>
        <v>46204</v>
      </c>
      <c r="CA369" s="154">
        <f>BZ369+30</f>
        <v>46234</v>
      </c>
      <c r="CB369" s="158">
        <f>IFERROR(IF(($R369-CA369)&gt;=0,0,IF(($S369-BZ369)&lt;0,0,IF(AND(($S369-CA369)&gt;0,(BZ369-$R369)&gt;0),$V369/365*(CA369-BZ369+1),IF(AND(($S369-CA369)&lt;=0,(BZ369-$R369)&gt;0),$V369/365*($S369-BZ369+1),$V369/365*(CA369-$R369+1))))),0)</f>
        <v>0</v>
      </c>
      <c r="CC369" s="154">
        <f>CA369+1</f>
        <v>46235</v>
      </c>
      <c r="CD369" s="154">
        <f>CC369+30</f>
        <v>46265</v>
      </c>
      <c r="CE369" s="158">
        <f>IFERROR(IF(($R369-CD369)&gt;=0,0,IF(($S369-CC369)&lt;0,0,IF(AND(($S369-CD369)&gt;0,(CC369-$R369)&gt;0),$V369/365*(CD369-CC369+1),IF(AND(($S369-CD369)&lt;=0,(CC369-$R369)&gt;0),$V369/365*($S369-CC369+1),$V369/365*(CD369-$R369+1))))),0)</f>
        <v>0</v>
      </c>
      <c r="CF369" s="154">
        <f>CD369+1</f>
        <v>46266</v>
      </c>
      <c r="CG369" s="154">
        <f>CF369+29</f>
        <v>46295</v>
      </c>
      <c r="CH369" s="158">
        <f>IFERROR(IF(($R369-CG369)&gt;=0,0,IF(($S369-CF369)&lt;0,0,IF(AND(($S369-CG369)&gt;0,(CF369-$R369)&gt;0),$V369/365*(CG369-CF369+1),IF(AND(($S369-CG369)&lt;=0,(CF369-$R369)&gt;0),$V369/365*($S369-CF369+1),$V369/365*(CG369-$R369+1))))),0)</f>
        <v>0</v>
      </c>
      <c r="CI369" s="154">
        <f>CG369+1</f>
        <v>46296</v>
      </c>
      <c r="CJ369" s="154">
        <f>CI369+30</f>
        <v>46326</v>
      </c>
      <c r="CK369" s="158">
        <f>IFERROR(IF(($R369-CJ369)&gt;=0,0,IF(($S369-CI369)&lt;0,0,IF(AND(($S369-CJ369)&gt;0,(CI369-$R369)&gt;0),$V369/365*(CJ369-CI369+1),IF(AND(($S369-CJ369)&lt;=0,(CI369-$R369)&gt;0),$V369/365*($S369-CI369+1),$V369/365*(CJ369-$R369+1))))),0)</f>
        <v>0</v>
      </c>
      <c r="CL369" s="154">
        <f>CJ369+1</f>
        <v>46327</v>
      </c>
      <c r="CM369" s="154">
        <f>CL369+29</f>
        <v>46356</v>
      </c>
      <c r="CN369" s="158">
        <f>IFERROR(IF(($R369-CM369)&gt;=0,0,IF(($S369-CL369)&lt;0,0,IF(AND(($S369-CM369)&gt;0,(CL369-$R369)&gt;0),$V369/365*(CM369-CL369+1),IF(AND(($S369-CM369)&lt;=0,(CL369-$R369)&gt;0),$V369/365*($S369-CL369+1),$V369/365*(CM369-$R369+1))))),0)</f>
        <v>0</v>
      </c>
      <c r="CO369" s="154">
        <f>CM369+1</f>
        <v>46357</v>
      </c>
      <c r="CP369" s="154">
        <f>CO369+30</f>
        <v>46387</v>
      </c>
      <c r="CQ369" s="158">
        <f>IFERROR(IF(($R369-CP369)&gt;=0,0,IF(($S369-CO369)&lt;0,0,IF(AND(($S369-CP369)&gt;0,(CO369-$R369)&gt;0),$V369/365*(CP369-CO369+1),IF(AND(($S369-CP369)&lt;=0,(CO369-$R369)&gt;0),$V369/365*($S369-CO369+1),$V369/365*(CP369-$R369+1))))),0)</f>
        <v>0</v>
      </c>
    </row>
    <row r="370" s="80" customFormat="1" ht="24" customHeight="1" outlineLevel="4" spans="1:95">
      <c r="A370" s="119"/>
      <c r="B370" s="120"/>
      <c r="C370" s="121"/>
      <c r="D370" s="119"/>
      <c r="E370" s="120"/>
      <c r="F370" s="120"/>
      <c r="G370" s="120"/>
      <c r="H370" s="122"/>
      <c r="I370" s="122"/>
      <c r="J370" s="122">
        <f>Z370+AC370+AF370+AI370+AL370+AO370+AR370+AU370+AX370+BA370+BD370+BG370</f>
        <v>0</v>
      </c>
      <c r="K370" s="122">
        <f>K369+1</f>
        <v>3</v>
      </c>
      <c r="L370" s="147"/>
      <c r="M370" s="148">
        <f>IFERROR(VLOOKUP($L370,'2-2 引出数据_合同数据仓库'!$B$2:$BP$10000,3,FALSE),0)</f>
        <v>0</v>
      </c>
      <c r="N370" s="122"/>
      <c r="O370" s="148">
        <f>IFERROR(VLOOKUP((LEFT(VLOOKUP($L370,'2-2 引出数据_合同数据仓库'!$B$2:$BP$10000,64,FALSE),15)&amp;(RIGHT(VLOOKUP($L370,'2-2 引出数据_合同数据仓库'!$B$2:$BP$10000,64,FALSE),4)+1)),'2-2 引出数据_合同数据仓库'!$B$2:$BP$10000,3,FALSE),0)</f>
        <v>0</v>
      </c>
      <c r="P370" s="122"/>
      <c r="Q370" s="122">
        <f>IFERROR(VLOOKUP($L370,'2-2 引出数据_合同数据仓库'!$B$2:$BP$10000,28,FALSE),0)</f>
        <v>0</v>
      </c>
      <c r="R370" s="122">
        <f>IFERROR(VLOOKUP($L370,'2-2 引出数据_合同数据仓库'!$B$2:$BP$10000,29,FALSE),0)</f>
        <v>0</v>
      </c>
      <c r="S370" s="122">
        <f>IFERROR(VLOOKUP($L370,'2-2 引出数据_合同数据仓库'!$B$2:$BP$10000,4,FALSE),0)</f>
        <v>0</v>
      </c>
      <c r="T370" s="122"/>
      <c r="U370" s="122">
        <f>IFERROR(VLOOKUP($L370,'2-2 引出数据_合同数据仓库'!$B$2:$BP$10000,15,FALSE),0)</f>
        <v>0</v>
      </c>
      <c r="V370" s="122">
        <f>U370/(S370-R370+1)*365</f>
        <v>0</v>
      </c>
      <c r="W370" s="122"/>
      <c r="X370" s="154">
        <v>45658</v>
      </c>
      <c r="Y370" s="154">
        <f>X370+30</f>
        <v>45688</v>
      </c>
      <c r="Z370" s="158">
        <f>IFERROR(IF(($R370-Y370)&gt;=0,0,IF(($S370-X370)&lt;0,0,IF(AND(($S370-Y370)&gt;0,(X370-$R370)&gt;0),$V370/365*(Y370-X370+1),IF(AND(($S370-Y370)&lt;=0,(X370-$R370)&gt;0),$V370/365*($S370-X370+1),$V370/365*(Y370-$R370+1))))),0)</f>
        <v>0</v>
      </c>
      <c r="AA370" s="154">
        <f>Y370+1</f>
        <v>45689</v>
      </c>
      <c r="AB370" s="154">
        <f>AA370+27</f>
        <v>45716</v>
      </c>
      <c r="AC370" s="158">
        <f>IFERROR(IF(($R370-AB370)&gt;=0,0,IF(($S370-AA370)&lt;0,0,IF(AND(($S370-AB370)&gt;0,(AA370-$R370)&gt;0),$V370/365*(AB370-AA370+1),IF(AND(($S370-AB370)&lt;=0,(AA370-$R370)&gt;0),$V370/365*($S370-AA370+1),$V370/365*(AB370-$R370+1))))),0)</f>
        <v>0</v>
      </c>
      <c r="AD370" s="154">
        <f>AB370+1</f>
        <v>45717</v>
      </c>
      <c r="AE370" s="154">
        <f>AD370+30</f>
        <v>45747</v>
      </c>
      <c r="AF370" s="158">
        <f>IFERROR(IF(($R370-AE370)&gt;=0,0,IF(($S370-AD370)&lt;0,0,IF(AND(($S370-AE370)&gt;0,(AD370-$R370)&gt;0),$V370/365*(AE370-AD370+1),IF(AND(($S370-AE370)&lt;=0,(AD370-$R370)&gt;0),$V370/365*($S370-AD370+1),$V370/365*(AE370-$R370+1))))),0)</f>
        <v>0</v>
      </c>
      <c r="AG370" s="154">
        <f>AE370+1</f>
        <v>45748</v>
      </c>
      <c r="AH370" s="154">
        <f>AG370+29</f>
        <v>45777</v>
      </c>
      <c r="AI370" s="158">
        <f>IFERROR(IF(($R370-AH370)&gt;=0,0,IF(($S370-AG370)&lt;0,0,IF(AND(($S370-AH370)&gt;0,(AG370-$R370)&gt;0),$V370/365*(AH370-AG370+1),IF(AND(($S370-AH370)&lt;=0,(AG370-$R370)&gt;0),$V370/365*($S370-AG370+1),$V370/365*(AH370-$R370+1))))),0)</f>
        <v>0</v>
      </c>
      <c r="AJ370" s="154">
        <f>AH370+1</f>
        <v>45778</v>
      </c>
      <c r="AK370" s="154">
        <f>AJ370+30</f>
        <v>45808</v>
      </c>
      <c r="AL370" s="158">
        <f>IFERROR(IF(($R370-AK370)&gt;=0,0,IF(($S370-AJ370)&lt;0,0,IF(AND(($S370-AK370)&gt;0,(AJ370-$R370)&gt;0),$V370/365*(AK370-AJ370+1),IF(AND(($S370-AK370)&lt;=0,(AJ370-$R370)&gt;0),$V370/365*($S370-AJ370+1),$V370/365*(AK370-$R370+1))))),0)</f>
        <v>0</v>
      </c>
      <c r="AM370" s="154">
        <f>AK370+1</f>
        <v>45809</v>
      </c>
      <c r="AN370" s="154">
        <f>AM370+29</f>
        <v>45838</v>
      </c>
      <c r="AO370" s="158">
        <f>IFERROR(IF(($R370-AN370)&gt;=0,0,IF(($S370-AM370)&lt;0,0,IF(AND(($S370-AN370)&gt;0,(AM370-$R370)&gt;0),$V370/365*(AN370-AM370+1),IF(AND(($S370-AN370)&lt;=0,(AM370-$R370)&gt;0),$V370/365*($S370-AM370+1),$V370/365*(AN370-$R370+1))))),0)</f>
        <v>0</v>
      </c>
      <c r="AP370" s="154">
        <f>AN370+1</f>
        <v>45839</v>
      </c>
      <c r="AQ370" s="154">
        <f>AP370+30</f>
        <v>45869</v>
      </c>
      <c r="AR370" s="158">
        <f>IFERROR(IF(($R370-AQ370)&gt;=0,0,IF(($S370-AP370)&lt;0,0,IF(AND(($S370-AQ370)&gt;0,(AP370-$R370)&gt;0),$V370/365*(AQ370-AP370+1),IF(AND(($S370-AQ370)&lt;=0,(AP370-$R370)&gt;0),$V370/365*($S370-AP370+1),$V370/365*(AQ370-$R370+1))))),0)</f>
        <v>0</v>
      </c>
      <c r="AS370" s="154">
        <f>AQ370+1</f>
        <v>45870</v>
      </c>
      <c r="AT370" s="154">
        <f>AS370+30</f>
        <v>45900</v>
      </c>
      <c r="AU370" s="158">
        <f>IFERROR(IF(($R370-AT370)&gt;=0,0,IF(($S370-AS370)&lt;0,0,IF(AND(($S370-AT370)&gt;0,(AS370-$R370)&gt;0),$V370/365*(AT370-AS370+1),IF(AND(($S370-AT370)&lt;=0,(AS370-$R370)&gt;0),$V370/365*($S370-AS370+1),$V370/365*(AT370-$R370+1))))),0)</f>
        <v>0</v>
      </c>
      <c r="AV370" s="154">
        <f>AT370+1</f>
        <v>45901</v>
      </c>
      <c r="AW370" s="154">
        <f>AV370+29</f>
        <v>45930</v>
      </c>
      <c r="AX370" s="158">
        <f>IFERROR(IF(($R370-AW370)&gt;=0,0,IF(($S370-AV370)&lt;0,0,IF(AND(($S370-AW370)&gt;0,(AV370-$R370)&gt;0),$V370/365*(AW370-AV370+1),IF(AND(($S370-AW370)&lt;=0,(AV370-$R370)&gt;0),$V370/365*($S370-AV370+1),$V370/365*(AW370-$R370+1))))),0)</f>
        <v>0</v>
      </c>
      <c r="AY370" s="154">
        <f>AW370+1</f>
        <v>45931</v>
      </c>
      <c r="AZ370" s="154">
        <f>AY370+30</f>
        <v>45961</v>
      </c>
      <c r="BA370" s="158">
        <f>IFERROR(IF(($R370-AZ370)&gt;=0,0,IF(($S370-AY370)&lt;0,0,IF(AND(($S370-AZ370)&gt;0,(AY370-$R370)&gt;0),$V370/365*(AZ370-AY370+1),IF(AND(($S370-AZ370)&lt;=0,(AY370-$R370)&gt;0),$V370/365*($S370-AY370+1),$V370/365*(AZ370-$R370+1))))),0)</f>
        <v>0</v>
      </c>
      <c r="BB370" s="154">
        <f>AZ370+1</f>
        <v>45962</v>
      </c>
      <c r="BC370" s="154">
        <f>BB370+29</f>
        <v>45991</v>
      </c>
      <c r="BD370" s="158">
        <f>IFERROR(IF(($R370-BC370)&gt;=0,0,IF(($S370-BB370)&lt;0,0,IF(AND(($S370-BC370)&gt;0,(BB370-$R370)&gt;0),$V370/365*(BC370-BB370+1),IF(AND(($S370-BC370)&lt;=0,(BB370-$R370)&gt;0),$V370/365*($S370-BB370+1),$V370/365*(BC370-$R370+1))))),0)</f>
        <v>0</v>
      </c>
      <c r="BE370" s="154">
        <f>BC370+1</f>
        <v>45992</v>
      </c>
      <c r="BF370" s="154">
        <f>BE370+30</f>
        <v>46022</v>
      </c>
      <c r="BG370" s="158">
        <f>IFERROR(IF(($R370-BF370)&gt;=0,0,IF(($S370-BE370)&lt;0,0,IF(AND(($S370-BF370)&gt;0,(BE370-$R370)&gt;0),$V370/365*(BF370-BE370+1),IF(AND(($S370-BF370)&lt;=0,(BE370-$R370)&gt;0),$V370/365*($S370-BE370+1),$V370/365*(BF370-$R370+1))))),0)</f>
        <v>0</v>
      </c>
      <c r="BH370" s="154">
        <v>46023</v>
      </c>
      <c r="BI370" s="154">
        <f>BH370+30</f>
        <v>46053</v>
      </c>
      <c r="BJ370" s="158">
        <f>IFERROR(IF(($R370-BI370)&gt;=0,0,IF(($S370-BH370)&lt;0,0,IF(AND(($S370-BI370)&gt;0,(BH370-$R370)&gt;0),$V370/365*(BI370-BH370+1),IF(AND(($S370-BI370)&lt;=0,(BH370-$R370)&gt;0),$V370/365*($S370-BH370+1),$V370/365*(BI370-$R370+1))))),0)</f>
        <v>0</v>
      </c>
      <c r="BK370" s="154">
        <f>BI370+1</f>
        <v>46054</v>
      </c>
      <c r="BL370" s="154">
        <f>BK370+27</f>
        <v>46081</v>
      </c>
      <c r="BM370" s="158">
        <f>IFERROR(IF(($R370-BL370)&gt;=0,0,IF(($S370-BK370)&lt;0,0,IF(AND(($S370-BL370)&gt;0,(BK370-$R370)&gt;0),$V370/365*(BL370-BK370+1),IF(AND(($S370-BL370)&lt;=0,(BK370-$R370)&gt;0),$V370/365*($S370-BK370+1),$V370/365*(BL370-$R370+1))))),0)</f>
        <v>0</v>
      </c>
      <c r="BN370" s="154">
        <f>BL370+1</f>
        <v>46082</v>
      </c>
      <c r="BO370" s="154">
        <f>BN370+30</f>
        <v>46112</v>
      </c>
      <c r="BP370" s="158">
        <f>IFERROR(IF(($R370-BO370)&gt;=0,0,IF(($S370-BN370)&lt;0,0,IF(AND(($S370-BO370)&gt;0,(BN370-$R370)&gt;0),$V370/365*(BO370-BN370+1),IF(AND(($S370-BO370)&lt;=0,(BN370-$R370)&gt;0),$V370/365*($S370-BN370+1),$V370/365*(BO370-$R370+1))))),0)</f>
        <v>0</v>
      </c>
      <c r="BQ370" s="154">
        <f>BO370+1</f>
        <v>46113</v>
      </c>
      <c r="BR370" s="154">
        <f>BQ370+29</f>
        <v>46142</v>
      </c>
      <c r="BS370" s="158">
        <f>IFERROR(IF(($R370-BR370)&gt;=0,0,IF(($S370-BQ370)&lt;0,0,IF(AND(($S370-BR370)&gt;0,(BQ370-$R370)&gt;0),$V370/365*(BR370-BQ370+1),IF(AND(($S370-BR370)&lt;=0,(BQ370-$R370)&gt;0),$V370/365*($S370-BQ370+1),$V370/365*(BR370-$R370+1))))),0)</f>
        <v>0</v>
      </c>
      <c r="BT370" s="154">
        <f>BR370+1</f>
        <v>46143</v>
      </c>
      <c r="BU370" s="154">
        <f>BT370+30</f>
        <v>46173</v>
      </c>
      <c r="BV370" s="158">
        <f>IFERROR(IF(($R370-BU370)&gt;=0,0,IF(($S370-BT370)&lt;0,0,IF(AND(($S370-BU370)&gt;0,(BT370-$R370)&gt;0),$V370/365*(BU370-BT370+1),IF(AND(($S370-BU370)&lt;=0,(BT370-$R370)&gt;0),$V370/365*($S370-BT370+1),$V370/365*(BU370-$R370+1))))),0)</f>
        <v>0</v>
      </c>
      <c r="BW370" s="154">
        <f>BU370+1</f>
        <v>46174</v>
      </c>
      <c r="BX370" s="154">
        <f>BW370+29</f>
        <v>46203</v>
      </c>
      <c r="BY370" s="158">
        <f>IFERROR(IF(($R370-BX370)&gt;=0,0,IF(($S370-BW370)&lt;0,0,IF(AND(($S370-BX370)&gt;0,(BW370-$R370)&gt;0),$V370/365*(BX370-BW370+1),IF(AND(($S370-BX370)&lt;=0,(BW370-$R370)&gt;0),$V370/365*($S370-BW370+1),$V370/365*(BX370-$R370+1))))),0)</f>
        <v>0</v>
      </c>
      <c r="BZ370" s="154">
        <f>BX370+1</f>
        <v>46204</v>
      </c>
      <c r="CA370" s="154">
        <f>BZ370+30</f>
        <v>46234</v>
      </c>
      <c r="CB370" s="158">
        <f>IFERROR(IF(($R370-CA370)&gt;=0,0,IF(($S370-BZ370)&lt;0,0,IF(AND(($S370-CA370)&gt;0,(BZ370-$R370)&gt;0),$V370/365*(CA370-BZ370+1),IF(AND(($S370-CA370)&lt;=0,(BZ370-$R370)&gt;0),$V370/365*($S370-BZ370+1),$V370/365*(CA370-$R370+1))))),0)</f>
        <v>0</v>
      </c>
      <c r="CC370" s="154">
        <f>CA370+1</f>
        <v>46235</v>
      </c>
      <c r="CD370" s="154">
        <f>CC370+30</f>
        <v>46265</v>
      </c>
      <c r="CE370" s="158">
        <f>IFERROR(IF(($R370-CD370)&gt;=0,0,IF(($S370-CC370)&lt;0,0,IF(AND(($S370-CD370)&gt;0,(CC370-$R370)&gt;0),$V370/365*(CD370-CC370+1),IF(AND(($S370-CD370)&lt;=0,(CC370-$R370)&gt;0),$V370/365*($S370-CC370+1),$V370/365*(CD370-$R370+1))))),0)</f>
        <v>0</v>
      </c>
      <c r="CF370" s="154">
        <f>CD370+1</f>
        <v>46266</v>
      </c>
      <c r="CG370" s="154">
        <f>CF370+29</f>
        <v>46295</v>
      </c>
      <c r="CH370" s="158">
        <f>IFERROR(IF(($R370-CG370)&gt;=0,0,IF(($S370-CF370)&lt;0,0,IF(AND(($S370-CG370)&gt;0,(CF370-$R370)&gt;0),$V370/365*(CG370-CF370+1),IF(AND(($S370-CG370)&lt;=0,(CF370-$R370)&gt;0),$V370/365*($S370-CF370+1),$V370/365*(CG370-$R370+1))))),0)</f>
        <v>0</v>
      </c>
      <c r="CI370" s="154">
        <f>CG370+1</f>
        <v>46296</v>
      </c>
      <c r="CJ370" s="154">
        <f>CI370+30</f>
        <v>46326</v>
      </c>
      <c r="CK370" s="158">
        <f>IFERROR(IF(($R370-CJ370)&gt;=0,0,IF(($S370-CI370)&lt;0,0,IF(AND(($S370-CJ370)&gt;0,(CI370-$R370)&gt;0),$V370/365*(CJ370-CI370+1),IF(AND(($S370-CJ370)&lt;=0,(CI370-$R370)&gt;0),$V370/365*($S370-CI370+1),$V370/365*(CJ370-$R370+1))))),0)</f>
        <v>0</v>
      </c>
      <c r="CL370" s="154">
        <f>CJ370+1</f>
        <v>46327</v>
      </c>
      <c r="CM370" s="154">
        <f>CL370+29</f>
        <v>46356</v>
      </c>
      <c r="CN370" s="158">
        <f>IFERROR(IF(($R370-CM370)&gt;=0,0,IF(($S370-CL370)&lt;0,0,IF(AND(($S370-CM370)&gt;0,(CL370-$R370)&gt;0),$V370/365*(CM370-CL370+1),IF(AND(($S370-CM370)&lt;=0,(CL370-$R370)&gt;0),$V370/365*($S370-CL370+1),$V370/365*(CM370-$R370+1))))),0)</f>
        <v>0</v>
      </c>
      <c r="CO370" s="154">
        <f>CM370+1</f>
        <v>46357</v>
      </c>
      <c r="CP370" s="154">
        <f>CO370+30</f>
        <v>46387</v>
      </c>
      <c r="CQ370" s="158">
        <f>IFERROR(IF(($R370-CP370)&gt;=0,0,IF(($S370-CO370)&lt;0,0,IF(AND(($S370-CP370)&gt;0,(CO370-$R370)&gt;0),$V370/365*(CP370-CO370+1),IF(AND(($S370-CP370)&lt;=0,(CO370-$R370)&gt;0),$V370/365*($S370-CO370+1),$V370/365*(CP370-$R370+1))))),0)</f>
        <v>0</v>
      </c>
    </row>
    <row r="371" s="80" customFormat="1" ht="24" customHeight="1" outlineLevel="4" spans="1:95">
      <c r="A371" s="119"/>
      <c r="B371" s="120"/>
      <c r="C371" s="121"/>
      <c r="D371" s="119"/>
      <c r="E371" s="120"/>
      <c r="F371" s="120"/>
      <c r="G371" s="120"/>
      <c r="H371" s="122"/>
      <c r="I371" s="122"/>
      <c r="J371" s="122">
        <f>Z371+AC371+AF371+AI371+AL371+AO371+AR371+AU371+AX371+BA371+BD371+BG371</f>
        <v>0</v>
      </c>
      <c r="K371" s="122">
        <f>K370+1</f>
        <v>4</v>
      </c>
      <c r="L371" s="147"/>
      <c r="M371" s="148">
        <f>IFERROR(VLOOKUP($L371,'2-2 引出数据_合同数据仓库'!$B$2:$BP$10000,3,FALSE),0)</f>
        <v>0</v>
      </c>
      <c r="N371" s="122"/>
      <c r="O371" s="148">
        <f>IFERROR(VLOOKUP((LEFT(VLOOKUP($L371,'2-2 引出数据_合同数据仓库'!$B$2:$BP$10000,64,FALSE),15)&amp;(RIGHT(VLOOKUP($L371,'2-2 引出数据_合同数据仓库'!$B$2:$BP$10000,64,FALSE),4)+1)),'2-2 引出数据_合同数据仓库'!$B$2:$BP$10000,3,FALSE),0)</f>
        <v>0</v>
      </c>
      <c r="P371" s="122"/>
      <c r="Q371" s="122">
        <f>IFERROR(VLOOKUP($L371,'2-2 引出数据_合同数据仓库'!$B$2:$BP$10000,28,FALSE),0)</f>
        <v>0</v>
      </c>
      <c r="R371" s="122">
        <f>IFERROR(VLOOKUP($L371,'2-2 引出数据_合同数据仓库'!$B$2:$BP$10000,29,FALSE),0)</f>
        <v>0</v>
      </c>
      <c r="S371" s="122">
        <f>IFERROR(VLOOKUP($L371,'2-2 引出数据_合同数据仓库'!$B$2:$BP$10000,4,FALSE),0)</f>
        <v>0</v>
      </c>
      <c r="T371" s="122"/>
      <c r="U371" s="122">
        <f>IFERROR(VLOOKUP($L371,'2-2 引出数据_合同数据仓库'!$B$2:$BP$10000,15,FALSE),0)</f>
        <v>0</v>
      </c>
      <c r="V371" s="122">
        <f>U371/(S371-R371+1)*365</f>
        <v>0</v>
      </c>
      <c r="W371" s="122"/>
      <c r="X371" s="154">
        <v>45658</v>
      </c>
      <c r="Y371" s="154">
        <f>X371+30</f>
        <v>45688</v>
      </c>
      <c r="Z371" s="158">
        <f>IFERROR(IF(($R371-Y371)&gt;=0,0,IF(($S371-X371)&lt;0,0,IF(AND(($S371-Y371)&gt;0,(X371-$R371)&gt;0),$V371/365*(Y371-X371+1),IF(AND(($S371-Y371)&lt;=0,(X371-$R371)&gt;0),$V371/365*($S371-X371+1),$V371/365*(Y371-$R371+1))))),0)</f>
        <v>0</v>
      </c>
      <c r="AA371" s="154">
        <f>Y371+1</f>
        <v>45689</v>
      </c>
      <c r="AB371" s="154">
        <f>AA371+27</f>
        <v>45716</v>
      </c>
      <c r="AC371" s="158">
        <f>IFERROR(IF(($R371-AB371)&gt;=0,0,IF(($S371-AA371)&lt;0,0,IF(AND(($S371-AB371)&gt;0,(AA371-$R371)&gt;0),$V371/365*(AB371-AA371+1),IF(AND(($S371-AB371)&lt;=0,(AA371-$R371)&gt;0),$V371/365*($S371-AA371+1),$V371/365*(AB371-$R371+1))))),0)</f>
        <v>0</v>
      </c>
      <c r="AD371" s="154">
        <f>AB371+1</f>
        <v>45717</v>
      </c>
      <c r="AE371" s="154">
        <f>AD371+30</f>
        <v>45747</v>
      </c>
      <c r="AF371" s="158">
        <f>IFERROR(IF(($R371-AE371)&gt;=0,0,IF(($S371-AD371)&lt;0,0,IF(AND(($S371-AE371)&gt;0,(AD371-$R371)&gt;0),$V371/365*(AE371-AD371+1),IF(AND(($S371-AE371)&lt;=0,(AD371-$R371)&gt;0),$V371/365*($S371-AD371+1),$V371/365*(AE371-$R371+1))))),0)</f>
        <v>0</v>
      </c>
      <c r="AG371" s="154">
        <f>AE371+1</f>
        <v>45748</v>
      </c>
      <c r="AH371" s="154">
        <f>AG371+29</f>
        <v>45777</v>
      </c>
      <c r="AI371" s="158">
        <f>IFERROR(IF(($R371-AH371)&gt;=0,0,IF(($S371-AG371)&lt;0,0,IF(AND(($S371-AH371)&gt;0,(AG371-$R371)&gt;0),$V371/365*(AH371-AG371+1),IF(AND(($S371-AH371)&lt;=0,(AG371-$R371)&gt;0),$V371/365*($S371-AG371+1),$V371/365*(AH371-$R371+1))))),0)</f>
        <v>0</v>
      </c>
      <c r="AJ371" s="154">
        <f>AH371+1</f>
        <v>45778</v>
      </c>
      <c r="AK371" s="154">
        <f>AJ371+30</f>
        <v>45808</v>
      </c>
      <c r="AL371" s="158">
        <f>IFERROR(IF(($R371-AK371)&gt;=0,0,IF(($S371-AJ371)&lt;0,0,IF(AND(($S371-AK371)&gt;0,(AJ371-$R371)&gt;0),$V371/365*(AK371-AJ371+1),IF(AND(($S371-AK371)&lt;=0,(AJ371-$R371)&gt;0),$V371/365*($S371-AJ371+1),$V371/365*(AK371-$R371+1))))),0)</f>
        <v>0</v>
      </c>
      <c r="AM371" s="154">
        <f>AK371+1</f>
        <v>45809</v>
      </c>
      <c r="AN371" s="154">
        <f>AM371+29</f>
        <v>45838</v>
      </c>
      <c r="AO371" s="158">
        <f>IFERROR(IF(($R371-AN371)&gt;=0,0,IF(($S371-AM371)&lt;0,0,IF(AND(($S371-AN371)&gt;0,(AM371-$R371)&gt;0),$V371/365*(AN371-AM371+1),IF(AND(($S371-AN371)&lt;=0,(AM371-$R371)&gt;0),$V371/365*($S371-AM371+1),$V371/365*(AN371-$R371+1))))),0)</f>
        <v>0</v>
      </c>
      <c r="AP371" s="154">
        <f>AN371+1</f>
        <v>45839</v>
      </c>
      <c r="AQ371" s="154">
        <f>AP371+30</f>
        <v>45869</v>
      </c>
      <c r="AR371" s="158">
        <f>IFERROR(IF(($R371-AQ371)&gt;=0,0,IF(($S371-AP371)&lt;0,0,IF(AND(($S371-AQ371)&gt;0,(AP371-$R371)&gt;0),$V371/365*(AQ371-AP371+1),IF(AND(($S371-AQ371)&lt;=0,(AP371-$R371)&gt;0),$V371/365*($S371-AP371+1),$V371/365*(AQ371-$R371+1))))),0)</f>
        <v>0</v>
      </c>
      <c r="AS371" s="154">
        <f>AQ371+1</f>
        <v>45870</v>
      </c>
      <c r="AT371" s="154">
        <f>AS371+30</f>
        <v>45900</v>
      </c>
      <c r="AU371" s="158">
        <f>IFERROR(IF(($R371-AT371)&gt;=0,0,IF(($S371-AS371)&lt;0,0,IF(AND(($S371-AT371)&gt;0,(AS371-$R371)&gt;0),$V371/365*(AT371-AS371+1),IF(AND(($S371-AT371)&lt;=0,(AS371-$R371)&gt;0),$V371/365*($S371-AS371+1),$V371/365*(AT371-$R371+1))))),0)</f>
        <v>0</v>
      </c>
      <c r="AV371" s="154">
        <f>AT371+1</f>
        <v>45901</v>
      </c>
      <c r="AW371" s="154">
        <f>AV371+29</f>
        <v>45930</v>
      </c>
      <c r="AX371" s="158">
        <f>IFERROR(IF(($R371-AW371)&gt;=0,0,IF(($S371-AV371)&lt;0,0,IF(AND(($S371-AW371)&gt;0,(AV371-$R371)&gt;0),$V371/365*(AW371-AV371+1),IF(AND(($S371-AW371)&lt;=0,(AV371-$R371)&gt;0),$V371/365*($S371-AV371+1),$V371/365*(AW371-$R371+1))))),0)</f>
        <v>0</v>
      </c>
      <c r="AY371" s="154">
        <f>AW371+1</f>
        <v>45931</v>
      </c>
      <c r="AZ371" s="154">
        <f>AY371+30</f>
        <v>45961</v>
      </c>
      <c r="BA371" s="158">
        <f>IFERROR(IF(($R371-AZ371)&gt;=0,0,IF(($S371-AY371)&lt;0,0,IF(AND(($S371-AZ371)&gt;0,(AY371-$R371)&gt;0),$V371/365*(AZ371-AY371+1),IF(AND(($S371-AZ371)&lt;=0,(AY371-$R371)&gt;0),$V371/365*($S371-AY371+1),$V371/365*(AZ371-$R371+1))))),0)</f>
        <v>0</v>
      </c>
      <c r="BB371" s="154">
        <f>AZ371+1</f>
        <v>45962</v>
      </c>
      <c r="BC371" s="154">
        <f>BB371+29</f>
        <v>45991</v>
      </c>
      <c r="BD371" s="158">
        <f>IFERROR(IF(($R371-BC371)&gt;=0,0,IF(($S371-BB371)&lt;0,0,IF(AND(($S371-BC371)&gt;0,(BB371-$R371)&gt;0),$V371/365*(BC371-BB371+1),IF(AND(($S371-BC371)&lt;=0,(BB371-$R371)&gt;0),$V371/365*($S371-BB371+1),$V371/365*(BC371-$R371+1))))),0)</f>
        <v>0</v>
      </c>
      <c r="BE371" s="154">
        <f>BC371+1</f>
        <v>45992</v>
      </c>
      <c r="BF371" s="154">
        <f>BE371+30</f>
        <v>46022</v>
      </c>
      <c r="BG371" s="158">
        <f>IFERROR(IF(($R371-BF371)&gt;=0,0,IF(($S371-BE371)&lt;0,0,IF(AND(($S371-BF371)&gt;0,(BE371-$R371)&gt;0),$V371/365*(BF371-BE371+1),IF(AND(($S371-BF371)&lt;=0,(BE371-$R371)&gt;0),$V371/365*($S371-BE371+1),$V371/365*(BF371-$R371+1))))),0)</f>
        <v>0</v>
      </c>
      <c r="BH371" s="154">
        <v>46023</v>
      </c>
      <c r="BI371" s="154">
        <f>BH371+30</f>
        <v>46053</v>
      </c>
      <c r="BJ371" s="158">
        <f>IFERROR(IF(($R371-BI371)&gt;=0,0,IF(($S371-BH371)&lt;0,0,IF(AND(($S371-BI371)&gt;0,(BH371-$R371)&gt;0),$V371/365*(BI371-BH371+1),IF(AND(($S371-BI371)&lt;=0,(BH371-$R371)&gt;0),$V371/365*($S371-BH371+1),$V371/365*(BI371-$R371+1))))),0)</f>
        <v>0</v>
      </c>
      <c r="BK371" s="154">
        <f>BI371+1</f>
        <v>46054</v>
      </c>
      <c r="BL371" s="154">
        <f>BK371+27</f>
        <v>46081</v>
      </c>
      <c r="BM371" s="158">
        <f>IFERROR(IF(($R371-BL371)&gt;=0,0,IF(($S371-BK371)&lt;0,0,IF(AND(($S371-BL371)&gt;0,(BK371-$R371)&gt;0),$V371/365*(BL371-BK371+1),IF(AND(($S371-BL371)&lt;=0,(BK371-$R371)&gt;0),$V371/365*($S371-BK371+1),$V371/365*(BL371-$R371+1))))),0)</f>
        <v>0</v>
      </c>
      <c r="BN371" s="154">
        <f>BL371+1</f>
        <v>46082</v>
      </c>
      <c r="BO371" s="154">
        <f>BN371+30</f>
        <v>46112</v>
      </c>
      <c r="BP371" s="158">
        <f>IFERROR(IF(($R371-BO371)&gt;=0,0,IF(($S371-BN371)&lt;0,0,IF(AND(($S371-BO371)&gt;0,(BN371-$R371)&gt;0),$V371/365*(BO371-BN371+1),IF(AND(($S371-BO371)&lt;=0,(BN371-$R371)&gt;0),$V371/365*($S371-BN371+1),$V371/365*(BO371-$R371+1))))),0)</f>
        <v>0</v>
      </c>
      <c r="BQ371" s="154">
        <f>BO371+1</f>
        <v>46113</v>
      </c>
      <c r="BR371" s="154">
        <f>BQ371+29</f>
        <v>46142</v>
      </c>
      <c r="BS371" s="158">
        <f>IFERROR(IF(($R371-BR371)&gt;=0,0,IF(($S371-BQ371)&lt;0,0,IF(AND(($S371-BR371)&gt;0,(BQ371-$R371)&gt;0),$V371/365*(BR371-BQ371+1),IF(AND(($S371-BR371)&lt;=0,(BQ371-$R371)&gt;0),$V371/365*($S371-BQ371+1),$V371/365*(BR371-$R371+1))))),0)</f>
        <v>0</v>
      </c>
      <c r="BT371" s="154">
        <f>BR371+1</f>
        <v>46143</v>
      </c>
      <c r="BU371" s="154">
        <f>BT371+30</f>
        <v>46173</v>
      </c>
      <c r="BV371" s="158">
        <f>IFERROR(IF(($R371-BU371)&gt;=0,0,IF(($S371-BT371)&lt;0,0,IF(AND(($S371-BU371)&gt;0,(BT371-$R371)&gt;0),$V371/365*(BU371-BT371+1),IF(AND(($S371-BU371)&lt;=0,(BT371-$R371)&gt;0),$V371/365*($S371-BT371+1),$V371/365*(BU371-$R371+1))))),0)</f>
        <v>0</v>
      </c>
      <c r="BW371" s="154">
        <f>BU371+1</f>
        <v>46174</v>
      </c>
      <c r="BX371" s="154">
        <f>BW371+29</f>
        <v>46203</v>
      </c>
      <c r="BY371" s="158">
        <f>IFERROR(IF(($R371-BX371)&gt;=0,0,IF(($S371-BW371)&lt;0,0,IF(AND(($S371-BX371)&gt;0,(BW371-$R371)&gt;0),$V371/365*(BX371-BW371+1),IF(AND(($S371-BX371)&lt;=0,(BW371-$R371)&gt;0),$V371/365*($S371-BW371+1),$V371/365*(BX371-$R371+1))))),0)</f>
        <v>0</v>
      </c>
      <c r="BZ371" s="154">
        <f>BX371+1</f>
        <v>46204</v>
      </c>
      <c r="CA371" s="154">
        <f>BZ371+30</f>
        <v>46234</v>
      </c>
      <c r="CB371" s="158">
        <f>IFERROR(IF(($R371-CA371)&gt;=0,0,IF(($S371-BZ371)&lt;0,0,IF(AND(($S371-CA371)&gt;0,(BZ371-$R371)&gt;0),$V371/365*(CA371-BZ371+1),IF(AND(($S371-CA371)&lt;=0,(BZ371-$R371)&gt;0),$V371/365*($S371-BZ371+1),$V371/365*(CA371-$R371+1))))),0)</f>
        <v>0</v>
      </c>
      <c r="CC371" s="154">
        <f>CA371+1</f>
        <v>46235</v>
      </c>
      <c r="CD371" s="154">
        <f>CC371+30</f>
        <v>46265</v>
      </c>
      <c r="CE371" s="158">
        <f>IFERROR(IF(($R371-CD371)&gt;=0,0,IF(($S371-CC371)&lt;0,0,IF(AND(($S371-CD371)&gt;0,(CC371-$R371)&gt;0),$V371/365*(CD371-CC371+1),IF(AND(($S371-CD371)&lt;=0,(CC371-$R371)&gt;0),$V371/365*($S371-CC371+1),$V371/365*(CD371-$R371+1))))),0)</f>
        <v>0</v>
      </c>
      <c r="CF371" s="154">
        <f>CD371+1</f>
        <v>46266</v>
      </c>
      <c r="CG371" s="154">
        <f>CF371+29</f>
        <v>46295</v>
      </c>
      <c r="CH371" s="158">
        <f>IFERROR(IF(($R371-CG371)&gt;=0,0,IF(($S371-CF371)&lt;0,0,IF(AND(($S371-CG371)&gt;0,(CF371-$R371)&gt;0),$V371/365*(CG371-CF371+1),IF(AND(($S371-CG371)&lt;=0,(CF371-$R371)&gt;0),$V371/365*($S371-CF371+1),$V371/365*(CG371-$R371+1))))),0)</f>
        <v>0</v>
      </c>
      <c r="CI371" s="154">
        <f>CG371+1</f>
        <v>46296</v>
      </c>
      <c r="CJ371" s="154">
        <f>CI371+30</f>
        <v>46326</v>
      </c>
      <c r="CK371" s="158">
        <f>IFERROR(IF(($R371-CJ371)&gt;=0,0,IF(($S371-CI371)&lt;0,0,IF(AND(($S371-CJ371)&gt;0,(CI371-$R371)&gt;0),$V371/365*(CJ371-CI371+1),IF(AND(($S371-CJ371)&lt;=0,(CI371-$R371)&gt;0),$V371/365*($S371-CI371+1),$V371/365*(CJ371-$R371+1))))),0)</f>
        <v>0</v>
      </c>
      <c r="CL371" s="154">
        <f>CJ371+1</f>
        <v>46327</v>
      </c>
      <c r="CM371" s="154">
        <f>CL371+29</f>
        <v>46356</v>
      </c>
      <c r="CN371" s="158">
        <f>IFERROR(IF(($R371-CM371)&gt;=0,0,IF(($S371-CL371)&lt;0,0,IF(AND(($S371-CM371)&gt;0,(CL371-$R371)&gt;0),$V371/365*(CM371-CL371+1),IF(AND(($S371-CM371)&lt;=0,(CL371-$R371)&gt;0),$V371/365*($S371-CL371+1),$V371/365*(CM371-$R371+1))))),0)</f>
        <v>0</v>
      </c>
      <c r="CO371" s="154">
        <f>CM371+1</f>
        <v>46357</v>
      </c>
      <c r="CP371" s="154">
        <f>CO371+30</f>
        <v>46387</v>
      </c>
      <c r="CQ371" s="158">
        <f>IFERROR(IF(($R371-CP371)&gt;=0,0,IF(($S371-CO371)&lt;0,0,IF(AND(($S371-CP371)&gt;0,(CO371-$R371)&gt;0),$V371/365*(CP371-CO371+1),IF(AND(($S371-CP371)&lt;=0,(CO371-$R371)&gt;0),$V371/365*($S371-CO371+1),$V371/365*(CP371-$R371+1))))),0)</f>
        <v>0</v>
      </c>
    </row>
    <row r="372" s="80" customFormat="1" ht="24" customHeight="1" outlineLevel="4" spans="1:95">
      <c r="A372" s="123" t="s">
        <v>2814</v>
      </c>
      <c r="B372" s="124"/>
      <c r="C372" s="124"/>
      <c r="D372" s="124"/>
      <c r="E372" s="124"/>
      <c r="F372" s="124"/>
      <c r="G372" s="125"/>
      <c r="H372" s="126"/>
      <c r="I372" s="126"/>
      <c r="J372" s="126"/>
      <c r="K372" s="126"/>
      <c r="L372" s="149"/>
      <c r="M372" s="149"/>
      <c r="N372" s="126"/>
      <c r="O372" s="126"/>
      <c r="P372" s="126"/>
      <c r="Q372" s="126"/>
      <c r="R372" s="126"/>
      <c r="S372" s="126"/>
      <c r="T372" s="126"/>
      <c r="U372" s="126"/>
      <c r="V372" s="126"/>
      <c r="W372" s="126"/>
      <c r="X372" s="126"/>
      <c r="Y372" s="126"/>
      <c r="Z372" s="126"/>
      <c r="AA372" s="126"/>
      <c r="AB372" s="126"/>
      <c r="AC372" s="126"/>
      <c r="AD372" s="126"/>
      <c r="AE372" s="126"/>
      <c r="AF372" s="126"/>
      <c r="AG372" s="126"/>
      <c r="AH372" s="126"/>
      <c r="AI372" s="126"/>
      <c r="AJ372" s="126"/>
      <c r="AK372" s="126"/>
      <c r="AL372" s="126"/>
      <c r="AM372" s="126"/>
      <c r="AN372" s="126"/>
      <c r="AO372" s="126"/>
      <c r="AP372" s="126"/>
      <c r="AQ372" s="126"/>
      <c r="AR372" s="126"/>
      <c r="AS372" s="126"/>
      <c r="AT372" s="126"/>
      <c r="AU372" s="126"/>
      <c r="AV372" s="126"/>
      <c r="AW372" s="126"/>
      <c r="AX372" s="126"/>
      <c r="AY372" s="126"/>
      <c r="AZ372" s="126"/>
      <c r="BA372" s="126"/>
      <c r="BB372" s="126"/>
      <c r="BC372" s="126"/>
      <c r="BD372" s="126"/>
      <c r="BE372" s="126"/>
      <c r="BF372" s="126"/>
      <c r="BG372" s="126"/>
      <c r="BH372" s="126"/>
      <c r="BI372" s="126"/>
      <c r="BJ372" s="126"/>
      <c r="BK372" s="126"/>
      <c r="BL372" s="126"/>
      <c r="BM372" s="126"/>
      <c r="BN372" s="126"/>
      <c r="BO372" s="126"/>
      <c r="BP372" s="126"/>
      <c r="BQ372" s="126"/>
      <c r="BR372" s="126"/>
      <c r="BS372" s="126"/>
      <c r="BT372" s="126"/>
      <c r="BU372" s="126"/>
      <c r="BV372" s="126"/>
      <c r="BW372" s="126"/>
      <c r="BX372" s="126"/>
      <c r="BY372" s="126"/>
      <c r="BZ372" s="126"/>
      <c r="CA372" s="126"/>
      <c r="CB372" s="126"/>
      <c r="CC372" s="126"/>
      <c r="CD372" s="126"/>
      <c r="CE372" s="126"/>
      <c r="CF372" s="126"/>
      <c r="CG372" s="126"/>
      <c r="CH372" s="126"/>
      <c r="CI372" s="126"/>
      <c r="CJ372" s="126"/>
      <c r="CK372" s="126"/>
      <c r="CL372" s="126"/>
      <c r="CM372" s="126"/>
      <c r="CN372" s="126"/>
      <c r="CO372" s="126"/>
      <c r="CP372" s="126"/>
      <c r="CQ372" s="126"/>
    </row>
    <row r="373" ht="24" customHeight="1" outlineLevel="3" spans="1:95">
      <c r="A373" s="115"/>
      <c r="B373" s="116" t="s">
        <v>792</v>
      </c>
      <c r="C373" s="117" t="s">
        <v>1349</v>
      </c>
      <c r="D373" s="115" t="s">
        <v>1350</v>
      </c>
      <c r="E373" s="116" t="s">
        <v>1351</v>
      </c>
      <c r="F373" s="116"/>
      <c r="G373" s="116" t="s">
        <v>936</v>
      </c>
      <c r="H373" s="118">
        <f>X373+AA373+AD373+AG373+AJ373+AM373+AP373+AS373+AV373+AY373+BB373+BE373</f>
        <v>0</v>
      </c>
      <c r="I373" s="118">
        <f>Y373+AB373+AE373+AH373+AK373+AN373+AQ373+AT373+AW373+AZ373+BC373+BF373</f>
        <v>0</v>
      </c>
      <c r="J373" s="118">
        <f>Z373+AC373+AF373+AI373+AL373+AO373+AR373+AU373+AX373+BA373+BD373+BG373</f>
        <v>0</v>
      </c>
      <c r="K373" s="118"/>
      <c r="L373" s="146"/>
      <c r="M373" s="146"/>
      <c r="N373" s="118"/>
      <c r="O373" s="118"/>
      <c r="P373" s="118"/>
      <c r="Q373" s="118"/>
      <c r="R373" s="118"/>
      <c r="S373" s="118"/>
      <c r="T373" s="118"/>
      <c r="U373" s="118"/>
      <c r="V373" s="118"/>
      <c r="W373" s="118"/>
      <c r="X373" s="118">
        <f>VLOOKUP($C373,'1 预算编制表单'!$C:$BJ,27,FALSE)</f>
        <v>0</v>
      </c>
      <c r="Y373" s="118">
        <f>X373-Z373</f>
        <v>0</v>
      </c>
      <c r="Z373" s="118">
        <f>SUM(Z374:Z378)</f>
        <v>0</v>
      </c>
      <c r="AA373" s="118">
        <f>VLOOKUP($C373,'1 预算编制表单'!$C:$BJ,30,FALSE)</f>
        <v>0</v>
      </c>
      <c r="AB373" s="118">
        <f>AA373-AC373</f>
        <v>0</v>
      </c>
      <c r="AC373" s="118">
        <f>SUM(AC374:AC378)</f>
        <v>0</v>
      </c>
      <c r="AD373" s="118">
        <f>VLOOKUP($C373,'1 预算编制表单'!$C:$BJ,33,FALSE)</f>
        <v>0</v>
      </c>
      <c r="AE373" s="118">
        <f>AD373-AF373</f>
        <v>0</v>
      </c>
      <c r="AF373" s="118">
        <f>SUM(AF374:AF378)</f>
        <v>0</v>
      </c>
      <c r="AG373" s="118">
        <f>VLOOKUP($C373,'1 预算编制表单'!$C:$BJ,36,FALSE)</f>
        <v>0</v>
      </c>
      <c r="AH373" s="118">
        <f>AG373-AI373</f>
        <v>0</v>
      </c>
      <c r="AI373" s="118">
        <f>SUM(AI374:AI378)</f>
        <v>0</v>
      </c>
      <c r="AJ373" s="118">
        <f>VLOOKUP($C373,'1 预算编制表单'!$C:$BJ,39,FALSE)</f>
        <v>0</v>
      </c>
      <c r="AK373" s="118">
        <f>AJ373-AL373</f>
        <v>0</v>
      </c>
      <c r="AL373" s="118">
        <f>SUM(AL374:AL378)</f>
        <v>0</v>
      </c>
      <c r="AM373" s="118">
        <f>VLOOKUP($C373,'1 预算编制表单'!$C:$BJ,42,FALSE)</f>
        <v>0</v>
      </c>
      <c r="AN373" s="118">
        <f>AM373-AO373</f>
        <v>0</v>
      </c>
      <c r="AO373" s="118">
        <f>SUM(AO374:AO378)</f>
        <v>0</v>
      </c>
      <c r="AP373" s="118">
        <f>VLOOKUP($C373,'1 预算编制表单'!$C:$BJ,45,FALSE)</f>
        <v>0</v>
      </c>
      <c r="AQ373" s="118">
        <f>AP373-AR373</f>
        <v>0</v>
      </c>
      <c r="AR373" s="118">
        <f>SUM(AR374:AR378)</f>
        <v>0</v>
      </c>
      <c r="AS373" s="118">
        <f>VLOOKUP($C373,'1 预算编制表单'!$C:$BJ,48,FALSE)</f>
        <v>0</v>
      </c>
      <c r="AT373" s="118">
        <f>AS373-AU373</f>
        <v>0</v>
      </c>
      <c r="AU373" s="118">
        <f>SUM(AU374:AU378)</f>
        <v>0</v>
      </c>
      <c r="AV373" s="118">
        <f>VLOOKUP($C373,'1 预算编制表单'!$C:$BJ,51,FALSE)</f>
        <v>0</v>
      </c>
      <c r="AW373" s="118">
        <f>AV373-AX373</f>
        <v>0</v>
      </c>
      <c r="AX373" s="118">
        <f>SUM(AX374:AX378)</f>
        <v>0</v>
      </c>
      <c r="AY373" s="118">
        <f>VLOOKUP($C373,'1 预算编制表单'!$C:$BJ,54,FALSE)</f>
        <v>0</v>
      </c>
      <c r="AZ373" s="118">
        <f>AY373-BA373</f>
        <v>0</v>
      </c>
      <c r="BA373" s="118">
        <f>SUM(BA374:BA378)</f>
        <v>0</v>
      </c>
      <c r="BB373" s="118">
        <f>VLOOKUP($C373,'1 预算编制表单'!$C:$BJ,57,FALSE)</f>
        <v>0</v>
      </c>
      <c r="BC373" s="118">
        <f>BB373-BD373</f>
        <v>0</v>
      </c>
      <c r="BD373" s="118">
        <f>SUM(BD374:BD378)</f>
        <v>0</v>
      </c>
      <c r="BE373" s="118">
        <f>VLOOKUP($C373,'1 预算编制表单'!$C:$BJ,60,FALSE)</f>
        <v>0</v>
      </c>
      <c r="BF373" s="118">
        <f>BE373-BG373</f>
        <v>0</v>
      </c>
      <c r="BG373" s="118">
        <f>SUM(BG374:BG378)</f>
        <v>0</v>
      </c>
      <c r="BH373" s="118">
        <f>VLOOKUP($C373,'1 预算编制表单'!$C:$BJ,27,FALSE)</f>
        <v>0</v>
      </c>
      <c r="BI373" s="118">
        <f>BH373-BJ373</f>
        <v>0</v>
      </c>
      <c r="BJ373" s="118">
        <f>SUM(BJ374:BJ378)</f>
        <v>0</v>
      </c>
      <c r="BK373" s="118">
        <f>VLOOKUP($C373,'1 预算编制表单'!$C:$BJ,30,FALSE)</f>
        <v>0</v>
      </c>
      <c r="BL373" s="118">
        <f>BK373-BM373</f>
        <v>0</v>
      </c>
      <c r="BM373" s="118">
        <f>SUM(BM374:BM378)</f>
        <v>0</v>
      </c>
      <c r="BN373" s="118">
        <f>VLOOKUP($C373,'1 预算编制表单'!$C:$BJ,33,FALSE)</f>
        <v>0</v>
      </c>
      <c r="BO373" s="118">
        <f>BN373-BP373</f>
        <v>0</v>
      </c>
      <c r="BP373" s="118">
        <f>SUM(BP374:BP378)</f>
        <v>0</v>
      </c>
      <c r="BQ373" s="118">
        <f>VLOOKUP($C373,'1 预算编制表单'!$C:$BJ,36,FALSE)</f>
        <v>0</v>
      </c>
      <c r="BR373" s="118">
        <f>BQ373-BS373</f>
        <v>0</v>
      </c>
      <c r="BS373" s="118">
        <f>SUM(BS374:BS378)</f>
        <v>0</v>
      </c>
      <c r="BT373" s="118">
        <f>VLOOKUP($C373,'1 预算编制表单'!$C:$BJ,39,FALSE)</f>
        <v>0</v>
      </c>
      <c r="BU373" s="118">
        <f>BT373-BV373</f>
        <v>0</v>
      </c>
      <c r="BV373" s="118">
        <f>SUM(BV374:BV378)</f>
        <v>0</v>
      </c>
      <c r="BW373" s="118">
        <f>VLOOKUP($C373,'1 预算编制表单'!$C:$BJ,42,FALSE)</f>
        <v>0</v>
      </c>
      <c r="BX373" s="118">
        <f>BW373-BY373</f>
        <v>0</v>
      </c>
      <c r="BY373" s="118">
        <f>SUM(BY374:BY378)</f>
        <v>0</v>
      </c>
      <c r="BZ373" s="118">
        <f>VLOOKUP($C373,'1 预算编制表单'!$C:$BJ,45,FALSE)</f>
        <v>0</v>
      </c>
      <c r="CA373" s="118">
        <f>BZ373-CB373</f>
        <v>0</v>
      </c>
      <c r="CB373" s="118">
        <f>SUM(CB374:CB378)</f>
        <v>0</v>
      </c>
      <c r="CC373" s="118">
        <f>VLOOKUP($C373,'1 预算编制表单'!$C:$BJ,48,FALSE)</f>
        <v>0</v>
      </c>
      <c r="CD373" s="118">
        <f>CC373-CE373</f>
        <v>0</v>
      </c>
      <c r="CE373" s="118">
        <f>SUM(CE374:CE378)</f>
        <v>0</v>
      </c>
      <c r="CF373" s="118">
        <f>VLOOKUP($C373,'1 预算编制表单'!$C:$BJ,51,FALSE)</f>
        <v>0</v>
      </c>
      <c r="CG373" s="118">
        <f>CF373-CH373</f>
        <v>0</v>
      </c>
      <c r="CH373" s="118">
        <f>SUM(CH374:CH378)</f>
        <v>0</v>
      </c>
      <c r="CI373" s="118">
        <f>VLOOKUP($C373,'1 预算编制表单'!$C:$BJ,54,FALSE)</f>
        <v>0</v>
      </c>
      <c r="CJ373" s="118">
        <f>CI373-CK373</f>
        <v>0</v>
      </c>
      <c r="CK373" s="118">
        <f>SUM(CK374:CK378)</f>
        <v>0</v>
      </c>
      <c r="CL373" s="118">
        <f>VLOOKUP($C373,'1 预算编制表单'!$C:$BJ,57,FALSE)</f>
        <v>0</v>
      </c>
      <c r="CM373" s="118">
        <f>CL373-CN373</f>
        <v>0</v>
      </c>
      <c r="CN373" s="118">
        <f>SUM(CN374:CN378)</f>
        <v>0</v>
      </c>
      <c r="CO373" s="118">
        <f>VLOOKUP($C373,'1 预算编制表单'!$C:$BJ,60,FALSE)</f>
        <v>0</v>
      </c>
      <c r="CP373" s="118">
        <f>CO373-CQ373</f>
        <v>0</v>
      </c>
      <c r="CQ373" s="118">
        <f>SUM(CQ374:CQ378)</f>
        <v>0</v>
      </c>
    </row>
    <row r="374" s="80" customFormat="1" ht="24" customHeight="1" outlineLevel="4" spans="1:95">
      <c r="A374" s="119"/>
      <c r="B374" s="120"/>
      <c r="C374" s="121"/>
      <c r="D374" s="119"/>
      <c r="E374" s="120"/>
      <c r="F374" s="120"/>
      <c r="G374" s="120"/>
      <c r="H374" s="122"/>
      <c r="I374" s="122"/>
      <c r="J374" s="122">
        <f>Z374+AC374+AF374+AI374+AL374+AO374+AR374+AU374+AX374+BA374+BD374+BG374</f>
        <v>0</v>
      </c>
      <c r="K374" s="122">
        <v>1</v>
      </c>
      <c r="L374" s="147"/>
      <c r="M374" s="148">
        <f>IFERROR(VLOOKUP($L374,'2-2 引出数据_合同数据仓库'!$B$2:$BP$10000,3,FALSE),0)</f>
        <v>0</v>
      </c>
      <c r="N374" s="122"/>
      <c r="O374" s="148">
        <f>IFERROR(VLOOKUP((LEFT(VLOOKUP($L374,'2-2 引出数据_合同数据仓库'!$B$2:$BP$10000,64,FALSE),15)&amp;(RIGHT(VLOOKUP($L374,'2-2 引出数据_合同数据仓库'!$B$2:$BP$10000,64,FALSE),4)+1)),'2-2 引出数据_合同数据仓库'!$B$2:$BP$10000,3,FALSE),0)</f>
        <v>0</v>
      </c>
      <c r="P374" s="122"/>
      <c r="Q374" s="122">
        <f>IFERROR(VLOOKUP($L374,'2-2 引出数据_合同数据仓库'!$B$2:$BP$10000,28,FALSE),0)</f>
        <v>0</v>
      </c>
      <c r="R374" s="122">
        <f>IFERROR(VLOOKUP($L374,'2-2 引出数据_合同数据仓库'!$B$2:$BP$10000,29,FALSE),0)</f>
        <v>0</v>
      </c>
      <c r="S374" s="122">
        <f>IFERROR(VLOOKUP($L374,'2-2 引出数据_合同数据仓库'!$B$2:$BP$10000,4,FALSE),0)</f>
        <v>0</v>
      </c>
      <c r="T374" s="122"/>
      <c r="U374" s="122">
        <f>IFERROR(VLOOKUP($L374,'2-2 引出数据_合同数据仓库'!$B$2:$BP$10000,15,FALSE),0)</f>
        <v>0</v>
      </c>
      <c r="V374" s="122">
        <f>U374/(S374-R374+1)*365</f>
        <v>0</v>
      </c>
      <c r="W374" s="122"/>
      <c r="X374" s="154">
        <v>45658</v>
      </c>
      <c r="Y374" s="154">
        <f>X374+30</f>
        <v>45688</v>
      </c>
      <c r="Z374" s="158">
        <f>IFERROR(IF(($R374-Y374)&gt;=0,0,IF(($S374-X374)&lt;0,0,IF(AND(($S374-Y374)&gt;0,(X374-$R374)&gt;0),$V374/365*(Y374-X374+1),IF(AND(($S374-Y374)&lt;=0,(X374-$R374)&gt;0),$V374/365*($S374-X374+1),$V374/365*(Y374-$R374+1))))),0)</f>
        <v>0</v>
      </c>
      <c r="AA374" s="154">
        <f>Y374+1</f>
        <v>45689</v>
      </c>
      <c r="AB374" s="154">
        <f>AA374+27</f>
        <v>45716</v>
      </c>
      <c r="AC374" s="158">
        <f>IFERROR(IF(($R374-AB374)&gt;=0,0,IF(($S374-AA374)&lt;0,0,IF(AND(($S374-AB374)&gt;0,(AA374-$R374)&gt;0),$V374/365*(AB374-AA374+1),IF(AND(($S374-AB374)&lt;=0,(AA374-$R374)&gt;0),$V374/365*($S374-AA374+1),$V374/365*(AB374-$R374+1))))),0)</f>
        <v>0</v>
      </c>
      <c r="AD374" s="154">
        <f>AB374+1</f>
        <v>45717</v>
      </c>
      <c r="AE374" s="154">
        <f>AD374+30</f>
        <v>45747</v>
      </c>
      <c r="AF374" s="158">
        <f>IFERROR(IF(($R374-AE374)&gt;=0,0,IF(($S374-AD374)&lt;0,0,IF(AND(($S374-AE374)&gt;0,(AD374-$R374)&gt;0),$V374/365*(AE374-AD374+1),IF(AND(($S374-AE374)&lt;=0,(AD374-$R374)&gt;0),$V374/365*($S374-AD374+1),$V374/365*(AE374-$R374+1))))),0)</f>
        <v>0</v>
      </c>
      <c r="AG374" s="154">
        <f>AE374+1</f>
        <v>45748</v>
      </c>
      <c r="AH374" s="154">
        <f>AG374+29</f>
        <v>45777</v>
      </c>
      <c r="AI374" s="158">
        <f>IFERROR(IF(($R374-AH374)&gt;=0,0,IF(($S374-AG374)&lt;0,0,IF(AND(($S374-AH374)&gt;0,(AG374-$R374)&gt;0),$V374/365*(AH374-AG374+1),IF(AND(($S374-AH374)&lt;=0,(AG374-$R374)&gt;0),$V374/365*($S374-AG374+1),$V374/365*(AH374-$R374+1))))),0)</f>
        <v>0</v>
      </c>
      <c r="AJ374" s="154">
        <f>AH374+1</f>
        <v>45778</v>
      </c>
      <c r="AK374" s="154">
        <f>AJ374+30</f>
        <v>45808</v>
      </c>
      <c r="AL374" s="158">
        <f>IFERROR(IF(($R374-AK374)&gt;=0,0,IF(($S374-AJ374)&lt;0,0,IF(AND(($S374-AK374)&gt;0,(AJ374-$R374)&gt;0),$V374/365*(AK374-AJ374+1),IF(AND(($S374-AK374)&lt;=0,(AJ374-$R374)&gt;0),$V374/365*($S374-AJ374+1),$V374/365*(AK374-$R374+1))))),0)</f>
        <v>0</v>
      </c>
      <c r="AM374" s="154">
        <f>AK374+1</f>
        <v>45809</v>
      </c>
      <c r="AN374" s="154">
        <f>AM374+29</f>
        <v>45838</v>
      </c>
      <c r="AO374" s="158">
        <f>IFERROR(IF(($R374-AN374)&gt;=0,0,IF(($S374-AM374)&lt;0,0,IF(AND(($S374-AN374)&gt;0,(AM374-$R374)&gt;0),$V374/365*(AN374-AM374+1),IF(AND(($S374-AN374)&lt;=0,(AM374-$R374)&gt;0),$V374/365*($S374-AM374+1),$V374/365*(AN374-$R374+1))))),0)</f>
        <v>0</v>
      </c>
      <c r="AP374" s="154">
        <f>AN374+1</f>
        <v>45839</v>
      </c>
      <c r="AQ374" s="154">
        <f>AP374+30</f>
        <v>45869</v>
      </c>
      <c r="AR374" s="158">
        <f>IFERROR(IF(($R374-AQ374)&gt;=0,0,IF(($S374-AP374)&lt;0,0,IF(AND(($S374-AQ374)&gt;0,(AP374-$R374)&gt;0),$V374/365*(AQ374-AP374+1),IF(AND(($S374-AQ374)&lt;=0,(AP374-$R374)&gt;0),$V374/365*($S374-AP374+1),$V374/365*(AQ374-$R374+1))))),0)</f>
        <v>0</v>
      </c>
      <c r="AS374" s="154">
        <f>AQ374+1</f>
        <v>45870</v>
      </c>
      <c r="AT374" s="154">
        <f>AS374+30</f>
        <v>45900</v>
      </c>
      <c r="AU374" s="158">
        <f>IFERROR(IF(($R374-AT374)&gt;=0,0,IF(($S374-AS374)&lt;0,0,IF(AND(($S374-AT374)&gt;0,(AS374-$R374)&gt;0),$V374/365*(AT374-AS374+1),IF(AND(($S374-AT374)&lt;=0,(AS374-$R374)&gt;0),$V374/365*($S374-AS374+1),$V374/365*(AT374-$R374+1))))),0)</f>
        <v>0</v>
      </c>
      <c r="AV374" s="154">
        <f>AT374+1</f>
        <v>45901</v>
      </c>
      <c r="AW374" s="154">
        <f>AV374+29</f>
        <v>45930</v>
      </c>
      <c r="AX374" s="158">
        <f>IFERROR(IF(($R374-AW374)&gt;=0,0,IF(($S374-AV374)&lt;0,0,IF(AND(($S374-AW374)&gt;0,(AV374-$R374)&gt;0),$V374/365*(AW374-AV374+1),IF(AND(($S374-AW374)&lt;=0,(AV374-$R374)&gt;0),$V374/365*($S374-AV374+1),$V374/365*(AW374-$R374+1))))),0)</f>
        <v>0</v>
      </c>
      <c r="AY374" s="154">
        <f>AW374+1</f>
        <v>45931</v>
      </c>
      <c r="AZ374" s="154">
        <f>AY374+30</f>
        <v>45961</v>
      </c>
      <c r="BA374" s="158">
        <f>IFERROR(IF(($R374-AZ374)&gt;=0,0,IF(($S374-AY374)&lt;0,0,IF(AND(($S374-AZ374)&gt;0,(AY374-$R374)&gt;0),$V374/365*(AZ374-AY374+1),IF(AND(($S374-AZ374)&lt;=0,(AY374-$R374)&gt;0),$V374/365*($S374-AY374+1),$V374/365*(AZ374-$R374+1))))),0)</f>
        <v>0</v>
      </c>
      <c r="BB374" s="154">
        <f>AZ374+1</f>
        <v>45962</v>
      </c>
      <c r="BC374" s="154">
        <f>BB374+29</f>
        <v>45991</v>
      </c>
      <c r="BD374" s="158">
        <f>IFERROR(IF(($R374-BC374)&gt;=0,0,IF(($S374-BB374)&lt;0,0,IF(AND(($S374-BC374)&gt;0,(BB374-$R374)&gt;0),$V374/365*(BC374-BB374+1),IF(AND(($S374-BC374)&lt;=0,(BB374-$R374)&gt;0),$V374/365*($S374-BB374+1),$V374/365*(BC374-$R374+1))))),0)</f>
        <v>0</v>
      </c>
      <c r="BE374" s="154">
        <f>BC374+1</f>
        <v>45992</v>
      </c>
      <c r="BF374" s="154">
        <f>BE374+30</f>
        <v>46022</v>
      </c>
      <c r="BG374" s="158">
        <f>IFERROR(IF(($R374-BF374)&gt;=0,0,IF(($S374-BE374)&lt;0,0,IF(AND(($S374-BF374)&gt;0,(BE374-$R374)&gt;0),$V374/365*(BF374-BE374+1),IF(AND(($S374-BF374)&lt;=0,(BE374-$R374)&gt;0),$V374/365*($S374-BE374+1),$V374/365*(BF374-$R374+1))))),0)</f>
        <v>0</v>
      </c>
      <c r="BH374" s="154">
        <v>46023</v>
      </c>
      <c r="BI374" s="154">
        <f>BH374+30</f>
        <v>46053</v>
      </c>
      <c r="BJ374" s="158">
        <f>IFERROR(IF(($R374-BI374)&gt;=0,0,IF(($S374-BH374)&lt;0,0,IF(AND(($S374-BI374)&gt;0,(BH374-$R374)&gt;0),$V374/365*(BI374-BH374+1),IF(AND(($S374-BI374)&lt;=0,(BH374-$R374)&gt;0),$V374/365*($S374-BH374+1),$V374/365*(BI374-$R374+1))))),0)</f>
        <v>0</v>
      </c>
      <c r="BK374" s="154">
        <f>BI374+1</f>
        <v>46054</v>
      </c>
      <c r="BL374" s="154">
        <f>BK374+27</f>
        <v>46081</v>
      </c>
      <c r="BM374" s="158">
        <f>IFERROR(IF(($R374-BL374)&gt;=0,0,IF(($S374-BK374)&lt;0,0,IF(AND(($S374-BL374)&gt;0,(BK374-$R374)&gt;0),$V374/365*(BL374-BK374+1),IF(AND(($S374-BL374)&lt;=0,(BK374-$R374)&gt;0),$V374/365*($S374-BK374+1),$V374/365*(BL374-$R374+1))))),0)</f>
        <v>0</v>
      </c>
      <c r="BN374" s="154">
        <f>BL374+1</f>
        <v>46082</v>
      </c>
      <c r="BO374" s="154">
        <f>BN374+30</f>
        <v>46112</v>
      </c>
      <c r="BP374" s="158">
        <f>IFERROR(IF(($R374-BO374)&gt;=0,0,IF(($S374-BN374)&lt;0,0,IF(AND(($S374-BO374)&gt;0,(BN374-$R374)&gt;0),$V374/365*(BO374-BN374+1),IF(AND(($S374-BO374)&lt;=0,(BN374-$R374)&gt;0),$V374/365*($S374-BN374+1),$V374/365*(BO374-$R374+1))))),0)</f>
        <v>0</v>
      </c>
      <c r="BQ374" s="154">
        <f>BO374+1</f>
        <v>46113</v>
      </c>
      <c r="BR374" s="154">
        <f>BQ374+29</f>
        <v>46142</v>
      </c>
      <c r="BS374" s="158">
        <f>IFERROR(IF(($R374-BR374)&gt;=0,0,IF(($S374-BQ374)&lt;0,0,IF(AND(($S374-BR374)&gt;0,(BQ374-$R374)&gt;0),$V374/365*(BR374-BQ374+1),IF(AND(($S374-BR374)&lt;=0,(BQ374-$R374)&gt;0),$V374/365*($S374-BQ374+1),$V374/365*(BR374-$R374+1))))),0)</f>
        <v>0</v>
      </c>
      <c r="BT374" s="154">
        <f>BR374+1</f>
        <v>46143</v>
      </c>
      <c r="BU374" s="154">
        <f>BT374+30</f>
        <v>46173</v>
      </c>
      <c r="BV374" s="158">
        <f>IFERROR(IF(($R374-BU374)&gt;=0,0,IF(($S374-BT374)&lt;0,0,IF(AND(($S374-BU374)&gt;0,(BT374-$R374)&gt;0),$V374/365*(BU374-BT374+1),IF(AND(($S374-BU374)&lt;=0,(BT374-$R374)&gt;0),$V374/365*($S374-BT374+1),$V374/365*(BU374-$R374+1))))),0)</f>
        <v>0</v>
      </c>
      <c r="BW374" s="154">
        <f>BU374+1</f>
        <v>46174</v>
      </c>
      <c r="BX374" s="154">
        <f>BW374+29</f>
        <v>46203</v>
      </c>
      <c r="BY374" s="158">
        <f>IFERROR(IF(($R374-BX374)&gt;=0,0,IF(($S374-BW374)&lt;0,0,IF(AND(($S374-BX374)&gt;0,(BW374-$R374)&gt;0),$V374/365*(BX374-BW374+1),IF(AND(($S374-BX374)&lt;=0,(BW374-$R374)&gt;0),$V374/365*($S374-BW374+1),$V374/365*(BX374-$R374+1))))),0)</f>
        <v>0</v>
      </c>
      <c r="BZ374" s="154">
        <f>BX374+1</f>
        <v>46204</v>
      </c>
      <c r="CA374" s="154">
        <f>BZ374+30</f>
        <v>46234</v>
      </c>
      <c r="CB374" s="158">
        <f>IFERROR(IF(($R374-CA374)&gt;=0,0,IF(($S374-BZ374)&lt;0,0,IF(AND(($S374-CA374)&gt;0,(BZ374-$R374)&gt;0),$V374/365*(CA374-BZ374+1),IF(AND(($S374-CA374)&lt;=0,(BZ374-$R374)&gt;0),$V374/365*($S374-BZ374+1),$V374/365*(CA374-$R374+1))))),0)</f>
        <v>0</v>
      </c>
      <c r="CC374" s="154">
        <f>CA374+1</f>
        <v>46235</v>
      </c>
      <c r="CD374" s="154">
        <f>CC374+30</f>
        <v>46265</v>
      </c>
      <c r="CE374" s="158">
        <f>IFERROR(IF(($R374-CD374)&gt;=0,0,IF(($S374-CC374)&lt;0,0,IF(AND(($S374-CD374)&gt;0,(CC374-$R374)&gt;0),$V374/365*(CD374-CC374+1),IF(AND(($S374-CD374)&lt;=0,(CC374-$R374)&gt;0),$V374/365*($S374-CC374+1),$V374/365*(CD374-$R374+1))))),0)</f>
        <v>0</v>
      </c>
      <c r="CF374" s="154">
        <f>CD374+1</f>
        <v>46266</v>
      </c>
      <c r="CG374" s="154">
        <f>CF374+29</f>
        <v>46295</v>
      </c>
      <c r="CH374" s="158">
        <f>IFERROR(IF(($R374-CG374)&gt;=0,0,IF(($S374-CF374)&lt;0,0,IF(AND(($S374-CG374)&gt;0,(CF374-$R374)&gt;0),$V374/365*(CG374-CF374+1),IF(AND(($S374-CG374)&lt;=0,(CF374-$R374)&gt;0),$V374/365*($S374-CF374+1),$V374/365*(CG374-$R374+1))))),0)</f>
        <v>0</v>
      </c>
      <c r="CI374" s="154">
        <f>CG374+1</f>
        <v>46296</v>
      </c>
      <c r="CJ374" s="154">
        <f>CI374+30</f>
        <v>46326</v>
      </c>
      <c r="CK374" s="158">
        <f>IFERROR(IF(($R374-CJ374)&gt;=0,0,IF(($S374-CI374)&lt;0,0,IF(AND(($S374-CJ374)&gt;0,(CI374-$R374)&gt;0),$V374/365*(CJ374-CI374+1),IF(AND(($S374-CJ374)&lt;=0,(CI374-$R374)&gt;0),$V374/365*($S374-CI374+1),$V374/365*(CJ374-$R374+1))))),0)</f>
        <v>0</v>
      </c>
      <c r="CL374" s="154">
        <f>CJ374+1</f>
        <v>46327</v>
      </c>
      <c r="CM374" s="154">
        <f>CL374+29</f>
        <v>46356</v>
      </c>
      <c r="CN374" s="158">
        <f>IFERROR(IF(($R374-CM374)&gt;=0,0,IF(($S374-CL374)&lt;0,0,IF(AND(($S374-CM374)&gt;0,(CL374-$R374)&gt;0),$V374/365*(CM374-CL374+1),IF(AND(($S374-CM374)&lt;=0,(CL374-$R374)&gt;0),$V374/365*($S374-CL374+1),$V374/365*(CM374-$R374+1))))),0)</f>
        <v>0</v>
      </c>
      <c r="CO374" s="154">
        <f>CM374+1</f>
        <v>46357</v>
      </c>
      <c r="CP374" s="154">
        <f>CO374+30</f>
        <v>46387</v>
      </c>
      <c r="CQ374" s="158">
        <f>IFERROR(IF(($R374-CP374)&gt;=0,0,IF(($S374-CO374)&lt;0,0,IF(AND(($S374-CP374)&gt;0,(CO374-$R374)&gt;0),$V374/365*(CP374-CO374+1),IF(AND(($S374-CP374)&lt;=0,(CO374-$R374)&gt;0),$V374/365*($S374-CO374+1),$V374/365*(CP374-$R374+1))))),0)</f>
        <v>0</v>
      </c>
    </row>
    <row r="375" s="80" customFormat="1" ht="24" customHeight="1" outlineLevel="4" spans="1:95">
      <c r="A375" s="119"/>
      <c r="B375" s="120"/>
      <c r="C375" s="121"/>
      <c r="D375" s="119"/>
      <c r="E375" s="120"/>
      <c r="F375" s="120"/>
      <c r="G375" s="120"/>
      <c r="H375" s="122"/>
      <c r="I375" s="122"/>
      <c r="J375" s="122">
        <f>Z375+AC375+AF375+AI375+AL375+AO375+AR375+AU375+AX375+BA375+BD375+BG375</f>
        <v>0</v>
      </c>
      <c r="K375" s="122">
        <f>K374+1</f>
        <v>2</v>
      </c>
      <c r="L375" s="147"/>
      <c r="M375" s="148">
        <f>IFERROR(VLOOKUP($L375,'2-2 引出数据_合同数据仓库'!$B$2:$BP$10000,3,FALSE),0)</f>
        <v>0</v>
      </c>
      <c r="N375" s="122"/>
      <c r="O375" s="148">
        <f>IFERROR(VLOOKUP((LEFT(VLOOKUP($L375,'2-2 引出数据_合同数据仓库'!$B$2:$BP$10000,64,FALSE),15)&amp;(RIGHT(VLOOKUP($L375,'2-2 引出数据_合同数据仓库'!$B$2:$BP$10000,64,FALSE),4)+1)),'2-2 引出数据_合同数据仓库'!$B$2:$BP$10000,3,FALSE),0)</f>
        <v>0</v>
      </c>
      <c r="P375" s="122"/>
      <c r="Q375" s="122">
        <f>IFERROR(VLOOKUP($L375,'2-2 引出数据_合同数据仓库'!$B$2:$BP$10000,28,FALSE),0)</f>
        <v>0</v>
      </c>
      <c r="R375" s="122">
        <f>IFERROR(VLOOKUP($L375,'2-2 引出数据_合同数据仓库'!$B$2:$BP$10000,29,FALSE),0)</f>
        <v>0</v>
      </c>
      <c r="S375" s="122">
        <f>IFERROR(VLOOKUP($L375,'2-2 引出数据_合同数据仓库'!$B$2:$BP$10000,4,FALSE),0)</f>
        <v>0</v>
      </c>
      <c r="T375" s="122"/>
      <c r="U375" s="122">
        <f>IFERROR(VLOOKUP($L375,'2-2 引出数据_合同数据仓库'!$B$2:$BP$10000,15,FALSE),0)</f>
        <v>0</v>
      </c>
      <c r="V375" s="122">
        <f>U375/(S375-R375+1)*365</f>
        <v>0</v>
      </c>
      <c r="W375" s="122"/>
      <c r="X375" s="154">
        <v>45658</v>
      </c>
      <c r="Y375" s="154">
        <f>X375+30</f>
        <v>45688</v>
      </c>
      <c r="Z375" s="158">
        <f>IFERROR(IF(($R375-Y375)&gt;=0,0,IF(($S375-X375)&lt;0,0,IF(AND(($S375-Y375)&gt;0,(X375-$R375)&gt;0),$V375/365*(Y375-X375+1),IF(AND(($S375-Y375)&lt;=0,(X375-$R375)&gt;0),$V375/365*($S375-X375+1),$V375/365*(Y375-$R375+1))))),0)</f>
        <v>0</v>
      </c>
      <c r="AA375" s="154">
        <f>Y375+1</f>
        <v>45689</v>
      </c>
      <c r="AB375" s="154">
        <f>AA375+27</f>
        <v>45716</v>
      </c>
      <c r="AC375" s="158">
        <f>IFERROR(IF(($R375-AB375)&gt;=0,0,IF(($S375-AA375)&lt;0,0,IF(AND(($S375-AB375)&gt;0,(AA375-$R375)&gt;0),$V375/365*(AB375-AA375+1),IF(AND(($S375-AB375)&lt;=0,(AA375-$R375)&gt;0),$V375/365*($S375-AA375+1),$V375/365*(AB375-$R375+1))))),0)</f>
        <v>0</v>
      </c>
      <c r="AD375" s="154">
        <f>AB375+1</f>
        <v>45717</v>
      </c>
      <c r="AE375" s="154">
        <f>AD375+30</f>
        <v>45747</v>
      </c>
      <c r="AF375" s="158">
        <f>IFERROR(IF(($R375-AE375)&gt;=0,0,IF(($S375-AD375)&lt;0,0,IF(AND(($S375-AE375)&gt;0,(AD375-$R375)&gt;0),$V375/365*(AE375-AD375+1),IF(AND(($S375-AE375)&lt;=0,(AD375-$R375)&gt;0),$V375/365*($S375-AD375+1),$V375/365*(AE375-$R375+1))))),0)</f>
        <v>0</v>
      </c>
      <c r="AG375" s="154">
        <f>AE375+1</f>
        <v>45748</v>
      </c>
      <c r="AH375" s="154">
        <f>AG375+29</f>
        <v>45777</v>
      </c>
      <c r="AI375" s="158">
        <f>IFERROR(IF(($R375-AH375)&gt;=0,0,IF(($S375-AG375)&lt;0,0,IF(AND(($S375-AH375)&gt;0,(AG375-$R375)&gt;0),$V375/365*(AH375-AG375+1),IF(AND(($S375-AH375)&lt;=0,(AG375-$R375)&gt;0),$V375/365*($S375-AG375+1),$V375/365*(AH375-$R375+1))))),0)</f>
        <v>0</v>
      </c>
      <c r="AJ375" s="154">
        <f>AH375+1</f>
        <v>45778</v>
      </c>
      <c r="AK375" s="154">
        <f>AJ375+30</f>
        <v>45808</v>
      </c>
      <c r="AL375" s="158">
        <f>IFERROR(IF(($R375-AK375)&gt;=0,0,IF(($S375-AJ375)&lt;0,0,IF(AND(($S375-AK375)&gt;0,(AJ375-$R375)&gt;0),$V375/365*(AK375-AJ375+1),IF(AND(($S375-AK375)&lt;=0,(AJ375-$R375)&gt;0),$V375/365*($S375-AJ375+1),$V375/365*(AK375-$R375+1))))),0)</f>
        <v>0</v>
      </c>
      <c r="AM375" s="154">
        <f>AK375+1</f>
        <v>45809</v>
      </c>
      <c r="AN375" s="154">
        <f>AM375+29</f>
        <v>45838</v>
      </c>
      <c r="AO375" s="158">
        <f>IFERROR(IF(($R375-AN375)&gt;=0,0,IF(($S375-AM375)&lt;0,0,IF(AND(($S375-AN375)&gt;0,(AM375-$R375)&gt;0),$V375/365*(AN375-AM375+1),IF(AND(($S375-AN375)&lt;=0,(AM375-$R375)&gt;0),$V375/365*($S375-AM375+1),$V375/365*(AN375-$R375+1))))),0)</f>
        <v>0</v>
      </c>
      <c r="AP375" s="154">
        <f>AN375+1</f>
        <v>45839</v>
      </c>
      <c r="AQ375" s="154">
        <f>AP375+30</f>
        <v>45869</v>
      </c>
      <c r="AR375" s="158">
        <f>IFERROR(IF(($R375-AQ375)&gt;=0,0,IF(($S375-AP375)&lt;0,0,IF(AND(($S375-AQ375)&gt;0,(AP375-$R375)&gt;0),$V375/365*(AQ375-AP375+1),IF(AND(($S375-AQ375)&lt;=0,(AP375-$R375)&gt;0),$V375/365*($S375-AP375+1),$V375/365*(AQ375-$R375+1))))),0)</f>
        <v>0</v>
      </c>
      <c r="AS375" s="154">
        <f>AQ375+1</f>
        <v>45870</v>
      </c>
      <c r="AT375" s="154">
        <f>AS375+30</f>
        <v>45900</v>
      </c>
      <c r="AU375" s="158">
        <f>IFERROR(IF(($R375-AT375)&gt;=0,0,IF(($S375-AS375)&lt;0,0,IF(AND(($S375-AT375)&gt;0,(AS375-$R375)&gt;0),$V375/365*(AT375-AS375+1),IF(AND(($S375-AT375)&lt;=0,(AS375-$R375)&gt;0),$V375/365*($S375-AS375+1),$V375/365*(AT375-$R375+1))))),0)</f>
        <v>0</v>
      </c>
      <c r="AV375" s="154">
        <f>AT375+1</f>
        <v>45901</v>
      </c>
      <c r="AW375" s="154">
        <f>AV375+29</f>
        <v>45930</v>
      </c>
      <c r="AX375" s="158">
        <f>IFERROR(IF(($R375-AW375)&gt;=0,0,IF(($S375-AV375)&lt;0,0,IF(AND(($S375-AW375)&gt;0,(AV375-$R375)&gt;0),$V375/365*(AW375-AV375+1),IF(AND(($S375-AW375)&lt;=0,(AV375-$R375)&gt;0),$V375/365*($S375-AV375+1),$V375/365*(AW375-$R375+1))))),0)</f>
        <v>0</v>
      </c>
      <c r="AY375" s="154">
        <f>AW375+1</f>
        <v>45931</v>
      </c>
      <c r="AZ375" s="154">
        <f>AY375+30</f>
        <v>45961</v>
      </c>
      <c r="BA375" s="158">
        <f>IFERROR(IF(($R375-AZ375)&gt;=0,0,IF(($S375-AY375)&lt;0,0,IF(AND(($S375-AZ375)&gt;0,(AY375-$R375)&gt;0),$V375/365*(AZ375-AY375+1),IF(AND(($S375-AZ375)&lt;=0,(AY375-$R375)&gt;0),$V375/365*($S375-AY375+1),$V375/365*(AZ375-$R375+1))))),0)</f>
        <v>0</v>
      </c>
      <c r="BB375" s="154">
        <f>AZ375+1</f>
        <v>45962</v>
      </c>
      <c r="BC375" s="154">
        <f>BB375+29</f>
        <v>45991</v>
      </c>
      <c r="BD375" s="158">
        <f>IFERROR(IF(($R375-BC375)&gt;=0,0,IF(($S375-BB375)&lt;0,0,IF(AND(($S375-BC375)&gt;0,(BB375-$R375)&gt;0),$V375/365*(BC375-BB375+1),IF(AND(($S375-BC375)&lt;=0,(BB375-$R375)&gt;0),$V375/365*($S375-BB375+1),$V375/365*(BC375-$R375+1))))),0)</f>
        <v>0</v>
      </c>
      <c r="BE375" s="154">
        <f>BC375+1</f>
        <v>45992</v>
      </c>
      <c r="BF375" s="154">
        <f>BE375+30</f>
        <v>46022</v>
      </c>
      <c r="BG375" s="158">
        <f>IFERROR(IF(($R375-BF375)&gt;=0,0,IF(($S375-BE375)&lt;0,0,IF(AND(($S375-BF375)&gt;0,(BE375-$R375)&gt;0),$V375/365*(BF375-BE375+1),IF(AND(($S375-BF375)&lt;=0,(BE375-$R375)&gt;0),$V375/365*($S375-BE375+1),$V375/365*(BF375-$R375+1))))),0)</f>
        <v>0</v>
      </c>
      <c r="BH375" s="154">
        <v>46023</v>
      </c>
      <c r="BI375" s="154">
        <f>BH375+30</f>
        <v>46053</v>
      </c>
      <c r="BJ375" s="158">
        <f>IFERROR(IF(($R375-BI375)&gt;=0,0,IF(($S375-BH375)&lt;0,0,IF(AND(($S375-BI375)&gt;0,(BH375-$R375)&gt;0),$V375/365*(BI375-BH375+1),IF(AND(($S375-BI375)&lt;=0,(BH375-$R375)&gt;0),$V375/365*($S375-BH375+1),$V375/365*(BI375-$R375+1))))),0)</f>
        <v>0</v>
      </c>
      <c r="BK375" s="154">
        <f>BI375+1</f>
        <v>46054</v>
      </c>
      <c r="BL375" s="154">
        <f>BK375+27</f>
        <v>46081</v>
      </c>
      <c r="BM375" s="158">
        <f>IFERROR(IF(($R375-BL375)&gt;=0,0,IF(($S375-BK375)&lt;0,0,IF(AND(($S375-BL375)&gt;0,(BK375-$R375)&gt;0),$V375/365*(BL375-BK375+1),IF(AND(($S375-BL375)&lt;=0,(BK375-$R375)&gt;0),$V375/365*($S375-BK375+1),$V375/365*(BL375-$R375+1))))),0)</f>
        <v>0</v>
      </c>
      <c r="BN375" s="154">
        <f>BL375+1</f>
        <v>46082</v>
      </c>
      <c r="BO375" s="154">
        <f>BN375+30</f>
        <v>46112</v>
      </c>
      <c r="BP375" s="158">
        <f>IFERROR(IF(($R375-BO375)&gt;=0,0,IF(($S375-BN375)&lt;0,0,IF(AND(($S375-BO375)&gt;0,(BN375-$R375)&gt;0),$V375/365*(BO375-BN375+1),IF(AND(($S375-BO375)&lt;=0,(BN375-$R375)&gt;0),$V375/365*($S375-BN375+1),$V375/365*(BO375-$R375+1))))),0)</f>
        <v>0</v>
      </c>
      <c r="BQ375" s="154">
        <f>BO375+1</f>
        <v>46113</v>
      </c>
      <c r="BR375" s="154">
        <f>BQ375+29</f>
        <v>46142</v>
      </c>
      <c r="BS375" s="158">
        <f>IFERROR(IF(($R375-BR375)&gt;=0,0,IF(($S375-BQ375)&lt;0,0,IF(AND(($S375-BR375)&gt;0,(BQ375-$R375)&gt;0),$V375/365*(BR375-BQ375+1),IF(AND(($S375-BR375)&lt;=0,(BQ375-$R375)&gt;0),$V375/365*($S375-BQ375+1),$V375/365*(BR375-$R375+1))))),0)</f>
        <v>0</v>
      </c>
      <c r="BT375" s="154">
        <f>BR375+1</f>
        <v>46143</v>
      </c>
      <c r="BU375" s="154">
        <f>BT375+30</f>
        <v>46173</v>
      </c>
      <c r="BV375" s="158">
        <f>IFERROR(IF(($R375-BU375)&gt;=0,0,IF(($S375-BT375)&lt;0,0,IF(AND(($S375-BU375)&gt;0,(BT375-$R375)&gt;0),$V375/365*(BU375-BT375+1),IF(AND(($S375-BU375)&lt;=0,(BT375-$R375)&gt;0),$V375/365*($S375-BT375+1),$V375/365*(BU375-$R375+1))))),0)</f>
        <v>0</v>
      </c>
      <c r="BW375" s="154">
        <f>BU375+1</f>
        <v>46174</v>
      </c>
      <c r="BX375" s="154">
        <f>BW375+29</f>
        <v>46203</v>
      </c>
      <c r="BY375" s="158">
        <f>IFERROR(IF(($R375-BX375)&gt;=0,0,IF(($S375-BW375)&lt;0,0,IF(AND(($S375-BX375)&gt;0,(BW375-$R375)&gt;0),$V375/365*(BX375-BW375+1),IF(AND(($S375-BX375)&lt;=0,(BW375-$R375)&gt;0),$V375/365*($S375-BW375+1),$V375/365*(BX375-$R375+1))))),0)</f>
        <v>0</v>
      </c>
      <c r="BZ375" s="154">
        <f>BX375+1</f>
        <v>46204</v>
      </c>
      <c r="CA375" s="154">
        <f>BZ375+30</f>
        <v>46234</v>
      </c>
      <c r="CB375" s="158">
        <f>IFERROR(IF(($R375-CA375)&gt;=0,0,IF(($S375-BZ375)&lt;0,0,IF(AND(($S375-CA375)&gt;0,(BZ375-$R375)&gt;0),$V375/365*(CA375-BZ375+1),IF(AND(($S375-CA375)&lt;=0,(BZ375-$R375)&gt;0),$V375/365*($S375-BZ375+1),$V375/365*(CA375-$R375+1))))),0)</f>
        <v>0</v>
      </c>
      <c r="CC375" s="154">
        <f>CA375+1</f>
        <v>46235</v>
      </c>
      <c r="CD375" s="154">
        <f>CC375+30</f>
        <v>46265</v>
      </c>
      <c r="CE375" s="158">
        <f>IFERROR(IF(($R375-CD375)&gt;=0,0,IF(($S375-CC375)&lt;0,0,IF(AND(($S375-CD375)&gt;0,(CC375-$R375)&gt;0),$V375/365*(CD375-CC375+1),IF(AND(($S375-CD375)&lt;=0,(CC375-$R375)&gt;0),$V375/365*($S375-CC375+1),$V375/365*(CD375-$R375+1))))),0)</f>
        <v>0</v>
      </c>
      <c r="CF375" s="154">
        <f>CD375+1</f>
        <v>46266</v>
      </c>
      <c r="CG375" s="154">
        <f>CF375+29</f>
        <v>46295</v>
      </c>
      <c r="CH375" s="158">
        <f>IFERROR(IF(($R375-CG375)&gt;=0,0,IF(($S375-CF375)&lt;0,0,IF(AND(($S375-CG375)&gt;0,(CF375-$R375)&gt;0),$V375/365*(CG375-CF375+1),IF(AND(($S375-CG375)&lt;=0,(CF375-$R375)&gt;0),$V375/365*($S375-CF375+1),$V375/365*(CG375-$R375+1))))),0)</f>
        <v>0</v>
      </c>
      <c r="CI375" s="154">
        <f>CG375+1</f>
        <v>46296</v>
      </c>
      <c r="CJ375" s="154">
        <f>CI375+30</f>
        <v>46326</v>
      </c>
      <c r="CK375" s="158">
        <f>IFERROR(IF(($R375-CJ375)&gt;=0,0,IF(($S375-CI375)&lt;0,0,IF(AND(($S375-CJ375)&gt;0,(CI375-$R375)&gt;0),$V375/365*(CJ375-CI375+1),IF(AND(($S375-CJ375)&lt;=0,(CI375-$R375)&gt;0),$V375/365*($S375-CI375+1),$V375/365*(CJ375-$R375+1))))),0)</f>
        <v>0</v>
      </c>
      <c r="CL375" s="154">
        <f>CJ375+1</f>
        <v>46327</v>
      </c>
      <c r="CM375" s="154">
        <f>CL375+29</f>
        <v>46356</v>
      </c>
      <c r="CN375" s="158">
        <f>IFERROR(IF(($R375-CM375)&gt;=0,0,IF(($S375-CL375)&lt;0,0,IF(AND(($S375-CM375)&gt;0,(CL375-$R375)&gt;0),$V375/365*(CM375-CL375+1),IF(AND(($S375-CM375)&lt;=0,(CL375-$R375)&gt;0),$V375/365*($S375-CL375+1),$V375/365*(CM375-$R375+1))))),0)</f>
        <v>0</v>
      </c>
      <c r="CO375" s="154">
        <f>CM375+1</f>
        <v>46357</v>
      </c>
      <c r="CP375" s="154">
        <f>CO375+30</f>
        <v>46387</v>
      </c>
      <c r="CQ375" s="158">
        <f>IFERROR(IF(($R375-CP375)&gt;=0,0,IF(($S375-CO375)&lt;0,0,IF(AND(($S375-CP375)&gt;0,(CO375-$R375)&gt;0),$V375/365*(CP375-CO375+1),IF(AND(($S375-CP375)&lt;=0,(CO375-$R375)&gt;0),$V375/365*($S375-CO375+1),$V375/365*(CP375-$R375+1))))),0)</f>
        <v>0</v>
      </c>
    </row>
    <row r="376" s="80" customFormat="1" ht="24" customHeight="1" outlineLevel="4" spans="1:95">
      <c r="A376" s="119"/>
      <c r="B376" s="120"/>
      <c r="C376" s="121"/>
      <c r="D376" s="119"/>
      <c r="E376" s="120"/>
      <c r="F376" s="120"/>
      <c r="G376" s="120"/>
      <c r="H376" s="122"/>
      <c r="I376" s="122"/>
      <c r="J376" s="122">
        <f>Z376+AC376+AF376+AI376+AL376+AO376+AR376+AU376+AX376+BA376+BD376+BG376</f>
        <v>0</v>
      </c>
      <c r="K376" s="122">
        <f>K375+1</f>
        <v>3</v>
      </c>
      <c r="L376" s="147"/>
      <c r="M376" s="148">
        <f>IFERROR(VLOOKUP($L376,'2-2 引出数据_合同数据仓库'!$B$2:$BP$10000,3,FALSE),0)</f>
        <v>0</v>
      </c>
      <c r="N376" s="122"/>
      <c r="O376" s="148">
        <f>IFERROR(VLOOKUP((LEFT(VLOOKUP($L376,'2-2 引出数据_合同数据仓库'!$B$2:$BP$10000,64,FALSE),15)&amp;(RIGHT(VLOOKUP($L376,'2-2 引出数据_合同数据仓库'!$B$2:$BP$10000,64,FALSE),4)+1)),'2-2 引出数据_合同数据仓库'!$B$2:$BP$10000,3,FALSE),0)</f>
        <v>0</v>
      </c>
      <c r="P376" s="122"/>
      <c r="Q376" s="122">
        <f>IFERROR(VLOOKUP($L376,'2-2 引出数据_合同数据仓库'!$B$2:$BP$10000,28,FALSE),0)</f>
        <v>0</v>
      </c>
      <c r="R376" s="122">
        <f>IFERROR(VLOOKUP($L376,'2-2 引出数据_合同数据仓库'!$B$2:$BP$10000,29,FALSE),0)</f>
        <v>0</v>
      </c>
      <c r="S376" s="122">
        <f>IFERROR(VLOOKUP($L376,'2-2 引出数据_合同数据仓库'!$B$2:$BP$10000,4,FALSE),0)</f>
        <v>0</v>
      </c>
      <c r="T376" s="122"/>
      <c r="U376" s="122">
        <f>IFERROR(VLOOKUP($L376,'2-2 引出数据_合同数据仓库'!$B$2:$BP$10000,15,FALSE),0)</f>
        <v>0</v>
      </c>
      <c r="V376" s="122">
        <f>U376/(S376-R376+1)*365</f>
        <v>0</v>
      </c>
      <c r="W376" s="122"/>
      <c r="X376" s="154">
        <v>45658</v>
      </c>
      <c r="Y376" s="154">
        <f>X376+30</f>
        <v>45688</v>
      </c>
      <c r="Z376" s="158">
        <f>IFERROR(IF(($R376-Y376)&gt;=0,0,IF(($S376-X376)&lt;0,0,IF(AND(($S376-Y376)&gt;0,(X376-$R376)&gt;0),$V376/365*(Y376-X376+1),IF(AND(($S376-Y376)&lt;=0,(X376-$R376)&gt;0),$V376/365*($S376-X376+1),$V376/365*(Y376-$R376+1))))),0)</f>
        <v>0</v>
      </c>
      <c r="AA376" s="154">
        <f>Y376+1</f>
        <v>45689</v>
      </c>
      <c r="AB376" s="154">
        <f>AA376+27</f>
        <v>45716</v>
      </c>
      <c r="AC376" s="158">
        <f>IFERROR(IF(($R376-AB376)&gt;=0,0,IF(($S376-AA376)&lt;0,0,IF(AND(($S376-AB376)&gt;0,(AA376-$R376)&gt;0),$V376/365*(AB376-AA376+1),IF(AND(($S376-AB376)&lt;=0,(AA376-$R376)&gt;0),$V376/365*($S376-AA376+1),$V376/365*(AB376-$R376+1))))),0)</f>
        <v>0</v>
      </c>
      <c r="AD376" s="154">
        <f>AB376+1</f>
        <v>45717</v>
      </c>
      <c r="AE376" s="154">
        <f>AD376+30</f>
        <v>45747</v>
      </c>
      <c r="AF376" s="158">
        <f>IFERROR(IF(($R376-AE376)&gt;=0,0,IF(($S376-AD376)&lt;0,0,IF(AND(($S376-AE376)&gt;0,(AD376-$R376)&gt;0),$V376/365*(AE376-AD376+1),IF(AND(($S376-AE376)&lt;=0,(AD376-$R376)&gt;0),$V376/365*($S376-AD376+1),$V376/365*(AE376-$R376+1))))),0)</f>
        <v>0</v>
      </c>
      <c r="AG376" s="154">
        <f>AE376+1</f>
        <v>45748</v>
      </c>
      <c r="AH376" s="154">
        <f>AG376+29</f>
        <v>45777</v>
      </c>
      <c r="AI376" s="158">
        <f>IFERROR(IF(($R376-AH376)&gt;=0,0,IF(($S376-AG376)&lt;0,0,IF(AND(($S376-AH376)&gt;0,(AG376-$R376)&gt;0),$V376/365*(AH376-AG376+1),IF(AND(($S376-AH376)&lt;=0,(AG376-$R376)&gt;0),$V376/365*($S376-AG376+1),$V376/365*(AH376-$R376+1))))),0)</f>
        <v>0</v>
      </c>
      <c r="AJ376" s="154">
        <f>AH376+1</f>
        <v>45778</v>
      </c>
      <c r="AK376" s="154">
        <f>AJ376+30</f>
        <v>45808</v>
      </c>
      <c r="AL376" s="158">
        <f>IFERROR(IF(($R376-AK376)&gt;=0,0,IF(($S376-AJ376)&lt;0,0,IF(AND(($S376-AK376)&gt;0,(AJ376-$R376)&gt;0),$V376/365*(AK376-AJ376+1),IF(AND(($S376-AK376)&lt;=0,(AJ376-$R376)&gt;0),$V376/365*($S376-AJ376+1),$V376/365*(AK376-$R376+1))))),0)</f>
        <v>0</v>
      </c>
      <c r="AM376" s="154">
        <f>AK376+1</f>
        <v>45809</v>
      </c>
      <c r="AN376" s="154">
        <f>AM376+29</f>
        <v>45838</v>
      </c>
      <c r="AO376" s="158">
        <f>IFERROR(IF(($R376-AN376)&gt;=0,0,IF(($S376-AM376)&lt;0,0,IF(AND(($S376-AN376)&gt;0,(AM376-$R376)&gt;0),$V376/365*(AN376-AM376+1),IF(AND(($S376-AN376)&lt;=0,(AM376-$R376)&gt;0),$V376/365*($S376-AM376+1),$V376/365*(AN376-$R376+1))))),0)</f>
        <v>0</v>
      </c>
      <c r="AP376" s="154">
        <f>AN376+1</f>
        <v>45839</v>
      </c>
      <c r="AQ376" s="154">
        <f>AP376+30</f>
        <v>45869</v>
      </c>
      <c r="AR376" s="158">
        <f>IFERROR(IF(($R376-AQ376)&gt;=0,0,IF(($S376-AP376)&lt;0,0,IF(AND(($S376-AQ376)&gt;0,(AP376-$R376)&gt;0),$V376/365*(AQ376-AP376+1),IF(AND(($S376-AQ376)&lt;=0,(AP376-$R376)&gt;0),$V376/365*($S376-AP376+1),$V376/365*(AQ376-$R376+1))))),0)</f>
        <v>0</v>
      </c>
      <c r="AS376" s="154">
        <f>AQ376+1</f>
        <v>45870</v>
      </c>
      <c r="AT376" s="154">
        <f>AS376+30</f>
        <v>45900</v>
      </c>
      <c r="AU376" s="158">
        <f>IFERROR(IF(($R376-AT376)&gt;=0,0,IF(($S376-AS376)&lt;0,0,IF(AND(($S376-AT376)&gt;0,(AS376-$R376)&gt;0),$V376/365*(AT376-AS376+1),IF(AND(($S376-AT376)&lt;=0,(AS376-$R376)&gt;0),$V376/365*($S376-AS376+1),$V376/365*(AT376-$R376+1))))),0)</f>
        <v>0</v>
      </c>
      <c r="AV376" s="154">
        <f>AT376+1</f>
        <v>45901</v>
      </c>
      <c r="AW376" s="154">
        <f>AV376+29</f>
        <v>45930</v>
      </c>
      <c r="AX376" s="158">
        <f>IFERROR(IF(($R376-AW376)&gt;=0,0,IF(($S376-AV376)&lt;0,0,IF(AND(($S376-AW376)&gt;0,(AV376-$R376)&gt;0),$V376/365*(AW376-AV376+1),IF(AND(($S376-AW376)&lt;=0,(AV376-$R376)&gt;0),$V376/365*($S376-AV376+1),$V376/365*(AW376-$R376+1))))),0)</f>
        <v>0</v>
      </c>
      <c r="AY376" s="154">
        <f>AW376+1</f>
        <v>45931</v>
      </c>
      <c r="AZ376" s="154">
        <f>AY376+30</f>
        <v>45961</v>
      </c>
      <c r="BA376" s="158">
        <f>IFERROR(IF(($R376-AZ376)&gt;=0,0,IF(($S376-AY376)&lt;0,0,IF(AND(($S376-AZ376)&gt;0,(AY376-$R376)&gt;0),$V376/365*(AZ376-AY376+1),IF(AND(($S376-AZ376)&lt;=0,(AY376-$R376)&gt;0),$V376/365*($S376-AY376+1),$V376/365*(AZ376-$R376+1))))),0)</f>
        <v>0</v>
      </c>
      <c r="BB376" s="154">
        <f>AZ376+1</f>
        <v>45962</v>
      </c>
      <c r="BC376" s="154">
        <f>BB376+29</f>
        <v>45991</v>
      </c>
      <c r="BD376" s="158">
        <f>IFERROR(IF(($R376-BC376)&gt;=0,0,IF(($S376-BB376)&lt;0,0,IF(AND(($S376-BC376)&gt;0,(BB376-$R376)&gt;0),$V376/365*(BC376-BB376+1),IF(AND(($S376-BC376)&lt;=0,(BB376-$R376)&gt;0),$V376/365*($S376-BB376+1),$V376/365*(BC376-$R376+1))))),0)</f>
        <v>0</v>
      </c>
      <c r="BE376" s="154">
        <f>BC376+1</f>
        <v>45992</v>
      </c>
      <c r="BF376" s="154">
        <f>BE376+30</f>
        <v>46022</v>
      </c>
      <c r="BG376" s="158">
        <f>IFERROR(IF(($R376-BF376)&gt;=0,0,IF(($S376-BE376)&lt;0,0,IF(AND(($S376-BF376)&gt;0,(BE376-$R376)&gt;0),$V376/365*(BF376-BE376+1),IF(AND(($S376-BF376)&lt;=0,(BE376-$R376)&gt;0),$V376/365*($S376-BE376+1),$V376/365*(BF376-$R376+1))))),0)</f>
        <v>0</v>
      </c>
      <c r="BH376" s="154">
        <v>46023</v>
      </c>
      <c r="BI376" s="154">
        <f>BH376+30</f>
        <v>46053</v>
      </c>
      <c r="BJ376" s="158">
        <f>IFERROR(IF(($R376-BI376)&gt;=0,0,IF(($S376-BH376)&lt;0,0,IF(AND(($S376-BI376)&gt;0,(BH376-$R376)&gt;0),$V376/365*(BI376-BH376+1),IF(AND(($S376-BI376)&lt;=0,(BH376-$R376)&gt;0),$V376/365*($S376-BH376+1),$V376/365*(BI376-$R376+1))))),0)</f>
        <v>0</v>
      </c>
      <c r="BK376" s="154">
        <f>BI376+1</f>
        <v>46054</v>
      </c>
      <c r="BL376" s="154">
        <f>BK376+27</f>
        <v>46081</v>
      </c>
      <c r="BM376" s="158">
        <f>IFERROR(IF(($R376-BL376)&gt;=0,0,IF(($S376-BK376)&lt;0,0,IF(AND(($S376-BL376)&gt;0,(BK376-$R376)&gt;0),$V376/365*(BL376-BK376+1),IF(AND(($S376-BL376)&lt;=0,(BK376-$R376)&gt;0),$V376/365*($S376-BK376+1),$V376/365*(BL376-$R376+1))))),0)</f>
        <v>0</v>
      </c>
      <c r="BN376" s="154">
        <f>BL376+1</f>
        <v>46082</v>
      </c>
      <c r="BO376" s="154">
        <f>BN376+30</f>
        <v>46112</v>
      </c>
      <c r="BP376" s="158">
        <f>IFERROR(IF(($R376-BO376)&gt;=0,0,IF(($S376-BN376)&lt;0,0,IF(AND(($S376-BO376)&gt;0,(BN376-$R376)&gt;0),$V376/365*(BO376-BN376+1),IF(AND(($S376-BO376)&lt;=0,(BN376-$R376)&gt;0),$V376/365*($S376-BN376+1),$V376/365*(BO376-$R376+1))))),0)</f>
        <v>0</v>
      </c>
      <c r="BQ376" s="154">
        <f>BO376+1</f>
        <v>46113</v>
      </c>
      <c r="BR376" s="154">
        <f>BQ376+29</f>
        <v>46142</v>
      </c>
      <c r="BS376" s="158">
        <f>IFERROR(IF(($R376-BR376)&gt;=0,0,IF(($S376-BQ376)&lt;0,0,IF(AND(($S376-BR376)&gt;0,(BQ376-$R376)&gt;0),$V376/365*(BR376-BQ376+1),IF(AND(($S376-BR376)&lt;=0,(BQ376-$R376)&gt;0),$V376/365*($S376-BQ376+1),$V376/365*(BR376-$R376+1))))),0)</f>
        <v>0</v>
      </c>
      <c r="BT376" s="154">
        <f>BR376+1</f>
        <v>46143</v>
      </c>
      <c r="BU376" s="154">
        <f>BT376+30</f>
        <v>46173</v>
      </c>
      <c r="BV376" s="158">
        <f>IFERROR(IF(($R376-BU376)&gt;=0,0,IF(($S376-BT376)&lt;0,0,IF(AND(($S376-BU376)&gt;0,(BT376-$R376)&gt;0),$V376/365*(BU376-BT376+1),IF(AND(($S376-BU376)&lt;=0,(BT376-$R376)&gt;0),$V376/365*($S376-BT376+1),$V376/365*(BU376-$R376+1))))),0)</f>
        <v>0</v>
      </c>
      <c r="BW376" s="154">
        <f>BU376+1</f>
        <v>46174</v>
      </c>
      <c r="BX376" s="154">
        <f>BW376+29</f>
        <v>46203</v>
      </c>
      <c r="BY376" s="158">
        <f>IFERROR(IF(($R376-BX376)&gt;=0,0,IF(($S376-BW376)&lt;0,0,IF(AND(($S376-BX376)&gt;0,(BW376-$R376)&gt;0),$V376/365*(BX376-BW376+1),IF(AND(($S376-BX376)&lt;=0,(BW376-$R376)&gt;0),$V376/365*($S376-BW376+1),$V376/365*(BX376-$R376+1))))),0)</f>
        <v>0</v>
      </c>
      <c r="BZ376" s="154">
        <f>BX376+1</f>
        <v>46204</v>
      </c>
      <c r="CA376" s="154">
        <f>BZ376+30</f>
        <v>46234</v>
      </c>
      <c r="CB376" s="158">
        <f>IFERROR(IF(($R376-CA376)&gt;=0,0,IF(($S376-BZ376)&lt;0,0,IF(AND(($S376-CA376)&gt;0,(BZ376-$R376)&gt;0),$V376/365*(CA376-BZ376+1),IF(AND(($S376-CA376)&lt;=0,(BZ376-$R376)&gt;0),$V376/365*($S376-BZ376+1),$V376/365*(CA376-$R376+1))))),0)</f>
        <v>0</v>
      </c>
      <c r="CC376" s="154">
        <f>CA376+1</f>
        <v>46235</v>
      </c>
      <c r="CD376" s="154">
        <f>CC376+30</f>
        <v>46265</v>
      </c>
      <c r="CE376" s="158">
        <f>IFERROR(IF(($R376-CD376)&gt;=0,0,IF(($S376-CC376)&lt;0,0,IF(AND(($S376-CD376)&gt;0,(CC376-$R376)&gt;0),$V376/365*(CD376-CC376+1),IF(AND(($S376-CD376)&lt;=0,(CC376-$R376)&gt;0),$V376/365*($S376-CC376+1),$V376/365*(CD376-$R376+1))))),0)</f>
        <v>0</v>
      </c>
      <c r="CF376" s="154">
        <f>CD376+1</f>
        <v>46266</v>
      </c>
      <c r="CG376" s="154">
        <f>CF376+29</f>
        <v>46295</v>
      </c>
      <c r="CH376" s="158">
        <f>IFERROR(IF(($R376-CG376)&gt;=0,0,IF(($S376-CF376)&lt;0,0,IF(AND(($S376-CG376)&gt;0,(CF376-$R376)&gt;0),$V376/365*(CG376-CF376+1),IF(AND(($S376-CG376)&lt;=0,(CF376-$R376)&gt;0),$V376/365*($S376-CF376+1),$V376/365*(CG376-$R376+1))))),0)</f>
        <v>0</v>
      </c>
      <c r="CI376" s="154">
        <f>CG376+1</f>
        <v>46296</v>
      </c>
      <c r="CJ376" s="154">
        <f>CI376+30</f>
        <v>46326</v>
      </c>
      <c r="CK376" s="158">
        <f>IFERROR(IF(($R376-CJ376)&gt;=0,0,IF(($S376-CI376)&lt;0,0,IF(AND(($S376-CJ376)&gt;0,(CI376-$R376)&gt;0),$V376/365*(CJ376-CI376+1),IF(AND(($S376-CJ376)&lt;=0,(CI376-$R376)&gt;0),$V376/365*($S376-CI376+1),$V376/365*(CJ376-$R376+1))))),0)</f>
        <v>0</v>
      </c>
      <c r="CL376" s="154">
        <f>CJ376+1</f>
        <v>46327</v>
      </c>
      <c r="CM376" s="154">
        <f>CL376+29</f>
        <v>46356</v>
      </c>
      <c r="CN376" s="158">
        <f>IFERROR(IF(($R376-CM376)&gt;=0,0,IF(($S376-CL376)&lt;0,0,IF(AND(($S376-CM376)&gt;0,(CL376-$R376)&gt;0),$V376/365*(CM376-CL376+1),IF(AND(($S376-CM376)&lt;=0,(CL376-$R376)&gt;0),$V376/365*($S376-CL376+1),$V376/365*(CM376-$R376+1))))),0)</f>
        <v>0</v>
      </c>
      <c r="CO376" s="154">
        <f>CM376+1</f>
        <v>46357</v>
      </c>
      <c r="CP376" s="154">
        <f>CO376+30</f>
        <v>46387</v>
      </c>
      <c r="CQ376" s="158">
        <f>IFERROR(IF(($R376-CP376)&gt;=0,0,IF(($S376-CO376)&lt;0,0,IF(AND(($S376-CP376)&gt;0,(CO376-$R376)&gt;0),$V376/365*(CP376-CO376+1),IF(AND(($S376-CP376)&lt;=0,(CO376-$R376)&gt;0),$V376/365*($S376-CO376+1),$V376/365*(CP376-$R376+1))))),0)</f>
        <v>0</v>
      </c>
    </row>
    <row r="377" s="80" customFormat="1" ht="24" customHeight="1" outlineLevel="4" spans="1:95">
      <c r="A377" s="119"/>
      <c r="B377" s="120"/>
      <c r="C377" s="121"/>
      <c r="D377" s="119"/>
      <c r="E377" s="120"/>
      <c r="F377" s="120"/>
      <c r="G377" s="120"/>
      <c r="H377" s="122"/>
      <c r="I377" s="122"/>
      <c r="J377" s="122">
        <f>Z377+AC377+AF377+AI377+AL377+AO377+AR377+AU377+AX377+BA377+BD377+BG377</f>
        <v>0</v>
      </c>
      <c r="K377" s="122">
        <f>K376+1</f>
        <v>4</v>
      </c>
      <c r="L377" s="147"/>
      <c r="M377" s="148">
        <f>IFERROR(VLOOKUP($L377,'2-2 引出数据_合同数据仓库'!$B$2:$BP$10000,3,FALSE),0)</f>
        <v>0</v>
      </c>
      <c r="N377" s="122"/>
      <c r="O377" s="148">
        <f>IFERROR(VLOOKUP((LEFT(VLOOKUP($L377,'2-2 引出数据_合同数据仓库'!$B$2:$BP$10000,64,FALSE),15)&amp;(RIGHT(VLOOKUP($L377,'2-2 引出数据_合同数据仓库'!$B$2:$BP$10000,64,FALSE),4)+1)),'2-2 引出数据_合同数据仓库'!$B$2:$BP$10000,3,FALSE),0)</f>
        <v>0</v>
      </c>
      <c r="P377" s="122"/>
      <c r="Q377" s="122">
        <f>IFERROR(VLOOKUP($L377,'2-2 引出数据_合同数据仓库'!$B$2:$BP$10000,28,FALSE),0)</f>
        <v>0</v>
      </c>
      <c r="R377" s="122">
        <f>IFERROR(VLOOKUP($L377,'2-2 引出数据_合同数据仓库'!$B$2:$BP$10000,29,FALSE),0)</f>
        <v>0</v>
      </c>
      <c r="S377" s="122">
        <f>IFERROR(VLOOKUP($L377,'2-2 引出数据_合同数据仓库'!$B$2:$BP$10000,4,FALSE),0)</f>
        <v>0</v>
      </c>
      <c r="T377" s="122"/>
      <c r="U377" s="122">
        <f>IFERROR(VLOOKUP($L377,'2-2 引出数据_合同数据仓库'!$B$2:$BP$10000,15,FALSE),0)</f>
        <v>0</v>
      </c>
      <c r="V377" s="122">
        <f>U377/(S377-R377+1)*365</f>
        <v>0</v>
      </c>
      <c r="W377" s="122"/>
      <c r="X377" s="154">
        <v>45658</v>
      </c>
      <c r="Y377" s="154">
        <f>X377+30</f>
        <v>45688</v>
      </c>
      <c r="Z377" s="158">
        <f>IFERROR(IF(($R377-Y377)&gt;=0,0,IF(($S377-X377)&lt;0,0,IF(AND(($S377-Y377)&gt;0,(X377-$R377)&gt;0),$V377/365*(Y377-X377+1),IF(AND(($S377-Y377)&lt;=0,(X377-$R377)&gt;0),$V377/365*($S377-X377+1),$V377/365*(Y377-$R377+1))))),0)</f>
        <v>0</v>
      </c>
      <c r="AA377" s="154">
        <f>Y377+1</f>
        <v>45689</v>
      </c>
      <c r="AB377" s="154">
        <f>AA377+27</f>
        <v>45716</v>
      </c>
      <c r="AC377" s="158">
        <f>IFERROR(IF(($R377-AB377)&gt;=0,0,IF(($S377-AA377)&lt;0,0,IF(AND(($S377-AB377)&gt;0,(AA377-$R377)&gt;0),$V377/365*(AB377-AA377+1),IF(AND(($S377-AB377)&lt;=0,(AA377-$R377)&gt;0),$V377/365*($S377-AA377+1),$V377/365*(AB377-$R377+1))))),0)</f>
        <v>0</v>
      </c>
      <c r="AD377" s="154">
        <f>AB377+1</f>
        <v>45717</v>
      </c>
      <c r="AE377" s="154">
        <f>AD377+30</f>
        <v>45747</v>
      </c>
      <c r="AF377" s="158">
        <f>IFERROR(IF(($R377-AE377)&gt;=0,0,IF(($S377-AD377)&lt;0,0,IF(AND(($S377-AE377)&gt;0,(AD377-$R377)&gt;0),$V377/365*(AE377-AD377+1),IF(AND(($S377-AE377)&lt;=0,(AD377-$R377)&gt;0),$V377/365*($S377-AD377+1),$V377/365*(AE377-$R377+1))))),0)</f>
        <v>0</v>
      </c>
      <c r="AG377" s="154">
        <f>AE377+1</f>
        <v>45748</v>
      </c>
      <c r="AH377" s="154">
        <f>AG377+29</f>
        <v>45777</v>
      </c>
      <c r="AI377" s="158">
        <f>IFERROR(IF(($R377-AH377)&gt;=0,0,IF(($S377-AG377)&lt;0,0,IF(AND(($S377-AH377)&gt;0,(AG377-$R377)&gt;0),$V377/365*(AH377-AG377+1),IF(AND(($S377-AH377)&lt;=0,(AG377-$R377)&gt;0),$V377/365*($S377-AG377+1),$V377/365*(AH377-$R377+1))))),0)</f>
        <v>0</v>
      </c>
      <c r="AJ377" s="154">
        <f>AH377+1</f>
        <v>45778</v>
      </c>
      <c r="AK377" s="154">
        <f>AJ377+30</f>
        <v>45808</v>
      </c>
      <c r="AL377" s="158">
        <f>IFERROR(IF(($R377-AK377)&gt;=0,0,IF(($S377-AJ377)&lt;0,0,IF(AND(($S377-AK377)&gt;0,(AJ377-$R377)&gt;0),$V377/365*(AK377-AJ377+1),IF(AND(($S377-AK377)&lt;=0,(AJ377-$R377)&gt;0),$V377/365*($S377-AJ377+1),$V377/365*(AK377-$R377+1))))),0)</f>
        <v>0</v>
      </c>
      <c r="AM377" s="154">
        <f>AK377+1</f>
        <v>45809</v>
      </c>
      <c r="AN377" s="154">
        <f>AM377+29</f>
        <v>45838</v>
      </c>
      <c r="AO377" s="158">
        <f>IFERROR(IF(($R377-AN377)&gt;=0,0,IF(($S377-AM377)&lt;0,0,IF(AND(($S377-AN377)&gt;0,(AM377-$R377)&gt;0),$V377/365*(AN377-AM377+1),IF(AND(($S377-AN377)&lt;=0,(AM377-$R377)&gt;0),$V377/365*($S377-AM377+1),$V377/365*(AN377-$R377+1))))),0)</f>
        <v>0</v>
      </c>
      <c r="AP377" s="154">
        <f>AN377+1</f>
        <v>45839</v>
      </c>
      <c r="AQ377" s="154">
        <f>AP377+30</f>
        <v>45869</v>
      </c>
      <c r="AR377" s="158">
        <f>IFERROR(IF(($R377-AQ377)&gt;=0,0,IF(($S377-AP377)&lt;0,0,IF(AND(($S377-AQ377)&gt;0,(AP377-$R377)&gt;0),$V377/365*(AQ377-AP377+1),IF(AND(($S377-AQ377)&lt;=0,(AP377-$R377)&gt;0),$V377/365*($S377-AP377+1),$V377/365*(AQ377-$R377+1))))),0)</f>
        <v>0</v>
      </c>
      <c r="AS377" s="154">
        <f>AQ377+1</f>
        <v>45870</v>
      </c>
      <c r="AT377" s="154">
        <f>AS377+30</f>
        <v>45900</v>
      </c>
      <c r="AU377" s="158">
        <f>IFERROR(IF(($R377-AT377)&gt;=0,0,IF(($S377-AS377)&lt;0,0,IF(AND(($S377-AT377)&gt;0,(AS377-$R377)&gt;0),$V377/365*(AT377-AS377+1),IF(AND(($S377-AT377)&lt;=0,(AS377-$R377)&gt;0),$V377/365*($S377-AS377+1),$V377/365*(AT377-$R377+1))))),0)</f>
        <v>0</v>
      </c>
      <c r="AV377" s="154">
        <f>AT377+1</f>
        <v>45901</v>
      </c>
      <c r="AW377" s="154">
        <f>AV377+29</f>
        <v>45930</v>
      </c>
      <c r="AX377" s="158">
        <f>IFERROR(IF(($R377-AW377)&gt;=0,0,IF(($S377-AV377)&lt;0,0,IF(AND(($S377-AW377)&gt;0,(AV377-$R377)&gt;0),$V377/365*(AW377-AV377+1),IF(AND(($S377-AW377)&lt;=0,(AV377-$R377)&gt;0),$V377/365*($S377-AV377+1),$V377/365*(AW377-$R377+1))))),0)</f>
        <v>0</v>
      </c>
      <c r="AY377" s="154">
        <f>AW377+1</f>
        <v>45931</v>
      </c>
      <c r="AZ377" s="154">
        <f>AY377+30</f>
        <v>45961</v>
      </c>
      <c r="BA377" s="158">
        <f>IFERROR(IF(($R377-AZ377)&gt;=0,0,IF(($S377-AY377)&lt;0,0,IF(AND(($S377-AZ377)&gt;0,(AY377-$R377)&gt;0),$V377/365*(AZ377-AY377+1),IF(AND(($S377-AZ377)&lt;=0,(AY377-$R377)&gt;0),$V377/365*($S377-AY377+1),$V377/365*(AZ377-$R377+1))))),0)</f>
        <v>0</v>
      </c>
      <c r="BB377" s="154">
        <f>AZ377+1</f>
        <v>45962</v>
      </c>
      <c r="BC377" s="154">
        <f>BB377+29</f>
        <v>45991</v>
      </c>
      <c r="BD377" s="158">
        <f>IFERROR(IF(($R377-BC377)&gt;=0,0,IF(($S377-BB377)&lt;0,0,IF(AND(($S377-BC377)&gt;0,(BB377-$R377)&gt;0),$V377/365*(BC377-BB377+1),IF(AND(($S377-BC377)&lt;=0,(BB377-$R377)&gt;0),$V377/365*($S377-BB377+1),$V377/365*(BC377-$R377+1))))),0)</f>
        <v>0</v>
      </c>
      <c r="BE377" s="154">
        <f>BC377+1</f>
        <v>45992</v>
      </c>
      <c r="BF377" s="154">
        <f>BE377+30</f>
        <v>46022</v>
      </c>
      <c r="BG377" s="158">
        <f>IFERROR(IF(($R377-BF377)&gt;=0,0,IF(($S377-BE377)&lt;0,0,IF(AND(($S377-BF377)&gt;0,(BE377-$R377)&gt;0),$V377/365*(BF377-BE377+1),IF(AND(($S377-BF377)&lt;=0,(BE377-$R377)&gt;0),$V377/365*($S377-BE377+1),$V377/365*(BF377-$R377+1))))),0)</f>
        <v>0</v>
      </c>
      <c r="BH377" s="154">
        <v>46023</v>
      </c>
      <c r="BI377" s="154">
        <f>BH377+30</f>
        <v>46053</v>
      </c>
      <c r="BJ377" s="158">
        <f>IFERROR(IF(($R377-BI377)&gt;=0,0,IF(($S377-BH377)&lt;0,0,IF(AND(($S377-BI377)&gt;0,(BH377-$R377)&gt;0),$V377/365*(BI377-BH377+1),IF(AND(($S377-BI377)&lt;=0,(BH377-$R377)&gt;0),$V377/365*($S377-BH377+1),$V377/365*(BI377-$R377+1))))),0)</f>
        <v>0</v>
      </c>
      <c r="BK377" s="154">
        <f>BI377+1</f>
        <v>46054</v>
      </c>
      <c r="BL377" s="154">
        <f>BK377+27</f>
        <v>46081</v>
      </c>
      <c r="BM377" s="158">
        <f>IFERROR(IF(($R377-BL377)&gt;=0,0,IF(($S377-BK377)&lt;0,0,IF(AND(($S377-BL377)&gt;0,(BK377-$R377)&gt;0),$V377/365*(BL377-BK377+1),IF(AND(($S377-BL377)&lt;=0,(BK377-$R377)&gt;0),$V377/365*($S377-BK377+1),$V377/365*(BL377-$R377+1))))),0)</f>
        <v>0</v>
      </c>
      <c r="BN377" s="154">
        <f>BL377+1</f>
        <v>46082</v>
      </c>
      <c r="BO377" s="154">
        <f>BN377+30</f>
        <v>46112</v>
      </c>
      <c r="BP377" s="158">
        <f>IFERROR(IF(($R377-BO377)&gt;=0,0,IF(($S377-BN377)&lt;0,0,IF(AND(($S377-BO377)&gt;0,(BN377-$R377)&gt;0),$V377/365*(BO377-BN377+1),IF(AND(($S377-BO377)&lt;=0,(BN377-$R377)&gt;0),$V377/365*($S377-BN377+1),$V377/365*(BO377-$R377+1))))),0)</f>
        <v>0</v>
      </c>
      <c r="BQ377" s="154">
        <f>BO377+1</f>
        <v>46113</v>
      </c>
      <c r="BR377" s="154">
        <f>BQ377+29</f>
        <v>46142</v>
      </c>
      <c r="BS377" s="158">
        <f>IFERROR(IF(($R377-BR377)&gt;=0,0,IF(($S377-BQ377)&lt;0,0,IF(AND(($S377-BR377)&gt;0,(BQ377-$R377)&gt;0),$V377/365*(BR377-BQ377+1),IF(AND(($S377-BR377)&lt;=0,(BQ377-$R377)&gt;0),$V377/365*($S377-BQ377+1),$V377/365*(BR377-$R377+1))))),0)</f>
        <v>0</v>
      </c>
      <c r="BT377" s="154">
        <f>BR377+1</f>
        <v>46143</v>
      </c>
      <c r="BU377" s="154">
        <f>BT377+30</f>
        <v>46173</v>
      </c>
      <c r="BV377" s="158">
        <f>IFERROR(IF(($R377-BU377)&gt;=0,0,IF(($S377-BT377)&lt;0,0,IF(AND(($S377-BU377)&gt;0,(BT377-$R377)&gt;0),$V377/365*(BU377-BT377+1),IF(AND(($S377-BU377)&lt;=0,(BT377-$R377)&gt;0),$V377/365*($S377-BT377+1),$V377/365*(BU377-$R377+1))))),0)</f>
        <v>0</v>
      </c>
      <c r="BW377" s="154">
        <f>BU377+1</f>
        <v>46174</v>
      </c>
      <c r="BX377" s="154">
        <f>BW377+29</f>
        <v>46203</v>
      </c>
      <c r="BY377" s="158">
        <f>IFERROR(IF(($R377-BX377)&gt;=0,0,IF(($S377-BW377)&lt;0,0,IF(AND(($S377-BX377)&gt;0,(BW377-$R377)&gt;0),$V377/365*(BX377-BW377+1),IF(AND(($S377-BX377)&lt;=0,(BW377-$R377)&gt;0),$V377/365*($S377-BW377+1),$V377/365*(BX377-$R377+1))))),0)</f>
        <v>0</v>
      </c>
      <c r="BZ377" s="154">
        <f>BX377+1</f>
        <v>46204</v>
      </c>
      <c r="CA377" s="154">
        <f>BZ377+30</f>
        <v>46234</v>
      </c>
      <c r="CB377" s="158">
        <f>IFERROR(IF(($R377-CA377)&gt;=0,0,IF(($S377-BZ377)&lt;0,0,IF(AND(($S377-CA377)&gt;0,(BZ377-$R377)&gt;0),$V377/365*(CA377-BZ377+1),IF(AND(($S377-CA377)&lt;=0,(BZ377-$R377)&gt;0),$V377/365*($S377-BZ377+1),$V377/365*(CA377-$R377+1))))),0)</f>
        <v>0</v>
      </c>
      <c r="CC377" s="154">
        <f>CA377+1</f>
        <v>46235</v>
      </c>
      <c r="CD377" s="154">
        <f>CC377+30</f>
        <v>46265</v>
      </c>
      <c r="CE377" s="158">
        <f>IFERROR(IF(($R377-CD377)&gt;=0,0,IF(($S377-CC377)&lt;0,0,IF(AND(($S377-CD377)&gt;0,(CC377-$R377)&gt;0),$V377/365*(CD377-CC377+1),IF(AND(($S377-CD377)&lt;=0,(CC377-$R377)&gt;0),$V377/365*($S377-CC377+1),$V377/365*(CD377-$R377+1))))),0)</f>
        <v>0</v>
      </c>
      <c r="CF377" s="154">
        <f>CD377+1</f>
        <v>46266</v>
      </c>
      <c r="CG377" s="154">
        <f>CF377+29</f>
        <v>46295</v>
      </c>
      <c r="CH377" s="158">
        <f>IFERROR(IF(($R377-CG377)&gt;=0,0,IF(($S377-CF377)&lt;0,0,IF(AND(($S377-CG377)&gt;0,(CF377-$R377)&gt;0),$V377/365*(CG377-CF377+1),IF(AND(($S377-CG377)&lt;=0,(CF377-$R377)&gt;0),$V377/365*($S377-CF377+1),$V377/365*(CG377-$R377+1))))),0)</f>
        <v>0</v>
      </c>
      <c r="CI377" s="154">
        <f>CG377+1</f>
        <v>46296</v>
      </c>
      <c r="CJ377" s="154">
        <f>CI377+30</f>
        <v>46326</v>
      </c>
      <c r="CK377" s="158">
        <f>IFERROR(IF(($R377-CJ377)&gt;=0,0,IF(($S377-CI377)&lt;0,0,IF(AND(($S377-CJ377)&gt;0,(CI377-$R377)&gt;0),$V377/365*(CJ377-CI377+1),IF(AND(($S377-CJ377)&lt;=0,(CI377-$R377)&gt;0),$V377/365*($S377-CI377+1),$V377/365*(CJ377-$R377+1))))),0)</f>
        <v>0</v>
      </c>
      <c r="CL377" s="154">
        <f>CJ377+1</f>
        <v>46327</v>
      </c>
      <c r="CM377" s="154">
        <f>CL377+29</f>
        <v>46356</v>
      </c>
      <c r="CN377" s="158">
        <f>IFERROR(IF(($R377-CM377)&gt;=0,0,IF(($S377-CL377)&lt;0,0,IF(AND(($S377-CM377)&gt;0,(CL377-$R377)&gt;0),$V377/365*(CM377-CL377+1),IF(AND(($S377-CM377)&lt;=0,(CL377-$R377)&gt;0),$V377/365*($S377-CL377+1),$V377/365*(CM377-$R377+1))))),0)</f>
        <v>0</v>
      </c>
      <c r="CO377" s="154">
        <f>CM377+1</f>
        <v>46357</v>
      </c>
      <c r="CP377" s="154">
        <f>CO377+30</f>
        <v>46387</v>
      </c>
      <c r="CQ377" s="158">
        <f>IFERROR(IF(($R377-CP377)&gt;=0,0,IF(($S377-CO377)&lt;0,0,IF(AND(($S377-CP377)&gt;0,(CO377-$R377)&gt;0),$V377/365*(CP377-CO377+1),IF(AND(($S377-CP377)&lt;=0,(CO377-$R377)&gt;0),$V377/365*($S377-CO377+1),$V377/365*(CP377-$R377+1))))),0)</f>
        <v>0</v>
      </c>
    </row>
    <row r="378" s="80" customFormat="1" ht="24" customHeight="1" outlineLevel="4" spans="1:95">
      <c r="A378" s="123" t="s">
        <v>2814</v>
      </c>
      <c r="B378" s="124"/>
      <c r="C378" s="124"/>
      <c r="D378" s="124"/>
      <c r="E378" s="124"/>
      <c r="F378" s="124"/>
      <c r="G378" s="125"/>
      <c r="H378" s="126"/>
      <c r="I378" s="126"/>
      <c r="J378" s="126"/>
      <c r="K378" s="126"/>
      <c r="L378" s="149"/>
      <c r="M378" s="149"/>
      <c r="N378" s="126"/>
      <c r="O378" s="126"/>
      <c r="P378" s="126"/>
      <c r="Q378" s="126"/>
      <c r="R378" s="126"/>
      <c r="S378" s="126"/>
      <c r="T378" s="126"/>
      <c r="U378" s="126"/>
      <c r="V378" s="126"/>
      <c r="W378" s="126"/>
      <c r="X378" s="126"/>
      <c r="Y378" s="126"/>
      <c r="Z378" s="126"/>
      <c r="AA378" s="126"/>
      <c r="AB378" s="126"/>
      <c r="AC378" s="126"/>
      <c r="AD378" s="126"/>
      <c r="AE378" s="126"/>
      <c r="AF378" s="126"/>
      <c r="AG378" s="126"/>
      <c r="AH378" s="126"/>
      <c r="AI378" s="126"/>
      <c r="AJ378" s="126"/>
      <c r="AK378" s="126"/>
      <c r="AL378" s="126"/>
      <c r="AM378" s="126"/>
      <c r="AN378" s="126"/>
      <c r="AO378" s="126"/>
      <c r="AP378" s="126"/>
      <c r="AQ378" s="126"/>
      <c r="AR378" s="126"/>
      <c r="AS378" s="126"/>
      <c r="AT378" s="126"/>
      <c r="AU378" s="126"/>
      <c r="AV378" s="126"/>
      <c r="AW378" s="126"/>
      <c r="AX378" s="126"/>
      <c r="AY378" s="126"/>
      <c r="AZ378" s="126"/>
      <c r="BA378" s="126"/>
      <c r="BB378" s="126"/>
      <c r="BC378" s="126"/>
      <c r="BD378" s="126"/>
      <c r="BE378" s="126"/>
      <c r="BF378" s="126"/>
      <c r="BG378" s="126"/>
      <c r="BH378" s="126"/>
      <c r="BI378" s="126"/>
      <c r="BJ378" s="126"/>
      <c r="BK378" s="126"/>
      <c r="BL378" s="126"/>
      <c r="BM378" s="126"/>
      <c r="BN378" s="126"/>
      <c r="BO378" s="126"/>
      <c r="BP378" s="126"/>
      <c r="BQ378" s="126"/>
      <c r="BR378" s="126"/>
      <c r="BS378" s="126"/>
      <c r="BT378" s="126"/>
      <c r="BU378" s="126"/>
      <c r="BV378" s="126"/>
      <c r="BW378" s="126"/>
      <c r="BX378" s="126"/>
      <c r="BY378" s="126"/>
      <c r="BZ378" s="126"/>
      <c r="CA378" s="126"/>
      <c r="CB378" s="126"/>
      <c r="CC378" s="126"/>
      <c r="CD378" s="126"/>
      <c r="CE378" s="126"/>
      <c r="CF378" s="126"/>
      <c r="CG378" s="126"/>
      <c r="CH378" s="126"/>
      <c r="CI378" s="126"/>
      <c r="CJ378" s="126"/>
      <c r="CK378" s="126"/>
      <c r="CL378" s="126"/>
      <c r="CM378" s="126"/>
      <c r="CN378" s="126"/>
      <c r="CO378" s="126"/>
      <c r="CP378" s="126"/>
      <c r="CQ378" s="126"/>
    </row>
    <row r="379" ht="24" customHeight="1" outlineLevel="3" spans="1:95">
      <c r="A379" s="115"/>
      <c r="B379" s="116" t="s">
        <v>792</v>
      </c>
      <c r="C379" s="117" t="s">
        <v>1352</v>
      </c>
      <c r="D379" s="115" t="s">
        <v>1353</v>
      </c>
      <c r="E379" s="116" t="s">
        <v>1354</v>
      </c>
      <c r="F379" s="116"/>
      <c r="G379" s="116" t="s">
        <v>936</v>
      </c>
      <c r="H379" s="118">
        <f>X379+AA379+AD379+AG379+AJ379+AM379+AP379+AS379+AV379+AY379+BB379+BE379</f>
        <v>0</v>
      </c>
      <c r="I379" s="118">
        <f>Y379+AB379+AE379+AH379+AK379+AN379+AQ379+AT379+AW379+AZ379+BC379+BF379</f>
        <v>0</v>
      </c>
      <c r="J379" s="118">
        <f>Z379+AC379+AF379+AI379+AL379+AO379+AR379+AU379+AX379+BA379+BD379+BG379</f>
        <v>0</v>
      </c>
      <c r="K379" s="118"/>
      <c r="L379" s="146"/>
      <c r="M379" s="146"/>
      <c r="N379" s="118"/>
      <c r="O379" s="118"/>
      <c r="P379" s="118"/>
      <c r="Q379" s="118"/>
      <c r="R379" s="118"/>
      <c r="S379" s="118"/>
      <c r="T379" s="118"/>
      <c r="U379" s="118"/>
      <c r="V379" s="118"/>
      <c r="W379" s="118"/>
      <c r="X379" s="118">
        <f>VLOOKUP($C379,'1 预算编制表单'!$C:$BJ,27,FALSE)</f>
        <v>0</v>
      </c>
      <c r="Y379" s="118">
        <f>X379-Z379</f>
        <v>0</v>
      </c>
      <c r="Z379" s="118">
        <f>SUM(Z380:Z384)</f>
        <v>0</v>
      </c>
      <c r="AA379" s="118">
        <f>VLOOKUP($C379,'1 预算编制表单'!$C:$BJ,30,FALSE)</f>
        <v>0</v>
      </c>
      <c r="AB379" s="118">
        <f>AA379-AC379</f>
        <v>0</v>
      </c>
      <c r="AC379" s="118">
        <f>SUM(AC380:AC384)</f>
        <v>0</v>
      </c>
      <c r="AD379" s="118">
        <f>VLOOKUP($C379,'1 预算编制表单'!$C:$BJ,33,FALSE)</f>
        <v>0</v>
      </c>
      <c r="AE379" s="118">
        <f>AD379-AF379</f>
        <v>0</v>
      </c>
      <c r="AF379" s="118">
        <f>SUM(AF380:AF384)</f>
        <v>0</v>
      </c>
      <c r="AG379" s="118">
        <f>VLOOKUP($C379,'1 预算编制表单'!$C:$BJ,36,FALSE)</f>
        <v>0</v>
      </c>
      <c r="AH379" s="118">
        <f>AG379-AI379</f>
        <v>0</v>
      </c>
      <c r="AI379" s="118">
        <f>SUM(AI380:AI384)</f>
        <v>0</v>
      </c>
      <c r="AJ379" s="118">
        <f>VLOOKUP($C379,'1 预算编制表单'!$C:$BJ,39,FALSE)</f>
        <v>0</v>
      </c>
      <c r="AK379" s="118">
        <f>AJ379-AL379</f>
        <v>0</v>
      </c>
      <c r="AL379" s="118">
        <f>SUM(AL380:AL384)</f>
        <v>0</v>
      </c>
      <c r="AM379" s="118">
        <f>VLOOKUP($C379,'1 预算编制表单'!$C:$BJ,42,FALSE)</f>
        <v>0</v>
      </c>
      <c r="AN379" s="118">
        <f>AM379-AO379</f>
        <v>0</v>
      </c>
      <c r="AO379" s="118">
        <f>SUM(AO380:AO384)</f>
        <v>0</v>
      </c>
      <c r="AP379" s="118">
        <f>VLOOKUP($C379,'1 预算编制表单'!$C:$BJ,45,FALSE)</f>
        <v>0</v>
      </c>
      <c r="AQ379" s="118">
        <f>AP379-AR379</f>
        <v>0</v>
      </c>
      <c r="AR379" s="118">
        <f>SUM(AR380:AR384)</f>
        <v>0</v>
      </c>
      <c r="AS379" s="118">
        <f>VLOOKUP($C379,'1 预算编制表单'!$C:$BJ,48,FALSE)</f>
        <v>0</v>
      </c>
      <c r="AT379" s="118">
        <f>AS379-AU379</f>
        <v>0</v>
      </c>
      <c r="AU379" s="118">
        <f>SUM(AU380:AU384)</f>
        <v>0</v>
      </c>
      <c r="AV379" s="118">
        <f>VLOOKUP($C379,'1 预算编制表单'!$C:$BJ,51,FALSE)</f>
        <v>0</v>
      </c>
      <c r="AW379" s="118">
        <f>AV379-AX379</f>
        <v>0</v>
      </c>
      <c r="AX379" s="118">
        <f>SUM(AX380:AX384)</f>
        <v>0</v>
      </c>
      <c r="AY379" s="118">
        <f>VLOOKUP($C379,'1 预算编制表单'!$C:$BJ,54,FALSE)</f>
        <v>0</v>
      </c>
      <c r="AZ379" s="118">
        <f>AY379-BA379</f>
        <v>0</v>
      </c>
      <c r="BA379" s="118">
        <f>SUM(BA380:BA384)</f>
        <v>0</v>
      </c>
      <c r="BB379" s="118">
        <f>VLOOKUP($C379,'1 预算编制表单'!$C:$BJ,57,FALSE)</f>
        <v>0</v>
      </c>
      <c r="BC379" s="118">
        <f>BB379-BD379</f>
        <v>0</v>
      </c>
      <c r="BD379" s="118">
        <f>SUM(BD380:BD384)</f>
        <v>0</v>
      </c>
      <c r="BE379" s="118">
        <f>VLOOKUP($C379,'1 预算编制表单'!$C:$BJ,60,FALSE)</f>
        <v>0</v>
      </c>
      <c r="BF379" s="118">
        <f>BE379-BG379</f>
        <v>0</v>
      </c>
      <c r="BG379" s="118">
        <f>SUM(BG380:BG384)</f>
        <v>0</v>
      </c>
      <c r="BH379" s="118">
        <f>VLOOKUP($C379,'1 预算编制表单'!$C:$BJ,27,FALSE)</f>
        <v>0</v>
      </c>
      <c r="BI379" s="118">
        <f>BH379-BJ379</f>
        <v>0</v>
      </c>
      <c r="BJ379" s="118">
        <f>SUM(BJ380:BJ384)</f>
        <v>0</v>
      </c>
      <c r="BK379" s="118">
        <f>VLOOKUP($C379,'1 预算编制表单'!$C:$BJ,30,FALSE)</f>
        <v>0</v>
      </c>
      <c r="BL379" s="118">
        <f>BK379-BM379</f>
        <v>0</v>
      </c>
      <c r="BM379" s="118">
        <f>SUM(BM380:BM384)</f>
        <v>0</v>
      </c>
      <c r="BN379" s="118">
        <f>VLOOKUP($C379,'1 预算编制表单'!$C:$BJ,33,FALSE)</f>
        <v>0</v>
      </c>
      <c r="BO379" s="118">
        <f>BN379-BP379</f>
        <v>0</v>
      </c>
      <c r="BP379" s="118">
        <f>SUM(BP380:BP384)</f>
        <v>0</v>
      </c>
      <c r="BQ379" s="118">
        <f>VLOOKUP($C379,'1 预算编制表单'!$C:$BJ,36,FALSE)</f>
        <v>0</v>
      </c>
      <c r="BR379" s="118">
        <f>BQ379-BS379</f>
        <v>0</v>
      </c>
      <c r="BS379" s="118">
        <f>SUM(BS380:BS384)</f>
        <v>0</v>
      </c>
      <c r="BT379" s="118">
        <f>VLOOKUP($C379,'1 预算编制表单'!$C:$BJ,39,FALSE)</f>
        <v>0</v>
      </c>
      <c r="BU379" s="118">
        <f>BT379-BV379</f>
        <v>0</v>
      </c>
      <c r="BV379" s="118">
        <f>SUM(BV380:BV384)</f>
        <v>0</v>
      </c>
      <c r="BW379" s="118">
        <f>VLOOKUP($C379,'1 预算编制表单'!$C:$BJ,42,FALSE)</f>
        <v>0</v>
      </c>
      <c r="BX379" s="118">
        <f>BW379-BY379</f>
        <v>0</v>
      </c>
      <c r="BY379" s="118">
        <f>SUM(BY380:BY384)</f>
        <v>0</v>
      </c>
      <c r="BZ379" s="118">
        <f>VLOOKUP($C379,'1 预算编制表单'!$C:$BJ,45,FALSE)</f>
        <v>0</v>
      </c>
      <c r="CA379" s="118">
        <f>BZ379-CB379</f>
        <v>0</v>
      </c>
      <c r="CB379" s="118">
        <f>SUM(CB380:CB384)</f>
        <v>0</v>
      </c>
      <c r="CC379" s="118">
        <f>VLOOKUP($C379,'1 预算编制表单'!$C:$BJ,48,FALSE)</f>
        <v>0</v>
      </c>
      <c r="CD379" s="118">
        <f>CC379-CE379</f>
        <v>0</v>
      </c>
      <c r="CE379" s="118">
        <f>SUM(CE380:CE384)</f>
        <v>0</v>
      </c>
      <c r="CF379" s="118">
        <f>VLOOKUP($C379,'1 预算编制表单'!$C:$BJ,51,FALSE)</f>
        <v>0</v>
      </c>
      <c r="CG379" s="118">
        <f>CF379-CH379</f>
        <v>0</v>
      </c>
      <c r="CH379" s="118">
        <f>SUM(CH380:CH384)</f>
        <v>0</v>
      </c>
      <c r="CI379" s="118">
        <f>VLOOKUP($C379,'1 预算编制表单'!$C:$BJ,54,FALSE)</f>
        <v>0</v>
      </c>
      <c r="CJ379" s="118">
        <f>CI379-CK379</f>
        <v>0</v>
      </c>
      <c r="CK379" s="118">
        <f>SUM(CK380:CK384)</f>
        <v>0</v>
      </c>
      <c r="CL379" s="118">
        <f>VLOOKUP($C379,'1 预算编制表单'!$C:$BJ,57,FALSE)</f>
        <v>0</v>
      </c>
      <c r="CM379" s="118">
        <f>CL379-CN379</f>
        <v>0</v>
      </c>
      <c r="CN379" s="118">
        <f>SUM(CN380:CN384)</f>
        <v>0</v>
      </c>
      <c r="CO379" s="118">
        <f>VLOOKUP($C379,'1 预算编制表单'!$C:$BJ,60,FALSE)</f>
        <v>0</v>
      </c>
      <c r="CP379" s="118">
        <f>CO379-CQ379</f>
        <v>0</v>
      </c>
      <c r="CQ379" s="118">
        <f>SUM(CQ380:CQ384)</f>
        <v>0</v>
      </c>
    </row>
    <row r="380" s="80" customFormat="1" ht="24" customHeight="1" outlineLevel="4" spans="1:95">
      <c r="A380" s="119"/>
      <c r="B380" s="120"/>
      <c r="C380" s="121"/>
      <c r="D380" s="119"/>
      <c r="E380" s="120"/>
      <c r="F380" s="120"/>
      <c r="G380" s="120"/>
      <c r="H380" s="122"/>
      <c r="I380" s="122"/>
      <c r="J380" s="122">
        <f>Z380+AC380+AF380+AI380+AL380+AO380+AR380+AU380+AX380+BA380+BD380+BG380</f>
        <v>0</v>
      </c>
      <c r="K380" s="122">
        <v>1</v>
      </c>
      <c r="L380" s="147"/>
      <c r="M380" s="148">
        <f>IFERROR(VLOOKUP($L380,'2-2 引出数据_合同数据仓库'!$B$2:$BP$10000,3,FALSE),0)</f>
        <v>0</v>
      </c>
      <c r="N380" s="122"/>
      <c r="O380" s="148">
        <f>IFERROR(VLOOKUP((LEFT(VLOOKUP($L380,'2-2 引出数据_合同数据仓库'!$B$2:$BP$10000,64,FALSE),15)&amp;(RIGHT(VLOOKUP($L380,'2-2 引出数据_合同数据仓库'!$B$2:$BP$10000,64,FALSE),4)+1)),'2-2 引出数据_合同数据仓库'!$B$2:$BP$10000,3,FALSE),0)</f>
        <v>0</v>
      </c>
      <c r="P380" s="122"/>
      <c r="Q380" s="122">
        <f>IFERROR(VLOOKUP($L380,'2-2 引出数据_合同数据仓库'!$B$2:$BP$10000,28,FALSE),0)</f>
        <v>0</v>
      </c>
      <c r="R380" s="122">
        <f>IFERROR(VLOOKUP($L380,'2-2 引出数据_合同数据仓库'!$B$2:$BP$10000,29,FALSE),0)</f>
        <v>0</v>
      </c>
      <c r="S380" s="122">
        <f>IFERROR(VLOOKUP($L380,'2-2 引出数据_合同数据仓库'!$B$2:$BP$10000,4,FALSE),0)</f>
        <v>0</v>
      </c>
      <c r="T380" s="122"/>
      <c r="U380" s="122">
        <f>IFERROR(VLOOKUP($L380,'2-2 引出数据_合同数据仓库'!$B$2:$BP$10000,15,FALSE),0)</f>
        <v>0</v>
      </c>
      <c r="V380" s="122">
        <f>U380/(S380-R380+1)*365</f>
        <v>0</v>
      </c>
      <c r="W380" s="122"/>
      <c r="X380" s="154">
        <v>45658</v>
      </c>
      <c r="Y380" s="154">
        <f>X380+30</f>
        <v>45688</v>
      </c>
      <c r="Z380" s="158">
        <f>IFERROR(IF(($R380-Y380)&gt;=0,0,IF(($S380-X380)&lt;0,0,IF(AND(($S380-Y380)&gt;0,(X380-$R380)&gt;0),$V380/365*(Y380-X380+1),IF(AND(($S380-Y380)&lt;=0,(X380-$R380)&gt;0),$V380/365*($S380-X380+1),$V380/365*(Y380-$R380+1))))),0)</f>
        <v>0</v>
      </c>
      <c r="AA380" s="154">
        <f>Y380+1</f>
        <v>45689</v>
      </c>
      <c r="AB380" s="154">
        <f>AA380+27</f>
        <v>45716</v>
      </c>
      <c r="AC380" s="158">
        <f>IFERROR(IF(($R380-AB380)&gt;=0,0,IF(($S380-AA380)&lt;0,0,IF(AND(($S380-AB380)&gt;0,(AA380-$R380)&gt;0),$V380/365*(AB380-AA380+1),IF(AND(($S380-AB380)&lt;=0,(AA380-$R380)&gt;0),$V380/365*($S380-AA380+1),$V380/365*(AB380-$R380+1))))),0)</f>
        <v>0</v>
      </c>
      <c r="AD380" s="154">
        <f>AB380+1</f>
        <v>45717</v>
      </c>
      <c r="AE380" s="154">
        <f>AD380+30</f>
        <v>45747</v>
      </c>
      <c r="AF380" s="158">
        <f>IFERROR(IF(($R380-AE380)&gt;=0,0,IF(($S380-AD380)&lt;0,0,IF(AND(($S380-AE380)&gt;0,(AD380-$R380)&gt;0),$V380/365*(AE380-AD380+1),IF(AND(($S380-AE380)&lt;=0,(AD380-$R380)&gt;0),$V380/365*($S380-AD380+1),$V380/365*(AE380-$R380+1))))),0)</f>
        <v>0</v>
      </c>
      <c r="AG380" s="154">
        <f>AE380+1</f>
        <v>45748</v>
      </c>
      <c r="AH380" s="154">
        <f>AG380+29</f>
        <v>45777</v>
      </c>
      <c r="AI380" s="158">
        <f>IFERROR(IF(($R380-AH380)&gt;=0,0,IF(($S380-AG380)&lt;0,0,IF(AND(($S380-AH380)&gt;0,(AG380-$R380)&gt;0),$V380/365*(AH380-AG380+1),IF(AND(($S380-AH380)&lt;=0,(AG380-$R380)&gt;0),$V380/365*($S380-AG380+1),$V380/365*(AH380-$R380+1))))),0)</f>
        <v>0</v>
      </c>
      <c r="AJ380" s="154">
        <f>AH380+1</f>
        <v>45778</v>
      </c>
      <c r="AK380" s="154">
        <f>AJ380+30</f>
        <v>45808</v>
      </c>
      <c r="AL380" s="158">
        <f>IFERROR(IF(($R380-AK380)&gt;=0,0,IF(($S380-AJ380)&lt;0,0,IF(AND(($S380-AK380)&gt;0,(AJ380-$R380)&gt;0),$V380/365*(AK380-AJ380+1),IF(AND(($S380-AK380)&lt;=0,(AJ380-$R380)&gt;0),$V380/365*($S380-AJ380+1),$V380/365*(AK380-$R380+1))))),0)</f>
        <v>0</v>
      </c>
      <c r="AM380" s="154">
        <f>AK380+1</f>
        <v>45809</v>
      </c>
      <c r="AN380" s="154">
        <f>AM380+29</f>
        <v>45838</v>
      </c>
      <c r="AO380" s="158">
        <f>IFERROR(IF(($R380-AN380)&gt;=0,0,IF(($S380-AM380)&lt;0,0,IF(AND(($S380-AN380)&gt;0,(AM380-$R380)&gt;0),$V380/365*(AN380-AM380+1),IF(AND(($S380-AN380)&lt;=0,(AM380-$R380)&gt;0),$V380/365*($S380-AM380+1),$V380/365*(AN380-$R380+1))))),0)</f>
        <v>0</v>
      </c>
      <c r="AP380" s="154">
        <f>AN380+1</f>
        <v>45839</v>
      </c>
      <c r="AQ380" s="154">
        <f>AP380+30</f>
        <v>45869</v>
      </c>
      <c r="AR380" s="158">
        <f>IFERROR(IF(($R380-AQ380)&gt;=0,0,IF(($S380-AP380)&lt;0,0,IF(AND(($S380-AQ380)&gt;0,(AP380-$R380)&gt;0),$V380/365*(AQ380-AP380+1),IF(AND(($S380-AQ380)&lt;=0,(AP380-$R380)&gt;0),$V380/365*($S380-AP380+1),$V380/365*(AQ380-$R380+1))))),0)</f>
        <v>0</v>
      </c>
      <c r="AS380" s="154">
        <f>AQ380+1</f>
        <v>45870</v>
      </c>
      <c r="AT380" s="154">
        <f>AS380+30</f>
        <v>45900</v>
      </c>
      <c r="AU380" s="158">
        <f>IFERROR(IF(($R380-AT380)&gt;=0,0,IF(($S380-AS380)&lt;0,0,IF(AND(($S380-AT380)&gt;0,(AS380-$R380)&gt;0),$V380/365*(AT380-AS380+1),IF(AND(($S380-AT380)&lt;=0,(AS380-$R380)&gt;0),$V380/365*($S380-AS380+1),$V380/365*(AT380-$R380+1))))),0)</f>
        <v>0</v>
      </c>
      <c r="AV380" s="154">
        <f>AT380+1</f>
        <v>45901</v>
      </c>
      <c r="AW380" s="154">
        <f>AV380+29</f>
        <v>45930</v>
      </c>
      <c r="AX380" s="158">
        <f>IFERROR(IF(($R380-AW380)&gt;=0,0,IF(($S380-AV380)&lt;0,0,IF(AND(($S380-AW380)&gt;0,(AV380-$R380)&gt;0),$V380/365*(AW380-AV380+1),IF(AND(($S380-AW380)&lt;=0,(AV380-$R380)&gt;0),$V380/365*($S380-AV380+1),$V380/365*(AW380-$R380+1))))),0)</f>
        <v>0</v>
      </c>
      <c r="AY380" s="154">
        <f>AW380+1</f>
        <v>45931</v>
      </c>
      <c r="AZ380" s="154">
        <f>AY380+30</f>
        <v>45961</v>
      </c>
      <c r="BA380" s="158">
        <f>IFERROR(IF(($R380-AZ380)&gt;=0,0,IF(($S380-AY380)&lt;0,0,IF(AND(($S380-AZ380)&gt;0,(AY380-$R380)&gt;0),$V380/365*(AZ380-AY380+1),IF(AND(($S380-AZ380)&lt;=0,(AY380-$R380)&gt;0),$V380/365*($S380-AY380+1),$V380/365*(AZ380-$R380+1))))),0)</f>
        <v>0</v>
      </c>
      <c r="BB380" s="154">
        <f>AZ380+1</f>
        <v>45962</v>
      </c>
      <c r="BC380" s="154">
        <f>BB380+29</f>
        <v>45991</v>
      </c>
      <c r="BD380" s="158">
        <f>IFERROR(IF(($R380-BC380)&gt;=0,0,IF(($S380-BB380)&lt;0,0,IF(AND(($S380-BC380)&gt;0,(BB380-$R380)&gt;0),$V380/365*(BC380-BB380+1),IF(AND(($S380-BC380)&lt;=0,(BB380-$R380)&gt;0),$V380/365*($S380-BB380+1),$V380/365*(BC380-$R380+1))))),0)</f>
        <v>0</v>
      </c>
      <c r="BE380" s="154">
        <f>BC380+1</f>
        <v>45992</v>
      </c>
      <c r="BF380" s="154">
        <f>BE380+30</f>
        <v>46022</v>
      </c>
      <c r="BG380" s="158">
        <f>IFERROR(IF(($R380-BF380)&gt;=0,0,IF(($S380-BE380)&lt;0,0,IF(AND(($S380-BF380)&gt;0,(BE380-$R380)&gt;0),$V380/365*(BF380-BE380+1),IF(AND(($S380-BF380)&lt;=0,(BE380-$R380)&gt;0),$V380/365*($S380-BE380+1),$V380/365*(BF380-$R380+1))))),0)</f>
        <v>0</v>
      </c>
      <c r="BH380" s="154">
        <v>46023</v>
      </c>
      <c r="BI380" s="154">
        <f>BH380+30</f>
        <v>46053</v>
      </c>
      <c r="BJ380" s="158">
        <f>IFERROR(IF(($R380-BI380)&gt;=0,0,IF(($S380-BH380)&lt;0,0,IF(AND(($S380-BI380)&gt;0,(BH380-$R380)&gt;0),$V380/365*(BI380-BH380+1),IF(AND(($S380-BI380)&lt;=0,(BH380-$R380)&gt;0),$V380/365*($S380-BH380+1),$V380/365*(BI380-$R380+1))))),0)</f>
        <v>0</v>
      </c>
      <c r="BK380" s="154">
        <f>BI380+1</f>
        <v>46054</v>
      </c>
      <c r="BL380" s="154">
        <f>BK380+27</f>
        <v>46081</v>
      </c>
      <c r="BM380" s="158">
        <f>IFERROR(IF(($R380-BL380)&gt;=0,0,IF(($S380-BK380)&lt;0,0,IF(AND(($S380-BL380)&gt;0,(BK380-$R380)&gt;0),$V380/365*(BL380-BK380+1),IF(AND(($S380-BL380)&lt;=0,(BK380-$R380)&gt;0),$V380/365*($S380-BK380+1),$V380/365*(BL380-$R380+1))))),0)</f>
        <v>0</v>
      </c>
      <c r="BN380" s="154">
        <f>BL380+1</f>
        <v>46082</v>
      </c>
      <c r="BO380" s="154">
        <f>BN380+30</f>
        <v>46112</v>
      </c>
      <c r="BP380" s="158">
        <f>IFERROR(IF(($R380-BO380)&gt;=0,0,IF(($S380-BN380)&lt;0,0,IF(AND(($S380-BO380)&gt;0,(BN380-$R380)&gt;0),$V380/365*(BO380-BN380+1),IF(AND(($S380-BO380)&lt;=0,(BN380-$R380)&gt;0),$V380/365*($S380-BN380+1),$V380/365*(BO380-$R380+1))))),0)</f>
        <v>0</v>
      </c>
      <c r="BQ380" s="154">
        <f>BO380+1</f>
        <v>46113</v>
      </c>
      <c r="BR380" s="154">
        <f>BQ380+29</f>
        <v>46142</v>
      </c>
      <c r="BS380" s="158">
        <f>IFERROR(IF(($R380-BR380)&gt;=0,0,IF(($S380-BQ380)&lt;0,0,IF(AND(($S380-BR380)&gt;0,(BQ380-$R380)&gt;0),$V380/365*(BR380-BQ380+1),IF(AND(($S380-BR380)&lt;=0,(BQ380-$R380)&gt;0),$V380/365*($S380-BQ380+1),$V380/365*(BR380-$R380+1))))),0)</f>
        <v>0</v>
      </c>
      <c r="BT380" s="154">
        <f>BR380+1</f>
        <v>46143</v>
      </c>
      <c r="BU380" s="154">
        <f>BT380+30</f>
        <v>46173</v>
      </c>
      <c r="BV380" s="158">
        <f>IFERROR(IF(($R380-BU380)&gt;=0,0,IF(($S380-BT380)&lt;0,0,IF(AND(($S380-BU380)&gt;0,(BT380-$R380)&gt;0),$V380/365*(BU380-BT380+1),IF(AND(($S380-BU380)&lt;=0,(BT380-$R380)&gt;0),$V380/365*($S380-BT380+1),$V380/365*(BU380-$R380+1))))),0)</f>
        <v>0</v>
      </c>
      <c r="BW380" s="154">
        <f>BU380+1</f>
        <v>46174</v>
      </c>
      <c r="BX380" s="154">
        <f>BW380+29</f>
        <v>46203</v>
      </c>
      <c r="BY380" s="158">
        <f>IFERROR(IF(($R380-BX380)&gt;=0,0,IF(($S380-BW380)&lt;0,0,IF(AND(($S380-BX380)&gt;0,(BW380-$R380)&gt;0),$V380/365*(BX380-BW380+1),IF(AND(($S380-BX380)&lt;=0,(BW380-$R380)&gt;0),$V380/365*($S380-BW380+1),$V380/365*(BX380-$R380+1))))),0)</f>
        <v>0</v>
      </c>
      <c r="BZ380" s="154">
        <f>BX380+1</f>
        <v>46204</v>
      </c>
      <c r="CA380" s="154">
        <f>BZ380+30</f>
        <v>46234</v>
      </c>
      <c r="CB380" s="158">
        <f>IFERROR(IF(($R380-CA380)&gt;=0,0,IF(($S380-BZ380)&lt;0,0,IF(AND(($S380-CA380)&gt;0,(BZ380-$R380)&gt;0),$V380/365*(CA380-BZ380+1),IF(AND(($S380-CA380)&lt;=0,(BZ380-$R380)&gt;0),$V380/365*($S380-BZ380+1),$V380/365*(CA380-$R380+1))))),0)</f>
        <v>0</v>
      </c>
      <c r="CC380" s="154">
        <f>CA380+1</f>
        <v>46235</v>
      </c>
      <c r="CD380" s="154">
        <f>CC380+30</f>
        <v>46265</v>
      </c>
      <c r="CE380" s="158">
        <f>IFERROR(IF(($R380-CD380)&gt;=0,0,IF(($S380-CC380)&lt;0,0,IF(AND(($S380-CD380)&gt;0,(CC380-$R380)&gt;0),$V380/365*(CD380-CC380+1),IF(AND(($S380-CD380)&lt;=0,(CC380-$R380)&gt;0),$V380/365*($S380-CC380+1),$V380/365*(CD380-$R380+1))))),0)</f>
        <v>0</v>
      </c>
      <c r="CF380" s="154">
        <f>CD380+1</f>
        <v>46266</v>
      </c>
      <c r="CG380" s="154">
        <f>CF380+29</f>
        <v>46295</v>
      </c>
      <c r="CH380" s="158">
        <f>IFERROR(IF(($R380-CG380)&gt;=0,0,IF(($S380-CF380)&lt;0,0,IF(AND(($S380-CG380)&gt;0,(CF380-$R380)&gt;0),$V380/365*(CG380-CF380+1),IF(AND(($S380-CG380)&lt;=0,(CF380-$R380)&gt;0),$V380/365*($S380-CF380+1),$V380/365*(CG380-$R380+1))))),0)</f>
        <v>0</v>
      </c>
      <c r="CI380" s="154">
        <f>CG380+1</f>
        <v>46296</v>
      </c>
      <c r="CJ380" s="154">
        <f>CI380+30</f>
        <v>46326</v>
      </c>
      <c r="CK380" s="158">
        <f>IFERROR(IF(($R380-CJ380)&gt;=0,0,IF(($S380-CI380)&lt;0,0,IF(AND(($S380-CJ380)&gt;0,(CI380-$R380)&gt;0),$V380/365*(CJ380-CI380+1),IF(AND(($S380-CJ380)&lt;=0,(CI380-$R380)&gt;0),$V380/365*($S380-CI380+1),$V380/365*(CJ380-$R380+1))))),0)</f>
        <v>0</v>
      </c>
      <c r="CL380" s="154">
        <f>CJ380+1</f>
        <v>46327</v>
      </c>
      <c r="CM380" s="154">
        <f>CL380+29</f>
        <v>46356</v>
      </c>
      <c r="CN380" s="158">
        <f>IFERROR(IF(($R380-CM380)&gt;=0,0,IF(($S380-CL380)&lt;0,0,IF(AND(($S380-CM380)&gt;0,(CL380-$R380)&gt;0),$V380/365*(CM380-CL380+1),IF(AND(($S380-CM380)&lt;=0,(CL380-$R380)&gt;0),$V380/365*($S380-CL380+1),$V380/365*(CM380-$R380+1))))),0)</f>
        <v>0</v>
      </c>
      <c r="CO380" s="154">
        <f>CM380+1</f>
        <v>46357</v>
      </c>
      <c r="CP380" s="154">
        <f>CO380+30</f>
        <v>46387</v>
      </c>
      <c r="CQ380" s="158">
        <f>IFERROR(IF(($R380-CP380)&gt;=0,0,IF(($S380-CO380)&lt;0,0,IF(AND(($S380-CP380)&gt;0,(CO380-$R380)&gt;0),$V380/365*(CP380-CO380+1),IF(AND(($S380-CP380)&lt;=0,(CO380-$R380)&gt;0),$V380/365*($S380-CO380+1),$V380/365*(CP380-$R380+1))))),0)</f>
        <v>0</v>
      </c>
    </row>
    <row r="381" s="80" customFormat="1" ht="24" customHeight="1" outlineLevel="4" spans="1:95">
      <c r="A381" s="119"/>
      <c r="B381" s="120"/>
      <c r="C381" s="121"/>
      <c r="D381" s="119"/>
      <c r="E381" s="120"/>
      <c r="F381" s="120"/>
      <c r="G381" s="120"/>
      <c r="H381" s="122"/>
      <c r="I381" s="122"/>
      <c r="J381" s="122">
        <f>Z381+AC381+AF381+AI381+AL381+AO381+AR381+AU381+AX381+BA381+BD381+BG381</f>
        <v>0</v>
      </c>
      <c r="K381" s="122">
        <f>K380+1</f>
        <v>2</v>
      </c>
      <c r="L381" s="147"/>
      <c r="M381" s="148">
        <f>IFERROR(VLOOKUP($L381,'2-2 引出数据_合同数据仓库'!$B$2:$BP$10000,3,FALSE),0)</f>
        <v>0</v>
      </c>
      <c r="N381" s="122"/>
      <c r="O381" s="148">
        <f>IFERROR(VLOOKUP((LEFT(VLOOKUP($L381,'2-2 引出数据_合同数据仓库'!$B$2:$BP$10000,64,FALSE),15)&amp;(RIGHT(VLOOKUP($L381,'2-2 引出数据_合同数据仓库'!$B$2:$BP$10000,64,FALSE),4)+1)),'2-2 引出数据_合同数据仓库'!$B$2:$BP$10000,3,FALSE),0)</f>
        <v>0</v>
      </c>
      <c r="P381" s="122"/>
      <c r="Q381" s="122">
        <f>IFERROR(VLOOKUP($L381,'2-2 引出数据_合同数据仓库'!$B$2:$BP$10000,28,FALSE),0)</f>
        <v>0</v>
      </c>
      <c r="R381" s="122">
        <f>IFERROR(VLOOKUP($L381,'2-2 引出数据_合同数据仓库'!$B$2:$BP$10000,29,FALSE),0)</f>
        <v>0</v>
      </c>
      <c r="S381" s="122">
        <f>IFERROR(VLOOKUP($L381,'2-2 引出数据_合同数据仓库'!$B$2:$BP$10000,4,FALSE),0)</f>
        <v>0</v>
      </c>
      <c r="T381" s="122"/>
      <c r="U381" s="122">
        <f>IFERROR(VLOOKUP($L381,'2-2 引出数据_合同数据仓库'!$B$2:$BP$10000,15,FALSE),0)</f>
        <v>0</v>
      </c>
      <c r="V381" s="122">
        <f>U381/(S381-R381+1)*365</f>
        <v>0</v>
      </c>
      <c r="W381" s="122"/>
      <c r="X381" s="154">
        <v>45658</v>
      </c>
      <c r="Y381" s="154">
        <f>X381+30</f>
        <v>45688</v>
      </c>
      <c r="Z381" s="158">
        <f>IFERROR(IF(($R381-Y381)&gt;=0,0,IF(($S381-X381)&lt;0,0,IF(AND(($S381-Y381)&gt;0,(X381-$R381)&gt;0),$V381/365*(Y381-X381+1),IF(AND(($S381-Y381)&lt;=0,(X381-$R381)&gt;0),$V381/365*($S381-X381+1),$V381/365*(Y381-$R381+1))))),0)</f>
        <v>0</v>
      </c>
      <c r="AA381" s="154">
        <f>Y381+1</f>
        <v>45689</v>
      </c>
      <c r="AB381" s="154">
        <f>AA381+27</f>
        <v>45716</v>
      </c>
      <c r="AC381" s="158">
        <f>IFERROR(IF(($R381-AB381)&gt;=0,0,IF(($S381-AA381)&lt;0,0,IF(AND(($S381-AB381)&gt;0,(AA381-$R381)&gt;0),$V381/365*(AB381-AA381+1),IF(AND(($S381-AB381)&lt;=0,(AA381-$R381)&gt;0),$V381/365*($S381-AA381+1),$V381/365*(AB381-$R381+1))))),0)</f>
        <v>0</v>
      </c>
      <c r="AD381" s="154">
        <f>AB381+1</f>
        <v>45717</v>
      </c>
      <c r="AE381" s="154">
        <f>AD381+30</f>
        <v>45747</v>
      </c>
      <c r="AF381" s="158">
        <f>IFERROR(IF(($R381-AE381)&gt;=0,0,IF(($S381-AD381)&lt;0,0,IF(AND(($S381-AE381)&gt;0,(AD381-$R381)&gt;0),$V381/365*(AE381-AD381+1),IF(AND(($S381-AE381)&lt;=0,(AD381-$R381)&gt;0),$V381/365*($S381-AD381+1),$V381/365*(AE381-$R381+1))))),0)</f>
        <v>0</v>
      </c>
      <c r="AG381" s="154">
        <f>AE381+1</f>
        <v>45748</v>
      </c>
      <c r="AH381" s="154">
        <f>AG381+29</f>
        <v>45777</v>
      </c>
      <c r="AI381" s="158">
        <f>IFERROR(IF(($R381-AH381)&gt;=0,0,IF(($S381-AG381)&lt;0,0,IF(AND(($S381-AH381)&gt;0,(AG381-$R381)&gt;0),$V381/365*(AH381-AG381+1),IF(AND(($S381-AH381)&lt;=0,(AG381-$R381)&gt;0),$V381/365*($S381-AG381+1),$V381/365*(AH381-$R381+1))))),0)</f>
        <v>0</v>
      </c>
      <c r="AJ381" s="154">
        <f>AH381+1</f>
        <v>45778</v>
      </c>
      <c r="AK381" s="154">
        <f>AJ381+30</f>
        <v>45808</v>
      </c>
      <c r="AL381" s="158">
        <f>IFERROR(IF(($R381-AK381)&gt;=0,0,IF(($S381-AJ381)&lt;0,0,IF(AND(($S381-AK381)&gt;0,(AJ381-$R381)&gt;0),$V381/365*(AK381-AJ381+1),IF(AND(($S381-AK381)&lt;=0,(AJ381-$R381)&gt;0),$V381/365*($S381-AJ381+1),$V381/365*(AK381-$R381+1))))),0)</f>
        <v>0</v>
      </c>
      <c r="AM381" s="154">
        <f>AK381+1</f>
        <v>45809</v>
      </c>
      <c r="AN381" s="154">
        <f>AM381+29</f>
        <v>45838</v>
      </c>
      <c r="AO381" s="158">
        <f>IFERROR(IF(($R381-AN381)&gt;=0,0,IF(($S381-AM381)&lt;0,0,IF(AND(($S381-AN381)&gt;0,(AM381-$R381)&gt;0),$V381/365*(AN381-AM381+1),IF(AND(($S381-AN381)&lt;=0,(AM381-$R381)&gt;0),$V381/365*($S381-AM381+1),$V381/365*(AN381-$R381+1))))),0)</f>
        <v>0</v>
      </c>
      <c r="AP381" s="154">
        <f>AN381+1</f>
        <v>45839</v>
      </c>
      <c r="AQ381" s="154">
        <f>AP381+30</f>
        <v>45869</v>
      </c>
      <c r="AR381" s="158">
        <f>IFERROR(IF(($R381-AQ381)&gt;=0,0,IF(($S381-AP381)&lt;0,0,IF(AND(($S381-AQ381)&gt;0,(AP381-$R381)&gt;0),$V381/365*(AQ381-AP381+1),IF(AND(($S381-AQ381)&lt;=0,(AP381-$R381)&gt;0),$V381/365*($S381-AP381+1),$V381/365*(AQ381-$R381+1))))),0)</f>
        <v>0</v>
      </c>
      <c r="AS381" s="154">
        <f>AQ381+1</f>
        <v>45870</v>
      </c>
      <c r="AT381" s="154">
        <f>AS381+30</f>
        <v>45900</v>
      </c>
      <c r="AU381" s="158">
        <f>IFERROR(IF(($R381-AT381)&gt;=0,0,IF(($S381-AS381)&lt;0,0,IF(AND(($S381-AT381)&gt;0,(AS381-$R381)&gt;0),$V381/365*(AT381-AS381+1),IF(AND(($S381-AT381)&lt;=0,(AS381-$R381)&gt;0),$V381/365*($S381-AS381+1),$V381/365*(AT381-$R381+1))))),0)</f>
        <v>0</v>
      </c>
      <c r="AV381" s="154">
        <f>AT381+1</f>
        <v>45901</v>
      </c>
      <c r="AW381" s="154">
        <f>AV381+29</f>
        <v>45930</v>
      </c>
      <c r="AX381" s="158">
        <f>IFERROR(IF(($R381-AW381)&gt;=0,0,IF(($S381-AV381)&lt;0,0,IF(AND(($S381-AW381)&gt;0,(AV381-$R381)&gt;0),$V381/365*(AW381-AV381+1),IF(AND(($S381-AW381)&lt;=0,(AV381-$R381)&gt;0),$V381/365*($S381-AV381+1),$V381/365*(AW381-$R381+1))))),0)</f>
        <v>0</v>
      </c>
      <c r="AY381" s="154">
        <f>AW381+1</f>
        <v>45931</v>
      </c>
      <c r="AZ381" s="154">
        <f>AY381+30</f>
        <v>45961</v>
      </c>
      <c r="BA381" s="158">
        <f>IFERROR(IF(($R381-AZ381)&gt;=0,0,IF(($S381-AY381)&lt;0,0,IF(AND(($S381-AZ381)&gt;0,(AY381-$R381)&gt;0),$V381/365*(AZ381-AY381+1),IF(AND(($S381-AZ381)&lt;=0,(AY381-$R381)&gt;0),$V381/365*($S381-AY381+1),$V381/365*(AZ381-$R381+1))))),0)</f>
        <v>0</v>
      </c>
      <c r="BB381" s="154">
        <f>AZ381+1</f>
        <v>45962</v>
      </c>
      <c r="BC381" s="154">
        <f>BB381+29</f>
        <v>45991</v>
      </c>
      <c r="BD381" s="158">
        <f>IFERROR(IF(($R381-BC381)&gt;=0,0,IF(($S381-BB381)&lt;0,0,IF(AND(($S381-BC381)&gt;0,(BB381-$R381)&gt;0),$V381/365*(BC381-BB381+1),IF(AND(($S381-BC381)&lt;=0,(BB381-$R381)&gt;0),$V381/365*($S381-BB381+1),$V381/365*(BC381-$R381+1))))),0)</f>
        <v>0</v>
      </c>
      <c r="BE381" s="154">
        <f>BC381+1</f>
        <v>45992</v>
      </c>
      <c r="BF381" s="154">
        <f>BE381+30</f>
        <v>46022</v>
      </c>
      <c r="BG381" s="158">
        <f>IFERROR(IF(($R381-BF381)&gt;=0,0,IF(($S381-BE381)&lt;0,0,IF(AND(($S381-BF381)&gt;0,(BE381-$R381)&gt;0),$V381/365*(BF381-BE381+1),IF(AND(($S381-BF381)&lt;=0,(BE381-$R381)&gt;0),$V381/365*($S381-BE381+1),$V381/365*(BF381-$R381+1))))),0)</f>
        <v>0</v>
      </c>
      <c r="BH381" s="154">
        <v>46023</v>
      </c>
      <c r="BI381" s="154">
        <f>BH381+30</f>
        <v>46053</v>
      </c>
      <c r="BJ381" s="158">
        <f>IFERROR(IF(($R381-BI381)&gt;=0,0,IF(($S381-BH381)&lt;0,0,IF(AND(($S381-BI381)&gt;0,(BH381-$R381)&gt;0),$V381/365*(BI381-BH381+1),IF(AND(($S381-BI381)&lt;=0,(BH381-$R381)&gt;0),$V381/365*($S381-BH381+1),$V381/365*(BI381-$R381+1))))),0)</f>
        <v>0</v>
      </c>
      <c r="BK381" s="154">
        <f>BI381+1</f>
        <v>46054</v>
      </c>
      <c r="BL381" s="154">
        <f>BK381+27</f>
        <v>46081</v>
      </c>
      <c r="BM381" s="158">
        <f>IFERROR(IF(($R381-BL381)&gt;=0,0,IF(($S381-BK381)&lt;0,0,IF(AND(($S381-BL381)&gt;0,(BK381-$R381)&gt;0),$V381/365*(BL381-BK381+1),IF(AND(($S381-BL381)&lt;=0,(BK381-$R381)&gt;0),$V381/365*($S381-BK381+1),$V381/365*(BL381-$R381+1))))),0)</f>
        <v>0</v>
      </c>
      <c r="BN381" s="154">
        <f>BL381+1</f>
        <v>46082</v>
      </c>
      <c r="BO381" s="154">
        <f>BN381+30</f>
        <v>46112</v>
      </c>
      <c r="BP381" s="158">
        <f>IFERROR(IF(($R381-BO381)&gt;=0,0,IF(($S381-BN381)&lt;0,0,IF(AND(($S381-BO381)&gt;0,(BN381-$R381)&gt;0),$V381/365*(BO381-BN381+1),IF(AND(($S381-BO381)&lt;=0,(BN381-$R381)&gt;0),$V381/365*($S381-BN381+1),$V381/365*(BO381-$R381+1))))),0)</f>
        <v>0</v>
      </c>
      <c r="BQ381" s="154">
        <f>BO381+1</f>
        <v>46113</v>
      </c>
      <c r="BR381" s="154">
        <f>BQ381+29</f>
        <v>46142</v>
      </c>
      <c r="BS381" s="158">
        <f>IFERROR(IF(($R381-BR381)&gt;=0,0,IF(($S381-BQ381)&lt;0,0,IF(AND(($S381-BR381)&gt;0,(BQ381-$R381)&gt;0),$V381/365*(BR381-BQ381+1),IF(AND(($S381-BR381)&lt;=0,(BQ381-$R381)&gt;0),$V381/365*($S381-BQ381+1),$V381/365*(BR381-$R381+1))))),0)</f>
        <v>0</v>
      </c>
      <c r="BT381" s="154">
        <f>BR381+1</f>
        <v>46143</v>
      </c>
      <c r="BU381" s="154">
        <f>BT381+30</f>
        <v>46173</v>
      </c>
      <c r="BV381" s="158">
        <f>IFERROR(IF(($R381-BU381)&gt;=0,0,IF(($S381-BT381)&lt;0,0,IF(AND(($S381-BU381)&gt;0,(BT381-$R381)&gt;0),$V381/365*(BU381-BT381+1),IF(AND(($S381-BU381)&lt;=0,(BT381-$R381)&gt;0),$V381/365*($S381-BT381+1),$V381/365*(BU381-$R381+1))))),0)</f>
        <v>0</v>
      </c>
      <c r="BW381" s="154">
        <f>BU381+1</f>
        <v>46174</v>
      </c>
      <c r="BX381" s="154">
        <f>BW381+29</f>
        <v>46203</v>
      </c>
      <c r="BY381" s="158">
        <f>IFERROR(IF(($R381-BX381)&gt;=0,0,IF(($S381-BW381)&lt;0,0,IF(AND(($S381-BX381)&gt;0,(BW381-$R381)&gt;0),$V381/365*(BX381-BW381+1),IF(AND(($S381-BX381)&lt;=0,(BW381-$R381)&gt;0),$V381/365*($S381-BW381+1),$V381/365*(BX381-$R381+1))))),0)</f>
        <v>0</v>
      </c>
      <c r="BZ381" s="154">
        <f>BX381+1</f>
        <v>46204</v>
      </c>
      <c r="CA381" s="154">
        <f>BZ381+30</f>
        <v>46234</v>
      </c>
      <c r="CB381" s="158">
        <f>IFERROR(IF(($R381-CA381)&gt;=0,0,IF(($S381-BZ381)&lt;0,0,IF(AND(($S381-CA381)&gt;0,(BZ381-$R381)&gt;0),$V381/365*(CA381-BZ381+1),IF(AND(($S381-CA381)&lt;=0,(BZ381-$R381)&gt;0),$V381/365*($S381-BZ381+1),$V381/365*(CA381-$R381+1))))),0)</f>
        <v>0</v>
      </c>
      <c r="CC381" s="154">
        <f>CA381+1</f>
        <v>46235</v>
      </c>
      <c r="CD381" s="154">
        <f>CC381+30</f>
        <v>46265</v>
      </c>
      <c r="CE381" s="158">
        <f>IFERROR(IF(($R381-CD381)&gt;=0,0,IF(($S381-CC381)&lt;0,0,IF(AND(($S381-CD381)&gt;0,(CC381-$R381)&gt;0),$V381/365*(CD381-CC381+1),IF(AND(($S381-CD381)&lt;=0,(CC381-$R381)&gt;0),$V381/365*($S381-CC381+1),$V381/365*(CD381-$R381+1))))),0)</f>
        <v>0</v>
      </c>
      <c r="CF381" s="154">
        <f>CD381+1</f>
        <v>46266</v>
      </c>
      <c r="CG381" s="154">
        <f>CF381+29</f>
        <v>46295</v>
      </c>
      <c r="CH381" s="158">
        <f>IFERROR(IF(($R381-CG381)&gt;=0,0,IF(($S381-CF381)&lt;0,0,IF(AND(($S381-CG381)&gt;0,(CF381-$R381)&gt;0),$V381/365*(CG381-CF381+1),IF(AND(($S381-CG381)&lt;=0,(CF381-$R381)&gt;0),$V381/365*($S381-CF381+1),$V381/365*(CG381-$R381+1))))),0)</f>
        <v>0</v>
      </c>
      <c r="CI381" s="154">
        <f>CG381+1</f>
        <v>46296</v>
      </c>
      <c r="CJ381" s="154">
        <f>CI381+30</f>
        <v>46326</v>
      </c>
      <c r="CK381" s="158">
        <f>IFERROR(IF(($R381-CJ381)&gt;=0,0,IF(($S381-CI381)&lt;0,0,IF(AND(($S381-CJ381)&gt;0,(CI381-$R381)&gt;0),$V381/365*(CJ381-CI381+1),IF(AND(($S381-CJ381)&lt;=0,(CI381-$R381)&gt;0),$V381/365*($S381-CI381+1),$V381/365*(CJ381-$R381+1))))),0)</f>
        <v>0</v>
      </c>
      <c r="CL381" s="154">
        <f>CJ381+1</f>
        <v>46327</v>
      </c>
      <c r="CM381" s="154">
        <f>CL381+29</f>
        <v>46356</v>
      </c>
      <c r="CN381" s="158">
        <f>IFERROR(IF(($R381-CM381)&gt;=0,0,IF(($S381-CL381)&lt;0,0,IF(AND(($S381-CM381)&gt;0,(CL381-$R381)&gt;0),$V381/365*(CM381-CL381+1),IF(AND(($S381-CM381)&lt;=0,(CL381-$R381)&gt;0),$V381/365*($S381-CL381+1),$V381/365*(CM381-$R381+1))))),0)</f>
        <v>0</v>
      </c>
      <c r="CO381" s="154">
        <f>CM381+1</f>
        <v>46357</v>
      </c>
      <c r="CP381" s="154">
        <f>CO381+30</f>
        <v>46387</v>
      </c>
      <c r="CQ381" s="158">
        <f>IFERROR(IF(($R381-CP381)&gt;=0,0,IF(($S381-CO381)&lt;0,0,IF(AND(($S381-CP381)&gt;0,(CO381-$R381)&gt;0),$V381/365*(CP381-CO381+1),IF(AND(($S381-CP381)&lt;=0,(CO381-$R381)&gt;0),$V381/365*($S381-CO381+1),$V381/365*(CP381-$R381+1))))),0)</f>
        <v>0</v>
      </c>
    </row>
    <row r="382" s="80" customFormat="1" ht="24" customHeight="1" outlineLevel="4" spans="1:95">
      <c r="A382" s="119"/>
      <c r="B382" s="120"/>
      <c r="C382" s="121"/>
      <c r="D382" s="119"/>
      <c r="E382" s="120"/>
      <c r="F382" s="120"/>
      <c r="G382" s="120"/>
      <c r="H382" s="122"/>
      <c r="I382" s="122"/>
      <c r="J382" s="122">
        <f>Z382+AC382+AF382+AI382+AL382+AO382+AR382+AU382+AX382+BA382+BD382+BG382</f>
        <v>0</v>
      </c>
      <c r="K382" s="122">
        <f>K381+1</f>
        <v>3</v>
      </c>
      <c r="L382" s="147"/>
      <c r="M382" s="148">
        <f>IFERROR(VLOOKUP($L382,'2-2 引出数据_合同数据仓库'!$B$2:$BP$10000,3,FALSE),0)</f>
        <v>0</v>
      </c>
      <c r="N382" s="122"/>
      <c r="O382" s="148">
        <f>IFERROR(VLOOKUP((LEFT(VLOOKUP($L382,'2-2 引出数据_合同数据仓库'!$B$2:$BP$10000,64,FALSE),15)&amp;(RIGHT(VLOOKUP($L382,'2-2 引出数据_合同数据仓库'!$B$2:$BP$10000,64,FALSE),4)+1)),'2-2 引出数据_合同数据仓库'!$B$2:$BP$10000,3,FALSE),0)</f>
        <v>0</v>
      </c>
      <c r="P382" s="122"/>
      <c r="Q382" s="122">
        <f>IFERROR(VLOOKUP($L382,'2-2 引出数据_合同数据仓库'!$B$2:$BP$10000,28,FALSE),0)</f>
        <v>0</v>
      </c>
      <c r="R382" s="122">
        <f>IFERROR(VLOOKUP($L382,'2-2 引出数据_合同数据仓库'!$B$2:$BP$10000,29,FALSE),0)</f>
        <v>0</v>
      </c>
      <c r="S382" s="122">
        <f>IFERROR(VLOOKUP($L382,'2-2 引出数据_合同数据仓库'!$B$2:$BP$10000,4,FALSE),0)</f>
        <v>0</v>
      </c>
      <c r="T382" s="122"/>
      <c r="U382" s="122">
        <f>IFERROR(VLOOKUP($L382,'2-2 引出数据_合同数据仓库'!$B$2:$BP$10000,15,FALSE),0)</f>
        <v>0</v>
      </c>
      <c r="V382" s="122">
        <f>U382/(S382-R382+1)*365</f>
        <v>0</v>
      </c>
      <c r="W382" s="122"/>
      <c r="X382" s="154">
        <v>45658</v>
      </c>
      <c r="Y382" s="154">
        <f>X382+30</f>
        <v>45688</v>
      </c>
      <c r="Z382" s="158">
        <f>IFERROR(IF(($R382-Y382)&gt;=0,0,IF(($S382-X382)&lt;0,0,IF(AND(($S382-Y382)&gt;0,(X382-$R382)&gt;0),$V382/365*(Y382-X382+1),IF(AND(($S382-Y382)&lt;=0,(X382-$R382)&gt;0),$V382/365*($S382-X382+1),$V382/365*(Y382-$R382+1))))),0)</f>
        <v>0</v>
      </c>
      <c r="AA382" s="154">
        <f>Y382+1</f>
        <v>45689</v>
      </c>
      <c r="AB382" s="154">
        <f>AA382+27</f>
        <v>45716</v>
      </c>
      <c r="AC382" s="158">
        <f>IFERROR(IF(($R382-AB382)&gt;=0,0,IF(($S382-AA382)&lt;0,0,IF(AND(($S382-AB382)&gt;0,(AA382-$R382)&gt;0),$V382/365*(AB382-AA382+1),IF(AND(($S382-AB382)&lt;=0,(AA382-$R382)&gt;0),$V382/365*($S382-AA382+1),$V382/365*(AB382-$R382+1))))),0)</f>
        <v>0</v>
      </c>
      <c r="AD382" s="154">
        <f>AB382+1</f>
        <v>45717</v>
      </c>
      <c r="AE382" s="154">
        <f>AD382+30</f>
        <v>45747</v>
      </c>
      <c r="AF382" s="158">
        <f>IFERROR(IF(($R382-AE382)&gt;=0,0,IF(($S382-AD382)&lt;0,0,IF(AND(($S382-AE382)&gt;0,(AD382-$R382)&gt;0),$V382/365*(AE382-AD382+1),IF(AND(($S382-AE382)&lt;=0,(AD382-$R382)&gt;0),$V382/365*($S382-AD382+1),$V382/365*(AE382-$R382+1))))),0)</f>
        <v>0</v>
      </c>
      <c r="AG382" s="154">
        <f>AE382+1</f>
        <v>45748</v>
      </c>
      <c r="AH382" s="154">
        <f>AG382+29</f>
        <v>45777</v>
      </c>
      <c r="AI382" s="158">
        <f>IFERROR(IF(($R382-AH382)&gt;=0,0,IF(($S382-AG382)&lt;0,0,IF(AND(($S382-AH382)&gt;0,(AG382-$R382)&gt;0),$V382/365*(AH382-AG382+1),IF(AND(($S382-AH382)&lt;=0,(AG382-$R382)&gt;0),$V382/365*($S382-AG382+1),$V382/365*(AH382-$R382+1))))),0)</f>
        <v>0</v>
      </c>
      <c r="AJ382" s="154">
        <f>AH382+1</f>
        <v>45778</v>
      </c>
      <c r="AK382" s="154">
        <f>AJ382+30</f>
        <v>45808</v>
      </c>
      <c r="AL382" s="158">
        <f>IFERROR(IF(($R382-AK382)&gt;=0,0,IF(($S382-AJ382)&lt;0,0,IF(AND(($S382-AK382)&gt;0,(AJ382-$R382)&gt;0),$V382/365*(AK382-AJ382+1),IF(AND(($S382-AK382)&lt;=0,(AJ382-$R382)&gt;0),$V382/365*($S382-AJ382+1),$V382/365*(AK382-$R382+1))))),0)</f>
        <v>0</v>
      </c>
      <c r="AM382" s="154">
        <f>AK382+1</f>
        <v>45809</v>
      </c>
      <c r="AN382" s="154">
        <f>AM382+29</f>
        <v>45838</v>
      </c>
      <c r="AO382" s="158">
        <f>IFERROR(IF(($R382-AN382)&gt;=0,0,IF(($S382-AM382)&lt;0,0,IF(AND(($S382-AN382)&gt;0,(AM382-$R382)&gt;0),$V382/365*(AN382-AM382+1),IF(AND(($S382-AN382)&lt;=0,(AM382-$R382)&gt;0),$V382/365*($S382-AM382+1),$V382/365*(AN382-$R382+1))))),0)</f>
        <v>0</v>
      </c>
      <c r="AP382" s="154">
        <f>AN382+1</f>
        <v>45839</v>
      </c>
      <c r="AQ382" s="154">
        <f>AP382+30</f>
        <v>45869</v>
      </c>
      <c r="AR382" s="158">
        <f>IFERROR(IF(($R382-AQ382)&gt;=0,0,IF(($S382-AP382)&lt;0,0,IF(AND(($S382-AQ382)&gt;0,(AP382-$R382)&gt;0),$V382/365*(AQ382-AP382+1),IF(AND(($S382-AQ382)&lt;=0,(AP382-$R382)&gt;0),$V382/365*($S382-AP382+1),$V382/365*(AQ382-$R382+1))))),0)</f>
        <v>0</v>
      </c>
      <c r="AS382" s="154">
        <f>AQ382+1</f>
        <v>45870</v>
      </c>
      <c r="AT382" s="154">
        <f>AS382+30</f>
        <v>45900</v>
      </c>
      <c r="AU382" s="158">
        <f>IFERROR(IF(($R382-AT382)&gt;=0,0,IF(($S382-AS382)&lt;0,0,IF(AND(($S382-AT382)&gt;0,(AS382-$R382)&gt;0),$V382/365*(AT382-AS382+1),IF(AND(($S382-AT382)&lt;=0,(AS382-$R382)&gt;0),$V382/365*($S382-AS382+1),$V382/365*(AT382-$R382+1))))),0)</f>
        <v>0</v>
      </c>
      <c r="AV382" s="154">
        <f>AT382+1</f>
        <v>45901</v>
      </c>
      <c r="AW382" s="154">
        <f>AV382+29</f>
        <v>45930</v>
      </c>
      <c r="AX382" s="158">
        <f>IFERROR(IF(($R382-AW382)&gt;=0,0,IF(($S382-AV382)&lt;0,0,IF(AND(($S382-AW382)&gt;0,(AV382-$R382)&gt;0),$V382/365*(AW382-AV382+1),IF(AND(($S382-AW382)&lt;=0,(AV382-$R382)&gt;0),$V382/365*($S382-AV382+1),$V382/365*(AW382-$R382+1))))),0)</f>
        <v>0</v>
      </c>
      <c r="AY382" s="154">
        <f>AW382+1</f>
        <v>45931</v>
      </c>
      <c r="AZ382" s="154">
        <f>AY382+30</f>
        <v>45961</v>
      </c>
      <c r="BA382" s="158">
        <f>IFERROR(IF(($R382-AZ382)&gt;=0,0,IF(($S382-AY382)&lt;0,0,IF(AND(($S382-AZ382)&gt;0,(AY382-$R382)&gt;0),$V382/365*(AZ382-AY382+1),IF(AND(($S382-AZ382)&lt;=0,(AY382-$R382)&gt;0),$V382/365*($S382-AY382+1),$V382/365*(AZ382-$R382+1))))),0)</f>
        <v>0</v>
      </c>
      <c r="BB382" s="154">
        <f>AZ382+1</f>
        <v>45962</v>
      </c>
      <c r="BC382" s="154">
        <f>BB382+29</f>
        <v>45991</v>
      </c>
      <c r="BD382" s="158">
        <f>IFERROR(IF(($R382-BC382)&gt;=0,0,IF(($S382-BB382)&lt;0,0,IF(AND(($S382-BC382)&gt;0,(BB382-$R382)&gt;0),$V382/365*(BC382-BB382+1),IF(AND(($S382-BC382)&lt;=0,(BB382-$R382)&gt;0),$V382/365*($S382-BB382+1),$V382/365*(BC382-$R382+1))))),0)</f>
        <v>0</v>
      </c>
      <c r="BE382" s="154">
        <f>BC382+1</f>
        <v>45992</v>
      </c>
      <c r="BF382" s="154">
        <f>BE382+30</f>
        <v>46022</v>
      </c>
      <c r="BG382" s="158">
        <f>IFERROR(IF(($R382-BF382)&gt;=0,0,IF(($S382-BE382)&lt;0,0,IF(AND(($S382-BF382)&gt;0,(BE382-$R382)&gt;0),$V382/365*(BF382-BE382+1),IF(AND(($S382-BF382)&lt;=0,(BE382-$R382)&gt;0),$V382/365*($S382-BE382+1),$V382/365*(BF382-$R382+1))))),0)</f>
        <v>0</v>
      </c>
      <c r="BH382" s="154">
        <v>46023</v>
      </c>
      <c r="BI382" s="154">
        <f>BH382+30</f>
        <v>46053</v>
      </c>
      <c r="BJ382" s="158">
        <f>IFERROR(IF(($R382-BI382)&gt;=0,0,IF(($S382-BH382)&lt;0,0,IF(AND(($S382-BI382)&gt;0,(BH382-$R382)&gt;0),$V382/365*(BI382-BH382+1),IF(AND(($S382-BI382)&lt;=0,(BH382-$R382)&gt;0),$V382/365*($S382-BH382+1),$V382/365*(BI382-$R382+1))))),0)</f>
        <v>0</v>
      </c>
      <c r="BK382" s="154">
        <f>BI382+1</f>
        <v>46054</v>
      </c>
      <c r="BL382" s="154">
        <f>BK382+27</f>
        <v>46081</v>
      </c>
      <c r="BM382" s="158">
        <f>IFERROR(IF(($R382-BL382)&gt;=0,0,IF(($S382-BK382)&lt;0,0,IF(AND(($S382-BL382)&gt;0,(BK382-$R382)&gt;0),$V382/365*(BL382-BK382+1),IF(AND(($S382-BL382)&lt;=0,(BK382-$R382)&gt;0),$V382/365*($S382-BK382+1),$V382/365*(BL382-$R382+1))))),0)</f>
        <v>0</v>
      </c>
      <c r="BN382" s="154">
        <f>BL382+1</f>
        <v>46082</v>
      </c>
      <c r="BO382" s="154">
        <f>BN382+30</f>
        <v>46112</v>
      </c>
      <c r="BP382" s="158">
        <f>IFERROR(IF(($R382-BO382)&gt;=0,0,IF(($S382-BN382)&lt;0,0,IF(AND(($S382-BO382)&gt;0,(BN382-$R382)&gt;0),$V382/365*(BO382-BN382+1),IF(AND(($S382-BO382)&lt;=0,(BN382-$R382)&gt;0),$V382/365*($S382-BN382+1),$V382/365*(BO382-$R382+1))))),0)</f>
        <v>0</v>
      </c>
      <c r="BQ382" s="154">
        <f>BO382+1</f>
        <v>46113</v>
      </c>
      <c r="BR382" s="154">
        <f>BQ382+29</f>
        <v>46142</v>
      </c>
      <c r="BS382" s="158">
        <f>IFERROR(IF(($R382-BR382)&gt;=0,0,IF(($S382-BQ382)&lt;0,0,IF(AND(($S382-BR382)&gt;0,(BQ382-$R382)&gt;0),$V382/365*(BR382-BQ382+1),IF(AND(($S382-BR382)&lt;=0,(BQ382-$R382)&gt;0),$V382/365*($S382-BQ382+1),$V382/365*(BR382-$R382+1))))),0)</f>
        <v>0</v>
      </c>
      <c r="BT382" s="154">
        <f>BR382+1</f>
        <v>46143</v>
      </c>
      <c r="BU382" s="154">
        <f>BT382+30</f>
        <v>46173</v>
      </c>
      <c r="BV382" s="158">
        <f>IFERROR(IF(($R382-BU382)&gt;=0,0,IF(($S382-BT382)&lt;0,0,IF(AND(($S382-BU382)&gt;0,(BT382-$R382)&gt;0),$V382/365*(BU382-BT382+1),IF(AND(($S382-BU382)&lt;=0,(BT382-$R382)&gt;0),$V382/365*($S382-BT382+1),$V382/365*(BU382-$R382+1))))),0)</f>
        <v>0</v>
      </c>
      <c r="BW382" s="154">
        <f>BU382+1</f>
        <v>46174</v>
      </c>
      <c r="BX382" s="154">
        <f>BW382+29</f>
        <v>46203</v>
      </c>
      <c r="BY382" s="158">
        <f>IFERROR(IF(($R382-BX382)&gt;=0,0,IF(($S382-BW382)&lt;0,0,IF(AND(($S382-BX382)&gt;0,(BW382-$R382)&gt;0),$V382/365*(BX382-BW382+1),IF(AND(($S382-BX382)&lt;=0,(BW382-$R382)&gt;0),$V382/365*($S382-BW382+1),$V382/365*(BX382-$R382+1))))),0)</f>
        <v>0</v>
      </c>
      <c r="BZ382" s="154">
        <f>BX382+1</f>
        <v>46204</v>
      </c>
      <c r="CA382" s="154">
        <f>BZ382+30</f>
        <v>46234</v>
      </c>
      <c r="CB382" s="158">
        <f>IFERROR(IF(($R382-CA382)&gt;=0,0,IF(($S382-BZ382)&lt;0,0,IF(AND(($S382-CA382)&gt;0,(BZ382-$R382)&gt;0),$V382/365*(CA382-BZ382+1),IF(AND(($S382-CA382)&lt;=0,(BZ382-$R382)&gt;0),$V382/365*($S382-BZ382+1),$V382/365*(CA382-$R382+1))))),0)</f>
        <v>0</v>
      </c>
      <c r="CC382" s="154">
        <f>CA382+1</f>
        <v>46235</v>
      </c>
      <c r="CD382" s="154">
        <f>CC382+30</f>
        <v>46265</v>
      </c>
      <c r="CE382" s="158">
        <f>IFERROR(IF(($R382-CD382)&gt;=0,0,IF(($S382-CC382)&lt;0,0,IF(AND(($S382-CD382)&gt;0,(CC382-$R382)&gt;0),$V382/365*(CD382-CC382+1),IF(AND(($S382-CD382)&lt;=0,(CC382-$R382)&gt;0),$V382/365*($S382-CC382+1),$V382/365*(CD382-$R382+1))))),0)</f>
        <v>0</v>
      </c>
      <c r="CF382" s="154">
        <f>CD382+1</f>
        <v>46266</v>
      </c>
      <c r="CG382" s="154">
        <f>CF382+29</f>
        <v>46295</v>
      </c>
      <c r="CH382" s="158">
        <f>IFERROR(IF(($R382-CG382)&gt;=0,0,IF(($S382-CF382)&lt;0,0,IF(AND(($S382-CG382)&gt;0,(CF382-$R382)&gt;0),$V382/365*(CG382-CF382+1),IF(AND(($S382-CG382)&lt;=0,(CF382-$R382)&gt;0),$V382/365*($S382-CF382+1),$V382/365*(CG382-$R382+1))))),0)</f>
        <v>0</v>
      </c>
      <c r="CI382" s="154">
        <f>CG382+1</f>
        <v>46296</v>
      </c>
      <c r="CJ382" s="154">
        <f>CI382+30</f>
        <v>46326</v>
      </c>
      <c r="CK382" s="158">
        <f>IFERROR(IF(($R382-CJ382)&gt;=0,0,IF(($S382-CI382)&lt;0,0,IF(AND(($S382-CJ382)&gt;0,(CI382-$R382)&gt;0),$V382/365*(CJ382-CI382+1),IF(AND(($S382-CJ382)&lt;=0,(CI382-$R382)&gt;0),$V382/365*($S382-CI382+1),$V382/365*(CJ382-$R382+1))))),0)</f>
        <v>0</v>
      </c>
      <c r="CL382" s="154">
        <f>CJ382+1</f>
        <v>46327</v>
      </c>
      <c r="CM382" s="154">
        <f>CL382+29</f>
        <v>46356</v>
      </c>
      <c r="CN382" s="158">
        <f>IFERROR(IF(($R382-CM382)&gt;=0,0,IF(($S382-CL382)&lt;0,0,IF(AND(($S382-CM382)&gt;0,(CL382-$R382)&gt;0),$V382/365*(CM382-CL382+1),IF(AND(($S382-CM382)&lt;=0,(CL382-$R382)&gt;0),$V382/365*($S382-CL382+1),$V382/365*(CM382-$R382+1))))),0)</f>
        <v>0</v>
      </c>
      <c r="CO382" s="154">
        <f>CM382+1</f>
        <v>46357</v>
      </c>
      <c r="CP382" s="154">
        <f>CO382+30</f>
        <v>46387</v>
      </c>
      <c r="CQ382" s="158">
        <f>IFERROR(IF(($R382-CP382)&gt;=0,0,IF(($S382-CO382)&lt;0,0,IF(AND(($S382-CP382)&gt;0,(CO382-$R382)&gt;0),$V382/365*(CP382-CO382+1),IF(AND(($S382-CP382)&lt;=0,(CO382-$R382)&gt;0),$V382/365*($S382-CO382+1),$V382/365*(CP382-$R382+1))))),0)</f>
        <v>0</v>
      </c>
    </row>
    <row r="383" s="80" customFormat="1" ht="24" customHeight="1" outlineLevel="4" spans="1:95">
      <c r="A383" s="119"/>
      <c r="B383" s="120"/>
      <c r="C383" s="121"/>
      <c r="D383" s="119"/>
      <c r="E383" s="120"/>
      <c r="F383" s="120"/>
      <c r="G383" s="120"/>
      <c r="H383" s="122"/>
      <c r="I383" s="122"/>
      <c r="J383" s="122">
        <f>Z383+AC383+AF383+AI383+AL383+AO383+AR383+AU383+AX383+BA383+BD383+BG383</f>
        <v>0</v>
      </c>
      <c r="K383" s="122">
        <f>K382+1</f>
        <v>4</v>
      </c>
      <c r="L383" s="147"/>
      <c r="M383" s="148">
        <f>IFERROR(VLOOKUP($L383,'2-2 引出数据_合同数据仓库'!$B$2:$BP$10000,3,FALSE),0)</f>
        <v>0</v>
      </c>
      <c r="N383" s="122"/>
      <c r="O383" s="148">
        <f>IFERROR(VLOOKUP((LEFT(VLOOKUP($L383,'2-2 引出数据_合同数据仓库'!$B$2:$BP$10000,64,FALSE),15)&amp;(RIGHT(VLOOKUP($L383,'2-2 引出数据_合同数据仓库'!$B$2:$BP$10000,64,FALSE),4)+1)),'2-2 引出数据_合同数据仓库'!$B$2:$BP$10000,3,FALSE),0)</f>
        <v>0</v>
      </c>
      <c r="P383" s="122"/>
      <c r="Q383" s="122">
        <f>IFERROR(VLOOKUP($L383,'2-2 引出数据_合同数据仓库'!$B$2:$BP$10000,28,FALSE),0)</f>
        <v>0</v>
      </c>
      <c r="R383" s="122">
        <f>IFERROR(VLOOKUP($L383,'2-2 引出数据_合同数据仓库'!$B$2:$BP$10000,29,FALSE),0)</f>
        <v>0</v>
      </c>
      <c r="S383" s="122">
        <f>IFERROR(VLOOKUP($L383,'2-2 引出数据_合同数据仓库'!$B$2:$BP$10000,4,FALSE),0)</f>
        <v>0</v>
      </c>
      <c r="T383" s="122"/>
      <c r="U383" s="122">
        <f>IFERROR(VLOOKUP($L383,'2-2 引出数据_合同数据仓库'!$B$2:$BP$10000,15,FALSE),0)</f>
        <v>0</v>
      </c>
      <c r="V383" s="122">
        <f>U383/(S383-R383+1)*365</f>
        <v>0</v>
      </c>
      <c r="W383" s="122"/>
      <c r="X383" s="154">
        <v>45658</v>
      </c>
      <c r="Y383" s="154">
        <f>X383+30</f>
        <v>45688</v>
      </c>
      <c r="Z383" s="158">
        <f>IFERROR(IF(($R383-Y383)&gt;=0,0,IF(($S383-X383)&lt;0,0,IF(AND(($S383-Y383)&gt;0,(X383-$R383)&gt;0),$V383/365*(Y383-X383+1),IF(AND(($S383-Y383)&lt;=0,(X383-$R383)&gt;0),$V383/365*($S383-X383+1),$V383/365*(Y383-$R383+1))))),0)</f>
        <v>0</v>
      </c>
      <c r="AA383" s="154">
        <f>Y383+1</f>
        <v>45689</v>
      </c>
      <c r="AB383" s="154">
        <f>AA383+27</f>
        <v>45716</v>
      </c>
      <c r="AC383" s="158">
        <f>IFERROR(IF(($R383-AB383)&gt;=0,0,IF(($S383-AA383)&lt;0,0,IF(AND(($S383-AB383)&gt;0,(AA383-$R383)&gt;0),$V383/365*(AB383-AA383+1),IF(AND(($S383-AB383)&lt;=0,(AA383-$R383)&gt;0),$V383/365*($S383-AA383+1),$V383/365*(AB383-$R383+1))))),0)</f>
        <v>0</v>
      </c>
      <c r="AD383" s="154">
        <f>AB383+1</f>
        <v>45717</v>
      </c>
      <c r="AE383" s="154">
        <f>AD383+30</f>
        <v>45747</v>
      </c>
      <c r="AF383" s="158">
        <f>IFERROR(IF(($R383-AE383)&gt;=0,0,IF(($S383-AD383)&lt;0,0,IF(AND(($S383-AE383)&gt;0,(AD383-$R383)&gt;0),$V383/365*(AE383-AD383+1),IF(AND(($S383-AE383)&lt;=0,(AD383-$R383)&gt;0),$V383/365*($S383-AD383+1),$V383/365*(AE383-$R383+1))))),0)</f>
        <v>0</v>
      </c>
      <c r="AG383" s="154">
        <f>AE383+1</f>
        <v>45748</v>
      </c>
      <c r="AH383" s="154">
        <f>AG383+29</f>
        <v>45777</v>
      </c>
      <c r="AI383" s="158">
        <f>IFERROR(IF(($R383-AH383)&gt;=0,0,IF(($S383-AG383)&lt;0,0,IF(AND(($S383-AH383)&gt;0,(AG383-$R383)&gt;0),$V383/365*(AH383-AG383+1),IF(AND(($S383-AH383)&lt;=0,(AG383-$R383)&gt;0),$V383/365*($S383-AG383+1),$V383/365*(AH383-$R383+1))))),0)</f>
        <v>0</v>
      </c>
      <c r="AJ383" s="154">
        <f>AH383+1</f>
        <v>45778</v>
      </c>
      <c r="AK383" s="154">
        <f>AJ383+30</f>
        <v>45808</v>
      </c>
      <c r="AL383" s="158">
        <f>IFERROR(IF(($R383-AK383)&gt;=0,0,IF(($S383-AJ383)&lt;0,0,IF(AND(($S383-AK383)&gt;0,(AJ383-$R383)&gt;0),$V383/365*(AK383-AJ383+1),IF(AND(($S383-AK383)&lt;=0,(AJ383-$R383)&gt;0),$V383/365*($S383-AJ383+1),$V383/365*(AK383-$R383+1))))),0)</f>
        <v>0</v>
      </c>
      <c r="AM383" s="154">
        <f>AK383+1</f>
        <v>45809</v>
      </c>
      <c r="AN383" s="154">
        <f>AM383+29</f>
        <v>45838</v>
      </c>
      <c r="AO383" s="158">
        <f>IFERROR(IF(($R383-AN383)&gt;=0,0,IF(($S383-AM383)&lt;0,0,IF(AND(($S383-AN383)&gt;0,(AM383-$R383)&gt;0),$V383/365*(AN383-AM383+1),IF(AND(($S383-AN383)&lt;=0,(AM383-$R383)&gt;0),$V383/365*($S383-AM383+1),$V383/365*(AN383-$R383+1))))),0)</f>
        <v>0</v>
      </c>
      <c r="AP383" s="154">
        <f>AN383+1</f>
        <v>45839</v>
      </c>
      <c r="AQ383" s="154">
        <f>AP383+30</f>
        <v>45869</v>
      </c>
      <c r="AR383" s="158">
        <f>IFERROR(IF(($R383-AQ383)&gt;=0,0,IF(($S383-AP383)&lt;0,0,IF(AND(($S383-AQ383)&gt;0,(AP383-$R383)&gt;0),$V383/365*(AQ383-AP383+1),IF(AND(($S383-AQ383)&lt;=0,(AP383-$R383)&gt;0),$V383/365*($S383-AP383+1),$V383/365*(AQ383-$R383+1))))),0)</f>
        <v>0</v>
      </c>
      <c r="AS383" s="154">
        <f>AQ383+1</f>
        <v>45870</v>
      </c>
      <c r="AT383" s="154">
        <f>AS383+30</f>
        <v>45900</v>
      </c>
      <c r="AU383" s="158">
        <f>IFERROR(IF(($R383-AT383)&gt;=0,0,IF(($S383-AS383)&lt;0,0,IF(AND(($S383-AT383)&gt;0,(AS383-$R383)&gt;0),$V383/365*(AT383-AS383+1),IF(AND(($S383-AT383)&lt;=0,(AS383-$R383)&gt;0),$V383/365*($S383-AS383+1),$V383/365*(AT383-$R383+1))))),0)</f>
        <v>0</v>
      </c>
      <c r="AV383" s="154">
        <f>AT383+1</f>
        <v>45901</v>
      </c>
      <c r="AW383" s="154">
        <f>AV383+29</f>
        <v>45930</v>
      </c>
      <c r="AX383" s="158">
        <f>IFERROR(IF(($R383-AW383)&gt;=0,0,IF(($S383-AV383)&lt;0,0,IF(AND(($S383-AW383)&gt;0,(AV383-$R383)&gt;0),$V383/365*(AW383-AV383+1),IF(AND(($S383-AW383)&lt;=0,(AV383-$R383)&gt;0),$V383/365*($S383-AV383+1),$V383/365*(AW383-$R383+1))))),0)</f>
        <v>0</v>
      </c>
      <c r="AY383" s="154">
        <f>AW383+1</f>
        <v>45931</v>
      </c>
      <c r="AZ383" s="154">
        <f>AY383+30</f>
        <v>45961</v>
      </c>
      <c r="BA383" s="158">
        <f>IFERROR(IF(($R383-AZ383)&gt;=0,0,IF(($S383-AY383)&lt;0,0,IF(AND(($S383-AZ383)&gt;0,(AY383-$R383)&gt;0),$V383/365*(AZ383-AY383+1),IF(AND(($S383-AZ383)&lt;=0,(AY383-$R383)&gt;0),$V383/365*($S383-AY383+1),$V383/365*(AZ383-$R383+1))))),0)</f>
        <v>0</v>
      </c>
      <c r="BB383" s="154">
        <f>AZ383+1</f>
        <v>45962</v>
      </c>
      <c r="BC383" s="154">
        <f>BB383+29</f>
        <v>45991</v>
      </c>
      <c r="BD383" s="158">
        <f>IFERROR(IF(($R383-BC383)&gt;=0,0,IF(($S383-BB383)&lt;0,0,IF(AND(($S383-BC383)&gt;0,(BB383-$R383)&gt;0),$V383/365*(BC383-BB383+1),IF(AND(($S383-BC383)&lt;=0,(BB383-$R383)&gt;0),$V383/365*($S383-BB383+1),$V383/365*(BC383-$R383+1))))),0)</f>
        <v>0</v>
      </c>
      <c r="BE383" s="154">
        <f>BC383+1</f>
        <v>45992</v>
      </c>
      <c r="BF383" s="154">
        <f>BE383+30</f>
        <v>46022</v>
      </c>
      <c r="BG383" s="158">
        <f>IFERROR(IF(($R383-BF383)&gt;=0,0,IF(($S383-BE383)&lt;0,0,IF(AND(($S383-BF383)&gt;0,(BE383-$R383)&gt;0),$V383/365*(BF383-BE383+1),IF(AND(($S383-BF383)&lt;=0,(BE383-$R383)&gt;0),$V383/365*($S383-BE383+1),$V383/365*(BF383-$R383+1))))),0)</f>
        <v>0</v>
      </c>
      <c r="BH383" s="154">
        <v>46023</v>
      </c>
      <c r="BI383" s="154">
        <f>BH383+30</f>
        <v>46053</v>
      </c>
      <c r="BJ383" s="158">
        <f>IFERROR(IF(($R383-BI383)&gt;=0,0,IF(($S383-BH383)&lt;0,0,IF(AND(($S383-BI383)&gt;0,(BH383-$R383)&gt;0),$V383/365*(BI383-BH383+1),IF(AND(($S383-BI383)&lt;=0,(BH383-$R383)&gt;0),$V383/365*($S383-BH383+1),$V383/365*(BI383-$R383+1))))),0)</f>
        <v>0</v>
      </c>
      <c r="BK383" s="154">
        <f>BI383+1</f>
        <v>46054</v>
      </c>
      <c r="BL383" s="154">
        <f>BK383+27</f>
        <v>46081</v>
      </c>
      <c r="BM383" s="158">
        <f>IFERROR(IF(($R383-BL383)&gt;=0,0,IF(($S383-BK383)&lt;0,0,IF(AND(($S383-BL383)&gt;0,(BK383-$R383)&gt;0),$V383/365*(BL383-BK383+1),IF(AND(($S383-BL383)&lt;=0,(BK383-$R383)&gt;0),$V383/365*($S383-BK383+1),$V383/365*(BL383-$R383+1))))),0)</f>
        <v>0</v>
      </c>
      <c r="BN383" s="154">
        <f>BL383+1</f>
        <v>46082</v>
      </c>
      <c r="BO383" s="154">
        <f>BN383+30</f>
        <v>46112</v>
      </c>
      <c r="BP383" s="158">
        <f>IFERROR(IF(($R383-BO383)&gt;=0,0,IF(($S383-BN383)&lt;0,0,IF(AND(($S383-BO383)&gt;0,(BN383-$R383)&gt;0),$V383/365*(BO383-BN383+1),IF(AND(($S383-BO383)&lt;=0,(BN383-$R383)&gt;0),$V383/365*($S383-BN383+1),$V383/365*(BO383-$R383+1))))),0)</f>
        <v>0</v>
      </c>
      <c r="BQ383" s="154">
        <f>BO383+1</f>
        <v>46113</v>
      </c>
      <c r="BR383" s="154">
        <f>BQ383+29</f>
        <v>46142</v>
      </c>
      <c r="BS383" s="158">
        <f>IFERROR(IF(($R383-BR383)&gt;=0,0,IF(($S383-BQ383)&lt;0,0,IF(AND(($S383-BR383)&gt;0,(BQ383-$R383)&gt;0),$V383/365*(BR383-BQ383+1),IF(AND(($S383-BR383)&lt;=0,(BQ383-$R383)&gt;0),$V383/365*($S383-BQ383+1),$V383/365*(BR383-$R383+1))))),0)</f>
        <v>0</v>
      </c>
      <c r="BT383" s="154">
        <f>BR383+1</f>
        <v>46143</v>
      </c>
      <c r="BU383" s="154">
        <f>BT383+30</f>
        <v>46173</v>
      </c>
      <c r="BV383" s="158">
        <f>IFERROR(IF(($R383-BU383)&gt;=0,0,IF(($S383-BT383)&lt;0,0,IF(AND(($S383-BU383)&gt;0,(BT383-$R383)&gt;0),$V383/365*(BU383-BT383+1),IF(AND(($S383-BU383)&lt;=0,(BT383-$R383)&gt;0),$V383/365*($S383-BT383+1),$V383/365*(BU383-$R383+1))))),0)</f>
        <v>0</v>
      </c>
      <c r="BW383" s="154">
        <f>BU383+1</f>
        <v>46174</v>
      </c>
      <c r="BX383" s="154">
        <f>BW383+29</f>
        <v>46203</v>
      </c>
      <c r="BY383" s="158">
        <f>IFERROR(IF(($R383-BX383)&gt;=0,0,IF(($S383-BW383)&lt;0,0,IF(AND(($S383-BX383)&gt;0,(BW383-$R383)&gt;0),$V383/365*(BX383-BW383+1),IF(AND(($S383-BX383)&lt;=0,(BW383-$R383)&gt;0),$V383/365*($S383-BW383+1),$V383/365*(BX383-$R383+1))))),0)</f>
        <v>0</v>
      </c>
      <c r="BZ383" s="154">
        <f>BX383+1</f>
        <v>46204</v>
      </c>
      <c r="CA383" s="154">
        <f>BZ383+30</f>
        <v>46234</v>
      </c>
      <c r="CB383" s="158">
        <f>IFERROR(IF(($R383-CA383)&gt;=0,0,IF(($S383-BZ383)&lt;0,0,IF(AND(($S383-CA383)&gt;0,(BZ383-$R383)&gt;0),$V383/365*(CA383-BZ383+1),IF(AND(($S383-CA383)&lt;=0,(BZ383-$R383)&gt;0),$V383/365*($S383-BZ383+1),$V383/365*(CA383-$R383+1))))),0)</f>
        <v>0</v>
      </c>
      <c r="CC383" s="154">
        <f>CA383+1</f>
        <v>46235</v>
      </c>
      <c r="CD383" s="154">
        <f>CC383+30</f>
        <v>46265</v>
      </c>
      <c r="CE383" s="158">
        <f>IFERROR(IF(($R383-CD383)&gt;=0,0,IF(($S383-CC383)&lt;0,0,IF(AND(($S383-CD383)&gt;0,(CC383-$R383)&gt;0),$V383/365*(CD383-CC383+1),IF(AND(($S383-CD383)&lt;=0,(CC383-$R383)&gt;0),$V383/365*($S383-CC383+1),$V383/365*(CD383-$R383+1))))),0)</f>
        <v>0</v>
      </c>
      <c r="CF383" s="154">
        <f>CD383+1</f>
        <v>46266</v>
      </c>
      <c r="CG383" s="154">
        <f>CF383+29</f>
        <v>46295</v>
      </c>
      <c r="CH383" s="158">
        <f>IFERROR(IF(($R383-CG383)&gt;=0,0,IF(($S383-CF383)&lt;0,0,IF(AND(($S383-CG383)&gt;0,(CF383-$R383)&gt;0),$V383/365*(CG383-CF383+1),IF(AND(($S383-CG383)&lt;=0,(CF383-$R383)&gt;0),$V383/365*($S383-CF383+1),$V383/365*(CG383-$R383+1))))),0)</f>
        <v>0</v>
      </c>
      <c r="CI383" s="154">
        <f>CG383+1</f>
        <v>46296</v>
      </c>
      <c r="CJ383" s="154">
        <f>CI383+30</f>
        <v>46326</v>
      </c>
      <c r="CK383" s="158">
        <f>IFERROR(IF(($R383-CJ383)&gt;=0,0,IF(($S383-CI383)&lt;0,0,IF(AND(($S383-CJ383)&gt;0,(CI383-$R383)&gt;0),$V383/365*(CJ383-CI383+1),IF(AND(($S383-CJ383)&lt;=0,(CI383-$R383)&gt;0),$V383/365*($S383-CI383+1),$V383/365*(CJ383-$R383+1))))),0)</f>
        <v>0</v>
      </c>
      <c r="CL383" s="154">
        <f>CJ383+1</f>
        <v>46327</v>
      </c>
      <c r="CM383" s="154">
        <f>CL383+29</f>
        <v>46356</v>
      </c>
      <c r="CN383" s="158">
        <f>IFERROR(IF(($R383-CM383)&gt;=0,0,IF(($S383-CL383)&lt;0,0,IF(AND(($S383-CM383)&gt;0,(CL383-$R383)&gt;0),$V383/365*(CM383-CL383+1),IF(AND(($S383-CM383)&lt;=0,(CL383-$R383)&gt;0),$V383/365*($S383-CL383+1),$V383/365*(CM383-$R383+1))))),0)</f>
        <v>0</v>
      </c>
      <c r="CO383" s="154">
        <f>CM383+1</f>
        <v>46357</v>
      </c>
      <c r="CP383" s="154">
        <f>CO383+30</f>
        <v>46387</v>
      </c>
      <c r="CQ383" s="158">
        <f>IFERROR(IF(($R383-CP383)&gt;=0,0,IF(($S383-CO383)&lt;0,0,IF(AND(($S383-CP383)&gt;0,(CO383-$R383)&gt;0),$V383/365*(CP383-CO383+1),IF(AND(($S383-CP383)&lt;=0,(CO383-$R383)&gt;0),$V383/365*($S383-CO383+1),$V383/365*(CP383-$R383+1))))),0)</f>
        <v>0</v>
      </c>
    </row>
    <row r="384" s="80" customFormat="1" ht="24" customHeight="1" outlineLevel="4" spans="1:95">
      <c r="A384" s="123" t="s">
        <v>2814</v>
      </c>
      <c r="B384" s="124"/>
      <c r="C384" s="124"/>
      <c r="D384" s="124"/>
      <c r="E384" s="124"/>
      <c r="F384" s="124"/>
      <c r="G384" s="125"/>
      <c r="H384" s="126"/>
      <c r="I384" s="126"/>
      <c r="J384" s="126"/>
      <c r="K384" s="126"/>
      <c r="L384" s="149"/>
      <c r="M384" s="149"/>
      <c r="N384" s="126"/>
      <c r="O384" s="126"/>
      <c r="P384" s="126"/>
      <c r="Q384" s="126"/>
      <c r="R384" s="126"/>
      <c r="S384" s="126"/>
      <c r="T384" s="126"/>
      <c r="U384" s="126"/>
      <c r="V384" s="126"/>
      <c r="W384" s="126"/>
      <c r="X384" s="126"/>
      <c r="Y384" s="126"/>
      <c r="Z384" s="126"/>
      <c r="AA384" s="126"/>
      <c r="AB384" s="126"/>
      <c r="AC384" s="126"/>
      <c r="AD384" s="126"/>
      <c r="AE384" s="126"/>
      <c r="AF384" s="126"/>
      <c r="AG384" s="126"/>
      <c r="AH384" s="126"/>
      <c r="AI384" s="126"/>
      <c r="AJ384" s="126"/>
      <c r="AK384" s="126"/>
      <c r="AL384" s="126"/>
      <c r="AM384" s="126"/>
      <c r="AN384" s="126"/>
      <c r="AO384" s="126"/>
      <c r="AP384" s="126"/>
      <c r="AQ384" s="126"/>
      <c r="AR384" s="126"/>
      <c r="AS384" s="126"/>
      <c r="AT384" s="126"/>
      <c r="AU384" s="126"/>
      <c r="AV384" s="126"/>
      <c r="AW384" s="126"/>
      <c r="AX384" s="126"/>
      <c r="AY384" s="126"/>
      <c r="AZ384" s="126"/>
      <c r="BA384" s="126"/>
      <c r="BB384" s="126"/>
      <c r="BC384" s="126"/>
      <c r="BD384" s="126"/>
      <c r="BE384" s="126"/>
      <c r="BF384" s="126"/>
      <c r="BG384" s="126"/>
      <c r="BH384" s="126"/>
      <c r="BI384" s="126"/>
      <c r="BJ384" s="126"/>
      <c r="BK384" s="126"/>
      <c r="BL384" s="126"/>
      <c r="BM384" s="126"/>
      <c r="BN384" s="126"/>
      <c r="BO384" s="126"/>
      <c r="BP384" s="126"/>
      <c r="BQ384" s="126"/>
      <c r="BR384" s="126"/>
      <c r="BS384" s="126"/>
      <c r="BT384" s="126"/>
      <c r="BU384" s="126"/>
      <c r="BV384" s="126"/>
      <c r="BW384" s="126"/>
      <c r="BX384" s="126"/>
      <c r="BY384" s="126"/>
      <c r="BZ384" s="126"/>
      <c r="CA384" s="126"/>
      <c r="CB384" s="126"/>
      <c r="CC384" s="126"/>
      <c r="CD384" s="126"/>
      <c r="CE384" s="126"/>
      <c r="CF384" s="126"/>
      <c r="CG384" s="126"/>
      <c r="CH384" s="126"/>
      <c r="CI384" s="126"/>
      <c r="CJ384" s="126"/>
      <c r="CK384" s="126"/>
      <c r="CL384" s="126"/>
      <c r="CM384" s="126"/>
      <c r="CN384" s="126"/>
      <c r="CO384" s="126"/>
      <c r="CP384" s="126"/>
      <c r="CQ384" s="126"/>
    </row>
    <row r="385" ht="24" customHeight="1" outlineLevel="3" spans="1:95">
      <c r="A385" s="115"/>
      <c r="B385" s="116" t="s">
        <v>792</v>
      </c>
      <c r="C385" s="117" t="s">
        <v>1356</v>
      </c>
      <c r="D385" s="115" t="s">
        <v>1357</v>
      </c>
      <c r="E385" s="116" t="s">
        <v>1358</v>
      </c>
      <c r="F385" s="116"/>
      <c r="G385" s="116" t="s">
        <v>936</v>
      </c>
      <c r="H385" s="118">
        <f>X385+AA385+AD385+AG385+AJ385+AM385+AP385+AS385+AV385+AY385+BB385+BE385</f>
        <v>0</v>
      </c>
      <c r="I385" s="118">
        <f>Y385+AB385+AE385+AH385+AK385+AN385+AQ385+AT385+AW385+AZ385+BC385+BF385</f>
        <v>0</v>
      </c>
      <c r="J385" s="118">
        <f>Z385+AC385+AF385+AI385+AL385+AO385+AR385+AU385+AX385+BA385+BD385+BG385</f>
        <v>0</v>
      </c>
      <c r="K385" s="118"/>
      <c r="L385" s="146"/>
      <c r="M385" s="146"/>
      <c r="N385" s="118"/>
      <c r="O385" s="118"/>
      <c r="P385" s="118"/>
      <c r="Q385" s="118"/>
      <c r="R385" s="118"/>
      <c r="S385" s="118"/>
      <c r="T385" s="118"/>
      <c r="U385" s="118"/>
      <c r="V385" s="118"/>
      <c r="W385" s="118"/>
      <c r="X385" s="118">
        <f>VLOOKUP($C385,'1 预算编制表单'!$C:$BJ,27,FALSE)</f>
        <v>0</v>
      </c>
      <c r="Y385" s="118">
        <f>X385-Z385</f>
        <v>0</v>
      </c>
      <c r="Z385" s="118">
        <f>SUM(Z386:Z390)</f>
        <v>0</v>
      </c>
      <c r="AA385" s="118">
        <f>VLOOKUP($C385,'1 预算编制表单'!$C:$BJ,30,FALSE)</f>
        <v>0</v>
      </c>
      <c r="AB385" s="118">
        <f>AA385-AC385</f>
        <v>0</v>
      </c>
      <c r="AC385" s="118">
        <f>SUM(AC386:AC390)</f>
        <v>0</v>
      </c>
      <c r="AD385" s="118">
        <f>VLOOKUP($C385,'1 预算编制表单'!$C:$BJ,33,FALSE)</f>
        <v>0</v>
      </c>
      <c r="AE385" s="118">
        <f>AD385-AF385</f>
        <v>0</v>
      </c>
      <c r="AF385" s="118">
        <f>SUM(AF386:AF390)</f>
        <v>0</v>
      </c>
      <c r="AG385" s="118">
        <f>VLOOKUP($C385,'1 预算编制表单'!$C:$BJ,36,FALSE)</f>
        <v>0</v>
      </c>
      <c r="AH385" s="118">
        <f>AG385-AI385</f>
        <v>0</v>
      </c>
      <c r="AI385" s="118">
        <f>SUM(AI386:AI390)</f>
        <v>0</v>
      </c>
      <c r="AJ385" s="118">
        <f>VLOOKUP($C385,'1 预算编制表单'!$C:$BJ,39,FALSE)</f>
        <v>0</v>
      </c>
      <c r="AK385" s="118">
        <f>AJ385-AL385</f>
        <v>0</v>
      </c>
      <c r="AL385" s="118">
        <f>SUM(AL386:AL390)</f>
        <v>0</v>
      </c>
      <c r="AM385" s="118">
        <f>VLOOKUP($C385,'1 预算编制表单'!$C:$BJ,42,FALSE)</f>
        <v>0</v>
      </c>
      <c r="AN385" s="118">
        <f>AM385-AO385</f>
        <v>0</v>
      </c>
      <c r="AO385" s="118">
        <f>SUM(AO386:AO390)</f>
        <v>0</v>
      </c>
      <c r="AP385" s="118">
        <f>VLOOKUP($C385,'1 预算编制表单'!$C:$BJ,45,FALSE)</f>
        <v>0</v>
      </c>
      <c r="AQ385" s="118">
        <f>AP385-AR385</f>
        <v>0</v>
      </c>
      <c r="AR385" s="118">
        <f>SUM(AR386:AR390)</f>
        <v>0</v>
      </c>
      <c r="AS385" s="118">
        <f>VLOOKUP($C385,'1 预算编制表单'!$C:$BJ,48,FALSE)</f>
        <v>0</v>
      </c>
      <c r="AT385" s="118">
        <f>AS385-AU385</f>
        <v>0</v>
      </c>
      <c r="AU385" s="118">
        <f>SUM(AU386:AU390)</f>
        <v>0</v>
      </c>
      <c r="AV385" s="118">
        <f>VLOOKUP($C385,'1 预算编制表单'!$C:$BJ,51,FALSE)</f>
        <v>0</v>
      </c>
      <c r="AW385" s="118">
        <f>AV385-AX385</f>
        <v>0</v>
      </c>
      <c r="AX385" s="118">
        <f>SUM(AX386:AX390)</f>
        <v>0</v>
      </c>
      <c r="AY385" s="118">
        <f>VLOOKUP($C385,'1 预算编制表单'!$C:$BJ,54,FALSE)</f>
        <v>0</v>
      </c>
      <c r="AZ385" s="118">
        <f>AY385-BA385</f>
        <v>0</v>
      </c>
      <c r="BA385" s="118">
        <f>SUM(BA386:BA390)</f>
        <v>0</v>
      </c>
      <c r="BB385" s="118">
        <f>VLOOKUP($C385,'1 预算编制表单'!$C:$BJ,57,FALSE)</f>
        <v>0</v>
      </c>
      <c r="BC385" s="118">
        <f>BB385-BD385</f>
        <v>0</v>
      </c>
      <c r="BD385" s="118">
        <f>SUM(BD386:BD390)</f>
        <v>0</v>
      </c>
      <c r="BE385" s="118">
        <f>VLOOKUP($C385,'1 预算编制表单'!$C:$BJ,60,FALSE)</f>
        <v>0</v>
      </c>
      <c r="BF385" s="118">
        <f>BE385-BG385</f>
        <v>0</v>
      </c>
      <c r="BG385" s="118">
        <f>SUM(BG386:BG390)</f>
        <v>0</v>
      </c>
      <c r="BH385" s="118">
        <f>VLOOKUP($C385,'1 预算编制表单'!$C:$BJ,27,FALSE)</f>
        <v>0</v>
      </c>
      <c r="BI385" s="118">
        <f>BH385-BJ385</f>
        <v>0</v>
      </c>
      <c r="BJ385" s="118">
        <f>SUM(BJ386:BJ390)</f>
        <v>0</v>
      </c>
      <c r="BK385" s="118">
        <f>VLOOKUP($C385,'1 预算编制表单'!$C:$BJ,30,FALSE)</f>
        <v>0</v>
      </c>
      <c r="BL385" s="118">
        <f>BK385-BM385</f>
        <v>0</v>
      </c>
      <c r="BM385" s="118">
        <f>SUM(BM386:BM390)</f>
        <v>0</v>
      </c>
      <c r="BN385" s="118">
        <f>VLOOKUP($C385,'1 预算编制表单'!$C:$BJ,33,FALSE)</f>
        <v>0</v>
      </c>
      <c r="BO385" s="118">
        <f>BN385-BP385</f>
        <v>0</v>
      </c>
      <c r="BP385" s="118">
        <f>SUM(BP386:BP390)</f>
        <v>0</v>
      </c>
      <c r="BQ385" s="118">
        <f>VLOOKUP($C385,'1 预算编制表单'!$C:$BJ,36,FALSE)</f>
        <v>0</v>
      </c>
      <c r="BR385" s="118">
        <f>BQ385-BS385</f>
        <v>0</v>
      </c>
      <c r="BS385" s="118">
        <f>SUM(BS386:BS390)</f>
        <v>0</v>
      </c>
      <c r="BT385" s="118">
        <f>VLOOKUP($C385,'1 预算编制表单'!$C:$BJ,39,FALSE)</f>
        <v>0</v>
      </c>
      <c r="BU385" s="118">
        <f>BT385-BV385</f>
        <v>0</v>
      </c>
      <c r="BV385" s="118">
        <f>SUM(BV386:BV390)</f>
        <v>0</v>
      </c>
      <c r="BW385" s="118">
        <f>VLOOKUP($C385,'1 预算编制表单'!$C:$BJ,42,FALSE)</f>
        <v>0</v>
      </c>
      <c r="BX385" s="118">
        <f>BW385-BY385</f>
        <v>0</v>
      </c>
      <c r="BY385" s="118">
        <f>SUM(BY386:BY390)</f>
        <v>0</v>
      </c>
      <c r="BZ385" s="118">
        <f>VLOOKUP($C385,'1 预算编制表单'!$C:$BJ,45,FALSE)</f>
        <v>0</v>
      </c>
      <c r="CA385" s="118">
        <f>BZ385-CB385</f>
        <v>0</v>
      </c>
      <c r="CB385" s="118">
        <f>SUM(CB386:CB390)</f>
        <v>0</v>
      </c>
      <c r="CC385" s="118">
        <f>VLOOKUP($C385,'1 预算编制表单'!$C:$BJ,48,FALSE)</f>
        <v>0</v>
      </c>
      <c r="CD385" s="118">
        <f>CC385-CE385</f>
        <v>0</v>
      </c>
      <c r="CE385" s="118">
        <f>SUM(CE386:CE390)</f>
        <v>0</v>
      </c>
      <c r="CF385" s="118">
        <f>VLOOKUP($C385,'1 预算编制表单'!$C:$BJ,51,FALSE)</f>
        <v>0</v>
      </c>
      <c r="CG385" s="118">
        <f>CF385-CH385</f>
        <v>0</v>
      </c>
      <c r="CH385" s="118">
        <f>SUM(CH386:CH390)</f>
        <v>0</v>
      </c>
      <c r="CI385" s="118">
        <f>VLOOKUP($C385,'1 预算编制表单'!$C:$BJ,54,FALSE)</f>
        <v>0</v>
      </c>
      <c r="CJ385" s="118">
        <f>CI385-CK385</f>
        <v>0</v>
      </c>
      <c r="CK385" s="118">
        <f>SUM(CK386:CK390)</f>
        <v>0</v>
      </c>
      <c r="CL385" s="118">
        <f>VLOOKUP($C385,'1 预算编制表单'!$C:$BJ,57,FALSE)</f>
        <v>0</v>
      </c>
      <c r="CM385" s="118">
        <f>CL385-CN385</f>
        <v>0</v>
      </c>
      <c r="CN385" s="118">
        <f>SUM(CN386:CN390)</f>
        <v>0</v>
      </c>
      <c r="CO385" s="118">
        <f>VLOOKUP($C385,'1 预算编制表单'!$C:$BJ,60,FALSE)</f>
        <v>0</v>
      </c>
      <c r="CP385" s="118">
        <f>CO385-CQ385</f>
        <v>0</v>
      </c>
      <c r="CQ385" s="118">
        <f>SUM(CQ386:CQ390)</f>
        <v>0</v>
      </c>
    </row>
    <row r="386" s="80" customFormat="1" ht="24" customHeight="1" outlineLevel="4" spans="1:95">
      <c r="A386" s="119"/>
      <c r="B386" s="120"/>
      <c r="C386" s="121"/>
      <c r="D386" s="119"/>
      <c r="E386" s="120"/>
      <c r="F386" s="120"/>
      <c r="G386" s="120"/>
      <c r="H386" s="122"/>
      <c r="I386" s="122"/>
      <c r="J386" s="122">
        <f>Z386+AC386+AF386+AI386+AL386+AO386+AR386+AU386+AX386+BA386+BD386+BG386</f>
        <v>0</v>
      </c>
      <c r="K386" s="122">
        <v>1</v>
      </c>
      <c r="L386" s="147"/>
      <c r="M386" s="148">
        <f>IFERROR(VLOOKUP($L386,'2-2 引出数据_合同数据仓库'!$B$2:$BP$10000,3,FALSE),0)</f>
        <v>0</v>
      </c>
      <c r="N386" s="122"/>
      <c r="O386" s="148">
        <f>IFERROR(VLOOKUP((LEFT(VLOOKUP($L386,'2-2 引出数据_合同数据仓库'!$B$2:$BP$10000,64,FALSE),15)&amp;(RIGHT(VLOOKUP($L386,'2-2 引出数据_合同数据仓库'!$B$2:$BP$10000,64,FALSE),4)+1)),'2-2 引出数据_合同数据仓库'!$B$2:$BP$10000,3,FALSE),0)</f>
        <v>0</v>
      </c>
      <c r="P386" s="122"/>
      <c r="Q386" s="122">
        <f>IFERROR(VLOOKUP($L386,'2-2 引出数据_合同数据仓库'!$B$2:$BP$10000,28,FALSE),0)</f>
        <v>0</v>
      </c>
      <c r="R386" s="122">
        <f>IFERROR(VLOOKUP($L386,'2-2 引出数据_合同数据仓库'!$B$2:$BP$10000,29,FALSE),0)</f>
        <v>0</v>
      </c>
      <c r="S386" s="122">
        <f>IFERROR(VLOOKUP($L386,'2-2 引出数据_合同数据仓库'!$B$2:$BP$10000,4,FALSE),0)</f>
        <v>0</v>
      </c>
      <c r="T386" s="122"/>
      <c r="U386" s="122">
        <f>IFERROR(VLOOKUP($L386,'2-2 引出数据_合同数据仓库'!$B$2:$BP$10000,15,FALSE),0)</f>
        <v>0</v>
      </c>
      <c r="V386" s="122">
        <f>U386/(S386-R386+1)*365</f>
        <v>0</v>
      </c>
      <c r="W386" s="122"/>
      <c r="X386" s="154">
        <v>45658</v>
      </c>
      <c r="Y386" s="154">
        <f>X386+30</f>
        <v>45688</v>
      </c>
      <c r="Z386" s="158">
        <f>IFERROR(IF(($R386-Y386)&gt;=0,0,IF(($S386-X386)&lt;0,0,IF(AND(($S386-Y386)&gt;0,(X386-$R386)&gt;0),$V386/365*(Y386-X386+1),IF(AND(($S386-Y386)&lt;=0,(X386-$R386)&gt;0),$V386/365*($S386-X386+1),$V386/365*(Y386-$R386+1))))),0)</f>
        <v>0</v>
      </c>
      <c r="AA386" s="154">
        <f>Y386+1</f>
        <v>45689</v>
      </c>
      <c r="AB386" s="154">
        <f>AA386+27</f>
        <v>45716</v>
      </c>
      <c r="AC386" s="158">
        <f>IFERROR(IF(($R386-AB386)&gt;=0,0,IF(($S386-AA386)&lt;0,0,IF(AND(($S386-AB386)&gt;0,(AA386-$R386)&gt;0),$V386/365*(AB386-AA386+1),IF(AND(($S386-AB386)&lt;=0,(AA386-$R386)&gt;0),$V386/365*($S386-AA386+1),$V386/365*(AB386-$R386+1))))),0)</f>
        <v>0</v>
      </c>
      <c r="AD386" s="154">
        <f>AB386+1</f>
        <v>45717</v>
      </c>
      <c r="AE386" s="154">
        <f>AD386+30</f>
        <v>45747</v>
      </c>
      <c r="AF386" s="158">
        <f>IFERROR(IF(($R386-AE386)&gt;=0,0,IF(($S386-AD386)&lt;0,0,IF(AND(($S386-AE386)&gt;0,(AD386-$R386)&gt;0),$V386/365*(AE386-AD386+1),IF(AND(($S386-AE386)&lt;=0,(AD386-$R386)&gt;0),$V386/365*($S386-AD386+1),$V386/365*(AE386-$R386+1))))),0)</f>
        <v>0</v>
      </c>
      <c r="AG386" s="154">
        <f>AE386+1</f>
        <v>45748</v>
      </c>
      <c r="AH386" s="154">
        <f>AG386+29</f>
        <v>45777</v>
      </c>
      <c r="AI386" s="158">
        <f>IFERROR(IF(($R386-AH386)&gt;=0,0,IF(($S386-AG386)&lt;0,0,IF(AND(($S386-AH386)&gt;0,(AG386-$R386)&gt;0),$V386/365*(AH386-AG386+1),IF(AND(($S386-AH386)&lt;=0,(AG386-$R386)&gt;0),$V386/365*($S386-AG386+1),$V386/365*(AH386-$R386+1))))),0)</f>
        <v>0</v>
      </c>
      <c r="AJ386" s="154">
        <f>AH386+1</f>
        <v>45778</v>
      </c>
      <c r="AK386" s="154">
        <f>AJ386+30</f>
        <v>45808</v>
      </c>
      <c r="AL386" s="158">
        <f>IFERROR(IF(($R386-AK386)&gt;=0,0,IF(($S386-AJ386)&lt;0,0,IF(AND(($S386-AK386)&gt;0,(AJ386-$R386)&gt;0),$V386/365*(AK386-AJ386+1),IF(AND(($S386-AK386)&lt;=0,(AJ386-$R386)&gt;0),$V386/365*($S386-AJ386+1),$V386/365*(AK386-$R386+1))))),0)</f>
        <v>0</v>
      </c>
      <c r="AM386" s="154">
        <f>AK386+1</f>
        <v>45809</v>
      </c>
      <c r="AN386" s="154">
        <f>AM386+29</f>
        <v>45838</v>
      </c>
      <c r="AO386" s="158">
        <f>IFERROR(IF(($R386-AN386)&gt;=0,0,IF(($S386-AM386)&lt;0,0,IF(AND(($S386-AN386)&gt;0,(AM386-$R386)&gt;0),$V386/365*(AN386-AM386+1),IF(AND(($S386-AN386)&lt;=0,(AM386-$R386)&gt;0),$V386/365*($S386-AM386+1),$V386/365*(AN386-$R386+1))))),0)</f>
        <v>0</v>
      </c>
      <c r="AP386" s="154">
        <f>AN386+1</f>
        <v>45839</v>
      </c>
      <c r="AQ386" s="154">
        <f>AP386+30</f>
        <v>45869</v>
      </c>
      <c r="AR386" s="158">
        <f>IFERROR(IF(($R386-AQ386)&gt;=0,0,IF(($S386-AP386)&lt;0,0,IF(AND(($S386-AQ386)&gt;0,(AP386-$R386)&gt;0),$V386/365*(AQ386-AP386+1),IF(AND(($S386-AQ386)&lt;=0,(AP386-$R386)&gt;0),$V386/365*($S386-AP386+1),$V386/365*(AQ386-$R386+1))))),0)</f>
        <v>0</v>
      </c>
      <c r="AS386" s="154">
        <f>AQ386+1</f>
        <v>45870</v>
      </c>
      <c r="AT386" s="154">
        <f>AS386+30</f>
        <v>45900</v>
      </c>
      <c r="AU386" s="158">
        <f>IFERROR(IF(($R386-AT386)&gt;=0,0,IF(($S386-AS386)&lt;0,0,IF(AND(($S386-AT386)&gt;0,(AS386-$R386)&gt;0),$V386/365*(AT386-AS386+1),IF(AND(($S386-AT386)&lt;=0,(AS386-$R386)&gt;0),$V386/365*($S386-AS386+1),$V386/365*(AT386-$R386+1))))),0)</f>
        <v>0</v>
      </c>
      <c r="AV386" s="154">
        <f>AT386+1</f>
        <v>45901</v>
      </c>
      <c r="AW386" s="154">
        <f>AV386+29</f>
        <v>45930</v>
      </c>
      <c r="AX386" s="158">
        <f>IFERROR(IF(($R386-AW386)&gt;=0,0,IF(($S386-AV386)&lt;0,0,IF(AND(($S386-AW386)&gt;0,(AV386-$R386)&gt;0),$V386/365*(AW386-AV386+1),IF(AND(($S386-AW386)&lt;=0,(AV386-$R386)&gt;0),$V386/365*($S386-AV386+1),$V386/365*(AW386-$R386+1))))),0)</f>
        <v>0</v>
      </c>
      <c r="AY386" s="154">
        <f>AW386+1</f>
        <v>45931</v>
      </c>
      <c r="AZ386" s="154">
        <f>AY386+30</f>
        <v>45961</v>
      </c>
      <c r="BA386" s="158">
        <f>IFERROR(IF(($R386-AZ386)&gt;=0,0,IF(($S386-AY386)&lt;0,0,IF(AND(($S386-AZ386)&gt;0,(AY386-$R386)&gt;0),$V386/365*(AZ386-AY386+1),IF(AND(($S386-AZ386)&lt;=0,(AY386-$R386)&gt;0),$V386/365*($S386-AY386+1),$V386/365*(AZ386-$R386+1))))),0)</f>
        <v>0</v>
      </c>
      <c r="BB386" s="154">
        <f>AZ386+1</f>
        <v>45962</v>
      </c>
      <c r="BC386" s="154">
        <f>BB386+29</f>
        <v>45991</v>
      </c>
      <c r="BD386" s="158">
        <f>IFERROR(IF(($R386-BC386)&gt;=0,0,IF(($S386-BB386)&lt;0,0,IF(AND(($S386-BC386)&gt;0,(BB386-$R386)&gt;0),$V386/365*(BC386-BB386+1),IF(AND(($S386-BC386)&lt;=0,(BB386-$R386)&gt;0),$V386/365*($S386-BB386+1),$V386/365*(BC386-$R386+1))))),0)</f>
        <v>0</v>
      </c>
      <c r="BE386" s="154">
        <f>BC386+1</f>
        <v>45992</v>
      </c>
      <c r="BF386" s="154">
        <f>BE386+30</f>
        <v>46022</v>
      </c>
      <c r="BG386" s="158">
        <f>IFERROR(IF(($R386-BF386)&gt;=0,0,IF(($S386-BE386)&lt;0,0,IF(AND(($S386-BF386)&gt;0,(BE386-$R386)&gt;0),$V386/365*(BF386-BE386+1),IF(AND(($S386-BF386)&lt;=0,(BE386-$R386)&gt;0),$V386/365*($S386-BE386+1),$V386/365*(BF386-$R386+1))))),0)</f>
        <v>0</v>
      </c>
      <c r="BH386" s="154">
        <v>46023</v>
      </c>
      <c r="BI386" s="154">
        <f>BH386+30</f>
        <v>46053</v>
      </c>
      <c r="BJ386" s="158">
        <f>IFERROR(IF(($R386-BI386)&gt;=0,0,IF(($S386-BH386)&lt;0,0,IF(AND(($S386-BI386)&gt;0,(BH386-$R386)&gt;0),$V386/365*(BI386-BH386+1),IF(AND(($S386-BI386)&lt;=0,(BH386-$R386)&gt;0),$V386/365*($S386-BH386+1),$V386/365*(BI386-$R386+1))))),0)</f>
        <v>0</v>
      </c>
      <c r="BK386" s="154">
        <f>BI386+1</f>
        <v>46054</v>
      </c>
      <c r="BL386" s="154">
        <f>BK386+27</f>
        <v>46081</v>
      </c>
      <c r="BM386" s="158">
        <f>IFERROR(IF(($R386-BL386)&gt;=0,0,IF(($S386-BK386)&lt;0,0,IF(AND(($S386-BL386)&gt;0,(BK386-$R386)&gt;0),$V386/365*(BL386-BK386+1),IF(AND(($S386-BL386)&lt;=0,(BK386-$R386)&gt;0),$V386/365*($S386-BK386+1),$V386/365*(BL386-$R386+1))))),0)</f>
        <v>0</v>
      </c>
      <c r="BN386" s="154">
        <f>BL386+1</f>
        <v>46082</v>
      </c>
      <c r="BO386" s="154">
        <f>BN386+30</f>
        <v>46112</v>
      </c>
      <c r="BP386" s="158">
        <f>IFERROR(IF(($R386-BO386)&gt;=0,0,IF(($S386-BN386)&lt;0,0,IF(AND(($S386-BO386)&gt;0,(BN386-$R386)&gt;0),$V386/365*(BO386-BN386+1),IF(AND(($S386-BO386)&lt;=0,(BN386-$R386)&gt;0),$V386/365*($S386-BN386+1),$V386/365*(BO386-$R386+1))))),0)</f>
        <v>0</v>
      </c>
      <c r="BQ386" s="154">
        <f>BO386+1</f>
        <v>46113</v>
      </c>
      <c r="BR386" s="154">
        <f>BQ386+29</f>
        <v>46142</v>
      </c>
      <c r="BS386" s="158">
        <f>IFERROR(IF(($R386-BR386)&gt;=0,0,IF(($S386-BQ386)&lt;0,0,IF(AND(($S386-BR386)&gt;0,(BQ386-$R386)&gt;0),$V386/365*(BR386-BQ386+1),IF(AND(($S386-BR386)&lt;=0,(BQ386-$R386)&gt;0),$V386/365*($S386-BQ386+1),$V386/365*(BR386-$R386+1))))),0)</f>
        <v>0</v>
      </c>
      <c r="BT386" s="154">
        <f>BR386+1</f>
        <v>46143</v>
      </c>
      <c r="BU386" s="154">
        <f>BT386+30</f>
        <v>46173</v>
      </c>
      <c r="BV386" s="158">
        <f>IFERROR(IF(($R386-BU386)&gt;=0,0,IF(($S386-BT386)&lt;0,0,IF(AND(($S386-BU386)&gt;0,(BT386-$R386)&gt;0),$V386/365*(BU386-BT386+1),IF(AND(($S386-BU386)&lt;=0,(BT386-$R386)&gt;0),$V386/365*($S386-BT386+1),$V386/365*(BU386-$R386+1))))),0)</f>
        <v>0</v>
      </c>
      <c r="BW386" s="154">
        <f>BU386+1</f>
        <v>46174</v>
      </c>
      <c r="BX386" s="154">
        <f>BW386+29</f>
        <v>46203</v>
      </c>
      <c r="BY386" s="158">
        <f>IFERROR(IF(($R386-BX386)&gt;=0,0,IF(($S386-BW386)&lt;0,0,IF(AND(($S386-BX386)&gt;0,(BW386-$R386)&gt;0),$V386/365*(BX386-BW386+1),IF(AND(($S386-BX386)&lt;=0,(BW386-$R386)&gt;0),$V386/365*($S386-BW386+1),$V386/365*(BX386-$R386+1))))),0)</f>
        <v>0</v>
      </c>
      <c r="BZ386" s="154">
        <f>BX386+1</f>
        <v>46204</v>
      </c>
      <c r="CA386" s="154">
        <f>BZ386+30</f>
        <v>46234</v>
      </c>
      <c r="CB386" s="158">
        <f>IFERROR(IF(($R386-CA386)&gt;=0,0,IF(($S386-BZ386)&lt;0,0,IF(AND(($S386-CA386)&gt;0,(BZ386-$R386)&gt;0),$V386/365*(CA386-BZ386+1),IF(AND(($S386-CA386)&lt;=0,(BZ386-$R386)&gt;0),$V386/365*($S386-BZ386+1),$V386/365*(CA386-$R386+1))))),0)</f>
        <v>0</v>
      </c>
      <c r="CC386" s="154">
        <f>CA386+1</f>
        <v>46235</v>
      </c>
      <c r="CD386" s="154">
        <f>CC386+30</f>
        <v>46265</v>
      </c>
      <c r="CE386" s="158">
        <f>IFERROR(IF(($R386-CD386)&gt;=0,0,IF(($S386-CC386)&lt;0,0,IF(AND(($S386-CD386)&gt;0,(CC386-$R386)&gt;0),$V386/365*(CD386-CC386+1),IF(AND(($S386-CD386)&lt;=0,(CC386-$R386)&gt;0),$V386/365*($S386-CC386+1),$V386/365*(CD386-$R386+1))))),0)</f>
        <v>0</v>
      </c>
      <c r="CF386" s="154">
        <f>CD386+1</f>
        <v>46266</v>
      </c>
      <c r="CG386" s="154">
        <f>CF386+29</f>
        <v>46295</v>
      </c>
      <c r="CH386" s="158">
        <f>IFERROR(IF(($R386-CG386)&gt;=0,0,IF(($S386-CF386)&lt;0,0,IF(AND(($S386-CG386)&gt;0,(CF386-$R386)&gt;0),$V386/365*(CG386-CF386+1),IF(AND(($S386-CG386)&lt;=0,(CF386-$R386)&gt;0),$V386/365*($S386-CF386+1),$V386/365*(CG386-$R386+1))))),0)</f>
        <v>0</v>
      </c>
      <c r="CI386" s="154">
        <f>CG386+1</f>
        <v>46296</v>
      </c>
      <c r="CJ386" s="154">
        <f>CI386+30</f>
        <v>46326</v>
      </c>
      <c r="CK386" s="158">
        <f>IFERROR(IF(($R386-CJ386)&gt;=0,0,IF(($S386-CI386)&lt;0,0,IF(AND(($S386-CJ386)&gt;0,(CI386-$R386)&gt;0),$V386/365*(CJ386-CI386+1),IF(AND(($S386-CJ386)&lt;=0,(CI386-$R386)&gt;0),$V386/365*($S386-CI386+1),$V386/365*(CJ386-$R386+1))))),0)</f>
        <v>0</v>
      </c>
      <c r="CL386" s="154">
        <f>CJ386+1</f>
        <v>46327</v>
      </c>
      <c r="CM386" s="154">
        <f>CL386+29</f>
        <v>46356</v>
      </c>
      <c r="CN386" s="158">
        <f>IFERROR(IF(($R386-CM386)&gt;=0,0,IF(($S386-CL386)&lt;0,0,IF(AND(($S386-CM386)&gt;0,(CL386-$R386)&gt;0),$V386/365*(CM386-CL386+1),IF(AND(($S386-CM386)&lt;=0,(CL386-$R386)&gt;0),$V386/365*($S386-CL386+1),$V386/365*(CM386-$R386+1))))),0)</f>
        <v>0</v>
      </c>
      <c r="CO386" s="154">
        <f>CM386+1</f>
        <v>46357</v>
      </c>
      <c r="CP386" s="154">
        <f>CO386+30</f>
        <v>46387</v>
      </c>
      <c r="CQ386" s="158">
        <f>IFERROR(IF(($R386-CP386)&gt;=0,0,IF(($S386-CO386)&lt;0,0,IF(AND(($S386-CP386)&gt;0,(CO386-$R386)&gt;0),$V386/365*(CP386-CO386+1),IF(AND(($S386-CP386)&lt;=0,(CO386-$R386)&gt;0),$V386/365*($S386-CO386+1),$V386/365*(CP386-$R386+1))))),0)</f>
        <v>0</v>
      </c>
    </row>
    <row r="387" s="80" customFormat="1" ht="24" customHeight="1" outlineLevel="4" spans="1:95">
      <c r="A387" s="119"/>
      <c r="B387" s="120"/>
      <c r="C387" s="121"/>
      <c r="D387" s="119"/>
      <c r="E387" s="120"/>
      <c r="F387" s="120"/>
      <c r="G387" s="120"/>
      <c r="H387" s="122"/>
      <c r="I387" s="122"/>
      <c r="J387" s="122">
        <f>Z387+AC387+AF387+AI387+AL387+AO387+AR387+AU387+AX387+BA387+BD387+BG387</f>
        <v>0</v>
      </c>
      <c r="K387" s="122">
        <f>K386+1</f>
        <v>2</v>
      </c>
      <c r="L387" s="147"/>
      <c r="M387" s="148">
        <f>IFERROR(VLOOKUP($L387,'2-2 引出数据_合同数据仓库'!$B$2:$BP$10000,3,FALSE),0)</f>
        <v>0</v>
      </c>
      <c r="N387" s="122"/>
      <c r="O387" s="148">
        <f>IFERROR(VLOOKUP((LEFT(VLOOKUP($L387,'2-2 引出数据_合同数据仓库'!$B$2:$BP$10000,64,FALSE),15)&amp;(RIGHT(VLOOKUP($L387,'2-2 引出数据_合同数据仓库'!$B$2:$BP$10000,64,FALSE),4)+1)),'2-2 引出数据_合同数据仓库'!$B$2:$BP$10000,3,FALSE),0)</f>
        <v>0</v>
      </c>
      <c r="P387" s="122"/>
      <c r="Q387" s="122">
        <f>IFERROR(VLOOKUP($L387,'2-2 引出数据_合同数据仓库'!$B$2:$BP$10000,28,FALSE),0)</f>
        <v>0</v>
      </c>
      <c r="R387" s="122">
        <f>IFERROR(VLOOKUP($L387,'2-2 引出数据_合同数据仓库'!$B$2:$BP$10000,29,FALSE),0)</f>
        <v>0</v>
      </c>
      <c r="S387" s="122">
        <f>IFERROR(VLOOKUP($L387,'2-2 引出数据_合同数据仓库'!$B$2:$BP$10000,4,FALSE),0)</f>
        <v>0</v>
      </c>
      <c r="T387" s="122"/>
      <c r="U387" s="122">
        <f>IFERROR(VLOOKUP($L387,'2-2 引出数据_合同数据仓库'!$B$2:$BP$10000,15,FALSE),0)</f>
        <v>0</v>
      </c>
      <c r="V387" s="122">
        <f>U387/(S387-R387+1)*365</f>
        <v>0</v>
      </c>
      <c r="W387" s="122"/>
      <c r="X387" s="154">
        <v>45658</v>
      </c>
      <c r="Y387" s="154">
        <f>X387+30</f>
        <v>45688</v>
      </c>
      <c r="Z387" s="158">
        <f>IFERROR(IF(($R387-Y387)&gt;=0,0,IF(($S387-X387)&lt;0,0,IF(AND(($S387-Y387)&gt;0,(X387-$R387)&gt;0),$V387/365*(Y387-X387+1),IF(AND(($S387-Y387)&lt;=0,(X387-$R387)&gt;0),$V387/365*($S387-X387+1),$V387/365*(Y387-$R387+1))))),0)</f>
        <v>0</v>
      </c>
      <c r="AA387" s="154">
        <f>Y387+1</f>
        <v>45689</v>
      </c>
      <c r="AB387" s="154">
        <f>AA387+27</f>
        <v>45716</v>
      </c>
      <c r="AC387" s="158">
        <f>IFERROR(IF(($R387-AB387)&gt;=0,0,IF(($S387-AA387)&lt;0,0,IF(AND(($S387-AB387)&gt;0,(AA387-$R387)&gt;0),$V387/365*(AB387-AA387+1),IF(AND(($S387-AB387)&lt;=0,(AA387-$R387)&gt;0),$V387/365*($S387-AA387+1),$V387/365*(AB387-$R387+1))))),0)</f>
        <v>0</v>
      </c>
      <c r="AD387" s="154">
        <f>AB387+1</f>
        <v>45717</v>
      </c>
      <c r="AE387" s="154">
        <f>AD387+30</f>
        <v>45747</v>
      </c>
      <c r="AF387" s="158">
        <f>IFERROR(IF(($R387-AE387)&gt;=0,0,IF(($S387-AD387)&lt;0,0,IF(AND(($S387-AE387)&gt;0,(AD387-$R387)&gt;0),$V387/365*(AE387-AD387+1),IF(AND(($S387-AE387)&lt;=0,(AD387-$R387)&gt;0),$V387/365*($S387-AD387+1),$V387/365*(AE387-$R387+1))))),0)</f>
        <v>0</v>
      </c>
      <c r="AG387" s="154">
        <f>AE387+1</f>
        <v>45748</v>
      </c>
      <c r="AH387" s="154">
        <f>AG387+29</f>
        <v>45777</v>
      </c>
      <c r="AI387" s="158">
        <f>IFERROR(IF(($R387-AH387)&gt;=0,0,IF(($S387-AG387)&lt;0,0,IF(AND(($S387-AH387)&gt;0,(AG387-$R387)&gt;0),$V387/365*(AH387-AG387+1),IF(AND(($S387-AH387)&lt;=0,(AG387-$R387)&gt;0),$V387/365*($S387-AG387+1),$V387/365*(AH387-$R387+1))))),0)</f>
        <v>0</v>
      </c>
      <c r="AJ387" s="154">
        <f>AH387+1</f>
        <v>45778</v>
      </c>
      <c r="AK387" s="154">
        <f>AJ387+30</f>
        <v>45808</v>
      </c>
      <c r="AL387" s="158">
        <f>IFERROR(IF(($R387-AK387)&gt;=0,0,IF(($S387-AJ387)&lt;0,0,IF(AND(($S387-AK387)&gt;0,(AJ387-$R387)&gt;0),$V387/365*(AK387-AJ387+1),IF(AND(($S387-AK387)&lt;=0,(AJ387-$R387)&gt;0),$V387/365*($S387-AJ387+1),$V387/365*(AK387-$R387+1))))),0)</f>
        <v>0</v>
      </c>
      <c r="AM387" s="154">
        <f>AK387+1</f>
        <v>45809</v>
      </c>
      <c r="AN387" s="154">
        <f>AM387+29</f>
        <v>45838</v>
      </c>
      <c r="AO387" s="158">
        <f>IFERROR(IF(($R387-AN387)&gt;=0,0,IF(($S387-AM387)&lt;0,0,IF(AND(($S387-AN387)&gt;0,(AM387-$R387)&gt;0),$V387/365*(AN387-AM387+1),IF(AND(($S387-AN387)&lt;=0,(AM387-$R387)&gt;0),$V387/365*($S387-AM387+1),$V387/365*(AN387-$R387+1))))),0)</f>
        <v>0</v>
      </c>
      <c r="AP387" s="154">
        <f>AN387+1</f>
        <v>45839</v>
      </c>
      <c r="AQ387" s="154">
        <f>AP387+30</f>
        <v>45869</v>
      </c>
      <c r="AR387" s="158">
        <f>IFERROR(IF(($R387-AQ387)&gt;=0,0,IF(($S387-AP387)&lt;0,0,IF(AND(($S387-AQ387)&gt;0,(AP387-$R387)&gt;0),$V387/365*(AQ387-AP387+1),IF(AND(($S387-AQ387)&lt;=0,(AP387-$R387)&gt;0),$V387/365*($S387-AP387+1),$V387/365*(AQ387-$R387+1))))),0)</f>
        <v>0</v>
      </c>
      <c r="AS387" s="154">
        <f>AQ387+1</f>
        <v>45870</v>
      </c>
      <c r="AT387" s="154">
        <f>AS387+30</f>
        <v>45900</v>
      </c>
      <c r="AU387" s="158">
        <f>IFERROR(IF(($R387-AT387)&gt;=0,0,IF(($S387-AS387)&lt;0,0,IF(AND(($S387-AT387)&gt;0,(AS387-$R387)&gt;0),$V387/365*(AT387-AS387+1),IF(AND(($S387-AT387)&lt;=0,(AS387-$R387)&gt;0),$V387/365*($S387-AS387+1),$V387/365*(AT387-$R387+1))))),0)</f>
        <v>0</v>
      </c>
      <c r="AV387" s="154">
        <f>AT387+1</f>
        <v>45901</v>
      </c>
      <c r="AW387" s="154">
        <f>AV387+29</f>
        <v>45930</v>
      </c>
      <c r="AX387" s="158">
        <f>IFERROR(IF(($R387-AW387)&gt;=0,0,IF(($S387-AV387)&lt;0,0,IF(AND(($S387-AW387)&gt;0,(AV387-$R387)&gt;0),$V387/365*(AW387-AV387+1),IF(AND(($S387-AW387)&lt;=0,(AV387-$R387)&gt;0),$V387/365*($S387-AV387+1),$V387/365*(AW387-$R387+1))))),0)</f>
        <v>0</v>
      </c>
      <c r="AY387" s="154">
        <f>AW387+1</f>
        <v>45931</v>
      </c>
      <c r="AZ387" s="154">
        <f>AY387+30</f>
        <v>45961</v>
      </c>
      <c r="BA387" s="158">
        <f>IFERROR(IF(($R387-AZ387)&gt;=0,0,IF(($S387-AY387)&lt;0,0,IF(AND(($S387-AZ387)&gt;0,(AY387-$R387)&gt;0),$V387/365*(AZ387-AY387+1),IF(AND(($S387-AZ387)&lt;=0,(AY387-$R387)&gt;0),$V387/365*($S387-AY387+1),$V387/365*(AZ387-$R387+1))))),0)</f>
        <v>0</v>
      </c>
      <c r="BB387" s="154">
        <f>AZ387+1</f>
        <v>45962</v>
      </c>
      <c r="BC387" s="154">
        <f>BB387+29</f>
        <v>45991</v>
      </c>
      <c r="BD387" s="158">
        <f>IFERROR(IF(($R387-BC387)&gt;=0,0,IF(($S387-BB387)&lt;0,0,IF(AND(($S387-BC387)&gt;0,(BB387-$R387)&gt;0),$V387/365*(BC387-BB387+1),IF(AND(($S387-BC387)&lt;=0,(BB387-$R387)&gt;0),$V387/365*($S387-BB387+1),$V387/365*(BC387-$R387+1))))),0)</f>
        <v>0</v>
      </c>
      <c r="BE387" s="154">
        <f>BC387+1</f>
        <v>45992</v>
      </c>
      <c r="BF387" s="154">
        <f>BE387+30</f>
        <v>46022</v>
      </c>
      <c r="BG387" s="158">
        <f>IFERROR(IF(($R387-BF387)&gt;=0,0,IF(($S387-BE387)&lt;0,0,IF(AND(($S387-BF387)&gt;0,(BE387-$R387)&gt;0),$V387/365*(BF387-BE387+1),IF(AND(($S387-BF387)&lt;=0,(BE387-$R387)&gt;0),$V387/365*($S387-BE387+1),$V387/365*(BF387-$R387+1))))),0)</f>
        <v>0</v>
      </c>
      <c r="BH387" s="154">
        <v>46023</v>
      </c>
      <c r="BI387" s="154">
        <f>BH387+30</f>
        <v>46053</v>
      </c>
      <c r="BJ387" s="158">
        <f>IFERROR(IF(($R387-BI387)&gt;=0,0,IF(($S387-BH387)&lt;0,0,IF(AND(($S387-BI387)&gt;0,(BH387-$R387)&gt;0),$V387/365*(BI387-BH387+1),IF(AND(($S387-BI387)&lt;=0,(BH387-$R387)&gt;0),$V387/365*($S387-BH387+1),$V387/365*(BI387-$R387+1))))),0)</f>
        <v>0</v>
      </c>
      <c r="BK387" s="154">
        <f>BI387+1</f>
        <v>46054</v>
      </c>
      <c r="BL387" s="154">
        <f>BK387+27</f>
        <v>46081</v>
      </c>
      <c r="BM387" s="158">
        <f>IFERROR(IF(($R387-BL387)&gt;=0,0,IF(($S387-BK387)&lt;0,0,IF(AND(($S387-BL387)&gt;0,(BK387-$R387)&gt;0),$V387/365*(BL387-BK387+1),IF(AND(($S387-BL387)&lt;=0,(BK387-$R387)&gt;0),$V387/365*($S387-BK387+1),$V387/365*(BL387-$R387+1))))),0)</f>
        <v>0</v>
      </c>
      <c r="BN387" s="154">
        <f>BL387+1</f>
        <v>46082</v>
      </c>
      <c r="BO387" s="154">
        <f>BN387+30</f>
        <v>46112</v>
      </c>
      <c r="BP387" s="158">
        <f>IFERROR(IF(($R387-BO387)&gt;=0,0,IF(($S387-BN387)&lt;0,0,IF(AND(($S387-BO387)&gt;0,(BN387-$R387)&gt;0),$V387/365*(BO387-BN387+1),IF(AND(($S387-BO387)&lt;=0,(BN387-$R387)&gt;0),$V387/365*($S387-BN387+1),$V387/365*(BO387-$R387+1))))),0)</f>
        <v>0</v>
      </c>
      <c r="BQ387" s="154">
        <f>BO387+1</f>
        <v>46113</v>
      </c>
      <c r="BR387" s="154">
        <f>BQ387+29</f>
        <v>46142</v>
      </c>
      <c r="BS387" s="158">
        <f>IFERROR(IF(($R387-BR387)&gt;=0,0,IF(($S387-BQ387)&lt;0,0,IF(AND(($S387-BR387)&gt;0,(BQ387-$R387)&gt;0),$V387/365*(BR387-BQ387+1),IF(AND(($S387-BR387)&lt;=0,(BQ387-$R387)&gt;0),$V387/365*($S387-BQ387+1),$V387/365*(BR387-$R387+1))))),0)</f>
        <v>0</v>
      </c>
      <c r="BT387" s="154">
        <f>BR387+1</f>
        <v>46143</v>
      </c>
      <c r="BU387" s="154">
        <f>BT387+30</f>
        <v>46173</v>
      </c>
      <c r="BV387" s="158">
        <f>IFERROR(IF(($R387-BU387)&gt;=0,0,IF(($S387-BT387)&lt;0,0,IF(AND(($S387-BU387)&gt;0,(BT387-$R387)&gt;0),$V387/365*(BU387-BT387+1),IF(AND(($S387-BU387)&lt;=0,(BT387-$R387)&gt;0),$V387/365*($S387-BT387+1),$V387/365*(BU387-$R387+1))))),0)</f>
        <v>0</v>
      </c>
      <c r="BW387" s="154">
        <f>BU387+1</f>
        <v>46174</v>
      </c>
      <c r="BX387" s="154">
        <f>BW387+29</f>
        <v>46203</v>
      </c>
      <c r="BY387" s="158">
        <f>IFERROR(IF(($R387-BX387)&gt;=0,0,IF(($S387-BW387)&lt;0,0,IF(AND(($S387-BX387)&gt;0,(BW387-$R387)&gt;0),$V387/365*(BX387-BW387+1),IF(AND(($S387-BX387)&lt;=0,(BW387-$R387)&gt;0),$V387/365*($S387-BW387+1),$V387/365*(BX387-$R387+1))))),0)</f>
        <v>0</v>
      </c>
      <c r="BZ387" s="154">
        <f>BX387+1</f>
        <v>46204</v>
      </c>
      <c r="CA387" s="154">
        <f>BZ387+30</f>
        <v>46234</v>
      </c>
      <c r="CB387" s="158">
        <f>IFERROR(IF(($R387-CA387)&gt;=0,0,IF(($S387-BZ387)&lt;0,0,IF(AND(($S387-CA387)&gt;0,(BZ387-$R387)&gt;0),$V387/365*(CA387-BZ387+1),IF(AND(($S387-CA387)&lt;=0,(BZ387-$R387)&gt;0),$V387/365*($S387-BZ387+1),$V387/365*(CA387-$R387+1))))),0)</f>
        <v>0</v>
      </c>
      <c r="CC387" s="154">
        <f>CA387+1</f>
        <v>46235</v>
      </c>
      <c r="CD387" s="154">
        <f>CC387+30</f>
        <v>46265</v>
      </c>
      <c r="CE387" s="158">
        <f>IFERROR(IF(($R387-CD387)&gt;=0,0,IF(($S387-CC387)&lt;0,0,IF(AND(($S387-CD387)&gt;0,(CC387-$R387)&gt;0),$V387/365*(CD387-CC387+1),IF(AND(($S387-CD387)&lt;=0,(CC387-$R387)&gt;0),$V387/365*($S387-CC387+1),$V387/365*(CD387-$R387+1))))),0)</f>
        <v>0</v>
      </c>
      <c r="CF387" s="154">
        <f>CD387+1</f>
        <v>46266</v>
      </c>
      <c r="CG387" s="154">
        <f>CF387+29</f>
        <v>46295</v>
      </c>
      <c r="CH387" s="158">
        <f>IFERROR(IF(($R387-CG387)&gt;=0,0,IF(($S387-CF387)&lt;0,0,IF(AND(($S387-CG387)&gt;0,(CF387-$R387)&gt;0),$V387/365*(CG387-CF387+1),IF(AND(($S387-CG387)&lt;=0,(CF387-$R387)&gt;0),$V387/365*($S387-CF387+1),$V387/365*(CG387-$R387+1))))),0)</f>
        <v>0</v>
      </c>
      <c r="CI387" s="154">
        <f>CG387+1</f>
        <v>46296</v>
      </c>
      <c r="CJ387" s="154">
        <f>CI387+30</f>
        <v>46326</v>
      </c>
      <c r="CK387" s="158">
        <f>IFERROR(IF(($R387-CJ387)&gt;=0,0,IF(($S387-CI387)&lt;0,0,IF(AND(($S387-CJ387)&gt;0,(CI387-$R387)&gt;0),$V387/365*(CJ387-CI387+1),IF(AND(($S387-CJ387)&lt;=0,(CI387-$R387)&gt;0),$V387/365*($S387-CI387+1),$V387/365*(CJ387-$R387+1))))),0)</f>
        <v>0</v>
      </c>
      <c r="CL387" s="154">
        <f>CJ387+1</f>
        <v>46327</v>
      </c>
      <c r="CM387" s="154">
        <f>CL387+29</f>
        <v>46356</v>
      </c>
      <c r="CN387" s="158">
        <f>IFERROR(IF(($R387-CM387)&gt;=0,0,IF(($S387-CL387)&lt;0,0,IF(AND(($S387-CM387)&gt;0,(CL387-$R387)&gt;0),$V387/365*(CM387-CL387+1),IF(AND(($S387-CM387)&lt;=0,(CL387-$R387)&gt;0),$V387/365*($S387-CL387+1),$V387/365*(CM387-$R387+1))))),0)</f>
        <v>0</v>
      </c>
      <c r="CO387" s="154">
        <f>CM387+1</f>
        <v>46357</v>
      </c>
      <c r="CP387" s="154">
        <f>CO387+30</f>
        <v>46387</v>
      </c>
      <c r="CQ387" s="158">
        <f>IFERROR(IF(($R387-CP387)&gt;=0,0,IF(($S387-CO387)&lt;0,0,IF(AND(($S387-CP387)&gt;0,(CO387-$R387)&gt;0),$V387/365*(CP387-CO387+1),IF(AND(($S387-CP387)&lt;=0,(CO387-$R387)&gt;0),$V387/365*($S387-CO387+1),$V387/365*(CP387-$R387+1))))),0)</f>
        <v>0</v>
      </c>
    </row>
    <row r="388" s="80" customFormat="1" ht="24" customHeight="1" outlineLevel="4" spans="1:95">
      <c r="A388" s="119"/>
      <c r="B388" s="120"/>
      <c r="C388" s="121"/>
      <c r="D388" s="119"/>
      <c r="E388" s="120"/>
      <c r="F388" s="120"/>
      <c r="G388" s="120"/>
      <c r="H388" s="122"/>
      <c r="I388" s="122"/>
      <c r="J388" s="122">
        <f>Z388+AC388+AF388+AI388+AL388+AO388+AR388+AU388+AX388+BA388+BD388+BG388</f>
        <v>0</v>
      </c>
      <c r="K388" s="122">
        <f>K387+1</f>
        <v>3</v>
      </c>
      <c r="L388" s="147"/>
      <c r="M388" s="148">
        <f>IFERROR(VLOOKUP($L388,'2-2 引出数据_合同数据仓库'!$B$2:$BP$10000,3,FALSE),0)</f>
        <v>0</v>
      </c>
      <c r="N388" s="122"/>
      <c r="O388" s="148">
        <f>IFERROR(VLOOKUP((LEFT(VLOOKUP($L388,'2-2 引出数据_合同数据仓库'!$B$2:$BP$10000,64,FALSE),15)&amp;(RIGHT(VLOOKUP($L388,'2-2 引出数据_合同数据仓库'!$B$2:$BP$10000,64,FALSE),4)+1)),'2-2 引出数据_合同数据仓库'!$B$2:$BP$10000,3,FALSE),0)</f>
        <v>0</v>
      </c>
      <c r="P388" s="122"/>
      <c r="Q388" s="122">
        <f>IFERROR(VLOOKUP($L388,'2-2 引出数据_合同数据仓库'!$B$2:$BP$10000,28,FALSE),0)</f>
        <v>0</v>
      </c>
      <c r="R388" s="122">
        <f>IFERROR(VLOOKUP($L388,'2-2 引出数据_合同数据仓库'!$B$2:$BP$10000,29,FALSE),0)</f>
        <v>0</v>
      </c>
      <c r="S388" s="122">
        <f>IFERROR(VLOOKUP($L388,'2-2 引出数据_合同数据仓库'!$B$2:$BP$10000,4,FALSE),0)</f>
        <v>0</v>
      </c>
      <c r="T388" s="122"/>
      <c r="U388" s="122">
        <f>IFERROR(VLOOKUP($L388,'2-2 引出数据_合同数据仓库'!$B$2:$BP$10000,15,FALSE),0)</f>
        <v>0</v>
      </c>
      <c r="V388" s="122">
        <f>U388/(S388-R388+1)*365</f>
        <v>0</v>
      </c>
      <c r="W388" s="122"/>
      <c r="X388" s="154">
        <v>45658</v>
      </c>
      <c r="Y388" s="154">
        <f>X388+30</f>
        <v>45688</v>
      </c>
      <c r="Z388" s="158">
        <f>IFERROR(IF(($R388-Y388)&gt;=0,0,IF(($S388-X388)&lt;0,0,IF(AND(($S388-Y388)&gt;0,(X388-$R388)&gt;0),$V388/365*(Y388-X388+1),IF(AND(($S388-Y388)&lt;=0,(X388-$R388)&gt;0),$V388/365*($S388-X388+1),$V388/365*(Y388-$R388+1))))),0)</f>
        <v>0</v>
      </c>
      <c r="AA388" s="154">
        <f>Y388+1</f>
        <v>45689</v>
      </c>
      <c r="AB388" s="154">
        <f>AA388+27</f>
        <v>45716</v>
      </c>
      <c r="AC388" s="158">
        <f>IFERROR(IF(($R388-AB388)&gt;=0,0,IF(($S388-AA388)&lt;0,0,IF(AND(($S388-AB388)&gt;0,(AA388-$R388)&gt;0),$V388/365*(AB388-AA388+1),IF(AND(($S388-AB388)&lt;=0,(AA388-$R388)&gt;0),$V388/365*($S388-AA388+1),$V388/365*(AB388-$R388+1))))),0)</f>
        <v>0</v>
      </c>
      <c r="AD388" s="154">
        <f>AB388+1</f>
        <v>45717</v>
      </c>
      <c r="AE388" s="154">
        <f>AD388+30</f>
        <v>45747</v>
      </c>
      <c r="AF388" s="158">
        <f>IFERROR(IF(($R388-AE388)&gt;=0,0,IF(($S388-AD388)&lt;0,0,IF(AND(($S388-AE388)&gt;0,(AD388-$R388)&gt;0),$V388/365*(AE388-AD388+1),IF(AND(($S388-AE388)&lt;=0,(AD388-$R388)&gt;0),$V388/365*($S388-AD388+1),$V388/365*(AE388-$R388+1))))),0)</f>
        <v>0</v>
      </c>
      <c r="AG388" s="154">
        <f>AE388+1</f>
        <v>45748</v>
      </c>
      <c r="AH388" s="154">
        <f>AG388+29</f>
        <v>45777</v>
      </c>
      <c r="AI388" s="158">
        <f>IFERROR(IF(($R388-AH388)&gt;=0,0,IF(($S388-AG388)&lt;0,0,IF(AND(($S388-AH388)&gt;0,(AG388-$R388)&gt;0),$V388/365*(AH388-AG388+1),IF(AND(($S388-AH388)&lt;=0,(AG388-$R388)&gt;0),$V388/365*($S388-AG388+1),$V388/365*(AH388-$R388+1))))),0)</f>
        <v>0</v>
      </c>
      <c r="AJ388" s="154">
        <f>AH388+1</f>
        <v>45778</v>
      </c>
      <c r="AK388" s="154">
        <f>AJ388+30</f>
        <v>45808</v>
      </c>
      <c r="AL388" s="158">
        <f>IFERROR(IF(($R388-AK388)&gt;=0,0,IF(($S388-AJ388)&lt;0,0,IF(AND(($S388-AK388)&gt;0,(AJ388-$R388)&gt;0),$V388/365*(AK388-AJ388+1),IF(AND(($S388-AK388)&lt;=0,(AJ388-$R388)&gt;0),$V388/365*($S388-AJ388+1),$V388/365*(AK388-$R388+1))))),0)</f>
        <v>0</v>
      </c>
      <c r="AM388" s="154">
        <f>AK388+1</f>
        <v>45809</v>
      </c>
      <c r="AN388" s="154">
        <f>AM388+29</f>
        <v>45838</v>
      </c>
      <c r="AO388" s="158">
        <f>IFERROR(IF(($R388-AN388)&gt;=0,0,IF(($S388-AM388)&lt;0,0,IF(AND(($S388-AN388)&gt;0,(AM388-$R388)&gt;0),$V388/365*(AN388-AM388+1),IF(AND(($S388-AN388)&lt;=0,(AM388-$R388)&gt;0),$V388/365*($S388-AM388+1),$V388/365*(AN388-$R388+1))))),0)</f>
        <v>0</v>
      </c>
      <c r="AP388" s="154">
        <f>AN388+1</f>
        <v>45839</v>
      </c>
      <c r="AQ388" s="154">
        <f>AP388+30</f>
        <v>45869</v>
      </c>
      <c r="AR388" s="158">
        <f>IFERROR(IF(($R388-AQ388)&gt;=0,0,IF(($S388-AP388)&lt;0,0,IF(AND(($S388-AQ388)&gt;0,(AP388-$R388)&gt;0),$V388/365*(AQ388-AP388+1),IF(AND(($S388-AQ388)&lt;=0,(AP388-$R388)&gt;0),$V388/365*($S388-AP388+1),$V388/365*(AQ388-$R388+1))))),0)</f>
        <v>0</v>
      </c>
      <c r="AS388" s="154">
        <f>AQ388+1</f>
        <v>45870</v>
      </c>
      <c r="AT388" s="154">
        <f>AS388+30</f>
        <v>45900</v>
      </c>
      <c r="AU388" s="158">
        <f>IFERROR(IF(($R388-AT388)&gt;=0,0,IF(($S388-AS388)&lt;0,0,IF(AND(($S388-AT388)&gt;0,(AS388-$R388)&gt;0),$V388/365*(AT388-AS388+1),IF(AND(($S388-AT388)&lt;=0,(AS388-$R388)&gt;0),$V388/365*($S388-AS388+1),$V388/365*(AT388-$R388+1))))),0)</f>
        <v>0</v>
      </c>
      <c r="AV388" s="154">
        <f>AT388+1</f>
        <v>45901</v>
      </c>
      <c r="AW388" s="154">
        <f>AV388+29</f>
        <v>45930</v>
      </c>
      <c r="AX388" s="158">
        <f>IFERROR(IF(($R388-AW388)&gt;=0,0,IF(($S388-AV388)&lt;0,0,IF(AND(($S388-AW388)&gt;0,(AV388-$R388)&gt;0),$V388/365*(AW388-AV388+1),IF(AND(($S388-AW388)&lt;=0,(AV388-$R388)&gt;0),$V388/365*($S388-AV388+1),$V388/365*(AW388-$R388+1))))),0)</f>
        <v>0</v>
      </c>
      <c r="AY388" s="154">
        <f>AW388+1</f>
        <v>45931</v>
      </c>
      <c r="AZ388" s="154">
        <f>AY388+30</f>
        <v>45961</v>
      </c>
      <c r="BA388" s="158">
        <f>IFERROR(IF(($R388-AZ388)&gt;=0,0,IF(($S388-AY388)&lt;0,0,IF(AND(($S388-AZ388)&gt;0,(AY388-$R388)&gt;0),$V388/365*(AZ388-AY388+1),IF(AND(($S388-AZ388)&lt;=0,(AY388-$R388)&gt;0),$V388/365*($S388-AY388+1),$V388/365*(AZ388-$R388+1))))),0)</f>
        <v>0</v>
      </c>
      <c r="BB388" s="154">
        <f>AZ388+1</f>
        <v>45962</v>
      </c>
      <c r="BC388" s="154">
        <f>BB388+29</f>
        <v>45991</v>
      </c>
      <c r="BD388" s="158">
        <f>IFERROR(IF(($R388-BC388)&gt;=0,0,IF(($S388-BB388)&lt;0,0,IF(AND(($S388-BC388)&gt;0,(BB388-$R388)&gt;0),$V388/365*(BC388-BB388+1),IF(AND(($S388-BC388)&lt;=0,(BB388-$R388)&gt;0),$V388/365*($S388-BB388+1),$V388/365*(BC388-$R388+1))))),0)</f>
        <v>0</v>
      </c>
      <c r="BE388" s="154">
        <f>BC388+1</f>
        <v>45992</v>
      </c>
      <c r="BF388" s="154">
        <f>BE388+30</f>
        <v>46022</v>
      </c>
      <c r="BG388" s="158">
        <f>IFERROR(IF(($R388-BF388)&gt;=0,0,IF(($S388-BE388)&lt;0,0,IF(AND(($S388-BF388)&gt;0,(BE388-$R388)&gt;0),$V388/365*(BF388-BE388+1),IF(AND(($S388-BF388)&lt;=0,(BE388-$R388)&gt;0),$V388/365*($S388-BE388+1),$V388/365*(BF388-$R388+1))))),0)</f>
        <v>0</v>
      </c>
      <c r="BH388" s="154">
        <v>46023</v>
      </c>
      <c r="BI388" s="154">
        <f>BH388+30</f>
        <v>46053</v>
      </c>
      <c r="BJ388" s="158">
        <f>IFERROR(IF(($R388-BI388)&gt;=0,0,IF(($S388-BH388)&lt;0,0,IF(AND(($S388-BI388)&gt;0,(BH388-$R388)&gt;0),$V388/365*(BI388-BH388+1),IF(AND(($S388-BI388)&lt;=0,(BH388-$R388)&gt;0),$V388/365*($S388-BH388+1),$V388/365*(BI388-$R388+1))))),0)</f>
        <v>0</v>
      </c>
      <c r="BK388" s="154">
        <f>BI388+1</f>
        <v>46054</v>
      </c>
      <c r="BL388" s="154">
        <f>BK388+27</f>
        <v>46081</v>
      </c>
      <c r="BM388" s="158">
        <f>IFERROR(IF(($R388-BL388)&gt;=0,0,IF(($S388-BK388)&lt;0,0,IF(AND(($S388-BL388)&gt;0,(BK388-$R388)&gt;0),$V388/365*(BL388-BK388+1),IF(AND(($S388-BL388)&lt;=0,(BK388-$R388)&gt;0),$V388/365*($S388-BK388+1),$V388/365*(BL388-$R388+1))))),0)</f>
        <v>0</v>
      </c>
      <c r="BN388" s="154">
        <f>BL388+1</f>
        <v>46082</v>
      </c>
      <c r="BO388" s="154">
        <f>BN388+30</f>
        <v>46112</v>
      </c>
      <c r="BP388" s="158">
        <f>IFERROR(IF(($R388-BO388)&gt;=0,0,IF(($S388-BN388)&lt;0,0,IF(AND(($S388-BO388)&gt;0,(BN388-$R388)&gt;0),$V388/365*(BO388-BN388+1),IF(AND(($S388-BO388)&lt;=0,(BN388-$R388)&gt;0),$V388/365*($S388-BN388+1),$V388/365*(BO388-$R388+1))))),0)</f>
        <v>0</v>
      </c>
      <c r="BQ388" s="154">
        <f>BO388+1</f>
        <v>46113</v>
      </c>
      <c r="BR388" s="154">
        <f>BQ388+29</f>
        <v>46142</v>
      </c>
      <c r="BS388" s="158">
        <f>IFERROR(IF(($R388-BR388)&gt;=0,0,IF(($S388-BQ388)&lt;0,0,IF(AND(($S388-BR388)&gt;0,(BQ388-$R388)&gt;0),$V388/365*(BR388-BQ388+1),IF(AND(($S388-BR388)&lt;=0,(BQ388-$R388)&gt;0),$V388/365*($S388-BQ388+1),$V388/365*(BR388-$R388+1))))),0)</f>
        <v>0</v>
      </c>
      <c r="BT388" s="154">
        <f>BR388+1</f>
        <v>46143</v>
      </c>
      <c r="BU388" s="154">
        <f>BT388+30</f>
        <v>46173</v>
      </c>
      <c r="BV388" s="158">
        <f>IFERROR(IF(($R388-BU388)&gt;=0,0,IF(($S388-BT388)&lt;0,0,IF(AND(($S388-BU388)&gt;0,(BT388-$R388)&gt;0),$V388/365*(BU388-BT388+1),IF(AND(($S388-BU388)&lt;=0,(BT388-$R388)&gt;0),$V388/365*($S388-BT388+1),$V388/365*(BU388-$R388+1))))),0)</f>
        <v>0</v>
      </c>
      <c r="BW388" s="154">
        <f>BU388+1</f>
        <v>46174</v>
      </c>
      <c r="BX388" s="154">
        <f>BW388+29</f>
        <v>46203</v>
      </c>
      <c r="BY388" s="158">
        <f>IFERROR(IF(($R388-BX388)&gt;=0,0,IF(($S388-BW388)&lt;0,0,IF(AND(($S388-BX388)&gt;0,(BW388-$R388)&gt;0),$V388/365*(BX388-BW388+1),IF(AND(($S388-BX388)&lt;=0,(BW388-$R388)&gt;0),$V388/365*($S388-BW388+1),$V388/365*(BX388-$R388+1))))),0)</f>
        <v>0</v>
      </c>
      <c r="BZ388" s="154">
        <f>BX388+1</f>
        <v>46204</v>
      </c>
      <c r="CA388" s="154">
        <f>BZ388+30</f>
        <v>46234</v>
      </c>
      <c r="CB388" s="158">
        <f>IFERROR(IF(($R388-CA388)&gt;=0,0,IF(($S388-BZ388)&lt;0,0,IF(AND(($S388-CA388)&gt;0,(BZ388-$R388)&gt;0),$V388/365*(CA388-BZ388+1),IF(AND(($S388-CA388)&lt;=0,(BZ388-$R388)&gt;0),$V388/365*($S388-BZ388+1),$V388/365*(CA388-$R388+1))))),0)</f>
        <v>0</v>
      </c>
      <c r="CC388" s="154">
        <f>CA388+1</f>
        <v>46235</v>
      </c>
      <c r="CD388" s="154">
        <f>CC388+30</f>
        <v>46265</v>
      </c>
      <c r="CE388" s="158">
        <f>IFERROR(IF(($R388-CD388)&gt;=0,0,IF(($S388-CC388)&lt;0,0,IF(AND(($S388-CD388)&gt;0,(CC388-$R388)&gt;0),$V388/365*(CD388-CC388+1),IF(AND(($S388-CD388)&lt;=0,(CC388-$R388)&gt;0),$V388/365*($S388-CC388+1),$V388/365*(CD388-$R388+1))))),0)</f>
        <v>0</v>
      </c>
      <c r="CF388" s="154">
        <f>CD388+1</f>
        <v>46266</v>
      </c>
      <c r="CG388" s="154">
        <f>CF388+29</f>
        <v>46295</v>
      </c>
      <c r="CH388" s="158">
        <f>IFERROR(IF(($R388-CG388)&gt;=0,0,IF(($S388-CF388)&lt;0,0,IF(AND(($S388-CG388)&gt;0,(CF388-$R388)&gt;0),$V388/365*(CG388-CF388+1),IF(AND(($S388-CG388)&lt;=0,(CF388-$R388)&gt;0),$V388/365*($S388-CF388+1),$V388/365*(CG388-$R388+1))))),0)</f>
        <v>0</v>
      </c>
      <c r="CI388" s="154">
        <f>CG388+1</f>
        <v>46296</v>
      </c>
      <c r="CJ388" s="154">
        <f>CI388+30</f>
        <v>46326</v>
      </c>
      <c r="CK388" s="158">
        <f>IFERROR(IF(($R388-CJ388)&gt;=0,0,IF(($S388-CI388)&lt;0,0,IF(AND(($S388-CJ388)&gt;0,(CI388-$R388)&gt;0),$V388/365*(CJ388-CI388+1),IF(AND(($S388-CJ388)&lt;=0,(CI388-$R388)&gt;0),$V388/365*($S388-CI388+1),$V388/365*(CJ388-$R388+1))))),0)</f>
        <v>0</v>
      </c>
      <c r="CL388" s="154">
        <f>CJ388+1</f>
        <v>46327</v>
      </c>
      <c r="CM388" s="154">
        <f>CL388+29</f>
        <v>46356</v>
      </c>
      <c r="CN388" s="158">
        <f>IFERROR(IF(($R388-CM388)&gt;=0,0,IF(($S388-CL388)&lt;0,0,IF(AND(($S388-CM388)&gt;0,(CL388-$R388)&gt;0),$V388/365*(CM388-CL388+1),IF(AND(($S388-CM388)&lt;=0,(CL388-$R388)&gt;0),$V388/365*($S388-CL388+1),$V388/365*(CM388-$R388+1))))),0)</f>
        <v>0</v>
      </c>
      <c r="CO388" s="154">
        <f>CM388+1</f>
        <v>46357</v>
      </c>
      <c r="CP388" s="154">
        <f>CO388+30</f>
        <v>46387</v>
      </c>
      <c r="CQ388" s="158">
        <f>IFERROR(IF(($R388-CP388)&gt;=0,0,IF(($S388-CO388)&lt;0,0,IF(AND(($S388-CP388)&gt;0,(CO388-$R388)&gt;0),$V388/365*(CP388-CO388+1),IF(AND(($S388-CP388)&lt;=0,(CO388-$R388)&gt;0),$V388/365*($S388-CO388+1),$V388/365*(CP388-$R388+1))))),0)</f>
        <v>0</v>
      </c>
    </row>
    <row r="389" s="80" customFormat="1" ht="24" customHeight="1" outlineLevel="4" spans="1:95">
      <c r="A389" s="119"/>
      <c r="B389" s="120"/>
      <c r="C389" s="121"/>
      <c r="D389" s="119"/>
      <c r="E389" s="120"/>
      <c r="F389" s="120"/>
      <c r="G389" s="120"/>
      <c r="H389" s="122"/>
      <c r="I389" s="122"/>
      <c r="J389" s="122">
        <f>Z389+AC389+AF389+AI389+AL389+AO389+AR389+AU389+AX389+BA389+BD389+BG389</f>
        <v>0</v>
      </c>
      <c r="K389" s="122">
        <f>K388+1</f>
        <v>4</v>
      </c>
      <c r="L389" s="147"/>
      <c r="M389" s="148">
        <f>IFERROR(VLOOKUP($L389,'2-2 引出数据_合同数据仓库'!$B$2:$BP$10000,3,FALSE),0)</f>
        <v>0</v>
      </c>
      <c r="N389" s="122"/>
      <c r="O389" s="148">
        <f>IFERROR(VLOOKUP((LEFT(VLOOKUP($L389,'2-2 引出数据_合同数据仓库'!$B$2:$BP$10000,64,FALSE),15)&amp;(RIGHT(VLOOKUP($L389,'2-2 引出数据_合同数据仓库'!$B$2:$BP$10000,64,FALSE),4)+1)),'2-2 引出数据_合同数据仓库'!$B$2:$BP$10000,3,FALSE),0)</f>
        <v>0</v>
      </c>
      <c r="P389" s="122"/>
      <c r="Q389" s="122">
        <f>IFERROR(VLOOKUP($L389,'2-2 引出数据_合同数据仓库'!$B$2:$BP$10000,28,FALSE),0)</f>
        <v>0</v>
      </c>
      <c r="R389" s="122">
        <f>IFERROR(VLOOKUP($L389,'2-2 引出数据_合同数据仓库'!$B$2:$BP$10000,29,FALSE),0)</f>
        <v>0</v>
      </c>
      <c r="S389" s="122">
        <f>IFERROR(VLOOKUP($L389,'2-2 引出数据_合同数据仓库'!$B$2:$BP$10000,4,FALSE),0)</f>
        <v>0</v>
      </c>
      <c r="T389" s="122"/>
      <c r="U389" s="122">
        <f>IFERROR(VLOOKUP($L389,'2-2 引出数据_合同数据仓库'!$B$2:$BP$10000,15,FALSE),0)</f>
        <v>0</v>
      </c>
      <c r="V389" s="122">
        <f>U389/(S389-R389+1)*365</f>
        <v>0</v>
      </c>
      <c r="W389" s="122"/>
      <c r="X389" s="154">
        <v>45658</v>
      </c>
      <c r="Y389" s="154">
        <f>X389+30</f>
        <v>45688</v>
      </c>
      <c r="Z389" s="158">
        <f>IFERROR(IF(($R389-Y389)&gt;=0,0,IF(($S389-X389)&lt;0,0,IF(AND(($S389-Y389)&gt;0,(X389-$R389)&gt;0),$V389/365*(Y389-X389+1),IF(AND(($S389-Y389)&lt;=0,(X389-$R389)&gt;0),$V389/365*($S389-X389+1),$V389/365*(Y389-$R389+1))))),0)</f>
        <v>0</v>
      </c>
      <c r="AA389" s="154">
        <f>Y389+1</f>
        <v>45689</v>
      </c>
      <c r="AB389" s="154">
        <f>AA389+27</f>
        <v>45716</v>
      </c>
      <c r="AC389" s="158">
        <f>IFERROR(IF(($R389-AB389)&gt;=0,0,IF(($S389-AA389)&lt;0,0,IF(AND(($S389-AB389)&gt;0,(AA389-$R389)&gt;0),$V389/365*(AB389-AA389+1),IF(AND(($S389-AB389)&lt;=0,(AA389-$R389)&gt;0),$V389/365*($S389-AA389+1),$V389/365*(AB389-$R389+1))))),0)</f>
        <v>0</v>
      </c>
      <c r="AD389" s="154">
        <f>AB389+1</f>
        <v>45717</v>
      </c>
      <c r="AE389" s="154">
        <f>AD389+30</f>
        <v>45747</v>
      </c>
      <c r="AF389" s="158">
        <f>IFERROR(IF(($R389-AE389)&gt;=0,0,IF(($S389-AD389)&lt;0,0,IF(AND(($S389-AE389)&gt;0,(AD389-$R389)&gt;0),$V389/365*(AE389-AD389+1),IF(AND(($S389-AE389)&lt;=0,(AD389-$R389)&gt;0),$V389/365*($S389-AD389+1),$V389/365*(AE389-$R389+1))))),0)</f>
        <v>0</v>
      </c>
      <c r="AG389" s="154">
        <f>AE389+1</f>
        <v>45748</v>
      </c>
      <c r="AH389" s="154">
        <f>AG389+29</f>
        <v>45777</v>
      </c>
      <c r="AI389" s="158">
        <f>IFERROR(IF(($R389-AH389)&gt;=0,0,IF(($S389-AG389)&lt;0,0,IF(AND(($S389-AH389)&gt;0,(AG389-$R389)&gt;0),$V389/365*(AH389-AG389+1),IF(AND(($S389-AH389)&lt;=0,(AG389-$R389)&gt;0),$V389/365*($S389-AG389+1),$V389/365*(AH389-$R389+1))))),0)</f>
        <v>0</v>
      </c>
      <c r="AJ389" s="154">
        <f>AH389+1</f>
        <v>45778</v>
      </c>
      <c r="AK389" s="154">
        <f>AJ389+30</f>
        <v>45808</v>
      </c>
      <c r="AL389" s="158">
        <f>IFERROR(IF(($R389-AK389)&gt;=0,0,IF(($S389-AJ389)&lt;0,0,IF(AND(($S389-AK389)&gt;0,(AJ389-$R389)&gt;0),$V389/365*(AK389-AJ389+1),IF(AND(($S389-AK389)&lt;=0,(AJ389-$R389)&gt;0),$V389/365*($S389-AJ389+1),$V389/365*(AK389-$R389+1))))),0)</f>
        <v>0</v>
      </c>
      <c r="AM389" s="154">
        <f>AK389+1</f>
        <v>45809</v>
      </c>
      <c r="AN389" s="154">
        <f>AM389+29</f>
        <v>45838</v>
      </c>
      <c r="AO389" s="158">
        <f>IFERROR(IF(($R389-AN389)&gt;=0,0,IF(($S389-AM389)&lt;0,0,IF(AND(($S389-AN389)&gt;0,(AM389-$R389)&gt;0),$V389/365*(AN389-AM389+1),IF(AND(($S389-AN389)&lt;=0,(AM389-$R389)&gt;0),$V389/365*($S389-AM389+1),$V389/365*(AN389-$R389+1))))),0)</f>
        <v>0</v>
      </c>
      <c r="AP389" s="154">
        <f>AN389+1</f>
        <v>45839</v>
      </c>
      <c r="AQ389" s="154">
        <f>AP389+30</f>
        <v>45869</v>
      </c>
      <c r="AR389" s="158">
        <f>IFERROR(IF(($R389-AQ389)&gt;=0,0,IF(($S389-AP389)&lt;0,0,IF(AND(($S389-AQ389)&gt;0,(AP389-$R389)&gt;0),$V389/365*(AQ389-AP389+1),IF(AND(($S389-AQ389)&lt;=0,(AP389-$R389)&gt;0),$V389/365*($S389-AP389+1),$V389/365*(AQ389-$R389+1))))),0)</f>
        <v>0</v>
      </c>
      <c r="AS389" s="154">
        <f>AQ389+1</f>
        <v>45870</v>
      </c>
      <c r="AT389" s="154">
        <f>AS389+30</f>
        <v>45900</v>
      </c>
      <c r="AU389" s="158">
        <f>IFERROR(IF(($R389-AT389)&gt;=0,0,IF(($S389-AS389)&lt;0,0,IF(AND(($S389-AT389)&gt;0,(AS389-$R389)&gt;0),$V389/365*(AT389-AS389+1),IF(AND(($S389-AT389)&lt;=0,(AS389-$R389)&gt;0),$V389/365*($S389-AS389+1),$V389/365*(AT389-$R389+1))))),0)</f>
        <v>0</v>
      </c>
      <c r="AV389" s="154">
        <f>AT389+1</f>
        <v>45901</v>
      </c>
      <c r="AW389" s="154">
        <f>AV389+29</f>
        <v>45930</v>
      </c>
      <c r="AX389" s="158">
        <f>IFERROR(IF(($R389-AW389)&gt;=0,0,IF(($S389-AV389)&lt;0,0,IF(AND(($S389-AW389)&gt;0,(AV389-$R389)&gt;0),$V389/365*(AW389-AV389+1),IF(AND(($S389-AW389)&lt;=0,(AV389-$R389)&gt;0),$V389/365*($S389-AV389+1),$V389/365*(AW389-$R389+1))))),0)</f>
        <v>0</v>
      </c>
      <c r="AY389" s="154">
        <f>AW389+1</f>
        <v>45931</v>
      </c>
      <c r="AZ389" s="154">
        <f>AY389+30</f>
        <v>45961</v>
      </c>
      <c r="BA389" s="158">
        <f>IFERROR(IF(($R389-AZ389)&gt;=0,0,IF(($S389-AY389)&lt;0,0,IF(AND(($S389-AZ389)&gt;0,(AY389-$R389)&gt;0),$V389/365*(AZ389-AY389+1),IF(AND(($S389-AZ389)&lt;=0,(AY389-$R389)&gt;0),$V389/365*($S389-AY389+1),$V389/365*(AZ389-$R389+1))))),0)</f>
        <v>0</v>
      </c>
      <c r="BB389" s="154">
        <f>AZ389+1</f>
        <v>45962</v>
      </c>
      <c r="BC389" s="154">
        <f>BB389+29</f>
        <v>45991</v>
      </c>
      <c r="BD389" s="158">
        <f>IFERROR(IF(($R389-BC389)&gt;=0,0,IF(($S389-BB389)&lt;0,0,IF(AND(($S389-BC389)&gt;0,(BB389-$R389)&gt;0),$V389/365*(BC389-BB389+1),IF(AND(($S389-BC389)&lt;=0,(BB389-$R389)&gt;0),$V389/365*($S389-BB389+1),$V389/365*(BC389-$R389+1))))),0)</f>
        <v>0</v>
      </c>
      <c r="BE389" s="154">
        <f>BC389+1</f>
        <v>45992</v>
      </c>
      <c r="BF389" s="154">
        <f>BE389+30</f>
        <v>46022</v>
      </c>
      <c r="BG389" s="158">
        <f>IFERROR(IF(($R389-BF389)&gt;=0,0,IF(($S389-BE389)&lt;0,0,IF(AND(($S389-BF389)&gt;0,(BE389-$R389)&gt;0),$V389/365*(BF389-BE389+1),IF(AND(($S389-BF389)&lt;=0,(BE389-$R389)&gt;0),$V389/365*($S389-BE389+1),$V389/365*(BF389-$R389+1))))),0)</f>
        <v>0</v>
      </c>
      <c r="BH389" s="154">
        <v>46023</v>
      </c>
      <c r="BI389" s="154">
        <f>BH389+30</f>
        <v>46053</v>
      </c>
      <c r="BJ389" s="158">
        <f>IFERROR(IF(($R389-BI389)&gt;=0,0,IF(($S389-BH389)&lt;0,0,IF(AND(($S389-BI389)&gt;0,(BH389-$R389)&gt;0),$V389/365*(BI389-BH389+1),IF(AND(($S389-BI389)&lt;=0,(BH389-$R389)&gt;0),$V389/365*($S389-BH389+1),$V389/365*(BI389-$R389+1))))),0)</f>
        <v>0</v>
      </c>
      <c r="BK389" s="154">
        <f>BI389+1</f>
        <v>46054</v>
      </c>
      <c r="BL389" s="154">
        <f>BK389+27</f>
        <v>46081</v>
      </c>
      <c r="BM389" s="158">
        <f>IFERROR(IF(($R389-BL389)&gt;=0,0,IF(($S389-BK389)&lt;0,0,IF(AND(($S389-BL389)&gt;0,(BK389-$R389)&gt;0),$V389/365*(BL389-BK389+1),IF(AND(($S389-BL389)&lt;=0,(BK389-$R389)&gt;0),$V389/365*($S389-BK389+1),$V389/365*(BL389-$R389+1))))),0)</f>
        <v>0</v>
      </c>
      <c r="BN389" s="154">
        <f>BL389+1</f>
        <v>46082</v>
      </c>
      <c r="BO389" s="154">
        <f>BN389+30</f>
        <v>46112</v>
      </c>
      <c r="BP389" s="158">
        <f>IFERROR(IF(($R389-BO389)&gt;=0,0,IF(($S389-BN389)&lt;0,0,IF(AND(($S389-BO389)&gt;0,(BN389-$R389)&gt;0),$V389/365*(BO389-BN389+1),IF(AND(($S389-BO389)&lt;=0,(BN389-$R389)&gt;0),$V389/365*($S389-BN389+1),$V389/365*(BO389-$R389+1))))),0)</f>
        <v>0</v>
      </c>
      <c r="BQ389" s="154">
        <f>BO389+1</f>
        <v>46113</v>
      </c>
      <c r="BR389" s="154">
        <f>BQ389+29</f>
        <v>46142</v>
      </c>
      <c r="BS389" s="158">
        <f>IFERROR(IF(($R389-BR389)&gt;=0,0,IF(($S389-BQ389)&lt;0,0,IF(AND(($S389-BR389)&gt;0,(BQ389-$R389)&gt;0),$V389/365*(BR389-BQ389+1),IF(AND(($S389-BR389)&lt;=0,(BQ389-$R389)&gt;0),$V389/365*($S389-BQ389+1),$V389/365*(BR389-$R389+1))))),0)</f>
        <v>0</v>
      </c>
      <c r="BT389" s="154">
        <f>BR389+1</f>
        <v>46143</v>
      </c>
      <c r="BU389" s="154">
        <f>BT389+30</f>
        <v>46173</v>
      </c>
      <c r="BV389" s="158">
        <f>IFERROR(IF(($R389-BU389)&gt;=0,0,IF(($S389-BT389)&lt;0,0,IF(AND(($S389-BU389)&gt;0,(BT389-$R389)&gt;0),$V389/365*(BU389-BT389+1),IF(AND(($S389-BU389)&lt;=0,(BT389-$R389)&gt;0),$V389/365*($S389-BT389+1),$V389/365*(BU389-$R389+1))))),0)</f>
        <v>0</v>
      </c>
      <c r="BW389" s="154">
        <f>BU389+1</f>
        <v>46174</v>
      </c>
      <c r="BX389" s="154">
        <f>BW389+29</f>
        <v>46203</v>
      </c>
      <c r="BY389" s="158">
        <f>IFERROR(IF(($R389-BX389)&gt;=0,0,IF(($S389-BW389)&lt;0,0,IF(AND(($S389-BX389)&gt;0,(BW389-$R389)&gt;0),$V389/365*(BX389-BW389+1),IF(AND(($S389-BX389)&lt;=0,(BW389-$R389)&gt;0),$V389/365*($S389-BW389+1),$V389/365*(BX389-$R389+1))))),0)</f>
        <v>0</v>
      </c>
      <c r="BZ389" s="154">
        <f>BX389+1</f>
        <v>46204</v>
      </c>
      <c r="CA389" s="154">
        <f>BZ389+30</f>
        <v>46234</v>
      </c>
      <c r="CB389" s="158">
        <f>IFERROR(IF(($R389-CA389)&gt;=0,0,IF(($S389-BZ389)&lt;0,0,IF(AND(($S389-CA389)&gt;0,(BZ389-$R389)&gt;0),$V389/365*(CA389-BZ389+1),IF(AND(($S389-CA389)&lt;=0,(BZ389-$R389)&gt;0),$V389/365*($S389-BZ389+1),$V389/365*(CA389-$R389+1))))),0)</f>
        <v>0</v>
      </c>
      <c r="CC389" s="154">
        <f>CA389+1</f>
        <v>46235</v>
      </c>
      <c r="CD389" s="154">
        <f>CC389+30</f>
        <v>46265</v>
      </c>
      <c r="CE389" s="158">
        <f>IFERROR(IF(($R389-CD389)&gt;=0,0,IF(($S389-CC389)&lt;0,0,IF(AND(($S389-CD389)&gt;0,(CC389-$R389)&gt;0),$V389/365*(CD389-CC389+1),IF(AND(($S389-CD389)&lt;=0,(CC389-$R389)&gt;0),$V389/365*($S389-CC389+1),$V389/365*(CD389-$R389+1))))),0)</f>
        <v>0</v>
      </c>
      <c r="CF389" s="154">
        <f>CD389+1</f>
        <v>46266</v>
      </c>
      <c r="CG389" s="154">
        <f>CF389+29</f>
        <v>46295</v>
      </c>
      <c r="CH389" s="158">
        <f>IFERROR(IF(($R389-CG389)&gt;=0,0,IF(($S389-CF389)&lt;0,0,IF(AND(($S389-CG389)&gt;0,(CF389-$R389)&gt;0),$V389/365*(CG389-CF389+1),IF(AND(($S389-CG389)&lt;=0,(CF389-$R389)&gt;0),$V389/365*($S389-CF389+1),$V389/365*(CG389-$R389+1))))),0)</f>
        <v>0</v>
      </c>
      <c r="CI389" s="154">
        <f>CG389+1</f>
        <v>46296</v>
      </c>
      <c r="CJ389" s="154">
        <f>CI389+30</f>
        <v>46326</v>
      </c>
      <c r="CK389" s="158">
        <f>IFERROR(IF(($R389-CJ389)&gt;=0,0,IF(($S389-CI389)&lt;0,0,IF(AND(($S389-CJ389)&gt;0,(CI389-$R389)&gt;0),$V389/365*(CJ389-CI389+1),IF(AND(($S389-CJ389)&lt;=0,(CI389-$R389)&gt;0),$V389/365*($S389-CI389+1),$V389/365*(CJ389-$R389+1))))),0)</f>
        <v>0</v>
      </c>
      <c r="CL389" s="154">
        <f>CJ389+1</f>
        <v>46327</v>
      </c>
      <c r="CM389" s="154">
        <f>CL389+29</f>
        <v>46356</v>
      </c>
      <c r="CN389" s="158">
        <f>IFERROR(IF(($R389-CM389)&gt;=0,0,IF(($S389-CL389)&lt;0,0,IF(AND(($S389-CM389)&gt;0,(CL389-$R389)&gt;0),$V389/365*(CM389-CL389+1),IF(AND(($S389-CM389)&lt;=0,(CL389-$R389)&gt;0),$V389/365*($S389-CL389+1),$V389/365*(CM389-$R389+1))))),0)</f>
        <v>0</v>
      </c>
      <c r="CO389" s="154">
        <f>CM389+1</f>
        <v>46357</v>
      </c>
      <c r="CP389" s="154">
        <f>CO389+30</f>
        <v>46387</v>
      </c>
      <c r="CQ389" s="158">
        <f>IFERROR(IF(($R389-CP389)&gt;=0,0,IF(($S389-CO389)&lt;0,0,IF(AND(($S389-CP389)&gt;0,(CO389-$R389)&gt;0),$V389/365*(CP389-CO389+1),IF(AND(($S389-CP389)&lt;=0,(CO389-$R389)&gt;0),$V389/365*($S389-CO389+1),$V389/365*(CP389-$R389+1))))),0)</f>
        <v>0</v>
      </c>
    </row>
    <row r="390" s="80" customFormat="1" ht="24" customHeight="1" outlineLevel="4" spans="1:95">
      <c r="A390" s="123" t="s">
        <v>2814</v>
      </c>
      <c r="B390" s="124"/>
      <c r="C390" s="124"/>
      <c r="D390" s="124"/>
      <c r="E390" s="124"/>
      <c r="F390" s="124"/>
      <c r="G390" s="125"/>
      <c r="H390" s="126"/>
      <c r="I390" s="126"/>
      <c r="J390" s="126"/>
      <c r="K390" s="126"/>
      <c r="L390" s="149"/>
      <c r="M390" s="149"/>
      <c r="N390" s="126"/>
      <c r="O390" s="126"/>
      <c r="P390" s="126"/>
      <c r="Q390" s="126"/>
      <c r="R390" s="126"/>
      <c r="S390" s="126"/>
      <c r="T390" s="126"/>
      <c r="U390" s="126"/>
      <c r="V390" s="126"/>
      <c r="W390" s="126"/>
      <c r="X390" s="126"/>
      <c r="Y390" s="126"/>
      <c r="Z390" s="126"/>
      <c r="AA390" s="126"/>
      <c r="AB390" s="126"/>
      <c r="AC390" s="126"/>
      <c r="AD390" s="126"/>
      <c r="AE390" s="126"/>
      <c r="AF390" s="126"/>
      <c r="AG390" s="126"/>
      <c r="AH390" s="126"/>
      <c r="AI390" s="126"/>
      <c r="AJ390" s="126"/>
      <c r="AK390" s="126"/>
      <c r="AL390" s="126"/>
      <c r="AM390" s="126"/>
      <c r="AN390" s="126"/>
      <c r="AO390" s="126"/>
      <c r="AP390" s="126"/>
      <c r="AQ390" s="126"/>
      <c r="AR390" s="126"/>
      <c r="AS390" s="126"/>
      <c r="AT390" s="126"/>
      <c r="AU390" s="126"/>
      <c r="AV390" s="126"/>
      <c r="AW390" s="126"/>
      <c r="AX390" s="126"/>
      <c r="AY390" s="126"/>
      <c r="AZ390" s="126"/>
      <c r="BA390" s="126"/>
      <c r="BB390" s="126"/>
      <c r="BC390" s="126"/>
      <c r="BD390" s="126"/>
      <c r="BE390" s="126"/>
      <c r="BF390" s="126"/>
      <c r="BG390" s="126"/>
      <c r="BH390" s="126"/>
      <c r="BI390" s="126"/>
      <c r="BJ390" s="126"/>
      <c r="BK390" s="126"/>
      <c r="BL390" s="126"/>
      <c r="BM390" s="126"/>
      <c r="BN390" s="126"/>
      <c r="BO390" s="126"/>
      <c r="BP390" s="126"/>
      <c r="BQ390" s="126"/>
      <c r="BR390" s="126"/>
      <c r="BS390" s="126"/>
      <c r="BT390" s="126"/>
      <c r="BU390" s="126"/>
      <c r="BV390" s="126"/>
      <c r="BW390" s="126"/>
      <c r="BX390" s="126"/>
      <c r="BY390" s="126"/>
      <c r="BZ390" s="126"/>
      <c r="CA390" s="126"/>
      <c r="CB390" s="126"/>
      <c r="CC390" s="126"/>
      <c r="CD390" s="126"/>
      <c r="CE390" s="126"/>
      <c r="CF390" s="126"/>
      <c r="CG390" s="126"/>
      <c r="CH390" s="126"/>
      <c r="CI390" s="126"/>
      <c r="CJ390" s="126"/>
      <c r="CK390" s="126"/>
      <c r="CL390" s="126"/>
      <c r="CM390" s="126"/>
      <c r="CN390" s="126"/>
      <c r="CO390" s="126"/>
      <c r="CP390" s="126"/>
      <c r="CQ390" s="126"/>
    </row>
    <row r="391" ht="24" customHeight="1" outlineLevel="3" spans="1:95">
      <c r="A391" s="115"/>
      <c r="B391" s="116" t="s">
        <v>792</v>
      </c>
      <c r="C391" s="117" t="s">
        <v>1360</v>
      </c>
      <c r="D391" s="115" t="s">
        <v>1361</v>
      </c>
      <c r="E391" s="116" t="s">
        <v>1362</v>
      </c>
      <c r="F391" s="116"/>
      <c r="G391" s="116" t="s">
        <v>936</v>
      </c>
      <c r="H391" s="118">
        <f>X391+AA391+AD391+AG391+AJ391+AM391+AP391+AS391+AV391+AY391+BB391+BE391</f>
        <v>0</v>
      </c>
      <c r="I391" s="118">
        <f>Y391+AB391+AE391+AH391+AK391+AN391+AQ391+AT391+AW391+AZ391+BC391+BF391</f>
        <v>0</v>
      </c>
      <c r="J391" s="118">
        <f>Z391+AC391+AF391+AI391+AL391+AO391+AR391+AU391+AX391+BA391+BD391+BG391</f>
        <v>0</v>
      </c>
      <c r="K391" s="118"/>
      <c r="L391" s="146"/>
      <c r="M391" s="146"/>
      <c r="N391" s="118"/>
      <c r="O391" s="118"/>
      <c r="P391" s="118"/>
      <c r="Q391" s="118"/>
      <c r="R391" s="118"/>
      <c r="S391" s="118"/>
      <c r="T391" s="118"/>
      <c r="U391" s="118"/>
      <c r="V391" s="118"/>
      <c r="W391" s="118"/>
      <c r="X391" s="118">
        <f>VLOOKUP($C391,'1 预算编制表单'!$C:$BJ,27,FALSE)</f>
        <v>0</v>
      </c>
      <c r="Y391" s="118">
        <f>X391-Z391</f>
        <v>0</v>
      </c>
      <c r="Z391" s="118">
        <f>SUM(Z392:Z396)</f>
        <v>0</v>
      </c>
      <c r="AA391" s="118">
        <f>VLOOKUP($C391,'1 预算编制表单'!$C:$BJ,30,FALSE)</f>
        <v>0</v>
      </c>
      <c r="AB391" s="118">
        <f>AA391-AC391</f>
        <v>0</v>
      </c>
      <c r="AC391" s="118">
        <f>SUM(AC392:AC396)</f>
        <v>0</v>
      </c>
      <c r="AD391" s="118">
        <f>VLOOKUP($C391,'1 预算编制表单'!$C:$BJ,33,FALSE)</f>
        <v>0</v>
      </c>
      <c r="AE391" s="118">
        <f>AD391-AF391</f>
        <v>0</v>
      </c>
      <c r="AF391" s="118">
        <f>SUM(AF392:AF396)</f>
        <v>0</v>
      </c>
      <c r="AG391" s="118">
        <f>VLOOKUP($C391,'1 预算编制表单'!$C:$BJ,36,FALSE)</f>
        <v>0</v>
      </c>
      <c r="AH391" s="118">
        <f>AG391-AI391</f>
        <v>0</v>
      </c>
      <c r="AI391" s="118">
        <f>SUM(AI392:AI396)</f>
        <v>0</v>
      </c>
      <c r="AJ391" s="118">
        <f>VLOOKUP($C391,'1 预算编制表单'!$C:$BJ,39,FALSE)</f>
        <v>0</v>
      </c>
      <c r="AK391" s="118">
        <f>AJ391-AL391</f>
        <v>0</v>
      </c>
      <c r="AL391" s="118">
        <f>SUM(AL392:AL396)</f>
        <v>0</v>
      </c>
      <c r="AM391" s="118">
        <f>VLOOKUP($C391,'1 预算编制表单'!$C:$BJ,42,FALSE)</f>
        <v>0</v>
      </c>
      <c r="AN391" s="118">
        <f>AM391-AO391</f>
        <v>0</v>
      </c>
      <c r="AO391" s="118">
        <f>SUM(AO392:AO396)</f>
        <v>0</v>
      </c>
      <c r="AP391" s="118">
        <f>VLOOKUP($C391,'1 预算编制表单'!$C:$BJ,45,FALSE)</f>
        <v>0</v>
      </c>
      <c r="AQ391" s="118">
        <f>AP391-AR391</f>
        <v>0</v>
      </c>
      <c r="AR391" s="118">
        <f>SUM(AR392:AR396)</f>
        <v>0</v>
      </c>
      <c r="AS391" s="118">
        <f>VLOOKUP($C391,'1 预算编制表单'!$C:$BJ,48,FALSE)</f>
        <v>0</v>
      </c>
      <c r="AT391" s="118">
        <f>AS391-AU391</f>
        <v>0</v>
      </c>
      <c r="AU391" s="118">
        <f>SUM(AU392:AU396)</f>
        <v>0</v>
      </c>
      <c r="AV391" s="118">
        <f>VLOOKUP($C391,'1 预算编制表单'!$C:$BJ,51,FALSE)</f>
        <v>0</v>
      </c>
      <c r="AW391" s="118">
        <f>AV391-AX391</f>
        <v>0</v>
      </c>
      <c r="AX391" s="118">
        <f>SUM(AX392:AX396)</f>
        <v>0</v>
      </c>
      <c r="AY391" s="118">
        <f>VLOOKUP($C391,'1 预算编制表单'!$C:$BJ,54,FALSE)</f>
        <v>0</v>
      </c>
      <c r="AZ391" s="118">
        <f>AY391-BA391</f>
        <v>0</v>
      </c>
      <c r="BA391" s="118">
        <f>SUM(BA392:BA396)</f>
        <v>0</v>
      </c>
      <c r="BB391" s="118">
        <f>VLOOKUP($C391,'1 预算编制表单'!$C:$BJ,57,FALSE)</f>
        <v>0</v>
      </c>
      <c r="BC391" s="118">
        <f>BB391-BD391</f>
        <v>0</v>
      </c>
      <c r="BD391" s="118">
        <f>SUM(BD392:BD396)</f>
        <v>0</v>
      </c>
      <c r="BE391" s="118">
        <f>VLOOKUP($C391,'1 预算编制表单'!$C:$BJ,60,FALSE)</f>
        <v>0</v>
      </c>
      <c r="BF391" s="118">
        <f>BE391-BG391</f>
        <v>0</v>
      </c>
      <c r="BG391" s="118">
        <f>SUM(BG392:BG396)</f>
        <v>0</v>
      </c>
      <c r="BH391" s="118">
        <f>VLOOKUP($C391,'1 预算编制表单'!$C:$BJ,27,FALSE)</f>
        <v>0</v>
      </c>
      <c r="BI391" s="118">
        <f>BH391-BJ391</f>
        <v>0</v>
      </c>
      <c r="BJ391" s="118">
        <f>SUM(BJ392:BJ396)</f>
        <v>0</v>
      </c>
      <c r="BK391" s="118">
        <f>VLOOKUP($C391,'1 预算编制表单'!$C:$BJ,30,FALSE)</f>
        <v>0</v>
      </c>
      <c r="BL391" s="118">
        <f>BK391-BM391</f>
        <v>0</v>
      </c>
      <c r="BM391" s="118">
        <f>SUM(BM392:BM396)</f>
        <v>0</v>
      </c>
      <c r="BN391" s="118">
        <f>VLOOKUP($C391,'1 预算编制表单'!$C:$BJ,33,FALSE)</f>
        <v>0</v>
      </c>
      <c r="BO391" s="118">
        <f>BN391-BP391</f>
        <v>0</v>
      </c>
      <c r="BP391" s="118">
        <f>SUM(BP392:BP396)</f>
        <v>0</v>
      </c>
      <c r="BQ391" s="118">
        <f>VLOOKUP($C391,'1 预算编制表单'!$C:$BJ,36,FALSE)</f>
        <v>0</v>
      </c>
      <c r="BR391" s="118">
        <f>BQ391-BS391</f>
        <v>0</v>
      </c>
      <c r="BS391" s="118">
        <f>SUM(BS392:BS396)</f>
        <v>0</v>
      </c>
      <c r="BT391" s="118">
        <f>VLOOKUP($C391,'1 预算编制表单'!$C:$BJ,39,FALSE)</f>
        <v>0</v>
      </c>
      <c r="BU391" s="118">
        <f>BT391-BV391</f>
        <v>0</v>
      </c>
      <c r="BV391" s="118">
        <f>SUM(BV392:BV396)</f>
        <v>0</v>
      </c>
      <c r="BW391" s="118">
        <f>VLOOKUP($C391,'1 预算编制表单'!$C:$BJ,42,FALSE)</f>
        <v>0</v>
      </c>
      <c r="BX391" s="118">
        <f>BW391-BY391</f>
        <v>0</v>
      </c>
      <c r="BY391" s="118">
        <f>SUM(BY392:BY396)</f>
        <v>0</v>
      </c>
      <c r="BZ391" s="118">
        <f>VLOOKUP($C391,'1 预算编制表单'!$C:$BJ,45,FALSE)</f>
        <v>0</v>
      </c>
      <c r="CA391" s="118">
        <f>BZ391-CB391</f>
        <v>0</v>
      </c>
      <c r="CB391" s="118">
        <f>SUM(CB392:CB396)</f>
        <v>0</v>
      </c>
      <c r="CC391" s="118">
        <f>VLOOKUP($C391,'1 预算编制表单'!$C:$BJ,48,FALSE)</f>
        <v>0</v>
      </c>
      <c r="CD391" s="118">
        <f>CC391-CE391</f>
        <v>0</v>
      </c>
      <c r="CE391" s="118">
        <f>SUM(CE392:CE396)</f>
        <v>0</v>
      </c>
      <c r="CF391" s="118">
        <f>VLOOKUP($C391,'1 预算编制表单'!$C:$BJ,51,FALSE)</f>
        <v>0</v>
      </c>
      <c r="CG391" s="118">
        <f>CF391-CH391</f>
        <v>0</v>
      </c>
      <c r="CH391" s="118">
        <f>SUM(CH392:CH396)</f>
        <v>0</v>
      </c>
      <c r="CI391" s="118">
        <f>VLOOKUP($C391,'1 预算编制表单'!$C:$BJ,54,FALSE)</f>
        <v>0</v>
      </c>
      <c r="CJ391" s="118">
        <f>CI391-CK391</f>
        <v>0</v>
      </c>
      <c r="CK391" s="118">
        <f>SUM(CK392:CK396)</f>
        <v>0</v>
      </c>
      <c r="CL391" s="118">
        <f>VLOOKUP($C391,'1 预算编制表单'!$C:$BJ,57,FALSE)</f>
        <v>0</v>
      </c>
      <c r="CM391" s="118">
        <f>CL391-CN391</f>
        <v>0</v>
      </c>
      <c r="CN391" s="118">
        <f>SUM(CN392:CN396)</f>
        <v>0</v>
      </c>
      <c r="CO391" s="118">
        <f>VLOOKUP($C391,'1 预算编制表单'!$C:$BJ,60,FALSE)</f>
        <v>0</v>
      </c>
      <c r="CP391" s="118">
        <f>CO391-CQ391</f>
        <v>0</v>
      </c>
      <c r="CQ391" s="118">
        <f>SUM(CQ392:CQ396)</f>
        <v>0</v>
      </c>
    </row>
    <row r="392" s="80" customFormat="1" ht="24" customHeight="1" outlineLevel="4" spans="1:95">
      <c r="A392" s="119"/>
      <c r="B392" s="120"/>
      <c r="C392" s="121"/>
      <c r="D392" s="119"/>
      <c r="E392" s="120"/>
      <c r="F392" s="120"/>
      <c r="G392" s="120"/>
      <c r="H392" s="122"/>
      <c r="I392" s="122"/>
      <c r="J392" s="122">
        <f>Z392+AC392+AF392+AI392+AL392+AO392+AR392+AU392+AX392+BA392+BD392+BG392</f>
        <v>0</v>
      </c>
      <c r="K392" s="122">
        <v>1</v>
      </c>
      <c r="L392" s="147"/>
      <c r="M392" s="148">
        <f>IFERROR(VLOOKUP($L392,'2-2 引出数据_合同数据仓库'!$B$2:$BP$10000,3,FALSE),0)</f>
        <v>0</v>
      </c>
      <c r="N392" s="122"/>
      <c r="O392" s="148">
        <f>IFERROR(VLOOKUP((LEFT(VLOOKUP($L392,'2-2 引出数据_合同数据仓库'!$B$2:$BP$10000,64,FALSE),15)&amp;(RIGHT(VLOOKUP($L392,'2-2 引出数据_合同数据仓库'!$B$2:$BP$10000,64,FALSE),4)+1)),'2-2 引出数据_合同数据仓库'!$B$2:$BP$10000,3,FALSE),0)</f>
        <v>0</v>
      </c>
      <c r="P392" s="122"/>
      <c r="Q392" s="122">
        <f>IFERROR(VLOOKUP($L392,'2-2 引出数据_合同数据仓库'!$B$2:$BP$10000,28,FALSE),0)</f>
        <v>0</v>
      </c>
      <c r="R392" s="122">
        <f>IFERROR(VLOOKUP($L392,'2-2 引出数据_合同数据仓库'!$B$2:$BP$10000,29,FALSE),0)</f>
        <v>0</v>
      </c>
      <c r="S392" s="122">
        <f>IFERROR(VLOOKUP($L392,'2-2 引出数据_合同数据仓库'!$B$2:$BP$10000,4,FALSE),0)</f>
        <v>0</v>
      </c>
      <c r="T392" s="122"/>
      <c r="U392" s="122">
        <f>IFERROR(VLOOKUP($L392,'2-2 引出数据_合同数据仓库'!$B$2:$BP$10000,15,FALSE),0)</f>
        <v>0</v>
      </c>
      <c r="V392" s="122">
        <f>U392/(S392-R392+1)*365</f>
        <v>0</v>
      </c>
      <c r="W392" s="122"/>
      <c r="X392" s="154">
        <v>45658</v>
      </c>
      <c r="Y392" s="154">
        <f>X392+30</f>
        <v>45688</v>
      </c>
      <c r="Z392" s="158">
        <f>IFERROR(IF(($R392-Y392)&gt;=0,0,IF(($S392-X392)&lt;0,0,IF(AND(($S392-Y392)&gt;0,(X392-$R392)&gt;0),$V392/365*(Y392-X392+1),IF(AND(($S392-Y392)&lt;=0,(X392-$R392)&gt;0),$V392/365*($S392-X392+1),$V392/365*(Y392-$R392+1))))),0)</f>
        <v>0</v>
      </c>
      <c r="AA392" s="154">
        <f>Y392+1</f>
        <v>45689</v>
      </c>
      <c r="AB392" s="154">
        <f>AA392+27</f>
        <v>45716</v>
      </c>
      <c r="AC392" s="158">
        <f>IFERROR(IF(($R392-AB392)&gt;=0,0,IF(($S392-AA392)&lt;0,0,IF(AND(($S392-AB392)&gt;0,(AA392-$R392)&gt;0),$V392/365*(AB392-AA392+1),IF(AND(($S392-AB392)&lt;=0,(AA392-$R392)&gt;0),$V392/365*($S392-AA392+1),$V392/365*(AB392-$R392+1))))),0)</f>
        <v>0</v>
      </c>
      <c r="AD392" s="154">
        <f>AB392+1</f>
        <v>45717</v>
      </c>
      <c r="AE392" s="154">
        <f>AD392+30</f>
        <v>45747</v>
      </c>
      <c r="AF392" s="158">
        <f>IFERROR(IF(($R392-AE392)&gt;=0,0,IF(($S392-AD392)&lt;0,0,IF(AND(($S392-AE392)&gt;0,(AD392-$R392)&gt;0),$V392/365*(AE392-AD392+1),IF(AND(($S392-AE392)&lt;=0,(AD392-$R392)&gt;0),$V392/365*($S392-AD392+1),$V392/365*(AE392-$R392+1))))),0)</f>
        <v>0</v>
      </c>
      <c r="AG392" s="154">
        <f>AE392+1</f>
        <v>45748</v>
      </c>
      <c r="AH392" s="154">
        <f>AG392+29</f>
        <v>45777</v>
      </c>
      <c r="AI392" s="158">
        <f>IFERROR(IF(($R392-AH392)&gt;=0,0,IF(($S392-AG392)&lt;0,0,IF(AND(($S392-AH392)&gt;0,(AG392-$R392)&gt;0),$V392/365*(AH392-AG392+1),IF(AND(($S392-AH392)&lt;=0,(AG392-$R392)&gt;0),$V392/365*($S392-AG392+1),$V392/365*(AH392-$R392+1))))),0)</f>
        <v>0</v>
      </c>
      <c r="AJ392" s="154">
        <f>AH392+1</f>
        <v>45778</v>
      </c>
      <c r="AK392" s="154">
        <f>AJ392+30</f>
        <v>45808</v>
      </c>
      <c r="AL392" s="158">
        <f>IFERROR(IF(($R392-AK392)&gt;=0,0,IF(($S392-AJ392)&lt;0,0,IF(AND(($S392-AK392)&gt;0,(AJ392-$R392)&gt;0),$V392/365*(AK392-AJ392+1),IF(AND(($S392-AK392)&lt;=0,(AJ392-$R392)&gt;0),$V392/365*($S392-AJ392+1),$V392/365*(AK392-$R392+1))))),0)</f>
        <v>0</v>
      </c>
      <c r="AM392" s="154">
        <f>AK392+1</f>
        <v>45809</v>
      </c>
      <c r="AN392" s="154">
        <f>AM392+29</f>
        <v>45838</v>
      </c>
      <c r="AO392" s="158">
        <f>IFERROR(IF(($R392-AN392)&gt;=0,0,IF(($S392-AM392)&lt;0,0,IF(AND(($S392-AN392)&gt;0,(AM392-$R392)&gt;0),$V392/365*(AN392-AM392+1),IF(AND(($S392-AN392)&lt;=0,(AM392-$R392)&gt;0),$V392/365*($S392-AM392+1),$V392/365*(AN392-$R392+1))))),0)</f>
        <v>0</v>
      </c>
      <c r="AP392" s="154">
        <f>AN392+1</f>
        <v>45839</v>
      </c>
      <c r="AQ392" s="154">
        <f>AP392+30</f>
        <v>45869</v>
      </c>
      <c r="AR392" s="158">
        <f>IFERROR(IF(($R392-AQ392)&gt;=0,0,IF(($S392-AP392)&lt;0,0,IF(AND(($S392-AQ392)&gt;0,(AP392-$R392)&gt;0),$V392/365*(AQ392-AP392+1),IF(AND(($S392-AQ392)&lt;=0,(AP392-$R392)&gt;0),$V392/365*($S392-AP392+1),$V392/365*(AQ392-$R392+1))))),0)</f>
        <v>0</v>
      </c>
      <c r="AS392" s="154">
        <f>AQ392+1</f>
        <v>45870</v>
      </c>
      <c r="AT392" s="154">
        <f>AS392+30</f>
        <v>45900</v>
      </c>
      <c r="AU392" s="158">
        <f>IFERROR(IF(($R392-AT392)&gt;=0,0,IF(($S392-AS392)&lt;0,0,IF(AND(($S392-AT392)&gt;0,(AS392-$R392)&gt;0),$V392/365*(AT392-AS392+1),IF(AND(($S392-AT392)&lt;=0,(AS392-$R392)&gt;0),$V392/365*($S392-AS392+1),$V392/365*(AT392-$R392+1))))),0)</f>
        <v>0</v>
      </c>
      <c r="AV392" s="154">
        <f>AT392+1</f>
        <v>45901</v>
      </c>
      <c r="AW392" s="154">
        <f>AV392+29</f>
        <v>45930</v>
      </c>
      <c r="AX392" s="158">
        <f>IFERROR(IF(($R392-AW392)&gt;=0,0,IF(($S392-AV392)&lt;0,0,IF(AND(($S392-AW392)&gt;0,(AV392-$R392)&gt;0),$V392/365*(AW392-AV392+1),IF(AND(($S392-AW392)&lt;=0,(AV392-$R392)&gt;0),$V392/365*($S392-AV392+1),$V392/365*(AW392-$R392+1))))),0)</f>
        <v>0</v>
      </c>
      <c r="AY392" s="154">
        <f>AW392+1</f>
        <v>45931</v>
      </c>
      <c r="AZ392" s="154">
        <f>AY392+30</f>
        <v>45961</v>
      </c>
      <c r="BA392" s="158">
        <f>IFERROR(IF(($R392-AZ392)&gt;=0,0,IF(($S392-AY392)&lt;0,0,IF(AND(($S392-AZ392)&gt;0,(AY392-$R392)&gt;0),$V392/365*(AZ392-AY392+1),IF(AND(($S392-AZ392)&lt;=0,(AY392-$R392)&gt;0),$V392/365*($S392-AY392+1),$V392/365*(AZ392-$R392+1))))),0)</f>
        <v>0</v>
      </c>
      <c r="BB392" s="154">
        <f>AZ392+1</f>
        <v>45962</v>
      </c>
      <c r="BC392" s="154">
        <f>BB392+29</f>
        <v>45991</v>
      </c>
      <c r="BD392" s="158">
        <f>IFERROR(IF(($R392-BC392)&gt;=0,0,IF(($S392-BB392)&lt;0,0,IF(AND(($S392-BC392)&gt;0,(BB392-$R392)&gt;0),$V392/365*(BC392-BB392+1),IF(AND(($S392-BC392)&lt;=0,(BB392-$R392)&gt;0),$V392/365*($S392-BB392+1),$V392/365*(BC392-$R392+1))))),0)</f>
        <v>0</v>
      </c>
      <c r="BE392" s="154">
        <f>BC392+1</f>
        <v>45992</v>
      </c>
      <c r="BF392" s="154">
        <f>BE392+30</f>
        <v>46022</v>
      </c>
      <c r="BG392" s="158">
        <f>IFERROR(IF(($R392-BF392)&gt;=0,0,IF(($S392-BE392)&lt;0,0,IF(AND(($S392-BF392)&gt;0,(BE392-$R392)&gt;0),$V392/365*(BF392-BE392+1),IF(AND(($S392-BF392)&lt;=0,(BE392-$R392)&gt;0),$V392/365*($S392-BE392+1),$V392/365*(BF392-$R392+1))))),0)</f>
        <v>0</v>
      </c>
      <c r="BH392" s="154">
        <v>46023</v>
      </c>
      <c r="BI392" s="154">
        <f>BH392+30</f>
        <v>46053</v>
      </c>
      <c r="BJ392" s="158">
        <f>IFERROR(IF(($R392-BI392)&gt;=0,0,IF(($S392-BH392)&lt;0,0,IF(AND(($S392-BI392)&gt;0,(BH392-$R392)&gt;0),$V392/365*(BI392-BH392+1),IF(AND(($S392-BI392)&lt;=0,(BH392-$R392)&gt;0),$V392/365*($S392-BH392+1),$V392/365*(BI392-$R392+1))))),0)</f>
        <v>0</v>
      </c>
      <c r="BK392" s="154">
        <f>BI392+1</f>
        <v>46054</v>
      </c>
      <c r="BL392" s="154">
        <f>BK392+27</f>
        <v>46081</v>
      </c>
      <c r="BM392" s="158">
        <f>IFERROR(IF(($R392-BL392)&gt;=0,0,IF(($S392-BK392)&lt;0,0,IF(AND(($S392-BL392)&gt;0,(BK392-$R392)&gt;0),$V392/365*(BL392-BK392+1),IF(AND(($S392-BL392)&lt;=0,(BK392-$R392)&gt;0),$V392/365*($S392-BK392+1),$V392/365*(BL392-$R392+1))))),0)</f>
        <v>0</v>
      </c>
      <c r="BN392" s="154">
        <f>BL392+1</f>
        <v>46082</v>
      </c>
      <c r="BO392" s="154">
        <f>BN392+30</f>
        <v>46112</v>
      </c>
      <c r="BP392" s="158">
        <f>IFERROR(IF(($R392-BO392)&gt;=0,0,IF(($S392-BN392)&lt;0,0,IF(AND(($S392-BO392)&gt;0,(BN392-$R392)&gt;0),$V392/365*(BO392-BN392+1),IF(AND(($S392-BO392)&lt;=0,(BN392-$R392)&gt;0),$V392/365*($S392-BN392+1),$V392/365*(BO392-$R392+1))))),0)</f>
        <v>0</v>
      </c>
      <c r="BQ392" s="154">
        <f>BO392+1</f>
        <v>46113</v>
      </c>
      <c r="BR392" s="154">
        <f>BQ392+29</f>
        <v>46142</v>
      </c>
      <c r="BS392" s="158">
        <f>IFERROR(IF(($R392-BR392)&gt;=0,0,IF(($S392-BQ392)&lt;0,0,IF(AND(($S392-BR392)&gt;0,(BQ392-$R392)&gt;0),$V392/365*(BR392-BQ392+1),IF(AND(($S392-BR392)&lt;=0,(BQ392-$R392)&gt;0),$V392/365*($S392-BQ392+1),$V392/365*(BR392-$R392+1))))),0)</f>
        <v>0</v>
      </c>
      <c r="BT392" s="154">
        <f>BR392+1</f>
        <v>46143</v>
      </c>
      <c r="BU392" s="154">
        <f>BT392+30</f>
        <v>46173</v>
      </c>
      <c r="BV392" s="158">
        <f>IFERROR(IF(($R392-BU392)&gt;=0,0,IF(($S392-BT392)&lt;0,0,IF(AND(($S392-BU392)&gt;0,(BT392-$R392)&gt;0),$V392/365*(BU392-BT392+1),IF(AND(($S392-BU392)&lt;=0,(BT392-$R392)&gt;0),$V392/365*($S392-BT392+1),$V392/365*(BU392-$R392+1))))),0)</f>
        <v>0</v>
      </c>
      <c r="BW392" s="154">
        <f>BU392+1</f>
        <v>46174</v>
      </c>
      <c r="BX392" s="154">
        <f>BW392+29</f>
        <v>46203</v>
      </c>
      <c r="BY392" s="158">
        <f>IFERROR(IF(($R392-BX392)&gt;=0,0,IF(($S392-BW392)&lt;0,0,IF(AND(($S392-BX392)&gt;0,(BW392-$R392)&gt;0),$V392/365*(BX392-BW392+1),IF(AND(($S392-BX392)&lt;=0,(BW392-$R392)&gt;0),$V392/365*($S392-BW392+1),$V392/365*(BX392-$R392+1))))),0)</f>
        <v>0</v>
      </c>
      <c r="BZ392" s="154">
        <f>BX392+1</f>
        <v>46204</v>
      </c>
      <c r="CA392" s="154">
        <f>BZ392+30</f>
        <v>46234</v>
      </c>
      <c r="CB392" s="158">
        <f>IFERROR(IF(($R392-CA392)&gt;=0,0,IF(($S392-BZ392)&lt;0,0,IF(AND(($S392-CA392)&gt;0,(BZ392-$R392)&gt;0),$V392/365*(CA392-BZ392+1),IF(AND(($S392-CA392)&lt;=0,(BZ392-$R392)&gt;0),$V392/365*($S392-BZ392+1),$V392/365*(CA392-$R392+1))))),0)</f>
        <v>0</v>
      </c>
      <c r="CC392" s="154">
        <f>CA392+1</f>
        <v>46235</v>
      </c>
      <c r="CD392" s="154">
        <f>CC392+30</f>
        <v>46265</v>
      </c>
      <c r="CE392" s="158">
        <f>IFERROR(IF(($R392-CD392)&gt;=0,0,IF(($S392-CC392)&lt;0,0,IF(AND(($S392-CD392)&gt;0,(CC392-$R392)&gt;0),$V392/365*(CD392-CC392+1),IF(AND(($S392-CD392)&lt;=0,(CC392-$R392)&gt;0),$V392/365*($S392-CC392+1),$V392/365*(CD392-$R392+1))))),0)</f>
        <v>0</v>
      </c>
      <c r="CF392" s="154">
        <f>CD392+1</f>
        <v>46266</v>
      </c>
      <c r="CG392" s="154">
        <f>CF392+29</f>
        <v>46295</v>
      </c>
      <c r="CH392" s="158">
        <f>IFERROR(IF(($R392-CG392)&gt;=0,0,IF(($S392-CF392)&lt;0,0,IF(AND(($S392-CG392)&gt;0,(CF392-$R392)&gt;0),$V392/365*(CG392-CF392+1),IF(AND(($S392-CG392)&lt;=0,(CF392-$R392)&gt;0),$V392/365*($S392-CF392+1),$V392/365*(CG392-$R392+1))))),0)</f>
        <v>0</v>
      </c>
      <c r="CI392" s="154">
        <f>CG392+1</f>
        <v>46296</v>
      </c>
      <c r="CJ392" s="154">
        <f>CI392+30</f>
        <v>46326</v>
      </c>
      <c r="CK392" s="158">
        <f>IFERROR(IF(($R392-CJ392)&gt;=0,0,IF(($S392-CI392)&lt;0,0,IF(AND(($S392-CJ392)&gt;0,(CI392-$R392)&gt;0),$V392/365*(CJ392-CI392+1),IF(AND(($S392-CJ392)&lt;=0,(CI392-$R392)&gt;0),$V392/365*($S392-CI392+1),$V392/365*(CJ392-$R392+1))))),0)</f>
        <v>0</v>
      </c>
      <c r="CL392" s="154">
        <f>CJ392+1</f>
        <v>46327</v>
      </c>
      <c r="CM392" s="154">
        <f>CL392+29</f>
        <v>46356</v>
      </c>
      <c r="CN392" s="158">
        <f>IFERROR(IF(($R392-CM392)&gt;=0,0,IF(($S392-CL392)&lt;0,0,IF(AND(($S392-CM392)&gt;0,(CL392-$R392)&gt;0),$V392/365*(CM392-CL392+1),IF(AND(($S392-CM392)&lt;=0,(CL392-$R392)&gt;0),$V392/365*($S392-CL392+1),$V392/365*(CM392-$R392+1))))),0)</f>
        <v>0</v>
      </c>
      <c r="CO392" s="154">
        <f>CM392+1</f>
        <v>46357</v>
      </c>
      <c r="CP392" s="154">
        <f>CO392+30</f>
        <v>46387</v>
      </c>
      <c r="CQ392" s="158">
        <f>IFERROR(IF(($R392-CP392)&gt;=0,0,IF(($S392-CO392)&lt;0,0,IF(AND(($S392-CP392)&gt;0,(CO392-$R392)&gt;0),$V392/365*(CP392-CO392+1),IF(AND(($S392-CP392)&lt;=0,(CO392-$R392)&gt;0),$V392/365*($S392-CO392+1),$V392/365*(CP392-$R392+1))))),0)</f>
        <v>0</v>
      </c>
    </row>
    <row r="393" s="80" customFormat="1" ht="24" customHeight="1" outlineLevel="4" spans="1:95">
      <c r="A393" s="119"/>
      <c r="B393" s="120"/>
      <c r="C393" s="121"/>
      <c r="D393" s="119"/>
      <c r="E393" s="120"/>
      <c r="F393" s="120"/>
      <c r="G393" s="120"/>
      <c r="H393" s="122"/>
      <c r="I393" s="122"/>
      <c r="J393" s="122">
        <f>Z393+AC393+AF393+AI393+AL393+AO393+AR393+AU393+AX393+BA393+BD393+BG393</f>
        <v>0</v>
      </c>
      <c r="K393" s="122">
        <f>K392+1</f>
        <v>2</v>
      </c>
      <c r="L393" s="147"/>
      <c r="M393" s="148">
        <f>IFERROR(VLOOKUP($L393,'2-2 引出数据_合同数据仓库'!$B$2:$BP$10000,3,FALSE),0)</f>
        <v>0</v>
      </c>
      <c r="N393" s="122"/>
      <c r="O393" s="148">
        <f>IFERROR(VLOOKUP((LEFT(VLOOKUP($L393,'2-2 引出数据_合同数据仓库'!$B$2:$BP$10000,64,FALSE),15)&amp;(RIGHT(VLOOKUP($L393,'2-2 引出数据_合同数据仓库'!$B$2:$BP$10000,64,FALSE),4)+1)),'2-2 引出数据_合同数据仓库'!$B$2:$BP$10000,3,FALSE),0)</f>
        <v>0</v>
      </c>
      <c r="P393" s="122"/>
      <c r="Q393" s="122">
        <f>IFERROR(VLOOKUP($L393,'2-2 引出数据_合同数据仓库'!$B$2:$BP$10000,28,FALSE),0)</f>
        <v>0</v>
      </c>
      <c r="R393" s="122">
        <f>IFERROR(VLOOKUP($L393,'2-2 引出数据_合同数据仓库'!$B$2:$BP$10000,29,FALSE),0)</f>
        <v>0</v>
      </c>
      <c r="S393" s="122">
        <f>IFERROR(VLOOKUP($L393,'2-2 引出数据_合同数据仓库'!$B$2:$BP$10000,4,FALSE),0)</f>
        <v>0</v>
      </c>
      <c r="T393" s="122"/>
      <c r="U393" s="122">
        <f>IFERROR(VLOOKUP($L393,'2-2 引出数据_合同数据仓库'!$B$2:$BP$10000,15,FALSE),0)</f>
        <v>0</v>
      </c>
      <c r="V393" s="122">
        <f>U393/(S393-R393+1)*365</f>
        <v>0</v>
      </c>
      <c r="W393" s="122"/>
      <c r="X393" s="154">
        <v>45658</v>
      </c>
      <c r="Y393" s="154">
        <f>X393+30</f>
        <v>45688</v>
      </c>
      <c r="Z393" s="158">
        <f>IFERROR(IF(($R393-Y393)&gt;=0,0,IF(($S393-X393)&lt;0,0,IF(AND(($S393-Y393)&gt;0,(X393-$R393)&gt;0),$V393/365*(Y393-X393+1),IF(AND(($S393-Y393)&lt;=0,(X393-$R393)&gt;0),$V393/365*($S393-X393+1),$V393/365*(Y393-$R393+1))))),0)</f>
        <v>0</v>
      </c>
      <c r="AA393" s="154">
        <f>Y393+1</f>
        <v>45689</v>
      </c>
      <c r="AB393" s="154">
        <f>AA393+27</f>
        <v>45716</v>
      </c>
      <c r="AC393" s="158">
        <f>IFERROR(IF(($R393-AB393)&gt;=0,0,IF(($S393-AA393)&lt;0,0,IF(AND(($S393-AB393)&gt;0,(AA393-$R393)&gt;0),$V393/365*(AB393-AA393+1),IF(AND(($S393-AB393)&lt;=0,(AA393-$R393)&gt;0),$V393/365*($S393-AA393+1),$V393/365*(AB393-$R393+1))))),0)</f>
        <v>0</v>
      </c>
      <c r="AD393" s="154">
        <f>AB393+1</f>
        <v>45717</v>
      </c>
      <c r="AE393" s="154">
        <f>AD393+30</f>
        <v>45747</v>
      </c>
      <c r="AF393" s="158">
        <f>IFERROR(IF(($R393-AE393)&gt;=0,0,IF(($S393-AD393)&lt;0,0,IF(AND(($S393-AE393)&gt;0,(AD393-$R393)&gt;0),$V393/365*(AE393-AD393+1),IF(AND(($S393-AE393)&lt;=0,(AD393-$R393)&gt;0),$V393/365*($S393-AD393+1),$V393/365*(AE393-$R393+1))))),0)</f>
        <v>0</v>
      </c>
      <c r="AG393" s="154">
        <f>AE393+1</f>
        <v>45748</v>
      </c>
      <c r="AH393" s="154">
        <f>AG393+29</f>
        <v>45777</v>
      </c>
      <c r="AI393" s="158">
        <f>IFERROR(IF(($R393-AH393)&gt;=0,0,IF(($S393-AG393)&lt;0,0,IF(AND(($S393-AH393)&gt;0,(AG393-$R393)&gt;0),$V393/365*(AH393-AG393+1),IF(AND(($S393-AH393)&lt;=0,(AG393-$R393)&gt;0),$V393/365*($S393-AG393+1),$V393/365*(AH393-$R393+1))))),0)</f>
        <v>0</v>
      </c>
      <c r="AJ393" s="154">
        <f>AH393+1</f>
        <v>45778</v>
      </c>
      <c r="AK393" s="154">
        <f>AJ393+30</f>
        <v>45808</v>
      </c>
      <c r="AL393" s="158">
        <f>IFERROR(IF(($R393-AK393)&gt;=0,0,IF(($S393-AJ393)&lt;0,0,IF(AND(($S393-AK393)&gt;0,(AJ393-$R393)&gt;0),$V393/365*(AK393-AJ393+1),IF(AND(($S393-AK393)&lt;=0,(AJ393-$R393)&gt;0),$V393/365*($S393-AJ393+1),$V393/365*(AK393-$R393+1))))),0)</f>
        <v>0</v>
      </c>
      <c r="AM393" s="154">
        <f>AK393+1</f>
        <v>45809</v>
      </c>
      <c r="AN393" s="154">
        <f>AM393+29</f>
        <v>45838</v>
      </c>
      <c r="AO393" s="158">
        <f>IFERROR(IF(($R393-AN393)&gt;=0,0,IF(($S393-AM393)&lt;0,0,IF(AND(($S393-AN393)&gt;0,(AM393-$R393)&gt;0),$V393/365*(AN393-AM393+1),IF(AND(($S393-AN393)&lt;=0,(AM393-$R393)&gt;0),$V393/365*($S393-AM393+1),$V393/365*(AN393-$R393+1))))),0)</f>
        <v>0</v>
      </c>
      <c r="AP393" s="154">
        <f>AN393+1</f>
        <v>45839</v>
      </c>
      <c r="AQ393" s="154">
        <f>AP393+30</f>
        <v>45869</v>
      </c>
      <c r="AR393" s="158">
        <f>IFERROR(IF(($R393-AQ393)&gt;=0,0,IF(($S393-AP393)&lt;0,0,IF(AND(($S393-AQ393)&gt;0,(AP393-$R393)&gt;0),$V393/365*(AQ393-AP393+1),IF(AND(($S393-AQ393)&lt;=0,(AP393-$R393)&gt;0),$V393/365*($S393-AP393+1),$V393/365*(AQ393-$R393+1))))),0)</f>
        <v>0</v>
      </c>
      <c r="AS393" s="154">
        <f>AQ393+1</f>
        <v>45870</v>
      </c>
      <c r="AT393" s="154">
        <f>AS393+30</f>
        <v>45900</v>
      </c>
      <c r="AU393" s="158">
        <f>IFERROR(IF(($R393-AT393)&gt;=0,0,IF(($S393-AS393)&lt;0,0,IF(AND(($S393-AT393)&gt;0,(AS393-$R393)&gt;0),$V393/365*(AT393-AS393+1),IF(AND(($S393-AT393)&lt;=0,(AS393-$R393)&gt;0),$V393/365*($S393-AS393+1),$V393/365*(AT393-$R393+1))))),0)</f>
        <v>0</v>
      </c>
      <c r="AV393" s="154">
        <f>AT393+1</f>
        <v>45901</v>
      </c>
      <c r="AW393" s="154">
        <f>AV393+29</f>
        <v>45930</v>
      </c>
      <c r="AX393" s="158">
        <f>IFERROR(IF(($R393-AW393)&gt;=0,0,IF(($S393-AV393)&lt;0,0,IF(AND(($S393-AW393)&gt;0,(AV393-$R393)&gt;0),$V393/365*(AW393-AV393+1),IF(AND(($S393-AW393)&lt;=0,(AV393-$R393)&gt;0),$V393/365*($S393-AV393+1),$V393/365*(AW393-$R393+1))))),0)</f>
        <v>0</v>
      </c>
      <c r="AY393" s="154">
        <f>AW393+1</f>
        <v>45931</v>
      </c>
      <c r="AZ393" s="154">
        <f>AY393+30</f>
        <v>45961</v>
      </c>
      <c r="BA393" s="158">
        <f>IFERROR(IF(($R393-AZ393)&gt;=0,0,IF(($S393-AY393)&lt;0,0,IF(AND(($S393-AZ393)&gt;0,(AY393-$R393)&gt;0),$V393/365*(AZ393-AY393+1),IF(AND(($S393-AZ393)&lt;=0,(AY393-$R393)&gt;0),$V393/365*($S393-AY393+1),$V393/365*(AZ393-$R393+1))))),0)</f>
        <v>0</v>
      </c>
      <c r="BB393" s="154">
        <f>AZ393+1</f>
        <v>45962</v>
      </c>
      <c r="BC393" s="154">
        <f>BB393+29</f>
        <v>45991</v>
      </c>
      <c r="BD393" s="158">
        <f>IFERROR(IF(($R393-BC393)&gt;=0,0,IF(($S393-BB393)&lt;0,0,IF(AND(($S393-BC393)&gt;0,(BB393-$R393)&gt;0),$V393/365*(BC393-BB393+1),IF(AND(($S393-BC393)&lt;=0,(BB393-$R393)&gt;0),$V393/365*($S393-BB393+1),$V393/365*(BC393-$R393+1))))),0)</f>
        <v>0</v>
      </c>
      <c r="BE393" s="154">
        <f>BC393+1</f>
        <v>45992</v>
      </c>
      <c r="BF393" s="154">
        <f>BE393+30</f>
        <v>46022</v>
      </c>
      <c r="BG393" s="158">
        <f>IFERROR(IF(($R393-BF393)&gt;=0,0,IF(($S393-BE393)&lt;0,0,IF(AND(($S393-BF393)&gt;0,(BE393-$R393)&gt;0),$V393/365*(BF393-BE393+1),IF(AND(($S393-BF393)&lt;=0,(BE393-$R393)&gt;0),$V393/365*($S393-BE393+1),$V393/365*(BF393-$R393+1))))),0)</f>
        <v>0</v>
      </c>
      <c r="BH393" s="154">
        <v>46023</v>
      </c>
      <c r="BI393" s="154">
        <f>BH393+30</f>
        <v>46053</v>
      </c>
      <c r="BJ393" s="158">
        <f>IFERROR(IF(($R393-BI393)&gt;=0,0,IF(($S393-BH393)&lt;0,0,IF(AND(($S393-BI393)&gt;0,(BH393-$R393)&gt;0),$V393/365*(BI393-BH393+1),IF(AND(($S393-BI393)&lt;=0,(BH393-$R393)&gt;0),$V393/365*($S393-BH393+1),$V393/365*(BI393-$R393+1))))),0)</f>
        <v>0</v>
      </c>
      <c r="BK393" s="154">
        <f>BI393+1</f>
        <v>46054</v>
      </c>
      <c r="BL393" s="154">
        <f>BK393+27</f>
        <v>46081</v>
      </c>
      <c r="BM393" s="158">
        <f>IFERROR(IF(($R393-BL393)&gt;=0,0,IF(($S393-BK393)&lt;0,0,IF(AND(($S393-BL393)&gt;0,(BK393-$R393)&gt;0),$V393/365*(BL393-BK393+1),IF(AND(($S393-BL393)&lt;=0,(BK393-$R393)&gt;0),$V393/365*($S393-BK393+1),$V393/365*(BL393-$R393+1))))),0)</f>
        <v>0</v>
      </c>
      <c r="BN393" s="154">
        <f>BL393+1</f>
        <v>46082</v>
      </c>
      <c r="BO393" s="154">
        <f>BN393+30</f>
        <v>46112</v>
      </c>
      <c r="BP393" s="158">
        <f>IFERROR(IF(($R393-BO393)&gt;=0,0,IF(($S393-BN393)&lt;0,0,IF(AND(($S393-BO393)&gt;0,(BN393-$R393)&gt;0),$V393/365*(BO393-BN393+1),IF(AND(($S393-BO393)&lt;=0,(BN393-$R393)&gt;0),$V393/365*($S393-BN393+1),$V393/365*(BO393-$R393+1))))),0)</f>
        <v>0</v>
      </c>
      <c r="BQ393" s="154">
        <f>BO393+1</f>
        <v>46113</v>
      </c>
      <c r="BR393" s="154">
        <f>BQ393+29</f>
        <v>46142</v>
      </c>
      <c r="BS393" s="158">
        <f>IFERROR(IF(($R393-BR393)&gt;=0,0,IF(($S393-BQ393)&lt;0,0,IF(AND(($S393-BR393)&gt;0,(BQ393-$R393)&gt;0),$V393/365*(BR393-BQ393+1),IF(AND(($S393-BR393)&lt;=0,(BQ393-$R393)&gt;0),$V393/365*($S393-BQ393+1),$V393/365*(BR393-$R393+1))))),0)</f>
        <v>0</v>
      </c>
      <c r="BT393" s="154">
        <f>BR393+1</f>
        <v>46143</v>
      </c>
      <c r="BU393" s="154">
        <f>BT393+30</f>
        <v>46173</v>
      </c>
      <c r="BV393" s="158">
        <f>IFERROR(IF(($R393-BU393)&gt;=0,0,IF(($S393-BT393)&lt;0,0,IF(AND(($S393-BU393)&gt;0,(BT393-$R393)&gt;0),$V393/365*(BU393-BT393+1),IF(AND(($S393-BU393)&lt;=0,(BT393-$R393)&gt;0),$V393/365*($S393-BT393+1),$V393/365*(BU393-$R393+1))))),0)</f>
        <v>0</v>
      </c>
      <c r="BW393" s="154">
        <f>BU393+1</f>
        <v>46174</v>
      </c>
      <c r="BX393" s="154">
        <f>BW393+29</f>
        <v>46203</v>
      </c>
      <c r="BY393" s="158">
        <f>IFERROR(IF(($R393-BX393)&gt;=0,0,IF(($S393-BW393)&lt;0,0,IF(AND(($S393-BX393)&gt;0,(BW393-$R393)&gt;0),$V393/365*(BX393-BW393+1),IF(AND(($S393-BX393)&lt;=0,(BW393-$R393)&gt;0),$V393/365*($S393-BW393+1),$V393/365*(BX393-$R393+1))))),0)</f>
        <v>0</v>
      </c>
      <c r="BZ393" s="154">
        <f>BX393+1</f>
        <v>46204</v>
      </c>
      <c r="CA393" s="154">
        <f>BZ393+30</f>
        <v>46234</v>
      </c>
      <c r="CB393" s="158">
        <f>IFERROR(IF(($R393-CA393)&gt;=0,0,IF(($S393-BZ393)&lt;0,0,IF(AND(($S393-CA393)&gt;0,(BZ393-$R393)&gt;0),$V393/365*(CA393-BZ393+1),IF(AND(($S393-CA393)&lt;=0,(BZ393-$R393)&gt;0),$V393/365*($S393-BZ393+1),$V393/365*(CA393-$R393+1))))),0)</f>
        <v>0</v>
      </c>
      <c r="CC393" s="154">
        <f>CA393+1</f>
        <v>46235</v>
      </c>
      <c r="CD393" s="154">
        <f>CC393+30</f>
        <v>46265</v>
      </c>
      <c r="CE393" s="158">
        <f>IFERROR(IF(($R393-CD393)&gt;=0,0,IF(($S393-CC393)&lt;0,0,IF(AND(($S393-CD393)&gt;0,(CC393-$R393)&gt;0),$V393/365*(CD393-CC393+1),IF(AND(($S393-CD393)&lt;=0,(CC393-$R393)&gt;0),$V393/365*($S393-CC393+1),$V393/365*(CD393-$R393+1))))),0)</f>
        <v>0</v>
      </c>
      <c r="CF393" s="154">
        <f>CD393+1</f>
        <v>46266</v>
      </c>
      <c r="CG393" s="154">
        <f>CF393+29</f>
        <v>46295</v>
      </c>
      <c r="CH393" s="158">
        <f>IFERROR(IF(($R393-CG393)&gt;=0,0,IF(($S393-CF393)&lt;0,0,IF(AND(($S393-CG393)&gt;0,(CF393-$R393)&gt;0),$V393/365*(CG393-CF393+1),IF(AND(($S393-CG393)&lt;=0,(CF393-$R393)&gt;0),$V393/365*($S393-CF393+1),$V393/365*(CG393-$R393+1))))),0)</f>
        <v>0</v>
      </c>
      <c r="CI393" s="154">
        <f>CG393+1</f>
        <v>46296</v>
      </c>
      <c r="CJ393" s="154">
        <f>CI393+30</f>
        <v>46326</v>
      </c>
      <c r="CK393" s="158">
        <f>IFERROR(IF(($R393-CJ393)&gt;=0,0,IF(($S393-CI393)&lt;0,0,IF(AND(($S393-CJ393)&gt;0,(CI393-$R393)&gt;0),$V393/365*(CJ393-CI393+1),IF(AND(($S393-CJ393)&lt;=0,(CI393-$R393)&gt;0),$V393/365*($S393-CI393+1),$V393/365*(CJ393-$R393+1))))),0)</f>
        <v>0</v>
      </c>
      <c r="CL393" s="154">
        <f>CJ393+1</f>
        <v>46327</v>
      </c>
      <c r="CM393" s="154">
        <f>CL393+29</f>
        <v>46356</v>
      </c>
      <c r="CN393" s="158">
        <f>IFERROR(IF(($R393-CM393)&gt;=0,0,IF(($S393-CL393)&lt;0,0,IF(AND(($S393-CM393)&gt;0,(CL393-$R393)&gt;0),$V393/365*(CM393-CL393+1),IF(AND(($S393-CM393)&lt;=0,(CL393-$R393)&gt;0),$V393/365*($S393-CL393+1),$V393/365*(CM393-$R393+1))))),0)</f>
        <v>0</v>
      </c>
      <c r="CO393" s="154">
        <f>CM393+1</f>
        <v>46357</v>
      </c>
      <c r="CP393" s="154">
        <f>CO393+30</f>
        <v>46387</v>
      </c>
      <c r="CQ393" s="158">
        <f>IFERROR(IF(($R393-CP393)&gt;=0,0,IF(($S393-CO393)&lt;0,0,IF(AND(($S393-CP393)&gt;0,(CO393-$R393)&gt;0),$V393/365*(CP393-CO393+1),IF(AND(($S393-CP393)&lt;=0,(CO393-$R393)&gt;0),$V393/365*($S393-CO393+1),$V393/365*(CP393-$R393+1))))),0)</f>
        <v>0</v>
      </c>
    </row>
    <row r="394" s="80" customFormat="1" ht="24" customHeight="1" outlineLevel="4" spans="1:95">
      <c r="A394" s="119"/>
      <c r="B394" s="120"/>
      <c r="C394" s="121"/>
      <c r="D394" s="119"/>
      <c r="E394" s="120"/>
      <c r="F394" s="120"/>
      <c r="G394" s="120"/>
      <c r="H394" s="122"/>
      <c r="I394" s="122"/>
      <c r="J394" s="122">
        <f>Z394+AC394+AF394+AI394+AL394+AO394+AR394+AU394+AX394+BA394+BD394+BG394</f>
        <v>0</v>
      </c>
      <c r="K394" s="122">
        <f>K393+1</f>
        <v>3</v>
      </c>
      <c r="L394" s="147"/>
      <c r="M394" s="148">
        <f>IFERROR(VLOOKUP($L394,'2-2 引出数据_合同数据仓库'!$B$2:$BP$10000,3,FALSE),0)</f>
        <v>0</v>
      </c>
      <c r="N394" s="122"/>
      <c r="O394" s="148">
        <f>IFERROR(VLOOKUP((LEFT(VLOOKUP($L394,'2-2 引出数据_合同数据仓库'!$B$2:$BP$10000,64,FALSE),15)&amp;(RIGHT(VLOOKUP($L394,'2-2 引出数据_合同数据仓库'!$B$2:$BP$10000,64,FALSE),4)+1)),'2-2 引出数据_合同数据仓库'!$B$2:$BP$10000,3,FALSE),0)</f>
        <v>0</v>
      </c>
      <c r="P394" s="122"/>
      <c r="Q394" s="122">
        <f>IFERROR(VLOOKUP($L394,'2-2 引出数据_合同数据仓库'!$B$2:$BP$10000,28,FALSE),0)</f>
        <v>0</v>
      </c>
      <c r="R394" s="122">
        <f>IFERROR(VLOOKUP($L394,'2-2 引出数据_合同数据仓库'!$B$2:$BP$10000,29,FALSE),0)</f>
        <v>0</v>
      </c>
      <c r="S394" s="122">
        <f>IFERROR(VLOOKUP($L394,'2-2 引出数据_合同数据仓库'!$B$2:$BP$10000,4,FALSE),0)</f>
        <v>0</v>
      </c>
      <c r="T394" s="122"/>
      <c r="U394" s="122">
        <f>IFERROR(VLOOKUP($L394,'2-2 引出数据_合同数据仓库'!$B$2:$BP$10000,15,FALSE),0)</f>
        <v>0</v>
      </c>
      <c r="V394" s="122">
        <f>U394/(S394-R394+1)*365</f>
        <v>0</v>
      </c>
      <c r="W394" s="122"/>
      <c r="X394" s="154">
        <v>45658</v>
      </c>
      <c r="Y394" s="154">
        <f>X394+30</f>
        <v>45688</v>
      </c>
      <c r="Z394" s="158">
        <f>IFERROR(IF(($R394-Y394)&gt;=0,0,IF(($S394-X394)&lt;0,0,IF(AND(($S394-Y394)&gt;0,(X394-$R394)&gt;0),$V394/365*(Y394-X394+1),IF(AND(($S394-Y394)&lt;=0,(X394-$R394)&gt;0),$V394/365*($S394-X394+1),$V394/365*(Y394-$R394+1))))),0)</f>
        <v>0</v>
      </c>
      <c r="AA394" s="154">
        <f>Y394+1</f>
        <v>45689</v>
      </c>
      <c r="AB394" s="154">
        <f>AA394+27</f>
        <v>45716</v>
      </c>
      <c r="AC394" s="158">
        <f>IFERROR(IF(($R394-AB394)&gt;=0,0,IF(($S394-AA394)&lt;0,0,IF(AND(($S394-AB394)&gt;0,(AA394-$R394)&gt;0),$V394/365*(AB394-AA394+1),IF(AND(($S394-AB394)&lt;=0,(AA394-$R394)&gt;0),$V394/365*($S394-AA394+1),$V394/365*(AB394-$R394+1))))),0)</f>
        <v>0</v>
      </c>
      <c r="AD394" s="154">
        <f>AB394+1</f>
        <v>45717</v>
      </c>
      <c r="AE394" s="154">
        <f>AD394+30</f>
        <v>45747</v>
      </c>
      <c r="AF394" s="158">
        <f>IFERROR(IF(($R394-AE394)&gt;=0,0,IF(($S394-AD394)&lt;0,0,IF(AND(($S394-AE394)&gt;0,(AD394-$R394)&gt;0),$V394/365*(AE394-AD394+1),IF(AND(($S394-AE394)&lt;=0,(AD394-$R394)&gt;0),$V394/365*($S394-AD394+1),$V394/365*(AE394-$R394+1))))),0)</f>
        <v>0</v>
      </c>
      <c r="AG394" s="154">
        <f>AE394+1</f>
        <v>45748</v>
      </c>
      <c r="AH394" s="154">
        <f>AG394+29</f>
        <v>45777</v>
      </c>
      <c r="AI394" s="158">
        <f>IFERROR(IF(($R394-AH394)&gt;=0,0,IF(($S394-AG394)&lt;0,0,IF(AND(($S394-AH394)&gt;0,(AG394-$R394)&gt;0),$V394/365*(AH394-AG394+1),IF(AND(($S394-AH394)&lt;=0,(AG394-$R394)&gt;0),$V394/365*($S394-AG394+1),$V394/365*(AH394-$R394+1))))),0)</f>
        <v>0</v>
      </c>
      <c r="AJ394" s="154">
        <f>AH394+1</f>
        <v>45778</v>
      </c>
      <c r="AK394" s="154">
        <f>AJ394+30</f>
        <v>45808</v>
      </c>
      <c r="AL394" s="158">
        <f>IFERROR(IF(($R394-AK394)&gt;=0,0,IF(($S394-AJ394)&lt;0,0,IF(AND(($S394-AK394)&gt;0,(AJ394-$R394)&gt;0),$V394/365*(AK394-AJ394+1),IF(AND(($S394-AK394)&lt;=0,(AJ394-$R394)&gt;0),$V394/365*($S394-AJ394+1),$V394/365*(AK394-$R394+1))))),0)</f>
        <v>0</v>
      </c>
      <c r="AM394" s="154">
        <f>AK394+1</f>
        <v>45809</v>
      </c>
      <c r="AN394" s="154">
        <f>AM394+29</f>
        <v>45838</v>
      </c>
      <c r="AO394" s="158">
        <f>IFERROR(IF(($R394-AN394)&gt;=0,0,IF(($S394-AM394)&lt;0,0,IF(AND(($S394-AN394)&gt;0,(AM394-$R394)&gt;0),$V394/365*(AN394-AM394+1),IF(AND(($S394-AN394)&lt;=0,(AM394-$R394)&gt;0),$V394/365*($S394-AM394+1),$V394/365*(AN394-$R394+1))))),0)</f>
        <v>0</v>
      </c>
      <c r="AP394" s="154">
        <f>AN394+1</f>
        <v>45839</v>
      </c>
      <c r="AQ394" s="154">
        <f>AP394+30</f>
        <v>45869</v>
      </c>
      <c r="AR394" s="158">
        <f>IFERROR(IF(($R394-AQ394)&gt;=0,0,IF(($S394-AP394)&lt;0,0,IF(AND(($S394-AQ394)&gt;0,(AP394-$R394)&gt;0),$V394/365*(AQ394-AP394+1),IF(AND(($S394-AQ394)&lt;=0,(AP394-$R394)&gt;0),$V394/365*($S394-AP394+1),$V394/365*(AQ394-$R394+1))))),0)</f>
        <v>0</v>
      </c>
      <c r="AS394" s="154">
        <f>AQ394+1</f>
        <v>45870</v>
      </c>
      <c r="AT394" s="154">
        <f>AS394+30</f>
        <v>45900</v>
      </c>
      <c r="AU394" s="158">
        <f>IFERROR(IF(($R394-AT394)&gt;=0,0,IF(($S394-AS394)&lt;0,0,IF(AND(($S394-AT394)&gt;0,(AS394-$R394)&gt;0),$V394/365*(AT394-AS394+1),IF(AND(($S394-AT394)&lt;=0,(AS394-$R394)&gt;0),$V394/365*($S394-AS394+1),$V394/365*(AT394-$R394+1))))),0)</f>
        <v>0</v>
      </c>
      <c r="AV394" s="154">
        <f>AT394+1</f>
        <v>45901</v>
      </c>
      <c r="AW394" s="154">
        <f>AV394+29</f>
        <v>45930</v>
      </c>
      <c r="AX394" s="158">
        <f>IFERROR(IF(($R394-AW394)&gt;=0,0,IF(($S394-AV394)&lt;0,0,IF(AND(($S394-AW394)&gt;0,(AV394-$R394)&gt;0),$V394/365*(AW394-AV394+1),IF(AND(($S394-AW394)&lt;=0,(AV394-$R394)&gt;0),$V394/365*($S394-AV394+1),$V394/365*(AW394-$R394+1))))),0)</f>
        <v>0</v>
      </c>
      <c r="AY394" s="154">
        <f>AW394+1</f>
        <v>45931</v>
      </c>
      <c r="AZ394" s="154">
        <f>AY394+30</f>
        <v>45961</v>
      </c>
      <c r="BA394" s="158">
        <f>IFERROR(IF(($R394-AZ394)&gt;=0,0,IF(($S394-AY394)&lt;0,0,IF(AND(($S394-AZ394)&gt;0,(AY394-$R394)&gt;0),$V394/365*(AZ394-AY394+1),IF(AND(($S394-AZ394)&lt;=0,(AY394-$R394)&gt;0),$V394/365*($S394-AY394+1),$V394/365*(AZ394-$R394+1))))),0)</f>
        <v>0</v>
      </c>
      <c r="BB394" s="154">
        <f>AZ394+1</f>
        <v>45962</v>
      </c>
      <c r="BC394" s="154">
        <f>BB394+29</f>
        <v>45991</v>
      </c>
      <c r="BD394" s="158">
        <f>IFERROR(IF(($R394-BC394)&gt;=0,0,IF(($S394-BB394)&lt;0,0,IF(AND(($S394-BC394)&gt;0,(BB394-$R394)&gt;0),$V394/365*(BC394-BB394+1),IF(AND(($S394-BC394)&lt;=0,(BB394-$R394)&gt;0),$V394/365*($S394-BB394+1),$V394/365*(BC394-$R394+1))))),0)</f>
        <v>0</v>
      </c>
      <c r="BE394" s="154">
        <f>BC394+1</f>
        <v>45992</v>
      </c>
      <c r="BF394" s="154">
        <f>BE394+30</f>
        <v>46022</v>
      </c>
      <c r="BG394" s="158">
        <f>IFERROR(IF(($R394-BF394)&gt;=0,0,IF(($S394-BE394)&lt;0,0,IF(AND(($S394-BF394)&gt;0,(BE394-$R394)&gt;0),$V394/365*(BF394-BE394+1),IF(AND(($S394-BF394)&lt;=0,(BE394-$R394)&gt;0),$V394/365*($S394-BE394+1),$V394/365*(BF394-$R394+1))))),0)</f>
        <v>0</v>
      </c>
      <c r="BH394" s="154">
        <v>46023</v>
      </c>
      <c r="BI394" s="154">
        <f>BH394+30</f>
        <v>46053</v>
      </c>
      <c r="BJ394" s="158">
        <f>IFERROR(IF(($R394-BI394)&gt;=0,0,IF(($S394-BH394)&lt;0,0,IF(AND(($S394-BI394)&gt;0,(BH394-$R394)&gt;0),$V394/365*(BI394-BH394+1),IF(AND(($S394-BI394)&lt;=0,(BH394-$R394)&gt;0),$V394/365*($S394-BH394+1),$V394/365*(BI394-$R394+1))))),0)</f>
        <v>0</v>
      </c>
      <c r="BK394" s="154">
        <f>BI394+1</f>
        <v>46054</v>
      </c>
      <c r="BL394" s="154">
        <f>BK394+27</f>
        <v>46081</v>
      </c>
      <c r="BM394" s="158">
        <f>IFERROR(IF(($R394-BL394)&gt;=0,0,IF(($S394-BK394)&lt;0,0,IF(AND(($S394-BL394)&gt;0,(BK394-$R394)&gt;0),$V394/365*(BL394-BK394+1),IF(AND(($S394-BL394)&lt;=0,(BK394-$R394)&gt;0),$V394/365*($S394-BK394+1),$V394/365*(BL394-$R394+1))))),0)</f>
        <v>0</v>
      </c>
      <c r="BN394" s="154">
        <f>BL394+1</f>
        <v>46082</v>
      </c>
      <c r="BO394" s="154">
        <f>BN394+30</f>
        <v>46112</v>
      </c>
      <c r="BP394" s="158">
        <f>IFERROR(IF(($R394-BO394)&gt;=0,0,IF(($S394-BN394)&lt;0,0,IF(AND(($S394-BO394)&gt;0,(BN394-$R394)&gt;0),$V394/365*(BO394-BN394+1),IF(AND(($S394-BO394)&lt;=0,(BN394-$R394)&gt;0),$V394/365*($S394-BN394+1),$V394/365*(BO394-$R394+1))))),0)</f>
        <v>0</v>
      </c>
      <c r="BQ394" s="154">
        <f>BO394+1</f>
        <v>46113</v>
      </c>
      <c r="BR394" s="154">
        <f>BQ394+29</f>
        <v>46142</v>
      </c>
      <c r="BS394" s="158">
        <f>IFERROR(IF(($R394-BR394)&gt;=0,0,IF(($S394-BQ394)&lt;0,0,IF(AND(($S394-BR394)&gt;0,(BQ394-$R394)&gt;0),$V394/365*(BR394-BQ394+1),IF(AND(($S394-BR394)&lt;=0,(BQ394-$R394)&gt;0),$V394/365*($S394-BQ394+1),$V394/365*(BR394-$R394+1))))),0)</f>
        <v>0</v>
      </c>
      <c r="BT394" s="154">
        <f>BR394+1</f>
        <v>46143</v>
      </c>
      <c r="BU394" s="154">
        <f>BT394+30</f>
        <v>46173</v>
      </c>
      <c r="BV394" s="158">
        <f>IFERROR(IF(($R394-BU394)&gt;=0,0,IF(($S394-BT394)&lt;0,0,IF(AND(($S394-BU394)&gt;0,(BT394-$R394)&gt;0),$V394/365*(BU394-BT394+1),IF(AND(($S394-BU394)&lt;=0,(BT394-$R394)&gt;0),$V394/365*($S394-BT394+1),$V394/365*(BU394-$R394+1))))),0)</f>
        <v>0</v>
      </c>
      <c r="BW394" s="154">
        <f>BU394+1</f>
        <v>46174</v>
      </c>
      <c r="BX394" s="154">
        <f>BW394+29</f>
        <v>46203</v>
      </c>
      <c r="BY394" s="158">
        <f>IFERROR(IF(($R394-BX394)&gt;=0,0,IF(($S394-BW394)&lt;0,0,IF(AND(($S394-BX394)&gt;0,(BW394-$R394)&gt;0),$V394/365*(BX394-BW394+1),IF(AND(($S394-BX394)&lt;=0,(BW394-$R394)&gt;0),$V394/365*($S394-BW394+1),$V394/365*(BX394-$R394+1))))),0)</f>
        <v>0</v>
      </c>
      <c r="BZ394" s="154">
        <f>BX394+1</f>
        <v>46204</v>
      </c>
      <c r="CA394" s="154">
        <f>BZ394+30</f>
        <v>46234</v>
      </c>
      <c r="CB394" s="158">
        <f>IFERROR(IF(($R394-CA394)&gt;=0,0,IF(($S394-BZ394)&lt;0,0,IF(AND(($S394-CA394)&gt;0,(BZ394-$R394)&gt;0),$V394/365*(CA394-BZ394+1),IF(AND(($S394-CA394)&lt;=0,(BZ394-$R394)&gt;0),$V394/365*($S394-BZ394+1),$V394/365*(CA394-$R394+1))))),0)</f>
        <v>0</v>
      </c>
      <c r="CC394" s="154">
        <f>CA394+1</f>
        <v>46235</v>
      </c>
      <c r="CD394" s="154">
        <f>CC394+30</f>
        <v>46265</v>
      </c>
      <c r="CE394" s="158">
        <f>IFERROR(IF(($R394-CD394)&gt;=0,0,IF(($S394-CC394)&lt;0,0,IF(AND(($S394-CD394)&gt;0,(CC394-$R394)&gt;0),$V394/365*(CD394-CC394+1),IF(AND(($S394-CD394)&lt;=0,(CC394-$R394)&gt;0),$V394/365*($S394-CC394+1),$V394/365*(CD394-$R394+1))))),0)</f>
        <v>0</v>
      </c>
      <c r="CF394" s="154">
        <f>CD394+1</f>
        <v>46266</v>
      </c>
      <c r="CG394" s="154">
        <f>CF394+29</f>
        <v>46295</v>
      </c>
      <c r="CH394" s="158">
        <f>IFERROR(IF(($R394-CG394)&gt;=0,0,IF(($S394-CF394)&lt;0,0,IF(AND(($S394-CG394)&gt;0,(CF394-$R394)&gt;0),$V394/365*(CG394-CF394+1),IF(AND(($S394-CG394)&lt;=0,(CF394-$R394)&gt;0),$V394/365*($S394-CF394+1),$V394/365*(CG394-$R394+1))))),0)</f>
        <v>0</v>
      </c>
      <c r="CI394" s="154">
        <f>CG394+1</f>
        <v>46296</v>
      </c>
      <c r="CJ394" s="154">
        <f>CI394+30</f>
        <v>46326</v>
      </c>
      <c r="CK394" s="158">
        <f>IFERROR(IF(($R394-CJ394)&gt;=0,0,IF(($S394-CI394)&lt;0,0,IF(AND(($S394-CJ394)&gt;0,(CI394-$R394)&gt;0),$V394/365*(CJ394-CI394+1),IF(AND(($S394-CJ394)&lt;=0,(CI394-$R394)&gt;0),$V394/365*($S394-CI394+1),$V394/365*(CJ394-$R394+1))))),0)</f>
        <v>0</v>
      </c>
      <c r="CL394" s="154">
        <f>CJ394+1</f>
        <v>46327</v>
      </c>
      <c r="CM394" s="154">
        <f>CL394+29</f>
        <v>46356</v>
      </c>
      <c r="CN394" s="158">
        <f>IFERROR(IF(($R394-CM394)&gt;=0,0,IF(($S394-CL394)&lt;0,0,IF(AND(($S394-CM394)&gt;0,(CL394-$R394)&gt;0),$V394/365*(CM394-CL394+1),IF(AND(($S394-CM394)&lt;=0,(CL394-$R394)&gt;0),$V394/365*($S394-CL394+1),$V394/365*(CM394-$R394+1))))),0)</f>
        <v>0</v>
      </c>
      <c r="CO394" s="154">
        <f>CM394+1</f>
        <v>46357</v>
      </c>
      <c r="CP394" s="154">
        <f>CO394+30</f>
        <v>46387</v>
      </c>
      <c r="CQ394" s="158">
        <f>IFERROR(IF(($R394-CP394)&gt;=0,0,IF(($S394-CO394)&lt;0,0,IF(AND(($S394-CP394)&gt;0,(CO394-$R394)&gt;0),$V394/365*(CP394-CO394+1),IF(AND(($S394-CP394)&lt;=0,(CO394-$R394)&gt;0),$V394/365*($S394-CO394+1),$V394/365*(CP394-$R394+1))))),0)</f>
        <v>0</v>
      </c>
    </row>
    <row r="395" s="80" customFormat="1" ht="24" customHeight="1" outlineLevel="4" spans="1:95">
      <c r="A395" s="119"/>
      <c r="B395" s="120"/>
      <c r="C395" s="121"/>
      <c r="D395" s="119"/>
      <c r="E395" s="120"/>
      <c r="F395" s="120"/>
      <c r="G395" s="120"/>
      <c r="H395" s="122"/>
      <c r="I395" s="122"/>
      <c r="J395" s="122">
        <f>Z395+AC395+AF395+AI395+AL395+AO395+AR395+AU395+AX395+BA395+BD395+BG395</f>
        <v>0</v>
      </c>
      <c r="K395" s="122">
        <f>K394+1</f>
        <v>4</v>
      </c>
      <c r="L395" s="147"/>
      <c r="M395" s="148">
        <f>IFERROR(VLOOKUP($L395,'2-2 引出数据_合同数据仓库'!$B$2:$BP$10000,3,FALSE),0)</f>
        <v>0</v>
      </c>
      <c r="N395" s="122"/>
      <c r="O395" s="148">
        <f>IFERROR(VLOOKUP((LEFT(VLOOKUP($L395,'2-2 引出数据_合同数据仓库'!$B$2:$BP$10000,64,FALSE),15)&amp;(RIGHT(VLOOKUP($L395,'2-2 引出数据_合同数据仓库'!$B$2:$BP$10000,64,FALSE),4)+1)),'2-2 引出数据_合同数据仓库'!$B$2:$BP$10000,3,FALSE),0)</f>
        <v>0</v>
      </c>
      <c r="P395" s="122"/>
      <c r="Q395" s="122">
        <f>IFERROR(VLOOKUP($L395,'2-2 引出数据_合同数据仓库'!$B$2:$BP$10000,28,FALSE),0)</f>
        <v>0</v>
      </c>
      <c r="R395" s="122">
        <f>IFERROR(VLOOKUP($L395,'2-2 引出数据_合同数据仓库'!$B$2:$BP$10000,29,FALSE),0)</f>
        <v>0</v>
      </c>
      <c r="S395" s="122">
        <f>IFERROR(VLOOKUP($L395,'2-2 引出数据_合同数据仓库'!$B$2:$BP$10000,4,FALSE),0)</f>
        <v>0</v>
      </c>
      <c r="T395" s="122"/>
      <c r="U395" s="122">
        <f>IFERROR(VLOOKUP($L395,'2-2 引出数据_合同数据仓库'!$B$2:$BP$10000,15,FALSE),0)</f>
        <v>0</v>
      </c>
      <c r="V395" s="122">
        <f>U395/(S395-R395+1)*365</f>
        <v>0</v>
      </c>
      <c r="W395" s="122"/>
      <c r="X395" s="154">
        <v>45658</v>
      </c>
      <c r="Y395" s="154">
        <f>X395+30</f>
        <v>45688</v>
      </c>
      <c r="Z395" s="158">
        <f>IFERROR(IF(($R395-Y395)&gt;=0,0,IF(($S395-X395)&lt;0,0,IF(AND(($S395-Y395)&gt;0,(X395-$R395)&gt;0),$V395/365*(Y395-X395+1),IF(AND(($S395-Y395)&lt;=0,(X395-$R395)&gt;0),$V395/365*($S395-X395+1),$V395/365*(Y395-$R395+1))))),0)</f>
        <v>0</v>
      </c>
      <c r="AA395" s="154">
        <f>Y395+1</f>
        <v>45689</v>
      </c>
      <c r="AB395" s="154">
        <f>AA395+27</f>
        <v>45716</v>
      </c>
      <c r="AC395" s="158">
        <f>IFERROR(IF(($R395-AB395)&gt;=0,0,IF(($S395-AA395)&lt;0,0,IF(AND(($S395-AB395)&gt;0,(AA395-$R395)&gt;0),$V395/365*(AB395-AA395+1),IF(AND(($S395-AB395)&lt;=0,(AA395-$R395)&gt;0),$V395/365*($S395-AA395+1),$V395/365*(AB395-$R395+1))))),0)</f>
        <v>0</v>
      </c>
      <c r="AD395" s="154">
        <f>AB395+1</f>
        <v>45717</v>
      </c>
      <c r="AE395" s="154">
        <f>AD395+30</f>
        <v>45747</v>
      </c>
      <c r="AF395" s="158">
        <f>IFERROR(IF(($R395-AE395)&gt;=0,0,IF(($S395-AD395)&lt;0,0,IF(AND(($S395-AE395)&gt;0,(AD395-$R395)&gt;0),$V395/365*(AE395-AD395+1),IF(AND(($S395-AE395)&lt;=0,(AD395-$R395)&gt;0),$V395/365*($S395-AD395+1),$V395/365*(AE395-$R395+1))))),0)</f>
        <v>0</v>
      </c>
      <c r="AG395" s="154">
        <f>AE395+1</f>
        <v>45748</v>
      </c>
      <c r="AH395" s="154">
        <f>AG395+29</f>
        <v>45777</v>
      </c>
      <c r="AI395" s="158">
        <f>IFERROR(IF(($R395-AH395)&gt;=0,0,IF(($S395-AG395)&lt;0,0,IF(AND(($S395-AH395)&gt;0,(AG395-$R395)&gt;0),$V395/365*(AH395-AG395+1),IF(AND(($S395-AH395)&lt;=0,(AG395-$R395)&gt;0),$V395/365*($S395-AG395+1),$V395/365*(AH395-$R395+1))))),0)</f>
        <v>0</v>
      </c>
      <c r="AJ395" s="154">
        <f>AH395+1</f>
        <v>45778</v>
      </c>
      <c r="AK395" s="154">
        <f>AJ395+30</f>
        <v>45808</v>
      </c>
      <c r="AL395" s="158">
        <f>IFERROR(IF(($R395-AK395)&gt;=0,0,IF(($S395-AJ395)&lt;0,0,IF(AND(($S395-AK395)&gt;0,(AJ395-$R395)&gt;0),$V395/365*(AK395-AJ395+1),IF(AND(($S395-AK395)&lt;=0,(AJ395-$R395)&gt;0),$V395/365*($S395-AJ395+1),$V395/365*(AK395-$R395+1))))),0)</f>
        <v>0</v>
      </c>
      <c r="AM395" s="154">
        <f>AK395+1</f>
        <v>45809</v>
      </c>
      <c r="AN395" s="154">
        <f>AM395+29</f>
        <v>45838</v>
      </c>
      <c r="AO395" s="158">
        <f>IFERROR(IF(($R395-AN395)&gt;=0,0,IF(($S395-AM395)&lt;0,0,IF(AND(($S395-AN395)&gt;0,(AM395-$R395)&gt;0),$V395/365*(AN395-AM395+1),IF(AND(($S395-AN395)&lt;=0,(AM395-$R395)&gt;0),$V395/365*($S395-AM395+1),$V395/365*(AN395-$R395+1))))),0)</f>
        <v>0</v>
      </c>
      <c r="AP395" s="154">
        <f>AN395+1</f>
        <v>45839</v>
      </c>
      <c r="AQ395" s="154">
        <f>AP395+30</f>
        <v>45869</v>
      </c>
      <c r="AR395" s="158">
        <f>IFERROR(IF(($R395-AQ395)&gt;=0,0,IF(($S395-AP395)&lt;0,0,IF(AND(($S395-AQ395)&gt;0,(AP395-$R395)&gt;0),$V395/365*(AQ395-AP395+1),IF(AND(($S395-AQ395)&lt;=0,(AP395-$R395)&gt;0),$V395/365*($S395-AP395+1),$V395/365*(AQ395-$R395+1))))),0)</f>
        <v>0</v>
      </c>
      <c r="AS395" s="154">
        <f>AQ395+1</f>
        <v>45870</v>
      </c>
      <c r="AT395" s="154">
        <f>AS395+30</f>
        <v>45900</v>
      </c>
      <c r="AU395" s="158">
        <f>IFERROR(IF(($R395-AT395)&gt;=0,0,IF(($S395-AS395)&lt;0,0,IF(AND(($S395-AT395)&gt;0,(AS395-$R395)&gt;0),$V395/365*(AT395-AS395+1),IF(AND(($S395-AT395)&lt;=0,(AS395-$R395)&gt;0),$V395/365*($S395-AS395+1),$V395/365*(AT395-$R395+1))))),0)</f>
        <v>0</v>
      </c>
      <c r="AV395" s="154">
        <f>AT395+1</f>
        <v>45901</v>
      </c>
      <c r="AW395" s="154">
        <f>AV395+29</f>
        <v>45930</v>
      </c>
      <c r="AX395" s="158">
        <f>IFERROR(IF(($R395-AW395)&gt;=0,0,IF(($S395-AV395)&lt;0,0,IF(AND(($S395-AW395)&gt;0,(AV395-$R395)&gt;0),$V395/365*(AW395-AV395+1),IF(AND(($S395-AW395)&lt;=0,(AV395-$R395)&gt;0),$V395/365*($S395-AV395+1),$V395/365*(AW395-$R395+1))))),0)</f>
        <v>0</v>
      </c>
      <c r="AY395" s="154">
        <f>AW395+1</f>
        <v>45931</v>
      </c>
      <c r="AZ395" s="154">
        <f>AY395+30</f>
        <v>45961</v>
      </c>
      <c r="BA395" s="158">
        <f>IFERROR(IF(($R395-AZ395)&gt;=0,0,IF(($S395-AY395)&lt;0,0,IF(AND(($S395-AZ395)&gt;0,(AY395-$R395)&gt;0),$V395/365*(AZ395-AY395+1),IF(AND(($S395-AZ395)&lt;=0,(AY395-$R395)&gt;0),$V395/365*($S395-AY395+1),$V395/365*(AZ395-$R395+1))))),0)</f>
        <v>0</v>
      </c>
      <c r="BB395" s="154">
        <f>AZ395+1</f>
        <v>45962</v>
      </c>
      <c r="BC395" s="154">
        <f>BB395+29</f>
        <v>45991</v>
      </c>
      <c r="BD395" s="158">
        <f>IFERROR(IF(($R395-BC395)&gt;=0,0,IF(($S395-BB395)&lt;0,0,IF(AND(($S395-BC395)&gt;0,(BB395-$R395)&gt;0),$V395/365*(BC395-BB395+1),IF(AND(($S395-BC395)&lt;=0,(BB395-$R395)&gt;0),$V395/365*($S395-BB395+1),$V395/365*(BC395-$R395+1))))),0)</f>
        <v>0</v>
      </c>
      <c r="BE395" s="154">
        <f>BC395+1</f>
        <v>45992</v>
      </c>
      <c r="BF395" s="154">
        <f>BE395+30</f>
        <v>46022</v>
      </c>
      <c r="BG395" s="158">
        <f>IFERROR(IF(($R395-BF395)&gt;=0,0,IF(($S395-BE395)&lt;0,0,IF(AND(($S395-BF395)&gt;0,(BE395-$R395)&gt;0),$V395/365*(BF395-BE395+1),IF(AND(($S395-BF395)&lt;=0,(BE395-$R395)&gt;0),$V395/365*($S395-BE395+1),$V395/365*(BF395-$R395+1))))),0)</f>
        <v>0</v>
      </c>
      <c r="BH395" s="154">
        <v>46023</v>
      </c>
      <c r="BI395" s="154">
        <f>BH395+30</f>
        <v>46053</v>
      </c>
      <c r="BJ395" s="158">
        <f>IFERROR(IF(($R395-BI395)&gt;=0,0,IF(($S395-BH395)&lt;0,0,IF(AND(($S395-BI395)&gt;0,(BH395-$R395)&gt;0),$V395/365*(BI395-BH395+1),IF(AND(($S395-BI395)&lt;=0,(BH395-$R395)&gt;0),$V395/365*($S395-BH395+1),$V395/365*(BI395-$R395+1))))),0)</f>
        <v>0</v>
      </c>
      <c r="BK395" s="154">
        <f>BI395+1</f>
        <v>46054</v>
      </c>
      <c r="BL395" s="154">
        <f>BK395+27</f>
        <v>46081</v>
      </c>
      <c r="BM395" s="158">
        <f>IFERROR(IF(($R395-BL395)&gt;=0,0,IF(($S395-BK395)&lt;0,0,IF(AND(($S395-BL395)&gt;0,(BK395-$R395)&gt;0),$V395/365*(BL395-BK395+1),IF(AND(($S395-BL395)&lt;=0,(BK395-$R395)&gt;0),$V395/365*($S395-BK395+1),$V395/365*(BL395-$R395+1))))),0)</f>
        <v>0</v>
      </c>
      <c r="BN395" s="154">
        <f>BL395+1</f>
        <v>46082</v>
      </c>
      <c r="BO395" s="154">
        <f>BN395+30</f>
        <v>46112</v>
      </c>
      <c r="BP395" s="158">
        <f>IFERROR(IF(($R395-BO395)&gt;=0,0,IF(($S395-BN395)&lt;0,0,IF(AND(($S395-BO395)&gt;0,(BN395-$R395)&gt;0),$V395/365*(BO395-BN395+1),IF(AND(($S395-BO395)&lt;=0,(BN395-$R395)&gt;0),$V395/365*($S395-BN395+1),$V395/365*(BO395-$R395+1))))),0)</f>
        <v>0</v>
      </c>
      <c r="BQ395" s="154">
        <f>BO395+1</f>
        <v>46113</v>
      </c>
      <c r="BR395" s="154">
        <f>BQ395+29</f>
        <v>46142</v>
      </c>
      <c r="BS395" s="158">
        <f>IFERROR(IF(($R395-BR395)&gt;=0,0,IF(($S395-BQ395)&lt;0,0,IF(AND(($S395-BR395)&gt;0,(BQ395-$R395)&gt;0),$V395/365*(BR395-BQ395+1),IF(AND(($S395-BR395)&lt;=0,(BQ395-$R395)&gt;0),$V395/365*($S395-BQ395+1),$V395/365*(BR395-$R395+1))))),0)</f>
        <v>0</v>
      </c>
      <c r="BT395" s="154">
        <f>BR395+1</f>
        <v>46143</v>
      </c>
      <c r="BU395" s="154">
        <f>BT395+30</f>
        <v>46173</v>
      </c>
      <c r="BV395" s="158">
        <f>IFERROR(IF(($R395-BU395)&gt;=0,0,IF(($S395-BT395)&lt;0,0,IF(AND(($S395-BU395)&gt;0,(BT395-$R395)&gt;0),$V395/365*(BU395-BT395+1),IF(AND(($S395-BU395)&lt;=0,(BT395-$R395)&gt;0),$V395/365*($S395-BT395+1),$V395/365*(BU395-$R395+1))))),0)</f>
        <v>0</v>
      </c>
      <c r="BW395" s="154">
        <f>BU395+1</f>
        <v>46174</v>
      </c>
      <c r="BX395" s="154">
        <f>BW395+29</f>
        <v>46203</v>
      </c>
      <c r="BY395" s="158">
        <f>IFERROR(IF(($R395-BX395)&gt;=0,0,IF(($S395-BW395)&lt;0,0,IF(AND(($S395-BX395)&gt;0,(BW395-$R395)&gt;0),$V395/365*(BX395-BW395+1),IF(AND(($S395-BX395)&lt;=0,(BW395-$R395)&gt;0),$V395/365*($S395-BW395+1),$V395/365*(BX395-$R395+1))))),0)</f>
        <v>0</v>
      </c>
      <c r="BZ395" s="154">
        <f>BX395+1</f>
        <v>46204</v>
      </c>
      <c r="CA395" s="154">
        <f>BZ395+30</f>
        <v>46234</v>
      </c>
      <c r="CB395" s="158">
        <f>IFERROR(IF(($R395-CA395)&gt;=0,0,IF(($S395-BZ395)&lt;0,0,IF(AND(($S395-CA395)&gt;0,(BZ395-$R395)&gt;0),$V395/365*(CA395-BZ395+1),IF(AND(($S395-CA395)&lt;=0,(BZ395-$R395)&gt;0),$V395/365*($S395-BZ395+1),$V395/365*(CA395-$R395+1))))),0)</f>
        <v>0</v>
      </c>
      <c r="CC395" s="154">
        <f>CA395+1</f>
        <v>46235</v>
      </c>
      <c r="CD395" s="154">
        <f>CC395+30</f>
        <v>46265</v>
      </c>
      <c r="CE395" s="158">
        <f>IFERROR(IF(($R395-CD395)&gt;=0,0,IF(($S395-CC395)&lt;0,0,IF(AND(($S395-CD395)&gt;0,(CC395-$R395)&gt;0),$V395/365*(CD395-CC395+1),IF(AND(($S395-CD395)&lt;=0,(CC395-$R395)&gt;0),$V395/365*($S395-CC395+1),$V395/365*(CD395-$R395+1))))),0)</f>
        <v>0</v>
      </c>
      <c r="CF395" s="154">
        <f>CD395+1</f>
        <v>46266</v>
      </c>
      <c r="CG395" s="154">
        <f>CF395+29</f>
        <v>46295</v>
      </c>
      <c r="CH395" s="158">
        <f>IFERROR(IF(($R395-CG395)&gt;=0,0,IF(($S395-CF395)&lt;0,0,IF(AND(($S395-CG395)&gt;0,(CF395-$R395)&gt;0),$V395/365*(CG395-CF395+1),IF(AND(($S395-CG395)&lt;=0,(CF395-$R395)&gt;0),$V395/365*($S395-CF395+1),$V395/365*(CG395-$R395+1))))),0)</f>
        <v>0</v>
      </c>
      <c r="CI395" s="154">
        <f>CG395+1</f>
        <v>46296</v>
      </c>
      <c r="CJ395" s="154">
        <f>CI395+30</f>
        <v>46326</v>
      </c>
      <c r="CK395" s="158">
        <f>IFERROR(IF(($R395-CJ395)&gt;=0,0,IF(($S395-CI395)&lt;0,0,IF(AND(($S395-CJ395)&gt;0,(CI395-$R395)&gt;0),$V395/365*(CJ395-CI395+1),IF(AND(($S395-CJ395)&lt;=0,(CI395-$R395)&gt;0),$V395/365*($S395-CI395+1),$V395/365*(CJ395-$R395+1))))),0)</f>
        <v>0</v>
      </c>
      <c r="CL395" s="154">
        <f>CJ395+1</f>
        <v>46327</v>
      </c>
      <c r="CM395" s="154">
        <f>CL395+29</f>
        <v>46356</v>
      </c>
      <c r="CN395" s="158">
        <f>IFERROR(IF(($R395-CM395)&gt;=0,0,IF(($S395-CL395)&lt;0,0,IF(AND(($S395-CM395)&gt;0,(CL395-$R395)&gt;0),$V395/365*(CM395-CL395+1),IF(AND(($S395-CM395)&lt;=0,(CL395-$R395)&gt;0),$V395/365*($S395-CL395+1),$V395/365*(CM395-$R395+1))))),0)</f>
        <v>0</v>
      </c>
      <c r="CO395" s="154">
        <f>CM395+1</f>
        <v>46357</v>
      </c>
      <c r="CP395" s="154">
        <f>CO395+30</f>
        <v>46387</v>
      </c>
      <c r="CQ395" s="158">
        <f>IFERROR(IF(($R395-CP395)&gt;=0,0,IF(($S395-CO395)&lt;0,0,IF(AND(($S395-CP395)&gt;0,(CO395-$R395)&gt;0),$V395/365*(CP395-CO395+1),IF(AND(($S395-CP395)&lt;=0,(CO395-$R395)&gt;0),$V395/365*($S395-CO395+1),$V395/365*(CP395-$R395+1))))),0)</f>
        <v>0</v>
      </c>
    </row>
    <row r="396" s="80" customFormat="1" ht="24" customHeight="1" outlineLevel="4" spans="1:95">
      <c r="A396" s="123" t="s">
        <v>2814</v>
      </c>
      <c r="B396" s="124"/>
      <c r="C396" s="124"/>
      <c r="D396" s="124"/>
      <c r="E396" s="124"/>
      <c r="F396" s="124"/>
      <c r="G396" s="125"/>
      <c r="H396" s="126"/>
      <c r="I396" s="126"/>
      <c r="J396" s="126"/>
      <c r="K396" s="126"/>
      <c r="L396" s="149"/>
      <c r="M396" s="149"/>
      <c r="N396" s="126"/>
      <c r="O396" s="126"/>
      <c r="P396" s="126"/>
      <c r="Q396" s="126"/>
      <c r="R396" s="126"/>
      <c r="S396" s="126"/>
      <c r="T396" s="126"/>
      <c r="U396" s="126"/>
      <c r="V396" s="126"/>
      <c r="W396" s="126"/>
      <c r="X396" s="126"/>
      <c r="Y396" s="126"/>
      <c r="Z396" s="126"/>
      <c r="AA396" s="126"/>
      <c r="AB396" s="126"/>
      <c r="AC396" s="126"/>
      <c r="AD396" s="126"/>
      <c r="AE396" s="126"/>
      <c r="AF396" s="126"/>
      <c r="AG396" s="126"/>
      <c r="AH396" s="126"/>
      <c r="AI396" s="126"/>
      <c r="AJ396" s="126"/>
      <c r="AK396" s="126"/>
      <c r="AL396" s="126"/>
      <c r="AM396" s="126"/>
      <c r="AN396" s="126"/>
      <c r="AO396" s="126"/>
      <c r="AP396" s="126"/>
      <c r="AQ396" s="126"/>
      <c r="AR396" s="126"/>
      <c r="AS396" s="126"/>
      <c r="AT396" s="126"/>
      <c r="AU396" s="126"/>
      <c r="AV396" s="126"/>
      <c r="AW396" s="126"/>
      <c r="AX396" s="126"/>
      <c r="AY396" s="126"/>
      <c r="AZ396" s="126"/>
      <c r="BA396" s="126"/>
      <c r="BB396" s="126"/>
      <c r="BC396" s="126"/>
      <c r="BD396" s="126"/>
      <c r="BE396" s="126"/>
      <c r="BF396" s="126"/>
      <c r="BG396" s="126"/>
      <c r="BH396" s="126"/>
      <c r="BI396" s="126"/>
      <c r="BJ396" s="126"/>
      <c r="BK396" s="126"/>
      <c r="BL396" s="126"/>
      <c r="BM396" s="126"/>
      <c r="BN396" s="126"/>
      <c r="BO396" s="126"/>
      <c r="BP396" s="126"/>
      <c r="BQ396" s="126"/>
      <c r="BR396" s="126"/>
      <c r="BS396" s="126"/>
      <c r="BT396" s="126"/>
      <c r="BU396" s="126"/>
      <c r="BV396" s="126"/>
      <c r="BW396" s="126"/>
      <c r="BX396" s="126"/>
      <c r="BY396" s="126"/>
      <c r="BZ396" s="126"/>
      <c r="CA396" s="126"/>
      <c r="CB396" s="126"/>
      <c r="CC396" s="126"/>
      <c r="CD396" s="126"/>
      <c r="CE396" s="126"/>
      <c r="CF396" s="126"/>
      <c r="CG396" s="126"/>
      <c r="CH396" s="126"/>
      <c r="CI396" s="126"/>
      <c r="CJ396" s="126"/>
      <c r="CK396" s="126"/>
      <c r="CL396" s="126"/>
      <c r="CM396" s="126"/>
      <c r="CN396" s="126"/>
      <c r="CO396" s="126"/>
      <c r="CP396" s="126"/>
      <c r="CQ396" s="126"/>
    </row>
    <row r="397" ht="24" customHeight="1" outlineLevel="2" spans="1:95">
      <c r="A397" s="49"/>
      <c r="B397" s="112" t="s">
        <v>792</v>
      </c>
      <c r="C397" s="113" t="s">
        <v>1364</v>
      </c>
      <c r="D397" s="49" t="s">
        <v>1365</v>
      </c>
      <c r="E397" s="112"/>
      <c r="F397" s="112"/>
      <c r="G397" s="112"/>
      <c r="H397" s="114">
        <f>X397+AA397+AD397+AG397+AJ397+AM397+AP397+AS397+AV397+AY397+BB397+BE397</f>
        <v>0</v>
      </c>
      <c r="I397" s="114">
        <f>Y397+AB397+AE397+AH397+AK397+AN397+AQ397+AT397+AW397+AZ397+BC397+BF397</f>
        <v>0</v>
      </c>
      <c r="J397" s="114">
        <f>Z397+AC397+AF397+AI397+AL397+AO397+AR397+AU397+AX397+BA397+BD397+BG397</f>
        <v>0</v>
      </c>
      <c r="K397" s="114"/>
      <c r="L397" s="145"/>
      <c r="M397" s="145"/>
      <c r="N397" s="114"/>
      <c r="O397" s="114"/>
      <c r="P397" s="114"/>
      <c r="Q397" s="114"/>
      <c r="R397" s="114"/>
      <c r="S397" s="114"/>
      <c r="T397" s="114"/>
      <c r="U397" s="114"/>
      <c r="V397" s="114"/>
      <c r="W397" s="114"/>
      <c r="X397" s="114">
        <f>VLOOKUP($C397,'1 预算编制表单'!$C:$BJ,27,FALSE)</f>
        <v>0</v>
      </c>
      <c r="Y397" s="114">
        <f>X397-Z397</f>
        <v>0</v>
      </c>
      <c r="Z397" s="114">
        <f>SUM(Z398:Z402)</f>
        <v>0</v>
      </c>
      <c r="AA397" s="114">
        <f>VLOOKUP($C397,'1 预算编制表单'!$C:$BJ,30,FALSE)</f>
        <v>0</v>
      </c>
      <c r="AB397" s="114">
        <f>AA397-AC397</f>
        <v>0</v>
      </c>
      <c r="AC397" s="114">
        <f>SUM(AC398:AC402)</f>
        <v>0</v>
      </c>
      <c r="AD397" s="114">
        <f>VLOOKUP($C397,'1 预算编制表单'!$C:$BJ,33,FALSE)</f>
        <v>0</v>
      </c>
      <c r="AE397" s="114">
        <f>AD397-AF397</f>
        <v>0</v>
      </c>
      <c r="AF397" s="114">
        <f>SUM(AF398:AF402)</f>
        <v>0</v>
      </c>
      <c r="AG397" s="114">
        <f>VLOOKUP($C397,'1 预算编制表单'!$C:$BJ,36,FALSE)</f>
        <v>0</v>
      </c>
      <c r="AH397" s="114">
        <f>AG397-AI397</f>
        <v>0</v>
      </c>
      <c r="AI397" s="114">
        <f>SUM(AI398:AI402)</f>
        <v>0</v>
      </c>
      <c r="AJ397" s="114">
        <f>VLOOKUP($C397,'1 预算编制表单'!$C:$BJ,39,FALSE)</f>
        <v>0</v>
      </c>
      <c r="AK397" s="114">
        <f>AJ397-AL397</f>
        <v>0</v>
      </c>
      <c r="AL397" s="114">
        <f>SUM(AL398:AL402)</f>
        <v>0</v>
      </c>
      <c r="AM397" s="114">
        <f>VLOOKUP($C397,'1 预算编制表单'!$C:$BJ,42,FALSE)</f>
        <v>0</v>
      </c>
      <c r="AN397" s="114">
        <f>AM397-AO397</f>
        <v>0</v>
      </c>
      <c r="AO397" s="114">
        <f>SUM(AO398:AO402)</f>
        <v>0</v>
      </c>
      <c r="AP397" s="114">
        <f>VLOOKUP($C397,'1 预算编制表单'!$C:$BJ,45,FALSE)</f>
        <v>0</v>
      </c>
      <c r="AQ397" s="114">
        <f>AP397-AR397</f>
        <v>0</v>
      </c>
      <c r="AR397" s="114">
        <f>SUM(AR398:AR402)</f>
        <v>0</v>
      </c>
      <c r="AS397" s="114">
        <f>VLOOKUP($C397,'1 预算编制表单'!$C:$BJ,48,FALSE)</f>
        <v>0</v>
      </c>
      <c r="AT397" s="114">
        <f>AS397-AU397</f>
        <v>0</v>
      </c>
      <c r="AU397" s="114">
        <f>SUM(AU398:AU402)</f>
        <v>0</v>
      </c>
      <c r="AV397" s="114">
        <f>VLOOKUP($C397,'1 预算编制表单'!$C:$BJ,51,FALSE)</f>
        <v>0</v>
      </c>
      <c r="AW397" s="114">
        <f>AV397-AX397</f>
        <v>0</v>
      </c>
      <c r="AX397" s="114">
        <f>SUM(AX398:AX402)</f>
        <v>0</v>
      </c>
      <c r="AY397" s="114">
        <f>VLOOKUP($C397,'1 预算编制表单'!$C:$BJ,54,FALSE)</f>
        <v>0</v>
      </c>
      <c r="AZ397" s="114">
        <f>AY397-BA397</f>
        <v>0</v>
      </c>
      <c r="BA397" s="114">
        <f>SUM(BA398:BA402)</f>
        <v>0</v>
      </c>
      <c r="BB397" s="114">
        <f>VLOOKUP($C397,'1 预算编制表单'!$C:$BJ,57,FALSE)</f>
        <v>0</v>
      </c>
      <c r="BC397" s="114">
        <f>BB397-BD397</f>
        <v>0</v>
      </c>
      <c r="BD397" s="114">
        <f>SUM(BD398:BD402)</f>
        <v>0</v>
      </c>
      <c r="BE397" s="114">
        <f>VLOOKUP($C397,'1 预算编制表单'!$C:$BJ,60,FALSE)</f>
        <v>0</v>
      </c>
      <c r="BF397" s="114">
        <f>BE397-BG397</f>
        <v>0</v>
      </c>
      <c r="BG397" s="114">
        <f>SUM(BG398:BG402)</f>
        <v>0</v>
      </c>
      <c r="BH397" s="114">
        <f>VLOOKUP($C397,'1 预算编制表单'!$C:$BJ,27,FALSE)</f>
        <v>0</v>
      </c>
      <c r="BI397" s="114">
        <f>BH397-BJ397</f>
        <v>0</v>
      </c>
      <c r="BJ397" s="114">
        <f>SUM(BJ398:BJ402)</f>
        <v>0</v>
      </c>
      <c r="BK397" s="114">
        <f>VLOOKUP($C397,'1 预算编制表单'!$C:$BJ,30,FALSE)</f>
        <v>0</v>
      </c>
      <c r="BL397" s="114">
        <f>BK397-BM397</f>
        <v>0</v>
      </c>
      <c r="BM397" s="114">
        <f>SUM(BM398:BM402)</f>
        <v>0</v>
      </c>
      <c r="BN397" s="114">
        <f>VLOOKUP($C397,'1 预算编制表单'!$C:$BJ,33,FALSE)</f>
        <v>0</v>
      </c>
      <c r="BO397" s="114">
        <f>BN397-BP397</f>
        <v>0</v>
      </c>
      <c r="BP397" s="114">
        <f>SUM(BP398:BP402)</f>
        <v>0</v>
      </c>
      <c r="BQ397" s="114">
        <f>VLOOKUP($C397,'1 预算编制表单'!$C:$BJ,36,FALSE)</f>
        <v>0</v>
      </c>
      <c r="BR397" s="114">
        <f>BQ397-BS397</f>
        <v>0</v>
      </c>
      <c r="BS397" s="114">
        <f>SUM(BS398:BS402)</f>
        <v>0</v>
      </c>
      <c r="BT397" s="114">
        <f>VLOOKUP($C397,'1 预算编制表单'!$C:$BJ,39,FALSE)</f>
        <v>0</v>
      </c>
      <c r="BU397" s="114">
        <f>BT397-BV397</f>
        <v>0</v>
      </c>
      <c r="BV397" s="114">
        <f>SUM(BV398:BV402)</f>
        <v>0</v>
      </c>
      <c r="BW397" s="114">
        <f>VLOOKUP($C397,'1 预算编制表单'!$C:$BJ,42,FALSE)</f>
        <v>0</v>
      </c>
      <c r="BX397" s="114">
        <f>BW397-BY397</f>
        <v>0</v>
      </c>
      <c r="BY397" s="114">
        <f>SUM(BY398:BY402)</f>
        <v>0</v>
      </c>
      <c r="BZ397" s="114">
        <f>VLOOKUP($C397,'1 预算编制表单'!$C:$BJ,45,FALSE)</f>
        <v>0</v>
      </c>
      <c r="CA397" s="114">
        <f>BZ397-CB397</f>
        <v>0</v>
      </c>
      <c r="CB397" s="114">
        <f>SUM(CB398:CB402)</f>
        <v>0</v>
      </c>
      <c r="CC397" s="114">
        <f>VLOOKUP($C397,'1 预算编制表单'!$C:$BJ,48,FALSE)</f>
        <v>0</v>
      </c>
      <c r="CD397" s="114">
        <f>CC397-CE397</f>
        <v>0</v>
      </c>
      <c r="CE397" s="114">
        <f>SUM(CE398:CE402)</f>
        <v>0</v>
      </c>
      <c r="CF397" s="114">
        <f>VLOOKUP($C397,'1 预算编制表单'!$C:$BJ,51,FALSE)</f>
        <v>0</v>
      </c>
      <c r="CG397" s="114">
        <f>CF397-CH397</f>
        <v>0</v>
      </c>
      <c r="CH397" s="114">
        <f>SUM(CH398:CH402)</f>
        <v>0</v>
      </c>
      <c r="CI397" s="114">
        <f>VLOOKUP($C397,'1 预算编制表单'!$C:$BJ,54,FALSE)</f>
        <v>0</v>
      </c>
      <c r="CJ397" s="114">
        <f>CI397-CK397</f>
        <v>0</v>
      </c>
      <c r="CK397" s="114">
        <f>SUM(CK398:CK402)</f>
        <v>0</v>
      </c>
      <c r="CL397" s="114">
        <f>VLOOKUP($C397,'1 预算编制表单'!$C:$BJ,57,FALSE)</f>
        <v>0</v>
      </c>
      <c r="CM397" s="114">
        <f>CL397-CN397</f>
        <v>0</v>
      </c>
      <c r="CN397" s="114">
        <f>SUM(CN398:CN402)</f>
        <v>0</v>
      </c>
      <c r="CO397" s="114">
        <f>VLOOKUP($C397,'1 预算编制表单'!$C:$BJ,60,FALSE)</f>
        <v>0</v>
      </c>
      <c r="CP397" s="114">
        <f>CO397-CQ397</f>
        <v>0</v>
      </c>
      <c r="CQ397" s="114">
        <f>SUM(CQ398:CQ402)</f>
        <v>0</v>
      </c>
    </row>
    <row r="398" s="80" customFormat="1" ht="24" customHeight="1" outlineLevel="3" spans="1:95">
      <c r="A398" s="119"/>
      <c r="B398" s="120"/>
      <c r="C398" s="121" t="s">
        <v>1366</v>
      </c>
      <c r="D398" s="119" t="s">
        <v>2824</v>
      </c>
      <c r="E398" s="120"/>
      <c r="F398" s="120"/>
      <c r="G398" s="120"/>
      <c r="H398" s="122"/>
      <c r="I398" s="122"/>
      <c r="J398" s="122">
        <f>Z398+AC398+AF398+AI398+AL398+AO398+AR398+AU398+AX398+BA398+BD398+BG398</f>
        <v>0</v>
      </c>
      <c r="K398" s="122">
        <v>1</v>
      </c>
      <c r="L398" s="152"/>
      <c r="M398" s="148">
        <f>IFERROR(VLOOKUP($L398,'2-2 引出数据_合同数据仓库'!$B$2:$BP$10000,3,FALSE),0)</f>
        <v>0</v>
      </c>
      <c r="N398" s="122"/>
      <c r="O398" s="148">
        <f>IFERROR(VLOOKUP((LEFT(VLOOKUP($L398,'2-2 引出数据_合同数据仓库'!$B$2:$BP$10000,64,FALSE),15)&amp;(RIGHT(VLOOKUP($L398,'2-2 引出数据_合同数据仓库'!$B$2:$BP$10000,64,FALSE),4)+1)),'2-2 引出数据_合同数据仓库'!$B$2:$BP$10000,3,FALSE),0)</f>
        <v>0</v>
      </c>
      <c r="P398" s="122"/>
      <c r="Q398" s="122">
        <f>IFERROR(VLOOKUP($L398,'2-2 引出数据_合同数据仓库'!$B$2:$BP$10000,28,FALSE),0)</f>
        <v>0</v>
      </c>
      <c r="R398" s="122">
        <f>IFERROR(VLOOKUP($L398,'2-2 引出数据_合同数据仓库'!$B$2:$BP$10000,29,FALSE),0)</f>
        <v>0</v>
      </c>
      <c r="S398" s="122">
        <f>IFERROR(VLOOKUP($L398,'2-2 引出数据_合同数据仓库'!$B$2:$BP$10000,4,FALSE),0)</f>
        <v>0</v>
      </c>
      <c r="T398" s="122"/>
      <c r="U398" s="122">
        <f>IFERROR(VLOOKUP($L398,'2-2 引出数据_合同数据仓库'!$B$2:$BP$10000,15,FALSE),0)</f>
        <v>0</v>
      </c>
      <c r="V398" s="122">
        <f>U398/(S398-R398+1)*365</f>
        <v>0</v>
      </c>
      <c r="W398" s="122"/>
      <c r="X398" s="155"/>
      <c r="Y398" s="155"/>
      <c r="Z398" s="131">
        <f>报销单计算表!B15</f>
        <v>0</v>
      </c>
      <c r="AA398" s="155"/>
      <c r="AB398" s="155"/>
      <c r="AC398" s="131">
        <f>报销单计算表!C15</f>
        <v>0</v>
      </c>
      <c r="AD398" s="155"/>
      <c r="AE398" s="155"/>
      <c r="AF398" s="131">
        <f>报销单计算表!D15</f>
        <v>0</v>
      </c>
      <c r="AG398" s="155"/>
      <c r="AH398" s="155"/>
      <c r="AI398" s="131">
        <f>报销单计算表!E15</f>
        <v>0</v>
      </c>
      <c r="AJ398" s="155"/>
      <c r="AK398" s="155"/>
      <c r="AL398" s="131">
        <f>报销单计算表!F15</f>
        <v>0</v>
      </c>
      <c r="AM398" s="155"/>
      <c r="AN398" s="155"/>
      <c r="AO398" s="131">
        <f>报销单计算表!G15</f>
        <v>0</v>
      </c>
      <c r="AP398" s="155"/>
      <c r="AQ398" s="155"/>
      <c r="AR398" s="131">
        <f>报销单计算表!H15</f>
        <v>0</v>
      </c>
      <c r="AS398" s="155"/>
      <c r="AT398" s="155"/>
      <c r="AU398" s="131">
        <f>报销单计算表!I15</f>
        <v>0</v>
      </c>
      <c r="AV398" s="155"/>
      <c r="AW398" s="155"/>
      <c r="AX398" s="131">
        <f>报销单计算表!J15</f>
        <v>0</v>
      </c>
      <c r="AY398" s="155"/>
      <c r="AZ398" s="155"/>
      <c r="BA398" s="131">
        <f>报销单计算表!K15</f>
        <v>0</v>
      </c>
      <c r="BB398" s="155"/>
      <c r="BC398" s="155"/>
      <c r="BD398" s="131">
        <f>报销单计算表!L15</f>
        <v>0</v>
      </c>
      <c r="BE398" s="155"/>
      <c r="BF398" s="155"/>
      <c r="BG398" s="131">
        <f>报销单计算表!M15</f>
        <v>0</v>
      </c>
      <c r="BH398" s="155"/>
      <c r="BI398" s="155"/>
      <c r="BJ398" s="131"/>
      <c r="BK398" s="155"/>
      <c r="BL398" s="155"/>
      <c r="BM398" s="131"/>
      <c r="BN398" s="155"/>
      <c r="BO398" s="155"/>
      <c r="BP398" s="131"/>
      <c r="BQ398" s="155"/>
      <c r="BR398" s="155"/>
      <c r="BS398" s="131"/>
      <c r="BT398" s="155"/>
      <c r="BU398" s="155"/>
      <c r="BV398" s="131"/>
      <c r="BW398" s="155"/>
      <c r="BX398" s="155"/>
      <c r="BY398" s="131"/>
      <c r="BZ398" s="155"/>
      <c r="CA398" s="155"/>
      <c r="CB398" s="131"/>
      <c r="CC398" s="155"/>
      <c r="CD398" s="155"/>
      <c r="CE398" s="131"/>
      <c r="CF398" s="155"/>
      <c r="CG398" s="155"/>
      <c r="CH398" s="131"/>
      <c r="CI398" s="155"/>
      <c r="CJ398" s="155"/>
      <c r="CK398" s="131"/>
      <c r="CL398" s="155"/>
      <c r="CM398" s="155"/>
      <c r="CN398" s="131"/>
      <c r="CO398" s="155"/>
      <c r="CP398" s="155"/>
      <c r="CQ398" s="131"/>
    </row>
    <row r="399" s="80" customFormat="1" ht="24" customHeight="1" outlineLevel="3" spans="1:95">
      <c r="A399" s="119"/>
      <c r="B399" s="120"/>
      <c r="C399" s="121"/>
      <c r="D399" s="119"/>
      <c r="E399" s="120"/>
      <c r="F399" s="120"/>
      <c r="G399" s="120"/>
      <c r="H399" s="122"/>
      <c r="I399" s="122"/>
      <c r="J399" s="122">
        <f>Z399+AC399+AF399+AI399+AL399+AO399+AR399+AU399+AX399+BA399+BD399+BG399</f>
        <v>0</v>
      </c>
      <c r="K399" s="122">
        <f>K398+1</f>
        <v>2</v>
      </c>
      <c r="L399" s="147"/>
      <c r="M399" s="148">
        <f>IFERROR(VLOOKUP($L399,'2-2 引出数据_合同数据仓库'!$B$2:$BP$10000,3,FALSE),0)</f>
        <v>0</v>
      </c>
      <c r="N399" s="122"/>
      <c r="O399" s="148">
        <f>IFERROR(VLOOKUP((LEFT(VLOOKUP($L399,'2-2 引出数据_合同数据仓库'!$B$2:$BP$10000,64,FALSE),15)&amp;(RIGHT(VLOOKUP($L399,'2-2 引出数据_合同数据仓库'!$B$2:$BP$10000,64,FALSE),4)+1)),'2-2 引出数据_合同数据仓库'!$B$2:$BP$10000,3,FALSE),0)</f>
        <v>0</v>
      </c>
      <c r="P399" s="122"/>
      <c r="Q399" s="122">
        <f>IFERROR(VLOOKUP($L399,'2-2 引出数据_合同数据仓库'!$B$2:$BP$10000,28,FALSE),0)</f>
        <v>0</v>
      </c>
      <c r="R399" s="122">
        <f>IFERROR(VLOOKUP($L399,'2-2 引出数据_合同数据仓库'!$B$2:$BP$10000,29,FALSE),0)</f>
        <v>0</v>
      </c>
      <c r="S399" s="122">
        <f>IFERROR(VLOOKUP($L399,'2-2 引出数据_合同数据仓库'!$B$2:$BP$10000,4,FALSE),0)</f>
        <v>0</v>
      </c>
      <c r="T399" s="122"/>
      <c r="U399" s="122">
        <f>IFERROR(VLOOKUP($L399,'2-2 引出数据_合同数据仓库'!$B$2:$BP$10000,15,FALSE),0)</f>
        <v>0</v>
      </c>
      <c r="V399" s="122">
        <f>U399/(S399-R399+1)*365</f>
        <v>0</v>
      </c>
      <c r="W399" s="122"/>
      <c r="X399" s="154">
        <v>45658</v>
      </c>
      <c r="Y399" s="154">
        <f>X399+30</f>
        <v>45688</v>
      </c>
      <c r="Z399" s="158">
        <f>IFERROR(IF(($R399-Y399)&gt;=0,0,IF(($S399-X399)&lt;0,0,IF(AND(($S399-Y399)&gt;0,(X399-$R399)&gt;0),$V399/365*(Y399-X399+1),IF(AND(($S399-Y399)&lt;=0,(X399-$R399)&gt;0),$V399/365*($S399-X399+1),$V399/365*(Y399-$R399+1))))),0)</f>
        <v>0</v>
      </c>
      <c r="AA399" s="154">
        <f>Y399+1</f>
        <v>45689</v>
      </c>
      <c r="AB399" s="154">
        <f>AA399+27</f>
        <v>45716</v>
      </c>
      <c r="AC399" s="158">
        <f>IFERROR(IF(($R399-AB399)&gt;=0,0,IF(($S399-AA399)&lt;0,0,IF(AND(($S399-AB399)&gt;0,(AA399-$R399)&gt;0),$V399/365*(AB399-AA399+1),IF(AND(($S399-AB399)&lt;=0,(AA399-$R399)&gt;0),$V399/365*($S399-AA399+1),$V399/365*(AB399-$R399+1))))),0)</f>
        <v>0</v>
      </c>
      <c r="AD399" s="154">
        <f>AB399+1</f>
        <v>45717</v>
      </c>
      <c r="AE399" s="154">
        <f>AD399+30</f>
        <v>45747</v>
      </c>
      <c r="AF399" s="158">
        <f>IFERROR(IF(($R399-AE399)&gt;=0,0,IF(($S399-AD399)&lt;0,0,IF(AND(($S399-AE399)&gt;0,(AD399-$R399)&gt;0),$V399/365*(AE399-AD399+1),IF(AND(($S399-AE399)&lt;=0,(AD399-$R399)&gt;0),$V399/365*($S399-AD399+1),$V399/365*(AE399-$R399+1))))),0)</f>
        <v>0</v>
      </c>
      <c r="AG399" s="154">
        <f>AE399+1</f>
        <v>45748</v>
      </c>
      <c r="AH399" s="154">
        <f>AG399+29</f>
        <v>45777</v>
      </c>
      <c r="AI399" s="158">
        <f>IFERROR(IF(($R399-AH399)&gt;=0,0,IF(($S399-AG399)&lt;0,0,IF(AND(($S399-AH399)&gt;0,(AG399-$R399)&gt;0),$V399/365*(AH399-AG399+1),IF(AND(($S399-AH399)&lt;=0,(AG399-$R399)&gt;0),$V399/365*($S399-AG399+1),$V399/365*(AH399-$R399+1))))),0)</f>
        <v>0</v>
      </c>
      <c r="AJ399" s="154">
        <f>AH399+1</f>
        <v>45778</v>
      </c>
      <c r="AK399" s="154">
        <f>AJ399+30</f>
        <v>45808</v>
      </c>
      <c r="AL399" s="158">
        <f>IFERROR(IF(($R399-AK399)&gt;=0,0,IF(($S399-AJ399)&lt;0,0,IF(AND(($S399-AK399)&gt;0,(AJ399-$R399)&gt;0),$V399/365*(AK399-AJ399+1),IF(AND(($S399-AK399)&lt;=0,(AJ399-$R399)&gt;0),$V399/365*($S399-AJ399+1),$V399/365*(AK399-$R399+1))))),0)</f>
        <v>0</v>
      </c>
      <c r="AM399" s="154">
        <f>AK399+1</f>
        <v>45809</v>
      </c>
      <c r="AN399" s="154">
        <f>AM399+29</f>
        <v>45838</v>
      </c>
      <c r="AO399" s="158">
        <f>IFERROR(IF(($R399-AN399)&gt;=0,0,IF(($S399-AM399)&lt;0,0,IF(AND(($S399-AN399)&gt;0,(AM399-$R399)&gt;0),$V399/365*(AN399-AM399+1),IF(AND(($S399-AN399)&lt;=0,(AM399-$R399)&gt;0),$V399/365*($S399-AM399+1),$V399/365*(AN399-$R399+1))))),0)</f>
        <v>0</v>
      </c>
      <c r="AP399" s="154">
        <f>AN399+1</f>
        <v>45839</v>
      </c>
      <c r="AQ399" s="154">
        <f>AP399+30</f>
        <v>45869</v>
      </c>
      <c r="AR399" s="158">
        <f>IFERROR(IF(($R399-AQ399)&gt;=0,0,IF(($S399-AP399)&lt;0,0,IF(AND(($S399-AQ399)&gt;0,(AP399-$R399)&gt;0),$V399/365*(AQ399-AP399+1),IF(AND(($S399-AQ399)&lt;=0,(AP399-$R399)&gt;0),$V399/365*($S399-AP399+1),$V399/365*(AQ399-$R399+1))))),0)</f>
        <v>0</v>
      </c>
      <c r="AS399" s="154">
        <f>AQ399+1</f>
        <v>45870</v>
      </c>
      <c r="AT399" s="154">
        <f>AS399+30</f>
        <v>45900</v>
      </c>
      <c r="AU399" s="158">
        <f>IFERROR(IF(($R399-AT399)&gt;=0,0,IF(($S399-AS399)&lt;0,0,IF(AND(($S399-AT399)&gt;0,(AS399-$R399)&gt;0),$V399/365*(AT399-AS399+1),IF(AND(($S399-AT399)&lt;=0,(AS399-$R399)&gt;0),$V399/365*($S399-AS399+1),$V399/365*(AT399-$R399+1))))),0)</f>
        <v>0</v>
      </c>
      <c r="AV399" s="154">
        <f>AT399+1</f>
        <v>45901</v>
      </c>
      <c r="AW399" s="154">
        <f>AV399+29</f>
        <v>45930</v>
      </c>
      <c r="AX399" s="158">
        <f>IFERROR(IF(($R399-AW399)&gt;=0,0,IF(($S399-AV399)&lt;0,0,IF(AND(($S399-AW399)&gt;0,(AV399-$R399)&gt;0),$V399/365*(AW399-AV399+1),IF(AND(($S399-AW399)&lt;=0,(AV399-$R399)&gt;0),$V399/365*($S399-AV399+1),$V399/365*(AW399-$R399+1))))),0)</f>
        <v>0</v>
      </c>
      <c r="AY399" s="154">
        <f>AW399+1</f>
        <v>45931</v>
      </c>
      <c r="AZ399" s="154">
        <f>AY399+30</f>
        <v>45961</v>
      </c>
      <c r="BA399" s="158">
        <f>IFERROR(IF(($R399-AZ399)&gt;=0,0,IF(($S399-AY399)&lt;0,0,IF(AND(($S399-AZ399)&gt;0,(AY399-$R399)&gt;0),$V399/365*(AZ399-AY399+1),IF(AND(($S399-AZ399)&lt;=0,(AY399-$R399)&gt;0),$V399/365*($S399-AY399+1),$V399/365*(AZ399-$R399+1))))),0)</f>
        <v>0</v>
      </c>
      <c r="BB399" s="154">
        <f>AZ399+1</f>
        <v>45962</v>
      </c>
      <c r="BC399" s="154">
        <f>BB399+29</f>
        <v>45991</v>
      </c>
      <c r="BD399" s="158">
        <f>IFERROR(IF(($R399-BC399)&gt;=0,0,IF(($S399-BB399)&lt;0,0,IF(AND(($S399-BC399)&gt;0,(BB399-$R399)&gt;0),$V399/365*(BC399-BB399+1),IF(AND(($S399-BC399)&lt;=0,(BB399-$R399)&gt;0),$V399/365*($S399-BB399+1),$V399/365*(BC399-$R399+1))))),0)</f>
        <v>0</v>
      </c>
      <c r="BE399" s="154">
        <f>BC399+1</f>
        <v>45992</v>
      </c>
      <c r="BF399" s="154">
        <f>BE399+30</f>
        <v>46022</v>
      </c>
      <c r="BG399" s="158">
        <f>IFERROR(IF(($R399-BF399)&gt;=0,0,IF(($S399-BE399)&lt;0,0,IF(AND(($S399-BF399)&gt;0,(BE399-$R399)&gt;0),$V399/365*(BF399-BE399+1),IF(AND(($S399-BF399)&lt;=0,(BE399-$R399)&gt;0),$V399/365*($S399-BE399+1),$V399/365*(BF399-$R399+1))))),0)</f>
        <v>0</v>
      </c>
      <c r="BH399" s="154">
        <v>46023</v>
      </c>
      <c r="BI399" s="154">
        <f>BH399+30</f>
        <v>46053</v>
      </c>
      <c r="BJ399" s="158">
        <f>IFERROR(IF(($R399-BI399)&gt;=0,0,IF(($S399-BH399)&lt;0,0,IF(AND(($S399-BI399)&gt;0,(BH399-$R399)&gt;0),$V399/365*(BI399-BH399+1),IF(AND(($S399-BI399)&lt;=0,(BH399-$R399)&gt;0),$V399/365*($S399-BH399+1),$V399/365*(BI399-$R399+1))))),0)</f>
        <v>0</v>
      </c>
      <c r="BK399" s="154">
        <f>BI399+1</f>
        <v>46054</v>
      </c>
      <c r="BL399" s="154">
        <f>BK399+27</f>
        <v>46081</v>
      </c>
      <c r="BM399" s="158">
        <f>IFERROR(IF(($R399-BL399)&gt;=0,0,IF(($S399-BK399)&lt;0,0,IF(AND(($S399-BL399)&gt;0,(BK399-$R399)&gt;0),$V399/365*(BL399-BK399+1),IF(AND(($S399-BL399)&lt;=0,(BK399-$R399)&gt;0),$V399/365*($S399-BK399+1),$V399/365*(BL399-$R399+1))))),0)</f>
        <v>0</v>
      </c>
      <c r="BN399" s="154">
        <f>BL399+1</f>
        <v>46082</v>
      </c>
      <c r="BO399" s="154">
        <f>BN399+30</f>
        <v>46112</v>
      </c>
      <c r="BP399" s="158">
        <f>IFERROR(IF(($R399-BO399)&gt;=0,0,IF(($S399-BN399)&lt;0,0,IF(AND(($S399-BO399)&gt;0,(BN399-$R399)&gt;0),$V399/365*(BO399-BN399+1),IF(AND(($S399-BO399)&lt;=0,(BN399-$R399)&gt;0),$V399/365*($S399-BN399+1),$V399/365*(BO399-$R399+1))))),0)</f>
        <v>0</v>
      </c>
      <c r="BQ399" s="154">
        <f>BO399+1</f>
        <v>46113</v>
      </c>
      <c r="BR399" s="154">
        <f>BQ399+29</f>
        <v>46142</v>
      </c>
      <c r="BS399" s="158">
        <f>IFERROR(IF(($R399-BR399)&gt;=0,0,IF(($S399-BQ399)&lt;0,0,IF(AND(($S399-BR399)&gt;0,(BQ399-$R399)&gt;0),$V399/365*(BR399-BQ399+1),IF(AND(($S399-BR399)&lt;=0,(BQ399-$R399)&gt;0),$V399/365*($S399-BQ399+1),$V399/365*(BR399-$R399+1))))),0)</f>
        <v>0</v>
      </c>
      <c r="BT399" s="154">
        <f>BR399+1</f>
        <v>46143</v>
      </c>
      <c r="BU399" s="154">
        <f>BT399+30</f>
        <v>46173</v>
      </c>
      <c r="BV399" s="158">
        <f>IFERROR(IF(($R399-BU399)&gt;=0,0,IF(($S399-BT399)&lt;0,0,IF(AND(($S399-BU399)&gt;0,(BT399-$R399)&gt;0),$V399/365*(BU399-BT399+1),IF(AND(($S399-BU399)&lt;=0,(BT399-$R399)&gt;0),$V399/365*($S399-BT399+1),$V399/365*(BU399-$R399+1))))),0)</f>
        <v>0</v>
      </c>
      <c r="BW399" s="154">
        <f>BU399+1</f>
        <v>46174</v>
      </c>
      <c r="BX399" s="154">
        <f>BW399+29</f>
        <v>46203</v>
      </c>
      <c r="BY399" s="158">
        <f>IFERROR(IF(($R399-BX399)&gt;=0,0,IF(($S399-BW399)&lt;0,0,IF(AND(($S399-BX399)&gt;0,(BW399-$R399)&gt;0),$V399/365*(BX399-BW399+1),IF(AND(($S399-BX399)&lt;=0,(BW399-$R399)&gt;0),$V399/365*($S399-BW399+1),$V399/365*(BX399-$R399+1))))),0)</f>
        <v>0</v>
      </c>
      <c r="BZ399" s="154">
        <f>BX399+1</f>
        <v>46204</v>
      </c>
      <c r="CA399" s="154">
        <f>BZ399+30</f>
        <v>46234</v>
      </c>
      <c r="CB399" s="158">
        <f>IFERROR(IF(($R399-CA399)&gt;=0,0,IF(($S399-BZ399)&lt;0,0,IF(AND(($S399-CA399)&gt;0,(BZ399-$R399)&gt;0),$V399/365*(CA399-BZ399+1),IF(AND(($S399-CA399)&lt;=0,(BZ399-$R399)&gt;0),$V399/365*($S399-BZ399+1),$V399/365*(CA399-$R399+1))))),0)</f>
        <v>0</v>
      </c>
      <c r="CC399" s="154">
        <f>CA399+1</f>
        <v>46235</v>
      </c>
      <c r="CD399" s="154">
        <f>CC399+30</f>
        <v>46265</v>
      </c>
      <c r="CE399" s="158">
        <f>IFERROR(IF(($R399-CD399)&gt;=0,0,IF(($S399-CC399)&lt;0,0,IF(AND(($S399-CD399)&gt;0,(CC399-$R399)&gt;0),$V399/365*(CD399-CC399+1),IF(AND(($S399-CD399)&lt;=0,(CC399-$R399)&gt;0),$V399/365*($S399-CC399+1),$V399/365*(CD399-$R399+1))))),0)</f>
        <v>0</v>
      </c>
      <c r="CF399" s="154">
        <f>CD399+1</f>
        <v>46266</v>
      </c>
      <c r="CG399" s="154">
        <f>CF399+29</f>
        <v>46295</v>
      </c>
      <c r="CH399" s="158">
        <f>IFERROR(IF(($R399-CG399)&gt;=0,0,IF(($S399-CF399)&lt;0,0,IF(AND(($S399-CG399)&gt;0,(CF399-$R399)&gt;0),$V399/365*(CG399-CF399+1),IF(AND(($S399-CG399)&lt;=0,(CF399-$R399)&gt;0),$V399/365*($S399-CF399+1),$V399/365*(CG399-$R399+1))))),0)</f>
        <v>0</v>
      </c>
      <c r="CI399" s="154">
        <f>CG399+1</f>
        <v>46296</v>
      </c>
      <c r="CJ399" s="154">
        <f>CI399+30</f>
        <v>46326</v>
      </c>
      <c r="CK399" s="158">
        <f>IFERROR(IF(($R399-CJ399)&gt;=0,0,IF(($S399-CI399)&lt;0,0,IF(AND(($S399-CJ399)&gt;0,(CI399-$R399)&gt;0),$V399/365*(CJ399-CI399+1),IF(AND(($S399-CJ399)&lt;=0,(CI399-$R399)&gt;0),$V399/365*($S399-CI399+1),$V399/365*(CJ399-$R399+1))))),0)</f>
        <v>0</v>
      </c>
      <c r="CL399" s="154">
        <f>CJ399+1</f>
        <v>46327</v>
      </c>
      <c r="CM399" s="154">
        <f>CL399+29</f>
        <v>46356</v>
      </c>
      <c r="CN399" s="158">
        <f>IFERROR(IF(($R399-CM399)&gt;=0,0,IF(($S399-CL399)&lt;0,0,IF(AND(($S399-CM399)&gt;0,(CL399-$R399)&gt;0),$V399/365*(CM399-CL399+1),IF(AND(($S399-CM399)&lt;=0,(CL399-$R399)&gt;0),$V399/365*($S399-CL399+1),$V399/365*(CM399-$R399+1))))),0)</f>
        <v>0</v>
      </c>
      <c r="CO399" s="154">
        <f>CM399+1</f>
        <v>46357</v>
      </c>
      <c r="CP399" s="154">
        <f>CO399+30</f>
        <v>46387</v>
      </c>
      <c r="CQ399" s="158">
        <f>IFERROR(IF(($R399-CP399)&gt;=0,0,IF(($S399-CO399)&lt;0,0,IF(AND(($S399-CP399)&gt;0,(CO399-$R399)&gt;0),$V399/365*(CP399-CO399+1),IF(AND(($S399-CP399)&lt;=0,(CO399-$R399)&gt;0),$V399/365*($S399-CO399+1),$V399/365*(CP399-$R399+1))))),0)</f>
        <v>0</v>
      </c>
    </row>
    <row r="400" s="80" customFormat="1" ht="24" customHeight="1" outlineLevel="3" spans="1:95">
      <c r="A400" s="119"/>
      <c r="B400" s="120"/>
      <c r="C400" s="121"/>
      <c r="D400" s="119"/>
      <c r="E400" s="120"/>
      <c r="F400" s="120"/>
      <c r="G400" s="120"/>
      <c r="H400" s="122"/>
      <c r="I400" s="122"/>
      <c r="J400" s="122">
        <f>Z400+AC400+AF400+AI400+AL400+AO400+AR400+AU400+AX400+BA400+BD400+BG400</f>
        <v>0</v>
      </c>
      <c r="K400" s="122">
        <f>K399+1</f>
        <v>3</v>
      </c>
      <c r="L400" s="147"/>
      <c r="M400" s="148">
        <f>IFERROR(VLOOKUP($L400,'2-2 引出数据_合同数据仓库'!$B$2:$BP$10000,3,FALSE),0)</f>
        <v>0</v>
      </c>
      <c r="N400" s="122"/>
      <c r="O400" s="148">
        <f>IFERROR(VLOOKUP((LEFT(VLOOKUP($L400,'2-2 引出数据_合同数据仓库'!$B$2:$BP$10000,64,FALSE),15)&amp;(RIGHT(VLOOKUP($L400,'2-2 引出数据_合同数据仓库'!$B$2:$BP$10000,64,FALSE),4)+1)),'2-2 引出数据_合同数据仓库'!$B$2:$BP$10000,3,FALSE),0)</f>
        <v>0</v>
      </c>
      <c r="P400" s="122"/>
      <c r="Q400" s="122">
        <f>IFERROR(VLOOKUP($L400,'2-2 引出数据_合同数据仓库'!$B$2:$BP$10000,28,FALSE),0)</f>
        <v>0</v>
      </c>
      <c r="R400" s="122">
        <f>IFERROR(VLOOKUP($L400,'2-2 引出数据_合同数据仓库'!$B$2:$BP$10000,29,FALSE),0)</f>
        <v>0</v>
      </c>
      <c r="S400" s="122">
        <f>IFERROR(VLOOKUP($L400,'2-2 引出数据_合同数据仓库'!$B$2:$BP$10000,4,FALSE),0)</f>
        <v>0</v>
      </c>
      <c r="T400" s="122"/>
      <c r="U400" s="122">
        <f>IFERROR(VLOOKUP($L400,'2-2 引出数据_合同数据仓库'!$B$2:$BP$10000,15,FALSE),0)</f>
        <v>0</v>
      </c>
      <c r="V400" s="122">
        <f>U400/(S400-R400+1)*365</f>
        <v>0</v>
      </c>
      <c r="W400" s="122"/>
      <c r="X400" s="154">
        <v>45658</v>
      </c>
      <c r="Y400" s="154">
        <f>X400+30</f>
        <v>45688</v>
      </c>
      <c r="Z400" s="158">
        <f>IFERROR(IF(($R400-Y400)&gt;=0,0,IF(($S400-X400)&lt;0,0,IF(AND(($S400-Y400)&gt;0,(X400-$R400)&gt;0),$V400/365*(Y400-X400+1),IF(AND(($S400-Y400)&lt;=0,(X400-$R400)&gt;0),$V400/365*($S400-X400+1),$V400/365*(Y400-$R400+1))))),0)</f>
        <v>0</v>
      </c>
      <c r="AA400" s="154">
        <f>Y400+1</f>
        <v>45689</v>
      </c>
      <c r="AB400" s="154">
        <f>AA400+27</f>
        <v>45716</v>
      </c>
      <c r="AC400" s="158">
        <f>IFERROR(IF(($R400-AB400)&gt;=0,0,IF(($S400-AA400)&lt;0,0,IF(AND(($S400-AB400)&gt;0,(AA400-$R400)&gt;0),$V400/365*(AB400-AA400+1),IF(AND(($S400-AB400)&lt;=0,(AA400-$R400)&gt;0),$V400/365*($S400-AA400+1),$V400/365*(AB400-$R400+1))))),0)</f>
        <v>0</v>
      </c>
      <c r="AD400" s="154">
        <f>AB400+1</f>
        <v>45717</v>
      </c>
      <c r="AE400" s="154">
        <f>AD400+30</f>
        <v>45747</v>
      </c>
      <c r="AF400" s="158">
        <f>IFERROR(IF(($R400-AE400)&gt;=0,0,IF(($S400-AD400)&lt;0,0,IF(AND(($S400-AE400)&gt;0,(AD400-$R400)&gt;0),$V400/365*(AE400-AD400+1),IF(AND(($S400-AE400)&lt;=0,(AD400-$R400)&gt;0),$V400/365*($S400-AD400+1),$V400/365*(AE400-$R400+1))))),0)</f>
        <v>0</v>
      </c>
      <c r="AG400" s="154">
        <f>AE400+1</f>
        <v>45748</v>
      </c>
      <c r="AH400" s="154">
        <f>AG400+29</f>
        <v>45777</v>
      </c>
      <c r="AI400" s="158">
        <f>IFERROR(IF(($R400-AH400)&gt;=0,0,IF(($S400-AG400)&lt;0,0,IF(AND(($S400-AH400)&gt;0,(AG400-$R400)&gt;0),$V400/365*(AH400-AG400+1),IF(AND(($S400-AH400)&lt;=0,(AG400-$R400)&gt;0),$V400/365*($S400-AG400+1),$V400/365*(AH400-$R400+1))))),0)</f>
        <v>0</v>
      </c>
      <c r="AJ400" s="154">
        <f>AH400+1</f>
        <v>45778</v>
      </c>
      <c r="AK400" s="154">
        <f>AJ400+30</f>
        <v>45808</v>
      </c>
      <c r="AL400" s="158">
        <f>IFERROR(IF(($R400-AK400)&gt;=0,0,IF(($S400-AJ400)&lt;0,0,IF(AND(($S400-AK400)&gt;0,(AJ400-$R400)&gt;0),$V400/365*(AK400-AJ400+1),IF(AND(($S400-AK400)&lt;=0,(AJ400-$R400)&gt;0),$V400/365*($S400-AJ400+1),$V400/365*(AK400-$R400+1))))),0)</f>
        <v>0</v>
      </c>
      <c r="AM400" s="154">
        <f>AK400+1</f>
        <v>45809</v>
      </c>
      <c r="AN400" s="154">
        <f>AM400+29</f>
        <v>45838</v>
      </c>
      <c r="AO400" s="158">
        <f>IFERROR(IF(($R400-AN400)&gt;=0,0,IF(($S400-AM400)&lt;0,0,IF(AND(($S400-AN400)&gt;0,(AM400-$R400)&gt;0),$V400/365*(AN400-AM400+1),IF(AND(($S400-AN400)&lt;=0,(AM400-$R400)&gt;0),$V400/365*($S400-AM400+1),$V400/365*(AN400-$R400+1))))),0)</f>
        <v>0</v>
      </c>
      <c r="AP400" s="154">
        <f>AN400+1</f>
        <v>45839</v>
      </c>
      <c r="AQ400" s="154">
        <f>AP400+30</f>
        <v>45869</v>
      </c>
      <c r="AR400" s="158">
        <f>IFERROR(IF(($R400-AQ400)&gt;=0,0,IF(($S400-AP400)&lt;0,0,IF(AND(($S400-AQ400)&gt;0,(AP400-$R400)&gt;0),$V400/365*(AQ400-AP400+1),IF(AND(($S400-AQ400)&lt;=0,(AP400-$R400)&gt;0),$V400/365*($S400-AP400+1),$V400/365*(AQ400-$R400+1))))),0)</f>
        <v>0</v>
      </c>
      <c r="AS400" s="154">
        <f>AQ400+1</f>
        <v>45870</v>
      </c>
      <c r="AT400" s="154">
        <f>AS400+30</f>
        <v>45900</v>
      </c>
      <c r="AU400" s="158">
        <f>IFERROR(IF(($R400-AT400)&gt;=0,0,IF(($S400-AS400)&lt;0,0,IF(AND(($S400-AT400)&gt;0,(AS400-$R400)&gt;0),$V400/365*(AT400-AS400+1),IF(AND(($S400-AT400)&lt;=0,(AS400-$R400)&gt;0),$V400/365*($S400-AS400+1),$V400/365*(AT400-$R400+1))))),0)</f>
        <v>0</v>
      </c>
      <c r="AV400" s="154">
        <f>AT400+1</f>
        <v>45901</v>
      </c>
      <c r="AW400" s="154">
        <f>AV400+29</f>
        <v>45930</v>
      </c>
      <c r="AX400" s="158">
        <f>IFERROR(IF(($R400-AW400)&gt;=0,0,IF(($S400-AV400)&lt;0,0,IF(AND(($S400-AW400)&gt;0,(AV400-$R400)&gt;0),$V400/365*(AW400-AV400+1),IF(AND(($S400-AW400)&lt;=0,(AV400-$R400)&gt;0),$V400/365*($S400-AV400+1),$V400/365*(AW400-$R400+1))))),0)</f>
        <v>0</v>
      </c>
      <c r="AY400" s="154">
        <f>AW400+1</f>
        <v>45931</v>
      </c>
      <c r="AZ400" s="154">
        <f>AY400+30</f>
        <v>45961</v>
      </c>
      <c r="BA400" s="158">
        <f>IFERROR(IF(($R400-AZ400)&gt;=0,0,IF(($S400-AY400)&lt;0,0,IF(AND(($S400-AZ400)&gt;0,(AY400-$R400)&gt;0),$V400/365*(AZ400-AY400+1),IF(AND(($S400-AZ400)&lt;=0,(AY400-$R400)&gt;0),$V400/365*($S400-AY400+1),$V400/365*(AZ400-$R400+1))))),0)</f>
        <v>0</v>
      </c>
      <c r="BB400" s="154">
        <f>AZ400+1</f>
        <v>45962</v>
      </c>
      <c r="BC400" s="154">
        <f>BB400+29</f>
        <v>45991</v>
      </c>
      <c r="BD400" s="158">
        <f>IFERROR(IF(($R400-BC400)&gt;=0,0,IF(($S400-BB400)&lt;0,0,IF(AND(($S400-BC400)&gt;0,(BB400-$R400)&gt;0),$V400/365*(BC400-BB400+1),IF(AND(($S400-BC400)&lt;=0,(BB400-$R400)&gt;0),$V400/365*($S400-BB400+1),$V400/365*(BC400-$R400+1))))),0)</f>
        <v>0</v>
      </c>
      <c r="BE400" s="154">
        <f>BC400+1</f>
        <v>45992</v>
      </c>
      <c r="BF400" s="154">
        <f>BE400+30</f>
        <v>46022</v>
      </c>
      <c r="BG400" s="158">
        <f>IFERROR(IF(($R400-BF400)&gt;=0,0,IF(($S400-BE400)&lt;0,0,IF(AND(($S400-BF400)&gt;0,(BE400-$R400)&gt;0),$V400/365*(BF400-BE400+1),IF(AND(($S400-BF400)&lt;=0,(BE400-$R400)&gt;0),$V400/365*($S400-BE400+1),$V400/365*(BF400-$R400+1))))),0)</f>
        <v>0</v>
      </c>
      <c r="BH400" s="154">
        <v>46023</v>
      </c>
      <c r="BI400" s="154">
        <f>BH400+30</f>
        <v>46053</v>
      </c>
      <c r="BJ400" s="158">
        <f>IFERROR(IF(($R400-BI400)&gt;=0,0,IF(($S400-BH400)&lt;0,0,IF(AND(($S400-BI400)&gt;0,(BH400-$R400)&gt;0),$V400/365*(BI400-BH400+1),IF(AND(($S400-BI400)&lt;=0,(BH400-$R400)&gt;0),$V400/365*($S400-BH400+1),$V400/365*(BI400-$R400+1))))),0)</f>
        <v>0</v>
      </c>
      <c r="BK400" s="154">
        <f>BI400+1</f>
        <v>46054</v>
      </c>
      <c r="BL400" s="154">
        <f>BK400+27</f>
        <v>46081</v>
      </c>
      <c r="BM400" s="158">
        <f>IFERROR(IF(($R400-BL400)&gt;=0,0,IF(($S400-BK400)&lt;0,0,IF(AND(($S400-BL400)&gt;0,(BK400-$R400)&gt;0),$V400/365*(BL400-BK400+1),IF(AND(($S400-BL400)&lt;=0,(BK400-$R400)&gt;0),$V400/365*($S400-BK400+1),$V400/365*(BL400-$R400+1))))),0)</f>
        <v>0</v>
      </c>
      <c r="BN400" s="154">
        <f>BL400+1</f>
        <v>46082</v>
      </c>
      <c r="BO400" s="154">
        <f>BN400+30</f>
        <v>46112</v>
      </c>
      <c r="BP400" s="158">
        <f>IFERROR(IF(($R400-BO400)&gt;=0,0,IF(($S400-BN400)&lt;0,0,IF(AND(($S400-BO400)&gt;0,(BN400-$R400)&gt;0),$V400/365*(BO400-BN400+1),IF(AND(($S400-BO400)&lt;=0,(BN400-$R400)&gt;0),$V400/365*($S400-BN400+1),$V400/365*(BO400-$R400+1))))),0)</f>
        <v>0</v>
      </c>
      <c r="BQ400" s="154">
        <f>BO400+1</f>
        <v>46113</v>
      </c>
      <c r="BR400" s="154">
        <f>BQ400+29</f>
        <v>46142</v>
      </c>
      <c r="BS400" s="158">
        <f>IFERROR(IF(($R400-BR400)&gt;=0,0,IF(($S400-BQ400)&lt;0,0,IF(AND(($S400-BR400)&gt;0,(BQ400-$R400)&gt;0),$V400/365*(BR400-BQ400+1),IF(AND(($S400-BR400)&lt;=0,(BQ400-$R400)&gt;0),$V400/365*($S400-BQ400+1),$V400/365*(BR400-$R400+1))))),0)</f>
        <v>0</v>
      </c>
      <c r="BT400" s="154">
        <f>BR400+1</f>
        <v>46143</v>
      </c>
      <c r="BU400" s="154">
        <f>BT400+30</f>
        <v>46173</v>
      </c>
      <c r="BV400" s="158">
        <f>IFERROR(IF(($R400-BU400)&gt;=0,0,IF(($S400-BT400)&lt;0,0,IF(AND(($S400-BU400)&gt;0,(BT400-$R400)&gt;0),$V400/365*(BU400-BT400+1),IF(AND(($S400-BU400)&lt;=0,(BT400-$R400)&gt;0),$V400/365*($S400-BT400+1),$V400/365*(BU400-$R400+1))))),0)</f>
        <v>0</v>
      </c>
      <c r="BW400" s="154">
        <f>BU400+1</f>
        <v>46174</v>
      </c>
      <c r="BX400" s="154">
        <f>BW400+29</f>
        <v>46203</v>
      </c>
      <c r="BY400" s="158">
        <f>IFERROR(IF(($R400-BX400)&gt;=0,0,IF(($S400-BW400)&lt;0,0,IF(AND(($S400-BX400)&gt;0,(BW400-$R400)&gt;0),$V400/365*(BX400-BW400+1),IF(AND(($S400-BX400)&lt;=0,(BW400-$R400)&gt;0),$V400/365*($S400-BW400+1),$V400/365*(BX400-$R400+1))))),0)</f>
        <v>0</v>
      </c>
      <c r="BZ400" s="154">
        <f>BX400+1</f>
        <v>46204</v>
      </c>
      <c r="CA400" s="154">
        <f>BZ400+30</f>
        <v>46234</v>
      </c>
      <c r="CB400" s="158">
        <f>IFERROR(IF(($R400-CA400)&gt;=0,0,IF(($S400-BZ400)&lt;0,0,IF(AND(($S400-CA400)&gt;0,(BZ400-$R400)&gt;0),$V400/365*(CA400-BZ400+1),IF(AND(($S400-CA400)&lt;=0,(BZ400-$R400)&gt;0),$V400/365*($S400-BZ400+1),$V400/365*(CA400-$R400+1))))),0)</f>
        <v>0</v>
      </c>
      <c r="CC400" s="154">
        <f>CA400+1</f>
        <v>46235</v>
      </c>
      <c r="CD400" s="154">
        <f>CC400+30</f>
        <v>46265</v>
      </c>
      <c r="CE400" s="158">
        <f>IFERROR(IF(($R400-CD400)&gt;=0,0,IF(($S400-CC400)&lt;0,0,IF(AND(($S400-CD400)&gt;0,(CC400-$R400)&gt;0),$V400/365*(CD400-CC400+1),IF(AND(($S400-CD400)&lt;=0,(CC400-$R400)&gt;0),$V400/365*($S400-CC400+1),$V400/365*(CD400-$R400+1))))),0)</f>
        <v>0</v>
      </c>
      <c r="CF400" s="154">
        <f>CD400+1</f>
        <v>46266</v>
      </c>
      <c r="CG400" s="154">
        <f>CF400+29</f>
        <v>46295</v>
      </c>
      <c r="CH400" s="158">
        <f>IFERROR(IF(($R400-CG400)&gt;=0,0,IF(($S400-CF400)&lt;0,0,IF(AND(($S400-CG400)&gt;0,(CF400-$R400)&gt;0),$V400/365*(CG400-CF400+1),IF(AND(($S400-CG400)&lt;=0,(CF400-$R400)&gt;0),$V400/365*($S400-CF400+1),$V400/365*(CG400-$R400+1))))),0)</f>
        <v>0</v>
      </c>
      <c r="CI400" s="154">
        <f>CG400+1</f>
        <v>46296</v>
      </c>
      <c r="CJ400" s="154">
        <f>CI400+30</f>
        <v>46326</v>
      </c>
      <c r="CK400" s="158">
        <f>IFERROR(IF(($R400-CJ400)&gt;=0,0,IF(($S400-CI400)&lt;0,0,IF(AND(($S400-CJ400)&gt;0,(CI400-$R400)&gt;0),$V400/365*(CJ400-CI400+1),IF(AND(($S400-CJ400)&lt;=0,(CI400-$R400)&gt;0),$V400/365*($S400-CI400+1),$V400/365*(CJ400-$R400+1))))),0)</f>
        <v>0</v>
      </c>
      <c r="CL400" s="154">
        <f>CJ400+1</f>
        <v>46327</v>
      </c>
      <c r="CM400" s="154">
        <f>CL400+29</f>
        <v>46356</v>
      </c>
      <c r="CN400" s="158">
        <f>IFERROR(IF(($R400-CM400)&gt;=0,0,IF(($S400-CL400)&lt;0,0,IF(AND(($S400-CM400)&gt;0,(CL400-$R400)&gt;0),$V400/365*(CM400-CL400+1),IF(AND(($S400-CM400)&lt;=0,(CL400-$R400)&gt;0),$V400/365*($S400-CL400+1),$V400/365*(CM400-$R400+1))))),0)</f>
        <v>0</v>
      </c>
      <c r="CO400" s="154">
        <f>CM400+1</f>
        <v>46357</v>
      </c>
      <c r="CP400" s="154">
        <f>CO400+30</f>
        <v>46387</v>
      </c>
      <c r="CQ400" s="158">
        <f>IFERROR(IF(($R400-CP400)&gt;=0,0,IF(($S400-CO400)&lt;0,0,IF(AND(($S400-CP400)&gt;0,(CO400-$R400)&gt;0),$V400/365*(CP400-CO400+1),IF(AND(($S400-CP400)&lt;=0,(CO400-$R400)&gt;0),$V400/365*($S400-CO400+1),$V400/365*(CP400-$R400+1))))),0)</f>
        <v>0</v>
      </c>
    </row>
    <row r="401" s="80" customFormat="1" ht="24" customHeight="1" outlineLevel="3" spans="1:95">
      <c r="A401" s="119"/>
      <c r="B401" s="120"/>
      <c r="C401" s="121"/>
      <c r="D401" s="119"/>
      <c r="E401" s="120"/>
      <c r="F401" s="120"/>
      <c r="G401" s="120"/>
      <c r="H401" s="122"/>
      <c r="I401" s="122"/>
      <c r="J401" s="122">
        <f>Z401+AC401+AF401+AI401+AL401+AO401+AR401+AU401+AX401+BA401+BD401+BG401</f>
        <v>0</v>
      </c>
      <c r="K401" s="122">
        <f>K400+1</f>
        <v>4</v>
      </c>
      <c r="L401" s="147"/>
      <c r="M401" s="148">
        <f>IFERROR(VLOOKUP($L401,'2-2 引出数据_合同数据仓库'!$B$2:$BP$10000,3,FALSE),0)</f>
        <v>0</v>
      </c>
      <c r="N401" s="122"/>
      <c r="O401" s="148">
        <f>IFERROR(VLOOKUP((LEFT(VLOOKUP($L401,'2-2 引出数据_合同数据仓库'!$B$2:$BP$10000,64,FALSE),15)&amp;(RIGHT(VLOOKUP($L401,'2-2 引出数据_合同数据仓库'!$B$2:$BP$10000,64,FALSE),4)+1)),'2-2 引出数据_合同数据仓库'!$B$2:$BP$10000,3,FALSE),0)</f>
        <v>0</v>
      </c>
      <c r="P401" s="122"/>
      <c r="Q401" s="122">
        <f>IFERROR(VLOOKUP($L401,'2-2 引出数据_合同数据仓库'!$B$2:$BP$10000,28,FALSE),0)</f>
        <v>0</v>
      </c>
      <c r="R401" s="122">
        <f>IFERROR(VLOOKUP($L401,'2-2 引出数据_合同数据仓库'!$B$2:$BP$10000,29,FALSE),0)</f>
        <v>0</v>
      </c>
      <c r="S401" s="122">
        <f>IFERROR(VLOOKUP($L401,'2-2 引出数据_合同数据仓库'!$B$2:$BP$10000,4,FALSE),0)</f>
        <v>0</v>
      </c>
      <c r="T401" s="122"/>
      <c r="U401" s="122">
        <f>IFERROR(VLOOKUP($L401,'2-2 引出数据_合同数据仓库'!$B$2:$BP$10000,15,FALSE),0)</f>
        <v>0</v>
      </c>
      <c r="V401" s="122">
        <f>U401/(S401-R401+1)*365</f>
        <v>0</v>
      </c>
      <c r="W401" s="122"/>
      <c r="X401" s="154">
        <v>45658</v>
      </c>
      <c r="Y401" s="154">
        <f>X401+30</f>
        <v>45688</v>
      </c>
      <c r="Z401" s="158">
        <f>IFERROR(IF(($R401-Y401)&gt;=0,0,IF(($S401-X401)&lt;0,0,IF(AND(($S401-Y401)&gt;0,(X401-$R401)&gt;0),$V401/365*(Y401-X401+1),IF(AND(($S401-Y401)&lt;=0,(X401-$R401)&gt;0),$V401/365*($S401-X401+1),$V401/365*(Y401-$R401+1))))),0)</f>
        <v>0</v>
      </c>
      <c r="AA401" s="154">
        <f>Y401+1</f>
        <v>45689</v>
      </c>
      <c r="AB401" s="154">
        <f>AA401+27</f>
        <v>45716</v>
      </c>
      <c r="AC401" s="158">
        <f>IFERROR(IF(($R401-AB401)&gt;=0,0,IF(($S401-AA401)&lt;0,0,IF(AND(($S401-AB401)&gt;0,(AA401-$R401)&gt;0),$V401/365*(AB401-AA401+1),IF(AND(($S401-AB401)&lt;=0,(AA401-$R401)&gt;0),$V401/365*($S401-AA401+1),$V401/365*(AB401-$R401+1))))),0)</f>
        <v>0</v>
      </c>
      <c r="AD401" s="154">
        <f>AB401+1</f>
        <v>45717</v>
      </c>
      <c r="AE401" s="154">
        <f>AD401+30</f>
        <v>45747</v>
      </c>
      <c r="AF401" s="158">
        <f>IFERROR(IF(($R401-AE401)&gt;=0,0,IF(($S401-AD401)&lt;0,0,IF(AND(($S401-AE401)&gt;0,(AD401-$R401)&gt;0),$V401/365*(AE401-AD401+1),IF(AND(($S401-AE401)&lt;=0,(AD401-$R401)&gt;0),$V401/365*($S401-AD401+1),$V401/365*(AE401-$R401+1))))),0)</f>
        <v>0</v>
      </c>
      <c r="AG401" s="154">
        <f>AE401+1</f>
        <v>45748</v>
      </c>
      <c r="AH401" s="154">
        <f>AG401+29</f>
        <v>45777</v>
      </c>
      <c r="AI401" s="158">
        <f>IFERROR(IF(($R401-AH401)&gt;=0,0,IF(($S401-AG401)&lt;0,0,IF(AND(($S401-AH401)&gt;0,(AG401-$R401)&gt;0),$V401/365*(AH401-AG401+1),IF(AND(($S401-AH401)&lt;=0,(AG401-$R401)&gt;0),$V401/365*($S401-AG401+1),$V401/365*(AH401-$R401+1))))),0)</f>
        <v>0</v>
      </c>
      <c r="AJ401" s="154">
        <f>AH401+1</f>
        <v>45778</v>
      </c>
      <c r="AK401" s="154">
        <f>AJ401+30</f>
        <v>45808</v>
      </c>
      <c r="AL401" s="158">
        <f>IFERROR(IF(($R401-AK401)&gt;=0,0,IF(($S401-AJ401)&lt;0,0,IF(AND(($S401-AK401)&gt;0,(AJ401-$R401)&gt;0),$V401/365*(AK401-AJ401+1),IF(AND(($S401-AK401)&lt;=0,(AJ401-$R401)&gt;0),$V401/365*($S401-AJ401+1),$V401/365*(AK401-$R401+1))))),0)</f>
        <v>0</v>
      </c>
      <c r="AM401" s="154">
        <f>AK401+1</f>
        <v>45809</v>
      </c>
      <c r="AN401" s="154">
        <f>AM401+29</f>
        <v>45838</v>
      </c>
      <c r="AO401" s="158">
        <f>IFERROR(IF(($R401-AN401)&gt;=0,0,IF(($S401-AM401)&lt;0,0,IF(AND(($S401-AN401)&gt;0,(AM401-$R401)&gt;0),$V401/365*(AN401-AM401+1),IF(AND(($S401-AN401)&lt;=0,(AM401-$R401)&gt;0),$V401/365*($S401-AM401+1),$V401/365*(AN401-$R401+1))))),0)</f>
        <v>0</v>
      </c>
      <c r="AP401" s="154">
        <f>AN401+1</f>
        <v>45839</v>
      </c>
      <c r="AQ401" s="154">
        <f>AP401+30</f>
        <v>45869</v>
      </c>
      <c r="AR401" s="158">
        <f>IFERROR(IF(($R401-AQ401)&gt;=0,0,IF(($S401-AP401)&lt;0,0,IF(AND(($S401-AQ401)&gt;0,(AP401-$R401)&gt;0),$V401/365*(AQ401-AP401+1),IF(AND(($S401-AQ401)&lt;=0,(AP401-$R401)&gt;0),$V401/365*($S401-AP401+1),$V401/365*(AQ401-$R401+1))))),0)</f>
        <v>0</v>
      </c>
      <c r="AS401" s="154">
        <f>AQ401+1</f>
        <v>45870</v>
      </c>
      <c r="AT401" s="154">
        <f>AS401+30</f>
        <v>45900</v>
      </c>
      <c r="AU401" s="158">
        <f>IFERROR(IF(($R401-AT401)&gt;=0,0,IF(($S401-AS401)&lt;0,0,IF(AND(($S401-AT401)&gt;0,(AS401-$R401)&gt;0),$V401/365*(AT401-AS401+1),IF(AND(($S401-AT401)&lt;=0,(AS401-$R401)&gt;0),$V401/365*($S401-AS401+1),$V401/365*(AT401-$R401+1))))),0)</f>
        <v>0</v>
      </c>
      <c r="AV401" s="154">
        <f>AT401+1</f>
        <v>45901</v>
      </c>
      <c r="AW401" s="154">
        <f>AV401+29</f>
        <v>45930</v>
      </c>
      <c r="AX401" s="158">
        <f>IFERROR(IF(($R401-AW401)&gt;=0,0,IF(($S401-AV401)&lt;0,0,IF(AND(($S401-AW401)&gt;0,(AV401-$R401)&gt;0),$V401/365*(AW401-AV401+1),IF(AND(($S401-AW401)&lt;=0,(AV401-$R401)&gt;0),$V401/365*($S401-AV401+1),$V401/365*(AW401-$R401+1))))),0)</f>
        <v>0</v>
      </c>
      <c r="AY401" s="154">
        <f>AW401+1</f>
        <v>45931</v>
      </c>
      <c r="AZ401" s="154">
        <f>AY401+30</f>
        <v>45961</v>
      </c>
      <c r="BA401" s="158">
        <f>IFERROR(IF(($R401-AZ401)&gt;=0,0,IF(($S401-AY401)&lt;0,0,IF(AND(($S401-AZ401)&gt;0,(AY401-$R401)&gt;0),$V401/365*(AZ401-AY401+1),IF(AND(($S401-AZ401)&lt;=0,(AY401-$R401)&gt;0),$V401/365*($S401-AY401+1),$V401/365*(AZ401-$R401+1))))),0)</f>
        <v>0</v>
      </c>
      <c r="BB401" s="154">
        <f>AZ401+1</f>
        <v>45962</v>
      </c>
      <c r="BC401" s="154">
        <f>BB401+29</f>
        <v>45991</v>
      </c>
      <c r="BD401" s="158">
        <f>IFERROR(IF(($R401-BC401)&gt;=0,0,IF(($S401-BB401)&lt;0,0,IF(AND(($S401-BC401)&gt;0,(BB401-$R401)&gt;0),$V401/365*(BC401-BB401+1),IF(AND(($S401-BC401)&lt;=0,(BB401-$R401)&gt;0),$V401/365*($S401-BB401+1),$V401/365*(BC401-$R401+1))))),0)</f>
        <v>0</v>
      </c>
      <c r="BE401" s="154">
        <f>BC401+1</f>
        <v>45992</v>
      </c>
      <c r="BF401" s="154">
        <f>BE401+30</f>
        <v>46022</v>
      </c>
      <c r="BG401" s="158">
        <f>IFERROR(IF(($R401-BF401)&gt;=0,0,IF(($S401-BE401)&lt;0,0,IF(AND(($S401-BF401)&gt;0,(BE401-$R401)&gt;0),$V401/365*(BF401-BE401+1),IF(AND(($S401-BF401)&lt;=0,(BE401-$R401)&gt;0),$V401/365*($S401-BE401+1),$V401/365*(BF401-$R401+1))))),0)</f>
        <v>0</v>
      </c>
      <c r="BH401" s="154">
        <v>46023</v>
      </c>
      <c r="BI401" s="154">
        <f>BH401+30</f>
        <v>46053</v>
      </c>
      <c r="BJ401" s="158">
        <f>IFERROR(IF(($R401-BI401)&gt;=0,0,IF(($S401-BH401)&lt;0,0,IF(AND(($S401-BI401)&gt;0,(BH401-$R401)&gt;0),$V401/365*(BI401-BH401+1),IF(AND(($S401-BI401)&lt;=0,(BH401-$R401)&gt;0),$V401/365*($S401-BH401+1),$V401/365*(BI401-$R401+1))))),0)</f>
        <v>0</v>
      </c>
      <c r="BK401" s="154">
        <f>BI401+1</f>
        <v>46054</v>
      </c>
      <c r="BL401" s="154">
        <f>BK401+27</f>
        <v>46081</v>
      </c>
      <c r="BM401" s="158">
        <f>IFERROR(IF(($R401-BL401)&gt;=0,0,IF(($S401-BK401)&lt;0,0,IF(AND(($S401-BL401)&gt;0,(BK401-$R401)&gt;0),$V401/365*(BL401-BK401+1),IF(AND(($S401-BL401)&lt;=0,(BK401-$R401)&gt;0),$V401/365*($S401-BK401+1),$V401/365*(BL401-$R401+1))))),0)</f>
        <v>0</v>
      </c>
      <c r="BN401" s="154">
        <f>BL401+1</f>
        <v>46082</v>
      </c>
      <c r="BO401" s="154">
        <f>BN401+30</f>
        <v>46112</v>
      </c>
      <c r="BP401" s="158">
        <f>IFERROR(IF(($R401-BO401)&gt;=0,0,IF(($S401-BN401)&lt;0,0,IF(AND(($S401-BO401)&gt;0,(BN401-$R401)&gt;0),$V401/365*(BO401-BN401+1),IF(AND(($S401-BO401)&lt;=0,(BN401-$R401)&gt;0),$V401/365*($S401-BN401+1),$V401/365*(BO401-$R401+1))))),0)</f>
        <v>0</v>
      </c>
      <c r="BQ401" s="154">
        <f>BO401+1</f>
        <v>46113</v>
      </c>
      <c r="BR401" s="154">
        <f>BQ401+29</f>
        <v>46142</v>
      </c>
      <c r="BS401" s="158">
        <f>IFERROR(IF(($R401-BR401)&gt;=0,0,IF(($S401-BQ401)&lt;0,0,IF(AND(($S401-BR401)&gt;0,(BQ401-$R401)&gt;0),$V401/365*(BR401-BQ401+1),IF(AND(($S401-BR401)&lt;=0,(BQ401-$R401)&gt;0),$V401/365*($S401-BQ401+1),$V401/365*(BR401-$R401+1))))),0)</f>
        <v>0</v>
      </c>
      <c r="BT401" s="154">
        <f>BR401+1</f>
        <v>46143</v>
      </c>
      <c r="BU401" s="154">
        <f>BT401+30</f>
        <v>46173</v>
      </c>
      <c r="BV401" s="158">
        <f>IFERROR(IF(($R401-BU401)&gt;=0,0,IF(($S401-BT401)&lt;0,0,IF(AND(($S401-BU401)&gt;0,(BT401-$R401)&gt;0),$V401/365*(BU401-BT401+1),IF(AND(($S401-BU401)&lt;=0,(BT401-$R401)&gt;0),$V401/365*($S401-BT401+1),$V401/365*(BU401-$R401+1))))),0)</f>
        <v>0</v>
      </c>
      <c r="BW401" s="154">
        <f>BU401+1</f>
        <v>46174</v>
      </c>
      <c r="BX401" s="154">
        <f>BW401+29</f>
        <v>46203</v>
      </c>
      <c r="BY401" s="158">
        <f>IFERROR(IF(($R401-BX401)&gt;=0,0,IF(($S401-BW401)&lt;0,0,IF(AND(($S401-BX401)&gt;0,(BW401-$R401)&gt;0),$V401/365*(BX401-BW401+1),IF(AND(($S401-BX401)&lt;=0,(BW401-$R401)&gt;0),$V401/365*($S401-BW401+1),$V401/365*(BX401-$R401+1))))),0)</f>
        <v>0</v>
      </c>
      <c r="BZ401" s="154">
        <f>BX401+1</f>
        <v>46204</v>
      </c>
      <c r="CA401" s="154">
        <f>BZ401+30</f>
        <v>46234</v>
      </c>
      <c r="CB401" s="158">
        <f>IFERROR(IF(($R401-CA401)&gt;=0,0,IF(($S401-BZ401)&lt;0,0,IF(AND(($S401-CA401)&gt;0,(BZ401-$R401)&gt;0),$V401/365*(CA401-BZ401+1),IF(AND(($S401-CA401)&lt;=0,(BZ401-$R401)&gt;0),$V401/365*($S401-BZ401+1),$V401/365*(CA401-$R401+1))))),0)</f>
        <v>0</v>
      </c>
      <c r="CC401" s="154">
        <f>CA401+1</f>
        <v>46235</v>
      </c>
      <c r="CD401" s="154">
        <f>CC401+30</f>
        <v>46265</v>
      </c>
      <c r="CE401" s="158">
        <f>IFERROR(IF(($R401-CD401)&gt;=0,0,IF(($S401-CC401)&lt;0,0,IF(AND(($S401-CD401)&gt;0,(CC401-$R401)&gt;0),$V401/365*(CD401-CC401+1),IF(AND(($S401-CD401)&lt;=0,(CC401-$R401)&gt;0),$V401/365*($S401-CC401+1),$V401/365*(CD401-$R401+1))))),0)</f>
        <v>0</v>
      </c>
      <c r="CF401" s="154">
        <f>CD401+1</f>
        <v>46266</v>
      </c>
      <c r="CG401" s="154">
        <f>CF401+29</f>
        <v>46295</v>
      </c>
      <c r="CH401" s="158">
        <f>IFERROR(IF(($R401-CG401)&gt;=0,0,IF(($S401-CF401)&lt;0,0,IF(AND(($S401-CG401)&gt;0,(CF401-$R401)&gt;0),$V401/365*(CG401-CF401+1),IF(AND(($S401-CG401)&lt;=0,(CF401-$R401)&gt;0),$V401/365*($S401-CF401+1),$V401/365*(CG401-$R401+1))))),0)</f>
        <v>0</v>
      </c>
      <c r="CI401" s="154">
        <f>CG401+1</f>
        <v>46296</v>
      </c>
      <c r="CJ401" s="154">
        <f>CI401+30</f>
        <v>46326</v>
      </c>
      <c r="CK401" s="158">
        <f>IFERROR(IF(($R401-CJ401)&gt;=0,0,IF(($S401-CI401)&lt;0,0,IF(AND(($S401-CJ401)&gt;0,(CI401-$R401)&gt;0),$V401/365*(CJ401-CI401+1),IF(AND(($S401-CJ401)&lt;=0,(CI401-$R401)&gt;0),$V401/365*($S401-CI401+1),$V401/365*(CJ401-$R401+1))))),0)</f>
        <v>0</v>
      </c>
      <c r="CL401" s="154">
        <f>CJ401+1</f>
        <v>46327</v>
      </c>
      <c r="CM401" s="154">
        <f>CL401+29</f>
        <v>46356</v>
      </c>
      <c r="CN401" s="158">
        <f>IFERROR(IF(($R401-CM401)&gt;=0,0,IF(($S401-CL401)&lt;0,0,IF(AND(($S401-CM401)&gt;0,(CL401-$R401)&gt;0),$V401/365*(CM401-CL401+1),IF(AND(($S401-CM401)&lt;=0,(CL401-$R401)&gt;0),$V401/365*($S401-CL401+1),$V401/365*(CM401-$R401+1))))),0)</f>
        <v>0</v>
      </c>
      <c r="CO401" s="154">
        <f>CM401+1</f>
        <v>46357</v>
      </c>
      <c r="CP401" s="154">
        <f>CO401+30</f>
        <v>46387</v>
      </c>
      <c r="CQ401" s="158">
        <f>IFERROR(IF(($R401-CP401)&gt;=0,0,IF(($S401-CO401)&lt;0,0,IF(AND(($S401-CP401)&gt;0,(CO401-$R401)&gt;0),$V401/365*(CP401-CO401+1),IF(AND(($S401-CP401)&lt;=0,(CO401-$R401)&gt;0),$V401/365*($S401-CO401+1),$V401/365*(CP401-$R401+1))))),0)</f>
        <v>0</v>
      </c>
    </row>
    <row r="402" s="80" customFormat="1" ht="24" customHeight="1" outlineLevel="4" spans="1:95">
      <c r="A402" s="123" t="s">
        <v>2814</v>
      </c>
      <c r="B402" s="124"/>
      <c r="C402" s="124"/>
      <c r="D402" s="124"/>
      <c r="E402" s="124"/>
      <c r="F402" s="124"/>
      <c r="G402" s="125"/>
      <c r="H402" s="126"/>
      <c r="I402" s="126"/>
      <c r="J402" s="126"/>
      <c r="K402" s="126"/>
      <c r="L402" s="149"/>
      <c r="M402" s="149"/>
      <c r="N402" s="126"/>
      <c r="O402" s="126"/>
      <c r="P402" s="126"/>
      <c r="Q402" s="126"/>
      <c r="R402" s="126"/>
      <c r="S402" s="126"/>
      <c r="T402" s="126"/>
      <c r="U402" s="126"/>
      <c r="V402" s="126"/>
      <c r="W402" s="126"/>
      <c r="X402" s="126"/>
      <c r="Y402" s="126"/>
      <c r="Z402" s="126"/>
      <c r="AA402" s="126"/>
      <c r="AB402" s="126"/>
      <c r="AC402" s="126"/>
      <c r="AD402" s="126"/>
      <c r="AE402" s="126"/>
      <c r="AF402" s="126"/>
      <c r="AG402" s="126"/>
      <c r="AH402" s="126"/>
      <c r="AI402" s="126"/>
      <c r="AJ402" s="126"/>
      <c r="AK402" s="126"/>
      <c r="AL402" s="126"/>
      <c r="AM402" s="126"/>
      <c r="AN402" s="126"/>
      <c r="AO402" s="126"/>
      <c r="AP402" s="126"/>
      <c r="AQ402" s="126"/>
      <c r="AR402" s="126"/>
      <c r="AS402" s="126"/>
      <c r="AT402" s="126"/>
      <c r="AU402" s="126"/>
      <c r="AV402" s="126"/>
      <c r="AW402" s="126"/>
      <c r="AX402" s="126"/>
      <c r="AY402" s="126"/>
      <c r="AZ402" s="126"/>
      <c r="BA402" s="126"/>
      <c r="BB402" s="126"/>
      <c r="BC402" s="126"/>
      <c r="BD402" s="126"/>
      <c r="BE402" s="126"/>
      <c r="BF402" s="126"/>
      <c r="BG402" s="126"/>
      <c r="BH402" s="126"/>
      <c r="BI402" s="126"/>
      <c r="BJ402" s="126"/>
      <c r="BK402" s="126"/>
      <c r="BL402" s="126"/>
      <c r="BM402" s="126"/>
      <c r="BN402" s="126"/>
      <c r="BO402" s="126"/>
      <c r="BP402" s="126"/>
      <c r="BQ402" s="126"/>
      <c r="BR402" s="126"/>
      <c r="BS402" s="126"/>
      <c r="BT402" s="126"/>
      <c r="BU402" s="126"/>
      <c r="BV402" s="126"/>
      <c r="BW402" s="126"/>
      <c r="BX402" s="126"/>
      <c r="BY402" s="126"/>
      <c r="BZ402" s="126"/>
      <c r="CA402" s="126"/>
      <c r="CB402" s="126"/>
      <c r="CC402" s="126"/>
      <c r="CD402" s="126"/>
      <c r="CE402" s="126"/>
      <c r="CF402" s="126"/>
      <c r="CG402" s="126"/>
      <c r="CH402" s="126"/>
      <c r="CI402" s="126"/>
      <c r="CJ402" s="126"/>
      <c r="CK402" s="126"/>
      <c r="CL402" s="126"/>
      <c r="CM402" s="126"/>
      <c r="CN402" s="126"/>
      <c r="CO402" s="126"/>
      <c r="CP402" s="126"/>
      <c r="CQ402" s="126"/>
    </row>
    <row r="403" ht="24" customHeight="1" outlineLevel="2" spans="1:95">
      <c r="A403" s="49"/>
      <c r="B403" s="112" t="s">
        <v>787</v>
      </c>
      <c r="C403" s="113" t="s">
        <v>1400</v>
      </c>
      <c r="D403" s="49" t="s">
        <v>1401</v>
      </c>
      <c r="E403" s="112"/>
      <c r="F403" s="112"/>
      <c r="G403" s="112"/>
      <c r="H403" s="114">
        <f>X403+AA403+AD403+AG403+AJ403+AM403+AP403+AS403+AV403+AY403+BB403+BE403</f>
        <v>0</v>
      </c>
      <c r="I403" s="114">
        <f>Y403+AB403+AE403+AH403+AK403+AN403+AQ403+AT403+AW403+AZ403+BC403+BF403</f>
        <v>0</v>
      </c>
      <c r="J403" s="114">
        <f t="shared" ref="J403:J408" si="88">Z403+AC403+AF403+AI403+AL403+AO403+AR403+AU403+AX403+BA403+BD403+BG403</f>
        <v>0</v>
      </c>
      <c r="K403" s="114"/>
      <c r="L403" s="145"/>
      <c r="M403" s="145"/>
      <c r="N403" s="114"/>
      <c r="O403" s="114"/>
      <c r="P403" s="114"/>
      <c r="Q403" s="114"/>
      <c r="R403" s="114"/>
      <c r="S403" s="114"/>
      <c r="T403" s="114"/>
      <c r="U403" s="114"/>
      <c r="V403" s="114"/>
      <c r="W403" s="114"/>
      <c r="X403" s="114">
        <f>VLOOKUP($C403,'1 预算编制表单'!$C:$BJ,27,FALSE)</f>
        <v>0</v>
      </c>
      <c r="Y403" s="114">
        <f>X403-Z403</f>
        <v>0</v>
      </c>
      <c r="Z403" s="114">
        <f>Z404+Z410+Z416</f>
        <v>0</v>
      </c>
      <c r="AA403" s="114">
        <f>VLOOKUP($C403,'1 预算编制表单'!$C:$BJ,30,FALSE)</f>
        <v>0</v>
      </c>
      <c r="AB403" s="114">
        <f>AA403-AC403</f>
        <v>0</v>
      </c>
      <c r="AC403" s="114">
        <f>AC404+AC410+AC416</f>
        <v>0</v>
      </c>
      <c r="AD403" s="114">
        <f>VLOOKUP($C403,'1 预算编制表单'!$C:$BJ,33,FALSE)</f>
        <v>0</v>
      </c>
      <c r="AE403" s="114">
        <f>AD403-AF403</f>
        <v>0</v>
      </c>
      <c r="AF403" s="114">
        <f>AF404+AF410+AF416</f>
        <v>0</v>
      </c>
      <c r="AG403" s="114">
        <f>VLOOKUP($C403,'1 预算编制表单'!$C:$BJ,36,FALSE)</f>
        <v>0</v>
      </c>
      <c r="AH403" s="114">
        <f>AG403-AI403</f>
        <v>0</v>
      </c>
      <c r="AI403" s="114">
        <f>AI404+AI410+AI416</f>
        <v>0</v>
      </c>
      <c r="AJ403" s="114">
        <f>VLOOKUP($C403,'1 预算编制表单'!$C:$BJ,39,FALSE)</f>
        <v>0</v>
      </c>
      <c r="AK403" s="114">
        <f>AJ403-AL403</f>
        <v>0</v>
      </c>
      <c r="AL403" s="114">
        <f>AL404+AL410+AL416</f>
        <v>0</v>
      </c>
      <c r="AM403" s="114">
        <f>VLOOKUP($C403,'1 预算编制表单'!$C:$BJ,42,FALSE)</f>
        <v>0</v>
      </c>
      <c r="AN403" s="114">
        <f>AM403-AO403</f>
        <v>0</v>
      </c>
      <c r="AO403" s="114">
        <f>AO404+AO410+AO416</f>
        <v>0</v>
      </c>
      <c r="AP403" s="114">
        <f>VLOOKUP($C403,'1 预算编制表单'!$C:$BJ,45,FALSE)</f>
        <v>0</v>
      </c>
      <c r="AQ403" s="114">
        <f>AP403-AR403</f>
        <v>0</v>
      </c>
      <c r="AR403" s="114">
        <f>AR404+AR410+AR416</f>
        <v>0</v>
      </c>
      <c r="AS403" s="114">
        <f>VLOOKUP($C403,'1 预算编制表单'!$C:$BJ,48,FALSE)</f>
        <v>0</v>
      </c>
      <c r="AT403" s="114">
        <f>AS403-AU403</f>
        <v>0</v>
      </c>
      <c r="AU403" s="114">
        <f>AU404+AU410+AU416</f>
        <v>0</v>
      </c>
      <c r="AV403" s="114">
        <f>VLOOKUP($C403,'1 预算编制表单'!$C:$BJ,51,FALSE)</f>
        <v>0</v>
      </c>
      <c r="AW403" s="114">
        <f>AV403-AX403</f>
        <v>0</v>
      </c>
      <c r="AX403" s="114">
        <f>AX404+AX410+AX416</f>
        <v>0</v>
      </c>
      <c r="AY403" s="114">
        <f>VLOOKUP($C403,'1 预算编制表单'!$C:$BJ,54,FALSE)</f>
        <v>0</v>
      </c>
      <c r="AZ403" s="114">
        <f>AY403-BA403</f>
        <v>0</v>
      </c>
      <c r="BA403" s="114">
        <f>BA404+BA410+BA416</f>
        <v>0</v>
      </c>
      <c r="BB403" s="114">
        <f>VLOOKUP($C403,'1 预算编制表单'!$C:$BJ,57,FALSE)</f>
        <v>0</v>
      </c>
      <c r="BC403" s="114">
        <f>BB403-BD403</f>
        <v>0</v>
      </c>
      <c r="BD403" s="114">
        <f>BD404+BD410+BD416</f>
        <v>0</v>
      </c>
      <c r="BE403" s="114">
        <f>VLOOKUP($C403,'1 预算编制表单'!$C:$BJ,60,FALSE)</f>
        <v>0</v>
      </c>
      <c r="BF403" s="114">
        <f>BE403-BG403</f>
        <v>0</v>
      </c>
      <c r="BG403" s="114">
        <f>BG404+BG410+BG416</f>
        <v>0</v>
      </c>
      <c r="BH403" s="114">
        <f>VLOOKUP($C403,'1 预算编制表单'!$C:$BJ,27,FALSE)</f>
        <v>0</v>
      </c>
      <c r="BI403" s="114">
        <f>BH403-BJ403</f>
        <v>0</v>
      </c>
      <c r="BJ403" s="114">
        <f>BJ404+BJ410+BJ416</f>
        <v>0</v>
      </c>
      <c r="BK403" s="114">
        <f>VLOOKUP($C403,'1 预算编制表单'!$C:$BJ,30,FALSE)</f>
        <v>0</v>
      </c>
      <c r="BL403" s="114">
        <f>BK403-BM403</f>
        <v>0</v>
      </c>
      <c r="BM403" s="114">
        <f>BM404+BM410+BM416</f>
        <v>0</v>
      </c>
      <c r="BN403" s="114">
        <f>VLOOKUP($C403,'1 预算编制表单'!$C:$BJ,33,FALSE)</f>
        <v>0</v>
      </c>
      <c r="BO403" s="114">
        <f>BN403-BP403</f>
        <v>0</v>
      </c>
      <c r="BP403" s="114">
        <f>BP404+BP410+BP416</f>
        <v>0</v>
      </c>
      <c r="BQ403" s="114">
        <f>VLOOKUP($C403,'1 预算编制表单'!$C:$BJ,36,FALSE)</f>
        <v>0</v>
      </c>
      <c r="BR403" s="114">
        <f>BQ403-BS403</f>
        <v>0</v>
      </c>
      <c r="BS403" s="114">
        <f>BS404+BS410+BS416</f>
        <v>0</v>
      </c>
      <c r="BT403" s="114">
        <f>VLOOKUP($C403,'1 预算编制表单'!$C:$BJ,39,FALSE)</f>
        <v>0</v>
      </c>
      <c r="BU403" s="114">
        <f>BT403-BV403</f>
        <v>0</v>
      </c>
      <c r="BV403" s="114">
        <f>BV404+BV410+BV416</f>
        <v>0</v>
      </c>
      <c r="BW403" s="114">
        <f>VLOOKUP($C403,'1 预算编制表单'!$C:$BJ,42,FALSE)</f>
        <v>0</v>
      </c>
      <c r="BX403" s="114">
        <f>BW403-BY403</f>
        <v>0</v>
      </c>
      <c r="BY403" s="114">
        <f>BY404+BY410+BY416</f>
        <v>0</v>
      </c>
      <c r="BZ403" s="114">
        <f>VLOOKUP($C403,'1 预算编制表单'!$C:$BJ,45,FALSE)</f>
        <v>0</v>
      </c>
      <c r="CA403" s="114">
        <f>BZ403-CB403</f>
        <v>0</v>
      </c>
      <c r="CB403" s="114">
        <f>CB404+CB410+CB416</f>
        <v>0</v>
      </c>
      <c r="CC403" s="114">
        <f>VLOOKUP($C403,'1 预算编制表单'!$C:$BJ,48,FALSE)</f>
        <v>0</v>
      </c>
      <c r="CD403" s="114">
        <f>CC403-CE403</f>
        <v>0</v>
      </c>
      <c r="CE403" s="114">
        <f>CE404+CE410+CE416</f>
        <v>0</v>
      </c>
      <c r="CF403" s="114">
        <f>VLOOKUP($C403,'1 预算编制表单'!$C:$BJ,51,FALSE)</f>
        <v>0</v>
      </c>
      <c r="CG403" s="114">
        <f>CF403-CH403</f>
        <v>0</v>
      </c>
      <c r="CH403" s="114">
        <f>CH404+CH410+CH416</f>
        <v>0</v>
      </c>
      <c r="CI403" s="114">
        <f>VLOOKUP($C403,'1 预算编制表单'!$C:$BJ,54,FALSE)</f>
        <v>0</v>
      </c>
      <c r="CJ403" s="114">
        <f>CI403-CK403</f>
        <v>0</v>
      </c>
      <c r="CK403" s="114">
        <f>CK404+CK410+CK416</f>
        <v>0</v>
      </c>
      <c r="CL403" s="114">
        <f>VLOOKUP($C403,'1 预算编制表单'!$C:$BJ,57,FALSE)</f>
        <v>0</v>
      </c>
      <c r="CM403" s="114">
        <f>CL403-CN403</f>
        <v>0</v>
      </c>
      <c r="CN403" s="114">
        <f>CN404+CN410+CN416</f>
        <v>0</v>
      </c>
      <c r="CO403" s="114">
        <f>VLOOKUP($C403,'1 预算编制表单'!$C:$BJ,60,FALSE)</f>
        <v>0</v>
      </c>
      <c r="CP403" s="114">
        <f>CO403-CQ403</f>
        <v>0</v>
      </c>
      <c r="CQ403" s="114">
        <f>CQ404+CQ410+CQ416</f>
        <v>0</v>
      </c>
    </row>
    <row r="404" ht="24" customHeight="1" outlineLevel="3" spans="1:95">
      <c r="A404" s="115"/>
      <c r="B404" s="116" t="s">
        <v>792</v>
      </c>
      <c r="C404" s="117" t="s">
        <v>1402</v>
      </c>
      <c r="D404" s="115" t="s">
        <v>1403</v>
      </c>
      <c r="E404" s="116" t="s">
        <v>1404</v>
      </c>
      <c r="F404" s="116"/>
      <c r="G404" s="116" t="s">
        <v>936</v>
      </c>
      <c r="H404" s="118">
        <f>X404+AA404+AD404+AG404+AJ404+AM404+AP404+AS404+AV404+AY404+BB404+BE404</f>
        <v>0</v>
      </c>
      <c r="I404" s="118">
        <f>Y404+AB404+AE404+AH404+AK404+AN404+AQ404+AT404+AW404+AZ404+BC404+BF404</f>
        <v>0</v>
      </c>
      <c r="J404" s="118">
        <f t="shared" si="88"/>
        <v>0</v>
      </c>
      <c r="K404" s="118"/>
      <c r="L404" s="146"/>
      <c r="M404" s="146"/>
      <c r="N404" s="118"/>
      <c r="O404" s="118"/>
      <c r="P404" s="118"/>
      <c r="Q404" s="118"/>
      <c r="R404" s="118"/>
      <c r="S404" s="118"/>
      <c r="T404" s="118"/>
      <c r="U404" s="118"/>
      <c r="V404" s="118"/>
      <c r="W404" s="118"/>
      <c r="X404" s="118">
        <f>VLOOKUP($C404,'1 预算编制表单'!$C:$BJ,27,FALSE)</f>
        <v>0</v>
      </c>
      <c r="Y404" s="118">
        <f>X404-Z404</f>
        <v>0</v>
      </c>
      <c r="Z404" s="118">
        <f>SUM(Z405:Z409)</f>
        <v>0</v>
      </c>
      <c r="AA404" s="118">
        <f>VLOOKUP($C404,'1 预算编制表单'!$C:$BJ,30,FALSE)</f>
        <v>0</v>
      </c>
      <c r="AB404" s="118">
        <f>AA404-AC404</f>
        <v>0</v>
      </c>
      <c r="AC404" s="118">
        <f>SUM(AC405:AC409)</f>
        <v>0</v>
      </c>
      <c r="AD404" s="118">
        <f>VLOOKUP($C404,'1 预算编制表单'!$C:$BJ,33,FALSE)</f>
        <v>0</v>
      </c>
      <c r="AE404" s="118">
        <f>AD404-AF404</f>
        <v>0</v>
      </c>
      <c r="AF404" s="118">
        <f>SUM(AF405:AF409)</f>
        <v>0</v>
      </c>
      <c r="AG404" s="118">
        <f>VLOOKUP($C404,'1 预算编制表单'!$C:$BJ,36,FALSE)</f>
        <v>0</v>
      </c>
      <c r="AH404" s="118">
        <f>AG404-AI404</f>
        <v>0</v>
      </c>
      <c r="AI404" s="118">
        <f>SUM(AI405:AI409)</f>
        <v>0</v>
      </c>
      <c r="AJ404" s="118">
        <f>VLOOKUP($C404,'1 预算编制表单'!$C:$BJ,39,FALSE)</f>
        <v>0</v>
      </c>
      <c r="AK404" s="118">
        <f>AJ404-AL404</f>
        <v>0</v>
      </c>
      <c r="AL404" s="118">
        <f>SUM(AL405:AL409)</f>
        <v>0</v>
      </c>
      <c r="AM404" s="118">
        <f>VLOOKUP($C404,'1 预算编制表单'!$C:$BJ,42,FALSE)</f>
        <v>0</v>
      </c>
      <c r="AN404" s="118">
        <f>AM404-AO404</f>
        <v>0</v>
      </c>
      <c r="AO404" s="118">
        <f>SUM(AO405:AO409)</f>
        <v>0</v>
      </c>
      <c r="AP404" s="118">
        <f>VLOOKUP($C404,'1 预算编制表单'!$C:$BJ,45,FALSE)</f>
        <v>0</v>
      </c>
      <c r="AQ404" s="118">
        <f>AP404-AR404</f>
        <v>0</v>
      </c>
      <c r="AR404" s="118">
        <f>SUM(AR405:AR409)</f>
        <v>0</v>
      </c>
      <c r="AS404" s="118">
        <f>VLOOKUP($C404,'1 预算编制表单'!$C:$BJ,48,FALSE)</f>
        <v>0</v>
      </c>
      <c r="AT404" s="118">
        <f>AS404-AU404</f>
        <v>0</v>
      </c>
      <c r="AU404" s="118">
        <f>SUM(AU405:AU409)</f>
        <v>0</v>
      </c>
      <c r="AV404" s="118">
        <f>VLOOKUP($C404,'1 预算编制表单'!$C:$BJ,51,FALSE)</f>
        <v>0</v>
      </c>
      <c r="AW404" s="118">
        <f>AV404-AX404</f>
        <v>0</v>
      </c>
      <c r="AX404" s="118">
        <f>SUM(AX405:AX409)</f>
        <v>0</v>
      </c>
      <c r="AY404" s="118">
        <f>VLOOKUP($C404,'1 预算编制表单'!$C:$BJ,54,FALSE)</f>
        <v>0</v>
      </c>
      <c r="AZ404" s="118">
        <f>AY404-BA404</f>
        <v>0</v>
      </c>
      <c r="BA404" s="118">
        <f>SUM(BA405:BA409)</f>
        <v>0</v>
      </c>
      <c r="BB404" s="118">
        <f>VLOOKUP($C404,'1 预算编制表单'!$C:$BJ,57,FALSE)</f>
        <v>0</v>
      </c>
      <c r="BC404" s="118">
        <f>BB404-BD404</f>
        <v>0</v>
      </c>
      <c r="BD404" s="118">
        <f>SUM(BD405:BD409)</f>
        <v>0</v>
      </c>
      <c r="BE404" s="118">
        <f>VLOOKUP($C404,'1 预算编制表单'!$C:$BJ,60,FALSE)</f>
        <v>0</v>
      </c>
      <c r="BF404" s="118">
        <f>BE404-BG404</f>
        <v>0</v>
      </c>
      <c r="BG404" s="118">
        <f>SUM(BG405:BG409)</f>
        <v>0</v>
      </c>
      <c r="BH404" s="118">
        <f>VLOOKUP($C404,'1 预算编制表单'!$C:$BJ,27,FALSE)</f>
        <v>0</v>
      </c>
      <c r="BI404" s="118">
        <f>BH404-BJ404</f>
        <v>0</v>
      </c>
      <c r="BJ404" s="118">
        <f>SUM(BJ405:BJ409)</f>
        <v>0</v>
      </c>
      <c r="BK404" s="118">
        <f>VLOOKUP($C404,'1 预算编制表单'!$C:$BJ,30,FALSE)</f>
        <v>0</v>
      </c>
      <c r="BL404" s="118">
        <f>BK404-BM404</f>
        <v>0</v>
      </c>
      <c r="BM404" s="118">
        <f>SUM(BM405:BM409)</f>
        <v>0</v>
      </c>
      <c r="BN404" s="118">
        <f>VLOOKUP($C404,'1 预算编制表单'!$C:$BJ,33,FALSE)</f>
        <v>0</v>
      </c>
      <c r="BO404" s="118">
        <f>BN404-BP404</f>
        <v>0</v>
      </c>
      <c r="BP404" s="118">
        <f>SUM(BP405:BP409)</f>
        <v>0</v>
      </c>
      <c r="BQ404" s="118">
        <f>VLOOKUP($C404,'1 预算编制表单'!$C:$BJ,36,FALSE)</f>
        <v>0</v>
      </c>
      <c r="BR404" s="118">
        <f>BQ404-BS404</f>
        <v>0</v>
      </c>
      <c r="BS404" s="118">
        <f>SUM(BS405:BS409)</f>
        <v>0</v>
      </c>
      <c r="BT404" s="118">
        <f>VLOOKUP($C404,'1 预算编制表单'!$C:$BJ,39,FALSE)</f>
        <v>0</v>
      </c>
      <c r="BU404" s="118">
        <f>BT404-BV404</f>
        <v>0</v>
      </c>
      <c r="BV404" s="118">
        <f>SUM(BV405:BV409)</f>
        <v>0</v>
      </c>
      <c r="BW404" s="118">
        <f>VLOOKUP($C404,'1 预算编制表单'!$C:$BJ,42,FALSE)</f>
        <v>0</v>
      </c>
      <c r="BX404" s="118">
        <f>BW404-BY404</f>
        <v>0</v>
      </c>
      <c r="BY404" s="118">
        <f>SUM(BY405:BY409)</f>
        <v>0</v>
      </c>
      <c r="BZ404" s="118">
        <f>VLOOKUP($C404,'1 预算编制表单'!$C:$BJ,45,FALSE)</f>
        <v>0</v>
      </c>
      <c r="CA404" s="118">
        <f>BZ404-CB404</f>
        <v>0</v>
      </c>
      <c r="CB404" s="118">
        <f>SUM(CB405:CB409)</f>
        <v>0</v>
      </c>
      <c r="CC404" s="118">
        <f>VLOOKUP($C404,'1 预算编制表单'!$C:$BJ,48,FALSE)</f>
        <v>0</v>
      </c>
      <c r="CD404" s="118">
        <f>CC404-CE404</f>
        <v>0</v>
      </c>
      <c r="CE404" s="118">
        <f>SUM(CE405:CE409)</f>
        <v>0</v>
      </c>
      <c r="CF404" s="118">
        <f>VLOOKUP($C404,'1 预算编制表单'!$C:$BJ,51,FALSE)</f>
        <v>0</v>
      </c>
      <c r="CG404" s="118">
        <f>CF404-CH404</f>
        <v>0</v>
      </c>
      <c r="CH404" s="118">
        <f>SUM(CH405:CH409)</f>
        <v>0</v>
      </c>
      <c r="CI404" s="118">
        <f>VLOOKUP($C404,'1 预算编制表单'!$C:$BJ,54,FALSE)</f>
        <v>0</v>
      </c>
      <c r="CJ404" s="118">
        <f>CI404-CK404</f>
        <v>0</v>
      </c>
      <c r="CK404" s="118">
        <f>SUM(CK405:CK409)</f>
        <v>0</v>
      </c>
      <c r="CL404" s="118">
        <f>VLOOKUP($C404,'1 预算编制表单'!$C:$BJ,57,FALSE)</f>
        <v>0</v>
      </c>
      <c r="CM404" s="118">
        <f>CL404-CN404</f>
        <v>0</v>
      </c>
      <c r="CN404" s="118">
        <f>SUM(CN405:CN409)</f>
        <v>0</v>
      </c>
      <c r="CO404" s="118">
        <f>VLOOKUP($C404,'1 预算编制表单'!$C:$BJ,60,FALSE)</f>
        <v>0</v>
      </c>
      <c r="CP404" s="118">
        <f>CO404-CQ404</f>
        <v>0</v>
      </c>
      <c r="CQ404" s="118">
        <f>SUM(CQ405:CQ409)</f>
        <v>0</v>
      </c>
    </row>
    <row r="405" s="80" customFormat="1" ht="24" customHeight="1" outlineLevel="4" spans="1:95">
      <c r="A405" s="119"/>
      <c r="B405" s="120"/>
      <c r="C405" s="121" t="s">
        <v>1406</v>
      </c>
      <c r="D405" s="119" t="s">
        <v>2825</v>
      </c>
      <c r="E405" s="120"/>
      <c r="F405" s="120"/>
      <c r="G405" s="120"/>
      <c r="H405" s="122"/>
      <c r="I405" s="122"/>
      <c r="J405" s="122">
        <f t="shared" si="88"/>
        <v>0</v>
      </c>
      <c r="K405" s="122"/>
      <c r="L405" s="152"/>
      <c r="M405" s="148"/>
      <c r="N405" s="122"/>
      <c r="O405" s="148"/>
      <c r="P405" s="122"/>
      <c r="Q405" s="122"/>
      <c r="R405" s="122"/>
      <c r="S405" s="122"/>
      <c r="T405" s="122"/>
      <c r="U405" s="122"/>
      <c r="V405" s="122"/>
      <c r="W405" s="122"/>
      <c r="X405" s="155"/>
      <c r="Y405" s="155"/>
      <c r="Z405" s="131">
        <f>报销单计算表!B9</f>
        <v>0</v>
      </c>
      <c r="AA405" s="155"/>
      <c r="AB405" s="155"/>
      <c r="AC405" s="131">
        <f>报销单计算表!C9</f>
        <v>0</v>
      </c>
      <c r="AD405" s="155"/>
      <c r="AE405" s="155"/>
      <c r="AF405" s="131">
        <f>报销单计算表!D9</f>
        <v>0</v>
      </c>
      <c r="AG405" s="155"/>
      <c r="AH405" s="155"/>
      <c r="AI405" s="131">
        <f>报销单计算表!E9</f>
        <v>0</v>
      </c>
      <c r="AJ405" s="155"/>
      <c r="AK405" s="155"/>
      <c r="AL405" s="131">
        <f>报销单计算表!F9</f>
        <v>0</v>
      </c>
      <c r="AM405" s="155"/>
      <c r="AN405" s="155"/>
      <c r="AO405" s="131">
        <f>报销单计算表!G9</f>
        <v>0</v>
      </c>
      <c r="AP405" s="155"/>
      <c r="AQ405" s="155"/>
      <c r="AR405" s="131">
        <f>报销单计算表!H9</f>
        <v>0</v>
      </c>
      <c r="AS405" s="155"/>
      <c r="AT405" s="155"/>
      <c r="AU405" s="131">
        <f>报销单计算表!I9</f>
        <v>0</v>
      </c>
      <c r="AV405" s="155"/>
      <c r="AW405" s="155"/>
      <c r="AX405" s="131">
        <f>报销单计算表!J9</f>
        <v>0</v>
      </c>
      <c r="AY405" s="155"/>
      <c r="AZ405" s="155"/>
      <c r="BA405" s="131">
        <f>报销单计算表!K9</f>
        <v>0</v>
      </c>
      <c r="BB405" s="155"/>
      <c r="BC405" s="155"/>
      <c r="BD405" s="131">
        <f>报销单计算表!L9</f>
        <v>0</v>
      </c>
      <c r="BE405" s="155"/>
      <c r="BF405" s="155"/>
      <c r="BG405" s="131">
        <f>报销单计算表!M9</f>
        <v>0</v>
      </c>
      <c r="BH405" s="155"/>
      <c r="BI405" s="155"/>
      <c r="BJ405" s="131"/>
      <c r="BK405" s="155"/>
      <c r="BL405" s="155"/>
      <c r="BM405" s="131"/>
      <c r="BN405" s="155"/>
      <c r="BO405" s="155"/>
      <c r="BP405" s="131"/>
      <c r="BQ405" s="155"/>
      <c r="BR405" s="155"/>
      <c r="BS405" s="131"/>
      <c r="BT405" s="155"/>
      <c r="BU405" s="155"/>
      <c r="BV405" s="131"/>
      <c r="BW405" s="155"/>
      <c r="BX405" s="155"/>
      <c r="BY405" s="131"/>
      <c r="BZ405" s="155"/>
      <c r="CA405" s="155"/>
      <c r="CB405" s="131"/>
      <c r="CC405" s="155"/>
      <c r="CD405" s="155"/>
      <c r="CE405" s="131"/>
      <c r="CF405" s="155"/>
      <c r="CG405" s="155"/>
      <c r="CH405" s="131"/>
      <c r="CI405" s="155"/>
      <c r="CJ405" s="155"/>
      <c r="CK405" s="131"/>
      <c r="CL405" s="155"/>
      <c r="CM405" s="155"/>
      <c r="CN405" s="131"/>
      <c r="CO405" s="155"/>
      <c r="CP405" s="155"/>
      <c r="CQ405" s="131"/>
    </row>
    <row r="406" s="80" customFormat="1" ht="24" customHeight="1" outlineLevel="4" spans="1:95">
      <c r="A406" s="119"/>
      <c r="B406" s="120"/>
      <c r="C406" s="121"/>
      <c r="D406" s="119"/>
      <c r="E406" s="120"/>
      <c r="F406" s="120"/>
      <c r="G406" s="120"/>
      <c r="H406" s="122"/>
      <c r="I406" s="122"/>
      <c r="J406" s="122">
        <f t="shared" si="88"/>
        <v>0</v>
      </c>
      <c r="K406" s="122">
        <f>K405+1</f>
        <v>1</v>
      </c>
      <c r="L406" s="147"/>
      <c r="M406" s="148">
        <f>IFERROR(VLOOKUP($L406,'2-2 引出数据_合同数据仓库'!$B$2:$BP$10000,3,FALSE),0)</f>
        <v>0</v>
      </c>
      <c r="N406" s="122"/>
      <c r="O406" s="148">
        <f>IFERROR(VLOOKUP((LEFT(VLOOKUP($L406,'2-2 引出数据_合同数据仓库'!$B$2:$BP$10000,64,FALSE),15)&amp;(RIGHT(VLOOKUP($L406,'2-2 引出数据_合同数据仓库'!$B$2:$BP$10000,64,FALSE),4)+1)),'2-2 引出数据_合同数据仓库'!$B$2:$BP$10000,3,FALSE),0)</f>
        <v>0</v>
      </c>
      <c r="P406" s="122"/>
      <c r="Q406" s="122">
        <f>IFERROR(VLOOKUP($L406,'2-2 引出数据_合同数据仓库'!$B$2:$BP$10000,28,FALSE),0)</f>
        <v>0</v>
      </c>
      <c r="R406" s="122">
        <f>IFERROR(VLOOKUP($L406,'2-2 引出数据_合同数据仓库'!$B$2:$BP$10000,29,FALSE),0)</f>
        <v>0</v>
      </c>
      <c r="S406" s="122">
        <f>IFERROR(VLOOKUP($L406,'2-2 引出数据_合同数据仓库'!$B$2:$BP$10000,4,FALSE),0)</f>
        <v>0</v>
      </c>
      <c r="T406" s="122"/>
      <c r="U406" s="122">
        <f>IFERROR(VLOOKUP($L406,'2-2 引出数据_合同数据仓库'!$B$2:$BP$10000,15,FALSE),0)</f>
        <v>0</v>
      </c>
      <c r="V406" s="122">
        <f>U406/(S406-R406+1)*365</f>
        <v>0</v>
      </c>
      <c r="W406" s="122"/>
      <c r="X406" s="154">
        <v>45658</v>
      </c>
      <c r="Y406" s="154">
        <f>X406+30</f>
        <v>45688</v>
      </c>
      <c r="Z406" s="158">
        <f>IFERROR(IF(($R406-Y406)&gt;=0,0,IF(($S406-X406)&lt;0,0,IF(AND(($S406-Y406)&gt;0,(X406-$R406)&gt;0),$V406/365*(Y406-X406+1),IF(AND(($S406-Y406)&lt;=0,(X406-$R406)&gt;0),$V406/365*($S406-X406+1),$V406/365*(Y406-$R406+1))))),0)</f>
        <v>0</v>
      </c>
      <c r="AA406" s="154">
        <f>Y406+1</f>
        <v>45689</v>
      </c>
      <c r="AB406" s="154">
        <f>AA406+27</f>
        <v>45716</v>
      </c>
      <c r="AC406" s="158">
        <f>IFERROR(IF(($R406-AB406)&gt;=0,0,IF(($S406-AA406)&lt;0,0,IF(AND(($S406-AB406)&gt;0,(AA406-$R406)&gt;0),$V406/365*(AB406-AA406+1),IF(AND(($S406-AB406)&lt;=0,(AA406-$R406)&gt;0),$V406/365*($S406-AA406+1),$V406/365*(AB406-$R406+1))))),0)</f>
        <v>0</v>
      </c>
      <c r="AD406" s="154">
        <f>AB406+1</f>
        <v>45717</v>
      </c>
      <c r="AE406" s="154">
        <f>AD406+30</f>
        <v>45747</v>
      </c>
      <c r="AF406" s="158">
        <f>IFERROR(IF(($R406-AE406)&gt;=0,0,IF(($S406-AD406)&lt;0,0,IF(AND(($S406-AE406)&gt;0,(AD406-$R406)&gt;0),$V406/365*(AE406-AD406+1),IF(AND(($S406-AE406)&lt;=0,(AD406-$R406)&gt;0),$V406/365*($S406-AD406+1),$V406/365*(AE406-$R406+1))))),0)</f>
        <v>0</v>
      </c>
      <c r="AG406" s="154">
        <f>AE406+1</f>
        <v>45748</v>
      </c>
      <c r="AH406" s="154">
        <f>AG406+29</f>
        <v>45777</v>
      </c>
      <c r="AI406" s="158">
        <f>IFERROR(IF(($R406-AH406)&gt;=0,0,IF(($S406-AG406)&lt;0,0,IF(AND(($S406-AH406)&gt;0,(AG406-$R406)&gt;0),$V406/365*(AH406-AG406+1),IF(AND(($S406-AH406)&lt;=0,(AG406-$R406)&gt;0),$V406/365*($S406-AG406+1),$V406/365*(AH406-$R406+1))))),0)</f>
        <v>0</v>
      </c>
      <c r="AJ406" s="154">
        <f>AH406+1</f>
        <v>45778</v>
      </c>
      <c r="AK406" s="154">
        <f>AJ406+30</f>
        <v>45808</v>
      </c>
      <c r="AL406" s="158">
        <f>IFERROR(IF(($R406-AK406)&gt;=0,0,IF(($S406-AJ406)&lt;0,0,IF(AND(($S406-AK406)&gt;0,(AJ406-$R406)&gt;0),$V406/365*(AK406-AJ406+1),IF(AND(($S406-AK406)&lt;=0,(AJ406-$R406)&gt;0),$V406/365*($S406-AJ406+1),$V406/365*(AK406-$R406+1))))),0)</f>
        <v>0</v>
      </c>
      <c r="AM406" s="154">
        <f>AK406+1</f>
        <v>45809</v>
      </c>
      <c r="AN406" s="154">
        <f>AM406+29</f>
        <v>45838</v>
      </c>
      <c r="AO406" s="158">
        <f>IFERROR(IF(($R406-AN406)&gt;=0,0,IF(($S406-AM406)&lt;0,0,IF(AND(($S406-AN406)&gt;0,(AM406-$R406)&gt;0),$V406/365*(AN406-AM406+1),IF(AND(($S406-AN406)&lt;=0,(AM406-$R406)&gt;0),$V406/365*($S406-AM406+1),$V406/365*(AN406-$R406+1))))),0)</f>
        <v>0</v>
      </c>
      <c r="AP406" s="154">
        <f>AN406+1</f>
        <v>45839</v>
      </c>
      <c r="AQ406" s="154">
        <f>AP406+30</f>
        <v>45869</v>
      </c>
      <c r="AR406" s="158">
        <f>IFERROR(IF(($R406-AQ406)&gt;=0,0,IF(($S406-AP406)&lt;0,0,IF(AND(($S406-AQ406)&gt;0,(AP406-$R406)&gt;0),$V406/365*(AQ406-AP406+1),IF(AND(($S406-AQ406)&lt;=0,(AP406-$R406)&gt;0),$V406/365*($S406-AP406+1),$V406/365*(AQ406-$R406+1))))),0)</f>
        <v>0</v>
      </c>
      <c r="AS406" s="154">
        <f>AQ406+1</f>
        <v>45870</v>
      </c>
      <c r="AT406" s="154">
        <f>AS406+30</f>
        <v>45900</v>
      </c>
      <c r="AU406" s="158">
        <f>IFERROR(IF(($R406-AT406)&gt;=0,0,IF(($S406-AS406)&lt;0,0,IF(AND(($S406-AT406)&gt;0,(AS406-$R406)&gt;0),$V406/365*(AT406-AS406+1),IF(AND(($S406-AT406)&lt;=0,(AS406-$R406)&gt;0),$V406/365*($S406-AS406+1),$V406/365*(AT406-$R406+1))))),0)</f>
        <v>0</v>
      </c>
      <c r="AV406" s="154">
        <f>AT406+1</f>
        <v>45901</v>
      </c>
      <c r="AW406" s="154">
        <f>AV406+29</f>
        <v>45930</v>
      </c>
      <c r="AX406" s="158">
        <f>IFERROR(IF(($R406-AW406)&gt;=0,0,IF(($S406-AV406)&lt;0,0,IF(AND(($S406-AW406)&gt;0,(AV406-$R406)&gt;0),$V406/365*(AW406-AV406+1),IF(AND(($S406-AW406)&lt;=0,(AV406-$R406)&gt;0),$V406/365*($S406-AV406+1),$V406/365*(AW406-$R406+1))))),0)</f>
        <v>0</v>
      </c>
      <c r="AY406" s="154">
        <f>AW406+1</f>
        <v>45931</v>
      </c>
      <c r="AZ406" s="154">
        <f>AY406+30</f>
        <v>45961</v>
      </c>
      <c r="BA406" s="158">
        <f>IFERROR(IF(($R406-AZ406)&gt;=0,0,IF(($S406-AY406)&lt;0,0,IF(AND(($S406-AZ406)&gt;0,(AY406-$R406)&gt;0),$V406/365*(AZ406-AY406+1),IF(AND(($S406-AZ406)&lt;=0,(AY406-$R406)&gt;0),$V406/365*($S406-AY406+1),$V406/365*(AZ406-$R406+1))))),0)</f>
        <v>0</v>
      </c>
      <c r="BB406" s="154">
        <f>AZ406+1</f>
        <v>45962</v>
      </c>
      <c r="BC406" s="154">
        <f>BB406+29</f>
        <v>45991</v>
      </c>
      <c r="BD406" s="158">
        <f>IFERROR(IF(($R406-BC406)&gt;=0,0,IF(($S406-BB406)&lt;0,0,IF(AND(($S406-BC406)&gt;0,(BB406-$R406)&gt;0),$V406/365*(BC406-BB406+1),IF(AND(($S406-BC406)&lt;=0,(BB406-$R406)&gt;0),$V406/365*($S406-BB406+1),$V406/365*(BC406-$R406+1))))),0)</f>
        <v>0</v>
      </c>
      <c r="BE406" s="154">
        <f>BC406+1</f>
        <v>45992</v>
      </c>
      <c r="BF406" s="154">
        <f>BE406+30</f>
        <v>46022</v>
      </c>
      <c r="BG406" s="158">
        <f>IFERROR(IF(($R406-BF406)&gt;=0,0,IF(($S406-BE406)&lt;0,0,IF(AND(($S406-BF406)&gt;0,(BE406-$R406)&gt;0),$V406/365*(BF406-BE406+1),IF(AND(($S406-BF406)&lt;=0,(BE406-$R406)&gt;0),$V406/365*($S406-BE406+1),$V406/365*(BF406-$R406+1))))),0)</f>
        <v>0</v>
      </c>
      <c r="BH406" s="154">
        <v>46023</v>
      </c>
      <c r="BI406" s="154">
        <f>BH406+30</f>
        <v>46053</v>
      </c>
      <c r="BJ406" s="158">
        <f>IFERROR(IF(($R406-BI406)&gt;=0,0,IF(($S406-BH406)&lt;0,0,IF(AND(($S406-BI406)&gt;0,(BH406-$R406)&gt;0),$V406/365*(BI406-BH406+1),IF(AND(($S406-BI406)&lt;=0,(BH406-$R406)&gt;0),$V406/365*($S406-BH406+1),$V406/365*(BI406-$R406+1))))),0)</f>
        <v>0</v>
      </c>
      <c r="BK406" s="154">
        <f>BI406+1</f>
        <v>46054</v>
      </c>
      <c r="BL406" s="154">
        <f>BK406+27</f>
        <v>46081</v>
      </c>
      <c r="BM406" s="158">
        <f>IFERROR(IF(($R406-BL406)&gt;=0,0,IF(($S406-BK406)&lt;0,0,IF(AND(($S406-BL406)&gt;0,(BK406-$R406)&gt;0),$V406/365*(BL406-BK406+1),IF(AND(($S406-BL406)&lt;=0,(BK406-$R406)&gt;0),$V406/365*($S406-BK406+1),$V406/365*(BL406-$R406+1))))),0)</f>
        <v>0</v>
      </c>
      <c r="BN406" s="154">
        <f>BL406+1</f>
        <v>46082</v>
      </c>
      <c r="BO406" s="154">
        <f>BN406+30</f>
        <v>46112</v>
      </c>
      <c r="BP406" s="158">
        <f>IFERROR(IF(($R406-BO406)&gt;=0,0,IF(($S406-BN406)&lt;0,0,IF(AND(($S406-BO406)&gt;0,(BN406-$R406)&gt;0),$V406/365*(BO406-BN406+1),IF(AND(($S406-BO406)&lt;=0,(BN406-$R406)&gt;0),$V406/365*($S406-BN406+1),$V406/365*(BO406-$R406+1))))),0)</f>
        <v>0</v>
      </c>
      <c r="BQ406" s="154">
        <f>BO406+1</f>
        <v>46113</v>
      </c>
      <c r="BR406" s="154">
        <f>BQ406+29</f>
        <v>46142</v>
      </c>
      <c r="BS406" s="158">
        <f>IFERROR(IF(($R406-BR406)&gt;=0,0,IF(($S406-BQ406)&lt;0,0,IF(AND(($S406-BR406)&gt;0,(BQ406-$R406)&gt;0),$V406/365*(BR406-BQ406+1),IF(AND(($S406-BR406)&lt;=0,(BQ406-$R406)&gt;0),$V406/365*($S406-BQ406+1),$V406/365*(BR406-$R406+1))))),0)</f>
        <v>0</v>
      </c>
      <c r="BT406" s="154">
        <f>BR406+1</f>
        <v>46143</v>
      </c>
      <c r="BU406" s="154">
        <f>BT406+30</f>
        <v>46173</v>
      </c>
      <c r="BV406" s="158">
        <f>IFERROR(IF(($R406-BU406)&gt;=0,0,IF(($S406-BT406)&lt;0,0,IF(AND(($S406-BU406)&gt;0,(BT406-$R406)&gt;0),$V406/365*(BU406-BT406+1),IF(AND(($S406-BU406)&lt;=0,(BT406-$R406)&gt;0),$V406/365*($S406-BT406+1),$V406/365*(BU406-$R406+1))))),0)</f>
        <v>0</v>
      </c>
      <c r="BW406" s="154">
        <f>BU406+1</f>
        <v>46174</v>
      </c>
      <c r="BX406" s="154">
        <f>BW406+29</f>
        <v>46203</v>
      </c>
      <c r="BY406" s="158">
        <f>IFERROR(IF(($R406-BX406)&gt;=0,0,IF(($S406-BW406)&lt;0,0,IF(AND(($S406-BX406)&gt;0,(BW406-$R406)&gt;0),$V406/365*(BX406-BW406+1),IF(AND(($S406-BX406)&lt;=0,(BW406-$R406)&gt;0),$V406/365*($S406-BW406+1),$V406/365*(BX406-$R406+1))))),0)</f>
        <v>0</v>
      </c>
      <c r="BZ406" s="154">
        <f>BX406+1</f>
        <v>46204</v>
      </c>
      <c r="CA406" s="154">
        <f>BZ406+30</f>
        <v>46234</v>
      </c>
      <c r="CB406" s="158">
        <f>IFERROR(IF(($R406-CA406)&gt;=0,0,IF(($S406-BZ406)&lt;0,0,IF(AND(($S406-CA406)&gt;0,(BZ406-$R406)&gt;0),$V406/365*(CA406-BZ406+1),IF(AND(($S406-CA406)&lt;=0,(BZ406-$R406)&gt;0),$V406/365*($S406-BZ406+1),$V406/365*(CA406-$R406+1))))),0)</f>
        <v>0</v>
      </c>
      <c r="CC406" s="154">
        <f>CA406+1</f>
        <v>46235</v>
      </c>
      <c r="CD406" s="154">
        <f>CC406+30</f>
        <v>46265</v>
      </c>
      <c r="CE406" s="158">
        <f>IFERROR(IF(($R406-CD406)&gt;=0,0,IF(($S406-CC406)&lt;0,0,IF(AND(($S406-CD406)&gt;0,(CC406-$R406)&gt;0),$V406/365*(CD406-CC406+1),IF(AND(($S406-CD406)&lt;=0,(CC406-$R406)&gt;0),$V406/365*($S406-CC406+1),$V406/365*(CD406-$R406+1))))),0)</f>
        <v>0</v>
      </c>
      <c r="CF406" s="154">
        <f>CD406+1</f>
        <v>46266</v>
      </c>
      <c r="CG406" s="154">
        <f>CF406+29</f>
        <v>46295</v>
      </c>
      <c r="CH406" s="158">
        <f>IFERROR(IF(($R406-CG406)&gt;=0,0,IF(($S406-CF406)&lt;0,0,IF(AND(($S406-CG406)&gt;0,(CF406-$R406)&gt;0),$V406/365*(CG406-CF406+1),IF(AND(($S406-CG406)&lt;=0,(CF406-$R406)&gt;0),$V406/365*($S406-CF406+1),$V406/365*(CG406-$R406+1))))),0)</f>
        <v>0</v>
      </c>
      <c r="CI406" s="154">
        <f>CG406+1</f>
        <v>46296</v>
      </c>
      <c r="CJ406" s="154">
        <f>CI406+30</f>
        <v>46326</v>
      </c>
      <c r="CK406" s="158">
        <f>IFERROR(IF(($R406-CJ406)&gt;=0,0,IF(($S406-CI406)&lt;0,0,IF(AND(($S406-CJ406)&gt;0,(CI406-$R406)&gt;0),$V406/365*(CJ406-CI406+1),IF(AND(($S406-CJ406)&lt;=0,(CI406-$R406)&gt;0),$V406/365*($S406-CI406+1),$V406/365*(CJ406-$R406+1))))),0)</f>
        <v>0</v>
      </c>
      <c r="CL406" s="154">
        <f>CJ406+1</f>
        <v>46327</v>
      </c>
      <c r="CM406" s="154">
        <f>CL406+29</f>
        <v>46356</v>
      </c>
      <c r="CN406" s="158">
        <f>IFERROR(IF(($R406-CM406)&gt;=0,0,IF(($S406-CL406)&lt;0,0,IF(AND(($S406-CM406)&gt;0,(CL406-$R406)&gt;0),$V406/365*(CM406-CL406+1),IF(AND(($S406-CM406)&lt;=0,(CL406-$R406)&gt;0),$V406/365*($S406-CL406+1),$V406/365*(CM406-$R406+1))))),0)</f>
        <v>0</v>
      </c>
      <c r="CO406" s="154">
        <f>CM406+1</f>
        <v>46357</v>
      </c>
      <c r="CP406" s="154">
        <f>CO406+30</f>
        <v>46387</v>
      </c>
      <c r="CQ406" s="158">
        <f>IFERROR(IF(($R406-CP406)&gt;=0,0,IF(($S406-CO406)&lt;0,0,IF(AND(($S406-CP406)&gt;0,(CO406-$R406)&gt;0),$V406/365*(CP406-CO406+1),IF(AND(($S406-CP406)&lt;=0,(CO406-$R406)&gt;0),$V406/365*($S406-CO406+1),$V406/365*(CP406-$R406+1))))),0)</f>
        <v>0</v>
      </c>
    </row>
    <row r="407" s="80" customFormat="1" ht="24" customHeight="1" outlineLevel="4" spans="1:95">
      <c r="A407" s="119"/>
      <c r="B407" s="120"/>
      <c r="C407" s="121"/>
      <c r="D407" s="119"/>
      <c r="E407" s="120"/>
      <c r="F407" s="120"/>
      <c r="G407" s="120"/>
      <c r="H407" s="122"/>
      <c r="I407" s="122"/>
      <c r="J407" s="122">
        <f t="shared" si="88"/>
        <v>0</v>
      </c>
      <c r="K407" s="122">
        <f>K406+1</f>
        <v>2</v>
      </c>
      <c r="L407" s="147"/>
      <c r="M407" s="148">
        <f>IFERROR(VLOOKUP($L407,'2-2 引出数据_合同数据仓库'!$B$2:$BP$10000,3,FALSE),0)</f>
        <v>0</v>
      </c>
      <c r="N407" s="122"/>
      <c r="O407" s="148">
        <f>IFERROR(VLOOKUP((LEFT(VLOOKUP($L407,'2-2 引出数据_合同数据仓库'!$B$2:$BP$10000,64,FALSE),15)&amp;(RIGHT(VLOOKUP($L407,'2-2 引出数据_合同数据仓库'!$B$2:$BP$10000,64,FALSE),4)+1)),'2-2 引出数据_合同数据仓库'!$B$2:$BP$10000,3,FALSE),0)</f>
        <v>0</v>
      </c>
      <c r="P407" s="122"/>
      <c r="Q407" s="122">
        <f>IFERROR(VLOOKUP($L407,'2-2 引出数据_合同数据仓库'!$B$2:$BP$10000,28,FALSE),0)</f>
        <v>0</v>
      </c>
      <c r="R407" s="122">
        <f>IFERROR(VLOOKUP($L407,'2-2 引出数据_合同数据仓库'!$B$2:$BP$10000,29,FALSE),0)</f>
        <v>0</v>
      </c>
      <c r="S407" s="122">
        <f>IFERROR(VLOOKUP($L407,'2-2 引出数据_合同数据仓库'!$B$2:$BP$10000,4,FALSE),0)</f>
        <v>0</v>
      </c>
      <c r="T407" s="122"/>
      <c r="U407" s="122">
        <f>IFERROR(VLOOKUP($L407,'2-2 引出数据_合同数据仓库'!$B$2:$BP$10000,15,FALSE),0)</f>
        <v>0</v>
      </c>
      <c r="V407" s="122">
        <f>U407/(S407-R407+1)*365</f>
        <v>0</v>
      </c>
      <c r="W407" s="122"/>
      <c r="X407" s="154">
        <v>45658</v>
      </c>
      <c r="Y407" s="154">
        <f>X407+30</f>
        <v>45688</v>
      </c>
      <c r="Z407" s="158">
        <f>IFERROR(IF(($R407-Y407)&gt;=0,0,IF(($S407-X407)&lt;0,0,IF(AND(($S407-Y407)&gt;0,(X407-$R407)&gt;0),$V407/365*(Y407-X407+1),IF(AND(($S407-Y407)&lt;=0,(X407-$R407)&gt;0),$V407/365*($S407-X407+1),$V407/365*(Y407-$R407+1))))),0)</f>
        <v>0</v>
      </c>
      <c r="AA407" s="154">
        <f>Y407+1</f>
        <v>45689</v>
      </c>
      <c r="AB407" s="154">
        <f>AA407+27</f>
        <v>45716</v>
      </c>
      <c r="AC407" s="158">
        <f>IFERROR(IF(($R407-AB407)&gt;=0,0,IF(($S407-AA407)&lt;0,0,IF(AND(($S407-AB407)&gt;0,(AA407-$R407)&gt;0),$V407/365*(AB407-AA407+1),IF(AND(($S407-AB407)&lt;=0,(AA407-$R407)&gt;0),$V407/365*($S407-AA407+1),$V407/365*(AB407-$R407+1))))),0)</f>
        <v>0</v>
      </c>
      <c r="AD407" s="154">
        <f>AB407+1</f>
        <v>45717</v>
      </c>
      <c r="AE407" s="154">
        <f>AD407+30</f>
        <v>45747</v>
      </c>
      <c r="AF407" s="158">
        <f>IFERROR(IF(($R407-AE407)&gt;=0,0,IF(($S407-AD407)&lt;0,0,IF(AND(($S407-AE407)&gt;0,(AD407-$R407)&gt;0),$V407/365*(AE407-AD407+1),IF(AND(($S407-AE407)&lt;=0,(AD407-$R407)&gt;0),$V407/365*($S407-AD407+1),$V407/365*(AE407-$R407+1))))),0)</f>
        <v>0</v>
      </c>
      <c r="AG407" s="154">
        <f>AE407+1</f>
        <v>45748</v>
      </c>
      <c r="AH407" s="154">
        <f>AG407+29</f>
        <v>45777</v>
      </c>
      <c r="AI407" s="158">
        <f>IFERROR(IF(($R407-AH407)&gt;=0,0,IF(($S407-AG407)&lt;0,0,IF(AND(($S407-AH407)&gt;0,(AG407-$R407)&gt;0),$V407/365*(AH407-AG407+1),IF(AND(($S407-AH407)&lt;=0,(AG407-$R407)&gt;0),$V407/365*($S407-AG407+1),$V407/365*(AH407-$R407+1))))),0)</f>
        <v>0</v>
      </c>
      <c r="AJ407" s="154">
        <f>AH407+1</f>
        <v>45778</v>
      </c>
      <c r="AK407" s="154">
        <f>AJ407+30</f>
        <v>45808</v>
      </c>
      <c r="AL407" s="158">
        <f>IFERROR(IF(($R407-AK407)&gt;=0,0,IF(($S407-AJ407)&lt;0,0,IF(AND(($S407-AK407)&gt;0,(AJ407-$R407)&gt;0),$V407/365*(AK407-AJ407+1),IF(AND(($S407-AK407)&lt;=0,(AJ407-$R407)&gt;0),$V407/365*($S407-AJ407+1),$V407/365*(AK407-$R407+1))))),0)</f>
        <v>0</v>
      </c>
      <c r="AM407" s="154">
        <f>AK407+1</f>
        <v>45809</v>
      </c>
      <c r="AN407" s="154">
        <f>AM407+29</f>
        <v>45838</v>
      </c>
      <c r="AO407" s="158">
        <f>IFERROR(IF(($R407-AN407)&gt;=0,0,IF(($S407-AM407)&lt;0,0,IF(AND(($S407-AN407)&gt;0,(AM407-$R407)&gt;0),$V407/365*(AN407-AM407+1),IF(AND(($S407-AN407)&lt;=0,(AM407-$R407)&gt;0),$V407/365*($S407-AM407+1),$V407/365*(AN407-$R407+1))))),0)</f>
        <v>0</v>
      </c>
      <c r="AP407" s="154">
        <f>AN407+1</f>
        <v>45839</v>
      </c>
      <c r="AQ407" s="154">
        <f>AP407+30</f>
        <v>45869</v>
      </c>
      <c r="AR407" s="158">
        <f>IFERROR(IF(($R407-AQ407)&gt;=0,0,IF(($S407-AP407)&lt;0,0,IF(AND(($S407-AQ407)&gt;0,(AP407-$R407)&gt;0),$V407/365*(AQ407-AP407+1),IF(AND(($S407-AQ407)&lt;=0,(AP407-$R407)&gt;0),$V407/365*($S407-AP407+1),$V407/365*(AQ407-$R407+1))))),0)</f>
        <v>0</v>
      </c>
      <c r="AS407" s="154">
        <f>AQ407+1</f>
        <v>45870</v>
      </c>
      <c r="AT407" s="154">
        <f>AS407+30</f>
        <v>45900</v>
      </c>
      <c r="AU407" s="158">
        <f>IFERROR(IF(($R407-AT407)&gt;=0,0,IF(($S407-AS407)&lt;0,0,IF(AND(($S407-AT407)&gt;0,(AS407-$R407)&gt;0),$V407/365*(AT407-AS407+1),IF(AND(($S407-AT407)&lt;=0,(AS407-$R407)&gt;0),$V407/365*($S407-AS407+1),$V407/365*(AT407-$R407+1))))),0)</f>
        <v>0</v>
      </c>
      <c r="AV407" s="154">
        <f>AT407+1</f>
        <v>45901</v>
      </c>
      <c r="AW407" s="154">
        <f>AV407+29</f>
        <v>45930</v>
      </c>
      <c r="AX407" s="158">
        <f>IFERROR(IF(($R407-AW407)&gt;=0,0,IF(($S407-AV407)&lt;0,0,IF(AND(($S407-AW407)&gt;0,(AV407-$R407)&gt;0),$V407/365*(AW407-AV407+1),IF(AND(($S407-AW407)&lt;=0,(AV407-$R407)&gt;0),$V407/365*($S407-AV407+1),$V407/365*(AW407-$R407+1))))),0)</f>
        <v>0</v>
      </c>
      <c r="AY407" s="154">
        <f>AW407+1</f>
        <v>45931</v>
      </c>
      <c r="AZ407" s="154">
        <f>AY407+30</f>
        <v>45961</v>
      </c>
      <c r="BA407" s="158">
        <f>IFERROR(IF(($R407-AZ407)&gt;=0,0,IF(($S407-AY407)&lt;0,0,IF(AND(($S407-AZ407)&gt;0,(AY407-$R407)&gt;0),$V407/365*(AZ407-AY407+1),IF(AND(($S407-AZ407)&lt;=0,(AY407-$R407)&gt;0),$V407/365*($S407-AY407+1),$V407/365*(AZ407-$R407+1))))),0)</f>
        <v>0</v>
      </c>
      <c r="BB407" s="154">
        <f>AZ407+1</f>
        <v>45962</v>
      </c>
      <c r="BC407" s="154">
        <f>BB407+29</f>
        <v>45991</v>
      </c>
      <c r="BD407" s="158">
        <f>IFERROR(IF(($R407-BC407)&gt;=0,0,IF(($S407-BB407)&lt;0,0,IF(AND(($S407-BC407)&gt;0,(BB407-$R407)&gt;0),$V407/365*(BC407-BB407+1),IF(AND(($S407-BC407)&lt;=0,(BB407-$R407)&gt;0),$V407/365*($S407-BB407+1),$V407/365*(BC407-$R407+1))))),0)</f>
        <v>0</v>
      </c>
      <c r="BE407" s="154">
        <f>BC407+1</f>
        <v>45992</v>
      </c>
      <c r="BF407" s="154">
        <f>BE407+30</f>
        <v>46022</v>
      </c>
      <c r="BG407" s="158">
        <f>IFERROR(IF(($R407-BF407)&gt;=0,0,IF(($S407-BE407)&lt;0,0,IF(AND(($S407-BF407)&gt;0,(BE407-$R407)&gt;0),$V407/365*(BF407-BE407+1),IF(AND(($S407-BF407)&lt;=0,(BE407-$R407)&gt;0),$V407/365*($S407-BE407+1),$V407/365*(BF407-$R407+1))))),0)</f>
        <v>0</v>
      </c>
      <c r="BH407" s="154">
        <v>46023</v>
      </c>
      <c r="BI407" s="154">
        <f>BH407+30</f>
        <v>46053</v>
      </c>
      <c r="BJ407" s="158">
        <f>IFERROR(IF(($R407-BI407)&gt;=0,0,IF(($S407-BH407)&lt;0,0,IF(AND(($S407-BI407)&gt;0,(BH407-$R407)&gt;0),$V407/365*(BI407-BH407+1),IF(AND(($S407-BI407)&lt;=0,(BH407-$R407)&gt;0),$V407/365*($S407-BH407+1),$V407/365*(BI407-$R407+1))))),0)</f>
        <v>0</v>
      </c>
      <c r="BK407" s="154">
        <f>BI407+1</f>
        <v>46054</v>
      </c>
      <c r="BL407" s="154">
        <f>BK407+27</f>
        <v>46081</v>
      </c>
      <c r="BM407" s="158">
        <f>IFERROR(IF(($R407-BL407)&gt;=0,0,IF(($S407-BK407)&lt;0,0,IF(AND(($S407-BL407)&gt;0,(BK407-$R407)&gt;0),$V407/365*(BL407-BK407+1),IF(AND(($S407-BL407)&lt;=0,(BK407-$R407)&gt;0),$V407/365*($S407-BK407+1),$V407/365*(BL407-$R407+1))))),0)</f>
        <v>0</v>
      </c>
      <c r="BN407" s="154">
        <f>BL407+1</f>
        <v>46082</v>
      </c>
      <c r="BO407" s="154">
        <f>BN407+30</f>
        <v>46112</v>
      </c>
      <c r="BP407" s="158">
        <f>IFERROR(IF(($R407-BO407)&gt;=0,0,IF(($S407-BN407)&lt;0,0,IF(AND(($S407-BO407)&gt;0,(BN407-$R407)&gt;0),$V407/365*(BO407-BN407+1),IF(AND(($S407-BO407)&lt;=0,(BN407-$R407)&gt;0),$V407/365*($S407-BN407+1),$V407/365*(BO407-$R407+1))))),0)</f>
        <v>0</v>
      </c>
      <c r="BQ407" s="154">
        <f>BO407+1</f>
        <v>46113</v>
      </c>
      <c r="BR407" s="154">
        <f>BQ407+29</f>
        <v>46142</v>
      </c>
      <c r="BS407" s="158">
        <f>IFERROR(IF(($R407-BR407)&gt;=0,0,IF(($S407-BQ407)&lt;0,0,IF(AND(($S407-BR407)&gt;0,(BQ407-$R407)&gt;0),$V407/365*(BR407-BQ407+1),IF(AND(($S407-BR407)&lt;=0,(BQ407-$R407)&gt;0),$V407/365*($S407-BQ407+1),$V407/365*(BR407-$R407+1))))),0)</f>
        <v>0</v>
      </c>
      <c r="BT407" s="154">
        <f>BR407+1</f>
        <v>46143</v>
      </c>
      <c r="BU407" s="154">
        <f>BT407+30</f>
        <v>46173</v>
      </c>
      <c r="BV407" s="158">
        <f>IFERROR(IF(($R407-BU407)&gt;=0,0,IF(($S407-BT407)&lt;0,0,IF(AND(($S407-BU407)&gt;0,(BT407-$R407)&gt;0),$V407/365*(BU407-BT407+1),IF(AND(($S407-BU407)&lt;=0,(BT407-$R407)&gt;0),$V407/365*($S407-BT407+1),$V407/365*(BU407-$R407+1))))),0)</f>
        <v>0</v>
      </c>
      <c r="BW407" s="154">
        <f>BU407+1</f>
        <v>46174</v>
      </c>
      <c r="BX407" s="154">
        <f>BW407+29</f>
        <v>46203</v>
      </c>
      <c r="BY407" s="158">
        <f>IFERROR(IF(($R407-BX407)&gt;=0,0,IF(($S407-BW407)&lt;0,0,IF(AND(($S407-BX407)&gt;0,(BW407-$R407)&gt;0),$V407/365*(BX407-BW407+1),IF(AND(($S407-BX407)&lt;=0,(BW407-$R407)&gt;0),$V407/365*($S407-BW407+1),$V407/365*(BX407-$R407+1))))),0)</f>
        <v>0</v>
      </c>
      <c r="BZ407" s="154">
        <f>BX407+1</f>
        <v>46204</v>
      </c>
      <c r="CA407" s="154">
        <f>BZ407+30</f>
        <v>46234</v>
      </c>
      <c r="CB407" s="158">
        <f>IFERROR(IF(($R407-CA407)&gt;=0,0,IF(($S407-BZ407)&lt;0,0,IF(AND(($S407-CA407)&gt;0,(BZ407-$R407)&gt;0),$V407/365*(CA407-BZ407+1),IF(AND(($S407-CA407)&lt;=0,(BZ407-$R407)&gt;0),$V407/365*($S407-BZ407+1),$V407/365*(CA407-$R407+1))))),0)</f>
        <v>0</v>
      </c>
      <c r="CC407" s="154">
        <f>CA407+1</f>
        <v>46235</v>
      </c>
      <c r="CD407" s="154">
        <f>CC407+30</f>
        <v>46265</v>
      </c>
      <c r="CE407" s="158">
        <f>IFERROR(IF(($R407-CD407)&gt;=0,0,IF(($S407-CC407)&lt;0,0,IF(AND(($S407-CD407)&gt;0,(CC407-$R407)&gt;0),$V407/365*(CD407-CC407+1),IF(AND(($S407-CD407)&lt;=0,(CC407-$R407)&gt;0),$V407/365*($S407-CC407+1),$V407/365*(CD407-$R407+1))))),0)</f>
        <v>0</v>
      </c>
      <c r="CF407" s="154">
        <f>CD407+1</f>
        <v>46266</v>
      </c>
      <c r="CG407" s="154">
        <f>CF407+29</f>
        <v>46295</v>
      </c>
      <c r="CH407" s="158">
        <f>IFERROR(IF(($R407-CG407)&gt;=0,0,IF(($S407-CF407)&lt;0,0,IF(AND(($S407-CG407)&gt;0,(CF407-$R407)&gt;0),$V407/365*(CG407-CF407+1),IF(AND(($S407-CG407)&lt;=0,(CF407-$R407)&gt;0),$V407/365*($S407-CF407+1),$V407/365*(CG407-$R407+1))))),0)</f>
        <v>0</v>
      </c>
      <c r="CI407" s="154">
        <f>CG407+1</f>
        <v>46296</v>
      </c>
      <c r="CJ407" s="154">
        <f>CI407+30</f>
        <v>46326</v>
      </c>
      <c r="CK407" s="158">
        <f>IFERROR(IF(($R407-CJ407)&gt;=0,0,IF(($S407-CI407)&lt;0,0,IF(AND(($S407-CJ407)&gt;0,(CI407-$R407)&gt;0),$V407/365*(CJ407-CI407+1),IF(AND(($S407-CJ407)&lt;=0,(CI407-$R407)&gt;0),$V407/365*($S407-CI407+1),$V407/365*(CJ407-$R407+1))))),0)</f>
        <v>0</v>
      </c>
      <c r="CL407" s="154">
        <f>CJ407+1</f>
        <v>46327</v>
      </c>
      <c r="CM407" s="154">
        <f>CL407+29</f>
        <v>46356</v>
      </c>
      <c r="CN407" s="158">
        <f>IFERROR(IF(($R407-CM407)&gt;=0,0,IF(($S407-CL407)&lt;0,0,IF(AND(($S407-CM407)&gt;0,(CL407-$R407)&gt;0),$V407/365*(CM407-CL407+1),IF(AND(($S407-CM407)&lt;=0,(CL407-$R407)&gt;0),$V407/365*($S407-CL407+1),$V407/365*(CM407-$R407+1))))),0)</f>
        <v>0</v>
      </c>
      <c r="CO407" s="154">
        <f>CM407+1</f>
        <v>46357</v>
      </c>
      <c r="CP407" s="154">
        <f>CO407+30</f>
        <v>46387</v>
      </c>
      <c r="CQ407" s="158">
        <f>IFERROR(IF(($R407-CP407)&gt;=0,0,IF(($S407-CO407)&lt;0,0,IF(AND(($S407-CP407)&gt;0,(CO407-$R407)&gt;0),$V407/365*(CP407-CO407+1),IF(AND(($S407-CP407)&lt;=0,(CO407-$R407)&gt;0),$V407/365*($S407-CO407+1),$V407/365*(CP407-$R407+1))))),0)</f>
        <v>0</v>
      </c>
    </row>
    <row r="408" s="80" customFormat="1" ht="24" customHeight="1" outlineLevel="4" spans="1:95">
      <c r="A408" s="119"/>
      <c r="B408" s="120"/>
      <c r="C408" s="121"/>
      <c r="D408" s="119"/>
      <c r="E408" s="120"/>
      <c r="F408" s="120"/>
      <c r="G408" s="120"/>
      <c r="H408" s="122"/>
      <c r="I408" s="122"/>
      <c r="J408" s="122">
        <f t="shared" si="88"/>
        <v>0</v>
      </c>
      <c r="K408" s="122">
        <f>K407+1</f>
        <v>3</v>
      </c>
      <c r="L408" s="147"/>
      <c r="M408" s="148">
        <f>IFERROR(VLOOKUP($L408,'2-2 引出数据_合同数据仓库'!$B$2:$BP$10000,3,FALSE),0)</f>
        <v>0</v>
      </c>
      <c r="N408" s="122"/>
      <c r="O408" s="148">
        <f>IFERROR(VLOOKUP((LEFT(VLOOKUP($L408,'2-2 引出数据_合同数据仓库'!$B$2:$BP$10000,64,FALSE),15)&amp;(RIGHT(VLOOKUP($L408,'2-2 引出数据_合同数据仓库'!$B$2:$BP$10000,64,FALSE),4)+1)),'2-2 引出数据_合同数据仓库'!$B$2:$BP$10000,3,FALSE),0)</f>
        <v>0</v>
      </c>
      <c r="P408" s="122"/>
      <c r="Q408" s="122">
        <f>IFERROR(VLOOKUP($L408,'2-2 引出数据_合同数据仓库'!$B$2:$BP$10000,28,FALSE),0)</f>
        <v>0</v>
      </c>
      <c r="R408" s="122">
        <f>IFERROR(VLOOKUP($L408,'2-2 引出数据_合同数据仓库'!$B$2:$BP$10000,29,FALSE),0)</f>
        <v>0</v>
      </c>
      <c r="S408" s="122">
        <f>IFERROR(VLOOKUP($L408,'2-2 引出数据_合同数据仓库'!$B$2:$BP$10000,4,FALSE),0)</f>
        <v>0</v>
      </c>
      <c r="T408" s="122"/>
      <c r="U408" s="122">
        <f>IFERROR(VLOOKUP($L408,'2-2 引出数据_合同数据仓库'!$B$2:$BP$10000,15,FALSE),0)</f>
        <v>0</v>
      </c>
      <c r="V408" s="122">
        <f>U408/(S408-R408+1)*365</f>
        <v>0</v>
      </c>
      <c r="W408" s="122"/>
      <c r="X408" s="154">
        <v>45658</v>
      </c>
      <c r="Y408" s="154">
        <f>X408+30</f>
        <v>45688</v>
      </c>
      <c r="Z408" s="158">
        <f>IFERROR(IF(($R408-Y408)&gt;=0,0,IF(($S408-X408)&lt;0,0,IF(AND(($S408-Y408)&gt;0,(X408-$R408)&gt;0),$V408/365*(Y408-X408+1),IF(AND(($S408-Y408)&lt;=0,(X408-$R408)&gt;0),$V408/365*($S408-X408+1),$V408/365*(Y408-$R408+1))))),0)</f>
        <v>0</v>
      </c>
      <c r="AA408" s="154">
        <f>Y408+1</f>
        <v>45689</v>
      </c>
      <c r="AB408" s="154">
        <f>AA408+27</f>
        <v>45716</v>
      </c>
      <c r="AC408" s="158">
        <f>IFERROR(IF(($R408-AB408)&gt;=0,0,IF(($S408-AA408)&lt;0,0,IF(AND(($S408-AB408)&gt;0,(AA408-$R408)&gt;0),$V408/365*(AB408-AA408+1),IF(AND(($S408-AB408)&lt;=0,(AA408-$R408)&gt;0),$V408/365*($S408-AA408+1),$V408/365*(AB408-$R408+1))))),0)</f>
        <v>0</v>
      </c>
      <c r="AD408" s="154">
        <f>AB408+1</f>
        <v>45717</v>
      </c>
      <c r="AE408" s="154">
        <f>AD408+30</f>
        <v>45747</v>
      </c>
      <c r="AF408" s="158">
        <f>IFERROR(IF(($R408-AE408)&gt;=0,0,IF(($S408-AD408)&lt;0,0,IF(AND(($S408-AE408)&gt;0,(AD408-$R408)&gt;0),$V408/365*(AE408-AD408+1),IF(AND(($S408-AE408)&lt;=0,(AD408-$R408)&gt;0),$V408/365*($S408-AD408+1),$V408/365*(AE408-$R408+1))))),0)</f>
        <v>0</v>
      </c>
      <c r="AG408" s="154">
        <f>AE408+1</f>
        <v>45748</v>
      </c>
      <c r="AH408" s="154">
        <f>AG408+29</f>
        <v>45777</v>
      </c>
      <c r="AI408" s="158">
        <f>IFERROR(IF(($R408-AH408)&gt;=0,0,IF(($S408-AG408)&lt;0,0,IF(AND(($S408-AH408)&gt;0,(AG408-$R408)&gt;0),$V408/365*(AH408-AG408+1),IF(AND(($S408-AH408)&lt;=0,(AG408-$R408)&gt;0),$V408/365*($S408-AG408+1),$V408/365*(AH408-$R408+1))))),0)</f>
        <v>0</v>
      </c>
      <c r="AJ408" s="154">
        <f>AH408+1</f>
        <v>45778</v>
      </c>
      <c r="AK408" s="154">
        <f>AJ408+30</f>
        <v>45808</v>
      </c>
      <c r="AL408" s="158">
        <f>IFERROR(IF(($R408-AK408)&gt;=0,0,IF(($S408-AJ408)&lt;0,0,IF(AND(($S408-AK408)&gt;0,(AJ408-$R408)&gt;0),$V408/365*(AK408-AJ408+1),IF(AND(($S408-AK408)&lt;=0,(AJ408-$R408)&gt;0),$V408/365*($S408-AJ408+1),$V408/365*(AK408-$R408+1))))),0)</f>
        <v>0</v>
      </c>
      <c r="AM408" s="154">
        <f>AK408+1</f>
        <v>45809</v>
      </c>
      <c r="AN408" s="154">
        <f>AM408+29</f>
        <v>45838</v>
      </c>
      <c r="AO408" s="158">
        <f>IFERROR(IF(($R408-AN408)&gt;=0,0,IF(($S408-AM408)&lt;0,0,IF(AND(($S408-AN408)&gt;0,(AM408-$R408)&gt;0),$V408/365*(AN408-AM408+1),IF(AND(($S408-AN408)&lt;=0,(AM408-$R408)&gt;0),$V408/365*($S408-AM408+1),$V408/365*(AN408-$R408+1))))),0)</f>
        <v>0</v>
      </c>
      <c r="AP408" s="154">
        <f>AN408+1</f>
        <v>45839</v>
      </c>
      <c r="AQ408" s="154">
        <f>AP408+30</f>
        <v>45869</v>
      </c>
      <c r="AR408" s="158">
        <f>IFERROR(IF(($R408-AQ408)&gt;=0,0,IF(($S408-AP408)&lt;0,0,IF(AND(($S408-AQ408)&gt;0,(AP408-$R408)&gt;0),$V408/365*(AQ408-AP408+1),IF(AND(($S408-AQ408)&lt;=0,(AP408-$R408)&gt;0),$V408/365*($S408-AP408+1),$V408/365*(AQ408-$R408+1))))),0)</f>
        <v>0</v>
      </c>
      <c r="AS408" s="154">
        <f>AQ408+1</f>
        <v>45870</v>
      </c>
      <c r="AT408" s="154">
        <f>AS408+30</f>
        <v>45900</v>
      </c>
      <c r="AU408" s="158">
        <f>IFERROR(IF(($R408-AT408)&gt;=0,0,IF(($S408-AS408)&lt;0,0,IF(AND(($S408-AT408)&gt;0,(AS408-$R408)&gt;0),$V408/365*(AT408-AS408+1),IF(AND(($S408-AT408)&lt;=0,(AS408-$R408)&gt;0),$V408/365*($S408-AS408+1),$V408/365*(AT408-$R408+1))))),0)</f>
        <v>0</v>
      </c>
      <c r="AV408" s="154">
        <f>AT408+1</f>
        <v>45901</v>
      </c>
      <c r="AW408" s="154">
        <f>AV408+29</f>
        <v>45930</v>
      </c>
      <c r="AX408" s="158">
        <f>IFERROR(IF(($R408-AW408)&gt;=0,0,IF(($S408-AV408)&lt;0,0,IF(AND(($S408-AW408)&gt;0,(AV408-$R408)&gt;0),$V408/365*(AW408-AV408+1),IF(AND(($S408-AW408)&lt;=0,(AV408-$R408)&gt;0),$V408/365*($S408-AV408+1),$V408/365*(AW408-$R408+1))))),0)</f>
        <v>0</v>
      </c>
      <c r="AY408" s="154">
        <f>AW408+1</f>
        <v>45931</v>
      </c>
      <c r="AZ408" s="154">
        <f>AY408+30</f>
        <v>45961</v>
      </c>
      <c r="BA408" s="158">
        <f>IFERROR(IF(($R408-AZ408)&gt;=0,0,IF(($S408-AY408)&lt;0,0,IF(AND(($S408-AZ408)&gt;0,(AY408-$R408)&gt;0),$V408/365*(AZ408-AY408+1),IF(AND(($S408-AZ408)&lt;=0,(AY408-$R408)&gt;0),$V408/365*($S408-AY408+1),$V408/365*(AZ408-$R408+1))))),0)</f>
        <v>0</v>
      </c>
      <c r="BB408" s="154">
        <f>AZ408+1</f>
        <v>45962</v>
      </c>
      <c r="BC408" s="154">
        <f>BB408+29</f>
        <v>45991</v>
      </c>
      <c r="BD408" s="158">
        <f>IFERROR(IF(($R408-BC408)&gt;=0,0,IF(($S408-BB408)&lt;0,0,IF(AND(($S408-BC408)&gt;0,(BB408-$R408)&gt;0),$V408/365*(BC408-BB408+1),IF(AND(($S408-BC408)&lt;=0,(BB408-$R408)&gt;0),$V408/365*($S408-BB408+1),$V408/365*(BC408-$R408+1))))),0)</f>
        <v>0</v>
      </c>
      <c r="BE408" s="154">
        <f>BC408+1</f>
        <v>45992</v>
      </c>
      <c r="BF408" s="154">
        <f>BE408+30</f>
        <v>46022</v>
      </c>
      <c r="BG408" s="158">
        <f>IFERROR(IF(($R408-BF408)&gt;=0,0,IF(($S408-BE408)&lt;0,0,IF(AND(($S408-BF408)&gt;0,(BE408-$R408)&gt;0),$V408/365*(BF408-BE408+1),IF(AND(($S408-BF408)&lt;=0,(BE408-$R408)&gt;0),$V408/365*($S408-BE408+1),$V408/365*(BF408-$R408+1))))),0)</f>
        <v>0</v>
      </c>
      <c r="BH408" s="154">
        <v>46023</v>
      </c>
      <c r="BI408" s="154">
        <f>BH408+30</f>
        <v>46053</v>
      </c>
      <c r="BJ408" s="158">
        <f>IFERROR(IF(($R408-BI408)&gt;=0,0,IF(($S408-BH408)&lt;0,0,IF(AND(($S408-BI408)&gt;0,(BH408-$R408)&gt;0),$V408/365*(BI408-BH408+1),IF(AND(($S408-BI408)&lt;=0,(BH408-$R408)&gt;0),$V408/365*($S408-BH408+1),$V408/365*(BI408-$R408+1))))),0)</f>
        <v>0</v>
      </c>
      <c r="BK408" s="154">
        <f>BI408+1</f>
        <v>46054</v>
      </c>
      <c r="BL408" s="154">
        <f>BK408+27</f>
        <v>46081</v>
      </c>
      <c r="BM408" s="158">
        <f>IFERROR(IF(($R408-BL408)&gt;=0,0,IF(($S408-BK408)&lt;0,0,IF(AND(($S408-BL408)&gt;0,(BK408-$R408)&gt;0),$V408/365*(BL408-BK408+1),IF(AND(($S408-BL408)&lt;=0,(BK408-$R408)&gt;0),$V408/365*($S408-BK408+1),$V408/365*(BL408-$R408+1))))),0)</f>
        <v>0</v>
      </c>
      <c r="BN408" s="154">
        <f>BL408+1</f>
        <v>46082</v>
      </c>
      <c r="BO408" s="154">
        <f>BN408+30</f>
        <v>46112</v>
      </c>
      <c r="BP408" s="158">
        <f>IFERROR(IF(($R408-BO408)&gt;=0,0,IF(($S408-BN408)&lt;0,0,IF(AND(($S408-BO408)&gt;0,(BN408-$R408)&gt;0),$V408/365*(BO408-BN408+1),IF(AND(($S408-BO408)&lt;=0,(BN408-$R408)&gt;0),$V408/365*($S408-BN408+1),$V408/365*(BO408-$R408+1))))),0)</f>
        <v>0</v>
      </c>
      <c r="BQ408" s="154">
        <f>BO408+1</f>
        <v>46113</v>
      </c>
      <c r="BR408" s="154">
        <f>BQ408+29</f>
        <v>46142</v>
      </c>
      <c r="BS408" s="158">
        <f>IFERROR(IF(($R408-BR408)&gt;=0,0,IF(($S408-BQ408)&lt;0,0,IF(AND(($S408-BR408)&gt;0,(BQ408-$R408)&gt;0),$V408/365*(BR408-BQ408+1),IF(AND(($S408-BR408)&lt;=0,(BQ408-$R408)&gt;0),$V408/365*($S408-BQ408+1),$V408/365*(BR408-$R408+1))))),0)</f>
        <v>0</v>
      </c>
      <c r="BT408" s="154">
        <f>BR408+1</f>
        <v>46143</v>
      </c>
      <c r="BU408" s="154">
        <f>BT408+30</f>
        <v>46173</v>
      </c>
      <c r="BV408" s="158">
        <f>IFERROR(IF(($R408-BU408)&gt;=0,0,IF(($S408-BT408)&lt;0,0,IF(AND(($S408-BU408)&gt;0,(BT408-$R408)&gt;0),$V408/365*(BU408-BT408+1),IF(AND(($S408-BU408)&lt;=0,(BT408-$R408)&gt;0),$V408/365*($S408-BT408+1),$V408/365*(BU408-$R408+1))))),0)</f>
        <v>0</v>
      </c>
      <c r="BW408" s="154">
        <f>BU408+1</f>
        <v>46174</v>
      </c>
      <c r="BX408" s="154">
        <f>BW408+29</f>
        <v>46203</v>
      </c>
      <c r="BY408" s="158">
        <f>IFERROR(IF(($R408-BX408)&gt;=0,0,IF(($S408-BW408)&lt;0,0,IF(AND(($S408-BX408)&gt;0,(BW408-$R408)&gt;0),$V408/365*(BX408-BW408+1),IF(AND(($S408-BX408)&lt;=0,(BW408-$R408)&gt;0),$V408/365*($S408-BW408+1),$V408/365*(BX408-$R408+1))))),0)</f>
        <v>0</v>
      </c>
      <c r="BZ408" s="154">
        <f>BX408+1</f>
        <v>46204</v>
      </c>
      <c r="CA408" s="154">
        <f>BZ408+30</f>
        <v>46234</v>
      </c>
      <c r="CB408" s="158">
        <f>IFERROR(IF(($R408-CA408)&gt;=0,0,IF(($S408-BZ408)&lt;0,0,IF(AND(($S408-CA408)&gt;0,(BZ408-$R408)&gt;0),$V408/365*(CA408-BZ408+1),IF(AND(($S408-CA408)&lt;=0,(BZ408-$R408)&gt;0),$V408/365*($S408-BZ408+1),$V408/365*(CA408-$R408+1))))),0)</f>
        <v>0</v>
      </c>
      <c r="CC408" s="154">
        <f>CA408+1</f>
        <v>46235</v>
      </c>
      <c r="CD408" s="154">
        <f>CC408+30</f>
        <v>46265</v>
      </c>
      <c r="CE408" s="158">
        <f>IFERROR(IF(($R408-CD408)&gt;=0,0,IF(($S408-CC408)&lt;0,0,IF(AND(($S408-CD408)&gt;0,(CC408-$R408)&gt;0),$V408/365*(CD408-CC408+1),IF(AND(($S408-CD408)&lt;=0,(CC408-$R408)&gt;0),$V408/365*($S408-CC408+1),$V408/365*(CD408-$R408+1))))),0)</f>
        <v>0</v>
      </c>
      <c r="CF408" s="154">
        <f>CD408+1</f>
        <v>46266</v>
      </c>
      <c r="CG408" s="154">
        <f>CF408+29</f>
        <v>46295</v>
      </c>
      <c r="CH408" s="158">
        <f>IFERROR(IF(($R408-CG408)&gt;=0,0,IF(($S408-CF408)&lt;0,0,IF(AND(($S408-CG408)&gt;0,(CF408-$R408)&gt;0),$V408/365*(CG408-CF408+1),IF(AND(($S408-CG408)&lt;=0,(CF408-$R408)&gt;0),$V408/365*($S408-CF408+1),$V408/365*(CG408-$R408+1))))),0)</f>
        <v>0</v>
      </c>
      <c r="CI408" s="154">
        <f>CG408+1</f>
        <v>46296</v>
      </c>
      <c r="CJ408" s="154">
        <f>CI408+30</f>
        <v>46326</v>
      </c>
      <c r="CK408" s="158">
        <f>IFERROR(IF(($R408-CJ408)&gt;=0,0,IF(($S408-CI408)&lt;0,0,IF(AND(($S408-CJ408)&gt;0,(CI408-$R408)&gt;0),$V408/365*(CJ408-CI408+1),IF(AND(($S408-CJ408)&lt;=0,(CI408-$R408)&gt;0),$V408/365*($S408-CI408+1),$V408/365*(CJ408-$R408+1))))),0)</f>
        <v>0</v>
      </c>
      <c r="CL408" s="154">
        <f>CJ408+1</f>
        <v>46327</v>
      </c>
      <c r="CM408" s="154">
        <f>CL408+29</f>
        <v>46356</v>
      </c>
      <c r="CN408" s="158">
        <f>IFERROR(IF(($R408-CM408)&gt;=0,0,IF(($S408-CL408)&lt;0,0,IF(AND(($S408-CM408)&gt;0,(CL408-$R408)&gt;0),$V408/365*(CM408-CL408+1),IF(AND(($S408-CM408)&lt;=0,(CL408-$R408)&gt;0),$V408/365*($S408-CL408+1),$V408/365*(CM408-$R408+1))))),0)</f>
        <v>0</v>
      </c>
      <c r="CO408" s="154">
        <f>CM408+1</f>
        <v>46357</v>
      </c>
      <c r="CP408" s="154">
        <f>CO408+30</f>
        <v>46387</v>
      </c>
      <c r="CQ408" s="158">
        <f>IFERROR(IF(($R408-CP408)&gt;=0,0,IF(($S408-CO408)&lt;0,0,IF(AND(($S408-CP408)&gt;0,(CO408-$R408)&gt;0),$V408/365*(CP408-CO408+1),IF(AND(($S408-CP408)&lt;=0,(CO408-$R408)&gt;0),$V408/365*($S408-CO408+1),$V408/365*(CP408-$R408+1))))),0)</f>
        <v>0</v>
      </c>
    </row>
    <row r="409" s="80" customFormat="1" ht="24" customHeight="1" outlineLevel="4" spans="1:95">
      <c r="A409" s="123" t="s">
        <v>2814</v>
      </c>
      <c r="B409" s="124"/>
      <c r="C409" s="124"/>
      <c r="D409" s="124"/>
      <c r="E409" s="124"/>
      <c r="F409" s="124"/>
      <c r="G409" s="125"/>
      <c r="H409" s="126"/>
      <c r="I409" s="126"/>
      <c r="J409" s="126"/>
      <c r="K409" s="126"/>
      <c r="L409" s="149"/>
      <c r="M409" s="149"/>
      <c r="N409" s="126"/>
      <c r="O409" s="126"/>
      <c r="P409" s="126"/>
      <c r="Q409" s="126"/>
      <c r="R409" s="126"/>
      <c r="S409" s="126"/>
      <c r="T409" s="126"/>
      <c r="U409" s="126"/>
      <c r="V409" s="126"/>
      <c r="W409" s="126"/>
      <c r="X409" s="126"/>
      <c r="Y409" s="126"/>
      <c r="Z409" s="126"/>
      <c r="AA409" s="126"/>
      <c r="AB409" s="126"/>
      <c r="AC409" s="126"/>
      <c r="AD409" s="126"/>
      <c r="AE409" s="126"/>
      <c r="AF409" s="126"/>
      <c r="AG409" s="126"/>
      <c r="AH409" s="126"/>
      <c r="AI409" s="126"/>
      <c r="AJ409" s="126"/>
      <c r="AK409" s="126"/>
      <c r="AL409" s="126"/>
      <c r="AM409" s="126"/>
      <c r="AN409" s="126"/>
      <c r="AO409" s="126"/>
      <c r="AP409" s="126"/>
      <c r="AQ409" s="126"/>
      <c r="AR409" s="126"/>
      <c r="AS409" s="126"/>
      <c r="AT409" s="126"/>
      <c r="AU409" s="126"/>
      <c r="AV409" s="126"/>
      <c r="AW409" s="126"/>
      <c r="AX409" s="126"/>
      <c r="AY409" s="126"/>
      <c r="AZ409" s="126"/>
      <c r="BA409" s="126"/>
      <c r="BB409" s="126"/>
      <c r="BC409" s="126"/>
      <c r="BD409" s="126"/>
      <c r="BE409" s="126"/>
      <c r="BF409" s="126"/>
      <c r="BG409" s="126"/>
      <c r="BH409" s="126"/>
      <c r="BI409" s="126"/>
      <c r="BJ409" s="126"/>
      <c r="BK409" s="126"/>
      <c r="BL409" s="126"/>
      <c r="BM409" s="126"/>
      <c r="BN409" s="126"/>
      <c r="BO409" s="126"/>
      <c r="BP409" s="126"/>
      <c r="BQ409" s="126"/>
      <c r="BR409" s="126"/>
      <c r="BS409" s="126"/>
      <c r="BT409" s="126"/>
      <c r="BU409" s="126"/>
      <c r="BV409" s="126"/>
      <c r="BW409" s="126"/>
      <c r="BX409" s="126"/>
      <c r="BY409" s="126"/>
      <c r="BZ409" s="126"/>
      <c r="CA409" s="126"/>
      <c r="CB409" s="126"/>
      <c r="CC409" s="126"/>
      <c r="CD409" s="126"/>
      <c r="CE409" s="126"/>
      <c r="CF409" s="126"/>
      <c r="CG409" s="126"/>
      <c r="CH409" s="126"/>
      <c r="CI409" s="126"/>
      <c r="CJ409" s="126"/>
      <c r="CK409" s="126"/>
      <c r="CL409" s="126"/>
      <c r="CM409" s="126"/>
      <c r="CN409" s="126"/>
      <c r="CO409" s="126"/>
      <c r="CP409" s="126"/>
      <c r="CQ409" s="126"/>
    </row>
    <row r="410" ht="24" customHeight="1" outlineLevel="3" spans="1:95">
      <c r="A410" s="115"/>
      <c r="B410" s="116" t="s">
        <v>792</v>
      </c>
      <c r="C410" s="117" t="s">
        <v>1406</v>
      </c>
      <c r="D410" s="115" t="s">
        <v>1407</v>
      </c>
      <c r="E410" s="116" t="s">
        <v>1408</v>
      </c>
      <c r="F410" s="116"/>
      <c r="G410" s="116" t="s">
        <v>936</v>
      </c>
      <c r="H410" s="118">
        <f>X410+AA410+AD410+AG410+AJ410+AM410+AP410+AS410+AV410+AY410+BB410+BE410</f>
        <v>0</v>
      </c>
      <c r="I410" s="118">
        <f>Y410+AB410+AE410+AH410+AK410+AN410+AQ410+AT410+AW410+AZ410+BC410+BF410</f>
        <v>0</v>
      </c>
      <c r="J410" s="118">
        <f>Z410+AC410+AF410+AI410+AL410+AO410+AR410+AU410+AX410+BA410+BD410+BG410</f>
        <v>0</v>
      </c>
      <c r="K410" s="118"/>
      <c r="L410" s="146"/>
      <c r="M410" s="146"/>
      <c r="N410" s="118"/>
      <c r="O410" s="118"/>
      <c r="P410" s="118"/>
      <c r="Q410" s="118"/>
      <c r="R410" s="118"/>
      <c r="S410" s="118"/>
      <c r="T410" s="118"/>
      <c r="U410" s="118"/>
      <c r="V410" s="118"/>
      <c r="W410" s="118"/>
      <c r="X410" s="118">
        <f>VLOOKUP($C410,'1 预算编制表单'!$C:$BJ,27,FALSE)</f>
        <v>0</v>
      </c>
      <c r="Y410" s="118">
        <f>X410-Z410</f>
        <v>0</v>
      </c>
      <c r="Z410" s="118">
        <f>SUM(Z411:Z415)</f>
        <v>0</v>
      </c>
      <c r="AA410" s="118">
        <f>VLOOKUP($C410,'1 预算编制表单'!$C:$BJ,30,FALSE)</f>
        <v>0</v>
      </c>
      <c r="AB410" s="118">
        <f>AA410-AC410</f>
        <v>0</v>
      </c>
      <c r="AC410" s="118">
        <f>SUM(AC411:AC415)</f>
        <v>0</v>
      </c>
      <c r="AD410" s="118">
        <f>VLOOKUP($C410,'1 预算编制表单'!$C:$BJ,33,FALSE)</f>
        <v>0</v>
      </c>
      <c r="AE410" s="118">
        <f>AD410-AF410</f>
        <v>0</v>
      </c>
      <c r="AF410" s="118">
        <f>SUM(AF411:AF415)</f>
        <v>0</v>
      </c>
      <c r="AG410" s="118">
        <f>VLOOKUP($C410,'1 预算编制表单'!$C:$BJ,36,FALSE)</f>
        <v>0</v>
      </c>
      <c r="AH410" s="118">
        <f>AG410-AI410</f>
        <v>0</v>
      </c>
      <c r="AI410" s="118">
        <f>SUM(AI411:AI415)</f>
        <v>0</v>
      </c>
      <c r="AJ410" s="118">
        <f>VLOOKUP($C410,'1 预算编制表单'!$C:$BJ,39,FALSE)</f>
        <v>0</v>
      </c>
      <c r="AK410" s="118">
        <f>AJ410-AL410</f>
        <v>0</v>
      </c>
      <c r="AL410" s="118">
        <f>SUM(AL411:AL415)</f>
        <v>0</v>
      </c>
      <c r="AM410" s="118">
        <f>VLOOKUP($C410,'1 预算编制表单'!$C:$BJ,42,FALSE)</f>
        <v>0</v>
      </c>
      <c r="AN410" s="118">
        <f>AM410-AO410</f>
        <v>0</v>
      </c>
      <c r="AO410" s="118">
        <f>SUM(AO411:AO415)</f>
        <v>0</v>
      </c>
      <c r="AP410" s="118">
        <f>VLOOKUP($C410,'1 预算编制表单'!$C:$BJ,45,FALSE)</f>
        <v>0</v>
      </c>
      <c r="AQ410" s="118">
        <f>AP410-AR410</f>
        <v>0</v>
      </c>
      <c r="AR410" s="118">
        <f>SUM(AR411:AR415)</f>
        <v>0</v>
      </c>
      <c r="AS410" s="118">
        <f>VLOOKUP($C410,'1 预算编制表单'!$C:$BJ,48,FALSE)</f>
        <v>0</v>
      </c>
      <c r="AT410" s="118">
        <f>AS410-AU410</f>
        <v>0</v>
      </c>
      <c r="AU410" s="118">
        <f>SUM(AU411:AU415)</f>
        <v>0</v>
      </c>
      <c r="AV410" s="118">
        <f>VLOOKUP($C410,'1 预算编制表单'!$C:$BJ,51,FALSE)</f>
        <v>0</v>
      </c>
      <c r="AW410" s="118">
        <f>AV410-AX410</f>
        <v>0</v>
      </c>
      <c r="AX410" s="118">
        <f>SUM(AX411:AX415)</f>
        <v>0</v>
      </c>
      <c r="AY410" s="118">
        <f>VLOOKUP($C410,'1 预算编制表单'!$C:$BJ,54,FALSE)</f>
        <v>0</v>
      </c>
      <c r="AZ410" s="118">
        <f>AY410-BA410</f>
        <v>0</v>
      </c>
      <c r="BA410" s="118">
        <f>SUM(BA411:BA415)</f>
        <v>0</v>
      </c>
      <c r="BB410" s="118">
        <f>VLOOKUP($C410,'1 预算编制表单'!$C:$BJ,57,FALSE)</f>
        <v>0</v>
      </c>
      <c r="BC410" s="118">
        <f>BB410-BD410</f>
        <v>0</v>
      </c>
      <c r="BD410" s="118">
        <f>SUM(BD411:BD415)</f>
        <v>0</v>
      </c>
      <c r="BE410" s="118">
        <f>VLOOKUP($C410,'1 预算编制表单'!$C:$BJ,60,FALSE)</f>
        <v>0</v>
      </c>
      <c r="BF410" s="118">
        <f>BE410-BG410</f>
        <v>0</v>
      </c>
      <c r="BG410" s="118">
        <f>SUM(BG411:BG415)</f>
        <v>0</v>
      </c>
      <c r="BH410" s="118">
        <f>VLOOKUP($C410,'1 预算编制表单'!$C:$BJ,27,FALSE)</f>
        <v>0</v>
      </c>
      <c r="BI410" s="118">
        <f>BH410-BJ410</f>
        <v>0</v>
      </c>
      <c r="BJ410" s="118">
        <f>SUM(BJ411:BJ415)</f>
        <v>0</v>
      </c>
      <c r="BK410" s="118">
        <f>VLOOKUP($C410,'1 预算编制表单'!$C:$BJ,30,FALSE)</f>
        <v>0</v>
      </c>
      <c r="BL410" s="118">
        <f>BK410-BM410</f>
        <v>0</v>
      </c>
      <c r="BM410" s="118">
        <f>SUM(BM411:BM415)</f>
        <v>0</v>
      </c>
      <c r="BN410" s="118">
        <f>VLOOKUP($C410,'1 预算编制表单'!$C:$BJ,33,FALSE)</f>
        <v>0</v>
      </c>
      <c r="BO410" s="118">
        <f>BN410-BP410</f>
        <v>0</v>
      </c>
      <c r="BP410" s="118">
        <f>SUM(BP411:BP415)</f>
        <v>0</v>
      </c>
      <c r="BQ410" s="118">
        <f>VLOOKUP($C410,'1 预算编制表单'!$C:$BJ,36,FALSE)</f>
        <v>0</v>
      </c>
      <c r="BR410" s="118">
        <f>BQ410-BS410</f>
        <v>0</v>
      </c>
      <c r="BS410" s="118">
        <f>SUM(BS411:BS415)</f>
        <v>0</v>
      </c>
      <c r="BT410" s="118">
        <f>VLOOKUP($C410,'1 预算编制表单'!$C:$BJ,39,FALSE)</f>
        <v>0</v>
      </c>
      <c r="BU410" s="118">
        <f>BT410-BV410</f>
        <v>0</v>
      </c>
      <c r="BV410" s="118">
        <f>SUM(BV411:BV415)</f>
        <v>0</v>
      </c>
      <c r="BW410" s="118">
        <f>VLOOKUP($C410,'1 预算编制表单'!$C:$BJ,42,FALSE)</f>
        <v>0</v>
      </c>
      <c r="BX410" s="118">
        <f>BW410-BY410</f>
        <v>0</v>
      </c>
      <c r="BY410" s="118">
        <f>SUM(BY411:BY415)</f>
        <v>0</v>
      </c>
      <c r="BZ410" s="118">
        <f>VLOOKUP($C410,'1 预算编制表单'!$C:$BJ,45,FALSE)</f>
        <v>0</v>
      </c>
      <c r="CA410" s="118">
        <f>BZ410-CB410</f>
        <v>0</v>
      </c>
      <c r="CB410" s="118">
        <f>SUM(CB411:CB415)</f>
        <v>0</v>
      </c>
      <c r="CC410" s="118">
        <f>VLOOKUP($C410,'1 预算编制表单'!$C:$BJ,48,FALSE)</f>
        <v>0</v>
      </c>
      <c r="CD410" s="118">
        <f>CC410-CE410</f>
        <v>0</v>
      </c>
      <c r="CE410" s="118">
        <f>SUM(CE411:CE415)</f>
        <v>0</v>
      </c>
      <c r="CF410" s="118">
        <f>VLOOKUP($C410,'1 预算编制表单'!$C:$BJ,51,FALSE)</f>
        <v>0</v>
      </c>
      <c r="CG410" s="118">
        <f>CF410-CH410</f>
        <v>0</v>
      </c>
      <c r="CH410" s="118">
        <f>SUM(CH411:CH415)</f>
        <v>0</v>
      </c>
      <c r="CI410" s="118">
        <f>VLOOKUP($C410,'1 预算编制表单'!$C:$BJ,54,FALSE)</f>
        <v>0</v>
      </c>
      <c r="CJ410" s="118">
        <f>CI410-CK410</f>
        <v>0</v>
      </c>
      <c r="CK410" s="118">
        <f>SUM(CK411:CK415)</f>
        <v>0</v>
      </c>
      <c r="CL410" s="118">
        <f>VLOOKUP($C410,'1 预算编制表单'!$C:$BJ,57,FALSE)</f>
        <v>0</v>
      </c>
      <c r="CM410" s="118">
        <f>CL410-CN410</f>
        <v>0</v>
      </c>
      <c r="CN410" s="118">
        <f>SUM(CN411:CN415)</f>
        <v>0</v>
      </c>
      <c r="CO410" s="118">
        <f>VLOOKUP($C410,'1 预算编制表单'!$C:$BJ,60,FALSE)</f>
        <v>0</v>
      </c>
      <c r="CP410" s="118">
        <f>CO410-CQ410</f>
        <v>0</v>
      </c>
      <c r="CQ410" s="118">
        <f>SUM(CQ411:CQ415)</f>
        <v>0</v>
      </c>
    </row>
    <row r="411" s="80" customFormat="1" ht="24" customHeight="1" outlineLevel="4" spans="1:95">
      <c r="A411" s="119"/>
      <c r="B411" s="120"/>
      <c r="C411" s="121" t="s">
        <v>2826</v>
      </c>
      <c r="D411" s="119" t="s">
        <v>2827</v>
      </c>
      <c r="E411" s="120"/>
      <c r="F411" s="120"/>
      <c r="G411" s="120"/>
      <c r="H411" s="122"/>
      <c r="I411" s="122"/>
      <c r="J411" s="122">
        <f>Z411+AC411+AF411+AI411+AL411+AO411+AR411+AU411+AX411+BA411+BD411+BG411</f>
        <v>0</v>
      </c>
      <c r="K411" s="122"/>
      <c r="L411" s="152"/>
      <c r="M411" s="148"/>
      <c r="N411" s="122"/>
      <c r="O411" s="148"/>
      <c r="P411" s="122"/>
      <c r="Q411" s="122"/>
      <c r="R411" s="122"/>
      <c r="S411" s="122"/>
      <c r="T411" s="122"/>
      <c r="U411" s="122"/>
      <c r="V411" s="122"/>
      <c r="W411" s="122"/>
      <c r="X411" s="154"/>
      <c r="Y411" s="154"/>
      <c r="Z411" s="131">
        <f>报销单计算表!B7</f>
        <v>0</v>
      </c>
      <c r="AA411" s="154"/>
      <c r="AB411" s="155"/>
      <c r="AC411" s="131">
        <f>报销单计算表!C7</f>
        <v>0</v>
      </c>
      <c r="AD411" s="155"/>
      <c r="AE411" s="155"/>
      <c r="AF411" s="131">
        <f>报销单计算表!D7</f>
        <v>0</v>
      </c>
      <c r="AG411" s="155"/>
      <c r="AH411" s="155"/>
      <c r="AI411" s="131">
        <f>报销单计算表!E7</f>
        <v>0</v>
      </c>
      <c r="AJ411" s="155"/>
      <c r="AK411" s="155"/>
      <c r="AL411" s="131">
        <f>报销单计算表!F7</f>
        <v>0</v>
      </c>
      <c r="AM411" s="155"/>
      <c r="AN411" s="155"/>
      <c r="AO411" s="131">
        <f>报销单计算表!G7</f>
        <v>0</v>
      </c>
      <c r="AP411" s="155"/>
      <c r="AQ411" s="155"/>
      <c r="AR411" s="131">
        <f>报销单计算表!H7</f>
        <v>0</v>
      </c>
      <c r="AS411" s="155"/>
      <c r="AT411" s="155"/>
      <c r="AU411" s="131">
        <f>报销单计算表!I7</f>
        <v>0</v>
      </c>
      <c r="AV411" s="155"/>
      <c r="AW411" s="155"/>
      <c r="AX411" s="131">
        <f>报销单计算表!J7</f>
        <v>0</v>
      </c>
      <c r="AY411" s="155"/>
      <c r="AZ411" s="155"/>
      <c r="BA411" s="131">
        <f>报销单计算表!K7</f>
        <v>0</v>
      </c>
      <c r="BB411" s="155"/>
      <c r="BC411" s="155"/>
      <c r="BD411" s="131">
        <f>报销单计算表!L7</f>
        <v>0</v>
      </c>
      <c r="BE411" s="155"/>
      <c r="BF411" s="155"/>
      <c r="BG411" s="131">
        <f>报销单计算表!M7</f>
        <v>0</v>
      </c>
      <c r="BH411" s="155"/>
      <c r="BI411" s="155"/>
      <c r="BJ411" s="131"/>
      <c r="BK411" s="155"/>
      <c r="BL411" s="155"/>
      <c r="BM411" s="131"/>
      <c r="BN411" s="155"/>
      <c r="BO411" s="155"/>
      <c r="BP411" s="131"/>
      <c r="BQ411" s="155"/>
      <c r="BR411" s="155"/>
      <c r="BS411" s="131"/>
      <c r="BT411" s="155"/>
      <c r="BU411" s="155"/>
      <c r="BV411" s="131"/>
      <c r="BW411" s="155"/>
      <c r="BX411" s="155"/>
      <c r="BY411" s="131"/>
      <c r="BZ411" s="155"/>
      <c r="CA411" s="155"/>
      <c r="CB411" s="131"/>
      <c r="CC411" s="155"/>
      <c r="CD411" s="155"/>
      <c r="CE411" s="131"/>
      <c r="CF411" s="155"/>
      <c r="CG411" s="155"/>
      <c r="CH411" s="131"/>
      <c r="CI411" s="155"/>
      <c r="CJ411" s="155"/>
      <c r="CK411" s="131"/>
      <c r="CL411" s="155"/>
      <c r="CM411" s="155"/>
      <c r="CN411" s="131"/>
      <c r="CO411" s="155"/>
      <c r="CP411" s="155"/>
      <c r="CQ411" s="131"/>
    </row>
    <row r="412" s="80" customFormat="1" ht="24" customHeight="1" outlineLevel="4" spans="1:95">
      <c r="A412" s="119"/>
      <c r="B412" s="120"/>
      <c r="C412" s="121"/>
      <c r="D412" s="119"/>
      <c r="E412" s="120"/>
      <c r="F412" s="120"/>
      <c r="G412" s="120"/>
      <c r="H412" s="122"/>
      <c r="I412" s="122"/>
      <c r="J412" s="122">
        <f>Z412+AC412+AF412+AI412+AL412+AO412+AR412+AU412+AX412+BA412+BD412+BG412</f>
        <v>0</v>
      </c>
      <c r="K412" s="122">
        <f>K411+1</f>
        <v>1</v>
      </c>
      <c r="L412" s="147"/>
      <c r="M412" s="148">
        <f>IFERROR(VLOOKUP($L412,'2-2 引出数据_合同数据仓库'!$B$2:$BP$10000,3,FALSE),0)</f>
        <v>0</v>
      </c>
      <c r="N412" s="122"/>
      <c r="O412" s="148">
        <f>IFERROR(VLOOKUP((LEFT(VLOOKUP($L412,'2-2 引出数据_合同数据仓库'!$B$2:$BP$10000,64,FALSE),15)&amp;(RIGHT(VLOOKUP($L412,'2-2 引出数据_合同数据仓库'!$B$2:$BP$10000,64,FALSE),4)+1)),'2-2 引出数据_合同数据仓库'!$B$2:$BP$10000,3,FALSE),0)</f>
        <v>0</v>
      </c>
      <c r="P412" s="122"/>
      <c r="Q412" s="122">
        <f>IFERROR(VLOOKUP($L412,'2-2 引出数据_合同数据仓库'!$B$2:$BP$10000,28,FALSE),0)</f>
        <v>0</v>
      </c>
      <c r="R412" s="122">
        <f>IFERROR(VLOOKUP($L412,'2-2 引出数据_合同数据仓库'!$B$2:$BP$10000,29,FALSE),0)</f>
        <v>0</v>
      </c>
      <c r="S412" s="122">
        <f>IFERROR(VLOOKUP($L412,'2-2 引出数据_合同数据仓库'!$B$2:$BP$10000,4,FALSE),0)</f>
        <v>0</v>
      </c>
      <c r="T412" s="122"/>
      <c r="U412" s="122">
        <f>IFERROR(VLOOKUP($L412,'2-2 引出数据_合同数据仓库'!$B$2:$BP$10000,15,FALSE),0)</f>
        <v>0</v>
      </c>
      <c r="V412" s="122">
        <f>U412/(S412-R412+1)*365</f>
        <v>0</v>
      </c>
      <c r="W412" s="122"/>
      <c r="X412" s="154">
        <v>45658</v>
      </c>
      <c r="Y412" s="154">
        <f>X412+30</f>
        <v>45688</v>
      </c>
      <c r="Z412" s="158">
        <f>IFERROR(IF(($R412-Y412)&gt;=0,0,IF(($S412-X412)&lt;0,0,IF(AND(($S412-Y412)&gt;0,(X412-$R412)&gt;0),$V412/365*(Y412-X412+1),IF(AND(($S412-Y412)&lt;=0,(X412-$R412)&gt;0),$V412/365*($S412-X412+1),$V412/365*(Y412-$R412+1))))),0)</f>
        <v>0</v>
      </c>
      <c r="AA412" s="154">
        <f>Y412+1</f>
        <v>45689</v>
      </c>
      <c r="AB412" s="154">
        <f>AA412+27</f>
        <v>45716</v>
      </c>
      <c r="AC412" s="158">
        <f>IFERROR(IF(($R412-AB412)&gt;=0,0,IF(($S412-AA412)&lt;0,0,IF(AND(($S412-AB412)&gt;0,(AA412-$R412)&gt;0),$V412/365*(AB412-AA412+1),IF(AND(($S412-AB412)&lt;=0,(AA412-$R412)&gt;0),$V412/365*($S412-AA412+1),$V412/365*(AB412-$R412+1))))),0)</f>
        <v>0</v>
      </c>
      <c r="AD412" s="154">
        <f>AB412+1</f>
        <v>45717</v>
      </c>
      <c r="AE412" s="154">
        <f>AD412+30</f>
        <v>45747</v>
      </c>
      <c r="AF412" s="158">
        <f>IFERROR(IF(($R412-AE412)&gt;=0,0,IF(($S412-AD412)&lt;0,0,IF(AND(($S412-AE412)&gt;0,(AD412-$R412)&gt;0),$V412/365*(AE412-AD412+1),IF(AND(($S412-AE412)&lt;=0,(AD412-$R412)&gt;0),$V412/365*($S412-AD412+1),$V412/365*(AE412-$R412+1))))),0)</f>
        <v>0</v>
      </c>
      <c r="AG412" s="154">
        <f>AE412+1</f>
        <v>45748</v>
      </c>
      <c r="AH412" s="154">
        <f>AG412+29</f>
        <v>45777</v>
      </c>
      <c r="AI412" s="158">
        <f>IFERROR(IF(($R412-AH412)&gt;=0,0,IF(($S412-AG412)&lt;0,0,IF(AND(($S412-AH412)&gt;0,(AG412-$R412)&gt;0),$V412/365*(AH412-AG412+1),IF(AND(($S412-AH412)&lt;=0,(AG412-$R412)&gt;0),$V412/365*($S412-AG412+1),$V412/365*(AH412-$R412+1))))),0)</f>
        <v>0</v>
      </c>
      <c r="AJ412" s="154">
        <f>AH412+1</f>
        <v>45778</v>
      </c>
      <c r="AK412" s="154">
        <f>AJ412+30</f>
        <v>45808</v>
      </c>
      <c r="AL412" s="158">
        <f>IFERROR(IF(($R412-AK412)&gt;=0,0,IF(($S412-AJ412)&lt;0,0,IF(AND(($S412-AK412)&gt;0,(AJ412-$R412)&gt;0),$V412/365*(AK412-AJ412+1),IF(AND(($S412-AK412)&lt;=0,(AJ412-$R412)&gt;0),$V412/365*($S412-AJ412+1),$V412/365*(AK412-$R412+1))))),0)</f>
        <v>0</v>
      </c>
      <c r="AM412" s="154">
        <f>AK412+1</f>
        <v>45809</v>
      </c>
      <c r="AN412" s="154">
        <f>AM412+29</f>
        <v>45838</v>
      </c>
      <c r="AO412" s="158">
        <f>IFERROR(IF(($R412-AN412)&gt;=0,0,IF(($S412-AM412)&lt;0,0,IF(AND(($S412-AN412)&gt;0,(AM412-$R412)&gt;0),$V412/365*(AN412-AM412+1),IF(AND(($S412-AN412)&lt;=0,(AM412-$R412)&gt;0),$V412/365*($S412-AM412+1),$V412/365*(AN412-$R412+1))))),0)</f>
        <v>0</v>
      </c>
      <c r="AP412" s="154">
        <f>AN412+1</f>
        <v>45839</v>
      </c>
      <c r="AQ412" s="154">
        <f>AP412+30</f>
        <v>45869</v>
      </c>
      <c r="AR412" s="158">
        <f>IFERROR(IF(($R412-AQ412)&gt;=0,0,IF(($S412-AP412)&lt;0,0,IF(AND(($S412-AQ412)&gt;0,(AP412-$R412)&gt;0),$V412/365*(AQ412-AP412+1),IF(AND(($S412-AQ412)&lt;=0,(AP412-$R412)&gt;0),$V412/365*($S412-AP412+1),$V412/365*(AQ412-$R412+1))))),0)</f>
        <v>0</v>
      </c>
      <c r="AS412" s="154">
        <f>AQ412+1</f>
        <v>45870</v>
      </c>
      <c r="AT412" s="154">
        <f>AS412+30</f>
        <v>45900</v>
      </c>
      <c r="AU412" s="158">
        <f>IFERROR(IF(($R412-AT412)&gt;=0,0,IF(($S412-AS412)&lt;0,0,IF(AND(($S412-AT412)&gt;0,(AS412-$R412)&gt;0),$V412/365*(AT412-AS412+1),IF(AND(($S412-AT412)&lt;=0,(AS412-$R412)&gt;0),$V412/365*($S412-AS412+1),$V412/365*(AT412-$R412+1))))),0)</f>
        <v>0</v>
      </c>
      <c r="AV412" s="154">
        <f>AT412+1</f>
        <v>45901</v>
      </c>
      <c r="AW412" s="154">
        <f>AV412+29</f>
        <v>45930</v>
      </c>
      <c r="AX412" s="158">
        <f>IFERROR(IF(($R412-AW412)&gt;=0,0,IF(($S412-AV412)&lt;0,0,IF(AND(($S412-AW412)&gt;0,(AV412-$R412)&gt;0),$V412/365*(AW412-AV412+1),IF(AND(($S412-AW412)&lt;=0,(AV412-$R412)&gt;0),$V412/365*($S412-AV412+1),$V412/365*(AW412-$R412+1))))),0)</f>
        <v>0</v>
      </c>
      <c r="AY412" s="154">
        <f>AW412+1</f>
        <v>45931</v>
      </c>
      <c r="AZ412" s="154">
        <f>AY412+30</f>
        <v>45961</v>
      </c>
      <c r="BA412" s="158">
        <f>IFERROR(IF(($R412-AZ412)&gt;=0,0,IF(($S412-AY412)&lt;0,0,IF(AND(($S412-AZ412)&gt;0,(AY412-$R412)&gt;0),$V412/365*(AZ412-AY412+1),IF(AND(($S412-AZ412)&lt;=0,(AY412-$R412)&gt;0),$V412/365*($S412-AY412+1),$V412/365*(AZ412-$R412+1))))),0)</f>
        <v>0</v>
      </c>
      <c r="BB412" s="154">
        <f>AZ412+1</f>
        <v>45962</v>
      </c>
      <c r="BC412" s="154">
        <f>BB412+29</f>
        <v>45991</v>
      </c>
      <c r="BD412" s="158">
        <f>IFERROR(IF(($R412-BC412)&gt;=0,0,IF(($S412-BB412)&lt;0,0,IF(AND(($S412-BC412)&gt;0,(BB412-$R412)&gt;0),$V412/365*(BC412-BB412+1),IF(AND(($S412-BC412)&lt;=0,(BB412-$R412)&gt;0),$V412/365*($S412-BB412+1),$V412/365*(BC412-$R412+1))))),0)</f>
        <v>0</v>
      </c>
      <c r="BE412" s="154">
        <f>BC412+1</f>
        <v>45992</v>
      </c>
      <c r="BF412" s="154">
        <f>BE412+30</f>
        <v>46022</v>
      </c>
      <c r="BG412" s="158">
        <f>IFERROR(IF(($R412-BF412)&gt;=0,0,IF(($S412-BE412)&lt;0,0,IF(AND(($S412-BF412)&gt;0,(BE412-$R412)&gt;0),$V412/365*(BF412-BE412+1),IF(AND(($S412-BF412)&lt;=0,(BE412-$R412)&gt;0),$V412/365*($S412-BE412+1),$V412/365*(BF412-$R412+1))))),0)</f>
        <v>0</v>
      </c>
      <c r="BH412" s="154">
        <v>46023</v>
      </c>
      <c r="BI412" s="154">
        <f>BH412+30</f>
        <v>46053</v>
      </c>
      <c r="BJ412" s="158">
        <f>IFERROR(IF(($R412-BI412)&gt;=0,0,IF(($S412-BH412)&lt;0,0,IF(AND(($S412-BI412)&gt;0,(BH412-$R412)&gt;0),$V412/365*(BI412-BH412+1),IF(AND(($S412-BI412)&lt;=0,(BH412-$R412)&gt;0),$V412/365*($S412-BH412+1),$V412/365*(BI412-$R412+1))))),0)</f>
        <v>0</v>
      </c>
      <c r="BK412" s="154">
        <f>BI412+1</f>
        <v>46054</v>
      </c>
      <c r="BL412" s="154">
        <f>BK412+27</f>
        <v>46081</v>
      </c>
      <c r="BM412" s="158">
        <f>IFERROR(IF(($R412-BL412)&gt;=0,0,IF(($S412-BK412)&lt;0,0,IF(AND(($S412-BL412)&gt;0,(BK412-$R412)&gt;0),$V412/365*(BL412-BK412+1),IF(AND(($S412-BL412)&lt;=0,(BK412-$R412)&gt;0),$V412/365*($S412-BK412+1),$V412/365*(BL412-$R412+1))))),0)</f>
        <v>0</v>
      </c>
      <c r="BN412" s="154">
        <f>BL412+1</f>
        <v>46082</v>
      </c>
      <c r="BO412" s="154">
        <f>BN412+30</f>
        <v>46112</v>
      </c>
      <c r="BP412" s="158">
        <f>IFERROR(IF(($R412-BO412)&gt;=0,0,IF(($S412-BN412)&lt;0,0,IF(AND(($S412-BO412)&gt;0,(BN412-$R412)&gt;0),$V412/365*(BO412-BN412+1),IF(AND(($S412-BO412)&lt;=0,(BN412-$R412)&gt;0),$V412/365*($S412-BN412+1),$V412/365*(BO412-$R412+1))))),0)</f>
        <v>0</v>
      </c>
      <c r="BQ412" s="154">
        <f>BO412+1</f>
        <v>46113</v>
      </c>
      <c r="BR412" s="154">
        <f>BQ412+29</f>
        <v>46142</v>
      </c>
      <c r="BS412" s="158">
        <f>IFERROR(IF(($R412-BR412)&gt;=0,0,IF(($S412-BQ412)&lt;0,0,IF(AND(($S412-BR412)&gt;0,(BQ412-$R412)&gt;0),$V412/365*(BR412-BQ412+1),IF(AND(($S412-BR412)&lt;=0,(BQ412-$R412)&gt;0),$V412/365*($S412-BQ412+1),$V412/365*(BR412-$R412+1))))),0)</f>
        <v>0</v>
      </c>
      <c r="BT412" s="154">
        <f>BR412+1</f>
        <v>46143</v>
      </c>
      <c r="BU412" s="154">
        <f>BT412+30</f>
        <v>46173</v>
      </c>
      <c r="BV412" s="158">
        <f>IFERROR(IF(($R412-BU412)&gt;=0,0,IF(($S412-BT412)&lt;0,0,IF(AND(($S412-BU412)&gt;0,(BT412-$R412)&gt;0),$V412/365*(BU412-BT412+1),IF(AND(($S412-BU412)&lt;=0,(BT412-$R412)&gt;0),$V412/365*($S412-BT412+1),$V412/365*(BU412-$R412+1))))),0)</f>
        <v>0</v>
      </c>
      <c r="BW412" s="154">
        <f>BU412+1</f>
        <v>46174</v>
      </c>
      <c r="BX412" s="154">
        <f>BW412+29</f>
        <v>46203</v>
      </c>
      <c r="BY412" s="158">
        <f>IFERROR(IF(($R412-BX412)&gt;=0,0,IF(($S412-BW412)&lt;0,0,IF(AND(($S412-BX412)&gt;0,(BW412-$R412)&gt;0),$V412/365*(BX412-BW412+1),IF(AND(($S412-BX412)&lt;=0,(BW412-$R412)&gt;0),$V412/365*($S412-BW412+1),$V412/365*(BX412-$R412+1))))),0)</f>
        <v>0</v>
      </c>
      <c r="BZ412" s="154">
        <f>BX412+1</f>
        <v>46204</v>
      </c>
      <c r="CA412" s="154">
        <f>BZ412+30</f>
        <v>46234</v>
      </c>
      <c r="CB412" s="158">
        <f>IFERROR(IF(($R412-CA412)&gt;=0,0,IF(($S412-BZ412)&lt;0,0,IF(AND(($S412-CA412)&gt;0,(BZ412-$R412)&gt;0),$V412/365*(CA412-BZ412+1),IF(AND(($S412-CA412)&lt;=0,(BZ412-$R412)&gt;0),$V412/365*($S412-BZ412+1),$V412/365*(CA412-$R412+1))))),0)</f>
        <v>0</v>
      </c>
      <c r="CC412" s="154">
        <f>CA412+1</f>
        <v>46235</v>
      </c>
      <c r="CD412" s="154">
        <f>CC412+30</f>
        <v>46265</v>
      </c>
      <c r="CE412" s="158">
        <f>IFERROR(IF(($R412-CD412)&gt;=0,0,IF(($S412-CC412)&lt;0,0,IF(AND(($S412-CD412)&gt;0,(CC412-$R412)&gt;0),$V412/365*(CD412-CC412+1),IF(AND(($S412-CD412)&lt;=0,(CC412-$R412)&gt;0),$V412/365*($S412-CC412+1),$V412/365*(CD412-$R412+1))))),0)</f>
        <v>0</v>
      </c>
      <c r="CF412" s="154">
        <f>CD412+1</f>
        <v>46266</v>
      </c>
      <c r="CG412" s="154">
        <f>CF412+29</f>
        <v>46295</v>
      </c>
      <c r="CH412" s="158">
        <f>IFERROR(IF(($R412-CG412)&gt;=0,0,IF(($S412-CF412)&lt;0,0,IF(AND(($S412-CG412)&gt;0,(CF412-$R412)&gt;0),$V412/365*(CG412-CF412+1),IF(AND(($S412-CG412)&lt;=0,(CF412-$R412)&gt;0),$V412/365*($S412-CF412+1),$V412/365*(CG412-$R412+1))))),0)</f>
        <v>0</v>
      </c>
      <c r="CI412" s="154">
        <f>CG412+1</f>
        <v>46296</v>
      </c>
      <c r="CJ412" s="154">
        <f>CI412+30</f>
        <v>46326</v>
      </c>
      <c r="CK412" s="158">
        <f>IFERROR(IF(($R412-CJ412)&gt;=0,0,IF(($S412-CI412)&lt;0,0,IF(AND(($S412-CJ412)&gt;0,(CI412-$R412)&gt;0),$V412/365*(CJ412-CI412+1),IF(AND(($S412-CJ412)&lt;=0,(CI412-$R412)&gt;0),$V412/365*($S412-CI412+1),$V412/365*(CJ412-$R412+1))))),0)</f>
        <v>0</v>
      </c>
      <c r="CL412" s="154">
        <f>CJ412+1</f>
        <v>46327</v>
      </c>
      <c r="CM412" s="154">
        <f>CL412+29</f>
        <v>46356</v>
      </c>
      <c r="CN412" s="158">
        <f>IFERROR(IF(($R412-CM412)&gt;=0,0,IF(($S412-CL412)&lt;0,0,IF(AND(($S412-CM412)&gt;0,(CL412-$R412)&gt;0),$V412/365*(CM412-CL412+1),IF(AND(($S412-CM412)&lt;=0,(CL412-$R412)&gt;0),$V412/365*($S412-CL412+1),$V412/365*(CM412-$R412+1))))),0)</f>
        <v>0</v>
      </c>
      <c r="CO412" s="154">
        <f>CM412+1</f>
        <v>46357</v>
      </c>
      <c r="CP412" s="154">
        <f>CO412+30</f>
        <v>46387</v>
      </c>
      <c r="CQ412" s="158">
        <f>IFERROR(IF(($R412-CP412)&gt;=0,0,IF(($S412-CO412)&lt;0,0,IF(AND(($S412-CP412)&gt;0,(CO412-$R412)&gt;0),$V412/365*(CP412-CO412+1),IF(AND(($S412-CP412)&lt;=0,(CO412-$R412)&gt;0),$V412/365*($S412-CO412+1),$V412/365*(CP412-$R412+1))))),0)</f>
        <v>0</v>
      </c>
    </row>
    <row r="413" s="80" customFormat="1" ht="24" customHeight="1" outlineLevel="4" spans="1:95">
      <c r="A413" s="119"/>
      <c r="B413" s="120"/>
      <c r="C413" s="121"/>
      <c r="D413" s="119"/>
      <c r="E413" s="120"/>
      <c r="F413" s="120"/>
      <c r="G413" s="120"/>
      <c r="H413" s="122"/>
      <c r="I413" s="122"/>
      <c r="J413" s="122">
        <f>Z413+AC413+AF413+AI413+AL413+AO413+AR413+AU413+AX413+BA413+BD413+BG413</f>
        <v>0</v>
      </c>
      <c r="K413" s="122">
        <f>K412+1</f>
        <v>2</v>
      </c>
      <c r="L413" s="147"/>
      <c r="M413" s="148">
        <f>IFERROR(VLOOKUP($L413,'2-2 引出数据_合同数据仓库'!$B$2:$BP$10000,3,FALSE),0)</f>
        <v>0</v>
      </c>
      <c r="N413" s="122"/>
      <c r="O413" s="148">
        <f>IFERROR(VLOOKUP((LEFT(VLOOKUP($L413,'2-2 引出数据_合同数据仓库'!$B$2:$BP$10000,64,FALSE),15)&amp;(RIGHT(VLOOKUP($L413,'2-2 引出数据_合同数据仓库'!$B$2:$BP$10000,64,FALSE),4)+1)),'2-2 引出数据_合同数据仓库'!$B$2:$BP$10000,3,FALSE),0)</f>
        <v>0</v>
      </c>
      <c r="P413" s="122"/>
      <c r="Q413" s="122">
        <f>IFERROR(VLOOKUP($L413,'2-2 引出数据_合同数据仓库'!$B$2:$BP$10000,28,FALSE),0)</f>
        <v>0</v>
      </c>
      <c r="R413" s="122">
        <f>IFERROR(VLOOKUP($L413,'2-2 引出数据_合同数据仓库'!$B$2:$BP$10000,29,FALSE),0)</f>
        <v>0</v>
      </c>
      <c r="S413" s="122">
        <f>IFERROR(VLOOKUP($L413,'2-2 引出数据_合同数据仓库'!$B$2:$BP$10000,4,FALSE),0)</f>
        <v>0</v>
      </c>
      <c r="T413" s="122"/>
      <c r="U413" s="122">
        <f>IFERROR(VLOOKUP($L413,'2-2 引出数据_合同数据仓库'!$B$2:$BP$10000,15,FALSE),0)</f>
        <v>0</v>
      </c>
      <c r="V413" s="122">
        <f>U413/(S413-R413+1)*365</f>
        <v>0</v>
      </c>
      <c r="W413" s="122"/>
      <c r="X413" s="154">
        <v>45658</v>
      </c>
      <c r="Y413" s="154">
        <f>X413+30</f>
        <v>45688</v>
      </c>
      <c r="Z413" s="158">
        <f>IFERROR(IF(($R413-Y413)&gt;=0,0,IF(($S413-X413)&lt;0,0,IF(AND(($S413-Y413)&gt;0,(X413-$R413)&gt;0),$V413/365*(Y413-X413+1),IF(AND(($S413-Y413)&lt;=0,(X413-$R413)&gt;0),$V413/365*($S413-X413+1),$V413/365*(Y413-$R413+1))))),0)</f>
        <v>0</v>
      </c>
      <c r="AA413" s="154">
        <f>Y413+1</f>
        <v>45689</v>
      </c>
      <c r="AB413" s="154">
        <f>AA413+27</f>
        <v>45716</v>
      </c>
      <c r="AC413" s="158">
        <f>IFERROR(IF(($R413-AB413)&gt;=0,0,IF(($S413-AA413)&lt;0,0,IF(AND(($S413-AB413)&gt;0,(AA413-$R413)&gt;0),$V413/365*(AB413-AA413+1),IF(AND(($S413-AB413)&lt;=0,(AA413-$R413)&gt;0),$V413/365*($S413-AA413+1),$V413/365*(AB413-$R413+1))))),0)</f>
        <v>0</v>
      </c>
      <c r="AD413" s="154">
        <f>AB413+1</f>
        <v>45717</v>
      </c>
      <c r="AE413" s="154">
        <f>AD413+30</f>
        <v>45747</v>
      </c>
      <c r="AF413" s="158">
        <f>IFERROR(IF(($R413-AE413)&gt;=0,0,IF(($S413-AD413)&lt;0,0,IF(AND(($S413-AE413)&gt;0,(AD413-$R413)&gt;0),$V413/365*(AE413-AD413+1),IF(AND(($S413-AE413)&lt;=0,(AD413-$R413)&gt;0),$V413/365*($S413-AD413+1),$V413/365*(AE413-$R413+1))))),0)</f>
        <v>0</v>
      </c>
      <c r="AG413" s="154">
        <f>AE413+1</f>
        <v>45748</v>
      </c>
      <c r="AH413" s="154">
        <f>AG413+29</f>
        <v>45777</v>
      </c>
      <c r="AI413" s="158">
        <f>IFERROR(IF(($R413-AH413)&gt;=0,0,IF(($S413-AG413)&lt;0,0,IF(AND(($S413-AH413)&gt;0,(AG413-$R413)&gt;0),$V413/365*(AH413-AG413+1),IF(AND(($S413-AH413)&lt;=0,(AG413-$R413)&gt;0),$V413/365*($S413-AG413+1),$V413/365*(AH413-$R413+1))))),0)</f>
        <v>0</v>
      </c>
      <c r="AJ413" s="154">
        <f>AH413+1</f>
        <v>45778</v>
      </c>
      <c r="AK413" s="154">
        <f>AJ413+30</f>
        <v>45808</v>
      </c>
      <c r="AL413" s="158">
        <f>IFERROR(IF(($R413-AK413)&gt;=0,0,IF(($S413-AJ413)&lt;0,0,IF(AND(($S413-AK413)&gt;0,(AJ413-$R413)&gt;0),$V413/365*(AK413-AJ413+1),IF(AND(($S413-AK413)&lt;=0,(AJ413-$R413)&gt;0),$V413/365*($S413-AJ413+1),$V413/365*(AK413-$R413+1))))),0)</f>
        <v>0</v>
      </c>
      <c r="AM413" s="154">
        <f>AK413+1</f>
        <v>45809</v>
      </c>
      <c r="AN413" s="154">
        <f>AM413+29</f>
        <v>45838</v>
      </c>
      <c r="AO413" s="158">
        <f>IFERROR(IF(($R413-AN413)&gt;=0,0,IF(($S413-AM413)&lt;0,0,IF(AND(($S413-AN413)&gt;0,(AM413-$R413)&gt;0),$V413/365*(AN413-AM413+1),IF(AND(($S413-AN413)&lt;=0,(AM413-$R413)&gt;0),$V413/365*($S413-AM413+1),$V413/365*(AN413-$R413+1))))),0)</f>
        <v>0</v>
      </c>
      <c r="AP413" s="154">
        <f>AN413+1</f>
        <v>45839</v>
      </c>
      <c r="AQ413" s="154">
        <f>AP413+30</f>
        <v>45869</v>
      </c>
      <c r="AR413" s="158">
        <f>IFERROR(IF(($R413-AQ413)&gt;=0,0,IF(($S413-AP413)&lt;0,0,IF(AND(($S413-AQ413)&gt;0,(AP413-$R413)&gt;0),$V413/365*(AQ413-AP413+1),IF(AND(($S413-AQ413)&lt;=0,(AP413-$R413)&gt;0),$V413/365*($S413-AP413+1),$V413/365*(AQ413-$R413+1))))),0)</f>
        <v>0</v>
      </c>
      <c r="AS413" s="154">
        <f>AQ413+1</f>
        <v>45870</v>
      </c>
      <c r="AT413" s="154">
        <f>AS413+30</f>
        <v>45900</v>
      </c>
      <c r="AU413" s="158">
        <f>IFERROR(IF(($R413-AT413)&gt;=0,0,IF(($S413-AS413)&lt;0,0,IF(AND(($S413-AT413)&gt;0,(AS413-$R413)&gt;0),$V413/365*(AT413-AS413+1),IF(AND(($S413-AT413)&lt;=0,(AS413-$R413)&gt;0),$V413/365*($S413-AS413+1),$V413/365*(AT413-$R413+1))))),0)</f>
        <v>0</v>
      </c>
      <c r="AV413" s="154">
        <f>AT413+1</f>
        <v>45901</v>
      </c>
      <c r="AW413" s="154">
        <f>AV413+29</f>
        <v>45930</v>
      </c>
      <c r="AX413" s="158">
        <f>IFERROR(IF(($R413-AW413)&gt;=0,0,IF(($S413-AV413)&lt;0,0,IF(AND(($S413-AW413)&gt;0,(AV413-$R413)&gt;0),$V413/365*(AW413-AV413+1),IF(AND(($S413-AW413)&lt;=0,(AV413-$R413)&gt;0),$V413/365*($S413-AV413+1),$V413/365*(AW413-$R413+1))))),0)</f>
        <v>0</v>
      </c>
      <c r="AY413" s="154">
        <f>AW413+1</f>
        <v>45931</v>
      </c>
      <c r="AZ413" s="154">
        <f>AY413+30</f>
        <v>45961</v>
      </c>
      <c r="BA413" s="158">
        <f>IFERROR(IF(($R413-AZ413)&gt;=0,0,IF(($S413-AY413)&lt;0,0,IF(AND(($S413-AZ413)&gt;0,(AY413-$R413)&gt;0),$V413/365*(AZ413-AY413+1),IF(AND(($S413-AZ413)&lt;=0,(AY413-$R413)&gt;0),$V413/365*($S413-AY413+1),$V413/365*(AZ413-$R413+1))))),0)</f>
        <v>0</v>
      </c>
      <c r="BB413" s="154">
        <f>AZ413+1</f>
        <v>45962</v>
      </c>
      <c r="BC413" s="154">
        <f>BB413+29</f>
        <v>45991</v>
      </c>
      <c r="BD413" s="158">
        <f>IFERROR(IF(($R413-BC413)&gt;=0,0,IF(($S413-BB413)&lt;0,0,IF(AND(($S413-BC413)&gt;0,(BB413-$R413)&gt;0),$V413/365*(BC413-BB413+1),IF(AND(($S413-BC413)&lt;=0,(BB413-$R413)&gt;0),$V413/365*($S413-BB413+1),$V413/365*(BC413-$R413+1))))),0)</f>
        <v>0</v>
      </c>
      <c r="BE413" s="154">
        <f>BC413+1</f>
        <v>45992</v>
      </c>
      <c r="BF413" s="154">
        <f>BE413+30</f>
        <v>46022</v>
      </c>
      <c r="BG413" s="158">
        <f>IFERROR(IF(($R413-BF413)&gt;=0,0,IF(($S413-BE413)&lt;0,0,IF(AND(($S413-BF413)&gt;0,(BE413-$R413)&gt;0),$V413/365*(BF413-BE413+1),IF(AND(($S413-BF413)&lt;=0,(BE413-$R413)&gt;0),$V413/365*($S413-BE413+1),$V413/365*(BF413-$R413+1))))),0)</f>
        <v>0</v>
      </c>
      <c r="BH413" s="154">
        <v>46023</v>
      </c>
      <c r="BI413" s="154">
        <f>BH413+30</f>
        <v>46053</v>
      </c>
      <c r="BJ413" s="158">
        <f>IFERROR(IF(($R413-BI413)&gt;=0,0,IF(($S413-BH413)&lt;0,0,IF(AND(($S413-BI413)&gt;0,(BH413-$R413)&gt;0),$V413/365*(BI413-BH413+1),IF(AND(($S413-BI413)&lt;=0,(BH413-$R413)&gt;0),$V413/365*($S413-BH413+1),$V413/365*(BI413-$R413+1))))),0)</f>
        <v>0</v>
      </c>
      <c r="BK413" s="154">
        <f>BI413+1</f>
        <v>46054</v>
      </c>
      <c r="BL413" s="154">
        <f>BK413+27</f>
        <v>46081</v>
      </c>
      <c r="BM413" s="158">
        <f>IFERROR(IF(($R413-BL413)&gt;=0,0,IF(($S413-BK413)&lt;0,0,IF(AND(($S413-BL413)&gt;0,(BK413-$R413)&gt;0),$V413/365*(BL413-BK413+1),IF(AND(($S413-BL413)&lt;=0,(BK413-$R413)&gt;0),$V413/365*($S413-BK413+1),$V413/365*(BL413-$R413+1))))),0)</f>
        <v>0</v>
      </c>
      <c r="BN413" s="154">
        <f>BL413+1</f>
        <v>46082</v>
      </c>
      <c r="BO413" s="154">
        <f>BN413+30</f>
        <v>46112</v>
      </c>
      <c r="BP413" s="158">
        <f>IFERROR(IF(($R413-BO413)&gt;=0,0,IF(($S413-BN413)&lt;0,0,IF(AND(($S413-BO413)&gt;0,(BN413-$R413)&gt;0),$V413/365*(BO413-BN413+1),IF(AND(($S413-BO413)&lt;=0,(BN413-$R413)&gt;0),$V413/365*($S413-BN413+1),$V413/365*(BO413-$R413+1))))),0)</f>
        <v>0</v>
      </c>
      <c r="BQ413" s="154">
        <f>BO413+1</f>
        <v>46113</v>
      </c>
      <c r="BR413" s="154">
        <f>BQ413+29</f>
        <v>46142</v>
      </c>
      <c r="BS413" s="158">
        <f>IFERROR(IF(($R413-BR413)&gt;=0,0,IF(($S413-BQ413)&lt;0,0,IF(AND(($S413-BR413)&gt;0,(BQ413-$R413)&gt;0),$V413/365*(BR413-BQ413+1),IF(AND(($S413-BR413)&lt;=0,(BQ413-$R413)&gt;0),$V413/365*($S413-BQ413+1),$V413/365*(BR413-$R413+1))))),0)</f>
        <v>0</v>
      </c>
      <c r="BT413" s="154">
        <f>BR413+1</f>
        <v>46143</v>
      </c>
      <c r="BU413" s="154">
        <f>BT413+30</f>
        <v>46173</v>
      </c>
      <c r="BV413" s="158">
        <f>IFERROR(IF(($R413-BU413)&gt;=0,0,IF(($S413-BT413)&lt;0,0,IF(AND(($S413-BU413)&gt;0,(BT413-$R413)&gt;0),$V413/365*(BU413-BT413+1),IF(AND(($S413-BU413)&lt;=0,(BT413-$R413)&gt;0),$V413/365*($S413-BT413+1),$V413/365*(BU413-$R413+1))))),0)</f>
        <v>0</v>
      </c>
      <c r="BW413" s="154">
        <f>BU413+1</f>
        <v>46174</v>
      </c>
      <c r="BX413" s="154">
        <f>BW413+29</f>
        <v>46203</v>
      </c>
      <c r="BY413" s="158">
        <f>IFERROR(IF(($R413-BX413)&gt;=0,0,IF(($S413-BW413)&lt;0,0,IF(AND(($S413-BX413)&gt;0,(BW413-$R413)&gt;0),$V413/365*(BX413-BW413+1),IF(AND(($S413-BX413)&lt;=0,(BW413-$R413)&gt;0),$V413/365*($S413-BW413+1),$V413/365*(BX413-$R413+1))))),0)</f>
        <v>0</v>
      </c>
      <c r="BZ413" s="154">
        <f>BX413+1</f>
        <v>46204</v>
      </c>
      <c r="CA413" s="154">
        <f>BZ413+30</f>
        <v>46234</v>
      </c>
      <c r="CB413" s="158">
        <f>IFERROR(IF(($R413-CA413)&gt;=0,0,IF(($S413-BZ413)&lt;0,0,IF(AND(($S413-CA413)&gt;0,(BZ413-$R413)&gt;0),$V413/365*(CA413-BZ413+1),IF(AND(($S413-CA413)&lt;=0,(BZ413-$R413)&gt;0),$V413/365*($S413-BZ413+1),$V413/365*(CA413-$R413+1))))),0)</f>
        <v>0</v>
      </c>
      <c r="CC413" s="154">
        <f>CA413+1</f>
        <v>46235</v>
      </c>
      <c r="CD413" s="154">
        <f>CC413+30</f>
        <v>46265</v>
      </c>
      <c r="CE413" s="158">
        <f>IFERROR(IF(($R413-CD413)&gt;=0,0,IF(($S413-CC413)&lt;0,0,IF(AND(($S413-CD413)&gt;0,(CC413-$R413)&gt;0),$V413/365*(CD413-CC413+1),IF(AND(($S413-CD413)&lt;=0,(CC413-$R413)&gt;0),$V413/365*($S413-CC413+1),$V413/365*(CD413-$R413+1))))),0)</f>
        <v>0</v>
      </c>
      <c r="CF413" s="154">
        <f>CD413+1</f>
        <v>46266</v>
      </c>
      <c r="CG413" s="154">
        <f>CF413+29</f>
        <v>46295</v>
      </c>
      <c r="CH413" s="158">
        <f>IFERROR(IF(($R413-CG413)&gt;=0,0,IF(($S413-CF413)&lt;0,0,IF(AND(($S413-CG413)&gt;0,(CF413-$R413)&gt;0),$V413/365*(CG413-CF413+1),IF(AND(($S413-CG413)&lt;=0,(CF413-$R413)&gt;0),$V413/365*($S413-CF413+1),$V413/365*(CG413-$R413+1))))),0)</f>
        <v>0</v>
      </c>
      <c r="CI413" s="154">
        <f>CG413+1</f>
        <v>46296</v>
      </c>
      <c r="CJ413" s="154">
        <f>CI413+30</f>
        <v>46326</v>
      </c>
      <c r="CK413" s="158">
        <f>IFERROR(IF(($R413-CJ413)&gt;=0,0,IF(($S413-CI413)&lt;0,0,IF(AND(($S413-CJ413)&gt;0,(CI413-$R413)&gt;0),$V413/365*(CJ413-CI413+1),IF(AND(($S413-CJ413)&lt;=0,(CI413-$R413)&gt;0),$V413/365*($S413-CI413+1),$V413/365*(CJ413-$R413+1))))),0)</f>
        <v>0</v>
      </c>
      <c r="CL413" s="154">
        <f>CJ413+1</f>
        <v>46327</v>
      </c>
      <c r="CM413" s="154">
        <f>CL413+29</f>
        <v>46356</v>
      </c>
      <c r="CN413" s="158">
        <f>IFERROR(IF(($R413-CM413)&gt;=0,0,IF(($S413-CL413)&lt;0,0,IF(AND(($S413-CM413)&gt;0,(CL413-$R413)&gt;0),$V413/365*(CM413-CL413+1),IF(AND(($S413-CM413)&lt;=0,(CL413-$R413)&gt;0),$V413/365*($S413-CL413+1),$V413/365*(CM413-$R413+1))))),0)</f>
        <v>0</v>
      </c>
      <c r="CO413" s="154">
        <f>CM413+1</f>
        <v>46357</v>
      </c>
      <c r="CP413" s="154">
        <f>CO413+30</f>
        <v>46387</v>
      </c>
      <c r="CQ413" s="158">
        <f>IFERROR(IF(($R413-CP413)&gt;=0,0,IF(($S413-CO413)&lt;0,0,IF(AND(($S413-CP413)&gt;0,(CO413-$R413)&gt;0),$V413/365*(CP413-CO413+1),IF(AND(($S413-CP413)&lt;=0,(CO413-$R413)&gt;0),$V413/365*($S413-CO413+1),$V413/365*(CP413-$R413+1))))),0)</f>
        <v>0</v>
      </c>
    </row>
    <row r="414" s="80" customFormat="1" ht="24" customHeight="1" outlineLevel="4" spans="1:95">
      <c r="A414" s="119"/>
      <c r="B414" s="120"/>
      <c r="C414" s="121"/>
      <c r="D414" s="119"/>
      <c r="E414" s="120"/>
      <c r="F414" s="120"/>
      <c r="G414" s="120"/>
      <c r="H414" s="122"/>
      <c r="I414" s="122"/>
      <c r="J414" s="122">
        <f>Z414+AC414+AF414+AI414+AL414+AO414+AR414+AU414+AX414+BA414+BD414+BG414</f>
        <v>0</v>
      </c>
      <c r="K414" s="122">
        <f>K413+1</f>
        <v>3</v>
      </c>
      <c r="L414" s="147"/>
      <c r="M414" s="148">
        <f>IFERROR(VLOOKUP($L414,'2-2 引出数据_合同数据仓库'!$B$2:$BP$10000,3,FALSE),0)</f>
        <v>0</v>
      </c>
      <c r="N414" s="122"/>
      <c r="O414" s="148">
        <f>IFERROR(VLOOKUP((LEFT(VLOOKUP($L414,'2-2 引出数据_合同数据仓库'!$B$2:$BP$10000,64,FALSE),15)&amp;(RIGHT(VLOOKUP($L414,'2-2 引出数据_合同数据仓库'!$B$2:$BP$10000,64,FALSE),4)+1)),'2-2 引出数据_合同数据仓库'!$B$2:$BP$10000,3,FALSE),0)</f>
        <v>0</v>
      </c>
      <c r="P414" s="122"/>
      <c r="Q414" s="122">
        <f>IFERROR(VLOOKUP($L414,'2-2 引出数据_合同数据仓库'!$B$2:$BP$10000,28,FALSE),0)</f>
        <v>0</v>
      </c>
      <c r="R414" s="122">
        <f>IFERROR(VLOOKUP($L414,'2-2 引出数据_合同数据仓库'!$B$2:$BP$10000,29,FALSE),0)</f>
        <v>0</v>
      </c>
      <c r="S414" s="122">
        <f>IFERROR(VLOOKUP($L414,'2-2 引出数据_合同数据仓库'!$B$2:$BP$10000,4,FALSE),0)</f>
        <v>0</v>
      </c>
      <c r="T414" s="122"/>
      <c r="U414" s="122">
        <f>IFERROR(VLOOKUP($L414,'2-2 引出数据_合同数据仓库'!$B$2:$BP$10000,15,FALSE),0)</f>
        <v>0</v>
      </c>
      <c r="V414" s="122">
        <f>U414/(S414-R414+1)*365</f>
        <v>0</v>
      </c>
      <c r="W414" s="122"/>
      <c r="X414" s="154">
        <v>45658</v>
      </c>
      <c r="Y414" s="154">
        <f>X414+30</f>
        <v>45688</v>
      </c>
      <c r="Z414" s="158">
        <f>IFERROR(IF(($R414-Y414)&gt;=0,0,IF(($S414-X414)&lt;0,0,IF(AND(($S414-Y414)&gt;0,(X414-$R414)&gt;0),$V414/365*(Y414-X414+1),IF(AND(($S414-Y414)&lt;=0,(X414-$R414)&gt;0),$V414/365*($S414-X414+1),$V414/365*(Y414-$R414+1))))),0)</f>
        <v>0</v>
      </c>
      <c r="AA414" s="154">
        <f>Y414+1</f>
        <v>45689</v>
      </c>
      <c r="AB414" s="154">
        <f>AA414+27</f>
        <v>45716</v>
      </c>
      <c r="AC414" s="158">
        <f>IFERROR(IF(($R414-AB414)&gt;=0,0,IF(($S414-AA414)&lt;0,0,IF(AND(($S414-AB414)&gt;0,(AA414-$R414)&gt;0),$V414/365*(AB414-AA414+1),IF(AND(($S414-AB414)&lt;=0,(AA414-$R414)&gt;0),$V414/365*($S414-AA414+1),$V414/365*(AB414-$R414+1))))),0)</f>
        <v>0</v>
      </c>
      <c r="AD414" s="154">
        <f>AB414+1</f>
        <v>45717</v>
      </c>
      <c r="AE414" s="154">
        <f>AD414+30</f>
        <v>45747</v>
      </c>
      <c r="AF414" s="158">
        <f>IFERROR(IF(($R414-AE414)&gt;=0,0,IF(($S414-AD414)&lt;0,0,IF(AND(($S414-AE414)&gt;0,(AD414-$R414)&gt;0),$V414/365*(AE414-AD414+1),IF(AND(($S414-AE414)&lt;=0,(AD414-$R414)&gt;0),$V414/365*($S414-AD414+1),$V414/365*(AE414-$R414+1))))),0)</f>
        <v>0</v>
      </c>
      <c r="AG414" s="154">
        <f>AE414+1</f>
        <v>45748</v>
      </c>
      <c r="AH414" s="154">
        <f>AG414+29</f>
        <v>45777</v>
      </c>
      <c r="AI414" s="158">
        <f>IFERROR(IF(($R414-AH414)&gt;=0,0,IF(($S414-AG414)&lt;0,0,IF(AND(($S414-AH414)&gt;0,(AG414-$R414)&gt;0),$V414/365*(AH414-AG414+1),IF(AND(($S414-AH414)&lt;=0,(AG414-$R414)&gt;0),$V414/365*($S414-AG414+1),$V414/365*(AH414-$R414+1))))),0)</f>
        <v>0</v>
      </c>
      <c r="AJ414" s="154">
        <f>AH414+1</f>
        <v>45778</v>
      </c>
      <c r="AK414" s="154">
        <f>AJ414+30</f>
        <v>45808</v>
      </c>
      <c r="AL414" s="158">
        <f>IFERROR(IF(($R414-AK414)&gt;=0,0,IF(($S414-AJ414)&lt;0,0,IF(AND(($S414-AK414)&gt;0,(AJ414-$R414)&gt;0),$V414/365*(AK414-AJ414+1),IF(AND(($S414-AK414)&lt;=0,(AJ414-$R414)&gt;0),$V414/365*($S414-AJ414+1),$V414/365*(AK414-$R414+1))))),0)</f>
        <v>0</v>
      </c>
      <c r="AM414" s="154">
        <f>AK414+1</f>
        <v>45809</v>
      </c>
      <c r="AN414" s="154">
        <f>AM414+29</f>
        <v>45838</v>
      </c>
      <c r="AO414" s="158">
        <f>IFERROR(IF(($R414-AN414)&gt;=0,0,IF(($S414-AM414)&lt;0,0,IF(AND(($S414-AN414)&gt;0,(AM414-$R414)&gt;0),$V414/365*(AN414-AM414+1),IF(AND(($S414-AN414)&lt;=0,(AM414-$R414)&gt;0),$V414/365*($S414-AM414+1),$V414/365*(AN414-$R414+1))))),0)</f>
        <v>0</v>
      </c>
      <c r="AP414" s="154">
        <f>AN414+1</f>
        <v>45839</v>
      </c>
      <c r="AQ414" s="154">
        <f>AP414+30</f>
        <v>45869</v>
      </c>
      <c r="AR414" s="158">
        <f>IFERROR(IF(($R414-AQ414)&gt;=0,0,IF(($S414-AP414)&lt;0,0,IF(AND(($S414-AQ414)&gt;0,(AP414-$R414)&gt;0),$V414/365*(AQ414-AP414+1),IF(AND(($S414-AQ414)&lt;=0,(AP414-$R414)&gt;0),$V414/365*($S414-AP414+1),$V414/365*(AQ414-$R414+1))))),0)</f>
        <v>0</v>
      </c>
      <c r="AS414" s="154">
        <f>AQ414+1</f>
        <v>45870</v>
      </c>
      <c r="AT414" s="154">
        <f>AS414+30</f>
        <v>45900</v>
      </c>
      <c r="AU414" s="158">
        <f>IFERROR(IF(($R414-AT414)&gt;=0,0,IF(($S414-AS414)&lt;0,0,IF(AND(($S414-AT414)&gt;0,(AS414-$R414)&gt;0),$V414/365*(AT414-AS414+1),IF(AND(($S414-AT414)&lt;=0,(AS414-$R414)&gt;0),$V414/365*($S414-AS414+1),$V414/365*(AT414-$R414+1))))),0)</f>
        <v>0</v>
      </c>
      <c r="AV414" s="154">
        <f>AT414+1</f>
        <v>45901</v>
      </c>
      <c r="AW414" s="154">
        <f>AV414+29</f>
        <v>45930</v>
      </c>
      <c r="AX414" s="158">
        <f>IFERROR(IF(($R414-AW414)&gt;=0,0,IF(($S414-AV414)&lt;0,0,IF(AND(($S414-AW414)&gt;0,(AV414-$R414)&gt;0),$V414/365*(AW414-AV414+1),IF(AND(($S414-AW414)&lt;=0,(AV414-$R414)&gt;0),$V414/365*($S414-AV414+1),$V414/365*(AW414-$R414+1))))),0)</f>
        <v>0</v>
      </c>
      <c r="AY414" s="154">
        <f>AW414+1</f>
        <v>45931</v>
      </c>
      <c r="AZ414" s="154">
        <f>AY414+30</f>
        <v>45961</v>
      </c>
      <c r="BA414" s="158">
        <f>IFERROR(IF(($R414-AZ414)&gt;=0,0,IF(($S414-AY414)&lt;0,0,IF(AND(($S414-AZ414)&gt;0,(AY414-$R414)&gt;0),$V414/365*(AZ414-AY414+1),IF(AND(($S414-AZ414)&lt;=0,(AY414-$R414)&gt;0),$V414/365*($S414-AY414+1),$V414/365*(AZ414-$R414+1))))),0)</f>
        <v>0</v>
      </c>
      <c r="BB414" s="154">
        <f>AZ414+1</f>
        <v>45962</v>
      </c>
      <c r="BC414" s="154">
        <f>BB414+29</f>
        <v>45991</v>
      </c>
      <c r="BD414" s="158">
        <f>IFERROR(IF(($R414-BC414)&gt;=0,0,IF(($S414-BB414)&lt;0,0,IF(AND(($S414-BC414)&gt;0,(BB414-$R414)&gt;0),$V414/365*(BC414-BB414+1),IF(AND(($S414-BC414)&lt;=0,(BB414-$R414)&gt;0),$V414/365*($S414-BB414+1),$V414/365*(BC414-$R414+1))))),0)</f>
        <v>0</v>
      </c>
      <c r="BE414" s="154">
        <f>BC414+1</f>
        <v>45992</v>
      </c>
      <c r="BF414" s="154">
        <f>BE414+30</f>
        <v>46022</v>
      </c>
      <c r="BG414" s="158">
        <f>IFERROR(IF(($R414-BF414)&gt;=0,0,IF(($S414-BE414)&lt;0,0,IF(AND(($S414-BF414)&gt;0,(BE414-$R414)&gt;0),$V414/365*(BF414-BE414+1),IF(AND(($S414-BF414)&lt;=0,(BE414-$R414)&gt;0),$V414/365*($S414-BE414+1),$V414/365*(BF414-$R414+1))))),0)</f>
        <v>0</v>
      </c>
      <c r="BH414" s="154">
        <v>46023</v>
      </c>
      <c r="BI414" s="154">
        <f>BH414+30</f>
        <v>46053</v>
      </c>
      <c r="BJ414" s="158">
        <f>IFERROR(IF(($R414-BI414)&gt;=0,0,IF(($S414-BH414)&lt;0,0,IF(AND(($S414-BI414)&gt;0,(BH414-$R414)&gt;0),$V414/365*(BI414-BH414+1),IF(AND(($S414-BI414)&lt;=0,(BH414-$R414)&gt;0),$V414/365*($S414-BH414+1),$V414/365*(BI414-$R414+1))))),0)</f>
        <v>0</v>
      </c>
      <c r="BK414" s="154">
        <f>BI414+1</f>
        <v>46054</v>
      </c>
      <c r="BL414" s="154">
        <f>BK414+27</f>
        <v>46081</v>
      </c>
      <c r="BM414" s="158">
        <f>IFERROR(IF(($R414-BL414)&gt;=0,0,IF(($S414-BK414)&lt;0,0,IF(AND(($S414-BL414)&gt;0,(BK414-$R414)&gt;0),$V414/365*(BL414-BK414+1),IF(AND(($S414-BL414)&lt;=0,(BK414-$R414)&gt;0),$V414/365*($S414-BK414+1),$V414/365*(BL414-$R414+1))))),0)</f>
        <v>0</v>
      </c>
      <c r="BN414" s="154">
        <f>BL414+1</f>
        <v>46082</v>
      </c>
      <c r="BO414" s="154">
        <f>BN414+30</f>
        <v>46112</v>
      </c>
      <c r="BP414" s="158">
        <f>IFERROR(IF(($R414-BO414)&gt;=0,0,IF(($S414-BN414)&lt;0,0,IF(AND(($S414-BO414)&gt;0,(BN414-$R414)&gt;0),$V414/365*(BO414-BN414+1),IF(AND(($S414-BO414)&lt;=0,(BN414-$R414)&gt;0),$V414/365*($S414-BN414+1),$V414/365*(BO414-$R414+1))))),0)</f>
        <v>0</v>
      </c>
      <c r="BQ414" s="154">
        <f>BO414+1</f>
        <v>46113</v>
      </c>
      <c r="BR414" s="154">
        <f>BQ414+29</f>
        <v>46142</v>
      </c>
      <c r="BS414" s="158">
        <f>IFERROR(IF(($R414-BR414)&gt;=0,0,IF(($S414-BQ414)&lt;0,0,IF(AND(($S414-BR414)&gt;0,(BQ414-$R414)&gt;0),$V414/365*(BR414-BQ414+1),IF(AND(($S414-BR414)&lt;=0,(BQ414-$R414)&gt;0),$V414/365*($S414-BQ414+1),$V414/365*(BR414-$R414+1))))),0)</f>
        <v>0</v>
      </c>
      <c r="BT414" s="154">
        <f>BR414+1</f>
        <v>46143</v>
      </c>
      <c r="BU414" s="154">
        <f>BT414+30</f>
        <v>46173</v>
      </c>
      <c r="BV414" s="158">
        <f>IFERROR(IF(($R414-BU414)&gt;=0,0,IF(($S414-BT414)&lt;0,0,IF(AND(($S414-BU414)&gt;0,(BT414-$R414)&gt;0),$V414/365*(BU414-BT414+1),IF(AND(($S414-BU414)&lt;=0,(BT414-$R414)&gt;0),$V414/365*($S414-BT414+1),$V414/365*(BU414-$R414+1))))),0)</f>
        <v>0</v>
      </c>
      <c r="BW414" s="154">
        <f>BU414+1</f>
        <v>46174</v>
      </c>
      <c r="BX414" s="154">
        <f>BW414+29</f>
        <v>46203</v>
      </c>
      <c r="BY414" s="158">
        <f>IFERROR(IF(($R414-BX414)&gt;=0,0,IF(($S414-BW414)&lt;0,0,IF(AND(($S414-BX414)&gt;0,(BW414-$R414)&gt;0),$V414/365*(BX414-BW414+1),IF(AND(($S414-BX414)&lt;=0,(BW414-$R414)&gt;0),$V414/365*($S414-BW414+1),$V414/365*(BX414-$R414+1))))),0)</f>
        <v>0</v>
      </c>
      <c r="BZ414" s="154">
        <f>BX414+1</f>
        <v>46204</v>
      </c>
      <c r="CA414" s="154">
        <f>BZ414+30</f>
        <v>46234</v>
      </c>
      <c r="CB414" s="158">
        <f>IFERROR(IF(($R414-CA414)&gt;=0,0,IF(($S414-BZ414)&lt;0,0,IF(AND(($S414-CA414)&gt;0,(BZ414-$R414)&gt;0),$V414/365*(CA414-BZ414+1),IF(AND(($S414-CA414)&lt;=0,(BZ414-$R414)&gt;0),$V414/365*($S414-BZ414+1),$V414/365*(CA414-$R414+1))))),0)</f>
        <v>0</v>
      </c>
      <c r="CC414" s="154">
        <f>CA414+1</f>
        <v>46235</v>
      </c>
      <c r="CD414" s="154">
        <f>CC414+30</f>
        <v>46265</v>
      </c>
      <c r="CE414" s="158">
        <f>IFERROR(IF(($R414-CD414)&gt;=0,0,IF(($S414-CC414)&lt;0,0,IF(AND(($S414-CD414)&gt;0,(CC414-$R414)&gt;0),$V414/365*(CD414-CC414+1),IF(AND(($S414-CD414)&lt;=0,(CC414-$R414)&gt;0),$V414/365*($S414-CC414+1),$V414/365*(CD414-$R414+1))))),0)</f>
        <v>0</v>
      </c>
      <c r="CF414" s="154">
        <f>CD414+1</f>
        <v>46266</v>
      </c>
      <c r="CG414" s="154">
        <f>CF414+29</f>
        <v>46295</v>
      </c>
      <c r="CH414" s="158">
        <f>IFERROR(IF(($R414-CG414)&gt;=0,0,IF(($S414-CF414)&lt;0,0,IF(AND(($S414-CG414)&gt;0,(CF414-$R414)&gt;0),$V414/365*(CG414-CF414+1),IF(AND(($S414-CG414)&lt;=0,(CF414-$R414)&gt;0),$V414/365*($S414-CF414+1),$V414/365*(CG414-$R414+1))))),0)</f>
        <v>0</v>
      </c>
      <c r="CI414" s="154">
        <f>CG414+1</f>
        <v>46296</v>
      </c>
      <c r="CJ414" s="154">
        <f>CI414+30</f>
        <v>46326</v>
      </c>
      <c r="CK414" s="158">
        <f>IFERROR(IF(($R414-CJ414)&gt;=0,0,IF(($S414-CI414)&lt;0,0,IF(AND(($S414-CJ414)&gt;0,(CI414-$R414)&gt;0),$V414/365*(CJ414-CI414+1),IF(AND(($S414-CJ414)&lt;=0,(CI414-$R414)&gt;0),$V414/365*($S414-CI414+1),$V414/365*(CJ414-$R414+1))))),0)</f>
        <v>0</v>
      </c>
      <c r="CL414" s="154">
        <f>CJ414+1</f>
        <v>46327</v>
      </c>
      <c r="CM414" s="154">
        <f>CL414+29</f>
        <v>46356</v>
      </c>
      <c r="CN414" s="158">
        <f>IFERROR(IF(($R414-CM414)&gt;=0,0,IF(($S414-CL414)&lt;0,0,IF(AND(($S414-CM414)&gt;0,(CL414-$R414)&gt;0),$V414/365*(CM414-CL414+1),IF(AND(($S414-CM414)&lt;=0,(CL414-$R414)&gt;0),$V414/365*($S414-CL414+1),$V414/365*(CM414-$R414+1))))),0)</f>
        <v>0</v>
      </c>
      <c r="CO414" s="154">
        <f>CM414+1</f>
        <v>46357</v>
      </c>
      <c r="CP414" s="154">
        <f>CO414+30</f>
        <v>46387</v>
      </c>
      <c r="CQ414" s="158">
        <f>IFERROR(IF(($R414-CP414)&gt;=0,0,IF(($S414-CO414)&lt;0,0,IF(AND(($S414-CP414)&gt;0,(CO414-$R414)&gt;0),$V414/365*(CP414-CO414+1),IF(AND(($S414-CP414)&lt;=0,(CO414-$R414)&gt;0),$V414/365*($S414-CO414+1),$V414/365*(CP414-$R414+1))))),0)</f>
        <v>0</v>
      </c>
    </row>
    <row r="415" s="80" customFormat="1" ht="24" customHeight="1" outlineLevel="4" spans="1:95">
      <c r="A415" s="123" t="s">
        <v>2814</v>
      </c>
      <c r="B415" s="124"/>
      <c r="C415" s="124"/>
      <c r="D415" s="124"/>
      <c r="E415" s="124"/>
      <c r="F415" s="124"/>
      <c r="G415" s="125"/>
      <c r="H415" s="126"/>
      <c r="I415" s="126"/>
      <c r="J415" s="126"/>
      <c r="K415" s="126"/>
      <c r="L415" s="149"/>
      <c r="M415" s="149"/>
      <c r="N415" s="126"/>
      <c r="O415" s="126"/>
      <c r="P415" s="126"/>
      <c r="Q415" s="126"/>
      <c r="R415" s="126"/>
      <c r="S415" s="126"/>
      <c r="T415" s="126"/>
      <c r="U415" s="126"/>
      <c r="V415" s="126"/>
      <c r="W415" s="126"/>
      <c r="X415" s="126"/>
      <c r="Y415" s="126"/>
      <c r="Z415" s="126"/>
      <c r="AA415" s="126"/>
      <c r="AB415" s="126"/>
      <c r="AC415" s="126"/>
      <c r="AD415" s="126"/>
      <c r="AE415" s="126"/>
      <c r="AF415" s="126"/>
      <c r="AG415" s="126"/>
      <c r="AH415" s="126"/>
      <c r="AI415" s="126"/>
      <c r="AJ415" s="126"/>
      <c r="AK415" s="126"/>
      <c r="AL415" s="126"/>
      <c r="AM415" s="126"/>
      <c r="AN415" s="126"/>
      <c r="AO415" s="126"/>
      <c r="AP415" s="126"/>
      <c r="AQ415" s="126"/>
      <c r="AR415" s="126"/>
      <c r="AS415" s="126"/>
      <c r="AT415" s="126"/>
      <c r="AU415" s="126"/>
      <c r="AV415" s="126"/>
      <c r="AW415" s="126"/>
      <c r="AX415" s="126"/>
      <c r="AY415" s="126"/>
      <c r="AZ415" s="126"/>
      <c r="BA415" s="126"/>
      <c r="BB415" s="126"/>
      <c r="BC415" s="126"/>
      <c r="BD415" s="126"/>
      <c r="BE415" s="126"/>
      <c r="BF415" s="126"/>
      <c r="BG415" s="126"/>
      <c r="BH415" s="126"/>
      <c r="BI415" s="126"/>
      <c r="BJ415" s="126"/>
      <c r="BK415" s="126"/>
      <c r="BL415" s="126"/>
      <c r="BM415" s="126"/>
      <c r="BN415" s="126"/>
      <c r="BO415" s="126"/>
      <c r="BP415" s="126"/>
      <c r="BQ415" s="126"/>
      <c r="BR415" s="126"/>
      <c r="BS415" s="126"/>
      <c r="BT415" s="126"/>
      <c r="BU415" s="126"/>
      <c r="BV415" s="126"/>
      <c r="BW415" s="126"/>
      <c r="BX415" s="126"/>
      <c r="BY415" s="126"/>
      <c r="BZ415" s="126"/>
      <c r="CA415" s="126"/>
      <c r="CB415" s="126"/>
      <c r="CC415" s="126"/>
      <c r="CD415" s="126"/>
      <c r="CE415" s="126"/>
      <c r="CF415" s="126"/>
      <c r="CG415" s="126"/>
      <c r="CH415" s="126"/>
      <c r="CI415" s="126"/>
      <c r="CJ415" s="126"/>
      <c r="CK415" s="126"/>
      <c r="CL415" s="126"/>
      <c r="CM415" s="126"/>
      <c r="CN415" s="126"/>
      <c r="CO415" s="126"/>
      <c r="CP415" s="126"/>
      <c r="CQ415" s="126"/>
    </row>
    <row r="416" ht="24" customHeight="1" outlineLevel="3" spans="1:95">
      <c r="A416" s="115"/>
      <c r="B416" s="116" t="s">
        <v>792</v>
      </c>
      <c r="C416" s="117" t="s">
        <v>1411</v>
      </c>
      <c r="D416" s="115" t="s">
        <v>1412</v>
      </c>
      <c r="E416" s="116" t="s">
        <v>1413</v>
      </c>
      <c r="F416" s="116"/>
      <c r="G416" s="116" t="s">
        <v>936</v>
      </c>
      <c r="H416" s="118">
        <f>X416+AA416+AD416+AG416+AJ416+AM416+AP416+AS416+AV416+AY416+BB416+BE416</f>
        <v>0</v>
      </c>
      <c r="I416" s="118">
        <f>Y416+AB416+AE416+AH416+AK416+AN416+AQ416+AT416+AW416+AZ416+BC416+BF416</f>
        <v>0</v>
      </c>
      <c r="J416" s="118">
        <f>Z416+AC416+AF416+AI416+AL416+AO416+AR416+AU416+AX416+BA416+BD416+BG416</f>
        <v>0</v>
      </c>
      <c r="K416" s="118"/>
      <c r="L416" s="146"/>
      <c r="M416" s="146"/>
      <c r="N416" s="118"/>
      <c r="O416" s="118"/>
      <c r="P416" s="118"/>
      <c r="Q416" s="118"/>
      <c r="R416" s="118"/>
      <c r="S416" s="118"/>
      <c r="T416" s="118"/>
      <c r="U416" s="118"/>
      <c r="V416" s="118"/>
      <c r="W416" s="118"/>
      <c r="X416" s="118">
        <f>VLOOKUP($C416,'1 预算编制表单'!$C:$BJ,27,FALSE)</f>
        <v>0</v>
      </c>
      <c r="Y416" s="118">
        <f>X416-Z416</f>
        <v>0</v>
      </c>
      <c r="Z416" s="118">
        <f>SUM(Z417:Z421)</f>
        <v>0</v>
      </c>
      <c r="AA416" s="118">
        <f>VLOOKUP($C416,'1 预算编制表单'!$C:$BJ,30,FALSE)</f>
        <v>0</v>
      </c>
      <c r="AB416" s="118">
        <f>AA416-AC416</f>
        <v>0</v>
      </c>
      <c r="AC416" s="118">
        <f>SUM(AC417:AC421)</f>
        <v>0</v>
      </c>
      <c r="AD416" s="118">
        <f>VLOOKUP($C416,'1 预算编制表单'!$C:$BJ,33,FALSE)</f>
        <v>0</v>
      </c>
      <c r="AE416" s="118">
        <f>AD416-AF416</f>
        <v>0</v>
      </c>
      <c r="AF416" s="118">
        <f>SUM(AF417:AF421)</f>
        <v>0</v>
      </c>
      <c r="AG416" s="118">
        <f>VLOOKUP($C416,'1 预算编制表单'!$C:$BJ,36,FALSE)</f>
        <v>0</v>
      </c>
      <c r="AH416" s="118">
        <f>AG416-AI416</f>
        <v>0</v>
      </c>
      <c r="AI416" s="118">
        <f>SUM(AI417:AI421)</f>
        <v>0</v>
      </c>
      <c r="AJ416" s="118">
        <f>VLOOKUP($C416,'1 预算编制表单'!$C:$BJ,39,FALSE)</f>
        <v>0</v>
      </c>
      <c r="AK416" s="118">
        <f>AJ416-AL416</f>
        <v>0</v>
      </c>
      <c r="AL416" s="118">
        <f>SUM(AL417:AL421)</f>
        <v>0</v>
      </c>
      <c r="AM416" s="118">
        <f>VLOOKUP($C416,'1 预算编制表单'!$C:$BJ,42,FALSE)</f>
        <v>0</v>
      </c>
      <c r="AN416" s="118">
        <f>AM416-AO416</f>
        <v>0</v>
      </c>
      <c r="AO416" s="118">
        <f>SUM(AO417:AO421)</f>
        <v>0</v>
      </c>
      <c r="AP416" s="118">
        <f>VLOOKUP($C416,'1 预算编制表单'!$C:$BJ,45,FALSE)</f>
        <v>0</v>
      </c>
      <c r="AQ416" s="118">
        <f>AP416-AR416</f>
        <v>0</v>
      </c>
      <c r="AR416" s="118">
        <f>SUM(AR417:AR421)</f>
        <v>0</v>
      </c>
      <c r="AS416" s="118">
        <f>VLOOKUP($C416,'1 预算编制表单'!$C:$BJ,48,FALSE)</f>
        <v>0</v>
      </c>
      <c r="AT416" s="118">
        <f>AS416-AU416</f>
        <v>0</v>
      </c>
      <c r="AU416" s="118">
        <f>SUM(AU417:AU421)</f>
        <v>0</v>
      </c>
      <c r="AV416" s="118">
        <f>VLOOKUP($C416,'1 预算编制表单'!$C:$BJ,51,FALSE)</f>
        <v>0</v>
      </c>
      <c r="AW416" s="118">
        <f>AV416-AX416</f>
        <v>0</v>
      </c>
      <c r="AX416" s="118">
        <f>SUM(AX417:AX421)</f>
        <v>0</v>
      </c>
      <c r="AY416" s="118">
        <f>VLOOKUP($C416,'1 预算编制表单'!$C:$BJ,54,FALSE)</f>
        <v>0</v>
      </c>
      <c r="AZ416" s="118">
        <f>AY416-BA416</f>
        <v>0</v>
      </c>
      <c r="BA416" s="118">
        <f>SUM(BA417:BA421)</f>
        <v>0</v>
      </c>
      <c r="BB416" s="118">
        <f>VLOOKUP($C416,'1 预算编制表单'!$C:$BJ,57,FALSE)</f>
        <v>0</v>
      </c>
      <c r="BC416" s="118">
        <f>BB416-BD416</f>
        <v>0</v>
      </c>
      <c r="BD416" s="118">
        <f>SUM(BD417:BD421)</f>
        <v>0</v>
      </c>
      <c r="BE416" s="118">
        <f>VLOOKUP($C416,'1 预算编制表单'!$C:$BJ,60,FALSE)</f>
        <v>0</v>
      </c>
      <c r="BF416" s="118">
        <f>BE416-BG416</f>
        <v>0</v>
      </c>
      <c r="BG416" s="118">
        <f>SUM(BG417:BG421)</f>
        <v>0</v>
      </c>
      <c r="BH416" s="118">
        <f>VLOOKUP($C416,'1 预算编制表单'!$C:$BJ,27,FALSE)</f>
        <v>0</v>
      </c>
      <c r="BI416" s="118">
        <f>BH416-BJ416</f>
        <v>0</v>
      </c>
      <c r="BJ416" s="118">
        <f>SUM(BJ417:BJ421)</f>
        <v>0</v>
      </c>
      <c r="BK416" s="118">
        <f>VLOOKUP($C416,'1 预算编制表单'!$C:$BJ,30,FALSE)</f>
        <v>0</v>
      </c>
      <c r="BL416" s="118">
        <f>BK416-BM416</f>
        <v>0</v>
      </c>
      <c r="BM416" s="118">
        <f>SUM(BM417:BM421)</f>
        <v>0</v>
      </c>
      <c r="BN416" s="118">
        <f>VLOOKUP($C416,'1 预算编制表单'!$C:$BJ,33,FALSE)</f>
        <v>0</v>
      </c>
      <c r="BO416" s="118">
        <f>BN416-BP416</f>
        <v>0</v>
      </c>
      <c r="BP416" s="118">
        <f>SUM(BP417:BP421)</f>
        <v>0</v>
      </c>
      <c r="BQ416" s="118">
        <f>VLOOKUP($C416,'1 预算编制表单'!$C:$BJ,36,FALSE)</f>
        <v>0</v>
      </c>
      <c r="BR416" s="118">
        <f>BQ416-BS416</f>
        <v>0</v>
      </c>
      <c r="BS416" s="118">
        <f>SUM(BS417:BS421)</f>
        <v>0</v>
      </c>
      <c r="BT416" s="118">
        <f>VLOOKUP($C416,'1 预算编制表单'!$C:$BJ,39,FALSE)</f>
        <v>0</v>
      </c>
      <c r="BU416" s="118">
        <f>BT416-BV416</f>
        <v>0</v>
      </c>
      <c r="BV416" s="118">
        <f>SUM(BV417:BV421)</f>
        <v>0</v>
      </c>
      <c r="BW416" s="118">
        <f>VLOOKUP($C416,'1 预算编制表单'!$C:$BJ,42,FALSE)</f>
        <v>0</v>
      </c>
      <c r="BX416" s="118">
        <f>BW416-BY416</f>
        <v>0</v>
      </c>
      <c r="BY416" s="118">
        <f>SUM(BY417:BY421)</f>
        <v>0</v>
      </c>
      <c r="BZ416" s="118">
        <f>VLOOKUP($C416,'1 预算编制表单'!$C:$BJ,45,FALSE)</f>
        <v>0</v>
      </c>
      <c r="CA416" s="118">
        <f>BZ416-CB416</f>
        <v>0</v>
      </c>
      <c r="CB416" s="118">
        <f>SUM(CB417:CB421)</f>
        <v>0</v>
      </c>
      <c r="CC416" s="118">
        <f>VLOOKUP($C416,'1 预算编制表单'!$C:$BJ,48,FALSE)</f>
        <v>0</v>
      </c>
      <c r="CD416" s="118">
        <f>CC416-CE416</f>
        <v>0</v>
      </c>
      <c r="CE416" s="118">
        <f>SUM(CE417:CE421)</f>
        <v>0</v>
      </c>
      <c r="CF416" s="118">
        <f>VLOOKUP($C416,'1 预算编制表单'!$C:$BJ,51,FALSE)</f>
        <v>0</v>
      </c>
      <c r="CG416" s="118">
        <f>CF416-CH416</f>
        <v>0</v>
      </c>
      <c r="CH416" s="118">
        <f>SUM(CH417:CH421)</f>
        <v>0</v>
      </c>
      <c r="CI416" s="118">
        <f>VLOOKUP($C416,'1 预算编制表单'!$C:$BJ,54,FALSE)</f>
        <v>0</v>
      </c>
      <c r="CJ416" s="118">
        <f>CI416-CK416</f>
        <v>0</v>
      </c>
      <c r="CK416" s="118">
        <f>SUM(CK417:CK421)</f>
        <v>0</v>
      </c>
      <c r="CL416" s="118">
        <f>VLOOKUP($C416,'1 预算编制表单'!$C:$BJ,57,FALSE)</f>
        <v>0</v>
      </c>
      <c r="CM416" s="118">
        <f>CL416-CN416</f>
        <v>0</v>
      </c>
      <c r="CN416" s="118">
        <f>SUM(CN417:CN421)</f>
        <v>0</v>
      </c>
      <c r="CO416" s="118">
        <f>VLOOKUP($C416,'1 预算编制表单'!$C:$BJ,60,FALSE)</f>
        <v>0</v>
      </c>
      <c r="CP416" s="118">
        <f>CO416-CQ416</f>
        <v>0</v>
      </c>
      <c r="CQ416" s="118">
        <f>SUM(CQ417:CQ421)</f>
        <v>0</v>
      </c>
    </row>
    <row r="417" s="80" customFormat="1" ht="24" customHeight="1" outlineLevel="4" spans="1:95">
      <c r="A417" s="119"/>
      <c r="B417" s="120"/>
      <c r="C417" s="121"/>
      <c r="D417" s="119"/>
      <c r="E417" s="120"/>
      <c r="F417" s="120"/>
      <c r="G417" s="120"/>
      <c r="H417" s="122"/>
      <c r="I417" s="122"/>
      <c r="J417" s="122">
        <f>Z417+AC417+AF417+AI417+AL417+AO417+AR417+AU417+AX417+BA417+BD417+BG417</f>
        <v>0</v>
      </c>
      <c r="K417" s="122">
        <v>1</v>
      </c>
      <c r="L417" s="147"/>
      <c r="M417" s="148">
        <f>IFERROR(VLOOKUP($L417,'2-2 引出数据_合同数据仓库'!$B$2:$BP$10000,3,FALSE),0)</f>
        <v>0</v>
      </c>
      <c r="N417" s="122"/>
      <c r="O417" s="148">
        <f>IFERROR(VLOOKUP((LEFT(VLOOKUP($L417,'2-2 引出数据_合同数据仓库'!$B$2:$BP$10000,64,FALSE),15)&amp;(RIGHT(VLOOKUP($L417,'2-2 引出数据_合同数据仓库'!$B$2:$BP$10000,64,FALSE),4)+1)),'2-2 引出数据_合同数据仓库'!$B$2:$BP$10000,3,FALSE),0)</f>
        <v>0</v>
      </c>
      <c r="P417" s="122"/>
      <c r="Q417" s="122">
        <f>IFERROR(VLOOKUP($L417,'2-2 引出数据_合同数据仓库'!$B$2:$BP$10000,28,FALSE),0)</f>
        <v>0</v>
      </c>
      <c r="R417" s="122">
        <f>IFERROR(VLOOKUP($L417,'2-2 引出数据_合同数据仓库'!$B$2:$BP$10000,29,FALSE),0)</f>
        <v>0</v>
      </c>
      <c r="S417" s="122">
        <f>IFERROR(VLOOKUP($L417,'2-2 引出数据_合同数据仓库'!$B$2:$BP$10000,4,FALSE),0)</f>
        <v>0</v>
      </c>
      <c r="T417" s="122"/>
      <c r="U417" s="122">
        <f>IFERROR(VLOOKUP($L417,'2-2 引出数据_合同数据仓库'!$B$2:$BP$10000,15,FALSE),0)</f>
        <v>0</v>
      </c>
      <c r="V417" s="122">
        <f>U417/(S417-R417+1)*365</f>
        <v>0</v>
      </c>
      <c r="W417" s="122"/>
      <c r="X417" s="154">
        <v>45658</v>
      </c>
      <c r="Y417" s="154">
        <f>X417+30</f>
        <v>45688</v>
      </c>
      <c r="Z417" s="158">
        <f>IFERROR(IF(($R417-Y417)&gt;=0,0,IF(($S417-X417)&lt;0,0,IF(AND(($S417-Y417)&gt;0,(X417-$R417)&gt;0),$V417/365*(Y417-X417+1),IF(AND(($S417-Y417)&lt;=0,(X417-$R417)&gt;0),$V417/365*($S417-X417+1),$V417/365*(Y417-$R417+1))))),0)</f>
        <v>0</v>
      </c>
      <c r="AA417" s="154">
        <f>Y417+1</f>
        <v>45689</v>
      </c>
      <c r="AB417" s="154">
        <f>AA417+27</f>
        <v>45716</v>
      </c>
      <c r="AC417" s="158">
        <f>IFERROR(IF(($R417-AB417)&gt;=0,0,IF(($S417-AA417)&lt;0,0,IF(AND(($S417-AB417)&gt;0,(AA417-$R417)&gt;0),$V417/365*(AB417-AA417+1),IF(AND(($S417-AB417)&lt;=0,(AA417-$R417)&gt;0),$V417/365*($S417-AA417+1),$V417/365*(AB417-$R417+1))))),0)</f>
        <v>0</v>
      </c>
      <c r="AD417" s="154">
        <f>AB417+1</f>
        <v>45717</v>
      </c>
      <c r="AE417" s="154">
        <f>AD417+30</f>
        <v>45747</v>
      </c>
      <c r="AF417" s="158">
        <f>IFERROR(IF(($R417-AE417)&gt;=0,0,IF(($S417-AD417)&lt;0,0,IF(AND(($S417-AE417)&gt;0,(AD417-$R417)&gt;0),$V417/365*(AE417-AD417+1),IF(AND(($S417-AE417)&lt;=0,(AD417-$R417)&gt;0),$V417/365*($S417-AD417+1),$V417/365*(AE417-$R417+1))))),0)</f>
        <v>0</v>
      </c>
      <c r="AG417" s="154">
        <f>AE417+1</f>
        <v>45748</v>
      </c>
      <c r="AH417" s="154">
        <f>AG417+29</f>
        <v>45777</v>
      </c>
      <c r="AI417" s="158">
        <f>IFERROR(IF(($R417-AH417)&gt;=0,0,IF(($S417-AG417)&lt;0,0,IF(AND(($S417-AH417)&gt;0,(AG417-$R417)&gt;0),$V417/365*(AH417-AG417+1),IF(AND(($S417-AH417)&lt;=0,(AG417-$R417)&gt;0),$V417/365*($S417-AG417+1),$V417/365*(AH417-$R417+1))))),0)</f>
        <v>0</v>
      </c>
      <c r="AJ417" s="154">
        <f>AH417+1</f>
        <v>45778</v>
      </c>
      <c r="AK417" s="154">
        <f>AJ417+30</f>
        <v>45808</v>
      </c>
      <c r="AL417" s="158">
        <f>IFERROR(IF(($R417-AK417)&gt;=0,0,IF(($S417-AJ417)&lt;0,0,IF(AND(($S417-AK417)&gt;0,(AJ417-$R417)&gt;0),$V417/365*(AK417-AJ417+1),IF(AND(($S417-AK417)&lt;=0,(AJ417-$R417)&gt;0),$V417/365*($S417-AJ417+1),$V417/365*(AK417-$R417+1))))),0)</f>
        <v>0</v>
      </c>
      <c r="AM417" s="154">
        <f>AK417+1</f>
        <v>45809</v>
      </c>
      <c r="AN417" s="154">
        <f>AM417+29</f>
        <v>45838</v>
      </c>
      <c r="AO417" s="158">
        <f>IFERROR(IF(($R417-AN417)&gt;=0,0,IF(($S417-AM417)&lt;0,0,IF(AND(($S417-AN417)&gt;0,(AM417-$R417)&gt;0),$V417/365*(AN417-AM417+1),IF(AND(($S417-AN417)&lt;=0,(AM417-$R417)&gt;0),$V417/365*($S417-AM417+1),$V417/365*(AN417-$R417+1))))),0)</f>
        <v>0</v>
      </c>
      <c r="AP417" s="154">
        <f>AN417+1</f>
        <v>45839</v>
      </c>
      <c r="AQ417" s="154">
        <f>AP417+30</f>
        <v>45869</v>
      </c>
      <c r="AR417" s="158">
        <f>IFERROR(IF(($R417-AQ417)&gt;=0,0,IF(($S417-AP417)&lt;0,0,IF(AND(($S417-AQ417)&gt;0,(AP417-$R417)&gt;0),$V417/365*(AQ417-AP417+1),IF(AND(($S417-AQ417)&lt;=0,(AP417-$R417)&gt;0),$V417/365*($S417-AP417+1),$V417/365*(AQ417-$R417+1))))),0)</f>
        <v>0</v>
      </c>
      <c r="AS417" s="154">
        <f>AQ417+1</f>
        <v>45870</v>
      </c>
      <c r="AT417" s="154">
        <f>AS417+30</f>
        <v>45900</v>
      </c>
      <c r="AU417" s="158">
        <f>IFERROR(IF(($R417-AT417)&gt;=0,0,IF(($S417-AS417)&lt;0,0,IF(AND(($S417-AT417)&gt;0,(AS417-$R417)&gt;0),$V417/365*(AT417-AS417+1),IF(AND(($S417-AT417)&lt;=0,(AS417-$R417)&gt;0),$V417/365*($S417-AS417+1),$V417/365*(AT417-$R417+1))))),0)</f>
        <v>0</v>
      </c>
      <c r="AV417" s="154">
        <f>AT417+1</f>
        <v>45901</v>
      </c>
      <c r="AW417" s="154">
        <f>AV417+29</f>
        <v>45930</v>
      </c>
      <c r="AX417" s="158">
        <f>IFERROR(IF(($R417-AW417)&gt;=0,0,IF(($S417-AV417)&lt;0,0,IF(AND(($S417-AW417)&gt;0,(AV417-$R417)&gt;0),$V417/365*(AW417-AV417+1),IF(AND(($S417-AW417)&lt;=0,(AV417-$R417)&gt;0),$V417/365*($S417-AV417+1),$V417/365*(AW417-$R417+1))))),0)</f>
        <v>0</v>
      </c>
      <c r="AY417" s="154">
        <f>AW417+1</f>
        <v>45931</v>
      </c>
      <c r="AZ417" s="154">
        <f>AY417+30</f>
        <v>45961</v>
      </c>
      <c r="BA417" s="158">
        <f>IFERROR(IF(($R417-AZ417)&gt;=0,0,IF(($S417-AY417)&lt;0,0,IF(AND(($S417-AZ417)&gt;0,(AY417-$R417)&gt;0),$V417/365*(AZ417-AY417+1),IF(AND(($S417-AZ417)&lt;=0,(AY417-$R417)&gt;0),$V417/365*($S417-AY417+1),$V417/365*(AZ417-$R417+1))))),0)</f>
        <v>0</v>
      </c>
      <c r="BB417" s="154">
        <f>AZ417+1</f>
        <v>45962</v>
      </c>
      <c r="BC417" s="154">
        <f>BB417+29</f>
        <v>45991</v>
      </c>
      <c r="BD417" s="158">
        <f>IFERROR(IF(($R417-BC417)&gt;=0,0,IF(($S417-BB417)&lt;0,0,IF(AND(($S417-BC417)&gt;0,(BB417-$R417)&gt;0),$V417/365*(BC417-BB417+1),IF(AND(($S417-BC417)&lt;=0,(BB417-$R417)&gt;0),$V417/365*($S417-BB417+1),$V417/365*(BC417-$R417+1))))),0)</f>
        <v>0</v>
      </c>
      <c r="BE417" s="154">
        <f>BC417+1</f>
        <v>45992</v>
      </c>
      <c r="BF417" s="154">
        <f>BE417+30</f>
        <v>46022</v>
      </c>
      <c r="BG417" s="158">
        <f>IFERROR(IF(($R417-BF417)&gt;=0,0,IF(($S417-BE417)&lt;0,0,IF(AND(($S417-BF417)&gt;0,(BE417-$R417)&gt;0),$V417/365*(BF417-BE417+1),IF(AND(($S417-BF417)&lt;=0,(BE417-$R417)&gt;0),$V417/365*($S417-BE417+1),$V417/365*(BF417-$R417+1))))),0)</f>
        <v>0</v>
      </c>
      <c r="BH417" s="154">
        <v>46023</v>
      </c>
      <c r="BI417" s="154">
        <f>BH417+30</f>
        <v>46053</v>
      </c>
      <c r="BJ417" s="158">
        <f>IFERROR(IF(($R417-BI417)&gt;=0,0,IF(($S417-BH417)&lt;0,0,IF(AND(($S417-BI417)&gt;0,(BH417-$R417)&gt;0),$V417/365*(BI417-BH417+1),IF(AND(($S417-BI417)&lt;=0,(BH417-$R417)&gt;0),$V417/365*($S417-BH417+1),$V417/365*(BI417-$R417+1))))),0)</f>
        <v>0</v>
      </c>
      <c r="BK417" s="154">
        <f>BI417+1</f>
        <v>46054</v>
      </c>
      <c r="BL417" s="154">
        <f>BK417+27</f>
        <v>46081</v>
      </c>
      <c r="BM417" s="158">
        <f>IFERROR(IF(($R417-BL417)&gt;=0,0,IF(($S417-BK417)&lt;0,0,IF(AND(($S417-BL417)&gt;0,(BK417-$R417)&gt;0),$V417/365*(BL417-BK417+1),IF(AND(($S417-BL417)&lt;=0,(BK417-$R417)&gt;0),$V417/365*($S417-BK417+1),$V417/365*(BL417-$R417+1))))),0)</f>
        <v>0</v>
      </c>
      <c r="BN417" s="154">
        <f>BL417+1</f>
        <v>46082</v>
      </c>
      <c r="BO417" s="154">
        <f>BN417+30</f>
        <v>46112</v>
      </c>
      <c r="BP417" s="158">
        <f>IFERROR(IF(($R417-BO417)&gt;=0,0,IF(($S417-BN417)&lt;0,0,IF(AND(($S417-BO417)&gt;0,(BN417-$R417)&gt;0),$V417/365*(BO417-BN417+1),IF(AND(($S417-BO417)&lt;=0,(BN417-$R417)&gt;0),$V417/365*($S417-BN417+1),$V417/365*(BO417-$R417+1))))),0)</f>
        <v>0</v>
      </c>
      <c r="BQ417" s="154">
        <f>BO417+1</f>
        <v>46113</v>
      </c>
      <c r="BR417" s="154">
        <f>BQ417+29</f>
        <v>46142</v>
      </c>
      <c r="BS417" s="158">
        <f>IFERROR(IF(($R417-BR417)&gt;=0,0,IF(($S417-BQ417)&lt;0,0,IF(AND(($S417-BR417)&gt;0,(BQ417-$R417)&gt;0),$V417/365*(BR417-BQ417+1),IF(AND(($S417-BR417)&lt;=0,(BQ417-$R417)&gt;0),$V417/365*($S417-BQ417+1),$V417/365*(BR417-$R417+1))))),0)</f>
        <v>0</v>
      </c>
      <c r="BT417" s="154">
        <f>BR417+1</f>
        <v>46143</v>
      </c>
      <c r="BU417" s="154">
        <f>BT417+30</f>
        <v>46173</v>
      </c>
      <c r="BV417" s="158">
        <f>IFERROR(IF(($R417-BU417)&gt;=0,0,IF(($S417-BT417)&lt;0,0,IF(AND(($S417-BU417)&gt;0,(BT417-$R417)&gt;0),$V417/365*(BU417-BT417+1),IF(AND(($S417-BU417)&lt;=0,(BT417-$R417)&gt;0),$V417/365*($S417-BT417+1),$V417/365*(BU417-$R417+1))))),0)</f>
        <v>0</v>
      </c>
      <c r="BW417" s="154">
        <f>BU417+1</f>
        <v>46174</v>
      </c>
      <c r="BX417" s="154">
        <f>BW417+29</f>
        <v>46203</v>
      </c>
      <c r="BY417" s="158">
        <f>IFERROR(IF(($R417-BX417)&gt;=0,0,IF(($S417-BW417)&lt;0,0,IF(AND(($S417-BX417)&gt;0,(BW417-$R417)&gt;0),$V417/365*(BX417-BW417+1),IF(AND(($S417-BX417)&lt;=0,(BW417-$R417)&gt;0),$V417/365*($S417-BW417+1),$V417/365*(BX417-$R417+1))))),0)</f>
        <v>0</v>
      </c>
      <c r="BZ417" s="154">
        <f>BX417+1</f>
        <v>46204</v>
      </c>
      <c r="CA417" s="154">
        <f>BZ417+30</f>
        <v>46234</v>
      </c>
      <c r="CB417" s="158">
        <f>IFERROR(IF(($R417-CA417)&gt;=0,0,IF(($S417-BZ417)&lt;0,0,IF(AND(($S417-CA417)&gt;0,(BZ417-$R417)&gt;0),$V417/365*(CA417-BZ417+1),IF(AND(($S417-CA417)&lt;=0,(BZ417-$R417)&gt;0),$V417/365*($S417-BZ417+1),$V417/365*(CA417-$R417+1))))),0)</f>
        <v>0</v>
      </c>
      <c r="CC417" s="154">
        <f>CA417+1</f>
        <v>46235</v>
      </c>
      <c r="CD417" s="154">
        <f>CC417+30</f>
        <v>46265</v>
      </c>
      <c r="CE417" s="158">
        <f>IFERROR(IF(($R417-CD417)&gt;=0,0,IF(($S417-CC417)&lt;0,0,IF(AND(($S417-CD417)&gt;0,(CC417-$R417)&gt;0),$V417/365*(CD417-CC417+1),IF(AND(($S417-CD417)&lt;=0,(CC417-$R417)&gt;0),$V417/365*($S417-CC417+1),$V417/365*(CD417-$R417+1))))),0)</f>
        <v>0</v>
      </c>
      <c r="CF417" s="154">
        <f>CD417+1</f>
        <v>46266</v>
      </c>
      <c r="CG417" s="154">
        <f>CF417+29</f>
        <v>46295</v>
      </c>
      <c r="CH417" s="158">
        <f>IFERROR(IF(($R417-CG417)&gt;=0,0,IF(($S417-CF417)&lt;0,0,IF(AND(($S417-CG417)&gt;0,(CF417-$R417)&gt;0),$V417/365*(CG417-CF417+1),IF(AND(($S417-CG417)&lt;=0,(CF417-$R417)&gt;0),$V417/365*($S417-CF417+1),$V417/365*(CG417-$R417+1))))),0)</f>
        <v>0</v>
      </c>
      <c r="CI417" s="154">
        <f>CG417+1</f>
        <v>46296</v>
      </c>
      <c r="CJ417" s="154">
        <f>CI417+30</f>
        <v>46326</v>
      </c>
      <c r="CK417" s="158">
        <f>IFERROR(IF(($R417-CJ417)&gt;=0,0,IF(($S417-CI417)&lt;0,0,IF(AND(($S417-CJ417)&gt;0,(CI417-$R417)&gt;0),$V417/365*(CJ417-CI417+1),IF(AND(($S417-CJ417)&lt;=0,(CI417-$R417)&gt;0),$V417/365*($S417-CI417+1),$V417/365*(CJ417-$R417+1))))),0)</f>
        <v>0</v>
      </c>
      <c r="CL417" s="154">
        <f>CJ417+1</f>
        <v>46327</v>
      </c>
      <c r="CM417" s="154">
        <f>CL417+29</f>
        <v>46356</v>
      </c>
      <c r="CN417" s="158">
        <f>IFERROR(IF(($R417-CM417)&gt;=0,0,IF(($S417-CL417)&lt;0,0,IF(AND(($S417-CM417)&gt;0,(CL417-$R417)&gt;0),$V417/365*(CM417-CL417+1),IF(AND(($S417-CM417)&lt;=0,(CL417-$R417)&gt;0),$V417/365*($S417-CL417+1),$V417/365*(CM417-$R417+1))))),0)</f>
        <v>0</v>
      </c>
      <c r="CO417" s="154">
        <f>CM417+1</f>
        <v>46357</v>
      </c>
      <c r="CP417" s="154">
        <f>CO417+30</f>
        <v>46387</v>
      </c>
      <c r="CQ417" s="158">
        <f>IFERROR(IF(($R417-CP417)&gt;=0,0,IF(($S417-CO417)&lt;0,0,IF(AND(($S417-CP417)&gt;0,(CO417-$R417)&gt;0),$V417/365*(CP417-CO417+1),IF(AND(($S417-CP417)&lt;=0,(CO417-$R417)&gt;0),$V417/365*($S417-CO417+1),$V417/365*(CP417-$R417+1))))),0)</f>
        <v>0</v>
      </c>
    </row>
    <row r="418" s="80" customFormat="1" ht="24" customHeight="1" outlineLevel="4" spans="1:95">
      <c r="A418" s="119"/>
      <c r="B418" s="120"/>
      <c r="C418" s="121"/>
      <c r="D418" s="119"/>
      <c r="E418" s="120"/>
      <c r="F418" s="120"/>
      <c r="G418" s="120"/>
      <c r="H418" s="122"/>
      <c r="I418" s="122"/>
      <c r="J418" s="122">
        <f>Z418+AC418+AF418+AI418+AL418+AO418+AR418+AU418+AX418+BA418+BD418+BG418</f>
        <v>0</v>
      </c>
      <c r="K418" s="122">
        <f>K417+1</f>
        <v>2</v>
      </c>
      <c r="L418" s="147"/>
      <c r="M418" s="148">
        <f>IFERROR(VLOOKUP($L418,'2-2 引出数据_合同数据仓库'!$B$2:$BP$10000,3,FALSE),0)</f>
        <v>0</v>
      </c>
      <c r="N418" s="122"/>
      <c r="O418" s="148">
        <f>IFERROR(VLOOKUP((LEFT(VLOOKUP($L418,'2-2 引出数据_合同数据仓库'!$B$2:$BP$10000,64,FALSE),15)&amp;(RIGHT(VLOOKUP($L418,'2-2 引出数据_合同数据仓库'!$B$2:$BP$10000,64,FALSE),4)+1)),'2-2 引出数据_合同数据仓库'!$B$2:$BP$10000,3,FALSE),0)</f>
        <v>0</v>
      </c>
      <c r="P418" s="122"/>
      <c r="Q418" s="122">
        <f>IFERROR(VLOOKUP($L418,'2-2 引出数据_合同数据仓库'!$B$2:$BP$10000,28,FALSE),0)</f>
        <v>0</v>
      </c>
      <c r="R418" s="122">
        <f>IFERROR(VLOOKUP($L418,'2-2 引出数据_合同数据仓库'!$B$2:$BP$10000,29,FALSE),0)</f>
        <v>0</v>
      </c>
      <c r="S418" s="122">
        <f>IFERROR(VLOOKUP($L418,'2-2 引出数据_合同数据仓库'!$B$2:$BP$10000,4,FALSE),0)</f>
        <v>0</v>
      </c>
      <c r="T418" s="122"/>
      <c r="U418" s="122">
        <f>IFERROR(VLOOKUP($L418,'2-2 引出数据_合同数据仓库'!$B$2:$BP$10000,15,FALSE),0)</f>
        <v>0</v>
      </c>
      <c r="V418" s="122">
        <f>U418/(S418-R418+1)*365</f>
        <v>0</v>
      </c>
      <c r="W418" s="122"/>
      <c r="X418" s="154">
        <v>45658</v>
      </c>
      <c r="Y418" s="154">
        <f>X418+30</f>
        <v>45688</v>
      </c>
      <c r="Z418" s="158">
        <f>IFERROR(IF(($R418-Y418)&gt;=0,0,IF(($S418-X418)&lt;0,0,IF(AND(($S418-Y418)&gt;0,(X418-$R418)&gt;0),$V418/365*(Y418-X418+1),IF(AND(($S418-Y418)&lt;=0,(X418-$R418)&gt;0),$V418/365*($S418-X418+1),$V418/365*(Y418-$R418+1))))),0)</f>
        <v>0</v>
      </c>
      <c r="AA418" s="154">
        <f>Y418+1</f>
        <v>45689</v>
      </c>
      <c r="AB418" s="154">
        <f>AA418+27</f>
        <v>45716</v>
      </c>
      <c r="AC418" s="158">
        <f>IFERROR(IF(($R418-AB418)&gt;=0,0,IF(($S418-AA418)&lt;0,0,IF(AND(($S418-AB418)&gt;0,(AA418-$R418)&gt;0),$V418/365*(AB418-AA418+1),IF(AND(($S418-AB418)&lt;=0,(AA418-$R418)&gt;0),$V418/365*($S418-AA418+1),$V418/365*(AB418-$R418+1))))),0)</f>
        <v>0</v>
      </c>
      <c r="AD418" s="154">
        <f>AB418+1</f>
        <v>45717</v>
      </c>
      <c r="AE418" s="154">
        <f>AD418+30</f>
        <v>45747</v>
      </c>
      <c r="AF418" s="158">
        <f>IFERROR(IF(($R418-AE418)&gt;=0,0,IF(($S418-AD418)&lt;0,0,IF(AND(($S418-AE418)&gt;0,(AD418-$R418)&gt;0),$V418/365*(AE418-AD418+1),IF(AND(($S418-AE418)&lt;=0,(AD418-$R418)&gt;0),$V418/365*($S418-AD418+1),$V418/365*(AE418-$R418+1))))),0)</f>
        <v>0</v>
      </c>
      <c r="AG418" s="154">
        <f>AE418+1</f>
        <v>45748</v>
      </c>
      <c r="AH418" s="154">
        <f>AG418+29</f>
        <v>45777</v>
      </c>
      <c r="AI418" s="158">
        <f>IFERROR(IF(($R418-AH418)&gt;=0,0,IF(($S418-AG418)&lt;0,0,IF(AND(($S418-AH418)&gt;0,(AG418-$R418)&gt;0),$V418/365*(AH418-AG418+1),IF(AND(($S418-AH418)&lt;=0,(AG418-$R418)&gt;0),$V418/365*($S418-AG418+1),$V418/365*(AH418-$R418+1))))),0)</f>
        <v>0</v>
      </c>
      <c r="AJ418" s="154">
        <f>AH418+1</f>
        <v>45778</v>
      </c>
      <c r="AK418" s="154">
        <f>AJ418+30</f>
        <v>45808</v>
      </c>
      <c r="AL418" s="158">
        <f>IFERROR(IF(($R418-AK418)&gt;=0,0,IF(($S418-AJ418)&lt;0,0,IF(AND(($S418-AK418)&gt;0,(AJ418-$R418)&gt;0),$V418/365*(AK418-AJ418+1),IF(AND(($S418-AK418)&lt;=0,(AJ418-$R418)&gt;0),$V418/365*($S418-AJ418+1),$V418/365*(AK418-$R418+1))))),0)</f>
        <v>0</v>
      </c>
      <c r="AM418" s="154">
        <f>AK418+1</f>
        <v>45809</v>
      </c>
      <c r="AN418" s="154">
        <f>AM418+29</f>
        <v>45838</v>
      </c>
      <c r="AO418" s="158">
        <f>IFERROR(IF(($R418-AN418)&gt;=0,0,IF(($S418-AM418)&lt;0,0,IF(AND(($S418-AN418)&gt;0,(AM418-$R418)&gt;0),$V418/365*(AN418-AM418+1),IF(AND(($S418-AN418)&lt;=0,(AM418-$R418)&gt;0),$V418/365*($S418-AM418+1),$V418/365*(AN418-$R418+1))))),0)</f>
        <v>0</v>
      </c>
      <c r="AP418" s="154">
        <f>AN418+1</f>
        <v>45839</v>
      </c>
      <c r="AQ418" s="154">
        <f>AP418+30</f>
        <v>45869</v>
      </c>
      <c r="AR418" s="158">
        <f>IFERROR(IF(($R418-AQ418)&gt;=0,0,IF(($S418-AP418)&lt;0,0,IF(AND(($S418-AQ418)&gt;0,(AP418-$R418)&gt;0),$V418/365*(AQ418-AP418+1),IF(AND(($S418-AQ418)&lt;=0,(AP418-$R418)&gt;0),$V418/365*($S418-AP418+1),$V418/365*(AQ418-$R418+1))))),0)</f>
        <v>0</v>
      </c>
      <c r="AS418" s="154">
        <f>AQ418+1</f>
        <v>45870</v>
      </c>
      <c r="AT418" s="154">
        <f>AS418+30</f>
        <v>45900</v>
      </c>
      <c r="AU418" s="158">
        <f>IFERROR(IF(($R418-AT418)&gt;=0,0,IF(($S418-AS418)&lt;0,0,IF(AND(($S418-AT418)&gt;0,(AS418-$R418)&gt;0),$V418/365*(AT418-AS418+1),IF(AND(($S418-AT418)&lt;=0,(AS418-$R418)&gt;0),$V418/365*($S418-AS418+1),$V418/365*(AT418-$R418+1))))),0)</f>
        <v>0</v>
      </c>
      <c r="AV418" s="154">
        <f>AT418+1</f>
        <v>45901</v>
      </c>
      <c r="AW418" s="154">
        <f>AV418+29</f>
        <v>45930</v>
      </c>
      <c r="AX418" s="158">
        <f>IFERROR(IF(($R418-AW418)&gt;=0,0,IF(($S418-AV418)&lt;0,0,IF(AND(($S418-AW418)&gt;0,(AV418-$R418)&gt;0),$V418/365*(AW418-AV418+1),IF(AND(($S418-AW418)&lt;=0,(AV418-$R418)&gt;0),$V418/365*($S418-AV418+1),$V418/365*(AW418-$R418+1))))),0)</f>
        <v>0</v>
      </c>
      <c r="AY418" s="154">
        <f>AW418+1</f>
        <v>45931</v>
      </c>
      <c r="AZ418" s="154">
        <f>AY418+30</f>
        <v>45961</v>
      </c>
      <c r="BA418" s="158">
        <f>IFERROR(IF(($R418-AZ418)&gt;=0,0,IF(($S418-AY418)&lt;0,0,IF(AND(($S418-AZ418)&gt;0,(AY418-$R418)&gt;0),$V418/365*(AZ418-AY418+1),IF(AND(($S418-AZ418)&lt;=0,(AY418-$R418)&gt;0),$V418/365*($S418-AY418+1),$V418/365*(AZ418-$R418+1))))),0)</f>
        <v>0</v>
      </c>
      <c r="BB418" s="154">
        <f>AZ418+1</f>
        <v>45962</v>
      </c>
      <c r="BC418" s="154">
        <f>BB418+29</f>
        <v>45991</v>
      </c>
      <c r="BD418" s="158">
        <f>IFERROR(IF(($R418-BC418)&gt;=0,0,IF(($S418-BB418)&lt;0,0,IF(AND(($S418-BC418)&gt;0,(BB418-$R418)&gt;0),$V418/365*(BC418-BB418+1),IF(AND(($S418-BC418)&lt;=0,(BB418-$R418)&gt;0),$V418/365*($S418-BB418+1),$V418/365*(BC418-$R418+1))))),0)</f>
        <v>0</v>
      </c>
      <c r="BE418" s="154">
        <f>BC418+1</f>
        <v>45992</v>
      </c>
      <c r="BF418" s="154">
        <f>BE418+30</f>
        <v>46022</v>
      </c>
      <c r="BG418" s="158">
        <f>IFERROR(IF(($R418-BF418)&gt;=0,0,IF(($S418-BE418)&lt;0,0,IF(AND(($S418-BF418)&gt;0,(BE418-$R418)&gt;0),$V418/365*(BF418-BE418+1),IF(AND(($S418-BF418)&lt;=0,(BE418-$R418)&gt;0),$V418/365*($S418-BE418+1),$V418/365*(BF418-$R418+1))))),0)</f>
        <v>0</v>
      </c>
      <c r="BH418" s="154">
        <v>46023</v>
      </c>
      <c r="BI418" s="154">
        <f>BH418+30</f>
        <v>46053</v>
      </c>
      <c r="BJ418" s="158">
        <f>IFERROR(IF(($R418-BI418)&gt;=0,0,IF(($S418-BH418)&lt;0,0,IF(AND(($S418-BI418)&gt;0,(BH418-$R418)&gt;0),$V418/365*(BI418-BH418+1),IF(AND(($S418-BI418)&lt;=0,(BH418-$R418)&gt;0),$V418/365*($S418-BH418+1),$V418/365*(BI418-$R418+1))))),0)</f>
        <v>0</v>
      </c>
      <c r="BK418" s="154">
        <f>BI418+1</f>
        <v>46054</v>
      </c>
      <c r="BL418" s="154">
        <f>BK418+27</f>
        <v>46081</v>
      </c>
      <c r="BM418" s="158">
        <f>IFERROR(IF(($R418-BL418)&gt;=0,0,IF(($S418-BK418)&lt;0,0,IF(AND(($S418-BL418)&gt;0,(BK418-$R418)&gt;0),$V418/365*(BL418-BK418+1),IF(AND(($S418-BL418)&lt;=0,(BK418-$R418)&gt;0),$V418/365*($S418-BK418+1),$V418/365*(BL418-$R418+1))))),0)</f>
        <v>0</v>
      </c>
      <c r="BN418" s="154">
        <f>BL418+1</f>
        <v>46082</v>
      </c>
      <c r="BO418" s="154">
        <f>BN418+30</f>
        <v>46112</v>
      </c>
      <c r="BP418" s="158">
        <f>IFERROR(IF(($R418-BO418)&gt;=0,0,IF(($S418-BN418)&lt;0,0,IF(AND(($S418-BO418)&gt;0,(BN418-$R418)&gt;0),$V418/365*(BO418-BN418+1),IF(AND(($S418-BO418)&lt;=0,(BN418-$R418)&gt;0),$V418/365*($S418-BN418+1),$V418/365*(BO418-$R418+1))))),0)</f>
        <v>0</v>
      </c>
      <c r="BQ418" s="154">
        <f>BO418+1</f>
        <v>46113</v>
      </c>
      <c r="BR418" s="154">
        <f>BQ418+29</f>
        <v>46142</v>
      </c>
      <c r="BS418" s="158">
        <f>IFERROR(IF(($R418-BR418)&gt;=0,0,IF(($S418-BQ418)&lt;0,0,IF(AND(($S418-BR418)&gt;0,(BQ418-$R418)&gt;0),$V418/365*(BR418-BQ418+1),IF(AND(($S418-BR418)&lt;=0,(BQ418-$R418)&gt;0),$V418/365*($S418-BQ418+1),$V418/365*(BR418-$R418+1))))),0)</f>
        <v>0</v>
      </c>
      <c r="BT418" s="154">
        <f>BR418+1</f>
        <v>46143</v>
      </c>
      <c r="BU418" s="154">
        <f>BT418+30</f>
        <v>46173</v>
      </c>
      <c r="BV418" s="158">
        <f>IFERROR(IF(($R418-BU418)&gt;=0,0,IF(($S418-BT418)&lt;0,0,IF(AND(($S418-BU418)&gt;0,(BT418-$R418)&gt;0),$V418/365*(BU418-BT418+1),IF(AND(($S418-BU418)&lt;=0,(BT418-$R418)&gt;0),$V418/365*($S418-BT418+1),$V418/365*(BU418-$R418+1))))),0)</f>
        <v>0</v>
      </c>
      <c r="BW418" s="154">
        <f>BU418+1</f>
        <v>46174</v>
      </c>
      <c r="BX418" s="154">
        <f>BW418+29</f>
        <v>46203</v>
      </c>
      <c r="BY418" s="158">
        <f>IFERROR(IF(($R418-BX418)&gt;=0,0,IF(($S418-BW418)&lt;0,0,IF(AND(($S418-BX418)&gt;0,(BW418-$R418)&gt;0),$V418/365*(BX418-BW418+1),IF(AND(($S418-BX418)&lt;=0,(BW418-$R418)&gt;0),$V418/365*($S418-BW418+1),$V418/365*(BX418-$R418+1))))),0)</f>
        <v>0</v>
      </c>
      <c r="BZ418" s="154">
        <f>BX418+1</f>
        <v>46204</v>
      </c>
      <c r="CA418" s="154">
        <f>BZ418+30</f>
        <v>46234</v>
      </c>
      <c r="CB418" s="158">
        <f>IFERROR(IF(($R418-CA418)&gt;=0,0,IF(($S418-BZ418)&lt;0,0,IF(AND(($S418-CA418)&gt;0,(BZ418-$R418)&gt;0),$V418/365*(CA418-BZ418+1),IF(AND(($S418-CA418)&lt;=0,(BZ418-$R418)&gt;0),$V418/365*($S418-BZ418+1),$V418/365*(CA418-$R418+1))))),0)</f>
        <v>0</v>
      </c>
      <c r="CC418" s="154">
        <f>CA418+1</f>
        <v>46235</v>
      </c>
      <c r="CD418" s="154">
        <f>CC418+30</f>
        <v>46265</v>
      </c>
      <c r="CE418" s="158">
        <f>IFERROR(IF(($R418-CD418)&gt;=0,0,IF(($S418-CC418)&lt;0,0,IF(AND(($S418-CD418)&gt;0,(CC418-$R418)&gt;0),$V418/365*(CD418-CC418+1),IF(AND(($S418-CD418)&lt;=0,(CC418-$R418)&gt;0),$V418/365*($S418-CC418+1),$V418/365*(CD418-$R418+1))))),0)</f>
        <v>0</v>
      </c>
      <c r="CF418" s="154">
        <f>CD418+1</f>
        <v>46266</v>
      </c>
      <c r="CG418" s="154">
        <f>CF418+29</f>
        <v>46295</v>
      </c>
      <c r="CH418" s="158">
        <f>IFERROR(IF(($R418-CG418)&gt;=0,0,IF(($S418-CF418)&lt;0,0,IF(AND(($S418-CG418)&gt;0,(CF418-$R418)&gt;0),$V418/365*(CG418-CF418+1),IF(AND(($S418-CG418)&lt;=0,(CF418-$R418)&gt;0),$V418/365*($S418-CF418+1),$V418/365*(CG418-$R418+1))))),0)</f>
        <v>0</v>
      </c>
      <c r="CI418" s="154">
        <f>CG418+1</f>
        <v>46296</v>
      </c>
      <c r="CJ418" s="154">
        <f>CI418+30</f>
        <v>46326</v>
      </c>
      <c r="CK418" s="158">
        <f>IFERROR(IF(($R418-CJ418)&gt;=0,0,IF(($S418-CI418)&lt;0,0,IF(AND(($S418-CJ418)&gt;0,(CI418-$R418)&gt;0),$V418/365*(CJ418-CI418+1),IF(AND(($S418-CJ418)&lt;=0,(CI418-$R418)&gt;0),$V418/365*($S418-CI418+1),$V418/365*(CJ418-$R418+1))))),0)</f>
        <v>0</v>
      </c>
      <c r="CL418" s="154">
        <f>CJ418+1</f>
        <v>46327</v>
      </c>
      <c r="CM418" s="154">
        <f>CL418+29</f>
        <v>46356</v>
      </c>
      <c r="CN418" s="158">
        <f>IFERROR(IF(($R418-CM418)&gt;=0,0,IF(($S418-CL418)&lt;0,0,IF(AND(($S418-CM418)&gt;0,(CL418-$R418)&gt;0),$V418/365*(CM418-CL418+1),IF(AND(($S418-CM418)&lt;=0,(CL418-$R418)&gt;0),$V418/365*($S418-CL418+1),$V418/365*(CM418-$R418+1))))),0)</f>
        <v>0</v>
      </c>
      <c r="CO418" s="154">
        <f>CM418+1</f>
        <v>46357</v>
      </c>
      <c r="CP418" s="154">
        <f>CO418+30</f>
        <v>46387</v>
      </c>
      <c r="CQ418" s="158">
        <f>IFERROR(IF(($R418-CP418)&gt;=0,0,IF(($S418-CO418)&lt;0,0,IF(AND(($S418-CP418)&gt;0,(CO418-$R418)&gt;0),$V418/365*(CP418-CO418+1),IF(AND(($S418-CP418)&lt;=0,(CO418-$R418)&gt;0),$V418/365*($S418-CO418+1),$V418/365*(CP418-$R418+1))))),0)</f>
        <v>0</v>
      </c>
    </row>
    <row r="419" s="80" customFormat="1" ht="24" customHeight="1" outlineLevel="4" spans="1:95">
      <c r="A419" s="119"/>
      <c r="B419" s="120"/>
      <c r="C419" s="121"/>
      <c r="D419" s="119"/>
      <c r="E419" s="120"/>
      <c r="F419" s="120"/>
      <c r="G419" s="120"/>
      <c r="H419" s="122"/>
      <c r="I419" s="122"/>
      <c r="J419" s="122">
        <f>Z419+AC419+AF419+AI419+AL419+AO419+AR419+AU419+AX419+BA419+BD419+BG419</f>
        <v>0</v>
      </c>
      <c r="K419" s="122">
        <f>K418+1</f>
        <v>3</v>
      </c>
      <c r="L419" s="147"/>
      <c r="M419" s="148">
        <f>IFERROR(VLOOKUP($L419,'2-2 引出数据_合同数据仓库'!$B$2:$BP$10000,3,FALSE),0)</f>
        <v>0</v>
      </c>
      <c r="N419" s="122"/>
      <c r="O419" s="148">
        <f>IFERROR(VLOOKUP((LEFT(VLOOKUP($L419,'2-2 引出数据_合同数据仓库'!$B$2:$BP$10000,64,FALSE),15)&amp;(RIGHT(VLOOKUP($L419,'2-2 引出数据_合同数据仓库'!$B$2:$BP$10000,64,FALSE),4)+1)),'2-2 引出数据_合同数据仓库'!$B$2:$BP$10000,3,FALSE),0)</f>
        <v>0</v>
      </c>
      <c r="P419" s="122"/>
      <c r="Q419" s="122">
        <f>IFERROR(VLOOKUP($L419,'2-2 引出数据_合同数据仓库'!$B$2:$BP$10000,28,FALSE),0)</f>
        <v>0</v>
      </c>
      <c r="R419" s="122">
        <f>IFERROR(VLOOKUP($L419,'2-2 引出数据_合同数据仓库'!$B$2:$BP$10000,29,FALSE),0)</f>
        <v>0</v>
      </c>
      <c r="S419" s="122">
        <f>IFERROR(VLOOKUP($L419,'2-2 引出数据_合同数据仓库'!$B$2:$BP$10000,4,FALSE),0)</f>
        <v>0</v>
      </c>
      <c r="T419" s="122"/>
      <c r="U419" s="122">
        <f>IFERROR(VLOOKUP($L419,'2-2 引出数据_合同数据仓库'!$B$2:$BP$10000,15,FALSE),0)</f>
        <v>0</v>
      </c>
      <c r="V419" s="122">
        <f>U419/(S419-R419+1)*365</f>
        <v>0</v>
      </c>
      <c r="W419" s="122"/>
      <c r="X419" s="154">
        <v>45658</v>
      </c>
      <c r="Y419" s="154">
        <f>X419+30</f>
        <v>45688</v>
      </c>
      <c r="Z419" s="158">
        <f>IFERROR(IF(($R419-Y419)&gt;=0,0,IF(($S419-X419)&lt;0,0,IF(AND(($S419-Y419)&gt;0,(X419-$R419)&gt;0),$V419/365*(Y419-X419+1),IF(AND(($S419-Y419)&lt;=0,(X419-$R419)&gt;0),$V419/365*($S419-X419+1),$V419/365*(Y419-$R419+1))))),0)</f>
        <v>0</v>
      </c>
      <c r="AA419" s="154">
        <f>Y419+1</f>
        <v>45689</v>
      </c>
      <c r="AB419" s="154">
        <f>AA419+27</f>
        <v>45716</v>
      </c>
      <c r="AC419" s="158">
        <f>IFERROR(IF(($R419-AB419)&gt;=0,0,IF(($S419-AA419)&lt;0,0,IF(AND(($S419-AB419)&gt;0,(AA419-$R419)&gt;0),$V419/365*(AB419-AA419+1),IF(AND(($S419-AB419)&lt;=0,(AA419-$R419)&gt;0),$V419/365*($S419-AA419+1),$V419/365*(AB419-$R419+1))))),0)</f>
        <v>0</v>
      </c>
      <c r="AD419" s="154">
        <f>AB419+1</f>
        <v>45717</v>
      </c>
      <c r="AE419" s="154">
        <f>AD419+30</f>
        <v>45747</v>
      </c>
      <c r="AF419" s="158">
        <f>IFERROR(IF(($R419-AE419)&gt;=0,0,IF(($S419-AD419)&lt;0,0,IF(AND(($S419-AE419)&gt;0,(AD419-$R419)&gt;0),$V419/365*(AE419-AD419+1),IF(AND(($S419-AE419)&lt;=0,(AD419-$R419)&gt;0),$V419/365*($S419-AD419+1),$V419/365*(AE419-$R419+1))))),0)</f>
        <v>0</v>
      </c>
      <c r="AG419" s="154">
        <f>AE419+1</f>
        <v>45748</v>
      </c>
      <c r="AH419" s="154">
        <f>AG419+29</f>
        <v>45777</v>
      </c>
      <c r="AI419" s="158">
        <f>IFERROR(IF(($R419-AH419)&gt;=0,0,IF(($S419-AG419)&lt;0,0,IF(AND(($S419-AH419)&gt;0,(AG419-$R419)&gt;0),$V419/365*(AH419-AG419+1),IF(AND(($S419-AH419)&lt;=0,(AG419-$R419)&gt;0),$V419/365*($S419-AG419+1),$V419/365*(AH419-$R419+1))))),0)</f>
        <v>0</v>
      </c>
      <c r="AJ419" s="154">
        <f>AH419+1</f>
        <v>45778</v>
      </c>
      <c r="AK419" s="154">
        <f>AJ419+30</f>
        <v>45808</v>
      </c>
      <c r="AL419" s="158">
        <f>IFERROR(IF(($R419-AK419)&gt;=0,0,IF(($S419-AJ419)&lt;0,0,IF(AND(($S419-AK419)&gt;0,(AJ419-$R419)&gt;0),$V419/365*(AK419-AJ419+1),IF(AND(($S419-AK419)&lt;=0,(AJ419-$R419)&gt;0),$V419/365*($S419-AJ419+1),$V419/365*(AK419-$R419+1))))),0)</f>
        <v>0</v>
      </c>
      <c r="AM419" s="154">
        <f>AK419+1</f>
        <v>45809</v>
      </c>
      <c r="AN419" s="154">
        <f>AM419+29</f>
        <v>45838</v>
      </c>
      <c r="AO419" s="158">
        <f>IFERROR(IF(($R419-AN419)&gt;=0,0,IF(($S419-AM419)&lt;0,0,IF(AND(($S419-AN419)&gt;0,(AM419-$R419)&gt;0),$V419/365*(AN419-AM419+1),IF(AND(($S419-AN419)&lt;=0,(AM419-$R419)&gt;0),$V419/365*($S419-AM419+1),$V419/365*(AN419-$R419+1))))),0)</f>
        <v>0</v>
      </c>
      <c r="AP419" s="154">
        <f>AN419+1</f>
        <v>45839</v>
      </c>
      <c r="AQ419" s="154">
        <f>AP419+30</f>
        <v>45869</v>
      </c>
      <c r="AR419" s="158">
        <f>IFERROR(IF(($R419-AQ419)&gt;=0,0,IF(($S419-AP419)&lt;0,0,IF(AND(($S419-AQ419)&gt;0,(AP419-$R419)&gt;0),$V419/365*(AQ419-AP419+1),IF(AND(($S419-AQ419)&lt;=0,(AP419-$R419)&gt;0),$V419/365*($S419-AP419+1),$V419/365*(AQ419-$R419+1))))),0)</f>
        <v>0</v>
      </c>
      <c r="AS419" s="154">
        <f>AQ419+1</f>
        <v>45870</v>
      </c>
      <c r="AT419" s="154">
        <f>AS419+30</f>
        <v>45900</v>
      </c>
      <c r="AU419" s="158">
        <f>IFERROR(IF(($R419-AT419)&gt;=0,0,IF(($S419-AS419)&lt;0,0,IF(AND(($S419-AT419)&gt;0,(AS419-$R419)&gt;0),$V419/365*(AT419-AS419+1),IF(AND(($S419-AT419)&lt;=0,(AS419-$R419)&gt;0),$V419/365*($S419-AS419+1),$V419/365*(AT419-$R419+1))))),0)</f>
        <v>0</v>
      </c>
      <c r="AV419" s="154">
        <f>AT419+1</f>
        <v>45901</v>
      </c>
      <c r="AW419" s="154">
        <f>AV419+29</f>
        <v>45930</v>
      </c>
      <c r="AX419" s="158">
        <f>IFERROR(IF(($R419-AW419)&gt;=0,0,IF(($S419-AV419)&lt;0,0,IF(AND(($S419-AW419)&gt;0,(AV419-$R419)&gt;0),$V419/365*(AW419-AV419+1),IF(AND(($S419-AW419)&lt;=0,(AV419-$R419)&gt;0),$V419/365*($S419-AV419+1),$V419/365*(AW419-$R419+1))))),0)</f>
        <v>0</v>
      </c>
      <c r="AY419" s="154">
        <f>AW419+1</f>
        <v>45931</v>
      </c>
      <c r="AZ419" s="154">
        <f>AY419+30</f>
        <v>45961</v>
      </c>
      <c r="BA419" s="158">
        <f>IFERROR(IF(($R419-AZ419)&gt;=0,0,IF(($S419-AY419)&lt;0,0,IF(AND(($S419-AZ419)&gt;0,(AY419-$R419)&gt;0),$V419/365*(AZ419-AY419+1),IF(AND(($S419-AZ419)&lt;=0,(AY419-$R419)&gt;0),$V419/365*($S419-AY419+1),$V419/365*(AZ419-$R419+1))))),0)</f>
        <v>0</v>
      </c>
      <c r="BB419" s="154">
        <f>AZ419+1</f>
        <v>45962</v>
      </c>
      <c r="BC419" s="154">
        <f>BB419+29</f>
        <v>45991</v>
      </c>
      <c r="BD419" s="158">
        <f>IFERROR(IF(($R419-BC419)&gt;=0,0,IF(($S419-BB419)&lt;0,0,IF(AND(($S419-BC419)&gt;0,(BB419-$R419)&gt;0),$V419/365*(BC419-BB419+1),IF(AND(($S419-BC419)&lt;=0,(BB419-$R419)&gt;0),$V419/365*($S419-BB419+1),$V419/365*(BC419-$R419+1))))),0)</f>
        <v>0</v>
      </c>
      <c r="BE419" s="154">
        <f>BC419+1</f>
        <v>45992</v>
      </c>
      <c r="BF419" s="154">
        <f>BE419+30</f>
        <v>46022</v>
      </c>
      <c r="BG419" s="158">
        <f>IFERROR(IF(($R419-BF419)&gt;=0,0,IF(($S419-BE419)&lt;0,0,IF(AND(($S419-BF419)&gt;0,(BE419-$R419)&gt;0),$V419/365*(BF419-BE419+1),IF(AND(($S419-BF419)&lt;=0,(BE419-$R419)&gt;0),$V419/365*($S419-BE419+1),$V419/365*(BF419-$R419+1))))),0)</f>
        <v>0</v>
      </c>
      <c r="BH419" s="154">
        <v>46023</v>
      </c>
      <c r="BI419" s="154">
        <f>BH419+30</f>
        <v>46053</v>
      </c>
      <c r="BJ419" s="158">
        <f>IFERROR(IF(($R419-BI419)&gt;=0,0,IF(($S419-BH419)&lt;0,0,IF(AND(($S419-BI419)&gt;0,(BH419-$R419)&gt;0),$V419/365*(BI419-BH419+1),IF(AND(($S419-BI419)&lt;=0,(BH419-$R419)&gt;0),$V419/365*($S419-BH419+1),$V419/365*(BI419-$R419+1))))),0)</f>
        <v>0</v>
      </c>
      <c r="BK419" s="154">
        <f>BI419+1</f>
        <v>46054</v>
      </c>
      <c r="BL419" s="154">
        <f>BK419+27</f>
        <v>46081</v>
      </c>
      <c r="BM419" s="158">
        <f>IFERROR(IF(($R419-BL419)&gt;=0,0,IF(($S419-BK419)&lt;0,0,IF(AND(($S419-BL419)&gt;0,(BK419-$R419)&gt;0),$V419/365*(BL419-BK419+1),IF(AND(($S419-BL419)&lt;=0,(BK419-$R419)&gt;0),$V419/365*($S419-BK419+1),$V419/365*(BL419-$R419+1))))),0)</f>
        <v>0</v>
      </c>
      <c r="BN419" s="154">
        <f>BL419+1</f>
        <v>46082</v>
      </c>
      <c r="BO419" s="154">
        <f>BN419+30</f>
        <v>46112</v>
      </c>
      <c r="BP419" s="158">
        <f>IFERROR(IF(($R419-BO419)&gt;=0,0,IF(($S419-BN419)&lt;0,0,IF(AND(($S419-BO419)&gt;0,(BN419-$R419)&gt;0),$V419/365*(BO419-BN419+1),IF(AND(($S419-BO419)&lt;=0,(BN419-$R419)&gt;0),$V419/365*($S419-BN419+1),$V419/365*(BO419-$R419+1))))),0)</f>
        <v>0</v>
      </c>
      <c r="BQ419" s="154">
        <f>BO419+1</f>
        <v>46113</v>
      </c>
      <c r="BR419" s="154">
        <f>BQ419+29</f>
        <v>46142</v>
      </c>
      <c r="BS419" s="158">
        <f>IFERROR(IF(($R419-BR419)&gt;=0,0,IF(($S419-BQ419)&lt;0,0,IF(AND(($S419-BR419)&gt;0,(BQ419-$R419)&gt;0),$V419/365*(BR419-BQ419+1),IF(AND(($S419-BR419)&lt;=0,(BQ419-$R419)&gt;0),$V419/365*($S419-BQ419+1),$V419/365*(BR419-$R419+1))))),0)</f>
        <v>0</v>
      </c>
      <c r="BT419" s="154">
        <f>BR419+1</f>
        <v>46143</v>
      </c>
      <c r="BU419" s="154">
        <f>BT419+30</f>
        <v>46173</v>
      </c>
      <c r="BV419" s="158">
        <f>IFERROR(IF(($R419-BU419)&gt;=0,0,IF(($S419-BT419)&lt;0,0,IF(AND(($S419-BU419)&gt;0,(BT419-$R419)&gt;0),$V419/365*(BU419-BT419+1),IF(AND(($S419-BU419)&lt;=0,(BT419-$R419)&gt;0),$V419/365*($S419-BT419+1),$V419/365*(BU419-$R419+1))))),0)</f>
        <v>0</v>
      </c>
      <c r="BW419" s="154">
        <f>BU419+1</f>
        <v>46174</v>
      </c>
      <c r="BX419" s="154">
        <f>BW419+29</f>
        <v>46203</v>
      </c>
      <c r="BY419" s="158">
        <f>IFERROR(IF(($R419-BX419)&gt;=0,0,IF(($S419-BW419)&lt;0,0,IF(AND(($S419-BX419)&gt;0,(BW419-$R419)&gt;0),$V419/365*(BX419-BW419+1),IF(AND(($S419-BX419)&lt;=0,(BW419-$R419)&gt;0),$V419/365*($S419-BW419+1),$V419/365*(BX419-$R419+1))))),0)</f>
        <v>0</v>
      </c>
      <c r="BZ419" s="154">
        <f>BX419+1</f>
        <v>46204</v>
      </c>
      <c r="CA419" s="154">
        <f>BZ419+30</f>
        <v>46234</v>
      </c>
      <c r="CB419" s="158">
        <f>IFERROR(IF(($R419-CA419)&gt;=0,0,IF(($S419-BZ419)&lt;0,0,IF(AND(($S419-CA419)&gt;0,(BZ419-$R419)&gt;0),$V419/365*(CA419-BZ419+1),IF(AND(($S419-CA419)&lt;=0,(BZ419-$R419)&gt;0),$V419/365*($S419-BZ419+1),$V419/365*(CA419-$R419+1))))),0)</f>
        <v>0</v>
      </c>
      <c r="CC419" s="154">
        <f>CA419+1</f>
        <v>46235</v>
      </c>
      <c r="CD419" s="154">
        <f>CC419+30</f>
        <v>46265</v>
      </c>
      <c r="CE419" s="158">
        <f>IFERROR(IF(($R419-CD419)&gt;=0,0,IF(($S419-CC419)&lt;0,0,IF(AND(($S419-CD419)&gt;0,(CC419-$R419)&gt;0),$V419/365*(CD419-CC419+1),IF(AND(($S419-CD419)&lt;=0,(CC419-$R419)&gt;0),$V419/365*($S419-CC419+1),$V419/365*(CD419-$R419+1))))),0)</f>
        <v>0</v>
      </c>
      <c r="CF419" s="154">
        <f>CD419+1</f>
        <v>46266</v>
      </c>
      <c r="CG419" s="154">
        <f>CF419+29</f>
        <v>46295</v>
      </c>
      <c r="CH419" s="158">
        <f>IFERROR(IF(($R419-CG419)&gt;=0,0,IF(($S419-CF419)&lt;0,0,IF(AND(($S419-CG419)&gt;0,(CF419-$R419)&gt;0),$V419/365*(CG419-CF419+1),IF(AND(($S419-CG419)&lt;=0,(CF419-$R419)&gt;0),$V419/365*($S419-CF419+1),$V419/365*(CG419-$R419+1))))),0)</f>
        <v>0</v>
      </c>
      <c r="CI419" s="154">
        <f>CG419+1</f>
        <v>46296</v>
      </c>
      <c r="CJ419" s="154">
        <f>CI419+30</f>
        <v>46326</v>
      </c>
      <c r="CK419" s="158">
        <f>IFERROR(IF(($R419-CJ419)&gt;=0,0,IF(($S419-CI419)&lt;0,0,IF(AND(($S419-CJ419)&gt;0,(CI419-$R419)&gt;0),$V419/365*(CJ419-CI419+1),IF(AND(($S419-CJ419)&lt;=0,(CI419-$R419)&gt;0),$V419/365*($S419-CI419+1),$V419/365*(CJ419-$R419+1))))),0)</f>
        <v>0</v>
      </c>
      <c r="CL419" s="154">
        <f>CJ419+1</f>
        <v>46327</v>
      </c>
      <c r="CM419" s="154">
        <f>CL419+29</f>
        <v>46356</v>
      </c>
      <c r="CN419" s="158">
        <f>IFERROR(IF(($R419-CM419)&gt;=0,0,IF(($S419-CL419)&lt;0,0,IF(AND(($S419-CM419)&gt;0,(CL419-$R419)&gt;0),$V419/365*(CM419-CL419+1),IF(AND(($S419-CM419)&lt;=0,(CL419-$R419)&gt;0),$V419/365*($S419-CL419+1),$V419/365*(CM419-$R419+1))))),0)</f>
        <v>0</v>
      </c>
      <c r="CO419" s="154">
        <f>CM419+1</f>
        <v>46357</v>
      </c>
      <c r="CP419" s="154">
        <f>CO419+30</f>
        <v>46387</v>
      </c>
      <c r="CQ419" s="158">
        <f>IFERROR(IF(($R419-CP419)&gt;=0,0,IF(($S419-CO419)&lt;0,0,IF(AND(($S419-CP419)&gt;0,(CO419-$R419)&gt;0),$V419/365*(CP419-CO419+1),IF(AND(($S419-CP419)&lt;=0,(CO419-$R419)&gt;0),$V419/365*($S419-CO419+1),$V419/365*(CP419-$R419+1))))),0)</f>
        <v>0</v>
      </c>
    </row>
    <row r="420" s="80" customFormat="1" ht="24" customHeight="1" outlineLevel="4" spans="1:95">
      <c r="A420" s="119"/>
      <c r="B420" s="120"/>
      <c r="C420" s="121"/>
      <c r="D420" s="119"/>
      <c r="E420" s="120"/>
      <c r="F420" s="120"/>
      <c r="G420" s="120"/>
      <c r="H420" s="122"/>
      <c r="I420" s="122"/>
      <c r="J420" s="122">
        <f>Z420+AC420+AF420+AI420+AL420+AO420+AR420+AU420+AX420+BA420+BD420+BG420</f>
        <v>0</v>
      </c>
      <c r="K420" s="122">
        <f>K419+1</f>
        <v>4</v>
      </c>
      <c r="L420" s="147"/>
      <c r="M420" s="148">
        <f>IFERROR(VLOOKUP($L420,'2-2 引出数据_合同数据仓库'!$B$2:$BP$10000,3,FALSE),0)</f>
        <v>0</v>
      </c>
      <c r="N420" s="122"/>
      <c r="O420" s="148">
        <f>IFERROR(VLOOKUP((LEFT(VLOOKUP($L420,'2-2 引出数据_合同数据仓库'!$B$2:$BP$10000,64,FALSE),15)&amp;(RIGHT(VLOOKUP($L420,'2-2 引出数据_合同数据仓库'!$B$2:$BP$10000,64,FALSE),4)+1)),'2-2 引出数据_合同数据仓库'!$B$2:$BP$10000,3,FALSE),0)</f>
        <v>0</v>
      </c>
      <c r="P420" s="122"/>
      <c r="Q420" s="122">
        <f>IFERROR(VLOOKUP($L420,'2-2 引出数据_合同数据仓库'!$B$2:$BP$10000,28,FALSE),0)</f>
        <v>0</v>
      </c>
      <c r="R420" s="122">
        <f>IFERROR(VLOOKUP($L420,'2-2 引出数据_合同数据仓库'!$B$2:$BP$10000,29,FALSE),0)</f>
        <v>0</v>
      </c>
      <c r="S420" s="122">
        <f>IFERROR(VLOOKUP($L420,'2-2 引出数据_合同数据仓库'!$B$2:$BP$10000,4,FALSE),0)</f>
        <v>0</v>
      </c>
      <c r="T420" s="122"/>
      <c r="U420" s="122">
        <f>IFERROR(VLOOKUP($L420,'2-2 引出数据_合同数据仓库'!$B$2:$BP$10000,15,FALSE),0)</f>
        <v>0</v>
      </c>
      <c r="V420" s="122">
        <f>U420/(S420-R420+1)*365</f>
        <v>0</v>
      </c>
      <c r="W420" s="122"/>
      <c r="X420" s="154">
        <v>45658</v>
      </c>
      <c r="Y420" s="154">
        <f>X420+30</f>
        <v>45688</v>
      </c>
      <c r="Z420" s="158">
        <f>IFERROR(IF(($R420-Y420)&gt;=0,0,IF(($S420-X420)&lt;0,0,IF(AND(($S420-Y420)&gt;0,(X420-$R420)&gt;0),$V420/365*(Y420-X420+1),IF(AND(($S420-Y420)&lt;=0,(X420-$R420)&gt;0),$V420/365*($S420-X420+1),$V420/365*(Y420-$R420+1))))),0)</f>
        <v>0</v>
      </c>
      <c r="AA420" s="154">
        <f>Y420+1</f>
        <v>45689</v>
      </c>
      <c r="AB420" s="154">
        <f>AA420+27</f>
        <v>45716</v>
      </c>
      <c r="AC420" s="158">
        <f>IFERROR(IF(($R420-AB420)&gt;=0,0,IF(($S420-AA420)&lt;0,0,IF(AND(($S420-AB420)&gt;0,(AA420-$R420)&gt;0),$V420/365*(AB420-AA420+1),IF(AND(($S420-AB420)&lt;=0,(AA420-$R420)&gt;0),$V420/365*($S420-AA420+1),$V420/365*(AB420-$R420+1))))),0)</f>
        <v>0</v>
      </c>
      <c r="AD420" s="154">
        <f>AB420+1</f>
        <v>45717</v>
      </c>
      <c r="AE420" s="154">
        <f>AD420+30</f>
        <v>45747</v>
      </c>
      <c r="AF420" s="158">
        <f>IFERROR(IF(($R420-AE420)&gt;=0,0,IF(($S420-AD420)&lt;0,0,IF(AND(($S420-AE420)&gt;0,(AD420-$R420)&gt;0),$V420/365*(AE420-AD420+1),IF(AND(($S420-AE420)&lt;=0,(AD420-$R420)&gt;0),$V420/365*($S420-AD420+1),$V420/365*(AE420-$R420+1))))),0)</f>
        <v>0</v>
      </c>
      <c r="AG420" s="154">
        <f>AE420+1</f>
        <v>45748</v>
      </c>
      <c r="AH420" s="154">
        <f>AG420+29</f>
        <v>45777</v>
      </c>
      <c r="AI420" s="158">
        <f>IFERROR(IF(($R420-AH420)&gt;=0,0,IF(($S420-AG420)&lt;0,0,IF(AND(($S420-AH420)&gt;0,(AG420-$R420)&gt;0),$V420/365*(AH420-AG420+1),IF(AND(($S420-AH420)&lt;=0,(AG420-$R420)&gt;0),$V420/365*($S420-AG420+1),$V420/365*(AH420-$R420+1))))),0)</f>
        <v>0</v>
      </c>
      <c r="AJ420" s="154">
        <f>AH420+1</f>
        <v>45778</v>
      </c>
      <c r="AK420" s="154">
        <f>AJ420+30</f>
        <v>45808</v>
      </c>
      <c r="AL420" s="158">
        <f>IFERROR(IF(($R420-AK420)&gt;=0,0,IF(($S420-AJ420)&lt;0,0,IF(AND(($S420-AK420)&gt;0,(AJ420-$R420)&gt;0),$V420/365*(AK420-AJ420+1),IF(AND(($S420-AK420)&lt;=0,(AJ420-$R420)&gt;0),$V420/365*($S420-AJ420+1),$V420/365*(AK420-$R420+1))))),0)</f>
        <v>0</v>
      </c>
      <c r="AM420" s="154">
        <f>AK420+1</f>
        <v>45809</v>
      </c>
      <c r="AN420" s="154">
        <f>AM420+29</f>
        <v>45838</v>
      </c>
      <c r="AO420" s="158">
        <f>IFERROR(IF(($R420-AN420)&gt;=0,0,IF(($S420-AM420)&lt;0,0,IF(AND(($S420-AN420)&gt;0,(AM420-$R420)&gt;0),$V420/365*(AN420-AM420+1),IF(AND(($S420-AN420)&lt;=0,(AM420-$R420)&gt;0),$V420/365*($S420-AM420+1),$V420/365*(AN420-$R420+1))))),0)</f>
        <v>0</v>
      </c>
      <c r="AP420" s="154">
        <f>AN420+1</f>
        <v>45839</v>
      </c>
      <c r="AQ420" s="154">
        <f>AP420+30</f>
        <v>45869</v>
      </c>
      <c r="AR420" s="158">
        <f>IFERROR(IF(($R420-AQ420)&gt;=0,0,IF(($S420-AP420)&lt;0,0,IF(AND(($S420-AQ420)&gt;0,(AP420-$R420)&gt;0),$V420/365*(AQ420-AP420+1),IF(AND(($S420-AQ420)&lt;=0,(AP420-$R420)&gt;0),$V420/365*($S420-AP420+1),$V420/365*(AQ420-$R420+1))))),0)</f>
        <v>0</v>
      </c>
      <c r="AS420" s="154">
        <f>AQ420+1</f>
        <v>45870</v>
      </c>
      <c r="AT420" s="154">
        <f>AS420+30</f>
        <v>45900</v>
      </c>
      <c r="AU420" s="158">
        <f>IFERROR(IF(($R420-AT420)&gt;=0,0,IF(($S420-AS420)&lt;0,0,IF(AND(($S420-AT420)&gt;0,(AS420-$R420)&gt;0),$V420/365*(AT420-AS420+1),IF(AND(($S420-AT420)&lt;=0,(AS420-$R420)&gt;0),$V420/365*($S420-AS420+1),$V420/365*(AT420-$R420+1))))),0)</f>
        <v>0</v>
      </c>
      <c r="AV420" s="154">
        <f>AT420+1</f>
        <v>45901</v>
      </c>
      <c r="AW420" s="154">
        <f>AV420+29</f>
        <v>45930</v>
      </c>
      <c r="AX420" s="158">
        <f>IFERROR(IF(($R420-AW420)&gt;=0,0,IF(($S420-AV420)&lt;0,0,IF(AND(($S420-AW420)&gt;0,(AV420-$R420)&gt;0),$V420/365*(AW420-AV420+1),IF(AND(($S420-AW420)&lt;=0,(AV420-$R420)&gt;0),$V420/365*($S420-AV420+1),$V420/365*(AW420-$R420+1))))),0)</f>
        <v>0</v>
      </c>
      <c r="AY420" s="154">
        <f>AW420+1</f>
        <v>45931</v>
      </c>
      <c r="AZ420" s="154">
        <f>AY420+30</f>
        <v>45961</v>
      </c>
      <c r="BA420" s="158">
        <f>IFERROR(IF(($R420-AZ420)&gt;=0,0,IF(($S420-AY420)&lt;0,0,IF(AND(($S420-AZ420)&gt;0,(AY420-$R420)&gt;0),$V420/365*(AZ420-AY420+1),IF(AND(($S420-AZ420)&lt;=0,(AY420-$R420)&gt;0),$V420/365*($S420-AY420+1),$V420/365*(AZ420-$R420+1))))),0)</f>
        <v>0</v>
      </c>
      <c r="BB420" s="154">
        <f>AZ420+1</f>
        <v>45962</v>
      </c>
      <c r="BC420" s="154">
        <f>BB420+29</f>
        <v>45991</v>
      </c>
      <c r="BD420" s="158">
        <f>IFERROR(IF(($R420-BC420)&gt;=0,0,IF(($S420-BB420)&lt;0,0,IF(AND(($S420-BC420)&gt;0,(BB420-$R420)&gt;0),$V420/365*(BC420-BB420+1),IF(AND(($S420-BC420)&lt;=0,(BB420-$R420)&gt;0),$V420/365*($S420-BB420+1),$V420/365*(BC420-$R420+1))))),0)</f>
        <v>0</v>
      </c>
      <c r="BE420" s="154">
        <f>BC420+1</f>
        <v>45992</v>
      </c>
      <c r="BF420" s="154">
        <f>BE420+30</f>
        <v>46022</v>
      </c>
      <c r="BG420" s="158">
        <f>IFERROR(IF(($R420-BF420)&gt;=0,0,IF(($S420-BE420)&lt;0,0,IF(AND(($S420-BF420)&gt;0,(BE420-$R420)&gt;0),$V420/365*(BF420-BE420+1),IF(AND(($S420-BF420)&lt;=0,(BE420-$R420)&gt;0),$V420/365*($S420-BE420+1),$V420/365*(BF420-$R420+1))))),0)</f>
        <v>0</v>
      </c>
      <c r="BH420" s="154">
        <v>46023</v>
      </c>
      <c r="BI420" s="154">
        <f>BH420+30</f>
        <v>46053</v>
      </c>
      <c r="BJ420" s="158">
        <f>IFERROR(IF(($R420-BI420)&gt;=0,0,IF(($S420-BH420)&lt;0,0,IF(AND(($S420-BI420)&gt;0,(BH420-$R420)&gt;0),$V420/365*(BI420-BH420+1),IF(AND(($S420-BI420)&lt;=0,(BH420-$R420)&gt;0),$V420/365*($S420-BH420+1),$V420/365*(BI420-$R420+1))))),0)</f>
        <v>0</v>
      </c>
      <c r="BK420" s="154">
        <f>BI420+1</f>
        <v>46054</v>
      </c>
      <c r="BL420" s="154">
        <f>BK420+27</f>
        <v>46081</v>
      </c>
      <c r="BM420" s="158">
        <f>IFERROR(IF(($R420-BL420)&gt;=0,0,IF(($S420-BK420)&lt;0,0,IF(AND(($S420-BL420)&gt;0,(BK420-$R420)&gt;0),$V420/365*(BL420-BK420+1),IF(AND(($S420-BL420)&lt;=0,(BK420-$R420)&gt;0),$V420/365*($S420-BK420+1),$V420/365*(BL420-$R420+1))))),0)</f>
        <v>0</v>
      </c>
      <c r="BN420" s="154">
        <f>BL420+1</f>
        <v>46082</v>
      </c>
      <c r="BO420" s="154">
        <f>BN420+30</f>
        <v>46112</v>
      </c>
      <c r="BP420" s="158">
        <f>IFERROR(IF(($R420-BO420)&gt;=0,0,IF(($S420-BN420)&lt;0,0,IF(AND(($S420-BO420)&gt;0,(BN420-$R420)&gt;0),$V420/365*(BO420-BN420+1),IF(AND(($S420-BO420)&lt;=0,(BN420-$R420)&gt;0),$V420/365*($S420-BN420+1),$V420/365*(BO420-$R420+1))))),0)</f>
        <v>0</v>
      </c>
      <c r="BQ420" s="154">
        <f>BO420+1</f>
        <v>46113</v>
      </c>
      <c r="BR420" s="154">
        <f>BQ420+29</f>
        <v>46142</v>
      </c>
      <c r="BS420" s="158">
        <f>IFERROR(IF(($R420-BR420)&gt;=0,0,IF(($S420-BQ420)&lt;0,0,IF(AND(($S420-BR420)&gt;0,(BQ420-$R420)&gt;0),$V420/365*(BR420-BQ420+1),IF(AND(($S420-BR420)&lt;=0,(BQ420-$R420)&gt;0),$V420/365*($S420-BQ420+1),$V420/365*(BR420-$R420+1))))),0)</f>
        <v>0</v>
      </c>
      <c r="BT420" s="154">
        <f>BR420+1</f>
        <v>46143</v>
      </c>
      <c r="BU420" s="154">
        <f>BT420+30</f>
        <v>46173</v>
      </c>
      <c r="BV420" s="158">
        <f>IFERROR(IF(($R420-BU420)&gt;=0,0,IF(($S420-BT420)&lt;0,0,IF(AND(($S420-BU420)&gt;0,(BT420-$R420)&gt;0),$V420/365*(BU420-BT420+1),IF(AND(($S420-BU420)&lt;=0,(BT420-$R420)&gt;0),$V420/365*($S420-BT420+1),$V420/365*(BU420-$R420+1))))),0)</f>
        <v>0</v>
      </c>
      <c r="BW420" s="154">
        <f>BU420+1</f>
        <v>46174</v>
      </c>
      <c r="BX420" s="154">
        <f>BW420+29</f>
        <v>46203</v>
      </c>
      <c r="BY420" s="158">
        <f>IFERROR(IF(($R420-BX420)&gt;=0,0,IF(($S420-BW420)&lt;0,0,IF(AND(($S420-BX420)&gt;0,(BW420-$R420)&gt;0),$V420/365*(BX420-BW420+1),IF(AND(($S420-BX420)&lt;=0,(BW420-$R420)&gt;0),$V420/365*($S420-BW420+1),$V420/365*(BX420-$R420+1))))),0)</f>
        <v>0</v>
      </c>
      <c r="BZ420" s="154">
        <f>BX420+1</f>
        <v>46204</v>
      </c>
      <c r="CA420" s="154">
        <f>BZ420+30</f>
        <v>46234</v>
      </c>
      <c r="CB420" s="158">
        <f>IFERROR(IF(($R420-CA420)&gt;=0,0,IF(($S420-BZ420)&lt;0,0,IF(AND(($S420-CA420)&gt;0,(BZ420-$R420)&gt;0),$V420/365*(CA420-BZ420+1),IF(AND(($S420-CA420)&lt;=0,(BZ420-$R420)&gt;0),$V420/365*($S420-BZ420+1),$V420/365*(CA420-$R420+1))))),0)</f>
        <v>0</v>
      </c>
      <c r="CC420" s="154">
        <f>CA420+1</f>
        <v>46235</v>
      </c>
      <c r="CD420" s="154">
        <f>CC420+30</f>
        <v>46265</v>
      </c>
      <c r="CE420" s="158">
        <f>IFERROR(IF(($R420-CD420)&gt;=0,0,IF(($S420-CC420)&lt;0,0,IF(AND(($S420-CD420)&gt;0,(CC420-$R420)&gt;0),$V420/365*(CD420-CC420+1),IF(AND(($S420-CD420)&lt;=0,(CC420-$R420)&gt;0),$V420/365*($S420-CC420+1),$V420/365*(CD420-$R420+1))))),0)</f>
        <v>0</v>
      </c>
      <c r="CF420" s="154">
        <f>CD420+1</f>
        <v>46266</v>
      </c>
      <c r="CG420" s="154">
        <f>CF420+29</f>
        <v>46295</v>
      </c>
      <c r="CH420" s="158">
        <f>IFERROR(IF(($R420-CG420)&gt;=0,0,IF(($S420-CF420)&lt;0,0,IF(AND(($S420-CG420)&gt;0,(CF420-$R420)&gt;0),$V420/365*(CG420-CF420+1),IF(AND(($S420-CG420)&lt;=0,(CF420-$R420)&gt;0),$V420/365*($S420-CF420+1),$V420/365*(CG420-$R420+1))))),0)</f>
        <v>0</v>
      </c>
      <c r="CI420" s="154">
        <f>CG420+1</f>
        <v>46296</v>
      </c>
      <c r="CJ420" s="154">
        <f>CI420+30</f>
        <v>46326</v>
      </c>
      <c r="CK420" s="158">
        <f>IFERROR(IF(($R420-CJ420)&gt;=0,0,IF(($S420-CI420)&lt;0,0,IF(AND(($S420-CJ420)&gt;0,(CI420-$R420)&gt;0),$V420/365*(CJ420-CI420+1),IF(AND(($S420-CJ420)&lt;=0,(CI420-$R420)&gt;0),$V420/365*($S420-CI420+1),$V420/365*(CJ420-$R420+1))))),0)</f>
        <v>0</v>
      </c>
      <c r="CL420" s="154">
        <f>CJ420+1</f>
        <v>46327</v>
      </c>
      <c r="CM420" s="154">
        <f>CL420+29</f>
        <v>46356</v>
      </c>
      <c r="CN420" s="158">
        <f>IFERROR(IF(($R420-CM420)&gt;=0,0,IF(($S420-CL420)&lt;0,0,IF(AND(($S420-CM420)&gt;0,(CL420-$R420)&gt;0),$V420/365*(CM420-CL420+1),IF(AND(($S420-CM420)&lt;=0,(CL420-$R420)&gt;0),$V420/365*($S420-CL420+1),$V420/365*(CM420-$R420+1))))),0)</f>
        <v>0</v>
      </c>
      <c r="CO420" s="154">
        <f>CM420+1</f>
        <v>46357</v>
      </c>
      <c r="CP420" s="154">
        <f>CO420+30</f>
        <v>46387</v>
      </c>
      <c r="CQ420" s="158">
        <f>IFERROR(IF(($R420-CP420)&gt;=0,0,IF(($S420-CO420)&lt;0,0,IF(AND(($S420-CP420)&gt;0,(CO420-$R420)&gt;0),$V420/365*(CP420-CO420+1),IF(AND(($S420-CP420)&lt;=0,(CO420-$R420)&gt;0),$V420/365*($S420-CO420+1),$V420/365*(CP420-$R420+1))))),0)</f>
        <v>0</v>
      </c>
    </row>
    <row r="421" s="80" customFormat="1" ht="24" customHeight="1" outlineLevel="4" spans="1:95">
      <c r="A421" s="123" t="s">
        <v>2814</v>
      </c>
      <c r="B421" s="124"/>
      <c r="C421" s="124"/>
      <c r="D421" s="124"/>
      <c r="E421" s="124"/>
      <c r="F421" s="124"/>
      <c r="G421" s="125"/>
      <c r="H421" s="126"/>
      <c r="I421" s="126"/>
      <c r="J421" s="126"/>
      <c r="K421" s="126"/>
      <c r="L421" s="149"/>
      <c r="M421" s="149"/>
      <c r="N421" s="126"/>
      <c r="O421" s="126"/>
      <c r="P421" s="126"/>
      <c r="Q421" s="126"/>
      <c r="R421" s="126"/>
      <c r="S421" s="126"/>
      <c r="T421" s="126"/>
      <c r="U421" s="126"/>
      <c r="V421" s="126"/>
      <c r="W421" s="126"/>
      <c r="X421" s="126"/>
      <c r="Y421" s="126"/>
      <c r="Z421" s="126"/>
      <c r="AA421" s="126"/>
      <c r="AB421" s="126"/>
      <c r="AC421" s="126"/>
      <c r="AD421" s="126"/>
      <c r="AE421" s="126"/>
      <c r="AF421" s="126"/>
      <c r="AG421" s="126"/>
      <c r="AH421" s="126"/>
      <c r="AI421" s="126"/>
      <c r="AJ421" s="126"/>
      <c r="AK421" s="126"/>
      <c r="AL421" s="126"/>
      <c r="AM421" s="126"/>
      <c r="AN421" s="126"/>
      <c r="AO421" s="126"/>
      <c r="AP421" s="126"/>
      <c r="AQ421" s="126"/>
      <c r="AR421" s="126"/>
      <c r="AS421" s="126"/>
      <c r="AT421" s="126"/>
      <c r="AU421" s="126"/>
      <c r="AV421" s="126"/>
      <c r="AW421" s="126"/>
      <c r="AX421" s="126"/>
      <c r="AY421" s="126"/>
      <c r="AZ421" s="126"/>
      <c r="BA421" s="126"/>
      <c r="BB421" s="126"/>
      <c r="BC421" s="126"/>
      <c r="BD421" s="126"/>
      <c r="BE421" s="126"/>
      <c r="BF421" s="126"/>
      <c r="BG421" s="126"/>
      <c r="BH421" s="126"/>
      <c r="BI421" s="126"/>
      <c r="BJ421" s="126"/>
      <c r="BK421" s="126"/>
      <c r="BL421" s="126"/>
      <c r="BM421" s="126"/>
      <c r="BN421" s="126"/>
      <c r="BO421" s="126"/>
      <c r="BP421" s="126"/>
      <c r="BQ421" s="126"/>
      <c r="BR421" s="126"/>
      <c r="BS421" s="126"/>
      <c r="BT421" s="126"/>
      <c r="BU421" s="126"/>
      <c r="BV421" s="126"/>
      <c r="BW421" s="126"/>
      <c r="BX421" s="126"/>
      <c r="BY421" s="126"/>
      <c r="BZ421" s="126"/>
      <c r="CA421" s="126"/>
      <c r="CB421" s="126"/>
      <c r="CC421" s="126"/>
      <c r="CD421" s="126"/>
      <c r="CE421" s="126"/>
      <c r="CF421" s="126"/>
      <c r="CG421" s="126"/>
      <c r="CH421" s="126"/>
      <c r="CI421" s="126"/>
      <c r="CJ421" s="126"/>
      <c r="CK421" s="126"/>
      <c r="CL421" s="126"/>
      <c r="CM421" s="126"/>
      <c r="CN421" s="126"/>
      <c r="CO421" s="126"/>
      <c r="CP421" s="126"/>
      <c r="CQ421" s="126"/>
    </row>
    <row r="422" ht="24" customHeight="1" outlineLevel="2" spans="1:95">
      <c r="A422" s="49"/>
      <c r="B422" s="112" t="s">
        <v>792</v>
      </c>
      <c r="C422" s="113" t="s">
        <v>1415</v>
      </c>
      <c r="D422" s="49" t="s">
        <v>1416</v>
      </c>
      <c r="E422" s="112" t="s">
        <v>1282</v>
      </c>
      <c r="F422" s="112"/>
      <c r="G422" s="112" t="s">
        <v>1417</v>
      </c>
      <c r="H422" s="114">
        <f>X422+AA422+AD422+AG422+AJ422+AM422+AP422+AS422+AV422+AY422+BB422+BE422</f>
        <v>0</v>
      </c>
      <c r="I422" s="114">
        <f>Y422+AB422+AE422+AH422+AK422+AN422+AQ422+AT422+AW422+AZ422+BC422+BF422</f>
        <v>-5285</v>
      </c>
      <c r="J422" s="114">
        <f>Z422+AC422+AF422+AI422+AL422+AO422+AR422+AU422+AX422+BA422+BD422+BG422</f>
        <v>5285</v>
      </c>
      <c r="K422" s="114"/>
      <c r="L422" s="145"/>
      <c r="M422" s="145"/>
      <c r="N422" s="114"/>
      <c r="O422" s="114"/>
      <c r="P422" s="114"/>
      <c r="Q422" s="114"/>
      <c r="R422" s="114"/>
      <c r="S422" s="114"/>
      <c r="T422" s="114"/>
      <c r="U422" s="114"/>
      <c r="V422" s="114"/>
      <c r="W422" s="114"/>
      <c r="X422" s="114">
        <f>VLOOKUP($C422,'1 预算编制表单'!$C:$BJ,27,FALSE)</f>
        <v>0</v>
      </c>
      <c r="Y422" s="114">
        <f>X422-Z422</f>
        <v>-448.86301369863</v>
      </c>
      <c r="Z422" s="114">
        <f>SUM(Z423:Z427)</f>
        <v>448.86301369863</v>
      </c>
      <c r="AA422" s="114">
        <f>VLOOKUP($C422,'1 预算编制表单'!$C:$BJ,30,FALSE)</f>
        <v>0</v>
      </c>
      <c r="AB422" s="114">
        <f>AA422-AC422</f>
        <v>-405.424657534247</v>
      </c>
      <c r="AC422" s="114">
        <f>SUM(AC423:AC427)</f>
        <v>405.424657534247</v>
      </c>
      <c r="AD422" s="114">
        <f>VLOOKUP($C422,'1 预算编制表单'!$C:$BJ,33,FALSE)</f>
        <v>0</v>
      </c>
      <c r="AE422" s="114">
        <f>AD422-AF422</f>
        <v>-448.86301369863</v>
      </c>
      <c r="AF422" s="114">
        <f>SUM(AF423:AF427)</f>
        <v>448.86301369863</v>
      </c>
      <c r="AG422" s="114">
        <f>VLOOKUP($C422,'1 预算编制表单'!$C:$BJ,36,FALSE)</f>
        <v>0</v>
      </c>
      <c r="AH422" s="114">
        <f>AG422-AI422</f>
        <v>-434.383561643836</v>
      </c>
      <c r="AI422" s="114">
        <f>SUM(AI423:AI427)</f>
        <v>434.383561643836</v>
      </c>
      <c r="AJ422" s="114">
        <f>VLOOKUP($C422,'1 预算编制表单'!$C:$BJ,39,FALSE)</f>
        <v>0</v>
      </c>
      <c r="AK422" s="114">
        <f>AJ422-AL422</f>
        <v>-448.86301369863</v>
      </c>
      <c r="AL422" s="114">
        <f>SUM(AL423:AL427)</f>
        <v>448.86301369863</v>
      </c>
      <c r="AM422" s="114">
        <f>VLOOKUP($C422,'1 预算编制表单'!$C:$BJ,42,FALSE)</f>
        <v>0</v>
      </c>
      <c r="AN422" s="114">
        <f>AM422-AO422</f>
        <v>-434.383561643836</v>
      </c>
      <c r="AO422" s="114">
        <f>SUM(AO423:AO427)</f>
        <v>434.383561643836</v>
      </c>
      <c r="AP422" s="114">
        <f>VLOOKUP($C422,'1 预算编制表单'!$C:$BJ,45,FALSE)</f>
        <v>0</v>
      </c>
      <c r="AQ422" s="114">
        <f>AP422-AR422</f>
        <v>-448.86301369863</v>
      </c>
      <c r="AR422" s="114">
        <f>SUM(AR423:AR427)</f>
        <v>448.86301369863</v>
      </c>
      <c r="AS422" s="114">
        <f>VLOOKUP($C422,'1 预算编制表单'!$C:$BJ,48,FALSE)</f>
        <v>0</v>
      </c>
      <c r="AT422" s="114">
        <f>AS422-AU422</f>
        <v>-448.86301369863</v>
      </c>
      <c r="AU422" s="114">
        <f>SUM(AU423:AU427)</f>
        <v>448.86301369863</v>
      </c>
      <c r="AV422" s="114">
        <f>VLOOKUP($C422,'1 预算编制表单'!$C:$BJ,51,FALSE)</f>
        <v>0</v>
      </c>
      <c r="AW422" s="114">
        <f>AV422-AX422</f>
        <v>-434.383561643836</v>
      </c>
      <c r="AX422" s="114">
        <f>SUM(AX423:AX427)</f>
        <v>434.383561643836</v>
      </c>
      <c r="AY422" s="114">
        <f>VLOOKUP($C422,'1 预算编制表单'!$C:$BJ,54,FALSE)</f>
        <v>0</v>
      </c>
      <c r="AZ422" s="114">
        <f>AY422-BA422</f>
        <v>-448.86301369863</v>
      </c>
      <c r="BA422" s="114">
        <f>SUM(BA423:BA427)</f>
        <v>448.86301369863</v>
      </c>
      <c r="BB422" s="114">
        <f>VLOOKUP($C422,'1 预算编制表单'!$C:$BJ,57,FALSE)</f>
        <v>0</v>
      </c>
      <c r="BC422" s="114">
        <f>BB422-BD422</f>
        <v>-434.383561643836</v>
      </c>
      <c r="BD422" s="114">
        <f>SUM(BD423:BD427)</f>
        <v>434.383561643836</v>
      </c>
      <c r="BE422" s="114">
        <f>VLOOKUP($C422,'1 预算编制表单'!$C:$BJ,60,FALSE)</f>
        <v>0</v>
      </c>
      <c r="BF422" s="114">
        <f>BE422-BG422</f>
        <v>-448.86301369863</v>
      </c>
      <c r="BG422" s="114">
        <f>SUM(BG423:BG427)</f>
        <v>448.86301369863</v>
      </c>
      <c r="BH422" s="114">
        <f>VLOOKUP($C422,'1 预算编制表单'!$C:$BJ,27,FALSE)</f>
        <v>0</v>
      </c>
      <c r="BI422" s="114">
        <f>BH422-BJ422</f>
        <v>0</v>
      </c>
      <c r="BJ422" s="114">
        <f>SUM(BJ423:BJ427)</f>
        <v>0</v>
      </c>
      <c r="BK422" s="114">
        <f>VLOOKUP($C422,'1 预算编制表单'!$C:$BJ,30,FALSE)</f>
        <v>0</v>
      </c>
      <c r="BL422" s="114">
        <f>BK422-BM422</f>
        <v>0</v>
      </c>
      <c r="BM422" s="114">
        <f>SUM(BM423:BM427)</f>
        <v>0</v>
      </c>
      <c r="BN422" s="114">
        <f>VLOOKUP($C422,'1 预算编制表单'!$C:$BJ,33,FALSE)</f>
        <v>0</v>
      </c>
      <c r="BO422" s="114">
        <f>BN422-BP422</f>
        <v>0</v>
      </c>
      <c r="BP422" s="114">
        <f>SUM(BP423:BP427)</f>
        <v>0</v>
      </c>
      <c r="BQ422" s="114">
        <f>VLOOKUP($C422,'1 预算编制表单'!$C:$BJ,36,FALSE)</f>
        <v>0</v>
      </c>
      <c r="BR422" s="114">
        <f>BQ422-BS422</f>
        <v>0</v>
      </c>
      <c r="BS422" s="114">
        <f>SUM(BS423:BS427)</f>
        <v>0</v>
      </c>
      <c r="BT422" s="114">
        <f>VLOOKUP($C422,'1 预算编制表单'!$C:$BJ,39,FALSE)</f>
        <v>0</v>
      </c>
      <c r="BU422" s="114">
        <f>BT422-BV422</f>
        <v>0</v>
      </c>
      <c r="BV422" s="114">
        <f>SUM(BV423:BV427)</f>
        <v>0</v>
      </c>
      <c r="BW422" s="114">
        <f>VLOOKUP($C422,'1 预算编制表单'!$C:$BJ,42,FALSE)</f>
        <v>0</v>
      </c>
      <c r="BX422" s="114">
        <f>BW422-BY422</f>
        <v>0</v>
      </c>
      <c r="BY422" s="114">
        <f>SUM(BY423:BY427)</f>
        <v>0</v>
      </c>
      <c r="BZ422" s="114">
        <f>VLOOKUP($C422,'1 预算编制表单'!$C:$BJ,45,FALSE)</f>
        <v>0</v>
      </c>
      <c r="CA422" s="114">
        <f>BZ422-CB422</f>
        <v>0</v>
      </c>
      <c r="CB422" s="114">
        <f>SUM(CB423:CB427)</f>
        <v>0</v>
      </c>
      <c r="CC422" s="114">
        <f>VLOOKUP($C422,'1 预算编制表单'!$C:$BJ,48,FALSE)</f>
        <v>0</v>
      </c>
      <c r="CD422" s="114">
        <f>CC422-CE422</f>
        <v>0</v>
      </c>
      <c r="CE422" s="114">
        <f>SUM(CE423:CE427)</f>
        <v>0</v>
      </c>
      <c r="CF422" s="114">
        <f>VLOOKUP($C422,'1 预算编制表单'!$C:$BJ,51,FALSE)</f>
        <v>0</v>
      </c>
      <c r="CG422" s="114">
        <f>CF422-CH422</f>
        <v>0</v>
      </c>
      <c r="CH422" s="114">
        <f>SUM(CH423:CH427)</f>
        <v>0</v>
      </c>
      <c r="CI422" s="114">
        <f>VLOOKUP($C422,'1 预算编制表单'!$C:$BJ,54,FALSE)</f>
        <v>0</v>
      </c>
      <c r="CJ422" s="114">
        <f>CI422-CK422</f>
        <v>0</v>
      </c>
      <c r="CK422" s="114">
        <f>SUM(CK423:CK427)</f>
        <v>0</v>
      </c>
      <c r="CL422" s="114">
        <f>VLOOKUP($C422,'1 预算编制表单'!$C:$BJ,57,FALSE)</f>
        <v>0</v>
      </c>
      <c r="CM422" s="114">
        <f>CL422-CN422</f>
        <v>0</v>
      </c>
      <c r="CN422" s="114">
        <f>SUM(CN423:CN427)</f>
        <v>0</v>
      </c>
      <c r="CO422" s="114">
        <f>VLOOKUP($C422,'1 预算编制表单'!$C:$BJ,60,FALSE)</f>
        <v>0</v>
      </c>
      <c r="CP422" s="114">
        <f>CO422-CQ422</f>
        <v>0</v>
      </c>
      <c r="CQ422" s="114">
        <f>SUM(CQ423:CQ427)</f>
        <v>0</v>
      </c>
    </row>
    <row r="423" s="80" customFormat="1" ht="24" customHeight="1" outlineLevel="3" spans="1:95">
      <c r="A423" s="119"/>
      <c r="B423" s="120"/>
      <c r="C423" s="121"/>
      <c r="D423" s="119"/>
      <c r="E423" s="120"/>
      <c r="F423" s="120"/>
      <c r="G423" s="120"/>
      <c r="H423" s="122"/>
      <c r="I423" s="122"/>
      <c r="J423" s="122">
        <f>Z423+AC423+AF423+AI423+AL423+AO423+AR423+AU423+AX423+BA423+BD423+BG423</f>
        <v>5285</v>
      </c>
      <c r="K423" s="122">
        <v>1</v>
      </c>
      <c r="L423" s="147" t="s">
        <v>2828</v>
      </c>
      <c r="M423" s="148" t="str">
        <f>IFERROR(VLOOKUP($L423,'2-2 引出数据_合同数据仓库'!$B$2:$BP$10000,3,FALSE),0)</f>
        <v>金地集团总部项目工服洗涤服务合同2025年</v>
      </c>
      <c r="N423" s="122"/>
      <c r="O423" s="148">
        <f>IFERROR(VLOOKUP((LEFT(VLOOKUP($L423,'2-2 引出数据_合同数据仓库'!$B$2:$BP$10000,64,FALSE),15)&amp;(RIGHT(VLOOKUP($L423,'2-2 引出数据_合同数据仓库'!$B$2:$BP$10000,64,FALSE),4)+1)),'2-2 引出数据_合同数据仓库'!$B$2:$BP$10000,3,FALSE),0)</f>
        <v>0</v>
      </c>
      <c r="P423" s="122"/>
      <c r="Q423" s="122" t="str">
        <f>IFERROR(VLOOKUP($L423,'2-2 引出数据_合同数据仓库'!$B$2:$BP$10000,28,FALSE),0)</f>
        <v>2025-01-01</v>
      </c>
      <c r="R423" s="122" t="str">
        <f>IFERROR(VLOOKUP($L423,'2-2 引出数据_合同数据仓库'!$B$2:$BP$10000,29,FALSE),0)</f>
        <v>2025-01-01</v>
      </c>
      <c r="S423" s="122" t="str">
        <f>IFERROR(VLOOKUP($L423,'2-2 引出数据_合同数据仓库'!$B$2:$BP$10000,4,FALSE),0)</f>
        <v>2025-12-31</v>
      </c>
      <c r="T423" s="122"/>
      <c r="U423" s="122">
        <f>IFERROR(VLOOKUP($L423,'2-2 引出数据_合同数据仓库'!$B$2:$BP$10000,15,FALSE),0)</f>
        <v>5285</v>
      </c>
      <c r="V423" s="122">
        <f>U423/(S423-R423+1)*365</f>
        <v>5285</v>
      </c>
      <c r="W423" s="122"/>
      <c r="X423" s="154">
        <v>45658</v>
      </c>
      <c r="Y423" s="154">
        <f>X423+30</f>
        <v>45688</v>
      </c>
      <c r="Z423" s="158">
        <f>IFERROR(IF(($R423-Y423)&gt;=0,0,IF(($S423-X423)&lt;0,0,IF(AND(($S423-Y423)&gt;0,(X423-$R423)&gt;0),$V423/365*(Y423-X423+1),IF(AND(($S423-Y423)&lt;=0,(X423-$R423)&gt;0),$V423/365*($S423-X423+1),$V423/365*(Y423-$R423+1))))),0)</f>
        <v>448.86301369863</v>
      </c>
      <c r="AA423" s="154">
        <f>Y423+1</f>
        <v>45689</v>
      </c>
      <c r="AB423" s="154">
        <f>AA423+27</f>
        <v>45716</v>
      </c>
      <c r="AC423" s="158">
        <f>IFERROR(IF(($R423-AB423)&gt;=0,0,IF(($S423-AA423)&lt;0,0,IF(AND(($S423-AB423)&gt;0,(AA423-$R423)&gt;0),$V423/365*(AB423-AA423+1),IF(AND(($S423-AB423)&lt;=0,(AA423-$R423)&gt;0),$V423/365*($S423-AA423+1),$V423/365*(AB423-$R423+1))))),0)</f>
        <v>405.424657534247</v>
      </c>
      <c r="AD423" s="154">
        <f>AB423+1</f>
        <v>45717</v>
      </c>
      <c r="AE423" s="154">
        <f>AD423+30</f>
        <v>45747</v>
      </c>
      <c r="AF423" s="158">
        <f>IFERROR(IF(($R423-AE423)&gt;=0,0,IF(($S423-AD423)&lt;0,0,IF(AND(($S423-AE423)&gt;0,(AD423-$R423)&gt;0),$V423/365*(AE423-AD423+1),IF(AND(($S423-AE423)&lt;=0,(AD423-$R423)&gt;0),$V423/365*($S423-AD423+1),$V423/365*(AE423-$R423+1))))),0)</f>
        <v>448.86301369863</v>
      </c>
      <c r="AG423" s="154">
        <f>AE423+1</f>
        <v>45748</v>
      </c>
      <c r="AH423" s="154">
        <f>AG423+29</f>
        <v>45777</v>
      </c>
      <c r="AI423" s="158">
        <f>IFERROR(IF(($R423-AH423)&gt;=0,0,IF(($S423-AG423)&lt;0,0,IF(AND(($S423-AH423)&gt;0,(AG423-$R423)&gt;0),$V423/365*(AH423-AG423+1),IF(AND(($S423-AH423)&lt;=0,(AG423-$R423)&gt;0),$V423/365*($S423-AG423+1),$V423/365*(AH423-$R423+1))))),0)</f>
        <v>434.383561643836</v>
      </c>
      <c r="AJ423" s="154">
        <f>AH423+1</f>
        <v>45778</v>
      </c>
      <c r="AK423" s="154">
        <f>AJ423+30</f>
        <v>45808</v>
      </c>
      <c r="AL423" s="158">
        <f>IFERROR(IF(($R423-AK423)&gt;=0,0,IF(($S423-AJ423)&lt;0,0,IF(AND(($S423-AK423)&gt;0,(AJ423-$R423)&gt;0),$V423/365*(AK423-AJ423+1),IF(AND(($S423-AK423)&lt;=0,(AJ423-$R423)&gt;0),$V423/365*($S423-AJ423+1),$V423/365*(AK423-$R423+1))))),0)</f>
        <v>448.86301369863</v>
      </c>
      <c r="AM423" s="154">
        <f>AK423+1</f>
        <v>45809</v>
      </c>
      <c r="AN423" s="154">
        <f>AM423+29</f>
        <v>45838</v>
      </c>
      <c r="AO423" s="158">
        <f>IFERROR(IF(($R423-AN423)&gt;=0,0,IF(($S423-AM423)&lt;0,0,IF(AND(($S423-AN423)&gt;0,(AM423-$R423)&gt;0),$V423/365*(AN423-AM423+1),IF(AND(($S423-AN423)&lt;=0,(AM423-$R423)&gt;0),$V423/365*($S423-AM423+1),$V423/365*(AN423-$R423+1))))),0)</f>
        <v>434.383561643836</v>
      </c>
      <c r="AP423" s="154">
        <f>AN423+1</f>
        <v>45839</v>
      </c>
      <c r="AQ423" s="154">
        <f>AP423+30</f>
        <v>45869</v>
      </c>
      <c r="AR423" s="158">
        <f>IFERROR(IF(($R423-AQ423)&gt;=0,0,IF(($S423-AP423)&lt;0,0,IF(AND(($S423-AQ423)&gt;0,(AP423-$R423)&gt;0),$V423/365*(AQ423-AP423+1),IF(AND(($S423-AQ423)&lt;=0,(AP423-$R423)&gt;0),$V423/365*($S423-AP423+1),$V423/365*(AQ423-$R423+1))))),0)</f>
        <v>448.86301369863</v>
      </c>
      <c r="AS423" s="154">
        <f>AQ423+1</f>
        <v>45870</v>
      </c>
      <c r="AT423" s="154">
        <f>AS423+30</f>
        <v>45900</v>
      </c>
      <c r="AU423" s="158">
        <f>IFERROR(IF(($R423-AT423)&gt;=0,0,IF(($S423-AS423)&lt;0,0,IF(AND(($S423-AT423)&gt;0,(AS423-$R423)&gt;0),$V423/365*(AT423-AS423+1),IF(AND(($S423-AT423)&lt;=0,(AS423-$R423)&gt;0),$V423/365*($S423-AS423+1),$V423/365*(AT423-$R423+1))))),0)</f>
        <v>448.86301369863</v>
      </c>
      <c r="AV423" s="154">
        <f>AT423+1</f>
        <v>45901</v>
      </c>
      <c r="AW423" s="154">
        <f>AV423+29</f>
        <v>45930</v>
      </c>
      <c r="AX423" s="158">
        <f>IFERROR(IF(($R423-AW423)&gt;=0,0,IF(($S423-AV423)&lt;0,0,IF(AND(($S423-AW423)&gt;0,(AV423-$R423)&gt;0),$V423/365*(AW423-AV423+1),IF(AND(($S423-AW423)&lt;=0,(AV423-$R423)&gt;0),$V423/365*($S423-AV423+1),$V423/365*(AW423-$R423+1))))),0)</f>
        <v>434.383561643836</v>
      </c>
      <c r="AY423" s="154">
        <f>AW423+1</f>
        <v>45931</v>
      </c>
      <c r="AZ423" s="154">
        <f>AY423+30</f>
        <v>45961</v>
      </c>
      <c r="BA423" s="158">
        <f>IFERROR(IF(($R423-AZ423)&gt;=0,0,IF(($S423-AY423)&lt;0,0,IF(AND(($S423-AZ423)&gt;0,(AY423-$R423)&gt;0),$V423/365*(AZ423-AY423+1),IF(AND(($S423-AZ423)&lt;=0,(AY423-$R423)&gt;0),$V423/365*($S423-AY423+1),$V423/365*(AZ423-$R423+1))))),0)</f>
        <v>448.86301369863</v>
      </c>
      <c r="BB423" s="154">
        <f>AZ423+1</f>
        <v>45962</v>
      </c>
      <c r="BC423" s="154">
        <f>BB423+29</f>
        <v>45991</v>
      </c>
      <c r="BD423" s="158">
        <f>IFERROR(IF(($R423-BC423)&gt;=0,0,IF(($S423-BB423)&lt;0,0,IF(AND(($S423-BC423)&gt;0,(BB423-$R423)&gt;0),$V423/365*(BC423-BB423+1),IF(AND(($S423-BC423)&lt;=0,(BB423-$R423)&gt;0),$V423/365*($S423-BB423+1),$V423/365*(BC423-$R423+1))))),0)</f>
        <v>434.383561643836</v>
      </c>
      <c r="BE423" s="154">
        <f>BC423+1</f>
        <v>45992</v>
      </c>
      <c r="BF423" s="154">
        <f>BE423+30</f>
        <v>46022</v>
      </c>
      <c r="BG423" s="158">
        <f>IFERROR(IF(($R423-BF423)&gt;=0,0,IF(($S423-BE423)&lt;0,0,IF(AND(($S423-BF423)&gt;0,(BE423-$R423)&gt;0),$V423/365*(BF423-BE423+1),IF(AND(($S423-BF423)&lt;=0,(BE423-$R423)&gt;0),$V423/365*($S423-BE423+1),$V423/365*(BF423-$R423+1))))),0)</f>
        <v>448.86301369863</v>
      </c>
      <c r="BH423" s="154">
        <v>46023</v>
      </c>
      <c r="BI423" s="154">
        <f>BH423+30</f>
        <v>46053</v>
      </c>
      <c r="BJ423" s="158">
        <f>IFERROR(IF(($R423-BI423)&gt;=0,0,IF(($S423-BH423)&lt;0,0,IF(AND(($S423-BI423)&gt;0,(BH423-$R423)&gt;0),$V423/365*(BI423-BH423+1),IF(AND(($S423-BI423)&lt;=0,(BH423-$R423)&gt;0),$V423/365*($S423-BH423+1),$V423/365*(BI423-$R423+1))))),0)</f>
        <v>0</v>
      </c>
      <c r="BK423" s="154">
        <f>BI423+1</f>
        <v>46054</v>
      </c>
      <c r="BL423" s="154">
        <f>BK423+27</f>
        <v>46081</v>
      </c>
      <c r="BM423" s="158">
        <f>IFERROR(IF(($R423-BL423)&gt;=0,0,IF(($S423-BK423)&lt;0,0,IF(AND(($S423-BL423)&gt;0,(BK423-$R423)&gt;0),$V423/365*(BL423-BK423+1),IF(AND(($S423-BL423)&lt;=0,(BK423-$R423)&gt;0),$V423/365*($S423-BK423+1),$V423/365*(BL423-$R423+1))))),0)</f>
        <v>0</v>
      </c>
      <c r="BN423" s="154">
        <f>BL423+1</f>
        <v>46082</v>
      </c>
      <c r="BO423" s="154">
        <f>BN423+30</f>
        <v>46112</v>
      </c>
      <c r="BP423" s="158">
        <f>IFERROR(IF(($R423-BO423)&gt;=0,0,IF(($S423-BN423)&lt;0,0,IF(AND(($S423-BO423)&gt;0,(BN423-$R423)&gt;0),$V423/365*(BO423-BN423+1),IF(AND(($S423-BO423)&lt;=0,(BN423-$R423)&gt;0),$V423/365*($S423-BN423+1),$V423/365*(BO423-$R423+1))))),0)</f>
        <v>0</v>
      </c>
      <c r="BQ423" s="154">
        <f>BO423+1</f>
        <v>46113</v>
      </c>
      <c r="BR423" s="154">
        <f>BQ423+29</f>
        <v>46142</v>
      </c>
      <c r="BS423" s="158">
        <f>IFERROR(IF(($R423-BR423)&gt;=0,0,IF(($S423-BQ423)&lt;0,0,IF(AND(($S423-BR423)&gt;0,(BQ423-$R423)&gt;0),$V423/365*(BR423-BQ423+1),IF(AND(($S423-BR423)&lt;=0,(BQ423-$R423)&gt;0),$V423/365*($S423-BQ423+1),$V423/365*(BR423-$R423+1))))),0)</f>
        <v>0</v>
      </c>
      <c r="BT423" s="154">
        <f>BR423+1</f>
        <v>46143</v>
      </c>
      <c r="BU423" s="154">
        <f>BT423+30</f>
        <v>46173</v>
      </c>
      <c r="BV423" s="158">
        <f>IFERROR(IF(($R423-BU423)&gt;=0,0,IF(($S423-BT423)&lt;0,0,IF(AND(($S423-BU423)&gt;0,(BT423-$R423)&gt;0),$V423/365*(BU423-BT423+1),IF(AND(($S423-BU423)&lt;=0,(BT423-$R423)&gt;0),$V423/365*($S423-BT423+1),$V423/365*(BU423-$R423+1))))),0)</f>
        <v>0</v>
      </c>
      <c r="BW423" s="154">
        <f>BU423+1</f>
        <v>46174</v>
      </c>
      <c r="BX423" s="154">
        <f>BW423+29</f>
        <v>46203</v>
      </c>
      <c r="BY423" s="158">
        <f>IFERROR(IF(($R423-BX423)&gt;=0,0,IF(($S423-BW423)&lt;0,0,IF(AND(($S423-BX423)&gt;0,(BW423-$R423)&gt;0),$V423/365*(BX423-BW423+1),IF(AND(($S423-BX423)&lt;=0,(BW423-$R423)&gt;0),$V423/365*($S423-BW423+1),$V423/365*(BX423-$R423+1))))),0)</f>
        <v>0</v>
      </c>
      <c r="BZ423" s="154">
        <f>BX423+1</f>
        <v>46204</v>
      </c>
      <c r="CA423" s="154">
        <f>BZ423+30</f>
        <v>46234</v>
      </c>
      <c r="CB423" s="158">
        <f>IFERROR(IF(($R423-CA423)&gt;=0,0,IF(($S423-BZ423)&lt;0,0,IF(AND(($S423-CA423)&gt;0,(BZ423-$R423)&gt;0),$V423/365*(CA423-BZ423+1),IF(AND(($S423-CA423)&lt;=0,(BZ423-$R423)&gt;0),$V423/365*($S423-BZ423+1),$V423/365*(CA423-$R423+1))))),0)</f>
        <v>0</v>
      </c>
      <c r="CC423" s="154">
        <f>CA423+1</f>
        <v>46235</v>
      </c>
      <c r="CD423" s="154">
        <f>CC423+30</f>
        <v>46265</v>
      </c>
      <c r="CE423" s="158">
        <f>IFERROR(IF(($R423-CD423)&gt;=0,0,IF(($S423-CC423)&lt;0,0,IF(AND(($S423-CD423)&gt;0,(CC423-$R423)&gt;0),$V423/365*(CD423-CC423+1),IF(AND(($S423-CD423)&lt;=0,(CC423-$R423)&gt;0),$V423/365*($S423-CC423+1),$V423/365*(CD423-$R423+1))))),0)</f>
        <v>0</v>
      </c>
      <c r="CF423" s="154">
        <f>CD423+1</f>
        <v>46266</v>
      </c>
      <c r="CG423" s="154">
        <f>CF423+29</f>
        <v>46295</v>
      </c>
      <c r="CH423" s="158">
        <f>IFERROR(IF(($R423-CG423)&gt;=0,0,IF(($S423-CF423)&lt;0,0,IF(AND(($S423-CG423)&gt;0,(CF423-$R423)&gt;0),$V423/365*(CG423-CF423+1),IF(AND(($S423-CG423)&lt;=0,(CF423-$R423)&gt;0),$V423/365*($S423-CF423+1),$V423/365*(CG423-$R423+1))))),0)</f>
        <v>0</v>
      </c>
      <c r="CI423" s="154">
        <f>CG423+1</f>
        <v>46296</v>
      </c>
      <c r="CJ423" s="154">
        <f>CI423+30</f>
        <v>46326</v>
      </c>
      <c r="CK423" s="158">
        <f>IFERROR(IF(($R423-CJ423)&gt;=0,0,IF(($S423-CI423)&lt;0,0,IF(AND(($S423-CJ423)&gt;0,(CI423-$R423)&gt;0),$V423/365*(CJ423-CI423+1),IF(AND(($S423-CJ423)&lt;=0,(CI423-$R423)&gt;0),$V423/365*($S423-CI423+1),$V423/365*(CJ423-$R423+1))))),0)</f>
        <v>0</v>
      </c>
      <c r="CL423" s="154">
        <f>CJ423+1</f>
        <v>46327</v>
      </c>
      <c r="CM423" s="154">
        <f>CL423+29</f>
        <v>46356</v>
      </c>
      <c r="CN423" s="158">
        <f>IFERROR(IF(($R423-CM423)&gt;=0,0,IF(($S423-CL423)&lt;0,0,IF(AND(($S423-CM423)&gt;0,(CL423-$R423)&gt;0),$V423/365*(CM423-CL423+1),IF(AND(($S423-CM423)&lt;=0,(CL423-$R423)&gt;0),$V423/365*($S423-CL423+1),$V423/365*(CM423-$R423+1))))),0)</f>
        <v>0</v>
      </c>
      <c r="CO423" s="154">
        <f>CM423+1</f>
        <v>46357</v>
      </c>
      <c r="CP423" s="154">
        <f>CO423+30</f>
        <v>46387</v>
      </c>
      <c r="CQ423" s="158">
        <f>IFERROR(IF(($R423-CP423)&gt;=0,0,IF(($S423-CO423)&lt;0,0,IF(AND(($S423-CP423)&gt;0,(CO423-$R423)&gt;0),$V423/365*(CP423-CO423+1),IF(AND(($S423-CP423)&lt;=0,(CO423-$R423)&gt;0),$V423/365*($S423-CO423+1),$V423/365*(CP423-$R423+1))))),0)</f>
        <v>0</v>
      </c>
    </row>
    <row r="424" s="80" customFormat="1" ht="24" customHeight="1" outlineLevel="3" spans="1:95">
      <c r="A424" s="119"/>
      <c r="B424" s="120"/>
      <c r="C424" s="121"/>
      <c r="D424" s="119"/>
      <c r="E424" s="120"/>
      <c r="F424" s="120"/>
      <c r="G424" s="120"/>
      <c r="H424" s="122"/>
      <c r="I424" s="122"/>
      <c r="J424" s="122">
        <f>Z424+AC424+AF424+AI424+AL424+AO424+AR424+AU424+AX424+BA424+BD424+BG424</f>
        <v>0</v>
      </c>
      <c r="K424" s="122">
        <f>K423+1</f>
        <v>2</v>
      </c>
      <c r="L424" s="147" t="s">
        <v>2829</v>
      </c>
      <c r="M424" s="148" t="str">
        <f>IFERROR(VLOOKUP($L424,'2-2 引出数据_合同数据仓库'!$B$2:$BP$10000,3,FALSE),0)</f>
        <v>金地集团总部物业服务中心工服洗涤服务合同</v>
      </c>
      <c r="N424" s="122"/>
      <c r="O424" s="148">
        <f>IFERROR(VLOOKUP((LEFT(VLOOKUP($L424,'2-2 引出数据_合同数据仓库'!$B$2:$BP$10000,64,FALSE),15)&amp;(RIGHT(VLOOKUP($L424,'2-2 引出数据_合同数据仓库'!$B$2:$BP$10000,64,FALSE),4)+1)),'2-2 引出数据_合同数据仓库'!$B$2:$BP$10000,3,FALSE),0)</f>
        <v>0</v>
      </c>
      <c r="P424" s="122"/>
      <c r="Q424" s="122" t="str">
        <f>IFERROR(VLOOKUP($L424,'2-2 引出数据_合同数据仓库'!$B$2:$BP$10000,28,FALSE),0)</f>
        <v>2023-12-19</v>
      </c>
      <c r="R424" s="122" t="str">
        <f>IFERROR(VLOOKUP($L424,'2-2 引出数据_合同数据仓库'!$B$2:$BP$10000,29,FALSE),0)</f>
        <v>2024-01-01</v>
      </c>
      <c r="S424" s="122" t="str">
        <f>IFERROR(VLOOKUP($L424,'2-2 引出数据_合同数据仓库'!$B$2:$BP$10000,4,FALSE),0)</f>
        <v>2024-12-31</v>
      </c>
      <c r="T424" s="122"/>
      <c r="U424" s="122">
        <f>IFERROR(VLOOKUP($L424,'2-2 引出数据_合同数据仓库'!$B$2:$BP$10000,15,FALSE),0)</f>
        <v>5000</v>
      </c>
      <c r="V424" s="122">
        <f>U424/(S424-R424+1)*365</f>
        <v>4986.33879781421</v>
      </c>
      <c r="W424" s="122"/>
      <c r="X424" s="154">
        <v>45658</v>
      </c>
      <c r="Y424" s="154">
        <f>X424+30</f>
        <v>45688</v>
      </c>
      <c r="Z424" s="158">
        <f>IFERROR(IF(($R424-Y424)&gt;=0,0,IF(($S424-X424)&lt;0,0,IF(AND(($S424-Y424)&gt;0,(X424-$R424)&gt;0),$V424/365*(Y424-X424+1),IF(AND(($S424-Y424)&lt;=0,(X424-$R424)&gt;0),$V424/365*($S424-X424+1),$V424/365*(Y424-$R424+1))))),0)</f>
        <v>0</v>
      </c>
      <c r="AA424" s="154">
        <f>Y424+1</f>
        <v>45689</v>
      </c>
      <c r="AB424" s="154">
        <f>AA424+27</f>
        <v>45716</v>
      </c>
      <c r="AC424" s="158">
        <f>IFERROR(IF(($R424-AB424)&gt;=0,0,IF(($S424-AA424)&lt;0,0,IF(AND(($S424-AB424)&gt;0,(AA424-$R424)&gt;0),$V424/365*(AB424-AA424+1),IF(AND(($S424-AB424)&lt;=0,(AA424-$R424)&gt;0),$V424/365*($S424-AA424+1),$V424/365*(AB424-$R424+1))))),0)</f>
        <v>0</v>
      </c>
      <c r="AD424" s="154">
        <f>AB424+1</f>
        <v>45717</v>
      </c>
      <c r="AE424" s="154">
        <f>AD424+30</f>
        <v>45747</v>
      </c>
      <c r="AF424" s="158">
        <f>IFERROR(IF(($R424-AE424)&gt;=0,0,IF(($S424-AD424)&lt;0,0,IF(AND(($S424-AE424)&gt;0,(AD424-$R424)&gt;0),$V424/365*(AE424-AD424+1),IF(AND(($S424-AE424)&lt;=0,(AD424-$R424)&gt;0),$V424/365*($S424-AD424+1),$V424/365*(AE424-$R424+1))))),0)</f>
        <v>0</v>
      </c>
      <c r="AG424" s="154">
        <f>AE424+1</f>
        <v>45748</v>
      </c>
      <c r="AH424" s="154">
        <f>AG424+29</f>
        <v>45777</v>
      </c>
      <c r="AI424" s="158">
        <f>IFERROR(IF(($R424-AH424)&gt;=0,0,IF(($S424-AG424)&lt;0,0,IF(AND(($S424-AH424)&gt;0,(AG424-$R424)&gt;0),$V424/365*(AH424-AG424+1),IF(AND(($S424-AH424)&lt;=0,(AG424-$R424)&gt;0),$V424/365*($S424-AG424+1),$V424/365*(AH424-$R424+1))))),0)</f>
        <v>0</v>
      </c>
      <c r="AJ424" s="154">
        <f>AH424+1</f>
        <v>45778</v>
      </c>
      <c r="AK424" s="154">
        <f>AJ424+30</f>
        <v>45808</v>
      </c>
      <c r="AL424" s="158">
        <f>IFERROR(IF(($R424-AK424)&gt;=0,0,IF(($S424-AJ424)&lt;0,0,IF(AND(($S424-AK424)&gt;0,(AJ424-$R424)&gt;0),$V424/365*(AK424-AJ424+1),IF(AND(($S424-AK424)&lt;=0,(AJ424-$R424)&gt;0),$V424/365*($S424-AJ424+1),$V424/365*(AK424-$R424+1))))),0)</f>
        <v>0</v>
      </c>
      <c r="AM424" s="154">
        <f>AK424+1</f>
        <v>45809</v>
      </c>
      <c r="AN424" s="154">
        <f>AM424+29</f>
        <v>45838</v>
      </c>
      <c r="AO424" s="158">
        <f>IFERROR(IF(($R424-AN424)&gt;=0,0,IF(($S424-AM424)&lt;0,0,IF(AND(($S424-AN424)&gt;0,(AM424-$R424)&gt;0),$V424/365*(AN424-AM424+1),IF(AND(($S424-AN424)&lt;=0,(AM424-$R424)&gt;0),$V424/365*($S424-AM424+1),$V424/365*(AN424-$R424+1))))),0)</f>
        <v>0</v>
      </c>
      <c r="AP424" s="154">
        <f>AN424+1</f>
        <v>45839</v>
      </c>
      <c r="AQ424" s="154">
        <f>AP424+30</f>
        <v>45869</v>
      </c>
      <c r="AR424" s="158">
        <f>IFERROR(IF(($R424-AQ424)&gt;=0,0,IF(($S424-AP424)&lt;0,0,IF(AND(($S424-AQ424)&gt;0,(AP424-$R424)&gt;0),$V424/365*(AQ424-AP424+1),IF(AND(($S424-AQ424)&lt;=0,(AP424-$R424)&gt;0),$V424/365*($S424-AP424+1),$V424/365*(AQ424-$R424+1))))),0)</f>
        <v>0</v>
      </c>
      <c r="AS424" s="154">
        <f>AQ424+1</f>
        <v>45870</v>
      </c>
      <c r="AT424" s="154">
        <f>AS424+30</f>
        <v>45900</v>
      </c>
      <c r="AU424" s="158">
        <f>IFERROR(IF(($R424-AT424)&gt;=0,0,IF(($S424-AS424)&lt;0,0,IF(AND(($S424-AT424)&gt;0,(AS424-$R424)&gt;0),$V424/365*(AT424-AS424+1),IF(AND(($S424-AT424)&lt;=0,(AS424-$R424)&gt;0),$V424/365*($S424-AS424+1),$V424/365*(AT424-$R424+1))))),0)</f>
        <v>0</v>
      </c>
      <c r="AV424" s="154">
        <f>AT424+1</f>
        <v>45901</v>
      </c>
      <c r="AW424" s="154">
        <f>AV424+29</f>
        <v>45930</v>
      </c>
      <c r="AX424" s="158">
        <f>IFERROR(IF(($R424-AW424)&gt;=0,0,IF(($S424-AV424)&lt;0,0,IF(AND(($S424-AW424)&gt;0,(AV424-$R424)&gt;0),$V424/365*(AW424-AV424+1),IF(AND(($S424-AW424)&lt;=0,(AV424-$R424)&gt;0),$V424/365*($S424-AV424+1),$V424/365*(AW424-$R424+1))))),0)</f>
        <v>0</v>
      </c>
      <c r="AY424" s="154">
        <f>AW424+1</f>
        <v>45931</v>
      </c>
      <c r="AZ424" s="154">
        <f>AY424+30</f>
        <v>45961</v>
      </c>
      <c r="BA424" s="158">
        <f>IFERROR(IF(($R424-AZ424)&gt;=0,0,IF(($S424-AY424)&lt;0,0,IF(AND(($S424-AZ424)&gt;0,(AY424-$R424)&gt;0),$V424/365*(AZ424-AY424+1),IF(AND(($S424-AZ424)&lt;=0,(AY424-$R424)&gt;0),$V424/365*($S424-AY424+1),$V424/365*(AZ424-$R424+1))))),0)</f>
        <v>0</v>
      </c>
      <c r="BB424" s="154">
        <f>AZ424+1</f>
        <v>45962</v>
      </c>
      <c r="BC424" s="154">
        <f>BB424+29</f>
        <v>45991</v>
      </c>
      <c r="BD424" s="158">
        <f>IFERROR(IF(($R424-BC424)&gt;=0,0,IF(($S424-BB424)&lt;0,0,IF(AND(($S424-BC424)&gt;0,(BB424-$R424)&gt;0),$V424/365*(BC424-BB424+1),IF(AND(($S424-BC424)&lt;=0,(BB424-$R424)&gt;0),$V424/365*($S424-BB424+1),$V424/365*(BC424-$R424+1))))),0)</f>
        <v>0</v>
      </c>
      <c r="BE424" s="154">
        <f>BC424+1</f>
        <v>45992</v>
      </c>
      <c r="BF424" s="154">
        <f>BE424+30</f>
        <v>46022</v>
      </c>
      <c r="BG424" s="158">
        <f>IFERROR(IF(($R424-BF424)&gt;=0,0,IF(($S424-BE424)&lt;0,0,IF(AND(($S424-BF424)&gt;0,(BE424-$R424)&gt;0),$V424/365*(BF424-BE424+1),IF(AND(($S424-BF424)&lt;=0,(BE424-$R424)&gt;0),$V424/365*($S424-BE424+1),$V424/365*(BF424-$R424+1))))),0)</f>
        <v>0</v>
      </c>
      <c r="BH424" s="154">
        <v>46023</v>
      </c>
      <c r="BI424" s="154">
        <f>BH424+30</f>
        <v>46053</v>
      </c>
      <c r="BJ424" s="158">
        <f>IFERROR(IF(($R424-BI424)&gt;=0,0,IF(($S424-BH424)&lt;0,0,IF(AND(($S424-BI424)&gt;0,(BH424-$R424)&gt;0),$V424/365*(BI424-BH424+1),IF(AND(($S424-BI424)&lt;=0,(BH424-$R424)&gt;0),$V424/365*($S424-BH424+1),$V424/365*(BI424-$R424+1))))),0)</f>
        <v>0</v>
      </c>
      <c r="BK424" s="154">
        <f>BI424+1</f>
        <v>46054</v>
      </c>
      <c r="BL424" s="154">
        <f>BK424+27</f>
        <v>46081</v>
      </c>
      <c r="BM424" s="158">
        <f>IFERROR(IF(($R424-BL424)&gt;=0,0,IF(($S424-BK424)&lt;0,0,IF(AND(($S424-BL424)&gt;0,(BK424-$R424)&gt;0),$V424/365*(BL424-BK424+1),IF(AND(($S424-BL424)&lt;=0,(BK424-$R424)&gt;0),$V424/365*($S424-BK424+1),$V424/365*(BL424-$R424+1))))),0)</f>
        <v>0</v>
      </c>
      <c r="BN424" s="154">
        <f>BL424+1</f>
        <v>46082</v>
      </c>
      <c r="BO424" s="154">
        <f>BN424+30</f>
        <v>46112</v>
      </c>
      <c r="BP424" s="158">
        <f>IFERROR(IF(($R424-BO424)&gt;=0,0,IF(($S424-BN424)&lt;0,0,IF(AND(($S424-BO424)&gt;0,(BN424-$R424)&gt;0),$V424/365*(BO424-BN424+1),IF(AND(($S424-BO424)&lt;=0,(BN424-$R424)&gt;0),$V424/365*($S424-BN424+1),$V424/365*(BO424-$R424+1))))),0)</f>
        <v>0</v>
      </c>
      <c r="BQ424" s="154">
        <f>BO424+1</f>
        <v>46113</v>
      </c>
      <c r="BR424" s="154">
        <f>BQ424+29</f>
        <v>46142</v>
      </c>
      <c r="BS424" s="158">
        <f>IFERROR(IF(($R424-BR424)&gt;=0,0,IF(($S424-BQ424)&lt;0,0,IF(AND(($S424-BR424)&gt;0,(BQ424-$R424)&gt;0),$V424/365*(BR424-BQ424+1),IF(AND(($S424-BR424)&lt;=0,(BQ424-$R424)&gt;0),$V424/365*($S424-BQ424+1),$V424/365*(BR424-$R424+1))))),0)</f>
        <v>0</v>
      </c>
      <c r="BT424" s="154">
        <f>BR424+1</f>
        <v>46143</v>
      </c>
      <c r="BU424" s="154">
        <f>BT424+30</f>
        <v>46173</v>
      </c>
      <c r="BV424" s="158">
        <f>IFERROR(IF(($R424-BU424)&gt;=0,0,IF(($S424-BT424)&lt;0,0,IF(AND(($S424-BU424)&gt;0,(BT424-$R424)&gt;0),$V424/365*(BU424-BT424+1),IF(AND(($S424-BU424)&lt;=0,(BT424-$R424)&gt;0),$V424/365*($S424-BT424+1),$V424/365*(BU424-$R424+1))))),0)</f>
        <v>0</v>
      </c>
      <c r="BW424" s="154">
        <f>BU424+1</f>
        <v>46174</v>
      </c>
      <c r="BX424" s="154">
        <f>BW424+29</f>
        <v>46203</v>
      </c>
      <c r="BY424" s="158">
        <f>IFERROR(IF(($R424-BX424)&gt;=0,0,IF(($S424-BW424)&lt;0,0,IF(AND(($S424-BX424)&gt;0,(BW424-$R424)&gt;0),$V424/365*(BX424-BW424+1),IF(AND(($S424-BX424)&lt;=0,(BW424-$R424)&gt;0),$V424/365*($S424-BW424+1),$V424/365*(BX424-$R424+1))))),0)</f>
        <v>0</v>
      </c>
      <c r="BZ424" s="154">
        <f>BX424+1</f>
        <v>46204</v>
      </c>
      <c r="CA424" s="154">
        <f>BZ424+30</f>
        <v>46234</v>
      </c>
      <c r="CB424" s="158">
        <f>IFERROR(IF(($R424-CA424)&gt;=0,0,IF(($S424-BZ424)&lt;0,0,IF(AND(($S424-CA424)&gt;0,(BZ424-$R424)&gt;0),$V424/365*(CA424-BZ424+1),IF(AND(($S424-CA424)&lt;=0,(BZ424-$R424)&gt;0),$V424/365*($S424-BZ424+1),$V424/365*(CA424-$R424+1))))),0)</f>
        <v>0</v>
      </c>
      <c r="CC424" s="154">
        <f>CA424+1</f>
        <v>46235</v>
      </c>
      <c r="CD424" s="154">
        <f>CC424+30</f>
        <v>46265</v>
      </c>
      <c r="CE424" s="158">
        <f>IFERROR(IF(($R424-CD424)&gt;=0,0,IF(($S424-CC424)&lt;0,0,IF(AND(($S424-CD424)&gt;0,(CC424-$R424)&gt;0),$V424/365*(CD424-CC424+1),IF(AND(($S424-CD424)&lt;=0,(CC424-$R424)&gt;0),$V424/365*($S424-CC424+1),$V424/365*(CD424-$R424+1))))),0)</f>
        <v>0</v>
      </c>
      <c r="CF424" s="154">
        <f>CD424+1</f>
        <v>46266</v>
      </c>
      <c r="CG424" s="154">
        <f>CF424+29</f>
        <v>46295</v>
      </c>
      <c r="CH424" s="158">
        <f>IFERROR(IF(($R424-CG424)&gt;=0,0,IF(($S424-CF424)&lt;0,0,IF(AND(($S424-CG424)&gt;0,(CF424-$R424)&gt;0),$V424/365*(CG424-CF424+1),IF(AND(($S424-CG424)&lt;=0,(CF424-$R424)&gt;0),$V424/365*($S424-CF424+1),$V424/365*(CG424-$R424+1))))),0)</f>
        <v>0</v>
      </c>
      <c r="CI424" s="154">
        <f>CG424+1</f>
        <v>46296</v>
      </c>
      <c r="CJ424" s="154">
        <f>CI424+30</f>
        <v>46326</v>
      </c>
      <c r="CK424" s="158">
        <f>IFERROR(IF(($R424-CJ424)&gt;=0,0,IF(($S424-CI424)&lt;0,0,IF(AND(($S424-CJ424)&gt;0,(CI424-$R424)&gt;0),$V424/365*(CJ424-CI424+1),IF(AND(($S424-CJ424)&lt;=0,(CI424-$R424)&gt;0),$V424/365*($S424-CI424+1),$V424/365*(CJ424-$R424+1))))),0)</f>
        <v>0</v>
      </c>
      <c r="CL424" s="154">
        <f>CJ424+1</f>
        <v>46327</v>
      </c>
      <c r="CM424" s="154">
        <f>CL424+29</f>
        <v>46356</v>
      </c>
      <c r="CN424" s="158">
        <f>IFERROR(IF(($R424-CM424)&gt;=0,0,IF(($S424-CL424)&lt;0,0,IF(AND(($S424-CM424)&gt;0,(CL424-$R424)&gt;0),$V424/365*(CM424-CL424+1),IF(AND(($S424-CM424)&lt;=0,(CL424-$R424)&gt;0),$V424/365*($S424-CL424+1),$V424/365*(CM424-$R424+1))))),0)</f>
        <v>0</v>
      </c>
      <c r="CO424" s="154">
        <f>CM424+1</f>
        <v>46357</v>
      </c>
      <c r="CP424" s="154">
        <f>CO424+30</f>
        <v>46387</v>
      </c>
      <c r="CQ424" s="158">
        <f>IFERROR(IF(($R424-CP424)&gt;=0,0,IF(($S424-CO424)&lt;0,0,IF(AND(($S424-CP424)&gt;0,(CO424-$R424)&gt;0),$V424/365*(CP424-CO424+1),IF(AND(($S424-CP424)&lt;=0,(CO424-$R424)&gt;0),$V424/365*($S424-CO424+1),$V424/365*(CP424-$R424+1))))),0)</f>
        <v>0</v>
      </c>
    </row>
    <row r="425" s="80" customFormat="1" ht="24" customHeight="1" outlineLevel="3" spans="1:95">
      <c r="A425" s="119"/>
      <c r="B425" s="120"/>
      <c r="C425" s="121"/>
      <c r="D425" s="119"/>
      <c r="E425" s="120"/>
      <c r="F425" s="120"/>
      <c r="G425" s="120"/>
      <c r="H425" s="122"/>
      <c r="I425" s="122"/>
      <c r="J425" s="122">
        <f>Z425+AC425+AF425+AI425+AL425+AO425+AR425+AU425+AX425+BA425+BD425+BG425</f>
        <v>0</v>
      </c>
      <c r="K425" s="122">
        <f>K424+1</f>
        <v>3</v>
      </c>
      <c r="L425" s="147"/>
      <c r="M425" s="148">
        <f>IFERROR(VLOOKUP($L425,'2-2 引出数据_合同数据仓库'!$B$2:$BP$10000,3,FALSE),0)</f>
        <v>0</v>
      </c>
      <c r="N425" s="122"/>
      <c r="O425" s="148">
        <f>IFERROR(VLOOKUP((LEFT(VLOOKUP($L425,'2-2 引出数据_合同数据仓库'!$B$2:$BP$10000,64,FALSE),15)&amp;(RIGHT(VLOOKUP($L425,'2-2 引出数据_合同数据仓库'!$B$2:$BP$10000,64,FALSE),4)+1)),'2-2 引出数据_合同数据仓库'!$B$2:$BP$10000,3,FALSE),0)</f>
        <v>0</v>
      </c>
      <c r="P425" s="122"/>
      <c r="Q425" s="122">
        <f>IFERROR(VLOOKUP($L425,'2-2 引出数据_合同数据仓库'!$B$2:$BP$10000,28,FALSE),0)</f>
        <v>0</v>
      </c>
      <c r="R425" s="122">
        <f>IFERROR(VLOOKUP($L425,'2-2 引出数据_合同数据仓库'!$B$2:$BP$10000,29,FALSE),0)</f>
        <v>0</v>
      </c>
      <c r="S425" s="122">
        <f>IFERROR(VLOOKUP($L425,'2-2 引出数据_合同数据仓库'!$B$2:$BP$10000,4,FALSE),0)</f>
        <v>0</v>
      </c>
      <c r="T425" s="122"/>
      <c r="U425" s="122">
        <f>IFERROR(VLOOKUP($L425,'2-2 引出数据_合同数据仓库'!$B$2:$BP$10000,15,FALSE),0)</f>
        <v>0</v>
      </c>
      <c r="V425" s="122">
        <f>U425/(S425-R425+1)*365</f>
        <v>0</v>
      </c>
      <c r="W425" s="122"/>
      <c r="X425" s="154">
        <v>45658</v>
      </c>
      <c r="Y425" s="154">
        <f>X425+30</f>
        <v>45688</v>
      </c>
      <c r="Z425" s="158">
        <f>IFERROR(IF(($R425-Y425)&gt;=0,0,IF(($S425-X425)&lt;0,0,IF(AND(($S425-Y425)&gt;0,(X425-$R425)&gt;0),$V425/365*(Y425-X425+1),IF(AND(($S425-Y425)&lt;=0,(X425-$R425)&gt;0),$V425/365*($S425-X425+1),$V425/365*(Y425-$R425+1))))),0)</f>
        <v>0</v>
      </c>
      <c r="AA425" s="154">
        <f>Y425+1</f>
        <v>45689</v>
      </c>
      <c r="AB425" s="154">
        <f>AA425+27</f>
        <v>45716</v>
      </c>
      <c r="AC425" s="158">
        <f>IFERROR(IF(($R425-AB425)&gt;=0,0,IF(($S425-AA425)&lt;0,0,IF(AND(($S425-AB425)&gt;0,(AA425-$R425)&gt;0),$V425/365*(AB425-AA425+1),IF(AND(($S425-AB425)&lt;=0,(AA425-$R425)&gt;0),$V425/365*($S425-AA425+1),$V425/365*(AB425-$R425+1))))),0)</f>
        <v>0</v>
      </c>
      <c r="AD425" s="154">
        <f>AB425+1</f>
        <v>45717</v>
      </c>
      <c r="AE425" s="154">
        <f>AD425+30</f>
        <v>45747</v>
      </c>
      <c r="AF425" s="158">
        <f>IFERROR(IF(($R425-AE425)&gt;=0,0,IF(($S425-AD425)&lt;0,0,IF(AND(($S425-AE425)&gt;0,(AD425-$R425)&gt;0),$V425/365*(AE425-AD425+1),IF(AND(($S425-AE425)&lt;=0,(AD425-$R425)&gt;0),$V425/365*($S425-AD425+1),$V425/365*(AE425-$R425+1))))),0)</f>
        <v>0</v>
      </c>
      <c r="AG425" s="154">
        <f>AE425+1</f>
        <v>45748</v>
      </c>
      <c r="AH425" s="154">
        <f>AG425+29</f>
        <v>45777</v>
      </c>
      <c r="AI425" s="158">
        <f>IFERROR(IF(($R425-AH425)&gt;=0,0,IF(($S425-AG425)&lt;0,0,IF(AND(($S425-AH425)&gt;0,(AG425-$R425)&gt;0),$V425/365*(AH425-AG425+1),IF(AND(($S425-AH425)&lt;=0,(AG425-$R425)&gt;0),$V425/365*($S425-AG425+1),$V425/365*(AH425-$R425+1))))),0)</f>
        <v>0</v>
      </c>
      <c r="AJ425" s="154">
        <f>AH425+1</f>
        <v>45778</v>
      </c>
      <c r="AK425" s="154">
        <f>AJ425+30</f>
        <v>45808</v>
      </c>
      <c r="AL425" s="158">
        <f>IFERROR(IF(($R425-AK425)&gt;=0,0,IF(($S425-AJ425)&lt;0,0,IF(AND(($S425-AK425)&gt;0,(AJ425-$R425)&gt;0),$V425/365*(AK425-AJ425+1),IF(AND(($S425-AK425)&lt;=0,(AJ425-$R425)&gt;0),$V425/365*($S425-AJ425+1),$V425/365*(AK425-$R425+1))))),0)</f>
        <v>0</v>
      </c>
      <c r="AM425" s="154">
        <f>AK425+1</f>
        <v>45809</v>
      </c>
      <c r="AN425" s="154">
        <f>AM425+29</f>
        <v>45838</v>
      </c>
      <c r="AO425" s="158">
        <f>IFERROR(IF(($R425-AN425)&gt;=0,0,IF(($S425-AM425)&lt;0,0,IF(AND(($S425-AN425)&gt;0,(AM425-$R425)&gt;0),$V425/365*(AN425-AM425+1),IF(AND(($S425-AN425)&lt;=0,(AM425-$R425)&gt;0),$V425/365*($S425-AM425+1),$V425/365*(AN425-$R425+1))))),0)</f>
        <v>0</v>
      </c>
      <c r="AP425" s="154">
        <f>AN425+1</f>
        <v>45839</v>
      </c>
      <c r="AQ425" s="154">
        <f>AP425+30</f>
        <v>45869</v>
      </c>
      <c r="AR425" s="158">
        <f>IFERROR(IF(($R425-AQ425)&gt;=0,0,IF(($S425-AP425)&lt;0,0,IF(AND(($S425-AQ425)&gt;0,(AP425-$R425)&gt;0),$V425/365*(AQ425-AP425+1),IF(AND(($S425-AQ425)&lt;=0,(AP425-$R425)&gt;0),$V425/365*($S425-AP425+1),$V425/365*(AQ425-$R425+1))))),0)</f>
        <v>0</v>
      </c>
      <c r="AS425" s="154">
        <f>AQ425+1</f>
        <v>45870</v>
      </c>
      <c r="AT425" s="154">
        <f>AS425+30</f>
        <v>45900</v>
      </c>
      <c r="AU425" s="158">
        <f>IFERROR(IF(($R425-AT425)&gt;=0,0,IF(($S425-AS425)&lt;0,0,IF(AND(($S425-AT425)&gt;0,(AS425-$R425)&gt;0),$V425/365*(AT425-AS425+1),IF(AND(($S425-AT425)&lt;=0,(AS425-$R425)&gt;0),$V425/365*($S425-AS425+1),$V425/365*(AT425-$R425+1))))),0)</f>
        <v>0</v>
      </c>
      <c r="AV425" s="154">
        <f>AT425+1</f>
        <v>45901</v>
      </c>
      <c r="AW425" s="154">
        <f>AV425+29</f>
        <v>45930</v>
      </c>
      <c r="AX425" s="158">
        <f>IFERROR(IF(($R425-AW425)&gt;=0,0,IF(($S425-AV425)&lt;0,0,IF(AND(($S425-AW425)&gt;0,(AV425-$R425)&gt;0),$V425/365*(AW425-AV425+1),IF(AND(($S425-AW425)&lt;=0,(AV425-$R425)&gt;0),$V425/365*($S425-AV425+1),$V425/365*(AW425-$R425+1))))),0)</f>
        <v>0</v>
      </c>
      <c r="AY425" s="154">
        <f>AW425+1</f>
        <v>45931</v>
      </c>
      <c r="AZ425" s="154">
        <f>AY425+30</f>
        <v>45961</v>
      </c>
      <c r="BA425" s="158">
        <f>IFERROR(IF(($R425-AZ425)&gt;=0,0,IF(($S425-AY425)&lt;0,0,IF(AND(($S425-AZ425)&gt;0,(AY425-$R425)&gt;0),$V425/365*(AZ425-AY425+1),IF(AND(($S425-AZ425)&lt;=0,(AY425-$R425)&gt;0),$V425/365*($S425-AY425+1),$V425/365*(AZ425-$R425+1))))),0)</f>
        <v>0</v>
      </c>
      <c r="BB425" s="154">
        <f>AZ425+1</f>
        <v>45962</v>
      </c>
      <c r="BC425" s="154">
        <f>BB425+29</f>
        <v>45991</v>
      </c>
      <c r="BD425" s="158">
        <f>IFERROR(IF(($R425-BC425)&gt;=0,0,IF(($S425-BB425)&lt;0,0,IF(AND(($S425-BC425)&gt;0,(BB425-$R425)&gt;0),$V425/365*(BC425-BB425+1),IF(AND(($S425-BC425)&lt;=0,(BB425-$R425)&gt;0),$V425/365*($S425-BB425+1),$V425/365*(BC425-$R425+1))))),0)</f>
        <v>0</v>
      </c>
      <c r="BE425" s="154">
        <f>BC425+1</f>
        <v>45992</v>
      </c>
      <c r="BF425" s="154">
        <f>BE425+30</f>
        <v>46022</v>
      </c>
      <c r="BG425" s="158">
        <f>IFERROR(IF(($R425-BF425)&gt;=0,0,IF(($S425-BE425)&lt;0,0,IF(AND(($S425-BF425)&gt;0,(BE425-$R425)&gt;0),$V425/365*(BF425-BE425+1),IF(AND(($S425-BF425)&lt;=0,(BE425-$R425)&gt;0),$V425/365*($S425-BE425+1),$V425/365*(BF425-$R425+1))))),0)</f>
        <v>0</v>
      </c>
      <c r="BH425" s="154">
        <v>46023</v>
      </c>
      <c r="BI425" s="154">
        <f>BH425+30</f>
        <v>46053</v>
      </c>
      <c r="BJ425" s="158">
        <f>IFERROR(IF(($R425-BI425)&gt;=0,0,IF(($S425-BH425)&lt;0,0,IF(AND(($S425-BI425)&gt;0,(BH425-$R425)&gt;0),$V425/365*(BI425-BH425+1),IF(AND(($S425-BI425)&lt;=0,(BH425-$R425)&gt;0),$V425/365*($S425-BH425+1),$V425/365*(BI425-$R425+1))))),0)</f>
        <v>0</v>
      </c>
      <c r="BK425" s="154">
        <f>BI425+1</f>
        <v>46054</v>
      </c>
      <c r="BL425" s="154">
        <f>BK425+27</f>
        <v>46081</v>
      </c>
      <c r="BM425" s="158">
        <f>IFERROR(IF(($R425-BL425)&gt;=0,0,IF(($S425-BK425)&lt;0,0,IF(AND(($S425-BL425)&gt;0,(BK425-$R425)&gt;0),$V425/365*(BL425-BK425+1),IF(AND(($S425-BL425)&lt;=0,(BK425-$R425)&gt;0),$V425/365*($S425-BK425+1),$V425/365*(BL425-$R425+1))))),0)</f>
        <v>0</v>
      </c>
      <c r="BN425" s="154">
        <f>BL425+1</f>
        <v>46082</v>
      </c>
      <c r="BO425" s="154">
        <f>BN425+30</f>
        <v>46112</v>
      </c>
      <c r="BP425" s="158">
        <f>IFERROR(IF(($R425-BO425)&gt;=0,0,IF(($S425-BN425)&lt;0,0,IF(AND(($S425-BO425)&gt;0,(BN425-$R425)&gt;0),$V425/365*(BO425-BN425+1),IF(AND(($S425-BO425)&lt;=0,(BN425-$R425)&gt;0),$V425/365*($S425-BN425+1),$V425/365*(BO425-$R425+1))))),0)</f>
        <v>0</v>
      </c>
      <c r="BQ425" s="154">
        <f>BO425+1</f>
        <v>46113</v>
      </c>
      <c r="BR425" s="154">
        <f>BQ425+29</f>
        <v>46142</v>
      </c>
      <c r="BS425" s="158">
        <f>IFERROR(IF(($R425-BR425)&gt;=0,0,IF(($S425-BQ425)&lt;0,0,IF(AND(($S425-BR425)&gt;0,(BQ425-$R425)&gt;0),$V425/365*(BR425-BQ425+1),IF(AND(($S425-BR425)&lt;=0,(BQ425-$R425)&gt;0),$V425/365*($S425-BQ425+1),$V425/365*(BR425-$R425+1))))),0)</f>
        <v>0</v>
      </c>
      <c r="BT425" s="154">
        <f>BR425+1</f>
        <v>46143</v>
      </c>
      <c r="BU425" s="154">
        <f>BT425+30</f>
        <v>46173</v>
      </c>
      <c r="BV425" s="158">
        <f>IFERROR(IF(($R425-BU425)&gt;=0,0,IF(($S425-BT425)&lt;0,0,IF(AND(($S425-BU425)&gt;0,(BT425-$R425)&gt;0),$V425/365*(BU425-BT425+1),IF(AND(($S425-BU425)&lt;=0,(BT425-$R425)&gt;0),$V425/365*($S425-BT425+1),$V425/365*(BU425-$R425+1))))),0)</f>
        <v>0</v>
      </c>
      <c r="BW425" s="154">
        <f>BU425+1</f>
        <v>46174</v>
      </c>
      <c r="BX425" s="154">
        <f>BW425+29</f>
        <v>46203</v>
      </c>
      <c r="BY425" s="158">
        <f>IFERROR(IF(($R425-BX425)&gt;=0,0,IF(($S425-BW425)&lt;0,0,IF(AND(($S425-BX425)&gt;0,(BW425-$R425)&gt;0),$V425/365*(BX425-BW425+1),IF(AND(($S425-BX425)&lt;=0,(BW425-$R425)&gt;0),$V425/365*($S425-BW425+1),$V425/365*(BX425-$R425+1))))),0)</f>
        <v>0</v>
      </c>
      <c r="BZ425" s="154">
        <f>BX425+1</f>
        <v>46204</v>
      </c>
      <c r="CA425" s="154">
        <f>BZ425+30</f>
        <v>46234</v>
      </c>
      <c r="CB425" s="158">
        <f>IFERROR(IF(($R425-CA425)&gt;=0,0,IF(($S425-BZ425)&lt;0,0,IF(AND(($S425-CA425)&gt;0,(BZ425-$R425)&gt;0),$V425/365*(CA425-BZ425+1),IF(AND(($S425-CA425)&lt;=0,(BZ425-$R425)&gt;0),$V425/365*($S425-BZ425+1),$V425/365*(CA425-$R425+1))))),0)</f>
        <v>0</v>
      </c>
      <c r="CC425" s="154">
        <f>CA425+1</f>
        <v>46235</v>
      </c>
      <c r="CD425" s="154">
        <f>CC425+30</f>
        <v>46265</v>
      </c>
      <c r="CE425" s="158">
        <f>IFERROR(IF(($R425-CD425)&gt;=0,0,IF(($S425-CC425)&lt;0,0,IF(AND(($S425-CD425)&gt;0,(CC425-$R425)&gt;0),$V425/365*(CD425-CC425+1),IF(AND(($S425-CD425)&lt;=0,(CC425-$R425)&gt;0),$V425/365*($S425-CC425+1),$V425/365*(CD425-$R425+1))))),0)</f>
        <v>0</v>
      </c>
      <c r="CF425" s="154">
        <f>CD425+1</f>
        <v>46266</v>
      </c>
      <c r="CG425" s="154">
        <f>CF425+29</f>
        <v>46295</v>
      </c>
      <c r="CH425" s="158">
        <f>IFERROR(IF(($R425-CG425)&gt;=0,0,IF(($S425-CF425)&lt;0,0,IF(AND(($S425-CG425)&gt;0,(CF425-$R425)&gt;0),$V425/365*(CG425-CF425+1),IF(AND(($S425-CG425)&lt;=0,(CF425-$R425)&gt;0),$V425/365*($S425-CF425+1),$V425/365*(CG425-$R425+1))))),0)</f>
        <v>0</v>
      </c>
      <c r="CI425" s="154">
        <f>CG425+1</f>
        <v>46296</v>
      </c>
      <c r="CJ425" s="154">
        <f>CI425+30</f>
        <v>46326</v>
      </c>
      <c r="CK425" s="158">
        <f>IFERROR(IF(($R425-CJ425)&gt;=0,0,IF(($S425-CI425)&lt;0,0,IF(AND(($S425-CJ425)&gt;0,(CI425-$R425)&gt;0),$V425/365*(CJ425-CI425+1),IF(AND(($S425-CJ425)&lt;=0,(CI425-$R425)&gt;0),$V425/365*($S425-CI425+1),$V425/365*(CJ425-$R425+1))))),0)</f>
        <v>0</v>
      </c>
      <c r="CL425" s="154">
        <f>CJ425+1</f>
        <v>46327</v>
      </c>
      <c r="CM425" s="154">
        <f>CL425+29</f>
        <v>46356</v>
      </c>
      <c r="CN425" s="158">
        <f>IFERROR(IF(($R425-CM425)&gt;=0,0,IF(($S425-CL425)&lt;0,0,IF(AND(($S425-CM425)&gt;0,(CL425-$R425)&gt;0),$V425/365*(CM425-CL425+1),IF(AND(($S425-CM425)&lt;=0,(CL425-$R425)&gt;0),$V425/365*($S425-CL425+1),$V425/365*(CM425-$R425+1))))),0)</f>
        <v>0</v>
      </c>
      <c r="CO425" s="154">
        <f>CM425+1</f>
        <v>46357</v>
      </c>
      <c r="CP425" s="154">
        <f>CO425+30</f>
        <v>46387</v>
      </c>
      <c r="CQ425" s="158">
        <f>IFERROR(IF(($R425-CP425)&gt;=0,0,IF(($S425-CO425)&lt;0,0,IF(AND(($S425-CP425)&gt;0,(CO425-$R425)&gt;0),$V425/365*(CP425-CO425+1),IF(AND(($S425-CP425)&lt;=0,(CO425-$R425)&gt;0),$V425/365*($S425-CO425+1),$V425/365*(CP425-$R425+1))))),0)</f>
        <v>0</v>
      </c>
    </row>
    <row r="426" s="80" customFormat="1" ht="24" customHeight="1" outlineLevel="3" spans="1:95">
      <c r="A426" s="119"/>
      <c r="B426" s="120"/>
      <c r="C426" s="121"/>
      <c r="D426" s="119"/>
      <c r="E426" s="120"/>
      <c r="F426" s="120"/>
      <c r="G426" s="120"/>
      <c r="H426" s="122"/>
      <c r="I426" s="122"/>
      <c r="J426" s="122">
        <f>Z426+AC426+AF426+AI426+AL426+AO426+AR426+AU426+AX426+BA426+BD426+BG426</f>
        <v>0</v>
      </c>
      <c r="K426" s="122">
        <f>K425+1</f>
        <v>4</v>
      </c>
      <c r="L426" s="147"/>
      <c r="M426" s="148">
        <f>IFERROR(VLOOKUP($L426,'2-2 引出数据_合同数据仓库'!$B$2:$BP$10000,3,FALSE),0)</f>
        <v>0</v>
      </c>
      <c r="N426" s="122"/>
      <c r="O426" s="148">
        <f>IFERROR(VLOOKUP((LEFT(VLOOKUP($L426,'2-2 引出数据_合同数据仓库'!$B$2:$BP$10000,64,FALSE),15)&amp;(RIGHT(VLOOKUP($L426,'2-2 引出数据_合同数据仓库'!$B$2:$BP$10000,64,FALSE),4)+1)),'2-2 引出数据_合同数据仓库'!$B$2:$BP$10000,3,FALSE),0)</f>
        <v>0</v>
      </c>
      <c r="P426" s="122"/>
      <c r="Q426" s="122">
        <f>IFERROR(VLOOKUP($L426,'2-2 引出数据_合同数据仓库'!$B$2:$BP$10000,28,FALSE),0)</f>
        <v>0</v>
      </c>
      <c r="R426" s="122">
        <f>IFERROR(VLOOKUP($L426,'2-2 引出数据_合同数据仓库'!$B$2:$BP$10000,29,FALSE),0)</f>
        <v>0</v>
      </c>
      <c r="S426" s="122">
        <f>IFERROR(VLOOKUP($L426,'2-2 引出数据_合同数据仓库'!$B$2:$BP$10000,4,FALSE),0)</f>
        <v>0</v>
      </c>
      <c r="T426" s="122"/>
      <c r="U426" s="122">
        <f>IFERROR(VLOOKUP($L426,'2-2 引出数据_合同数据仓库'!$B$2:$BP$10000,15,FALSE),0)</f>
        <v>0</v>
      </c>
      <c r="V426" s="122">
        <f>U426/(S426-R426+1)*365</f>
        <v>0</v>
      </c>
      <c r="W426" s="122"/>
      <c r="X426" s="154">
        <v>45658</v>
      </c>
      <c r="Y426" s="154">
        <f>X426+30</f>
        <v>45688</v>
      </c>
      <c r="Z426" s="158">
        <f>IFERROR(IF(($R426-Y426)&gt;=0,0,IF(($S426-X426)&lt;0,0,IF(AND(($S426-Y426)&gt;0,(X426-$R426)&gt;0),$V426/365*(Y426-X426+1),IF(AND(($S426-Y426)&lt;=0,(X426-$R426)&gt;0),$V426/365*($S426-X426+1),$V426/365*(Y426-$R426+1))))),0)</f>
        <v>0</v>
      </c>
      <c r="AA426" s="154">
        <f>Y426+1</f>
        <v>45689</v>
      </c>
      <c r="AB426" s="154">
        <f>AA426+27</f>
        <v>45716</v>
      </c>
      <c r="AC426" s="158">
        <f>IFERROR(IF(($R426-AB426)&gt;=0,0,IF(($S426-AA426)&lt;0,0,IF(AND(($S426-AB426)&gt;0,(AA426-$R426)&gt;0),$V426/365*(AB426-AA426+1),IF(AND(($S426-AB426)&lt;=0,(AA426-$R426)&gt;0),$V426/365*($S426-AA426+1),$V426/365*(AB426-$R426+1))))),0)</f>
        <v>0</v>
      </c>
      <c r="AD426" s="154">
        <f>AB426+1</f>
        <v>45717</v>
      </c>
      <c r="AE426" s="154">
        <f>AD426+30</f>
        <v>45747</v>
      </c>
      <c r="AF426" s="158">
        <f>IFERROR(IF(($R426-AE426)&gt;=0,0,IF(($S426-AD426)&lt;0,0,IF(AND(($S426-AE426)&gt;0,(AD426-$R426)&gt;0),$V426/365*(AE426-AD426+1),IF(AND(($S426-AE426)&lt;=0,(AD426-$R426)&gt;0),$V426/365*($S426-AD426+1),$V426/365*(AE426-$R426+1))))),0)</f>
        <v>0</v>
      </c>
      <c r="AG426" s="154">
        <f>AE426+1</f>
        <v>45748</v>
      </c>
      <c r="AH426" s="154">
        <f>AG426+29</f>
        <v>45777</v>
      </c>
      <c r="AI426" s="158">
        <f>IFERROR(IF(($R426-AH426)&gt;=0,0,IF(($S426-AG426)&lt;0,0,IF(AND(($S426-AH426)&gt;0,(AG426-$R426)&gt;0),$V426/365*(AH426-AG426+1),IF(AND(($S426-AH426)&lt;=0,(AG426-$R426)&gt;0),$V426/365*($S426-AG426+1),$V426/365*(AH426-$R426+1))))),0)</f>
        <v>0</v>
      </c>
      <c r="AJ426" s="154">
        <f>AH426+1</f>
        <v>45778</v>
      </c>
      <c r="AK426" s="154">
        <f>AJ426+30</f>
        <v>45808</v>
      </c>
      <c r="AL426" s="158">
        <f>IFERROR(IF(($R426-AK426)&gt;=0,0,IF(($S426-AJ426)&lt;0,0,IF(AND(($S426-AK426)&gt;0,(AJ426-$R426)&gt;0),$V426/365*(AK426-AJ426+1),IF(AND(($S426-AK426)&lt;=0,(AJ426-$R426)&gt;0),$V426/365*($S426-AJ426+1),$V426/365*(AK426-$R426+1))))),0)</f>
        <v>0</v>
      </c>
      <c r="AM426" s="154">
        <f>AK426+1</f>
        <v>45809</v>
      </c>
      <c r="AN426" s="154">
        <f>AM426+29</f>
        <v>45838</v>
      </c>
      <c r="AO426" s="158">
        <f>IFERROR(IF(($R426-AN426)&gt;=0,0,IF(($S426-AM426)&lt;0,0,IF(AND(($S426-AN426)&gt;0,(AM426-$R426)&gt;0),$V426/365*(AN426-AM426+1),IF(AND(($S426-AN426)&lt;=0,(AM426-$R426)&gt;0),$V426/365*($S426-AM426+1),$V426/365*(AN426-$R426+1))))),0)</f>
        <v>0</v>
      </c>
      <c r="AP426" s="154">
        <f>AN426+1</f>
        <v>45839</v>
      </c>
      <c r="AQ426" s="154">
        <f>AP426+30</f>
        <v>45869</v>
      </c>
      <c r="AR426" s="158">
        <f>IFERROR(IF(($R426-AQ426)&gt;=0,0,IF(($S426-AP426)&lt;0,0,IF(AND(($S426-AQ426)&gt;0,(AP426-$R426)&gt;0),$V426/365*(AQ426-AP426+1),IF(AND(($S426-AQ426)&lt;=0,(AP426-$R426)&gt;0),$V426/365*($S426-AP426+1),$V426/365*(AQ426-$R426+1))))),0)</f>
        <v>0</v>
      </c>
      <c r="AS426" s="154">
        <f>AQ426+1</f>
        <v>45870</v>
      </c>
      <c r="AT426" s="154">
        <f>AS426+30</f>
        <v>45900</v>
      </c>
      <c r="AU426" s="158">
        <f>IFERROR(IF(($R426-AT426)&gt;=0,0,IF(($S426-AS426)&lt;0,0,IF(AND(($S426-AT426)&gt;0,(AS426-$R426)&gt;0),$V426/365*(AT426-AS426+1),IF(AND(($S426-AT426)&lt;=0,(AS426-$R426)&gt;0),$V426/365*($S426-AS426+1),$V426/365*(AT426-$R426+1))))),0)</f>
        <v>0</v>
      </c>
      <c r="AV426" s="154">
        <f>AT426+1</f>
        <v>45901</v>
      </c>
      <c r="AW426" s="154">
        <f>AV426+29</f>
        <v>45930</v>
      </c>
      <c r="AX426" s="158">
        <f>IFERROR(IF(($R426-AW426)&gt;=0,0,IF(($S426-AV426)&lt;0,0,IF(AND(($S426-AW426)&gt;0,(AV426-$R426)&gt;0),$V426/365*(AW426-AV426+1),IF(AND(($S426-AW426)&lt;=0,(AV426-$R426)&gt;0),$V426/365*($S426-AV426+1),$V426/365*(AW426-$R426+1))))),0)</f>
        <v>0</v>
      </c>
      <c r="AY426" s="154">
        <f>AW426+1</f>
        <v>45931</v>
      </c>
      <c r="AZ426" s="154">
        <f>AY426+30</f>
        <v>45961</v>
      </c>
      <c r="BA426" s="158">
        <f>IFERROR(IF(($R426-AZ426)&gt;=0,0,IF(($S426-AY426)&lt;0,0,IF(AND(($S426-AZ426)&gt;0,(AY426-$R426)&gt;0),$V426/365*(AZ426-AY426+1),IF(AND(($S426-AZ426)&lt;=0,(AY426-$R426)&gt;0),$V426/365*($S426-AY426+1),$V426/365*(AZ426-$R426+1))))),0)</f>
        <v>0</v>
      </c>
      <c r="BB426" s="154">
        <f>AZ426+1</f>
        <v>45962</v>
      </c>
      <c r="BC426" s="154">
        <f>BB426+29</f>
        <v>45991</v>
      </c>
      <c r="BD426" s="158">
        <f>IFERROR(IF(($R426-BC426)&gt;=0,0,IF(($S426-BB426)&lt;0,0,IF(AND(($S426-BC426)&gt;0,(BB426-$R426)&gt;0),$V426/365*(BC426-BB426+1),IF(AND(($S426-BC426)&lt;=0,(BB426-$R426)&gt;0),$V426/365*($S426-BB426+1),$V426/365*(BC426-$R426+1))))),0)</f>
        <v>0</v>
      </c>
      <c r="BE426" s="154">
        <f>BC426+1</f>
        <v>45992</v>
      </c>
      <c r="BF426" s="154">
        <f>BE426+30</f>
        <v>46022</v>
      </c>
      <c r="BG426" s="158">
        <f>IFERROR(IF(($R426-BF426)&gt;=0,0,IF(($S426-BE426)&lt;0,0,IF(AND(($S426-BF426)&gt;0,(BE426-$R426)&gt;0),$V426/365*(BF426-BE426+1),IF(AND(($S426-BF426)&lt;=0,(BE426-$R426)&gt;0),$V426/365*($S426-BE426+1),$V426/365*(BF426-$R426+1))))),0)</f>
        <v>0</v>
      </c>
      <c r="BH426" s="154">
        <v>46023</v>
      </c>
      <c r="BI426" s="154">
        <f>BH426+30</f>
        <v>46053</v>
      </c>
      <c r="BJ426" s="158">
        <f>IFERROR(IF(($R426-BI426)&gt;=0,0,IF(($S426-BH426)&lt;0,0,IF(AND(($S426-BI426)&gt;0,(BH426-$R426)&gt;0),$V426/365*(BI426-BH426+1),IF(AND(($S426-BI426)&lt;=0,(BH426-$R426)&gt;0),$V426/365*($S426-BH426+1),$V426/365*(BI426-$R426+1))))),0)</f>
        <v>0</v>
      </c>
      <c r="BK426" s="154">
        <f>BI426+1</f>
        <v>46054</v>
      </c>
      <c r="BL426" s="154">
        <f>BK426+27</f>
        <v>46081</v>
      </c>
      <c r="BM426" s="158">
        <f>IFERROR(IF(($R426-BL426)&gt;=0,0,IF(($S426-BK426)&lt;0,0,IF(AND(($S426-BL426)&gt;0,(BK426-$R426)&gt;0),$V426/365*(BL426-BK426+1),IF(AND(($S426-BL426)&lt;=0,(BK426-$R426)&gt;0),$V426/365*($S426-BK426+1),$V426/365*(BL426-$R426+1))))),0)</f>
        <v>0</v>
      </c>
      <c r="BN426" s="154">
        <f>BL426+1</f>
        <v>46082</v>
      </c>
      <c r="BO426" s="154">
        <f>BN426+30</f>
        <v>46112</v>
      </c>
      <c r="BP426" s="158">
        <f>IFERROR(IF(($R426-BO426)&gt;=0,0,IF(($S426-BN426)&lt;0,0,IF(AND(($S426-BO426)&gt;0,(BN426-$R426)&gt;0),$V426/365*(BO426-BN426+1),IF(AND(($S426-BO426)&lt;=0,(BN426-$R426)&gt;0),$V426/365*($S426-BN426+1),$V426/365*(BO426-$R426+1))))),0)</f>
        <v>0</v>
      </c>
      <c r="BQ426" s="154">
        <f>BO426+1</f>
        <v>46113</v>
      </c>
      <c r="BR426" s="154">
        <f>BQ426+29</f>
        <v>46142</v>
      </c>
      <c r="BS426" s="158">
        <f>IFERROR(IF(($R426-BR426)&gt;=0,0,IF(($S426-BQ426)&lt;0,0,IF(AND(($S426-BR426)&gt;0,(BQ426-$R426)&gt;0),$V426/365*(BR426-BQ426+1),IF(AND(($S426-BR426)&lt;=0,(BQ426-$R426)&gt;0),$V426/365*($S426-BQ426+1),$V426/365*(BR426-$R426+1))))),0)</f>
        <v>0</v>
      </c>
      <c r="BT426" s="154">
        <f>BR426+1</f>
        <v>46143</v>
      </c>
      <c r="BU426" s="154">
        <f>BT426+30</f>
        <v>46173</v>
      </c>
      <c r="BV426" s="158">
        <f>IFERROR(IF(($R426-BU426)&gt;=0,0,IF(($S426-BT426)&lt;0,0,IF(AND(($S426-BU426)&gt;0,(BT426-$R426)&gt;0),$V426/365*(BU426-BT426+1),IF(AND(($S426-BU426)&lt;=0,(BT426-$R426)&gt;0),$V426/365*($S426-BT426+1),$V426/365*(BU426-$R426+1))))),0)</f>
        <v>0</v>
      </c>
      <c r="BW426" s="154">
        <f>BU426+1</f>
        <v>46174</v>
      </c>
      <c r="BX426" s="154">
        <f>BW426+29</f>
        <v>46203</v>
      </c>
      <c r="BY426" s="158">
        <f>IFERROR(IF(($R426-BX426)&gt;=0,0,IF(($S426-BW426)&lt;0,0,IF(AND(($S426-BX426)&gt;0,(BW426-$R426)&gt;0),$V426/365*(BX426-BW426+1),IF(AND(($S426-BX426)&lt;=0,(BW426-$R426)&gt;0),$V426/365*($S426-BW426+1),$V426/365*(BX426-$R426+1))))),0)</f>
        <v>0</v>
      </c>
      <c r="BZ426" s="154">
        <f>BX426+1</f>
        <v>46204</v>
      </c>
      <c r="CA426" s="154">
        <f>BZ426+30</f>
        <v>46234</v>
      </c>
      <c r="CB426" s="158">
        <f>IFERROR(IF(($R426-CA426)&gt;=0,0,IF(($S426-BZ426)&lt;0,0,IF(AND(($S426-CA426)&gt;0,(BZ426-$R426)&gt;0),$V426/365*(CA426-BZ426+1),IF(AND(($S426-CA426)&lt;=0,(BZ426-$R426)&gt;0),$V426/365*($S426-BZ426+1),$V426/365*(CA426-$R426+1))))),0)</f>
        <v>0</v>
      </c>
      <c r="CC426" s="154">
        <f>CA426+1</f>
        <v>46235</v>
      </c>
      <c r="CD426" s="154">
        <f>CC426+30</f>
        <v>46265</v>
      </c>
      <c r="CE426" s="158">
        <f>IFERROR(IF(($R426-CD426)&gt;=0,0,IF(($S426-CC426)&lt;0,0,IF(AND(($S426-CD426)&gt;0,(CC426-$R426)&gt;0),$V426/365*(CD426-CC426+1),IF(AND(($S426-CD426)&lt;=0,(CC426-$R426)&gt;0),$V426/365*($S426-CC426+1),$V426/365*(CD426-$R426+1))))),0)</f>
        <v>0</v>
      </c>
      <c r="CF426" s="154">
        <f>CD426+1</f>
        <v>46266</v>
      </c>
      <c r="CG426" s="154">
        <f>CF426+29</f>
        <v>46295</v>
      </c>
      <c r="CH426" s="158">
        <f>IFERROR(IF(($R426-CG426)&gt;=0,0,IF(($S426-CF426)&lt;0,0,IF(AND(($S426-CG426)&gt;0,(CF426-$R426)&gt;0),$V426/365*(CG426-CF426+1),IF(AND(($S426-CG426)&lt;=0,(CF426-$R426)&gt;0),$V426/365*($S426-CF426+1),$V426/365*(CG426-$R426+1))))),0)</f>
        <v>0</v>
      </c>
      <c r="CI426" s="154">
        <f>CG426+1</f>
        <v>46296</v>
      </c>
      <c r="CJ426" s="154">
        <f>CI426+30</f>
        <v>46326</v>
      </c>
      <c r="CK426" s="158">
        <f>IFERROR(IF(($R426-CJ426)&gt;=0,0,IF(($S426-CI426)&lt;0,0,IF(AND(($S426-CJ426)&gt;0,(CI426-$R426)&gt;0),$V426/365*(CJ426-CI426+1),IF(AND(($S426-CJ426)&lt;=0,(CI426-$R426)&gt;0),$V426/365*($S426-CI426+1),$V426/365*(CJ426-$R426+1))))),0)</f>
        <v>0</v>
      </c>
      <c r="CL426" s="154">
        <f>CJ426+1</f>
        <v>46327</v>
      </c>
      <c r="CM426" s="154">
        <f>CL426+29</f>
        <v>46356</v>
      </c>
      <c r="CN426" s="158">
        <f>IFERROR(IF(($R426-CM426)&gt;=0,0,IF(($S426-CL426)&lt;0,0,IF(AND(($S426-CM426)&gt;0,(CL426-$R426)&gt;0),$V426/365*(CM426-CL426+1),IF(AND(($S426-CM426)&lt;=0,(CL426-$R426)&gt;0),$V426/365*($S426-CL426+1),$V426/365*(CM426-$R426+1))))),0)</f>
        <v>0</v>
      </c>
      <c r="CO426" s="154">
        <f>CM426+1</f>
        <v>46357</v>
      </c>
      <c r="CP426" s="154">
        <f>CO426+30</f>
        <v>46387</v>
      </c>
      <c r="CQ426" s="158">
        <f>IFERROR(IF(($R426-CP426)&gt;=0,0,IF(($S426-CO426)&lt;0,0,IF(AND(($S426-CP426)&gt;0,(CO426-$R426)&gt;0),$V426/365*(CP426-CO426+1),IF(AND(($S426-CP426)&lt;=0,(CO426-$R426)&gt;0),$V426/365*($S426-CO426+1),$V426/365*(CP426-$R426+1))))),0)</f>
        <v>0</v>
      </c>
    </row>
    <row r="427" s="80" customFormat="1" ht="24" customHeight="1" outlineLevel="4" spans="1:95">
      <c r="A427" s="123" t="s">
        <v>2814</v>
      </c>
      <c r="B427" s="124"/>
      <c r="C427" s="124"/>
      <c r="D427" s="124"/>
      <c r="E427" s="124"/>
      <c r="F427" s="124"/>
      <c r="G427" s="125"/>
      <c r="H427" s="126"/>
      <c r="I427" s="126"/>
      <c r="J427" s="126"/>
      <c r="K427" s="126"/>
      <c r="L427" s="149"/>
      <c r="M427" s="149"/>
      <c r="N427" s="126"/>
      <c r="O427" s="126"/>
      <c r="P427" s="126"/>
      <c r="Q427" s="126"/>
      <c r="R427" s="126"/>
      <c r="S427" s="126"/>
      <c r="T427" s="126"/>
      <c r="U427" s="126"/>
      <c r="V427" s="126"/>
      <c r="W427" s="126"/>
      <c r="X427" s="126"/>
      <c r="Y427" s="126"/>
      <c r="Z427" s="126"/>
      <c r="AA427" s="126"/>
      <c r="AB427" s="126"/>
      <c r="AC427" s="126"/>
      <c r="AD427" s="126"/>
      <c r="AE427" s="126"/>
      <c r="AF427" s="126"/>
      <c r="AG427" s="126"/>
      <c r="AH427" s="126"/>
      <c r="AI427" s="126"/>
      <c r="AJ427" s="126"/>
      <c r="AK427" s="126"/>
      <c r="AL427" s="126"/>
      <c r="AM427" s="126"/>
      <c r="AN427" s="126"/>
      <c r="AO427" s="126"/>
      <c r="AP427" s="126"/>
      <c r="AQ427" s="126"/>
      <c r="AR427" s="126"/>
      <c r="AS427" s="126"/>
      <c r="AT427" s="126"/>
      <c r="AU427" s="126"/>
      <c r="AV427" s="126"/>
      <c r="AW427" s="126"/>
      <c r="AX427" s="126"/>
      <c r="AY427" s="126"/>
      <c r="AZ427" s="126"/>
      <c r="BA427" s="126"/>
      <c r="BB427" s="126"/>
      <c r="BC427" s="126"/>
      <c r="BD427" s="126"/>
      <c r="BE427" s="126"/>
      <c r="BF427" s="126"/>
      <c r="BG427" s="126"/>
      <c r="BH427" s="126"/>
      <c r="BI427" s="126"/>
      <c r="BJ427" s="126"/>
      <c r="BK427" s="126"/>
      <c r="BL427" s="126"/>
      <c r="BM427" s="126"/>
      <c r="BN427" s="126"/>
      <c r="BO427" s="126"/>
      <c r="BP427" s="126"/>
      <c r="BQ427" s="126"/>
      <c r="BR427" s="126"/>
      <c r="BS427" s="126"/>
      <c r="BT427" s="126"/>
      <c r="BU427" s="126"/>
      <c r="BV427" s="126"/>
      <c r="BW427" s="126"/>
      <c r="BX427" s="126"/>
      <c r="BY427" s="126"/>
      <c r="BZ427" s="126"/>
      <c r="CA427" s="126"/>
      <c r="CB427" s="126"/>
      <c r="CC427" s="126"/>
      <c r="CD427" s="126"/>
      <c r="CE427" s="126"/>
      <c r="CF427" s="126"/>
      <c r="CG427" s="126"/>
      <c r="CH427" s="126"/>
      <c r="CI427" s="126"/>
      <c r="CJ427" s="126"/>
      <c r="CK427" s="126"/>
      <c r="CL427" s="126"/>
      <c r="CM427" s="126"/>
      <c r="CN427" s="126"/>
      <c r="CO427" s="126"/>
      <c r="CP427" s="126"/>
      <c r="CQ427" s="126"/>
    </row>
    <row r="428" ht="24" customHeight="1" outlineLevel="1" spans="1:95">
      <c r="A428" s="22"/>
      <c r="B428" s="109" t="s">
        <v>787</v>
      </c>
      <c r="C428" s="110" t="s">
        <v>222</v>
      </c>
      <c r="D428" s="22" t="s">
        <v>223</v>
      </c>
      <c r="E428" s="109"/>
      <c r="F428" s="109"/>
      <c r="G428" s="109"/>
      <c r="H428" s="111">
        <f>X428+AA428+AD428+AG428+AJ428+AM428+AP428+AS428+AV428+AY428+BB428+BE428</f>
        <v>0</v>
      </c>
      <c r="I428" s="111">
        <f>Y428+AB428+AE428+AH428+AK428+AN428+AQ428+AT428+AW428+AZ428+BC428+BF428</f>
        <v>0</v>
      </c>
      <c r="J428" s="111">
        <f t="shared" ref="J428:J434" si="89">Z428+AC428+AF428+AI428+AL428+AO428+AR428+AU428+AX428+BA428+BD428+BG428</f>
        <v>0</v>
      </c>
      <c r="K428" s="111"/>
      <c r="L428" s="144"/>
      <c r="M428" s="144"/>
      <c r="N428" s="111"/>
      <c r="O428" s="111"/>
      <c r="P428" s="111"/>
      <c r="Q428" s="111"/>
      <c r="R428" s="111"/>
      <c r="S428" s="111"/>
      <c r="T428" s="111"/>
      <c r="U428" s="111"/>
      <c r="V428" s="111"/>
      <c r="W428" s="111"/>
      <c r="X428" s="111">
        <f>VLOOKUP($C428,'1 预算编制表单'!$C:$BJ,27,FALSE)</f>
        <v>0</v>
      </c>
      <c r="Y428" s="111">
        <f>X428-Z428</f>
        <v>0</v>
      </c>
      <c r="Z428" s="111">
        <f>Z429+Z436+Z442+Z448+Z454+Z460+Z466+Z472+Z478+Z484+Z490+Z496+Z502</f>
        <v>0</v>
      </c>
      <c r="AA428" s="111">
        <f>VLOOKUP($C428,'1 预算编制表单'!$C:$BJ,30,FALSE)</f>
        <v>0</v>
      </c>
      <c r="AB428" s="111">
        <f>AA428-AC428</f>
        <v>0</v>
      </c>
      <c r="AC428" s="111">
        <f>AC429+AC436+AC442+AC448+AC454+AC460+AC466+AC472+AC478+AC484+AC490+AC496+AC502</f>
        <v>0</v>
      </c>
      <c r="AD428" s="111">
        <f>VLOOKUP($C428,'1 预算编制表单'!$C:$BJ,33,FALSE)</f>
        <v>0</v>
      </c>
      <c r="AE428" s="111">
        <f>AD428-AF428</f>
        <v>0</v>
      </c>
      <c r="AF428" s="111">
        <f>AF429+AF436+AF442+AF448+AF454+AF460+AF466+AF472+AF478+AF484+AF490+AF496+AF502</f>
        <v>0</v>
      </c>
      <c r="AG428" s="111">
        <f>VLOOKUP($C428,'1 预算编制表单'!$C:$BJ,36,FALSE)</f>
        <v>0</v>
      </c>
      <c r="AH428" s="111">
        <f>AG428-AI428</f>
        <v>0</v>
      </c>
      <c r="AI428" s="111">
        <f>AI429+AI436+AI442+AI448+AI454+AI460+AI466+AI472+AI478+AI484+AI490+AI496+AI502</f>
        <v>0</v>
      </c>
      <c r="AJ428" s="111">
        <f>VLOOKUP($C428,'1 预算编制表单'!$C:$BJ,39,FALSE)</f>
        <v>0</v>
      </c>
      <c r="AK428" s="111">
        <f>AJ428-AL428</f>
        <v>0</v>
      </c>
      <c r="AL428" s="111">
        <f>AL429+AL436+AL442+AL448+AL454+AL460+AL466+AL472+AL478+AL484+AL490+AL496+AL502</f>
        <v>0</v>
      </c>
      <c r="AM428" s="111">
        <f>VLOOKUP($C428,'1 预算编制表单'!$C:$BJ,42,FALSE)</f>
        <v>0</v>
      </c>
      <c r="AN428" s="111">
        <f>AM428-AO428</f>
        <v>0</v>
      </c>
      <c r="AO428" s="111">
        <f>AO429+AO436+AO442+AO448+AO454+AO460+AO466+AO472+AO478+AO484+AO490+AO496+AO502</f>
        <v>0</v>
      </c>
      <c r="AP428" s="111">
        <f>VLOOKUP($C428,'1 预算编制表单'!$C:$BJ,45,FALSE)</f>
        <v>0</v>
      </c>
      <c r="AQ428" s="111">
        <f>AP428-AR428</f>
        <v>0</v>
      </c>
      <c r="AR428" s="111">
        <f>AR429+AR436+AR442+AR448+AR454+AR460+AR466+AR472+AR478+AR484+AR490+AR496+AR502</f>
        <v>0</v>
      </c>
      <c r="AS428" s="111">
        <f>VLOOKUP($C428,'1 预算编制表单'!$C:$BJ,48,FALSE)</f>
        <v>0</v>
      </c>
      <c r="AT428" s="111">
        <f>AS428-AU428</f>
        <v>0</v>
      </c>
      <c r="AU428" s="111">
        <f>AU429+AU436+AU442+AU448+AU454+AU460+AU466+AU472+AU478+AU484+AU490+AU496+AU502</f>
        <v>0</v>
      </c>
      <c r="AV428" s="111">
        <f>VLOOKUP($C428,'1 预算编制表单'!$C:$BJ,51,FALSE)</f>
        <v>0</v>
      </c>
      <c r="AW428" s="111">
        <f>AV428-AX428</f>
        <v>0</v>
      </c>
      <c r="AX428" s="111">
        <f>AX429+AX436+AX442+AX448+AX454+AX460+AX466+AX472+AX478+AX484+AX490+AX496+AX502</f>
        <v>0</v>
      </c>
      <c r="AY428" s="111">
        <f>VLOOKUP($C428,'1 预算编制表单'!$C:$BJ,54,FALSE)</f>
        <v>0</v>
      </c>
      <c r="AZ428" s="111">
        <f>AY428-BA428</f>
        <v>0</v>
      </c>
      <c r="BA428" s="111">
        <f>BA429+BA436+BA442+BA448+BA454+BA460+BA466+BA472+BA478+BA484+BA490+BA496+BA502</f>
        <v>0</v>
      </c>
      <c r="BB428" s="111">
        <f>VLOOKUP($C428,'1 预算编制表单'!$C:$BJ,57,FALSE)</f>
        <v>0</v>
      </c>
      <c r="BC428" s="111">
        <f>BB428-BD428</f>
        <v>0</v>
      </c>
      <c r="BD428" s="111">
        <f>BD429+BD436+BD442+BD448+BD454+BD460+BD466+BD472+BD478+BD484+BD490+BD496+BD502</f>
        <v>0</v>
      </c>
      <c r="BE428" s="111">
        <f>VLOOKUP($C428,'1 预算编制表单'!$C:$BJ,60,FALSE)</f>
        <v>0</v>
      </c>
      <c r="BF428" s="111">
        <f>BE428-BG428</f>
        <v>0</v>
      </c>
      <c r="BG428" s="111">
        <f>BG429+BG436+BG442+BG448+BG454+BG460+BG466+BG472+BG478+BG484+BG490+BG496+BG502</f>
        <v>0</v>
      </c>
      <c r="BH428" s="111">
        <f>VLOOKUP($C428,'1 预算编制表单'!$C:$BJ,27,FALSE)</f>
        <v>0</v>
      </c>
      <c r="BI428" s="111">
        <f>BH428-BJ428</f>
        <v>0</v>
      </c>
      <c r="BJ428" s="111">
        <f>BJ429+BJ436+BJ442+BJ448+BJ454+BJ460+BJ466+BJ472+BJ478+BJ484+BJ490+BJ496+BJ502</f>
        <v>0</v>
      </c>
      <c r="BK428" s="111">
        <f>VLOOKUP($C428,'1 预算编制表单'!$C:$BJ,30,FALSE)</f>
        <v>0</v>
      </c>
      <c r="BL428" s="111">
        <f>BK428-BM428</f>
        <v>0</v>
      </c>
      <c r="BM428" s="111">
        <f>BM429+BM436+BM442+BM448+BM454+BM460+BM466+BM472+BM478+BM484+BM490+BM496+BM502</f>
        <v>0</v>
      </c>
      <c r="BN428" s="111">
        <f>VLOOKUP($C428,'1 预算编制表单'!$C:$BJ,33,FALSE)</f>
        <v>0</v>
      </c>
      <c r="BO428" s="111">
        <f>BN428-BP428</f>
        <v>0</v>
      </c>
      <c r="BP428" s="111">
        <f>BP429+BP436+BP442+BP448+BP454+BP460+BP466+BP472+BP478+BP484+BP490+BP496+BP502</f>
        <v>0</v>
      </c>
      <c r="BQ428" s="111">
        <f>VLOOKUP($C428,'1 预算编制表单'!$C:$BJ,36,FALSE)</f>
        <v>0</v>
      </c>
      <c r="BR428" s="111">
        <f>BQ428-BS428</f>
        <v>0</v>
      </c>
      <c r="BS428" s="111">
        <f>BS429+BS436+BS442+BS448+BS454+BS460+BS466+BS472+BS478+BS484+BS490+BS496+BS502</f>
        <v>0</v>
      </c>
      <c r="BT428" s="111">
        <f>VLOOKUP($C428,'1 预算编制表单'!$C:$BJ,39,FALSE)</f>
        <v>0</v>
      </c>
      <c r="BU428" s="111">
        <f>BT428-BV428</f>
        <v>0</v>
      </c>
      <c r="BV428" s="111">
        <f>BV429+BV436+BV442+BV448+BV454+BV460+BV466+BV472+BV478+BV484+BV490+BV496+BV502</f>
        <v>0</v>
      </c>
      <c r="BW428" s="111">
        <f>VLOOKUP($C428,'1 预算编制表单'!$C:$BJ,42,FALSE)</f>
        <v>0</v>
      </c>
      <c r="BX428" s="111">
        <f>BW428-BY428</f>
        <v>0</v>
      </c>
      <c r="BY428" s="111">
        <f>BY429+BY436+BY442+BY448+BY454+BY460+BY466+BY472+BY478+BY484+BY490+BY496+BY502</f>
        <v>0</v>
      </c>
      <c r="BZ428" s="111">
        <f>VLOOKUP($C428,'1 预算编制表单'!$C:$BJ,45,FALSE)</f>
        <v>0</v>
      </c>
      <c r="CA428" s="111">
        <f>BZ428-CB428</f>
        <v>0</v>
      </c>
      <c r="CB428" s="111">
        <f>CB429+CB436+CB442+CB448+CB454+CB460+CB466+CB472+CB478+CB484+CB490+CB496+CB502</f>
        <v>0</v>
      </c>
      <c r="CC428" s="111">
        <f>VLOOKUP($C428,'1 预算编制表单'!$C:$BJ,48,FALSE)</f>
        <v>0</v>
      </c>
      <c r="CD428" s="111">
        <f>CC428-CE428</f>
        <v>0</v>
      </c>
      <c r="CE428" s="111">
        <f>CE429+CE436+CE442+CE448+CE454+CE460+CE466+CE472+CE478+CE484+CE490+CE496+CE502</f>
        <v>0</v>
      </c>
      <c r="CF428" s="111">
        <f>VLOOKUP($C428,'1 预算编制表单'!$C:$BJ,51,FALSE)</f>
        <v>0</v>
      </c>
      <c r="CG428" s="111">
        <f>CF428-CH428</f>
        <v>0</v>
      </c>
      <c r="CH428" s="111">
        <f>CH429+CH436+CH442+CH448+CH454+CH460+CH466+CH472+CH478+CH484+CH490+CH496+CH502</f>
        <v>0</v>
      </c>
      <c r="CI428" s="111">
        <f>VLOOKUP($C428,'1 预算编制表单'!$C:$BJ,54,FALSE)</f>
        <v>0</v>
      </c>
      <c r="CJ428" s="111">
        <f>CI428-CK428</f>
        <v>0</v>
      </c>
      <c r="CK428" s="111">
        <f>CK429+CK436+CK442+CK448+CK454+CK460+CK466+CK472+CK478+CK484+CK490+CK496+CK502</f>
        <v>0</v>
      </c>
      <c r="CL428" s="111">
        <f>VLOOKUP($C428,'1 预算编制表单'!$C:$BJ,57,FALSE)</f>
        <v>0</v>
      </c>
      <c r="CM428" s="111">
        <f>CL428-CN428</f>
        <v>0</v>
      </c>
      <c r="CN428" s="111">
        <f>CN429+CN436+CN442+CN448+CN454+CN460+CN466+CN472+CN478+CN484+CN490+CN496+CN502</f>
        <v>0</v>
      </c>
      <c r="CO428" s="111">
        <f>VLOOKUP($C428,'1 预算编制表单'!$C:$BJ,60,FALSE)</f>
        <v>0</v>
      </c>
      <c r="CP428" s="111">
        <f>CO428-CQ428</f>
        <v>0</v>
      </c>
      <c r="CQ428" s="111">
        <f>CQ429+CQ436+CQ442+CQ448+CQ454+CQ460+CQ466+CQ472+CQ478+CQ484+CQ490+CQ496+CQ502</f>
        <v>0</v>
      </c>
    </row>
    <row r="429" ht="24" customHeight="1" outlineLevel="2" spans="1:95">
      <c r="A429" s="49"/>
      <c r="B429" s="112" t="s">
        <v>792</v>
      </c>
      <c r="C429" s="113" t="s">
        <v>1418</v>
      </c>
      <c r="D429" s="49" t="s">
        <v>1419</v>
      </c>
      <c r="E429" s="112"/>
      <c r="F429" s="112"/>
      <c r="G429" s="112"/>
      <c r="H429" s="114">
        <f>X429+AA429+AD429+AG429+AJ429+AM429+AP429+AS429+AV429+AY429+BB429+BE429</f>
        <v>0</v>
      </c>
      <c r="I429" s="114">
        <f>Y429+AB429+AE429+AH429+AK429+AN429+AQ429+AT429+AW429+AZ429+BC429+BF429</f>
        <v>0</v>
      </c>
      <c r="J429" s="114">
        <f t="shared" si="89"/>
        <v>0</v>
      </c>
      <c r="K429" s="114"/>
      <c r="L429" s="145"/>
      <c r="M429" s="145"/>
      <c r="N429" s="114"/>
      <c r="O429" s="114"/>
      <c r="P429" s="114"/>
      <c r="Q429" s="114"/>
      <c r="R429" s="114"/>
      <c r="S429" s="114"/>
      <c r="T429" s="114"/>
      <c r="U429" s="114"/>
      <c r="V429" s="114"/>
      <c r="W429" s="114"/>
      <c r="X429" s="114">
        <f>VLOOKUP($C429,'1 预算编制表单'!$C:$BJ,27,FALSE)</f>
        <v>0</v>
      </c>
      <c r="Y429" s="114">
        <f>X429-Z429</f>
        <v>0</v>
      </c>
      <c r="Z429" s="114">
        <f>SUM(Z430:Z435)</f>
        <v>0</v>
      </c>
      <c r="AA429" s="114">
        <f>VLOOKUP($C429,'1 预算编制表单'!$C:$BJ,30,FALSE)</f>
        <v>0</v>
      </c>
      <c r="AB429" s="114">
        <f>AA429-AC429</f>
        <v>0</v>
      </c>
      <c r="AC429" s="114">
        <f>SUM(AC430:AC435)</f>
        <v>0</v>
      </c>
      <c r="AD429" s="114">
        <f>VLOOKUP($C429,'1 预算编制表单'!$C:$BJ,33,FALSE)</f>
        <v>0</v>
      </c>
      <c r="AE429" s="114">
        <f>AD429-AF429</f>
        <v>0</v>
      </c>
      <c r="AF429" s="114">
        <f>SUM(AF430:AF435)</f>
        <v>0</v>
      </c>
      <c r="AG429" s="114">
        <f>VLOOKUP($C429,'1 预算编制表单'!$C:$BJ,36,FALSE)</f>
        <v>0</v>
      </c>
      <c r="AH429" s="114">
        <f>AG429-AI429</f>
        <v>0</v>
      </c>
      <c r="AI429" s="114">
        <f>SUM(AI430:AI435)</f>
        <v>0</v>
      </c>
      <c r="AJ429" s="114">
        <f>VLOOKUP($C429,'1 预算编制表单'!$C:$BJ,39,FALSE)</f>
        <v>0</v>
      </c>
      <c r="AK429" s="114">
        <f>AJ429-AL429</f>
        <v>0</v>
      </c>
      <c r="AL429" s="114">
        <f>SUM(AL430:AL435)</f>
        <v>0</v>
      </c>
      <c r="AM429" s="114">
        <f>VLOOKUP($C429,'1 预算编制表单'!$C:$BJ,42,FALSE)</f>
        <v>0</v>
      </c>
      <c r="AN429" s="114">
        <f>AM429-AO429</f>
        <v>0</v>
      </c>
      <c r="AO429" s="114">
        <f>SUM(AO430:AO435)</f>
        <v>0</v>
      </c>
      <c r="AP429" s="114">
        <f>VLOOKUP($C429,'1 预算编制表单'!$C:$BJ,45,FALSE)</f>
        <v>0</v>
      </c>
      <c r="AQ429" s="114">
        <f>AP429-AR429</f>
        <v>0</v>
      </c>
      <c r="AR429" s="114">
        <f>SUM(AR430:AR435)</f>
        <v>0</v>
      </c>
      <c r="AS429" s="114">
        <f>VLOOKUP($C429,'1 预算编制表单'!$C:$BJ,48,FALSE)</f>
        <v>0</v>
      </c>
      <c r="AT429" s="114">
        <f>AS429-AU429</f>
        <v>0</v>
      </c>
      <c r="AU429" s="114">
        <f>SUM(AU430:AU435)</f>
        <v>0</v>
      </c>
      <c r="AV429" s="114">
        <f>VLOOKUP($C429,'1 预算编制表单'!$C:$BJ,51,FALSE)</f>
        <v>0</v>
      </c>
      <c r="AW429" s="114">
        <f>AV429-AX429</f>
        <v>0</v>
      </c>
      <c r="AX429" s="114">
        <f>SUM(AX430:AX435)</f>
        <v>0</v>
      </c>
      <c r="AY429" s="114">
        <f>VLOOKUP($C429,'1 预算编制表单'!$C:$BJ,54,FALSE)</f>
        <v>0</v>
      </c>
      <c r="AZ429" s="114">
        <f>AY429-BA429</f>
        <v>0</v>
      </c>
      <c r="BA429" s="114">
        <f>SUM(BA430:BA435)</f>
        <v>0</v>
      </c>
      <c r="BB429" s="114">
        <f>VLOOKUP($C429,'1 预算编制表单'!$C:$BJ,57,FALSE)</f>
        <v>0</v>
      </c>
      <c r="BC429" s="114">
        <f>BB429-BD429</f>
        <v>0</v>
      </c>
      <c r="BD429" s="114">
        <f>SUM(BD430:BD435)</f>
        <v>0</v>
      </c>
      <c r="BE429" s="114">
        <f>VLOOKUP($C429,'1 预算编制表单'!$C:$BJ,60,FALSE)</f>
        <v>0</v>
      </c>
      <c r="BF429" s="114">
        <f>BE429-BG429</f>
        <v>0</v>
      </c>
      <c r="BG429" s="114">
        <f>SUM(BG430:BG435)</f>
        <v>0</v>
      </c>
      <c r="BH429" s="114">
        <f>VLOOKUP($C429,'1 预算编制表单'!$C:$BJ,27,FALSE)</f>
        <v>0</v>
      </c>
      <c r="BI429" s="114">
        <f>BH429-BJ429</f>
        <v>0</v>
      </c>
      <c r="BJ429" s="114">
        <f>SUM(BJ430:BJ435)</f>
        <v>0</v>
      </c>
      <c r="BK429" s="114">
        <f>VLOOKUP($C429,'1 预算编制表单'!$C:$BJ,30,FALSE)</f>
        <v>0</v>
      </c>
      <c r="BL429" s="114">
        <f>BK429-BM429</f>
        <v>0</v>
      </c>
      <c r="BM429" s="114">
        <f>SUM(BM430:BM435)</f>
        <v>0</v>
      </c>
      <c r="BN429" s="114">
        <f>VLOOKUP($C429,'1 预算编制表单'!$C:$BJ,33,FALSE)</f>
        <v>0</v>
      </c>
      <c r="BO429" s="114">
        <f>BN429-BP429</f>
        <v>0</v>
      </c>
      <c r="BP429" s="114">
        <f>SUM(BP430:BP435)</f>
        <v>0</v>
      </c>
      <c r="BQ429" s="114">
        <f>VLOOKUP($C429,'1 预算编制表单'!$C:$BJ,36,FALSE)</f>
        <v>0</v>
      </c>
      <c r="BR429" s="114">
        <f>BQ429-BS429</f>
        <v>0</v>
      </c>
      <c r="BS429" s="114">
        <f>SUM(BS430:BS435)</f>
        <v>0</v>
      </c>
      <c r="BT429" s="114">
        <f>VLOOKUP($C429,'1 预算编制表单'!$C:$BJ,39,FALSE)</f>
        <v>0</v>
      </c>
      <c r="BU429" s="114">
        <f>BT429-BV429</f>
        <v>0</v>
      </c>
      <c r="BV429" s="114">
        <f>SUM(BV430:BV435)</f>
        <v>0</v>
      </c>
      <c r="BW429" s="114">
        <f>VLOOKUP($C429,'1 预算编制表单'!$C:$BJ,42,FALSE)</f>
        <v>0</v>
      </c>
      <c r="BX429" s="114">
        <f>BW429-BY429</f>
        <v>0</v>
      </c>
      <c r="BY429" s="114">
        <f>SUM(BY430:BY435)</f>
        <v>0</v>
      </c>
      <c r="BZ429" s="114">
        <f>VLOOKUP($C429,'1 预算编制表单'!$C:$BJ,45,FALSE)</f>
        <v>0</v>
      </c>
      <c r="CA429" s="114">
        <f>BZ429-CB429</f>
        <v>0</v>
      </c>
      <c r="CB429" s="114">
        <f>SUM(CB430:CB435)</f>
        <v>0</v>
      </c>
      <c r="CC429" s="114">
        <f>VLOOKUP($C429,'1 预算编制表单'!$C:$BJ,48,FALSE)</f>
        <v>0</v>
      </c>
      <c r="CD429" s="114">
        <f>CC429-CE429</f>
        <v>0</v>
      </c>
      <c r="CE429" s="114">
        <f>SUM(CE430:CE435)</f>
        <v>0</v>
      </c>
      <c r="CF429" s="114">
        <f>VLOOKUP($C429,'1 预算编制表单'!$C:$BJ,51,FALSE)</f>
        <v>0</v>
      </c>
      <c r="CG429" s="114">
        <f>CF429-CH429</f>
        <v>0</v>
      </c>
      <c r="CH429" s="114">
        <f>SUM(CH430:CH435)</f>
        <v>0</v>
      </c>
      <c r="CI429" s="114">
        <f>VLOOKUP($C429,'1 预算编制表单'!$C:$BJ,54,FALSE)</f>
        <v>0</v>
      </c>
      <c r="CJ429" s="114">
        <f>CI429-CK429</f>
        <v>0</v>
      </c>
      <c r="CK429" s="114">
        <f>SUM(CK430:CK435)</f>
        <v>0</v>
      </c>
      <c r="CL429" s="114">
        <f>VLOOKUP($C429,'1 预算编制表单'!$C:$BJ,57,FALSE)</f>
        <v>0</v>
      </c>
      <c r="CM429" s="114">
        <f>CL429-CN429</f>
        <v>0</v>
      </c>
      <c r="CN429" s="114">
        <f>SUM(CN430:CN435)</f>
        <v>0</v>
      </c>
      <c r="CO429" s="114">
        <f>VLOOKUP($C429,'1 预算编制表单'!$C:$BJ,60,FALSE)</f>
        <v>0</v>
      </c>
      <c r="CP429" s="114">
        <f>CO429-CQ429</f>
        <v>0</v>
      </c>
      <c r="CQ429" s="114">
        <f>SUM(CQ430:CQ435)</f>
        <v>0</v>
      </c>
    </row>
    <row r="430" s="80" customFormat="1" ht="24" customHeight="1" outlineLevel="3" spans="1:95">
      <c r="A430" s="119"/>
      <c r="B430" s="120"/>
      <c r="C430" s="121" t="s">
        <v>1420</v>
      </c>
      <c r="D430" s="119" t="s">
        <v>2830</v>
      </c>
      <c r="E430" s="120"/>
      <c r="F430" s="120"/>
      <c r="G430" s="120"/>
      <c r="H430" s="122"/>
      <c r="I430" s="122"/>
      <c r="J430" s="122">
        <f t="shared" si="89"/>
        <v>0</v>
      </c>
      <c r="K430" s="122"/>
      <c r="L430" s="152"/>
      <c r="M430" s="148"/>
      <c r="N430" s="122"/>
      <c r="O430" s="148"/>
      <c r="P430" s="122"/>
      <c r="Q430" s="122"/>
      <c r="R430" s="122"/>
      <c r="S430" s="122"/>
      <c r="T430" s="122"/>
      <c r="U430" s="122"/>
      <c r="V430" s="122"/>
      <c r="W430" s="122"/>
      <c r="X430" s="155"/>
      <c r="Y430" s="155"/>
      <c r="Z430" s="131">
        <f>报销单计算表!B18</f>
        <v>0</v>
      </c>
      <c r="AA430" s="155"/>
      <c r="AB430" s="155"/>
      <c r="AC430" s="131">
        <f>报销单计算表!C18</f>
        <v>0</v>
      </c>
      <c r="AD430" s="155"/>
      <c r="AE430" s="155"/>
      <c r="AF430" s="131">
        <f>报销单计算表!D18</f>
        <v>0</v>
      </c>
      <c r="AG430" s="155"/>
      <c r="AH430" s="155"/>
      <c r="AI430" s="131">
        <f>报销单计算表!E18</f>
        <v>0</v>
      </c>
      <c r="AJ430" s="155"/>
      <c r="AK430" s="155"/>
      <c r="AL430" s="131">
        <f>报销单计算表!F18</f>
        <v>0</v>
      </c>
      <c r="AM430" s="155"/>
      <c r="AN430" s="155"/>
      <c r="AO430" s="131">
        <f>报销单计算表!G18</f>
        <v>0</v>
      </c>
      <c r="AP430" s="155"/>
      <c r="AQ430" s="155"/>
      <c r="AR430" s="131">
        <f>报销单计算表!H18</f>
        <v>0</v>
      </c>
      <c r="AS430" s="155"/>
      <c r="AT430" s="155"/>
      <c r="AU430" s="131">
        <f>报销单计算表!I18</f>
        <v>0</v>
      </c>
      <c r="AV430" s="155"/>
      <c r="AW430" s="155"/>
      <c r="AX430" s="131">
        <f>报销单计算表!J18</f>
        <v>0</v>
      </c>
      <c r="AY430" s="155"/>
      <c r="AZ430" s="155"/>
      <c r="BA430" s="131">
        <f>报销单计算表!K18</f>
        <v>0</v>
      </c>
      <c r="BB430" s="155"/>
      <c r="BC430" s="155"/>
      <c r="BD430" s="131">
        <f>报销单计算表!L18</f>
        <v>0</v>
      </c>
      <c r="BE430" s="155"/>
      <c r="BF430" s="155"/>
      <c r="BG430" s="131">
        <f>报销单计算表!M18</f>
        <v>0</v>
      </c>
      <c r="BH430" s="155"/>
      <c r="BI430" s="155"/>
      <c r="BJ430" s="131"/>
      <c r="BK430" s="155"/>
      <c r="BL430" s="155"/>
      <c r="BM430" s="131"/>
      <c r="BN430" s="155"/>
      <c r="BO430" s="155"/>
      <c r="BP430" s="131"/>
      <c r="BQ430" s="155"/>
      <c r="BR430" s="155"/>
      <c r="BS430" s="131"/>
      <c r="BT430" s="155"/>
      <c r="BU430" s="155"/>
      <c r="BV430" s="131"/>
      <c r="BW430" s="155"/>
      <c r="BX430" s="155"/>
      <c r="BY430" s="131"/>
      <c r="BZ430" s="155"/>
      <c r="CA430" s="155"/>
      <c r="CB430" s="131"/>
      <c r="CC430" s="155"/>
      <c r="CD430" s="155"/>
      <c r="CE430" s="131"/>
      <c r="CF430" s="155"/>
      <c r="CG430" s="155"/>
      <c r="CH430" s="131"/>
      <c r="CI430" s="155"/>
      <c r="CJ430" s="155"/>
      <c r="CK430" s="131"/>
      <c r="CL430" s="155"/>
      <c r="CM430" s="155"/>
      <c r="CN430" s="131"/>
      <c r="CO430" s="155"/>
      <c r="CP430" s="155"/>
      <c r="CQ430" s="131"/>
    </row>
    <row r="431" s="80" customFormat="1" ht="24" customHeight="1" outlineLevel="3" spans="1:95">
      <c r="A431" s="119"/>
      <c r="B431" s="120"/>
      <c r="C431" s="121"/>
      <c r="D431" s="119"/>
      <c r="E431" s="120"/>
      <c r="F431" s="120"/>
      <c r="G431" s="120"/>
      <c r="H431" s="122"/>
      <c r="I431" s="122"/>
      <c r="J431" s="122">
        <f t="shared" si="89"/>
        <v>0</v>
      </c>
      <c r="K431" s="122">
        <f>K430+1</f>
        <v>1</v>
      </c>
      <c r="L431" s="147"/>
      <c r="M431" s="148">
        <f>IFERROR(VLOOKUP($L431,'2-2 引出数据_合同数据仓库'!$B$2:$BP$10000,3,FALSE),0)</f>
        <v>0</v>
      </c>
      <c r="N431" s="122"/>
      <c r="O431" s="148">
        <f>IFERROR(VLOOKUP((LEFT(VLOOKUP($L431,'2-2 引出数据_合同数据仓库'!$B$2:$BP$10000,64,FALSE),15)&amp;(RIGHT(VLOOKUP($L431,'2-2 引出数据_合同数据仓库'!$B$2:$BP$10000,64,FALSE),4)+1)),'2-2 引出数据_合同数据仓库'!$B$2:$BP$10000,3,FALSE),0)</f>
        <v>0</v>
      </c>
      <c r="P431" s="122"/>
      <c r="Q431" s="122">
        <f>IFERROR(VLOOKUP($L431,'2-2 引出数据_合同数据仓库'!$B$2:$BP$10000,28,FALSE),0)</f>
        <v>0</v>
      </c>
      <c r="R431" s="122">
        <f>IFERROR(VLOOKUP($L431,'2-2 引出数据_合同数据仓库'!$B$2:$BP$10000,29,FALSE),0)</f>
        <v>0</v>
      </c>
      <c r="S431" s="122">
        <f>IFERROR(VLOOKUP($L431,'2-2 引出数据_合同数据仓库'!$B$2:$BP$10000,4,FALSE),0)</f>
        <v>0</v>
      </c>
      <c r="T431" s="122"/>
      <c r="U431" s="122">
        <f>IFERROR(VLOOKUP($L431,'2-2 引出数据_合同数据仓库'!$B$2:$BP$10000,15,FALSE),0)</f>
        <v>0</v>
      </c>
      <c r="V431" s="122">
        <f>U431/(S431-R431+1)*365</f>
        <v>0</v>
      </c>
      <c r="W431" s="122"/>
      <c r="X431" s="154">
        <v>45658</v>
      </c>
      <c r="Y431" s="154">
        <f>X431+30</f>
        <v>45688</v>
      </c>
      <c r="Z431" s="158">
        <f>IFERROR(IF(($R431-Y431)&gt;=0,0,IF(($S431-X431)&lt;0,0,IF(AND(($S431-Y431)&gt;0,(X431-$R431)&gt;0),$V431/365*(Y431-X431+1),IF(AND(($S431-Y431)&lt;=0,(X431-$R431)&gt;0),$V431/365*($S431-X431+1),$V431/365*(Y431-$R431+1))))),0)</f>
        <v>0</v>
      </c>
      <c r="AA431" s="154">
        <f>Y431+1</f>
        <v>45689</v>
      </c>
      <c r="AB431" s="154">
        <f>AA431+27</f>
        <v>45716</v>
      </c>
      <c r="AC431" s="158">
        <f>IFERROR(IF(($R431-AB431)&gt;=0,0,IF(($S431-AA431)&lt;0,0,IF(AND(($S431-AB431)&gt;0,(AA431-$R431)&gt;0),$V431/365*(AB431-AA431+1),IF(AND(($S431-AB431)&lt;=0,(AA431-$R431)&gt;0),$V431/365*($S431-AA431+1),$V431/365*(AB431-$R431+1))))),0)</f>
        <v>0</v>
      </c>
      <c r="AD431" s="154">
        <f>AB431+1</f>
        <v>45717</v>
      </c>
      <c r="AE431" s="154">
        <f>AD431+30</f>
        <v>45747</v>
      </c>
      <c r="AF431" s="158">
        <f>IFERROR(IF(($R431-AE431)&gt;=0,0,IF(($S431-AD431)&lt;0,0,IF(AND(($S431-AE431)&gt;0,(AD431-$R431)&gt;0),$V431/365*(AE431-AD431+1),IF(AND(($S431-AE431)&lt;=0,(AD431-$R431)&gt;0),$V431/365*($S431-AD431+1),$V431/365*(AE431-$R431+1))))),0)</f>
        <v>0</v>
      </c>
      <c r="AG431" s="154">
        <f>AE431+1</f>
        <v>45748</v>
      </c>
      <c r="AH431" s="154">
        <f>AG431+29</f>
        <v>45777</v>
      </c>
      <c r="AI431" s="158">
        <f>IFERROR(IF(($R431-AH431)&gt;=0,0,IF(($S431-AG431)&lt;0,0,IF(AND(($S431-AH431)&gt;0,(AG431-$R431)&gt;0),$V431/365*(AH431-AG431+1),IF(AND(($S431-AH431)&lt;=0,(AG431-$R431)&gt;0),$V431/365*($S431-AG431+1),$V431/365*(AH431-$R431+1))))),0)</f>
        <v>0</v>
      </c>
      <c r="AJ431" s="154">
        <f>AH431+1</f>
        <v>45778</v>
      </c>
      <c r="AK431" s="154">
        <f>AJ431+30</f>
        <v>45808</v>
      </c>
      <c r="AL431" s="158">
        <f>IFERROR(IF(($R431-AK431)&gt;=0,0,IF(($S431-AJ431)&lt;0,0,IF(AND(($S431-AK431)&gt;0,(AJ431-$R431)&gt;0),$V431/365*(AK431-AJ431+1),IF(AND(($S431-AK431)&lt;=0,(AJ431-$R431)&gt;0),$V431/365*($S431-AJ431+1),$V431/365*(AK431-$R431+1))))),0)</f>
        <v>0</v>
      </c>
      <c r="AM431" s="154">
        <f>AK431+1</f>
        <v>45809</v>
      </c>
      <c r="AN431" s="154">
        <f>AM431+29</f>
        <v>45838</v>
      </c>
      <c r="AO431" s="158">
        <f>IFERROR(IF(($R431-AN431)&gt;=0,0,IF(($S431-AM431)&lt;0,0,IF(AND(($S431-AN431)&gt;0,(AM431-$R431)&gt;0),$V431/365*(AN431-AM431+1),IF(AND(($S431-AN431)&lt;=0,(AM431-$R431)&gt;0),$V431/365*($S431-AM431+1),$V431/365*(AN431-$R431+1))))),0)</f>
        <v>0</v>
      </c>
      <c r="AP431" s="154">
        <f>AN431+1</f>
        <v>45839</v>
      </c>
      <c r="AQ431" s="154">
        <f>AP431+30</f>
        <v>45869</v>
      </c>
      <c r="AR431" s="158">
        <f>IFERROR(IF(($R431-AQ431)&gt;=0,0,IF(($S431-AP431)&lt;0,0,IF(AND(($S431-AQ431)&gt;0,(AP431-$R431)&gt;0),$V431/365*(AQ431-AP431+1),IF(AND(($S431-AQ431)&lt;=0,(AP431-$R431)&gt;0),$V431/365*($S431-AP431+1),$V431/365*(AQ431-$R431+1))))),0)</f>
        <v>0</v>
      </c>
      <c r="AS431" s="154">
        <f>AQ431+1</f>
        <v>45870</v>
      </c>
      <c r="AT431" s="154">
        <f>AS431+30</f>
        <v>45900</v>
      </c>
      <c r="AU431" s="158">
        <f>IFERROR(IF(($R431-AT431)&gt;=0,0,IF(($S431-AS431)&lt;0,0,IF(AND(($S431-AT431)&gt;0,(AS431-$R431)&gt;0),$V431/365*(AT431-AS431+1),IF(AND(($S431-AT431)&lt;=0,(AS431-$R431)&gt;0),$V431/365*($S431-AS431+1),$V431/365*(AT431-$R431+1))))),0)</f>
        <v>0</v>
      </c>
      <c r="AV431" s="154">
        <f>AT431+1</f>
        <v>45901</v>
      </c>
      <c r="AW431" s="154">
        <f>AV431+29</f>
        <v>45930</v>
      </c>
      <c r="AX431" s="158">
        <f>IFERROR(IF(($R431-AW431)&gt;=0,0,IF(($S431-AV431)&lt;0,0,IF(AND(($S431-AW431)&gt;0,(AV431-$R431)&gt;0),$V431/365*(AW431-AV431+1),IF(AND(($S431-AW431)&lt;=0,(AV431-$R431)&gt;0),$V431/365*($S431-AV431+1),$V431/365*(AW431-$R431+1))))),0)</f>
        <v>0</v>
      </c>
      <c r="AY431" s="154">
        <f>AW431+1</f>
        <v>45931</v>
      </c>
      <c r="AZ431" s="154">
        <f>AY431+30</f>
        <v>45961</v>
      </c>
      <c r="BA431" s="158">
        <f>IFERROR(IF(($R431-AZ431)&gt;=0,0,IF(($S431-AY431)&lt;0,0,IF(AND(($S431-AZ431)&gt;0,(AY431-$R431)&gt;0),$V431/365*(AZ431-AY431+1),IF(AND(($S431-AZ431)&lt;=0,(AY431-$R431)&gt;0),$V431/365*($S431-AY431+1),$V431/365*(AZ431-$R431+1))))),0)</f>
        <v>0</v>
      </c>
      <c r="BB431" s="154">
        <f>AZ431+1</f>
        <v>45962</v>
      </c>
      <c r="BC431" s="154">
        <f>BB431+29</f>
        <v>45991</v>
      </c>
      <c r="BD431" s="158">
        <f>IFERROR(IF(($R431-BC431)&gt;=0,0,IF(($S431-BB431)&lt;0,0,IF(AND(($S431-BC431)&gt;0,(BB431-$R431)&gt;0),$V431/365*(BC431-BB431+1),IF(AND(($S431-BC431)&lt;=0,(BB431-$R431)&gt;0),$V431/365*($S431-BB431+1),$V431/365*(BC431-$R431+1))))),0)</f>
        <v>0</v>
      </c>
      <c r="BE431" s="154">
        <f>BC431+1</f>
        <v>45992</v>
      </c>
      <c r="BF431" s="154">
        <f>BE431+30</f>
        <v>46022</v>
      </c>
      <c r="BG431" s="158">
        <f>IFERROR(IF(($R431-BF431)&gt;=0,0,IF(($S431-BE431)&lt;0,0,IF(AND(($S431-BF431)&gt;0,(BE431-$R431)&gt;0),$V431/365*(BF431-BE431+1),IF(AND(($S431-BF431)&lt;=0,(BE431-$R431)&gt;0),$V431/365*($S431-BE431+1),$V431/365*(BF431-$R431+1))))),0)</f>
        <v>0</v>
      </c>
      <c r="BH431" s="154">
        <v>46023</v>
      </c>
      <c r="BI431" s="154">
        <f>BH431+30</f>
        <v>46053</v>
      </c>
      <c r="BJ431" s="158">
        <f>IFERROR(IF(($R431-BI431)&gt;=0,0,IF(($S431-BH431)&lt;0,0,IF(AND(($S431-BI431)&gt;0,(BH431-$R431)&gt;0),$V431/365*(BI431-BH431+1),IF(AND(($S431-BI431)&lt;=0,(BH431-$R431)&gt;0),$V431/365*($S431-BH431+1),$V431/365*(BI431-$R431+1))))),0)</f>
        <v>0</v>
      </c>
      <c r="BK431" s="154">
        <f>BI431+1</f>
        <v>46054</v>
      </c>
      <c r="BL431" s="154">
        <f>BK431+27</f>
        <v>46081</v>
      </c>
      <c r="BM431" s="158">
        <f>IFERROR(IF(($R431-BL431)&gt;=0,0,IF(($S431-BK431)&lt;0,0,IF(AND(($S431-BL431)&gt;0,(BK431-$R431)&gt;0),$V431/365*(BL431-BK431+1),IF(AND(($S431-BL431)&lt;=0,(BK431-$R431)&gt;0),$V431/365*($S431-BK431+1),$V431/365*(BL431-$R431+1))))),0)</f>
        <v>0</v>
      </c>
      <c r="BN431" s="154">
        <f>BL431+1</f>
        <v>46082</v>
      </c>
      <c r="BO431" s="154">
        <f>BN431+30</f>
        <v>46112</v>
      </c>
      <c r="BP431" s="158">
        <f>IFERROR(IF(($R431-BO431)&gt;=0,0,IF(($S431-BN431)&lt;0,0,IF(AND(($S431-BO431)&gt;0,(BN431-$R431)&gt;0),$V431/365*(BO431-BN431+1),IF(AND(($S431-BO431)&lt;=0,(BN431-$R431)&gt;0),$V431/365*($S431-BN431+1),$V431/365*(BO431-$R431+1))))),0)</f>
        <v>0</v>
      </c>
      <c r="BQ431" s="154">
        <f>BO431+1</f>
        <v>46113</v>
      </c>
      <c r="BR431" s="154">
        <f>BQ431+29</f>
        <v>46142</v>
      </c>
      <c r="BS431" s="158">
        <f>IFERROR(IF(($R431-BR431)&gt;=0,0,IF(($S431-BQ431)&lt;0,0,IF(AND(($S431-BR431)&gt;0,(BQ431-$R431)&gt;0),$V431/365*(BR431-BQ431+1),IF(AND(($S431-BR431)&lt;=0,(BQ431-$R431)&gt;0),$V431/365*($S431-BQ431+1),$V431/365*(BR431-$R431+1))))),0)</f>
        <v>0</v>
      </c>
      <c r="BT431" s="154">
        <f>BR431+1</f>
        <v>46143</v>
      </c>
      <c r="BU431" s="154">
        <f>BT431+30</f>
        <v>46173</v>
      </c>
      <c r="BV431" s="158">
        <f>IFERROR(IF(($R431-BU431)&gt;=0,0,IF(($S431-BT431)&lt;0,0,IF(AND(($S431-BU431)&gt;0,(BT431-$R431)&gt;0),$V431/365*(BU431-BT431+1),IF(AND(($S431-BU431)&lt;=0,(BT431-$R431)&gt;0),$V431/365*($S431-BT431+1),$V431/365*(BU431-$R431+1))))),0)</f>
        <v>0</v>
      </c>
      <c r="BW431" s="154">
        <f>BU431+1</f>
        <v>46174</v>
      </c>
      <c r="BX431" s="154">
        <f>BW431+29</f>
        <v>46203</v>
      </c>
      <c r="BY431" s="158">
        <f>IFERROR(IF(($R431-BX431)&gt;=0,0,IF(($S431-BW431)&lt;0,0,IF(AND(($S431-BX431)&gt;0,(BW431-$R431)&gt;0),$V431/365*(BX431-BW431+1),IF(AND(($S431-BX431)&lt;=0,(BW431-$R431)&gt;0),$V431/365*($S431-BW431+1),$V431/365*(BX431-$R431+1))))),0)</f>
        <v>0</v>
      </c>
      <c r="BZ431" s="154">
        <f>BX431+1</f>
        <v>46204</v>
      </c>
      <c r="CA431" s="154">
        <f>BZ431+30</f>
        <v>46234</v>
      </c>
      <c r="CB431" s="158">
        <f>IFERROR(IF(($R431-CA431)&gt;=0,0,IF(($S431-BZ431)&lt;0,0,IF(AND(($S431-CA431)&gt;0,(BZ431-$R431)&gt;0),$V431/365*(CA431-BZ431+1),IF(AND(($S431-CA431)&lt;=0,(BZ431-$R431)&gt;0),$V431/365*($S431-BZ431+1),$V431/365*(CA431-$R431+1))))),0)</f>
        <v>0</v>
      </c>
      <c r="CC431" s="154">
        <f>CA431+1</f>
        <v>46235</v>
      </c>
      <c r="CD431" s="154">
        <f>CC431+30</f>
        <v>46265</v>
      </c>
      <c r="CE431" s="158">
        <f>IFERROR(IF(($R431-CD431)&gt;=0,0,IF(($S431-CC431)&lt;0,0,IF(AND(($S431-CD431)&gt;0,(CC431-$R431)&gt;0),$V431/365*(CD431-CC431+1),IF(AND(($S431-CD431)&lt;=0,(CC431-$R431)&gt;0),$V431/365*($S431-CC431+1),$V431/365*(CD431-$R431+1))))),0)</f>
        <v>0</v>
      </c>
      <c r="CF431" s="154">
        <f>CD431+1</f>
        <v>46266</v>
      </c>
      <c r="CG431" s="154">
        <f>CF431+29</f>
        <v>46295</v>
      </c>
      <c r="CH431" s="158">
        <f>IFERROR(IF(($R431-CG431)&gt;=0,0,IF(($S431-CF431)&lt;0,0,IF(AND(($S431-CG431)&gt;0,(CF431-$R431)&gt;0),$V431/365*(CG431-CF431+1),IF(AND(($S431-CG431)&lt;=0,(CF431-$R431)&gt;0),$V431/365*($S431-CF431+1),$V431/365*(CG431-$R431+1))))),0)</f>
        <v>0</v>
      </c>
      <c r="CI431" s="154">
        <f>CG431+1</f>
        <v>46296</v>
      </c>
      <c r="CJ431" s="154">
        <f>CI431+30</f>
        <v>46326</v>
      </c>
      <c r="CK431" s="158">
        <f>IFERROR(IF(($R431-CJ431)&gt;=0,0,IF(($S431-CI431)&lt;0,0,IF(AND(($S431-CJ431)&gt;0,(CI431-$R431)&gt;0),$V431/365*(CJ431-CI431+1),IF(AND(($S431-CJ431)&lt;=0,(CI431-$R431)&gt;0),$V431/365*($S431-CI431+1),$V431/365*(CJ431-$R431+1))))),0)</f>
        <v>0</v>
      </c>
      <c r="CL431" s="154">
        <f>CJ431+1</f>
        <v>46327</v>
      </c>
      <c r="CM431" s="154">
        <f>CL431+29</f>
        <v>46356</v>
      </c>
      <c r="CN431" s="158">
        <f>IFERROR(IF(($R431-CM431)&gt;=0,0,IF(($S431-CL431)&lt;0,0,IF(AND(($S431-CM431)&gt;0,(CL431-$R431)&gt;0),$V431/365*(CM431-CL431+1),IF(AND(($S431-CM431)&lt;=0,(CL431-$R431)&gt;0),$V431/365*($S431-CL431+1),$V431/365*(CM431-$R431+1))))),0)</f>
        <v>0</v>
      </c>
      <c r="CO431" s="154">
        <f>CM431+1</f>
        <v>46357</v>
      </c>
      <c r="CP431" s="154">
        <f>CO431+30</f>
        <v>46387</v>
      </c>
      <c r="CQ431" s="158">
        <f>IFERROR(IF(($R431-CP431)&gt;=0,0,IF(($S431-CO431)&lt;0,0,IF(AND(($S431-CP431)&gt;0,(CO431-$R431)&gt;0),$V431/365*(CP431-CO431+1),IF(AND(($S431-CP431)&lt;=0,(CO431-$R431)&gt;0),$V431/365*($S431-CO431+1),$V431/365*(CP431-$R431+1))))),0)</f>
        <v>0</v>
      </c>
    </row>
    <row r="432" s="80" customFormat="1" ht="24" customHeight="1" outlineLevel="3" spans="1:95">
      <c r="A432" s="119"/>
      <c r="B432" s="120"/>
      <c r="C432" s="121"/>
      <c r="D432" s="119"/>
      <c r="E432" s="120"/>
      <c r="F432" s="120"/>
      <c r="G432" s="120"/>
      <c r="H432" s="122"/>
      <c r="I432" s="122"/>
      <c r="J432" s="122">
        <f t="shared" si="89"/>
        <v>0</v>
      </c>
      <c r="K432" s="122">
        <f>K431+1</f>
        <v>2</v>
      </c>
      <c r="L432" s="147"/>
      <c r="M432" s="148">
        <f>IFERROR(VLOOKUP($L432,'2-2 引出数据_合同数据仓库'!$B$2:$BP$10000,3,FALSE),0)</f>
        <v>0</v>
      </c>
      <c r="N432" s="122"/>
      <c r="O432" s="148">
        <f>IFERROR(VLOOKUP((LEFT(VLOOKUP($L432,'2-2 引出数据_合同数据仓库'!$B$2:$BP$10000,64,FALSE),15)&amp;(RIGHT(VLOOKUP($L432,'2-2 引出数据_合同数据仓库'!$B$2:$BP$10000,64,FALSE),4)+1)),'2-2 引出数据_合同数据仓库'!$B$2:$BP$10000,3,FALSE),0)</f>
        <v>0</v>
      </c>
      <c r="P432" s="122"/>
      <c r="Q432" s="122">
        <f>IFERROR(VLOOKUP($L432,'2-2 引出数据_合同数据仓库'!$B$2:$BP$10000,28,FALSE),0)</f>
        <v>0</v>
      </c>
      <c r="R432" s="122">
        <f>IFERROR(VLOOKUP($L432,'2-2 引出数据_合同数据仓库'!$B$2:$BP$10000,29,FALSE),0)</f>
        <v>0</v>
      </c>
      <c r="S432" s="122">
        <f>IFERROR(VLOOKUP($L432,'2-2 引出数据_合同数据仓库'!$B$2:$BP$10000,4,FALSE),0)</f>
        <v>0</v>
      </c>
      <c r="T432" s="122"/>
      <c r="U432" s="122">
        <f>IFERROR(VLOOKUP($L432,'2-2 引出数据_合同数据仓库'!$B$2:$BP$10000,15,FALSE),0)</f>
        <v>0</v>
      </c>
      <c r="V432" s="122">
        <f>U432/(S432-R432+1)*365</f>
        <v>0</v>
      </c>
      <c r="W432" s="122"/>
      <c r="X432" s="154">
        <v>45658</v>
      </c>
      <c r="Y432" s="154">
        <f>X432+30</f>
        <v>45688</v>
      </c>
      <c r="Z432" s="158">
        <f>IFERROR(IF(($R432-Y432)&gt;=0,0,IF(($S432-X432)&lt;0,0,IF(AND(($S432-Y432)&gt;0,(X432-$R432)&gt;0),$V432/365*(Y432-X432+1),IF(AND(($S432-Y432)&lt;=0,(X432-$R432)&gt;0),$V432/365*($S432-X432+1),$V432/365*(Y432-$R432+1))))),0)</f>
        <v>0</v>
      </c>
      <c r="AA432" s="154">
        <f>Y432+1</f>
        <v>45689</v>
      </c>
      <c r="AB432" s="154">
        <f>AA432+27</f>
        <v>45716</v>
      </c>
      <c r="AC432" s="158">
        <f>IFERROR(IF(($R432-AB432)&gt;=0,0,IF(($S432-AA432)&lt;0,0,IF(AND(($S432-AB432)&gt;0,(AA432-$R432)&gt;0),$V432/365*(AB432-AA432+1),IF(AND(($S432-AB432)&lt;=0,(AA432-$R432)&gt;0),$V432/365*($S432-AA432+1),$V432/365*(AB432-$R432+1))))),0)</f>
        <v>0</v>
      </c>
      <c r="AD432" s="154">
        <f>AB432+1</f>
        <v>45717</v>
      </c>
      <c r="AE432" s="154">
        <f>AD432+30</f>
        <v>45747</v>
      </c>
      <c r="AF432" s="158">
        <f>IFERROR(IF(($R432-AE432)&gt;=0,0,IF(($S432-AD432)&lt;0,0,IF(AND(($S432-AE432)&gt;0,(AD432-$R432)&gt;0),$V432/365*(AE432-AD432+1),IF(AND(($S432-AE432)&lt;=0,(AD432-$R432)&gt;0),$V432/365*($S432-AD432+1),$V432/365*(AE432-$R432+1))))),0)</f>
        <v>0</v>
      </c>
      <c r="AG432" s="154">
        <f>AE432+1</f>
        <v>45748</v>
      </c>
      <c r="AH432" s="154">
        <f>AG432+29</f>
        <v>45777</v>
      </c>
      <c r="AI432" s="158">
        <f>IFERROR(IF(($R432-AH432)&gt;=0,0,IF(($S432-AG432)&lt;0,0,IF(AND(($S432-AH432)&gt;0,(AG432-$R432)&gt;0),$V432/365*(AH432-AG432+1),IF(AND(($S432-AH432)&lt;=0,(AG432-$R432)&gt;0),$V432/365*($S432-AG432+1),$V432/365*(AH432-$R432+1))))),0)</f>
        <v>0</v>
      </c>
      <c r="AJ432" s="154">
        <f>AH432+1</f>
        <v>45778</v>
      </c>
      <c r="AK432" s="154">
        <f>AJ432+30</f>
        <v>45808</v>
      </c>
      <c r="AL432" s="158">
        <f>IFERROR(IF(($R432-AK432)&gt;=0,0,IF(($S432-AJ432)&lt;0,0,IF(AND(($S432-AK432)&gt;0,(AJ432-$R432)&gt;0),$V432/365*(AK432-AJ432+1),IF(AND(($S432-AK432)&lt;=0,(AJ432-$R432)&gt;0),$V432/365*($S432-AJ432+1),$V432/365*(AK432-$R432+1))))),0)</f>
        <v>0</v>
      </c>
      <c r="AM432" s="154">
        <f>AK432+1</f>
        <v>45809</v>
      </c>
      <c r="AN432" s="154">
        <f>AM432+29</f>
        <v>45838</v>
      </c>
      <c r="AO432" s="158">
        <f>IFERROR(IF(($R432-AN432)&gt;=0,0,IF(($S432-AM432)&lt;0,0,IF(AND(($S432-AN432)&gt;0,(AM432-$R432)&gt;0),$V432/365*(AN432-AM432+1),IF(AND(($S432-AN432)&lt;=0,(AM432-$R432)&gt;0),$V432/365*($S432-AM432+1),$V432/365*(AN432-$R432+1))))),0)</f>
        <v>0</v>
      </c>
      <c r="AP432" s="154">
        <f>AN432+1</f>
        <v>45839</v>
      </c>
      <c r="AQ432" s="154">
        <f>AP432+30</f>
        <v>45869</v>
      </c>
      <c r="AR432" s="158">
        <f>IFERROR(IF(($R432-AQ432)&gt;=0,0,IF(($S432-AP432)&lt;0,0,IF(AND(($S432-AQ432)&gt;0,(AP432-$R432)&gt;0),$V432/365*(AQ432-AP432+1),IF(AND(($S432-AQ432)&lt;=0,(AP432-$R432)&gt;0),$V432/365*($S432-AP432+1),$V432/365*(AQ432-$R432+1))))),0)</f>
        <v>0</v>
      </c>
      <c r="AS432" s="154">
        <f>AQ432+1</f>
        <v>45870</v>
      </c>
      <c r="AT432" s="154">
        <f>AS432+30</f>
        <v>45900</v>
      </c>
      <c r="AU432" s="158">
        <f>IFERROR(IF(($R432-AT432)&gt;=0,0,IF(($S432-AS432)&lt;0,0,IF(AND(($S432-AT432)&gt;0,(AS432-$R432)&gt;0),$V432/365*(AT432-AS432+1),IF(AND(($S432-AT432)&lt;=0,(AS432-$R432)&gt;0),$V432/365*($S432-AS432+1),$V432/365*(AT432-$R432+1))))),0)</f>
        <v>0</v>
      </c>
      <c r="AV432" s="154">
        <f>AT432+1</f>
        <v>45901</v>
      </c>
      <c r="AW432" s="154">
        <f>AV432+29</f>
        <v>45930</v>
      </c>
      <c r="AX432" s="158">
        <f>IFERROR(IF(($R432-AW432)&gt;=0,0,IF(($S432-AV432)&lt;0,0,IF(AND(($S432-AW432)&gt;0,(AV432-$R432)&gt;0),$V432/365*(AW432-AV432+1),IF(AND(($S432-AW432)&lt;=0,(AV432-$R432)&gt;0),$V432/365*($S432-AV432+1),$V432/365*(AW432-$R432+1))))),0)</f>
        <v>0</v>
      </c>
      <c r="AY432" s="154">
        <f>AW432+1</f>
        <v>45931</v>
      </c>
      <c r="AZ432" s="154">
        <f>AY432+30</f>
        <v>45961</v>
      </c>
      <c r="BA432" s="158">
        <f>IFERROR(IF(($R432-AZ432)&gt;=0,0,IF(($S432-AY432)&lt;0,0,IF(AND(($S432-AZ432)&gt;0,(AY432-$R432)&gt;0),$V432/365*(AZ432-AY432+1),IF(AND(($S432-AZ432)&lt;=0,(AY432-$R432)&gt;0),$V432/365*($S432-AY432+1),$V432/365*(AZ432-$R432+1))))),0)</f>
        <v>0</v>
      </c>
      <c r="BB432" s="154">
        <f>AZ432+1</f>
        <v>45962</v>
      </c>
      <c r="BC432" s="154">
        <f>BB432+29</f>
        <v>45991</v>
      </c>
      <c r="BD432" s="158">
        <f>IFERROR(IF(($R432-BC432)&gt;=0,0,IF(($S432-BB432)&lt;0,0,IF(AND(($S432-BC432)&gt;0,(BB432-$R432)&gt;0),$V432/365*(BC432-BB432+1),IF(AND(($S432-BC432)&lt;=0,(BB432-$R432)&gt;0),$V432/365*($S432-BB432+1),$V432/365*(BC432-$R432+1))))),0)</f>
        <v>0</v>
      </c>
      <c r="BE432" s="154">
        <f>BC432+1</f>
        <v>45992</v>
      </c>
      <c r="BF432" s="154">
        <f>BE432+30</f>
        <v>46022</v>
      </c>
      <c r="BG432" s="158">
        <f>IFERROR(IF(($R432-BF432)&gt;=0,0,IF(($S432-BE432)&lt;0,0,IF(AND(($S432-BF432)&gt;0,(BE432-$R432)&gt;0),$V432/365*(BF432-BE432+1),IF(AND(($S432-BF432)&lt;=0,(BE432-$R432)&gt;0),$V432/365*($S432-BE432+1),$V432/365*(BF432-$R432+1))))),0)</f>
        <v>0</v>
      </c>
      <c r="BH432" s="154">
        <v>46023</v>
      </c>
      <c r="BI432" s="154">
        <f>BH432+30</f>
        <v>46053</v>
      </c>
      <c r="BJ432" s="158">
        <f>IFERROR(IF(($R432-BI432)&gt;=0,0,IF(($S432-BH432)&lt;0,0,IF(AND(($S432-BI432)&gt;0,(BH432-$R432)&gt;0),$V432/365*(BI432-BH432+1),IF(AND(($S432-BI432)&lt;=0,(BH432-$R432)&gt;0),$V432/365*($S432-BH432+1),$V432/365*(BI432-$R432+1))))),0)</f>
        <v>0</v>
      </c>
      <c r="BK432" s="154">
        <f>BI432+1</f>
        <v>46054</v>
      </c>
      <c r="BL432" s="154">
        <f>BK432+27</f>
        <v>46081</v>
      </c>
      <c r="BM432" s="158">
        <f>IFERROR(IF(($R432-BL432)&gt;=0,0,IF(($S432-BK432)&lt;0,0,IF(AND(($S432-BL432)&gt;0,(BK432-$R432)&gt;0),$V432/365*(BL432-BK432+1),IF(AND(($S432-BL432)&lt;=0,(BK432-$R432)&gt;0),$V432/365*($S432-BK432+1),$V432/365*(BL432-$R432+1))))),0)</f>
        <v>0</v>
      </c>
      <c r="BN432" s="154">
        <f>BL432+1</f>
        <v>46082</v>
      </c>
      <c r="BO432" s="154">
        <f>BN432+30</f>
        <v>46112</v>
      </c>
      <c r="BP432" s="158">
        <f>IFERROR(IF(($R432-BO432)&gt;=0,0,IF(($S432-BN432)&lt;0,0,IF(AND(($S432-BO432)&gt;0,(BN432-$R432)&gt;0),$V432/365*(BO432-BN432+1),IF(AND(($S432-BO432)&lt;=0,(BN432-$R432)&gt;0),$V432/365*($S432-BN432+1),$V432/365*(BO432-$R432+1))))),0)</f>
        <v>0</v>
      </c>
      <c r="BQ432" s="154">
        <f>BO432+1</f>
        <v>46113</v>
      </c>
      <c r="BR432" s="154">
        <f>BQ432+29</f>
        <v>46142</v>
      </c>
      <c r="BS432" s="158">
        <f>IFERROR(IF(($R432-BR432)&gt;=0,0,IF(($S432-BQ432)&lt;0,0,IF(AND(($S432-BR432)&gt;0,(BQ432-$R432)&gt;0),$V432/365*(BR432-BQ432+1),IF(AND(($S432-BR432)&lt;=0,(BQ432-$R432)&gt;0),$V432/365*($S432-BQ432+1),$V432/365*(BR432-$R432+1))))),0)</f>
        <v>0</v>
      </c>
      <c r="BT432" s="154">
        <f>BR432+1</f>
        <v>46143</v>
      </c>
      <c r="BU432" s="154">
        <f>BT432+30</f>
        <v>46173</v>
      </c>
      <c r="BV432" s="158">
        <f>IFERROR(IF(($R432-BU432)&gt;=0,0,IF(($S432-BT432)&lt;0,0,IF(AND(($S432-BU432)&gt;0,(BT432-$R432)&gt;0),$V432/365*(BU432-BT432+1),IF(AND(($S432-BU432)&lt;=0,(BT432-$R432)&gt;0),$V432/365*($S432-BT432+1),$V432/365*(BU432-$R432+1))))),0)</f>
        <v>0</v>
      </c>
      <c r="BW432" s="154">
        <f>BU432+1</f>
        <v>46174</v>
      </c>
      <c r="BX432" s="154">
        <f>BW432+29</f>
        <v>46203</v>
      </c>
      <c r="BY432" s="158">
        <f>IFERROR(IF(($R432-BX432)&gt;=0,0,IF(($S432-BW432)&lt;0,0,IF(AND(($S432-BX432)&gt;0,(BW432-$R432)&gt;0),$V432/365*(BX432-BW432+1),IF(AND(($S432-BX432)&lt;=0,(BW432-$R432)&gt;0),$V432/365*($S432-BW432+1),$V432/365*(BX432-$R432+1))))),0)</f>
        <v>0</v>
      </c>
      <c r="BZ432" s="154">
        <f>BX432+1</f>
        <v>46204</v>
      </c>
      <c r="CA432" s="154">
        <f>BZ432+30</f>
        <v>46234</v>
      </c>
      <c r="CB432" s="158">
        <f>IFERROR(IF(($R432-CA432)&gt;=0,0,IF(($S432-BZ432)&lt;0,0,IF(AND(($S432-CA432)&gt;0,(BZ432-$R432)&gt;0),$V432/365*(CA432-BZ432+1),IF(AND(($S432-CA432)&lt;=0,(BZ432-$R432)&gt;0),$V432/365*($S432-BZ432+1),$V432/365*(CA432-$R432+1))))),0)</f>
        <v>0</v>
      </c>
      <c r="CC432" s="154">
        <f>CA432+1</f>
        <v>46235</v>
      </c>
      <c r="CD432" s="154">
        <f>CC432+30</f>
        <v>46265</v>
      </c>
      <c r="CE432" s="158">
        <f>IFERROR(IF(($R432-CD432)&gt;=0,0,IF(($S432-CC432)&lt;0,0,IF(AND(($S432-CD432)&gt;0,(CC432-$R432)&gt;0),$V432/365*(CD432-CC432+1),IF(AND(($S432-CD432)&lt;=0,(CC432-$R432)&gt;0),$V432/365*($S432-CC432+1),$V432/365*(CD432-$R432+1))))),0)</f>
        <v>0</v>
      </c>
      <c r="CF432" s="154">
        <f>CD432+1</f>
        <v>46266</v>
      </c>
      <c r="CG432" s="154">
        <f>CF432+29</f>
        <v>46295</v>
      </c>
      <c r="CH432" s="158">
        <f>IFERROR(IF(($R432-CG432)&gt;=0,0,IF(($S432-CF432)&lt;0,0,IF(AND(($S432-CG432)&gt;0,(CF432-$R432)&gt;0),$V432/365*(CG432-CF432+1),IF(AND(($S432-CG432)&lt;=0,(CF432-$R432)&gt;0),$V432/365*($S432-CF432+1),$V432/365*(CG432-$R432+1))))),0)</f>
        <v>0</v>
      </c>
      <c r="CI432" s="154">
        <f>CG432+1</f>
        <v>46296</v>
      </c>
      <c r="CJ432" s="154">
        <f>CI432+30</f>
        <v>46326</v>
      </c>
      <c r="CK432" s="158">
        <f>IFERROR(IF(($R432-CJ432)&gt;=0,0,IF(($S432-CI432)&lt;0,0,IF(AND(($S432-CJ432)&gt;0,(CI432-$R432)&gt;0),$V432/365*(CJ432-CI432+1),IF(AND(($S432-CJ432)&lt;=0,(CI432-$R432)&gt;0),$V432/365*($S432-CI432+1),$V432/365*(CJ432-$R432+1))))),0)</f>
        <v>0</v>
      </c>
      <c r="CL432" s="154">
        <f>CJ432+1</f>
        <v>46327</v>
      </c>
      <c r="CM432" s="154">
        <f>CL432+29</f>
        <v>46356</v>
      </c>
      <c r="CN432" s="158">
        <f>IFERROR(IF(($R432-CM432)&gt;=0,0,IF(($S432-CL432)&lt;0,0,IF(AND(($S432-CM432)&gt;0,(CL432-$R432)&gt;0),$V432/365*(CM432-CL432+1),IF(AND(($S432-CM432)&lt;=0,(CL432-$R432)&gt;0),$V432/365*($S432-CL432+1),$V432/365*(CM432-$R432+1))))),0)</f>
        <v>0</v>
      </c>
      <c r="CO432" s="154">
        <f>CM432+1</f>
        <v>46357</v>
      </c>
      <c r="CP432" s="154">
        <f>CO432+30</f>
        <v>46387</v>
      </c>
      <c r="CQ432" s="158">
        <f>IFERROR(IF(($R432-CP432)&gt;=0,0,IF(($S432-CO432)&lt;0,0,IF(AND(($S432-CP432)&gt;0,(CO432-$R432)&gt;0),$V432/365*(CP432-CO432+1),IF(AND(($S432-CP432)&lt;=0,(CO432-$R432)&gt;0),$V432/365*($S432-CO432+1),$V432/365*(CP432-$R432+1))))),0)</f>
        <v>0</v>
      </c>
    </row>
    <row r="433" s="80" customFormat="1" ht="24" customHeight="1" outlineLevel="3" spans="1:95">
      <c r="A433" s="119"/>
      <c r="B433" s="120"/>
      <c r="C433" s="121"/>
      <c r="D433" s="119"/>
      <c r="E433" s="120"/>
      <c r="F433" s="120"/>
      <c r="G433" s="120"/>
      <c r="H433" s="122"/>
      <c r="I433" s="122"/>
      <c r="J433" s="122">
        <f t="shared" si="89"/>
        <v>0</v>
      </c>
      <c r="K433" s="122">
        <f>K432+1</f>
        <v>3</v>
      </c>
      <c r="L433" s="147"/>
      <c r="M433" s="148">
        <f>IFERROR(VLOOKUP($L433,'2-2 引出数据_合同数据仓库'!$B$2:$BP$10000,3,FALSE),0)</f>
        <v>0</v>
      </c>
      <c r="N433" s="122"/>
      <c r="O433" s="148">
        <f>IFERROR(VLOOKUP((LEFT(VLOOKUP($L433,'2-2 引出数据_合同数据仓库'!$B$2:$BP$10000,64,FALSE),15)&amp;(RIGHT(VLOOKUP($L433,'2-2 引出数据_合同数据仓库'!$B$2:$BP$10000,64,FALSE),4)+1)),'2-2 引出数据_合同数据仓库'!$B$2:$BP$10000,3,FALSE),0)</f>
        <v>0</v>
      </c>
      <c r="P433" s="122"/>
      <c r="Q433" s="122">
        <f>IFERROR(VLOOKUP($L433,'2-2 引出数据_合同数据仓库'!$B$2:$BP$10000,28,FALSE),0)</f>
        <v>0</v>
      </c>
      <c r="R433" s="122">
        <f>IFERROR(VLOOKUP($L433,'2-2 引出数据_合同数据仓库'!$B$2:$BP$10000,29,FALSE),0)</f>
        <v>0</v>
      </c>
      <c r="S433" s="122">
        <f>IFERROR(VLOOKUP($L433,'2-2 引出数据_合同数据仓库'!$B$2:$BP$10000,4,FALSE),0)</f>
        <v>0</v>
      </c>
      <c r="T433" s="122"/>
      <c r="U433" s="122">
        <f>IFERROR(VLOOKUP($L433,'2-2 引出数据_合同数据仓库'!$B$2:$BP$10000,15,FALSE),0)</f>
        <v>0</v>
      </c>
      <c r="V433" s="122">
        <f>U433/(S433-R433+1)*365</f>
        <v>0</v>
      </c>
      <c r="W433" s="122"/>
      <c r="X433" s="154">
        <v>45659</v>
      </c>
      <c r="Y433" s="154">
        <f>X433+30</f>
        <v>45689</v>
      </c>
      <c r="Z433" s="158">
        <f>IFERROR(IF(($R433-Y433)&gt;=0,0,IF(($S433-X433)&lt;0,0,IF(AND(($S433-Y433)&gt;0,(X433-$R433)&gt;0),$V433/365*(Y433-X433+1),IF(AND(($S433-Y433)&lt;=0,(X433-$R433)&gt;0),$V433/365*($S433-X433+1),$V433/365*(Y433-$R433+1))))),0)</f>
        <v>0</v>
      </c>
      <c r="AA433" s="154">
        <f>Y433+1</f>
        <v>45690</v>
      </c>
      <c r="AB433" s="154">
        <f>AA433+27</f>
        <v>45717</v>
      </c>
      <c r="AC433" s="158">
        <f>IFERROR(IF(($R433-AB433)&gt;=0,0,IF(($S433-AA433)&lt;0,0,IF(AND(($S433-AB433)&gt;0,(AA433-$R433)&gt;0),$V433/365*(AB433-AA433+1),IF(AND(($S433-AB433)&lt;=0,(AA433-$R433)&gt;0),$V433/365*($S433-AA433+1),$V433/365*(AB433-$R433+1))))),0)</f>
        <v>0</v>
      </c>
      <c r="AD433" s="154">
        <f>AB433+1</f>
        <v>45718</v>
      </c>
      <c r="AE433" s="154">
        <f>AD433+30</f>
        <v>45748</v>
      </c>
      <c r="AF433" s="158">
        <f>IFERROR(IF(($R433-AE433)&gt;=0,0,IF(($S433-AD433)&lt;0,0,IF(AND(($S433-AE433)&gt;0,(AD433-$R433)&gt;0),$V433/365*(AE433-AD433+1),IF(AND(($S433-AE433)&lt;=0,(AD433-$R433)&gt;0),$V433/365*($S433-AD433+1),$V433/365*(AE433-$R433+1))))),0)</f>
        <v>0</v>
      </c>
      <c r="AG433" s="154">
        <f>AE433+1</f>
        <v>45749</v>
      </c>
      <c r="AH433" s="154">
        <f>AG433+29</f>
        <v>45778</v>
      </c>
      <c r="AI433" s="158">
        <f>IFERROR(IF(($R433-AH433)&gt;=0,0,IF(($S433-AG433)&lt;0,0,IF(AND(($S433-AH433)&gt;0,(AG433-$R433)&gt;0),$V433/365*(AH433-AG433+1),IF(AND(($S433-AH433)&lt;=0,(AG433-$R433)&gt;0),$V433/365*($S433-AG433+1),$V433/365*(AH433-$R433+1))))),0)</f>
        <v>0</v>
      </c>
      <c r="AJ433" s="154">
        <f>AH433+1</f>
        <v>45779</v>
      </c>
      <c r="AK433" s="154">
        <f>AJ433+30</f>
        <v>45809</v>
      </c>
      <c r="AL433" s="158">
        <f>IFERROR(IF(($R433-AK433)&gt;=0,0,IF(($S433-AJ433)&lt;0,0,IF(AND(($S433-AK433)&gt;0,(AJ433-$R433)&gt;0),$V433/365*(AK433-AJ433+1),IF(AND(($S433-AK433)&lt;=0,(AJ433-$R433)&gt;0),$V433/365*($S433-AJ433+1),$V433/365*(AK433-$R433+1))))),0)</f>
        <v>0</v>
      </c>
      <c r="AM433" s="154">
        <f>AK433+1</f>
        <v>45810</v>
      </c>
      <c r="AN433" s="154">
        <f>AM433+29</f>
        <v>45839</v>
      </c>
      <c r="AO433" s="158">
        <f>IFERROR(IF(($R433-AN433)&gt;=0,0,IF(($S433-AM433)&lt;0,0,IF(AND(($S433-AN433)&gt;0,(AM433-$R433)&gt;0),$V433/365*(AN433-AM433+1),IF(AND(($S433-AN433)&lt;=0,(AM433-$R433)&gt;0),$V433/365*($S433-AM433+1),$V433/365*(AN433-$R433+1))))),0)</f>
        <v>0</v>
      </c>
      <c r="AP433" s="154">
        <f>AN433+1</f>
        <v>45840</v>
      </c>
      <c r="AQ433" s="154">
        <f>AP433+30</f>
        <v>45870</v>
      </c>
      <c r="AR433" s="158">
        <f>IFERROR(IF(($R433-AQ433)&gt;=0,0,IF(($S433-AP433)&lt;0,0,IF(AND(($S433-AQ433)&gt;0,(AP433-$R433)&gt;0),$V433/365*(AQ433-AP433+1),IF(AND(($S433-AQ433)&lt;=0,(AP433-$R433)&gt;0),$V433/365*($S433-AP433+1),$V433/365*(AQ433-$R433+1))))),0)</f>
        <v>0</v>
      </c>
      <c r="AS433" s="154">
        <f>AQ433+1</f>
        <v>45871</v>
      </c>
      <c r="AT433" s="154">
        <f>AS433+30</f>
        <v>45901</v>
      </c>
      <c r="AU433" s="158">
        <f>IFERROR(IF(($R433-AT433)&gt;=0,0,IF(($S433-AS433)&lt;0,0,IF(AND(($S433-AT433)&gt;0,(AS433-$R433)&gt;0),$V433/365*(AT433-AS433+1),IF(AND(($S433-AT433)&lt;=0,(AS433-$R433)&gt;0),$V433/365*($S433-AS433+1),$V433/365*(AT433-$R433+1))))),0)</f>
        <v>0</v>
      </c>
      <c r="AV433" s="154">
        <f>AT433+1</f>
        <v>45902</v>
      </c>
      <c r="AW433" s="154">
        <f>AV433+29</f>
        <v>45931</v>
      </c>
      <c r="AX433" s="158">
        <f>IFERROR(IF(($R433-AW433)&gt;=0,0,IF(($S433-AV433)&lt;0,0,IF(AND(($S433-AW433)&gt;0,(AV433-$R433)&gt;0),$V433/365*(AW433-AV433+1),IF(AND(($S433-AW433)&lt;=0,(AV433-$R433)&gt;0),$V433/365*($S433-AV433+1),$V433/365*(AW433-$R433+1))))),0)</f>
        <v>0</v>
      </c>
      <c r="AY433" s="154">
        <f>AW433+1</f>
        <v>45932</v>
      </c>
      <c r="AZ433" s="154">
        <f>AY433+30</f>
        <v>45962</v>
      </c>
      <c r="BA433" s="158">
        <f>IFERROR(IF(($R433-AZ433)&gt;=0,0,IF(($S433-AY433)&lt;0,0,IF(AND(($S433-AZ433)&gt;0,(AY433-$R433)&gt;0),$V433/365*(AZ433-AY433+1),IF(AND(($S433-AZ433)&lt;=0,(AY433-$R433)&gt;0),$V433/365*($S433-AY433+1),$V433/365*(AZ433-$R433+1))))),0)</f>
        <v>0</v>
      </c>
      <c r="BB433" s="154">
        <f>AZ433+1</f>
        <v>45963</v>
      </c>
      <c r="BC433" s="154">
        <f>BB433+29</f>
        <v>45992</v>
      </c>
      <c r="BD433" s="158">
        <f>IFERROR(IF(($R433-BC433)&gt;=0,0,IF(($S433-BB433)&lt;0,0,IF(AND(($S433-BC433)&gt;0,(BB433-$R433)&gt;0),$V433/365*(BC433-BB433+1),IF(AND(($S433-BC433)&lt;=0,(BB433-$R433)&gt;0),$V433/365*($S433-BB433+1),$V433/365*(BC433-$R433+1))))),0)</f>
        <v>0</v>
      </c>
      <c r="BE433" s="154">
        <f>BC433+1</f>
        <v>45993</v>
      </c>
      <c r="BF433" s="154">
        <f>BE433+30</f>
        <v>46023</v>
      </c>
      <c r="BG433" s="158">
        <f>IFERROR(IF(($R433-BF433)&gt;=0,0,IF(($S433-BE433)&lt;0,0,IF(AND(($S433-BF433)&gt;0,(BE433-$R433)&gt;0),$V433/365*(BF433-BE433+1),IF(AND(($S433-BF433)&lt;=0,(BE433-$R433)&gt;0),$V433/365*($S433-BE433+1),$V433/365*(BF433-$R433+1))))),0)</f>
        <v>0</v>
      </c>
      <c r="BH433" s="154">
        <v>46024</v>
      </c>
      <c r="BI433" s="154">
        <f>BH433+30</f>
        <v>46054</v>
      </c>
      <c r="BJ433" s="158">
        <f>IFERROR(IF(($R433-BI433)&gt;=0,0,IF(($S433-BH433)&lt;0,0,IF(AND(($S433-BI433)&gt;0,(BH433-$R433)&gt;0),$V433/365*(BI433-BH433+1),IF(AND(($S433-BI433)&lt;=0,(BH433-$R433)&gt;0),$V433/365*($S433-BH433+1),$V433/365*(BI433-$R433+1))))),0)</f>
        <v>0</v>
      </c>
      <c r="BK433" s="154">
        <f>BI433+1</f>
        <v>46055</v>
      </c>
      <c r="BL433" s="154">
        <f>BK433+27</f>
        <v>46082</v>
      </c>
      <c r="BM433" s="158">
        <f>IFERROR(IF(($R433-BL433)&gt;=0,0,IF(($S433-BK433)&lt;0,0,IF(AND(($S433-BL433)&gt;0,(BK433-$R433)&gt;0),$V433/365*(BL433-BK433+1),IF(AND(($S433-BL433)&lt;=0,(BK433-$R433)&gt;0),$V433/365*($S433-BK433+1),$V433/365*(BL433-$R433+1))))),0)</f>
        <v>0</v>
      </c>
      <c r="BN433" s="154">
        <f>BL433+1</f>
        <v>46083</v>
      </c>
      <c r="BO433" s="154">
        <f>BN433+30</f>
        <v>46113</v>
      </c>
      <c r="BP433" s="158">
        <f>IFERROR(IF(($R433-BO433)&gt;=0,0,IF(($S433-BN433)&lt;0,0,IF(AND(($S433-BO433)&gt;0,(BN433-$R433)&gt;0),$V433/365*(BO433-BN433+1),IF(AND(($S433-BO433)&lt;=0,(BN433-$R433)&gt;0),$V433/365*($S433-BN433+1),$V433/365*(BO433-$R433+1))))),0)</f>
        <v>0</v>
      </c>
      <c r="BQ433" s="154">
        <f>BO433+1</f>
        <v>46114</v>
      </c>
      <c r="BR433" s="154">
        <f>BQ433+29</f>
        <v>46143</v>
      </c>
      <c r="BS433" s="158">
        <f>IFERROR(IF(($R433-BR433)&gt;=0,0,IF(($S433-BQ433)&lt;0,0,IF(AND(($S433-BR433)&gt;0,(BQ433-$R433)&gt;0),$V433/365*(BR433-BQ433+1),IF(AND(($S433-BR433)&lt;=0,(BQ433-$R433)&gt;0),$V433/365*($S433-BQ433+1),$V433/365*(BR433-$R433+1))))),0)</f>
        <v>0</v>
      </c>
      <c r="BT433" s="154">
        <f>BR433+1</f>
        <v>46144</v>
      </c>
      <c r="BU433" s="154">
        <f>BT433+30</f>
        <v>46174</v>
      </c>
      <c r="BV433" s="158">
        <f>IFERROR(IF(($R433-BU433)&gt;=0,0,IF(($S433-BT433)&lt;0,0,IF(AND(($S433-BU433)&gt;0,(BT433-$R433)&gt;0),$V433/365*(BU433-BT433+1),IF(AND(($S433-BU433)&lt;=0,(BT433-$R433)&gt;0),$V433/365*($S433-BT433+1),$V433/365*(BU433-$R433+1))))),0)</f>
        <v>0</v>
      </c>
      <c r="BW433" s="154">
        <f>BU433+1</f>
        <v>46175</v>
      </c>
      <c r="BX433" s="154">
        <f>BW433+29</f>
        <v>46204</v>
      </c>
      <c r="BY433" s="158">
        <f>IFERROR(IF(($R433-BX433)&gt;=0,0,IF(($S433-BW433)&lt;0,0,IF(AND(($S433-BX433)&gt;0,(BW433-$R433)&gt;0),$V433/365*(BX433-BW433+1),IF(AND(($S433-BX433)&lt;=0,(BW433-$R433)&gt;0),$V433/365*($S433-BW433+1),$V433/365*(BX433-$R433+1))))),0)</f>
        <v>0</v>
      </c>
      <c r="BZ433" s="154">
        <f>BX433+1</f>
        <v>46205</v>
      </c>
      <c r="CA433" s="154">
        <f>BZ433+30</f>
        <v>46235</v>
      </c>
      <c r="CB433" s="158">
        <f>IFERROR(IF(($R433-CA433)&gt;=0,0,IF(($S433-BZ433)&lt;0,0,IF(AND(($S433-CA433)&gt;0,(BZ433-$R433)&gt;0),$V433/365*(CA433-BZ433+1),IF(AND(($S433-CA433)&lt;=0,(BZ433-$R433)&gt;0),$V433/365*($S433-BZ433+1),$V433/365*(CA433-$R433+1))))),0)</f>
        <v>0</v>
      </c>
      <c r="CC433" s="154">
        <f>CA433+1</f>
        <v>46236</v>
      </c>
      <c r="CD433" s="154">
        <f>CC433+30</f>
        <v>46266</v>
      </c>
      <c r="CE433" s="158">
        <f>IFERROR(IF(($R433-CD433)&gt;=0,0,IF(($S433-CC433)&lt;0,0,IF(AND(($S433-CD433)&gt;0,(CC433-$R433)&gt;0),$V433/365*(CD433-CC433+1),IF(AND(($S433-CD433)&lt;=0,(CC433-$R433)&gt;0),$V433/365*($S433-CC433+1),$V433/365*(CD433-$R433+1))))),0)</f>
        <v>0</v>
      </c>
      <c r="CF433" s="154">
        <f>CD433+1</f>
        <v>46267</v>
      </c>
      <c r="CG433" s="154">
        <f>CF433+29</f>
        <v>46296</v>
      </c>
      <c r="CH433" s="158">
        <f>IFERROR(IF(($R433-CG433)&gt;=0,0,IF(($S433-CF433)&lt;0,0,IF(AND(($S433-CG433)&gt;0,(CF433-$R433)&gt;0),$V433/365*(CG433-CF433+1),IF(AND(($S433-CG433)&lt;=0,(CF433-$R433)&gt;0),$V433/365*($S433-CF433+1),$V433/365*(CG433-$R433+1))))),0)</f>
        <v>0</v>
      </c>
      <c r="CI433" s="154">
        <f>CG433+1</f>
        <v>46297</v>
      </c>
      <c r="CJ433" s="154">
        <f>CI433+30</f>
        <v>46327</v>
      </c>
      <c r="CK433" s="158">
        <f>IFERROR(IF(($R433-CJ433)&gt;=0,0,IF(($S433-CI433)&lt;0,0,IF(AND(($S433-CJ433)&gt;0,(CI433-$R433)&gt;0),$V433/365*(CJ433-CI433+1),IF(AND(($S433-CJ433)&lt;=0,(CI433-$R433)&gt;0),$V433/365*($S433-CI433+1),$V433/365*(CJ433-$R433+1))))),0)</f>
        <v>0</v>
      </c>
      <c r="CL433" s="154">
        <f>CJ433+1</f>
        <v>46328</v>
      </c>
      <c r="CM433" s="154">
        <f>CL433+29</f>
        <v>46357</v>
      </c>
      <c r="CN433" s="158">
        <f>IFERROR(IF(($R433-CM433)&gt;=0,0,IF(($S433-CL433)&lt;0,0,IF(AND(($S433-CM433)&gt;0,(CL433-$R433)&gt;0),$V433/365*(CM433-CL433+1),IF(AND(($S433-CM433)&lt;=0,(CL433-$R433)&gt;0),$V433/365*($S433-CL433+1),$V433/365*(CM433-$R433+1))))),0)</f>
        <v>0</v>
      </c>
      <c r="CO433" s="154">
        <f>CM433+1</f>
        <v>46358</v>
      </c>
      <c r="CP433" s="154">
        <f>CO433+30</f>
        <v>46388</v>
      </c>
      <c r="CQ433" s="158">
        <f>IFERROR(IF(($R433-CP433)&gt;=0,0,IF(($S433-CO433)&lt;0,0,IF(AND(($S433-CP433)&gt;0,(CO433-$R433)&gt;0),$V433/365*(CP433-CO433+1),IF(AND(($S433-CP433)&lt;=0,(CO433-$R433)&gt;0),$V433/365*($S433-CO433+1),$V433/365*(CP433-$R433+1))))),0)</f>
        <v>0</v>
      </c>
    </row>
    <row r="434" s="80" customFormat="1" ht="24" customHeight="1" outlineLevel="3" spans="1:95">
      <c r="A434" s="119"/>
      <c r="B434" s="120"/>
      <c r="C434" s="121"/>
      <c r="D434" s="119"/>
      <c r="E434" s="120"/>
      <c r="F434" s="120"/>
      <c r="G434" s="120"/>
      <c r="H434" s="122"/>
      <c r="I434" s="122"/>
      <c r="J434" s="122">
        <f t="shared" si="89"/>
        <v>0</v>
      </c>
      <c r="K434" s="122">
        <f>K432+1</f>
        <v>3</v>
      </c>
      <c r="L434" s="147"/>
      <c r="M434" s="148">
        <f>IFERROR(VLOOKUP($L434,'2-2 引出数据_合同数据仓库'!$B$2:$BP$10000,3,FALSE),0)</f>
        <v>0</v>
      </c>
      <c r="N434" s="122"/>
      <c r="O434" s="148">
        <f>IFERROR(VLOOKUP((LEFT(VLOOKUP($L434,'2-2 引出数据_合同数据仓库'!$B$2:$BP$10000,64,FALSE),15)&amp;(RIGHT(VLOOKUP($L434,'2-2 引出数据_合同数据仓库'!$B$2:$BP$10000,64,FALSE),4)+1)),'2-2 引出数据_合同数据仓库'!$B$2:$BP$10000,3,FALSE),0)</f>
        <v>0</v>
      </c>
      <c r="P434" s="122"/>
      <c r="Q434" s="122">
        <f>IFERROR(VLOOKUP($L434,'2-2 引出数据_合同数据仓库'!$B$2:$BP$10000,28,FALSE),0)</f>
        <v>0</v>
      </c>
      <c r="R434" s="122">
        <f>IFERROR(VLOOKUP($L434,'2-2 引出数据_合同数据仓库'!$B$2:$BP$10000,29,FALSE),0)</f>
        <v>0</v>
      </c>
      <c r="S434" s="122">
        <f>IFERROR(VLOOKUP($L434,'2-2 引出数据_合同数据仓库'!$B$2:$BP$10000,4,FALSE),0)</f>
        <v>0</v>
      </c>
      <c r="T434" s="122"/>
      <c r="U434" s="122">
        <f>IFERROR(VLOOKUP($L434,'2-2 引出数据_合同数据仓库'!$B$2:$BP$10000,15,FALSE),0)</f>
        <v>0</v>
      </c>
      <c r="V434" s="122">
        <f>U434/(S434-R434+1)*365</f>
        <v>0</v>
      </c>
      <c r="W434" s="122"/>
      <c r="X434" s="154">
        <v>45658</v>
      </c>
      <c r="Y434" s="154">
        <f>X434+30</f>
        <v>45688</v>
      </c>
      <c r="Z434" s="158">
        <f>IFERROR(IF(($R434-Y434)&gt;=0,0,IF(($S434-X434)&lt;0,0,IF(AND(($S434-Y434)&gt;0,(X434-$R434)&gt;0),$V434/365*(Y434-X434+1),IF(AND(($S434-Y434)&lt;=0,(X434-$R434)&gt;0),$V434/365*($S434-X434+1),$V434/365*(Y434-$R434+1))))),0)</f>
        <v>0</v>
      </c>
      <c r="AA434" s="154">
        <f>Y434+1</f>
        <v>45689</v>
      </c>
      <c r="AB434" s="154">
        <f>AA434+27</f>
        <v>45716</v>
      </c>
      <c r="AC434" s="158">
        <f>IFERROR(IF(($R434-AB434)&gt;=0,0,IF(($S434-AA434)&lt;0,0,IF(AND(($S434-AB434)&gt;0,(AA434-$R434)&gt;0),$V434/365*(AB434-AA434+1),IF(AND(($S434-AB434)&lt;=0,(AA434-$R434)&gt;0),$V434/365*($S434-AA434+1),$V434/365*(AB434-$R434+1))))),0)</f>
        <v>0</v>
      </c>
      <c r="AD434" s="154">
        <f>AB434+1</f>
        <v>45717</v>
      </c>
      <c r="AE434" s="154">
        <f>AD434+30</f>
        <v>45747</v>
      </c>
      <c r="AF434" s="158">
        <f>IFERROR(IF(($R434-AE434)&gt;=0,0,IF(($S434-AD434)&lt;0,0,IF(AND(($S434-AE434)&gt;0,(AD434-$R434)&gt;0),$V434/365*(AE434-AD434+1),IF(AND(($S434-AE434)&lt;=0,(AD434-$R434)&gt;0),$V434/365*($S434-AD434+1),$V434/365*(AE434-$R434+1))))),0)</f>
        <v>0</v>
      </c>
      <c r="AG434" s="154">
        <f>AE434+1</f>
        <v>45748</v>
      </c>
      <c r="AH434" s="154">
        <f>AG434+29</f>
        <v>45777</v>
      </c>
      <c r="AI434" s="158">
        <f>IFERROR(IF(($R434-AH434)&gt;=0,0,IF(($S434-AG434)&lt;0,0,IF(AND(($S434-AH434)&gt;0,(AG434-$R434)&gt;0),$V434/365*(AH434-AG434+1),IF(AND(($S434-AH434)&lt;=0,(AG434-$R434)&gt;0),$V434/365*($S434-AG434+1),$V434/365*(AH434-$R434+1))))),0)</f>
        <v>0</v>
      </c>
      <c r="AJ434" s="154">
        <f>AH434+1</f>
        <v>45778</v>
      </c>
      <c r="AK434" s="154">
        <f>AJ434+30</f>
        <v>45808</v>
      </c>
      <c r="AL434" s="158">
        <f>IFERROR(IF(($R434-AK434)&gt;=0,0,IF(($S434-AJ434)&lt;0,0,IF(AND(($S434-AK434)&gt;0,(AJ434-$R434)&gt;0),$V434/365*(AK434-AJ434+1),IF(AND(($S434-AK434)&lt;=0,(AJ434-$R434)&gt;0),$V434/365*($S434-AJ434+1),$V434/365*(AK434-$R434+1))))),0)</f>
        <v>0</v>
      </c>
      <c r="AM434" s="154">
        <f>AK434+1</f>
        <v>45809</v>
      </c>
      <c r="AN434" s="154">
        <f>AM434+29</f>
        <v>45838</v>
      </c>
      <c r="AO434" s="158">
        <f>IFERROR(IF(($R434-AN434)&gt;=0,0,IF(($S434-AM434)&lt;0,0,IF(AND(($S434-AN434)&gt;0,(AM434-$R434)&gt;0),$V434/365*(AN434-AM434+1),IF(AND(($S434-AN434)&lt;=0,(AM434-$R434)&gt;0),$V434/365*($S434-AM434+1),$V434/365*(AN434-$R434+1))))),0)</f>
        <v>0</v>
      </c>
      <c r="AP434" s="154">
        <f>AN434+1</f>
        <v>45839</v>
      </c>
      <c r="AQ434" s="154">
        <f>AP434+30</f>
        <v>45869</v>
      </c>
      <c r="AR434" s="158">
        <f>IFERROR(IF(($R434-AQ434)&gt;=0,0,IF(($S434-AP434)&lt;0,0,IF(AND(($S434-AQ434)&gt;0,(AP434-$R434)&gt;0),$V434/365*(AQ434-AP434+1),IF(AND(($S434-AQ434)&lt;=0,(AP434-$R434)&gt;0),$V434/365*($S434-AP434+1),$V434/365*(AQ434-$R434+1))))),0)</f>
        <v>0</v>
      </c>
      <c r="AS434" s="154">
        <f>AQ434+1</f>
        <v>45870</v>
      </c>
      <c r="AT434" s="154">
        <f>AS434+30</f>
        <v>45900</v>
      </c>
      <c r="AU434" s="158">
        <f>IFERROR(IF(($R434-AT434)&gt;=0,0,IF(($S434-AS434)&lt;0,0,IF(AND(($S434-AT434)&gt;0,(AS434-$R434)&gt;0),$V434/365*(AT434-AS434+1),IF(AND(($S434-AT434)&lt;=0,(AS434-$R434)&gt;0),$V434/365*($S434-AS434+1),$V434/365*(AT434-$R434+1))))),0)</f>
        <v>0</v>
      </c>
      <c r="AV434" s="154">
        <f>AT434+1</f>
        <v>45901</v>
      </c>
      <c r="AW434" s="154">
        <f>AV434+29</f>
        <v>45930</v>
      </c>
      <c r="AX434" s="158">
        <f>IFERROR(IF(($R434-AW434)&gt;=0,0,IF(($S434-AV434)&lt;0,0,IF(AND(($S434-AW434)&gt;0,(AV434-$R434)&gt;0),$V434/365*(AW434-AV434+1),IF(AND(($S434-AW434)&lt;=0,(AV434-$R434)&gt;0),$V434/365*($S434-AV434+1),$V434/365*(AW434-$R434+1))))),0)</f>
        <v>0</v>
      </c>
      <c r="AY434" s="154">
        <f>AW434+1</f>
        <v>45931</v>
      </c>
      <c r="AZ434" s="154">
        <f>AY434+30</f>
        <v>45961</v>
      </c>
      <c r="BA434" s="158">
        <f>IFERROR(IF(($R434-AZ434)&gt;=0,0,IF(($S434-AY434)&lt;0,0,IF(AND(($S434-AZ434)&gt;0,(AY434-$R434)&gt;0),$V434/365*(AZ434-AY434+1),IF(AND(($S434-AZ434)&lt;=0,(AY434-$R434)&gt;0),$V434/365*($S434-AY434+1),$V434/365*(AZ434-$R434+1))))),0)</f>
        <v>0</v>
      </c>
      <c r="BB434" s="154">
        <f>AZ434+1</f>
        <v>45962</v>
      </c>
      <c r="BC434" s="154">
        <f>BB434+29</f>
        <v>45991</v>
      </c>
      <c r="BD434" s="158">
        <f>IFERROR(IF(($R434-BC434)&gt;=0,0,IF(($S434-BB434)&lt;0,0,IF(AND(($S434-BC434)&gt;0,(BB434-$R434)&gt;0),$V434/365*(BC434-BB434+1),IF(AND(($S434-BC434)&lt;=0,(BB434-$R434)&gt;0),$V434/365*($S434-BB434+1),$V434/365*(BC434-$R434+1))))),0)</f>
        <v>0</v>
      </c>
      <c r="BE434" s="154">
        <f>BC434+1</f>
        <v>45992</v>
      </c>
      <c r="BF434" s="154">
        <f>BE434+30</f>
        <v>46022</v>
      </c>
      <c r="BG434" s="158">
        <f>IFERROR(IF(($R434-BF434)&gt;=0,0,IF(($S434-BE434)&lt;0,0,IF(AND(($S434-BF434)&gt;0,(BE434-$R434)&gt;0),$V434/365*(BF434-BE434+1),IF(AND(($S434-BF434)&lt;=0,(BE434-$R434)&gt;0),$V434/365*($S434-BE434+1),$V434/365*(BF434-$R434+1))))),0)</f>
        <v>0</v>
      </c>
      <c r="BH434" s="154">
        <v>46023</v>
      </c>
      <c r="BI434" s="154">
        <f>BH434+30</f>
        <v>46053</v>
      </c>
      <c r="BJ434" s="158">
        <f>IFERROR(IF(($R434-BI434)&gt;=0,0,IF(($S434-BH434)&lt;0,0,IF(AND(($S434-BI434)&gt;0,(BH434-$R434)&gt;0),$V434/365*(BI434-BH434+1),IF(AND(($S434-BI434)&lt;=0,(BH434-$R434)&gt;0),$V434/365*($S434-BH434+1),$V434/365*(BI434-$R434+1))))),0)</f>
        <v>0</v>
      </c>
      <c r="BK434" s="154">
        <f>BI434+1</f>
        <v>46054</v>
      </c>
      <c r="BL434" s="154">
        <f>BK434+27</f>
        <v>46081</v>
      </c>
      <c r="BM434" s="158">
        <f>IFERROR(IF(($R434-BL434)&gt;=0,0,IF(($S434-BK434)&lt;0,0,IF(AND(($S434-BL434)&gt;0,(BK434-$R434)&gt;0),$V434/365*(BL434-BK434+1),IF(AND(($S434-BL434)&lt;=0,(BK434-$R434)&gt;0),$V434/365*($S434-BK434+1),$V434/365*(BL434-$R434+1))))),0)</f>
        <v>0</v>
      </c>
      <c r="BN434" s="154">
        <f>BL434+1</f>
        <v>46082</v>
      </c>
      <c r="BO434" s="154">
        <f>BN434+30</f>
        <v>46112</v>
      </c>
      <c r="BP434" s="158">
        <f>IFERROR(IF(($R434-BO434)&gt;=0,0,IF(($S434-BN434)&lt;0,0,IF(AND(($S434-BO434)&gt;0,(BN434-$R434)&gt;0),$V434/365*(BO434-BN434+1),IF(AND(($S434-BO434)&lt;=0,(BN434-$R434)&gt;0),$V434/365*($S434-BN434+1),$V434/365*(BO434-$R434+1))))),0)</f>
        <v>0</v>
      </c>
      <c r="BQ434" s="154">
        <f>BO434+1</f>
        <v>46113</v>
      </c>
      <c r="BR434" s="154">
        <f>BQ434+29</f>
        <v>46142</v>
      </c>
      <c r="BS434" s="158">
        <f>IFERROR(IF(($R434-BR434)&gt;=0,0,IF(($S434-BQ434)&lt;0,0,IF(AND(($S434-BR434)&gt;0,(BQ434-$R434)&gt;0),$V434/365*(BR434-BQ434+1),IF(AND(($S434-BR434)&lt;=0,(BQ434-$R434)&gt;0),$V434/365*($S434-BQ434+1),$V434/365*(BR434-$R434+1))))),0)</f>
        <v>0</v>
      </c>
      <c r="BT434" s="154">
        <f>BR434+1</f>
        <v>46143</v>
      </c>
      <c r="BU434" s="154">
        <f>BT434+30</f>
        <v>46173</v>
      </c>
      <c r="BV434" s="158">
        <f>IFERROR(IF(($R434-BU434)&gt;=0,0,IF(($S434-BT434)&lt;0,0,IF(AND(($S434-BU434)&gt;0,(BT434-$R434)&gt;0),$V434/365*(BU434-BT434+1),IF(AND(($S434-BU434)&lt;=0,(BT434-$R434)&gt;0),$V434/365*($S434-BT434+1),$V434/365*(BU434-$R434+1))))),0)</f>
        <v>0</v>
      </c>
      <c r="BW434" s="154">
        <f>BU434+1</f>
        <v>46174</v>
      </c>
      <c r="BX434" s="154">
        <f>BW434+29</f>
        <v>46203</v>
      </c>
      <c r="BY434" s="158">
        <f>IFERROR(IF(($R434-BX434)&gt;=0,0,IF(($S434-BW434)&lt;0,0,IF(AND(($S434-BX434)&gt;0,(BW434-$R434)&gt;0),$V434/365*(BX434-BW434+1),IF(AND(($S434-BX434)&lt;=0,(BW434-$R434)&gt;0),$V434/365*($S434-BW434+1),$V434/365*(BX434-$R434+1))))),0)</f>
        <v>0</v>
      </c>
      <c r="BZ434" s="154">
        <f>BX434+1</f>
        <v>46204</v>
      </c>
      <c r="CA434" s="154">
        <f>BZ434+30</f>
        <v>46234</v>
      </c>
      <c r="CB434" s="158">
        <f>IFERROR(IF(($R434-CA434)&gt;=0,0,IF(($S434-BZ434)&lt;0,0,IF(AND(($S434-CA434)&gt;0,(BZ434-$R434)&gt;0),$V434/365*(CA434-BZ434+1),IF(AND(($S434-CA434)&lt;=0,(BZ434-$R434)&gt;0),$V434/365*($S434-BZ434+1),$V434/365*(CA434-$R434+1))))),0)</f>
        <v>0</v>
      </c>
      <c r="CC434" s="154">
        <f>CA434+1</f>
        <v>46235</v>
      </c>
      <c r="CD434" s="154">
        <f>CC434+30</f>
        <v>46265</v>
      </c>
      <c r="CE434" s="158">
        <f>IFERROR(IF(($R434-CD434)&gt;=0,0,IF(($S434-CC434)&lt;0,0,IF(AND(($S434-CD434)&gt;0,(CC434-$R434)&gt;0),$V434/365*(CD434-CC434+1),IF(AND(($S434-CD434)&lt;=0,(CC434-$R434)&gt;0),$V434/365*($S434-CC434+1),$V434/365*(CD434-$R434+1))))),0)</f>
        <v>0</v>
      </c>
      <c r="CF434" s="154">
        <f>CD434+1</f>
        <v>46266</v>
      </c>
      <c r="CG434" s="154">
        <f>CF434+29</f>
        <v>46295</v>
      </c>
      <c r="CH434" s="158">
        <f>IFERROR(IF(($R434-CG434)&gt;=0,0,IF(($S434-CF434)&lt;0,0,IF(AND(($S434-CG434)&gt;0,(CF434-$R434)&gt;0),$V434/365*(CG434-CF434+1),IF(AND(($S434-CG434)&lt;=0,(CF434-$R434)&gt;0),$V434/365*($S434-CF434+1),$V434/365*(CG434-$R434+1))))),0)</f>
        <v>0</v>
      </c>
      <c r="CI434" s="154">
        <f>CG434+1</f>
        <v>46296</v>
      </c>
      <c r="CJ434" s="154">
        <f>CI434+30</f>
        <v>46326</v>
      </c>
      <c r="CK434" s="158">
        <f>IFERROR(IF(($R434-CJ434)&gt;=0,0,IF(($S434-CI434)&lt;0,0,IF(AND(($S434-CJ434)&gt;0,(CI434-$R434)&gt;0),$V434/365*(CJ434-CI434+1),IF(AND(($S434-CJ434)&lt;=0,(CI434-$R434)&gt;0),$V434/365*($S434-CI434+1),$V434/365*(CJ434-$R434+1))))),0)</f>
        <v>0</v>
      </c>
      <c r="CL434" s="154">
        <f>CJ434+1</f>
        <v>46327</v>
      </c>
      <c r="CM434" s="154">
        <f>CL434+29</f>
        <v>46356</v>
      </c>
      <c r="CN434" s="158">
        <f>IFERROR(IF(($R434-CM434)&gt;=0,0,IF(($S434-CL434)&lt;0,0,IF(AND(($S434-CM434)&gt;0,(CL434-$R434)&gt;0),$V434/365*(CM434-CL434+1),IF(AND(($S434-CM434)&lt;=0,(CL434-$R434)&gt;0),$V434/365*($S434-CL434+1),$V434/365*(CM434-$R434+1))))),0)</f>
        <v>0</v>
      </c>
      <c r="CO434" s="154">
        <f>CM434+1</f>
        <v>46357</v>
      </c>
      <c r="CP434" s="154">
        <f>CO434+30</f>
        <v>46387</v>
      </c>
      <c r="CQ434" s="158">
        <f>IFERROR(IF(($R434-CP434)&gt;=0,0,IF(($S434-CO434)&lt;0,0,IF(AND(($S434-CP434)&gt;0,(CO434-$R434)&gt;0),$V434/365*(CP434-CO434+1),IF(AND(($S434-CP434)&lt;=0,(CO434-$R434)&gt;0),$V434/365*($S434-CO434+1),$V434/365*(CP434-$R434+1))))),0)</f>
        <v>0</v>
      </c>
    </row>
    <row r="435" s="80" customFormat="1" ht="24" customHeight="1" outlineLevel="4" spans="1:95">
      <c r="A435" s="123" t="s">
        <v>2814</v>
      </c>
      <c r="B435" s="124"/>
      <c r="C435" s="124"/>
      <c r="D435" s="124"/>
      <c r="E435" s="124"/>
      <c r="F435" s="124"/>
      <c r="G435" s="125"/>
      <c r="H435" s="126"/>
      <c r="I435" s="126"/>
      <c r="J435" s="126"/>
      <c r="K435" s="126"/>
      <c r="L435" s="149"/>
      <c r="M435" s="149"/>
      <c r="N435" s="126"/>
      <c r="O435" s="126"/>
      <c r="P435" s="126"/>
      <c r="Q435" s="126"/>
      <c r="R435" s="126"/>
      <c r="S435" s="126"/>
      <c r="T435" s="126"/>
      <c r="U435" s="126"/>
      <c r="V435" s="126"/>
      <c r="W435" s="126"/>
      <c r="X435" s="126"/>
      <c r="Y435" s="126"/>
      <c r="Z435" s="126"/>
      <c r="AA435" s="126"/>
      <c r="AB435" s="126"/>
      <c r="AC435" s="126"/>
      <c r="AD435" s="126"/>
      <c r="AE435" s="126"/>
      <c r="AF435" s="126"/>
      <c r="AG435" s="126"/>
      <c r="AH435" s="126"/>
      <c r="AI435" s="126"/>
      <c r="AJ435" s="126"/>
      <c r="AK435" s="126"/>
      <c r="AL435" s="126"/>
      <c r="AM435" s="126"/>
      <c r="AN435" s="126"/>
      <c r="AO435" s="126"/>
      <c r="AP435" s="126"/>
      <c r="AQ435" s="126"/>
      <c r="AR435" s="126"/>
      <c r="AS435" s="126"/>
      <c r="AT435" s="126"/>
      <c r="AU435" s="126"/>
      <c r="AV435" s="126"/>
      <c r="AW435" s="126"/>
      <c r="AX435" s="126"/>
      <c r="AY435" s="126"/>
      <c r="AZ435" s="126"/>
      <c r="BA435" s="126"/>
      <c r="BB435" s="126"/>
      <c r="BC435" s="126"/>
      <c r="BD435" s="126"/>
      <c r="BE435" s="126"/>
      <c r="BF435" s="126"/>
      <c r="BG435" s="126"/>
      <c r="BH435" s="126"/>
      <c r="BI435" s="126"/>
      <c r="BJ435" s="126"/>
      <c r="BK435" s="126"/>
      <c r="BL435" s="126"/>
      <c r="BM435" s="126"/>
      <c r="BN435" s="126"/>
      <c r="BO435" s="126"/>
      <c r="BP435" s="126"/>
      <c r="BQ435" s="126"/>
      <c r="BR435" s="126"/>
      <c r="BS435" s="126"/>
      <c r="BT435" s="126"/>
      <c r="BU435" s="126"/>
      <c r="BV435" s="126"/>
      <c r="BW435" s="126"/>
      <c r="BX435" s="126"/>
      <c r="BY435" s="126"/>
      <c r="BZ435" s="126"/>
      <c r="CA435" s="126"/>
      <c r="CB435" s="126"/>
      <c r="CC435" s="126"/>
      <c r="CD435" s="126"/>
      <c r="CE435" s="126"/>
      <c r="CF435" s="126"/>
      <c r="CG435" s="126"/>
      <c r="CH435" s="126"/>
      <c r="CI435" s="126"/>
      <c r="CJ435" s="126"/>
      <c r="CK435" s="126"/>
      <c r="CL435" s="126"/>
      <c r="CM435" s="126"/>
      <c r="CN435" s="126"/>
      <c r="CO435" s="126"/>
      <c r="CP435" s="126"/>
      <c r="CQ435" s="126"/>
    </row>
    <row r="436" ht="24" customHeight="1" outlineLevel="2" spans="1:95">
      <c r="A436" s="49"/>
      <c r="B436" s="112" t="s">
        <v>792</v>
      </c>
      <c r="C436" s="113" t="s">
        <v>1433</v>
      </c>
      <c r="D436" s="49" t="s">
        <v>1434</v>
      </c>
      <c r="E436" s="112"/>
      <c r="F436" s="112"/>
      <c r="G436" s="112" t="s">
        <v>936</v>
      </c>
      <c r="H436" s="114">
        <f>X436+AA436+AD436+AG436+AJ436+AM436+AP436+AS436+AV436+AY436+BB436+BE436</f>
        <v>0</v>
      </c>
      <c r="I436" s="114">
        <f>Y436+AB436+AE436+AH436+AK436+AN436+AQ436+AT436+AW436+AZ436+BC436+BF436</f>
        <v>0</v>
      </c>
      <c r="J436" s="114">
        <f>Z436+AC436+AF436+AI436+AL436+AO436+AR436+AU436+AX436+BA436+BD436+BG436</f>
        <v>0</v>
      </c>
      <c r="K436" s="114"/>
      <c r="L436" s="145"/>
      <c r="M436" s="145"/>
      <c r="N436" s="114"/>
      <c r="O436" s="114"/>
      <c r="P436" s="114"/>
      <c r="Q436" s="114"/>
      <c r="R436" s="114"/>
      <c r="S436" s="114"/>
      <c r="T436" s="114"/>
      <c r="U436" s="114"/>
      <c r="V436" s="114"/>
      <c r="W436" s="114"/>
      <c r="X436" s="114">
        <f>VLOOKUP($C436,'1 预算编制表单'!$C:$BJ,27,FALSE)</f>
        <v>0</v>
      </c>
      <c r="Y436" s="114">
        <f>X436-Z436</f>
        <v>0</v>
      </c>
      <c r="Z436" s="114">
        <f>SUM(Z437:Z441)</f>
        <v>0</v>
      </c>
      <c r="AA436" s="114">
        <f>VLOOKUP($C436,'1 预算编制表单'!$C:$BJ,30,FALSE)</f>
        <v>0</v>
      </c>
      <c r="AB436" s="114">
        <f>AA436-AC436</f>
        <v>0</v>
      </c>
      <c r="AC436" s="114">
        <f>SUM(AC437:AC441)</f>
        <v>0</v>
      </c>
      <c r="AD436" s="114">
        <f>VLOOKUP($C436,'1 预算编制表单'!$C:$BJ,33,FALSE)</f>
        <v>0</v>
      </c>
      <c r="AE436" s="114">
        <f>AD436-AF436</f>
        <v>0</v>
      </c>
      <c r="AF436" s="114">
        <f>SUM(AF437:AF441)</f>
        <v>0</v>
      </c>
      <c r="AG436" s="114">
        <f>VLOOKUP($C436,'1 预算编制表单'!$C:$BJ,36,FALSE)</f>
        <v>0</v>
      </c>
      <c r="AH436" s="114">
        <f>AG436-AI436</f>
        <v>0</v>
      </c>
      <c r="AI436" s="114">
        <f>SUM(AI437:AI441)</f>
        <v>0</v>
      </c>
      <c r="AJ436" s="114">
        <f>VLOOKUP($C436,'1 预算编制表单'!$C:$BJ,39,FALSE)</f>
        <v>0</v>
      </c>
      <c r="AK436" s="114">
        <f>AJ436-AL436</f>
        <v>0</v>
      </c>
      <c r="AL436" s="114">
        <f>SUM(AL437:AL441)</f>
        <v>0</v>
      </c>
      <c r="AM436" s="114">
        <f>VLOOKUP($C436,'1 预算编制表单'!$C:$BJ,42,FALSE)</f>
        <v>0</v>
      </c>
      <c r="AN436" s="114">
        <f>AM436-AO436</f>
        <v>0</v>
      </c>
      <c r="AO436" s="114">
        <f>SUM(AO437:AO441)</f>
        <v>0</v>
      </c>
      <c r="AP436" s="114">
        <f>VLOOKUP($C436,'1 预算编制表单'!$C:$BJ,45,FALSE)</f>
        <v>0</v>
      </c>
      <c r="AQ436" s="114">
        <f>AP436-AR436</f>
        <v>0</v>
      </c>
      <c r="AR436" s="114">
        <f>SUM(AR437:AR441)</f>
        <v>0</v>
      </c>
      <c r="AS436" s="114">
        <f>VLOOKUP($C436,'1 预算编制表单'!$C:$BJ,48,FALSE)</f>
        <v>0</v>
      </c>
      <c r="AT436" s="114">
        <f>AS436-AU436</f>
        <v>0</v>
      </c>
      <c r="AU436" s="114">
        <f>SUM(AU437:AU441)</f>
        <v>0</v>
      </c>
      <c r="AV436" s="114">
        <f>VLOOKUP($C436,'1 预算编制表单'!$C:$BJ,51,FALSE)</f>
        <v>0</v>
      </c>
      <c r="AW436" s="114">
        <f>AV436-AX436</f>
        <v>0</v>
      </c>
      <c r="AX436" s="114">
        <f>SUM(AX437:AX441)</f>
        <v>0</v>
      </c>
      <c r="AY436" s="114">
        <f>VLOOKUP($C436,'1 预算编制表单'!$C:$BJ,54,FALSE)</f>
        <v>0</v>
      </c>
      <c r="AZ436" s="114">
        <f>AY436-BA436</f>
        <v>0</v>
      </c>
      <c r="BA436" s="114">
        <f>SUM(BA437:BA441)</f>
        <v>0</v>
      </c>
      <c r="BB436" s="114">
        <f>VLOOKUP($C436,'1 预算编制表单'!$C:$BJ,57,FALSE)</f>
        <v>0</v>
      </c>
      <c r="BC436" s="114">
        <f>BB436-BD436</f>
        <v>0</v>
      </c>
      <c r="BD436" s="114">
        <f>SUM(BD437:BD441)</f>
        <v>0</v>
      </c>
      <c r="BE436" s="114">
        <f>VLOOKUP($C436,'1 预算编制表单'!$C:$BJ,60,FALSE)</f>
        <v>0</v>
      </c>
      <c r="BF436" s="114">
        <f>BE436-BG436</f>
        <v>0</v>
      </c>
      <c r="BG436" s="114">
        <f>SUM(BG437:BG441)</f>
        <v>0</v>
      </c>
      <c r="BH436" s="114">
        <f>VLOOKUP($C436,'1 预算编制表单'!$C:$BJ,27,FALSE)</f>
        <v>0</v>
      </c>
      <c r="BI436" s="114">
        <f>BH436-BJ436</f>
        <v>0</v>
      </c>
      <c r="BJ436" s="114">
        <f>SUM(BJ437:BJ441)</f>
        <v>0</v>
      </c>
      <c r="BK436" s="114">
        <f>VLOOKUP($C436,'1 预算编制表单'!$C:$BJ,30,FALSE)</f>
        <v>0</v>
      </c>
      <c r="BL436" s="114">
        <f>BK436-BM436</f>
        <v>0</v>
      </c>
      <c r="BM436" s="114">
        <f>SUM(BM437:BM441)</f>
        <v>0</v>
      </c>
      <c r="BN436" s="114">
        <f>VLOOKUP($C436,'1 预算编制表单'!$C:$BJ,33,FALSE)</f>
        <v>0</v>
      </c>
      <c r="BO436" s="114">
        <f>BN436-BP436</f>
        <v>0</v>
      </c>
      <c r="BP436" s="114">
        <f>SUM(BP437:BP441)</f>
        <v>0</v>
      </c>
      <c r="BQ436" s="114">
        <f>VLOOKUP($C436,'1 预算编制表单'!$C:$BJ,36,FALSE)</f>
        <v>0</v>
      </c>
      <c r="BR436" s="114">
        <f>BQ436-BS436</f>
        <v>0</v>
      </c>
      <c r="BS436" s="114">
        <f>SUM(BS437:BS441)</f>
        <v>0</v>
      </c>
      <c r="BT436" s="114">
        <f>VLOOKUP($C436,'1 预算编制表单'!$C:$BJ,39,FALSE)</f>
        <v>0</v>
      </c>
      <c r="BU436" s="114">
        <f>BT436-BV436</f>
        <v>0</v>
      </c>
      <c r="BV436" s="114">
        <f>SUM(BV437:BV441)</f>
        <v>0</v>
      </c>
      <c r="BW436" s="114">
        <f>VLOOKUP($C436,'1 预算编制表单'!$C:$BJ,42,FALSE)</f>
        <v>0</v>
      </c>
      <c r="BX436" s="114">
        <f>BW436-BY436</f>
        <v>0</v>
      </c>
      <c r="BY436" s="114">
        <f>SUM(BY437:BY441)</f>
        <v>0</v>
      </c>
      <c r="BZ436" s="114">
        <f>VLOOKUP($C436,'1 预算编制表单'!$C:$BJ,45,FALSE)</f>
        <v>0</v>
      </c>
      <c r="CA436" s="114">
        <f>BZ436-CB436</f>
        <v>0</v>
      </c>
      <c r="CB436" s="114">
        <f>SUM(CB437:CB441)</f>
        <v>0</v>
      </c>
      <c r="CC436" s="114">
        <f>VLOOKUP($C436,'1 预算编制表单'!$C:$BJ,48,FALSE)</f>
        <v>0</v>
      </c>
      <c r="CD436" s="114">
        <f>CC436-CE436</f>
        <v>0</v>
      </c>
      <c r="CE436" s="114">
        <f>SUM(CE437:CE441)</f>
        <v>0</v>
      </c>
      <c r="CF436" s="114">
        <f>VLOOKUP($C436,'1 预算编制表单'!$C:$BJ,51,FALSE)</f>
        <v>0</v>
      </c>
      <c r="CG436" s="114">
        <f>CF436-CH436</f>
        <v>0</v>
      </c>
      <c r="CH436" s="114">
        <f>SUM(CH437:CH441)</f>
        <v>0</v>
      </c>
      <c r="CI436" s="114">
        <f>VLOOKUP($C436,'1 预算编制表单'!$C:$BJ,54,FALSE)</f>
        <v>0</v>
      </c>
      <c r="CJ436" s="114">
        <f>CI436-CK436</f>
        <v>0</v>
      </c>
      <c r="CK436" s="114">
        <f>SUM(CK437:CK441)</f>
        <v>0</v>
      </c>
      <c r="CL436" s="114">
        <f>VLOOKUP($C436,'1 预算编制表单'!$C:$BJ,57,FALSE)</f>
        <v>0</v>
      </c>
      <c r="CM436" s="114">
        <f>CL436-CN436</f>
        <v>0</v>
      </c>
      <c r="CN436" s="114">
        <f>SUM(CN437:CN441)</f>
        <v>0</v>
      </c>
      <c r="CO436" s="114">
        <f>VLOOKUP($C436,'1 预算编制表单'!$C:$BJ,60,FALSE)</f>
        <v>0</v>
      </c>
      <c r="CP436" s="114">
        <f>CO436-CQ436</f>
        <v>0</v>
      </c>
      <c r="CQ436" s="114">
        <f>SUM(CQ437:CQ441)</f>
        <v>0</v>
      </c>
    </row>
    <row r="437" s="80" customFormat="1" ht="24" customHeight="1" outlineLevel="3" spans="1:95">
      <c r="A437" s="119"/>
      <c r="B437" s="120"/>
      <c r="C437" s="121"/>
      <c r="D437" s="119"/>
      <c r="E437" s="120"/>
      <c r="F437" s="120"/>
      <c r="G437" s="120"/>
      <c r="H437" s="122"/>
      <c r="I437" s="122"/>
      <c r="J437" s="122">
        <f>Z437+AC437+AF437+AI437+AL437+AO437+AR437+AU437+AX437+BA437+BD437+BG437</f>
        <v>0</v>
      </c>
      <c r="K437" s="122">
        <v>1</v>
      </c>
      <c r="L437" s="147"/>
      <c r="M437" s="148">
        <f>IFERROR(VLOOKUP($L437,'2-2 引出数据_合同数据仓库'!$B$2:$BP$10000,3,FALSE),0)</f>
        <v>0</v>
      </c>
      <c r="N437" s="122"/>
      <c r="O437" s="148">
        <f>IFERROR(VLOOKUP((LEFT(VLOOKUP($L437,'2-2 引出数据_合同数据仓库'!$B$2:$BP$10000,64,FALSE),15)&amp;(RIGHT(VLOOKUP($L437,'2-2 引出数据_合同数据仓库'!$B$2:$BP$10000,64,FALSE),4)+1)),'2-2 引出数据_合同数据仓库'!$B$2:$BP$10000,3,FALSE),0)</f>
        <v>0</v>
      </c>
      <c r="P437" s="122"/>
      <c r="Q437" s="122">
        <f>IFERROR(VLOOKUP($L437,'2-2 引出数据_合同数据仓库'!$B$2:$BP$10000,28,FALSE),0)</f>
        <v>0</v>
      </c>
      <c r="R437" s="122">
        <f>IFERROR(VLOOKUP($L437,'2-2 引出数据_合同数据仓库'!$B$2:$BP$10000,29,FALSE),0)</f>
        <v>0</v>
      </c>
      <c r="S437" s="122">
        <f>IFERROR(VLOOKUP($L437,'2-2 引出数据_合同数据仓库'!$B$2:$BP$10000,4,FALSE),0)</f>
        <v>0</v>
      </c>
      <c r="T437" s="122"/>
      <c r="U437" s="122">
        <f>IFERROR(VLOOKUP($L437,'2-2 引出数据_合同数据仓库'!$B$2:$BP$10000,15,FALSE),0)</f>
        <v>0</v>
      </c>
      <c r="V437" s="122">
        <f>U437/(S437-R437+1)*365</f>
        <v>0</v>
      </c>
      <c r="W437" s="122"/>
      <c r="X437" s="154">
        <v>45658</v>
      </c>
      <c r="Y437" s="154">
        <f>X437+30</f>
        <v>45688</v>
      </c>
      <c r="Z437" s="158">
        <f>IFERROR(IF(($R437-Y437)&gt;=0,0,IF(($S437-X437)&lt;0,0,IF(AND(($S437-Y437)&gt;0,(X437-$R437)&gt;0),$V437/365*(Y437-X437+1),IF(AND(($S437-Y437)&lt;=0,(X437-$R437)&gt;0),$V437/365*($S437-X437+1),$V437/365*(Y437-$R437+1))))),0)</f>
        <v>0</v>
      </c>
      <c r="AA437" s="154">
        <f>Y437+1</f>
        <v>45689</v>
      </c>
      <c r="AB437" s="154">
        <f>AA437+27</f>
        <v>45716</v>
      </c>
      <c r="AC437" s="158">
        <f>IFERROR(IF(($R437-AB437)&gt;=0,0,IF(($S437-AA437)&lt;0,0,IF(AND(($S437-AB437)&gt;0,(AA437-$R437)&gt;0),$V437/365*(AB437-AA437+1),IF(AND(($S437-AB437)&lt;=0,(AA437-$R437)&gt;0),$V437/365*($S437-AA437+1),$V437/365*(AB437-$R437+1))))),0)</f>
        <v>0</v>
      </c>
      <c r="AD437" s="154">
        <f>AB437+1</f>
        <v>45717</v>
      </c>
      <c r="AE437" s="154">
        <f>AD437+30</f>
        <v>45747</v>
      </c>
      <c r="AF437" s="158">
        <f>IFERROR(IF(($R437-AE437)&gt;=0,0,IF(($S437-AD437)&lt;0,0,IF(AND(($S437-AE437)&gt;0,(AD437-$R437)&gt;0),$V437/365*(AE437-AD437+1),IF(AND(($S437-AE437)&lt;=0,(AD437-$R437)&gt;0),$V437/365*($S437-AD437+1),$V437/365*(AE437-$R437+1))))),0)</f>
        <v>0</v>
      </c>
      <c r="AG437" s="154">
        <f>AE437+1</f>
        <v>45748</v>
      </c>
      <c r="AH437" s="154">
        <f>AG437+29</f>
        <v>45777</v>
      </c>
      <c r="AI437" s="158">
        <f>IFERROR(IF(($R437-AH437)&gt;=0,0,IF(($S437-AG437)&lt;0,0,IF(AND(($S437-AH437)&gt;0,(AG437-$R437)&gt;0),$V437/365*(AH437-AG437+1),IF(AND(($S437-AH437)&lt;=0,(AG437-$R437)&gt;0),$V437/365*($S437-AG437+1),$V437/365*(AH437-$R437+1))))),0)</f>
        <v>0</v>
      </c>
      <c r="AJ437" s="154">
        <f>AH437+1</f>
        <v>45778</v>
      </c>
      <c r="AK437" s="154">
        <f>AJ437+30</f>
        <v>45808</v>
      </c>
      <c r="AL437" s="158">
        <f>IFERROR(IF(($R437-AK437)&gt;=0,0,IF(($S437-AJ437)&lt;0,0,IF(AND(($S437-AK437)&gt;0,(AJ437-$R437)&gt;0),$V437/365*(AK437-AJ437+1),IF(AND(($S437-AK437)&lt;=0,(AJ437-$R437)&gt;0),$V437/365*($S437-AJ437+1),$V437/365*(AK437-$R437+1))))),0)</f>
        <v>0</v>
      </c>
      <c r="AM437" s="154">
        <f>AK437+1</f>
        <v>45809</v>
      </c>
      <c r="AN437" s="154">
        <f>AM437+29</f>
        <v>45838</v>
      </c>
      <c r="AO437" s="158">
        <f>IFERROR(IF(($R437-AN437)&gt;=0,0,IF(($S437-AM437)&lt;0,0,IF(AND(($S437-AN437)&gt;0,(AM437-$R437)&gt;0),$V437/365*(AN437-AM437+1),IF(AND(($S437-AN437)&lt;=0,(AM437-$R437)&gt;0),$V437/365*($S437-AM437+1),$V437/365*(AN437-$R437+1))))),0)</f>
        <v>0</v>
      </c>
      <c r="AP437" s="154">
        <f>AN437+1</f>
        <v>45839</v>
      </c>
      <c r="AQ437" s="154">
        <f>AP437+30</f>
        <v>45869</v>
      </c>
      <c r="AR437" s="158">
        <f>IFERROR(IF(($R437-AQ437)&gt;=0,0,IF(($S437-AP437)&lt;0,0,IF(AND(($S437-AQ437)&gt;0,(AP437-$R437)&gt;0),$V437/365*(AQ437-AP437+1),IF(AND(($S437-AQ437)&lt;=0,(AP437-$R437)&gt;0),$V437/365*($S437-AP437+1),$V437/365*(AQ437-$R437+1))))),0)</f>
        <v>0</v>
      </c>
      <c r="AS437" s="154">
        <f>AQ437+1</f>
        <v>45870</v>
      </c>
      <c r="AT437" s="154">
        <f>AS437+30</f>
        <v>45900</v>
      </c>
      <c r="AU437" s="158">
        <f>IFERROR(IF(($R437-AT437)&gt;=0,0,IF(($S437-AS437)&lt;0,0,IF(AND(($S437-AT437)&gt;0,(AS437-$R437)&gt;0),$V437/365*(AT437-AS437+1),IF(AND(($S437-AT437)&lt;=0,(AS437-$R437)&gt;0),$V437/365*($S437-AS437+1),$V437/365*(AT437-$R437+1))))),0)</f>
        <v>0</v>
      </c>
      <c r="AV437" s="154">
        <f>AT437+1</f>
        <v>45901</v>
      </c>
      <c r="AW437" s="154">
        <f>AV437+29</f>
        <v>45930</v>
      </c>
      <c r="AX437" s="158">
        <f>IFERROR(IF(($R437-AW437)&gt;=0,0,IF(($S437-AV437)&lt;0,0,IF(AND(($S437-AW437)&gt;0,(AV437-$R437)&gt;0),$V437/365*(AW437-AV437+1),IF(AND(($S437-AW437)&lt;=0,(AV437-$R437)&gt;0),$V437/365*($S437-AV437+1),$V437/365*(AW437-$R437+1))))),0)</f>
        <v>0</v>
      </c>
      <c r="AY437" s="154">
        <f>AW437+1</f>
        <v>45931</v>
      </c>
      <c r="AZ437" s="154">
        <f>AY437+30</f>
        <v>45961</v>
      </c>
      <c r="BA437" s="158">
        <f>IFERROR(IF(($R437-AZ437)&gt;=0,0,IF(($S437-AY437)&lt;0,0,IF(AND(($S437-AZ437)&gt;0,(AY437-$R437)&gt;0),$V437/365*(AZ437-AY437+1),IF(AND(($S437-AZ437)&lt;=0,(AY437-$R437)&gt;0),$V437/365*($S437-AY437+1),$V437/365*(AZ437-$R437+1))))),0)</f>
        <v>0</v>
      </c>
      <c r="BB437" s="154">
        <f>AZ437+1</f>
        <v>45962</v>
      </c>
      <c r="BC437" s="154">
        <f>BB437+29</f>
        <v>45991</v>
      </c>
      <c r="BD437" s="158">
        <f>IFERROR(IF(($R437-BC437)&gt;=0,0,IF(($S437-BB437)&lt;0,0,IF(AND(($S437-BC437)&gt;0,(BB437-$R437)&gt;0),$V437/365*(BC437-BB437+1),IF(AND(($S437-BC437)&lt;=0,(BB437-$R437)&gt;0),$V437/365*($S437-BB437+1),$V437/365*(BC437-$R437+1))))),0)</f>
        <v>0</v>
      </c>
      <c r="BE437" s="154">
        <f>BC437+1</f>
        <v>45992</v>
      </c>
      <c r="BF437" s="154">
        <f>BE437+30</f>
        <v>46022</v>
      </c>
      <c r="BG437" s="158">
        <f>IFERROR(IF(($R437-BF437)&gt;=0,0,IF(($S437-BE437)&lt;0,0,IF(AND(($S437-BF437)&gt;0,(BE437-$R437)&gt;0),$V437/365*(BF437-BE437+1),IF(AND(($S437-BF437)&lt;=0,(BE437-$R437)&gt;0),$V437/365*($S437-BE437+1),$V437/365*(BF437-$R437+1))))),0)</f>
        <v>0</v>
      </c>
      <c r="BH437" s="154">
        <v>46023</v>
      </c>
      <c r="BI437" s="154">
        <f>BH437+30</f>
        <v>46053</v>
      </c>
      <c r="BJ437" s="158">
        <f>IFERROR(IF(($R437-BI437)&gt;=0,0,IF(($S437-BH437)&lt;0,0,IF(AND(($S437-BI437)&gt;0,(BH437-$R437)&gt;0),$V437/365*(BI437-BH437+1),IF(AND(($S437-BI437)&lt;=0,(BH437-$R437)&gt;0),$V437/365*($S437-BH437+1),$V437/365*(BI437-$R437+1))))),0)</f>
        <v>0</v>
      </c>
      <c r="BK437" s="154">
        <f>BI437+1</f>
        <v>46054</v>
      </c>
      <c r="BL437" s="154">
        <f>BK437+27</f>
        <v>46081</v>
      </c>
      <c r="BM437" s="158">
        <f>IFERROR(IF(($R437-BL437)&gt;=0,0,IF(($S437-BK437)&lt;0,0,IF(AND(($S437-BL437)&gt;0,(BK437-$R437)&gt;0),$V437/365*(BL437-BK437+1),IF(AND(($S437-BL437)&lt;=0,(BK437-$R437)&gt;0),$V437/365*($S437-BK437+1),$V437/365*(BL437-$R437+1))))),0)</f>
        <v>0</v>
      </c>
      <c r="BN437" s="154">
        <f>BL437+1</f>
        <v>46082</v>
      </c>
      <c r="BO437" s="154">
        <f>BN437+30</f>
        <v>46112</v>
      </c>
      <c r="BP437" s="158">
        <f>IFERROR(IF(($R437-BO437)&gt;=0,0,IF(($S437-BN437)&lt;0,0,IF(AND(($S437-BO437)&gt;0,(BN437-$R437)&gt;0),$V437/365*(BO437-BN437+1),IF(AND(($S437-BO437)&lt;=0,(BN437-$R437)&gt;0),$V437/365*($S437-BN437+1),$V437/365*(BO437-$R437+1))))),0)</f>
        <v>0</v>
      </c>
      <c r="BQ437" s="154">
        <f>BO437+1</f>
        <v>46113</v>
      </c>
      <c r="BR437" s="154">
        <f>BQ437+29</f>
        <v>46142</v>
      </c>
      <c r="BS437" s="158">
        <f>IFERROR(IF(($R437-BR437)&gt;=0,0,IF(($S437-BQ437)&lt;0,0,IF(AND(($S437-BR437)&gt;0,(BQ437-$R437)&gt;0),$V437/365*(BR437-BQ437+1),IF(AND(($S437-BR437)&lt;=0,(BQ437-$R437)&gt;0),$V437/365*($S437-BQ437+1),$V437/365*(BR437-$R437+1))))),0)</f>
        <v>0</v>
      </c>
      <c r="BT437" s="154">
        <f>BR437+1</f>
        <v>46143</v>
      </c>
      <c r="BU437" s="154">
        <f>BT437+30</f>
        <v>46173</v>
      </c>
      <c r="BV437" s="158">
        <f>IFERROR(IF(($R437-BU437)&gt;=0,0,IF(($S437-BT437)&lt;0,0,IF(AND(($S437-BU437)&gt;0,(BT437-$R437)&gt;0),$V437/365*(BU437-BT437+1),IF(AND(($S437-BU437)&lt;=0,(BT437-$R437)&gt;0),$V437/365*($S437-BT437+1),$V437/365*(BU437-$R437+1))))),0)</f>
        <v>0</v>
      </c>
      <c r="BW437" s="154">
        <f>BU437+1</f>
        <v>46174</v>
      </c>
      <c r="BX437" s="154">
        <f>BW437+29</f>
        <v>46203</v>
      </c>
      <c r="BY437" s="158">
        <f>IFERROR(IF(($R437-BX437)&gt;=0,0,IF(($S437-BW437)&lt;0,0,IF(AND(($S437-BX437)&gt;0,(BW437-$R437)&gt;0),$V437/365*(BX437-BW437+1),IF(AND(($S437-BX437)&lt;=0,(BW437-$R437)&gt;0),$V437/365*($S437-BW437+1),$V437/365*(BX437-$R437+1))))),0)</f>
        <v>0</v>
      </c>
      <c r="BZ437" s="154">
        <f>BX437+1</f>
        <v>46204</v>
      </c>
      <c r="CA437" s="154">
        <f>BZ437+30</f>
        <v>46234</v>
      </c>
      <c r="CB437" s="158">
        <f>IFERROR(IF(($R437-CA437)&gt;=0,0,IF(($S437-BZ437)&lt;0,0,IF(AND(($S437-CA437)&gt;0,(BZ437-$R437)&gt;0),$V437/365*(CA437-BZ437+1),IF(AND(($S437-CA437)&lt;=0,(BZ437-$R437)&gt;0),$V437/365*($S437-BZ437+1),$V437/365*(CA437-$R437+1))))),0)</f>
        <v>0</v>
      </c>
      <c r="CC437" s="154">
        <f>CA437+1</f>
        <v>46235</v>
      </c>
      <c r="CD437" s="154">
        <f>CC437+30</f>
        <v>46265</v>
      </c>
      <c r="CE437" s="158">
        <f>IFERROR(IF(($R437-CD437)&gt;=0,0,IF(($S437-CC437)&lt;0,0,IF(AND(($S437-CD437)&gt;0,(CC437-$R437)&gt;0),$V437/365*(CD437-CC437+1),IF(AND(($S437-CD437)&lt;=0,(CC437-$R437)&gt;0),$V437/365*($S437-CC437+1),$V437/365*(CD437-$R437+1))))),0)</f>
        <v>0</v>
      </c>
      <c r="CF437" s="154">
        <f>CD437+1</f>
        <v>46266</v>
      </c>
      <c r="CG437" s="154">
        <f>CF437+29</f>
        <v>46295</v>
      </c>
      <c r="CH437" s="158">
        <f>IFERROR(IF(($R437-CG437)&gt;=0,0,IF(($S437-CF437)&lt;0,0,IF(AND(($S437-CG437)&gt;0,(CF437-$R437)&gt;0),$V437/365*(CG437-CF437+1),IF(AND(($S437-CG437)&lt;=0,(CF437-$R437)&gt;0),$V437/365*($S437-CF437+1),$V437/365*(CG437-$R437+1))))),0)</f>
        <v>0</v>
      </c>
      <c r="CI437" s="154">
        <f>CG437+1</f>
        <v>46296</v>
      </c>
      <c r="CJ437" s="154">
        <f>CI437+30</f>
        <v>46326</v>
      </c>
      <c r="CK437" s="158">
        <f>IFERROR(IF(($R437-CJ437)&gt;=0,0,IF(($S437-CI437)&lt;0,0,IF(AND(($S437-CJ437)&gt;0,(CI437-$R437)&gt;0),$V437/365*(CJ437-CI437+1),IF(AND(($S437-CJ437)&lt;=0,(CI437-$R437)&gt;0),$V437/365*($S437-CI437+1),$V437/365*(CJ437-$R437+1))))),0)</f>
        <v>0</v>
      </c>
      <c r="CL437" s="154">
        <f>CJ437+1</f>
        <v>46327</v>
      </c>
      <c r="CM437" s="154">
        <f>CL437+29</f>
        <v>46356</v>
      </c>
      <c r="CN437" s="158">
        <f>IFERROR(IF(($R437-CM437)&gt;=0,0,IF(($S437-CL437)&lt;0,0,IF(AND(($S437-CM437)&gt;0,(CL437-$R437)&gt;0),$V437/365*(CM437-CL437+1),IF(AND(($S437-CM437)&lt;=0,(CL437-$R437)&gt;0),$V437/365*($S437-CL437+1),$V437/365*(CM437-$R437+1))))),0)</f>
        <v>0</v>
      </c>
      <c r="CO437" s="154">
        <f>CM437+1</f>
        <v>46357</v>
      </c>
      <c r="CP437" s="154">
        <f>CO437+30</f>
        <v>46387</v>
      </c>
      <c r="CQ437" s="158">
        <f>IFERROR(IF(($R437-CP437)&gt;=0,0,IF(($S437-CO437)&lt;0,0,IF(AND(($S437-CP437)&gt;0,(CO437-$R437)&gt;0),$V437/365*(CP437-CO437+1),IF(AND(($S437-CP437)&lt;=0,(CO437-$R437)&gt;0),$V437/365*($S437-CO437+1),$V437/365*(CP437-$R437+1))))),0)</f>
        <v>0</v>
      </c>
    </row>
    <row r="438" s="80" customFormat="1" ht="24" customHeight="1" outlineLevel="3" spans="1:95">
      <c r="A438" s="119"/>
      <c r="B438" s="120"/>
      <c r="C438" s="121"/>
      <c r="D438" s="119"/>
      <c r="E438" s="120"/>
      <c r="F438" s="120"/>
      <c r="G438" s="120"/>
      <c r="H438" s="122"/>
      <c r="I438" s="122"/>
      <c r="J438" s="122">
        <f>Z438+AC438+AF438+AI438+AL438+AO438+AR438+AU438+AX438+BA438+BD438+BG438</f>
        <v>0</v>
      </c>
      <c r="K438" s="122">
        <f>K437+1</f>
        <v>2</v>
      </c>
      <c r="L438" s="147"/>
      <c r="M438" s="148">
        <f>IFERROR(VLOOKUP($L438,'2-2 引出数据_合同数据仓库'!$B$2:$BP$10000,3,FALSE),0)</f>
        <v>0</v>
      </c>
      <c r="N438" s="122"/>
      <c r="O438" s="148">
        <f>IFERROR(VLOOKUP((LEFT(VLOOKUP($L438,'2-2 引出数据_合同数据仓库'!$B$2:$BP$10000,64,FALSE),15)&amp;(RIGHT(VLOOKUP($L438,'2-2 引出数据_合同数据仓库'!$B$2:$BP$10000,64,FALSE),4)+1)),'2-2 引出数据_合同数据仓库'!$B$2:$BP$10000,3,FALSE),0)</f>
        <v>0</v>
      </c>
      <c r="P438" s="122"/>
      <c r="Q438" s="122">
        <f>IFERROR(VLOOKUP($L438,'2-2 引出数据_合同数据仓库'!$B$2:$BP$10000,28,FALSE),0)</f>
        <v>0</v>
      </c>
      <c r="R438" s="122">
        <f>IFERROR(VLOOKUP($L438,'2-2 引出数据_合同数据仓库'!$B$2:$BP$10000,29,FALSE),0)</f>
        <v>0</v>
      </c>
      <c r="S438" s="122">
        <f>IFERROR(VLOOKUP($L438,'2-2 引出数据_合同数据仓库'!$B$2:$BP$10000,4,FALSE),0)</f>
        <v>0</v>
      </c>
      <c r="T438" s="122"/>
      <c r="U438" s="122">
        <f>IFERROR(VLOOKUP($L438,'2-2 引出数据_合同数据仓库'!$B$2:$BP$10000,15,FALSE),0)</f>
        <v>0</v>
      </c>
      <c r="V438" s="122">
        <f>U438/(S438-R438+1)*365</f>
        <v>0</v>
      </c>
      <c r="W438" s="122"/>
      <c r="X438" s="154">
        <v>45658</v>
      </c>
      <c r="Y438" s="154">
        <f>X438+30</f>
        <v>45688</v>
      </c>
      <c r="Z438" s="158">
        <f>IFERROR(IF(($R438-Y438)&gt;=0,0,IF(($S438-X438)&lt;0,0,IF(AND(($S438-Y438)&gt;0,(X438-$R438)&gt;0),$V438/365*(Y438-X438+1),IF(AND(($S438-Y438)&lt;=0,(X438-$R438)&gt;0),$V438/365*($S438-X438+1),$V438/365*(Y438-$R438+1))))),0)</f>
        <v>0</v>
      </c>
      <c r="AA438" s="154">
        <f>Y438+1</f>
        <v>45689</v>
      </c>
      <c r="AB438" s="154">
        <f>AA438+27</f>
        <v>45716</v>
      </c>
      <c r="AC438" s="158">
        <f>IFERROR(IF(($R438-AB438)&gt;=0,0,IF(($S438-AA438)&lt;0,0,IF(AND(($S438-AB438)&gt;0,(AA438-$R438)&gt;0),$V438/365*(AB438-AA438+1),IF(AND(($S438-AB438)&lt;=0,(AA438-$R438)&gt;0),$V438/365*($S438-AA438+1),$V438/365*(AB438-$R438+1))))),0)</f>
        <v>0</v>
      </c>
      <c r="AD438" s="154">
        <f>AB438+1</f>
        <v>45717</v>
      </c>
      <c r="AE438" s="154">
        <f>AD438+30</f>
        <v>45747</v>
      </c>
      <c r="AF438" s="158">
        <f>IFERROR(IF(($R438-AE438)&gt;=0,0,IF(($S438-AD438)&lt;0,0,IF(AND(($S438-AE438)&gt;0,(AD438-$R438)&gt;0),$V438/365*(AE438-AD438+1),IF(AND(($S438-AE438)&lt;=0,(AD438-$R438)&gt;0),$V438/365*($S438-AD438+1),$V438/365*(AE438-$R438+1))))),0)</f>
        <v>0</v>
      </c>
      <c r="AG438" s="154">
        <f>AE438+1</f>
        <v>45748</v>
      </c>
      <c r="AH438" s="154">
        <f>AG438+29</f>
        <v>45777</v>
      </c>
      <c r="AI438" s="158">
        <f>IFERROR(IF(($R438-AH438)&gt;=0,0,IF(($S438-AG438)&lt;0,0,IF(AND(($S438-AH438)&gt;0,(AG438-$R438)&gt;0),$V438/365*(AH438-AG438+1),IF(AND(($S438-AH438)&lt;=0,(AG438-$R438)&gt;0),$V438/365*($S438-AG438+1),$V438/365*(AH438-$R438+1))))),0)</f>
        <v>0</v>
      </c>
      <c r="AJ438" s="154">
        <f>AH438+1</f>
        <v>45778</v>
      </c>
      <c r="AK438" s="154">
        <f>AJ438+30</f>
        <v>45808</v>
      </c>
      <c r="AL438" s="158">
        <f>IFERROR(IF(($R438-AK438)&gt;=0,0,IF(($S438-AJ438)&lt;0,0,IF(AND(($S438-AK438)&gt;0,(AJ438-$R438)&gt;0),$V438/365*(AK438-AJ438+1),IF(AND(($S438-AK438)&lt;=0,(AJ438-$R438)&gt;0),$V438/365*($S438-AJ438+1),$V438/365*(AK438-$R438+1))))),0)</f>
        <v>0</v>
      </c>
      <c r="AM438" s="154">
        <f>AK438+1</f>
        <v>45809</v>
      </c>
      <c r="AN438" s="154">
        <f>AM438+29</f>
        <v>45838</v>
      </c>
      <c r="AO438" s="158">
        <f>IFERROR(IF(($R438-AN438)&gt;=0,0,IF(($S438-AM438)&lt;0,0,IF(AND(($S438-AN438)&gt;0,(AM438-$R438)&gt;0),$V438/365*(AN438-AM438+1),IF(AND(($S438-AN438)&lt;=0,(AM438-$R438)&gt;0),$V438/365*($S438-AM438+1),$V438/365*(AN438-$R438+1))))),0)</f>
        <v>0</v>
      </c>
      <c r="AP438" s="154">
        <f>AN438+1</f>
        <v>45839</v>
      </c>
      <c r="AQ438" s="154">
        <f>AP438+30</f>
        <v>45869</v>
      </c>
      <c r="AR438" s="158">
        <f>IFERROR(IF(($R438-AQ438)&gt;=0,0,IF(($S438-AP438)&lt;0,0,IF(AND(($S438-AQ438)&gt;0,(AP438-$R438)&gt;0),$V438/365*(AQ438-AP438+1),IF(AND(($S438-AQ438)&lt;=0,(AP438-$R438)&gt;0),$V438/365*($S438-AP438+1),$V438/365*(AQ438-$R438+1))))),0)</f>
        <v>0</v>
      </c>
      <c r="AS438" s="154">
        <f>AQ438+1</f>
        <v>45870</v>
      </c>
      <c r="AT438" s="154">
        <f>AS438+30</f>
        <v>45900</v>
      </c>
      <c r="AU438" s="158">
        <f>IFERROR(IF(($R438-AT438)&gt;=0,0,IF(($S438-AS438)&lt;0,0,IF(AND(($S438-AT438)&gt;0,(AS438-$R438)&gt;0),$V438/365*(AT438-AS438+1),IF(AND(($S438-AT438)&lt;=0,(AS438-$R438)&gt;0),$V438/365*($S438-AS438+1),$V438/365*(AT438-$R438+1))))),0)</f>
        <v>0</v>
      </c>
      <c r="AV438" s="154">
        <f>AT438+1</f>
        <v>45901</v>
      </c>
      <c r="AW438" s="154">
        <f>AV438+29</f>
        <v>45930</v>
      </c>
      <c r="AX438" s="158">
        <f>IFERROR(IF(($R438-AW438)&gt;=0,0,IF(($S438-AV438)&lt;0,0,IF(AND(($S438-AW438)&gt;0,(AV438-$R438)&gt;0),$V438/365*(AW438-AV438+1),IF(AND(($S438-AW438)&lt;=0,(AV438-$R438)&gt;0),$V438/365*($S438-AV438+1),$V438/365*(AW438-$R438+1))))),0)</f>
        <v>0</v>
      </c>
      <c r="AY438" s="154">
        <f>AW438+1</f>
        <v>45931</v>
      </c>
      <c r="AZ438" s="154">
        <f>AY438+30</f>
        <v>45961</v>
      </c>
      <c r="BA438" s="158">
        <f>IFERROR(IF(($R438-AZ438)&gt;=0,0,IF(($S438-AY438)&lt;0,0,IF(AND(($S438-AZ438)&gt;0,(AY438-$R438)&gt;0),$V438/365*(AZ438-AY438+1),IF(AND(($S438-AZ438)&lt;=0,(AY438-$R438)&gt;0),$V438/365*($S438-AY438+1),$V438/365*(AZ438-$R438+1))))),0)</f>
        <v>0</v>
      </c>
      <c r="BB438" s="154">
        <f>AZ438+1</f>
        <v>45962</v>
      </c>
      <c r="BC438" s="154">
        <f>BB438+29</f>
        <v>45991</v>
      </c>
      <c r="BD438" s="158">
        <f>IFERROR(IF(($R438-BC438)&gt;=0,0,IF(($S438-BB438)&lt;0,0,IF(AND(($S438-BC438)&gt;0,(BB438-$R438)&gt;0),$V438/365*(BC438-BB438+1),IF(AND(($S438-BC438)&lt;=0,(BB438-$R438)&gt;0),$V438/365*($S438-BB438+1),$V438/365*(BC438-$R438+1))))),0)</f>
        <v>0</v>
      </c>
      <c r="BE438" s="154">
        <f>BC438+1</f>
        <v>45992</v>
      </c>
      <c r="BF438" s="154">
        <f>BE438+30</f>
        <v>46022</v>
      </c>
      <c r="BG438" s="158">
        <f>IFERROR(IF(($R438-BF438)&gt;=0,0,IF(($S438-BE438)&lt;0,0,IF(AND(($S438-BF438)&gt;0,(BE438-$R438)&gt;0),$V438/365*(BF438-BE438+1),IF(AND(($S438-BF438)&lt;=0,(BE438-$R438)&gt;0),$V438/365*($S438-BE438+1),$V438/365*(BF438-$R438+1))))),0)</f>
        <v>0</v>
      </c>
      <c r="BH438" s="154">
        <v>46023</v>
      </c>
      <c r="BI438" s="154">
        <f>BH438+30</f>
        <v>46053</v>
      </c>
      <c r="BJ438" s="158">
        <f>IFERROR(IF(($R438-BI438)&gt;=0,0,IF(($S438-BH438)&lt;0,0,IF(AND(($S438-BI438)&gt;0,(BH438-$R438)&gt;0),$V438/365*(BI438-BH438+1),IF(AND(($S438-BI438)&lt;=0,(BH438-$R438)&gt;0),$V438/365*($S438-BH438+1),$V438/365*(BI438-$R438+1))))),0)</f>
        <v>0</v>
      </c>
      <c r="BK438" s="154">
        <f>BI438+1</f>
        <v>46054</v>
      </c>
      <c r="BL438" s="154">
        <f>BK438+27</f>
        <v>46081</v>
      </c>
      <c r="BM438" s="158">
        <f>IFERROR(IF(($R438-BL438)&gt;=0,0,IF(($S438-BK438)&lt;0,0,IF(AND(($S438-BL438)&gt;0,(BK438-$R438)&gt;0),$V438/365*(BL438-BK438+1),IF(AND(($S438-BL438)&lt;=0,(BK438-$R438)&gt;0),$V438/365*($S438-BK438+1),$V438/365*(BL438-$R438+1))))),0)</f>
        <v>0</v>
      </c>
      <c r="BN438" s="154">
        <f>BL438+1</f>
        <v>46082</v>
      </c>
      <c r="BO438" s="154">
        <f>BN438+30</f>
        <v>46112</v>
      </c>
      <c r="BP438" s="158">
        <f>IFERROR(IF(($R438-BO438)&gt;=0,0,IF(($S438-BN438)&lt;0,0,IF(AND(($S438-BO438)&gt;0,(BN438-$R438)&gt;0),$V438/365*(BO438-BN438+1),IF(AND(($S438-BO438)&lt;=0,(BN438-$R438)&gt;0),$V438/365*($S438-BN438+1),$V438/365*(BO438-$R438+1))))),0)</f>
        <v>0</v>
      </c>
      <c r="BQ438" s="154">
        <f>BO438+1</f>
        <v>46113</v>
      </c>
      <c r="BR438" s="154">
        <f>BQ438+29</f>
        <v>46142</v>
      </c>
      <c r="BS438" s="158">
        <f>IFERROR(IF(($R438-BR438)&gt;=0,0,IF(($S438-BQ438)&lt;0,0,IF(AND(($S438-BR438)&gt;0,(BQ438-$R438)&gt;0),$V438/365*(BR438-BQ438+1),IF(AND(($S438-BR438)&lt;=0,(BQ438-$R438)&gt;0),$V438/365*($S438-BQ438+1),$V438/365*(BR438-$R438+1))))),0)</f>
        <v>0</v>
      </c>
      <c r="BT438" s="154">
        <f>BR438+1</f>
        <v>46143</v>
      </c>
      <c r="BU438" s="154">
        <f>BT438+30</f>
        <v>46173</v>
      </c>
      <c r="BV438" s="158">
        <f>IFERROR(IF(($R438-BU438)&gt;=0,0,IF(($S438-BT438)&lt;0,0,IF(AND(($S438-BU438)&gt;0,(BT438-$R438)&gt;0),$V438/365*(BU438-BT438+1),IF(AND(($S438-BU438)&lt;=0,(BT438-$R438)&gt;0),$V438/365*($S438-BT438+1),$V438/365*(BU438-$R438+1))))),0)</f>
        <v>0</v>
      </c>
      <c r="BW438" s="154">
        <f>BU438+1</f>
        <v>46174</v>
      </c>
      <c r="BX438" s="154">
        <f>BW438+29</f>
        <v>46203</v>
      </c>
      <c r="BY438" s="158">
        <f>IFERROR(IF(($R438-BX438)&gt;=0,0,IF(($S438-BW438)&lt;0,0,IF(AND(($S438-BX438)&gt;0,(BW438-$R438)&gt;0),$V438/365*(BX438-BW438+1),IF(AND(($S438-BX438)&lt;=0,(BW438-$R438)&gt;0),$V438/365*($S438-BW438+1),$V438/365*(BX438-$R438+1))))),0)</f>
        <v>0</v>
      </c>
      <c r="BZ438" s="154">
        <f>BX438+1</f>
        <v>46204</v>
      </c>
      <c r="CA438" s="154">
        <f>BZ438+30</f>
        <v>46234</v>
      </c>
      <c r="CB438" s="158">
        <f>IFERROR(IF(($R438-CA438)&gt;=0,0,IF(($S438-BZ438)&lt;0,0,IF(AND(($S438-CA438)&gt;0,(BZ438-$R438)&gt;0),$V438/365*(CA438-BZ438+1),IF(AND(($S438-CA438)&lt;=0,(BZ438-$R438)&gt;0),$V438/365*($S438-BZ438+1),$V438/365*(CA438-$R438+1))))),0)</f>
        <v>0</v>
      </c>
      <c r="CC438" s="154">
        <f>CA438+1</f>
        <v>46235</v>
      </c>
      <c r="CD438" s="154">
        <f>CC438+30</f>
        <v>46265</v>
      </c>
      <c r="CE438" s="158">
        <f>IFERROR(IF(($R438-CD438)&gt;=0,0,IF(($S438-CC438)&lt;0,0,IF(AND(($S438-CD438)&gt;0,(CC438-$R438)&gt;0),$V438/365*(CD438-CC438+1),IF(AND(($S438-CD438)&lt;=0,(CC438-$R438)&gt;0),$V438/365*($S438-CC438+1),$V438/365*(CD438-$R438+1))))),0)</f>
        <v>0</v>
      </c>
      <c r="CF438" s="154">
        <f>CD438+1</f>
        <v>46266</v>
      </c>
      <c r="CG438" s="154">
        <f>CF438+29</f>
        <v>46295</v>
      </c>
      <c r="CH438" s="158">
        <f>IFERROR(IF(($R438-CG438)&gt;=0,0,IF(($S438-CF438)&lt;0,0,IF(AND(($S438-CG438)&gt;0,(CF438-$R438)&gt;0),$V438/365*(CG438-CF438+1),IF(AND(($S438-CG438)&lt;=0,(CF438-$R438)&gt;0),$V438/365*($S438-CF438+1),$V438/365*(CG438-$R438+1))))),0)</f>
        <v>0</v>
      </c>
      <c r="CI438" s="154">
        <f>CG438+1</f>
        <v>46296</v>
      </c>
      <c r="CJ438" s="154">
        <f>CI438+30</f>
        <v>46326</v>
      </c>
      <c r="CK438" s="158">
        <f>IFERROR(IF(($R438-CJ438)&gt;=0,0,IF(($S438-CI438)&lt;0,0,IF(AND(($S438-CJ438)&gt;0,(CI438-$R438)&gt;0),$V438/365*(CJ438-CI438+1),IF(AND(($S438-CJ438)&lt;=0,(CI438-$R438)&gt;0),$V438/365*($S438-CI438+1),$V438/365*(CJ438-$R438+1))))),0)</f>
        <v>0</v>
      </c>
      <c r="CL438" s="154">
        <f>CJ438+1</f>
        <v>46327</v>
      </c>
      <c r="CM438" s="154">
        <f>CL438+29</f>
        <v>46356</v>
      </c>
      <c r="CN438" s="158">
        <f>IFERROR(IF(($R438-CM438)&gt;=0,0,IF(($S438-CL438)&lt;0,0,IF(AND(($S438-CM438)&gt;0,(CL438-$R438)&gt;0),$V438/365*(CM438-CL438+1),IF(AND(($S438-CM438)&lt;=0,(CL438-$R438)&gt;0),$V438/365*($S438-CL438+1),$V438/365*(CM438-$R438+1))))),0)</f>
        <v>0</v>
      </c>
      <c r="CO438" s="154">
        <f>CM438+1</f>
        <v>46357</v>
      </c>
      <c r="CP438" s="154">
        <f>CO438+30</f>
        <v>46387</v>
      </c>
      <c r="CQ438" s="158">
        <f>IFERROR(IF(($R438-CP438)&gt;=0,0,IF(($S438-CO438)&lt;0,0,IF(AND(($S438-CP438)&gt;0,(CO438-$R438)&gt;0),$V438/365*(CP438-CO438+1),IF(AND(($S438-CP438)&lt;=0,(CO438-$R438)&gt;0),$V438/365*($S438-CO438+1),$V438/365*(CP438-$R438+1))))),0)</f>
        <v>0</v>
      </c>
    </row>
    <row r="439" s="80" customFormat="1" ht="24" customHeight="1" outlineLevel="3" spans="1:95">
      <c r="A439" s="119"/>
      <c r="B439" s="120"/>
      <c r="C439" s="121"/>
      <c r="D439" s="119"/>
      <c r="E439" s="120"/>
      <c r="F439" s="120"/>
      <c r="G439" s="120"/>
      <c r="H439" s="122"/>
      <c r="I439" s="122"/>
      <c r="J439" s="122">
        <f>Z439+AC439+AF439+AI439+AL439+AO439+AR439+AU439+AX439+BA439+BD439+BG439</f>
        <v>0</v>
      </c>
      <c r="K439" s="122">
        <f>K438+1</f>
        <v>3</v>
      </c>
      <c r="L439" s="147"/>
      <c r="M439" s="148">
        <f>IFERROR(VLOOKUP($L439,'2-2 引出数据_合同数据仓库'!$B$2:$BP$10000,3,FALSE),0)</f>
        <v>0</v>
      </c>
      <c r="N439" s="122"/>
      <c r="O439" s="148">
        <f>IFERROR(VLOOKUP((LEFT(VLOOKUP($L439,'2-2 引出数据_合同数据仓库'!$B$2:$BP$10000,64,FALSE),15)&amp;(RIGHT(VLOOKUP($L439,'2-2 引出数据_合同数据仓库'!$B$2:$BP$10000,64,FALSE),4)+1)),'2-2 引出数据_合同数据仓库'!$B$2:$BP$10000,3,FALSE),0)</f>
        <v>0</v>
      </c>
      <c r="P439" s="122"/>
      <c r="Q439" s="122">
        <f>IFERROR(VLOOKUP($L439,'2-2 引出数据_合同数据仓库'!$B$2:$BP$10000,28,FALSE),0)</f>
        <v>0</v>
      </c>
      <c r="R439" s="122">
        <f>IFERROR(VLOOKUP($L439,'2-2 引出数据_合同数据仓库'!$B$2:$BP$10000,29,FALSE),0)</f>
        <v>0</v>
      </c>
      <c r="S439" s="122">
        <f>IFERROR(VLOOKUP($L439,'2-2 引出数据_合同数据仓库'!$B$2:$BP$10000,4,FALSE),0)</f>
        <v>0</v>
      </c>
      <c r="T439" s="122"/>
      <c r="U439" s="122">
        <f>IFERROR(VLOOKUP($L439,'2-2 引出数据_合同数据仓库'!$B$2:$BP$10000,15,FALSE),0)</f>
        <v>0</v>
      </c>
      <c r="V439" s="122">
        <f>U439/(S439-R439+1)*365</f>
        <v>0</v>
      </c>
      <c r="W439" s="122"/>
      <c r="X439" s="154">
        <v>45658</v>
      </c>
      <c r="Y439" s="154">
        <f>X439+30</f>
        <v>45688</v>
      </c>
      <c r="Z439" s="158">
        <f>IFERROR(IF(($R439-Y439)&gt;=0,0,IF(($S439-X439)&lt;0,0,IF(AND(($S439-Y439)&gt;0,(X439-$R439)&gt;0),$V439/365*(Y439-X439+1),IF(AND(($S439-Y439)&lt;=0,(X439-$R439)&gt;0),$V439/365*($S439-X439+1),$V439/365*(Y439-$R439+1))))),0)</f>
        <v>0</v>
      </c>
      <c r="AA439" s="154">
        <f>Y439+1</f>
        <v>45689</v>
      </c>
      <c r="AB439" s="154">
        <f>AA439+27</f>
        <v>45716</v>
      </c>
      <c r="AC439" s="158">
        <f>IFERROR(IF(($R439-AB439)&gt;=0,0,IF(($S439-AA439)&lt;0,0,IF(AND(($S439-AB439)&gt;0,(AA439-$R439)&gt;0),$V439/365*(AB439-AA439+1),IF(AND(($S439-AB439)&lt;=0,(AA439-$R439)&gt;0),$V439/365*($S439-AA439+1),$V439/365*(AB439-$R439+1))))),0)</f>
        <v>0</v>
      </c>
      <c r="AD439" s="154">
        <f>AB439+1</f>
        <v>45717</v>
      </c>
      <c r="AE439" s="154">
        <f>AD439+30</f>
        <v>45747</v>
      </c>
      <c r="AF439" s="158">
        <f>IFERROR(IF(($R439-AE439)&gt;=0,0,IF(($S439-AD439)&lt;0,0,IF(AND(($S439-AE439)&gt;0,(AD439-$R439)&gt;0),$V439/365*(AE439-AD439+1),IF(AND(($S439-AE439)&lt;=0,(AD439-$R439)&gt;0),$V439/365*($S439-AD439+1),$V439/365*(AE439-$R439+1))))),0)</f>
        <v>0</v>
      </c>
      <c r="AG439" s="154">
        <f>AE439+1</f>
        <v>45748</v>
      </c>
      <c r="AH439" s="154">
        <f>AG439+29</f>
        <v>45777</v>
      </c>
      <c r="AI439" s="158">
        <f>IFERROR(IF(($R439-AH439)&gt;=0,0,IF(($S439-AG439)&lt;0,0,IF(AND(($S439-AH439)&gt;0,(AG439-$R439)&gt;0),$V439/365*(AH439-AG439+1),IF(AND(($S439-AH439)&lt;=0,(AG439-$R439)&gt;0),$V439/365*($S439-AG439+1),$V439/365*(AH439-$R439+1))))),0)</f>
        <v>0</v>
      </c>
      <c r="AJ439" s="154">
        <f>AH439+1</f>
        <v>45778</v>
      </c>
      <c r="AK439" s="154">
        <f>AJ439+30</f>
        <v>45808</v>
      </c>
      <c r="AL439" s="158">
        <f>IFERROR(IF(($R439-AK439)&gt;=0,0,IF(($S439-AJ439)&lt;0,0,IF(AND(($S439-AK439)&gt;0,(AJ439-$R439)&gt;0),$V439/365*(AK439-AJ439+1),IF(AND(($S439-AK439)&lt;=0,(AJ439-$R439)&gt;0),$V439/365*($S439-AJ439+1),$V439/365*(AK439-$R439+1))))),0)</f>
        <v>0</v>
      </c>
      <c r="AM439" s="154">
        <f>AK439+1</f>
        <v>45809</v>
      </c>
      <c r="AN439" s="154">
        <f>AM439+29</f>
        <v>45838</v>
      </c>
      <c r="AO439" s="158">
        <f>IFERROR(IF(($R439-AN439)&gt;=0,0,IF(($S439-AM439)&lt;0,0,IF(AND(($S439-AN439)&gt;0,(AM439-$R439)&gt;0),$V439/365*(AN439-AM439+1),IF(AND(($S439-AN439)&lt;=0,(AM439-$R439)&gt;0),$V439/365*($S439-AM439+1),$V439/365*(AN439-$R439+1))))),0)</f>
        <v>0</v>
      </c>
      <c r="AP439" s="154">
        <f>AN439+1</f>
        <v>45839</v>
      </c>
      <c r="AQ439" s="154">
        <f>AP439+30</f>
        <v>45869</v>
      </c>
      <c r="AR439" s="158">
        <f>IFERROR(IF(($R439-AQ439)&gt;=0,0,IF(($S439-AP439)&lt;0,0,IF(AND(($S439-AQ439)&gt;0,(AP439-$R439)&gt;0),$V439/365*(AQ439-AP439+1),IF(AND(($S439-AQ439)&lt;=0,(AP439-$R439)&gt;0),$V439/365*($S439-AP439+1),$V439/365*(AQ439-$R439+1))))),0)</f>
        <v>0</v>
      </c>
      <c r="AS439" s="154">
        <f>AQ439+1</f>
        <v>45870</v>
      </c>
      <c r="AT439" s="154">
        <f>AS439+30</f>
        <v>45900</v>
      </c>
      <c r="AU439" s="158">
        <f>IFERROR(IF(($R439-AT439)&gt;=0,0,IF(($S439-AS439)&lt;0,0,IF(AND(($S439-AT439)&gt;0,(AS439-$R439)&gt;0),$V439/365*(AT439-AS439+1),IF(AND(($S439-AT439)&lt;=0,(AS439-$R439)&gt;0),$V439/365*($S439-AS439+1),$V439/365*(AT439-$R439+1))))),0)</f>
        <v>0</v>
      </c>
      <c r="AV439" s="154">
        <f>AT439+1</f>
        <v>45901</v>
      </c>
      <c r="AW439" s="154">
        <f>AV439+29</f>
        <v>45930</v>
      </c>
      <c r="AX439" s="158">
        <f>IFERROR(IF(($R439-AW439)&gt;=0,0,IF(($S439-AV439)&lt;0,0,IF(AND(($S439-AW439)&gt;0,(AV439-$R439)&gt;0),$V439/365*(AW439-AV439+1),IF(AND(($S439-AW439)&lt;=0,(AV439-$R439)&gt;0),$V439/365*($S439-AV439+1),$V439/365*(AW439-$R439+1))))),0)</f>
        <v>0</v>
      </c>
      <c r="AY439" s="154">
        <f>AW439+1</f>
        <v>45931</v>
      </c>
      <c r="AZ439" s="154">
        <f>AY439+30</f>
        <v>45961</v>
      </c>
      <c r="BA439" s="158">
        <f>IFERROR(IF(($R439-AZ439)&gt;=0,0,IF(($S439-AY439)&lt;0,0,IF(AND(($S439-AZ439)&gt;0,(AY439-$R439)&gt;0),$V439/365*(AZ439-AY439+1),IF(AND(($S439-AZ439)&lt;=0,(AY439-$R439)&gt;0),$V439/365*($S439-AY439+1),$V439/365*(AZ439-$R439+1))))),0)</f>
        <v>0</v>
      </c>
      <c r="BB439" s="154">
        <f>AZ439+1</f>
        <v>45962</v>
      </c>
      <c r="BC439" s="154">
        <f>BB439+29</f>
        <v>45991</v>
      </c>
      <c r="BD439" s="158">
        <f>IFERROR(IF(($R439-BC439)&gt;=0,0,IF(($S439-BB439)&lt;0,0,IF(AND(($S439-BC439)&gt;0,(BB439-$R439)&gt;0),$V439/365*(BC439-BB439+1),IF(AND(($S439-BC439)&lt;=0,(BB439-$R439)&gt;0),$V439/365*($S439-BB439+1),$V439/365*(BC439-$R439+1))))),0)</f>
        <v>0</v>
      </c>
      <c r="BE439" s="154">
        <f>BC439+1</f>
        <v>45992</v>
      </c>
      <c r="BF439" s="154">
        <f>BE439+30</f>
        <v>46022</v>
      </c>
      <c r="BG439" s="158">
        <f>IFERROR(IF(($R439-BF439)&gt;=0,0,IF(($S439-BE439)&lt;0,0,IF(AND(($S439-BF439)&gt;0,(BE439-$R439)&gt;0),$V439/365*(BF439-BE439+1),IF(AND(($S439-BF439)&lt;=0,(BE439-$R439)&gt;0),$V439/365*($S439-BE439+1),$V439/365*(BF439-$R439+1))))),0)</f>
        <v>0</v>
      </c>
      <c r="BH439" s="154">
        <v>46023</v>
      </c>
      <c r="BI439" s="154">
        <f>BH439+30</f>
        <v>46053</v>
      </c>
      <c r="BJ439" s="158">
        <f>IFERROR(IF(($R439-BI439)&gt;=0,0,IF(($S439-BH439)&lt;0,0,IF(AND(($S439-BI439)&gt;0,(BH439-$R439)&gt;0),$V439/365*(BI439-BH439+1),IF(AND(($S439-BI439)&lt;=0,(BH439-$R439)&gt;0),$V439/365*($S439-BH439+1),$V439/365*(BI439-$R439+1))))),0)</f>
        <v>0</v>
      </c>
      <c r="BK439" s="154">
        <f>BI439+1</f>
        <v>46054</v>
      </c>
      <c r="BL439" s="154">
        <f>BK439+27</f>
        <v>46081</v>
      </c>
      <c r="BM439" s="158">
        <f>IFERROR(IF(($R439-BL439)&gt;=0,0,IF(($S439-BK439)&lt;0,0,IF(AND(($S439-BL439)&gt;0,(BK439-$R439)&gt;0),$V439/365*(BL439-BK439+1),IF(AND(($S439-BL439)&lt;=0,(BK439-$R439)&gt;0),$V439/365*($S439-BK439+1),$V439/365*(BL439-$R439+1))))),0)</f>
        <v>0</v>
      </c>
      <c r="BN439" s="154">
        <f>BL439+1</f>
        <v>46082</v>
      </c>
      <c r="BO439" s="154">
        <f>BN439+30</f>
        <v>46112</v>
      </c>
      <c r="BP439" s="158">
        <f>IFERROR(IF(($R439-BO439)&gt;=0,0,IF(($S439-BN439)&lt;0,0,IF(AND(($S439-BO439)&gt;0,(BN439-$R439)&gt;0),$V439/365*(BO439-BN439+1),IF(AND(($S439-BO439)&lt;=0,(BN439-$R439)&gt;0),$V439/365*($S439-BN439+1),$V439/365*(BO439-$R439+1))))),0)</f>
        <v>0</v>
      </c>
      <c r="BQ439" s="154">
        <f>BO439+1</f>
        <v>46113</v>
      </c>
      <c r="BR439" s="154">
        <f>BQ439+29</f>
        <v>46142</v>
      </c>
      <c r="BS439" s="158">
        <f>IFERROR(IF(($R439-BR439)&gt;=0,0,IF(($S439-BQ439)&lt;0,0,IF(AND(($S439-BR439)&gt;0,(BQ439-$R439)&gt;0),$V439/365*(BR439-BQ439+1),IF(AND(($S439-BR439)&lt;=0,(BQ439-$R439)&gt;0),$V439/365*($S439-BQ439+1),$V439/365*(BR439-$R439+1))))),0)</f>
        <v>0</v>
      </c>
      <c r="BT439" s="154">
        <f>BR439+1</f>
        <v>46143</v>
      </c>
      <c r="BU439" s="154">
        <f>BT439+30</f>
        <v>46173</v>
      </c>
      <c r="BV439" s="158">
        <f>IFERROR(IF(($R439-BU439)&gt;=0,0,IF(($S439-BT439)&lt;0,0,IF(AND(($S439-BU439)&gt;0,(BT439-$R439)&gt;0),$V439/365*(BU439-BT439+1),IF(AND(($S439-BU439)&lt;=0,(BT439-$R439)&gt;0),$V439/365*($S439-BT439+1),$V439/365*(BU439-$R439+1))))),0)</f>
        <v>0</v>
      </c>
      <c r="BW439" s="154">
        <f>BU439+1</f>
        <v>46174</v>
      </c>
      <c r="BX439" s="154">
        <f>BW439+29</f>
        <v>46203</v>
      </c>
      <c r="BY439" s="158">
        <f>IFERROR(IF(($R439-BX439)&gt;=0,0,IF(($S439-BW439)&lt;0,0,IF(AND(($S439-BX439)&gt;0,(BW439-$R439)&gt;0),$V439/365*(BX439-BW439+1),IF(AND(($S439-BX439)&lt;=0,(BW439-$R439)&gt;0),$V439/365*($S439-BW439+1),$V439/365*(BX439-$R439+1))))),0)</f>
        <v>0</v>
      </c>
      <c r="BZ439" s="154">
        <f>BX439+1</f>
        <v>46204</v>
      </c>
      <c r="CA439" s="154">
        <f>BZ439+30</f>
        <v>46234</v>
      </c>
      <c r="CB439" s="158">
        <f>IFERROR(IF(($R439-CA439)&gt;=0,0,IF(($S439-BZ439)&lt;0,0,IF(AND(($S439-CA439)&gt;0,(BZ439-$R439)&gt;0),$V439/365*(CA439-BZ439+1),IF(AND(($S439-CA439)&lt;=0,(BZ439-$R439)&gt;0),$V439/365*($S439-BZ439+1),$V439/365*(CA439-$R439+1))))),0)</f>
        <v>0</v>
      </c>
      <c r="CC439" s="154">
        <f>CA439+1</f>
        <v>46235</v>
      </c>
      <c r="CD439" s="154">
        <f>CC439+30</f>
        <v>46265</v>
      </c>
      <c r="CE439" s="158">
        <f>IFERROR(IF(($R439-CD439)&gt;=0,0,IF(($S439-CC439)&lt;0,0,IF(AND(($S439-CD439)&gt;0,(CC439-$R439)&gt;0),$V439/365*(CD439-CC439+1),IF(AND(($S439-CD439)&lt;=0,(CC439-$R439)&gt;0),$V439/365*($S439-CC439+1),$V439/365*(CD439-$R439+1))))),0)</f>
        <v>0</v>
      </c>
      <c r="CF439" s="154">
        <f>CD439+1</f>
        <v>46266</v>
      </c>
      <c r="CG439" s="154">
        <f>CF439+29</f>
        <v>46295</v>
      </c>
      <c r="CH439" s="158">
        <f>IFERROR(IF(($R439-CG439)&gt;=0,0,IF(($S439-CF439)&lt;0,0,IF(AND(($S439-CG439)&gt;0,(CF439-$R439)&gt;0),$V439/365*(CG439-CF439+1),IF(AND(($S439-CG439)&lt;=0,(CF439-$R439)&gt;0),$V439/365*($S439-CF439+1),$V439/365*(CG439-$R439+1))))),0)</f>
        <v>0</v>
      </c>
      <c r="CI439" s="154">
        <f>CG439+1</f>
        <v>46296</v>
      </c>
      <c r="CJ439" s="154">
        <f>CI439+30</f>
        <v>46326</v>
      </c>
      <c r="CK439" s="158">
        <f>IFERROR(IF(($R439-CJ439)&gt;=0,0,IF(($S439-CI439)&lt;0,0,IF(AND(($S439-CJ439)&gt;0,(CI439-$R439)&gt;0),$V439/365*(CJ439-CI439+1),IF(AND(($S439-CJ439)&lt;=0,(CI439-$R439)&gt;0),$V439/365*($S439-CI439+1),$V439/365*(CJ439-$R439+1))))),0)</f>
        <v>0</v>
      </c>
      <c r="CL439" s="154">
        <f>CJ439+1</f>
        <v>46327</v>
      </c>
      <c r="CM439" s="154">
        <f>CL439+29</f>
        <v>46356</v>
      </c>
      <c r="CN439" s="158">
        <f>IFERROR(IF(($R439-CM439)&gt;=0,0,IF(($S439-CL439)&lt;0,0,IF(AND(($S439-CM439)&gt;0,(CL439-$R439)&gt;0),$V439/365*(CM439-CL439+1),IF(AND(($S439-CM439)&lt;=0,(CL439-$R439)&gt;0),$V439/365*($S439-CL439+1),$V439/365*(CM439-$R439+1))))),0)</f>
        <v>0</v>
      </c>
      <c r="CO439" s="154">
        <f>CM439+1</f>
        <v>46357</v>
      </c>
      <c r="CP439" s="154">
        <f>CO439+30</f>
        <v>46387</v>
      </c>
      <c r="CQ439" s="158">
        <f>IFERROR(IF(($R439-CP439)&gt;=0,0,IF(($S439-CO439)&lt;0,0,IF(AND(($S439-CP439)&gt;0,(CO439-$R439)&gt;0),$V439/365*(CP439-CO439+1),IF(AND(($S439-CP439)&lt;=0,(CO439-$R439)&gt;0),$V439/365*($S439-CO439+1),$V439/365*(CP439-$R439+1))))),0)</f>
        <v>0</v>
      </c>
    </row>
    <row r="440" s="80" customFormat="1" ht="24" customHeight="1" outlineLevel="3" spans="1:95">
      <c r="A440" s="119"/>
      <c r="B440" s="120"/>
      <c r="C440" s="121"/>
      <c r="D440" s="119"/>
      <c r="E440" s="120"/>
      <c r="F440" s="120"/>
      <c r="G440" s="120"/>
      <c r="H440" s="122"/>
      <c r="I440" s="122"/>
      <c r="J440" s="122">
        <f>Z440+AC440+AF440+AI440+AL440+AO440+AR440+AU440+AX440+BA440+BD440+BG440</f>
        <v>0</v>
      </c>
      <c r="K440" s="122">
        <f>K439+1</f>
        <v>4</v>
      </c>
      <c r="L440" s="147"/>
      <c r="M440" s="148">
        <f>IFERROR(VLOOKUP($L440,'2-2 引出数据_合同数据仓库'!$B$2:$BP$10000,3,FALSE),0)</f>
        <v>0</v>
      </c>
      <c r="N440" s="122"/>
      <c r="O440" s="148">
        <f>IFERROR(VLOOKUP((LEFT(VLOOKUP($L440,'2-2 引出数据_合同数据仓库'!$B$2:$BP$10000,64,FALSE),15)&amp;(RIGHT(VLOOKUP($L440,'2-2 引出数据_合同数据仓库'!$B$2:$BP$10000,64,FALSE),4)+1)),'2-2 引出数据_合同数据仓库'!$B$2:$BP$10000,3,FALSE),0)</f>
        <v>0</v>
      </c>
      <c r="P440" s="122"/>
      <c r="Q440" s="122">
        <f>IFERROR(VLOOKUP($L440,'2-2 引出数据_合同数据仓库'!$B$2:$BP$10000,28,FALSE),0)</f>
        <v>0</v>
      </c>
      <c r="R440" s="122">
        <f>IFERROR(VLOOKUP($L440,'2-2 引出数据_合同数据仓库'!$B$2:$BP$10000,29,FALSE),0)</f>
        <v>0</v>
      </c>
      <c r="S440" s="122">
        <f>IFERROR(VLOOKUP($L440,'2-2 引出数据_合同数据仓库'!$B$2:$BP$10000,4,FALSE),0)</f>
        <v>0</v>
      </c>
      <c r="T440" s="122"/>
      <c r="U440" s="122">
        <f>IFERROR(VLOOKUP($L440,'2-2 引出数据_合同数据仓库'!$B$2:$BP$10000,15,FALSE),0)</f>
        <v>0</v>
      </c>
      <c r="V440" s="122">
        <f>U440/(S440-R440+1)*365</f>
        <v>0</v>
      </c>
      <c r="W440" s="122"/>
      <c r="X440" s="154">
        <v>45658</v>
      </c>
      <c r="Y440" s="154">
        <f>X440+30</f>
        <v>45688</v>
      </c>
      <c r="Z440" s="158">
        <f>IFERROR(IF(($R440-Y440)&gt;=0,0,IF(($S440-X440)&lt;0,0,IF(AND(($S440-Y440)&gt;0,(X440-$R440)&gt;0),$V440/365*(Y440-X440+1),IF(AND(($S440-Y440)&lt;=0,(X440-$R440)&gt;0),$V440/365*($S440-X440+1),$V440/365*(Y440-$R440+1))))),0)</f>
        <v>0</v>
      </c>
      <c r="AA440" s="154">
        <f>Y440+1</f>
        <v>45689</v>
      </c>
      <c r="AB440" s="154">
        <f>AA440+27</f>
        <v>45716</v>
      </c>
      <c r="AC440" s="158">
        <f>IFERROR(IF(($R440-AB440)&gt;=0,0,IF(($S440-AA440)&lt;0,0,IF(AND(($S440-AB440)&gt;0,(AA440-$R440)&gt;0),$V440/365*(AB440-AA440+1),IF(AND(($S440-AB440)&lt;=0,(AA440-$R440)&gt;0),$V440/365*($S440-AA440+1),$V440/365*(AB440-$R440+1))))),0)</f>
        <v>0</v>
      </c>
      <c r="AD440" s="154">
        <f>AB440+1</f>
        <v>45717</v>
      </c>
      <c r="AE440" s="154">
        <f>AD440+30</f>
        <v>45747</v>
      </c>
      <c r="AF440" s="158">
        <f>IFERROR(IF(($R440-AE440)&gt;=0,0,IF(($S440-AD440)&lt;0,0,IF(AND(($S440-AE440)&gt;0,(AD440-$R440)&gt;0),$V440/365*(AE440-AD440+1),IF(AND(($S440-AE440)&lt;=0,(AD440-$R440)&gt;0),$V440/365*($S440-AD440+1),$V440/365*(AE440-$R440+1))))),0)</f>
        <v>0</v>
      </c>
      <c r="AG440" s="154">
        <f>AE440+1</f>
        <v>45748</v>
      </c>
      <c r="AH440" s="154">
        <f>AG440+29</f>
        <v>45777</v>
      </c>
      <c r="AI440" s="158">
        <f>IFERROR(IF(($R440-AH440)&gt;=0,0,IF(($S440-AG440)&lt;0,0,IF(AND(($S440-AH440)&gt;0,(AG440-$R440)&gt;0),$V440/365*(AH440-AG440+1),IF(AND(($S440-AH440)&lt;=0,(AG440-$R440)&gt;0),$V440/365*($S440-AG440+1),$V440/365*(AH440-$R440+1))))),0)</f>
        <v>0</v>
      </c>
      <c r="AJ440" s="154">
        <f>AH440+1</f>
        <v>45778</v>
      </c>
      <c r="AK440" s="154">
        <f>AJ440+30</f>
        <v>45808</v>
      </c>
      <c r="AL440" s="158">
        <f>IFERROR(IF(($R440-AK440)&gt;=0,0,IF(($S440-AJ440)&lt;0,0,IF(AND(($S440-AK440)&gt;0,(AJ440-$R440)&gt;0),$V440/365*(AK440-AJ440+1),IF(AND(($S440-AK440)&lt;=0,(AJ440-$R440)&gt;0),$V440/365*($S440-AJ440+1),$V440/365*(AK440-$R440+1))))),0)</f>
        <v>0</v>
      </c>
      <c r="AM440" s="154">
        <f>AK440+1</f>
        <v>45809</v>
      </c>
      <c r="AN440" s="154">
        <f>AM440+29</f>
        <v>45838</v>
      </c>
      <c r="AO440" s="158">
        <f>IFERROR(IF(($R440-AN440)&gt;=0,0,IF(($S440-AM440)&lt;0,0,IF(AND(($S440-AN440)&gt;0,(AM440-$R440)&gt;0),$V440/365*(AN440-AM440+1),IF(AND(($S440-AN440)&lt;=0,(AM440-$R440)&gt;0),$V440/365*($S440-AM440+1),$V440/365*(AN440-$R440+1))))),0)</f>
        <v>0</v>
      </c>
      <c r="AP440" s="154">
        <f>AN440+1</f>
        <v>45839</v>
      </c>
      <c r="AQ440" s="154">
        <f>AP440+30</f>
        <v>45869</v>
      </c>
      <c r="AR440" s="158">
        <f>IFERROR(IF(($R440-AQ440)&gt;=0,0,IF(($S440-AP440)&lt;0,0,IF(AND(($S440-AQ440)&gt;0,(AP440-$R440)&gt;0),$V440/365*(AQ440-AP440+1),IF(AND(($S440-AQ440)&lt;=0,(AP440-$R440)&gt;0),$V440/365*($S440-AP440+1),$V440/365*(AQ440-$R440+1))))),0)</f>
        <v>0</v>
      </c>
      <c r="AS440" s="154">
        <f>AQ440+1</f>
        <v>45870</v>
      </c>
      <c r="AT440" s="154">
        <f>AS440+30</f>
        <v>45900</v>
      </c>
      <c r="AU440" s="158">
        <f>IFERROR(IF(($R440-AT440)&gt;=0,0,IF(($S440-AS440)&lt;0,0,IF(AND(($S440-AT440)&gt;0,(AS440-$R440)&gt;0),$V440/365*(AT440-AS440+1),IF(AND(($S440-AT440)&lt;=0,(AS440-$R440)&gt;0),$V440/365*($S440-AS440+1),$V440/365*(AT440-$R440+1))))),0)</f>
        <v>0</v>
      </c>
      <c r="AV440" s="154">
        <f>AT440+1</f>
        <v>45901</v>
      </c>
      <c r="AW440" s="154">
        <f>AV440+29</f>
        <v>45930</v>
      </c>
      <c r="AX440" s="158">
        <f>IFERROR(IF(($R440-AW440)&gt;=0,0,IF(($S440-AV440)&lt;0,0,IF(AND(($S440-AW440)&gt;0,(AV440-$R440)&gt;0),$V440/365*(AW440-AV440+1),IF(AND(($S440-AW440)&lt;=0,(AV440-$R440)&gt;0),$V440/365*($S440-AV440+1),$V440/365*(AW440-$R440+1))))),0)</f>
        <v>0</v>
      </c>
      <c r="AY440" s="154">
        <f>AW440+1</f>
        <v>45931</v>
      </c>
      <c r="AZ440" s="154">
        <f>AY440+30</f>
        <v>45961</v>
      </c>
      <c r="BA440" s="158">
        <f>IFERROR(IF(($R440-AZ440)&gt;=0,0,IF(($S440-AY440)&lt;0,0,IF(AND(($S440-AZ440)&gt;0,(AY440-$R440)&gt;0),$V440/365*(AZ440-AY440+1),IF(AND(($S440-AZ440)&lt;=0,(AY440-$R440)&gt;0),$V440/365*($S440-AY440+1),$V440/365*(AZ440-$R440+1))))),0)</f>
        <v>0</v>
      </c>
      <c r="BB440" s="154">
        <f>AZ440+1</f>
        <v>45962</v>
      </c>
      <c r="BC440" s="154">
        <f>BB440+29</f>
        <v>45991</v>
      </c>
      <c r="BD440" s="158">
        <f>IFERROR(IF(($R440-BC440)&gt;=0,0,IF(($S440-BB440)&lt;0,0,IF(AND(($S440-BC440)&gt;0,(BB440-$R440)&gt;0),$V440/365*(BC440-BB440+1),IF(AND(($S440-BC440)&lt;=0,(BB440-$R440)&gt;0),$V440/365*($S440-BB440+1),$V440/365*(BC440-$R440+1))))),0)</f>
        <v>0</v>
      </c>
      <c r="BE440" s="154">
        <f>BC440+1</f>
        <v>45992</v>
      </c>
      <c r="BF440" s="154">
        <f>BE440+30</f>
        <v>46022</v>
      </c>
      <c r="BG440" s="158">
        <f>IFERROR(IF(($R440-BF440)&gt;=0,0,IF(($S440-BE440)&lt;0,0,IF(AND(($S440-BF440)&gt;0,(BE440-$R440)&gt;0),$V440/365*(BF440-BE440+1),IF(AND(($S440-BF440)&lt;=0,(BE440-$R440)&gt;0),$V440/365*($S440-BE440+1),$V440/365*(BF440-$R440+1))))),0)</f>
        <v>0</v>
      </c>
      <c r="BH440" s="154">
        <v>46023</v>
      </c>
      <c r="BI440" s="154">
        <f>BH440+30</f>
        <v>46053</v>
      </c>
      <c r="BJ440" s="158">
        <f>IFERROR(IF(($R440-BI440)&gt;=0,0,IF(($S440-BH440)&lt;0,0,IF(AND(($S440-BI440)&gt;0,(BH440-$R440)&gt;0),$V440/365*(BI440-BH440+1),IF(AND(($S440-BI440)&lt;=0,(BH440-$R440)&gt;0),$V440/365*($S440-BH440+1),$V440/365*(BI440-$R440+1))))),0)</f>
        <v>0</v>
      </c>
      <c r="BK440" s="154">
        <f>BI440+1</f>
        <v>46054</v>
      </c>
      <c r="BL440" s="154">
        <f>BK440+27</f>
        <v>46081</v>
      </c>
      <c r="BM440" s="158">
        <f>IFERROR(IF(($R440-BL440)&gt;=0,0,IF(($S440-BK440)&lt;0,0,IF(AND(($S440-BL440)&gt;0,(BK440-$R440)&gt;0),$V440/365*(BL440-BK440+1),IF(AND(($S440-BL440)&lt;=0,(BK440-$R440)&gt;0),$V440/365*($S440-BK440+1),$V440/365*(BL440-$R440+1))))),0)</f>
        <v>0</v>
      </c>
      <c r="BN440" s="154">
        <f>BL440+1</f>
        <v>46082</v>
      </c>
      <c r="BO440" s="154">
        <f>BN440+30</f>
        <v>46112</v>
      </c>
      <c r="BP440" s="158">
        <f>IFERROR(IF(($R440-BO440)&gt;=0,0,IF(($S440-BN440)&lt;0,0,IF(AND(($S440-BO440)&gt;0,(BN440-$R440)&gt;0),$V440/365*(BO440-BN440+1),IF(AND(($S440-BO440)&lt;=0,(BN440-$R440)&gt;0),$V440/365*($S440-BN440+1),$V440/365*(BO440-$R440+1))))),0)</f>
        <v>0</v>
      </c>
      <c r="BQ440" s="154">
        <f>BO440+1</f>
        <v>46113</v>
      </c>
      <c r="BR440" s="154">
        <f>BQ440+29</f>
        <v>46142</v>
      </c>
      <c r="BS440" s="158">
        <f>IFERROR(IF(($R440-BR440)&gt;=0,0,IF(($S440-BQ440)&lt;0,0,IF(AND(($S440-BR440)&gt;0,(BQ440-$R440)&gt;0),$V440/365*(BR440-BQ440+1),IF(AND(($S440-BR440)&lt;=0,(BQ440-$R440)&gt;0),$V440/365*($S440-BQ440+1),$V440/365*(BR440-$R440+1))))),0)</f>
        <v>0</v>
      </c>
      <c r="BT440" s="154">
        <f>BR440+1</f>
        <v>46143</v>
      </c>
      <c r="BU440" s="154">
        <f>BT440+30</f>
        <v>46173</v>
      </c>
      <c r="BV440" s="158">
        <f>IFERROR(IF(($R440-BU440)&gt;=0,0,IF(($S440-BT440)&lt;0,0,IF(AND(($S440-BU440)&gt;0,(BT440-$R440)&gt;0),$V440/365*(BU440-BT440+1),IF(AND(($S440-BU440)&lt;=0,(BT440-$R440)&gt;0),$V440/365*($S440-BT440+1),$V440/365*(BU440-$R440+1))))),0)</f>
        <v>0</v>
      </c>
      <c r="BW440" s="154">
        <f>BU440+1</f>
        <v>46174</v>
      </c>
      <c r="BX440" s="154">
        <f>BW440+29</f>
        <v>46203</v>
      </c>
      <c r="BY440" s="158">
        <f>IFERROR(IF(($R440-BX440)&gt;=0,0,IF(($S440-BW440)&lt;0,0,IF(AND(($S440-BX440)&gt;0,(BW440-$R440)&gt;0),$V440/365*(BX440-BW440+1),IF(AND(($S440-BX440)&lt;=0,(BW440-$R440)&gt;0),$V440/365*($S440-BW440+1),$V440/365*(BX440-$R440+1))))),0)</f>
        <v>0</v>
      </c>
      <c r="BZ440" s="154">
        <f>BX440+1</f>
        <v>46204</v>
      </c>
      <c r="CA440" s="154">
        <f>BZ440+30</f>
        <v>46234</v>
      </c>
      <c r="CB440" s="158">
        <f>IFERROR(IF(($R440-CA440)&gt;=0,0,IF(($S440-BZ440)&lt;0,0,IF(AND(($S440-CA440)&gt;0,(BZ440-$R440)&gt;0),$V440/365*(CA440-BZ440+1),IF(AND(($S440-CA440)&lt;=0,(BZ440-$R440)&gt;0),$V440/365*($S440-BZ440+1),$V440/365*(CA440-$R440+1))))),0)</f>
        <v>0</v>
      </c>
      <c r="CC440" s="154">
        <f>CA440+1</f>
        <v>46235</v>
      </c>
      <c r="CD440" s="154">
        <f>CC440+30</f>
        <v>46265</v>
      </c>
      <c r="CE440" s="158">
        <f>IFERROR(IF(($R440-CD440)&gt;=0,0,IF(($S440-CC440)&lt;0,0,IF(AND(($S440-CD440)&gt;0,(CC440-$R440)&gt;0),$V440/365*(CD440-CC440+1),IF(AND(($S440-CD440)&lt;=0,(CC440-$R440)&gt;0),$V440/365*($S440-CC440+1),$V440/365*(CD440-$R440+1))))),0)</f>
        <v>0</v>
      </c>
      <c r="CF440" s="154">
        <f>CD440+1</f>
        <v>46266</v>
      </c>
      <c r="CG440" s="154">
        <f>CF440+29</f>
        <v>46295</v>
      </c>
      <c r="CH440" s="158">
        <f>IFERROR(IF(($R440-CG440)&gt;=0,0,IF(($S440-CF440)&lt;0,0,IF(AND(($S440-CG440)&gt;0,(CF440-$R440)&gt;0),$V440/365*(CG440-CF440+1),IF(AND(($S440-CG440)&lt;=0,(CF440-$R440)&gt;0),$V440/365*($S440-CF440+1),$V440/365*(CG440-$R440+1))))),0)</f>
        <v>0</v>
      </c>
      <c r="CI440" s="154">
        <f>CG440+1</f>
        <v>46296</v>
      </c>
      <c r="CJ440" s="154">
        <f>CI440+30</f>
        <v>46326</v>
      </c>
      <c r="CK440" s="158">
        <f>IFERROR(IF(($R440-CJ440)&gt;=0,0,IF(($S440-CI440)&lt;0,0,IF(AND(($S440-CJ440)&gt;0,(CI440-$R440)&gt;0),$V440/365*(CJ440-CI440+1),IF(AND(($S440-CJ440)&lt;=0,(CI440-$R440)&gt;0),$V440/365*($S440-CI440+1),$V440/365*(CJ440-$R440+1))))),0)</f>
        <v>0</v>
      </c>
      <c r="CL440" s="154">
        <f>CJ440+1</f>
        <v>46327</v>
      </c>
      <c r="CM440" s="154">
        <f>CL440+29</f>
        <v>46356</v>
      </c>
      <c r="CN440" s="158">
        <f>IFERROR(IF(($R440-CM440)&gt;=0,0,IF(($S440-CL440)&lt;0,0,IF(AND(($S440-CM440)&gt;0,(CL440-$R440)&gt;0),$V440/365*(CM440-CL440+1),IF(AND(($S440-CM440)&lt;=0,(CL440-$R440)&gt;0),$V440/365*($S440-CL440+1),$V440/365*(CM440-$R440+1))))),0)</f>
        <v>0</v>
      </c>
      <c r="CO440" s="154">
        <f>CM440+1</f>
        <v>46357</v>
      </c>
      <c r="CP440" s="154">
        <f>CO440+30</f>
        <v>46387</v>
      </c>
      <c r="CQ440" s="158">
        <f>IFERROR(IF(($R440-CP440)&gt;=0,0,IF(($S440-CO440)&lt;0,0,IF(AND(($S440-CP440)&gt;0,(CO440-$R440)&gt;0),$V440/365*(CP440-CO440+1),IF(AND(($S440-CP440)&lt;=0,(CO440-$R440)&gt;0),$V440/365*($S440-CO440+1),$V440/365*(CP440-$R440+1))))),0)</f>
        <v>0</v>
      </c>
    </row>
    <row r="441" s="80" customFormat="1" ht="24" customHeight="1" outlineLevel="4" spans="1:95">
      <c r="A441" s="123" t="s">
        <v>2814</v>
      </c>
      <c r="B441" s="124"/>
      <c r="C441" s="124"/>
      <c r="D441" s="124"/>
      <c r="E441" s="124"/>
      <c r="F441" s="124"/>
      <c r="G441" s="125"/>
      <c r="H441" s="126"/>
      <c r="I441" s="126"/>
      <c r="J441" s="126"/>
      <c r="K441" s="126"/>
      <c r="L441" s="149"/>
      <c r="M441" s="149"/>
      <c r="N441" s="126"/>
      <c r="O441" s="126"/>
      <c r="P441" s="126"/>
      <c r="Q441" s="126"/>
      <c r="R441" s="126"/>
      <c r="S441" s="126"/>
      <c r="T441" s="126"/>
      <c r="U441" s="126"/>
      <c r="V441" s="126"/>
      <c r="W441" s="126"/>
      <c r="X441" s="126"/>
      <c r="Y441" s="126"/>
      <c r="Z441" s="126"/>
      <c r="AA441" s="126"/>
      <c r="AB441" s="126"/>
      <c r="AC441" s="126"/>
      <c r="AD441" s="126"/>
      <c r="AE441" s="126"/>
      <c r="AF441" s="126"/>
      <c r="AG441" s="126"/>
      <c r="AH441" s="126"/>
      <c r="AI441" s="126"/>
      <c r="AJ441" s="126"/>
      <c r="AK441" s="126"/>
      <c r="AL441" s="126"/>
      <c r="AM441" s="126"/>
      <c r="AN441" s="126"/>
      <c r="AO441" s="126"/>
      <c r="AP441" s="126"/>
      <c r="AQ441" s="126"/>
      <c r="AR441" s="126"/>
      <c r="AS441" s="126"/>
      <c r="AT441" s="126"/>
      <c r="AU441" s="126"/>
      <c r="AV441" s="126"/>
      <c r="AW441" s="126"/>
      <c r="AX441" s="126"/>
      <c r="AY441" s="126"/>
      <c r="AZ441" s="126"/>
      <c r="BA441" s="126"/>
      <c r="BB441" s="126"/>
      <c r="BC441" s="126"/>
      <c r="BD441" s="126"/>
      <c r="BE441" s="126"/>
      <c r="BF441" s="126"/>
      <c r="BG441" s="126"/>
      <c r="BH441" s="126"/>
      <c r="BI441" s="126"/>
      <c r="BJ441" s="126"/>
      <c r="BK441" s="126"/>
      <c r="BL441" s="126"/>
      <c r="BM441" s="126"/>
      <c r="BN441" s="126"/>
      <c r="BO441" s="126"/>
      <c r="BP441" s="126"/>
      <c r="BQ441" s="126"/>
      <c r="BR441" s="126"/>
      <c r="BS441" s="126"/>
      <c r="BT441" s="126"/>
      <c r="BU441" s="126"/>
      <c r="BV441" s="126"/>
      <c r="BW441" s="126"/>
      <c r="BX441" s="126"/>
      <c r="BY441" s="126"/>
      <c r="BZ441" s="126"/>
      <c r="CA441" s="126"/>
      <c r="CB441" s="126"/>
      <c r="CC441" s="126"/>
      <c r="CD441" s="126"/>
      <c r="CE441" s="126"/>
      <c r="CF441" s="126"/>
      <c r="CG441" s="126"/>
      <c r="CH441" s="126"/>
      <c r="CI441" s="126"/>
      <c r="CJ441" s="126"/>
      <c r="CK441" s="126"/>
      <c r="CL441" s="126"/>
      <c r="CM441" s="126"/>
      <c r="CN441" s="126"/>
      <c r="CO441" s="126"/>
      <c r="CP441" s="126"/>
      <c r="CQ441" s="126"/>
    </row>
    <row r="442" ht="24" customHeight="1" outlineLevel="2" spans="1:95">
      <c r="A442" s="49"/>
      <c r="B442" s="112" t="s">
        <v>792</v>
      </c>
      <c r="C442" s="113" t="s">
        <v>1435</v>
      </c>
      <c r="D442" s="49" t="s">
        <v>1436</v>
      </c>
      <c r="E442" s="112"/>
      <c r="F442" s="112"/>
      <c r="G442" s="112"/>
      <c r="H442" s="114">
        <f>X442+AA442+AD442+AG442+AJ442+AM442+AP442+AS442+AV442+AY442+BB442+BE442</f>
        <v>0</v>
      </c>
      <c r="I442" s="114">
        <f>Y442+AB442+AE442+AH442+AK442+AN442+AQ442+AT442+AW442+AZ442+BC442+BF442</f>
        <v>0</v>
      </c>
      <c r="J442" s="114">
        <f>Z442+AC442+AF442+AI442+AL442+AO442+AR442+AU442+AX442+BA442+BD442+BG442</f>
        <v>0</v>
      </c>
      <c r="K442" s="114"/>
      <c r="L442" s="145"/>
      <c r="M442" s="145"/>
      <c r="N442" s="114"/>
      <c r="O442" s="114"/>
      <c r="P442" s="114"/>
      <c r="Q442" s="114"/>
      <c r="R442" s="114"/>
      <c r="S442" s="114"/>
      <c r="T442" s="114"/>
      <c r="U442" s="114"/>
      <c r="V442" s="114"/>
      <c r="W442" s="114"/>
      <c r="X442" s="114">
        <f>VLOOKUP($C442,'1 预算编制表单'!$C:$BJ,27,FALSE)</f>
        <v>0</v>
      </c>
      <c r="Y442" s="114">
        <f>X442-Z442</f>
        <v>0</v>
      </c>
      <c r="Z442" s="114">
        <f>SUM(Z443:Z447)</f>
        <v>0</v>
      </c>
      <c r="AA442" s="114">
        <f>VLOOKUP($C442,'1 预算编制表单'!$C:$BJ,30,FALSE)</f>
        <v>0</v>
      </c>
      <c r="AB442" s="114">
        <f>AA442-AC442</f>
        <v>0</v>
      </c>
      <c r="AC442" s="114">
        <f>SUM(AC443:AC447)</f>
        <v>0</v>
      </c>
      <c r="AD442" s="114">
        <f>VLOOKUP($C442,'1 预算编制表单'!$C:$BJ,33,FALSE)</f>
        <v>0</v>
      </c>
      <c r="AE442" s="114">
        <f>AD442-AF442</f>
        <v>0</v>
      </c>
      <c r="AF442" s="114">
        <f>SUM(AF443:AF447)</f>
        <v>0</v>
      </c>
      <c r="AG442" s="114">
        <f>VLOOKUP($C442,'1 预算编制表单'!$C:$BJ,36,FALSE)</f>
        <v>0</v>
      </c>
      <c r="AH442" s="114">
        <f>AG442-AI442</f>
        <v>0</v>
      </c>
      <c r="AI442" s="114">
        <f>SUM(AI443:AI447)</f>
        <v>0</v>
      </c>
      <c r="AJ442" s="114">
        <f>VLOOKUP($C442,'1 预算编制表单'!$C:$BJ,39,FALSE)</f>
        <v>0</v>
      </c>
      <c r="AK442" s="114">
        <f>AJ442-AL442</f>
        <v>0</v>
      </c>
      <c r="AL442" s="114">
        <f>SUM(AL443:AL447)</f>
        <v>0</v>
      </c>
      <c r="AM442" s="114">
        <f>VLOOKUP($C442,'1 预算编制表单'!$C:$BJ,42,FALSE)</f>
        <v>0</v>
      </c>
      <c r="AN442" s="114">
        <f>AM442-AO442</f>
        <v>0</v>
      </c>
      <c r="AO442" s="114">
        <f>SUM(AO443:AO447)</f>
        <v>0</v>
      </c>
      <c r="AP442" s="114">
        <f>VLOOKUP($C442,'1 预算编制表单'!$C:$BJ,45,FALSE)</f>
        <v>0</v>
      </c>
      <c r="AQ442" s="114">
        <f>AP442-AR442</f>
        <v>0</v>
      </c>
      <c r="AR442" s="114">
        <f>SUM(AR443:AR447)</f>
        <v>0</v>
      </c>
      <c r="AS442" s="114">
        <f>VLOOKUP($C442,'1 预算编制表单'!$C:$BJ,48,FALSE)</f>
        <v>0</v>
      </c>
      <c r="AT442" s="114">
        <f>AS442-AU442</f>
        <v>0</v>
      </c>
      <c r="AU442" s="114">
        <f>SUM(AU443:AU447)</f>
        <v>0</v>
      </c>
      <c r="AV442" s="114">
        <f>VLOOKUP($C442,'1 预算编制表单'!$C:$BJ,51,FALSE)</f>
        <v>0</v>
      </c>
      <c r="AW442" s="114">
        <f>AV442-AX442</f>
        <v>0</v>
      </c>
      <c r="AX442" s="114">
        <f>SUM(AX443:AX447)</f>
        <v>0</v>
      </c>
      <c r="AY442" s="114">
        <f>VLOOKUP($C442,'1 预算编制表单'!$C:$BJ,54,FALSE)</f>
        <v>0</v>
      </c>
      <c r="AZ442" s="114">
        <f>AY442-BA442</f>
        <v>0</v>
      </c>
      <c r="BA442" s="114">
        <f>SUM(BA443:BA447)</f>
        <v>0</v>
      </c>
      <c r="BB442" s="114">
        <f>VLOOKUP($C442,'1 预算编制表单'!$C:$BJ,57,FALSE)</f>
        <v>0</v>
      </c>
      <c r="BC442" s="114">
        <f>BB442-BD442</f>
        <v>0</v>
      </c>
      <c r="BD442" s="114">
        <f>SUM(BD443:BD447)</f>
        <v>0</v>
      </c>
      <c r="BE442" s="114">
        <f>VLOOKUP($C442,'1 预算编制表单'!$C:$BJ,60,FALSE)</f>
        <v>0</v>
      </c>
      <c r="BF442" s="114">
        <f>BE442-BG442</f>
        <v>0</v>
      </c>
      <c r="BG442" s="114">
        <f>SUM(BG443:BG447)</f>
        <v>0</v>
      </c>
      <c r="BH442" s="114">
        <f>VLOOKUP($C442,'1 预算编制表单'!$C:$BJ,27,FALSE)</f>
        <v>0</v>
      </c>
      <c r="BI442" s="114">
        <f>BH442-BJ442</f>
        <v>0</v>
      </c>
      <c r="BJ442" s="114">
        <f>SUM(BJ443:BJ447)</f>
        <v>0</v>
      </c>
      <c r="BK442" s="114">
        <f>VLOOKUP($C442,'1 预算编制表单'!$C:$BJ,30,FALSE)</f>
        <v>0</v>
      </c>
      <c r="BL442" s="114">
        <f>BK442-BM442</f>
        <v>0</v>
      </c>
      <c r="BM442" s="114">
        <f>SUM(BM443:BM447)</f>
        <v>0</v>
      </c>
      <c r="BN442" s="114">
        <f>VLOOKUP($C442,'1 预算编制表单'!$C:$BJ,33,FALSE)</f>
        <v>0</v>
      </c>
      <c r="BO442" s="114">
        <f>BN442-BP442</f>
        <v>0</v>
      </c>
      <c r="BP442" s="114">
        <f>SUM(BP443:BP447)</f>
        <v>0</v>
      </c>
      <c r="BQ442" s="114">
        <f>VLOOKUP($C442,'1 预算编制表单'!$C:$BJ,36,FALSE)</f>
        <v>0</v>
      </c>
      <c r="BR442" s="114">
        <f>BQ442-BS442</f>
        <v>0</v>
      </c>
      <c r="BS442" s="114">
        <f>SUM(BS443:BS447)</f>
        <v>0</v>
      </c>
      <c r="BT442" s="114">
        <f>VLOOKUP($C442,'1 预算编制表单'!$C:$BJ,39,FALSE)</f>
        <v>0</v>
      </c>
      <c r="BU442" s="114">
        <f>BT442-BV442</f>
        <v>0</v>
      </c>
      <c r="BV442" s="114">
        <f>SUM(BV443:BV447)</f>
        <v>0</v>
      </c>
      <c r="BW442" s="114">
        <f>VLOOKUP($C442,'1 预算编制表单'!$C:$BJ,42,FALSE)</f>
        <v>0</v>
      </c>
      <c r="BX442" s="114">
        <f>BW442-BY442</f>
        <v>0</v>
      </c>
      <c r="BY442" s="114">
        <f>SUM(BY443:BY447)</f>
        <v>0</v>
      </c>
      <c r="BZ442" s="114">
        <f>VLOOKUP($C442,'1 预算编制表单'!$C:$BJ,45,FALSE)</f>
        <v>0</v>
      </c>
      <c r="CA442" s="114">
        <f>BZ442-CB442</f>
        <v>0</v>
      </c>
      <c r="CB442" s="114">
        <f>SUM(CB443:CB447)</f>
        <v>0</v>
      </c>
      <c r="CC442" s="114">
        <f>VLOOKUP($C442,'1 预算编制表单'!$C:$BJ,48,FALSE)</f>
        <v>0</v>
      </c>
      <c r="CD442" s="114">
        <f>CC442-CE442</f>
        <v>0</v>
      </c>
      <c r="CE442" s="114">
        <f>SUM(CE443:CE447)</f>
        <v>0</v>
      </c>
      <c r="CF442" s="114">
        <f>VLOOKUP($C442,'1 预算编制表单'!$C:$BJ,51,FALSE)</f>
        <v>0</v>
      </c>
      <c r="CG442" s="114">
        <f>CF442-CH442</f>
        <v>0</v>
      </c>
      <c r="CH442" s="114">
        <f>SUM(CH443:CH447)</f>
        <v>0</v>
      </c>
      <c r="CI442" s="114">
        <f>VLOOKUP($C442,'1 预算编制表单'!$C:$BJ,54,FALSE)</f>
        <v>0</v>
      </c>
      <c r="CJ442" s="114">
        <f>CI442-CK442</f>
        <v>0</v>
      </c>
      <c r="CK442" s="114">
        <f>SUM(CK443:CK447)</f>
        <v>0</v>
      </c>
      <c r="CL442" s="114">
        <f>VLOOKUP($C442,'1 预算编制表单'!$C:$BJ,57,FALSE)</f>
        <v>0</v>
      </c>
      <c r="CM442" s="114">
        <f>CL442-CN442</f>
        <v>0</v>
      </c>
      <c r="CN442" s="114">
        <f>SUM(CN443:CN447)</f>
        <v>0</v>
      </c>
      <c r="CO442" s="114">
        <f>VLOOKUP($C442,'1 预算编制表单'!$C:$BJ,60,FALSE)</f>
        <v>0</v>
      </c>
      <c r="CP442" s="114">
        <f>CO442-CQ442</f>
        <v>0</v>
      </c>
      <c r="CQ442" s="114">
        <f>SUM(CQ443:CQ447)</f>
        <v>0</v>
      </c>
    </row>
    <row r="443" s="80" customFormat="1" ht="24" customHeight="1" outlineLevel="3" spans="1:95">
      <c r="A443" s="119"/>
      <c r="B443" s="120"/>
      <c r="C443" s="121"/>
      <c r="D443" s="119"/>
      <c r="E443" s="120"/>
      <c r="F443" s="120"/>
      <c r="G443" s="120"/>
      <c r="H443" s="122"/>
      <c r="I443" s="122"/>
      <c r="J443" s="122">
        <f>Z443+AC443+AF443+AI443+AL443+AO443+AR443+AU443+AX443+BA443+BD443+BG443</f>
        <v>0</v>
      </c>
      <c r="K443" s="122">
        <v>1</v>
      </c>
      <c r="L443" s="147"/>
      <c r="M443" s="148">
        <f>IFERROR(VLOOKUP($L443,'2-2 引出数据_合同数据仓库'!$B$2:$BP$10000,3,FALSE),0)</f>
        <v>0</v>
      </c>
      <c r="N443" s="122"/>
      <c r="O443" s="148">
        <f>IFERROR(VLOOKUP((LEFT(VLOOKUP($L443,'2-2 引出数据_合同数据仓库'!$B$2:$BP$10000,64,FALSE),15)&amp;(RIGHT(VLOOKUP($L443,'2-2 引出数据_合同数据仓库'!$B$2:$BP$10000,64,FALSE),4)+1)),'2-2 引出数据_合同数据仓库'!$B$2:$BP$10000,3,FALSE),0)</f>
        <v>0</v>
      </c>
      <c r="P443" s="122"/>
      <c r="Q443" s="122">
        <f>IFERROR(VLOOKUP($L443,'2-2 引出数据_合同数据仓库'!$B$2:$BP$10000,28,FALSE),0)</f>
        <v>0</v>
      </c>
      <c r="R443" s="122">
        <f>IFERROR(VLOOKUP($L443,'2-2 引出数据_合同数据仓库'!$B$2:$BP$10000,29,FALSE),0)</f>
        <v>0</v>
      </c>
      <c r="S443" s="122">
        <f>IFERROR(VLOOKUP($L443,'2-2 引出数据_合同数据仓库'!$B$2:$BP$10000,4,FALSE),0)</f>
        <v>0</v>
      </c>
      <c r="T443" s="122"/>
      <c r="U443" s="122">
        <f>IFERROR(VLOOKUP($L443,'2-2 引出数据_合同数据仓库'!$B$2:$BP$10000,15,FALSE),0)</f>
        <v>0</v>
      </c>
      <c r="V443" s="122">
        <f>U443/(S443-R443+1)*365</f>
        <v>0</v>
      </c>
      <c r="W443" s="122"/>
      <c r="X443" s="154">
        <v>45658</v>
      </c>
      <c r="Y443" s="154">
        <f>X443+30</f>
        <v>45688</v>
      </c>
      <c r="Z443" s="158">
        <f>IFERROR(IF(($R443-Y443)&gt;=0,0,IF(($S443-X443)&lt;0,0,IF(AND(($S443-Y443)&gt;0,(X443-$R443)&gt;0),$V443/365*(Y443-X443+1),IF(AND(($S443-Y443)&lt;=0,(X443-$R443)&gt;0),$V443/365*($S443-X443+1),$V443/365*(Y443-$R443+1))))),0)</f>
        <v>0</v>
      </c>
      <c r="AA443" s="154">
        <f>Y443+1</f>
        <v>45689</v>
      </c>
      <c r="AB443" s="154">
        <f>AA443+27</f>
        <v>45716</v>
      </c>
      <c r="AC443" s="158">
        <f>IFERROR(IF(($R443-AB443)&gt;=0,0,IF(($S443-AA443)&lt;0,0,IF(AND(($S443-AB443)&gt;0,(AA443-$R443)&gt;0),$V443/365*(AB443-AA443+1),IF(AND(($S443-AB443)&lt;=0,(AA443-$R443)&gt;0),$V443/365*($S443-AA443+1),$V443/365*(AB443-$R443+1))))),0)</f>
        <v>0</v>
      </c>
      <c r="AD443" s="154">
        <f>AB443+1</f>
        <v>45717</v>
      </c>
      <c r="AE443" s="154">
        <f>AD443+30</f>
        <v>45747</v>
      </c>
      <c r="AF443" s="158">
        <f>IFERROR(IF(($R443-AE443)&gt;=0,0,IF(($S443-AD443)&lt;0,0,IF(AND(($S443-AE443)&gt;0,(AD443-$R443)&gt;0),$V443/365*(AE443-AD443+1),IF(AND(($S443-AE443)&lt;=0,(AD443-$R443)&gt;0),$V443/365*($S443-AD443+1),$V443/365*(AE443-$R443+1))))),0)</f>
        <v>0</v>
      </c>
      <c r="AG443" s="154">
        <f>AE443+1</f>
        <v>45748</v>
      </c>
      <c r="AH443" s="154">
        <f>AG443+29</f>
        <v>45777</v>
      </c>
      <c r="AI443" s="158">
        <f>IFERROR(IF(($R443-AH443)&gt;=0,0,IF(($S443-AG443)&lt;0,0,IF(AND(($S443-AH443)&gt;0,(AG443-$R443)&gt;0),$V443/365*(AH443-AG443+1),IF(AND(($S443-AH443)&lt;=0,(AG443-$R443)&gt;0),$V443/365*($S443-AG443+1),$V443/365*(AH443-$R443+1))))),0)</f>
        <v>0</v>
      </c>
      <c r="AJ443" s="154">
        <f>AH443+1</f>
        <v>45778</v>
      </c>
      <c r="AK443" s="154">
        <f>AJ443+30</f>
        <v>45808</v>
      </c>
      <c r="AL443" s="158">
        <f>IFERROR(IF(($R443-AK443)&gt;=0,0,IF(($S443-AJ443)&lt;0,0,IF(AND(($S443-AK443)&gt;0,(AJ443-$R443)&gt;0),$V443/365*(AK443-AJ443+1),IF(AND(($S443-AK443)&lt;=0,(AJ443-$R443)&gt;0),$V443/365*($S443-AJ443+1),$V443/365*(AK443-$R443+1))))),0)</f>
        <v>0</v>
      </c>
      <c r="AM443" s="154">
        <f>AK443+1</f>
        <v>45809</v>
      </c>
      <c r="AN443" s="154">
        <f>AM443+29</f>
        <v>45838</v>
      </c>
      <c r="AO443" s="158">
        <f>IFERROR(IF(($R443-AN443)&gt;=0,0,IF(($S443-AM443)&lt;0,0,IF(AND(($S443-AN443)&gt;0,(AM443-$R443)&gt;0),$V443/365*(AN443-AM443+1),IF(AND(($S443-AN443)&lt;=0,(AM443-$R443)&gt;0),$V443/365*($S443-AM443+1),$V443/365*(AN443-$R443+1))))),0)</f>
        <v>0</v>
      </c>
      <c r="AP443" s="154">
        <f>AN443+1</f>
        <v>45839</v>
      </c>
      <c r="AQ443" s="154">
        <f>AP443+30</f>
        <v>45869</v>
      </c>
      <c r="AR443" s="158">
        <f>IFERROR(IF(($R443-AQ443)&gt;=0,0,IF(($S443-AP443)&lt;0,0,IF(AND(($S443-AQ443)&gt;0,(AP443-$R443)&gt;0),$V443/365*(AQ443-AP443+1),IF(AND(($S443-AQ443)&lt;=0,(AP443-$R443)&gt;0),$V443/365*($S443-AP443+1),$V443/365*(AQ443-$R443+1))))),0)</f>
        <v>0</v>
      </c>
      <c r="AS443" s="154">
        <f>AQ443+1</f>
        <v>45870</v>
      </c>
      <c r="AT443" s="154">
        <f>AS443+30</f>
        <v>45900</v>
      </c>
      <c r="AU443" s="158">
        <f>IFERROR(IF(($R443-AT443)&gt;=0,0,IF(($S443-AS443)&lt;0,0,IF(AND(($S443-AT443)&gt;0,(AS443-$R443)&gt;0),$V443/365*(AT443-AS443+1),IF(AND(($S443-AT443)&lt;=0,(AS443-$R443)&gt;0),$V443/365*($S443-AS443+1),$V443/365*(AT443-$R443+1))))),0)</f>
        <v>0</v>
      </c>
      <c r="AV443" s="154">
        <f>AT443+1</f>
        <v>45901</v>
      </c>
      <c r="AW443" s="154">
        <f>AV443+29</f>
        <v>45930</v>
      </c>
      <c r="AX443" s="158">
        <f>IFERROR(IF(($R443-AW443)&gt;=0,0,IF(($S443-AV443)&lt;0,0,IF(AND(($S443-AW443)&gt;0,(AV443-$R443)&gt;0),$V443/365*(AW443-AV443+1),IF(AND(($S443-AW443)&lt;=0,(AV443-$R443)&gt;0),$V443/365*($S443-AV443+1),$V443/365*(AW443-$R443+1))))),0)</f>
        <v>0</v>
      </c>
      <c r="AY443" s="154">
        <f>AW443+1</f>
        <v>45931</v>
      </c>
      <c r="AZ443" s="154">
        <f>AY443+30</f>
        <v>45961</v>
      </c>
      <c r="BA443" s="158">
        <f>IFERROR(IF(($R443-AZ443)&gt;=0,0,IF(($S443-AY443)&lt;0,0,IF(AND(($S443-AZ443)&gt;0,(AY443-$R443)&gt;0),$V443/365*(AZ443-AY443+1),IF(AND(($S443-AZ443)&lt;=0,(AY443-$R443)&gt;0),$V443/365*($S443-AY443+1),$V443/365*(AZ443-$R443+1))))),0)</f>
        <v>0</v>
      </c>
      <c r="BB443" s="154">
        <f>AZ443+1</f>
        <v>45962</v>
      </c>
      <c r="BC443" s="154">
        <f>BB443+29</f>
        <v>45991</v>
      </c>
      <c r="BD443" s="158">
        <f>IFERROR(IF(($R443-BC443)&gt;=0,0,IF(($S443-BB443)&lt;0,0,IF(AND(($S443-BC443)&gt;0,(BB443-$R443)&gt;0),$V443/365*(BC443-BB443+1),IF(AND(($S443-BC443)&lt;=0,(BB443-$R443)&gt;0),$V443/365*($S443-BB443+1),$V443/365*(BC443-$R443+1))))),0)</f>
        <v>0</v>
      </c>
      <c r="BE443" s="154">
        <f>BC443+1</f>
        <v>45992</v>
      </c>
      <c r="BF443" s="154">
        <f>BE443+30</f>
        <v>46022</v>
      </c>
      <c r="BG443" s="158">
        <f>IFERROR(IF(($R443-BF443)&gt;=0,0,IF(($S443-BE443)&lt;0,0,IF(AND(($S443-BF443)&gt;0,(BE443-$R443)&gt;0),$V443/365*(BF443-BE443+1),IF(AND(($S443-BF443)&lt;=0,(BE443-$R443)&gt;0),$V443/365*($S443-BE443+1),$V443/365*(BF443-$R443+1))))),0)</f>
        <v>0</v>
      </c>
      <c r="BH443" s="154">
        <v>46023</v>
      </c>
      <c r="BI443" s="154">
        <f>BH443+30</f>
        <v>46053</v>
      </c>
      <c r="BJ443" s="158">
        <f>IFERROR(IF(($R443-BI443)&gt;=0,0,IF(($S443-BH443)&lt;0,0,IF(AND(($S443-BI443)&gt;0,(BH443-$R443)&gt;0),$V443/365*(BI443-BH443+1),IF(AND(($S443-BI443)&lt;=0,(BH443-$R443)&gt;0),$V443/365*($S443-BH443+1),$V443/365*(BI443-$R443+1))))),0)</f>
        <v>0</v>
      </c>
      <c r="BK443" s="154">
        <f>BI443+1</f>
        <v>46054</v>
      </c>
      <c r="BL443" s="154">
        <f>BK443+27</f>
        <v>46081</v>
      </c>
      <c r="BM443" s="158">
        <f>IFERROR(IF(($R443-BL443)&gt;=0,0,IF(($S443-BK443)&lt;0,0,IF(AND(($S443-BL443)&gt;0,(BK443-$R443)&gt;0),$V443/365*(BL443-BK443+1),IF(AND(($S443-BL443)&lt;=0,(BK443-$R443)&gt;0),$V443/365*($S443-BK443+1),$V443/365*(BL443-$R443+1))))),0)</f>
        <v>0</v>
      </c>
      <c r="BN443" s="154">
        <f>BL443+1</f>
        <v>46082</v>
      </c>
      <c r="BO443" s="154">
        <f>BN443+30</f>
        <v>46112</v>
      </c>
      <c r="BP443" s="158">
        <f>IFERROR(IF(($R443-BO443)&gt;=0,0,IF(($S443-BN443)&lt;0,0,IF(AND(($S443-BO443)&gt;0,(BN443-$R443)&gt;0),$V443/365*(BO443-BN443+1),IF(AND(($S443-BO443)&lt;=0,(BN443-$R443)&gt;0),$V443/365*($S443-BN443+1),$V443/365*(BO443-$R443+1))))),0)</f>
        <v>0</v>
      </c>
      <c r="BQ443" s="154">
        <f>BO443+1</f>
        <v>46113</v>
      </c>
      <c r="BR443" s="154">
        <f>BQ443+29</f>
        <v>46142</v>
      </c>
      <c r="BS443" s="158">
        <f>IFERROR(IF(($R443-BR443)&gt;=0,0,IF(($S443-BQ443)&lt;0,0,IF(AND(($S443-BR443)&gt;0,(BQ443-$R443)&gt;0),$V443/365*(BR443-BQ443+1),IF(AND(($S443-BR443)&lt;=0,(BQ443-$R443)&gt;0),$V443/365*($S443-BQ443+1),$V443/365*(BR443-$R443+1))))),0)</f>
        <v>0</v>
      </c>
      <c r="BT443" s="154">
        <f>BR443+1</f>
        <v>46143</v>
      </c>
      <c r="BU443" s="154">
        <f>BT443+30</f>
        <v>46173</v>
      </c>
      <c r="BV443" s="158">
        <f>IFERROR(IF(($R443-BU443)&gt;=0,0,IF(($S443-BT443)&lt;0,0,IF(AND(($S443-BU443)&gt;0,(BT443-$R443)&gt;0),$V443/365*(BU443-BT443+1),IF(AND(($S443-BU443)&lt;=0,(BT443-$R443)&gt;0),$V443/365*($S443-BT443+1),$V443/365*(BU443-$R443+1))))),0)</f>
        <v>0</v>
      </c>
      <c r="BW443" s="154">
        <f>BU443+1</f>
        <v>46174</v>
      </c>
      <c r="BX443" s="154">
        <f>BW443+29</f>
        <v>46203</v>
      </c>
      <c r="BY443" s="158">
        <f>IFERROR(IF(($R443-BX443)&gt;=0,0,IF(($S443-BW443)&lt;0,0,IF(AND(($S443-BX443)&gt;0,(BW443-$R443)&gt;0),$V443/365*(BX443-BW443+1),IF(AND(($S443-BX443)&lt;=0,(BW443-$R443)&gt;0),$V443/365*($S443-BW443+1),$V443/365*(BX443-$R443+1))))),0)</f>
        <v>0</v>
      </c>
      <c r="BZ443" s="154">
        <f>BX443+1</f>
        <v>46204</v>
      </c>
      <c r="CA443" s="154">
        <f>BZ443+30</f>
        <v>46234</v>
      </c>
      <c r="CB443" s="158">
        <f>IFERROR(IF(($R443-CA443)&gt;=0,0,IF(($S443-BZ443)&lt;0,0,IF(AND(($S443-CA443)&gt;0,(BZ443-$R443)&gt;0),$V443/365*(CA443-BZ443+1),IF(AND(($S443-CA443)&lt;=0,(BZ443-$R443)&gt;0),$V443/365*($S443-BZ443+1),$V443/365*(CA443-$R443+1))))),0)</f>
        <v>0</v>
      </c>
      <c r="CC443" s="154">
        <f>CA443+1</f>
        <v>46235</v>
      </c>
      <c r="CD443" s="154">
        <f>CC443+30</f>
        <v>46265</v>
      </c>
      <c r="CE443" s="158">
        <f>IFERROR(IF(($R443-CD443)&gt;=0,0,IF(($S443-CC443)&lt;0,0,IF(AND(($S443-CD443)&gt;0,(CC443-$R443)&gt;0),$V443/365*(CD443-CC443+1),IF(AND(($S443-CD443)&lt;=0,(CC443-$R443)&gt;0),$V443/365*($S443-CC443+1),$V443/365*(CD443-$R443+1))))),0)</f>
        <v>0</v>
      </c>
      <c r="CF443" s="154">
        <f>CD443+1</f>
        <v>46266</v>
      </c>
      <c r="CG443" s="154">
        <f>CF443+29</f>
        <v>46295</v>
      </c>
      <c r="CH443" s="158">
        <f>IFERROR(IF(($R443-CG443)&gt;=0,0,IF(($S443-CF443)&lt;0,0,IF(AND(($S443-CG443)&gt;0,(CF443-$R443)&gt;0),$V443/365*(CG443-CF443+1),IF(AND(($S443-CG443)&lt;=0,(CF443-$R443)&gt;0),$V443/365*($S443-CF443+1),$V443/365*(CG443-$R443+1))))),0)</f>
        <v>0</v>
      </c>
      <c r="CI443" s="154">
        <f>CG443+1</f>
        <v>46296</v>
      </c>
      <c r="CJ443" s="154">
        <f>CI443+30</f>
        <v>46326</v>
      </c>
      <c r="CK443" s="158">
        <f>IFERROR(IF(($R443-CJ443)&gt;=0,0,IF(($S443-CI443)&lt;0,0,IF(AND(($S443-CJ443)&gt;0,(CI443-$R443)&gt;0),$V443/365*(CJ443-CI443+1),IF(AND(($S443-CJ443)&lt;=0,(CI443-$R443)&gt;0),$V443/365*($S443-CI443+1),$V443/365*(CJ443-$R443+1))))),0)</f>
        <v>0</v>
      </c>
      <c r="CL443" s="154">
        <f>CJ443+1</f>
        <v>46327</v>
      </c>
      <c r="CM443" s="154">
        <f>CL443+29</f>
        <v>46356</v>
      </c>
      <c r="CN443" s="158">
        <f>IFERROR(IF(($R443-CM443)&gt;=0,0,IF(($S443-CL443)&lt;0,0,IF(AND(($S443-CM443)&gt;0,(CL443-$R443)&gt;0),$V443/365*(CM443-CL443+1),IF(AND(($S443-CM443)&lt;=0,(CL443-$R443)&gt;0),$V443/365*($S443-CL443+1),$V443/365*(CM443-$R443+1))))),0)</f>
        <v>0</v>
      </c>
      <c r="CO443" s="154">
        <f>CM443+1</f>
        <v>46357</v>
      </c>
      <c r="CP443" s="154">
        <f>CO443+30</f>
        <v>46387</v>
      </c>
      <c r="CQ443" s="158">
        <f>IFERROR(IF(($R443-CP443)&gt;=0,0,IF(($S443-CO443)&lt;0,0,IF(AND(($S443-CP443)&gt;0,(CO443-$R443)&gt;0),$V443/365*(CP443-CO443+1),IF(AND(($S443-CP443)&lt;=0,(CO443-$R443)&gt;0),$V443/365*($S443-CO443+1),$V443/365*(CP443-$R443+1))))),0)</f>
        <v>0</v>
      </c>
    </row>
    <row r="444" s="80" customFormat="1" ht="24" customHeight="1" outlineLevel="3" spans="1:95">
      <c r="A444" s="119"/>
      <c r="B444" s="120"/>
      <c r="C444" s="121"/>
      <c r="D444" s="119"/>
      <c r="E444" s="120"/>
      <c r="F444" s="120"/>
      <c r="G444" s="120"/>
      <c r="H444" s="122"/>
      <c r="I444" s="122"/>
      <c r="J444" s="122">
        <f>Z444+AC444+AF444+AI444+AL444+AO444+AR444+AU444+AX444+BA444+BD444+BG444</f>
        <v>0</v>
      </c>
      <c r="K444" s="122">
        <f>K443+1</f>
        <v>2</v>
      </c>
      <c r="L444" s="147"/>
      <c r="M444" s="148">
        <f>IFERROR(VLOOKUP($L444,'2-2 引出数据_合同数据仓库'!$B$2:$BP$10000,3,FALSE),0)</f>
        <v>0</v>
      </c>
      <c r="N444" s="122"/>
      <c r="O444" s="148">
        <f>IFERROR(VLOOKUP((LEFT(VLOOKUP($L444,'2-2 引出数据_合同数据仓库'!$B$2:$BP$10000,64,FALSE),15)&amp;(RIGHT(VLOOKUP($L444,'2-2 引出数据_合同数据仓库'!$B$2:$BP$10000,64,FALSE),4)+1)),'2-2 引出数据_合同数据仓库'!$B$2:$BP$10000,3,FALSE),0)</f>
        <v>0</v>
      </c>
      <c r="P444" s="122"/>
      <c r="Q444" s="122">
        <f>IFERROR(VLOOKUP($L444,'2-2 引出数据_合同数据仓库'!$B$2:$BP$10000,28,FALSE),0)</f>
        <v>0</v>
      </c>
      <c r="R444" s="122">
        <f>IFERROR(VLOOKUP($L444,'2-2 引出数据_合同数据仓库'!$B$2:$BP$10000,29,FALSE),0)</f>
        <v>0</v>
      </c>
      <c r="S444" s="122">
        <f>IFERROR(VLOOKUP($L444,'2-2 引出数据_合同数据仓库'!$B$2:$BP$10000,4,FALSE),0)</f>
        <v>0</v>
      </c>
      <c r="T444" s="122"/>
      <c r="U444" s="122">
        <f>IFERROR(VLOOKUP($L444,'2-2 引出数据_合同数据仓库'!$B$2:$BP$10000,15,FALSE),0)</f>
        <v>0</v>
      </c>
      <c r="V444" s="122">
        <f>U444/(S444-R444+1)*365</f>
        <v>0</v>
      </c>
      <c r="W444" s="122"/>
      <c r="X444" s="154">
        <v>45658</v>
      </c>
      <c r="Y444" s="154">
        <f>X444+30</f>
        <v>45688</v>
      </c>
      <c r="Z444" s="158">
        <f>IFERROR(IF(($R444-Y444)&gt;=0,0,IF(($S444-X444)&lt;0,0,IF(AND(($S444-Y444)&gt;0,(X444-$R444)&gt;0),$V444/365*(Y444-X444+1),IF(AND(($S444-Y444)&lt;=0,(X444-$R444)&gt;0),$V444/365*($S444-X444+1),$V444/365*(Y444-$R444+1))))),0)</f>
        <v>0</v>
      </c>
      <c r="AA444" s="154">
        <f>Y444+1</f>
        <v>45689</v>
      </c>
      <c r="AB444" s="154">
        <f>AA444+27</f>
        <v>45716</v>
      </c>
      <c r="AC444" s="158">
        <f>IFERROR(IF(($R444-AB444)&gt;=0,0,IF(($S444-AA444)&lt;0,0,IF(AND(($S444-AB444)&gt;0,(AA444-$R444)&gt;0),$V444/365*(AB444-AA444+1),IF(AND(($S444-AB444)&lt;=0,(AA444-$R444)&gt;0),$V444/365*($S444-AA444+1),$V444/365*(AB444-$R444+1))))),0)</f>
        <v>0</v>
      </c>
      <c r="AD444" s="154">
        <f>AB444+1</f>
        <v>45717</v>
      </c>
      <c r="AE444" s="154">
        <f>AD444+30</f>
        <v>45747</v>
      </c>
      <c r="AF444" s="158">
        <f>IFERROR(IF(($R444-AE444)&gt;=0,0,IF(($S444-AD444)&lt;0,0,IF(AND(($S444-AE444)&gt;0,(AD444-$R444)&gt;0),$V444/365*(AE444-AD444+1),IF(AND(($S444-AE444)&lt;=0,(AD444-$R444)&gt;0),$V444/365*($S444-AD444+1),$V444/365*(AE444-$R444+1))))),0)</f>
        <v>0</v>
      </c>
      <c r="AG444" s="154">
        <f>AE444+1</f>
        <v>45748</v>
      </c>
      <c r="AH444" s="154">
        <f>AG444+29</f>
        <v>45777</v>
      </c>
      <c r="AI444" s="158">
        <f>IFERROR(IF(($R444-AH444)&gt;=0,0,IF(($S444-AG444)&lt;0,0,IF(AND(($S444-AH444)&gt;0,(AG444-$R444)&gt;0),$V444/365*(AH444-AG444+1),IF(AND(($S444-AH444)&lt;=0,(AG444-$R444)&gt;0),$V444/365*($S444-AG444+1),$V444/365*(AH444-$R444+1))))),0)</f>
        <v>0</v>
      </c>
      <c r="AJ444" s="154">
        <f>AH444+1</f>
        <v>45778</v>
      </c>
      <c r="AK444" s="154">
        <f>AJ444+30</f>
        <v>45808</v>
      </c>
      <c r="AL444" s="158">
        <f>IFERROR(IF(($R444-AK444)&gt;=0,0,IF(($S444-AJ444)&lt;0,0,IF(AND(($S444-AK444)&gt;0,(AJ444-$R444)&gt;0),$V444/365*(AK444-AJ444+1),IF(AND(($S444-AK444)&lt;=0,(AJ444-$R444)&gt;0),$V444/365*($S444-AJ444+1),$V444/365*(AK444-$R444+1))))),0)</f>
        <v>0</v>
      </c>
      <c r="AM444" s="154">
        <f>AK444+1</f>
        <v>45809</v>
      </c>
      <c r="AN444" s="154">
        <f>AM444+29</f>
        <v>45838</v>
      </c>
      <c r="AO444" s="158">
        <f>IFERROR(IF(($R444-AN444)&gt;=0,0,IF(($S444-AM444)&lt;0,0,IF(AND(($S444-AN444)&gt;0,(AM444-$R444)&gt;0),$V444/365*(AN444-AM444+1),IF(AND(($S444-AN444)&lt;=0,(AM444-$R444)&gt;0),$V444/365*($S444-AM444+1),$V444/365*(AN444-$R444+1))))),0)</f>
        <v>0</v>
      </c>
      <c r="AP444" s="154">
        <f>AN444+1</f>
        <v>45839</v>
      </c>
      <c r="AQ444" s="154">
        <f>AP444+30</f>
        <v>45869</v>
      </c>
      <c r="AR444" s="158">
        <f>IFERROR(IF(($R444-AQ444)&gt;=0,0,IF(($S444-AP444)&lt;0,0,IF(AND(($S444-AQ444)&gt;0,(AP444-$R444)&gt;0),$V444/365*(AQ444-AP444+1),IF(AND(($S444-AQ444)&lt;=0,(AP444-$R444)&gt;0),$V444/365*($S444-AP444+1),$V444/365*(AQ444-$R444+1))))),0)</f>
        <v>0</v>
      </c>
      <c r="AS444" s="154">
        <f>AQ444+1</f>
        <v>45870</v>
      </c>
      <c r="AT444" s="154">
        <f>AS444+30</f>
        <v>45900</v>
      </c>
      <c r="AU444" s="158">
        <f>IFERROR(IF(($R444-AT444)&gt;=0,0,IF(($S444-AS444)&lt;0,0,IF(AND(($S444-AT444)&gt;0,(AS444-$R444)&gt;0),$V444/365*(AT444-AS444+1),IF(AND(($S444-AT444)&lt;=0,(AS444-$R444)&gt;0),$V444/365*($S444-AS444+1),$V444/365*(AT444-$R444+1))))),0)</f>
        <v>0</v>
      </c>
      <c r="AV444" s="154">
        <f>AT444+1</f>
        <v>45901</v>
      </c>
      <c r="AW444" s="154">
        <f>AV444+29</f>
        <v>45930</v>
      </c>
      <c r="AX444" s="158">
        <f>IFERROR(IF(($R444-AW444)&gt;=0,0,IF(($S444-AV444)&lt;0,0,IF(AND(($S444-AW444)&gt;0,(AV444-$R444)&gt;0),$V444/365*(AW444-AV444+1),IF(AND(($S444-AW444)&lt;=0,(AV444-$R444)&gt;0),$V444/365*($S444-AV444+1),$V444/365*(AW444-$R444+1))))),0)</f>
        <v>0</v>
      </c>
      <c r="AY444" s="154">
        <f>AW444+1</f>
        <v>45931</v>
      </c>
      <c r="AZ444" s="154">
        <f>AY444+30</f>
        <v>45961</v>
      </c>
      <c r="BA444" s="158">
        <f>IFERROR(IF(($R444-AZ444)&gt;=0,0,IF(($S444-AY444)&lt;0,0,IF(AND(($S444-AZ444)&gt;0,(AY444-$R444)&gt;0),$V444/365*(AZ444-AY444+1),IF(AND(($S444-AZ444)&lt;=0,(AY444-$R444)&gt;0),$V444/365*($S444-AY444+1),$V444/365*(AZ444-$R444+1))))),0)</f>
        <v>0</v>
      </c>
      <c r="BB444" s="154">
        <f>AZ444+1</f>
        <v>45962</v>
      </c>
      <c r="BC444" s="154">
        <f>BB444+29</f>
        <v>45991</v>
      </c>
      <c r="BD444" s="158">
        <f>IFERROR(IF(($R444-BC444)&gt;=0,0,IF(($S444-BB444)&lt;0,0,IF(AND(($S444-BC444)&gt;0,(BB444-$R444)&gt;0),$V444/365*(BC444-BB444+1),IF(AND(($S444-BC444)&lt;=0,(BB444-$R444)&gt;0),$V444/365*($S444-BB444+1),$V444/365*(BC444-$R444+1))))),0)</f>
        <v>0</v>
      </c>
      <c r="BE444" s="154">
        <f>BC444+1</f>
        <v>45992</v>
      </c>
      <c r="BF444" s="154">
        <f>BE444+30</f>
        <v>46022</v>
      </c>
      <c r="BG444" s="158">
        <f>IFERROR(IF(($R444-BF444)&gt;=0,0,IF(($S444-BE444)&lt;0,0,IF(AND(($S444-BF444)&gt;0,(BE444-$R444)&gt;0),$V444/365*(BF444-BE444+1),IF(AND(($S444-BF444)&lt;=0,(BE444-$R444)&gt;0),$V444/365*($S444-BE444+1),$V444/365*(BF444-$R444+1))))),0)</f>
        <v>0</v>
      </c>
      <c r="BH444" s="154">
        <v>46023</v>
      </c>
      <c r="BI444" s="154">
        <f>BH444+30</f>
        <v>46053</v>
      </c>
      <c r="BJ444" s="158">
        <f>IFERROR(IF(($R444-BI444)&gt;=0,0,IF(($S444-BH444)&lt;0,0,IF(AND(($S444-BI444)&gt;0,(BH444-$R444)&gt;0),$V444/365*(BI444-BH444+1),IF(AND(($S444-BI444)&lt;=0,(BH444-$R444)&gt;0),$V444/365*($S444-BH444+1),$V444/365*(BI444-$R444+1))))),0)</f>
        <v>0</v>
      </c>
      <c r="BK444" s="154">
        <f>BI444+1</f>
        <v>46054</v>
      </c>
      <c r="BL444" s="154">
        <f>BK444+27</f>
        <v>46081</v>
      </c>
      <c r="BM444" s="158">
        <f>IFERROR(IF(($R444-BL444)&gt;=0,0,IF(($S444-BK444)&lt;0,0,IF(AND(($S444-BL444)&gt;0,(BK444-$R444)&gt;0),$V444/365*(BL444-BK444+1),IF(AND(($S444-BL444)&lt;=0,(BK444-$R444)&gt;0),$V444/365*($S444-BK444+1),$V444/365*(BL444-$R444+1))))),0)</f>
        <v>0</v>
      </c>
      <c r="BN444" s="154">
        <f>BL444+1</f>
        <v>46082</v>
      </c>
      <c r="BO444" s="154">
        <f>BN444+30</f>
        <v>46112</v>
      </c>
      <c r="BP444" s="158">
        <f>IFERROR(IF(($R444-BO444)&gt;=0,0,IF(($S444-BN444)&lt;0,0,IF(AND(($S444-BO444)&gt;0,(BN444-$R444)&gt;0),$V444/365*(BO444-BN444+1),IF(AND(($S444-BO444)&lt;=0,(BN444-$R444)&gt;0),$V444/365*($S444-BN444+1),$V444/365*(BO444-$R444+1))))),0)</f>
        <v>0</v>
      </c>
      <c r="BQ444" s="154">
        <f>BO444+1</f>
        <v>46113</v>
      </c>
      <c r="BR444" s="154">
        <f>BQ444+29</f>
        <v>46142</v>
      </c>
      <c r="BS444" s="158">
        <f>IFERROR(IF(($R444-BR444)&gt;=0,0,IF(($S444-BQ444)&lt;0,0,IF(AND(($S444-BR444)&gt;0,(BQ444-$R444)&gt;0),$V444/365*(BR444-BQ444+1),IF(AND(($S444-BR444)&lt;=0,(BQ444-$R444)&gt;0),$V444/365*($S444-BQ444+1),$V444/365*(BR444-$R444+1))))),0)</f>
        <v>0</v>
      </c>
      <c r="BT444" s="154">
        <f>BR444+1</f>
        <v>46143</v>
      </c>
      <c r="BU444" s="154">
        <f>BT444+30</f>
        <v>46173</v>
      </c>
      <c r="BV444" s="158">
        <f>IFERROR(IF(($R444-BU444)&gt;=0,0,IF(($S444-BT444)&lt;0,0,IF(AND(($S444-BU444)&gt;0,(BT444-$R444)&gt;0),$V444/365*(BU444-BT444+1),IF(AND(($S444-BU444)&lt;=0,(BT444-$R444)&gt;0),$V444/365*($S444-BT444+1),$V444/365*(BU444-$R444+1))))),0)</f>
        <v>0</v>
      </c>
      <c r="BW444" s="154">
        <f>BU444+1</f>
        <v>46174</v>
      </c>
      <c r="BX444" s="154">
        <f>BW444+29</f>
        <v>46203</v>
      </c>
      <c r="BY444" s="158">
        <f>IFERROR(IF(($R444-BX444)&gt;=0,0,IF(($S444-BW444)&lt;0,0,IF(AND(($S444-BX444)&gt;0,(BW444-$R444)&gt;0),$V444/365*(BX444-BW444+1),IF(AND(($S444-BX444)&lt;=0,(BW444-$R444)&gt;0),$V444/365*($S444-BW444+1),$V444/365*(BX444-$R444+1))))),0)</f>
        <v>0</v>
      </c>
      <c r="BZ444" s="154">
        <f>BX444+1</f>
        <v>46204</v>
      </c>
      <c r="CA444" s="154">
        <f>BZ444+30</f>
        <v>46234</v>
      </c>
      <c r="CB444" s="158">
        <f>IFERROR(IF(($R444-CA444)&gt;=0,0,IF(($S444-BZ444)&lt;0,0,IF(AND(($S444-CA444)&gt;0,(BZ444-$R444)&gt;0),$V444/365*(CA444-BZ444+1),IF(AND(($S444-CA444)&lt;=0,(BZ444-$R444)&gt;0),$V444/365*($S444-BZ444+1),$V444/365*(CA444-$R444+1))))),0)</f>
        <v>0</v>
      </c>
      <c r="CC444" s="154">
        <f>CA444+1</f>
        <v>46235</v>
      </c>
      <c r="CD444" s="154">
        <f>CC444+30</f>
        <v>46265</v>
      </c>
      <c r="CE444" s="158">
        <f>IFERROR(IF(($R444-CD444)&gt;=0,0,IF(($S444-CC444)&lt;0,0,IF(AND(($S444-CD444)&gt;0,(CC444-$R444)&gt;0),$V444/365*(CD444-CC444+1),IF(AND(($S444-CD444)&lt;=0,(CC444-$R444)&gt;0),$V444/365*($S444-CC444+1),$V444/365*(CD444-$R444+1))))),0)</f>
        <v>0</v>
      </c>
      <c r="CF444" s="154">
        <f>CD444+1</f>
        <v>46266</v>
      </c>
      <c r="CG444" s="154">
        <f>CF444+29</f>
        <v>46295</v>
      </c>
      <c r="CH444" s="158">
        <f>IFERROR(IF(($R444-CG444)&gt;=0,0,IF(($S444-CF444)&lt;0,0,IF(AND(($S444-CG444)&gt;0,(CF444-$R444)&gt;0),$V444/365*(CG444-CF444+1),IF(AND(($S444-CG444)&lt;=0,(CF444-$R444)&gt;0),$V444/365*($S444-CF444+1),$V444/365*(CG444-$R444+1))))),0)</f>
        <v>0</v>
      </c>
      <c r="CI444" s="154">
        <f>CG444+1</f>
        <v>46296</v>
      </c>
      <c r="CJ444" s="154">
        <f>CI444+30</f>
        <v>46326</v>
      </c>
      <c r="CK444" s="158">
        <f>IFERROR(IF(($R444-CJ444)&gt;=0,0,IF(($S444-CI444)&lt;0,0,IF(AND(($S444-CJ444)&gt;0,(CI444-$R444)&gt;0),$V444/365*(CJ444-CI444+1),IF(AND(($S444-CJ444)&lt;=0,(CI444-$R444)&gt;0),$V444/365*($S444-CI444+1),$V444/365*(CJ444-$R444+1))))),0)</f>
        <v>0</v>
      </c>
      <c r="CL444" s="154">
        <f>CJ444+1</f>
        <v>46327</v>
      </c>
      <c r="CM444" s="154">
        <f>CL444+29</f>
        <v>46356</v>
      </c>
      <c r="CN444" s="158">
        <f>IFERROR(IF(($R444-CM444)&gt;=0,0,IF(($S444-CL444)&lt;0,0,IF(AND(($S444-CM444)&gt;0,(CL444-$R444)&gt;0),$V444/365*(CM444-CL444+1),IF(AND(($S444-CM444)&lt;=0,(CL444-$R444)&gt;0),$V444/365*($S444-CL444+1),$V444/365*(CM444-$R444+1))))),0)</f>
        <v>0</v>
      </c>
      <c r="CO444" s="154">
        <f>CM444+1</f>
        <v>46357</v>
      </c>
      <c r="CP444" s="154">
        <f>CO444+30</f>
        <v>46387</v>
      </c>
      <c r="CQ444" s="158">
        <f>IFERROR(IF(($R444-CP444)&gt;=0,0,IF(($S444-CO444)&lt;0,0,IF(AND(($S444-CP444)&gt;0,(CO444-$R444)&gt;0),$V444/365*(CP444-CO444+1),IF(AND(($S444-CP444)&lt;=0,(CO444-$R444)&gt;0),$V444/365*($S444-CO444+1),$V444/365*(CP444-$R444+1))))),0)</f>
        <v>0</v>
      </c>
    </row>
    <row r="445" s="80" customFormat="1" ht="24" customHeight="1" outlineLevel="3" spans="1:95">
      <c r="A445" s="119"/>
      <c r="B445" s="120"/>
      <c r="C445" s="121"/>
      <c r="D445" s="119"/>
      <c r="E445" s="120"/>
      <c r="F445" s="120"/>
      <c r="G445" s="120"/>
      <c r="H445" s="122"/>
      <c r="I445" s="122"/>
      <c r="J445" s="122">
        <f>Z445+AC445+AF445+AI445+AL445+AO445+AR445+AU445+AX445+BA445+BD445+BG445</f>
        <v>0</v>
      </c>
      <c r="K445" s="122">
        <f>K444+1</f>
        <v>3</v>
      </c>
      <c r="L445" s="147"/>
      <c r="M445" s="148">
        <f>IFERROR(VLOOKUP($L445,'2-2 引出数据_合同数据仓库'!$B$2:$BP$10000,3,FALSE),0)</f>
        <v>0</v>
      </c>
      <c r="N445" s="122"/>
      <c r="O445" s="148">
        <f>IFERROR(VLOOKUP((LEFT(VLOOKUP($L445,'2-2 引出数据_合同数据仓库'!$B$2:$BP$10000,64,FALSE),15)&amp;(RIGHT(VLOOKUP($L445,'2-2 引出数据_合同数据仓库'!$B$2:$BP$10000,64,FALSE),4)+1)),'2-2 引出数据_合同数据仓库'!$B$2:$BP$10000,3,FALSE),0)</f>
        <v>0</v>
      </c>
      <c r="P445" s="122"/>
      <c r="Q445" s="122">
        <f>IFERROR(VLOOKUP($L445,'2-2 引出数据_合同数据仓库'!$B$2:$BP$10000,28,FALSE),0)</f>
        <v>0</v>
      </c>
      <c r="R445" s="122">
        <f>IFERROR(VLOOKUP($L445,'2-2 引出数据_合同数据仓库'!$B$2:$BP$10000,29,FALSE),0)</f>
        <v>0</v>
      </c>
      <c r="S445" s="122">
        <f>IFERROR(VLOOKUP($L445,'2-2 引出数据_合同数据仓库'!$B$2:$BP$10000,4,FALSE),0)</f>
        <v>0</v>
      </c>
      <c r="T445" s="122"/>
      <c r="U445" s="122">
        <f>IFERROR(VLOOKUP($L445,'2-2 引出数据_合同数据仓库'!$B$2:$BP$10000,15,FALSE),0)</f>
        <v>0</v>
      </c>
      <c r="V445" s="122">
        <f>U445/(S445-R445+1)*365</f>
        <v>0</v>
      </c>
      <c r="W445" s="122"/>
      <c r="X445" s="154">
        <v>45658</v>
      </c>
      <c r="Y445" s="154">
        <f>X445+30</f>
        <v>45688</v>
      </c>
      <c r="Z445" s="158">
        <f>IFERROR(IF(($R445-Y445)&gt;=0,0,IF(($S445-X445)&lt;0,0,IF(AND(($S445-Y445)&gt;0,(X445-$R445)&gt;0),$V445/365*(Y445-X445+1),IF(AND(($S445-Y445)&lt;=0,(X445-$R445)&gt;0),$V445/365*($S445-X445+1),$V445/365*(Y445-$R445+1))))),0)</f>
        <v>0</v>
      </c>
      <c r="AA445" s="154">
        <f>Y445+1</f>
        <v>45689</v>
      </c>
      <c r="AB445" s="154">
        <f>AA445+27</f>
        <v>45716</v>
      </c>
      <c r="AC445" s="158">
        <f>IFERROR(IF(($R445-AB445)&gt;=0,0,IF(($S445-AA445)&lt;0,0,IF(AND(($S445-AB445)&gt;0,(AA445-$R445)&gt;0),$V445/365*(AB445-AA445+1),IF(AND(($S445-AB445)&lt;=0,(AA445-$R445)&gt;0),$V445/365*($S445-AA445+1),$V445/365*(AB445-$R445+1))))),0)</f>
        <v>0</v>
      </c>
      <c r="AD445" s="154">
        <f>AB445+1</f>
        <v>45717</v>
      </c>
      <c r="AE445" s="154">
        <f>AD445+30</f>
        <v>45747</v>
      </c>
      <c r="AF445" s="158">
        <f>IFERROR(IF(($R445-AE445)&gt;=0,0,IF(($S445-AD445)&lt;0,0,IF(AND(($S445-AE445)&gt;0,(AD445-$R445)&gt;0),$V445/365*(AE445-AD445+1),IF(AND(($S445-AE445)&lt;=0,(AD445-$R445)&gt;0),$V445/365*($S445-AD445+1),$V445/365*(AE445-$R445+1))))),0)</f>
        <v>0</v>
      </c>
      <c r="AG445" s="154">
        <f>AE445+1</f>
        <v>45748</v>
      </c>
      <c r="AH445" s="154">
        <f>AG445+29</f>
        <v>45777</v>
      </c>
      <c r="AI445" s="158">
        <f>IFERROR(IF(($R445-AH445)&gt;=0,0,IF(($S445-AG445)&lt;0,0,IF(AND(($S445-AH445)&gt;0,(AG445-$R445)&gt;0),$V445/365*(AH445-AG445+1),IF(AND(($S445-AH445)&lt;=0,(AG445-$R445)&gt;0),$V445/365*($S445-AG445+1),$V445/365*(AH445-$R445+1))))),0)</f>
        <v>0</v>
      </c>
      <c r="AJ445" s="154">
        <f>AH445+1</f>
        <v>45778</v>
      </c>
      <c r="AK445" s="154">
        <f>AJ445+30</f>
        <v>45808</v>
      </c>
      <c r="AL445" s="158">
        <f>IFERROR(IF(($R445-AK445)&gt;=0,0,IF(($S445-AJ445)&lt;0,0,IF(AND(($S445-AK445)&gt;0,(AJ445-$R445)&gt;0),$V445/365*(AK445-AJ445+1),IF(AND(($S445-AK445)&lt;=0,(AJ445-$R445)&gt;0),$V445/365*($S445-AJ445+1),$V445/365*(AK445-$R445+1))))),0)</f>
        <v>0</v>
      </c>
      <c r="AM445" s="154">
        <f>AK445+1</f>
        <v>45809</v>
      </c>
      <c r="AN445" s="154">
        <f>AM445+29</f>
        <v>45838</v>
      </c>
      <c r="AO445" s="158">
        <f>IFERROR(IF(($R445-AN445)&gt;=0,0,IF(($S445-AM445)&lt;0,0,IF(AND(($S445-AN445)&gt;0,(AM445-$R445)&gt;0),$V445/365*(AN445-AM445+1),IF(AND(($S445-AN445)&lt;=0,(AM445-$R445)&gt;0),$V445/365*($S445-AM445+1),$V445/365*(AN445-$R445+1))))),0)</f>
        <v>0</v>
      </c>
      <c r="AP445" s="154">
        <f>AN445+1</f>
        <v>45839</v>
      </c>
      <c r="AQ445" s="154">
        <f>AP445+30</f>
        <v>45869</v>
      </c>
      <c r="AR445" s="158">
        <f>IFERROR(IF(($R445-AQ445)&gt;=0,0,IF(($S445-AP445)&lt;0,0,IF(AND(($S445-AQ445)&gt;0,(AP445-$R445)&gt;0),$V445/365*(AQ445-AP445+1),IF(AND(($S445-AQ445)&lt;=0,(AP445-$R445)&gt;0),$V445/365*($S445-AP445+1),$V445/365*(AQ445-$R445+1))))),0)</f>
        <v>0</v>
      </c>
      <c r="AS445" s="154">
        <f>AQ445+1</f>
        <v>45870</v>
      </c>
      <c r="AT445" s="154">
        <f>AS445+30</f>
        <v>45900</v>
      </c>
      <c r="AU445" s="158">
        <f>IFERROR(IF(($R445-AT445)&gt;=0,0,IF(($S445-AS445)&lt;0,0,IF(AND(($S445-AT445)&gt;0,(AS445-$R445)&gt;0),$V445/365*(AT445-AS445+1),IF(AND(($S445-AT445)&lt;=0,(AS445-$R445)&gt;0),$V445/365*($S445-AS445+1),$V445/365*(AT445-$R445+1))))),0)</f>
        <v>0</v>
      </c>
      <c r="AV445" s="154">
        <f>AT445+1</f>
        <v>45901</v>
      </c>
      <c r="AW445" s="154">
        <f>AV445+29</f>
        <v>45930</v>
      </c>
      <c r="AX445" s="158">
        <f>IFERROR(IF(($R445-AW445)&gt;=0,0,IF(($S445-AV445)&lt;0,0,IF(AND(($S445-AW445)&gt;0,(AV445-$R445)&gt;0),$V445/365*(AW445-AV445+1),IF(AND(($S445-AW445)&lt;=0,(AV445-$R445)&gt;0),$V445/365*($S445-AV445+1),$V445/365*(AW445-$R445+1))))),0)</f>
        <v>0</v>
      </c>
      <c r="AY445" s="154">
        <f>AW445+1</f>
        <v>45931</v>
      </c>
      <c r="AZ445" s="154">
        <f>AY445+30</f>
        <v>45961</v>
      </c>
      <c r="BA445" s="158">
        <f>IFERROR(IF(($R445-AZ445)&gt;=0,0,IF(($S445-AY445)&lt;0,0,IF(AND(($S445-AZ445)&gt;0,(AY445-$R445)&gt;0),$V445/365*(AZ445-AY445+1),IF(AND(($S445-AZ445)&lt;=0,(AY445-$R445)&gt;0),$V445/365*($S445-AY445+1),$V445/365*(AZ445-$R445+1))))),0)</f>
        <v>0</v>
      </c>
      <c r="BB445" s="154">
        <f>AZ445+1</f>
        <v>45962</v>
      </c>
      <c r="BC445" s="154">
        <f>BB445+29</f>
        <v>45991</v>
      </c>
      <c r="BD445" s="158">
        <f>IFERROR(IF(($R445-BC445)&gt;=0,0,IF(($S445-BB445)&lt;0,0,IF(AND(($S445-BC445)&gt;0,(BB445-$R445)&gt;0),$V445/365*(BC445-BB445+1),IF(AND(($S445-BC445)&lt;=0,(BB445-$R445)&gt;0),$V445/365*($S445-BB445+1),$V445/365*(BC445-$R445+1))))),0)</f>
        <v>0</v>
      </c>
      <c r="BE445" s="154">
        <f>BC445+1</f>
        <v>45992</v>
      </c>
      <c r="BF445" s="154">
        <f>BE445+30</f>
        <v>46022</v>
      </c>
      <c r="BG445" s="158">
        <f>IFERROR(IF(($R445-BF445)&gt;=0,0,IF(($S445-BE445)&lt;0,0,IF(AND(($S445-BF445)&gt;0,(BE445-$R445)&gt;0),$V445/365*(BF445-BE445+1),IF(AND(($S445-BF445)&lt;=0,(BE445-$R445)&gt;0),$V445/365*($S445-BE445+1),$V445/365*(BF445-$R445+1))))),0)</f>
        <v>0</v>
      </c>
      <c r="BH445" s="154">
        <v>46023</v>
      </c>
      <c r="BI445" s="154">
        <f>BH445+30</f>
        <v>46053</v>
      </c>
      <c r="BJ445" s="158">
        <f>IFERROR(IF(($R445-BI445)&gt;=0,0,IF(($S445-BH445)&lt;0,0,IF(AND(($S445-BI445)&gt;0,(BH445-$R445)&gt;0),$V445/365*(BI445-BH445+1),IF(AND(($S445-BI445)&lt;=0,(BH445-$R445)&gt;0),$V445/365*($S445-BH445+1),$V445/365*(BI445-$R445+1))))),0)</f>
        <v>0</v>
      </c>
      <c r="BK445" s="154">
        <f>BI445+1</f>
        <v>46054</v>
      </c>
      <c r="BL445" s="154">
        <f>BK445+27</f>
        <v>46081</v>
      </c>
      <c r="BM445" s="158">
        <f>IFERROR(IF(($R445-BL445)&gt;=0,0,IF(($S445-BK445)&lt;0,0,IF(AND(($S445-BL445)&gt;0,(BK445-$R445)&gt;0),$V445/365*(BL445-BK445+1),IF(AND(($S445-BL445)&lt;=0,(BK445-$R445)&gt;0),$V445/365*($S445-BK445+1),$V445/365*(BL445-$R445+1))))),0)</f>
        <v>0</v>
      </c>
      <c r="BN445" s="154">
        <f>BL445+1</f>
        <v>46082</v>
      </c>
      <c r="BO445" s="154">
        <f>BN445+30</f>
        <v>46112</v>
      </c>
      <c r="BP445" s="158">
        <f>IFERROR(IF(($R445-BO445)&gt;=0,0,IF(($S445-BN445)&lt;0,0,IF(AND(($S445-BO445)&gt;0,(BN445-$R445)&gt;0),$V445/365*(BO445-BN445+1),IF(AND(($S445-BO445)&lt;=0,(BN445-$R445)&gt;0),$V445/365*($S445-BN445+1),$V445/365*(BO445-$R445+1))))),0)</f>
        <v>0</v>
      </c>
      <c r="BQ445" s="154">
        <f>BO445+1</f>
        <v>46113</v>
      </c>
      <c r="BR445" s="154">
        <f>BQ445+29</f>
        <v>46142</v>
      </c>
      <c r="BS445" s="158">
        <f>IFERROR(IF(($R445-BR445)&gt;=0,0,IF(($S445-BQ445)&lt;0,0,IF(AND(($S445-BR445)&gt;0,(BQ445-$R445)&gt;0),$V445/365*(BR445-BQ445+1),IF(AND(($S445-BR445)&lt;=0,(BQ445-$R445)&gt;0),$V445/365*($S445-BQ445+1),$V445/365*(BR445-$R445+1))))),0)</f>
        <v>0</v>
      </c>
      <c r="BT445" s="154">
        <f>BR445+1</f>
        <v>46143</v>
      </c>
      <c r="BU445" s="154">
        <f>BT445+30</f>
        <v>46173</v>
      </c>
      <c r="BV445" s="158">
        <f>IFERROR(IF(($R445-BU445)&gt;=0,0,IF(($S445-BT445)&lt;0,0,IF(AND(($S445-BU445)&gt;0,(BT445-$R445)&gt;0),$V445/365*(BU445-BT445+1),IF(AND(($S445-BU445)&lt;=0,(BT445-$R445)&gt;0),$V445/365*($S445-BT445+1),$V445/365*(BU445-$R445+1))))),0)</f>
        <v>0</v>
      </c>
      <c r="BW445" s="154">
        <f>BU445+1</f>
        <v>46174</v>
      </c>
      <c r="BX445" s="154">
        <f>BW445+29</f>
        <v>46203</v>
      </c>
      <c r="BY445" s="158">
        <f>IFERROR(IF(($R445-BX445)&gt;=0,0,IF(($S445-BW445)&lt;0,0,IF(AND(($S445-BX445)&gt;0,(BW445-$R445)&gt;0),$V445/365*(BX445-BW445+1),IF(AND(($S445-BX445)&lt;=0,(BW445-$R445)&gt;0),$V445/365*($S445-BW445+1),$V445/365*(BX445-$R445+1))))),0)</f>
        <v>0</v>
      </c>
      <c r="BZ445" s="154">
        <f>BX445+1</f>
        <v>46204</v>
      </c>
      <c r="CA445" s="154">
        <f>BZ445+30</f>
        <v>46234</v>
      </c>
      <c r="CB445" s="158">
        <f>IFERROR(IF(($R445-CA445)&gt;=0,0,IF(($S445-BZ445)&lt;0,0,IF(AND(($S445-CA445)&gt;0,(BZ445-$R445)&gt;0),$V445/365*(CA445-BZ445+1),IF(AND(($S445-CA445)&lt;=0,(BZ445-$R445)&gt;0),$V445/365*($S445-BZ445+1),$V445/365*(CA445-$R445+1))))),0)</f>
        <v>0</v>
      </c>
      <c r="CC445" s="154">
        <f>CA445+1</f>
        <v>46235</v>
      </c>
      <c r="CD445" s="154">
        <f>CC445+30</f>
        <v>46265</v>
      </c>
      <c r="CE445" s="158">
        <f>IFERROR(IF(($R445-CD445)&gt;=0,0,IF(($S445-CC445)&lt;0,0,IF(AND(($S445-CD445)&gt;0,(CC445-$R445)&gt;0),$V445/365*(CD445-CC445+1),IF(AND(($S445-CD445)&lt;=0,(CC445-$R445)&gt;0),$V445/365*($S445-CC445+1),$V445/365*(CD445-$R445+1))))),0)</f>
        <v>0</v>
      </c>
      <c r="CF445" s="154">
        <f>CD445+1</f>
        <v>46266</v>
      </c>
      <c r="CG445" s="154">
        <f>CF445+29</f>
        <v>46295</v>
      </c>
      <c r="CH445" s="158">
        <f>IFERROR(IF(($R445-CG445)&gt;=0,0,IF(($S445-CF445)&lt;0,0,IF(AND(($S445-CG445)&gt;0,(CF445-$R445)&gt;0),$V445/365*(CG445-CF445+1),IF(AND(($S445-CG445)&lt;=0,(CF445-$R445)&gt;0),$V445/365*($S445-CF445+1),$V445/365*(CG445-$R445+1))))),0)</f>
        <v>0</v>
      </c>
      <c r="CI445" s="154">
        <f>CG445+1</f>
        <v>46296</v>
      </c>
      <c r="CJ445" s="154">
        <f>CI445+30</f>
        <v>46326</v>
      </c>
      <c r="CK445" s="158">
        <f>IFERROR(IF(($R445-CJ445)&gt;=0,0,IF(($S445-CI445)&lt;0,0,IF(AND(($S445-CJ445)&gt;0,(CI445-$R445)&gt;0),$V445/365*(CJ445-CI445+1),IF(AND(($S445-CJ445)&lt;=0,(CI445-$R445)&gt;0),$V445/365*($S445-CI445+1),$V445/365*(CJ445-$R445+1))))),0)</f>
        <v>0</v>
      </c>
      <c r="CL445" s="154">
        <f>CJ445+1</f>
        <v>46327</v>
      </c>
      <c r="CM445" s="154">
        <f>CL445+29</f>
        <v>46356</v>
      </c>
      <c r="CN445" s="158">
        <f>IFERROR(IF(($R445-CM445)&gt;=0,0,IF(($S445-CL445)&lt;0,0,IF(AND(($S445-CM445)&gt;0,(CL445-$R445)&gt;0),$V445/365*(CM445-CL445+1),IF(AND(($S445-CM445)&lt;=0,(CL445-$R445)&gt;0),$V445/365*($S445-CL445+1),$V445/365*(CM445-$R445+1))))),0)</f>
        <v>0</v>
      </c>
      <c r="CO445" s="154">
        <f>CM445+1</f>
        <v>46357</v>
      </c>
      <c r="CP445" s="154">
        <f>CO445+30</f>
        <v>46387</v>
      </c>
      <c r="CQ445" s="158">
        <f>IFERROR(IF(($R445-CP445)&gt;=0,0,IF(($S445-CO445)&lt;0,0,IF(AND(($S445-CP445)&gt;0,(CO445-$R445)&gt;0),$V445/365*(CP445-CO445+1),IF(AND(($S445-CP445)&lt;=0,(CO445-$R445)&gt;0),$V445/365*($S445-CO445+1),$V445/365*(CP445-$R445+1))))),0)</f>
        <v>0</v>
      </c>
    </row>
    <row r="446" s="80" customFormat="1" ht="24" customHeight="1" outlineLevel="3" spans="1:95">
      <c r="A446" s="119"/>
      <c r="B446" s="120"/>
      <c r="C446" s="121"/>
      <c r="D446" s="119"/>
      <c r="E446" s="120"/>
      <c r="F446" s="120"/>
      <c r="G446" s="120"/>
      <c r="H446" s="122"/>
      <c r="I446" s="122"/>
      <c r="J446" s="122">
        <f>Z446+AC446+AF446+AI446+AL446+AO446+AR446+AU446+AX446+BA446+BD446+BG446</f>
        <v>0</v>
      </c>
      <c r="K446" s="122">
        <f>K445+1</f>
        <v>4</v>
      </c>
      <c r="L446" s="147"/>
      <c r="M446" s="148">
        <f>IFERROR(VLOOKUP($L446,'2-2 引出数据_合同数据仓库'!$B$2:$BP$10000,3,FALSE),0)</f>
        <v>0</v>
      </c>
      <c r="N446" s="122"/>
      <c r="O446" s="148">
        <f>IFERROR(VLOOKUP((LEFT(VLOOKUP($L446,'2-2 引出数据_合同数据仓库'!$B$2:$BP$10000,64,FALSE),15)&amp;(RIGHT(VLOOKUP($L446,'2-2 引出数据_合同数据仓库'!$B$2:$BP$10000,64,FALSE),4)+1)),'2-2 引出数据_合同数据仓库'!$B$2:$BP$10000,3,FALSE),0)</f>
        <v>0</v>
      </c>
      <c r="P446" s="122"/>
      <c r="Q446" s="122">
        <f>IFERROR(VLOOKUP($L446,'2-2 引出数据_合同数据仓库'!$B$2:$BP$10000,28,FALSE),0)</f>
        <v>0</v>
      </c>
      <c r="R446" s="122">
        <f>IFERROR(VLOOKUP($L446,'2-2 引出数据_合同数据仓库'!$B$2:$BP$10000,29,FALSE),0)</f>
        <v>0</v>
      </c>
      <c r="S446" s="122">
        <f>IFERROR(VLOOKUP($L446,'2-2 引出数据_合同数据仓库'!$B$2:$BP$10000,4,FALSE),0)</f>
        <v>0</v>
      </c>
      <c r="T446" s="122"/>
      <c r="U446" s="122">
        <f>IFERROR(VLOOKUP($L446,'2-2 引出数据_合同数据仓库'!$B$2:$BP$10000,15,FALSE),0)</f>
        <v>0</v>
      </c>
      <c r="V446" s="122">
        <f>U446/(S446-R446+1)*365</f>
        <v>0</v>
      </c>
      <c r="W446" s="122"/>
      <c r="X446" s="154">
        <v>45658</v>
      </c>
      <c r="Y446" s="154">
        <f>X446+30</f>
        <v>45688</v>
      </c>
      <c r="Z446" s="158">
        <f>IFERROR(IF(($R446-Y446)&gt;=0,0,IF(($S446-X446)&lt;0,0,IF(AND(($S446-Y446)&gt;0,(X446-$R446)&gt;0),$V446/365*(Y446-X446+1),IF(AND(($S446-Y446)&lt;=0,(X446-$R446)&gt;0),$V446/365*($S446-X446+1),$V446/365*(Y446-$R446+1))))),0)</f>
        <v>0</v>
      </c>
      <c r="AA446" s="154">
        <f>Y446+1</f>
        <v>45689</v>
      </c>
      <c r="AB446" s="154">
        <f>AA446+27</f>
        <v>45716</v>
      </c>
      <c r="AC446" s="158">
        <f>IFERROR(IF(($R446-AB446)&gt;=0,0,IF(($S446-AA446)&lt;0,0,IF(AND(($S446-AB446)&gt;0,(AA446-$R446)&gt;0),$V446/365*(AB446-AA446+1),IF(AND(($S446-AB446)&lt;=0,(AA446-$R446)&gt;0),$V446/365*($S446-AA446+1),$V446/365*(AB446-$R446+1))))),0)</f>
        <v>0</v>
      </c>
      <c r="AD446" s="154">
        <f>AB446+1</f>
        <v>45717</v>
      </c>
      <c r="AE446" s="154">
        <f>AD446+30</f>
        <v>45747</v>
      </c>
      <c r="AF446" s="158">
        <f>IFERROR(IF(($R446-AE446)&gt;=0,0,IF(($S446-AD446)&lt;0,0,IF(AND(($S446-AE446)&gt;0,(AD446-$R446)&gt;0),$V446/365*(AE446-AD446+1),IF(AND(($S446-AE446)&lt;=0,(AD446-$R446)&gt;0),$V446/365*($S446-AD446+1),$V446/365*(AE446-$R446+1))))),0)</f>
        <v>0</v>
      </c>
      <c r="AG446" s="154">
        <f>AE446+1</f>
        <v>45748</v>
      </c>
      <c r="AH446" s="154">
        <f>AG446+29</f>
        <v>45777</v>
      </c>
      <c r="AI446" s="158">
        <f>IFERROR(IF(($R446-AH446)&gt;=0,0,IF(($S446-AG446)&lt;0,0,IF(AND(($S446-AH446)&gt;0,(AG446-$R446)&gt;0),$V446/365*(AH446-AG446+1),IF(AND(($S446-AH446)&lt;=0,(AG446-$R446)&gt;0),$V446/365*($S446-AG446+1),$V446/365*(AH446-$R446+1))))),0)</f>
        <v>0</v>
      </c>
      <c r="AJ446" s="154">
        <f>AH446+1</f>
        <v>45778</v>
      </c>
      <c r="AK446" s="154">
        <f>AJ446+30</f>
        <v>45808</v>
      </c>
      <c r="AL446" s="158">
        <f>IFERROR(IF(($R446-AK446)&gt;=0,0,IF(($S446-AJ446)&lt;0,0,IF(AND(($S446-AK446)&gt;0,(AJ446-$R446)&gt;0),$V446/365*(AK446-AJ446+1),IF(AND(($S446-AK446)&lt;=0,(AJ446-$R446)&gt;0),$V446/365*($S446-AJ446+1),$V446/365*(AK446-$R446+1))))),0)</f>
        <v>0</v>
      </c>
      <c r="AM446" s="154">
        <f>AK446+1</f>
        <v>45809</v>
      </c>
      <c r="AN446" s="154">
        <f>AM446+29</f>
        <v>45838</v>
      </c>
      <c r="AO446" s="158">
        <f>IFERROR(IF(($R446-AN446)&gt;=0,0,IF(($S446-AM446)&lt;0,0,IF(AND(($S446-AN446)&gt;0,(AM446-$R446)&gt;0),$V446/365*(AN446-AM446+1),IF(AND(($S446-AN446)&lt;=0,(AM446-$R446)&gt;0),$V446/365*($S446-AM446+1),$V446/365*(AN446-$R446+1))))),0)</f>
        <v>0</v>
      </c>
      <c r="AP446" s="154">
        <f>AN446+1</f>
        <v>45839</v>
      </c>
      <c r="AQ446" s="154">
        <f>AP446+30</f>
        <v>45869</v>
      </c>
      <c r="AR446" s="158">
        <f>IFERROR(IF(($R446-AQ446)&gt;=0,0,IF(($S446-AP446)&lt;0,0,IF(AND(($S446-AQ446)&gt;0,(AP446-$R446)&gt;0),$V446/365*(AQ446-AP446+1),IF(AND(($S446-AQ446)&lt;=0,(AP446-$R446)&gt;0),$V446/365*($S446-AP446+1),$V446/365*(AQ446-$R446+1))))),0)</f>
        <v>0</v>
      </c>
      <c r="AS446" s="154">
        <f>AQ446+1</f>
        <v>45870</v>
      </c>
      <c r="AT446" s="154">
        <f>AS446+30</f>
        <v>45900</v>
      </c>
      <c r="AU446" s="158">
        <f>IFERROR(IF(($R446-AT446)&gt;=0,0,IF(($S446-AS446)&lt;0,0,IF(AND(($S446-AT446)&gt;0,(AS446-$R446)&gt;0),$V446/365*(AT446-AS446+1),IF(AND(($S446-AT446)&lt;=0,(AS446-$R446)&gt;0),$V446/365*($S446-AS446+1),$V446/365*(AT446-$R446+1))))),0)</f>
        <v>0</v>
      </c>
      <c r="AV446" s="154">
        <f>AT446+1</f>
        <v>45901</v>
      </c>
      <c r="AW446" s="154">
        <f>AV446+29</f>
        <v>45930</v>
      </c>
      <c r="AX446" s="158">
        <f>IFERROR(IF(($R446-AW446)&gt;=0,0,IF(($S446-AV446)&lt;0,0,IF(AND(($S446-AW446)&gt;0,(AV446-$R446)&gt;0),$V446/365*(AW446-AV446+1),IF(AND(($S446-AW446)&lt;=0,(AV446-$R446)&gt;0),$V446/365*($S446-AV446+1),$V446/365*(AW446-$R446+1))))),0)</f>
        <v>0</v>
      </c>
      <c r="AY446" s="154">
        <f>AW446+1</f>
        <v>45931</v>
      </c>
      <c r="AZ446" s="154">
        <f>AY446+30</f>
        <v>45961</v>
      </c>
      <c r="BA446" s="158">
        <f>IFERROR(IF(($R446-AZ446)&gt;=0,0,IF(($S446-AY446)&lt;0,0,IF(AND(($S446-AZ446)&gt;0,(AY446-$R446)&gt;0),$V446/365*(AZ446-AY446+1),IF(AND(($S446-AZ446)&lt;=0,(AY446-$R446)&gt;0),$V446/365*($S446-AY446+1),$V446/365*(AZ446-$R446+1))))),0)</f>
        <v>0</v>
      </c>
      <c r="BB446" s="154">
        <f>AZ446+1</f>
        <v>45962</v>
      </c>
      <c r="BC446" s="154">
        <f>BB446+29</f>
        <v>45991</v>
      </c>
      <c r="BD446" s="158">
        <f>IFERROR(IF(($R446-BC446)&gt;=0,0,IF(($S446-BB446)&lt;0,0,IF(AND(($S446-BC446)&gt;0,(BB446-$R446)&gt;0),$V446/365*(BC446-BB446+1),IF(AND(($S446-BC446)&lt;=0,(BB446-$R446)&gt;0),$V446/365*($S446-BB446+1),$V446/365*(BC446-$R446+1))))),0)</f>
        <v>0</v>
      </c>
      <c r="BE446" s="154">
        <f>BC446+1</f>
        <v>45992</v>
      </c>
      <c r="BF446" s="154">
        <f>BE446+30</f>
        <v>46022</v>
      </c>
      <c r="BG446" s="158">
        <f>IFERROR(IF(($R446-BF446)&gt;=0,0,IF(($S446-BE446)&lt;0,0,IF(AND(($S446-BF446)&gt;0,(BE446-$R446)&gt;0),$V446/365*(BF446-BE446+1),IF(AND(($S446-BF446)&lt;=0,(BE446-$R446)&gt;0),$V446/365*($S446-BE446+1),$V446/365*(BF446-$R446+1))))),0)</f>
        <v>0</v>
      </c>
      <c r="BH446" s="154">
        <v>46023</v>
      </c>
      <c r="BI446" s="154">
        <f>BH446+30</f>
        <v>46053</v>
      </c>
      <c r="BJ446" s="158">
        <f>IFERROR(IF(($R446-BI446)&gt;=0,0,IF(($S446-BH446)&lt;0,0,IF(AND(($S446-BI446)&gt;0,(BH446-$R446)&gt;0),$V446/365*(BI446-BH446+1),IF(AND(($S446-BI446)&lt;=0,(BH446-$R446)&gt;0),$V446/365*($S446-BH446+1),$V446/365*(BI446-$R446+1))))),0)</f>
        <v>0</v>
      </c>
      <c r="BK446" s="154">
        <f>BI446+1</f>
        <v>46054</v>
      </c>
      <c r="BL446" s="154">
        <f>BK446+27</f>
        <v>46081</v>
      </c>
      <c r="BM446" s="158">
        <f>IFERROR(IF(($R446-BL446)&gt;=0,0,IF(($S446-BK446)&lt;0,0,IF(AND(($S446-BL446)&gt;0,(BK446-$R446)&gt;0),$V446/365*(BL446-BK446+1),IF(AND(($S446-BL446)&lt;=0,(BK446-$R446)&gt;0),$V446/365*($S446-BK446+1),$V446/365*(BL446-$R446+1))))),0)</f>
        <v>0</v>
      </c>
      <c r="BN446" s="154">
        <f>BL446+1</f>
        <v>46082</v>
      </c>
      <c r="BO446" s="154">
        <f>BN446+30</f>
        <v>46112</v>
      </c>
      <c r="BP446" s="158">
        <f>IFERROR(IF(($R446-BO446)&gt;=0,0,IF(($S446-BN446)&lt;0,0,IF(AND(($S446-BO446)&gt;0,(BN446-$R446)&gt;0),$V446/365*(BO446-BN446+1),IF(AND(($S446-BO446)&lt;=0,(BN446-$R446)&gt;0),$V446/365*($S446-BN446+1),$V446/365*(BO446-$R446+1))))),0)</f>
        <v>0</v>
      </c>
      <c r="BQ446" s="154">
        <f>BO446+1</f>
        <v>46113</v>
      </c>
      <c r="BR446" s="154">
        <f>BQ446+29</f>
        <v>46142</v>
      </c>
      <c r="BS446" s="158">
        <f>IFERROR(IF(($R446-BR446)&gt;=0,0,IF(($S446-BQ446)&lt;0,0,IF(AND(($S446-BR446)&gt;0,(BQ446-$R446)&gt;0),$V446/365*(BR446-BQ446+1),IF(AND(($S446-BR446)&lt;=0,(BQ446-$R446)&gt;0),$V446/365*($S446-BQ446+1),$V446/365*(BR446-$R446+1))))),0)</f>
        <v>0</v>
      </c>
      <c r="BT446" s="154">
        <f>BR446+1</f>
        <v>46143</v>
      </c>
      <c r="BU446" s="154">
        <f>BT446+30</f>
        <v>46173</v>
      </c>
      <c r="BV446" s="158">
        <f>IFERROR(IF(($R446-BU446)&gt;=0,0,IF(($S446-BT446)&lt;0,0,IF(AND(($S446-BU446)&gt;0,(BT446-$R446)&gt;0),$V446/365*(BU446-BT446+1),IF(AND(($S446-BU446)&lt;=0,(BT446-$R446)&gt;0),$V446/365*($S446-BT446+1),$V446/365*(BU446-$R446+1))))),0)</f>
        <v>0</v>
      </c>
      <c r="BW446" s="154">
        <f>BU446+1</f>
        <v>46174</v>
      </c>
      <c r="BX446" s="154">
        <f>BW446+29</f>
        <v>46203</v>
      </c>
      <c r="BY446" s="158">
        <f>IFERROR(IF(($R446-BX446)&gt;=0,0,IF(($S446-BW446)&lt;0,0,IF(AND(($S446-BX446)&gt;0,(BW446-$R446)&gt;0),$V446/365*(BX446-BW446+1),IF(AND(($S446-BX446)&lt;=0,(BW446-$R446)&gt;0),$V446/365*($S446-BW446+1),$V446/365*(BX446-$R446+1))))),0)</f>
        <v>0</v>
      </c>
      <c r="BZ446" s="154">
        <f>BX446+1</f>
        <v>46204</v>
      </c>
      <c r="CA446" s="154">
        <f>BZ446+30</f>
        <v>46234</v>
      </c>
      <c r="CB446" s="158">
        <f>IFERROR(IF(($R446-CA446)&gt;=0,0,IF(($S446-BZ446)&lt;0,0,IF(AND(($S446-CA446)&gt;0,(BZ446-$R446)&gt;0),$V446/365*(CA446-BZ446+1),IF(AND(($S446-CA446)&lt;=0,(BZ446-$R446)&gt;0),$V446/365*($S446-BZ446+1),$V446/365*(CA446-$R446+1))))),0)</f>
        <v>0</v>
      </c>
      <c r="CC446" s="154">
        <f>CA446+1</f>
        <v>46235</v>
      </c>
      <c r="CD446" s="154">
        <f>CC446+30</f>
        <v>46265</v>
      </c>
      <c r="CE446" s="158">
        <f>IFERROR(IF(($R446-CD446)&gt;=0,0,IF(($S446-CC446)&lt;0,0,IF(AND(($S446-CD446)&gt;0,(CC446-$R446)&gt;0),$V446/365*(CD446-CC446+1),IF(AND(($S446-CD446)&lt;=0,(CC446-$R446)&gt;0),$V446/365*($S446-CC446+1),$V446/365*(CD446-$R446+1))))),0)</f>
        <v>0</v>
      </c>
      <c r="CF446" s="154">
        <f>CD446+1</f>
        <v>46266</v>
      </c>
      <c r="CG446" s="154">
        <f>CF446+29</f>
        <v>46295</v>
      </c>
      <c r="CH446" s="158">
        <f>IFERROR(IF(($R446-CG446)&gt;=0,0,IF(($S446-CF446)&lt;0,0,IF(AND(($S446-CG446)&gt;0,(CF446-$R446)&gt;0),$V446/365*(CG446-CF446+1),IF(AND(($S446-CG446)&lt;=0,(CF446-$R446)&gt;0),$V446/365*($S446-CF446+1),$V446/365*(CG446-$R446+1))))),0)</f>
        <v>0</v>
      </c>
      <c r="CI446" s="154">
        <f>CG446+1</f>
        <v>46296</v>
      </c>
      <c r="CJ446" s="154">
        <f>CI446+30</f>
        <v>46326</v>
      </c>
      <c r="CK446" s="158">
        <f>IFERROR(IF(($R446-CJ446)&gt;=0,0,IF(($S446-CI446)&lt;0,0,IF(AND(($S446-CJ446)&gt;0,(CI446-$R446)&gt;0),$V446/365*(CJ446-CI446+1),IF(AND(($S446-CJ446)&lt;=0,(CI446-$R446)&gt;0),$V446/365*($S446-CI446+1),$V446/365*(CJ446-$R446+1))))),0)</f>
        <v>0</v>
      </c>
      <c r="CL446" s="154">
        <f>CJ446+1</f>
        <v>46327</v>
      </c>
      <c r="CM446" s="154">
        <f>CL446+29</f>
        <v>46356</v>
      </c>
      <c r="CN446" s="158">
        <f>IFERROR(IF(($R446-CM446)&gt;=0,0,IF(($S446-CL446)&lt;0,0,IF(AND(($S446-CM446)&gt;0,(CL446-$R446)&gt;0),$V446/365*(CM446-CL446+1),IF(AND(($S446-CM446)&lt;=0,(CL446-$R446)&gt;0),$V446/365*($S446-CL446+1),$V446/365*(CM446-$R446+1))))),0)</f>
        <v>0</v>
      </c>
      <c r="CO446" s="154">
        <f>CM446+1</f>
        <v>46357</v>
      </c>
      <c r="CP446" s="154">
        <f>CO446+30</f>
        <v>46387</v>
      </c>
      <c r="CQ446" s="158">
        <f>IFERROR(IF(($R446-CP446)&gt;=0,0,IF(($S446-CO446)&lt;0,0,IF(AND(($S446-CP446)&gt;0,(CO446-$R446)&gt;0),$V446/365*(CP446-CO446+1),IF(AND(($S446-CP446)&lt;=0,(CO446-$R446)&gt;0),$V446/365*($S446-CO446+1),$V446/365*(CP446-$R446+1))))),0)</f>
        <v>0</v>
      </c>
    </row>
    <row r="447" s="80" customFormat="1" ht="24" customHeight="1" outlineLevel="4" spans="1:95">
      <c r="A447" s="123" t="s">
        <v>2814</v>
      </c>
      <c r="B447" s="124"/>
      <c r="C447" s="124"/>
      <c r="D447" s="124"/>
      <c r="E447" s="124"/>
      <c r="F447" s="124"/>
      <c r="G447" s="125"/>
      <c r="H447" s="126"/>
      <c r="I447" s="126"/>
      <c r="J447" s="126"/>
      <c r="K447" s="126"/>
      <c r="L447" s="149"/>
      <c r="M447" s="149"/>
      <c r="N447" s="126"/>
      <c r="O447" s="126"/>
      <c r="P447" s="126"/>
      <c r="Q447" s="126"/>
      <c r="R447" s="126"/>
      <c r="S447" s="126"/>
      <c r="T447" s="126"/>
      <c r="U447" s="126"/>
      <c r="V447" s="126"/>
      <c r="W447" s="126"/>
      <c r="X447" s="126"/>
      <c r="Y447" s="126"/>
      <c r="Z447" s="126"/>
      <c r="AA447" s="126"/>
      <c r="AB447" s="126"/>
      <c r="AC447" s="126"/>
      <c r="AD447" s="126"/>
      <c r="AE447" s="126"/>
      <c r="AF447" s="126"/>
      <c r="AG447" s="126"/>
      <c r="AH447" s="126"/>
      <c r="AI447" s="126"/>
      <c r="AJ447" s="126"/>
      <c r="AK447" s="126"/>
      <c r="AL447" s="126"/>
      <c r="AM447" s="126"/>
      <c r="AN447" s="126"/>
      <c r="AO447" s="126"/>
      <c r="AP447" s="126"/>
      <c r="AQ447" s="126"/>
      <c r="AR447" s="126"/>
      <c r="AS447" s="126"/>
      <c r="AT447" s="126"/>
      <c r="AU447" s="126"/>
      <c r="AV447" s="126"/>
      <c r="AW447" s="126"/>
      <c r="AX447" s="126"/>
      <c r="AY447" s="126"/>
      <c r="AZ447" s="126"/>
      <c r="BA447" s="126"/>
      <c r="BB447" s="126"/>
      <c r="BC447" s="126"/>
      <c r="BD447" s="126"/>
      <c r="BE447" s="126"/>
      <c r="BF447" s="126"/>
      <c r="BG447" s="126"/>
      <c r="BH447" s="126"/>
      <c r="BI447" s="126"/>
      <c r="BJ447" s="126"/>
      <c r="BK447" s="126"/>
      <c r="BL447" s="126"/>
      <c r="BM447" s="126"/>
      <c r="BN447" s="126"/>
      <c r="BO447" s="126"/>
      <c r="BP447" s="126"/>
      <c r="BQ447" s="126"/>
      <c r="BR447" s="126"/>
      <c r="BS447" s="126"/>
      <c r="BT447" s="126"/>
      <c r="BU447" s="126"/>
      <c r="BV447" s="126"/>
      <c r="BW447" s="126"/>
      <c r="BX447" s="126"/>
      <c r="BY447" s="126"/>
      <c r="BZ447" s="126"/>
      <c r="CA447" s="126"/>
      <c r="CB447" s="126"/>
      <c r="CC447" s="126"/>
      <c r="CD447" s="126"/>
      <c r="CE447" s="126"/>
      <c r="CF447" s="126"/>
      <c r="CG447" s="126"/>
      <c r="CH447" s="126"/>
      <c r="CI447" s="126"/>
      <c r="CJ447" s="126"/>
      <c r="CK447" s="126"/>
      <c r="CL447" s="126"/>
      <c r="CM447" s="126"/>
      <c r="CN447" s="126"/>
      <c r="CO447" s="126"/>
      <c r="CP447" s="126"/>
      <c r="CQ447" s="126"/>
    </row>
    <row r="448" ht="24" customHeight="1" outlineLevel="2" spans="1:95">
      <c r="A448" s="49"/>
      <c r="B448" s="112" t="s">
        <v>792</v>
      </c>
      <c r="C448" s="113" t="s">
        <v>1491</v>
      </c>
      <c r="D448" s="49" t="s">
        <v>1492</v>
      </c>
      <c r="E448" s="112"/>
      <c r="F448" s="112"/>
      <c r="G448" s="112"/>
      <c r="H448" s="114">
        <f>X448+AA448+AD448+AG448+AJ448+AM448+AP448+AS448+AV448+AY448+BB448+BE448</f>
        <v>0</v>
      </c>
      <c r="I448" s="114">
        <f>Y448+AB448+AE448+AH448+AK448+AN448+AQ448+AT448+AW448+AZ448+BC448+BF448</f>
        <v>0</v>
      </c>
      <c r="J448" s="114">
        <f>Z448+AC448+AF448+AI448+AL448+AO448+AR448+AU448+AX448+BA448+BD448+BG448</f>
        <v>0</v>
      </c>
      <c r="K448" s="114"/>
      <c r="L448" s="145"/>
      <c r="M448" s="145"/>
      <c r="N448" s="114"/>
      <c r="O448" s="114"/>
      <c r="P448" s="114"/>
      <c r="Q448" s="114"/>
      <c r="R448" s="114"/>
      <c r="S448" s="114"/>
      <c r="T448" s="114"/>
      <c r="U448" s="114"/>
      <c r="V448" s="114"/>
      <c r="W448" s="114"/>
      <c r="X448" s="114">
        <f>VLOOKUP($C448,'1 预算编制表单'!$C:$BJ,27,FALSE)</f>
        <v>0</v>
      </c>
      <c r="Y448" s="114">
        <f>X448-Z448</f>
        <v>0</v>
      </c>
      <c r="Z448" s="114">
        <f>SUM(Z449:Z453)</f>
        <v>0</v>
      </c>
      <c r="AA448" s="114">
        <f>VLOOKUP($C448,'1 预算编制表单'!$C:$BJ,30,FALSE)</f>
        <v>0</v>
      </c>
      <c r="AB448" s="114">
        <f>AA448-AC448</f>
        <v>0</v>
      </c>
      <c r="AC448" s="114">
        <f>SUM(AC449:AC453)</f>
        <v>0</v>
      </c>
      <c r="AD448" s="114">
        <f>VLOOKUP($C448,'1 预算编制表单'!$C:$BJ,33,FALSE)</f>
        <v>0</v>
      </c>
      <c r="AE448" s="114">
        <f>AD448-AF448</f>
        <v>0</v>
      </c>
      <c r="AF448" s="114">
        <f>SUM(AF449:AF453)</f>
        <v>0</v>
      </c>
      <c r="AG448" s="114">
        <f>VLOOKUP($C448,'1 预算编制表单'!$C:$BJ,36,FALSE)</f>
        <v>0</v>
      </c>
      <c r="AH448" s="114">
        <f>AG448-AI448</f>
        <v>0</v>
      </c>
      <c r="AI448" s="114">
        <f>SUM(AI449:AI453)</f>
        <v>0</v>
      </c>
      <c r="AJ448" s="114">
        <f>VLOOKUP($C448,'1 预算编制表单'!$C:$BJ,39,FALSE)</f>
        <v>0</v>
      </c>
      <c r="AK448" s="114">
        <f>AJ448-AL448</f>
        <v>0</v>
      </c>
      <c r="AL448" s="114">
        <f>SUM(AL449:AL453)</f>
        <v>0</v>
      </c>
      <c r="AM448" s="114">
        <f>VLOOKUP($C448,'1 预算编制表单'!$C:$BJ,42,FALSE)</f>
        <v>0</v>
      </c>
      <c r="AN448" s="114">
        <f>AM448-AO448</f>
        <v>0</v>
      </c>
      <c r="AO448" s="114">
        <f>SUM(AO449:AO453)</f>
        <v>0</v>
      </c>
      <c r="AP448" s="114">
        <f>VLOOKUP($C448,'1 预算编制表单'!$C:$BJ,45,FALSE)</f>
        <v>0</v>
      </c>
      <c r="AQ448" s="114">
        <f>AP448-AR448</f>
        <v>0</v>
      </c>
      <c r="AR448" s="114">
        <f>SUM(AR449:AR453)</f>
        <v>0</v>
      </c>
      <c r="AS448" s="114">
        <f>VLOOKUP($C448,'1 预算编制表单'!$C:$BJ,48,FALSE)</f>
        <v>0</v>
      </c>
      <c r="AT448" s="114">
        <f>AS448-AU448</f>
        <v>0</v>
      </c>
      <c r="AU448" s="114">
        <f>SUM(AU449:AU453)</f>
        <v>0</v>
      </c>
      <c r="AV448" s="114">
        <f>VLOOKUP($C448,'1 预算编制表单'!$C:$BJ,51,FALSE)</f>
        <v>0</v>
      </c>
      <c r="AW448" s="114">
        <f>AV448-AX448</f>
        <v>0</v>
      </c>
      <c r="AX448" s="114">
        <f>SUM(AX449:AX453)</f>
        <v>0</v>
      </c>
      <c r="AY448" s="114">
        <f>VLOOKUP($C448,'1 预算编制表单'!$C:$BJ,54,FALSE)</f>
        <v>0</v>
      </c>
      <c r="AZ448" s="114">
        <f>AY448-BA448</f>
        <v>0</v>
      </c>
      <c r="BA448" s="114">
        <f>SUM(BA449:BA453)</f>
        <v>0</v>
      </c>
      <c r="BB448" s="114">
        <f>VLOOKUP($C448,'1 预算编制表单'!$C:$BJ,57,FALSE)</f>
        <v>0</v>
      </c>
      <c r="BC448" s="114">
        <f>BB448-BD448</f>
        <v>0</v>
      </c>
      <c r="BD448" s="114">
        <f>SUM(BD449:BD453)</f>
        <v>0</v>
      </c>
      <c r="BE448" s="114">
        <f>VLOOKUP($C448,'1 预算编制表单'!$C:$BJ,60,FALSE)</f>
        <v>0</v>
      </c>
      <c r="BF448" s="114">
        <f>BE448-BG448</f>
        <v>0</v>
      </c>
      <c r="BG448" s="114">
        <f>SUM(BG449:BG453)</f>
        <v>0</v>
      </c>
      <c r="BH448" s="114">
        <f>VLOOKUP($C448,'1 预算编制表单'!$C:$BJ,27,FALSE)</f>
        <v>0</v>
      </c>
      <c r="BI448" s="114">
        <f>BH448-BJ448</f>
        <v>0</v>
      </c>
      <c r="BJ448" s="114">
        <f>SUM(BJ449:BJ453)</f>
        <v>0</v>
      </c>
      <c r="BK448" s="114">
        <f>VLOOKUP($C448,'1 预算编制表单'!$C:$BJ,30,FALSE)</f>
        <v>0</v>
      </c>
      <c r="BL448" s="114">
        <f>BK448-BM448</f>
        <v>0</v>
      </c>
      <c r="BM448" s="114">
        <f>SUM(BM449:BM453)</f>
        <v>0</v>
      </c>
      <c r="BN448" s="114">
        <f>VLOOKUP($C448,'1 预算编制表单'!$C:$BJ,33,FALSE)</f>
        <v>0</v>
      </c>
      <c r="BO448" s="114">
        <f>BN448-BP448</f>
        <v>0</v>
      </c>
      <c r="BP448" s="114">
        <f>SUM(BP449:BP453)</f>
        <v>0</v>
      </c>
      <c r="BQ448" s="114">
        <f>VLOOKUP($C448,'1 预算编制表单'!$C:$BJ,36,FALSE)</f>
        <v>0</v>
      </c>
      <c r="BR448" s="114">
        <f>BQ448-BS448</f>
        <v>0</v>
      </c>
      <c r="BS448" s="114">
        <f>SUM(BS449:BS453)</f>
        <v>0</v>
      </c>
      <c r="BT448" s="114">
        <f>VLOOKUP($C448,'1 预算编制表单'!$C:$BJ,39,FALSE)</f>
        <v>0</v>
      </c>
      <c r="BU448" s="114">
        <f>BT448-BV448</f>
        <v>0</v>
      </c>
      <c r="BV448" s="114">
        <f>SUM(BV449:BV453)</f>
        <v>0</v>
      </c>
      <c r="BW448" s="114">
        <f>VLOOKUP($C448,'1 预算编制表单'!$C:$BJ,42,FALSE)</f>
        <v>0</v>
      </c>
      <c r="BX448" s="114">
        <f>BW448-BY448</f>
        <v>0</v>
      </c>
      <c r="BY448" s="114">
        <f>SUM(BY449:BY453)</f>
        <v>0</v>
      </c>
      <c r="BZ448" s="114">
        <f>VLOOKUP($C448,'1 预算编制表单'!$C:$BJ,45,FALSE)</f>
        <v>0</v>
      </c>
      <c r="CA448" s="114">
        <f>BZ448-CB448</f>
        <v>0</v>
      </c>
      <c r="CB448" s="114">
        <f>SUM(CB449:CB453)</f>
        <v>0</v>
      </c>
      <c r="CC448" s="114">
        <f>VLOOKUP($C448,'1 预算编制表单'!$C:$BJ,48,FALSE)</f>
        <v>0</v>
      </c>
      <c r="CD448" s="114">
        <f>CC448-CE448</f>
        <v>0</v>
      </c>
      <c r="CE448" s="114">
        <f>SUM(CE449:CE453)</f>
        <v>0</v>
      </c>
      <c r="CF448" s="114">
        <f>VLOOKUP($C448,'1 预算编制表单'!$C:$BJ,51,FALSE)</f>
        <v>0</v>
      </c>
      <c r="CG448" s="114">
        <f>CF448-CH448</f>
        <v>0</v>
      </c>
      <c r="CH448" s="114">
        <f>SUM(CH449:CH453)</f>
        <v>0</v>
      </c>
      <c r="CI448" s="114">
        <f>VLOOKUP($C448,'1 预算编制表单'!$C:$BJ,54,FALSE)</f>
        <v>0</v>
      </c>
      <c r="CJ448" s="114">
        <f>CI448-CK448</f>
        <v>0</v>
      </c>
      <c r="CK448" s="114">
        <f>SUM(CK449:CK453)</f>
        <v>0</v>
      </c>
      <c r="CL448" s="114">
        <f>VLOOKUP($C448,'1 预算编制表单'!$C:$BJ,57,FALSE)</f>
        <v>0</v>
      </c>
      <c r="CM448" s="114">
        <f>CL448-CN448</f>
        <v>0</v>
      </c>
      <c r="CN448" s="114">
        <f>SUM(CN449:CN453)</f>
        <v>0</v>
      </c>
      <c r="CO448" s="114">
        <f>VLOOKUP($C448,'1 预算编制表单'!$C:$BJ,60,FALSE)</f>
        <v>0</v>
      </c>
      <c r="CP448" s="114">
        <f>CO448-CQ448</f>
        <v>0</v>
      </c>
      <c r="CQ448" s="114">
        <f>SUM(CQ449:CQ453)</f>
        <v>0</v>
      </c>
    </row>
    <row r="449" s="80" customFormat="1" ht="24" customHeight="1" outlineLevel="3" spans="1:95">
      <c r="A449" s="119"/>
      <c r="B449" s="120"/>
      <c r="C449" s="121"/>
      <c r="D449" s="119"/>
      <c r="E449" s="120"/>
      <c r="F449" s="120"/>
      <c r="G449" s="120"/>
      <c r="H449" s="122"/>
      <c r="I449" s="122"/>
      <c r="J449" s="122">
        <f>Z449+AC449+AF449+AI449+AL449+AO449+AR449+AU449+AX449+BA449+BD449+BG449</f>
        <v>0</v>
      </c>
      <c r="K449" s="122">
        <v>1</v>
      </c>
      <c r="L449" s="147"/>
      <c r="M449" s="148">
        <f>IFERROR(VLOOKUP($L449,'2-2 引出数据_合同数据仓库'!$B$2:$BP$10000,3,FALSE),0)</f>
        <v>0</v>
      </c>
      <c r="N449" s="122"/>
      <c r="O449" s="148">
        <f>IFERROR(VLOOKUP((LEFT(VLOOKUP($L449,'2-2 引出数据_合同数据仓库'!$B$2:$BP$10000,64,FALSE),15)&amp;(RIGHT(VLOOKUP($L449,'2-2 引出数据_合同数据仓库'!$B$2:$BP$10000,64,FALSE),4)+1)),'2-2 引出数据_合同数据仓库'!$B$2:$BP$10000,3,FALSE),0)</f>
        <v>0</v>
      </c>
      <c r="P449" s="122"/>
      <c r="Q449" s="122">
        <f>IFERROR(VLOOKUP($L449,'2-2 引出数据_合同数据仓库'!$B$2:$BP$10000,28,FALSE),0)</f>
        <v>0</v>
      </c>
      <c r="R449" s="122">
        <f>IFERROR(VLOOKUP($L449,'2-2 引出数据_合同数据仓库'!$B$2:$BP$10000,29,FALSE),0)</f>
        <v>0</v>
      </c>
      <c r="S449" s="122">
        <f>IFERROR(VLOOKUP($L449,'2-2 引出数据_合同数据仓库'!$B$2:$BP$10000,4,FALSE),0)</f>
        <v>0</v>
      </c>
      <c r="T449" s="122"/>
      <c r="U449" s="122">
        <f>IFERROR(VLOOKUP($L449,'2-2 引出数据_合同数据仓库'!$B$2:$BP$10000,15,FALSE),0)</f>
        <v>0</v>
      </c>
      <c r="V449" s="122">
        <f>U449/(S449-R449+1)*365</f>
        <v>0</v>
      </c>
      <c r="W449" s="122"/>
      <c r="X449" s="154">
        <v>45658</v>
      </c>
      <c r="Y449" s="154">
        <f>X449+30</f>
        <v>45688</v>
      </c>
      <c r="Z449" s="158">
        <f>IFERROR(IF(($R449-Y449)&gt;=0,0,IF(($S449-X449)&lt;0,0,IF(AND(($S449-Y449)&gt;0,(X449-$R449)&gt;0),$V449/365*(Y449-X449+1),IF(AND(($S449-Y449)&lt;=0,(X449-$R449)&gt;0),$V449/365*($S449-X449+1),$V449/365*(Y449-$R449+1))))),0)</f>
        <v>0</v>
      </c>
      <c r="AA449" s="154">
        <f>Y449+1</f>
        <v>45689</v>
      </c>
      <c r="AB449" s="154">
        <f>AA449+27</f>
        <v>45716</v>
      </c>
      <c r="AC449" s="158">
        <f>IFERROR(IF(($R449-AB449)&gt;=0,0,IF(($S449-AA449)&lt;0,0,IF(AND(($S449-AB449)&gt;0,(AA449-$R449)&gt;0),$V449/365*(AB449-AA449+1),IF(AND(($S449-AB449)&lt;=0,(AA449-$R449)&gt;0),$V449/365*($S449-AA449+1),$V449/365*(AB449-$R449+1))))),0)</f>
        <v>0</v>
      </c>
      <c r="AD449" s="154">
        <f>AB449+1</f>
        <v>45717</v>
      </c>
      <c r="AE449" s="154">
        <f>AD449+30</f>
        <v>45747</v>
      </c>
      <c r="AF449" s="158">
        <f>IFERROR(IF(($R449-AE449)&gt;=0,0,IF(($S449-AD449)&lt;0,0,IF(AND(($S449-AE449)&gt;0,(AD449-$R449)&gt;0),$V449/365*(AE449-AD449+1),IF(AND(($S449-AE449)&lt;=0,(AD449-$R449)&gt;0),$V449/365*($S449-AD449+1),$V449/365*(AE449-$R449+1))))),0)</f>
        <v>0</v>
      </c>
      <c r="AG449" s="154">
        <f>AE449+1</f>
        <v>45748</v>
      </c>
      <c r="AH449" s="154">
        <f>AG449+29</f>
        <v>45777</v>
      </c>
      <c r="AI449" s="158">
        <f>IFERROR(IF(($R449-AH449)&gt;=0,0,IF(($S449-AG449)&lt;0,0,IF(AND(($S449-AH449)&gt;0,(AG449-$R449)&gt;0),$V449/365*(AH449-AG449+1),IF(AND(($S449-AH449)&lt;=0,(AG449-$R449)&gt;0),$V449/365*($S449-AG449+1),$V449/365*(AH449-$R449+1))))),0)</f>
        <v>0</v>
      </c>
      <c r="AJ449" s="154">
        <f>AH449+1</f>
        <v>45778</v>
      </c>
      <c r="AK449" s="154">
        <f>AJ449+30</f>
        <v>45808</v>
      </c>
      <c r="AL449" s="158">
        <f>IFERROR(IF(($R449-AK449)&gt;=0,0,IF(($S449-AJ449)&lt;0,0,IF(AND(($S449-AK449)&gt;0,(AJ449-$R449)&gt;0),$V449/365*(AK449-AJ449+1),IF(AND(($S449-AK449)&lt;=0,(AJ449-$R449)&gt;0),$V449/365*($S449-AJ449+1),$V449/365*(AK449-$R449+1))))),0)</f>
        <v>0</v>
      </c>
      <c r="AM449" s="154">
        <f>AK449+1</f>
        <v>45809</v>
      </c>
      <c r="AN449" s="154">
        <f>AM449+29</f>
        <v>45838</v>
      </c>
      <c r="AO449" s="158">
        <f>IFERROR(IF(($R449-AN449)&gt;=0,0,IF(($S449-AM449)&lt;0,0,IF(AND(($S449-AN449)&gt;0,(AM449-$R449)&gt;0),$V449/365*(AN449-AM449+1),IF(AND(($S449-AN449)&lt;=0,(AM449-$R449)&gt;0),$V449/365*($S449-AM449+1),$V449/365*(AN449-$R449+1))))),0)</f>
        <v>0</v>
      </c>
      <c r="AP449" s="154">
        <f>AN449+1</f>
        <v>45839</v>
      </c>
      <c r="AQ449" s="154">
        <f>AP449+30</f>
        <v>45869</v>
      </c>
      <c r="AR449" s="158">
        <f>IFERROR(IF(($R449-AQ449)&gt;=0,0,IF(($S449-AP449)&lt;0,0,IF(AND(($S449-AQ449)&gt;0,(AP449-$R449)&gt;0),$V449/365*(AQ449-AP449+1),IF(AND(($S449-AQ449)&lt;=0,(AP449-$R449)&gt;0),$V449/365*($S449-AP449+1),$V449/365*(AQ449-$R449+1))))),0)</f>
        <v>0</v>
      </c>
      <c r="AS449" s="154">
        <f>AQ449+1</f>
        <v>45870</v>
      </c>
      <c r="AT449" s="154">
        <f>AS449+30</f>
        <v>45900</v>
      </c>
      <c r="AU449" s="158">
        <f>IFERROR(IF(($R449-AT449)&gt;=0,0,IF(($S449-AS449)&lt;0,0,IF(AND(($S449-AT449)&gt;0,(AS449-$R449)&gt;0),$V449/365*(AT449-AS449+1),IF(AND(($S449-AT449)&lt;=0,(AS449-$R449)&gt;0),$V449/365*($S449-AS449+1),$V449/365*(AT449-$R449+1))))),0)</f>
        <v>0</v>
      </c>
      <c r="AV449" s="154">
        <f>AT449+1</f>
        <v>45901</v>
      </c>
      <c r="AW449" s="154">
        <f>AV449+29</f>
        <v>45930</v>
      </c>
      <c r="AX449" s="158">
        <f>IFERROR(IF(($R449-AW449)&gt;=0,0,IF(($S449-AV449)&lt;0,0,IF(AND(($S449-AW449)&gt;0,(AV449-$R449)&gt;0),$V449/365*(AW449-AV449+1),IF(AND(($S449-AW449)&lt;=0,(AV449-$R449)&gt;0),$V449/365*($S449-AV449+1),$V449/365*(AW449-$R449+1))))),0)</f>
        <v>0</v>
      </c>
      <c r="AY449" s="154">
        <f>AW449+1</f>
        <v>45931</v>
      </c>
      <c r="AZ449" s="154">
        <f>AY449+30</f>
        <v>45961</v>
      </c>
      <c r="BA449" s="158">
        <f>IFERROR(IF(($R449-AZ449)&gt;=0,0,IF(($S449-AY449)&lt;0,0,IF(AND(($S449-AZ449)&gt;0,(AY449-$R449)&gt;0),$V449/365*(AZ449-AY449+1),IF(AND(($S449-AZ449)&lt;=0,(AY449-$R449)&gt;0),$V449/365*($S449-AY449+1),$V449/365*(AZ449-$R449+1))))),0)</f>
        <v>0</v>
      </c>
      <c r="BB449" s="154">
        <f>AZ449+1</f>
        <v>45962</v>
      </c>
      <c r="BC449" s="154">
        <f>BB449+29</f>
        <v>45991</v>
      </c>
      <c r="BD449" s="158">
        <f>IFERROR(IF(($R449-BC449)&gt;=0,0,IF(($S449-BB449)&lt;0,0,IF(AND(($S449-BC449)&gt;0,(BB449-$R449)&gt;0),$V449/365*(BC449-BB449+1),IF(AND(($S449-BC449)&lt;=0,(BB449-$R449)&gt;0),$V449/365*($S449-BB449+1),$V449/365*(BC449-$R449+1))))),0)</f>
        <v>0</v>
      </c>
      <c r="BE449" s="154">
        <f>BC449+1</f>
        <v>45992</v>
      </c>
      <c r="BF449" s="154">
        <f>BE449+30</f>
        <v>46022</v>
      </c>
      <c r="BG449" s="158">
        <f>IFERROR(IF(($R449-BF449)&gt;=0,0,IF(($S449-BE449)&lt;0,0,IF(AND(($S449-BF449)&gt;0,(BE449-$R449)&gt;0),$V449/365*(BF449-BE449+1),IF(AND(($S449-BF449)&lt;=0,(BE449-$R449)&gt;0),$V449/365*($S449-BE449+1),$V449/365*(BF449-$R449+1))))),0)</f>
        <v>0</v>
      </c>
      <c r="BH449" s="154">
        <v>46023</v>
      </c>
      <c r="BI449" s="154">
        <f>BH449+30</f>
        <v>46053</v>
      </c>
      <c r="BJ449" s="158">
        <f>IFERROR(IF(($R449-BI449)&gt;=0,0,IF(($S449-BH449)&lt;0,0,IF(AND(($S449-BI449)&gt;0,(BH449-$R449)&gt;0),$V449/365*(BI449-BH449+1),IF(AND(($S449-BI449)&lt;=0,(BH449-$R449)&gt;0),$V449/365*($S449-BH449+1),$V449/365*(BI449-$R449+1))))),0)</f>
        <v>0</v>
      </c>
      <c r="BK449" s="154">
        <f>BI449+1</f>
        <v>46054</v>
      </c>
      <c r="BL449" s="154">
        <f>BK449+27</f>
        <v>46081</v>
      </c>
      <c r="BM449" s="158">
        <f>IFERROR(IF(($R449-BL449)&gt;=0,0,IF(($S449-BK449)&lt;0,0,IF(AND(($S449-BL449)&gt;0,(BK449-$R449)&gt;0),$V449/365*(BL449-BK449+1),IF(AND(($S449-BL449)&lt;=0,(BK449-$R449)&gt;0),$V449/365*($S449-BK449+1),$V449/365*(BL449-$R449+1))))),0)</f>
        <v>0</v>
      </c>
      <c r="BN449" s="154">
        <f>BL449+1</f>
        <v>46082</v>
      </c>
      <c r="BO449" s="154">
        <f>BN449+30</f>
        <v>46112</v>
      </c>
      <c r="BP449" s="158">
        <f>IFERROR(IF(($R449-BO449)&gt;=0,0,IF(($S449-BN449)&lt;0,0,IF(AND(($S449-BO449)&gt;0,(BN449-$R449)&gt;0),$V449/365*(BO449-BN449+1),IF(AND(($S449-BO449)&lt;=0,(BN449-$R449)&gt;0),$V449/365*($S449-BN449+1),$V449/365*(BO449-$R449+1))))),0)</f>
        <v>0</v>
      </c>
      <c r="BQ449" s="154">
        <f>BO449+1</f>
        <v>46113</v>
      </c>
      <c r="BR449" s="154">
        <f>BQ449+29</f>
        <v>46142</v>
      </c>
      <c r="BS449" s="158">
        <f>IFERROR(IF(($R449-BR449)&gt;=0,0,IF(($S449-BQ449)&lt;0,0,IF(AND(($S449-BR449)&gt;0,(BQ449-$R449)&gt;0),$V449/365*(BR449-BQ449+1),IF(AND(($S449-BR449)&lt;=0,(BQ449-$R449)&gt;0),$V449/365*($S449-BQ449+1),$V449/365*(BR449-$R449+1))))),0)</f>
        <v>0</v>
      </c>
      <c r="BT449" s="154">
        <f>BR449+1</f>
        <v>46143</v>
      </c>
      <c r="BU449" s="154">
        <f>BT449+30</f>
        <v>46173</v>
      </c>
      <c r="BV449" s="158">
        <f>IFERROR(IF(($R449-BU449)&gt;=0,0,IF(($S449-BT449)&lt;0,0,IF(AND(($S449-BU449)&gt;0,(BT449-$R449)&gt;0),$V449/365*(BU449-BT449+1),IF(AND(($S449-BU449)&lt;=0,(BT449-$R449)&gt;0),$V449/365*($S449-BT449+1),$V449/365*(BU449-$R449+1))))),0)</f>
        <v>0</v>
      </c>
      <c r="BW449" s="154">
        <f>BU449+1</f>
        <v>46174</v>
      </c>
      <c r="BX449" s="154">
        <f>BW449+29</f>
        <v>46203</v>
      </c>
      <c r="BY449" s="158">
        <f>IFERROR(IF(($R449-BX449)&gt;=0,0,IF(($S449-BW449)&lt;0,0,IF(AND(($S449-BX449)&gt;0,(BW449-$R449)&gt;0),$V449/365*(BX449-BW449+1),IF(AND(($S449-BX449)&lt;=0,(BW449-$R449)&gt;0),$V449/365*($S449-BW449+1),$V449/365*(BX449-$R449+1))))),0)</f>
        <v>0</v>
      </c>
      <c r="BZ449" s="154">
        <f>BX449+1</f>
        <v>46204</v>
      </c>
      <c r="CA449" s="154">
        <f>BZ449+30</f>
        <v>46234</v>
      </c>
      <c r="CB449" s="158">
        <f>IFERROR(IF(($R449-CA449)&gt;=0,0,IF(($S449-BZ449)&lt;0,0,IF(AND(($S449-CA449)&gt;0,(BZ449-$R449)&gt;0),$V449/365*(CA449-BZ449+1),IF(AND(($S449-CA449)&lt;=0,(BZ449-$R449)&gt;0),$V449/365*($S449-BZ449+1),$V449/365*(CA449-$R449+1))))),0)</f>
        <v>0</v>
      </c>
      <c r="CC449" s="154">
        <f>CA449+1</f>
        <v>46235</v>
      </c>
      <c r="CD449" s="154">
        <f>CC449+30</f>
        <v>46265</v>
      </c>
      <c r="CE449" s="158">
        <f>IFERROR(IF(($R449-CD449)&gt;=0,0,IF(($S449-CC449)&lt;0,0,IF(AND(($S449-CD449)&gt;0,(CC449-$R449)&gt;0),$V449/365*(CD449-CC449+1),IF(AND(($S449-CD449)&lt;=0,(CC449-$R449)&gt;0),$V449/365*($S449-CC449+1),$V449/365*(CD449-$R449+1))))),0)</f>
        <v>0</v>
      </c>
      <c r="CF449" s="154">
        <f>CD449+1</f>
        <v>46266</v>
      </c>
      <c r="CG449" s="154">
        <f>CF449+29</f>
        <v>46295</v>
      </c>
      <c r="CH449" s="158">
        <f>IFERROR(IF(($R449-CG449)&gt;=0,0,IF(($S449-CF449)&lt;0,0,IF(AND(($S449-CG449)&gt;0,(CF449-$R449)&gt;0),$V449/365*(CG449-CF449+1),IF(AND(($S449-CG449)&lt;=0,(CF449-$R449)&gt;0),$V449/365*($S449-CF449+1),$V449/365*(CG449-$R449+1))))),0)</f>
        <v>0</v>
      </c>
      <c r="CI449" s="154">
        <f>CG449+1</f>
        <v>46296</v>
      </c>
      <c r="CJ449" s="154">
        <f>CI449+30</f>
        <v>46326</v>
      </c>
      <c r="CK449" s="158">
        <f>IFERROR(IF(($R449-CJ449)&gt;=0,0,IF(($S449-CI449)&lt;0,0,IF(AND(($S449-CJ449)&gt;0,(CI449-$R449)&gt;0),$V449/365*(CJ449-CI449+1),IF(AND(($S449-CJ449)&lt;=0,(CI449-$R449)&gt;0),$V449/365*($S449-CI449+1),$V449/365*(CJ449-$R449+1))))),0)</f>
        <v>0</v>
      </c>
      <c r="CL449" s="154">
        <f>CJ449+1</f>
        <v>46327</v>
      </c>
      <c r="CM449" s="154">
        <f>CL449+29</f>
        <v>46356</v>
      </c>
      <c r="CN449" s="158">
        <f>IFERROR(IF(($R449-CM449)&gt;=0,0,IF(($S449-CL449)&lt;0,0,IF(AND(($S449-CM449)&gt;0,(CL449-$R449)&gt;0),$V449/365*(CM449-CL449+1),IF(AND(($S449-CM449)&lt;=0,(CL449-$R449)&gt;0),$V449/365*($S449-CL449+1),$V449/365*(CM449-$R449+1))))),0)</f>
        <v>0</v>
      </c>
      <c r="CO449" s="154">
        <f>CM449+1</f>
        <v>46357</v>
      </c>
      <c r="CP449" s="154">
        <f>CO449+30</f>
        <v>46387</v>
      </c>
      <c r="CQ449" s="158">
        <f>IFERROR(IF(($R449-CP449)&gt;=0,0,IF(($S449-CO449)&lt;0,0,IF(AND(($S449-CP449)&gt;0,(CO449-$R449)&gt;0),$V449/365*(CP449-CO449+1),IF(AND(($S449-CP449)&lt;=0,(CO449-$R449)&gt;0),$V449/365*($S449-CO449+1),$V449/365*(CP449-$R449+1))))),0)</f>
        <v>0</v>
      </c>
    </row>
    <row r="450" s="80" customFormat="1" ht="24" customHeight="1" outlineLevel="3" spans="1:95">
      <c r="A450" s="119"/>
      <c r="B450" s="120"/>
      <c r="C450" s="121"/>
      <c r="D450" s="119"/>
      <c r="E450" s="120"/>
      <c r="F450" s="120"/>
      <c r="G450" s="120"/>
      <c r="H450" s="122"/>
      <c r="I450" s="122"/>
      <c r="J450" s="122">
        <f>Z450+AC450+AF450+AI450+AL450+AO450+AR450+AU450+AX450+BA450+BD450+BG450</f>
        <v>0</v>
      </c>
      <c r="K450" s="122">
        <f>K449+1</f>
        <v>2</v>
      </c>
      <c r="L450" s="147"/>
      <c r="M450" s="148">
        <f>IFERROR(VLOOKUP($L450,'2-2 引出数据_合同数据仓库'!$B$2:$BP$10000,3,FALSE),0)</f>
        <v>0</v>
      </c>
      <c r="N450" s="122"/>
      <c r="O450" s="148">
        <f>IFERROR(VLOOKUP((LEFT(VLOOKUP($L450,'2-2 引出数据_合同数据仓库'!$B$2:$BP$10000,64,FALSE),15)&amp;(RIGHT(VLOOKUP($L450,'2-2 引出数据_合同数据仓库'!$B$2:$BP$10000,64,FALSE),4)+1)),'2-2 引出数据_合同数据仓库'!$B$2:$BP$10000,3,FALSE),0)</f>
        <v>0</v>
      </c>
      <c r="P450" s="122"/>
      <c r="Q450" s="122">
        <f>IFERROR(VLOOKUP($L450,'2-2 引出数据_合同数据仓库'!$B$2:$BP$10000,28,FALSE),0)</f>
        <v>0</v>
      </c>
      <c r="R450" s="122">
        <f>IFERROR(VLOOKUP($L450,'2-2 引出数据_合同数据仓库'!$B$2:$BP$10000,29,FALSE),0)</f>
        <v>0</v>
      </c>
      <c r="S450" s="122">
        <f>IFERROR(VLOOKUP($L450,'2-2 引出数据_合同数据仓库'!$B$2:$BP$10000,4,FALSE),0)</f>
        <v>0</v>
      </c>
      <c r="T450" s="122"/>
      <c r="U450" s="122">
        <f>IFERROR(VLOOKUP($L450,'2-2 引出数据_合同数据仓库'!$B$2:$BP$10000,15,FALSE),0)</f>
        <v>0</v>
      </c>
      <c r="V450" s="122">
        <f>U450/(S450-R450+1)*365</f>
        <v>0</v>
      </c>
      <c r="W450" s="122"/>
      <c r="X450" s="154">
        <v>45658</v>
      </c>
      <c r="Y450" s="154">
        <f>X450+30</f>
        <v>45688</v>
      </c>
      <c r="Z450" s="158">
        <f>IFERROR(IF(($R450-Y450)&gt;=0,0,IF(($S450-X450)&lt;0,0,IF(AND(($S450-Y450)&gt;0,(X450-$R450)&gt;0),$V450/365*(Y450-X450+1),IF(AND(($S450-Y450)&lt;=0,(X450-$R450)&gt;0),$V450/365*($S450-X450+1),$V450/365*(Y450-$R450+1))))),0)</f>
        <v>0</v>
      </c>
      <c r="AA450" s="154">
        <f>Y450+1</f>
        <v>45689</v>
      </c>
      <c r="AB450" s="154">
        <f>AA450+27</f>
        <v>45716</v>
      </c>
      <c r="AC450" s="158">
        <f>IFERROR(IF(($R450-AB450)&gt;=0,0,IF(($S450-AA450)&lt;0,0,IF(AND(($S450-AB450)&gt;0,(AA450-$R450)&gt;0),$V450/365*(AB450-AA450+1),IF(AND(($S450-AB450)&lt;=0,(AA450-$R450)&gt;0),$V450/365*($S450-AA450+1),$V450/365*(AB450-$R450+1))))),0)</f>
        <v>0</v>
      </c>
      <c r="AD450" s="154">
        <f>AB450+1</f>
        <v>45717</v>
      </c>
      <c r="AE450" s="154">
        <f>AD450+30</f>
        <v>45747</v>
      </c>
      <c r="AF450" s="158">
        <f>IFERROR(IF(($R450-AE450)&gt;=0,0,IF(($S450-AD450)&lt;0,0,IF(AND(($S450-AE450)&gt;0,(AD450-$R450)&gt;0),$V450/365*(AE450-AD450+1),IF(AND(($S450-AE450)&lt;=0,(AD450-$R450)&gt;0),$V450/365*($S450-AD450+1),$V450/365*(AE450-$R450+1))))),0)</f>
        <v>0</v>
      </c>
      <c r="AG450" s="154">
        <f>AE450+1</f>
        <v>45748</v>
      </c>
      <c r="AH450" s="154">
        <f>AG450+29</f>
        <v>45777</v>
      </c>
      <c r="AI450" s="158">
        <f>IFERROR(IF(($R450-AH450)&gt;=0,0,IF(($S450-AG450)&lt;0,0,IF(AND(($S450-AH450)&gt;0,(AG450-$R450)&gt;0),$V450/365*(AH450-AG450+1),IF(AND(($S450-AH450)&lt;=0,(AG450-$R450)&gt;0),$V450/365*($S450-AG450+1),$V450/365*(AH450-$R450+1))))),0)</f>
        <v>0</v>
      </c>
      <c r="AJ450" s="154">
        <f>AH450+1</f>
        <v>45778</v>
      </c>
      <c r="AK450" s="154">
        <f>AJ450+30</f>
        <v>45808</v>
      </c>
      <c r="AL450" s="158">
        <f>IFERROR(IF(($R450-AK450)&gt;=0,0,IF(($S450-AJ450)&lt;0,0,IF(AND(($S450-AK450)&gt;0,(AJ450-$R450)&gt;0),$V450/365*(AK450-AJ450+1),IF(AND(($S450-AK450)&lt;=0,(AJ450-$R450)&gt;0),$V450/365*($S450-AJ450+1),$V450/365*(AK450-$R450+1))))),0)</f>
        <v>0</v>
      </c>
      <c r="AM450" s="154">
        <f>AK450+1</f>
        <v>45809</v>
      </c>
      <c r="AN450" s="154">
        <f>AM450+29</f>
        <v>45838</v>
      </c>
      <c r="AO450" s="158">
        <f>IFERROR(IF(($R450-AN450)&gt;=0,0,IF(($S450-AM450)&lt;0,0,IF(AND(($S450-AN450)&gt;0,(AM450-$R450)&gt;0),$V450/365*(AN450-AM450+1),IF(AND(($S450-AN450)&lt;=0,(AM450-$R450)&gt;0),$V450/365*($S450-AM450+1),$V450/365*(AN450-$R450+1))))),0)</f>
        <v>0</v>
      </c>
      <c r="AP450" s="154">
        <f>AN450+1</f>
        <v>45839</v>
      </c>
      <c r="AQ450" s="154">
        <f>AP450+30</f>
        <v>45869</v>
      </c>
      <c r="AR450" s="158">
        <f>IFERROR(IF(($R450-AQ450)&gt;=0,0,IF(($S450-AP450)&lt;0,0,IF(AND(($S450-AQ450)&gt;0,(AP450-$R450)&gt;0),$V450/365*(AQ450-AP450+1),IF(AND(($S450-AQ450)&lt;=0,(AP450-$R450)&gt;0),$V450/365*($S450-AP450+1),$V450/365*(AQ450-$R450+1))))),0)</f>
        <v>0</v>
      </c>
      <c r="AS450" s="154">
        <f>AQ450+1</f>
        <v>45870</v>
      </c>
      <c r="AT450" s="154">
        <f>AS450+30</f>
        <v>45900</v>
      </c>
      <c r="AU450" s="158">
        <f>IFERROR(IF(($R450-AT450)&gt;=0,0,IF(($S450-AS450)&lt;0,0,IF(AND(($S450-AT450)&gt;0,(AS450-$R450)&gt;0),$V450/365*(AT450-AS450+1),IF(AND(($S450-AT450)&lt;=0,(AS450-$R450)&gt;0),$V450/365*($S450-AS450+1),$V450/365*(AT450-$R450+1))))),0)</f>
        <v>0</v>
      </c>
      <c r="AV450" s="154">
        <f>AT450+1</f>
        <v>45901</v>
      </c>
      <c r="AW450" s="154">
        <f>AV450+29</f>
        <v>45930</v>
      </c>
      <c r="AX450" s="158">
        <f>IFERROR(IF(($R450-AW450)&gt;=0,0,IF(($S450-AV450)&lt;0,0,IF(AND(($S450-AW450)&gt;0,(AV450-$R450)&gt;0),$V450/365*(AW450-AV450+1),IF(AND(($S450-AW450)&lt;=0,(AV450-$R450)&gt;0),$V450/365*($S450-AV450+1),$V450/365*(AW450-$R450+1))))),0)</f>
        <v>0</v>
      </c>
      <c r="AY450" s="154">
        <f>AW450+1</f>
        <v>45931</v>
      </c>
      <c r="AZ450" s="154">
        <f>AY450+30</f>
        <v>45961</v>
      </c>
      <c r="BA450" s="158">
        <f>IFERROR(IF(($R450-AZ450)&gt;=0,0,IF(($S450-AY450)&lt;0,0,IF(AND(($S450-AZ450)&gt;0,(AY450-$R450)&gt;0),$V450/365*(AZ450-AY450+1),IF(AND(($S450-AZ450)&lt;=0,(AY450-$R450)&gt;0),$V450/365*($S450-AY450+1),$V450/365*(AZ450-$R450+1))))),0)</f>
        <v>0</v>
      </c>
      <c r="BB450" s="154">
        <f>AZ450+1</f>
        <v>45962</v>
      </c>
      <c r="BC450" s="154">
        <f>BB450+29</f>
        <v>45991</v>
      </c>
      <c r="BD450" s="158">
        <f>IFERROR(IF(($R450-BC450)&gt;=0,0,IF(($S450-BB450)&lt;0,0,IF(AND(($S450-BC450)&gt;0,(BB450-$R450)&gt;0),$V450/365*(BC450-BB450+1),IF(AND(($S450-BC450)&lt;=0,(BB450-$R450)&gt;0),$V450/365*($S450-BB450+1),$V450/365*(BC450-$R450+1))))),0)</f>
        <v>0</v>
      </c>
      <c r="BE450" s="154">
        <f>BC450+1</f>
        <v>45992</v>
      </c>
      <c r="BF450" s="154">
        <f>BE450+30</f>
        <v>46022</v>
      </c>
      <c r="BG450" s="158">
        <f>IFERROR(IF(($R450-BF450)&gt;=0,0,IF(($S450-BE450)&lt;0,0,IF(AND(($S450-BF450)&gt;0,(BE450-$R450)&gt;0),$V450/365*(BF450-BE450+1),IF(AND(($S450-BF450)&lt;=0,(BE450-$R450)&gt;0),$V450/365*($S450-BE450+1),$V450/365*(BF450-$R450+1))))),0)</f>
        <v>0</v>
      </c>
      <c r="BH450" s="154">
        <v>46023</v>
      </c>
      <c r="BI450" s="154">
        <f>BH450+30</f>
        <v>46053</v>
      </c>
      <c r="BJ450" s="158">
        <f>IFERROR(IF(($R450-BI450)&gt;=0,0,IF(($S450-BH450)&lt;0,0,IF(AND(($S450-BI450)&gt;0,(BH450-$R450)&gt;0),$V450/365*(BI450-BH450+1),IF(AND(($S450-BI450)&lt;=0,(BH450-$R450)&gt;0),$V450/365*($S450-BH450+1),$V450/365*(BI450-$R450+1))))),0)</f>
        <v>0</v>
      </c>
      <c r="BK450" s="154">
        <f>BI450+1</f>
        <v>46054</v>
      </c>
      <c r="BL450" s="154">
        <f>BK450+27</f>
        <v>46081</v>
      </c>
      <c r="BM450" s="158">
        <f>IFERROR(IF(($R450-BL450)&gt;=0,0,IF(($S450-BK450)&lt;0,0,IF(AND(($S450-BL450)&gt;0,(BK450-$R450)&gt;0),$V450/365*(BL450-BK450+1),IF(AND(($S450-BL450)&lt;=0,(BK450-$R450)&gt;0),$V450/365*($S450-BK450+1),$V450/365*(BL450-$R450+1))))),0)</f>
        <v>0</v>
      </c>
      <c r="BN450" s="154">
        <f>BL450+1</f>
        <v>46082</v>
      </c>
      <c r="BO450" s="154">
        <f>BN450+30</f>
        <v>46112</v>
      </c>
      <c r="BP450" s="158">
        <f>IFERROR(IF(($R450-BO450)&gt;=0,0,IF(($S450-BN450)&lt;0,0,IF(AND(($S450-BO450)&gt;0,(BN450-$R450)&gt;0),$V450/365*(BO450-BN450+1),IF(AND(($S450-BO450)&lt;=0,(BN450-$R450)&gt;0),$V450/365*($S450-BN450+1),$V450/365*(BO450-$R450+1))))),0)</f>
        <v>0</v>
      </c>
      <c r="BQ450" s="154">
        <f>BO450+1</f>
        <v>46113</v>
      </c>
      <c r="BR450" s="154">
        <f>BQ450+29</f>
        <v>46142</v>
      </c>
      <c r="BS450" s="158">
        <f>IFERROR(IF(($R450-BR450)&gt;=0,0,IF(($S450-BQ450)&lt;0,0,IF(AND(($S450-BR450)&gt;0,(BQ450-$R450)&gt;0),$V450/365*(BR450-BQ450+1),IF(AND(($S450-BR450)&lt;=0,(BQ450-$R450)&gt;0),$V450/365*($S450-BQ450+1),$V450/365*(BR450-$R450+1))))),0)</f>
        <v>0</v>
      </c>
      <c r="BT450" s="154">
        <f>BR450+1</f>
        <v>46143</v>
      </c>
      <c r="BU450" s="154">
        <f>BT450+30</f>
        <v>46173</v>
      </c>
      <c r="BV450" s="158">
        <f>IFERROR(IF(($R450-BU450)&gt;=0,0,IF(($S450-BT450)&lt;0,0,IF(AND(($S450-BU450)&gt;0,(BT450-$R450)&gt;0),$V450/365*(BU450-BT450+1),IF(AND(($S450-BU450)&lt;=0,(BT450-$R450)&gt;0),$V450/365*($S450-BT450+1),$V450/365*(BU450-$R450+1))))),0)</f>
        <v>0</v>
      </c>
      <c r="BW450" s="154">
        <f>BU450+1</f>
        <v>46174</v>
      </c>
      <c r="BX450" s="154">
        <f>BW450+29</f>
        <v>46203</v>
      </c>
      <c r="BY450" s="158">
        <f>IFERROR(IF(($R450-BX450)&gt;=0,0,IF(($S450-BW450)&lt;0,0,IF(AND(($S450-BX450)&gt;0,(BW450-$R450)&gt;0),$V450/365*(BX450-BW450+1),IF(AND(($S450-BX450)&lt;=0,(BW450-$R450)&gt;0),$V450/365*($S450-BW450+1),$V450/365*(BX450-$R450+1))))),0)</f>
        <v>0</v>
      </c>
      <c r="BZ450" s="154">
        <f>BX450+1</f>
        <v>46204</v>
      </c>
      <c r="CA450" s="154">
        <f>BZ450+30</f>
        <v>46234</v>
      </c>
      <c r="CB450" s="158">
        <f>IFERROR(IF(($R450-CA450)&gt;=0,0,IF(($S450-BZ450)&lt;0,0,IF(AND(($S450-CA450)&gt;0,(BZ450-$R450)&gt;0),$V450/365*(CA450-BZ450+1),IF(AND(($S450-CA450)&lt;=0,(BZ450-$R450)&gt;0),$V450/365*($S450-BZ450+1),$V450/365*(CA450-$R450+1))))),0)</f>
        <v>0</v>
      </c>
      <c r="CC450" s="154">
        <f>CA450+1</f>
        <v>46235</v>
      </c>
      <c r="CD450" s="154">
        <f>CC450+30</f>
        <v>46265</v>
      </c>
      <c r="CE450" s="158">
        <f>IFERROR(IF(($R450-CD450)&gt;=0,0,IF(($S450-CC450)&lt;0,0,IF(AND(($S450-CD450)&gt;0,(CC450-$R450)&gt;0),$V450/365*(CD450-CC450+1),IF(AND(($S450-CD450)&lt;=0,(CC450-$R450)&gt;0),$V450/365*($S450-CC450+1),$V450/365*(CD450-$R450+1))))),0)</f>
        <v>0</v>
      </c>
      <c r="CF450" s="154">
        <f>CD450+1</f>
        <v>46266</v>
      </c>
      <c r="CG450" s="154">
        <f>CF450+29</f>
        <v>46295</v>
      </c>
      <c r="CH450" s="158">
        <f>IFERROR(IF(($R450-CG450)&gt;=0,0,IF(($S450-CF450)&lt;0,0,IF(AND(($S450-CG450)&gt;0,(CF450-$R450)&gt;0),$V450/365*(CG450-CF450+1),IF(AND(($S450-CG450)&lt;=0,(CF450-$R450)&gt;0),$V450/365*($S450-CF450+1),$V450/365*(CG450-$R450+1))))),0)</f>
        <v>0</v>
      </c>
      <c r="CI450" s="154">
        <f>CG450+1</f>
        <v>46296</v>
      </c>
      <c r="CJ450" s="154">
        <f>CI450+30</f>
        <v>46326</v>
      </c>
      <c r="CK450" s="158">
        <f>IFERROR(IF(($R450-CJ450)&gt;=0,0,IF(($S450-CI450)&lt;0,0,IF(AND(($S450-CJ450)&gt;0,(CI450-$R450)&gt;0),$V450/365*(CJ450-CI450+1),IF(AND(($S450-CJ450)&lt;=0,(CI450-$R450)&gt;0),$V450/365*($S450-CI450+1),$V450/365*(CJ450-$R450+1))))),0)</f>
        <v>0</v>
      </c>
      <c r="CL450" s="154">
        <f>CJ450+1</f>
        <v>46327</v>
      </c>
      <c r="CM450" s="154">
        <f>CL450+29</f>
        <v>46356</v>
      </c>
      <c r="CN450" s="158">
        <f>IFERROR(IF(($R450-CM450)&gt;=0,0,IF(($S450-CL450)&lt;0,0,IF(AND(($S450-CM450)&gt;0,(CL450-$R450)&gt;0),$V450/365*(CM450-CL450+1),IF(AND(($S450-CM450)&lt;=0,(CL450-$R450)&gt;0),$V450/365*($S450-CL450+1),$V450/365*(CM450-$R450+1))))),0)</f>
        <v>0</v>
      </c>
      <c r="CO450" s="154">
        <f>CM450+1</f>
        <v>46357</v>
      </c>
      <c r="CP450" s="154">
        <f>CO450+30</f>
        <v>46387</v>
      </c>
      <c r="CQ450" s="158">
        <f>IFERROR(IF(($R450-CP450)&gt;=0,0,IF(($S450-CO450)&lt;0,0,IF(AND(($S450-CP450)&gt;0,(CO450-$R450)&gt;0),$V450/365*(CP450-CO450+1),IF(AND(($S450-CP450)&lt;=0,(CO450-$R450)&gt;0),$V450/365*($S450-CO450+1),$V450/365*(CP450-$R450+1))))),0)</f>
        <v>0</v>
      </c>
    </row>
    <row r="451" s="80" customFormat="1" ht="24" customHeight="1" outlineLevel="3" spans="1:95">
      <c r="A451" s="119"/>
      <c r="B451" s="120"/>
      <c r="C451" s="121"/>
      <c r="D451" s="119"/>
      <c r="E451" s="120"/>
      <c r="F451" s="120"/>
      <c r="G451" s="120"/>
      <c r="H451" s="122"/>
      <c r="I451" s="122"/>
      <c r="J451" s="122">
        <f>Z451+AC451+AF451+AI451+AL451+AO451+AR451+AU451+AX451+BA451+BD451+BG451</f>
        <v>0</v>
      </c>
      <c r="K451" s="122">
        <f>K450+1</f>
        <v>3</v>
      </c>
      <c r="L451" s="147"/>
      <c r="M451" s="148">
        <f>IFERROR(VLOOKUP($L451,'2-2 引出数据_合同数据仓库'!$B$2:$BP$10000,3,FALSE),0)</f>
        <v>0</v>
      </c>
      <c r="N451" s="122"/>
      <c r="O451" s="148">
        <f>IFERROR(VLOOKUP((LEFT(VLOOKUP($L451,'2-2 引出数据_合同数据仓库'!$B$2:$BP$10000,64,FALSE),15)&amp;(RIGHT(VLOOKUP($L451,'2-2 引出数据_合同数据仓库'!$B$2:$BP$10000,64,FALSE),4)+1)),'2-2 引出数据_合同数据仓库'!$B$2:$BP$10000,3,FALSE),0)</f>
        <v>0</v>
      </c>
      <c r="P451" s="122"/>
      <c r="Q451" s="122">
        <f>IFERROR(VLOOKUP($L451,'2-2 引出数据_合同数据仓库'!$B$2:$BP$10000,28,FALSE),0)</f>
        <v>0</v>
      </c>
      <c r="R451" s="122">
        <f>IFERROR(VLOOKUP($L451,'2-2 引出数据_合同数据仓库'!$B$2:$BP$10000,29,FALSE),0)</f>
        <v>0</v>
      </c>
      <c r="S451" s="122">
        <f>IFERROR(VLOOKUP($L451,'2-2 引出数据_合同数据仓库'!$B$2:$BP$10000,4,FALSE),0)</f>
        <v>0</v>
      </c>
      <c r="T451" s="122"/>
      <c r="U451" s="122">
        <f>IFERROR(VLOOKUP($L451,'2-2 引出数据_合同数据仓库'!$B$2:$BP$10000,15,FALSE),0)</f>
        <v>0</v>
      </c>
      <c r="V451" s="122">
        <f>U451/(S451-R451+1)*365</f>
        <v>0</v>
      </c>
      <c r="W451" s="122"/>
      <c r="X451" s="154">
        <v>45658</v>
      </c>
      <c r="Y451" s="154">
        <f>X451+30</f>
        <v>45688</v>
      </c>
      <c r="Z451" s="158">
        <f>IFERROR(IF(($R451-Y451)&gt;=0,0,IF(($S451-X451)&lt;0,0,IF(AND(($S451-Y451)&gt;0,(X451-$R451)&gt;0),$V451/365*(Y451-X451+1),IF(AND(($S451-Y451)&lt;=0,(X451-$R451)&gt;0),$V451/365*($S451-X451+1),$V451/365*(Y451-$R451+1))))),0)</f>
        <v>0</v>
      </c>
      <c r="AA451" s="154">
        <f>Y451+1</f>
        <v>45689</v>
      </c>
      <c r="AB451" s="154">
        <f>AA451+27</f>
        <v>45716</v>
      </c>
      <c r="AC451" s="158">
        <f>IFERROR(IF(($R451-AB451)&gt;=0,0,IF(($S451-AA451)&lt;0,0,IF(AND(($S451-AB451)&gt;0,(AA451-$R451)&gt;0),$V451/365*(AB451-AA451+1),IF(AND(($S451-AB451)&lt;=0,(AA451-$R451)&gt;0),$V451/365*($S451-AA451+1),$V451/365*(AB451-$R451+1))))),0)</f>
        <v>0</v>
      </c>
      <c r="AD451" s="154">
        <f>AB451+1</f>
        <v>45717</v>
      </c>
      <c r="AE451" s="154">
        <f>AD451+30</f>
        <v>45747</v>
      </c>
      <c r="AF451" s="158">
        <f>IFERROR(IF(($R451-AE451)&gt;=0,0,IF(($S451-AD451)&lt;0,0,IF(AND(($S451-AE451)&gt;0,(AD451-$R451)&gt;0),$V451/365*(AE451-AD451+1),IF(AND(($S451-AE451)&lt;=0,(AD451-$R451)&gt;0),$V451/365*($S451-AD451+1),$V451/365*(AE451-$R451+1))))),0)</f>
        <v>0</v>
      </c>
      <c r="AG451" s="154">
        <f>AE451+1</f>
        <v>45748</v>
      </c>
      <c r="AH451" s="154">
        <f>AG451+29</f>
        <v>45777</v>
      </c>
      <c r="AI451" s="158">
        <f>IFERROR(IF(($R451-AH451)&gt;=0,0,IF(($S451-AG451)&lt;0,0,IF(AND(($S451-AH451)&gt;0,(AG451-$R451)&gt;0),$V451/365*(AH451-AG451+1),IF(AND(($S451-AH451)&lt;=0,(AG451-$R451)&gt;0),$V451/365*($S451-AG451+1),$V451/365*(AH451-$R451+1))))),0)</f>
        <v>0</v>
      </c>
      <c r="AJ451" s="154">
        <f>AH451+1</f>
        <v>45778</v>
      </c>
      <c r="AK451" s="154">
        <f>AJ451+30</f>
        <v>45808</v>
      </c>
      <c r="AL451" s="158">
        <f>IFERROR(IF(($R451-AK451)&gt;=0,0,IF(($S451-AJ451)&lt;0,0,IF(AND(($S451-AK451)&gt;0,(AJ451-$R451)&gt;0),$V451/365*(AK451-AJ451+1),IF(AND(($S451-AK451)&lt;=0,(AJ451-$R451)&gt;0),$V451/365*($S451-AJ451+1),$V451/365*(AK451-$R451+1))))),0)</f>
        <v>0</v>
      </c>
      <c r="AM451" s="154">
        <f>AK451+1</f>
        <v>45809</v>
      </c>
      <c r="AN451" s="154">
        <f>AM451+29</f>
        <v>45838</v>
      </c>
      <c r="AO451" s="158">
        <f>IFERROR(IF(($R451-AN451)&gt;=0,0,IF(($S451-AM451)&lt;0,0,IF(AND(($S451-AN451)&gt;0,(AM451-$R451)&gt;0),$V451/365*(AN451-AM451+1),IF(AND(($S451-AN451)&lt;=0,(AM451-$R451)&gt;0),$V451/365*($S451-AM451+1),$V451/365*(AN451-$R451+1))))),0)</f>
        <v>0</v>
      </c>
      <c r="AP451" s="154">
        <f>AN451+1</f>
        <v>45839</v>
      </c>
      <c r="AQ451" s="154">
        <f>AP451+30</f>
        <v>45869</v>
      </c>
      <c r="AR451" s="158">
        <f>IFERROR(IF(($R451-AQ451)&gt;=0,0,IF(($S451-AP451)&lt;0,0,IF(AND(($S451-AQ451)&gt;0,(AP451-$R451)&gt;0),$V451/365*(AQ451-AP451+1),IF(AND(($S451-AQ451)&lt;=0,(AP451-$R451)&gt;0),$V451/365*($S451-AP451+1),$V451/365*(AQ451-$R451+1))))),0)</f>
        <v>0</v>
      </c>
      <c r="AS451" s="154">
        <f>AQ451+1</f>
        <v>45870</v>
      </c>
      <c r="AT451" s="154">
        <f>AS451+30</f>
        <v>45900</v>
      </c>
      <c r="AU451" s="158">
        <f>IFERROR(IF(($R451-AT451)&gt;=0,0,IF(($S451-AS451)&lt;0,0,IF(AND(($S451-AT451)&gt;0,(AS451-$R451)&gt;0),$V451/365*(AT451-AS451+1),IF(AND(($S451-AT451)&lt;=0,(AS451-$R451)&gt;0),$V451/365*($S451-AS451+1),$V451/365*(AT451-$R451+1))))),0)</f>
        <v>0</v>
      </c>
      <c r="AV451" s="154">
        <f>AT451+1</f>
        <v>45901</v>
      </c>
      <c r="AW451" s="154">
        <f>AV451+29</f>
        <v>45930</v>
      </c>
      <c r="AX451" s="158">
        <f>IFERROR(IF(($R451-AW451)&gt;=0,0,IF(($S451-AV451)&lt;0,0,IF(AND(($S451-AW451)&gt;0,(AV451-$R451)&gt;0),$V451/365*(AW451-AV451+1),IF(AND(($S451-AW451)&lt;=0,(AV451-$R451)&gt;0),$V451/365*($S451-AV451+1),$V451/365*(AW451-$R451+1))))),0)</f>
        <v>0</v>
      </c>
      <c r="AY451" s="154">
        <f>AW451+1</f>
        <v>45931</v>
      </c>
      <c r="AZ451" s="154">
        <f>AY451+30</f>
        <v>45961</v>
      </c>
      <c r="BA451" s="158">
        <f>IFERROR(IF(($R451-AZ451)&gt;=0,0,IF(($S451-AY451)&lt;0,0,IF(AND(($S451-AZ451)&gt;0,(AY451-$R451)&gt;0),$V451/365*(AZ451-AY451+1),IF(AND(($S451-AZ451)&lt;=0,(AY451-$R451)&gt;0),$V451/365*($S451-AY451+1),$V451/365*(AZ451-$R451+1))))),0)</f>
        <v>0</v>
      </c>
      <c r="BB451" s="154">
        <f>AZ451+1</f>
        <v>45962</v>
      </c>
      <c r="BC451" s="154">
        <f>BB451+29</f>
        <v>45991</v>
      </c>
      <c r="BD451" s="158">
        <f>IFERROR(IF(($R451-BC451)&gt;=0,0,IF(($S451-BB451)&lt;0,0,IF(AND(($S451-BC451)&gt;0,(BB451-$R451)&gt;0),$V451/365*(BC451-BB451+1),IF(AND(($S451-BC451)&lt;=0,(BB451-$R451)&gt;0),$V451/365*($S451-BB451+1),$V451/365*(BC451-$R451+1))))),0)</f>
        <v>0</v>
      </c>
      <c r="BE451" s="154">
        <f>BC451+1</f>
        <v>45992</v>
      </c>
      <c r="BF451" s="154">
        <f>BE451+30</f>
        <v>46022</v>
      </c>
      <c r="BG451" s="158">
        <f>IFERROR(IF(($R451-BF451)&gt;=0,0,IF(($S451-BE451)&lt;0,0,IF(AND(($S451-BF451)&gt;0,(BE451-$R451)&gt;0),$V451/365*(BF451-BE451+1),IF(AND(($S451-BF451)&lt;=0,(BE451-$R451)&gt;0),$V451/365*($S451-BE451+1),$V451/365*(BF451-$R451+1))))),0)</f>
        <v>0</v>
      </c>
      <c r="BH451" s="154">
        <v>46023</v>
      </c>
      <c r="BI451" s="154">
        <f>BH451+30</f>
        <v>46053</v>
      </c>
      <c r="BJ451" s="158">
        <f>IFERROR(IF(($R451-BI451)&gt;=0,0,IF(($S451-BH451)&lt;0,0,IF(AND(($S451-BI451)&gt;0,(BH451-$R451)&gt;0),$V451/365*(BI451-BH451+1),IF(AND(($S451-BI451)&lt;=0,(BH451-$R451)&gt;0),$V451/365*($S451-BH451+1),$V451/365*(BI451-$R451+1))))),0)</f>
        <v>0</v>
      </c>
      <c r="BK451" s="154">
        <f>BI451+1</f>
        <v>46054</v>
      </c>
      <c r="BL451" s="154">
        <f>BK451+27</f>
        <v>46081</v>
      </c>
      <c r="BM451" s="158">
        <f>IFERROR(IF(($R451-BL451)&gt;=0,0,IF(($S451-BK451)&lt;0,0,IF(AND(($S451-BL451)&gt;0,(BK451-$R451)&gt;0),$V451/365*(BL451-BK451+1),IF(AND(($S451-BL451)&lt;=0,(BK451-$R451)&gt;0),$V451/365*($S451-BK451+1),$V451/365*(BL451-$R451+1))))),0)</f>
        <v>0</v>
      </c>
      <c r="BN451" s="154">
        <f>BL451+1</f>
        <v>46082</v>
      </c>
      <c r="BO451" s="154">
        <f>BN451+30</f>
        <v>46112</v>
      </c>
      <c r="BP451" s="158">
        <f>IFERROR(IF(($R451-BO451)&gt;=0,0,IF(($S451-BN451)&lt;0,0,IF(AND(($S451-BO451)&gt;0,(BN451-$R451)&gt;0),$V451/365*(BO451-BN451+1),IF(AND(($S451-BO451)&lt;=0,(BN451-$R451)&gt;0),$V451/365*($S451-BN451+1),$V451/365*(BO451-$R451+1))))),0)</f>
        <v>0</v>
      </c>
      <c r="BQ451" s="154">
        <f>BO451+1</f>
        <v>46113</v>
      </c>
      <c r="BR451" s="154">
        <f>BQ451+29</f>
        <v>46142</v>
      </c>
      <c r="BS451" s="158">
        <f>IFERROR(IF(($R451-BR451)&gt;=0,0,IF(($S451-BQ451)&lt;0,0,IF(AND(($S451-BR451)&gt;0,(BQ451-$R451)&gt;0),$V451/365*(BR451-BQ451+1),IF(AND(($S451-BR451)&lt;=0,(BQ451-$R451)&gt;0),$V451/365*($S451-BQ451+1),$V451/365*(BR451-$R451+1))))),0)</f>
        <v>0</v>
      </c>
      <c r="BT451" s="154">
        <f>BR451+1</f>
        <v>46143</v>
      </c>
      <c r="BU451" s="154">
        <f>BT451+30</f>
        <v>46173</v>
      </c>
      <c r="BV451" s="158">
        <f>IFERROR(IF(($R451-BU451)&gt;=0,0,IF(($S451-BT451)&lt;0,0,IF(AND(($S451-BU451)&gt;0,(BT451-$R451)&gt;0),$V451/365*(BU451-BT451+1),IF(AND(($S451-BU451)&lt;=0,(BT451-$R451)&gt;0),$V451/365*($S451-BT451+1),$V451/365*(BU451-$R451+1))))),0)</f>
        <v>0</v>
      </c>
      <c r="BW451" s="154">
        <f>BU451+1</f>
        <v>46174</v>
      </c>
      <c r="BX451" s="154">
        <f>BW451+29</f>
        <v>46203</v>
      </c>
      <c r="BY451" s="158">
        <f>IFERROR(IF(($R451-BX451)&gt;=0,0,IF(($S451-BW451)&lt;0,0,IF(AND(($S451-BX451)&gt;0,(BW451-$R451)&gt;0),$V451/365*(BX451-BW451+1),IF(AND(($S451-BX451)&lt;=0,(BW451-$R451)&gt;0),$V451/365*($S451-BW451+1),$V451/365*(BX451-$R451+1))))),0)</f>
        <v>0</v>
      </c>
      <c r="BZ451" s="154">
        <f>BX451+1</f>
        <v>46204</v>
      </c>
      <c r="CA451" s="154">
        <f>BZ451+30</f>
        <v>46234</v>
      </c>
      <c r="CB451" s="158">
        <f>IFERROR(IF(($R451-CA451)&gt;=0,0,IF(($S451-BZ451)&lt;0,0,IF(AND(($S451-CA451)&gt;0,(BZ451-$R451)&gt;0),$V451/365*(CA451-BZ451+1),IF(AND(($S451-CA451)&lt;=0,(BZ451-$R451)&gt;0),$V451/365*($S451-BZ451+1),$V451/365*(CA451-$R451+1))))),0)</f>
        <v>0</v>
      </c>
      <c r="CC451" s="154">
        <f>CA451+1</f>
        <v>46235</v>
      </c>
      <c r="CD451" s="154">
        <f>CC451+30</f>
        <v>46265</v>
      </c>
      <c r="CE451" s="158">
        <f>IFERROR(IF(($R451-CD451)&gt;=0,0,IF(($S451-CC451)&lt;0,0,IF(AND(($S451-CD451)&gt;0,(CC451-$R451)&gt;0),$V451/365*(CD451-CC451+1),IF(AND(($S451-CD451)&lt;=0,(CC451-$R451)&gt;0),$V451/365*($S451-CC451+1),$V451/365*(CD451-$R451+1))))),0)</f>
        <v>0</v>
      </c>
      <c r="CF451" s="154">
        <f>CD451+1</f>
        <v>46266</v>
      </c>
      <c r="CG451" s="154">
        <f>CF451+29</f>
        <v>46295</v>
      </c>
      <c r="CH451" s="158">
        <f>IFERROR(IF(($R451-CG451)&gt;=0,0,IF(($S451-CF451)&lt;0,0,IF(AND(($S451-CG451)&gt;0,(CF451-$R451)&gt;0),$V451/365*(CG451-CF451+1),IF(AND(($S451-CG451)&lt;=0,(CF451-$R451)&gt;0),$V451/365*($S451-CF451+1),$V451/365*(CG451-$R451+1))))),0)</f>
        <v>0</v>
      </c>
      <c r="CI451" s="154">
        <f>CG451+1</f>
        <v>46296</v>
      </c>
      <c r="CJ451" s="154">
        <f>CI451+30</f>
        <v>46326</v>
      </c>
      <c r="CK451" s="158">
        <f>IFERROR(IF(($R451-CJ451)&gt;=0,0,IF(($S451-CI451)&lt;0,0,IF(AND(($S451-CJ451)&gt;0,(CI451-$R451)&gt;0),$V451/365*(CJ451-CI451+1),IF(AND(($S451-CJ451)&lt;=0,(CI451-$R451)&gt;0),$V451/365*($S451-CI451+1),$V451/365*(CJ451-$R451+1))))),0)</f>
        <v>0</v>
      </c>
      <c r="CL451" s="154">
        <f>CJ451+1</f>
        <v>46327</v>
      </c>
      <c r="CM451" s="154">
        <f>CL451+29</f>
        <v>46356</v>
      </c>
      <c r="CN451" s="158">
        <f>IFERROR(IF(($R451-CM451)&gt;=0,0,IF(($S451-CL451)&lt;0,0,IF(AND(($S451-CM451)&gt;0,(CL451-$R451)&gt;0),$V451/365*(CM451-CL451+1),IF(AND(($S451-CM451)&lt;=0,(CL451-$R451)&gt;0),$V451/365*($S451-CL451+1),$V451/365*(CM451-$R451+1))))),0)</f>
        <v>0</v>
      </c>
      <c r="CO451" s="154">
        <f>CM451+1</f>
        <v>46357</v>
      </c>
      <c r="CP451" s="154">
        <f>CO451+30</f>
        <v>46387</v>
      </c>
      <c r="CQ451" s="158">
        <f>IFERROR(IF(($R451-CP451)&gt;=0,0,IF(($S451-CO451)&lt;0,0,IF(AND(($S451-CP451)&gt;0,(CO451-$R451)&gt;0),$V451/365*(CP451-CO451+1),IF(AND(($S451-CP451)&lt;=0,(CO451-$R451)&gt;0),$V451/365*($S451-CO451+1),$V451/365*(CP451-$R451+1))))),0)</f>
        <v>0</v>
      </c>
    </row>
    <row r="452" s="80" customFormat="1" ht="24" customHeight="1" outlineLevel="3" spans="1:95">
      <c r="A452" s="119"/>
      <c r="B452" s="120"/>
      <c r="C452" s="121"/>
      <c r="D452" s="119"/>
      <c r="E452" s="120"/>
      <c r="F452" s="120"/>
      <c r="G452" s="120"/>
      <c r="H452" s="122"/>
      <c r="I452" s="122"/>
      <c r="J452" s="122">
        <f>Z452+AC452+AF452+AI452+AL452+AO452+AR452+AU452+AX452+BA452+BD452+BG452</f>
        <v>0</v>
      </c>
      <c r="K452" s="122">
        <f>K451+1</f>
        <v>4</v>
      </c>
      <c r="L452" s="147"/>
      <c r="M452" s="148">
        <f>IFERROR(VLOOKUP($L452,'2-2 引出数据_合同数据仓库'!$B$2:$BP$10000,3,FALSE),0)</f>
        <v>0</v>
      </c>
      <c r="N452" s="122"/>
      <c r="O452" s="148">
        <f>IFERROR(VLOOKUP((LEFT(VLOOKUP($L452,'2-2 引出数据_合同数据仓库'!$B$2:$BP$10000,64,FALSE),15)&amp;(RIGHT(VLOOKUP($L452,'2-2 引出数据_合同数据仓库'!$B$2:$BP$10000,64,FALSE),4)+1)),'2-2 引出数据_合同数据仓库'!$B$2:$BP$10000,3,FALSE),0)</f>
        <v>0</v>
      </c>
      <c r="P452" s="122"/>
      <c r="Q452" s="122">
        <f>IFERROR(VLOOKUP($L452,'2-2 引出数据_合同数据仓库'!$B$2:$BP$10000,28,FALSE),0)</f>
        <v>0</v>
      </c>
      <c r="R452" s="122">
        <f>IFERROR(VLOOKUP($L452,'2-2 引出数据_合同数据仓库'!$B$2:$BP$10000,29,FALSE),0)</f>
        <v>0</v>
      </c>
      <c r="S452" s="122">
        <f>IFERROR(VLOOKUP($L452,'2-2 引出数据_合同数据仓库'!$B$2:$BP$10000,4,FALSE),0)</f>
        <v>0</v>
      </c>
      <c r="T452" s="122"/>
      <c r="U452" s="122">
        <f>IFERROR(VLOOKUP($L452,'2-2 引出数据_合同数据仓库'!$B$2:$BP$10000,15,FALSE),0)</f>
        <v>0</v>
      </c>
      <c r="V452" s="122">
        <f>U452/(S452-R452+1)*365</f>
        <v>0</v>
      </c>
      <c r="W452" s="122"/>
      <c r="X452" s="154">
        <v>45658</v>
      </c>
      <c r="Y452" s="154">
        <f>X452+30</f>
        <v>45688</v>
      </c>
      <c r="Z452" s="158">
        <f>IFERROR(IF(($R452-Y452)&gt;=0,0,IF(($S452-X452)&lt;0,0,IF(AND(($S452-Y452)&gt;0,(X452-$R452)&gt;0),$V452/365*(Y452-X452+1),IF(AND(($S452-Y452)&lt;=0,(X452-$R452)&gt;0),$V452/365*($S452-X452+1),$V452/365*(Y452-$R452+1))))),0)</f>
        <v>0</v>
      </c>
      <c r="AA452" s="154">
        <f>Y452+1</f>
        <v>45689</v>
      </c>
      <c r="AB452" s="154">
        <f>AA452+27</f>
        <v>45716</v>
      </c>
      <c r="AC452" s="158">
        <f>IFERROR(IF(($R452-AB452)&gt;=0,0,IF(($S452-AA452)&lt;0,0,IF(AND(($S452-AB452)&gt;0,(AA452-$R452)&gt;0),$V452/365*(AB452-AA452+1),IF(AND(($S452-AB452)&lt;=0,(AA452-$R452)&gt;0),$V452/365*($S452-AA452+1),$V452/365*(AB452-$R452+1))))),0)</f>
        <v>0</v>
      </c>
      <c r="AD452" s="154">
        <f>AB452+1</f>
        <v>45717</v>
      </c>
      <c r="AE452" s="154">
        <f>AD452+30</f>
        <v>45747</v>
      </c>
      <c r="AF452" s="158">
        <f>IFERROR(IF(($R452-AE452)&gt;=0,0,IF(($S452-AD452)&lt;0,0,IF(AND(($S452-AE452)&gt;0,(AD452-$R452)&gt;0),$V452/365*(AE452-AD452+1),IF(AND(($S452-AE452)&lt;=0,(AD452-$R452)&gt;0),$V452/365*($S452-AD452+1),$V452/365*(AE452-$R452+1))))),0)</f>
        <v>0</v>
      </c>
      <c r="AG452" s="154">
        <f>AE452+1</f>
        <v>45748</v>
      </c>
      <c r="AH452" s="154">
        <f>AG452+29</f>
        <v>45777</v>
      </c>
      <c r="AI452" s="158">
        <f>IFERROR(IF(($R452-AH452)&gt;=0,0,IF(($S452-AG452)&lt;0,0,IF(AND(($S452-AH452)&gt;0,(AG452-$R452)&gt;0),$V452/365*(AH452-AG452+1),IF(AND(($S452-AH452)&lt;=0,(AG452-$R452)&gt;0),$V452/365*($S452-AG452+1),$V452/365*(AH452-$R452+1))))),0)</f>
        <v>0</v>
      </c>
      <c r="AJ452" s="154">
        <f>AH452+1</f>
        <v>45778</v>
      </c>
      <c r="AK452" s="154">
        <f>AJ452+30</f>
        <v>45808</v>
      </c>
      <c r="AL452" s="158">
        <f>IFERROR(IF(($R452-AK452)&gt;=0,0,IF(($S452-AJ452)&lt;0,0,IF(AND(($S452-AK452)&gt;0,(AJ452-$R452)&gt;0),$V452/365*(AK452-AJ452+1),IF(AND(($S452-AK452)&lt;=0,(AJ452-$R452)&gt;0),$V452/365*($S452-AJ452+1),$V452/365*(AK452-$R452+1))))),0)</f>
        <v>0</v>
      </c>
      <c r="AM452" s="154">
        <f>AK452+1</f>
        <v>45809</v>
      </c>
      <c r="AN452" s="154">
        <f>AM452+29</f>
        <v>45838</v>
      </c>
      <c r="AO452" s="158">
        <f>IFERROR(IF(($R452-AN452)&gt;=0,0,IF(($S452-AM452)&lt;0,0,IF(AND(($S452-AN452)&gt;0,(AM452-$R452)&gt;0),$V452/365*(AN452-AM452+1),IF(AND(($S452-AN452)&lt;=0,(AM452-$R452)&gt;0),$V452/365*($S452-AM452+1),$V452/365*(AN452-$R452+1))))),0)</f>
        <v>0</v>
      </c>
      <c r="AP452" s="154">
        <f>AN452+1</f>
        <v>45839</v>
      </c>
      <c r="AQ452" s="154">
        <f>AP452+30</f>
        <v>45869</v>
      </c>
      <c r="AR452" s="158">
        <f>IFERROR(IF(($R452-AQ452)&gt;=0,0,IF(($S452-AP452)&lt;0,0,IF(AND(($S452-AQ452)&gt;0,(AP452-$R452)&gt;0),$V452/365*(AQ452-AP452+1),IF(AND(($S452-AQ452)&lt;=0,(AP452-$R452)&gt;0),$V452/365*($S452-AP452+1),$V452/365*(AQ452-$R452+1))))),0)</f>
        <v>0</v>
      </c>
      <c r="AS452" s="154">
        <f>AQ452+1</f>
        <v>45870</v>
      </c>
      <c r="AT452" s="154">
        <f>AS452+30</f>
        <v>45900</v>
      </c>
      <c r="AU452" s="158">
        <f>IFERROR(IF(($R452-AT452)&gt;=0,0,IF(($S452-AS452)&lt;0,0,IF(AND(($S452-AT452)&gt;0,(AS452-$R452)&gt;0),$V452/365*(AT452-AS452+1),IF(AND(($S452-AT452)&lt;=0,(AS452-$R452)&gt;0),$V452/365*($S452-AS452+1),$V452/365*(AT452-$R452+1))))),0)</f>
        <v>0</v>
      </c>
      <c r="AV452" s="154">
        <f>AT452+1</f>
        <v>45901</v>
      </c>
      <c r="AW452" s="154">
        <f>AV452+29</f>
        <v>45930</v>
      </c>
      <c r="AX452" s="158">
        <f>IFERROR(IF(($R452-AW452)&gt;=0,0,IF(($S452-AV452)&lt;0,0,IF(AND(($S452-AW452)&gt;0,(AV452-$R452)&gt;0),$V452/365*(AW452-AV452+1),IF(AND(($S452-AW452)&lt;=0,(AV452-$R452)&gt;0),$V452/365*($S452-AV452+1),$V452/365*(AW452-$R452+1))))),0)</f>
        <v>0</v>
      </c>
      <c r="AY452" s="154">
        <f>AW452+1</f>
        <v>45931</v>
      </c>
      <c r="AZ452" s="154">
        <f>AY452+30</f>
        <v>45961</v>
      </c>
      <c r="BA452" s="158">
        <f>IFERROR(IF(($R452-AZ452)&gt;=0,0,IF(($S452-AY452)&lt;0,0,IF(AND(($S452-AZ452)&gt;0,(AY452-$R452)&gt;0),$V452/365*(AZ452-AY452+1),IF(AND(($S452-AZ452)&lt;=0,(AY452-$R452)&gt;0),$V452/365*($S452-AY452+1),$V452/365*(AZ452-$R452+1))))),0)</f>
        <v>0</v>
      </c>
      <c r="BB452" s="154">
        <f>AZ452+1</f>
        <v>45962</v>
      </c>
      <c r="BC452" s="154">
        <f>BB452+29</f>
        <v>45991</v>
      </c>
      <c r="BD452" s="158">
        <f>IFERROR(IF(($R452-BC452)&gt;=0,0,IF(($S452-BB452)&lt;0,0,IF(AND(($S452-BC452)&gt;0,(BB452-$R452)&gt;0),$V452/365*(BC452-BB452+1),IF(AND(($S452-BC452)&lt;=0,(BB452-$R452)&gt;0),$V452/365*($S452-BB452+1),$V452/365*(BC452-$R452+1))))),0)</f>
        <v>0</v>
      </c>
      <c r="BE452" s="154">
        <f>BC452+1</f>
        <v>45992</v>
      </c>
      <c r="BF452" s="154">
        <f>BE452+30</f>
        <v>46022</v>
      </c>
      <c r="BG452" s="158">
        <f>IFERROR(IF(($R452-BF452)&gt;=0,0,IF(($S452-BE452)&lt;0,0,IF(AND(($S452-BF452)&gt;0,(BE452-$R452)&gt;0),$V452/365*(BF452-BE452+1),IF(AND(($S452-BF452)&lt;=0,(BE452-$R452)&gt;0),$V452/365*($S452-BE452+1),$V452/365*(BF452-$R452+1))))),0)</f>
        <v>0</v>
      </c>
      <c r="BH452" s="154">
        <v>46023</v>
      </c>
      <c r="BI452" s="154">
        <f>BH452+30</f>
        <v>46053</v>
      </c>
      <c r="BJ452" s="158">
        <f>IFERROR(IF(($R452-BI452)&gt;=0,0,IF(($S452-BH452)&lt;0,0,IF(AND(($S452-BI452)&gt;0,(BH452-$R452)&gt;0),$V452/365*(BI452-BH452+1),IF(AND(($S452-BI452)&lt;=0,(BH452-$R452)&gt;0),$V452/365*($S452-BH452+1),$V452/365*(BI452-$R452+1))))),0)</f>
        <v>0</v>
      </c>
      <c r="BK452" s="154">
        <f>BI452+1</f>
        <v>46054</v>
      </c>
      <c r="BL452" s="154">
        <f>BK452+27</f>
        <v>46081</v>
      </c>
      <c r="BM452" s="158">
        <f>IFERROR(IF(($R452-BL452)&gt;=0,0,IF(($S452-BK452)&lt;0,0,IF(AND(($S452-BL452)&gt;0,(BK452-$R452)&gt;0),$V452/365*(BL452-BK452+1),IF(AND(($S452-BL452)&lt;=0,(BK452-$R452)&gt;0),$V452/365*($S452-BK452+1),$V452/365*(BL452-$R452+1))))),0)</f>
        <v>0</v>
      </c>
      <c r="BN452" s="154">
        <f>BL452+1</f>
        <v>46082</v>
      </c>
      <c r="BO452" s="154">
        <f>BN452+30</f>
        <v>46112</v>
      </c>
      <c r="BP452" s="158">
        <f>IFERROR(IF(($R452-BO452)&gt;=0,0,IF(($S452-BN452)&lt;0,0,IF(AND(($S452-BO452)&gt;0,(BN452-$R452)&gt;0),$V452/365*(BO452-BN452+1),IF(AND(($S452-BO452)&lt;=0,(BN452-$R452)&gt;0),$V452/365*($S452-BN452+1),$V452/365*(BO452-$R452+1))))),0)</f>
        <v>0</v>
      </c>
      <c r="BQ452" s="154">
        <f>BO452+1</f>
        <v>46113</v>
      </c>
      <c r="BR452" s="154">
        <f>BQ452+29</f>
        <v>46142</v>
      </c>
      <c r="BS452" s="158">
        <f>IFERROR(IF(($R452-BR452)&gt;=0,0,IF(($S452-BQ452)&lt;0,0,IF(AND(($S452-BR452)&gt;0,(BQ452-$R452)&gt;0),$V452/365*(BR452-BQ452+1),IF(AND(($S452-BR452)&lt;=0,(BQ452-$R452)&gt;0),$V452/365*($S452-BQ452+1),$V452/365*(BR452-$R452+1))))),0)</f>
        <v>0</v>
      </c>
      <c r="BT452" s="154">
        <f>BR452+1</f>
        <v>46143</v>
      </c>
      <c r="BU452" s="154">
        <f>BT452+30</f>
        <v>46173</v>
      </c>
      <c r="BV452" s="158">
        <f>IFERROR(IF(($R452-BU452)&gt;=0,0,IF(($S452-BT452)&lt;0,0,IF(AND(($S452-BU452)&gt;0,(BT452-$R452)&gt;0),$V452/365*(BU452-BT452+1),IF(AND(($S452-BU452)&lt;=0,(BT452-$R452)&gt;0),$V452/365*($S452-BT452+1),$V452/365*(BU452-$R452+1))))),0)</f>
        <v>0</v>
      </c>
      <c r="BW452" s="154">
        <f>BU452+1</f>
        <v>46174</v>
      </c>
      <c r="BX452" s="154">
        <f>BW452+29</f>
        <v>46203</v>
      </c>
      <c r="BY452" s="158">
        <f>IFERROR(IF(($R452-BX452)&gt;=0,0,IF(($S452-BW452)&lt;0,0,IF(AND(($S452-BX452)&gt;0,(BW452-$R452)&gt;0),$V452/365*(BX452-BW452+1),IF(AND(($S452-BX452)&lt;=0,(BW452-$R452)&gt;0),$V452/365*($S452-BW452+1),$V452/365*(BX452-$R452+1))))),0)</f>
        <v>0</v>
      </c>
      <c r="BZ452" s="154">
        <f>BX452+1</f>
        <v>46204</v>
      </c>
      <c r="CA452" s="154">
        <f>BZ452+30</f>
        <v>46234</v>
      </c>
      <c r="CB452" s="158">
        <f>IFERROR(IF(($R452-CA452)&gt;=0,0,IF(($S452-BZ452)&lt;0,0,IF(AND(($S452-CA452)&gt;0,(BZ452-$R452)&gt;0),$V452/365*(CA452-BZ452+1),IF(AND(($S452-CA452)&lt;=0,(BZ452-$R452)&gt;0),$V452/365*($S452-BZ452+1),$V452/365*(CA452-$R452+1))))),0)</f>
        <v>0</v>
      </c>
      <c r="CC452" s="154">
        <f>CA452+1</f>
        <v>46235</v>
      </c>
      <c r="CD452" s="154">
        <f>CC452+30</f>
        <v>46265</v>
      </c>
      <c r="CE452" s="158">
        <f>IFERROR(IF(($R452-CD452)&gt;=0,0,IF(($S452-CC452)&lt;0,0,IF(AND(($S452-CD452)&gt;0,(CC452-$R452)&gt;0),$V452/365*(CD452-CC452+1),IF(AND(($S452-CD452)&lt;=0,(CC452-$R452)&gt;0),$V452/365*($S452-CC452+1),$V452/365*(CD452-$R452+1))))),0)</f>
        <v>0</v>
      </c>
      <c r="CF452" s="154">
        <f>CD452+1</f>
        <v>46266</v>
      </c>
      <c r="CG452" s="154">
        <f>CF452+29</f>
        <v>46295</v>
      </c>
      <c r="CH452" s="158">
        <f>IFERROR(IF(($R452-CG452)&gt;=0,0,IF(($S452-CF452)&lt;0,0,IF(AND(($S452-CG452)&gt;0,(CF452-$R452)&gt;0),$V452/365*(CG452-CF452+1),IF(AND(($S452-CG452)&lt;=0,(CF452-$R452)&gt;0),$V452/365*($S452-CF452+1),$V452/365*(CG452-$R452+1))))),0)</f>
        <v>0</v>
      </c>
      <c r="CI452" s="154">
        <f>CG452+1</f>
        <v>46296</v>
      </c>
      <c r="CJ452" s="154">
        <f>CI452+30</f>
        <v>46326</v>
      </c>
      <c r="CK452" s="158">
        <f>IFERROR(IF(($R452-CJ452)&gt;=0,0,IF(($S452-CI452)&lt;0,0,IF(AND(($S452-CJ452)&gt;0,(CI452-$R452)&gt;0),$V452/365*(CJ452-CI452+1),IF(AND(($S452-CJ452)&lt;=0,(CI452-$R452)&gt;0),$V452/365*($S452-CI452+1),$V452/365*(CJ452-$R452+1))))),0)</f>
        <v>0</v>
      </c>
      <c r="CL452" s="154">
        <f>CJ452+1</f>
        <v>46327</v>
      </c>
      <c r="CM452" s="154">
        <f>CL452+29</f>
        <v>46356</v>
      </c>
      <c r="CN452" s="158">
        <f>IFERROR(IF(($R452-CM452)&gt;=0,0,IF(($S452-CL452)&lt;0,0,IF(AND(($S452-CM452)&gt;0,(CL452-$R452)&gt;0),$V452/365*(CM452-CL452+1),IF(AND(($S452-CM452)&lt;=0,(CL452-$R452)&gt;0),$V452/365*($S452-CL452+1),$V452/365*(CM452-$R452+1))))),0)</f>
        <v>0</v>
      </c>
      <c r="CO452" s="154">
        <f>CM452+1</f>
        <v>46357</v>
      </c>
      <c r="CP452" s="154">
        <f>CO452+30</f>
        <v>46387</v>
      </c>
      <c r="CQ452" s="158">
        <f>IFERROR(IF(($R452-CP452)&gt;=0,0,IF(($S452-CO452)&lt;0,0,IF(AND(($S452-CP452)&gt;0,(CO452-$R452)&gt;0),$V452/365*(CP452-CO452+1),IF(AND(($S452-CP452)&lt;=0,(CO452-$R452)&gt;0),$V452/365*($S452-CO452+1),$V452/365*(CP452-$R452+1))))),0)</f>
        <v>0</v>
      </c>
    </row>
    <row r="453" s="80" customFormat="1" ht="24" customHeight="1" outlineLevel="4" spans="1:95">
      <c r="A453" s="123" t="s">
        <v>2814</v>
      </c>
      <c r="B453" s="124"/>
      <c r="C453" s="124"/>
      <c r="D453" s="124"/>
      <c r="E453" s="124"/>
      <c r="F453" s="124"/>
      <c r="G453" s="125"/>
      <c r="H453" s="126"/>
      <c r="I453" s="126"/>
      <c r="J453" s="126"/>
      <c r="K453" s="126"/>
      <c r="L453" s="149"/>
      <c r="M453" s="149"/>
      <c r="N453" s="126"/>
      <c r="O453" s="126"/>
      <c r="P453" s="126"/>
      <c r="Q453" s="126"/>
      <c r="R453" s="126"/>
      <c r="S453" s="126"/>
      <c r="T453" s="126"/>
      <c r="U453" s="126"/>
      <c r="V453" s="126"/>
      <c r="W453" s="126"/>
      <c r="X453" s="126"/>
      <c r="Y453" s="126"/>
      <c r="Z453" s="126"/>
      <c r="AA453" s="126"/>
      <c r="AB453" s="126"/>
      <c r="AC453" s="126"/>
      <c r="AD453" s="126"/>
      <c r="AE453" s="126"/>
      <c r="AF453" s="126"/>
      <c r="AG453" s="126"/>
      <c r="AH453" s="126"/>
      <c r="AI453" s="126"/>
      <c r="AJ453" s="126"/>
      <c r="AK453" s="126"/>
      <c r="AL453" s="126"/>
      <c r="AM453" s="126"/>
      <c r="AN453" s="126"/>
      <c r="AO453" s="126"/>
      <c r="AP453" s="126"/>
      <c r="AQ453" s="126"/>
      <c r="AR453" s="126"/>
      <c r="AS453" s="126"/>
      <c r="AT453" s="126"/>
      <c r="AU453" s="126"/>
      <c r="AV453" s="126"/>
      <c r="AW453" s="126"/>
      <c r="AX453" s="126"/>
      <c r="AY453" s="126"/>
      <c r="AZ453" s="126"/>
      <c r="BA453" s="126"/>
      <c r="BB453" s="126"/>
      <c r="BC453" s="126"/>
      <c r="BD453" s="126"/>
      <c r="BE453" s="126"/>
      <c r="BF453" s="126"/>
      <c r="BG453" s="126"/>
      <c r="BH453" s="126"/>
      <c r="BI453" s="126"/>
      <c r="BJ453" s="126"/>
      <c r="BK453" s="126"/>
      <c r="BL453" s="126"/>
      <c r="BM453" s="126"/>
      <c r="BN453" s="126"/>
      <c r="BO453" s="126"/>
      <c r="BP453" s="126"/>
      <c r="BQ453" s="126"/>
      <c r="BR453" s="126"/>
      <c r="BS453" s="126"/>
      <c r="BT453" s="126"/>
      <c r="BU453" s="126"/>
      <c r="BV453" s="126"/>
      <c r="BW453" s="126"/>
      <c r="BX453" s="126"/>
      <c r="BY453" s="126"/>
      <c r="BZ453" s="126"/>
      <c r="CA453" s="126"/>
      <c r="CB453" s="126"/>
      <c r="CC453" s="126"/>
      <c r="CD453" s="126"/>
      <c r="CE453" s="126"/>
      <c r="CF453" s="126"/>
      <c r="CG453" s="126"/>
      <c r="CH453" s="126"/>
      <c r="CI453" s="126"/>
      <c r="CJ453" s="126"/>
      <c r="CK453" s="126"/>
      <c r="CL453" s="126"/>
      <c r="CM453" s="126"/>
      <c r="CN453" s="126"/>
      <c r="CO453" s="126"/>
      <c r="CP453" s="126"/>
      <c r="CQ453" s="126"/>
    </row>
    <row r="454" ht="24" customHeight="1" outlineLevel="2" spans="1:95">
      <c r="A454" s="49"/>
      <c r="B454" s="112" t="s">
        <v>792</v>
      </c>
      <c r="C454" s="113" t="s">
        <v>1547</v>
      </c>
      <c r="D454" s="49" t="s">
        <v>1548</v>
      </c>
      <c r="E454" s="112"/>
      <c r="F454" s="112"/>
      <c r="G454" s="112"/>
      <c r="H454" s="114">
        <f>X454+AA454+AD454+AG454+AJ454+AM454+AP454+AS454+AV454+AY454+BB454+BE454</f>
        <v>0</v>
      </c>
      <c r="I454" s="114">
        <f>Y454+AB454+AE454+AH454+AK454+AN454+AQ454+AT454+AW454+AZ454+BC454+BF454</f>
        <v>0</v>
      </c>
      <c r="J454" s="114">
        <f>Z454+AC454+AF454+AI454+AL454+AO454+AR454+AU454+AX454+BA454+BD454+BG454</f>
        <v>0</v>
      </c>
      <c r="K454" s="114"/>
      <c r="L454" s="145"/>
      <c r="M454" s="145"/>
      <c r="N454" s="114"/>
      <c r="O454" s="114"/>
      <c r="P454" s="114"/>
      <c r="Q454" s="114"/>
      <c r="R454" s="114"/>
      <c r="S454" s="114"/>
      <c r="T454" s="114"/>
      <c r="U454" s="114"/>
      <c r="V454" s="114"/>
      <c r="W454" s="114"/>
      <c r="X454" s="114">
        <f>VLOOKUP($C454,'1 预算编制表单'!$C:$BJ,27,FALSE)</f>
        <v>0</v>
      </c>
      <c r="Y454" s="114">
        <f>X454-Z454</f>
        <v>0</v>
      </c>
      <c r="Z454" s="114">
        <f>SUM(Z455:Z459)</f>
        <v>0</v>
      </c>
      <c r="AA454" s="114">
        <f>VLOOKUP($C454,'1 预算编制表单'!$C:$BJ,30,FALSE)</f>
        <v>0</v>
      </c>
      <c r="AB454" s="114">
        <f>AA454-AC454</f>
        <v>0</v>
      </c>
      <c r="AC454" s="114">
        <f>SUM(AC455:AC459)</f>
        <v>0</v>
      </c>
      <c r="AD454" s="114">
        <f>VLOOKUP($C454,'1 预算编制表单'!$C:$BJ,33,FALSE)</f>
        <v>0</v>
      </c>
      <c r="AE454" s="114">
        <f>AD454-AF454</f>
        <v>0</v>
      </c>
      <c r="AF454" s="114">
        <f>SUM(AF455:AF459)</f>
        <v>0</v>
      </c>
      <c r="AG454" s="114">
        <f>VLOOKUP($C454,'1 预算编制表单'!$C:$BJ,36,FALSE)</f>
        <v>0</v>
      </c>
      <c r="AH454" s="114">
        <f>AG454-AI454</f>
        <v>0</v>
      </c>
      <c r="AI454" s="114">
        <f>SUM(AI455:AI459)</f>
        <v>0</v>
      </c>
      <c r="AJ454" s="114">
        <f>VLOOKUP($C454,'1 预算编制表单'!$C:$BJ,39,FALSE)</f>
        <v>0</v>
      </c>
      <c r="AK454" s="114">
        <f>AJ454-AL454</f>
        <v>0</v>
      </c>
      <c r="AL454" s="114">
        <f>SUM(AL455:AL459)</f>
        <v>0</v>
      </c>
      <c r="AM454" s="114">
        <f>VLOOKUP($C454,'1 预算编制表单'!$C:$BJ,42,FALSE)</f>
        <v>0</v>
      </c>
      <c r="AN454" s="114">
        <f>AM454-AO454</f>
        <v>0</v>
      </c>
      <c r="AO454" s="114">
        <f>SUM(AO455:AO459)</f>
        <v>0</v>
      </c>
      <c r="AP454" s="114">
        <f>VLOOKUP($C454,'1 预算编制表单'!$C:$BJ,45,FALSE)</f>
        <v>0</v>
      </c>
      <c r="AQ454" s="114">
        <f>AP454-AR454</f>
        <v>0</v>
      </c>
      <c r="AR454" s="114">
        <f>SUM(AR455:AR459)</f>
        <v>0</v>
      </c>
      <c r="AS454" s="114">
        <f>VLOOKUP($C454,'1 预算编制表单'!$C:$BJ,48,FALSE)</f>
        <v>0</v>
      </c>
      <c r="AT454" s="114">
        <f>AS454-AU454</f>
        <v>0</v>
      </c>
      <c r="AU454" s="114">
        <f>SUM(AU455:AU459)</f>
        <v>0</v>
      </c>
      <c r="AV454" s="114">
        <f>VLOOKUP($C454,'1 预算编制表单'!$C:$BJ,51,FALSE)</f>
        <v>0</v>
      </c>
      <c r="AW454" s="114">
        <f>AV454-AX454</f>
        <v>0</v>
      </c>
      <c r="AX454" s="114">
        <f>SUM(AX455:AX459)</f>
        <v>0</v>
      </c>
      <c r="AY454" s="114">
        <f>VLOOKUP($C454,'1 预算编制表单'!$C:$BJ,54,FALSE)</f>
        <v>0</v>
      </c>
      <c r="AZ454" s="114">
        <f>AY454-BA454</f>
        <v>0</v>
      </c>
      <c r="BA454" s="114">
        <f>SUM(BA455:BA459)</f>
        <v>0</v>
      </c>
      <c r="BB454" s="114">
        <f>VLOOKUP($C454,'1 预算编制表单'!$C:$BJ,57,FALSE)</f>
        <v>0</v>
      </c>
      <c r="BC454" s="114">
        <f>BB454-BD454</f>
        <v>0</v>
      </c>
      <c r="BD454" s="114">
        <f>SUM(BD455:BD459)</f>
        <v>0</v>
      </c>
      <c r="BE454" s="114">
        <f>VLOOKUP($C454,'1 预算编制表单'!$C:$BJ,60,FALSE)</f>
        <v>0</v>
      </c>
      <c r="BF454" s="114">
        <f>BE454-BG454</f>
        <v>0</v>
      </c>
      <c r="BG454" s="114">
        <f>SUM(BG455:BG459)</f>
        <v>0</v>
      </c>
      <c r="BH454" s="114">
        <f>VLOOKUP($C454,'1 预算编制表单'!$C:$BJ,27,FALSE)</f>
        <v>0</v>
      </c>
      <c r="BI454" s="114">
        <f>BH454-BJ454</f>
        <v>0</v>
      </c>
      <c r="BJ454" s="114">
        <f>SUM(BJ455:BJ459)</f>
        <v>0</v>
      </c>
      <c r="BK454" s="114">
        <f>VLOOKUP($C454,'1 预算编制表单'!$C:$BJ,30,FALSE)</f>
        <v>0</v>
      </c>
      <c r="BL454" s="114">
        <f>BK454-BM454</f>
        <v>0</v>
      </c>
      <c r="BM454" s="114">
        <f>SUM(BM455:BM459)</f>
        <v>0</v>
      </c>
      <c r="BN454" s="114">
        <f>VLOOKUP($C454,'1 预算编制表单'!$C:$BJ,33,FALSE)</f>
        <v>0</v>
      </c>
      <c r="BO454" s="114">
        <f>BN454-BP454</f>
        <v>0</v>
      </c>
      <c r="BP454" s="114">
        <f>SUM(BP455:BP459)</f>
        <v>0</v>
      </c>
      <c r="BQ454" s="114">
        <f>VLOOKUP($C454,'1 预算编制表单'!$C:$BJ,36,FALSE)</f>
        <v>0</v>
      </c>
      <c r="BR454" s="114">
        <f>BQ454-BS454</f>
        <v>0</v>
      </c>
      <c r="BS454" s="114">
        <f>SUM(BS455:BS459)</f>
        <v>0</v>
      </c>
      <c r="BT454" s="114">
        <f>VLOOKUP($C454,'1 预算编制表单'!$C:$BJ,39,FALSE)</f>
        <v>0</v>
      </c>
      <c r="BU454" s="114">
        <f>BT454-BV454</f>
        <v>0</v>
      </c>
      <c r="BV454" s="114">
        <f>SUM(BV455:BV459)</f>
        <v>0</v>
      </c>
      <c r="BW454" s="114">
        <f>VLOOKUP($C454,'1 预算编制表单'!$C:$BJ,42,FALSE)</f>
        <v>0</v>
      </c>
      <c r="BX454" s="114">
        <f>BW454-BY454</f>
        <v>0</v>
      </c>
      <c r="BY454" s="114">
        <f>SUM(BY455:BY459)</f>
        <v>0</v>
      </c>
      <c r="BZ454" s="114">
        <f>VLOOKUP($C454,'1 预算编制表单'!$C:$BJ,45,FALSE)</f>
        <v>0</v>
      </c>
      <c r="CA454" s="114">
        <f>BZ454-CB454</f>
        <v>0</v>
      </c>
      <c r="CB454" s="114">
        <f>SUM(CB455:CB459)</f>
        <v>0</v>
      </c>
      <c r="CC454" s="114">
        <f>VLOOKUP($C454,'1 预算编制表单'!$C:$BJ,48,FALSE)</f>
        <v>0</v>
      </c>
      <c r="CD454" s="114">
        <f>CC454-CE454</f>
        <v>0</v>
      </c>
      <c r="CE454" s="114">
        <f>SUM(CE455:CE459)</f>
        <v>0</v>
      </c>
      <c r="CF454" s="114">
        <f>VLOOKUP($C454,'1 预算编制表单'!$C:$BJ,51,FALSE)</f>
        <v>0</v>
      </c>
      <c r="CG454" s="114">
        <f>CF454-CH454</f>
        <v>0</v>
      </c>
      <c r="CH454" s="114">
        <f>SUM(CH455:CH459)</f>
        <v>0</v>
      </c>
      <c r="CI454" s="114">
        <f>VLOOKUP($C454,'1 预算编制表单'!$C:$BJ,54,FALSE)</f>
        <v>0</v>
      </c>
      <c r="CJ454" s="114">
        <f>CI454-CK454</f>
        <v>0</v>
      </c>
      <c r="CK454" s="114">
        <f>SUM(CK455:CK459)</f>
        <v>0</v>
      </c>
      <c r="CL454" s="114">
        <f>VLOOKUP($C454,'1 预算编制表单'!$C:$BJ,57,FALSE)</f>
        <v>0</v>
      </c>
      <c r="CM454" s="114">
        <f>CL454-CN454</f>
        <v>0</v>
      </c>
      <c r="CN454" s="114">
        <f>SUM(CN455:CN459)</f>
        <v>0</v>
      </c>
      <c r="CO454" s="114">
        <f>VLOOKUP($C454,'1 预算编制表单'!$C:$BJ,60,FALSE)</f>
        <v>0</v>
      </c>
      <c r="CP454" s="114">
        <f>CO454-CQ454</f>
        <v>0</v>
      </c>
      <c r="CQ454" s="114">
        <f>SUM(CQ455:CQ459)</f>
        <v>0</v>
      </c>
    </row>
    <row r="455" s="80" customFormat="1" ht="24" customHeight="1" outlineLevel="3" spans="1:95">
      <c r="A455" s="119"/>
      <c r="B455" s="120"/>
      <c r="C455" s="121"/>
      <c r="D455" s="119"/>
      <c r="E455" s="120"/>
      <c r="F455" s="120"/>
      <c r="G455" s="120"/>
      <c r="H455" s="122"/>
      <c r="I455" s="122"/>
      <c r="J455" s="122">
        <f>Z455+AC455+AF455+AI455+AL455+AO455+AR455+AU455+AX455+BA455+BD455+BG455</f>
        <v>0</v>
      </c>
      <c r="K455" s="122">
        <v>1</v>
      </c>
      <c r="L455" s="147"/>
      <c r="M455" s="148">
        <f>IFERROR(VLOOKUP($L455,'2-2 引出数据_合同数据仓库'!$B$2:$BP$10000,3,FALSE),0)</f>
        <v>0</v>
      </c>
      <c r="N455" s="122"/>
      <c r="O455" s="148">
        <f>IFERROR(VLOOKUP((LEFT(VLOOKUP($L455,'2-2 引出数据_合同数据仓库'!$B$2:$BP$10000,64,FALSE),15)&amp;(RIGHT(VLOOKUP($L455,'2-2 引出数据_合同数据仓库'!$B$2:$BP$10000,64,FALSE),4)+1)),'2-2 引出数据_合同数据仓库'!$B$2:$BP$10000,3,FALSE),0)</f>
        <v>0</v>
      </c>
      <c r="P455" s="122"/>
      <c r="Q455" s="122">
        <f>IFERROR(VLOOKUP($L455,'2-2 引出数据_合同数据仓库'!$B$2:$BP$10000,28,FALSE),0)</f>
        <v>0</v>
      </c>
      <c r="R455" s="122">
        <f>IFERROR(VLOOKUP($L455,'2-2 引出数据_合同数据仓库'!$B$2:$BP$10000,29,FALSE),0)</f>
        <v>0</v>
      </c>
      <c r="S455" s="122">
        <f>IFERROR(VLOOKUP($L455,'2-2 引出数据_合同数据仓库'!$B$2:$BP$10000,4,FALSE),0)</f>
        <v>0</v>
      </c>
      <c r="T455" s="122"/>
      <c r="U455" s="122">
        <f>IFERROR(VLOOKUP($L455,'2-2 引出数据_合同数据仓库'!$B$2:$BP$10000,15,FALSE),0)</f>
        <v>0</v>
      </c>
      <c r="V455" s="122">
        <f>U455/(S455-R455+1)*365</f>
        <v>0</v>
      </c>
      <c r="W455" s="122"/>
      <c r="X455" s="154">
        <v>45658</v>
      </c>
      <c r="Y455" s="154">
        <f>X455+30</f>
        <v>45688</v>
      </c>
      <c r="Z455" s="158">
        <f>IFERROR(IF(($R455-Y455)&gt;=0,0,IF(($S455-X455)&lt;0,0,IF(AND(($S455-Y455)&gt;0,(X455-$R455)&gt;0),$V455/365*(Y455-X455+1),IF(AND(($S455-Y455)&lt;=0,(X455-$R455)&gt;0),$V455/365*($S455-X455+1),$V455/365*(Y455-$R455+1))))),0)</f>
        <v>0</v>
      </c>
      <c r="AA455" s="154">
        <f>Y455+1</f>
        <v>45689</v>
      </c>
      <c r="AB455" s="154">
        <f>AA455+27</f>
        <v>45716</v>
      </c>
      <c r="AC455" s="158">
        <f>IFERROR(IF(($R455-AB455)&gt;=0,0,IF(($S455-AA455)&lt;0,0,IF(AND(($S455-AB455)&gt;0,(AA455-$R455)&gt;0),$V455/365*(AB455-AA455+1),IF(AND(($S455-AB455)&lt;=0,(AA455-$R455)&gt;0),$V455/365*($S455-AA455+1),$V455/365*(AB455-$R455+1))))),0)</f>
        <v>0</v>
      </c>
      <c r="AD455" s="154">
        <f>AB455+1</f>
        <v>45717</v>
      </c>
      <c r="AE455" s="154">
        <f>AD455+30</f>
        <v>45747</v>
      </c>
      <c r="AF455" s="158">
        <f>IFERROR(IF(($R455-AE455)&gt;=0,0,IF(($S455-AD455)&lt;0,0,IF(AND(($S455-AE455)&gt;0,(AD455-$R455)&gt;0),$V455/365*(AE455-AD455+1),IF(AND(($S455-AE455)&lt;=0,(AD455-$R455)&gt;0),$V455/365*($S455-AD455+1),$V455/365*(AE455-$R455+1))))),0)</f>
        <v>0</v>
      </c>
      <c r="AG455" s="154">
        <f>AE455+1</f>
        <v>45748</v>
      </c>
      <c r="AH455" s="154">
        <f>AG455+29</f>
        <v>45777</v>
      </c>
      <c r="AI455" s="158">
        <f>IFERROR(IF(($R455-AH455)&gt;=0,0,IF(($S455-AG455)&lt;0,0,IF(AND(($S455-AH455)&gt;0,(AG455-$R455)&gt;0),$V455/365*(AH455-AG455+1),IF(AND(($S455-AH455)&lt;=0,(AG455-$R455)&gt;0),$V455/365*($S455-AG455+1),$V455/365*(AH455-$R455+1))))),0)</f>
        <v>0</v>
      </c>
      <c r="AJ455" s="154">
        <f>AH455+1</f>
        <v>45778</v>
      </c>
      <c r="AK455" s="154">
        <f>AJ455+30</f>
        <v>45808</v>
      </c>
      <c r="AL455" s="158">
        <f>IFERROR(IF(($R455-AK455)&gt;=0,0,IF(($S455-AJ455)&lt;0,0,IF(AND(($S455-AK455)&gt;0,(AJ455-$R455)&gt;0),$V455/365*(AK455-AJ455+1),IF(AND(($S455-AK455)&lt;=0,(AJ455-$R455)&gt;0),$V455/365*($S455-AJ455+1),$V455/365*(AK455-$R455+1))))),0)</f>
        <v>0</v>
      </c>
      <c r="AM455" s="154">
        <f>AK455+1</f>
        <v>45809</v>
      </c>
      <c r="AN455" s="154">
        <f>AM455+29</f>
        <v>45838</v>
      </c>
      <c r="AO455" s="158">
        <f>IFERROR(IF(($R455-AN455)&gt;=0,0,IF(($S455-AM455)&lt;0,0,IF(AND(($S455-AN455)&gt;0,(AM455-$R455)&gt;0),$V455/365*(AN455-AM455+1),IF(AND(($S455-AN455)&lt;=0,(AM455-$R455)&gt;0),$V455/365*($S455-AM455+1),$V455/365*(AN455-$R455+1))))),0)</f>
        <v>0</v>
      </c>
      <c r="AP455" s="154">
        <f>AN455+1</f>
        <v>45839</v>
      </c>
      <c r="AQ455" s="154">
        <f>AP455+30</f>
        <v>45869</v>
      </c>
      <c r="AR455" s="158">
        <f>IFERROR(IF(($R455-AQ455)&gt;=0,0,IF(($S455-AP455)&lt;0,0,IF(AND(($S455-AQ455)&gt;0,(AP455-$R455)&gt;0),$V455/365*(AQ455-AP455+1),IF(AND(($S455-AQ455)&lt;=0,(AP455-$R455)&gt;0),$V455/365*($S455-AP455+1),$V455/365*(AQ455-$R455+1))))),0)</f>
        <v>0</v>
      </c>
      <c r="AS455" s="154">
        <f>AQ455+1</f>
        <v>45870</v>
      </c>
      <c r="AT455" s="154">
        <f>AS455+30</f>
        <v>45900</v>
      </c>
      <c r="AU455" s="158">
        <f>IFERROR(IF(($R455-AT455)&gt;=0,0,IF(($S455-AS455)&lt;0,0,IF(AND(($S455-AT455)&gt;0,(AS455-$R455)&gt;0),$V455/365*(AT455-AS455+1),IF(AND(($S455-AT455)&lt;=0,(AS455-$R455)&gt;0),$V455/365*($S455-AS455+1),$V455/365*(AT455-$R455+1))))),0)</f>
        <v>0</v>
      </c>
      <c r="AV455" s="154">
        <f>AT455+1</f>
        <v>45901</v>
      </c>
      <c r="AW455" s="154">
        <f>AV455+29</f>
        <v>45930</v>
      </c>
      <c r="AX455" s="158">
        <f>IFERROR(IF(($R455-AW455)&gt;=0,0,IF(($S455-AV455)&lt;0,0,IF(AND(($S455-AW455)&gt;0,(AV455-$R455)&gt;0),$V455/365*(AW455-AV455+1),IF(AND(($S455-AW455)&lt;=0,(AV455-$R455)&gt;0),$V455/365*($S455-AV455+1),$V455/365*(AW455-$R455+1))))),0)</f>
        <v>0</v>
      </c>
      <c r="AY455" s="154">
        <f>AW455+1</f>
        <v>45931</v>
      </c>
      <c r="AZ455" s="154">
        <f>AY455+30</f>
        <v>45961</v>
      </c>
      <c r="BA455" s="158">
        <f>IFERROR(IF(($R455-AZ455)&gt;=0,0,IF(($S455-AY455)&lt;0,0,IF(AND(($S455-AZ455)&gt;0,(AY455-$R455)&gt;0),$V455/365*(AZ455-AY455+1),IF(AND(($S455-AZ455)&lt;=0,(AY455-$R455)&gt;0),$V455/365*($S455-AY455+1),$V455/365*(AZ455-$R455+1))))),0)</f>
        <v>0</v>
      </c>
      <c r="BB455" s="154">
        <f>AZ455+1</f>
        <v>45962</v>
      </c>
      <c r="BC455" s="154">
        <f>BB455+29</f>
        <v>45991</v>
      </c>
      <c r="BD455" s="158">
        <f>IFERROR(IF(($R455-BC455)&gt;=0,0,IF(($S455-BB455)&lt;0,0,IF(AND(($S455-BC455)&gt;0,(BB455-$R455)&gt;0),$V455/365*(BC455-BB455+1),IF(AND(($S455-BC455)&lt;=0,(BB455-$R455)&gt;0),$V455/365*($S455-BB455+1),$V455/365*(BC455-$R455+1))))),0)</f>
        <v>0</v>
      </c>
      <c r="BE455" s="154">
        <f>BC455+1</f>
        <v>45992</v>
      </c>
      <c r="BF455" s="154">
        <f>BE455+30</f>
        <v>46022</v>
      </c>
      <c r="BG455" s="158">
        <f>IFERROR(IF(($R455-BF455)&gt;=0,0,IF(($S455-BE455)&lt;0,0,IF(AND(($S455-BF455)&gt;0,(BE455-$R455)&gt;0),$V455/365*(BF455-BE455+1),IF(AND(($S455-BF455)&lt;=0,(BE455-$R455)&gt;0),$V455/365*($S455-BE455+1),$V455/365*(BF455-$R455+1))))),0)</f>
        <v>0</v>
      </c>
      <c r="BH455" s="154">
        <v>46023</v>
      </c>
      <c r="BI455" s="154">
        <f>BH455+30</f>
        <v>46053</v>
      </c>
      <c r="BJ455" s="158">
        <f>IFERROR(IF(($R455-BI455)&gt;=0,0,IF(($S455-BH455)&lt;0,0,IF(AND(($S455-BI455)&gt;0,(BH455-$R455)&gt;0),$V455/365*(BI455-BH455+1),IF(AND(($S455-BI455)&lt;=0,(BH455-$R455)&gt;0),$V455/365*($S455-BH455+1),$V455/365*(BI455-$R455+1))))),0)</f>
        <v>0</v>
      </c>
      <c r="BK455" s="154">
        <f>BI455+1</f>
        <v>46054</v>
      </c>
      <c r="BL455" s="154">
        <f>BK455+27</f>
        <v>46081</v>
      </c>
      <c r="BM455" s="158">
        <f>IFERROR(IF(($R455-BL455)&gt;=0,0,IF(($S455-BK455)&lt;0,0,IF(AND(($S455-BL455)&gt;0,(BK455-$R455)&gt;0),$V455/365*(BL455-BK455+1),IF(AND(($S455-BL455)&lt;=0,(BK455-$R455)&gt;0),$V455/365*($S455-BK455+1),$V455/365*(BL455-$R455+1))))),0)</f>
        <v>0</v>
      </c>
      <c r="BN455" s="154">
        <f>BL455+1</f>
        <v>46082</v>
      </c>
      <c r="BO455" s="154">
        <f>BN455+30</f>
        <v>46112</v>
      </c>
      <c r="BP455" s="158">
        <f>IFERROR(IF(($R455-BO455)&gt;=0,0,IF(($S455-BN455)&lt;0,0,IF(AND(($S455-BO455)&gt;0,(BN455-$R455)&gt;0),$V455/365*(BO455-BN455+1),IF(AND(($S455-BO455)&lt;=0,(BN455-$R455)&gt;0),$V455/365*($S455-BN455+1),$V455/365*(BO455-$R455+1))))),0)</f>
        <v>0</v>
      </c>
      <c r="BQ455" s="154">
        <f>BO455+1</f>
        <v>46113</v>
      </c>
      <c r="BR455" s="154">
        <f>BQ455+29</f>
        <v>46142</v>
      </c>
      <c r="BS455" s="158">
        <f>IFERROR(IF(($R455-BR455)&gt;=0,0,IF(($S455-BQ455)&lt;0,0,IF(AND(($S455-BR455)&gt;0,(BQ455-$R455)&gt;0),$V455/365*(BR455-BQ455+1),IF(AND(($S455-BR455)&lt;=0,(BQ455-$R455)&gt;0),$V455/365*($S455-BQ455+1),$V455/365*(BR455-$R455+1))))),0)</f>
        <v>0</v>
      </c>
      <c r="BT455" s="154">
        <f>BR455+1</f>
        <v>46143</v>
      </c>
      <c r="BU455" s="154">
        <f>BT455+30</f>
        <v>46173</v>
      </c>
      <c r="BV455" s="158">
        <f>IFERROR(IF(($R455-BU455)&gt;=0,0,IF(($S455-BT455)&lt;0,0,IF(AND(($S455-BU455)&gt;0,(BT455-$R455)&gt;0),$V455/365*(BU455-BT455+1),IF(AND(($S455-BU455)&lt;=0,(BT455-$R455)&gt;0),$V455/365*($S455-BT455+1),$V455/365*(BU455-$R455+1))))),0)</f>
        <v>0</v>
      </c>
      <c r="BW455" s="154">
        <f>BU455+1</f>
        <v>46174</v>
      </c>
      <c r="BX455" s="154">
        <f>BW455+29</f>
        <v>46203</v>
      </c>
      <c r="BY455" s="158">
        <f>IFERROR(IF(($R455-BX455)&gt;=0,0,IF(($S455-BW455)&lt;0,0,IF(AND(($S455-BX455)&gt;0,(BW455-$R455)&gt;0),$V455/365*(BX455-BW455+1),IF(AND(($S455-BX455)&lt;=0,(BW455-$R455)&gt;0),$V455/365*($S455-BW455+1),$V455/365*(BX455-$R455+1))))),0)</f>
        <v>0</v>
      </c>
      <c r="BZ455" s="154">
        <f>BX455+1</f>
        <v>46204</v>
      </c>
      <c r="CA455" s="154">
        <f>BZ455+30</f>
        <v>46234</v>
      </c>
      <c r="CB455" s="158">
        <f>IFERROR(IF(($R455-CA455)&gt;=0,0,IF(($S455-BZ455)&lt;0,0,IF(AND(($S455-CA455)&gt;0,(BZ455-$R455)&gt;0),$V455/365*(CA455-BZ455+1),IF(AND(($S455-CA455)&lt;=0,(BZ455-$R455)&gt;0),$V455/365*($S455-BZ455+1),$V455/365*(CA455-$R455+1))))),0)</f>
        <v>0</v>
      </c>
      <c r="CC455" s="154">
        <f>CA455+1</f>
        <v>46235</v>
      </c>
      <c r="CD455" s="154">
        <f>CC455+30</f>
        <v>46265</v>
      </c>
      <c r="CE455" s="158">
        <f>IFERROR(IF(($R455-CD455)&gt;=0,0,IF(($S455-CC455)&lt;0,0,IF(AND(($S455-CD455)&gt;0,(CC455-$R455)&gt;0),$V455/365*(CD455-CC455+1),IF(AND(($S455-CD455)&lt;=0,(CC455-$R455)&gt;0),$V455/365*($S455-CC455+1),$V455/365*(CD455-$R455+1))))),0)</f>
        <v>0</v>
      </c>
      <c r="CF455" s="154">
        <f>CD455+1</f>
        <v>46266</v>
      </c>
      <c r="CG455" s="154">
        <f>CF455+29</f>
        <v>46295</v>
      </c>
      <c r="CH455" s="158">
        <f>IFERROR(IF(($R455-CG455)&gt;=0,0,IF(($S455-CF455)&lt;0,0,IF(AND(($S455-CG455)&gt;0,(CF455-$R455)&gt;0),$V455/365*(CG455-CF455+1),IF(AND(($S455-CG455)&lt;=0,(CF455-$R455)&gt;0),$V455/365*($S455-CF455+1),$V455/365*(CG455-$R455+1))))),0)</f>
        <v>0</v>
      </c>
      <c r="CI455" s="154">
        <f>CG455+1</f>
        <v>46296</v>
      </c>
      <c r="CJ455" s="154">
        <f>CI455+30</f>
        <v>46326</v>
      </c>
      <c r="CK455" s="158">
        <f>IFERROR(IF(($R455-CJ455)&gt;=0,0,IF(($S455-CI455)&lt;0,0,IF(AND(($S455-CJ455)&gt;0,(CI455-$R455)&gt;0),$V455/365*(CJ455-CI455+1),IF(AND(($S455-CJ455)&lt;=0,(CI455-$R455)&gt;0),$V455/365*($S455-CI455+1),$V455/365*(CJ455-$R455+1))))),0)</f>
        <v>0</v>
      </c>
      <c r="CL455" s="154">
        <f>CJ455+1</f>
        <v>46327</v>
      </c>
      <c r="CM455" s="154">
        <f>CL455+29</f>
        <v>46356</v>
      </c>
      <c r="CN455" s="158">
        <f>IFERROR(IF(($R455-CM455)&gt;=0,0,IF(($S455-CL455)&lt;0,0,IF(AND(($S455-CM455)&gt;0,(CL455-$R455)&gt;0),$V455/365*(CM455-CL455+1),IF(AND(($S455-CM455)&lt;=0,(CL455-$R455)&gt;0),$V455/365*($S455-CL455+1),$V455/365*(CM455-$R455+1))))),0)</f>
        <v>0</v>
      </c>
      <c r="CO455" s="154">
        <f>CM455+1</f>
        <v>46357</v>
      </c>
      <c r="CP455" s="154">
        <f>CO455+30</f>
        <v>46387</v>
      </c>
      <c r="CQ455" s="158">
        <f>IFERROR(IF(($R455-CP455)&gt;=0,0,IF(($S455-CO455)&lt;0,0,IF(AND(($S455-CP455)&gt;0,(CO455-$R455)&gt;0),$V455/365*(CP455-CO455+1),IF(AND(($S455-CP455)&lt;=0,(CO455-$R455)&gt;0),$V455/365*($S455-CO455+1),$V455/365*(CP455-$R455+1))))),0)</f>
        <v>0</v>
      </c>
    </row>
    <row r="456" s="80" customFormat="1" ht="24" customHeight="1" outlineLevel="3" spans="1:95">
      <c r="A456" s="119"/>
      <c r="B456" s="120"/>
      <c r="C456" s="121"/>
      <c r="D456" s="119"/>
      <c r="E456" s="120"/>
      <c r="F456" s="120"/>
      <c r="G456" s="120"/>
      <c r="H456" s="122"/>
      <c r="I456" s="122"/>
      <c r="J456" s="122">
        <f>Z456+AC456+AF456+AI456+AL456+AO456+AR456+AU456+AX456+BA456+BD456+BG456</f>
        <v>0</v>
      </c>
      <c r="K456" s="122">
        <f>K455+1</f>
        <v>2</v>
      </c>
      <c r="L456" s="147"/>
      <c r="M456" s="148">
        <f>IFERROR(VLOOKUP($L456,'2-2 引出数据_合同数据仓库'!$B$2:$BP$10000,3,FALSE),0)</f>
        <v>0</v>
      </c>
      <c r="N456" s="122"/>
      <c r="O456" s="148">
        <f>IFERROR(VLOOKUP((LEFT(VLOOKUP($L456,'2-2 引出数据_合同数据仓库'!$B$2:$BP$10000,64,FALSE),15)&amp;(RIGHT(VLOOKUP($L456,'2-2 引出数据_合同数据仓库'!$B$2:$BP$10000,64,FALSE),4)+1)),'2-2 引出数据_合同数据仓库'!$B$2:$BP$10000,3,FALSE),0)</f>
        <v>0</v>
      </c>
      <c r="P456" s="122"/>
      <c r="Q456" s="122">
        <f>IFERROR(VLOOKUP($L456,'2-2 引出数据_合同数据仓库'!$B$2:$BP$10000,28,FALSE),0)</f>
        <v>0</v>
      </c>
      <c r="R456" s="122">
        <f>IFERROR(VLOOKUP($L456,'2-2 引出数据_合同数据仓库'!$B$2:$BP$10000,29,FALSE),0)</f>
        <v>0</v>
      </c>
      <c r="S456" s="122">
        <f>IFERROR(VLOOKUP($L456,'2-2 引出数据_合同数据仓库'!$B$2:$BP$10000,4,FALSE),0)</f>
        <v>0</v>
      </c>
      <c r="T456" s="122"/>
      <c r="U456" s="122">
        <f>IFERROR(VLOOKUP($L456,'2-2 引出数据_合同数据仓库'!$B$2:$BP$10000,15,FALSE),0)</f>
        <v>0</v>
      </c>
      <c r="V456" s="122">
        <f>U456/(S456-R456+1)*365</f>
        <v>0</v>
      </c>
      <c r="W456" s="122"/>
      <c r="X456" s="154">
        <v>45658</v>
      </c>
      <c r="Y456" s="154">
        <f>X456+30</f>
        <v>45688</v>
      </c>
      <c r="Z456" s="158">
        <f>IFERROR(IF(($R456-Y456)&gt;=0,0,IF(($S456-X456)&lt;0,0,IF(AND(($S456-Y456)&gt;0,(X456-$R456)&gt;0),$V456/365*(Y456-X456+1),IF(AND(($S456-Y456)&lt;=0,(X456-$R456)&gt;0),$V456/365*($S456-X456+1),$V456/365*(Y456-$R456+1))))),0)</f>
        <v>0</v>
      </c>
      <c r="AA456" s="154">
        <f>Y456+1</f>
        <v>45689</v>
      </c>
      <c r="AB456" s="154">
        <f>AA456+27</f>
        <v>45716</v>
      </c>
      <c r="AC456" s="158">
        <f>IFERROR(IF(($R456-AB456)&gt;=0,0,IF(($S456-AA456)&lt;0,0,IF(AND(($S456-AB456)&gt;0,(AA456-$R456)&gt;0),$V456/365*(AB456-AA456+1),IF(AND(($S456-AB456)&lt;=0,(AA456-$R456)&gt;0),$V456/365*($S456-AA456+1),$V456/365*(AB456-$R456+1))))),0)</f>
        <v>0</v>
      </c>
      <c r="AD456" s="154">
        <f>AB456+1</f>
        <v>45717</v>
      </c>
      <c r="AE456" s="154">
        <f>AD456+30</f>
        <v>45747</v>
      </c>
      <c r="AF456" s="158">
        <f>IFERROR(IF(($R456-AE456)&gt;=0,0,IF(($S456-AD456)&lt;0,0,IF(AND(($S456-AE456)&gt;0,(AD456-$R456)&gt;0),$V456/365*(AE456-AD456+1),IF(AND(($S456-AE456)&lt;=0,(AD456-$R456)&gt;0),$V456/365*($S456-AD456+1),$V456/365*(AE456-$R456+1))))),0)</f>
        <v>0</v>
      </c>
      <c r="AG456" s="154">
        <f>AE456+1</f>
        <v>45748</v>
      </c>
      <c r="AH456" s="154">
        <f>AG456+29</f>
        <v>45777</v>
      </c>
      <c r="AI456" s="158">
        <f>IFERROR(IF(($R456-AH456)&gt;=0,0,IF(($S456-AG456)&lt;0,0,IF(AND(($S456-AH456)&gt;0,(AG456-$R456)&gt;0),$V456/365*(AH456-AG456+1),IF(AND(($S456-AH456)&lt;=0,(AG456-$R456)&gt;0),$V456/365*($S456-AG456+1),$V456/365*(AH456-$R456+1))))),0)</f>
        <v>0</v>
      </c>
      <c r="AJ456" s="154">
        <f>AH456+1</f>
        <v>45778</v>
      </c>
      <c r="AK456" s="154">
        <f>AJ456+30</f>
        <v>45808</v>
      </c>
      <c r="AL456" s="158">
        <f>IFERROR(IF(($R456-AK456)&gt;=0,0,IF(($S456-AJ456)&lt;0,0,IF(AND(($S456-AK456)&gt;0,(AJ456-$R456)&gt;0),$V456/365*(AK456-AJ456+1),IF(AND(($S456-AK456)&lt;=0,(AJ456-$R456)&gt;0),$V456/365*($S456-AJ456+1),$V456/365*(AK456-$R456+1))))),0)</f>
        <v>0</v>
      </c>
      <c r="AM456" s="154">
        <f>AK456+1</f>
        <v>45809</v>
      </c>
      <c r="AN456" s="154">
        <f>AM456+29</f>
        <v>45838</v>
      </c>
      <c r="AO456" s="158">
        <f>IFERROR(IF(($R456-AN456)&gt;=0,0,IF(($S456-AM456)&lt;0,0,IF(AND(($S456-AN456)&gt;0,(AM456-$R456)&gt;0),$V456/365*(AN456-AM456+1),IF(AND(($S456-AN456)&lt;=0,(AM456-$R456)&gt;0),$V456/365*($S456-AM456+1),$V456/365*(AN456-$R456+1))))),0)</f>
        <v>0</v>
      </c>
      <c r="AP456" s="154">
        <f>AN456+1</f>
        <v>45839</v>
      </c>
      <c r="AQ456" s="154">
        <f>AP456+30</f>
        <v>45869</v>
      </c>
      <c r="AR456" s="158">
        <f>IFERROR(IF(($R456-AQ456)&gt;=0,0,IF(($S456-AP456)&lt;0,0,IF(AND(($S456-AQ456)&gt;0,(AP456-$R456)&gt;0),$V456/365*(AQ456-AP456+1),IF(AND(($S456-AQ456)&lt;=0,(AP456-$R456)&gt;0),$V456/365*($S456-AP456+1),$V456/365*(AQ456-$R456+1))))),0)</f>
        <v>0</v>
      </c>
      <c r="AS456" s="154">
        <f>AQ456+1</f>
        <v>45870</v>
      </c>
      <c r="AT456" s="154">
        <f>AS456+30</f>
        <v>45900</v>
      </c>
      <c r="AU456" s="158">
        <f>IFERROR(IF(($R456-AT456)&gt;=0,0,IF(($S456-AS456)&lt;0,0,IF(AND(($S456-AT456)&gt;0,(AS456-$R456)&gt;0),$V456/365*(AT456-AS456+1),IF(AND(($S456-AT456)&lt;=0,(AS456-$R456)&gt;0),$V456/365*($S456-AS456+1),$V456/365*(AT456-$R456+1))))),0)</f>
        <v>0</v>
      </c>
      <c r="AV456" s="154">
        <f>AT456+1</f>
        <v>45901</v>
      </c>
      <c r="AW456" s="154">
        <f>AV456+29</f>
        <v>45930</v>
      </c>
      <c r="AX456" s="158">
        <f>IFERROR(IF(($R456-AW456)&gt;=0,0,IF(($S456-AV456)&lt;0,0,IF(AND(($S456-AW456)&gt;0,(AV456-$R456)&gt;0),$V456/365*(AW456-AV456+1),IF(AND(($S456-AW456)&lt;=0,(AV456-$R456)&gt;0),$V456/365*($S456-AV456+1),$V456/365*(AW456-$R456+1))))),0)</f>
        <v>0</v>
      </c>
      <c r="AY456" s="154">
        <f>AW456+1</f>
        <v>45931</v>
      </c>
      <c r="AZ456" s="154">
        <f>AY456+30</f>
        <v>45961</v>
      </c>
      <c r="BA456" s="158">
        <f>IFERROR(IF(($R456-AZ456)&gt;=0,0,IF(($S456-AY456)&lt;0,0,IF(AND(($S456-AZ456)&gt;0,(AY456-$R456)&gt;0),$V456/365*(AZ456-AY456+1),IF(AND(($S456-AZ456)&lt;=0,(AY456-$R456)&gt;0),$V456/365*($S456-AY456+1),$V456/365*(AZ456-$R456+1))))),0)</f>
        <v>0</v>
      </c>
      <c r="BB456" s="154">
        <f>AZ456+1</f>
        <v>45962</v>
      </c>
      <c r="BC456" s="154">
        <f>BB456+29</f>
        <v>45991</v>
      </c>
      <c r="BD456" s="158">
        <f>IFERROR(IF(($R456-BC456)&gt;=0,0,IF(($S456-BB456)&lt;0,0,IF(AND(($S456-BC456)&gt;0,(BB456-$R456)&gt;0),$V456/365*(BC456-BB456+1),IF(AND(($S456-BC456)&lt;=0,(BB456-$R456)&gt;0),$V456/365*($S456-BB456+1),$V456/365*(BC456-$R456+1))))),0)</f>
        <v>0</v>
      </c>
      <c r="BE456" s="154">
        <f>BC456+1</f>
        <v>45992</v>
      </c>
      <c r="BF456" s="154">
        <f>BE456+30</f>
        <v>46022</v>
      </c>
      <c r="BG456" s="158">
        <f>IFERROR(IF(($R456-BF456)&gt;=0,0,IF(($S456-BE456)&lt;0,0,IF(AND(($S456-BF456)&gt;0,(BE456-$R456)&gt;0),$V456/365*(BF456-BE456+1),IF(AND(($S456-BF456)&lt;=0,(BE456-$R456)&gt;0),$V456/365*($S456-BE456+1),$V456/365*(BF456-$R456+1))))),0)</f>
        <v>0</v>
      </c>
      <c r="BH456" s="154">
        <v>46023</v>
      </c>
      <c r="BI456" s="154">
        <f>BH456+30</f>
        <v>46053</v>
      </c>
      <c r="BJ456" s="158">
        <f>IFERROR(IF(($R456-BI456)&gt;=0,0,IF(($S456-BH456)&lt;0,0,IF(AND(($S456-BI456)&gt;0,(BH456-$R456)&gt;0),$V456/365*(BI456-BH456+1),IF(AND(($S456-BI456)&lt;=0,(BH456-$R456)&gt;0),$V456/365*($S456-BH456+1),$V456/365*(BI456-$R456+1))))),0)</f>
        <v>0</v>
      </c>
      <c r="BK456" s="154">
        <f>BI456+1</f>
        <v>46054</v>
      </c>
      <c r="BL456" s="154">
        <f>BK456+27</f>
        <v>46081</v>
      </c>
      <c r="BM456" s="158">
        <f>IFERROR(IF(($R456-BL456)&gt;=0,0,IF(($S456-BK456)&lt;0,0,IF(AND(($S456-BL456)&gt;0,(BK456-$R456)&gt;0),$V456/365*(BL456-BK456+1),IF(AND(($S456-BL456)&lt;=0,(BK456-$R456)&gt;0),$V456/365*($S456-BK456+1),$V456/365*(BL456-$R456+1))))),0)</f>
        <v>0</v>
      </c>
      <c r="BN456" s="154">
        <f>BL456+1</f>
        <v>46082</v>
      </c>
      <c r="BO456" s="154">
        <f>BN456+30</f>
        <v>46112</v>
      </c>
      <c r="BP456" s="158">
        <f>IFERROR(IF(($R456-BO456)&gt;=0,0,IF(($S456-BN456)&lt;0,0,IF(AND(($S456-BO456)&gt;0,(BN456-$R456)&gt;0),$V456/365*(BO456-BN456+1),IF(AND(($S456-BO456)&lt;=0,(BN456-$R456)&gt;0),$V456/365*($S456-BN456+1),$V456/365*(BO456-$R456+1))))),0)</f>
        <v>0</v>
      </c>
      <c r="BQ456" s="154">
        <f>BO456+1</f>
        <v>46113</v>
      </c>
      <c r="BR456" s="154">
        <f>BQ456+29</f>
        <v>46142</v>
      </c>
      <c r="BS456" s="158">
        <f>IFERROR(IF(($R456-BR456)&gt;=0,0,IF(($S456-BQ456)&lt;0,0,IF(AND(($S456-BR456)&gt;0,(BQ456-$R456)&gt;0),$V456/365*(BR456-BQ456+1),IF(AND(($S456-BR456)&lt;=0,(BQ456-$R456)&gt;0),$V456/365*($S456-BQ456+1),$V456/365*(BR456-$R456+1))))),0)</f>
        <v>0</v>
      </c>
      <c r="BT456" s="154">
        <f>BR456+1</f>
        <v>46143</v>
      </c>
      <c r="BU456" s="154">
        <f>BT456+30</f>
        <v>46173</v>
      </c>
      <c r="BV456" s="158">
        <f>IFERROR(IF(($R456-BU456)&gt;=0,0,IF(($S456-BT456)&lt;0,0,IF(AND(($S456-BU456)&gt;0,(BT456-$R456)&gt;0),$V456/365*(BU456-BT456+1),IF(AND(($S456-BU456)&lt;=0,(BT456-$R456)&gt;0),$V456/365*($S456-BT456+1),$V456/365*(BU456-$R456+1))))),0)</f>
        <v>0</v>
      </c>
      <c r="BW456" s="154">
        <f>BU456+1</f>
        <v>46174</v>
      </c>
      <c r="BX456" s="154">
        <f>BW456+29</f>
        <v>46203</v>
      </c>
      <c r="BY456" s="158">
        <f>IFERROR(IF(($R456-BX456)&gt;=0,0,IF(($S456-BW456)&lt;0,0,IF(AND(($S456-BX456)&gt;0,(BW456-$R456)&gt;0),$V456/365*(BX456-BW456+1),IF(AND(($S456-BX456)&lt;=0,(BW456-$R456)&gt;0),$V456/365*($S456-BW456+1),$V456/365*(BX456-$R456+1))))),0)</f>
        <v>0</v>
      </c>
      <c r="BZ456" s="154">
        <f>BX456+1</f>
        <v>46204</v>
      </c>
      <c r="CA456" s="154">
        <f>BZ456+30</f>
        <v>46234</v>
      </c>
      <c r="CB456" s="158">
        <f>IFERROR(IF(($R456-CA456)&gt;=0,0,IF(($S456-BZ456)&lt;0,0,IF(AND(($S456-CA456)&gt;0,(BZ456-$R456)&gt;0),$V456/365*(CA456-BZ456+1),IF(AND(($S456-CA456)&lt;=0,(BZ456-$R456)&gt;0),$V456/365*($S456-BZ456+1),$V456/365*(CA456-$R456+1))))),0)</f>
        <v>0</v>
      </c>
      <c r="CC456" s="154">
        <f>CA456+1</f>
        <v>46235</v>
      </c>
      <c r="CD456" s="154">
        <f>CC456+30</f>
        <v>46265</v>
      </c>
      <c r="CE456" s="158">
        <f>IFERROR(IF(($R456-CD456)&gt;=0,0,IF(($S456-CC456)&lt;0,0,IF(AND(($S456-CD456)&gt;0,(CC456-$R456)&gt;0),$V456/365*(CD456-CC456+1),IF(AND(($S456-CD456)&lt;=0,(CC456-$R456)&gt;0),$V456/365*($S456-CC456+1),$V456/365*(CD456-$R456+1))))),0)</f>
        <v>0</v>
      </c>
      <c r="CF456" s="154">
        <f>CD456+1</f>
        <v>46266</v>
      </c>
      <c r="CG456" s="154">
        <f>CF456+29</f>
        <v>46295</v>
      </c>
      <c r="CH456" s="158">
        <f>IFERROR(IF(($R456-CG456)&gt;=0,0,IF(($S456-CF456)&lt;0,0,IF(AND(($S456-CG456)&gt;0,(CF456-$R456)&gt;0),$V456/365*(CG456-CF456+1),IF(AND(($S456-CG456)&lt;=0,(CF456-$R456)&gt;0),$V456/365*($S456-CF456+1),$V456/365*(CG456-$R456+1))))),0)</f>
        <v>0</v>
      </c>
      <c r="CI456" s="154">
        <f>CG456+1</f>
        <v>46296</v>
      </c>
      <c r="CJ456" s="154">
        <f>CI456+30</f>
        <v>46326</v>
      </c>
      <c r="CK456" s="158">
        <f>IFERROR(IF(($R456-CJ456)&gt;=0,0,IF(($S456-CI456)&lt;0,0,IF(AND(($S456-CJ456)&gt;0,(CI456-$R456)&gt;0),$V456/365*(CJ456-CI456+1),IF(AND(($S456-CJ456)&lt;=0,(CI456-$R456)&gt;0),$V456/365*($S456-CI456+1),$V456/365*(CJ456-$R456+1))))),0)</f>
        <v>0</v>
      </c>
      <c r="CL456" s="154">
        <f>CJ456+1</f>
        <v>46327</v>
      </c>
      <c r="CM456" s="154">
        <f>CL456+29</f>
        <v>46356</v>
      </c>
      <c r="CN456" s="158">
        <f>IFERROR(IF(($R456-CM456)&gt;=0,0,IF(($S456-CL456)&lt;0,0,IF(AND(($S456-CM456)&gt;0,(CL456-$R456)&gt;0),$V456/365*(CM456-CL456+1),IF(AND(($S456-CM456)&lt;=0,(CL456-$R456)&gt;0),$V456/365*($S456-CL456+1),$V456/365*(CM456-$R456+1))))),0)</f>
        <v>0</v>
      </c>
      <c r="CO456" s="154">
        <f>CM456+1</f>
        <v>46357</v>
      </c>
      <c r="CP456" s="154">
        <f>CO456+30</f>
        <v>46387</v>
      </c>
      <c r="CQ456" s="158">
        <f>IFERROR(IF(($R456-CP456)&gt;=0,0,IF(($S456-CO456)&lt;0,0,IF(AND(($S456-CP456)&gt;0,(CO456-$R456)&gt;0),$V456/365*(CP456-CO456+1),IF(AND(($S456-CP456)&lt;=0,(CO456-$R456)&gt;0),$V456/365*($S456-CO456+1),$V456/365*(CP456-$R456+1))))),0)</f>
        <v>0</v>
      </c>
    </row>
    <row r="457" s="80" customFormat="1" ht="24" customHeight="1" outlineLevel="3" spans="1:95">
      <c r="A457" s="119"/>
      <c r="B457" s="120"/>
      <c r="C457" s="121"/>
      <c r="D457" s="119"/>
      <c r="E457" s="120"/>
      <c r="F457" s="120"/>
      <c r="G457" s="120"/>
      <c r="H457" s="122"/>
      <c r="I457" s="122"/>
      <c r="J457" s="122">
        <f>Z457+AC457+AF457+AI457+AL457+AO457+AR457+AU457+AX457+BA457+BD457+BG457</f>
        <v>0</v>
      </c>
      <c r="K457" s="122">
        <f>K456+1</f>
        <v>3</v>
      </c>
      <c r="L457" s="147"/>
      <c r="M457" s="148">
        <f>IFERROR(VLOOKUP($L457,'2-2 引出数据_合同数据仓库'!$B$2:$BP$10000,3,FALSE),0)</f>
        <v>0</v>
      </c>
      <c r="N457" s="122"/>
      <c r="O457" s="148">
        <f>IFERROR(VLOOKUP((LEFT(VLOOKUP($L457,'2-2 引出数据_合同数据仓库'!$B$2:$BP$10000,64,FALSE),15)&amp;(RIGHT(VLOOKUP($L457,'2-2 引出数据_合同数据仓库'!$B$2:$BP$10000,64,FALSE),4)+1)),'2-2 引出数据_合同数据仓库'!$B$2:$BP$10000,3,FALSE),0)</f>
        <v>0</v>
      </c>
      <c r="P457" s="122"/>
      <c r="Q457" s="122">
        <f>IFERROR(VLOOKUP($L457,'2-2 引出数据_合同数据仓库'!$B$2:$BP$10000,28,FALSE),0)</f>
        <v>0</v>
      </c>
      <c r="R457" s="122">
        <f>IFERROR(VLOOKUP($L457,'2-2 引出数据_合同数据仓库'!$B$2:$BP$10000,29,FALSE),0)</f>
        <v>0</v>
      </c>
      <c r="S457" s="122">
        <f>IFERROR(VLOOKUP($L457,'2-2 引出数据_合同数据仓库'!$B$2:$BP$10000,4,FALSE),0)</f>
        <v>0</v>
      </c>
      <c r="T457" s="122"/>
      <c r="U457" s="122">
        <f>IFERROR(VLOOKUP($L457,'2-2 引出数据_合同数据仓库'!$B$2:$BP$10000,15,FALSE),0)</f>
        <v>0</v>
      </c>
      <c r="V457" s="122">
        <f>U457/(S457-R457+1)*365</f>
        <v>0</v>
      </c>
      <c r="W457" s="122"/>
      <c r="X457" s="154">
        <v>45658</v>
      </c>
      <c r="Y457" s="154">
        <f>X457+30</f>
        <v>45688</v>
      </c>
      <c r="Z457" s="158">
        <f>IFERROR(IF(($R457-Y457)&gt;=0,0,IF(($S457-X457)&lt;0,0,IF(AND(($S457-Y457)&gt;0,(X457-$R457)&gt;0),$V457/365*(Y457-X457+1),IF(AND(($S457-Y457)&lt;=0,(X457-$R457)&gt;0),$V457/365*($S457-X457+1),$V457/365*(Y457-$R457+1))))),0)</f>
        <v>0</v>
      </c>
      <c r="AA457" s="154">
        <f>Y457+1</f>
        <v>45689</v>
      </c>
      <c r="AB457" s="154">
        <f>AA457+27</f>
        <v>45716</v>
      </c>
      <c r="AC457" s="158">
        <f>IFERROR(IF(($R457-AB457)&gt;=0,0,IF(($S457-AA457)&lt;0,0,IF(AND(($S457-AB457)&gt;0,(AA457-$R457)&gt;0),$V457/365*(AB457-AA457+1),IF(AND(($S457-AB457)&lt;=0,(AA457-$R457)&gt;0),$V457/365*($S457-AA457+1),$V457/365*(AB457-$R457+1))))),0)</f>
        <v>0</v>
      </c>
      <c r="AD457" s="154">
        <f>AB457+1</f>
        <v>45717</v>
      </c>
      <c r="AE457" s="154">
        <f>AD457+30</f>
        <v>45747</v>
      </c>
      <c r="AF457" s="158">
        <f>IFERROR(IF(($R457-AE457)&gt;=0,0,IF(($S457-AD457)&lt;0,0,IF(AND(($S457-AE457)&gt;0,(AD457-$R457)&gt;0),$V457/365*(AE457-AD457+1),IF(AND(($S457-AE457)&lt;=0,(AD457-$R457)&gt;0),$V457/365*($S457-AD457+1),$V457/365*(AE457-$R457+1))))),0)</f>
        <v>0</v>
      </c>
      <c r="AG457" s="154">
        <f>AE457+1</f>
        <v>45748</v>
      </c>
      <c r="AH457" s="154">
        <f>AG457+29</f>
        <v>45777</v>
      </c>
      <c r="AI457" s="158">
        <f>IFERROR(IF(($R457-AH457)&gt;=0,0,IF(($S457-AG457)&lt;0,0,IF(AND(($S457-AH457)&gt;0,(AG457-$R457)&gt;0),$V457/365*(AH457-AG457+1),IF(AND(($S457-AH457)&lt;=0,(AG457-$R457)&gt;0),$V457/365*($S457-AG457+1),$V457/365*(AH457-$R457+1))))),0)</f>
        <v>0</v>
      </c>
      <c r="AJ457" s="154">
        <f>AH457+1</f>
        <v>45778</v>
      </c>
      <c r="AK457" s="154">
        <f>AJ457+30</f>
        <v>45808</v>
      </c>
      <c r="AL457" s="158">
        <f>IFERROR(IF(($R457-AK457)&gt;=0,0,IF(($S457-AJ457)&lt;0,0,IF(AND(($S457-AK457)&gt;0,(AJ457-$R457)&gt;0),$V457/365*(AK457-AJ457+1),IF(AND(($S457-AK457)&lt;=0,(AJ457-$R457)&gt;0),$V457/365*($S457-AJ457+1),$V457/365*(AK457-$R457+1))))),0)</f>
        <v>0</v>
      </c>
      <c r="AM457" s="154">
        <f>AK457+1</f>
        <v>45809</v>
      </c>
      <c r="AN457" s="154">
        <f>AM457+29</f>
        <v>45838</v>
      </c>
      <c r="AO457" s="158">
        <f>IFERROR(IF(($R457-AN457)&gt;=0,0,IF(($S457-AM457)&lt;0,0,IF(AND(($S457-AN457)&gt;0,(AM457-$R457)&gt;0),$V457/365*(AN457-AM457+1),IF(AND(($S457-AN457)&lt;=0,(AM457-$R457)&gt;0),$V457/365*($S457-AM457+1),$V457/365*(AN457-$R457+1))))),0)</f>
        <v>0</v>
      </c>
      <c r="AP457" s="154">
        <f>AN457+1</f>
        <v>45839</v>
      </c>
      <c r="AQ457" s="154">
        <f>AP457+30</f>
        <v>45869</v>
      </c>
      <c r="AR457" s="158">
        <f>IFERROR(IF(($R457-AQ457)&gt;=0,0,IF(($S457-AP457)&lt;0,0,IF(AND(($S457-AQ457)&gt;0,(AP457-$R457)&gt;0),$V457/365*(AQ457-AP457+1),IF(AND(($S457-AQ457)&lt;=0,(AP457-$R457)&gt;0),$V457/365*($S457-AP457+1),$V457/365*(AQ457-$R457+1))))),0)</f>
        <v>0</v>
      </c>
      <c r="AS457" s="154">
        <f>AQ457+1</f>
        <v>45870</v>
      </c>
      <c r="AT457" s="154">
        <f>AS457+30</f>
        <v>45900</v>
      </c>
      <c r="AU457" s="158">
        <f>IFERROR(IF(($R457-AT457)&gt;=0,0,IF(($S457-AS457)&lt;0,0,IF(AND(($S457-AT457)&gt;0,(AS457-$R457)&gt;0),$V457/365*(AT457-AS457+1),IF(AND(($S457-AT457)&lt;=0,(AS457-$R457)&gt;0),$V457/365*($S457-AS457+1),$V457/365*(AT457-$R457+1))))),0)</f>
        <v>0</v>
      </c>
      <c r="AV457" s="154">
        <f>AT457+1</f>
        <v>45901</v>
      </c>
      <c r="AW457" s="154">
        <f>AV457+29</f>
        <v>45930</v>
      </c>
      <c r="AX457" s="158">
        <f>IFERROR(IF(($R457-AW457)&gt;=0,0,IF(($S457-AV457)&lt;0,0,IF(AND(($S457-AW457)&gt;0,(AV457-$R457)&gt;0),$V457/365*(AW457-AV457+1),IF(AND(($S457-AW457)&lt;=0,(AV457-$R457)&gt;0),$V457/365*($S457-AV457+1),$V457/365*(AW457-$R457+1))))),0)</f>
        <v>0</v>
      </c>
      <c r="AY457" s="154">
        <f>AW457+1</f>
        <v>45931</v>
      </c>
      <c r="AZ457" s="154">
        <f>AY457+30</f>
        <v>45961</v>
      </c>
      <c r="BA457" s="158">
        <f>IFERROR(IF(($R457-AZ457)&gt;=0,0,IF(($S457-AY457)&lt;0,0,IF(AND(($S457-AZ457)&gt;0,(AY457-$R457)&gt;0),$V457/365*(AZ457-AY457+1),IF(AND(($S457-AZ457)&lt;=0,(AY457-$R457)&gt;0),$V457/365*($S457-AY457+1),$V457/365*(AZ457-$R457+1))))),0)</f>
        <v>0</v>
      </c>
      <c r="BB457" s="154">
        <f>AZ457+1</f>
        <v>45962</v>
      </c>
      <c r="BC457" s="154">
        <f>BB457+29</f>
        <v>45991</v>
      </c>
      <c r="BD457" s="158">
        <f>IFERROR(IF(($R457-BC457)&gt;=0,0,IF(($S457-BB457)&lt;0,0,IF(AND(($S457-BC457)&gt;0,(BB457-$R457)&gt;0),$V457/365*(BC457-BB457+1),IF(AND(($S457-BC457)&lt;=0,(BB457-$R457)&gt;0),$V457/365*($S457-BB457+1),$V457/365*(BC457-$R457+1))))),0)</f>
        <v>0</v>
      </c>
      <c r="BE457" s="154">
        <f>BC457+1</f>
        <v>45992</v>
      </c>
      <c r="BF457" s="154">
        <f>BE457+30</f>
        <v>46022</v>
      </c>
      <c r="BG457" s="158">
        <f>IFERROR(IF(($R457-BF457)&gt;=0,0,IF(($S457-BE457)&lt;0,0,IF(AND(($S457-BF457)&gt;0,(BE457-$R457)&gt;0),$V457/365*(BF457-BE457+1),IF(AND(($S457-BF457)&lt;=0,(BE457-$R457)&gt;0),$V457/365*($S457-BE457+1),$V457/365*(BF457-$R457+1))))),0)</f>
        <v>0</v>
      </c>
      <c r="BH457" s="154">
        <v>46023</v>
      </c>
      <c r="BI457" s="154">
        <f>BH457+30</f>
        <v>46053</v>
      </c>
      <c r="BJ457" s="158">
        <f>IFERROR(IF(($R457-BI457)&gt;=0,0,IF(($S457-BH457)&lt;0,0,IF(AND(($S457-BI457)&gt;0,(BH457-$R457)&gt;0),$V457/365*(BI457-BH457+1),IF(AND(($S457-BI457)&lt;=0,(BH457-$R457)&gt;0),$V457/365*($S457-BH457+1),$V457/365*(BI457-$R457+1))))),0)</f>
        <v>0</v>
      </c>
      <c r="BK457" s="154">
        <f>BI457+1</f>
        <v>46054</v>
      </c>
      <c r="BL457" s="154">
        <f>BK457+27</f>
        <v>46081</v>
      </c>
      <c r="BM457" s="158">
        <f>IFERROR(IF(($R457-BL457)&gt;=0,0,IF(($S457-BK457)&lt;0,0,IF(AND(($S457-BL457)&gt;0,(BK457-$R457)&gt;0),$V457/365*(BL457-BK457+1),IF(AND(($S457-BL457)&lt;=0,(BK457-$R457)&gt;0),$V457/365*($S457-BK457+1),$V457/365*(BL457-$R457+1))))),0)</f>
        <v>0</v>
      </c>
      <c r="BN457" s="154">
        <f>BL457+1</f>
        <v>46082</v>
      </c>
      <c r="BO457" s="154">
        <f>BN457+30</f>
        <v>46112</v>
      </c>
      <c r="BP457" s="158">
        <f>IFERROR(IF(($R457-BO457)&gt;=0,0,IF(($S457-BN457)&lt;0,0,IF(AND(($S457-BO457)&gt;0,(BN457-$R457)&gt;0),$V457/365*(BO457-BN457+1),IF(AND(($S457-BO457)&lt;=0,(BN457-$R457)&gt;0),$V457/365*($S457-BN457+1),$V457/365*(BO457-$R457+1))))),0)</f>
        <v>0</v>
      </c>
      <c r="BQ457" s="154">
        <f>BO457+1</f>
        <v>46113</v>
      </c>
      <c r="BR457" s="154">
        <f>BQ457+29</f>
        <v>46142</v>
      </c>
      <c r="BS457" s="158">
        <f>IFERROR(IF(($R457-BR457)&gt;=0,0,IF(($S457-BQ457)&lt;0,0,IF(AND(($S457-BR457)&gt;0,(BQ457-$R457)&gt;0),$V457/365*(BR457-BQ457+1),IF(AND(($S457-BR457)&lt;=0,(BQ457-$R457)&gt;0),$V457/365*($S457-BQ457+1),$V457/365*(BR457-$R457+1))))),0)</f>
        <v>0</v>
      </c>
      <c r="BT457" s="154">
        <f>BR457+1</f>
        <v>46143</v>
      </c>
      <c r="BU457" s="154">
        <f>BT457+30</f>
        <v>46173</v>
      </c>
      <c r="BV457" s="158">
        <f>IFERROR(IF(($R457-BU457)&gt;=0,0,IF(($S457-BT457)&lt;0,0,IF(AND(($S457-BU457)&gt;0,(BT457-$R457)&gt;0),$V457/365*(BU457-BT457+1),IF(AND(($S457-BU457)&lt;=0,(BT457-$R457)&gt;0),$V457/365*($S457-BT457+1),$V457/365*(BU457-$R457+1))))),0)</f>
        <v>0</v>
      </c>
      <c r="BW457" s="154">
        <f>BU457+1</f>
        <v>46174</v>
      </c>
      <c r="BX457" s="154">
        <f>BW457+29</f>
        <v>46203</v>
      </c>
      <c r="BY457" s="158">
        <f>IFERROR(IF(($R457-BX457)&gt;=0,0,IF(($S457-BW457)&lt;0,0,IF(AND(($S457-BX457)&gt;0,(BW457-$R457)&gt;0),$V457/365*(BX457-BW457+1),IF(AND(($S457-BX457)&lt;=0,(BW457-$R457)&gt;0),$V457/365*($S457-BW457+1),$V457/365*(BX457-$R457+1))))),0)</f>
        <v>0</v>
      </c>
      <c r="BZ457" s="154">
        <f>BX457+1</f>
        <v>46204</v>
      </c>
      <c r="CA457" s="154">
        <f>BZ457+30</f>
        <v>46234</v>
      </c>
      <c r="CB457" s="158">
        <f>IFERROR(IF(($R457-CA457)&gt;=0,0,IF(($S457-BZ457)&lt;0,0,IF(AND(($S457-CA457)&gt;0,(BZ457-$R457)&gt;0),$V457/365*(CA457-BZ457+1),IF(AND(($S457-CA457)&lt;=0,(BZ457-$R457)&gt;0),$V457/365*($S457-BZ457+1),$V457/365*(CA457-$R457+1))))),0)</f>
        <v>0</v>
      </c>
      <c r="CC457" s="154">
        <f>CA457+1</f>
        <v>46235</v>
      </c>
      <c r="CD457" s="154">
        <f>CC457+30</f>
        <v>46265</v>
      </c>
      <c r="CE457" s="158">
        <f>IFERROR(IF(($R457-CD457)&gt;=0,0,IF(($S457-CC457)&lt;0,0,IF(AND(($S457-CD457)&gt;0,(CC457-$R457)&gt;0),$V457/365*(CD457-CC457+1),IF(AND(($S457-CD457)&lt;=0,(CC457-$R457)&gt;0),$V457/365*($S457-CC457+1),$V457/365*(CD457-$R457+1))))),0)</f>
        <v>0</v>
      </c>
      <c r="CF457" s="154">
        <f>CD457+1</f>
        <v>46266</v>
      </c>
      <c r="CG457" s="154">
        <f>CF457+29</f>
        <v>46295</v>
      </c>
      <c r="CH457" s="158">
        <f>IFERROR(IF(($R457-CG457)&gt;=0,0,IF(($S457-CF457)&lt;0,0,IF(AND(($S457-CG457)&gt;0,(CF457-$R457)&gt;0),$V457/365*(CG457-CF457+1),IF(AND(($S457-CG457)&lt;=0,(CF457-$R457)&gt;0),$V457/365*($S457-CF457+1),$V457/365*(CG457-$R457+1))))),0)</f>
        <v>0</v>
      </c>
      <c r="CI457" s="154">
        <f>CG457+1</f>
        <v>46296</v>
      </c>
      <c r="CJ457" s="154">
        <f>CI457+30</f>
        <v>46326</v>
      </c>
      <c r="CK457" s="158">
        <f>IFERROR(IF(($R457-CJ457)&gt;=0,0,IF(($S457-CI457)&lt;0,0,IF(AND(($S457-CJ457)&gt;0,(CI457-$R457)&gt;0),$V457/365*(CJ457-CI457+1),IF(AND(($S457-CJ457)&lt;=0,(CI457-$R457)&gt;0),$V457/365*($S457-CI457+1),$V457/365*(CJ457-$R457+1))))),0)</f>
        <v>0</v>
      </c>
      <c r="CL457" s="154">
        <f>CJ457+1</f>
        <v>46327</v>
      </c>
      <c r="CM457" s="154">
        <f>CL457+29</f>
        <v>46356</v>
      </c>
      <c r="CN457" s="158">
        <f>IFERROR(IF(($R457-CM457)&gt;=0,0,IF(($S457-CL457)&lt;0,0,IF(AND(($S457-CM457)&gt;0,(CL457-$R457)&gt;0),$V457/365*(CM457-CL457+1),IF(AND(($S457-CM457)&lt;=0,(CL457-$R457)&gt;0),$V457/365*($S457-CL457+1),$V457/365*(CM457-$R457+1))))),0)</f>
        <v>0</v>
      </c>
      <c r="CO457" s="154">
        <f>CM457+1</f>
        <v>46357</v>
      </c>
      <c r="CP457" s="154">
        <f>CO457+30</f>
        <v>46387</v>
      </c>
      <c r="CQ457" s="158">
        <f>IFERROR(IF(($R457-CP457)&gt;=0,0,IF(($S457-CO457)&lt;0,0,IF(AND(($S457-CP457)&gt;0,(CO457-$R457)&gt;0),$V457/365*(CP457-CO457+1),IF(AND(($S457-CP457)&lt;=0,(CO457-$R457)&gt;0),$V457/365*($S457-CO457+1),$V457/365*(CP457-$R457+1))))),0)</f>
        <v>0</v>
      </c>
    </row>
    <row r="458" s="80" customFormat="1" ht="24" customHeight="1" outlineLevel="3" spans="1:95">
      <c r="A458" s="119"/>
      <c r="B458" s="120"/>
      <c r="C458" s="121"/>
      <c r="D458" s="119"/>
      <c r="E458" s="120"/>
      <c r="F458" s="120"/>
      <c r="G458" s="120"/>
      <c r="H458" s="122"/>
      <c r="I458" s="122"/>
      <c r="J458" s="122">
        <f>Z458+AC458+AF458+AI458+AL458+AO458+AR458+AU458+AX458+BA458+BD458+BG458</f>
        <v>0</v>
      </c>
      <c r="K458" s="122">
        <f>K457+1</f>
        <v>4</v>
      </c>
      <c r="L458" s="147"/>
      <c r="M458" s="148">
        <f>IFERROR(VLOOKUP($L458,'2-2 引出数据_合同数据仓库'!$B$2:$BP$10000,3,FALSE),0)</f>
        <v>0</v>
      </c>
      <c r="N458" s="122"/>
      <c r="O458" s="148">
        <f>IFERROR(VLOOKUP((LEFT(VLOOKUP($L458,'2-2 引出数据_合同数据仓库'!$B$2:$BP$10000,64,FALSE),15)&amp;(RIGHT(VLOOKUP($L458,'2-2 引出数据_合同数据仓库'!$B$2:$BP$10000,64,FALSE),4)+1)),'2-2 引出数据_合同数据仓库'!$B$2:$BP$10000,3,FALSE),0)</f>
        <v>0</v>
      </c>
      <c r="P458" s="122"/>
      <c r="Q458" s="122">
        <f>IFERROR(VLOOKUP($L458,'2-2 引出数据_合同数据仓库'!$B$2:$BP$10000,28,FALSE),0)</f>
        <v>0</v>
      </c>
      <c r="R458" s="122">
        <f>IFERROR(VLOOKUP($L458,'2-2 引出数据_合同数据仓库'!$B$2:$BP$10000,29,FALSE),0)</f>
        <v>0</v>
      </c>
      <c r="S458" s="122">
        <f>IFERROR(VLOOKUP($L458,'2-2 引出数据_合同数据仓库'!$B$2:$BP$10000,4,FALSE),0)</f>
        <v>0</v>
      </c>
      <c r="T458" s="122"/>
      <c r="U458" s="122">
        <f>IFERROR(VLOOKUP($L458,'2-2 引出数据_合同数据仓库'!$B$2:$BP$10000,15,FALSE),0)</f>
        <v>0</v>
      </c>
      <c r="V458" s="122">
        <f>U458/(S458-R458+1)*365</f>
        <v>0</v>
      </c>
      <c r="W458" s="122"/>
      <c r="X458" s="154">
        <v>45658</v>
      </c>
      <c r="Y458" s="154">
        <f>X458+30</f>
        <v>45688</v>
      </c>
      <c r="Z458" s="158">
        <f>IFERROR(IF(($R458-Y458)&gt;=0,0,IF(($S458-X458)&lt;0,0,IF(AND(($S458-Y458)&gt;0,(X458-$R458)&gt;0),$V458/365*(Y458-X458+1),IF(AND(($S458-Y458)&lt;=0,(X458-$R458)&gt;0),$V458/365*($S458-X458+1),$V458/365*(Y458-$R458+1))))),0)</f>
        <v>0</v>
      </c>
      <c r="AA458" s="154">
        <f>Y458+1</f>
        <v>45689</v>
      </c>
      <c r="AB458" s="154">
        <f>AA458+27</f>
        <v>45716</v>
      </c>
      <c r="AC458" s="158">
        <f>IFERROR(IF(($R458-AB458)&gt;=0,0,IF(($S458-AA458)&lt;0,0,IF(AND(($S458-AB458)&gt;0,(AA458-$R458)&gt;0),$V458/365*(AB458-AA458+1),IF(AND(($S458-AB458)&lt;=0,(AA458-$R458)&gt;0),$V458/365*($S458-AA458+1),$V458/365*(AB458-$R458+1))))),0)</f>
        <v>0</v>
      </c>
      <c r="AD458" s="154">
        <f>AB458+1</f>
        <v>45717</v>
      </c>
      <c r="AE458" s="154">
        <f>AD458+30</f>
        <v>45747</v>
      </c>
      <c r="AF458" s="158">
        <f>IFERROR(IF(($R458-AE458)&gt;=0,0,IF(($S458-AD458)&lt;0,0,IF(AND(($S458-AE458)&gt;0,(AD458-$R458)&gt;0),$V458/365*(AE458-AD458+1),IF(AND(($S458-AE458)&lt;=0,(AD458-$R458)&gt;0),$V458/365*($S458-AD458+1),$V458/365*(AE458-$R458+1))))),0)</f>
        <v>0</v>
      </c>
      <c r="AG458" s="154">
        <f>AE458+1</f>
        <v>45748</v>
      </c>
      <c r="AH458" s="154">
        <f>AG458+29</f>
        <v>45777</v>
      </c>
      <c r="AI458" s="158">
        <f>IFERROR(IF(($R458-AH458)&gt;=0,0,IF(($S458-AG458)&lt;0,0,IF(AND(($S458-AH458)&gt;0,(AG458-$R458)&gt;0),$V458/365*(AH458-AG458+1),IF(AND(($S458-AH458)&lt;=0,(AG458-$R458)&gt;0),$V458/365*($S458-AG458+1),$V458/365*(AH458-$R458+1))))),0)</f>
        <v>0</v>
      </c>
      <c r="AJ458" s="154">
        <f>AH458+1</f>
        <v>45778</v>
      </c>
      <c r="AK458" s="154">
        <f>AJ458+30</f>
        <v>45808</v>
      </c>
      <c r="AL458" s="158">
        <f>IFERROR(IF(($R458-AK458)&gt;=0,0,IF(($S458-AJ458)&lt;0,0,IF(AND(($S458-AK458)&gt;0,(AJ458-$R458)&gt;0),$V458/365*(AK458-AJ458+1),IF(AND(($S458-AK458)&lt;=0,(AJ458-$R458)&gt;0),$V458/365*($S458-AJ458+1),$V458/365*(AK458-$R458+1))))),0)</f>
        <v>0</v>
      </c>
      <c r="AM458" s="154">
        <f>AK458+1</f>
        <v>45809</v>
      </c>
      <c r="AN458" s="154">
        <f>AM458+29</f>
        <v>45838</v>
      </c>
      <c r="AO458" s="158">
        <f>IFERROR(IF(($R458-AN458)&gt;=0,0,IF(($S458-AM458)&lt;0,0,IF(AND(($S458-AN458)&gt;0,(AM458-$R458)&gt;0),$V458/365*(AN458-AM458+1),IF(AND(($S458-AN458)&lt;=0,(AM458-$R458)&gt;0),$V458/365*($S458-AM458+1),$V458/365*(AN458-$R458+1))))),0)</f>
        <v>0</v>
      </c>
      <c r="AP458" s="154">
        <f>AN458+1</f>
        <v>45839</v>
      </c>
      <c r="AQ458" s="154">
        <f>AP458+30</f>
        <v>45869</v>
      </c>
      <c r="AR458" s="158">
        <f>IFERROR(IF(($R458-AQ458)&gt;=0,0,IF(($S458-AP458)&lt;0,0,IF(AND(($S458-AQ458)&gt;0,(AP458-$R458)&gt;0),$V458/365*(AQ458-AP458+1),IF(AND(($S458-AQ458)&lt;=0,(AP458-$R458)&gt;0),$V458/365*($S458-AP458+1),$V458/365*(AQ458-$R458+1))))),0)</f>
        <v>0</v>
      </c>
      <c r="AS458" s="154">
        <f>AQ458+1</f>
        <v>45870</v>
      </c>
      <c r="AT458" s="154">
        <f>AS458+30</f>
        <v>45900</v>
      </c>
      <c r="AU458" s="158">
        <f>IFERROR(IF(($R458-AT458)&gt;=0,0,IF(($S458-AS458)&lt;0,0,IF(AND(($S458-AT458)&gt;0,(AS458-$R458)&gt;0),$V458/365*(AT458-AS458+1),IF(AND(($S458-AT458)&lt;=0,(AS458-$R458)&gt;0),$V458/365*($S458-AS458+1),$V458/365*(AT458-$R458+1))))),0)</f>
        <v>0</v>
      </c>
      <c r="AV458" s="154">
        <f>AT458+1</f>
        <v>45901</v>
      </c>
      <c r="AW458" s="154">
        <f>AV458+29</f>
        <v>45930</v>
      </c>
      <c r="AX458" s="158">
        <f>IFERROR(IF(($R458-AW458)&gt;=0,0,IF(($S458-AV458)&lt;0,0,IF(AND(($S458-AW458)&gt;0,(AV458-$R458)&gt;0),$V458/365*(AW458-AV458+1),IF(AND(($S458-AW458)&lt;=0,(AV458-$R458)&gt;0),$V458/365*($S458-AV458+1),$V458/365*(AW458-$R458+1))))),0)</f>
        <v>0</v>
      </c>
      <c r="AY458" s="154">
        <f>AW458+1</f>
        <v>45931</v>
      </c>
      <c r="AZ458" s="154">
        <f>AY458+30</f>
        <v>45961</v>
      </c>
      <c r="BA458" s="158">
        <f>IFERROR(IF(($R458-AZ458)&gt;=0,0,IF(($S458-AY458)&lt;0,0,IF(AND(($S458-AZ458)&gt;0,(AY458-$R458)&gt;0),$V458/365*(AZ458-AY458+1),IF(AND(($S458-AZ458)&lt;=0,(AY458-$R458)&gt;0),$V458/365*($S458-AY458+1),$V458/365*(AZ458-$R458+1))))),0)</f>
        <v>0</v>
      </c>
      <c r="BB458" s="154">
        <f>AZ458+1</f>
        <v>45962</v>
      </c>
      <c r="BC458" s="154">
        <f>BB458+29</f>
        <v>45991</v>
      </c>
      <c r="BD458" s="158">
        <f>IFERROR(IF(($R458-BC458)&gt;=0,0,IF(($S458-BB458)&lt;0,0,IF(AND(($S458-BC458)&gt;0,(BB458-$R458)&gt;0),$V458/365*(BC458-BB458+1),IF(AND(($S458-BC458)&lt;=0,(BB458-$R458)&gt;0),$V458/365*($S458-BB458+1),$V458/365*(BC458-$R458+1))))),0)</f>
        <v>0</v>
      </c>
      <c r="BE458" s="154">
        <f>BC458+1</f>
        <v>45992</v>
      </c>
      <c r="BF458" s="154">
        <f>BE458+30</f>
        <v>46022</v>
      </c>
      <c r="BG458" s="158">
        <f>IFERROR(IF(($R458-BF458)&gt;=0,0,IF(($S458-BE458)&lt;0,0,IF(AND(($S458-BF458)&gt;0,(BE458-$R458)&gt;0),$V458/365*(BF458-BE458+1),IF(AND(($S458-BF458)&lt;=0,(BE458-$R458)&gt;0),$V458/365*($S458-BE458+1),$V458/365*(BF458-$R458+1))))),0)</f>
        <v>0</v>
      </c>
      <c r="BH458" s="154">
        <v>46023</v>
      </c>
      <c r="BI458" s="154">
        <f>BH458+30</f>
        <v>46053</v>
      </c>
      <c r="BJ458" s="158">
        <f>IFERROR(IF(($R458-BI458)&gt;=0,0,IF(($S458-BH458)&lt;0,0,IF(AND(($S458-BI458)&gt;0,(BH458-$R458)&gt;0),$V458/365*(BI458-BH458+1),IF(AND(($S458-BI458)&lt;=0,(BH458-$R458)&gt;0),$V458/365*($S458-BH458+1),$V458/365*(BI458-$R458+1))))),0)</f>
        <v>0</v>
      </c>
      <c r="BK458" s="154">
        <f>BI458+1</f>
        <v>46054</v>
      </c>
      <c r="BL458" s="154">
        <f>BK458+27</f>
        <v>46081</v>
      </c>
      <c r="BM458" s="158">
        <f>IFERROR(IF(($R458-BL458)&gt;=0,0,IF(($S458-BK458)&lt;0,0,IF(AND(($S458-BL458)&gt;0,(BK458-$R458)&gt;0),$V458/365*(BL458-BK458+1),IF(AND(($S458-BL458)&lt;=0,(BK458-$R458)&gt;0),$V458/365*($S458-BK458+1),$V458/365*(BL458-$R458+1))))),0)</f>
        <v>0</v>
      </c>
      <c r="BN458" s="154">
        <f>BL458+1</f>
        <v>46082</v>
      </c>
      <c r="BO458" s="154">
        <f>BN458+30</f>
        <v>46112</v>
      </c>
      <c r="BP458" s="158">
        <f>IFERROR(IF(($R458-BO458)&gt;=0,0,IF(($S458-BN458)&lt;0,0,IF(AND(($S458-BO458)&gt;0,(BN458-$R458)&gt;0),$V458/365*(BO458-BN458+1),IF(AND(($S458-BO458)&lt;=0,(BN458-$R458)&gt;0),$V458/365*($S458-BN458+1),$V458/365*(BO458-$R458+1))))),0)</f>
        <v>0</v>
      </c>
      <c r="BQ458" s="154">
        <f>BO458+1</f>
        <v>46113</v>
      </c>
      <c r="BR458" s="154">
        <f>BQ458+29</f>
        <v>46142</v>
      </c>
      <c r="BS458" s="158">
        <f>IFERROR(IF(($R458-BR458)&gt;=0,0,IF(($S458-BQ458)&lt;0,0,IF(AND(($S458-BR458)&gt;0,(BQ458-$R458)&gt;0),$V458/365*(BR458-BQ458+1),IF(AND(($S458-BR458)&lt;=0,(BQ458-$R458)&gt;0),$V458/365*($S458-BQ458+1),$V458/365*(BR458-$R458+1))))),0)</f>
        <v>0</v>
      </c>
      <c r="BT458" s="154">
        <f>BR458+1</f>
        <v>46143</v>
      </c>
      <c r="BU458" s="154">
        <f>BT458+30</f>
        <v>46173</v>
      </c>
      <c r="BV458" s="158">
        <f>IFERROR(IF(($R458-BU458)&gt;=0,0,IF(($S458-BT458)&lt;0,0,IF(AND(($S458-BU458)&gt;0,(BT458-$R458)&gt;0),$V458/365*(BU458-BT458+1),IF(AND(($S458-BU458)&lt;=0,(BT458-$R458)&gt;0),$V458/365*($S458-BT458+1),$V458/365*(BU458-$R458+1))))),0)</f>
        <v>0</v>
      </c>
      <c r="BW458" s="154">
        <f>BU458+1</f>
        <v>46174</v>
      </c>
      <c r="BX458" s="154">
        <f>BW458+29</f>
        <v>46203</v>
      </c>
      <c r="BY458" s="158">
        <f>IFERROR(IF(($R458-BX458)&gt;=0,0,IF(($S458-BW458)&lt;0,0,IF(AND(($S458-BX458)&gt;0,(BW458-$R458)&gt;0),$V458/365*(BX458-BW458+1),IF(AND(($S458-BX458)&lt;=0,(BW458-$R458)&gt;0),$V458/365*($S458-BW458+1),$V458/365*(BX458-$R458+1))))),0)</f>
        <v>0</v>
      </c>
      <c r="BZ458" s="154">
        <f>BX458+1</f>
        <v>46204</v>
      </c>
      <c r="CA458" s="154">
        <f>BZ458+30</f>
        <v>46234</v>
      </c>
      <c r="CB458" s="158">
        <f>IFERROR(IF(($R458-CA458)&gt;=0,0,IF(($S458-BZ458)&lt;0,0,IF(AND(($S458-CA458)&gt;0,(BZ458-$R458)&gt;0),$V458/365*(CA458-BZ458+1),IF(AND(($S458-CA458)&lt;=0,(BZ458-$R458)&gt;0),$V458/365*($S458-BZ458+1),$V458/365*(CA458-$R458+1))))),0)</f>
        <v>0</v>
      </c>
      <c r="CC458" s="154">
        <f>CA458+1</f>
        <v>46235</v>
      </c>
      <c r="CD458" s="154">
        <f>CC458+30</f>
        <v>46265</v>
      </c>
      <c r="CE458" s="158">
        <f>IFERROR(IF(($R458-CD458)&gt;=0,0,IF(($S458-CC458)&lt;0,0,IF(AND(($S458-CD458)&gt;0,(CC458-$R458)&gt;0),$V458/365*(CD458-CC458+1),IF(AND(($S458-CD458)&lt;=0,(CC458-$R458)&gt;0),$V458/365*($S458-CC458+1),$V458/365*(CD458-$R458+1))))),0)</f>
        <v>0</v>
      </c>
      <c r="CF458" s="154">
        <f>CD458+1</f>
        <v>46266</v>
      </c>
      <c r="CG458" s="154">
        <f>CF458+29</f>
        <v>46295</v>
      </c>
      <c r="CH458" s="158">
        <f>IFERROR(IF(($R458-CG458)&gt;=0,0,IF(($S458-CF458)&lt;0,0,IF(AND(($S458-CG458)&gt;0,(CF458-$R458)&gt;0),$V458/365*(CG458-CF458+1),IF(AND(($S458-CG458)&lt;=0,(CF458-$R458)&gt;0),$V458/365*($S458-CF458+1),$V458/365*(CG458-$R458+1))))),0)</f>
        <v>0</v>
      </c>
      <c r="CI458" s="154">
        <f>CG458+1</f>
        <v>46296</v>
      </c>
      <c r="CJ458" s="154">
        <f>CI458+30</f>
        <v>46326</v>
      </c>
      <c r="CK458" s="158">
        <f>IFERROR(IF(($R458-CJ458)&gt;=0,0,IF(($S458-CI458)&lt;0,0,IF(AND(($S458-CJ458)&gt;0,(CI458-$R458)&gt;0),$V458/365*(CJ458-CI458+1),IF(AND(($S458-CJ458)&lt;=0,(CI458-$R458)&gt;0),$V458/365*($S458-CI458+1),$V458/365*(CJ458-$R458+1))))),0)</f>
        <v>0</v>
      </c>
      <c r="CL458" s="154">
        <f>CJ458+1</f>
        <v>46327</v>
      </c>
      <c r="CM458" s="154">
        <f>CL458+29</f>
        <v>46356</v>
      </c>
      <c r="CN458" s="158">
        <f>IFERROR(IF(($R458-CM458)&gt;=0,0,IF(($S458-CL458)&lt;0,0,IF(AND(($S458-CM458)&gt;0,(CL458-$R458)&gt;0),$V458/365*(CM458-CL458+1),IF(AND(($S458-CM458)&lt;=0,(CL458-$R458)&gt;0),$V458/365*($S458-CL458+1),$V458/365*(CM458-$R458+1))))),0)</f>
        <v>0</v>
      </c>
      <c r="CO458" s="154">
        <f>CM458+1</f>
        <v>46357</v>
      </c>
      <c r="CP458" s="154">
        <f>CO458+30</f>
        <v>46387</v>
      </c>
      <c r="CQ458" s="158">
        <f>IFERROR(IF(($R458-CP458)&gt;=0,0,IF(($S458-CO458)&lt;0,0,IF(AND(($S458-CP458)&gt;0,(CO458-$R458)&gt;0),$V458/365*(CP458-CO458+1),IF(AND(($S458-CP458)&lt;=0,(CO458-$R458)&gt;0),$V458/365*($S458-CO458+1),$V458/365*(CP458-$R458+1))))),0)</f>
        <v>0</v>
      </c>
    </row>
    <row r="459" s="80" customFormat="1" ht="24" customHeight="1" outlineLevel="4" spans="1:95">
      <c r="A459" s="123" t="s">
        <v>2814</v>
      </c>
      <c r="B459" s="124"/>
      <c r="C459" s="124"/>
      <c r="D459" s="124"/>
      <c r="E459" s="124"/>
      <c r="F459" s="124"/>
      <c r="G459" s="125"/>
      <c r="H459" s="126"/>
      <c r="I459" s="126"/>
      <c r="J459" s="126"/>
      <c r="K459" s="126"/>
      <c r="L459" s="149"/>
      <c r="M459" s="149"/>
      <c r="N459" s="126"/>
      <c r="O459" s="126"/>
      <c r="P459" s="126"/>
      <c r="Q459" s="126"/>
      <c r="R459" s="126"/>
      <c r="S459" s="126"/>
      <c r="T459" s="126"/>
      <c r="U459" s="126"/>
      <c r="V459" s="126"/>
      <c r="W459" s="126"/>
      <c r="X459" s="126"/>
      <c r="Y459" s="126"/>
      <c r="Z459" s="126"/>
      <c r="AA459" s="126"/>
      <c r="AB459" s="126"/>
      <c r="AC459" s="126"/>
      <c r="AD459" s="126"/>
      <c r="AE459" s="126"/>
      <c r="AF459" s="126"/>
      <c r="AG459" s="126"/>
      <c r="AH459" s="126"/>
      <c r="AI459" s="126"/>
      <c r="AJ459" s="126"/>
      <c r="AK459" s="126"/>
      <c r="AL459" s="126"/>
      <c r="AM459" s="126"/>
      <c r="AN459" s="126"/>
      <c r="AO459" s="126"/>
      <c r="AP459" s="126"/>
      <c r="AQ459" s="126"/>
      <c r="AR459" s="126"/>
      <c r="AS459" s="126"/>
      <c r="AT459" s="126"/>
      <c r="AU459" s="126"/>
      <c r="AV459" s="126"/>
      <c r="AW459" s="126"/>
      <c r="AX459" s="126"/>
      <c r="AY459" s="126"/>
      <c r="AZ459" s="126"/>
      <c r="BA459" s="126"/>
      <c r="BB459" s="126"/>
      <c r="BC459" s="126"/>
      <c r="BD459" s="126"/>
      <c r="BE459" s="126"/>
      <c r="BF459" s="126"/>
      <c r="BG459" s="126"/>
      <c r="BH459" s="126"/>
      <c r="BI459" s="126"/>
      <c r="BJ459" s="126"/>
      <c r="BK459" s="126"/>
      <c r="BL459" s="126"/>
      <c r="BM459" s="126"/>
      <c r="BN459" s="126"/>
      <c r="BO459" s="126"/>
      <c r="BP459" s="126"/>
      <c r="BQ459" s="126"/>
      <c r="BR459" s="126"/>
      <c r="BS459" s="126"/>
      <c r="BT459" s="126"/>
      <c r="BU459" s="126"/>
      <c r="BV459" s="126"/>
      <c r="BW459" s="126"/>
      <c r="BX459" s="126"/>
      <c r="BY459" s="126"/>
      <c r="BZ459" s="126"/>
      <c r="CA459" s="126"/>
      <c r="CB459" s="126"/>
      <c r="CC459" s="126"/>
      <c r="CD459" s="126"/>
      <c r="CE459" s="126"/>
      <c r="CF459" s="126"/>
      <c r="CG459" s="126"/>
      <c r="CH459" s="126"/>
      <c r="CI459" s="126"/>
      <c r="CJ459" s="126"/>
      <c r="CK459" s="126"/>
      <c r="CL459" s="126"/>
      <c r="CM459" s="126"/>
      <c r="CN459" s="126"/>
      <c r="CO459" s="126"/>
      <c r="CP459" s="126"/>
      <c r="CQ459" s="126"/>
    </row>
    <row r="460" ht="24" customHeight="1" outlineLevel="2" spans="1:95">
      <c r="A460" s="49"/>
      <c r="B460" s="112" t="s">
        <v>792</v>
      </c>
      <c r="C460" s="113" t="s">
        <v>1562</v>
      </c>
      <c r="D460" s="49" t="s">
        <v>1563</v>
      </c>
      <c r="E460" s="112" t="s">
        <v>1564</v>
      </c>
      <c r="F460" s="112"/>
      <c r="G460" s="112" t="s">
        <v>936</v>
      </c>
      <c r="H460" s="114">
        <f>X460+AA460+AD460+AG460+AJ460+AM460+AP460+AS460+AV460+AY460+BB460+BE460</f>
        <v>0</v>
      </c>
      <c r="I460" s="114">
        <f>Y460+AB460+AE460+AH460+AK460+AN460+AQ460+AT460+AW460+AZ460+BC460+BF460</f>
        <v>0</v>
      </c>
      <c r="J460" s="114">
        <f>Z460+AC460+AF460+AI460+AL460+AO460+AR460+AU460+AX460+BA460+BD460+BG460</f>
        <v>0</v>
      </c>
      <c r="K460" s="114"/>
      <c r="L460" s="145"/>
      <c r="M460" s="145"/>
      <c r="N460" s="114"/>
      <c r="O460" s="114"/>
      <c r="P460" s="114"/>
      <c r="Q460" s="114"/>
      <c r="R460" s="114"/>
      <c r="S460" s="114"/>
      <c r="T460" s="114"/>
      <c r="U460" s="114"/>
      <c r="V460" s="114"/>
      <c r="W460" s="114"/>
      <c r="X460" s="114">
        <f>VLOOKUP($C460,'1 预算编制表单'!$C:$BJ,27,FALSE)</f>
        <v>0</v>
      </c>
      <c r="Y460" s="114">
        <f>X460-Z460</f>
        <v>0</v>
      </c>
      <c r="Z460" s="114">
        <f>SUM(Z461:Z465)</f>
        <v>0</v>
      </c>
      <c r="AA460" s="114">
        <f>VLOOKUP($C460,'1 预算编制表单'!$C:$BJ,30,FALSE)</f>
        <v>0</v>
      </c>
      <c r="AB460" s="114">
        <f>AA460-AC460</f>
        <v>0</v>
      </c>
      <c r="AC460" s="114">
        <f>SUM(AC461:AC465)</f>
        <v>0</v>
      </c>
      <c r="AD460" s="114">
        <f>VLOOKUP($C460,'1 预算编制表单'!$C:$BJ,33,FALSE)</f>
        <v>0</v>
      </c>
      <c r="AE460" s="114">
        <f>AD460-AF460</f>
        <v>0</v>
      </c>
      <c r="AF460" s="114">
        <f>SUM(AF461:AF465)</f>
        <v>0</v>
      </c>
      <c r="AG460" s="114">
        <f>VLOOKUP($C460,'1 预算编制表单'!$C:$BJ,36,FALSE)</f>
        <v>0</v>
      </c>
      <c r="AH460" s="114">
        <f>AG460-AI460</f>
        <v>0</v>
      </c>
      <c r="AI460" s="114">
        <f>SUM(AI461:AI465)</f>
        <v>0</v>
      </c>
      <c r="AJ460" s="114">
        <f>VLOOKUP($C460,'1 预算编制表单'!$C:$BJ,39,FALSE)</f>
        <v>0</v>
      </c>
      <c r="AK460" s="114">
        <f>AJ460-AL460</f>
        <v>0</v>
      </c>
      <c r="AL460" s="114">
        <f>SUM(AL461:AL465)</f>
        <v>0</v>
      </c>
      <c r="AM460" s="114">
        <f>VLOOKUP($C460,'1 预算编制表单'!$C:$BJ,42,FALSE)</f>
        <v>0</v>
      </c>
      <c r="AN460" s="114">
        <f>AM460-AO460</f>
        <v>0</v>
      </c>
      <c r="AO460" s="114">
        <f>SUM(AO461:AO465)</f>
        <v>0</v>
      </c>
      <c r="AP460" s="114">
        <f>VLOOKUP($C460,'1 预算编制表单'!$C:$BJ,45,FALSE)</f>
        <v>0</v>
      </c>
      <c r="AQ460" s="114">
        <f>AP460-AR460</f>
        <v>0</v>
      </c>
      <c r="AR460" s="114">
        <f>SUM(AR461:AR465)</f>
        <v>0</v>
      </c>
      <c r="AS460" s="114">
        <f>VLOOKUP($C460,'1 预算编制表单'!$C:$BJ,48,FALSE)</f>
        <v>0</v>
      </c>
      <c r="AT460" s="114">
        <f>AS460-AU460</f>
        <v>0</v>
      </c>
      <c r="AU460" s="114">
        <f>SUM(AU461:AU465)</f>
        <v>0</v>
      </c>
      <c r="AV460" s="114">
        <f>VLOOKUP($C460,'1 预算编制表单'!$C:$BJ,51,FALSE)</f>
        <v>0</v>
      </c>
      <c r="AW460" s="114">
        <f>AV460-AX460</f>
        <v>0</v>
      </c>
      <c r="AX460" s="114">
        <f>SUM(AX461:AX465)</f>
        <v>0</v>
      </c>
      <c r="AY460" s="114">
        <f>VLOOKUP($C460,'1 预算编制表单'!$C:$BJ,54,FALSE)</f>
        <v>0</v>
      </c>
      <c r="AZ460" s="114">
        <f>AY460-BA460</f>
        <v>0</v>
      </c>
      <c r="BA460" s="114">
        <f>SUM(BA461:BA465)</f>
        <v>0</v>
      </c>
      <c r="BB460" s="114">
        <f>VLOOKUP($C460,'1 预算编制表单'!$C:$BJ,57,FALSE)</f>
        <v>0</v>
      </c>
      <c r="BC460" s="114">
        <f>BB460-BD460</f>
        <v>0</v>
      </c>
      <c r="BD460" s="114">
        <f>SUM(BD461:BD465)</f>
        <v>0</v>
      </c>
      <c r="BE460" s="114">
        <f>VLOOKUP($C460,'1 预算编制表单'!$C:$BJ,60,FALSE)</f>
        <v>0</v>
      </c>
      <c r="BF460" s="114">
        <f>BE460-BG460</f>
        <v>0</v>
      </c>
      <c r="BG460" s="114">
        <f>SUM(BG461:BG465)</f>
        <v>0</v>
      </c>
      <c r="BH460" s="114">
        <f>VLOOKUP($C460,'1 预算编制表单'!$C:$BJ,27,FALSE)</f>
        <v>0</v>
      </c>
      <c r="BI460" s="114">
        <f>BH460-BJ460</f>
        <v>0</v>
      </c>
      <c r="BJ460" s="114">
        <f>SUM(BJ461:BJ465)</f>
        <v>0</v>
      </c>
      <c r="BK460" s="114">
        <f>VLOOKUP($C460,'1 预算编制表单'!$C:$BJ,30,FALSE)</f>
        <v>0</v>
      </c>
      <c r="BL460" s="114">
        <f>BK460-BM460</f>
        <v>0</v>
      </c>
      <c r="BM460" s="114">
        <f>SUM(BM461:BM465)</f>
        <v>0</v>
      </c>
      <c r="BN460" s="114">
        <f>VLOOKUP($C460,'1 预算编制表单'!$C:$BJ,33,FALSE)</f>
        <v>0</v>
      </c>
      <c r="BO460" s="114">
        <f>BN460-BP460</f>
        <v>0</v>
      </c>
      <c r="BP460" s="114">
        <f>SUM(BP461:BP465)</f>
        <v>0</v>
      </c>
      <c r="BQ460" s="114">
        <f>VLOOKUP($C460,'1 预算编制表单'!$C:$BJ,36,FALSE)</f>
        <v>0</v>
      </c>
      <c r="BR460" s="114">
        <f>BQ460-BS460</f>
        <v>0</v>
      </c>
      <c r="BS460" s="114">
        <f>SUM(BS461:BS465)</f>
        <v>0</v>
      </c>
      <c r="BT460" s="114">
        <f>VLOOKUP($C460,'1 预算编制表单'!$C:$BJ,39,FALSE)</f>
        <v>0</v>
      </c>
      <c r="BU460" s="114">
        <f>BT460-BV460</f>
        <v>0</v>
      </c>
      <c r="BV460" s="114">
        <f>SUM(BV461:BV465)</f>
        <v>0</v>
      </c>
      <c r="BW460" s="114">
        <f>VLOOKUP($C460,'1 预算编制表单'!$C:$BJ,42,FALSE)</f>
        <v>0</v>
      </c>
      <c r="BX460" s="114">
        <f>BW460-BY460</f>
        <v>0</v>
      </c>
      <c r="BY460" s="114">
        <f>SUM(BY461:BY465)</f>
        <v>0</v>
      </c>
      <c r="BZ460" s="114">
        <f>VLOOKUP($C460,'1 预算编制表单'!$C:$BJ,45,FALSE)</f>
        <v>0</v>
      </c>
      <c r="CA460" s="114">
        <f>BZ460-CB460</f>
        <v>0</v>
      </c>
      <c r="CB460" s="114">
        <f>SUM(CB461:CB465)</f>
        <v>0</v>
      </c>
      <c r="CC460" s="114">
        <f>VLOOKUP($C460,'1 预算编制表单'!$C:$BJ,48,FALSE)</f>
        <v>0</v>
      </c>
      <c r="CD460" s="114">
        <f>CC460-CE460</f>
        <v>0</v>
      </c>
      <c r="CE460" s="114">
        <f>SUM(CE461:CE465)</f>
        <v>0</v>
      </c>
      <c r="CF460" s="114">
        <f>VLOOKUP($C460,'1 预算编制表单'!$C:$BJ,51,FALSE)</f>
        <v>0</v>
      </c>
      <c r="CG460" s="114">
        <f>CF460-CH460</f>
        <v>0</v>
      </c>
      <c r="CH460" s="114">
        <f>SUM(CH461:CH465)</f>
        <v>0</v>
      </c>
      <c r="CI460" s="114">
        <f>VLOOKUP($C460,'1 预算编制表单'!$C:$BJ,54,FALSE)</f>
        <v>0</v>
      </c>
      <c r="CJ460" s="114">
        <f>CI460-CK460</f>
        <v>0</v>
      </c>
      <c r="CK460" s="114">
        <f>SUM(CK461:CK465)</f>
        <v>0</v>
      </c>
      <c r="CL460" s="114">
        <f>VLOOKUP($C460,'1 预算编制表单'!$C:$BJ,57,FALSE)</f>
        <v>0</v>
      </c>
      <c r="CM460" s="114">
        <f>CL460-CN460</f>
        <v>0</v>
      </c>
      <c r="CN460" s="114">
        <f>SUM(CN461:CN465)</f>
        <v>0</v>
      </c>
      <c r="CO460" s="114">
        <f>VLOOKUP($C460,'1 预算编制表单'!$C:$BJ,60,FALSE)</f>
        <v>0</v>
      </c>
      <c r="CP460" s="114">
        <f>CO460-CQ460</f>
        <v>0</v>
      </c>
      <c r="CQ460" s="114">
        <f>SUM(CQ461:CQ465)</f>
        <v>0</v>
      </c>
    </row>
    <row r="461" s="80" customFormat="1" ht="24" customHeight="1" outlineLevel="3" spans="1:95">
      <c r="A461" s="119"/>
      <c r="B461" s="120"/>
      <c r="C461" s="121"/>
      <c r="D461" s="119"/>
      <c r="E461" s="120"/>
      <c r="F461" s="120"/>
      <c r="G461" s="120"/>
      <c r="H461" s="122"/>
      <c r="I461" s="122"/>
      <c r="J461" s="122">
        <f>Z461+AC461+AF461+AI461+AL461+AO461+AR461+AU461+AX461+BA461+BD461+BG461</f>
        <v>0</v>
      </c>
      <c r="K461" s="122">
        <v>1</v>
      </c>
      <c r="L461" s="147"/>
      <c r="M461" s="148">
        <f>IFERROR(VLOOKUP($L461,'2-2 引出数据_合同数据仓库'!$B$2:$BP$10000,3,FALSE),0)</f>
        <v>0</v>
      </c>
      <c r="N461" s="122"/>
      <c r="O461" s="148">
        <f>IFERROR(VLOOKUP((LEFT(VLOOKUP($L461,'2-2 引出数据_合同数据仓库'!$B$2:$BP$10000,64,FALSE),15)&amp;(RIGHT(VLOOKUP($L461,'2-2 引出数据_合同数据仓库'!$B$2:$BP$10000,64,FALSE),4)+1)),'2-2 引出数据_合同数据仓库'!$B$2:$BP$10000,3,FALSE),0)</f>
        <v>0</v>
      </c>
      <c r="P461" s="122"/>
      <c r="Q461" s="122">
        <f>IFERROR(VLOOKUP($L461,'2-2 引出数据_合同数据仓库'!$B$2:$BP$10000,28,FALSE),0)</f>
        <v>0</v>
      </c>
      <c r="R461" s="122">
        <f>IFERROR(VLOOKUP($L461,'2-2 引出数据_合同数据仓库'!$B$2:$BP$10000,29,FALSE),0)</f>
        <v>0</v>
      </c>
      <c r="S461" s="122">
        <f>IFERROR(VLOOKUP($L461,'2-2 引出数据_合同数据仓库'!$B$2:$BP$10000,4,FALSE),0)</f>
        <v>0</v>
      </c>
      <c r="T461" s="122"/>
      <c r="U461" s="122">
        <f>IFERROR(VLOOKUP($L461,'2-2 引出数据_合同数据仓库'!$B$2:$BP$10000,15,FALSE),0)</f>
        <v>0</v>
      </c>
      <c r="V461" s="122">
        <f>U461/(S461-R461+1)*365</f>
        <v>0</v>
      </c>
      <c r="W461" s="122"/>
      <c r="X461" s="154">
        <v>45658</v>
      </c>
      <c r="Y461" s="154">
        <f>X461+30</f>
        <v>45688</v>
      </c>
      <c r="Z461" s="158">
        <f>IFERROR(IF(($R461-Y461)&gt;=0,0,IF(($S461-X461)&lt;0,0,IF(AND(($S461-Y461)&gt;0,(X461-$R461)&gt;0),$V461/365*(Y461-X461+1),IF(AND(($S461-Y461)&lt;=0,(X461-$R461)&gt;0),$V461/365*($S461-X461+1),$V461/365*(Y461-$R461+1))))),0)</f>
        <v>0</v>
      </c>
      <c r="AA461" s="154">
        <f>Y461+1</f>
        <v>45689</v>
      </c>
      <c r="AB461" s="154">
        <f>AA461+27</f>
        <v>45716</v>
      </c>
      <c r="AC461" s="158">
        <f>IFERROR(IF(($R461-AB461)&gt;=0,0,IF(($S461-AA461)&lt;0,0,IF(AND(($S461-AB461)&gt;0,(AA461-$R461)&gt;0),$V461/365*(AB461-AA461+1),IF(AND(($S461-AB461)&lt;=0,(AA461-$R461)&gt;0),$V461/365*($S461-AA461+1),$V461/365*(AB461-$R461+1))))),0)</f>
        <v>0</v>
      </c>
      <c r="AD461" s="154">
        <f>AB461+1</f>
        <v>45717</v>
      </c>
      <c r="AE461" s="154">
        <f>AD461+30</f>
        <v>45747</v>
      </c>
      <c r="AF461" s="158">
        <f>IFERROR(IF(($R461-AE461)&gt;=0,0,IF(($S461-AD461)&lt;0,0,IF(AND(($S461-AE461)&gt;0,(AD461-$R461)&gt;0),$V461/365*(AE461-AD461+1),IF(AND(($S461-AE461)&lt;=0,(AD461-$R461)&gt;0),$V461/365*($S461-AD461+1),$V461/365*(AE461-$R461+1))))),0)</f>
        <v>0</v>
      </c>
      <c r="AG461" s="154">
        <f>AE461+1</f>
        <v>45748</v>
      </c>
      <c r="AH461" s="154">
        <f>AG461+29</f>
        <v>45777</v>
      </c>
      <c r="AI461" s="158">
        <f>IFERROR(IF(($R461-AH461)&gt;=0,0,IF(($S461-AG461)&lt;0,0,IF(AND(($S461-AH461)&gt;0,(AG461-$R461)&gt;0),$V461/365*(AH461-AG461+1),IF(AND(($S461-AH461)&lt;=0,(AG461-$R461)&gt;0),$V461/365*($S461-AG461+1),$V461/365*(AH461-$R461+1))))),0)</f>
        <v>0</v>
      </c>
      <c r="AJ461" s="154">
        <f>AH461+1</f>
        <v>45778</v>
      </c>
      <c r="AK461" s="154">
        <f>AJ461+30</f>
        <v>45808</v>
      </c>
      <c r="AL461" s="158">
        <f>IFERROR(IF(($R461-AK461)&gt;=0,0,IF(($S461-AJ461)&lt;0,0,IF(AND(($S461-AK461)&gt;0,(AJ461-$R461)&gt;0),$V461/365*(AK461-AJ461+1),IF(AND(($S461-AK461)&lt;=0,(AJ461-$R461)&gt;0),$V461/365*($S461-AJ461+1),$V461/365*(AK461-$R461+1))))),0)</f>
        <v>0</v>
      </c>
      <c r="AM461" s="154">
        <f>AK461+1</f>
        <v>45809</v>
      </c>
      <c r="AN461" s="154">
        <f>AM461+29</f>
        <v>45838</v>
      </c>
      <c r="AO461" s="158">
        <f>IFERROR(IF(($R461-AN461)&gt;=0,0,IF(($S461-AM461)&lt;0,0,IF(AND(($S461-AN461)&gt;0,(AM461-$R461)&gt;0),$V461/365*(AN461-AM461+1),IF(AND(($S461-AN461)&lt;=0,(AM461-$R461)&gt;0),$V461/365*($S461-AM461+1),$V461/365*(AN461-$R461+1))))),0)</f>
        <v>0</v>
      </c>
      <c r="AP461" s="154">
        <f>AN461+1</f>
        <v>45839</v>
      </c>
      <c r="AQ461" s="154">
        <f>AP461+30</f>
        <v>45869</v>
      </c>
      <c r="AR461" s="158">
        <f>IFERROR(IF(($R461-AQ461)&gt;=0,0,IF(($S461-AP461)&lt;0,0,IF(AND(($S461-AQ461)&gt;0,(AP461-$R461)&gt;0),$V461/365*(AQ461-AP461+1),IF(AND(($S461-AQ461)&lt;=0,(AP461-$R461)&gt;0),$V461/365*($S461-AP461+1),$V461/365*(AQ461-$R461+1))))),0)</f>
        <v>0</v>
      </c>
      <c r="AS461" s="154">
        <f>AQ461+1</f>
        <v>45870</v>
      </c>
      <c r="AT461" s="154">
        <f>AS461+30</f>
        <v>45900</v>
      </c>
      <c r="AU461" s="158">
        <f>IFERROR(IF(($R461-AT461)&gt;=0,0,IF(($S461-AS461)&lt;0,0,IF(AND(($S461-AT461)&gt;0,(AS461-$R461)&gt;0),$V461/365*(AT461-AS461+1),IF(AND(($S461-AT461)&lt;=0,(AS461-$R461)&gt;0),$V461/365*($S461-AS461+1),$V461/365*(AT461-$R461+1))))),0)</f>
        <v>0</v>
      </c>
      <c r="AV461" s="154">
        <f>AT461+1</f>
        <v>45901</v>
      </c>
      <c r="AW461" s="154">
        <f>AV461+29</f>
        <v>45930</v>
      </c>
      <c r="AX461" s="158">
        <f>IFERROR(IF(($R461-AW461)&gt;=0,0,IF(($S461-AV461)&lt;0,0,IF(AND(($S461-AW461)&gt;0,(AV461-$R461)&gt;0),$V461/365*(AW461-AV461+1),IF(AND(($S461-AW461)&lt;=0,(AV461-$R461)&gt;0),$V461/365*($S461-AV461+1),$V461/365*(AW461-$R461+1))))),0)</f>
        <v>0</v>
      </c>
      <c r="AY461" s="154">
        <f>AW461+1</f>
        <v>45931</v>
      </c>
      <c r="AZ461" s="154">
        <f>AY461+30</f>
        <v>45961</v>
      </c>
      <c r="BA461" s="158">
        <f>IFERROR(IF(($R461-AZ461)&gt;=0,0,IF(($S461-AY461)&lt;0,0,IF(AND(($S461-AZ461)&gt;0,(AY461-$R461)&gt;0),$V461/365*(AZ461-AY461+1),IF(AND(($S461-AZ461)&lt;=0,(AY461-$R461)&gt;0),$V461/365*($S461-AY461+1),$V461/365*(AZ461-$R461+1))))),0)</f>
        <v>0</v>
      </c>
      <c r="BB461" s="154">
        <f>AZ461+1</f>
        <v>45962</v>
      </c>
      <c r="BC461" s="154">
        <f>BB461+29</f>
        <v>45991</v>
      </c>
      <c r="BD461" s="158">
        <f>IFERROR(IF(($R461-BC461)&gt;=0,0,IF(($S461-BB461)&lt;0,0,IF(AND(($S461-BC461)&gt;0,(BB461-$R461)&gt;0),$V461/365*(BC461-BB461+1),IF(AND(($S461-BC461)&lt;=0,(BB461-$R461)&gt;0),$V461/365*($S461-BB461+1),$V461/365*(BC461-$R461+1))))),0)</f>
        <v>0</v>
      </c>
      <c r="BE461" s="154">
        <f>BC461+1</f>
        <v>45992</v>
      </c>
      <c r="BF461" s="154">
        <f>BE461+30</f>
        <v>46022</v>
      </c>
      <c r="BG461" s="158">
        <f>IFERROR(IF(($R461-BF461)&gt;=0,0,IF(($S461-BE461)&lt;0,0,IF(AND(($S461-BF461)&gt;0,(BE461-$R461)&gt;0),$V461/365*(BF461-BE461+1),IF(AND(($S461-BF461)&lt;=0,(BE461-$R461)&gt;0),$V461/365*($S461-BE461+1),$V461/365*(BF461-$R461+1))))),0)</f>
        <v>0</v>
      </c>
      <c r="BH461" s="154">
        <v>46023</v>
      </c>
      <c r="BI461" s="154">
        <f>BH461+30</f>
        <v>46053</v>
      </c>
      <c r="BJ461" s="158">
        <f>IFERROR(IF(($R461-BI461)&gt;=0,0,IF(($S461-BH461)&lt;0,0,IF(AND(($S461-BI461)&gt;0,(BH461-$R461)&gt;0),$V461/365*(BI461-BH461+1),IF(AND(($S461-BI461)&lt;=0,(BH461-$R461)&gt;0),$V461/365*($S461-BH461+1),$V461/365*(BI461-$R461+1))))),0)</f>
        <v>0</v>
      </c>
      <c r="BK461" s="154">
        <f>BI461+1</f>
        <v>46054</v>
      </c>
      <c r="BL461" s="154">
        <f>BK461+27</f>
        <v>46081</v>
      </c>
      <c r="BM461" s="158">
        <f>IFERROR(IF(($R461-BL461)&gt;=0,0,IF(($S461-BK461)&lt;0,0,IF(AND(($S461-BL461)&gt;0,(BK461-$R461)&gt;0),$V461/365*(BL461-BK461+1),IF(AND(($S461-BL461)&lt;=0,(BK461-$R461)&gt;0),$V461/365*($S461-BK461+1),$V461/365*(BL461-$R461+1))))),0)</f>
        <v>0</v>
      </c>
      <c r="BN461" s="154">
        <f>BL461+1</f>
        <v>46082</v>
      </c>
      <c r="BO461" s="154">
        <f>BN461+30</f>
        <v>46112</v>
      </c>
      <c r="BP461" s="158">
        <f>IFERROR(IF(($R461-BO461)&gt;=0,0,IF(($S461-BN461)&lt;0,0,IF(AND(($S461-BO461)&gt;0,(BN461-$R461)&gt;0),$V461/365*(BO461-BN461+1),IF(AND(($S461-BO461)&lt;=0,(BN461-$R461)&gt;0),$V461/365*($S461-BN461+1),$V461/365*(BO461-$R461+1))))),0)</f>
        <v>0</v>
      </c>
      <c r="BQ461" s="154">
        <f>BO461+1</f>
        <v>46113</v>
      </c>
      <c r="BR461" s="154">
        <f>BQ461+29</f>
        <v>46142</v>
      </c>
      <c r="BS461" s="158">
        <f>IFERROR(IF(($R461-BR461)&gt;=0,0,IF(($S461-BQ461)&lt;0,0,IF(AND(($S461-BR461)&gt;0,(BQ461-$R461)&gt;0),$V461/365*(BR461-BQ461+1),IF(AND(($S461-BR461)&lt;=0,(BQ461-$R461)&gt;0),$V461/365*($S461-BQ461+1),$V461/365*(BR461-$R461+1))))),0)</f>
        <v>0</v>
      </c>
      <c r="BT461" s="154">
        <f>BR461+1</f>
        <v>46143</v>
      </c>
      <c r="BU461" s="154">
        <f>BT461+30</f>
        <v>46173</v>
      </c>
      <c r="BV461" s="158">
        <f>IFERROR(IF(($R461-BU461)&gt;=0,0,IF(($S461-BT461)&lt;0,0,IF(AND(($S461-BU461)&gt;0,(BT461-$R461)&gt;0),$V461/365*(BU461-BT461+1),IF(AND(($S461-BU461)&lt;=0,(BT461-$R461)&gt;0),$V461/365*($S461-BT461+1),$V461/365*(BU461-$R461+1))))),0)</f>
        <v>0</v>
      </c>
      <c r="BW461" s="154">
        <f>BU461+1</f>
        <v>46174</v>
      </c>
      <c r="BX461" s="154">
        <f>BW461+29</f>
        <v>46203</v>
      </c>
      <c r="BY461" s="158">
        <f>IFERROR(IF(($R461-BX461)&gt;=0,0,IF(($S461-BW461)&lt;0,0,IF(AND(($S461-BX461)&gt;0,(BW461-$R461)&gt;0),$V461/365*(BX461-BW461+1),IF(AND(($S461-BX461)&lt;=0,(BW461-$R461)&gt;0),$V461/365*($S461-BW461+1),$V461/365*(BX461-$R461+1))))),0)</f>
        <v>0</v>
      </c>
      <c r="BZ461" s="154">
        <f>BX461+1</f>
        <v>46204</v>
      </c>
      <c r="CA461" s="154">
        <f>BZ461+30</f>
        <v>46234</v>
      </c>
      <c r="CB461" s="158">
        <f>IFERROR(IF(($R461-CA461)&gt;=0,0,IF(($S461-BZ461)&lt;0,0,IF(AND(($S461-CA461)&gt;0,(BZ461-$R461)&gt;0),$V461/365*(CA461-BZ461+1),IF(AND(($S461-CA461)&lt;=0,(BZ461-$R461)&gt;0),$V461/365*($S461-BZ461+1),$V461/365*(CA461-$R461+1))))),0)</f>
        <v>0</v>
      </c>
      <c r="CC461" s="154">
        <f>CA461+1</f>
        <v>46235</v>
      </c>
      <c r="CD461" s="154">
        <f>CC461+30</f>
        <v>46265</v>
      </c>
      <c r="CE461" s="158">
        <f>IFERROR(IF(($R461-CD461)&gt;=0,0,IF(($S461-CC461)&lt;0,0,IF(AND(($S461-CD461)&gt;0,(CC461-$R461)&gt;0),$V461/365*(CD461-CC461+1),IF(AND(($S461-CD461)&lt;=0,(CC461-$R461)&gt;0),$V461/365*($S461-CC461+1),$V461/365*(CD461-$R461+1))))),0)</f>
        <v>0</v>
      </c>
      <c r="CF461" s="154">
        <f>CD461+1</f>
        <v>46266</v>
      </c>
      <c r="CG461" s="154">
        <f>CF461+29</f>
        <v>46295</v>
      </c>
      <c r="CH461" s="158">
        <f>IFERROR(IF(($R461-CG461)&gt;=0,0,IF(($S461-CF461)&lt;0,0,IF(AND(($S461-CG461)&gt;0,(CF461-$R461)&gt;0),$V461/365*(CG461-CF461+1),IF(AND(($S461-CG461)&lt;=0,(CF461-$R461)&gt;0),$V461/365*($S461-CF461+1),$V461/365*(CG461-$R461+1))))),0)</f>
        <v>0</v>
      </c>
      <c r="CI461" s="154">
        <f>CG461+1</f>
        <v>46296</v>
      </c>
      <c r="CJ461" s="154">
        <f>CI461+30</f>
        <v>46326</v>
      </c>
      <c r="CK461" s="158">
        <f>IFERROR(IF(($R461-CJ461)&gt;=0,0,IF(($S461-CI461)&lt;0,0,IF(AND(($S461-CJ461)&gt;0,(CI461-$R461)&gt;0),$V461/365*(CJ461-CI461+1),IF(AND(($S461-CJ461)&lt;=0,(CI461-$R461)&gt;0),$V461/365*($S461-CI461+1),$V461/365*(CJ461-$R461+1))))),0)</f>
        <v>0</v>
      </c>
      <c r="CL461" s="154">
        <f>CJ461+1</f>
        <v>46327</v>
      </c>
      <c r="CM461" s="154">
        <f>CL461+29</f>
        <v>46356</v>
      </c>
      <c r="CN461" s="158">
        <f>IFERROR(IF(($R461-CM461)&gt;=0,0,IF(($S461-CL461)&lt;0,0,IF(AND(($S461-CM461)&gt;0,(CL461-$R461)&gt;0),$V461/365*(CM461-CL461+1),IF(AND(($S461-CM461)&lt;=0,(CL461-$R461)&gt;0),$V461/365*($S461-CL461+1),$V461/365*(CM461-$R461+1))))),0)</f>
        <v>0</v>
      </c>
      <c r="CO461" s="154">
        <f>CM461+1</f>
        <v>46357</v>
      </c>
      <c r="CP461" s="154">
        <f>CO461+30</f>
        <v>46387</v>
      </c>
      <c r="CQ461" s="158">
        <f>IFERROR(IF(($R461-CP461)&gt;=0,0,IF(($S461-CO461)&lt;0,0,IF(AND(($S461-CP461)&gt;0,(CO461-$R461)&gt;0),$V461/365*(CP461-CO461+1),IF(AND(($S461-CP461)&lt;=0,(CO461-$R461)&gt;0),$V461/365*($S461-CO461+1),$V461/365*(CP461-$R461+1))))),0)</f>
        <v>0</v>
      </c>
    </row>
    <row r="462" s="80" customFormat="1" ht="24" customHeight="1" outlineLevel="3" spans="1:95">
      <c r="A462" s="119"/>
      <c r="B462" s="120"/>
      <c r="C462" s="121"/>
      <c r="D462" s="119"/>
      <c r="E462" s="120"/>
      <c r="F462" s="120"/>
      <c r="G462" s="120"/>
      <c r="H462" s="122"/>
      <c r="I462" s="122"/>
      <c r="J462" s="122">
        <f>Z462+AC462+AF462+AI462+AL462+AO462+AR462+AU462+AX462+BA462+BD462+BG462</f>
        <v>0</v>
      </c>
      <c r="K462" s="122">
        <f>K461+1</f>
        <v>2</v>
      </c>
      <c r="L462" s="147"/>
      <c r="M462" s="148">
        <f>IFERROR(VLOOKUP($L462,'2-2 引出数据_合同数据仓库'!$B$2:$BP$10000,3,FALSE),0)</f>
        <v>0</v>
      </c>
      <c r="N462" s="122"/>
      <c r="O462" s="148">
        <f>IFERROR(VLOOKUP((LEFT(VLOOKUP($L462,'2-2 引出数据_合同数据仓库'!$B$2:$BP$10000,64,FALSE),15)&amp;(RIGHT(VLOOKUP($L462,'2-2 引出数据_合同数据仓库'!$B$2:$BP$10000,64,FALSE),4)+1)),'2-2 引出数据_合同数据仓库'!$B$2:$BP$10000,3,FALSE),0)</f>
        <v>0</v>
      </c>
      <c r="P462" s="122"/>
      <c r="Q462" s="122">
        <f>IFERROR(VLOOKUP($L462,'2-2 引出数据_合同数据仓库'!$B$2:$BP$10000,28,FALSE),0)</f>
        <v>0</v>
      </c>
      <c r="R462" s="122">
        <f>IFERROR(VLOOKUP($L462,'2-2 引出数据_合同数据仓库'!$B$2:$BP$10000,29,FALSE),0)</f>
        <v>0</v>
      </c>
      <c r="S462" s="122">
        <f>IFERROR(VLOOKUP($L462,'2-2 引出数据_合同数据仓库'!$B$2:$BP$10000,4,FALSE),0)</f>
        <v>0</v>
      </c>
      <c r="T462" s="122"/>
      <c r="U462" s="122">
        <f>IFERROR(VLOOKUP($L462,'2-2 引出数据_合同数据仓库'!$B$2:$BP$10000,15,FALSE),0)</f>
        <v>0</v>
      </c>
      <c r="V462" s="122">
        <f>U462/(S462-R462+1)*365</f>
        <v>0</v>
      </c>
      <c r="W462" s="122"/>
      <c r="X462" s="154">
        <v>45658</v>
      </c>
      <c r="Y462" s="154">
        <f>X462+30</f>
        <v>45688</v>
      </c>
      <c r="Z462" s="158">
        <f>IFERROR(IF(($R462-Y462)&gt;=0,0,IF(($S462-X462)&lt;0,0,IF(AND(($S462-Y462)&gt;0,(X462-$R462)&gt;0),$V462/365*(Y462-X462+1),IF(AND(($S462-Y462)&lt;=0,(X462-$R462)&gt;0),$V462/365*($S462-X462+1),$V462/365*(Y462-$R462+1))))),0)</f>
        <v>0</v>
      </c>
      <c r="AA462" s="154">
        <f>Y462+1</f>
        <v>45689</v>
      </c>
      <c r="AB462" s="154">
        <f>AA462+27</f>
        <v>45716</v>
      </c>
      <c r="AC462" s="158">
        <f>IFERROR(IF(($R462-AB462)&gt;=0,0,IF(($S462-AA462)&lt;0,0,IF(AND(($S462-AB462)&gt;0,(AA462-$R462)&gt;0),$V462/365*(AB462-AA462+1),IF(AND(($S462-AB462)&lt;=0,(AA462-$R462)&gt;0),$V462/365*($S462-AA462+1),$V462/365*(AB462-$R462+1))))),0)</f>
        <v>0</v>
      </c>
      <c r="AD462" s="154">
        <f>AB462+1</f>
        <v>45717</v>
      </c>
      <c r="AE462" s="154">
        <f>AD462+30</f>
        <v>45747</v>
      </c>
      <c r="AF462" s="158">
        <f>IFERROR(IF(($R462-AE462)&gt;=0,0,IF(($S462-AD462)&lt;0,0,IF(AND(($S462-AE462)&gt;0,(AD462-$R462)&gt;0),$V462/365*(AE462-AD462+1),IF(AND(($S462-AE462)&lt;=0,(AD462-$R462)&gt;0),$V462/365*($S462-AD462+1),$V462/365*(AE462-$R462+1))))),0)</f>
        <v>0</v>
      </c>
      <c r="AG462" s="154">
        <f>AE462+1</f>
        <v>45748</v>
      </c>
      <c r="AH462" s="154">
        <f>AG462+29</f>
        <v>45777</v>
      </c>
      <c r="AI462" s="158">
        <f>IFERROR(IF(($R462-AH462)&gt;=0,0,IF(($S462-AG462)&lt;0,0,IF(AND(($S462-AH462)&gt;0,(AG462-$R462)&gt;0),$V462/365*(AH462-AG462+1),IF(AND(($S462-AH462)&lt;=0,(AG462-$R462)&gt;0),$V462/365*($S462-AG462+1),$V462/365*(AH462-$R462+1))))),0)</f>
        <v>0</v>
      </c>
      <c r="AJ462" s="154">
        <f>AH462+1</f>
        <v>45778</v>
      </c>
      <c r="AK462" s="154">
        <f>AJ462+30</f>
        <v>45808</v>
      </c>
      <c r="AL462" s="158">
        <f>IFERROR(IF(($R462-AK462)&gt;=0,0,IF(($S462-AJ462)&lt;0,0,IF(AND(($S462-AK462)&gt;0,(AJ462-$R462)&gt;0),$V462/365*(AK462-AJ462+1),IF(AND(($S462-AK462)&lt;=0,(AJ462-$R462)&gt;0),$V462/365*($S462-AJ462+1),$V462/365*(AK462-$R462+1))))),0)</f>
        <v>0</v>
      </c>
      <c r="AM462" s="154">
        <f>AK462+1</f>
        <v>45809</v>
      </c>
      <c r="AN462" s="154">
        <f>AM462+29</f>
        <v>45838</v>
      </c>
      <c r="AO462" s="158">
        <f>IFERROR(IF(($R462-AN462)&gt;=0,0,IF(($S462-AM462)&lt;0,0,IF(AND(($S462-AN462)&gt;0,(AM462-$R462)&gt;0),$V462/365*(AN462-AM462+1),IF(AND(($S462-AN462)&lt;=0,(AM462-$R462)&gt;0),$V462/365*($S462-AM462+1),$V462/365*(AN462-$R462+1))))),0)</f>
        <v>0</v>
      </c>
      <c r="AP462" s="154">
        <f>AN462+1</f>
        <v>45839</v>
      </c>
      <c r="AQ462" s="154">
        <f>AP462+30</f>
        <v>45869</v>
      </c>
      <c r="AR462" s="158">
        <f>IFERROR(IF(($R462-AQ462)&gt;=0,0,IF(($S462-AP462)&lt;0,0,IF(AND(($S462-AQ462)&gt;0,(AP462-$R462)&gt;0),$V462/365*(AQ462-AP462+1),IF(AND(($S462-AQ462)&lt;=0,(AP462-$R462)&gt;0),$V462/365*($S462-AP462+1),$V462/365*(AQ462-$R462+1))))),0)</f>
        <v>0</v>
      </c>
      <c r="AS462" s="154">
        <f>AQ462+1</f>
        <v>45870</v>
      </c>
      <c r="AT462" s="154">
        <f>AS462+30</f>
        <v>45900</v>
      </c>
      <c r="AU462" s="158">
        <f>IFERROR(IF(($R462-AT462)&gt;=0,0,IF(($S462-AS462)&lt;0,0,IF(AND(($S462-AT462)&gt;0,(AS462-$R462)&gt;0),$V462/365*(AT462-AS462+1),IF(AND(($S462-AT462)&lt;=0,(AS462-$R462)&gt;0),$V462/365*($S462-AS462+1),$V462/365*(AT462-$R462+1))))),0)</f>
        <v>0</v>
      </c>
      <c r="AV462" s="154">
        <f>AT462+1</f>
        <v>45901</v>
      </c>
      <c r="AW462" s="154">
        <f>AV462+29</f>
        <v>45930</v>
      </c>
      <c r="AX462" s="158">
        <f>IFERROR(IF(($R462-AW462)&gt;=0,0,IF(($S462-AV462)&lt;0,0,IF(AND(($S462-AW462)&gt;0,(AV462-$R462)&gt;0),$V462/365*(AW462-AV462+1),IF(AND(($S462-AW462)&lt;=0,(AV462-$R462)&gt;0),$V462/365*($S462-AV462+1),$V462/365*(AW462-$R462+1))))),0)</f>
        <v>0</v>
      </c>
      <c r="AY462" s="154">
        <f>AW462+1</f>
        <v>45931</v>
      </c>
      <c r="AZ462" s="154">
        <f>AY462+30</f>
        <v>45961</v>
      </c>
      <c r="BA462" s="158">
        <f>IFERROR(IF(($R462-AZ462)&gt;=0,0,IF(($S462-AY462)&lt;0,0,IF(AND(($S462-AZ462)&gt;0,(AY462-$R462)&gt;0),$V462/365*(AZ462-AY462+1),IF(AND(($S462-AZ462)&lt;=0,(AY462-$R462)&gt;0),$V462/365*($S462-AY462+1),$V462/365*(AZ462-$R462+1))))),0)</f>
        <v>0</v>
      </c>
      <c r="BB462" s="154">
        <f>AZ462+1</f>
        <v>45962</v>
      </c>
      <c r="BC462" s="154">
        <f>BB462+29</f>
        <v>45991</v>
      </c>
      <c r="BD462" s="158">
        <f>IFERROR(IF(($R462-BC462)&gt;=0,0,IF(($S462-BB462)&lt;0,0,IF(AND(($S462-BC462)&gt;0,(BB462-$R462)&gt;0),$V462/365*(BC462-BB462+1),IF(AND(($S462-BC462)&lt;=0,(BB462-$R462)&gt;0),$V462/365*($S462-BB462+1),$V462/365*(BC462-$R462+1))))),0)</f>
        <v>0</v>
      </c>
      <c r="BE462" s="154">
        <f>BC462+1</f>
        <v>45992</v>
      </c>
      <c r="BF462" s="154">
        <f>BE462+30</f>
        <v>46022</v>
      </c>
      <c r="BG462" s="158">
        <f>IFERROR(IF(($R462-BF462)&gt;=0,0,IF(($S462-BE462)&lt;0,0,IF(AND(($S462-BF462)&gt;0,(BE462-$R462)&gt;0),$V462/365*(BF462-BE462+1),IF(AND(($S462-BF462)&lt;=0,(BE462-$R462)&gt;0),$V462/365*($S462-BE462+1),$V462/365*(BF462-$R462+1))))),0)</f>
        <v>0</v>
      </c>
      <c r="BH462" s="154">
        <v>46023</v>
      </c>
      <c r="BI462" s="154">
        <f>BH462+30</f>
        <v>46053</v>
      </c>
      <c r="BJ462" s="158">
        <f>IFERROR(IF(($R462-BI462)&gt;=0,0,IF(($S462-BH462)&lt;0,0,IF(AND(($S462-BI462)&gt;0,(BH462-$R462)&gt;0),$V462/365*(BI462-BH462+1),IF(AND(($S462-BI462)&lt;=0,(BH462-$R462)&gt;0),$V462/365*($S462-BH462+1),$V462/365*(BI462-$R462+1))))),0)</f>
        <v>0</v>
      </c>
      <c r="BK462" s="154">
        <f>BI462+1</f>
        <v>46054</v>
      </c>
      <c r="BL462" s="154">
        <f>BK462+27</f>
        <v>46081</v>
      </c>
      <c r="BM462" s="158">
        <f>IFERROR(IF(($R462-BL462)&gt;=0,0,IF(($S462-BK462)&lt;0,0,IF(AND(($S462-BL462)&gt;0,(BK462-$R462)&gt;0),$V462/365*(BL462-BK462+1),IF(AND(($S462-BL462)&lt;=0,(BK462-$R462)&gt;0),$V462/365*($S462-BK462+1),$V462/365*(BL462-$R462+1))))),0)</f>
        <v>0</v>
      </c>
      <c r="BN462" s="154">
        <f>BL462+1</f>
        <v>46082</v>
      </c>
      <c r="BO462" s="154">
        <f>BN462+30</f>
        <v>46112</v>
      </c>
      <c r="BP462" s="158">
        <f>IFERROR(IF(($R462-BO462)&gt;=0,0,IF(($S462-BN462)&lt;0,0,IF(AND(($S462-BO462)&gt;0,(BN462-$R462)&gt;0),$V462/365*(BO462-BN462+1),IF(AND(($S462-BO462)&lt;=0,(BN462-$R462)&gt;0),$V462/365*($S462-BN462+1),$V462/365*(BO462-$R462+1))))),0)</f>
        <v>0</v>
      </c>
      <c r="BQ462" s="154">
        <f>BO462+1</f>
        <v>46113</v>
      </c>
      <c r="BR462" s="154">
        <f>BQ462+29</f>
        <v>46142</v>
      </c>
      <c r="BS462" s="158">
        <f>IFERROR(IF(($R462-BR462)&gt;=0,0,IF(($S462-BQ462)&lt;0,0,IF(AND(($S462-BR462)&gt;0,(BQ462-$R462)&gt;0),$V462/365*(BR462-BQ462+1),IF(AND(($S462-BR462)&lt;=0,(BQ462-$R462)&gt;0),$V462/365*($S462-BQ462+1),$V462/365*(BR462-$R462+1))))),0)</f>
        <v>0</v>
      </c>
      <c r="BT462" s="154">
        <f>BR462+1</f>
        <v>46143</v>
      </c>
      <c r="BU462" s="154">
        <f>BT462+30</f>
        <v>46173</v>
      </c>
      <c r="BV462" s="158">
        <f>IFERROR(IF(($R462-BU462)&gt;=0,0,IF(($S462-BT462)&lt;0,0,IF(AND(($S462-BU462)&gt;0,(BT462-$R462)&gt;0),$V462/365*(BU462-BT462+1),IF(AND(($S462-BU462)&lt;=0,(BT462-$R462)&gt;0),$V462/365*($S462-BT462+1),$V462/365*(BU462-$R462+1))))),0)</f>
        <v>0</v>
      </c>
      <c r="BW462" s="154">
        <f>BU462+1</f>
        <v>46174</v>
      </c>
      <c r="BX462" s="154">
        <f>BW462+29</f>
        <v>46203</v>
      </c>
      <c r="BY462" s="158">
        <f>IFERROR(IF(($R462-BX462)&gt;=0,0,IF(($S462-BW462)&lt;0,0,IF(AND(($S462-BX462)&gt;0,(BW462-$R462)&gt;0),$V462/365*(BX462-BW462+1),IF(AND(($S462-BX462)&lt;=0,(BW462-$R462)&gt;0),$V462/365*($S462-BW462+1),$V462/365*(BX462-$R462+1))))),0)</f>
        <v>0</v>
      </c>
      <c r="BZ462" s="154">
        <f>BX462+1</f>
        <v>46204</v>
      </c>
      <c r="CA462" s="154">
        <f>BZ462+30</f>
        <v>46234</v>
      </c>
      <c r="CB462" s="158">
        <f>IFERROR(IF(($R462-CA462)&gt;=0,0,IF(($S462-BZ462)&lt;0,0,IF(AND(($S462-CA462)&gt;0,(BZ462-$R462)&gt;0),$V462/365*(CA462-BZ462+1),IF(AND(($S462-CA462)&lt;=0,(BZ462-$R462)&gt;0),$V462/365*($S462-BZ462+1),$V462/365*(CA462-$R462+1))))),0)</f>
        <v>0</v>
      </c>
      <c r="CC462" s="154">
        <f>CA462+1</f>
        <v>46235</v>
      </c>
      <c r="CD462" s="154">
        <f>CC462+30</f>
        <v>46265</v>
      </c>
      <c r="CE462" s="158">
        <f>IFERROR(IF(($R462-CD462)&gt;=0,0,IF(($S462-CC462)&lt;0,0,IF(AND(($S462-CD462)&gt;0,(CC462-$R462)&gt;0),$V462/365*(CD462-CC462+1),IF(AND(($S462-CD462)&lt;=0,(CC462-$R462)&gt;0),$V462/365*($S462-CC462+1),$V462/365*(CD462-$R462+1))))),0)</f>
        <v>0</v>
      </c>
      <c r="CF462" s="154">
        <f>CD462+1</f>
        <v>46266</v>
      </c>
      <c r="CG462" s="154">
        <f>CF462+29</f>
        <v>46295</v>
      </c>
      <c r="CH462" s="158">
        <f>IFERROR(IF(($R462-CG462)&gt;=0,0,IF(($S462-CF462)&lt;0,0,IF(AND(($S462-CG462)&gt;0,(CF462-$R462)&gt;0),$V462/365*(CG462-CF462+1),IF(AND(($S462-CG462)&lt;=0,(CF462-$R462)&gt;0),$V462/365*($S462-CF462+1),$V462/365*(CG462-$R462+1))))),0)</f>
        <v>0</v>
      </c>
      <c r="CI462" s="154">
        <f>CG462+1</f>
        <v>46296</v>
      </c>
      <c r="CJ462" s="154">
        <f>CI462+30</f>
        <v>46326</v>
      </c>
      <c r="CK462" s="158">
        <f>IFERROR(IF(($R462-CJ462)&gt;=0,0,IF(($S462-CI462)&lt;0,0,IF(AND(($S462-CJ462)&gt;0,(CI462-$R462)&gt;0),$V462/365*(CJ462-CI462+1),IF(AND(($S462-CJ462)&lt;=0,(CI462-$R462)&gt;0),$V462/365*($S462-CI462+1),$V462/365*(CJ462-$R462+1))))),0)</f>
        <v>0</v>
      </c>
      <c r="CL462" s="154">
        <f>CJ462+1</f>
        <v>46327</v>
      </c>
      <c r="CM462" s="154">
        <f>CL462+29</f>
        <v>46356</v>
      </c>
      <c r="CN462" s="158">
        <f>IFERROR(IF(($R462-CM462)&gt;=0,0,IF(($S462-CL462)&lt;0,0,IF(AND(($S462-CM462)&gt;0,(CL462-$R462)&gt;0),$V462/365*(CM462-CL462+1),IF(AND(($S462-CM462)&lt;=0,(CL462-$R462)&gt;0),$V462/365*($S462-CL462+1),$V462/365*(CM462-$R462+1))))),0)</f>
        <v>0</v>
      </c>
      <c r="CO462" s="154">
        <f>CM462+1</f>
        <v>46357</v>
      </c>
      <c r="CP462" s="154">
        <f>CO462+30</f>
        <v>46387</v>
      </c>
      <c r="CQ462" s="158">
        <f>IFERROR(IF(($R462-CP462)&gt;=0,0,IF(($S462-CO462)&lt;0,0,IF(AND(($S462-CP462)&gt;0,(CO462-$R462)&gt;0),$V462/365*(CP462-CO462+1),IF(AND(($S462-CP462)&lt;=0,(CO462-$R462)&gt;0),$V462/365*($S462-CO462+1),$V462/365*(CP462-$R462+1))))),0)</f>
        <v>0</v>
      </c>
    </row>
    <row r="463" s="80" customFormat="1" ht="24" customHeight="1" outlineLevel="3" spans="1:95">
      <c r="A463" s="119"/>
      <c r="B463" s="120"/>
      <c r="C463" s="121"/>
      <c r="D463" s="119"/>
      <c r="E463" s="120"/>
      <c r="F463" s="120"/>
      <c r="G463" s="120"/>
      <c r="H463" s="122"/>
      <c r="I463" s="122"/>
      <c r="J463" s="122">
        <f>Z463+AC463+AF463+AI463+AL463+AO463+AR463+AU463+AX463+BA463+BD463+BG463</f>
        <v>0</v>
      </c>
      <c r="K463" s="122">
        <f>K462+1</f>
        <v>3</v>
      </c>
      <c r="L463" s="147"/>
      <c r="M463" s="148">
        <f>IFERROR(VLOOKUP($L463,'2-2 引出数据_合同数据仓库'!$B$2:$BP$10000,3,FALSE),0)</f>
        <v>0</v>
      </c>
      <c r="N463" s="122"/>
      <c r="O463" s="148">
        <f>IFERROR(VLOOKUP((LEFT(VLOOKUP($L463,'2-2 引出数据_合同数据仓库'!$B$2:$BP$10000,64,FALSE),15)&amp;(RIGHT(VLOOKUP($L463,'2-2 引出数据_合同数据仓库'!$B$2:$BP$10000,64,FALSE),4)+1)),'2-2 引出数据_合同数据仓库'!$B$2:$BP$10000,3,FALSE),0)</f>
        <v>0</v>
      </c>
      <c r="P463" s="122"/>
      <c r="Q463" s="122">
        <f>IFERROR(VLOOKUP($L463,'2-2 引出数据_合同数据仓库'!$B$2:$BP$10000,28,FALSE),0)</f>
        <v>0</v>
      </c>
      <c r="R463" s="122">
        <f>IFERROR(VLOOKUP($L463,'2-2 引出数据_合同数据仓库'!$B$2:$BP$10000,29,FALSE),0)</f>
        <v>0</v>
      </c>
      <c r="S463" s="122">
        <f>IFERROR(VLOOKUP($L463,'2-2 引出数据_合同数据仓库'!$B$2:$BP$10000,4,FALSE),0)</f>
        <v>0</v>
      </c>
      <c r="T463" s="122"/>
      <c r="U463" s="122">
        <f>IFERROR(VLOOKUP($L463,'2-2 引出数据_合同数据仓库'!$B$2:$BP$10000,15,FALSE),0)</f>
        <v>0</v>
      </c>
      <c r="V463" s="122">
        <f>U463/(S463-R463+1)*365</f>
        <v>0</v>
      </c>
      <c r="W463" s="122"/>
      <c r="X463" s="154">
        <v>45658</v>
      </c>
      <c r="Y463" s="154">
        <f>X463+30</f>
        <v>45688</v>
      </c>
      <c r="Z463" s="158">
        <f>IFERROR(IF(($R463-Y463)&gt;=0,0,IF(($S463-X463)&lt;0,0,IF(AND(($S463-Y463)&gt;0,(X463-$R463)&gt;0),$V463/365*(Y463-X463+1),IF(AND(($S463-Y463)&lt;=0,(X463-$R463)&gt;0),$V463/365*($S463-X463+1),$V463/365*(Y463-$R463+1))))),0)</f>
        <v>0</v>
      </c>
      <c r="AA463" s="154">
        <f>Y463+1</f>
        <v>45689</v>
      </c>
      <c r="AB463" s="154">
        <f>AA463+27</f>
        <v>45716</v>
      </c>
      <c r="AC463" s="158">
        <f>IFERROR(IF(($R463-AB463)&gt;=0,0,IF(($S463-AA463)&lt;0,0,IF(AND(($S463-AB463)&gt;0,(AA463-$R463)&gt;0),$V463/365*(AB463-AA463+1),IF(AND(($S463-AB463)&lt;=0,(AA463-$R463)&gt;0),$V463/365*($S463-AA463+1),$V463/365*(AB463-$R463+1))))),0)</f>
        <v>0</v>
      </c>
      <c r="AD463" s="154">
        <f>AB463+1</f>
        <v>45717</v>
      </c>
      <c r="AE463" s="154">
        <f>AD463+30</f>
        <v>45747</v>
      </c>
      <c r="AF463" s="158">
        <f>IFERROR(IF(($R463-AE463)&gt;=0,0,IF(($S463-AD463)&lt;0,0,IF(AND(($S463-AE463)&gt;0,(AD463-$R463)&gt;0),$V463/365*(AE463-AD463+1),IF(AND(($S463-AE463)&lt;=0,(AD463-$R463)&gt;0),$V463/365*($S463-AD463+1),$V463/365*(AE463-$R463+1))))),0)</f>
        <v>0</v>
      </c>
      <c r="AG463" s="154">
        <f>AE463+1</f>
        <v>45748</v>
      </c>
      <c r="AH463" s="154">
        <f>AG463+29</f>
        <v>45777</v>
      </c>
      <c r="AI463" s="158">
        <f>IFERROR(IF(($R463-AH463)&gt;=0,0,IF(($S463-AG463)&lt;0,0,IF(AND(($S463-AH463)&gt;0,(AG463-$R463)&gt;0),$V463/365*(AH463-AG463+1),IF(AND(($S463-AH463)&lt;=0,(AG463-$R463)&gt;0),$V463/365*($S463-AG463+1),$V463/365*(AH463-$R463+1))))),0)</f>
        <v>0</v>
      </c>
      <c r="AJ463" s="154">
        <f>AH463+1</f>
        <v>45778</v>
      </c>
      <c r="AK463" s="154">
        <f>AJ463+30</f>
        <v>45808</v>
      </c>
      <c r="AL463" s="158">
        <f>IFERROR(IF(($R463-AK463)&gt;=0,0,IF(($S463-AJ463)&lt;0,0,IF(AND(($S463-AK463)&gt;0,(AJ463-$R463)&gt;0),$V463/365*(AK463-AJ463+1),IF(AND(($S463-AK463)&lt;=0,(AJ463-$R463)&gt;0),$V463/365*($S463-AJ463+1),$V463/365*(AK463-$R463+1))))),0)</f>
        <v>0</v>
      </c>
      <c r="AM463" s="154">
        <f>AK463+1</f>
        <v>45809</v>
      </c>
      <c r="AN463" s="154">
        <f>AM463+29</f>
        <v>45838</v>
      </c>
      <c r="AO463" s="158">
        <f>IFERROR(IF(($R463-AN463)&gt;=0,0,IF(($S463-AM463)&lt;0,0,IF(AND(($S463-AN463)&gt;0,(AM463-$R463)&gt;0),$V463/365*(AN463-AM463+1),IF(AND(($S463-AN463)&lt;=0,(AM463-$R463)&gt;0),$V463/365*($S463-AM463+1),$V463/365*(AN463-$R463+1))))),0)</f>
        <v>0</v>
      </c>
      <c r="AP463" s="154">
        <f>AN463+1</f>
        <v>45839</v>
      </c>
      <c r="AQ463" s="154">
        <f>AP463+30</f>
        <v>45869</v>
      </c>
      <c r="AR463" s="158">
        <f>IFERROR(IF(($R463-AQ463)&gt;=0,0,IF(($S463-AP463)&lt;0,0,IF(AND(($S463-AQ463)&gt;0,(AP463-$R463)&gt;0),$V463/365*(AQ463-AP463+1),IF(AND(($S463-AQ463)&lt;=0,(AP463-$R463)&gt;0),$V463/365*($S463-AP463+1),$V463/365*(AQ463-$R463+1))))),0)</f>
        <v>0</v>
      </c>
      <c r="AS463" s="154">
        <f>AQ463+1</f>
        <v>45870</v>
      </c>
      <c r="AT463" s="154">
        <f>AS463+30</f>
        <v>45900</v>
      </c>
      <c r="AU463" s="158">
        <f>IFERROR(IF(($R463-AT463)&gt;=0,0,IF(($S463-AS463)&lt;0,0,IF(AND(($S463-AT463)&gt;0,(AS463-$R463)&gt;0),$V463/365*(AT463-AS463+1),IF(AND(($S463-AT463)&lt;=0,(AS463-$R463)&gt;0),$V463/365*($S463-AS463+1),$V463/365*(AT463-$R463+1))))),0)</f>
        <v>0</v>
      </c>
      <c r="AV463" s="154">
        <f>AT463+1</f>
        <v>45901</v>
      </c>
      <c r="AW463" s="154">
        <f>AV463+29</f>
        <v>45930</v>
      </c>
      <c r="AX463" s="158">
        <f>IFERROR(IF(($R463-AW463)&gt;=0,0,IF(($S463-AV463)&lt;0,0,IF(AND(($S463-AW463)&gt;0,(AV463-$R463)&gt;0),$V463/365*(AW463-AV463+1),IF(AND(($S463-AW463)&lt;=0,(AV463-$R463)&gt;0),$V463/365*($S463-AV463+1),$V463/365*(AW463-$R463+1))))),0)</f>
        <v>0</v>
      </c>
      <c r="AY463" s="154">
        <f>AW463+1</f>
        <v>45931</v>
      </c>
      <c r="AZ463" s="154">
        <f>AY463+30</f>
        <v>45961</v>
      </c>
      <c r="BA463" s="158">
        <f>IFERROR(IF(($R463-AZ463)&gt;=0,0,IF(($S463-AY463)&lt;0,0,IF(AND(($S463-AZ463)&gt;0,(AY463-$R463)&gt;0),$V463/365*(AZ463-AY463+1),IF(AND(($S463-AZ463)&lt;=0,(AY463-$R463)&gt;0),$V463/365*($S463-AY463+1),$V463/365*(AZ463-$R463+1))))),0)</f>
        <v>0</v>
      </c>
      <c r="BB463" s="154">
        <f>AZ463+1</f>
        <v>45962</v>
      </c>
      <c r="BC463" s="154">
        <f>BB463+29</f>
        <v>45991</v>
      </c>
      <c r="BD463" s="158">
        <f>IFERROR(IF(($R463-BC463)&gt;=0,0,IF(($S463-BB463)&lt;0,0,IF(AND(($S463-BC463)&gt;0,(BB463-$R463)&gt;0),$V463/365*(BC463-BB463+1),IF(AND(($S463-BC463)&lt;=0,(BB463-$R463)&gt;0),$V463/365*($S463-BB463+1),$V463/365*(BC463-$R463+1))))),0)</f>
        <v>0</v>
      </c>
      <c r="BE463" s="154">
        <f>BC463+1</f>
        <v>45992</v>
      </c>
      <c r="BF463" s="154">
        <f>BE463+30</f>
        <v>46022</v>
      </c>
      <c r="BG463" s="158">
        <f>IFERROR(IF(($R463-BF463)&gt;=0,0,IF(($S463-BE463)&lt;0,0,IF(AND(($S463-BF463)&gt;0,(BE463-$R463)&gt;0),$V463/365*(BF463-BE463+1),IF(AND(($S463-BF463)&lt;=0,(BE463-$R463)&gt;0),$V463/365*($S463-BE463+1),$V463/365*(BF463-$R463+1))))),0)</f>
        <v>0</v>
      </c>
      <c r="BH463" s="154">
        <v>46023</v>
      </c>
      <c r="BI463" s="154">
        <f>BH463+30</f>
        <v>46053</v>
      </c>
      <c r="BJ463" s="158">
        <f>IFERROR(IF(($R463-BI463)&gt;=0,0,IF(($S463-BH463)&lt;0,0,IF(AND(($S463-BI463)&gt;0,(BH463-$R463)&gt;0),$V463/365*(BI463-BH463+1),IF(AND(($S463-BI463)&lt;=0,(BH463-$R463)&gt;0),$V463/365*($S463-BH463+1),$V463/365*(BI463-$R463+1))))),0)</f>
        <v>0</v>
      </c>
      <c r="BK463" s="154">
        <f>BI463+1</f>
        <v>46054</v>
      </c>
      <c r="BL463" s="154">
        <f>BK463+27</f>
        <v>46081</v>
      </c>
      <c r="BM463" s="158">
        <f>IFERROR(IF(($R463-BL463)&gt;=0,0,IF(($S463-BK463)&lt;0,0,IF(AND(($S463-BL463)&gt;0,(BK463-$R463)&gt;0),$V463/365*(BL463-BK463+1),IF(AND(($S463-BL463)&lt;=0,(BK463-$R463)&gt;0),$V463/365*($S463-BK463+1),$V463/365*(BL463-$R463+1))))),0)</f>
        <v>0</v>
      </c>
      <c r="BN463" s="154">
        <f>BL463+1</f>
        <v>46082</v>
      </c>
      <c r="BO463" s="154">
        <f>BN463+30</f>
        <v>46112</v>
      </c>
      <c r="BP463" s="158">
        <f>IFERROR(IF(($R463-BO463)&gt;=0,0,IF(($S463-BN463)&lt;0,0,IF(AND(($S463-BO463)&gt;0,(BN463-$R463)&gt;0),$V463/365*(BO463-BN463+1),IF(AND(($S463-BO463)&lt;=0,(BN463-$R463)&gt;0),$V463/365*($S463-BN463+1),$V463/365*(BO463-$R463+1))))),0)</f>
        <v>0</v>
      </c>
      <c r="BQ463" s="154">
        <f>BO463+1</f>
        <v>46113</v>
      </c>
      <c r="BR463" s="154">
        <f>BQ463+29</f>
        <v>46142</v>
      </c>
      <c r="BS463" s="158">
        <f>IFERROR(IF(($R463-BR463)&gt;=0,0,IF(($S463-BQ463)&lt;0,0,IF(AND(($S463-BR463)&gt;0,(BQ463-$R463)&gt;0),$V463/365*(BR463-BQ463+1),IF(AND(($S463-BR463)&lt;=0,(BQ463-$R463)&gt;0),$V463/365*($S463-BQ463+1),$V463/365*(BR463-$R463+1))))),0)</f>
        <v>0</v>
      </c>
      <c r="BT463" s="154">
        <f>BR463+1</f>
        <v>46143</v>
      </c>
      <c r="BU463" s="154">
        <f>BT463+30</f>
        <v>46173</v>
      </c>
      <c r="BV463" s="158">
        <f>IFERROR(IF(($R463-BU463)&gt;=0,0,IF(($S463-BT463)&lt;0,0,IF(AND(($S463-BU463)&gt;0,(BT463-$R463)&gt;0),$V463/365*(BU463-BT463+1),IF(AND(($S463-BU463)&lt;=0,(BT463-$R463)&gt;0),$V463/365*($S463-BT463+1),$V463/365*(BU463-$R463+1))))),0)</f>
        <v>0</v>
      </c>
      <c r="BW463" s="154">
        <f>BU463+1</f>
        <v>46174</v>
      </c>
      <c r="BX463" s="154">
        <f>BW463+29</f>
        <v>46203</v>
      </c>
      <c r="BY463" s="158">
        <f>IFERROR(IF(($R463-BX463)&gt;=0,0,IF(($S463-BW463)&lt;0,0,IF(AND(($S463-BX463)&gt;0,(BW463-$R463)&gt;0),$V463/365*(BX463-BW463+1),IF(AND(($S463-BX463)&lt;=0,(BW463-$R463)&gt;0),$V463/365*($S463-BW463+1),$V463/365*(BX463-$R463+1))))),0)</f>
        <v>0</v>
      </c>
      <c r="BZ463" s="154">
        <f>BX463+1</f>
        <v>46204</v>
      </c>
      <c r="CA463" s="154">
        <f>BZ463+30</f>
        <v>46234</v>
      </c>
      <c r="CB463" s="158">
        <f>IFERROR(IF(($R463-CA463)&gt;=0,0,IF(($S463-BZ463)&lt;0,0,IF(AND(($S463-CA463)&gt;0,(BZ463-$R463)&gt;0),$V463/365*(CA463-BZ463+1),IF(AND(($S463-CA463)&lt;=0,(BZ463-$R463)&gt;0),$V463/365*($S463-BZ463+1),$V463/365*(CA463-$R463+1))))),0)</f>
        <v>0</v>
      </c>
      <c r="CC463" s="154">
        <f>CA463+1</f>
        <v>46235</v>
      </c>
      <c r="CD463" s="154">
        <f>CC463+30</f>
        <v>46265</v>
      </c>
      <c r="CE463" s="158">
        <f>IFERROR(IF(($R463-CD463)&gt;=0,0,IF(($S463-CC463)&lt;0,0,IF(AND(($S463-CD463)&gt;0,(CC463-$R463)&gt;0),$V463/365*(CD463-CC463+1),IF(AND(($S463-CD463)&lt;=0,(CC463-$R463)&gt;0),$V463/365*($S463-CC463+1),$V463/365*(CD463-$R463+1))))),0)</f>
        <v>0</v>
      </c>
      <c r="CF463" s="154">
        <f>CD463+1</f>
        <v>46266</v>
      </c>
      <c r="CG463" s="154">
        <f>CF463+29</f>
        <v>46295</v>
      </c>
      <c r="CH463" s="158">
        <f>IFERROR(IF(($R463-CG463)&gt;=0,0,IF(($S463-CF463)&lt;0,0,IF(AND(($S463-CG463)&gt;0,(CF463-$R463)&gt;0),$V463/365*(CG463-CF463+1),IF(AND(($S463-CG463)&lt;=0,(CF463-$R463)&gt;0),$V463/365*($S463-CF463+1),$V463/365*(CG463-$R463+1))))),0)</f>
        <v>0</v>
      </c>
      <c r="CI463" s="154">
        <f>CG463+1</f>
        <v>46296</v>
      </c>
      <c r="CJ463" s="154">
        <f>CI463+30</f>
        <v>46326</v>
      </c>
      <c r="CK463" s="158">
        <f>IFERROR(IF(($R463-CJ463)&gt;=0,0,IF(($S463-CI463)&lt;0,0,IF(AND(($S463-CJ463)&gt;0,(CI463-$R463)&gt;0),$V463/365*(CJ463-CI463+1),IF(AND(($S463-CJ463)&lt;=0,(CI463-$R463)&gt;0),$V463/365*($S463-CI463+1),$V463/365*(CJ463-$R463+1))))),0)</f>
        <v>0</v>
      </c>
      <c r="CL463" s="154">
        <f>CJ463+1</f>
        <v>46327</v>
      </c>
      <c r="CM463" s="154">
        <f>CL463+29</f>
        <v>46356</v>
      </c>
      <c r="CN463" s="158">
        <f>IFERROR(IF(($R463-CM463)&gt;=0,0,IF(($S463-CL463)&lt;0,0,IF(AND(($S463-CM463)&gt;0,(CL463-$R463)&gt;0),$V463/365*(CM463-CL463+1),IF(AND(($S463-CM463)&lt;=0,(CL463-$R463)&gt;0),$V463/365*($S463-CL463+1),$V463/365*(CM463-$R463+1))))),0)</f>
        <v>0</v>
      </c>
      <c r="CO463" s="154">
        <f>CM463+1</f>
        <v>46357</v>
      </c>
      <c r="CP463" s="154">
        <f>CO463+30</f>
        <v>46387</v>
      </c>
      <c r="CQ463" s="158">
        <f>IFERROR(IF(($R463-CP463)&gt;=0,0,IF(($S463-CO463)&lt;0,0,IF(AND(($S463-CP463)&gt;0,(CO463-$R463)&gt;0),$V463/365*(CP463-CO463+1),IF(AND(($S463-CP463)&lt;=0,(CO463-$R463)&gt;0),$V463/365*($S463-CO463+1),$V463/365*(CP463-$R463+1))))),0)</f>
        <v>0</v>
      </c>
    </row>
    <row r="464" s="80" customFormat="1" ht="24" customHeight="1" outlineLevel="3" spans="1:95">
      <c r="A464" s="119"/>
      <c r="B464" s="120"/>
      <c r="C464" s="121"/>
      <c r="D464" s="119"/>
      <c r="E464" s="120"/>
      <c r="F464" s="120"/>
      <c r="G464" s="120"/>
      <c r="H464" s="122"/>
      <c r="I464" s="122"/>
      <c r="J464" s="122">
        <f>Z464+AC464+AF464+AI464+AL464+AO464+AR464+AU464+AX464+BA464+BD464+BG464</f>
        <v>0</v>
      </c>
      <c r="K464" s="122">
        <f>K463+1</f>
        <v>4</v>
      </c>
      <c r="L464" s="147"/>
      <c r="M464" s="148">
        <f>IFERROR(VLOOKUP($L464,'2-2 引出数据_合同数据仓库'!$B$2:$BP$10000,3,FALSE),0)</f>
        <v>0</v>
      </c>
      <c r="N464" s="122"/>
      <c r="O464" s="148">
        <f>IFERROR(VLOOKUP((LEFT(VLOOKUP($L464,'2-2 引出数据_合同数据仓库'!$B$2:$BP$10000,64,FALSE),15)&amp;(RIGHT(VLOOKUP($L464,'2-2 引出数据_合同数据仓库'!$B$2:$BP$10000,64,FALSE),4)+1)),'2-2 引出数据_合同数据仓库'!$B$2:$BP$10000,3,FALSE),0)</f>
        <v>0</v>
      </c>
      <c r="P464" s="122"/>
      <c r="Q464" s="122">
        <f>IFERROR(VLOOKUP($L464,'2-2 引出数据_合同数据仓库'!$B$2:$BP$10000,28,FALSE),0)</f>
        <v>0</v>
      </c>
      <c r="R464" s="122">
        <f>IFERROR(VLOOKUP($L464,'2-2 引出数据_合同数据仓库'!$B$2:$BP$10000,29,FALSE),0)</f>
        <v>0</v>
      </c>
      <c r="S464" s="122">
        <f>IFERROR(VLOOKUP($L464,'2-2 引出数据_合同数据仓库'!$B$2:$BP$10000,4,FALSE),0)</f>
        <v>0</v>
      </c>
      <c r="T464" s="122"/>
      <c r="U464" s="122">
        <f>IFERROR(VLOOKUP($L464,'2-2 引出数据_合同数据仓库'!$B$2:$BP$10000,15,FALSE),0)</f>
        <v>0</v>
      </c>
      <c r="V464" s="122">
        <f>U464/(S464-R464+1)*365</f>
        <v>0</v>
      </c>
      <c r="W464" s="122"/>
      <c r="X464" s="154">
        <v>45658</v>
      </c>
      <c r="Y464" s="154">
        <f>X464+30</f>
        <v>45688</v>
      </c>
      <c r="Z464" s="158">
        <f>IFERROR(IF(($R464-Y464)&gt;=0,0,IF(($S464-X464)&lt;0,0,IF(AND(($S464-Y464)&gt;0,(X464-$R464)&gt;0),$V464/365*(Y464-X464+1),IF(AND(($S464-Y464)&lt;=0,(X464-$R464)&gt;0),$V464/365*($S464-X464+1),$V464/365*(Y464-$R464+1))))),0)</f>
        <v>0</v>
      </c>
      <c r="AA464" s="154">
        <f>Y464+1</f>
        <v>45689</v>
      </c>
      <c r="AB464" s="154">
        <f>AA464+27</f>
        <v>45716</v>
      </c>
      <c r="AC464" s="158">
        <f>IFERROR(IF(($R464-AB464)&gt;=0,0,IF(($S464-AA464)&lt;0,0,IF(AND(($S464-AB464)&gt;0,(AA464-$R464)&gt;0),$V464/365*(AB464-AA464+1),IF(AND(($S464-AB464)&lt;=0,(AA464-$R464)&gt;0),$V464/365*($S464-AA464+1),$V464/365*(AB464-$R464+1))))),0)</f>
        <v>0</v>
      </c>
      <c r="AD464" s="154">
        <f>AB464+1</f>
        <v>45717</v>
      </c>
      <c r="AE464" s="154">
        <f>AD464+30</f>
        <v>45747</v>
      </c>
      <c r="AF464" s="158">
        <f>IFERROR(IF(($R464-AE464)&gt;=0,0,IF(($S464-AD464)&lt;0,0,IF(AND(($S464-AE464)&gt;0,(AD464-$R464)&gt;0),$V464/365*(AE464-AD464+1),IF(AND(($S464-AE464)&lt;=0,(AD464-$R464)&gt;0),$V464/365*($S464-AD464+1),$V464/365*(AE464-$R464+1))))),0)</f>
        <v>0</v>
      </c>
      <c r="AG464" s="154">
        <f>AE464+1</f>
        <v>45748</v>
      </c>
      <c r="AH464" s="154">
        <f>AG464+29</f>
        <v>45777</v>
      </c>
      <c r="AI464" s="158">
        <f>IFERROR(IF(($R464-AH464)&gt;=0,0,IF(($S464-AG464)&lt;0,0,IF(AND(($S464-AH464)&gt;0,(AG464-$R464)&gt;0),$V464/365*(AH464-AG464+1),IF(AND(($S464-AH464)&lt;=0,(AG464-$R464)&gt;0),$V464/365*($S464-AG464+1),$V464/365*(AH464-$R464+1))))),0)</f>
        <v>0</v>
      </c>
      <c r="AJ464" s="154">
        <f>AH464+1</f>
        <v>45778</v>
      </c>
      <c r="AK464" s="154">
        <f>AJ464+30</f>
        <v>45808</v>
      </c>
      <c r="AL464" s="158">
        <f>IFERROR(IF(($R464-AK464)&gt;=0,0,IF(($S464-AJ464)&lt;0,0,IF(AND(($S464-AK464)&gt;0,(AJ464-$R464)&gt;0),$V464/365*(AK464-AJ464+1),IF(AND(($S464-AK464)&lt;=0,(AJ464-$R464)&gt;0),$V464/365*($S464-AJ464+1),$V464/365*(AK464-$R464+1))))),0)</f>
        <v>0</v>
      </c>
      <c r="AM464" s="154">
        <f>AK464+1</f>
        <v>45809</v>
      </c>
      <c r="AN464" s="154">
        <f>AM464+29</f>
        <v>45838</v>
      </c>
      <c r="AO464" s="158">
        <f>IFERROR(IF(($R464-AN464)&gt;=0,0,IF(($S464-AM464)&lt;0,0,IF(AND(($S464-AN464)&gt;0,(AM464-$R464)&gt;0),$V464/365*(AN464-AM464+1),IF(AND(($S464-AN464)&lt;=0,(AM464-$R464)&gt;0),$V464/365*($S464-AM464+1),$V464/365*(AN464-$R464+1))))),0)</f>
        <v>0</v>
      </c>
      <c r="AP464" s="154">
        <f>AN464+1</f>
        <v>45839</v>
      </c>
      <c r="AQ464" s="154">
        <f>AP464+30</f>
        <v>45869</v>
      </c>
      <c r="AR464" s="158">
        <f>IFERROR(IF(($R464-AQ464)&gt;=0,0,IF(($S464-AP464)&lt;0,0,IF(AND(($S464-AQ464)&gt;0,(AP464-$R464)&gt;0),$V464/365*(AQ464-AP464+1),IF(AND(($S464-AQ464)&lt;=0,(AP464-$R464)&gt;0),$V464/365*($S464-AP464+1),$V464/365*(AQ464-$R464+1))))),0)</f>
        <v>0</v>
      </c>
      <c r="AS464" s="154">
        <f>AQ464+1</f>
        <v>45870</v>
      </c>
      <c r="AT464" s="154">
        <f>AS464+30</f>
        <v>45900</v>
      </c>
      <c r="AU464" s="158">
        <f>IFERROR(IF(($R464-AT464)&gt;=0,0,IF(($S464-AS464)&lt;0,0,IF(AND(($S464-AT464)&gt;0,(AS464-$R464)&gt;0),$V464/365*(AT464-AS464+1),IF(AND(($S464-AT464)&lt;=0,(AS464-$R464)&gt;0),$V464/365*($S464-AS464+1),$V464/365*(AT464-$R464+1))))),0)</f>
        <v>0</v>
      </c>
      <c r="AV464" s="154">
        <f>AT464+1</f>
        <v>45901</v>
      </c>
      <c r="AW464" s="154">
        <f>AV464+29</f>
        <v>45930</v>
      </c>
      <c r="AX464" s="158">
        <f>IFERROR(IF(($R464-AW464)&gt;=0,0,IF(($S464-AV464)&lt;0,0,IF(AND(($S464-AW464)&gt;0,(AV464-$R464)&gt;0),$V464/365*(AW464-AV464+1),IF(AND(($S464-AW464)&lt;=0,(AV464-$R464)&gt;0),$V464/365*($S464-AV464+1),$V464/365*(AW464-$R464+1))))),0)</f>
        <v>0</v>
      </c>
      <c r="AY464" s="154">
        <f>AW464+1</f>
        <v>45931</v>
      </c>
      <c r="AZ464" s="154">
        <f>AY464+30</f>
        <v>45961</v>
      </c>
      <c r="BA464" s="158">
        <f>IFERROR(IF(($R464-AZ464)&gt;=0,0,IF(($S464-AY464)&lt;0,0,IF(AND(($S464-AZ464)&gt;0,(AY464-$R464)&gt;0),$V464/365*(AZ464-AY464+1),IF(AND(($S464-AZ464)&lt;=0,(AY464-$R464)&gt;0),$V464/365*($S464-AY464+1),$V464/365*(AZ464-$R464+1))))),0)</f>
        <v>0</v>
      </c>
      <c r="BB464" s="154">
        <f>AZ464+1</f>
        <v>45962</v>
      </c>
      <c r="BC464" s="154">
        <f>BB464+29</f>
        <v>45991</v>
      </c>
      <c r="BD464" s="158">
        <f>IFERROR(IF(($R464-BC464)&gt;=0,0,IF(($S464-BB464)&lt;0,0,IF(AND(($S464-BC464)&gt;0,(BB464-$R464)&gt;0),$V464/365*(BC464-BB464+1),IF(AND(($S464-BC464)&lt;=0,(BB464-$R464)&gt;0),$V464/365*($S464-BB464+1),$V464/365*(BC464-$R464+1))))),0)</f>
        <v>0</v>
      </c>
      <c r="BE464" s="154">
        <f>BC464+1</f>
        <v>45992</v>
      </c>
      <c r="BF464" s="154">
        <f>BE464+30</f>
        <v>46022</v>
      </c>
      <c r="BG464" s="158">
        <f>IFERROR(IF(($R464-BF464)&gt;=0,0,IF(($S464-BE464)&lt;0,0,IF(AND(($S464-BF464)&gt;0,(BE464-$R464)&gt;0),$V464/365*(BF464-BE464+1),IF(AND(($S464-BF464)&lt;=0,(BE464-$R464)&gt;0),$V464/365*($S464-BE464+1),$V464/365*(BF464-$R464+1))))),0)</f>
        <v>0</v>
      </c>
      <c r="BH464" s="154">
        <v>46023</v>
      </c>
      <c r="BI464" s="154">
        <f>BH464+30</f>
        <v>46053</v>
      </c>
      <c r="BJ464" s="158">
        <f>IFERROR(IF(($R464-BI464)&gt;=0,0,IF(($S464-BH464)&lt;0,0,IF(AND(($S464-BI464)&gt;0,(BH464-$R464)&gt;0),$V464/365*(BI464-BH464+1),IF(AND(($S464-BI464)&lt;=0,(BH464-$R464)&gt;0),$V464/365*($S464-BH464+1),$V464/365*(BI464-$R464+1))))),0)</f>
        <v>0</v>
      </c>
      <c r="BK464" s="154">
        <f>BI464+1</f>
        <v>46054</v>
      </c>
      <c r="BL464" s="154">
        <f>BK464+27</f>
        <v>46081</v>
      </c>
      <c r="BM464" s="158">
        <f>IFERROR(IF(($R464-BL464)&gt;=0,0,IF(($S464-BK464)&lt;0,0,IF(AND(($S464-BL464)&gt;0,(BK464-$R464)&gt;0),$V464/365*(BL464-BK464+1),IF(AND(($S464-BL464)&lt;=0,(BK464-$R464)&gt;0),$V464/365*($S464-BK464+1),$V464/365*(BL464-$R464+1))))),0)</f>
        <v>0</v>
      </c>
      <c r="BN464" s="154">
        <f>BL464+1</f>
        <v>46082</v>
      </c>
      <c r="BO464" s="154">
        <f>BN464+30</f>
        <v>46112</v>
      </c>
      <c r="BP464" s="158">
        <f>IFERROR(IF(($R464-BO464)&gt;=0,0,IF(($S464-BN464)&lt;0,0,IF(AND(($S464-BO464)&gt;0,(BN464-$R464)&gt;0),$V464/365*(BO464-BN464+1),IF(AND(($S464-BO464)&lt;=0,(BN464-$R464)&gt;0),$V464/365*($S464-BN464+1),$V464/365*(BO464-$R464+1))))),0)</f>
        <v>0</v>
      </c>
      <c r="BQ464" s="154">
        <f>BO464+1</f>
        <v>46113</v>
      </c>
      <c r="BR464" s="154">
        <f>BQ464+29</f>
        <v>46142</v>
      </c>
      <c r="BS464" s="158">
        <f>IFERROR(IF(($R464-BR464)&gt;=0,0,IF(($S464-BQ464)&lt;0,0,IF(AND(($S464-BR464)&gt;0,(BQ464-$R464)&gt;0),$V464/365*(BR464-BQ464+1),IF(AND(($S464-BR464)&lt;=0,(BQ464-$R464)&gt;0),$V464/365*($S464-BQ464+1),$V464/365*(BR464-$R464+1))))),0)</f>
        <v>0</v>
      </c>
      <c r="BT464" s="154">
        <f>BR464+1</f>
        <v>46143</v>
      </c>
      <c r="BU464" s="154">
        <f>BT464+30</f>
        <v>46173</v>
      </c>
      <c r="BV464" s="158">
        <f>IFERROR(IF(($R464-BU464)&gt;=0,0,IF(($S464-BT464)&lt;0,0,IF(AND(($S464-BU464)&gt;0,(BT464-$R464)&gt;0),$V464/365*(BU464-BT464+1),IF(AND(($S464-BU464)&lt;=0,(BT464-$R464)&gt;0),$V464/365*($S464-BT464+1),$V464/365*(BU464-$R464+1))))),0)</f>
        <v>0</v>
      </c>
      <c r="BW464" s="154">
        <f>BU464+1</f>
        <v>46174</v>
      </c>
      <c r="BX464" s="154">
        <f>BW464+29</f>
        <v>46203</v>
      </c>
      <c r="BY464" s="158">
        <f>IFERROR(IF(($R464-BX464)&gt;=0,0,IF(($S464-BW464)&lt;0,0,IF(AND(($S464-BX464)&gt;0,(BW464-$R464)&gt;0),$V464/365*(BX464-BW464+1),IF(AND(($S464-BX464)&lt;=0,(BW464-$R464)&gt;0),$V464/365*($S464-BW464+1),$V464/365*(BX464-$R464+1))))),0)</f>
        <v>0</v>
      </c>
      <c r="BZ464" s="154">
        <f>BX464+1</f>
        <v>46204</v>
      </c>
      <c r="CA464" s="154">
        <f>BZ464+30</f>
        <v>46234</v>
      </c>
      <c r="CB464" s="158">
        <f>IFERROR(IF(($R464-CA464)&gt;=0,0,IF(($S464-BZ464)&lt;0,0,IF(AND(($S464-CA464)&gt;0,(BZ464-$R464)&gt;0),$V464/365*(CA464-BZ464+1),IF(AND(($S464-CA464)&lt;=0,(BZ464-$R464)&gt;0),$V464/365*($S464-BZ464+1),$V464/365*(CA464-$R464+1))))),0)</f>
        <v>0</v>
      </c>
      <c r="CC464" s="154">
        <f>CA464+1</f>
        <v>46235</v>
      </c>
      <c r="CD464" s="154">
        <f>CC464+30</f>
        <v>46265</v>
      </c>
      <c r="CE464" s="158">
        <f>IFERROR(IF(($R464-CD464)&gt;=0,0,IF(($S464-CC464)&lt;0,0,IF(AND(($S464-CD464)&gt;0,(CC464-$R464)&gt;0),$V464/365*(CD464-CC464+1),IF(AND(($S464-CD464)&lt;=0,(CC464-$R464)&gt;0),$V464/365*($S464-CC464+1),$V464/365*(CD464-$R464+1))))),0)</f>
        <v>0</v>
      </c>
      <c r="CF464" s="154">
        <f>CD464+1</f>
        <v>46266</v>
      </c>
      <c r="CG464" s="154">
        <f>CF464+29</f>
        <v>46295</v>
      </c>
      <c r="CH464" s="158">
        <f>IFERROR(IF(($R464-CG464)&gt;=0,0,IF(($S464-CF464)&lt;0,0,IF(AND(($S464-CG464)&gt;0,(CF464-$R464)&gt;0),$V464/365*(CG464-CF464+1),IF(AND(($S464-CG464)&lt;=0,(CF464-$R464)&gt;0),$V464/365*($S464-CF464+1),$V464/365*(CG464-$R464+1))))),0)</f>
        <v>0</v>
      </c>
      <c r="CI464" s="154">
        <f>CG464+1</f>
        <v>46296</v>
      </c>
      <c r="CJ464" s="154">
        <f>CI464+30</f>
        <v>46326</v>
      </c>
      <c r="CK464" s="158">
        <f>IFERROR(IF(($R464-CJ464)&gt;=0,0,IF(($S464-CI464)&lt;0,0,IF(AND(($S464-CJ464)&gt;0,(CI464-$R464)&gt;0),$V464/365*(CJ464-CI464+1),IF(AND(($S464-CJ464)&lt;=0,(CI464-$R464)&gt;0),$V464/365*($S464-CI464+1),$V464/365*(CJ464-$R464+1))))),0)</f>
        <v>0</v>
      </c>
      <c r="CL464" s="154">
        <f>CJ464+1</f>
        <v>46327</v>
      </c>
      <c r="CM464" s="154">
        <f>CL464+29</f>
        <v>46356</v>
      </c>
      <c r="CN464" s="158">
        <f>IFERROR(IF(($R464-CM464)&gt;=0,0,IF(($S464-CL464)&lt;0,0,IF(AND(($S464-CM464)&gt;0,(CL464-$R464)&gt;0),$V464/365*(CM464-CL464+1),IF(AND(($S464-CM464)&lt;=0,(CL464-$R464)&gt;0),$V464/365*($S464-CL464+1),$V464/365*(CM464-$R464+1))))),0)</f>
        <v>0</v>
      </c>
      <c r="CO464" s="154">
        <f>CM464+1</f>
        <v>46357</v>
      </c>
      <c r="CP464" s="154">
        <f>CO464+30</f>
        <v>46387</v>
      </c>
      <c r="CQ464" s="158">
        <f>IFERROR(IF(($R464-CP464)&gt;=0,0,IF(($S464-CO464)&lt;0,0,IF(AND(($S464-CP464)&gt;0,(CO464-$R464)&gt;0),$V464/365*(CP464-CO464+1),IF(AND(($S464-CP464)&lt;=0,(CO464-$R464)&gt;0),$V464/365*($S464-CO464+1),$V464/365*(CP464-$R464+1))))),0)</f>
        <v>0</v>
      </c>
    </row>
    <row r="465" s="80" customFormat="1" ht="24" customHeight="1" outlineLevel="4" spans="1:95">
      <c r="A465" s="123" t="s">
        <v>2814</v>
      </c>
      <c r="B465" s="124"/>
      <c r="C465" s="124"/>
      <c r="D465" s="124"/>
      <c r="E465" s="124"/>
      <c r="F465" s="124"/>
      <c r="G465" s="125"/>
      <c r="H465" s="126"/>
      <c r="I465" s="126"/>
      <c r="J465" s="126"/>
      <c r="K465" s="126"/>
      <c r="L465" s="149"/>
      <c r="M465" s="149"/>
      <c r="N465" s="126"/>
      <c r="O465" s="126"/>
      <c r="P465" s="126"/>
      <c r="Q465" s="126"/>
      <c r="R465" s="126"/>
      <c r="S465" s="126"/>
      <c r="T465" s="126"/>
      <c r="U465" s="126"/>
      <c r="V465" s="126"/>
      <c r="W465" s="126"/>
      <c r="X465" s="126"/>
      <c r="Y465" s="126"/>
      <c r="Z465" s="126"/>
      <c r="AA465" s="126"/>
      <c r="AB465" s="126"/>
      <c r="AC465" s="126"/>
      <c r="AD465" s="126"/>
      <c r="AE465" s="126"/>
      <c r="AF465" s="126"/>
      <c r="AG465" s="126"/>
      <c r="AH465" s="126"/>
      <c r="AI465" s="126"/>
      <c r="AJ465" s="126"/>
      <c r="AK465" s="126"/>
      <c r="AL465" s="126"/>
      <c r="AM465" s="126"/>
      <c r="AN465" s="126"/>
      <c r="AO465" s="126"/>
      <c r="AP465" s="126"/>
      <c r="AQ465" s="126"/>
      <c r="AR465" s="126"/>
      <c r="AS465" s="126"/>
      <c r="AT465" s="126"/>
      <c r="AU465" s="126"/>
      <c r="AV465" s="126"/>
      <c r="AW465" s="126"/>
      <c r="AX465" s="126"/>
      <c r="AY465" s="126"/>
      <c r="AZ465" s="126"/>
      <c r="BA465" s="126"/>
      <c r="BB465" s="126"/>
      <c r="BC465" s="126"/>
      <c r="BD465" s="126"/>
      <c r="BE465" s="126"/>
      <c r="BF465" s="126"/>
      <c r="BG465" s="126"/>
      <c r="BH465" s="126"/>
      <c r="BI465" s="126"/>
      <c r="BJ465" s="126"/>
      <c r="BK465" s="126"/>
      <c r="BL465" s="126"/>
      <c r="BM465" s="126"/>
      <c r="BN465" s="126"/>
      <c r="BO465" s="126"/>
      <c r="BP465" s="126"/>
      <c r="BQ465" s="126"/>
      <c r="BR465" s="126"/>
      <c r="BS465" s="126"/>
      <c r="BT465" s="126"/>
      <c r="BU465" s="126"/>
      <c r="BV465" s="126"/>
      <c r="BW465" s="126"/>
      <c r="BX465" s="126"/>
      <c r="BY465" s="126"/>
      <c r="BZ465" s="126"/>
      <c r="CA465" s="126"/>
      <c r="CB465" s="126"/>
      <c r="CC465" s="126"/>
      <c r="CD465" s="126"/>
      <c r="CE465" s="126"/>
      <c r="CF465" s="126"/>
      <c r="CG465" s="126"/>
      <c r="CH465" s="126"/>
      <c r="CI465" s="126"/>
      <c r="CJ465" s="126"/>
      <c r="CK465" s="126"/>
      <c r="CL465" s="126"/>
      <c r="CM465" s="126"/>
      <c r="CN465" s="126"/>
      <c r="CO465" s="126"/>
      <c r="CP465" s="126"/>
      <c r="CQ465" s="126"/>
    </row>
    <row r="466" ht="24" customHeight="1" outlineLevel="2" spans="1:95">
      <c r="A466" s="49"/>
      <c r="B466" s="112" t="s">
        <v>792</v>
      </c>
      <c r="C466" s="113" t="s">
        <v>1565</v>
      </c>
      <c r="D466" s="49" t="s">
        <v>1566</v>
      </c>
      <c r="E466" s="112" t="s">
        <v>1567</v>
      </c>
      <c r="F466" s="112"/>
      <c r="G466" s="112" t="s">
        <v>936</v>
      </c>
      <c r="H466" s="114">
        <f>X466+AA466+AD466+AG466+AJ466+AM466+AP466+AS466+AV466+AY466+BB466+BE466</f>
        <v>0</v>
      </c>
      <c r="I466" s="114">
        <f>Y466+AB466+AE466+AH466+AK466+AN466+AQ466+AT466+AW466+AZ466+BC466+BF466</f>
        <v>0</v>
      </c>
      <c r="J466" s="114">
        <f>Z466+AC466+AF466+AI466+AL466+AO466+AR466+AU466+AX466+BA466+BD466+BG466</f>
        <v>0</v>
      </c>
      <c r="K466" s="114"/>
      <c r="L466" s="145"/>
      <c r="M466" s="145"/>
      <c r="N466" s="114"/>
      <c r="O466" s="114"/>
      <c r="P466" s="114"/>
      <c r="Q466" s="114"/>
      <c r="R466" s="114"/>
      <c r="S466" s="114"/>
      <c r="T466" s="114"/>
      <c r="U466" s="114"/>
      <c r="V466" s="114"/>
      <c r="W466" s="114"/>
      <c r="X466" s="114">
        <f>VLOOKUP($C466,'1 预算编制表单'!$C:$BJ,27,FALSE)</f>
        <v>0</v>
      </c>
      <c r="Y466" s="114">
        <f>X466-Z466</f>
        <v>0</v>
      </c>
      <c r="Z466" s="114">
        <f>SUM(Z467:Z471)</f>
        <v>0</v>
      </c>
      <c r="AA466" s="114">
        <f>VLOOKUP($C466,'1 预算编制表单'!$C:$BJ,30,FALSE)</f>
        <v>0</v>
      </c>
      <c r="AB466" s="114">
        <f>AA466-AC466</f>
        <v>0</v>
      </c>
      <c r="AC466" s="114">
        <f>SUM(AC467:AC471)</f>
        <v>0</v>
      </c>
      <c r="AD466" s="114">
        <f>VLOOKUP($C466,'1 预算编制表单'!$C:$BJ,33,FALSE)</f>
        <v>0</v>
      </c>
      <c r="AE466" s="114">
        <f>AD466-AF466</f>
        <v>0</v>
      </c>
      <c r="AF466" s="114">
        <f>SUM(AF467:AF471)</f>
        <v>0</v>
      </c>
      <c r="AG466" s="114">
        <f>VLOOKUP($C466,'1 预算编制表单'!$C:$BJ,36,FALSE)</f>
        <v>0</v>
      </c>
      <c r="AH466" s="114">
        <f>AG466-AI466</f>
        <v>0</v>
      </c>
      <c r="AI466" s="114">
        <f>SUM(AI467:AI471)</f>
        <v>0</v>
      </c>
      <c r="AJ466" s="114">
        <f>VLOOKUP($C466,'1 预算编制表单'!$C:$BJ,39,FALSE)</f>
        <v>0</v>
      </c>
      <c r="AK466" s="114">
        <f>AJ466-AL466</f>
        <v>0</v>
      </c>
      <c r="AL466" s="114">
        <f>SUM(AL467:AL471)</f>
        <v>0</v>
      </c>
      <c r="AM466" s="114">
        <f>VLOOKUP($C466,'1 预算编制表单'!$C:$BJ,42,FALSE)</f>
        <v>0</v>
      </c>
      <c r="AN466" s="114">
        <f>AM466-AO466</f>
        <v>0</v>
      </c>
      <c r="AO466" s="114">
        <f>SUM(AO467:AO471)</f>
        <v>0</v>
      </c>
      <c r="AP466" s="114">
        <f>VLOOKUP($C466,'1 预算编制表单'!$C:$BJ,45,FALSE)</f>
        <v>0</v>
      </c>
      <c r="AQ466" s="114">
        <f>AP466-AR466</f>
        <v>0</v>
      </c>
      <c r="AR466" s="114">
        <f>SUM(AR467:AR471)</f>
        <v>0</v>
      </c>
      <c r="AS466" s="114">
        <f>VLOOKUP($C466,'1 预算编制表单'!$C:$BJ,48,FALSE)</f>
        <v>0</v>
      </c>
      <c r="AT466" s="114">
        <f>AS466-AU466</f>
        <v>0</v>
      </c>
      <c r="AU466" s="114">
        <f>SUM(AU467:AU471)</f>
        <v>0</v>
      </c>
      <c r="AV466" s="114">
        <f>VLOOKUP($C466,'1 预算编制表单'!$C:$BJ,51,FALSE)</f>
        <v>0</v>
      </c>
      <c r="AW466" s="114">
        <f>AV466-AX466</f>
        <v>0</v>
      </c>
      <c r="AX466" s="114">
        <f>SUM(AX467:AX471)</f>
        <v>0</v>
      </c>
      <c r="AY466" s="114">
        <f>VLOOKUP($C466,'1 预算编制表单'!$C:$BJ,54,FALSE)</f>
        <v>0</v>
      </c>
      <c r="AZ466" s="114">
        <f>AY466-BA466</f>
        <v>0</v>
      </c>
      <c r="BA466" s="114">
        <f>SUM(BA467:BA471)</f>
        <v>0</v>
      </c>
      <c r="BB466" s="114">
        <f>VLOOKUP($C466,'1 预算编制表单'!$C:$BJ,57,FALSE)</f>
        <v>0</v>
      </c>
      <c r="BC466" s="114">
        <f>BB466-BD466</f>
        <v>0</v>
      </c>
      <c r="BD466" s="114">
        <f>SUM(BD467:BD471)</f>
        <v>0</v>
      </c>
      <c r="BE466" s="114">
        <f>VLOOKUP($C466,'1 预算编制表单'!$C:$BJ,60,FALSE)</f>
        <v>0</v>
      </c>
      <c r="BF466" s="114">
        <f>BE466-BG466</f>
        <v>0</v>
      </c>
      <c r="BG466" s="114">
        <f>SUM(BG467:BG471)</f>
        <v>0</v>
      </c>
      <c r="BH466" s="114">
        <f>VLOOKUP($C466,'1 预算编制表单'!$C:$BJ,27,FALSE)</f>
        <v>0</v>
      </c>
      <c r="BI466" s="114">
        <f>BH466-BJ466</f>
        <v>0</v>
      </c>
      <c r="BJ466" s="114">
        <f>SUM(BJ467:BJ471)</f>
        <v>0</v>
      </c>
      <c r="BK466" s="114">
        <f>VLOOKUP($C466,'1 预算编制表单'!$C:$BJ,30,FALSE)</f>
        <v>0</v>
      </c>
      <c r="BL466" s="114">
        <f>BK466-BM466</f>
        <v>0</v>
      </c>
      <c r="BM466" s="114">
        <f>SUM(BM467:BM471)</f>
        <v>0</v>
      </c>
      <c r="BN466" s="114">
        <f>VLOOKUP($C466,'1 预算编制表单'!$C:$BJ,33,FALSE)</f>
        <v>0</v>
      </c>
      <c r="BO466" s="114">
        <f>BN466-BP466</f>
        <v>0</v>
      </c>
      <c r="BP466" s="114">
        <f>SUM(BP467:BP471)</f>
        <v>0</v>
      </c>
      <c r="BQ466" s="114">
        <f>VLOOKUP($C466,'1 预算编制表单'!$C:$BJ,36,FALSE)</f>
        <v>0</v>
      </c>
      <c r="BR466" s="114">
        <f>BQ466-BS466</f>
        <v>0</v>
      </c>
      <c r="BS466" s="114">
        <f>SUM(BS467:BS471)</f>
        <v>0</v>
      </c>
      <c r="BT466" s="114">
        <f>VLOOKUP($C466,'1 预算编制表单'!$C:$BJ,39,FALSE)</f>
        <v>0</v>
      </c>
      <c r="BU466" s="114">
        <f>BT466-BV466</f>
        <v>0</v>
      </c>
      <c r="BV466" s="114">
        <f>SUM(BV467:BV471)</f>
        <v>0</v>
      </c>
      <c r="BW466" s="114">
        <f>VLOOKUP($C466,'1 预算编制表单'!$C:$BJ,42,FALSE)</f>
        <v>0</v>
      </c>
      <c r="BX466" s="114">
        <f>BW466-BY466</f>
        <v>0</v>
      </c>
      <c r="BY466" s="114">
        <f>SUM(BY467:BY471)</f>
        <v>0</v>
      </c>
      <c r="BZ466" s="114">
        <f>VLOOKUP($C466,'1 预算编制表单'!$C:$BJ,45,FALSE)</f>
        <v>0</v>
      </c>
      <c r="CA466" s="114">
        <f>BZ466-CB466</f>
        <v>0</v>
      </c>
      <c r="CB466" s="114">
        <f>SUM(CB467:CB471)</f>
        <v>0</v>
      </c>
      <c r="CC466" s="114">
        <f>VLOOKUP($C466,'1 预算编制表单'!$C:$BJ,48,FALSE)</f>
        <v>0</v>
      </c>
      <c r="CD466" s="114">
        <f>CC466-CE466</f>
        <v>0</v>
      </c>
      <c r="CE466" s="114">
        <f>SUM(CE467:CE471)</f>
        <v>0</v>
      </c>
      <c r="CF466" s="114">
        <f>VLOOKUP($C466,'1 预算编制表单'!$C:$BJ,51,FALSE)</f>
        <v>0</v>
      </c>
      <c r="CG466" s="114">
        <f>CF466-CH466</f>
        <v>0</v>
      </c>
      <c r="CH466" s="114">
        <f>SUM(CH467:CH471)</f>
        <v>0</v>
      </c>
      <c r="CI466" s="114">
        <f>VLOOKUP($C466,'1 预算编制表单'!$C:$BJ,54,FALSE)</f>
        <v>0</v>
      </c>
      <c r="CJ466" s="114">
        <f>CI466-CK466</f>
        <v>0</v>
      </c>
      <c r="CK466" s="114">
        <f>SUM(CK467:CK471)</f>
        <v>0</v>
      </c>
      <c r="CL466" s="114">
        <f>VLOOKUP($C466,'1 预算编制表单'!$C:$BJ,57,FALSE)</f>
        <v>0</v>
      </c>
      <c r="CM466" s="114">
        <f>CL466-CN466</f>
        <v>0</v>
      </c>
      <c r="CN466" s="114">
        <f>SUM(CN467:CN471)</f>
        <v>0</v>
      </c>
      <c r="CO466" s="114">
        <f>VLOOKUP($C466,'1 预算编制表单'!$C:$BJ,60,FALSE)</f>
        <v>0</v>
      </c>
      <c r="CP466" s="114">
        <f>CO466-CQ466</f>
        <v>0</v>
      </c>
      <c r="CQ466" s="114">
        <f>SUM(CQ467:CQ471)</f>
        <v>0</v>
      </c>
    </row>
    <row r="467" s="80" customFormat="1" ht="24" customHeight="1" outlineLevel="3" spans="1:95">
      <c r="A467" s="119"/>
      <c r="B467" s="120"/>
      <c r="C467" s="121"/>
      <c r="D467" s="119"/>
      <c r="E467" s="120"/>
      <c r="F467" s="120"/>
      <c r="G467" s="120"/>
      <c r="H467" s="122"/>
      <c r="I467" s="122"/>
      <c r="J467" s="122">
        <f>Z467+AC467+AF467+AI467+AL467+AO467+AR467+AU467+AX467+BA467+BD467+BG467</f>
        <v>0</v>
      </c>
      <c r="K467" s="122">
        <v>1</v>
      </c>
      <c r="L467" s="147"/>
      <c r="M467" s="148">
        <f>IFERROR(VLOOKUP($L467,'2-2 引出数据_合同数据仓库'!$B$2:$BP$10000,3,FALSE),0)</f>
        <v>0</v>
      </c>
      <c r="N467" s="122"/>
      <c r="O467" s="148">
        <f>IFERROR(VLOOKUP((LEFT(VLOOKUP($L467,'2-2 引出数据_合同数据仓库'!$B$2:$BP$10000,64,FALSE),15)&amp;(RIGHT(VLOOKUP($L467,'2-2 引出数据_合同数据仓库'!$B$2:$BP$10000,64,FALSE),4)+1)),'2-2 引出数据_合同数据仓库'!$B$2:$BP$10000,3,FALSE),0)</f>
        <v>0</v>
      </c>
      <c r="P467" s="122"/>
      <c r="Q467" s="122">
        <f>IFERROR(VLOOKUP($L467,'2-2 引出数据_合同数据仓库'!$B$2:$BP$10000,28,FALSE),0)</f>
        <v>0</v>
      </c>
      <c r="R467" s="122">
        <f>IFERROR(VLOOKUP($L467,'2-2 引出数据_合同数据仓库'!$B$2:$BP$10000,29,FALSE),0)</f>
        <v>0</v>
      </c>
      <c r="S467" s="122">
        <f>IFERROR(VLOOKUP($L467,'2-2 引出数据_合同数据仓库'!$B$2:$BP$10000,4,FALSE),0)</f>
        <v>0</v>
      </c>
      <c r="T467" s="122"/>
      <c r="U467" s="122">
        <f>IFERROR(VLOOKUP($L467,'2-2 引出数据_合同数据仓库'!$B$2:$BP$10000,15,FALSE),0)</f>
        <v>0</v>
      </c>
      <c r="V467" s="122">
        <f>U467/(S467-R467+1)*365</f>
        <v>0</v>
      </c>
      <c r="W467" s="122"/>
      <c r="X467" s="154">
        <v>45658</v>
      </c>
      <c r="Y467" s="154">
        <f>X467+30</f>
        <v>45688</v>
      </c>
      <c r="Z467" s="158">
        <f>IFERROR(IF(($R467-Y467)&gt;=0,0,IF(($S467-X467)&lt;0,0,IF(AND(($S467-Y467)&gt;0,(X467-$R467)&gt;0),$V467/365*(Y467-X467+1),IF(AND(($S467-Y467)&lt;=0,(X467-$R467)&gt;0),$V467/365*($S467-X467+1),$V467/365*(Y467-$R467+1))))),0)</f>
        <v>0</v>
      </c>
      <c r="AA467" s="154">
        <f>Y467+1</f>
        <v>45689</v>
      </c>
      <c r="AB467" s="154">
        <f>AA467+27</f>
        <v>45716</v>
      </c>
      <c r="AC467" s="158">
        <f>IFERROR(IF(($R467-AB467)&gt;=0,0,IF(($S467-AA467)&lt;0,0,IF(AND(($S467-AB467)&gt;0,(AA467-$R467)&gt;0),$V467/365*(AB467-AA467+1),IF(AND(($S467-AB467)&lt;=0,(AA467-$R467)&gt;0),$V467/365*($S467-AA467+1),$V467/365*(AB467-$R467+1))))),0)</f>
        <v>0</v>
      </c>
      <c r="AD467" s="154">
        <f>AB467+1</f>
        <v>45717</v>
      </c>
      <c r="AE467" s="154">
        <f>AD467+30</f>
        <v>45747</v>
      </c>
      <c r="AF467" s="158">
        <f>IFERROR(IF(($R467-AE467)&gt;=0,0,IF(($S467-AD467)&lt;0,0,IF(AND(($S467-AE467)&gt;0,(AD467-$R467)&gt;0),$V467/365*(AE467-AD467+1),IF(AND(($S467-AE467)&lt;=0,(AD467-$R467)&gt;0),$V467/365*($S467-AD467+1),$V467/365*(AE467-$R467+1))))),0)</f>
        <v>0</v>
      </c>
      <c r="AG467" s="154">
        <f>AE467+1</f>
        <v>45748</v>
      </c>
      <c r="AH467" s="154">
        <f>AG467+29</f>
        <v>45777</v>
      </c>
      <c r="AI467" s="158">
        <f>IFERROR(IF(($R467-AH467)&gt;=0,0,IF(($S467-AG467)&lt;0,0,IF(AND(($S467-AH467)&gt;0,(AG467-$R467)&gt;0),$V467/365*(AH467-AG467+1),IF(AND(($S467-AH467)&lt;=0,(AG467-$R467)&gt;0),$V467/365*($S467-AG467+1),$V467/365*(AH467-$R467+1))))),0)</f>
        <v>0</v>
      </c>
      <c r="AJ467" s="154">
        <f>AH467+1</f>
        <v>45778</v>
      </c>
      <c r="AK467" s="154">
        <f>AJ467+30</f>
        <v>45808</v>
      </c>
      <c r="AL467" s="158">
        <f>IFERROR(IF(($R467-AK467)&gt;=0,0,IF(($S467-AJ467)&lt;0,0,IF(AND(($S467-AK467)&gt;0,(AJ467-$R467)&gt;0),$V467/365*(AK467-AJ467+1),IF(AND(($S467-AK467)&lt;=0,(AJ467-$R467)&gt;0),$V467/365*($S467-AJ467+1),$V467/365*(AK467-$R467+1))))),0)</f>
        <v>0</v>
      </c>
      <c r="AM467" s="154">
        <f>AK467+1</f>
        <v>45809</v>
      </c>
      <c r="AN467" s="154">
        <f>AM467+29</f>
        <v>45838</v>
      </c>
      <c r="AO467" s="158">
        <f>IFERROR(IF(($R467-AN467)&gt;=0,0,IF(($S467-AM467)&lt;0,0,IF(AND(($S467-AN467)&gt;0,(AM467-$R467)&gt;0),$V467/365*(AN467-AM467+1),IF(AND(($S467-AN467)&lt;=0,(AM467-$R467)&gt;0),$V467/365*($S467-AM467+1),$V467/365*(AN467-$R467+1))))),0)</f>
        <v>0</v>
      </c>
      <c r="AP467" s="154">
        <f>AN467+1</f>
        <v>45839</v>
      </c>
      <c r="AQ467" s="154">
        <f>AP467+30</f>
        <v>45869</v>
      </c>
      <c r="AR467" s="158">
        <f>IFERROR(IF(($R467-AQ467)&gt;=0,0,IF(($S467-AP467)&lt;0,0,IF(AND(($S467-AQ467)&gt;0,(AP467-$R467)&gt;0),$V467/365*(AQ467-AP467+1),IF(AND(($S467-AQ467)&lt;=0,(AP467-$R467)&gt;0),$V467/365*($S467-AP467+1),$V467/365*(AQ467-$R467+1))))),0)</f>
        <v>0</v>
      </c>
      <c r="AS467" s="154">
        <f>AQ467+1</f>
        <v>45870</v>
      </c>
      <c r="AT467" s="154">
        <f>AS467+30</f>
        <v>45900</v>
      </c>
      <c r="AU467" s="158">
        <f>IFERROR(IF(($R467-AT467)&gt;=0,0,IF(($S467-AS467)&lt;0,0,IF(AND(($S467-AT467)&gt;0,(AS467-$R467)&gt;0),$V467/365*(AT467-AS467+1),IF(AND(($S467-AT467)&lt;=0,(AS467-$R467)&gt;0),$V467/365*($S467-AS467+1),$V467/365*(AT467-$R467+1))))),0)</f>
        <v>0</v>
      </c>
      <c r="AV467" s="154">
        <f>AT467+1</f>
        <v>45901</v>
      </c>
      <c r="AW467" s="154">
        <f>AV467+29</f>
        <v>45930</v>
      </c>
      <c r="AX467" s="158">
        <f>IFERROR(IF(($R467-AW467)&gt;=0,0,IF(($S467-AV467)&lt;0,0,IF(AND(($S467-AW467)&gt;0,(AV467-$R467)&gt;0),$V467/365*(AW467-AV467+1),IF(AND(($S467-AW467)&lt;=0,(AV467-$R467)&gt;0),$V467/365*($S467-AV467+1),$V467/365*(AW467-$R467+1))))),0)</f>
        <v>0</v>
      </c>
      <c r="AY467" s="154">
        <f>AW467+1</f>
        <v>45931</v>
      </c>
      <c r="AZ467" s="154">
        <f>AY467+30</f>
        <v>45961</v>
      </c>
      <c r="BA467" s="158">
        <f>IFERROR(IF(($R467-AZ467)&gt;=0,0,IF(($S467-AY467)&lt;0,0,IF(AND(($S467-AZ467)&gt;0,(AY467-$R467)&gt;0),$V467/365*(AZ467-AY467+1),IF(AND(($S467-AZ467)&lt;=0,(AY467-$R467)&gt;0),$V467/365*($S467-AY467+1),$V467/365*(AZ467-$R467+1))))),0)</f>
        <v>0</v>
      </c>
      <c r="BB467" s="154">
        <f>AZ467+1</f>
        <v>45962</v>
      </c>
      <c r="BC467" s="154">
        <f>BB467+29</f>
        <v>45991</v>
      </c>
      <c r="BD467" s="158">
        <f>IFERROR(IF(($R467-BC467)&gt;=0,0,IF(($S467-BB467)&lt;0,0,IF(AND(($S467-BC467)&gt;0,(BB467-$R467)&gt;0),$V467/365*(BC467-BB467+1),IF(AND(($S467-BC467)&lt;=0,(BB467-$R467)&gt;0),$V467/365*($S467-BB467+1),$V467/365*(BC467-$R467+1))))),0)</f>
        <v>0</v>
      </c>
      <c r="BE467" s="154">
        <f>BC467+1</f>
        <v>45992</v>
      </c>
      <c r="BF467" s="154">
        <f>BE467+30</f>
        <v>46022</v>
      </c>
      <c r="BG467" s="158">
        <f>IFERROR(IF(($R467-BF467)&gt;=0,0,IF(($S467-BE467)&lt;0,0,IF(AND(($S467-BF467)&gt;0,(BE467-$R467)&gt;0),$V467/365*(BF467-BE467+1),IF(AND(($S467-BF467)&lt;=0,(BE467-$R467)&gt;0),$V467/365*($S467-BE467+1),$V467/365*(BF467-$R467+1))))),0)</f>
        <v>0</v>
      </c>
      <c r="BH467" s="154">
        <v>46023</v>
      </c>
      <c r="BI467" s="154">
        <f>BH467+30</f>
        <v>46053</v>
      </c>
      <c r="BJ467" s="158">
        <f>IFERROR(IF(($R467-BI467)&gt;=0,0,IF(($S467-BH467)&lt;0,0,IF(AND(($S467-BI467)&gt;0,(BH467-$R467)&gt;0),$V467/365*(BI467-BH467+1),IF(AND(($S467-BI467)&lt;=0,(BH467-$R467)&gt;0),$V467/365*($S467-BH467+1),$V467/365*(BI467-$R467+1))))),0)</f>
        <v>0</v>
      </c>
      <c r="BK467" s="154">
        <f>BI467+1</f>
        <v>46054</v>
      </c>
      <c r="BL467" s="154">
        <f>BK467+27</f>
        <v>46081</v>
      </c>
      <c r="BM467" s="158">
        <f>IFERROR(IF(($R467-BL467)&gt;=0,0,IF(($S467-BK467)&lt;0,0,IF(AND(($S467-BL467)&gt;0,(BK467-$R467)&gt;0),$V467/365*(BL467-BK467+1),IF(AND(($S467-BL467)&lt;=0,(BK467-$R467)&gt;0),$V467/365*($S467-BK467+1),$V467/365*(BL467-$R467+1))))),0)</f>
        <v>0</v>
      </c>
      <c r="BN467" s="154">
        <f>BL467+1</f>
        <v>46082</v>
      </c>
      <c r="BO467" s="154">
        <f>BN467+30</f>
        <v>46112</v>
      </c>
      <c r="BP467" s="158">
        <f>IFERROR(IF(($R467-BO467)&gt;=0,0,IF(($S467-BN467)&lt;0,0,IF(AND(($S467-BO467)&gt;0,(BN467-$R467)&gt;0),$V467/365*(BO467-BN467+1),IF(AND(($S467-BO467)&lt;=0,(BN467-$R467)&gt;0),$V467/365*($S467-BN467+1),$V467/365*(BO467-$R467+1))))),0)</f>
        <v>0</v>
      </c>
      <c r="BQ467" s="154">
        <f>BO467+1</f>
        <v>46113</v>
      </c>
      <c r="BR467" s="154">
        <f>BQ467+29</f>
        <v>46142</v>
      </c>
      <c r="BS467" s="158">
        <f>IFERROR(IF(($R467-BR467)&gt;=0,0,IF(($S467-BQ467)&lt;0,0,IF(AND(($S467-BR467)&gt;0,(BQ467-$R467)&gt;0),$V467/365*(BR467-BQ467+1),IF(AND(($S467-BR467)&lt;=0,(BQ467-$R467)&gt;0),$V467/365*($S467-BQ467+1),$V467/365*(BR467-$R467+1))))),0)</f>
        <v>0</v>
      </c>
      <c r="BT467" s="154">
        <f>BR467+1</f>
        <v>46143</v>
      </c>
      <c r="BU467" s="154">
        <f>BT467+30</f>
        <v>46173</v>
      </c>
      <c r="BV467" s="158">
        <f>IFERROR(IF(($R467-BU467)&gt;=0,0,IF(($S467-BT467)&lt;0,0,IF(AND(($S467-BU467)&gt;0,(BT467-$R467)&gt;0),$V467/365*(BU467-BT467+1),IF(AND(($S467-BU467)&lt;=0,(BT467-$R467)&gt;0),$V467/365*($S467-BT467+1),$V467/365*(BU467-$R467+1))))),0)</f>
        <v>0</v>
      </c>
      <c r="BW467" s="154">
        <f>BU467+1</f>
        <v>46174</v>
      </c>
      <c r="BX467" s="154">
        <f>BW467+29</f>
        <v>46203</v>
      </c>
      <c r="BY467" s="158">
        <f>IFERROR(IF(($R467-BX467)&gt;=0,0,IF(($S467-BW467)&lt;0,0,IF(AND(($S467-BX467)&gt;0,(BW467-$R467)&gt;0),$V467/365*(BX467-BW467+1),IF(AND(($S467-BX467)&lt;=0,(BW467-$R467)&gt;0),$V467/365*($S467-BW467+1),$V467/365*(BX467-$R467+1))))),0)</f>
        <v>0</v>
      </c>
      <c r="BZ467" s="154">
        <f>BX467+1</f>
        <v>46204</v>
      </c>
      <c r="CA467" s="154">
        <f>BZ467+30</f>
        <v>46234</v>
      </c>
      <c r="CB467" s="158">
        <f>IFERROR(IF(($R467-CA467)&gt;=0,0,IF(($S467-BZ467)&lt;0,0,IF(AND(($S467-CA467)&gt;0,(BZ467-$R467)&gt;0),$V467/365*(CA467-BZ467+1),IF(AND(($S467-CA467)&lt;=0,(BZ467-$R467)&gt;0),$V467/365*($S467-BZ467+1),$V467/365*(CA467-$R467+1))))),0)</f>
        <v>0</v>
      </c>
      <c r="CC467" s="154">
        <f>CA467+1</f>
        <v>46235</v>
      </c>
      <c r="CD467" s="154">
        <f>CC467+30</f>
        <v>46265</v>
      </c>
      <c r="CE467" s="158">
        <f>IFERROR(IF(($R467-CD467)&gt;=0,0,IF(($S467-CC467)&lt;0,0,IF(AND(($S467-CD467)&gt;0,(CC467-$R467)&gt;0),$V467/365*(CD467-CC467+1),IF(AND(($S467-CD467)&lt;=0,(CC467-$R467)&gt;0),$V467/365*($S467-CC467+1),$V467/365*(CD467-$R467+1))))),0)</f>
        <v>0</v>
      </c>
      <c r="CF467" s="154">
        <f>CD467+1</f>
        <v>46266</v>
      </c>
      <c r="CG467" s="154">
        <f>CF467+29</f>
        <v>46295</v>
      </c>
      <c r="CH467" s="158">
        <f>IFERROR(IF(($R467-CG467)&gt;=0,0,IF(($S467-CF467)&lt;0,0,IF(AND(($S467-CG467)&gt;0,(CF467-$R467)&gt;0),$V467/365*(CG467-CF467+1),IF(AND(($S467-CG467)&lt;=0,(CF467-$R467)&gt;0),$V467/365*($S467-CF467+1),$V467/365*(CG467-$R467+1))))),0)</f>
        <v>0</v>
      </c>
      <c r="CI467" s="154">
        <f>CG467+1</f>
        <v>46296</v>
      </c>
      <c r="CJ467" s="154">
        <f>CI467+30</f>
        <v>46326</v>
      </c>
      <c r="CK467" s="158">
        <f>IFERROR(IF(($R467-CJ467)&gt;=0,0,IF(($S467-CI467)&lt;0,0,IF(AND(($S467-CJ467)&gt;0,(CI467-$R467)&gt;0),$V467/365*(CJ467-CI467+1),IF(AND(($S467-CJ467)&lt;=0,(CI467-$R467)&gt;0),$V467/365*($S467-CI467+1),$V467/365*(CJ467-$R467+1))))),0)</f>
        <v>0</v>
      </c>
      <c r="CL467" s="154">
        <f>CJ467+1</f>
        <v>46327</v>
      </c>
      <c r="CM467" s="154">
        <f>CL467+29</f>
        <v>46356</v>
      </c>
      <c r="CN467" s="158">
        <f>IFERROR(IF(($R467-CM467)&gt;=0,0,IF(($S467-CL467)&lt;0,0,IF(AND(($S467-CM467)&gt;0,(CL467-$R467)&gt;0),$V467/365*(CM467-CL467+1),IF(AND(($S467-CM467)&lt;=0,(CL467-$R467)&gt;0),$V467/365*($S467-CL467+1),$V467/365*(CM467-$R467+1))))),0)</f>
        <v>0</v>
      </c>
      <c r="CO467" s="154">
        <f>CM467+1</f>
        <v>46357</v>
      </c>
      <c r="CP467" s="154">
        <f>CO467+30</f>
        <v>46387</v>
      </c>
      <c r="CQ467" s="158">
        <f>IFERROR(IF(($R467-CP467)&gt;=0,0,IF(($S467-CO467)&lt;0,0,IF(AND(($S467-CP467)&gt;0,(CO467-$R467)&gt;0),$V467/365*(CP467-CO467+1),IF(AND(($S467-CP467)&lt;=0,(CO467-$R467)&gt;0),$V467/365*($S467-CO467+1),$V467/365*(CP467-$R467+1))))),0)</f>
        <v>0</v>
      </c>
    </row>
    <row r="468" s="80" customFormat="1" ht="24" customHeight="1" outlineLevel="3" spans="1:95">
      <c r="A468" s="119"/>
      <c r="B468" s="120"/>
      <c r="C468" s="121"/>
      <c r="D468" s="119"/>
      <c r="E468" s="120"/>
      <c r="F468" s="120"/>
      <c r="G468" s="120"/>
      <c r="H468" s="122"/>
      <c r="I468" s="122"/>
      <c r="J468" s="122">
        <f>Z468+AC468+AF468+AI468+AL468+AO468+AR468+AU468+AX468+BA468+BD468+BG468</f>
        <v>0</v>
      </c>
      <c r="K468" s="122">
        <f>K467+1</f>
        <v>2</v>
      </c>
      <c r="L468" s="147"/>
      <c r="M468" s="148">
        <f>IFERROR(VLOOKUP($L468,'2-2 引出数据_合同数据仓库'!$B$2:$BP$10000,3,FALSE),0)</f>
        <v>0</v>
      </c>
      <c r="N468" s="122"/>
      <c r="O468" s="148">
        <f>IFERROR(VLOOKUP((LEFT(VLOOKUP($L468,'2-2 引出数据_合同数据仓库'!$B$2:$BP$10000,64,FALSE),15)&amp;(RIGHT(VLOOKUP($L468,'2-2 引出数据_合同数据仓库'!$B$2:$BP$10000,64,FALSE),4)+1)),'2-2 引出数据_合同数据仓库'!$B$2:$BP$10000,3,FALSE),0)</f>
        <v>0</v>
      </c>
      <c r="P468" s="122"/>
      <c r="Q468" s="122">
        <f>IFERROR(VLOOKUP($L468,'2-2 引出数据_合同数据仓库'!$B$2:$BP$10000,28,FALSE),0)</f>
        <v>0</v>
      </c>
      <c r="R468" s="122">
        <f>IFERROR(VLOOKUP($L468,'2-2 引出数据_合同数据仓库'!$B$2:$BP$10000,29,FALSE),0)</f>
        <v>0</v>
      </c>
      <c r="S468" s="122">
        <f>IFERROR(VLOOKUP($L468,'2-2 引出数据_合同数据仓库'!$B$2:$BP$10000,4,FALSE),0)</f>
        <v>0</v>
      </c>
      <c r="T468" s="122"/>
      <c r="U468" s="122">
        <f>IFERROR(VLOOKUP($L468,'2-2 引出数据_合同数据仓库'!$B$2:$BP$10000,15,FALSE),0)</f>
        <v>0</v>
      </c>
      <c r="V468" s="122">
        <f>U468/(S468-R468+1)*365</f>
        <v>0</v>
      </c>
      <c r="W468" s="122"/>
      <c r="X468" s="154">
        <v>45658</v>
      </c>
      <c r="Y468" s="154">
        <f>X468+30</f>
        <v>45688</v>
      </c>
      <c r="Z468" s="158">
        <f>IFERROR(IF(($R468-Y468)&gt;=0,0,IF(($S468-X468)&lt;0,0,IF(AND(($S468-Y468)&gt;0,(X468-$R468)&gt;0),$V468/365*(Y468-X468+1),IF(AND(($S468-Y468)&lt;=0,(X468-$R468)&gt;0),$V468/365*($S468-X468+1),$V468/365*(Y468-$R468+1))))),0)</f>
        <v>0</v>
      </c>
      <c r="AA468" s="154">
        <f>Y468+1</f>
        <v>45689</v>
      </c>
      <c r="AB468" s="154">
        <f>AA468+27</f>
        <v>45716</v>
      </c>
      <c r="AC468" s="158">
        <f>IFERROR(IF(($R468-AB468)&gt;=0,0,IF(($S468-AA468)&lt;0,0,IF(AND(($S468-AB468)&gt;0,(AA468-$R468)&gt;0),$V468/365*(AB468-AA468+1),IF(AND(($S468-AB468)&lt;=0,(AA468-$R468)&gt;0),$V468/365*($S468-AA468+1),$V468/365*(AB468-$R468+1))))),0)</f>
        <v>0</v>
      </c>
      <c r="AD468" s="154">
        <f>AB468+1</f>
        <v>45717</v>
      </c>
      <c r="AE468" s="154">
        <f>AD468+30</f>
        <v>45747</v>
      </c>
      <c r="AF468" s="158">
        <f>IFERROR(IF(($R468-AE468)&gt;=0,0,IF(($S468-AD468)&lt;0,0,IF(AND(($S468-AE468)&gt;0,(AD468-$R468)&gt;0),$V468/365*(AE468-AD468+1),IF(AND(($S468-AE468)&lt;=0,(AD468-$R468)&gt;0),$V468/365*($S468-AD468+1),$V468/365*(AE468-$R468+1))))),0)</f>
        <v>0</v>
      </c>
      <c r="AG468" s="154">
        <f>AE468+1</f>
        <v>45748</v>
      </c>
      <c r="AH468" s="154">
        <f>AG468+29</f>
        <v>45777</v>
      </c>
      <c r="AI468" s="158">
        <f>IFERROR(IF(($R468-AH468)&gt;=0,0,IF(($S468-AG468)&lt;0,0,IF(AND(($S468-AH468)&gt;0,(AG468-$R468)&gt;0),$V468/365*(AH468-AG468+1),IF(AND(($S468-AH468)&lt;=0,(AG468-$R468)&gt;0),$V468/365*($S468-AG468+1),$V468/365*(AH468-$R468+1))))),0)</f>
        <v>0</v>
      </c>
      <c r="AJ468" s="154">
        <f>AH468+1</f>
        <v>45778</v>
      </c>
      <c r="AK468" s="154">
        <f>AJ468+30</f>
        <v>45808</v>
      </c>
      <c r="AL468" s="158">
        <f>IFERROR(IF(($R468-AK468)&gt;=0,0,IF(($S468-AJ468)&lt;0,0,IF(AND(($S468-AK468)&gt;0,(AJ468-$R468)&gt;0),$V468/365*(AK468-AJ468+1),IF(AND(($S468-AK468)&lt;=0,(AJ468-$R468)&gt;0),$V468/365*($S468-AJ468+1),$V468/365*(AK468-$R468+1))))),0)</f>
        <v>0</v>
      </c>
      <c r="AM468" s="154">
        <f>AK468+1</f>
        <v>45809</v>
      </c>
      <c r="AN468" s="154">
        <f>AM468+29</f>
        <v>45838</v>
      </c>
      <c r="AO468" s="158">
        <f>IFERROR(IF(($R468-AN468)&gt;=0,0,IF(($S468-AM468)&lt;0,0,IF(AND(($S468-AN468)&gt;0,(AM468-$R468)&gt;0),$V468/365*(AN468-AM468+1),IF(AND(($S468-AN468)&lt;=0,(AM468-$R468)&gt;0),$V468/365*($S468-AM468+1),$V468/365*(AN468-$R468+1))))),0)</f>
        <v>0</v>
      </c>
      <c r="AP468" s="154">
        <f>AN468+1</f>
        <v>45839</v>
      </c>
      <c r="AQ468" s="154">
        <f>AP468+30</f>
        <v>45869</v>
      </c>
      <c r="AR468" s="158">
        <f>IFERROR(IF(($R468-AQ468)&gt;=0,0,IF(($S468-AP468)&lt;0,0,IF(AND(($S468-AQ468)&gt;0,(AP468-$R468)&gt;0),$V468/365*(AQ468-AP468+1),IF(AND(($S468-AQ468)&lt;=0,(AP468-$R468)&gt;0),$V468/365*($S468-AP468+1),$V468/365*(AQ468-$R468+1))))),0)</f>
        <v>0</v>
      </c>
      <c r="AS468" s="154">
        <f>AQ468+1</f>
        <v>45870</v>
      </c>
      <c r="AT468" s="154">
        <f>AS468+30</f>
        <v>45900</v>
      </c>
      <c r="AU468" s="158">
        <f>IFERROR(IF(($R468-AT468)&gt;=0,0,IF(($S468-AS468)&lt;0,0,IF(AND(($S468-AT468)&gt;0,(AS468-$R468)&gt;0),$V468/365*(AT468-AS468+1),IF(AND(($S468-AT468)&lt;=0,(AS468-$R468)&gt;0),$V468/365*($S468-AS468+1),$V468/365*(AT468-$R468+1))))),0)</f>
        <v>0</v>
      </c>
      <c r="AV468" s="154">
        <f>AT468+1</f>
        <v>45901</v>
      </c>
      <c r="AW468" s="154">
        <f>AV468+29</f>
        <v>45930</v>
      </c>
      <c r="AX468" s="158">
        <f>IFERROR(IF(($R468-AW468)&gt;=0,0,IF(($S468-AV468)&lt;0,0,IF(AND(($S468-AW468)&gt;0,(AV468-$R468)&gt;0),$V468/365*(AW468-AV468+1),IF(AND(($S468-AW468)&lt;=0,(AV468-$R468)&gt;0),$V468/365*($S468-AV468+1),$V468/365*(AW468-$R468+1))))),0)</f>
        <v>0</v>
      </c>
      <c r="AY468" s="154">
        <f>AW468+1</f>
        <v>45931</v>
      </c>
      <c r="AZ468" s="154">
        <f>AY468+30</f>
        <v>45961</v>
      </c>
      <c r="BA468" s="158">
        <f>IFERROR(IF(($R468-AZ468)&gt;=0,0,IF(($S468-AY468)&lt;0,0,IF(AND(($S468-AZ468)&gt;0,(AY468-$R468)&gt;0),$V468/365*(AZ468-AY468+1),IF(AND(($S468-AZ468)&lt;=0,(AY468-$R468)&gt;0),$V468/365*($S468-AY468+1),$V468/365*(AZ468-$R468+1))))),0)</f>
        <v>0</v>
      </c>
      <c r="BB468" s="154">
        <f>AZ468+1</f>
        <v>45962</v>
      </c>
      <c r="BC468" s="154">
        <f>BB468+29</f>
        <v>45991</v>
      </c>
      <c r="BD468" s="158">
        <f>IFERROR(IF(($R468-BC468)&gt;=0,0,IF(($S468-BB468)&lt;0,0,IF(AND(($S468-BC468)&gt;0,(BB468-$R468)&gt;0),$V468/365*(BC468-BB468+1),IF(AND(($S468-BC468)&lt;=0,(BB468-$R468)&gt;0),$V468/365*($S468-BB468+1),$V468/365*(BC468-$R468+1))))),0)</f>
        <v>0</v>
      </c>
      <c r="BE468" s="154">
        <f>BC468+1</f>
        <v>45992</v>
      </c>
      <c r="BF468" s="154">
        <f>BE468+30</f>
        <v>46022</v>
      </c>
      <c r="BG468" s="158">
        <f>IFERROR(IF(($R468-BF468)&gt;=0,0,IF(($S468-BE468)&lt;0,0,IF(AND(($S468-BF468)&gt;0,(BE468-$R468)&gt;0),$V468/365*(BF468-BE468+1),IF(AND(($S468-BF468)&lt;=0,(BE468-$R468)&gt;0),$V468/365*($S468-BE468+1),$V468/365*(BF468-$R468+1))))),0)</f>
        <v>0</v>
      </c>
      <c r="BH468" s="154">
        <v>46023</v>
      </c>
      <c r="BI468" s="154">
        <f>BH468+30</f>
        <v>46053</v>
      </c>
      <c r="BJ468" s="158">
        <f>IFERROR(IF(($R468-BI468)&gt;=0,0,IF(($S468-BH468)&lt;0,0,IF(AND(($S468-BI468)&gt;0,(BH468-$R468)&gt;0),$V468/365*(BI468-BH468+1),IF(AND(($S468-BI468)&lt;=0,(BH468-$R468)&gt;0),$V468/365*($S468-BH468+1),$V468/365*(BI468-$R468+1))))),0)</f>
        <v>0</v>
      </c>
      <c r="BK468" s="154">
        <f>BI468+1</f>
        <v>46054</v>
      </c>
      <c r="BL468" s="154">
        <f>BK468+27</f>
        <v>46081</v>
      </c>
      <c r="BM468" s="158">
        <f>IFERROR(IF(($R468-BL468)&gt;=0,0,IF(($S468-BK468)&lt;0,0,IF(AND(($S468-BL468)&gt;0,(BK468-$R468)&gt;0),$V468/365*(BL468-BK468+1),IF(AND(($S468-BL468)&lt;=0,(BK468-$R468)&gt;0),$V468/365*($S468-BK468+1),$V468/365*(BL468-$R468+1))))),0)</f>
        <v>0</v>
      </c>
      <c r="BN468" s="154">
        <f>BL468+1</f>
        <v>46082</v>
      </c>
      <c r="BO468" s="154">
        <f>BN468+30</f>
        <v>46112</v>
      </c>
      <c r="BP468" s="158">
        <f>IFERROR(IF(($R468-BO468)&gt;=0,0,IF(($S468-BN468)&lt;0,0,IF(AND(($S468-BO468)&gt;0,(BN468-$R468)&gt;0),$V468/365*(BO468-BN468+1),IF(AND(($S468-BO468)&lt;=0,(BN468-$R468)&gt;0),$V468/365*($S468-BN468+1),$V468/365*(BO468-$R468+1))))),0)</f>
        <v>0</v>
      </c>
      <c r="BQ468" s="154">
        <f>BO468+1</f>
        <v>46113</v>
      </c>
      <c r="BR468" s="154">
        <f>BQ468+29</f>
        <v>46142</v>
      </c>
      <c r="BS468" s="158">
        <f>IFERROR(IF(($R468-BR468)&gt;=0,0,IF(($S468-BQ468)&lt;0,0,IF(AND(($S468-BR468)&gt;0,(BQ468-$R468)&gt;0),$V468/365*(BR468-BQ468+1),IF(AND(($S468-BR468)&lt;=0,(BQ468-$R468)&gt;0),$V468/365*($S468-BQ468+1),$V468/365*(BR468-$R468+1))))),0)</f>
        <v>0</v>
      </c>
      <c r="BT468" s="154">
        <f>BR468+1</f>
        <v>46143</v>
      </c>
      <c r="BU468" s="154">
        <f>BT468+30</f>
        <v>46173</v>
      </c>
      <c r="BV468" s="158">
        <f>IFERROR(IF(($R468-BU468)&gt;=0,0,IF(($S468-BT468)&lt;0,0,IF(AND(($S468-BU468)&gt;0,(BT468-$R468)&gt;0),$V468/365*(BU468-BT468+1),IF(AND(($S468-BU468)&lt;=0,(BT468-$R468)&gt;0),$V468/365*($S468-BT468+1),$V468/365*(BU468-$R468+1))))),0)</f>
        <v>0</v>
      </c>
      <c r="BW468" s="154">
        <f>BU468+1</f>
        <v>46174</v>
      </c>
      <c r="BX468" s="154">
        <f>BW468+29</f>
        <v>46203</v>
      </c>
      <c r="BY468" s="158">
        <f>IFERROR(IF(($R468-BX468)&gt;=0,0,IF(($S468-BW468)&lt;0,0,IF(AND(($S468-BX468)&gt;0,(BW468-$R468)&gt;0),$V468/365*(BX468-BW468+1),IF(AND(($S468-BX468)&lt;=0,(BW468-$R468)&gt;0),$V468/365*($S468-BW468+1),$V468/365*(BX468-$R468+1))))),0)</f>
        <v>0</v>
      </c>
      <c r="BZ468" s="154">
        <f>BX468+1</f>
        <v>46204</v>
      </c>
      <c r="CA468" s="154">
        <f>BZ468+30</f>
        <v>46234</v>
      </c>
      <c r="CB468" s="158">
        <f>IFERROR(IF(($R468-CA468)&gt;=0,0,IF(($S468-BZ468)&lt;0,0,IF(AND(($S468-CA468)&gt;0,(BZ468-$R468)&gt;0),$V468/365*(CA468-BZ468+1),IF(AND(($S468-CA468)&lt;=0,(BZ468-$R468)&gt;0),$V468/365*($S468-BZ468+1),$V468/365*(CA468-$R468+1))))),0)</f>
        <v>0</v>
      </c>
      <c r="CC468" s="154">
        <f>CA468+1</f>
        <v>46235</v>
      </c>
      <c r="CD468" s="154">
        <f>CC468+30</f>
        <v>46265</v>
      </c>
      <c r="CE468" s="158">
        <f>IFERROR(IF(($R468-CD468)&gt;=0,0,IF(($S468-CC468)&lt;0,0,IF(AND(($S468-CD468)&gt;0,(CC468-$R468)&gt;0),$V468/365*(CD468-CC468+1),IF(AND(($S468-CD468)&lt;=0,(CC468-$R468)&gt;0),$V468/365*($S468-CC468+1),$V468/365*(CD468-$R468+1))))),0)</f>
        <v>0</v>
      </c>
      <c r="CF468" s="154">
        <f>CD468+1</f>
        <v>46266</v>
      </c>
      <c r="CG468" s="154">
        <f>CF468+29</f>
        <v>46295</v>
      </c>
      <c r="CH468" s="158">
        <f>IFERROR(IF(($R468-CG468)&gt;=0,0,IF(($S468-CF468)&lt;0,0,IF(AND(($S468-CG468)&gt;0,(CF468-$R468)&gt;0),$V468/365*(CG468-CF468+1),IF(AND(($S468-CG468)&lt;=0,(CF468-$R468)&gt;0),$V468/365*($S468-CF468+1),$V468/365*(CG468-$R468+1))))),0)</f>
        <v>0</v>
      </c>
      <c r="CI468" s="154">
        <f>CG468+1</f>
        <v>46296</v>
      </c>
      <c r="CJ468" s="154">
        <f>CI468+30</f>
        <v>46326</v>
      </c>
      <c r="CK468" s="158">
        <f>IFERROR(IF(($R468-CJ468)&gt;=0,0,IF(($S468-CI468)&lt;0,0,IF(AND(($S468-CJ468)&gt;0,(CI468-$R468)&gt;0),$V468/365*(CJ468-CI468+1),IF(AND(($S468-CJ468)&lt;=0,(CI468-$R468)&gt;0),$V468/365*($S468-CI468+1),$V468/365*(CJ468-$R468+1))))),0)</f>
        <v>0</v>
      </c>
      <c r="CL468" s="154">
        <f>CJ468+1</f>
        <v>46327</v>
      </c>
      <c r="CM468" s="154">
        <f>CL468+29</f>
        <v>46356</v>
      </c>
      <c r="CN468" s="158">
        <f>IFERROR(IF(($R468-CM468)&gt;=0,0,IF(($S468-CL468)&lt;0,0,IF(AND(($S468-CM468)&gt;0,(CL468-$R468)&gt;0),$V468/365*(CM468-CL468+1),IF(AND(($S468-CM468)&lt;=0,(CL468-$R468)&gt;0),$V468/365*($S468-CL468+1),$V468/365*(CM468-$R468+1))))),0)</f>
        <v>0</v>
      </c>
      <c r="CO468" s="154">
        <f>CM468+1</f>
        <v>46357</v>
      </c>
      <c r="CP468" s="154">
        <f>CO468+30</f>
        <v>46387</v>
      </c>
      <c r="CQ468" s="158">
        <f>IFERROR(IF(($R468-CP468)&gt;=0,0,IF(($S468-CO468)&lt;0,0,IF(AND(($S468-CP468)&gt;0,(CO468-$R468)&gt;0),$V468/365*(CP468-CO468+1),IF(AND(($S468-CP468)&lt;=0,(CO468-$R468)&gt;0),$V468/365*($S468-CO468+1),$V468/365*(CP468-$R468+1))))),0)</f>
        <v>0</v>
      </c>
    </row>
    <row r="469" s="80" customFormat="1" ht="24" customHeight="1" outlineLevel="3" spans="1:95">
      <c r="A469" s="119"/>
      <c r="B469" s="120"/>
      <c r="C469" s="121"/>
      <c r="D469" s="119"/>
      <c r="E469" s="120"/>
      <c r="F469" s="120"/>
      <c r="G469" s="120"/>
      <c r="H469" s="122"/>
      <c r="I469" s="122"/>
      <c r="J469" s="122">
        <f>Z469+AC469+AF469+AI469+AL469+AO469+AR469+AU469+AX469+BA469+BD469+BG469</f>
        <v>0</v>
      </c>
      <c r="K469" s="122">
        <f>K468+1</f>
        <v>3</v>
      </c>
      <c r="L469" s="147"/>
      <c r="M469" s="148">
        <f>IFERROR(VLOOKUP($L469,'2-2 引出数据_合同数据仓库'!$B$2:$BP$10000,3,FALSE),0)</f>
        <v>0</v>
      </c>
      <c r="N469" s="122"/>
      <c r="O469" s="148">
        <f>IFERROR(VLOOKUP((LEFT(VLOOKUP($L469,'2-2 引出数据_合同数据仓库'!$B$2:$BP$10000,64,FALSE),15)&amp;(RIGHT(VLOOKUP($L469,'2-2 引出数据_合同数据仓库'!$B$2:$BP$10000,64,FALSE),4)+1)),'2-2 引出数据_合同数据仓库'!$B$2:$BP$10000,3,FALSE),0)</f>
        <v>0</v>
      </c>
      <c r="P469" s="122"/>
      <c r="Q469" s="122">
        <f>IFERROR(VLOOKUP($L469,'2-2 引出数据_合同数据仓库'!$B$2:$BP$10000,28,FALSE),0)</f>
        <v>0</v>
      </c>
      <c r="R469" s="122">
        <f>IFERROR(VLOOKUP($L469,'2-2 引出数据_合同数据仓库'!$B$2:$BP$10000,29,FALSE),0)</f>
        <v>0</v>
      </c>
      <c r="S469" s="122">
        <f>IFERROR(VLOOKUP($L469,'2-2 引出数据_合同数据仓库'!$B$2:$BP$10000,4,FALSE),0)</f>
        <v>0</v>
      </c>
      <c r="T469" s="122"/>
      <c r="U469" s="122">
        <f>IFERROR(VLOOKUP($L469,'2-2 引出数据_合同数据仓库'!$B$2:$BP$10000,15,FALSE),0)</f>
        <v>0</v>
      </c>
      <c r="V469" s="122">
        <f>U469/(S469-R469+1)*365</f>
        <v>0</v>
      </c>
      <c r="W469" s="122"/>
      <c r="X469" s="154">
        <v>45658</v>
      </c>
      <c r="Y469" s="154">
        <f>X469+30</f>
        <v>45688</v>
      </c>
      <c r="Z469" s="158">
        <f>IFERROR(IF(($R469-Y469)&gt;=0,0,IF(($S469-X469)&lt;0,0,IF(AND(($S469-Y469)&gt;0,(X469-$R469)&gt;0),$V469/365*(Y469-X469+1),IF(AND(($S469-Y469)&lt;=0,(X469-$R469)&gt;0),$V469/365*($S469-X469+1),$V469/365*(Y469-$R469+1))))),0)</f>
        <v>0</v>
      </c>
      <c r="AA469" s="154">
        <f>Y469+1</f>
        <v>45689</v>
      </c>
      <c r="AB469" s="154">
        <f>AA469+27</f>
        <v>45716</v>
      </c>
      <c r="AC469" s="158">
        <f>IFERROR(IF(($R469-AB469)&gt;=0,0,IF(($S469-AA469)&lt;0,0,IF(AND(($S469-AB469)&gt;0,(AA469-$R469)&gt;0),$V469/365*(AB469-AA469+1),IF(AND(($S469-AB469)&lt;=0,(AA469-$R469)&gt;0),$V469/365*($S469-AA469+1),$V469/365*(AB469-$R469+1))))),0)</f>
        <v>0</v>
      </c>
      <c r="AD469" s="154">
        <f>AB469+1</f>
        <v>45717</v>
      </c>
      <c r="AE469" s="154">
        <f>AD469+30</f>
        <v>45747</v>
      </c>
      <c r="AF469" s="158">
        <f>IFERROR(IF(($R469-AE469)&gt;=0,0,IF(($S469-AD469)&lt;0,0,IF(AND(($S469-AE469)&gt;0,(AD469-$R469)&gt;0),$V469/365*(AE469-AD469+1),IF(AND(($S469-AE469)&lt;=0,(AD469-$R469)&gt;0),$V469/365*($S469-AD469+1),$V469/365*(AE469-$R469+1))))),0)</f>
        <v>0</v>
      </c>
      <c r="AG469" s="154">
        <f>AE469+1</f>
        <v>45748</v>
      </c>
      <c r="AH469" s="154">
        <f>AG469+29</f>
        <v>45777</v>
      </c>
      <c r="AI469" s="158">
        <f>IFERROR(IF(($R469-AH469)&gt;=0,0,IF(($S469-AG469)&lt;0,0,IF(AND(($S469-AH469)&gt;0,(AG469-$R469)&gt;0),$V469/365*(AH469-AG469+1),IF(AND(($S469-AH469)&lt;=0,(AG469-$R469)&gt;0),$V469/365*($S469-AG469+1),$V469/365*(AH469-$R469+1))))),0)</f>
        <v>0</v>
      </c>
      <c r="AJ469" s="154">
        <f>AH469+1</f>
        <v>45778</v>
      </c>
      <c r="AK469" s="154">
        <f>AJ469+30</f>
        <v>45808</v>
      </c>
      <c r="AL469" s="158">
        <f>IFERROR(IF(($R469-AK469)&gt;=0,0,IF(($S469-AJ469)&lt;0,0,IF(AND(($S469-AK469)&gt;0,(AJ469-$R469)&gt;0),$V469/365*(AK469-AJ469+1),IF(AND(($S469-AK469)&lt;=0,(AJ469-$R469)&gt;0),$V469/365*($S469-AJ469+1),$V469/365*(AK469-$R469+1))))),0)</f>
        <v>0</v>
      </c>
      <c r="AM469" s="154">
        <f>AK469+1</f>
        <v>45809</v>
      </c>
      <c r="AN469" s="154">
        <f>AM469+29</f>
        <v>45838</v>
      </c>
      <c r="AO469" s="158">
        <f>IFERROR(IF(($R469-AN469)&gt;=0,0,IF(($S469-AM469)&lt;0,0,IF(AND(($S469-AN469)&gt;0,(AM469-$R469)&gt;0),$V469/365*(AN469-AM469+1),IF(AND(($S469-AN469)&lt;=0,(AM469-$R469)&gt;0),$V469/365*($S469-AM469+1),$V469/365*(AN469-$R469+1))))),0)</f>
        <v>0</v>
      </c>
      <c r="AP469" s="154">
        <f>AN469+1</f>
        <v>45839</v>
      </c>
      <c r="AQ469" s="154">
        <f>AP469+30</f>
        <v>45869</v>
      </c>
      <c r="AR469" s="158">
        <f>IFERROR(IF(($R469-AQ469)&gt;=0,0,IF(($S469-AP469)&lt;0,0,IF(AND(($S469-AQ469)&gt;0,(AP469-$R469)&gt;0),$V469/365*(AQ469-AP469+1),IF(AND(($S469-AQ469)&lt;=0,(AP469-$R469)&gt;0),$V469/365*($S469-AP469+1),$V469/365*(AQ469-$R469+1))))),0)</f>
        <v>0</v>
      </c>
      <c r="AS469" s="154">
        <f>AQ469+1</f>
        <v>45870</v>
      </c>
      <c r="AT469" s="154">
        <f>AS469+30</f>
        <v>45900</v>
      </c>
      <c r="AU469" s="158">
        <f>IFERROR(IF(($R469-AT469)&gt;=0,0,IF(($S469-AS469)&lt;0,0,IF(AND(($S469-AT469)&gt;0,(AS469-$R469)&gt;0),$V469/365*(AT469-AS469+1),IF(AND(($S469-AT469)&lt;=0,(AS469-$R469)&gt;0),$V469/365*($S469-AS469+1),$V469/365*(AT469-$R469+1))))),0)</f>
        <v>0</v>
      </c>
      <c r="AV469" s="154">
        <f>AT469+1</f>
        <v>45901</v>
      </c>
      <c r="AW469" s="154">
        <f>AV469+29</f>
        <v>45930</v>
      </c>
      <c r="AX469" s="158">
        <f>IFERROR(IF(($R469-AW469)&gt;=0,0,IF(($S469-AV469)&lt;0,0,IF(AND(($S469-AW469)&gt;0,(AV469-$R469)&gt;0),$V469/365*(AW469-AV469+1),IF(AND(($S469-AW469)&lt;=0,(AV469-$R469)&gt;0),$V469/365*($S469-AV469+1),$V469/365*(AW469-$R469+1))))),0)</f>
        <v>0</v>
      </c>
      <c r="AY469" s="154">
        <f>AW469+1</f>
        <v>45931</v>
      </c>
      <c r="AZ469" s="154">
        <f>AY469+30</f>
        <v>45961</v>
      </c>
      <c r="BA469" s="158">
        <f>IFERROR(IF(($R469-AZ469)&gt;=0,0,IF(($S469-AY469)&lt;0,0,IF(AND(($S469-AZ469)&gt;0,(AY469-$R469)&gt;0),$V469/365*(AZ469-AY469+1),IF(AND(($S469-AZ469)&lt;=0,(AY469-$R469)&gt;0),$V469/365*($S469-AY469+1),$V469/365*(AZ469-$R469+1))))),0)</f>
        <v>0</v>
      </c>
      <c r="BB469" s="154">
        <f>AZ469+1</f>
        <v>45962</v>
      </c>
      <c r="BC469" s="154">
        <f>BB469+29</f>
        <v>45991</v>
      </c>
      <c r="BD469" s="158">
        <f>IFERROR(IF(($R469-BC469)&gt;=0,0,IF(($S469-BB469)&lt;0,0,IF(AND(($S469-BC469)&gt;0,(BB469-$R469)&gt;0),$V469/365*(BC469-BB469+1),IF(AND(($S469-BC469)&lt;=0,(BB469-$R469)&gt;0),$V469/365*($S469-BB469+1),$V469/365*(BC469-$R469+1))))),0)</f>
        <v>0</v>
      </c>
      <c r="BE469" s="154">
        <f>BC469+1</f>
        <v>45992</v>
      </c>
      <c r="BF469" s="154">
        <f>BE469+30</f>
        <v>46022</v>
      </c>
      <c r="BG469" s="158">
        <f>IFERROR(IF(($R469-BF469)&gt;=0,0,IF(($S469-BE469)&lt;0,0,IF(AND(($S469-BF469)&gt;0,(BE469-$R469)&gt;0),$V469/365*(BF469-BE469+1),IF(AND(($S469-BF469)&lt;=0,(BE469-$R469)&gt;0),$V469/365*($S469-BE469+1),$V469/365*(BF469-$R469+1))))),0)</f>
        <v>0</v>
      </c>
      <c r="BH469" s="154">
        <v>46023</v>
      </c>
      <c r="BI469" s="154">
        <f>BH469+30</f>
        <v>46053</v>
      </c>
      <c r="BJ469" s="158">
        <f>IFERROR(IF(($R469-BI469)&gt;=0,0,IF(($S469-BH469)&lt;0,0,IF(AND(($S469-BI469)&gt;0,(BH469-$R469)&gt;0),$V469/365*(BI469-BH469+1),IF(AND(($S469-BI469)&lt;=0,(BH469-$R469)&gt;0),$V469/365*($S469-BH469+1),$V469/365*(BI469-$R469+1))))),0)</f>
        <v>0</v>
      </c>
      <c r="BK469" s="154">
        <f>BI469+1</f>
        <v>46054</v>
      </c>
      <c r="BL469" s="154">
        <f>BK469+27</f>
        <v>46081</v>
      </c>
      <c r="BM469" s="158">
        <f>IFERROR(IF(($R469-BL469)&gt;=0,0,IF(($S469-BK469)&lt;0,0,IF(AND(($S469-BL469)&gt;0,(BK469-$R469)&gt;0),$V469/365*(BL469-BK469+1),IF(AND(($S469-BL469)&lt;=0,(BK469-$R469)&gt;0),$V469/365*($S469-BK469+1),$V469/365*(BL469-$R469+1))))),0)</f>
        <v>0</v>
      </c>
      <c r="BN469" s="154">
        <f>BL469+1</f>
        <v>46082</v>
      </c>
      <c r="BO469" s="154">
        <f>BN469+30</f>
        <v>46112</v>
      </c>
      <c r="BP469" s="158">
        <f>IFERROR(IF(($R469-BO469)&gt;=0,0,IF(($S469-BN469)&lt;0,0,IF(AND(($S469-BO469)&gt;0,(BN469-$R469)&gt;0),$V469/365*(BO469-BN469+1),IF(AND(($S469-BO469)&lt;=0,(BN469-$R469)&gt;0),$V469/365*($S469-BN469+1),$V469/365*(BO469-$R469+1))))),0)</f>
        <v>0</v>
      </c>
      <c r="BQ469" s="154">
        <f>BO469+1</f>
        <v>46113</v>
      </c>
      <c r="BR469" s="154">
        <f>BQ469+29</f>
        <v>46142</v>
      </c>
      <c r="BS469" s="158">
        <f>IFERROR(IF(($R469-BR469)&gt;=0,0,IF(($S469-BQ469)&lt;0,0,IF(AND(($S469-BR469)&gt;0,(BQ469-$R469)&gt;0),$V469/365*(BR469-BQ469+1),IF(AND(($S469-BR469)&lt;=0,(BQ469-$R469)&gt;0),$V469/365*($S469-BQ469+1),$V469/365*(BR469-$R469+1))))),0)</f>
        <v>0</v>
      </c>
      <c r="BT469" s="154">
        <f>BR469+1</f>
        <v>46143</v>
      </c>
      <c r="BU469" s="154">
        <f>BT469+30</f>
        <v>46173</v>
      </c>
      <c r="BV469" s="158">
        <f>IFERROR(IF(($R469-BU469)&gt;=0,0,IF(($S469-BT469)&lt;0,0,IF(AND(($S469-BU469)&gt;0,(BT469-$R469)&gt;0),$V469/365*(BU469-BT469+1),IF(AND(($S469-BU469)&lt;=0,(BT469-$R469)&gt;0),$V469/365*($S469-BT469+1),$V469/365*(BU469-$R469+1))))),0)</f>
        <v>0</v>
      </c>
      <c r="BW469" s="154">
        <f>BU469+1</f>
        <v>46174</v>
      </c>
      <c r="BX469" s="154">
        <f>BW469+29</f>
        <v>46203</v>
      </c>
      <c r="BY469" s="158">
        <f>IFERROR(IF(($R469-BX469)&gt;=0,0,IF(($S469-BW469)&lt;0,0,IF(AND(($S469-BX469)&gt;0,(BW469-$R469)&gt;0),$V469/365*(BX469-BW469+1),IF(AND(($S469-BX469)&lt;=0,(BW469-$R469)&gt;0),$V469/365*($S469-BW469+1),$V469/365*(BX469-$R469+1))))),0)</f>
        <v>0</v>
      </c>
      <c r="BZ469" s="154">
        <f>BX469+1</f>
        <v>46204</v>
      </c>
      <c r="CA469" s="154">
        <f>BZ469+30</f>
        <v>46234</v>
      </c>
      <c r="CB469" s="158">
        <f>IFERROR(IF(($R469-CA469)&gt;=0,0,IF(($S469-BZ469)&lt;0,0,IF(AND(($S469-CA469)&gt;0,(BZ469-$R469)&gt;0),$V469/365*(CA469-BZ469+1),IF(AND(($S469-CA469)&lt;=0,(BZ469-$R469)&gt;0),$V469/365*($S469-BZ469+1),$V469/365*(CA469-$R469+1))))),0)</f>
        <v>0</v>
      </c>
      <c r="CC469" s="154">
        <f>CA469+1</f>
        <v>46235</v>
      </c>
      <c r="CD469" s="154">
        <f>CC469+30</f>
        <v>46265</v>
      </c>
      <c r="CE469" s="158">
        <f>IFERROR(IF(($R469-CD469)&gt;=0,0,IF(($S469-CC469)&lt;0,0,IF(AND(($S469-CD469)&gt;0,(CC469-$R469)&gt;0),$V469/365*(CD469-CC469+1),IF(AND(($S469-CD469)&lt;=0,(CC469-$R469)&gt;0),$V469/365*($S469-CC469+1),$V469/365*(CD469-$R469+1))))),0)</f>
        <v>0</v>
      </c>
      <c r="CF469" s="154">
        <f>CD469+1</f>
        <v>46266</v>
      </c>
      <c r="CG469" s="154">
        <f>CF469+29</f>
        <v>46295</v>
      </c>
      <c r="CH469" s="158">
        <f>IFERROR(IF(($R469-CG469)&gt;=0,0,IF(($S469-CF469)&lt;0,0,IF(AND(($S469-CG469)&gt;0,(CF469-$R469)&gt;0),$V469/365*(CG469-CF469+1),IF(AND(($S469-CG469)&lt;=0,(CF469-$R469)&gt;0),$V469/365*($S469-CF469+1),$V469/365*(CG469-$R469+1))))),0)</f>
        <v>0</v>
      </c>
      <c r="CI469" s="154">
        <f>CG469+1</f>
        <v>46296</v>
      </c>
      <c r="CJ469" s="154">
        <f>CI469+30</f>
        <v>46326</v>
      </c>
      <c r="CK469" s="158">
        <f>IFERROR(IF(($R469-CJ469)&gt;=0,0,IF(($S469-CI469)&lt;0,0,IF(AND(($S469-CJ469)&gt;0,(CI469-$R469)&gt;0),$V469/365*(CJ469-CI469+1),IF(AND(($S469-CJ469)&lt;=0,(CI469-$R469)&gt;0),$V469/365*($S469-CI469+1),$V469/365*(CJ469-$R469+1))))),0)</f>
        <v>0</v>
      </c>
      <c r="CL469" s="154">
        <f>CJ469+1</f>
        <v>46327</v>
      </c>
      <c r="CM469" s="154">
        <f>CL469+29</f>
        <v>46356</v>
      </c>
      <c r="CN469" s="158">
        <f>IFERROR(IF(($R469-CM469)&gt;=0,0,IF(($S469-CL469)&lt;0,0,IF(AND(($S469-CM469)&gt;0,(CL469-$R469)&gt;0),$V469/365*(CM469-CL469+1),IF(AND(($S469-CM469)&lt;=0,(CL469-$R469)&gt;0),$V469/365*($S469-CL469+1),$V469/365*(CM469-$R469+1))))),0)</f>
        <v>0</v>
      </c>
      <c r="CO469" s="154">
        <f>CM469+1</f>
        <v>46357</v>
      </c>
      <c r="CP469" s="154">
        <f>CO469+30</f>
        <v>46387</v>
      </c>
      <c r="CQ469" s="158">
        <f>IFERROR(IF(($R469-CP469)&gt;=0,0,IF(($S469-CO469)&lt;0,0,IF(AND(($S469-CP469)&gt;0,(CO469-$R469)&gt;0),$V469/365*(CP469-CO469+1),IF(AND(($S469-CP469)&lt;=0,(CO469-$R469)&gt;0),$V469/365*($S469-CO469+1),$V469/365*(CP469-$R469+1))))),0)</f>
        <v>0</v>
      </c>
    </row>
    <row r="470" s="80" customFormat="1" ht="24" customHeight="1" outlineLevel="3" spans="1:95">
      <c r="A470" s="119"/>
      <c r="B470" s="120"/>
      <c r="C470" s="121"/>
      <c r="D470" s="119"/>
      <c r="E470" s="120"/>
      <c r="F470" s="120"/>
      <c r="G470" s="120"/>
      <c r="H470" s="122"/>
      <c r="I470" s="122"/>
      <c r="J470" s="122">
        <f>Z470+AC470+AF470+AI470+AL470+AO470+AR470+AU470+AX470+BA470+BD470+BG470</f>
        <v>0</v>
      </c>
      <c r="K470" s="122">
        <f>K469+1</f>
        <v>4</v>
      </c>
      <c r="L470" s="147"/>
      <c r="M470" s="148">
        <f>IFERROR(VLOOKUP($L470,'2-2 引出数据_合同数据仓库'!$B$2:$BP$10000,3,FALSE),0)</f>
        <v>0</v>
      </c>
      <c r="N470" s="122"/>
      <c r="O470" s="148">
        <f>IFERROR(VLOOKUP((LEFT(VLOOKUP($L470,'2-2 引出数据_合同数据仓库'!$B$2:$BP$10000,64,FALSE),15)&amp;(RIGHT(VLOOKUP($L470,'2-2 引出数据_合同数据仓库'!$B$2:$BP$10000,64,FALSE),4)+1)),'2-2 引出数据_合同数据仓库'!$B$2:$BP$10000,3,FALSE),0)</f>
        <v>0</v>
      </c>
      <c r="P470" s="122"/>
      <c r="Q470" s="122">
        <f>IFERROR(VLOOKUP($L470,'2-2 引出数据_合同数据仓库'!$B$2:$BP$10000,28,FALSE),0)</f>
        <v>0</v>
      </c>
      <c r="R470" s="122">
        <f>IFERROR(VLOOKUP($L470,'2-2 引出数据_合同数据仓库'!$B$2:$BP$10000,29,FALSE),0)</f>
        <v>0</v>
      </c>
      <c r="S470" s="122">
        <f>IFERROR(VLOOKUP($L470,'2-2 引出数据_合同数据仓库'!$B$2:$BP$10000,4,FALSE),0)</f>
        <v>0</v>
      </c>
      <c r="T470" s="122"/>
      <c r="U470" s="122">
        <f>IFERROR(VLOOKUP($L470,'2-2 引出数据_合同数据仓库'!$B$2:$BP$10000,15,FALSE),0)</f>
        <v>0</v>
      </c>
      <c r="V470" s="122">
        <f>U470/(S470-R470+1)*365</f>
        <v>0</v>
      </c>
      <c r="W470" s="122"/>
      <c r="X470" s="154">
        <v>45658</v>
      </c>
      <c r="Y470" s="154">
        <f>X470+30</f>
        <v>45688</v>
      </c>
      <c r="Z470" s="158">
        <f>IFERROR(IF(($R470-Y470)&gt;=0,0,IF(($S470-X470)&lt;0,0,IF(AND(($S470-Y470)&gt;0,(X470-$R470)&gt;0),$V470/365*(Y470-X470+1),IF(AND(($S470-Y470)&lt;=0,(X470-$R470)&gt;0),$V470/365*($S470-X470+1),$V470/365*(Y470-$R470+1))))),0)</f>
        <v>0</v>
      </c>
      <c r="AA470" s="154">
        <f>Y470+1</f>
        <v>45689</v>
      </c>
      <c r="AB470" s="154">
        <f>AA470+27</f>
        <v>45716</v>
      </c>
      <c r="AC470" s="158">
        <f>IFERROR(IF(($R470-AB470)&gt;=0,0,IF(($S470-AA470)&lt;0,0,IF(AND(($S470-AB470)&gt;0,(AA470-$R470)&gt;0),$V470/365*(AB470-AA470+1),IF(AND(($S470-AB470)&lt;=0,(AA470-$R470)&gt;0),$V470/365*($S470-AA470+1),$V470/365*(AB470-$R470+1))))),0)</f>
        <v>0</v>
      </c>
      <c r="AD470" s="154">
        <f>AB470+1</f>
        <v>45717</v>
      </c>
      <c r="AE470" s="154">
        <f>AD470+30</f>
        <v>45747</v>
      </c>
      <c r="AF470" s="158">
        <f>IFERROR(IF(($R470-AE470)&gt;=0,0,IF(($S470-AD470)&lt;0,0,IF(AND(($S470-AE470)&gt;0,(AD470-$R470)&gt;0),$V470/365*(AE470-AD470+1),IF(AND(($S470-AE470)&lt;=0,(AD470-$R470)&gt;0),$V470/365*($S470-AD470+1),$V470/365*(AE470-$R470+1))))),0)</f>
        <v>0</v>
      </c>
      <c r="AG470" s="154">
        <f>AE470+1</f>
        <v>45748</v>
      </c>
      <c r="AH470" s="154">
        <f>AG470+29</f>
        <v>45777</v>
      </c>
      <c r="AI470" s="158">
        <f>IFERROR(IF(($R470-AH470)&gt;=0,0,IF(($S470-AG470)&lt;0,0,IF(AND(($S470-AH470)&gt;0,(AG470-$R470)&gt;0),$V470/365*(AH470-AG470+1),IF(AND(($S470-AH470)&lt;=0,(AG470-$R470)&gt;0),$V470/365*($S470-AG470+1),$V470/365*(AH470-$R470+1))))),0)</f>
        <v>0</v>
      </c>
      <c r="AJ470" s="154">
        <f>AH470+1</f>
        <v>45778</v>
      </c>
      <c r="AK470" s="154">
        <f>AJ470+30</f>
        <v>45808</v>
      </c>
      <c r="AL470" s="158">
        <f>IFERROR(IF(($R470-AK470)&gt;=0,0,IF(($S470-AJ470)&lt;0,0,IF(AND(($S470-AK470)&gt;0,(AJ470-$R470)&gt;0),$V470/365*(AK470-AJ470+1),IF(AND(($S470-AK470)&lt;=0,(AJ470-$R470)&gt;0),$V470/365*($S470-AJ470+1),$V470/365*(AK470-$R470+1))))),0)</f>
        <v>0</v>
      </c>
      <c r="AM470" s="154">
        <f>AK470+1</f>
        <v>45809</v>
      </c>
      <c r="AN470" s="154">
        <f>AM470+29</f>
        <v>45838</v>
      </c>
      <c r="AO470" s="158">
        <f>IFERROR(IF(($R470-AN470)&gt;=0,0,IF(($S470-AM470)&lt;0,0,IF(AND(($S470-AN470)&gt;0,(AM470-$R470)&gt;0),$V470/365*(AN470-AM470+1),IF(AND(($S470-AN470)&lt;=0,(AM470-$R470)&gt;0),$V470/365*($S470-AM470+1),$V470/365*(AN470-$R470+1))))),0)</f>
        <v>0</v>
      </c>
      <c r="AP470" s="154">
        <f>AN470+1</f>
        <v>45839</v>
      </c>
      <c r="AQ470" s="154">
        <f>AP470+30</f>
        <v>45869</v>
      </c>
      <c r="AR470" s="158">
        <f>IFERROR(IF(($R470-AQ470)&gt;=0,0,IF(($S470-AP470)&lt;0,0,IF(AND(($S470-AQ470)&gt;0,(AP470-$R470)&gt;0),$V470/365*(AQ470-AP470+1),IF(AND(($S470-AQ470)&lt;=0,(AP470-$R470)&gt;0),$V470/365*($S470-AP470+1),$V470/365*(AQ470-$R470+1))))),0)</f>
        <v>0</v>
      </c>
      <c r="AS470" s="154">
        <f>AQ470+1</f>
        <v>45870</v>
      </c>
      <c r="AT470" s="154">
        <f>AS470+30</f>
        <v>45900</v>
      </c>
      <c r="AU470" s="158">
        <f>IFERROR(IF(($R470-AT470)&gt;=0,0,IF(($S470-AS470)&lt;0,0,IF(AND(($S470-AT470)&gt;0,(AS470-$R470)&gt;0),$V470/365*(AT470-AS470+1),IF(AND(($S470-AT470)&lt;=0,(AS470-$R470)&gt;0),$V470/365*($S470-AS470+1),$V470/365*(AT470-$R470+1))))),0)</f>
        <v>0</v>
      </c>
      <c r="AV470" s="154">
        <f>AT470+1</f>
        <v>45901</v>
      </c>
      <c r="AW470" s="154">
        <f>AV470+29</f>
        <v>45930</v>
      </c>
      <c r="AX470" s="158">
        <f>IFERROR(IF(($R470-AW470)&gt;=0,0,IF(($S470-AV470)&lt;0,0,IF(AND(($S470-AW470)&gt;0,(AV470-$R470)&gt;0),$V470/365*(AW470-AV470+1),IF(AND(($S470-AW470)&lt;=0,(AV470-$R470)&gt;0),$V470/365*($S470-AV470+1),$V470/365*(AW470-$R470+1))))),0)</f>
        <v>0</v>
      </c>
      <c r="AY470" s="154">
        <f>AW470+1</f>
        <v>45931</v>
      </c>
      <c r="AZ470" s="154">
        <f>AY470+30</f>
        <v>45961</v>
      </c>
      <c r="BA470" s="158">
        <f>IFERROR(IF(($R470-AZ470)&gt;=0,0,IF(($S470-AY470)&lt;0,0,IF(AND(($S470-AZ470)&gt;0,(AY470-$R470)&gt;0),$V470/365*(AZ470-AY470+1),IF(AND(($S470-AZ470)&lt;=0,(AY470-$R470)&gt;0),$V470/365*($S470-AY470+1),$V470/365*(AZ470-$R470+1))))),0)</f>
        <v>0</v>
      </c>
      <c r="BB470" s="154">
        <f>AZ470+1</f>
        <v>45962</v>
      </c>
      <c r="BC470" s="154">
        <f>BB470+29</f>
        <v>45991</v>
      </c>
      <c r="BD470" s="158">
        <f>IFERROR(IF(($R470-BC470)&gt;=0,0,IF(($S470-BB470)&lt;0,0,IF(AND(($S470-BC470)&gt;0,(BB470-$R470)&gt;0),$V470/365*(BC470-BB470+1),IF(AND(($S470-BC470)&lt;=0,(BB470-$R470)&gt;0),$V470/365*($S470-BB470+1),$V470/365*(BC470-$R470+1))))),0)</f>
        <v>0</v>
      </c>
      <c r="BE470" s="154">
        <f>BC470+1</f>
        <v>45992</v>
      </c>
      <c r="BF470" s="154">
        <f>BE470+30</f>
        <v>46022</v>
      </c>
      <c r="BG470" s="158">
        <f>IFERROR(IF(($R470-BF470)&gt;=0,0,IF(($S470-BE470)&lt;0,0,IF(AND(($S470-BF470)&gt;0,(BE470-$R470)&gt;0),$V470/365*(BF470-BE470+1),IF(AND(($S470-BF470)&lt;=0,(BE470-$R470)&gt;0),$V470/365*($S470-BE470+1),$V470/365*(BF470-$R470+1))))),0)</f>
        <v>0</v>
      </c>
      <c r="BH470" s="154">
        <v>46023</v>
      </c>
      <c r="BI470" s="154">
        <f>BH470+30</f>
        <v>46053</v>
      </c>
      <c r="BJ470" s="158">
        <f>IFERROR(IF(($R470-BI470)&gt;=0,0,IF(($S470-BH470)&lt;0,0,IF(AND(($S470-BI470)&gt;0,(BH470-$R470)&gt;0),$V470/365*(BI470-BH470+1),IF(AND(($S470-BI470)&lt;=0,(BH470-$R470)&gt;0),$V470/365*($S470-BH470+1),$V470/365*(BI470-$R470+1))))),0)</f>
        <v>0</v>
      </c>
      <c r="BK470" s="154">
        <f>BI470+1</f>
        <v>46054</v>
      </c>
      <c r="BL470" s="154">
        <f>BK470+27</f>
        <v>46081</v>
      </c>
      <c r="BM470" s="158">
        <f>IFERROR(IF(($R470-BL470)&gt;=0,0,IF(($S470-BK470)&lt;0,0,IF(AND(($S470-BL470)&gt;0,(BK470-$R470)&gt;0),$V470/365*(BL470-BK470+1),IF(AND(($S470-BL470)&lt;=0,(BK470-$R470)&gt;0),$V470/365*($S470-BK470+1),$V470/365*(BL470-$R470+1))))),0)</f>
        <v>0</v>
      </c>
      <c r="BN470" s="154">
        <f>BL470+1</f>
        <v>46082</v>
      </c>
      <c r="BO470" s="154">
        <f>BN470+30</f>
        <v>46112</v>
      </c>
      <c r="BP470" s="158">
        <f>IFERROR(IF(($R470-BO470)&gt;=0,0,IF(($S470-BN470)&lt;0,0,IF(AND(($S470-BO470)&gt;0,(BN470-$R470)&gt;0),$V470/365*(BO470-BN470+1),IF(AND(($S470-BO470)&lt;=0,(BN470-$R470)&gt;0),$V470/365*($S470-BN470+1),$V470/365*(BO470-$R470+1))))),0)</f>
        <v>0</v>
      </c>
      <c r="BQ470" s="154">
        <f>BO470+1</f>
        <v>46113</v>
      </c>
      <c r="BR470" s="154">
        <f>BQ470+29</f>
        <v>46142</v>
      </c>
      <c r="BS470" s="158">
        <f>IFERROR(IF(($R470-BR470)&gt;=0,0,IF(($S470-BQ470)&lt;0,0,IF(AND(($S470-BR470)&gt;0,(BQ470-$R470)&gt;0),$V470/365*(BR470-BQ470+1),IF(AND(($S470-BR470)&lt;=0,(BQ470-$R470)&gt;0),$V470/365*($S470-BQ470+1),$V470/365*(BR470-$R470+1))))),0)</f>
        <v>0</v>
      </c>
      <c r="BT470" s="154">
        <f>BR470+1</f>
        <v>46143</v>
      </c>
      <c r="BU470" s="154">
        <f>BT470+30</f>
        <v>46173</v>
      </c>
      <c r="BV470" s="158">
        <f>IFERROR(IF(($R470-BU470)&gt;=0,0,IF(($S470-BT470)&lt;0,0,IF(AND(($S470-BU470)&gt;0,(BT470-$R470)&gt;0),$V470/365*(BU470-BT470+1),IF(AND(($S470-BU470)&lt;=0,(BT470-$R470)&gt;0),$V470/365*($S470-BT470+1),$V470/365*(BU470-$R470+1))))),0)</f>
        <v>0</v>
      </c>
      <c r="BW470" s="154">
        <f>BU470+1</f>
        <v>46174</v>
      </c>
      <c r="BX470" s="154">
        <f>BW470+29</f>
        <v>46203</v>
      </c>
      <c r="BY470" s="158">
        <f>IFERROR(IF(($R470-BX470)&gt;=0,0,IF(($S470-BW470)&lt;0,0,IF(AND(($S470-BX470)&gt;0,(BW470-$R470)&gt;0),$V470/365*(BX470-BW470+1),IF(AND(($S470-BX470)&lt;=0,(BW470-$R470)&gt;0),$V470/365*($S470-BW470+1),$V470/365*(BX470-$R470+1))))),0)</f>
        <v>0</v>
      </c>
      <c r="BZ470" s="154">
        <f>BX470+1</f>
        <v>46204</v>
      </c>
      <c r="CA470" s="154">
        <f>BZ470+30</f>
        <v>46234</v>
      </c>
      <c r="CB470" s="158">
        <f>IFERROR(IF(($R470-CA470)&gt;=0,0,IF(($S470-BZ470)&lt;0,0,IF(AND(($S470-CA470)&gt;0,(BZ470-$R470)&gt;0),$V470/365*(CA470-BZ470+1),IF(AND(($S470-CA470)&lt;=0,(BZ470-$R470)&gt;0),$V470/365*($S470-BZ470+1),$V470/365*(CA470-$R470+1))))),0)</f>
        <v>0</v>
      </c>
      <c r="CC470" s="154">
        <f>CA470+1</f>
        <v>46235</v>
      </c>
      <c r="CD470" s="154">
        <f>CC470+30</f>
        <v>46265</v>
      </c>
      <c r="CE470" s="158">
        <f>IFERROR(IF(($R470-CD470)&gt;=0,0,IF(($S470-CC470)&lt;0,0,IF(AND(($S470-CD470)&gt;0,(CC470-$R470)&gt;0),$V470/365*(CD470-CC470+1),IF(AND(($S470-CD470)&lt;=0,(CC470-$R470)&gt;0),$V470/365*($S470-CC470+1),$V470/365*(CD470-$R470+1))))),0)</f>
        <v>0</v>
      </c>
      <c r="CF470" s="154">
        <f>CD470+1</f>
        <v>46266</v>
      </c>
      <c r="CG470" s="154">
        <f>CF470+29</f>
        <v>46295</v>
      </c>
      <c r="CH470" s="158">
        <f>IFERROR(IF(($R470-CG470)&gt;=0,0,IF(($S470-CF470)&lt;0,0,IF(AND(($S470-CG470)&gt;0,(CF470-$R470)&gt;0),$V470/365*(CG470-CF470+1),IF(AND(($S470-CG470)&lt;=0,(CF470-$R470)&gt;0),$V470/365*($S470-CF470+1),$V470/365*(CG470-$R470+1))))),0)</f>
        <v>0</v>
      </c>
      <c r="CI470" s="154">
        <f>CG470+1</f>
        <v>46296</v>
      </c>
      <c r="CJ470" s="154">
        <f>CI470+30</f>
        <v>46326</v>
      </c>
      <c r="CK470" s="158">
        <f>IFERROR(IF(($R470-CJ470)&gt;=0,0,IF(($S470-CI470)&lt;0,0,IF(AND(($S470-CJ470)&gt;0,(CI470-$R470)&gt;0),$V470/365*(CJ470-CI470+1),IF(AND(($S470-CJ470)&lt;=0,(CI470-$R470)&gt;0),$V470/365*($S470-CI470+1),$V470/365*(CJ470-$R470+1))))),0)</f>
        <v>0</v>
      </c>
      <c r="CL470" s="154">
        <f>CJ470+1</f>
        <v>46327</v>
      </c>
      <c r="CM470" s="154">
        <f>CL470+29</f>
        <v>46356</v>
      </c>
      <c r="CN470" s="158">
        <f>IFERROR(IF(($R470-CM470)&gt;=0,0,IF(($S470-CL470)&lt;0,0,IF(AND(($S470-CM470)&gt;0,(CL470-$R470)&gt;0),$V470/365*(CM470-CL470+1),IF(AND(($S470-CM470)&lt;=0,(CL470-$R470)&gt;0),$V470/365*($S470-CL470+1),$V470/365*(CM470-$R470+1))))),0)</f>
        <v>0</v>
      </c>
      <c r="CO470" s="154">
        <f>CM470+1</f>
        <v>46357</v>
      </c>
      <c r="CP470" s="154">
        <f>CO470+30</f>
        <v>46387</v>
      </c>
      <c r="CQ470" s="158">
        <f>IFERROR(IF(($R470-CP470)&gt;=0,0,IF(($S470-CO470)&lt;0,0,IF(AND(($S470-CP470)&gt;0,(CO470-$R470)&gt;0),$V470/365*(CP470-CO470+1),IF(AND(($S470-CP470)&lt;=0,(CO470-$R470)&gt;0),$V470/365*($S470-CO470+1),$V470/365*(CP470-$R470+1))))),0)</f>
        <v>0</v>
      </c>
    </row>
    <row r="471" s="80" customFormat="1" ht="24" customHeight="1" outlineLevel="4" spans="1:95">
      <c r="A471" s="123" t="s">
        <v>2814</v>
      </c>
      <c r="B471" s="124"/>
      <c r="C471" s="124"/>
      <c r="D471" s="124"/>
      <c r="E471" s="124"/>
      <c r="F471" s="124"/>
      <c r="G471" s="125"/>
      <c r="H471" s="126"/>
      <c r="I471" s="126"/>
      <c r="J471" s="126"/>
      <c r="K471" s="126"/>
      <c r="L471" s="149"/>
      <c r="M471" s="149"/>
      <c r="N471" s="126"/>
      <c r="O471" s="126"/>
      <c r="P471" s="126"/>
      <c r="Q471" s="126"/>
      <c r="R471" s="126"/>
      <c r="S471" s="126"/>
      <c r="T471" s="126"/>
      <c r="U471" s="126"/>
      <c r="V471" s="126"/>
      <c r="W471" s="126"/>
      <c r="X471" s="126"/>
      <c r="Y471" s="126"/>
      <c r="Z471" s="126"/>
      <c r="AA471" s="126"/>
      <c r="AB471" s="126"/>
      <c r="AC471" s="126"/>
      <c r="AD471" s="126"/>
      <c r="AE471" s="126"/>
      <c r="AF471" s="126"/>
      <c r="AG471" s="126"/>
      <c r="AH471" s="126"/>
      <c r="AI471" s="126"/>
      <c r="AJ471" s="126"/>
      <c r="AK471" s="126"/>
      <c r="AL471" s="126"/>
      <c r="AM471" s="126"/>
      <c r="AN471" s="126"/>
      <c r="AO471" s="126"/>
      <c r="AP471" s="126"/>
      <c r="AQ471" s="126"/>
      <c r="AR471" s="126"/>
      <c r="AS471" s="126"/>
      <c r="AT471" s="126"/>
      <c r="AU471" s="126"/>
      <c r="AV471" s="126"/>
      <c r="AW471" s="126"/>
      <c r="AX471" s="126"/>
      <c r="AY471" s="126"/>
      <c r="AZ471" s="126"/>
      <c r="BA471" s="126"/>
      <c r="BB471" s="126"/>
      <c r="BC471" s="126"/>
      <c r="BD471" s="126"/>
      <c r="BE471" s="126"/>
      <c r="BF471" s="126"/>
      <c r="BG471" s="126"/>
      <c r="BH471" s="126"/>
      <c r="BI471" s="126"/>
      <c r="BJ471" s="126"/>
      <c r="BK471" s="126"/>
      <c r="BL471" s="126"/>
      <c r="BM471" s="126"/>
      <c r="BN471" s="126"/>
      <c r="BO471" s="126"/>
      <c r="BP471" s="126"/>
      <c r="BQ471" s="126"/>
      <c r="BR471" s="126"/>
      <c r="BS471" s="126"/>
      <c r="BT471" s="126"/>
      <c r="BU471" s="126"/>
      <c r="BV471" s="126"/>
      <c r="BW471" s="126"/>
      <c r="BX471" s="126"/>
      <c r="BY471" s="126"/>
      <c r="BZ471" s="126"/>
      <c r="CA471" s="126"/>
      <c r="CB471" s="126"/>
      <c r="CC471" s="126"/>
      <c r="CD471" s="126"/>
      <c r="CE471" s="126"/>
      <c r="CF471" s="126"/>
      <c r="CG471" s="126"/>
      <c r="CH471" s="126"/>
      <c r="CI471" s="126"/>
      <c r="CJ471" s="126"/>
      <c r="CK471" s="126"/>
      <c r="CL471" s="126"/>
      <c r="CM471" s="126"/>
      <c r="CN471" s="126"/>
      <c r="CO471" s="126"/>
      <c r="CP471" s="126"/>
      <c r="CQ471" s="126"/>
    </row>
    <row r="472" ht="24" customHeight="1" outlineLevel="2" spans="1:95">
      <c r="A472" s="49"/>
      <c r="B472" s="112" t="s">
        <v>792</v>
      </c>
      <c r="C472" s="113" t="s">
        <v>1568</v>
      </c>
      <c r="D472" s="49" t="s">
        <v>1569</v>
      </c>
      <c r="E472" s="112" t="s">
        <v>1570</v>
      </c>
      <c r="F472" s="112"/>
      <c r="G472" s="112" t="s">
        <v>936</v>
      </c>
      <c r="H472" s="114">
        <f>X472+AA472+AD472+AG472+AJ472+AM472+AP472+AS472+AV472+AY472+BB472+BE472</f>
        <v>0</v>
      </c>
      <c r="I472" s="114">
        <f>Y472+AB472+AE472+AH472+AK472+AN472+AQ472+AT472+AW472+AZ472+BC472+BF472</f>
        <v>0</v>
      </c>
      <c r="J472" s="114">
        <f>Z472+AC472+AF472+AI472+AL472+AO472+AR472+AU472+AX472+BA472+BD472+BG472</f>
        <v>0</v>
      </c>
      <c r="K472" s="114"/>
      <c r="L472" s="145"/>
      <c r="M472" s="145"/>
      <c r="N472" s="114"/>
      <c r="O472" s="114"/>
      <c r="P472" s="114"/>
      <c r="Q472" s="114"/>
      <c r="R472" s="114"/>
      <c r="S472" s="114"/>
      <c r="T472" s="114"/>
      <c r="U472" s="114"/>
      <c r="V472" s="114"/>
      <c r="W472" s="114"/>
      <c r="X472" s="114">
        <f>VLOOKUP($C472,'1 预算编制表单'!$C:$BJ,27,FALSE)</f>
        <v>0</v>
      </c>
      <c r="Y472" s="114">
        <f>X472-Z472</f>
        <v>0</v>
      </c>
      <c r="Z472" s="114">
        <f>SUM(Z473:Z477)</f>
        <v>0</v>
      </c>
      <c r="AA472" s="114">
        <f>VLOOKUP($C472,'1 预算编制表单'!$C:$BJ,30,FALSE)</f>
        <v>0</v>
      </c>
      <c r="AB472" s="114">
        <f>AA472-AC472</f>
        <v>0</v>
      </c>
      <c r="AC472" s="114">
        <f>SUM(AC473:AC477)</f>
        <v>0</v>
      </c>
      <c r="AD472" s="114">
        <f>VLOOKUP($C472,'1 预算编制表单'!$C:$BJ,33,FALSE)</f>
        <v>0</v>
      </c>
      <c r="AE472" s="114">
        <f>AD472-AF472</f>
        <v>0</v>
      </c>
      <c r="AF472" s="114">
        <f>SUM(AF473:AF477)</f>
        <v>0</v>
      </c>
      <c r="AG472" s="114">
        <f>VLOOKUP($C472,'1 预算编制表单'!$C:$BJ,36,FALSE)</f>
        <v>0</v>
      </c>
      <c r="AH472" s="114">
        <f>AG472-AI472</f>
        <v>0</v>
      </c>
      <c r="AI472" s="114">
        <f>SUM(AI473:AI477)</f>
        <v>0</v>
      </c>
      <c r="AJ472" s="114">
        <f>VLOOKUP($C472,'1 预算编制表单'!$C:$BJ,39,FALSE)</f>
        <v>0</v>
      </c>
      <c r="AK472" s="114">
        <f>AJ472-AL472</f>
        <v>0</v>
      </c>
      <c r="AL472" s="114">
        <f>SUM(AL473:AL477)</f>
        <v>0</v>
      </c>
      <c r="AM472" s="114">
        <f>VLOOKUP($C472,'1 预算编制表单'!$C:$BJ,42,FALSE)</f>
        <v>0</v>
      </c>
      <c r="AN472" s="114">
        <f>AM472-AO472</f>
        <v>0</v>
      </c>
      <c r="AO472" s="114">
        <f>SUM(AO473:AO477)</f>
        <v>0</v>
      </c>
      <c r="AP472" s="114">
        <f>VLOOKUP($C472,'1 预算编制表单'!$C:$BJ,45,FALSE)</f>
        <v>0</v>
      </c>
      <c r="AQ472" s="114">
        <f>AP472-AR472</f>
        <v>0</v>
      </c>
      <c r="AR472" s="114">
        <f>SUM(AR473:AR477)</f>
        <v>0</v>
      </c>
      <c r="AS472" s="114">
        <f>VLOOKUP($C472,'1 预算编制表单'!$C:$BJ,48,FALSE)</f>
        <v>0</v>
      </c>
      <c r="AT472" s="114">
        <f>AS472-AU472</f>
        <v>0</v>
      </c>
      <c r="AU472" s="114">
        <f>SUM(AU473:AU477)</f>
        <v>0</v>
      </c>
      <c r="AV472" s="114">
        <f>VLOOKUP($C472,'1 预算编制表单'!$C:$BJ,51,FALSE)</f>
        <v>0</v>
      </c>
      <c r="AW472" s="114">
        <f>AV472-AX472</f>
        <v>0</v>
      </c>
      <c r="AX472" s="114">
        <f>SUM(AX473:AX477)</f>
        <v>0</v>
      </c>
      <c r="AY472" s="114">
        <f>VLOOKUP($C472,'1 预算编制表单'!$C:$BJ,54,FALSE)</f>
        <v>0</v>
      </c>
      <c r="AZ472" s="114">
        <f>AY472-BA472</f>
        <v>0</v>
      </c>
      <c r="BA472" s="114">
        <f>SUM(BA473:BA477)</f>
        <v>0</v>
      </c>
      <c r="BB472" s="114">
        <f>VLOOKUP($C472,'1 预算编制表单'!$C:$BJ,57,FALSE)</f>
        <v>0</v>
      </c>
      <c r="BC472" s="114">
        <f>BB472-BD472</f>
        <v>0</v>
      </c>
      <c r="BD472" s="114">
        <f>SUM(BD473:BD477)</f>
        <v>0</v>
      </c>
      <c r="BE472" s="114">
        <f>VLOOKUP($C472,'1 预算编制表单'!$C:$BJ,60,FALSE)</f>
        <v>0</v>
      </c>
      <c r="BF472" s="114">
        <f>BE472-BG472</f>
        <v>0</v>
      </c>
      <c r="BG472" s="114">
        <f>SUM(BG473:BG477)</f>
        <v>0</v>
      </c>
      <c r="BH472" s="114">
        <f>VLOOKUP($C472,'1 预算编制表单'!$C:$BJ,27,FALSE)</f>
        <v>0</v>
      </c>
      <c r="BI472" s="114">
        <f>BH472-BJ472</f>
        <v>0</v>
      </c>
      <c r="BJ472" s="114">
        <f>SUM(BJ473:BJ477)</f>
        <v>0</v>
      </c>
      <c r="BK472" s="114">
        <f>VLOOKUP($C472,'1 预算编制表单'!$C:$BJ,30,FALSE)</f>
        <v>0</v>
      </c>
      <c r="BL472" s="114">
        <f>BK472-BM472</f>
        <v>0</v>
      </c>
      <c r="BM472" s="114">
        <f>SUM(BM473:BM477)</f>
        <v>0</v>
      </c>
      <c r="BN472" s="114">
        <f>VLOOKUP($C472,'1 预算编制表单'!$C:$BJ,33,FALSE)</f>
        <v>0</v>
      </c>
      <c r="BO472" s="114">
        <f>BN472-BP472</f>
        <v>0</v>
      </c>
      <c r="BP472" s="114">
        <f>SUM(BP473:BP477)</f>
        <v>0</v>
      </c>
      <c r="BQ472" s="114">
        <f>VLOOKUP($C472,'1 预算编制表单'!$C:$BJ,36,FALSE)</f>
        <v>0</v>
      </c>
      <c r="BR472" s="114">
        <f>BQ472-BS472</f>
        <v>0</v>
      </c>
      <c r="BS472" s="114">
        <f>SUM(BS473:BS477)</f>
        <v>0</v>
      </c>
      <c r="BT472" s="114">
        <f>VLOOKUP($C472,'1 预算编制表单'!$C:$BJ,39,FALSE)</f>
        <v>0</v>
      </c>
      <c r="BU472" s="114">
        <f>BT472-BV472</f>
        <v>0</v>
      </c>
      <c r="BV472" s="114">
        <f>SUM(BV473:BV477)</f>
        <v>0</v>
      </c>
      <c r="BW472" s="114">
        <f>VLOOKUP($C472,'1 预算编制表单'!$C:$BJ,42,FALSE)</f>
        <v>0</v>
      </c>
      <c r="BX472" s="114">
        <f>BW472-BY472</f>
        <v>0</v>
      </c>
      <c r="BY472" s="114">
        <f>SUM(BY473:BY477)</f>
        <v>0</v>
      </c>
      <c r="BZ472" s="114">
        <f>VLOOKUP($C472,'1 预算编制表单'!$C:$BJ,45,FALSE)</f>
        <v>0</v>
      </c>
      <c r="CA472" s="114">
        <f>BZ472-CB472</f>
        <v>0</v>
      </c>
      <c r="CB472" s="114">
        <f>SUM(CB473:CB477)</f>
        <v>0</v>
      </c>
      <c r="CC472" s="114">
        <f>VLOOKUP($C472,'1 预算编制表单'!$C:$BJ,48,FALSE)</f>
        <v>0</v>
      </c>
      <c r="CD472" s="114">
        <f>CC472-CE472</f>
        <v>0</v>
      </c>
      <c r="CE472" s="114">
        <f>SUM(CE473:CE477)</f>
        <v>0</v>
      </c>
      <c r="CF472" s="114">
        <f>VLOOKUP($C472,'1 预算编制表单'!$C:$BJ,51,FALSE)</f>
        <v>0</v>
      </c>
      <c r="CG472" s="114">
        <f>CF472-CH472</f>
        <v>0</v>
      </c>
      <c r="CH472" s="114">
        <f>SUM(CH473:CH477)</f>
        <v>0</v>
      </c>
      <c r="CI472" s="114">
        <f>VLOOKUP($C472,'1 预算编制表单'!$C:$BJ,54,FALSE)</f>
        <v>0</v>
      </c>
      <c r="CJ472" s="114">
        <f>CI472-CK472</f>
        <v>0</v>
      </c>
      <c r="CK472" s="114">
        <f>SUM(CK473:CK477)</f>
        <v>0</v>
      </c>
      <c r="CL472" s="114">
        <f>VLOOKUP($C472,'1 预算编制表单'!$C:$BJ,57,FALSE)</f>
        <v>0</v>
      </c>
      <c r="CM472" s="114">
        <f>CL472-CN472</f>
        <v>0</v>
      </c>
      <c r="CN472" s="114">
        <f>SUM(CN473:CN477)</f>
        <v>0</v>
      </c>
      <c r="CO472" s="114">
        <f>VLOOKUP($C472,'1 预算编制表单'!$C:$BJ,60,FALSE)</f>
        <v>0</v>
      </c>
      <c r="CP472" s="114">
        <f>CO472-CQ472</f>
        <v>0</v>
      </c>
      <c r="CQ472" s="114">
        <f>SUM(CQ473:CQ477)</f>
        <v>0</v>
      </c>
    </row>
    <row r="473" s="80" customFormat="1" ht="24" customHeight="1" outlineLevel="3" spans="1:95">
      <c r="A473" s="119"/>
      <c r="B473" s="120"/>
      <c r="C473" s="121"/>
      <c r="D473" s="119"/>
      <c r="E473" s="120"/>
      <c r="F473" s="120"/>
      <c r="G473" s="120"/>
      <c r="H473" s="122"/>
      <c r="I473" s="122"/>
      <c r="J473" s="122">
        <f>Z473+AC473+AF473+AI473+AL473+AO473+AR473+AU473+AX473+BA473+BD473+BG473</f>
        <v>0</v>
      </c>
      <c r="K473" s="122">
        <v>1</v>
      </c>
      <c r="L473" s="147"/>
      <c r="M473" s="148">
        <f>IFERROR(VLOOKUP($L473,'2-2 引出数据_合同数据仓库'!$B$2:$BP$10000,3,FALSE),0)</f>
        <v>0</v>
      </c>
      <c r="N473" s="122"/>
      <c r="O473" s="148">
        <f>IFERROR(VLOOKUP((LEFT(VLOOKUP($L473,'2-2 引出数据_合同数据仓库'!$B$2:$BP$10000,64,FALSE),15)&amp;(RIGHT(VLOOKUP($L473,'2-2 引出数据_合同数据仓库'!$B$2:$BP$10000,64,FALSE),4)+1)),'2-2 引出数据_合同数据仓库'!$B$2:$BP$10000,3,FALSE),0)</f>
        <v>0</v>
      </c>
      <c r="P473" s="122"/>
      <c r="Q473" s="122">
        <f>IFERROR(VLOOKUP($L473,'2-2 引出数据_合同数据仓库'!$B$2:$BP$10000,28,FALSE),0)</f>
        <v>0</v>
      </c>
      <c r="R473" s="122">
        <f>IFERROR(VLOOKUP($L473,'2-2 引出数据_合同数据仓库'!$B$2:$BP$10000,29,FALSE),0)</f>
        <v>0</v>
      </c>
      <c r="S473" s="122">
        <f>IFERROR(VLOOKUP($L473,'2-2 引出数据_合同数据仓库'!$B$2:$BP$10000,4,FALSE),0)</f>
        <v>0</v>
      </c>
      <c r="T473" s="122"/>
      <c r="U473" s="122">
        <f>IFERROR(VLOOKUP($L473,'2-2 引出数据_合同数据仓库'!$B$2:$BP$10000,15,FALSE),0)</f>
        <v>0</v>
      </c>
      <c r="V473" s="122">
        <f>U473/(S473-R473+1)*365</f>
        <v>0</v>
      </c>
      <c r="W473" s="122"/>
      <c r="X473" s="154">
        <v>45658</v>
      </c>
      <c r="Y473" s="154">
        <f>X473+30</f>
        <v>45688</v>
      </c>
      <c r="Z473" s="158">
        <f>IFERROR(IF(($R473-Y473)&gt;=0,0,IF(($S473-X473)&lt;0,0,IF(AND(($S473-Y473)&gt;0,(X473-$R473)&gt;0),$V473/365*(Y473-X473+1),IF(AND(($S473-Y473)&lt;=0,(X473-$R473)&gt;0),$V473/365*($S473-X473+1),$V473/365*(Y473-$R473+1))))),0)</f>
        <v>0</v>
      </c>
      <c r="AA473" s="154">
        <f>Y473+1</f>
        <v>45689</v>
      </c>
      <c r="AB473" s="154">
        <f>AA473+27</f>
        <v>45716</v>
      </c>
      <c r="AC473" s="158">
        <f>IFERROR(IF(($R473-AB473)&gt;=0,0,IF(($S473-AA473)&lt;0,0,IF(AND(($S473-AB473)&gt;0,(AA473-$R473)&gt;0),$V473/365*(AB473-AA473+1),IF(AND(($S473-AB473)&lt;=0,(AA473-$R473)&gt;0),$V473/365*($S473-AA473+1),$V473/365*(AB473-$R473+1))))),0)</f>
        <v>0</v>
      </c>
      <c r="AD473" s="154">
        <f>AB473+1</f>
        <v>45717</v>
      </c>
      <c r="AE473" s="154">
        <f>AD473+30</f>
        <v>45747</v>
      </c>
      <c r="AF473" s="158">
        <f>IFERROR(IF(($R473-AE473)&gt;=0,0,IF(($S473-AD473)&lt;0,0,IF(AND(($S473-AE473)&gt;0,(AD473-$R473)&gt;0),$V473/365*(AE473-AD473+1),IF(AND(($S473-AE473)&lt;=0,(AD473-$R473)&gt;0),$V473/365*($S473-AD473+1),$V473/365*(AE473-$R473+1))))),0)</f>
        <v>0</v>
      </c>
      <c r="AG473" s="154">
        <f>AE473+1</f>
        <v>45748</v>
      </c>
      <c r="AH473" s="154">
        <f>AG473+29</f>
        <v>45777</v>
      </c>
      <c r="AI473" s="158">
        <f>IFERROR(IF(($R473-AH473)&gt;=0,0,IF(($S473-AG473)&lt;0,0,IF(AND(($S473-AH473)&gt;0,(AG473-$R473)&gt;0),$V473/365*(AH473-AG473+1),IF(AND(($S473-AH473)&lt;=0,(AG473-$R473)&gt;0),$V473/365*($S473-AG473+1),$V473/365*(AH473-$R473+1))))),0)</f>
        <v>0</v>
      </c>
      <c r="AJ473" s="154">
        <f>AH473+1</f>
        <v>45778</v>
      </c>
      <c r="AK473" s="154">
        <f>AJ473+30</f>
        <v>45808</v>
      </c>
      <c r="AL473" s="158">
        <f>IFERROR(IF(($R473-AK473)&gt;=0,0,IF(($S473-AJ473)&lt;0,0,IF(AND(($S473-AK473)&gt;0,(AJ473-$R473)&gt;0),$V473/365*(AK473-AJ473+1),IF(AND(($S473-AK473)&lt;=0,(AJ473-$R473)&gt;0),$V473/365*($S473-AJ473+1),$V473/365*(AK473-$R473+1))))),0)</f>
        <v>0</v>
      </c>
      <c r="AM473" s="154">
        <f>AK473+1</f>
        <v>45809</v>
      </c>
      <c r="AN473" s="154">
        <f>AM473+29</f>
        <v>45838</v>
      </c>
      <c r="AO473" s="158">
        <f>IFERROR(IF(($R473-AN473)&gt;=0,0,IF(($S473-AM473)&lt;0,0,IF(AND(($S473-AN473)&gt;0,(AM473-$R473)&gt;0),$V473/365*(AN473-AM473+1),IF(AND(($S473-AN473)&lt;=0,(AM473-$R473)&gt;0),$V473/365*($S473-AM473+1),$V473/365*(AN473-$R473+1))))),0)</f>
        <v>0</v>
      </c>
      <c r="AP473" s="154">
        <f>AN473+1</f>
        <v>45839</v>
      </c>
      <c r="AQ473" s="154">
        <f>AP473+30</f>
        <v>45869</v>
      </c>
      <c r="AR473" s="158">
        <f>IFERROR(IF(($R473-AQ473)&gt;=0,0,IF(($S473-AP473)&lt;0,0,IF(AND(($S473-AQ473)&gt;0,(AP473-$R473)&gt;0),$V473/365*(AQ473-AP473+1),IF(AND(($S473-AQ473)&lt;=0,(AP473-$R473)&gt;0),$V473/365*($S473-AP473+1),$V473/365*(AQ473-$R473+1))))),0)</f>
        <v>0</v>
      </c>
      <c r="AS473" s="154">
        <f>AQ473+1</f>
        <v>45870</v>
      </c>
      <c r="AT473" s="154">
        <f>AS473+30</f>
        <v>45900</v>
      </c>
      <c r="AU473" s="158">
        <f>IFERROR(IF(($R473-AT473)&gt;=0,0,IF(($S473-AS473)&lt;0,0,IF(AND(($S473-AT473)&gt;0,(AS473-$R473)&gt;0),$V473/365*(AT473-AS473+1),IF(AND(($S473-AT473)&lt;=0,(AS473-$R473)&gt;0),$V473/365*($S473-AS473+1),$V473/365*(AT473-$R473+1))))),0)</f>
        <v>0</v>
      </c>
      <c r="AV473" s="154">
        <f>AT473+1</f>
        <v>45901</v>
      </c>
      <c r="AW473" s="154">
        <f>AV473+29</f>
        <v>45930</v>
      </c>
      <c r="AX473" s="158">
        <f>IFERROR(IF(($R473-AW473)&gt;=0,0,IF(($S473-AV473)&lt;0,0,IF(AND(($S473-AW473)&gt;0,(AV473-$R473)&gt;0),$V473/365*(AW473-AV473+1),IF(AND(($S473-AW473)&lt;=0,(AV473-$R473)&gt;0),$V473/365*($S473-AV473+1),$V473/365*(AW473-$R473+1))))),0)</f>
        <v>0</v>
      </c>
      <c r="AY473" s="154">
        <f>AW473+1</f>
        <v>45931</v>
      </c>
      <c r="AZ473" s="154">
        <f>AY473+30</f>
        <v>45961</v>
      </c>
      <c r="BA473" s="158">
        <f>IFERROR(IF(($R473-AZ473)&gt;=0,0,IF(($S473-AY473)&lt;0,0,IF(AND(($S473-AZ473)&gt;0,(AY473-$R473)&gt;0),$V473/365*(AZ473-AY473+1),IF(AND(($S473-AZ473)&lt;=0,(AY473-$R473)&gt;0),$V473/365*($S473-AY473+1),$V473/365*(AZ473-$R473+1))))),0)</f>
        <v>0</v>
      </c>
      <c r="BB473" s="154">
        <f>AZ473+1</f>
        <v>45962</v>
      </c>
      <c r="BC473" s="154">
        <f>BB473+29</f>
        <v>45991</v>
      </c>
      <c r="BD473" s="158">
        <f>IFERROR(IF(($R473-BC473)&gt;=0,0,IF(($S473-BB473)&lt;0,0,IF(AND(($S473-BC473)&gt;0,(BB473-$R473)&gt;0),$V473/365*(BC473-BB473+1),IF(AND(($S473-BC473)&lt;=0,(BB473-$R473)&gt;0),$V473/365*($S473-BB473+1),$V473/365*(BC473-$R473+1))))),0)</f>
        <v>0</v>
      </c>
      <c r="BE473" s="154">
        <f>BC473+1</f>
        <v>45992</v>
      </c>
      <c r="BF473" s="154">
        <f>BE473+30</f>
        <v>46022</v>
      </c>
      <c r="BG473" s="158">
        <f>IFERROR(IF(($R473-BF473)&gt;=0,0,IF(($S473-BE473)&lt;0,0,IF(AND(($S473-BF473)&gt;0,(BE473-$R473)&gt;0),$V473/365*(BF473-BE473+1),IF(AND(($S473-BF473)&lt;=0,(BE473-$R473)&gt;0),$V473/365*($S473-BE473+1),$V473/365*(BF473-$R473+1))))),0)</f>
        <v>0</v>
      </c>
      <c r="BH473" s="154">
        <v>46023</v>
      </c>
      <c r="BI473" s="154">
        <f>BH473+30</f>
        <v>46053</v>
      </c>
      <c r="BJ473" s="158">
        <f>IFERROR(IF(($R473-BI473)&gt;=0,0,IF(($S473-BH473)&lt;0,0,IF(AND(($S473-BI473)&gt;0,(BH473-$R473)&gt;0),$V473/365*(BI473-BH473+1),IF(AND(($S473-BI473)&lt;=0,(BH473-$R473)&gt;0),$V473/365*($S473-BH473+1),$V473/365*(BI473-$R473+1))))),0)</f>
        <v>0</v>
      </c>
      <c r="BK473" s="154">
        <f>BI473+1</f>
        <v>46054</v>
      </c>
      <c r="BL473" s="154">
        <f>BK473+27</f>
        <v>46081</v>
      </c>
      <c r="BM473" s="158">
        <f>IFERROR(IF(($R473-BL473)&gt;=0,0,IF(($S473-BK473)&lt;0,0,IF(AND(($S473-BL473)&gt;0,(BK473-$R473)&gt;0),$V473/365*(BL473-BK473+1),IF(AND(($S473-BL473)&lt;=0,(BK473-$R473)&gt;0),$V473/365*($S473-BK473+1),$V473/365*(BL473-$R473+1))))),0)</f>
        <v>0</v>
      </c>
      <c r="BN473" s="154">
        <f>BL473+1</f>
        <v>46082</v>
      </c>
      <c r="BO473" s="154">
        <f>BN473+30</f>
        <v>46112</v>
      </c>
      <c r="BP473" s="158">
        <f>IFERROR(IF(($R473-BO473)&gt;=0,0,IF(($S473-BN473)&lt;0,0,IF(AND(($S473-BO473)&gt;0,(BN473-$R473)&gt;0),$V473/365*(BO473-BN473+1),IF(AND(($S473-BO473)&lt;=0,(BN473-$R473)&gt;0),$V473/365*($S473-BN473+1),$V473/365*(BO473-$R473+1))))),0)</f>
        <v>0</v>
      </c>
      <c r="BQ473" s="154">
        <f>BO473+1</f>
        <v>46113</v>
      </c>
      <c r="BR473" s="154">
        <f>BQ473+29</f>
        <v>46142</v>
      </c>
      <c r="BS473" s="158">
        <f>IFERROR(IF(($R473-BR473)&gt;=0,0,IF(($S473-BQ473)&lt;0,0,IF(AND(($S473-BR473)&gt;0,(BQ473-$R473)&gt;0),$V473/365*(BR473-BQ473+1),IF(AND(($S473-BR473)&lt;=0,(BQ473-$R473)&gt;0),$V473/365*($S473-BQ473+1),$V473/365*(BR473-$R473+1))))),0)</f>
        <v>0</v>
      </c>
      <c r="BT473" s="154">
        <f>BR473+1</f>
        <v>46143</v>
      </c>
      <c r="BU473" s="154">
        <f>BT473+30</f>
        <v>46173</v>
      </c>
      <c r="BV473" s="158">
        <f>IFERROR(IF(($R473-BU473)&gt;=0,0,IF(($S473-BT473)&lt;0,0,IF(AND(($S473-BU473)&gt;0,(BT473-$R473)&gt;0),$V473/365*(BU473-BT473+1),IF(AND(($S473-BU473)&lt;=0,(BT473-$R473)&gt;0),$V473/365*($S473-BT473+1),$V473/365*(BU473-$R473+1))))),0)</f>
        <v>0</v>
      </c>
      <c r="BW473" s="154">
        <f>BU473+1</f>
        <v>46174</v>
      </c>
      <c r="BX473" s="154">
        <f>BW473+29</f>
        <v>46203</v>
      </c>
      <c r="BY473" s="158">
        <f>IFERROR(IF(($R473-BX473)&gt;=0,0,IF(($S473-BW473)&lt;0,0,IF(AND(($S473-BX473)&gt;0,(BW473-$R473)&gt;0),$V473/365*(BX473-BW473+1),IF(AND(($S473-BX473)&lt;=0,(BW473-$R473)&gt;0),$V473/365*($S473-BW473+1),$V473/365*(BX473-$R473+1))))),0)</f>
        <v>0</v>
      </c>
      <c r="BZ473" s="154">
        <f>BX473+1</f>
        <v>46204</v>
      </c>
      <c r="CA473" s="154">
        <f>BZ473+30</f>
        <v>46234</v>
      </c>
      <c r="CB473" s="158">
        <f>IFERROR(IF(($R473-CA473)&gt;=0,0,IF(($S473-BZ473)&lt;0,0,IF(AND(($S473-CA473)&gt;0,(BZ473-$R473)&gt;0),$V473/365*(CA473-BZ473+1),IF(AND(($S473-CA473)&lt;=0,(BZ473-$R473)&gt;0),$V473/365*($S473-BZ473+1),$V473/365*(CA473-$R473+1))))),0)</f>
        <v>0</v>
      </c>
      <c r="CC473" s="154">
        <f>CA473+1</f>
        <v>46235</v>
      </c>
      <c r="CD473" s="154">
        <f>CC473+30</f>
        <v>46265</v>
      </c>
      <c r="CE473" s="158">
        <f>IFERROR(IF(($R473-CD473)&gt;=0,0,IF(($S473-CC473)&lt;0,0,IF(AND(($S473-CD473)&gt;0,(CC473-$R473)&gt;0),$V473/365*(CD473-CC473+1),IF(AND(($S473-CD473)&lt;=0,(CC473-$R473)&gt;0),$V473/365*($S473-CC473+1),$V473/365*(CD473-$R473+1))))),0)</f>
        <v>0</v>
      </c>
      <c r="CF473" s="154">
        <f>CD473+1</f>
        <v>46266</v>
      </c>
      <c r="CG473" s="154">
        <f>CF473+29</f>
        <v>46295</v>
      </c>
      <c r="CH473" s="158">
        <f>IFERROR(IF(($R473-CG473)&gt;=0,0,IF(($S473-CF473)&lt;0,0,IF(AND(($S473-CG473)&gt;0,(CF473-$R473)&gt;0),$V473/365*(CG473-CF473+1),IF(AND(($S473-CG473)&lt;=0,(CF473-$R473)&gt;0),$V473/365*($S473-CF473+1),$V473/365*(CG473-$R473+1))))),0)</f>
        <v>0</v>
      </c>
      <c r="CI473" s="154">
        <f>CG473+1</f>
        <v>46296</v>
      </c>
      <c r="CJ473" s="154">
        <f>CI473+30</f>
        <v>46326</v>
      </c>
      <c r="CK473" s="158">
        <f>IFERROR(IF(($R473-CJ473)&gt;=0,0,IF(($S473-CI473)&lt;0,0,IF(AND(($S473-CJ473)&gt;0,(CI473-$R473)&gt;0),$V473/365*(CJ473-CI473+1),IF(AND(($S473-CJ473)&lt;=0,(CI473-$R473)&gt;0),$V473/365*($S473-CI473+1),$V473/365*(CJ473-$R473+1))))),0)</f>
        <v>0</v>
      </c>
      <c r="CL473" s="154">
        <f>CJ473+1</f>
        <v>46327</v>
      </c>
      <c r="CM473" s="154">
        <f>CL473+29</f>
        <v>46356</v>
      </c>
      <c r="CN473" s="158">
        <f>IFERROR(IF(($R473-CM473)&gt;=0,0,IF(($S473-CL473)&lt;0,0,IF(AND(($S473-CM473)&gt;0,(CL473-$R473)&gt;0),$V473/365*(CM473-CL473+1),IF(AND(($S473-CM473)&lt;=0,(CL473-$R473)&gt;0),$V473/365*($S473-CL473+1),$V473/365*(CM473-$R473+1))))),0)</f>
        <v>0</v>
      </c>
      <c r="CO473" s="154">
        <f>CM473+1</f>
        <v>46357</v>
      </c>
      <c r="CP473" s="154">
        <f>CO473+30</f>
        <v>46387</v>
      </c>
      <c r="CQ473" s="158">
        <f>IFERROR(IF(($R473-CP473)&gt;=0,0,IF(($S473-CO473)&lt;0,0,IF(AND(($S473-CP473)&gt;0,(CO473-$R473)&gt;0),$V473/365*(CP473-CO473+1),IF(AND(($S473-CP473)&lt;=0,(CO473-$R473)&gt;0),$V473/365*($S473-CO473+1),$V473/365*(CP473-$R473+1))))),0)</f>
        <v>0</v>
      </c>
    </row>
    <row r="474" s="80" customFormat="1" ht="24" customHeight="1" outlineLevel="3" spans="1:95">
      <c r="A474" s="119"/>
      <c r="B474" s="120"/>
      <c r="C474" s="121"/>
      <c r="D474" s="119"/>
      <c r="E474" s="120"/>
      <c r="F474" s="120"/>
      <c r="G474" s="120"/>
      <c r="H474" s="122"/>
      <c r="I474" s="122"/>
      <c r="J474" s="122">
        <f>Z474+AC474+AF474+AI474+AL474+AO474+AR474+AU474+AX474+BA474+BD474+BG474</f>
        <v>0</v>
      </c>
      <c r="K474" s="122">
        <f>K473+1</f>
        <v>2</v>
      </c>
      <c r="L474" s="147"/>
      <c r="M474" s="148">
        <f>IFERROR(VLOOKUP($L474,'2-2 引出数据_合同数据仓库'!$B$2:$BP$10000,3,FALSE),0)</f>
        <v>0</v>
      </c>
      <c r="N474" s="122"/>
      <c r="O474" s="148">
        <f>IFERROR(VLOOKUP((LEFT(VLOOKUP($L474,'2-2 引出数据_合同数据仓库'!$B$2:$BP$10000,64,FALSE),15)&amp;(RIGHT(VLOOKUP($L474,'2-2 引出数据_合同数据仓库'!$B$2:$BP$10000,64,FALSE),4)+1)),'2-2 引出数据_合同数据仓库'!$B$2:$BP$10000,3,FALSE),0)</f>
        <v>0</v>
      </c>
      <c r="P474" s="122"/>
      <c r="Q474" s="122">
        <f>IFERROR(VLOOKUP($L474,'2-2 引出数据_合同数据仓库'!$B$2:$BP$10000,28,FALSE),0)</f>
        <v>0</v>
      </c>
      <c r="R474" s="122">
        <f>IFERROR(VLOOKUP($L474,'2-2 引出数据_合同数据仓库'!$B$2:$BP$10000,29,FALSE),0)</f>
        <v>0</v>
      </c>
      <c r="S474" s="122">
        <f>IFERROR(VLOOKUP($L474,'2-2 引出数据_合同数据仓库'!$B$2:$BP$10000,4,FALSE),0)</f>
        <v>0</v>
      </c>
      <c r="T474" s="122"/>
      <c r="U474" s="122">
        <f>IFERROR(VLOOKUP($L474,'2-2 引出数据_合同数据仓库'!$B$2:$BP$10000,15,FALSE),0)</f>
        <v>0</v>
      </c>
      <c r="V474" s="122">
        <f>U474/(S474-R474+1)*365</f>
        <v>0</v>
      </c>
      <c r="W474" s="122"/>
      <c r="X474" s="154">
        <v>45658</v>
      </c>
      <c r="Y474" s="154">
        <f>X474+30</f>
        <v>45688</v>
      </c>
      <c r="Z474" s="158">
        <f>IFERROR(IF(($R474-Y474)&gt;=0,0,IF(($S474-X474)&lt;0,0,IF(AND(($S474-Y474)&gt;0,(X474-$R474)&gt;0),$V474/365*(Y474-X474+1),IF(AND(($S474-Y474)&lt;=0,(X474-$R474)&gt;0),$V474/365*($S474-X474+1),$V474/365*(Y474-$R474+1))))),0)</f>
        <v>0</v>
      </c>
      <c r="AA474" s="154">
        <f>Y474+1</f>
        <v>45689</v>
      </c>
      <c r="AB474" s="154">
        <f>AA474+27</f>
        <v>45716</v>
      </c>
      <c r="AC474" s="158">
        <f>IFERROR(IF(($R474-AB474)&gt;=0,0,IF(($S474-AA474)&lt;0,0,IF(AND(($S474-AB474)&gt;0,(AA474-$R474)&gt;0),$V474/365*(AB474-AA474+1),IF(AND(($S474-AB474)&lt;=0,(AA474-$R474)&gt;0),$V474/365*($S474-AA474+1),$V474/365*(AB474-$R474+1))))),0)</f>
        <v>0</v>
      </c>
      <c r="AD474" s="154">
        <f>AB474+1</f>
        <v>45717</v>
      </c>
      <c r="AE474" s="154">
        <f>AD474+30</f>
        <v>45747</v>
      </c>
      <c r="AF474" s="158">
        <f>IFERROR(IF(($R474-AE474)&gt;=0,0,IF(($S474-AD474)&lt;0,0,IF(AND(($S474-AE474)&gt;0,(AD474-$R474)&gt;0),$V474/365*(AE474-AD474+1),IF(AND(($S474-AE474)&lt;=0,(AD474-$R474)&gt;0),$V474/365*($S474-AD474+1),$V474/365*(AE474-$R474+1))))),0)</f>
        <v>0</v>
      </c>
      <c r="AG474" s="154">
        <f>AE474+1</f>
        <v>45748</v>
      </c>
      <c r="AH474" s="154">
        <f>AG474+29</f>
        <v>45777</v>
      </c>
      <c r="AI474" s="158">
        <f>IFERROR(IF(($R474-AH474)&gt;=0,0,IF(($S474-AG474)&lt;0,0,IF(AND(($S474-AH474)&gt;0,(AG474-$R474)&gt;0),$V474/365*(AH474-AG474+1),IF(AND(($S474-AH474)&lt;=0,(AG474-$R474)&gt;0),$V474/365*($S474-AG474+1),$V474/365*(AH474-$R474+1))))),0)</f>
        <v>0</v>
      </c>
      <c r="AJ474" s="154">
        <f>AH474+1</f>
        <v>45778</v>
      </c>
      <c r="AK474" s="154">
        <f>AJ474+30</f>
        <v>45808</v>
      </c>
      <c r="AL474" s="158">
        <f>IFERROR(IF(($R474-AK474)&gt;=0,0,IF(($S474-AJ474)&lt;0,0,IF(AND(($S474-AK474)&gt;0,(AJ474-$R474)&gt;0),$V474/365*(AK474-AJ474+1),IF(AND(($S474-AK474)&lt;=0,(AJ474-$R474)&gt;0),$V474/365*($S474-AJ474+1),$V474/365*(AK474-$R474+1))))),0)</f>
        <v>0</v>
      </c>
      <c r="AM474" s="154">
        <f>AK474+1</f>
        <v>45809</v>
      </c>
      <c r="AN474" s="154">
        <f>AM474+29</f>
        <v>45838</v>
      </c>
      <c r="AO474" s="158">
        <f>IFERROR(IF(($R474-AN474)&gt;=0,0,IF(($S474-AM474)&lt;0,0,IF(AND(($S474-AN474)&gt;0,(AM474-$R474)&gt;0),$V474/365*(AN474-AM474+1),IF(AND(($S474-AN474)&lt;=0,(AM474-$R474)&gt;0),$V474/365*($S474-AM474+1),$V474/365*(AN474-$R474+1))))),0)</f>
        <v>0</v>
      </c>
      <c r="AP474" s="154">
        <f>AN474+1</f>
        <v>45839</v>
      </c>
      <c r="AQ474" s="154">
        <f>AP474+30</f>
        <v>45869</v>
      </c>
      <c r="AR474" s="158">
        <f>IFERROR(IF(($R474-AQ474)&gt;=0,0,IF(($S474-AP474)&lt;0,0,IF(AND(($S474-AQ474)&gt;0,(AP474-$R474)&gt;0),$V474/365*(AQ474-AP474+1),IF(AND(($S474-AQ474)&lt;=0,(AP474-$R474)&gt;0),$V474/365*($S474-AP474+1),$V474/365*(AQ474-$R474+1))))),0)</f>
        <v>0</v>
      </c>
      <c r="AS474" s="154">
        <f>AQ474+1</f>
        <v>45870</v>
      </c>
      <c r="AT474" s="154">
        <f>AS474+30</f>
        <v>45900</v>
      </c>
      <c r="AU474" s="158">
        <f>IFERROR(IF(($R474-AT474)&gt;=0,0,IF(($S474-AS474)&lt;0,0,IF(AND(($S474-AT474)&gt;0,(AS474-$R474)&gt;0),$V474/365*(AT474-AS474+1),IF(AND(($S474-AT474)&lt;=0,(AS474-$R474)&gt;0),$V474/365*($S474-AS474+1),$V474/365*(AT474-$R474+1))))),0)</f>
        <v>0</v>
      </c>
      <c r="AV474" s="154">
        <f>AT474+1</f>
        <v>45901</v>
      </c>
      <c r="AW474" s="154">
        <f>AV474+29</f>
        <v>45930</v>
      </c>
      <c r="AX474" s="158">
        <f>IFERROR(IF(($R474-AW474)&gt;=0,0,IF(($S474-AV474)&lt;0,0,IF(AND(($S474-AW474)&gt;0,(AV474-$R474)&gt;0),$V474/365*(AW474-AV474+1),IF(AND(($S474-AW474)&lt;=0,(AV474-$R474)&gt;0),$V474/365*($S474-AV474+1),$V474/365*(AW474-$R474+1))))),0)</f>
        <v>0</v>
      </c>
      <c r="AY474" s="154">
        <f>AW474+1</f>
        <v>45931</v>
      </c>
      <c r="AZ474" s="154">
        <f>AY474+30</f>
        <v>45961</v>
      </c>
      <c r="BA474" s="158">
        <f>IFERROR(IF(($R474-AZ474)&gt;=0,0,IF(($S474-AY474)&lt;0,0,IF(AND(($S474-AZ474)&gt;0,(AY474-$R474)&gt;0),$V474/365*(AZ474-AY474+1),IF(AND(($S474-AZ474)&lt;=0,(AY474-$R474)&gt;0),$V474/365*($S474-AY474+1),$V474/365*(AZ474-$R474+1))))),0)</f>
        <v>0</v>
      </c>
      <c r="BB474" s="154">
        <f>AZ474+1</f>
        <v>45962</v>
      </c>
      <c r="BC474" s="154">
        <f>BB474+29</f>
        <v>45991</v>
      </c>
      <c r="BD474" s="158">
        <f>IFERROR(IF(($R474-BC474)&gt;=0,0,IF(($S474-BB474)&lt;0,0,IF(AND(($S474-BC474)&gt;0,(BB474-$R474)&gt;0),$V474/365*(BC474-BB474+1),IF(AND(($S474-BC474)&lt;=0,(BB474-$R474)&gt;0),$V474/365*($S474-BB474+1),$V474/365*(BC474-$R474+1))))),0)</f>
        <v>0</v>
      </c>
      <c r="BE474" s="154">
        <f>BC474+1</f>
        <v>45992</v>
      </c>
      <c r="BF474" s="154">
        <f>BE474+30</f>
        <v>46022</v>
      </c>
      <c r="BG474" s="158">
        <f>IFERROR(IF(($R474-BF474)&gt;=0,0,IF(($S474-BE474)&lt;0,0,IF(AND(($S474-BF474)&gt;0,(BE474-$R474)&gt;0),$V474/365*(BF474-BE474+1),IF(AND(($S474-BF474)&lt;=0,(BE474-$R474)&gt;0),$V474/365*($S474-BE474+1),$V474/365*(BF474-$R474+1))))),0)</f>
        <v>0</v>
      </c>
      <c r="BH474" s="154">
        <v>46023</v>
      </c>
      <c r="BI474" s="154">
        <f>BH474+30</f>
        <v>46053</v>
      </c>
      <c r="BJ474" s="158">
        <f>IFERROR(IF(($R474-BI474)&gt;=0,0,IF(($S474-BH474)&lt;0,0,IF(AND(($S474-BI474)&gt;0,(BH474-$R474)&gt;0),$V474/365*(BI474-BH474+1),IF(AND(($S474-BI474)&lt;=0,(BH474-$R474)&gt;0),$V474/365*($S474-BH474+1),$V474/365*(BI474-$R474+1))))),0)</f>
        <v>0</v>
      </c>
      <c r="BK474" s="154">
        <f>BI474+1</f>
        <v>46054</v>
      </c>
      <c r="BL474" s="154">
        <f>BK474+27</f>
        <v>46081</v>
      </c>
      <c r="BM474" s="158">
        <f>IFERROR(IF(($R474-BL474)&gt;=0,0,IF(($S474-BK474)&lt;0,0,IF(AND(($S474-BL474)&gt;0,(BK474-$R474)&gt;0),$V474/365*(BL474-BK474+1),IF(AND(($S474-BL474)&lt;=0,(BK474-$R474)&gt;0),$V474/365*($S474-BK474+1),$V474/365*(BL474-$R474+1))))),0)</f>
        <v>0</v>
      </c>
      <c r="BN474" s="154">
        <f>BL474+1</f>
        <v>46082</v>
      </c>
      <c r="BO474" s="154">
        <f>BN474+30</f>
        <v>46112</v>
      </c>
      <c r="BP474" s="158">
        <f>IFERROR(IF(($R474-BO474)&gt;=0,0,IF(($S474-BN474)&lt;0,0,IF(AND(($S474-BO474)&gt;0,(BN474-$R474)&gt;0),$V474/365*(BO474-BN474+1),IF(AND(($S474-BO474)&lt;=0,(BN474-$R474)&gt;0),$V474/365*($S474-BN474+1),$V474/365*(BO474-$R474+1))))),0)</f>
        <v>0</v>
      </c>
      <c r="BQ474" s="154">
        <f>BO474+1</f>
        <v>46113</v>
      </c>
      <c r="BR474" s="154">
        <f>BQ474+29</f>
        <v>46142</v>
      </c>
      <c r="BS474" s="158">
        <f>IFERROR(IF(($R474-BR474)&gt;=0,0,IF(($S474-BQ474)&lt;0,0,IF(AND(($S474-BR474)&gt;0,(BQ474-$R474)&gt;0),$V474/365*(BR474-BQ474+1),IF(AND(($S474-BR474)&lt;=0,(BQ474-$R474)&gt;0),$V474/365*($S474-BQ474+1),$V474/365*(BR474-$R474+1))))),0)</f>
        <v>0</v>
      </c>
      <c r="BT474" s="154">
        <f>BR474+1</f>
        <v>46143</v>
      </c>
      <c r="BU474" s="154">
        <f>BT474+30</f>
        <v>46173</v>
      </c>
      <c r="BV474" s="158">
        <f>IFERROR(IF(($R474-BU474)&gt;=0,0,IF(($S474-BT474)&lt;0,0,IF(AND(($S474-BU474)&gt;0,(BT474-$R474)&gt;0),$V474/365*(BU474-BT474+1),IF(AND(($S474-BU474)&lt;=0,(BT474-$R474)&gt;0),$V474/365*($S474-BT474+1),$V474/365*(BU474-$R474+1))))),0)</f>
        <v>0</v>
      </c>
      <c r="BW474" s="154">
        <f>BU474+1</f>
        <v>46174</v>
      </c>
      <c r="BX474" s="154">
        <f>BW474+29</f>
        <v>46203</v>
      </c>
      <c r="BY474" s="158">
        <f>IFERROR(IF(($R474-BX474)&gt;=0,0,IF(($S474-BW474)&lt;0,0,IF(AND(($S474-BX474)&gt;0,(BW474-$R474)&gt;0),$V474/365*(BX474-BW474+1),IF(AND(($S474-BX474)&lt;=0,(BW474-$R474)&gt;0),$V474/365*($S474-BW474+1),$V474/365*(BX474-$R474+1))))),0)</f>
        <v>0</v>
      </c>
      <c r="BZ474" s="154">
        <f>BX474+1</f>
        <v>46204</v>
      </c>
      <c r="CA474" s="154">
        <f>BZ474+30</f>
        <v>46234</v>
      </c>
      <c r="CB474" s="158">
        <f>IFERROR(IF(($R474-CA474)&gt;=0,0,IF(($S474-BZ474)&lt;0,0,IF(AND(($S474-CA474)&gt;0,(BZ474-$R474)&gt;0),$V474/365*(CA474-BZ474+1),IF(AND(($S474-CA474)&lt;=0,(BZ474-$R474)&gt;0),$V474/365*($S474-BZ474+1),$V474/365*(CA474-$R474+1))))),0)</f>
        <v>0</v>
      </c>
      <c r="CC474" s="154">
        <f>CA474+1</f>
        <v>46235</v>
      </c>
      <c r="CD474" s="154">
        <f>CC474+30</f>
        <v>46265</v>
      </c>
      <c r="CE474" s="158">
        <f>IFERROR(IF(($R474-CD474)&gt;=0,0,IF(($S474-CC474)&lt;0,0,IF(AND(($S474-CD474)&gt;0,(CC474-$R474)&gt;0),$V474/365*(CD474-CC474+1),IF(AND(($S474-CD474)&lt;=0,(CC474-$R474)&gt;0),$V474/365*($S474-CC474+1),$V474/365*(CD474-$R474+1))))),0)</f>
        <v>0</v>
      </c>
      <c r="CF474" s="154">
        <f>CD474+1</f>
        <v>46266</v>
      </c>
      <c r="CG474" s="154">
        <f>CF474+29</f>
        <v>46295</v>
      </c>
      <c r="CH474" s="158">
        <f>IFERROR(IF(($R474-CG474)&gt;=0,0,IF(($S474-CF474)&lt;0,0,IF(AND(($S474-CG474)&gt;0,(CF474-$R474)&gt;0),$V474/365*(CG474-CF474+1),IF(AND(($S474-CG474)&lt;=0,(CF474-$R474)&gt;0),$V474/365*($S474-CF474+1),$V474/365*(CG474-$R474+1))))),0)</f>
        <v>0</v>
      </c>
      <c r="CI474" s="154">
        <f>CG474+1</f>
        <v>46296</v>
      </c>
      <c r="CJ474" s="154">
        <f>CI474+30</f>
        <v>46326</v>
      </c>
      <c r="CK474" s="158">
        <f>IFERROR(IF(($R474-CJ474)&gt;=0,0,IF(($S474-CI474)&lt;0,0,IF(AND(($S474-CJ474)&gt;0,(CI474-$R474)&gt;0),$V474/365*(CJ474-CI474+1),IF(AND(($S474-CJ474)&lt;=0,(CI474-$R474)&gt;0),$V474/365*($S474-CI474+1),$V474/365*(CJ474-$R474+1))))),0)</f>
        <v>0</v>
      </c>
      <c r="CL474" s="154">
        <f>CJ474+1</f>
        <v>46327</v>
      </c>
      <c r="CM474" s="154">
        <f>CL474+29</f>
        <v>46356</v>
      </c>
      <c r="CN474" s="158">
        <f>IFERROR(IF(($R474-CM474)&gt;=0,0,IF(($S474-CL474)&lt;0,0,IF(AND(($S474-CM474)&gt;0,(CL474-$R474)&gt;0),$V474/365*(CM474-CL474+1),IF(AND(($S474-CM474)&lt;=0,(CL474-$R474)&gt;0),$V474/365*($S474-CL474+1),$V474/365*(CM474-$R474+1))))),0)</f>
        <v>0</v>
      </c>
      <c r="CO474" s="154">
        <f>CM474+1</f>
        <v>46357</v>
      </c>
      <c r="CP474" s="154">
        <f>CO474+30</f>
        <v>46387</v>
      </c>
      <c r="CQ474" s="158">
        <f>IFERROR(IF(($R474-CP474)&gt;=0,0,IF(($S474-CO474)&lt;0,0,IF(AND(($S474-CP474)&gt;0,(CO474-$R474)&gt;0),$V474/365*(CP474-CO474+1),IF(AND(($S474-CP474)&lt;=0,(CO474-$R474)&gt;0),$V474/365*($S474-CO474+1),$V474/365*(CP474-$R474+1))))),0)</f>
        <v>0</v>
      </c>
    </row>
    <row r="475" s="80" customFormat="1" ht="24" customHeight="1" outlineLevel="3" spans="1:95">
      <c r="A475" s="119"/>
      <c r="B475" s="120"/>
      <c r="C475" s="121"/>
      <c r="D475" s="119"/>
      <c r="E475" s="120"/>
      <c r="F475" s="120"/>
      <c r="G475" s="120"/>
      <c r="H475" s="122"/>
      <c r="I475" s="122"/>
      <c r="J475" s="122">
        <f>Z475+AC475+AF475+AI475+AL475+AO475+AR475+AU475+AX475+BA475+BD475+BG475</f>
        <v>0</v>
      </c>
      <c r="K475" s="122">
        <f>K474+1</f>
        <v>3</v>
      </c>
      <c r="L475" s="147"/>
      <c r="M475" s="148">
        <f>IFERROR(VLOOKUP($L475,'2-2 引出数据_合同数据仓库'!$B$2:$BP$10000,3,FALSE),0)</f>
        <v>0</v>
      </c>
      <c r="N475" s="122"/>
      <c r="O475" s="148">
        <f>IFERROR(VLOOKUP((LEFT(VLOOKUP($L475,'2-2 引出数据_合同数据仓库'!$B$2:$BP$10000,64,FALSE),15)&amp;(RIGHT(VLOOKUP($L475,'2-2 引出数据_合同数据仓库'!$B$2:$BP$10000,64,FALSE),4)+1)),'2-2 引出数据_合同数据仓库'!$B$2:$BP$10000,3,FALSE),0)</f>
        <v>0</v>
      </c>
      <c r="P475" s="122"/>
      <c r="Q475" s="122">
        <f>IFERROR(VLOOKUP($L475,'2-2 引出数据_合同数据仓库'!$B$2:$BP$10000,28,FALSE),0)</f>
        <v>0</v>
      </c>
      <c r="R475" s="122">
        <f>IFERROR(VLOOKUP($L475,'2-2 引出数据_合同数据仓库'!$B$2:$BP$10000,29,FALSE),0)</f>
        <v>0</v>
      </c>
      <c r="S475" s="122">
        <f>IFERROR(VLOOKUP($L475,'2-2 引出数据_合同数据仓库'!$B$2:$BP$10000,4,FALSE),0)</f>
        <v>0</v>
      </c>
      <c r="T475" s="122"/>
      <c r="U475" s="122">
        <f>IFERROR(VLOOKUP($L475,'2-2 引出数据_合同数据仓库'!$B$2:$BP$10000,15,FALSE),0)</f>
        <v>0</v>
      </c>
      <c r="V475" s="122">
        <f>U475/(S475-R475+1)*365</f>
        <v>0</v>
      </c>
      <c r="W475" s="122"/>
      <c r="X475" s="154">
        <v>45658</v>
      </c>
      <c r="Y475" s="154">
        <f>X475+30</f>
        <v>45688</v>
      </c>
      <c r="Z475" s="158">
        <f>IFERROR(IF(($R475-Y475)&gt;=0,0,IF(($S475-X475)&lt;0,0,IF(AND(($S475-Y475)&gt;0,(X475-$R475)&gt;0),$V475/365*(Y475-X475+1),IF(AND(($S475-Y475)&lt;=0,(X475-$R475)&gt;0),$V475/365*($S475-X475+1),$V475/365*(Y475-$R475+1))))),0)</f>
        <v>0</v>
      </c>
      <c r="AA475" s="154">
        <f>Y475+1</f>
        <v>45689</v>
      </c>
      <c r="AB475" s="154">
        <f>AA475+27</f>
        <v>45716</v>
      </c>
      <c r="AC475" s="158">
        <f>IFERROR(IF(($R475-AB475)&gt;=0,0,IF(($S475-AA475)&lt;0,0,IF(AND(($S475-AB475)&gt;0,(AA475-$R475)&gt;0),$V475/365*(AB475-AA475+1),IF(AND(($S475-AB475)&lt;=0,(AA475-$R475)&gt;0),$V475/365*($S475-AA475+1),$V475/365*(AB475-$R475+1))))),0)</f>
        <v>0</v>
      </c>
      <c r="AD475" s="154">
        <f>AB475+1</f>
        <v>45717</v>
      </c>
      <c r="AE475" s="154">
        <f>AD475+30</f>
        <v>45747</v>
      </c>
      <c r="AF475" s="158">
        <f>IFERROR(IF(($R475-AE475)&gt;=0,0,IF(($S475-AD475)&lt;0,0,IF(AND(($S475-AE475)&gt;0,(AD475-$R475)&gt;0),$V475/365*(AE475-AD475+1),IF(AND(($S475-AE475)&lt;=0,(AD475-$R475)&gt;0),$V475/365*($S475-AD475+1),$V475/365*(AE475-$R475+1))))),0)</f>
        <v>0</v>
      </c>
      <c r="AG475" s="154">
        <f>AE475+1</f>
        <v>45748</v>
      </c>
      <c r="AH475" s="154">
        <f>AG475+29</f>
        <v>45777</v>
      </c>
      <c r="AI475" s="158">
        <f>IFERROR(IF(($R475-AH475)&gt;=0,0,IF(($S475-AG475)&lt;0,0,IF(AND(($S475-AH475)&gt;0,(AG475-$R475)&gt;0),$V475/365*(AH475-AG475+1),IF(AND(($S475-AH475)&lt;=0,(AG475-$R475)&gt;0),$V475/365*($S475-AG475+1),$V475/365*(AH475-$R475+1))))),0)</f>
        <v>0</v>
      </c>
      <c r="AJ475" s="154">
        <f>AH475+1</f>
        <v>45778</v>
      </c>
      <c r="AK475" s="154">
        <f>AJ475+30</f>
        <v>45808</v>
      </c>
      <c r="AL475" s="158">
        <f>IFERROR(IF(($R475-AK475)&gt;=0,0,IF(($S475-AJ475)&lt;0,0,IF(AND(($S475-AK475)&gt;0,(AJ475-$R475)&gt;0),$V475/365*(AK475-AJ475+1),IF(AND(($S475-AK475)&lt;=0,(AJ475-$R475)&gt;0),$V475/365*($S475-AJ475+1),$V475/365*(AK475-$R475+1))))),0)</f>
        <v>0</v>
      </c>
      <c r="AM475" s="154">
        <f>AK475+1</f>
        <v>45809</v>
      </c>
      <c r="AN475" s="154">
        <f>AM475+29</f>
        <v>45838</v>
      </c>
      <c r="AO475" s="158">
        <f>IFERROR(IF(($R475-AN475)&gt;=0,0,IF(($S475-AM475)&lt;0,0,IF(AND(($S475-AN475)&gt;0,(AM475-$R475)&gt;0),$V475/365*(AN475-AM475+1),IF(AND(($S475-AN475)&lt;=0,(AM475-$R475)&gt;0),$V475/365*($S475-AM475+1),$V475/365*(AN475-$R475+1))))),0)</f>
        <v>0</v>
      </c>
      <c r="AP475" s="154">
        <f>AN475+1</f>
        <v>45839</v>
      </c>
      <c r="AQ475" s="154">
        <f>AP475+30</f>
        <v>45869</v>
      </c>
      <c r="AR475" s="158">
        <f>IFERROR(IF(($R475-AQ475)&gt;=0,0,IF(($S475-AP475)&lt;0,0,IF(AND(($S475-AQ475)&gt;0,(AP475-$R475)&gt;0),$V475/365*(AQ475-AP475+1),IF(AND(($S475-AQ475)&lt;=0,(AP475-$R475)&gt;0),$V475/365*($S475-AP475+1),$V475/365*(AQ475-$R475+1))))),0)</f>
        <v>0</v>
      </c>
      <c r="AS475" s="154">
        <f>AQ475+1</f>
        <v>45870</v>
      </c>
      <c r="AT475" s="154">
        <f>AS475+30</f>
        <v>45900</v>
      </c>
      <c r="AU475" s="158">
        <f>IFERROR(IF(($R475-AT475)&gt;=0,0,IF(($S475-AS475)&lt;0,0,IF(AND(($S475-AT475)&gt;0,(AS475-$R475)&gt;0),$V475/365*(AT475-AS475+1),IF(AND(($S475-AT475)&lt;=0,(AS475-$R475)&gt;0),$V475/365*($S475-AS475+1),$V475/365*(AT475-$R475+1))))),0)</f>
        <v>0</v>
      </c>
      <c r="AV475" s="154">
        <f>AT475+1</f>
        <v>45901</v>
      </c>
      <c r="AW475" s="154">
        <f>AV475+29</f>
        <v>45930</v>
      </c>
      <c r="AX475" s="158">
        <f>IFERROR(IF(($R475-AW475)&gt;=0,0,IF(($S475-AV475)&lt;0,0,IF(AND(($S475-AW475)&gt;0,(AV475-$R475)&gt;0),$V475/365*(AW475-AV475+1),IF(AND(($S475-AW475)&lt;=0,(AV475-$R475)&gt;0),$V475/365*($S475-AV475+1),$V475/365*(AW475-$R475+1))))),0)</f>
        <v>0</v>
      </c>
      <c r="AY475" s="154">
        <f>AW475+1</f>
        <v>45931</v>
      </c>
      <c r="AZ475" s="154">
        <f>AY475+30</f>
        <v>45961</v>
      </c>
      <c r="BA475" s="158">
        <f>IFERROR(IF(($R475-AZ475)&gt;=0,0,IF(($S475-AY475)&lt;0,0,IF(AND(($S475-AZ475)&gt;0,(AY475-$R475)&gt;0),$V475/365*(AZ475-AY475+1),IF(AND(($S475-AZ475)&lt;=0,(AY475-$R475)&gt;0),$V475/365*($S475-AY475+1),$V475/365*(AZ475-$R475+1))))),0)</f>
        <v>0</v>
      </c>
      <c r="BB475" s="154">
        <f>AZ475+1</f>
        <v>45962</v>
      </c>
      <c r="BC475" s="154">
        <f>BB475+29</f>
        <v>45991</v>
      </c>
      <c r="BD475" s="158">
        <f>IFERROR(IF(($R475-BC475)&gt;=0,0,IF(($S475-BB475)&lt;0,0,IF(AND(($S475-BC475)&gt;0,(BB475-$R475)&gt;0),$V475/365*(BC475-BB475+1),IF(AND(($S475-BC475)&lt;=0,(BB475-$R475)&gt;0),$V475/365*($S475-BB475+1),$V475/365*(BC475-$R475+1))))),0)</f>
        <v>0</v>
      </c>
      <c r="BE475" s="154">
        <f>BC475+1</f>
        <v>45992</v>
      </c>
      <c r="BF475" s="154">
        <f>BE475+30</f>
        <v>46022</v>
      </c>
      <c r="BG475" s="158">
        <f>IFERROR(IF(($R475-BF475)&gt;=0,0,IF(($S475-BE475)&lt;0,0,IF(AND(($S475-BF475)&gt;0,(BE475-$R475)&gt;0),$V475/365*(BF475-BE475+1),IF(AND(($S475-BF475)&lt;=0,(BE475-$R475)&gt;0),$V475/365*($S475-BE475+1),$V475/365*(BF475-$R475+1))))),0)</f>
        <v>0</v>
      </c>
      <c r="BH475" s="154">
        <v>46023</v>
      </c>
      <c r="BI475" s="154">
        <f>BH475+30</f>
        <v>46053</v>
      </c>
      <c r="BJ475" s="158">
        <f>IFERROR(IF(($R475-BI475)&gt;=0,0,IF(($S475-BH475)&lt;0,0,IF(AND(($S475-BI475)&gt;0,(BH475-$R475)&gt;0),$V475/365*(BI475-BH475+1),IF(AND(($S475-BI475)&lt;=0,(BH475-$R475)&gt;0),$V475/365*($S475-BH475+1),$V475/365*(BI475-$R475+1))))),0)</f>
        <v>0</v>
      </c>
      <c r="BK475" s="154">
        <f>BI475+1</f>
        <v>46054</v>
      </c>
      <c r="BL475" s="154">
        <f>BK475+27</f>
        <v>46081</v>
      </c>
      <c r="BM475" s="158">
        <f>IFERROR(IF(($R475-BL475)&gt;=0,0,IF(($S475-BK475)&lt;0,0,IF(AND(($S475-BL475)&gt;0,(BK475-$R475)&gt;0),$V475/365*(BL475-BK475+1),IF(AND(($S475-BL475)&lt;=0,(BK475-$R475)&gt;0),$V475/365*($S475-BK475+1),$V475/365*(BL475-$R475+1))))),0)</f>
        <v>0</v>
      </c>
      <c r="BN475" s="154">
        <f>BL475+1</f>
        <v>46082</v>
      </c>
      <c r="BO475" s="154">
        <f>BN475+30</f>
        <v>46112</v>
      </c>
      <c r="BP475" s="158">
        <f>IFERROR(IF(($R475-BO475)&gt;=0,0,IF(($S475-BN475)&lt;0,0,IF(AND(($S475-BO475)&gt;0,(BN475-$R475)&gt;0),$V475/365*(BO475-BN475+1),IF(AND(($S475-BO475)&lt;=0,(BN475-$R475)&gt;0),$V475/365*($S475-BN475+1),$V475/365*(BO475-$R475+1))))),0)</f>
        <v>0</v>
      </c>
      <c r="BQ475" s="154">
        <f>BO475+1</f>
        <v>46113</v>
      </c>
      <c r="BR475" s="154">
        <f>BQ475+29</f>
        <v>46142</v>
      </c>
      <c r="BS475" s="158">
        <f>IFERROR(IF(($R475-BR475)&gt;=0,0,IF(($S475-BQ475)&lt;0,0,IF(AND(($S475-BR475)&gt;0,(BQ475-$R475)&gt;0),$V475/365*(BR475-BQ475+1),IF(AND(($S475-BR475)&lt;=0,(BQ475-$R475)&gt;0),$V475/365*($S475-BQ475+1),$V475/365*(BR475-$R475+1))))),0)</f>
        <v>0</v>
      </c>
      <c r="BT475" s="154">
        <f>BR475+1</f>
        <v>46143</v>
      </c>
      <c r="BU475" s="154">
        <f>BT475+30</f>
        <v>46173</v>
      </c>
      <c r="BV475" s="158">
        <f>IFERROR(IF(($R475-BU475)&gt;=0,0,IF(($S475-BT475)&lt;0,0,IF(AND(($S475-BU475)&gt;0,(BT475-$R475)&gt;0),$V475/365*(BU475-BT475+1),IF(AND(($S475-BU475)&lt;=0,(BT475-$R475)&gt;0),$V475/365*($S475-BT475+1),$V475/365*(BU475-$R475+1))))),0)</f>
        <v>0</v>
      </c>
      <c r="BW475" s="154">
        <f>BU475+1</f>
        <v>46174</v>
      </c>
      <c r="BX475" s="154">
        <f>BW475+29</f>
        <v>46203</v>
      </c>
      <c r="BY475" s="158">
        <f>IFERROR(IF(($R475-BX475)&gt;=0,0,IF(($S475-BW475)&lt;0,0,IF(AND(($S475-BX475)&gt;0,(BW475-$R475)&gt;0),$V475/365*(BX475-BW475+1),IF(AND(($S475-BX475)&lt;=0,(BW475-$R475)&gt;0),$V475/365*($S475-BW475+1),$V475/365*(BX475-$R475+1))))),0)</f>
        <v>0</v>
      </c>
      <c r="BZ475" s="154">
        <f>BX475+1</f>
        <v>46204</v>
      </c>
      <c r="CA475" s="154">
        <f>BZ475+30</f>
        <v>46234</v>
      </c>
      <c r="CB475" s="158">
        <f>IFERROR(IF(($R475-CA475)&gt;=0,0,IF(($S475-BZ475)&lt;0,0,IF(AND(($S475-CA475)&gt;0,(BZ475-$R475)&gt;0),$V475/365*(CA475-BZ475+1),IF(AND(($S475-CA475)&lt;=0,(BZ475-$R475)&gt;0),$V475/365*($S475-BZ475+1),$V475/365*(CA475-$R475+1))))),0)</f>
        <v>0</v>
      </c>
      <c r="CC475" s="154">
        <f>CA475+1</f>
        <v>46235</v>
      </c>
      <c r="CD475" s="154">
        <f>CC475+30</f>
        <v>46265</v>
      </c>
      <c r="CE475" s="158">
        <f>IFERROR(IF(($R475-CD475)&gt;=0,0,IF(($S475-CC475)&lt;0,0,IF(AND(($S475-CD475)&gt;0,(CC475-$R475)&gt;0),$V475/365*(CD475-CC475+1),IF(AND(($S475-CD475)&lt;=0,(CC475-$R475)&gt;0),$V475/365*($S475-CC475+1),$V475/365*(CD475-$R475+1))))),0)</f>
        <v>0</v>
      </c>
      <c r="CF475" s="154">
        <f>CD475+1</f>
        <v>46266</v>
      </c>
      <c r="CG475" s="154">
        <f>CF475+29</f>
        <v>46295</v>
      </c>
      <c r="CH475" s="158">
        <f>IFERROR(IF(($R475-CG475)&gt;=0,0,IF(($S475-CF475)&lt;0,0,IF(AND(($S475-CG475)&gt;0,(CF475-$R475)&gt;0),$V475/365*(CG475-CF475+1),IF(AND(($S475-CG475)&lt;=0,(CF475-$R475)&gt;0),$V475/365*($S475-CF475+1),$V475/365*(CG475-$R475+1))))),0)</f>
        <v>0</v>
      </c>
      <c r="CI475" s="154">
        <f>CG475+1</f>
        <v>46296</v>
      </c>
      <c r="CJ475" s="154">
        <f>CI475+30</f>
        <v>46326</v>
      </c>
      <c r="CK475" s="158">
        <f>IFERROR(IF(($R475-CJ475)&gt;=0,0,IF(($S475-CI475)&lt;0,0,IF(AND(($S475-CJ475)&gt;0,(CI475-$R475)&gt;0),$V475/365*(CJ475-CI475+1),IF(AND(($S475-CJ475)&lt;=0,(CI475-$R475)&gt;0),$V475/365*($S475-CI475+1),$V475/365*(CJ475-$R475+1))))),0)</f>
        <v>0</v>
      </c>
      <c r="CL475" s="154">
        <f>CJ475+1</f>
        <v>46327</v>
      </c>
      <c r="CM475" s="154">
        <f>CL475+29</f>
        <v>46356</v>
      </c>
      <c r="CN475" s="158">
        <f>IFERROR(IF(($R475-CM475)&gt;=0,0,IF(($S475-CL475)&lt;0,0,IF(AND(($S475-CM475)&gt;0,(CL475-$R475)&gt;0),$V475/365*(CM475-CL475+1),IF(AND(($S475-CM475)&lt;=0,(CL475-$R475)&gt;0),$V475/365*($S475-CL475+1),$V475/365*(CM475-$R475+1))))),0)</f>
        <v>0</v>
      </c>
      <c r="CO475" s="154">
        <f>CM475+1</f>
        <v>46357</v>
      </c>
      <c r="CP475" s="154">
        <f>CO475+30</f>
        <v>46387</v>
      </c>
      <c r="CQ475" s="158">
        <f>IFERROR(IF(($R475-CP475)&gt;=0,0,IF(($S475-CO475)&lt;0,0,IF(AND(($S475-CP475)&gt;0,(CO475-$R475)&gt;0),$V475/365*(CP475-CO475+1),IF(AND(($S475-CP475)&lt;=0,(CO475-$R475)&gt;0),$V475/365*($S475-CO475+1),$V475/365*(CP475-$R475+1))))),0)</f>
        <v>0</v>
      </c>
    </row>
    <row r="476" s="80" customFormat="1" ht="24" customHeight="1" outlineLevel="3" spans="1:95">
      <c r="A476" s="119"/>
      <c r="B476" s="120"/>
      <c r="C476" s="121"/>
      <c r="D476" s="119"/>
      <c r="E476" s="120"/>
      <c r="F476" s="120"/>
      <c r="G476" s="120"/>
      <c r="H476" s="122"/>
      <c r="I476" s="122"/>
      <c r="J476" s="122">
        <f>Z476+AC476+AF476+AI476+AL476+AO476+AR476+AU476+AX476+BA476+BD476+BG476</f>
        <v>0</v>
      </c>
      <c r="K476" s="122">
        <f>K475+1</f>
        <v>4</v>
      </c>
      <c r="L476" s="147"/>
      <c r="M476" s="148">
        <f>IFERROR(VLOOKUP($L476,'2-2 引出数据_合同数据仓库'!$B$2:$BP$10000,3,FALSE),0)</f>
        <v>0</v>
      </c>
      <c r="N476" s="122"/>
      <c r="O476" s="148">
        <f>IFERROR(VLOOKUP((LEFT(VLOOKUP($L476,'2-2 引出数据_合同数据仓库'!$B$2:$BP$10000,64,FALSE),15)&amp;(RIGHT(VLOOKUP($L476,'2-2 引出数据_合同数据仓库'!$B$2:$BP$10000,64,FALSE),4)+1)),'2-2 引出数据_合同数据仓库'!$B$2:$BP$10000,3,FALSE),0)</f>
        <v>0</v>
      </c>
      <c r="P476" s="122"/>
      <c r="Q476" s="122">
        <f>IFERROR(VLOOKUP($L476,'2-2 引出数据_合同数据仓库'!$B$2:$BP$10000,28,FALSE),0)</f>
        <v>0</v>
      </c>
      <c r="R476" s="122">
        <f>IFERROR(VLOOKUP($L476,'2-2 引出数据_合同数据仓库'!$B$2:$BP$10000,29,FALSE),0)</f>
        <v>0</v>
      </c>
      <c r="S476" s="122">
        <f>IFERROR(VLOOKUP($L476,'2-2 引出数据_合同数据仓库'!$B$2:$BP$10000,4,FALSE),0)</f>
        <v>0</v>
      </c>
      <c r="T476" s="122"/>
      <c r="U476" s="122">
        <f>IFERROR(VLOOKUP($L476,'2-2 引出数据_合同数据仓库'!$B$2:$BP$10000,15,FALSE),0)</f>
        <v>0</v>
      </c>
      <c r="V476" s="122">
        <f>U476/(S476-R476+1)*365</f>
        <v>0</v>
      </c>
      <c r="W476" s="122"/>
      <c r="X476" s="154">
        <v>45658</v>
      </c>
      <c r="Y476" s="154">
        <f>X476+30</f>
        <v>45688</v>
      </c>
      <c r="Z476" s="158">
        <f>IFERROR(IF(($R476-Y476)&gt;=0,0,IF(($S476-X476)&lt;0,0,IF(AND(($S476-Y476)&gt;0,(X476-$R476)&gt;0),$V476/365*(Y476-X476+1),IF(AND(($S476-Y476)&lt;=0,(X476-$R476)&gt;0),$V476/365*($S476-X476+1),$V476/365*(Y476-$R476+1))))),0)</f>
        <v>0</v>
      </c>
      <c r="AA476" s="154">
        <f>Y476+1</f>
        <v>45689</v>
      </c>
      <c r="AB476" s="154">
        <f>AA476+27</f>
        <v>45716</v>
      </c>
      <c r="AC476" s="158">
        <f>IFERROR(IF(($R476-AB476)&gt;=0,0,IF(($S476-AA476)&lt;0,0,IF(AND(($S476-AB476)&gt;0,(AA476-$R476)&gt;0),$V476/365*(AB476-AA476+1),IF(AND(($S476-AB476)&lt;=0,(AA476-$R476)&gt;0),$V476/365*($S476-AA476+1),$V476/365*(AB476-$R476+1))))),0)</f>
        <v>0</v>
      </c>
      <c r="AD476" s="154">
        <f>AB476+1</f>
        <v>45717</v>
      </c>
      <c r="AE476" s="154">
        <f>AD476+30</f>
        <v>45747</v>
      </c>
      <c r="AF476" s="158">
        <f>IFERROR(IF(($R476-AE476)&gt;=0,0,IF(($S476-AD476)&lt;0,0,IF(AND(($S476-AE476)&gt;0,(AD476-$R476)&gt;0),$V476/365*(AE476-AD476+1),IF(AND(($S476-AE476)&lt;=0,(AD476-$R476)&gt;0),$V476/365*($S476-AD476+1),$V476/365*(AE476-$R476+1))))),0)</f>
        <v>0</v>
      </c>
      <c r="AG476" s="154">
        <f>AE476+1</f>
        <v>45748</v>
      </c>
      <c r="AH476" s="154">
        <f>AG476+29</f>
        <v>45777</v>
      </c>
      <c r="AI476" s="158">
        <f>IFERROR(IF(($R476-AH476)&gt;=0,0,IF(($S476-AG476)&lt;0,0,IF(AND(($S476-AH476)&gt;0,(AG476-$R476)&gt;0),$V476/365*(AH476-AG476+1),IF(AND(($S476-AH476)&lt;=0,(AG476-$R476)&gt;0),$V476/365*($S476-AG476+1),$V476/365*(AH476-$R476+1))))),0)</f>
        <v>0</v>
      </c>
      <c r="AJ476" s="154">
        <f>AH476+1</f>
        <v>45778</v>
      </c>
      <c r="AK476" s="154">
        <f>AJ476+30</f>
        <v>45808</v>
      </c>
      <c r="AL476" s="158">
        <f>IFERROR(IF(($R476-AK476)&gt;=0,0,IF(($S476-AJ476)&lt;0,0,IF(AND(($S476-AK476)&gt;0,(AJ476-$R476)&gt;0),$V476/365*(AK476-AJ476+1),IF(AND(($S476-AK476)&lt;=0,(AJ476-$R476)&gt;0),$V476/365*($S476-AJ476+1),$V476/365*(AK476-$R476+1))))),0)</f>
        <v>0</v>
      </c>
      <c r="AM476" s="154">
        <f>AK476+1</f>
        <v>45809</v>
      </c>
      <c r="AN476" s="154">
        <f>AM476+29</f>
        <v>45838</v>
      </c>
      <c r="AO476" s="158">
        <f>IFERROR(IF(($R476-AN476)&gt;=0,0,IF(($S476-AM476)&lt;0,0,IF(AND(($S476-AN476)&gt;0,(AM476-$R476)&gt;0),$V476/365*(AN476-AM476+1),IF(AND(($S476-AN476)&lt;=0,(AM476-$R476)&gt;0),$V476/365*($S476-AM476+1),$V476/365*(AN476-$R476+1))))),0)</f>
        <v>0</v>
      </c>
      <c r="AP476" s="154">
        <f>AN476+1</f>
        <v>45839</v>
      </c>
      <c r="AQ476" s="154">
        <f>AP476+30</f>
        <v>45869</v>
      </c>
      <c r="AR476" s="158">
        <f>IFERROR(IF(($R476-AQ476)&gt;=0,0,IF(($S476-AP476)&lt;0,0,IF(AND(($S476-AQ476)&gt;0,(AP476-$R476)&gt;0),$V476/365*(AQ476-AP476+1),IF(AND(($S476-AQ476)&lt;=0,(AP476-$R476)&gt;0),$V476/365*($S476-AP476+1),$V476/365*(AQ476-$R476+1))))),0)</f>
        <v>0</v>
      </c>
      <c r="AS476" s="154">
        <f>AQ476+1</f>
        <v>45870</v>
      </c>
      <c r="AT476" s="154">
        <f>AS476+30</f>
        <v>45900</v>
      </c>
      <c r="AU476" s="158">
        <f>IFERROR(IF(($R476-AT476)&gt;=0,0,IF(($S476-AS476)&lt;0,0,IF(AND(($S476-AT476)&gt;0,(AS476-$R476)&gt;0),$V476/365*(AT476-AS476+1),IF(AND(($S476-AT476)&lt;=0,(AS476-$R476)&gt;0),$V476/365*($S476-AS476+1),$V476/365*(AT476-$R476+1))))),0)</f>
        <v>0</v>
      </c>
      <c r="AV476" s="154">
        <f>AT476+1</f>
        <v>45901</v>
      </c>
      <c r="AW476" s="154">
        <f>AV476+29</f>
        <v>45930</v>
      </c>
      <c r="AX476" s="158">
        <f>IFERROR(IF(($R476-AW476)&gt;=0,0,IF(($S476-AV476)&lt;0,0,IF(AND(($S476-AW476)&gt;0,(AV476-$R476)&gt;0),$V476/365*(AW476-AV476+1),IF(AND(($S476-AW476)&lt;=0,(AV476-$R476)&gt;0),$V476/365*($S476-AV476+1),$V476/365*(AW476-$R476+1))))),0)</f>
        <v>0</v>
      </c>
      <c r="AY476" s="154">
        <f>AW476+1</f>
        <v>45931</v>
      </c>
      <c r="AZ476" s="154">
        <f>AY476+30</f>
        <v>45961</v>
      </c>
      <c r="BA476" s="158">
        <f>IFERROR(IF(($R476-AZ476)&gt;=0,0,IF(($S476-AY476)&lt;0,0,IF(AND(($S476-AZ476)&gt;0,(AY476-$R476)&gt;0),$V476/365*(AZ476-AY476+1),IF(AND(($S476-AZ476)&lt;=0,(AY476-$R476)&gt;0),$V476/365*($S476-AY476+1),$V476/365*(AZ476-$R476+1))))),0)</f>
        <v>0</v>
      </c>
      <c r="BB476" s="154">
        <f>AZ476+1</f>
        <v>45962</v>
      </c>
      <c r="BC476" s="154">
        <f>BB476+29</f>
        <v>45991</v>
      </c>
      <c r="BD476" s="158">
        <f>IFERROR(IF(($R476-BC476)&gt;=0,0,IF(($S476-BB476)&lt;0,0,IF(AND(($S476-BC476)&gt;0,(BB476-$R476)&gt;0),$V476/365*(BC476-BB476+1),IF(AND(($S476-BC476)&lt;=0,(BB476-$R476)&gt;0),$V476/365*($S476-BB476+1),$V476/365*(BC476-$R476+1))))),0)</f>
        <v>0</v>
      </c>
      <c r="BE476" s="154">
        <f>BC476+1</f>
        <v>45992</v>
      </c>
      <c r="BF476" s="154">
        <f>BE476+30</f>
        <v>46022</v>
      </c>
      <c r="BG476" s="158">
        <f>IFERROR(IF(($R476-BF476)&gt;=0,0,IF(($S476-BE476)&lt;0,0,IF(AND(($S476-BF476)&gt;0,(BE476-$R476)&gt;0),$V476/365*(BF476-BE476+1),IF(AND(($S476-BF476)&lt;=0,(BE476-$R476)&gt;0),$V476/365*($S476-BE476+1),$V476/365*(BF476-$R476+1))))),0)</f>
        <v>0</v>
      </c>
      <c r="BH476" s="154">
        <v>46023</v>
      </c>
      <c r="BI476" s="154">
        <f>BH476+30</f>
        <v>46053</v>
      </c>
      <c r="BJ476" s="158">
        <f>IFERROR(IF(($R476-BI476)&gt;=0,0,IF(($S476-BH476)&lt;0,0,IF(AND(($S476-BI476)&gt;0,(BH476-$R476)&gt;0),$V476/365*(BI476-BH476+1),IF(AND(($S476-BI476)&lt;=0,(BH476-$R476)&gt;0),$V476/365*($S476-BH476+1),$V476/365*(BI476-$R476+1))))),0)</f>
        <v>0</v>
      </c>
      <c r="BK476" s="154">
        <f>BI476+1</f>
        <v>46054</v>
      </c>
      <c r="BL476" s="154">
        <f>BK476+27</f>
        <v>46081</v>
      </c>
      <c r="BM476" s="158">
        <f>IFERROR(IF(($R476-BL476)&gt;=0,0,IF(($S476-BK476)&lt;0,0,IF(AND(($S476-BL476)&gt;0,(BK476-$R476)&gt;0),$V476/365*(BL476-BK476+1),IF(AND(($S476-BL476)&lt;=0,(BK476-$R476)&gt;0),$V476/365*($S476-BK476+1),$V476/365*(BL476-$R476+1))))),0)</f>
        <v>0</v>
      </c>
      <c r="BN476" s="154">
        <f>BL476+1</f>
        <v>46082</v>
      </c>
      <c r="BO476" s="154">
        <f>BN476+30</f>
        <v>46112</v>
      </c>
      <c r="BP476" s="158">
        <f>IFERROR(IF(($R476-BO476)&gt;=0,0,IF(($S476-BN476)&lt;0,0,IF(AND(($S476-BO476)&gt;0,(BN476-$R476)&gt;0),$V476/365*(BO476-BN476+1),IF(AND(($S476-BO476)&lt;=0,(BN476-$R476)&gt;0),$V476/365*($S476-BN476+1),$V476/365*(BO476-$R476+1))))),0)</f>
        <v>0</v>
      </c>
      <c r="BQ476" s="154">
        <f>BO476+1</f>
        <v>46113</v>
      </c>
      <c r="BR476" s="154">
        <f>BQ476+29</f>
        <v>46142</v>
      </c>
      <c r="BS476" s="158">
        <f>IFERROR(IF(($R476-BR476)&gt;=0,0,IF(($S476-BQ476)&lt;0,0,IF(AND(($S476-BR476)&gt;0,(BQ476-$R476)&gt;0),$V476/365*(BR476-BQ476+1),IF(AND(($S476-BR476)&lt;=0,(BQ476-$R476)&gt;0),$V476/365*($S476-BQ476+1),$V476/365*(BR476-$R476+1))))),0)</f>
        <v>0</v>
      </c>
      <c r="BT476" s="154">
        <f>BR476+1</f>
        <v>46143</v>
      </c>
      <c r="BU476" s="154">
        <f>BT476+30</f>
        <v>46173</v>
      </c>
      <c r="BV476" s="158">
        <f>IFERROR(IF(($R476-BU476)&gt;=0,0,IF(($S476-BT476)&lt;0,0,IF(AND(($S476-BU476)&gt;0,(BT476-$R476)&gt;0),$V476/365*(BU476-BT476+1),IF(AND(($S476-BU476)&lt;=0,(BT476-$R476)&gt;0),$V476/365*($S476-BT476+1),$V476/365*(BU476-$R476+1))))),0)</f>
        <v>0</v>
      </c>
      <c r="BW476" s="154">
        <f>BU476+1</f>
        <v>46174</v>
      </c>
      <c r="BX476" s="154">
        <f>BW476+29</f>
        <v>46203</v>
      </c>
      <c r="BY476" s="158">
        <f>IFERROR(IF(($R476-BX476)&gt;=0,0,IF(($S476-BW476)&lt;0,0,IF(AND(($S476-BX476)&gt;0,(BW476-$R476)&gt;0),$V476/365*(BX476-BW476+1),IF(AND(($S476-BX476)&lt;=0,(BW476-$R476)&gt;0),$V476/365*($S476-BW476+1),$V476/365*(BX476-$R476+1))))),0)</f>
        <v>0</v>
      </c>
      <c r="BZ476" s="154">
        <f>BX476+1</f>
        <v>46204</v>
      </c>
      <c r="CA476" s="154">
        <f>BZ476+30</f>
        <v>46234</v>
      </c>
      <c r="CB476" s="158">
        <f>IFERROR(IF(($R476-CA476)&gt;=0,0,IF(($S476-BZ476)&lt;0,0,IF(AND(($S476-CA476)&gt;0,(BZ476-$R476)&gt;0),$V476/365*(CA476-BZ476+1),IF(AND(($S476-CA476)&lt;=0,(BZ476-$R476)&gt;0),$V476/365*($S476-BZ476+1),$V476/365*(CA476-$R476+1))))),0)</f>
        <v>0</v>
      </c>
      <c r="CC476" s="154">
        <f>CA476+1</f>
        <v>46235</v>
      </c>
      <c r="CD476" s="154">
        <f>CC476+30</f>
        <v>46265</v>
      </c>
      <c r="CE476" s="158">
        <f>IFERROR(IF(($R476-CD476)&gt;=0,0,IF(($S476-CC476)&lt;0,0,IF(AND(($S476-CD476)&gt;0,(CC476-$R476)&gt;0),$V476/365*(CD476-CC476+1),IF(AND(($S476-CD476)&lt;=0,(CC476-$R476)&gt;0),$V476/365*($S476-CC476+1),$V476/365*(CD476-$R476+1))))),0)</f>
        <v>0</v>
      </c>
      <c r="CF476" s="154">
        <f>CD476+1</f>
        <v>46266</v>
      </c>
      <c r="CG476" s="154">
        <f>CF476+29</f>
        <v>46295</v>
      </c>
      <c r="CH476" s="158">
        <f>IFERROR(IF(($R476-CG476)&gt;=0,0,IF(($S476-CF476)&lt;0,0,IF(AND(($S476-CG476)&gt;0,(CF476-$R476)&gt;0),$V476/365*(CG476-CF476+1),IF(AND(($S476-CG476)&lt;=0,(CF476-$R476)&gt;0),$V476/365*($S476-CF476+1),$V476/365*(CG476-$R476+1))))),0)</f>
        <v>0</v>
      </c>
      <c r="CI476" s="154">
        <f>CG476+1</f>
        <v>46296</v>
      </c>
      <c r="CJ476" s="154">
        <f>CI476+30</f>
        <v>46326</v>
      </c>
      <c r="CK476" s="158">
        <f>IFERROR(IF(($R476-CJ476)&gt;=0,0,IF(($S476-CI476)&lt;0,0,IF(AND(($S476-CJ476)&gt;0,(CI476-$R476)&gt;0),$V476/365*(CJ476-CI476+1),IF(AND(($S476-CJ476)&lt;=0,(CI476-$R476)&gt;0),$V476/365*($S476-CI476+1),$V476/365*(CJ476-$R476+1))))),0)</f>
        <v>0</v>
      </c>
      <c r="CL476" s="154">
        <f>CJ476+1</f>
        <v>46327</v>
      </c>
      <c r="CM476" s="154">
        <f>CL476+29</f>
        <v>46356</v>
      </c>
      <c r="CN476" s="158">
        <f>IFERROR(IF(($R476-CM476)&gt;=0,0,IF(($S476-CL476)&lt;0,0,IF(AND(($S476-CM476)&gt;0,(CL476-$R476)&gt;0),$V476/365*(CM476-CL476+1),IF(AND(($S476-CM476)&lt;=0,(CL476-$R476)&gt;0),$V476/365*($S476-CL476+1),$V476/365*(CM476-$R476+1))))),0)</f>
        <v>0</v>
      </c>
      <c r="CO476" s="154">
        <f>CM476+1</f>
        <v>46357</v>
      </c>
      <c r="CP476" s="154">
        <f>CO476+30</f>
        <v>46387</v>
      </c>
      <c r="CQ476" s="158">
        <f>IFERROR(IF(($R476-CP476)&gt;=0,0,IF(($S476-CO476)&lt;0,0,IF(AND(($S476-CP476)&gt;0,(CO476-$R476)&gt;0),$V476/365*(CP476-CO476+1),IF(AND(($S476-CP476)&lt;=0,(CO476-$R476)&gt;0),$V476/365*($S476-CO476+1),$V476/365*(CP476-$R476+1))))),0)</f>
        <v>0</v>
      </c>
    </row>
    <row r="477" s="80" customFormat="1" ht="24" customHeight="1" outlineLevel="4" spans="1:95">
      <c r="A477" s="123" t="s">
        <v>2814</v>
      </c>
      <c r="B477" s="124"/>
      <c r="C477" s="124"/>
      <c r="D477" s="124"/>
      <c r="E477" s="124"/>
      <c r="F477" s="124"/>
      <c r="G477" s="125"/>
      <c r="H477" s="126"/>
      <c r="I477" s="126"/>
      <c r="J477" s="126"/>
      <c r="K477" s="126"/>
      <c r="L477" s="149"/>
      <c r="M477" s="149"/>
      <c r="N477" s="126"/>
      <c r="O477" s="126"/>
      <c r="P477" s="126"/>
      <c r="Q477" s="126"/>
      <c r="R477" s="126"/>
      <c r="S477" s="126"/>
      <c r="T477" s="126"/>
      <c r="U477" s="126"/>
      <c r="V477" s="126"/>
      <c r="W477" s="126"/>
      <c r="X477" s="126"/>
      <c r="Y477" s="126"/>
      <c r="Z477" s="126"/>
      <c r="AA477" s="126"/>
      <c r="AB477" s="126"/>
      <c r="AC477" s="126"/>
      <c r="AD477" s="126"/>
      <c r="AE477" s="126"/>
      <c r="AF477" s="126"/>
      <c r="AG477" s="126"/>
      <c r="AH477" s="126"/>
      <c r="AI477" s="126"/>
      <c r="AJ477" s="126"/>
      <c r="AK477" s="126"/>
      <c r="AL477" s="126"/>
      <c r="AM477" s="126"/>
      <c r="AN477" s="126"/>
      <c r="AO477" s="126"/>
      <c r="AP477" s="126"/>
      <c r="AQ477" s="126"/>
      <c r="AR477" s="126"/>
      <c r="AS477" s="126"/>
      <c r="AT477" s="126"/>
      <c r="AU477" s="126"/>
      <c r="AV477" s="126"/>
      <c r="AW477" s="126"/>
      <c r="AX477" s="126"/>
      <c r="AY477" s="126"/>
      <c r="AZ477" s="126"/>
      <c r="BA477" s="126"/>
      <c r="BB477" s="126"/>
      <c r="BC477" s="126"/>
      <c r="BD477" s="126"/>
      <c r="BE477" s="126"/>
      <c r="BF477" s="126"/>
      <c r="BG477" s="126"/>
      <c r="BH477" s="126"/>
      <c r="BI477" s="126"/>
      <c r="BJ477" s="126"/>
      <c r="BK477" s="126"/>
      <c r="BL477" s="126"/>
      <c r="BM477" s="126"/>
      <c r="BN477" s="126"/>
      <c r="BO477" s="126"/>
      <c r="BP477" s="126"/>
      <c r="BQ477" s="126"/>
      <c r="BR477" s="126"/>
      <c r="BS477" s="126"/>
      <c r="BT477" s="126"/>
      <c r="BU477" s="126"/>
      <c r="BV477" s="126"/>
      <c r="BW477" s="126"/>
      <c r="BX477" s="126"/>
      <c r="BY477" s="126"/>
      <c r="BZ477" s="126"/>
      <c r="CA477" s="126"/>
      <c r="CB477" s="126"/>
      <c r="CC477" s="126"/>
      <c r="CD477" s="126"/>
      <c r="CE477" s="126"/>
      <c r="CF477" s="126"/>
      <c r="CG477" s="126"/>
      <c r="CH477" s="126"/>
      <c r="CI477" s="126"/>
      <c r="CJ477" s="126"/>
      <c r="CK477" s="126"/>
      <c r="CL477" s="126"/>
      <c r="CM477" s="126"/>
      <c r="CN477" s="126"/>
      <c r="CO477" s="126"/>
      <c r="CP477" s="126"/>
      <c r="CQ477" s="126"/>
    </row>
    <row r="478" ht="24" customHeight="1" outlineLevel="2" spans="1:95">
      <c r="A478" s="49"/>
      <c r="B478" s="112" t="s">
        <v>792</v>
      </c>
      <c r="C478" s="113" t="s">
        <v>1571</v>
      </c>
      <c r="D478" s="49" t="s">
        <v>1572</v>
      </c>
      <c r="E478" s="112"/>
      <c r="F478" s="112"/>
      <c r="G478" s="112" t="s">
        <v>936</v>
      </c>
      <c r="H478" s="114">
        <f>X478+AA478+AD478+AG478+AJ478+AM478+AP478+AS478+AV478+AY478+BB478+BE478</f>
        <v>0</v>
      </c>
      <c r="I478" s="114">
        <f>Y478+AB478+AE478+AH478+AK478+AN478+AQ478+AT478+AW478+AZ478+BC478+BF478</f>
        <v>0</v>
      </c>
      <c r="J478" s="114">
        <f>Z478+AC478+AF478+AI478+AL478+AO478+AR478+AU478+AX478+BA478+BD478+BG478</f>
        <v>0</v>
      </c>
      <c r="K478" s="114"/>
      <c r="L478" s="145"/>
      <c r="M478" s="145"/>
      <c r="N478" s="114"/>
      <c r="O478" s="114"/>
      <c r="P478" s="114"/>
      <c r="Q478" s="114"/>
      <c r="R478" s="114"/>
      <c r="S478" s="114"/>
      <c r="T478" s="114"/>
      <c r="U478" s="114"/>
      <c r="V478" s="114"/>
      <c r="W478" s="114"/>
      <c r="X478" s="114">
        <f>VLOOKUP($C478,'1 预算编制表单'!$C:$BJ,27,FALSE)</f>
        <v>0</v>
      </c>
      <c r="Y478" s="114">
        <f>X478-Z478</f>
        <v>0</v>
      </c>
      <c r="Z478" s="114">
        <f>SUM(Z479:Z483)</f>
        <v>0</v>
      </c>
      <c r="AA478" s="114">
        <f>VLOOKUP($C478,'1 预算编制表单'!$C:$BJ,30,FALSE)</f>
        <v>0</v>
      </c>
      <c r="AB478" s="114">
        <f>AA478-AC478</f>
        <v>0</v>
      </c>
      <c r="AC478" s="114">
        <f>SUM(AC479:AC483)</f>
        <v>0</v>
      </c>
      <c r="AD478" s="114">
        <f>VLOOKUP($C478,'1 预算编制表单'!$C:$BJ,33,FALSE)</f>
        <v>0</v>
      </c>
      <c r="AE478" s="114">
        <f>AD478-AF478</f>
        <v>0</v>
      </c>
      <c r="AF478" s="114">
        <f>SUM(AF479:AF483)</f>
        <v>0</v>
      </c>
      <c r="AG478" s="114">
        <f>VLOOKUP($C478,'1 预算编制表单'!$C:$BJ,36,FALSE)</f>
        <v>0</v>
      </c>
      <c r="AH478" s="114">
        <f>AG478-AI478</f>
        <v>0</v>
      </c>
      <c r="AI478" s="114">
        <f>SUM(AI479:AI483)</f>
        <v>0</v>
      </c>
      <c r="AJ478" s="114">
        <f>VLOOKUP($C478,'1 预算编制表单'!$C:$BJ,39,FALSE)</f>
        <v>0</v>
      </c>
      <c r="AK478" s="114">
        <f>AJ478-AL478</f>
        <v>0</v>
      </c>
      <c r="AL478" s="114">
        <f>SUM(AL479:AL483)</f>
        <v>0</v>
      </c>
      <c r="AM478" s="114">
        <f>VLOOKUP($C478,'1 预算编制表单'!$C:$BJ,42,FALSE)</f>
        <v>0</v>
      </c>
      <c r="AN478" s="114">
        <f>AM478-AO478</f>
        <v>0</v>
      </c>
      <c r="AO478" s="114">
        <f>SUM(AO479:AO483)</f>
        <v>0</v>
      </c>
      <c r="AP478" s="114">
        <f>VLOOKUP($C478,'1 预算编制表单'!$C:$BJ,45,FALSE)</f>
        <v>0</v>
      </c>
      <c r="AQ478" s="114">
        <f>AP478-AR478</f>
        <v>0</v>
      </c>
      <c r="AR478" s="114">
        <f>SUM(AR479:AR483)</f>
        <v>0</v>
      </c>
      <c r="AS478" s="114">
        <f>VLOOKUP($C478,'1 预算编制表单'!$C:$BJ,48,FALSE)</f>
        <v>0</v>
      </c>
      <c r="AT478" s="114">
        <f>AS478-AU478</f>
        <v>0</v>
      </c>
      <c r="AU478" s="114">
        <f>SUM(AU479:AU483)</f>
        <v>0</v>
      </c>
      <c r="AV478" s="114">
        <f>VLOOKUP($C478,'1 预算编制表单'!$C:$BJ,51,FALSE)</f>
        <v>0</v>
      </c>
      <c r="AW478" s="114">
        <f>AV478-AX478</f>
        <v>0</v>
      </c>
      <c r="AX478" s="114">
        <f>SUM(AX479:AX483)</f>
        <v>0</v>
      </c>
      <c r="AY478" s="114">
        <f>VLOOKUP($C478,'1 预算编制表单'!$C:$BJ,54,FALSE)</f>
        <v>0</v>
      </c>
      <c r="AZ478" s="114">
        <f>AY478-BA478</f>
        <v>0</v>
      </c>
      <c r="BA478" s="114">
        <f>SUM(BA479:BA483)</f>
        <v>0</v>
      </c>
      <c r="BB478" s="114">
        <f>VLOOKUP($C478,'1 预算编制表单'!$C:$BJ,57,FALSE)</f>
        <v>0</v>
      </c>
      <c r="BC478" s="114">
        <f>BB478-BD478</f>
        <v>0</v>
      </c>
      <c r="BD478" s="114">
        <f>SUM(BD479:BD483)</f>
        <v>0</v>
      </c>
      <c r="BE478" s="114">
        <f>VLOOKUP($C478,'1 预算编制表单'!$C:$BJ,60,FALSE)</f>
        <v>0</v>
      </c>
      <c r="BF478" s="114">
        <f>BE478-BG478</f>
        <v>0</v>
      </c>
      <c r="BG478" s="114">
        <f>SUM(BG479:BG483)</f>
        <v>0</v>
      </c>
      <c r="BH478" s="114">
        <f>VLOOKUP($C478,'1 预算编制表单'!$C:$BJ,27,FALSE)</f>
        <v>0</v>
      </c>
      <c r="BI478" s="114">
        <f>BH478-BJ478</f>
        <v>0</v>
      </c>
      <c r="BJ478" s="114">
        <f>SUM(BJ479:BJ483)</f>
        <v>0</v>
      </c>
      <c r="BK478" s="114">
        <f>VLOOKUP($C478,'1 预算编制表单'!$C:$BJ,30,FALSE)</f>
        <v>0</v>
      </c>
      <c r="BL478" s="114">
        <f>BK478-BM478</f>
        <v>0</v>
      </c>
      <c r="BM478" s="114">
        <f>SUM(BM479:BM483)</f>
        <v>0</v>
      </c>
      <c r="BN478" s="114">
        <f>VLOOKUP($C478,'1 预算编制表单'!$C:$BJ,33,FALSE)</f>
        <v>0</v>
      </c>
      <c r="BO478" s="114">
        <f>BN478-BP478</f>
        <v>0</v>
      </c>
      <c r="BP478" s="114">
        <f>SUM(BP479:BP483)</f>
        <v>0</v>
      </c>
      <c r="BQ478" s="114">
        <f>VLOOKUP($C478,'1 预算编制表单'!$C:$BJ,36,FALSE)</f>
        <v>0</v>
      </c>
      <c r="BR478" s="114">
        <f>BQ478-BS478</f>
        <v>0</v>
      </c>
      <c r="BS478" s="114">
        <f>SUM(BS479:BS483)</f>
        <v>0</v>
      </c>
      <c r="BT478" s="114">
        <f>VLOOKUP($C478,'1 预算编制表单'!$C:$BJ,39,FALSE)</f>
        <v>0</v>
      </c>
      <c r="BU478" s="114">
        <f>BT478-BV478</f>
        <v>0</v>
      </c>
      <c r="BV478" s="114">
        <f>SUM(BV479:BV483)</f>
        <v>0</v>
      </c>
      <c r="BW478" s="114">
        <f>VLOOKUP($C478,'1 预算编制表单'!$C:$BJ,42,FALSE)</f>
        <v>0</v>
      </c>
      <c r="BX478" s="114">
        <f>BW478-BY478</f>
        <v>0</v>
      </c>
      <c r="BY478" s="114">
        <f>SUM(BY479:BY483)</f>
        <v>0</v>
      </c>
      <c r="BZ478" s="114">
        <f>VLOOKUP($C478,'1 预算编制表单'!$C:$BJ,45,FALSE)</f>
        <v>0</v>
      </c>
      <c r="CA478" s="114">
        <f>BZ478-CB478</f>
        <v>0</v>
      </c>
      <c r="CB478" s="114">
        <f>SUM(CB479:CB483)</f>
        <v>0</v>
      </c>
      <c r="CC478" s="114">
        <f>VLOOKUP($C478,'1 预算编制表单'!$C:$BJ,48,FALSE)</f>
        <v>0</v>
      </c>
      <c r="CD478" s="114">
        <f>CC478-CE478</f>
        <v>0</v>
      </c>
      <c r="CE478" s="114">
        <f>SUM(CE479:CE483)</f>
        <v>0</v>
      </c>
      <c r="CF478" s="114">
        <f>VLOOKUP($C478,'1 预算编制表单'!$C:$BJ,51,FALSE)</f>
        <v>0</v>
      </c>
      <c r="CG478" s="114">
        <f>CF478-CH478</f>
        <v>0</v>
      </c>
      <c r="CH478" s="114">
        <f>SUM(CH479:CH483)</f>
        <v>0</v>
      </c>
      <c r="CI478" s="114">
        <f>VLOOKUP($C478,'1 预算编制表单'!$C:$BJ,54,FALSE)</f>
        <v>0</v>
      </c>
      <c r="CJ478" s="114">
        <f>CI478-CK478</f>
        <v>0</v>
      </c>
      <c r="CK478" s="114">
        <f>SUM(CK479:CK483)</f>
        <v>0</v>
      </c>
      <c r="CL478" s="114">
        <f>VLOOKUP($C478,'1 预算编制表单'!$C:$BJ,57,FALSE)</f>
        <v>0</v>
      </c>
      <c r="CM478" s="114">
        <f>CL478-CN478</f>
        <v>0</v>
      </c>
      <c r="CN478" s="114">
        <f>SUM(CN479:CN483)</f>
        <v>0</v>
      </c>
      <c r="CO478" s="114">
        <f>VLOOKUP($C478,'1 预算编制表单'!$C:$BJ,60,FALSE)</f>
        <v>0</v>
      </c>
      <c r="CP478" s="114">
        <f>CO478-CQ478</f>
        <v>0</v>
      </c>
      <c r="CQ478" s="114">
        <f>SUM(CQ479:CQ483)</f>
        <v>0</v>
      </c>
    </row>
    <row r="479" s="80" customFormat="1" ht="24" customHeight="1" outlineLevel="3" spans="1:95">
      <c r="A479" s="119"/>
      <c r="B479" s="120"/>
      <c r="C479" s="121" t="s">
        <v>1573</v>
      </c>
      <c r="D479" s="119" t="s">
        <v>2831</v>
      </c>
      <c r="E479" s="120"/>
      <c r="F479" s="120"/>
      <c r="G479" s="120"/>
      <c r="H479" s="122"/>
      <c r="I479" s="122"/>
      <c r="J479" s="122">
        <f>Z479+AC479+AF479+AI479+AL479+AO479+AR479+AU479+AX479+BA479+BD479+BG479</f>
        <v>0</v>
      </c>
      <c r="K479" s="150"/>
      <c r="L479" s="151"/>
      <c r="M479" s="151"/>
      <c r="N479" s="150"/>
      <c r="O479" s="151"/>
      <c r="P479" s="150"/>
      <c r="Q479" s="150"/>
      <c r="R479" s="150"/>
      <c r="S479" s="150"/>
      <c r="T479" s="150"/>
      <c r="U479" s="150"/>
      <c r="V479" s="150"/>
      <c r="W479" s="122"/>
      <c r="X479" s="154"/>
      <c r="Y479" s="154"/>
      <c r="Z479" s="150">
        <f>报销单计算表!B19</f>
        <v>0</v>
      </c>
      <c r="AA479" s="159"/>
      <c r="AB479" s="159"/>
      <c r="AC479" s="150">
        <f>报销单计算表!C19</f>
        <v>0</v>
      </c>
      <c r="AD479" s="159"/>
      <c r="AE479" s="159"/>
      <c r="AF479" s="150">
        <f>报销单计算表!D19</f>
        <v>0</v>
      </c>
      <c r="AG479" s="154"/>
      <c r="AH479" s="154"/>
      <c r="AI479" s="150">
        <f>报销单计算表!E19</f>
        <v>0</v>
      </c>
      <c r="AJ479" s="159"/>
      <c r="AK479" s="159"/>
      <c r="AL479" s="150">
        <f>报销单计算表!F19</f>
        <v>0</v>
      </c>
      <c r="AM479" s="159"/>
      <c r="AN479" s="159"/>
      <c r="AO479" s="150">
        <f>报销单计算表!G19</f>
        <v>0</v>
      </c>
      <c r="AP479" s="154"/>
      <c r="AQ479" s="154"/>
      <c r="AR479" s="150">
        <f>报销单计算表!H19</f>
        <v>0</v>
      </c>
      <c r="AS479" s="159"/>
      <c r="AT479" s="159"/>
      <c r="AU479" s="150">
        <f>报销单计算表!I19</f>
        <v>0</v>
      </c>
      <c r="AV479" s="159"/>
      <c r="AW479" s="159"/>
      <c r="AX479" s="150">
        <f>报销单计算表!J19</f>
        <v>0</v>
      </c>
      <c r="AY479" s="154"/>
      <c r="AZ479" s="159"/>
      <c r="BA479" s="150">
        <f>报销单计算表!K19</f>
        <v>0</v>
      </c>
      <c r="BB479" s="159"/>
      <c r="BC479" s="159"/>
      <c r="BD479" s="150">
        <f>报销单计算表!L19</f>
        <v>0</v>
      </c>
      <c r="BE479" s="159"/>
      <c r="BF479" s="159"/>
      <c r="BG479" s="150">
        <f>报销单计算表!M19</f>
        <v>0</v>
      </c>
      <c r="BH479" s="159">
        <v>46023</v>
      </c>
      <c r="BI479" s="159">
        <f>BH479+30</f>
        <v>46053</v>
      </c>
      <c r="BJ479" s="150">
        <f>IFERROR(IF(($R479-BI479)&gt;=0,0,IF(($S479-BH479)&lt;0,0,IF(AND(($S479-BI479)&gt;0,(BH479-$R479)&gt;0),$V479/365*(BI479-BH479+1),IF(AND(($S479-BI479)&lt;=0,(BH479-$R479)&gt;0),$V479/365*($S479-BH479+1),$V479/365*(BI479-$R479+1))))),0)</f>
        <v>0</v>
      </c>
      <c r="BK479" s="154">
        <f>BI479+1</f>
        <v>46054</v>
      </c>
      <c r="BL479" s="154">
        <f>BK479+27</f>
        <v>46081</v>
      </c>
      <c r="BM479" s="163">
        <f>IFERROR(IF(($R479-BL479)&gt;=0,0,IF(($S479-BK479)&lt;0,0,IF(AND(($S479-BL479)&gt;0,(BK479-$R479)&gt;0),$V479/365*(BL479-BK479+1),IF(AND(($S479-BL479)&lt;=0,(BK479-$R479)&gt;0),$V479/365*($S479-BK479+1),$V479/365*(BL479-$R479+1))))),0)</f>
        <v>0</v>
      </c>
      <c r="BN479" s="154">
        <f>BL479+1</f>
        <v>46082</v>
      </c>
      <c r="BO479" s="154">
        <f>BN479+30</f>
        <v>46112</v>
      </c>
      <c r="BP479" s="163">
        <f>IFERROR(IF(($R479-BO479)&gt;=0,0,IF(($S479-BN479)&lt;0,0,IF(AND(($S479-BO479)&gt;0,(BN479-$R479)&gt;0),$V479/365*(BO479-BN479+1),IF(AND(($S479-BO479)&lt;=0,(BN479-$R479)&gt;0),$V479/365*($S479-BN479+1),$V479/365*(BO479-$R479+1))))),0)</f>
        <v>0</v>
      </c>
      <c r="BQ479" s="154">
        <f>BO479+1</f>
        <v>46113</v>
      </c>
      <c r="BR479" s="154">
        <f>BQ479+29</f>
        <v>46142</v>
      </c>
      <c r="BS479" s="163">
        <f>IFERROR(IF(($R479-BR479)&gt;=0,0,IF(($S479-BQ479)&lt;0,0,IF(AND(($S479-BR479)&gt;0,(BQ479-$R479)&gt;0),$V479/365*(BR479-BQ479+1),IF(AND(($S479-BR479)&lt;=0,(BQ479-$R479)&gt;0),$V479/365*($S479-BQ479+1),$V479/365*(BR479-$R479+1))))),0)</f>
        <v>0</v>
      </c>
      <c r="BT479" s="154">
        <f>BR479+1</f>
        <v>46143</v>
      </c>
      <c r="BU479" s="154">
        <f>BT479+30</f>
        <v>46173</v>
      </c>
      <c r="BV479" s="163">
        <f>IFERROR(IF(($R479-BU479)&gt;=0,0,IF(($S479-BT479)&lt;0,0,IF(AND(($S479-BU479)&gt;0,(BT479-$R479)&gt;0),$V479/365*(BU479-BT479+1),IF(AND(($S479-BU479)&lt;=0,(BT479-$R479)&gt;0),$V479/365*($S479-BT479+1),$V479/365*(BU479-$R479+1))))),0)</f>
        <v>0</v>
      </c>
      <c r="BW479" s="154">
        <f>BU479+1</f>
        <v>46174</v>
      </c>
      <c r="BX479" s="154">
        <f>BW479+29</f>
        <v>46203</v>
      </c>
      <c r="BY479" s="163">
        <f>IFERROR(IF(($R479-BX479)&gt;=0,0,IF(($S479-BW479)&lt;0,0,IF(AND(($S479-BX479)&gt;0,(BW479-$R479)&gt;0),$V479/365*(BX479-BW479+1),IF(AND(($S479-BX479)&lt;=0,(BW479-$R479)&gt;0),$V479/365*($S479-BW479+1),$V479/365*(BX479-$R479+1))))),0)</f>
        <v>0</v>
      </c>
      <c r="BZ479" s="154">
        <f>BX479+1</f>
        <v>46204</v>
      </c>
      <c r="CA479" s="154">
        <f>BZ479+30</f>
        <v>46234</v>
      </c>
      <c r="CB479" s="163">
        <f>IFERROR(IF(($R479-CA479)&gt;=0,0,IF(($S479-BZ479)&lt;0,0,IF(AND(($S479-CA479)&gt;0,(BZ479-$R479)&gt;0),$V479/365*(CA479-BZ479+1),IF(AND(($S479-CA479)&lt;=0,(BZ479-$R479)&gt;0),$V479/365*($S479-BZ479+1),$V479/365*(CA479-$R479+1))))),0)</f>
        <v>0</v>
      </c>
      <c r="CC479" s="154">
        <f>CA479+1</f>
        <v>46235</v>
      </c>
      <c r="CD479" s="154">
        <f>CC479+30</f>
        <v>46265</v>
      </c>
      <c r="CE479" s="163">
        <f>IFERROR(IF(($R479-CD479)&gt;=0,0,IF(($S479-CC479)&lt;0,0,IF(AND(($S479-CD479)&gt;0,(CC479-$R479)&gt;0),$V479/365*(CD479-CC479+1),IF(AND(($S479-CD479)&lt;=0,(CC479-$R479)&gt;0),$V479/365*($S479-CC479+1),$V479/365*(CD479-$R479+1))))),0)</f>
        <v>0</v>
      </c>
      <c r="CF479" s="154">
        <f>CD479+1</f>
        <v>46266</v>
      </c>
      <c r="CG479" s="154">
        <f>CF479+29</f>
        <v>46295</v>
      </c>
      <c r="CH479" s="163">
        <f>IFERROR(IF(($R479-CG479)&gt;=0,0,IF(($S479-CF479)&lt;0,0,IF(AND(($S479-CG479)&gt;0,(CF479-$R479)&gt;0),$V479/365*(CG479-CF479+1),IF(AND(($S479-CG479)&lt;=0,(CF479-$R479)&gt;0),$V479/365*($S479-CF479+1),$V479/365*(CG479-$R479+1))))),0)</f>
        <v>0</v>
      </c>
      <c r="CI479" s="154">
        <f>CG479+1</f>
        <v>46296</v>
      </c>
      <c r="CJ479" s="154">
        <f>CI479+30</f>
        <v>46326</v>
      </c>
      <c r="CK479" s="163">
        <f>IFERROR(IF(($R479-CJ479)&gt;=0,0,IF(($S479-CI479)&lt;0,0,IF(AND(($S479-CJ479)&gt;0,(CI479-$R479)&gt;0),$V479/365*(CJ479-CI479+1),IF(AND(($S479-CJ479)&lt;=0,(CI479-$R479)&gt;0),$V479/365*($S479-CI479+1),$V479/365*(CJ479-$R479+1))))),0)</f>
        <v>0</v>
      </c>
      <c r="CL479" s="154">
        <f>CJ479+1</f>
        <v>46327</v>
      </c>
      <c r="CM479" s="154">
        <f>CL479+29</f>
        <v>46356</v>
      </c>
      <c r="CN479" s="163">
        <f>IFERROR(IF(($R479-CM479)&gt;=0,0,IF(($S479-CL479)&lt;0,0,IF(AND(($S479-CM479)&gt;0,(CL479-$R479)&gt;0),$V479/365*(CM479-CL479+1),IF(AND(($S479-CM479)&lt;=0,(CL479-$R479)&gt;0),$V479/365*($S479-CL479+1),$V479/365*(CM479-$R479+1))))),0)</f>
        <v>0</v>
      </c>
      <c r="CO479" s="154">
        <f>CM479+1</f>
        <v>46357</v>
      </c>
      <c r="CP479" s="154">
        <f>CO479+30</f>
        <v>46387</v>
      </c>
      <c r="CQ479" s="163">
        <f>IFERROR(IF(($R479-CP479)&gt;=0,0,IF(($S479-CO479)&lt;0,0,IF(AND(($S479-CP479)&gt;0,(CO479-$R479)&gt;0),$V479/365*(CP479-CO479+1),IF(AND(($S479-CP479)&lt;=0,(CO479-$R479)&gt;0),$V479/365*($S479-CO479+1),$V479/365*(CP479-$R479+1))))),0)</f>
        <v>0</v>
      </c>
    </row>
    <row r="480" s="80" customFormat="1" ht="24" customHeight="1" outlineLevel="3" spans="1:95">
      <c r="A480" s="119"/>
      <c r="B480" s="120"/>
      <c r="C480" s="121"/>
      <c r="D480" s="119"/>
      <c r="E480" s="120"/>
      <c r="F480" s="120"/>
      <c r="G480" s="120"/>
      <c r="H480" s="122"/>
      <c r="I480" s="122"/>
      <c r="J480" s="122">
        <f>Z480+AC480+AF480+AI480+AL480+AO480+AR480+AU480+AX480+BA480+BD480+BG480</f>
        <v>0</v>
      </c>
      <c r="K480" s="122">
        <f>K479+1</f>
        <v>1</v>
      </c>
      <c r="L480" s="147"/>
      <c r="M480" s="148">
        <f>IFERROR(VLOOKUP($L480,'2-2 引出数据_合同数据仓库'!$B$2:$BP$10000,3,FALSE),0)</f>
        <v>0</v>
      </c>
      <c r="N480" s="122"/>
      <c r="O480" s="148">
        <f>IFERROR(VLOOKUP((LEFT(VLOOKUP($L480,'2-2 引出数据_合同数据仓库'!$B$2:$BP$10000,64,FALSE),15)&amp;(RIGHT(VLOOKUP($L480,'2-2 引出数据_合同数据仓库'!$B$2:$BP$10000,64,FALSE),4)+1)),'2-2 引出数据_合同数据仓库'!$B$2:$BP$10000,3,FALSE),0)</f>
        <v>0</v>
      </c>
      <c r="P480" s="122"/>
      <c r="Q480" s="122">
        <f>IFERROR(VLOOKUP($L480,'2-2 引出数据_合同数据仓库'!$B$2:$BP$10000,28,FALSE),0)</f>
        <v>0</v>
      </c>
      <c r="R480" s="122">
        <f>IFERROR(VLOOKUP($L480,'2-2 引出数据_合同数据仓库'!$B$2:$BP$10000,29,FALSE),0)</f>
        <v>0</v>
      </c>
      <c r="S480" s="122">
        <f>IFERROR(VLOOKUP($L480,'2-2 引出数据_合同数据仓库'!$B$2:$BP$10000,4,FALSE),0)</f>
        <v>0</v>
      </c>
      <c r="T480" s="122"/>
      <c r="U480" s="122">
        <f>IFERROR(VLOOKUP($L480,'2-2 引出数据_合同数据仓库'!$B$2:$BP$10000,15,FALSE),0)</f>
        <v>0</v>
      </c>
      <c r="V480" s="122">
        <f>U480/(S480-R480+1)*365</f>
        <v>0</v>
      </c>
      <c r="W480" s="122"/>
      <c r="X480" s="154">
        <v>45658</v>
      </c>
      <c r="Y480" s="154">
        <f>X480+30</f>
        <v>45688</v>
      </c>
      <c r="Z480" s="158">
        <f>IFERROR(IF(($R480-Y480)&gt;=0,0,IF(($S480-X480)&lt;0,0,IF(AND(($S480-Y480)&gt;0,(X480-$R480)&gt;0),$V480/365*(Y480-X480+1),IF(AND(($S480-Y480)&lt;=0,(X480-$R480)&gt;0),$V480/365*($S480-X480+1),$V480/365*(Y480-$R480+1))))),0)</f>
        <v>0</v>
      </c>
      <c r="AA480" s="154">
        <f>Y480+1</f>
        <v>45689</v>
      </c>
      <c r="AB480" s="154">
        <f>AA480+27</f>
        <v>45716</v>
      </c>
      <c r="AC480" s="158">
        <f>IFERROR(IF(($R480-AB480)&gt;=0,0,IF(($S480-AA480)&lt;0,0,IF(AND(($S480-AB480)&gt;0,(AA480-$R480)&gt;0),$V480/365*(AB480-AA480+1),IF(AND(($S480-AB480)&lt;=0,(AA480-$R480)&gt;0),$V480/365*($S480-AA480+1),$V480/365*(AB480-$R480+1))))),0)</f>
        <v>0</v>
      </c>
      <c r="AD480" s="154">
        <f>AB480+1</f>
        <v>45717</v>
      </c>
      <c r="AE480" s="154">
        <f>AD480+30</f>
        <v>45747</v>
      </c>
      <c r="AF480" s="158">
        <f>IFERROR(IF(($R480-AE480)&gt;=0,0,IF(($S480-AD480)&lt;0,0,IF(AND(($S480-AE480)&gt;0,(AD480-$R480)&gt;0),$V480/365*(AE480-AD480+1),IF(AND(($S480-AE480)&lt;=0,(AD480-$R480)&gt;0),$V480/365*($S480-AD480+1),$V480/365*(AE480-$R480+1))))),0)</f>
        <v>0</v>
      </c>
      <c r="AG480" s="154">
        <f>AE480+1</f>
        <v>45748</v>
      </c>
      <c r="AH480" s="154">
        <f>AG480+29</f>
        <v>45777</v>
      </c>
      <c r="AI480" s="158">
        <f>IFERROR(IF(($R480-AH480)&gt;=0,0,IF(($S480-AG480)&lt;0,0,IF(AND(($S480-AH480)&gt;0,(AG480-$R480)&gt;0),$V480/365*(AH480-AG480+1),IF(AND(($S480-AH480)&lt;=0,(AG480-$R480)&gt;0),$V480/365*($S480-AG480+1),$V480/365*(AH480-$R480+1))))),0)</f>
        <v>0</v>
      </c>
      <c r="AJ480" s="154">
        <f>AH480+1</f>
        <v>45778</v>
      </c>
      <c r="AK480" s="154">
        <f>AJ480+30</f>
        <v>45808</v>
      </c>
      <c r="AL480" s="158">
        <f>IFERROR(IF(($R480-AK480)&gt;=0,0,IF(($S480-AJ480)&lt;0,0,IF(AND(($S480-AK480)&gt;0,(AJ480-$R480)&gt;0),$V480/365*(AK480-AJ480+1),IF(AND(($S480-AK480)&lt;=0,(AJ480-$R480)&gt;0),$V480/365*($S480-AJ480+1),$V480/365*(AK480-$R480+1))))),0)</f>
        <v>0</v>
      </c>
      <c r="AM480" s="154">
        <f>AK480+1</f>
        <v>45809</v>
      </c>
      <c r="AN480" s="154">
        <f>AM480+29</f>
        <v>45838</v>
      </c>
      <c r="AO480" s="158">
        <f>IFERROR(IF(($R480-AN480)&gt;=0,0,IF(($S480-AM480)&lt;0,0,IF(AND(($S480-AN480)&gt;0,(AM480-$R480)&gt;0),$V480/365*(AN480-AM480+1),IF(AND(($S480-AN480)&lt;=0,(AM480-$R480)&gt;0),$V480/365*($S480-AM480+1),$V480/365*(AN480-$R480+1))))),0)</f>
        <v>0</v>
      </c>
      <c r="AP480" s="154">
        <f>AN480+1</f>
        <v>45839</v>
      </c>
      <c r="AQ480" s="154">
        <f>AP480+30</f>
        <v>45869</v>
      </c>
      <c r="AR480" s="158">
        <f>IFERROR(IF(($R480-AQ480)&gt;=0,0,IF(($S480-AP480)&lt;0,0,IF(AND(($S480-AQ480)&gt;0,(AP480-$R480)&gt;0),$V480/365*(AQ480-AP480+1),IF(AND(($S480-AQ480)&lt;=0,(AP480-$R480)&gt;0),$V480/365*($S480-AP480+1),$V480/365*(AQ480-$R480+1))))),0)</f>
        <v>0</v>
      </c>
      <c r="AS480" s="154">
        <f>AQ480+1</f>
        <v>45870</v>
      </c>
      <c r="AT480" s="154">
        <f>AS480+30</f>
        <v>45900</v>
      </c>
      <c r="AU480" s="158">
        <f>IFERROR(IF(($R480-AT480)&gt;=0,0,IF(($S480-AS480)&lt;0,0,IF(AND(($S480-AT480)&gt;0,(AS480-$R480)&gt;0),$V480/365*(AT480-AS480+1),IF(AND(($S480-AT480)&lt;=0,(AS480-$R480)&gt;0),$V480/365*($S480-AS480+1),$V480/365*(AT480-$R480+1))))),0)</f>
        <v>0</v>
      </c>
      <c r="AV480" s="154">
        <f>AT480+1</f>
        <v>45901</v>
      </c>
      <c r="AW480" s="154">
        <f>AV480+29</f>
        <v>45930</v>
      </c>
      <c r="AX480" s="158">
        <f>IFERROR(IF(($R480-AW480)&gt;=0,0,IF(($S480-AV480)&lt;0,0,IF(AND(($S480-AW480)&gt;0,(AV480-$R480)&gt;0),$V480/365*(AW480-AV480+1),IF(AND(($S480-AW480)&lt;=0,(AV480-$R480)&gt;0),$V480/365*($S480-AV480+1),$V480/365*(AW480-$R480+1))))),0)</f>
        <v>0</v>
      </c>
      <c r="AY480" s="154">
        <f>AW480+1</f>
        <v>45931</v>
      </c>
      <c r="AZ480" s="154">
        <f>AY480+30</f>
        <v>45961</v>
      </c>
      <c r="BA480" s="158">
        <f>IFERROR(IF(($R480-AZ480)&gt;=0,0,IF(($S480-AY480)&lt;0,0,IF(AND(($S480-AZ480)&gt;0,(AY480-$R480)&gt;0),$V480/365*(AZ480-AY480+1),IF(AND(($S480-AZ480)&lt;=0,(AY480-$R480)&gt;0),$V480/365*($S480-AY480+1),$V480/365*(AZ480-$R480+1))))),0)</f>
        <v>0</v>
      </c>
      <c r="BB480" s="154">
        <f>AZ480+1</f>
        <v>45962</v>
      </c>
      <c r="BC480" s="154">
        <f>BB480+29</f>
        <v>45991</v>
      </c>
      <c r="BD480" s="158">
        <f>IFERROR(IF(($R480-BC480)&gt;=0,0,IF(($S480-BB480)&lt;0,0,IF(AND(($S480-BC480)&gt;0,(BB480-$R480)&gt;0),$V480/365*(BC480-BB480+1),IF(AND(($S480-BC480)&lt;=0,(BB480-$R480)&gt;0),$V480/365*($S480-BB480+1),$V480/365*(BC480-$R480+1))))),0)</f>
        <v>0</v>
      </c>
      <c r="BE480" s="154">
        <f>BC480+1</f>
        <v>45992</v>
      </c>
      <c r="BF480" s="154">
        <f>BE480+30</f>
        <v>46022</v>
      </c>
      <c r="BG480" s="158">
        <f>IFERROR(IF(($R480-BF480)&gt;=0,0,IF(($S480-BE480)&lt;0,0,IF(AND(($S480-BF480)&gt;0,(BE480-$R480)&gt;0),$V480/365*(BF480-BE480+1),IF(AND(($S480-BF480)&lt;=0,(BE480-$R480)&gt;0),$V480/365*($S480-BE480+1),$V480/365*(BF480-$R480+1))))),0)</f>
        <v>0</v>
      </c>
      <c r="BH480" s="154">
        <v>46023</v>
      </c>
      <c r="BI480" s="154">
        <f>BH480+30</f>
        <v>46053</v>
      </c>
      <c r="BJ480" s="158">
        <f>IFERROR(IF(($R480-BI480)&gt;=0,0,IF(($S480-BH480)&lt;0,0,IF(AND(($S480-BI480)&gt;0,(BH480-$R480)&gt;0),$V480/365*(BI480-BH480+1),IF(AND(($S480-BI480)&lt;=0,(BH480-$R480)&gt;0),$V480/365*($S480-BH480+1),$V480/365*(BI480-$R480+1))))),0)</f>
        <v>0</v>
      </c>
      <c r="BK480" s="154">
        <f>BI480+1</f>
        <v>46054</v>
      </c>
      <c r="BL480" s="154">
        <f>BK480+27</f>
        <v>46081</v>
      </c>
      <c r="BM480" s="158">
        <f>IFERROR(IF(($R480-BL480)&gt;=0,0,IF(($S480-BK480)&lt;0,0,IF(AND(($S480-BL480)&gt;0,(BK480-$R480)&gt;0),$V480/365*(BL480-BK480+1),IF(AND(($S480-BL480)&lt;=0,(BK480-$R480)&gt;0),$V480/365*($S480-BK480+1),$V480/365*(BL480-$R480+1))))),0)</f>
        <v>0</v>
      </c>
      <c r="BN480" s="154">
        <f>BL480+1</f>
        <v>46082</v>
      </c>
      <c r="BO480" s="154">
        <f>BN480+30</f>
        <v>46112</v>
      </c>
      <c r="BP480" s="158">
        <f>IFERROR(IF(($R480-BO480)&gt;=0,0,IF(($S480-BN480)&lt;0,0,IF(AND(($S480-BO480)&gt;0,(BN480-$R480)&gt;0),$V480/365*(BO480-BN480+1),IF(AND(($S480-BO480)&lt;=0,(BN480-$R480)&gt;0),$V480/365*($S480-BN480+1),$V480/365*(BO480-$R480+1))))),0)</f>
        <v>0</v>
      </c>
      <c r="BQ480" s="154">
        <f>BO480+1</f>
        <v>46113</v>
      </c>
      <c r="BR480" s="154">
        <f>BQ480+29</f>
        <v>46142</v>
      </c>
      <c r="BS480" s="158">
        <f>IFERROR(IF(($R480-BR480)&gt;=0,0,IF(($S480-BQ480)&lt;0,0,IF(AND(($S480-BR480)&gt;0,(BQ480-$R480)&gt;0),$V480/365*(BR480-BQ480+1),IF(AND(($S480-BR480)&lt;=0,(BQ480-$R480)&gt;0),$V480/365*($S480-BQ480+1),$V480/365*(BR480-$R480+1))))),0)</f>
        <v>0</v>
      </c>
      <c r="BT480" s="154">
        <f>BR480+1</f>
        <v>46143</v>
      </c>
      <c r="BU480" s="154">
        <f>BT480+30</f>
        <v>46173</v>
      </c>
      <c r="BV480" s="158">
        <f>IFERROR(IF(($R480-BU480)&gt;=0,0,IF(($S480-BT480)&lt;0,0,IF(AND(($S480-BU480)&gt;0,(BT480-$R480)&gt;0),$V480/365*(BU480-BT480+1),IF(AND(($S480-BU480)&lt;=0,(BT480-$R480)&gt;0),$V480/365*($S480-BT480+1),$V480/365*(BU480-$R480+1))))),0)</f>
        <v>0</v>
      </c>
      <c r="BW480" s="154">
        <f>BU480+1</f>
        <v>46174</v>
      </c>
      <c r="BX480" s="154">
        <f>BW480+29</f>
        <v>46203</v>
      </c>
      <c r="BY480" s="158">
        <f>IFERROR(IF(($R480-BX480)&gt;=0,0,IF(($S480-BW480)&lt;0,0,IF(AND(($S480-BX480)&gt;0,(BW480-$R480)&gt;0),$V480/365*(BX480-BW480+1),IF(AND(($S480-BX480)&lt;=0,(BW480-$R480)&gt;0),$V480/365*($S480-BW480+1),$V480/365*(BX480-$R480+1))))),0)</f>
        <v>0</v>
      </c>
      <c r="BZ480" s="154">
        <f>BX480+1</f>
        <v>46204</v>
      </c>
      <c r="CA480" s="154">
        <f>BZ480+30</f>
        <v>46234</v>
      </c>
      <c r="CB480" s="158">
        <f>IFERROR(IF(($R480-CA480)&gt;=0,0,IF(($S480-BZ480)&lt;0,0,IF(AND(($S480-CA480)&gt;0,(BZ480-$R480)&gt;0),$V480/365*(CA480-BZ480+1),IF(AND(($S480-CA480)&lt;=0,(BZ480-$R480)&gt;0),$V480/365*($S480-BZ480+1),$V480/365*(CA480-$R480+1))))),0)</f>
        <v>0</v>
      </c>
      <c r="CC480" s="154">
        <f>CA480+1</f>
        <v>46235</v>
      </c>
      <c r="CD480" s="154">
        <f>CC480+30</f>
        <v>46265</v>
      </c>
      <c r="CE480" s="158">
        <f>IFERROR(IF(($R480-CD480)&gt;=0,0,IF(($S480-CC480)&lt;0,0,IF(AND(($S480-CD480)&gt;0,(CC480-$R480)&gt;0),$V480/365*(CD480-CC480+1),IF(AND(($S480-CD480)&lt;=0,(CC480-$R480)&gt;0),$V480/365*($S480-CC480+1),$V480/365*(CD480-$R480+1))))),0)</f>
        <v>0</v>
      </c>
      <c r="CF480" s="154">
        <f>CD480+1</f>
        <v>46266</v>
      </c>
      <c r="CG480" s="154">
        <f>CF480+29</f>
        <v>46295</v>
      </c>
      <c r="CH480" s="158">
        <f>IFERROR(IF(($R480-CG480)&gt;=0,0,IF(($S480-CF480)&lt;0,0,IF(AND(($S480-CG480)&gt;0,(CF480-$R480)&gt;0),$V480/365*(CG480-CF480+1),IF(AND(($S480-CG480)&lt;=0,(CF480-$R480)&gt;0),$V480/365*($S480-CF480+1),$V480/365*(CG480-$R480+1))))),0)</f>
        <v>0</v>
      </c>
      <c r="CI480" s="154">
        <f>CG480+1</f>
        <v>46296</v>
      </c>
      <c r="CJ480" s="154">
        <f>CI480+30</f>
        <v>46326</v>
      </c>
      <c r="CK480" s="158">
        <f>IFERROR(IF(($R480-CJ480)&gt;=0,0,IF(($S480-CI480)&lt;0,0,IF(AND(($S480-CJ480)&gt;0,(CI480-$R480)&gt;0),$V480/365*(CJ480-CI480+1),IF(AND(($S480-CJ480)&lt;=0,(CI480-$R480)&gt;0),$V480/365*($S480-CI480+1),$V480/365*(CJ480-$R480+1))))),0)</f>
        <v>0</v>
      </c>
      <c r="CL480" s="154">
        <f>CJ480+1</f>
        <v>46327</v>
      </c>
      <c r="CM480" s="154">
        <f>CL480+29</f>
        <v>46356</v>
      </c>
      <c r="CN480" s="158">
        <f>IFERROR(IF(($R480-CM480)&gt;=0,0,IF(($S480-CL480)&lt;0,0,IF(AND(($S480-CM480)&gt;0,(CL480-$R480)&gt;0),$V480/365*(CM480-CL480+1),IF(AND(($S480-CM480)&lt;=0,(CL480-$R480)&gt;0),$V480/365*($S480-CL480+1),$V480/365*(CM480-$R480+1))))),0)</f>
        <v>0</v>
      </c>
      <c r="CO480" s="154">
        <f>CM480+1</f>
        <v>46357</v>
      </c>
      <c r="CP480" s="154">
        <f>CO480+30</f>
        <v>46387</v>
      </c>
      <c r="CQ480" s="158">
        <f>IFERROR(IF(($R480-CP480)&gt;=0,0,IF(($S480-CO480)&lt;0,0,IF(AND(($S480-CP480)&gt;0,(CO480-$R480)&gt;0),$V480/365*(CP480-CO480+1),IF(AND(($S480-CP480)&lt;=0,(CO480-$R480)&gt;0),$V480/365*($S480-CO480+1),$V480/365*(CP480-$R480+1))))),0)</f>
        <v>0</v>
      </c>
    </row>
    <row r="481" s="80" customFormat="1" ht="24" customHeight="1" outlineLevel="3" spans="1:95">
      <c r="A481" s="119"/>
      <c r="B481" s="120"/>
      <c r="C481" s="121"/>
      <c r="D481" s="119"/>
      <c r="E481" s="120"/>
      <c r="F481" s="120"/>
      <c r="G481" s="120"/>
      <c r="H481" s="122"/>
      <c r="I481" s="122"/>
      <c r="J481" s="122">
        <f>Z481+AC481+AF481+AI481+AL481+AO481+AR481+AU481+AX481+BA481+BD481+BG481</f>
        <v>0</v>
      </c>
      <c r="K481" s="122">
        <f>K480+1</f>
        <v>2</v>
      </c>
      <c r="L481" s="147"/>
      <c r="M481" s="148">
        <f>IFERROR(VLOOKUP($L481,'2-2 引出数据_合同数据仓库'!$B$2:$BP$10000,3,FALSE),0)</f>
        <v>0</v>
      </c>
      <c r="N481" s="122"/>
      <c r="O481" s="148">
        <f>IFERROR(VLOOKUP((LEFT(VLOOKUP($L481,'2-2 引出数据_合同数据仓库'!$B$2:$BP$10000,64,FALSE),15)&amp;(RIGHT(VLOOKUP($L481,'2-2 引出数据_合同数据仓库'!$B$2:$BP$10000,64,FALSE),4)+1)),'2-2 引出数据_合同数据仓库'!$B$2:$BP$10000,3,FALSE),0)</f>
        <v>0</v>
      </c>
      <c r="P481" s="122"/>
      <c r="Q481" s="122">
        <f>IFERROR(VLOOKUP($L481,'2-2 引出数据_合同数据仓库'!$B$2:$BP$10000,28,FALSE),0)</f>
        <v>0</v>
      </c>
      <c r="R481" s="122">
        <f>IFERROR(VLOOKUP($L481,'2-2 引出数据_合同数据仓库'!$B$2:$BP$10000,29,FALSE),0)</f>
        <v>0</v>
      </c>
      <c r="S481" s="122">
        <f>IFERROR(VLOOKUP($L481,'2-2 引出数据_合同数据仓库'!$B$2:$BP$10000,4,FALSE),0)</f>
        <v>0</v>
      </c>
      <c r="T481" s="122"/>
      <c r="U481" s="122">
        <f>IFERROR(VLOOKUP($L481,'2-2 引出数据_合同数据仓库'!$B$2:$BP$10000,15,FALSE),0)</f>
        <v>0</v>
      </c>
      <c r="V481" s="122">
        <f>U481/(S481-R481+1)*365</f>
        <v>0</v>
      </c>
      <c r="W481" s="122"/>
      <c r="X481" s="154">
        <v>45658</v>
      </c>
      <c r="Y481" s="154">
        <f>X481+30</f>
        <v>45688</v>
      </c>
      <c r="Z481" s="158">
        <f>IFERROR(IF(($R481-Y481)&gt;=0,0,IF(($S481-X481)&lt;0,0,IF(AND(($S481-Y481)&gt;0,(X481-$R481)&gt;0),$V481/365*(Y481-X481+1),IF(AND(($S481-Y481)&lt;=0,(X481-$R481)&gt;0),$V481/365*($S481-X481+1),$V481/365*(Y481-$R481+1))))),0)</f>
        <v>0</v>
      </c>
      <c r="AA481" s="154">
        <f>Y481+1</f>
        <v>45689</v>
      </c>
      <c r="AB481" s="154">
        <f>AA481+27</f>
        <v>45716</v>
      </c>
      <c r="AC481" s="158">
        <f>IFERROR(IF(($R481-AB481)&gt;=0,0,IF(($S481-AA481)&lt;0,0,IF(AND(($S481-AB481)&gt;0,(AA481-$R481)&gt;0),$V481/365*(AB481-AA481+1),IF(AND(($S481-AB481)&lt;=0,(AA481-$R481)&gt;0),$V481/365*($S481-AA481+1),$V481/365*(AB481-$R481+1))))),0)</f>
        <v>0</v>
      </c>
      <c r="AD481" s="154">
        <f>AB481+1</f>
        <v>45717</v>
      </c>
      <c r="AE481" s="154">
        <f>AD481+30</f>
        <v>45747</v>
      </c>
      <c r="AF481" s="158">
        <f>IFERROR(IF(($R481-AE481)&gt;=0,0,IF(($S481-AD481)&lt;0,0,IF(AND(($S481-AE481)&gt;0,(AD481-$R481)&gt;0),$V481/365*(AE481-AD481+1),IF(AND(($S481-AE481)&lt;=0,(AD481-$R481)&gt;0),$V481/365*($S481-AD481+1),$V481/365*(AE481-$R481+1))))),0)</f>
        <v>0</v>
      </c>
      <c r="AG481" s="154">
        <f>AE481+1</f>
        <v>45748</v>
      </c>
      <c r="AH481" s="154">
        <f>AG481+29</f>
        <v>45777</v>
      </c>
      <c r="AI481" s="158">
        <f>IFERROR(IF(($R481-AH481)&gt;=0,0,IF(($S481-AG481)&lt;0,0,IF(AND(($S481-AH481)&gt;0,(AG481-$R481)&gt;0),$V481/365*(AH481-AG481+1),IF(AND(($S481-AH481)&lt;=0,(AG481-$R481)&gt;0),$V481/365*($S481-AG481+1),$V481/365*(AH481-$R481+1))))),0)</f>
        <v>0</v>
      </c>
      <c r="AJ481" s="154">
        <f>AH481+1</f>
        <v>45778</v>
      </c>
      <c r="AK481" s="154">
        <f>AJ481+30</f>
        <v>45808</v>
      </c>
      <c r="AL481" s="158">
        <f>IFERROR(IF(($R481-AK481)&gt;=0,0,IF(($S481-AJ481)&lt;0,0,IF(AND(($S481-AK481)&gt;0,(AJ481-$R481)&gt;0),$V481/365*(AK481-AJ481+1),IF(AND(($S481-AK481)&lt;=0,(AJ481-$R481)&gt;0),$V481/365*($S481-AJ481+1),$V481/365*(AK481-$R481+1))))),0)</f>
        <v>0</v>
      </c>
      <c r="AM481" s="154">
        <f>AK481+1</f>
        <v>45809</v>
      </c>
      <c r="AN481" s="154">
        <f>AM481+29</f>
        <v>45838</v>
      </c>
      <c r="AO481" s="158">
        <f>IFERROR(IF(($R481-AN481)&gt;=0,0,IF(($S481-AM481)&lt;0,0,IF(AND(($S481-AN481)&gt;0,(AM481-$R481)&gt;0),$V481/365*(AN481-AM481+1),IF(AND(($S481-AN481)&lt;=0,(AM481-$R481)&gt;0),$V481/365*($S481-AM481+1),$V481/365*(AN481-$R481+1))))),0)</f>
        <v>0</v>
      </c>
      <c r="AP481" s="154">
        <f>AN481+1</f>
        <v>45839</v>
      </c>
      <c r="AQ481" s="154">
        <f>AP481+30</f>
        <v>45869</v>
      </c>
      <c r="AR481" s="158">
        <f>IFERROR(IF(($R481-AQ481)&gt;=0,0,IF(($S481-AP481)&lt;0,0,IF(AND(($S481-AQ481)&gt;0,(AP481-$R481)&gt;0),$V481/365*(AQ481-AP481+1),IF(AND(($S481-AQ481)&lt;=0,(AP481-$R481)&gt;0),$V481/365*($S481-AP481+1),$V481/365*(AQ481-$R481+1))))),0)</f>
        <v>0</v>
      </c>
      <c r="AS481" s="154">
        <f>AQ481+1</f>
        <v>45870</v>
      </c>
      <c r="AT481" s="154">
        <f>AS481+30</f>
        <v>45900</v>
      </c>
      <c r="AU481" s="158">
        <f>IFERROR(IF(($R481-AT481)&gt;=0,0,IF(($S481-AS481)&lt;0,0,IF(AND(($S481-AT481)&gt;0,(AS481-$R481)&gt;0),$V481/365*(AT481-AS481+1),IF(AND(($S481-AT481)&lt;=0,(AS481-$R481)&gt;0),$V481/365*($S481-AS481+1),$V481/365*(AT481-$R481+1))))),0)</f>
        <v>0</v>
      </c>
      <c r="AV481" s="154">
        <f>AT481+1</f>
        <v>45901</v>
      </c>
      <c r="AW481" s="154">
        <f>AV481+29</f>
        <v>45930</v>
      </c>
      <c r="AX481" s="158">
        <f>IFERROR(IF(($R481-AW481)&gt;=0,0,IF(($S481-AV481)&lt;0,0,IF(AND(($S481-AW481)&gt;0,(AV481-$R481)&gt;0),$V481/365*(AW481-AV481+1),IF(AND(($S481-AW481)&lt;=0,(AV481-$R481)&gt;0),$V481/365*($S481-AV481+1),$V481/365*(AW481-$R481+1))))),0)</f>
        <v>0</v>
      </c>
      <c r="AY481" s="154">
        <f>AW481+1</f>
        <v>45931</v>
      </c>
      <c r="AZ481" s="154">
        <f>AY481+30</f>
        <v>45961</v>
      </c>
      <c r="BA481" s="158">
        <f>IFERROR(IF(($R481-AZ481)&gt;=0,0,IF(($S481-AY481)&lt;0,0,IF(AND(($S481-AZ481)&gt;0,(AY481-$R481)&gt;0),$V481/365*(AZ481-AY481+1),IF(AND(($S481-AZ481)&lt;=0,(AY481-$R481)&gt;0),$V481/365*($S481-AY481+1),$V481/365*(AZ481-$R481+1))))),0)</f>
        <v>0</v>
      </c>
      <c r="BB481" s="154">
        <f>AZ481+1</f>
        <v>45962</v>
      </c>
      <c r="BC481" s="154">
        <f>BB481+29</f>
        <v>45991</v>
      </c>
      <c r="BD481" s="158">
        <f>IFERROR(IF(($R481-BC481)&gt;=0,0,IF(($S481-BB481)&lt;0,0,IF(AND(($S481-BC481)&gt;0,(BB481-$R481)&gt;0),$V481/365*(BC481-BB481+1),IF(AND(($S481-BC481)&lt;=0,(BB481-$R481)&gt;0),$V481/365*($S481-BB481+1),$V481/365*(BC481-$R481+1))))),0)</f>
        <v>0</v>
      </c>
      <c r="BE481" s="154">
        <f>BC481+1</f>
        <v>45992</v>
      </c>
      <c r="BF481" s="154">
        <f>BE481+30</f>
        <v>46022</v>
      </c>
      <c r="BG481" s="158">
        <f>IFERROR(IF(($R481-BF481)&gt;=0,0,IF(($S481-BE481)&lt;0,0,IF(AND(($S481-BF481)&gt;0,(BE481-$R481)&gt;0),$V481/365*(BF481-BE481+1),IF(AND(($S481-BF481)&lt;=0,(BE481-$R481)&gt;0),$V481/365*($S481-BE481+1),$V481/365*(BF481-$R481+1))))),0)</f>
        <v>0</v>
      </c>
      <c r="BH481" s="154">
        <v>46023</v>
      </c>
      <c r="BI481" s="154">
        <f>BH481+30</f>
        <v>46053</v>
      </c>
      <c r="BJ481" s="158">
        <f>IFERROR(IF(($R481-BI481)&gt;=0,0,IF(($S481-BH481)&lt;0,0,IF(AND(($S481-BI481)&gt;0,(BH481-$R481)&gt;0),$V481/365*(BI481-BH481+1),IF(AND(($S481-BI481)&lt;=0,(BH481-$R481)&gt;0),$V481/365*($S481-BH481+1),$V481/365*(BI481-$R481+1))))),0)</f>
        <v>0</v>
      </c>
      <c r="BK481" s="154">
        <f>BI481+1</f>
        <v>46054</v>
      </c>
      <c r="BL481" s="154">
        <f>BK481+27</f>
        <v>46081</v>
      </c>
      <c r="BM481" s="158">
        <f>IFERROR(IF(($R481-BL481)&gt;=0,0,IF(($S481-BK481)&lt;0,0,IF(AND(($S481-BL481)&gt;0,(BK481-$R481)&gt;0),$V481/365*(BL481-BK481+1),IF(AND(($S481-BL481)&lt;=0,(BK481-$R481)&gt;0),$V481/365*($S481-BK481+1),$V481/365*(BL481-$R481+1))))),0)</f>
        <v>0</v>
      </c>
      <c r="BN481" s="154">
        <f>BL481+1</f>
        <v>46082</v>
      </c>
      <c r="BO481" s="154">
        <f>BN481+30</f>
        <v>46112</v>
      </c>
      <c r="BP481" s="158">
        <f>IFERROR(IF(($R481-BO481)&gt;=0,0,IF(($S481-BN481)&lt;0,0,IF(AND(($S481-BO481)&gt;0,(BN481-$R481)&gt;0),$V481/365*(BO481-BN481+1),IF(AND(($S481-BO481)&lt;=0,(BN481-$R481)&gt;0),$V481/365*($S481-BN481+1),$V481/365*(BO481-$R481+1))))),0)</f>
        <v>0</v>
      </c>
      <c r="BQ481" s="154">
        <f>BO481+1</f>
        <v>46113</v>
      </c>
      <c r="BR481" s="154">
        <f>BQ481+29</f>
        <v>46142</v>
      </c>
      <c r="BS481" s="158">
        <f>IFERROR(IF(($R481-BR481)&gt;=0,0,IF(($S481-BQ481)&lt;0,0,IF(AND(($S481-BR481)&gt;0,(BQ481-$R481)&gt;0),$V481/365*(BR481-BQ481+1),IF(AND(($S481-BR481)&lt;=0,(BQ481-$R481)&gt;0),$V481/365*($S481-BQ481+1),$V481/365*(BR481-$R481+1))))),0)</f>
        <v>0</v>
      </c>
      <c r="BT481" s="154">
        <f>BR481+1</f>
        <v>46143</v>
      </c>
      <c r="BU481" s="154">
        <f>BT481+30</f>
        <v>46173</v>
      </c>
      <c r="BV481" s="158">
        <f>IFERROR(IF(($R481-BU481)&gt;=0,0,IF(($S481-BT481)&lt;0,0,IF(AND(($S481-BU481)&gt;0,(BT481-$R481)&gt;0),$V481/365*(BU481-BT481+1),IF(AND(($S481-BU481)&lt;=0,(BT481-$R481)&gt;0),$V481/365*($S481-BT481+1),$V481/365*(BU481-$R481+1))))),0)</f>
        <v>0</v>
      </c>
      <c r="BW481" s="154">
        <f>BU481+1</f>
        <v>46174</v>
      </c>
      <c r="BX481" s="154">
        <f>BW481+29</f>
        <v>46203</v>
      </c>
      <c r="BY481" s="158">
        <f>IFERROR(IF(($R481-BX481)&gt;=0,0,IF(($S481-BW481)&lt;0,0,IF(AND(($S481-BX481)&gt;0,(BW481-$R481)&gt;0),$V481/365*(BX481-BW481+1),IF(AND(($S481-BX481)&lt;=0,(BW481-$R481)&gt;0),$V481/365*($S481-BW481+1),$V481/365*(BX481-$R481+1))))),0)</f>
        <v>0</v>
      </c>
      <c r="BZ481" s="154">
        <f>BX481+1</f>
        <v>46204</v>
      </c>
      <c r="CA481" s="154">
        <f>BZ481+30</f>
        <v>46234</v>
      </c>
      <c r="CB481" s="158">
        <f>IFERROR(IF(($R481-CA481)&gt;=0,0,IF(($S481-BZ481)&lt;0,0,IF(AND(($S481-CA481)&gt;0,(BZ481-$R481)&gt;0),$V481/365*(CA481-BZ481+1),IF(AND(($S481-CA481)&lt;=0,(BZ481-$R481)&gt;0),$V481/365*($S481-BZ481+1),$V481/365*(CA481-$R481+1))))),0)</f>
        <v>0</v>
      </c>
      <c r="CC481" s="154">
        <f>CA481+1</f>
        <v>46235</v>
      </c>
      <c r="CD481" s="154">
        <f>CC481+30</f>
        <v>46265</v>
      </c>
      <c r="CE481" s="158">
        <f>IFERROR(IF(($R481-CD481)&gt;=0,0,IF(($S481-CC481)&lt;0,0,IF(AND(($S481-CD481)&gt;0,(CC481-$R481)&gt;0),$V481/365*(CD481-CC481+1),IF(AND(($S481-CD481)&lt;=0,(CC481-$R481)&gt;0),$V481/365*($S481-CC481+1),$V481/365*(CD481-$R481+1))))),0)</f>
        <v>0</v>
      </c>
      <c r="CF481" s="154">
        <f>CD481+1</f>
        <v>46266</v>
      </c>
      <c r="CG481" s="154">
        <f>CF481+29</f>
        <v>46295</v>
      </c>
      <c r="CH481" s="158">
        <f>IFERROR(IF(($R481-CG481)&gt;=0,0,IF(($S481-CF481)&lt;0,0,IF(AND(($S481-CG481)&gt;0,(CF481-$R481)&gt;0),$V481/365*(CG481-CF481+1),IF(AND(($S481-CG481)&lt;=0,(CF481-$R481)&gt;0),$V481/365*($S481-CF481+1),$V481/365*(CG481-$R481+1))))),0)</f>
        <v>0</v>
      </c>
      <c r="CI481" s="154">
        <f>CG481+1</f>
        <v>46296</v>
      </c>
      <c r="CJ481" s="154">
        <f>CI481+30</f>
        <v>46326</v>
      </c>
      <c r="CK481" s="158">
        <f>IFERROR(IF(($R481-CJ481)&gt;=0,0,IF(($S481-CI481)&lt;0,0,IF(AND(($S481-CJ481)&gt;0,(CI481-$R481)&gt;0),$V481/365*(CJ481-CI481+1),IF(AND(($S481-CJ481)&lt;=0,(CI481-$R481)&gt;0),$V481/365*($S481-CI481+1),$V481/365*(CJ481-$R481+1))))),0)</f>
        <v>0</v>
      </c>
      <c r="CL481" s="154">
        <f>CJ481+1</f>
        <v>46327</v>
      </c>
      <c r="CM481" s="154">
        <f>CL481+29</f>
        <v>46356</v>
      </c>
      <c r="CN481" s="158">
        <f>IFERROR(IF(($R481-CM481)&gt;=0,0,IF(($S481-CL481)&lt;0,0,IF(AND(($S481-CM481)&gt;0,(CL481-$R481)&gt;0),$V481/365*(CM481-CL481+1),IF(AND(($S481-CM481)&lt;=0,(CL481-$R481)&gt;0),$V481/365*($S481-CL481+1),$V481/365*(CM481-$R481+1))))),0)</f>
        <v>0</v>
      </c>
      <c r="CO481" s="154">
        <f>CM481+1</f>
        <v>46357</v>
      </c>
      <c r="CP481" s="154">
        <f>CO481+30</f>
        <v>46387</v>
      </c>
      <c r="CQ481" s="158">
        <f>IFERROR(IF(($R481-CP481)&gt;=0,0,IF(($S481-CO481)&lt;0,0,IF(AND(($S481-CP481)&gt;0,(CO481-$R481)&gt;0),$V481/365*(CP481-CO481+1),IF(AND(($S481-CP481)&lt;=0,(CO481-$R481)&gt;0),$V481/365*($S481-CO481+1),$V481/365*(CP481-$R481+1))))),0)</f>
        <v>0</v>
      </c>
    </row>
    <row r="482" s="80" customFormat="1" ht="24" customHeight="1" outlineLevel="3" spans="1:95">
      <c r="A482" s="119"/>
      <c r="B482" s="120"/>
      <c r="C482" s="121"/>
      <c r="D482" s="119"/>
      <c r="E482" s="120"/>
      <c r="F482" s="120"/>
      <c r="G482" s="120"/>
      <c r="H482" s="122"/>
      <c r="I482" s="122"/>
      <c r="J482" s="122">
        <f>Z482+AC482+AF482+AI482+AL482+AO482+AR482+AU482+AX482+BA482+BD482+BG482</f>
        <v>0</v>
      </c>
      <c r="K482" s="122">
        <f>K481+1</f>
        <v>3</v>
      </c>
      <c r="L482" s="147"/>
      <c r="M482" s="148">
        <f>IFERROR(VLOOKUP($L482,'2-2 引出数据_合同数据仓库'!$B$2:$BP$10000,3,FALSE),0)</f>
        <v>0</v>
      </c>
      <c r="N482" s="122"/>
      <c r="O482" s="148">
        <f>IFERROR(VLOOKUP((LEFT(VLOOKUP($L482,'2-2 引出数据_合同数据仓库'!$B$2:$BP$10000,64,FALSE),15)&amp;(RIGHT(VLOOKUP($L482,'2-2 引出数据_合同数据仓库'!$B$2:$BP$10000,64,FALSE),4)+1)),'2-2 引出数据_合同数据仓库'!$B$2:$BP$10000,3,FALSE),0)</f>
        <v>0</v>
      </c>
      <c r="P482" s="122"/>
      <c r="Q482" s="122">
        <f>IFERROR(VLOOKUP($L482,'2-2 引出数据_合同数据仓库'!$B$2:$BP$10000,28,FALSE),0)</f>
        <v>0</v>
      </c>
      <c r="R482" s="122">
        <f>IFERROR(VLOOKUP($L482,'2-2 引出数据_合同数据仓库'!$B$2:$BP$10000,29,FALSE),0)</f>
        <v>0</v>
      </c>
      <c r="S482" s="122">
        <f>IFERROR(VLOOKUP($L482,'2-2 引出数据_合同数据仓库'!$B$2:$BP$10000,4,FALSE),0)</f>
        <v>0</v>
      </c>
      <c r="T482" s="122"/>
      <c r="U482" s="122">
        <f>IFERROR(VLOOKUP($L482,'2-2 引出数据_合同数据仓库'!$B$2:$BP$10000,15,FALSE),0)</f>
        <v>0</v>
      </c>
      <c r="V482" s="122">
        <f>U482/(S482-R482+1)*365</f>
        <v>0</v>
      </c>
      <c r="W482" s="122"/>
      <c r="X482" s="154">
        <v>45658</v>
      </c>
      <c r="Y482" s="154">
        <f>X482+30</f>
        <v>45688</v>
      </c>
      <c r="Z482" s="158">
        <f>IFERROR(IF(($R482-Y482)&gt;=0,0,IF(($S482-X482)&lt;0,0,IF(AND(($S482-Y482)&gt;0,(X482-$R482)&gt;0),$V482/365*(Y482-X482+1),IF(AND(($S482-Y482)&lt;=0,(X482-$R482)&gt;0),$V482/365*($S482-X482+1),$V482/365*(Y482-$R482+1))))),0)</f>
        <v>0</v>
      </c>
      <c r="AA482" s="154">
        <f>Y482+1</f>
        <v>45689</v>
      </c>
      <c r="AB482" s="154">
        <f>AA482+27</f>
        <v>45716</v>
      </c>
      <c r="AC482" s="158">
        <f>IFERROR(IF(($R482-AB482)&gt;=0,0,IF(($S482-AA482)&lt;0,0,IF(AND(($S482-AB482)&gt;0,(AA482-$R482)&gt;0),$V482/365*(AB482-AA482+1),IF(AND(($S482-AB482)&lt;=0,(AA482-$R482)&gt;0),$V482/365*($S482-AA482+1),$V482/365*(AB482-$R482+1))))),0)</f>
        <v>0</v>
      </c>
      <c r="AD482" s="154">
        <f>AB482+1</f>
        <v>45717</v>
      </c>
      <c r="AE482" s="154">
        <f>AD482+30</f>
        <v>45747</v>
      </c>
      <c r="AF482" s="158">
        <f>IFERROR(IF(($R482-AE482)&gt;=0,0,IF(($S482-AD482)&lt;0,0,IF(AND(($S482-AE482)&gt;0,(AD482-$R482)&gt;0),$V482/365*(AE482-AD482+1),IF(AND(($S482-AE482)&lt;=0,(AD482-$R482)&gt;0),$V482/365*($S482-AD482+1),$V482/365*(AE482-$R482+1))))),0)</f>
        <v>0</v>
      </c>
      <c r="AG482" s="154">
        <f>AE482+1</f>
        <v>45748</v>
      </c>
      <c r="AH482" s="154">
        <f>AG482+29</f>
        <v>45777</v>
      </c>
      <c r="AI482" s="158">
        <f>IFERROR(IF(($R482-AH482)&gt;=0,0,IF(($S482-AG482)&lt;0,0,IF(AND(($S482-AH482)&gt;0,(AG482-$R482)&gt;0),$V482/365*(AH482-AG482+1),IF(AND(($S482-AH482)&lt;=0,(AG482-$R482)&gt;0),$V482/365*($S482-AG482+1),$V482/365*(AH482-$R482+1))))),0)</f>
        <v>0</v>
      </c>
      <c r="AJ482" s="154">
        <f>AH482+1</f>
        <v>45778</v>
      </c>
      <c r="AK482" s="154">
        <f>AJ482+30</f>
        <v>45808</v>
      </c>
      <c r="AL482" s="158">
        <f>IFERROR(IF(($R482-AK482)&gt;=0,0,IF(($S482-AJ482)&lt;0,0,IF(AND(($S482-AK482)&gt;0,(AJ482-$R482)&gt;0),$V482/365*(AK482-AJ482+1),IF(AND(($S482-AK482)&lt;=0,(AJ482-$R482)&gt;0),$V482/365*($S482-AJ482+1),$V482/365*(AK482-$R482+1))))),0)</f>
        <v>0</v>
      </c>
      <c r="AM482" s="154">
        <f>AK482+1</f>
        <v>45809</v>
      </c>
      <c r="AN482" s="154">
        <f>AM482+29</f>
        <v>45838</v>
      </c>
      <c r="AO482" s="158">
        <f>IFERROR(IF(($R482-AN482)&gt;=0,0,IF(($S482-AM482)&lt;0,0,IF(AND(($S482-AN482)&gt;0,(AM482-$R482)&gt;0),$V482/365*(AN482-AM482+1),IF(AND(($S482-AN482)&lt;=0,(AM482-$R482)&gt;0),$V482/365*($S482-AM482+1),$V482/365*(AN482-$R482+1))))),0)</f>
        <v>0</v>
      </c>
      <c r="AP482" s="154">
        <f>AN482+1</f>
        <v>45839</v>
      </c>
      <c r="AQ482" s="154">
        <f>AP482+30</f>
        <v>45869</v>
      </c>
      <c r="AR482" s="158">
        <f>IFERROR(IF(($R482-AQ482)&gt;=0,0,IF(($S482-AP482)&lt;0,0,IF(AND(($S482-AQ482)&gt;0,(AP482-$R482)&gt;0),$V482/365*(AQ482-AP482+1),IF(AND(($S482-AQ482)&lt;=0,(AP482-$R482)&gt;0),$V482/365*($S482-AP482+1),$V482/365*(AQ482-$R482+1))))),0)</f>
        <v>0</v>
      </c>
      <c r="AS482" s="154">
        <f>AQ482+1</f>
        <v>45870</v>
      </c>
      <c r="AT482" s="154">
        <f>AS482+30</f>
        <v>45900</v>
      </c>
      <c r="AU482" s="158">
        <f>IFERROR(IF(($R482-AT482)&gt;=0,0,IF(($S482-AS482)&lt;0,0,IF(AND(($S482-AT482)&gt;0,(AS482-$R482)&gt;0),$V482/365*(AT482-AS482+1),IF(AND(($S482-AT482)&lt;=0,(AS482-$R482)&gt;0),$V482/365*($S482-AS482+1),$V482/365*(AT482-$R482+1))))),0)</f>
        <v>0</v>
      </c>
      <c r="AV482" s="154">
        <f>AT482+1</f>
        <v>45901</v>
      </c>
      <c r="AW482" s="154">
        <f>AV482+29</f>
        <v>45930</v>
      </c>
      <c r="AX482" s="158">
        <f>IFERROR(IF(($R482-AW482)&gt;=0,0,IF(($S482-AV482)&lt;0,0,IF(AND(($S482-AW482)&gt;0,(AV482-$R482)&gt;0),$V482/365*(AW482-AV482+1),IF(AND(($S482-AW482)&lt;=0,(AV482-$R482)&gt;0),$V482/365*($S482-AV482+1),$V482/365*(AW482-$R482+1))))),0)</f>
        <v>0</v>
      </c>
      <c r="AY482" s="154">
        <f>AW482+1</f>
        <v>45931</v>
      </c>
      <c r="AZ482" s="154">
        <f>AY482+30</f>
        <v>45961</v>
      </c>
      <c r="BA482" s="158">
        <f>IFERROR(IF(($R482-AZ482)&gt;=0,0,IF(($S482-AY482)&lt;0,0,IF(AND(($S482-AZ482)&gt;0,(AY482-$R482)&gt;0),$V482/365*(AZ482-AY482+1),IF(AND(($S482-AZ482)&lt;=0,(AY482-$R482)&gt;0),$V482/365*($S482-AY482+1),$V482/365*(AZ482-$R482+1))))),0)</f>
        <v>0</v>
      </c>
      <c r="BB482" s="154">
        <f>AZ482+1</f>
        <v>45962</v>
      </c>
      <c r="BC482" s="154">
        <f>BB482+29</f>
        <v>45991</v>
      </c>
      <c r="BD482" s="158">
        <f>IFERROR(IF(($R482-BC482)&gt;=0,0,IF(($S482-BB482)&lt;0,0,IF(AND(($S482-BC482)&gt;0,(BB482-$R482)&gt;0),$V482/365*(BC482-BB482+1),IF(AND(($S482-BC482)&lt;=0,(BB482-$R482)&gt;0),$V482/365*($S482-BB482+1),$V482/365*(BC482-$R482+1))))),0)</f>
        <v>0</v>
      </c>
      <c r="BE482" s="154">
        <f>BC482+1</f>
        <v>45992</v>
      </c>
      <c r="BF482" s="154">
        <f>BE482+30</f>
        <v>46022</v>
      </c>
      <c r="BG482" s="158">
        <f>IFERROR(IF(($R482-BF482)&gt;=0,0,IF(($S482-BE482)&lt;0,0,IF(AND(($S482-BF482)&gt;0,(BE482-$R482)&gt;0),$V482/365*(BF482-BE482+1),IF(AND(($S482-BF482)&lt;=0,(BE482-$R482)&gt;0),$V482/365*($S482-BE482+1),$V482/365*(BF482-$R482+1))))),0)</f>
        <v>0</v>
      </c>
      <c r="BH482" s="154">
        <v>46023</v>
      </c>
      <c r="BI482" s="154">
        <f>BH482+30</f>
        <v>46053</v>
      </c>
      <c r="BJ482" s="158">
        <f>IFERROR(IF(($R482-BI482)&gt;=0,0,IF(($S482-BH482)&lt;0,0,IF(AND(($S482-BI482)&gt;0,(BH482-$R482)&gt;0),$V482/365*(BI482-BH482+1),IF(AND(($S482-BI482)&lt;=0,(BH482-$R482)&gt;0),$V482/365*($S482-BH482+1),$V482/365*(BI482-$R482+1))))),0)</f>
        <v>0</v>
      </c>
      <c r="BK482" s="154">
        <f>BI482+1</f>
        <v>46054</v>
      </c>
      <c r="BL482" s="154">
        <f>BK482+27</f>
        <v>46081</v>
      </c>
      <c r="BM482" s="158">
        <f>IFERROR(IF(($R482-BL482)&gt;=0,0,IF(($S482-BK482)&lt;0,0,IF(AND(($S482-BL482)&gt;0,(BK482-$R482)&gt;0),$V482/365*(BL482-BK482+1),IF(AND(($S482-BL482)&lt;=0,(BK482-$R482)&gt;0),$V482/365*($S482-BK482+1),$V482/365*(BL482-$R482+1))))),0)</f>
        <v>0</v>
      </c>
      <c r="BN482" s="154">
        <f>BL482+1</f>
        <v>46082</v>
      </c>
      <c r="BO482" s="154">
        <f>BN482+30</f>
        <v>46112</v>
      </c>
      <c r="BP482" s="158">
        <f>IFERROR(IF(($R482-BO482)&gt;=0,0,IF(($S482-BN482)&lt;0,0,IF(AND(($S482-BO482)&gt;0,(BN482-$R482)&gt;0),$V482/365*(BO482-BN482+1),IF(AND(($S482-BO482)&lt;=0,(BN482-$R482)&gt;0),$V482/365*($S482-BN482+1),$V482/365*(BO482-$R482+1))))),0)</f>
        <v>0</v>
      </c>
      <c r="BQ482" s="154">
        <f>BO482+1</f>
        <v>46113</v>
      </c>
      <c r="BR482" s="154">
        <f>BQ482+29</f>
        <v>46142</v>
      </c>
      <c r="BS482" s="158">
        <f>IFERROR(IF(($R482-BR482)&gt;=0,0,IF(($S482-BQ482)&lt;0,0,IF(AND(($S482-BR482)&gt;0,(BQ482-$R482)&gt;0),$V482/365*(BR482-BQ482+1),IF(AND(($S482-BR482)&lt;=0,(BQ482-$R482)&gt;0),$V482/365*($S482-BQ482+1),$V482/365*(BR482-$R482+1))))),0)</f>
        <v>0</v>
      </c>
      <c r="BT482" s="154">
        <f>BR482+1</f>
        <v>46143</v>
      </c>
      <c r="BU482" s="154">
        <f>BT482+30</f>
        <v>46173</v>
      </c>
      <c r="BV482" s="158">
        <f>IFERROR(IF(($R482-BU482)&gt;=0,0,IF(($S482-BT482)&lt;0,0,IF(AND(($S482-BU482)&gt;0,(BT482-$R482)&gt;0),$V482/365*(BU482-BT482+1),IF(AND(($S482-BU482)&lt;=0,(BT482-$R482)&gt;0),$V482/365*($S482-BT482+1),$V482/365*(BU482-$R482+1))))),0)</f>
        <v>0</v>
      </c>
      <c r="BW482" s="154">
        <f>BU482+1</f>
        <v>46174</v>
      </c>
      <c r="BX482" s="154">
        <f>BW482+29</f>
        <v>46203</v>
      </c>
      <c r="BY482" s="158">
        <f>IFERROR(IF(($R482-BX482)&gt;=0,0,IF(($S482-BW482)&lt;0,0,IF(AND(($S482-BX482)&gt;0,(BW482-$R482)&gt;0),$V482/365*(BX482-BW482+1),IF(AND(($S482-BX482)&lt;=0,(BW482-$R482)&gt;0),$V482/365*($S482-BW482+1),$V482/365*(BX482-$R482+1))))),0)</f>
        <v>0</v>
      </c>
      <c r="BZ482" s="154">
        <f>BX482+1</f>
        <v>46204</v>
      </c>
      <c r="CA482" s="154">
        <f>BZ482+30</f>
        <v>46234</v>
      </c>
      <c r="CB482" s="158">
        <f>IFERROR(IF(($R482-CA482)&gt;=0,0,IF(($S482-BZ482)&lt;0,0,IF(AND(($S482-CA482)&gt;0,(BZ482-$R482)&gt;0),$V482/365*(CA482-BZ482+1),IF(AND(($S482-CA482)&lt;=0,(BZ482-$R482)&gt;0),$V482/365*($S482-BZ482+1),$V482/365*(CA482-$R482+1))))),0)</f>
        <v>0</v>
      </c>
      <c r="CC482" s="154">
        <f>CA482+1</f>
        <v>46235</v>
      </c>
      <c r="CD482" s="154">
        <f>CC482+30</f>
        <v>46265</v>
      </c>
      <c r="CE482" s="158">
        <f>IFERROR(IF(($R482-CD482)&gt;=0,0,IF(($S482-CC482)&lt;0,0,IF(AND(($S482-CD482)&gt;0,(CC482-$R482)&gt;0),$V482/365*(CD482-CC482+1),IF(AND(($S482-CD482)&lt;=0,(CC482-$R482)&gt;0),$V482/365*($S482-CC482+1),$V482/365*(CD482-$R482+1))))),0)</f>
        <v>0</v>
      </c>
      <c r="CF482" s="154">
        <f>CD482+1</f>
        <v>46266</v>
      </c>
      <c r="CG482" s="154">
        <f>CF482+29</f>
        <v>46295</v>
      </c>
      <c r="CH482" s="158">
        <f>IFERROR(IF(($R482-CG482)&gt;=0,0,IF(($S482-CF482)&lt;0,0,IF(AND(($S482-CG482)&gt;0,(CF482-$R482)&gt;0),$V482/365*(CG482-CF482+1),IF(AND(($S482-CG482)&lt;=0,(CF482-$R482)&gt;0),$V482/365*($S482-CF482+1),$V482/365*(CG482-$R482+1))))),0)</f>
        <v>0</v>
      </c>
      <c r="CI482" s="154">
        <f>CG482+1</f>
        <v>46296</v>
      </c>
      <c r="CJ482" s="154">
        <f>CI482+30</f>
        <v>46326</v>
      </c>
      <c r="CK482" s="158">
        <f>IFERROR(IF(($R482-CJ482)&gt;=0,0,IF(($S482-CI482)&lt;0,0,IF(AND(($S482-CJ482)&gt;0,(CI482-$R482)&gt;0),$V482/365*(CJ482-CI482+1),IF(AND(($S482-CJ482)&lt;=0,(CI482-$R482)&gt;0),$V482/365*($S482-CI482+1),$V482/365*(CJ482-$R482+1))))),0)</f>
        <v>0</v>
      </c>
      <c r="CL482" s="154">
        <f>CJ482+1</f>
        <v>46327</v>
      </c>
      <c r="CM482" s="154">
        <f>CL482+29</f>
        <v>46356</v>
      </c>
      <c r="CN482" s="158">
        <f>IFERROR(IF(($R482-CM482)&gt;=0,0,IF(($S482-CL482)&lt;0,0,IF(AND(($S482-CM482)&gt;0,(CL482-$R482)&gt;0),$V482/365*(CM482-CL482+1),IF(AND(($S482-CM482)&lt;=0,(CL482-$R482)&gt;0),$V482/365*($S482-CL482+1),$V482/365*(CM482-$R482+1))))),0)</f>
        <v>0</v>
      </c>
      <c r="CO482" s="154">
        <f>CM482+1</f>
        <v>46357</v>
      </c>
      <c r="CP482" s="154">
        <f>CO482+30</f>
        <v>46387</v>
      </c>
      <c r="CQ482" s="158">
        <f>IFERROR(IF(($R482-CP482)&gt;=0,0,IF(($S482-CO482)&lt;0,0,IF(AND(($S482-CP482)&gt;0,(CO482-$R482)&gt;0),$V482/365*(CP482-CO482+1),IF(AND(($S482-CP482)&lt;=0,(CO482-$R482)&gt;0),$V482/365*($S482-CO482+1),$V482/365*(CP482-$R482+1))))),0)</f>
        <v>0</v>
      </c>
    </row>
    <row r="483" s="80" customFormat="1" ht="24" customHeight="1" outlineLevel="4" spans="1:95">
      <c r="A483" s="123" t="s">
        <v>2814</v>
      </c>
      <c r="B483" s="124"/>
      <c r="C483" s="124"/>
      <c r="D483" s="124"/>
      <c r="E483" s="124"/>
      <c r="F483" s="124"/>
      <c r="G483" s="125"/>
      <c r="H483" s="126"/>
      <c r="I483" s="126"/>
      <c r="J483" s="126"/>
      <c r="K483" s="126"/>
      <c r="L483" s="149"/>
      <c r="M483" s="149"/>
      <c r="N483" s="126"/>
      <c r="O483" s="126"/>
      <c r="P483" s="126"/>
      <c r="Q483" s="126"/>
      <c r="R483" s="126"/>
      <c r="S483" s="126"/>
      <c r="T483" s="126"/>
      <c r="U483" s="126"/>
      <c r="V483" s="126"/>
      <c r="W483" s="126"/>
      <c r="X483" s="126"/>
      <c r="Y483" s="126"/>
      <c r="Z483" s="126"/>
      <c r="AA483" s="126"/>
      <c r="AB483" s="126"/>
      <c r="AC483" s="126"/>
      <c r="AD483" s="126"/>
      <c r="AE483" s="126"/>
      <c r="AF483" s="126"/>
      <c r="AG483" s="126"/>
      <c r="AH483" s="126"/>
      <c r="AI483" s="126"/>
      <c r="AJ483" s="126"/>
      <c r="AK483" s="126"/>
      <c r="AL483" s="126"/>
      <c r="AM483" s="126"/>
      <c r="AN483" s="126"/>
      <c r="AO483" s="126"/>
      <c r="AP483" s="126"/>
      <c r="AQ483" s="126"/>
      <c r="AR483" s="126"/>
      <c r="AS483" s="126"/>
      <c r="AT483" s="126"/>
      <c r="AU483" s="126"/>
      <c r="AV483" s="126"/>
      <c r="AW483" s="126"/>
      <c r="AX483" s="126"/>
      <c r="AY483" s="126"/>
      <c r="AZ483" s="126"/>
      <c r="BA483" s="126"/>
      <c r="BB483" s="126"/>
      <c r="BC483" s="126"/>
      <c r="BD483" s="126"/>
      <c r="BE483" s="126"/>
      <c r="BF483" s="126"/>
      <c r="BG483" s="126"/>
      <c r="BH483" s="126"/>
      <c r="BI483" s="126"/>
      <c r="BJ483" s="126"/>
      <c r="BK483" s="126"/>
      <c r="BL483" s="126"/>
      <c r="BM483" s="126"/>
      <c r="BN483" s="126"/>
      <c r="BO483" s="126"/>
      <c r="BP483" s="126"/>
      <c r="BQ483" s="126"/>
      <c r="BR483" s="126"/>
      <c r="BS483" s="126"/>
      <c r="BT483" s="126"/>
      <c r="BU483" s="126"/>
      <c r="BV483" s="126"/>
      <c r="BW483" s="126"/>
      <c r="BX483" s="126"/>
      <c r="BY483" s="126"/>
      <c r="BZ483" s="126"/>
      <c r="CA483" s="126"/>
      <c r="CB483" s="126"/>
      <c r="CC483" s="126"/>
      <c r="CD483" s="126"/>
      <c r="CE483" s="126"/>
      <c r="CF483" s="126"/>
      <c r="CG483" s="126"/>
      <c r="CH483" s="126"/>
      <c r="CI483" s="126"/>
      <c r="CJ483" s="126"/>
      <c r="CK483" s="126"/>
      <c r="CL483" s="126"/>
      <c r="CM483" s="126"/>
      <c r="CN483" s="126"/>
      <c r="CO483" s="126"/>
      <c r="CP483" s="126"/>
      <c r="CQ483" s="126"/>
    </row>
    <row r="484" ht="24" customHeight="1" outlineLevel="2" spans="1:95">
      <c r="A484" s="49"/>
      <c r="B484" s="112" t="s">
        <v>792</v>
      </c>
      <c r="C484" s="113" t="s">
        <v>1589</v>
      </c>
      <c r="D484" s="49" t="s">
        <v>1590</v>
      </c>
      <c r="E484" s="112" t="s">
        <v>1591</v>
      </c>
      <c r="F484" s="112"/>
      <c r="G484" s="112" t="s">
        <v>936</v>
      </c>
      <c r="H484" s="114">
        <f>X484+AA484+AD484+AG484+AJ484+AM484+AP484+AS484+AV484+AY484+BB484+BE484</f>
        <v>0</v>
      </c>
      <c r="I484" s="114">
        <f>Y484+AB484+AE484+AH484+AK484+AN484+AQ484+AT484+AW484+AZ484+BC484+BF484</f>
        <v>0</v>
      </c>
      <c r="J484" s="114">
        <f>Z484+AC484+AF484+AI484+AL484+AO484+AR484+AU484+AX484+BA484+BD484+BG484</f>
        <v>0</v>
      </c>
      <c r="K484" s="114"/>
      <c r="L484" s="145"/>
      <c r="M484" s="145"/>
      <c r="N484" s="114"/>
      <c r="O484" s="114"/>
      <c r="P484" s="114"/>
      <c r="Q484" s="114"/>
      <c r="R484" s="114"/>
      <c r="S484" s="114"/>
      <c r="T484" s="114"/>
      <c r="U484" s="114"/>
      <c r="V484" s="114"/>
      <c r="W484" s="114"/>
      <c r="X484" s="114">
        <f>VLOOKUP($C484,'1 预算编制表单'!$C:$BJ,27,FALSE)</f>
        <v>0</v>
      </c>
      <c r="Y484" s="114">
        <f>X484-Z484</f>
        <v>0</v>
      </c>
      <c r="Z484" s="114">
        <f>SUM(Z485:Z489)</f>
        <v>0</v>
      </c>
      <c r="AA484" s="114">
        <f>VLOOKUP($C484,'1 预算编制表单'!$C:$BJ,30,FALSE)</f>
        <v>0</v>
      </c>
      <c r="AB484" s="114">
        <f>AA484-AC484</f>
        <v>0</v>
      </c>
      <c r="AC484" s="114">
        <f>SUM(AC485:AC489)</f>
        <v>0</v>
      </c>
      <c r="AD484" s="114">
        <f>VLOOKUP($C484,'1 预算编制表单'!$C:$BJ,33,FALSE)</f>
        <v>0</v>
      </c>
      <c r="AE484" s="114">
        <f>AD484-AF484</f>
        <v>0</v>
      </c>
      <c r="AF484" s="114">
        <f>SUM(AF485:AF489)</f>
        <v>0</v>
      </c>
      <c r="AG484" s="114">
        <f>VLOOKUP($C484,'1 预算编制表单'!$C:$BJ,36,FALSE)</f>
        <v>0</v>
      </c>
      <c r="AH484" s="114">
        <f>AG484-AI484</f>
        <v>0</v>
      </c>
      <c r="AI484" s="114">
        <f>SUM(AI485:AI489)</f>
        <v>0</v>
      </c>
      <c r="AJ484" s="114">
        <f>VLOOKUP($C484,'1 预算编制表单'!$C:$BJ,39,FALSE)</f>
        <v>0</v>
      </c>
      <c r="AK484" s="114">
        <f>AJ484-AL484</f>
        <v>0</v>
      </c>
      <c r="AL484" s="114">
        <f>SUM(AL485:AL489)</f>
        <v>0</v>
      </c>
      <c r="AM484" s="114">
        <f>VLOOKUP($C484,'1 预算编制表单'!$C:$BJ,42,FALSE)</f>
        <v>0</v>
      </c>
      <c r="AN484" s="114">
        <f>AM484-AO484</f>
        <v>0</v>
      </c>
      <c r="AO484" s="114">
        <f>SUM(AO485:AO489)</f>
        <v>0</v>
      </c>
      <c r="AP484" s="114">
        <f>VLOOKUP($C484,'1 预算编制表单'!$C:$BJ,45,FALSE)</f>
        <v>0</v>
      </c>
      <c r="AQ484" s="114">
        <f>AP484-AR484</f>
        <v>0</v>
      </c>
      <c r="AR484" s="114">
        <f>SUM(AR485:AR489)</f>
        <v>0</v>
      </c>
      <c r="AS484" s="114">
        <f>VLOOKUP($C484,'1 预算编制表单'!$C:$BJ,48,FALSE)</f>
        <v>0</v>
      </c>
      <c r="AT484" s="114">
        <f>AS484-AU484</f>
        <v>0</v>
      </c>
      <c r="AU484" s="114">
        <f>SUM(AU485:AU489)</f>
        <v>0</v>
      </c>
      <c r="AV484" s="114">
        <f>VLOOKUP($C484,'1 预算编制表单'!$C:$BJ,51,FALSE)</f>
        <v>0</v>
      </c>
      <c r="AW484" s="114">
        <f>AV484-AX484</f>
        <v>0</v>
      </c>
      <c r="AX484" s="114">
        <f>SUM(AX485:AX489)</f>
        <v>0</v>
      </c>
      <c r="AY484" s="114">
        <f>VLOOKUP($C484,'1 预算编制表单'!$C:$BJ,54,FALSE)</f>
        <v>0</v>
      </c>
      <c r="AZ484" s="114">
        <f>AY484-BA484</f>
        <v>0</v>
      </c>
      <c r="BA484" s="114">
        <f>SUM(BA485:BA489)</f>
        <v>0</v>
      </c>
      <c r="BB484" s="114">
        <f>VLOOKUP($C484,'1 预算编制表单'!$C:$BJ,57,FALSE)</f>
        <v>0</v>
      </c>
      <c r="BC484" s="114">
        <f>BB484-BD484</f>
        <v>0</v>
      </c>
      <c r="BD484" s="114">
        <f>SUM(BD485:BD489)</f>
        <v>0</v>
      </c>
      <c r="BE484" s="114">
        <f>VLOOKUP($C484,'1 预算编制表单'!$C:$BJ,60,FALSE)</f>
        <v>0</v>
      </c>
      <c r="BF484" s="114">
        <f>BE484-BG484</f>
        <v>0</v>
      </c>
      <c r="BG484" s="114">
        <f>SUM(BG485:BG489)</f>
        <v>0</v>
      </c>
      <c r="BH484" s="114">
        <f>VLOOKUP($C484,'1 预算编制表单'!$C:$BJ,27,FALSE)</f>
        <v>0</v>
      </c>
      <c r="BI484" s="114">
        <f>BH484-BJ484</f>
        <v>0</v>
      </c>
      <c r="BJ484" s="114">
        <f>SUM(BJ485:BJ489)</f>
        <v>0</v>
      </c>
      <c r="BK484" s="114">
        <f>VLOOKUP($C484,'1 预算编制表单'!$C:$BJ,30,FALSE)</f>
        <v>0</v>
      </c>
      <c r="BL484" s="114">
        <f>BK484-BM484</f>
        <v>0</v>
      </c>
      <c r="BM484" s="114">
        <f>SUM(BM485:BM489)</f>
        <v>0</v>
      </c>
      <c r="BN484" s="114">
        <f>VLOOKUP($C484,'1 预算编制表单'!$C:$BJ,33,FALSE)</f>
        <v>0</v>
      </c>
      <c r="BO484" s="114">
        <f>BN484-BP484</f>
        <v>0</v>
      </c>
      <c r="BP484" s="114">
        <f>SUM(BP485:BP489)</f>
        <v>0</v>
      </c>
      <c r="BQ484" s="114">
        <f>VLOOKUP($C484,'1 预算编制表单'!$C:$BJ,36,FALSE)</f>
        <v>0</v>
      </c>
      <c r="BR484" s="114">
        <f>BQ484-BS484</f>
        <v>0</v>
      </c>
      <c r="BS484" s="114">
        <f>SUM(BS485:BS489)</f>
        <v>0</v>
      </c>
      <c r="BT484" s="114">
        <f>VLOOKUP($C484,'1 预算编制表单'!$C:$BJ,39,FALSE)</f>
        <v>0</v>
      </c>
      <c r="BU484" s="114">
        <f>BT484-BV484</f>
        <v>0</v>
      </c>
      <c r="BV484" s="114">
        <f>SUM(BV485:BV489)</f>
        <v>0</v>
      </c>
      <c r="BW484" s="114">
        <f>VLOOKUP($C484,'1 预算编制表单'!$C:$BJ,42,FALSE)</f>
        <v>0</v>
      </c>
      <c r="BX484" s="114">
        <f>BW484-BY484</f>
        <v>0</v>
      </c>
      <c r="BY484" s="114">
        <f>SUM(BY485:BY489)</f>
        <v>0</v>
      </c>
      <c r="BZ484" s="114">
        <f>VLOOKUP($C484,'1 预算编制表单'!$C:$BJ,45,FALSE)</f>
        <v>0</v>
      </c>
      <c r="CA484" s="114">
        <f>BZ484-CB484</f>
        <v>0</v>
      </c>
      <c r="CB484" s="114">
        <f>SUM(CB485:CB489)</f>
        <v>0</v>
      </c>
      <c r="CC484" s="114">
        <f>VLOOKUP($C484,'1 预算编制表单'!$C:$BJ,48,FALSE)</f>
        <v>0</v>
      </c>
      <c r="CD484" s="114">
        <f>CC484-CE484</f>
        <v>0</v>
      </c>
      <c r="CE484" s="114">
        <f>SUM(CE485:CE489)</f>
        <v>0</v>
      </c>
      <c r="CF484" s="114">
        <f>VLOOKUP($C484,'1 预算编制表单'!$C:$BJ,51,FALSE)</f>
        <v>0</v>
      </c>
      <c r="CG484" s="114">
        <f>CF484-CH484</f>
        <v>0</v>
      </c>
      <c r="CH484" s="114">
        <f>SUM(CH485:CH489)</f>
        <v>0</v>
      </c>
      <c r="CI484" s="114">
        <f>VLOOKUP($C484,'1 预算编制表单'!$C:$BJ,54,FALSE)</f>
        <v>0</v>
      </c>
      <c r="CJ484" s="114">
        <f>CI484-CK484</f>
        <v>0</v>
      </c>
      <c r="CK484" s="114">
        <f>SUM(CK485:CK489)</f>
        <v>0</v>
      </c>
      <c r="CL484" s="114">
        <f>VLOOKUP($C484,'1 预算编制表单'!$C:$BJ,57,FALSE)</f>
        <v>0</v>
      </c>
      <c r="CM484" s="114">
        <f>CL484-CN484</f>
        <v>0</v>
      </c>
      <c r="CN484" s="114">
        <f>SUM(CN485:CN489)</f>
        <v>0</v>
      </c>
      <c r="CO484" s="114">
        <f>VLOOKUP($C484,'1 预算编制表单'!$C:$BJ,60,FALSE)</f>
        <v>0</v>
      </c>
      <c r="CP484" s="114">
        <f>CO484-CQ484</f>
        <v>0</v>
      </c>
      <c r="CQ484" s="114">
        <f>SUM(CQ485:CQ489)</f>
        <v>0</v>
      </c>
    </row>
    <row r="485" s="80" customFormat="1" ht="24" customHeight="1" outlineLevel="3" spans="1:95">
      <c r="A485" s="119"/>
      <c r="B485" s="120"/>
      <c r="C485" s="121"/>
      <c r="D485" s="119"/>
      <c r="E485" s="120"/>
      <c r="F485" s="120"/>
      <c r="G485" s="120"/>
      <c r="H485" s="122"/>
      <c r="I485" s="122"/>
      <c r="J485" s="122">
        <f>Z485+AC485+AF485+AI485+AL485+AO485+AR485+AU485+AX485+BA485+BD485+BG485</f>
        <v>0</v>
      </c>
      <c r="K485" s="122">
        <v>1</v>
      </c>
      <c r="L485" s="147"/>
      <c r="M485" s="148">
        <f>IFERROR(VLOOKUP($L485,'2-2 引出数据_合同数据仓库'!$B$2:$BP$10000,3,FALSE),0)</f>
        <v>0</v>
      </c>
      <c r="N485" s="122"/>
      <c r="O485" s="148">
        <f>IFERROR(VLOOKUP((LEFT(VLOOKUP($L485,'2-2 引出数据_合同数据仓库'!$B$2:$BP$10000,64,FALSE),15)&amp;(RIGHT(VLOOKUP($L485,'2-2 引出数据_合同数据仓库'!$B$2:$BP$10000,64,FALSE),4)+1)),'2-2 引出数据_合同数据仓库'!$B$2:$BP$10000,3,FALSE),0)</f>
        <v>0</v>
      </c>
      <c r="P485" s="122"/>
      <c r="Q485" s="122">
        <f>IFERROR(VLOOKUP($L485,'2-2 引出数据_合同数据仓库'!$B$2:$BP$10000,28,FALSE),0)</f>
        <v>0</v>
      </c>
      <c r="R485" s="122">
        <f>IFERROR(VLOOKUP($L485,'2-2 引出数据_合同数据仓库'!$B$2:$BP$10000,29,FALSE),0)</f>
        <v>0</v>
      </c>
      <c r="S485" s="122">
        <f>IFERROR(VLOOKUP($L485,'2-2 引出数据_合同数据仓库'!$B$2:$BP$10000,4,FALSE),0)</f>
        <v>0</v>
      </c>
      <c r="T485" s="122"/>
      <c r="U485" s="122">
        <f>IFERROR(VLOOKUP($L485,'2-2 引出数据_合同数据仓库'!$B$2:$BP$10000,15,FALSE),0)</f>
        <v>0</v>
      </c>
      <c r="V485" s="122">
        <f>U485/(S485-R485+1)*365</f>
        <v>0</v>
      </c>
      <c r="W485" s="122"/>
      <c r="X485" s="154">
        <v>45658</v>
      </c>
      <c r="Y485" s="154">
        <f>X485+30</f>
        <v>45688</v>
      </c>
      <c r="Z485" s="158">
        <f>IFERROR(IF(($R485-Y485)&gt;=0,0,IF(($S485-X485)&lt;0,0,IF(AND(($S485-Y485)&gt;0,(X485-$R485)&gt;0),$V485/365*(Y485-X485+1),IF(AND(($S485-Y485)&lt;=0,(X485-$R485)&gt;0),$V485/365*($S485-X485+1),$V485/365*(Y485-$R485+1))))),0)</f>
        <v>0</v>
      </c>
      <c r="AA485" s="154">
        <f>Y485+1</f>
        <v>45689</v>
      </c>
      <c r="AB485" s="154">
        <f>AA485+27</f>
        <v>45716</v>
      </c>
      <c r="AC485" s="158">
        <f>IFERROR(IF(($R485-AB485)&gt;=0,0,IF(($S485-AA485)&lt;0,0,IF(AND(($S485-AB485)&gt;0,(AA485-$R485)&gt;0),$V485/365*(AB485-AA485+1),IF(AND(($S485-AB485)&lt;=0,(AA485-$R485)&gt;0),$V485/365*($S485-AA485+1),$V485/365*(AB485-$R485+1))))),0)</f>
        <v>0</v>
      </c>
      <c r="AD485" s="154">
        <f>AB485+1</f>
        <v>45717</v>
      </c>
      <c r="AE485" s="154">
        <f>AD485+30</f>
        <v>45747</v>
      </c>
      <c r="AF485" s="158">
        <f>IFERROR(IF(($R485-AE485)&gt;=0,0,IF(($S485-AD485)&lt;0,0,IF(AND(($S485-AE485)&gt;0,(AD485-$R485)&gt;0),$V485/365*(AE485-AD485+1),IF(AND(($S485-AE485)&lt;=0,(AD485-$R485)&gt;0),$V485/365*($S485-AD485+1),$V485/365*(AE485-$R485+1))))),0)</f>
        <v>0</v>
      </c>
      <c r="AG485" s="154">
        <f>AE485+1</f>
        <v>45748</v>
      </c>
      <c r="AH485" s="154">
        <f>AG485+29</f>
        <v>45777</v>
      </c>
      <c r="AI485" s="158">
        <f>IFERROR(IF(($R485-AH485)&gt;=0,0,IF(($S485-AG485)&lt;0,0,IF(AND(($S485-AH485)&gt;0,(AG485-$R485)&gt;0),$V485/365*(AH485-AG485+1),IF(AND(($S485-AH485)&lt;=0,(AG485-$R485)&gt;0),$V485/365*($S485-AG485+1),$V485/365*(AH485-$R485+1))))),0)</f>
        <v>0</v>
      </c>
      <c r="AJ485" s="154">
        <f>AH485+1</f>
        <v>45778</v>
      </c>
      <c r="AK485" s="154">
        <f>AJ485+30</f>
        <v>45808</v>
      </c>
      <c r="AL485" s="158">
        <f>IFERROR(IF(($R485-AK485)&gt;=0,0,IF(($S485-AJ485)&lt;0,0,IF(AND(($S485-AK485)&gt;0,(AJ485-$R485)&gt;0),$V485/365*(AK485-AJ485+1),IF(AND(($S485-AK485)&lt;=0,(AJ485-$R485)&gt;0),$V485/365*($S485-AJ485+1),$V485/365*(AK485-$R485+1))))),0)</f>
        <v>0</v>
      </c>
      <c r="AM485" s="154">
        <f>AK485+1</f>
        <v>45809</v>
      </c>
      <c r="AN485" s="154">
        <f>AM485+29</f>
        <v>45838</v>
      </c>
      <c r="AO485" s="158">
        <f>IFERROR(IF(($R485-AN485)&gt;=0,0,IF(($S485-AM485)&lt;0,0,IF(AND(($S485-AN485)&gt;0,(AM485-$R485)&gt;0),$V485/365*(AN485-AM485+1),IF(AND(($S485-AN485)&lt;=0,(AM485-$R485)&gt;0),$V485/365*($S485-AM485+1),$V485/365*(AN485-$R485+1))))),0)</f>
        <v>0</v>
      </c>
      <c r="AP485" s="154">
        <f>AN485+1</f>
        <v>45839</v>
      </c>
      <c r="AQ485" s="154">
        <f>AP485+30</f>
        <v>45869</v>
      </c>
      <c r="AR485" s="158">
        <f>IFERROR(IF(($R485-AQ485)&gt;=0,0,IF(($S485-AP485)&lt;0,0,IF(AND(($S485-AQ485)&gt;0,(AP485-$R485)&gt;0),$V485/365*(AQ485-AP485+1),IF(AND(($S485-AQ485)&lt;=0,(AP485-$R485)&gt;0),$V485/365*($S485-AP485+1),$V485/365*(AQ485-$R485+1))))),0)</f>
        <v>0</v>
      </c>
      <c r="AS485" s="154">
        <f>AQ485+1</f>
        <v>45870</v>
      </c>
      <c r="AT485" s="154">
        <f>AS485+30</f>
        <v>45900</v>
      </c>
      <c r="AU485" s="158">
        <f>IFERROR(IF(($R485-AT485)&gt;=0,0,IF(($S485-AS485)&lt;0,0,IF(AND(($S485-AT485)&gt;0,(AS485-$R485)&gt;0),$V485/365*(AT485-AS485+1),IF(AND(($S485-AT485)&lt;=0,(AS485-$R485)&gt;0),$V485/365*($S485-AS485+1),$V485/365*(AT485-$R485+1))))),0)</f>
        <v>0</v>
      </c>
      <c r="AV485" s="154">
        <f>AT485+1</f>
        <v>45901</v>
      </c>
      <c r="AW485" s="154">
        <f>AV485+29</f>
        <v>45930</v>
      </c>
      <c r="AX485" s="158">
        <f>IFERROR(IF(($R485-AW485)&gt;=0,0,IF(($S485-AV485)&lt;0,0,IF(AND(($S485-AW485)&gt;0,(AV485-$R485)&gt;0),$V485/365*(AW485-AV485+1),IF(AND(($S485-AW485)&lt;=0,(AV485-$R485)&gt;0),$V485/365*($S485-AV485+1),$V485/365*(AW485-$R485+1))))),0)</f>
        <v>0</v>
      </c>
      <c r="AY485" s="154">
        <f>AW485+1</f>
        <v>45931</v>
      </c>
      <c r="AZ485" s="154">
        <f>AY485+30</f>
        <v>45961</v>
      </c>
      <c r="BA485" s="158">
        <f>IFERROR(IF(($R485-AZ485)&gt;=0,0,IF(($S485-AY485)&lt;0,0,IF(AND(($S485-AZ485)&gt;0,(AY485-$R485)&gt;0),$V485/365*(AZ485-AY485+1),IF(AND(($S485-AZ485)&lt;=0,(AY485-$R485)&gt;0),$V485/365*($S485-AY485+1),$V485/365*(AZ485-$R485+1))))),0)</f>
        <v>0</v>
      </c>
      <c r="BB485" s="154">
        <f>AZ485+1</f>
        <v>45962</v>
      </c>
      <c r="BC485" s="154">
        <f>BB485+29</f>
        <v>45991</v>
      </c>
      <c r="BD485" s="158">
        <f>IFERROR(IF(($R485-BC485)&gt;=0,0,IF(($S485-BB485)&lt;0,0,IF(AND(($S485-BC485)&gt;0,(BB485-$R485)&gt;0),$V485/365*(BC485-BB485+1),IF(AND(($S485-BC485)&lt;=0,(BB485-$R485)&gt;0),$V485/365*($S485-BB485+1),$V485/365*(BC485-$R485+1))))),0)</f>
        <v>0</v>
      </c>
      <c r="BE485" s="154">
        <f>BC485+1</f>
        <v>45992</v>
      </c>
      <c r="BF485" s="154">
        <f>BE485+30</f>
        <v>46022</v>
      </c>
      <c r="BG485" s="158">
        <f>IFERROR(IF(($R485-BF485)&gt;=0,0,IF(($S485-BE485)&lt;0,0,IF(AND(($S485-BF485)&gt;0,(BE485-$R485)&gt;0),$V485/365*(BF485-BE485+1),IF(AND(($S485-BF485)&lt;=0,(BE485-$R485)&gt;0),$V485/365*($S485-BE485+1),$V485/365*(BF485-$R485+1))))),0)</f>
        <v>0</v>
      </c>
      <c r="BH485" s="154">
        <v>46023</v>
      </c>
      <c r="BI485" s="154">
        <f>BH485+30</f>
        <v>46053</v>
      </c>
      <c r="BJ485" s="158">
        <f>IFERROR(IF(($R485-BI485)&gt;=0,0,IF(($S485-BH485)&lt;0,0,IF(AND(($S485-BI485)&gt;0,(BH485-$R485)&gt;0),$V485/365*(BI485-BH485+1),IF(AND(($S485-BI485)&lt;=0,(BH485-$R485)&gt;0),$V485/365*($S485-BH485+1),$V485/365*(BI485-$R485+1))))),0)</f>
        <v>0</v>
      </c>
      <c r="BK485" s="154">
        <f>BI485+1</f>
        <v>46054</v>
      </c>
      <c r="BL485" s="154">
        <f>BK485+27</f>
        <v>46081</v>
      </c>
      <c r="BM485" s="158">
        <f>IFERROR(IF(($R485-BL485)&gt;=0,0,IF(($S485-BK485)&lt;0,0,IF(AND(($S485-BL485)&gt;0,(BK485-$R485)&gt;0),$V485/365*(BL485-BK485+1),IF(AND(($S485-BL485)&lt;=0,(BK485-$R485)&gt;0),$V485/365*($S485-BK485+1),$V485/365*(BL485-$R485+1))))),0)</f>
        <v>0</v>
      </c>
      <c r="BN485" s="154">
        <f>BL485+1</f>
        <v>46082</v>
      </c>
      <c r="BO485" s="154">
        <f>BN485+30</f>
        <v>46112</v>
      </c>
      <c r="BP485" s="158">
        <f>IFERROR(IF(($R485-BO485)&gt;=0,0,IF(($S485-BN485)&lt;0,0,IF(AND(($S485-BO485)&gt;0,(BN485-$R485)&gt;0),$V485/365*(BO485-BN485+1),IF(AND(($S485-BO485)&lt;=0,(BN485-$R485)&gt;0),$V485/365*($S485-BN485+1),$V485/365*(BO485-$R485+1))))),0)</f>
        <v>0</v>
      </c>
      <c r="BQ485" s="154">
        <f>BO485+1</f>
        <v>46113</v>
      </c>
      <c r="BR485" s="154">
        <f>BQ485+29</f>
        <v>46142</v>
      </c>
      <c r="BS485" s="158">
        <f>IFERROR(IF(($R485-BR485)&gt;=0,0,IF(($S485-BQ485)&lt;0,0,IF(AND(($S485-BR485)&gt;0,(BQ485-$R485)&gt;0),$V485/365*(BR485-BQ485+1),IF(AND(($S485-BR485)&lt;=0,(BQ485-$R485)&gt;0),$V485/365*($S485-BQ485+1),$V485/365*(BR485-$R485+1))))),0)</f>
        <v>0</v>
      </c>
      <c r="BT485" s="154">
        <f>BR485+1</f>
        <v>46143</v>
      </c>
      <c r="BU485" s="154">
        <f>BT485+30</f>
        <v>46173</v>
      </c>
      <c r="BV485" s="158">
        <f>IFERROR(IF(($R485-BU485)&gt;=0,0,IF(($S485-BT485)&lt;0,0,IF(AND(($S485-BU485)&gt;0,(BT485-$R485)&gt;0),$V485/365*(BU485-BT485+1),IF(AND(($S485-BU485)&lt;=0,(BT485-$R485)&gt;0),$V485/365*($S485-BT485+1),$V485/365*(BU485-$R485+1))))),0)</f>
        <v>0</v>
      </c>
      <c r="BW485" s="154">
        <f>BU485+1</f>
        <v>46174</v>
      </c>
      <c r="BX485" s="154">
        <f>BW485+29</f>
        <v>46203</v>
      </c>
      <c r="BY485" s="158">
        <f>IFERROR(IF(($R485-BX485)&gt;=0,0,IF(($S485-BW485)&lt;0,0,IF(AND(($S485-BX485)&gt;0,(BW485-$R485)&gt;0),$V485/365*(BX485-BW485+1),IF(AND(($S485-BX485)&lt;=0,(BW485-$R485)&gt;0),$V485/365*($S485-BW485+1),$V485/365*(BX485-$R485+1))))),0)</f>
        <v>0</v>
      </c>
      <c r="BZ485" s="154">
        <f>BX485+1</f>
        <v>46204</v>
      </c>
      <c r="CA485" s="154">
        <f>BZ485+30</f>
        <v>46234</v>
      </c>
      <c r="CB485" s="158">
        <f>IFERROR(IF(($R485-CA485)&gt;=0,0,IF(($S485-BZ485)&lt;0,0,IF(AND(($S485-CA485)&gt;0,(BZ485-$R485)&gt;0),$V485/365*(CA485-BZ485+1),IF(AND(($S485-CA485)&lt;=0,(BZ485-$R485)&gt;0),$V485/365*($S485-BZ485+1),$V485/365*(CA485-$R485+1))))),0)</f>
        <v>0</v>
      </c>
      <c r="CC485" s="154">
        <f>CA485+1</f>
        <v>46235</v>
      </c>
      <c r="CD485" s="154">
        <f>CC485+30</f>
        <v>46265</v>
      </c>
      <c r="CE485" s="158">
        <f>IFERROR(IF(($R485-CD485)&gt;=0,0,IF(($S485-CC485)&lt;0,0,IF(AND(($S485-CD485)&gt;0,(CC485-$R485)&gt;0),$V485/365*(CD485-CC485+1),IF(AND(($S485-CD485)&lt;=0,(CC485-$R485)&gt;0),$V485/365*($S485-CC485+1),$V485/365*(CD485-$R485+1))))),0)</f>
        <v>0</v>
      </c>
      <c r="CF485" s="154">
        <f>CD485+1</f>
        <v>46266</v>
      </c>
      <c r="CG485" s="154">
        <f>CF485+29</f>
        <v>46295</v>
      </c>
      <c r="CH485" s="158">
        <f>IFERROR(IF(($R485-CG485)&gt;=0,0,IF(($S485-CF485)&lt;0,0,IF(AND(($S485-CG485)&gt;0,(CF485-$R485)&gt;0),$V485/365*(CG485-CF485+1),IF(AND(($S485-CG485)&lt;=0,(CF485-$R485)&gt;0),$V485/365*($S485-CF485+1),$V485/365*(CG485-$R485+1))))),0)</f>
        <v>0</v>
      </c>
      <c r="CI485" s="154">
        <f>CG485+1</f>
        <v>46296</v>
      </c>
      <c r="CJ485" s="154">
        <f>CI485+30</f>
        <v>46326</v>
      </c>
      <c r="CK485" s="158">
        <f>IFERROR(IF(($R485-CJ485)&gt;=0,0,IF(($S485-CI485)&lt;0,0,IF(AND(($S485-CJ485)&gt;0,(CI485-$R485)&gt;0),$V485/365*(CJ485-CI485+1),IF(AND(($S485-CJ485)&lt;=0,(CI485-$R485)&gt;0),$V485/365*($S485-CI485+1),$V485/365*(CJ485-$R485+1))))),0)</f>
        <v>0</v>
      </c>
      <c r="CL485" s="154">
        <f>CJ485+1</f>
        <v>46327</v>
      </c>
      <c r="CM485" s="154">
        <f>CL485+29</f>
        <v>46356</v>
      </c>
      <c r="CN485" s="158">
        <f>IFERROR(IF(($R485-CM485)&gt;=0,0,IF(($S485-CL485)&lt;0,0,IF(AND(($S485-CM485)&gt;0,(CL485-$R485)&gt;0),$V485/365*(CM485-CL485+1),IF(AND(($S485-CM485)&lt;=0,(CL485-$R485)&gt;0),$V485/365*($S485-CL485+1),$V485/365*(CM485-$R485+1))))),0)</f>
        <v>0</v>
      </c>
      <c r="CO485" s="154">
        <f>CM485+1</f>
        <v>46357</v>
      </c>
      <c r="CP485" s="154">
        <f>CO485+30</f>
        <v>46387</v>
      </c>
      <c r="CQ485" s="158">
        <f>IFERROR(IF(($R485-CP485)&gt;=0,0,IF(($S485-CO485)&lt;0,0,IF(AND(($S485-CP485)&gt;0,(CO485-$R485)&gt;0),$V485/365*(CP485-CO485+1),IF(AND(($S485-CP485)&lt;=0,(CO485-$R485)&gt;0),$V485/365*($S485-CO485+1),$V485/365*(CP485-$R485+1))))),0)</f>
        <v>0</v>
      </c>
    </row>
    <row r="486" s="80" customFormat="1" ht="24" customHeight="1" outlineLevel="3" spans="1:95">
      <c r="A486" s="119"/>
      <c r="B486" s="120"/>
      <c r="C486" s="121"/>
      <c r="D486" s="119"/>
      <c r="E486" s="120"/>
      <c r="F486" s="120"/>
      <c r="G486" s="120"/>
      <c r="H486" s="122"/>
      <c r="I486" s="122"/>
      <c r="J486" s="122">
        <f>Z486+AC486+AF486+AI486+AL486+AO486+AR486+AU486+AX486+BA486+BD486+BG486</f>
        <v>0</v>
      </c>
      <c r="K486" s="122">
        <f>K485+1</f>
        <v>2</v>
      </c>
      <c r="L486" s="147"/>
      <c r="M486" s="148">
        <f>IFERROR(VLOOKUP($L486,'2-2 引出数据_合同数据仓库'!$B$2:$BP$10000,3,FALSE),0)</f>
        <v>0</v>
      </c>
      <c r="N486" s="122"/>
      <c r="O486" s="148">
        <f>IFERROR(VLOOKUP((LEFT(VLOOKUP($L486,'2-2 引出数据_合同数据仓库'!$B$2:$BP$10000,64,FALSE),15)&amp;(RIGHT(VLOOKUP($L486,'2-2 引出数据_合同数据仓库'!$B$2:$BP$10000,64,FALSE),4)+1)),'2-2 引出数据_合同数据仓库'!$B$2:$BP$10000,3,FALSE),0)</f>
        <v>0</v>
      </c>
      <c r="P486" s="122"/>
      <c r="Q486" s="122">
        <f>IFERROR(VLOOKUP($L486,'2-2 引出数据_合同数据仓库'!$B$2:$BP$10000,28,FALSE),0)</f>
        <v>0</v>
      </c>
      <c r="R486" s="122">
        <f>IFERROR(VLOOKUP($L486,'2-2 引出数据_合同数据仓库'!$B$2:$BP$10000,29,FALSE),0)</f>
        <v>0</v>
      </c>
      <c r="S486" s="122">
        <f>IFERROR(VLOOKUP($L486,'2-2 引出数据_合同数据仓库'!$B$2:$BP$10000,4,FALSE),0)</f>
        <v>0</v>
      </c>
      <c r="T486" s="122"/>
      <c r="U486" s="122">
        <f>IFERROR(VLOOKUP($L486,'2-2 引出数据_合同数据仓库'!$B$2:$BP$10000,15,FALSE),0)</f>
        <v>0</v>
      </c>
      <c r="V486" s="122">
        <f>U486/(S486-R486+1)*365</f>
        <v>0</v>
      </c>
      <c r="W486" s="122"/>
      <c r="X486" s="154">
        <v>45658</v>
      </c>
      <c r="Y486" s="154">
        <f>X486+30</f>
        <v>45688</v>
      </c>
      <c r="Z486" s="158">
        <f>IFERROR(IF(($R486-Y486)&gt;=0,0,IF(($S486-X486)&lt;0,0,IF(AND(($S486-Y486)&gt;0,(X486-$R486)&gt;0),$V486/365*(Y486-X486+1),IF(AND(($S486-Y486)&lt;=0,(X486-$R486)&gt;0),$V486/365*($S486-X486+1),$V486/365*(Y486-$R486+1))))),0)</f>
        <v>0</v>
      </c>
      <c r="AA486" s="154">
        <f>Y486+1</f>
        <v>45689</v>
      </c>
      <c r="AB486" s="154">
        <f>AA486+27</f>
        <v>45716</v>
      </c>
      <c r="AC486" s="158">
        <f>IFERROR(IF(($R486-AB486)&gt;=0,0,IF(($S486-AA486)&lt;0,0,IF(AND(($S486-AB486)&gt;0,(AA486-$R486)&gt;0),$V486/365*(AB486-AA486+1),IF(AND(($S486-AB486)&lt;=0,(AA486-$R486)&gt;0),$V486/365*($S486-AA486+1),$V486/365*(AB486-$R486+1))))),0)</f>
        <v>0</v>
      </c>
      <c r="AD486" s="154">
        <f>AB486+1</f>
        <v>45717</v>
      </c>
      <c r="AE486" s="154">
        <f>AD486+30</f>
        <v>45747</v>
      </c>
      <c r="AF486" s="158">
        <f>IFERROR(IF(($R486-AE486)&gt;=0,0,IF(($S486-AD486)&lt;0,0,IF(AND(($S486-AE486)&gt;0,(AD486-$R486)&gt;0),$V486/365*(AE486-AD486+1),IF(AND(($S486-AE486)&lt;=0,(AD486-$R486)&gt;0),$V486/365*($S486-AD486+1),$V486/365*(AE486-$R486+1))))),0)</f>
        <v>0</v>
      </c>
      <c r="AG486" s="154">
        <f>AE486+1</f>
        <v>45748</v>
      </c>
      <c r="AH486" s="154">
        <f>AG486+29</f>
        <v>45777</v>
      </c>
      <c r="AI486" s="158">
        <f>IFERROR(IF(($R486-AH486)&gt;=0,0,IF(($S486-AG486)&lt;0,0,IF(AND(($S486-AH486)&gt;0,(AG486-$R486)&gt;0),$V486/365*(AH486-AG486+1),IF(AND(($S486-AH486)&lt;=0,(AG486-$R486)&gt;0),$V486/365*($S486-AG486+1),$V486/365*(AH486-$R486+1))))),0)</f>
        <v>0</v>
      </c>
      <c r="AJ486" s="154">
        <f>AH486+1</f>
        <v>45778</v>
      </c>
      <c r="AK486" s="154">
        <f>AJ486+30</f>
        <v>45808</v>
      </c>
      <c r="AL486" s="158">
        <f>IFERROR(IF(($R486-AK486)&gt;=0,0,IF(($S486-AJ486)&lt;0,0,IF(AND(($S486-AK486)&gt;0,(AJ486-$R486)&gt;0),$V486/365*(AK486-AJ486+1),IF(AND(($S486-AK486)&lt;=0,(AJ486-$R486)&gt;0),$V486/365*($S486-AJ486+1),$V486/365*(AK486-$R486+1))))),0)</f>
        <v>0</v>
      </c>
      <c r="AM486" s="154">
        <f>AK486+1</f>
        <v>45809</v>
      </c>
      <c r="AN486" s="154">
        <f>AM486+29</f>
        <v>45838</v>
      </c>
      <c r="AO486" s="158">
        <f>IFERROR(IF(($R486-AN486)&gt;=0,0,IF(($S486-AM486)&lt;0,0,IF(AND(($S486-AN486)&gt;0,(AM486-$R486)&gt;0),$V486/365*(AN486-AM486+1),IF(AND(($S486-AN486)&lt;=0,(AM486-$R486)&gt;0),$V486/365*($S486-AM486+1),$V486/365*(AN486-$R486+1))))),0)</f>
        <v>0</v>
      </c>
      <c r="AP486" s="154">
        <f>AN486+1</f>
        <v>45839</v>
      </c>
      <c r="AQ486" s="154">
        <f>AP486+30</f>
        <v>45869</v>
      </c>
      <c r="AR486" s="158">
        <f>IFERROR(IF(($R486-AQ486)&gt;=0,0,IF(($S486-AP486)&lt;0,0,IF(AND(($S486-AQ486)&gt;0,(AP486-$R486)&gt;0),$V486/365*(AQ486-AP486+1),IF(AND(($S486-AQ486)&lt;=0,(AP486-$R486)&gt;0),$V486/365*($S486-AP486+1),$V486/365*(AQ486-$R486+1))))),0)</f>
        <v>0</v>
      </c>
      <c r="AS486" s="154">
        <f>AQ486+1</f>
        <v>45870</v>
      </c>
      <c r="AT486" s="154">
        <f>AS486+30</f>
        <v>45900</v>
      </c>
      <c r="AU486" s="158">
        <f>IFERROR(IF(($R486-AT486)&gt;=0,0,IF(($S486-AS486)&lt;0,0,IF(AND(($S486-AT486)&gt;0,(AS486-$R486)&gt;0),$V486/365*(AT486-AS486+1),IF(AND(($S486-AT486)&lt;=0,(AS486-$R486)&gt;0),$V486/365*($S486-AS486+1),$V486/365*(AT486-$R486+1))))),0)</f>
        <v>0</v>
      </c>
      <c r="AV486" s="154">
        <f>AT486+1</f>
        <v>45901</v>
      </c>
      <c r="AW486" s="154">
        <f>AV486+29</f>
        <v>45930</v>
      </c>
      <c r="AX486" s="158">
        <f>IFERROR(IF(($R486-AW486)&gt;=0,0,IF(($S486-AV486)&lt;0,0,IF(AND(($S486-AW486)&gt;0,(AV486-$R486)&gt;0),$V486/365*(AW486-AV486+1),IF(AND(($S486-AW486)&lt;=0,(AV486-$R486)&gt;0),$V486/365*($S486-AV486+1),$V486/365*(AW486-$R486+1))))),0)</f>
        <v>0</v>
      </c>
      <c r="AY486" s="154">
        <f>AW486+1</f>
        <v>45931</v>
      </c>
      <c r="AZ486" s="154">
        <f>AY486+30</f>
        <v>45961</v>
      </c>
      <c r="BA486" s="158">
        <f>IFERROR(IF(($R486-AZ486)&gt;=0,0,IF(($S486-AY486)&lt;0,0,IF(AND(($S486-AZ486)&gt;0,(AY486-$R486)&gt;0),$V486/365*(AZ486-AY486+1),IF(AND(($S486-AZ486)&lt;=0,(AY486-$R486)&gt;0),$V486/365*($S486-AY486+1),$V486/365*(AZ486-$R486+1))))),0)</f>
        <v>0</v>
      </c>
      <c r="BB486" s="154">
        <f>AZ486+1</f>
        <v>45962</v>
      </c>
      <c r="BC486" s="154">
        <f>BB486+29</f>
        <v>45991</v>
      </c>
      <c r="BD486" s="158">
        <f>IFERROR(IF(($R486-BC486)&gt;=0,0,IF(($S486-BB486)&lt;0,0,IF(AND(($S486-BC486)&gt;0,(BB486-$R486)&gt;0),$V486/365*(BC486-BB486+1),IF(AND(($S486-BC486)&lt;=0,(BB486-$R486)&gt;0),$V486/365*($S486-BB486+1),$V486/365*(BC486-$R486+1))))),0)</f>
        <v>0</v>
      </c>
      <c r="BE486" s="154">
        <f>BC486+1</f>
        <v>45992</v>
      </c>
      <c r="BF486" s="154">
        <f>BE486+30</f>
        <v>46022</v>
      </c>
      <c r="BG486" s="158">
        <f>IFERROR(IF(($R486-BF486)&gt;=0,0,IF(($S486-BE486)&lt;0,0,IF(AND(($S486-BF486)&gt;0,(BE486-$R486)&gt;0),$V486/365*(BF486-BE486+1),IF(AND(($S486-BF486)&lt;=0,(BE486-$R486)&gt;0),$V486/365*($S486-BE486+1),$V486/365*(BF486-$R486+1))))),0)</f>
        <v>0</v>
      </c>
      <c r="BH486" s="154">
        <v>46023</v>
      </c>
      <c r="BI486" s="154">
        <f>BH486+30</f>
        <v>46053</v>
      </c>
      <c r="BJ486" s="158">
        <f>IFERROR(IF(($R486-BI486)&gt;=0,0,IF(($S486-BH486)&lt;0,0,IF(AND(($S486-BI486)&gt;0,(BH486-$R486)&gt;0),$V486/365*(BI486-BH486+1),IF(AND(($S486-BI486)&lt;=0,(BH486-$R486)&gt;0),$V486/365*($S486-BH486+1),$V486/365*(BI486-$R486+1))))),0)</f>
        <v>0</v>
      </c>
      <c r="BK486" s="154">
        <f>BI486+1</f>
        <v>46054</v>
      </c>
      <c r="BL486" s="154">
        <f>BK486+27</f>
        <v>46081</v>
      </c>
      <c r="BM486" s="158">
        <f>IFERROR(IF(($R486-BL486)&gt;=0,0,IF(($S486-BK486)&lt;0,0,IF(AND(($S486-BL486)&gt;0,(BK486-$R486)&gt;0),$V486/365*(BL486-BK486+1),IF(AND(($S486-BL486)&lt;=0,(BK486-$R486)&gt;0),$V486/365*($S486-BK486+1),$V486/365*(BL486-$R486+1))))),0)</f>
        <v>0</v>
      </c>
      <c r="BN486" s="154">
        <f>BL486+1</f>
        <v>46082</v>
      </c>
      <c r="BO486" s="154">
        <f>BN486+30</f>
        <v>46112</v>
      </c>
      <c r="BP486" s="158">
        <f>IFERROR(IF(($R486-BO486)&gt;=0,0,IF(($S486-BN486)&lt;0,0,IF(AND(($S486-BO486)&gt;0,(BN486-$R486)&gt;0),$V486/365*(BO486-BN486+1),IF(AND(($S486-BO486)&lt;=0,(BN486-$R486)&gt;0),$V486/365*($S486-BN486+1),$V486/365*(BO486-$R486+1))))),0)</f>
        <v>0</v>
      </c>
      <c r="BQ486" s="154">
        <f>BO486+1</f>
        <v>46113</v>
      </c>
      <c r="BR486" s="154">
        <f>BQ486+29</f>
        <v>46142</v>
      </c>
      <c r="BS486" s="158">
        <f>IFERROR(IF(($R486-BR486)&gt;=0,0,IF(($S486-BQ486)&lt;0,0,IF(AND(($S486-BR486)&gt;0,(BQ486-$R486)&gt;0),$V486/365*(BR486-BQ486+1),IF(AND(($S486-BR486)&lt;=0,(BQ486-$R486)&gt;0),$V486/365*($S486-BQ486+1),$V486/365*(BR486-$R486+1))))),0)</f>
        <v>0</v>
      </c>
      <c r="BT486" s="154">
        <f>BR486+1</f>
        <v>46143</v>
      </c>
      <c r="BU486" s="154">
        <f>BT486+30</f>
        <v>46173</v>
      </c>
      <c r="BV486" s="158">
        <f>IFERROR(IF(($R486-BU486)&gt;=0,0,IF(($S486-BT486)&lt;0,0,IF(AND(($S486-BU486)&gt;0,(BT486-$R486)&gt;0),$V486/365*(BU486-BT486+1),IF(AND(($S486-BU486)&lt;=0,(BT486-$R486)&gt;0),$V486/365*($S486-BT486+1),$V486/365*(BU486-$R486+1))))),0)</f>
        <v>0</v>
      </c>
      <c r="BW486" s="154">
        <f>BU486+1</f>
        <v>46174</v>
      </c>
      <c r="BX486" s="154">
        <f>BW486+29</f>
        <v>46203</v>
      </c>
      <c r="BY486" s="158">
        <f>IFERROR(IF(($R486-BX486)&gt;=0,0,IF(($S486-BW486)&lt;0,0,IF(AND(($S486-BX486)&gt;0,(BW486-$R486)&gt;0),$V486/365*(BX486-BW486+1),IF(AND(($S486-BX486)&lt;=0,(BW486-$R486)&gt;0),$V486/365*($S486-BW486+1),$V486/365*(BX486-$R486+1))))),0)</f>
        <v>0</v>
      </c>
      <c r="BZ486" s="154">
        <f>BX486+1</f>
        <v>46204</v>
      </c>
      <c r="CA486" s="154">
        <f>BZ486+30</f>
        <v>46234</v>
      </c>
      <c r="CB486" s="158">
        <f>IFERROR(IF(($R486-CA486)&gt;=0,0,IF(($S486-BZ486)&lt;0,0,IF(AND(($S486-CA486)&gt;0,(BZ486-$R486)&gt;0),$V486/365*(CA486-BZ486+1),IF(AND(($S486-CA486)&lt;=0,(BZ486-$R486)&gt;0),$V486/365*($S486-BZ486+1),$V486/365*(CA486-$R486+1))))),0)</f>
        <v>0</v>
      </c>
      <c r="CC486" s="154">
        <f>CA486+1</f>
        <v>46235</v>
      </c>
      <c r="CD486" s="154">
        <f>CC486+30</f>
        <v>46265</v>
      </c>
      <c r="CE486" s="158">
        <f>IFERROR(IF(($R486-CD486)&gt;=0,0,IF(($S486-CC486)&lt;0,0,IF(AND(($S486-CD486)&gt;0,(CC486-$R486)&gt;0),$V486/365*(CD486-CC486+1),IF(AND(($S486-CD486)&lt;=0,(CC486-$R486)&gt;0),$V486/365*($S486-CC486+1),$V486/365*(CD486-$R486+1))))),0)</f>
        <v>0</v>
      </c>
      <c r="CF486" s="154">
        <f>CD486+1</f>
        <v>46266</v>
      </c>
      <c r="CG486" s="154">
        <f>CF486+29</f>
        <v>46295</v>
      </c>
      <c r="CH486" s="158">
        <f>IFERROR(IF(($R486-CG486)&gt;=0,0,IF(($S486-CF486)&lt;0,0,IF(AND(($S486-CG486)&gt;0,(CF486-$R486)&gt;0),$V486/365*(CG486-CF486+1),IF(AND(($S486-CG486)&lt;=0,(CF486-$R486)&gt;0),$V486/365*($S486-CF486+1),$V486/365*(CG486-$R486+1))))),0)</f>
        <v>0</v>
      </c>
      <c r="CI486" s="154">
        <f>CG486+1</f>
        <v>46296</v>
      </c>
      <c r="CJ486" s="154">
        <f>CI486+30</f>
        <v>46326</v>
      </c>
      <c r="CK486" s="158">
        <f>IFERROR(IF(($R486-CJ486)&gt;=0,0,IF(($S486-CI486)&lt;0,0,IF(AND(($S486-CJ486)&gt;0,(CI486-$R486)&gt;0),$V486/365*(CJ486-CI486+1),IF(AND(($S486-CJ486)&lt;=0,(CI486-$R486)&gt;0),$V486/365*($S486-CI486+1),$V486/365*(CJ486-$R486+1))))),0)</f>
        <v>0</v>
      </c>
      <c r="CL486" s="154">
        <f>CJ486+1</f>
        <v>46327</v>
      </c>
      <c r="CM486" s="154">
        <f>CL486+29</f>
        <v>46356</v>
      </c>
      <c r="CN486" s="158">
        <f>IFERROR(IF(($R486-CM486)&gt;=0,0,IF(($S486-CL486)&lt;0,0,IF(AND(($S486-CM486)&gt;0,(CL486-$R486)&gt;0),$V486/365*(CM486-CL486+1),IF(AND(($S486-CM486)&lt;=0,(CL486-$R486)&gt;0),$V486/365*($S486-CL486+1),$V486/365*(CM486-$R486+1))))),0)</f>
        <v>0</v>
      </c>
      <c r="CO486" s="154">
        <f>CM486+1</f>
        <v>46357</v>
      </c>
      <c r="CP486" s="154">
        <f>CO486+30</f>
        <v>46387</v>
      </c>
      <c r="CQ486" s="158">
        <f>IFERROR(IF(($R486-CP486)&gt;=0,0,IF(($S486-CO486)&lt;0,0,IF(AND(($S486-CP486)&gt;0,(CO486-$R486)&gt;0),$V486/365*(CP486-CO486+1),IF(AND(($S486-CP486)&lt;=0,(CO486-$R486)&gt;0),$V486/365*($S486-CO486+1),$V486/365*(CP486-$R486+1))))),0)</f>
        <v>0</v>
      </c>
    </row>
    <row r="487" s="80" customFormat="1" ht="24" customHeight="1" outlineLevel="3" spans="1:95">
      <c r="A487" s="119"/>
      <c r="B487" s="120"/>
      <c r="C487" s="121"/>
      <c r="D487" s="119"/>
      <c r="E487" s="120"/>
      <c r="F487" s="120"/>
      <c r="G487" s="120"/>
      <c r="H487" s="122"/>
      <c r="I487" s="122"/>
      <c r="J487" s="122">
        <f>Z487+AC487+AF487+AI487+AL487+AO487+AR487+AU487+AX487+BA487+BD487+BG487</f>
        <v>0</v>
      </c>
      <c r="K487" s="122">
        <f>K486+1</f>
        <v>3</v>
      </c>
      <c r="L487" s="147"/>
      <c r="M487" s="148">
        <f>IFERROR(VLOOKUP($L487,'2-2 引出数据_合同数据仓库'!$B$2:$BP$10000,3,FALSE),0)</f>
        <v>0</v>
      </c>
      <c r="N487" s="122"/>
      <c r="O487" s="148">
        <f>IFERROR(VLOOKUP((LEFT(VLOOKUP($L487,'2-2 引出数据_合同数据仓库'!$B$2:$BP$10000,64,FALSE),15)&amp;(RIGHT(VLOOKUP($L487,'2-2 引出数据_合同数据仓库'!$B$2:$BP$10000,64,FALSE),4)+1)),'2-2 引出数据_合同数据仓库'!$B$2:$BP$10000,3,FALSE),0)</f>
        <v>0</v>
      </c>
      <c r="P487" s="122"/>
      <c r="Q487" s="122">
        <f>IFERROR(VLOOKUP($L487,'2-2 引出数据_合同数据仓库'!$B$2:$BP$10000,28,FALSE),0)</f>
        <v>0</v>
      </c>
      <c r="R487" s="122">
        <f>IFERROR(VLOOKUP($L487,'2-2 引出数据_合同数据仓库'!$B$2:$BP$10000,29,FALSE),0)</f>
        <v>0</v>
      </c>
      <c r="S487" s="122">
        <f>IFERROR(VLOOKUP($L487,'2-2 引出数据_合同数据仓库'!$B$2:$BP$10000,4,FALSE),0)</f>
        <v>0</v>
      </c>
      <c r="T487" s="122"/>
      <c r="U487" s="122">
        <f>IFERROR(VLOOKUP($L487,'2-2 引出数据_合同数据仓库'!$B$2:$BP$10000,15,FALSE),0)</f>
        <v>0</v>
      </c>
      <c r="V487" s="122">
        <f>U487/(S487-R487+1)*365</f>
        <v>0</v>
      </c>
      <c r="W487" s="122"/>
      <c r="X487" s="154">
        <v>45658</v>
      </c>
      <c r="Y487" s="154">
        <f>X487+30</f>
        <v>45688</v>
      </c>
      <c r="Z487" s="158">
        <f>IFERROR(IF(($R487-Y487)&gt;=0,0,IF(($S487-X487)&lt;0,0,IF(AND(($S487-Y487)&gt;0,(X487-$R487)&gt;0),$V487/365*(Y487-X487+1),IF(AND(($S487-Y487)&lt;=0,(X487-$R487)&gt;0),$V487/365*($S487-X487+1),$V487/365*(Y487-$R487+1))))),0)</f>
        <v>0</v>
      </c>
      <c r="AA487" s="154">
        <f>Y487+1</f>
        <v>45689</v>
      </c>
      <c r="AB487" s="154">
        <f>AA487+27</f>
        <v>45716</v>
      </c>
      <c r="AC487" s="158">
        <f>IFERROR(IF(($R487-AB487)&gt;=0,0,IF(($S487-AA487)&lt;0,0,IF(AND(($S487-AB487)&gt;0,(AA487-$R487)&gt;0),$V487/365*(AB487-AA487+1),IF(AND(($S487-AB487)&lt;=0,(AA487-$R487)&gt;0),$V487/365*($S487-AA487+1),$V487/365*(AB487-$R487+1))))),0)</f>
        <v>0</v>
      </c>
      <c r="AD487" s="154">
        <f>AB487+1</f>
        <v>45717</v>
      </c>
      <c r="AE487" s="154">
        <f>AD487+30</f>
        <v>45747</v>
      </c>
      <c r="AF487" s="158">
        <f>IFERROR(IF(($R487-AE487)&gt;=0,0,IF(($S487-AD487)&lt;0,0,IF(AND(($S487-AE487)&gt;0,(AD487-$R487)&gt;0),$V487/365*(AE487-AD487+1),IF(AND(($S487-AE487)&lt;=0,(AD487-$R487)&gt;0),$V487/365*($S487-AD487+1),$V487/365*(AE487-$R487+1))))),0)</f>
        <v>0</v>
      </c>
      <c r="AG487" s="154">
        <f>AE487+1</f>
        <v>45748</v>
      </c>
      <c r="AH487" s="154">
        <f>AG487+29</f>
        <v>45777</v>
      </c>
      <c r="AI487" s="158">
        <f>IFERROR(IF(($R487-AH487)&gt;=0,0,IF(($S487-AG487)&lt;0,0,IF(AND(($S487-AH487)&gt;0,(AG487-$R487)&gt;0),$V487/365*(AH487-AG487+1),IF(AND(($S487-AH487)&lt;=0,(AG487-$R487)&gt;0),$V487/365*($S487-AG487+1),$V487/365*(AH487-$R487+1))))),0)</f>
        <v>0</v>
      </c>
      <c r="AJ487" s="154">
        <f>AH487+1</f>
        <v>45778</v>
      </c>
      <c r="AK487" s="154">
        <f>AJ487+30</f>
        <v>45808</v>
      </c>
      <c r="AL487" s="158">
        <f>IFERROR(IF(($R487-AK487)&gt;=0,0,IF(($S487-AJ487)&lt;0,0,IF(AND(($S487-AK487)&gt;0,(AJ487-$R487)&gt;0),$V487/365*(AK487-AJ487+1),IF(AND(($S487-AK487)&lt;=0,(AJ487-$R487)&gt;0),$V487/365*($S487-AJ487+1),$V487/365*(AK487-$R487+1))))),0)</f>
        <v>0</v>
      </c>
      <c r="AM487" s="154">
        <f>AK487+1</f>
        <v>45809</v>
      </c>
      <c r="AN487" s="154">
        <f>AM487+29</f>
        <v>45838</v>
      </c>
      <c r="AO487" s="158">
        <f>IFERROR(IF(($R487-AN487)&gt;=0,0,IF(($S487-AM487)&lt;0,0,IF(AND(($S487-AN487)&gt;0,(AM487-$R487)&gt;0),$V487/365*(AN487-AM487+1),IF(AND(($S487-AN487)&lt;=0,(AM487-$R487)&gt;0),$V487/365*($S487-AM487+1),$V487/365*(AN487-$R487+1))))),0)</f>
        <v>0</v>
      </c>
      <c r="AP487" s="154">
        <f>AN487+1</f>
        <v>45839</v>
      </c>
      <c r="AQ487" s="154">
        <f>AP487+30</f>
        <v>45869</v>
      </c>
      <c r="AR487" s="158">
        <f>IFERROR(IF(($R487-AQ487)&gt;=0,0,IF(($S487-AP487)&lt;0,0,IF(AND(($S487-AQ487)&gt;0,(AP487-$R487)&gt;0),$V487/365*(AQ487-AP487+1),IF(AND(($S487-AQ487)&lt;=0,(AP487-$R487)&gt;0),$V487/365*($S487-AP487+1),$V487/365*(AQ487-$R487+1))))),0)</f>
        <v>0</v>
      </c>
      <c r="AS487" s="154">
        <f>AQ487+1</f>
        <v>45870</v>
      </c>
      <c r="AT487" s="154">
        <f>AS487+30</f>
        <v>45900</v>
      </c>
      <c r="AU487" s="158">
        <f>IFERROR(IF(($R487-AT487)&gt;=0,0,IF(($S487-AS487)&lt;0,0,IF(AND(($S487-AT487)&gt;0,(AS487-$R487)&gt;0),$V487/365*(AT487-AS487+1),IF(AND(($S487-AT487)&lt;=0,(AS487-$R487)&gt;0),$V487/365*($S487-AS487+1),$V487/365*(AT487-$R487+1))))),0)</f>
        <v>0</v>
      </c>
      <c r="AV487" s="154">
        <f>AT487+1</f>
        <v>45901</v>
      </c>
      <c r="AW487" s="154">
        <f>AV487+29</f>
        <v>45930</v>
      </c>
      <c r="AX487" s="158">
        <f>IFERROR(IF(($R487-AW487)&gt;=0,0,IF(($S487-AV487)&lt;0,0,IF(AND(($S487-AW487)&gt;0,(AV487-$R487)&gt;0),$V487/365*(AW487-AV487+1),IF(AND(($S487-AW487)&lt;=0,(AV487-$R487)&gt;0),$V487/365*($S487-AV487+1),$V487/365*(AW487-$R487+1))))),0)</f>
        <v>0</v>
      </c>
      <c r="AY487" s="154">
        <f>AW487+1</f>
        <v>45931</v>
      </c>
      <c r="AZ487" s="154">
        <f>AY487+30</f>
        <v>45961</v>
      </c>
      <c r="BA487" s="158">
        <f>IFERROR(IF(($R487-AZ487)&gt;=0,0,IF(($S487-AY487)&lt;0,0,IF(AND(($S487-AZ487)&gt;0,(AY487-$R487)&gt;0),$V487/365*(AZ487-AY487+1),IF(AND(($S487-AZ487)&lt;=0,(AY487-$R487)&gt;0),$V487/365*($S487-AY487+1),$V487/365*(AZ487-$R487+1))))),0)</f>
        <v>0</v>
      </c>
      <c r="BB487" s="154">
        <f>AZ487+1</f>
        <v>45962</v>
      </c>
      <c r="BC487" s="154">
        <f>BB487+29</f>
        <v>45991</v>
      </c>
      <c r="BD487" s="158">
        <f>IFERROR(IF(($R487-BC487)&gt;=0,0,IF(($S487-BB487)&lt;0,0,IF(AND(($S487-BC487)&gt;0,(BB487-$R487)&gt;0),$V487/365*(BC487-BB487+1),IF(AND(($S487-BC487)&lt;=0,(BB487-$R487)&gt;0),$V487/365*($S487-BB487+1),$V487/365*(BC487-$R487+1))))),0)</f>
        <v>0</v>
      </c>
      <c r="BE487" s="154">
        <f>BC487+1</f>
        <v>45992</v>
      </c>
      <c r="BF487" s="154">
        <f>BE487+30</f>
        <v>46022</v>
      </c>
      <c r="BG487" s="158">
        <f>IFERROR(IF(($R487-BF487)&gt;=0,0,IF(($S487-BE487)&lt;0,0,IF(AND(($S487-BF487)&gt;0,(BE487-$R487)&gt;0),$V487/365*(BF487-BE487+1),IF(AND(($S487-BF487)&lt;=0,(BE487-$R487)&gt;0),$V487/365*($S487-BE487+1),$V487/365*(BF487-$R487+1))))),0)</f>
        <v>0</v>
      </c>
      <c r="BH487" s="154">
        <v>46023</v>
      </c>
      <c r="BI487" s="154">
        <f>BH487+30</f>
        <v>46053</v>
      </c>
      <c r="BJ487" s="158">
        <f>IFERROR(IF(($R487-BI487)&gt;=0,0,IF(($S487-BH487)&lt;0,0,IF(AND(($S487-BI487)&gt;0,(BH487-$R487)&gt;0),$V487/365*(BI487-BH487+1),IF(AND(($S487-BI487)&lt;=0,(BH487-$R487)&gt;0),$V487/365*($S487-BH487+1),$V487/365*(BI487-$R487+1))))),0)</f>
        <v>0</v>
      </c>
      <c r="BK487" s="154">
        <f>BI487+1</f>
        <v>46054</v>
      </c>
      <c r="BL487" s="154">
        <f>BK487+27</f>
        <v>46081</v>
      </c>
      <c r="BM487" s="158">
        <f>IFERROR(IF(($R487-BL487)&gt;=0,0,IF(($S487-BK487)&lt;0,0,IF(AND(($S487-BL487)&gt;0,(BK487-$R487)&gt;0),$V487/365*(BL487-BK487+1),IF(AND(($S487-BL487)&lt;=0,(BK487-$R487)&gt;0),$V487/365*($S487-BK487+1),$V487/365*(BL487-$R487+1))))),0)</f>
        <v>0</v>
      </c>
      <c r="BN487" s="154">
        <f>BL487+1</f>
        <v>46082</v>
      </c>
      <c r="BO487" s="154">
        <f>BN487+30</f>
        <v>46112</v>
      </c>
      <c r="BP487" s="158">
        <f>IFERROR(IF(($R487-BO487)&gt;=0,0,IF(($S487-BN487)&lt;0,0,IF(AND(($S487-BO487)&gt;0,(BN487-$R487)&gt;0),$V487/365*(BO487-BN487+1),IF(AND(($S487-BO487)&lt;=0,(BN487-$R487)&gt;0),$V487/365*($S487-BN487+1),$V487/365*(BO487-$R487+1))))),0)</f>
        <v>0</v>
      </c>
      <c r="BQ487" s="154">
        <f>BO487+1</f>
        <v>46113</v>
      </c>
      <c r="BR487" s="154">
        <f>BQ487+29</f>
        <v>46142</v>
      </c>
      <c r="BS487" s="158">
        <f>IFERROR(IF(($R487-BR487)&gt;=0,0,IF(($S487-BQ487)&lt;0,0,IF(AND(($S487-BR487)&gt;0,(BQ487-$R487)&gt;0),$V487/365*(BR487-BQ487+1),IF(AND(($S487-BR487)&lt;=0,(BQ487-$R487)&gt;0),$V487/365*($S487-BQ487+1),$V487/365*(BR487-$R487+1))))),0)</f>
        <v>0</v>
      </c>
      <c r="BT487" s="154">
        <f>BR487+1</f>
        <v>46143</v>
      </c>
      <c r="BU487" s="154">
        <f>BT487+30</f>
        <v>46173</v>
      </c>
      <c r="BV487" s="158">
        <f>IFERROR(IF(($R487-BU487)&gt;=0,0,IF(($S487-BT487)&lt;0,0,IF(AND(($S487-BU487)&gt;0,(BT487-$R487)&gt;0),$V487/365*(BU487-BT487+1),IF(AND(($S487-BU487)&lt;=0,(BT487-$R487)&gt;0),$V487/365*($S487-BT487+1),$V487/365*(BU487-$R487+1))))),0)</f>
        <v>0</v>
      </c>
      <c r="BW487" s="154">
        <f>BU487+1</f>
        <v>46174</v>
      </c>
      <c r="BX487" s="154">
        <f>BW487+29</f>
        <v>46203</v>
      </c>
      <c r="BY487" s="158">
        <f>IFERROR(IF(($R487-BX487)&gt;=0,0,IF(($S487-BW487)&lt;0,0,IF(AND(($S487-BX487)&gt;0,(BW487-$R487)&gt;0),$V487/365*(BX487-BW487+1),IF(AND(($S487-BX487)&lt;=0,(BW487-$R487)&gt;0),$V487/365*($S487-BW487+1),$V487/365*(BX487-$R487+1))))),0)</f>
        <v>0</v>
      </c>
      <c r="BZ487" s="154">
        <f>BX487+1</f>
        <v>46204</v>
      </c>
      <c r="CA487" s="154">
        <f>BZ487+30</f>
        <v>46234</v>
      </c>
      <c r="CB487" s="158">
        <f>IFERROR(IF(($R487-CA487)&gt;=0,0,IF(($S487-BZ487)&lt;0,0,IF(AND(($S487-CA487)&gt;0,(BZ487-$R487)&gt;0),$V487/365*(CA487-BZ487+1),IF(AND(($S487-CA487)&lt;=0,(BZ487-$R487)&gt;0),$V487/365*($S487-BZ487+1),$V487/365*(CA487-$R487+1))))),0)</f>
        <v>0</v>
      </c>
      <c r="CC487" s="154">
        <f>CA487+1</f>
        <v>46235</v>
      </c>
      <c r="CD487" s="154">
        <f>CC487+30</f>
        <v>46265</v>
      </c>
      <c r="CE487" s="158">
        <f>IFERROR(IF(($R487-CD487)&gt;=0,0,IF(($S487-CC487)&lt;0,0,IF(AND(($S487-CD487)&gt;0,(CC487-$R487)&gt;0),$V487/365*(CD487-CC487+1),IF(AND(($S487-CD487)&lt;=0,(CC487-$R487)&gt;0),$V487/365*($S487-CC487+1),$V487/365*(CD487-$R487+1))))),0)</f>
        <v>0</v>
      </c>
      <c r="CF487" s="154">
        <f>CD487+1</f>
        <v>46266</v>
      </c>
      <c r="CG487" s="154">
        <f>CF487+29</f>
        <v>46295</v>
      </c>
      <c r="CH487" s="158">
        <f>IFERROR(IF(($R487-CG487)&gt;=0,0,IF(($S487-CF487)&lt;0,0,IF(AND(($S487-CG487)&gt;0,(CF487-$R487)&gt;0),$V487/365*(CG487-CF487+1),IF(AND(($S487-CG487)&lt;=0,(CF487-$R487)&gt;0),$V487/365*($S487-CF487+1),$V487/365*(CG487-$R487+1))))),0)</f>
        <v>0</v>
      </c>
      <c r="CI487" s="154">
        <f>CG487+1</f>
        <v>46296</v>
      </c>
      <c r="CJ487" s="154">
        <f>CI487+30</f>
        <v>46326</v>
      </c>
      <c r="CK487" s="158">
        <f>IFERROR(IF(($R487-CJ487)&gt;=0,0,IF(($S487-CI487)&lt;0,0,IF(AND(($S487-CJ487)&gt;0,(CI487-$R487)&gt;0),$V487/365*(CJ487-CI487+1),IF(AND(($S487-CJ487)&lt;=0,(CI487-$R487)&gt;0),$V487/365*($S487-CI487+1),$V487/365*(CJ487-$R487+1))))),0)</f>
        <v>0</v>
      </c>
      <c r="CL487" s="154">
        <f>CJ487+1</f>
        <v>46327</v>
      </c>
      <c r="CM487" s="154">
        <f>CL487+29</f>
        <v>46356</v>
      </c>
      <c r="CN487" s="158">
        <f>IFERROR(IF(($R487-CM487)&gt;=0,0,IF(($S487-CL487)&lt;0,0,IF(AND(($S487-CM487)&gt;0,(CL487-$R487)&gt;0),$V487/365*(CM487-CL487+1),IF(AND(($S487-CM487)&lt;=0,(CL487-$R487)&gt;0),$V487/365*($S487-CL487+1),$V487/365*(CM487-$R487+1))))),0)</f>
        <v>0</v>
      </c>
      <c r="CO487" s="154">
        <f>CM487+1</f>
        <v>46357</v>
      </c>
      <c r="CP487" s="154">
        <f>CO487+30</f>
        <v>46387</v>
      </c>
      <c r="CQ487" s="158">
        <f>IFERROR(IF(($R487-CP487)&gt;=0,0,IF(($S487-CO487)&lt;0,0,IF(AND(($S487-CP487)&gt;0,(CO487-$R487)&gt;0),$V487/365*(CP487-CO487+1),IF(AND(($S487-CP487)&lt;=0,(CO487-$R487)&gt;0),$V487/365*($S487-CO487+1),$V487/365*(CP487-$R487+1))))),0)</f>
        <v>0</v>
      </c>
    </row>
    <row r="488" s="80" customFormat="1" ht="24" customHeight="1" outlineLevel="3" spans="1:95">
      <c r="A488" s="119"/>
      <c r="B488" s="120"/>
      <c r="C488" s="121"/>
      <c r="D488" s="119"/>
      <c r="E488" s="120"/>
      <c r="F488" s="120"/>
      <c r="G488" s="120"/>
      <c r="H488" s="122"/>
      <c r="I488" s="122"/>
      <c r="J488" s="122">
        <f>Z488+AC488+AF488+AI488+AL488+AO488+AR488+AU488+AX488+BA488+BD488+BG488</f>
        <v>0</v>
      </c>
      <c r="K488" s="122">
        <f>K487+1</f>
        <v>4</v>
      </c>
      <c r="L488" s="147"/>
      <c r="M488" s="148">
        <f>IFERROR(VLOOKUP($L488,'2-2 引出数据_合同数据仓库'!$B$2:$BP$10000,3,FALSE),0)</f>
        <v>0</v>
      </c>
      <c r="N488" s="122"/>
      <c r="O488" s="148">
        <f>IFERROR(VLOOKUP((LEFT(VLOOKUP($L488,'2-2 引出数据_合同数据仓库'!$B$2:$BP$10000,64,FALSE),15)&amp;(RIGHT(VLOOKUP($L488,'2-2 引出数据_合同数据仓库'!$B$2:$BP$10000,64,FALSE),4)+1)),'2-2 引出数据_合同数据仓库'!$B$2:$BP$10000,3,FALSE),0)</f>
        <v>0</v>
      </c>
      <c r="P488" s="122"/>
      <c r="Q488" s="122">
        <f>IFERROR(VLOOKUP($L488,'2-2 引出数据_合同数据仓库'!$B$2:$BP$10000,28,FALSE),0)</f>
        <v>0</v>
      </c>
      <c r="R488" s="122">
        <f>IFERROR(VLOOKUP($L488,'2-2 引出数据_合同数据仓库'!$B$2:$BP$10000,29,FALSE),0)</f>
        <v>0</v>
      </c>
      <c r="S488" s="122">
        <f>IFERROR(VLOOKUP($L488,'2-2 引出数据_合同数据仓库'!$B$2:$BP$10000,4,FALSE),0)</f>
        <v>0</v>
      </c>
      <c r="T488" s="122"/>
      <c r="U488" s="122">
        <f>IFERROR(VLOOKUP($L488,'2-2 引出数据_合同数据仓库'!$B$2:$BP$10000,15,FALSE),0)</f>
        <v>0</v>
      </c>
      <c r="V488" s="122">
        <f>U488/(S488-R488+1)*365</f>
        <v>0</v>
      </c>
      <c r="W488" s="122"/>
      <c r="X488" s="154">
        <v>45658</v>
      </c>
      <c r="Y488" s="154">
        <f>X488+30</f>
        <v>45688</v>
      </c>
      <c r="Z488" s="158">
        <f>IFERROR(IF(($R488-Y488)&gt;=0,0,IF(($S488-X488)&lt;0,0,IF(AND(($S488-Y488)&gt;0,(X488-$R488)&gt;0),$V488/365*(Y488-X488+1),IF(AND(($S488-Y488)&lt;=0,(X488-$R488)&gt;0),$V488/365*($S488-X488+1),$V488/365*(Y488-$R488+1))))),0)</f>
        <v>0</v>
      </c>
      <c r="AA488" s="154">
        <f>Y488+1</f>
        <v>45689</v>
      </c>
      <c r="AB488" s="154">
        <f>AA488+27</f>
        <v>45716</v>
      </c>
      <c r="AC488" s="158">
        <f>IFERROR(IF(($R488-AB488)&gt;=0,0,IF(($S488-AA488)&lt;0,0,IF(AND(($S488-AB488)&gt;0,(AA488-$R488)&gt;0),$V488/365*(AB488-AA488+1),IF(AND(($S488-AB488)&lt;=0,(AA488-$R488)&gt;0),$V488/365*($S488-AA488+1),$V488/365*(AB488-$R488+1))))),0)</f>
        <v>0</v>
      </c>
      <c r="AD488" s="154">
        <f>AB488+1</f>
        <v>45717</v>
      </c>
      <c r="AE488" s="154">
        <f>AD488+30</f>
        <v>45747</v>
      </c>
      <c r="AF488" s="158">
        <f>IFERROR(IF(($R488-AE488)&gt;=0,0,IF(($S488-AD488)&lt;0,0,IF(AND(($S488-AE488)&gt;0,(AD488-$R488)&gt;0),$V488/365*(AE488-AD488+1),IF(AND(($S488-AE488)&lt;=0,(AD488-$R488)&gt;0),$V488/365*($S488-AD488+1),$V488/365*(AE488-$R488+1))))),0)</f>
        <v>0</v>
      </c>
      <c r="AG488" s="154">
        <f>AE488+1</f>
        <v>45748</v>
      </c>
      <c r="AH488" s="154">
        <f>AG488+29</f>
        <v>45777</v>
      </c>
      <c r="AI488" s="158">
        <f>IFERROR(IF(($R488-AH488)&gt;=0,0,IF(($S488-AG488)&lt;0,0,IF(AND(($S488-AH488)&gt;0,(AG488-$R488)&gt;0),$V488/365*(AH488-AG488+1),IF(AND(($S488-AH488)&lt;=0,(AG488-$R488)&gt;0),$V488/365*($S488-AG488+1),$V488/365*(AH488-$R488+1))))),0)</f>
        <v>0</v>
      </c>
      <c r="AJ488" s="154">
        <f>AH488+1</f>
        <v>45778</v>
      </c>
      <c r="AK488" s="154">
        <f>AJ488+30</f>
        <v>45808</v>
      </c>
      <c r="AL488" s="158">
        <f>IFERROR(IF(($R488-AK488)&gt;=0,0,IF(($S488-AJ488)&lt;0,0,IF(AND(($S488-AK488)&gt;0,(AJ488-$R488)&gt;0),$V488/365*(AK488-AJ488+1),IF(AND(($S488-AK488)&lt;=0,(AJ488-$R488)&gt;0),$V488/365*($S488-AJ488+1),$V488/365*(AK488-$R488+1))))),0)</f>
        <v>0</v>
      </c>
      <c r="AM488" s="154">
        <f>AK488+1</f>
        <v>45809</v>
      </c>
      <c r="AN488" s="154">
        <f>AM488+29</f>
        <v>45838</v>
      </c>
      <c r="AO488" s="158">
        <f>IFERROR(IF(($R488-AN488)&gt;=0,0,IF(($S488-AM488)&lt;0,0,IF(AND(($S488-AN488)&gt;0,(AM488-$R488)&gt;0),$V488/365*(AN488-AM488+1),IF(AND(($S488-AN488)&lt;=0,(AM488-$R488)&gt;0),$V488/365*($S488-AM488+1),$V488/365*(AN488-$R488+1))))),0)</f>
        <v>0</v>
      </c>
      <c r="AP488" s="154">
        <f>AN488+1</f>
        <v>45839</v>
      </c>
      <c r="AQ488" s="154">
        <f>AP488+30</f>
        <v>45869</v>
      </c>
      <c r="AR488" s="158">
        <f>IFERROR(IF(($R488-AQ488)&gt;=0,0,IF(($S488-AP488)&lt;0,0,IF(AND(($S488-AQ488)&gt;0,(AP488-$R488)&gt;0),$V488/365*(AQ488-AP488+1),IF(AND(($S488-AQ488)&lt;=0,(AP488-$R488)&gt;0),$V488/365*($S488-AP488+1),$V488/365*(AQ488-$R488+1))))),0)</f>
        <v>0</v>
      </c>
      <c r="AS488" s="154">
        <f>AQ488+1</f>
        <v>45870</v>
      </c>
      <c r="AT488" s="154">
        <f>AS488+30</f>
        <v>45900</v>
      </c>
      <c r="AU488" s="158">
        <f>IFERROR(IF(($R488-AT488)&gt;=0,0,IF(($S488-AS488)&lt;0,0,IF(AND(($S488-AT488)&gt;0,(AS488-$R488)&gt;0),$V488/365*(AT488-AS488+1),IF(AND(($S488-AT488)&lt;=0,(AS488-$R488)&gt;0),$V488/365*($S488-AS488+1),$V488/365*(AT488-$R488+1))))),0)</f>
        <v>0</v>
      </c>
      <c r="AV488" s="154">
        <f>AT488+1</f>
        <v>45901</v>
      </c>
      <c r="AW488" s="154">
        <f>AV488+29</f>
        <v>45930</v>
      </c>
      <c r="AX488" s="158">
        <f>IFERROR(IF(($R488-AW488)&gt;=0,0,IF(($S488-AV488)&lt;0,0,IF(AND(($S488-AW488)&gt;0,(AV488-$R488)&gt;0),$V488/365*(AW488-AV488+1),IF(AND(($S488-AW488)&lt;=0,(AV488-$R488)&gt;0),$V488/365*($S488-AV488+1),$V488/365*(AW488-$R488+1))))),0)</f>
        <v>0</v>
      </c>
      <c r="AY488" s="154">
        <f>AW488+1</f>
        <v>45931</v>
      </c>
      <c r="AZ488" s="154">
        <f>AY488+30</f>
        <v>45961</v>
      </c>
      <c r="BA488" s="158">
        <f>IFERROR(IF(($R488-AZ488)&gt;=0,0,IF(($S488-AY488)&lt;0,0,IF(AND(($S488-AZ488)&gt;0,(AY488-$R488)&gt;0),$V488/365*(AZ488-AY488+1),IF(AND(($S488-AZ488)&lt;=0,(AY488-$R488)&gt;0),$V488/365*($S488-AY488+1),$V488/365*(AZ488-$R488+1))))),0)</f>
        <v>0</v>
      </c>
      <c r="BB488" s="154">
        <f>AZ488+1</f>
        <v>45962</v>
      </c>
      <c r="BC488" s="154">
        <f>BB488+29</f>
        <v>45991</v>
      </c>
      <c r="BD488" s="158">
        <f>IFERROR(IF(($R488-BC488)&gt;=0,0,IF(($S488-BB488)&lt;0,0,IF(AND(($S488-BC488)&gt;0,(BB488-$R488)&gt;0),$V488/365*(BC488-BB488+1),IF(AND(($S488-BC488)&lt;=0,(BB488-$R488)&gt;0),$V488/365*($S488-BB488+1),$V488/365*(BC488-$R488+1))))),0)</f>
        <v>0</v>
      </c>
      <c r="BE488" s="154">
        <f>BC488+1</f>
        <v>45992</v>
      </c>
      <c r="BF488" s="154">
        <f>BE488+30</f>
        <v>46022</v>
      </c>
      <c r="BG488" s="158">
        <f>IFERROR(IF(($R488-BF488)&gt;=0,0,IF(($S488-BE488)&lt;0,0,IF(AND(($S488-BF488)&gt;0,(BE488-$R488)&gt;0),$V488/365*(BF488-BE488+1),IF(AND(($S488-BF488)&lt;=0,(BE488-$R488)&gt;0),$V488/365*($S488-BE488+1),$V488/365*(BF488-$R488+1))))),0)</f>
        <v>0</v>
      </c>
      <c r="BH488" s="154">
        <v>46023</v>
      </c>
      <c r="BI488" s="154">
        <f>BH488+30</f>
        <v>46053</v>
      </c>
      <c r="BJ488" s="158">
        <f>IFERROR(IF(($R488-BI488)&gt;=0,0,IF(($S488-BH488)&lt;0,0,IF(AND(($S488-BI488)&gt;0,(BH488-$R488)&gt;0),$V488/365*(BI488-BH488+1),IF(AND(($S488-BI488)&lt;=0,(BH488-$R488)&gt;0),$V488/365*($S488-BH488+1),$V488/365*(BI488-$R488+1))))),0)</f>
        <v>0</v>
      </c>
      <c r="BK488" s="154">
        <f>BI488+1</f>
        <v>46054</v>
      </c>
      <c r="BL488" s="154">
        <f>BK488+27</f>
        <v>46081</v>
      </c>
      <c r="BM488" s="158">
        <f>IFERROR(IF(($R488-BL488)&gt;=0,0,IF(($S488-BK488)&lt;0,0,IF(AND(($S488-BL488)&gt;0,(BK488-$R488)&gt;0),$V488/365*(BL488-BK488+1),IF(AND(($S488-BL488)&lt;=0,(BK488-$R488)&gt;0),$V488/365*($S488-BK488+1),$V488/365*(BL488-$R488+1))))),0)</f>
        <v>0</v>
      </c>
      <c r="BN488" s="154">
        <f>BL488+1</f>
        <v>46082</v>
      </c>
      <c r="BO488" s="154">
        <f>BN488+30</f>
        <v>46112</v>
      </c>
      <c r="BP488" s="158">
        <f>IFERROR(IF(($R488-BO488)&gt;=0,0,IF(($S488-BN488)&lt;0,0,IF(AND(($S488-BO488)&gt;0,(BN488-$R488)&gt;0),$V488/365*(BO488-BN488+1),IF(AND(($S488-BO488)&lt;=0,(BN488-$R488)&gt;0),$V488/365*($S488-BN488+1),$V488/365*(BO488-$R488+1))))),0)</f>
        <v>0</v>
      </c>
      <c r="BQ488" s="154">
        <f>BO488+1</f>
        <v>46113</v>
      </c>
      <c r="BR488" s="154">
        <f>BQ488+29</f>
        <v>46142</v>
      </c>
      <c r="BS488" s="158">
        <f>IFERROR(IF(($R488-BR488)&gt;=0,0,IF(($S488-BQ488)&lt;0,0,IF(AND(($S488-BR488)&gt;0,(BQ488-$R488)&gt;0),$V488/365*(BR488-BQ488+1),IF(AND(($S488-BR488)&lt;=0,(BQ488-$R488)&gt;0),$V488/365*($S488-BQ488+1),$V488/365*(BR488-$R488+1))))),0)</f>
        <v>0</v>
      </c>
      <c r="BT488" s="154">
        <f>BR488+1</f>
        <v>46143</v>
      </c>
      <c r="BU488" s="154">
        <f>BT488+30</f>
        <v>46173</v>
      </c>
      <c r="BV488" s="158">
        <f>IFERROR(IF(($R488-BU488)&gt;=0,0,IF(($S488-BT488)&lt;0,0,IF(AND(($S488-BU488)&gt;0,(BT488-$R488)&gt;0),$V488/365*(BU488-BT488+1),IF(AND(($S488-BU488)&lt;=0,(BT488-$R488)&gt;0),$V488/365*($S488-BT488+1),$V488/365*(BU488-$R488+1))))),0)</f>
        <v>0</v>
      </c>
      <c r="BW488" s="154">
        <f>BU488+1</f>
        <v>46174</v>
      </c>
      <c r="BX488" s="154">
        <f>BW488+29</f>
        <v>46203</v>
      </c>
      <c r="BY488" s="158">
        <f>IFERROR(IF(($R488-BX488)&gt;=0,0,IF(($S488-BW488)&lt;0,0,IF(AND(($S488-BX488)&gt;0,(BW488-$R488)&gt;0),$V488/365*(BX488-BW488+1),IF(AND(($S488-BX488)&lt;=0,(BW488-$R488)&gt;0),$V488/365*($S488-BW488+1),$V488/365*(BX488-$R488+1))))),0)</f>
        <v>0</v>
      </c>
      <c r="BZ488" s="154">
        <f>BX488+1</f>
        <v>46204</v>
      </c>
      <c r="CA488" s="154">
        <f>BZ488+30</f>
        <v>46234</v>
      </c>
      <c r="CB488" s="158">
        <f>IFERROR(IF(($R488-CA488)&gt;=0,0,IF(($S488-BZ488)&lt;0,0,IF(AND(($S488-CA488)&gt;0,(BZ488-$R488)&gt;0),$V488/365*(CA488-BZ488+1),IF(AND(($S488-CA488)&lt;=0,(BZ488-$R488)&gt;0),$V488/365*($S488-BZ488+1),$V488/365*(CA488-$R488+1))))),0)</f>
        <v>0</v>
      </c>
      <c r="CC488" s="154">
        <f>CA488+1</f>
        <v>46235</v>
      </c>
      <c r="CD488" s="154">
        <f>CC488+30</f>
        <v>46265</v>
      </c>
      <c r="CE488" s="158">
        <f>IFERROR(IF(($R488-CD488)&gt;=0,0,IF(($S488-CC488)&lt;0,0,IF(AND(($S488-CD488)&gt;0,(CC488-$R488)&gt;0),$V488/365*(CD488-CC488+1),IF(AND(($S488-CD488)&lt;=0,(CC488-$R488)&gt;0),$V488/365*($S488-CC488+1),$V488/365*(CD488-$R488+1))))),0)</f>
        <v>0</v>
      </c>
      <c r="CF488" s="154">
        <f>CD488+1</f>
        <v>46266</v>
      </c>
      <c r="CG488" s="154">
        <f>CF488+29</f>
        <v>46295</v>
      </c>
      <c r="CH488" s="158">
        <f>IFERROR(IF(($R488-CG488)&gt;=0,0,IF(($S488-CF488)&lt;0,0,IF(AND(($S488-CG488)&gt;0,(CF488-$R488)&gt;0),$V488/365*(CG488-CF488+1),IF(AND(($S488-CG488)&lt;=0,(CF488-$R488)&gt;0),$V488/365*($S488-CF488+1),$V488/365*(CG488-$R488+1))))),0)</f>
        <v>0</v>
      </c>
      <c r="CI488" s="154">
        <f>CG488+1</f>
        <v>46296</v>
      </c>
      <c r="CJ488" s="154">
        <f>CI488+30</f>
        <v>46326</v>
      </c>
      <c r="CK488" s="158">
        <f>IFERROR(IF(($R488-CJ488)&gt;=0,0,IF(($S488-CI488)&lt;0,0,IF(AND(($S488-CJ488)&gt;0,(CI488-$R488)&gt;0),$V488/365*(CJ488-CI488+1),IF(AND(($S488-CJ488)&lt;=0,(CI488-$R488)&gt;0),$V488/365*($S488-CI488+1),$V488/365*(CJ488-$R488+1))))),0)</f>
        <v>0</v>
      </c>
      <c r="CL488" s="154">
        <f>CJ488+1</f>
        <v>46327</v>
      </c>
      <c r="CM488" s="154">
        <f>CL488+29</f>
        <v>46356</v>
      </c>
      <c r="CN488" s="158">
        <f>IFERROR(IF(($R488-CM488)&gt;=0,0,IF(($S488-CL488)&lt;0,0,IF(AND(($S488-CM488)&gt;0,(CL488-$R488)&gt;0),$V488/365*(CM488-CL488+1),IF(AND(($S488-CM488)&lt;=0,(CL488-$R488)&gt;0),$V488/365*($S488-CL488+1),$V488/365*(CM488-$R488+1))))),0)</f>
        <v>0</v>
      </c>
      <c r="CO488" s="154">
        <f>CM488+1</f>
        <v>46357</v>
      </c>
      <c r="CP488" s="154">
        <f>CO488+30</f>
        <v>46387</v>
      </c>
      <c r="CQ488" s="158">
        <f>IFERROR(IF(($R488-CP488)&gt;=0,0,IF(($S488-CO488)&lt;0,0,IF(AND(($S488-CP488)&gt;0,(CO488-$R488)&gt;0),$V488/365*(CP488-CO488+1),IF(AND(($S488-CP488)&lt;=0,(CO488-$R488)&gt;0),$V488/365*($S488-CO488+1),$V488/365*(CP488-$R488+1))))),0)</f>
        <v>0</v>
      </c>
    </row>
    <row r="489" s="80" customFormat="1" ht="24" customHeight="1" outlineLevel="4" spans="1:95">
      <c r="A489" s="123" t="s">
        <v>2814</v>
      </c>
      <c r="B489" s="124"/>
      <c r="C489" s="124"/>
      <c r="D489" s="124"/>
      <c r="E489" s="124"/>
      <c r="F489" s="124"/>
      <c r="G489" s="125"/>
      <c r="H489" s="126"/>
      <c r="I489" s="126"/>
      <c r="J489" s="126"/>
      <c r="K489" s="126"/>
      <c r="L489" s="149"/>
      <c r="M489" s="149"/>
      <c r="N489" s="126"/>
      <c r="O489" s="126"/>
      <c r="P489" s="126"/>
      <c r="Q489" s="126"/>
      <c r="R489" s="126"/>
      <c r="S489" s="126"/>
      <c r="T489" s="126"/>
      <c r="U489" s="126"/>
      <c r="V489" s="126"/>
      <c r="W489" s="126"/>
      <c r="X489" s="126"/>
      <c r="Y489" s="126"/>
      <c r="Z489" s="126"/>
      <c r="AA489" s="126"/>
      <c r="AB489" s="126"/>
      <c r="AC489" s="126"/>
      <c r="AD489" s="126"/>
      <c r="AE489" s="126"/>
      <c r="AF489" s="126"/>
      <c r="AG489" s="126"/>
      <c r="AH489" s="126"/>
      <c r="AI489" s="126"/>
      <c r="AJ489" s="126"/>
      <c r="AK489" s="126"/>
      <c r="AL489" s="126"/>
      <c r="AM489" s="126"/>
      <c r="AN489" s="126"/>
      <c r="AO489" s="126"/>
      <c r="AP489" s="126"/>
      <c r="AQ489" s="126"/>
      <c r="AR489" s="126"/>
      <c r="AS489" s="126"/>
      <c r="AT489" s="126"/>
      <c r="AU489" s="126"/>
      <c r="AV489" s="126"/>
      <c r="AW489" s="126"/>
      <c r="AX489" s="126"/>
      <c r="AY489" s="126"/>
      <c r="AZ489" s="126"/>
      <c r="BA489" s="126"/>
      <c r="BB489" s="126"/>
      <c r="BC489" s="126"/>
      <c r="BD489" s="126"/>
      <c r="BE489" s="126"/>
      <c r="BF489" s="126"/>
      <c r="BG489" s="126"/>
      <c r="BH489" s="126"/>
      <c r="BI489" s="126"/>
      <c r="BJ489" s="126"/>
      <c r="BK489" s="126"/>
      <c r="BL489" s="126"/>
      <c r="BM489" s="126"/>
      <c r="BN489" s="126"/>
      <c r="BO489" s="126"/>
      <c r="BP489" s="126"/>
      <c r="BQ489" s="126"/>
      <c r="BR489" s="126"/>
      <c r="BS489" s="126"/>
      <c r="BT489" s="126"/>
      <c r="BU489" s="126"/>
      <c r="BV489" s="126"/>
      <c r="BW489" s="126"/>
      <c r="BX489" s="126"/>
      <c r="BY489" s="126"/>
      <c r="BZ489" s="126"/>
      <c r="CA489" s="126"/>
      <c r="CB489" s="126"/>
      <c r="CC489" s="126"/>
      <c r="CD489" s="126"/>
      <c r="CE489" s="126"/>
      <c r="CF489" s="126"/>
      <c r="CG489" s="126"/>
      <c r="CH489" s="126"/>
      <c r="CI489" s="126"/>
      <c r="CJ489" s="126"/>
      <c r="CK489" s="126"/>
      <c r="CL489" s="126"/>
      <c r="CM489" s="126"/>
      <c r="CN489" s="126"/>
      <c r="CO489" s="126"/>
      <c r="CP489" s="126"/>
      <c r="CQ489" s="126"/>
    </row>
    <row r="490" ht="24" customHeight="1" outlineLevel="2" spans="1:95">
      <c r="A490" s="49"/>
      <c r="B490" s="112" t="s">
        <v>792</v>
      </c>
      <c r="C490" s="113" t="s">
        <v>1592</v>
      </c>
      <c r="D490" s="49" t="s">
        <v>1593</v>
      </c>
      <c r="E490" s="112" t="s">
        <v>1594</v>
      </c>
      <c r="F490" s="112"/>
      <c r="G490" s="112" t="s">
        <v>936</v>
      </c>
      <c r="H490" s="114">
        <f>X490+AA490+AD490+AG490+AJ490+AM490+AP490+AS490+AV490+AY490+BB490+BE490</f>
        <v>0</v>
      </c>
      <c r="I490" s="114">
        <f>Y490+AB490+AE490+AH490+AK490+AN490+AQ490+AT490+AW490+AZ490+BC490+BF490</f>
        <v>0</v>
      </c>
      <c r="J490" s="114">
        <f>Z490+AC490+AF490+AI490+AL490+AO490+AR490+AU490+AX490+BA490+BD490+BG490</f>
        <v>0</v>
      </c>
      <c r="K490" s="114"/>
      <c r="L490" s="145"/>
      <c r="M490" s="145"/>
      <c r="N490" s="114"/>
      <c r="O490" s="114"/>
      <c r="P490" s="114"/>
      <c r="Q490" s="114"/>
      <c r="R490" s="114"/>
      <c r="S490" s="114"/>
      <c r="T490" s="114"/>
      <c r="U490" s="114"/>
      <c r="V490" s="114"/>
      <c r="W490" s="114"/>
      <c r="X490" s="114">
        <f>VLOOKUP($C490,'1 预算编制表单'!$C:$BJ,27,FALSE)</f>
        <v>0</v>
      </c>
      <c r="Y490" s="114">
        <f>X490-Z490</f>
        <v>0</v>
      </c>
      <c r="Z490" s="114">
        <f>SUM(Z491:Z495)</f>
        <v>0</v>
      </c>
      <c r="AA490" s="114">
        <f>VLOOKUP($C490,'1 预算编制表单'!$C:$BJ,30,FALSE)</f>
        <v>0</v>
      </c>
      <c r="AB490" s="114">
        <f>AA490-AC490</f>
        <v>0</v>
      </c>
      <c r="AC490" s="114">
        <f>SUM(AC491:AC495)</f>
        <v>0</v>
      </c>
      <c r="AD490" s="114">
        <f>VLOOKUP($C490,'1 预算编制表单'!$C:$BJ,33,FALSE)</f>
        <v>0</v>
      </c>
      <c r="AE490" s="114">
        <f>AD490-AF490</f>
        <v>0</v>
      </c>
      <c r="AF490" s="114">
        <f>SUM(AF491:AF495)</f>
        <v>0</v>
      </c>
      <c r="AG490" s="114">
        <f>VLOOKUP($C490,'1 预算编制表单'!$C:$BJ,36,FALSE)</f>
        <v>0</v>
      </c>
      <c r="AH490" s="114">
        <f>AG490-AI490</f>
        <v>0</v>
      </c>
      <c r="AI490" s="114">
        <f>SUM(AI491:AI495)</f>
        <v>0</v>
      </c>
      <c r="AJ490" s="114">
        <f>VLOOKUP($C490,'1 预算编制表单'!$C:$BJ,39,FALSE)</f>
        <v>0</v>
      </c>
      <c r="AK490" s="114">
        <f>AJ490-AL490</f>
        <v>0</v>
      </c>
      <c r="AL490" s="114">
        <f>SUM(AL491:AL495)</f>
        <v>0</v>
      </c>
      <c r="AM490" s="114">
        <f>VLOOKUP($C490,'1 预算编制表单'!$C:$BJ,42,FALSE)</f>
        <v>0</v>
      </c>
      <c r="AN490" s="114">
        <f>AM490-AO490</f>
        <v>0</v>
      </c>
      <c r="AO490" s="114">
        <f>SUM(AO491:AO495)</f>
        <v>0</v>
      </c>
      <c r="AP490" s="114">
        <f>VLOOKUP($C490,'1 预算编制表单'!$C:$BJ,45,FALSE)</f>
        <v>0</v>
      </c>
      <c r="AQ490" s="114">
        <f>AP490-AR490</f>
        <v>0</v>
      </c>
      <c r="AR490" s="114">
        <f>SUM(AR491:AR495)</f>
        <v>0</v>
      </c>
      <c r="AS490" s="114">
        <f>VLOOKUP($C490,'1 预算编制表单'!$C:$BJ,48,FALSE)</f>
        <v>0</v>
      </c>
      <c r="AT490" s="114">
        <f>AS490-AU490</f>
        <v>0</v>
      </c>
      <c r="AU490" s="114">
        <f>SUM(AU491:AU495)</f>
        <v>0</v>
      </c>
      <c r="AV490" s="114">
        <f>VLOOKUP($C490,'1 预算编制表单'!$C:$BJ,51,FALSE)</f>
        <v>0</v>
      </c>
      <c r="AW490" s="114">
        <f>AV490-AX490</f>
        <v>0</v>
      </c>
      <c r="AX490" s="114">
        <f>SUM(AX491:AX495)</f>
        <v>0</v>
      </c>
      <c r="AY490" s="114">
        <f>VLOOKUP($C490,'1 预算编制表单'!$C:$BJ,54,FALSE)</f>
        <v>0</v>
      </c>
      <c r="AZ490" s="114">
        <f>AY490-BA490</f>
        <v>0</v>
      </c>
      <c r="BA490" s="114">
        <f>SUM(BA491:BA495)</f>
        <v>0</v>
      </c>
      <c r="BB490" s="114">
        <f>VLOOKUP($C490,'1 预算编制表单'!$C:$BJ,57,FALSE)</f>
        <v>0</v>
      </c>
      <c r="BC490" s="114">
        <f>BB490-BD490</f>
        <v>0</v>
      </c>
      <c r="BD490" s="114">
        <f>SUM(BD491:BD495)</f>
        <v>0</v>
      </c>
      <c r="BE490" s="114">
        <f>VLOOKUP($C490,'1 预算编制表单'!$C:$BJ,60,FALSE)</f>
        <v>0</v>
      </c>
      <c r="BF490" s="114">
        <f>BE490-BG490</f>
        <v>0</v>
      </c>
      <c r="BG490" s="114">
        <f>SUM(BG491:BG495)</f>
        <v>0</v>
      </c>
      <c r="BH490" s="114">
        <f>VLOOKUP($C490,'1 预算编制表单'!$C:$BJ,27,FALSE)</f>
        <v>0</v>
      </c>
      <c r="BI490" s="114">
        <f>BH490-BJ490</f>
        <v>0</v>
      </c>
      <c r="BJ490" s="114">
        <f>SUM(BJ491:BJ495)</f>
        <v>0</v>
      </c>
      <c r="BK490" s="114">
        <f>VLOOKUP($C490,'1 预算编制表单'!$C:$BJ,30,FALSE)</f>
        <v>0</v>
      </c>
      <c r="BL490" s="114">
        <f>BK490-BM490</f>
        <v>0</v>
      </c>
      <c r="BM490" s="114">
        <f>SUM(BM491:BM495)</f>
        <v>0</v>
      </c>
      <c r="BN490" s="114">
        <f>VLOOKUP($C490,'1 预算编制表单'!$C:$BJ,33,FALSE)</f>
        <v>0</v>
      </c>
      <c r="BO490" s="114">
        <f>BN490-BP490</f>
        <v>0</v>
      </c>
      <c r="BP490" s="114">
        <f>SUM(BP491:BP495)</f>
        <v>0</v>
      </c>
      <c r="BQ490" s="114">
        <f>VLOOKUP($C490,'1 预算编制表单'!$C:$BJ,36,FALSE)</f>
        <v>0</v>
      </c>
      <c r="BR490" s="114">
        <f>BQ490-BS490</f>
        <v>0</v>
      </c>
      <c r="BS490" s="114">
        <f>SUM(BS491:BS495)</f>
        <v>0</v>
      </c>
      <c r="BT490" s="114">
        <f>VLOOKUP($C490,'1 预算编制表单'!$C:$BJ,39,FALSE)</f>
        <v>0</v>
      </c>
      <c r="BU490" s="114">
        <f>BT490-BV490</f>
        <v>0</v>
      </c>
      <c r="BV490" s="114">
        <f>SUM(BV491:BV495)</f>
        <v>0</v>
      </c>
      <c r="BW490" s="114">
        <f>VLOOKUP($C490,'1 预算编制表单'!$C:$BJ,42,FALSE)</f>
        <v>0</v>
      </c>
      <c r="BX490" s="114">
        <f>BW490-BY490</f>
        <v>0</v>
      </c>
      <c r="BY490" s="114">
        <f>SUM(BY491:BY495)</f>
        <v>0</v>
      </c>
      <c r="BZ490" s="114">
        <f>VLOOKUP($C490,'1 预算编制表单'!$C:$BJ,45,FALSE)</f>
        <v>0</v>
      </c>
      <c r="CA490" s="114">
        <f>BZ490-CB490</f>
        <v>0</v>
      </c>
      <c r="CB490" s="114">
        <f>SUM(CB491:CB495)</f>
        <v>0</v>
      </c>
      <c r="CC490" s="114">
        <f>VLOOKUP($C490,'1 预算编制表单'!$C:$BJ,48,FALSE)</f>
        <v>0</v>
      </c>
      <c r="CD490" s="114">
        <f>CC490-CE490</f>
        <v>0</v>
      </c>
      <c r="CE490" s="114">
        <f>SUM(CE491:CE495)</f>
        <v>0</v>
      </c>
      <c r="CF490" s="114">
        <f>VLOOKUP($C490,'1 预算编制表单'!$C:$BJ,51,FALSE)</f>
        <v>0</v>
      </c>
      <c r="CG490" s="114">
        <f>CF490-CH490</f>
        <v>0</v>
      </c>
      <c r="CH490" s="114">
        <f>SUM(CH491:CH495)</f>
        <v>0</v>
      </c>
      <c r="CI490" s="114">
        <f>VLOOKUP($C490,'1 预算编制表单'!$C:$BJ,54,FALSE)</f>
        <v>0</v>
      </c>
      <c r="CJ490" s="114">
        <f>CI490-CK490</f>
        <v>0</v>
      </c>
      <c r="CK490" s="114">
        <f>SUM(CK491:CK495)</f>
        <v>0</v>
      </c>
      <c r="CL490" s="114">
        <f>VLOOKUP($C490,'1 预算编制表单'!$C:$BJ,57,FALSE)</f>
        <v>0</v>
      </c>
      <c r="CM490" s="114">
        <f>CL490-CN490</f>
        <v>0</v>
      </c>
      <c r="CN490" s="114">
        <f>SUM(CN491:CN495)</f>
        <v>0</v>
      </c>
      <c r="CO490" s="114">
        <f>VLOOKUP($C490,'1 预算编制表单'!$C:$BJ,60,FALSE)</f>
        <v>0</v>
      </c>
      <c r="CP490" s="114">
        <f>CO490-CQ490</f>
        <v>0</v>
      </c>
      <c r="CQ490" s="114">
        <f>SUM(CQ491:CQ495)</f>
        <v>0</v>
      </c>
    </row>
    <row r="491" s="80" customFormat="1" ht="24" customHeight="1" outlineLevel="3" spans="1:95">
      <c r="A491" s="119"/>
      <c r="B491" s="120"/>
      <c r="C491" s="121"/>
      <c r="D491" s="119"/>
      <c r="E491" s="120"/>
      <c r="F491" s="120"/>
      <c r="G491" s="120"/>
      <c r="H491" s="122"/>
      <c r="I491" s="122"/>
      <c r="J491" s="122">
        <f>Z491+AC491+AF491+AI491+AL491+AO491+AR491+AU491+AX491+BA491+BD491+BG491</f>
        <v>0</v>
      </c>
      <c r="K491" s="122">
        <v>1</v>
      </c>
      <c r="L491" s="147"/>
      <c r="M491" s="148">
        <f>IFERROR(VLOOKUP($L491,'2-2 引出数据_合同数据仓库'!$B$2:$BP$10000,3,FALSE),0)</f>
        <v>0</v>
      </c>
      <c r="N491" s="122"/>
      <c r="O491" s="148">
        <f>IFERROR(VLOOKUP((LEFT(VLOOKUP($L491,'2-2 引出数据_合同数据仓库'!$B$2:$BP$10000,64,FALSE),15)&amp;(RIGHT(VLOOKUP($L491,'2-2 引出数据_合同数据仓库'!$B$2:$BP$10000,64,FALSE),4)+1)),'2-2 引出数据_合同数据仓库'!$B$2:$BP$10000,3,FALSE),0)</f>
        <v>0</v>
      </c>
      <c r="P491" s="122"/>
      <c r="Q491" s="122">
        <f>IFERROR(VLOOKUP($L491,'2-2 引出数据_合同数据仓库'!$B$2:$BP$10000,28,FALSE),0)</f>
        <v>0</v>
      </c>
      <c r="R491" s="122">
        <f>IFERROR(VLOOKUP($L491,'2-2 引出数据_合同数据仓库'!$B$2:$BP$10000,29,FALSE),0)</f>
        <v>0</v>
      </c>
      <c r="S491" s="122">
        <f>IFERROR(VLOOKUP($L491,'2-2 引出数据_合同数据仓库'!$B$2:$BP$10000,4,FALSE),0)</f>
        <v>0</v>
      </c>
      <c r="T491" s="122"/>
      <c r="U491" s="122">
        <f>IFERROR(VLOOKUP($L491,'2-2 引出数据_合同数据仓库'!$B$2:$BP$10000,15,FALSE),0)</f>
        <v>0</v>
      </c>
      <c r="V491" s="122">
        <f>U491/(S491-R491+1)*365</f>
        <v>0</v>
      </c>
      <c r="W491" s="122"/>
      <c r="X491" s="154">
        <v>45658</v>
      </c>
      <c r="Y491" s="154">
        <f>X491+30</f>
        <v>45688</v>
      </c>
      <c r="Z491" s="158">
        <f>IFERROR(IF(($R491-Y491)&gt;=0,0,IF(($S491-X491)&lt;0,0,IF(AND(($S491-Y491)&gt;0,(X491-$R491)&gt;0),$V491/365*(Y491-X491+1),IF(AND(($S491-Y491)&lt;=0,(X491-$R491)&gt;0),$V491/365*($S491-X491+1),$V491/365*(Y491-$R491+1))))),0)</f>
        <v>0</v>
      </c>
      <c r="AA491" s="154">
        <f>Y491+1</f>
        <v>45689</v>
      </c>
      <c r="AB491" s="154">
        <f>AA491+27</f>
        <v>45716</v>
      </c>
      <c r="AC491" s="158">
        <f>IFERROR(IF(($R491-AB491)&gt;=0,0,IF(($S491-AA491)&lt;0,0,IF(AND(($S491-AB491)&gt;0,(AA491-$R491)&gt;0),$V491/365*(AB491-AA491+1),IF(AND(($S491-AB491)&lt;=0,(AA491-$R491)&gt;0),$V491/365*($S491-AA491+1),$V491/365*(AB491-$R491+1))))),0)</f>
        <v>0</v>
      </c>
      <c r="AD491" s="154">
        <f>AB491+1</f>
        <v>45717</v>
      </c>
      <c r="AE491" s="154">
        <f>AD491+30</f>
        <v>45747</v>
      </c>
      <c r="AF491" s="158">
        <f>IFERROR(IF(($R491-AE491)&gt;=0,0,IF(($S491-AD491)&lt;0,0,IF(AND(($S491-AE491)&gt;0,(AD491-$R491)&gt;0),$V491/365*(AE491-AD491+1),IF(AND(($S491-AE491)&lt;=0,(AD491-$R491)&gt;0),$V491/365*($S491-AD491+1),$V491/365*(AE491-$R491+1))))),0)</f>
        <v>0</v>
      </c>
      <c r="AG491" s="154">
        <f>AE491+1</f>
        <v>45748</v>
      </c>
      <c r="AH491" s="154">
        <f>AG491+29</f>
        <v>45777</v>
      </c>
      <c r="AI491" s="158">
        <f>IFERROR(IF(($R491-AH491)&gt;=0,0,IF(($S491-AG491)&lt;0,0,IF(AND(($S491-AH491)&gt;0,(AG491-$R491)&gt;0),$V491/365*(AH491-AG491+1),IF(AND(($S491-AH491)&lt;=0,(AG491-$R491)&gt;0),$V491/365*($S491-AG491+1),$V491/365*(AH491-$R491+1))))),0)</f>
        <v>0</v>
      </c>
      <c r="AJ491" s="154">
        <f>AH491+1</f>
        <v>45778</v>
      </c>
      <c r="AK491" s="154">
        <f>AJ491+30</f>
        <v>45808</v>
      </c>
      <c r="AL491" s="158">
        <f>IFERROR(IF(($R491-AK491)&gt;=0,0,IF(($S491-AJ491)&lt;0,0,IF(AND(($S491-AK491)&gt;0,(AJ491-$R491)&gt;0),$V491/365*(AK491-AJ491+1),IF(AND(($S491-AK491)&lt;=0,(AJ491-$R491)&gt;0),$V491/365*($S491-AJ491+1),$V491/365*(AK491-$R491+1))))),0)</f>
        <v>0</v>
      </c>
      <c r="AM491" s="154">
        <f>AK491+1</f>
        <v>45809</v>
      </c>
      <c r="AN491" s="154">
        <f>AM491+29</f>
        <v>45838</v>
      </c>
      <c r="AO491" s="158">
        <f>IFERROR(IF(($R491-AN491)&gt;=0,0,IF(($S491-AM491)&lt;0,0,IF(AND(($S491-AN491)&gt;0,(AM491-$R491)&gt;0),$V491/365*(AN491-AM491+1),IF(AND(($S491-AN491)&lt;=0,(AM491-$R491)&gt;0),$V491/365*($S491-AM491+1),$V491/365*(AN491-$R491+1))))),0)</f>
        <v>0</v>
      </c>
      <c r="AP491" s="154">
        <f>AN491+1</f>
        <v>45839</v>
      </c>
      <c r="AQ491" s="154">
        <f>AP491+30</f>
        <v>45869</v>
      </c>
      <c r="AR491" s="158">
        <f>IFERROR(IF(($R491-AQ491)&gt;=0,0,IF(($S491-AP491)&lt;0,0,IF(AND(($S491-AQ491)&gt;0,(AP491-$R491)&gt;0),$V491/365*(AQ491-AP491+1),IF(AND(($S491-AQ491)&lt;=0,(AP491-$R491)&gt;0),$V491/365*($S491-AP491+1),$V491/365*(AQ491-$R491+1))))),0)</f>
        <v>0</v>
      </c>
      <c r="AS491" s="154">
        <f>AQ491+1</f>
        <v>45870</v>
      </c>
      <c r="AT491" s="154">
        <f>AS491+30</f>
        <v>45900</v>
      </c>
      <c r="AU491" s="158">
        <f>IFERROR(IF(($R491-AT491)&gt;=0,0,IF(($S491-AS491)&lt;0,0,IF(AND(($S491-AT491)&gt;0,(AS491-$R491)&gt;0),$V491/365*(AT491-AS491+1),IF(AND(($S491-AT491)&lt;=0,(AS491-$R491)&gt;0),$V491/365*($S491-AS491+1),$V491/365*(AT491-$R491+1))))),0)</f>
        <v>0</v>
      </c>
      <c r="AV491" s="154">
        <f>AT491+1</f>
        <v>45901</v>
      </c>
      <c r="AW491" s="154">
        <f>AV491+29</f>
        <v>45930</v>
      </c>
      <c r="AX491" s="158">
        <f>IFERROR(IF(($R491-AW491)&gt;=0,0,IF(($S491-AV491)&lt;0,0,IF(AND(($S491-AW491)&gt;0,(AV491-$R491)&gt;0),$V491/365*(AW491-AV491+1),IF(AND(($S491-AW491)&lt;=0,(AV491-$R491)&gt;0),$V491/365*($S491-AV491+1),$V491/365*(AW491-$R491+1))))),0)</f>
        <v>0</v>
      </c>
      <c r="AY491" s="154">
        <f>AW491+1</f>
        <v>45931</v>
      </c>
      <c r="AZ491" s="154">
        <f>AY491+30</f>
        <v>45961</v>
      </c>
      <c r="BA491" s="158">
        <f>IFERROR(IF(($R491-AZ491)&gt;=0,0,IF(($S491-AY491)&lt;0,0,IF(AND(($S491-AZ491)&gt;0,(AY491-$R491)&gt;0),$V491/365*(AZ491-AY491+1),IF(AND(($S491-AZ491)&lt;=0,(AY491-$R491)&gt;0),$V491/365*($S491-AY491+1),$V491/365*(AZ491-$R491+1))))),0)</f>
        <v>0</v>
      </c>
      <c r="BB491" s="154">
        <f>AZ491+1</f>
        <v>45962</v>
      </c>
      <c r="BC491" s="154">
        <f>BB491+29</f>
        <v>45991</v>
      </c>
      <c r="BD491" s="158">
        <f>IFERROR(IF(($R491-BC491)&gt;=0,0,IF(($S491-BB491)&lt;0,0,IF(AND(($S491-BC491)&gt;0,(BB491-$R491)&gt;0),$V491/365*(BC491-BB491+1),IF(AND(($S491-BC491)&lt;=0,(BB491-$R491)&gt;0),$V491/365*($S491-BB491+1),$V491/365*(BC491-$R491+1))))),0)</f>
        <v>0</v>
      </c>
      <c r="BE491" s="154">
        <f>BC491+1</f>
        <v>45992</v>
      </c>
      <c r="BF491" s="154">
        <f>BE491+30</f>
        <v>46022</v>
      </c>
      <c r="BG491" s="158">
        <f>IFERROR(IF(($R491-BF491)&gt;=0,0,IF(($S491-BE491)&lt;0,0,IF(AND(($S491-BF491)&gt;0,(BE491-$R491)&gt;0),$V491/365*(BF491-BE491+1),IF(AND(($S491-BF491)&lt;=0,(BE491-$R491)&gt;0),$V491/365*($S491-BE491+1),$V491/365*(BF491-$R491+1))))),0)</f>
        <v>0</v>
      </c>
      <c r="BH491" s="154">
        <v>46023</v>
      </c>
      <c r="BI491" s="154">
        <f>BH491+30</f>
        <v>46053</v>
      </c>
      <c r="BJ491" s="158">
        <f>IFERROR(IF(($R491-BI491)&gt;=0,0,IF(($S491-BH491)&lt;0,0,IF(AND(($S491-BI491)&gt;0,(BH491-$R491)&gt;0),$V491/365*(BI491-BH491+1),IF(AND(($S491-BI491)&lt;=0,(BH491-$R491)&gt;0),$V491/365*($S491-BH491+1),$V491/365*(BI491-$R491+1))))),0)</f>
        <v>0</v>
      </c>
      <c r="BK491" s="154">
        <f>BI491+1</f>
        <v>46054</v>
      </c>
      <c r="BL491" s="154">
        <f>BK491+27</f>
        <v>46081</v>
      </c>
      <c r="BM491" s="158">
        <f>IFERROR(IF(($R491-BL491)&gt;=0,0,IF(($S491-BK491)&lt;0,0,IF(AND(($S491-BL491)&gt;0,(BK491-$R491)&gt;0),$V491/365*(BL491-BK491+1),IF(AND(($S491-BL491)&lt;=0,(BK491-$R491)&gt;0),$V491/365*($S491-BK491+1),$V491/365*(BL491-$R491+1))))),0)</f>
        <v>0</v>
      </c>
      <c r="BN491" s="154">
        <f>BL491+1</f>
        <v>46082</v>
      </c>
      <c r="BO491" s="154">
        <f>BN491+30</f>
        <v>46112</v>
      </c>
      <c r="BP491" s="158">
        <f>IFERROR(IF(($R491-BO491)&gt;=0,0,IF(($S491-BN491)&lt;0,0,IF(AND(($S491-BO491)&gt;0,(BN491-$R491)&gt;0),$V491/365*(BO491-BN491+1),IF(AND(($S491-BO491)&lt;=0,(BN491-$R491)&gt;0),$V491/365*($S491-BN491+1),$V491/365*(BO491-$R491+1))))),0)</f>
        <v>0</v>
      </c>
      <c r="BQ491" s="154">
        <f>BO491+1</f>
        <v>46113</v>
      </c>
      <c r="BR491" s="154">
        <f>BQ491+29</f>
        <v>46142</v>
      </c>
      <c r="BS491" s="158">
        <f>IFERROR(IF(($R491-BR491)&gt;=0,0,IF(($S491-BQ491)&lt;0,0,IF(AND(($S491-BR491)&gt;0,(BQ491-$R491)&gt;0),$V491/365*(BR491-BQ491+1),IF(AND(($S491-BR491)&lt;=0,(BQ491-$R491)&gt;0),$V491/365*($S491-BQ491+1),$V491/365*(BR491-$R491+1))))),0)</f>
        <v>0</v>
      </c>
      <c r="BT491" s="154">
        <f>BR491+1</f>
        <v>46143</v>
      </c>
      <c r="BU491" s="154">
        <f>BT491+30</f>
        <v>46173</v>
      </c>
      <c r="BV491" s="158">
        <f>IFERROR(IF(($R491-BU491)&gt;=0,0,IF(($S491-BT491)&lt;0,0,IF(AND(($S491-BU491)&gt;0,(BT491-$R491)&gt;0),$V491/365*(BU491-BT491+1),IF(AND(($S491-BU491)&lt;=0,(BT491-$R491)&gt;0),$V491/365*($S491-BT491+1),$V491/365*(BU491-$R491+1))))),0)</f>
        <v>0</v>
      </c>
      <c r="BW491" s="154">
        <f>BU491+1</f>
        <v>46174</v>
      </c>
      <c r="BX491" s="154">
        <f>BW491+29</f>
        <v>46203</v>
      </c>
      <c r="BY491" s="158">
        <f>IFERROR(IF(($R491-BX491)&gt;=0,0,IF(($S491-BW491)&lt;0,0,IF(AND(($S491-BX491)&gt;0,(BW491-$R491)&gt;0),$V491/365*(BX491-BW491+1),IF(AND(($S491-BX491)&lt;=0,(BW491-$R491)&gt;0),$V491/365*($S491-BW491+1),$V491/365*(BX491-$R491+1))))),0)</f>
        <v>0</v>
      </c>
      <c r="BZ491" s="154">
        <f>BX491+1</f>
        <v>46204</v>
      </c>
      <c r="CA491" s="154">
        <f>BZ491+30</f>
        <v>46234</v>
      </c>
      <c r="CB491" s="158">
        <f>IFERROR(IF(($R491-CA491)&gt;=0,0,IF(($S491-BZ491)&lt;0,0,IF(AND(($S491-CA491)&gt;0,(BZ491-$R491)&gt;0),$V491/365*(CA491-BZ491+1),IF(AND(($S491-CA491)&lt;=0,(BZ491-$R491)&gt;0),$V491/365*($S491-BZ491+1),$V491/365*(CA491-$R491+1))))),0)</f>
        <v>0</v>
      </c>
      <c r="CC491" s="154">
        <f>CA491+1</f>
        <v>46235</v>
      </c>
      <c r="CD491" s="154">
        <f>CC491+30</f>
        <v>46265</v>
      </c>
      <c r="CE491" s="158">
        <f>IFERROR(IF(($R491-CD491)&gt;=0,0,IF(($S491-CC491)&lt;0,0,IF(AND(($S491-CD491)&gt;0,(CC491-$R491)&gt;0),$V491/365*(CD491-CC491+1),IF(AND(($S491-CD491)&lt;=0,(CC491-$R491)&gt;0),$V491/365*($S491-CC491+1),$V491/365*(CD491-$R491+1))))),0)</f>
        <v>0</v>
      </c>
      <c r="CF491" s="154">
        <f>CD491+1</f>
        <v>46266</v>
      </c>
      <c r="CG491" s="154">
        <f>CF491+29</f>
        <v>46295</v>
      </c>
      <c r="CH491" s="158">
        <f>IFERROR(IF(($R491-CG491)&gt;=0,0,IF(($S491-CF491)&lt;0,0,IF(AND(($S491-CG491)&gt;0,(CF491-$R491)&gt;0),$V491/365*(CG491-CF491+1),IF(AND(($S491-CG491)&lt;=0,(CF491-$R491)&gt;0),$V491/365*($S491-CF491+1),$V491/365*(CG491-$R491+1))))),0)</f>
        <v>0</v>
      </c>
      <c r="CI491" s="154">
        <f>CG491+1</f>
        <v>46296</v>
      </c>
      <c r="CJ491" s="154">
        <f>CI491+30</f>
        <v>46326</v>
      </c>
      <c r="CK491" s="158">
        <f>IFERROR(IF(($R491-CJ491)&gt;=0,0,IF(($S491-CI491)&lt;0,0,IF(AND(($S491-CJ491)&gt;0,(CI491-$R491)&gt;0),$V491/365*(CJ491-CI491+1),IF(AND(($S491-CJ491)&lt;=0,(CI491-$R491)&gt;0),$V491/365*($S491-CI491+1),$V491/365*(CJ491-$R491+1))))),0)</f>
        <v>0</v>
      </c>
      <c r="CL491" s="154">
        <f>CJ491+1</f>
        <v>46327</v>
      </c>
      <c r="CM491" s="154">
        <f>CL491+29</f>
        <v>46356</v>
      </c>
      <c r="CN491" s="158">
        <f>IFERROR(IF(($R491-CM491)&gt;=0,0,IF(($S491-CL491)&lt;0,0,IF(AND(($S491-CM491)&gt;0,(CL491-$R491)&gt;0),$V491/365*(CM491-CL491+1),IF(AND(($S491-CM491)&lt;=0,(CL491-$R491)&gt;0),$V491/365*($S491-CL491+1),$V491/365*(CM491-$R491+1))))),0)</f>
        <v>0</v>
      </c>
      <c r="CO491" s="154">
        <f>CM491+1</f>
        <v>46357</v>
      </c>
      <c r="CP491" s="154">
        <f>CO491+30</f>
        <v>46387</v>
      </c>
      <c r="CQ491" s="158">
        <f>IFERROR(IF(($R491-CP491)&gt;=0,0,IF(($S491-CO491)&lt;0,0,IF(AND(($S491-CP491)&gt;0,(CO491-$R491)&gt;0),$V491/365*(CP491-CO491+1),IF(AND(($S491-CP491)&lt;=0,(CO491-$R491)&gt;0),$V491/365*($S491-CO491+1),$V491/365*(CP491-$R491+1))))),0)</f>
        <v>0</v>
      </c>
    </row>
    <row r="492" s="80" customFormat="1" ht="24" customHeight="1" outlineLevel="3" spans="1:95">
      <c r="A492" s="119"/>
      <c r="B492" s="120"/>
      <c r="C492" s="121"/>
      <c r="D492" s="119"/>
      <c r="E492" s="120"/>
      <c r="F492" s="120"/>
      <c r="G492" s="120"/>
      <c r="H492" s="122"/>
      <c r="I492" s="122"/>
      <c r="J492" s="122">
        <f>Z492+AC492+AF492+AI492+AL492+AO492+AR492+AU492+AX492+BA492+BD492+BG492</f>
        <v>0</v>
      </c>
      <c r="K492" s="122">
        <f>K491+1</f>
        <v>2</v>
      </c>
      <c r="L492" s="147"/>
      <c r="M492" s="148">
        <f>IFERROR(VLOOKUP($L492,'2-2 引出数据_合同数据仓库'!$B$2:$BP$10000,3,FALSE),0)</f>
        <v>0</v>
      </c>
      <c r="N492" s="122"/>
      <c r="O492" s="148">
        <f>IFERROR(VLOOKUP((LEFT(VLOOKUP($L492,'2-2 引出数据_合同数据仓库'!$B$2:$BP$10000,64,FALSE),15)&amp;(RIGHT(VLOOKUP($L492,'2-2 引出数据_合同数据仓库'!$B$2:$BP$10000,64,FALSE),4)+1)),'2-2 引出数据_合同数据仓库'!$B$2:$BP$10000,3,FALSE),0)</f>
        <v>0</v>
      </c>
      <c r="P492" s="122"/>
      <c r="Q492" s="122">
        <f>IFERROR(VLOOKUP($L492,'2-2 引出数据_合同数据仓库'!$B$2:$BP$10000,28,FALSE),0)</f>
        <v>0</v>
      </c>
      <c r="R492" s="122">
        <f>IFERROR(VLOOKUP($L492,'2-2 引出数据_合同数据仓库'!$B$2:$BP$10000,29,FALSE),0)</f>
        <v>0</v>
      </c>
      <c r="S492" s="122">
        <f>IFERROR(VLOOKUP($L492,'2-2 引出数据_合同数据仓库'!$B$2:$BP$10000,4,FALSE),0)</f>
        <v>0</v>
      </c>
      <c r="T492" s="122"/>
      <c r="U492" s="122">
        <f>IFERROR(VLOOKUP($L492,'2-2 引出数据_合同数据仓库'!$B$2:$BP$10000,15,FALSE),0)</f>
        <v>0</v>
      </c>
      <c r="V492" s="122">
        <f>U492/(S492-R492+1)*365</f>
        <v>0</v>
      </c>
      <c r="W492" s="122"/>
      <c r="X492" s="154">
        <v>45658</v>
      </c>
      <c r="Y492" s="154">
        <f>X492+30</f>
        <v>45688</v>
      </c>
      <c r="Z492" s="158">
        <f>IFERROR(IF(($R492-Y492)&gt;=0,0,IF(($S492-X492)&lt;0,0,IF(AND(($S492-Y492)&gt;0,(X492-$R492)&gt;0),$V492/365*(Y492-X492+1),IF(AND(($S492-Y492)&lt;=0,(X492-$R492)&gt;0),$V492/365*($S492-X492+1),$V492/365*(Y492-$R492+1))))),0)</f>
        <v>0</v>
      </c>
      <c r="AA492" s="154">
        <f>Y492+1</f>
        <v>45689</v>
      </c>
      <c r="AB492" s="154">
        <f>AA492+27</f>
        <v>45716</v>
      </c>
      <c r="AC492" s="158">
        <f>IFERROR(IF(($R492-AB492)&gt;=0,0,IF(($S492-AA492)&lt;0,0,IF(AND(($S492-AB492)&gt;0,(AA492-$R492)&gt;0),$V492/365*(AB492-AA492+1),IF(AND(($S492-AB492)&lt;=0,(AA492-$R492)&gt;0),$V492/365*($S492-AA492+1),$V492/365*(AB492-$R492+1))))),0)</f>
        <v>0</v>
      </c>
      <c r="AD492" s="154">
        <f>AB492+1</f>
        <v>45717</v>
      </c>
      <c r="AE492" s="154">
        <f>AD492+30</f>
        <v>45747</v>
      </c>
      <c r="AF492" s="158">
        <f>IFERROR(IF(($R492-AE492)&gt;=0,0,IF(($S492-AD492)&lt;0,0,IF(AND(($S492-AE492)&gt;0,(AD492-$R492)&gt;0),$V492/365*(AE492-AD492+1),IF(AND(($S492-AE492)&lt;=0,(AD492-$R492)&gt;0),$V492/365*($S492-AD492+1),$V492/365*(AE492-$R492+1))))),0)</f>
        <v>0</v>
      </c>
      <c r="AG492" s="154">
        <f>AE492+1</f>
        <v>45748</v>
      </c>
      <c r="AH492" s="154">
        <f>AG492+29</f>
        <v>45777</v>
      </c>
      <c r="AI492" s="158">
        <f>IFERROR(IF(($R492-AH492)&gt;=0,0,IF(($S492-AG492)&lt;0,0,IF(AND(($S492-AH492)&gt;0,(AG492-$R492)&gt;0),$V492/365*(AH492-AG492+1),IF(AND(($S492-AH492)&lt;=0,(AG492-$R492)&gt;0),$V492/365*($S492-AG492+1),$V492/365*(AH492-$R492+1))))),0)</f>
        <v>0</v>
      </c>
      <c r="AJ492" s="154">
        <f>AH492+1</f>
        <v>45778</v>
      </c>
      <c r="AK492" s="154">
        <f>AJ492+30</f>
        <v>45808</v>
      </c>
      <c r="AL492" s="158">
        <f>IFERROR(IF(($R492-AK492)&gt;=0,0,IF(($S492-AJ492)&lt;0,0,IF(AND(($S492-AK492)&gt;0,(AJ492-$R492)&gt;0),$V492/365*(AK492-AJ492+1),IF(AND(($S492-AK492)&lt;=0,(AJ492-$R492)&gt;0),$V492/365*($S492-AJ492+1),$V492/365*(AK492-$R492+1))))),0)</f>
        <v>0</v>
      </c>
      <c r="AM492" s="154">
        <f>AK492+1</f>
        <v>45809</v>
      </c>
      <c r="AN492" s="154">
        <f>AM492+29</f>
        <v>45838</v>
      </c>
      <c r="AO492" s="158">
        <f>IFERROR(IF(($R492-AN492)&gt;=0,0,IF(($S492-AM492)&lt;0,0,IF(AND(($S492-AN492)&gt;0,(AM492-$R492)&gt;0),$V492/365*(AN492-AM492+1),IF(AND(($S492-AN492)&lt;=0,(AM492-$R492)&gt;0),$V492/365*($S492-AM492+1),$V492/365*(AN492-$R492+1))))),0)</f>
        <v>0</v>
      </c>
      <c r="AP492" s="154">
        <f>AN492+1</f>
        <v>45839</v>
      </c>
      <c r="AQ492" s="154">
        <f>AP492+30</f>
        <v>45869</v>
      </c>
      <c r="AR492" s="158">
        <f>IFERROR(IF(($R492-AQ492)&gt;=0,0,IF(($S492-AP492)&lt;0,0,IF(AND(($S492-AQ492)&gt;0,(AP492-$R492)&gt;0),$V492/365*(AQ492-AP492+1),IF(AND(($S492-AQ492)&lt;=0,(AP492-$R492)&gt;0),$V492/365*($S492-AP492+1),$V492/365*(AQ492-$R492+1))))),0)</f>
        <v>0</v>
      </c>
      <c r="AS492" s="154">
        <f>AQ492+1</f>
        <v>45870</v>
      </c>
      <c r="AT492" s="154">
        <f>AS492+30</f>
        <v>45900</v>
      </c>
      <c r="AU492" s="158">
        <f>IFERROR(IF(($R492-AT492)&gt;=0,0,IF(($S492-AS492)&lt;0,0,IF(AND(($S492-AT492)&gt;0,(AS492-$R492)&gt;0),$V492/365*(AT492-AS492+1),IF(AND(($S492-AT492)&lt;=0,(AS492-$R492)&gt;0),$V492/365*($S492-AS492+1),$V492/365*(AT492-$R492+1))))),0)</f>
        <v>0</v>
      </c>
      <c r="AV492" s="154">
        <f>AT492+1</f>
        <v>45901</v>
      </c>
      <c r="AW492" s="154">
        <f>AV492+29</f>
        <v>45930</v>
      </c>
      <c r="AX492" s="158">
        <f>IFERROR(IF(($R492-AW492)&gt;=0,0,IF(($S492-AV492)&lt;0,0,IF(AND(($S492-AW492)&gt;0,(AV492-$R492)&gt;0),$V492/365*(AW492-AV492+1),IF(AND(($S492-AW492)&lt;=0,(AV492-$R492)&gt;0),$V492/365*($S492-AV492+1),$V492/365*(AW492-$R492+1))))),0)</f>
        <v>0</v>
      </c>
      <c r="AY492" s="154">
        <f>AW492+1</f>
        <v>45931</v>
      </c>
      <c r="AZ492" s="154">
        <f>AY492+30</f>
        <v>45961</v>
      </c>
      <c r="BA492" s="158">
        <f>IFERROR(IF(($R492-AZ492)&gt;=0,0,IF(($S492-AY492)&lt;0,0,IF(AND(($S492-AZ492)&gt;0,(AY492-$R492)&gt;0),$V492/365*(AZ492-AY492+1),IF(AND(($S492-AZ492)&lt;=0,(AY492-$R492)&gt;0),$V492/365*($S492-AY492+1),$V492/365*(AZ492-$R492+1))))),0)</f>
        <v>0</v>
      </c>
      <c r="BB492" s="154">
        <f>AZ492+1</f>
        <v>45962</v>
      </c>
      <c r="BC492" s="154">
        <f>BB492+29</f>
        <v>45991</v>
      </c>
      <c r="BD492" s="158">
        <f>IFERROR(IF(($R492-BC492)&gt;=0,0,IF(($S492-BB492)&lt;0,0,IF(AND(($S492-BC492)&gt;0,(BB492-$R492)&gt;0),$V492/365*(BC492-BB492+1),IF(AND(($S492-BC492)&lt;=0,(BB492-$R492)&gt;0),$V492/365*($S492-BB492+1),$V492/365*(BC492-$R492+1))))),0)</f>
        <v>0</v>
      </c>
      <c r="BE492" s="154">
        <f>BC492+1</f>
        <v>45992</v>
      </c>
      <c r="BF492" s="154">
        <f>BE492+30</f>
        <v>46022</v>
      </c>
      <c r="BG492" s="158">
        <f>IFERROR(IF(($R492-BF492)&gt;=0,0,IF(($S492-BE492)&lt;0,0,IF(AND(($S492-BF492)&gt;0,(BE492-$R492)&gt;0),$V492/365*(BF492-BE492+1),IF(AND(($S492-BF492)&lt;=0,(BE492-$R492)&gt;0),$V492/365*($S492-BE492+1),$V492/365*(BF492-$R492+1))))),0)</f>
        <v>0</v>
      </c>
      <c r="BH492" s="154">
        <v>46023</v>
      </c>
      <c r="BI492" s="154">
        <f>BH492+30</f>
        <v>46053</v>
      </c>
      <c r="BJ492" s="158">
        <f>IFERROR(IF(($R492-BI492)&gt;=0,0,IF(($S492-BH492)&lt;0,0,IF(AND(($S492-BI492)&gt;0,(BH492-$R492)&gt;0),$V492/365*(BI492-BH492+1),IF(AND(($S492-BI492)&lt;=0,(BH492-$R492)&gt;0),$V492/365*($S492-BH492+1),$V492/365*(BI492-$R492+1))))),0)</f>
        <v>0</v>
      </c>
      <c r="BK492" s="154">
        <f>BI492+1</f>
        <v>46054</v>
      </c>
      <c r="BL492" s="154">
        <f>BK492+27</f>
        <v>46081</v>
      </c>
      <c r="BM492" s="158">
        <f>IFERROR(IF(($R492-BL492)&gt;=0,0,IF(($S492-BK492)&lt;0,0,IF(AND(($S492-BL492)&gt;0,(BK492-$R492)&gt;0),$V492/365*(BL492-BK492+1),IF(AND(($S492-BL492)&lt;=0,(BK492-$R492)&gt;0),$V492/365*($S492-BK492+1),$V492/365*(BL492-$R492+1))))),0)</f>
        <v>0</v>
      </c>
      <c r="BN492" s="154">
        <f>BL492+1</f>
        <v>46082</v>
      </c>
      <c r="BO492" s="154">
        <f>BN492+30</f>
        <v>46112</v>
      </c>
      <c r="BP492" s="158">
        <f>IFERROR(IF(($R492-BO492)&gt;=0,0,IF(($S492-BN492)&lt;0,0,IF(AND(($S492-BO492)&gt;0,(BN492-$R492)&gt;0),$V492/365*(BO492-BN492+1),IF(AND(($S492-BO492)&lt;=0,(BN492-$R492)&gt;0),$V492/365*($S492-BN492+1),$V492/365*(BO492-$R492+1))))),0)</f>
        <v>0</v>
      </c>
      <c r="BQ492" s="154">
        <f>BO492+1</f>
        <v>46113</v>
      </c>
      <c r="BR492" s="154">
        <f>BQ492+29</f>
        <v>46142</v>
      </c>
      <c r="BS492" s="158">
        <f>IFERROR(IF(($R492-BR492)&gt;=0,0,IF(($S492-BQ492)&lt;0,0,IF(AND(($S492-BR492)&gt;0,(BQ492-$R492)&gt;0),$V492/365*(BR492-BQ492+1),IF(AND(($S492-BR492)&lt;=0,(BQ492-$R492)&gt;0),$V492/365*($S492-BQ492+1),$V492/365*(BR492-$R492+1))))),0)</f>
        <v>0</v>
      </c>
      <c r="BT492" s="154">
        <f>BR492+1</f>
        <v>46143</v>
      </c>
      <c r="BU492" s="154">
        <f>BT492+30</f>
        <v>46173</v>
      </c>
      <c r="BV492" s="158">
        <f>IFERROR(IF(($R492-BU492)&gt;=0,0,IF(($S492-BT492)&lt;0,0,IF(AND(($S492-BU492)&gt;0,(BT492-$R492)&gt;0),$V492/365*(BU492-BT492+1),IF(AND(($S492-BU492)&lt;=0,(BT492-$R492)&gt;0),$V492/365*($S492-BT492+1),$V492/365*(BU492-$R492+1))))),0)</f>
        <v>0</v>
      </c>
      <c r="BW492" s="154">
        <f>BU492+1</f>
        <v>46174</v>
      </c>
      <c r="BX492" s="154">
        <f>BW492+29</f>
        <v>46203</v>
      </c>
      <c r="BY492" s="158">
        <f>IFERROR(IF(($R492-BX492)&gt;=0,0,IF(($S492-BW492)&lt;0,0,IF(AND(($S492-BX492)&gt;0,(BW492-$R492)&gt;0),$V492/365*(BX492-BW492+1),IF(AND(($S492-BX492)&lt;=0,(BW492-$R492)&gt;0),$V492/365*($S492-BW492+1),$V492/365*(BX492-$R492+1))))),0)</f>
        <v>0</v>
      </c>
      <c r="BZ492" s="154">
        <f>BX492+1</f>
        <v>46204</v>
      </c>
      <c r="CA492" s="154">
        <f>BZ492+30</f>
        <v>46234</v>
      </c>
      <c r="CB492" s="158">
        <f>IFERROR(IF(($R492-CA492)&gt;=0,0,IF(($S492-BZ492)&lt;0,0,IF(AND(($S492-CA492)&gt;0,(BZ492-$R492)&gt;0),$V492/365*(CA492-BZ492+1),IF(AND(($S492-CA492)&lt;=0,(BZ492-$R492)&gt;0),$V492/365*($S492-BZ492+1),$V492/365*(CA492-$R492+1))))),0)</f>
        <v>0</v>
      </c>
      <c r="CC492" s="154">
        <f>CA492+1</f>
        <v>46235</v>
      </c>
      <c r="CD492" s="154">
        <f>CC492+30</f>
        <v>46265</v>
      </c>
      <c r="CE492" s="158">
        <f>IFERROR(IF(($R492-CD492)&gt;=0,0,IF(($S492-CC492)&lt;0,0,IF(AND(($S492-CD492)&gt;0,(CC492-$R492)&gt;0),$V492/365*(CD492-CC492+1),IF(AND(($S492-CD492)&lt;=0,(CC492-$R492)&gt;0),$V492/365*($S492-CC492+1),$V492/365*(CD492-$R492+1))))),0)</f>
        <v>0</v>
      </c>
      <c r="CF492" s="154">
        <f>CD492+1</f>
        <v>46266</v>
      </c>
      <c r="CG492" s="154">
        <f>CF492+29</f>
        <v>46295</v>
      </c>
      <c r="CH492" s="158">
        <f>IFERROR(IF(($R492-CG492)&gt;=0,0,IF(($S492-CF492)&lt;0,0,IF(AND(($S492-CG492)&gt;0,(CF492-$R492)&gt;0),$V492/365*(CG492-CF492+1),IF(AND(($S492-CG492)&lt;=0,(CF492-$R492)&gt;0),$V492/365*($S492-CF492+1),$V492/365*(CG492-$R492+1))))),0)</f>
        <v>0</v>
      </c>
      <c r="CI492" s="154">
        <f>CG492+1</f>
        <v>46296</v>
      </c>
      <c r="CJ492" s="154">
        <f>CI492+30</f>
        <v>46326</v>
      </c>
      <c r="CK492" s="158">
        <f>IFERROR(IF(($R492-CJ492)&gt;=0,0,IF(($S492-CI492)&lt;0,0,IF(AND(($S492-CJ492)&gt;0,(CI492-$R492)&gt;0),$V492/365*(CJ492-CI492+1),IF(AND(($S492-CJ492)&lt;=0,(CI492-$R492)&gt;0),$V492/365*($S492-CI492+1),$V492/365*(CJ492-$R492+1))))),0)</f>
        <v>0</v>
      </c>
      <c r="CL492" s="154">
        <f>CJ492+1</f>
        <v>46327</v>
      </c>
      <c r="CM492" s="154">
        <f>CL492+29</f>
        <v>46356</v>
      </c>
      <c r="CN492" s="158">
        <f>IFERROR(IF(($R492-CM492)&gt;=0,0,IF(($S492-CL492)&lt;0,0,IF(AND(($S492-CM492)&gt;0,(CL492-$R492)&gt;0),$V492/365*(CM492-CL492+1),IF(AND(($S492-CM492)&lt;=0,(CL492-$R492)&gt;0),$V492/365*($S492-CL492+1),$V492/365*(CM492-$R492+1))))),0)</f>
        <v>0</v>
      </c>
      <c r="CO492" s="154">
        <f>CM492+1</f>
        <v>46357</v>
      </c>
      <c r="CP492" s="154">
        <f>CO492+30</f>
        <v>46387</v>
      </c>
      <c r="CQ492" s="158">
        <f>IFERROR(IF(($R492-CP492)&gt;=0,0,IF(($S492-CO492)&lt;0,0,IF(AND(($S492-CP492)&gt;0,(CO492-$R492)&gt;0),$V492/365*(CP492-CO492+1),IF(AND(($S492-CP492)&lt;=0,(CO492-$R492)&gt;0),$V492/365*($S492-CO492+1),$V492/365*(CP492-$R492+1))))),0)</f>
        <v>0</v>
      </c>
    </row>
    <row r="493" s="80" customFormat="1" ht="24" customHeight="1" outlineLevel="3" spans="1:95">
      <c r="A493" s="119"/>
      <c r="B493" s="120"/>
      <c r="C493" s="121"/>
      <c r="D493" s="119"/>
      <c r="E493" s="120"/>
      <c r="F493" s="120"/>
      <c r="G493" s="120"/>
      <c r="H493" s="122"/>
      <c r="I493" s="122"/>
      <c r="J493" s="122">
        <f>Z493+AC493+AF493+AI493+AL493+AO493+AR493+AU493+AX493+BA493+BD493+BG493</f>
        <v>0</v>
      </c>
      <c r="K493" s="122">
        <f>K492+1</f>
        <v>3</v>
      </c>
      <c r="L493" s="147"/>
      <c r="M493" s="148">
        <f>IFERROR(VLOOKUP($L493,'2-2 引出数据_合同数据仓库'!$B$2:$BP$10000,3,FALSE),0)</f>
        <v>0</v>
      </c>
      <c r="N493" s="122"/>
      <c r="O493" s="148">
        <f>IFERROR(VLOOKUP((LEFT(VLOOKUP($L493,'2-2 引出数据_合同数据仓库'!$B$2:$BP$10000,64,FALSE),15)&amp;(RIGHT(VLOOKUP($L493,'2-2 引出数据_合同数据仓库'!$B$2:$BP$10000,64,FALSE),4)+1)),'2-2 引出数据_合同数据仓库'!$B$2:$BP$10000,3,FALSE),0)</f>
        <v>0</v>
      </c>
      <c r="P493" s="122"/>
      <c r="Q493" s="122">
        <f>IFERROR(VLOOKUP($L493,'2-2 引出数据_合同数据仓库'!$B$2:$BP$10000,28,FALSE),0)</f>
        <v>0</v>
      </c>
      <c r="R493" s="122">
        <f>IFERROR(VLOOKUP($L493,'2-2 引出数据_合同数据仓库'!$B$2:$BP$10000,29,FALSE),0)</f>
        <v>0</v>
      </c>
      <c r="S493" s="122">
        <f>IFERROR(VLOOKUP($L493,'2-2 引出数据_合同数据仓库'!$B$2:$BP$10000,4,FALSE),0)</f>
        <v>0</v>
      </c>
      <c r="T493" s="122"/>
      <c r="U493" s="122">
        <f>IFERROR(VLOOKUP($L493,'2-2 引出数据_合同数据仓库'!$B$2:$BP$10000,15,FALSE),0)</f>
        <v>0</v>
      </c>
      <c r="V493" s="122">
        <f>U493/(S493-R493+1)*365</f>
        <v>0</v>
      </c>
      <c r="W493" s="122"/>
      <c r="X493" s="154">
        <v>45658</v>
      </c>
      <c r="Y493" s="154">
        <f>X493+30</f>
        <v>45688</v>
      </c>
      <c r="Z493" s="158">
        <f>IFERROR(IF(($R493-Y493)&gt;=0,0,IF(($S493-X493)&lt;0,0,IF(AND(($S493-Y493)&gt;0,(X493-$R493)&gt;0),$V493/365*(Y493-X493+1),IF(AND(($S493-Y493)&lt;=0,(X493-$R493)&gt;0),$V493/365*($S493-X493+1),$V493/365*(Y493-$R493+1))))),0)</f>
        <v>0</v>
      </c>
      <c r="AA493" s="154">
        <f>Y493+1</f>
        <v>45689</v>
      </c>
      <c r="AB493" s="154">
        <f>AA493+27</f>
        <v>45716</v>
      </c>
      <c r="AC493" s="158">
        <f>IFERROR(IF(($R493-AB493)&gt;=0,0,IF(($S493-AA493)&lt;0,0,IF(AND(($S493-AB493)&gt;0,(AA493-$R493)&gt;0),$V493/365*(AB493-AA493+1),IF(AND(($S493-AB493)&lt;=0,(AA493-$R493)&gt;0),$V493/365*($S493-AA493+1),$V493/365*(AB493-$R493+1))))),0)</f>
        <v>0</v>
      </c>
      <c r="AD493" s="154">
        <f>AB493+1</f>
        <v>45717</v>
      </c>
      <c r="AE493" s="154">
        <f>AD493+30</f>
        <v>45747</v>
      </c>
      <c r="AF493" s="158">
        <f>IFERROR(IF(($R493-AE493)&gt;=0,0,IF(($S493-AD493)&lt;0,0,IF(AND(($S493-AE493)&gt;0,(AD493-$R493)&gt;0),$V493/365*(AE493-AD493+1),IF(AND(($S493-AE493)&lt;=0,(AD493-$R493)&gt;0),$V493/365*($S493-AD493+1),$V493/365*(AE493-$R493+1))))),0)</f>
        <v>0</v>
      </c>
      <c r="AG493" s="154">
        <f>AE493+1</f>
        <v>45748</v>
      </c>
      <c r="AH493" s="154">
        <f>AG493+29</f>
        <v>45777</v>
      </c>
      <c r="AI493" s="158">
        <f>IFERROR(IF(($R493-AH493)&gt;=0,0,IF(($S493-AG493)&lt;0,0,IF(AND(($S493-AH493)&gt;0,(AG493-$R493)&gt;0),$V493/365*(AH493-AG493+1),IF(AND(($S493-AH493)&lt;=0,(AG493-$R493)&gt;0),$V493/365*($S493-AG493+1),$V493/365*(AH493-$R493+1))))),0)</f>
        <v>0</v>
      </c>
      <c r="AJ493" s="154">
        <f>AH493+1</f>
        <v>45778</v>
      </c>
      <c r="AK493" s="154">
        <f>AJ493+30</f>
        <v>45808</v>
      </c>
      <c r="AL493" s="158">
        <f>IFERROR(IF(($R493-AK493)&gt;=0,0,IF(($S493-AJ493)&lt;0,0,IF(AND(($S493-AK493)&gt;0,(AJ493-$R493)&gt;0),$V493/365*(AK493-AJ493+1),IF(AND(($S493-AK493)&lt;=0,(AJ493-$R493)&gt;0),$V493/365*($S493-AJ493+1),$V493/365*(AK493-$R493+1))))),0)</f>
        <v>0</v>
      </c>
      <c r="AM493" s="154">
        <f>AK493+1</f>
        <v>45809</v>
      </c>
      <c r="AN493" s="154">
        <f>AM493+29</f>
        <v>45838</v>
      </c>
      <c r="AO493" s="158">
        <f>IFERROR(IF(($R493-AN493)&gt;=0,0,IF(($S493-AM493)&lt;0,0,IF(AND(($S493-AN493)&gt;0,(AM493-$R493)&gt;0),$V493/365*(AN493-AM493+1),IF(AND(($S493-AN493)&lt;=0,(AM493-$R493)&gt;0),$V493/365*($S493-AM493+1),$V493/365*(AN493-$R493+1))))),0)</f>
        <v>0</v>
      </c>
      <c r="AP493" s="154">
        <f>AN493+1</f>
        <v>45839</v>
      </c>
      <c r="AQ493" s="154">
        <f>AP493+30</f>
        <v>45869</v>
      </c>
      <c r="AR493" s="158">
        <f>IFERROR(IF(($R493-AQ493)&gt;=0,0,IF(($S493-AP493)&lt;0,0,IF(AND(($S493-AQ493)&gt;0,(AP493-$R493)&gt;0),$V493/365*(AQ493-AP493+1),IF(AND(($S493-AQ493)&lt;=0,(AP493-$R493)&gt;0),$V493/365*($S493-AP493+1),$V493/365*(AQ493-$R493+1))))),0)</f>
        <v>0</v>
      </c>
      <c r="AS493" s="154">
        <f>AQ493+1</f>
        <v>45870</v>
      </c>
      <c r="AT493" s="154">
        <f>AS493+30</f>
        <v>45900</v>
      </c>
      <c r="AU493" s="158">
        <f>IFERROR(IF(($R493-AT493)&gt;=0,0,IF(($S493-AS493)&lt;0,0,IF(AND(($S493-AT493)&gt;0,(AS493-$R493)&gt;0),$V493/365*(AT493-AS493+1),IF(AND(($S493-AT493)&lt;=0,(AS493-$R493)&gt;0),$V493/365*($S493-AS493+1),$V493/365*(AT493-$R493+1))))),0)</f>
        <v>0</v>
      </c>
      <c r="AV493" s="154">
        <f>AT493+1</f>
        <v>45901</v>
      </c>
      <c r="AW493" s="154">
        <f>AV493+29</f>
        <v>45930</v>
      </c>
      <c r="AX493" s="158">
        <f>IFERROR(IF(($R493-AW493)&gt;=0,0,IF(($S493-AV493)&lt;0,0,IF(AND(($S493-AW493)&gt;0,(AV493-$R493)&gt;0),$V493/365*(AW493-AV493+1),IF(AND(($S493-AW493)&lt;=0,(AV493-$R493)&gt;0),$V493/365*($S493-AV493+1),$V493/365*(AW493-$R493+1))))),0)</f>
        <v>0</v>
      </c>
      <c r="AY493" s="154">
        <f>AW493+1</f>
        <v>45931</v>
      </c>
      <c r="AZ493" s="154">
        <f>AY493+30</f>
        <v>45961</v>
      </c>
      <c r="BA493" s="158">
        <f>IFERROR(IF(($R493-AZ493)&gt;=0,0,IF(($S493-AY493)&lt;0,0,IF(AND(($S493-AZ493)&gt;0,(AY493-$R493)&gt;0),$V493/365*(AZ493-AY493+1),IF(AND(($S493-AZ493)&lt;=0,(AY493-$R493)&gt;0),$V493/365*($S493-AY493+1),$V493/365*(AZ493-$R493+1))))),0)</f>
        <v>0</v>
      </c>
      <c r="BB493" s="154">
        <f>AZ493+1</f>
        <v>45962</v>
      </c>
      <c r="BC493" s="154">
        <f>BB493+29</f>
        <v>45991</v>
      </c>
      <c r="BD493" s="158">
        <f>IFERROR(IF(($R493-BC493)&gt;=0,0,IF(($S493-BB493)&lt;0,0,IF(AND(($S493-BC493)&gt;0,(BB493-$R493)&gt;0),$V493/365*(BC493-BB493+1),IF(AND(($S493-BC493)&lt;=0,(BB493-$R493)&gt;0),$V493/365*($S493-BB493+1),$V493/365*(BC493-$R493+1))))),0)</f>
        <v>0</v>
      </c>
      <c r="BE493" s="154">
        <f>BC493+1</f>
        <v>45992</v>
      </c>
      <c r="BF493" s="154">
        <f>BE493+30</f>
        <v>46022</v>
      </c>
      <c r="BG493" s="158">
        <f>IFERROR(IF(($R493-BF493)&gt;=0,0,IF(($S493-BE493)&lt;0,0,IF(AND(($S493-BF493)&gt;0,(BE493-$R493)&gt;0),$V493/365*(BF493-BE493+1),IF(AND(($S493-BF493)&lt;=0,(BE493-$R493)&gt;0),$V493/365*($S493-BE493+1),$V493/365*(BF493-$R493+1))))),0)</f>
        <v>0</v>
      </c>
      <c r="BH493" s="154">
        <v>46023</v>
      </c>
      <c r="BI493" s="154">
        <f>BH493+30</f>
        <v>46053</v>
      </c>
      <c r="BJ493" s="158">
        <f>IFERROR(IF(($R493-BI493)&gt;=0,0,IF(($S493-BH493)&lt;0,0,IF(AND(($S493-BI493)&gt;0,(BH493-$R493)&gt;0),$V493/365*(BI493-BH493+1),IF(AND(($S493-BI493)&lt;=0,(BH493-$R493)&gt;0),$V493/365*($S493-BH493+1),$V493/365*(BI493-$R493+1))))),0)</f>
        <v>0</v>
      </c>
      <c r="BK493" s="154">
        <f>BI493+1</f>
        <v>46054</v>
      </c>
      <c r="BL493" s="154">
        <f>BK493+27</f>
        <v>46081</v>
      </c>
      <c r="BM493" s="158">
        <f>IFERROR(IF(($R493-BL493)&gt;=0,0,IF(($S493-BK493)&lt;0,0,IF(AND(($S493-BL493)&gt;0,(BK493-$R493)&gt;0),$V493/365*(BL493-BK493+1),IF(AND(($S493-BL493)&lt;=0,(BK493-$R493)&gt;0),$V493/365*($S493-BK493+1),$V493/365*(BL493-$R493+1))))),0)</f>
        <v>0</v>
      </c>
      <c r="BN493" s="154">
        <f>BL493+1</f>
        <v>46082</v>
      </c>
      <c r="BO493" s="154">
        <f>BN493+30</f>
        <v>46112</v>
      </c>
      <c r="BP493" s="158">
        <f>IFERROR(IF(($R493-BO493)&gt;=0,0,IF(($S493-BN493)&lt;0,0,IF(AND(($S493-BO493)&gt;0,(BN493-$R493)&gt;0),$V493/365*(BO493-BN493+1),IF(AND(($S493-BO493)&lt;=0,(BN493-$R493)&gt;0),$V493/365*($S493-BN493+1),$V493/365*(BO493-$R493+1))))),0)</f>
        <v>0</v>
      </c>
      <c r="BQ493" s="154">
        <f>BO493+1</f>
        <v>46113</v>
      </c>
      <c r="BR493" s="154">
        <f>BQ493+29</f>
        <v>46142</v>
      </c>
      <c r="BS493" s="158">
        <f>IFERROR(IF(($R493-BR493)&gt;=0,0,IF(($S493-BQ493)&lt;0,0,IF(AND(($S493-BR493)&gt;0,(BQ493-$R493)&gt;0),$V493/365*(BR493-BQ493+1),IF(AND(($S493-BR493)&lt;=0,(BQ493-$R493)&gt;0),$V493/365*($S493-BQ493+1),$V493/365*(BR493-$R493+1))))),0)</f>
        <v>0</v>
      </c>
      <c r="BT493" s="154">
        <f>BR493+1</f>
        <v>46143</v>
      </c>
      <c r="BU493" s="154">
        <f>BT493+30</f>
        <v>46173</v>
      </c>
      <c r="BV493" s="158">
        <f>IFERROR(IF(($R493-BU493)&gt;=0,0,IF(($S493-BT493)&lt;0,0,IF(AND(($S493-BU493)&gt;0,(BT493-$R493)&gt;0),$V493/365*(BU493-BT493+1),IF(AND(($S493-BU493)&lt;=0,(BT493-$R493)&gt;0),$V493/365*($S493-BT493+1),$V493/365*(BU493-$R493+1))))),0)</f>
        <v>0</v>
      </c>
      <c r="BW493" s="154">
        <f>BU493+1</f>
        <v>46174</v>
      </c>
      <c r="BX493" s="154">
        <f>BW493+29</f>
        <v>46203</v>
      </c>
      <c r="BY493" s="158">
        <f>IFERROR(IF(($R493-BX493)&gt;=0,0,IF(($S493-BW493)&lt;0,0,IF(AND(($S493-BX493)&gt;0,(BW493-$R493)&gt;0),$V493/365*(BX493-BW493+1),IF(AND(($S493-BX493)&lt;=0,(BW493-$R493)&gt;0),$V493/365*($S493-BW493+1),$V493/365*(BX493-$R493+1))))),0)</f>
        <v>0</v>
      </c>
      <c r="BZ493" s="154">
        <f>BX493+1</f>
        <v>46204</v>
      </c>
      <c r="CA493" s="154">
        <f>BZ493+30</f>
        <v>46234</v>
      </c>
      <c r="CB493" s="158">
        <f>IFERROR(IF(($R493-CA493)&gt;=0,0,IF(($S493-BZ493)&lt;0,0,IF(AND(($S493-CA493)&gt;0,(BZ493-$R493)&gt;0),$V493/365*(CA493-BZ493+1),IF(AND(($S493-CA493)&lt;=0,(BZ493-$R493)&gt;0),$V493/365*($S493-BZ493+1),$V493/365*(CA493-$R493+1))))),0)</f>
        <v>0</v>
      </c>
      <c r="CC493" s="154">
        <f>CA493+1</f>
        <v>46235</v>
      </c>
      <c r="CD493" s="154">
        <f>CC493+30</f>
        <v>46265</v>
      </c>
      <c r="CE493" s="158">
        <f>IFERROR(IF(($R493-CD493)&gt;=0,0,IF(($S493-CC493)&lt;0,0,IF(AND(($S493-CD493)&gt;0,(CC493-$R493)&gt;0),$V493/365*(CD493-CC493+1),IF(AND(($S493-CD493)&lt;=0,(CC493-$R493)&gt;0),$V493/365*($S493-CC493+1),$V493/365*(CD493-$R493+1))))),0)</f>
        <v>0</v>
      </c>
      <c r="CF493" s="154">
        <f>CD493+1</f>
        <v>46266</v>
      </c>
      <c r="CG493" s="154">
        <f>CF493+29</f>
        <v>46295</v>
      </c>
      <c r="CH493" s="158">
        <f>IFERROR(IF(($R493-CG493)&gt;=0,0,IF(($S493-CF493)&lt;0,0,IF(AND(($S493-CG493)&gt;0,(CF493-$R493)&gt;0),$V493/365*(CG493-CF493+1),IF(AND(($S493-CG493)&lt;=0,(CF493-$R493)&gt;0),$V493/365*($S493-CF493+1),$V493/365*(CG493-$R493+1))))),0)</f>
        <v>0</v>
      </c>
      <c r="CI493" s="154">
        <f>CG493+1</f>
        <v>46296</v>
      </c>
      <c r="CJ493" s="154">
        <f>CI493+30</f>
        <v>46326</v>
      </c>
      <c r="CK493" s="158">
        <f>IFERROR(IF(($R493-CJ493)&gt;=0,0,IF(($S493-CI493)&lt;0,0,IF(AND(($S493-CJ493)&gt;0,(CI493-$R493)&gt;0),$V493/365*(CJ493-CI493+1),IF(AND(($S493-CJ493)&lt;=0,(CI493-$R493)&gt;0),$V493/365*($S493-CI493+1),$V493/365*(CJ493-$R493+1))))),0)</f>
        <v>0</v>
      </c>
      <c r="CL493" s="154">
        <f>CJ493+1</f>
        <v>46327</v>
      </c>
      <c r="CM493" s="154">
        <f>CL493+29</f>
        <v>46356</v>
      </c>
      <c r="CN493" s="158">
        <f>IFERROR(IF(($R493-CM493)&gt;=0,0,IF(($S493-CL493)&lt;0,0,IF(AND(($S493-CM493)&gt;0,(CL493-$R493)&gt;0),$V493/365*(CM493-CL493+1),IF(AND(($S493-CM493)&lt;=0,(CL493-$R493)&gt;0),$V493/365*($S493-CL493+1),$V493/365*(CM493-$R493+1))))),0)</f>
        <v>0</v>
      </c>
      <c r="CO493" s="154">
        <f>CM493+1</f>
        <v>46357</v>
      </c>
      <c r="CP493" s="154">
        <f>CO493+30</f>
        <v>46387</v>
      </c>
      <c r="CQ493" s="158">
        <f>IFERROR(IF(($R493-CP493)&gt;=0,0,IF(($S493-CO493)&lt;0,0,IF(AND(($S493-CP493)&gt;0,(CO493-$R493)&gt;0),$V493/365*(CP493-CO493+1),IF(AND(($S493-CP493)&lt;=0,(CO493-$R493)&gt;0),$V493/365*($S493-CO493+1),$V493/365*(CP493-$R493+1))))),0)</f>
        <v>0</v>
      </c>
    </row>
    <row r="494" s="80" customFormat="1" ht="24" customHeight="1" outlineLevel="3" spans="1:95">
      <c r="A494" s="119"/>
      <c r="B494" s="120"/>
      <c r="C494" s="121"/>
      <c r="D494" s="119"/>
      <c r="E494" s="120"/>
      <c r="F494" s="120"/>
      <c r="G494" s="120"/>
      <c r="H494" s="122"/>
      <c r="I494" s="122"/>
      <c r="J494" s="122">
        <f>Z494+AC494+AF494+AI494+AL494+AO494+AR494+AU494+AX494+BA494+BD494+BG494</f>
        <v>0</v>
      </c>
      <c r="K494" s="122">
        <f>K493+1</f>
        <v>4</v>
      </c>
      <c r="L494" s="147"/>
      <c r="M494" s="148">
        <f>IFERROR(VLOOKUP($L494,'2-2 引出数据_合同数据仓库'!$B$2:$BP$10000,3,FALSE),0)</f>
        <v>0</v>
      </c>
      <c r="N494" s="122"/>
      <c r="O494" s="148">
        <f>IFERROR(VLOOKUP((LEFT(VLOOKUP($L494,'2-2 引出数据_合同数据仓库'!$B$2:$BP$10000,64,FALSE),15)&amp;(RIGHT(VLOOKUP($L494,'2-2 引出数据_合同数据仓库'!$B$2:$BP$10000,64,FALSE),4)+1)),'2-2 引出数据_合同数据仓库'!$B$2:$BP$10000,3,FALSE),0)</f>
        <v>0</v>
      </c>
      <c r="P494" s="122"/>
      <c r="Q494" s="122">
        <f>IFERROR(VLOOKUP($L494,'2-2 引出数据_合同数据仓库'!$B$2:$BP$10000,28,FALSE),0)</f>
        <v>0</v>
      </c>
      <c r="R494" s="122">
        <f>IFERROR(VLOOKUP($L494,'2-2 引出数据_合同数据仓库'!$B$2:$BP$10000,29,FALSE),0)</f>
        <v>0</v>
      </c>
      <c r="S494" s="122">
        <f>IFERROR(VLOOKUP($L494,'2-2 引出数据_合同数据仓库'!$B$2:$BP$10000,4,FALSE),0)</f>
        <v>0</v>
      </c>
      <c r="T494" s="122"/>
      <c r="U494" s="122">
        <f>IFERROR(VLOOKUP($L494,'2-2 引出数据_合同数据仓库'!$B$2:$BP$10000,15,FALSE),0)</f>
        <v>0</v>
      </c>
      <c r="V494" s="122">
        <f>U494/(S494-R494+1)*365</f>
        <v>0</v>
      </c>
      <c r="W494" s="122"/>
      <c r="X494" s="154">
        <v>45658</v>
      </c>
      <c r="Y494" s="154">
        <f>X494+30</f>
        <v>45688</v>
      </c>
      <c r="Z494" s="158">
        <f>IFERROR(IF(($R494-Y494)&gt;=0,0,IF(($S494-X494)&lt;0,0,IF(AND(($S494-Y494)&gt;0,(X494-$R494)&gt;0),$V494/365*(Y494-X494+1),IF(AND(($S494-Y494)&lt;=0,(X494-$R494)&gt;0),$V494/365*($S494-X494+1),$V494/365*(Y494-$R494+1))))),0)</f>
        <v>0</v>
      </c>
      <c r="AA494" s="154">
        <f>Y494+1</f>
        <v>45689</v>
      </c>
      <c r="AB494" s="154">
        <f>AA494+27</f>
        <v>45716</v>
      </c>
      <c r="AC494" s="158">
        <f>IFERROR(IF(($R494-AB494)&gt;=0,0,IF(($S494-AA494)&lt;0,0,IF(AND(($S494-AB494)&gt;0,(AA494-$R494)&gt;0),$V494/365*(AB494-AA494+1),IF(AND(($S494-AB494)&lt;=0,(AA494-$R494)&gt;0),$V494/365*($S494-AA494+1),$V494/365*(AB494-$R494+1))))),0)</f>
        <v>0</v>
      </c>
      <c r="AD494" s="154">
        <f>AB494+1</f>
        <v>45717</v>
      </c>
      <c r="AE494" s="154">
        <f>AD494+30</f>
        <v>45747</v>
      </c>
      <c r="AF494" s="158">
        <f>IFERROR(IF(($R494-AE494)&gt;=0,0,IF(($S494-AD494)&lt;0,0,IF(AND(($S494-AE494)&gt;0,(AD494-$R494)&gt;0),$V494/365*(AE494-AD494+1),IF(AND(($S494-AE494)&lt;=0,(AD494-$R494)&gt;0),$V494/365*($S494-AD494+1),$V494/365*(AE494-$R494+1))))),0)</f>
        <v>0</v>
      </c>
      <c r="AG494" s="154">
        <f>AE494+1</f>
        <v>45748</v>
      </c>
      <c r="AH494" s="154">
        <f>AG494+29</f>
        <v>45777</v>
      </c>
      <c r="AI494" s="158">
        <f>IFERROR(IF(($R494-AH494)&gt;=0,0,IF(($S494-AG494)&lt;0,0,IF(AND(($S494-AH494)&gt;0,(AG494-$R494)&gt;0),$V494/365*(AH494-AG494+1),IF(AND(($S494-AH494)&lt;=0,(AG494-$R494)&gt;0),$V494/365*($S494-AG494+1),$V494/365*(AH494-$R494+1))))),0)</f>
        <v>0</v>
      </c>
      <c r="AJ494" s="154">
        <f>AH494+1</f>
        <v>45778</v>
      </c>
      <c r="AK494" s="154">
        <f>AJ494+30</f>
        <v>45808</v>
      </c>
      <c r="AL494" s="158">
        <f>IFERROR(IF(($R494-AK494)&gt;=0,0,IF(($S494-AJ494)&lt;0,0,IF(AND(($S494-AK494)&gt;0,(AJ494-$R494)&gt;0),$V494/365*(AK494-AJ494+1),IF(AND(($S494-AK494)&lt;=0,(AJ494-$R494)&gt;0),$V494/365*($S494-AJ494+1),$V494/365*(AK494-$R494+1))))),0)</f>
        <v>0</v>
      </c>
      <c r="AM494" s="154">
        <f>AK494+1</f>
        <v>45809</v>
      </c>
      <c r="AN494" s="154">
        <f>AM494+29</f>
        <v>45838</v>
      </c>
      <c r="AO494" s="158">
        <f>IFERROR(IF(($R494-AN494)&gt;=0,0,IF(($S494-AM494)&lt;0,0,IF(AND(($S494-AN494)&gt;0,(AM494-$R494)&gt;0),$V494/365*(AN494-AM494+1),IF(AND(($S494-AN494)&lt;=0,(AM494-$R494)&gt;0),$V494/365*($S494-AM494+1),$V494/365*(AN494-$R494+1))))),0)</f>
        <v>0</v>
      </c>
      <c r="AP494" s="154">
        <f>AN494+1</f>
        <v>45839</v>
      </c>
      <c r="AQ494" s="154">
        <f>AP494+30</f>
        <v>45869</v>
      </c>
      <c r="AR494" s="158">
        <f>IFERROR(IF(($R494-AQ494)&gt;=0,0,IF(($S494-AP494)&lt;0,0,IF(AND(($S494-AQ494)&gt;0,(AP494-$R494)&gt;0),$V494/365*(AQ494-AP494+1),IF(AND(($S494-AQ494)&lt;=0,(AP494-$R494)&gt;0),$V494/365*($S494-AP494+1),$V494/365*(AQ494-$R494+1))))),0)</f>
        <v>0</v>
      </c>
      <c r="AS494" s="154">
        <f>AQ494+1</f>
        <v>45870</v>
      </c>
      <c r="AT494" s="154">
        <f>AS494+30</f>
        <v>45900</v>
      </c>
      <c r="AU494" s="158">
        <f>IFERROR(IF(($R494-AT494)&gt;=0,0,IF(($S494-AS494)&lt;0,0,IF(AND(($S494-AT494)&gt;0,(AS494-$R494)&gt;0),$V494/365*(AT494-AS494+1),IF(AND(($S494-AT494)&lt;=0,(AS494-$R494)&gt;0),$V494/365*($S494-AS494+1),$V494/365*(AT494-$R494+1))))),0)</f>
        <v>0</v>
      </c>
      <c r="AV494" s="154">
        <f>AT494+1</f>
        <v>45901</v>
      </c>
      <c r="AW494" s="154">
        <f>AV494+29</f>
        <v>45930</v>
      </c>
      <c r="AX494" s="158">
        <f>IFERROR(IF(($R494-AW494)&gt;=0,0,IF(($S494-AV494)&lt;0,0,IF(AND(($S494-AW494)&gt;0,(AV494-$R494)&gt;0),$V494/365*(AW494-AV494+1),IF(AND(($S494-AW494)&lt;=0,(AV494-$R494)&gt;0),$V494/365*($S494-AV494+1),$V494/365*(AW494-$R494+1))))),0)</f>
        <v>0</v>
      </c>
      <c r="AY494" s="154">
        <f>AW494+1</f>
        <v>45931</v>
      </c>
      <c r="AZ494" s="154">
        <f>AY494+30</f>
        <v>45961</v>
      </c>
      <c r="BA494" s="158">
        <f>IFERROR(IF(($R494-AZ494)&gt;=0,0,IF(($S494-AY494)&lt;0,0,IF(AND(($S494-AZ494)&gt;0,(AY494-$R494)&gt;0),$V494/365*(AZ494-AY494+1),IF(AND(($S494-AZ494)&lt;=0,(AY494-$R494)&gt;0),$V494/365*($S494-AY494+1),$V494/365*(AZ494-$R494+1))))),0)</f>
        <v>0</v>
      </c>
      <c r="BB494" s="154">
        <f>AZ494+1</f>
        <v>45962</v>
      </c>
      <c r="BC494" s="154">
        <f>BB494+29</f>
        <v>45991</v>
      </c>
      <c r="BD494" s="158">
        <f>IFERROR(IF(($R494-BC494)&gt;=0,0,IF(($S494-BB494)&lt;0,0,IF(AND(($S494-BC494)&gt;0,(BB494-$R494)&gt;0),$V494/365*(BC494-BB494+1),IF(AND(($S494-BC494)&lt;=0,(BB494-$R494)&gt;0),$V494/365*($S494-BB494+1),$V494/365*(BC494-$R494+1))))),0)</f>
        <v>0</v>
      </c>
      <c r="BE494" s="154">
        <f>BC494+1</f>
        <v>45992</v>
      </c>
      <c r="BF494" s="154">
        <f>BE494+30</f>
        <v>46022</v>
      </c>
      <c r="BG494" s="158">
        <f>IFERROR(IF(($R494-BF494)&gt;=0,0,IF(($S494-BE494)&lt;0,0,IF(AND(($S494-BF494)&gt;0,(BE494-$R494)&gt;0),$V494/365*(BF494-BE494+1),IF(AND(($S494-BF494)&lt;=0,(BE494-$R494)&gt;0),$V494/365*($S494-BE494+1),$V494/365*(BF494-$R494+1))))),0)</f>
        <v>0</v>
      </c>
      <c r="BH494" s="154">
        <v>46023</v>
      </c>
      <c r="BI494" s="154">
        <f>BH494+30</f>
        <v>46053</v>
      </c>
      <c r="BJ494" s="158">
        <f>IFERROR(IF(($R494-BI494)&gt;=0,0,IF(($S494-BH494)&lt;0,0,IF(AND(($S494-BI494)&gt;0,(BH494-$R494)&gt;0),$V494/365*(BI494-BH494+1),IF(AND(($S494-BI494)&lt;=0,(BH494-$R494)&gt;0),$V494/365*($S494-BH494+1),$V494/365*(BI494-$R494+1))))),0)</f>
        <v>0</v>
      </c>
      <c r="BK494" s="154">
        <f>BI494+1</f>
        <v>46054</v>
      </c>
      <c r="BL494" s="154">
        <f>BK494+27</f>
        <v>46081</v>
      </c>
      <c r="BM494" s="158">
        <f>IFERROR(IF(($R494-BL494)&gt;=0,0,IF(($S494-BK494)&lt;0,0,IF(AND(($S494-BL494)&gt;0,(BK494-$R494)&gt;0),$V494/365*(BL494-BK494+1),IF(AND(($S494-BL494)&lt;=0,(BK494-$R494)&gt;0),$V494/365*($S494-BK494+1),$V494/365*(BL494-$R494+1))))),0)</f>
        <v>0</v>
      </c>
      <c r="BN494" s="154">
        <f>BL494+1</f>
        <v>46082</v>
      </c>
      <c r="BO494" s="154">
        <f>BN494+30</f>
        <v>46112</v>
      </c>
      <c r="BP494" s="158">
        <f>IFERROR(IF(($R494-BO494)&gt;=0,0,IF(($S494-BN494)&lt;0,0,IF(AND(($S494-BO494)&gt;0,(BN494-$R494)&gt;0),$V494/365*(BO494-BN494+1),IF(AND(($S494-BO494)&lt;=0,(BN494-$R494)&gt;0),$V494/365*($S494-BN494+1),$V494/365*(BO494-$R494+1))))),0)</f>
        <v>0</v>
      </c>
      <c r="BQ494" s="154">
        <f>BO494+1</f>
        <v>46113</v>
      </c>
      <c r="BR494" s="154">
        <f>BQ494+29</f>
        <v>46142</v>
      </c>
      <c r="BS494" s="158">
        <f>IFERROR(IF(($R494-BR494)&gt;=0,0,IF(($S494-BQ494)&lt;0,0,IF(AND(($S494-BR494)&gt;0,(BQ494-$R494)&gt;0),$V494/365*(BR494-BQ494+1),IF(AND(($S494-BR494)&lt;=0,(BQ494-$R494)&gt;0),$V494/365*($S494-BQ494+1),$V494/365*(BR494-$R494+1))))),0)</f>
        <v>0</v>
      </c>
      <c r="BT494" s="154">
        <f>BR494+1</f>
        <v>46143</v>
      </c>
      <c r="BU494" s="154">
        <f>BT494+30</f>
        <v>46173</v>
      </c>
      <c r="BV494" s="158">
        <f>IFERROR(IF(($R494-BU494)&gt;=0,0,IF(($S494-BT494)&lt;0,0,IF(AND(($S494-BU494)&gt;0,(BT494-$R494)&gt;0),$V494/365*(BU494-BT494+1),IF(AND(($S494-BU494)&lt;=0,(BT494-$R494)&gt;0),$V494/365*($S494-BT494+1),$V494/365*(BU494-$R494+1))))),0)</f>
        <v>0</v>
      </c>
      <c r="BW494" s="154">
        <f>BU494+1</f>
        <v>46174</v>
      </c>
      <c r="BX494" s="154">
        <f>BW494+29</f>
        <v>46203</v>
      </c>
      <c r="BY494" s="158">
        <f>IFERROR(IF(($R494-BX494)&gt;=0,0,IF(($S494-BW494)&lt;0,0,IF(AND(($S494-BX494)&gt;0,(BW494-$R494)&gt;0),$V494/365*(BX494-BW494+1),IF(AND(($S494-BX494)&lt;=0,(BW494-$R494)&gt;0),$V494/365*($S494-BW494+1),$V494/365*(BX494-$R494+1))))),0)</f>
        <v>0</v>
      </c>
      <c r="BZ494" s="154">
        <f>BX494+1</f>
        <v>46204</v>
      </c>
      <c r="CA494" s="154">
        <f>BZ494+30</f>
        <v>46234</v>
      </c>
      <c r="CB494" s="158">
        <f>IFERROR(IF(($R494-CA494)&gt;=0,0,IF(($S494-BZ494)&lt;0,0,IF(AND(($S494-CA494)&gt;0,(BZ494-$R494)&gt;0),$V494/365*(CA494-BZ494+1),IF(AND(($S494-CA494)&lt;=0,(BZ494-$R494)&gt;0),$V494/365*($S494-BZ494+1),$V494/365*(CA494-$R494+1))))),0)</f>
        <v>0</v>
      </c>
      <c r="CC494" s="154">
        <f>CA494+1</f>
        <v>46235</v>
      </c>
      <c r="CD494" s="154">
        <f>CC494+30</f>
        <v>46265</v>
      </c>
      <c r="CE494" s="158">
        <f>IFERROR(IF(($R494-CD494)&gt;=0,0,IF(($S494-CC494)&lt;0,0,IF(AND(($S494-CD494)&gt;0,(CC494-$R494)&gt;0),$V494/365*(CD494-CC494+1),IF(AND(($S494-CD494)&lt;=0,(CC494-$R494)&gt;0),$V494/365*($S494-CC494+1),$V494/365*(CD494-$R494+1))))),0)</f>
        <v>0</v>
      </c>
      <c r="CF494" s="154">
        <f>CD494+1</f>
        <v>46266</v>
      </c>
      <c r="CG494" s="154">
        <f>CF494+29</f>
        <v>46295</v>
      </c>
      <c r="CH494" s="158">
        <f>IFERROR(IF(($R494-CG494)&gt;=0,0,IF(($S494-CF494)&lt;0,0,IF(AND(($S494-CG494)&gt;0,(CF494-$R494)&gt;0),$V494/365*(CG494-CF494+1),IF(AND(($S494-CG494)&lt;=0,(CF494-$R494)&gt;0),$V494/365*($S494-CF494+1),$V494/365*(CG494-$R494+1))))),0)</f>
        <v>0</v>
      </c>
      <c r="CI494" s="154">
        <f>CG494+1</f>
        <v>46296</v>
      </c>
      <c r="CJ494" s="154">
        <f>CI494+30</f>
        <v>46326</v>
      </c>
      <c r="CK494" s="158">
        <f>IFERROR(IF(($R494-CJ494)&gt;=0,0,IF(($S494-CI494)&lt;0,0,IF(AND(($S494-CJ494)&gt;0,(CI494-$R494)&gt;0),$V494/365*(CJ494-CI494+1),IF(AND(($S494-CJ494)&lt;=0,(CI494-$R494)&gt;0),$V494/365*($S494-CI494+1),$V494/365*(CJ494-$R494+1))))),0)</f>
        <v>0</v>
      </c>
      <c r="CL494" s="154">
        <f>CJ494+1</f>
        <v>46327</v>
      </c>
      <c r="CM494" s="154">
        <f>CL494+29</f>
        <v>46356</v>
      </c>
      <c r="CN494" s="158">
        <f>IFERROR(IF(($R494-CM494)&gt;=0,0,IF(($S494-CL494)&lt;0,0,IF(AND(($S494-CM494)&gt;0,(CL494-$R494)&gt;0),$V494/365*(CM494-CL494+1),IF(AND(($S494-CM494)&lt;=0,(CL494-$R494)&gt;0),$V494/365*($S494-CL494+1),$V494/365*(CM494-$R494+1))))),0)</f>
        <v>0</v>
      </c>
      <c r="CO494" s="154">
        <f>CM494+1</f>
        <v>46357</v>
      </c>
      <c r="CP494" s="154">
        <f>CO494+30</f>
        <v>46387</v>
      </c>
      <c r="CQ494" s="158">
        <f>IFERROR(IF(($R494-CP494)&gt;=0,0,IF(($S494-CO494)&lt;0,0,IF(AND(($S494-CP494)&gt;0,(CO494-$R494)&gt;0),$V494/365*(CP494-CO494+1),IF(AND(($S494-CP494)&lt;=0,(CO494-$R494)&gt;0),$V494/365*($S494-CO494+1),$V494/365*(CP494-$R494+1))))),0)</f>
        <v>0</v>
      </c>
    </row>
    <row r="495" s="80" customFormat="1" ht="24" customHeight="1" outlineLevel="4" spans="1:95">
      <c r="A495" s="123" t="s">
        <v>2814</v>
      </c>
      <c r="B495" s="124"/>
      <c r="C495" s="124"/>
      <c r="D495" s="124"/>
      <c r="E495" s="124"/>
      <c r="F495" s="124"/>
      <c r="G495" s="125"/>
      <c r="H495" s="126"/>
      <c r="I495" s="126"/>
      <c r="J495" s="126"/>
      <c r="K495" s="126"/>
      <c r="L495" s="149"/>
      <c r="M495" s="149"/>
      <c r="N495" s="126"/>
      <c r="O495" s="126"/>
      <c r="P495" s="126"/>
      <c r="Q495" s="126"/>
      <c r="R495" s="126"/>
      <c r="S495" s="126"/>
      <c r="T495" s="126"/>
      <c r="U495" s="126"/>
      <c r="V495" s="126"/>
      <c r="W495" s="126"/>
      <c r="X495" s="126"/>
      <c r="Y495" s="126"/>
      <c r="Z495" s="126"/>
      <c r="AA495" s="126"/>
      <c r="AB495" s="126"/>
      <c r="AC495" s="126"/>
      <c r="AD495" s="126"/>
      <c r="AE495" s="126"/>
      <c r="AF495" s="126"/>
      <c r="AG495" s="126"/>
      <c r="AH495" s="126"/>
      <c r="AI495" s="126"/>
      <c r="AJ495" s="126"/>
      <c r="AK495" s="126"/>
      <c r="AL495" s="126"/>
      <c r="AM495" s="126"/>
      <c r="AN495" s="126"/>
      <c r="AO495" s="126"/>
      <c r="AP495" s="126"/>
      <c r="AQ495" s="126"/>
      <c r="AR495" s="126"/>
      <c r="AS495" s="126"/>
      <c r="AT495" s="126"/>
      <c r="AU495" s="126"/>
      <c r="AV495" s="126"/>
      <c r="AW495" s="126"/>
      <c r="AX495" s="126"/>
      <c r="AY495" s="126"/>
      <c r="AZ495" s="126"/>
      <c r="BA495" s="126"/>
      <c r="BB495" s="126"/>
      <c r="BC495" s="126"/>
      <c r="BD495" s="126"/>
      <c r="BE495" s="126"/>
      <c r="BF495" s="126"/>
      <c r="BG495" s="126"/>
      <c r="BH495" s="126"/>
      <c r="BI495" s="126"/>
      <c r="BJ495" s="126"/>
      <c r="BK495" s="126"/>
      <c r="BL495" s="126"/>
      <c r="BM495" s="126"/>
      <c r="BN495" s="126"/>
      <c r="BO495" s="126"/>
      <c r="BP495" s="126"/>
      <c r="BQ495" s="126"/>
      <c r="BR495" s="126"/>
      <c r="BS495" s="126"/>
      <c r="BT495" s="126"/>
      <c r="BU495" s="126"/>
      <c r="BV495" s="126"/>
      <c r="BW495" s="126"/>
      <c r="BX495" s="126"/>
      <c r="BY495" s="126"/>
      <c r="BZ495" s="126"/>
      <c r="CA495" s="126"/>
      <c r="CB495" s="126"/>
      <c r="CC495" s="126"/>
      <c r="CD495" s="126"/>
      <c r="CE495" s="126"/>
      <c r="CF495" s="126"/>
      <c r="CG495" s="126"/>
      <c r="CH495" s="126"/>
      <c r="CI495" s="126"/>
      <c r="CJ495" s="126"/>
      <c r="CK495" s="126"/>
      <c r="CL495" s="126"/>
      <c r="CM495" s="126"/>
      <c r="CN495" s="126"/>
      <c r="CO495" s="126"/>
      <c r="CP495" s="126"/>
      <c r="CQ495" s="126"/>
    </row>
    <row r="496" ht="24" customHeight="1" outlineLevel="2" spans="1:95">
      <c r="A496" s="49"/>
      <c r="B496" s="112" t="s">
        <v>792</v>
      </c>
      <c r="C496" s="113" t="s">
        <v>1595</v>
      </c>
      <c r="D496" s="49" t="s">
        <v>1596</v>
      </c>
      <c r="E496" s="112"/>
      <c r="F496" s="112"/>
      <c r="G496" s="112"/>
      <c r="H496" s="114">
        <f>X496+AA496+AD496+AG496+AJ496+AM496+AP496+AS496+AV496+AY496+BB496+BE496</f>
        <v>0</v>
      </c>
      <c r="I496" s="114">
        <f>Y496+AB496+AE496+AH496+AK496+AN496+AQ496+AT496+AW496+AZ496+BC496+BF496</f>
        <v>0</v>
      </c>
      <c r="J496" s="114">
        <f>Z496+AC496+AF496+AI496+AL496+AO496+AR496+AU496+AX496+BA496+BD496+BG496</f>
        <v>0</v>
      </c>
      <c r="K496" s="114"/>
      <c r="L496" s="145"/>
      <c r="M496" s="145"/>
      <c r="N496" s="114"/>
      <c r="O496" s="114"/>
      <c r="P496" s="114"/>
      <c r="Q496" s="114"/>
      <c r="R496" s="114"/>
      <c r="S496" s="114"/>
      <c r="T496" s="114"/>
      <c r="U496" s="114"/>
      <c r="V496" s="114"/>
      <c r="W496" s="114"/>
      <c r="X496" s="114">
        <f>VLOOKUP($C496,'1 预算编制表单'!$C:$BJ,27,FALSE)</f>
        <v>0</v>
      </c>
      <c r="Y496" s="114">
        <f>X496-Z496</f>
        <v>0</v>
      </c>
      <c r="Z496" s="114">
        <f>SUM(Z497:Z501)</f>
        <v>0</v>
      </c>
      <c r="AA496" s="114">
        <f>VLOOKUP($C496,'1 预算编制表单'!$C:$BJ,30,FALSE)</f>
        <v>0</v>
      </c>
      <c r="AB496" s="114">
        <f>AA496-AC496</f>
        <v>0</v>
      </c>
      <c r="AC496" s="114">
        <f>SUM(AC497:AC501)</f>
        <v>0</v>
      </c>
      <c r="AD496" s="114">
        <f>VLOOKUP($C496,'1 预算编制表单'!$C:$BJ,33,FALSE)</f>
        <v>0</v>
      </c>
      <c r="AE496" s="114">
        <f>AD496-AF496</f>
        <v>0</v>
      </c>
      <c r="AF496" s="114">
        <f>SUM(AF497:AF501)</f>
        <v>0</v>
      </c>
      <c r="AG496" s="114">
        <f>VLOOKUP($C496,'1 预算编制表单'!$C:$BJ,36,FALSE)</f>
        <v>0</v>
      </c>
      <c r="AH496" s="114">
        <f>AG496-AI496</f>
        <v>0</v>
      </c>
      <c r="AI496" s="114">
        <f>SUM(AI497:AI501)</f>
        <v>0</v>
      </c>
      <c r="AJ496" s="114">
        <f>VLOOKUP($C496,'1 预算编制表单'!$C:$BJ,39,FALSE)</f>
        <v>0</v>
      </c>
      <c r="AK496" s="114">
        <f>AJ496-AL496</f>
        <v>0</v>
      </c>
      <c r="AL496" s="114">
        <f>SUM(AL497:AL501)</f>
        <v>0</v>
      </c>
      <c r="AM496" s="114">
        <f>VLOOKUP($C496,'1 预算编制表单'!$C:$BJ,42,FALSE)</f>
        <v>0</v>
      </c>
      <c r="AN496" s="114">
        <f>AM496-AO496</f>
        <v>0</v>
      </c>
      <c r="AO496" s="114">
        <f>SUM(AO497:AO501)</f>
        <v>0</v>
      </c>
      <c r="AP496" s="114">
        <f>VLOOKUP($C496,'1 预算编制表单'!$C:$BJ,45,FALSE)</f>
        <v>0</v>
      </c>
      <c r="AQ496" s="114">
        <f>AP496-AR496</f>
        <v>0</v>
      </c>
      <c r="AR496" s="114">
        <f>SUM(AR497:AR501)</f>
        <v>0</v>
      </c>
      <c r="AS496" s="114">
        <f>VLOOKUP($C496,'1 预算编制表单'!$C:$BJ,48,FALSE)</f>
        <v>0</v>
      </c>
      <c r="AT496" s="114">
        <f>AS496-AU496</f>
        <v>0</v>
      </c>
      <c r="AU496" s="114">
        <f>SUM(AU497:AU501)</f>
        <v>0</v>
      </c>
      <c r="AV496" s="114">
        <f>VLOOKUP($C496,'1 预算编制表单'!$C:$BJ,51,FALSE)</f>
        <v>0</v>
      </c>
      <c r="AW496" s="114">
        <f>AV496-AX496</f>
        <v>0</v>
      </c>
      <c r="AX496" s="114">
        <f>SUM(AX497:AX501)</f>
        <v>0</v>
      </c>
      <c r="AY496" s="114">
        <f>VLOOKUP($C496,'1 预算编制表单'!$C:$BJ,54,FALSE)</f>
        <v>0</v>
      </c>
      <c r="AZ496" s="114">
        <f>AY496-BA496</f>
        <v>0</v>
      </c>
      <c r="BA496" s="114">
        <f>SUM(BA497:BA501)</f>
        <v>0</v>
      </c>
      <c r="BB496" s="114">
        <f>VLOOKUP($C496,'1 预算编制表单'!$C:$BJ,57,FALSE)</f>
        <v>0</v>
      </c>
      <c r="BC496" s="114">
        <f>BB496-BD496</f>
        <v>0</v>
      </c>
      <c r="BD496" s="114">
        <f>SUM(BD497:BD501)</f>
        <v>0</v>
      </c>
      <c r="BE496" s="114">
        <f>VLOOKUP($C496,'1 预算编制表单'!$C:$BJ,60,FALSE)</f>
        <v>0</v>
      </c>
      <c r="BF496" s="114">
        <f>BE496-BG496</f>
        <v>0</v>
      </c>
      <c r="BG496" s="114">
        <f>SUM(BG497:BG501)</f>
        <v>0</v>
      </c>
      <c r="BH496" s="114">
        <f>VLOOKUP($C496,'1 预算编制表单'!$C:$BJ,27,FALSE)</f>
        <v>0</v>
      </c>
      <c r="BI496" s="114">
        <f>BH496-BJ496</f>
        <v>0</v>
      </c>
      <c r="BJ496" s="114">
        <f>SUM(BJ497:BJ501)</f>
        <v>0</v>
      </c>
      <c r="BK496" s="114">
        <f>VLOOKUP($C496,'1 预算编制表单'!$C:$BJ,30,FALSE)</f>
        <v>0</v>
      </c>
      <c r="BL496" s="114">
        <f>BK496-BM496</f>
        <v>0</v>
      </c>
      <c r="BM496" s="114">
        <f>SUM(BM497:BM501)</f>
        <v>0</v>
      </c>
      <c r="BN496" s="114">
        <f>VLOOKUP($C496,'1 预算编制表单'!$C:$BJ,33,FALSE)</f>
        <v>0</v>
      </c>
      <c r="BO496" s="114">
        <f>BN496-BP496</f>
        <v>0</v>
      </c>
      <c r="BP496" s="114">
        <f>SUM(BP497:BP501)</f>
        <v>0</v>
      </c>
      <c r="BQ496" s="114">
        <f>VLOOKUP($C496,'1 预算编制表单'!$C:$BJ,36,FALSE)</f>
        <v>0</v>
      </c>
      <c r="BR496" s="114">
        <f>BQ496-BS496</f>
        <v>0</v>
      </c>
      <c r="BS496" s="114">
        <f>SUM(BS497:BS501)</f>
        <v>0</v>
      </c>
      <c r="BT496" s="114">
        <f>VLOOKUP($C496,'1 预算编制表单'!$C:$BJ,39,FALSE)</f>
        <v>0</v>
      </c>
      <c r="BU496" s="114">
        <f>BT496-BV496</f>
        <v>0</v>
      </c>
      <c r="BV496" s="114">
        <f>SUM(BV497:BV501)</f>
        <v>0</v>
      </c>
      <c r="BW496" s="114">
        <f>VLOOKUP($C496,'1 预算编制表单'!$C:$BJ,42,FALSE)</f>
        <v>0</v>
      </c>
      <c r="BX496" s="114">
        <f>BW496-BY496</f>
        <v>0</v>
      </c>
      <c r="BY496" s="114">
        <f>SUM(BY497:BY501)</f>
        <v>0</v>
      </c>
      <c r="BZ496" s="114">
        <f>VLOOKUP($C496,'1 预算编制表单'!$C:$BJ,45,FALSE)</f>
        <v>0</v>
      </c>
      <c r="CA496" s="114">
        <f>BZ496-CB496</f>
        <v>0</v>
      </c>
      <c r="CB496" s="114">
        <f>SUM(CB497:CB501)</f>
        <v>0</v>
      </c>
      <c r="CC496" s="114">
        <f>VLOOKUP($C496,'1 预算编制表单'!$C:$BJ,48,FALSE)</f>
        <v>0</v>
      </c>
      <c r="CD496" s="114">
        <f>CC496-CE496</f>
        <v>0</v>
      </c>
      <c r="CE496" s="114">
        <f>SUM(CE497:CE501)</f>
        <v>0</v>
      </c>
      <c r="CF496" s="114">
        <f>VLOOKUP($C496,'1 预算编制表单'!$C:$BJ,51,FALSE)</f>
        <v>0</v>
      </c>
      <c r="CG496" s="114">
        <f>CF496-CH496</f>
        <v>0</v>
      </c>
      <c r="CH496" s="114">
        <f>SUM(CH497:CH501)</f>
        <v>0</v>
      </c>
      <c r="CI496" s="114">
        <f>VLOOKUP($C496,'1 预算编制表单'!$C:$BJ,54,FALSE)</f>
        <v>0</v>
      </c>
      <c r="CJ496" s="114">
        <f>CI496-CK496</f>
        <v>0</v>
      </c>
      <c r="CK496" s="114">
        <f>SUM(CK497:CK501)</f>
        <v>0</v>
      </c>
      <c r="CL496" s="114">
        <f>VLOOKUP($C496,'1 预算编制表单'!$C:$BJ,57,FALSE)</f>
        <v>0</v>
      </c>
      <c r="CM496" s="114">
        <f>CL496-CN496</f>
        <v>0</v>
      </c>
      <c r="CN496" s="114">
        <f>SUM(CN497:CN501)</f>
        <v>0</v>
      </c>
      <c r="CO496" s="114">
        <f>VLOOKUP($C496,'1 预算编制表单'!$C:$BJ,60,FALSE)</f>
        <v>0</v>
      </c>
      <c r="CP496" s="114">
        <f>CO496-CQ496</f>
        <v>0</v>
      </c>
      <c r="CQ496" s="114">
        <f>SUM(CQ497:CQ501)</f>
        <v>0</v>
      </c>
    </row>
    <row r="497" s="80" customFormat="1" ht="24" customHeight="1" outlineLevel="3" spans="1:95">
      <c r="A497" s="119"/>
      <c r="B497" s="120"/>
      <c r="C497" s="121"/>
      <c r="D497" s="119"/>
      <c r="E497" s="120"/>
      <c r="F497" s="120"/>
      <c r="G497" s="120"/>
      <c r="H497" s="122"/>
      <c r="I497" s="122"/>
      <c r="J497" s="122">
        <f>Z497+AC497+AF497+AI497+AL497+AO497+AR497+AU497+AX497+BA497+BD497+BG497</f>
        <v>0</v>
      </c>
      <c r="K497" s="122">
        <v>1</v>
      </c>
      <c r="L497" s="147"/>
      <c r="M497" s="148">
        <f>IFERROR(VLOOKUP($L497,'2-2 引出数据_合同数据仓库'!$B$2:$BP$10000,3,FALSE),0)</f>
        <v>0</v>
      </c>
      <c r="N497" s="122"/>
      <c r="O497" s="148">
        <f>IFERROR(VLOOKUP((LEFT(VLOOKUP($L497,'2-2 引出数据_合同数据仓库'!$B$2:$BP$10000,64,FALSE),15)&amp;(RIGHT(VLOOKUP($L497,'2-2 引出数据_合同数据仓库'!$B$2:$BP$10000,64,FALSE),4)+1)),'2-2 引出数据_合同数据仓库'!$B$2:$BP$10000,3,FALSE),0)</f>
        <v>0</v>
      </c>
      <c r="P497" s="122"/>
      <c r="Q497" s="122">
        <f>IFERROR(VLOOKUP($L497,'2-2 引出数据_合同数据仓库'!$B$2:$BP$10000,28,FALSE),0)</f>
        <v>0</v>
      </c>
      <c r="R497" s="122">
        <f>IFERROR(VLOOKUP($L497,'2-2 引出数据_合同数据仓库'!$B$2:$BP$10000,29,FALSE),0)</f>
        <v>0</v>
      </c>
      <c r="S497" s="122">
        <f>IFERROR(VLOOKUP($L497,'2-2 引出数据_合同数据仓库'!$B$2:$BP$10000,4,FALSE),0)</f>
        <v>0</v>
      </c>
      <c r="T497" s="122"/>
      <c r="U497" s="122">
        <f>IFERROR(VLOOKUP($L497,'2-2 引出数据_合同数据仓库'!$B$2:$BP$10000,15,FALSE),0)</f>
        <v>0</v>
      </c>
      <c r="V497" s="122">
        <f>U497/(S497-R497+1)*365</f>
        <v>0</v>
      </c>
      <c r="W497" s="122"/>
      <c r="X497" s="154">
        <v>45658</v>
      </c>
      <c r="Y497" s="154">
        <f>X497+30</f>
        <v>45688</v>
      </c>
      <c r="Z497" s="158">
        <f>IFERROR(IF(($R497-Y497)&gt;=0,0,IF(($S497-X497)&lt;0,0,IF(AND(($S497-Y497)&gt;0,(X497-$R497)&gt;0),$V497/365*(Y497-X497+1),IF(AND(($S497-Y497)&lt;=0,(X497-$R497)&gt;0),$V497/365*($S497-X497+1),$V497/365*(Y497-$R497+1))))),0)</f>
        <v>0</v>
      </c>
      <c r="AA497" s="154">
        <f>Y497+1</f>
        <v>45689</v>
      </c>
      <c r="AB497" s="154">
        <f>AA497+27</f>
        <v>45716</v>
      </c>
      <c r="AC497" s="158">
        <f>IFERROR(IF(($R497-AB497)&gt;=0,0,IF(($S497-AA497)&lt;0,0,IF(AND(($S497-AB497)&gt;0,(AA497-$R497)&gt;0),$V497/365*(AB497-AA497+1),IF(AND(($S497-AB497)&lt;=0,(AA497-$R497)&gt;0),$V497/365*($S497-AA497+1),$V497/365*(AB497-$R497+1))))),0)</f>
        <v>0</v>
      </c>
      <c r="AD497" s="154">
        <f>AB497+1</f>
        <v>45717</v>
      </c>
      <c r="AE497" s="154">
        <f>AD497+30</f>
        <v>45747</v>
      </c>
      <c r="AF497" s="158">
        <f>IFERROR(IF(($R497-AE497)&gt;=0,0,IF(($S497-AD497)&lt;0,0,IF(AND(($S497-AE497)&gt;0,(AD497-$R497)&gt;0),$V497/365*(AE497-AD497+1),IF(AND(($S497-AE497)&lt;=0,(AD497-$R497)&gt;0),$V497/365*($S497-AD497+1),$V497/365*(AE497-$R497+1))))),0)</f>
        <v>0</v>
      </c>
      <c r="AG497" s="154">
        <f>AE497+1</f>
        <v>45748</v>
      </c>
      <c r="AH497" s="154">
        <f>AG497+29</f>
        <v>45777</v>
      </c>
      <c r="AI497" s="158">
        <f>IFERROR(IF(($R497-AH497)&gt;=0,0,IF(($S497-AG497)&lt;0,0,IF(AND(($S497-AH497)&gt;0,(AG497-$R497)&gt;0),$V497/365*(AH497-AG497+1),IF(AND(($S497-AH497)&lt;=0,(AG497-$R497)&gt;0),$V497/365*($S497-AG497+1),$V497/365*(AH497-$R497+1))))),0)</f>
        <v>0</v>
      </c>
      <c r="AJ497" s="154">
        <f>AH497+1</f>
        <v>45778</v>
      </c>
      <c r="AK497" s="154">
        <f>AJ497+30</f>
        <v>45808</v>
      </c>
      <c r="AL497" s="158">
        <f>IFERROR(IF(($R497-AK497)&gt;=0,0,IF(($S497-AJ497)&lt;0,0,IF(AND(($S497-AK497)&gt;0,(AJ497-$R497)&gt;0),$V497/365*(AK497-AJ497+1),IF(AND(($S497-AK497)&lt;=0,(AJ497-$R497)&gt;0),$V497/365*($S497-AJ497+1),$V497/365*(AK497-$R497+1))))),0)</f>
        <v>0</v>
      </c>
      <c r="AM497" s="154">
        <f>AK497+1</f>
        <v>45809</v>
      </c>
      <c r="AN497" s="154">
        <f>AM497+29</f>
        <v>45838</v>
      </c>
      <c r="AO497" s="158">
        <f>IFERROR(IF(($R497-AN497)&gt;=0,0,IF(($S497-AM497)&lt;0,0,IF(AND(($S497-AN497)&gt;0,(AM497-$R497)&gt;0),$V497/365*(AN497-AM497+1),IF(AND(($S497-AN497)&lt;=0,(AM497-$R497)&gt;0),$V497/365*($S497-AM497+1),$V497/365*(AN497-$R497+1))))),0)</f>
        <v>0</v>
      </c>
      <c r="AP497" s="154">
        <f>AN497+1</f>
        <v>45839</v>
      </c>
      <c r="AQ497" s="154">
        <f>AP497+30</f>
        <v>45869</v>
      </c>
      <c r="AR497" s="158">
        <f>IFERROR(IF(($R497-AQ497)&gt;=0,0,IF(($S497-AP497)&lt;0,0,IF(AND(($S497-AQ497)&gt;0,(AP497-$R497)&gt;0),$V497/365*(AQ497-AP497+1),IF(AND(($S497-AQ497)&lt;=0,(AP497-$R497)&gt;0),$V497/365*($S497-AP497+1),$V497/365*(AQ497-$R497+1))))),0)</f>
        <v>0</v>
      </c>
      <c r="AS497" s="154">
        <f>AQ497+1</f>
        <v>45870</v>
      </c>
      <c r="AT497" s="154">
        <f>AS497+30</f>
        <v>45900</v>
      </c>
      <c r="AU497" s="158">
        <f>IFERROR(IF(($R497-AT497)&gt;=0,0,IF(($S497-AS497)&lt;0,0,IF(AND(($S497-AT497)&gt;0,(AS497-$R497)&gt;0),$V497/365*(AT497-AS497+1),IF(AND(($S497-AT497)&lt;=0,(AS497-$R497)&gt;0),$V497/365*($S497-AS497+1),$V497/365*(AT497-$R497+1))))),0)</f>
        <v>0</v>
      </c>
      <c r="AV497" s="154">
        <f>AT497+1</f>
        <v>45901</v>
      </c>
      <c r="AW497" s="154">
        <f>AV497+29</f>
        <v>45930</v>
      </c>
      <c r="AX497" s="158">
        <f>IFERROR(IF(($R497-AW497)&gt;=0,0,IF(($S497-AV497)&lt;0,0,IF(AND(($S497-AW497)&gt;0,(AV497-$R497)&gt;0),$V497/365*(AW497-AV497+1),IF(AND(($S497-AW497)&lt;=0,(AV497-$R497)&gt;0),$V497/365*($S497-AV497+1),$V497/365*(AW497-$R497+1))))),0)</f>
        <v>0</v>
      </c>
      <c r="AY497" s="154">
        <f>AW497+1</f>
        <v>45931</v>
      </c>
      <c r="AZ497" s="154">
        <f>AY497+30</f>
        <v>45961</v>
      </c>
      <c r="BA497" s="158">
        <f>IFERROR(IF(($R497-AZ497)&gt;=0,0,IF(($S497-AY497)&lt;0,0,IF(AND(($S497-AZ497)&gt;0,(AY497-$R497)&gt;0),$V497/365*(AZ497-AY497+1),IF(AND(($S497-AZ497)&lt;=0,(AY497-$R497)&gt;0),$V497/365*($S497-AY497+1),$V497/365*(AZ497-$R497+1))))),0)</f>
        <v>0</v>
      </c>
      <c r="BB497" s="154">
        <f>AZ497+1</f>
        <v>45962</v>
      </c>
      <c r="BC497" s="154">
        <f>BB497+29</f>
        <v>45991</v>
      </c>
      <c r="BD497" s="158">
        <f>IFERROR(IF(($R497-BC497)&gt;=0,0,IF(($S497-BB497)&lt;0,0,IF(AND(($S497-BC497)&gt;0,(BB497-$R497)&gt;0),$V497/365*(BC497-BB497+1),IF(AND(($S497-BC497)&lt;=0,(BB497-$R497)&gt;0),$V497/365*($S497-BB497+1),$V497/365*(BC497-$R497+1))))),0)</f>
        <v>0</v>
      </c>
      <c r="BE497" s="154">
        <f>BC497+1</f>
        <v>45992</v>
      </c>
      <c r="BF497" s="154">
        <f>BE497+30</f>
        <v>46022</v>
      </c>
      <c r="BG497" s="158">
        <f>IFERROR(IF(($R497-BF497)&gt;=0,0,IF(($S497-BE497)&lt;0,0,IF(AND(($S497-BF497)&gt;0,(BE497-$R497)&gt;0),$V497/365*(BF497-BE497+1),IF(AND(($S497-BF497)&lt;=0,(BE497-$R497)&gt;0),$V497/365*($S497-BE497+1),$V497/365*(BF497-$R497+1))))),0)</f>
        <v>0</v>
      </c>
      <c r="BH497" s="154">
        <v>46023</v>
      </c>
      <c r="BI497" s="154">
        <f>BH497+30</f>
        <v>46053</v>
      </c>
      <c r="BJ497" s="158">
        <f>IFERROR(IF(($R497-BI497)&gt;=0,0,IF(($S497-BH497)&lt;0,0,IF(AND(($S497-BI497)&gt;0,(BH497-$R497)&gt;0),$V497/365*(BI497-BH497+1),IF(AND(($S497-BI497)&lt;=0,(BH497-$R497)&gt;0),$V497/365*($S497-BH497+1),$V497/365*(BI497-$R497+1))))),0)</f>
        <v>0</v>
      </c>
      <c r="BK497" s="154">
        <f>BI497+1</f>
        <v>46054</v>
      </c>
      <c r="BL497" s="154">
        <f>BK497+27</f>
        <v>46081</v>
      </c>
      <c r="BM497" s="158">
        <f>IFERROR(IF(($R497-BL497)&gt;=0,0,IF(($S497-BK497)&lt;0,0,IF(AND(($S497-BL497)&gt;0,(BK497-$R497)&gt;0),$V497/365*(BL497-BK497+1),IF(AND(($S497-BL497)&lt;=0,(BK497-$R497)&gt;0),$V497/365*($S497-BK497+1),$V497/365*(BL497-$R497+1))))),0)</f>
        <v>0</v>
      </c>
      <c r="BN497" s="154">
        <f>BL497+1</f>
        <v>46082</v>
      </c>
      <c r="BO497" s="154">
        <f>BN497+30</f>
        <v>46112</v>
      </c>
      <c r="BP497" s="158">
        <f>IFERROR(IF(($R497-BO497)&gt;=0,0,IF(($S497-BN497)&lt;0,0,IF(AND(($S497-BO497)&gt;0,(BN497-$R497)&gt;0),$V497/365*(BO497-BN497+1),IF(AND(($S497-BO497)&lt;=0,(BN497-$R497)&gt;0),$V497/365*($S497-BN497+1),$V497/365*(BO497-$R497+1))))),0)</f>
        <v>0</v>
      </c>
      <c r="BQ497" s="154">
        <f>BO497+1</f>
        <v>46113</v>
      </c>
      <c r="BR497" s="154">
        <f>BQ497+29</f>
        <v>46142</v>
      </c>
      <c r="BS497" s="158">
        <f>IFERROR(IF(($R497-BR497)&gt;=0,0,IF(($S497-BQ497)&lt;0,0,IF(AND(($S497-BR497)&gt;0,(BQ497-$R497)&gt;0),$V497/365*(BR497-BQ497+1),IF(AND(($S497-BR497)&lt;=0,(BQ497-$R497)&gt;0),$V497/365*($S497-BQ497+1),$V497/365*(BR497-$R497+1))))),0)</f>
        <v>0</v>
      </c>
      <c r="BT497" s="154">
        <f>BR497+1</f>
        <v>46143</v>
      </c>
      <c r="BU497" s="154">
        <f>BT497+30</f>
        <v>46173</v>
      </c>
      <c r="BV497" s="158">
        <f>IFERROR(IF(($R497-BU497)&gt;=0,0,IF(($S497-BT497)&lt;0,0,IF(AND(($S497-BU497)&gt;0,(BT497-$R497)&gt;0),$V497/365*(BU497-BT497+1),IF(AND(($S497-BU497)&lt;=0,(BT497-$R497)&gt;0),$V497/365*($S497-BT497+1),$V497/365*(BU497-$R497+1))))),0)</f>
        <v>0</v>
      </c>
      <c r="BW497" s="154">
        <f>BU497+1</f>
        <v>46174</v>
      </c>
      <c r="BX497" s="154">
        <f>BW497+29</f>
        <v>46203</v>
      </c>
      <c r="BY497" s="158">
        <f>IFERROR(IF(($R497-BX497)&gt;=0,0,IF(($S497-BW497)&lt;0,0,IF(AND(($S497-BX497)&gt;0,(BW497-$R497)&gt;0),$V497/365*(BX497-BW497+1),IF(AND(($S497-BX497)&lt;=0,(BW497-$R497)&gt;0),$V497/365*($S497-BW497+1),$V497/365*(BX497-$R497+1))))),0)</f>
        <v>0</v>
      </c>
      <c r="BZ497" s="154">
        <f>BX497+1</f>
        <v>46204</v>
      </c>
      <c r="CA497" s="154">
        <f>BZ497+30</f>
        <v>46234</v>
      </c>
      <c r="CB497" s="158">
        <f>IFERROR(IF(($R497-CA497)&gt;=0,0,IF(($S497-BZ497)&lt;0,0,IF(AND(($S497-CA497)&gt;0,(BZ497-$R497)&gt;0),$V497/365*(CA497-BZ497+1),IF(AND(($S497-CA497)&lt;=0,(BZ497-$R497)&gt;0),$V497/365*($S497-BZ497+1),$V497/365*(CA497-$R497+1))))),0)</f>
        <v>0</v>
      </c>
      <c r="CC497" s="154">
        <f>CA497+1</f>
        <v>46235</v>
      </c>
      <c r="CD497" s="154">
        <f>CC497+30</f>
        <v>46265</v>
      </c>
      <c r="CE497" s="158">
        <f>IFERROR(IF(($R497-CD497)&gt;=0,0,IF(($S497-CC497)&lt;0,0,IF(AND(($S497-CD497)&gt;0,(CC497-$R497)&gt;0),$V497/365*(CD497-CC497+1),IF(AND(($S497-CD497)&lt;=0,(CC497-$R497)&gt;0),$V497/365*($S497-CC497+1),$V497/365*(CD497-$R497+1))))),0)</f>
        <v>0</v>
      </c>
      <c r="CF497" s="154">
        <f>CD497+1</f>
        <v>46266</v>
      </c>
      <c r="CG497" s="154">
        <f>CF497+29</f>
        <v>46295</v>
      </c>
      <c r="CH497" s="158">
        <f>IFERROR(IF(($R497-CG497)&gt;=0,0,IF(($S497-CF497)&lt;0,0,IF(AND(($S497-CG497)&gt;0,(CF497-$R497)&gt;0),$V497/365*(CG497-CF497+1),IF(AND(($S497-CG497)&lt;=0,(CF497-$R497)&gt;0),$V497/365*($S497-CF497+1),$V497/365*(CG497-$R497+1))))),0)</f>
        <v>0</v>
      </c>
      <c r="CI497" s="154">
        <f>CG497+1</f>
        <v>46296</v>
      </c>
      <c r="CJ497" s="154">
        <f>CI497+30</f>
        <v>46326</v>
      </c>
      <c r="CK497" s="158">
        <f>IFERROR(IF(($R497-CJ497)&gt;=0,0,IF(($S497-CI497)&lt;0,0,IF(AND(($S497-CJ497)&gt;0,(CI497-$R497)&gt;0),$V497/365*(CJ497-CI497+1),IF(AND(($S497-CJ497)&lt;=0,(CI497-$R497)&gt;0),$V497/365*($S497-CI497+1),$V497/365*(CJ497-$R497+1))))),0)</f>
        <v>0</v>
      </c>
      <c r="CL497" s="154">
        <f>CJ497+1</f>
        <v>46327</v>
      </c>
      <c r="CM497" s="154">
        <f>CL497+29</f>
        <v>46356</v>
      </c>
      <c r="CN497" s="158">
        <f>IFERROR(IF(($R497-CM497)&gt;=0,0,IF(($S497-CL497)&lt;0,0,IF(AND(($S497-CM497)&gt;0,(CL497-$R497)&gt;0),$V497/365*(CM497-CL497+1),IF(AND(($S497-CM497)&lt;=0,(CL497-$R497)&gt;0),$V497/365*($S497-CL497+1),$V497/365*(CM497-$R497+1))))),0)</f>
        <v>0</v>
      </c>
      <c r="CO497" s="154">
        <f>CM497+1</f>
        <v>46357</v>
      </c>
      <c r="CP497" s="154">
        <f>CO497+30</f>
        <v>46387</v>
      </c>
      <c r="CQ497" s="158">
        <f>IFERROR(IF(($R497-CP497)&gt;=0,0,IF(($S497-CO497)&lt;0,0,IF(AND(($S497-CP497)&gt;0,(CO497-$R497)&gt;0),$V497/365*(CP497-CO497+1),IF(AND(($S497-CP497)&lt;=0,(CO497-$R497)&gt;0),$V497/365*($S497-CO497+1),$V497/365*(CP497-$R497+1))))),0)</f>
        <v>0</v>
      </c>
    </row>
    <row r="498" s="80" customFormat="1" ht="24" customHeight="1" outlineLevel="3" spans="1:95">
      <c r="A498" s="119"/>
      <c r="B498" s="120"/>
      <c r="C498" s="121"/>
      <c r="D498" s="119"/>
      <c r="E498" s="120"/>
      <c r="F498" s="120"/>
      <c r="G498" s="120"/>
      <c r="H498" s="122"/>
      <c r="I498" s="122"/>
      <c r="J498" s="122">
        <f>Z498+AC498+AF498+AI498+AL498+AO498+AR498+AU498+AX498+BA498+BD498+BG498</f>
        <v>0</v>
      </c>
      <c r="K498" s="122">
        <f>K497+1</f>
        <v>2</v>
      </c>
      <c r="L498" s="147"/>
      <c r="M498" s="148">
        <f>IFERROR(VLOOKUP($L498,'2-2 引出数据_合同数据仓库'!$B$2:$BP$10000,3,FALSE),0)</f>
        <v>0</v>
      </c>
      <c r="N498" s="122"/>
      <c r="O498" s="148">
        <f>IFERROR(VLOOKUP((LEFT(VLOOKUP($L498,'2-2 引出数据_合同数据仓库'!$B$2:$BP$10000,64,FALSE),15)&amp;(RIGHT(VLOOKUP($L498,'2-2 引出数据_合同数据仓库'!$B$2:$BP$10000,64,FALSE),4)+1)),'2-2 引出数据_合同数据仓库'!$B$2:$BP$10000,3,FALSE),0)</f>
        <v>0</v>
      </c>
      <c r="P498" s="122"/>
      <c r="Q498" s="122">
        <f>IFERROR(VLOOKUP($L498,'2-2 引出数据_合同数据仓库'!$B$2:$BP$10000,28,FALSE),0)</f>
        <v>0</v>
      </c>
      <c r="R498" s="122">
        <f>IFERROR(VLOOKUP($L498,'2-2 引出数据_合同数据仓库'!$B$2:$BP$10000,29,FALSE),0)</f>
        <v>0</v>
      </c>
      <c r="S498" s="122">
        <f>IFERROR(VLOOKUP($L498,'2-2 引出数据_合同数据仓库'!$B$2:$BP$10000,4,FALSE),0)</f>
        <v>0</v>
      </c>
      <c r="T498" s="122"/>
      <c r="U498" s="122">
        <f>IFERROR(VLOOKUP($L498,'2-2 引出数据_合同数据仓库'!$B$2:$BP$10000,15,FALSE),0)</f>
        <v>0</v>
      </c>
      <c r="V498" s="122">
        <f>U498/(S498-R498+1)*365</f>
        <v>0</v>
      </c>
      <c r="W498" s="122"/>
      <c r="X498" s="154">
        <v>45658</v>
      </c>
      <c r="Y498" s="154">
        <f>X498+30</f>
        <v>45688</v>
      </c>
      <c r="Z498" s="158">
        <f>IFERROR(IF(($R498-Y498)&gt;=0,0,IF(($S498-X498)&lt;0,0,IF(AND(($S498-Y498)&gt;0,(X498-$R498)&gt;0),$V498/365*(Y498-X498+1),IF(AND(($S498-Y498)&lt;=0,(X498-$R498)&gt;0),$V498/365*($S498-X498+1),$V498/365*(Y498-$R498+1))))),0)</f>
        <v>0</v>
      </c>
      <c r="AA498" s="154">
        <f>Y498+1</f>
        <v>45689</v>
      </c>
      <c r="AB498" s="154">
        <f>AA498+27</f>
        <v>45716</v>
      </c>
      <c r="AC498" s="158">
        <f>IFERROR(IF(($R498-AB498)&gt;=0,0,IF(($S498-AA498)&lt;0,0,IF(AND(($S498-AB498)&gt;0,(AA498-$R498)&gt;0),$V498/365*(AB498-AA498+1),IF(AND(($S498-AB498)&lt;=0,(AA498-$R498)&gt;0),$V498/365*($S498-AA498+1),$V498/365*(AB498-$R498+1))))),0)</f>
        <v>0</v>
      </c>
      <c r="AD498" s="154">
        <f>AB498+1</f>
        <v>45717</v>
      </c>
      <c r="AE498" s="154">
        <f>AD498+30</f>
        <v>45747</v>
      </c>
      <c r="AF498" s="158">
        <f>IFERROR(IF(($R498-AE498)&gt;=0,0,IF(($S498-AD498)&lt;0,0,IF(AND(($S498-AE498)&gt;0,(AD498-$R498)&gt;0),$V498/365*(AE498-AD498+1),IF(AND(($S498-AE498)&lt;=0,(AD498-$R498)&gt;0),$V498/365*($S498-AD498+1),$V498/365*(AE498-$R498+1))))),0)</f>
        <v>0</v>
      </c>
      <c r="AG498" s="154">
        <f>AE498+1</f>
        <v>45748</v>
      </c>
      <c r="AH498" s="154">
        <f>AG498+29</f>
        <v>45777</v>
      </c>
      <c r="AI498" s="158">
        <f>IFERROR(IF(($R498-AH498)&gt;=0,0,IF(($S498-AG498)&lt;0,0,IF(AND(($S498-AH498)&gt;0,(AG498-$R498)&gt;0),$V498/365*(AH498-AG498+1),IF(AND(($S498-AH498)&lt;=0,(AG498-$R498)&gt;0),$V498/365*($S498-AG498+1),$V498/365*(AH498-$R498+1))))),0)</f>
        <v>0</v>
      </c>
      <c r="AJ498" s="154">
        <f>AH498+1</f>
        <v>45778</v>
      </c>
      <c r="AK498" s="154">
        <f>AJ498+30</f>
        <v>45808</v>
      </c>
      <c r="AL498" s="158">
        <f>IFERROR(IF(($R498-AK498)&gt;=0,0,IF(($S498-AJ498)&lt;0,0,IF(AND(($S498-AK498)&gt;0,(AJ498-$R498)&gt;0),$V498/365*(AK498-AJ498+1),IF(AND(($S498-AK498)&lt;=0,(AJ498-$R498)&gt;0),$V498/365*($S498-AJ498+1),$V498/365*(AK498-$R498+1))))),0)</f>
        <v>0</v>
      </c>
      <c r="AM498" s="154">
        <f>AK498+1</f>
        <v>45809</v>
      </c>
      <c r="AN498" s="154">
        <f>AM498+29</f>
        <v>45838</v>
      </c>
      <c r="AO498" s="158">
        <f>IFERROR(IF(($R498-AN498)&gt;=0,0,IF(($S498-AM498)&lt;0,0,IF(AND(($S498-AN498)&gt;0,(AM498-$R498)&gt;0),$V498/365*(AN498-AM498+1),IF(AND(($S498-AN498)&lt;=0,(AM498-$R498)&gt;0),$V498/365*($S498-AM498+1),$V498/365*(AN498-$R498+1))))),0)</f>
        <v>0</v>
      </c>
      <c r="AP498" s="154">
        <f>AN498+1</f>
        <v>45839</v>
      </c>
      <c r="AQ498" s="154">
        <f>AP498+30</f>
        <v>45869</v>
      </c>
      <c r="AR498" s="158">
        <f>IFERROR(IF(($R498-AQ498)&gt;=0,0,IF(($S498-AP498)&lt;0,0,IF(AND(($S498-AQ498)&gt;0,(AP498-$R498)&gt;0),$V498/365*(AQ498-AP498+1),IF(AND(($S498-AQ498)&lt;=0,(AP498-$R498)&gt;0),$V498/365*($S498-AP498+1),$V498/365*(AQ498-$R498+1))))),0)</f>
        <v>0</v>
      </c>
      <c r="AS498" s="154">
        <f>AQ498+1</f>
        <v>45870</v>
      </c>
      <c r="AT498" s="154">
        <f>AS498+30</f>
        <v>45900</v>
      </c>
      <c r="AU498" s="158">
        <f>IFERROR(IF(($R498-AT498)&gt;=0,0,IF(($S498-AS498)&lt;0,0,IF(AND(($S498-AT498)&gt;0,(AS498-$R498)&gt;0),$V498/365*(AT498-AS498+1),IF(AND(($S498-AT498)&lt;=0,(AS498-$R498)&gt;0),$V498/365*($S498-AS498+1),$V498/365*(AT498-$R498+1))))),0)</f>
        <v>0</v>
      </c>
      <c r="AV498" s="154">
        <f>AT498+1</f>
        <v>45901</v>
      </c>
      <c r="AW498" s="154">
        <f>AV498+29</f>
        <v>45930</v>
      </c>
      <c r="AX498" s="158">
        <f>IFERROR(IF(($R498-AW498)&gt;=0,0,IF(($S498-AV498)&lt;0,0,IF(AND(($S498-AW498)&gt;0,(AV498-$R498)&gt;0),$V498/365*(AW498-AV498+1),IF(AND(($S498-AW498)&lt;=0,(AV498-$R498)&gt;0),$V498/365*($S498-AV498+1),$V498/365*(AW498-$R498+1))))),0)</f>
        <v>0</v>
      </c>
      <c r="AY498" s="154">
        <f>AW498+1</f>
        <v>45931</v>
      </c>
      <c r="AZ498" s="154">
        <f>AY498+30</f>
        <v>45961</v>
      </c>
      <c r="BA498" s="158">
        <f>IFERROR(IF(($R498-AZ498)&gt;=0,0,IF(($S498-AY498)&lt;0,0,IF(AND(($S498-AZ498)&gt;0,(AY498-$R498)&gt;0),$V498/365*(AZ498-AY498+1),IF(AND(($S498-AZ498)&lt;=0,(AY498-$R498)&gt;0),$V498/365*($S498-AY498+1),$V498/365*(AZ498-$R498+1))))),0)</f>
        <v>0</v>
      </c>
      <c r="BB498" s="154">
        <f>AZ498+1</f>
        <v>45962</v>
      </c>
      <c r="BC498" s="154">
        <f>BB498+29</f>
        <v>45991</v>
      </c>
      <c r="BD498" s="158">
        <f>IFERROR(IF(($R498-BC498)&gt;=0,0,IF(($S498-BB498)&lt;0,0,IF(AND(($S498-BC498)&gt;0,(BB498-$R498)&gt;0),$V498/365*(BC498-BB498+1),IF(AND(($S498-BC498)&lt;=0,(BB498-$R498)&gt;0),$V498/365*($S498-BB498+1),$V498/365*(BC498-$R498+1))))),0)</f>
        <v>0</v>
      </c>
      <c r="BE498" s="154">
        <f>BC498+1</f>
        <v>45992</v>
      </c>
      <c r="BF498" s="154">
        <f>BE498+30</f>
        <v>46022</v>
      </c>
      <c r="BG498" s="158">
        <f>IFERROR(IF(($R498-BF498)&gt;=0,0,IF(($S498-BE498)&lt;0,0,IF(AND(($S498-BF498)&gt;0,(BE498-$R498)&gt;0),$V498/365*(BF498-BE498+1),IF(AND(($S498-BF498)&lt;=0,(BE498-$R498)&gt;0),$V498/365*($S498-BE498+1),$V498/365*(BF498-$R498+1))))),0)</f>
        <v>0</v>
      </c>
      <c r="BH498" s="154">
        <v>46023</v>
      </c>
      <c r="BI498" s="154">
        <f>BH498+30</f>
        <v>46053</v>
      </c>
      <c r="BJ498" s="158">
        <f>IFERROR(IF(($R498-BI498)&gt;=0,0,IF(($S498-BH498)&lt;0,0,IF(AND(($S498-BI498)&gt;0,(BH498-$R498)&gt;0),$V498/365*(BI498-BH498+1),IF(AND(($S498-BI498)&lt;=0,(BH498-$R498)&gt;0),$V498/365*($S498-BH498+1),$V498/365*(BI498-$R498+1))))),0)</f>
        <v>0</v>
      </c>
      <c r="BK498" s="154">
        <f>BI498+1</f>
        <v>46054</v>
      </c>
      <c r="BL498" s="154">
        <f>BK498+27</f>
        <v>46081</v>
      </c>
      <c r="BM498" s="158">
        <f>IFERROR(IF(($R498-BL498)&gt;=0,0,IF(($S498-BK498)&lt;0,0,IF(AND(($S498-BL498)&gt;0,(BK498-$R498)&gt;0),$V498/365*(BL498-BK498+1),IF(AND(($S498-BL498)&lt;=0,(BK498-$R498)&gt;0),$V498/365*($S498-BK498+1),$V498/365*(BL498-$R498+1))))),0)</f>
        <v>0</v>
      </c>
      <c r="BN498" s="154">
        <f>BL498+1</f>
        <v>46082</v>
      </c>
      <c r="BO498" s="154">
        <f>BN498+30</f>
        <v>46112</v>
      </c>
      <c r="BP498" s="158">
        <f>IFERROR(IF(($R498-BO498)&gt;=0,0,IF(($S498-BN498)&lt;0,0,IF(AND(($S498-BO498)&gt;0,(BN498-$R498)&gt;0),$V498/365*(BO498-BN498+1),IF(AND(($S498-BO498)&lt;=0,(BN498-$R498)&gt;0),$V498/365*($S498-BN498+1),$V498/365*(BO498-$R498+1))))),0)</f>
        <v>0</v>
      </c>
      <c r="BQ498" s="154">
        <f>BO498+1</f>
        <v>46113</v>
      </c>
      <c r="BR498" s="154">
        <f>BQ498+29</f>
        <v>46142</v>
      </c>
      <c r="BS498" s="158">
        <f>IFERROR(IF(($R498-BR498)&gt;=0,0,IF(($S498-BQ498)&lt;0,0,IF(AND(($S498-BR498)&gt;0,(BQ498-$R498)&gt;0),$V498/365*(BR498-BQ498+1),IF(AND(($S498-BR498)&lt;=0,(BQ498-$R498)&gt;0),$V498/365*($S498-BQ498+1),$V498/365*(BR498-$R498+1))))),0)</f>
        <v>0</v>
      </c>
      <c r="BT498" s="154">
        <f>BR498+1</f>
        <v>46143</v>
      </c>
      <c r="BU498" s="154">
        <f>BT498+30</f>
        <v>46173</v>
      </c>
      <c r="BV498" s="158">
        <f>IFERROR(IF(($R498-BU498)&gt;=0,0,IF(($S498-BT498)&lt;0,0,IF(AND(($S498-BU498)&gt;0,(BT498-$R498)&gt;0),$V498/365*(BU498-BT498+1),IF(AND(($S498-BU498)&lt;=0,(BT498-$R498)&gt;0),$V498/365*($S498-BT498+1),$V498/365*(BU498-$R498+1))))),0)</f>
        <v>0</v>
      </c>
      <c r="BW498" s="154">
        <f>BU498+1</f>
        <v>46174</v>
      </c>
      <c r="BX498" s="154">
        <f>BW498+29</f>
        <v>46203</v>
      </c>
      <c r="BY498" s="158">
        <f>IFERROR(IF(($R498-BX498)&gt;=0,0,IF(($S498-BW498)&lt;0,0,IF(AND(($S498-BX498)&gt;0,(BW498-$R498)&gt;0),$V498/365*(BX498-BW498+1),IF(AND(($S498-BX498)&lt;=0,(BW498-$R498)&gt;0),$V498/365*($S498-BW498+1),$V498/365*(BX498-$R498+1))))),0)</f>
        <v>0</v>
      </c>
      <c r="BZ498" s="154">
        <f>BX498+1</f>
        <v>46204</v>
      </c>
      <c r="CA498" s="154">
        <f>BZ498+30</f>
        <v>46234</v>
      </c>
      <c r="CB498" s="158">
        <f>IFERROR(IF(($R498-CA498)&gt;=0,0,IF(($S498-BZ498)&lt;0,0,IF(AND(($S498-CA498)&gt;0,(BZ498-$R498)&gt;0),$V498/365*(CA498-BZ498+1),IF(AND(($S498-CA498)&lt;=0,(BZ498-$R498)&gt;0),$V498/365*($S498-BZ498+1),$V498/365*(CA498-$R498+1))))),0)</f>
        <v>0</v>
      </c>
      <c r="CC498" s="154">
        <f>CA498+1</f>
        <v>46235</v>
      </c>
      <c r="CD498" s="154">
        <f>CC498+30</f>
        <v>46265</v>
      </c>
      <c r="CE498" s="158">
        <f>IFERROR(IF(($R498-CD498)&gt;=0,0,IF(($S498-CC498)&lt;0,0,IF(AND(($S498-CD498)&gt;0,(CC498-$R498)&gt;0),$V498/365*(CD498-CC498+1),IF(AND(($S498-CD498)&lt;=0,(CC498-$R498)&gt;0),$V498/365*($S498-CC498+1),$V498/365*(CD498-$R498+1))))),0)</f>
        <v>0</v>
      </c>
      <c r="CF498" s="154">
        <f>CD498+1</f>
        <v>46266</v>
      </c>
      <c r="CG498" s="154">
        <f>CF498+29</f>
        <v>46295</v>
      </c>
      <c r="CH498" s="158">
        <f>IFERROR(IF(($R498-CG498)&gt;=0,0,IF(($S498-CF498)&lt;0,0,IF(AND(($S498-CG498)&gt;0,(CF498-$R498)&gt;0),$V498/365*(CG498-CF498+1),IF(AND(($S498-CG498)&lt;=0,(CF498-$R498)&gt;0),$V498/365*($S498-CF498+1),$V498/365*(CG498-$R498+1))))),0)</f>
        <v>0</v>
      </c>
      <c r="CI498" s="154">
        <f>CG498+1</f>
        <v>46296</v>
      </c>
      <c r="CJ498" s="154">
        <f>CI498+30</f>
        <v>46326</v>
      </c>
      <c r="CK498" s="158">
        <f>IFERROR(IF(($R498-CJ498)&gt;=0,0,IF(($S498-CI498)&lt;0,0,IF(AND(($S498-CJ498)&gt;0,(CI498-$R498)&gt;0),$V498/365*(CJ498-CI498+1),IF(AND(($S498-CJ498)&lt;=0,(CI498-$R498)&gt;0),$V498/365*($S498-CI498+1),$V498/365*(CJ498-$R498+1))))),0)</f>
        <v>0</v>
      </c>
      <c r="CL498" s="154">
        <f>CJ498+1</f>
        <v>46327</v>
      </c>
      <c r="CM498" s="154">
        <f>CL498+29</f>
        <v>46356</v>
      </c>
      <c r="CN498" s="158">
        <f>IFERROR(IF(($R498-CM498)&gt;=0,0,IF(($S498-CL498)&lt;0,0,IF(AND(($S498-CM498)&gt;0,(CL498-$R498)&gt;0),$V498/365*(CM498-CL498+1),IF(AND(($S498-CM498)&lt;=0,(CL498-$R498)&gt;0),$V498/365*($S498-CL498+1),$V498/365*(CM498-$R498+1))))),0)</f>
        <v>0</v>
      </c>
      <c r="CO498" s="154">
        <f>CM498+1</f>
        <v>46357</v>
      </c>
      <c r="CP498" s="154">
        <f>CO498+30</f>
        <v>46387</v>
      </c>
      <c r="CQ498" s="158">
        <f>IFERROR(IF(($R498-CP498)&gt;=0,0,IF(($S498-CO498)&lt;0,0,IF(AND(($S498-CP498)&gt;0,(CO498-$R498)&gt;0),$V498/365*(CP498-CO498+1),IF(AND(($S498-CP498)&lt;=0,(CO498-$R498)&gt;0),$V498/365*($S498-CO498+1),$V498/365*(CP498-$R498+1))))),0)</f>
        <v>0</v>
      </c>
    </row>
    <row r="499" s="80" customFormat="1" ht="24" customHeight="1" outlineLevel="3" spans="1:95">
      <c r="A499" s="119"/>
      <c r="B499" s="120"/>
      <c r="C499" s="121"/>
      <c r="D499" s="119"/>
      <c r="E499" s="120"/>
      <c r="F499" s="120"/>
      <c r="G499" s="120"/>
      <c r="H499" s="122"/>
      <c r="I499" s="122"/>
      <c r="J499" s="122">
        <f>Z499+AC499+AF499+AI499+AL499+AO499+AR499+AU499+AX499+BA499+BD499+BG499</f>
        <v>0</v>
      </c>
      <c r="K499" s="122">
        <f>K498+1</f>
        <v>3</v>
      </c>
      <c r="L499" s="147"/>
      <c r="M499" s="148">
        <f>IFERROR(VLOOKUP($L499,'2-2 引出数据_合同数据仓库'!$B$2:$BP$10000,3,FALSE),0)</f>
        <v>0</v>
      </c>
      <c r="N499" s="122"/>
      <c r="O499" s="148">
        <f>IFERROR(VLOOKUP((LEFT(VLOOKUP($L499,'2-2 引出数据_合同数据仓库'!$B$2:$BP$10000,64,FALSE),15)&amp;(RIGHT(VLOOKUP($L499,'2-2 引出数据_合同数据仓库'!$B$2:$BP$10000,64,FALSE),4)+1)),'2-2 引出数据_合同数据仓库'!$B$2:$BP$10000,3,FALSE),0)</f>
        <v>0</v>
      </c>
      <c r="P499" s="122"/>
      <c r="Q499" s="122">
        <f>IFERROR(VLOOKUP($L499,'2-2 引出数据_合同数据仓库'!$B$2:$BP$10000,28,FALSE),0)</f>
        <v>0</v>
      </c>
      <c r="R499" s="122">
        <f>IFERROR(VLOOKUP($L499,'2-2 引出数据_合同数据仓库'!$B$2:$BP$10000,29,FALSE),0)</f>
        <v>0</v>
      </c>
      <c r="S499" s="122">
        <f>IFERROR(VLOOKUP($L499,'2-2 引出数据_合同数据仓库'!$B$2:$BP$10000,4,FALSE),0)</f>
        <v>0</v>
      </c>
      <c r="T499" s="122"/>
      <c r="U499" s="122">
        <f>IFERROR(VLOOKUP($L499,'2-2 引出数据_合同数据仓库'!$B$2:$BP$10000,15,FALSE),0)</f>
        <v>0</v>
      </c>
      <c r="V499" s="122">
        <f>U499/(S499-R499+1)*365</f>
        <v>0</v>
      </c>
      <c r="W499" s="122"/>
      <c r="X499" s="154">
        <v>45658</v>
      </c>
      <c r="Y499" s="154">
        <f>X499+30</f>
        <v>45688</v>
      </c>
      <c r="Z499" s="158">
        <f>IFERROR(IF(($R499-Y499)&gt;=0,0,IF(($S499-X499)&lt;0,0,IF(AND(($S499-Y499)&gt;0,(X499-$R499)&gt;0),$V499/365*(Y499-X499+1),IF(AND(($S499-Y499)&lt;=0,(X499-$R499)&gt;0),$V499/365*($S499-X499+1),$V499/365*(Y499-$R499+1))))),0)</f>
        <v>0</v>
      </c>
      <c r="AA499" s="154">
        <f>Y499+1</f>
        <v>45689</v>
      </c>
      <c r="AB499" s="154">
        <f>AA499+27</f>
        <v>45716</v>
      </c>
      <c r="AC499" s="158">
        <f>IFERROR(IF(($R499-AB499)&gt;=0,0,IF(($S499-AA499)&lt;0,0,IF(AND(($S499-AB499)&gt;0,(AA499-$R499)&gt;0),$V499/365*(AB499-AA499+1),IF(AND(($S499-AB499)&lt;=0,(AA499-$R499)&gt;0),$V499/365*($S499-AA499+1),$V499/365*(AB499-$R499+1))))),0)</f>
        <v>0</v>
      </c>
      <c r="AD499" s="154">
        <f>AB499+1</f>
        <v>45717</v>
      </c>
      <c r="AE499" s="154">
        <f>AD499+30</f>
        <v>45747</v>
      </c>
      <c r="AF499" s="158">
        <f>IFERROR(IF(($R499-AE499)&gt;=0,0,IF(($S499-AD499)&lt;0,0,IF(AND(($S499-AE499)&gt;0,(AD499-$R499)&gt;0),$V499/365*(AE499-AD499+1),IF(AND(($S499-AE499)&lt;=0,(AD499-$R499)&gt;0),$V499/365*($S499-AD499+1),$V499/365*(AE499-$R499+1))))),0)</f>
        <v>0</v>
      </c>
      <c r="AG499" s="154">
        <f>AE499+1</f>
        <v>45748</v>
      </c>
      <c r="AH499" s="154">
        <f>AG499+29</f>
        <v>45777</v>
      </c>
      <c r="AI499" s="158">
        <f>IFERROR(IF(($R499-AH499)&gt;=0,0,IF(($S499-AG499)&lt;0,0,IF(AND(($S499-AH499)&gt;0,(AG499-$R499)&gt;0),$V499/365*(AH499-AG499+1),IF(AND(($S499-AH499)&lt;=0,(AG499-$R499)&gt;0),$V499/365*($S499-AG499+1),$V499/365*(AH499-$R499+1))))),0)</f>
        <v>0</v>
      </c>
      <c r="AJ499" s="154">
        <f>AH499+1</f>
        <v>45778</v>
      </c>
      <c r="AK499" s="154">
        <f>AJ499+30</f>
        <v>45808</v>
      </c>
      <c r="AL499" s="158">
        <f>IFERROR(IF(($R499-AK499)&gt;=0,0,IF(($S499-AJ499)&lt;0,0,IF(AND(($S499-AK499)&gt;0,(AJ499-$R499)&gt;0),$V499/365*(AK499-AJ499+1),IF(AND(($S499-AK499)&lt;=0,(AJ499-$R499)&gt;0),$V499/365*($S499-AJ499+1),$V499/365*(AK499-$R499+1))))),0)</f>
        <v>0</v>
      </c>
      <c r="AM499" s="154">
        <f>AK499+1</f>
        <v>45809</v>
      </c>
      <c r="AN499" s="154">
        <f>AM499+29</f>
        <v>45838</v>
      </c>
      <c r="AO499" s="158">
        <f>IFERROR(IF(($R499-AN499)&gt;=0,0,IF(($S499-AM499)&lt;0,0,IF(AND(($S499-AN499)&gt;0,(AM499-$R499)&gt;0),$V499/365*(AN499-AM499+1),IF(AND(($S499-AN499)&lt;=0,(AM499-$R499)&gt;0),$V499/365*($S499-AM499+1),$V499/365*(AN499-$R499+1))))),0)</f>
        <v>0</v>
      </c>
      <c r="AP499" s="154">
        <f>AN499+1</f>
        <v>45839</v>
      </c>
      <c r="AQ499" s="154">
        <f>AP499+30</f>
        <v>45869</v>
      </c>
      <c r="AR499" s="158">
        <f>IFERROR(IF(($R499-AQ499)&gt;=0,0,IF(($S499-AP499)&lt;0,0,IF(AND(($S499-AQ499)&gt;0,(AP499-$R499)&gt;0),$V499/365*(AQ499-AP499+1),IF(AND(($S499-AQ499)&lt;=0,(AP499-$R499)&gt;0),$V499/365*($S499-AP499+1),$V499/365*(AQ499-$R499+1))))),0)</f>
        <v>0</v>
      </c>
      <c r="AS499" s="154">
        <f>AQ499+1</f>
        <v>45870</v>
      </c>
      <c r="AT499" s="154">
        <f>AS499+30</f>
        <v>45900</v>
      </c>
      <c r="AU499" s="158">
        <f>IFERROR(IF(($R499-AT499)&gt;=0,0,IF(($S499-AS499)&lt;0,0,IF(AND(($S499-AT499)&gt;0,(AS499-$R499)&gt;0),$V499/365*(AT499-AS499+1),IF(AND(($S499-AT499)&lt;=0,(AS499-$R499)&gt;0),$V499/365*($S499-AS499+1),$V499/365*(AT499-$R499+1))))),0)</f>
        <v>0</v>
      </c>
      <c r="AV499" s="154">
        <f>AT499+1</f>
        <v>45901</v>
      </c>
      <c r="AW499" s="154">
        <f>AV499+29</f>
        <v>45930</v>
      </c>
      <c r="AX499" s="158">
        <f>IFERROR(IF(($R499-AW499)&gt;=0,0,IF(($S499-AV499)&lt;0,0,IF(AND(($S499-AW499)&gt;0,(AV499-$R499)&gt;0),$V499/365*(AW499-AV499+1),IF(AND(($S499-AW499)&lt;=0,(AV499-$R499)&gt;0),$V499/365*($S499-AV499+1),$V499/365*(AW499-$R499+1))))),0)</f>
        <v>0</v>
      </c>
      <c r="AY499" s="154">
        <f>AW499+1</f>
        <v>45931</v>
      </c>
      <c r="AZ499" s="154">
        <f>AY499+30</f>
        <v>45961</v>
      </c>
      <c r="BA499" s="158">
        <f>IFERROR(IF(($R499-AZ499)&gt;=0,0,IF(($S499-AY499)&lt;0,0,IF(AND(($S499-AZ499)&gt;0,(AY499-$R499)&gt;0),$V499/365*(AZ499-AY499+1),IF(AND(($S499-AZ499)&lt;=0,(AY499-$R499)&gt;0),$V499/365*($S499-AY499+1),$V499/365*(AZ499-$R499+1))))),0)</f>
        <v>0</v>
      </c>
      <c r="BB499" s="154">
        <f>AZ499+1</f>
        <v>45962</v>
      </c>
      <c r="BC499" s="154">
        <f>BB499+29</f>
        <v>45991</v>
      </c>
      <c r="BD499" s="158">
        <f>IFERROR(IF(($R499-BC499)&gt;=0,0,IF(($S499-BB499)&lt;0,0,IF(AND(($S499-BC499)&gt;0,(BB499-$R499)&gt;0),$V499/365*(BC499-BB499+1),IF(AND(($S499-BC499)&lt;=0,(BB499-$R499)&gt;0),$V499/365*($S499-BB499+1),$V499/365*(BC499-$R499+1))))),0)</f>
        <v>0</v>
      </c>
      <c r="BE499" s="154">
        <f>BC499+1</f>
        <v>45992</v>
      </c>
      <c r="BF499" s="154">
        <f>BE499+30</f>
        <v>46022</v>
      </c>
      <c r="BG499" s="158">
        <f>IFERROR(IF(($R499-BF499)&gt;=0,0,IF(($S499-BE499)&lt;0,0,IF(AND(($S499-BF499)&gt;0,(BE499-$R499)&gt;0),$V499/365*(BF499-BE499+1),IF(AND(($S499-BF499)&lt;=0,(BE499-$R499)&gt;0),$V499/365*($S499-BE499+1),$V499/365*(BF499-$R499+1))))),0)</f>
        <v>0</v>
      </c>
      <c r="BH499" s="154">
        <v>46023</v>
      </c>
      <c r="BI499" s="154">
        <f>BH499+30</f>
        <v>46053</v>
      </c>
      <c r="BJ499" s="158">
        <f>IFERROR(IF(($R499-BI499)&gt;=0,0,IF(($S499-BH499)&lt;0,0,IF(AND(($S499-BI499)&gt;0,(BH499-$R499)&gt;0),$V499/365*(BI499-BH499+1),IF(AND(($S499-BI499)&lt;=0,(BH499-$R499)&gt;0),$V499/365*($S499-BH499+1),$V499/365*(BI499-$R499+1))))),0)</f>
        <v>0</v>
      </c>
      <c r="BK499" s="154">
        <f>BI499+1</f>
        <v>46054</v>
      </c>
      <c r="BL499" s="154">
        <f>BK499+27</f>
        <v>46081</v>
      </c>
      <c r="BM499" s="158">
        <f>IFERROR(IF(($R499-BL499)&gt;=0,0,IF(($S499-BK499)&lt;0,0,IF(AND(($S499-BL499)&gt;0,(BK499-$R499)&gt;0),$V499/365*(BL499-BK499+1),IF(AND(($S499-BL499)&lt;=0,(BK499-$R499)&gt;0),$V499/365*($S499-BK499+1),$V499/365*(BL499-$R499+1))))),0)</f>
        <v>0</v>
      </c>
      <c r="BN499" s="154">
        <f>BL499+1</f>
        <v>46082</v>
      </c>
      <c r="BO499" s="154">
        <f>BN499+30</f>
        <v>46112</v>
      </c>
      <c r="BP499" s="158">
        <f>IFERROR(IF(($R499-BO499)&gt;=0,0,IF(($S499-BN499)&lt;0,0,IF(AND(($S499-BO499)&gt;0,(BN499-$R499)&gt;0),$V499/365*(BO499-BN499+1),IF(AND(($S499-BO499)&lt;=0,(BN499-$R499)&gt;0),$V499/365*($S499-BN499+1),$V499/365*(BO499-$R499+1))))),0)</f>
        <v>0</v>
      </c>
      <c r="BQ499" s="154">
        <f>BO499+1</f>
        <v>46113</v>
      </c>
      <c r="BR499" s="154">
        <f>BQ499+29</f>
        <v>46142</v>
      </c>
      <c r="BS499" s="158">
        <f>IFERROR(IF(($R499-BR499)&gt;=0,0,IF(($S499-BQ499)&lt;0,0,IF(AND(($S499-BR499)&gt;0,(BQ499-$R499)&gt;0),$V499/365*(BR499-BQ499+1),IF(AND(($S499-BR499)&lt;=0,(BQ499-$R499)&gt;0),$V499/365*($S499-BQ499+1),$V499/365*(BR499-$R499+1))))),0)</f>
        <v>0</v>
      </c>
      <c r="BT499" s="154">
        <f>BR499+1</f>
        <v>46143</v>
      </c>
      <c r="BU499" s="154">
        <f>BT499+30</f>
        <v>46173</v>
      </c>
      <c r="BV499" s="158">
        <f>IFERROR(IF(($R499-BU499)&gt;=0,0,IF(($S499-BT499)&lt;0,0,IF(AND(($S499-BU499)&gt;0,(BT499-$R499)&gt;0),$V499/365*(BU499-BT499+1),IF(AND(($S499-BU499)&lt;=0,(BT499-$R499)&gt;0),$V499/365*($S499-BT499+1),$V499/365*(BU499-$R499+1))))),0)</f>
        <v>0</v>
      </c>
      <c r="BW499" s="154">
        <f>BU499+1</f>
        <v>46174</v>
      </c>
      <c r="BX499" s="154">
        <f>BW499+29</f>
        <v>46203</v>
      </c>
      <c r="BY499" s="158">
        <f>IFERROR(IF(($R499-BX499)&gt;=0,0,IF(($S499-BW499)&lt;0,0,IF(AND(($S499-BX499)&gt;0,(BW499-$R499)&gt;0),$V499/365*(BX499-BW499+1),IF(AND(($S499-BX499)&lt;=0,(BW499-$R499)&gt;0),$V499/365*($S499-BW499+1),$V499/365*(BX499-$R499+1))))),0)</f>
        <v>0</v>
      </c>
      <c r="BZ499" s="154">
        <f>BX499+1</f>
        <v>46204</v>
      </c>
      <c r="CA499" s="154">
        <f>BZ499+30</f>
        <v>46234</v>
      </c>
      <c r="CB499" s="158">
        <f>IFERROR(IF(($R499-CA499)&gt;=0,0,IF(($S499-BZ499)&lt;0,0,IF(AND(($S499-CA499)&gt;0,(BZ499-$R499)&gt;0),$V499/365*(CA499-BZ499+1),IF(AND(($S499-CA499)&lt;=0,(BZ499-$R499)&gt;0),$V499/365*($S499-BZ499+1),$V499/365*(CA499-$R499+1))))),0)</f>
        <v>0</v>
      </c>
      <c r="CC499" s="154">
        <f>CA499+1</f>
        <v>46235</v>
      </c>
      <c r="CD499" s="154">
        <f>CC499+30</f>
        <v>46265</v>
      </c>
      <c r="CE499" s="158">
        <f>IFERROR(IF(($R499-CD499)&gt;=0,0,IF(($S499-CC499)&lt;0,0,IF(AND(($S499-CD499)&gt;0,(CC499-$R499)&gt;0),$V499/365*(CD499-CC499+1),IF(AND(($S499-CD499)&lt;=0,(CC499-$R499)&gt;0),$V499/365*($S499-CC499+1),$V499/365*(CD499-$R499+1))))),0)</f>
        <v>0</v>
      </c>
      <c r="CF499" s="154">
        <f>CD499+1</f>
        <v>46266</v>
      </c>
      <c r="CG499" s="154">
        <f>CF499+29</f>
        <v>46295</v>
      </c>
      <c r="CH499" s="158">
        <f>IFERROR(IF(($R499-CG499)&gt;=0,0,IF(($S499-CF499)&lt;0,0,IF(AND(($S499-CG499)&gt;0,(CF499-$R499)&gt;0),$V499/365*(CG499-CF499+1),IF(AND(($S499-CG499)&lt;=0,(CF499-$R499)&gt;0),$V499/365*($S499-CF499+1),$V499/365*(CG499-$R499+1))))),0)</f>
        <v>0</v>
      </c>
      <c r="CI499" s="154">
        <f>CG499+1</f>
        <v>46296</v>
      </c>
      <c r="CJ499" s="154">
        <f>CI499+30</f>
        <v>46326</v>
      </c>
      <c r="CK499" s="158">
        <f>IFERROR(IF(($R499-CJ499)&gt;=0,0,IF(($S499-CI499)&lt;0,0,IF(AND(($S499-CJ499)&gt;0,(CI499-$R499)&gt;0),$V499/365*(CJ499-CI499+1),IF(AND(($S499-CJ499)&lt;=0,(CI499-$R499)&gt;0),$V499/365*($S499-CI499+1),$V499/365*(CJ499-$R499+1))))),0)</f>
        <v>0</v>
      </c>
      <c r="CL499" s="154">
        <f>CJ499+1</f>
        <v>46327</v>
      </c>
      <c r="CM499" s="154">
        <f>CL499+29</f>
        <v>46356</v>
      </c>
      <c r="CN499" s="158">
        <f>IFERROR(IF(($R499-CM499)&gt;=0,0,IF(($S499-CL499)&lt;0,0,IF(AND(($S499-CM499)&gt;0,(CL499-$R499)&gt;0),$V499/365*(CM499-CL499+1),IF(AND(($S499-CM499)&lt;=0,(CL499-$R499)&gt;0),$V499/365*($S499-CL499+1),$V499/365*(CM499-$R499+1))))),0)</f>
        <v>0</v>
      </c>
      <c r="CO499" s="154">
        <f>CM499+1</f>
        <v>46357</v>
      </c>
      <c r="CP499" s="154">
        <f>CO499+30</f>
        <v>46387</v>
      </c>
      <c r="CQ499" s="158">
        <f>IFERROR(IF(($R499-CP499)&gt;=0,0,IF(($S499-CO499)&lt;0,0,IF(AND(($S499-CP499)&gt;0,(CO499-$R499)&gt;0),$V499/365*(CP499-CO499+1),IF(AND(($S499-CP499)&lt;=0,(CO499-$R499)&gt;0),$V499/365*($S499-CO499+1),$V499/365*(CP499-$R499+1))))),0)</f>
        <v>0</v>
      </c>
    </row>
    <row r="500" s="80" customFormat="1" ht="24" customHeight="1" outlineLevel="3" spans="1:95">
      <c r="A500" s="119"/>
      <c r="B500" s="120"/>
      <c r="C500" s="121"/>
      <c r="D500" s="119"/>
      <c r="E500" s="120"/>
      <c r="F500" s="120"/>
      <c r="G500" s="120"/>
      <c r="H500" s="122"/>
      <c r="I500" s="122"/>
      <c r="J500" s="122">
        <f>Z500+AC500+AF500+AI500+AL500+AO500+AR500+AU500+AX500+BA500+BD500+BG500</f>
        <v>0</v>
      </c>
      <c r="K500" s="122">
        <f>K499+1</f>
        <v>4</v>
      </c>
      <c r="L500" s="147"/>
      <c r="M500" s="148">
        <f>IFERROR(VLOOKUP($L500,'2-2 引出数据_合同数据仓库'!$B$2:$BP$10000,3,FALSE),0)</f>
        <v>0</v>
      </c>
      <c r="N500" s="122"/>
      <c r="O500" s="148">
        <f>IFERROR(VLOOKUP((LEFT(VLOOKUP($L500,'2-2 引出数据_合同数据仓库'!$B$2:$BP$10000,64,FALSE),15)&amp;(RIGHT(VLOOKUP($L500,'2-2 引出数据_合同数据仓库'!$B$2:$BP$10000,64,FALSE),4)+1)),'2-2 引出数据_合同数据仓库'!$B$2:$BP$10000,3,FALSE),0)</f>
        <v>0</v>
      </c>
      <c r="P500" s="122"/>
      <c r="Q500" s="122">
        <f>IFERROR(VLOOKUP($L500,'2-2 引出数据_合同数据仓库'!$B$2:$BP$10000,28,FALSE),0)</f>
        <v>0</v>
      </c>
      <c r="R500" s="122">
        <f>IFERROR(VLOOKUP($L500,'2-2 引出数据_合同数据仓库'!$B$2:$BP$10000,29,FALSE),0)</f>
        <v>0</v>
      </c>
      <c r="S500" s="122">
        <f>IFERROR(VLOOKUP($L500,'2-2 引出数据_合同数据仓库'!$B$2:$BP$10000,4,FALSE),0)</f>
        <v>0</v>
      </c>
      <c r="T500" s="122"/>
      <c r="U500" s="122">
        <f>IFERROR(VLOOKUP($L500,'2-2 引出数据_合同数据仓库'!$B$2:$BP$10000,15,FALSE),0)</f>
        <v>0</v>
      </c>
      <c r="V500" s="122">
        <f>U500/(S500-R500+1)*365</f>
        <v>0</v>
      </c>
      <c r="W500" s="122"/>
      <c r="X500" s="154">
        <v>45658</v>
      </c>
      <c r="Y500" s="154">
        <f>X500+30</f>
        <v>45688</v>
      </c>
      <c r="Z500" s="158">
        <f>IFERROR(IF(($R500-Y500)&gt;=0,0,IF(($S500-X500)&lt;0,0,IF(AND(($S500-Y500)&gt;0,(X500-$R500)&gt;0),$V500/365*(Y500-X500+1),IF(AND(($S500-Y500)&lt;=0,(X500-$R500)&gt;0),$V500/365*($S500-X500+1),$V500/365*(Y500-$R500+1))))),0)</f>
        <v>0</v>
      </c>
      <c r="AA500" s="154">
        <f>Y500+1</f>
        <v>45689</v>
      </c>
      <c r="AB500" s="154">
        <f>AA500+27</f>
        <v>45716</v>
      </c>
      <c r="AC500" s="158">
        <f>IFERROR(IF(($R500-AB500)&gt;=0,0,IF(($S500-AA500)&lt;0,0,IF(AND(($S500-AB500)&gt;0,(AA500-$R500)&gt;0),$V500/365*(AB500-AA500+1),IF(AND(($S500-AB500)&lt;=0,(AA500-$R500)&gt;0),$V500/365*($S500-AA500+1),$V500/365*(AB500-$R500+1))))),0)</f>
        <v>0</v>
      </c>
      <c r="AD500" s="154">
        <f>AB500+1</f>
        <v>45717</v>
      </c>
      <c r="AE500" s="154">
        <f>AD500+30</f>
        <v>45747</v>
      </c>
      <c r="AF500" s="158">
        <f>IFERROR(IF(($R500-AE500)&gt;=0,0,IF(($S500-AD500)&lt;0,0,IF(AND(($S500-AE500)&gt;0,(AD500-$R500)&gt;0),$V500/365*(AE500-AD500+1),IF(AND(($S500-AE500)&lt;=0,(AD500-$R500)&gt;0),$V500/365*($S500-AD500+1),$V500/365*(AE500-$R500+1))))),0)</f>
        <v>0</v>
      </c>
      <c r="AG500" s="154">
        <f>AE500+1</f>
        <v>45748</v>
      </c>
      <c r="AH500" s="154">
        <f>AG500+29</f>
        <v>45777</v>
      </c>
      <c r="AI500" s="158">
        <f>IFERROR(IF(($R500-AH500)&gt;=0,0,IF(($S500-AG500)&lt;0,0,IF(AND(($S500-AH500)&gt;0,(AG500-$R500)&gt;0),$V500/365*(AH500-AG500+1),IF(AND(($S500-AH500)&lt;=0,(AG500-$R500)&gt;0),$V500/365*($S500-AG500+1),$V500/365*(AH500-$R500+1))))),0)</f>
        <v>0</v>
      </c>
      <c r="AJ500" s="154">
        <f>AH500+1</f>
        <v>45778</v>
      </c>
      <c r="AK500" s="154">
        <f>AJ500+30</f>
        <v>45808</v>
      </c>
      <c r="AL500" s="158">
        <f>IFERROR(IF(($R500-AK500)&gt;=0,0,IF(($S500-AJ500)&lt;0,0,IF(AND(($S500-AK500)&gt;0,(AJ500-$R500)&gt;0),$V500/365*(AK500-AJ500+1),IF(AND(($S500-AK500)&lt;=0,(AJ500-$R500)&gt;0),$V500/365*($S500-AJ500+1),$V500/365*(AK500-$R500+1))))),0)</f>
        <v>0</v>
      </c>
      <c r="AM500" s="154">
        <f>AK500+1</f>
        <v>45809</v>
      </c>
      <c r="AN500" s="154">
        <f>AM500+29</f>
        <v>45838</v>
      </c>
      <c r="AO500" s="158">
        <f>IFERROR(IF(($R500-AN500)&gt;=0,0,IF(($S500-AM500)&lt;0,0,IF(AND(($S500-AN500)&gt;0,(AM500-$R500)&gt;0),$V500/365*(AN500-AM500+1),IF(AND(($S500-AN500)&lt;=0,(AM500-$R500)&gt;0),$V500/365*($S500-AM500+1),$V500/365*(AN500-$R500+1))))),0)</f>
        <v>0</v>
      </c>
      <c r="AP500" s="154">
        <f>AN500+1</f>
        <v>45839</v>
      </c>
      <c r="AQ500" s="154">
        <f>AP500+30</f>
        <v>45869</v>
      </c>
      <c r="AR500" s="158">
        <f>IFERROR(IF(($R500-AQ500)&gt;=0,0,IF(($S500-AP500)&lt;0,0,IF(AND(($S500-AQ500)&gt;0,(AP500-$R500)&gt;0),$V500/365*(AQ500-AP500+1),IF(AND(($S500-AQ500)&lt;=0,(AP500-$R500)&gt;0),$V500/365*($S500-AP500+1),$V500/365*(AQ500-$R500+1))))),0)</f>
        <v>0</v>
      </c>
      <c r="AS500" s="154">
        <f>AQ500+1</f>
        <v>45870</v>
      </c>
      <c r="AT500" s="154">
        <f>AS500+30</f>
        <v>45900</v>
      </c>
      <c r="AU500" s="158">
        <f>IFERROR(IF(($R500-AT500)&gt;=0,0,IF(($S500-AS500)&lt;0,0,IF(AND(($S500-AT500)&gt;0,(AS500-$R500)&gt;0),$V500/365*(AT500-AS500+1),IF(AND(($S500-AT500)&lt;=0,(AS500-$R500)&gt;0),$V500/365*($S500-AS500+1),$V500/365*(AT500-$R500+1))))),0)</f>
        <v>0</v>
      </c>
      <c r="AV500" s="154">
        <f>AT500+1</f>
        <v>45901</v>
      </c>
      <c r="AW500" s="154">
        <f>AV500+29</f>
        <v>45930</v>
      </c>
      <c r="AX500" s="158">
        <f>IFERROR(IF(($R500-AW500)&gt;=0,0,IF(($S500-AV500)&lt;0,0,IF(AND(($S500-AW500)&gt;0,(AV500-$R500)&gt;0),$V500/365*(AW500-AV500+1),IF(AND(($S500-AW500)&lt;=0,(AV500-$R500)&gt;0),$V500/365*($S500-AV500+1),$V500/365*(AW500-$R500+1))))),0)</f>
        <v>0</v>
      </c>
      <c r="AY500" s="154">
        <f>AW500+1</f>
        <v>45931</v>
      </c>
      <c r="AZ500" s="154">
        <f>AY500+30</f>
        <v>45961</v>
      </c>
      <c r="BA500" s="158">
        <f>IFERROR(IF(($R500-AZ500)&gt;=0,0,IF(($S500-AY500)&lt;0,0,IF(AND(($S500-AZ500)&gt;0,(AY500-$R500)&gt;0),$V500/365*(AZ500-AY500+1),IF(AND(($S500-AZ500)&lt;=0,(AY500-$R500)&gt;0),$V500/365*($S500-AY500+1),$V500/365*(AZ500-$R500+1))))),0)</f>
        <v>0</v>
      </c>
      <c r="BB500" s="154">
        <f>AZ500+1</f>
        <v>45962</v>
      </c>
      <c r="BC500" s="154">
        <f>BB500+29</f>
        <v>45991</v>
      </c>
      <c r="BD500" s="158">
        <f>IFERROR(IF(($R500-BC500)&gt;=0,0,IF(($S500-BB500)&lt;0,0,IF(AND(($S500-BC500)&gt;0,(BB500-$R500)&gt;0),$V500/365*(BC500-BB500+1),IF(AND(($S500-BC500)&lt;=0,(BB500-$R500)&gt;0),$V500/365*($S500-BB500+1),$V500/365*(BC500-$R500+1))))),0)</f>
        <v>0</v>
      </c>
      <c r="BE500" s="154">
        <f>BC500+1</f>
        <v>45992</v>
      </c>
      <c r="BF500" s="154">
        <f>BE500+30</f>
        <v>46022</v>
      </c>
      <c r="BG500" s="158">
        <f>IFERROR(IF(($R500-BF500)&gt;=0,0,IF(($S500-BE500)&lt;0,0,IF(AND(($S500-BF500)&gt;0,(BE500-$R500)&gt;0),$V500/365*(BF500-BE500+1),IF(AND(($S500-BF500)&lt;=0,(BE500-$R500)&gt;0),$V500/365*($S500-BE500+1),$V500/365*(BF500-$R500+1))))),0)</f>
        <v>0</v>
      </c>
      <c r="BH500" s="154">
        <v>46023</v>
      </c>
      <c r="BI500" s="154">
        <f>BH500+30</f>
        <v>46053</v>
      </c>
      <c r="BJ500" s="158">
        <f>IFERROR(IF(($R500-BI500)&gt;=0,0,IF(($S500-BH500)&lt;0,0,IF(AND(($S500-BI500)&gt;0,(BH500-$R500)&gt;0),$V500/365*(BI500-BH500+1),IF(AND(($S500-BI500)&lt;=0,(BH500-$R500)&gt;0),$V500/365*($S500-BH500+1),$V500/365*(BI500-$R500+1))))),0)</f>
        <v>0</v>
      </c>
      <c r="BK500" s="154">
        <f>BI500+1</f>
        <v>46054</v>
      </c>
      <c r="BL500" s="154">
        <f>BK500+27</f>
        <v>46081</v>
      </c>
      <c r="BM500" s="158">
        <f>IFERROR(IF(($R500-BL500)&gt;=0,0,IF(($S500-BK500)&lt;0,0,IF(AND(($S500-BL500)&gt;0,(BK500-$R500)&gt;0),$V500/365*(BL500-BK500+1),IF(AND(($S500-BL500)&lt;=0,(BK500-$R500)&gt;0),$V500/365*($S500-BK500+1),$V500/365*(BL500-$R500+1))))),0)</f>
        <v>0</v>
      </c>
      <c r="BN500" s="154">
        <f>BL500+1</f>
        <v>46082</v>
      </c>
      <c r="BO500" s="154">
        <f>BN500+30</f>
        <v>46112</v>
      </c>
      <c r="BP500" s="158">
        <f>IFERROR(IF(($R500-BO500)&gt;=0,0,IF(($S500-BN500)&lt;0,0,IF(AND(($S500-BO500)&gt;0,(BN500-$R500)&gt;0),$V500/365*(BO500-BN500+1),IF(AND(($S500-BO500)&lt;=0,(BN500-$R500)&gt;0),$V500/365*($S500-BN500+1),$V500/365*(BO500-$R500+1))))),0)</f>
        <v>0</v>
      </c>
      <c r="BQ500" s="154">
        <f>BO500+1</f>
        <v>46113</v>
      </c>
      <c r="BR500" s="154">
        <f>BQ500+29</f>
        <v>46142</v>
      </c>
      <c r="BS500" s="158">
        <f>IFERROR(IF(($R500-BR500)&gt;=0,0,IF(($S500-BQ500)&lt;0,0,IF(AND(($S500-BR500)&gt;0,(BQ500-$R500)&gt;0),$V500/365*(BR500-BQ500+1),IF(AND(($S500-BR500)&lt;=0,(BQ500-$R500)&gt;0),$V500/365*($S500-BQ500+1),$V500/365*(BR500-$R500+1))))),0)</f>
        <v>0</v>
      </c>
      <c r="BT500" s="154">
        <f>BR500+1</f>
        <v>46143</v>
      </c>
      <c r="BU500" s="154">
        <f>BT500+30</f>
        <v>46173</v>
      </c>
      <c r="BV500" s="158">
        <f>IFERROR(IF(($R500-BU500)&gt;=0,0,IF(($S500-BT500)&lt;0,0,IF(AND(($S500-BU500)&gt;0,(BT500-$R500)&gt;0),$V500/365*(BU500-BT500+1),IF(AND(($S500-BU500)&lt;=0,(BT500-$R500)&gt;0),$V500/365*($S500-BT500+1),$V500/365*(BU500-$R500+1))))),0)</f>
        <v>0</v>
      </c>
      <c r="BW500" s="154">
        <f>BU500+1</f>
        <v>46174</v>
      </c>
      <c r="BX500" s="154">
        <f>BW500+29</f>
        <v>46203</v>
      </c>
      <c r="BY500" s="158">
        <f>IFERROR(IF(($R500-BX500)&gt;=0,0,IF(($S500-BW500)&lt;0,0,IF(AND(($S500-BX500)&gt;0,(BW500-$R500)&gt;0),$V500/365*(BX500-BW500+1),IF(AND(($S500-BX500)&lt;=0,(BW500-$R500)&gt;0),$V500/365*($S500-BW500+1),$V500/365*(BX500-$R500+1))))),0)</f>
        <v>0</v>
      </c>
      <c r="BZ500" s="154">
        <f>BX500+1</f>
        <v>46204</v>
      </c>
      <c r="CA500" s="154">
        <f>BZ500+30</f>
        <v>46234</v>
      </c>
      <c r="CB500" s="158">
        <f>IFERROR(IF(($R500-CA500)&gt;=0,0,IF(($S500-BZ500)&lt;0,0,IF(AND(($S500-CA500)&gt;0,(BZ500-$R500)&gt;0),$V500/365*(CA500-BZ500+1),IF(AND(($S500-CA500)&lt;=0,(BZ500-$R500)&gt;0),$V500/365*($S500-BZ500+1),$V500/365*(CA500-$R500+1))))),0)</f>
        <v>0</v>
      </c>
      <c r="CC500" s="154">
        <f>CA500+1</f>
        <v>46235</v>
      </c>
      <c r="CD500" s="154">
        <f>CC500+30</f>
        <v>46265</v>
      </c>
      <c r="CE500" s="158">
        <f>IFERROR(IF(($R500-CD500)&gt;=0,0,IF(($S500-CC500)&lt;0,0,IF(AND(($S500-CD500)&gt;0,(CC500-$R500)&gt;0),$V500/365*(CD500-CC500+1),IF(AND(($S500-CD500)&lt;=0,(CC500-$R500)&gt;0),$V500/365*($S500-CC500+1),$V500/365*(CD500-$R500+1))))),0)</f>
        <v>0</v>
      </c>
      <c r="CF500" s="154">
        <f>CD500+1</f>
        <v>46266</v>
      </c>
      <c r="CG500" s="154">
        <f>CF500+29</f>
        <v>46295</v>
      </c>
      <c r="CH500" s="158">
        <f>IFERROR(IF(($R500-CG500)&gt;=0,0,IF(($S500-CF500)&lt;0,0,IF(AND(($S500-CG500)&gt;0,(CF500-$R500)&gt;0),$V500/365*(CG500-CF500+1),IF(AND(($S500-CG500)&lt;=0,(CF500-$R500)&gt;0),$V500/365*($S500-CF500+1),$V500/365*(CG500-$R500+1))))),0)</f>
        <v>0</v>
      </c>
      <c r="CI500" s="154">
        <f>CG500+1</f>
        <v>46296</v>
      </c>
      <c r="CJ500" s="154">
        <f>CI500+30</f>
        <v>46326</v>
      </c>
      <c r="CK500" s="158">
        <f>IFERROR(IF(($R500-CJ500)&gt;=0,0,IF(($S500-CI500)&lt;0,0,IF(AND(($S500-CJ500)&gt;0,(CI500-$R500)&gt;0),$V500/365*(CJ500-CI500+1),IF(AND(($S500-CJ500)&lt;=0,(CI500-$R500)&gt;0),$V500/365*($S500-CI500+1),$V500/365*(CJ500-$R500+1))))),0)</f>
        <v>0</v>
      </c>
      <c r="CL500" s="154">
        <f>CJ500+1</f>
        <v>46327</v>
      </c>
      <c r="CM500" s="154">
        <f>CL500+29</f>
        <v>46356</v>
      </c>
      <c r="CN500" s="158">
        <f>IFERROR(IF(($R500-CM500)&gt;=0,0,IF(($S500-CL500)&lt;0,0,IF(AND(($S500-CM500)&gt;0,(CL500-$R500)&gt;0),$V500/365*(CM500-CL500+1),IF(AND(($S500-CM500)&lt;=0,(CL500-$R500)&gt;0),$V500/365*($S500-CL500+1),$V500/365*(CM500-$R500+1))))),0)</f>
        <v>0</v>
      </c>
      <c r="CO500" s="154">
        <f>CM500+1</f>
        <v>46357</v>
      </c>
      <c r="CP500" s="154">
        <f>CO500+30</f>
        <v>46387</v>
      </c>
      <c r="CQ500" s="158">
        <f>IFERROR(IF(($R500-CP500)&gt;=0,0,IF(($S500-CO500)&lt;0,0,IF(AND(($S500-CP500)&gt;0,(CO500-$R500)&gt;0),$V500/365*(CP500-CO500+1),IF(AND(($S500-CP500)&lt;=0,(CO500-$R500)&gt;0),$V500/365*($S500-CO500+1),$V500/365*(CP500-$R500+1))))),0)</f>
        <v>0</v>
      </c>
    </row>
    <row r="501" s="80" customFormat="1" ht="24" customHeight="1" outlineLevel="4" spans="1:95">
      <c r="A501" s="123" t="s">
        <v>2814</v>
      </c>
      <c r="B501" s="124"/>
      <c r="C501" s="124"/>
      <c r="D501" s="124"/>
      <c r="E501" s="124"/>
      <c r="F501" s="124"/>
      <c r="G501" s="125"/>
      <c r="H501" s="126"/>
      <c r="I501" s="126"/>
      <c r="J501" s="126"/>
      <c r="K501" s="126"/>
      <c r="L501" s="149"/>
      <c r="M501" s="149"/>
      <c r="N501" s="126"/>
      <c r="O501" s="126"/>
      <c r="P501" s="126"/>
      <c r="Q501" s="126"/>
      <c r="R501" s="126"/>
      <c r="S501" s="126"/>
      <c r="T501" s="126"/>
      <c r="U501" s="126"/>
      <c r="V501" s="126"/>
      <c r="W501" s="126"/>
      <c r="X501" s="126"/>
      <c r="Y501" s="126"/>
      <c r="Z501" s="126"/>
      <c r="AA501" s="126"/>
      <c r="AB501" s="126"/>
      <c r="AC501" s="126"/>
      <c r="AD501" s="126"/>
      <c r="AE501" s="126"/>
      <c r="AF501" s="126"/>
      <c r="AG501" s="126"/>
      <c r="AH501" s="126"/>
      <c r="AI501" s="126"/>
      <c r="AJ501" s="126"/>
      <c r="AK501" s="126"/>
      <c r="AL501" s="126"/>
      <c r="AM501" s="126"/>
      <c r="AN501" s="126"/>
      <c r="AO501" s="126"/>
      <c r="AP501" s="126"/>
      <c r="AQ501" s="126"/>
      <c r="AR501" s="126"/>
      <c r="AS501" s="126"/>
      <c r="AT501" s="126"/>
      <c r="AU501" s="126"/>
      <c r="AV501" s="126"/>
      <c r="AW501" s="126"/>
      <c r="AX501" s="126"/>
      <c r="AY501" s="126"/>
      <c r="AZ501" s="126"/>
      <c r="BA501" s="126"/>
      <c r="BB501" s="126"/>
      <c r="BC501" s="126"/>
      <c r="BD501" s="126"/>
      <c r="BE501" s="126"/>
      <c r="BF501" s="126"/>
      <c r="BG501" s="126"/>
      <c r="BH501" s="126"/>
      <c r="BI501" s="126"/>
      <c r="BJ501" s="126"/>
      <c r="BK501" s="126"/>
      <c r="BL501" s="126"/>
      <c r="BM501" s="126"/>
      <c r="BN501" s="126"/>
      <c r="BO501" s="126"/>
      <c r="BP501" s="126"/>
      <c r="BQ501" s="126"/>
      <c r="BR501" s="126"/>
      <c r="BS501" s="126"/>
      <c r="BT501" s="126"/>
      <c r="BU501" s="126"/>
      <c r="BV501" s="126"/>
      <c r="BW501" s="126"/>
      <c r="BX501" s="126"/>
      <c r="BY501" s="126"/>
      <c r="BZ501" s="126"/>
      <c r="CA501" s="126"/>
      <c r="CB501" s="126"/>
      <c r="CC501" s="126"/>
      <c r="CD501" s="126"/>
      <c r="CE501" s="126"/>
      <c r="CF501" s="126"/>
      <c r="CG501" s="126"/>
      <c r="CH501" s="126"/>
      <c r="CI501" s="126"/>
      <c r="CJ501" s="126"/>
      <c r="CK501" s="126"/>
      <c r="CL501" s="126"/>
      <c r="CM501" s="126"/>
      <c r="CN501" s="126"/>
      <c r="CO501" s="126"/>
      <c r="CP501" s="126"/>
      <c r="CQ501" s="126"/>
    </row>
    <row r="502" ht="24" customHeight="1" outlineLevel="2" spans="1:95">
      <c r="A502" s="49"/>
      <c r="B502" s="112" t="s">
        <v>792</v>
      </c>
      <c r="C502" s="113" t="s">
        <v>1615</v>
      </c>
      <c r="D502" s="49" t="s">
        <v>1616</v>
      </c>
      <c r="E502" s="112" t="s">
        <v>1617</v>
      </c>
      <c r="F502" s="112" t="s">
        <v>1618</v>
      </c>
      <c r="G502" s="112" t="s">
        <v>936</v>
      </c>
      <c r="H502" s="114">
        <f>X502+AA502+AD502+AG502+AJ502+AM502+AP502+AS502+AV502+AY502+BB502+BE502</f>
        <v>0</v>
      </c>
      <c r="I502" s="114">
        <f>Y502+AB502+AE502+AH502+AK502+AN502+AQ502+AT502+AW502+AZ502+BC502+BF502</f>
        <v>0</v>
      </c>
      <c r="J502" s="114">
        <f>Z502+AC502+AF502+AI502+AL502+AO502+AR502+AU502+AX502+BA502+BD502+BG502</f>
        <v>0</v>
      </c>
      <c r="K502" s="114"/>
      <c r="L502" s="145"/>
      <c r="M502" s="145"/>
      <c r="N502" s="114"/>
      <c r="O502" s="114"/>
      <c r="P502" s="114"/>
      <c r="Q502" s="114"/>
      <c r="R502" s="114"/>
      <c r="S502" s="114"/>
      <c r="T502" s="114"/>
      <c r="U502" s="114"/>
      <c r="V502" s="114"/>
      <c r="W502" s="114"/>
      <c r="X502" s="114">
        <f>VLOOKUP($C502,'1 预算编制表单'!$C:$BJ,27,FALSE)</f>
        <v>0</v>
      </c>
      <c r="Y502" s="114">
        <f>X502-Z502</f>
        <v>0</v>
      </c>
      <c r="Z502" s="114">
        <f>SUM(Z503:Z507)</f>
        <v>0</v>
      </c>
      <c r="AA502" s="114">
        <f>VLOOKUP($C502,'1 预算编制表单'!$C:$BJ,30,FALSE)</f>
        <v>0</v>
      </c>
      <c r="AB502" s="114">
        <f>AA502-AC502</f>
        <v>0</v>
      </c>
      <c r="AC502" s="114">
        <f>SUM(AC503:AC507)</f>
        <v>0</v>
      </c>
      <c r="AD502" s="114">
        <f>VLOOKUP($C502,'1 预算编制表单'!$C:$BJ,33,FALSE)</f>
        <v>0</v>
      </c>
      <c r="AE502" s="114">
        <f>AD502-AF502</f>
        <v>0</v>
      </c>
      <c r="AF502" s="114">
        <f>SUM(AF503:AF507)</f>
        <v>0</v>
      </c>
      <c r="AG502" s="114">
        <f>VLOOKUP($C502,'1 预算编制表单'!$C:$BJ,36,FALSE)</f>
        <v>0</v>
      </c>
      <c r="AH502" s="114">
        <f>AG502-AI502</f>
        <v>0</v>
      </c>
      <c r="AI502" s="114">
        <f>SUM(AI503:AI507)</f>
        <v>0</v>
      </c>
      <c r="AJ502" s="114">
        <f>VLOOKUP($C502,'1 预算编制表单'!$C:$BJ,39,FALSE)</f>
        <v>0</v>
      </c>
      <c r="AK502" s="114">
        <f>AJ502-AL502</f>
        <v>0</v>
      </c>
      <c r="AL502" s="114">
        <f>SUM(AL503:AL507)</f>
        <v>0</v>
      </c>
      <c r="AM502" s="114">
        <f>VLOOKUP($C502,'1 预算编制表单'!$C:$BJ,42,FALSE)</f>
        <v>0</v>
      </c>
      <c r="AN502" s="114">
        <f>AM502-AO502</f>
        <v>0</v>
      </c>
      <c r="AO502" s="114">
        <f>SUM(AO503:AO507)</f>
        <v>0</v>
      </c>
      <c r="AP502" s="114">
        <f>VLOOKUP($C502,'1 预算编制表单'!$C:$BJ,45,FALSE)</f>
        <v>0</v>
      </c>
      <c r="AQ502" s="114">
        <f>AP502-AR502</f>
        <v>0</v>
      </c>
      <c r="AR502" s="114">
        <f>SUM(AR503:AR507)</f>
        <v>0</v>
      </c>
      <c r="AS502" s="114">
        <f>VLOOKUP($C502,'1 预算编制表单'!$C:$BJ,48,FALSE)</f>
        <v>0</v>
      </c>
      <c r="AT502" s="114">
        <f>AS502-AU502</f>
        <v>0</v>
      </c>
      <c r="AU502" s="114">
        <f>SUM(AU503:AU507)</f>
        <v>0</v>
      </c>
      <c r="AV502" s="114">
        <f>VLOOKUP($C502,'1 预算编制表单'!$C:$BJ,51,FALSE)</f>
        <v>0</v>
      </c>
      <c r="AW502" s="114">
        <f>AV502-AX502</f>
        <v>0</v>
      </c>
      <c r="AX502" s="114">
        <f>SUM(AX503:AX507)</f>
        <v>0</v>
      </c>
      <c r="AY502" s="114">
        <f>VLOOKUP($C502,'1 预算编制表单'!$C:$BJ,54,FALSE)</f>
        <v>0</v>
      </c>
      <c r="AZ502" s="114">
        <f>AY502-BA502</f>
        <v>0</v>
      </c>
      <c r="BA502" s="114">
        <f>SUM(BA503:BA507)</f>
        <v>0</v>
      </c>
      <c r="BB502" s="114">
        <f>VLOOKUP($C502,'1 预算编制表单'!$C:$BJ,57,FALSE)</f>
        <v>0</v>
      </c>
      <c r="BC502" s="114">
        <f>BB502-BD502</f>
        <v>0</v>
      </c>
      <c r="BD502" s="114">
        <f>SUM(BD503:BD507)</f>
        <v>0</v>
      </c>
      <c r="BE502" s="114">
        <f>VLOOKUP($C502,'1 预算编制表单'!$C:$BJ,60,FALSE)</f>
        <v>0</v>
      </c>
      <c r="BF502" s="114">
        <f>BE502-BG502</f>
        <v>0</v>
      </c>
      <c r="BG502" s="114">
        <f>SUM(BG503:BG507)</f>
        <v>0</v>
      </c>
      <c r="BH502" s="114">
        <f>VLOOKUP($C502,'1 预算编制表单'!$C:$BJ,27,FALSE)</f>
        <v>0</v>
      </c>
      <c r="BI502" s="114">
        <f>BH502-BJ502</f>
        <v>0</v>
      </c>
      <c r="BJ502" s="114">
        <f>SUM(BJ503:BJ507)</f>
        <v>0</v>
      </c>
      <c r="BK502" s="114">
        <f>VLOOKUP($C502,'1 预算编制表单'!$C:$BJ,30,FALSE)</f>
        <v>0</v>
      </c>
      <c r="BL502" s="114">
        <f>BK502-BM502</f>
        <v>0</v>
      </c>
      <c r="BM502" s="114">
        <f>SUM(BM503:BM507)</f>
        <v>0</v>
      </c>
      <c r="BN502" s="114">
        <f>VLOOKUP($C502,'1 预算编制表单'!$C:$BJ,33,FALSE)</f>
        <v>0</v>
      </c>
      <c r="BO502" s="114">
        <f>BN502-BP502</f>
        <v>0</v>
      </c>
      <c r="BP502" s="114">
        <f>SUM(BP503:BP507)</f>
        <v>0</v>
      </c>
      <c r="BQ502" s="114">
        <f>VLOOKUP($C502,'1 预算编制表单'!$C:$BJ,36,FALSE)</f>
        <v>0</v>
      </c>
      <c r="BR502" s="114">
        <f>BQ502-BS502</f>
        <v>0</v>
      </c>
      <c r="BS502" s="114">
        <f>SUM(BS503:BS507)</f>
        <v>0</v>
      </c>
      <c r="BT502" s="114">
        <f>VLOOKUP($C502,'1 预算编制表单'!$C:$BJ,39,FALSE)</f>
        <v>0</v>
      </c>
      <c r="BU502" s="114">
        <f>BT502-BV502</f>
        <v>0</v>
      </c>
      <c r="BV502" s="114">
        <f>SUM(BV503:BV507)</f>
        <v>0</v>
      </c>
      <c r="BW502" s="114">
        <f>VLOOKUP($C502,'1 预算编制表单'!$C:$BJ,42,FALSE)</f>
        <v>0</v>
      </c>
      <c r="BX502" s="114">
        <f>BW502-BY502</f>
        <v>0</v>
      </c>
      <c r="BY502" s="114">
        <f>SUM(BY503:BY507)</f>
        <v>0</v>
      </c>
      <c r="BZ502" s="114">
        <f>VLOOKUP($C502,'1 预算编制表单'!$C:$BJ,45,FALSE)</f>
        <v>0</v>
      </c>
      <c r="CA502" s="114">
        <f>BZ502-CB502</f>
        <v>0</v>
      </c>
      <c r="CB502" s="114">
        <f>SUM(CB503:CB507)</f>
        <v>0</v>
      </c>
      <c r="CC502" s="114">
        <f>VLOOKUP($C502,'1 预算编制表单'!$C:$BJ,48,FALSE)</f>
        <v>0</v>
      </c>
      <c r="CD502" s="114">
        <f>CC502-CE502</f>
        <v>0</v>
      </c>
      <c r="CE502" s="114">
        <f>SUM(CE503:CE507)</f>
        <v>0</v>
      </c>
      <c r="CF502" s="114">
        <f>VLOOKUP($C502,'1 预算编制表单'!$C:$BJ,51,FALSE)</f>
        <v>0</v>
      </c>
      <c r="CG502" s="114">
        <f>CF502-CH502</f>
        <v>0</v>
      </c>
      <c r="CH502" s="114">
        <f>SUM(CH503:CH507)</f>
        <v>0</v>
      </c>
      <c r="CI502" s="114">
        <f>VLOOKUP($C502,'1 预算编制表单'!$C:$BJ,54,FALSE)</f>
        <v>0</v>
      </c>
      <c r="CJ502" s="114">
        <f>CI502-CK502</f>
        <v>0</v>
      </c>
      <c r="CK502" s="114">
        <f>SUM(CK503:CK507)</f>
        <v>0</v>
      </c>
      <c r="CL502" s="114">
        <f>VLOOKUP($C502,'1 预算编制表单'!$C:$BJ,57,FALSE)</f>
        <v>0</v>
      </c>
      <c r="CM502" s="114">
        <f>CL502-CN502</f>
        <v>0</v>
      </c>
      <c r="CN502" s="114">
        <f>SUM(CN503:CN507)</f>
        <v>0</v>
      </c>
      <c r="CO502" s="114">
        <f>VLOOKUP($C502,'1 预算编制表单'!$C:$BJ,60,FALSE)</f>
        <v>0</v>
      </c>
      <c r="CP502" s="114">
        <f>CO502-CQ502</f>
        <v>0</v>
      </c>
      <c r="CQ502" s="114">
        <f>SUM(CQ503:CQ507)</f>
        <v>0</v>
      </c>
    </row>
    <row r="503" s="80" customFormat="1" ht="24" customHeight="1" outlineLevel="3" spans="1:95">
      <c r="A503" s="119"/>
      <c r="B503" s="120"/>
      <c r="C503" s="121"/>
      <c r="D503" s="119"/>
      <c r="E503" s="120"/>
      <c r="F503" s="120"/>
      <c r="G503" s="120"/>
      <c r="H503" s="122"/>
      <c r="I503" s="122"/>
      <c r="J503" s="122">
        <f>Z503+AC503+AF503+AI503+AL503+AO503+AR503+AU503+AX503+BA503+BD503+BG503</f>
        <v>0</v>
      </c>
      <c r="K503" s="122">
        <v>1</v>
      </c>
      <c r="L503" s="147"/>
      <c r="M503" s="148">
        <f>IFERROR(VLOOKUP($L503,'2-2 引出数据_合同数据仓库'!$B$2:$BP$10000,3,FALSE),0)</f>
        <v>0</v>
      </c>
      <c r="N503" s="122"/>
      <c r="O503" s="148">
        <f>IFERROR(VLOOKUP((LEFT(VLOOKUP($L503,'2-2 引出数据_合同数据仓库'!$B$2:$BP$10000,64,FALSE),15)&amp;(RIGHT(VLOOKUP($L503,'2-2 引出数据_合同数据仓库'!$B$2:$BP$10000,64,FALSE),4)+1)),'2-2 引出数据_合同数据仓库'!$B$2:$BP$10000,3,FALSE),0)</f>
        <v>0</v>
      </c>
      <c r="P503" s="122"/>
      <c r="Q503" s="122">
        <f>IFERROR(VLOOKUP($L503,'2-2 引出数据_合同数据仓库'!$B$2:$BP$10000,28,FALSE),0)</f>
        <v>0</v>
      </c>
      <c r="R503" s="122">
        <f>IFERROR(VLOOKUP($L503,'2-2 引出数据_合同数据仓库'!$B$2:$BP$10000,29,FALSE),0)</f>
        <v>0</v>
      </c>
      <c r="S503" s="122">
        <f>IFERROR(VLOOKUP($L503,'2-2 引出数据_合同数据仓库'!$B$2:$BP$10000,4,FALSE),0)</f>
        <v>0</v>
      </c>
      <c r="T503" s="122"/>
      <c r="U503" s="122">
        <f>IFERROR(VLOOKUP($L503,'2-2 引出数据_合同数据仓库'!$B$2:$BP$10000,15,FALSE),0)</f>
        <v>0</v>
      </c>
      <c r="V503" s="122">
        <f>U503/(S503-R503+1)*365</f>
        <v>0</v>
      </c>
      <c r="W503" s="122"/>
      <c r="X503" s="154">
        <v>45658</v>
      </c>
      <c r="Y503" s="154">
        <f>X503+30</f>
        <v>45688</v>
      </c>
      <c r="Z503" s="158">
        <f>IFERROR(IF(($R503-Y503)&gt;=0,0,IF(($S503-X503)&lt;0,0,IF(AND(($S503-Y503)&gt;0,(X503-$R503)&gt;0),$V503/365*(Y503-X503+1),IF(AND(($S503-Y503)&lt;=0,(X503-$R503)&gt;0),$V503/365*($S503-X503+1),$V503/365*(Y503-$R503+1))))),0)</f>
        <v>0</v>
      </c>
      <c r="AA503" s="154">
        <f>Y503+1</f>
        <v>45689</v>
      </c>
      <c r="AB503" s="154">
        <f>AA503+27</f>
        <v>45716</v>
      </c>
      <c r="AC503" s="158">
        <f>IFERROR(IF(($R503-AB503)&gt;=0,0,IF(($S503-AA503)&lt;0,0,IF(AND(($S503-AB503)&gt;0,(AA503-$R503)&gt;0),$V503/365*(AB503-AA503+1),IF(AND(($S503-AB503)&lt;=0,(AA503-$R503)&gt;0),$V503/365*($S503-AA503+1),$V503/365*(AB503-$R503+1))))),0)</f>
        <v>0</v>
      </c>
      <c r="AD503" s="154">
        <f>AB503+1</f>
        <v>45717</v>
      </c>
      <c r="AE503" s="154">
        <f>AD503+30</f>
        <v>45747</v>
      </c>
      <c r="AF503" s="158">
        <f>IFERROR(IF(($R503-AE503)&gt;=0,0,IF(($S503-AD503)&lt;0,0,IF(AND(($S503-AE503)&gt;0,(AD503-$R503)&gt;0),$V503/365*(AE503-AD503+1),IF(AND(($S503-AE503)&lt;=0,(AD503-$R503)&gt;0),$V503/365*($S503-AD503+1),$V503/365*(AE503-$R503+1))))),0)</f>
        <v>0</v>
      </c>
      <c r="AG503" s="154">
        <f>AE503+1</f>
        <v>45748</v>
      </c>
      <c r="AH503" s="154">
        <f>AG503+29</f>
        <v>45777</v>
      </c>
      <c r="AI503" s="158">
        <f>IFERROR(IF(($R503-AH503)&gt;=0,0,IF(($S503-AG503)&lt;0,0,IF(AND(($S503-AH503)&gt;0,(AG503-$R503)&gt;0),$V503/365*(AH503-AG503+1),IF(AND(($S503-AH503)&lt;=0,(AG503-$R503)&gt;0),$V503/365*($S503-AG503+1),$V503/365*(AH503-$R503+1))))),0)</f>
        <v>0</v>
      </c>
      <c r="AJ503" s="154">
        <f>AH503+1</f>
        <v>45778</v>
      </c>
      <c r="AK503" s="154">
        <f>AJ503+30</f>
        <v>45808</v>
      </c>
      <c r="AL503" s="158">
        <f>IFERROR(IF(($R503-AK503)&gt;=0,0,IF(($S503-AJ503)&lt;0,0,IF(AND(($S503-AK503)&gt;0,(AJ503-$R503)&gt;0),$V503/365*(AK503-AJ503+1),IF(AND(($S503-AK503)&lt;=0,(AJ503-$R503)&gt;0),$V503/365*($S503-AJ503+1),$V503/365*(AK503-$R503+1))))),0)</f>
        <v>0</v>
      </c>
      <c r="AM503" s="154">
        <f>AK503+1</f>
        <v>45809</v>
      </c>
      <c r="AN503" s="154">
        <f>AM503+29</f>
        <v>45838</v>
      </c>
      <c r="AO503" s="158">
        <f>IFERROR(IF(($R503-AN503)&gt;=0,0,IF(($S503-AM503)&lt;0,0,IF(AND(($S503-AN503)&gt;0,(AM503-$R503)&gt;0),$V503/365*(AN503-AM503+1),IF(AND(($S503-AN503)&lt;=0,(AM503-$R503)&gt;0),$V503/365*($S503-AM503+1),$V503/365*(AN503-$R503+1))))),0)</f>
        <v>0</v>
      </c>
      <c r="AP503" s="154">
        <f>AN503+1</f>
        <v>45839</v>
      </c>
      <c r="AQ503" s="154">
        <f>AP503+30</f>
        <v>45869</v>
      </c>
      <c r="AR503" s="158">
        <f>IFERROR(IF(($R503-AQ503)&gt;=0,0,IF(($S503-AP503)&lt;0,0,IF(AND(($S503-AQ503)&gt;0,(AP503-$R503)&gt;0),$V503/365*(AQ503-AP503+1),IF(AND(($S503-AQ503)&lt;=0,(AP503-$R503)&gt;0),$V503/365*($S503-AP503+1),$V503/365*(AQ503-$R503+1))))),0)</f>
        <v>0</v>
      </c>
      <c r="AS503" s="154">
        <f>AQ503+1</f>
        <v>45870</v>
      </c>
      <c r="AT503" s="154">
        <f>AS503+30</f>
        <v>45900</v>
      </c>
      <c r="AU503" s="158">
        <f>IFERROR(IF(($R503-AT503)&gt;=0,0,IF(($S503-AS503)&lt;0,0,IF(AND(($S503-AT503)&gt;0,(AS503-$R503)&gt;0),$V503/365*(AT503-AS503+1),IF(AND(($S503-AT503)&lt;=0,(AS503-$R503)&gt;0),$V503/365*($S503-AS503+1),$V503/365*(AT503-$R503+1))))),0)</f>
        <v>0</v>
      </c>
      <c r="AV503" s="154">
        <f>AT503+1</f>
        <v>45901</v>
      </c>
      <c r="AW503" s="154">
        <f>AV503+29</f>
        <v>45930</v>
      </c>
      <c r="AX503" s="158">
        <f>IFERROR(IF(($R503-AW503)&gt;=0,0,IF(($S503-AV503)&lt;0,0,IF(AND(($S503-AW503)&gt;0,(AV503-$R503)&gt;0),$V503/365*(AW503-AV503+1),IF(AND(($S503-AW503)&lt;=0,(AV503-$R503)&gt;0),$V503/365*($S503-AV503+1),$V503/365*(AW503-$R503+1))))),0)</f>
        <v>0</v>
      </c>
      <c r="AY503" s="154">
        <f>AW503+1</f>
        <v>45931</v>
      </c>
      <c r="AZ503" s="154">
        <f>AY503+30</f>
        <v>45961</v>
      </c>
      <c r="BA503" s="158">
        <f>IFERROR(IF(($R503-AZ503)&gt;=0,0,IF(($S503-AY503)&lt;0,0,IF(AND(($S503-AZ503)&gt;0,(AY503-$R503)&gt;0),$V503/365*(AZ503-AY503+1),IF(AND(($S503-AZ503)&lt;=0,(AY503-$R503)&gt;0),$V503/365*($S503-AY503+1),$V503/365*(AZ503-$R503+1))))),0)</f>
        <v>0</v>
      </c>
      <c r="BB503" s="154">
        <f>AZ503+1</f>
        <v>45962</v>
      </c>
      <c r="BC503" s="154">
        <f>BB503+29</f>
        <v>45991</v>
      </c>
      <c r="BD503" s="158">
        <f>IFERROR(IF(($R503-BC503)&gt;=0,0,IF(($S503-BB503)&lt;0,0,IF(AND(($S503-BC503)&gt;0,(BB503-$R503)&gt;0),$V503/365*(BC503-BB503+1),IF(AND(($S503-BC503)&lt;=0,(BB503-$R503)&gt;0),$V503/365*($S503-BB503+1),$V503/365*(BC503-$R503+1))))),0)</f>
        <v>0</v>
      </c>
      <c r="BE503" s="154">
        <f>BC503+1</f>
        <v>45992</v>
      </c>
      <c r="BF503" s="154">
        <f>BE503+30</f>
        <v>46022</v>
      </c>
      <c r="BG503" s="158">
        <f>IFERROR(IF(($R503-BF503)&gt;=0,0,IF(($S503-BE503)&lt;0,0,IF(AND(($S503-BF503)&gt;0,(BE503-$R503)&gt;0),$V503/365*(BF503-BE503+1),IF(AND(($S503-BF503)&lt;=0,(BE503-$R503)&gt;0),$V503/365*($S503-BE503+1),$V503/365*(BF503-$R503+1))))),0)</f>
        <v>0</v>
      </c>
      <c r="BH503" s="154">
        <v>46023</v>
      </c>
      <c r="BI503" s="154">
        <f>BH503+30</f>
        <v>46053</v>
      </c>
      <c r="BJ503" s="158">
        <f>IFERROR(IF(($R503-BI503)&gt;=0,0,IF(($S503-BH503)&lt;0,0,IF(AND(($S503-BI503)&gt;0,(BH503-$R503)&gt;0),$V503/365*(BI503-BH503+1),IF(AND(($S503-BI503)&lt;=0,(BH503-$R503)&gt;0),$V503/365*($S503-BH503+1),$V503/365*(BI503-$R503+1))))),0)</f>
        <v>0</v>
      </c>
      <c r="BK503" s="154">
        <f>BI503+1</f>
        <v>46054</v>
      </c>
      <c r="BL503" s="154">
        <f>BK503+27</f>
        <v>46081</v>
      </c>
      <c r="BM503" s="158">
        <f>IFERROR(IF(($R503-BL503)&gt;=0,0,IF(($S503-BK503)&lt;0,0,IF(AND(($S503-BL503)&gt;0,(BK503-$R503)&gt;0),$V503/365*(BL503-BK503+1),IF(AND(($S503-BL503)&lt;=0,(BK503-$R503)&gt;0),$V503/365*($S503-BK503+1),$V503/365*(BL503-$R503+1))))),0)</f>
        <v>0</v>
      </c>
      <c r="BN503" s="154">
        <f>BL503+1</f>
        <v>46082</v>
      </c>
      <c r="BO503" s="154">
        <f>BN503+30</f>
        <v>46112</v>
      </c>
      <c r="BP503" s="158">
        <f>IFERROR(IF(($R503-BO503)&gt;=0,0,IF(($S503-BN503)&lt;0,0,IF(AND(($S503-BO503)&gt;0,(BN503-$R503)&gt;0),$V503/365*(BO503-BN503+1),IF(AND(($S503-BO503)&lt;=0,(BN503-$R503)&gt;0),$V503/365*($S503-BN503+1),$V503/365*(BO503-$R503+1))))),0)</f>
        <v>0</v>
      </c>
      <c r="BQ503" s="154">
        <f>BO503+1</f>
        <v>46113</v>
      </c>
      <c r="BR503" s="154">
        <f>BQ503+29</f>
        <v>46142</v>
      </c>
      <c r="BS503" s="158">
        <f>IFERROR(IF(($R503-BR503)&gt;=0,0,IF(($S503-BQ503)&lt;0,0,IF(AND(($S503-BR503)&gt;0,(BQ503-$R503)&gt;0),$V503/365*(BR503-BQ503+1),IF(AND(($S503-BR503)&lt;=0,(BQ503-$R503)&gt;0),$V503/365*($S503-BQ503+1),$V503/365*(BR503-$R503+1))))),0)</f>
        <v>0</v>
      </c>
      <c r="BT503" s="154">
        <f>BR503+1</f>
        <v>46143</v>
      </c>
      <c r="BU503" s="154">
        <f>BT503+30</f>
        <v>46173</v>
      </c>
      <c r="BV503" s="158">
        <f>IFERROR(IF(($R503-BU503)&gt;=0,0,IF(($S503-BT503)&lt;0,0,IF(AND(($S503-BU503)&gt;0,(BT503-$R503)&gt;0),$V503/365*(BU503-BT503+1),IF(AND(($S503-BU503)&lt;=0,(BT503-$R503)&gt;0),$V503/365*($S503-BT503+1),$V503/365*(BU503-$R503+1))))),0)</f>
        <v>0</v>
      </c>
      <c r="BW503" s="154">
        <f>BU503+1</f>
        <v>46174</v>
      </c>
      <c r="BX503" s="154">
        <f>BW503+29</f>
        <v>46203</v>
      </c>
      <c r="BY503" s="158">
        <f>IFERROR(IF(($R503-BX503)&gt;=0,0,IF(($S503-BW503)&lt;0,0,IF(AND(($S503-BX503)&gt;0,(BW503-$R503)&gt;0),$V503/365*(BX503-BW503+1),IF(AND(($S503-BX503)&lt;=0,(BW503-$R503)&gt;0),$V503/365*($S503-BW503+1),$V503/365*(BX503-$R503+1))))),0)</f>
        <v>0</v>
      </c>
      <c r="BZ503" s="154">
        <f>BX503+1</f>
        <v>46204</v>
      </c>
      <c r="CA503" s="154">
        <f>BZ503+30</f>
        <v>46234</v>
      </c>
      <c r="CB503" s="158">
        <f>IFERROR(IF(($R503-CA503)&gt;=0,0,IF(($S503-BZ503)&lt;0,0,IF(AND(($S503-CA503)&gt;0,(BZ503-$R503)&gt;0),$V503/365*(CA503-BZ503+1),IF(AND(($S503-CA503)&lt;=0,(BZ503-$R503)&gt;0),$V503/365*($S503-BZ503+1),$V503/365*(CA503-$R503+1))))),0)</f>
        <v>0</v>
      </c>
      <c r="CC503" s="154">
        <f>CA503+1</f>
        <v>46235</v>
      </c>
      <c r="CD503" s="154">
        <f>CC503+30</f>
        <v>46265</v>
      </c>
      <c r="CE503" s="158">
        <f>IFERROR(IF(($R503-CD503)&gt;=0,0,IF(($S503-CC503)&lt;0,0,IF(AND(($S503-CD503)&gt;0,(CC503-$R503)&gt;0),$V503/365*(CD503-CC503+1),IF(AND(($S503-CD503)&lt;=0,(CC503-$R503)&gt;0),$V503/365*($S503-CC503+1),$V503/365*(CD503-$R503+1))))),0)</f>
        <v>0</v>
      </c>
      <c r="CF503" s="154">
        <f>CD503+1</f>
        <v>46266</v>
      </c>
      <c r="CG503" s="154">
        <f>CF503+29</f>
        <v>46295</v>
      </c>
      <c r="CH503" s="158">
        <f>IFERROR(IF(($R503-CG503)&gt;=0,0,IF(($S503-CF503)&lt;0,0,IF(AND(($S503-CG503)&gt;0,(CF503-$R503)&gt;0),$V503/365*(CG503-CF503+1),IF(AND(($S503-CG503)&lt;=0,(CF503-$R503)&gt;0),$V503/365*($S503-CF503+1),$V503/365*(CG503-$R503+1))))),0)</f>
        <v>0</v>
      </c>
      <c r="CI503" s="154">
        <f>CG503+1</f>
        <v>46296</v>
      </c>
      <c r="CJ503" s="154">
        <f>CI503+30</f>
        <v>46326</v>
      </c>
      <c r="CK503" s="158">
        <f>IFERROR(IF(($R503-CJ503)&gt;=0,0,IF(($S503-CI503)&lt;0,0,IF(AND(($S503-CJ503)&gt;0,(CI503-$R503)&gt;0),$V503/365*(CJ503-CI503+1),IF(AND(($S503-CJ503)&lt;=0,(CI503-$R503)&gt;0),$V503/365*($S503-CI503+1),$V503/365*(CJ503-$R503+1))))),0)</f>
        <v>0</v>
      </c>
      <c r="CL503" s="154">
        <f>CJ503+1</f>
        <v>46327</v>
      </c>
      <c r="CM503" s="154">
        <f>CL503+29</f>
        <v>46356</v>
      </c>
      <c r="CN503" s="158">
        <f>IFERROR(IF(($R503-CM503)&gt;=0,0,IF(($S503-CL503)&lt;0,0,IF(AND(($S503-CM503)&gt;0,(CL503-$R503)&gt;0),$V503/365*(CM503-CL503+1),IF(AND(($S503-CM503)&lt;=0,(CL503-$R503)&gt;0),$V503/365*($S503-CL503+1),$V503/365*(CM503-$R503+1))))),0)</f>
        <v>0</v>
      </c>
      <c r="CO503" s="154">
        <f>CM503+1</f>
        <v>46357</v>
      </c>
      <c r="CP503" s="154">
        <f>CO503+30</f>
        <v>46387</v>
      </c>
      <c r="CQ503" s="158">
        <f>IFERROR(IF(($R503-CP503)&gt;=0,0,IF(($S503-CO503)&lt;0,0,IF(AND(($S503-CP503)&gt;0,(CO503-$R503)&gt;0),$V503/365*(CP503-CO503+1),IF(AND(($S503-CP503)&lt;=0,(CO503-$R503)&gt;0),$V503/365*($S503-CO503+1),$V503/365*(CP503-$R503+1))))),0)</f>
        <v>0</v>
      </c>
    </row>
    <row r="504" s="80" customFormat="1" ht="24" customHeight="1" outlineLevel="3" spans="1:95">
      <c r="A504" s="119"/>
      <c r="B504" s="120"/>
      <c r="C504" s="121"/>
      <c r="D504" s="119"/>
      <c r="E504" s="120"/>
      <c r="F504" s="120"/>
      <c r="G504" s="120"/>
      <c r="H504" s="122"/>
      <c r="I504" s="122"/>
      <c r="J504" s="122">
        <f>Z504+AC504+AF504+AI504+AL504+AO504+AR504+AU504+AX504+BA504+BD504+BG504</f>
        <v>0</v>
      </c>
      <c r="K504" s="122">
        <f>K503+1</f>
        <v>2</v>
      </c>
      <c r="L504" s="147"/>
      <c r="M504" s="148">
        <f>IFERROR(VLOOKUP($L504,'2-2 引出数据_合同数据仓库'!$B$2:$BP$10000,3,FALSE),0)</f>
        <v>0</v>
      </c>
      <c r="N504" s="122"/>
      <c r="O504" s="148">
        <f>IFERROR(VLOOKUP((LEFT(VLOOKUP($L504,'2-2 引出数据_合同数据仓库'!$B$2:$BP$10000,64,FALSE),15)&amp;(RIGHT(VLOOKUP($L504,'2-2 引出数据_合同数据仓库'!$B$2:$BP$10000,64,FALSE),4)+1)),'2-2 引出数据_合同数据仓库'!$B$2:$BP$10000,3,FALSE),0)</f>
        <v>0</v>
      </c>
      <c r="P504" s="122"/>
      <c r="Q504" s="122">
        <f>IFERROR(VLOOKUP($L504,'2-2 引出数据_合同数据仓库'!$B$2:$BP$10000,28,FALSE),0)</f>
        <v>0</v>
      </c>
      <c r="R504" s="122">
        <f>IFERROR(VLOOKUP($L504,'2-2 引出数据_合同数据仓库'!$B$2:$BP$10000,29,FALSE),0)</f>
        <v>0</v>
      </c>
      <c r="S504" s="122">
        <f>IFERROR(VLOOKUP($L504,'2-2 引出数据_合同数据仓库'!$B$2:$BP$10000,4,FALSE),0)</f>
        <v>0</v>
      </c>
      <c r="T504" s="122"/>
      <c r="U504" s="122">
        <f>IFERROR(VLOOKUP($L504,'2-2 引出数据_合同数据仓库'!$B$2:$BP$10000,15,FALSE),0)</f>
        <v>0</v>
      </c>
      <c r="V504" s="122">
        <f>U504/(S504-R504+1)*365</f>
        <v>0</v>
      </c>
      <c r="W504" s="122"/>
      <c r="X504" s="154">
        <v>45658</v>
      </c>
      <c r="Y504" s="154">
        <f>X504+30</f>
        <v>45688</v>
      </c>
      <c r="Z504" s="158">
        <f>IFERROR(IF(($R504-Y504)&gt;=0,0,IF(($S504-X504)&lt;0,0,IF(AND(($S504-Y504)&gt;0,(X504-$R504)&gt;0),$V504/365*(Y504-X504+1),IF(AND(($S504-Y504)&lt;=0,(X504-$R504)&gt;0),$V504/365*($S504-X504+1),$V504/365*(Y504-$R504+1))))),0)</f>
        <v>0</v>
      </c>
      <c r="AA504" s="154">
        <f>Y504+1</f>
        <v>45689</v>
      </c>
      <c r="AB504" s="154">
        <f>AA504+27</f>
        <v>45716</v>
      </c>
      <c r="AC504" s="158">
        <f>IFERROR(IF(($R504-AB504)&gt;=0,0,IF(($S504-AA504)&lt;0,0,IF(AND(($S504-AB504)&gt;0,(AA504-$R504)&gt;0),$V504/365*(AB504-AA504+1),IF(AND(($S504-AB504)&lt;=0,(AA504-$R504)&gt;0),$V504/365*($S504-AA504+1),$V504/365*(AB504-$R504+1))))),0)</f>
        <v>0</v>
      </c>
      <c r="AD504" s="154">
        <f>AB504+1</f>
        <v>45717</v>
      </c>
      <c r="AE504" s="154">
        <f>AD504+30</f>
        <v>45747</v>
      </c>
      <c r="AF504" s="158">
        <f>IFERROR(IF(($R504-AE504)&gt;=0,0,IF(($S504-AD504)&lt;0,0,IF(AND(($S504-AE504)&gt;0,(AD504-$R504)&gt;0),$V504/365*(AE504-AD504+1),IF(AND(($S504-AE504)&lt;=0,(AD504-$R504)&gt;0),$V504/365*($S504-AD504+1),$V504/365*(AE504-$R504+1))))),0)</f>
        <v>0</v>
      </c>
      <c r="AG504" s="154">
        <f>AE504+1</f>
        <v>45748</v>
      </c>
      <c r="AH504" s="154">
        <f>AG504+29</f>
        <v>45777</v>
      </c>
      <c r="AI504" s="158">
        <f>IFERROR(IF(($R504-AH504)&gt;=0,0,IF(($S504-AG504)&lt;0,0,IF(AND(($S504-AH504)&gt;0,(AG504-$R504)&gt;0),$V504/365*(AH504-AG504+1),IF(AND(($S504-AH504)&lt;=0,(AG504-$R504)&gt;0),$V504/365*($S504-AG504+1),$V504/365*(AH504-$R504+1))))),0)</f>
        <v>0</v>
      </c>
      <c r="AJ504" s="154">
        <f>AH504+1</f>
        <v>45778</v>
      </c>
      <c r="AK504" s="154">
        <f>AJ504+30</f>
        <v>45808</v>
      </c>
      <c r="AL504" s="158">
        <f>IFERROR(IF(($R504-AK504)&gt;=0,0,IF(($S504-AJ504)&lt;0,0,IF(AND(($S504-AK504)&gt;0,(AJ504-$R504)&gt;0),$V504/365*(AK504-AJ504+1),IF(AND(($S504-AK504)&lt;=0,(AJ504-$R504)&gt;0),$V504/365*($S504-AJ504+1),$V504/365*(AK504-$R504+1))))),0)</f>
        <v>0</v>
      </c>
      <c r="AM504" s="154">
        <f>AK504+1</f>
        <v>45809</v>
      </c>
      <c r="AN504" s="154">
        <f>AM504+29</f>
        <v>45838</v>
      </c>
      <c r="AO504" s="158">
        <f>IFERROR(IF(($R504-AN504)&gt;=0,0,IF(($S504-AM504)&lt;0,0,IF(AND(($S504-AN504)&gt;0,(AM504-$R504)&gt;0),$V504/365*(AN504-AM504+1),IF(AND(($S504-AN504)&lt;=0,(AM504-$R504)&gt;0),$V504/365*($S504-AM504+1),$V504/365*(AN504-$R504+1))))),0)</f>
        <v>0</v>
      </c>
      <c r="AP504" s="154">
        <f>AN504+1</f>
        <v>45839</v>
      </c>
      <c r="AQ504" s="154">
        <f>AP504+30</f>
        <v>45869</v>
      </c>
      <c r="AR504" s="158">
        <f>IFERROR(IF(($R504-AQ504)&gt;=0,0,IF(($S504-AP504)&lt;0,0,IF(AND(($S504-AQ504)&gt;0,(AP504-$R504)&gt;0),$V504/365*(AQ504-AP504+1),IF(AND(($S504-AQ504)&lt;=0,(AP504-$R504)&gt;0),$V504/365*($S504-AP504+1),$V504/365*(AQ504-$R504+1))))),0)</f>
        <v>0</v>
      </c>
      <c r="AS504" s="154">
        <f>AQ504+1</f>
        <v>45870</v>
      </c>
      <c r="AT504" s="154">
        <f>AS504+30</f>
        <v>45900</v>
      </c>
      <c r="AU504" s="158">
        <f>IFERROR(IF(($R504-AT504)&gt;=0,0,IF(($S504-AS504)&lt;0,0,IF(AND(($S504-AT504)&gt;0,(AS504-$R504)&gt;0),$V504/365*(AT504-AS504+1),IF(AND(($S504-AT504)&lt;=0,(AS504-$R504)&gt;0),$V504/365*($S504-AS504+1),$V504/365*(AT504-$R504+1))))),0)</f>
        <v>0</v>
      </c>
      <c r="AV504" s="154">
        <f>AT504+1</f>
        <v>45901</v>
      </c>
      <c r="AW504" s="154">
        <f>AV504+29</f>
        <v>45930</v>
      </c>
      <c r="AX504" s="158">
        <f>IFERROR(IF(($R504-AW504)&gt;=0,0,IF(($S504-AV504)&lt;0,0,IF(AND(($S504-AW504)&gt;0,(AV504-$R504)&gt;0),$V504/365*(AW504-AV504+1),IF(AND(($S504-AW504)&lt;=0,(AV504-$R504)&gt;0),$V504/365*($S504-AV504+1),$V504/365*(AW504-$R504+1))))),0)</f>
        <v>0</v>
      </c>
      <c r="AY504" s="154">
        <f>AW504+1</f>
        <v>45931</v>
      </c>
      <c r="AZ504" s="154">
        <f>AY504+30</f>
        <v>45961</v>
      </c>
      <c r="BA504" s="158">
        <f>IFERROR(IF(($R504-AZ504)&gt;=0,0,IF(($S504-AY504)&lt;0,0,IF(AND(($S504-AZ504)&gt;0,(AY504-$R504)&gt;0),$V504/365*(AZ504-AY504+1),IF(AND(($S504-AZ504)&lt;=0,(AY504-$R504)&gt;0),$V504/365*($S504-AY504+1),$V504/365*(AZ504-$R504+1))))),0)</f>
        <v>0</v>
      </c>
      <c r="BB504" s="154">
        <f>AZ504+1</f>
        <v>45962</v>
      </c>
      <c r="BC504" s="154">
        <f>BB504+29</f>
        <v>45991</v>
      </c>
      <c r="BD504" s="158">
        <f>IFERROR(IF(($R504-BC504)&gt;=0,0,IF(($S504-BB504)&lt;0,0,IF(AND(($S504-BC504)&gt;0,(BB504-$R504)&gt;0),$V504/365*(BC504-BB504+1),IF(AND(($S504-BC504)&lt;=0,(BB504-$R504)&gt;0),$V504/365*($S504-BB504+1),$V504/365*(BC504-$R504+1))))),0)</f>
        <v>0</v>
      </c>
      <c r="BE504" s="154">
        <f>BC504+1</f>
        <v>45992</v>
      </c>
      <c r="BF504" s="154">
        <f>BE504+30</f>
        <v>46022</v>
      </c>
      <c r="BG504" s="158">
        <f>IFERROR(IF(($R504-BF504)&gt;=0,0,IF(($S504-BE504)&lt;0,0,IF(AND(($S504-BF504)&gt;0,(BE504-$R504)&gt;0),$V504/365*(BF504-BE504+1),IF(AND(($S504-BF504)&lt;=0,(BE504-$R504)&gt;0),$V504/365*($S504-BE504+1),$V504/365*(BF504-$R504+1))))),0)</f>
        <v>0</v>
      </c>
      <c r="BH504" s="154">
        <v>46023</v>
      </c>
      <c r="BI504" s="154">
        <f>BH504+30</f>
        <v>46053</v>
      </c>
      <c r="BJ504" s="158">
        <f>IFERROR(IF(($R504-BI504)&gt;=0,0,IF(($S504-BH504)&lt;0,0,IF(AND(($S504-BI504)&gt;0,(BH504-$R504)&gt;0),$V504/365*(BI504-BH504+1),IF(AND(($S504-BI504)&lt;=0,(BH504-$R504)&gt;0),$V504/365*($S504-BH504+1),$V504/365*(BI504-$R504+1))))),0)</f>
        <v>0</v>
      </c>
      <c r="BK504" s="154">
        <f>BI504+1</f>
        <v>46054</v>
      </c>
      <c r="BL504" s="154">
        <f>BK504+27</f>
        <v>46081</v>
      </c>
      <c r="BM504" s="158">
        <f>IFERROR(IF(($R504-BL504)&gt;=0,0,IF(($S504-BK504)&lt;0,0,IF(AND(($S504-BL504)&gt;0,(BK504-$R504)&gt;0),$V504/365*(BL504-BK504+1),IF(AND(($S504-BL504)&lt;=0,(BK504-$R504)&gt;0),$V504/365*($S504-BK504+1),$V504/365*(BL504-$R504+1))))),0)</f>
        <v>0</v>
      </c>
      <c r="BN504" s="154">
        <f>BL504+1</f>
        <v>46082</v>
      </c>
      <c r="BO504" s="154">
        <f>BN504+30</f>
        <v>46112</v>
      </c>
      <c r="BP504" s="158">
        <f>IFERROR(IF(($R504-BO504)&gt;=0,0,IF(($S504-BN504)&lt;0,0,IF(AND(($S504-BO504)&gt;0,(BN504-$R504)&gt;0),$V504/365*(BO504-BN504+1),IF(AND(($S504-BO504)&lt;=0,(BN504-$R504)&gt;0),$V504/365*($S504-BN504+1),$V504/365*(BO504-$R504+1))))),0)</f>
        <v>0</v>
      </c>
      <c r="BQ504" s="154">
        <f>BO504+1</f>
        <v>46113</v>
      </c>
      <c r="BR504" s="154">
        <f>BQ504+29</f>
        <v>46142</v>
      </c>
      <c r="BS504" s="158">
        <f>IFERROR(IF(($R504-BR504)&gt;=0,0,IF(($S504-BQ504)&lt;0,0,IF(AND(($S504-BR504)&gt;0,(BQ504-$R504)&gt;0),$V504/365*(BR504-BQ504+1),IF(AND(($S504-BR504)&lt;=0,(BQ504-$R504)&gt;0),$V504/365*($S504-BQ504+1),$V504/365*(BR504-$R504+1))))),0)</f>
        <v>0</v>
      </c>
      <c r="BT504" s="154">
        <f>BR504+1</f>
        <v>46143</v>
      </c>
      <c r="BU504" s="154">
        <f>BT504+30</f>
        <v>46173</v>
      </c>
      <c r="BV504" s="158">
        <f>IFERROR(IF(($R504-BU504)&gt;=0,0,IF(($S504-BT504)&lt;0,0,IF(AND(($S504-BU504)&gt;0,(BT504-$R504)&gt;0),$V504/365*(BU504-BT504+1),IF(AND(($S504-BU504)&lt;=0,(BT504-$R504)&gt;0),$V504/365*($S504-BT504+1),$V504/365*(BU504-$R504+1))))),0)</f>
        <v>0</v>
      </c>
      <c r="BW504" s="154">
        <f>BU504+1</f>
        <v>46174</v>
      </c>
      <c r="BX504" s="154">
        <f>BW504+29</f>
        <v>46203</v>
      </c>
      <c r="BY504" s="158">
        <f>IFERROR(IF(($R504-BX504)&gt;=0,0,IF(($S504-BW504)&lt;0,0,IF(AND(($S504-BX504)&gt;0,(BW504-$R504)&gt;0),$V504/365*(BX504-BW504+1),IF(AND(($S504-BX504)&lt;=0,(BW504-$R504)&gt;0),$V504/365*($S504-BW504+1),$V504/365*(BX504-$R504+1))))),0)</f>
        <v>0</v>
      </c>
      <c r="BZ504" s="154">
        <f>BX504+1</f>
        <v>46204</v>
      </c>
      <c r="CA504" s="154">
        <f>BZ504+30</f>
        <v>46234</v>
      </c>
      <c r="CB504" s="158">
        <f>IFERROR(IF(($R504-CA504)&gt;=0,0,IF(($S504-BZ504)&lt;0,0,IF(AND(($S504-CA504)&gt;0,(BZ504-$R504)&gt;0),$V504/365*(CA504-BZ504+1),IF(AND(($S504-CA504)&lt;=0,(BZ504-$R504)&gt;0),$V504/365*($S504-BZ504+1),$V504/365*(CA504-$R504+1))))),0)</f>
        <v>0</v>
      </c>
      <c r="CC504" s="154">
        <f>CA504+1</f>
        <v>46235</v>
      </c>
      <c r="CD504" s="154">
        <f>CC504+30</f>
        <v>46265</v>
      </c>
      <c r="CE504" s="158">
        <f>IFERROR(IF(($R504-CD504)&gt;=0,0,IF(($S504-CC504)&lt;0,0,IF(AND(($S504-CD504)&gt;0,(CC504-$R504)&gt;0),$V504/365*(CD504-CC504+1),IF(AND(($S504-CD504)&lt;=0,(CC504-$R504)&gt;0),$V504/365*($S504-CC504+1),$V504/365*(CD504-$R504+1))))),0)</f>
        <v>0</v>
      </c>
      <c r="CF504" s="154">
        <f>CD504+1</f>
        <v>46266</v>
      </c>
      <c r="CG504" s="154">
        <f>CF504+29</f>
        <v>46295</v>
      </c>
      <c r="CH504" s="158">
        <f>IFERROR(IF(($R504-CG504)&gt;=0,0,IF(($S504-CF504)&lt;0,0,IF(AND(($S504-CG504)&gt;0,(CF504-$R504)&gt;0),$V504/365*(CG504-CF504+1),IF(AND(($S504-CG504)&lt;=0,(CF504-$R504)&gt;0),$V504/365*($S504-CF504+1),$V504/365*(CG504-$R504+1))))),0)</f>
        <v>0</v>
      </c>
      <c r="CI504" s="154">
        <f>CG504+1</f>
        <v>46296</v>
      </c>
      <c r="CJ504" s="154">
        <f>CI504+30</f>
        <v>46326</v>
      </c>
      <c r="CK504" s="158">
        <f>IFERROR(IF(($R504-CJ504)&gt;=0,0,IF(($S504-CI504)&lt;0,0,IF(AND(($S504-CJ504)&gt;0,(CI504-$R504)&gt;0),$V504/365*(CJ504-CI504+1),IF(AND(($S504-CJ504)&lt;=0,(CI504-$R504)&gt;0),$V504/365*($S504-CI504+1),$V504/365*(CJ504-$R504+1))))),0)</f>
        <v>0</v>
      </c>
      <c r="CL504" s="154">
        <f>CJ504+1</f>
        <v>46327</v>
      </c>
      <c r="CM504" s="154">
        <f>CL504+29</f>
        <v>46356</v>
      </c>
      <c r="CN504" s="158">
        <f>IFERROR(IF(($R504-CM504)&gt;=0,0,IF(($S504-CL504)&lt;0,0,IF(AND(($S504-CM504)&gt;0,(CL504-$R504)&gt;0),$V504/365*(CM504-CL504+1),IF(AND(($S504-CM504)&lt;=0,(CL504-$R504)&gt;0),$V504/365*($S504-CL504+1),$V504/365*(CM504-$R504+1))))),0)</f>
        <v>0</v>
      </c>
      <c r="CO504" s="154">
        <f>CM504+1</f>
        <v>46357</v>
      </c>
      <c r="CP504" s="154">
        <f>CO504+30</f>
        <v>46387</v>
      </c>
      <c r="CQ504" s="158">
        <f>IFERROR(IF(($R504-CP504)&gt;=0,0,IF(($S504-CO504)&lt;0,0,IF(AND(($S504-CP504)&gt;0,(CO504-$R504)&gt;0),$V504/365*(CP504-CO504+1),IF(AND(($S504-CP504)&lt;=0,(CO504-$R504)&gt;0),$V504/365*($S504-CO504+1),$V504/365*(CP504-$R504+1))))),0)</f>
        <v>0</v>
      </c>
    </row>
    <row r="505" s="80" customFormat="1" ht="24" customHeight="1" outlineLevel="3" spans="1:95">
      <c r="A505" s="119"/>
      <c r="B505" s="120"/>
      <c r="C505" s="121"/>
      <c r="D505" s="119"/>
      <c r="E505" s="120"/>
      <c r="F505" s="120"/>
      <c r="G505" s="120"/>
      <c r="H505" s="122"/>
      <c r="I505" s="122"/>
      <c r="J505" s="122">
        <f>Z505+AC505+AF505+AI505+AL505+AO505+AR505+AU505+AX505+BA505+BD505+BG505</f>
        <v>0</v>
      </c>
      <c r="K505" s="122">
        <f>K504+1</f>
        <v>3</v>
      </c>
      <c r="L505" s="147"/>
      <c r="M505" s="148">
        <f>IFERROR(VLOOKUP($L505,'2-2 引出数据_合同数据仓库'!$B$2:$BP$10000,3,FALSE),0)</f>
        <v>0</v>
      </c>
      <c r="N505" s="122"/>
      <c r="O505" s="148">
        <f>IFERROR(VLOOKUP((LEFT(VLOOKUP($L505,'2-2 引出数据_合同数据仓库'!$B$2:$BP$10000,64,FALSE),15)&amp;(RIGHT(VLOOKUP($L505,'2-2 引出数据_合同数据仓库'!$B$2:$BP$10000,64,FALSE),4)+1)),'2-2 引出数据_合同数据仓库'!$B$2:$BP$10000,3,FALSE),0)</f>
        <v>0</v>
      </c>
      <c r="P505" s="122"/>
      <c r="Q505" s="122">
        <f>IFERROR(VLOOKUP($L505,'2-2 引出数据_合同数据仓库'!$B$2:$BP$10000,28,FALSE),0)</f>
        <v>0</v>
      </c>
      <c r="R505" s="122">
        <f>IFERROR(VLOOKUP($L505,'2-2 引出数据_合同数据仓库'!$B$2:$BP$10000,29,FALSE),0)</f>
        <v>0</v>
      </c>
      <c r="S505" s="122">
        <f>IFERROR(VLOOKUP($L505,'2-2 引出数据_合同数据仓库'!$B$2:$BP$10000,4,FALSE),0)</f>
        <v>0</v>
      </c>
      <c r="T505" s="122"/>
      <c r="U505" s="122">
        <f>IFERROR(VLOOKUP($L505,'2-2 引出数据_合同数据仓库'!$B$2:$BP$10000,15,FALSE),0)</f>
        <v>0</v>
      </c>
      <c r="V505" s="122">
        <f>U505/(S505-R505+1)*365</f>
        <v>0</v>
      </c>
      <c r="W505" s="122"/>
      <c r="X505" s="154">
        <v>45658</v>
      </c>
      <c r="Y505" s="154">
        <f>X505+30</f>
        <v>45688</v>
      </c>
      <c r="Z505" s="158">
        <f>IFERROR(IF(($R505-Y505)&gt;=0,0,IF(($S505-X505)&lt;0,0,IF(AND(($S505-Y505)&gt;0,(X505-$R505)&gt;0),$V505/365*(Y505-X505+1),IF(AND(($S505-Y505)&lt;=0,(X505-$R505)&gt;0),$V505/365*($S505-X505+1),$V505/365*(Y505-$R505+1))))),0)</f>
        <v>0</v>
      </c>
      <c r="AA505" s="154">
        <f>Y505+1</f>
        <v>45689</v>
      </c>
      <c r="AB505" s="154">
        <f>AA505+27</f>
        <v>45716</v>
      </c>
      <c r="AC505" s="158">
        <f>IFERROR(IF(($R505-AB505)&gt;=0,0,IF(($S505-AA505)&lt;0,0,IF(AND(($S505-AB505)&gt;0,(AA505-$R505)&gt;0),$V505/365*(AB505-AA505+1),IF(AND(($S505-AB505)&lt;=0,(AA505-$R505)&gt;0),$V505/365*($S505-AA505+1),$V505/365*(AB505-$R505+1))))),0)</f>
        <v>0</v>
      </c>
      <c r="AD505" s="154">
        <f>AB505+1</f>
        <v>45717</v>
      </c>
      <c r="AE505" s="154">
        <f>AD505+30</f>
        <v>45747</v>
      </c>
      <c r="AF505" s="158">
        <f>IFERROR(IF(($R505-AE505)&gt;=0,0,IF(($S505-AD505)&lt;0,0,IF(AND(($S505-AE505)&gt;0,(AD505-$R505)&gt;0),$V505/365*(AE505-AD505+1),IF(AND(($S505-AE505)&lt;=0,(AD505-$R505)&gt;0),$V505/365*($S505-AD505+1),$V505/365*(AE505-$R505+1))))),0)</f>
        <v>0</v>
      </c>
      <c r="AG505" s="154">
        <f>AE505+1</f>
        <v>45748</v>
      </c>
      <c r="AH505" s="154">
        <f>AG505+29</f>
        <v>45777</v>
      </c>
      <c r="AI505" s="158">
        <f>IFERROR(IF(($R505-AH505)&gt;=0,0,IF(($S505-AG505)&lt;0,0,IF(AND(($S505-AH505)&gt;0,(AG505-$R505)&gt;0),$V505/365*(AH505-AG505+1),IF(AND(($S505-AH505)&lt;=0,(AG505-$R505)&gt;0),$V505/365*($S505-AG505+1),$V505/365*(AH505-$R505+1))))),0)</f>
        <v>0</v>
      </c>
      <c r="AJ505" s="154">
        <f>AH505+1</f>
        <v>45778</v>
      </c>
      <c r="AK505" s="154">
        <f>AJ505+30</f>
        <v>45808</v>
      </c>
      <c r="AL505" s="158">
        <f>IFERROR(IF(($R505-AK505)&gt;=0,0,IF(($S505-AJ505)&lt;0,0,IF(AND(($S505-AK505)&gt;0,(AJ505-$R505)&gt;0),$V505/365*(AK505-AJ505+1),IF(AND(($S505-AK505)&lt;=0,(AJ505-$R505)&gt;0),$V505/365*($S505-AJ505+1),$V505/365*(AK505-$R505+1))))),0)</f>
        <v>0</v>
      </c>
      <c r="AM505" s="154">
        <f>AK505+1</f>
        <v>45809</v>
      </c>
      <c r="AN505" s="154">
        <f>AM505+29</f>
        <v>45838</v>
      </c>
      <c r="AO505" s="158">
        <f>IFERROR(IF(($R505-AN505)&gt;=0,0,IF(($S505-AM505)&lt;0,0,IF(AND(($S505-AN505)&gt;0,(AM505-$R505)&gt;0),$V505/365*(AN505-AM505+1),IF(AND(($S505-AN505)&lt;=0,(AM505-$R505)&gt;0),$V505/365*($S505-AM505+1),$V505/365*(AN505-$R505+1))))),0)</f>
        <v>0</v>
      </c>
      <c r="AP505" s="154">
        <f>AN505+1</f>
        <v>45839</v>
      </c>
      <c r="AQ505" s="154">
        <f>AP505+30</f>
        <v>45869</v>
      </c>
      <c r="AR505" s="158">
        <f>IFERROR(IF(($R505-AQ505)&gt;=0,0,IF(($S505-AP505)&lt;0,0,IF(AND(($S505-AQ505)&gt;0,(AP505-$R505)&gt;0),$V505/365*(AQ505-AP505+1),IF(AND(($S505-AQ505)&lt;=0,(AP505-$R505)&gt;0),$V505/365*($S505-AP505+1),$V505/365*(AQ505-$R505+1))))),0)</f>
        <v>0</v>
      </c>
      <c r="AS505" s="154">
        <f>AQ505+1</f>
        <v>45870</v>
      </c>
      <c r="AT505" s="154">
        <f>AS505+30</f>
        <v>45900</v>
      </c>
      <c r="AU505" s="158">
        <f>IFERROR(IF(($R505-AT505)&gt;=0,0,IF(($S505-AS505)&lt;0,0,IF(AND(($S505-AT505)&gt;0,(AS505-$R505)&gt;0),$V505/365*(AT505-AS505+1),IF(AND(($S505-AT505)&lt;=0,(AS505-$R505)&gt;0),$V505/365*($S505-AS505+1),$V505/365*(AT505-$R505+1))))),0)</f>
        <v>0</v>
      </c>
      <c r="AV505" s="154">
        <f>AT505+1</f>
        <v>45901</v>
      </c>
      <c r="AW505" s="154">
        <f>AV505+29</f>
        <v>45930</v>
      </c>
      <c r="AX505" s="158">
        <f>IFERROR(IF(($R505-AW505)&gt;=0,0,IF(($S505-AV505)&lt;0,0,IF(AND(($S505-AW505)&gt;0,(AV505-$R505)&gt;0),$V505/365*(AW505-AV505+1),IF(AND(($S505-AW505)&lt;=0,(AV505-$R505)&gt;0),$V505/365*($S505-AV505+1),$V505/365*(AW505-$R505+1))))),0)</f>
        <v>0</v>
      </c>
      <c r="AY505" s="154">
        <f>AW505+1</f>
        <v>45931</v>
      </c>
      <c r="AZ505" s="154">
        <f>AY505+30</f>
        <v>45961</v>
      </c>
      <c r="BA505" s="158">
        <f>IFERROR(IF(($R505-AZ505)&gt;=0,0,IF(($S505-AY505)&lt;0,0,IF(AND(($S505-AZ505)&gt;0,(AY505-$R505)&gt;0),$V505/365*(AZ505-AY505+1),IF(AND(($S505-AZ505)&lt;=0,(AY505-$R505)&gt;0),$V505/365*($S505-AY505+1),$V505/365*(AZ505-$R505+1))))),0)</f>
        <v>0</v>
      </c>
      <c r="BB505" s="154">
        <f>AZ505+1</f>
        <v>45962</v>
      </c>
      <c r="BC505" s="154">
        <f>BB505+29</f>
        <v>45991</v>
      </c>
      <c r="BD505" s="158">
        <f>IFERROR(IF(($R505-BC505)&gt;=0,0,IF(($S505-BB505)&lt;0,0,IF(AND(($S505-BC505)&gt;0,(BB505-$R505)&gt;0),$V505/365*(BC505-BB505+1),IF(AND(($S505-BC505)&lt;=0,(BB505-$R505)&gt;0),$V505/365*($S505-BB505+1),$V505/365*(BC505-$R505+1))))),0)</f>
        <v>0</v>
      </c>
      <c r="BE505" s="154">
        <f>BC505+1</f>
        <v>45992</v>
      </c>
      <c r="BF505" s="154">
        <f>BE505+30</f>
        <v>46022</v>
      </c>
      <c r="BG505" s="158">
        <f>IFERROR(IF(($R505-BF505)&gt;=0,0,IF(($S505-BE505)&lt;0,0,IF(AND(($S505-BF505)&gt;0,(BE505-$R505)&gt;0),$V505/365*(BF505-BE505+1),IF(AND(($S505-BF505)&lt;=0,(BE505-$R505)&gt;0),$V505/365*($S505-BE505+1),$V505/365*(BF505-$R505+1))))),0)</f>
        <v>0</v>
      </c>
      <c r="BH505" s="154">
        <v>46023</v>
      </c>
      <c r="BI505" s="154">
        <f>BH505+30</f>
        <v>46053</v>
      </c>
      <c r="BJ505" s="158">
        <f>IFERROR(IF(($R505-BI505)&gt;=0,0,IF(($S505-BH505)&lt;0,0,IF(AND(($S505-BI505)&gt;0,(BH505-$R505)&gt;0),$V505/365*(BI505-BH505+1),IF(AND(($S505-BI505)&lt;=0,(BH505-$R505)&gt;0),$V505/365*($S505-BH505+1),$V505/365*(BI505-$R505+1))))),0)</f>
        <v>0</v>
      </c>
      <c r="BK505" s="154">
        <f>BI505+1</f>
        <v>46054</v>
      </c>
      <c r="BL505" s="154">
        <f>BK505+27</f>
        <v>46081</v>
      </c>
      <c r="BM505" s="158">
        <f>IFERROR(IF(($R505-BL505)&gt;=0,0,IF(($S505-BK505)&lt;0,0,IF(AND(($S505-BL505)&gt;0,(BK505-$R505)&gt;0),$V505/365*(BL505-BK505+1),IF(AND(($S505-BL505)&lt;=0,(BK505-$R505)&gt;0),$V505/365*($S505-BK505+1),$V505/365*(BL505-$R505+1))))),0)</f>
        <v>0</v>
      </c>
      <c r="BN505" s="154">
        <f>BL505+1</f>
        <v>46082</v>
      </c>
      <c r="BO505" s="154">
        <f>BN505+30</f>
        <v>46112</v>
      </c>
      <c r="BP505" s="158">
        <f>IFERROR(IF(($R505-BO505)&gt;=0,0,IF(($S505-BN505)&lt;0,0,IF(AND(($S505-BO505)&gt;0,(BN505-$R505)&gt;0),$V505/365*(BO505-BN505+1),IF(AND(($S505-BO505)&lt;=0,(BN505-$R505)&gt;0),$V505/365*($S505-BN505+1),$V505/365*(BO505-$R505+1))))),0)</f>
        <v>0</v>
      </c>
      <c r="BQ505" s="154">
        <f>BO505+1</f>
        <v>46113</v>
      </c>
      <c r="BR505" s="154">
        <f>BQ505+29</f>
        <v>46142</v>
      </c>
      <c r="BS505" s="158">
        <f>IFERROR(IF(($R505-BR505)&gt;=0,0,IF(($S505-BQ505)&lt;0,0,IF(AND(($S505-BR505)&gt;0,(BQ505-$R505)&gt;0),$V505/365*(BR505-BQ505+1),IF(AND(($S505-BR505)&lt;=0,(BQ505-$R505)&gt;0),$V505/365*($S505-BQ505+1),$V505/365*(BR505-$R505+1))))),0)</f>
        <v>0</v>
      </c>
      <c r="BT505" s="154">
        <f>BR505+1</f>
        <v>46143</v>
      </c>
      <c r="BU505" s="154">
        <f>BT505+30</f>
        <v>46173</v>
      </c>
      <c r="BV505" s="158">
        <f>IFERROR(IF(($R505-BU505)&gt;=0,0,IF(($S505-BT505)&lt;0,0,IF(AND(($S505-BU505)&gt;0,(BT505-$R505)&gt;0),$V505/365*(BU505-BT505+1),IF(AND(($S505-BU505)&lt;=0,(BT505-$R505)&gt;0),$V505/365*($S505-BT505+1),$V505/365*(BU505-$R505+1))))),0)</f>
        <v>0</v>
      </c>
      <c r="BW505" s="154">
        <f>BU505+1</f>
        <v>46174</v>
      </c>
      <c r="BX505" s="154">
        <f>BW505+29</f>
        <v>46203</v>
      </c>
      <c r="BY505" s="158">
        <f>IFERROR(IF(($R505-BX505)&gt;=0,0,IF(($S505-BW505)&lt;0,0,IF(AND(($S505-BX505)&gt;0,(BW505-$R505)&gt;0),$V505/365*(BX505-BW505+1),IF(AND(($S505-BX505)&lt;=0,(BW505-$R505)&gt;0),$V505/365*($S505-BW505+1),$V505/365*(BX505-$R505+1))))),0)</f>
        <v>0</v>
      </c>
      <c r="BZ505" s="154">
        <f>BX505+1</f>
        <v>46204</v>
      </c>
      <c r="CA505" s="154">
        <f>BZ505+30</f>
        <v>46234</v>
      </c>
      <c r="CB505" s="158">
        <f>IFERROR(IF(($R505-CA505)&gt;=0,0,IF(($S505-BZ505)&lt;0,0,IF(AND(($S505-CA505)&gt;0,(BZ505-$R505)&gt;0),$V505/365*(CA505-BZ505+1),IF(AND(($S505-CA505)&lt;=0,(BZ505-$R505)&gt;0),$V505/365*($S505-BZ505+1),$V505/365*(CA505-$R505+1))))),0)</f>
        <v>0</v>
      </c>
      <c r="CC505" s="154">
        <f>CA505+1</f>
        <v>46235</v>
      </c>
      <c r="CD505" s="154">
        <f>CC505+30</f>
        <v>46265</v>
      </c>
      <c r="CE505" s="158">
        <f>IFERROR(IF(($R505-CD505)&gt;=0,0,IF(($S505-CC505)&lt;0,0,IF(AND(($S505-CD505)&gt;0,(CC505-$R505)&gt;0),$V505/365*(CD505-CC505+1),IF(AND(($S505-CD505)&lt;=0,(CC505-$R505)&gt;0),$V505/365*($S505-CC505+1),$V505/365*(CD505-$R505+1))))),0)</f>
        <v>0</v>
      </c>
      <c r="CF505" s="154">
        <f>CD505+1</f>
        <v>46266</v>
      </c>
      <c r="CG505" s="154">
        <f>CF505+29</f>
        <v>46295</v>
      </c>
      <c r="CH505" s="158">
        <f>IFERROR(IF(($R505-CG505)&gt;=0,0,IF(($S505-CF505)&lt;0,0,IF(AND(($S505-CG505)&gt;0,(CF505-$R505)&gt;0),$V505/365*(CG505-CF505+1),IF(AND(($S505-CG505)&lt;=0,(CF505-$R505)&gt;0),$V505/365*($S505-CF505+1),$V505/365*(CG505-$R505+1))))),0)</f>
        <v>0</v>
      </c>
      <c r="CI505" s="154">
        <f>CG505+1</f>
        <v>46296</v>
      </c>
      <c r="CJ505" s="154">
        <f>CI505+30</f>
        <v>46326</v>
      </c>
      <c r="CK505" s="158">
        <f>IFERROR(IF(($R505-CJ505)&gt;=0,0,IF(($S505-CI505)&lt;0,0,IF(AND(($S505-CJ505)&gt;0,(CI505-$R505)&gt;0),$V505/365*(CJ505-CI505+1),IF(AND(($S505-CJ505)&lt;=0,(CI505-$R505)&gt;0),$V505/365*($S505-CI505+1),$V505/365*(CJ505-$R505+1))))),0)</f>
        <v>0</v>
      </c>
      <c r="CL505" s="154">
        <f>CJ505+1</f>
        <v>46327</v>
      </c>
      <c r="CM505" s="154">
        <f>CL505+29</f>
        <v>46356</v>
      </c>
      <c r="CN505" s="158">
        <f>IFERROR(IF(($R505-CM505)&gt;=0,0,IF(($S505-CL505)&lt;0,0,IF(AND(($S505-CM505)&gt;0,(CL505-$R505)&gt;0),$V505/365*(CM505-CL505+1),IF(AND(($S505-CM505)&lt;=0,(CL505-$R505)&gt;0),$V505/365*($S505-CL505+1),$V505/365*(CM505-$R505+1))))),0)</f>
        <v>0</v>
      </c>
      <c r="CO505" s="154">
        <f>CM505+1</f>
        <v>46357</v>
      </c>
      <c r="CP505" s="154">
        <f>CO505+30</f>
        <v>46387</v>
      </c>
      <c r="CQ505" s="158">
        <f>IFERROR(IF(($R505-CP505)&gt;=0,0,IF(($S505-CO505)&lt;0,0,IF(AND(($S505-CP505)&gt;0,(CO505-$R505)&gt;0),$V505/365*(CP505-CO505+1),IF(AND(($S505-CP505)&lt;=0,(CO505-$R505)&gt;0),$V505/365*($S505-CO505+1),$V505/365*(CP505-$R505+1))))),0)</f>
        <v>0</v>
      </c>
    </row>
    <row r="506" s="80" customFormat="1" ht="24" customHeight="1" outlineLevel="3" spans="1:95">
      <c r="A506" s="119"/>
      <c r="B506" s="120"/>
      <c r="C506" s="121"/>
      <c r="D506" s="119"/>
      <c r="E506" s="120"/>
      <c r="F506" s="120"/>
      <c r="G506" s="120"/>
      <c r="H506" s="122"/>
      <c r="I506" s="122"/>
      <c r="J506" s="122">
        <f>Z506+AC506+AF506+AI506+AL506+AO506+AR506+AU506+AX506+BA506+BD506+BG506</f>
        <v>0</v>
      </c>
      <c r="K506" s="122">
        <f>K505+1</f>
        <v>4</v>
      </c>
      <c r="L506" s="147"/>
      <c r="M506" s="148">
        <f>IFERROR(VLOOKUP($L506,'2-2 引出数据_合同数据仓库'!$B$2:$BP$10000,3,FALSE),0)</f>
        <v>0</v>
      </c>
      <c r="N506" s="122"/>
      <c r="O506" s="148">
        <f>IFERROR(VLOOKUP((LEFT(VLOOKUP($L506,'2-2 引出数据_合同数据仓库'!$B$2:$BP$10000,64,FALSE),15)&amp;(RIGHT(VLOOKUP($L506,'2-2 引出数据_合同数据仓库'!$B$2:$BP$10000,64,FALSE),4)+1)),'2-2 引出数据_合同数据仓库'!$B$2:$BP$10000,3,FALSE),0)</f>
        <v>0</v>
      </c>
      <c r="P506" s="122"/>
      <c r="Q506" s="122">
        <f>IFERROR(VLOOKUP($L506,'2-2 引出数据_合同数据仓库'!$B$2:$BP$10000,28,FALSE),0)</f>
        <v>0</v>
      </c>
      <c r="R506" s="122">
        <f>IFERROR(VLOOKUP($L506,'2-2 引出数据_合同数据仓库'!$B$2:$BP$10000,29,FALSE),0)</f>
        <v>0</v>
      </c>
      <c r="S506" s="122">
        <f>IFERROR(VLOOKUP($L506,'2-2 引出数据_合同数据仓库'!$B$2:$BP$10000,4,FALSE),0)</f>
        <v>0</v>
      </c>
      <c r="T506" s="122"/>
      <c r="U506" s="122">
        <f>IFERROR(VLOOKUP($L506,'2-2 引出数据_合同数据仓库'!$B$2:$BP$10000,15,FALSE),0)</f>
        <v>0</v>
      </c>
      <c r="V506" s="122">
        <f>U506/(S506-R506+1)*365</f>
        <v>0</v>
      </c>
      <c r="W506" s="122"/>
      <c r="X506" s="154">
        <v>45658</v>
      </c>
      <c r="Y506" s="154">
        <f>X506+30</f>
        <v>45688</v>
      </c>
      <c r="Z506" s="158">
        <f>IFERROR(IF(($R506-Y506)&gt;=0,0,IF(($S506-X506)&lt;0,0,IF(AND(($S506-Y506)&gt;0,(X506-$R506)&gt;0),$V506/365*(Y506-X506+1),IF(AND(($S506-Y506)&lt;=0,(X506-$R506)&gt;0),$V506/365*($S506-X506+1),$V506/365*(Y506-$R506+1))))),0)</f>
        <v>0</v>
      </c>
      <c r="AA506" s="154">
        <f>Y506+1</f>
        <v>45689</v>
      </c>
      <c r="AB506" s="154">
        <f>AA506+27</f>
        <v>45716</v>
      </c>
      <c r="AC506" s="158">
        <f>IFERROR(IF(($R506-AB506)&gt;=0,0,IF(($S506-AA506)&lt;0,0,IF(AND(($S506-AB506)&gt;0,(AA506-$R506)&gt;0),$V506/365*(AB506-AA506+1),IF(AND(($S506-AB506)&lt;=0,(AA506-$R506)&gt;0),$V506/365*($S506-AA506+1),$V506/365*(AB506-$R506+1))))),0)</f>
        <v>0</v>
      </c>
      <c r="AD506" s="154">
        <f>AB506+1</f>
        <v>45717</v>
      </c>
      <c r="AE506" s="154">
        <f>AD506+30</f>
        <v>45747</v>
      </c>
      <c r="AF506" s="158">
        <f>IFERROR(IF(($R506-AE506)&gt;=0,0,IF(($S506-AD506)&lt;0,0,IF(AND(($S506-AE506)&gt;0,(AD506-$R506)&gt;0),$V506/365*(AE506-AD506+1),IF(AND(($S506-AE506)&lt;=0,(AD506-$R506)&gt;0),$V506/365*($S506-AD506+1),$V506/365*(AE506-$R506+1))))),0)</f>
        <v>0</v>
      </c>
      <c r="AG506" s="154">
        <f>AE506+1</f>
        <v>45748</v>
      </c>
      <c r="AH506" s="154">
        <f>AG506+29</f>
        <v>45777</v>
      </c>
      <c r="AI506" s="158">
        <f>IFERROR(IF(($R506-AH506)&gt;=0,0,IF(($S506-AG506)&lt;0,0,IF(AND(($S506-AH506)&gt;0,(AG506-$R506)&gt;0),$V506/365*(AH506-AG506+1),IF(AND(($S506-AH506)&lt;=0,(AG506-$R506)&gt;0),$V506/365*($S506-AG506+1),$V506/365*(AH506-$R506+1))))),0)</f>
        <v>0</v>
      </c>
      <c r="AJ506" s="154">
        <f>AH506+1</f>
        <v>45778</v>
      </c>
      <c r="AK506" s="154">
        <f>AJ506+30</f>
        <v>45808</v>
      </c>
      <c r="AL506" s="158">
        <f>IFERROR(IF(($R506-AK506)&gt;=0,0,IF(($S506-AJ506)&lt;0,0,IF(AND(($S506-AK506)&gt;0,(AJ506-$R506)&gt;0),$V506/365*(AK506-AJ506+1),IF(AND(($S506-AK506)&lt;=0,(AJ506-$R506)&gt;0),$V506/365*($S506-AJ506+1),$V506/365*(AK506-$R506+1))))),0)</f>
        <v>0</v>
      </c>
      <c r="AM506" s="154">
        <f>AK506+1</f>
        <v>45809</v>
      </c>
      <c r="AN506" s="154">
        <f>AM506+29</f>
        <v>45838</v>
      </c>
      <c r="AO506" s="158">
        <f>IFERROR(IF(($R506-AN506)&gt;=0,0,IF(($S506-AM506)&lt;0,0,IF(AND(($S506-AN506)&gt;0,(AM506-$R506)&gt;0),$V506/365*(AN506-AM506+1),IF(AND(($S506-AN506)&lt;=0,(AM506-$R506)&gt;0),$V506/365*($S506-AM506+1),$V506/365*(AN506-$R506+1))))),0)</f>
        <v>0</v>
      </c>
      <c r="AP506" s="154">
        <f>AN506+1</f>
        <v>45839</v>
      </c>
      <c r="AQ506" s="154">
        <f>AP506+30</f>
        <v>45869</v>
      </c>
      <c r="AR506" s="158">
        <f>IFERROR(IF(($R506-AQ506)&gt;=0,0,IF(($S506-AP506)&lt;0,0,IF(AND(($S506-AQ506)&gt;0,(AP506-$R506)&gt;0),$V506/365*(AQ506-AP506+1),IF(AND(($S506-AQ506)&lt;=0,(AP506-$R506)&gt;0),$V506/365*($S506-AP506+1),$V506/365*(AQ506-$R506+1))))),0)</f>
        <v>0</v>
      </c>
      <c r="AS506" s="154">
        <f>AQ506+1</f>
        <v>45870</v>
      </c>
      <c r="AT506" s="154">
        <f>AS506+30</f>
        <v>45900</v>
      </c>
      <c r="AU506" s="158">
        <f>IFERROR(IF(($R506-AT506)&gt;=0,0,IF(($S506-AS506)&lt;0,0,IF(AND(($S506-AT506)&gt;0,(AS506-$R506)&gt;0),$V506/365*(AT506-AS506+1),IF(AND(($S506-AT506)&lt;=0,(AS506-$R506)&gt;0),$V506/365*($S506-AS506+1),$V506/365*(AT506-$R506+1))))),0)</f>
        <v>0</v>
      </c>
      <c r="AV506" s="154">
        <f>AT506+1</f>
        <v>45901</v>
      </c>
      <c r="AW506" s="154">
        <f>AV506+29</f>
        <v>45930</v>
      </c>
      <c r="AX506" s="158">
        <f>IFERROR(IF(($R506-AW506)&gt;=0,0,IF(($S506-AV506)&lt;0,0,IF(AND(($S506-AW506)&gt;0,(AV506-$R506)&gt;0),$V506/365*(AW506-AV506+1),IF(AND(($S506-AW506)&lt;=0,(AV506-$R506)&gt;0),$V506/365*($S506-AV506+1),$V506/365*(AW506-$R506+1))))),0)</f>
        <v>0</v>
      </c>
      <c r="AY506" s="154">
        <f>AW506+1</f>
        <v>45931</v>
      </c>
      <c r="AZ506" s="154">
        <f>AY506+30</f>
        <v>45961</v>
      </c>
      <c r="BA506" s="158">
        <f>IFERROR(IF(($R506-AZ506)&gt;=0,0,IF(($S506-AY506)&lt;0,0,IF(AND(($S506-AZ506)&gt;0,(AY506-$R506)&gt;0),$V506/365*(AZ506-AY506+1),IF(AND(($S506-AZ506)&lt;=0,(AY506-$R506)&gt;0),$V506/365*($S506-AY506+1),$V506/365*(AZ506-$R506+1))))),0)</f>
        <v>0</v>
      </c>
      <c r="BB506" s="154">
        <f>AZ506+1</f>
        <v>45962</v>
      </c>
      <c r="BC506" s="154">
        <f>BB506+29</f>
        <v>45991</v>
      </c>
      <c r="BD506" s="158">
        <f>IFERROR(IF(($R506-BC506)&gt;=0,0,IF(($S506-BB506)&lt;0,0,IF(AND(($S506-BC506)&gt;0,(BB506-$R506)&gt;0),$V506/365*(BC506-BB506+1),IF(AND(($S506-BC506)&lt;=0,(BB506-$R506)&gt;0),$V506/365*($S506-BB506+1),$V506/365*(BC506-$R506+1))))),0)</f>
        <v>0</v>
      </c>
      <c r="BE506" s="154">
        <f>BC506+1</f>
        <v>45992</v>
      </c>
      <c r="BF506" s="154">
        <f>BE506+30</f>
        <v>46022</v>
      </c>
      <c r="BG506" s="158">
        <f>IFERROR(IF(($R506-BF506)&gt;=0,0,IF(($S506-BE506)&lt;0,0,IF(AND(($S506-BF506)&gt;0,(BE506-$R506)&gt;0),$V506/365*(BF506-BE506+1),IF(AND(($S506-BF506)&lt;=0,(BE506-$R506)&gt;0),$V506/365*($S506-BE506+1),$V506/365*(BF506-$R506+1))))),0)</f>
        <v>0</v>
      </c>
      <c r="BH506" s="154">
        <v>46023</v>
      </c>
      <c r="BI506" s="154">
        <f>BH506+30</f>
        <v>46053</v>
      </c>
      <c r="BJ506" s="158">
        <f>IFERROR(IF(($R506-BI506)&gt;=0,0,IF(($S506-BH506)&lt;0,0,IF(AND(($S506-BI506)&gt;0,(BH506-$R506)&gt;0),$V506/365*(BI506-BH506+1),IF(AND(($S506-BI506)&lt;=0,(BH506-$R506)&gt;0),$V506/365*($S506-BH506+1),$V506/365*(BI506-$R506+1))))),0)</f>
        <v>0</v>
      </c>
      <c r="BK506" s="154">
        <f>BI506+1</f>
        <v>46054</v>
      </c>
      <c r="BL506" s="154">
        <f>BK506+27</f>
        <v>46081</v>
      </c>
      <c r="BM506" s="158">
        <f>IFERROR(IF(($R506-BL506)&gt;=0,0,IF(($S506-BK506)&lt;0,0,IF(AND(($S506-BL506)&gt;0,(BK506-$R506)&gt;0),$V506/365*(BL506-BK506+1),IF(AND(($S506-BL506)&lt;=0,(BK506-$R506)&gt;0),$V506/365*($S506-BK506+1),$V506/365*(BL506-$R506+1))))),0)</f>
        <v>0</v>
      </c>
      <c r="BN506" s="154">
        <f>BL506+1</f>
        <v>46082</v>
      </c>
      <c r="BO506" s="154">
        <f>BN506+30</f>
        <v>46112</v>
      </c>
      <c r="BP506" s="158">
        <f>IFERROR(IF(($R506-BO506)&gt;=0,0,IF(($S506-BN506)&lt;0,0,IF(AND(($S506-BO506)&gt;0,(BN506-$R506)&gt;0),$V506/365*(BO506-BN506+1),IF(AND(($S506-BO506)&lt;=0,(BN506-$R506)&gt;0),$V506/365*($S506-BN506+1),$V506/365*(BO506-$R506+1))))),0)</f>
        <v>0</v>
      </c>
      <c r="BQ506" s="154">
        <f>BO506+1</f>
        <v>46113</v>
      </c>
      <c r="BR506" s="154">
        <f>BQ506+29</f>
        <v>46142</v>
      </c>
      <c r="BS506" s="158">
        <f>IFERROR(IF(($R506-BR506)&gt;=0,0,IF(($S506-BQ506)&lt;0,0,IF(AND(($S506-BR506)&gt;0,(BQ506-$R506)&gt;0),$V506/365*(BR506-BQ506+1),IF(AND(($S506-BR506)&lt;=0,(BQ506-$R506)&gt;0),$V506/365*($S506-BQ506+1),$V506/365*(BR506-$R506+1))))),0)</f>
        <v>0</v>
      </c>
      <c r="BT506" s="154">
        <f>BR506+1</f>
        <v>46143</v>
      </c>
      <c r="BU506" s="154">
        <f>BT506+30</f>
        <v>46173</v>
      </c>
      <c r="BV506" s="158">
        <f>IFERROR(IF(($R506-BU506)&gt;=0,0,IF(($S506-BT506)&lt;0,0,IF(AND(($S506-BU506)&gt;0,(BT506-$R506)&gt;0),$V506/365*(BU506-BT506+1),IF(AND(($S506-BU506)&lt;=0,(BT506-$R506)&gt;0),$V506/365*($S506-BT506+1),$V506/365*(BU506-$R506+1))))),0)</f>
        <v>0</v>
      </c>
      <c r="BW506" s="154">
        <f>BU506+1</f>
        <v>46174</v>
      </c>
      <c r="BX506" s="154">
        <f>BW506+29</f>
        <v>46203</v>
      </c>
      <c r="BY506" s="158">
        <f>IFERROR(IF(($R506-BX506)&gt;=0,0,IF(($S506-BW506)&lt;0,0,IF(AND(($S506-BX506)&gt;0,(BW506-$R506)&gt;0),$V506/365*(BX506-BW506+1),IF(AND(($S506-BX506)&lt;=0,(BW506-$R506)&gt;0),$V506/365*($S506-BW506+1),$V506/365*(BX506-$R506+1))))),0)</f>
        <v>0</v>
      </c>
      <c r="BZ506" s="154">
        <f>BX506+1</f>
        <v>46204</v>
      </c>
      <c r="CA506" s="154">
        <f>BZ506+30</f>
        <v>46234</v>
      </c>
      <c r="CB506" s="158">
        <f>IFERROR(IF(($R506-CA506)&gt;=0,0,IF(($S506-BZ506)&lt;0,0,IF(AND(($S506-CA506)&gt;0,(BZ506-$R506)&gt;0),$V506/365*(CA506-BZ506+1),IF(AND(($S506-CA506)&lt;=0,(BZ506-$R506)&gt;0),$V506/365*($S506-BZ506+1),$V506/365*(CA506-$R506+1))))),0)</f>
        <v>0</v>
      </c>
      <c r="CC506" s="154">
        <f>CA506+1</f>
        <v>46235</v>
      </c>
      <c r="CD506" s="154">
        <f>CC506+30</f>
        <v>46265</v>
      </c>
      <c r="CE506" s="158">
        <f>IFERROR(IF(($R506-CD506)&gt;=0,0,IF(($S506-CC506)&lt;0,0,IF(AND(($S506-CD506)&gt;0,(CC506-$R506)&gt;0),$V506/365*(CD506-CC506+1),IF(AND(($S506-CD506)&lt;=0,(CC506-$R506)&gt;0),$V506/365*($S506-CC506+1),$V506/365*(CD506-$R506+1))))),0)</f>
        <v>0</v>
      </c>
      <c r="CF506" s="154">
        <f>CD506+1</f>
        <v>46266</v>
      </c>
      <c r="CG506" s="154">
        <f>CF506+29</f>
        <v>46295</v>
      </c>
      <c r="CH506" s="158">
        <f>IFERROR(IF(($R506-CG506)&gt;=0,0,IF(($S506-CF506)&lt;0,0,IF(AND(($S506-CG506)&gt;0,(CF506-$R506)&gt;0),$V506/365*(CG506-CF506+1),IF(AND(($S506-CG506)&lt;=0,(CF506-$R506)&gt;0),$V506/365*($S506-CF506+1),$V506/365*(CG506-$R506+1))))),0)</f>
        <v>0</v>
      </c>
      <c r="CI506" s="154">
        <f>CG506+1</f>
        <v>46296</v>
      </c>
      <c r="CJ506" s="154">
        <f>CI506+30</f>
        <v>46326</v>
      </c>
      <c r="CK506" s="158">
        <f>IFERROR(IF(($R506-CJ506)&gt;=0,0,IF(($S506-CI506)&lt;0,0,IF(AND(($S506-CJ506)&gt;0,(CI506-$R506)&gt;0),$V506/365*(CJ506-CI506+1),IF(AND(($S506-CJ506)&lt;=0,(CI506-$R506)&gt;0),$V506/365*($S506-CI506+1),$V506/365*(CJ506-$R506+1))))),0)</f>
        <v>0</v>
      </c>
      <c r="CL506" s="154">
        <f>CJ506+1</f>
        <v>46327</v>
      </c>
      <c r="CM506" s="154">
        <f>CL506+29</f>
        <v>46356</v>
      </c>
      <c r="CN506" s="158">
        <f>IFERROR(IF(($R506-CM506)&gt;=0,0,IF(($S506-CL506)&lt;0,0,IF(AND(($S506-CM506)&gt;0,(CL506-$R506)&gt;0),$V506/365*(CM506-CL506+1),IF(AND(($S506-CM506)&lt;=0,(CL506-$R506)&gt;0),$V506/365*($S506-CL506+1),$V506/365*(CM506-$R506+1))))),0)</f>
        <v>0</v>
      </c>
      <c r="CO506" s="154">
        <f>CM506+1</f>
        <v>46357</v>
      </c>
      <c r="CP506" s="154">
        <f>CO506+30</f>
        <v>46387</v>
      </c>
      <c r="CQ506" s="158">
        <f>IFERROR(IF(($R506-CP506)&gt;=0,0,IF(($S506-CO506)&lt;0,0,IF(AND(($S506-CP506)&gt;0,(CO506-$R506)&gt;0),$V506/365*(CP506-CO506+1),IF(AND(($S506-CP506)&lt;=0,(CO506-$R506)&gt;0),$V506/365*($S506-CO506+1),$V506/365*(CP506-$R506+1))))),0)</f>
        <v>0</v>
      </c>
    </row>
    <row r="507" s="80" customFormat="1" ht="24" customHeight="1" outlineLevel="4" spans="1:95">
      <c r="A507" s="123" t="s">
        <v>2814</v>
      </c>
      <c r="B507" s="124"/>
      <c r="C507" s="124"/>
      <c r="D507" s="124"/>
      <c r="E507" s="124"/>
      <c r="F507" s="124"/>
      <c r="G507" s="125"/>
      <c r="H507" s="126"/>
      <c r="I507" s="126"/>
      <c r="J507" s="126"/>
      <c r="K507" s="126"/>
      <c r="L507" s="149"/>
      <c r="M507" s="149"/>
      <c r="N507" s="126"/>
      <c r="O507" s="149"/>
      <c r="P507" s="126"/>
      <c r="Q507" s="126"/>
      <c r="R507" s="126"/>
      <c r="S507" s="126"/>
      <c r="T507" s="126"/>
      <c r="U507" s="126"/>
      <c r="V507" s="126"/>
      <c r="W507" s="126"/>
      <c r="X507" s="126"/>
      <c r="Y507" s="126"/>
      <c r="Z507" s="126"/>
      <c r="AA507" s="126"/>
      <c r="AB507" s="126"/>
      <c r="AC507" s="126"/>
      <c r="AD507" s="126"/>
      <c r="AE507" s="126"/>
      <c r="AF507" s="126"/>
      <c r="AG507" s="126"/>
      <c r="AH507" s="126"/>
      <c r="AI507" s="126"/>
      <c r="AJ507" s="126"/>
      <c r="AK507" s="126"/>
      <c r="AL507" s="126"/>
      <c r="AM507" s="126"/>
      <c r="AN507" s="126"/>
      <c r="AO507" s="126"/>
      <c r="AP507" s="126"/>
      <c r="AQ507" s="126"/>
      <c r="AR507" s="126"/>
      <c r="AS507" s="126"/>
      <c r="AT507" s="126"/>
      <c r="AU507" s="126"/>
      <c r="AV507" s="126"/>
      <c r="AW507" s="126"/>
      <c r="AX507" s="126"/>
      <c r="AY507" s="126"/>
      <c r="AZ507" s="126"/>
      <c r="BA507" s="126"/>
      <c r="BB507" s="126"/>
      <c r="BC507" s="126"/>
      <c r="BD507" s="126"/>
      <c r="BE507" s="126"/>
      <c r="BF507" s="126"/>
      <c r="BG507" s="126"/>
      <c r="BH507" s="126"/>
      <c r="BI507" s="126"/>
      <c r="BJ507" s="126"/>
      <c r="BK507" s="126"/>
      <c r="BL507" s="126"/>
      <c r="BM507" s="126"/>
      <c r="BN507" s="126"/>
      <c r="BO507" s="126"/>
      <c r="BP507" s="126"/>
      <c r="BQ507" s="126"/>
      <c r="BR507" s="126"/>
      <c r="BS507" s="126"/>
      <c r="BT507" s="126"/>
      <c r="BU507" s="126"/>
      <c r="BV507" s="126"/>
      <c r="BW507" s="126"/>
      <c r="BX507" s="126"/>
      <c r="BY507" s="126"/>
      <c r="BZ507" s="126"/>
      <c r="CA507" s="126"/>
      <c r="CB507" s="126"/>
      <c r="CC507" s="126"/>
      <c r="CD507" s="126"/>
      <c r="CE507" s="126"/>
      <c r="CF507" s="126"/>
      <c r="CG507" s="126"/>
      <c r="CH507" s="126"/>
      <c r="CI507" s="126"/>
      <c r="CJ507" s="126"/>
      <c r="CK507" s="126"/>
      <c r="CL507" s="126"/>
      <c r="CM507" s="126"/>
      <c r="CN507" s="126"/>
      <c r="CO507" s="126"/>
      <c r="CP507" s="126"/>
      <c r="CQ507" s="126"/>
    </row>
    <row r="508" ht="24" customHeight="1" spans="1:95">
      <c r="A508" s="105"/>
      <c r="B508" s="106" t="s">
        <v>787</v>
      </c>
      <c r="C508" s="107">
        <v>1.2</v>
      </c>
      <c r="D508" s="105" t="s">
        <v>9</v>
      </c>
      <c r="E508" s="106"/>
      <c r="F508" s="106"/>
      <c r="G508" s="106"/>
      <c r="H508" s="164">
        <f t="shared" ref="H508:H513" si="90">X508+AA508+AD508+AG508+AJ508+AM508+AP508+AS508+AV508+AY508+BB508+BE508</f>
        <v>0</v>
      </c>
      <c r="I508" s="164">
        <f t="shared" ref="I508:I513" si="91">Y508+AB508+AE508+AH508+AK508+AN508+AQ508+AT508+AW508+AZ508+BC508+BF508</f>
        <v>0</v>
      </c>
      <c r="J508" s="164">
        <f t="shared" ref="J508:J513" si="92">Z508+AC508+AF508+AI508+AL508+AO508+AR508+AU508+AX508+BA508+BD508+BG508</f>
        <v>0</v>
      </c>
      <c r="K508" s="164"/>
      <c r="L508" s="165"/>
      <c r="M508" s="165"/>
      <c r="N508" s="164"/>
      <c r="O508" s="165"/>
      <c r="P508" s="164"/>
      <c r="Q508" s="164"/>
      <c r="R508" s="164"/>
      <c r="S508" s="164"/>
      <c r="T508" s="164"/>
      <c r="U508" s="164"/>
      <c r="V508" s="164"/>
      <c r="W508" s="164"/>
      <c r="X508" s="164">
        <f>VLOOKUP($C508,'1 预算编制表单'!$C:$BJ,27,FALSE)</f>
        <v>0</v>
      </c>
      <c r="Y508" s="164">
        <f>Y509+Y516+Y520+Y524+Y527+Y531</f>
        <v>0</v>
      </c>
      <c r="Z508" s="164">
        <f>Z509+Z516+Z520+Z524+Z527+Z531</f>
        <v>0</v>
      </c>
      <c r="AA508" s="164">
        <f>VLOOKUP($C508,'1 预算编制表单'!$C:$BJ,30,FALSE)</f>
        <v>0</v>
      </c>
      <c r="AB508" s="164">
        <f>AB509+AB516+AB520+AB524+AB527+AB531</f>
        <v>0</v>
      </c>
      <c r="AC508" s="164">
        <f>AC509+AC516+AC520+AC524+AC527+AC531</f>
        <v>0</v>
      </c>
      <c r="AD508" s="164">
        <f>VLOOKUP($C508,'1 预算编制表单'!$C:$BJ,33,FALSE)</f>
        <v>0</v>
      </c>
      <c r="AE508" s="164">
        <f>AE509+AE516+AE520+AE524+AE527+AE531</f>
        <v>0</v>
      </c>
      <c r="AF508" s="164">
        <f>AF509+AF516+AF520+AF524+AF527+AF531</f>
        <v>0</v>
      </c>
      <c r="AG508" s="164">
        <f>VLOOKUP($C508,'1 预算编制表单'!$C:$BJ,36,FALSE)</f>
        <v>0</v>
      </c>
      <c r="AH508" s="164">
        <f>AH509+AH516+AH520+AH524+AH527+AH531</f>
        <v>0</v>
      </c>
      <c r="AI508" s="164">
        <f>AI509+AI516+AI520+AI524+AI527+AI531</f>
        <v>0</v>
      </c>
      <c r="AJ508" s="164">
        <f>VLOOKUP($C508,'1 预算编制表单'!$C:$BJ,39,FALSE)</f>
        <v>0</v>
      </c>
      <c r="AK508" s="164">
        <f>AK509+AK516+AK520+AK524+AK527+AK531</f>
        <v>0</v>
      </c>
      <c r="AL508" s="164">
        <f>AL509+AL516+AL520+AL524+AL527+AL531</f>
        <v>0</v>
      </c>
      <c r="AM508" s="164">
        <f>VLOOKUP($C508,'1 预算编制表单'!$C:$BJ,42,FALSE)</f>
        <v>0</v>
      </c>
      <c r="AN508" s="164">
        <f>AN509+AN516+AN520+AN524+AN527+AN531</f>
        <v>0</v>
      </c>
      <c r="AO508" s="164">
        <f>AO509+AO516+AO520+AO524+AO527+AO531</f>
        <v>0</v>
      </c>
      <c r="AP508" s="164">
        <f>VLOOKUP($C508,'1 预算编制表单'!$C:$BJ,45,FALSE)</f>
        <v>0</v>
      </c>
      <c r="AQ508" s="164">
        <f>AQ509+AQ516+AQ520+AQ524+AQ527+AQ531</f>
        <v>0</v>
      </c>
      <c r="AR508" s="164">
        <f>AR509+AR516+AR520+AR524+AR527+AR531</f>
        <v>0</v>
      </c>
      <c r="AS508" s="164">
        <f>VLOOKUP($C508,'1 预算编制表单'!$C:$BJ,48,FALSE)</f>
        <v>0</v>
      </c>
      <c r="AT508" s="164">
        <f>AT509+AT516+AT520+AT524+AT527+AT531</f>
        <v>0</v>
      </c>
      <c r="AU508" s="164">
        <f>AU509+AU516+AU520+AU524+AU527+AU531</f>
        <v>0</v>
      </c>
      <c r="AV508" s="164">
        <f>VLOOKUP($C508,'1 预算编制表单'!$C:$BJ,51,FALSE)</f>
        <v>0</v>
      </c>
      <c r="AW508" s="164">
        <f>AW509+AW516+AW520+AW524+AW527+AW531</f>
        <v>0</v>
      </c>
      <c r="AX508" s="164">
        <f>AX509+AX516+AX520+AX524+AX527+AX531</f>
        <v>0</v>
      </c>
      <c r="AY508" s="164">
        <f>VLOOKUP($C508,'1 预算编制表单'!$C:$BJ,54,FALSE)</f>
        <v>0</v>
      </c>
      <c r="AZ508" s="164">
        <f>AZ509+AZ516+AZ520+AZ524+AZ527+AZ531</f>
        <v>0</v>
      </c>
      <c r="BA508" s="164">
        <f>BA509+BA516+BA520+BA524+BA527+BA531</f>
        <v>0</v>
      </c>
      <c r="BB508" s="164">
        <f>VLOOKUP($C508,'1 预算编制表单'!$C:$BJ,57,FALSE)</f>
        <v>0</v>
      </c>
      <c r="BC508" s="164">
        <f>BC509+BC516+BC520+BC524+BC527+BC531</f>
        <v>0</v>
      </c>
      <c r="BD508" s="164">
        <f>BD509+BD516+BD520+BD524+BD527+BD531</f>
        <v>0</v>
      </c>
      <c r="BE508" s="164">
        <f>VLOOKUP($C508,'1 预算编制表单'!$C:$BJ,60,FALSE)</f>
        <v>0</v>
      </c>
      <c r="BF508" s="164">
        <f>BF509+BF516+BF520+BF524+BF527+BF531</f>
        <v>0</v>
      </c>
      <c r="BG508" s="164">
        <f>BG509+BG516+BG520+BG524+BG527+BG531</f>
        <v>0</v>
      </c>
      <c r="BH508" s="164">
        <f>VLOOKUP($C508,'1 预算编制表单'!$C:$BJ,27,FALSE)</f>
        <v>0</v>
      </c>
      <c r="BI508" s="164">
        <f>BI509+BI516+BI520+BI524+BI527+BI531</f>
        <v>0</v>
      </c>
      <c r="BJ508" s="164">
        <f>BJ509+BJ516+BJ520+BJ524+BJ527+BJ531</f>
        <v>0</v>
      </c>
      <c r="BK508" s="164">
        <f>VLOOKUP($C508,'1 预算编制表单'!$C:$BJ,30,FALSE)</f>
        <v>0</v>
      </c>
      <c r="BL508" s="164">
        <f>BL509+BL516+BL520+BL524+BL527+BL531</f>
        <v>0</v>
      </c>
      <c r="BM508" s="164">
        <f>BM509+BM516+BM520+BM524+BM527+BM531</f>
        <v>0</v>
      </c>
      <c r="BN508" s="164">
        <f>VLOOKUP($C508,'1 预算编制表单'!$C:$BJ,33,FALSE)</f>
        <v>0</v>
      </c>
      <c r="BO508" s="164">
        <f>BO509+BO516+BO520+BO524+BO527+BO531</f>
        <v>0</v>
      </c>
      <c r="BP508" s="164">
        <f>BP509+BP516+BP520+BP524+BP527+BP531</f>
        <v>0</v>
      </c>
      <c r="BQ508" s="164">
        <f>VLOOKUP($C508,'1 预算编制表单'!$C:$BJ,36,FALSE)</f>
        <v>0</v>
      </c>
      <c r="BR508" s="164">
        <f>BR509+BR516+BR520+BR524+BR527+BR531</f>
        <v>0</v>
      </c>
      <c r="BS508" s="164">
        <f>BS509+BS516+BS520+BS524+BS527+BS531</f>
        <v>0</v>
      </c>
      <c r="BT508" s="164">
        <f>VLOOKUP($C508,'1 预算编制表单'!$C:$BJ,39,FALSE)</f>
        <v>0</v>
      </c>
      <c r="BU508" s="164">
        <f>BU509+BU516+BU520+BU524+BU527+BU531</f>
        <v>0</v>
      </c>
      <c r="BV508" s="164">
        <f>BV509+BV516+BV520+BV524+BV527+BV531</f>
        <v>0</v>
      </c>
      <c r="BW508" s="164">
        <f>VLOOKUP($C508,'1 预算编制表单'!$C:$BJ,42,FALSE)</f>
        <v>0</v>
      </c>
      <c r="BX508" s="164">
        <f>BX509+BX516+BX520+BX524+BX527+BX531</f>
        <v>0</v>
      </c>
      <c r="BY508" s="164">
        <f>BY509+BY516+BY520+BY524+BY527+BY531</f>
        <v>0</v>
      </c>
      <c r="BZ508" s="164">
        <f>VLOOKUP($C508,'1 预算编制表单'!$C:$BJ,45,FALSE)</f>
        <v>0</v>
      </c>
      <c r="CA508" s="164">
        <f>CA509+CA516+CA520+CA524+CA527+CA531</f>
        <v>0</v>
      </c>
      <c r="CB508" s="164">
        <f>CB509+CB516+CB520+CB524+CB527+CB531</f>
        <v>0</v>
      </c>
      <c r="CC508" s="164">
        <f>VLOOKUP($C508,'1 预算编制表单'!$C:$BJ,48,FALSE)</f>
        <v>0</v>
      </c>
      <c r="CD508" s="164">
        <f>CD509+CD516+CD520+CD524+CD527+CD531</f>
        <v>0</v>
      </c>
      <c r="CE508" s="164">
        <f>CE509+CE516+CE520+CE524+CE527+CE531</f>
        <v>0</v>
      </c>
      <c r="CF508" s="164">
        <f>VLOOKUP($C508,'1 预算编制表单'!$C:$BJ,51,FALSE)</f>
        <v>0</v>
      </c>
      <c r="CG508" s="164">
        <f>CG509+CG516+CG520+CG524+CG527+CG531</f>
        <v>0</v>
      </c>
      <c r="CH508" s="164">
        <f>CH509+CH516+CH520+CH524+CH527+CH531</f>
        <v>0</v>
      </c>
      <c r="CI508" s="164">
        <f>VLOOKUP($C508,'1 预算编制表单'!$C:$BJ,54,FALSE)</f>
        <v>0</v>
      </c>
      <c r="CJ508" s="164">
        <f>CJ509+CJ516+CJ520+CJ524+CJ527+CJ531</f>
        <v>0</v>
      </c>
      <c r="CK508" s="164">
        <f>CK509+CK516+CK520+CK524+CK527+CK531</f>
        <v>0</v>
      </c>
      <c r="CL508" s="164">
        <f>VLOOKUP($C508,'1 预算编制表单'!$C:$BJ,57,FALSE)</f>
        <v>0</v>
      </c>
      <c r="CM508" s="164">
        <f>CM509+CM516+CM520+CM524+CM527+CM531</f>
        <v>0</v>
      </c>
      <c r="CN508" s="164">
        <f>CN509+CN516+CN520+CN524+CN527+CN531</f>
        <v>0</v>
      </c>
      <c r="CO508" s="164">
        <f>VLOOKUP($C508,'1 预算编制表单'!$C:$BJ,60,FALSE)</f>
        <v>0</v>
      </c>
      <c r="CP508" s="164">
        <f>CP509+CP516+CP520+CP524+CP527+CP531</f>
        <v>0</v>
      </c>
      <c r="CQ508" s="164">
        <f>CQ509+CQ516+CQ520+CQ524+CQ527+CQ531</f>
        <v>0</v>
      </c>
    </row>
    <row r="509" ht="24" customHeight="1" outlineLevel="1" spans="1:95">
      <c r="A509" s="22"/>
      <c r="B509" s="109" t="s">
        <v>787</v>
      </c>
      <c r="C509" s="110" t="s">
        <v>1619</v>
      </c>
      <c r="D509" s="22" t="s">
        <v>1620</v>
      </c>
      <c r="E509" s="109"/>
      <c r="F509" s="109"/>
      <c r="G509" s="109"/>
      <c r="H509" s="111">
        <f t="shared" si="90"/>
        <v>0</v>
      </c>
      <c r="I509" s="111">
        <f t="shared" si="91"/>
        <v>0</v>
      </c>
      <c r="J509" s="111">
        <f t="shared" si="92"/>
        <v>0</v>
      </c>
      <c r="K509" s="111"/>
      <c r="L509" s="144"/>
      <c r="M509" s="144"/>
      <c r="N509" s="111"/>
      <c r="O509" s="144"/>
      <c r="P509" s="111"/>
      <c r="Q509" s="111"/>
      <c r="R509" s="111"/>
      <c r="S509" s="111"/>
      <c r="T509" s="111"/>
      <c r="U509" s="111"/>
      <c r="V509" s="111"/>
      <c r="W509" s="111"/>
      <c r="X509" s="111">
        <f>VLOOKUP($C509,'1 预算编制表单'!$C:$BJ,27,FALSE)</f>
        <v>0</v>
      </c>
      <c r="Y509" s="111">
        <f>X509-Z509</f>
        <v>0</v>
      </c>
      <c r="Z509" s="111">
        <f>Z510+Z511+Z512+Z513</f>
        <v>0</v>
      </c>
      <c r="AA509" s="111">
        <f>VLOOKUP($C509,'1 预算编制表单'!$C:$BJ,30,FALSE)</f>
        <v>0</v>
      </c>
      <c r="AB509" s="111">
        <f>AA509-AC509</f>
        <v>0</v>
      </c>
      <c r="AC509" s="111">
        <f>AC510+AC511+AC512+AC513</f>
        <v>0</v>
      </c>
      <c r="AD509" s="111">
        <f>VLOOKUP($C509,'1 预算编制表单'!$C:$BJ,33,FALSE)</f>
        <v>0</v>
      </c>
      <c r="AE509" s="111">
        <f>AD509-AF509</f>
        <v>0</v>
      </c>
      <c r="AF509" s="111">
        <f>AF510+AF511+AF512+AF513</f>
        <v>0</v>
      </c>
      <c r="AG509" s="111">
        <f>VLOOKUP($C509,'1 预算编制表单'!$C:$BJ,36,FALSE)</f>
        <v>0</v>
      </c>
      <c r="AH509" s="111">
        <f>AG509-AI509</f>
        <v>0</v>
      </c>
      <c r="AI509" s="111">
        <f>AI510+AI511+AI512+AI513</f>
        <v>0</v>
      </c>
      <c r="AJ509" s="111">
        <f>VLOOKUP($C509,'1 预算编制表单'!$C:$BJ,39,FALSE)</f>
        <v>0</v>
      </c>
      <c r="AK509" s="111">
        <f>AJ509-AL509</f>
        <v>0</v>
      </c>
      <c r="AL509" s="111">
        <f>AL510+AL511+AL512+AL513</f>
        <v>0</v>
      </c>
      <c r="AM509" s="111">
        <f>VLOOKUP($C509,'1 预算编制表单'!$C:$BJ,42,FALSE)</f>
        <v>0</v>
      </c>
      <c r="AN509" s="111">
        <f>AM509-AO509</f>
        <v>0</v>
      </c>
      <c r="AO509" s="111">
        <f>AO510+AO511+AO512+AO513</f>
        <v>0</v>
      </c>
      <c r="AP509" s="111">
        <f>VLOOKUP($C509,'1 预算编制表单'!$C:$BJ,45,FALSE)</f>
        <v>0</v>
      </c>
      <c r="AQ509" s="111">
        <f>AP509-AR509</f>
        <v>0</v>
      </c>
      <c r="AR509" s="111">
        <f>AR510+AR511+AR512+AR513</f>
        <v>0</v>
      </c>
      <c r="AS509" s="111">
        <f>VLOOKUP($C509,'1 预算编制表单'!$C:$BJ,48,FALSE)</f>
        <v>0</v>
      </c>
      <c r="AT509" s="111">
        <f>AS509-AU509</f>
        <v>0</v>
      </c>
      <c r="AU509" s="111">
        <f>AU510+AU511+AU512+AU513</f>
        <v>0</v>
      </c>
      <c r="AV509" s="111">
        <f>VLOOKUP($C509,'1 预算编制表单'!$C:$BJ,51,FALSE)</f>
        <v>0</v>
      </c>
      <c r="AW509" s="111">
        <f>AV509-AX509</f>
        <v>0</v>
      </c>
      <c r="AX509" s="111">
        <f>AX510+AX511+AX512+AX513</f>
        <v>0</v>
      </c>
      <c r="AY509" s="111">
        <f>VLOOKUP($C509,'1 预算编制表单'!$C:$BJ,54,FALSE)</f>
        <v>0</v>
      </c>
      <c r="AZ509" s="111">
        <f>AY509-BA509</f>
        <v>0</v>
      </c>
      <c r="BA509" s="111">
        <f>BA510+BA511+BA512+BA513</f>
        <v>0</v>
      </c>
      <c r="BB509" s="111">
        <f>VLOOKUP($C509,'1 预算编制表单'!$C:$BJ,57,FALSE)</f>
        <v>0</v>
      </c>
      <c r="BC509" s="111">
        <f>BB509-BD509</f>
        <v>0</v>
      </c>
      <c r="BD509" s="111">
        <f>BD510+BD511+BD512+BD513</f>
        <v>0</v>
      </c>
      <c r="BE509" s="111">
        <f>VLOOKUP($C509,'1 预算编制表单'!$C:$BJ,60,FALSE)</f>
        <v>0</v>
      </c>
      <c r="BF509" s="111">
        <f>BE509-BG509</f>
        <v>0</v>
      </c>
      <c r="BG509" s="111">
        <f>BG510+BG511+BG512+BG513</f>
        <v>0</v>
      </c>
      <c r="BH509" s="111">
        <f>VLOOKUP($C509,'1 预算编制表单'!$C:$BJ,27,FALSE)</f>
        <v>0</v>
      </c>
      <c r="BI509" s="111">
        <f t="shared" ref="BI509:BI514" si="93">BH509-BJ509</f>
        <v>0</v>
      </c>
      <c r="BJ509" s="111">
        <f>BJ510+BJ511+BJ512+BJ513</f>
        <v>0</v>
      </c>
      <c r="BK509" s="111">
        <f>VLOOKUP($C509,'1 预算编制表单'!$C:$BJ,30,FALSE)</f>
        <v>0</v>
      </c>
      <c r="BL509" s="111">
        <f t="shared" ref="BL509:BL514" si="94">BK509-BM509</f>
        <v>0</v>
      </c>
      <c r="BM509" s="111">
        <f>BM510+BM511+BM512+BM513</f>
        <v>0</v>
      </c>
      <c r="BN509" s="111">
        <f>VLOOKUP($C509,'1 预算编制表单'!$C:$BJ,33,FALSE)</f>
        <v>0</v>
      </c>
      <c r="BO509" s="111">
        <f t="shared" ref="BO509:BO514" si="95">BN509-BP509</f>
        <v>0</v>
      </c>
      <c r="BP509" s="111">
        <f>BP510+BP511+BP512+BP513</f>
        <v>0</v>
      </c>
      <c r="BQ509" s="111">
        <f>VLOOKUP($C509,'1 预算编制表单'!$C:$BJ,36,FALSE)</f>
        <v>0</v>
      </c>
      <c r="BR509" s="111">
        <f t="shared" ref="BR509:BR514" si="96">BQ509-BS509</f>
        <v>0</v>
      </c>
      <c r="BS509" s="111">
        <f>BS510+BS511+BS512+BS513</f>
        <v>0</v>
      </c>
      <c r="BT509" s="111">
        <f>VLOOKUP($C509,'1 预算编制表单'!$C:$BJ,39,FALSE)</f>
        <v>0</v>
      </c>
      <c r="BU509" s="111">
        <f t="shared" ref="BU509:BU514" si="97">BT509-BV509</f>
        <v>0</v>
      </c>
      <c r="BV509" s="111">
        <f>BV510+BV511+BV512+BV513</f>
        <v>0</v>
      </c>
      <c r="BW509" s="111">
        <f>VLOOKUP($C509,'1 预算编制表单'!$C:$BJ,42,FALSE)</f>
        <v>0</v>
      </c>
      <c r="BX509" s="111">
        <f t="shared" ref="BX509:BX514" si="98">BW509-BY509</f>
        <v>0</v>
      </c>
      <c r="BY509" s="111">
        <f>BY510+BY511+BY512+BY513</f>
        <v>0</v>
      </c>
      <c r="BZ509" s="111">
        <f>VLOOKUP($C509,'1 预算编制表单'!$C:$BJ,45,FALSE)</f>
        <v>0</v>
      </c>
      <c r="CA509" s="111">
        <f t="shared" ref="CA509:CA514" si="99">BZ509-CB509</f>
        <v>0</v>
      </c>
      <c r="CB509" s="111">
        <f>CB510+CB511+CB512+CB513</f>
        <v>0</v>
      </c>
      <c r="CC509" s="111">
        <f>VLOOKUP($C509,'1 预算编制表单'!$C:$BJ,48,FALSE)</f>
        <v>0</v>
      </c>
      <c r="CD509" s="111">
        <f t="shared" ref="CD509:CD514" si="100">CC509-CE509</f>
        <v>0</v>
      </c>
      <c r="CE509" s="111">
        <f>CE510+CE511+CE512+CE513</f>
        <v>0</v>
      </c>
      <c r="CF509" s="111">
        <f>VLOOKUP($C509,'1 预算编制表单'!$C:$BJ,51,FALSE)</f>
        <v>0</v>
      </c>
      <c r="CG509" s="111">
        <f t="shared" ref="CG509:CG514" si="101">CF509-CH509</f>
        <v>0</v>
      </c>
      <c r="CH509" s="111">
        <f>CH510+CH511+CH512+CH513</f>
        <v>0</v>
      </c>
      <c r="CI509" s="111">
        <f>VLOOKUP($C509,'1 预算编制表单'!$C:$BJ,54,FALSE)</f>
        <v>0</v>
      </c>
      <c r="CJ509" s="111">
        <f t="shared" ref="CJ509:CJ514" si="102">CI509-CK509</f>
        <v>0</v>
      </c>
      <c r="CK509" s="111">
        <f>CK510+CK511+CK512+CK513</f>
        <v>0</v>
      </c>
      <c r="CL509" s="111">
        <f>VLOOKUP($C509,'1 预算编制表单'!$C:$BJ,57,FALSE)</f>
        <v>0</v>
      </c>
      <c r="CM509" s="111">
        <f t="shared" ref="CM509:CM514" si="103">CL509-CN509</f>
        <v>0</v>
      </c>
      <c r="CN509" s="111">
        <f>CN510+CN511+CN512+CN513</f>
        <v>0</v>
      </c>
      <c r="CO509" s="111">
        <f>VLOOKUP($C509,'1 预算编制表单'!$C:$BJ,60,FALSE)</f>
        <v>0</v>
      </c>
      <c r="CP509" s="111">
        <f t="shared" ref="CP509:CP514" si="104">CO509-CQ509</f>
        <v>0</v>
      </c>
      <c r="CQ509" s="111">
        <f>CQ510+CQ511+CQ512+CQ513</f>
        <v>0</v>
      </c>
    </row>
    <row r="510" ht="24" customHeight="1" outlineLevel="2" spans="1:95">
      <c r="A510" s="49"/>
      <c r="B510" s="112" t="s">
        <v>787</v>
      </c>
      <c r="C510" s="113" t="s">
        <v>1621</v>
      </c>
      <c r="D510" s="49" t="s">
        <v>1622</v>
      </c>
      <c r="E510" s="112"/>
      <c r="F510" s="112"/>
      <c r="G510" s="112"/>
      <c r="H510" s="114">
        <f t="shared" si="90"/>
        <v>0</v>
      </c>
      <c r="I510" s="114">
        <f t="shared" si="91"/>
        <v>0</v>
      </c>
      <c r="J510" s="114">
        <f t="shared" si="92"/>
        <v>0</v>
      </c>
      <c r="K510" s="114"/>
      <c r="L510" s="145"/>
      <c r="M510" s="145"/>
      <c r="N510" s="114"/>
      <c r="O510" s="145"/>
      <c r="P510" s="114"/>
      <c r="Q510" s="114"/>
      <c r="R510" s="114"/>
      <c r="S510" s="114"/>
      <c r="T510" s="114"/>
      <c r="U510" s="114"/>
      <c r="V510" s="114"/>
      <c r="W510" s="114"/>
      <c r="X510" s="114">
        <f>VLOOKUP($C510,'1 预算编制表单'!$C:$BJ,27,FALSE)</f>
        <v>0</v>
      </c>
      <c r="Y510" s="114">
        <f>X510-Z510</f>
        <v>0</v>
      </c>
      <c r="Z510" s="114">
        <f>SUMIF(物资过程计算表!$B:$B,$C510,物资过程计算表!$D:$D)</f>
        <v>0</v>
      </c>
      <c r="AA510" s="114">
        <f>VLOOKUP($C510,'1 预算编制表单'!$C:$BJ,30,FALSE)</f>
        <v>0</v>
      </c>
      <c r="AB510" s="114">
        <f>AA510-AC510</f>
        <v>0</v>
      </c>
      <c r="AC510" s="114">
        <f>SUMIF(物资过程计算表!$B:$B,$C510,物资过程计算表!E:E)</f>
        <v>0</v>
      </c>
      <c r="AD510" s="114">
        <f>VLOOKUP($C510,'1 预算编制表单'!$C:$BJ,33,FALSE)</f>
        <v>0</v>
      </c>
      <c r="AE510" s="114">
        <f>AD510-AF510</f>
        <v>0</v>
      </c>
      <c r="AF510" s="114">
        <f>SUMIF(物资过程计算表!$B:$B,$C510,物资过程计算表!F:F)</f>
        <v>0</v>
      </c>
      <c r="AG510" s="114">
        <f>VLOOKUP($C510,'1 预算编制表单'!$C:$BJ,36,FALSE)</f>
        <v>0</v>
      </c>
      <c r="AH510" s="114">
        <f>AG510-AI510</f>
        <v>0</v>
      </c>
      <c r="AI510" s="114">
        <f>SUMIF(物资过程计算表!$B:$B,$C510,物资过程计算表!G:G)</f>
        <v>0</v>
      </c>
      <c r="AJ510" s="114">
        <f>VLOOKUP($C510,'1 预算编制表单'!$C:$BJ,39,FALSE)</f>
        <v>0</v>
      </c>
      <c r="AK510" s="114">
        <f>AJ510-AL510</f>
        <v>0</v>
      </c>
      <c r="AL510" s="114">
        <f>SUMIF(物资过程计算表!$B:$B,$C510,物资过程计算表!H:H)</f>
        <v>0</v>
      </c>
      <c r="AM510" s="114">
        <f>VLOOKUP($C510,'1 预算编制表单'!$C:$BJ,42,FALSE)</f>
        <v>0</v>
      </c>
      <c r="AN510" s="114">
        <f>AM510-AO510</f>
        <v>0</v>
      </c>
      <c r="AO510" s="114">
        <f>SUMIF(物资过程计算表!$B:$B,$C510,物资过程计算表!I:I)</f>
        <v>0</v>
      </c>
      <c r="AP510" s="114">
        <f>VLOOKUP($C510,'1 预算编制表单'!$C:$BJ,45,FALSE)</f>
        <v>0</v>
      </c>
      <c r="AQ510" s="114">
        <f>AP510-AR510</f>
        <v>0</v>
      </c>
      <c r="AR510" s="114">
        <f>SUMIF(物资过程计算表!$B:$B,$C510,物资过程计算表!J:J)</f>
        <v>0</v>
      </c>
      <c r="AS510" s="114">
        <f>VLOOKUP($C510,'1 预算编制表单'!$C:$BJ,48,FALSE)</f>
        <v>0</v>
      </c>
      <c r="AT510" s="114">
        <f>AS510-AU510</f>
        <v>0</v>
      </c>
      <c r="AU510" s="114">
        <f>SUMIF(物资过程计算表!$B:$B,$C510,物资过程计算表!K:K)</f>
        <v>0</v>
      </c>
      <c r="AV510" s="114">
        <f>VLOOKUP($C510,'1 预算编制表单'!$C:$BJ,51,FALSE)</f>
        <v>0</v>
      </c>
      <c r="AW510" s="114">
        <f>AV510-AX510</f>
        <v>0</v>
      </c>
      <c r="AX510" s="114">
        <f>SUMIF(物资过程计算表!$B:$B,$C510,物资过程计算表!L:L)</f>
        <v>0</v>
      </c>
      <c r="AY510" s="114">
        <f>VLOOKUP($C510,'1 预算编制表单'!$C:$BJ,54,FALSE)</f>
        <v>0</v>
      </c>
      <c r="AZ510" s="114">
        <f>AY510-BA510</f>
        <v>0</v>
      </c>
      <c r="BA510" s="114">
        <f>SUMIF(物资过程计算表!$B:$B,$C510,物资过程计算表!M:M)</f>
        <v>0</v>
      </c>
      <c r="BB510" s="114">
        <f>VLOOKUP($C510,'1 预算编制表单'!$C:$BJ,57,FALSE)</f>
        <v>0</v>
      </c>
      <c r="BC510" s="114">
        <f>BB510-BD510</f>
        <v>0</v>
      </c>
      <c r="BD510" s="114">
        <f>SUMIF(物资过程计算表!$B:$B,$C510,物资过程计算表!N:N)</f>
        <v>0</v>
      </c>
      <c r="BE510" s="114">
        <f>VLOOKUP($C510,'1 预算编制表单'!$C:$BJ,60,FALSE)</f>
        <v>0</v>
      </c>
      <c r="BF510" s="114">
        <f>BE510-BG510</f>
        <v>0</v>
      </c>
      <c r="BG510" s="114">
        <f>SUMIF(物资过程计算表!$B:$B,$C510,物资过程计算表!O:O)</f>
        <v>0</v>
      </c>
      <c r="BH510" s="114">
        <f>VLOOKUP($C510,'1 预算编制表单'!$C:$BJ,27,FALSE)</f>
        <v>0</v>
      </c>
      <c r="BI510" s="114">
        <f t="shared" si="93"/>
        <v>0</v>
      </c>
      <c r="BJ510" s="114"/>
      <c r="BK510" s="114">
        <f>VLOOKUP($C510,'1 预算编制表单'!$C:$BJ,30,FALSE)</f>
        <v>0</v>
      </c>
      <c r="BL510" s="114">
        <f t="shared" si="94"/>
        <v>0</v>
      </c>
      <c r="BM510" s="114"/>
      <c r="BN510" s="114">
        <f>VLOOKUP($C510,'1 预算编制表单'!$C:$BJ,33,FALSE)</f>
        <v>0</v>
      </c>
      <c r="BO510" s="114">
        <f t="shared" si="95"/>
        <v>0</v>
      </c>
      <c r="BP510" s="114"/>
      <c r="BQ510" s="114">
        <f>VLOOKUP($C510,'1 预算编制表单'!$C:$BJ,36,FALSE)</f>
        <v>0</v>
      </c>
      <c r="BR510" s="114">
        <f t="shared" si="96"/>
        <v>0</v>
      </c>
      <c r="BS510" s="114"/>
      <c r="BT510" s="114">
        <f>VLOOKUP($C510,'1 预算编制表单'!$C:$BJ,39,FALSE)</f>
        <v>0</v>
      </c>
      <c r="BU510" s="114">
        <f t="shared" si="97"/>
        <v>0</v>
      </c>
      <c r="BV510" s="114"/>
      <c r="BW510" s="114">
        <f>VLOOKUP($C510,'1 预算编制表单'!$C:$BJ,42,FALSE)</f>
        <v>0</v>
      </c>
      <c r="BX510" s="114">
        <f t="shared" si="98"/>
        <v>0</v>
      </c>
      <c r="BY510" s="114"/>
      <c r="BZ510" s="114">
        <f>VLOOKUP($C510,'1 预算编制表单'!$C:$BJ,45,FALSE)</f>
        <v>0</v>
      </c>
      <c r="CA510" s="114">
        <f t="shared" si="99"/>
        <v>0</v>
      </c>
      <c r="CB510" s="114"/>
      <c r="CC510" s="114">
        <f>VLOOKUP($C510,'1 预算编制表单'!$C:$BJ,48,FALSE)</f>
        <v>0</v>
      </c>
      <c r="CD510" s="114">
        <f t="shared" si="100"/>
        <v>0</v>
      </c>
      <c r="CE510" s="114"/>
      <c r="CF510" s="114">
        <f>VLOOKUP($C510,'1 预算编制表单'!$C:$BJ,51,FALSE)</f>
        <v>0</v>
      </c>
      <c r="CG510" s="114">
        <f t="shared" si="101"/>
        <v>0</v>
      </c>
      <c r="CH510" s="114"/>
      <c r="CI510" s="114">
        <f>VLOOKUP($C510,'1 预算编制表单'!$C:$BJ,54,FALSE)</f>
        <v>0</v>
      </c>
      <c r="CJ510" s="114">
        <f t="shared" si="102"/>
        <v>0</v>
      </c>
      <c r="CK510" s="114"/>
      <c r="CL510" s="114">
        <f>VLOOKUP($C510,'1 预算编制表单'!$C:$BJ,57,FALSE)</f>
        <v>0</v>
      </c>
      <c r="CM510" s="114">
        <f t="shared" si="103"/>
        <v>0</v>
      </c>
      <c r="CN510" s="114"/>
      <c r="CO510" s="114">
        <f>VLOOKUP($C510,'1 预算编制表单'!$C:$BJ,60,FALSE)</f>
        <v>0</v>
      </c>
      <c r="CP510" s="114">
        <f t="shared" si="104"/>
        <v>0</v>
      </c>
      <c r="CQ510" s="114"/>
    </row>
    <row r="511" ht="24" customHeight="1" outlineLevel="2" spans="1:95">
      <c r="A511" s="49"/>
      <c r="B511" s="112" t="s">
        <v>787</v>
      </c>
      <c r="C511" s="113" t="s">
        <v>1663</v>
      </c>
      <c r="D511" s="49" t="s">
        <v>1664</v>
      </c>
      <c r="E511" s="112"/>
      <c r="F511" s="112"/>
      <c r="G511" s="112"/>
      <c r="H511" s="114">
        <f t="shared" si="90"/>
        <v>0</v>
      </c>
      <c r="I511" s="114">
        <f t="shared" si="91"/>
        <v>0</v>
      </c>
      <c r="J511" s="114">
        <f t="shared" si="92"/>
        <v>0</v>
      </c>
      <c r="K511" s="114"/>
      <c r="L511" s="145"/>
      <c r="M511" s="145"/>
      <c r="N511" s="114"/>
      <c r="O511" s="145"/>
      <c r="P511" s="114"/>
      <c r="Q511" s="114"/>
      <c r="R511" s="114"/>
      <c r="S511" s="114"/>
      <c r="T511" s="114"/>
      <c r="U511" s="114"/>
      <c r="V511" s="114"/>
      <c r="W511" s="114"/>
      <c r="X511" s="114">
        <f>VLOOKUP($C511,'1 预算编制表单'!$C:$BJ,27,FALSE)</f>
        <v>0</v>
      </c>
      <c r="Y511" s="114">
        <f>X511-Z511</f>
        <v>0</v>
      </c>
      <c r="Z511" s="114">
        <f>SUMIF(物资过程计算表!$B:$B,$C511,物资过程计算表!$D:$D)</f>
        <v>0</v>
      </c>
      <c r="AA511" s="114">
        <f>VLOOKUP($C511,'1 预算编制表单'!$C:$BJ,30,FALSE)</f>
        <v>0</v>
      </c>
      <c r="AB511" s="114">
        <f>AA511-AC511</f>
        <v>0</v>
      </c>
      <c r="AC511" s="114">
        <f>SUMIF(物资过程计算表!$B:$B,$C511,物资过程计算表!E:E)</f>
        <v>0</v>
      </c>
      <c r="AD511" s="114">
        <f>VLOOKUP($C511,'1 预算编制表单'!$C:$BJ,33,FALSE)</f>
        <v>0</v>
      </c>
      <c r="AE511" s="114">
        <f>AD511-AF511</f>
        <v>0</v>
      </c>
      <c r="AF511" s="114">
        <f>SUMIF(物资过程计算表!$B:$B,$C511,物资过程计算表!F:F)</f>
        <v>0</v>
      </c>
      <c r="AG511" s="114">
        <f>VLOOKUP($C511,'1 预算编制表单'!$C:$BJ,36,FALSE)</f>
        <v>0</v>
      </c>
      <c r="AH511" s="114">
        <f>AG511-AI511</f>
        <v>0</v>
      </c>
      <c r="AI511" s="114">
        <f>SUMIF(物资过程计算表!$B:$B,$C511,物资过程计算表!G:G)</f>
        <v>0</v>
      </c>
      <c r="AJ511" s="114">
        <f>VLOOKUP($C511,'1 预算编制表单'!$C:$BJ,39,FALSE)</f>
        <v>0</v>
      </c>
      <c r="AK511" s="114">
        <f>AJ511-AL511</f>
        <v>0</v>
      </c>
      <c r="AL511" s="114">
        <f>SUMIF(物资过程计算表!$B:$B,$C511,物资过程计算表!H:H)</f>
        <v>0</v>
      </c>
      <c r="AM511" s="114">
        <f>VLOOKUP($C511,'1 预算编制表单'!$C:$BJ,42,FALSE)</f>
        <v>0</v>
      </c>
      <c r="AN511" s="114">
        <f>AM511-AO511</f>
        <v>0</v>
      </c>
      <c r="AO511" s="114">
        <f>SUMIF(物资过程计算表!$B:$B,$C511,物资过程计算表!I:I)</f>
        <v>0</v>
      </c>
      <c r="AP511" s="114">
        <f>VLOOKUP($C511,'1 预算编制表单'!$C:$BJ,45,FALSE)</f>
        <v>0</v>
      </c>
      <c r="AQ511" s="114">
        <f>AP511-AR511</f>
        <v>0</v>
      </c>
      <c r="AR511" s="114">
        <f>SUMIF(物资过程计算表!$B:$B,$C511,物资过程计算表!J:J)</f>
        <v>0</v>
      </c>
      <c r="AS511" s="114">
        <f>VLOOKUP($C511,'1 预算编制表单'!$C:$BJ,48,FALSE)</f>
        <v>0</v>
      </c>
      <c r="AT511" s="114">
        <f>AS511-AU511</f>
        <v>0</v>
      </c>
      <c r="AU511" s="114">
        <f>SUMIF(物资过程计算表!$B:$B,$C511,物资过程计算表!K:K)</f>
        <v>0</v>
      </c>
      <c r="AV511" s="114">
        <f>VLOOKUP($C511,'1 预算编制表单'!$C:$BJ,51,FALSE)</f>
        <v>0</v>
      </c>
      <c r="AW511" s="114">
        <f>AV511-AX511</f>
        <v>0</v>
      </c>
      <c r="AX511" s="114">
        <f>SUMIF(物资过程计算表!$B:$B,$C511,物资过程计算表!L:L)</f>
        <v>0</v>
      </c>
      <c r="AY511" s="114">
        <f>VLOOKUP($C511,'1 预算编制表单'!$C:$BJ,54,FALSE)</f>
        <v>0</v>
      </c>
      <c r="AZ511" s="114">
        <f>AY511-BA511</f>
        <v>0</v>
      </c>
      <c r="BA511" s="114">
        <f>SUMIF(物资过程计算表!$B:$B,$C511,物资过程计算表!M:M)</f>
        <v>0</v>
      </c>
      <c r="BB511" s="114">
        <f>VLOOKUP($C511,'1 预算编制表单'!$C:$BJ,57,FALSE)</f>
        <v>0</v>
      </c>
      <c r="BC511" s="114">
        <f>BB511-BD511</f>
        <v>0</v>
      </c>
      <c r="BD511" s="114">
        <f>SUMIF(物资过程计算表!$B:$B,$C511,物资过程计算表!N:N)</f>
        <v>0</v>
      </c>
      <c r="BE511" s="114">
        <f>VLOOKUP($C511,'1 预算编制表单'!$C:$BJ,60,FALSE)</f>
        <v>0</v>
      </c>
      <c r="BF511" s="114">
        <f>BE511-BG511</f>
        <v>0</v>
      </c>
      <c r="BG511" s="114">
        <f>SUMIF(物资过程计算表!$B:$B,$C511,物资过程计算表!O:O)</f>
        <v>0</v>
      </c>
      <c r="BH511" s="114">
        <f>VLOOKUP($C511,'1 预算编制表单'!$C:$BJ,27,FALSE)</f>
        <v>0</v>
      </c>
      <c r="BI511" s="114">
        <f t="shared" si="93"/>
        <v>0</v>
      </c>
      <c r="BJ511" s="114"/>
      <c r="BK511" s="114">
        <f>VLOOKUP($C511,'1 预算编制表单'!$C:$BJ,30,FALSE)</f>
        <v>0</v>
      </c>
      <c r="BL511" s="114">
        <f t="shared" si="94"/>
        <v>0</v>
      </c>
      <c r="BM511" s="114"/>
      <c r="BN511" s="114">
        <f>VLOOKUP($C511,'1 预算编制表单'!$C:$BJ,33,FALSE)</f>
        <v>0</v>
      </c>
      <c r="BO511" s="114">
        <f t="shared" si="95"/>
        <v>0</v>
      </c>
      <c r="BP511" s="114"/>
      <c r="BQ511" s="114">
        <f>VLOOKUP($C511,'1 预算编制表单'!$C:$BJ,36,FALSE)</f>
        <v>0</v>
      </c>
      <c r="BR511" s="114">
        <f t="shared" si="96"/>
        <v>0</v>
      </c>
      <c r="BS511" s="114"/>
      <c r="BT511" s="114">
        <f>VLOOKUP($C511,'1 预算编制表单'!$C:$BJ,39,FALSE)</f>
        <v>0</v>
      </c>
      <c r="BU511" s="114">
        <f t="shared" si="97"/>
        <v>0</v>
      </c>
      <c r="BV511" s="114"/>
      <c r="BW511" s="114">
        <f>VLOOKUP($C511,'1 预算编制表单'!$C:$BJ,42,FALSE)</f>
        <v>0</v>
      </c>
      <c r="BX511" s="114">
        <f t="shared" si="98"/>
        <v>0</v>
      </c>
      <c r="BY511" s="114"/>
      <c r="BZ511" s="114">
        <f>VLOOKUP($C511,'1 预算编制表单'!$C:$BJ,45,FALSE)</f>
        <v>0</v>
      </c>
      <c r="CA511" s="114">
        <f t="shared" si="99"/>
        <v>0</v>
      </c>
      <c r="CB511" s="114"/>
      <c r="CC511" s="114">
        <f>VLOOKUP($C511,'1 预算编制表单'!$C:$BJ,48,FALSE)</f>
        <v>0</v>
      </c>
      <c r="CD511" s="114">
        <f t="shared" si="100"/>
        <v>0</v>
      </c>
      <c r="CE511" s="114"/>
      <c r="CF511" s="114">
        <f>VLOOKUP($C511,'1 预算编制表单'!$C:$BJ,51,FALSE)</f>
        <v>0</v>
      </c>
      <c r="CG511" s="114">
        <f t="shared" si="101"/>
        <v>0</v>
      </c>
      <c r="CH511" s="114"/>
      <c r="CI511" s="114">
        <f>VLOOKUP($C511,'1 预算编制表单'!$C:$BJ,54,FALSE)</f>
        <v>0</v>
      </c>
      <c r="CJ511" s="114">
        <f t="shared" si="102"/>
        <v>0</v>
      </c>
      <c r="CK511" s="114"/>
      <c r="CL511" s="114">
        <f>VLOOKUP($C511,'1 预算编制表单'!$C:$BJ,57,FALSE)</f>
        <v>0</v>
      </c>
      <c r="CM511" s="114">
        <f t="shared" si="103"/>
        <v>0</v>
      </c>
      <c r="CN511" s="114"/>
      <c r="CO511" s="114">
        <f>VLOOKUP($C511,'1 预算编制表单'!$C:$BJ,60,FALSE)</f>
        <v>0</v>
      </c>
      <c r="CP511" s="114">
        <f t="shared" si="104"/>
        <v>0</v>
      </c>
      <c r="CQ511" s="114"/>
    </row>
    <row r="512" ht="24" customHeight="1" outlineLevel="2" spans="1:95">
      <c r="A512" s="49"/>
      <c r="B512" s="112" t="s">
        <v>787</v>
      </c>
      <c r="C512" s="113" t="s">
        <v>1696</v>
      </c>
      <c r="D512" s="49" t="s">
        <v>1697</v>
      </c>
      <c r="E512" s="112"/>
      <c r="F512" s="112"/>
      <c r="G512" s="112"/>
      <c r="H512" s="114">
        <f t="shared" si="90"/>
        <v>0</v>
      </c>
      <c r="I512" s="114">
        <f t="shared" si="91"/>
        <v>0</v>
      </c>
      <c r="J512" s="114">
        <f t="shared" si="92"/>
        <v>0</v>
      </c>
      <c r="K512" s="114"/>
      <c r="L512" s="145"/>
      <c r="M512" s="145"/>
      <c r="N512" s="114"/>
      <c r="O512" s="145"/>
      <c r="P512" s="114"/>
      <c r="Q512" s="114"/>
      <c r="R512" s="114"/>
      <c r="S512" s="114"/>
      <c r="T512" s="114"/>
      <c r="U512" s="114"/>
      <c r="V512" s="114"/>
      <c r="W512" s="114"/>
      <c r="X512" s="114">
        <f>VLOOKUP($C512,'1 预算编制表单'!$C:$BJ,27,FALSE)</f>
        <v>0</v>
      </c>
      <c r="Y512" s="114">
        <f>X512-Z512</f>
        <v>0</v>
      </c>
      <c r="Z512" s="114">
        <f>SUMIF(物资过程计算表!$B:$B,$C512,物资过程计算表!$D:$D)</f>
        <v>0</v>
      </c>
      <c r="AA512" s="114">
        <f>VLOOKUP($C512,'1 预算编制表单'!$C:$BJ,30,FALSE)</f>
        <v>0</v>
      </c>
      <c r="AB512" s="114">
        <f>AA512-AC512</f>
        <v>0</v>
      </c>
      <c r="AC512" s="114">
        <f>SUMIF(物资过程计算表!$B:$B,$C512,物资过程计算表!E:E)</f>
        <v>0</v>
      </c>
      <c r="AD512" s="114">
        <f>VLOOKUP($C512,'1 预算编制表单'!$C:$BJ,33,FALSE)</f>
        <v>0</v>
      </c>
      <c r="AE512" s="114">
        <f>AD512-AF512</f>
        <v>0</v>
      </c>
      <c r="AF512" s="114">
        <f>SUMIF(物资过程计算表!$B:$B,$C512,物资过程计算表!F:F)</f>
        <v>0</v>
      </c>
      <c r="AG512" s="114">
        <f>VLOOKUP($C512,'1 预算编制表单'!$C:$BJ,36,FALSE)</f>
        <v>0</v>
      </c>
      <c r="AH512" s="114">
        <f>AG512-AI512</f>
        <v>0</v>
      </c>
      <c r="AI512" s="114">
        <f>SUMIF(物资过程计算表!$B:$B,$C512,物资过程计算表!G:G)</f>
        <v>0</v>
      </c>
      <c r="AJ512" s="114">
        <f>VLOOKUP($C512,'1 预算编制表单'!$C:$BJ,39,FALSE)</f>
        <v>0</v>
      </c>
      <c r="AK512" s="114">
        <f>AJ512-AL512</f>
        <v>0</v>
      </c>
      <c r="AL512" s="114">
        <f>SUMIF(物资过程计算表!$B:$B,$C512,物资过程计算表!H:H)</f>
        <v>0</v>
      </c>
      <c r="AM512" s="114">
        <f>VLOOKUP($C512,'1 预算编制表单'!$C:$BJ,42,FALSE)</f>
        <v>0</v>
      </c>
      <c r="AN512" s="114">
        <f>AM512-AO512</f>
        <v>0</v>
      </c>
      <c r="AO512" s="114">
        <f>SUMIF(物资过程计算表!$B:$B,$C512,物资过程计算表!I:I)</f>
        <v>0</v>
      </c>
      <c r="AP512" s="114">
        <f>VLOOKUP($C512,'1 预算编制表单'!$C:$BJ,45,FALSE)</f>
        <v>0</v>
      </c>
      <c r="AQ512" s="114">
        <f>AP512-AR512</f>
        <v>0</v>
      </c>
      <c r="AR512" s="114">
        <f>SUMIF(物资过程计算表!$B:$B,$C512,物资过程计算表!J:J)</f>
        <v>0</v>
      </c>
      <c r="AS512" s="114">
        <f>VLOOKUP($C512,'1 预算编制表单'!$C:$BJ,48,FALSE)</f>
        <v>0</v>
      </c>
      <c r="AT512" s="114">
        <f>AS512-AU512</f>
        <v>0</v>
      </c>
      <c r="AU512" s="114">
        <f>SUMIF(物资过程计算表!$B:$B,$C512,物资过程计算表!K:K)</f>
        <v>0</v>
      </c>
      <c r="AV512" s="114">
        <f>VLOOKUP($C512,'1 预算编制表单'!$C:$BJ,51,FALSE)</f>
        <v>0</v>
      </c>
      <c r="AW512" s="114">
        <f>AV512-AX512</f>
        <v>0</v>
      </c>
      <c r="AX512" s="114">
        <f>SUMIF(物资过程计算表!$B:$B,$C512,物资过程计算表!L:L)</f>
        <v>0</v>
      </c>
      <c r="AY512" s="114">
        <f>VLOOKUP($C512,'1 预算编制表单'!$C:$BJ,54,FALSE)</f>
        <v>0</v>
      </c>
      <c r="AZ512" s="114">
        <f>AY512-BA512</f>
        <v>0</v>
      </c>
      <c r="BA512" s="114">
        <f>SUMIF(物资过程计算表!$B:$B,$C512,物资过程计算表!M:M)</f>
        <v>0</v>
      </c>
      <c r="BB512" s="114">
        <f>VLOOKUP($C512,'1 预算编制表单'!$C:$BJ,57,FALSE)</f>
        <v>0</v>
      </c>
      <c r="BC512" s="114">
        <f>BB512-BD512</f>
        <v>0</v>
      </c>
      <c r="BD512" s="114">
        <f>SUMIF(物资过程计算表!$B:$B,$C512,物资过程计算表!N:N)</f>
        <v>0</v>
      </c>
      <c r="BE512" s="114">
        <f>VLOOKUP($C512,'1 预算编制表单'!$C:$BJ,60,FALSE)</f>
        <v>0</v>
      </c>
      <c r="BF512" s="114">
        <f>BE512-BG512</f>
        <v>0</v>
      </c>
      <c r="BG512" s="114">
        <f>SUMIF(物资过程计算表!$B:$B,$C512,物资过程计算表!O:O)</f>
        <v>0</v>
      </c>
      <c r="BH512" s="114">
        <f>VLOOKUP($C512,'1 预算编制表单'!$C:$BJ,27,FALSE)</f>
        <v>0</v>
      </c>
      <c r="BI512" s="114">
        <f t="shared" si="93"/>
        <v>0</v>
      </c>
      <c r="BJ512" s="114"/>
      <c r="BK512" s="114">
        <f>VLOOKUP($C512,'1 预算编制表单'!$C:$BJ,30,FALSE)</f>
        <v>0</v>
      </c>
      <c r="BL512" s="114">
        <f t="shared" si="94"/>
        <v>0</v>
      </c>
      <c r="BM512" s="114"/>
      <c r="BN512" s="114">
        <f>VLOOKUP($C512,'1 预算编制表单'!$C:$BJ,33,FALSE)</f>
        <v>0</v>
      </c>
      <c r="BO512" s="114">
        <f t="shared" si="95"/>
        <v>0</v>
      </c>
      <c r="BP512" s="114"/>
      <c r="BQ512" s="114">
        <f>VLOOKUP($C512,'1 预算编制表单'!$C:$BJ,36,FALSE)</f>
        <v>0</v>
      </c>
      <c r="BR512" s="114">
        <f t="shared" si="96"/>
        <v>0</v>
      </c>
      <c r="BS512" s="114"/>
      <c r="BT512" s="114">
        <f>VLOOKUP($C512,'1 预算编制表单'!$C:$BJ,39,FALSE)</f>
        <v>0</v>
      </c>
      <c r="BU512" s="114">
        <f t="shared" si="97"/>
        <v>0</v>
      </c>
      <c r="BV512" s="114"/>
      <c r="BW512" s="114">
        <f>VLOOKUP($C512,'1 预算编制表单'!$C:$BJ,42,FALSE)</f>
        <v>0</v>
      </c>
      <c r="BX512" s="114">
        <f t="shared" si="98"/>
        <v>0</v>
      </c>
      <c r="BY512" s="114"/>
      <c r="BZ512" s="114">
        <f>VLOOKUP($C512,'1 预算编制表单'!$C:$BJ,45,FALSE)</f>
        <v>0</v>
      </c>
      <c r="CA512" s="114">
        <f t="shared" si="99"/>
        <v>0</v>
      </c>
      <c r="CB512" s="114"/>
      <c r="CC512" s="114">
        <f>VLOOKUP($C512,'1 预算编制表单'!$C:$BJ,48,FALSE)</f>
        <v>0</v>
      </c>
      <c r="CD512" s="114">
        <f t="shared" si="100"/>
        <v>0</v>
      </c>
      <c r="CE512" s="114"/>
      <c r="CF512" s="114">
        <f>VLOOKUP($C512,'1 预算编制表单'!$C:$BJ,51,FALSE)</f>
        <v>0</v>
      </c>
      <c r="CG512" s="114">
        <f t="shared" si="101"/>
        <v>0</v>
      </c>
      <c r="CH512" s="114"/>
      <c r="CI512" s="114">
        <f>VLOOKUP($C512,'1 预算编制表单'!$C:$BJ,54,FALSE)</f>
        <v>0</v>
      </c>
      <c r="CJ512" s="114">
        <f t="shared" si="102"/>
        <v>0</v>
      </c>
      <c r="CK512" s="114"/>
      <c r="CL512" s="114">
        <f>VLOOKUP($C512,'1 预算编制表单'!$C:$BJ,57,FALSE)</f>
        <v>0</v>
      </c>
      <c r="CM512" s="114">
        <f t="shared" si="103"/>
        <v>0</v>
      </c>
      <c r="CN512" s="114"/>
      <c r="CO512" s="114">
        <f>VLOOKUP($C512,'1 预算编制表单'!$C:$BJ,60,FALSE)</f>
        <v>0</v>
      </c>
      <c r="CP512" s="114">
        <f t="shared" si="104"/>
        <v>0</v>
      </c>
      <c r="CQ512" s="114"/>
    </row>
    <row r="513" ht="24" customHeight="1" outlineLevel="2" spans="1:95">
      <c r="A513" s="49"/>
      <c r="B513" s="112" t="s">
        <v>787</v>
      </c>
      <c r="C513" s="113" t="s">
        <v>1719</v>
      </c>
      <c r="D513" s="49" t="s">
        <v>2832</v>
      </c>
      <c r="E513" s="112"/>
      <c r="F513" s="112"/>
      <c r="G513" s="112" t="s">
        <v>936</v>
      </c>
      <c r="H513" s="114">
        <f t="shared" si="90"/>
        <v>0</v>
      </c>
      <c r="I513" s="114">
        <f t="shared" si="91"/>
        <v>0</v>
      </c>
      <c r="J513" s="114">
        <f t="shared" si="92"/>
        <v>0</v>
      </c>
      <c r="K513" s="114"/>
      <c r="L513" s="145"/>
      <c r="M513" s="145"/>
      <c r="N513" s="114"/>
      <c r="O513" s="145"/>
      <c r="P513" s="114"/>
      <c r="Q513" s="114"/>
      <c r="R513" s="114"/>
      <c r="S513" s="114"/>
      <c r="T513" s="114"/>
      <c r="U513" s="114"/>
      <c r="V513" s="114"/>
      <c r="W513" s="114"/>
      <c r="X513" s="114">
        <f>X514</f>
        <v>0</v>
      </c>
      <c r="Y513" s="114">
        <f>X513-Z513</f>
        <v>0</v>
      </c>
      <c r="Z513" s="114">
        <f>SUM(Z514:Z515)</f>
        <v>0</v>
      </c>
      <c r="AA513" s="114">
        <f>VLOOKUP($C513,'1 预算编制表单'!$C:$BJ,30,FALSE)</f>
        <v>0</v>
      </c>
      <c r="AB513" s="114">
        <f>AA513-AC513</f>
        <v>0</v>
      </c>
      <c r="AC513" s="114">
        <f>SUM(AC514:AC515)</f>
        <v>0</v>
      </c>
      <c r="AD513" s="114">
        <f>VLOOKUP($C513,'1 预算编制表单'!$C:$BJ,33,FALSE)</f>
        <v>0</v>
      </c>
      <c r="AE513" s="114">
        <f>AD513-AF513</f>
        <v>0</v>
      </c>
      <c r="AF513" s="114">
        <f>SUM(AF514:AF515)</f>
        <v>0</v>
      </c>
      <c r="AG513" s="114">
        <f>VLOOKUP($C513,'1 预算编制表单'!$C:$BJ,36,FALSE)</f>
        <v>0</v>
      </c>
      <c r="AH513" s="114">
        <f>AG513-AI513</f>
        <v>0</v>
      </c>
      <c r="AI513" s="114">
        <f>SUM(AI514:AI515)</f>
        <v>0</v>
      </c>
      <c r="AJ513" s="114">
        <f>VLOOKUP($C513,'1 预算编制表单'!$C:$BJ,39,FALSE)</f>
        <v>0</v>
      </c>
      <c r="AK513" s="114">
        <f>AJ513-AL513</f>
        <v>0</v>
      </c>
      <c r="AL513" s="114">
        <f>SUM(AL514:AL515)</f>
        <v>0</v>
      </c>
      <c r="AM513" s="114">
        <f>VLOOKUP($C513,'1 预算编制表单'!$C:$BJ,42,FALSE)</f>
        <v>0</v>
      </c>
      <c r="AN513" s="114">
        <f>AM513-AO513</f>
        <v>0</v>
      </c>
      <c r="AO513" s="114">
        <f>SUM(AO514:AO515)</f>
        <v>0</v>
      </c>
      <c r="AP513" s="114">
        <f>VLOOKUP($C513,'1 预算编制表单'!$C:$BJ,45,FALSE)</f>
        <v>0</v>
      </c>
      <c r="AQ513" s="114">
        <f>AP513-AR513</f>
        <v>0</v>
      </c>
      <c r="AR513" s="114">
        <f>SUM(AR514:AR515)</f>
        <v>0</v>
      </c>
      <c r="AS513" s="114">
        <f>VLOOKUP($C513,'1 预算编制表单'!$C:$BJ,48,FALSE)</f>
        <v>0</v>
      </c>
      <c r="AT513" s="114">
        <f>AS513-AU513</f>
        <v>0</v>
      </c>
      <c r="AU513" s="114">
        <f>SUM(AU514:AU515)</f>
        <v>0</v>
      </c>
      <c r="AV513" s="114">
        <f>VLOOKUP($C513,'1 预算编制表单'!$C:$BJ,51,FALSE)</f>
        <v>0</v>
      </c>
      <c r="AW513" s="114">
        <f>AV513-AX513</f>
        <v>0</v>
      </c>
      <c r="AX513" s="114">
        <f>SUM(AX514:AX515)</f>
        <v>0</v>
      </c>
      <c r="AY513" s="114">
        <f>VLOOKUP($C513,'1 预算编制表单'!$C:$BJ,54,FALSE)</f>
        <v>0</v>
      </c>
      <c r="AZ513" s="114">
        <f>AY513-BA513</f>
        <v>0</v>
      </c>
      <c r="BA513" s="114">
        <f>SUM(BA514:BA515)</f>
        <v>0</v>
      </c>
      <c r="BB513" s="114">
        <f>VLOOKUP($C513,'1 预算编制表单'!$C:$BJ,57,FALSE)</f>
        <v>0</v>
      </c>
      <c r="BC513" s="114">
        <f>BB513-BD513</f>
        <v>0</v>
      </c>
      <c r="BD513" s="114">
        <f>SUM(BD514:BD515)</f>
        <v>0</v>
      </c>
      <c r="BE513" s="114">
        <f>VLOOKUP($C513,'1 预算编制表单'!$C:$BJ,60,FALSE)</f>
        <v>0</v>
      </c>
      <c r="BF513" s="114">
        <f>BE513-BG513</f>
        <v>0</v>
      </c>
      <c r="BG513" s="114">
        <f>SUM(BG514:BG515)</f>
        <v>0</v>
      </c>
      <c r="BH513" s="114">
        <f>VLOOKUP($C513,'1 预算编制表单'!$C:$BJ,27,FALSE)</f>
        <v>0</v>
      </c>
      <c r="BI513" s="114">
        <f t="shared" si="93"/>
        <v>0</v>
      </c>
      <c r="BJ513" s="114"/>
      <c r="BK513" s="114">
        <f>VLOOKUP($C513,'1 预算编制表单'!$C:$BJ,30,FALSE)</f>
        <v>0</v>
      </c>
      <c r="BL513" s="114">
        <f t="shared" si="94"/>
        <v>0</v>
      </c>
      <c r="BM513" s="114"/>
      <c r="BN513" s="114">
        <f>VLOOKUP($C513,'1 预算编制表单'!$C:$BJ,33,FALSE)</f>
        <v>0</v>
      </c>
      <c r="BO513" s="114">
        <f t="shared" si="95"/>
        <v>0</v>
      </c>
      <c r="BP513" s="114"/>
      <c r="BQ513" s="114">
        <f>VLOOKUP($C513,'1 预算编制表单'!$C:$BJ,36,FALSE)</f>
        <v>0</v>
      </c>
      <c r="BR513" s="114">
        <f t="shared" si="96"/>
        <v>0</v>
      </c>
      <c r="BS513" s="114"/>
      <c r="BT513" s="114">
        <f>VLOOKUP($C513,'1 预算编制表单'!$C:$BJ,39,FALSE)</f>
        <v>0</v>
      </c>
      <c r="BU513" s="114">
        <f t="shared" si="97"/>
        <v>0</v>
      </c>
      <c r="BV513" s="114"/>
      <c r="BW513" s="114">
        <f>VLOOKUP($C513,'1 预算编制表单'!$C:$BJ,42,FALSE)</f>
        <v>0</v>
      </c>
      <c r="BX513" s="114">
        <f t="shared" si="98"/>
        <v>0</v>
      </c>
      <c r="BY513" s="114"/>
      <c r="BZ513" s="114">
        <f>VLOOKUP($C513,'1 预算编制表单'!$C:$BJ,45,FALSE)</f>
        <v>0</v>
      </c>
      <c r="CA513" s="114">
        <f t="shared" si="99"/>
        <v>0</v>
      </c>
      <c r="CB513" s="114"/>
      <c r="CC513" s="114">
        <f>VLOOKUP($C513,'1 预算编制表单'!$C:$BJ,48,FALSE)</f>
        <v>0</v>
      </c>
      <c r="CD513" s="114">
        <f t="shared" si="100"/>
        <v>0</v>
      </c>
      <c r="CE513" s="114"/>
      <c r="CF513" s="114">
        <f>VLOOKUP($C513,'1 预算编制表单'!$C:$BJ,51,FALSE)</f>
        <v>0</v>
      </c>
      <c r="CG513" s="114">
        <f t="shared" si="101"/>
        <v>0</v>
      </c>
      <c r="CH513" s="114"/>
      <c r="CI513" s="114">
        <f>VLOOKUP($C513,'1 预算编制表单'!$C:$BJ,54,FALSE)</f>
        <v>0</v>
      </c>
      <c r="CJ513" s="114">
        <f t="shared" si="102"/>
        <v>0</v>
      </c>
      <c r="CK513" s="114"/>
      <c r="CL513" s="114">
        <f>VLOOKUP($C513,'1 预算编制表单'!$C:$BJ,57,FALSE)</f>
        <v>0</v>
      </c>
      <c r="CM513" s="114">
        <f t="shared" si="103"/>
        <v>0</v>
      </c>
      <c r="CN513" s="114"/>
      <c r="CO513" s="114">
        <f>VLOOKUP($C513,'1 预算编制表单'!$C:$BJ,60,FALSE)</f>
        <v>0</v>
      </c>
      <c r="CP513" s="114">
        <f t="shared" si="104"/>
        <v>0</v>
      </c>
      <c r="CQ513" s="114"/>
    </row>
    <row r="514" ht="24" customHeight="1" outlineLevel="2" spans="1:95">
      <c r="A514" s="49"/>
      <c r="B514" s="112"/>
      <c r="C514" s="113"/>
      <c r="D514" s="49" t="s">
        <v>1720</v>
      </c>
      <c r="E514" s="112"/>
      <c r="F514" s="112"/>
      <c r="G514" s="112" t="s">
        <v>936</v>
      </c>
      <c r="H514" s="114"/>
      <c r="I514" s="114"/>
      <c r="J514" s="114"/>
      <c r="K514" s="114"/>
      <c r="L514" s="145"/>
      <c r="M514" s="145"/>
      <c r="N514" s="114"/>
      <c r="O514" s="145"/>
      <c r="P514" s="114"/>
      <c r="Q514" s="114"/>
      <c r="R514" s="114"/>
      <c r="S514" s="114"/>
      <c r="T514" s="114"/>
      <c r="U514" s="114"/>
      <c r="V514" s="114"/>
      <c r="W514" s="114"/>
      <c r="X514" s="114">
        <f>VLOOKUP($C513,'1 预算编制表单'!$C:$BJ,27,FALSE)</f>
        <v>0</v>
      </c>
      <c r="Y514" s="114"/>
      <c r="Z514" s="114">
        <f>SUMIF(物资过程计算表!$B:$B,$C514,物资过程计算表!$D:$D)</f>
        <v>0</v>
      </c>
      <c r="AA514" s="114">
        <f>VLOOKUP($C513,'1 预算编制表单'!$C:$BJ,30,FALSE)</f>
        <v>0</v>
      </c>
      <c r="AB514" s="114"/>
      <c r="AC514" s="114">
        <f>SUMIF(物资过程计算表!$B:$B,$C514,物资过程计算表!E:E)</f>
        <v>0</v>
      </c>
      <c r="AD514" s="114">
        <f>VLOOKUP($C513,'1 预算编制表单'!$C:$BJ,33,FALSE)</f>
        <v>0</v>
      </c>
      <c r="AE514" s="114"/>
      <c r="AF514" s="114">
        <f>SUMIF(物资过程计算表!$B:$B,$C514,物资过程计算表!F:F)</f>
        <v>0</v>
      </c>
      <c r="AG514" s="114">
        <f>VLOOKUP($C513,'1 预算编制表单'!$C:$BJ,36,FALSE)</f>
        <v>0</v>
      </c>
      <c r="AH514" s="114"/>
      <c r="AI514" s="114">
        <f>SUMIF(物资过程计算表!$B:$B,$C514,物资过程计算表!G:G)</f>
        <v>0</v>
      </c>
      <c r="AJ514" s="114">
        <f>VLOOKUP($C513,'1 预算编制表单'!$C:$BJ,39,FALSE)</f>
        <v>0</v>
      </c>
      <c r="AK514" s="114"/>
      <c r="AL514" s="114">
        <f>SUMIF(物资过程计算表!$B:$B,$C514,物资过程计算表!H:H)</f>
        <v>0</v>
      </c>
      <c r="AM514" s="114">
        <f>VLOOKUP($C513,'1 预算编制表单'!$C:$BJ,42,FALSE)</f>
        <v>0</v>
      </c>
      <c r="AN514" s="114"/>
      <c r="AO514" s="114">
        <f>SUMIF(物资过程计算表!$B:$B,$C514,物资过程计算表!I:I)</f>
        <v>0</v>
      </c>
      <c r="AP514" s="114">
        <f>VLOOKUP($C513,'1 预算编制表单'!$C:$BJ,45,FALSE)</f>
        <v>0</v>
      </c>
      <c r="AQ514" s="114"/>
      <c r="AR514" s="114">
        <f>SUMIF(物资过程计算表!$B:$B,$C514,物资过程计算表!J:J)</f>
        <v>0</v>
      </c>
      <c r="AS514" s="114">
        <f>VLOOKUP($C513,'1 预算编制表单'!$C:$BJ,48,FALSE)</f>
        <v>0</v>
      </c>
      <c r="AT514" s="114"/>
      <c r="AU514" s="114">
        <f>SUMIF(物资过程计算表!$B:$B,$C514,物资过程计算表!K:K)</f>
        <v>0</v>
      </c>
      <c r="AV514" s="114">
        <f>VLOOKUP($C513,'1 预算编制表单'!$C:$BJ,51,FALSE)</f>
        <v>0</v>
      </c>
      <c r="AW514" s="114"/>
      <c r="AX514" s="114">
        <f>SUMIF(物资过程计算表!$B:$B,$C514,物资过程计算表!L:L)</f>
        <v>0</v>
      </c>
      <c r="AY514" s="114">
        <f>VLOOKUP($C513,'1 预算编制表单'!$C:$BJ,54,FALSE)</f>
        <v>0</v>
      </c>
      <c r="AZ514" s="114"/>
      <c r="BA514" s="114">
        <f>SUMIF(物资过程计算表!$B:$B,$C514,物资过程计算表!M:M)</f>
        <v>0</v>
      </c>
      <c r="BB514" s="114">
        <f>VLOOKUP($C513,'1 预算编制表单'!$C:$BJ,57,FALSE)</f>
        <v>0</v>
      </c>
      <c r="BC514" s="114"/>
      <c r="BD514" s="114">
        <f>SUMIF(物资过程计算表!$B:$B,$C514,物资过程计算表!N:N)</f>
        <v>0</v>
      </c>
      <c r="BE514" s="114">
        <f>VLOOKUP($C513,'1 预算编制表单'!$C:$BJ,60,FALSE)</f>
        <v>0</v>
      </c>
      <c r="BF514" s="114"/>
      <c r="BG514" s="114">
        <f>SUMIF(物资过程计算表!$B:$B,$C514,物资过程计算表!O:O)</f>
        <v>0</v>
      </c>
      <c r="BH514" s="114">
        <f>VLOOKUP($C513,'1 预算编制表单'!$C:$BJ,27,FALSE)</f>
        <v>0</v>
      </c>
      <c r="BI514" s="114">
        <f t="shared" si="93"/>
        <v>0</v>
      </c>
      <c r="BJ514" s="114"/>
      <c r="BK514" s="114">
        <f>VLOOKUP($C513,'1 预算编制表单'!$C:$BJ,30,FALSE)</f>
        <v>0</v>
      </c>
      <c r="BL514" s="114">
        <f t="shared" si="94"/>
        <v>0</v>
      </c>
      <c r="BM514" s="114"/>
      <c r="BN514" s="114">
        <f>VLOOKUP($C513,'1 预算编制表单'!$C:$BJ,33,FALSE)</f>
        <v>0</v>
      </c>
      <c r="BO514" s="114">
        <f t="shared" si="95"/>
        <v>0</v>
      </c>
      <c r="BP514" s="114"/>
      <c r="BQ514" s="114">
        <f>VLOOKUP($C513,'1 预算编制表单'!$C:$BJ,36,FALSE)</f>
        <v>0</v>
      </c>
      <c r="BR514" s="114">
        <f t="shared" si="96"/>
        <v>0</v>
      </c>
      <c r="BS514" s="114"/>
      <c r="BT514" s="114">
        <f>VLOOKUP($C513,'1 预算编制表单'!$C:$BJ,39,FALSE)</f>
        <v>0</v>
      </c>
      <c r="BU514" s="114">
        <f t="shared" si="97"/>
        <v>0</v>
      </c>
      <c r="BV514" s="114"/>
      <c r="BW514" s="114">
        <f>VLOOKUP($C513,'1 预算编制表单'!$C:$BJ,42,FALSE)</f>
        <v>0</v>
      </c>
      <c r="BX514" s="114">
        <f t="shared" si="98"/>
        <v>0</v>
      </c>
      <c r="BY514" s="114"/>
      <c r="BZ514" s="114">
        <f>VLOOKUP($C513,'1 预算编制表单'!$C:$BJ,45,FALSE)</f>
        <v>0</v>
      </c>
      <c r="CA514" s="114">
        <f t="shared" si="99"/>
        <v>0</v>
      </c>
      <c r="CB514" s="114"/>
      <c r="CC514" s="114">
        <f>VLOOKUP($C513,'1 预算编制表单'!$C:$BJ,48,FALSE)</f>
        <v>0</v>
      </c>
      <c r="CD514" s="114">
        <f t="shared" si="100"/>
        <v>0</v>
      </c>
      <c r="CE514" s="114"/>
      <c r="CF514" s="114">
        <f>VLOOKUP($C513,'1 预算编制表单'!$C:$BJ,51,FALSE)</f>
        <v>0</v>
      </c>
      <c r="CG514" s="114">
        <f t="shared" si="101"/>
        <v>0</v>
      </c>
      <c r="CH514" s="114"/>
      <c r="CI514" s="114">
        <f>VLOOKUP($C513,'1 预算编制表单'!$C:$BJ,54,FALSE)</f>
        <v>0</v>
      </c>
      <c r="CJ514" s="114">
        <f t="shared" si="102"/>
        <v>0</v>
      </c>
      <c r="CK514" s="114"/>
      <c r="CL514" s="114">
        <f>VLOOKUP($C513,'1 预算编制表单'!$C:$BJ,57,FALSE)</f>
        <v>0</v>
      </c>
      <c r="CM514" s="114">
        <f t="shared" si="103"/>
        <v>0</v>
      </c>
      <c r="CN514" s="114"/>
      <c r="CO514" s="114">
        <f>VLOOKUP($C513,'1 预算编制表单'!$C:$BJ,60,FALSE)</f>
        <v>0</v>
      </c>
      <c r="CP514" s="114">
        <f t="shared" si="104"/>
        <v>0</v>
      </c>
      <c r="CQ514" s="114"/>
    </row>
    <row r="515" ht="24" customHeight="1" outlineLevel="2" spans="1:95">
      <c r="A515" s="49"/>
      <c r="B515" s="112"/>
      <c r="C515" s="113"/>
      <c r="D515" s="49" t="s">
        <v>2833</v>
      </c>
      <c r="E515" s="112"/>
      <c r="F515" s="112"/>
      <c r="G515" s="112"/>
      <c r="H515" s="114"/>
      <c r="I515" s="114"/>
      <c r="J515" s="114"/>
      <c r="K515" s="114"/>
      <c r="L515" s="145"/>
      <c r="M515" s="145"/>
      <c r="N515" s="114"/>
      <c r="O515" s="145"/>
      <c r="P515" s="114"/>
      <c r="Q515" s="114"/>
      <c r="R515" s="114"/>
      <c r="S515" s="114"/>
      <c r="T515" s="114"/>
      <c r="U515" s="114"/>
      <c r="V515" s="114"/>
      <c r="W515" s="114"/>
      <c r="X515" s="114"/>
      <c r="Y515" s="114"/>
      <c r="Z515" s="114">
        <f>报销单计算表!B14</f>
        <v>0</v>
      </c>
      <c r="AA515" s="114"/>
      <c r="AB515" s="114"/>
      <c r="AC515" s="114">
        <f>报销单计算表!C14</f>
        <v>0</v>
      </c>
      <c r="AD515" s="114"/>
      <c r="AE515" s="114"/>
      <c r="AF515" s="114">
        <f>报销单计算表!D14</f>
        <v>0</v>
      </c>
      <c r="AG515" s="114"/>
      <c r="AH515" s="114"/>
      <c r="AI515" s="114">
        <f>报销单计算表!E14</f>
        <v>0</v>
      </c>
      <c r="AJ515" s="114"/>
      <c r="AK515" s="114"/>
      <c r="AL515" s="114">
        <f>报销单计算表!F14</f>
        <v>0</v>
      </c>
      <c r="AM515" s="114"/>
      <c r="AN515" s="114"/>
      <c r="AO515" s="114">
        <f>报销单计算表!G14</f>
        <v>0</v>
      </c>
      <c r="AP515" s="114"/>
      <c r="AQ515" s="114"/>
      <c r="AR515" s="114">
        <f>报销单计算表!H14</f>
        <v>0</v>
      </c>
      <c r="AS515" s="114"/>
      <c r="AT515" s="114"/>
      <c r="AU515" s="114">
        <f>报销单计算表!I14</f>
        <v>0</v>
      </c>
      <c r="AV515" s="114"/>
      <c r="AW515" s="114"/>
      <c r="AX515" s="114">
        <f>报销单计算表!J14</f>
        <v>0</v>
      </c>
      <c r="AY515" s="114"/>
      <c r="AZ515" s="114"/>
      <c r="BA515" s="114">
        <f>报销单计算表!K14</f>
        <v>0</v>
      </c>
      <c r="BB515" s="114"/>
      <c r="BC515" s="114"/>
      <c r="BD515" s="114">
        <f>报销单计算表!L14</f>
        <v>0</v>
      </c>
      <c r="BE515" s="114"/>
      <c r="BF515" s="114"/>
      <c r="BG515" s="114">
        <f>报销单计算表!M14</f>
        <v>0</v>
      </c>
      <c r="BH515" s="114"/>
      <c r="BI515" s="114"/>
      <c r="BJ515" s="114"/>
      <c r="BK515" s="114"/>
      <c r="BL515" s="114"/>
      <c r="BM515" s="114"/>
      <c r="BN515" s="114"/>
      <c r="BO515" s="114"/>
      <c r="BP515" s="114"/>
      <c r="BQ515" s="114"/>
      <c r="BR515" s="114"/>
      <c r="BS515" s="114"/>
      <c r="BT515" s="114"/>
      <c r="BU515" s="114"/>
      <c r="BV515" s="114"/>
      <c r="BW515" s="114"/>
      <c r="BX515" s="114"/>
      <c r="BY515" s="114"/>
      <c r="BZ515" s="114"/>
      <c r="CA515" s="114"/>
      <c r="CB515" s="114"/>
      <c r="CC515" s="114"/>
      <c r="CD515" s="114"/>
      <c r="CE515" s="114"/>
      <c r="CF515" s="114"/>
      <c r="CG515" s="114"/>
      <c r="CH515" s="114"/>
      <c r="CI515" s="114"/>
      <c r="CJ515" s="114"/>
      <c r="CK515" s="114"/>
      <c r="CL515" s="114"/>
      <c r="CM515" s="114"/>
      <c r="CN515" s="114"/>
      <c r="CO515" s="114"/>
      <c r="CP515" s="114"/>
      <c r="CQ515" s="114"/>
    </row>
    <row r="516" ht="24" customHeight="1" outlineLevel="1" spans="1:95">
      <c r="A516" s="22"/>
      <c r="B516" s="109" t="s">
        <v>787</v>
      </c>
      <c r="C516" s="110" t="s">
        <v>1757</v>
      </c>
      <c r="D516" s="22" t="s">
        <v>1758</v>
      </c>
      <c r="E516" s="109"/>
      <c r="F516" s="109"/>
      <c r="G516" s="109"/>
      <c r="H516" s="111">
        <f t="shared" ref="H516:H537" si="105">X516+AA516+AD516+AG516+AJ516+AM516+AP516+AS516+AV516+AY516+BB516+BE516</f>
        <v>0</v>
      </c>
      <c r="I516" s="111">
        <f t="shared" ref="I516:I537" si="106">Y516+AB516+AE516+AH516+AK516+AN516+AQ516+AT516+AW516+AZ516+BC516+BF516</f>
        <v>0</v>
      </c>
      <c r="J516" s="111">
        <f t="shared" ref="J516:J541" si="107">Z516+AC516+AF516+AI516+AL516+AO516+AR516+AU516+AX516+BA516+BD516+BG516</f>
        <v>0</v>
      </c>
      <c r="K516" s="111"/>
      <c r="L516" s="144"/>
      <c r="M516" s="144"/>
      <c r="N516" s="111"/>
      <c r="O516" s="144"/>
      <c r="P516" s="111"/>
      <c r="Q516" s="111"/>
      <c r="R516" s="111"/>
      <c r="S516" s="111"/>
      <c r="T516" s="111"/>
      <c r="U516" s="111"/>
      <c r="V516" s="111"/>
      <c r="W516" s="111"/>
      <c r="X516" s="111">
        <f>VLOOKUP($C516,'1 预算编制表单'!$C:$BJ,27,FALSE)</f>
        <v>0</v>
      </c>
      <c r="Y516" s="111">
        <f t="shared" ref="Y516:Y535" si="108">X516-Z516</f>
        <v>0</v>
      </c>
      <c r="Z516" s="111">
        <f>Z517+Z518+Z519</f>
        <v>0</v>
      </c>
      <c r="AA516" s="111">
        <f>VLOOKUP($C516,'1 预算编制表单'!$C:$BJ,30,FALSE)</f>
        <v>0</v>
      </c>
      <c r="AB516" s="111">
        <f t="shared" ref="AB516:AB535" si="109">AA516-AC516</f>
        <v>0</v>
      </c>
      <c r="AC516" s="111">
        <f>AC517+AC518+AC519</f>
        <v>0</v>
      </c>
      <c r="AD516" s="111">
        <f>VLOOKUP($C516,'1 预算编制表单'!$C:$BJ,33,FALSE)</f>
        <v>0</v>
      </c>
      <c r="AE516" s="111">
        <f t="shared" ref="AE516:AE535" si="110">AD516-AF516</f>
        <v>0</v>
      </c>
      <c r="AF516" s="111">
        <f>AF517+AF518+AF519</f>
        <v>0</v>
      </c>
      <c r="AG516" s="111">
        <f>VLOOKUP($C516,'1 预算编制表单'!$C:$BJ,36,FALSE)</f>
        <v>0</v>
      </c>
      <c r="AH516" s="111">
        <f t="shared" ref="AH516:AH535" si="111">AG516-AI516</f>
        <v>0</v>
      </c>
      <c r="AI516" s="111">
        <f>AI517+AI518+AI519</f>
        <v>0</v>
      </c>
      <c r="AJ516" s="111">
        <f>VLOOKUP($C516,'1 预算编制表单'!$C:$BJ,39,FALSE)</f>
        <v>0</v>
      </c>
      <c r="AK516" s="111">
        <f t="shared" ref="AK516:AK535" si="112">AJ516-AL516</f>
        <v>0</v>
      </c>
      <c r="AL516" s="111">
        <f>AL517+AL518+AL519</f>
        <v>0</v>
      </c>
      <c r="AM516" s="111">
        <f>VLOOKUP($C516,'1 预算编制表单'!$C:$BJ,42,FALSE)</f>
        <v>0</v>
      </c>
      <c r="AN516" s="111">
        <f t="shared" ref="AN516:AN535" si="113">AM516-AO516</f>
        <v>0</v>
      </c>
      <c r="AO516" s="111">
        <f>AO517+AO518+AO519</f>
        <v>0</v>
      </c>
      <c r="AP516" s="111">
        <f>VLOOKUP($C516,'1 预算编制表单'!$C:$BJ,45,FALSE)</f>
        <v>0</v>
      </c>
      <c r="AQ516" s="111">
        <f t="shared" ref="AQ516:AQ535" si="114">AP516-AR516</f>
        <v>0</v>
      </c>
      <c r="AR516" s="111">
        <f>AR517+AR518+AR519</f>
        <v>0</v>
      </c>
      <c r="AS516" s="111">
        <f>VLOOKUP($C516,'1 预算编制表单'!$C:$BJ,48,FALSE)</f>
        <v>0</v>
      </c>
      <c r="AT516" s="111">
        <f t="shared" ref="AT516:AT535" si="115">AS516-AU516</f>
        <v>0</v>
      </c>
      <c r="AU516" s="111">
        <f>AU517+AU518+AU519</f>
        <v>0</v>
      </c>
      <c r="AV516" s="111">
        <f>VLOOKUP($C516,'1 预算编制表单'!$C:$BJ,51,FALSE)</f>
        <v>0</v>
      </c>
      <c r="AW516" s="111">
        <f t="shared" ref="AW516:AW535" si="116">AV516-AX516</f>
        <v>0</v>
      </c>
      <c r="AX516" s="111">
        <f>AX517+AX518+AX519</f>
        <v>0</v>
      </c>
      <c r="AY516" s="111">
        <f>VLOOKUP($C516,'1 预算编制表单'!$C:$BJ,54,FALSE)</f>
        <v>0</v>
      </c>
      <c r="AZ516" s="111">
        <f t="shared" ref="AZ516:AZ535" si="117">AY516-BA516</f>
        <v>0</v>
      </c>
      <c r="BA516" s="111">
        <f>BA517+BA518+BA519</f>
        <v>0</v>
      </c>
      <c r="BB516" s="111">
        <f>VLOOKUP($C516,'1 预算编制表单'!$C:$BJ,57,FALSE)</f>
        <v>0</v>
      </c>
      <c r="BC516" s="111">
        <f t="shared" ref="BC516:BC535" si="118">BB516-BD516</f>
        <v>0</v>
      </c>
      <c r="BD516" s="111">
        <f>BD517+BD518+BD519</f>
        <v>0</v>
      </c>
      <c r="BE516" s="111">
        <f>VLOOKUP($C516,'1 预算编制表单'!$C:$BJ,60,FALSE)</f>
        <v>0</v>
      </c>
      <c r="BF516" s="111">
        <f t="shared" ref="BF516:BF535" si="119">BE516-BG516</f>
        <v>0</v>
      </c>
      <c r="BG516" s="111">
        <f>BG517+BG518+BG519</f>
        <v>0</v>
      </c>
      <c r="BH516" s="111">
        <f>VLOOKUP($C516,'1 预算编制表单'!$C:$BJ,27,FALSE)</f>
        <v>0</v>
      </c>
      <c r="BI516" s="111">
        <f t="shared" ref="BI516:BI535" si="120">BH516-BJ516</f>
        <v>0</v>
      </c>
      <c r="BJ516" s="111">
        <f>BJ517+BJ518+BJ519</f>
        <v>0</v>
      </c>
      <c r="BK516" s="111">
        <f>VLOOKUP($C516,'1 预算编制表单'!$C:$BJ,30,FALSE)</f>
        <v>0</v>
      </c>
      <c r="BL516" s="111">
        <f t="shared" ref="BL516:BL535" si="121">BK516-BM516</f>
        <v>0</v>
      </c>
      <c r="BM516" s="111">
        <f>BM517+BM518+BM519</f>
        <v>0</v>
      </c>
      <c r="BN516" s="111">
        <f>VLOOKUP($C516,'1 预算编制表单'!$C:$BJ,33,FALSE)</f>
        <v>0</v>
      </c>
      <c r="BO516" s="111">
        <f t="shared" ref="BO516:BO535" si="122">BN516-BP516</f>
        <v>0</v>
      </c>
      <c r="BP516" s="111">
        <f>BP517+BP518+BP519</f>
        <v>0</v>
      </c>
      <c r="BQ516" s="111">
        <f>VLOOKUP($C516,'1 预算编制表单'!$C:$BJ,36,FALSE)</f>
        <v>0</v>
      </c>
      <c r="BR516" s="111">
        <f t="shared" ref="BR516:BR535" si="123">BQ516-BS516</f>
        <v>0</v>
      </c>
      <c r="BS516" s="111">
        <f>BS517+BS518+BS519</f>
        <v>0</v>
      </c>
      <c r="BT516" s="111">
        <f>VLOOKUP($C516,'1 预算编制表单'!$C:$BJ,39,FALSE)</f>
        <v>0</v>
      </c>
      <c r="BU516" s="111">
        <f t="shared" ref="BU516:BU535" si="124">BT516-BV516</f>
        <v>0</v>
      </c>
      <c r="BV516" s="111">
        <f>BV517+BV518+BV519</f>
        <v>0</v>
      </c>
      <c r="BW516" s="111">
        <f>VLOOKUP($C516,'1 预算编制表单'!$C:$BJ,42,FALSE)</f>
        <v>0</v>
      </c>
      <c r="BX516" s="111">
        <f t="shared" ref="BX516:BX535" si="125">BW516-BY516</f>
        <v>0</v>
      </c>
      <c r="BY516" s="111">
        <f>BY517+BY518+BY519</f>
        <v>0</v>
      </c>
      <c r="BZ516" s="111">
        <f>VLOOKUP($C516,'1 预算编制表单'!$C:$BJ,45,FALSE)</f>
        <v>0</v>
      </c>
      <c r="CA516" s="111">
        <f t="shared" ref="CA516:CA535" si="126">BZ516-CB516</f>
        <v>0</v>
      </c>
      <c r="CB516" s="111">
        <f>CB517+CB518+CB519</f>
        <v>0</v>
      </c>
      <c r="CC516" s="111">
        <f>VLOOKUP($C516,'1 预算编制表单'!$C:$BJ,48,FALSE)</f>
        <v>0</v>
      </c>
      <c r="CD516" s="111">
        <f t="shared" ref="CD516:CD535" si="127">CC516-CE516</f>
        <v>0</v>
      </c>
      <c r="CE516" s="111">
        <f>CE517+CE518+CE519</f>
        <v>0</v>
      </c>
      <c r="CF516" s="111">
        <f>VLOOKUP($C516,'1 预算编制表单'!$C:$BJ,51,FALSE)</f>
        <v>0</v>
      </c>
      <c r="CG516" s="111">
        <f t="shared" ref="CG516:CG535" si="128">CF516-CH516</f>
        <v>0</v>
      </c>
      <c r="CH516" s="111">
        <f>CH517+CH518+CH519</f>
        <v>0</v>
      </c>
      <c r="CI516" s="111">
        <f>VLOOKUP($C516,'1 预算编制表单'!$C:$BJ,54,FALSE)</f>
        <v>0</v>
      </c>
      <c r="CJ516" s="111">
        <f t="shared" ref="CJ516:CJ535" si="129">CI516-CK516</f>
        <v>0</v>
      </c>
      <c r="CK516" s="111">
        <f>CK517+CK518+CK519</f>
        <v>0</v>
      </c>
      <c r="CL516" s="111">
        <f>VLOOKUP($C516,'1 预算编制表单'!$C:$BJ,57,FALSE)</f>
        <v>0</v>
      </c>
      <c r="CM516" s="111">
        <f t="shared" ref="CM516:CM535" si="130">CL516-CN516</f>
        <v>0</v>
      </c>
      <c r="CN516" s="111">
        <f>CN517+CN518+CN519</f>
        <v>0</v>
      </c>
      <c r="CO516" s="111">
        <f>VLOOKUP($C516,'1 预算编制表单'!$C:$BJ,60,FALSE)</f>
        <v>0</v>
      </c>
      <c r="CP516" s="111">
        <f t="shared" ref="CP516:CP535" si="131">CO516-CQ516</f>
        <v>0</v>
      </c>
      <c r="CQ516" s="111">
        <f>CQ517+CQ518+CQ519</f>
        <v>0</v>
      </c>
    </row>
    <row r="517" ht="24" customHeight="1" outlineLevel="2" spans="1:95">
      <c r="A517" s="49"/>
      <c r="B517" s="112" t="s">
        <v>787</v>
      </c>
      <c r="C517" s="113" t="s">
        <v>1759</v>
      </c>
      <c r="D517" s="49" t="s">
        <v>1760</v>
      </c>
      <c r="E517" s="112"/>
      <c r="F517" s="112"/>
      <c r="G517" s="112"/>
      <c r="H517" s="114">
        <f t="shared" si="105"/>
        <v>0</v>
      </c>
      <c r="I517" s="114">
        <f t="shared" si="106"/>
        <v>0</v>
      </c>
      <c r="J517" s="114">
        <f t="shared" si="107"/>
        <v>0</v>
      </c>
      <c r="K517" s="114"/>
      <c r="L517" s="145"/>
      <c r="M517" s="145"/>
      <c r="N517" s="114"/>
      <c r="O517" s="145"/>
      <c r="P517" s="114"/>
      <c r="Q517" s="114"/>
      <c r="R517" s="114"/>
      <c r="S517" s="114"/>
      <c r="T517" s="114"/>
      <c r="U517" s="114"/>
      <c r="V517" s="114"/>
      <c r="W517" s="114"/>
      <c r="X517" s="114">
        <f>VLOOKUP($C517,'1 预算编制表单'!$C:$BJ,27,FALSE)</f>
        <v>0</v>
      </c>
      <c r="Y517" s="114">
        <f t="shared" si="108"/>
        <v>0</v>
      </c>
      <c r="Z517" s="114">
        <f>SUMIF(物资过程计算表!$B:$B,$C517,物资过程计算表!$D:$D)</f>
        <v>0</v>
      </c>
      <c r="AA517" s="114">
        <f>VLOOKUP($C517,'1 预算编制表单'!$C:$BJ,30,FALSE)</f>
        <v>0</v>
      </c>
      <c r="AB517" s="114">
        <f t="shared" si="109"/>
        <v>0</v>
      </c>
      <c r="AC517" s="114">
        <f>SUMIF(物资过程计算表!$B:$B,$C517,物资过程计算表!E:E)</f>
        <v>0</v>
      </c>
      <c r="AD517" s="114">
        <f>VLOOKUP($C517,'1 预算编制表单'!$C:$BJ,33,FALSE)</f>
        <v>0</v>
      </c>
      <c r="AE517" s="114">
        <f t="shared" si="110"/>
        <v>0</v>
      </c>
      <c r="AF517" s="114">
        <f>SUMIF(物资过程计算表!$B:$B,$C517,物资过程计算表!F:F)</f>
        <v>0</v>
      </c>
      <c r="AG517" s="114">
        <f>VLOOKUP($C517,'1 预算编制表单'!$C:$BJ,36,FALSE)</f>
        <v>0</v>
      </c>
      <c r="AH517" s="114">
        <f t="shared" si="111"/>
        <v>0</v>
      </c>
      <c r="AI517" s="114">
        <f>SUMIF(物资过程计算表!$B:$B,$C517,物资过程计算表!G:G)</f>
        <v>0</v>
      </c>
      <c r="AJ517" s="114">
        <f>VLOOKUP($C517,'1 预算编制表单'!$C:$BJ,39,FALSE)</f>
        <v>0</v>
      </c>
      <c r="AK517" s="114">
        <f t="shared" si="112"/>
        <v>0</v>
      </c>
      <c r="AL517" s="114">
        <f>SUMIF(物资过程计算表!$B:$B,$C517,物资过程计算表!H:H)</f>
        <v>0</v>
      </c>
      <c r="AM517" s="114">
        <f>VLOOKUP($C517,'1 预算编制表单'!$C:$BJ,42,FALSE)</f>
        <v>0</v>
      </c>
      <c r="AN517" s="114">
        <f t="shared" si="113"/>
        <v>0</v>
      </c>
      <c r="AO517" s="114">
        <f>SUMIF(物资过程计算表!$B:$B,$C517,物资过程计算表!I:I)</f>
        <v>0</v>
      </c>
      <c r="AP517" s="114">
        <f>VLOOKUP($C517,'1 预算编制表单'!$C:$BJ,45,FALSE)</f>
        <v>0</v>
      </c>
      <c r="AQ517" s="114">
        <f t="shared" si="114"/>
        <v>0</v>
      </c>
      <c r="AR517" s="114">
        <f>SUMIF(物资过程计算表!$B:$B,$C517,物资过程计算表!J:J)</f>
        <v>0</v>
      </c>
      <c r="AS517" s="114">
        <f>VLOOKUP($C517,'1 预算编制表单'!$C:$BJ,48,FALSE)</f>
        <v>0</v>
      </c>
      <c r="AT517" s="114">
        <f t="shared" si="115"/>
        <v>0</v>
      </c>
      <c r="AU517" s="114">
        <f>SUMIF(物资过程计算表!$B:$B,$C517,物资过程计算表!K:K)</f>
        <v>0</v>
      </c>
      <c r="AV517" s="114">
        <f>VLOOKUP($C517,'1 预算编制表单'!$C:$BJ,51,FALSE)</f>
        <v>0</v>
      </c>
      <c r="AW517" s="114">
        <f t="shared" si="116"/>
        <v>0</v>
      </c>
      <c r="AX517" s="114">
        <f>SUMIF(物资过程计算表!$B:$B,$C517,物资过程计算表!L:L)</f>
        <v>0</v>
      </c>
      <c r="AY517" s="114">
        <f>VLOOKUP($C517,'1 预算编制表单'!$C:$BJ,54,FALSE)</f>
        <v>0</v>
      </c>
      <c r="AZ517" s="114">
        <f t="shared" si="117"/>
        <v>0</v>
      </c>
      <c r="BA517" s="114">
        <f>SUMIF(物资过程计算表!$B:$B,$C517,物资过程计算表!M:M)</f>
        <v>0</v>
      </c>
      <c r="BB517" s="114">
        <f>VLOOKUP($C517,'1 预算编制表单'!$C:$BJ,57,FALSE)</f>
        <v>0</v>
      </c>
      <c r="BC517" s="114">
        <f t="shared" si="118"/>
        <v>0</v>
      </c>
      <c r="BD517" s="114">
        <f>SUMIF(物资过程计算表!$B:$B,$C517,物资过程计算表!N:N)</f>
        <v>0</v>
      </c>
      <c r="BE517" s="114">
        <f>VLOOKUP($C517,'1 预算编制表单'!$C:$BJ,60,FALSE)</f>
        <v>0</v>
      </c>
      <c r="BF517" s="114">
        <f t="shared" si="119"/>
        <v>0</v>
      </c>
      <c r="BG517" s="114">
        <f>SUMIF(物资过程计算表!$B:$B,$C517,物资过程计算表!O:O)</f>
        <v>0</v>
      </c>
      <c r="BH517" s="114">
        <f>VLOOKUP($C517,'1 预算编制表单'!$C:$BJ,27,FALSE)</f>
        <v>0</v>
      </c>
      <c r="BI517" s="114">
        <f t="shared" si="120"/>
        <v>0</v>
      </c>
      <c r="BJ517" s="114"/>
      <c r="BK517" s="114">
        <f>VLOOKUP($C517,'1 预算编制表单'!$C:$BJ,30,FALSE)</f>
        <v>0</v>
      </c>
      <c r="BL517" s="114">
        <f t="shared" si="121"/>
        <v>0</v>
      </c>
      <c r="BM517" s="114"/>
      <c r="BN517" s="114">
        <f>VLOOKUP($C517,'1 预算编制表单'!$C:$BJ,33,FALSE)</f>
        <v>0</v>
      </c>
      <c r="BO517" s="114">
        <f t="shared" si="122"/>
        <v>0</v>
      </c>
      <c r="BP517" s="114"/>
      <c r="BQ517" s="114">
        <f>VLOOKUP($C517,'1 预算编制表单'!$C:$BJ,36,FALSE)</f>
        <v>0</v>
      </c>
      <c r="BR517" s="114">
        <f t="shared" si="123"/>
        <v>0</v>
      </c>
      <c r="BS517" s="114"/>
      <c r="BT517" s="114">
        <f>VLOOKUP($C517,'1 预算编制表单'!$C:$BJ,39,FALSE)</f>
        <v>0</v>
      </c>
      <c r="BU517" s="114">
        <f t="shared" si="124"/>
        <v>0</v>
      </c>
      <c r="BV517" s="114"/>
      <c r="BW517" s="114">
        <f>VLOOKUP($C517,'1 预算编制表单'!$C:$BJ,42,FALSE)</f>
        <v>0</v>
      </c>
      <c r="BX517" s="114">
        <f t="shared" si="125"/>
        <v>0</v>
      </c>
      <c r="BY517" s="114"/>
      <c r="BZ517" s="114">
        <f>VLOOKUP($C517,'1 预算编制表单'!$C:$BJ,45,FALSE)</f>
        <v>0</v>
      </c>
      <c r="CA517" s="114">
        <f t="shared" si="126"/>
        <v>0</v>
      </c>
      <c r="CB517" s="114"/>
      <c r="CC517" s="114">
        <f>VLOOKUP($C517,'1 预算编制表单'!$C:$BJ,48,FALSE)</f>
        <v>0</v>
      </c>
      <c r="CD517" s="114">
        <f t="shared" si="127"/>
        <v>0</v>
      </c>
      <c r="CE517" s="114"/>
      <c r="CF517" s="114">
        <f>VLOOKUP($C517,'1 预算编制表单'!$C:$BJ,51,FALSE)</f>
        <v>0</v>
      </c>
      <c r="CG517" s="114">
        <f t="shared" si="128"/>
        <v>0</v>
      </c>
      <c r="CH517" s="114"/>
      <c r="CI517" s="114">
        <f>VLOOKUP($C517,'1 预算编制表单'!$C:$BJ,54,FALSE)</f>
        <v>0</v>
      </c>
      <c r="CJ517" s="114">
        <f t="shared" si="129"/>
        <v>0</v>
      </c>
      <c r="CK517" s="114"/>
      <c r="CL517" s="114">
        <f>VLOOKUP($C517,'1 预算编制表单'!$C:$BJ,57,FALSE)</f>
        <v>0</v>
      </c>
      <c r="CM517" s="114">
        <f t="shared" si="130"/>
        <v>0</v>
      </c>
      <c r="CN517" s="114"/>
      <c r="CO517" s="114">
        <f>VLOOKUP($C517,'1 预算编制表单'!$C:$BJ,60,FALSE)</f>
        <v>0</v>
      </c>
      <c r="CP517" s="114">
        <f t="shared" si="131"/>
        <v>0</v>
      </c>
      <c r="CQ517" s="114"/>
    </row>
    <row r="518" ht="24" customHeight="1" outlineLevel="2" spans="1:95">
      <c r="A518" s="49"/>
      <c r="B518" s="112" t="s">
        <v>787</v>
      </c>
      <c r="C518" s="113" t="s">
        <v>1779</v>
      </c>
      <c r="D518" s="49" t="s">
        <v>1780</v>
      </c>
      <c r="E518" s="112"/>
      <c r="F518" s="112"/>
      <c r="G518" s="112"/>
      <c r="H518" s="114">
        <f t="shared" si="105"/>
        <v>0</v>
      </c>
      <c r="I518" s="114">
        <f t="shared" si="106"/>
        <v>0</v>
      </c>
      <c r="J518" s="114">
        <f t="shared" si="107"/>
        <v>0</v>
      </c>
      <c r="K518" s="114"/>
      <c r="L518" s="145"/>
      <c r="M518" s="145"/>
      <c r="N518" s="114"/>
      <c r="O518" s="145"/>
      <c r="P518" s="114"/>
      <c r="Q518" s="114"/>
      <c r="R518" s="114"/>
      <c r="S518" s="114"/>
      <c r="T518" s="114"/>
      <c r="U518" s="114"/>
      <c r="V518" s="114"/>
      <c r="W518" s="114"/>
      <c r="X518" s="114">
        <f>VLOOKUP($C518,'1 预算编制表单'!$C:$BJ,27,FALSE)</f>
        <v>0</v>
      </c>
      <c r="Y518" s="114">
        <f t="shared" si="108"/>
        <v>0</v>
      </c>
      <c r="Z518" s="114">
        <f>SUMIF(物资过程计算表!$B:$B,$C518,物资过程计算表!$D:$D)</f>
        <v>0</v>
      </c>
      <c r="AA518" s="114">
        <f>VLOOKUP($C518,'1 预算编制表单'!$C:$BJ,30,FALSE)</f>
        <v>0</v>
      </c>
      <c r="AB518" s="114">
        <f t="shared" si="109"/>
        <v>0</v>
      </c>
      <c r="AC518" s="114">
        <f>SUMIF(物资过程计算表!$B:$B,$C518,物资过程计算表!E:E)</f>
        <v>0</v>
      </c>
      <c r="AD518" s="114">
        <f>VLOOKUP($C518,'1 预算编制表单'!$C:$BJ,33,FALSE)</f>
        <v>0</v>
      </c>
      <c r="AE518" s="114">
        <f t="shared" si="110"/>
        <v>0</v>
      </c>
      <c r="AF518" s="114">
        <f>SUMIF(物资过程计算表!$B:$B,$C518,物资过程计算表!F:F)</f>
        <v>0</v>
      </c>
      <c r="AG518" s="114">
        <f>VLOOKUP($C518,'1 预算编制表单'!$C:$BJ,36,FALSE)</f>
        <v>0</v>
      </c>
      <c r="AH518" s="114">
        <f t="shared" si="111"/>
        <v>0</v>
      </c>
      <c r="AI518" s="114">
        <f>SUMIF(物资过程计算表!$B:$B,$C518,物资过程计算表!G:G)</f>
        <v>0</v>
      </c>
      <c r="AJ518" s="114">
        <f>VLOOKUP($C518,'1 预算编制表单'!$C:$BJ,39,FALSE)</f>
        <v>0</v>
      </c>
      <c r="AK518" s="114">
        <f t="shared" si="112"/>
        <v>0</v>
      </c>
      <c r="AL518" s="114">
        <f>SUMIF(物资过程计算表!$B:$B,$C518,物资过程计算表!H:H)</f>
        <v>0</v>
      </c>
      <c r="AM518" s="114">
        <f>VLOOKUP($C518,'1 预算编制表单'!$C:$BJ,42,FALSE)</f>
        <v>0</v>
      </c>
      <c r="AN518" s="114">
        <f t="shared" si="113"/>
        <v>0</v>
      </c>
      <c r="AO518" s="114">
        <f>SUMIF(物资过程计算表!$B:$B,$C518,物资过程计算表!I:I)</f>
        <v>0</v>
      </c>
      <c r="AP518" s="114">
        <f>VLOOKUP($C518,'1 预算编制表单'!$C:$BJ,45,FALSE)</f>
        <v>0</v>
      </c>
      <c r="AQ518" s="114">
        <f t="shared" si="114"/>
        <v>0</v>
      </c>
      <c r="AR518" s="114">
        <f>SUMIF(物资过程计算表!$B:$B,$C518,物资过程计算表!J:J)</f>
        <v>0</v>
      </c>
      <c r="AS518" s="114">
        <f>VLOOKUP($C518,'1 预算编制表单'!$C:$BJ,48,FALSE)</f>
        <v>0</v>
      </c>
      <c r="AT518" s="114">
        <f t="shared" si="115"/>
        <v>0</v>
      </c>
      <c r="AU518" s="114">
        <f>SUMIF(物资过程计算表!$B:$B,$C518,物资过程计算表!K:K)</f>
        <v>0</v>
      </c>
      <c r="AV518" s="114">
        <f>VLOOKUP($C518,'1 预算编制表单'!$C:$BJ,51,FALSE)</f>
        <v>0</v>
      </c>
      <c r="AW518" s="114">
        <f t="shared" si="116"/>
        <v>0</v>
      </c>
      <c r="AX518" s="114">
        <f>SUMIF(物资过程计算表!$B:$B,$C518,物资过程计算表!L:L)</f>
        <v>0</v>
      </c>
      <c r="AY518" s="114">
        <f>VLOOKUP($C518,'1 预算编制表单'!$C:$BJ,54,FALSE)</f>
        <v>0</v>
      </c>
      <c r="AZ518" s="114">
        <f t="shared" si="117"/>
        <v>0</v>
      </c>
      <c r="BA518" s="114">
        <f>SUMIF(物资过程计算表!$B:$B,$C518,物资过程计算表!M:M)</f>
        <v>0</v>
      </c>
      <c r="BB518" s="114">
        <f>VLOOKUP($C518,'1 预算编制表单'!$C:$BJ,57,FALSE)</f>
        <v>0</v>
      </c>
      <c r="BC518" s="114">
        <f t="shared" si="118"/>
        <v>0</v>
      </c>
      <c r="BD518" s="114">
        <f>SUMIF(物资过程计算表!$B:$B,$C518,物资过程计算表!N:N)</f>
        <v>0</v>
      </c>
      <c r="BE518" s="114">
        <f>VLOOKUP($C518,'1 预算编制表单'!$C:$BJ,60,FALSE)</f>
        <v>0</v>
      </c>
      <c r="BF518" s="114">
        <f t="shared" si="119"/>
        <v>0</v>
      </c>
      <c r="BG518" s="114">
        <f>SUMIF(物资过程计算表!$B:$B,$C518,物资过程计算表!O:O)</f>
        <v>0</v>
      </c>
      <c r="BH518" s="114">
        <f>VLOOKUP($C518,'1 预算编制表单'!$C:$BJ,27,FALSE)</f>
        <v>0</v>
      </c>
      <c r="BI518" s="114">
        <f t="shared" si="120"/>
        <v>0</v>
      </c>
      <c r="BJ518" s="114"/>
      <c r="BK518" s="114">
        <f>VLOOKUP($C518,'1 预算编制表单'!$C:$BJ,30,FALSE)</f>
        <v>0</v>
      </c>
      <c r="BL518" s="114">
        <f t="shared" si="121"/>
        <v>0</v>
      </c>
      <c r="BM518" s="114"/>
      <c r="BN518" s="114">
        <f>VLOOKUP($C518,'1 预算编制表单'!$C:$BJ,33,FALSE)</f>
        <v>0</v>
      </c>
      <c r="BO518" s="114">
        <f t="shared" si="122"/>
        <v>0</v>
      </c>
      <c r="BP518" s="114"/>
      <c r="BQ518" s="114">
        <f>VLOOKUP($C518,'1 预算编制表单'!$C:$BJ,36,FALSE)</f>
        <v>0</v>
      </c>
      <c r="BR518" s="114">
        <f t="shared" si="123"/>
        <v>0</v>
      </c>
      <c r="BS518" s="114"/>
      <c r="BT518" s="114">
        <f>VLOOKUP($C518,'1 预算编制表单'!$C:$BJ,39,FALSE)</f>
        <v>0</v>
      </c>
      <c r="BU518" s="114">
        <f t="shared" si="124"/>
        <v>0</v>
      </c>
      <c r="BV518" s="114"/>
      <c r="BW518" s="114">
        <f>VLOOKUP($C518,'1 预算编制表单'!$C:$BJ,42,FALSE)</f>
        <v>0</v>
      </c>
      <c r="BX518" s="114">
        <f t="shared" si="125"/>
        <v>0</v>
      </c>
      <c r="BY518" s="114"/>
      <c r="BZ518" s="114">
        <f>VLOOKUP($C518,'1 预算编制表单'!$C:$BJ,45,FALSE)</f>
        <v>0</v>
      </c>
      <c r="CA518" s="114">
        <f t="shared" si="126"/>
        <v>0</v>
      </c>
      <c r="CB518" s="114"/>
      <c r="CC518" s="114">
        <f>VLOOKUP($C518,'1 预算编制表单'!$C:$BJ,48,FALSE)</f>
        <v>0</v>
      </c>
      <c r="CD518" s="114">
        <f t="shared" si="127"/>
        <v>0</v>
      </c>
      <c r="CE518" s="114"/>
      <c r="CF518" s="114">
        <f>VLOOKUP($C518,'1 预算编制表单'!$C:$BJ,51,FALSE)</f>
        <v>0</v>
      </c>
      <c r="CG518" s="114">
        <f t="shared" si="128"/>
        <v>0</v>
      </c>
      <c r="CH518" s="114"/>
      <c r="CI518" s="114">
        <f>VLOOKUP($C518,'1 预算编制表单'!$C:$BJ,54,FALSE)</f>
        <v>0</v>
      </c>
      <c r="CJ518" s="114">
        <f t="shared" si="129"/>
        <v>0</v>
      </c>
      <c r="CK518" s="114"/>
      <c r="CL518" s="114">
        <f>VLOOKUP($C518,'1 预算编制表单'!$C:$BJ,57,FALSE)</f>
        <v>0</v>
      </c>
      <c r="CM518" s="114">
        <f t="shared" si="130"/>
        <v>0</v>
      </c>
      <c r="CN518" s="114"/>
      <c r="CO518" s="114">
        <f>VLOOKUP($C518,'1 预算编制表单'!$C:$BJ,60,FALSE)</f>
        <v>0</v>
      </c>
      <c r="CP518" s="114">
        <f t="shared" si="131"/>
        <v>0</v>
      </c>
      <c r="CQ518" s="114"/>
    </row>
    <row r="519" ht="24" customHeight="1" outlineLevel="2" spans="1:95">
      <c r="A519" s="49"/>
      <c r="B519" s="112" t="s">
        <v>787</v>
      </c>
      <c r="C519" s="113" t="s">
        <v>1792</v>
      </c>
      <c r="D519" s="49" t="s">
        <v>1793</v>
      </c>
      <c r="E519" s="112"/>
      <c r="F519" s="112"/>
      <c r="G519" s="112"/>
      <c r="H519" s="114">
        <f t="shared" si="105"/>
        <v>0</v>
      </c>
      <c r="I519" s="114">
        <f t="shared" si="106"/>
        <v>0</v>
      </c>
      <c r="J519" s="114">
        <f t="shared" si="107"/>
        <v>0</v>
      </c>
      <c r="K519" s="114"/>
      <c r="L519" s="145"/>
      <c r="M519" s="145"/>
      <c r="N519" s="114"/>
      <c r="O519" s="145"/>
      <c r="P519" s="114"/>
      <c r="Q519" s="114"/>
      <c r="R519" s="114"/>
      <c r="S519" s="114"/>
      <c r="T519" s="114"/>
      <c r="U519" s="114"/>
      <c r="V519" s="114"/>
      <c r="W519" s="114"/>
      <c r="X519" s="114">
        <f>VLOOKUP($C519,'1 预算编制表单'!$C:$BJ,27,FALSE)</f>
        <v>0</v>
      </c>
      <c r="Y519" s="114">
        <f t="shared" si="108"/>
        <v>0</v>
      </c>
      <c r="Z519" s="114">
        <f>SUMIF(物资过程计算表!$B:$B,$C519,物资过程计算表!$D:$D)</f>
        <v>0</v>
      </c>
      <c r="AA519" s="114">
        <f>VLOOKUP($C519,'1 预算编制表单'!$C:$BJ,30,FALSE)</f>
        <v>0</v>
      </c>
      <c r="AB519" s="114">
        <f t="shared" si="109"/>
        <v>0</v>
      </c>
      <c r="AC519" s="114">
        <f>SUMIF(物资过程计算表!$B:$B,$C519,物资过程计算表!E:E)</f>
        <v>0</v>
      </c>
      <c r="AD519" s="114">
        <f>VLOOKUP($C519,'1 预算编制表单'!$C:$BJ,33,FALSE)</f>
        <v>0</v>
      </c>
      <c r="AE519" s="114">
        <f t="shared" si="110"/>
        <v>0</v>
      </c>
      <c r="AF519" s="114">
        <f>SUMIF(物资过程计算表!$B:$B,$C519,物资过程计算表!F:F)</f>
        <v>0</v>
      </c>
      <c r="AG519" s="114">
        <f>VLOOKUP($C519,'1 预算编制表单'!$C:$BJ,36,FALSE)</f>
        <v>0</v>
      </c>
      <c r="AH519" s="114">
        <f t="shared" si="111"/>
        <v>0</v>
      </c>
      <c r="AI519" s="114">
        <f>SUMIF(物资过程计算表!$B:$B,$C519,物资过程计算表!G:G)</f>
        <v>0</v>
      </c>
      <c r="AJ519" s="114">
        <f>VLOOKUP($C519,'1 预算编制表单'!$C:$BJ,39,FALSE)</f>
        <v>0</v>
      </c>
      <c r="AK519" s="114">
        <f t="shared" si="112"/>
        <v>0</v>
      </c>
      <c r="AL519" s="114">
        <f>SUMIF(物资过程计算表!$B:$B,$C519,物资过程计算表!H:H)</f>
        <v>0</v>
      </c>
      <c r="AM519" s="114">
        <f>VLOOKUP($C519,'1 预算编制表单'!$C:$BJ,42,FALSE)</f>
        <v>0</v>
      </c>
      <c r="AN519" s="114">
        <f t="shared" si="113"/>
        <v>0</v>
      </c>
      <c r="AO519" s="114">
        <f>SUMIF(物资过程计算表!$B:$B,$C519,物资过程计算表!I:I)</f>
        <v>0</v>
      </c>
      <c r="AP519" s="114">
        <f>VLOOKUP($C519,'1 预算编制表单'!$C:$BJ,45,FALSE)</f>
        <v>0</v>
      </c>
      <c r="AQ519" s="114">
        <f t="shared" si="114"/>
        <v>0</v>
      </c>
      <c r="AR519" s="114">
        <f>SUMIF(物资过程计算表!$B:$B,$C519,物资过程计算表!J:J)</f>
        <v>0</v>
      </c>
      <c r="AS519" s="114">
        <f>VLOOKUP($C519,'1 预算编制表单'!$C:$BJ,48,FALSE)</f>
        <v>0</v>
      </c>
      <c r="AT519" s="114">
        <f t="shared" si="115"/>
        <v>0</v>
      </c>
      <c r="AU519" s="114">
        <f>SUMIF(物资过程计算表!$B:$B,$C519,物资过程计算表!K:K)</f>
        <v>0</v>
      </c>
      <c r="AV519" s="114">
        <f>VLOOKUP($C519,'1 预算编制表单'!$C:$BJ,51,FALSE)</f>
        <v>0</v>
      </c>
      <c r="AW519" s="114">
        <f t="shared" si="116"/>
        <v>0</v>
      </c>
      <c r="AX519" s="114">
        <f>SUMIF(物资过程计算表!$B:$B,$C519,物资过程计算表!L:L)</f>
        <v>0</v>
      </c>
      <c r="AY519" s="114">
        <f>VLOOKUP($C519,'1 预算编制表单'!$C:$BJ,54,FALSE)</f>
        <v>0</v>
      </c>
      <c r="AZ519" s="114">
        <f t="shared" si="117"/>
        <v>0</v>
      </c>
      <c r="BA519" s="114">
        <f>SUMIF(物资过程计算表!$B:$B,$C519,物资过程计算表!M:M)</f>
        <v>0</v>
      </c>
      <c r="BB519" s="114">
        <f>VLOOKUP($C519,'1 预算编制表单'!$C:$BJ,57,FALSE)</f>
        <v>0</v>
      </c>
      <c r="BC519" s="114">
        <f t="shared" si="118"/>
        <v>0</v>
      </c>
      <c r="BD519" s="114">
        <f>SUMIF(物资过程计算表!$B:$B,$C519,物资过程计算表!N:N)</f>
        <v>0</v>
      </c>
      <c r="BE519" s="114">
        <f>VLOOKUP($C519,'1 预算编制表单'!$C:$BJ,60,FALSE)</f>
        <v>0</v>
      </c>
      <c r="BF519" s="114">
        <f t="shared" si="119"/>
        <v>0</v>
      </c>
      <c r="BG519" s="114">
        <f>SUMIF(物资过程计算表!$B:$B,$C519,物资过程计算表!O:O)</f>
        <v>0</v>
      </c>
      <c r="BH519" s="114">
        <f>VLOOKUP($C519,'1 预算编制表单'!$C:$BJ,27,FALSE)</f>
        <v>0</v>
      </c>
      <c r="BI519" s="114">
        <f t="shared" si="120"/>
        <v>0</v>
      </c>
      <c r="BJ519" s="114"/>
      <c r="BK519" s="114">
        <f>VLOOKUP($C519,'1 预算编制表单'!$C:$BJ,30,FALSE)</f>
        <v>0</v>
      </c>
      <c r="BL519" s="114">
        <f t="shared" si="121"/>
        <v>0</v>
      </c>
      <c r="BM519" s="114"/>
      <c r="BN519" s="114">
        <f>VLOOKUP($C519,'1 预算编制表单'!$C:$BJ,33,FALSE)</f>
        <v>0</v>
      </c>
      <c r="BO519" s="114">
        <f t="shared" si="122"/>
        <v>0</v>
      </c>
      <c r="BP519" s="114"/>
      <c r="BQ519" s="114">
        <f>VLOOKUP($C519,'1 预算编制表单'!$C:$BJ,36,FALSE)</f>
        <v>0</v>
      </c>
      <c r="BR519" s="114">
        <f t="shared" si="123"/>
        <v>0</v>
      </c>
      <c r="BS519" s="114"/>
      <c r="BT519" s="114">
        <f>VLOOKUP($C519,'1 预算编制表单'!$C:$BJ,39,FALSE)</f>
        <v>0</v>
      </c>
      <c r="BU519" s="114">
        <f t="shared" si="124"/>
        <v>0</v>
      </c>
      <c r="BV519" s="114"/>
      <c r="BW519" s="114">
        <f>VLOOKUP($C519,'1 预算编制表单'!$C:$BJ,42,FALSE)</f>
        <v>0</v>
      </c>
      <c r="BX519" s="114">
        <f t="shared" si="125"/>
        <v>0</v>
      </c>
      <c r="BY519" s="114"/>
      <c r="BZ519" s="114">
        <f>VLOOKUP($C519,'1 预算编制表单'!$C:$BJ,45,FALSE)</f>
        <v>0</v>
      </c>
      <c r="CA519" s="114">
        <f t="shared" si="126"/>
        <v>0</v>
      </c>
      <c r="CB519" s="114"/>
      <c r="CC519" s="114">
        <f>VLOOKUP($C519,'1 预算编制表单'!$C:$BJ,48,FALSE)</f>
        <v>0</v>
      </c>
      <c r="CD519" s="114">
        <f t="shared" si="127"/>
        <v>0</v>
      </c>
      <c r="CE519" s="114"/>
      <c r="CF519" s="114">
        <f>VLOOKUP($C519,'1 预算编制表单'!$C:$BJ,51,FALSE)</f>
        <v>0</v>
      </c>
      <c r="CG519" s="114">
        <f t="shared" si="128"/>
        <v>0</v>
      </c>
      <c r="CH519" s="114"/>
      <c r="CI519" s="114">
        <f>VLOOKUP($C519,'1 预算编制表单'!$C:$BJ,54,FALSE)</f>
        <v>0</v>
      </c>
      <c r="CJ519" s="114">
        <f t="shared" si="129"/>
        <v>0</v>
      </c>
      <c r="CK519" s="114"/>
      <c r="CL519" s="114">
        <f>VLOOKUP($C519,'1 预算编制表单'!$C:$BJ,57,FALSE)</f>
        <v>0</v>
      </c>
      <c r="CM519" s="114">
        <f t="shared" si="130"/>
        <v>0</v>
      </c>
      <c r="CN519" s="114"/>
      <c r="CO519" s="114">
        <f>VLOOKUP($C519,'1 预算编制表单'!$C:$BJ,60,FALSE)</f>
        <v>0</v>
      </c>
      <c r="CP519" s="114">
        <f t="shared" si="131"/>
        <v>0</v>
      </c>
      <c r="CQ519" s="114"/>
    </row>
    <row r="520" ht="24" customHeight="1" outlineLevel="1" spans="1:95">
      <c r="A520" s="22"/>
      <c r="B520" s="109" t="s">
        <v>787</v>
      </c>
      <c r="C520" s="110" t="s">
        <v>1845</v>
      </c>
      <c r="D520" s="22" t="s">
        <v>1846</v>
      </c>
      <c r="E520" s="109"/>
      <c r="F520" s="109"/>
      <c r="G520" s="109"/>
      <c r="H520" s="111">
        <f t="shared" si="105"/>
        <v>0</v>
      </c>
      <c r="I520" s="111">
        <f t="shared" si="106"/>
        <v>0</v>
      </c>
      <c r="J520" s="111">
        <f t="shared" si="107"/>
        <v>0</v>
      </c>
      <c r="K520" s="111"/>
      <c r="L520" s="144"/>
      <c r="M520" s="144"/>
      <c r="N520" s="111"/>
      <c r="O520" s="144"/>
      <c r="P520" s="111"/>
      <c r="Q520" s="111"/>
      <c r="R520" s="111"/>
      <c r="S520" s="111"/>
      <c r="T520" s="111"/>
      <c r="U520" s="111"/>
      <c r="V520" s="111"/>
      <c r="W520" s="111"/>
      <c r="X520" s="111">
        <f>VLOOKUP($C520,'1 预算编制表单'!$C:$BJ,27,FALSE)</f>
        <v>0</v>
      </c>
      <c r="Y520" s="111">
        <f t="shared" si="108"/>
        <v>0</v>
      </c>
      <c r="Z520" s="111">
        <f>Z521+Z522+Z523</f>
        <v>0</v>
      </c>
      <c r="AA520" s="111">
        <f>VLOOKUP($C520,'1 预算编制表单'!$C:$BJ,30,FALSE)</f>
        <v>0</v>
      </c>
      <c r="AB520" s="111">
        <f t="shared" si="109"/>
        <v>0</v>
      </c>
      <c r="AC520" s="111">
        <f>AC521+AC522+AC523</f>
        <v>0</v>
      </c>
      <c r="AD520" s="111">
        <f>VLOOKUP($C520,'1 预算编制表单'!$C:$BJ,33,FALSE)</f>
        <v>0</v>
      </c>
      <c r="AE520" s="111">
        <f t="shared" si="110"/>
        <v>0</v>
      </c>
      <c r="AF520" s="111">
        <f>AF521+AF522+AF523</f>
        <v>0</v>
      </c>
      <c r="AG520" s="111">
        <f>VLOOKUP($C520,'1 预算编制表单'!$C:$BJ,36,FALSE)</f>
        <v>0</v>
      </c>
      <c r="AH520" s="111">
        <f t="shared" si="111"/>
        <v>0</v>
      </c>
      <c r="AI520" s="111">
        <f>AI521+AI522+AI523</f>
        <v>0</v>
      </c>
      <c r="AJ520" s="111">
        <f>VLOOKUP($C520,'1 预算编制表单'!$C:$BJ,39,FALSE)</f>
        <v>0</v>
      </c>
      <c r="AK520" s="111">
        <f t="shared" si="112"/>
        <v>0</v>
      </c>
      <c r="AL520" s="111">
        <f>AL521+AL522+AL523</f>
        <v>0</v>
      </c>
      <c r="AM520" s="111">
        <f>VLOOKUP($C520,'1 预算编制表单'!$C:$BJ,42,FALSE)</f>
        <v>0</v>
      </c>
      <c r="AN520" s="111">
        <f t="shared" si="113"/>
        <v>0</v>
      </c>
      <c r="AO520" s="111">
        <f>AO521+AO522+AO523</f>
        <v>0</v>
      </c>
      <c r="AP520" s="111">
        <f>VLOOKUP($C520,'1 预算编制表单'!$C:$BJ,45,FALSE)</f>
        <v>0</v>
      </c>
      <c r="AQ520" s="111">
        <f t="shared" si="114"/>
        <v>0</v>
      </c>
      <c r="AR520" s="111">
        <f>AR521+AR522+AR523</f>
        <v>0</v>
      </c>
      <c r="AS520" s="111">
        <f>VLOOKUP($C520,'1 预算编制表单'!$C:$BJ,48,FALSE)</f>
        <v>0</v>
      </c>
      <c r="AT520" s="111">
        <f t="shared" si="115"/>
        <v>0</v>
      </c>
      <c r="AU520" s="111">
        <f>AU521+AU522+AU523</f>
        <v>0</v>
      </c>
      <c r="AV520" s="111">
        <f>VLOOKUP($C520,'1 预算编制表单'!$C:$BJ,51,FALSE)</f>
        <v>0</v>
      </c>
      <c r="AW520" s="111">
        <f t="shared" si="116"/>
        <v>0</v>
      </c>
      <c r="AX520" s="111">
        <f>AX521+AX522+AX523</f>
        <v>0</v>
      </c>
      <c r="AY520" s="111">
        <f>VLOOKUP($C520,'1 预算编制表单'!$C:$BJ,54,FALSE)</f>
        <v>0</v>
      </c>
      <c r="AZ520" s="111">
        <f t="shared" si="117"/>
        <v>0</v>
      </c>
      <c r="BA520" s="111">
        <f>BA521+BA522+BA523</f>
        <v>0</v>
      </c>
      <c r="BB520" s="111">
        <f>VLOOKUP($C520,'1 预算编制表单'!$C:$BJ,57,FALSE)</f>
        <v>0</v>
      </c>
      <c r="BC520" s="111">
        <f t="shared" si="118"/>
        <v>0</v>
      </c>
      <c r="BD520" s="111">
        <f>BD521+BD522+BD523</f>
        <v>0</v>
      </c>
      <c r="BE520" s="111">
        <f>VLOOKUP($C520,'1 预算编制表单'!$C:$BJ,60,FALSE)</f>
        <v>0</v>
      </c>
      <c r="BF520" s="111">
        <f t="shared" si="119"/>
        <v>0</v>
      </c>
      <c r="BG520" s="111">
        <f>BG521+BG522+BG523</f>
        <v>0</v>
      </c>
      <c r="BH520" s="111">
        <f>VLOOKUP($C520,'1 预算编制表单'!$C:$BJ,27,FALSE)</f>
        <v>0</v>
      </c>
      <c r="BI520" s="111">
        <f t="shared" si="120"/>
        <v>0</v>
      </c>
      <c r="BJ520" s="111">
        <f>BJ521+BJ522+BJ523</f>
        <v>0</v>
      </c>
      <c r="BK520" s="111">
        <f>VLOOKUP($C520,'1 预算编制表单'!$C:$BJ,30,FALSE)</f>
        <v>0</v>
      </c>
      <c r="BL520" s="111">
        <f t="shared" si="121"/>
        <v>0</v>
      </c>
      <c r="BM520" s="111">
        <f>BM521+BM522+BM523</f>
        <v>0</v>
      </c>
      <c r="BN520" s="111">
        <f>VLOOKUP($C520,'1 预算编制表单'!$C:$BJ,33,FALSE)</f>
        <v>0</v>
      </c>
      <c r="BO520" s="111">
        <f t="shared" si="122"/>
        <v>0</v>
      </c>
      <c r="BP520" s="111">
        <f>BP521+BP522+BP523</f>
        <v>0</v>
      </c>
      <c r="BQ520" s="111">
        <f>VLOOKUP($C520,'1 预算编制表单'!$C:$BJ,36,FALSE)</f>
        <v>0</v>
      </c>
      <c r="BR520" s="111">
        <f t="shared" si="123"/>
        <v>0</v>
      </c>
      <c r="BS520" s="111">
        <f>BS521+BS522+BS523</f>
        <v>0</v>
      </c>
      <c r="BT520" s="111">
        <f>VLOOKUP($C520,'1 预算编制表单'!$C:$BJ,39,FALSE)</f>
        <v>0</v>
      </c>
      <c r="BU520" s="111">
        <f t="shared" si="124"/>
        <v>0</v>
      </c>
      <c r="BV520" s="111">
        <f>BV521+BV522+BV523</f>
        <v>0</v>
      </c>
      <c r="BW520" s="111">
        <f>VLOOKUP($C520,'1 预算编制表单'!$C:$BJ,42,FALSE)</f>
        <v>0</v>
      </c>
      <c r="BX520" s="111">
        <f t="shared" si="125"/>
        <v>0</v>
      </c>
      <c r="BY520" s="111">
        <f>BY521+BY522+BY523</f>
        <v>0</v>
      </c>
      <c r="BZ520" s="111">
        <f>VLOOKUP($C520,'1 预算编制表单'!$C:$BJ,45,FALSE)</f>
        <v>0</v>
      </c>
      <c r="CA520" s="111">
        <f t="shared" si="126"/>
        <v>0</v>
      </c>
      <c r="CB520" s="111">
        <f>CB521+CB522+CB523</f>
        <v>0</v>
      </c>
      <c r="CC520" s="111">
        <f>VLOOKUP($C520,'1 预算编制表单'!$C:$BJ,48,FALSE)</f>
        <v>0</v>
      </c>
      <c r="CD520" s="111">
        <f t="shared" si="127"/>
        <v>0</v>
      </c>
      <c r="CE520" s="111">
        <f>CE521+CE522+CE523</f>
        <v>0</v>
      </c>
      <c r="CF520" s="111">
        <f>VLOOKUP($C520,'1 预算编制表单'!$C:$BJ,51,FALSE)</f>
        <v>0</v>
      </c>
      <c r="CG520" s="111">
        <f t="shared" si="128"/>
        <v>0</v>
      </c>
      <c r="CH520" s="111">
        <f>CH521+CH522+CH523</f>
        <v>0</v>
      </c>
      <c r="CI520" s="111">
        <f>VLOOKUP($C520,'1 预算编制表单'!$C:$BJ,54,FALSE)</f>
        <v>0</v>
      </c>
      <c r="CJ520" s="111">
        <f t="shared" si="129"/>
        <v>0</v>
      </c>
      <c r="CK520" s="111">
        <f>CK521+CK522+CK523</f>
        <v>0</v>
      </c>
      <c r="CL520" s="111">
        <f>VLOOKUP($C520,'1 预算编制表单'!$C:$BJ,57,FALSE)</f>
        <v>0</v>
      </c>
      <c r="CM520" s="111">
        <f t="shared" si="130"/>
        <v>0</v>
      </c>
      <c r="CN520" s="111">
        <f>CN521+CN522+CN523</f>
        <v>0</v>
      </c>
      <c r="CO520" s="111">
        <f>VLOOKUP($C520,'1 预算编制表单'!$C:$BJ,60,FALSE)</f>
        <v>0</v>
      </c>
      <c r="CP520" s="111">
        <f t="shared" si="131"/>
        <v>0</v>
      </c>
      <c r="CQ520" s="111">
        <f>CQ521+CQ522+CQ523</f>
        <v>0</v>
      </c>
    </row>
    <row r="521" ht="24" customHeight="1" outlineLevel="2" spans="1:95">
      <c r="A521" s="49"/>
      <c r="B521" s="112" t="s">
        <v>787</v>
      </c>
      <c r="C521" s="113" t="s">
        <v>1847</v>
      </c>
      <c r="D521" s="49" t="s">
        <v>1848</v>
      </c>
      <c r="E521" s="112"/>
      <c r="F521" s="112"/>
      <c r="G521" s="112"/>
      <c r="H521" s="114">
        <f t="shared" si="105"/>
        <v>0</v>
      </c>
      <c r="I521" s="114">
        <f t="shared" si="106"/>
        <v>0</v>
      </c>
      <c r="J521" s="114">
        <f t="shared" si="107"/>
        <v>0</v>
      </c>
      <c r="K521" s="114"/>
      <c r="L521" s="145"/>
      <c r="M521" s="145"/>
      <c r="N521" s="114"/>
      <c r="O521" s="145"/>
      <c r="P521" s="114"/>
      <c r="Q521" s="114"/>
      <c r="R521" s="114"/>
      <c r="S521" s="114"/>
      <c r="T521" s="114"/>
      <c r="U521" s="114"/>
      <c r="V521" s="114"/>
      <c r="W521" s="114"/>
      <c r="X521" s="114">
        <f>VLOOKUP($C521,'1 预算编制表单'!$C:$BJ,27,FALSE)</f>
        <v>0</v>
      </c>
      <c r="Y521" s="114">
        <f t="shared" si="108"/>
        <v>0</v>
      </c>
      <c r="Z521" s="114">
        <f>SUMIF(物资过程计算表!$B:$B,$C521,物资过程计算表!$D:$D)</f>
        <v>0</v>
      </c>
      <c r="AA521" s="114">
        <f>VLOOKUP($C521,'1 预算编制表单'!$C:$BJ,30,FALSE)</f>
        <v>0</v>
      </c>
      <c r="AB521" s="114">
        <f t="shared" si="109"/>
        <v>0</v>
      </c>
      <c r="AC521" s="114">
        <f>SUMIF(物资过程计算表!$B:$B,$C521,物资过程计算表!E:E)</f>
        <v>0</v>
      </c>
      <c r="AD521" s="114">
        <f>VLOOKUP($C521,'1 预算编制表单'!$C:$BJ,33,FALSE)</f>
        <v>0</v>
      </c>
      <c r="AE521" s="114">
        <f t="shared" si="110"/>
        <v>0</v>
      </c>
      <c r="AF521" s="114">
        <f>SUMIF(物资过程计算表!$B:$B,$C521,物资过程计算表!F:F)</f>
        <v>0</v>
      </c>
      <c r="AG521" s="114">
        <f>VLOOKUP($C521,'1 预算编制表单'!$C:$BJ,36,FALSE)</f>
        <v>0</v>
      </c>
      <c r="AH521" s="114">
        <f t="shared" si="111"/>
        <v>0</v>
      </c>
      <c r="AI521" s="114">
        <f>SUMIF(物资过程计算表!$B:$B,$C521,物资过程计算表!G:G)</f>
        <v>0</v>
      </c>
      <c r="AJ521" s="114">
        <f>VLOOKUP($C521,'1 预算编制表单'!$C:$BJ,39,FALSE)</f>
        <v>0</v>
      </c>
      <c r="AK521" s="114">
        <f t="shared" si="112"/>
        <v>0</v>
      </c>
      <c r="AL521" s="114">
        <f>SUMIF(物资过程计算表!$B:$B,$C521,物资过程计算表!H:H)</f>
        <v>0</v>
      </c>
      <c r="AM521" s="114">
        <f>VLOOKUP($C521,'1 预算编制表单'!$C:$BJ,42,FALSE)</f>
        <v>0</v>
      </c>
      <c r="AN521" s="114">
        <f t="shared" si="113"/>
        <v>0</v>
      </c>
      <c r="AO521" s="114">
        <f>SUMIF(物资过程计算表!$B:$B,$C521,物资过程计算表!I:I)</f>
        <v>0</v>
      </c>
      <c r="AP521" s="114">
        <f>VLOOKUP($C521,'1 预算编制表单'!$C:$BJ,45,FALSE)</f>
        <v>0</v>
      </c>
      <c r="AQ521" s="114">
        <f t="shared" si="114"/>
        <v>0</v>
      </c>
      <c r="AR521" s="114">
        <f>SUMIF(物资过程计算表!$B:$B,$C521,物资过程计算表!J:J)</f>
        <v>0</v>
      </c>
      <c r="AS521" s="114">
        <f>VLOOKUP($C521,'1 预算编制表单'!$C:$BJ,48,FALSE)</f>
        <v>0</v>
      </c>
      <c r="AT521" s="114">
        <f t="shared" si="115"/>
        <v>0</v>
      </c>
      <c r="AU521" s="114">
        <f>SUMIF(物资过程计算表!$B:$B,$C521,物资过程计算表!K:K)</f>
        <v>0</v>
      </c>
      <c r="AV521" s="114">
        <f>VLOOKUP($C521,'1 预算编制表单'!$C:$BJ,51,FALSE)</f>
        <v>0</v>
      </c>
      <c r="AW521" s="114">
        <f t="shared" si="116"/>
        <v>0</v>
      </c>
      <c r="AX521" s="114">
        <f>SUMIF(物资过程计算表!$B:$B,$C521,物资过程计算表!L:L)</f>
        <v>0</v>
      </c>
      <c r="AY521" s="114">
        <f>VLOOKUP($C521,'1 预算编制表单'!$C:$BJ,54,FALSE)</f>
        <v>0</v>
      </c>
      <c r="AZ521" s="114">
        <f t="shared" si="117"/>
        <v>0</v>
      </c>
      <c r="BA521" s="114">
        <f>SUMIF(物资过程计算表!$B:$B,$C521,物资过程计算表!M:M)</f>
        <v>0</v>
      </c>
      <c r="BB521" s="114">
        <f>VLOOKUP($C521,'1 预算编制表单'!$C:$BJ,57,FALSE)</f>
        <v>0</v>
      </c>
      <c r="BC521" s="114">
        <f t="shared" si="118"/>
        <v>0</v>
      </c>
      <c r="BD521" s="114">
        <f>SUMIF(物资过程计算表!$B:$B,$C521,物资过程计算表!N:N)</f>
        <v>0</v>
      </c>
      <c r="BE521" s="114">
        <f>VLOOKUP($C521,'1 预算编制表单'!$C:$BJ,60,FALSE)</f>
        <v>0</v>
      </c>
      <c r="BF521" s="114">
        <f t="shared" si="119"/>
        <v>0</v>
      </c>
      <c r="BG521" s="114">
        <f>SUMIF(物资过程计算表!$B:$B,$C521,物资过程计算表!O:O)</f>
        <v>0</v>
      </c>
      <c r="BH521" s="114">
        <f>VLOOKUP($C521,'1 预算编制表单'!$C:$BJ,27,FALSE)</f>
        <v>0</v>
      </c>
      <c r="BI521" s="114">
        <f t="shared" si="120"/>
        <v>0</v>
      </c>
      <c r="BJ521" s="114"/>
      <c r="BK521" s="114">
        <f>VLOOKUP($C521,'1 预算编制表单'!$C:$BJ,30,FALSE)</f>
        <v>0</v>
      </c>
      <c r="BL521" s="114">
        <f t="shared" si="121"/>
        <v>0</v>
      </c>
      <c r="BM521" s="114"/>
      <c r="BN521" s="114">
        <f>VLOOKUP($C521,'1 预算编制表单'!$C:$BJ,33,FALSE)</f>
        <v>0</v>
      </c>
      <c r="BO521" s="114">
        <f t="shared" si="122"/>
        <v>0</v>
      </c>
      <c r="BP521" s="114"/>
      <c r="BQ521" s="114">
        <f>VLOOKUP($C521,'1 预算编制表单'!$C:$BJ,36,FALSE)</f>
        <v>0</v>
      </c>
      <c r="BR521" s="114">
        <f t="shared" si="123"/>
        <v>0</v>
      </c>
      <c r="BS521" s="114"/>
      <c r="BT521" s="114">
        <f>VLOOKUP($C521,'1 预算编制表单'!$C:$BJ,39,FALSE)</f>
        <v>0</v>
      </c>
      <c r="BU521" s="114">
        <f t="shared" si="124"/>
        <v>0</v>
      </c>
      <c r="BV521" s="114"/>
      <c r="BW521" s="114">
        <f>VLOOKUP($C521,'1 预算编制表单'!$C:$BJ,42,FALSE)</f>
        <v>0</v>
      </c>
      <c r="BX521" s="114">
        <f t="shared" si="125"/>
        <v>0</v>
      </c>
      <c r="BY521" s="114"/>
      <c r="BZ521" s="114">
        <f>VLOOKUP($C521,'1 预算编制表单'!$C:$BJ,45,FALSE)</f>
        <v>0</v>
      </c>
      <c r="CA521" s="114">
        <f t="shared" si="126"/>
        <v>0</v>
      </c>
      <c r="CB521" s="114"/>
      <c r="CC521" s="114">
        <f>VLOOKUP($C521,'1 预算编制表单'!$C:$BJ,48,FALSE)</f>
        <v>0</v>
      </c>
      <c r="CD521" s="114">
        <f t="shared" si="127"/>
        <v>0</v>
      </c>
      <c r="CE521" s="114"/>
      <c r="CF521" s="114">
        <f>VLOOKUP($C521,'1 预算编制表单'!$C:$BJ,51,FALSE)</f>
        <v>0</v>
      </c>
      <c r="CG521" s="114">
        <f t="shared" si="128"/>
        <v>0</v>
      </c>
      <c r="CH521" s="114"/>
      <c r="CI521" s="114">
        <f>VLOOKUP($C521,'1 预算编制表单'!$C:$BJ,54,FALSE)</f>
        <v>0</v>
      </c>
      <c r="CJ521" s="114">
        <f t="shared" si="129"/>
        <v>0</v>
      </c>
      <c r="CK521" s="114"/>
      <c r="CL521" s="114">
        <f>VLOOKUP($C521,'1 预算编制表单'!$C:$BJ,57,FALSE)</f>
        <v>0</v>
      </c>
      <c r="CM521" s="114">
        <f t="shared" si="130"/>
        <v>0</v>
      </c>
      <c r="CN521" s="114"/>
      <c r="CO521" s="114">
        <f>VLOOKUP($C521,'1 预算编制表单'!$C:$BJ,60,FALSE)</f>
        <v>0</v>
      </c>
      <c r="CP521" s="114">
        <f t="shared" si="131"/>
        <v>0</v>
      </c>
      <c r="CQ521" s="114"/>
    </row>
    <row r="522" ht="24" customHeight="1" outlineLevel="2" spans="1:95">
      <c r="A522" s="49"/>
      <c r="B522" s="112" t="s">
        <v>787</v>
      </c>
      <c r="C522" s="113" t="s">
        <v>1859</v>
      </c>
      <c r="D522" s="49" t="s">
        <v>1860</v>
      </c>
      <c r="E522" s="112"/>
      <c r="F522" s="112"/>
      <c r="G522" s="112"/>
      <c r="H522" s="114">
        <f t="shared" si="105"/>
        <v>0</v>
      </c>
      <c r="I522" s="114">
        <f t="shared" si="106"/>
        <v>0</v>
      </c>
      <c r="J522" s="114">
        <f t="shared" si="107"/>
        <v>0</v>
      </c>
      <c r="K522" s="114"/>
      <c r="L522" s="145"/>
      <c r="M522" s="145"/>
      <c r="N522" s="114"/>
      <c r="O522" s="145"/>
      <c r="P522" s="114"/>
      <c r="Q522" s="114"/>
      <c r="R522" s="114"/>
      <c r="S522" s="114"/>
      <c r="T522" s="114"/>
      <c r="U522" s="114"/>
      <c r="V522" s="114"/>
      <c r="W522" s="114"/>
      <c r="X522" s="114">
        <f>VLOOKUP($C522,'1 预算编制表单'!$C:$BJ,27,FALSE)</f>
        <v>0</v>
      </c>
      <c r="Y522" s="114">
        <f t="shared" si="108"/>
        <v>0</v>
      </c>
      <c r="Z522" s="114">
        <f>SUMIF(物资过程计算表!$B:$B,$C522,物资过程计算表!$D:$D)</f>
        <v>0</v>
      </c>
      <c r="AA522" s="114">
        <f>VLOOKUP($C522,'1 预算编制表单'!$C:$BJ,30,FALSE)</f>
        <v>0</v>
      </c>
      <c r="AB522" s="114">
        <f t="shared" si="109"/>
        <v>0</v>
      </c>
      <c r="AC522" s="114">
        <f>SUMIF(物资过程计算表!$B:$B,$C522,物资过程计算表!E:E)</f>
        <v>0</v>
      </c>
      <c r="AD522" s="114">
        <f>VLOOKUP($C522,'1 预算编制表单'!$C:$BJ,33,FALSE)</f>
        <v>0</v>
      </c>
      <c r="AE522" s="114">
        <f t="shared" si="110"/>
        <v>0</v>
      </c>
      <c r="AF522" s="114">
        <f>SUMIF(物资过程计算表!$B:$B,$C522,物资过程计算表!F:F)</f>
        <v>0</v>
      </c>
      <c r="AG522" s="114">
        <f>VLOOKUP($C522,'1 预算编制表单'!$C:$BJ,36,FALSE)</f>
        <v>0</v>
      </c>
      <c r="AH522" s="114">
        <f t="shared" si="111"/>
        <v>0</v>
      </c>
      <c r="AI522" s="114">
        <f>SUMIF(物资过程计算表!$B:$B,$C522,物资过程计算表!G:G)</f>
        <v>0</v>
      </c>
      <c r="AJ522" s="114">
        <f>VLOOKUP($C522,'1 预算编制表单'!$C:$BJ,39,FALSE)</f>
        <v>0</v>
      </c>
      <c r="AK522" s="114">
        <f t="shared" si="112"/>
        <v>0</v>
      </c>
      <c r="AL522" s="114">
        <f>SUMIF(物资过程计算表!$B:$B,$C522,物资过程计算表!H:H)</f>
        <v>0</v>
      </c>
      <c r="AM522" s="114">
        <f>VLOOKUP($C522,'1 预算编制表单'!$C:$BJ,42,FALSE)</f>
        <v>0</v>
      </c>
      <c r="AN522" s="114">
        <f t="shared" si="113"/>
        <v>0</v>
      </c>
      <c r="AO522" s="114">
        <f>SUMIF(物资过程计算表!$B:$B,$C522,物资过程计算表!I:I)</f>
        <v>0</v>
      </c>
      <c r="AP522" s="114">
        <f>VLOOKUP($C522,'1 预算编制表单'!$C:$BJ,45,FALSE)</f>
        <v>0</v>
      </c>
      <c r="AQ522" s="114">
        <f t="shared" si="114"/>
        <v>0</v>
      </c>
      <c r="AR522" s="114">
        <f>SUMIF(物资过程计算表!$B:$B,$C522,物资过程计算表!J:J)</f>
        <v>0</v>
      </c>
      <c r="AS522" s="114">
        <f>VLOOKUP($C522,'1 预算编制表单'!$C:$BJ,48,FALSE)</f>
        <v>0</v>
      </c>
      <c r="AT522" s="114">
        <f t="shared" si="115"/>
        <v>0</v>
      </c>
      <c r="AU522" s="114">
        <f>SUMIF(物资过程计算表!$B:$B,$C522,物资过程计算表!K:K)</f>
        <v>0</v>
      </c>
      <c r="AV522" s="114">
        <f>VLOOKUP($C522,'1 预算编制表单'!$C:$BJ,51,FALSE)</f>
        <v>0</v>
      </c>
      <c r="AW522" s="114">
        <f t="shared" si="116"/>
        <v>0</v>
      </c>
      <c r="AX522" s="114">
        <f>SUMIF(物资过程计算表!$B:$B,$C522,物资过程计算表!L:L)</f>
        <v>0</v>
      </c>
      <c r="AY522" s="114">
        <f>VLOOKUP($C522,'1 预算编制表单'!$C:$BJ,54,FALSE)</f>
        <v>0</v>
      </c>
      <c r="AZ522" s="114">
        <f t="shared" si="117"/>
        <v>0</v>
      </c>
      <c r="BA522" s="114">
        <f>SUMIF(物资过程计算表!$B:$B,$C522,物资过程计算表!M:M)</f>
        <v>0</v>
      </c>
      <c r="BB522" s="114">
        <f>VLOOKUP($C522,'1 预算编制表单'!$C:$BJ,57,FALSE)</f>
        <v>0</v>
      </c>
      <c r="BC522" s="114">
        <f t="shared" si="118"/>
        <v>0</v>
      </c>
      <c r="BD522" s="114">
        <f>SUMIF(物资过程计算表!$B:$B,$C522,物资过程计算表!N:N)</f>
        <v>0</v>
      </c>
      <c r="BE522" s="114">
        <f>VLOOKUP($C522,'1 预算编制表单'!$C:$BJ,60,FALSE)</f>
        <v>0</v>
      </c>
      <c r="BF522" s="114">
        <f t="shared" si="119"/>
        <v>0</v>
      </c>
      <c r="BG522" s="114">
        <f>SUMIF(物资过程计算表!$B:$B,$C522,物资过程计算表!O:O)</f>
        <v>0</v>
      </c>
      <c r="BH522" s="114">
        <f>VLOOKUP($C522,'1 预算编制表单'!$C:$BJ,27,FALSE)</f>
        <v>0</v>
      </c>
      <c r="BI522" s="114">
        <f t="shared" si="120"/>
        <v>0</v>
      </c>
      <c r="BJ522" s="114"/>
      <c r="BK522" s="114">
        <f>VLOOKUP($C522,'1 预算编制表单'!$C:$BJ,30,FALSE)</f>
        <v>0</v>
      </c>
      <c r="BL522" s="114">
        <f t="shared" si="121"/>
        <v>0</v>
      </c>
      <c r="BM522" s="114"/>
      <c r="BN522" s="114">
        <f>VLOOKUP($C522,'1 预算编制表单'!$C:$BJ,33,FALSE)</f>
        <v>0</v>
      </c>
      <c r="BO522" s="114">
        <f t="shared" si="122"/>
        <v>0</v>
      </c>
      <c r="BP522" s="114"/>
      <c r="BQ522" s="114">
        <f>VLOOKUP($C522,'1 预算编制表单'!$C:$BJ,36,FALSE)</f>
        <v>0</v>
      </c>
      <c r="BR522" s="114">
        <f t="shared" si="123"/>
        <v>0</v>
      </c>
      <c r="BS522" s="114"/>
      <c r="BT522" s="114">
        <f>VLOOKUP($C522,'1 预算编制表单'!$C:$BJ,39,FALSE)</f>
        <v>0</v>
      </c>
      <c r="BU522" s="114">
        <f t="shared" si="124"/>
        <v>0</v>
      </c>
      <c r="BV522" s="114"/>
      <c r="BW522" s="114">
        <f>VLOOKUP($C522,'1 预算编制表单'!$C:$BJ,42,FALSE)</f>
        <v>0</v>
      </c>
      <c r="BX522" s="114">
        <f t="shared" si="125"/>
        <v>0</v>
      </c>
      <c r="BY522" s="114"/>
      <c r="BZ522" s="114">
        <f>VLOOKUP($C522,'1 预算编制表单'!$C:$BJ,45,FALSE)</f>
        <v>0</v>
      </c>
      <c r="CA522" s="114">
        <f t="shared" si="126"/>
        <v>0</v>
      </c>
      <c r="CB522" s="114"/>
      <c r="CC522" s="114">
        <f>VLOOKUP($C522,'1 预算编制表单'!$C:$BJ,48,FALSE)</f>
        <v>0</v>
      </c>
      <c r="CD522" s="114">
        <f t="shared" si="127"/>
        <v>0</v>
      </c>
      <c r="CE522" s="114"/>
      <c r="CF522" s="114">
        <f>VLOOKUP($C522,'1 预算编制表单'!$C:$BJ,51,FALSE)</f>
        <v>0</v>
      </c>
      <c r="CG522" s="114">
        <f t="shared" si="128"/>
        <v>0</v>
      </c>
      <c r="CH522" s="114"/>
      <c r="CI522" s="114">
        <f>VLOOKUP($C522,'1 预算编制表单'!$C:$BJ,54,FALSE)</f>
        <v>0</v>
      </c>
      <c r="CJ522" s="114">
        <f t="shared" si="129"/>
        <v>0</v>
      </c>
      <c r="CK522" s="114"/>
      <c r="CL522" s="114">
        <f>VLOOKUP($C522,'1 预算编制表单'!$C:$BJ,57,FALSE)</f>
        <v>0</v>
      </c>
      <c r="CM522" s="114">
        <f t="shared" si="130"/>
        <v>0</v>
      </c>
      <c r="CN522" s="114"/>
      <c r="CO522" s="114">
        <f>VLOOKUP($C522,'1 预算编制表单'!$C:$BJ,60,FALSE)</f>
        <v>0</v>
      </c>
      <c r="CP522" s="114">
        <f t="shared" si="131"/>
        <v>0</v>
      </c>
      <c r="CQ522" s="114"/>
    </row>
    <row r="523" ht="24" customHeight="1" outlineLevel="2" spans="1:95">
      <c r="A523" s="49"/>
      <c r="B523" s="112" t="s">
        <v>787</v>
      </c>
      <c r="C523" s="113" t="s">
        <v>1886</v>
      </c>
      <c r="D523" s="49" t="s">
        <v>1887</v>
      </c>
      <c r="E523" s="112"/>
      <c r="F523" s="112"/>
      <c r="G523" s="112"/>
      <c r="H523" s="114">
        <f t="shared" si="105"/>
        <v>0</v>
      </c>
      <c r="I523" s="114">
        <f t="shared" si="106"/>
        <v>0</v>
      </c>
      <c r="J523" s="114">
        <f t="shared" si="107"/>
        <v>0</v>
      </c>
      <c r="K523" s="114"/>
      <c r="L523" s="145"/>
      <c r="M523" s="145"/>
      <c r="N523" s="114"/>
      <c r="O523" s="145"/>
      <c r="P523" s="114"/>
      <c r="Q523" s="114"/>
      <c r="R523" s="114"/>
      <c r="S523" s="114"/>
      <c r="T523" s="114"/>
      <c r="U523" s="114"/>
      <c r="V523" s="114"/>
      <c r="W523" s="114"/>
      <c r="X523" s="114">
        <f>VLOOKUP($C523,'1 预算编制表单'!$C:$BJ,27,FALSE)</f>
        <v>0</v>
      </c>
      <c r="Y523" s="114">
        <f t="shared" si="108"/>
        <v>0</v>
      </c>
      <c r="Z523" s="114">
        <f>SUMIF(物资过程计算表!$B:$B,$C523,物资过程计算表!$D:$D)</f>
        <v>0</v>
      </c>
      <c r="AA523" s="114">
        <f>VLOOKUP($C523,'1 预算编制表单'!$C:$BJ,30,FALSE)</f>
        <v>0</v>
      </c>
      <c r="AB523" s="114">
        <f t="shared" si="109"/>
        <v>0</v>
      </c>
      <c r="AC523" s="114">
        <f>SUMIF(物资过程计算表!$B:$B,$C523,物资过程计算表!E:E)</f>
        <v>0</v>
      </c>
      <c r="AD523" s="114">
        <f>VLOOKUP($C523,'1 预算编制表单'!$C:$BJ,33,FALSE)</f>
        <v>0</v>
      </c>
      <c r="AE523" s="114">
        <f t="shared" si="110"/>
        <v>0</v>
      </c>
      <c r="AF523" s="114">
        <f>SUMIF(物资过程计算表!$B:$B,$C523,物资过程计算表!F:F)</f>
        <v>0</v>
      </c>
      <c r="AG523" s="114">
        <f>VLOOKUP($C523,'1 预算编制表单'!$C:$BJ,36,FALSE)</f>
        <v>0</v>
      </c>
      <c r="AH523" s="114">
        <f t="shared" si="111"/>
        <v>0</v>
      </c>
      <c r="AI523" s="114">
        <f>SUMIF(物资过程计算表!$B:$B,$C523,物资过程计算表!G:G)</f>
        <v>0</v>
      </c>
      <c r="AJ523" s="114">
        <f>VLOOKUP($C523,'1 预算编制表单'!$C:$BJ,39,FALSE)</f>
        <v>0</v>
      </c>
      <c r="AK523" s="114">
        <f t="shared" si="112"/>
        <v>0</v>
      </c>
      <c r="AL523" s="114">
        <f>SUMIF(物资过程计算表!$B:$B,$C523,物资过程计算表!H:H)</f>
        <v>0</v>
      </c>
      <c r="AM523" s="114">
        <f>VLOOKUP($C523,'1 预算编制表单'!$C:$BJ,42,FALSE)</f>
        <v>0</v>
      </c>
      <c r="AN523" s="114">
        <f t="shared" si="113"/>
        <v>0</v>
      </c>
      <c r="AO523" s="114">
        <f>SUMIF(物资过程计算表!$B:$B,$C523,物资过程计算表!I:I)</f>
        <v>0</v>
      </c>
      <c r="AP523" s="114">
        <f>VLOOKUP($C523,'1 预算编制表单'!$C:$BJ,45,FALSE)</f>
        <v>0</v>
      </c>
      <c r="AQ523" s="114">
        <f t="shared" si="114"/>
        <v>0</v>
      </c>
      <c r="AR523" s="114">
        <f>SUMIF(物资过程计算表!$B:$B,$C523,物资过程计算表!J:J)</f>
        <v>0</v>
      </c>
      <c r="AS523" s="114">
        <f>VLOOKUP($C523,'1 预算编制表单'!$C:$BJ,48,FALSE)</f>
        <v>0</v>
      </c>
      <c r="AT523" s="114">
        <f t="shared" si="115"/>
        <v>0</v>
      </c>
      <c r="AU523" s="114">
        <f>SUMIF(物资过程计算表!$B:$B,$C523,物资过程计算表!K:K)</f>
        <v>0</v>
      </c>
      <c r="AV523" s="114">
        <f>VLOOKUP($C523,'1 预算编制表单'!$C:$BJ,51,FALSE)</f>
        <v>0</v>
      </c>
      <c r="AW523" s="114">
        <f t="shared" si="116"/>
        <v>0</v>
      </c>
      <c r="AX523" s="114">
        <f>SUMIF(物资过程计算表!$B:$B,$C523,物资过程计算表!L:L)</f>
        <v>0</v>
      </c>
      <c r="AY523" s="114">
        <f>VLOOKUP($C523,'1 预算编制表单'!$C:$BJ,54,FALSE)</f>
        <v>0</v>
      </c>
      <c r="AZ523" s="114">
        <f t="shared" si="117"/>
        <v>0</v>
      </c>
      <c r="BA523" s="114">
        <f>SUMIF(物资过程计算表!$B:$B,$C523,物资过程计算表!M:M)</f>
        <v>0</v>
      </c>
      <c r="BB523" s="114">
        <f>VLOOKUP($C523,'1 预算编制表单'!$C:$BJ,57,FALSE)</f>
        <v>0</v>
      </c>
      <c r="BC523" s="114">
        <f t="shared" si="118"/>
        <v>0</v>
      </c>
      <c r="BD523" s="114">
        <f>SUMIF(物资过程计算表!$B:$B,$C523,物资过程计算表!N:N)</f>
        <v>0</v>
      </c>
      <c r="BE523" s="114">
        <f>VLOOKUP($C523,'1 预算编制表单'!$C:$BJ,60,FALSE)</f>
        <v>0</v>
      </c>
      <c r="BF523" s="114">
        <f t="shared" si="119"/>
        <v>0</v>
      </c>
      <c r="BG523" s="114">
        <f>SUMIF(物资过程计算表!$B:$B,$C523,物资过程计算表!O:O)</f>
        <v>0</v>
      </c>
      <c r="BH523" s="114">
        <f>VLOOKUP($C523,'1 预算编制表单'!$C:$BJ,27,FALSE)</f>
        <v>0</v>
      </c>
      <c r="BI523" s="114">
        <f t="shared" si="120"/>
        <v>0</v>
      </c>
      <c r="BJ523" s="114"/>
      <c r="BK523" s="114">
        <f>VLOOKUP($C523,'1 预算编制表单'!$C:$BJ,30,FALSE)</f>
        <v>0</v>
      </c>
      <c r="BL523" s="114">
        <f t="shared" si="121"/>
        <v>0</v>
      </c>
      <c r="BM523" s="114"/>
      <c r="BN523" s="114">
        <f>VLOOKUP($C523,'1 预算编制表单'!$C:$BJ,33,FALSE)</f>
        <v>0</v>
      </c>
      <c r="BO523" s="114">
        <f t="shared" si="122"/>
        <v>0</v>
      </c>
      <c r="BP523" s="114"/>
      <c r="BQ523" s="114">
        <f>VLOOKUP($C523,'1 预算编制表单'!$C:$BJ,36,FALSE)</f>
        <v>0</v>
      </c>
      <c r="BR523" s="114">
        <f t="shared" si="123"/>
        <v>0</v>
      </c>
      <c r="BS523" s="114"/>
      <c r="BT523" s="114">
        <f>VLOOKUP($C523,'1 预算编制表单'!$C:$BJ,39,FALSE)</f>
        <v>0</v>
      </c>
      <c r="BU523" s="114">
        <f t="shared" si="124"/>
        <v>0</v>
      </c>
      <c r="BV523" s="114"/>
      <c r="BW523" s="114">
        <f>VLOOKUP($C523,'1 预算编制表单'!$C:$BJ,42,FALSE)</f>
        <v>0</v>
      </c>
      <c r="BX523" s="114">
        <f t="shared" si="125"/>
        <v>0</v>
      </c>
      <c r="BY523" s="114"/>
      <c r="BZ523" s="114">
        <f>VLOOKUP($C523,'1 预算编制表单'!$C:$BJ,45,FALSE)</f>
        <v>0</v>
      </c>
      <c r="CA523" s="114">
        <f t="shared" si="126"/>
        <v>0</v>
      </c>
      <c r="CB523" s="114"/>
      <c r="CC523" s="114">
        <f>VLOOKUP($C523,'1 预算编制表单'!$C:$BJ,48,FALSE)</f>
        <v>0</v>
      </c>
      <c r="CD523" s="114">
        <f t="shared" si="127"/>
        <v>0</v>
      </c>
      <c r="CE523" s="114"/>
      <c r="CF523" s="114">
        <f>VLOOKUP($C523,'1 预算编制表单'!$C:$BJ,51,FALSE)</f>
        <v>0</v>
      </c>
      <c r="CG523" s="114">
        <f t="shared" si="128"/>
        <v>0</v>
      </c>
      <c r="CH523" s="114"/>
      <c r="CI523" s="114">
        <f>VLOOKUP($C523,'1 预算编制表单'!$C:$BJ,54,FALSE)</f>
        <v>0</v>
      </c>
      <c r="CJ523" s="114">
        <f t="shared" si="129"/>
        <v>0</v>
      </c>
      <c r="CK523" s="114"/>
      <c r="CL523" s="114">
        <f>VLOOKUP($C523,'1 预算编制表单'!$C:$BJ,57,FALSE)</f>
        <v>0</v>
      </c>
      <c r="CM523" s="114">
        <f t="shared" si="130"/>
        <v>0</v>
      </c>
      <c r="CN523" s="114"/>
      <c r="CO523" s="114">
        <f>VLOOKUP($C523,'1 预算编制表单'!$C:$BJ,60,FALSE)</f>
        <v>0</v>
      </c>
      <c r="CP523" s="114">
        <f t="shared" si="131"/>
        <v>0</v>
      </c>
      <c r="CQ523" s="114"/>
    </row>
    <row r="524" ht="24" customHeight="1" outlineLevel="1" spans="1:95">
      <c r="A524" s="22"/>
      <c r="B524" s="109" t="s">
        <v>787</v>
      </c>
      <c r="C524" s="110" t="s">
        <v>1911</v>
      </c>
      <c r="D524" s="22" t="s">
        <v>1912</v>
      </c>
      <c r="E524" s="109"/>
      <c r="F524" s="109"/>
      <c r="G524" s="109"/>
      <c r="H524" s="111">
        <f t="shared" si="105"/>
        <v>0</v>
      </c>
      <c r="I524" s="111">
        <f t="shared" si="106"/>
        <v>0</v>
      </c>
      <c r="J524" s="111">
        <f t="shared" si="107"/>
        <v>0</v>
      </c>
      <c r="K524" s="111"/>
      <c r="L524" s="144"/>
      <c r="M524" s="144"/>
      <c r="N524" s="111"/>
      <c r="O524" s="144"/>
      <c r="P524" s="111"/>
      <c r="Q524" s="111"/>
      <c r="R524" s="111"/>
      <c r="S524" s="111"/>
      <c r="T524" s="111"/>
      <c r="U524" s="111"/>
      <c r="V524" s="111"/>
      <c r="W524" s="111"/>
      <c r="X524" s="111">
        <f>VLOOKUP($C524,'1 预算编制表单'!$C:$BJ,27,FALSE)</f>
        <v>0</v>
      </c>
      <c r="Y524" s="111">
        <f t="shared" si="108"/>
        <v>0</v>
      </c>
      <c r="Z524" s="111">
        <f>Z525+Z526</f>
        <v>0</v>
      </c>
      <c r="AA524" s="111">
        <f>VLOOKUP($C524,'1 预算编制表单'!$C:$BJ,30,FALSE)</f>
        <v>0</v>
      </c>
      <c r="AB524" s="111">
        <f t="shared" si="109"/>
        <v>0</v>
      </c>
      <c r="AC524" s="111">
        <f>AC525+AC526</f>
        <v>0</v>
      </c>
      <c r="AD524" s="111">
        <f>VLOOKUP($C524,'1 预算编制表单'!$C:$BJ,33,FALSE)</f>
        <v>0</v>
      </c>
      <c r="AE524" s="111">
        <f t="shared" si="110"/>
        <v>0</v>
      </c>
      <c r="AF524" s="111">
        <f>AF525+AF526</f>
        <v>0</v>
      </c>
      <c r="AG524" s="111">
        <f>VLOOKUP($C524,'1 预算编制表单'!$C:$BJ,36,FALSE)</f>
        <v>0</v>
      </c>
      <c r="AH524" s="111">
        <f t="shared" si="111"/>
        <v>0</v>
      </c>
      <c r="AI524" s="111">
        <f>AI525+AI526</f>
        <v>0</v>
      </c>
      <c r="AJ524" s="111">
        <f>VLOOKUP($C524,'1 预算编制表单'!$C:$BJ,39,FALSE)</f>
        <v>0</v>
      </c>
      <c r="AK524" s="111">
        <f t="shared" si="112"/>
        <v>0</v>
      </c>
      <c r="AL524" s="111">
        <f>AL525+AL526</f>
        <v>0</v>
      </c>
      <c r="AM524" s="111">
        <f>VLOOKUP($C524,'1 预算编制表单'!$C:$BJ,42,FALSE)</f>
        <v>0</v>
      </c>
      <c r="AN524" s="111">
        <f t="shared" si="113"/>
        <v>0</v>
      </c>
      <c r="AO524" s="111">
        <f>AO525+AO526</f>
        <v>0</v>
      </c>
      <c r="AP524" s="111">
        <f>VLOOKUP($C524,'1 预算编制表单'!$C:$BJ,45,FALSE)</f>
        <v>0</v>
      </c>
      <c r="AQ524" s="111">
        <f t="shared" si="114"/>
        <v>0</v>
      </c>
      <c r="AR524" s="111">
        <f>AR525+AR526</f>
        <v>0</v>
      </c>
      <c r="AS524" s="111">
        <f>VLOOKUP($C524,'1 预算编制表单'!$C:$BJ,48,FALSE)</f>
        <v>0</v>
      </c>
      <c r="AT524" s="111">
        <f t="shared" si="115"/>
        <v>0</v>
      </c>
      <c r="AU524" s="111">
        <f>AU525+AU526</f>
        <v>0</v>
      </c>
      <c r="AV524" s="111">
        <f>VLOOKUP($C524,'1 预算编制表单'!$C:$BJ,51,FALSE)</f>
        <v>0</v>
      </c>
      <c r="AW524" s="111">
        <f t="shared" si="116"/>
        <v>0</v>
      </c>
      <c r="AX524" s="111">
        <f>AX525+AX526</f>
        <v>0</v>
      </c>
      <c r="AY524" s="111">
        <f>VLOOKUP($C524,'1 预算编制表单'!$C:$BJ,54,FALSE)</f>
        <v>0</v>
      </c>
      <c r="AZ524" s="111">
        <f t="shared" si="117"/>
        <v>0</v>
      </c>
      <c r="BA524" s="111">
        <f>BA525+BA526</f>
        <v>0</v>
      </c>
      <c r="BB524" s="111">
        <f>VLOOKUP($C524,'1 预算编制表单'!$C:$BJ,57,FALSE)</f>
        <v>0</v>
      </c>
      <c r="BC524" s="111">
        <f t="shared" si="118"/>
        <v>0</v>
      </c>
      <c r="BD524" s="111">
        <f>BD525+BD526</f>
        <v>0</v>
      </c>
      <c r="BE524" s="111">
        <f>VLOOKUP($C524,'1 预算编制表单'!$C:$BJ,60,FALSE)</f>
        <v>0</v>
      </c>
      <c r="BF524" s="111">
        <f t="shared" si="119"/>
        <v>0</v>
      </c>
      <c r="BG524" s="111">
        <f>BG525+BG526</f>
        <v>0</v>
      </c>
      <c r="BH524" s="111">
        <f>VLOOKUP($C524,'1 预算编制表单'!$C:$BJ,27,FALSE)</f>
        <v>0</v>
      </c>
      <c r="BI524" s="111">
        <f t="shared" si="120"/>
        <v>0</v>
      </c>
      <c r="BJ524" s="111">
        <f>BJ525+BJ526</f>
        <v>0</v>
      </c>
      <c r="BK524" s="111">
        <f>VLOOKUP($C524,'1 预算编制表单'!$C:$BJ,30,FALSE)</f>
        <v>0</v>
      </c>
      <c r="BL524" s="111">
        <f t="shared" si="121"/>
        <v>0</v>
      </c>
      <c r="BM524" s="111">
        <f>BM525+BM526</f>
        <v>0</v>
      </c>
      <c r="BN524" s="111">
        <f>VLOOKUP($C524,'1 预算编制表单'!$C:$BJ,33,FALSE)</f>
        <v>0</v>
      </c>
      <c r="BO524" s="111">
        <f t="shared" si="122"/>
        <v>0</v>
      </c>
      <c r="BP524" s="111">
        <f>BP525+BP526</f>
        <v>0</v>
      </c>
      <c r="BQ524" s="111">
        <f>VLOOKUP($C524,'1 预算编制表单'!$C:$BJ,36,FALSE)</f>
        <v>0</v>
      </c>
      <c r="BR524" s="111">
        <f t="shared" si="123"/>
        <v>0</v>
      </c>
      <c r="BS524" s="111">
        <f>BS525+BS526</f>
        <v>0</v>
      </c>
      <c r="BT524" s="111">
        <f>VLOOKUP($C524,'1 预算编制表单'!$C:$BJ,39,FALSE)</f>
        <v>0</v>
      </c>
      <c r="BU524" s="111">
        <f t="shared" si="124"/>
        <v>0</v>
      </c>
      <c r="BV524" s="111">
        <f>BV525+BV526</f>
        <v>0</v>
      </c>
      <c r="BW524" s="111">
        <f>VLOOKUP($C524,'1 预算编制表单'!$C:$BJ,42,FALSE)</f>
        <v>0</v>
      </c>
      <c r="BX524" s="111">
        <f t="shared" si="125"/>
        <v>0</v>
      </c>
      <c r="BY524" s="111">
        <f>BY525+BY526</f>
        <v>0</v>
      </c>
      <c r="BZ524" s="111">
        <f>VLOOKUP($C524,'1 预算编制表单'!$C:$BJ,45,FALSE)</f>
        <v>0</v>
      </c>
      <c r="CA524" s="111">
        <f t="shared" si="126"/>
        <v>0</v>
      </c>
      <c r="CB524" s="111">
        <f>CB525+CB526</f>
        <v>0</v>
      </c>
      <c r="CC524" s="111">
        <f>VLOOKUP($C524,'1 预算编制表单'!$C:$BJ,48,FALSE)</f>
        <v>0</v>
      </c>
      <c r="CD524" s="111">
        <f t="shared" si="127"/>
        <v>0</v>
      </c>
      <c r="CE524" s="111">
        <f>CE525+CE526</f>
        <v>0</v>
      </c>
      <c r="CF524" s="111">
        <f>VLOOKUP($C524,'1 预算编制表单'!$C:$BJ,51,FALSE)</f>
        <v>0</v>
      </c>
      <c r="CG524" s="111">
        <f t="shared" si="128"/>
        <v>0</v>
      </c>
      <c r="CH524" s="111">
        <f>CH525+CH526</f>
        <v>0</v>
      </c>
      <c r="CI524" s="111">
        <f>VLOOKUP($C524,'1 预算编制表单'!$C:$BJ,54,FALSE)</f>
        <v>0</v>
      </c>
      <c r="CJ524" s="111">
        <f t="shared" si="129"/>
        <v>0</v>
      </c>
      <c r="CK524" s="111">
        <f>CK525+CK526</f>
        <v>0</v>
      </c>
      <c r="CL524" s="111">
        <f>VLOOKUP($C524,'1 预算编制表单'!$C:$BJ,57,FALSE)</f>
        <v>0</v>
      </c>
      <c r="CM524" s="111">
        <f t="shared" si="130"/>
        <v>0</v>
      </c>
      <c r="CN524" s="111">
        <f>CN525+CN526</f>
        <v>0</v>
      </c>
      <c r="CO524" s="111">
        <f>VLOOKUP($C524,'1 预算编制表单'!$C:$BJ,60,FALSE)</f>
        <v>0</v>
      </c>
      <c r="CP524" s="111">
        <f t="shared" si="131"/>
        <v>0</v>
      </c>
      <c r="CQ524" s="111">
        <f>CQ525+CQ526</f>
        <v>0</v>
      </c>
    </row>
    <row r="525" ht="24" customHeight="1" outlineLevel="2" spans="1:95">
      <c r="A525" s="49"/>
      <c r="B525" s="112" t="s">
        <v>787</v>
      </c>
      <c r="C525" s="113" t="s">
        <v>1913</v>
      </c>
      <c r="D525" s="49" t="s">
        <v>1914</v>
      </c>
      <c r="E525" s="112"/>
      <c r="F525" s="112"/>
      <c r="G525" s="112"/>
      <c r="H525" s="114">
        <f t="shared" si="105"/>
        <v>0</v>
      </c>
      <c r="I525" s="114">
        <f t="shared" si="106"/>
        <v>0</v>
      </c>
      <c r="J525" s="114">
        <f t="shared" si="107"/>
        <v>0</v>
      </c>
      <c r="K525" s="114"/>
      <c r="L525" s="145"/>
      <c r="M525" s="145"/>
      <c r="N525" s="114"/>
      <c r="O525" s="145"/>
      <c r="P525" s="114"/>
      <c r="Q525" s="114"/>
      <c r="R525" s="114"/>
      <c r="S525" s="114"/>
      <c r="T525" s="114"/>
      <c r="U525" s="114"/>
      <c r="V525" s="114"/>
      <c r="W525" s="114"/>
      <c r="X525" s="114">
        <f>VLOOKUP($C525,'1 预算编制表单'!$C:$BJ,27,FALSE)</f>
        <v>0</v>
      </c>
      <c r="Y525" s="114">
        <f t="shared" si="108"/>
        <v>0</v>
      </c>
      <c r="Z525" s="114">
        <f>SUMIF(物资过程计算表!$B:$B,$C525,物资过程计算表!$D:$D)</f>
        <v>0</v>
      </c>
      <c r="AA525" s="114">
        <f>VLOOKUP($C525,'1 预算编制表单'!$C:$BJ,30,FALSE)</f>
        <v>0</v>
      </c>
      <c r="AB525" s="114">
        <f t="shared" si="109"/>
        <v>0</v>
      </c>
      <c r="AC525" s="114">
        <f>SUMIF(物资过程计算表!$B:$B,$C525,物资过程计算表!E:E)</f>
        <v>0</v>
      </c>
      <c r="AD525" s="114">
        <f>VLOOKUP($C525,'1 预算编制表单'!$C:$BJ,33,FALSE)</f>
        <v>0</v>
      </c>
      <c r="AE525" s="114">
        <f t="shared" si="110"/>
        <v>0</v>
      </c>
      <c r="AF525" s="114">
        <f>SUMIF(物资过程计算表!$B:$B,$C525,物资过程计算表!F:F)</f>
        <v>0</v>
      </c>
      <c r="AG525" s="114">
        <f>VLOOKUP($C525,'1 预算编制表单'!$C:$BJ,36,FALSE)</f>
        <v>0</v>
      </c>
      <c r="AH525" s="114">
        <f t="shared" si="111"/>
        <v>0</v>
      </c>
      <c r="AI525" s="114">
        <f>SUMIF(物资过程计算表!$B:$B,$C525,物资过程计算表!G:G)</f>
        <v>0</v>
      </c>
      <c r="AJ525" s="114">
        <f>VLOOKUP($C525,'1 预算编制表单'!$C:$BJ,39,FALSE)</f>
        <v>0</v>
      </c>
      <c r="AK525" s="114">
        <f t="shared" si="112"/>
        <v>0</v>
      </c>
      <c r="AL525" s="114">
        <f>SUMIF(物资过程计算表!$B:$B,$C525,物资过程计算表!H:H)</f>
        <v>0</v>
      </c>
      <c r="AM525" s="114">
        <f>VLOOKUP($C525,'1 预算编制表单'!$C:$BJ,42,FALSE)</f>
        <v>0</v>
      </c>
      <c r="AN525" s="114">
        <f t="shared" si="113"/>
        <v>0</v>
      </c>
      <c r="AO525" s="114">
        <f>SUMIF(物资过程计算表!$B:$B,$C525,物资过程计算表!I:I)</f>
        <v>0</v>
      </c>
      <c r="AP525" s="114">
        <f>VLOOKUP($C525,'1 预算编制表单'!$C:$BJ,45,FALSE)</f>
        <v>0</v>
      </c>
      <c r="AQ525" s="114">
        <f t="shared" si="114"/>
        <v>0</v>
      </c>
      <c r="AR525" s="114">
        <f>SUMIF(物资过程计算表!$B:$B,$C525,物资过程计算表!J:J)</f>
        <v>0</v>
      </c>
      <c r="AS525" s="114">
        <f>VLOOKUP($C525,'1 预算编制表单'!$C:$BJ,48,FALSE)</f>
        <v>0</v>
      </c>
      <c r="AT525" s="114">
        <f t="shared" si="115"/>
        <v>0</v>
      </c>
      <c r="AU525" s="114">
        <f>SUMIF(物资过程计算表!$B:$B,$C525,物资过程计算表!K:K)</f>
        <v>0</v>
      </c>
      <c r="AV525" s="114">
        <f>VLOOKUP($C525,'1 预算编制表单'!$C:$BJ,51,FALSE)</f>
        <v>0</v>
      </c>
      <c r="AW525" s="114">
        <f t="shared" si="116"/>
        <v>0</v>
      </c>
      <c r="AX525" s="114">
        <f>SUMIF(物资过程计算表!$B:$B,$C525,物资过程计算表!L:L)</f>
        <v>0</v>
      </c>
      <c r="AY525" s="114">
        <f>VLOOKUP($C525,'1 预算编制表单'!$C:$BJ,54,FALSE)</f>
        <v>0</v>
      </c>
      <c r="AZ525" s="114">
        <f t="shared" si="117"/>
        <v>0</v>
      </c>
      <c r="BA525" s="114">
        <f>SUMIF(物资过程计算表!$B:$B,$C525,物资过程计算表!M:M)</f>
        <v>0</v>
      </c>
      <c r="BB525" s="114">
        <f>VLOOKUP($C525,'1 预算编制表单'!$C:$BJ,57,FALSE)</f>
        <v>0</v>
      </c>
      <c r="BC525" s="114">
        <f t="shared" si="118"/>
        <v>0</v>
      </c>
      <c r="BD525" s="114">
        <f>SUMIF(物资过程计算表!$B:$B,$C525,物资过程计算表!N:N)</f>
        <v>0</v>
      </c>
      <c r="BE525" s="114">
        <f>VLOOKUP($C525,'1 预算编制表单'!$C:$BJ,60,FALSE)</f>
        <v>0</v>
      </c>
      <c r="BF525" s="114">
        <f t="shared" si="119"/>
        <v>0</v>
      </c>
      <c r="BG525" s="114">
        <f>SUMIF(物资过程计算表!$B:$B,$C525,物资过程计算表!O:O)</f>
        <v>0</v>
      </c>
      <c r="BH525" s="114">
        <f>VLOOKUP($C525,'1 预算编制表单'!$C:$BJ,27,FALSE)</f>
        <v>0</v>
      </c>
      <c r="BI525" s="114">
        <f t="shared" si="120"/>
        <v>0</v>
      </c>
      <c r="BJ525" s="114"/>
      <c r="BK525" s="114">
        <f>VLOOKUP($C525,'1 预算编制表单'!$C:$BJ,30,FALSE)</f>
        <v>0</v>
      </c>
      <c r="BL525" s="114">
        <f t="shared" si="121"/>
        <v>0</v>
      </c>
      <c r="BM525" s="114"/>
      <c r="BN525" s="114">
        <f>VLOOKUP($C525,'1 预算编制表单'!$C:$BJ,33,FALSE)</f>
        <v>0</v>
      </c>
      <c r="BO525" s="114">
        <f t="shared" si="122"/>
        <v>0</v>
      </c>
      <c r="BP525" s="114"/>
      <c r="BQ525" s="114">
        <f>VLOOKUP($C525,'1 预算编制表单'!$C:$BJ,36,FALSE)</f>
        <v>0</v>
      </c>
      <c r="BR525" s="114">
        <f t="shared" si="123"/>
        <v>0</v>
      </c>
      <c r="BS525" s="114"/>
      <c r="BT525" s="114">
        <f>VLOOKUP($C525,'1 预算编制表单'!$C:$BJ,39,FALSE)</f>
        <v>0</v>
      </c>
      <c r="BU525" s="114">
        <f t="shared" si="124"/>
        <v>0</v>
      </c>
      <c r="BV525" s="114"/>
      <c r="BW525" s="114">
        <f>VLOOKUP($C525,'1 预算编制表单'!$C:$BJ,42,FALSE)</f>
        <v>0</v>
      </c>
      <c r="BX525" s="114">
        <f t="shared" si="125"/>
        <v>0</v>
      </c>
      <c r="BY525" s="114"/>
      <c r="BZ525" s="114">
        <f>VLOOKUP($C525,'1 预算编制表单'!$C:$BJ,45,FALSE)</f>
        <v>0</v>
      </c>
      <c r="CA525" s="114">
        <f t="shared" si="126"/>
        <v>0</v>
      </c>
      <c r="CB525" s="114"/>
      <c r="CC525" s="114">
        <f>VLOOKUP($C525,'1 预算编制表单'!$C:$BJ,48,FALSE)</f>
        <v>0</v>
      </c>
      <c r="CD525" s="114">
        <f t="shared" si="127"/>
        <v>0</v>
      </c>
      <c r="CE525" s="114"/>
      <c r="CF525" s="114">
        <f>VLOOKUP($C525,'1 预算编制表单'!$C:$BJ,51,FALSE)</f>
        <v>0</v>
      </c>
      <c r="CG525" s="114">
        <f t="shared" si="128"/>
        <v>0</v>
      </c>
      <c r="CH525" s="114"/>
      <c r="CI525" s="114">
        <f>VLOOKUP($C525,'1 预算编制表单'!$C:$BJ,54,FALSE)</f>
        <v>0</v>
      </c>
      <c r="CJ525" s="114">
        <f t="shared" si="129"/>
        <v>0</v>
      </c>
      <c r="CK525" s="114"/>
      <c r="CL525" s="114">
        <f>VLOOKUP($C525,'1 预算编制表单'!$C:$BJ,57,FALSE)</f>
        <v>0</v>
      </c>
      <c r="CM525" s="114">
        <f t="shared" si="130"/>
        <v>0</v>
      </c>
      <c r="CN525" s="114"/>
      <c r="CO525" s="114">
        <f>VLOOKUP($C525,'1 预算编制表单'!$C:$BJ,60,FALSE)</f>
        <v>0</v>
      </c>
      <c r="CP525" s="114">
        <f t="shared" si="131"/>
        <v>0</v>
      </c>
      <c r="CQ525" s="114"/>
    </row>
    <row r="526" ht="24" customHeight="1" outlineLevel="2" spans="1:95">
      <c r="A526" s="49"/>
      <c r="B526" s="112" t="s">
        <v>787</v>
      </c>
      <c r="C526" s="113" t="s">
        <v>1929</v>
      </c>
      <c r="D526" s="49" t="s">
        <v>1930</v>
      </c>
      <c r="E526" s="112"/>
      <c r="F526" s="112"/>
      <c r="G526" s="112"/>
      <c r="H526" s="114">
        <f t="shared" si="105"/>
        <v>0</v>
      </c>
      <c r="I526" s="114">
        <f t="shared" si="106"/>
        <v>0</v>
      </c>
      <c r="J526" s="114">
        <f t="shared" si="107"/>
        <v>0</v>
      </c>
      <c r="K526" s="114"/>
      <c r="L526" s="145"/>
      <c r="M526" s="145"/>
      <c r="N526" s="114"/>
      <c r="O526" s="145"/>
      <c r="P526" s="114"/>
      <c r="Q526" s="114"/>
      <c r="R526" s="114"/>
      <c r="S526" s="114"/>
      <c r="T526" s="114"/>
      <c r="U526" s="114"/>
      <c r="V526" s="114"/>
      <c r="W526" s="114"/>
      <c r="X526" s="114">
        <f>VLOOKUP($C526,'1 预算编制表单'!$C:$BJ,27,FALSE)</f>
        <v>0</v>
      </c>
      <c r="Y526" s="114">
        <f t="shared" si="108"/>
        <v>0</v>
      </c>
      <c r="Z526" s="114">
        <f>SUMIF(物资过程计算表!$B:$B,$C526,物资过程计算表!$D:$D)</f>
        <v>0</v>
      </c>
      <c r="AA526" s="114">
        <f>VLOOKUP($C526,'1 预算编制表单'!$C:$BJ,30,FALSE)</f>
        <v>0</v>
      </c>
      <c r="AB526" s="114">
        <f t="shared" si="109"/>
        <v>0</v>
      </c>
      <c r="AC526" s="114">
        <f>SUMIF(物资过程计算表!$B:$B,$C526,物资过程计算表!E:E)</f>
        <v>0</v>
      </c>
      <c r="AD526" s="114">
        <f>VLOOKUP($C526,'1 预算编制表单'!$C:$BJ,33,FALSE)</f>
        <v>0</v>
      </c>
      <c r="AE526" s="114">
        <f t="shared" si="110"/>
        <v>0</v>
      </c>
      <c r="AF526" s="114">
        <f>SUMIF(物资过程计算表!$B:$B,$C526,物资过程计算表!F:F)</f>
        <v>0</v>
      </c>
      <c r="AG526" s="114">
        <f>VLOOKUP($C526,'1 预算编制表单'!$C:$BJ,36,FALSE)</f>
        <v>0</v>
      </c>
      <c r="AH526" s="114">
        <f t="shared" si="111"/>
        <v>0</v>
      </c>
      <c r="AI526" s="114">
        <f>SUMIF(物资过程计算表!$B:$B,$C526,物资过程计算表!G:G)</f>
        <v>0</v>
      </c>
      <c r="AJ526" s="114">
        <f>VLOOKUP($C526,'1 预算编制表单'!$C:$BJ,39,FALSE)</f>
        <v>0</v>
      </c>
      <c r="AK526" s="114">
        <f t="shared" si="112"/>
        <v>0</v>
      </c>
      <c r="AL526" s="114">
        <f>SUMIF(物资过程计算表!$B:$B,$C526,物资过程计算表!H:H)</f>
        <v>0</v>
      </c>
      <c r="AM526" s="114">
        <f>VLOOKUP($C526,'1 预算编制表单'!$C:$BJ,42,FALSE)</f>
        <v>0</v>
      </c>
      <c r="AN526" s="114">
        <f t="shared" si="113"/>
        <v>0</v>
      </c>
      <c r="AO526" s="114">
        <f>SUMIF(物资过程计算表!$B:$B,$C526,物资过程计算表!I:I)</f>
        <v>0</v>
      </c>
      <c r="AP526" s="114">
        <f>VLOOKUP($C526,'1 预算编制表单'!$C:$BJ,45,FALSE)</f>
        <v>0</v>
      </c>
      <c r="AQ526" s="114">
        <f t="shared" si="114"/>
        <v>0</v>
      </c>
      <c r="AR526" s="114">
        <f>SUMIF(物资过程计算表!$B:$B,$C526,物资过程计算表!J:J)</f>
        <v>0</v>
      </c>
      <c r="AS526" s="114">
        <f>VLOOKUP($C526,'1 预算编制表单'!$C:$BJ,48,FALSE)</f>
        <v>0</v>
      </c>
      <c r="AT526" s="114">
        <f t="shared" si="115"/>
        <v>0</v>
      </c>
      <c r="AU526" s="114">
        <f>SUMIF(物资过程计算表!$B:$B,$C526,物资过程计算表!K:K)</f>
        <v>0</v>
      </c>
      <c r="AV526" s="114">
        <f>VLOOKUP($C526,'1 预算编制表单'!$C:$BJ,51,FALSE)</f>
        <v>0</v>
      </c>
      <c r="AW526" s="114">
        <f t="shared" si="116"/>
        <v>0</v>
      </c>
      <c r="AX526" s="114">
        <f>SUMIF(物资过程计算表!$B:$B,$C526,物资过程计算表!L:L)</f>
        <v>0</v>
      </c>
      <c r="AY526" s="114">
        <f>VLOOKUP($C526,'1 预算编制表单'!$C:$BJ,54,FALSE)</f>
        <v>0</v>
      </c>
      <c r="AZ526" s="114">
        <f t="shared" si="117"/>
        <v>0</v>
      </c>
      <c r="BA526" s="114">
        <f>SUMIF(物资过程计算表!$B:$B,$C526,物资过程计算表!M:M)</f>
        <v>0</v>
      </c>
      <c r="BB526" s="114">
        <f>VLOOKUP($C526,'1 预算编制表单'!$C:$BJ,57,FALSE)</f>
        <v>0</v>
      </c>
      <c r="BC526" s="114">
        <f t="shared" si="118"/>
        <v>0</v>
      </c>
      <c r="BD526" s="114">
        <f>SUMIF(物资过程计算表!$B:$B,$C526,物资过程计算表!N:N)</f>
        <v>0</v>
      </c>
      <c r="BE526" s="114">
        <f>VLOOKUP($C526,'1 预算编制表单'!$C:$BJ,60,FALSE)</f>
        <v>0</v>
      </c>
      <c r="BF526" s="114">
        <f t="shared" si="119"/>
        <v>0</v>
      </c>
      <c r="BG526" s="114">
        <f>SUMIF(物资过程计算表!$B:$B,$C526,物资过程计算表!O:O)</f>
        <v>0</v>
      </c>
      <c r="BH526" s="114">
        <f>VLOOKUP($C526,'1 预算编制表单'!$C:$BJ,27,FALSE)</f>
        <v>0</v>
      </c>
      <c r="BI526" s="114">
        <f t="shared" si="120"/>
        <v>0</v>
      </c>
      <c r="BJ526" s="114"/>
      <c r="BK526" s="114">
        <f>VLOOKUP($C526,'1 预算编制表单'!$C:$BJ,30,FALSE)</f>
        <v>0</v>
      </c>
      <c r="BL526" s="114">
        <f t="shared" si="121"/>
        <v>0</v>
      </c>
      <c r="BM526" s="114"/>
      <c r="BN526" s="114">
        <f>VLOOKUP($C526,'1 预算编制表单'!$C:$BJ,33,FALSE)</f>
        <v>0</v>
      </c>
      <c r="BO526" s="114">
        <f t="shared" si="122"/>
        <v>0</v>
      </c>
      <c r="BP526" s="114"/>
      <c r="BQ526" s="114">
        <f>VLOOKUP($C526,'1 预算编制表单'!$C:$BJ,36,FALSE)</f>
        <v>0</v>
      </c>
      <c r="BR526" s="114">
        <f t="shared" si="123"/>
        <v>0</v>
      </c>
      <c r="BS526" s="114"/>
      <c r="BT526" s="114">
        <f>VLOOKUP($C526,'1 预算编制表单'!$C:$BJ,39,FALSE)</f>
        <v>0</v>
      </c>
      <c r="BU526" s="114">
        <f t="shared" si="124"/>
        <v>0</v>
      </c>
      <c r="BV526" s="114"/>
      <c r="BW526" s="114">
        <f>VLOOKUP($C526,'1 预算编制表单'!$C:$BJ,42,FALSE)</f>
        <v>0</v>
      </c>
      <c r="BX526" s="114">
        <f t="shared" si="125"/>
        <v>0</v>
      </c>
      <c r="BY526" s="114"/>
      <c r="BZ526" s="114">
        <f>VLOOKUP($C526,'1 预算编制表单'!$C:$BJ,45,FALSE)</f>
        <v>0</v>
      </c>
      <c r="CA526" s="114">
        <f t="shared" si="126"/>
        <v>0</v>
      </c>
      <c r="CB526" s="114"/>
      <c r="CC526" s="114">
        <f>VLOOKUP($C526,'1 预算编制表单'!$C:$BJ,48,FALSE)</f>
        <v>0</v>
      </c>
      <c r="CD526" s="114">
        <f t="shared" si="127"/>
        <v>0</v>
      </c>
      <c r="CE526" s="114"/>
      <c r="CF526" s="114">
        <f>VLOOKUP($C526,'1 预算编制表单'!$C:$BJ,51,FALSE)</f>
        <v>0</v>
      </c>
      <c r="CG526" s="114">
        <f t="shared" si="128"/>
        <v>0</v>
      </c>
      <c r="CH526" s="114"/>
      <c r="CI526" s="114">
        <f>VLOOKUP($C526,'1 预算编制表单'!$C:$BJ,54,FALSE)</f>
        <v>0</v>
      </c>
      <c r="CJ526" s="114">
        <f t="shared" si="129"/>
        <v>0</v>
      </c>
      <c r="CK526" s="114"/>
      <c r="CL526" s="114">
        <f>VLOOKUP($C526,'1 预算编制表单'!$C:$BJ,57,FALSE)</f>
        <v>0</v>
      </c>
      <c r="CM526" s="114">
        <f t="shared" si="130"/>
        <v>0</v>
      </c>
      <c r="CN526" s="114"/>
      <c r="CO526" s="114">
        <f>VLOOKUP($C526,'1 预算编制表单'!$C:$BJ,60,FALSE)</f>
        <v>0</v>
      </c>
      <c r="CP526" s="114">
        <f t="shared" si="131"/>
        <v>0</v>
      </c>
      <c r="CQ526" s="114"/>
    </row>
    <row r="527" ht="24" customHeight="1" outlineLevel="1" spans="1:95">
      <c r="A527" s="22"/>
      <c r="B527" s="109" t="s">
        <v>787</v>
      </c>
      <c r="C527" s="110" t="s">
        <v>1952</v>
      </c>
      <c r="D527" s="22" t="s">
        <v>1953</v>
      </c>
      <c r="E527" s="109"/>
      <c r="F527" s="109"/>
      <c r="G527" s="109"/>
      <c r="H527" s="111">
        <f t="shared" si="105"/>
        <v>0</v>
      </c>
      <c r="I527" s="111">
        <f t="shared" si="106"/>
        <v>0</v>
      </c>
      <c r="J527" s="111">
        <f t="shared" si="107"/>
        <v>0</v>
      </c>
      <c r="K527" s="111"/>
      <c r="L527" s="144"/>
      <c r="M527" s="144"/>
      <c r="N527" s="111"/>
      <c r="O527" s="144"/>
      <c r="P527" s="111"/>
      <c r="Q527" s="111"/>
      <c r="R527" s="111"/>
      <c r="S527" s="111"/>
      <c r="T527" s="111"/>
      <c r="U527" s="111"/>
      <c r="V527" s="111"/>
      <c r="W527" s="111"/>
      <c r="X527" s="111">
        <f>VLOOKUP($C527,'1 预算编制表单'!$C:$BJ,27,FALSE)</f>
        <v>0</v>
      </c>
      <c r="Y527" s="111">
        <f t="shared" si="108"/>
        <v>0</v>
      </c>
      <c r="Z527" s="111">
        <f>Z528+Z529+Z530</f>
        <v>0</v>
      </c>
      <c r="AA527" s="111">
        <f>VLOOKUP($C527,'1 预算编制表单'!$C:$BJ,30,FALSE)</f>
        <v>0</v>
      </c>
      <c r="AB527" s="111">
        <f t="shared" si="109"/>
        <v>0</v>
      </c>
      <c r="AC527" s="111">
        <f>AC528+AC529+AC530</f>
        <v>0</v>
      </c>
      <c r="AD527" s="111">
        <f>VLOOKUP($C527,'1 预算编制表单'!$C:$BJ,33,FALSE)</f>
        <v>0</v>
      </c>
      <c r="AE527" s="111">
        <f t="shared" si="110"/>
        <v>0</v>
      </c>
      <c r="AF527" s="111">
        <f>AF528+AF529+AF530</f>
        <v>0</v>
      </c>
      <c r="AG527" s="111">
        <f>VLOOKUP($C527,'1 预算编制表单'!$C:$BJ,36,FALSE)</f>
        <v>0</v>
      </c>
      <c r="AH527" s="111">
        <f t="shared" si="111"/>
        <v>0</v>
      </c>
      <c r="AI527" s="111">
        <f>AI528+AI529+AI530</f>
        <v>0</v>
      </c>
      <c r="AJ527" s="111">
        <f>VLOOKUP($C527,'1 预算编制表单'!$C:$BJ,39,FALSE)</f>
        <v>0</v>
      </c>
      <c r="AK527" s="111">
        <f t="shared" si="112"/>
        <v>0</v>
      </c>
      <c r="AL527" s="111">
        <f>AL528+AL529+AL530</f>
        <v>0</v>
      </c>
      <c r="AM527" s="111">
        <f>VLOOKUP($C527,'1 预算编制表单'!$C:$BJ,42,FALSE)</f>
        <v>0</v>
      </c>
      <c r="AN527" s="111">
        <f t="shared" si="113"/>
        <v>0</v>
      </c>
      <c r="AO527" s="111">
        <f>AO528+AO529+AO530</f>
        <v>0</v>
      </c>
      <c r="AP527" s="111">
        <f>VLOOKUP($C527,'1 预算编制表单'!$C:$BJ,45,FALSE)</f>
        <v>0</v>
      </c>
      <c r="AQ527" s="111">
        <f t="shared" si="114"/>
        <v>0</v>
      </c>
      <c r="AR527" s="111">
        <f>AR528+AR529+AR530</f>
        <v>0</v>
      </c>
      <c r="AS527" s="111">
        <f>VLOOKUP($C527,'1 预算编制表单'!$C:$BJ,48,FALSE)</f>
        <v>0</v>
      </c>
      <c r="AT527" s="111">
        <f t="shared" si="115"/>
        <v>0</v>
      </c>
      <c r="AU527" s="111">
        <f>AU528+AU529+AU530</f>
        <v>0</v>
      </c>
      <c r="AV527" s="111">
        <f>VLOOKUP($C527,'1 预算编制表单'!$C:$BJ,51,FALSE)</f>
        <v>0</v>
      </c>
      <c r="AW527" s="111">
        <f t="shared" si="116"/>
        <v>0</v>
      </c>
      <c r="AX527" s="111">
        <f>AX528+AX529+AX530</f>
        <v>0</v>
      </c>
      <c r="AY527" s="111">
        <f>VLOOKUP($C527,'1 预算编制表单'!$C:$BJ,54,FALSE)</f>
        <v>0</v>
      </c>
      <c r="AZ527" s="111">
        <f t="shared" si="117"/>
        <v>0</v>
      </c>
      <c r="BA527" s="111">
        <f>BA528+BA529+BA530</f>
        <v>0</v>
      </c>
      <c r="BB527" s="111">
        <f>VLOOKUP($C527,'1 预算编制表单'!$C:$BJ,57,FALSE)</f>
        <v>0</v>
      </c>
      <c r="BC527" s="111">
        <f t="shared" si="118"/>
        <v>0</v>
      </c>
      <c r="BD527" s="111">
        <f>BD528+BD529+BD530</f>
        <v>0</v>
      </c>
      <c r="BE527" s="111">
        <f>VLOOKUP($C527,'1 预算编制表单'!$C:$BJ,60,FALSE)</f>
        <v>0</v>
      </c>
      <c r="BF527" s="111">
        <f t="shared" si="119"/>
        <v>0</v>
      </c>
      <c r="BG527" s="111">
        <f>BG528+BG529+BG530</f>
        <v>0</v>
      </c>
      <c r="BH527" s="111">
        <f>VLOOKUP($C527,'1 预算编制表单'!$C:$BJ,27,FALSE)</f>
        <v>0</v>
      </c>
      <c r="BI527" s="111">
        <f t="shared" si="120"/>
        <v>0</v>
      </c>
      <c r="BJ527" s="111">
        <f>BJ528+BJ529+BJ530</f>
        <v>0</v>
      </c>
      <c r="BK527" s="111">
        <f>VLOOKUP($C527,'1 预算编制表单'!$C:$BJ,30,FALSE)</f>
        <v>0</v>
      </c>
      <c r="BL527" s="111">
        <f t="shared" si="121"/>
        <v>0</v>
      </c>
      <c r="BM527" s="111">
        <f>BM528+BM529+BM530</f>
        <v>0</v>
      </c>
      <c r="BN527" s="111">
        <f>VLOOKUP($C527,'1 预算编制表单'!$C:$BJ,33,FALSE)</f>
        <v>0</v>
      </c>
      <c r="BO527" s="111">
        <f t="shared" si="122"/>
        <v>0</v>
      </c>
      <c r="BP527" s="111">
        <f>BP528+BP529+BP530</f>
        <v>0</v>
      </c>
      <c r="BQ527" s="111">
        <f>VLOOKUP($C527,'1 预算编制表单'!$C:$BJ,36,FALSE)</f>
        <v>0</v>
      </c>
      <c r="BR527" s="111">
        <f t="shared" si="123"/>
        <v>0</v>
      </c>
      <c r="BS527" s="111">
        <f>BS528+BS529+BS530</f>
        <v>0</v>
      </c>
      <c r="BT527" s="111">
        <f>VLOOKUP($C527,'1 预算编制表单'!$C:$BJ,39,FALSE)</f>
        <v>0</v>
      </c>
      <c r="BU527" s="111">
        <f t="shared" si="124"/>
        <v>0</v>
      </c>
      <c r="BV527" s="111">
        <f>BV528+BV529+BV530</f>
        <v>0</v>
      </c>
      <c r="BW527" s="111">
        <f>VLOOKUP($C527,'1 预算编制表单'!$C:$BJ,42,FALSE)</f>
        <v>0</v>
      </c>
      <c r="BX527" s="111">
        <f t="shared" si="125"/>
        <v>0</v>
      </c>
      <c r="BY527" s="111">
        <f>BY528+BY529+BY530</f>
        <v>0</v>
      </c>
      <c r="BZ527" s="111">
        <f>VLOOKUP($C527,'1 预算编制表单'!$C:$BJ,45,FALSE)</f>
        <v>0</v>
      </c>
      <c r="CA527" s="111">
        <f t="shared" si="126"/>
        <v>0</v>
      </c>
      <c r="CB527" s="111">
        <f>CB528+CB529+CB530</f>
        <v>0</v>
      </c>
      <c r="CC527" s="111">
        <f>VLOOKUP($C527,'1 预算编制表单'!$C:$BJ,48,FALSE)</f>
        <v>0</v>
      </c>
      <c r="CD527" s="111">
        <f t="shared" si="127"/>
        <v>0</v>
      </c>
      <c r="CE527" s="111">
        <f>CE528+CE529+CE530</f>
        <v>0</v>
      </c>
      <c r="CF527" s="111">
        <f>VLOOKUP($C527,'1 预算编制表单'!$C:$BJ,51,FALSE)</f>
        <v>0</v>
      </c>
      <c r="CG527" s="111">
        <f t="shared" si="128"/>
        <v>0</v>
      </c>
      <c r="CH527" s="111">
        <f>CH528+CH529+CH530</f>
        <v>0</v>
      </c>
      <c r="CI527" s="111">
        <f>VLOOKUP($C527,'1 预算编制表单'!$C:$BJ,54,FALSE)</f>
        <v>0</v>
      </c>
      <c r="CJ527" s="111">
        <f t="shared" si="129"/>
        <v>0</v>
      </c>
      <c r="CK527" s="111">
        <f>CK528+CK529+CK530</f>
        <v>0</v>
      </c>
      <c r="CL527" s="111">
        <f>VLOOKUP($C527,'1 预算编制表单'!$C:$BJ,57,FALSE)</f>
        <v>0</v>
      </c>
      <c r="CM527" s="111">
        <f t="shared" si="130"/>
        <v>0</v>
      </c>
      <c r="CN527" s="111">
        <f>CN528+CN529+CN530</f>
        <v>0</v>
      </c>
      <c r="CO527" s="111">
        <f>VLOOKUP($C527,'1 预算编制表单'!$C:$BJ,60,FALSE)</f>
        <v>0</v>
      </c>
      <c r="CP527" s="111">
        <f t="shared" si="131"/>
        <v>0</v>
      </c>
      <c r="CQ527" s="111">
        <f>CQ528+CQ529+CQ530</f>
        <v>0</v>
      </c>
    </row>
    <row r="528" ht="24" customHeight="1" outlineLevel="2" spans="1:95">
      <c r="A528" s="49"/>
      <c r="B528" s="112" t="s">
        <v>787</v>
      </c>
      <c r="C528" s="113" t="s">
        <v>1954</v>
      </c>
      <c r="D528" s="49" t="s">
        <v>1955</v>
      </c>
      <c r="E528" s="112"/>
      <c r="F528" s="112"/>
      <c r="G528" s="112"/>
      <c r="H528" s="114">
        <f t="shared" si="105"/>
        <v>0</v>
      </c>
      <c r="I528" s="114">
        <f t="shared" si="106"/>
        <v>0</v>
      </c>
      <c r="J528" s="114">
        <f t="shared" si="107"/>
        <v>0</v>
      </c>
      <c r="K528" s="114"/>
      <c r="L528" s="145"/>
      <c r="M528" s="145"/>
      <c r="N528" s="114"/>
      <c r="O528" s="145"/>
      <c r="P528" s="114"/>
      <c r="Q528" s="114"/>
      <c r="R528" s="114"/>
      <c r="S528" s="114"/>
      <c r="T528" s="114"/>
      <c r="U528" s="114"/>
      <c r="V528" s="114"/>
      <c r="W528" s="114"/>
      <c r="X528" s="114">
        <f>VLOOKUP($C528,'1 预算编制表单'!$C:$BJ,27,FALSE)</f>
        <v>0</v>
      </c>
      <c r="Y528" s="114">
        <f t="shared" si="108"/>
        <v>0</v>
      </c>
      <c r="Z528" s="114">
        <f>SUMIF(物资过程计算表!$B:$B,$C528,物资过程计算表!$D:$D)</f>
        <v>0</v>
      </c>
      <c r="AA528" s="114">
        <f>VLOOKUP($C528,'1 预算编制表单'!$C:$BJ,30,FALSE)</f>
        <v>0</v>
      </c>
      <c r="AB528" s="114">
        <f t="shared" si="109"/>
        <v>0</v>
      </c>
      <c r="AC528" s="114">
        <f>SUMIF(物资过程计算表!$B:$B,$C528,物资过程计算表!E:E)</f>
        <v>0</v>
      </c>
      <c r="AD528" s="114">
        <f>VLOOKUP($C528,'1 预算编制表单'!$C:$BJ,33,FALSE)</f>
        <v>0</v>
      </c>
      <c r="AE528" s="114">
        <f t="shared" si="110"/>
        <v>0</v>
      </c>
      <c r="AF528" s="114">
        <f>SUMIF(物资过程计算表!$B:$B,$C528,物资过程计算表!F:F)</f>
        <v>0</v>
      </c>
      <c r="AG528" s="114">
        <f>VLOOKUP($C528,'1 预算编制表单'!$C:$BJ,36,FALSE)</f>
        <v>0</v>
      </c>
      <c r="AH528" s="114">
        <f t="shared" si="111"/>
        <v>0</v>
      </c>
      <c r="AI528" s="114">
        <f>SUMIF(物资过程计算表!$B:$B,$C528,物资过程计算表!G:G)</f>
        <v>0</v>
      </c>
      <c r="AJ528" s="114">
        <f>VLOOKUP($C528,'1 预算编制表单'!$C:$BJ,39,FALSE)</f>
        <v>0</v>
      </c>
      <c r="AK528" s="114">
        <f t="shared" si="112"/>
        <v>0</v>
      </c>
      <c r="AL528" s="114">
        <f>SUMIF(物资过程计算表!$B:$B,$C528,物资过程计算表!H:H)</f>
        <v>0</v>
      </c>
      <c r="AM528" s="114">
        <f>VLOOKUP($C528,'1 预算编制表单'!$C:$BJ,42,FALSE)</f>
        <v>0</v>
      </c>
      <c r="AN528" s="114">
        <f t="shared" si="113"/>
        <v>0</v>
      </c>
      <c r="AO528" s="114">
        <f>SUMIF(物资过程计算表!$B:$B,$C528,物资过程计算表!I:I)</f>
        <v>0</v>
      </c>
      <c r="AP528" s="114">
        <f>VLOOKUP($C528,'1 预算编制表单'!$C:$BJ,45,FALSE)</f>
        <v>0</v>
      </c>
      <c r="AQ528" s="114">
        <f t="shared" si="114"/>
        <v>0</v>
      </c>
      <c r="AR528" s="114">
        <f>SUMIF(物资过程计算表!$B:$B,$C528,物资过程计算表!J:J)</f>
        <v>0</v>
      </c>
      <c r="AS528" s="114">
        <f>VLOOKUP($C528,'1 预算编制表单'!$C:$BJ,48,FALSE)</f>
        <v>0</v>
      </c>
      <c r="AT528" s="114">
        <f t="shared" si="115"/>
        <v>0</v>
      </c>
      <c r="AU528" s="114">
        <f>SUMIF(物资过程计算表!$B:$B,$C528,物资过程计算表!K:K)</f>
        <v>0</v>
      </c>
      <c r="AV528" s="114">
        <f>VLOOKUP($C528,'1 预算编制表单'!$C:$BJ,51,FALSE)</f>
        <v>0</v>
      </c>
      <c r="AW528" s="114">
        <f t="shared" si="116"/>
        <v>0</v>
      </c>
      <c r="AX528" s="114">
        <f>SUMIF(物资过程计算表!$B:$B,$C528,物资过程计算表!L:L)</f>
        <v>0</v>
      </c>
      <c r="AY528" s="114">
        <f>VLOOKUP($C528,'1 预算编制表单'!$C:$BJ,54,FALSE)</f>
        <v>0</v>
      </c>
      <c r="AZ528" s="114">
        <f t="shared" si="117"/>
        <v>0</v>
      </c>
      <c r="BA528" s="114">
        <f>SUMIF(物资过程计算表!$B:$B,$C528,物资过程计算表!M:M)</f>
        <v>0</v>
      </c>
      <c r="BB528" s="114">
        <f>VLOOKUP($C528,'1 预算编制表单'!$C:$BJ,57,FALSE)</f>
        <v>0</v>
      </c>
      <c r="BC528" s="114">
        <f t="shared" si="118"/>
        <v>0</v>
      </c>
      <c r="BD528" s="114">
        <f>SUMIF(物资过程计算表!$B:$B,$C528,物资过程计算表!N:N)</f>
        <v>0</v>
      </c>
      <c r="BE528" s="114">
        <f>VLOOKUP($C528,'1 预算编制表单'!$C:$BJ,60,FALSE)</f>
        <v>0</v>
      </c>
      <c r="BF528" s="114">
        <f t="shared" si="119"/>
        <v>0</v>
      </c>
      <c r="BG528" s="114">
        <f>SUMIF(物资过程计算表!$B:$B,$C528,物资过程计算表!O:O)</f>
        <v>0</v>
      </c>
      <c r="BH528" s="114">
        <f>VLOOKUP($C528,'1 预算编制表单'!$C:$BJ,27,FALSE)</f>
        <v>0</v>
      </c>
      <c r="BI528" s="114">
        <f t="shared" si="120"/>
        <v>0</v>
      </c>
      <c r="BJ528" s="114"/>
      <c r="BK528" s="114">
        <f>VLOOKUP($C528,'1 预算编制表单'!$C:$BJ,30,FALSE)</f>
        <v>0</v>
      </c>
      <c r="BL528" s="114">
        <f t="shared" si="121"/>
        <v>0</v>
      </c>
      <c r="BM528" s="114"/>
      <c r="BN528" s="114">
        <f>VLOOKUP($C528,'1 预算编制表单'!$C:$BJ,33,FALSE)</f>
        <v>0</v>
      </c>
      <c r="BO528" s="114">
        <f t="shared" si="122"/>
        <v>0</v>
      </c>
      <c r="BP528" s="114"/>
      <c r="BQ528" s="114">
        <f>VLOOKUP($C528,'1 预算编制表单'!$C:$BJ,36,FALSE)</f>
        <v>0</v>
      </c>
      <c r="BR528" s="114">
        <f t="shared" si="123"/>
        <v>0</v>
      </c>
      <c r="BS528" s="114"/>
      <c r="BT528" s="114">
        <f>VLOOKUP($C528,'1 预算编制表单'!$C:$BJ,39,FALSE)</f>
        <v>0</v>
      </c>
      <c r="BU528" s="114">
        <f t="shared" si="124"/>
        <v>0</v>
      </c>
      <c r="BV528" s="114"/>
      <c r="BW528" s="114">
        <f>VLOOKUP($C528,'1 预算编制表单'!$C:$BJ,42,FALSE)</f>
        <v>0</v>
      </c>
      <c r="BX528" s="114">
        <f t="shared" si="125"/>
        <v>0</v>
      </c>
      <c r="BY528" s="114"/>
      <c r="BZ528" s="114">
        <f>VLOOKUP($C528,'1 预算编制表单'!$C:$BJ,45,FALSE)</f>
        <v>0</v>
      </c>
      <c r="CA528" s="114">
        <f t="shared" si="126"/>
        <v>0</v>
      </c>
      <c r="CB528" s="114"/>
      <c r="CC528" s="114">
        <f>VLOOKUP($C528,'1 预算编制表单'!$C:$BJ,48,FALSE)</f>
        <v>0</v>
      </c>
      <c r="CD528" s="114">
        <f t="shared" si="127"/>
        <v>0</v>
      </c>
      <c r="CE528" s="114"/>
      <c r="CF528" s="114">
        <f>VLOOKUP($C528,'1 预算编制表单'!$C:$BJ,51,FALSE)</f>
        <v>0</v>
      </c>
      <c r="CG528" s="114">
        <f t="shared" si="128"/>
        <v>0</v>
      </c>
      <c r="CH528" s="114"/>
      <c r="CI528" s="114">
        <f>VLOOKUP($C528,'1 预算编制表单'!$C:$BJ,54,FALSE)</f>
        <v>0</v>
      </c>
      <c r="CJ528" s="114">
        <f t="shared" si="129"/>
        <v>0</v>
      </c>
      <c r="CK528" s="114"/>
      <c r="CL528" s="114">
        <f>VLOOKUP($C528,'1 预算编制表单'!$C:$BJ,57,FALSE)</f>
        <v>0</v>
      </c>
      <c r="CM528" s="114">
        <f t="shared" si="130"/>
        <v>0</v>
      </c>
      <c r="CN528" s="114"/>
      <c r="CO528" s="114">
        <f>VLOOKUP($C528,'1 预算编制表单'!$C:$BJ,60,FALSE)</f>
        <v>0</v>
      </c>
      <c r="CP528" s="114">
        <f t="shared" si="131"/>
        <v>0</v>
      </c>
      <c r="CQ528" s="114"/>
    </row>
    <row r="529" ht="24" customHeight="1" outlineLevel="2" spans="1:95">
      <c r="A529" s="49"/>
      <c r="B529" s="112" t="s">
        <v>787</v>
      </c>
      <c r="C529" s="113" t="s">
        <v>1980</v>
      </c>
      <c r="D529" s="49" t="s">
        <v>1981</v>
      </c>
      <c r="E529" s="112"/>
      <c r="F529" s="112"/>
      <c r="G529" s="112"/>
      <c r="H529" s="114">
        <f t="shared" si="105"/>
        <v>0</v>
      </c>
      <c r="I529" s="114">
        <f t="shared" si="106"/>
        <v>0</v>
      </c>
      <c r="J529" s="114">
        <f t="shared" si="107"/>
        <v>0</v>
      </c>
      <c r="K529" s="114"/>
      <c r="L529" s="145"/>
      <c r="M529" s="145"/>
      <c r="N529" s="114"/>
      <c r="O529" s="145"/>
      <c r="P529" s="114"/>
      <c r="Q529" s="114"/>
      <c r="R529" s="114"/>
      <c r="S529" s="114"/>
      <c r="T529" s="114"/>
      <c r="U529" s="114"/>
      <c r="V529" s="114"/>
      <c r="W529" s="114"/>
      <c r="X529" s="114">
        <f>VLOOKUP($C529,'1 预算编制表单'!$C:$BJ,27,FALSE)</f>
        <v>0</v>
      </c>
      <c r="Y529" s="114">
        <f t="shared" si="108"/>
        <v>0</v>
      </c>
      <c r="Z529" s="114">
        <f>SUMIF(物资过程计算表!$B:$B,$C529,物资过程计算表!$D:$D)</f>
        <v>0</v>
      </c>
      <c r="AA529" s="114">
        <f>VLOOKUP($C529,'1 预算编制表单'!$C:$BJ,30,FALSE)</f>
        <v>0</v>
      </c>
      <c r="AB529" s="114">
        <f t="shared" si="109"/>
        <v>0</v>
      </c>
      <c r="AC529" s="114">
        <f>SUMIF(物资过程计算表!$B:$B,$C529,物资过程计算表!E:E)</f>
        <v>0</v>
      </c>
      <c r="AD529" s="114">
        <f>VLOOKUP($C529,'1 预算编制表单'!$C:$BJ,33,FALSE)</f>
        <v>0</v>
      </c>
      <c r="AE529" s="114">
        <f t="shared" si="110"/>
        <v>0</v>
      </c>
      <c r="AF529" s="114">
        <f>SUMIF(物资过程计算表!$B:$B,$C529,物资过程计算表!F:F)</f>
        <v>0</v>
      </c>
      <c r="AG529" s="114">
        <f>VLOOKUP($C529,'1 预算编制表单'!$C:$BJ,36,FALSE)</f>
        <v>0</v>
      </c>
      <c r="AH529" s="114">
        <f t="shared" si="111"/>
        <v>0</v>
      </c>
      <c r="AI529" s="114">
        <f>SUMIF(物资过程计算表!$B:$B,$C529,物资过程计算表!G:G)</f>
        <v>0</v>
      </c>
      <c r="AJ529" s="114">
        <f>VLOOKUP($C529,'1 预算编制表单'!$C:$BJ,39,FALSE)</f>
        <v>0</v>
      </c>
      <c r="AK529" s="114">
        <f t="shared" si="112"/>
        <v>0</v>
      </c>
      <c r="AL529" s="114">
        <f>SUMIF(物资过程计算表!$B:$B,$C529,物资过程计算表!H:H)</f>
        <v>0</v>
      </c>
      <c r="AM529" s="114">
        <f>VLOOKUP($C529,'1 预算编制表单'!$C:$BJ,42,FALSE)</f>
        <v>0</v>
      </c>
      <c r="AN529" s="114">
        <f t="shared" si="113"/>
        <v>0</v>
      </c>
      <c r="AO529" s="114">
        <f>SUMIF(物资过程计算表!$B:$B,$C529,物资过程计算表!I:I)</f>
        <v>0</v>
      </c>
      <c r="AP529" s="114">
        <f>VLOOKUP($C529,'1 预算编制表单'!$C:$BJ,45,FALSE)</f>
        <v>0</v>
      </c>
      <c r="AQ529" s="114">
        <f t="shared" si="114"/>
        <v>0</v>
      </c>
      <c r="AR529" s="114">
        <f>SUMIF(物资过程计算表!$B:$B,$C529,物资过程计算表!J:J)</f>
        <v>0</v>
      </c>
      <c r="AS529" s="114">
        <f>VLOOKUP($C529,'1 预算编制表单'!$C:$BJ,48,FALSE)</f>
        <v>0</v>
      </c>
      <c r="AT529" s="114">
        <f t="shared" si="115"/>
        <v>0</v>
      </c>
      <c r="AU529" s="114">
        <f>SUMIF(物资过程计算表!$B:$B,$C529,物资过程计算表!K:K)</f>
        <v>0</v>
      </c>
      <c r="AV529" s="114">
        <f>VLOOKUP($C529,'1 预算编制表单'!$C:$BJ,51,FALSE)</f>
        <v>0</v>
      </c>
      <c r="AW529" s="114">
        <f t="shared" si="116"/>
        <v>0</v>
      </c>
      <c r="AX529" s="114">
        <f>SUMIF(物资过程计算表!$B:$B,$C529,物资过程计算表!L:L)</f>
        <v>0</v>
      </c>
      <c r="AY529" s="114">
        <f>VLOOKUP($C529,'1 预算编制表单'!$C:$BJ,54,FALSE)</f>
        <v>0</v>
      </c>
      <c r="AZ529" s="114">
        <f t="shared" si="117"/>
        <v>0</v>
      </c>
      <c r="BA529" s="114">
        <f>SUMIF(物资过程计算表!$B:$B,$C529,物资过程计算表!M:M)</f>
        <v>0</v>
      </c>
      <c r="BB529" s="114">
        <f>VLOOKUP($C529,'1 预算编制表单'!$C:$BJ,57,FALSE)</f>
        <v>0</v>
      </c>
      <c r="BC529" s="114">
        <f t="shared" si="118"/>
        <v>0</v>
      </c>
      <c r="BD529" s="114">
        <f>SUMIF(物资过程计算表!$B:$B,$C529,物资过程计算表!N:N)</f>
        <v>0</v>
      </c>
      <c r="BE529" s="114">
        <f>VLOOKUP($C529,'1 预算编制表单'!$C:$BJ,60,FALSE)</f>
        <v>0</v>
      </c>
      <c r="BF529" s="114">
        <f t="shared" si="119"/>
        <v>0</v>
      </c>
      <c r="BG529" s="114">
        <f>SUMIF(物资过程计算表!$B:$B,$C529,物资过程计算表!O:O)</f>
        <v>0</v>
      </c>
      <c r="BH529" s="114">
        <f>VLOOKUP($C529,'1 预算编制表单'!$C:$BJ,27,FALSE)</f>
        <v>0</v>
      </c>
      <c r="BI529" s="114">
        <f t="shared" si="120"/>
        <v>0</v>
      </c>
      <c r="BJ529" s="114"/>
      <c r="BK529" s="114">
        <f>VLOOKUP($C529,'1 预算编制表单'!$C:$BJ,30,FALSE)</f>
        <v>0</v>
      </c>
      <c r="BL529" s="114">
        <f t="shared" si="121"/>
        <v>0</v>
      </c>
      <c r="BM529" s="114"/>
      <c r="BN529" s="114">
        <f>VLOOKUP($C529,'1 预算编制表单'!$C:$BJ,33,FALSE)</f>
        <v>0</v>
      </c>
      <c r="BO529" s="114">
        <f t="shared" si="122"/>
        <v>0</v>
      </c>
      <c r="BP529" s="114"/>
      <c r="BQ529" s="114">
        <f>VLOOKUP($C529,'1 预算编制表单'!$C:$BJ,36,FALSE)</f>
        <v>0</v>
      </c>
      <c r="BR529" s="114">
        <f t="shared" si="123"/>
        <v>0</v>
      </c>
      <c r="BS529" s="114"/>
      <c r="BT529" s="114">
        <f>VLOOKUP($C529,'1 预算编制表单'!$C:$BJ,39,FALSE)</f>
        <v>0</v>
      </c>
      <c r="BU529" s="114">
        <f t="shared" si="124"/>
        <v>0</v>
      </c>
      <c r="BV529" s="114"/>
      <c r="BW529" s="114">
        <f>VLOOKUP($C529,'1 预算编制表单'!$C:$BJ,42,FALSE)</f>
        <v>0</v>
      </c>
      <c r="BX529" s="114">
        <f t="shared" si="125"/>
        <v>0</v>
      </c>
      <c r="BY529" s="114"/>
      <c r="BZ529" s="114">
        <f>VLOOKUP($C529,'1 预算编制表单'!$C:$BJ,45,FALSE)</f>
        <v>0</v>
      </c>
      <c r="CA529" s="114">
        <f t="shared" si="126"/>
        <v>0</v>
      </c>
      <c r="CB529" s="114"/>
      <c r="CC529" s="114">
        <f>VLOOKUP($C529,'1 预算编制表单'!$C:$BJ,48,FALSE)</f>
        <v>0</v>
      </c>
      <c r="CD529" s="114">
        <f t="shared" si="127"/>
        <v>0</v>
      </c>
      <c r="CE529" s="114"/>
      <c r="CF529" s="114">
        <f>VLOOKUP($C529,'1 预算编制表单'!$C:$BJ,51,FALSE)</f>
        <v>0</v>
      </c>
      <c r="CG529" s="114">
        <f t="shared" si="128"/>
        <v>0</v>
      </c>
      <c r="CH529" s="114"/>
      <c r="CI529" s="114">
        <f>VLOOKUP($C529,'1 预算编制表单'!$C:$BJ,54,FALSE)</f>
        <v>0</v>
      </c>
      <c r="CJ529" s="114">
        <f t="shared" si="129"/>
        <v>0</v>
      </c>
      <c r="CK529" s="114"/>
      <c r="CL529" s="114">
        <f>VLOOKUP($C529,'1 预算编制表单'!$C:$BJ,57,FALSE)</f>
        <v>0</v>
      </c>
      <c r="CM529" s="114">
        <f t="shared" si="130"/>
        <v>0</v>
      </c>
      <c r="CN529" s="114"/>
      <c r="CO529" s="114">
        <f>VLOOKUP($C529,'1 预算编制表单'!$C:$BJ,60,FALSE)</f>
        <v>0</v>
      </c>
      <c r="CP529" s="114">
        <f t="shared" si="131"/>
        <v>0</v>
      </c>
      <c r="CQ529" s="114"/>
    </row>
    <row r="530" ht="24" customHeight="1" outlineLevel="2" spans="1:95">
      <c r="A530" s="49"/>
      <c r="B530" s="112" t="s">
        <v>787</v>
      </c>
      <c r="C530" s="113" t="s">
        <v>2006</v>
      </c>
      <c r="D530" s="49" t="s">
        <v>2007</v>
      </c>
      <c r="E530" s="112"/>
      <c r="F530" s="112"/>
      <c r="G530" s="112"/>
      <c r="H530" s="114">
        <f t="shared" si="105"/>
        <v>0</v>
      </c>
      <c r="I530" s="114">
        <f t="shared" si="106"/>
        <v>0</v>
      </c>
      <c r="J530" s="114">
        <f t="shared" si="107"/>
        <v>0</v>
      </c>
      <c r="K530" s="114"/>
      <c r="L530" s="145"/>
      <c r="M530" s="145"/>
      <c r="N530" s="114"/>
      <c r="O530" s="145"/>
      <c r="P530" s="114"/>
      <c r="Q530" s="114"/>
      <c r="R530" s="114"/>
      <c r="S530" s="114"/>
      <c r="T530" s="114"/>
      <c r="U530" s="114"/>
      <c r="V530" s="114"/>
      <c r="W530" s="114"/>
      <c r="X530" s="114">
        <f>VLOOKUP($C530,'1 预算编制表单'!$C:$BJ,27,FALSE)</f>
        <v>0</v>
      </c>
      <c r="Y530" s="114">
        <f t="shared" si="108"/>
        <v>0</v>
      </c>
      <c r="Z530" s="114">
        <f>SUMIF(物资过程计算表!$B:$B,$C530,物资过程计算表!$D:$D)</f>
        <v>0</v>
      </c>
      <c r="AA530" s="114">
        <f>VLOOKUP($C530,'1 预算编制表单'!$C:$BJ,30,FALSE)</f>
        <v>0</v>
      </c>
      <c r="AB530" s="114">
        <f t="shared" si="109"/>
        <v>0</v>
      </c>
      <c r="AC530" s="114">
        <f>SUMIF(物资过程计算表!$B:$B,$C530,物资过程计算表!E:E)</f>
        <v>0</v>
      </c>
      <c r="AD530" s="114">
        <f>VLOOKUP($C530,'1 预算编制表单'!$C:$BJ,33,FALSE)</f>
        <v>0</v>
      </c>
      <c r="AE530" s="114">
        <f t="shared" si="110"/>
        <v>0</v>
      </c>
      <c r="AF530" s="114">
        <f>SUMIF(物资过程计算表!$B:$B,$C530,物资过程计算表!F:F)</f>
        <v>0</v>
      </c>
      <c r="AG530" s="114">
        <f>VLOOKUP($C530,'1 预算编制表单'!$C:$BJ,36,FALSE)</f>
        <v>0</v>
      </c>
      <c r="AH530" s="114">
        <f t="shared" si="111"/>
        <v>0</v>
      </c>
      <c r="AI530" s="114">
        <f>SUMIF(物资过程计算表!$B:$B,$C530,物资过程计算表!G:G)</f>
        <v>0</v>
      </c>
      <c r="AJ530" s="114">
        <f>VLOOKUP($C530,'1 预算编制表单'!$C:$BJ,39,FALSE)</f>
        <v>0</v>
      </c>
      <c r="AK530" s="114">
        <f t="shared" si="112"/>
        <v>0</v>
      </c>
      <c r="AL530" s="114">
        <f>SUMIF(物资过程计算表!$B:$B,$C530,物资过程计算表!H:H)</f>
        <v>0</v>
      </c>
      <c r="AM530" s="114">
        <f>VLOOKUP($C530,'1 预算编制表单'!$C:$BJ,42,FALSE)</f>
        <v>0</v>
      </c>
      <c r="AN530" s="114">
        <f t="shared" si="113"/>
        <v>0</v>
      </c>
      <c r="AO530" s="114">
        <f>SUMIF(物资过程计算表!$B:$B,$C530,物资过程计算表!I:I)</f>
        <v>0</v>
      </c>
      <c r="AP530" s="114">
        <f>VLOOKUP($C530,'1 预算编制表单'!$C:$BJ,45,FALSE)</f>
        <v>0</v>
      </c>
      <c r="AQ530" s="114">
        <f t="shared" si="114"/>
        <v>0</v>
      </c>
      <c r="AR530" s="114">
        <f>SUMIF(物资过程计算表!$B:$B,$C530,物资过程计算表!J:J)</f>
        <v>0</v>
      </c>
      <c r="AS530" s="114">
        <f>VLOOKUP($C530,'1 预算编制表单'!$C:$BJ,48,FALSE)</f>
        <v>0</v>
      </c>
      <c r="AT530" s="114">
        <f t="shared" si="115"/>
        <v>0</v>
      </c>
      <c r="AU530" s="114">
        <f>SUMIF(物资过程计算表!$B:$B,$C530,物资过程计算表!K:K)</f>
        <v>0</v>
      </c>
      <c r="AV530" s="114">
        <f>VLOOKUP($C530,'1 预算编制表单'!$C:$BJ,51,FALSE)</f>
        <v>0</v>
      </c>
      <c r="AW530" s="114">
        <f t="shared" si="116"/>
        <v>0</v>
      </c>
      <c r="AX530" s="114">
        <f>SUMIF(物资过程计算表!$B:$B,$C530,物资过程计算表!L:L)</f>
        <v>0</v>
      </c>
      <c r="AY530" s="114">
        <f>VLOOKUP($C530,'1 预算编制表单'!$C:$BJ,54,FALSE)</f>
        <v>0</v>
      </c>
      <c r="AZ530" s="114">
        <f t="shared" si="117"/>
        <v>0</v>
      </c>
      <c r="BA530" s="114">
        <f>SUMIF(物资过程计算表!$B:$B,$C530,物资过程计算表!M:M)</f>
        <v>0</v>
      </c>
      <c r="BB530" s="114">
        <f>VLOOKUP($C530,'1 预算编制表单'!$C:$BJ,57,FALSE)</f>
        <v>0</v>
      </c>
      <c r="BC530" s="114">
        <f t="shared" si="118"/>
        <v>0</v>
      </c>
      <c r="BD530" s="114">
        <f>SUMIF(物资过程计算表!$B:$B,$C530,物资过程计算表!N:N)</f>
        <v>0</v>
      </c>
      <c r="BE530" s="114">
        <f>VLOOKUP($C530,'1 预算编制表单'!$C:$BJ,60,FALSE)</f>
        <v>0</v>
      </c>
      <c r="BF530" s="114">
        <f t="shared" si="119"/>
        <v>0</v>
      </c>
      <c r="BG530" s="114">
        <f>SUMIF(物资过程计算表!$B:$B,$C530,物资过程计算表!O:O)</f>
        <v>0</v>
      </c>
      <c r="BH530" s="114">
        <f>VLOOKUP($C530,'1 预算编制表单'!$C:$BJ,27,FALSE)</f>
        <v>0</v>
      </c>
      <c r="BI530" s="114">
        <f t="shared" si="120"/>
        <v>0</v>
      </c>
      <c r="BJ530" s="114"/>
      <c r="BK530" s="114">
        <f>VLOOKUP($C530,'1 预算编制表单'!$C:$BJ,30,FALSE)</f>
        <v>0</v>
      </c>
      <c r="BL530" s="114">
        <f t="shared" si="121"/>
        <v>0</v>
      </c>
      <c r="BM530" s="114"/>
      <c r="BN530" s="114">
        <f>VLOOKUP($C530,'1 预算编制表单'!$C:$BJ,33,FALSE)</f>
        <v>0</v>
      </c>
      <c r="BO530" s="114">
        <f t="shared" si="122"/>
        <v>0</v>
      </c>
      <c r="BP530" s="114"/>
      <c r="BQ530" s="114">
        <f>VLOOKUP($C530,'1 预算编制表单'!$C:$BJ,36,FALSE)</f>
        <v>0</v>
      </c>
      <c r="BR530" s="114">
        <f t="shared" si="123"/>
        <v>0</v>
      </c>
      <c r="BS530" s="114"/>
      <c r="BT530" s="114">
        <f>VLOOKUP($C530,'1 预算编制表单'!$C:$BJ,39,FALSE)</f>
        <v>0</v>
      </c>
      <c r="BU530" s="114">
        <f t="shared" si="124"/>
        <v>0</v>
      </c>
      <c r="BV530" s="114"/>
      <c r="BW530" s="114">
        <f>VLOOKUP($C530,'1 预算编制表单'!$C:$BJ,42,FALSE)</f>
        <v>0</v>
      </c>
      <c r="BX530" s="114">
        <f t="shared" si="125"/>
        <v>0</v>
      </c>
      <c r="BY530" s="114"/>
      <c r="BZ530" s="114">
        <f>VLOOKUP($C530,'1 预算编制表单'!$C:$BJ,45,FALSE)</f>
        <v>0</v>
      </c>
      <c r="CA530" s="114">
        <f t="shared" si="126"/>
        <v>0</v>
      </c>
      <c r="CB530" s="114"/>
      <c r="CC530" s="114">
        <f>VLOOKUP($C530,'1 预算编制表单'!$C:$BJ,48,FALSE)</f>
        <v>0</v>
      </c>
      <c r="CD530" s="114">
        <f t="shared" si="127"/>
        <v>0</v>
      </c>
      <c r="CE530" s="114"/>
      <c r="CF530" s="114">
        <f>VLOOKUP($C530,'1 预算编制表单'!$C:$BJ,51,FALSE)</f>
        <v>0</v>
      </c>
      <c r="CG530" s="114">
        <f t="shared" si="128"/>
        <v>0</v>
      </c>
      <c r="CH530" s="114"/>
      <c r="CI530" s="114">
        <f>VLOOKUP($C530,'1 预算编制表单'!$C:$BJ,54,FALSE)</f>
        <v>0</v>
      </c>
      <c r="CJ530" s="114">
        <f t="shared" si="129"/>
        <v>0</v>
      </c>
      <c r="CK530" s="114"/>
      <c r="CL530" s="114">
        <f>VLOOKUP($C530,'1 预算编制表单'!$C:$BJ,57,FALSE)</f>
        <v>0</v>
      </c>
      <c r="CM530" s="114">
        <f t="shared" si="130"/>
        <v>0</v>
      </c>
      <c r="CN530" s="114"/>
      <c r="CO530" s="114">
        <f>VLOOKUP($C530,'1 预算编制表单'!$C:$BJ,60,FALSE)</f>
        <v>0</v>
      </c>
      <c r="CP530" s="114">
        <f t="shared" si="131"/>
        <v>0</v>
      </c>
      <c r="CQ530" s="114"/>
    </row>
    <row r="531" ht="24" customHeight="1" outlineLevel="1" spans="1:95">
      <c r="A531" s="22"/>
      <c r="B531" s="109" t="s">
        <v>787</v>
      </c>
      <c r="C531" s="110" t="s">
        <v>2063</v>
      </c>
      <c r="D531" s="22" t="s">
        <v>2064</v>
      </c>
      <c r="E531" s="109"/>
      <c r="F531" s="109"/>
      <c r="G531" s="109"/>
      <c r="H531" s="111">
        <f t="shared" si="105"/>
        <v>0</v>
      </c>
      <c r="I531" s="111">
        <f t="shared" si="106"/>
        <v>0</v>
      </c>
      <c r="J531" s="111">
        <f t="shared" si="107"/>
        <v>0</v>
      </c>
      <c r="K531" s="111"/>
      <c r="L531" s="144"/>
      <c r="M531" s="144"/>
      <c r="N531" s="111"/>
      <c r="O531" s="144"/>
      <c r="P531" s="111"/>
      <c r="Q531" s="111"/>
      <c r="R531" s="111"/>
      <c r="S531" s="111"/>
      <c r="T531" s="111"/>
      <c r="U531" s="111"/>
      <c r="V531" s="111"/>
      <c r="W531" s="111"/>
      <c r="X531" s="111">
        <f>VLOOKUP($C531,'1 预算编制表单'!$C:$BJ,27,FALSE)</f>
        <v>0</v>
      </c>
      <c r="Y531" s="111">
        <f t="shared" si="108"/>
        <v>0</v>
      </c>
      <c r="Z531" s="111">
        <f>Z532+Z533+Z534+Z535</f>
        <v>0</v>
      </c>
      <c r="AA531" s="111">
        <f>VLOOKUP($C531,'1 预算编制表单'!$C:$BJ,30,FALSE)</f>
        <v>0</v>
      </c>
      <c r="AB531" s="111">
        <f t="shared" si="109"/>
        <v>0</v>
      </c>
      <c r="AC531" s="111">
        <f>AC532+AC533+AC534+AC535</f>
        <v>0</v>
      </c>
      <c r="AD531" s="111">
        <f>VLOOKUP($C531,'1 预算编制表单'!$C:$BJ,33,FALSE)</f>
        <v>0</v>
      </c>
      <c r="AE531" s="111">
        <f t="shared" si="110"/>
        <v>0</v>
      </c>
      <c r="AF531" s="111">
        <f>AF532+AF533+AF534+AF535</f>
        <v>0</v>
      </c>
      <c r="AG531" s="111">
        <f>VLOOKUP($C531,'1 预算编制表单'!$C:$BJ,36,FALSE)</f>
        <v>0</v>
      </c>
      <c r="AH531" s="111">
        <f t="shared" si="111"/>
        <v>0</v>
      </c>
      <c r="AI531" s="111">
        <f>AI532+AI533+AI534+AI535</f>
        <v>0</v>
      </c>
      <c r="AJ531" s="111">
        <f>VLOOKUP($C531,'1 预算编制表单'!$C:$BJ,39,FALSE)</f>
        <v>0</v>
      </c>
      <c r="AK531" s="111">
        <f t="shared" si="112"/>
        <v>0</v>
      </c>
      <c r="AL531" s="111">
        <f>AL532+AL533+AL534+AL535</f>
        <v>0</v>
      </c>
      <c r="AM531" s="111">
        <f>VLOOKUP($C531,'1 预算编制表单'!$C:$BJ,42,FALSE)</f>
        <v>0</v>
      </c>
      <c r="AN531" s="111">
        <f t="shared" si="113"/>
        <v>0</v>
      </c>
      <c r="AO531" s="111">
        <f>AO532+AO533+AO534+AO535</f>
        <v>0</v>
      </c>
      <c r="AP531" s="111">
        <f>VLOOKUP($C531,'1 预算编制表单'!$C:$BJ,45,FALSE)</f>
        <v>0</v>
      </c>
      <c r="AQ531" s="111">
        <f t="shared" si="114"/>
        <v>0</v>
      </c>
      <c r="AR531" s="111">
        <f>AR532+AR533+AR534+AR535</f>
        <v>0</v>
      </c>
      <c r="AS531" s="111">
        <f>VLOOKUP($C531,'1 预算编制表单'!$C:$BJ,48,FALSE)</f>
        <v>0</v>
      </c>
      <c r="AT531" s="111">
        <f t="shared" si="115"/>
        <v>0</v>
      </c>
      <c r="AU531" s="111">
        <f>AU532+AU533+AU534+AU535</f>
        <v>0</v>
      </c>
      <c r="AV531" s="111">
        <f>VLOOKUP($C531,'1 预算编制表单'!$C:$BJ,51,FALSE)</f>
        <v>0</v>
      </c>
      <c r="AW531" s="111">
        <f t="shared" si="116"/>
        <v>0</v>
      </c>
      <c r="AX531" s="111">
        <f>AX532+AX533+AX534+AX535</f>
        <v>0</v>
      </c>
      <c r="AY531" s="111">
        <f>VLOOKUP($C531,'1 预算编制表单'!$C:$BJ,54,FALSE)</f>
        <v>0</v>
      </c>
      <c r="AZ531" s="111">
        <f t="shared" si="117"/>
        <v>0</v>
      </c>
      <c r="BA531" s="111">
        <f>BA532+BA533+BA534+BA535</f>
        <v>0</v>
      </c>
      <c r="BB531" s="111">
        <f>VLOOKUP($C531,'1 预算编制表单'!$C:$BJ,57,FALSE)</f>
        <v>0</v>
      </c>
      <c r="BC531" s="111">
        <f t="shared" si="118"/>
        <v>0</v>
      </c>
      <c r="BD531" s="111">
        <f>BD532+BD533+BD534+BD535</f>
        <v>0</v>
      </c>
      <c r="BE531" s="111">
        <f>VLOOKUP($C531,'1 预算编制表单'!$C:$BJ,60,FALSE)</f>
        <v>0</v>
      </c>
      <c r="BF531" s="111">
        <f t="shared" si="119"/>
        <v>0</v>
      </c>
      <c r="BG531" s="111">
        <f>BG532+BG533+BG534+BG535</f>
        <v>0</v>
      </c>
      <c r="BH531" s="111">
        <f>VLOOKUP($C531,'1 预算编制表单'!$C:$BJ,27,FALSE)</f>
        <v>0</v>
      </c>
      <c r="BI531" s="111">
        <f t="shared" si="120"/>
        <v>0</v>
      </c>
      <c r="BJ531" s="111">
        <f>BJ532+BJ533+BJ534+BJ535</f>
        <v>0</v>
      </c>
      <c r="BK531" s="111">
        <f>VLOOKUP($C531,'1 预算编制表单'!$C:$BJ,30,FALSE)</f>
        <v>0</v>
      </c>
      <c r="BL531" s="111">
        <f t="shared" si="121"/>
        <v>0</v>
      </c>
      <c r="BM531" s="111">
        <f>BM532+BM533+BM534+BM535</f>
        <v>0</v>
      </c>
      <c r="BN531" s="111">
        <f>VLOOKUP($C531,'1 预算编制表单'!$C:$BJ,33,FALSE)</f>
        <v>0</v>
      </c>
      <c r="BO531" s="111">
        <f t="shared" si="122"/>
        <v>0</v>
      </c>
      <c r="BP531" s="111">
        <f>BP532+BP533+BP534+BP535</f>
        <v>0</v>
      </c>
      <c r="BQ531" s="111">
        <f>VLOOKUP($C531,'1 预算编制表单'!$C:$BJ,36,FALSE)</f>
        <v>0</v>
      </c>
      <c r="BR531" s="111">
        <f t="shared" si="123"/>
        <v>0</v>
      </c>
      <c r="BS531" s="111">
        <f>BS532+BS533+BS534+BS535</f>
        <v>0</v>
      </c>
      <c r="BT531" s="111">
        <f>VLOOKUP($C531,'1 预算编制表单'!$C:$BJ,39,FALSE)</f>
        <v>0</v>
      </c>
      <c r="BU531" s="111">
        <f t="shared" si="124"/>
        <v>0</v>
      </c>
      <c r="BV531" s="111">
        <f>BV532+BV533+BV534+BV535</f>
        <v>0</v>
      </c>
      <c r="BW531" s="111">
        <f>VLOOKUP($C531,'1 预算编制表单'!$C:$BJ,42,FALSE)</f>
        <v>0</v>
      </c>
      <c r="BX531" s="111">
        <f t="shared" si="125"/>
        <v>0</v>
      </c>
      <c r="BY531" s="111">
        <f>BY532+BY533+BY534+BY535</f>
        <v>0</v>
      </c>
      <c r="BZ531" s="111">
        <f>VLOOKUP($C531,'1 预算编制表单'!$C:$BJ,45,FALSE)</f>
        <v>0</v>
      </c>
      <c r="CA531" s="111">
        <f t="shared" si="126"/>
        <v>0</v>
      </c>
      <c r="CB531" s="111">
        <f>CB532+CB533+CB534+CB535</f>
        <v>0</v>
      </c>
      <c r="CC531" s="111">
        <f>VLOOKUP($C531,'1 预算编制表单'!$C:$BJ,48,FALSE)</f>
        <v>0</v>
      </c>
      <c r="CD531" s="111">
        <f t="shared" si="127"/>
        <v>0</v>
      </c>
      <c r="CE531" s="111">
        <f>CE532+CE533+CE534+CE535</f>
        <v>0</v>
      </c>
      <c r="CF531" s="111">
        <f>VLOOKUP($C531,'1 预算编制表单'!$C:$BJ,51,FALSE)</f>
        <v>0</v>
      </c>
      <c r="CG531" s="111">
        <f t="shared" si="128"/>
        <v>0</v>
      </c>
      <c r="CH531" s="111">
        <f>CH532+CH533+CH534+CH535</f>
        <v>0</v>
      </c>
      <c r="CI531" s="111">
        <f>VLOOKUP($C531,'1 预算编制表单'!$C:$BJ,54,FALSE)</f>
        <v>0</v>
      </c>
      <c r="CJ531" s="111">
        <f t="shared" si="129"/>
        <v>0</v>
      </c>
      <c r="CK531" s="111">
        <f>CK532+CK533+CK534+CK535</f>
        <v>0</v>
      </c>
      <c r="CL531" s="111">
        <f>VLOOKUP($C531,'1 预算编制表单'!$C:$BJ,57,FALSE)</f>
        <v>0</v>
      </c>
      <c r="CM531" s="111">
        <f t="shared" si="130"/>
        <v>0</v>
      </c>
      <c r="CN531" s="111">
        <f>CN532+CN533+CN534+CN535</f>
        <v>0</v>
      </c>
      <c r="CO531" s="111">
        <f>VLOOKUP($C531,'1 预算编制表单'!$C:$BJ,60,FALSE)</f>
        <v>0</v>
      </c>
      <c r="CP531" s="111">
        <f t="shared" si="131"/>
        <v>0</v>
      </c>
      <c r="CQ531" s="111">
        <f>CQ532+CQ533+CQ534+CQ535</f>
        <v>0</v>
      </c>
    </row>
    <row r="532" ht="24" customHeight="1" outlineLevel="2" spans="1:95">
      <c r="A532" s="49"/>
      <c r="B532" s="112" t="s">
        <v>787</v>
      </c>
      <c r="C532" s="113" t="s">
        <v>2065</v>
      </c>
      <c r="D532" s="49" t="s">
        <v>2066</v>
      </c>
      <c r="E532" s="112"/>
      <c r="F532" s="112"/>
      <c r="G532" s="112"/>
      <c r="H532" s="114">
        <f t="shared" si="105"/>
        <v>0</v>
      </c>
      <c r="I532" s="114">
        <f t="shared" si="106"/>
        <v>0</v>
      </c>
      <c r="J532" s="114">
        <f t="shared" si="107"/>
        <v>0</v>
      </c>
      <c r="K532" s="114"/>
      <c r="L532" s="145"/>
      <c r="M532" s="145"/>
      <c r="N532" s="114"/>
      <c r="O532" s="145"/>
      <c r="P532" s="114"/>
      <c r="Q532" s="114"/>
      <c r="R532" s="114"/>
      <c r="S532" s="114"/>
      <c r="T532" s="114"/>
      <c r="U532" s="114"/>
      <c r="V532" s="114"/>
      <c r="W532" s="114"/>
      <c r="X532" s="114">
        <f>VLOOKUP($C532,'1 预算编制表单'!$C:$BJ,27,FALSE)</f>
        <v>0</v>
      </c>
      <c r="Y532" s="114">
        <f t="shared" si="108"/>
        <v>0</v>
      </c>
      <c r="Z532" s="114">
        <f>SUMIF(物资过程计算表!$B:$B,$C532,物资过程计算表!$D:$D)</f>
        <v>0</v>
      </c>
      <c r="AA532" s="114">
        <f>VLOOKUP($C532,'1 预算编制表单'!$C:$BJ,30,FALSE)</f>
        <v>0</v>
      </c>
      <c r="AB532" s="114">
        <f t="shared" si="109"/>
        <v>0</v>
      </c>
      <c r="AC532" s="114">
        <f>SUMIF(物资过程计算表!$B:$B,$C532,物资过程计算表!E:E)</f>
        <v>0</v>
      </c>
      <c r="AD532" s="114">
        <f>VLOOKUP($C532,'1 预算编制表单'!$C:$BJ,33,FALSE)</f>
        <v>0</v>
      </c>
      <c r="AE532" s="114">
        <f t="shared" si="110"/>
        <v>0</v>
      </c>
      <c r="AF532" s="114">
        <f>SUMIF(物资过程计算表!$B:$B,$C532,物资过程计算表!F:F)</f>
        <v>0</v>
      </c>
      <c r="AG532" s="114">
        <f>VLOOKUP($C532,'1 预算编制表单'!$C:$BJ,36,FALSE)</f>
        <v>0</v>
      </c>
      <c r="AH532" s="114">
        <f t="shared" si="111"/>
        <v>0</v>
      </c>
      <c r="AI532" s="114">
        <f>SUMIF(物资过程计算表!$B:$B,$C532,物资过程计算表!G:G)</f>
        <v>0</v>
      </c>
      <c r="AJ532" s="114">
        <f>VLOOKUP($C532,'1 预算编制表单'!$C:$BJ,39,FALSE)</f>
        <v>0</v>
      </c>
      <c r="AK532" s="114">
        <f t="shared" si="112"/>
        <v>0</v>
      </c>
      <c r="AL532" s="114">
        <f>SUMIF(物资过程计算表!$B:$B,$C532,物资过程计算表!H:H)</f>
        <v>0</v>
      </c>
      <c r="AM532" s="114">
        <f>VLOOKUP($C532,'1 预算编制表单'!$C:$BJ,42,FALSE)</f>
        <v>0</v>
      </c>
      <c r="AN532" s="114">
        <f t="shared" si="113"/>
        <v>0</v>
      </c>
      <c r="AO532" s="114">
        <f>SUMIF(物资过程计算表!$B:$B,$C532,物资过程计算表!I:I)</f>
        <v>0</v>
      </c>
      <c r="AP532" s="114">
        <f>VLOOKUP($C532,'1 预算编制表单'!$C:$BJ,45,FALSE)</f>
        <v>0</v>
      </c>
      <c r="AQ532" s="114">
        <f t="shared" si="114"/>
        <v>0</v>
      </c>
      <c r="AR532" s="114">
        <f>SUMIF(物资过程计算表!$B:$B,$C532,物资过程计算表!J:J)</f>
        <v>0</v>
      </c>
      <c r="AS532" s="114">
        <f>VLOOKUP($C532,'1 预算编制表单'!$C:$BJ,48,FALSE)</f>
        <v>0</v>
      </c>
      <c r="AT532" s="114">
        <f t="shared" si="115"/>
        <v>0</v>
      </c>
      <c r="AU532" s="114">
        <f>SUMIF(物资过程计算表!$B:$B,$C532,物资过程计算表!K:K)</f>
        <v>0</v>
      </c>
      <c r="AV532" s="114">
        <f>VLOOKUP($C532,'1 预算编制表单'!$C:$BJ,51,FALSE)</f>
        <v>0</v>
      </c>
      <c r="AW532" s="114">
        <f t="shared" si="116"/>
        <v>0</v>
      </c>
      <c r="AX532" s="114">
        <f>SUMIF(物资过程计算表!$B:$B,$C532,物资过程计算表!L:L)</f>
        <v>0</v>
      </c>
      <c r="AY532" s="114">
        <f>VLOOKUP($C532,'1 预算编制表单'!$C:$BJ,54,FALSE)</f>
        <v>0</v>
      </c>
      <c r="AZ532" s="114">
        <f t="shared" si="117"/>
        <v>0</v>
      </c>
      <c r="BA532" s="114">
        <f>SUMIF(物资过程计算表!$B:$B,$C532,物资过程计算表!M:M)</f>
        <v>0</v>
      </c>
      <c r="BB532" s="114">
        <f>VLOOKUP($C532,'1 预算编制表单'!$C:$BJ,57,FALSE)</f>
        <v>0</v>
      </c>
      <c r="BC532" s="114">
        <f t="shared" si="118"/>
        <v>0</v>
      </c>
      <c r="BD532" s="114">
        <f>SUMIF(物资过程计算表!$B:$B,$C532,物资过程计算表!N:N)</f>
        <v>0</v>
      </c>
      <c r="BE532" s="114">
        <f>VLOOKUP($C532,'1 预算编制表单'!$C:$BJ,60,FALSE)</f>
        <v>0</v>
      </c>
      <c r="BF532" s="114">
        <f t="shared" si="119"/>
        <v>0</v>
      </c>
      <c r="BG532" s="114">
        <f>SUMIF(物资过程计算表!$B:$B,$C532,物资过程计算表!O:O)</f>
        <v>0</v>
      </c>
      <c r="BH532" s="114">
        <f>VLOOKUP($C532,'1 预算编制表单'!$C:$BJ,27,FALSE)</f>
        <v>0</v>
      </c>
      <c r="BI532" s="114">
        <f t="shared" si="120"/>
        <v>0</v>
      </c>
      <c r="BJ532" s="114"/>
      <c r="BK532" s="114">
        <f>VLOOKUP($C532,'1 预算编制表单'!$C:$BJ,30,FALSE)</f>
        <v>0</v>
      </c>
      <c r="BL532" s="114">
        <f t="shared" si="121"/>
        <v>0</v>
      </c>
      <c r="BM532" s="114"/>
      <c r="BN532" s="114">
        <f>VLOOKUP($C532,'1 预算编制表单'!$C:$BJ,33,FALSE)</f>
        <v>0</v>
      </c>
      <c r="BO532" s="114">
        <f t="shared" si="122"/>
        <v>0</v>
      </c>
      <c r="BP532" s="114"/>
      <c r="BQ532" s="114">
        <f>VLOOKUP($C532,'1 预算编制表单'!$C:$BJ,36,FALSE)</f>
        <v>0</v>
      </c>
      <c r="BR532" s="114">
        <f t="shared" si="123"/>
        <v>0</v>
      </c>
      <c r="BS532" s="114"/>
      <c r="BT532" s="114">
        <f>VLOOKUP($C532,'1 预算编制表单'!$C:$BJ,39,FALSE)</f>
        <v>0</v>
      </c>
      <c r="BU532" s="114">
        <f t="shared" si="124"/>
        <v>0</v>
      </c>
      <c r="BV532" s="114"/>
      <c r="BW532" s="114">
        <f>VLOOKUP($C532,'1 预算编制表单'!$C:$BJ,42,FALSE)</f>
        <v>0</v>
      </c>
      <c r="BX532" s="114">
        <f t="shared" si="125"/>
        <v>0</v>
      </c>
      <c r="BY532" s="114"/>
      <c r="BZ532" s="114">
        <f>VLOOKUP($C532,'1 预算编制表单'!$C:$BJ,45,FALSE)</f>
        <v>0</v>
      </c>
      <c r="CA532" s="114">
        <f t="shared" si="126"/>
        <v>0</v>
      </c>
      <c r="CB532" s="114"/>
      <c r="CC532" s="114">
        <f>VLOOKUP($C532,'1 预算编制表单'!$C:$BJ,48,FALSE)</f>
        <v>0</v>
      </c>
      <c r="CD532" s="114">
        <f t="shared" si="127"/>
        <v>0</v>
      </c>
      <c r="CE532" s="114"/>
      <c r="CF532" s="114">
        <f>VLOOKUP($C532,'1 预算编制表单'!$C:$BJ,51,FALSE)</f>
        <v>0</v>
      </c>
      <c r="CG532" s="114">
        <f t="shared" si="128"/>
        <v>0</v>
      </c>
      <c r="CH532" s="114"/>
      <c r="CI532" s="114">
        <f>VLOOKUP($C532,'1 预算编制表单'!$C:$BJ,54,FALSE)</f>
        <v>0</v>
      </c>
      <c r="CJ532" s="114">
        <f t="shared" si="129"/>
        <v>0</v>
      </c>
      <c r="CK532" s="114"/>
      <c r="CL532" s="114">
        <f>VLOOKUP($C532,'1 预算编制表单'!$C:$BJ,57,FALSE)</f>
        <v>0</v>
      </c>
      <c r="CM532" s="114">
        <f t="shared" si="130"/>
        <v>0</v>
      </c>
      <c r="CN532" s="114"/>
      <c r="CO532" s="114">
        <f>VLOOKUP($C532,'1 预算编制表单'!$C:$BJ,60,FALSE)</f>
        <v>0</v>
      </c>
      <c r="CP532" s="114">
        <f t="shared" si="131"/>
        <v>0</v>
      </c>
      <c r="CQ532" s="114"/>
    </row>
    <row r="533" ht="24" customHeight="1" outlineLevel="2" spans="1:95">
      <c r="A533" s="49"/>
      <c r="B533" s="112" t="s">
        <v>787</v>
      </c>
      <c r="C533" s="113" t="s">
        <v>2088</v>
      </c>
      <c r="D533" s="49" t="s">
        <v>2089</v>
      </c>
      <c r="E533" s="112"/>
      <c r="F533" s="112"/>
      <c r="G533" s="112"/>
      <c r="H533" s="114">
        <f t="shared" si="105"/>
        <v>0</v>
      </c>
      <c r="I533" s="114">
        <f t="shared" si="106"/>
        <v>0</v>
      </c>
      <c r="J533" s="114">
        <f t="shared" si="107"/>
        <v>0</v>
      </c>
      <c r="K533" s="114"/>
      <c r="L533" s="145"/>
      <c r="M533" s="145"/>
      <c r="N533" s="114"/>
      <c r="O533" s="145"/>
      <c r="P533" s="114"/>
      <c r="Q533" s="114"/>
      <c r="R533" s="114"/>
      <c r="S533" s="114"/>
      <c r="T533" s="114"/>
      <c r="U533" s="114"/>
      <c r="V533" s="114"/>
      <c r="W533" s="114"/>
      <c r="X533" s="114">
        <f>VLOOKUP($C533,'1 预算编制表单'!$C:$BJ,27,FALSE)</f>
        <v>0</v>
      </c>
      <c r="Y533" s="114">
        <f t="shared" si="108"/>
        <v>0</v>
      </c>
      <c r="Z533" s="114">
        <f>SUMIF(物资过程计算表!$B:$B,$C533,物资过程计算表!$D:$D)</f>
        <v>0</v>
      </c>
      <c r="AA533" s="114">
        <f>VLOOKUP($C533,'1 预算编制表单'!$C:$BJ,30,FALSE)</f>
        <v>0</v>
      </c>
      <c r="AB533" s="114">
        <f t="shared" si="109"/>
        <v>0</v>
      </c>
      <c r="AC533" s="114">
        <f>SUMIF(物资过程计算表!$B:$B,$C533,物资过程计算表!E:E)</f>
        <v>0</v>
      </c>
      <c r="AD533" s="114">
        <f>VLOOKUP($C533,'1 预算编制表单'!$C:$BJ,33,FALSE)</f>
        <v>0</v>
      </c>
      <c r="AE533" s="114">
        <f t="shared" si="110"/>
        <v>0</v>
      </c>
      <c r="AF533" s="114">
        <f>SUMIF(物资过程计算表!$B:$B,$C533,物资过程计算表!F:F)</f>
        <v>0</v>
      </c>
      <c r="AG533" s="114">
        <f>VLOOKUP($C533,'1 预算编制表单'!$C:$BJ,36,FALSE)</f>
        <v>0</v>
      </c>
      <c r="AH533" s="114">
        <f t="shared" si="111"/>
        <v>0</v>
      </c>
      <c r="AI533" s="114">
        <f>SUMIF(物资过程计算表!$B:$B,$C533,物资过程计算表!G:G)</f>
        <v>0</v>
      </c>
      <c r="AJ533" s="114">
        <f>VLOOKUP($C533,'1 预算编制表单'!$C:$BJ,39,FALSE)</f>
        <v>0</v>
      </c>
      <c r="AK533" s="114">
        <f t="shared" si="112"/>
        <v>0</v>
      </c>
      <c r="AL533" s="114">
        <f>SUMIF(物资过程计算表!$B:$B,$C533,物资过程计算表!H:H)</f>
        <v>0</v>
      </c>
      <c r="AM533" s="114">
        <f>VLOOKUP($C533,'1 预算编制表单'!$C:$BJ,42,FALSE)</f>
        <v>0</v>
      </c>
      <c r="AN533" s="114">
        <f t="shared" si="113"/>
        <v>0</v>
      </c>
      <c r="AO533" s="114">
        <f>SUMIF(物资过程计算表!$B:$B,$C533,物资过程计算表!I:I)</f>
        <v>0</v>
      </c>
      <c r="AP533" s="114">
        <f>VLOOKUP($C533,'1 预算编制表单'!$C:$BJ,45,FALSE)</f>
        <v>0</v>
      </c>
      <c r="AQ533" s="114">
        <f t="shared" si="114"/>
        <v>0</v>
      </c>
      <c r="AR533" s="114">
        <f>SUMIF(物资过程计算表!$B:$B,$C533,物资过程计算表!J:J)</f>
        <v>0</v>
      </c>
      <c r="AS533" s="114">
        <f>VLOOKUP($C533,'1 预算编制表单'!$C:$BJ,48,FALSE)</f>
        <v>0</v>
      </c>
      <c r="AT533" s="114">
        <f t="shared" si="115"/>
        <v>0</v>
      </c>
      <c r="AU533" s="114">
        <f>SUMIF(物资过程计算表!$B:$B,$C533,物资过程计算表!K:K)</f>
        <v>0</v>
      </c>
      <c r="AV533" s="114">
        <f>VLOOKUP($C533,'1 预算编制表单'!$C:$BJ,51,FALSE)</f>
        <v>0</v>
      </c>
      <c r="AW533" s="114">
        <f t="shared" si="116"/>
        <v>0</v>
      </c>
      <c r="AX533" s="114">
        <f>SUMIF(物资过程计算表!$B:$B,$C533,物资过程计算表!L:L)</f>
        <v>0</v>
      </c>
      <c r="AY533" s="114">
        <f>VLOOKUP($C533,'1 预算编制表单'!$C:$BJ,54,FALSE)</f>
        <v>0</v>
      </c>
      <c r="AZ533" s="114">
        <f t="shared" si="117"/>
        <v>0</v>
      </c>
      <c r="BA533" s="114">
        <f>SUMIF(物资过程计算表!$B:$B,$C533,物资过程计算表!M:M)</f>
        <v>0</v>
      </c>
      <c r="BB533" s="114">
        <f>VLOOKUP($C533,'1 预算编制表单'!$C:$BJ,57,FALSE)</f>
        <v>0</v>
      </c>
      <c r="BC533" s="114">
        <f t="shared" si="118"/>
        <v>0</v>
      </c>
      <c r="BD533" s="114">
        <f>SUMIF(物资过程计算表!$B:$B,$C533,物资过程计算表!N:N)</f>
        <v>0</v>
      </c>
      <c r="BE533" s="114">
        <f>VLOOKUP($C533,'1 预算编制表单'!$C:$BJ,60,FALSE)</f>
        <v>0</v>
      </c>
      <c r="BF533" s="114">
        <f t="shared" si="119"/>
        <v>0</v>
      </c>
      <c r="BG533" s="114">
        <f>SUMIF(物资过程计算表!$B:$B,$C533,物资过程计算表!O:O)</f>
        <v>0</v>
      </c>
      <c r="BH533" s="114">
        <f>VLOOKUP($C533,'1 预算编制表单'!$C:$BJ,27,FALSE)</f>
        <v>0</v>
      </c>
      <c r="BI533" s="114">
        <f t="shared" si="120"/>
        <v>0</v>
      </c>
      <c r="BJ533" s="114"/>
      <c r="BK533" s="114">
        <f>VLOOKUP($C533,'1 预算编制表单'!$C:$BJ,30,FALSE)</f>
        <v>0</v>
      </c>
      <c r="BL533" s="114">
        <f t="shared" si="121"/>
        <v>0</v>
      </c>
      <c r="BM533" s="114"/>
      <c r="BN533" s="114">
        <f>VLOOKUP($C533,'1 预算编制表单'!$C:$BJ,33,FALSE)</f>
        <v>0</v>
      </c>
      <c r="BO533" s="114">
        <f t="shared" si="122"/>
        <v>0</v>
      </c>
      <c r="BP533" s="114"/>
      <c r="BQ533" s="114">
        <f>VLOOKUP($C533,'1 预算编制表单'!$C:$BJ,36,FALSE)</f>
        <v>0</v>
      </c>
      <c r="BR533" s="114">
        <f t="shared" si="123"/>
        <v>0</v>
      </c>
      <c r="BS533" s="114"/>
      <c r="BT533" s="114">
        <f>VLOOKUP($C533,'1 预算编制表单'!$C:$BJ,39,FALSE)</f>
        <v>0</v>
      </c>
      <c r="BU533" s="114">
        <f t="shared" si="124"/>
        <v>0</v>
      </c>
      <c r="BV533" s="114"/>
      <c r="BW533" s="114">
        <f>VLOOKUP($C533,'1 预算编制表单'!$C:$BJ,42,FALSE)</f>
        <v>0</v>
      </c>
      <c r="BX533" s="114">
        <f t="shared" si="125"/>
        <v>0</v>
      </c>
      <c r="BY533" s="114"/>
      <c r="BZ533" s="114">
        <f>VLOOKUP($C533,'1 预算编制表单'!$C:$BJ,45,FALSE)</f>
        <v>0</v>
      </c>
      <c r="CA533" s="114">
        <f t="shared" si="126"/>
        <v>0</v>
      </c>
      <c r="CB533" s="114"/>
      <c r="CC533" s="114">
        <f>VLOOKUP($C533,'1 预算编制表单'!$C:$BJ,48,FALSE)</f>
        <v>0</v>
      </c>
      <c r="CD533" s="114">
        <f t="shared" si="127"/>
        <v>0</v>
      </c>
      <c r="CE533" s="114"/>
      <c r="CF533" s="114">
        <f>VLOOKUP($C533,'1 预算编制表单'!$C:$BJ,51,FALSE)</f>
        <v>0</v>
      </c>
      <c r="CG533" s="114">
        <f t="shared" si="128"/>
        <v>0</v>
      </c>
      <c r="CH533" s="114"/>
      <c r="CI533" s="114">
        <f>VLOOKUP($C533,'1 预算编制表单'!$C:$BJ,54,FALSE)</f>
        <v>0</v>
      </c>
      <c r="CJ533" s="114">
        <f t="shared" si="129"/>
        <v>0</v>
      </c>
      <c r="CK533" s="114"/>
      <c r="CL533" s="114">
        <f>VLOOKUP($C533,'1 预算编制表单'!$C:$BJ,57,FALSE)</f>
        <v>0</v>
      </c>
      <c r="CM533" s="114">
        <f t="shared" si="130"/>
        <v>0</v>
      </c>
      <c r="CN533" s="114"/>
      <c r="CO533" s="114">
        <f>VLOOKUP($C533,'1 预算编制表单'!$C:$BJ,60,FALSE)</f>
        <v>0</v>
      </c>
      <c r="CP533" s="114">
        <f t="shared" si="131"/>
        <v>0</v>
      </c>
      <c r="CQ533" s="114"/>
    </row>
    <row r="534" ht="24" customHeight="1" outlineLevel="2" spans="1:95">
      <c r="A534" s="49"/>
      <c r="B534" s="112" t="s">
        <v>787</v>
      </c>
      <c r="C534" s="113" t="s">
        <v>2128</v>
      </c>
      <c r="D534" s="49" t="s">
        <v>2129</v>
      </c>
      <c r="E534" s="112"/>
      <c r="F534" s="112"/>
      <c r="G534" s="112"/>
      <c r="H534" s="114">
        <f t="shared" si="105"/>
        <v>0</v>
      </c>
      <c r="I534" s="114">
        <f t="shared" si="106"/>
        <v>0</v>
      </c>
      <c r="J534" s="114">
        <f t="shared" si="107"/>
        <v>0</v>
      </c>
      <c r="K534" s="114"/>
      <c r="L534" s="145"/>
      <c r="M534" s="145"/>
      <c r="N534" s="114"/>
      <c r="O534" s="145"/>
      <c r="P534" s="114"/>
      <c r="Q534" s="114"/>
      <c r="R534" s="114"/>
      <c r="S534" s="114"/>
      <c r="T534" s="114"/>
      <c r="U534" s="114"/>
      <c r="V534" s="114"/>
      <c r="W534" s="114"/>
      <c r="X534" s="114">
        <f>VLOOKUP($C534,'1 预算编制表单'!$C:$BJ,27,FALSE)</f>
        <v>0</v>
      </c>
      <c r="Y534" s="114">
        <f t="shared" si="108"/>
        <v>0</v>
      </c>
      <c r="Z534" s="114">
        <f>SUMIF(物资过程计算表!$B:$B,$C534,物资过程计算表!$D:$D)</f>
        <v>0</v>
      </c>
      <c r="AA534" s="114">
        <f>VLOOKUP($C534,'1 预算编制表单'!$C:$BJ,30,FALSE)</f>
        <v>0</v>
      </c>
      <c r="AB534" s="114">
        <f t="shared" si="109"/>
        <v>0</v>
      </c>
      <c r="AC534" s="114">
        <f>SUMIF(物资过程计算表!$B:$B,$C534,物资过程计算表!E:E)</f>
        <v>0</v>
      </c>
      <c r="AD534" s="114">
        <f>VLOOKUP($C534,'1 预算编制表单'!$C:$BJ,33,FALSE)</f>
        <v>0</v>
      </c>
      <c r="AE534" s="114">
        <f t="shared" si="110"/>
        <v>0</v>
      </c>
      <c r="AF534" s="114">
        <f>SUMIF(物资过程计算表!$B:$B,$C534,物资过程计算表!F:F)</f>
        <v>0</v>
      </c>
      <c r="AG534" s="114">
        <f>VLOOKUP($C534,'1 预算编制表单'!$C:$BJ,36,FALSE)</f>
        <v>0</v>
      </c>
      <c r="AH534" s="114">
        <f t="shared" si="111"/>
        <v>0</v>
      </c>
      <c r="AI534" s="114">
        <f>SUMIF(物资过程计算表!$B:$B,$C534,物资过程计算表!G:G)</f>
        <v>0</v>
      </c>
      <c r="AJ534" s="114">
        <f>VLOOKUP($C534,'1 预算编制表单'!$C:$BJ,39,FALSE)</f>
        <v>0</v>
      </c>
      <c r="AK534" s="114">
        <f t="shared" si="112"/>
        <v>0</v>
      </c>
      <c r="AL534" s="114">
        <f>SUMIF(物资过程计算表!$B:$B,$C534,物资过程计算表!H:H)</f>
        <v>0</v>
      </c>
      <c r="AM534" s="114">
        <f>VLOOKUP($C534,'1 预算编制表单'!$C:$BJ,42,FALSE)</f>
        <v>0</v>
      </c>
      <c r="AN534" s="114">
        <f t="shared" si="113"/>
        <v>0</v>
      </c>
      <c r="AO534" s="114">
        <f>SUMIF(物资过程计算表!$B:$B,$C534,物资过程计算表!I:I)</f>
        <v>0</v>
      </c>
      <c r="AP534" s="114">
        <f>VLOOKUP($C534,'1 预算编制表单'!$C:$BJ,45,FALSE)</f>
        <v>0</v>
      </c>
      <c r="AQ534" s="114">
        <f t="shared" si="114"/>
        <v>0</v>
      </c>
      <c r="AR534" s="114">
        <f>SUMIF(物资过程计算表!$B:$B,$C534,物资过程计算表!J:J)</f>
        <v>0</v>
      </c>
      <c r="AS534" s="114">
        <f>VLOOKUP($C534,'1 预算编制表单'!$C:$BJ,48,FALSE)</f>
        <v>0</v>
      </c>
      <c r="AT534" s="114">
        <f t="shared" si="115"/>
        <v>0</v>
      </c>
      <c r="AU534" s="114">
        <f>SUMIF(物资过程计算表!$B:$B,$C534,物资过程计算表!K:K)</f>
        <v>0</v>
      </c>
      <c r="AV534" s="114">
        <f>VLOOKUP($C534,'1 预算编制表单'!$C:$BJ,51,FALSE)</f>
        <v>0</v>
      </c>
      <c r="AW534" s="114">
        <f t="shared" si="116"/>
        <v>0</v>
      </c>
      <c r="AX534" s="114">
        <f>SUMIF(物资过程计算表!$B:$B,$C534,物资过程计算表!L:L)</f>
        <v>0</v>
      </c>
      <c r="AY534" s="114">
        <f>VLOOKUP($C534,'1 预算编制表单'!$C:$BJ,54,FALSE)</f>
        <v>0</v>
      </c>
      <c r="AZ534" s="114">
        <f t="shared" si="117"/>
        <v>0</v>
      </c>
      <c r="BA534" s="114">
        <f>SUMIF(物资过程计算表!$B:$B,$C534,物资过程计算表!M:M)</f>
        <v>0</v>
      </c>
      <c r="BB534" s="114">
        <f>VLOOKUP($C534,'1 预算编制表单'!$C:$BJ,57,FALSE)</f>
        <v>0</v>
      </c>
      <c r="BC534" s="114">
        <f t="shared" si="118"/>
        <v>0</v>
      </c>
      <c r="BD534" s="114">
        <f>SUMIF(物资过程计算表!$B:$B,$C534,物资过程计算表!N:N)</f>
        <v>0</v>
      </c>
      <c r="BE534" s="114">
        <f>VLOOKUP($C534,'1 预算编制表单'!$C:$BJ,60,FALSE)</f>
        <v>0</v>
      </c>
      <c r="BF534" s="114">
        <f t="shared" si="119"/>
        <v>0</v>
      </c>
      <c r="BG534" s="114">
        <f>SUMIF(物资过程计算表!$B:$B,$C534,物资过程计算表!O:O)</f>
        <v>0</v>
      </c>
      <c r="BH534" s="114">
        <f>VLOOKUP($C534,'1 预算编制表单'!$C:$BJ,27,FALSE)</f>
        <v>0</v>
      </c>
      <c r="BI534" s="114">
        <f t="shared" si="120"/>
        <v>0</v>
      </c>
      <c r="BJ534" s="114"/>
      <c r="BK534" s="114">
        <f>VLOOKUP($C534,'1 预算编制表单'!$C:$BJ,30,FALSE)</f>
        <v>0</v>
      </c>
      <c r="BL534" s="114">
        <f t="shared" si="121"/>
        <v>0</v>
      </c>
      <c r="BM534" s="114"/>
      <c r="BN534" s="114">
        <f>VLOOKUP($C534,'1 预算编制表单'!$C:$BJ,33,FALSE)</f>
        <v>0</v>
      </c>
      <c r="BO534" s="114">
        <f t="shared" si="122"/>
        <v>0</v>
      </c>
      <c r="BP534" s="114"/>
      <c r="BQ534" s="114">
        <f>VLOOKUP($C534,'1 预算编制表单'!$C:$BJ,36,FALSE)</f>
        <v>0</v>
      </c>
      <c r="BR534" s="114">
        <f t="shared" si="123"/>
        <v>0</v>
      </c>
      <c r="BS534" s="114"/>
      <c r="BT534" s="114">
        <f>VLOOKUP($C534,'1 预算编制表单'!$C:$BJ,39,FALSE)</f>
        <v>0</v>
      </c>
      <c r="BU534" s="114">
        <f t="shared" si="124"/>
        <v>0</v>
      </c>
      <c r="BV534" s="114"/>
      <c r="BW534" s="114">
        <f>VLOOKUP($C534,'1 预算编制表单'!$C:$BJ,42,FALSE)</f>
        <v>0</v>
      </c>
      <c r="BX534" s="114">
        <f t="shared" si="125"/>
        <v>0</v>
      </c>
      <c r="BY534" s="114"/>
      <c r="BZ534" s="114">
        <f>VLOOKUP($C534,'1 预算编制表单'!$C:$BJ,45,FALSE)</f>
        <v>0</v>
      </c>
      <c r="CA534" s="114">
        <f t="shared" si="126"/>
        <v>0</v>
      </c>
      <c r="CB534" s="114"/>
      <c r="CC534" s="114">
        <f>VLOOKUP($C534,'1 预算编制表单'!$C:$BJ,48,FALSE)</f>
        <v>0</v>
      </c>
      <c r="CD534" s="114">
        <f t="shared" si="127"/>
        <v>0</v>
      </c>
      <c r="CE534" s="114"/>
      <c r="CF534" s="114">
        <f>VLOOKUP($C534,'1 预算编制表单'!$C:$BJ,51,FALSE)</f>
        <v>0</v>
      </c>
      <c r="CG534" s="114">
        <f t="shared" si="128"/>
        <v>0</v>
      </c>
      <c r="CH534" s="114"/>
      <c r="CI534" s="114">
        <f>VLOOKUP($C534,'1 预算编制表单'!$C:$BJ,54,FALSE)</f>
        <v>0</v>
      </c>
      <c r="CJ534" s="114">
        <f t="shared" si="129"/>
        <v>0</v>
      </c>
      <c r="CK534" s="114"/>
      <c r="CL534" s="114">
        <f>VLOOKUP($C534,'1 预算编制表单'!$C:$BJ,57,FALSE)</f>
        <v>0</v>
      </c>
      <c r="CM534" s="114">
        <f t="shared" si="130"/>
        <v>0</v>
      </c>
      <c r="CN534" s="114"/>
      <c r="CO534" s="114">
        <f>VLOOKUP($C534,'1 预算编制表单'!$C:$BJ,60,FALSE)</f>
        <v>0</v>
      </c>
      <c r="CP534" s="114">
        <f t="shared" si="131"/>
        <v>0</v>
      </c>
      <c r="CQ534" s="114"/>
    </row>
    <row r="535" ht="24" customHeight="1" outlineLevel="2" spans="1:95">
      <c r="A535" s="49"/>
      <c r="B535" s="112" t="s">
        <v>787</v>
      </c>
      <c r="C535" s="113" t="s">
        <v>2152</v>
      </c>
      <c r="D535" s="49" t="s">
        <v>2153</v>
      </c>
      <c r="E535" s="112"/>
      <c r="F535" s="112" t="s">
        <v>2132</v>
      </c>
      <c r="G535" s="112" t="s">
        <v>1844</v>
      </c>
      <c r="H535" s="114">
        <f t="shared" si="105"/>
        <v>0</v>
      </c>
      <c r="I535" s="114">
        <f t="shared" si="106"/>
        <v>0</v>
      </c>
      <c r="J535" s="114">
        <f t="shared" si="107"/>
        <v>0</v>
      </c>
      <c r="K535" s="114"/>
      <c r="L535" s="145"/>
      <c r="M535" s="145"/>
      <c r="N535" s="114"/>
      <c r="O535" s="145"/>
      <c r="P535" s="114"/>
      <c r="Q535" s="114"/>
      <c r="R535" s="114"/>
      <c r="S535" s="114"/>
      <c r="T535" s="114"/>
      <c r="U535" s="114"/>
      <c r="V535" s="114"/>
      <c r="W535" s="114"/>
      <c r="X535" s="114">
        <f>VLOOKUP($C535,'1 预算编制表单'!$C:$BJ,27,FALSE)</f>
        <v>0</v>
      </c>
      <c r="Y535" s="114">
        <f t="shared" si="108"/>
        <v>0</v>
      </c>
      <c r="Z535" s="114">
        <f>SUMIF(物资过程计算表!$B:$B,$C535,物资过程计算表!$D:$D)</f>
        <v>0</v>
      </c>
      <c r="AA535" s="114">
        <f>VLOOKUP($C535,'1 预算编制表单'!$C:$BJ,30,FALSE)</f>
        <v>0</v>
      </c>
      <c r="AB535" s="114">
        <f t="shared" si="109"/>
        <v>0</v>
      </c>
      <c r="AC535" s="114">
        <f>SUMIF(物资过程计算表!$B:$B,$C535,物资过程计算表!E:E)</f>
        <v>0</v>
      </c>
      <c r="AD535" s="114">
        <f>VLOOKUP($C535,'1 预算编制表单'!$C:$BJ,33,FALSE)</f>
        <v>0</v>
      </c>
      <c r="AE535" s="114">
        <f t="shared" si="110"/>
        <v>0</v>
      </c>
      <c r="AF535" s="114">
        <f>SUMIF(物资过程计算表!$B:$B,$C535,物资过程计算表!F:F)</f>
        <v>0</v>
      </c>
      <c r="AG535" s="114">
        <f>VLOOKUP($C535,'1 预算编制表单'!$C:$BJ,36,FALSE)</f>
        <v>0</v>
      </c>
      <c r="AH535" s="114">
        <f t="shared" si="111"/>
        <v>0</v>
      </c>
      <c r="AI535" s="114">
        <f>SUMIF(物资过程计算表!$B:$B,$C535,物资过程计算表!G:G)</f>
        <v>0</v>
      </c>
      <c r="AJ535" s="114">
        <f>VLOOKUP($C535,'1 预算编制表单'!$C:$BJ,39,FALSE)</f>
        <v>0</v>
      </c>
      <c r="AK535" s="114">
        <f t="shared" si="112"/>
        <v>0</v>
      </c>
      <c r="AL535" s="114">
        <f>SUMIF(物资过程计算表!$B:$B,$C535,物资过程计算表!H:H)</f>
        <v>0</v>
      </c>
      <c r="AM535" s="114">
        <f>VLOOKUP($C535,'1 预算编制表单'!$C:$BJ,42,FALSE)</f>
        <v>0</v>
      </c>
      <c r="AN535" s="114">
        <f t="shared" si="113"/>
        <v>0</v>
      </c>
      <c r="AO535" s="114">
        <f>SUMIF(物资过程计算表!$B:$B,$C535,物资过程计算表!I:I)</f>
        <v>0</v>
      </c>
      <c r="AP535" s="114">
        <f>VLOOKUP($C535,'1 预算编制表单'!$C:$BJ,45,FALSE)</f>
        <v>0</v>
      </c>
      <c r="AQ535" s="114">
        <f t="shared" si="114"/>
        <v>0</v>
      </c>
      <c r="AR535" s="114">
        <f>SUMIF(物资过程计算表!$B:$B,$C535,物资过程计算表!J:J)</f>
        <v>0</v>
      </c>
      <c r="AS535" s="114">
        <f>VLOOKUP($C535,'1 预算编制表单'!$C:$BJ,48,FALSE)</f>
        <v>0</v>
      </c>
      <c r="AT535" s="114">
        <f t="shared" si="115"/>
        <v>0</v>
      </c>
      <c r="AU535" s="114">
        <f>SUMIF(物资过程计算表!$B:$B,$C535,物资过程计算表!K:K)</f>
        <v>0</v>
      </c>
      <c r="AV535" s="114">
        <f>VLOOKUP($C535,'1 预算编制表单'!$C:$BJ,51,FALSE)</f>
        <v>0</v>
      </c>
      <c r="AW535" s="114">
        <f t="shared" si="116"/>
        <v>0</v>
      </c>
      <c r="AX535" s="114">
        <f>SUMIF(物资过程计算表!$B:$B,$C535,物资过程计算表!L:L)</f>
        <v>0</v>
      </c>
      <c r="AY535" s="114">
        <f>VLOOKUP($C535,'1 预算编制表单'!$C:$BJ,54,FALSE)</f>
        <v>0</v>
      </c>
      <c r="AZ535" s="114">
        <f t="shared" si="117"/>
        <v>0</v>
      </c>
      <c r="BA535" s="114">
        <f>SUMIF(物资过程计算表!$B:$B,$C535,物资过程计算表!M:M)</f>
        <v>0</v>
      </c>
      <c r="BB535" s="114">
        <f>VLOOKUP($C535,'1 预算编制表单'!$C:$BJ,57,FALSE)</f>
        <v>0</v>
      </c>
      <c r="BC535" s="114">
        <f t="shared" si="118"/>
        <v>0</v>
      </c>
      <c r="BD535" s="114">
        <f>SUMIF(物资过程计算表!$B:$B,$C535,物资过程计算表!N:N)</f>
        <v>0</v>
      </c>
      <c r="BE535" s="114">
        <f>VLOOKUP($C535,'1 预算编制表单'!$C:$BJ,60,FALSE)</f>
        <v>0</v>
      </c>
      <c r="BF535" s="114">
        <f t="shared" si="119"/>
        <v>0</v>
      </c>
      <c r="BG535" s="114">
        <f>SUMIF(物资过程计算表!$B:$B,$C535,物资过程计算表!O:O)</f>
        <v>0</v>
      </c>
      <c r="BH535" s="114">
        <f>VLOOKUP($C535,'1 预算编制表单'!$C:$BJ,27,FALSE)</f>
        <v>0</v>
      </c>
      <c r="BI535" s="114">
        <f t="shared" si="120"/>
        <v>0</v>
      </c>
      <c r="BJ535" s="114"/>
      <c r="BK535" s="114">
        <f>VLOOKUP($C535,'1 预算编制表单'!$C:$BJ,30,FALSE)</f>
        <v>0</v>
      </c>
      <c r="BL535" s="114">
        <f t="shared" si="121"/>
        <v>0</v>
      </c>
      <c r="BM535" s="114"/>
      <c r="BN535" s="114">
        <f>VLOOKUP($C535,'1 预算编制表单'!$C:$BJ,33,FALSE)</f>
        <v>0</v>
      </c>
      <c r="BO535" s="114">
        <f t="shared" si="122"/>
        <v>0</v>
      </c>
      <c r="BP535" s="114"/>
      <c r="BQ535" s="114">
        <f>VLOOKUP($C535,'1 预算编制表单'!$C:$BJ,36,FALSE)</f>
        <v>0</v>
      </c>
      <c r="BR535" s="114">
        <f t="shared" si="123"/>
        <v>0</v>
      </c>
      <c r="BS535" s="114"/>
      <c r="BT535" s="114">
        <f>VLOOKUP($C535,'1 预算编制表单'!$C:$BJ,39,FALSE)</f>
        <v>0</v>
      </c>
      <c r="BU535" s="114">
        <f t="shared" si="124"/>
        <v>0</v>
      </c>
      <c r="BV535" s="114"/>
      <c r="BW535" s="114">
        <f>VLOOKUP($C535,'1 预算编制表单'!$C:$BJ,42,FALSE)</f>
        <v>0</v>
      </c>
      <c r="BX535" s="114">
        <f t="shared" si="125"/>
        <v>0</v>
      </c>
      <c r="BY535" s="114"/>
      <c r="BZ535" s="114">
        <f>VLOOKUP($C535,'1 预算编制表单'!$C:$BJ,45,FALSE)</f>
        <v>0</v>
      </c>
      <c r="CA535" s="114">
        <f t="shared" si="126"/>
        <v>0</v>
      </c>
      <c r="CB535" s="114"/>
      <c r="CC535" s="114">
        <f>VLOOKUP($C535,'1 预算编制表单'!$C:$BJ,48,FALSE)</f>
        <v>0</v>
      </c>
      <c r="CD535" s="114">
        <f t="shared" si="127"/>
        <v>0</v>
      </c>
      <c r="CE535" s="114"/>
      <c r="CF535" s="114">
        <f>VLOOKUP($C535,'1 预算编制表单'!$C:$BJ,51,FALSE)</f>
        <v>0</v>
      </c>
      <c r="CG535" s="114">
        <f t="shared" si="128"/>
        <v>0</v>
      </c>
      <c r="CH535" s="114"/>
      <c r="CI535" s="114">
        <f>VLOOKUP($C535,'1 预算编制表单'!$C:$BJ,54,FALSE)</f>
        <v>0</v>
      </c>
      <c r="CJ535" s="114">
        <f t="shared" si="129"/>
        <v>0</v>
      </c>
      <c r="CK535" s="114"/>
      <c r="CL535" s="114">
        <f>VLOOKUP($C535,'1 预算编制表单'!$C:$BJ,57,FALSE)</f>
        <v>0</v>
      </c>
      <c r="CM535" s="114">
        <f t="shared" si="130"/>
        <v>0</v>
      </c>
      <c r="CN535" s="114"/>
      <c r="CO535" s="114">
        <f>VLOOKUP($C535,'1 预算编制表单'!$C:$BJ,60,FALSE)</f>
        <v>0</v>
      </c>
      <c r="CP535" s="114">
        <f t="shared" si="131"/>
        <v>0</v>
      </c>
      <c r="CQ535" s="114"/>
    </row>
    <row r="536" ht="24" customHeight="1" spans="1:95">
      <c r="A536" s="105"/>
      <c r="B536" s="106" t="s">
        <v>787</v>
      </c>
      <c r="C536" s="107">
        <v>1.3</v>
      </c>
      <c r="D536" s="105" t="s">
        <v>64</v>
      </c>
      <c r="E536" s="106"/>
      <c r="F536" s="106"/>
      <c r="G536" s="106"/>
      <c r="H536" s="164">
        <f t="shared" si="105"/>
        <v>0</v>
      </c>
      <c r="I536" s="164">
        <f t="shared" si="106"/>
        <v>0</v>
      </c>
      <c r="J536" s="164">
        <f t="shared" si="107"/>
        <v>0</v>
      </c>
      <c r="K536" s="164"/>
      <c r="L536" s="165"/>
      <c r="M536" s="165"/>
      <c r="N536" s="164"/>
      <c r="O536" s="165"/>
      <c r="P536" s="164"/>
      <c r="Q536" s="164"/>
      <c r="R536" s="164"/>
      <c r="S536" s="164"/>
      <c r="T536" s="164"/>
      <c r="U536" s="164"/>
      <c r="V536" s="164"/>
      <c r="W536" s="164"/>
      <c r="X536" s="164">
        <f>VLOOKUP($C536,'1 预算编制表单'!$C:$BJ,27,FALSE)</f>
        <v>0</v>
      </c>
      <c r="Y536" s="164">
        <f>Y537+Y543+Y549+Y555+Y561+Y567+Y573+Y579+Y585+Y591</f>
        <v>0</v>
      </c>
      <c r="Z536" s="164">
        <f>Z537+Z543+Z549+Z555+Z561+Z567+Z573+Z579+Z585+Z591</f>
        <v>0</v>
      </c>
      <c r="AA536" s="164">
        <f>VLOOKUP($C536,'1 预算编制表单'!$C:$BJ,30,FALSE)</f>
        <v>0</v>
      </c>
      <c r="AB536" s="164">
        <f>AB537+AB543+AB549+AB555+AB561+AB567+AB573+AB579+AB585+AB591</f>
        <v>0</v>
      </c>
      <c r="AC536" s="164">
        <f>AC537+AC543+AC549+AC555+AC561+AC567+AC573+AC579+AC585+AC591</f>
        <v>0</v>
      </c>
      <c r="AD536" s="164">
        <f>VLOOKUP($C536,'1 预算编制表单'!$C:$BJ,33,FALSE)</f>
        <v>0</v>
      </c>
      <c r="AE536" s="164">
        <f>AE537+AE543+AE549+AE555+AE561+AE567+AE573+AE579+AE585+AE591</f>
        <v>0</v>
      </c>
      <c r="AF536" s="164">
        <f>AF537+AF543+AF549+AF555+AF561+AF567+AF573+AF579+AF585+AF591</f>
        <v>0</v>
      </c>
      <c r="AG536" s="164">
        <f>VLOOKUP($C536,'1 预算编制表单'!$C:$BJ,36,FALSE)</f>
        <v>0</v>
      </c>
      <c r="AH536" s="164">
        <f>AH537+AH543+AH549+AH555+AH561+AH567+AH573+AH579+AH585+AH591</f>
        <v>0</v>
      </c>
      <c r="AI536" s="164">
        <f>AI537+AI543+AI549+AI555+AI561+AI567+AI573+AI579+AI585+AI591</f>
        <v>0</v>
      </c>
      <c r="AJ536" s="164">
        <f>VLOOKUP($C536,'1 预算编制表单'!$C:$BJ,39,FALSE)</f>
        <v>0</v>
      </c>
      <c r="AK536" s="164">
        <f>AK537+AK543+AK549+AK555+AK561+AK567+AK573+AK579+AK585+AK591</f>
        <v>0</v>
      </c>
      <c r="AL536" s="164">
        <f>AL537+AL543+AL549+AL555+AL561+AL567+AL573+AL579+AL585+AL591</f>
        <v>0</v>
      </c>
      <c r="AM536" s="164">
        <f>VLOOKUP($C536,'1 预算编制表单'!$C:$BJ,42,FALSE)</f>
        <v>0</v>
      </c>
      <c r="AN536" s="164">
        <f>AN537+AN543+AN549+AN555+AN561+AN567+AN573+AN579+AN585+AN591</f>
        <v>0</v>
      </c>
      <c r="AO536" s="164">
        <f>AO537+AO543+AO549+AO555+AO561+AO567+AO573+AO579+AO585+AO591</f>
        <v>0</v>
      </c>
      <c r="AP536" s="164">
        <f>VLOOKUP($C536,'1 预算编制表单'!$C:$BJ,45,FALSE)</f>
        <v>0</v>
      </c>
      <c r="AQ536" s="164">
        <f>AQ537+AQ543+AQ549+AQ555+AQ561+AQ567+AQ573+AQ579+AQ585+AQ591</f>
        <v>0</v>
      </c>
      <c r="AR536" s="164">
        <f>AR537+AR543+AR549+AR555+AR561+AR567+AR573+AR579+AR585+AR591</f>
        <v>0</v>
      </c>
      <c r="AS536" s="164">
        <f>VLOOKUP($C536,'1 预算编制表单'!$C:$BJ,48,FALSE)</f>
        <v>0</v>
      </c>
      <c r="AT536" s="164">
        <f>AT537+AT543+AT549+AT555+AT561+AT567+AT573+AT579+AT585+AT591</f>
        <v>0</v>
      </c>
      <c r="AU536" s="164">
        <f>AU537+AU543+AU549+AU555+AU561+AU567+AU573+AU579+AU585+AU591</f>
        <v>0</v>
      </c>
      <c r="AV536" s="164">
        <f>VLOOKUP($C536,'1 预算编制表单'!$C:$BJ,51,FALSE)</f>
        <v>0</v>
      </c>
      <c r="AW536" s="164">
        <f>AW537+AW543+AW549+AW555+AW561+AW567+AW573+AW579+AW585+AW591</f>
        <v>0</v>
      </c>
      <c r="AX536" s="164">
        <f>AX537+AX543+AX549+AX555+AX561+AX567+AX573+AX579+AX585+AX591</f>
        <v>0</v>
      </c>
      <c r="AY536" s="164">
        <f>VLOOKUP($C536,'1 预算编制表单'!$C:$BJ,54,FALSE)</f>
        <v>0</v>
      </c>
      <c r="AZ536" s="164">
        <f>AZ537+AZ543+AZ549+AZ555+AZ561+AZ567+AZ573+AZ579+AZ585+AZ591</f>
        <v>0</v>
      </c>
      <c r="BA536" s="164">
        <f>BA537+BA543+BA549+BA555+BA561+BA567+BA573+BA579+BA585+BA591</f>
        <v>0</v>
      </c>
      <c r="BB536" s="164">
        <f>VLOOKUP($C536,'1 预算编制表单'!$C:$BJ,57,FALSE)</f>
        <v>0</v>
      </c>
      <c r="BC536" s="164">
        <f>BC537+BC543+BC549+BC555+BC561+BC567+BC573+BC579+BC585+BC591</f>
        <v>0</v>
      </c>
      <c r="BD536" s="164">
        <f>BD537+BD543+BD549+BD555+BD561+BD567+BD573+BD579+BD585+BD591</f>
        <v>0</v>
      </c>
      <c r="BE536" s="164">
        <f>VLOOKUP($C536,'1 预算编制表单'!$C:$BJ,60,FALSE)</f>
        <v>0</v>
      </c>
      <c r="BF536" s="164">
        <f>BF537+BF543+BF549+BF555+BF561+BF567+BF573+BF579+BF585+BF591</f>
        <v>0</v>
      </c>
      <c r="BG536" s="164">
        <f>BG537+BG543+BG549+BG555+BG561+BG567+BG573+BG579+BG585+BG591</f>
        <v>0</v>
      </c>
      <c r="BH536" s="164">
        <f>VLOOKUP($C536,'1 预算编制表单'!$C:$BJ,27,FALSE)</f>
        <v>0</v>
      </c>
      <c r="BI536" s="164">
        <f>BI537+BI543+BI549+BI555+BI561+BI567+BI573+BI579+BI585+BI591</f>
        <v>0</v>
      </c>
      <c r="BJ536" s="164">
        <f>BJ537+BJ543+BJ549+BJ555+BJ561+BJ567+BJ573+BJ579+BJ585+BJ591</f>
        <v>0</v>
      </c>
      <c r="BK536" s="164">
        <f>VLOOKUP($C536,'1 预算编制表单'!$C:$BJ,30,FALSE)</f>
        <v>0</v>
      </c>
      <c r="BL536" s="164">
        <f>BL537+BL543+BL549+BL555+BL561+BL567+BL573+BL579+BL585+BL591</f>
        <v>0</v>
      </c>
      <c r="BM536" s="164">
        <f>BM537+BM543+BM549+BM555+BM561+BM567+BM573+BM579+BM585+BM591</f>
        <v>0</v>
      </c>
      <c r="BN536" s="164">
        <f>VLOOKUP($C536,'1 预算编制表单'!$C:$BJ,33,FALSE)</f>
        <v>0</v>
      </c>
      <c r="BO536" s="164">
        <f>BO537+BO543+BO549+BO555+BO561+BO567+BO573+BO579+BO585+BO591</f>
        <v>0</v>
      </c>
      <c r="BP536" s="164">
        <f>BP537+BP543+BP549+BP555+BP561+BP567+BP573+BP579+BP585+BP591</f>
        <v>0</v>
      </c>
      <c r="BQ536" s="164">
        <f>VLOOKUP($C536,'1 预算编制表单'!$C:$BJ,36,FALSE)</f>
        <v>0</v>
      </c>
      <c r="BR536" s="164">
        <f>BR537+BR543+BR549+BR555+BR561+BR567+BR573+BR579+BR585+BR591</f>
        <v>0</v>
      </c>
      <c r="BS536" s="164">
        <f>BS537+BS543+BS549+BS555+BS561+BS567+BS573+BS579+BS585+BS591</f>
        <v>0</v>
      </c>
      <c r="BT536" s="164">
        <f>VLOOKUP($C536,'1 预算编制表单'!$C:$BJ,39,FALSE)</f>
        <v>0</v>
      </c>
      <c r="BU536" s="164">
        <f>BU537+BU543+BU549+BU555+BU561+BU567+BU573+BU579+BU585+BU591</f>
        <v>0</v>
      </c>
      <c r="BV536" s="164">
        <f>BV537+BV543+BV549+BV555+BV561+BV567+BV573+BV579+BV585+BV591</f>
        <v>0</v>
      </c>
      <c r="BW536" s="164">
        <f>VLOOKUP($C536,'1 预算编制表单'!$C:$BJ,42,FALSE)</f>
        <v>0</v>
      </c>
      <c r="BX536" s="164">
        <f>BX537+BX543+BX549+BX555+BX561+BX567+BX573+BX579+BX585+BX591</f>
        <v>0</v>
      </c>
      <c r="BY536" s="164">
        <f>BY537+BY543+BY549+BY555+BY561+BY567+BY573+BY579+BY585+BY591</f>
        <v>0</v>
      </c>
      <c r="BZ536" s="164">
        <f>VLOOKUP($C536,'1 预算编制表单'!$C:$BJ,45,FALSE)</f>
        <v>0</v>
      </c>
      <c r="CA536" s="164">
        <f>CA537+CA543+CA549+CA555+CA561+CA567+CA573+CA579+CA585+CA591</f>
        <v>0</v>
      </c>
      <c r="CB536" s="164">
        <f>CB537+CB543+CB549+CB555+CB561+CB567+CB573+CB579+CB585+CB591</f>
        <v>0</v>
      </c>
      <c r="CC536" s="164">
        <f>VLOOKUP($C536,'1 预算编制表单'!$C:$BJ,48,FALSE)</f>
        <v>0</v>
      </c>
      <c r="CD536" s="164">
        <f>CD537+CD543+CD549+CD555+CD561+CD567+CD573+CD579+CD585+CD591</f>
        <v>0</v>
      </c>
      <c r="CE536" s="164">
        <f>CE537+CE543+CE549+CE555+CE561+CE567+CE573+CE579+CE585+CE591</f>
        <v>0</v>
      </c>
      <c r="CF536" s="164">
        <f>VLOOKUP($C536,'1 预算编制表单'!$C:$BJ,51,FALSE)</f>
        <v>0</v>
      </c>
      <c r="CG536" s="164">
        <f>CG537+CG543+CG549+CG555+CG561+CG567+CG573+CG579+CG585+CG591</f>
        <v>0</v>
      </c>
      <c r="CH536" s="164">
        <f>CH537+CH543+CH549+CH555+CH561+CH567+CH573+CH579+CH585+CH591</f>
        <v>0</v>
      </c>
      <c r="CI536" s="164">
        <f>VLOOKUP($C536,'1 预算编制表单'!$C:$BJ,54,FALSE)</f>
        <v>0</v>
      </c>
      <c r="CJ536" s="164">
        <f>CJ537+CJ543+CJ549+CJ555+CJ561+CJ567+CJ573+CJ579+CJ585+CJ591</f>
        <v>0</v>
      </c>
      <c r="CK536" s="164">
        <f>CK537+CK543+CK549+CK555+CK561+CK567+CK573+CK579+CK585+CK591</f>
        <v>0</v>
      </c>
      <c r="CL536" s="164">
        <f>VLOOKUP($C536,'1 预算编制表单'!$C:$BJ,57,FALSE)</f>
        <v>0</v>
      </c>
      <c r="CM536" s="164">
        <f>CM537+CM543+CM549+CM555+CM561+CM567+CM573+CM579+CM585+CM591</f>
        <v>0</v>
      </c>
      <c r="CN536" s="164">
        <f>CN537+CN543+CN549+CN555+CN561+CN567+CN573+CN579+CN585+CN591</f>
        <v>0</v>
      </c>
      <c r="CO536" s="164">
        <f>VLOOKUP($C536,'1 预算编制表单'!$C:$BJ,60,FALSE)</f>
        <v>0</v>
      </c>
      <c r="CP536" s="164">
        <f>CP537+CP543+CP549+CP555+CP561+CP567+CP573+CP579+CP585+CP591</f>
        <v>0</v>
      </c>
      <c r="CQ536" s="164">
        <f>CQ537+CQ543+CQ549+CQ555+CQ561+CQ567+CQ573+CQ579+CQ585+CQ591</f>
        <v>0</v>
      </c>
    </row>
    <row r="537" ht="24" customHeight="1" outlineLevel="1" spans="1:95">
      <c r="A537" s="22"/>
      <c r="B537" s="109" t="s">
        <v>792</v>
      </c>
      <c r="C537" s="110" t="s">
        <v>2154</v>
      </c>
      <c r="D537" s="22" t="s">
        <v>2155</v>
      </c>
      <c r="E537" s="109"/>
      <c r="F537" s="109"/>
      <c r="G537" s="109"/>
      <c r="H537" s="111">
        <f t="shared" si="105"/>
        <v>0</v>
      </c>
      <c r="I537" s="111">
        <f t="shared" si="106"/>
        <v>0</v>
      </c>
      <c r="J537" s="111">
        <f t="shared" si="107"/>
        <v>0</v>
      </c>
      <c r="K537" s="111"/>
      <c r="L537" s="144"/>
      <c r="M537" s="144"/>
      <c r="N537" s="111"/>
      <c r="O537" s="144"/>
      <c r="P537" s="111"/>
      <c r="Q537" s="111"/>
      <c r="R537" s="111"/>
      <c r="S537" s="111"/>
      <c r="T537" s="111"/>
      <c r="U537" s="111"/>
      <c r="V537" s="111"/>
      <c r="W537" s="111"/>
      <c r="X537" s="111">
        <f>VLOOKUP($C537,'1 预算编制表单'!$C:$BJ,27,FALSE)</f>
        <v>0</v>
      </c>
      <c r="Y537" s="111">
        <f>X537-Z537</f>
        <v>0</v>
      </c>
      <c r="Z537" s="111">
        <f>SUM(Z538:Z542)</f>
        <v>0</v>
      </c>
      <c r="AA537" s="111">
        <f>VLOOKUP($C537,'1 预算编制表单'!$C:$BJ,30,FALSE)</f>
        <v>0</v>
      </c>
      <c r="AB537" s="111">
        <f>AA537-AC537</f>
        <v>0</v>
      </c>
      <c r="AC537" s="111">
        <f>SUM(AC538:AC542)</f>
        <v>0</v>
      </c>
      <c r="AD537" s="111">
        <f>VLOOKUP($C537,'1 预算编制表单'!$C:$BJ,33,FALSE)</f>
        <v>0</v>
      </c>
      <c r="AE537" s="111">
        <f>AD537-AF537</f>
        <v>0</v>
      </c>
      <c r="AF537" s="111">
        <f>SUM(AF538:AF542)</f>
        <v>0</v>
      </c>
      <c r="AG537" s="111">
        <f>VLOOKUP($C537,'1 预算编制表单'!$C:$BJ,36,FALSE)</f>
        <v>0</v>
      </c>
      <c r="AH537" s="111">
        <f>AG537-AI537</f>
        <v>0</v>
      </c>
      <c r="AI537" s="111">
        <f>SUM(AI538:AI542)</f>
        <v>0</v>
      </c>
      <c r="AJ537" s="111">
        <f>VLOOKUP($C537,'1 预算编制表单'!$C:$BJ,39,FALSE)</f>
        <v>0</v>
      </c>
      <c r="AK537" s="111">
        <f>AJ537-AL537</f>
        <v>0</v>
      </c>
      <c r="AL537" s="111">
        <f>SUM(AL538:AL542)</f>
        <v>0</v>
      </c>
      <c r="AM537" s="111">
        <f>VLOOKUP($C537,'1 预算编制表单'!$C:$BJ,42,FALSE)</f>
        <v>0</v>
      </c>
      <c r="AN537" s="111">
        <f>AM537-AO537</f>
        <v>0</v>
      </c>
      <c r="AO537" s="111">
        <f>SUM(AO538:AO542)</f>
        <v>0</v>
      </c>
      <c r="AP537" s="111">
        <f>VLOOKUP($C537,'1 预算编制表单'!$C:$BJ,45,FALSE)</f>
        <v>0</v>
      </c>
      <c r="AQ537" s="111">
        <f>AP537-AR537</f>
        <v>0</v>
      </c>
      <c r="AR537" s="111">
        <f>SUM(AR538:AR542)</f>
        <v>0</v>
      </c>
      <c r="AS537" s="111">
        <f>VLOOKUP($C537,'1 预算编制表单'!$C:$BJ,48,FALSE)</f>
        <v>0</v>
      </c>
      <c r="AT537" s="111">
        <f>AS537-AU537</f>
        <v>0</v>
      </c>
      <c r="AU537" s="111">
        <f>SUM(AU538:AU542)</f>
        <v>0</v>
      </c>
      <c r="AV537" s="111">
        <f>VLOOKUP($C537,'1 预算编制表单'!$C:$BJ,51,FALSE)</f>
        <v>0</v>
      </c>
      <c r="AW537" s="111">
        <f>AV537-AX537</f>
        <v>0</v>
      </c>
      <c r="AX537" s="111">
        <f>SUM(AX538:AX542)</f>
        <v>0</v>
      </c>
      <c r="AY537" s="111">
        <f>VLOOKUP($C537,'1 预算编制表单'!$C:$BJ,54,FALSE)</f>
        <v>0</v>
      </c>
      <c r="AZ537" s="111">
        <f>AY537-BA537</f>
        <v>0</v>
      </c>
      <c r="BA537" s="111">
        <f>SUM(BA538:BA542)</f>
        <v>0</v>
      </c>
      <c r="BB537" s="111">
        <f>VLOOKUP($C537,'1 预算编制表单'!$C:$BJ,57,FALSE)</f>
        <v>0</v>
      </c>
      <c r="BC537" s="111">
        <f>BB537-BD537</f>
        <v>0</v>
      </c>
      <c r="BD537" s="111">
        <f>SUM(BD538:BD542)</f>
        <v>0</v>
      </c>
      <c r="BE537" s="111">
        <f>VLOOKUP($C537,'1 预算编制表单'!$C:$BJ,60,FALSE)</f>
        <v>0</v>
      </c>
      <c r="BF537" s="111">
        <f>BE537-BG537</f>
        <v>0</v>
      </c>
      <c r="BG537" s="111">
        <f>SUM(BG538:BG542)</f>
        <v>0</v>
      </c>
      <c r="BH537" s="111">
        <f>VLOOKUP($C537,'1 预算编制表单'!$C:$BJ,27,FALSE)</f>
        <v>0</v>
      </c>
      <c r="BI537" s="111">
        <f>BH537-BJ537</f>
        <v>0</v>
      </c>
      <c r="BJ537" s="111">
        <f>SUM(BJ538:BJ542)</f>
        <v>0</v>
      </c>
      <c r="BK537" s="111">
        <f>VLOOKUP($C537,'1 预算编制表单'!$C:$BJ,30,FALSE)</f>
        <v>0</v>
      </c>
      <c r="BL537" s="111">
        <f>BK537-BM537</f>
        <v>0</v>
      </c>
      <c r="BM537" s="111">
        <f>SUM(BM538:BM542)</f>
        <v>0</v>
      </c>
      <c r="BN537" s="111">
        <f>VLOOKUP($C537,'1 预算编制表单'!$C:$BJ,33,FALSE)</f>
        <v>0</v>
      </c>
      <c r="BO537" s="111">
        <f>BN537-BP537</f>
        <v>0</v>
      </c>
      <c r="BP537" s="111">
        <f>SUM(BP538:BP542)</f>
        <v>0</v>
      </c>
      <c r="BQ537" s="111">
        <f>VLOOKUP($C537,'1 预算编制表单'!$C:$BJ,36,FALSE)</f>
        <v>0</v>
      </c>
      <c r="BR537" s="111">
        <f>BQ537-BS537</f>
        <v>0</v>
      </c>
      <c r="BS537" s="111">
        <f>SUM(BS538:BS542)</f>
        <v>0</v>
      </c>
      <c r="BT537" s="111">
        <f>VLOOKUP($C537,'1 预算编制表单'!$C:$BJ,39,FALSE)</f>
        <v>0</v>
      </c>
      <c r="BU537" s="111">
        <f>BT537-BV537</f>
        <v>0</v>
      </c>
      <c r="BV537" s="111">
        <f>SUM(BV538:BV542)</f>
        <v>0</v>
      </c>
      <c r="BW537" s="111">
        <f>VLOOKUP($C537,'1 预算编制表单'!$C:$BJ,42,FALSE)</f>
        <v>0</v>
      </c>
      <c r="BX537" s="111">
        <f>BW537-BY537</f>
        <v>0</v>
      </c>
      <c r="BY537" s="111">
        <f>SUM(BY538:BY542)</f>
        <v>0</v>
      </c>
      <c r="BZ537" s="111">
        <f>VLOOKUP($C537,'1 预算编制表单'!$C:$BJ,45,FALSE)</f>
        <v>0</v>
      </c>
      <c r="CA537" s="111">
        <f>BZ537-CB537</f>
        <v>0</v>
      </c>
      <c r="CB537" s="111">
        <f>SUM(CB538:CB542)</f>
        <v>0</v>
      </c>
      <c r="CC537" s="111">
        <f>VLOOKUP($C537,'1 预算编制表单'!$C:$BJ,48,FALSE)</f>
        <v>0</v>
      </c>
      <c r="CD537" s="111">
        <f>CC537-CE537</f>
        <v>0</v>
      </c>
      <c r="CE537" s="111">
        <f>SUM(CE538:CE542)</f>
        <v>0</v>
      </c>
      <c r="CF537" s="111">
        <f>VLOOKUP($C537,'1 预算编制表单'!$C:$BJ,51,FALSE)</f>
        <v>0</v>
      </c>
      <c r="CG537" s="111">
        <f>CF537-CH537</f>
        <v>0</v>
      </c>
      <c r="CH537" s="111">
        <f>SUM(CH538:CH542)</f>
        <v>0</v>
      </c>
      <c r="CI537" s="111">
        <f>VLOOKUP($C537,'1 预算编制表单'!$C:$BJ,54,FALSE)</f>
        <v>0</v>
      </c>
      <c r="CJ537" s="111">
        <f>CI537-CK537</f>
        <v>0</v>
      </c>
      <c r="CK537" s="111">
        <f>SUM(CK538:CK542)</f>
        <v>0</v>
      </c>
      <c r="CL537" s="111">
        <f>VLOOKUP($C537,'1 预算编制表单'!$C:$BJ,57,FALSE)</f>
        <v>0</v>
      </c>
      <c r="CM537" s="111">
        <f>CL537-CN537</f>
        <v>0</v>
      </c>
      <c r="CN537" s="111">
        <f>SUM(CN538:CN542)</f>
        <v>0</v>
      </c>
      <c r="CO537" s="111">
        <f>VLOOKUP($C537,'1 预算编制表单'!$C:$BJ,60,FALSE)</f>
        <v>0</v>
      </c>
      <c r="CP537" s="111">
        <f>CO537-CQ537</f>
        <v>0</v>
      </c>
      <c r="CQ537" s="111">
        <f>SUM(CQ538:CQ542)</f>
        <v>0</v>
      </c>
    </row>
    <row r="538" s="80" customFormat="1" ht="24" customHeight="1" outlineLevel="2" spans="1:95">
      <c r="A538" s="119"/>
      <c r="B538" s="120"/>
      <c r="C538" s="121"/>
      <c r="D538" s="119"/>
      <c r="E538" s="120"/>
      <c r="F538" s="120"/>
      <c r="G538" s="120"/>
      <c r="H538" s="122"/>
      <c r="I538" s="122"/>
      <c r="J538" s="122">
        <f t="shared" si="107"/>
        <v>0</v>
      </c>
      <c r="K538" s="122">
        <v>1</v>
      </c>
      <c r="L538" s="147"/>
      <c r="M538" s="148">
        <f>IFERROR(VLOOKUP($L538,'2-2 引出数据_合同数据仓库'!$B$2:$BP$10000,3,FALSE),0)</f>
        <v>0</v>
      </c>
      <c r="N538" s="122"/>
      <c r="O538" s="148">
        <f>IFERROR(VLOOKUP((LEFT(VLOOKUP($L538,'2-2 引出数据_合同数据仓库'!$B$2:$BP$10000,64,FALSE),15)&amp;(RIGHT(VLOOKUP($L538,'2-2 引出数据_合同数据仓库'!$B$2:$BP$10000,64,FALSE),4)+1)),'2-2 引出数据_合同数据仓库'!$B$2:$BP$10000,3,FALSE),0)</f>
        <v>0</v>
      </c>
      <c r="P538" s="122"/>
      <c r="Q538" s="122">
        <f>IFERROR(VLOOKUP($L538,'2-2 引出数据_合同数据仓库'!$B$2:$BP$10000,28,FALSE),0)</f>
        <v>0</v>
      </c>
      <c r="R538" s="122">
        <f>IFERROR(VLOOKUP($L538,'2-2 引出数据_合同数据仓库'!$B$2:$BP$10000,29,FALSE),0)</f>
        <v>0</v>
      </c>
      <c r="S538" s="122">
        <f>IFERROR(VLOOKUP($L538,'2-2 引出数据_合同数据仓库'!$B$2:$BP$10000,4,FALSE),0)</f>
        <v>0</v>
      </c>
      <c r="T538" s="122"/>
      <c r="U538" s="122">
        <f>IFERROR(VLOOKUP($L538,'2-2 引出数据_合同数据仓库'!$B$2:$BP$10000,15,FALSE),0)</f>
        <v>0</v>
      </c>
      <c r="V538" s="122">
        <f>U538/(S538-R538+1)*365</f>
        <v>0</v>
      </c>
      <c r="W538" s="122"/>
      <c r="X538" s="154">
        <v>45658</v>
      </c>
      <c r="Y538" s="154">
        <f>X538+30</f>
        <v>45688</v>
      </c>
      <c r="Z538" s="158">
        <f>IFERROR(IF(($R538-Y538)&gt;=0,0,IF(($S538-X538)&lt;0,0,IF(AND(($S538-Y538)&gt;0,(X538-$R538)&gt;0),$V538/365*(Y538-X538+1),IF(AND(($S538-Y538)&lt;=0,(X538-$R538)&gt;0),$V538/365*($S538-X538+1),$V538/365*(Y538-$R538+1))))),0)</f>
        <v>0</v>
      </c>
      <c r="AA538" s="154">
        <f>Y538+1</f>
        <v>45689</v>
      </c>
      <c r="AB538" s="154">
        <f>AA538+27</f>
        <v>45716</v>
      </c>
      <c r="AC538" s="158">
        <f>IFERROR(IF(($R538-AB538)&gt;=0,0,IF(($S538-AA538)&lt;0,0,IF(AND(($S538-AB538)&gt;0,(AA538-$R538)&gt;0),$V538/365*(AB538-AA538+1),IF(AND(($S538-AB538)&lt;=0,(AA538-$R538)&gt;0),$V538/365*($S538-AA538+1),$V538/365*(AB538-$R538+1))))),0)</f>
        <v>0</v>
      </c>
      <c r="AD538" s="154">
        <f>AB538+1</f>
        <v>45717</v>
      </c>
      <c r="AE538" s="154">
        <f>AD538+30</f>
        <v>45747</v>
      </c>
      <c r="AF538" s="158">
        <f>IFERROR(IF(($R538-AE538)&gt;=0,0,IF(($S538-AD538)&lt;0,0,IF(AND(($S538-AE538)&gt;0,(AD538-$R538)&gt;0),$V538/365*(AE538-AD538+1),IF(AND(($S538-AE538)&lt;=0,(AD538-$R538)&gt;0),$V538/365*($S538-AD538+1),$V538/365*(AE538-$R538+1))))),0)</f>
        <v>0</v>
      </c>
      <c r="AG538" s="154">
        <f>AE538+1</f>
        <v>45748</v>
      </c>
      <c r="AH538" s="154">
        <f>AG538+29</f>
        <v>45777</v>
      </c>
      <c r="AI538" s="158">
        <f>IFERROR(IF(($R538-AH538)&gt;=0,0,IF(($S538-AG538)&lt;0,0,IF(AND(($S538-AH538)&gt;0,(AG538-$R538)&gt;0),$V538/365*(AH538-AG538+1),IF(AND(($S538-AH538)&lt;=0,(AG538-$R538)&gt;0),$V538/365*($S538-AG538+1),$V538/365*(AH538-$R538+1))))),0)</f>
        <v>0</v>
      </c>
      <c r="AJ538" s="154">
        <f>AH538+1</f>
        <v>45778</v>
      </c>
      <c r="AK538" s="154">
        <f>AJ538+30</f>
        <v>45808</v>
      </c>
      <c r="AL538" s="158">
        <f>IFERROR(IF(($R538-AK538)&gt;=0,0,IF(($S538-AJ538)&lt;0,0,IF(AND(($S538-AK538)&gt;0,(AJ538-$R538)&gt;0),$V538/365*(AK538-AJ538+1),IF(AND(($S538-AK538)&lt;=0,(AJ538-$R538)&gt;0),$V538/365*($S538-AJ538+1),$V538/365*(AK538-$R538+1))))),0)</f>
        <v>0</v>
      </c>
      <c r="AM538" s="154">
        <f>AK538+1</f>
        <v>45809</v>
      </c>
      <c r="AN538" s="154">
        <f>AM538+29</f>
        <v>45838</v>
      </c>
      <c r="AO538" s="158">
        <f>IFERROR(IF(($R538-AN538)&gt;=0,0,IF(($S538-AM538)&lt;0,0,IF(AND(($S538-AN538)&gt;0,(AM538-$R538)&gt;0),$V538/365*(AN538-AM538+1),IF(AND(($S538-AN538)&lt;=0,(AM538-$R538)&gt;0),$V538/365*($S538-AM538+1),$V538/365*(AN538-$R538+1))))),0)</f>
        <v>0</v>
      </c>
      <c r="AP538" s="154">
        <f>AN538+1</f>
        <v>45839</v>
      </c>
      <c r="AQ538" s="154">
        <f>AP538+30</f>
        <v>45869</v>
      </c>
      <c r="AR538" s="158">
        <f>IFERROR(IF(($R538-AQ538)&gt;=0,0,IF(($S538-AP538)&lt;0,0,IF(AND(($S538-AQ538)&gt;0,(AP538-$R538)&gt;0),$V538/365*(AQ538-AP538+1),IF(AND(($S538-AQ538)&lt;=0,(AP538-$R538)&gt;0),$V538/365*($S538-AP538+1),$V538/365*(AQ538-$R538+1))))),0)</f>
        <v>0</v>
      </c>
      <c r="AS538" s="154">
        <f>AQ538+1</f>
        <v>45870</v>
      </c>
      <c r="AT538" s="154">
        <f>AS538+30</f>
        <v>45900</v>
      </c>
      <c r="AU538" s="158">
        <f>IFERROR(IF(($R538-AT538)&gt;=0,0,IF(($S538-AS538)&lt;0,0,IF(AND(($S538-AT538)&gt;0,(AS538-$R538)&gt;0),$V538/365*(AT538-AS538+1),IF(AND(($S538-AT538)&lt;=0,(AS538-$R538)&gt;0),$V538/365*($S538-AS538+1),$V538/365*(AT538-$R538+1))))),0)</f>
        <v>0</v>
      </c>
      <c r="AV538" s="154">
        <f>AT538+1</f>
        <v>45901</v>
      </c>
      <c r="AW538" s="154">
        <f>AV538+29</f>
        <v>45930</v>
      </c>
      <c r="AX538" s="158">
        <f>IFERROR(IF(($R538-AW538)&gt;=0,0,IF(($S538-AV538)&lt;0,0,IF(AND(($S538-AW538)&gt;0,(AV538-$R538)&gt;0),$V538/365*(AW538-AV538+1),IF(AND(($S538-AW538)&lt;=0,(AV538-$R538)&gt;0),$V538/365*($S538-AV538+1),$V538/365*(AW538-$R538+1))))),0)</f>
        <v>0</v>
      </c>
      <c r="AY538" s="154">
        <f>AW538+1</f>
        <v>45931</v>
      </c>
      <c r="AZ538" s="154">
        <f>AY538+30</f>
        <v>45961</v>
      </c>
      <c r="BA538" s="158">
        <f>IFERROR(IF(($R538-AZ538)&gt;=0,0,IF(($S538-AY538)&lt;0,0,IF(AND(($S538-AZ538)&gt;0,(AY538-$R538)&gt;0),$V538/365*(AZ538-AY538+1),IF(AND(($S538-AZ538)&lt;=0,(AY538-$R538)&gt;0),$V538/365*($S538-AY538+1),$V538/365*(AZ538-$R538+1))))),0)</f>
        <v>0</v>
      </c>
      <c r="BB538" s="154">
        <f>AZ538+1</f>
        <v>45962</v>
      </c>
      <c r="BC538" s="154">
        <f>BB538+29</f>
        <v>45991</v>
      </c>
      <c r="BD538" s="158">
        <f>IFERROR(IF(($R538-BC538)&gt;=0,0,IF(($S538-BB538)&lt;0,0,IF(AND(($S538-BC538)&gt;0,(BB538-$R538)&gt;0),$V538/365*(BC538-BB538+1),IF(AND(($S538-BC538)&lt;=0,(BB538-$R538)&gt;0),$V538/365*($S538-BB538+1),$V538/365*(BC538-$R538+1))))),0)</f>
        <v>0</v>
      </c>
      <c r="BE538" s="154">
        <f>BC538+1</f>
        <v>45992</v>
      </c>
      <c r="BF538" s="154">
        <f>BE538+30</f>
        <v>46022</v>
      </c>
      <c r="BG538" s="158">
        <f>IFERROR(IF(($R538-BF538)&gt;=0,0,IF(($S538-BE538)&lt;0,0,IF(AND(($S538-BF538)&gt;0,(BE538-$R538)&gt;0),$V538/365*(BF538-BE538+1),IF(AND(($S538-BF538)&lt;=0,(BE538-$R538)&gt;0),$V538/365*($S538-BE538+1),$V538/365*(BF538-$R538+1))))),0)</f>
        <v>0</v>
      </c>
      <c r="BH538" s="154">
        <v>46023</v>
      </c>
      <c r="BI538" s="154">
        <f>BH538+30</f>
        <v>46053</v>
      </c>
      <c r="BJ538" s="158">
        <f>IFERROR(IF(($R538-BI538)&gt;=0,0,IF(($S538-BH538)&lt;0,0,IF(AND(($S538-BI538)&gt;0,(BH538-$R538)&gt;0),$V538/365*(BI538-BH538+1),IF(AND(($S538-BI538)&lt;=0,(BH538-$R538)&gt;0),$V538/365*($S538-BH538+1),$V538/365*(BI538-$R538+1))))),0)</f>
        <v>0</v>
      </c>
      <c r="BK538" s="154">
        <f>BI538+1</f>
        <v>46054</v>
      </c>
      <c r="BL538" s="154">
        <f>BK538+27</f>
        <v>46081</v>
      </c>
      <c r="BM538" s="158">
        <f>IFERROR(IF(($R538-BL538)&gt;=0,0,IF(($S538-BK538)&lt;0,0,IF(AND(($S538-BL538)&gt;0,(BK538-$R538)&gt;0),$V538/365*(BL538-BK538+1),IF(AND(($S538-BL538)&lt;=0,(BK538-$R538)&gt;0),$V538/365*($S538-BK538+1),$V538/365*(BL538-$R538+1))))),0)</f>
        <v>0</v>
      </c>
      <c r="BN538" s="154">
        <f>BL538+1</f>
        <v>46082</v>
      </c>
      <c r="BO538" s="154">
        <f>BN538+30</f>
        <v>46112</v>
      </c>
      <c r="BP538" s="158">
        <f>IFERROR(IF(($R538-BO538)&gt;=0,0,IF(($S538-BN538)&lt;0,0,IF(AND(($S538-BO538)&gt;0,(BN538-$R538)&gt;0),$V538/365*(BO538-BN538+1),IF(AND(($S538-BO538)&lt;=0,(BN538-$R538)&gt;0),$V538/365*($S538-BN538+1),$V538/365*(BO538-$R538+1))))),0)</f>
        <v>0</v>
      </c>
      <c r="BQ538" s="154">
        <f>BO538+1</f>
        <v>46113</v>
      </c>
      <c r="BR538" s="154">
        <f>BQ538+29</f>
        <v>46142</v>
      </c>
      <c r="BS538" s="158">
        <f>IFERROR(IF(($R538-BR538)&gt;=0,0,IF(($S538-BQ538)&lt;0,0,IF(AND(($S538-BR538)&gt;0,(BQ538-$R538)&gt;0),$V538/365*(BR538-BQ538+1),IF(AND(($S538-BR538)&lt;=0,(BQ538-$R538)&gt;0),$V538/365*($S538-BQ538+1),$V538/365*(BR538-$R538+1))))),0)</f>
        <v>0</v>
      </c>
      <c r="BT538" s="154">
        <f>BR538+1</f>
        <v>46143</v>
      </c>
      <c r="BU538" s="154">
        <f>BT538+30</f>
        <v>46173</v>
      </c>
      <c r="BV538" s="158">
        <f>IFERROR(IF(($R538-BU538)&gt;=0,0,IF(($S538-BT538)&lt;0,0,IF(AND(($S538-BU538)&gt;0,(BT538-$R538)&gt;0),$V538/365*(BU538-BT538+1),IF(AND(($S538-BU538)&lt;=0,(BT538-$R538)&gt;0),$V538/365*($S538-BT538+1),$V538/365*(BU538-$R538+1))))),0)</f>
        <v>0</v>
      </c>
      <c r="BW538" s="154">
        <f>BU538+1</f>
        <v>46174</v>
      </c>
      <c r="BX538" s="154">
        <f>BW538+29</f>
        <v>46203</v>
      </c>
      <c r="BY538" s="158">
        <f>IFERROR(IF(($R538-BX538)&gt;=0,0,IF(($S538-BW538)&lt;0,0,IF(AND(($S538-BX538)&gt;0,(BW538-$R538)&gt;0),$V538/365*(BX538-BW538+1),IF(AND(($S538-BX538)&lt;=0,(BW538-$R538)&gt;0),$V538/365*($S538-BW538+1),$V538/365*(BX538-$R538+1))))),0)</f>
        <v>0</v>
      </c>
      <c r="BZ538" s="154">
        <f>BX538+1</f>
        <v>46204</v>
      </c>
      <c r="CA538" s="154">
        <f>BZ538+30</f>
        <v>46234</v>
      </c>
      <c r="CB538" s="158">
        <f>IFERROR(IF(($R538-CA538)&gt;=0,0,IF(($S538-BZ538)&lt;0,0,IF(AND(($S538-CA538)&gt;0,(BZ538-$R538)&gt;0),$V538/365*(CA538-BZ538+1),IF(AND(($S538-CA538)&lt;=0,(BZ538-$R538)&gt;0),$V538/365*($S538-BZ538+1),$V538/365*(CA538-$R538+1))))),0)</f>
        <v>0</v>
      </c>
      <c r="CC538" s="154">
        <f>CA538+1</f>
        <v>46235</v>
      </c>
      <c r="CD538" s="154">
        <f>CC538+30</f>
        <v>46265</v>
      </c>
      <c r="CE538" s="158">
        <f>IFERROR(IF(($R538-CD538)&gt;=0,0,IF(($S538-CC538)&lt;0,0,IF(AND(($S538-CD538)&gt;0,(CC538-$R538)&gt;0),$V538/365*(CD538-CC538+1),IF(AND(($S538-CD538)&lt;=0,(CC538-$R538)&gt;0),$V538/365*($S538-CC538+1),$V538/365*(CD538-$R538+1))))),0)</f>
        <v>0</v>
      </c>
      <c r="CF538" s="154">
        <f>CD538+1</f>
        <v>46266</v>
      </c>
      <c r="CG538" s="154">
        <f>CF538+29</f>
        <v>46295</v>
      </c>
      <c r="CH538" s="158">
        <f>IFERROR(IF(($R538-CG538)&gt;=0,0,IF(($S538-CF538)&lt;0,0,IF(AND(($S538-CG538)&gt;0,(CF538-$R538)&gt;0),$V538/365*(CG538-CF538+1),IF(AND(($S538-CG538)&lt;=0,(CF538-$R538)&gt;0),$V538/365*($S538-CF538+1),$V538/365*(CG538-$R538+1))))),0)</f>
        <v>0</v>
      </c>
      <c r="CI538" s="154">
        <f>CG538+1</f>
        <v>46296</v>
      </c>
      <c r="CJ538" s="154">
        <f>CI538+30</f>
        <v>46326</v>
      </c>
      <c r="CK538" s="158">
        <f>IFERROR(IF(($R538-CJ538)&gt;=0,0,IF(($S538-CI538)&lt;0,0,IF(AND(($S538-CJ538)&gt;0,(CI538-$R538)&gt;0),$V538/365*(CJ538-CI538+1),IF(AND(($S538-CJ538)&lt;=0,(CI538-$R538)&gt;0),$V538/365*($S538-CI538+1),$V538/365*(CJ538-$R538+1))))),0)</f>
        <v>0</v>
      </c>
      <c r="CL538" s="154">
        <f>CJ538+1</f>
        <v>46327</v>
      </c>
      <c r="CM538" s="154">
        <f>CL538+29</f>
        <v>46356</v>
      </c>
      <c r="CN538" s="158">
        <f>IFERROR(IF(($R538-CM538)&gt;=0,0,IF(($S538-CL538)&lt;0,0,IF(AND(($S538-CM538)&gt;0,(CL538-$R538)&gt;0),$V538/365*(CM538-CL538+1),IF(AND(($S538-CM538)&lt;=0,(CL538-$R538)&gt;0),$V538/365*($S538-CL538+1),$V538/365*(CM538-$R538+1))))),0)</f>
        <v>0</v>
      </c>
      <c r="CO538" s="154">
        <f>CM538+1</f>
        <v>46357</v>
      </c>
      <c r="CP538" s="154">
        <f>CO538+30</f>
        <v>46387</v>
      </c>
      <c r="CQ538" s="158">
        <f>IFERROR(IF(($R538-CP538)&gt;=0,0,IF(($S538-CO538)&lt;0,0,IF(AND(($S538-CP538)&gt;0,(CO538-$R538)&gt;0),$V538/365*(CP538-CO538+1),IF(AND(($S538-CP538)&lt;=0,(CO538-$R538)&gt;0),$V538/365*($S538-CO538+1),$V538/365*(CP538-$R538+1))))),0)</f>
        <v>0</v>
      </c>
    </row>
    <row r="539" s="80" customFormat="1" ht="24" customHeight="1" outlineLevel="2" spans="1:95">
      <c r="A539" s="119"/>
      <c r="B539" s="120"/>
      <c r="C539" s="121"/>
      <c r="D539" s="119"/>
      <c r="E539" s="120"/>
      <c r="F539" s="120"/>
      <c r="G539" s="120"/>
      <c r="H539" s="122"/>
      <c r="I539" s="122"/>
      <c r="J539" s="122">
        <f t="shared" si="107"/>
        <v>0</v>
      </c>
      <c r="K539" s="122">
        <f>K538+1</f>
        <v>2</v>
      </c>
      <c r="L539" s="147"/>
      <c r="M539" s="148">
        <f>IFERROR(VLOOKUP($L539,'2-2 引出数据_合同数据仓库'!$B$2:$BP$10000,3,FALSE),0)</f>
        <v>0</v>
      </c>
      <c r="N539" s="122"/>
      <c r="O539" s="148">
        <f>IFERROR(VLOOKUP((LEFT(VLOOKUP($L539,'2-2 引出数据_合同数据仓库'!$B$2:$BP$10000,64,FALSE),15)&amp;(RIGHT(VLOOKUP($L539,'2-2 引出数据_合同数据仓库'!$B$2:$BP$10000,64,FALSE),4)+1)),'2-2 引出数据_合同数据仓库'!$B$2:$BP$10000,3,FALSE),0)</f>
        <v>0</v>
      </c>
      <c r="P539" s="122"/>
      <c r="Q539" s="122">
        <f>IFERROR(VLOOKUP($L539,'2-2 引出数据_合同数据仓库'!$B$2:$BP$10000,28,FALSE),0)</f>
        <v>0</v>
      </c>
      <c r="R539" s="122">
        <f>IFERROR(VLOOKUP($L539,'2-2 引出数据_合同数据仓库'!$B$2:$BP$10000,29,FALSE),0)</f>
        <v>0</v>
      </c>
      <c r="S539" s="122">
        <f>IFERROR(VLOOKUP($L539,'2-2 引出数据_合同数据仓库'!$B$2:$BP$10000,4,FALSE),0)</f>
        <v>0</v>
      </c>
      <c r="T539" s="122"/>
      <c r="U539" s="122">
        <f>IFERROR(VLOOKUP($L539,'2-2 引出数据_合同数据仓库'!$B$2:$BP$10000,15,FALSE),0)</f>
        <v>0</v>
      </c>
      <c r="V539" s="122">
        <f>U539/(S539-R539+1)*365</f>
        <v>0</v>
      </c>
      <c r="W539" s="122"/>
      <c r="X539" s="154">
        <v>45658</v>
      </c>
      <c r="Y539" s="154">
        <f>X539+30</f>
        <v>45688</v>
      </c>
      <c r="Z539" s="158">
        <f>IFERROR(IF(($R539-Y539)&gt;=0,0,IF(($S539-X539)&lt;0,0,IF(AND(($S539-Y539)&gt;0,(X539-$R539)&gt;0),$V539/365*(Y539-X539+1),IF(AND(($S539-Y539)&lt;=0,(X539-$R539)&gt;0),$V539/365*($S539-X539+1),$V539/365*(Y539-$R539+1))))),0)</f>
        <v>0</v>
      </c>
      <c r="AA539" s="154">
        <f>Y539+1</f>
        <v>45689</v>
      </c>
      <c r="AB539" s="154">
        <f>AA539+27</f>
        <v>45716</v>
      </c>
      <c r="AC539" s="158">
        <f>IFERROR(IF(($R539-AB539)&gt;=0,0,IF(($S539-AA539)&lt;0,0,IF(AND(($S539-AB539)&gt;0,(AA539-$R539)&gt;0),$V539/365*(AB539-AA539+1),IF(AND(($S539-AB539)&lt;=0,(AA539-$R539)&gt;0),$V539/365*($S539-AA539+1),$V539/365*(AB539-$R539+1))))),0)</f>
        <v>0</v>
      </c>
      <c r="AD539" s="154">
        <f>AB539+1</f>
        <v>45717</v>
      </c>
      <c r="AE539" s="154">
        <f>AD539+30</f>
        <v>45747</v>
      </c>
      <c r="AF539" s="158">
        <f>IFERROR(IF(($R539-AE539)&gt;=0,0,IF(($S539-AD539)&lt;0,0,IF(AND(($S539-AE539)&gt;0,(AD539-$R539)&gt;0),$V539/365*(AE539-AD539+1),IF(AND(($S539-AE539)&lt;=0,(AD539-$R539)&gt;0),$V539/365*($S539-AD539+1),$V539/365*(AE539-$R539+1))))),0)</f>
        <v>0</v>
      </c>
      <c r="AG539" s="154">
        <f>AE539+1</f>
        <v>45748</v>
      </c>
      <c r="AH539" s="154">
        <f>AG539+29</f>
        <v>45777</v>
      </c>
      <c r="AI539" s="158">
        <f>IFERROR(IF(($R539-AH539)&gt;=0,0,IF(($S539-AG539)&lt;0,0,IF(AND(($S539-AH539)&gt;0,(AG539-$R539)&gt;0),$V539/365*(AH539-AG539+1),IF(AND(($S539-AH539)&lt;=0,(AG539-$R539)&gt;0),$V539/365*($S539-AG539+1),$V539/365*(AH539-$R539+1))))),0)</f>
        <v>0</v>
      </c>
      <c r="AJ539" s="154">
        <f>AH539+1</f>
        <v>45778</v>
      </c>
      <c r="AK539" s="154">
        <f>AJ539+30</f>
        <v>45808</v>
      </c>
      <c r="AL539" s="158">
        <f>IFERROR(IF(($R539-AK539)&gt;=0,0,IF(($S539-AJ539)&lt;0,0,IF(AND(($S539-AK539)&gt;0,(AJ539-$R539)&gt;0),$V539/365*(AK539-AJ539+1),IF(AND(($S539-AK539)&lt;=0,(AJ539-$R539)&gt;0),$V539/365*($S539-AJ539+1),$V539/365*(AK539-$R539+1))))),0)</f>
        <v>0</v>
      </c>
      <c r="AM539" s="154">
        <f>AK539+1</f>
        <v>45809</v>
      </c>
      <c r="AN539" s="154">
        <f>AM539+29</f>
        <v>45838</v>
      </c>
      <c r="AO539" s="158">
        <f>IFERROR(IF(($R539-AN539)&gt;=0,0,IF(($S539-AM539)&lt;0,0,IF(AND(($S539-AN539)&gt;0,(AM539-$R539)&gt;0),$V539/365*(AN539-AM539+1),IF(AND(($S539-AN539)&lt;=0,(AM539-$R539)&gt;0),$V539/365*($S539-AM539+1),$V539/365*(AN539-$R539+1))))),0)</f>
        <v>0</v>
      </c>
      <c r="AP539" s="154">
        <f>AN539+1</f>
        <v>45839</v>
      </c>
      <c r="AQ539" s="154">
        <f>AP539+30</f>
        <v>45869</v>
      </c>
      <c r="AR539" s="158">
        <f>IFERROR(IF(($R539-AQ539)&gt;=0,0,IF(($S539-AP539)&lt;0,0,IF(AND(($S539-AQ539)&gt;0,(AP539-$R539)&gt;0),$V539/365*(AQ539-AP539+1),IF(AND(($S539-AQ539)&lt;=0,(AP539-$R539)&gt;0),$V539/365*($S539-AP539+1),$V539/365*(AQ539-$R539+1))))),0)</f>
        <v>0</v>
      </c>
      <c r="AS539" s="154">
        <f>AQ539+1</f>
        <v>45870</v>
      </c>
      <c r="AT539" s="154">
        <f>AS539+30</f>
        <v>45900</v>
      </c>
      <c r="AU539" s="158">
        <f>IFERROR(IF(($R539-AT539)&gt;=0,0,IF(($S539-AS539)&lt;0,0,IF(AND(($S539-AT539)&gt;0,(AS539-$R539)&gt;0),$V539/365*(AT539-AS539+1),IF(AND(($S539-AT539)&lt;=0,(AS539-$R539)&gt;0),$V539/365*($S539-AS539+1),$V539/365*(AT539-$R539+1))))),0)</f>
        <v>0</v>
      </c>
      <c r="AV539" s="154">
        <f>AT539+1</f>
        <v>45901</v>
      </c>
      <c r="AW539" s="154">
        <f>AV539+29</f>
        <v>45930</v>
      </c>
      <c r="AX539" s="158">
        <f>IFERROR(IF(($R539-AW539)&gt;=0,0,IF(($S539-AV539)&lt;0,0,IF(AND(($S539-AW539)&gt;0,(AV539-$R539)&gt;0),$V539/365*(AW539-AV539+1),IF(AND(($S539-AW539)&lt;=0,(AV539-$R539)&gt;0),$V539/365*($S539-AV539+1),$V539/365*(AW539-$R539+1))))),0)</f>
        <v>0</v>
      </c>
      <c r="AY539" s="154">
        <f>AW539+1</f>
        <v>45931</v>
      </c>
      <c r="AZ539" s="154">
        <f>AY539+30</f>
        <v>45961</v>
      </c>
      <c r="BA539" s="158">
        <f>IFERROR(IF(($R539-AZ539)&gt;=0,0,IF(($S539-AY539)&lt;0,0,IF(AND(($S539-AZ539)&gt;0,(AY539-$R539)&gt;0),$V539/365*(AZ539-AY539+1),IF(AND(($S539-AZ539)&lt;=0,(AY539-$R539)&gt;0),$V539/365*($S539-AY539+1),$V539/365*(AZ539-$R539+1))))),0)</f>
        <v>0</v>
      </c>
      <c r="BB539" s="154">
        <f>AZ539+1</f>
        <v>45962</v>
      </c>
      <c r="BC539" s="154">
        <f>BB539+29</f>
        <v>45991</v>
      </c>
      <c r="BD539" s="158">
        <f>IFERROR(IF(($R539-BC539)&gt;=0,0,IF(($S539-BB539)&lt;0,0,IF(AND(($S539-BC539)&gt;0,(BB539-$R539)&gt;0),$V539/365*(BC539-BB539+1),IF(AND(($S539-BC539)&lt;=0,(BB539-$R539)&gt;0),$V539/365*($S539-BB539+1),$V539/365*(BC539-$R539+1))))),0)</f>
        <v>0</v>
      </c>
      <c r="BE539" s="154">
        <f>BC539+1</f>
        <v>45992</v>
      </c>
      <c r="BF539" s="154">
        <f>BE539+30</f>
        <v>46022</v>
      </c>
      <c r="BG539" s="158">
        <f>IFERROR(IF(($R539-BF539)&gt;=0,0,IF(($S539-BE539)&lt;0,0,IF(AND(($S539-BF539)&gt;0,(BE539-$R539)&gt;0),$V539/365*(BF539-BE539+1),IF(AND(($S539-BF539)&lt;=0,(BE539-$R539)&gt;0),$V539/365*($S539-BE539+1),$V539/365*(BF539-$R539+1))))),0)</f>
        <v>0</v>
      </c>
      <c r="BH539" s="154">
        <v>46023</v>
      </c>
      <c r="BI539" s="154">
        <f>BH539+30</f>
        <v>46053</v>
      </c>
      <c r="BJ539" s="158">
        <f>IFERROR(IF(($R539-BI539)&gt;=0,0,IF(($S539-BH539)&lt;0,0,IF(AND(($S539-BI539)&gt;0,(BH539-$R539)&gt;0),$V539/365*(BI539-BH539+1),IF(AND(($S539-BI539)&lt;=0,(BH539-$R539)&gt;0),$V539/365*($S539-BH539+1),$V539/365*(BI539-$R539+1))))),0)</f>
        <v>0</v>
      </c>
      <c r="BK539" s="154">
        <f>BI539+1</f>
        <v>46054</v>
      </c>
      <c r="BL539" s="154">
        <f>BK539+27</f>
        <v>46081</v>
      </c>
      <c r="BM539" s="158">
        <f>IFERROR(IF(($R539-BL539)&gt;=0,0,IF(($S539-BK539)&lt;0,0,IF(AND(($S539-BL539)&gt;0,(BK539-$R539)&gt;0),$V539/365*(BL539-BK539+1),IF(AND(($S539-BL539)&lt;=0,(BK539-$R539)&gt;0),$V539/365*($S539-BK539+1),$V539/365*(BL539-$R539+1))))),0)</f>
        <v>0</v>
      </c>
      <c r="BN539" s="154">
        <f>BL539+1</f>
        <v>46082</v>
      </c>
      <c r="BO539" s="154">
        <f>BN539+30</f>
        <v>46112</v>
      </c>
      <c r="BP539" s="158">
        <f>IFERROR(IF(($R539-BO539)&gt;=0,0,IF(($S539-BN539)&lt;0,0,IF(AND(($S539-BO539)&gt;0,(BN539-$R539)&gt;0),$V539/365*(BO539-BN539+1),IF(AND(($S539-BO539)&lt;=0,(BN539-$R539)&gt;0),$V539/365*($S539-BN539+1),$V539/365*(BO539-$R539+1))))),0)</f>
        <v>0</v>
      </c>
      <c r="BQ539" s="154">
        <f>BO539+1</f>
        <v>46113</v>
      </c>
      <c r="BR539" s="154">
        <f>BQ539+29</f>
        <v>46142</v>
      </c>
      <c r="BS539" s="158">
        <f>IFERROR(IF(($R539-BR539)&gt;=0,0,IF(($S539-BQ539)&lt;0,0,IF(AND(($S539-BR539)&gt;0,(BQ539-$R539)&gt;0),$V539/365*(BR539-BQ539+1),IF(AND(($S539-BR539)&lt;=0,(BQ539-$R539)&gt;0),$V539/365*($S539-BQ539+1),$V539/365*(BR539-$R539+1))))),0)</f>
        <v>0</v>
      </c>
      <c r="BT539" s="154">
        <f>BR539+1</f>
        <v>46143</v>
      </c>
      <c r="BU539" s="154">
        <f>BT539+30</f>
        <v>46173</v>
      </c>
      <c r="BV539" s="158">
        <f>IFERROR(IF(($R539-BU539)&gt;=0,0,IF(($S539-BT539)&lt;0,0,IF(AND(($S539-BU539)&gt;0,(BT539-$R539)&gt;0),$V539/365*(BU539-BT539+1),IF(AND(($S539-BU539)&lt;=0,(BT539-$R539)&gt;0),$V539/365*($S539-BT539+1),$V539/365*(BU539-$R539+1))))),0)</f>
        <v>0</v>
      </c>
      <c r="BW539" s="154">
        <f>BU539+1</f>
        <v>46174</v>
      </c>
      <c r="BX539" s="154">
        <f>BW539+29</f>
        <v>46203</v>
      </c>
      <c r="BY539" s="158">
        <f>IFERROR(IF(($R539-BX539)&gt;=0,0,IF(($S539-BW539)&lt;0,0,IF(AND(($S539-BX539)&gt;0,(BW539-$R539)&gt;0),$V539/365*(BX539-BW539+1),IF(AND(($S539-BX539)&lt;=0,(BW539-$R539)&gt;0),$V539/365*($S539-BW539+1),$V539/365*(BX539-$R539+1))))),0)</f>
        <v>0</v>
      </c>
      <c r="BZ539" s="154">
        <f>BX539+1</f>
        <v>46204</v>
      </c>
      <c r="CA539" s="154">
        <f>BZ539+30</f>
        <v>46234</v>
      </c>
      <c r="CB539" s="158">
        <f>IFERROR(IF(($R539-CA539)&gt;=0,0,IF(($S539-BZ539)&lt;0,0,IF(AND(($S539-CA539)&gt;0,(BZ539-$R539)&gt;0),$V539/365*(CA539-BZ539+1),IF(AND(($S539-CA539)&lt;=0,(BZ539-$R539)&gt;0),$V539/365*($S539-BZ539+1),$V539/365*(CA539-$R539+1))))),0)</f>
        <v>0</v>
      </c>
      <c r="CC539" s="154">
        <f>CA539+1</f>
        <v>46235</v>
      </c>
      <c r="CD539" s="154">
        <f>CC539+30</f>
        <v>46265</v>
      </c>
      <c r="CE539" s="158">
        <f>IFERROR(IF(($R539-CD539)&gt;=0,0,IF(($S539-CC539)&lt;0,0,IF(AND(($S539-CD539)&gt;0,(CC539-$R539)&gt;0),$V539/365*(CD539-CC539+1),IF(AND(($S539-CD539)&lt;=0,(CC539-$R539)&gt;0),$V539/365*($S539-CC539+1),$V539/365*(CD539-$R539+1))))),0)</f>
        <v>0</v>
      </c>
      <c r="CF539" s="154">
        <f>CD539+1</f>
        <v>46266</v>
      </c>
      <c r="CG539" s="154">
        <f>CF539+29</f>
        <v>46295</v>
      </c>
      <c r="CH539" s="158">
        <f>IFERROR(IF(($R539-CG539)&gt;=0,0,IF(($S539-CF539)&lt;0,0,IF(AND(($S539-CG539)&gt;0,(CF539-$R539)&gt;0),$V539/365*(CG539-CF539+1),IF(AND(($S539-CG539)&lt;=0,(CF539-$R539)&gt;0),$V539/365*($S539-CF539+1),$V539/365*(CG539-$R539+1))))),0)</f>
        <v>0</v>
      </c>
      <c r="CI539" s="154">
        <f>CG539+1</f>
        <v>46296</v>
      </c>
      <c r="CJ539" s="154">
        <f>CI539+30</f>
        <v>46326</v>
      </c>
      <c r="CK539" s="158">
        <f>IFERROR(IF(($R539-CJ539)&gt;=0,0,IF(($S539-CI539)&lt;0,0,IF(AND(($S539-CJ539)&gt;0,(CI539-$R539)&gt;0),$V539/365*(CJ539-CI539+1),IF(AND(($S539-CJ539)&lt;=0,(CI539-$R539)&gt;0),$V539/365*($S539-CI539+1),$V539/365*(CJ539-$R539+1))))),0)</f>
        <v>0</v>
      </c>
      <c r="CL539" s="154">
        <f>CJ539+1</f>
        <v>46327</v>
      </c>
      <c r="CM539" s="154">
        <f>CL539+29</f>
        <v>46356</v>
      </c>
      <c r="CN539" s="158">
        <f>IFERROR(IF(($R539-CM539)&gt;=0,0,IF(($S539-CL539)&lt;0,0,IF(AND(($S539-CM539)&gt;0,(CL539-$R539)&gt;0),$V539/365*(CM539-CL539+1),IF(AND(($S539-CM539)&lt;=0,(CL539-$R539)&gt;0),$V539/365*($S539-CL539+1),$V539/365*(CM539-$R539+1))))),0)</f>
        <v>0</v>
      </c>
      <c r="CO539" s="154">
        <f>CM539+1</f>
        <v>46357</v>
      </c>
      <c r="CP539" s="154">
        <f>CO539+30</f>
        <v>46387</v>
      </c>
      <c r="CQ539" s="158">
        <f>IFERROR(IF(($R539-CP539)&gt;=0,0,IF(($S539-CO539)&lt;0,0,IF(AND(($S539-CP539)&gt;0,(CO539-$R539)&gt;0),$V539/365*(CP539-CO539+1),IF(AND(($S539-CP539)&lt;=0,(CO539-$R539)&gt;0),$V539/365*($S539-CO539+1),$V539/365*(CP539-$R539+1))))),0)</f>
        <v>0</v>
      </c>
    </row>
    <row r="540" s="80" customFormat="1" ht="24" customHeight="1" outlineLevel="2" spans="1:95">
      <c r="A540" s="119"/>
      <c r="B540" s="120"/>
      <c r="C540" s="121"/>
      <c r="D540" s="119"/>
      <c r="E540" s="120"/>
      <c r="F540" s="120"/>
      <c r="G540" s="120"/>
      <c r="H540" s="122"/>
      <c r="I540" s="122"/>
      <c r="J540" s="122">
        <f t="shared" si="107"/>
        <v>0</v>
      </c>
      <c r="K540" s="122">
        <f>K539+1</f>
        <v>3</v>
      </c>
      <c r="L540" s="147"/>
      <c r="M540" s="148">
        <f>IFERROR(VLOOKUP($L540,'2-2 引出数据_合同数据仓库'!$B$2:$BP$10000,3,FALSE),0)</f>
        <v>0</v>
      </c>
      <c r="N540" s="122"/>
      <c r="O540" s="148">
        <f>IFERROR(VLOOKUP((LEFT(VLOOKUP($L540,'2-2 引出数据_合同数据仓库'!$B$2:$BP$10000,64,FALSE),15)&amp;(RIGHT(VLOOKUP($L540,'2-2 引出数据_合同数据仓库'!$B$2:$BP$10000,64,FALSE),4)+1)),'2-2 引出数据_合同数据仓库'!$B$2:$BP$10000,3,FALSE),0)</f>
        <v>0</v>
      </c>
      <c r="P540" s="122"/>
      <c r="Q540" s="122">
        <f>IFERROR(VLOOKUP($L540,'2-2 引出数据_合同数据仓库'!$B$2:$BP$10000,28,FALSE),0)</f>
        <v>0</v>
      </c>
      <c r="R540" s="122">
        <f>IFERROR(VLOOKUP($L540,'2-2 引出数据_合同数据仓库'!$B$2:$BP$10000,29,FALSE),0)</f>
        <v>0</v>
      </c>
      <c r="S540" s="122">
        <f>IFERROR(VLOOKUP($L540,'2-2 引出数据_合同数据仓库'!$B$2:$BP$10000,4,FALSE),0)</f>
        <v>0</v>
      </c>
      <c r="T540" s="122"/>
      <c r="U540" s="122">
        <f>IFERROR(VLOOKUP($L540,'2-2 引出数据_合同数据仓库'!$B$2:$BP$10000,15,FALSE),0)</f>
        <v>0</v>
      </c>
      <c r="V540" s="122">
        <f>U540/(S540-R540+1)*365</f>
        <v>0</v>
      </c>
      <c r="W540" s="122"/>
      <c r="X540" s="154">
        <v>45658</v>
      </c>
      <c r="Y540" s="154">
        <f>X540+30</f>
        <v>45688</v>
      </c>
      <c r="Z540" s="158">
        <f>IFERROR(IF(($R540-Y540)&gt;=0,0,IF(($S540-X540)&lt;0,0,IF(AND(($S540-Y540)&gt;0,(X540-$R540)&gt;0),$V540/365*(Y540-X540+1),IF(AND(($S540-Y540)&lt;=0,(X540-$R540)&gt;0),$V540/365*($S540-X540+1),$V540/365*(Y540-$R540+1))))),0)</f>
        <v>0</v>
      </c>
      <c r="AA540" s="154">
        <f>Y540+1</f>
        <v>45689</v>
      </c>
      <c r="AB540" s="154">
        <f>AA540+27</f>
        <v>45716</v>
      </c>
      <c r="AC540" s="158">
        <f>IFERROR(IF(($R540-AB540)&gt;=0,0,IF(($S540-AA540)&lt;0,0,IF(AND(($S540-AB540)&gt;0,(AA540-$R540)&gt;0),$V540/365*(AB540-AA540+1),IF(AND(($S540-AB540)&lt;=0,(AA540-$R540)&gt;0),$V540/365*($S540-AA540+1),$V540/365*(AB540-$R540+1))))),0)</f>
        <v>0</v>
      </c>
      <c r="AD540" s="154">
        <f>AB540+1</f>
        <v>45717</v>
      </c>
      <c r="AE540" s="154">
        <f>AD540+30</f>
        <v>45747</v>
      </c>
      <c r="AF540" s="158">
        <f>IFERROR(IF(($R540-AE540)&gt;=0,0,IF(($S540-AD540)&lt;0,0,IF(AND(($S540-AE540)&gt;0,(AD540-$R540)&gt;0),$V540/365*(AE540-AD540+1),IF(AND(($S540-AE540)&lt;=0,(AD540-$R540)&gt;0),$V540/365*($S540-AD540+1),$V540/365*(AE540-$R540+1))))),0)</f>
        <v>0</v>
      </c>
      <c r="AG540" s="154">
        <f>AE540+1</f>
        <v>45748</v>
      </c>
      <c r="AH540" s="154">
        <f>AG540+29</f>
        <v>45777</v>
      </c>
      <c r="AI540" s="158">
        <f>IFERROR(IF(($R540-AH540)&gt;=0,0,IF(($S540-AG540)&lt;0,0,IF(AND(($S540-AH540)&gt;0,(AG540-$R540)&gt;0),$V540/365*(AH540-AG540+1),IF(AND(($S540-AH540)&lt;=0,(AG540-$R540)&gt;0),$V540/365*($S540-AG540+1),$V540/365*(AH540-$R540+1))))),0)</f>
        <v>0</v>
      </c>
      <c r="AJ540" s="154">
        <f>AH540+1</f>
        <v>45778</v>
      </c>
      <c r="AK540" s="154">
        <f>AJ540+30</f>
        <v>45808</v>
      </c>
      <c r="AL540" s="158">
        <f>IFERROR(IF(($R540-AK540)&gt;=0,0,IF(($S540-AJ540)&lt;0,0,IF(AND(($S540-AK540)&gt;0,(AJ540-$R540)&gt;0),$V540/365*(AK540-AJ540+1),IF(AND(($S540-AK540)&lt;=0,(AJ540-$R540)&gt;0),$V540/365*($S540-AJ540+1),$V540/365*(AK540-$R540+1))))),0)</f>
        <v>0</v>
      </c>
      <c r="AM540" s="154">
        <f>AK540+1</f>
        <v>45809</v>
      </c>
      <c r="AN540" s="154">
        <f>AM540+29</f>
        <v>45838</v>
      </c>
      <c r="AO540" s="158">
        <f>IFERROR(IF(($R540-AN540)&gt;=0,0,IF(($S540-AM540)&lt;0,0,IF(AND(($S540-AN540)&gt;0,(AM540-$R540)&gt;0),$V540/365*(AN540-AM540+1),IF(AND(($S540-AN540)&lt;=0,(AM540-$R540)&gt;0),$V540/365*($S540-AM540+1),$V540/365*(AN540-$R540+1))))),0)</f>
        <v>0</v>
      </c>
      <c r="AP540" s="154">
        <f>AN540+1</f>
        <v>45839</v>
      </c>
      <c r="AQ540" s="154">
        <f>AP540+30</f>
        <v>45869</v>
      </c>
      <c r="AR540" s="158">
        <f>IFERROR(IF(($R540-AQ540)&gt;=0,0,IF(($S540-AP540)&lt;0,0,IF(AND(($S540-AQ540)&gt;0,(AP540-$R540)&gt;0),$V540/365*(AQ540-AP540+1),IF(AND(($S540-AQ540)&lt;=0,(AP540-$R540)&gt;0),$V540/365*($S540-AP540+1),$V540/365*(AQ540-$R540+1))))),0)</f>
        <v>0</v>
      </c>
      <c r="AS540" s="154">
        <f>AQ540+1</f>
        <v>45870</v>
      </c>
      <c r="AT540" s="154">
        <f>AS540+30</f>
        <v>45900</v>
      </c>
      <c r="AU540" s="158">
        <f>IFERROR(IF(($R540-AT540)&gt;=0,0,IF(($S540-AS540)&lt;0,0,IF(AND(($S540-AT540)&gt;0,(AS540-$R540)&gt;0),$V540/365*(AT540-AS540+1),IF(AND(($S540-AT540)&lt;=0,(AS540-$R540)&gt;0),$V540/365*($S540-AS540+1),$V540/365*(AT540-$R540+1))))),0)</f>
        <v>0</v>
      </c>
      <c r="AV540" s="154">
        <f>AT540+1</f>
        <v>45901</v>
      </c>
      <c r="AW540" s="154">
        <f>AV540+29</f>
        <v>45930</v>
      </c>
      <c r="AX540" s="158">
        <f>IFERROR(IF(($R540-AW540)&gt;=0,0,IF(($S540-AV540)&lt;0,0,IF(AND(($S540-AW540)&gt;0,(AV540-$R540)&gt;0),$V540/365*(AW540-AV540+1),IF(AND(($S540-AW540)&lt;=0,(AV540-$R540)&gt;0),$V540/365*($S540-AV540+1),$V540/365*(AW540-$R540+1))))),0)</f>
        <v>0</v>
      </c>
      <c r="AY540" s="154">
        <f>AW540+1</f>
        <v>45931</v>
      </c>
      <c r="AZ540" s="154">
        <f>AY540+30</f>
        <v>45961</v>
      </c>
      <c r="BA540" s="158">
        <f>IFERROR(IF(($R540-AZ540)&gt;=0,0,IF(($S540-AY540)&lt;0,0,IF(AND(($S540-AZ540)&gt;0,(AY540-$R540)&gt;0),$V540/365*(AZ540-AY540+1),IF(AND(($S540-AZ540)&lt;=0,(AY540-$R540)&gt;0),$V540/365*($S540-AY540+1),$V540/365*(AZ540-$R540+1))))),0)</f>
        <v>0</v>
      </c>
      <c r="BB540" s="154">
        <f>AZ540+1</f>
        <v>45962</v>
      </c>
      <c r="BC540" s="154">
        <f>BB540+29</f>
        <v>45991</v>
      </c>
      <c r="BD540" s="158">
        <f>IFERROR(IF(($R540-BC540)&gt;=0,0,IF(($S540-BB540)&lt;0,0,IF(AND(($S540-BC540)&gt;0,(BB540-$R540)&gt;0),$V540/365*(BC540-BB540+1),IF(AND(($S540-BC540)&lt;=0,(BB540-$R540)&gt;0),$V540/365*($S540-BB540+1),$V540/365*(BC540-$R540+1))))),0)</f>
        <v>0</v>
      </c>
      <c r="BE540" s="154">
        <f>BC540+1</f>
        <v>45992</v>
      </c>
      <c r="BF540" s="154">
        <f>BE540+30</f>
        <v>46022</v>
      </c>
      <c r="BG540" s="158">
        <f>IFERROR(IF(($R540-BF540)&gt;=0,0,IF(($S540-BE540)&lt;0,0,IF(AND(($S540-BF540)&gt;0,(BE540-$R540)&gt;0),$V540/365*(BF540-BE540+1),IF(AND(($S540-BF540)&lt;=0,(BE540-$R540)&gt;0),$V540/365*($S540-BE540+1),$V540/365*(BF540-$R540+1))))),0)</f>
        <v>0</v>
      </c>
      <c r="BH540" s="154">
        <v>46023</v>
      </c>
      <c r="BI540" s="154">
        <f>BH540+30</f>
        <v>46053</v>
      </c>
      <c r="BJ540" s="158">
        <f>IFERROR(IF(($R540-BI540)&gt;=0,0,IF(($S540-BH540)&lt;0,0,IF(AND(($S540-BI540)&gt;0,(BH540-$R540)&gt;0),$V540/365*(BI540-BH540+1),IF(AND(($S540-BI540)&lt;=0,(BH540-$R540)&gt;0),$V540/365*($S540-BH540+1),$V540/365*(BI540-$R540+1))))),0)</f>
        <v>0</v>
      </c>
      <c r="BK540" s="154">
        <f>BI540+1</f>
        <v>46054</v>
      </c>
      <c r="BL540" s="154">
        <f>BK540+27</f>
        <v>46081</v>
      </c>
      <c r="BM540" s="158">
        <f>IFERROR(IF(($R540-BL540)&gt;=0,0,IF(($S540-BK540)&lt;0,0,IF(AND(($S540-BL540)&gt;0,(BK540-$R540)&gt;0),$V540/365*(BL540-BK540+1),IF(AND(($S540-BL540)&lt;=0,(BK540-$R540)&gt;0),$V540/365*($S540-BK540+1),$V540/365*(BL540-$R540+1))))),0)</f>
        <v>0</v>
      </c>
      <c r="BN540" s="154">
        <f>BL540+1</f>
        <v>46082</v>
      </c>
      <c r="BO540" s="154">
        <f>BN540+30</f>
        <v>46112</v>
      </c>
      <c r="BP540" s="158">
        <f>IFERROR(IF(($R540-BO540)&gt;=0,0,IF(($S540-BN540)&lt;0,0,IF(AND(($S540-BO540)&gt;0,(BN540-$R540)&gt;0),$V540/365*(BO540-BN540+1),IF(AND(($S540-BO540)&lt;=0,(BN540-$R540)&gt;0),$V540/365*($S540-BN540+1),$V540/365*(BO540-$R540+1))))),0)</f>
        <v>0</v>
      </c>
      <c r="BQ540" s="154">
        <f>BO540+1</f>
        <v>46113</v>
      </c>
      <c r="BR540" s="154">
        <f>BQ540+29</f>
        <v>46142</v>
      </c>
      <c r="BS540" s="158">
        <f>IFERROR(IF(($R540-BR540)&gt;=0,0,IF(($S540-BQ540)&lt;0,0,IF(AND(($S540-BR540)&gt;0,(BQ540-$R540)&gt;0),$V540/365*(BR540-BQ540+1),IF(AND(($S540-BR540)&lt;=0,(BQ540-$R540)&gt;0),$V540/365*($S540-BQ540+1),$V540/365*(BR540-$R540+1))))),0)</f>
        <v>0</v>
      </c>
      <c r="BT540" s="154">
        <f>BR540+1</f>
        <v>46143</v>
      </c>
      <c r="BU540" s="154">
        <f>BT540+30</f>
        <v>46173</v>
      </c>
      <c r="BV540" s="158">
        <f>IFERROR(IF(($R540-BU540)&gt;=0,0,IF(($S540-BT540)&lt;0,0,IF(AND(($S540-BU540)&gt;0,(BT540-$R540)&gt;0),$V540/365*(BU540-BT540+1),IF(AND(($S540-BU540)&lt;=0,(BT540-$R540)&gt;0),$V540/365*($S540-BT540+1),$V540/365*(BU540-$R540+1))))),0)</f>
        <v>0</v>
      </c>
      <c r="BW540" s="154">
        <f>BU540+1</f>
        <v>46174</v>
      </c>
      <c r="BX540" s="154">
        <f>BW540+29</f>
        <v>46203</v>
      </c>
      <c r="BY540" s="158">
        <f>IFERROR(IF(($R540-BX540)&gt;=0,0,IF(($S540-BW540)&lt;0,0,IF(AND(($S540-BX540)&gt;0,(BW540-$R540)&gt;0),$V540/365*(BX540-BW540+1),IF(AND(($S540-BX540)&lt;=0,(BW540-$R540)&gt;0),$V540/365*($S540-BW540+1),$V540/365*(BX540-$R540+1))))),0)</f>
        <v>0</v>
      </c>
      <c r="BZ540" s="154">
        <f>BX540+1</f>
        <v>46204</v>
      </c>
      <c r="CA540" s="154">
        <f>BZ540+30</f>
        <v>46234</v>
      </c>
      <c r="CB540" s="158">
        <f>IFERROR(IF(($R540-CA540)&gt;=0,0,IF(($S540-BZ540)&lt;0,0,IF(AND(($S540-CA540)&gt;0,(BZ540-$R540)&gt;0),$V540/365*(CA540-BZ540+1),IF(AND(($S540-CA540)&lt;=0,(BZ540-$R540)&gt;0),$V540/365*($S540-BZ540+1),$V540/365*(CA540-$R540+1))))),0)</f>
        <v>0</v>
      </c>
      <c r="CC540" s="154">
        <f>CA540+1</f>
        <v>46235</v>
      </c>
      <c r="CD540" s="154">
        <f>CC540+30</f>
        <v>46265</v>
      </c>
      <c r="CE540" s="158">
        <f>IFERROR(IF(($R540-CD540)&gt;=0,0,IF(($S540-CC540)&lt;0,0,IF(AND(($S540-CD540)&gt;0,(CC540-$R540)&gt;0),$V540/365*(CD540-CC540+1),IF(AND(($S540-CD540)&lt;=0,(CC540-$R540)&gt;0),$V540/365*($S540-CC540+1),$V540/365*(CD540-$R540+1))))),0)</f>
        <v>0</v>
      </c>
      <c r="CF540" s="154">
        <f>CD540+1</f>
        <v>46266</v>
      </c>
      <c r="CG540" s="154">
        <f>CF540+29</f>
        <v>46295</v>
      </c>
      <c r="CH540" s="158">
        <f>IFERROR(IF(($R540-CG540)&gt;=0,0,IF(($S540-CF540)&lt;0,0,IF(AND(($S540-CG540)&gt;0,(CF540-$R540)&gt;0),$V540/365*(CG540-CF540+1),IF(AND(($S540-CG540)&lt;=0,(CF540-$R540)&gt;0),$V540/365*($S540-CF540+1),$V540/365*(CG540-$R540+1))))),0)</f>
        <v>0</v>
      </c>
      <c r="CI540" s="154">
        <f>CG540+1</f>
        <v>46296</v>
      </c>
      <c r="CJ540" s="154">
        <f>CI540+30</f>
        <v>46326</v>
      </c>
      <c r="CK540" s="158">
        <f>IFERROR(IF(($R540-CJ540)&gt;=0,0,IF(($S540-CI540)&lt;0,0,IF(AND(($S540-CJ540)&gt;0,(CI540-$R540)&gt;0),$V540/365*(CJ540-CI540+1),IF(AND(($S540-CJ540)&lt;=0,(CI540-$R540)&gt;0),$V540/365*($S540-CI540+1),$V540/365*(CJ540-$R540+1))))),0)</f>
        <v>0</v>
      </c>
      <c r="CL540" s="154">
        <f>CJ540+1</f>
        <v>46327</v>
      </c>
      <c r="CM540" s="154">
        <f>CL540+29</f>
        <v>46356</v>
      </c>
      <c r="CN540" s="158">
        <f>IFERROR(IF(($R540-CM540)&gt;=0,0,IF(($S540-CL540)&lt;0,0,IF(AND(($S540-CM540)&gt;0,(CL540-$R540)&gt;0),$V540/365*(CM540-CL540+1),IF(AND(($S540-CM540)&lt;=0,(CL540-$R540)&gt;0),$V540/365*($S540-CL540+1),$V540/365*(CM540-$R540+1))))),0)</f>
        <v>0</v>
      </c>
      <c r="CO540" s="154">
        <f>CM540+1</f>
        <v>46357</v>
      </c>
      <c r="CP540" s="154">
        <f>CO540+30</f>
        <v>46387</v>
      </c>
      <c r="CQ540" s="158">
        <f>IFERROR(IF(($R540-CP540)&gt;=0,0,IF(($S540-CO540)&lt;0,0,IF(AND(($S540-CP540)&gt;0,(CO540-$R540)&gt;0),$V540/365*(CP540-CO540+1),IF(AND(($S540-CP540)&lt;=0,(CO540-$R540)&gt;0),$V540/365*($S540-CO540+1),$V540/365*(CP540-$R540+1))))),0)</f>
        <v>0</v>
      </c>
    </row>
    <row r="541" s="80" customFormat="1" ht="24" customHeight="1" outlineLevel="2" spans="1:95">
      <c r="A541" s="119"/>
      <c r="B541" s="120"/>
      <c r="C541" s="121"/>
      <c r="D541" s="119"/>
      <c r="E541" s="120"/>
      <c r="F541" s="120"/>
      <c r="G541" s="120"/>
      <c r="H541" s="122"/>
      <c r="I541" s="122"/>
      <c r="J541" s="122">
        <f t="shared" si="107"/>
        <v>0</v>
      </c>
      <c r="K541" s="122">
        <f>K540+1</f>
        <v>4</v>
      </c>
      <c r="L541" s="147"/>
      <c r="M541" s="148">
        <f>IFERROR(VLOOKUP($L541,'2-2 引出数据_合同数据仓库'!$B$2:$BP$10000,3,FALSE),0)</f>
        <v>0</v>
      </c>
      <c r="N541" s="122"/>
      <c r="O541" s="148">
        <f>IFERROR(VLOOKUP((LEFT(VLOOKUP($L541,'2-2 引出数据_合同数据仓库'!$B$2:$BP$10000,64,FALSE),15)&amp;(RIGHT(VLOOKUP($L541,'2-2 引出数据_合同数据仓库'!$B$2:$BP$10000,64,FALSE),4)+1)),'2-2 引出数据_合同数据仓库'!$B$2:$BP$10000,3,FALSE),0)</f>
        <v>0</v>
      </c>
      <c r="P541" s="122"/>
      <c r="Q541" s="122">
        <f>IFERROR(VLOOKUP($L541,'2-2 引出数据_合同数据仓库'!$B$2:$BP$10000,28,FALSE),0)</f>
        <v>0</v>
      </c>
      <c r="R541" s="122">
        <f>IFERROR(VLOOKUP($L541,'2-2 引出数据_合同数据仓库'!$B$2:$BP$10000,29,FALSE),0)</f>
        <v>0</v>
      </c>
      <c r="S541" s="122">
        <f>IFERROR(VLOOKUP($L541,'2-2 引出数据_合同数据仓库'!$B$2:$BP$10000,4,FALSE),0)</f>
        <v>0</v>
      </c>
      <c r="T541" s="122"/>
      <c r="U541" s="122">
        <f>IFERROR(VLOOKUP($L541,'2-2 引出数据_合同数据仓库'!$B$2:$BP$10000,15,FALSE),0)</f>
        <v>0</v>
      </c>
      <c r="V541" s="122">
        <f>U541/(S541-R541+1)*365</f>
        <v>0</v>
      </c>
      <c r="W541" s="122"/>
      <c r="X541" s="154">
        <v>45658</v>
      </c>
      <c r="Y541" s="154">
        <f>X541+30</f>
        <v>45688</v>
      </c>
      <c r="Z541" s="158">
        <f>IFERROR(IF(($R541-Y541)&gt;=0,0,IF(($S541-X541)&lt;0,0,IF(AND(($S541-Y541)&gt;0,(X541-$R541)&gt;0),$V541/365*(Y541-X541+1),IF(AND(($S541-Y541)&lt;=0,(X541-$R541)&gt;0),$V541/365*($S541-X541+1),$V541/365*(Y541-$R541+1))))),0)</f>
        <v>0</v>
      </c>
      <c r="AA541" s="154">
        <f>Y541+1</f>
        <v>45689</v>
      </c>
      <c r="AB541" s="154">
        <f>AA541+27</f>
        <v>45716</v>
      </c>
      <c r="AC541" s="158">
        <f>IFERROR(IF(($R541-AB541)&gt;=0,0,IF(($S541-AA541)&lt;0,0,IF(AND(($S541-AB541)&gt;0,(AA541-$R541)&gt;0),$V541/365*(AB541-AA541+1),IF(AND(($S541-AB541)&lt;=0,(AA541-$R541)&gt;0),$V541/365*($S541-AA541+1),$V541/365*(AB541-$R541+1))))),0)</f>
        <v>0</v>
      </c>
      <c r="AD541" s="154">
        <f>AB541+1</f>
        <v>45717</v>
      </c>
      <c r="AE541" s="154">
        <f>AD541+30</f>
        <v>45747</v>
      </c>
      <c r="AF541" s="158">
        <f>IFERROR(IF(($R541-AE541)&gt;=0,0,IF(($S541-AD541)&lt;0,0,IF(AND(($S541-AE541)&gt;0,(AD541-$R541)&gt;0),$V541/365*(AE541-AD541+1),IF(AND(($S541-AE541)&lt;=0,(AD541-$R541)&gt;0),$V541/365*($S541-AD541+1),$V541/365*(AE541-$R541+1))))),0)</f>
        <v>0</v>
      </c>
      <c r="AG541" s="154">
        <f>AE541+1</f>
        <v>45748</v>
      </c>
      <c r="AH541" s="154">
        <f>AG541+29</f>
        <v>45777</v>
      </c>
      <c r="AI541" s="158">
        <f>IFERROR(IF(($R541-AH541)&gt;=0,0,IF(($S541-AG541)&lt;0,0,IF(AND(($S541-AH541)&gt;0,(AG541-$R541)&gt;0),$V541/365*(AH541-AG541+1),IF(AND(($S541-AH541)&lt;=0,(AG541-$R541)&gt;0),$V541/365*($S541-AG541+1),$V541/365*(AH541-$R541+1))))),0)</f>
        <v>0</v>
      </c>
      <c r="AJ541" s="154">
        <f>AH541+1</f>
        <v>45778</v>
      </c>
      <c r="AK541" s="154">
        <f>AJ541+30</f>
        <v>45808</v>
      </c>
      <c r="AL541" s="158">
        <f>IFERROR(IF(($R541-AK541)&gt;=0,0,IF(($S541-AJ541)&lt;0,0,IF(AND(($S541-AK541)&gt;0,(AJ541-$R541)&gt;0),$V541/365*(AK541-AJ541+1),IF(AND(($S541-AK541)&lt;=0,(AJ541-$R541)&gt;0),$V541/365*($S541-AJ541+1),$V541/365*(AK541-$R541+1))))),0)</f>
        <v>0</v>
      </c>
      <c r="AM541" s="154">
        <f>AK541+1</f>
        <v>45809</v>
      </c>
      <c r="AN541" s="154">
        <f>AM541+29</f>
        <v>45838</v>
      </c>
      <c r="AO541" s="158">
        <f>IFERROR(IF(($R541-AN541)&gt;=0,0,IF(($S541-AM541)&lt;0,0,IF(AND(($S541-AN541)&gt;0,(AM541-$R541)&gt;0),$V541/365*(AN541-AM541+1),IF(AND(($S541-AN541)&lt;=0,(AM541-$R541)&gt;0),$V541/365*($S541-AM541+1),$V541/365*(AN541-$R541+1))))),0)</f>
        <v>0</v>
      </c>
      <c r="AP541" s="154">
        <f>AN541+1</f>
        <v>45839</v>
      </c>
      <c r="AQ541" s="154">
        <f>AP541+30</f>
        <v>45869</v>
      </c>
      <c r="AR541" s="158">
        <f>IFERROR(IF(($R541-AQ541)&gt;=0,0,IF(($S541-AP541)&lt;0,0,IF(AND(($S541-AQ541)&gt;0,(AP541-$R541)&gt;0),$V541/365*(AQ541-AP541+1),IF(AND(($S541-AQ541)&lt;=0,(AP541-$R541)&gt;0),$V541/365*($S541-AP541+1),$V541/365*(AQ541-$R541+1))))),0)</f>
        <v>0</v>
      </c>
      <c r="AS541" s="154">
        <f>AQ541+1</f>
        <v>45870</v>
      </c>
      <c r="AT541" s="154">
        <f>AS541+30</f>
        <v>45900</v>
      </c>
      <c r="AU541" s="158">
        <f>IFERROR(IF(($R541-AT541)&gt;=0,0,IF(($S541-AS541)&lt;0,0,IF(AND(($S541-AT541)&gt;0,(AS541-$R541)&gt;0),$V541/365*(AT541-AS541+1),IF(AND(($S541-AT541)&lt;=0,(AS541-$R541)&gt;0),$V541/365*($S541-AS541+1),$V541/365*(AT541-$R541+1))))),0)</f>
        <v>0</v>
      </c>
      <c r="AV541" s="154">
        <f>AT541+1</f>
        <v>45901</v>
      </c>
      <c r="AW541" s="154">
        <f>AV541+29</f>
        <v>45930</v>
      </c>
      <c r="AX541" s="158">
        <f>IFERROR(IF(($R541-AW541)&gt;=0,0,IF(($S541-AV541)&lt;0,0,IF(AND(($S541-AW541)&gt;0,(AV541-$R541)&gt;0),$V541/365*(AW541-AV541+1),IF(AND(($S541-AW541)&lt;=0,(AV541-$R541)&gt;0),$V541/365*($S541-AV541+1),$V541/365*(AW541-$R541+1))))),0)</f>
        <v>0</v>
      </c>
      <c r="AY541" s="154">
        <f>AW541+1</f>
        <v>45931</v>
      </c>
      <c r="AZ541" s="154">
        <f>AY541+30</f>
        <v>45961</v>
      </c>
      <c r="BA541" s="158">
        <f>IFERROR(IF(($R541-AZ541)&gt;=0,0,IF(($S541-AY541)&lt;0,0,IF(AND(($S541-AZ541)&gt;0,(AY541-$R541)&gt;0),$V541/365*(AZ541-AY541+1),IF(AND(($S541-AZ541)&lt;=0,(AY541-$R541)&gt;0),$V541/365*($S541-AY541+1),$V541/365*(AZ541-$R541+1))))),0)</f>
        <v>0</v>
      </c>
      <c r="BB541" s="154">
        <f>AZ541+1</f>
        <v>45962</v>
      </c>
      <c r="BC541" s="154">
        <f>BB541+29</f>
        <v>45991</v>
      </c>
      <c r="BD541" s="158">
        <f>IFERROR(IF(($R541-BC541)&gt;=0,0,IF(($S541-BB541)&lt;0,0,IF(AND(($S541-BC541)&gt;0,(BB541-$R541)&gt;0),$V541/365*(BC541-BB541+1),IF(AND(($S541-BC541)&lt;=0,(BB541-$R541)&gt;0),$V541/365*($S541-BB541+1),$V541/365*(BC541-$R541+1))))),0)</f>
        <v>0</v>
      </c>
      <c r="BE541" s="154">
        <f>BC541+1</f>
        <v>45992</v>
      </c>
      <c r="BF541" s="154">
        <f>BE541+30</f>
        <v>46022</v>
      </c>
      <c r="BG541" s="158">
        <f>IFERROR(IF(($R541-BF541)&gt;=0,0,IF(($S541-BE541)&lt;0,0,IF(AND(($S541-BF541)&gt;0,(BE541-$R541)&gt;0),$V541/365*(BF541-BE541+1),IF(AND(($S541-BF541)&lt;=0,(BE541-$R541)&gt;0),$V541/365*($S541-BE541+1),$V541/365*(BF541-$R541+1))))),0)</f>
        <v>0</v>
      </c>
      <c r="BH541" s="154">
        <v>46023</v>
      </c>
      <c r="BI541" s="154">
        <f>BH541+30</f>
        <v>46053</v>
      </c>
      <c r="BJ541" s="158">
        <f>IFERROR(IF(($R541-BI541)&gt;=0,0,IF(($S541-BH541)&lt;0,0,IF(AND(($S541-BI541)&gt;0,(BH541-$R541)&gt;0),$V541/365*(BI541-BH541+1),IF(AND(($S541-BI541)&lt;=0,(BH541-$R541)&gt;0),$V541/365*($S541-BH541+1),$V541/365*(BI541-$R541+1))))),0)</f>
        <v>0</v>
      </c>
      <c r="BK541" s="154">
        <f>BI541+1</f>
        <v>46054</v>
      </c>
      <c r="BL541" s="154">
        <f>BK541+27</f>
        <v>46081</v>
      </c>
      <c r="BM541" s="158">
        <f>IFERROR(IF(($R541-BL541)&gt;=0,0,IF(($S541-BK541)&lt;0,0,IF(AND(($S541-BL541)&gt;0,(BK541-$R541)&gt;0),$V541/365*(BL541-BK541+1),IF(AND(($S541-BL541)&lt;=0,(BK541-$R541)&gt;0),$V541/365*($S541-BK541+1),$V541/365*(BL541-$R541+1))))),0)</f>
        <v>0</v>
      </c>
      <c r="BN541" s="154">
        <f>BL541+1</f>
        <v>46082</v>
      </c>
      <c r="BO541" s="154">
        <f>BN541+30</f>
        <v>46112</v>
      </c>
      <c r="BP541" s="158">
        <f>IFERROR(IF(($R541-BO541)&gt;=0,0,IF(($S541-BN541)&lt;0,0,IF(AND(($S541-BO541)&gt;0,(BN541-$R541)&gt;0),$V541/365*(BO541-BN541+1),IF(AND(($S541-BO541)&lt;=0,(BN541-$R541)&gt;0),$V541/365*($S541-BN541+1),$V541/365*(BO541-$R541+1))))),0)</f>
        <v>0</v>
      </c>
      <c r="BQ541" s="154">
        <f>BO541+1</f>
        <v>46113</v>
      </c>
      <c r="BR541" s="154">
        <f>BQ541+29</f>
        <v>46142</v>
      </c>
      <c r="BS541" s="158">
        <f>IFERROR(IF(($R541-BR541)&gt;=0,0,IF(($S541-BQ541)&lt;0,0,IF(AND(($S541-BR541)&gt;0,(BQ541-$R541)&gt;0),$V541/365*(BR541-BQ541+1),IF(AND(($S541-BR541)&lt;=0,(BQ541-$R541)&gt;0),$V541/365*($S541-BQ541+1),$V541/365*(BR541-$R541+1))))),0)</f>
        <v>0</v>
      </c>
      <c r="BT541" s="154">
        <f>BR541+1</f>
        <v>46143</v>
      </c>
      <c r="BU541" s="154">
        <f>BT541+30</f>
        <v>46173</v>
      </c>
      <c r="BV541" s="158">
        <f>IFERROR(IF(($R541-BU541)&gt;=0,0,IF(($S541-BT541)&lt;0,0,IF(AND(($S541-BU541)&gt;0,(BT541-$R541)&gt;0),$V541/365*(BU541-BT541+1),IF(AND(($S541-BU541)&lt;=0,(BT541-$R541)&gt;0),$V541/365*($S541-BT541+1),$V541/365*(BU541-$R541+1))))),0)</f>
        <v>0</v>
      </c>
      <c r="BW541" s="154">
        <f>BU541+1</f>
        <v>46174</v>
      </c>
      <c r="BX541" s="154">
        <f>BW541+29</f>
        <v>46203</v>
      </c>
      <c r="BY541" s="158">
        <f>IFERROR(IF(($R541-BX541)&gt;=0,0,IF(($S541-BW541)&lt;0,0,IF(AND(($S541-BX541)&gt;0,(BW541-$R541)&gt;0),$V541/365*(BX541-BW541+1),IF(AND(($S541-BX541)&lt;=0,(BW541-$R541)&gt;0),$V541/365*($S541-BW541+1),$V541/365*(BX541-$R541+1))))),0)</f>
        <v>0</v>
      </c>
      <c r="BZ541" s="154">
        <f>BX541+1</f>
        <v>46204</v>
      </c>
      <c r="CA541" s="154">
        <f>BZ541+30</f>
        <v>46234</v>
      </c>
      <c r="CB541" s="158">
        <f>IFERROR(IF(($R541-CA541)&gt;=0,0,IF(($S541-BZ541)&lt;0,0,IF(AND(($S541-CA541)&gt;0,(BZ541-$R541)&gt;0),$V541/365*(CA541-BZ541+1),IF(AND(($S541-CA541)&lt;=0,(BZ541-$R541)&gt;0),$V541/365*($S541-BZ541+1),$V541/365*(CA541-$R541+1))))),0)</f>
        <v>0</v>
      </c>
      <c r="CC541" s="154">
        <f>CA541+1</f>
        <v>46235</v>
      </c>
      <c r="CD541" s="154">
        <f>CC541+30</f>
        <v>46265</v>
      </c>
      <c r="CE541" s="158">
        <f>IFERROR(IF(($R541-CD541)&gt;=0,0,IF(($S541-CC541)&lt;0,0,IF(AND(($S541-CD541)&gt;0,(CC541-$R541)&gt;0),$V541/365*(CD541-CC541+1),IF(AND(($S541-CD541)&lt;=0,(CC541-$R541)&gt;0),$V541/365*($S541-CC541+1),$V541/365*(CD541-$R541+1))))),0)</f>
        <v>0</v>
      </c>
      <c r="CF541" s="154">
        <f>CD541+1</f>
        <v>46266</v>
      </c>
      <c r="CG541" s="154">
        <f>CF541+29</f>
        <v>46295</v>
      </c>
      <c r="CH541" s="158">
        <f>IFERROR(IF(($R541-CG541)&gt;=0,0,IF(($S541-CF541)&lt;0,0,IF(AND(($S541-CG541)&gt;0,(CF541-$R541)&gt;0),$V541/365*(CG541-CF541+1),IF(AND(($S541-CG541)&lt;=0,(CF541-$R541)&gt;0),$V541/365*($S541-CF541+1),$V541/365*(CG541-$R541+1))))),0)</f>
        <v>0</v>
      </c>
      <c r="CI541" s="154">
        <f>CG541+1</f>
        <v>46296</v>
      </c>
      <c r="CJ541" s="154">
        <f>CI541+30</f>
        <v>46326</v>
      </c>
      <c r="CK541" s="158">
        <f>IFERROR(IF(($R541-CJ541)&gt;=0,0,IF(($S541-CI541)&lt;0,0,IF(AND(($S541-CJ541)&gt;0,(CI541-$R541)&gt;0),$V541/365*(CJ541-CI541+1),IF(AND(($S541-CJ541)&lt;=0,(CI541-$R541)&gt;0),$V541/365*($S541-CI541+1),$V541/365*(CJ541-$R541+1))))),0)</f>
        <v>0</v>
      </c>
      <c r="CL541" s="154">
        <f>CJ541+1</f>
        <v>46327</v>
      </c>
      <c r="CM541" s="154">
        <f>CL541+29</f>
        <v>46356</v>
      </c>
      <c r="CN541" s="158">
        <f>IFERROR(IF(($R541-CM541)&gt;=0,0,IF(($S541-CL541)&lt;0,0,IF(AND(($S541-CM541)&gt;0,(CL541-$R541)&gt;0),$V541/365*(CM541-CL541+1),IF(AND(($S541-CM541)&lt;=0,(CL541-$R541)&gt;0),$V541/365*($S541-CL541+1),$V541/365*(CM541-$R541+1))))),0)</f>
        <v>0</v>
      </c>
      <c r="CO541" s="154">
        <f>CM541+1</f>
        <v>46357</v>
      </c>
      <c r="CP541" s="154">
        <f>CO541+30</f>
        <v>46387</v>
      </c>
      <c r="CQ541" s="158">
        <f>IFERROR(IF(($R541-CP541)&gt;=0,0,IF(($S541-CO541)&lt;0,0,IF(AND(($S541-CP541)&gt;0,(CO541-$R541)&gt;0),$V541/365*(CP541-CO541+1),IF(AND(($S541-CP541)&lt;=0,(CO541-$R541)&gt;0),$V541/365*($S541-CO541+1),$V541/365*(CP541-$R541+1))))),0)</f>
        <v>0</v>
      </c>
    </row>
    <row r="542" s="80" customFormat="1" ht="24" customHeight="1" outlineLevel="4" spans="1:95">
      <c r="A542" s="123" t="s">
        <v>2814</v>
      </c>
      <c r="B542" s="124"/>
      <c r="C542" s="124"/>
      <c r="D542" s="124"/>
      <c r="E542" s="124"/>
      <c r="F542" s="124"/>
      <c r="G542" s="125"/>
      <c r="H542" s="126"/>
      <c r="I542" s="126"/>
      <c r="J542" s="126"/>
      <c r="K542" s="126"/>
      <c r="L542" s="149"/>
      <c r="M542" s="149"/>
      <c r="N542" s="149"/>
      <c r="O542" s="149"/>
      <c r="P542" s="126"/>
      <c r="Q542" s="126"/>
      <c r="R542" s="126"/>
      <c r="S542" s="126"/>
      <c r="T542" s="126"/>
      <c r="U542" s="126"/>
      <c r="V542" s="126"/>
      <c r="W542" s="126"/>
      <c r="X542" s="126"/>
      <c r="Y542" s="126"/>
      <c r="Z542" s="126"/>
      <c r="AA542" s="126"/>
      <c r="AB542" s="126"/>
      <c r="AC542" s="126"/>
      <c r="AD542" s="126"/>
      <c r="AE542" s="126"/>
      <c r="AF542" s="126"/>
      <c r="AG542" s="126"/>
      <c r="AH542" s="126"/>
      <c r="AI542" s="126"/>
      <c r="AJ542" s="126"/>
      <c r="AK542" s="126"/>
      <c r="AL542" s="126"/>
      <c r="AM542" s="126"/>
      <c r="AN542" s="126"/>
      <c r="AO542" s="126"/>
      <c r="AP542" s="126"/>
      <c r="AQ542" s="126"/>
      <c r="AR542" s="126"/>
      <c r="AS542" s="126"/>
      <c r="AT542" s="126"/>
      <c r="AU542" s="126"/>
      <c r="AV542" s="126"/>
      <c r="AW542" s="126"/>
      <c r="AX542" s="126"/>
      <c r="AY542" s="126"/>
      <c r="AZ542" s="126"/>
      <c r="BA542" s="126"/>
      <c r="BB542" s="126"/>
      <c r="BC542" s="126"/>
      <c r="BD542" s="126"/>
      <c r="BE542" s="126"/>
      <c r="BF542" s="126"/>
      <c r="BG542" s="126"/>
      <c r="BH542" s="126"/>
      <c r="BI542" s="126"/>
      <c r="BJ542" s="126"/>
      <c r="BK542" s="126"/>
      <c r="BL542" s="126"/>
      <c r="BM542" s="126"/>
      <c r="BN542" s="126"/>
      <c r="BO542" s="126"/>
      <c r="BP542" s="126"/>
      <c r="BQ542" s="126"/>
      <c r="BR542" s="126"/>
      <c r="BS542" s="126"/>
      <c r="BT542" s="126"/>
      <c r="BU542" s="126"/>
      <c r="BV542" s="126"/>
      <c r="BW542" s="126"/>
      <c r="BX542" s="126"/>
      <c r="BY542" s="126"/>
      <c r="BZ542" s="126"/>
      <c r="CA542" s="126"/>
      <c r="CB542" s="126"/>
      <c r="CC542" s="126"/>
      <c r="CD542" s="126"/>
      <c r="CE542" s="126"/>
      <c r="CF542" s="126"/>
      <c r="CG542" s="126"/>
      <c r="CH542" s="126"/>
      <c r="CI542" s="126"/>
      <c r="CJ542" s="126"/>
      <c r="CK542" s="126"/>
      <c r="CL542" s="126"/>
      <c r="CM542" s="126"/>
      <c r="CN542" s="126"/>
      <c r="CO542" s="126"/>
      <c r="CP542" s="126"/>
      <c r="CQ542" s="126"/>
    </row>
    <row r="543" ht="24" customHeight="1" outlineLevel="1" spans="1:95">
      <c r="A543" s="22"/>
      <c r="B543" s="109" t="s">
        <v>792</v>
      </c>
      <c r="C543" s="110" t="s">
        <v>2190</v>
      </c>
      <c r="D543" s="22" t="s">
        <v>2191</v>
      </c>
      <c r="E543" s="109"/>
      <c r="F543" s="109"/>
      <c r="G543" s="109"/>
      <c r="H543" s="111">
        <f>X543+AA543+AD543+AG543+AJ543+AM543+AP543+AS543+AV543+AY543+BB543+BE543</f>
        <v>0</v>
      </c>
      <c r="I543" s="111">
        <f>Y543+AB543+AE543+AH543+AK543+AN543+AQ543+AT543+AW543+AZ543+BC543+BF543</f>
        <v>0</v>
      </c>
      <c r="J543" s="111">
        <f>Z543+AC543+AF543+AI543+AL543+AO543+AR543+AU543+AX543+BA543+BD543+BG543</f>
        <v>0</v>
      </c>
      <c r="K543" s="111"/>
      <c r="L543" s="144"/>
      <c r="M543" s="144"/>
      <c r="N543" s="144"/>
      <c r="O543" s="144"/>
      <c r="P543" s="111"/>
      <c r="Q543" s="111"/>
      <c r="R543" s="111"/>
      <c r="S543" s="111"/>
      <c r="T543" s="111"/>
      <c r="U543" s="111"/>
      <c r="V543" s="111"/>
      <c r="W543" s="111"/>
      <c r="X543" s="111">
        <f>VLOOKUP($C543,'1 预算编制表单'!$C:$BJ,27,FALSE)</f>
        <v>0</v>
      </c>
      <c r="Y543" s="111">
        <f>X543-Z543</f>
        <v>0</v>
      </c>
      <c r="Z543" s="111">
        <f>SUM(Z544:Z548)</f>
        <v>0</v>
      </c>
      <c r="AA543" s="111">
        <f>VLOOKUP($C543,'1 预算编制表单'!$C:$BJ,30,FALSE)</f>
        <v>0</v>
      </c>
      <c r="AB543" s="111">
        <f>AA543-AC543</f>
        <v>0</v>
      </c>
      <c r="AC543" s="111">
        <f>SUM(AC544:AC548)</f>
        <v>0</v>
      </c>
      <c r="AD543" s="111">
        <f>VLOOKUP($C543,'1 预算编制表单'!$C:$BJ,33,FALSE)</f>
        <v>0</v>
      </c>
      <c r="AE543" s="111">
        <f>AD543-AF543</f>
        <v>0</v>
      </c>
      <c r="AF543" s="111">
        <f>SUM(AF544:AF548)</f>
        <v>0</v>
      </c>
      <c r="AG543" s="111">
        <f>VLOOKUP($C543,'1 预算编制表单'!$C:$BJ,36,FALSE)</f>
        <v>0</v>
      </c>
      <c r="AH543" s="111">
        <f>AG543-AI543</f>
        <v>0</v>
      </c>
      <c r="AI543" s="111">
        <f>SUM(AI544:AI548)</f>
        <v>0</v>
      </c>
      <c r="AJ543" s="111">
        <f>VLOOKUP($C543,'1 预算编制表单'!$C:$BJ,39,FALSE)</f>
        <v>0</v>
      </c>
      <c r="AK543" s="111">
        <f>AJ543-AL543</f>
        <v>0</v>
      </c>
      <c r="AL543" s="111">
        <f>SUM(AL544:AL548)</f>
        <v>0</v>
      </c>
      <c r="AM543" s="111">
        <f>VLOOKUP($C543,'1 预算编制表单'!$C:$BJ,42,FALSE)</f>
        <v>0</v>
      </c>
      <c r="AN543" s="111">
        <f>AM543-AO543</f>
        <v>0</v>
      </c>
      <c r="AO543" s="111">
        <f>SUM(AO544:AO548)</f>
        <v>0</v>
      </c>
      <c r="AP543" s="111">
        <f>VLOOKUP($C543,'1 预算编制表单'!$C:$BJ,45,FALSE)</f>
        <v>0</v>
      </c>
      <c r="AQ543" s="111">
        <f>AP543-AR543</f>
        <v>0</v>
      </c>
      <c r="AR543" s="111">
        <f>SUM(AR544:AR548)</f>
        <v>0</v>
      </c>
      <c r="AS543" s="111">
        <f>VLOOKUP($C543,'1 预算编制表单'!$C:$BJ,48,FALSE)</f>
        <v>0</v>
      </c>
      <c r="AT543" s="111">
        <f>AS543-AU543</f>
        <v>0</v>
      </c>
      <c r="AU543" s="111">
        <f>SUM(AU544:AU548)</f>
        <v>0</v>
      </c>
      <c r="AV543" s="111">
        <f>VLOOKUP($C543,'1 预算编制表单'!$C:$BJ,51,FALSE)</f>
        <v>0</v>
      </c>
      <c r="AW543" s="111">
        <f>AV543-AX543</f>
        <v>0</v>
      </c>
      <c r="AX543" s="111">
        <f>SUM(AX544:AX548)</f>
        <v>0</v>
      </c>
      <c r="AY543" s="111">
        <f>VLOOKUP($C543,'1 预算编制表单'!$C:$BJ,54,FALSE)</f>
        <v>0</v>
      </c>
      <c r="AZ543" s="111">
        <f>AY543-BA543</f>
        <v>0</v>
      </c>
      <c r="BA543" s="111">
        <f>SUM(BA544:BA548)</f>
        <v>0</v>
      </c>
      <c r="BB543" s="111">
        <f>VLOOKUP($C543,'1 预算编制表单'!$C:$BJ,57,FALSE)</f>
        <v>0</v>
      </c>
      <c r="BC543" s="111">
        <f>BB543-BD543</f>
        <v>0</v>
      </c>
      <c r="BD543" s="111">
        <f>SUM(BD544:BD548)</f>
        <v>0</v>
      </c>
      <c r="BE543" s="111">
        <f>VLOOKUP($C543,'1 预算编制表单'!$C:$BJ,60,FALSE)</f>
        <v>0</v>
      </c>
      <c r="BF543" s="111">
        <f>BE543-BG543</f>
        <v>0</v>
      </c>
      <c r="BG543" s="111">
        <f>SUM(BG544:BG548)</f>
        <v>0</v>
      </c>
      <c r="BH543" s="111">
        <f>VLOOKUP($C543,'1 预算编制表单'!$C:$BJ,27,FALSE)</f>
        <v>0</v>
      </c>
      <c r="BI543" s="111">
        <f>BH543-BJ543</f>
        <v>0</v>
      </c>
      <c r="BJ543" s="111">
        <f>SUM(BJ544:BJ548)</f>
        <v>0</v>
      </c>
      <c r="BK543" s="111">
        <f>VLOOKUP($C543,'1 预算编制表单'!$C:$BJ,30,FALSE)</f>
        <v>0</v>
      </c>
      <c r="BL543" s="111">
        <f>BK543-BM543</f>
        <v>0</v>
      </c>
      <c r="BM543" s="111">
        <f>SUM(BM544:BM548)</f>
        <v>0</v>
      </c>
      <c r="BN543" s="111">
        <f>VLOOKUP($C543,'1 预算编制表单'!$C:$BJ,33,FALSE)</f>
        <v>0</v>
      </c>
      <c r="BO543" s="111">
        <f>BN543-BP543</f>
        <v>0</v>
      </c>
      <c r="BP543" s="111">
        <f>SUM(BP544:BP548)</f>
        <v>0</v>
      </c>
      <c r="BQ543" s="111">
        <f>VLOOKUP($C543,'1 预算编制表单'!$C:$BJ,36,FALSE)</f>
        <v>0</v>
      </c>
      <c r="BR543" s="111">
        <f>BQ543-BS543</f>
        <v>0</v>
      </c>
      <c r="BS543" s="111">
        <f>SUM(BS544:BS548)</f>
        <v>0</v>
      </c>
      <c r="BT543" s="111">
        <f>VLOOKUP($C543,'1 预算编制表单'!$C:$BJ,39,FALSE)</f>
        <v>0</v>
      </c>
      <c r="BU543" s="111">
        <f>BT543-BV543</f>
        <v>0</v>
      </c>
      <c r="BV543" s="111">
        <f>SUM(BV544:BV548)</f>
        <v>0</v>
      </c>
      <c r="BW543" s="111">
        <f>VLOOKUP($C543,'1 预算编制表单'!$C:$BJ,42,FALSE)</f>
        <v>0</v>
      </c>
      <c r="BX543" s="111">
        <f>BW543-BY543</f>
        <v>0</v>
      </c>
      <c r="BY543" s="111">
        <f>SUM(BY544:BY548)</f>
        <v>0</v>
      </c>
      <c r="BZ543" s="111">
        <f>VLOOKUP($C543,'1 预算编制表单'!$C:$BJ,45,FALSE)</f>
        <v>0</v>
      </c>
      <c r="CA543" s="111">
        <f>BZ543-CB543</f>
        <v>0</v>
      </c>
      <c r="CB543" s="111">
        <f>SUM(CB544:CB548)</f>
        <v>0</v>
      </c>
      <c r="CC543" s="111">
        <f>VLOOKUP($C543,'1 预算编制表单'!$C:$BJ,48,FALSE)</f>
        <v>0</v>
      </c>
      <c r="CD543" s="111">
        <f>CC543-CE543</f>
        <v>0</v>
      </c>
      <c r="CE543" s="111">
        <f>SUM(CE544:CE548)</f>
        <v>0</v>
      </c>
      <c r="CF543" s="111">
        <f>VLOOKUP($C543,'1 预算编制表单'!$C:$BJ,51,FALSE)</f>
        <v>0</v>
      </c>
      <c r="CG543" s="111">
        <f>CF543-CH543</f>
        <v>0</v>
      </c>
      <c r="CH543" s="111">
        <f>SUM(CH544:CH548)</f>
        <v>0</v>
      </c>
      <c r="CI543" s="111">
        <f>VLOOKUP($C543,'1 预算编制表单'!$C:$BJ,54,FALSE)</f>
        <v>0</v>
      </c>
      <c r="CJ543" s="111">
        <f>CI543-CK543</f>
        <v>0</v>
      </c>
      <c r="CK543" s="111">
        <f>SUM(CK544:CK548)</f>
        <v>0</v>
      </c>
      <c r="CL543" s="111">
        <f>VLOOKUP($C543,'1 预算编制表单'!$C:$BJ,57,FALSE)</f>
        <v>0</v>
      </c>
      <c r="CM543" s="111">
        <f>CL543-CN543</f>
        <v>0</v>
      </c>
      <c r="CN543" s="111">
        <f>SUM(CN544:CN548)</f>
        <v>0</v>
      </c>
      <c r="CO543" s="111">
        <f>VLOOKUP($C543,'1 预算编制表单'!$C:$BJ,60,FALSE)</f>
        <v>0</v>
      </c>
      <c r="CP543" s="111">
        <f>CO543-CQ543</f>
        <v>0</v>
      </c>
      <c r="CQ543" s="111">
        <f>SUM(CQ544:CQ548)</f>
        <v>0</v>
      </c>
    </row>
    <row r="544" s="80" customFormat="1" ht="24" customHeight="1" outlineLevel="2" spans="1:95">
      <c r="A544" s="119"/>
      <c r="B544" s="120"/>
      <c r="C544" s="121"/>
      <c r="D544" s="119"/>
      <c r="E544" s="120"/>
      <c r="F544" s="120"/>
      <c r="G544" s="120"/>
      <c r="H544" s="122"/>
      <c r="I544" s="122"/>
      <c r="J544" s="122">
        <f>Z544+AC544+AF544+AI544+AL544+AO544+AR544+AU544+AX544+BA544+BD544+BG544</f>
        <v>0</v>
      </c>
      <c r="K544" s="122">
        <v>1</v>
      </c>
      <c r="L544" s="147"/>
      <c r="M544" s="148">
        <f>IFERROR(VLOOKUP($L544,'2-2 引出数据_合同数据仓库'!$B$2:$BP$10000,3,FALSE),0)</f>
        <v>0</v>
      </c>
      <c r="N544" s="122"/>
      <c r="O544" s="148">
        <f>IFERROR(VLOOKUP((LEFT(VLOOKUP($L544,'2-2 引出数据_合同数据仓库'!$B$2:$BP$10000,64,FALSE),15)&amp;(RIGHT(VLOOKUP($L544,'2-2 引出数据_合同数据仓库'!$B$2:$BP$10000,64,FALSE),4)+1)),'2-2 引出数据_合同数据仓库'!$B$2:$BP$10000,3,FALSE),0)</f>
        <v>0</v>
      </c>
      <c r="P544" s="122"/>
      <c r="Q544" s="122">
        <f>IFERROR(VLOOKUP($L544,'2-2 引出数据_合同数据仓库'!$B$2:$BP$10000,28,FALSE),0)</f>
        <v>0</v>
      </c>
      <c r="R544" s="122">
        <f>IFERROR(VLOOKUP($L544,'2-2 引出数据_合同数据仓库'!$B$2:$BP$10000,29,FALSE),0)</f>
        <v>0</v>
      </c>
      <c r="S544" s="122">
        <f>IFERROR(VLOOKUP($L544,'2-2 引出数据_合同数据仓库'!$B$2:$BP$10000,4,FALSE),0)</f>
        <v>0</v>
      </c>
      <c r="T544" s="122"/>
      <c r="U544" s="122">
        <f>IFERROR(VLOOKUP($L544,'2-2 引出数据_合同数据仓库'!$B$2:$BP$10000,15,FALSE),0)</f>
        <v>0</v>
      </c>
      <c r="V544" s="122">
        <f>U544/(S544-R544+1)*365</f>
        <v>0</v>
      </c>
      <c r="W544" s="122"/>
      <c r="X544" s="154">
        <v>45658</v>
      </c>
      <c r="Y544" s="154">
        <f>X544+30</f>
        <v>45688</v>
      </c>
      <c r="Z544" s="158">
        <f>IFERROR(IF(($R544-Y544)&gt;=0,0,IF(($S544-X544)&lt;0,0,IF(AND(($S544-Y544)&gt;0,(X544-$R544)&gt;0),$V544/365*(Y544-X544+1),IF(AND(($S544-Y544)&lt;=0,(X544-$R544)&gt;0),$V544/365*($S544-X544+1),$V544/365*(Y544-$R544+1))))),0)</f>
        <v>0</v>
      </c>
      <c r="AA544" s="154">
        <f>Y544+1</f>
        <v>45689</v>
      </c>
      <c r="AB544" s="154">
        <f>AA544+27</f>
        <v>45716</v>
      </c>
      <c r="AC544" s="158">
        <f>IFERROR(IF(($R544-AB544)&gt;=0,0,IF(($S544-AA544)&lt;0,0,IF(AND(($S544-AB544)&gt;0,(AA544-$R544)&gt;0),$V544/365*(AB544-AA544+1),IF(AND(($S544-AB544)&lt;=0,(AA544-$R544)&gt;0),$V544/365*($S544-AA544+1),$V544/365*(AB544-$R544+1))))),0)</f>
        <v>0</v>
      </c>
      <c r="AD544" s="154">
        <f>AB544+1</f>
        <v>45717</v>
      </c>
      <c r="AE544" s="154">
        <f>AD544+30</f>
        <v>45747</v>
      </c>
      <c r="AF544" s="158">
        <f>IFERROR(IF(($R544-AE544)&gt;=0,0,IF(($S544-AD544)&lt;0,0,IF(AND(($S544-AE544)&gt;0,(AD544-$R544)&gt;0),$V544/365*(AE544-AD544+1),IF(AND(($S544-AE544)&lt;=0,(AD544-$R544)&gt;0),$V544/365*($S544-AD544+1),$V544/365*(AE544-$R544+1))))),0)</f>
        <v>0</v>
      </c>
      <c r="AG544" s="154">
        <f>AE544+1</f>
        <v>45748</v>
      </c>
      <c r="AH544" s="154">
        <f>AG544+29</f>
        <v>45777</v>
      </c>
      <c r="AI544" s="158">
        <f>IFERROR(IF(($R544-AH544)&gt;=0,0,IF(($S544-AG544)&lt;0,0,IF(AND(($S544-AH544)&gt;0,(AG544-$R544)&gt;0),$V544/365*(AH544-AG544+1),IF(AND(($S544-AH544)&lt;=0,(AG544-$R544)&gt;0),$V544/365*($S544-AG544+1),$V544/365*(AH544-$R544+1))))),0)</f>
        <v>0</v>
      </c>
      <c r="AJ544" s="154">
        <f>AH544+1</f>
        <v>45778</v>
      </c>
      <c r="AK544" s="154">
        <f>AJ544+30</f>
        <v>45808</v>
      </c>
      <c r="AL544" s="158">
        <f>IFERROR(IF(($R544-AK544)&gt;=0,0,IF(($S544-AJ544)&lt;0,0,IF(AND(($S544-AK544)&gt;0,(AJ544-$R544)&gt;0),$V544/365*(AK544-AJ544+1),IF(AND(($S544-AK544)&lt;=0,(AJ544-$R544)&gt;0),$V544/365*($S544-AJ544+1),$V544/365*(AK544-$R544+1))))),0)</f>
        <v>0</v>
      </c>
      <c r="AM544" s="154">
        <f>AK544+1</f>
        <v>45809</v>
      </c>
      <c r="AN544" s="154">
        <f>AM544+29</f>
        <v>45838</v>
      </c>
      <c r="AO544" s="158">
        <f>IFERROR(IF(($R544-AN544)&gt;=0,0,IF(($S544-AM544)&lt;0,0,IF(AND(($S544-AN544)&gt;0,(AM544-$R544)&gt;0),$V544/365*(AN544-AM544+1),IF(AND(($S544-AN544)&lt;=0,(AM544-$R544)&gt;0),$V544/365*($S544-AM544+1),$V544/365*(AN544-$R544+1))))),0)</f>
        <v>0</v>
      </c>
      <c r="AP544" s="154">
        <f>AN544+1</f>
        <v>45839</v>
      </c>
      <c r="AQ544" s="154">
        <f>AP544+30</f>
        <v>45869</v>
      </c>
      <c r="AR544" s="158">
        <f>IFERROR(IF(($R544-AQ544)&gt;=0,0,IF(($S544-AP544)&lt;0,0,IF(AND(($S544-AQ544)&gt;0,(AP544-$R544)&gt;0),$V544/365*(AQ544-AP544+1),IF(AND(($S544-AQ544)&lt;=0,(AP544-$R544)&gt;0),$V544/365*($S544-AP544+1),$V544/365*(AQ544-$R544+1))))),0)</f>
        <v>0</v>
      </c>
      <c r="AS544" s="154">
        <f>AQ544+1</f>
        <v>45870</v>
      </c>
      <c r="AT544" s="154">
        <f>AS544+30</f>
        <v>45900</v>
      </c>
      <c r="AU544" s="158">
        <f>IFERROR(IF(($R544-AT544)&gt;=0,0,IF(($S544-AS544)&lt;0,0,IF(AND(($S544-AT544)&gt;0,(AS544-$R544)&gt;0),$V544/365*(AT544-AS544+1),IF(AND(($S544-AT544)&lt;=0,(AS544-$R544)&gt;0),$V544/365*($S544-AS544+1),$V544/365*(AT544-$R544+1))))),0)</f>
        <v>0</v>
      </c>
      <c r="AV544" s="154">
        <f>AT544+1</f>
        <v>45901</v>
      </c>
      <c r="AW544" s="154">
        <f>AV544+29</f>
        <v>45930</v>
      </c>
      <c r="AX544" s="158">
        <f>IFERROR(IF(($R544-AW544)&gt;=0,0,IF(($S544-AV544)&lt;0,0,IF(AND(($S544-AW544)&gt;0,(AV544-$R544)&gt;0),$V544/365*(AW544-AV544+1),IF(AND(($S544-AW544)&lt;=0,(AV544-$R544)&gt;0),$V544/365*($S544-AV544+1),$V544/365*(AW544-$R544+1))))),0)</f>
        <v>0</v>
      </c>
      <c r="AY544" s="154">
        <f>AW544+1</f>
        <v>45931</v>
      </c>
      <c r="AZ544" s="154">
        <f>AY544+30</f>
        <v>45961</v>
      </c>
      <c r="BA544" s="158">
        <f>IFERROR(IF(($R544-AZ544)&gt;=0,0,IF(($S544-AY544)&lt;0,0,IF(AND(($S544-AZ544)&gt;0,(AY544-$R544)&gt;0),$V544/365*(AZ544-AY544+1),IF(AND(($S544-AZ544)&lt;=0,(AY544-$R544)&gt;0),$V544/365*($S544-AY544+1),$V544/365*(AZ544-$R544+1))))),0)</f>
        <v>0</v>
      </c>
      <c r="BB544" s="154">
        <f>AZ544+1</f>
        <v>45962</v>
      </c>
      <c r="BC544" s="154">
        <f>BB544+29</f>
        <v>45991</v>
      </c>
      <c r="BD544" s="158">
        <f>IFERROR(IF(($R544-BC544)&gt;=0,0,IF(($S544-BB544)&lt;0,0,IF(AND(($S544-BC544)&gt;0,(BB544-$R544)&gt;0),$V544/365*(BC544-BB544+1),IF(AND(($S544-BC544)&lt;=0,(BB544-$R544)&gt;0),$V544/365*($S544-BB544+1),$V544/365*(BC544-$R544+1))))),0)</f>
        <v>0</v>
      </c>
      <c r="BE544" s="154">
        <f>BC544+1</f>
        <v>45992</v>
      </c>
      <c r="BF544" s="154">
        <f>BE544+30</f>
        <v>46022</v>
      </c>
      <c r="BG544" s="158">
        <f>IFERROR(IF(($R544-BF544)&gt;=0,0,IF(($S544-BE544)&lt;0,0,IF(AND(($S544-BF544)&gt;0,(BE544-$R544)&gt;0),$V544/365*(BF544-BE544+1),IF(AND(($S544-BF544)&lt;=0,(BE544-$R544)&gt;0),$V544/365*($S544-BE544+1),$V544/365*(BF544-$R544+1))))),0)</f>
        <v>0</v>
      </c>
      <c r="BH544" s="154">
        <v>46023</v>
      </c>
      <c r="BI544" s="154">
        <f>BH544+30</f>
        <v>46053</v>
      </c>
      <c r="BJ544" s="158">
        <f>IFERROR(IF(($R544-BI544)&gt;=0,0,IF(($S544-BH544)&lt;0,0,IF(AND(($S544-BI544)&gt;0,(BH544-$R544)&gt;0),$V544/365*(BI544-BH544+1),IF(AND(($S544-BI544)&lt;=0,(BH544-$R544)&gt;0),$V544/365*($S544-BH544+1),$V544/365*(BI544-$R544+1))))),0)</f>
        <v>0</v>
      </c>
      <c r="BK544" s="154">
        <f>BI544+1</f>
        <v>46054</v>
      </c>
      <c r="BL544" s="154">
        <f>BK544+27</f>
        <v>46081</v>
      </c>
      <c r="BM544" s="158">
        <f>IFERROR(IF(($R544-BL544)&gt;=0,0,IF(($S544-BK544)&lt;0,0,IF(AND(($S544-BL544)&gt;0,(BK544-$R544)&gt;0),$V544/365*(BL544-BK544+1),IF(AND(($S544-BL544)&lt;=0,(BK544-$R544)&gt;0),$V544/365*($S544-BK544+1),$V544/365*(BL544-$R544+1))))),0)</f>
        <v>0</v>
      </c>
      <c r="BN544" s="154">
        <f>BL544+1</f>
        <v>46082</v>
      </c>
      <c r="BO544" s="154">
        <f>BN544+30</f>
        <v>46112</v>
      </c>
      <c r="BP544" s="158">
        <f>IFERROR(IF(($R544-BO544)&gt;=0,0,IF(($S544-BN544)&lt;0,0,IF(AND(($S544-BO544)&gt;0,(BN544-$R544)&gt;0),$V544/365*(BO544-BN544+1),IF(AND(($S544-BO544)&lt;=0,(BN544-$R544)&gt;0),$V544/365*($S544-BN544+1),$V544/365*(BO544-$R544+1))))),0)</f>
        <v>0</v>
      </c>
      <c r="BQ544" s="154">
        <f>BO544+1</f>
        <v>46113</v>
      </c>
      <c r="BR544" s="154">
        <f>BQ544+29</f>
        <v>46142</v>
      </c>
      <c r="BS544" s="158">
        <f>IFERROR(IF(($R544-BR544)&gt;=0,0,IF(($S544-BQ544)&lt;0,0,IF(AND(($S544-BR544)&gt;0,(BQ544-$R544)&gt;0),$V544/365*(BR544-BQ544+1),IF(AND(($S544-BR544)&lt;=0,(BQ544-$R544)&gt;0),$V544/365*($S544-BQ544+1),$V544/365*(BR544-$R544+1))))),0)</f>
        <v>0</v>
      </c>
      <c r="BT544" s="154">
        <f>BR544+1</f>
        <v>46143</v>
      </c>
      <c r="BU544" s="154">
        <f>BT544+30</f>
        <v>46173</v>
      </c>
      <c r="BV544" s="158">
        <f>IFERROR(IF(($R544-BU544)&gt;=0,0,IF(($S544-BT544)&lt;0,0,IF(AND(($S544-BU544)&gt;0,(BT544-$R544)&gt;0),$V544/365*(BU544-BT544+1),IF(AND(($S544-BU544)&lt;=0,(BT544-$R544)&gt;0),$V544/365*($S544-BT544+1),$V544/365*(BU544-$R544+1))))),0)</f>
        <v>0</v>
      </c>
      <c r="BW544" s="154">
        <f>BU544+1</f>
        <v>46174</v>
      </c>
      <c r="BX544" s="154">
        <f>BW544+29</f>
        <v>46203</v>
      </c>
      <c r="BY544" s="158">
        <f>IFERROR(IF(($R544-BX544)&gt;=0,0,IF(($S544-BW544)&lt;0,0,IF(AND(($S544-BX544)&gt;0,(BW544-$R544)&gt;0),$V544/365*(BX544-BW544+1),IF(AND(($S544-BX544)&lt;=0,(BW544-$R544)&gt;0),$V544/365*($S544-BW544+1),$V544/365*(BX544-$R544+1))))),0)</f>
        <v>0</v>
      </c>
      <c r="BZ544" s="154">
        <f>BX544+1</f>
        <v>46204</v>
      </c>
      <c r="CA544" s="154">
        <f>BZ544+30</f>
        <v>46234</v>
      </c>
      <c r="CB544" s="158">
        <f>IFERROR(IF(($R544-CA544)&gt;=0,0,IF(($S544-BZ544)&lt;0,0,IF(AND(($S544-CA544)&gt;0,(BZ544-$R544)&gt;0),$V544/365*(CA544-BZ544+1),IF(AND(($S544-CA544)&lt;=0,(BZ544-$R544)&gt;0),$V544/365*($S544-BZ544+1),$V544/365*(CA544-$R544+1))))),0)</f>
        <v>0</v>
      </c>
      <c r="CC544" s="154">
        <f>CA544+1</f>
        <v>46235</v>
      </c>
      <c r="CD544" s="154">
        <f>CC544+30</f>
        <v>46265</v>
      </c>
      <c r="CE544" s="158">
        <f>IFERROR(IF(($R544-CD544)&gt;=0,0,IF(($S544-CC544)&lt;0,0,IF(AND(($S544-CD544)&gt;0,(CC544-$R544)&gt;0),$V544/365*(CD544-CC544+1),IF(AND(($S544-CD544)&lt;=0,(CC544-$R544)&gt;0),$V544/365*($S544-CC544+1),$V544/365*(CD544-$R544+1))))),0)</f>
        <v>0</v>
      </c>
      <c r="CF544" s="154">
        <f>CD544+1</f>
        <v>46266</v>
      </c>
      <c r="CG544" s="154">
        <f>CF544+29</f>
        <v>46295</v>
      </c>
      <c r="CH544" s="158">
        <f>IFERROR(IF(($R544-CG544)&gt;=0,0,IF(($S544-CF544)&lt;0,0,IF(AND(($S544-CG544)&gt;0,(CF544-$R544)&gt;0),$V544/365*(CG544-CF544+1),IF(AND(($S544-CG544)&lt;=0,(CF544-$R544)&gt;0),$V544/365*($S544-CF544+1),$V544/365*(CG544-$R544+1))))),0)</f>
        <v>0</v>
      </c>
      <c r="CI544" s="154">
        <f>CG544+1</f>
        <v>46296</v>
      </c>
      <c r="CJ544" s="154">
        <f>CI544+30</f>
        <v>46326</v>
      </c>
      <c r="CK544" s="158">
        <f>IFERROR(IF(($R544-CJ544)&gt;=0,0,IF(($S544-CI544)&lt;0,0,IF(AND(($S544-CJ544)&gt;0,(CI544-$R544)&gt;0),$V544/365*(CJ544-CI544+1),IF(AND(($S544-CJ544)&lt;=0,(CI544-$R544)&gt;0),$V544/365*($S544-CI544+1),$V544/365*(CJ544-$R544+1))))),0)</f>
        <v>0</v>
      </c>
      <c r="CL544" s="154">
        <f>CJ544+1</f>
        <v>46327</v>
      </c>
      <c r="CM544" s="154">
        <f>CL544+29</f>
        <v>46356</v>
      </c>
      <c r="CN544" s="158">
        <f>IFERROR(IF(($R544-CM544)&gt;=0,0,IF(($S544-CL544)&lt;0,0,IF(AND(($S544-CM544)&gt;0,(CL544-$R544)&gt;0),$V544/365*(CM544-CL544+1),IF(AND(($S544-CM544)&lt;=0,(CL544-$R544)&gt;0),$V544/365*($S544-CL544+1),$V544/365*(CM544-$R544+1))))),0)</f>
        <v>0</v>
      </c>
      <c r="CO544" s="154">
        <f>CM544+1</f>
        <v>46357</v>
      </c>
      <c r="CP544" s="154">
        <f>CO544+30</f>
        <v>46387</v>
      </c>
      <c r="CQ544" s="158">
        <f>IFERROR(IF(($R544-CP544)&gt;=0,0,IF(($S544-CO544)&lt;0,0,IF(AND(($S544-CP544)&gt;0,(CO544-$R544)&gt;0),$V544/365*(CP544-CO544+1),IF(AND(($S544-CP544)&lt;=0,(CO544-$R544)&gt;0),$V544/365*($S544-CO544+1),$V544/365*(CP544-$R544+1))))),0)</f>
        <v>0</v>
      </c>
    </row>
    <row r="545" s="80" customFormat="1" ht="24" customHeight="1" outlineLevel="2" spans="1:95">
      <c r="A545" s="119"/>
      <c r="B545" s="120"/>
      <c r="C545" s="121"/>
      <c r="D545" s="119"/>
      <c r="E545" s="120"/>
      <c r="F545" s="120"/>
      <c r="G545" s="120"/>
      <c r="H545" s="122"/>
      <c r="I545" s="122"/>
      <c r="J545" s="122">
        <f>Z545+AC545+AF545+AI545+AL545+AO545+AR545+AU545+AX545+BA545+BD545+BG545</f>
        <v>0</v>
      </c>
      <c r="K545" s="122">
        <f>K544+1</f>
        <v>2</v>
      </c>
      <c r="L545" s="147"/>
      <c r="M545" s="148">
        <f>IFERROR(VLOOKUP($L545,'2-2 引出数据_合同数据仓库'!$B$2:$BP$10000,3,FALSE),0)</f>
        <v>0</v>
      </c>
      <c r="N545" s="122"/>
      <c r="O545" s="148">
        <f>IFERROR(VLOOKUP((LEFT(VLOOKUP($L545,'2-2 引出数据_合同数据仓库'!$B$2:$BP$10000,64,FALSE),15)&amp;(RIGHT(VLOOKUP($L545,'2-2 引出数据_合同数据仓库'!$B$2:$BP$10000,64,FALSE),4)+1)),'2-2 引出数据_合同数据仓库'!$B$2:$BP$10000,3,FALSE),0)</f>
        <v>0</v>
      </c>
      <c r="P545" s="122"/>
      <c r="Q545" s="122">
        <f>IFERROR(VLOOKUP($L545,'2-2 引出数据_合同数据仓库'!$B$2:$BP$10000,28,FALSE),0)</f>
        <v>0</v>
      </c>
      <c r="R545" s="122">
        <f>IFERROR(VLOOKUP($L545,'2-2 引出数据_合同数据仓库'!$B$2:$BP$10000,29,FALSE),0)</f>
        <v>0</v>
      </c>
      <c r="S545" s="122">
        <f>IFERROR(VLOOKUP($L545,'2-2 引出数据_合同数据仓库'!$B$2:$BP$10000,4,FALSE),0)</f>
        <v>0</v>
      </c>
      <c r="T545" s="122"/>
      <c r="U545" s="122">
        <f>IFERROR(VLOOKUP($L545,'2-2 引出数据_合同数据仓库'!$B$2:$BP$10000,15,FALSE),0)</f>
        <v>0</v>
      </c>
      <c r="V545" s="122">
        <f>U545/(S545-R545+1)*365</f>
        <v>0</v>
      </c>
      <c r="W545" s="122"/>
      <c r="X545" s="154">
        <v>45658</v>
      </c>
      <c r="Y545" s="154">
        <f>X545+30</f>
        <v>45688</v>
      </c>
      <c r="Z545" s="158">
        <f>IFERROR(IF(($R545-Y545)&gt;=0,0,IF(($S545-X545)&lt;0,0,IF(AND(($S545-Y545)&gt;0,(X545-$R545)&gt;0),$V545/365*(Y545-X545+1),IF(AND(($S545-Y545)&lt;=0,(X545-$R545)&gt;0),$V545/365*($S545-X545+1),$V545/365*(Y545-$R545+1))))),0)</f>
        <v>0</v>
      </c>
      <c r="AA545" s="154">
        <f>Y545+1</f>
        <v>45689</v>
      </c>
      <c r="AB545" s="154">
        <f>AA545+27</f>
        <v>45716</v>
      </c>
      <c r="AC545" s="158">
        <f>IFERROR(IF(($R545-AB545)&gt;=0,0,IF(($S545-AA545)&lt;0,0,IF(AND(($S545-AB545)&gt;0,(AA545-$R545)&gt;0),$V545/365*(AB545-AA545+1),IF(AND(($S545-AB545)&lt;=0,(AA545-$R545)&gt;0),$V545/365*($S545-AA545+1),$V545/365*(AB545-$R545+1))))),0)</f>
        <v>0</v>
      </c>
      <c r="AD545" s="154">
        <f>AB545+1</f>
        <v>45717</v>
      </c>
      <c r="AE545" s="154">
        <f>AD545+30</f>
        <v>45747</v>
      </c>
      <c r="AF545" s="158">
        <f>IFERROR(IF(($R545-AE545)&gt;=0,0,IF(($S545-AD545)&lt;0,0,IF(AND(($S545-AE545)&gt;0,(AD545-$R545)&gt;0),$V545/365*(AE545-AD545+1),IF(AND(($S545-AE545)&lt;=0,(AD545-$R545)&gt;0),$V545/365*($S545-AD545+1),$V545/365*(AE545-$R545+1))))),0)</f>
        <v>0</v>
      </c>
      <c r="AG545" s="154">
        <f>AE545+1</f>
        <v>45748</v>
      </c>
      <c r="AH545" s="154">
        <f>AG545+29</f>
        <v>45777</v>
      </c>
      <c r="AI545" s="158">
        <f>IFERROR(IF(($R545-AH545)&gt;=0,0,IF(($S545-AG545)&lt;0,0,IF(AND(($S545-AH545)&gt;0,(AG545-$R545)&gt;0),$V545/365*(AH545-AG545+1),IF(AND(($S545-AH545)&lt;=0,(AG545-$R545)&gt;0),$V545/365*($S545-AG545+1),$V545/365*(AH545-$R545+1))))),0)</f>
        <v>0</v>
      </c>
      <c r="AJ545" s="154">
        <f>AH545+1</f>
        <v>45778</v>
      </c>
      <c r="AK545" s="154">
        <f>AJ545+30</f>
        <v>45808</v>
      </c>
      <c r="AL545" s="158">
        <f>IFERROR(IF(($R545-AK545)&gt;=0,0,IF(($S545-AJ545)&lt;0,0,IF(AND(($S545-AK545)&gt;0,(AJ545-$R545)&gt;0),$V545/365*(AK545-AJ545+1),IF(AND(($S545-AK545)&lt;=0,(AJ545-$R545)&gt;0),$V545/365*($S545-AJ545+1),$V545/365*(AK545-$R545+1))))),0)</f>
        <v>0</v>
      </c>
      <c r="AM545" s="154">
        <f>AK545+1</f>
        <v>45809</v>
      </c>
      <c r="AN545" s="154">
        <f>AM545+29</f>
        <v>45838</v>
      </c>
      <c r="AO545" s="158">
        <f>IFERROR(IF(($R545-AN545)&gt;=0,0,IF(($S545-AM545)&lt;0,0,IF(AND(($S545-AN545)&gt;0,(AM545-$R545)&gt;0),$V545/365*(AN545-AM545+1),IF(AND(($S545-AN545)&lt;=0,(AM545-$R545)&gt;0),$V545/365*($S545-AM545+1),$V545/365*(AN545-$R545+1))))),0)</f>
        <v>0</v>
      </c>
      <c r="AP545" s="154">
        <f>AN545+1</f>
        <v>45839</v>
      </c>
      <c r="AQ545" s="154">
        <f>AP545+30</f>
        <v>45869</v>
      </c>
      <c r="AR545" s="158">
        <f>IFERROR(IF(($R545-AQ545)&gt;=0,0,IF(($S545-AP545)&lt;0,0,IF(AND(($S545-AQ545)&gt;0,(AP545-$R545)&gt;0),$V545/365*(AQ545-AP545+1),IF(AND(($S545-AQ545)&lt;=0,(AP545-$R545)&gt;0),$V545/365*($S545-AP545+1),$V545/365*(AQ545-$R545+1))))),0)</f>
        <v>0</v>
      </c>
      <c r="AS545" s="154">
        <f>AQ545+1</f>
        <v>45870</v>
      </c>
      <c r="AT545" s="154">
        <f>AS545+30</f>
        <v>45900</v>
      </c>
      <c r="AU545" s="158">
        <f>IFERROR(IF(($R545-AT545)&gt;=0,0,IF(($S545-AS545)&lt;0,0,IF(AND(($S545-AT545)&gt;0,(AS545-$R545)&gt;0),$V545/365*(AT545-AS545+1),IF(AND(($S545-AT545)&lt;=0,(AS545-$R545)&gt;0),$V545/365*($S545-AS545+1),$V545/365*(AT545-$R545+1))))),0)</f>
        <v>0</v>
      </c>
      <c r="AV545" s="154">
        <f>AT545+1</f>
        <v>45901</v>
      </c>
      <c r="AW545" s="154">
        <f>AV545+29</f>
        <v>45930</v>
      </c>
      <c r="AX545" s="158">
        <f>IFERROR(IF(($R545-AW545)&gt;=0,0,IF(($S545-AV545)&lt;0,0,IF(AND(($S545-AW545)&gt;0,(AV545-$R545)&gt;0),$V545/365*(AW545-AV545+1),IF(AND(($S545-AW545)&lt;=0,(AV545-$R545)&gt;0),$V545/365*($S545-AV545+1),$V545/365*(AW545-$R545+1))))),0)</f>
        <v>0</v>
      </c>
      <c r="AY545" s="154">
        <f>AW545+1</f>
        <v>45931</v>
      </c>
      <c r="AZ545" s="154">
        <f>AY545+30</f>
        <v>45961</v>
      </c>
      <c r="BA545" s="158">
        <f>IFERROR(IF(($R545-AZ545)&gt;=0,0,IF(($S545-AY545)&lt;0,0,IF(AND(($S545-AZ545)&gt;0,(AY545-$R545)&gt;0),$V545/365*(AZ545-AY545+1),IF(AND(($S545-AZ545)&lt;=0,(AY545-$R545)&gt;0),$V545/365*($S545-AY545+1),$V545/365*(AZ545-$R545+1))))),0)</f>
        <v>0</v>
      </c>
      <c r="BB545" s="154">
        <f>AZ545+1</f>
        <v>45962</v>
      </c>
      <c r="BC545" s="154">
        <f>BB545+29</f>
        <v>45991</v>
      </c>
      <c r="BD545" s="158">
        <f>IFERROR(IF(($R545-BC545)&gt;=0,0,IF(($S545-BB545)&lt;0,0,IF(AND(($S545-BC545)&gt;0,(BB545-$R545)&gt;0),$V545/365*(BC545-BB545+1),IF(AND(($S545-BC545)&lt;=0,(BB545-$R545)&gt;0),$V545/365*($S545-BB545+1),$V545/365*(BC545-$R545+1))))),0)</f>
        <v>0</v>
      </c>
      <c r="BE545" s="154">
        <f>BC545+1</f>
        <v>45992</v>
      </c>
      <c r="BF545" s="154">
        <f>BE545+30</f>
        <v>46022</v>
      </c>
      <c r="BG545" s="158">
        <f>IFERROR(IF(($R545-BF545)&gt;=0,0,IF(($S545-BE545)&lt;0,0,IF(AND(($S545-BF545)&gt;0,(BE545-$R545)&gt;0),$V545/365*(BF545-BE545+1),IF(AND(($S545-BF545)&lt;=0,(BE545-$R545)&gt;0),$V545/365*($S545-BE545+1),$V545/365*(BF545-$R545+1))))),0)</f>
        <v>0</v>
      </c>
      <c r="BH545" s="154">
        <v>46023</v>
      </c>
      <c r="BI545" s="154">
        <f>BH545+30</f>
        <v>46053</v>
      </c>
      <c r="BJ545" s="158">
        <f>IFERROR(IF(($R545-BI545)&gt;=0,0,IF(($S545-BH545)&lt;0,0,IF(AND(($S545-BI545)&gt;0,(BH545-$R545)&gt;0),$V545/365*(BI545-BH545+1),IF(AND(($S545-BI545)&lt;=0,(BH545-$R545)&gt;0),$V545/365*($S545-BH545+1),$V545/365*(BI545-$R545+1))))),0)</f>
        <v>0</v>
      </c>
      <c r="BK545" s="154">
        <f>BI545+1</f>
        <v>46054</v>
      </c>
      <c r="BL545" s="154">
        <f>BK545+27</f>
        <v>46081</v>
      </c>
      <c r="BM545" s="158">
        <f>IFERROR(IF(($R545-BL545)&gt;=0,0,IF(($S545-BK545)&lt;0,0,IF(AND(($S545-BL545)&gt;0,(BK545-$R545)&gt;0),$V545/365*(BL545-BK545+1),IF(AND(($S545-BL545)&lt;=0,(BK545-$R545)&gt;0),$V545/365*($S545-BK545+1),$V545/365*(BL545-$R545+1))))),0)</f>
        <v>0</v>
      </c>
      <c r="BN545" s="154">
        <f>BL545+1</f>
        <v>46082</v>
      </c>
      <c r="BO545" s="154">
        <f>BN545+30</f>
        <v>46112</v>
      </c>
      <c r="BP545" s="158">
        <f>IFERROR(IF(($R545-BO545)&gt;=0,0,IF(($S545-BN545)&lt;0,0,IF(AND(($S545-BO545)&gt;0,(BN545-$R545)&gt;0),$V545/365*(BO545-BN545+1),IF(AND(($S545-BO545)&lt;=0,(BN545-$R545)&gt;0),$V545/365*($S545-BN545+1),$V545/365*(BO545-$R545+1))))),0)</f>
        <v>0</v>
      </c>
      <c r="BQ545" s="154">
        <f>BO545+1</f>
        <v>46113</v>
      </c>
      <c r="BR545" s="154">
        <f>BQ545+29</f>
        <v>46142</v>
      </c>
      <c r="BS545" s="158">
        <f>IFERROR(IF(($R545-BR545)&gt;=0,0,IF(($S545-BQ545)&lt;0,0,IF(AND(($S545-BR545)&gt;0,(BQ545-$R545)&gt;0),$V545/365*(BR545-BQ545+1),IF(AND(($S545-BR545)&lt;=0,(BQ545-$R545)&gt;0),$V545/365*($S545-BQ545+1),$V545/365*(BR545-$R545+1))))),0)</f>
        <v>0</v>
      </c>
      <c r="BT545" s="154">
        <f>BR545+1</f>
        <v>46143</v>
      </c>
      <c r="BU545" s="154">
        <f>BT545+30</f>
        <v>46173</v>
      </c>
      <c r="BV545" s="158">
        <f>IFERROR(IF(($R545-BU545)&gt;=0,0,IF(($S545-BT545)&lt;0,0,IF(AND(($S545-BU545)&gt;0,(BT545-$R545)&gt;0),$V545/365*(BU545-BT545+1),IF(AND(($S545-BU545)&lt;=0,(BT545-$R545)&gt;0),$V545/365*($S545-BT545+1),$V545/365*(BU545-$R545+1))))),0)</f>
        <v>0</v>
      </c>
      <c r="BW545" s="154">
        <f>BU545+1</f>
        <v>46174</v>
      </c>
      <c r="BX545" s="154">
        <f>BW545+29</f>
        <v>46203</v>
      </c>
      <c r="BY545" s="158">
        <f>IFERROR(IF(($R545-BX545)&gt;=0,0,IF(($S545-BW545)&lt;0,0,IF(AND(($S545-BX545)&gt;0,(BW545-$R545)&gt;0),$V545/365*(BX545-BW545+1),IF(AND(($S545-BX545)&lt;=0,(BW545-$R545)&gt;0),$V545/365*($S545-BW545+1),$V545/365*(BX545-$R545+1))))),0)</f>
        <v>0</v>
      </c>
      <c r="BZ545" s="154">
        <f>BX545+1</f>
        <v>46204</v>
      </c>
      <c r="CA545" s="154">
        <f>BZ545+30</f>
        <v>46234</v>
      </c>
      <c r="CB545" s="158">
        <f>IFERROR(IF(($R545-CA545)&gt;=0,0,IF(($S545-BZ545)&lt;0,0,IF(AND(($S545-CA545)&gt;0,(BZ545-$R545)&gt;0),$V545/365*(CA545-BZ545+1),IF(AND(($S545-CA545)&lt;=0,(BZ545-$R545)&gt;0),$V545/365*($S545-BZ545+1),$V545/365*(CA545-$R545+1))))),0)</f>
        <v>0</v>
      </c>
      <c r="CC545" s="154">
        <f>CA545+1</f>
        <v>46235</v>
      </c>
      <c r="CD545" s="154">
        <f>CC545+30</f>
        <v>46265</v>
      </c>
      <c r="CE545" s="158">
        <f>IFERROR(IF(($R545-CD545)&gt;=0,0,IF(($S545-CC545)&lt;0,0,IF(AND(($S545-CD545)&gt;0,(CC545-$R545)&gt;0),$V545/365*(CD545-CC545+1),IF(AND(($S545-CD545)&lt;=0,(CC545-$R545)&gt;0),$V545/365*($S545-CC545+1),$V545/365*(CD545-$R545+1))))),0)</f>
        <v>0</v>
      </c>
      <c r="CF545" s="154">
        <f>CD545+1</f>
        <v>46266</v>
      </c>
      <c r="CG545" s="154">
        <f>CF545+29</f>
        <v>46295</v>
      </c>
      <c r="CH545" s="158">
        <f>IFERROR(IF(($R545-CG545)&gt;=0,0,IF(($S545-CF545)&lt;0,0,IF(AND(($S545-CG545)&gt;0,(CF545-$R545)&gt;0),$V545/365*(CG545-CF545+1),IF(AND(($S545-CG545)&lt;=0,(CF545-$R545)&gt;0),$V545/365*($S545-CF545+1),$V545/365*(CG545-$R545+1))))),0)</f>
        <v>0</v>
      </c>
      <c r="CI545" s="154">
        <f>CG545+1</f>
        <v>46296</v>
      </c>
      <c r="CJ545" s="154">
        <f>CI545+30</f>
        <v>46326</v>
      </c>
      <c r="CK545" s="158">
        <f>IFERROR(IF(($R545-CJ545)&gt;=0,0,IF(($S545-CI545)&lt;0,0,IF(AND(($S545-CJ545)&gt;0,(CI545-$R545)&gt;0),$V545/365*(CJ545-CI545+1),IF(AND(($S545-CJ545)&lt;=0,(CI545-$R545)&gt;0),$V545/365*($S545-CI545+1),$V545/365*(CJ545-$R545+1))))),0)</f>
        <v>0</v>
      </c>
      <c r="CL545" s="154">
        <f>CJ545+1</f>
        <v>46327</v>
      </c>
      <c r="CM545" s="154">
        <f>CL545+29</f>
        <v>46356</v>
      </c>
      <c r="CN545" s="158">
        <f>IFERROR(IF(($R545-CM545)&gt;=0,0,IF(($S545-CL545)&lt;0,0,IF(AND(($S545-CM545)&gt;0,(CL545-$R545)&gt;0),$V545/365*(CM545-CL545+1),IF(AND(($S545-CM545)&lt;=0,(CL545-$R545)&gt;0),$V545/365*($S545-CL545+1),$V545/365*(CM545-$R545+1))))),0)</f>
        <v>0</v>
      </c>
      <c r="CO545" s="154">
        <f>CM545+1</f>
        <v>46357</v>
      </c>
      <c r="CP545" s="154">
        <f>CO545+30</f>
        <v>46387</v>
      </c>
      <c r="CQ545" s="158">
        <f>IFERROR(IF(($R545-CP545)&gt;=0,0,IF(($S545-CO545)&lt;0,0,IF(AND(($S545-CP545)&gt;0,(CO545-$R545)&gt;0),$V545/365*(CP545-CO545+1),IF(AND(($S545-CP545)&lt;=0,(CO545-$R545)&gt;0),$V545/365*($S545-CO545+1),$V545/365*(CP545-$R545+1))))),0)</f>
        <v>0</v>
      </c>
    </row>
    <row r="546" s="80" customFormat="1" ht="24" customHeight="1" outlineLevel="2" spans="1:95">
      <c r="A546" s="119"/>
      <c r="B546" s="120"/>
      <c r="C546" s="121"/>
      <c r="D546" s="119"/>
      <c r="E546" s="120"/>
      <c r="F546" s="120"/>
      <c r="G546" s="120"/>
      <c r="H546" s="122"/>
      <c r="I546" s="122"/>
      <c r="J546" s="122">
        <f>Z546+AC546+AF546+AI546+AL546+AO546+AR546+AU546+AX546+BA546+BD546+BG546</f>
        <v>0</v>
      </c>
      <c r="K546" s="122">
        <f>K545+1</f>
        <v>3</v>
      </c>
      <c r="L546" s="147"/>
      <c r="M546" s="148">
        <f>IFERROR(VLOOKUP($L546,'2-2 引出数据_合同数据仓库'!$B$2:$BP$10000,3,FALSE),0)</f>
        <v>0</v>
      </c>
      <c r="N546" s="122"/>
      <c r="O546" s="148">
        <f>IFERROR(VLOOKUP((LEFT(VLOOKUP($L546,'2-2 引出数据_合同数据仓库'!$B$2:$BP$10000,64,FALSE),15)&amp;(RIGHT(VLOOKUP($L546,'2-2 引出数据_合同数据仓库'!$B$2:$BP$10000,64,FALSE),4)+1)),'2-2 引出数据_合同数据仓库'!$B$2:$BP$10000,3,FALSE),0)</f>
        <v>0</v>
      </c>
      <c r="P546" s="122"/>
      <c r="Q546" s="122">
        <f>IFERROR(VLOOKUP($L546,'2-2 引出数据_合同数据仓库'!$B$2:$BP$10000,28,FALSE),0)</f>
        <v>0</v>
      </c>
      <c r="R546" s="122">
        <f>IFERROR(VLOOKUP($L546,'2-2 引出数据_合同数据仓库'!$B$2:$BP$10000,29,FALSE),0)</f>
        <v>0</v>
      </c>
      <c r="S546" s="122">
        <f>IFERROR(VLOOKUP($L546,'2-2 引出数据_合同数据仓库'!$B$2:$BP$10000,4,FALSE),0)</f>
        <v>0</v>
      </c>
      <c r="T546" s="122"/>
      <c r="U546" s="122">
        <f>IFERROR(VLOOKUP($L546,'2-2 引出数据_合同数据仓库'!$B$2:$BP$10000,15,FALSE),0)</f>
        <v>0</v>
      </c>
      <c r="V546" s="122">
        <f>U546/(S546-R546+1)*365</f>
        <v>0</v>
      </c>
      <c r="W546" s="122"/>
      <c r="X546" s="154">
        <v>45658</v>
      </c>
      <c r="Y546" s="154">
        <f>X546+30</f>
        <v>45688</v>
      </c>
      <c r="Z546" s="158">
        <f>IFERROR(IF(($R546-Y546)&gt;=0,0,IF(($S546-X546)&lt;0,0,IF(AND(($S546-Y546)&gt;0,(X546-$R546)&gt;0),$V546/365*(Y546-X546+1),IF(AND(($S546-Y546)&lt;=0,(X546-$R546)&gt;0),$V546/365*($S546-X546+1),$V546/365*(Y546-$R546+1))))),0)</f>
        <v>0</v>
      </c>
      <c r="AA546" s="154">
        <f>Y546+1</f>
        <v>45689</v>
      </c>
      <c r="AB546" s="154">
        <f>AA546+27</f>
        <v>45716</v>
      </c>
      <c r="AC546" s="158">
        <f>IFERROR(IF(($R546-AB546)&gt;=0,0,IF(($S546-AA546)&lt;0,0,IF(AND(($S546-AB546)&gt;0,(AA546-$R546)&gt;0),$V546/365*(AB546-AA546+1),IF(AND(($S546-AB546)&lt;=0,(AA546-$R546)&gt;0),$V546/365*($S546-AA546+1),$V546/365*(AB546-$R546+1))))),0)</f>
        <v>0</v>
      </c>
      <c r="AD546" s="154">
        <f>AB546+1</f>
        <v>45717</v>
      </c>
      <c r="AE546" s="154">
        <f>AD546+30</f>
        <v>45747</v>
      </c>
      <c r="AF546" s="158">
        <f>IFERROR(IF(($R546-AE546)&gt;=0,0,IF(($S546-AD546)&lt;0,0,IF(AND(($S546-AE546)&gt;0,(AD546-$R546)&gt;0),$V546/365*(AE546-AD546+1),IF(AND(($S546-AE546)&lt;=0,(AD546-$R546)&gt;0),$V546/365*($S546-AD546+1),$V546/365*(AE546-$R546+1))))),0)</f>
        <v>0</v>
      </c>
      <c r="AG546" s="154">
        <f>AE546+1</f>
        <v>45748</v>
      </c>
      <c r="AH546" s="154">
        <f>AG546+29</f>
        <v>45777</v>
      </c>
      <c r="AI546" s="158">
        <f>IFERROR(IF(($R546-AH546)&gt;=0,0,IF(($S546-AG546)&lt;0,0,IF(AND(($S546-AH546)&gt;0,(AG546-$R546)&gt;0),$V546/365*(AH546-AG546+1),IF(AND(($S546-AH546)&lt;=0,(AG546-$R546)&gt;0),$V546/365*($S546-AG546+1),$V546/365*(AH546-$R546+1))))),0)</f>
        <v>0</v>
      </c>
      <c r="AJ546" s="154">
        <f>AH546+1</f>
        <v>45778</v>
      </c>
      <c r="AK546" s="154">
        <f>AJ546+30</f>
        <v>45808</v>
      </c>
      <c r="AL546" s="158">
        <f>IFERROR(IF(($R546-AK546)&gt;=0,0,IF(($S546-AJ546)&lt;0,0,IF(AND(($S546-AK546)&gt;0,(AJ546-$R546)&gt;0),$V546/365*(AK546-AJ546+1),IF(AND(($S546-AK546)&lt;=0,(AJ546-$R546)&gt;0),$V546/365*($S546-AJ546+1),$V546/365*(AK546-$R546+1))))),0)</f>
        <v>0</v>
      </c>
      <c r="AM546" s="154">
        <f>AK546+1</f>
        <v>45809</v>
      </c>
      <c r="AN546" s="154">
        <f>AM546+29</f>
        <v>45838</v>
      </c>
      <c r="AO546" s="158">
        <f>IFERROR(IF(($R546-AN546)&gt;=0,0,IF(($S546-AM546)&lt;0,0,IF(AND(($S546-AN546)&gt;0,(AM546-$R546)&gt;0),$V546/365*(AN546-AM546+1),IF(AND(($S546-AN546)&lt;=0,(AM546-$R546)&gt;0),$V546/365*($S546-AM546+1),$V546/365*(AN546-$R546+1))))),0)</f>
        <v>0</v>
      </c>
      <c r="AP546" s="154">
        <f>AN546+1</f>
        <v>45839</v>
      </c>
      <c r="AQ546" s="154">
        <f>AP546+30</f>
        <v>45869</v>
      </c>
      <c r="AR546" s="158">
        <f>IFERROR(IF(($R546-AQ546)&gt;=0,0,IF(($S546-AP546)&lt;0,0,IF(AND(($S546-AQ546)&gt;0,(AP546-$R546)&gt;0),$V546/365*(AQ546-AP546+1),IF(AND(($S546-AQ546)&lt;=0,(AP546-$R546)&gt;0),$V546/365*($S546-AP546+1),$V546/365*(AQ546-$R546+1))))),0)</f>
        <v>0</v>
      </c>
      <c r="AS546" s="154">
        <f>AQ546+1</f>
        <v>45870</v>
      </c>
      <c r="AT546" s="154">
        <f>AS546+30</f>
        <v>45900</v>
      </c>
      <c r="AU546" s="158">
        <f>IFERROR(IF(($R546-AT546)&gt;=0,0,IF(($S546-AS546)&lt;0,0,IF(AND(($S546-AT546)&gt;0,(AS546-$R546)&gt;0),$V546/365*(AT546-AS546+1),IF(AND(($S546-AT546)&lt;=0,(AS546-$R546)&gt;0),$V546/365*($S546-AS546+1),$V546/365*(AT546-$R546+1))))),0)</f>
        <v>0</v>
      </c>
      <c r="AV546" s="154">
        <f>AT546+1</f>
        <v>45901</v>
      </c>
      <c r="AW546" s="154">
        <f>AV546+29</f>
        <v>45930</v>
      </c>
      <c r="AX546" s="158">
        <f>IFERROR(IF(($R546-AW546)&gt;=0,0,IF(($S546-AV546)&lt;0,0,IF(AND(($S546-AW546)&gt;0,(AV546-$R546)&gt;0),$V546/365*(AW546-AV546+1),IF(AND(($S546-AW546)&lt;=0,(AV546-$R546)&gt;0),$V546/365*($S546-AV546+1),$V546/365*(AW546-$R546+1))))),0)</f>
        <v>0</v>
      </c>
      <c r="AY546" s="154">
        <f>AW546+1</f>
        <v>45931</v>
      </c>
      <c r="AZ546" s="154">
        <f>AY546+30</f>
        <v>45961</v>
      </c>
      <c r="BA546" s="158">
        <f>IFERROR(IF(($R546-AZ546)&gt;=0,0,IF(($S546-AY546)&lt;0,0,IF(AND(($S546-AZ546)&gt;0,(AY546-$R546)&gt;0),$V546/365*(AZ546-AY546+1),IF(AND(($S546-AZ546)&lt;=0,(AY546-$R546)&gt;0),$V546/365*($S546-AY546+1),$V546/365*(AZ546-$R546+1))))),0)</f>
        <v>0</v>
      </c>
      <c r="BB546" s="154">
        <f>AZ546+1</f>
        <v>45962</v>
      </c>
      <c r="BC546" s="154">
        <f>BB546+29</f>
        <v>45991</v>
      </c>
      <c r="BD546" s="158">
        <f>IFERROR(IF(($R546-BC546)&gt;=0,0,IF(($S546-BB546)&lt;0,0,IF(AND(($S546-BC546)&gt;0,(BB546-$R546)&gt;0),$V546/365*(BC546-BB546+1),IF(AND(($S546-BC546)&lt;=0,(BB546-$R546)&gt;0),$V546/365*($S546-BB546+1),$V546/365*(BC546-$R546+1))))),0)</f>
        <v>0</v>
      </c>
      <c r="BE546" s="154">
        <f>BC546+1</f>
        <v>45992</v>
      </c>
      <c r="BF546" s="154">
        <f>BE546+30</f>
        <v>46022</v>
      </c>
      <c r="BG546" s="158">
        <f>IFERROR(IF(($R546-BF546)&gt;=0,0,IF(($S546-BE546)&lt;0,0,IF(AND(($S546-BF546)&gt;0,(BE546-$R546)&gt;0),$V546/365*(BF546-BE546+1),IF(AND(($S546-BF546)&lt;=0,(BE546-$R546)&gt;0),$V546/365*($S546-BE546+1),$V546/365*(BF546-$R546+1))))),0)</f>
        <v>0</v>
      </c>
      <c r="BH546" s="154">
        <v>46023</v>
      </c>
      <c r="BI546" s="154">
        <f>BH546+30</f>
        <v>46053</v>
      </c>
      <c r="BJ546" s="158">
        <f>IFERROR(IF(($R546-BI546)&gt;=0,0,IF(($S546-BH546)&lt;0,0,IF(AND(($S546-BI546)&gt;0,(BH546-$R546)&gt;0),$V546/365*(BI546-BH546+1),IF(AND(($S546-BI546)&lt;=0,(BH546-$R546)&gt;0),$V546/365*($S546-BH546+1),$V546/365*(BI546-$R546+1))))),0)</f>
        <v>0</v>
      </c>
      <c r="BK546" s="154">
        <f>BI546+1</f>
        <v>46054</v>
      </c>
      <c r="BL546" s="154">
        <f>BK546+27</f>
        <v>46081</v>
      </c>
      <c r="BM546" s="158">
        <f>IFERROR(IF(($R546-BL546)&gt;=0,0,IF(($S546-BK546)&lt;0,0,IF(AND(($S546-BL546)&gt;0,(BK546-$R546)&gt;0),$V546/365*(BL546-BK546+1),IF(AND(($S546-BL546)&lt;=0,(BK546-$R546)&gt;0),$V546/365*($S546-BK546+1),$V546/365*(BL546-$R546+1))))),0)</f>
        <v>0</v>
      </c>
      <c r="BN546" s="154">
        <f>BL546+1</f>
        <v>46082</v>
      </c>
      <c r="BO546" s="154">
        <f>BN546+30</f>
        <v>46112</v>
      </c>
      <c r="BP546" s="158">
        <f>IFERROR(IF(($R546-BO546)&gt;=0,0,IF(($S546-BN546)&lt;0,0,IF(AND(($S546-BO546)&gt;0,(BN546-$R546)&gt;0),$V546/365*(BO546-BN546+1),IF(AND(($S546-BO546)&lt;=0,(BN546-$R546)&gt;0),$V546/365*($S546-BN546+1),$V546/365*(BO546-$R546+1))))),0)</f>
        <v>0</v>
      </c>
      <c r="BQ546" s="154">
        <f>BO546+1</f>
        <v>46113</v>
      </c>
      <c r="BR546" s="154">
        <f>BQ546+29</f>
        <v>46142</v>
      </c>
      <c r="BS546" s="158">
        <f>IFERROR(IF(($R546-BR546)&gt;=0,0,IF(($S546-BQ546)&lt;0,0,IF(AND(($S546-BR546)&gt;0,(BQ546-$R546)&gt;0),$V546/365*(BR546-BQ546+1),IF(AND(($S546-BR546)&lt;=0,(BQ546-$R546)&gt;0),$V546/365*($S546-BQ546+1),$V546/365*(BR546-$R546+1))))),0)</f>
        <v>0</v>
      </c>
      <c r="BT546" s="154">
        <f>BR546+1</f>
        <v>46143</v>
      </c>
      <c r="BU546" s="154">
        <f>BT546+30</f>
        <v>46173</v>
      </c>
      <c r="BV546" s="158">
        <f>IFERROR(IF(($R546-BU546)&gt;=0,0,IF(($S546-BT546)&lt;0,0,IF(AND(($S546-BU546)&gt;0,(BT546-$R546)&gt;0),$V546/365*(BU546-BT546+1),IF(AND(($S546-BU546)&lt;=0,(BT546-$R546)&gt;0),$V546/365*($S546-BT546+1),$V546/365*(BU546-$R546+1))))),0)</f>
        <v>0</v>
      </c>
      <c r="BW546" s="154">
        <f>BU546+1</f>
        <v>46174</v>
      </c>
      <c r="BX546" s="154">
        <f>BW546+29</f>
        <v>46203</v>
      </c>
      <c r="BY546" s="158">
        <f>IFERROR(IF(($R546-BX546)&gt;=0,0,IF(($S546-BW546)&lt;0,0,IF(AND(($S546-BX546)&gt;0,(BW546-$R546)&gt;0),$V546/365*(BX546-BW546+1),IF(AND(($S546-BX546)&lt;=0,(BW546-$R546)&gt;0),$V546/365*($S546-BW546+1),$V546/365*(BX546-$R546+1))))),0)</f>
        <v>0</v>
      </c>
      <c r="BZ546" s="154">
        <f>BX546+1</f>
        <v>46204</v>
      </c>
      <c r="CA546" s="154">
        <f>BZ546+30</f>
        <v>46234</v>
      </c>
      <c r="CB546" s="158">
        <f>IFERROR(IF(($R546-CA546)&gt;=0,0,IF(($S546-BZ546)&lt;0,0,IF(AND(($S546-CA546)&gt;0,(BZ546-$R546)&gt;0),$V546/365*(CA546-BZ546+1),IF(AND(($S546-CA546)&lt;=0,(BZ546-$R546)&gt;0),$V546/365*($S546-BZ546+1),$V546/365*(CA546-$R546+1))))),0)</f>
        <v>0</v>
      </c>
      <c r="CC546" s="154">
        <f>CA546+1</f>
        <v>46235</v>
      </c>
      <c r="CD546" s="154">
        <f>CC546+30</f>
        <v>46265</v>
      </c>
      <c r="CE546" s="158">
        <f>IFERROR(IF(($R546-CD546)&gt;=0,0,IF(($S546-CC546)&lt;0,0,IF(AND(($S546-CD546)&gt;0,(CC546-$R546)&gt;0),$V546/365*(CD546-CC546+1),IF(AND(($S546-CD546)&lt;=0,(CC546-$R546)&gt;0),$V546/365*($S546-CC546+1),$V546/365*(CD546-$R546+1))))),0)</f>
        <v>0</v>
      </c>
      <c r="CF546" s="154">
        <f>CD546+1</f>
        <v>46266</v>
      </c>
      <c r="CG546" s="154">
        <f>CF546+29</f>
        <v>46295</v>
      </c>
      <c r="CH546" s="158">
        <f>IFERROR(IF(($R546-CG546)&gt;=0,0,IF(($S546-CF546)&lt;0,0,IF(AND(($S546-CG546)&gt;0,(CF546-$R546)&gt;0),$V546/365*(CG546-CF546+1),IF(AND(($S546-CG546)&lt;=0,(CF546-$R546)&gt;0),$V546/365*($S546-CF546+1),$V546/365*(CG546-$R546+1))))),0)</f>
        <v>0</v>
      </c>
      <c r="CI546" s="154">
        <f>CG546+1</f>
        <v>46296</v>
      </c>
      <c r="CJ546" s="154">
        <f>CI546+30</f>
        <v>46326</v>
      </c>
      <c r="CK546" s="158">
        <f>IFERROR(IF(($R546-CJ546)&gt;=0,0,IF(($S546-CI546)&lt;0,0,IF(AND(($S546-CJ546)&gt;0,(CI546-$R546)&gt;0),$V546/365*(CJ546-CI546+1),IF(AND(($S546-CJ546)&lt;=0,(CI546-$R546)&gt;0),$V546/365*($S546-CI546+1),$V546/365*(CJ546-$R546+1))))),0)</f>
        <v>0</v>
      </c>
      <c r="CL546" s="154">
        <f>CJ546+1</f>
        <v>46327</v>
      </c>
      <c r="CM546" s="154">
        <f>CL546+29</f>
        <v>46356</v>
      </c>
      <c r="CN546" s="158">
        <f>IFERROR(IF(($R546-CM546)&gt;=0,0,IF(($S546-CL546)&lt;0,0,IF(AND(($S546-CM546)&gt;0,(CL546-$R546)&gt;0),$V546/365*(CM546-CL546+1),IF(AND(($S546-CM546)&lt;=0,(CL546-$R546)&gt;0),$V546/365*($S546-CL546+1),$V546/365*(CM546-$R546+1))))),0)</f>
        <v>0</v>
      </c>
      <c r="CO546" s="154">
        <f>CM546+1</f>
        <v>46357</v>
      </c>
      <c r="CP546" s="154">
        <f>CO546+30</f>
        <v>46387</v>
      </c>
      <c r="CQ546" s="158">
        <f>IFERROR(IF(($R546-CP546)&gt;=0,0,IF(($S546-CO546)&lt;0,0,IF(AND(($S546-CP546)&gt;0,(CO546-$R546)&gt;0),$V546/365*(CP546-CO546+1),IF(AND(($S546-CP546)&lt;=0,(CO546-$R546)&gt;0),$V546/365*($S546-CO546+1),$V546/365*(CP546-$R546+1))))),0)</f>
        <v>0</v>
      </c>
    </row>
    <row r="547" s="80" customFormat="1" ht="24" customHeight="1" outlineLevel="2" spans="1:95">
      <c r="A547" s="119"/>
      <c r="B547" s="120"/>
      <c r="C547" s="121"/>
      <c r="D547" s="119"/>
      <c r="E547" s="120"/>
      <c r="F547" s="120"/>
      <c r="G547" s="120"/>
      <c r="H547" s="122"/>
      <c r="I547" s="122"/>
      <c r="J547" s="122">
        <f>Z547+AC547+AF547+AI547+AL547+AO547+AR547+AU547+AX547+BA547+BD547+BG547</f>
        <v>0</v>
      </c>
      <c r="K547" s="122">
        <f>K546+1</f>
        <v>4</v>
      </c>
      <c r="L547" s="147"/>
      <c r="M547" s="148">
        <f>IFERROR(VLOOKUP($L547,'2-2 引出数据_合同数据仓库'!$B$2:$BP$10000,3,FALSE),0)</f>
        <v>0</v>
      </c>
      <c r="N547" s="122"/>
      <c r="O547" s="148">
        <f>IFERROR(VLOOKUP((LEFT(VLOOKUP($L547,'2-2 引出数据_合同数据仓库'!$B$2:$BP$10000,64,FALSE),15)&amp;(RIGHT(VLOOKUP($L547,'2-2 引出数据_合同数据仓库'!$B$2:$BP$10000,64,FALSE),4)+1)),'2-2 引出数据_合同数据仓库'!$B$2:$BP$10000,3,FALSE),0)</f>
        <v>0</v>
      </c>
      <c r="P547" s="122"/>
      <c r="Q547" s="122">
        <f>IFERROR(VLOOKUP($L547,'2-2 引出数据_合同数据仓库'!$B$2:$BP$10000,28,FALSE),0)</f>
        <v>0</v>
      </c>
      <c r="R547" s="122">
        <f>IFERROR(VLOOKUP($L547,'2-2 引出数据_合同数据仓库'!$B$2:$BP$10000,29,FALSE),0)</f>
        <v>0</v>
      </c>
      <c r="S547" s="122">
        <f>IFERROR(VLOOKUP($L547,'2-2 引出数据_合同数据仓库'!$B$2:$BP$10000,4,FALSE),0)</f>
        <v>0</v>
      </c>
      <c r="T547" s="122"/>
      <c r="U547" s="122">
        <f>IFERROR(VLOOKUP($L547,'2-2 引出数据_合同数据仓库'!$B$2:$BP$10000,15,FALSE),0)</f>
        <v>0</v>
      </c>
      <c r="V547" s="122">
        <f>U547/(S547-R547+1)*365</f>
        <v>0</v>
      </c>
      <c r="W547" s="122"/>
      <c r="X547" s="154">
        <v>45658</v>
      </c>
      <c r="Y547" s="154">
        <f>X547+30</f>
        <v>45688</v>
      </c>
      <c r="Z547" s="158">
        <f>IFERROR(IF(($R547-Y547)&gt;=0,0,IF(($S547-X547)&lt;0,0,IF(AND(($S547-Y547)&gt;0,(X547-$R547)&gt;0),$V547/365*(Y547-X547+1),IF(AND(($S547-Y547)&lt;=0,(X547-$R547)&gt;0),$V547/365*($S547-X547+1),$V547/365*(Y547-$R547+1))))),0)</f>
        <v>0</v>
      </c>
      <c r="AA547" s="154">
        <f>Y547+1</f>
        <v>45689</v>
      </c>
      <c r="AB547" s="154">
        <f>AA547+27</f>
        <v>45716</v>
      </c>
      <c r="AC547" s="158">
        <f>IFERROR(IF(($R547-AB547)&gt;=0,0,IF(($S547-AA547)&lt;0,0,IF(AND(($S547-AB547)&gt;0,(AA547-$R547)&gt;0),$V547/365*(AB547-AA547+1),IF(AND(($S547-AB547)&lt;=0,(AA547-$R547)&gt;0),$V547/365*($S547-AA547+1),$V547/365*(AB547-$R547+1))))),0)</f>
        <v>0</v>
      </c>
      <c r="AD547" s="154">
        <f>AB547+1</f>
        <v>45717</v>
      </c>
      <c r="AE547" s="154">
        <f>AD547+30</f>
        <v>45747</v>
      </c>
      <c r="AF547" s="158">
        <f>IFERROR(IF(($R547-AE547)&gt;=0,0,IF(($S547-AD547)&lt;0,0,IF(AND(($S547-AE547)&gt;0,(AD547-$R547)&gt;0),$V547/365*(AE547-AD547+1),IF(AND(($S547-AE547)&lt;=0,(AD547-$R547)&gt;0),$V547/365*($S547-AD547+1),$V547/365*(AE547-$R547+1))))),0)</f>
        <v>0</v>
      </c>
      <c r="AG547" s="154">
        <f>AE547+1</f>
        <v>45748</v>
      </c>
      <c r="AH547" s="154">
        <f>AG547+29</f>
        <v>45777</v>
      </c>
      <c r="AI547" s="158">
        <f>IFERROR(IF(($R547-AH547)&gt;=0,0,IF(($S547-AG547)&lt;0,0,IF(AND(($S547-AH547)&gt;0,(AG547-$R547)&gt;0),$V547/365*(AH547-AG547+1),IF(AND(($S547-AH547)&lt;=0,(AG547-$R547)&gt;0),$V547/365*($S547-AG547+1),$V547/365*(AH547-$R547+1))))),0)</f>
        <v>0</v>
      </c>
      <c r="AJ547" s="154">
        <f>AH547+1</f>
        <v>45778</v>
      </c>
      <c r="AK547" s="154">
        <f>AJ547+30</f>
        <v>45808</v>
      </c>
      <c r="AL547" s="158">
        <f>IFERROR(IF(($R547-AK547)&gt;=0,0,IF(($S547-AJ547)&lt;0,0,IF(AND(($S547-AK547)&gt;0,(AJ547-$R547)&gt;0),$V547/365*(AK547-AJ547+1),IF(AND(($S547-AK547)&lt;=0,(AJ547-$R547)&gt;0),$V547/365*($S547-AJ547+1),$V547/365*(AK547-$R547+1))))),0)</f>
        <v>0</v>
      </c>
      <c r="AM547" s="154">
        <f>AK547+1</f>
        <v>45809</v>
      </c>
      <c r="AN547" s="154">
        <f>AM547+29</f>
        <v>45838</v>
      </c>
      <c r="AO547" s="158">
        <f>IFERROR(IF(($R547-AN547)&gt;=0,0,IF(($S547-AM547)&lt;0,0,IF(AND(($S547-AN547)&gt;0,(AM547-$R547)&gt;0),$V547/365*(AN547-AM547+1),IF(AND(($S547-AN547)&lt;=0,(AM547-$R547)&gt;0),$V547/365*($S547-AM547+1),$V547/365*(AN547-$R547+1))))),0)</f>
        <v>0</v>
      </c>
      <c r="AP547" s="154">
        <f>AN547+1</f>
        <v>45839</v>
      </c>
      <c r="AQ547" s="154">
        <f>AP547+30</f>
        <v>45869</v>
      </c>
      <c r="AR547" s="158">
        <f>IFERROR(IF(($R547-AQ547)&gt;=0,0,IF(($S547-AP547)&lt;0,0,IF(AND(($S547-AQ547)&gt;0,(AP547-$R547)&gt;0),$V547/365*(AQ547-AP547+1),IF(AND(($S547-AQ547)&lt;=0,(AP547-$R547)&gt;0),$V547/365*($S547-AP547+1),$V547/365*(AQ547-$R547+1))))),0)</f>
        <v>0</v>
      </c>
      <c r="AS547" s="154">
        <f>AQ547+1</f>
        <v>45870</v>
      </c>
      <c r="AT547" s="154">
        <f>AS547+30</f>
        <v>45900</v>
      </c>
      <c r="AU547" s="158">
        <f>IFERROR(IF(($R547-AT547)&gt;=0,0,IF(($S547-AS547)&lt;0,0,IF(AND(($S547-AT547)&gt;0,(AS547-$R547)&gt;0),$V547/365*(AT547-AS547+1),IF(AND(($S547-AT547)&lt;=0,(AS547-$R547)&gt;0),$V547/365*($S547-AS547+1),$V547/365*(AT547-$R547+1))))),0)</f>
        <v>0</v>
      </c>
      <c r="AV547" s="154">
        <f>AT547+1</f>
        <v>45901</v>
      </c>
      <c r="AW547" s="154">
        <f>AV547+29</f>
        <v>45930</v>
      </c>
      <c r="AX547" s="158">
        <f>IFERROR(IF(($R547-AW547)&gt;=0,0,IF(($S547-AV547)&lt;0,0,IF(AND(($S547-AW547)&gt;0,(AV547-$R547)&gt;0),$V547/365*(AW547-AV547+1),IF(AND(($S547-AW547)&lt;=0,(AV547-$R547)&gt;0),$V547/365*($S547-AV547+1),$V547/365*(AW547-$R547+1))))),0)</f>
        <v>0</v>
      </c>
      <c r="AY547" s="154">
        <f>AW547+1</f>
        <v>45931</v>
      </c>
      <c r="AZ547" s="154">
        <f>AY547+30</f>
        <v>45961</v>
      </c>
      <c r="BA547" s="158">
        <f>IFERROR(IF(($R547-AZ547)&gt;=0,0,IF(($S547-AY547)&lt;0,0,IF(AND(($S547-AZ547)&gt;0,(AY547-$R547)&gt;0),$V547/365*(AZ547-AY547+1),IF(AND(($S547-AZ547)&lt;=0,(AY547-$R547)&gt;0),$V547/365*($S547-AY547+1),$V547/365*(AZ547-$R547+1))))),0)</f>
        <v>0</v>
      </c>
      <c r="BB547" s="154">
        <f>AZ547+1</f>
        <v>45962</v>
      </c>
      <c r="BC547" s="154">
        <f>BB547+29</f>
        <v>45991</v>
      </c>
      <c r="BD547" s="158">
        <f>IFERROR(IF(($R547-BC547)&gt;=0,0,IF(($S547-BB547)&lt;0,0,IF(AND(($S547-BC547)&gt;0,(BB547-$R547)&gt;0),$V547/365*(BC547-BB547+1),IF(AND(($S547-BC547)&lt;=0,(BB547-$R547)&gt;0),$V547/365*($S547-BB547+1),$V547/365*(BC547-$R547+1))))),0)</f>
        <v>0</v>
      </c>
      <c r="BE547" s="154">
        <f>BC547+1</f>
        <v>45992</v>
      </c>
      <c r="BF547" s="154">
        <f>BE547+30</f>
        <v>46022</v>
      </c>
      <c r="BG547" s="158">
        <f>IFERROR(IF(($R547-BF547)&gt;=0,0,IF(($S547-BE547)&lt;0,0,IF(AND(($S547-BF547)&gt;0,(BE547-$R547)&gt;0),$V547/365*(BF547-BE547+1),IF(AND(($S547-BF547)&lt;=0,(BE547-$R547)&gt;0),$V547/365*($S547-BE547+1),$V547/365*(BF547-$R547+1))))),0)</f>
        <v>0</v>
      </c>
      <c r="BH547" s="154">
        <v>46023</v>
      </c>
      <c r="BI547" s="154">
        <f>BH547+30</f>
        <v>46053</v>
      </c>
      <c r="BJ547" s="158">
        <f>IFERROR(IF(($R547-BI547)&gt;=0,0,IF(($S547-BH547)&lt;0,0,IF(AND(($S547-BI547)&gt;0,(BH547-$R547)&gt;0),$V547/365*(BI547-BH547+1),IF(AND(($S547-BI547)&lt;=0,(BH547-$R547)&gt;0),$V547/365*($S547-BH547+1),$V547/365*(BI547-$R547+1))))),0)</f>
        <v>0</v>
      </c>
      <c r="BK547" s="154">
        <f>BI547+1</f>
        <v>46054</v>
      </c>
      <c r="BL547" s="154">
        <f>BK547+27</f>
        <v>46081</v>
      </c>
      <c r="BM547" s="158">
        <f>IFERROR(IF(($R547-BL547)&gt;=0,0,IF(($S547-BK547)&lt;0,0,IF(AND(($S547-BL547)&gt;0,(BK547-$R547)&gt;0),$V547/365*(BL547-BK547+1),IF(AND(($S547-BL547)&lt;=0,(BK547-$R547)&gt;0),$V547/365*($S547-BK547+1),$V547/365*(BL547-$R547+1))))),0)</f>
        <v>0</v>
      </c>
      <c r="BN547" s="154">
        <f>BL547+1</f>
        <v>46082</v>
      </c>
      <c r="BO547" s="154">
        <f>BN547+30</f>
        <v>46112</v>
      </c>
      <c r="BP547" s="158">
        <f>IFERROR(IF(($R547-BO547)&gt;=0,0,IF(($S547-BN547)&lt;0,0,IF(AND(($S547-BO547)&gt;0,(BN547-$R547)&gt;0),$V547/365*(BO547-BN547+1),IF(AND(($S547-BO547)&lt;=0,(BN547-$R547)&gt;0),$V547/365*($S547-BN547+1),$V547/365*(BO547-$R547+1))))),0)</f>
        <v>0</v>
      </c>
      <c r="BQ547" s="154">
        <f>BO547+1</f>
        <v>46113</v>
      </c>
      <c r="BR547" s="154">
        <f>BQ547+29</f>
        <v>46142</v>
      </c>
      <c r="BS547" s="158">
        <f>IFERROR(IF(($R547-BR547)&gt;=0,0,IF(($S547-BQ547)&lt;0,0,IF(AND(($S547-BR547)&gt;0,(BQ547-$R547)&gt;0),$V547/365*(BR547-BQ547+1),IF(AND(($S547-BR547)&lt;=0,(BQ547-$R547)&gt;0),$V547/365*($S547-BQ547+1),$V547/365*(BR547-$R547+1))))),0)</f>
        <v>0</v>
      </c>
      <c r="BT547" s="154">
        <f>BR547+1</f>
        <v>46143</v>
      </c>
      <c r="BU547" s="154">
        <f>BT547+30</f>
        <v>46173</v>
      </c>
      <c r="BV547" s="158">
        <f>IFERROR(IF(($R547-BU547)&gt;=0,0,IF(($S547-BT547)&lt;0,0,IF(AND(($S547-BU547)&gt;0,(BT547-$R547)&gt;0),$V547/365*(BU547-BT547+1),IF(AND(($S547-BU547)&lt;=0,(BT547-$R547)&gt;0),$V547/365*($S547-BT547+1),$V547/365*(BU547-$R547+1))))),0)</f>
        <v>0</v>
      </c>
      <c r="BW547" s="154">
        <f>BU547+1</f>
        <v>46174</v>
      </c>
      <c r="BX547" s="154">
        <f>BW547+29</f>
        <v>46203</v>
      </c>
      <c r="BY547" s="158">
        <f>IFERROR(IF(($R547-BX547)&gt;=0,0,IF(($S547-BW547)&lt;0,0,IF(AND(($S547-BX547)&gt;0,(BW547-$R547)&gt;0),$V547/365*(BX547-BW547+1),IF(AND(($S547-BX547)&lt;=0,(BW547-$R547)&gt;0),$V547/365*($S547-BW547+1),$V547/365*(BX547-$R547+1))))),0)</f>
        <v>0</v>
      </c>
      <c r="BZ547" s="154">
        <f>BX547+1</f>
        <v>46204</v>
      </c>
      <c r="CA547" s="154">
        <f>BZ547+30</f>
        <v>46234</v>
      </c>
      <c r="CB547" s="158">
        <f>IFERROR(IF(($R547-CA547)&gt;=0,0,IF(($S547-BZ547)&lt;0,0,IF(AND(($S547-CA547)&gt;0,(BZ547-$R547)&gt;0),$V547/365*(CA547-BZ547+1),IF(AND(($S547-CA547)&lt;=0,(BZ547-$R547)&gt;0),$V547/365*($S547-BZ547+1),$V547/365*(CA547-$R547+1))))),0)</f>
        <v>0</v>
      </c>
      <c r="CC547" s="154">
        <f>CA547+1</f>
        <v>46235</v>
      </c>
      <c r="CD547" s="154">
        <f>CC547+30</f>
        <v>46265</v>
      </c>
      <c r="CE547" s="158">
        <f>IFERROR(IF(($R547-CD547)&gt;=0,0,IF(($S547-CC547)&lt;0,0,IF(AND(($S547-CD547)&gt;0,(CC547-$R547)&gt;0),$V547/365*(CD547-CC547+1),IF(AND(($S547-CD547)&lt;=0,(CC547-$R547)&gt;0),$V547/365*($S547-CC547+1),$V547/365*(CD547-$R547+1))))),0)</f>
        <v>0</v>
      </c>
      <c r="CF547" s="154">
        <f>CD547+1</f>
        <v>46266</v>
      </c>
      <c r="CG547" s="154">
        <f>CF547+29</f>
        <v>46295</v>
      </c>
      <c r="CH547" s="158">
        <f>IFERROR(IF(($R547-CG547)&gt;=0,0,IF(($S547-CF547)&lt;0,0,IF(AND(($S547-CG547)&gt;0,(CF547-$R547)&gt;0),$V547/365*(CG547-CF547+1),IF(AND(($S547-CG547)&lt;=0,(CF547-$R547)&gt;0),$V547/365*($S547-CF547+1),$V547/365*(CG547-$R547+1))))),0)</f>
        <v>0</v>
      </c>
      <c r="CI547" s="154">
        <f>CG547+1</f>
        <v>46296</v>
      </c>
      <c r="CJ547" s="154">
        <f>CI547+30</f>
        <v>46326</v>
      </c>
      <c r="CK547" s="158">
        <f>IFERROR(IF(($R547-CJ547)&gt;=0,0,IF(($S547-CI547)&lt;0,0,IF(AND(($S547-CJ547)&gt;0,(CI547-$R547)&gt;0),$V547/365*(CJ547-CI547+1),IF(AND(($S547-CJ547)&lt;=0,(CI547-$R547)&gt;0),$V547/365*($S547-CI547+1),$V547/365*(CJ547-$R547+1))))),0)</f>
        <v>0</v>
      </c>
      <c r="CL547" s="154">
        <f>CJ547+1</f>
        <v>46327</v>
      </c>
      <c r="CM547" s="154">
        <f>CL547+29</f>
        <v>46356</v>
      </c>
      <c r="CN547" s="158">
        <f>IFERROR(IF(($R547-CM547)&gt;=0,0,IF(($S547-CL547)&lt;0,0,IF(AND(($S547-CM547)&gt;0,(CL547-$R547)&gt;0),$V547/365*(CM547-CL547+1),IF(AND(($S547-CM547)&lt;=0,(CL547-$R547)&gt;0),$V547/365*($S547-CL547+1),$V547/365*(CM547-$R547+1))))),0)</f>
        <v>0</v>
      </c>
      <c r="CO547" s="154">
        <f>CM547+1</f>
        <v>46357</v>
      </c>
      <c r="CP547" s="154">
        <f>CO547+30</f>
        <v>46387</v>
      </c>
      <c r="CQ547" s="158">
        <f>IFERROR(IF(($R547-CP547)&gt;=0,0,IF(($S547-CO547)&lt;0,0,IF(AND(($S547-CP547)&gt;0,(CO547-$R547)&gt;0),$V547/365*(CP547-CO547+1),IF(AND(($S547-CP547)&lt;=0,(CO547-$R547)&gt;0),$V547/365*($S547-CO547+1),$V547/365*(CP547-$R547+1))))),0)</f>
        <v>0</v>
      </c>
    </row>
    <row r="548" s="80" customFormat="1" ht="24" customHeight="1" outlineLevel="4" spans="1:95">
      <c r="A548" s="123" t="s">
        <v>2814</v>
      </c>
      <c r="B548" s="124"/>
      <c r="C548" s="124"/>
      <c r="D548" s="124"/>
      <c r="E548" s="124"/>
      <c r="F548" s="124"/>
      <c r="G548" s="125"/>
      <c r="H548" s="126"/>
      <c r="I548" s="126"/>
      <c r="J548" s="126"/>
      <c r="K548" s="126"/>
      <c r="L548" s="149"/>
      <c r="M548" s="149"/>
      <c r="N548" s="149"/>
      <c r="O548" s="149"/>
      <c r="P548" s="126"/>
      <c r="Q548" s="126"/>
      <c r="R548" s="126"/>
      <c r="S548" s="126"/>
      <c r="T548" s="126"/>
      <c r="U548" s="126"/>
      <c r="V548" s="126"/>
      <c r="W548" s="126"/>
      <c r="X548" s="126"/>
      <c r="Y548" s="126"/>
      <c r="Z548" s="126"/>
      <c r="AA548" s="126"/>
      <c r="AB548" s="126"/>
      <c r="AC548" s="126"/>
      <c r="AD548" s="126"/>
      <c r="AE548" s="126"/>
      <c r="AF548" s="126"/>
      <c r="AG548" s="126"/>
      <c r="AH548" s="126"/>
      <c r="AI548" s="126"/>
      <c r="AJ548" s="126"/>
      <c r="AK548" s="126"/>
      <c r="AL548" s="126"/>
      <c r="AM548" s="126"/>
      <c r="AN548" s="126"/>
      <c r="AO548" s="126"/>
      <c r="AP548" s="126"/>
      <c r="AQ548" s="126"/>
      <c r="AR548" s="126"/>
      <c r="AS548" s="126"/>
      <c r="AT548" s="126"/>
      <c r="AU548" s="126"/>
      <c r="AV548" s="126"/>
      <c r="AW548" s="126"/>
      <c r="AX548" s="126"/>
      <c r="AY548" s="126"/>
      <c r="AZ548" s="126"/>
      <c r="BA548" s="126"/>
      <c r="BB548" s="126"/>
      <c r="BC548" s="126"/>
      <c r="BD548" s="126"/>
      <c r="BE548" s="126"/>
      <c r="BF548" s="126"/>
      <c r="BG548" s="126"/>
      <c r="BH548" s="126"/>
      <c r="BI548" s="126"/>
      <c r="BJ548" s="126"/>
      <c r="BK548" s="126"/>
      <c r="BL548" s="126"/>
      <c r="BM548" s="126"/>
      <c r="BN548" s="126"/>
      <c r="BO548" s="126"/>
      <c r="BP548" s="126"/>
      <c r="BQ548" s="126"/>
      <c r="BR548" s="126"/>
      <c r="BS548" s="126"/>
      <c r="BT548" s="126"/>
      <c r="BU548" s="126"/>
      <c r="BV548" s="126"/>
      <c r="BW548" s="126"/>
      <c r="BX548" s="126"/>
      <c r="BY548" s="126"/>
      <c r="BZ548" s="126"/>
      <c r="CA548" s="126"/>
      <c r="CB548" s="126"/>
      <c r="CC548" s="126"/>
      <c r="CD548" s="126"/>
      <c r="CE548" s="126"/>
      <c r="CF548" s="126"/>
      <c r="CG548" s="126"/>
      <c r="CH548" s="126"/>
      <c r="CI548" s="126"/>
      <c r="CJ548" s="126"/>
      <c r="CK548" s="126"/>
      <c r="CL548" s="126"/>
      <c r="CM548" s="126"/>
      <c r="CN548" s="126"/>
      <c r="CO548" s="126"/>
      <c r="CP548" s="126"/>
      <c r="CQ548" s="126"/>
    </row>
    <row r="549" ht="24" customHeight="1" outlineLevel="1" spans="1:95">
      <c r="A549" s="22"/>
      <c r="B549" s="109" t="s">
        <v>792</v>
      </c>
      <c r="C549" s="110" t="s">
        <v>2198</v>
      </c>
      <c r="D549" s="22" t="s">
        <v>2199</v>
      </c>
      <c r="E549" s="109"/>
      <c r="F549" s="109"/>
      <c r="G549" s="109"/>
      <c r="H549" s="111">
        <f>X549+AA549+AD549+AG549+AJ549+AM549+AP549+AS549+AV549+AY549+BB549+BE549</f>
        <v>0</v>
      </c>
      <c r="I549" s="111">
        <f>Y549+AB549+AE549+AH549+AK549+AN549+AQ549+AT549+AW549+AZ549+BC549+BF549</f>
        <v>0</v>
      </c>
      <c r="J549" s="111">
        <f>Z549+AC549+AF549+AI549+AL549+AO549+AR549+AU549+AX549+BA549+BD549+BG549</f>
        <v>0</v>
      </c>
      <c r="K549" s="111"/>
      <c r="L549" s="144"/>
      <c r="M549" s="144"/>
      <c r="N549" s="144"/>
      <c r="O549" s="144"/>
      <c r="P549" s="111"/>
      <c r="Q549" s="111"/>
      <c r="R549" s="111"/>
      <c r="S549" s="111"/>
      <c r="T549" s="111"/>
      <c r="U549" s="111"/>
      <c r="V549" s="111"/>
      <c r="W549" s="111"/>
      <c r="X549" s="111">
        <f>VLOOKUP($C549,'1 预算编制表单'!$C:$BJ,27,FALSE)</f>
        <v>0</v>
      </c>
      <c r="Y549" s="111">
        <f>X549-Z549</f>
        <v>0</v>
      </c>
      <c r="Z549" s="111">
        <f>SUM(Z550:Z554)</f>
        <v>0</v>
      </c>
      <c r="AA549" s="111">
        <f>VLOOKUP($C549,'1 预算编制表单'!$C:$BJ,30,FALSE)</f>
        <v>0</v>
      </c>
      <c r="AB549" s="111">
        <f>AA549-AC549</f>
        <v>0</v>
      </c>
      <c r="AC549" s="111">
        <f>SUM(AC550:AC554)</f>
        <v>0</v>
      </c>
      <c r="AD549" s="111">
        <f>VLOOKUP($C549,'1 预算编制表单'!$C:$BJ,33,FALSE)</f>
        <v>0</v>
      </c>
      <c r="AE549" s="111">
        <f>AD549-AF549</f>
        <v>0</v>
      </c>
      <c r="AF549" s="111">
        <f>SUM(AF550:AF554)</f>
        <v>0</v>
      </c>
      <c r="AG549" s="111">
        <f>VLOOKUP($C549,'1 预算编制表单'!$C:$BJ,36,FALSE)</f>
        <v>0</v>
      </c>
      <c r="AH549" s="111">
        <f>AG549-AI549</f>
        <v>0</v>
      </c>
      <c r="AI549" s="111">
        <f>SUM(AI550:AI554)</f>
        <v>0</v>
      </c>
      <c r="AJ549" s="111">
        <f>VLOOKUP($C549,'1 预算编制表单'!$C:$BJ,39,FALSE)</f>
        <v>0</v>
      </c>
      <c r="AK549" s="111">
        <f>AJ549-AL549</f>
        <v>0</v>
      </c>
      <c r="AL549" s="111">
        <f>SUM(AL550:AL554)</f>
        <v>0</v>
      </c>
      <c r="AM549" s="111">
        <f>VLOOKUP($C549,'1 预算编制表单'!$C:$BJ,42,FALSE)</f>
        <v>0</v>
      </c>
      <c r="AN549" s="111">
        <f>AM549-AO549</f>
        <v>0</v>
      </c>
      <c r="AO549" s="111">
        <f>SUM(AO550:AO554)</f>
        <v>0</v>
      </c>
      <c r="AP549" s="111">
        <f>VLOOKUP($C549,'1 预算编制表单'!$C:$BJ,45,FALSE)</f>
        <v>0</v>
      </c>
      <c r="AQ549" s="111">
        <f>AP549-AR549</f>
        <v>0</v>
      </c>
      <c r="AR549" s="111">
        <f>SUM(AR550:AR554)</f>
        <v>0</v>
      </c>
      <c r="AS549" s="111">
        <f>VLOOKUP($C549,'1 预算编制表单'!$C:$BJ,48,FALSE)</f>
        <v>0</v>
      </c>
      <c r="AT549" s="111">
        <f>AS549-AU549</f>
        <v>0</v>
      </c>
      <c r="AU549" s="111">
        <f>SUM(AU550:AU554)</f>
        <v>0</v>
      </c>
      <c r="AV549" s="111">
        <f>VLOOKUP($C549,'1 预算编制表单'!$C:$BJ,51,FALSE)</f>
        <v>0</v>
      </c>
      <c r="AW549" s="111">
        <f>AV549-AX549</f>
        <v>0</v>
      </c>
      <c r="AX549" s="111">
        <f>SUM(AX550:AX554)</f>
        <v>0</v>
      </c>
      <c r="AY549" s="111">
        <f>VLOOKUP($C549,'1 预算编制表单'!$C:$BJ,54,FALSE)</f>
        <v>0</v>
      </c>
      <c r="AZ549" s="111">
        <f>AY549-BA549</f>
        <v>0</v>
      </c>
      <c r="BA549" s="111">
        <f>SUM(BA550:BA554)</f>
        <v>0</v>
      </c>
      <c r="BB549" s="111">
        <f>VLOOKUP($C549,'1 预算编制表单'!$C:$BJ,57,FALSE)</f>
        <v>0</v>
      </c>
      <c r="BC549" s="111">
        <f>BB549-BD549</f>
        <v>0</v>
      </c>
      <c r="BD549" s="111">
        <f>SUM(BD550:BD554)</f>
        <v>0</v>
      </c>
      <c r="BE549" s="111">
        <f>VLOOKUP($C549,'1 预算编制表单'!$C:$BJ,60,FALSE)</f>
        <v>0</v>
      </c>
      <c r="BF549" s="111">
        <f>BE549-BG549</f>
        <v>0</v>
      </c>
      <c r="BG549" s="111">
        <f>SUM(BG550:BG554)</f>
        <v>0</v>
      </c>
      <c r="BH549" s="111">
        <f>VLOOKUP($C549,'1 预算编制表单'!$C:$BJ,27,FALSE)</f>
        <v>0</v>
      </c>
      <c r="BI549" s="111">
        <f>BH549-BJ549</f>
        <v>0</v>
      </c>
      <c r="BJ549" s="111">
        <f>SUM(BJ550:BJ554)</f>
        <v>0</v>
      </c>
      <c r="BK549" s="111">
        <f>VLOOKUP($C549,'1 预算编制表单'!$C:$BJ,30,FALSE)</f>
        <v>0</v>
      </c>
      <c r="BL549" s="111">
        <f>BK549-BM549</f>
        <v>0</v>
      </c>
      <c r="BM549" s="111">
        <f>SUM(BM550:BM554)</f>
        <v>0</v>
      </c>
      <c r="BN549" s="111">
        <f>VLOOKUP($C549,'1 预算编制表单'!$C:$BJ,33,FALSE)</f>
        <v>0</v>
      </c>
      <c r="BO549" s="111">
        <f>BN549-BP549</f>
        <v>0</v>
      </c>
      <c r="BP549" s="111">
        <f>SUM(BP550:BP554)</f>
        <v>0</v>
      </c>
      <c r="BQ549" s="111">
        <f>VLOOKUP($C549,'1 预算编制表单'!$C:$BJ,36,FALSE)</f>
        <v>0</v>
      </c>
      <c r="BR549" s="111">
        <f>BQ549-BS549</f>
        <v>0</v>
      </c>
      <c r="BS549" s="111">
        <f>SUM(BS550:BS554)</f>
        <v>0</v>
      </c>
      <c r="BT549" s="111">
        <f>VLOOKUP($C549,'1 预算编制表单'!$C:$BJ,39,FALSE)</f>
        <v>0</v>
      </c>
      <c r="BU549" s="111">
        <f>BT549-BV549</f>
        <v>0</v>
      </c>
      <c r="BV549" s="111">
        <f>SUM(BV550:BV554)</f>
        <v>0</v>
      </c>
      <c r="BW549" s="111">
        <f>VLOOKUP($C549,'1 预算编制表单'!$C:$BJ,42,FALSE)</f>
        <v>0</v>
      </c>
      <c r="BX549" s="111">
        <f>BW549-BY549</f>
        <v>0</v>
      </c>
      <c r="BY549" s="111">
        <f>SUM(BY550:BY554)</f>
        <v>0</v>
      </c>
      <c r="BZ549" s="111">
        <f>VLOOKUP($C549,'1 预算编制表单'!$C:$BJ,45,FALSE)</f>
        <v>0</v>
      </c>
      <c r="CA549" s="111">
        <f>BZ549-CB549</f>
        <v>0</v>
      </c>
      <c r="CB549" s="111">
        <f>SUM(CB550:CB554)</f>
        <v>0</v>
      </c>
      <c r="CC549" s="111">
        <f>VLOOKUP($C549,'1 预算编制表单'!$C:$BJ,48,FALSE)</f>
        <v>0</v>
      </c>
      <c r="CD549" s="111">
        <f>CC549-CE549</f>
        <v>0</v>
      </c>
      <c r="CE549" s="111">
        <f>SUM(CE550:CE554)</f>
        <v>0</v>
      </c>
      <c r="CF549" s="111">
        <f>VLOOKUP($C549,'1 预算编制表单'!$C:$BJ,51,FALSE)</f>
        <v>0</v>
      </c>
      <c r="CG549" s="111">
        <f>CF549-CH549</f>
        <v>0</v>
      </c>
      <c r="CH549" s="111">
        <f>SUM(CH550:CH554)</f>
        <v>0</v>
      </c>
      <c r="CI549" s="111">
        <f>VLOOKUP($C549,'1 预算编制表单'!$C:$BJ,54,FALSE)</f>
        <v>0</v>
      </c>
      <c r="CJ549" s="111">
        <f>CI549-CK549</f>
        <v>0</v>
      </c>
      <c r="CK549" s="111">
        <f>SUM(CK550:CK554)</f>
        <v>0</v>
      </c>
      <c r="CL549" s="111">
        <f>VLOOKUP($C549,'1 预算编制表单'!$C:$BJ,57,FALSE)</f>
        <v>0</v>
      </c>
      <c r="CM549" s="111">
        <f>CL549-CN549</f>
        <v>0</v>
      </c>
      <c r="CN549" s="111">
        <f>SUM(CN550:CN554)</f>
        <v>0</v>
      </c>
      <c r="CO549" s="111">
        <f>VLOOKUP($C549,'1 预算编制表单'!$C:$BJ,60,FALSE)</f>
        <v>0</v>
      </c>
      <c r="CP549" s="111">
        <f>CO549-CQ549</f>
        <v>0</v>
      </c>
      <c r="CQ549" s="111">
        <f>SUM(CQ550:CQ554)</f>
        <v>0</v>
      </c>
    </row>
    <row r="550" s="80" customFormat="1" ht="24" customHeight="1" outlineLevel="2" spans="1:95">
      <c r="A550" s="119"/>
      <c r="B550" s="120"/>
      <c r="C550" s="121"/>
      <c r="D550" s="119"/>
      <c r="E550" s="120"/>
      <c r="F550" s="120"/>
      <c r="G550" s="120"/>
      <c r="H550" s="122"/>
      <c r="I550" s="122"/>
      <c r="J550" s="122">
        <f>Z550+AC550+AF550+AI550+AL550+AO550+AR550+AU550+AX550+BA550+BD550+BG550</f>
        <v>0</v>
      </c>
      <c r="K550" s="122">
        <v>1</v>
      </c>
      <c r="L550" s="147"/>
      <c r="M550" s="148">
        <f>IFERROR(VLOOKUP($L550,'2-2 引出数据_合同数据仓库'!$B$2:$BP$10000,3,FALSE),0)</f>
        <v>0</v>
      </c>
      <c r="N550" s="122"/>
      <c r="O550" s="148">
        <f>IFERROR(VLOOKUP((LEFT(VLOOKUP($L550,'2-2 引出数据_合同数据仓库'!$B$2:$BP$10000,64,FALSE),15)&amp;(RIGHT(VLOOKUP($L550,'2-2 引出数据_合同数据仓库'!$B$2:$BP$10000,64,FALSE),4)+1)),'2-2 引出数据_合同数据仓库'!$B$2:$BP$10000,3,FALSE),0)</f>
        <v>0</v>
      </c>
      <c r="P550" s="122"/>
      <c r="Q550" s="122">
        <f>IFERROR(VLOOKUP($L550,'2-2 引出数据_合同数据仓库'!$B$2:$BP$10000,28,FALSE),0)</f>
        <v>0</v>
      </c>
      <c r="R550" s="122">
        <f>IFERROR(VLOOKUP($L550,'2-2 引出数据_合同数据仓库'!$B$2:$BP$10000,29,FALSE),0)</f>
        <v>0</v>
      </c>
      <c r="S550" s="122">
        <f>IFERROR(VLOOKUP($L550,'2-2 引出数据_合同数据仓库'!$B$2:$BP$10000,4,FALSE),0)</f>
        <v>0</v>
      </c>
      <c r="T550" s="122"/>
      <c r="U550" s="122">
        <f>IFERROR(VLOOKUP($L550,'2-2 引出数据_合同数据仓库'!$B$2:$BP$10000,15,FALSE),0)</f>
        <v>0</v>
      </c>
      <c r="V550" s="122">
        <f>U550/(S550-R550+1)*365</f>
        <v>0</v>
      </c>
      <c r="W550" s="122"/>
      <c r="X550" s="154">
        <v>45658</v>
      </c>
      <c r="Y550" s="154">
        <f>X550+30</f>
        <v>45688</v>
      </c>
      <c r="Z550" s="158">
        <f>IFERROR(IF(($R550-Y550)&gt;=0,0,IF(($S550-X550)&lt;0,0,IF(AND(($S550-Y550)&gt;0,(X550-$R550)&gt;0),$V550/365*(Y550-X550+1),IF(AND(($S550-Y550)&lt;=0,(X550-$R550)&gt;0),$V550/365*($S550-X550+1),$V550/365*(Y550-$R550+1))))),0)</f>
        <v>0</v>
      </c>
      <c r="AA550" s="154">
        <f>Y550+1</f>
        <v>45689</v>
      </c>
      <c r="AB550" s="154">
        <f>AA550+27</f>
        <v>45716</v>
      </c>
      <c r="AC550" s="158">
        <f>IFERROR(IF(($R550-AB550)&gt;=0,0,IF(($S550-AA550)&lt;0,0,IF(AND(($S550-AB550)&gt;0,(AA550-$R550)&gt;0),$V550/365*(AB550-AA550+1),IF(AND(($S550-AB550)&lt;=0,(AA550-$R550)&gt;0),$V550/365*($S550-AA550+1),$V550/365*(AB550-$R550+1))))),0)</f>
        <v>0</v>
      </c>
      <c r="AD550" s="154">
        <f>AB550+1</f>
        <v>45717</v>
      </c>
      <c r="AE550" s="154">
        <f>AD550+30</f>
        <v>45747</v>
      </c>
      <c r="AF550" s="158">
        <f>IFERROR(IF(($R550-AE550)&gt;=0,0,IF(($S550-AD550)&lt;0,0,IF(AND(($S550-AE550)&gt;0,(AD550-$R550)&gt;0),$V550/365*(AE550-AD550+1),IF(AND(($S550-AE550)&lt;=0,(AD550-$R550)&gt;0),$V550/365*($S550-AD550+1),$V550/365*(AE550-$R550+1))))),0)</f>
        <v>0</v>
      </c>
      <c r="AG550" s="154">
        <f>AE550+1</f>
        <v>45748</v>
      </c>
      <c r="AH550" s="154">
        <f>AG550+29</f>
        <v>45777</v>
      </c>
      <c r="AI550" s="158">
        <f>IFERROR(IF(($R550-AH550)&gt;=0,0,IF(($S550-AG550)&lt;0,0,IF(AND(($S550-AH550)&gt;0,(AG550-$R550)&gt;0),$V550/365*(AH550-AG550+1),IF(AND(($S550-AH550)&lt;=0,(AG550-$R550)&gt;0),$V550/365*($S550-AG550+1),$V550/365*(AH550-$R550+1))))),0)</f>
        <v>0</v>
      </c>
      <c r="AJ550" s="154">
        <f>AH550+1</f>
        <v>45778</v>
      </c>
      <c r="AK550" s="154">
        <f>AJ550+30</f>
        <v>45808</v>
      </c>
      <c r="AL550" s="158">
        <f>IFERROR(IF(($R550-AK550)&gt;=0,0,IF(($S550-AJ550)&lt;0,0,IF(AND(($S550-AK550)&gt;0,(AJ550-$R550)&gt;0),$V550/365*(AK550-AJ550+1),IF(AND(($S550-AK550)&lt;=0,(AJ550-$R550)&gt;0),$V550/365*($S550-AJ550+1),$V550/365*(AK550-$R550+1))))),0)</f>
        <v>0</v>
      </c>
      <c r="AM550" s="154">
        <f>AK550+1</f>
        <v>45809</v>
      </c>
      <c r="AN550" s="154">
        <f>AM550+29</f>
        <v>45838</v>
      </c>
      <c r="AO550" s="158">
        <f>IFERROR(IF(($R550-AN550)&gt;=0,0,IF(($S550-AM550)&lt;0,0,IF(AND(($S550-AN550)&gt;0,(AM550-$R550)&gt;0),$V550/365*(AN550-AM550+1),IF(AND(($S550-AN550)&lt;=0,(AM550-$R550)&gt;0),$V550/365*($S550-AM550+1),$V550/365*(AN550-$R550+1))))),0)</f>
        <v>0</v>
      </c>
      <c r="AP550" s="154">
        <f>AN550+1</f>
        <v>45839</v>
      </c>
      <c r="AQ550" s="154">
        <f>AP550+30</f>
        <v>45869</v>
      </c>
      <c r="AR550" s="158">
        <f>IFERROR(IF(($R550-AQ550)&gt;=0,0,IF(($S550-AP550)&lt;0,0,IF(AND(($S550-AQ550)&gt;0,(AP550-$R550)&gt;0),$V550/365*(AQ550-AP550+1),IF(AND(($S550-AQ550)&lt;=0,(AP550-$R550)&gt;0),$V550/365*($S550-AP550+1),$V550/365*(AQ550-$R550+1))))),0)</f>
        <v>0</v>
      </c>
      <c r="AS550" s="154">
        <f>AQ550+1</f>
        <v>45870</v>
      </c>
      <c r="AT550" s="154">
        <f>AS550+30</f>
        <v>45900</v>
      </c>
      <c r="AU550" s="158">
        <f>IFERROR(IF(($R550-AT550)&gt;=0,0,IF(($S550-AS550)&lt;0,0,IF(AND(($S550-AT550)&gt;0,(AS550-$R550)&gt;0),$V550/365*(AT550-AS550+1),IF(AND(($S550-AT550)&lt;=0,(AS550-$R550)&gt;0),$V550/365*($S550-AS550+1),$V550/365*(AT550-$R550+1))))),0)</f>
        <v>0</v>
      </c>
      <c r="AV550" s="154">
        <f>AT550+1</f>
        <v>45901</v>
      </c>
      <c r="AW550" s="154">
        <f>AV550+29</f>
        <v>45930</v>
      </c>
      <c r="AX550" s="158">
        <f>IFERROR(IF(($R550-AW550)&gt;=0,0,IF(($S550-AV550)&lt;0,0,IF(AND(($S550-AW550)&gt;0,(AV550-$R550)&gt;0),$V550/365*(AW550-AV550+1),IF(AND(($S550-AW550)&lt;=0,(AV550-$R550)&gt;0),$V550/365*($S550-AV550+1),$V550/365*(AW550-$R550+1))))),0)</f>
        <v>0</v>
      </c>
      <c r="AY550" s="154">
        <f>AW550+1</f>
        <v>45931</v>
      </c>
      <c r="AZ550" s="154">
        <f>AY550+30</f>
        <v>45961</v>
      </c>
      <c r="BA550" s="158">
        <f>IFERROR(IF(($R550-AZ550)&gt;=0,0,IF(($S550-AY550)&lt;0,0,IF(AND(($S550-AZ550)&gt;0,(AY550-$R550)&gt;0),$V550/365*(AZ550-AY550+1),IF(AND(($S550-AZ550)&lt;=0,(AY550-$R550)&gt;0),$V550/365*($S550-AY550+1),$V550/365*(AZ550-$R550+1))))),0)</f>
        <v>0</v>
      </c>
      <c r="BB550" s="154">
        <f>AZ550+1</f>
        <v>45962</v>
      </c>
      <c r="BC550" s="154">
        <f>BB550+29</f>
        <v>45991</v>
      </c>
      <c r="BD550" s="158">
        <f>IFERROR(IF(($R550-BC550)&gt;=0,0,IF(($S550-BB550)&lt;0,0,IF(AND(($S550-BC550)&gt;0,(BB550-$R550)&gt;0),$V550/365*(BC550-BB550+1),IF(AND(($S550-BC550)&lt;=0,(BB550-$R550)&gt;0),$V550/365*($S550-BB550+1),$V550/365*(BC550-$R550+1))))),0)</f>
        <v>0</v>
      </c>
      <c r="BE550" s="154">
        <f>BC550+1</f>
        <v>45992</v>
      </c>
      <c r="BF550" s="154">
        <f>BE550+30</f>
        <v>46022</v>
      </c>
      <c r="BG550" s="158">
        <f>IFERROR(IF(($R550-BF550)&gt;=0,0,IF(($S550-BE550)&lt;0,0,IF(AND(($S550-BF550)&gt;0,(BE550-$R550)&gt;0),$V550/365*(BF550-BE550+1),IF(AND(($S550-BF550)&lt;=0,(BE550-$R550)&gt;0),$V550/365*($S550-BE550+1),$V550/365*(BF550-$R550+1))))),0)</f>
        <v>0</v>
      </c>
      <c r="BH550" s="154">
        <v>46023</v>
      </c>
      <c r="BI550" s="154">
        <f>BH550+30</f>
        <v>46053</v>
      </c>
      <c r="BJ550" s="158">
        <f>IFERROR(IF(($R550-BI550)&gt;=0,0,IF(($S550-BH550)&lt;0,0,IF(AND(($S550-BI550)&gt;0,(BH550-$R550)&gt;0),$V550/365*(BI550-BH550+1),IF(AND(($S550-BI550)&lt;=0,(BH550-$R550)&gt;0),$V550/365*($S550-BH550+1),$V550/365*(BI550-$R550+1))))),0)</f>
        <v>0</v>
      </c>
      <c r="BK550" s="154">
        <f>BI550+1</f>
        <v>46054</v>
      </c>
      <c r="BL550" s="154">
        <f>BK550+27</f>
        <v>46081</v>
      </c>
      <c r="BM550" s="158">
        <f>IFERROR(IF(($R550-BL550)&gt;=0,0,IF(($S550-BK550)&lt;0,0,IF(AND(($S550-BL550)&gt;0,(BK550-$R550)&gt;0),$V550/365*(BL550-BK550+1),IF(AND(($S550-BL550)&lt;=0,(BK550-$R550)&gt;0),$V550/365*($S550-BK550+1),$V550/365*(BL550-$R550+1))))),0)</f>
        <v>0</v>
      </c>
      <c r="BN550" s="154">
        <f>BL550+1</f>
        <v>46082</v>
      </c>
      <c r="BO550" s="154">
        <f>BN550+30</f>
        <v>46112</v>
      </c>
      <c r="BP550" s="158">
        <f>IFERROR(IF(($R550-BO550)&gt;=0,0,IF(($S550-BN550)&lt;0,0,IF(AND(($S550-BO550)&gt;0,(BN550-$R550)&gt;0),$V550/365*(BO550-BN550+1),IF(AND(($S550-BO550)&lt;=0,(BN550-$R550)&gt;0),$V550/365*($S550-BN550+1),$V550/365*(BO550-$R550+1))))),0)</f>
        <v>0</v>
      </c>
      <c r="BQ550" s="154">
        <f>BO550+1</f>
        <v>46113</v>
      </c>
      <c r="BR550" s="154">
        <f>BQ550+29</f>
        <v>46142</v>
      </c>
      <c r="BS550" s="158">
        <f>IFERROR(IF(($R550-BR550)&gt;=0,0,IF(($S550-BQ550)&lt;0,0,IF(AND(($S550-BR550)&gt;0,(BQ550-$R550)&gt;0),$V550/365*(BR550-BQ550+1),IF(AND(($S550-BR550)&lt;=0,(BQ550-$R550)&gt;0),$V550/365*($S550-BQ550+1),$V550/365*(BR550-$R550+1))))),0)</f>
        <v>0</v>
      </c>
      <c r="BT550" s="154">
        <f>BR550+1</f>
        <v>46143</v>
      </c>
      <c r="BU550" s="154">
        <f>BT550+30</f>
        <v>46173</v>
      </c>
      <c r="BV550" s="158">
        <f>IFERROR(IF(($R550-BU550)&gt;=0,0,IF(($S550-BT550)&lt;0,0,IF(AND(($S550-BU550)&gt;0,(BT550-$R550)&gt;0),$V550/365*(BU550-BT550+1),IF(AND(($S550-BU550)&lt;=0,(BT550-$R550)&gt;0),$V550/365*($S550-BT550+1),$V550/365*(BU550-$R550+1))))),0)</f>
        <v>0</v>
      </c>
      <c r="BW550" s="154">
        <f>BU550+1</f>
        <v>46174</v>
      </c>
      <c r="BX550" s="154">
        <f>BW550+29</f>
        <v>46203</v>
      </c>
      <c r="BY550" s="158">
        <f>IFERROR(IF(($R550-BX550)&gt;=0,0,IF(($S550-BW550)&lt;0,0,IF(AND(($S550-BX550)&gt;0,(BW550-$R550)&gt;0),$V550/365*(BX550-BW550+1),IF(AND(($S550-BX550)&lt;=0,(BW550-$R550)&gt;0),$V550/365*($S550-BW550+1),$V550/365*(BX550-$R550+1))))),0)</f>
        <v>0</v>
      </c>
      <c r="BZ550" s="154">
        <f>BX550+1</f>
        <v>46204</v>
      </c>
      <c r="CA550" s="154">
        <f>BZ550+30</f>
        <v>46234</v>
      </c>
      <c r="CB550" s="158">
        <f>IFERROR(IF(($R550-CA550)&gt;=0,0,IF(($S550-BZ550)&lt;0,0,IF(AND(($S550-CA550)&gt;0,(BZ550-$R550)&gt;0),$V550/365*(CA550-BZ550+1),IF(AND(($S550-CA550)&lt;=0,(BZ550-$R550)&gt;0),$V550/365*($S550-BZ550+1),$V550/365*(CA550-$R550+1))))),0)</f>
        <v>0</v>
      </c>
      <c r="CC550" s="154">
        <f>CA550+1</f>
        <v>46235</v>
      </c>
      <c r="CD550" s="154">
        <f>CC550+30</f>
        <v>46265</v>
      </c>
      <c r="CE550" s="158">
        <f>IFERROR(IF(($R550-CD550)&gt;=0,0,IF(($S550-CC550)&lt;0,0,IF(AND(($S550-CD550)&gt;0,(CC550-$R550)&gt;0),$V550/365*(CD550-CC550+1),IF(AND(($S550-CD550)&lt;=0,(CC550-$R550)&gt;0),$V550/365*($S550-CC550+1),$V550/365*(CD550-$R550+1))))),0)</f>
        <v>0</v>
      </c>
      <c r="CF550" s="154">
        <f>CD550+1</f>
        <v>46266</v>
      </c>
      <c r="CG550" s="154">
        <f>CF550+29</f>
        <v>46295</v>
      </c>
      <c r="CH550" s="158">
        <f>IFERROR(IF(($R550-CG550)&gt;=0,0,IF(($S550-CF550)&lt;0,0,IF(AND(($S550-CG550)&gt;0,(CF550-$R550)&gt;0),$V550/365*(CG550-CF550+1),IF(AND(($S550-CG550)&lt;=0,(CF550-$R550)&gt;0),$V550/365*($S550-CF550+1),$V550/365*(CG550-$R550+1))))),0)</f>
        <v>0</v>
      </c>
      <c r="CI550" s="154">
        <f>CG550+1</f>
        <v>46296</v>
      </c>
      <c r="CJ550" s="154">
        <f>CI550+30</f>
        <v>46326</v>
      </c>
      <c r="CK550" s="158">
        <f>IFERROR(IF(($R550-CJ550)&gt;=0,0,IF(($S550-CI550)&lt;0,0,IF(AND(($S550-CJ550)&gt;0,(CI550-$R550)&gt;0),$V550/365*(CJ550-CI550+1),IF(AND(($S550-CJ550)&lt;=0,(CI550-$R550)&gt;0),$V550/365*($S550-CI550+1),$V550/365*(CJ550-$R550+1))))),0)</f>
        <v>0</v>
      </c>
      <c r="CL550" s="154">
        <f>CJ550+1</f>
        <v>46327</v>
      </c>
      <c r="CM550" s="154">
        <f>CL550+29</f>
        <v>46356</v>
      </c>
      <c r="CN550" s="158">
        <f>IFERROR(IF(($R550-CM550)&gt;=0,0,IF(($S550-CL550)&lt;0,0,IF(AND(($S550-CM550)&gt;0,(CL550-$R550)&gt;0),$V550/365*(CM550-CL550+1),IF(AND(($S550-CM550)&lt;=0,(CL550-$R550)&gt;0),$V550/365*($S550-CL550+1),$V550/365*(CM550-$R550+1))))),0)</f>
        <v>0</v>
      </c>
      <c r="CO550" s="154">
        <f>CM550+1</f>
        <v>46357</v>
      </c>
      <c r="CP550" s="154">
        <f>CO550+30</f>
        <v>46387</v>
      </c>
      <c r="CQ550" s="158">
        <f>IFERROR(IF(($R550-CP550)&gt;=0,0,IF(($S550-CO550)&lt;0,0,IF(AND(($S550-CP550)&gt;0,(CO550-$R550)&gt;0),$V550/365*(CP550-CO550+1),IF(AND(($S550-CP550)&lt;=0,(CO550-$R550)&gt;0),$V550/365*($S550-CO550+1),$V550/365*(CP550-$R550+1))))),0)</f>
        <v>0</v>
      </c>
    </row>
    <row r="551" s="80" customFormat="1" ht="24" customHeight="1" outlineLevel="2" spans="1:95">
      <c r="A551" s="119"/>
      <c r="B551" s="120"/>
      <c r="C551" s="121"/>
      <c r="D551" s="119"/>
      <c r="E551" s="120"/>
      <c r="F551" s="120"/>
      <c r="G551" s="120"/>
      <c r="H551" s="122"/>
      <c r="I551" s="122"/>
      <c r="J551" s="122">
        <f>Z551+AC551+AF551+AI551+AL551+AO551+AR551+AU551+AX551+BA551+BD551+BG551</f>
        <v>0</v>
      </c>
      <c r="K551" s="122">
        <f>K550+1</f>
        <v>2</v>
      </c>
      <c r="L551" s="147"/>
      <c r="M551" s="148">
        <f>IFERROR(VLOOKUP($L551,'2-2 引出数据_合同数据仓库'!$B$2:$BP$10000,3,FALSE),0)</f>
        <v>0</v>
      </c>
      <c r="N551" s="122"/>
      <c r="O551" s="148">
        <f>IFERROR(VLOOKUP((LEFT(VLOOKUP($L551,'2-2 引出数据_合同数据仓库'!$B$2:$BP$10000,64,FALSE),15)&amp;(RIGHT(VLOOKUP($L551,'2-2 引出数据_合同数据仓库'!$B$2:$BP$10000,64,FALSE),4)+1)),'2-2 引出数据_合同数据仓库'!$B$2:$BP$10000,3,FALSE),0)</f>
        <v>0</v>
      </c>
      <c r="P551" s="122"/>
      <c r="Q551" s="122">
        <f>IFERROR(VLOOKUP($L551,'2-2 引出数据_合同数据仓库'!$B$2:$BP$10000,28,FALSE),0)</f>
        <v>0</v>
      </c>
      <c r="R551" s="122">
        <f>IFERROR(VLOOKUP($L551,'2-2 引出数据_合同数据仓库'!$B$2:$BP$10000,29,FALSE),0)</f>
        <v>0</v>
      </c>
      <c r="S551" s="122">
        <f>IFERROR(VLOOKUP($L551,'2-2 引出数据_合同数据仓库'!$B$2:$BP$10000,4,FALSE),0)</f>
        <v>0</v>
      </c>
      <c r="T551" s="122"/>
      <c r="U551" s="122">
        <f>IFERROR(VLOOKUP($L551,'2-2 引出数据_合同数据仓库'!$B$2:$BP$10000,15,FALSE),0)</f>
        <v>0</v>
      </c>
      <c r="V551" s="122">
        <f>U551/(S551-R551+1)*365</f>
        <v>0</v>
      </c>
      <c r="W551" s="122"/>
      <c r="X551" s="154">
        <v>45658</v>
      </c>
      <c r="Y551" s="154">
        <f>X551+30</f>
        <v>45688</v>
      </c>
      <c r="Z551" s="158">
        <f>IFERROR(IF(($R551-Y551)&gt;=0,0,IF(($S551-X551)&lt;0,0,IF(AND(($S551-Y551)&gt;0,(X551-$R551)&gt;0),$V551/365*(Y551-X551+1),IF(AND(($S551-Y551)&lt;=0,(X551-$R551)&gt;0),$V551/365*($S551-X551+1),$V551/365*(Y551-$R551+1))))),0)</f>
        <v>0</v>
      </c>
      <c r="AA551" s="154">
        <f>Y551+1</f>
        <v>45689</v>
      </c>
      <c r="AB551" s="154">
        <f>AA551+27</f>
        <v>45716</v>
      </c>
      <c r="AC551" s="158">
        <f>IFERROR(IF(($R551-AB551)&gt;=0,0,IF(($S551-AA551)&lt;0,0,IF(AND(($S551-AB551)&gt;0,(AA551-$R551)&gt;0),$V551/365*(AB551-AA551+1),IF(AND(($S551-AB551)&lt;=0,(AA551-$R551)&gt;0),$V551/365*($S551-AA551+1),$V551/365*(AB551-$R551+1))))),0)</f>
        <v>0</v>
      </c>
      <c r="AD551" s="154">
        <f>AB551+1</f>
        <v>45717</v>
      </c>
      <c r="AE551" s="154">
        <f>AD551+30</f>
        <v>45747</v>
      </c>
      <c r="AF551" s="158">
        <f>IFERROR(IF(($R551-AE551)&gt;=0,0,IF(($S551-AD551)&lt;0,0,IF(AND(($S551-AE551)&gt;0,(AD551-$R551)&gt;0),$V551/365*(AE551-AD551+1),IF(AND(($S551-AE551)&lt;=0,(AD551-$R551)&gt;0),$V551/365*($S551-AD551+1),$V551/365*(AE551-$R551+1))))),0)</f>
        <v>0</v>
      </c>
      <c r="AG551" s="154">
        <f>AE551+1</f>
        <v>45748</v>
      </c>
      <c r="AH551" s="154">
        <f>AG551+29</f>
        <v>45777</v>
      </c>
      <c r="AI551" s="158">
        <f>IFERROR(IF(($R551-AH551)&gt;=0,0,IF(($S551-AG551)&lt;0,0,IF(AND(($S551-AH551)&gt;0,(AG551-$R551)&gt;0),$V551/365*(AH551-AG551+1),IF(AND(($S551-AH551)&lt;=0,(AG551-$R551)&gt;0),$V551/365*($S551-AG551+1),$V551/365*(AH551-$R551+1))))),0)</f>
        <v>0</v>
      </c>
      <c r="AJ551" s="154">
        <f>AH551+1</f>
        <v>45778</v>
      </c>
      <c r="AK551" s="154">
        <f>AJ551+30</f>
        <v>45808</v>
      </c>
      <c r="AL551" s="158">
        <f>IFERROR(IF(($R551-AK551)&gt;=0,0,IF(($S551-AJ551)&lt;0,0,IF(AND(($S551-AK551)&gt;0,(AJ551-$R551)&gt;0),$V551/365*(AK551-AJ551+1),IF(AND(($S551-AK551)&lt;=0,(AJ551-$R551)&gt;0),$V551/365*($S551-AJ551+1),$V551/365*(AK551-$R551+1))))),0)</f>
        <v>0</v>
      </c>
      <c r="AM551" s="154">
        <f>AK551+1</f>
        <v>45809</v>
      </c>
      <c r="AN551" s="154">
        <f>AM551+29</f>
        <v>45838</v>
      </c>
      <c r="AO551" s="158">
        <f>IFERROR(IF(($R551-AN551)&gt;=0,0,IF(($S551-AM551)&lt;0,0,IF(AND(($S551-AN551)&gt;0,(AM551-$R551)&gt;0),$V551/365*(AN551-AM551+1),IF(AND(($S551-AN551)&lt;=0,(AM551-$R551)&gt;0),$V551/365*($S551-AM551+1),$V551/365*(AN551-$R551+1))))),0)</f>
        <v>0</v>
      </c>
      <c r="AP551" s="154">
        <f>AN551+1</f>
        <v>45839</v>
      </c>
      <c r="AQ551" s="154">
        <f>AP551+30</f>
        <v>45869</v>
      </c>
      <c r="AR551" s="158">
        <f>IFERROR(IF(($R551-AQ551)&gt;=0,0,IF(($S551-AP551)&lt;0,0,IF(AND(($S551-AQ551)&gt;0,(AP551-$R551)&gt;0),$V551/365*(AQ551-AP551+1),IF(AND(($S551-AQ551)&lt;=0,(AP551-$R551)&gt;0),$V551/365*($S551-AP551+1),$V551/365*(AQ551-$R551+1))))),0)</f>
        <v>0</v>
      </c>
      <c r="AS551" s="154">
        <f>AQ551+1</f>
        <v>45870</v>
      </c>
      <c r="AT551" s="154">
        <f>AS551+30</f>
        <v>45900</v>
      </c>
      <c r="AU551" s="158">
        <f>IFERROR(IF(($R551-AT551)&gt;=0,0,IF(($S551-AS551)&lt;0,0,IF(AND(($S551-AT551)&gt;0,(AS551-$R551)&gt;0),$V551/365*(AT551-AS551+1),IF(AND(($S551-AT551)&lt;=0,(AS551-$R551)&gt;0),$V551/365*($S551-AS551+1),$V551/365*(AT551-$R551+1))))),0)</f>
        <v>0</v>
      </c>
      <c r="AV551" s="154">
        <f>AT551+1</f>
        <v>45901</v>
      </c>
      <c r="AW551" s="154">
        <f>AV551+29</f>
        <v>45930</v>
      </c>
      <c r="AX551" s="158">
        <f>IFERROR(IF(($R551-AW551)&gt;=0,0,IF(($S551-AV551)&lt;0,0,IF(AND(($S551-AW551)&gt;0,(AV551-$R551)&gt;0),$V551/365*(AW551-AV551+1),IF(AND(($S551-AW551)&lt;=0,(AV551-$R551)&gt;0),$V551/365*($S551-AV551+1),$V551/365*(AW551-$R551+1))))),0)</f>
        <v>0</v>
      </c>
      <c r="AY551" s="154">
        <f>AW551+1</f>
        <v>45931</v>
      </c>
      <c r="AZ551" s="154">
        <f>AY551+30</f>
        <v>45961</v>
      </c>
      <c r="BA551" s="158">
        <f>IFERROR(IF(($R551-AZ551)&gt;=0,0,IF(($S551-AY551)&lt;0,0,IF(AND(($S551-AZ551)&gt;0,(AY551-$R551)&gt;0),$V551/365*(AZ551-AY551+1),IF(AND(($S551-AZ551)&lt;=0,(AY551-$R551)&gt;0),$V551/365*($S551-AY551+1),$V551/365*(AZ551-$R551+1))))),0)</f>
        <v>0</v>
      </c>
      <c r="BB551" s="154">
        <f>AZ551+1</f>
        <v>45962</v>
      </c>
      <c r="BC551" s="154">
        <f>BB551+29</f>
        <v>45991</v>
      </c>
      <c r="BD551" s="158">
        <f>IFERROR(IF(($R551-BC551)&gt;=0,0,IF(($S551-BB551)&lt;0,0,IF(AND(($S551-BC551)&gt;0,(BB551-$R551)&gt;0),$V551/365*(BC551-BB551+1),IF(AND(($S551-BC551)&lt;=0,(BB551-$R551)&gt;0),$V551/365*($S551-BB551+1),$V551/365*(BC551-$R551+1))))),0)</f>
        <v>0</v>
      </c>
      <c r="BE551" s="154">
        <f>BC551+1</f>
        <v>45992</v>
      </c>
      <c r="BF551" s="154">
        <f>BE551+30</f>
        <v>46022</v>
      </c>
      <c r="BG551" s="158">
        <f>IFERROR(IF(($R551-BF551)&gt;=0,0,IF(($S551-BE551)&lt;0,0,IF(AND(($S551-BF551)&gt;0,(BE551-$R551)&gt;0),$V551/365*(BF551-BE551+1),IF(AND(($S551-BF551)&lt;=0,(BE551-$R551)&gt;0),$V551/365*($S551-BE551+1),$V551/365*(BF551-$R551+1))))),0)</f>
        <v>0</v>
      </c>
      <c r="BH551" s="154">
        <v>46023</v>
      </c>
      <c r="BI551" s="154">
        <f>BH551+30</f>
        <v>46053</v>
      </c>
      <c r="BJ551" s="158">
        <f>IFERROR(IF(($R551-BI551)&gt;=0,0,IF(($S551-BH551)&lt;0,0,IF(AND(($S551-BI551)&gt;0,(BH551-$R551)&gt;0),$V551/365*(BI551-BH551+1),IF(AND(($S551-BI551)&lt;=0,(BH551-$R551)&gt;0),$V551/365*($S551-BH551+1),$V551/365*(BI551-$R551+1))))),0)</f>
        <v>0</v>
      </c>
      <c r="BK551" s="154">
        <f>BI551+1</f>
        <v>46054</v>
      </c>
      <c r="BL551" s="154">
        <f>BK551+27</f>
        <v>46081</v>
      </c>
      <c r="BM551" s="158">
        <f>IFERROR(IF(($R551-BL551)&gt;=0,0,IF(($S551-BK551)&lt;0,0,IF(AND(($S551-BL551)&gt;0,(BK551-$R551)&gt;0),$V551/365*(BL551-BK551+1),IF(AND(($S551-BL551)&lt;=0,(BK551-$R551)&gt;0),$V551/365*($S551-BK551+1),$V551/365*(BL551-$R551+1))))),0)</f>
        <v>0</v>
      </c>
      <c r="BN551" s="154">
        <f>BL551+1</f>
        <v>46082</v>
      </c>
      <c r="BO551" s="154">
        <f>BN551+30</f>
        <v>46112</v>
      </c>
      <c r="BP551" s="158">
        <f>IFERROR(IF(($R551-BO551)&gt;=0,0,IF(($S551-BN551)&lt;0,0,IF(AND(($S551-BO551)&gt;0,(BN551-$R551)&gt;0),$V551/365*(BO551-BN551+1),IF(AND(($S551-BO551)&lt;=0,(BN551-$R551)&gt;0),$V551/365*($S551-BN551+1),$V551/365*(BO551-$R551+1))))),0)</f>
        <v>0</v>
      </c>
      <c r="BQ551" s="154">
        <f>BO551+1</f>
        <v>46113</v>
      </c>
      <c r="BR551" s="154">
        <f>BQ551+29</f>
        <v>46142</v>
      </c>
      <c r="BS551" s="158">
        <f>IFERROR(IF(($R551-BR551)&gt;=0,0,IF(($S551-BQ551)&lt;0,0,IF(AND(($S551-BR551)&gt;0,(BQ551-$R551)&gt;0),$V551/365*(BR551-BQ551+1),IF(AND(($S551-BR551)&lt;=0,(BQ551-$R551)&gt;0),$V551/365*($S551-BQ551+1),$V551/365*(BR551-$R551+1))))),0)</f>
        <v>0</v>
      </c>
      <c r="BT551" s="154">
        <f>BR551+1</f>
        <v>46143</v>
      </c>
      <c r="BU551" s="154">
        <f>BT551+30</f>
        <v>46173</v>
      </c>
      <c r="BV551" s="158">
        <f>IFERROR(IF(($R551-BU551)&gt;=0,0,IF(($S551-BT551)&lt;0,0,IF(AND(($S551-BU551)&gt;0,(BT551-$R551)&gt;0),$V551/365*(BU551-BT551+1),IF(AND(($S551-BU551)&lt;=0,(BT551-$R551)&gt;0),$V551/365*($S551-BT551+1),$V551/365*(BU551-$R551+1))))),0)</f>
        <v>0</v>
      </c>
      <c r="BW551" s="154">
        <f>BU551+1</f>
        <v>46174</v>
      </c>
      <c r="BX551" s="154">
        <f>BW551+29</f>
        <v>46203</v>
      </c>
      <c r="BY551" s="158">
        <f>IFERROR(IF(($R551-BX551)&gt;=0,0,IF(($S551-BW551)&lt;0,0,IF(AND(($S551-BX551)&gt;0,(BW551-$R551)&gt;0),$V551/365*(BX551-BW551+1),IF(AND(($S551-BX551)&lt;=0,(BW551-$R551)&gt;0),$V551/365*($S551-BW551+1),$V551/365*(BX551-$R551+1))))),0)</f>
        <v>0</v>
      </c>
      <c r="BZ551" s="154">
        <f>BX551+1</f>
        <v>46204</v>
      </c>
      <c r="CA551" s="154">
        <f>BZ551+30</f>
        <v>46234</v>
      </c>
      <c r="CB551" s="158">
        <f>IFERROR(IF(($R551-CA551)&gt;=0,0,IF(($S551-BZ551)&lt;0,0,IF(AND(($S551-CA551)&gt;0,(BZ551-$R551)&gt;0),$V551/365*(CA551-BZ551+1),IF(AND(($S551-CA551)&lt;=0,(BZ551-$R551)&gt;0),$V551/365*($S551-BZ551+1),$V551/365*(CA551-$R551+1))))),0)</f>
        <v>0</v>
      </c>
      <c r="CC551" s="154">
        <f>CA551+1</f>
        <v>46235</v>
      </c>
      <c r="CD551" s="154">
        <f>CC551+30</f>
        <v>46265</v>
      </c>
      <c r="CE551" s="158">
        <f>IFERROR(IF(($R551-CD551)&gt;=0,0,IF(($S551-CC551)&lt;0,0,IF(AND(($S551-CD551)&gt;0,(CC551-$R551)&gt;0),$V551/365*(CD551-CC551+1),IF(AND(($S551-CD551)&lt;=0,(CC551-$R551)&gt;0),$V551/365*($S551-CC551+1),$V551/365*(CD551-$R551+1))))),0)</f>
        <v>0</v>
      </c>
      <c r="CF551" s="154">
        <f>CD551+1</f>
        <v>46266</v>
      </c>
      <c r="CG551" s="154">
        <f>CF551+29</f>
        <v>46295</v>
      </c>
      <c r="CH551" s="158">
        <f>IFERROR(IF(($R551-CG551)&gt;=0,0,IF(($S551-CF551)&lt;0,0,IF(AND(($S551-CG551)&gt;0,(CF551-$R551)&gt;0),$V551/365*(CG551-CF551+1),IF(AND(($S551-CG551)&lt;=0,(CF551-$R551)&gt;0),$V551/365*($S551-CF551+1),$V551/365*(CG551-$R551+1))))),0)</f>
        <v>0</v>
      </c>
      <c r="CI551" s="154">
        <f>CG551+1</f>
        <v>46296</v>
      </c>
      <c r="CJ551" s="154">
        <f>CI551+30</f>
        <v>46326</v>
      </c>
      <c r="CK551" s="158">
        <f>IFERROR(IF(($R551-CJ551)&gt;=0,0,IF(($S551-CI551)&lt;0,0,IF(AND(($S551-CJ551)&gt;0,(CI551-$R551)&gt;0),$V551/365*(CJ551-CI551+1),IF(AND(($S551-CJ551)&lt;=0,(CI551-$R551)&gt;0),$V551/365*($S551-CI551+1),$V551/365*(CJ551-$R551+1))))),0)</f>
        <v>0</v>
      </c>
      <c r="CL551" s="154">
        <f>CJ551+1</f>
        <v>46327</v>
      </c>
      <c r="CM551" s="154">
        <f>CL551+29</f>
        <v>46356</v>
      </c>
      <c r="CN551" s="158">
        <f>IFERROR(IF(($R551-CM551)&gt;=0,0,IF(($S551-CL551)&lt;0,0,IF(AND(($S551-CM551)&gt;0,(CL551-$R551)&gt;0),$V551/365*(CM551-CL551+1),IF(AND(($S551-CM551)&lt;=0,(CL551-$R551)&gt;0),$V551/365*($S551-CL551+1),$V551/365*(CM551-$R551+1))))),0)</f>
        <v>0</v>
      </c>
      <c r="CO551" s="154">
        <f>CM551+1</f>
        <v>46357</v>
      </c>
      <c r="CP551" s="154">
        <f>CO551+30</f>
        <v>46387</v>
      </c>
      <c r="CQ551" s="158">
        <f>IFERROR(IF(($R551-CP551)&gt;=0,0,IF(($S551-CO551)&lt;0,0,IF(AND(($S551-CP551)&gt;0,(CO551-$R551)&gt;0),$V551/365*(CP551-CO551+1),IF(AND(($S551-CP551)&lt;=0,(CO551-$R551)&gt;0),$V551/365*($S551-CO551+1),$V551/365*(CP551-$R551+1))))),0)</f>
        <v>0</v>
      </c>
    </row>
    <row r="552" s="80" customFormat="1" ht="24" customHeight="1" outlineLevel="2" spans="1:95">
      <c r="A552" s="119"/>
      <c r="B552" s="120"/>
      <c r="C552" s="121"/>
      <c r="D552" s="119"/>
      <c r="E552" s="120"/>
      <c r="F552" s="120"/>
      <c r="G552" s="120"/>
      <c r="H552" s="122"/>
      <c r="I552" s="122"/>
      <c r="J552" s="122">
        <f>Z552+AC552+AF552+AI552+AL552+AO552+AR552+AU552+AX552+BA552+BD552+BG552</f>
        <v>0</v>
      </c>
      <c r="K552" s="122">
        <f>K551+1</f>
        <v>3</v>
      </c>
      <c r="L552" s="147"/>
      <c r="M552" s="148">
        <f>IFERROR(VLOOKUP($L552,'2-2 引出数据_合同数据仓库'!$B$2:$BP$10000,3,FALSE),0)</f>
        <v>0</v>
      </c>
      <c r="N552" s="122"/>
      <c r="O552" s="148">
        <f>IFERROR(VLOOKUP((LEFT(VLOOKUP($L552,'2-2 引出数据_合同数据仓库'!$B$2:$BP$10000,64,FALSE),15)&amp;(RIGHT(VLOOKUP($L552,'2-2 引出数据_合同数据仓库'!$B$2:$BP$10000,64,FALSE),4)+1)),'2-2 引出数据_合同数据仓库'!$B$2:$BP$10000,3,FALSE),0)</f>
        <v>0</v>
      </c>
      <c r="P552" s="122"/>
      <c r="Q552" s="122">
        <f>IFERROR(VLOOKUP($L552,'2-2 引出数据_合同数据仓库'!$B$2:$BP$10000,28,FALSE),0)</f>
        <v>0</v>
      </c>
      <c r="R552" s="122">
        <f>IFERROR(VLOOKUP($L552,'2-2 引出数据_合同数据仓库'!$B$2:$BP$10000,29,FALSE),0)</f>
        <v>0</v>
      </c>
      <c r="S552" s="122">
        <f>IFERROR(VLOOKUP($L552,'2-2 引出数据_合同数据仓库'!$B$2:$BP$10000,4,FALSE),0)</f>
        <v>0</v>
      </c>
      <c r="T552" s="122"/>
      <c r="U552" s="122">
        <f>IFERROR(VLOOKUP($L552,'2-2 引出数据_合同数据仓库'!$B$2:$BP$10000,15,FALSE),0)</f>
        <v>0</v>
      </c>
      <c r="V552" s="122">
        <f>U552/(S552-R552+1)*365</f>
        <v>0</v>
      </c>
      <c r="W552" s="122"/>
      <c r="X552" s="154">
        <v>45658</v>
      </c>
      <c r="Y552" s="154">
        <f>X552+30</f>
        <v>45688</v>
      </c>
      <c r="Z552" s="158">
        <f>IFERROR(IF(($R552-Y552)&gt;=0,0,IF(($S552-X552)&lt;0,0,IF(AND(($S552-Y552)&gt;0,(X552-$R552)&gt;0),$V552/365*(Y552-X552+1),IF(AND(($S552-Y552)&lt;=0,(X552-$R552)&gt;0),$V552/365*($S552-X552+1),$V552/365*(Y552-$R552+1))))),0)</f>
        <v>0</v>
      </c>
      <c r="AA552" s="154">
        <f>Y552+1</f>
        <v>45689</v>
      </c>
      <c r="AB552" s="154">
        <f>AA552+27</f>
        <v>45716</v>
      </c>
      <c r="AC552" s="158">
        <f>IFERROR(IF(($R552-AB552)&gt;=0,0,IF(($S552-AA552)&lt;0,0,IF(AND(($S552-AB552)&gt;0,(AA552-$R552)&gt;0),$V552/365*(AB552-AA552+1),IF(AND(($S552-AB552)&lt;=0,(AA552-$R552)&gt;0),$V552/365*($S552-AA552+1),$V552/365*(AB552-$R552+1))))),0)</f>
        <v>0</v>
      </c>
      <c r="AD552" s="154">
        <f>AB552+1</f>
        <v>45717</v>
      </c>
      <c r="AE552" s="154">
        <f>AD552+30</f>
        <v>45747</v>
      </c>
      <c r="AF552" s="158">
        <f>IFERROR(IF(($R552-AE552)&gt;=0,0,IF(($S552-AD552)&lt;0,0,IF(AND(($S552-AE552)&gt;0,(AD552-$R552)&gt;0),$V552/365*(AE552-AD552+1),IF(AND(($S552-AE552)&lt;=0,(AD552-$R552)&gt;0),$V552/365*($S552-AD552+1),$V552/365*(AE552-$R552+1))))),0)</f>
        <v>0</v>
      </c>
      <c r="AG552" s="154">
        <f>AE552+1</f>
        <v>45748</v>
      </c>
      <c r="AH552" s="154">
        <f>AG552+29</f>
        <v>45777</v>
      </c>
      <c r="AI552" s="158">
        <f>IFERROR(IF(($R552-AH552)&gt;=0,0,IF(($S552-AG552)&lt;0,0,IF(AND(($S552-AH552)&gt;0,(AG552-$R552)&gt;0),$V552/365*(AH552-AG552+1),IF(AND(($S552-AH552)&lt;=0,(AG552-$R552)&gt;0),$V552/365*($S552-AG552+1),$V552/365*(AH552-$R552+1))))),0)</f>
        <v>0</v>
      </c>
      <c r="AJ552" s="154">
        <f>AH552+1</f>
        <v>45778</v>
      </c>
      <c r="AK552" s="154">
        <f>AJ552+30</f>
        <v>45808</v>
      </c>
      <c r="AL552" s="158">
        <f>IFERROR(IF(($R552-AK552)&gt;=0,0,IF(($S552-AJ552)&lt;0,0,IF(AND(($S552-AK552)&gt;0,(AJ552-$R552)&gt;0),$V552/365*(AK552-AJ552+1),IF(AND(($S552-AK552)&lt;=0,(AJ552-$R552)&gt;0),$V552/365*($S552-AJ552+1),$V552/365*(AK552-$R552+1))))),0)</f>
        <v>0</v>
      </c>
      <c r="AM552" s="154">
        <f>AK552+1</f>
        <v>45809</v>
      </c>
      <c r="AN552" s="154">
        <f>AM552+29</f>
        <v>45838</v>
      </c>
      <c r="AO552" s="158">
        <f>IFERROR(IF(($R552-AN552)&gt;=0,0,IF(($S552-AM552)&lt;0,0,IF(AND(($S552-AN552)&gt;0,(AM552-$R552)&gt;0),$V552/365*(AN552-AM552+1),IF(AND(($S552-AN552)&lt;=0,(AM552-$R552)&gt;0),$V552/365*($S552-AM552+1),$V552/365*(AN552-$R552+1))))),0)</f>
        <v>0</v>
      </c>
      <c r="AP552" s="154">
        <f>AN552+1</f>
        <v>45839</v>
      </c>
      <c r="AQ552" s="154">
        <f>AP552+30</f>
        <v>45869</v>
      </c>
      <c r="AR552" s="158">
        <f>IFERROR(IF(($R552-AQ552)&gt;=0,0,IF(($S552-AP552)&lt;0,0,IF(AND(($S552-AQ552)&gt;0,(AP552-$R552)&gt;0),$V552/365*(AQ552-AP552+1),IF(AND(($S552-AQ552)&lt;=0,(AP552-$R552)&gt;0),$V552/365*($S552-AP552+1),$V552/365*(AQ552-$R552+1))))),0)</f>
        <v>0</v>
      </c>
      <c r="AS552" s="154">
        <f>AQ552+1</f>
        <v>45870</v>
      </c>
      <c r="AT552" s="154">
        <f>AS552+30</f>
        <v>45900</v>
      </c>
      <c r="AU552" s="158">
        <f>IFERROR(IF(($R552-AT552)&gt;=0,0,IF(($S552-AS552)&lt;0,0,IF(AND(($S552-AT552)&gt;0,(AS552-$R552)&gt;0),$V552/365*(AT552-AS552+1),IF(AND(($S552-AT552)&lt;=0,(AS552-$R552)&gt;0),$V552/365*($S552-AS552+1),$V552/365*(AT552-$R552+1))))),0)</f>
        <v>0</v>
      </c>
      <c r="AV552" s="154">
        <f>AT552+1</f>
        <v>45901</v>
      </c>
      <c r="AW552" s="154">
        <f>AV552+29</f>
        <v>45930</v>
      </c>
      <c r="AX552" s="158">
        <f>IFERROR(IF(($R552-AW552)&gt;=0,0,IF(($S552-AV552)&lt;0,0,IF(AND(($S552-AW552)&gt;0,(AV552-$R552)&gt;0),$V552/365*(AW552-AV552+1),IF(AND(($S552-AW552)&lt;=0,(AV552-$R552)&gt;0),$V552/365*($S552-AV552+1),$V552/365*(AW552-$R552+1))))),0)</f>
        <v>0</v>
      </c>
      <c r="AY552" s="154">
        <f>AW552+1</f>
        <v>45931</v>
      </c>
      <c r="AZ552" s="154">
        <f>AY552+30</f>
        <v>45961</v>
      </c>
      <c r="BA552" s="158">
        <f>IFERROR(IF(($R552-AZ552)&gt;=0,0,IF(($S552-AY552)&lt;0,0,IF(AND(($S552-AZ552)&gt;0,(AY552-$R552)&gt;0),$V552/365*(AZ552-AY552+1),IF(AND(($S552-AZ552)&lt;=0,(AY552-$R552)&gt;0),$V552/365*($S552-AY552+1),$V552/365*(AZ552-$R552+1))))),0)</f>
        <v>0</v>
      </c>
      <c r="BB552" s="154">
        <f>AZ552+1</f>
        <v>45962</v>
      </c>
      <c r="BC552" s="154">
        <f>BB552+29</f>
        <v>45991</v>
      </c>
      <c r="BD552" s="158">
        <f>IFERROR(IF(($R552-BC552)&gt;=0,0,IF(($S552-BB552)&lt;0,0,IF(AND(($S552-BC552)&gt;0,(BB552-$R552)&gt;0),$V552/365*(BC552-BB552+1),IF(AND(($S552-BC552)&lt;=0,(BB552-$R552)&gt;0),$V552/365*($S552-BB552+1),$V552/365*(BC552-$R552+1))))),0)</f>
        <v>0</v>
      </c>
      <c r="BE552" s="154">
        <f>BC552+1</f>
        <v>45992</v>
      </c>
      <c r="BF552" s="154">
        <f>BE552+30</f>
        <v>46022</v>
      </c>
      <c r="BG552" s="158">
        <f>IFERROR(IF(($R552-BF552)&gt;=0,0,IF(($S552-BE552)&lt;0,0,IF(AND(($S552-BF552)&gt;0,(BE552-$R552)&gt;0),$V552/365*(BF552-BE552+1),IF(AND(($S552-BF552)&lt;=0,(BE552-$R552)&gt;0),$V552/365*($S552-BE552+1),$V552/365*(BF552-$R552+1))))),0)</f>
        <v>0</v>
      </c>
      <c r="BH552" s="154">
        <v>46023</v>
      </c>
      <c r="BI552" s="154">
        <f>BH552+30</f>
        <v>46053</v>
      </c>
      <c r="BJ552" s="158">
        <f>IFERROR(IF(($R552-BI552)&gt;=0,0,IF(($S552-BH552)&lt;0,0,IF(AND(($S552-BI552)&gt;0,(BH552-$R552)&gt;0),$V552/365*(BI552-BH552+1),IF(AND(($S552-BI552)&lt;=0,(BH552-$R552)&gt;0),$V552/365*($S552-BH552+1),$V552/365*(BI552-$R552+1))))),0)</f>
        <v>0</v>
      </c>
      <c r="BK552" s="154">
        <f>BI552+1</f>
        <v>46054</v>
      </c>
      <c r="BL552" s="154">
        <f>BK552+27</f>
        <v>46081</v>
      </c>
      <c r="BM552" s="158">
        <f>IFERROR(IF(($R552-BL552)&gt;=0,0,IF(($S552-BK552)&lt;0,0,IF(AND(($S552-BL552)&gt;0,(BK552-$R552)&gt;0),$V552/365*(BL552-BK552+1),IF(AND(($S552-BL552)&lt;=0,(BK552-$R552)&gt;0),$V552/365*($S552-BK552+1),$V552/365*(BL552-$R552+1))))),0)</f>
        <v>0</v>
      </c>
      <c r="BN552" s="154">
        <f>BL552+1</f>
        <v>46082</v>
      </c>
      <c r="BO552" s="154">
        <f>BN552+30</f>
        <v>46112</v>
      </c>
      <c r="BP552" s="158">
        <f>IFERROR(IF(($R552-BO552)&gt;=0,0,IF(($S552-BN552)&lt;0,0,IF(AND(($S552-BO552)&gt;0,(BN552-$R552)&gt;0),$V552/365*(BO552-BN552+1),IF(AND(($S552-BO552)&lt;=0,(BN552-$R552)&gt;0),$V552/365*($S552-BN552+1),$V552/365*(BO552-$R552+1))))),0)</f>
        <v>0</v>
      </c>
      <c r="BQ552" s="154">
        <f>BO552+1</f>
        <v>46113</v>
      </c>
      <c r="BR552" s="154">
        <f>BQ552+29</f>
        <v>46142</v>
      </c>
      <c r="BS552" s="158">
        <f>IFERROR(IF(($R552-BR552)&gt;=0,0,IF(($S552-BQ552)&lt;0,0,IF(AND(($S552-BR552)&gt;0,(BQ552-$R552)&gt;0),$V552/365*(BR552-BQ552+1),IF(AND(($S552-BR552)&lt;=0,(BQ552-$R552)&gt;0),$V552/365*($S552-BQ552+1),$V552/365*(BR552-$R552+1))))),0)</f>
        <v>0</v>
      </c>
      <c r="BT552" s="154">
        <f>BR552+1</f>
        <v>46143</v>
      </c>
      <c r="BU552" s="154">
        <f>BT552+30</f>
        <v>46173</v>
      </c>
      <c r="BV552" s="158">
        <f>IFERROR(IF(($R552-BU552)&gt;=0,0,IF(($S552-BT552)&lt;0,0,IF(AND(($S552-BU552)&gt;0,(BT552-$R552)&gt;0),$V552/365*(BU552-BT552+1),IF(AND(($S552-BU552)&lt;=0,(BT552-$R552)&gt;0),$V552/365*($S552-BT552+1),$V552/365*(BU552-$R552+1))))),0)</f>
        <v>0</v>
      </c>
      <c r="BW552" s="154">
        <f>BU552+1</f>
        <v>46174</v>
      </c>
      <c r="BX552" s="154">
        <f>BW552+29</f>
        <v>46203</v>
      </c>
      <c r="BY552" s="158">
        <f>IFERROR(IF(($R552-BX552)&gt;=0,0,IF(($S552-BW552)&lt;0,0,IF(AND(($S552-BX552)&gt;0,(BW552-$R552)&gt;0),$V552/365*(BX552-BW552+1),IF(AND(($S552-BX552)&lt;=0,(BW552-$R552)&gt;0),$V552/365*($S552-BW552+1),$V552/365*(BX552-$R552+1))))),0)</f>
        <v>0</v>
      </c>
      <c r="BZ552" s="154">
        <f>BX552+1</f>
        <v>46204</v>
      </c>
      <c r="CA552" s="154">
        <f>BZ552+30</f>
        <v>46234</v>
      </c>
      <c r="CB552" s="158">
        <f>IFERROR(IF(($R552-CA552)&gt;=0,0,IF(($S552-BZ552)&lt;0,0,IF(AND(($S552-CA552)&gt;0,(BZ552-$R552)&gt;0),$V552/365*(CA552-BZ552+1),IF(AND(($S552-CA552)&lt;=0,(BZ552-$R552)&gt;0),$V552/365*($S552-BZ552+1),$V552/365*(CA552-$R552+1))))),0)</f>
        <v>0</v>
      </c>
      <c r="CC552" s="154">
        <f>CA552+1</f>
        <v>46235</v>
      </c>
      <c r="CD552" s="154">
        <f>CC552+30</f>
        <v>46265</v>
      </c>
      <c r="CE552" s="158">
        <f>IFERROR(IF(($R552-CD552)&gt;=0,0,IF(($S552-CC552)&lt;0,0,IF(AND(($S552-CD552)&gt;0,(CC552-$R552)&gt;0),$V552/365*(CD552-CC552+1),IF(AND(($S552-CD552)&lt;=0,(CC552-$R552)&gt;0),$V552/365*($S552-CC552+1),$V552/365*(CD552-$R552+1))))),0)</f>
        <v>0</v>
      </c>
      <c r="CF552" s="154">
        <f>CD552+1</f>
        <v>46266</v>
      </c>
      <c r="CG552" s="154">
        <f>CF552+29</f>
        <v>46295</v>
      </c>
      <c r="CH552" s="158">
        <f>IFERROR(IF(($R552-CG552)&gt;=0,0,IF(($S552-CF552)&lt;0,0,IF(AND(($S552-CG552)&gt;0,(CF552-$R552)&gt;0),$V552/365*(CG552-CF552+1),IF(AND(($S552-CG552)&lt;=0,(CF552-$R552)&gt;0),$V552/365*($S552-CF552+1),$V552/365*(CG552-$R552+1))))),0)</f>
        <v>0</v>
      </c>
      <c r="CI552" s="154">
        <f>CG552+1</f>
        <v>46296</v>
      </c>
      <c r="CJ552" s="154">
        <f>CI552+30</f>
        <v>46326</v>
      </c>
      <c r="CK552" s="158">
        <f>IFERROR(IF(($R552-CJ552)&gt;=0,0,IF(($S552-CI552)&lt;0,0,IF(AND(($S552-CJ552)&gt;0,(CI552-$R552)&gt;0),$V552/365*(CJ552-CI552+1),IF(AND(($S552-CJ552)&lt;=0,(CI552-$R552)&gt;0),$V552/365*($S552-CI552+1),$V552/365*(CJ552-$R552+1))))),0)</f>
        <v>0</v>
      </c>
      <c r="CL552" s="154">
        <f>CJ552+1</f>
        <v>46327</v>
      </c>
      <c r="CM552" s="154">
        <f>CL552+29</f>
        <v>46356</v>
      </c>
      <c r="CN552" s="158">
        <f>IFERROR(IF(($R552-CM552)&gt;=0,0,IF(($S552-CL552)&lt;0,0,IF(AND(($S552-CM552)&gt;0,(CL552-$R552)&gt;0),$V552/365*(CM552-CL552+1),IF(AND(($S552-CM552)&lt;=0,(CL552-$R552)&gt;0),$V552/365*($S552-CL552+1),$V552/365*(CM552-$R552+1))))),0)</f>
        <v>0</v>
      </c>
      <c r="CO552" s="154">
        <f>CM552+1</f>
        <v>46357</v>
      </c>
      <c r="CP552" s="154">
        <f>CO552+30</f>
        <v>46387</v>
      </c>
      <c r="CQ552" s="158">
        <f>IFERROR(IF(($R552-CP552)&gt;=0,0,IF(($S552-CO552)&lt;0,0,IF(AND(($S552-CP552)&gt;0,(CO552-$R552)&gt;0),$V552/365*(CP552-CO552+1),IF(AND(($S552-CP552)&lt;=0,(CO552-$R552)&gt;0),$V552/365*($S552-CO552+1),$V552/365*(CP552-$R552+1))))),0)</f>
        <v>0</v>
      </c>
    </row>
    <row r="553" s="80" customFormat="1" ht="24" customHeight="1" outlineLevel="2" spans="1:95">
      <c r="A553" s="119"/>
      <c r="B553" s="120"/>
      <c r="C553" s="121"/>
      <c r="D553" s="119"/>
      <c r="E553" s="120"/>
      <c r="F553" s="120"/>
      <c r="G553" s="120"/>
      <c r="H553" s="122"/>
      <c r="I553" s="122"/>
      <c r="J553" s="122">
        <f>Z553+AC553+AF553+AI553+AL553+AO553+AR553+AU553+AX553+BA553+BD553+BG553</f>
        <v>0</v>
      </c>
      <c r="K553" s="122">
        <f>K552+1</f>
        <v>4</v>
      </c>
      <c r="L553" s="147"/>
      <c r="M553" s="148">
        <f>IFERROR(VLOOKUP($L553,'2-2 引出数据_合同数据仓库'!$B$2:$BP$10000,3,FALSE),0)</f>
        <v>0</v>
      </c>
      <c r="N553" s="122"/>
      <c r="O553" s="148">
        <f>IFERROR(VLOOKUP((LEFT(VLOOKUP($L553,'2-2 引出数据_合同数据仓库'!$B$2:$BP$10000,64,FALSE),15)&amp;(RIGHT(VLOOKUP($L553,'2-2 引出数据_合同数据仓库'!$B$2:$BP$10000,64,FALSE),4)+1)),'2-2 引出数据_合同数据仓库'!$B$2:$BP$10000,3,FALSE),0)</f>
        <v>0</v>
      </c>
      <c r="P553" s="122"/>
      <c r="Q553" s="122">
        <f>IFERROR(VLOOKUP($L553,'2-2 引出数据_合同数据仓库'!$B$2:$BP$10000,28,FALSE),0)</f>
        <v>0</v>
      </c>
      <c r="R553" s="122">
        <f>IFERROR(VLOOKUP($L553,'2-2 引出数据_合同数据仓库'!$B$2:$BP$10000,29,FALSE),0)</f>
        <v>0</v>
      </c>
      <c r="S553" s="122">
        <f>IFERROR(VLOOKUP($L553,'2-2 引出数据_合同数据仓库'!$B$2:$BP$10000,4,FALSE),0)</f>
        <v>0</v>
      </c>
      <c r="T553" s="122"/>
      <c r="U553" s="122">
        <f>IFERROR(VLOOKUP($L553,'2-2 引出数据_合同数据仓库'!$B$2:$BP$10000,15,FALSE),0)</f>
        <v>0</v>
      </c>
      <c r="V553" s="122">
        <f>U553/(S553-R553+1)*365</f>
        <v>0</v>
      </c>
      <c r="W553" s="122"/>
      <c r="X553" s="154">
        <v>45658</v>
      </c>
      <c r="Y553" s="154">
        <f>X553+30</f>
        <v>45688</v>
      </c>
      <c r="Z553" s="158">
        <f>IFERROR(IF(($R553-Y553)&gt;=0,0,IF(($S553-X553)&lt;0,0,IF(AND(($S553-Y553)&gt;0,(X553-$R553)&gt;0),$V553/365*(Y553-X553+1),IF(AND(($S553-Y553)&lt;=0,(X553-$R553)&gt;0),$V553/365*($S553-X553+1),$V553/365*(Y553-$R553+1))))),0)</f>
        <v>0</v>
      </c>
      <c r="AA553" s="154">
        <f>Y553+1</f>
        <v>45689</v>
      </c>
      <c r="AB553" s="154">
        <f>AA553+27</f>
        <v>45716</v>
      </c>
      <c r="AC553" s="158">
        <f>IFERROR(IF(($R553-AB553)&gt;=0,0,IF(($S553-AA553)&lt;0,0,IF(AND(($S553-AB553)&gt;0,(AA553-$R553)&gt;0),$V553/365*(AB553-AA553+1),IF(AND(($S553-AB553)&lt;=0,(AA553-$R553)&gt;0),$V553/365*($S553-AA553+1),$V553/365*(AB553-$R553+1))))),0)</f>
        <v>0</v>
      </c>
      <c r="AD553" s="154">
        <f>AB553+1</f>
        <v>45717</v>
      </c>
      <c r="AE553" s="154">
        <f>AD553+30</f>
        <v>45747</v>
      </c>
      <c r="AF553" s="158">
        <f>IFERROR(IF(($R553-AE553)&gt;=0,0,IF(($S553-AD553)&lt;0,0,IF(AND(($S553-AE553)&gt;0,(AD553-$R553)&gt;0),$V553/365*(AE553-AD553+1),IF(AND(($S553-AE553)&lt;=0,(AD553-$R553)&gt;0),$V553/365*($S553-AD553+1),$V553/365*(AE553-$R553+1))))),0)</f>
        <v>0</v>
      </c>
      <c r="AG553" s="154">
        <f>AE553+1</f>
        <v>45748</v>
      </c>
      <c r="AH553" s="154">
        <f>AG553+29</f>
        <v>45777</v>
      </c>
      <c r="AI553" s="158">
        <f>IFERROR(IF(($R553-AH553)&gt;=0,0,IF(($S553-AG553)&lt;0,0,IF(AND(($S553-AH553)&gt;0,(AG553-$R553)&gt;0),$V553/365*(AH553-AG553+1),IF(AND(($S553-AH553)&lt;=0,(AG553-$R553)&gt;0),$V553/365*($S553-AG553+1),$V553/365*(AH553-$R553+1))))),0)</f>
        <v>0</v>
      </c>
      <c r="AJ553" s="154">
        <f>AH553+1</f>
        <v>45778</v>
      </c>
      <c r="AK553" s="154">
        <f>AJ553+30</f>
        <v>45808</v>
      </c>
      <c r="AL553" s="158">
        <f>IFERROR(IF(($R553-AK553)&gt;=0,0,IF(($S553-AJ553)&lt;0,0,IF(AND(($S553-AK553)&gt;0,(AJ553-$R553)&gt;0),$V553/365*(AK553-AJ553+1),IF(AND(($S553-AK553)&lt;=0,(AJ553-$R553)&gt;0),$V553/365*($S553-AJ553+1),$V553/365*(AK553-$R553+1))))),0)</f>
        <v>0</v>
      </c>
      <c r="AM553" s="154">
        <f>AK553+1</f>
        <v>45809</v>
      </c>
      <c r="AN553" s="154">
        <f>AM553+29</f>
        <v>45838</v>
      </c>
      <c r="AO553" s="158">
        <f>IFERROR(IF(($R553-AN553)&gt;=0,0,IF(($S553-AM553)&lt;0,0,IF(AND(($S553-AN553)&gt;0,(AM553-$R553)&gt;0),$V553/365*(AN553-AM553+1),IF(AND(($S553-AN553)&lt;=0,(AM553-$R553)&gt;0),$V553/365*($S553-AM553+1),$V553/365*(AN553-$R553+1))))),0)</f>
        <v>0</v>
      </c>
      <c r="AP553" s="154">
        <f>AN553+1</f>
        <v>45839</v>
      </c>
      <c r="AQ553" s="154">
        <f>AP553+30</f>
        <v>45869</v>
      </c>
      <c r="AR553" s="158">
        <f>IFERROR(IF(($R553-AQ553)&gt;=0,0,IF(($S553-AP553)&lt;0,0,IF(AND(($S553-AQ553)&gt;0,(AP553-$R553)&gt;0),$V553/365*(AQ553-AP553+1),IF(AND(($S553-AQ553)&lt;=0,(AP553-$R553)&gt;0),$V553/365*($S553-AP553+1),$V553/365*(AQ553-$R553+1))))),0)</f>
        <v>0</v>
      </c>
      <c r="AS553" s="154">
        <f>AQ553+1</f>
        <v>45870</v>
      </c>
      <c r="AT553" s="154">
        <f>AS553+30</f>
        <v>45900</v>
      </c>
      <c r="AU553" s="158">
        <f>IFERROR(IF(($R553-AT553)&gt;=0,0,IF(($S553-AS553)&lt;0,0,IF(AND(($S553-AT553)&gt;0,(AS553-$R553)&gt;0),$V553/365*(AT553-AS553+1),IF(AND(($S553-AT553)&lt;=0,(AS553-$R553)&gt;0),$V553/365*($S553-AS553+1),$V553/365*(AT553-$R553+1))))),0)</f>
        <v>0</v>
      </c>
      <c r="AV553" s="154">
        <f>AT553+1</f>
        <v>45901</v>
      </c>
      <c r="AW553" s="154">
        <f>AV553+29</f>
        <v>45930</v>
      </c>
      <c r="AX553" s="158">
        <f>IFERROR(IF(($R553-AW553)&gt;=0,0,IF(($S553-AV553)&lt;0,0,IF(AND(($S553-AW553)&gt;0,(AV553-$R553)&gt;0),$V553/365*(AW553-AV553+1),IF(AND(($S553-AW553)&lt;=0,(AV553-$R553)&gt;0),$V553/365*($S553-AV553+1),$V553/365*(AW553-$R553+1))))),0)</f>
        <v>0</v>
      </c>
      <c r="AY553" s="154">
        <f>AW553+1</f>
        <v>45931</v>
      </c>
      <c r="AZ553" s="154">
        <f>AY553+30</f>
        <v>45961</v>
      </c>
      <c r="BA553" s="158">
        <f>IFERROR(IF(($R553-AZ553)&gt;=0,0,IF(($S553-AY553)&lt;0,0,IF(AND(($S553-AZ553)&gt;0,(AY553-$R553)&gt;0),$V553/365*(AZ553-AY553+1),IF(AND(($S553-AZ553)&lt;=0,(AY553-$R553)&gt;0),$V553/365*($S553-AY553+1),$V553/365*(AZ553-$R553+1))))),0)</f>
        <v>0</v>
      </c>
      <c r="BB553" s="154">
        <f>AZ553+1</f>
        <v>45962</v>
      </c>
      <c r="BC553" s="154">
        <f>BB553+29</f>
        <v>45991</v>
      </c>
      <c r="BD553" s="158">
        <f>IFERROR(IF(($R553-BC553)&gt;=0,0,IF(($S553-BB553)&lt;0,0,IF(AND(($S553-BC553)&gt;0,(BB553-$R553)&gt;0),$V553/365*(BC553-BB553+1),IF(AND(($S553-BC553)&lt;=0,(BB553-$R553)&gt;0),$V553/365*($S553-BB553+1),$V553/365*(BC553-$R553+1))))),0)</f>
        <v>0</v>
      </c>
      <c r="BE553" s="154">
        <f>BC553+1</f>
        <v>45992</v>
      </c>
      <c r="BF553" s="154">
        <f>BE553+30</f>
        <v>46022</v>
      </c>
      <c r="BG553" s="158">
        <f>IFERROR(IF(($R553-BF553)&gt;=0,0,IF(($S553-BE553)&lt;0,0,IF(AND(($S553-BF553)&gt;0,(BE553-$R553)&gt;0),$V553/365*(BF553-BE553+1),IF(AND(($S553-BF553)&lt;=0,(BE553-$R553)&gt;0),$V553/365*($S553-BE553+1),$V553/365*(BF553-$R553+1))))),0)</f>
        <v>0</v>
      </c>
      <c r="BH553" s="154">
        <v>46023</v>
      </c>
      <c r="BI553" s="154">
        <f>BH553+30</f>
        <v>46053</v>
      </c>
      <c r="BJ553" s="158">
        <f>IFERROR(IF(($R553-BI553)&gt;=0,0,IF(($S553-BH553)&lt;0,0,IF(AND(($S553-BI553)&gt;0,(BH553-$R553)&gt;0),$V553/365*(BI553-BH553+1),IF(AND(($S553-BI553)&lt;=0,(BH553-$R553)&gt;0),$V553/365*($S553-BH553+1),$V553/365*(BI553-$R553+1))))),0)</f>
        <v>0</v>
      </c>
      <c r="BK553" s="154">
        <f>BI553+1</f>
        <v>46054</v>
      </c>
      <c r="BL553" s="154">
        <f>BK553+27</f>
        <v>46081</v>
      </c>
      <c r="BM553" s="158">
        <f>IFERROR(IF(($R553-BL553)&gt;=0,0,IF(($S553-BK553)&lt;0,0,IF(AND(($S553-BL553)&gt;0,(BK553-$R553)&gt;0),$V553/365*(BL553-BK553+1),IF(AND(($S553-BL553)&lt;=0,(BK553-$R553)&gt;0),$V553/365*($S553-BK553+1),$V553/365*(BL553-$R553+1))))),0)</f>
        <v>0</v>
      </c>
      <c r="BN553" s="154">
        <f>BL553+1</f>
        <v>46082</v>
      </c>
      <c r="BO553" s="154">
        <f>BN553+30</f>
        <v>46112</v>
      </c>
      <c r="BP553" s="158">
        <f>IFERROR(IF(($R553-BO553)&gt;=0,0,IF(($S553-BN553)&lt;0,0,IF(AND(($S553-BO553)&gt;0,(BN553-$R553)&gt;0),$V553/365*(BO553-BN553+1),IF(AND(($S553-BO553)&lt;=0,(BN553-$R553)&gt;0),$V553/365*($S553-BN553+1),$V553/365*(BO553-$R553+1))))),0)</f>
        <v>0</v>
      </c>
      <c r="BQ553" s="154">
        <f>BO553+1</f>
        <v>46113</v>
      </c>
      <c r="BR553" s="154">
        <f>BQ553+29</f>
        <v>46142</v>
      </c>
      <c r="BS553" s="158">
        <f>IFERROR(IF(($R553-BR553)&gt;=0,0,IF(($S553-BQ553)&lt;0,0,IF(AND(($S553-BR553)&gt;0,(BQ553-$R553)&gt;0),$V553/365*(BR553-BQ553+1),IF(AND(($S553-BR553)&lt;=0,(BQ553-$R553)&gt;0),$V553/365*($S553-BQ553+1),$V553/365*(BR553-$R553+1))))),0)</f>
        <v>0</v>
      </c>
      <c r="BT553" s="154">
        <f>BR553+1</f>
        <v>46143</v>
      </c>
      <c r="BU553" s="154">
        <f>BT553+30</f>
        <v>46173</v>
      </c>
      <c r="BV553" s="158">
        <f>IFERROR(IF(($R553-BU553)&gt;=0,0,IF(($S553-BT553)&lt;0,0,IF(AND(($S553-BU553)&gt;0,(BT553-$R553)&gt;0),$V553/365*(BU553-BT553+1),IF(AND(($S553-BU553)&lt;=0,(BT553-$R553)&gt;0),$V553/365*($S553-BT553+1),$V553/365*(BU553-$R553+1))))),0)</f>
        <v>0</v>
      </c>
      <c r="BW553" s="154">
        <f>BU553+1</f>
        <v>46174</v>
      </c>
      <c r="BX553" s="154">
        <f>BW553+29</f>
        <v>46203</v>
      </c>
      <c r="BY553" s="158">
        <f>IFERROR(IF(($R553-BX553)&gt;=0,0,IF(($S553-BW553)&lt;0,0,IF(AND(($S553-BX553)&gt;0,(BW553-$R553)&gt;0),$V553/365*(BX553-BW553+1),IF(AND(($S553-BX553)&lt;=0,(BW553-$R553)&gt;0),$V553/365*($S553-BW553+1),$V553/365*(BX553-$R553+1))))),0)</f>
        <v>0</v>
      </c>
      <c r="BZ553" s="154">
        <f>BX553+1</f>
        <v>46204</v>
      </c>
      <c r="CA553" s="154">
        <f>BZ553+30</f>
        <v>46234</v>
      </c>
      <c r="CB553" s="158">
        <f>IFERROR(IF(($R553-CA553)&gt;=0,0,IF(($S553-BZ553)&lt;0,0,IF(AND(($S553-CA553)&gt;0,(BZ553-$R553)&gt;0),$V553/365*(CA553-BZ553+1),IF(AND(($S553-CA553)&lt;=0,(BZ553-$R553)&gt;0),$V553/365*($S553-BZ553+1),$V553/365*(CA553-$R553+1))))),0)</f>
        <v>0</v>
      </c>
      <c r="CC553" s="154">
        <f>CA553+1</f>
        <v>46235</v>
      </c>
      <c r="CD553" s="154">
        <f>CC553+30</f>
        <v>46265</v>
      </c>
      <c r="CE553" s="158">
        <f>IFERROR(IF(($R553-CD553)&gt;=0,0,IF(($S553-CC553)&lt;0,0,IF(AND(($S553-CD553)&gt;0,(CC553-$R553)&gt;0),$V553/365*(CD553-CC553+1),IF(AND(($S553-CD553)&lt;=0,(CC553-$R553)&gt;0),$V553/365*($S553-CC553+1),$V553/365*(CD553-$R553+1))))),0)</f>
        <v>0</v>
      </c>
      <c r="CF553" s="154">
        <f>CD553+1</f>
        <v>46266</v>
      </c>
      <c r="CG553" s="154">
        <f>CF553+29</f>
        <v>46295</v>
      </c>
      <c r="CH553" s="158">
        <f>IFERROR(IF(($R553-CG553)&gt;=0,0,IF(($S553-CF553)&lt;0,0,IF(AND(($S553-CG553)&gt;0,(CF553-$R553)&gt;0),$V553/365*(CG553-CF553+1),IF(AND(($S553-CG553)&lt;=0,(CF553-$R553)&gt;0),$V553/365*($S553-CF553+1),$V553/365*(CG553-$R553+1))))),0)</f>
        <v>0</v>
      </c>
      <c r="CI553" s="154">
        <f>CG553+1</f>
        <v>46296</v>
      </c>
      <c r="CJ553" s="154">
        <f>CI553+30</f>
        <v>46326</v>
      </c>
      <c r="CK553" s="158">
        <f>IFERROR(IF(($R553-CJ553)&gt;=0,0,IF(($S553-CI553)&lt;0,0,IF(AND(($S553-CJ553)&gt;0,(CI553-$R553)&gt;0),$V553/365*(CJ553-CI553+1),IF(AND(($S553-CJ553)&lt;=0,(CI553-$R553)&gt;0),$V553/365*($S553-CI553+1),$V553/365*(CJ553-$R553+1))))),0)</f>
        <v>0</v>
      </c>
      <c r="CL553" s="154">
        <f>CJ553+1</f>
        <v>46327</v>
      </c>
      <c r="CM553" s="154">
        <f>CL553+29</f>
        <v>46356</v>
      </c>
      <c r="CN553" s="158">
        <f>IFERROR(IF(($R553-CM553)&gt;=0,0,IF(($S553-CL553)&lt;0,0,IF(AND(($S553-CM553)&gt;0,(CL553-$R553)&gt;0),$V553/365*(CM553-CL553+1),IF(AND(($S553-CM553)&lt;=0,(CL553-$R553)&gt;0),$V553/365*($S553-CL553+1),$V553/365*(CM553-$R553+1))))),0)</f>
        <v>0</v>
      </c>
      <c r="CO553" s="154">
        <f>CM553+1</f>
        <v>46357</v>
      </c>
      <c r="CP553" s="154">
        <f>CO553+30</f>
        <v>46387</v>
      </c>
      <c r="CQ553" s="158">
        <f>IFERROR(IF(($R553-CP553)&gt;=0,0,IF(($S553-CO553)&lt;0,0,IF(AND(($S553-CP553)&gt;0,(CO553-$R553)&gt;0),$V553/365*(CP553-CO553+1),IF(AND(($S553-CP553)&lt;=0,(CO553-$R553)&gt;0),$V553/365*($S553-CO553+1),$V553/365*(CP553-$R553+1))))),0)</f>
        <v>0</v>
      </c>
    </row>
    <row r="554" s="80" customFormat="1" ht="24" customHeight="1" outlineLevel="4" spans="1:95">
      <c r="A554" s="123" t="s">
        <v>2814</v>
      </c>
      <c r="B554" s="124"/>
      <c r="C554" s="124"/>
      <c r="D554" s="124"/>
      <c r="E554" s="124"/>
      <c r="F554" s="124"/>
      <c r="G554" s="125"/>
      <c r="H554" s="126"/>
      <c r="I554" s="126"/>
      <c r="J554" s="126"/>
      <c r="K554" s="126"/>
      <c r="L554" s="149"/>
      <c r="M554" s="149"/>
      <c r="N554" s="149"/>
      <c r="O554" s="149"/>
      <c r="P554" s="126"/>
      <c r="Q554" s="126"/>
      <c r="R554" s="126"/>
      <c r="S554" s="126"/>
      <c r="T554" s="126"/>
      <c r="U554" s="126"/>
      <c r="V554" s="126"/>
      <c r="W554" s="126"/>
      <c r="X554" s="126"/>
      <c r="Y554" s="126"/>
      <c r="Z554" s="126"/>
      <c r="AA554" s="126"/>
      <c r="AB554" s="126"/>
      <c r="AC554" s="126"/>
      <c r="AD554" s="126"/>
      <c r="AE554" s="126"/>
      <c r="AF554" s="126"/>
      <c r="AG554" s="126"/>
      <c r="AH554" s="126"/>
      <c r="AI554" s="126"/>
      <c r="AJ554" s="126"/>
      <c r="AK554" s="126"/>
      <c r="AL554" s="126"/>
      <c r="AM554" s="126"/>
      <c r="AN554" s="126"/>
      <c r="AO554" s="126"/>
      <c r="AP554" s="126"/>
      <c r="AQ554" s="126"/>
      <c r="AR554" s="126"/>
      <c r="AS554" s="126"/>
      <c r="AT554" s="126"/>
      <c r="AU554" s="126"/>
      <c r="AV554" s="126"/>
      <c r="AW554" s="126"/>
      <c r="AX554" s="126"/>
      <c r="AY554" s="126"/>
      <c r="AZ554" s="126"/>
      <c r="BA554" s="126"/>
      <c r="BB554" s="126"/>
      <c r="BC554" s="126"/>
      <c r="BD554" s="126"/>
      <c r="BE554" s="126"/>
      <c r="BF554" s="126"/>
      <c r="BG554" s="126"/>
      <c r="BH554" s="126"/>
      <c r="BI554" s="126"/>
      <c r="BJ554" s="126"/>
      <c r="BK554" s="126"/>
      <c r="BL554" s="126"/>
      <c r="BM554" s="126"/>
      <c r="BN554" s="126"/>
      <c r="BO554" s="126"/>
      <c r="BP554" s="126"/>
      <c r="BQ554" s="126"/>
      <c r="BR554" s="126"/>
      <c r="BS554" s="126"/>
      <c r="BT554" s="126"/>
      <c r="BU554" s="126"/>
      <c r="BV554" s="126"/>
      <c r="BW554" s="126"/>
      <c r="BX554" s="126"/>
      <c r="BY554" s="126"/>
      <c r="BZ554" s="126"/>
      <c r="CA554" s="126"/>
      <c r="CB554" s="126"/>
      <c r="CC554" s="126"/>
      <c r="CD554" s="126"/>
      <c r="CE554" s="126"/>
      <c r="CF554" s="126"/>
      <c r="CG554" s="126"/>
      <c r="CH554" s="126"/>
      <c r="CI554" s="126"/>
      <c r="CJ554" s="126"/>
      <c r="CK554" s="126"/>
      <c r="CL554" s="126"/>
      <c r="CM554" s="126"/>
      <c r="CN554" s="126"/>
      <c r="CO554" s="126"/>
      <c r="CP554" s="126"/>
      <c r="CQ554" s="126"/>
    </row>
    <row r="555" ht="24" customHeight="1" outlineLevel="1" spans="1:95">
      <c r="A555" s="22"/>
      <c r="B555" s="109" t="s">
        <v>792</v>
      </c>
      <c r="C555" s="110" t="s">
        <v>2216</v>
      </c>
      <c r="D555" s="22" t="s">
        <v>2217</v>
      </c>
      <c r="E555" s="109"/>
      <c r="F555" s="109"/>
      <c r="G555" s="109"/>
      <c r="H555" s="111">
        <f>X555+AA555+AD555+AG555+AJ555+AM555+AP555+AS555+AV555+AY555+BB555+BE555</f>
        <v>0</v>
      </c>
      <c r="I555" s="111">
        <f>Y555+AB555+AE555+AH555+AK555+AN555+AQ555+AT555+AW555+AZ555+BC555+BF555</f>
        <v>0</v>
      </c>
      <c r="J555" s="111">
        <f>Z555+AC555+AF555+AI555+AL555+AO555+AR555+AU555+AX555+BA555+BD555+BG555</f>
        <v>0</v>
      </c>
      <c r="K555" s="111"/>
      <c r="L555" s="144"/>
      <c r="M555" s="144"/>
      <c r="N555" s="144"/>
      <c r="O555" s="144"/>
      <c r="P555" s="111"/>
      <c r="Q555" s="111"/>
      <c r="R555" s="111"/>
      <c r="S555" s="111"/>
      <c r="T555" s="111"/>
      <c r="U555" s="111"/>
      <c r="V555" s="111"/>
      <c r="W555" s="111"/>
      <c r="X555" s="111">
        <f>VLOOKUP($C555,'1 预算编制表单'!$C:$BJ,27,FALSE)</f>
        <v>0</v>
      </c>
      <c r="Y555" s="111">
        <f>X555-Z555</f>
        <v>0</v>
      </c>
      <c r="Z555" s="111">
        <f>SUM(Z556:Z560)</f>
        <v>0</v>
      </c>
      <c r="AA555" s="111">
        <f>VLOOKUP($C555,'1 预算编制表单'!$C:$BJ,30,FALSE)</f>
        <v>0</v>
      </c>
      <c r="AB555" s="111">
        <f>AA555-AC555</f>
        <v>0</v>
      </c>
      <c r="AC555" s="111">
        <f>SUM(AC556:AC560)</f>
        <v>0</v>
      </c>
      <c r="AD555" s="111">
        <f>VLOOKUP($C555,'1 预算编制表单'!$C:$BJ,33,FALSE)</f>
        <v>0</v>
      </c>
      <c r="AE555" s="111">
        <f>AD555-AF555</f>
        <v>0</v>
      </c>
      <c r="AF555" s="111">
        <f>SUM(AF556:AF560)</f>
        <v>0</v>
      </c>
      <c r="AG555" s="111">
        <f>VLOOKUP($C555,'1 预算编制表单'!$C:$BJ,36,FALSE)</f>
        <v>0</v>
      </c>
      <c r="AH555" s="111">
        <f>AG555-AI555</f>
        <v>0</v>
      </c>
      <c r="AI555" s="111">
        <f>SUM(AI556:AI560)</f>
        <v>0</v>
      </c>
      <c r="AJ555" s="111">
        <f>VLOOKUP($C555,'1 预算编制表单'!$C:$BJ,39,FALSE)</f>
        <v>0</v>
      </c>
      <c r="AK555" s="111">
        <f>AJ555-AL555</f>
        <v>0</v>
      </c>
      <c r="AL555" s="111">
        <f>SUM(AL556:AL560)</f>
        <v>0</v>
      </c>
      <c r="AM555" s="111">
        <f>VLOOKUP($C555,'1 预算编制表单'!$C:$BJ,42,FALSE)</f>
        <v>0</v>
      </c>
      <c r="AN555" s="111">
        <f>AM555-AO555</f>
        <v>0</v>
      </c>
      <c r="AO555" s="111">
        <f>SUM(AO556:AO560)</f>
        <v>0</v>
      </c>
      <c r="AP555" s="111">
        <f>VLOOKUP($C555,'1 预算编制表单'!$C:$BJ,45,FALSE)</f>
        <v>0</v>
      </c>
      <c r="AQ555" s="111">
        <f>AP555-AR555</f>
        <v>0</v>
      </c>
      <c r="AR555" s="111">
        <f>SUM(AR556:AR560)</f>
        <v>0</v>
      </c>
      <c r="AS555" s="111">
        <f>VLOOKUP($C555,'1 预算编制表单'!$C:$BJ,48,FALSE)</f>
        <v>0</v>
      </c>
      <c r="AT555" s="111">
        <f>AS555-AU555</f>
        <v>0</v>
      </c>
      <c r="AU555" s="111">
        <f>SUM(AU556:AU560)</f>
        <v>0</v>
      </c>
      <c r="AV555" s="111">
        <f>VLOOKUP($C555,'1 预算编制表单'!$C:$BJ,51,FALSE)</f>
        <v>0</v>
      </c>
      <c r="AW555" s="111">
        <f>AV555-AX555</f>
        <v>0</v>
      </c>
      <c r="AX555" s="111">
        <f>SUM(AX556:AX560)</f>
        <v>0</v>
      </c>
      <c r="AY555" s="111">
        <f>VLOOKUP($C555,'1 预算编制表单'!$C:$BJ,54,FALSE)</f>
        <v>0</v>
      </c>
      <c r="AZ555" s="111">
        <f>AY555-BA555</f>
        <v>0</v>
      </c>
      <c r="BA555" s="111">
        <f>SUM(BA556:BA560)</f>
        <v>0</v>
      </c>
      <c r="BB555" s="111">
        <f>VLOOKUP($C555,'1 预算编制表单'!$C:$BJ,57,FALSE)</f>
        <v>0</v>
      </c>
      <c r="BC555" s="111">
        <f>BB555-BD555</f>
        <v>0</v>
      </c>
      <c r="BD555" s="111">
        <f>SUM(BD556:BD560)</f>
        <v>0</v>
      </c>
      <c r="BE555" s="111">
        <f>VLOOKUP($C555,'1 预算编制表单'!$C:$BJ,60,FALSE)</f>
        <v>0</v>
      </c>
      <c r="BF555" s="111">
        <f>BE555-BG555</f>
        <v>0</v>
      </c>
      <c r="BG555" s="111">
        <f>SUM(BG556:BG560)</f>
        <v>0</v>
      </c>
      <c r="BH555" s="111">
        <f>VLOOKUP($C555,'1 预算编制表单'!$C:$BJ,27,FALSE)</f>
        <v>0</v>
      </c>
      <c r="BI555" s="111">
        <f>BH555-BJ555</f>
        <v>0</v>
      </c>
      <c r="BJ555" s="111">
        <f>SUM(BJ556:BJ560)</f>
        <v>0</v>
      </c>
      <c r="BK555" s="111">
        <f>VLOOKUP($C555,'1 预算编制表单'!$C:$BJ,30,FALSE)</f>
        <v>0</v>
      </c>
      <c r="BL555" s="111">
        <f>BK555-BM555</f>
        <v>0</v>
      </c>
      <c r="BM555" s="111">
        <f>SUM(BM556:BM560)</f>
        <v>0</v>
      </c>
      <c r="BN555" s="111">
        <f>VLOOKUP($C555,'1 预算编制表单'!$C:$BJ,33,FALSE)</f>
        <v>0</v>
      </c>
      <c r="BO555" s="111">
        <f>BN555-BP555</f>
        <v>0</v>
      </c>
      <c r="BP555" s="111">
        <f>SUM(BP556:BP560)</f>
        <v>0</v>
      </c>
      <c r="BQ555" s="111">
        <f>VLOOKUP($C555,'1 预算编制表单'!$C:$BJ,36,FALSE)</f>
        <v>0</v>
      </c>
      <c r="BR555" s="111">
        <f>BQ555-BS555</f>
        <v>0</v>
      </c>
      <c r="BS555" s="111">
        <f>SUM(BS556:BS560)</f>
        <v>0</v>
      </c>
      <c r="BT555" s="111">
        <f>VLOOKUP($C555,'1 预算编制表单'!$C:$BJ,39,FALSE)</f>
        <v>0</v>
      </c>
      <c r="BU555" s="111">
        <f>BT555-BV555</f>
        <v>0</v>
      </c>
      <c r="BV555" s="111">
        <f>SUM(BV556:BV560)</f>
        <v>0</v>
      </c>
      <c r="BW555" s="111">
        <f>VLOOKUP($C555,'1 预算编制表单'!$C:$BJ,42,FALSE)</f>
        <v>0</v>
      </c>
      <c r="BX555" s="111">
        <f>BW555-BY555</f>
        <v>0</v>
      </c>
      <c r="BY555" s="111">
        <f>SUM(BY556:BY560)</f>
        <v>0</v>
      </c>
      <c r="BZ555" s="111">
        <f>VLOOKUP($C555,'1 预算编制表单'!$C:$BJ,45,FALSE)</f>
        <v>0</v>
      </c>
      <c r="CA555" s="111">
        <f>BZ555-CB555</f>
        <v>0</v>
      </c>
      <c r="CB555" s="111">
        <f>SUM(CB556:CB560)</f>
        <v>0</v>
      </c>
      <c r="CC555" s="111">
        <f>VLOOKUP($C555,'1 预算编制表单'!$C:$BJ,48,FALSE)</f>
        <v>0</v>
      </c>
      <c r="CD555" s="111">
        <f>CC555-CE555</f>
        <v>0</v>
      </c>
      <c r="CE555" s="111">
        <f>SUM(CE556:CE560)</f>
        <v>0</v>
      </c>
      <c r="CF555" s="111">
        <f>VLOOKUP($C555,'1 预算编制表单'!$C:$BJ,51,FALSE)</f>
        <v>0</v>
      </c>
      <c r="CG555" s="111">
        <f>CF555-CH555</f>
        <v>0</v>
      </c>
      <c r="CH555" s="111">
        <f>SUM(CH556:CH560)</f>
        <v>0</v>
      </c>
      <c r="CI555" s="111">
        <f>VLOOKUP($C555,'1 预算编制表单'!$C:$BJ,54,FALSE)</f>
        <v>0</v>
      </c>
      <c r="CJ555" s="111">
        <f>CI555-CK555</f>
        <v>0</v>
      </c>
      <c r="CK555" s="111">
        <f>SUM(CK556:CK560)</f>
        <v>0</v>
      </c>
      <c r="CL555" s="111">
        <f>VLOOKUP($C555,'1 预算编制表单'!$C:$BJ,57,FALSE)</f>
        <v>0</v>
      </c>
      <c r="CM555" s="111">
        <f>CL555-CN555</f>
        <v>0</v>
      </c>
      <c r="CN555" s="111">
        <f>SUM(CN556:CN560)</f>
        <v>0</v>
      </c>
      <c r="CO555" s="111">
        <f>VLOOKUP($C555,'1 预算编制表单'!$C:$BJ,60,FALSE)</f>
        <v>0</v>
      </c>
      <c r="CP555" s="111">
        <f>CO555-CQ555</f>
        <v>0</v>
      </c>
      <c r="CQ555" s="111">
        <f>SUM(CQ556:CQ560)</f>
        <v>0</v>
      </c>
    </row>
    <row r="556" s="80" customFormat="1" ht="24" customHeight="1" outlineLevel="2" spans="1:95">
      <c r="A556" s="119"/>
      <c r="B556" s="120"/>
      <c r="C556" s="121"/>
      <c r="D556" s="119"/>
      <c r="E556" s="120"/>
      <c r="F556" s="120"/>
      <c r="G556" s="120"/>
      <c r="H556" s="122"/>
      <c r="I556" s="122"/>
      <c r="J556" s="122">
        <f>Z556+AC556+AF556+AI556+AL556+AO556+AR556+AU556+AX556+BA556+BD556+BG556</f>
        <v>0</v>
      </c>
      <c r="K556" s="122">
        <v>1</v>
      </c>
      <c r="L556" s="147"/>
      <c r="M556" s="148">
        <f>IFERROR(VLOOKUP($L556,'2-2 引出数据_合同数据仓库'!$B$2:$BP$10000,3,FALSE),0)</f>
        <v>0</v>
      </c>
      <c r="N556" s="122"/>
      <c r="O556" s="148">
        <f>IFERROR(VLOOKUP((LEFT(VLOOKUP($L556,'2-2 引出数据_合同数据仓库'!$B$2:$BP$10000,64,FALSE),15)&amp;(RIGHT(VLOOKUP($L556,'2-2 引出数据_合同数据仓库'!$B$2:$BP$10000,64,FALSE),4)+1)),'2-2 引出数据_合同数据仓库'!$B$2:$BP$10000,3,FALSE),0)</f>
        <v>0</v>
      </c>
      <c r="P556" s="122"/>
      <c r="Q556" s="122">
        <f>IFERROR(VLOOKUP($L556,'2-2 引出数据_合同数据仓库'!$B$2:$BP$10000,28,FALSE),0)</f>
        <v>0</v>
      </c>
      <c r="R556" s="122">
        <f>IFERROR(VLOOKUP($L556,'2-2 引出数据_合同数据仓库'!$B$2:$BP$10000,29,FALSE),0)</f>
        <v>0</v>
      </c>
      <c r="S556" s="122">
        <f>IFERROR(VLOOKUP($L556,'2-2 引出数据_合同数据仓库'!$B$2:$BP$10000,4,FALSE),0)</f>
        <v>0</v>
      </c>
      <c r="T556" s="122"/>
      <c r="U556" s="122">
        <f>IFERROR(VLOOKUP($L556,'2-2 引出数据_合同数据仓库'!$B$2:$BP$10000,15,FALSE),0)</f>
        <v>0</v>
      </c>
      <c r="V556" s="122">
        <f>U556/(S556-R556+1)*365</f>
        <v>0</v>
      </c>
      <c r="W556" s="122"/>
      <c r="X556" s="154">
        <v>45658</v>
      </c>
      <c r="Y556" s="154">
        <f>X556+30</f>
        <v>45688</v>
      </c>
      <c r="Z556" s="158">
        <f>IFERROR(IF(($R556-Y556)&gt;=0,0,IF(($S556-X556)&lt;0,0,IF(AND(($S556-Y556)&gt;0,(X556-$R556)&gt;0),$V556/365*(Y556-X556+1),IF(AND(($S556-Y556)&lt;=0,(X556-$R556)&gt;0),$V556/365*($S556-X556+1),$V556/365*(Y556-$R556+1))))),0)</f>
        <v>0</v>
      </c>
      <c r="AA556" s="154">
        <f>Y556+1</f>
        <v>45689</v>
      </c>
      <c r="AB556" s="154">
        <f>AA556+27</f>
        <v>45716</v>
      </c>
      <c r="AC556" s="158">
        <f>IFERROR(IF(($R556-AB556)&gt;=0,0,IF(($S556-AA556)&lt;0,0,IF(AND(($S556-AB556)&gt;0,(AA556-$R556)&gt;0),$V556/365*(AB556-AA556+1),IF(AND(($S556-AB556)&lt;=0,(AA556-$R556)&gt;0),$V556/365*($S556-AA556+1),$V556/365*(AB556-$R556+1))))),0)</f>
        <v>0</v>
      </c>
      <c r="AD556" s="154">
        <f>AB556+1</f>
        <v>45717</v>
      </c>
      <c r="AE556" s="154">
        <f>AD556+30</f>
        <v>45747</v>
      </c>
      <c r="AF556" s="158">
        <f>IFERROR(IF(($R556-AE556)&gt;=0,0,IF(($S556-AD556)&lt;0,0,IF(AND(($S556-AE556)&gt;0,(AD556-$R556)&gt;0),$V556/365*(AE556-AD556+1),IF(AND(($S556-AE556)&lt;=0,(AD556-$R556)&gt;0),$V556/365*($S556-AD556+1),$V556/365*(AE556-$R556+1))))),0)</f>
        <v>0</v>
      </c>
      <c r="AG556" s="154">
        <f>AE556+1</f>
        <v>45748</v>
      </c>
      <c r="AH556" s="154">
        <f>AG556+29</f>
        <v>45777</v>
      </c>
      <c r="AI556" s="158">
        <f>IFERROR(IF(($R556-AH556)&gt;=0,0,IF(($S556-AG556)&lt;0,0,IF(AND(($S556-AH556)&gt;0,(AG556-$R556)&gt;0),$V556/365*(AH556-AG556+1),IF(AND(($S556-AH556)&lt;=0,(AG556-$R556)&gt;0),$V556/365*($S556-AG556+1),$V556/365*(AH556-$R556+1))))),0)</f>
        <v>0</v>
      </c>
      <c r="AJ556" s="154">
        <f>AH556+1</f>
        <v>45778</v>
      </c>
      <c r="AK556" s="154">
        <f>AJ556+30</f>
        <v>45808</v>
      </c>
      <c r="AL556" s="158">
        <f>IFERROR(IF(($R556-AK556)&gt;=0,0,IF(($S556-AJ556)&lt;0,0,IF(AND(($S556-AK556)&gt;0,(AJ556-$R556)&gt;0),$V556/365*(AK556-AJ556+1),IF(AND(($S556-AK556)&lt;=0,(AJ556-$R556)&gt;0),$V556/365*($S556-AJ556+1),$V556/365*(AK556-$R556+1))))),0)</f>
        <v>0</v>
      </c>
      <c r="AM556" s="154">
        <f>AK556+1</f>
        <v>45809</v>
      </c>
      <c r="AN556" s="154">
        <f>AM556+29</f>
        <v>45838</v>
      </c>
      <c r="AO556" s="158">
        <f>IFERROR(IF(($R556-AN556)&gt;=0,0,IF(($S556-AM556)&lt;0,0,IF(AND(($S556-AN556)&gt;0,(AM556-$R556)&gt;0),$V556/365*(AN556-AM556+1),IF(AND(($S556-AN556)&lt;=0,(AM556-$R556)&gt;0),$V556/365*($S556-AM556+1),$V556/365*(AN556-$R556+1))))),0)</f>
        <v>0</v>
      </c>
      <c r="AP556" s="154">
        <f>AN556+1</f>
        <v>45839</v>
      </c>
      <c r="AQ556" s="154">
        <f>AP556+30</f>
        <v>45869</v>
      </c>
      <c r="AR556" s="158">
        <f>IFERROR(IF(($R556-AQ556)&gt;=0,0,IF(($S556-AP556)&lt;0,0,IF(AND(($S556-AQ556)&gt;0,(AP556-$R556)&gt;0),$V556/365*(AQ556-AP556+1),IF(AND(($S556-AQ556)&lt;=0,(AP556-$R556)&gt;0),$V556/365*($S556-AP556+1),$V556/365*(AQ556-$R556+1))))),0)</f>
        <v>0</v>
      </c>
      <c r="AS556" s="154">
        <f>AQ556+1</f>
        <v>45870</v>
      </c>
      <c r="AT556" s="154">
        <f>AS556+30</f>
        <v>45900</v>
      </c>
      <c r="AU556" s="158">
        <f>IFERROR(IF(($R556-AT556)&gt;=0,0,IF(($S556-AS556)&lt;0,0,IF(AND(($S556-AT556)&gt;0,(AS556-$R556)&gt;0),$V556/365*(AT556-AS556+1),IF(AND(($S556-AT556)&lt;=0,(AS556-$R556)&gt;0),$V556/365*($S556-AS556+1),$V556/365*(AT556-$R556+1))))),0)</f>
        <v>0</v>
      </c>
      <c r="AV556" s="154">
        <f>AT556+1</f>
        <v>45901</v>
      </c>
      <c r="AW556" s="154">
        <f>AV556+29</f>
        <v>45930</v>
      </c>
      <c r="AX556" s="158">
        <f>IFERROR(IF(($R556-AW556)&gt;=0,0,IF(($S556-AV556)&lt;0,0,IF(AND(($S556-AW556)&gt;0,(AV556-$R556)&gt;0),$V556/365*(AW556-AV556+1),IF(AND(($S556-AW556)&lt;=0,(AV556-$R556)&gt;0),$V556/365*($S556-AV556+1),$V556/365*(AW556-$R556+1))))),0)</f>
        <v>0</v>
      </c>
      <c r="AY556" s="154">
        <f>AW556+1</f>
        <v>45931</v>
      </c>
      <c r="AZ556" s="154">
        <f>AY556+30</f>
        <v>45961</v>
      </c>
      <c r="BA556" s="158">
        <f>IFERROR(IF(($R556-AZ556)&gt;=0,0,IF(($S556-AY556)&lt;0,0,IF(AND(($S556-AZ556)&gt;0,(AY556-$R556)&gt;0),$V556/365*(AZ556-AY556+1),IF(AND(($S556-AZ556)&lt;=0,(AY556-$R556)&gt;0),$V556/365*($S556-AY556+1),$V556/365*(AZ556-$R556+1))))),0)</f>
        <v>0</v>
      </c>
      <c r="BB556" s="154">
        <f>AZ556+1</f>
        <v>45962</v>
      </c>
      <c r="BC556" s="154">
        <f>BB556+29</f>
        <v>45991</v>
      </c>
      <c r="BD556" s="158">
        <f>IFERROR(IF(($R556-BC556)&gt;=0,0,IF(($S556-BB556)&lt;0,0,IF(AND(($S556-BC556)&gt;0,(BB556-$R556)&gt;0),$V556/365*(BC556-BB556+1),IF(AND(($S556-BC556)&lt;=0,(BB556-$R556)&gt;0),$V556/365*($S556-BB556+1),$V556/365*(BC556-$R556+1))))),0)</f>
        <v>0</v>
      </c>
      <c r="BE556" s="154">
        <f>BC556+1</f>
        <v>45992</v>
      </c>
      <c r="BF556" s="154">
        <f>BE556+30</f>
        <v>46022</v>
      </c>
      <c r="BG556" s="158">
        <f>IFERROR(IF(($R556-BF556)&gt;=0,0,IF(($S556-BE556)&lt;0,0,IF(AND(($S556-BF556)&gt;0,(BE556-$R556)&gt;0),$V556/365*(BF556-BE556+1),IF(AND(($S556-BF556)&lt;=0,(BE556-$R556)&gt;0),$V556/365*($S556-BE556+1),$V556/365*(BF556-$R556+1))))),0)</f>
        <v>0</v>
      </c>
      <c r="BH556" s="154">
        <v>46023</v>
      </c>
      <c r="BI556" s="154">
        <f>BH556+30</f>
        <v>46053</v>
      </c>
      <c r="BJ556" s="158">
        <f>IFERROR(IF(($R556-BI556)&gt;=0,0,IF(($S556-BH556)&lt;0,0,IF(AND(($S556-BI556)&gt;0,(BH556-$R556)&gt;0),$V556/365*(BI556-BH556+1),IF(AND(($S556-BI556)&lt;=0,(BH556-$R556)&gt;0),$V556/365*($S556-BH556+1),$V556/365*(BI556-$R556+1))))),0)</f>
        <v>0</v>
      </c>
      <c r="BK556" s="154">
        <f>BI556+1</f>
        <v>46054</v>
      </c>
      <c r="BL556" s="154">
        <f>BK556+27</f>
        <v>46081</v>
      </c>
      <c r="BM556" s="158">
        <f>IFERROR(IF(($R556-BL556)&gt;=0,0,IF(($S556-BK556)&lt;0,0,IF(AND(($S556-BL556)&gt;0,(BK556-$R556)&gt;0),$V556/365*(BL556-BK556+1),IF(AND(($S556-BL556)&lt;=0,(BK556-$R556)&gt;0),$V556/365*($S556-BK556+1),$V556/365*(BL556-$R556+1))))),0)</f>
        <v>0</v>
      </c>
      <c r="BN556" s="154">
        <f>BL556+1</f>
        <v>46082</v>
      </c>
      <c r="BO556" s="154">
        <f>BN556+30</f>
        <v>46112</v>
      </c>
      <c r="BP556" s="158">
        <f>IFERROR(IF(($R556-BO556)&gt;=0,0,IF(($S556-BN556)&lt;0,0,IF(AND(($S556-BO556)&gt;0,(BN556-$R556)&gt;0),$V556/365*(BO556-BN556+1),IF(AND(($S556-BO556)&lt;=0,(BN556-$R556)&gt;0),$V556/365*($S556-BN556+1),$V556/365*(BO556-$R556+1))))),0)</f>
        <v>0</v>
      </c>
      <c r="BQ556" s="154">
        <f>BO556+1</f>
        <v>46113</v>
      </c>
      <c r="BR556" s="154">
        <f>BQ556+29</f>
        <v>46142</v>
      </c>
      <c r="BS556" s="158">
        <f>IFERROR(IF(($R556-BR556)&gt;=0,0,IF(($S556-BQ556)&lt;0,0,IF(AND(($S556-BR556)&gt;0,(BQ556-$R556)&gt;0),$V556/365*(BR556-BQ556+1),IF(AND(($S556-BR556)&lt;=0,(BQ556-$R556)&gt;0),$V556/365*($S556-BQ556+1),$V556/365*(BR556-$R556+1))))),0)</f>
        <v>0</v>
      </c>
      <c r="BT556" s="154">
        <f>BR556+1</f>
        <v>46143</v>
      </c>
      <c r="BU556" s="154">
        <f>BT556+30</f>
        <v>46173</v>
      </c>
      <c r="BV556" s="158">
        <f>IFERROR(IF(($R556-BU556)&gt;=0,0,IF(($S556-BT556)&lt;0,0,IF(AND(($S556-BU556)&gt;0,(BT556-$R556)&gt;0),$V556/365*(BU556-BT556+1),IF(AND(($S556-BU556)&lt;=0,(BT556-$R556)&gt;0),$V556/365*($S556-BT556+1),$V556/365*(BU556-$R556+1))))),0)</f>
        <v>0</v>
      </c>
      <c r="BW556" s="154">
        <f>BU556+1</f>
        <v>46174</v>
      </c>
      <c r="BX556" s="154">
        <f>BW556+29</f>
        <v>46203</v>
      </c>
      <c r="BY556" s="158">
        <f>IFERROR(IF(($R556-BX556)&gt;=0,0,IF(($S556-BW556)&lt;0,0,IF(AND(($S556-BX556)&gt;0,(BW556-$R556)&gt;0),$V556/365*(BX556-BW556+1),IF(AND(($S556-BX556)&lt;=0,(BW556-$R556)&gt;0),$V556/365*($S556-BW556+1),$V556/365*(BX556-$R556+1))))),0)</f>
        <v>0</v>
      </c>
      <c r="BZ556" s="154">
        <f>BX556+1</f>
        <v>46204</v>
      </c>
      <c r="CA556" s="154">
        <f>BZ556+30</f>
        <v>46234</v>
      </c>
      <c r="CB556" s="158">
        <f>IFERROR(IF(($R556-CA556)&gt;=0,0,IF(($S556-BZ556)&lt;0,0,IF(AND(($S556-CA556)&gt;0,(BZ556-$R556)&gt;0),$V556/365*(CA556-BZ556+1),IF(AND(($S556-CA556)&lt;=0,(BZ556-$R556)&gt;0),$V556/365*($S556-BZ556+1),$V556/365*(CA556-$R556+1))))),0)</f>
        <v>0</v>
      </c>
      <c r="CC556" s="154">
        <f>CA556+1</f>
        <v>46235</v>
      </c>
      <c r="CD556" s="154">
        <f>CC556+30</f>
        <v>46265</v>
      </c>
      <c r="CE556" s="158">
        <f>IFERROR(IF(($R556-CD556)&gt;=0,0,IF(($S556-CC556)&lt;0,0,IF(AND(($S556-CD556)&gt;0,(CC556-$R556)&gt;0),$V556/365*(CD556-CC556+1),IF(AND(($S556-CD556)&lt;=0,(CC556-$R556)&gt;0),$V556/365*($S556-CC556+1),$V556/365*(CD556-$R556+1))))),0)</f>
        <v>0</v>
      </c>
      <c r="CF556" s="154">
        <f>CD556+1</f>
        <v>46266</v>
      </c>
      <c r="CG556" s="154">
        <f>CF556+29</f>
        <v>46295</v>
      </c>
      <c r="CH556" s="158">
        <f>IFERROR(IF(($R556-CG556)&gt;=0,0,IF(($S556-CF556)&lt;0,0,IF(AND(($S556-CG556)&gt;0,(CF556-$R556)&gt;0),$V556/365*(CG556-CF556+1),IF(AND(($S556-CG556)&lt;=0,(CF556-$R556)&gt;0),$V556/365*($S556-CF556+1),$V556/365*(CG556-$R556+1))))),0)</f>
        <v>0</v>
      </c>
      <c r="CI556" s="154">
        <f>CG556+1</f>
        <v>46296</v>
      </c>
      <c r="CJ556" s="154">
        <f>CI556+30</f>
        <v>46326</v>
      </c>
      <c r="CK556" s="158">
        <f>IFERROR(IF(($R556-CJ556)&gt;=0,0,IF(($S556-CI556)&lt;0,0,IF(AND(($S556-CJ556)&gt;0,(CI556-$R556)&gt;0),$V556/365*(CJ556-CI556+1),IF(AND(($S556-CJ556)&lt;=0,(CI556-$R556)&gt;0),$V556/365*($S556-CI556+1),$V556/365*(CJ556-$R556+1))))),0)</f>
        <v>0</v>
      </c>
      <c r="CL556" s="154">
        <f>CJ556+1</f>
        <v>46327</v>
      </c>
      <c r="CM556" s="154">
        <f>CL556+29</f>
        <v>46356</v>
      </c>
      <c r="CN556" s="158">
        <f>IFERROR(IF(($R556-CM556)&gt;=0,0,IF(($S556-CL556)&lt;0,0,IF(AND(($S556-CM556)&gt;0,(CL556-$R556)&gt;0),$V556/365*(CM556-CL556+1),IF(AND(($S556-CM556)&lt;=0,(CL556-$R556)&gt;0),$V556/365*($S556-CL556+1),$V556/365*(CM556-$R556+1))))),0)</f>
        <v>0</v>
      </c>
      <c r="CO556" s="154">
        <f>CM556+1</f>
        <v>46357</v>
      </c>
      <c r="CP556" s="154">
        <f>CO556+30</f>
        <v>46387</v>
      </c>
      <c r="CQ556" s="158">
        <f>IFERROR(IF(($R556-CP556)&gt;=0,0,IF(($S556-CO556)&lt;0,0,IF(AND(($S556-CP556)&gt;0,(CO556-$R556)&gt;0),$V556/365*(CP556-CO556+1),IF(AND(($S556-CP556)&lt;=0,(CO556-$R556)&gt;0),$V556/365*($S556-CO556+1),$V556/365*(CP556-$R556+1))))),0)</f>
        <v>0</v>
      </c>
    </row>
    <row r="557" s="80" customFormat="1" ht="24" customHeight="1" outlineLevel="2" spans="1:95">
      <c r="A557" s="119"/>
      <c r="B557" s="120"/>
      <c r="C557" s="121"/>
      <c r="D557" s="119"/>
      <c r="E557" s="120"/>
      <c r="F557" s="120"/>
      <c r="G557" s="120"/>
      <c r="H557" s="122"/>
      <c r="I557" s="122"/>
      <c r="J557" s="122">
        <f>Z557+AC557+AF557+AI557+AL557+AO557+AR557+AU557+AX557+BA557+BD557+BG557</f>
        <v>0</v>
      </c>
      <c r="K557" s="122">
        <f>K556+1</f>
        <v>2</v>
      </c>
      <c r="L557" s="147"/>
      <c r="M557" s="148">
        <f>IFERROR(VLOOKUP($L557,'2-2 引出数据_合同数据仓库'!$B$2:$BP$10000,3,FALSE),0)</f>
        <v>0</v>
      </c>
      <c r="N557" s="122"/>
      <c r="O557" s="148">
        <f>IFERROR(VLOOKUP((LEFT(VLOOKUP($L557,'2-2 引出数据_合同数据仓库'!$B$2:$BP$10000,64,FALSE),15)&amp;(RIGHT(VLOOKUP($L557,'2-2 引出数据_合同数据仓库'!$B$2:$BP$10000,64,FALSE),4)+1)),'2-2 引出数据_合同数据仓库'!$B$2:$BP$10000,3,FALSE),0)</f>
        <v>0</v>
      </c>
      <c r="P557" s="122"/>
      <c r="Q557" s="122">
        <f>IFERROR(VLOOKUP($L557,'2-2 引出数据_合同数据仓库'!$B$2:$BP$10000,28,FALSE),0)</f>
        <v>0</v>
      </c>
      <c r="R557" s="122">
        <f>IFERROR(VLOOKUP($L557,'2-2 引出数据_合同数据仓库'!$B$2:$BP$10000,29,FALSE),0)</f>
        <v>0</v>
      </c>
      <c r="S557" s="122">
        <f>IFERROR(VLOOKUP($L557,'2-2 引出数据_合同数据仓库'!$B$2:$BP$10000,4,FALSE),0)</f>
        <v>0</v>
      </c>
      <c r="T557" s="122"/>
      <c r="U557" s="122">
        <f>IFERROR(VLOOKUP($L557,'2-2 引出数据_合同数据仓库'!$B$2:$BP$10000,15,FALSE),0)</f>
        <v>0</v>
      </c>
      <c r="V557" s="122">
        <f>U557/(S557-R557+1)*365</f>
        <v>0</v>
      </c>
      <c r="W557" s="122"/>
      <c r="X557" s="154">
        <v>45658</v>
      </c>
      <c r="Y557" s="154">
        <f>X557+30</f>
        <v>45688</v>
      </c>
      <c r="Z557" s="158">
        <f>IFERROR(IF(($R557-Y557)&gt;=0,0,IF(($S557-X557)&lt;0,0,IF(AND(($S557-Y557)&gt;0,(X557-$R557)&gt;0),$V557/365*(Y557-X557+1),IF(AND(($S557-Y557)&lt;=0,(X557-$R557)&gt;0),$V557/365*($S557-X557+1),$V557/365*(Y557-$R557+1))))),0)</f>
        <v>0</v>
      </c>
      <c r="AA557" s="154">
        <f>Y557+1</f>
        <v>45689</v>
      </c>
      <c r="AB557" s="154">
        <f>AA557+27</f>
        <v>45716</v>
      </c>
      <c r="AC557" s="158">
        <f>IFERROR(IF(($R557-AB557)&gt;=0,0,IF(($S557-AA557)&lt;0,0,IF(AND(($S557-AB557)&gt;0,(AA557-$R557)&gt;0),$V557/365*(AB557-AA557+1),IF(AND(($S557-AB557)&lt;=0,(AA557-$R557)&gt;0),$V557/365*($S557-AA557+1),$V557/365*(AB557-$R557+1))))),0)</f>
        <v>0</v>
      </c>
      <c r="AD557" s="154">
        <f>AB557+1</f>
        <v>45717</v>
      </c>
      <c r="AE557" s="154">
        <f>AD557+30</f>
        <v>45747</v>
      </c>
      <c r="AF557" s="158">
        <f>IFERROR(IF(($R557-AE557)&gt;=0,0,IF(($S557-AD557)&lt;0,0,IF(AND(($S557-AE557)&gt;0,(AD557-$R557)&gt;0),$V557/365*(AE557-AD557+1),IF(AND(($S557-AE557)&lt;=0,(AD557-$R557)&gt;0),$V557/365*($S557-AD557+1),$V557/365*(AE557-$R557+1))))),0)</f>
        <v>0</v>
      </c>
      <c r="AG557" s="154">
        <f>AE557+1</f>
        <v>45748</v>
      </c>
      <c r="AH557" s="154">
        <f>AG557+29</f>
        <v>45777</v>
      </c>
      <c r="AI557" s="158">
        <f>IFERROR(IF(($R557-AH557)&gt;=0,0,IF(($S557-AG557)&lt;0,0,IF(AND(($S557-AH557)&gt;0,(AG557-$R557)&gt;0),$V557/365*(AH557-AG557+1),IF(AND(($S557-AH557)&lt;=0,(AG557-$R557)&gt;0),$V557/365*($S557-AG557+1),$V557/365*(AH557-$R557+1))))),0)</f>
        <v>0</v>
      </c>
      <c r="AJ557" s="154">
        <f>AH557+1</f>
        <v>45778</v>
      </c>
      <c r="AK557" s="154">
        <f>AJ557+30</f>
        <v>45808</v>
      </c>
      <c r="AL557" s="158">
        <f>IFERROR(IF(($R557-AK557)&gt;=0,0,IF(($S557-AJ557)&lt;0,0,IF(AND(($S557-AK557)&gt;0,(AJ557-$R557)&gt;0),$V557/365*(AK557-AJ557+1),IF(AND(($S557-AK557)&lt;=0,(AJ557-$R557)&gt;0),$V557/365*($S557-AJ557+1),$V557/365*(AK557-$R557+1))))),0)</f>
        <v>0</v>
      </c>
      <c r="AM557" s="154">
        <f>AK557+1</f>
        <v>45809</v>
      </c>
      <c r="AN557" s="154">
        <f>AM557+29</f>
        <v>45838</v>
      </c>
      <c r="AO557" s="158">
        <f>IFERROR(IF(($R557-AN557)&gt;=0,0,IF(($S557-AM557)&lt;0,0,IF(AND(($S557-AN557)&gt;0,(AM557-$R557)&gt;0),$V557/365*(AN557-AM557+1),IF(AND(($S557-AN557)&lt;=0,(AM557-$R557)&gt;0),$V557/365*($S557-AM557+1),$V557/365*(AN557-$R557+1))))),0)</f>
        <v>0</v>
      </c>
      <c r="AP557" s="154">
        <f>AN557+1</f>
        <v>45839</v>
      </c>
      <c r="AQ557" s="154">
        <f>AP557+30</f>
        <v>45869</v>
      </c>
      <c r="AR557" s="158">
        <f>IFERROR(IF(($R557-AQ557)&gt;=0,0,IF(($S557-AP557)&lt;0,0,IF(AND(($S557-AQ557)&gt;0,(AP557-$R557)&gt;0),$V557/365*(AQ557-AP557+1),IF(AND(($S557-AQ557)&lt;=0,(AP557-$R557)&gt;0),$V557/365*($S557-AP557+1),$V557/365*(AQ557-$R557+1))))),0)</f>
        <v>0</v>
      </c>
      <c r="AS557" s="154">
        <f>AQ557+1</f>
        <v>45870</v>
      </c>
      <c r="AT557" s="154">
        <f>AS557+30</f>
        <v>45900</v>
      </c>
      <c r="AU557" s="158">
        <f>IFERROR(IF(($R557-AT557)&gt;=0,0,IF(($S557-AS557)&lt;0,0,IF(AND(($S557-AT557)&gt;0,(AS557-$R557)&gt;0),$V557/365*(AT557-AS557+1),IF(AND(($S557-AT557)&lt;=0,(AS557-$R557)&gt;0),$V557/365*($S557-AS557+1),$V557/365*(AT557-$R557+1))))),0)</f>
        <v>0</v>
      </c>
      <c r="AV557" s="154">
        <f>AT557+1</f>
        <v>45901</v>
      </c>
      <c r="AW557" s="154">
        <f>AV557+29</f>
        <v>45930</v>
      </c>
      <c r="AX557" s="158">
        <f>IFERROR(IF(($R557-AW557)&gt;=0,0,IF(($S557-AV557)&lt;0,0,IF(AND(($S557-AW557)&gt;0,(AV557-$R557)&gt;0),$V557/365*(AW557-AV557+1),IF(AND(($S557-AW557)&lt;=0,(AV557-$R557)&gt;0),$V557/365*($S557-AV557+1),$V557/365*(AW557-$R557+1))))),0)</f>
        <v>0</v>
      </c>
      <c r="AY557" s="154">
        <f>AW557+1</f>
        <v>45931</v>
      </c>
      <c r="AZ557" s="154">
        <f>AY557+30</f>
        <v>45961</v>
      </c>
      <c r="BA557" s="158">
        <f>IFERROR(IF(($R557-AZ557)&gt;=0,0,IF(($S557-AY557)&lt;0,0,IF(AND(($S557-AZ557)&gt;0,(AY557-$R557)&gt;0),$V557/365*(AZ557-AY557+1),IF(AND(($S557-AZ557)&lt;=0,(AY557-$R557)&gt;0),$V557/365*($S557-AY557+1),$V557/365*(AZ557-$R557+1))))),0)</f>
        <v>0</v>
      </c>
      <c r="BB557" s="154">
        <f>AZ557+1</f>
        <v>45962</v>
      </c>
      <c r="BC557" s="154">
        <f>BB557+29</f>
        <v>45991</v>
      </c>
      <c r="BD557" s="158">
        <f>IFERROR(IF(($R557-BC557)&gt;=0,0,IF(($S557-BB557)&lt;0,0,IF(AND(($S557-BC557)&gt;0,(BB557-$R557)&gt;0),$V557/365*(BC557-BB557+1),IF(AND(($S557-BC557)&lt;=0,(BB557-$R557)&gt;0),$V557/365*($S557-BB557+1),$V557/365*(BC557-$R557+1))))),0)</f>
        <v>0</v>
      </c>
      <c r="BE557" s="154">
        <f>BC557+1</f>
        <v>45992</v>
      </c>
      <c r="BF557" s="154">
        <f>BE557+30</f>
        <v>46022</v>
      </c>
      <c r="BG557" s="158">
        <f>IFERROR(IF(($R557-BF557)&gt;=0,0,IF(($S557-BE557)&lt;0,0,IF(AND(($S557-BF557)&gt;0,(BE557-$R557)&gt;0),$V557/365*(BF557-BE557+1),IF(AND(($S557-BF557)&lt;=0,(BE557-$R557)&gt;0),$V557/365*($S557-BE557+1),$V557/365*(BF557-$R557+1))))),0)</f>
        <v>0</v>
      </c>
      <c r="BH557" s="154">
        <v>46023</v>
      </c>
      <c r="BI557" s="154">
        <f>BH557+30</f>
        <v>46053</v>
      </c>
      <c r="BJ557" s="158">
        <f>IFERROR(IF(($R557-BI557)&gt;=0,0,IF(($S557-BH557)&lt;0,0,IF(AND(($S557-BI557)&gt;0,(BH557-$R557)&gt;0),$V557/365*(BI557-BH557+1),IF(AND(($S557-BI557)&lt;=0,(BH557-$R557)&gt;0),$V557/365*($S557-BH557+1),$V557/365*(BI557-$R557+1))))),0)</f>
        <v>0</v>
      </c>
      <c r="BK557" s="154">
        <f>BI557+1</f>
        <v>46054</v>
      </c>
      <c r="BL557" s="154">
        <f>BK557+27</f>
        <v>46081</v>
      </c>
      <c r="BM557" s="158">
        <f>IFERROR(IF(($R557-BL557)&gt;=0,0,IF(($S557-BK557)&lt;0,0,IF(AND(($S557-BL557)&gt;0,(BK557-$R557)&gt;0),$V557/365*(BL557-BK557+1),IF(AND(($S557-BL557)&lt;=0,(BK557-$R557)&gt;0),$V557/365*($S557-BK557+1),$V557/365*(BL557-$R557+1))))),0)</f>
        <v>0</v>
      </c>
      <c r="BN557" s="154">
        <f>BL557+1</f>
        <v>46082</v>
      </c>
      <c r="BO557" s="154">
        <f>BN557+30</f>
        <v>46112</v>
      </c>
      <c r="BP557" s="158">
        <f>IFERROR(IF(($R557-BO557)&gt;=0,0,IF(($S557-BN557)&lt;0,0,IF(AND(($S557-BO557)&gt;0,(BN557-$R557)&gt;0),$V557/365*(BO557-BN557+1),IF(AND(($S557-BO557)&lt;=0,(BN557-$R557)&gt;0),$V557/365*($S557-BN557+1),$V557/365*(BO557-$R557+1))))),0)</f>
        <v>0</v>
      </c>
      <c r="BQ557" s="154">
        <f>BO557+1</f>
        <v>46113</v>
      </c>
      <c r="BR557" s="154">
        <f>BQ557+29</f>
        <v>46142</v>
      </c>
      <c r="BS557" s="158">
        <f>IFERROR(IF(($R557-BR557)&gt;=0,0,IF(($S557-BQ557)&lt;0,0,IF(AND(($S557-BR557)&gt;0,(BQ557-$R557)&gt;0),$V557/365*(BR557-BQ557+1),IF(AND(($S557-BR557)&lt;=0,(BQ557-$R557)&gt;0),$V557/365*($S557-BQ557+1),$V557/365*(BR557-$R557+1))))),0)</f>
        <v>0</v>
      </c>
      <c r="BT557" s="154">
        <f>BR557+1</f>
        <v>46143</v>
      </c>
      <c r="BU557" s="154">
        <f>BT557+30</f>
        <v>46173</v>
      </c>
      <c r="BV557" s="158">
        <f>IFERROR(IF(($R557-BU557)&gt;=0,0,IF(($S557-BT557)&lt;0,0,IF(AND(($S557-BU557)&gt;0,(BT557-$R557)&gt;0),$V557/365*(BU557-BT557+1),IF(AND(($S557-BU557)&lt;=0,(BT557-$R557)&gt;0),$V557/365*($S557-BT557+1),$V557/365*(BU557-$R557+1))))),0)</f>
        <v>0</v>
      </c>
      <c r="BW557" s="154">
        <f>BU557+1</f>
        <v>46174</v>
      </c>
      <c r="BX557" s="154">
        <f>BW557+29</f>
        <v>46203</v>
      </c>
      <c r="BY557" s="158">
        <f>IFERROR(IF(($R557-BX557)&gt;=0,0,IF(($S557-BW557)&lt;0,0,IF(AND(($S557-BX557)&gt;0,(BW557-$R557)&gt;0),$V557/365*(BX557-BW557+1),IF(AND(($S557-BX557)&lt;=0,(BW557-$R557)&gt;0),$V557/365*($S557-BW557+1),$V557/365*(BX557-$R557+1))))),0)</f>
        <v>0</v>
      </c>
      <c r="BZ557" s="154">
        <f>BX557+1</f>
        <v>46204</v>
      </c>
      <c r="CA557" s="154">
        <f>BZ557+30</f>
        <v>46234</v>
      </c>
      <c r="CB557" s="158">
        <f>IFERROR(IF(($R557-CA557)&gt;=0,0,IF(($S557-BZ557)&lt;0,0,IF(AND(($S557-CA557)&gt;0,(BZ557-$R557)&gt;0),$V557/365*(CA557-BZ557+1),IF(AND(($S557-CA557)&lt;=0,(BZ557-$R557)&gt;0),$V557/365*($S557-BZ557+1),$V557/365*(CA557-$R557+1))))),0)</f>
        <v>0</v>
      </c>
      <c r="CC557" s="154">
        <f>CA557+1</f>
        <v>46235</v>
      </c>
      <c r="CD557" s="154">
        <f>CC557+30</f>
        <v>46265</v>
      </c>
      <c r="CE557" s="158">
        <f>IFERROR(IF(($R557-CD557)&gt;=0,0,IF(($S557-CC557)&lt;0,0,IF(AND(($S557-CD557)&gt;0,(CC557-$R557)&gt;0),$V557/365*(CD557-CC557+1),IF(AND(($S557-CD557)&lt;=0,(CC557-$R557)&gt;0),$V557/365*($S557-CC557+1),$V557/365*(CD557-$R557+1))))),0)</f>
        <v>0</v>
      </c>
      <c r="CF557" s="154">
        <f>CD557+1</f>
        <v>46266</v>
      </c>
      <c r="CG557" s="154">
        <f>CF557+29</f>
        <v>46295</v>
      </c>
      <c r="CH557" s="158">
        <f>IFERROR(IF(($R557-CG557)&gt;=0,0,IF(($S557-CF557)&lt;0,0,IF(AND(($S557-CG557)&gt;0,(CF557-$R557)&gt;0),$V557/365*(CG557-CF557+1),IF(AND(($S557-CG557)&lt;=0,(CF557-$R557)&gt;0),$V557/365*($S557-CF557+1),$V557/365*(CG557-$R557+1))))),0)</f>
        <v>0</v>
      </c>
      <c r="CI557" s="154">
        <f>CG557+1</f>
        <v>46296</v>
      </c>
      <c r="CJ557" s="154">
        <f>CI557+30</f>
        <v>46326</v>
      </c>
      <c r="CK557" s="158">
        <f>IFERROR(IF(($R557-CJ557)&gt;=0,0,IF(($S557-CI557)&lt;0,0,IF(AND(($S557-CJ557)&gt;0,(CI557-$R557)&gt;0),$V557/365*(CJ557-CI557+1),IF(AND(($S557-CJ557)&lt;=0,(CI557-$R557)&gt;0),$V557/365*($S557-CI557+1),$V557/365*(CJ557-$R557+1))))),0)</f>
        <v>0</v>
      </c>
      <c r="CL557" s="154">
        <f>CJ557+1</f>
        <v>46327</v>
      </c>
      <c r="CM557" s="154">
        <f>CL557+29</f>
        <v>46356</v>
      </c>
      <c r="CN557" s="158">
        <f>IFERROR(IF(($R557-CM557)&gt;=0,0,IF(($S557-CL557)&lt;0,0,IF(AND(($S557-CM557)&gt;0,(CL557-$R557)&gt;0),$V557/365*(CM557-CL557+1),IF(AND(($S557-CM557)&lt;=0,(CL557-$R557)&gt;0),$V557/365*($S557-CL557+1),$V557/365*(CM557-$R557+1))))),0)</f>
        <v>0</v>
      </c>
      <c r="CO557" s="154">
        <f>CM557+1</f>
        <v>46357</v>
      </c>
      <c r="CP557" s="154">
        <f>CO557+30</f>
        <v>46387</v>
      </c>
      <c r="CQ557" s="158">
        <f>IFERROR(IF(($R557-CP557)&gt;=0,0,IF(($S557-CO557)&lt;0,0,IF(AND(($S557-CP557)&gt;0,(CO557-$R557)&gt;0),$V557/365*(CP557-CO557+1),IF(AND(($S557-CP557)&lt;=0,(CO557-$R557)&gt;0),$V557/365*($S557-CO557+1),$V557/365*(CP557-$R557+1))))),0)</f>
        <v>0</v>
      </c>
    </row>
    <row r="558" s="80" customFormat="1" ht="24" customHeight="1" outlineLevel="2" spans="1:95">
      <c r="A558" s="119"/>
      <c r="B558" s="120"/>
      <c r="C558" s="121"/>
      <c r="D558" s="119"/>
      <c r="E558" s="120"/>
      <c r="F558" s="120"/>
      <c r="G558" s="120"/>
      <c r="H558" s="122"/>
      <c r="I558" s="122"/>
      <c r="J558" s="122">
        <f>Z558+AC558+AF558+AI558+AL558+AO558+AR558+AU558+AX558+BA558+BD558+BG558</f>
        <v>0</v>
      </c>
      <c r="K558" s="122">
        <f>K557+1</f>
        <v>3</v>
      </c>
      <c r="L558" s="147"/>
      <c r="M558" s="148">
        <f>IFERROR(VLOOKUP($L558,'2-2 引出数据_合同数据仓库'!$B$2:$BP$10000,3,FALSE),0)</f>
        <v>0</v>
      </c>
      <c r="N558" s="122"/>
      <c r="O558" s="148">
        <f>IFERROR(VLOOKUP((LEFT(VLOOKUP($L558,'2-2 引出数据_合同数据仓库'!$B$2:$BP$10000,64,FALSE),15)&amp;(RIGHT(VLOOKUP($L558,'2-2 引出数据_合同数据仓库'!$B$2:$BP$10000,64,FALSE),4)+1)),'2-2 引出数据_合同数据仓库'!$B$2:$BP$10000,3,FALSE),0)</f>
        <v>0</v>
      </c>
      <c r="P558" s="122"/>
      <c r="Q558" s="122">
        <f>IFERROR(VLOOKUP($L558,'2-2 引出数据_合同数据仓库'!$B$2:$BP$10000,28,FALSE),0)</f>
        <v>0</v>
      </c>
      <c r="R558" s="122">
        <f>IFERROR(VLOOKUP($L558,'2-2 引出数据_合同数据仓库'!$B$2:$BP$10000,29,FALSE),0)</f>
        <v>0</v>
      </c>
      <c r="S558" s="122">
        <f>IFERROR(VLOOKUP($L558,'2-2 引出数据_合同数据仓库'!$B$2:$BP$10000,4,FALSE),0)</f>
        <v>0</v>
      </c>
      <c r="T558" s="122"/>
      <c r="U558" s="122">
        <f>IFERROR(VLOOKUP($L558,'2-2 引出数据_合同数据仓库'!$B$2:$BP$10000,15,FALSE),0)</f>
        <v>0</v>
      </c>
      <c r="V558" s="122">
        <f>U558/(S558-R558+1)*365</f>
        <v>0</v>
      </c>
      <c r="W558" s="122"/>
      <c r="X558" s="154">
        <v>45658</v>
      </c>
      <c r="Y558" s="154">
        <f>X558+30</f>
        <v>45688</v>
      </c>
      <c r="Z558" s="158">
        <f>IFERROR(IF(($R558-Y558)&gt;=0,0,IF(($S558-X558)&lt;0,0,IF(AND(($S558-Y558)&gt;0,(X558-$R558)&gt;0),$V558/365*(Y558-X558+1),IF(AND(($S558-Y558)&lt;=0,(X558-$R558)&gt;0),$V558/365*($S558-X558+1),$V558/365*(Y558-$R558+1))))),0)</f>
        <v>0</v>
      </c>
      <c r="AA558" s="154">
        <f>Y558+1</f>
        <v>45689</v>
      </c>
      <c r="AB558" s="154">
        <f>AA558+27</f>
        <v>45716</v>
      </c>
      <c r="AC558" s="158">
        <f>IFERROR(IF(($R558-AB558)&gt;=0,0,IF(($S558-AA558)&lt;0,0,IF(AND(($S558-AB558)&gt;0,(AA558-$R558)&gt;0),$V558/365*(AB558-AA558+1),IF(AND(($S558-AB558)&lt;=0,(AA558-$R558)&gt;0),$V558/365*($S558-AA558+1),$V558/365*(AB558-$R558+1))))),0)</f>
        <v>0</v>
      </c>
      <c r="AD558" s="154">
        <f>AB558+1</f>
        <v>45717</v>
      </c>
      <c r="AE558" s="154">
        <f>AD558+30</f>
        <v>45747</v>
      </c>
      <c r="AF558" s="158">
        <f>IFERROR(IF(($R558-AE558)&gt;=0,0,IF(($S558-AD558)&lt;0,0,IF(AND(($S558-AE558)&gt;0,(AD558-$R558)&gt;0),$V558/365*(AE558-AD558+1),IF(AND(($S558-AE558)&lt;=0,(AD558-$R558)&gt;0),$V558/365*($S558-AD558+1),$V558/365*(AE558-$R558+1))))),0)</f>
        <v>0</v>
      </c>
      <c r="AG558" s="154">
        <f>AE558+1</f>
        <v>45748</v>
      </c>
      <c r="AH558" s="154">
        <f>AG558+29</f>
        <v>45777</v>
      </c>
      <c r="AI558" s="158">
        <f>IFERROR(IF(($R558-AH558)&gt;=0,0,IF(($S558-AG558)&lt;0,0,IF(AND(($S558-AH558)&gt;0,(AG558-$R558)&gt;0),$V558/365*(AH558-AG558+1),IF(AND(($S558-AH558)&lt;=0,(AG558-$R558)&gt;0),$V558/365*($S558-AG558+1),$V558/365*(AH558-$R558+1))))),0)</f>
        <v>0</v>
      </c>
      <c r="AJ558" s="154">
        <f>AH558+1</f>
        <v>45778</v>
      </c>
      <c r="AK558" s="154">
        <f>AJ558+30</f>
        <v>45808</v>
      </c>
      <c r="AL558" s="158">
        <f>IFERROR(IF(($R558-AK558)&gt;=0,0,IF(($S558-AJ558)&lt;0,0,IF(AND(($S558-AK558)&gt;0,(AJ558-$R558)&gt;0),$V558/365*(AK558-AJ558+1),IF(AND(($S558-AK558)&lt;=0,(AJ558-$R558)&gt;0),$V558/365*($S558-AJ558+1),$V558/365*(AK558-$R558+1))))),0)</f>
        <v>0</v>
      </c>
      <c r="AM558" s="154">
        <f>AK558+1</f>
        <v>45809</v>
      </c>
      <c r="AN558" s="154">
        <f>AM558+29</f>
        <v>45838</v>
      </c>
      <c r="AO558" s="158">
        <f>IFERROR(IF(($R558-AN558)&gt;=0,0,IF(($S558-AM558)&lt;0,0,IF(AND(($S558-AN558)&gt;0,(AM558-$R558)&gt;0),$V558/365*(AN558-AM558+1),IF(AND(($S558-AN558)&lt;=0,(AM558-$R558)&gt;0),$V558/365*($S558-AM558+1),$V558/365*(AN558-$R558+1))))),0)</f>
        <v>0</v>
      </c>
      <c r="AP558" s="154">
        <f>AN558+1</f>
        <v>45839</v>
      </c>
      <c r="AQ558" s="154">
        <f>AP558+30</f>
        <v>45869</v>
      </c>
      <c r="AR558" s="158">
        <f>IFERROR(IF(($R558-AQ558)&gt;=0,0,IF(($S558-AP558)&lt;0,0,IF(AND(($S558-AQ558)&gt;0,(AP558-$R558)&gt;0),$V558/365*(AQ558-AP558+1),IF(AND(($S558-AQ558)&lt;=0,(AP558-$R558)&gt;0),$V558/365*($S558-AP558+1),$V558/365*(AQ558-$R558+1))))),0)</f>
        <v>0</v>
      </c>
      <c r="AS558" s="154">
        <f>AQ558+1</f>
        <v>45870</v>
      </c>
      <c r="AT558" s="154">
        <f>AS558+30</f>
        <v>45900</v>
      </c>
      <c r="AU558" s="158">
        <f>IFERROR(IF(($R558-AT558)&gt;=0,0,IF(($S558-AS558)&lt;0,0,IF(AND(($S558-AT558)&gt;0,(AS558-$R558)&gt;0),$V558/365*(AT558-AS558+1),IF(AND(($S558-AT558)&lt;=0,(AS558-$R558)&gt;0),$V558/365*($S558-AS558+1),$V558/365*(AT558-$R558+1))))),0)</f>
        <v>0</v>
      </c>
      <c r="AV558" s="154">
        <f>AT558+1</f>
        <v>45901</v>
      </c>
      <c r="AW558" s="154">
        <f>AV558+29</f>
        <v>45930</v>
      </c>
      <c r="AX558" s="158">
        <f>IFERROR(IF(($R558-AW558)&gt;=0,0,IF(($S558-AV558)&lt;0,0,IF(AND(($S558-AW558)&gt;0,(AV558-$R558)&gt;0),$V558/365*(AW558-AV558+1),IF(AND(($S558-AW558)&lt;=0,(AV558-$R558)&gt;0),$V558/365*($S558-AV558+1),$V558/365*(AW558-$R558+1))))),0)</f>
        <v>0</v>
      </c>
      <c r="AY558" s="154">
        <f>AW558+1</f>
        <v>45931</v>
      </c>
      <c r="AZ558" s="154">
        <f>AY558+30</f>
        <v>45961</v>
      </c>
      <c r="BA558" s="158">
        <f>IFERROR(IF(($R558-AZ558)&gt;=0,0,IF(($S558-AY558)&lt;0,0,IF(AND(($S558-AZ558)&gt;0,(AY558-$R558)&gt;0),$V558/365*(AZ558-AY558+1),IF(AND(($S558-AZ558)&lt;=0,(AY558-$R558)&gt;0),$V558/365*($S558-AY558+1),$V558/365*(AZ558-$R558+1))))),0)</f>
        <v>0</v>
      </c>
      <c r="BB558" s="154">
        <f>AZ558+1</f>
        <v>45962</v>
      </c>
      <c r="BC558" s="154">
        <f>BB558+29</f>
        <v>45991</v>
      </c>
      <c r="BD558" s="158">
        <f>IFERROR(IF(($R558-BC558)&gt;=0,0,IF(($S558-BB558)&lt;0,0,IF(AND(($S558-BC558)&gt;0,(BB558-$R558)&gt;0),$V558/365*(BC558-BB558+1),IF(AND(($S558-BC558)&lt;=0,(BB558-$R558)&gt;0),$V558/365*($S558-BB558+1),$V558/365*(BC558-$R558+1))))),0)</f>
        <v>0</v>
      </c>
      <c r="BE558" s="154">
        <f>BC558+1</f>
        <v>45992</v>
      </c>
      <c r="BF558" s="154">
        <f>BE558+30</f>
        <v>46022</v>
      </c>
      <c r="BG558" s="158">
        <f>IFERROR(IF(($R558-BF558)&gt;=0,0,IF(($S558-BE558)&lt;0,0,IF(AND(($S558-BF558)&gt;0,(BE558-$R558)&gt;0),$V558/365*(BF558-BE558+1),IF(AND(($S558-BF558)&lt;=0,(BE558-$R558)&gt;0),$V558/365*($S558-BE558+1),$V558/365*(BF558-$R558+1))))),0)</f>
        <v>0</v>
      </c>
      <c r="BH558" s="154">
        <v>46023</v>
      </c>
      <c r="BI558" s="154">
        <f>BH558+30</f>
        <v>46053</v>
      </c>
      <c r="BJ558" s="158">
        <f>IFERROR(IF(($R558-BI558)&gt;=0,0,IF(($S558-BH558)&lt;0,0,IF(AND(($S558-BI558)&gt;0,(BH558-$R558)&gt;0),$V558/365*(BI558-BH558+1),IF(AND(($S558-BI558)&lt;=0,(BH558-$R558)&gt;0),$V558/365*($S558-BH558+1),$V558/365*(BI558-$R558+1))))),0)</f>
        <v>0</v>
      </c>
      <c r="BK558" s="154">
        <f>BI558+1</f>
        <v>46054</v>
      </c>
      <c r="BL558" s="154">
        <f>BK558+27</f>
        <v>46081</v>
      </c>
      <c r="BM558" s="158">
        <f>IFERROR(IF(($R558-BL558)&gt;=0,0,IF(($S558-BK558)&lt;0,0,IF(AND(($S558-BL558)&gt;0,(BK558-$R558)&gt;0),$V558/365*(BL558-BK558+1),IF(AND(($S558-BL558)&lt;=0,(BK558-$R558)&gt;0),$V558/365*($S558-BK558+1),$V558/365*(BL558-$R558+1))))),0)</f>
        <v>0</v>
      </c>
      <c r="BN558" s="154">
        <f>BL558+1</f>
        <v>46082</v>
      </c>
      <c r="BO558" s="154">
        <f>BN558+30</f>
        <v>46112</v>
      </c>
      <c r="BP558" s="158">
        <f>IFERROR(IF(($R558-BO558)&gt;=0,0,IF(($S558-BN558)&lt;0,0,IF(AND(($S558-BO558)&gt;0,(BN558-$R558)&gt;0),$V558/365*(BO558-BN558+1),IF(AND(($S558-BO558)&lt;=0,(BN558-$R558)&gt;0),$V558/365*($S558-BN558+1),$V558/365*(BO558-$R558+1))))),0)</f>
        <v>0</v>
      </c>
      <c r="BQ558" s="154">
        <f>BO558+1</f>
        <v>46113</v>
      </c>
      <c r="BR558" s="154">
        <f>BQ558+29</f>
        <v>46142</v>
      </c>
      <c r="BS558" s="158">
        <f>IFERROR(IF(($R558-BR558)&gt;=0,0,IF(($S558-BQ558)&lt;0,0,IF(AND(($S558-BR558)&gt;0,(BQ558-$R558)&gt;0),$V558/365*(BR558-BQ558+1),IF(AND(($S558-BR558)&lt;=0,(BQ558-$R558)&gt;0),$V558/365*($S558-BQ558+1),$V558/365*(BR558-$R558+1))))),0)</f>
        <v>0</v>
      </c>
      <c r="BT558" s="154">
        <f>BR558+1</f>
        <v>46143</v>
      </c>
      <c r="BU558" s="154">
        <f>BT558+30</f>
        <v>46173</v>
      </c>
      <c r="BV558" s="158">
        <f>IFERROR(IF(($R558-BU558)&gt;=0,0,IF(($S558-BT558)&lt;0,0,IF(AND(($S558-BU558)&gt;0,(BT558-$R558)&gt;0),$V558/365*(BU558-BT558+1),IF(AND(($S558-BU558)&lt;=0,(BT558-$R558)&gt;0),$V558/365*($S558-BT558+1),$V558/365*(BU558-$R558+1))))),0)</f>
        <v>0</v>
      </c>
      <c r="BW558" s="154">
        <f>BU558+1</f>
        <v>46174</v>
      </c>
      <c r="BX558" s="154">
        <f>BW558+29</f>
        <v>46203</v>
      </c>
      <c r="BY558" s="158">
        <f>IFERROR(IF(($R558-BX558)&gt;=0,0,IF(($S558-BW558)&lt;0,0,IF(AND(($S558-BX558)&gt;0,(BW558-$R558)&gt;0),$V558/365*(BX558-BW558+1),IF(AND(($S558-BX558)&lt;=0,(BW558-$R558)&gt;0),$V558/365*($S558-BW558+1),$V558/365*(BX558-$R558+1))))),0)</f>
        <v>0</v>
      </c>
      <c r="BZ558" s="154">
        <f>BX558+1</f>
        <v>46204</v>
      </c>
      <c r="CA558" s="154">
        <f>BZ558+30</f>
        <v>46234</v>
      </c>
      <c r="CB558" s="158">
        <f>IFERROR(IF(($R558-CA558)&gt;=0,0,IF(($S558-BZ558)&lt;0,0,IF(AND(($S558-CA558)&gt;0,(BZ558-$R558)&gt;0),$V558/365*(CA558-BZ558+1),IF(AND(($S558-CA558)&lt;=0,(BZ558-$R558)&gt;0),$V558/365*($S558-BZ558+1),$V558/365*(CA558-$R558+1))))),0)</f>
        <v>0</v>
      </c>
      <c r="CC558" s="154">
        <f>CA558+1</f>
        <v>46235</v>
      </c>
      <c r="CD558" s="154">
        <f>CC558+30</f>
        <v>46265</v>
      </c>
      <c r="CE558" s="158">
        <f>IFERROR(IF(($R558-CD558)&gt;=0,0,IF(($S558-CC558)&lt;0,0,IF(AND(($S558-CD558)&gt;0,(CC558-$R558)&gt;0),$V558/365*(CD558-CC558+1),IF(AND(($S558-CD558)&lt;=0,(CC558-$R558)&gt;0),$V558/365*($S558-CC558+1),$V558/365*(CD558-$R558+1))))),0)</f>
        <v>0</v>
      </c>
      <c r="CF558" s="154">
        <f>CD558+1</f>
        <v>46266</v>
      </c>
      <c r="CG558" s="154">
        <f>CF558+29</f>
        <v>46295</v>
      </c>
      <c r="CH558" s="158">
        <f>IFERROR(IF(($R558-CG558)&gt;=0,0,IF(($S558-CF558)&lt;0,0,IF(AND(($S558-CG558)&gt;0,(CF558-$R558)&gt;0),$V558/365*(CG558-CF558+1),IF(AND(($S558-CG558)&lt;=0,(CF558-$R558)&gt;0),$V558/365*($S558-CF558+1),$V558/365*(CG558-$R558+1))))),0)</f>
        <v>0</v>
      </c>
      <c r="CI558" s="154">
        <f>CG558+1</f>
        <v>46296</v>
      </c>
      <c r="CJ558" s="154">
        <f>CI558+30</f>
        <v>46326</v>
      </c>
      <c r="CK558" s="158">
        <f>IFERROR(IF(($R558-CJ558)&gt;=0,0,IF(($S558-CI558)&lt;0,0,IF(AND(($S558-CJ558)&gt;0,(CI558-$R558)&gt;0),$V558/365*(CJ558-CI558+1),IF(AND(($S558-CJ558)&lt;=0,(CI558-$R558)&gt;0),$V558/365*($S558-CI558+1),$V558/365*(CJ558-$R558+1))))),0)</f>
        <v>0</v>
      </c>
      <c r="CL558" s="154">
        <f>CJ558+1</f>
        <v>46327</v>
      </c>
      <c r="CM558" s="154">
        <f>CL558+29</f>
        <v>46356</v>
      </c>
      <c r="CN558" s="158">
        <f>IFERROR(IF(($R558-CM558)&gt;=0,0,IF(($S558-CL558)&lt;0,0,IF(AND(($S558-CM558)&gt;0,(CL558-$R558)&gt;0),$V558/365*(CM558-CL558+1),IF(AND(($S558-CM558)&lt;=0,(CL558-$R558)&gt;0),$V558/365*($S558-CL558+1),$V558/365*(CM558-$R558+1))))),0)</f>
        <v>0</v>
      </c>
      <c r="CO558" s="154">
        <f>CM558+1</f>
        <v>46357</v>
      </c>
      <c r="CP558" s="154">
        <f>CO558+30</f>
        <v>46387</v>
      </c>
      <c r="CQ558" s="158">
        <f>IFERROR(IF(($R558-CP558)&gt;=0,0,IF(($S558-CO558)&lt;0,0,IF(AND(($S558-CP558)&gt;0,(CO558-$R558)&gt;0),$V558/365*(CP558-CO558+1),IF(AND(($S558-CP558)&lt;=0,(CO558-$R558)&gt;0),$V558/365*($S558-CO558+1),$V558/365*(CP558-$R558+1))))),0)</f>
        <v>0</v>
      </c>
    </row>
    <row r="559" s="80" customFormat="1" ht="24" customHeight="1" outlineLevel="2" spans="1:95">
      <c r="A559" s="119"/>
      <c r="B559" s="120"/>
      <c r="C559" s="121"/>
      <c r="D559" s="119"/>
      <c r="E559" s="120"/>
      <c r="F559" s="120"/>
      <c r="G559" s="120"/>
      <c r="H559" s="122"/>
      <c r="I559" s="122"/>
      <c r="J559" s="122">
        <f>Z559+AC559+AF559+AI559+AL559+AO559+AR559+AU559+AX559+BA559+BD559+BG559</f>
        <v>0</v>
      </c>
      <c r="K559" s="122">
        <f>K558+1</f>
        <v>4</v>
      </c>
      <c r="L559" s="147"/>
      <c r="M559" s="148">
        <f>IFERROR(VLOOKUP($L559,'2-2 引出数据_合同数据仓库'!$B$2:$BP$10000,3,FALSE),0)</f>
        <v>0</v>
      </c>
      <c r="N559" s="122"/>
      <c r="O559" s="148">
        <f>IFERROR(VLOOKUP((LEFT(VLOOKUP($L559,'2-2 引出数据_合同数据仓库'!$B$2:$BP$10000,64,FALSE),15)&amp;(RIGHT(VLOOKUP($L559,'2-2 引出数据_合同数据仓库'!$B$2:$BP$10000,64,FALSE),4)+1)),'2-2 引出数据_合同数据仓库'!$B$2:$BP$10000,3,FALSE),0)</f>
        <v>0</v>
      </c>
      <c r="P559" s="122"/>
      <c r="Q559" s="122">
        <f>IFERROR(VLOOKUP($L559,'2-2 引出数据_合同数据仓库'!$B$2:$BP$10000,28,FALSE),0)</f>
        <v>0</v>
      </c>
      <c r="R559" s="122">
        <f>IFERROR(VLOOKUP($L559,'2-2 引出数据_合同数据仓库'!$B$2:$BP$10000,29,FALSE),0)</f>
        <v>0</v>
      </c>
      <c r="S559" s="122">
        <f>IFERROR(VLOOKUP($L559,'2-2 引出数据_合同数据仓库'!$B$2:$BP$10000,4,FALSE),0)</f>
        <v>0</v>
      </c>
      <c r="T559" s="122"/>
      <c r="U559" s="122">
        <f>IFERROR(VLOOKUP($L559,'2-2 引出数据_合同数据仓库'!$B$2:$BP$10000,15,FALSE),0)</f>
        <v>0</v>
      </c>
      <c r="V559" s="122">
        <f>U559/(S559-R559+1)*365</f>
        <v>0</v>
      </c>
      <c r="W559" s="122"/>
      <c r="X559" s="154">
        <v>45658</v>
      </c>
      <c r="Y559" s="154">
        <f>X559+30</f>
        <v>45688</v>
      </c>
      <c r="Z559" s="158">
        <f>IFERROR(IF(($R559-Y559)&gt;=0,0,IF(($S559-X559)&lt;0,0,IF(AND(($S559-Y559)&gt;0,(X559-$R559)&gt;0),$V559/365*(Y559-X559+1),IF(AND(($S559-Y559)&lt;=0,(X559-$R559)&gt;0),$V559/365*($S559-X559+1),$V559/365*(Y559-$R559+1))))),0)</f>
        <v>0</v>
      </c>
      <c r="AA559" s="154">
        <f>Y559+1</f>
        <v>45689</v>
      </c>
      <c r="AB559" s="154">
        <f>AA559+27</f>
        <v>45716</v>
      </c>
      <c r="AC559" s="158">
        <f>IFERROR(IF(($R559-AB559)&gt;=0,0,IF(($S559-AA559)&lt;0,0,IF(AND(($S559-AB559)&gt;0,(AA559-$R559)&gt;0),$V559/365*(AB559-AA559+1),IF(AND(($S559-AB559)&lt;=0,(AA559-$R559)&gt;0),$V559/365*($S559-AA559+1),$V559/365*(AB559-$R559+1))))),0)</f>
        <v>0</v>
      </c>
      <c r="AD559" s="154">
        <f>AB559+1</f>
        <v>45717</v>
      </c>
      <c r="AE559" s="154">
        <f>AD559+30</f>
        <v>45747</v>
      </c>
      <c r="AF559" s="158">
        <f>IFERROR(IF(($R559-AE559)&gt;=0,0,IF(($S559-AD559)&lt;0,0,IF(AND(($S559-AE559)&gt;0,(AD559-$R559)&gt;0),$V559/365*(AE559-AD559+1),IF(AND(($S559-AE559)&lt;=0,(AD559-$R559)&gt;0),$V559/365*($S559-AD559+1),$V559/365*(AE559-$R559+1))))),0)</f>
        <v>0</v>
      </c>
      <c r="AG559" s="154">
        <f>AE559+1</f>
        <v>45748</v>
      </c>
      <c r="AH559" s="154">
        <f>AG559+29</f>
        <v>45777</v>
      </c>
      <c r="AI559" s="158">
        <f>IFERROR(IF(($R559-AH559)&gt;=0,0,IF(($S559-AG559)&lt;0,0,IF(AND(($S559-AH559)&gt;0,(AG559-$R559)&gt;0),$V559/365*(AH559-AG559+1),IF(AND(($S559-AH559)&lt;=0,(AG559-$R559)&gt;0),$V559/365*($S559-AG559+1),$V559/365*(AH559-$R559+1))))),0)</f>
        <v>0</v>
      </c>
      <c r="AJ559" s="154">
        <f>AH559+1</f>
        <v>45778</v>
      </c>
      <c r="AK559" s="154">
        <f>AJ559+30</f>
        <v>45808</v>
      </c>
      <c r="AL559" s="158">
        <f>IFERROR(IF(($R559-AK559)&gt;=0,0,IF(($S559-AJ559)&lt;0,0,IF(AND(($S559-AK559)&gt;0,(AJ559-$R559)&gt;0),$V559/365*(AK559-AJ559+1),IF(AND(($S559-AK559)&lt;=0,(AJ559-$R559)&gt;0),$V559/365*($S559-AJ559+1),$V559/365*(AK559-$R559+1))))),0)</f>
        <v>0</v>
      </c>
      <c r="AM559" s="154">
        <f>AK559+1</f>
        <v>45809</v>
      </c>
      <c r="AN559" s="154">
        <f>AM559+29</f>
        <v>45838</v>
      </c>
      <c r="AO559" s="158">
        <f>IFERROR(IF(($R559-AN559)&gt;=0,0,IF(($S559-AM559)&lt;0,0,IF(AND(($S559-AN559)&gt;0,(AM559-$R559)&gt;0),$V559/365*(AN559-AM559+1),IF(AND(($S559-AN559)&lt;=0,(AM559-$R559)&gt;0),$V559/365*($S559-AM559+1),$V559/365*(AN559-$R559+1))))),0)</f>
        <v>0</v>
      </c>
      <c r="AP559" s="154">
        <f>AN559+1</f>
        <v>45839</v>
      </c>
      <c r="AQ559" s="154">
        <f>AP559+30</f>
        <v>45869</v>
      </c>
      <c r="AR559" s="158">
        <f>IFERROR(IF(($R559-AQ559)&gt;=0,0,IF(($S559-AP559)&lt;0,0,IF(AND(($S559-AQ559)&gt;0,(AP559-$R559)&gt;0),$V559/365*(AQ559-AP559+1),IF(AND(($S559-AQ559)&lt;=0,(AP559-$R559)&gt;0),$V559/365*($S559-AP559+1),$V559/365*(AQ559-$R559+1))))),0)</f>
        <v>0</v>
      </c>
      <c r="AS559" s="154">
        <f>AQ559+1</f>
        <v>45870</v>
      </c>
      <c r="AT559" s="154">
        <f>AS559+30</f>
        <v>45900</v>
      </c>
      <c r="AU559" s="158">
        <f>IFERROR(IF(($R559-AT559)&gt;=0,0,IF(($S559-AS559)&lt;0,0,IF(AND(($S559-AT559)&gt;0,(AS559-$R559)&gt;0),$V559/365*(AT559-AS559+1),IF(AND(($S559-AT559)&lt;=0,(AS559-$R559)&gt;0),$V559/365*($S559-AS559+1),$V559/365*(AT559-$R559+1))))),0)</f>
        <v>0</v>
      </c>
      <c r="AV559" s="154">
        <f>AT559+1</f>
        <v>45901</v>
      </c>
      <c r="AW559" s="154">
        <f>AV559+29</f>
        <v>45930</v>
      </c>
      <c r="AX559" s="158">
        <f>IFERROR(IF(($R559-AW559)&gt;=0,0,IF(($S559-AV559)&lt;0,0,IF(AND(($S559-AW559)&gt;0,(AV559-$R559)&gt;0),$V559/365*(AW559-AV559+1),IF(AND(($S559-AW559)&lt;=0,(AV559-$R559)&gt;0),$V559/365*($S559-AV559+1),$V559/365*(AW559-$R559+1))))),0)</f>
        <v>0</v>
      </c>
      <c r="AY559" s="154">
        <f>AW559+1</f>
        <v>45931</v>
      </c>
      <c r="AZ559" s="154">
        <f>AY559+30</f>
        <v>45961</v>
      </c>
      <c r="BA559" s="158">
        <f>IFERROR(IF(($R559-AZ559)&gt;=0,0,IF(($S559-AY559)&lt;0,0,IF(AND(($S559-AZ559)&gt;0,(AY559-$R559)&gt;0),$V559/365*(AZ559-AY559+1),IF(AND(($S559-AZ559)&lt;=0,(AY559-$R559)&gt;0),$V559/365*($S559-AY559+1),$V559/365*(AZ559-$R559+1))))),0)</f>
        <v>0</v>
      </c>
      <c r="BB559" s="154">
        <f>AZ559+1</f>
        <v>45962</v>
      </c>
      <c r="BC559" s="154">
        <f>BB559+29</f>
        <v>45991</v>
      </c>
      <c r="BD559" s="158">
        <f>IFERROR(IF(($R559-BC559)&gt;=0,0,IF(($S559-BB559)&lt;0,0,IF(AND(($S559-BC559)&gt;0,(BB559-$R559)&gt;0),$V559/365*(BC559-BB559+1),IF(AND(($S559-BC559)&lt;=0,(BB559-$R559)&gt;0),$V559/365*($S559-BB559+1),$V559/365*(BC559-$R559+1))))),0)</f>
        <v>0</v>
      </c>
      <c r="BE559" s="154">
        <f>BC559+1</f>
        <v>45992</v>
      </c>
      <c r="BF559" s="154">
        <f>BE559+30</f>
        <v>46022</v>
      </c>
      <c r="BG559" s="158">
        <f>IFERROR(IF(($R559-BF559)&gt;=0,0,IF(($S559-BE559)&lt;0,0,IF(AND(($S559-BF559)&gt;0,(BE559-$R559)&gt;0),$V559/365*(BF559-BE559+1),IF(AND(($S559-BF559)&lt;=0,(BE559-$R559)&gt;0),$V559/365*($S559-BE559+1),$V559/365*(BF559-$R559+1))))),0)</f>
        <v>0</v>
      </c>
      <c r="BH559" s="154">
        <v>46023</v>
      </c>
      <c r="BI559" s="154">
        <f>BH559+30</f>
        <v>46053</v>
      </c>
      <c r="BJ559" s="158">
        <f>IFERROR(IF(($R559-BI559)&gt;=0,0,IF(($S559-BH559)&lt;0,0,IF(AND(($S559-BI559)&gt;0,(BH559-$R559)&gt;0),$V559/365*(BI559-BH559+1),IF(AND(($S559-BI559)&lt;=0,(BH559-$R559)&gt;0),$V559/365*($S559-BH559+1),$V559/365*(BI559-$R559+1))))),0)</f>
        <v>0</v>
      </c>
      <c r="BK559" s="154">
        <f>BI559+1</f>
        <v>46054</v>
      </c>
      <c r="BL559" s="154">
        <f>BK559+27</f>
        <v>46081</v>
      </c>
      <c r="BM559" s="158">
        <f>IFERROR(IF(($R559-BL559)&gt;=0,0,IF(($S559-BK559)&lt;0,0,IF(AND(($S559-BL559)&gt;0,(BK559-$R559)&gt;0),$V559/365*(BL559-BK559+1),IF(AND(($S559-BL559)&lt;=0,(BK559-$R559)&gt;0),$V559/365*($S559-BK559+1),$V559/365*(BL559-$R559+1))))),0)</f>
        <v>0</v>
      </c>
      <c r="BN559" s="154">
        <f>BL559+1</f>
        <v>46082</v>
      </c>
      <c r="BO559" s="154">
        <f>BN559+30</f>
        <v>46112</v>
      </c>
      <c r="BP559" s="158">
        <f>IFERROR(IF(($R559-BO559)&gt;=0,0,IF(($S559-BN559)&lt;0,0,IF(AND(($S559-BO559)&gt;0,(BN559-$R559)&gt;0),$V559/365*(BO559-BN559+1),IF(AND(($S559-BO559)&lt;=0,(BN559-$R559)&gt;0),$V559/365*($S559-BN559+1),$V559/365*(BO559-$R559+1))))),0)</f>
        <v>0</v>
      </c>
      <c r="BQ559" s="154">
        <f>BO559+1</f>
        <v>46113</v>
      </c>
      <c r="BR559" s="154">
        <f>BQ559+29</f>
        <v>46142</v>
      </c>
      <c r="BS559" s="158">
        <f>IFERROR(IF(($R559-BR559)&gt;=0,0,IF(($S559-BQ559)&lt;0,0,IF(AND(($S559-BR559)&gt;0,(BQ559-$R559)&gt;0),$V559/365*(BR559-BQ559+1),IF(AND(($S559-BR559)&lt;=0,(BQ559-$R559)&gt;0),$V559/365*($S559-BQ559+1),$V559/365*(BR559-$R559+1))))),0)</f>
        <v>0</v>
      </c>
      <c r="BT559" s="154">
        <f>BR559+1</f>
        <v>46143</v>
      </c>
      <c r="BU559" s="154">
        <f>BT559+30</f>
        <v>46173</v>
      </c>
      <c r="BV559" s="158">
        <f>IFERROR(IF(($R559-BU559)&gt;=0,0,IF(($S559-BT559)&lt;0,0,IF(AND(($S559-BU559)&gt;0,(BT559-$R559)&gt;0),$V559/365*(BU559-BT559+1),IF(AND(($S559-BU559)&lt;=0,(BT559-$R559)&gt;0),$V559/365*($S559-BT559+1),$V559/365*(BU559-$R559+1))))),0)</f>
        <v>0</v>
      </c>
      <c r="BW559" s="154">
        <f>BU559+1</f>
        <v>46174</v>
      </c>
      <c r="BX559" s="154">
        <f>BW559+29</f>
        <v>46203</v>
      </c>
      <c r="BY559" s="158">
        <f>IFERROR(IF(($R559-BX559)&gt;=0,0,IF(($S559-BW559)&lt;0,0,IF(AND(($S559-BX559)&gt;0,(BW559-$R559)&gt;0),$V559/365*(BX559-BW559+1),IF(AND(($S559-BX559)&lt;=0,(BW559-$R559)&gt;0),$V559/365*($S559-BW559+1),$V559/365*(BX559-$R559+1))))),0)</f>
        <v>0</v>
      </c>
      <c r="BZ559" s="154">
        <f>BX559+1</f>
        <v>46204</v>
      </c>
      <c r="CA559" s="154">
        <f>BZ559+30</f>
        <v>46234</v>
      </c>
      <c r="CB559" s="158">
        <f>IFERROR(IF(($R559-CA559)&gt;=0,0,IF(($S559-BZ559)&lt;0,0,IF(AND(($S559-CA559)&gt;0,(BZ559-$R559)&gt;0),$V559/365*(CA559-BZ559+1),IF(AND(($S559-CA559)&lt;=0,(BZ559-$R559)&gt;0),$V559/365*($S559-BZ559+1),$V559/365*(CA559-$R559+1))))),0)</f>
        <v>0</v>
      </c>
      <c r="CC559" s="154">
        <f>CA559+1</f>
        <v>46235</v>
      </c>
      <c r="CD559" s="154">
        <f>CC559+30</f>
        <v>46265</v>
      </c>
      <c r="CE559" s="158">
        <f>IFERROR(IF(($R559-CD559)&gt;=0,0,IF(($S559-CC559)&lt;0,0,IF(AND(($S559-CD559)&gt;0,(CC559-$R559)&gt;0),$V559/365*(CD559-CC559+1),IF(AND(($S559-CD559)&lt;=0,(CC559-$R559)&gt;0),$V559/365*($S559-CC559+1),$V559/365*(CD559-$R559+1))))),0)</f>
        <v>0</v>
      </c>
      <c r="CF559" s="154">
        <f>CD559+1</f>
        <v>46266</v>
      </c>
      <c r="CG559" s="154">
        <f>CF559+29</f>
        <v>46295</v>
      </c>
      <c r="CH559" s="158">
        <f>IFERROR(IF(($R559-CG559)&gt;=0,0,IF(($S559-CF559)&lt;0,0,IF(AND(($S559-CG559)&gt;0,(CF559-$R559)&gt;0),$V559/365*(CG559-CF559+1),IF(AND(($S559-CG559)&lt;=0,(CF559-$R559)&gt;0),$V559/365*($S559-CF559+1),$V559/365*(CG559-$R559+1))))),0)</f>
        <v>0</v>
      </c>
      <c r="CI559" s="154">
        <f>CG559+1</f>
        <v>46296</v>
      </c>
      <c r="CJ559" s="154">
        <f>CI559+30</f>
        <v>46326</v>
      </c>
      <c r="CK559" s="158">
        <f>IFERROR(IF(($R559-CJ559)&gt;=0,0,IF(($S559-CI559)&lt;0,0,IF(AND(($S559-CJ559)&gt;0,(CI559-$R559)&gt;0),$V559/365*(CJ559-CI559+1),IF(AND(($S559-CJ559)&lt;=0,(CI559-$R559)&gt;0),$V559/365*($S559-CI559+1),$V559/365*(CJ559-$R559+1))))),0)</f>
        <v>0</v>
      </c>
      <c r="CL559" s="154">
        <f>CJ559+1</f>
        <v>46327</v>
      </c>
      <c r="CM559" s="154">
        <f>CL559+29</f>
        <v>46356</v>
      </c>
      <c r="CN559" s="158">
        <f>IFERROR(IF(($R559-CM559)&gt;=0,0,IF(($S559-CL559)&lt;0,0,IF(AND(($S559-CM559)&gt;0,(CL559-$R559)&gt;0),$V559/365*(CM559-CL559+1),IF(AND(($S559-CM559)&lt;=0,(CL559-$R559)&gt;0),$V559/365*($S559-CL559+1),$V559/365*(CM559-$R559+1))))),0)</f>
        <v>0</v>
      </c>
      <c r="CO559" s="154">
        <f>CM559+1</f>
        <v>46357</v>
      </c>
      <c r="CP559" s="154">
        <f>CO559+30</f>
        <v>46387</v>
      </c>
      <c r="CQ559" s="158">
        <f>IFERROR(IF(($R559-CP559)&gt;=0,0,IF(($S559-CO559)&lt;0,0,IF(AND(($S559-CP559)&gt;0,(CO559-$R559)&gt;0),$V559/365*(CP559-CO559+1),IF(AND(($S559-CP559)&lt;=0,(CO559-$R559)&gt;0),$V559/365*($S559-CO559+1),$V559/365*(CP559-$R559+1))))),0)</f>
        <v>0</v>
      </c>
    </row>
    <row r="560" s="80" customFormat="1" ht="24" customHeight="1" outlineLevel="4" spans="1:95">
      <c r="A560" s="123" t="s">
        <v>2814</v>
      </c>
      <c r="B560" s="124"/>
      <c r="C560" s="124"/>
      <c r="D560" s="124"/>
      <c r="E560" s="124"/>
      <c r="F560" s="124"/>
      <c r="G560" s="125"/>
      <c r="H560" s="126"/>
      <c r="I560" s="126"/>
      <c r="J560" s="126"/>
      <c r="K560" s="126"/>
      <c r="L560" s="149"/>
      <c r="M560" s="149"/>
      <c r="N560" s="149"/>
      <c r="O560" s="149"/>
      <c r="P560" s="126"/>
      <c r="Q560" s="126"/>
      <c r="R560" s="126"/>
      <c r="S560" s="126"/>
      <c r="T560" s="126"/>
      <c r="U560" s="126"/>
      <c r="V560" s="126"/>
      <c r="W560" s="126"/>
      <c r="X560" s="126"/>
      <c r="Y560" s="126"/>
      <c r="Z560" s="126"/>
      <c r="AA560" s="126"/>
      <c r="AB560" s="126"/>
      <c r="AC560" s="126"/>
      <c r="AD560" s="126"/>
      <c r="AE560" s="126"/>
      <c r="AF560" s="126"/>
      <c r="AG560" s="126"/>
      <c r="AH560" s="126"/>
      <c r="AI560" s="126"/>
      <c r="AJ560" s="126"/>
      <c r="AK560" s="126"/>
      <c r="AL560" s="126"/>
      <c r="AM560" s="126"/>
      <c r="AN560" s="126"/>
      <c r="AO560" s="126"/>
      <c r="AP560" s="126"/>
      <c r="AQ560" s="126"/>
      <c r="AR560" s="126"/>
      <c r="AS560" s="126"/>
      <c r="AT560" s="126"/>
      <c r="AU560" s="126"/>
      <c r="AV560" s="126"/>
      <c r="AW560" s="126"/>
      <c r="AX560" s="126"/>
      <c r="AY560" s="126"/>
      <c r="AZ560" s="126"/>
      <c r="BA560" s="126"/>
      <c r="BB560" s="126"/>
      <c r="BC560" s="126"/>
      <c r="BD560" s="126"/>
      <c r="BE560" s="126"/>
      <c r="BF560" s="126"/>
      <c r="BG560" s="126"/>
      <c r="BH560" s="126"/>
      <c r="BI560" s="126"/>
      <c r="BJ560" s="126"/>
      <c r="BK560" s="126"/>
      <c r="BL560" s="126"/>
      <c r="BM560" s="126"/>
      <c r="BN560" s="126"/>
      <c r="BO560" s="126"/>
      <c r="BP560" s="126"/>
      <c r="BQ560" s="126"/>
      <c r="BR560" s="126"/>
      <c r="BS560" s="126"/>
      <c r="BT560" s="126"/>
      <c r="BU560" s="126"/>
      <c r="BV560" s="126"/>
      <c r="BW560" s="126"/>
      <c r="BX560" s="126"/>
      <c r="BY560" s="126"/>
      <c r="BZ560" s="126"/>
      <c r="CA560" s="126"/>
      <c r="CB560" s="126"/>
      <c r="CC560" s="126"/>
      <c r="CD560" s="126"/>
      <c r="CE560" s="126"/>
      <c r="CF560" s="126"/>
      <c r="CG560" s="126"/>
      <c r="CH560" s="126"/>
      <c r="CI560" s="126"/>
      <c r="CJ560" s="126"/>
      <c r="CK560" s="126"/>
      <c r="CL560" s="126"/>
      <c r="CM560" s="126"/>
      <c r="CN560" s="126"/>
      <c r="CO560" s="126"/>
      <c r="CP560" s="126"/>
      <c r="CQ560" s="126"/>
    </row>
    <row r="561" ht="24" customHeight="1" outlineLevel="1" spans="1:95">
      <c r="A561" s="22"/>
      <c r="B561" s="109" t="s">
        <v>792</v>
      </c>
      <c r="C561" s="110" t="s">
        <v>2236</v>
      </c>
      <c r="D561" s="22" t="s">
        <v>2237</v>
      </c>
      <c r="E561" s="109"/>
      <c r="F561" s="109"/>
      <c r="G561" s="109"/>
      <c r="H561" s="111">
        <f>X561+AA561+AD561+AG561+AJ561+AM561+AP561+AS561+AV561+AY561+BB561+BE561</f>
        <v>0</v>
      </c>
      <c r="I561" s="111">
        <f>Y561+AB561+AE561+AH561+AK561+AN561+AQ561+AT561+AW561+AZ561+BC561+BF561</f>
        <v>0</v>
      </c>
      <c r="J561" s="111">
        <f>Z561+AC561+AF561+AI561+AL561+AO561+AR561+AU561+AX561+BA561+BD561+BG561</f>
        <v>0</v>
      </c>
      <c r="K561" s="111"/>
      <c r="L561" s="144"/>
      <c r="M561" s="144"/>
      <c r="N561" s="144"/>
      <c r="O561" s="144"/>
      <c r="P561" s="111"/>
      <c r="Q561" s="111"/>
      <c r="R561" s="111"/>
      <c r="S561" s="111"/>
      <c r="T561" s="111"/>
      <c r="U561" s="111"/>
      <c r="V561" s="111"/>
      <c r="W561" s="111"/>
      <c r="X561" s="111">
        <f>VLOOKUP($C561,'1 预算编制表单'!$C:$BJ,27,FALSE)</f>
        <v>0</v>
      </c>
      <c r="Y561" s="111">
        <f>X561-Z561</f>
        <v>0</v>
      </c>
      <c r="Z561" s="111">
        <f>SUM(Z562:Z566)</f>
        <v>0</v>
      </c>
      <c r="AA561" s="111">
        <f>VLOOKUP($C561,'1 预算编制表单'!$C:$BJ,30,FALSE)</f>
        <v>0</v>
      </c>
      <c r="AB561" s="111">
        <f>AA561-AC561</f>
        <v>0</v>
      </c>
      <c r="AC561" s="111">
        <f>SUM(AC562:AC566)</f>
        <v>0</v>
      </c>
      <c r="AD561" s="111">
        <f>VLOOKUP($C561,'1 预算编制表单'!$C:$BJ,33,FALSE)</f>
        <v>0</v>
      </c>
      <c r="AE561" s="111">
        <f>AD561-AF561</f>
        <v>0</v>
      </c>
      <c r="AF561" s="111">
        <f>SUM(AF562:AF566)</f>
        <v>0</v>
      </c>
      <c r="AG561" s="111">
        <f>VLOOKUP($C561,'1 预算编制表单'!$C:$BJ,36,FALSE)</f>
        <v>0</v>
      </c>
      <c r="AH561" s="111">
        <f>AG561-AI561</f>
        <v>0</v>
      </c>
      <c r="AI561" s="111">
        <f>SUM(AI562:AI566)</f>
        <v>0</v>
      </c>
      <c r="AJ561" s="111">
        <f>VLOOKUP($C561,'1 预算编制表单'!$C:$BJ,39,FALSE)</f>
        <v>0</v>
      </c>
      <c r="AK561" s="111">
        <f>AJ561-AL561</f>
        <v>0</v>
      </c>
      <c r="AL561" s="111">
        <f>SUM(AL562:AL566)</f>
        <v>0</v>
      </c>
      <c r="AM561" s="111">
        <f>VLOOKUP($C561,'1 预算编制表单'!$C:$BJ,42,FALSE)</f>
        <v>0</v>
      </c>
      <c r="AN561" s="111">
        <f>AM561-AO561</f>
        <v>0</v>
      </c>
      <c r="AO561" s="111">
        <f>SUM(AO562:AO566)</f>
        <v>0</v>
      </c>
      <c r="AP561" s="111">
        <f>VLOOKUP($C561,'1 预算编制表单'!$C:$BJ,45,FALSE)</f>
        <v>0</v>
      </c>
      <c r="AQ561" s="111">
        <f>AP561-AR561</f>
        <v>0</v>
      </c>
      <c r="AR561" s="111">
        <f>SUM(AR562:AR566)</f>
        <v>0</v>
      </c>
      <c r="AS561" s="111">
        <f>VLOOKUP($C561,'1 预算编制表单'!$C:$BJ,48,FALSE)</f>
        <v>0</v>
      </c>
      <c r="AT561" s="111">
        <f>AS561-AU561</f>
        <v>0</v>
      </c>
      <c r="AU561" s="111">
        <f>SUM(AU562:AU566)</f>
        <v>0</v>
      </c>
      <c r="AV561" s="111">
        <f>VLOOKUP($C561,'1 预算编制表单'!$C:$BJ,51,FALSE)</f>
        <v>0</v>
      </c>
      <c r="AW561" s="111">
        <f>AV561-AX561</f>
        <v>0</v>
      </c>
      <c r="AX561" s="111">
        <f>SUM(AX562:AX566)</f>
        <v>0</v>
      </c>
      <c r="AY561" s="111">
        <f>VLOOKUP($C561,'1 预算编制表单'!$C:$BJ,54,FALSE)</f>
        <v>0</v>
      </c>
      <c r="AZ561" s="111">
        <f>AY561-BA561</f>
        <v>0</v>
      </c>
      <c r="BA561" s="111">
        <f>SUM(BA562:BA566)</f>
        <v>0</v>
      </c>
      <c r="BB561" s="111">
        <f>VLOOKUP($C561,'1 预算编制表单'!$C:$BJ,57,FALSE)</f>
        <v>0</v>
      </c>
      <c r="BC561" s="111">
        <f>BB561-BD561</f>
        <v>0</v>
      </c>
      <c r="BD561" s="111">
        <f>SUM(BD562:BD566)</f>
        <v>0</v>
      </c>
      <c r="BE561" s="111">
        <f>VLOOKUP($C561,'1 预算编制表单'!$C:$BJ,60,FALSE)</f>
        <v>0</v>
      </c>
      <c r="BF561" s="111">
        <f>BE561-BG561</f>
        <v>0</v>
      </c>
      <c r="BG561" s="111">
        <f>SUM(BG562:BG566)</f>
        <v>0</v>
      </c>
      <c r="BH561" s="111">
        <f>VLOOKUP($C561,'1 预算编制表单'!$C:$BJ,27,FALSE)</f>
        <v>0</v>
      </c>
      <c r="BI561" s="111">
        <f>BH561-BJ561</f>
        <v>0</v>
      </c>
      <c r="BJ561" s="111">
        <f>SUM(BJ562:BJ566)</f>
        <v>0</v>
      </c>
      <c r="BK561" s="111">
        <f>VLOOKUP($C561,'1 预算编制表单'!$C:$BJ,30,FALSE)</f>
        <v>0</v>
      </c>
      <c r="BL561" s="111">
        <f>BK561-BM561</f>
        <v>0</v>
      </c>
      <c r="BM561" s="111">
        <f>SUM(BM562:BM566)</f>
        <v>0</v>
      </c>
      <c r="BN561" s="111">
        <f>VLOOKUP($C561,'1 预算编制表单'!$C:$BJ,33,FALSE)</f>
        <v>0</v>
      </c>
      <c r="BO561" s="111">
        <f>BN561-BP561</f>
        <v>0</v>
      </c>
      <c r="BP561" s="111">
        <f>SUM(BP562:BP566)</f>
        <v>0</v>
      </c>
      <c r="BQ561" s="111">
        <f>VLOOKUP($C561,'1 预算编制表单'!$C:$BJ,36,FALSE)</f>
        <v>0</v>
      </c>
      <c r="BR561" s="111">
        <f>BQ561-BS561</f>
        <v>0</v>
      </c>
      <c r="BS561" s="111">
        <f>SUM(BS562:BS566)</f>
        <v>0</v>
      </c>
      <c r="BT561" s="111">
        <f>VLOOKUP($C561,'1 预算编制表单'!$C:$BJ,39,FALSE)</f>
        <v>0</v>
      </c>
      <c r="BU561" s="111">
        <f>BT561-BV561</f>
        <v>0</v>
      </c>
      <c r="BV561" s="111">
        <f>SUM(BV562:BV566)</f>
        <v>0</v>
      </c>
      <c r="BW561" s="111">
        <f>VLOOKUP($C561,'1 预算编制表单'!$C:$BJ,42,FALSE)</f>
        <v>0</v>
      </c>
      <c r="BX561" s="111">
        <f>BW561-BY561</f>
        <v>0</v>
      </c>
      <c r="BY561" s="111">
        <f>SUM(BY562:BY566)</f>
        <v>0</v>
      </c>
      <c r="BZ561" s="111">
        <f>VLOOKUP($C561,'1 预算编制表单'!$C:$BJ,45,FALSE)</f>
        <v>0</v>
      </c>
      <c r="CA561" s="111">
        <f>BZ561-CB561</f>
        <v>0</v>
      </c>
      <c r="CB561" s="111">
        <f>SUM(CB562:CB566)</f>
        <v>0</v>
      </c>
      <c r="CC561" s="111">
        <f>VLOOKUP($C561,'1 预算编制表单'!$C:$BJ,48,FALSE)</f>
        <v>0</v>
      </c>
      <c r="CD561" s="111">
        <f>CC561-CE561</f>
        <v>0</v>
      </c>
      <c r="CE561" s="111">
        <f>SUM(CE562:CE566)</f>
        <v>0</v>
      </c>
      <c r="CF561" s="111">
        <f>VLOOKUP($C561,'1 预算编制表单'!$C:$BJ,51,FALSE)</f>
        <v>0</v>
      </c>
      <c r="CG561" s="111">
        <f>CF561-CH561</f>
        <v>0</v>
      </c>
      <c r="CH561" s="111">
        <f>SUM(CH562:CH566)</f>
        <v>0</v>
      </c>
      <c r="CI561" s="111">
        <f>VLOOKUP($C561,'1 预算编制表单'!$C:$BJ,54,FALSE)</f>
        <v>0</v>
      </c>
      <c r="CJ561" s="111">
        <f>CI561-CK561</f>
        <v>0</v>
      </c>
      <c r="CK561" s="111">
        <f>SUM(CK562:CK566)</f>
        <v>0</v>
      </c>
      <c r="CL561" s="111">
        <f>VLOOKUP($C561,'1 预算编制表单'!$C:$BJ,57,FALSE)</f>
        <v>0</v>
      </c>
      <c r="CM561" s="111">
        <f>CL561-CN561</f>
        <v>0</v>
      </c>
      <c r="CN561" s="111">
        <f>SUM(CN562:CN566)</f>
        <v>0</v>
      </c>
      <c r="CO561" s="111">
        <f>VLOOKUP($C561,'1 预算编制表单'!$C:$BJ,60,FALSE)</f>
        <v>0</v>
      </c>
      <c r="CP561" s="111">
        <f>CO561-CQ561</f>
        <v>0</v>
      </c>
      <c r="CQ561" s="111">
        <f>SUM(CQ562:CQ566)</f>
        <v>0</v>
      </c>
    </row>
    <row r="562" s="80" customFormat="1" ht="24" customHeight="1" outlineLevel="2" spans="1:95">
      <c r="A562" s="119"/>
      <c r="B562" s="120"/>
      <c r="C562" s="121"/>
      <c r="D562" s="119"/>
      <c r="E562" s="120"/>
      <c r="F562" s="120"/>
      <c r="G562" s="120"/>
      <c r="H562" s="122"/>
      <c r="I562" s="122"/>
      <c r="J562" s="122">
        <f>Z562+AC562+AF562+AI562+AL562+AO562+AR562+AU562+AX562+BA562+BD562+BG562</f>
        <v>0</v>
      </c>
      <c r="K562" s="122">
        <v>1</v>
      </c>
      <c r="L562" s="147"/>
      <c r="M562" s="148">
        <f>IFERROR(VLOOKUP($L562,'2-2 引出数据_合同数据仓库'!$B$2:$BP$10000,3,FALSE),0)</f>
        <v>0</v>
      </c>
      <c r="N562" s="122"/>
      <c r="O562" s="148">
        <f>IFERROR(VLOOKUP((LEFT(VLOOKUP($L562,'2-2 引出数据_合同数据仓库'!$B$2:$BP$10000,64,FALSE),15)&amp;(RIGHT(VLOOKUP($L562,'2-2 引出数据_合同数据仓库'!$B$2:$BP$10000,64,FALSE),4)+1)),'2-2 引出数据_合同数据仓库'!$B$2:$BP$10000,3,FALSE),0)</f>
        <v>0</v>
      </c>
      <c r="P562" s="122"/>
      <c r="Q562" s="122">
        <f>IFERROR(VLOOKUP($L562,'2-2 引出数据_合同数据仓库'!$B$2:$BP$10000,28,FALSE),0)</f>
        <v>0</v>
      </c>
      <c r="R562" s="122">
        <f>IFERROR(VLOOKUP($L562,'2-2 引出数据_合同数据仓库'!$B$2:$BP$10000,29,FALSE),0)</f>
        <v>0</v>
      </c>
      <c r="S562" s="122">
        <f>IFERROR(VLOOKUP($L562,'2-2 引出数据_合同数据仓库'!$B$2:$BP$10000,4,FALSE),0)</f>
        <v>0</v>
      </c>
      <c r="T562" s="122"/>
      <c r="U562" s="122">
        <f>IFERROR(VLOOKUP($L562,'2-2 引出数据_合同数据仓库'!$B$2:$BP$10000,15,FALSE),0)</f>
        <v>0</v>
      </c>
      <c r="V562" s="122">
        <f>U562/(S562-R562+1)*365</f>
        <v>0</v>
      </c>
      <c r="W562" s="122"/>
      <c r="X562" s="154">
        <v>45658</v>
      </c>
      <c r="Y562" s="154">
        <f>X562+30</f>
        <v>45688</v>
      </c>
      <c r="Z562" s="158">
        <f>IFERROR(IF(($R562-Y562)&gt;=0,0,IF(($S562-X562)&lt;0,0,IF(AND(($S562-Y562)&gt;0,(X562-$R562)&gt;0),$V562/365*(Y562-X562+1),IF(AND(($S562-Y562)&lt;=0,(X562-$R562)&gt;0),$V562/365*($S562-X562+1),$V562/365*(Y562-$R562+1))))),0)</f>
        <v>0</v>
      </c>
      <c r="AA562" s="154">
        <f>Y562+1</f>
        <v>45689</v>
      </c>
      <c r="AB562" s="154">
        <f>AA562+27</f>
        <v>45716</v>
      </c>
      <c r="AC562" s="158">
        <f>IFERROR(IF(($R562-AB562)&gt;=0,0,IF(($S562-AA562)&lt;0,0,IF(AND(($S562-AB562)&gt;0,(AA562-$R562)&gt;0),$V562/365*(AB562-AA562+1),IF(AND(($S562-AB562)&lt;=0,(AA562-$R562)&gt;0),$V562/365*($S562-AA562+1),$V562/365*(AB562-$R562+1))))),0)</f>
        <v>0</v>
      </c>
      <c r="AD562" s="154">
        <f>AB562+1</f>
        <v>45717</v>
      </c>
      <c r="AE562" s="154">
        <f>AD562+30</f>
        <v>45747</v>
      </c>
      <c r="AF562" s="158">
        <f>IFERROR(IF(($R562-AE562)&gt;=0,0,IF(($S562-AD562)&lt;0,0,IF(AND(($S562-AE562)&gt;0,(AD562-$R562)&gt;0),$V562/365*(AE562-AD562+1),IF(AND(($S562-AE562)&lt;=0,(AD562-$R562)&gt;0),$V562/365*($S562-AD562+1),$V562/365*(AE562-$R562+1))))),0)</f>
        <v>0</v>
      </c>
      <c r="AG562" s="154">
        <f>AE562+1</f>
        <v>45748</v>
      </c>
      <c r="AH562" s="154">
        <f>AG562+29</f>
        <v>45777</v>
      </c>
      <c r="AI562" s="158">
        <f>IFERROR(IF(($R562-AH562)&gt;=0,0,IF(($S562-AG562)&lt;0,0,IF(AND(($S562-AH562)&gt;0,(AG562-$R562)&gt;0),$V562/365*(AH562-AG562+1),IF(AND(($S562-AH562)&lt;=0,(AG562-$R562)&gt;0),$V562/365*($S562-AG562+1),$V562/365*(AH562-$R562+1))))),0)</f>
        <v>0</v>
      </c>
      <c r="AJ562" s="154">
        <f>AH562+1</f>
        <v>45778</v>
      </c>
      <c r="AK562" s="154">
        <f>AJ562+30</f>
        <v>45808</v>
      </c>
      <c r="AL562" s="158">
        <f>IFERROR(IF(($R562-AK562)&gt;=0,0,IF(($S562-AJ562)&lt;0,0,IF(AND(($S562-AK562)&gt;0,(AJ562-$R562)&gt;0),$V562/365*(AK562-AJ562+1),IF(AND(($S562-AK562)&lt;=0,(AJ562-$R562)&gt;0),$V562/365*($S562-AJ562+1),$V562/365*(AK562-$R562+1))))),0)</f>
        <v>0</v>
      </c>
      <c r="AM562" s="154">
        <f>AK562+1</f>
        <v>45809</v>
      </c>
      <c r="AN562" s="154">
        <f>AM562+29</f>
        <v>45838</v>
      </c>
      <c r="AO562" s="158">
        <f>IFERROR(IF(($R562-AN562)&gt;=0,0,IF(($S562-AM562)&lt;0,0,IF(AND(($S562-AN562)&gt;0,(AM562-$R562)&gt;0),$V562/365*(AN562-AM562+1),IF(AND(($S562-AN562)&lt;=0,(AM562-$R562)&gt;0),$V562/365*($S562-AM562+1),$V562/365*(AN562-$R562+1))))),0)</f>
        <v>0</v>
      </c>
      <c r="AP562" s="154">
        <f>AN562+1</f>
        <v>45839</v>
      </c>
      <c r="AQ562" s="154">
        <f>AP562+30</f>
        <v>45869</v>
      </c>
      <c r="AR562" s="158">
        <f>IFERROR(IF(($R562-AQ562)&gt;=0,0,IF(($S562-AP562)&lt;0,0,IF(AND(($S562-AQ562)&gt;0,(AP562-$R562)&gt;0),$V562/365*(AQ562-AP562+1),IF(AND(($S562-AQ562)&lt;=0,(AP562-$R562)&gt;0),$V562/365*($S562-AP562+1),$V562/365*(AQ562-$R562+1))))),0)</f>
        <v>0</v>
      </c>
      <c r="AS562" s="154">
        <f>AQ562+1</f>
        <v>45870</v>
      </c>
      <c r="AT562" s="154">
        <f>AS562+30</f>
        <v>45900</v>
      </c>
      <c r="AU562" s="158">
        <f>IFERROR(IF(($R562-AT562)&gt;=0,0,IF(($S562-AS562)&lt;0,0,IF(AND(($S562-AT562)&gt;0,(AS562-$R562)&gt;0),$V562/365*(AT562-AS562+1),IF(AND(($S562-AT562)&lt;=0,(AS562-$R562)&gt;0),$V562/365*($S562-AS562+1),$V562/365*(AT562-$R562+1))))),0)</f>
        <v>0</v>
      </c>
      <c r="AV562" s="154">
        <f>AT562+1</f>
        <v>45901</v>
      </c>
      <c r="AW562" s="154">
        <f>AV562+29</f>
        <v>45930</v>
      </c>
      <c r="AX562" s="158">
        <f>IFERROR(IF(($R562-AW562)&gt;=0,0,IF(($S562-AV562)&lt;0,0,IF(AND(($S562-AW562)&gt;0,(AV562-$R562)&gt;0),$V562/365*(AW562-AV562+1),IF(AND(($S562-AW562)&lt;=0,(AV562-$R562)&gt;0),$V562/365*($S562-AV562+1),$V562/365*(AW562-$R562+1))))),0)</f>
        <v>0</v>
      </c>
      <c r="AY562" s="154">
        <f>AW562+1</f>
        <v>45931</v>
      </c>
      <c r="AZ562" s="154">
        <f>AY562+30</f>
        <v>45961</v>
      </c>
      <c r="BA562" s="158">
        <f>IFERROR(IF(($R562-AZ562)&gt;=0,0,IF(($S562-AY562)&lt;0,0,IF(AND(($S562-AZ562)&gt;0,(AY562-$R562)&gt;0),$V562/365*(AZ562-AY562+1),IF(AND(($S562-AZ562)&lt;=0,(AY562-$R562)&gt;0),$V562/365*($S562-AY562+1),$V562/365*(AZ562-$R562+1))))),0)</f>
        <v>0</v>
      </c>
      <c r="BB562" s="154">
        <f>AZ562+1</f>
        <v>45962</v>
      </c>
      <c r="BC562" s="154">
        <f>BB562+29</f>
        <v>45991</v>
      </c>
      <c r="BD562" s="158">
        <f>IFERROR(IF(($R562-BC562)&gt;=0,0,IF(($S562-BB562)&lt;0,0,IF(AND(($S562-BC562)&gt;0,(BB562-$R562)&gt;0),$V562/365*(BC562-BB562+1),IF(AND(($S562-BC562)&lt;=0,(BB562-$R562)&gt;0),$V562/365*($S562-BB562+1),$V562/365*(BC562-$R562+1))))),0)</f>
        <v>0</v>
      </c>
      <c r="BE562" s="154">
        <f>BC562+1</f>
        <v>45992</v>
      </c>
      <c r="BF562" s="154">
        <f>BE562+30</f>
        <v>46022</v>
      </c>
      <c r="BG562" s="158">
        <f>IFERROR(IF(($R562-BF562)&gt;=0,0,IF(($S562-BE562)&lt;0,0,IF(AND(($S562-BF562)&gt;0,(BE562-$R562)&gt;0),$V562/365*(BF562-BE562+1),IF(AND(($S562-BF562)&lt;=0,(BE562-$R562)&gt;0),$V562/365*($S562-BE562+1),$V562/365*(BF562-$R562+1))))),0)</f>
        <v>0</v>
      </c>
      <c r="BH562" s="154">
        <v>46023</v>
      </c>
      <c r="BI562" s="154">
        <f>BH562+30</f>
        <v>46053</v>
      </c>
      <c r="BJ562" s="158">
        <f>IFERROR(IF(($R562-BI562)&gt;=0,0,IF(($S562-BH562)&lt;0,0,IF(AND(($S562-BI562)&gt;0,(BH562-$R562)&gt;0),$V562/365*(BI562-BH562+1),IF(AND(($S562-BI562)&lt;=0,(BH562-$R562)&gt;0),$V562/365*($S562-BH562+1),$V562/365*(BI562-$R562+1))))),0)</f>
        <v>0</v>
      </c>
      <c r="BK562" s="154">
        <f>BI562+1</f>
        <v>46054</v>
      </c>
      <c r="BL562" s="154">
        <f>BK562+27</f>
        <v>46081</v>
      </c>
      <c r="BM562" s="158">
        <f>IFERROR(IF(($R562-BL562)&gt;=0,0,IF(($S562-BK562)&lt;0,0,IF(AND(($S562-BL562)&gt;0,(BK562-$R562)&gt;0),$V562/365*(BL562-BK562+1),IF(AND(($S562-BL562)&lt;=0,(BK562-$R562)&gt;0),$V562/365*($S562-BK562+1),$V562/365*(BL562-$R562+1))))),0)</f>
        <v>0</v>
      </c>
      <c r="BN562" s="154">
        <f>BL562+1</f>
        <v>46082</v>
      </c>
      <c r="BO562" s="154">
        <f>BN562+30</f>
        <v>46112</v>
      </c>
      <c r="BP562" s="158">
        <f>IFERROR(IF(($R562-BO562)&gt;=0,0,IF(($S562-BN562)&lt;0,0,IF(AND(($S562-BO562)&gt;0,(BN562-$R562)&gt;0),$V562/365*(BO562-BN562+1),IF(AND(($S562-BO562)&lt;=0,(BN562-$R562)&gt;0),$V562/365*($S562-BN562+1),$V562/365*(BO562-$R562+1))))),0)</f>
        <v>0</v>
      </c>
      <c r="BQ562" s="154">
        <f>BO562+1</f>
        <v>46113</v>
      </c>
      <c r="BR562" s="154">
        <f>BQ562+29</f>
        <v>46142</v>
      </c>
      <c r="BS562" s="158">
        <f>IFERROR(IF(($R562-BR562)&gt;=0,0,IF(($S562-BQ562)&lt;0,0,IF(AND(($S562-BR562)&gt;0,(BQ562-$R562)&gt;0),$V562/365*(BR562-BQ562+1),IF(AND(($S562-BR562)&lt;=0,(BQ562-$R562)&gt;0),$V562/365*($S562-BQ562+1),$V562/365*(BR562-$R562+1))))),0)</f>
        <v>0</v>
      </c>
      <c r="BT562" s="154">
        <f>BR562+1</f>
        <v>46143</v>
      </c>
      <c r="BU562" s="154">
        <f>BT562+30</f>
        <v>46173</v>
      </c>
      <c r="BV562" s="158">
        <f>IFERROR(IF(($R562-BU562)&gt;=0,0,IF(($S562-BT562)&lt;0,0,IF(AND(($S562-BU562)&gt;0,(BT562-$R562)&gt;0),$V562/365*(BU562-BT562+1),IF(AND(($S562-BU562)&lt;=0,(BT562-$R562)&gt;0),$V562/365*($S562-BT562+1),$V562/365*(BU562-$R562+1))))),0)</f>
        <v>0</v>
      </c>
      <c r="BW562" s="154">
        <f>BU562+1</f>
        <v>46174</v>
      </c>
      <c r="BX562" s="154">
        <f>BW562+29</f>
        <v>46203</v>
      </c>
      <c r="BY562" s="158">
        <f>IFERROR(IF(($R562-BX562)&gt;=0,0,IF(($S562-BW562)&lt;0,0,IF(AND(($S562-BX562)&gt;0,(BW562-$R562)&gt;0),$V562/365*(BX562-BW562+1),IF(AND(($S562-BX562)&lt;=0,(BW562-$R562)&gt;0),$V562/365*($S562-BW562+1),$V562/365*(BX562-$R562+1))))),0)</f>
        <v>0</v>
      </c>
      <c r="BZ562" s="154">
        <f>BX562+1</f>
        <v>46204</v>
      </c>
      <c r="CA562" s="154">
        <f>BZ562+30</f>
        <v>46234</v>
      </c>
      <c r="CB562" s="158">
        <f>IFERROR(IF(($R562-CA562)&gt;=0,0,IF(($S562-BZ562)&lt;0,0,IF(AND(($S562-CA562)&gt;0,(BZ562-$R562)&gt;0),$V562/365*(CA562-BZ562+1),IF(AND(($S562-CA562)&lt;=0,(BZ562-$R562)&gt;0),$V562/365*($S562-BZ562+1),$V562/365*(CA562-$R562+1))))),0)</f>
        <v>0</v>
      </c>
      <c r="CC562" s="154">
        <f>CA562+1</f>
        <v>46235</v>
      </c>
      <c r="CD562" s="154">
        <f>CC562+30</f>
        <v>46265</v>
      </c>
      <c r="CE562" s="158">
        <f>IFERROR(IF(($R562-CD562)&gt;=0,0,IF(($S562-CC562)&lt;0,0,IF(AND(($S562-CD562)&gt;0,(CC562-$R562)&gt;0),$V562/365*(CD562-CC562+1),IF(AND(($S562-CD562)&lt;=0,(CC562-$R562)&gt;0),$V562/365*($S562-CC562+1),$V562/365*(CD562-$R562+1))))),0)</f>
        <v>0</v>
      </c>
      <c r="CF562" s="154">
        <f>CD562+1</f>
        <v>46266</v>
      </c>
      <c r="CG562" s="154">
        <f>CF562+29</f>
        <v>46295</v>
      </c>
      <c r="CH562" s="158">
        <f>IFERROR(IF(($R562-CG562)&gt;=0,0,IF(($S562-CF562)&lt;0,0,IF(AND(($S562-CG562)&gt;0,(CF562-$R562)&gt;0),$V562/365*(CG562-CF562+1),IF(AND(($S562-CG562)&lt;=0,(CF562-$R562)&gt;0),$V562/365*($S562-CF562+1),$V562/365*(CG562-$R562+1))))),0)</f>
        <v>0</v>
      </c>
      <c r="CI562" s="154">
        <f>CG562+1</f>
        <v>46296</v>
      </c>
      <c r="CJ562" s="154">
        <f>CI562+30</f>
        <v>46326</v>
      </c>
      <c r="CK562" s="158">
        <f>IFERROR(IF(($R562-CJ562)&gt;=0,0,IF(($S562-CI562)&lt;0,0,IF(AND(($S562-CJ562)&gt;0,(CI562-$R562)&gt;0),$V562/365*(CJ562-CI562+1),IF(AND(($S562-CJ562)&lt;=0,(CI562-$R562)&gt;0),$V562/365*($S562-CI562+1),$V562/365*(CJ562-$R562+1))))),0)</f>
        <v>0</v>
      </c>
      <c r="CL562" s="154">
        <f>CJ562+1</f>
        <v>46327</v>
      </c>
      <c r="CM562" s="154">
        <f>CL562+29</f>
        <v>46356</v>
      </c>
      <c r="CN562" s="158">
        <f>IFERROR(IF(($R562-CM562)&gt;=0,0,IF(($S562-CL562)&lt;0,0,IF(AND(($S562-CM562)&gt;0,(CL562-$R562)&gt;0),$V562/365*(CM562-CL562+1),IF(AND(($S562-CM562)&lt;=0,(CL562-$R562)&gt;0),$V562/365*($S562-CL562+1),$V562/365*(CM562-$R562+1))))),0)</f>
        <v>0</v>
      </c>
      <c r="CO562" s="154">
        <f>CM562+1</f>
        <v>46357</v>
      </c>
      <c r="CP562" s="154">
        <f>CO562+30</f>
        <v>46387</v>
      </c>
      <c r="CQ562" s="158">
        <f>IFERROR(IF(($R562-CP562)&gt;=0,0,IF(($S562-CO562)&lt;0,0,IF(AND(($S562-CP562)&gt;0,(CO562-$R562)&gt;0),$V562/365*(CP562-CO562+1),IF(AND(($S562-CP562)&lt;=0,(CO562-$R562)&gt;0),$V562/365*($S562-CO562+1),$V562/365*(CP562-$R562+1))))),0)</f>
        <v>0</v>
      </c>
    </row>
    <row r="563" s="80" customFormat="1" ht="24" customHeight="1" outlineLevel="2" spans="1:95">
      <c r="A563" s="119"/>
      <c r="B563" s="120"/>
      <c r="C563" s="121"/>
      <c r="D563" s="119"/>
      <c r="E563" s="120"/>
      <c r="F563" s="120"/>
      <c r="G563" s="120"/>
      <c r="H563" s="122"/>
      <c r="I563" s="122"/>
      <c r="J563" s="122">
        <f>Z563+AC563+AF563+AI563+AL563+AO563+AR563+AU563+AX563+BA563+BD563+BG563</f>
        <v>0</v>
      </c>
      <c r="K563" s="122">
        <f>K562+1</f>
        <v>2</v>
      </c>
      <c r="L563" s="147"/>
      <c r="M563" s="148">
        <f>IFERROR(VLOOKUP($L563,'2-2 引出数据_合同数据仓库'!$B$2:$BP$10000,3,FALSE),0)</f>
        <v>0</v>
      </c>
      <c r="N563" s="122"/>
      <c r="O563" s="148">
        <f>IFERROR(VLOOKUP((LEFT(VLOOKUP($L563,'2-2 引出数据_合同数据仓库'!$B$2:$BP$10000,64,FALSE),15)&amp;(RIGHT(VLOOKUP($L563,'2-2 引出数据_合同数据仓库'!$B$2:$BP$10000,64,FALSE),4)+1)),'2-2 引出数据_合同数据仓库'!$B$2:$BP$10000,3,FALSE),0)</f>
        <v>0</v>
      </c>
      <c r="P563" s="122"/>
      <c r="Q563" s="122">
        <f>IFERROR(VLOOKUP($L563,'2-2 引出数据_合同数据仓库'!$B$2:$BP$10000,28,FALSE),0)</f>
        <v>0</v>
      </c>
      <c r="R563" s="122">
        <f>IFERROR(VLOOKUP($L563,'2-2 引出数据_合同数据仓库'!$B$2:$BP$10000,29,FALSE),0)</f>
        <v>0</v>
      </c>
      <c r="S563" s="122">
        <f>IFERROR(VLOOKUP($L563,'2-2 引出数据_合同数据仓库'!$B$2:$BP$10000,4,FALSE),0)</f>
        <v>0</v>
      </c>
      <c r="T563" s="122"/>
      <c r="U563" s="122">
        <f>IFERROR(VLOOKUP($L563,'2-2 引出数据_合同数据仓库'!$B$2:$BP$10000,15,FALSE),0)</f>
        <v>0</v>
      </c>
      <c r="V563" s="122">
        <f>U563/(S563-R563+1)*365</f>
        <v>0</v>
      </c>
      <c r="W563" s="122"/>
      <c r="X563" s="154">
        <v>45658</v>
      </c>
      <c r="Y563" s="154">
        <f>X563+30</f>
        <v>45688</v>
      </c>
      <c r="Z563" s="158">
        <f>IFERROR(IF(($R563-Y563)&gt;=0,0,IF(($S563-X563)&lt;0,0,IF(AND(($S563-Y563)&gt;0,(X563-$R563)&gt;0),$V563/365*(Y563-X563+1),IF(AND(($S563-Y563)&lt;=0,(X563-$R563)&gt;0),$V563/365*($S563-X563+1),$V563/365*(Y563-$R563+1))))),0)</f>
        <v>0</v>
      </c>
      <c r="AA563" s="154">
        <f>Y563+1</f>
        <v>45689</v>
      </c>
      <c r="AB563" s="154">
        <f>AA563+27</f>
        <v>45716</v>
      </c>
      <c r="AC563" s="158">
        <f>IFERROR(IF(($R563-AB563)&gt;=0,0,IF(($S563-AA563)&lt;0,0,IF(AND(($S563-AB563)&gt;0,(AA563-$R563)&gt;0),$V563/365*(AB563-AA563+1),IF(AND(($S563-AB563)&lt;=0,(AA563-$R563)&gt;0),$V563/365*($S563-AA563+1),$V563/365*(AB563-$R563+1))))),0)</f>
        <v>0</v>
      </c>
      <c r="AD563" s="154">
        <f>AB563+1</f>
        <v>45717</v>
      </c>
      <c r="AE563" s="154">
        <f>AD563+30</f>
        <v>45747</v>
      </c>
      <c r="AF563" s="158">
        <f>IFERROR(IF(($R563-AE563)&gt;=0,0,IF(($S563-AD563)&lt;0,0,IF(AND(($S563-AE563)&gt;0,(AD563-$R563)&gt;0),$V563/365*(AE563-AD563+1),IF(AND(($S563-AE563)&lt;=0,(AD563-$R563)&gt;0),$V563/365*($S563-AD563+1),$V563/365*(AE563-$R563+1))))),0)</f>
        <v>0</v>
      </c>
      <c r="AG563" s="154">
        <f>AE563+1</f>
        <v>45748</v>
      </c>
      <c r="AH563" s="154">
        <f>AG563+29</f>
        <v>45777</v>
      </c>
      <c r="AI563" s="158">
        <f>IFERROR(IF(($R563-AH563)&gt;=0,0,IF(($S563-AG563)&lt;0,0,IF(AND(($S563-AH563)&gt;0,(AG563-$R563)&gt;0),$V563/365*(AH563-AG563+1),IF(AND(($S563-AH563)&lt;=0,(AG563-$R563)&gt;0),$V563/365*($S563-AG563+1),$V563/365*(AH563-$R563+1))))),0)</f>
        <v>0</v>
      </c>
      <c r="AJ563" s="154">
        <f>AH563+1</f>
        <v>45778</v>
      </c>
      <c r="AK563" s="154">
        <f>AJ563+30</f>
        <v>45808</v>
      </c>
      <c r="AL563" s="158">
        <f>IFERROR(IF(($R563-AK563)&gt;=0,0,IF(($S563-AJ563)&lt;0,0,IF(AND(($S563-AK563)&gt;0,(AJ563-$R563)&gt;0),$V563/365*(AK563-AJ563+1),IF(AND(($S563-AK563)&lt;=0,(AJ563-$R563)&gt;0),$V563/365*($S563-AJ563+1),$V563/365*(AK563-$R563+1))))),0)</f>
        <v>0</v>
      </c>
      <c r="AM563" s="154">
        <f>AK563+1</f>
        <v>45809</v>
      </c>
      <c r="AN563" s="154">
        <f>AM563+29</f>
        <v>45838</v>
      </c>
      <c r="AO563" s="158">
        <f>IFERROR(IF(($R563-AN563)&gt;=0,0,IF(($S563-AM563)&lt;0,0,IF(AND(($S563-AN563)&gt;0,(AM563-$R563)&gt;0),$V563/365*(AN563-AM563+1),IF(AND(($S563-AN563)&lt;=0,(AM563-$R563)&gt;0),$V563/365*($S563-AM563+1),$V563/365*(AN563-$R563+1))))),0)</f>
        <v>0</v>
      </c>
      <c r="AP563" s="154">
        <f>AN563+1</f>
        <v>45839</v>
      </c>
      <c r="AQ563" s="154">
        <f>AP563+30</f>
        <v>45869</v>
      </c>
      <c r="AR563" s="158">
        <f>IFERROR(IF(($R563-AQ563)&gt;=0,0,IF(($S563-AP563)&lt;0,0,IF(AND(($S563-AQ563)&gt;0,(AP563-$R563)&gt;0),$V563/365*(AQ563-AP563+1),IF(AND(($S563-AQ563)&lt;=0,(AP563-$R563)&gt;0),$V563/365*($S563-AP563+1),$V563/365*(AQ563-$R563+1))))),0)</f>
        <v>0</v>
      </c>
      <c r="AS563" s="154">
        <f>AQ563+1</f>
        <v>45870</v>
      </c>
      <c r="AT563" s="154">
        <f>AS563+30</f>
        <v>45900</v>
      </c>
      <c r="AU563" s="158">
        <f>IFERROR(IF(($R563-AT563)&gt;=0,0,IF(($S563-AS563)&lt;0,0,IF(AND(($S563-AT563)&gt;0,(AS563-$R563)&gt;0),$V563/365*(AT563-AS563+1),IF(AND(($S563-AT563)&lt;=0,(AS563-$R563)&gt;0),$V563/365*($S563-AS563+1),$V563/365*(AT563-$R563+1))))),0)</f>
        <v>0</v>
      </c>
      <c r="AV563" s="154">
        <f>AT563+1</f>
        <v>45901</v>
      </c>
      <c r="AW563" s="154">
        <f>AV563+29</f>
        <v>45930</v>
      </c>
      <c r="AX563" s="158">
        <f>IFERROR(IF(($R563-AW563)&gt;=0,0,IF(($S563-AV563)&lt;0,0,IF(AND(($S563-AW563)&gt;0,(AV563-$R563)&gt;0),$V563/365*(AW563-AV563+1),IF(AND(($S563-AW563)&lt;=0,(AV563-$R563)&gt;0),$V563/365*($S563-AV563+1),$V563/365*(AW563-$R563+1))))),0)</f>
        <v>0</v>
      </c>
      <c r="AY563" s="154">
        <f>AW563+1</f>
        <v>45931</v>
      </c>
      <c r="AZ563" s="154">
        <f>AY563+30</f>
        <v>45961</v>
      </c>
      <c r="BA563" s="158">
        <f>IFERROR(IF(($R563-AZ563)&gt;=0,0,IF(($S563-AY563)&lt;0,0,IF(AND(($S563-AZ563)&gt;0,(AY563-$R563)&gt;0),$V563/365*(AZ563-AY563+1),IF(AND(($S563-AZ563)&lt;=0,(AY563-$R563)&gt;0),$V563/365*($S563-AY563+1),$V563/365*(AZ563-$R563+1))))),0)</f>
        <v>0</v>
      </c>
      <c r="BB563" s="154">
        <f>AZ563+1</f>
        <v>45962</v>
      </c>
      <c r="BC563" s="154">
        <f>BB563+29</f>
        <v>45991</v>
      </c>
      <c r="BD563" s="158">
        <f>IFERROR(IF(($R563-BC563)&gt;=0,0,IF(($S563-BB563)&lt;0,0,IF(AND(($S563-BC563)&gt;0,(BB563-$R563)&gt;0),$V563/365*(BC563-BB563+1),IF(AND(($S563-BC563)&lt;=0,(BB563-$R563)&gt;0),$V563/365*($S563-BB563+1),$V563/365*(BC563-$R563+1))))),0)</f>
        <v>0</v>
      </c>
      <c r="BE563" s="154">
        <f>BC563+1</f>
        <v>45992</v>
      </c>
      <c r="BF563" s="154">
        <f>BE563+30</f>
        <v>46022</v>
      </c>
      <c r="BG563" s="158">
        <f>IFERROR(IF(($R563-BF563)&gt;=0,0,IF(($S563-BE563)&lt;0,0,IF(AND(($S563-BF563)&gt;0,(BE563-$R563)&gt;0),$V563/365*(BF563-BE563+1),IF(AND(($S563-BF563)&lt;=0,(BE563-$R563)&gt;0),$V563/365*($S563-BE563+1),$V563/365*(BF563-$R563+1))))),0)</f>
        <v>0</v>
      </c>
      <c r="BH563" s="154">
        <v>46023</v>
      </c>
      <c r="BI563" s="154">
        <f>BH563+30</f>
        <v>46053</v>
      </c>
      <c r="BJ563" s="158">
        <f>IFERROR(IF(($R563-BI563)&gt;=0,0,IF(($S563-BH563)&lt;0,0,IF(AND(($S563-BI563)&gt;0,(BH563-$R563)&gt;0),$V563/365*(BI563-BH563+1),IF(AND(($S563-BI563)&lt;=0,(BH563-$R563)&gt;0),$V563/365*($S563-BH563+1),$V563/365*(BI563-$R563+1))))),0)</f>
        <v>0</v>
      </c>
      <c r="BK563" s="154">
        <f>BI563+1</f>
        <v>46054</v>
      </c>
      <c r="BL563" s="154">
        <f>BK563+27</f>
        <v>46081</v>
      </c>
      <c r="BM563" s="158">
        <f>IFERROR(IF(($R563-BL563)&gt;=0,0,IF(($S563-BK563)&lt;0,0,IF(AND(($S563-BL563)&gt;0,(BK563-$R563)&gt;0),$V563/365*(BL563-BK563+1),IF(AND(($S563-BL563)&lt;=0,(BK563-$R563)&gt;0),$V563/365*($S563-BK563+1),$V563/365*(BL563-$R563+1))))),0)</f>
        <v>0</v>
      </c>
      <c r="BN563" s="154">
        <f>BL563+1</f>
        <v>46082</v>
      </c>
      <c r="BO563" s="154">
        <f>BN563+30</f>
        <v>46112</v>
      </c>
      <c r="BP563" s="158">
        <f>IFERROR(IF(($R563-BO563)&gt;=0,0,IF(($S563-BN563)&lt;0,0,IF(AND(($S563-BO563)&gt;0,(BN563-$R563)&gt;0),$V563/365*(BO563-BN563+1),IF(AND(($S563-BO563)&lt;=0,(BN563-$R563)&gt;0),$V563/365*($S563-BN563+1),$V563/365*(BO563-$R563+1))))),0)</f>
        <v>0</v>
      </c>
      <c r="BQ563" s="154">
        <f>BO563+1</f>
        <v>46113</v>
      </c>
      <c r="BR563" s="154">
        <f>BQ563+29</f>
        <v>46142</v>
      </c>
      <c r="BS563" s="158">
        <f>IFERROR(IF(($R563-BR563)&gt;=0,0,IF(($S563-BQ563)&lt;0,0,IF(AND(($S563-BR563)&gt;0,(BQ563-$R563)&gt;0),$V563/365*(BR563-BQ563+1),IF(AND(($S563-BR563)&lt;=0,(BQ563-$R563)&gt;0),$V563/365*($S563-BQ563+1),$V563/365*(BR563-$R563+1))))),0)</f>
        <v>0</v>
      </c>
      <c r="BT563" s="154">
        <f>BR563+1</f>
        <v>46143</v>
      </c>
      <c r="BU563" s="154">
        <f>BT563+30</f>
        <v>46173</v>
      </c>
      <c r="BV563" s="158">
        <f>IFERROR(IF(($R563-BU563)&gt;=0,0,IF(($S563-BT563)&lt;0,0,IF(AND(($S563-BU563)&gt;0,(BT563-$R563)&gt;0),$V563/365*(BU563-BT563+1),IF(AND(($S563-BU563)&lt;=0,(BT563-$R563)&gt;0),$V563/365*($S563-BT563+1),$V563/365*(BU563-$R563+1))))),0)</f>
        <v>0</v>
      </c>
      <c r="BW563" s="154">
        <f>BU563+1</f>
        <v>46174</v>
      </c>
      <c r="BX563" s="154">
        <f>BW563+29</f>
        <v>46203</v>
      </c>
      <c r="BY563" s="158">
        <f>IFERROR(IF(($R563-BX563)&gt;=0,0,IF(($S563-BW563)&lt;0,0,IF(AND(($S563-BX563)&gt;0,(BW563-$R563)&gt;0),$V563/365*(BX563-BW563+1),IF(AND(($S563-BX563)&lt;=0,(BW563-$R563)&gt;0),$V563/365*($S563-BW563+1),$V563/365*(BX563-$R563+1))))),0)</f>
        <v>0</v>
      </c>
      <c r="BZ563" s="154">
        <f>BX563+1</f>
        <v>46204</v>
      </c>
      <c r="CA563" s="154">
        <f>BZ563+30</f>
        <v>46234</v>
      </c>
      <c r="CB563" s="158">
        <f>IFERROR(IF(($R563-CA563)&gt;=0,0,IF(($S563-BZ563)&lt;0,0,IF(AND(($S563-CA563)&gt;0,(BZ563-$R563)&gt;0),$V563/365*(CA563-BZ563+1),IF(AND(($S563-CA563)&lt;=0,(BZ563-$R563)&gt;0),$V563/365*($S563-BZ563+1),$V563/365*(CA563-$R563+1))))),0)</f>
        <v>0</v>
      </c>
      <c r="CC563" s="154">
        <f>CA563+1</f>
        <v>46235</v>
      </c>
      <c r="CD563" s="154">
        <f>CC563+30</f>
        <v>46265</v>
      </c>
      <c r="CE563" s="158">
        <f>IFERROR(IF(($R563-CD563)&gt;=0,0,IF(($S563-CC563)&lt;0,0,IF(AND(($S563-CD563)&gt;0,(CC563-$R563)&gt;0),$V563/365*(CD563-CC563+1),IF(AND(($S563-CD563)&lt;=0,(CC563-$R563)&gt;0),$V563/365*($S563-CC563+1),$V563/365*(CD563-$R563+1))))),0)</f>
        <v>0</v>
      </c>
      <c r="CF563" s="154">
        <f>CD563+1</f>
        <v>46266</v>
      </c>
      <c r="CG563" s="154">
        <f>CF563+29</f>
        <v>46295</v>
      </c>
      <c r="CH563" s="158">
        <f>IFERROR(IF(($R563-CG563)&gt;=0,0,IF(($S563-CF563)&lt;0,0,IF(AND(($S563-CG563)&gt;0,(CF563-$R563)&gt;0),$V563/365*(CG563-CF563+1),IF(AND(($S563-CG563)&lt;=0,(CF563-$R563)&gt;0),$V563/365*($S563-CF563+1),$V563/365*(CG563-$R563+1))))),0)</f>
        <v>0</v>
      </c>
      <c r="CI563" s="154">
        <f>CG563+1</f>
        <v>46296</v>
      </c>
      <c r="CJ563" s="154">
        <f>CI563+30</f>
        <v>46326</v>
      </c>
      <c r="CK563" s="158">
        <f>IFERROR(IF(($R563-CJ563)&gt;=0,0,IF(($S563-CI563)&lt;0,0,IF(AND(($S563-CJ563)&gt;0,(CI563-$R563)&gt;0),$V563/365*(CJ563-CI563+1),IF(AND(($S563-CJ563)&lt;=0,(CI563-$R563)&gt;0),$V563/365*($S563-CI563+1),$V563/365*(CJ563-$R563+1))))),0)</f>
        <v>0</v>
      </c>
      <c r="CL563" s="154">
        <f>CJ563+1</f>
        <v>46327</v>
      </c>
      <c r="CM563" s="154">
        <f>CL563+29</f>
        <v>46356</v>
      </c>
      <c r="CN563" s="158">
        <f>IFERROR(IF(($R563-CM563)&gt;=0,0,IF(($S563-CL563)&lt;0,0,IF(AND(($S563-CM563)&gt;0,(CL563-$R563)&gt;0),$V563/365*(CM563-CL563+1),IF(AND(($S563-CM563)&lt;=0,(CL563-$R563)&gt;0),$V563/365*($S563-CL563+1),$V563/365*(CM563-$R563+1))))),0)</f>
        <v>0</v>
      </c>
      <c r="CO563" s="154">
        <f>CM563+1</f>
        <v>46357</v>
      </c>
      <c r="CP563" s="154">
        <f>CO563+30</f>
        <v>46387</v>
      </c>
      <c r="CQ563" s="158">
        <f>IFERROR(IF(($R563-CP563)&gt;=0,0,IF(($S563-CO563)&lt;0,0,IF(AND(($S563-CP563)&gt;0,(CO563-$R563)&gt;0),$V563/365*(CP563-CO563+1),IF(AND(($S563-CP563)&lt;=0,(CO563-$R563)&gt;0),$V563/365*($S563-CO563+1),$V563/365*(CP563-$R563+1))))),0)</f>
        <v>0</v>
      </c>
    </row>
    <row r="564" s="80" customFormat="1" ht="24" customHeight="1" outlineLevel="2" spans="1:95">
      <c r="A564" s="119"/>
      <c r="B564" s="120"/>
      <c r="C564" s="121"/>
      <c r="D564" s="119"/>
      <c r="E564" s="120"/>
      <c r="F564" s="120"/>
      <c r="G564" s="120"/>
      <c r="H564" s="122"/>
      <c r="I564" s="122"/>
      <c r="J564" s="122">
        <f>Z564+AC564+AF564+AI564+AL564+AO564+AR564+AU564+AX564+BA564+BD564+BG564</f>
        <v>0</v>
      </c>
      <c r="K564" s="122">
        <f>K563+1</f>
        <v>3</v>
      </c>
      <c r="L564" s="147"/>
      <c r="M564" s="148">
        <f>IFERROR(VLOOKUP($L564,'2-2 引出数据_合同数据仓库'!$B$2:$BP$10000,3,FALSE),0)</f>
        <v>0</v>
      </c>
      <c r="N564" s="122"/>
      <c r="O564" s="148">
        <f>IFERROR(VLOOKUP((LEFT(VLOOKUP($L564,'2-2 引出数据_合同数据仓库'!$B$2:$BP$10000,64,FALSE),15)&amp;(RIGHT(VLOOKUP($L564,'2-2 引出数据_合同数据仓库'!$B$2:$BP$10000,64,FALSE),4)+1)),'2-2 引出数据_合同数据仓库'!$B$2:$BP$10000,3,FALSE),0)</f>
        <v>0</v>
      </c>
      <c r="P564" s="122"/>
      <c r="Q564" s="122">
        <f>IFERROR(VLOOKUP($L564,'2-2 引出数据_合同数据仓库'!$B$2:$BP$10000,28,FALSE),0)</f>
        <v>0</v>
      </c>
      <c r="R564" s="122">
        <f>IFERROR(VLOOKUP($L564,'2-2 引出数据_合同数据仓库'!$B$2:$BP$10000,29,FALSE),0)</f>
        <v>0</v>
      </c>
      <c r="S564" s="122">
        <f>IFERROR(VLOOKUP($L564,'2-2 引出数据_合同数据仓库'!$B$2:$BP$10000,4,FALSE),0)</f>
        <v>0</v>
      </c>
      <c r="T564" s="122"/>
      <c r="U564" s="122">
        <f>IFERROR(VLOOKUP($L564,'2-2 引出数据_合同数据仓库'!$B$2:$BP$10000,15,FALSE),0)</f>
        <v>0</v>
      </c>
      <c r="V564" s="122">
        <f>U564/(S564-R564+1)*365</f>
        <v>0</v>
      </c>
      <c r="W564" s="122"/>
      <c r="X564" s="154">
        <v>45658</v>
      </c>
      <c r="Y564" s="154">
        <f>X564+30</f>
        <v>45688</v>
      </c>
      <c r="Z564" s="158">
        <f>IFERROR(IF(($R564-Y564)&gt;=0,0,IF(($S564-X564)&lt;0,0,IF(AND(($S564-Y564)&gt;0,(X564-$R564)&gt;0),$V564/365*(Y564-X564+1),IF(AND(($S564-Y564)&lt;=0,(X564-$R564)&gt;0),$V564/365*($S564-X564+1),$V564/365*(Y564-$R564+1))))),0)</f>
        <v>0</v>
      </c>
      <c r="AA564" s="154">
        <f>Y564+1</f>
        <v>45689</v>
      </c>
      <c r="AB564" s="154">
        <f>AA564+27</f>
        <v>45716</v>
      </c>
      <c r="AC564" s="158">
        <f>IFERROR(IF(($R564-AB564)&gt;=0,0,IF(($S564-AA564)&lt;0,0,IF(AND(($S564-AB564)&gt;0,(AA564-$R564)&gt;0),$V564/365*(AB564-AA564+1),IF(AND(($S564-AB564)&lt;=0,(AA564-$R564)&gt;0),$V564/365*($S564-AA564+1),$V564/365*(AB564-$R564+1))))),0)</f>
        <v>0</v>
      </c>
      <c r="AD564" s="154">
        <f>AB564+1</f>
        <v>45717</v>
      </c>
      <c r="AE564" s="154">
        <f>AD564+30</f>
        <v>45747</v>
      </c>
      <c r="AF564" s="158">
        <f>IFERROR(IF(($R564-AE564)&gt;=0,0,IF(($S564-AD564)&lt;0,0,IF(AND(($S564-AE564)&gt;0,(AD564-$R564)&gt;0),$V564/365*(AE564-AD564+1),IF(AND(($S564-AE564)&lt;=0,(AD564-$R564)&gt;0),$V564/365*($S564-AD564+1),$V564/365*(AE564-$R564+1))))),0)</f>
        <v>0</v>
      </c>
      <c r="AG564" s="154">
        <f>AE564+1</f>
        <v>45748</v>
      </c>
      <c r="AH564" s="154">
        <f>AG564+29</f>
        <v>45777</v>
      </c>
      <c r="AI564" s="158">
        <f>IFERROR(IF(($R564-AH564)&gt;=0,0,IF(($S564-AG564)&lt;0,0,IF(AND(($S564-AH564)&gt;0,(AG564-$R564)&gt;0),$V564/365*(AH564-AG564+1),IF(AND(($S564-AH564)&lt;=0,(AG564-$R564)&gt;0),$V564/365*($S564-AG564+1),$V564/365*(AH564-$R564+1))))),0)</f>
        <v>0</v>
      </c>
      <c r="AJ564" s="154">
        <f>AH564+1</f>
        <v>45778</v>
      </c>
      <c r="AK564" s="154">
        <f>AJ564+30</f>
        <v>45808</v>
      </c>
      <c r="AL564" s="158">
        <f>IFERROR(IF(($R564-AK564)&gt;=0,0,IF(($S564-AJ564)&lt;0,0,IF(AND(($S564-AK564)&gt;0,(AJ564-$R564)&gt;0),$V564/365*(AK564-AJ564+1),IF(AND(($S564-AK564)&lt;=0,(AJ564-$R564)&gt;0),$V564/365*($S564-AJ564+1),$V564/365*(AK564-$R564+1))))),0)</f>
        <v>0</v>
      </c>
      <c r="AM564" s="154">
        <f>AK564+1</f>
        <v>45809</v>
      </c>
      <c r="AN564" s="154">
        <f>AM564+29</f>
        <v>45838</v>
      </c>
      <c r="AO564" s="158">
        <f>IFERROR(IF(($R564-AN564)&gt;=0,0,IF(($S564-AM564)&lt;0,0,IF(AND(($S564-AN564)&gt;0,(AM564-$R564)&gt;0),$V564/365*(AN564-AM564+1),IF(AND(($S564-AN564)&lt;=0,(AM564-$R564)&gt;0),$V564/365*($S564-AM564+1),$V564/365*(AN564-$R564+1))))),0)</f>
        <v>0</v>
      </c>
      <c r="AP564" s="154">
        <f>AN564+1</f>
        <v>45839</v>
      </c>
      <c r="AQ564" s="154">
        <f>AP564+30</f>
        <v>45869</v>
      </c>
      <c r="AR564" s="158">
        <f>IFERROR(IF(($R564-AQ564)&gt;=0,0,IF(($S564-AP564)&lt;0,0,IF(AND(($S564-AQ564)&gt;0,(AP564-$R564)&gt;0),$V564/365*(AQ564-AP564+1),IF(AND(($S564-AQ564)&lt;=0,(AP564-$R564)&gt;0),$V564/365*($S564-AP564+1),$V564/365*(AQ564-$R564+1))))),0)</f>
        <v>0</v>
      </c>
      <c r="AS564" s="154">
        <f>AQ564+1</f>
        <v>45870</v>
      </c>
      <c r="AT564" s="154">
        <f>AS564+30</f>
        <v>45900</v>
      </c>
      <c r="AU564" s="158">
        <f>IFERROR(IF(($R564-AT564)&gt;=0,0,IF(($S564-AS564)&lt;0,0,IF(AND(($S564-AT564)&gt;0,(AS564-$R564)&gt;0),$V564/365*(AT564-AS564+1),IF(AND(($S564-AT564)&lt;=0,(AS564-$R564)&gt;0),$V564/365*($S564-AS564+1),$V564/365*(AT564-$R564+1))))),0)</f>
        <v>0</v>
      </c>
      <c r="AV564" s="154">
        <f>AT564+1</f>
        <v>45901</v>
      </c>
      <c r="AW564" s="154">
        <f>AV564+29</f>
        <v>45930</v>
      </c>
      <c r="AX564" s="158">
        <f>IFERROR(IF(($R564-AW564)&gt;=0,0,IF(($S564-AV564)&lt;0,0,IF(AND(($S564-AW564)&gt;0,(AV564-$R564)&gt;0),$V564/365*(AW564-AV564+1),IF(AND(($S564-AW564)&lt;=0,(AV564-$R564)&gt;0),$V564/365*($S564-AV564+1),$V564/365*(AW564-$R564+1))))),0)</f>
        <v>0</v>
      </c>
      <c r="AY564" s="154">
        <f>AW564+1</f>
        <v>45931</v>
      </c>
      <c r="AZ564" s="154">
        <f>AY564+30</f>
        <v>45961</v>
      </c>
      <c r="BA564" s="158">
        <f>IFERROR(IF(($R564-AZ564)&gt;=0,0,IF(($S564-AY564)&lt;0,0,IF(AND(($S564-AZ564)&gt;0,(AY564-$R564)&gt;0),$V564/365*(AZ564-AY564+1),IF(AND(($S564-AZ564)&lt;=0,(AY564-$R564)&gt;0),$V564/365*($S564-AY564+1),$V564/365*(AZ564-$R564+1))))),0)</f>
        <v>0</v>
      </c>
      <c r="BB564" s="154">
        <f>AZ564+1</f>
        <v>45962</v>
      </c>
      <c r="BC564" s="154">
        <f>BB564+29</f>
        <v>45991</v>
      </c>
      <c r="BD564" s="158">
        <f>IFERROR(IF(($R564-BC564)&gt;=0,0,IF(($S564-BB564)&lt;0,0,IF(AND(($S564-BC564)&gt;0,(BB564-$R564)&gt;0),$V564/365*(BC564-BB564+1),IF(AND(($S564-BC564)&lt;=0,(BB564-$R564)&gt;0),$V564/365*($S564-BB564+1),$V564/365*(BC564-$R564+1))))),0)</f>
        <v>0</v>
      </c>
      <c r="BE564" s="154">
        <f>BC564+1</f>
        <v>45992</v>
      </c>
      <c r="BF564" s="154">
        <f>BE564+30</f>
        <v>46022</v>
      </c>
      <c r="BG564" s="158">
        <f>IFERROR(IF(($R564-BF564)&gt;=0,0,IF(($S564-BE564)&lt;0,0,IF(AND(($S564-BF564)&gt;0,(BE564-$R564)&gt;0),$V564/365*(BF564-BE564+1),IF(AND(($S564-BF564)&lt;=0,(BE564-$R564)&gt;0),$V564/365*($S564-BE564+1),$V564/365*(BF564-$R564+1))))),0)</f>
        <v>0</v>
      </c>
      <c r="BH564" s="154">
        <v>46023</v>
      </c>
      <c r="BI564" s="154">
        <f>BH564+30</f>
        <v>46053</v>
      </c>
      <c r="BJ564" s="158">
        <f>IFERROR(IF(($R564-BI564)&gt;=0,0,IF(($S564-BH564)&lt;0,0,IF(AND(($S564-BI564)&gt;0,(BH564-$R564)&gt;0),$V564/365*(BI564-BH564+1),IF(AND(($S564-BI564)&lt;=0,(BH564-$R564)&gt;0),$V564/365*($S564-BH564+1),$V564/365*(BI564-$R564+1))))),0)</f>
        <v>0</v>
      </c>
      <c r="BK564" s="154">
        <f>BI564+1</f>
        <v>46054</v>
      </c>
      <c r="BL564" s="154">
        <f>BK564+27</f>
        <v>46081</v>
      </c>
      <c r="BM564" s="158">
        <f>IFERROR(IF(($R564-BL564)&gt;=0,0,IF(($S564-BK564)&lt;0,0,IF(AND(($S564-BL564)&gt;0,(BK564-$R564)&gt;0),$V564/365*(BL564-BK564+1),IF(AND(($S564-BL564)&lt;=0,(BK564-$R564)&gt;0),$V564/365*($S564-BK564+1),$V564/365*(BL564-$R564+1))))),0)</f>
        <v>0</v>
      </c>
      <c r="BN564" s="154">
        <f>BL564+1</f>
        <v>46082</v>
      </c>
      <c r="BO564" s="154">
        <f>BN564+30</f>
        <v>46112</v>
      </c>
      <c r="BP564" s="158">
        <f>IFERROR(IF(($R564-BO564)&gt;=0,0,IF(($S564-BN564)&lt;0,0,IF(AND(($S564-BO564)&gt;0,(BN564-$R564)&gt;0),$V564/365*(BO564-BN564+1),IF(AND(($S564-BO564)&lt;=0,(BN564-$R564)&gt;0),$V564/365*($S564-BN564+1),$V564/365*(BO564-$R564+1))))),0)</f>
        <v>0</v>
      </c>
      <c r="BQ564" s="154">
        <f>BO564+1</f>
        <v>46113</v>
      </c>
      <c r="BR564" s="154">
        <f>BQ564+29</f>
        <v>46142</v>
      </c>
      <c r="BS564" s="158">
        <f>IFERROR(IF(($R564-BR564)&gt;=0,0,IF(($S564-BQ564)&lt;0,0,IF(AND(($S564-BR564)&gt;0,(BQ564-$R564)&gt;0),$V564/365*(BR564-BQ564+1),IF(AND(($S564-BR564)&lt;=0,(BQ564-$R564)&gt;0),$V564/365*($S564-BQ564+1),$V564/365*(BR564-$R564+1))))),0)</f>
        <v>0</v>
      </c>
      <c r="BT564" s="154">
        <f>BR564+1</f>
        <v>46143</v>
      </c>
      <c r="BU564" s="154">
        <f>BT564+30</f>
        <v>46173</v>
      </c>
      <c r="BV564" s="158">
        <f>IFERROR(IF(($R564-BU564)&gt;=0,0,IF(($S564-BT564)&lt;0,0,IF(AND(($S564-BU564)&gt;0,(BT564-$R564)&gt;0),$V564/365*(BU564-BT564+1),IF(AND(($S564-BU564)&lt;=0,(BT564-$R564)&gt;0),$V564/365*($S564-BT564+1),$V564/365*(BU564-$R564+1))))),0)</f>
        <v>0</v>
      </c>
      <c r="BW564" s="154">
        <f>BU564+1</f>
        <v>46174</v>
      </c>
      <c r="BX564" s="154">
        <f>BW564+29</f>
        <v>46203</v>
      </c>
      <c r="BY564" s="158">
        <f>IFERROR(IF(($R564-BX564)&gt;=0,0,IF(($S564-BW564)&lt;0,0,IF(AND(($S564-BX564)&gt;0,(BW564-$R564)&gt;0),$V564/365*(BX564-BW564+1),IF(AND(($S564-BX564)&lt;=0,(BW564-$R564)&gt;0),$V564/365*($S564-BW564+1),$V564/365*(BX564-$R564+1))))),0)</f>
        <v>0</v>
      </c>
      <c r="BZ564" s="154">
        <f>BX564+1</f>
        <v>46204</v>
      </c>
      <c r="CA564" s="154">
        <f>BZ564+30</f>
        <v>46234</v>
      </c>
      <c r="CB564" s="158">
        <f>IFERROR(IF(($R564-CA564)&gt;=0,0,IF(($S564-BZ564)&lt;0,0,IF(AND(($S564-CA564)&gt;0,(BZ564-$R564)&gt;0),$V564/365*(CA564-BZ564+1),IF(AND(($S564-CA564)&lt;=0,(BZ564-$R564)&gt;0),$V564/365*($S564-BZ564+1),$V564/365*(CA564-$R564+1))))),0)</f>
        <v>0</v>
      </c>
      <c r="CC564" s="154">
        <f>CA564+1</f>
        <v>46235</v>
      </c>
      <c r="CD564" s="154">
        <f>CC564+30</f>
        <v>46265</v>
      </c>
      <c r="CE564" s="158">
        <f>IFERROR(IF(($R564-CD564)&gt;=0,0,IF(($S564-CC564)&lt;0,0,IF(AND(($S564-CD564)&gt;0,(CC564-$R564)&gt;0),$V564/365*(CD564-CC564+1),IF(AND(($S564-CD564)&lt;=0,(CC564-$R564)&gt;0),$V564/365*($S564-CC564+1),$V564/365*(CD564-$R564+1))))),0)</f>
        <v>0</v>
      </c>
      <c r="CF564" s="154">
        <f>CD564+1</f>
        <v>46266</v>
      </c>
      <c r="CG564" s="154">
        <f>CF564+29</f>
        <v>46295</v>
      </c>
      <c r="CH564" s="158">
        <f>IFERROR(IF(($R564-CG564)&gt;=0,0,IF(($S564-CF564)&lt;0,0,IF(AND(($S564-CG564)&gt;0,(CF564-$R564)&gt;0),$V564/365*(CG564-CF564+1),IF(AND(($S564-CG564)&lt;=0,(CF564-$R564)&gt;0),$V564/365*($S564-CF564+1),$V564/365*(CG564-$R564+1))))),0)</f>
        <v>0</v>
      </c>
      <c r="CI564" s="154">
        <f>CG564+1</f>
        <v>46296</v>
      </c>
      <c r="CJ564" s="154">
        <f>CI564+30</f>
        <v>46326</v>
      </c>
      <c r="CK564" s="158">
        <f>IFERROR(IF(($R564-CJ564)&gt;=0,0,IF(($S564-CI564)&lt;0,0,IF(AND(($S564-CJ564)&gt;0,(CI564-$R564)&gt;0),$V564/365*(CJ564-CI564+1),IF(AND(($S564-CJ564)&lt;=0,(CI564-$R564)&gt;0),$V564/365*($S564-CI564+1),$V564/365*(CJ564-$R564+1))))),0)</f>
        <v>0</v>
      </c>
      <c r="CL564" s="154">
        <f>CJ564+1</f>
        <v>46327</v>
      </c>
      <c r="CM564" s="154">
        <f>CL564+29</f>
        <v>46356</v>
      </c>
      <c r="CN564" s="158">
        <f>IFERROR(IF(($R564-CM564)&gt;=0,0,IF(($S564-CL564)&lt;0,0,IF(AND(($S564-CM564)&gt;0,(CL564-$R564)&gt;0),$V564/365*(CM564-CL564+1),IF(AND(($S564-CM564)&lt;=0,(CL564-$R564)&gt;0),$V564/365*($S564-CL564+1),$V564/365*(CM564-$R564+1))))),0)</f>
        <v>0</v>
      </c>
      <c r="CO564" s="154">
        <f>CM564+1</f>
        <v>46357</v>
      </c>
      <c r="CP564" s="154">
        <f>CO564+30</f>
        <v>46387</v>
      </c>
      <c r="CQ564" s="158">
        <f>IFERROR(IF(($R564-CP564)&gt;=0,0,IF(($S564-CO564)&lt;0,0,IF(AND(($S564-CP564)&gt;0,(CO564-$R564)&gt;0),$V564/365*(CP564-CO564+1),IF(AND(($S564-CP564)&lt;=0,(CO564-$R564)&gt;0),$V564/365*($S564-CO564+1),$V564/365*(CP564-$R564+1))))),0)</f>
        <v>0</v>
      </c>
    </row>
    <row r="565" s="80" customFormat="1" ht="24" customHeight="1" outlineLevel="2" spans="1:95">
      <c r="A565" s="119"/>
      <c r="B565" s="120"/>
      <c r="C565" s="121"/>
      <c r="D565" s="119"/>
      <c r="E565" s="120"/>
      <c r="F565" s="120"/>
      <c r="G565" s="120"/>
      <c r="H565" s="122"/>
      <c r="I565" s="122"/>
      <c r="J565" s="122">
        <f>Z565+AC565+AF565+AI565+AL565+AO565+AR565+AU565+AX565+BA565+BD565+BG565</f>
        <v>0</v>
      </c>
      <c r="K565" s="122">
        <f>K564+1</f>
        <v>4</v>
      </c>
      <c r="L565" s="147"/>
      <c r="M565" s="148">
        <f>IFERROR(VLOOKUP($L565,'2-2 引出数据_合同数据仓库'!$B$2:$BP$10000,3,FALSE),0)</f>
        <v>0</v>
      </c>
      <c r="N565" s="122"/>
      <c r="O565" s="148">
        <f>IFERROR(VLOOKUP((LEFT(VLOOKUP($L565,'2-2 引出数据_合同数据仓库'!$B$2:$BP$10000,64,FALSE),15)&amp;(RIGHT(VLOOKUP($L565,'2-2 引出数据_合同数据仓库'!$B$2:$BP$10000,64,FALSE),4)+1)),'2-2 引出数据_合同数据仓库'!$B$2:$BP$10000,3,FALSE),0)</f>
        <v>0</v>
      </c>
      <c r="P565" s="122"/>
      <c r="Q565" s="122">
        <f>IFERROR(VLOOKUP($L565,'2-2 引出数据_合同数据仓库'!$B$2:$BP$10000,28,FALSE),0)</f>
        <v>0</v>
      </c>
      <c r="R565" s="122">
        <f>IFERROR(VLOOKUP($L565,'2-2 引出数据_合同数据仓库'!$B$2:$BP$10000,29,FALSE),0)</f>
        <v>0</v>
      </c>
      <c r="S565" s="122">
        <f>IFERROR(VLOOKUP($L565,'2-2 引出数据_合同数据仓库'!$B$2:$BP$10000,4,FALSE),0)</f>
        <v>0</v>
      </c>
      <c r="T565" s="122"/>
      <c r="U565" s="122">
        <f>IFERROR(VLOOKUP($L565,'2-2 引出数据_合同数据仓库'!$B$2:$BP$10000,15,FALSE),0)</f>
        <v>0</v>
      </c>
      <c r="V565" s="122">
        <f>U565/(S565-R565+1)*365</f>
        <v>0</v>
      </c>
      <c r="W565" s="122"/>
      <c r="X565" s="154">
        <v>45658</v>
      </c>
      <c r="Y565" s="154">
        <f>X565+30</f>
        <v>45688</v>
      </c>
      <c r="Z565" s="158">
        <f>IFERROR(IF(($R565-Y565)&gt;=0,0,IF(($S565-X565)&lt;0,0,IF(AND(($S565-Y565)&gt;0,(X565-$R565)&gt;0),$V565/365*(Y565-X565+1),IF(AND(($S565-Y565)&lt;=0,(X565-$R565)&gt;0),$V565/365*($S565-X565+1),$V565/365*(Y565-$R565+1))))),0)</f>
        <v>0</v>
      </c>
      <c r="AA565" s="154">
        <f>Y565+1</f>
        <v>45689</v>
      </c>
      <c r="AB565" s="154">
        <f>AA565+27</f>
        <v>45716</v>
      </c>
      <c r="AC565" s="158">
        <f>IFERROR(IF(($R565-AB565)&gt;=0,0,IF(($S565-AA565)&lt;0,0,IF(AND(($S565-AB565)&gt;0,(AA565-$R565)&gt;0),$V565/365*(AB565-AA565+1),IF(AND(($S565-AB565)&lt;=0,(AA565-$R565)&gt;0),$V565/365*($S565-AA565+1),$V565/365*(AB565-$R565+1))))),0)</f>
        <v>0</v>
      </c>
      <c r="AD565" s="154">
        <f>AB565+1</f>
        <v>45717</v>
      </c>
      <c r="AE565" s="154">
        <f>AD565+30</f>
        <v>45747</v>
      </c>
      <c r="AF565" s="158">
        <f>IFERROR(IF(($R565-AE565)&gt;=0,0,IF(($S565-AD565)&lt;0,0,IF(AND(($S565-AE565)&gt;0,(AD565-$R565)&gt;0),$V565/365*(AE565-AD565+1),IF(AND(($S565-AE565)&lt;=0,(AD565-$R565)&gt;0),$V565/365*($S565-AD565+1),$V565/365*(AE565-$R565+1))))),0)</f>
        <v>0</v>
      </c>
      <c r="AG565" s="154">
        <f>AE565+1</f>
        <v>45748</v>
      </c>
      <c r="AH565" s="154">
        <f>AG565+29</f>
        <v>45777</v>
      </c>
      <c r="AI565" s="158">
        <f>IFERROR(IF(($R565-AH565)&gt;=0,0,IF(($S565-AG565)&lt;0,0,IF(AND(($S565-AH565)&gt;0,(AG565-$R565)&gt;0),$V565/365*(AH565-AG565+1),IF(AND(($S565-AH565)&lt;=0,(AG565-$R565)&gt;0),$V565/365*($S565-AG565+1),$V565/365*(AH565-$R565+1))))),0)</f>
        <v>0</v>
      </c>
      <c r="AJ565" s="154">
        <f>AH565+1</f>
        <v>45778</v>
      </c>
      <c r="AK565" s="154">
        <f>AJ565+30</f>
        <v>45808</v>
      </c>
      <c r="AL565" s="158">
        <f>IFERROR(IF(($R565-AK565)&gt;=0,0,IF(($S565-AJ565)&lt;0,0,IF(AND(($S565-AK565)&gt;0,(AJ565-$R565)&gt;0),$V565/365*(AK565-AJ565+1),IF(AND(($S565-AK565)&lt;=0,(AJ565-$R565)&gt;0),$V565/365*($S565-AJ565+1),$V565/365*(AK565-$R565+1))))),0)</f>
        <v>0</v>
      </c>
      <c r="AM565" s="154">
        <f>AK565+1</f>
        <v>45809</v>
      </c>
      <c r="AN565" s="154">
        <f>AM565+29</f>
        <v>45838</v>
      </c>
      <c r="AO565" s="158">
        <f>IFERROR(IF(($R565-AN565)&gt;=0,0,IF(($S565-AM565)&lt;0,0,IF(AND(($S565-AN565)&gt;0,(AM565-$R565)&gt;0),$V565/365*(AN565-AM565+1),IF(AND(($S565-AN565)&lt;=0,(AM565-$R565)&gt;0),$V565/365*($S565-AM565+1),$V565/365*(AN565-$R565+1))))),0)</f>
        <v>0</v>
      </c>
      <c r="AP565" s="154">
        <f>AN565+1</f>
        <v>45839</v>
      </c>
      <c r="AQ565" s="154">
        <f>AP565+30</f>
        <v>45869</v>
      </c>
      <c r="AR565" s="158">
        <f>IFERROR(IF(($R565-AQ565)&gt;=0,0,IF(($S565-AP565)&lt;0,0,IF(AND(($S565-AQ565)&gt;0,(AP565-$R565)&gt;0),$V565/365*(AQ565-AP565+1),IF(AND(($S565-AQ565)&lt;=0,(AP565-$R565)&gt;0),$V565/365*($S565-AP565+1),$V565/365*(AQ565-$R565+1))))),0)</f>
        <v>0</v>
      </c>
      <c r="AS565" s="154">
        <f>AQ565+1</f>
        <v>45870</v>
      </c>
      <c r="AT565" s="154">
        <f>AS565+30</f>
        <v>45900</v>
      </c>
      <c r="AU565" s="158">
        <f>IFERROR(IF(($R565-AT565)&gt;=0,0,IF(($S565-AS565)&lt;0,0,IF(AND(($S565-AT565)&gt;0,(AS565-$R565)&gt;0),$V565/365*(AT565-AS565+1),IF(AND(($S565-AT565)&lt;=0,(AS565-$R565)&gt;0),$V565/365*($S565-AS565+1),$V565/365*(AT565-$R565+1))))),0)</f>
        <v>0</v>
      </c>
      <c r="AV565" s="154">
        <f>AT565+1</f>
        <v>45901</v>
      </c>
      <c r="AW565" s="154">
        <f>AV565+29</f>
        <v>45930</v>
      </c>
      <c r="AX565" s="158">
        <f>IFERROR(IF(($R565-AW565)&gt;=0,0,IF(($S565-AV565)&lt;0,0,IF(AND(($S565-AW565)&gt;0,(AV565-$R565)&gt;0),$V565/365*(AW565-AV565+1),IF(AND(($S565-AW565)&lt;=0,(AV565-$R565)&gt;0),$V565/365*($S565-AV565+1),$V565/365*(AW565-$R565+1))))),0)</f>
        <v>0</v>
      </c>
      <c r="AY565" s="154">
        <f>AW565+1</f>
        <v>45931</v>
      </c>
      <c r="AZ565" s="154">
        <f>AY565+30</f>
        <v>45961</v>
      </c>
      <c r="BA565" s="158">
        <f>IFERROR(IF(($R565-AZ565)&gt;=0,0,IF(($S565-AY565)&lt;0,0,IF(AND(($S565-AZ565)&gt;0,(AY565-$R565)&gt;0),$V565/365*(AZ565-AY565+1),IF(AND(($S565-AZ565)&lt;=0,(AY565-$R565)&gt;0),$V565/365*($S565-AY565+1),$V565/365*(AZ565-$R565+1))))),0)</f>
        <v>0</v>
      </c>
      <c r="BB565" s="154">
        <f>AZ565+1</f>
        <v>45962</v>
      </c>
      <c r="BC565" s="154">
        <f>BB565+29</f>
        <v>45991</v>
      </c>
      <c r="BD565" s="158">
        <f>IFERROR(IF(($R565-BC565)&gt;=0,0,IF(($S565-BB565)&lt;0,0,IF(AND(($S565-BC565)&gt;0,(BB565-$R565)&gt;0),$V565/365*(BC565-BB565+1),IF(AND(($S565-BC565)&lt;=0,(BB565-$R565)&gt;0),$V565/365*($S565-BB565+1),$V565/365*(BC565-$R565+1))))),0)</f>
        <v>0</v>
      </c>
      <c r="BE565" s="154">
        <f>BC565+1</f>
        <v>45992</v>
      </c>
      <c r="BF565" s="154">
        <f>BE565+30</f>
        <v>46022</v>
      </c>
      <c r="BG565" s="158">
        <f>IFERROR(IF(($R565-BF565)&gt;=0,0,IF(($S565-BE565)&lt;0,0,IF(AND(($S565-BF565)&gt;0,(BE565-$R565)&gt;0),$V565/365*(BF565-BE565+1),IF(AND(($S565-BF565)&lt;=0,(BE565-$R565)&gt;0),$V565/365*($S565-BE565+1),$V565/365*(BF565-$R565+1))))),0)</f>
        <v>0</v>
      </c>
      <c r="BH565" s="154">
        <v>46023</v>
      </c>
      <c r="BI565" s="154">
        <f>BH565+30</f>
        <v>46053</v>
      </c>
      <c r="BJ565" s="158">
        <f>IFERROR(IF(($R565-BI565)&gt;=0,0,IF(($S565-BH565)&lt;0,0,IF(AND(($S565-BI565)&gt;0,(BH565-$R565)&gt;0),$V565/365*(BI565-BH565+1),IF(AND(($S565-BI565)&lt;=0,(BH565-$R565)&gt;0),$V565/365*($S565-BH565+1),$V565/365*(BI565-$R565+1))))),0)</f>
        <v>0</v>
      </c>
      <c r="BK565" s="154">
        <f>BI565+1</f>
        <v>46054</v>
      </c>
      <c r="BL565" s="154">
        <f>BK565+27</f>
        <v>46081</v>
      </c>
      <c r="BM565" s="158">
        <f>IFERROR(IF(($R565-BL565)&gt;=0,0,IF(($S565-BK565)&lt;0,0,IF(AND(($S565-BL565)&gt;0,(BK565-$R565)&gt;0),$V565/365*(BL565-BK565+1),IF(AND(($S565-BL565)&lt;=0,(BK565-$R565)&gt;0),$V565/365*($S565-BK565+1),$V565/365*(BL565-$R565+1))))),0)</f>
        <v>0</v>
      </c>
      <c r="BN565" s="154">
        <f>BL565+1</f>
        <v>46082</v>
      </c>
      <c r="BO565" s="154">
        <f>BN565+30</f>
        <v>46112</v>
      </c>
      <c r="BP565" s="158">
        <f>IFERROR(IF(($R565-BO565)&gt;=0,0,IF(($S565-BN565)&lt;0,0,IF(AND(($S565-BO565)&gt;0,(BN565-$R565)&gt;0),$V565/365*(BO565-BN565+1),IF(AND(($S565-BO565)&lt;=0,(BN565-$R565)&gt;0),$V565/365*($S565-BN565+1),$V565/365*(BO565-$R565+1))))),0)</f>
        <v>0</v>
      </c>
      <c r="BQ565" s="154">
        <f>BO565+1</f>
        <v>46113</v>
      </c>
      <c r="BR565" s="154">
        <f>BQ565+29</f>
        <v>46142</v>
      </c>
      <c r="BS565" s="158">
        <f>IFERROR(IF(($R565-BR565)&gt;=0,0,IF(($S565-BQ565)&lt;0,0,IF(AND(($S565-BR565)&gt;0,(BQ565-$R565)&gt;0),$V565/365*(BR565-BQ565+1),IF(AND(($S565-BR565)&lt;=0,(BQ565-$R565)&gt;0),$V565/365*($S565-BQ565+1),$V565/365*(BR565-$R565+1))))),0)</f>
        <v>0</v>
      </c>
      <c r="BT565" s="154">
        <f>BR565+1</f>
        <v>46143</v>
      </c>
      <c r="BU565" s="154">
        <f>BT565+30</f>
        <v>46173</v>
      </c>
      <c r="BV565" s="158">
        <f>IFERROR(IF(($R565-BU565)&gt;=0,0,IF(($S565-BT565)&lt;0,0,IF(AND(($S565-BU565)&gt;0,(BT565-$R565)&gt;0),$V565/365*(BU565-BT565+1),IF(AND(($S565-BU565)&lt;=0,(BT565-$R565)&gt;0),$V565/365*($S565-BT565+1),$V565/365*(BU565-$R565+1))))),0)</f>
        <v>0</v>
      </c>
      <c r="BW565" s="154">
        <f>BU565+1</f>
        <v>46174</v>
      </c>
      <c r="BX565" s="154">
        <f>BW565+29</f>
        <v>46203</v>
      </c>
      <c r="BY565" s="158">
        <f>IFERROR(IF(($R565-BX565)&gt;=0,0,IF(($S565-BW565)&lt;0,0,IF(AND(($S565-BX565)&gt;0,(BW565-$R565)&gt;0),$V565/365*(BX565-BW565+1),IF(AND(($S565-BX565)&lt;=0,(BW565-$R565)&gt;0),$V565/365*($S565-BW565+1),$V565/365*(BX565-$R565+1))))),0)</f>
        <v>0</v>
      </c>
      <c r="BZ565" s="154">
        <f>BX565+1</f>
        <v>46204</v>
      </c>
      <c r="CA565" s="154">
        <f>BZ565+30</f>
        <v>46234</v>
      </c>
      <c r="CB565" s="158">
        <f>IFERROR(IF(($R565-CA565)&gt;=0,0,IF(($S565-BZ565)&lt;0,0,IF(AND(($S565-CA565)&gt;0,(BZ565-$R565)&gt;0),$V565/365*(CA565-BZ565+1),IF(AND(($S565-CA565)&lt;=0,(BZ565-$R565)&gt;0),$V565/365*($S565-BZ565+1),$V565/365*(CA565-$R565+1))))),0)</f>
        <v>0</v>
      </c>
      <c r="CC565" s="154">
        <f>CA565+1</f>
        <v>46235</v>
      </c>
      <c r="CD565" s="154">
        <f>CC565+30</f>
        <v>46265</v>
      </c>
      <c r="CE565" s="158">
        <f>IFERROR(IF(($R565-CD565)&gt;=0,0,IF(($S565-CC565)&lt;0,0,IF(AND(($S565-CD565)&gt;0,(CC565-$R565)&gt;0),$V565/365*(CD565-CC565+1),IF(AND(($S565-CD565)&lt;=0,(CC565-$R565)&gt;0),$V565/365*($S565-CC565+1),$V565/365*(CD565-$R565+1))))),0)</f>
        <v>0</v>
      </c>
      <c r="CF565" s="154">
        <f>CD565+1</f>
        <v>46266</v>
      </c>
      <c r="CG565" s="154">
        <f>CF565+29</f>
        <v>46295</v>
      </c>
      <c r="CH565" s="158">
        <f>IFERROR(IF(($R565-CG565)&gt;=0,0,IF(($S565-CF565)&lt;0,0,IF(AND(($S565-CG565)&gt;0,(CF565-$R565)&gt;0),$V565/365*(CG565-CF565+1),IF(AND(($S565-CG565)&lt;=0,(CF565-$R565)&gt;0),$V565/365*($S565-CF565+1),$V565/365*(CG565-$R565+1))))),0)</f>
        <v>0</v>
      </c>
      <c r="CI565" s="154">
        <f>CG565+1</f>
        <v>46296</v>
      </c>
      <c r="CJ565" s="154">
        <f>CI565+30</f>
        <v>46326</v>
      </c>
      <c r="CK565" s="158">
        <f>IFERROR(IF(($R565-CJ565)&gt;=0,0,IF(($S565-CI565)&lt;0,0,IF(AND(($S565-CJ565)&gt;0,(CI565-$R565)&gt;0),$V565/365*(CJ565-CI565+1),IF(AND(($S565-CJ565)&lt;=0,(CI565-$R565)&gt;0),$V565/365*($S565-CI565+1),$V565/365*(CJ565-$R565+1))))),0)</f>
        <v>0</v>
      </c>
      <c r="CL565" s="154">
        <f>CJ565+1</f>
        <v>46327</v>
      </c>
      <c r="CM565" s="154">
        <f>CL565+29</f>
        <v>46356</v>
      </c>
      <c r="CN565" s="158">
        <f>IFERROR(IF(($R565-CM565)&gt;=0,0,IF(($S565-CL565)&lt;0,0,IF(AND(($S565-CM565)&gt;0,(CL565-$R565)&gt;0),$V565/365*(CM565-CL565+1),IF(AND(($S565-CM565)&lt;=0,(CL565-$R565)&gt;0),$V565/365*($S565-CL565+1),$V565/365*(CM565-$R565+1))))),0)</f>
        <v>0</v>
      </c>
      <c r="CO565" s="154">
        <f>CM565+1</f>
        <v>46357</v>
      </c>
      <c r="CP565" s="154">
        <f>CO565+30</f>
        <v>46387</v>
      </c>
      <c r="CQ565" s="158">
        <f>IFERROR(IF(($R565-CP565)&gt;=0,0,IF(($S565-CO565)&lt;0,0,IF(AND(($S565-CP565)&gt;0,(CO565-$R565)&gt;0),$V565/365*(CP565-CO565+1),IF(AND(($S565-CP565)&lt;=0,(CO565-$R565)&gt;0),$V565/365*($S565-CO565+1),$V565/365*(CP565-$R565+1))))),0)</f>
        <v>0</v>
      </c>
    </row>
    <row r="566" s="80" customFormat="1" ht="24" customHeight="1" outlineLevel="4" spans="1:95">
      <c r="A566" s="123" t="s">
        <v>2814</v>
      </c>
      <c r="B566" s="124"/>
      <c r="C566" s="124"/>
      <c r="D566" s="124"/>
      <c r="E566" s="124"/>
      <c r="F566" s="124"/>
      <c r="G566" s="125"/>
      <c r="H566" s="126"/>
      <c r="I566" s="126"/>
      <c r="J566" s="126"/>
      <c r="K566" s="126"/>
      <c r="L566" s="149"/>
      <c r="M566" s="149"/>
      <c r="N566" s="149"/>
      <c r="O566" s="149"/>
      <c r="P566" s="126"/>
      <c r="Q566" s="126"/>
      <c r="R566" s="126"/>
      <c r="S566" s="126"/>
      <c r="T566" s="126"/>
      <c r="U566" s="126"/>
      <c r="V566" s="126"/>
      <c r="W566" s="126"/>
      <c r="X566" s="126"/>
      <c r="Y566" s="126"/>
      <c r="Z566" s="126"/>
      <c r="AA566" s="126"/>
      <c r="AB566" s="126"/>
      <c r="AC566" s="126"/>
      <c r="AD566" s="126"/>
      <c r="AE566" s="126"/>
      <c r="AF566" s="126"/>
      <c r="AG566" s="126"/>
      <c r="AH566" s="126"/>
      <c r="AI566" s="126"/>
      <c r="AJ566" s="126"/>
      <c r="AK566" s="126"/>
      <c r="AL566" s="126"/>
      <c r="AM566" s="126"/>
      <c r="AN566" s="126"/>
      <c r="AO566" s="126"/>
      <c r="AP566" s="126"/>
      <c r="AQ566" s="126"/>
      <c r="AR566" s="126"/>
      <c r="AS566" s="126"/>
      <c r="AT566" s="126"/>
      <c r="AU566" s="126"/>
      <c r="AV566" s="126"/>
      <c r="AW566" s="126"/>
      <c r="AX566" s="126"/>
      <c r="AY566" s="126"/>
      <c r="AZ566" s="126"/>
      <c r="BA566" s="126"/>
      <c r="BB566" s="126"/>
      <c r="BC566" s="126"/>
      <c r="BD566" s="126"/>
      <c r="BE566" s="126"/>
      <c r="BF566" s="126"/>
      <c r="BG566" s="126"/>
      <c r="BH566" s="126"/>
      <c r="BI566" s="126"/>
      <c r="BJ566" s="126"/>
      <c r="BK566" s="126"/>
      <c r="BL566" s="126"/>
      <c r="BM566" s="126"/>
      <c r="BN566" s="126"/>
      <c r="BO566" s="126"/>
      <c r="BP566" s="126"/>
      <c r="BQ566" s="126"/>
      <c r="BR566" s="126"/>
      <c r="BS566" s="126"/>
      <c r="BT566" s="126"/>
      <c r="BU566" s="126"/>
      <c r="BV566" s="126"/>
      <c r="BW566" s="126"/>
      <c r="BX566" s="126"/>
      <c r="BY566" s="126"/>
      <c r="BZ566" s="126"/>
      <c r="CA566" s="126"/>
      <c r="CB566" s="126"/>
      <c r="CC566" s="126"/>
      <c r="CD566" s="126"/>
      <c r="CE566" s="126"/>
      <c r="CF566" s="126"/>
      <c r="CG566" s="126"/>
      <c r="CH566" s="126"/>
      <c r="CI566" s="126"/>
      <c r="CJ566" s="126"/>
      <c r="CK566" s="126"/>
      <c r="CL566" s="126"/>
      <c r="CM566" s="126"/>
      <c r="CN566" s="126"/>
      <c r="CO566" s="126"/>
      <c r="CP566" s="126"/>
      <c r="CQ566" s="126"/>
    </row>
    <row r="567" ht="24" customHeight="1" outlineLevel="1" spans="1:95">
      <c r="A567" s="22"/>
      <c r="B567" s="109" t="s">
        <v>792</v>
      </c>
      <c r="C567" s="110" t="s">
        <v>2242</v>
      </c>
      <c r="D567" s="22" t="s">
        <v>2243</v>
      </c>
      <c r="E567" s="109"/>
      <c r="F567" s="109"/>
      <c r="G567" s="109"/>
      <c r="H567" s="111">
        <f>X567+AA567+AD567+AG567+AJ567+AM567+AP567+AS567+AV567+AY567+BB567+BE567</f>
        <v>0</v>
      </c>
      <c r="I567" s="111">
        <f>Y567+AB567+AE567+AH567+AK567+AN567+AQ567+AT567+AW567+AZ567+BC567+BF567</f>
        <v>0</v>
      </c>
      <c r="J567" s="111">
        <f>Z567+AC567+AF567+AI567+AL567+AO567+AR567+AU567+AX567+BA567+BD567+BG567</f>
        <v>0</v>
      </c>
      <c r="K567" s="111"/>
      <c r="L567" s="144"/>
      <c r="M567" s="144"/>
      <c r="N567" s="144"/>
      <c r="O567" s="144"/>
      <c r="P567" s="111"/>
      <c r="Q567" s="111"/>
      <c r="R567" s="111"/>
      <c r="S567" s="111"/>
      <c r="T567" s="111"/>
      <c r="U567" s="111"/>
      <c r="V567" s="111"/>
      <c r="W567" s="111"/>
      <c r="X567" s="111">
        <f>VLOOKUP($C567,'1 预算编制表单'!$C:$BJ,27,FALSE)</f>
        <v>0</v>
      </c>
      <c r="Y567" s="111">
        <f>X567-Z567</f>
        <v>0</v>
      </c>
      <c r="Z567" s="111">
        <f>SUM(Z568:Z572)</f>
        <v>0</v>
      </c>
      <c r="AA567" s="111">
        <f>VLOOKUP($C567,'1 预算编制表单'!$C:$BJ,30,FALSE)</f>
        <v>0</v>
      </c>
      <c r="AB567" s="111">
        <f>AA567-AC567</f>
        <v>0</v>
      </c>
      <c r="AC567" s="111">
        <f>SUM(AC568:AC572)</f>
        <v>0</v>
      </c>
      <c r="AD567" s="111">
        <f>VLOOKUP($C567,'1 预算编制表单'!$C:$BJ,33,FALSE)</f>
        <v>0</v>
      </c>
      <c r="AE567" s="111">
        <f>AD567-AF567</f>
        <v>0</v>
      </c>
      <c r="AF567" s="111">
        <f>SUM(AF568:AF572)</f>
        <v>0</v>
      </c>
      <c r="AG567" s="111">
        <f>VLOOKUP($C567,'1 预算编制表单'!$C:$BJ,36,FALSE)</f>
        <v>0</v>
      </c>
      <c r="AH567" s="111">
        <f>AG567-AI567</f>
        <v>0</v>
      </c>
      <c r="AI567" s="111">
        <f>SUM(AI568:AI572)</f>
        <v>0</v>
      </c>
      <c r="AJ567" s="111">
        <f>VLOOKUP($C567,'1 预算编制表单'!$C:$BJ,39,FALSE)</f>
        <v>0</v>
      </c>
      <c r="AK567" s="111">
        <f>AJ567-AL567</f>
        <v>0</v>
      </c>
      <c r="AL567" s="111">
        <f>SUM(AL568:AL572)</f>
        <v>0</v>
      </c>
      <c r="AM567" s="111">
        <f>VLOOKUP($C567,'1 预算编制表单'!$C:$BJ,42,FALSE)</f>
        <v>0</v>
      </c>
      <c r="AN567" s="111">
        <f>AM567-AO567</f>
        <v>0</v>
      </c>
      <c r="AO567" s="111">
        <f>SUM(AO568:AO572)</f>
        <v>0</v>
      </c>
      <c r="AP567" s="111">
        <f>VLOOKUP($C567,'1 预算编制表单'!$C:$BJ,45,FALSE)</f>
        <v>0</v>
      </c>
      <c r="AQ567" s="111">
        <f>AP567-AR567</f>
        <v>0</v>
      </c>
      <c r="AR567" s="111">
        <f>SUM(AR568:AR572)</f>
        <v>0</v>
      </c>
      <c r="AS567" s="111">
        <f>VLOOKUP($C567,'1 预算编制表单'!$C:$BJ,48,FALSE)</f>
        <v>0</v>
      </c>
      <c r="AT567" s="111">
        <f>AS567-AU567</f>
        <v>0</v>
      </c>
      <c r="AU567" s="111">
        <f>SUM(AU568:AU572)</f>
        <v>0</v>
      </c>
      <c r="AV567" s="111">
        <f>VLOOKUP($C567,'1 预算编制表单'!$C:$BJ,51,FALSE)</f>
        <v>0</v>
      </c>
      <c r="AW567" s="111">
        <f>AV567-AX567</f>
        <v>0</v>
      </c>
      <c r="AX567" s="111">
        <f>SUM(AX568:AX572)</f>
        <v>0</v>
      </c>
      <c r="AY567" s="111">
        <f>VLOOKUP($C567,'1 预算编制表单'!$C:$BJ,54,FALSE)</f>
        <v>0</v>
      </c>
      <c r="AZ567" s="111">
        <f>AY567-BA567</f>
        <v>0</v>
      </c>
      <c r="BA567" s="111">
        <f>SUM(BA568:BA572)</f>
        <v>0</v>
      </c>
      <c r="BB567" s="111">
        <f>VLOOKUP($C567,'1 预算编制表单'!$C:$BJ,57,FALSE)</f>
        <v>0</v>
      </c>
      <c r="BC567" s="111">
        <f>BB567-BD567</f>
        <v>0</v>
      </c>
      <c r="BD567" s="111">
        <f>SUM(BD568:BD572)</f>
        <v>0</v>
      </c>
      <c r="BE567" s="111">
        <f>VLOOKUP($C567,'1 预算编制表单'!$C:$BJ,60,FALSE)</f>
        <v>0</v>
      </c>
      <c r="BF567" s="111">
        <f>BE567-BG567</f>
        <v>0</v>
      </c>
      <c r="BG567" s="111">
        <f>SUM(BG568:BG572)</f>
        <v>0</v>
      </c>
      <c r="BH567" s="111">
        <f>VLOOKUP($C567,'1 预算编制表单'!$C:$BJ,27,FALSE)</f>
        <v>0</v>
      </c>
      <c r="BI567" s="111">
        <f>BH567-BJ567</f>
        <v>0</v>
      </c>
      <c r="BJ567" s="111">
        <f>SUM(BJ568:BJ572)</f>
        <v>0</v>
      </c>
      <c r="BK567" s="111">
        <f>VLOOKUP($C567,'1 预算编制表单'!$C:$BJ,30,FALSE)</f>
        <v>0</v>
      </c>
      <c r="BL567" s="111">
        <f>BK567-BM567</f>
        <v>0</v>
      </c>
      <c r="BM567" s="111">
        <f>SUM(BM568:BM572)</f>
        <v>0</v>
      </c>
      <c r="BN567" s="111">
        <f>VLOOKUP($C567,'1 预算编制表单'!$C:$BJ,33,FALSE)</f>
        <v>0</v>
      </c>
      <c r="BO567" s="111">
        <f>BN567-BP567</f>
        <v>0</v>
      </c>
      <c r="BP567" s="111">
        <f>SUM(BP568:BP572)</f>
        <v>0</v>
      </c>
      <c r="BQ567" s="111">
        <f>VLOOKUP($C567,'1 预算编制表单'!$C:$BJ,36,FALSE)</f>
        <v>0</v>
      </c>
      <c r="BR567" s="111">
        <f>BQ567-BS567</f>
        <v>0</v>
      </c>
      <c r="BS567" s="111">
        <f>SUM(BS568:BS572)</f>
        <v>0</v>
      </c>
      <c r="BT567" s="111">
        <f>VLOOKUP($C567,'1 预算编制表单'!$C:$BJ,39,FALSE)</f>
        <v>0</v>
      </c>
      <c r="BU567" s="111">
        <f>BT567-BV567</f>
        <v>0</v>
      </c>
      <c r="BV567" s="111">
        <f>SUM(BV568:BV572)</f>
        <v>0</v>
      </c>
      <c r="BW567" s="111">
        <f>VLOOKUP($C567,'1 预算编制表单'!$C:$BJ,42,FALSE)</f>
        <v>0</v>
      </c>
      <c r="BX567" s="111">
        <f>BW567-BY567</f>
        <v>0</v>
      </c>
      <c r="BY567" s="111">
        <f>SUM(BY568:BY572)</f>
        <v>0</v>
      </c>
      <c r="BZ567" s="111">
        <f>VLOOKUP($C567,'1 预算编制表单'!$C:$BJ,45,FALSE)</f>
        <v>0</v>
      </c>
      <c r="CA567" s="111">
        <f>BZ567-CB567</f>
        <v>0</v>
      </c>
      <c r="CB567" s="111">
        <f>SUM(CB568:CB572)</f>
        <v>0</v>
      </c>
      <c r="CC567" s="111">
        <f>VLOOKUP($C567,'1 预算编制表单'!$C:$BJ,48,FALSE)</f>
        <v>0</v>
      </c>
      <c r="CD567" s="111">
        <f>CC567-CE567</f>
        <v>0</v>
      </c>
      <c r="CE567" s="111">
        <f>SUM(CE568:CE572)</f>
        <v>0</v>
      </c>
      <c r="CF567" s="111">
        <f>VLOOKUP($C567,'1 预算编制表单'!$C:$BJ,51,FALSE)</f>
        <v>0</v>
      </c>
      <c r="CG567" s="111">
        <f>CF567-CH567</f>
        <v>0</v>
      </c>
      <c r="CH567" s="111">
        <f>SUM(CH568:CH572)</f>
        <v>0</v>
      </c>
      <c r="CI567" s="111">
        <f>VLOOKUP($C567,'1 预算编制表单'!$C:$BJ,54,FALSE)</f>
        <v>0</v>
      </c>
      <c r="CJ567" s="111">
        <f>CI567-CK567</f>
        <v>0</v>
      </c>
      <c r="CK567" s="111">
        <f>SUM(CK568:CK572)</f>
        <v>0</v>
      </c>
      <c r="CL567" s="111">
        <f>VLOOKUP($C567,'1 预算编制表单'!$C:$BJ,57,FALSE)</f>
        <v>0</v>
      </c>
      <c r="CM567" s="111">
        <f>CL567-CN567</f>
        <v>0</v>
      </c>
      <c r="CN567" s="111">
        <f>SUM(CN568:CN572)</f>
        <v>0</v>
      </c>
      <c r="CO567" s="111">
        <f>VLOOKUP($C567,'1 预算编制表单'!$C:$BJ,60,FALSE)</f>
        <v>0</v>
      </c>
      <c r="CP567" s="111">
        <f>CO567-CQ567</f>
        <v>0</v>
      </c>
      <c r="CQ567" s="111">
        <f>SUM(CQ568:CQ572)</f>
        <v>0</v>
      </c>
    </row>
    <row r="568" s="80" customFormat="1" ht="24" customHeight="1" outlineLevel="2" spans="1:95">
      <c r="A568" s="119"/>
      <c r="B568" s="120"/>
      <c r="C568" s="121"/>
      <c r="D568" s="119"/>
      <c r="E568" s="120"/>
      <c r="F568" s="120"/>
      <c r="G568" s="120"/>
      <c r="H568" s="122"/>
      <c r="I568" s="122"/>
      <c r="J568" s="122">
        <f>Z568+AC568+AF568+AI568+AL568+AO568+AR568+AU568+AX568+BA568+BD568+BG568</f>
        <v>0</v>
      </c>
      <c r="K568" s="122">
        <v>1</v>
      </c>
      <c r="L568" s="147"/>
      <c r="M568" s="148">
        <f>IFERROR(VLOOKUP($L568,'2-2 引出数据_合同数据仓库'!$B$2:$BP$10000,3,FALSE),0)</f>
        <v>0</v>
      </c>
      <c r="N568" s="122"/>
      <c r="O568" s="148">
        <f>IFERROR(VLOOKUP((LEFT(VLOOKUP($L568,'2-2 引出数据_合同数据仓库'!$B$2:$BP$10000,64,FALSE),15)&amp;(RIGHT(VLOOKUP($L568,'2-2 引出数据_合同数据仓库'!$B$2:$BP$10000,64,FALSE),4)+1)),'2-2 引出数据_合同数据仓库'!$B$2:$BP$10000,3,FALSE),0)</f>
        <v>0</v>
      </c>
      <c r="P568" s="122"/>
      <c r="Q568" s="122">
        <f>IFERROR(VLOOKUP($L568,'2-2 引出数据_合同数据仓库'!$B$2:$BP$10000,28,FALSE),0)</f>
        <v>0</v>
      </c>
      <c r="R568" s="122">
        <f>IFERROR(VLOOKUP($L568,'2-2 引出数据_合同数据仓库'!$B$2:$BP$10000,29,FALSE),0)</f>
        <v>0</v>
      </c>
      <c r="S568" s="122">
        <f>IFERROR(VLOOKUP($L568,'2-2 引出数据_合同数据仓库'!$B$2:$BP$10000,4,FALSE),0)</f>
        <v>0</v>
      </c>
      <c r="T568" s="122"/>
      <c r="U568" s="122">
        <f>IFERROR(VLOOKUP($L568,'2-2 引出数据_合同数据仓库'!$B$2:$BP$10000,15,FALSE),0)</f>
        <v>0</v>
      </c>
      <c r="V568" s="122">
        <f>U568/(S568-R568+1)*365</f>
        <v>0</v>
      </c>
      <c r="W568" s="122"/>
      <c r="X568" s="154">
        <v>45658</v>
      </c>
      <c r="Y568" s="154">
        <f>X568+30</f>
        <v>45688</v>
      </c>
      <c r="Z568" s="158">
        <f>IFERROR(IF(($R568-Y568)&gt;=0,0,IF(($S568-X568)&lt;0,0,IF(AND(($S568-Y568)&gt;0,(X568-$R568)&gt;0),$V568/365*(Y568-X568+1),IF(AND(($S568-Y568)&lt;=0,(X568-$R568)&gt;0),$V568/365*($S568-X568+1),$V568/365*(Y568-$R568+1))))),0)</f>
        <v>0</v>
      </c>
      <c r="AA568" s="154">
        <f>Y568+1</f>
        <v>45689</v>
      </c>
      <c r="AB568" s="154">
        <f>AA568+27</f>
        <v>45716</v>
      </c>
      <c r="AC568" s="158">
        <f>IFERROR(IF(($R568-AB568)&gt;=0,0,IF(($S568-AA568)&lt;0,0,IF(AND(($S568-AB568)&gt;0,(AA568-$R568)&gt;0),$V568/365*(AB568-AA568+1),IF(AND(($S568-AB568)&lt;=0,(AA568-$R568)&gt;0),$V568/365*($S568-AA568+1),$V568/365*(AB568-$R568+1))))),0)</f>
        <v>0</v>
      </c>
      <c r="AD568" s="154">
        <f>AB568+1</f>
        <v>45717</v>
      </c>
      <c r="AE568" s="154">
        <f>AD568+30</f>
        <v>45747</v>
      </c>
      <c r="AF568" s="158">
        <f>IFERROR(IF(($R568-AE568)&gt;=0,0,IF(($S568-AD568)&lt;0,0,IF(AND(($S568-AE568)&gt;0,(AD568-$R568)&gt;0),$V568/365*(AE568-AD568+1),IF(AND(($S568-AE568)&lt;=0,(AD568-$R568)&gt;0),$V568/365*($S568-AD568+1),$V568/365*(AE568-$R568+1))))),0)</f>
        <v>0</v>
      </c>
      <c r="AG568" s="154">
        <f>AE568+1</f>
        <v>45748</v>
      </c>
      <c r="AH568" s="154">
        <f>AG568+29</f>
        <v>45777</v>
      </c>
      <c r="AI568" s="158">
        <f>IFERROR(IF(($R568-AH568)&gt;=0,0,IF(($S568-AG568)&lt;0,0,IF(AND(($S568-AH568)&gt;0,(AG568-$R568)&gt;0),$V568/365*(AH568-AG568+1),IF(AND(($S568-AH568)&lt;=0,(AG568-$R568)&gt;0),$V568/365*($S568-AG568+1),$V568/365*(AH568-$R568+1))))),0)</f>
        <v>0</v>
      </c>
      <c r="AJ568" s="154">
        <f>AH568+1</f>
        <v>45778</v>
      </c>
      <c r="AK568" s="154">
        <f>AJ568+30</f>
        <v>45808</v>
      </c>
      <c r="AL568" s="158">
        <f>IFERROR(IF(($R568-AK568)&gt;=0,0,IF(($S568-AJ568)&lt;0,0,IF(AND(($S568-AK568)&gt;0,(AJ568-$R568)&gt;0),$V568/365*(AK568-AJ568+1),IF(AND(($S568-AK568)&lt;=0,(AJ568-$R568)&gt;0),$V568/365*($S568-AJ568+1),$V568/365*(AK568-$R568+1))))),0)</f>
        <v>0</v>
      </c>
      <c r="AM568" s="154">
        <f>AK568+1</f>
        <v>45809</v>
      </c>
      <c r="AN568" s="154">
        <f>AM568+29</f>
        <v>45838</v>
      </c>
      <c r="AO568" s="158">
        <f>IFERROR(IF(($R568-AN568)&gt;=0,0,IF(($S568-AM568)&lt;0,0,IF(AND(($S568-AN568)&gt;0,(AM568-$R568)&gt;0),$V568/365*(AN568-AM568+1),IF(AND(($S568-AN568)&lt;=0,(AM568-$R568)&gt;0),$V568/365*($S568-AM568+1),$V568/365*(AN568-$R568+1))))),0)</f>
        <v>0</v>
      </c>
      <c r="AP568" s="154">
        <f>AN568+1</f>
        <v>45839</v>
      </c>
      <c r="AQ568" s="154">
        <f>AP568+30</f>
        <v>45869</v>
      </c>
      <c r="AR568" s="158">
        <f>IFERROR(IF(($R568-AQ568)&gt;=0,0,IF(($S568-AP568)&lt;0,0,IF(AND(($S568-AQ568)&gt;0,(AP568-$R568)&gt;0),$V568/365*(AQ568-AP568+1),IF(AND(($S568-AQ568)&lt;=0,(AP568-$R568)&gt;0),$V568/365*($S568-AP568+1),$V568/365*(AQ568-$R568+1))))),0)</f>
        <v>0</v>
      </c>
      <c r="AS568" s="154">
        <f>AQ568+1</f>
        <v>45870</v>
      </c>
      <c r="AT568" s="154">
        <f>AS568+30</f>
        <v>45900</v>
      </c>
      <c r="AU568" s="158">
        <f>IFERROR(IF(($R568-AT568)&gt;=0,0,IF(($S568-AS568)&lt;0,0,IF(AND(($S568-AT568)&gt;0,(AS568-$R568)&gt;0),$V568/365*(AT568-AS568+1),IF(AND(($S568-AT568)&lt;=0,(AS568-$R568)&gt;0),$V568/365*($S568-AS568+1),$V568/365*(AT568-$R568+1))))),0)</f>
        <v>0</v>
      </c>
      <c r="AV568" s="154">
        <f>AT568+1</f>
        <v>45901</v>
      </c>
      <c r="AW568" s="154">
        <f>AV568+29</f>
        <v>45930</v>
      </c>
      <c r="AX568" s="158">
        <f>IFERROR(IF(($R568-AW568)&gt;=0,0,IF(($S568-AV568)&lt;0,0,IF(AND(($S568-AW568)&gt;0,(AV568-$R568)&gt;0),$V568/365*(AW568-AV568+1),IF(AND(($S568-AW568)&lt;=0,(AV568-$R568)&gt;0),$V568/365*($S568-AV568+1),$V568/365*(AW568-$R568+1))))),0)</f>
        <v>0</v>
      </c>
      <c r="AY568" s="154">
        <f>AW568+1</f>
        <v>45931</v>
      </c>
      <c r="AZ568" s="154">
        <f>AY568+30</f>
        <v>45961</v>
      </c>
      <c r="BA568" s="158">
        <f>IFERROR(IF(($R568-AZ568)&gt;=0,0,IF(($S568-AY568)&lt;0,0,IF(AND(($S568-AZ568)&gt;0,(AY568-$R568)&gt;0),$V568/365*(AZ568-AY568+1),IF(AND(($S568-AZ568)&lt;=0,(AY568-$R568)&gt;0),$V568/365*($S568-AY568+1),$V568/365*(AZ568-$R568+1))))),0)</f>
        <v>0</v>
      </c>
      <c r="BB568" s="154">
        <f>AZ568+1</f>
        <v>45962</v>
      </c>
      <c r="BC568" s="154">
        <f>BB568+29</f>
        <v>45991</v>
      </c>
      <c r="BD568" s="158">
        <f>IFERROR(IF(($R568-BC568)&gt;=0,0,IF(($S568-BB568)&lt;0,0,IF(AND(($S568-BC568)&gt;0,(BB568-$R568)&gt;0),$V568/365*(BC568-BB568+1),IF(AND(($S568-BC568)&lt;=0,(BB568-$R568)&gt;0),$V568/365*($S568-BB568+1),$V568/365*(BC568-$R568+1))))),0)</f>
        <v>0</v>
      </c>
      <c r="BE568" s="154">
        <f>BC568+1</f>
        <v>45992</v>
      </c>
      <c r="BF568" s="154">
        <f>BE568+30</f>
        <v>46022</v>
      </c>
      <c r="BG568" s="158">
        <f>IFERROR(IF(($R568-BF568)&gt;=0,0,IF(($S568-BE568)&lt;0,0,IF(AND(($S568-BF568)&gt;0,(BE568-$R568)&gt;0),$V568/365*(BF568-BE568+1),IF(AND(($S568-BF568)&lt;=0,(BE568-$R568)&gt;0),$V568/365*($S568-BE568+1),$V568/365*(BF568-$R568+1))))),0)</f>
        <v>0</v>
      </c>
      <c r="BH568" s="154">
        <v>46023</v>
      </c>
      <c r="BI568" s="154">
        <f>BH568+30</f>
        <v>46053</v>
      </c>
      <c r="BJ568" s="158">
        <f>IFERROR(IF(($R568-BI568)&gt;=0,0,IF(($S568-BH568)&lt;0,0,IF(AND(($S568-BI568)&gt;0,(BH568-$R568)&gt;0),$V568/365*(BI568-BH568+1),IF(AND(($S568-BI568)&lt;=0,(BH568-$R568)&gt;0),$V568/365*($S568-BH568+1),$V568/365*(BI568-$R568+1))))),0)</f>
        <v>0</v>
      </c>
      <c r="BK568" s="154">
        <f>BI568+1</f>
        <v>46054</v>
      </c>
      <c r="BL568" s="154">
        <f>BK568+27</f>
        <v>46081</v>
      </c>
      <c r="BM568" s="158">
        <f>IFERROR(IF(($R568-BL568)&gt;=0,0,IF(($S568-BK568)&lt;0,0,IF(AND(($S568-BL568)&gt;0,(BK568-$R568)&gt;0),$V568/365*(BL568-BK568+1),IF(AND(($S568-BL568)&lt;=0,(BK568-$R568)&gt;0),$V568/365*($S568-BK568+1),$V568/365*(BL568-$R568+1))))),0)</f>
        <v>0</v>
      </c>
      <c r="BN568" s="154">
        <f>BL568+1</f>
        <v>46082</v>
      </c>
      <c r="BO568" s="154">
        <f>BN568+30</f>
        <v>46112</v>
      </c>
      <c r="BP568" s="158">
        <f>IFERROR(IF(($R568-BO568)&gt;=0,0,IF(($S568-BN568)&lt;0,0,IF(AND(($S568-BO568)&gt;0,(BN568-$R568)&gt;0),$V568/365*(BO568-BN568+1),IF(AND(($S568-BO568)&lt;=0,(BN568-$R568)&gt;0),$V568/365*($S568-BN568+1),$V568/365*(BO568-$R568+1))))),0)</f>
        <v>0</v>
      </c>
      <c r="BQ568" s="154">
        <f>BO568+1</f>
        <v>46113</v>
      </c>
      <c r="BR568" s="154">
        <f>BQ568+29</f>
        <v>46142</v>
      </c>
      <c r="BS568" s="158">
        <f>IFERROR(IF(($R568-BR568)&gt;=0,0,IF(($S568-BQ568)&lt;0,0,IF(AND(($S568-BR568)&gt;0,(BQ568-$R568)&gt;0),$V568/365*(BR568-BQ568+1),IF(AND(($S568-BR568)&lt;=0,(BQ568-$R568)&gt;0),$V568/365*($S568-BQ568+1),$V568/365*(BR568-$R568+1))))),0)</f>
        <v>0</v>
      </c>
      <c r="BT568" s="154">
        <f>BR568+1</f>
        <v>46143</v>
      </c>
      <c r="BU568" s="154">
        <f>BT568+30</f>
        <v>46173</v>
      </c>
      <c r="BV568" s="158">
        <f>IFERROR(IF(($R568-BU568)&gt;=0,0,IF(($S568-BT568)&lt;0,0,IF(AND(($S568-BU568)&gt;0,(BT568-$R568)&gt;0),$V568/365*(BU568-BT568+1),IF(AND(($S568-BU568)&lt;=0,(BT568-$R568)&gt;0),$V568/365*($S568-BT568+1),$V568/365*(BU568-$R568+1))))),0)</f>
        <v>0</v>
      </c>
      <c r="BW568" s="154">
        <f>BU568+1</f>
        <v>46174</v>
      </c>
      <c r="BX568" s="154">
        <f>BW568+29</f>
        <v>46203</v>
      </c>
      <c r="BY568" s="158">
        <f>IFERROR(IF(($R568-BX568)&gt;=0,0,IF(($S568-BW568)&lt;0,0,IF(AND(($S568-BX568)&gt;0,(BW568-$R568)&gt;0),$V568/365*(BX568-BW568+1),IF(AND(($S568-BX568)&lt;=0,(BW568-$R568)&gt;0),$V568/365*($S568-BW568+1),$V568/365*(BX568-$R568+1))))),0)</f>
        <v>0</v>
      </c>
      <c r="BZ568" s="154">
        <f>BX568+1</f>
        <v>46204</v>
      </c>
      <c r="CA568" s="154">
        <f>BZ568+30</f>
        <v>46234</v>
      </c>
      <c r="CB568" s="158">
        <f>IFERROR(IF(($R568-CA568)&gt;=0,0,IF(($S568-BZ568)&lt;0,0,IF(AND(($S568-CA568)&gt;0,(BZ568-$R568)&gt;0),$V568/365*(CA568-BZ568+1),IF(AND(($S568-CA568)&lt;=0,(BZ568-$R568)&gt;0),$V568/365*($S568-BZ568+1),$V568/365*(CA568-$R568+1))))),0)</f>
        <v>0</v>
      </c>
      <c r="CC568" s="154">
        <f>CA568+1</f>
        <v>46235</v>
      </c>
      <c r="CD568" s="154">
        <f>CC568+30</f>
        <v>46265</v>
      </c>
      <c r="CE568" s="158">
        <f>IFERROR(IF(($R568-CD568)&gt;=0,0,IF(($S568-CC568)&lt;0,0,IF(AND(($S568-CD568)&gt;0,(CC568-$R568)&gt;0),$V568/365*(CD568-CC568+1),IF(AND(($S568-CD568)&lt;=0,(CC568-$R568)&gt;0),$V568/365*($S568-CC568+1),$V568/365*(CD568-$R568+1))))),0)</f>
        <v>0</v>
      </c>
      <c r="CF568" s="154">
        <f>CD568+1</f>
        <v>46266</v>
      </c>
      <c r="CG568" s="154">
        <f>CF568+29</f>
        <v>46295</v>
      </c>
      <c r="CH568" s="158">
        <f>IFERROR(IF(($R568-CG568)&gt;=0,0,IF(($S568-CF568)&lt;0,0,IF(AND(($S568-CG568)&gt;0,(CF568-$R568)&gt;0),$V568/365*(CG568-CF568+1),IF(AND(($S568-CG568)&lt;=0,(CF568-$R568)&gt;0),$V568/365*($S568-CF568+1),$V568/365*(CG568-$R568+1))))),0)</f>
        <v>0</v>
      </c>
      <c r="CI568" s="154">
        <f>CG568+1</f>
        <v>46296</v>
      </c>
      <c r="CJ568" s="154">
        <f>CI568+30</f>
        <v>46326</v>
      </c>
      <c r="CK568" s="158">
        <f>IFERROR(IF(($R568-CJ568)&gt;=0,0,IF(($S568-CI568)&lt;0,0,IF(AND(($S568-CJ568)&gt;0,(CI568-$R568)&gt;0),$V568/365*(CJ568-CI568+1),IF(AND(($S568-CJ568)&lt;=0,(CI568-$R568)&gt;0),$V568/365*($S568-CI568+1),$V568/365*(CJ568-$R568+1))))),0)</f>
        <v>0</v>
      </c>
      <c r="CL568" s="154">
        <f>CJ568+1</f>
        <v>46327</v>
      </c>
      <c r="CM568" s="154">
        <f>CL568+29</f>
        <v>46356</v>
      </c>
      <c r="CN568" s="158">
        <f>IFERROR(IF(($R568-CM568)&gt;=0,0,IF(($S568-CL568)&lt;0,0,IF(AND(($S568-CM568)&gt;0,(CL568-$R568)&gt;0),$V568/365*(CM568-CL568+1),IF(AND(($S568-CM568)&lt;=0,(CL568-$R568)&gt;0),$V568/365*($S568-CL568+1),$V568/365*(CM568-$R568+1))))),0)</f>
        <v>0</v>
      </c>
      <c r="CO568" s="154">
        <f>CM568+1</f>
        <v>46357</v>
      </c>
      <c r="CP568" s="154">
        <f>CO568+30</f>
        <v>46387</v>
      </c>
      <c r="CQ568" s="158">
        <f>IFERROR(IF(($R568-CP568)&gt;=0,0,IF(($S568-CO568)&lt;0,0,IF(AND(($S568-CP568)&gt;0,(CO568-$R568)&gt;0),$V568/365*(CP568-CO568+1),IF(AND(($S568-CP568)&lt;=0,(CO568-$R568)&gt;0),$V568/365*($S568-CO568+1),$V568/365*(CP568-$R568+1))))),0)</f>
        <v>0</v>
      </c>
    </row>
    <row r="569" s="80" customFormat="1" ht="24" customHeight="1" outlineLevel="2" spans="1:95">
      <c r="A569" s="119"/>
      <c r="B569" s="120"/>
      <c r="C569" s="121"/>
      <c r="D569" s="119"/>
      <c r="E569" s="120"/>
      <c r="F569" s="120"/>
      <c r="G569" s="120"/>
      <c r="H569" s="122"/>
      <c r="I569" s="122"/>
      <c r="J569" s="122">
        <f>Z569+AC569+AF569+AI569+AL569+AO569+AR569+AU569+AX569+BA569+BD569+BG569</f>
        <v>0</v>
      </c>
      <c r="K569" s="122">
        <f>K568+1</f>
        <v>2</v>
      </c>
      <c r="L569" s="147"/>
      <c r="M569" s="148">
        <f>IFERROR(VLOOKUP($L569,'2-2 引出数据_合同数据仓库'!$B$2:$BP$10000,3,FALSE),0)</f>
        <v>0</v>
      </c>
      <c r="N569" s="122"/>
      <c r="O569" s="148">
        <f>IFERROR(VLOOKUP((LEFT(VLOOKUP($L569,'2-2 引出数据_合同数据仓库'!$B$2:$BP$10000,64,FALSE),15)&amp;(RIGHT(VLOOKUP($L569,'2-2 引出数据_合同数据仓库'!$B$2:$BP$10000,64,FALSE),4)+1)),'2-2 引出数据_合同数据仓库'!$B$2:$BP$10000,3,FALSE),0)</f>
        <v>0</v>
      </c>
      <c r="P569" s="122"/>
      <c r="Q569" s="122">
        <f>IFERROR(VLOOKUP($L569,'2-2 引出数据_合同数据仓库'!$B$2:$BP$10000,28,FALSE),0)</f>
        <v>0</v>
      </c>
      <c r="R569" s="122">
        <f>IFERROR(VLOOKUP($L569,'2-2 引出数据_合同数据仓库'!$B$2:$BP$10000,29,FALSE),0)</f>
        <v>0</v>
      </c>
      <c r="S569" s="122">
        <f>IFERROR(VLOOKUP($L569,'2-2 引出数据_合同数据仓库'!$B$2:$BP$10000,4,FALSE),0)</f>
        <v>0</v>
      </c>
      <c r="T569" s="122"/>
      <c r="U569" s="122">
        <f>IFERROR(VLOOKUP($L569,'2-2 引出数据_合同数据仓库'!$B$2:$BP$10000,15,FALSE),0)</f>
        <v>0</v>
      </c>
      <c r="V569" s="122">
        <f>U569/(S569-R569+1)*365</f>
        <v>0</v>
      </c>
      <c r="W569" s="122"/>
      <c r="X569" s="154">
        <v>45658</v>
      </c>
      <c r="Y569" s="154">
        <f>X569+30</f>
        <v>45688</v>
      </c>
      <c r="Z569" s="158">
        <f>IFERROR(IF(($R569-Y569)&gt;=0,0,IF(($S569-X569)&lt;0,0,IF(AND(($S569-Y569)&gt;0,(X569-$R569)&gt;0),$V569/365*(Y569-X569+1),IF(AND(($S569-Y569)&lt;=0,(X569-$R569)&gt;0),$V569/365*($S569-X569+1),$V569/365*(Y569-$R569+1))))),0)</f>
        <v>0</v>
      </c>
      <c r="AA569" s="154">
        <f>Y569+1</f>
        <v>45689</v>
      </c>
      <c r="AB569" s="154">
        <f>AA569+27</f>
        <v>45716</v>
      </c>
      <c r="AC569" s="158">
        <f>IFERROR(IF(($R569-AB569)&gt;=0,0,IF(($S569-AA569)&lt;0,0,IF(AND(($S569-AB569)&gt;0,(AA569-$R569)&gt;0),$V569/365*(AB569-AA569+1),IF(AND(($S569-AB569)&lt;=0,(AA569-$R569)&gt;0),$V569/365*($S569-AA569+1),$V569/365*(AB569-$R569+1))))),0)</f>
        <v>0</v>
      </c>
      <c r="AD569" s="154">
        <f>AB569+1</f>
        <v>45717</v>
      </c>
      <c r="AE569" s="154">
        <f>AD569+30</f>
        <v>45747</v>
      </c>
      <c r="AF569" s="158">
        <f>IFERROR(IF(($R569-AE569)&gt;=0,0,IF(($S569-AD569)&lt;0,0,IF(AND(($S569-AE569)&gt;0,(AD569-$R569)&gt;0),$V569/365*(AE569-AD569+1),IF(AND(($S569-AE569)&lt;=0,(AD569-$R569)&gt;0),$V569/365*($S569-AD569+1),$V569/365*(AE569-$R569+1))))),0)</f>
        <v>0</v>
      </c>
      <c r="AG569" s="154">
        <f>AE569+1</f>
        <v>45748</v>
      </c>
      <c r="AH569" s="154">
        <f>AG569+29</f>
        <v>45777</v>
      </c>
      <c r="AI569" s="158">
        <f>IFERROR(IF(($R569-AH569)&gt;=0,0,IF(($S569-AG569)&lt;0,0,IF(AND(($S569-AH569)&gt;0,(AG569-$R569)&gt;0),$V569/365*(AH569-AG569+1),IF(AND(($S569-AH569)&lt;=0,(AG569-$R569)&gt;0),$V569/365*($S569-AG569+1),$V569/365*(AH569-$R569+1))))),0)</f>
        <v>0</v>
      </c>
      <c r="AJ569" s="154">
        <f>AH569+1</f>
        <v>45778</v>
      </c>
      <c r="AK569" s="154">
        <f>AJ569+30</f>
        <v>45808</v>
      </c>
      <c r="AL569" s="158">
        <f>IFERROR(IF(($R569-AK569)&gt;=0,0,IF(($S569-AJ569)&lt;0,0,IF(AND(($S569-AK569)&gt;0,(AJ569-$R569)&gt;0),$V569/365*(AK569-AJ569+1),IF(AND(($S569-AK569)&lt;=0,(AJ569-$R569)&gt;0),$V569/365*($S569-AJ569+1),$V569/365*(AK569-$R569+1))))),0)</f>
        <v>0</v>
      </c>
      <c r="AM569" s="154">
        <f>AK569+1</f>
        <v>45809</v>
      </c>
      <c r="AN569" s="154">
        <f>AM569+29</f>
        <v>45838</v>
      </c>
      <c r="AO569" s="158">
        <f>IFERROR(IF(($R569-AN569)&gt;=0,0,IF(($S569-AM569)&lt;0,0,IF(AND(($S569-AN569)&gt;0,(AM569-$R569)&gt;0),$V569/365*(AN569-AM569+1),IF(AND(($S569-AN569)&lt;=0,(AM569-$R569)&gt;0),$V569/365*($S569-AM569+1),$V569/365*(AN569-$R569+1))))),0)</f>
        <v>0</v>
      </c>
      <c r="AP569" s="154">
        <f>AN569+1</f>
        <v>45839</v>
      </c>
      <c r="AQ569" s="154">
        <f>AP569+30</f>
        <v>45869</v>
      </c>
      <c r="AR569" s="158">
        <f>IFERROR(IF(($R569-AQ569)&gt;=0,0,IF(($S569-AP569)&lt;0,0,IF(AND(($S569-AQ569)&gt;0,(AP569-$R569)&gt;0),$V569/365*(AQ569-AP569+1),IF(AND(($S569-AQ569)&lt;=0,(AP569-$R569)&gt;0),$V569/365*($S569-AP569+1),$V569/365*(AQ569-$R569+1))))),0)</f>
        <v>0</v>
      </c>
      <c r="AS569" s="154">
        <f>AQ569+1</f>
        <v>45870</v>
      </c>
      <c r="AT569" s="154">
        <f>AS569+30</f>
        <v>45900</v>
      </c>
      <c r="AU569" s="158">
        <f>IFERROR(IF(($R569-AT569)&gt;=0,0,IF(($S569-AS569)&lt;0,0,IF(AND(($S569-AT569)&gt;0,(AS569-$R569)&gt;0),$V569/365*(AT569-AS569+1),IF(AND(($S569-AT569)&lt;=0,(AS569-$R569)&gt;0),$V569/365*($S569-AS569+1),$V569/365*(AT569-$R569+1))))),0)</f>
        <v>0</v>
      </c>
      <c r="AV569" s="154">
        <f>AT569+1</f>
        <v>45901</v>
      </c>
      <c r="AW569" s="154">
        <f>AV569+29</f>
        <v>45930</v>
      </c>
      <c r="AX569" s="158">
        <f>IFERROR(IF(($R569-AW569)&gt;=0,0,IF(($S569-AV569)&lt;0,0,IF(AND(($S569-AW569)&gt;0,(AV569-$R569)&gt;0),$V569/365*(AW569-AV569+1),IF(AND(($S569-AW569)&lt;=0,(AV569-$R569)&gt;0),$V569/365*($S569-AV569+1),$V569/365*(AW569-$R569+1))))),0)</f>
        <v>0</v>
      </c>
      <c r="AY569" s="154">
        <f>AW569+1</f>
        <v>45931</v>
      </c>
      <c r="AZ569" s="154">
        <f>AY569+30</f>
        <v>45961</v>
      </c>
      <c r="BA569" s="158">
        <f>IFERROR(IF(($R569-AZ569)&gt;=0,0,IF(($S569-AY569)&lt;0,0,IF(AND(($S569-AZ569)&gt;0,(AY569-$R569)&gt;0),$V569/365*(AZ569-AY569+1),IF(AND(($S569-AZ569)&lt;=0,(AY569-$R569)&gt;0),$V569/365*($S569-AY569+1),$V569/365*(AZ569-$R569+1))))),0)</f>
        <v>0</v>
      </c>
      <c r="BB569" s="154">
        <f>AZ569+1</f>
        <v>45962</v>
      </c>
      <c r="BC569" s="154">
        <f>BB569+29</f>
        <v>45991</v>
      </c>
      <c r="BD569" s="158">
        <f>IFERROR(IF(($R569-BC569)&gt;=0,0,IF(($S569-BB569)&lt;0,0,IF(AND(($S569-BC569)&gt;0,(BB569-$R569)&gt;0),$V569/365*(BC569-BB569+1),IF(AND(($S569-BC569)&lt;=0,(BB569-$R569)&gt;0),$V569/365*($S569-BB569+1),$V569/365*(BC569-$R569+1))))),0)</f>
        <v>0</v>
      </c>
      <c r="BE569" s="154">
        <f>BC569+1</f>
        <v>45992</v>
      </c>
      <c r="BF569" s="154">
        <f>BE569+30</f>
        <v>46022</v>
      </c>
      <c r="BG569" s="158">
        <f>IFERROR(IF(($R569-BF569)&gt;=0,0,IF(($S569-BE569)&lt;0,0,IF(AND(($S569-BF569)&gt;0,(BE569-$R569)&gt;0),$V569/365*(BF569-BE569+1),IF(AND(($S569-BF569)&lt;=0,(BE569-$R569)&gt;0),$V569/365*($S569-BE569+1),$V569/365*(BF569-$R569+1))))),0)</f>
        <v>0</v>
      </c>
      <c r="BH569" s="154">
        <v>46023</v>
      </c>
      <c r="BI569" s="154">
        <f>BH569+30</f>
        <v>46053</v>
      </c>
      <c r="BJ569" s="158">
        <f>IFERROR(IF(($R569-BI569)&gt;=0,0,IF(($S569-BH569)&lt;0,0,IF(AND(($S569-BI569)&gt;0,(BH569-$R569)&gt;0),$V569/365*(BI569-BH569+1),IF(AND(($S569-BI569)&lt;=0,(BH569-$R569)&gt;0),$V569/365*($S569-BH569+1),$V569/365*(BI569-$R569+1))))),0)</f>
        <v>0</v>
      </c>
      <c r="BK569" s="154">
        <f>BI569+1</f>
        <v>46054</v>
      </c>
      <c r="BL569" s="154">
        <f>BK569+27</f>
        <v>46081</v>
      </c>
      <c r="BM569" s="158">
        <f>IFERROR(IF(($R569-BL569)&gt;=0,0,IF(($S569-BK569)&lt;0,0,IF(AND(($S569-BL569)&gt;0,(BK569-$R569)&gt;0),$V569/365*(BL569-BK569+1),IF(AND(($S569-BL569)&lt;=0,(BK569-$R569)&gt;0),$V569/365*($S569-BK569+1),$V569/365*(BL569-$R569+1))))),0)</f>
        <v>0</v>
      </c>
      <c r="BN569" s="154">
        <f>BL569+1</f>
        <v>46082</v>
      </c>
      <c r="BO569" s="154">
        <f>BN569+30</f>
        <v>46112</v>
      </c>
      <c r="BP569" s="158">
        <f>IFERROR(IF(($R569-BO569)&gt;=0,0,IF(($S569-BN569)&lt;0,0,IF(AND(($S569-BO569)&gt;0,(BN569-$R569)&gt;0),$V569/365*(BO569-BN569+1),IF(AND(($S569-BO569)&lt;=0,(BN569-$R569)&gt;0),$V569/365*($S569-BN569+1),$V569/365*(BO569-$R569+1))))),0)</f>
        <v>0</v>
      </c>
      <c r="BQ569" s="154">
        <f>BO569+1</f>
        <v>46113</v>
      </c>
      <c r="BR569" s="154">
        <f>BQ569+29</f>
        <v>46142</v>
      </c>
      <c r="BS569" s="158">
        <f>IFERROR(IF(($R569-BR569)&gt;=0,0,IF(($S569-BQ569)&lt;0,0,IF(AND(($S569-BR569)&gt;0,(BQ569-$R569)&gt;0),$V569/365*(BR569-BQ569+1),IF(AND(($S569-BR569)&lt;=0,(BQ569-$R569)&gt;0),$V569/365*($S569-BQ569+1),$V569/365*(BR569-$R569+1))))),0)</f>
        <v>0</v>
      </c>
      <c r="BT569" s="154">
        <f>BR569+1</f>
        <v>46143</v>
      </c>
      <c r="BU569" s="154">
        <f>BT569+30</f>
        <v>46173</v>
      </c>
      <c r="BV569" s="158">
        <f>IFERROR(IF(($R569-BU569)&gt;=0,0,IF(($S569-BT569)&lt;0,0,IF(AND(($S569-BU569)&gt;0,(BT569-$R569)&gt;0),$V569/365*(BU569-BT569+1),IF(AND(($S569-BU569)&lt;=0,(BT569-$R569)&gt;0),$V569/365*($S569-BT569+1),$V569/365*(BU569-$R569+1))))),0)</f>
        <v>0</v>
      </c>
      <c r="BW569" s="154">
        <f>BU569+1</f>
        <v>46174</v>
      </c>
      <c r="BX569" s="154">
        <f>BW569+29</f>
        <v>46203</v>
      </c>
      <c r="BY569" s="158">
        <f>IFERROR(IF(($R569-BX569)&gt;=0,0,IF(($S569-BW569)&lt;0,0,IF(AND(($S569-BX569)&gt;0,(BW569-$R569)&gt;0),$V569/365*(BX569-BW569+1),IF(AND(($S569-BX569)&lt;=0,(BW569-$R569)&gt;0),$V569/365*($S569-BW569+1),$V569/365*(BX569-$R569+1))))),0)</f>
        <v>0</v>
      </c>
      <c r="BZ569" s="154">
        <f>BX569+1</f>
        <v>46204</v>
      </c>
      <c r="CA569" s="154">
        <f>BZ569+30</f>
        <v>46234</v>
      </c>
      <c r="CB569" s="158">
        <f>IFERROR(IF(($R569-CA569)&gt;=0,0,IF(($S569-BZ569)&lt;0,0,IF(AND(($S569-CA569)&gt;0,(BZ569-$R569)&gt;0),$V569/365*(CA569-BZ569+1),IF(AND(($S569-CA569)&lt;=0,(BZ569-$R569)&gt;0),$V569/365*($S569-BZ569+1),$V569/365*(CA569-$R569+1))))),0)</f>
        <v>0</v>
      </c>
      <c r="CC569" s="154">
        <f>CA569+1</f>
        <v>46235</v>
      </c>
      <c r="CD569" s="154">
        <f>CC569+30</f>
        <v>46265</v>
      </c>
      <c r="CE569" s="158">
        <f>IFERROR(IF(($R569-CD569)&gt;=0,0,IF(($S569-CC569)&lt;0,0,IF(AND(($S569-CD569)&gt;0,(CC569-$R569)&gt;0),$V569/365*(CD569-CC569+1),IF(AND(($S569-CD569)&lt;=0,(CC569-$R569)&gt;0),$V569/365*($S569-CC569+1),$V569/365*(CD569-$R569+1))))),0)</f>
        <v>0</v>
      </c>
      <c r="CF569" s="154">
        <f>CD569+1</f>
        <v>46266</v>
      </c>
      <c r="CG569" s="154">
        <f>CF569+29</f>
        <v>46295</v>
      </c>
      <c r="CH569" s="158">
        <f>IFERROR(IF(($R569-CG569)&gt;=0,0,IF(($S569-CF569)&lt;0,0,IF(AND(($S569-CG569)&gt;0,(CF569-$R569)&gt;0),$V569/365*(CG569-CF569+1),IF(AND(($S569-CG569)&lt;=0,(CF569-$R569)&gt;0),$V569/365*($S569-CF569+1),$V569/365*(CG569-$R569+1))))),0)</f>
        <v>0</v>
      </c>
      <c r="CI569" s="154">
        <f>CG569+1</f>
        <v>46296</v>
      </c>
      <c r="CJ569" s="154">
        <f>CI569+30</f>
        <v>46326</v>
      </c>
      <c r="CK569" s="158">
        <f>IFERROR(IF(($R569-CJ569)&gt;=0,0,IF(($S569-CI569)&lt;0,0,IF(AND(($S569-CJ569)&gt;0,(CI569-$R569)&gt;0),$V569/365*(CJ569-CI569+1),IF(AND(($S569-CJ569)&lt;=0,(CI569-$R569)&gt;0),$V569/365*($S569-CI569+1),$V569/365*(CJ569-$R569+1))))),0)</f>
        <v>0</v>
      </c>
      <c r="CL569" s="154">
        <f>CJ569+1</f>
        <v>46327</v>
      </c>
      <c r="CM569" s="154">
        <f>CL569+29</f>
        <v>46356</v>
      </c>
      <c r="CN569" s="158">
        <f>IFERROR(IF(($R569-CM569)&gt;=0,0,IF(($S569-CL569)&lt;0,0,IF(AND(($S569-CM569)&gt;0,(CL569-$R569)&gt;0),$V569/365*(CM569-CL569+1),IF(AND(($S569-CM569)&lt;=0,(CL569-$R569)&gt;0),$V569/365*($S569-CL569+1),$V569/365*(CM569-$R569+1))))),0)</f>
        <v>0</v>
      </c>
      <c r="CO569" s="154">
        <f>CM569+1</f>
        <v>46357</v>
      </c>
      <c r="CP569" s="154">
        <f>CO569+30</f>
        <v>46387</v>
      </c>
      <c r="CQ569" s="158">
        <f>IFERROR(IF(($R569-CP569)&gt;=0,0,IF(($S569-CO569)&lt;0,0,IF(AND(($S569-CP569)&gt;0,(CO569-$R569)&gt;0),$V569/365*(CP569-CO569+1),IF(AND(($S569-CP569)&lt;=0,(CO569-$R569)&gt;0),$V569/365*($S569-CO569+1),$V569/365*(CP569-$R569+1))))),0)</f>
        <v>0</v>
      </c>
    </row>
    <row r="570" s="80" customFormat="1" ht="24" customHeight="1" outlineLevel="2" spans="1:95">
      <c r="A570" s="119"/>
      <c r="B570" s="120"/>
      <c r="C570" s="121"/>
      <c r="D570" s="119"/>
      <c r="E570" s="120"/>
      <c r="F570" s="120"/>
      <c r="G570" s="120"/>
      <c r="H570" s="122"/>
      <c r="I570" s="122"/>
      <c r="J570" s="122">
        <f>Z570+AC570+AF570+AI570+AL570+AO570+AR570+AU570+AX570+BA570+BD570+BG570</f>
        <v>0</v>
      </c>
      <c r="K570" s="122">
        <f>K569+1</f>
        <v>3</v>
      </c>
      <c r="L570" s="147"/>
      <c r="M570" s="148">
        <f>IFERROR(VLOOKUP($L570,'2-2 引出数据_合同数据仓库'!$B$2:$BP$10000,3,FALSE),0)</f>
        <v>0</v>
      </c>
      <c r="N570" s="122"/>
      <c r="O570" s="148">
        <f>IFERROR(VLOOKUP((LEFT(VLOOKUP($L570,'2-2 引出数据_合同数据仓库'!$B$2:$BP$10000,64,FALSE),15)&amp;(RIGHT(VLOOKUP($L570,'2-2 引出数据_合同数据仓库'!$B$2:$BP$10000,64,FALSE),4)+1)),'2-2 引出数据_合同数据仓库'!$B$2:$BP$10000,3,FALSE),0)</f>
        <v>0</v>
      </c>
      <c r="P570" s="122"/>
      <c r="Q570" s="122">
        <f>IFERROR(VLOOKUP($L570,'2-2 引出数据_合同数据仓库'!$B$2:$BP$10000,28,FALSE),0)</f>
        <v>0</v>
      </c>
      <c r="R570" s="122">
        <f>IFERROR(VLOOKUP($L570,'2-2 引出数据_合同数据仓库'!$B$2:$BP$10000,29,FALSE),0)</f>
        <v>0</v>
      </c>
      <c r="S570" s="122">
        <f>IFERROR(VLOOKUP($L570,'2-2 引出数据_合同数据仓库'!$B$2:$BP$10000,4,FALSE),0)</f>
        <v>0</v>
      </c>
      <c r="T570" s="122"/>
      <c r="U570" s="122">
        <f>IFERROR(VLOOKUP($L570,'2-2 引出数据_合同数据仓库'!$B$2:$BP$10000,15,FALSE),0)</f>
        <v>0</v>
      </c>
      <c r="V570" s="122">
        <f>U570/(S570-R570+1)*365</f>
        <v>0</v>
      </c>
      <c r="W570" s="122"/>
      <c r="X570" s="154">
        <v>45658</v>
      </c>
      <c r="Y570" s="154">
        <f>X570+30</f>
        <v>45688</v>
      </c>
      <c r="Z570" s="158">
        <f>IFERROR(IF(($R570-Y570)&gt;=0,0,IF(($S570-X570)&lt;0,0,IF(AND(($S570-Y570)&gt;0,(X570-$R570)&gt;0),$V570/365*(Y570-X570+1),IF(AND(($S570-Y570)&lt;=0,(X570-$R570)&gt;0),$V570/365*($S570-X570+1),$V570/365*(Y570-$R570+1))))),0)</f>
        <v>0</v>
      </c>
      <c r="AA570" s="154">
        <f>Y570+1</f>
        <v>45689</v>
      </c>
      <c r="AB570" s="154">
        <f>AA570+27</f>
        <v>45716</v>
      </c>
      <c r="AC570" s="158">
        <f>IFERROR(IF(($R570-AB570)&gt;=0,0,IF(($S570-AA570)&lt;0,0,IF(AND(($S570-AB570)&gt;0,(AA570-$R570)&gt;0),$V570/365*(AB570-AA570+1),IF(AND(($S570-AB570)&lt;=0,(AA570-$R570)&gt;0),$V570/365*($S570-AA570+1),$V570/365*(AB570-$R570+1))))),0)</f>
        <v>0</v>
      </c>
      <c r="AD570" s="154">
        <f>AB570+1</f>
        <v>45717</v>
      </c>
      <c r="AE570" s="154">
        <f>AD570+30</f>
        <v>45747</v>
      </c>
      <c r="AF570" s="158">
        <f>IFERROR(IF(($R570-AE570)&gt;=0,0,IF(($S570-AD570)&lt;0,0,IF(AND(($S570-AE570)&gt;0,(AD570-$R570)&gt;0),$V570/365*(AE570-AD570+1),IF(AND(($S570-AE570)&lt;=0,(AD570-$R570)&gt;0),$V570/365*($S570-AD570+1),$V570/365*(AE570-$R570+1))))),0)</f>
        <v>0</v>
      </c>
      <c r="AG570" s="154">
        <f>AE570+1</f>
        <v>45748</v>
      </c>
      <c r="AH570" s="154">
        <f>AG570+29</f>
        <v>45777</v>
      </c>
      <c r="AI570" s="158">
        <f>IFERROR(IF(($R570-AH570)&gt;=0,0,IF(($S570-AG570)&lt;0,0,IF(AND(($S570-AH570)&gt;0,(AG570-$R570)&gt;0),$V570/365*(AH570-AG570+1),IF(AND(($S570-AH570)&lt;=0,(AG570-$R570)&gt;0),$V570/365*($S570-AG570+1),$V570/365*(AH570-$R570+1))))),0)</f>
        <v>0</v>
      </c>
      <c r="AJ570" s="154">
        <f>AH570+1</f>
        <v>45778</v>
      </c>
      <c r="AK570" s="154">
        <f>AJ570+30</f>
        <v>45808</v>
      </c>
      <c r="AL570" s="158">
        <f>IFERROR(IF(($R570-AK570)&gt;=0,0,IF(($S570-AJ570)&lt;0,0,IF(AND(($S570-AK570)&gt;0,(AJ570-$R570)&gt;0),$V570/365*(AK570-AJ570+1),IF(AND(($S570-AK570)&lt;=0,(AJ570-$R570)&gt;0),$V570/365*($S570-AJ570+1),$V570/365*(AK570-$R570+1))))),0)</f>
        <v>0</v>
      </c>
      <c r="AM570" s="154">
        <f>AK570+1</f>
        <v>45809</v>
      </c>
      <c r="AN570" s="154">
        <f>AM570+29</f>
        <v>45838</v>
      </c>
      <c r="AO570" s="158">
        <f>IFERROR(IF(($R570-AN570)&gt;=0,0,IF(($S570-AM570)&lt;0,0,IF(AND(($S570-AN570)&gt;0,(AM570-$R570)&gt;0),$V570/365*(AN570-AM570+1),IF(AND(($S570-AN570)&lt;=0,(AM570-$R570)&gt;0),$V570/365*($S570-AM570+1),$V570/365*(AN570-$R570+1))))),0)</f>
        <v>0</v>
      </c>
      <c r="AP570" s="154">
        <f>AN570+1</f>
        <v>45839</v>
      </c>
      <c r="AQ570" s="154">
        <f>AP570+30</f>
        <v>45869</v>
      </c>
      <c r="AR570" s="158">
        <f>IFERROR(IF(($R570-AQ570)&gt;=0,0,IF(($S570-AP570)&lt;0,0,IF(AND(($S570-AQ570)&gt;0,(AP570-$R570)&gt;0),$V570/365*(AQ570-AP570+1),IF(AND(($S570-AQ570)&lt;=0,(AP570-$R570)&gt;0),$V570/365*($S570-AP570+1),$V570/365*(AQ570-$R570+1))))),0)</f>
        <v>0</v>
      </c>
      <c r="AS570" s="154">
        <f>AQ570+1</f>
        <v>45870</v>
      </c>
      <c r="AT570" s="154">
        <f>AS570+30</f>
        <v>45900</v>
      </c>
      <c r="AU570" s="158">
        <f>IFERROR(IF(($R570-AT570)&gt;=0,0,IF(($S570-AS570)&lt;0,0,IF(AND(($S570-AT570)&gt;0,(AS570-$R570)&gt;0),$V570/365*(AT570-AS570+1),IF(AND(($S570-AT570)&lt;=0,(AS570-$R570)&gt;0),$V570/365*($S570-AS570+1),$V570/365*(AT570-$R570+1))))),0)</f>
        <v>0</v>
      </c>
      <c r="AV570" s="154">
        <f>AT570+1</f>
        <v>45901</v>
      </c>
      <c r="AW570" s="154">
        <f>AV570+29</f>
        <v>45930</v>
      </c>
      <c r="AX570" s="158">
        <f>IFERROR(IF(($R570-AW570)&gt;=0,0,IF(($S570-AV570)&lt;0,0,IF(AND(($S570-AW570)&gt;0,(AV570-$R570)&gt;0),$V570/365*(AW570-AV570+1),IF(AND(($S570-AW570)&lt;=0,(AV570-$R570)&gt;0),$V570/365*($S570-AV570+1),$V570/365*(AW570-$R570+1))))),0)</f>
        <v>0</v>
      </c>
      <c r="AY570" s="154">
        <f>AW570+1</f>
        <v>45931</v>
      </c>
      <c r="AZ570" s="154">
        <f>AY570+30</f>
        <v>45961</v>
      </c>
      <c r="BA570" s="158">
        <f>IFERROR(IF(($R570-AZ570)&gt;=0,0,IF(($S570-AY570)&lt;0,0,IF(AND(($S570-AZ570)&gt;0,(AY570-$R570)&gt;0),$V570/365*(AZ570-AY570+1),IF(AND(($S570-AZ570)&lt;=0,(AY570-$R570)&gt;0),$V570/365*($S570-AY570+1),$V570/365*(AZ570-$R570+1))))),0)</f>
        <v>0</v>
      </c>
      <c r="BB570" s="154">
        <f>AZ570+1</f>
        <v>45962</v>
      </c>
      <c r="BC570" s="154">
        <f>BB570+29</f>
        <v>45991</v>
      </c>
      <c r="BD570" s="158">
        <f>IFERROR(IF(($R570-BC570)&gt;=0,0,IF(($S570-BB570)&lt;0,0,IF(AND(($S570-BC570)&gt;0,(BB570-$R570)&gt;0),$V570/365*(BC570-BB570+1),IF(AND(($S570-BC570)&lt;=0,(BB570-$R570)&gt;0),$V570/365*($S570-BB570+1),$V570/365*(BC570-$R570+1))))),0)</f>
        <v>0</v>
      </c>
      <c r="BE570" s="154">
        <f>BC570+1</f>
        <v>45992</v>
      </c>
      <c r="BF570" s="154">
        <f>BE570+30</f>
        <v>46022</v>
      </c>
      <c r="BG570" s="158">
        <f>IFERROR(IF(($R570-BF570)&gt;=0,0,IF(($S570-BE570)&lt;0,0,IF(AND(($S570-BF570)&gt;0,(BE570-$R570)&gt;0),$V570/365*(BF570-BE570+1),IF(AND(($S570-BF570)&lt;=0,(BE570-$R570)&gt;0),$V570/365*($S570-BE570+1),$V570/365*(BF570-$R570+1))))),0)</f>
        <v>0</v>
      </c>
      <c r="BH570" s="154">
        <v>46023</v>
      </c>
      <c r="BI570" s="154">
        <f>BH570+30</f>
        <v>46053</v>
      </c>
      <c r="BJ570" s="158">
        <f>IFERROR(IF(($R570-BI570)&gt;=0,0,IF(($S570-BH570)&lt;0,0,IF(AND(($S570-BI570)&gt;0,(BH570-$R570)&gt;0),$V570/365*(BI570-BH570+1),IF(AND(($S570-BI570)&lt;=0,(BH570-$R570)&gt;0),$V570/365*($S570-BH570+1),$V570/365*(BI570-$R570+1))))),0)</f>
        <v>0</v>
      </c>
      <c r="BK570" s="154">
        <f>BI570+1</f>
        <v>46054</v>
      </c>
      <c r="BL570" s="154">
        <f>BK570+27</f>
        <v>46081</v>
      </c>
      <c r="BM570" s="158">
        <f>IFERROR(IF(($R570-BL570)&gt;=0,0,IF(($S570-BK570)&lt;0,0,IF(AND(($S570-BL570)&gt;0,(BK570-$R570)&gt;0),$V570/365*(BL570-BK570+1),IF(AND(($S570-BL570)&lt;=0,(BK570-$R570)&gt;0),$V570/365*($S570-BK570+1),$V570/365*(BL570-$R570+1))))),0)</f>
        <v>0</v>
      </c>
      <c r="BN570" s="154">
        <f>BL570+1</f>
        <v>46082</v>
      </c>
      <c r="BO570" s="154">
        <f>BN570+30</f>
        <v>46112</v>
      </c>
      <c r="BP570" s="158">
        <f>IFERROR(IF(($R570-BO570)&gt;=0,0,IF(($S570-BN570)&lt;0,0,IF(AND(($S570-BO570)&gt;0,(BN570-$R570)&gt;0),$V570/365*(BO570-BN570+1),IF(AND(($S570-BO570)&lt;=0,(BN570-$R570)&gt;0),$V570/365*($S570-BN570+1),$V570/365*(BO570-$R570+1))))),0)</f>
        <v>0</v>
      </c>
      <c r="BQ570" s="154">
        <f>BO570+1</f>
        <v>46113</v>
      </c>
      <c r="BR570" s="154">
        <f>BQ570+29</f>
        <v>46142</v>
      </c>
      <c r="BS570" s="158">
        <f>IFERROR(IF(($R570-BR570)&gt;=0,0,IF(($S570-BQ570)&lt;0,0,IF(AND(($S570-BR570)&gt;0,(BQ570-$R570)&gt;0),$V570/365*(BR570-BQ570+1),IF(AND(($S570-BR570)&lt;=0,(BQ570-$R570)&gt;0),$V570/365*($S570-BQ570+1),$V570/365*(BR570-$R570+1))))),0)</f>
        <v>0</v>
      </c>
      <c r="BT570" s="154">
        <f>BR570+1</f>
        <v>46143</v>
      </c>
      <c r="BU570" s="154">
        <f>BT570+30</f>
        <v>46173</v>
      </c>
      <c r="BV570" s="158">
        <f>IFERROR(IF(($R570-BU570)&gt;=0,0,IF(($S570-BT570)&lt;0,0,IF(AND(($S570-BU570)&gt;0,(BT570-$R570)&gt;0),$V570/365*(BU570-BT570+1),IF(AND(($S570-BU570)&lt;=0,(BT570-$R570)&gt;0),$V570/365*($S570-BT570+1),$V570/365*(BU570-$R570+1))))),0)</f>
        <v>0</v>
      </c>
      <c r="BW570" s="154">
        <f>BU570+1</f>
        <v>46174</v>
      </c>
      <c r="BX570" s="154">
        <f>BW570+29</f>
        <v>46203</v>
      </c>
      <c r="BY570" s="158">
        <f>IFERROR(IF(($R570-BX570)&gt;=0,0,IF(($S570-BW570)&lt;0,0,IF(AND(($S570-BX570)&gt;0,(BW570-$R570)&gt;0),$V570/365*(BX570-BW570+1),IF(AND(($S570-BX570)&lt;=0,(BW570-$R570)&gt;0),$V570/365*($S570-BW570+1),$V570/365*(BX570-$R570+1))))),0)</f>
        <v>0</v>
      </c>
      <c r="BZ570" s="154">
        <f>BX570+1</f>
        <v>46204</v>
      </c>
      <c r="CA570" s="154">
        <f>BZ570+30</f>
        <v>46234</v>
      </c>
      <c r="CB570" s="158">
        <f>IFERROR(IF(($R570-CA570)&gt;=0,0,IF(($S570-BZ570)&lt;0,0,IF(AND(($S570-CA570)&gt;0,(BZ570-$R570)&gt;0),$V570/365*(CA570-BZ570+1),IF(AND(($S570-CA570)&lt;=0,(BZ570-$R570)&gt;0),$V570/365*($S570-BZ570+1),$V570/365*(CA570-$R570+1))))),0)</f>
        <v>0</v>
      </c>
      <c r="CC570" s="154">
        <f>CA570+1</f>
        <v>46235</v>
      </c>
      <c r="CD570" s="154">
        <f>CC570+30</f>
        <v>46265</v>
      </c>
      <c r="CE570" s="158">
        <f>IFERROR(IF(($R570-CD570)&gt;=0,0,IF(($S570-CC570)&lt;0,0,IF(AND(($S570-CD570)&gt;0,(CC570-$R570)&gt;0),$V570/365*(CD570-CC570+1),IF(AND(($S570-CD570)&lt;=0,(CC570-$R570)&gt;0),$V570/365*($S570-CC570+1),$V570/365*(CD570-$R570+1))))),0)</f>
        <v>0</v>
      </c>
      <c r="CF570" s="154">
        <f>CD570+1</f>
        <v>46266</v>
      </c>
      <c r="CG570" s="154">
        <f>CF570+29</f>
        <v>46295</v>
      </c>
      <c r="CH570" s="158">
        <f>IFERROR(IF(($R570-CG570)&gt;=0,0,IF(($S570-CF570)&lt;0,0,IF(AND(($S570-CG570)&gt;0,(CF570-$R570)&gt;0),$V570/365*(CG570-CF570+1),IF(AND(($S570-CG570)&lt;=0,(CF570-$R570)&gt;0),$V570/365*($S570-CF570+1),$V570/365*(CG570-$R570+1))))),0)</f>
        <v>0</v>
      </c>
      <c r="CI570" s="154">
        <f>CG570+1</f>
        <v>46296</v>
      </c>
      <c r="CJ570" s="154">
        <f>CI570+30</f>
        <v>46326</v>
      </c>
      <c r="CK570" s="158">
        <f>IFERROR(IF(($R570-CJ570)&gt;=0,0,IF(($S570-CI570)&lt;0,0,IF(AND(($S570-CJ570)&gt;0,(CI570-$R570)&gt;0),$V570/365*(CJ570-CI570+1),IF(AND(($S570-CJ570)&lt;=0,(CI570-$R570)&gt;0),$V570/365*($S570-CI570+1),$V570/365*(CJ570-$R570+1))))),0)</f>
        <v>0</v>
      </c>
      <c r="CL570" s="154">
        <f>CJ570+1</f>
        <v>46327</v>
      </c>
      <c r="CM570" s="154">
        <f>CL570+29</f>
        <v>46356</v>
      </c>
      <c r="CN570" s="158">
        <f>IFERROR(IF(($R570-CM570)&gt;=0,0,IF(($S570-CL570)&lt;0,0,IF(AND(($S570-CM570)&gt;0,(CL570-$R570)&gt;0),$V570/365*(CM570-CL570+1),IF(AND(($S570-CM570)&lt;=0,(CL570-$R570)&gt;0),$V570/365*($S570-CL570+1),$V570/365*(CM570-$R570+1))))),0)</f>
        <v>0</v>
      </c>
      <c r="CO570" s="154">
        <f>CM570+1</f>
        <v>46357</v>
      </c>
      <c r="CP570" s="154">
        <f>CO570+30</f>
        <v>46387</v>
      </c>
      <c r="CQ570" s="158">
        <f>IFERROR(IF(($R570-CP570)&gt;=0,0,IF(($S570-CO570)&lt;0,0,IF(AND(($S570-CP570)&gt;0,(CO570-$R570)&gt;0),$V570/365*(CP570-CO570+1),IF(AND(($S570-CP570)&lt;=0,(CO570-$R570)&gt;0),$V570/365*($S570-CO570+1),$V570/365*(CP570-$R570+1))))),0)</f>
        <v>0</v>
      </c>
    </row>
    <row r="571" s="80" customFormat="1" ht="24" customHeight="1" outlineLevel="2" spans="1:95">
      <c r="A571" s="119"/>
      <c r="B571" s="120"/>
      <c r="C571" s="121"/>
      <c r="D571" s="119"/>
      <c r="E571" s="120"/>
      <c r="F571" s="120"/>
      <c r="G571" s="120"/>
      <c r="H571" s="122"/>
      <c r="I571" s="122"/>
      <c r="J571" s="122">
        <f>Z571+AC571+AF571+AI571+AL571+AO571+AR571+AU571+AX571+BA571+BD571+BG571</f>
        <v>0</v>
      </c>
      <c r="K571" s="122">
        <f>K570+1</f>
        <v>4</v>
      </c>
      <c r="L571" s="147"/>
      <c r="M571" s="148">
        <f>IFERROR(VLOOKUP($L571,'2-2 引出数据_合同数据仓库'!$B$2:$BP$10000,3,FALSE),0)</f>
        <v>0</v>
      </c>
      <c r="N571" s="122"/>
      <c r="O571" s="148">
        <f>IFERROR(VLOOKUP((LEFT(VLOOKUP($L571,'2-2 引出数据_合同数据仓库'!$B$2:$BP$10000,64,FALSE),15)&amp;(RIGHT(VLOOKUP($L571,'2-2 引出数据_合同数据仓库'!$B$2:$BP$10000,64,FALSE),4)+1)),'2-2 引出数据_合同数据仓库'!$B$2:$BP$10000,3,FALSE),0)</f>
        <v>0</v>
      </c>
      <c r="P571" s="122"/>
      <c r="Q571" s="122">
        <f>IFERROR(VLOOKUP($L571,'2-2 引出数据_合同数据仓库'!$B$2:$BP$10000,28,FALSE),0)</f>
        <v>0</v>
      </c>
      <c r="R571" s="122">
        <f>IFERROR(VLOOKUP($L571,'2-2 引出数据_合同数据仓库'!$B$2:$BP$10000,29,FALSE),0)</f>
        <v>0</v>
      </c>
      <c r="S571" s="122">
        <f>IFERROR(VLOOKUP($L571,'2-2 引出数据_合同数据仓库'!$B$2:$BP$10000,4,FALSE),0)</f>
        <v>0</v>
      </c>
      <c r="T571" s="122"/>
      <c r="U571" s="122">
        <f>IFERROR(VLOOKUP($L571,'2-2 引出数据_合同数据仓库'!$B$2:$BP$10000,15,FALSE),0)</f>
        <v>0</v>
      </c>
      <c r="V571" s="122">
        <f>U571/(S571-R571+1)*365</f>
        <v>0</v>
      </c>
      <c r="W571" s="122"/>
      <c r="X571" s="154">
        <v>45658</v>
      </c>
      <c r="Y571" s="154">
        <f>X571+30</f>
        <v>45688</v>
      </c>
      <c r="Z571" s="158">
        <f>IFERROR(IF(($R571-Y571)&gt;=0,0,IF(($S571-X571)&lt;0,0,IF(AND(($S571-Y571)&gt;0,(X571-$R571)&gt;0),$V571/365*(Y571-X571+1),IF(AND(($S571-Y571)&lt;=0,(X571-$R571)&gt;0),$V571/365*($S571-X571+1),$V571/365*(Y571-$R571+1))))),0)</f>
        <v>0</v>
      </c>
      <c r="AA571" s="154">
        <f>Y571+1</f>
        <v>45689</v>
      </c>
      <c r="AB571" s="154">
        <f>AA571+27</f>
        <v>45716</v>
      </c>
      <c r="AC571" s="158">
        <f>IFERROR(IF(($R571-AB571)&gt;=0,0,IF(($S571-AA571)&lt;0,0,IF(AND(($S571-AB571)&gt;0,(AA571-$R571)&gt;0),$V571/365*(AB571-AA571+1),IF(AND(($S571-AB571)&lt;=0,(AA571-$R571)&gt;0),$V571/365*($S571-AA571+1),$V571/365*(AB571-$R571+1))))),0)</f>
        <v>0</v>
      </c>
      <c r="AD571" s="154">
        <f>AB571+1</f>
        <v>45717</v>
      </c>
      <c r="AE571" s="154">
        <f>AD571+30</f>
        <v>45747</v>
      </c>
      <c r="AF571" s="158">
        <f>IFERROR(IF(($R571-AE571)&gt;=0,0,IF(($S571-AD571)&lt;0,0,IF(AND(($S571-AE571)&gt;0,(AD571-$R571)&gt;0),$V571/365*(AE571-AD571+1),IF(AND(($S571-AE571)&lt;=0,(AD571-$R571)&gt;0),$V571/365*($S571-AD571+1),$V571/365*(AE571-$R571+1))))),0)</f>
        <v>0</v>
      </c>
      <c r="AG571" s="154">
        <f>AE571+1</f>
        <v>45748</v>
      </c>
      <c r="AH571" s="154">
        <f>AG571+29</f>
        <v>45777</v>
      </c>
      <c r="AI571" s="158">
        <f>IFERROR(IF(($R571-AH571)&gt;=0,0,IF(($S571-AG571)&lt;0,0,IF(AND(($S571-AH571)&gt;0,(AG571-$R571)&gt;0),$V571/365*(AH571-AG571+1),IF(AND(($S571-AH571)&lt;=0,(AG571-$R571)&gt;0),$V571/365*($S571-AG571+1),$V571/365*(AH571-$R571+1))))),0)</f>
        <v>0</v>
      </c>
      <c r="AJ571" s="154">
        <f>AH571+1</f>
        <v>45778</v>
      </c>
      <c r="AK571" s="154">
        <f>AJ571+30</f>
        <v>45808</v>
      </c>
      <c r="AL571" s="158">
        <f>IFERROR(IF(($R571-AK571)&gt;=0,0,IF(($S571-AJ571)&lt;0,0,IF(AND(($S571-AK571)&gt;0,(AJ571-$R571)&gt;0),$V571/365*(AK571-AJ571+1),IF(AND(($S571-AK571)&lt;=0,(AJ571-$R571)&gt;0),$V571/365*($S571-AJ571+1),$V571/365*(AK571-$R571+1))))),0)</f>
        <v>0</v>
      </c>
      <c r="AM571" s="154">
        <f>AK571+1</f>
        <v>45809</v>
      </c>
      <c r="AN571" s="154">
        <f>AM571+29</f>
        <v>45838</v>
      </c>
      <c r="AO571" s="158">
        <f>IFERROR(IF(($R571-AN571)&gt;=0,0,IF(($S571-AM571)&lt;0,0,IF(AND(($S571-AN571)&gt;0,(AM571-$R571)&gt;0),$V571/365*(AN571-AM571+1),IF(AND(($S571-AN571)&lt;=0,(AM571-$R571)&gt;0),$V571/365*($S571-AM571+1),$V571/365*(AN571-$R571+1))))),0)</f>
        <v>0</v>
      </c>
      <c r="AP571" s="154">
        <f>AN571+1</f>
        <v>45839</v>
      </c>
      <c r="AQ571" s="154">
        <f>AP571+30</f>
        <v>45869</v>
      </c>
      <c r="AR571" s="158">
        <f>IFERROR(IF(($R571-AQ571)&gt;=0,0,IF(($S571-AP571)&lt;0,0,IF(AND(($S571-AQ571)&gt;0,(AP571-$R571)&gt;0),$V571/365*(AQ571-AP571+1),IF(AND(($S571-AQ571)&lt;=0,(AP571-$R571)&gt;0),$V571/365*($S571-AP571+1),$V571/365*(AQ571-$R571+1))))),0)</f>
        <v>0</v>
      </c>
      <c r="AS571" s="154">
        <f>AQ571+1</f>
        <v>45870</v>
      </c>
      <c r="AT571" s="154">
        <f>AS571+30</f>
        <v>45900</v>
      </c>
      <c r="AU571" s="158">
        <f>IFERROR(IF(($R571-AT571)&gt;=0,0,IF(($S571-AS571)&lt;0,0,IF(AND(($S571-AT571)&gt;0,(AS571-$R571)&gt;0),$V571/365*(AT571-AS571+1),IF(AND(($S571-AT571)&lt;=0,(AS571-$R571)&gt;0),$V571/365*($S571-AS571+1),$V571/365*(AT571-$R571+1))))),0)</f>
        <v>0</v>
      </c>
      <c r="AV571" s="154">
        <f>AT571+1</f>
        <v>45901</v>
      </c>
      <c r="AW571" s="154">
        <f>AV571+29</f>
        <v>45930</v>
      </c>
      <c r="AX571" s="158">
        <f>IFERROR(IF(($R571-AW571)&gt;=0,0,IF(($S571-AV571)&lt;0,0,IF(AND(($S571-AW571)&gt;0,(AV571-$R571)&gt;0),$V571/365*(AW571-AV571+1),IF(AND(($S571-AW571)&lt;=0,(AV571-$R571)&gt;0),$V571/365*($S571-AV571+1),$V571/365*(AW571-$R571+1))))),0)</f>
        <v>0</v>
      </c>
      <c r="AY571" s="154">
        <f>AW571+1</f>
        <v>45931</v>
      </c>
      <c r="AZ571" s="154">
        <f>AY571+30</f>
        <v>45961</v>
      </c>
      <c r="BA571" s="158">
        <f>IFERROR(IF(($R571-AZ571)&gt;=0,0,IF(($S571-AY571)&lt;0,0,IF(AND(($S571-AZ571)&gt;0,(AY571-$R571)&gt;0),$V571/365*(AZ571-AY571+1),IF(AND(($S571-AZ571)&lt;=0,(AY571-$R571)&gt;0),$V571/365*($S571-AY571+1),$V571/365*(AZ571-$R571+1))))),0)</f>
        <v>0</v>
      </c>
      <c r="BB571" s="154">
        <f>AZ571+1</f>
        <v>45962</v>
      </c>
      <c r="BC571" s="154">
        <f>BB571+29</f>
        <v>45991</v>
      </c>
      <c r="BD571" s="158">
        <f>IFERROR(IF(($R571-BC571)&gt;=0,0,IF(($S571-BB571)&lt;0,0,IF(AND(($S571-BC571)&gt;0,(BB571-$R571)&gt;0),$V571/365*(BC571-BB571+1),IF(AND(($S571-BC571)&lt;=0,(BB571-$R571)&gt;0),$V571/365*($S571-BB571+1),$V571/365*(BC571-$R571+1))))),0)</f>
        <v>0</v>
      </c>
      <c r="BE571" s="154">
        <f>BC571+1</f>
        <v>45992</v>
      </c>
      <c r="BF571" s="154">
        <f>BE571+30</f>
        <v>46022</v>
      </c>
      <c r="BG571" s="158">
        <f>IFERROR(IF(($R571-BF571)&gt;=0,0,IF(($S571-BE571)&lt;0,0,IF(AND(($S571-BF571)&gt;0,(BE571-$R571)&gt;0),$V571/365*(BF571-BE571+1),IF(AND(($S571-BF571)&lt;=0,(BE571-$R571)&gt;0),$V571/365*($S571-BE571+1),$V571/365*(BF571-$R571+1))))),0)</f>
        <v>0</v>
      </c>
      <c r="BH571" s="154">
        <v>46023</v>
      </c>
      <c r="BI571" s="154">
        <f>BH571+30</f>
        <v>46053</v>
      </c>
      <c r="BJ571" s="158">
        <f>IFERROR(IF(($R571-BI571)&gt;=0,0,IF(($S571-BH571)&lt;0,0,IF(AND(($S571-BI571)&gt;0,(BH571-$R571)&gt;0),$V571/365*(BI571-BH571+1),IF(AND(($S571-BI571)&lt;=0,(BH571-$R571)&gt;0),$V571/365*($S571-BH571+1),$V571/365*(BI571-$R571+1))))),0)</f>
        <v>0</v>
      </c>
      <c r="BK571" s="154">
        <f>BI571+1</f>
        <v>46054</v>
      </c>
      <c r="BL571" s="154">
        <f>BK571+27</f>
        <v>46081</v>
      </c>
      <c r="BM571" s="158">
        <f>IFERROR(IF(($R571-BL571)&gt;=0,0,IF(($S571-BK571)&lt;0,0,IF(AND(($S571-BL571)&gt;0,(BK571-$R571)&gt;0),$V571/365*(BL571-BK571+1),IF(AND(($S571-BL571)&lt;=0,(BK571-$R571)&gt;0),$V571/365*($S571-BK571+1),$V571/365*(BL571-$R571+1))))),0)</f>
        <v>0</v>
      </c>
      <c r="BN571" s="154">
        <f>BL571+1</f>
        <v>46082</v>
      </c>
      <c r="BO571" s="154">
        <f>BN571+30</f>
        <v>46112</v>
      </c>
      <c r="BP571" s="158">
        <f>IFERROR(IF(($R571-BO571)&gt;=0,0,IF(($S571-BN571)&lt;0,0,IF(AND(($S571-BO571)&gt;0,(BN571-$R571)&gt;0),$V571/365*(BO571-BN571+1),IF(AND(($S571-BO571)&lt;=0,(BN571-$R571)&gt;0),$V571/365*($S571-BN571+1),$V571/365*(BO571-$R571+1))))),0)</f>
        <v>0</v>
      </c>
      <c r="BQ571" s="154">
        <f>BO571+1</f>
        <v>46113</v>
      </c>
      <c r="BR571" s="154">
        <f>BQ571+29</f>
        <v>46142</v>
      </c>
      <c r="BS571" s="158">
        <f>IFERROR(IF(($R571-BR571)&gt;=0,0,IF(($S571-BQ571)&lt;0,0,IF(AND(($S571-BR571)&gt;0,(BQ571-$R571)&gt;0),$V571/365*(BR571-BQ571+1),IF(AND(($S571-BR571)&lt;=0,(BQ571-$R571)&gt;0),$V571/365*($S571-BQ571+1),$V571/365*(BR571-$R571+1))))),0)</f>
        <v>0</v>
      </c>
      <c r="BT571" s="154">
        <f>BR571+1</f>
        <v>46143</v>
      </c>
      <c r="BU571" s="154">
        <f>BT571+30</f>
        <v>46173</v>
      </c>
      <c r="BV571" s="158">
        <f>IFERROR(IF(($R571-BU571)&gt;=0,0,IF(($S571-BT571)&lt;0,0,IF(AND(($S571-BU571)&gt;0,(BT571-$R571)&gt;0),$V571/365*(BU571-BT571+1),IF(AND(($S571-BU571)&lt;=0,(BT571-$R571)&gt;0),$V571/365*($S571-BT571+1),$V571/365*(BU571-$R571+1))))),0)</f>
        <v>0</v>
      </c>
      <c r="BW571" s="154">
        <f>BU571+1</f>
        <v>46174</v>
      </c>
      <c r="BX571" s="154">
        <f>BW571+29</f>
        <v>46203</v>
      </c>
      <c r="BY571" s="158">
        <f>IFERROR(IF(($R571-BX571)&gt;=0,0,IF(($S571-BW571)&lt;0,0,IF(AND(($S571-BX571)&gt;0,(BW571-$R571)&gt;0),$V571/365*(BX571-BW571+1),IF(AND(($S571-BX571)&lt;=0,(BW571-$R571)&gt;0),$V571/365*($S571-BW571+1),$V571/365*(BX571-$R571+1))))),0)</f>
        <v>0</v>
      </c>
      <c r="BZ571" s="154">
        <f>BX571+1</f>
        <v>46204</v>
      </c>
      <c r="CA571" s="154">
        <f>BZ571+30</f>
        <v>46234</v>
      </c>
      <c r="CB571" s="158">
        <f>IFERROR(IF(($R571-CA571)&gt;=0,0,IF(($S571-BZ571)&lt;0,0,IF(AND(($S571-CA571)&gt;0,(BZ571-$R571)&gt;0),$V571/365*(CA571-BZ571+1),IF(AND(($S571-CA571)&lt;=0,(BZ571-$R571)&gt;0),$V571/365*($S571-BZ571+1),$V571/365*(CA571-$R571+1))))),0)</f>
        <v>0</v>
      </c>
      <c r="CC571" s="154">
        <f>CA571+1</f>
        <v>46235</v>
      </c>
      <c r="CD571" s="154">
        <f>CC571+30</f>
        <v>46265</v>
      </c>
      <c r="CE571" s="158">
        <f>IFERROR(IF(($R571-CD571)&gt;=0,0,IF(($S571-CC571)&lt;0,0,IF(AND(($S571-CD571)&gt;0,(CC571-$R571)&gt;0),$V571/365*(CD571-CC571+1),IF(AND(($S571-CD571)&lt;=0,(CC571-$R571)&gt;0),$V571/365*($S571-CC571+1),$V571/365*(CD571-$R571+1))))),0)</f>
        <v>0</v>
      </c>
      <c r="CF571" s="154">
        <f>CD571+1</f>
        <v>46266</v>
      </c>
      <c r="CG571" s="154">
        <f>CF571+29</f>
        <v>46295</v>
      </c>
      <c r="CH571" s="158">
        <f>IFERROR(IF(($R571-CG571)&gt;=0,0,IF(($S571-CF571)&lt;0,0,IF(AND(($S571-CG571)&gt;0,(CF571-$R571)&gt;0),$V571/365*(CG571-CF571+1),IF(AND(($S571-CG571)&lt;=0,(CF571-$R571)&gt;0),$V571/365*($S571-CF571+1),$V571/365*(CG571-$R571+1))))),0)</f>
        <v>0</v>
      </c>
      <c r="CI571" s="154">
        <f>CG571+1</f>
        <v>46296</v>
      </c>
      <c r="CJ571" s="154">
        <f>CI571+30</f>
        <v>46326</v>
      </c>
      <c r="CK571" s="158">
        <f>IFERROR(IF(($R571-CJ571)&gt;=0,0,IF(($S571-CI571)&lt;0,0,IF(AND(($S571-CJ571)&gt;0,(CI571-$R571)&gt;0),$V571/365*(CJ571-CI571+1),IF(AND(($S571-CJ571)&lt;=0,(CI571-$R571)&gt;0),$V571/365*($S571-CI571+1),$V571/365*(CJ571-$R571+1))))),0)</f>
        <v>0</v>
      </c>
      <c r="CL571" s="154">
        <f>CJ571+1</f>
        <v>46327</v>
      </c>
      <c r="CM571" s="154">
        <f>CL571+29</f>
        <v>46356</v>
      </c>
      <c r="CN571" s="158">
        <f>IFERROR(IF(($R571-CM571)&gt;=0,0,IF(($S571-CL571)&lt;0,0,IF(AND(($S571-CM571)&gt;0,(CL571-$R571)&gt;0),$V571/365*(CM571-CL571+1),IF(AND(($S571-CM571)&lt;=0,(CL571-$R571)&gt;0),$V571/365*($S571-CL571+1),$V571/365*(CM571-$R571+1))))),0)</f>
        <v>0</v>
      </c>
      <c r="CO571" s="154">
        <f>CM571+1</f>
        <v>46357</v>
      </c>
      <c r="CP571" s="154">
        <f>CO571+30</f>
        <v>46387</v>
      </c>
      <c r="CQ571" s="158">
        <f>IFERROR(IF(($R571-CP571)&gt;=0,0,IF(($S571-CO571)&lt;0,0,IF(AND(($S571-CP571)&gt;0,(CO571-$R571)&gt;0),$V571/365*(CP571-CO571+1),IF(AND(($S571-CP571)&lt;=0,(CO571-$R571)&gt;0),$V571/365*($S571-CO571+1),$V571/365*(CP571-$R571+1))))),0)</f>
        <v>0</v>
      </c>
    </row>
    <row r="572" s="80" customFormat="1" ht="24" customHeight="1" outlineLevel="4" spans="1:95">
      <c r="A572" s="123" t="s">
        <v>2814</v>
      </c>
      <c r="B572" s="124"/>
      <c r="C572" s="124"/>
      <c r="D572" s="124"/>
      <c r="E572" s="124"/>
      <c r="F572" s="124"/>
      <c r="G572" s="125"/>
      <c r="H572" s="126"/>
      <c r="I572" s="126"/>
      <c r="J572" s="126"/>
      <c r="K572" s="126"/>
      <c r="L572" s="149"/>
      <c r="M572" s="149"/>
      <c r="N572" s="149"/>
      <c r="O572" s="149"/>
      <c r="P572" s="126"/>
      <c r="Q572" s="126"/>
      <c r="R572" s="126"/>
      <c r="S572" s="126"/>
      <c r="T572" s="126"/>
      <c r="U572" s="126"/>
      <c r="V572" s="126"/>
      <c r="W572" s="126"/>
      <c r="X572" s="126"/>
      <c r="Y572" s="126"/>
      <c r="Z572" s="126"/>
      <c r="AA572" s="126"/>
      <c r="AB572" s="126"/>
      <c r="AC572" s="126"/>
      <c r="AD572" s="126"/>
      <c r="AE572" s="126"/>
      <c r="AF572" s="126"/>
      <c r="AG572" s="126"/>
      <c r="AH572" s="126"/>
      <c r="AI572" s="126"/>
      <c r="AJ572" s="126"/>
      <c r="AK572" s="126"/>
      <c r="AL572" s="126"/>
      <c r="AM572" s="126"/>
      <c r="AN572" s="126"/>
      <c r="AO572" s="126"/>
      <c r="AP572" s="126"/>
      <c r="AQ572" s="126"/>
      <c r="AR572" s="126"/>
      <c r="AS572" s="126"/>
      <c r="AT572" s="126"/>
      <c r="AU572" s="126"/>
      <c r="AV572" s="126"/>
      <c r="AW572" s="126"/>
      <c r="AX572" s="126"/>
      <c r="AY572" s="126"/>
      <c r="AZ572" s="126"/>
      <c r="BA572" s="126"/>
      <c r="BB572" s="126"/>
      <c r="BC572" s="126"/>
      <c r="BD572" s="126"/>
      <c r="BE572" s="126"/>
      <c r="BF572" s="126"/>
      <c r="BG572" s="126"/>
      <c r="BH572" s="126"/>
      <c r="BI572" s="126"/>
      <c r="BJ572" s="126"/>
      <c r="BK572" s="126"/>
      <c r="BL572" s="126"/>
      <c r="BM572" s="126"/>
      <c r="BN572" s="126"/>
      <c r="BO572" s="126"/>
      <c r="BP572" s="126"/>
      <c r="BQ572" s="126"/>
      <c r="BR572" s="126"/>
      <c r="BS572" s="126"/>
      <c r="BT572" s="126"/>
      <c r="BU572" s="126"/>
      <c r="BV572" s="126"/>
      <c r="BW572" s="126"/>
      <c r="BX572" s="126"/>
      <c r="BY572" s="126"/>
      <c r="BZ572" s="126"/>
      <c r="CA572" s="126"/>
      <c r="CB572" s="126"/>
      <c r="CC572" s="126"/>
      <c r="CD572" s="126"/>
      <c r="CE572" s="126"/>
      <c r="CF572" s="126"/>
      <c r="CG572" s="126"/>
      <c r="CH572" s="126"/>
      <c r="CI572" s="126"/>
      <c r="CJ572" s="126"/>
      <c r="CK572" s="126"/>
      <c r="CL572" s="126"/>
      <c r="CM572" s="126"/>
      <c r="CN572" s="126"/>
      <c r="CO572" s="126"/>
      <c r="CP572" s="126"/>
      <c r="CQ572" s="126"/>
    </row>
    <row r="573" ht="24" customHeight="1" outlineLevel="1" spans="1:95">
      <c r="A573" s="22"/>
      <c r="B573" s="109" t="s">
        <v>792</v>
      </c>
      <c r="C573" s="110" t="s">
        <v>2256</v>
      </c>
      <c r="D573" s="22" t="s">
        <v>2257</v>
      </c>
      <c r="E573" s="109"/>
      <c r="F573" s="109"/>
      <c r="G573" s="109"/>
      <c r="H573" s="111">
        <f>X573+AA573+AD573+AG573+AJ573+AM573+AP573+AS573+AV573+AY573+BB573+BE573</f>
        <v>0</v>
      </c>
      <c r="I573" s="111">
        <f>Y573+AB573+AE573+AH573+AK573+AN573+AQ573+AT573+AW573+AZ573+BC573+BF573</f>
        <v>0</v>
      </c>
      <c r="J573" s="111">
        <f>Z573+AC573+AF573+AI573+AL573+AO573+AR573+AU573+AX573+BA573+BD573+BG573</f>
        <v>0</v>
      </c>
      <c r="K573" s="111"/>
      <c r="L573" s="144"/>
      <c r="M573" s="144"/>
      <c r="N573" s="144"/>
      <c r="O573" s="144"/>
      <c r="P573" s="111"/>
      <c r="Q573" s="111"/>
      <c r="R573" s="111"/>
      <c r="S573" s="111"/>
      <c r="T573" s="111"/>
      <c r="U573" s="111"/>
      <c r="V573" s="111"/>
      <c r="W573" s="111"/>
      <c r="X573" s="111">
        <f>VLOOKUP($C573,'1 预算编制表单'!$C:$BJ,27,FALSE)</f>
        <v>0</v>
      </c>
      <c r="Y573" s="111">
        <f>X573-Z573</f>
        <v>0</v>
      </c>
      <c r="Z573" s="111">
        <f>SUM(Z574:Z578)</f>
        <v>0</v>
      </c>
      <c r="AA573" s="111">
        <f>VLOOKUP($C573,'1 预算编制表单'!$C:$BJ,30,FALSE)</f>
        <v>0</v>
      </c>
      <c r="AB573" s="111">
        <f>AA573-AC573</f>
        <v>0</v>
      </c>
      <c r="AC573" s="111">
        <f>SUM(AC574:AC578)</f>
        <v>0</v>
      </c>
      <c r="AD573" s="111">
        <f>VLOOKUP($C573,'1 预算编制表单'!$C:$BJ,33,FALSE)</f>
        <v>0</v>
      </c>
      <c r="AE573" s="111">
        <f>AD573-AF573</f>
        <v>0</v>
      </c>
      <c r="AF573" s="111">
        <f>SUM(AF574:AF578)</f>
        <v>0</v>
      </c>
      <c r="AG573" s="111">
        <f>VLOOKUP($C573,'1 预算编制表单'!$C:$BJ,36,FALSE)</f>
        <v>0</v>
      </c>
      <c r="AH573" s="111">
        <f>AG573-AI573</f>
        <v>0</v>
      </c>
      <c r="AI573" s="111">
        <f>SUM(AI574:AI578)</f>
        <v>0</v>
      </c>
      <c r="AJ573" s="111">
        <f>VLOOKUP($C573,'1 预算编制表单'!$C:$BJ,39,FALSE)</f>
        <v>0</v>
      </c>
      <c r="AK573" s="111">
        <f>AJ573-AL573</f>
        <v>0</v>
      </c>
      <c r="AL573" s="111">
        <f>SUM(AL574:AL578)</f>
        <v>0</v>
      </c>
      <c r="AM573" s="111">
        <f>VLOOKUP($C573,'1 预算编制表单'!$C:$BJ,42,FALSE)</f>
        <v>0</v>
      </c>
      <c r="AN573" s="111">
        <f>AM573-AO573</f>
        <v>0</v>
      </c>
      <c r="AO573" s="111">
        <f>SUM(AO574:AO578)</f>
        <v>0</v>
      </c>
      <c r="AP573" s="111">
        <f>VLOOKUP($C573,'1 预算编制表单'!$C:$BJ,45,FALSE)</f>
        <v>0</v>
      </c>
      <c r="AQ573" s="111">
        <f>AP573-AR573</f>
        <v>0</v>
      </c>
      <c r="AR573" s="111">
        <f>SUM(AR574:AR578)</f>
        <v>0</v>
      </c>
      <c r="AS573" s="111">
        <f>VLOOKUP($C573,'1 预算编制表单'!$C:$BJ,48,FALSE)</f>
        <v>0</v>
      </c>
      <c r="AT573" s="111">
        <f>AS573-AU573</f>
        <v>0</v>
      </c>
      <c r="AU573" s="111">
        <f>SUM(AU574:AU578)</f>
        <v>0</v>
      </c>
      <c r="AV573" s="111">
        <f>VLOOKUP($C573,'1 预算编制表单'!$C:$BJ,51,FALSE)</f>
        <v>0</v>
      </c>
      <c r="AW573" s="111">
        <f>AV573-AX573</f>
        <v>0</v>
      </c>
      <c r="AX573" s="111">
        <f>SUM(AX574:AX578)</f>
        <v>0</v>
      </c>
      <c r="AY573" s="111">
        <f>VLOOKUP($C573,'1 预算编制表单'!$C:$BJ,54,FALSE)</f>
        <v>0</v>
      </c>
      <c r="AZ573" s="111">
        <f>AY573-BA573</f>
        <v>0</v>
      </c>
      <c r="BA573" s="111">
        <f>SUM(BA574:BA578)</f>
        <v>0</v>
      </c>
      <c r="BB573" s="111">
        <f>VLOOKUP($C573,'1 预算编制表单'!$C:$BJ,57,FALSE)</f>
        <v>0</v>
      </c>
      <c r="BC573" s="111">
        <f>BB573-BD573</f>
        <v>0</v>
      </c>
      <c r="BD573" s="111">
        <f>SUM(BD574:BD578)</f>
        <v>0</v>
      </c>
      <c r="BE573" s="111">
        <f>VLOOKUP($C573,'1 预算编制表单'!$C:$BJ,60,FALSE)</f>
        <v>0</v>
      </c>
      <c r="BF573" s="111">
        <f>BE573-BG573</f>
        <v>0</v>
      </c>
      <c r="BG573" s="111">
        <f>SUM(BG574:BG578)</f>
        <v>0</v>
      </c>
      <c r="BH573" s="111">
        <f>VLOOKUP($C573,'1 预算编制表单'!$C:$BJ,27,FALSE)</f>
        <v>0</v>
      </c>
      <c r="BI573" s="111">
        <f>BH573-BJ573</f>
        <v>0</v>
      </c>
      <c r="BJ573" s="111">
        <f>SUM(BJ574:BJ578)</f>
        <v>0</v>
      </c>
      <c r="BK573" s="111">
        <f>VLOOKUP($C573,'1 预算编制表单'!$C:$BJ,30,FALSE)</f>
        <v>0</v>
      </c>
      <c r="BL573" s="111">
        <f>BK573-BM573</f>
        <v>0</v>
      </c>
      <c r="BM573" s="111">
        <f>SUM(BM574:BM578)</f>
        <v>0</v>
      </c>
      <c r="BN573" s="111">
        <f>VLOOKUP($C573,'1 预算编制表单'!$C:$BJ,33,FALSE)</f>
        <v>0</v>
      </c>
      <c r="BO573" s="111">
        <f>BN573-BP573</f>
        <v>0</v>
      </c>
      <c r="BP573" s="111">
        <f>SUM(BP574:BP578)</f>
        <v>0</v>
      </c>
      <c r="BQ573" s="111">
        <f>VLOOKUP($C573,'1 预算编制表单'!$C:$BJ,36,FALSE)</f>
        <v>0</v>
      </c>
      <c r="BR573" s="111">
        <f>BQ573-BS573</f>
        <v>0</v>
      </c>
      <c r="BS573" s="111">
        <f>SUM(BS574:BS578)</f>
        <v>0</v>
      </c>
      <c r="BT573" s="111">
        <f>VLOOKUP($C573,'1 预算编制表单'!$C:$BJ,39,FALSE)</f>
        <v>0</v>
      </c>
      <c r="BU573" s="111">
        <f>BT573-BV573</f>
        <v>0</v>
      </c>
      <c r="BV573" s="111">
        <f>SUM(BV574:BV578)</f>
        <v>0</v>
      </c>
      <c r="BW573" s="111">
        <f>VLOOKUP($C573,'1 预算编制表单'!$C:$BJ,42,FALSE)</f>
        <v>0</v>
      </c>
      <c r="BX573" s="111">
        <f>BW573-BY573</f>
        <v>0</v>
      </c>
      <c r="BY573" s="111">
        <f>SUM(BY574:BY578)</f>
        <v>0</v>
      </c>
      <c r="BZ573" s="111">
        <f>VLOOKUP($C573,'1 预算编制表单'!$C:$BJ,45,FALSE)</f>
        <v>0</v>
      </c>
      <c r="CA573" s="111">
        <f>BZ573-CB573</f>
        <v>0</v>
      </c>
      <c r="CB573" s="111">
        <f>SUM(CB574:CB578)</f>
        <v>0</v>
      </c>
      <c r="CC573" s="111">
        <f>VLOOKUP($C573,'1 预算编制表单'!$C:$BJ,48,FALSE)</f>
        <v>0</v>
      </c>
      <c r="CD573" s="111">
        <f>CC573-CE573</f>
        <v>0</v>
      </c>
      <c r="CE573" s="111">
        <f>SUM(CE574:CE578)</f>
        <v>0</v>
      </c>
      <c r="CF573" s="111">
        <f>VLOOKUP($C573,'1 预算编制表单'!$C:$BJ,51,FALSE)</f>
        <v>0</v>
      </c>
      <c r="CG573" s="111">
        <f>CF573-CH573</f>
        <v>0</v>
      </c>
      <c r="CH573" s="111">
        <f>SUM(CH574:CH578)</f>
        <v>0</v>
      </c>
      <c r="CI573" s="111">
        <f>VLOOKUP($C573,'1 预算编制表单'!$C:$BJ,54,FALSE)</f>
        <v>0</v>
      </c>
      <c r="CJ573" s="111">
        <f>CI573-CK573</f>
        <v>0</v>
      </c>
      <c r="CK573" s="111">
        <f>SUM(CK574:CK578)</f>
        <v>0</v>
      </c>
      <c r="CL573" s="111">
        <f>VLOOKUP($C573,'1 预算编制表单'!$C:$BJ,57,FALSE)</f>
        <v>0</v>
      </c>
      <c r="CM573" s="111">
        <f>CL573-CN573</f>
        <v>0</v>
      </c>
      <c r="CN573" s="111">
        <f>SUM(CN574:CN578)</f>
        <v>0</v>
      </c>
      <c r="CO573" s="111">
        <f>VLOOKUP($C573,'1 预算编制表单'!$C:$BJ,60,FALSE)</f>
        <v>0</v>
      </c>
      <c r="CP573" s="111">
        <f>CO573-CQ573</f>
        <v>0</v>
      </c>
      <c r="CQ573" s="111">
        <f>SUM(CQ574:CQ578)</f>
        <v>0</v>
      </c>
    </row>
    <row r="574" s="80" customFormat="1" ht="24" customHeight="1" outlineLevel="2" spans="1:95">
      <c r="A574" s="119"/>
      <c r="B574" s="120"/>
      <c r="C574" s="121"/>
      <c r="D574" s="119"/>
      <c r="E574" s="120"/>
      <c r="F574" s="120"/>
      <c r="G574" s="120"/>
      <c r="H574" s="122"/>
      <c r="I574" s="122"/>
      <c r="J574" s="122">
        <f>Z574+AC574+AF574+AI574+AL574+AO574+AR574+AU574+AX574+BA574+BD574+BG574</f>
        <v>0</v>
      </c>
      <c r="K574" s="122">
        <v>1</v>
      </c>
      <c r="L574" s="147"/>
      <c r="M574" s="148">
        <f>IFERROR(VLOOKUP($L574,'2-2 引出数据_合同数据仓库'!$B$2:$BP$10000,3,FALSE),0)</f>
        <v>0</v>
      </c>
      <c r="N574" s="122"/>
      <c r="O574" s="148">
        <f>IFERROR(VLOOKUP((LEFT(VLOOKUP($L574,'2-2 引出数据_合同数据仓库'!$B$2:$BP$10000,64,FALSE),15)&amp;(RIGHT(VLOOKUP($L574,'2-2 引出数据_合同数据仓库'!$B$2:$BP$10000,64,FALSE),4)+1)),'2-2 引出数据_合同数据仓库'!$B$2:$BP$10000,3,FALSE),0)</f>
        <v>0</v>
      </c>
      <c r="P574" s="122"/>
      <c r="Q574" s="122">
        <f>IFERROR(VLOOKUP($L574,'2-2 引出数据_合同数据仓库'!$B$2:$BP$10000,28,FALSE),0)</f>
        <v>0</v>
      </c>
      <c r="R574" s="122">
        <f>IFERROR(VLOOKUP($L574,'2-2 引出数据_合同数据仓库'!$B$2:$BP$10000,29,FALSE),0)</f>
        <v>0</v>
      </c>
      <c r="S574" s="122">
        <f>IFERROR(VLOOKUP($L574,'2-2 引出数据_合同数据仓库'!$B$2:$BP$10000,4,FALSE),0)</f>
        <v>0</v>
      </c>
      <c r="T574" s="122"/>
      <c r="U574" s="122">
        <f>IFERROR(VLOOKUP($L574,'2-2 引出数据_合同数据仓库'!$B$2:$BP$10000,15,FALSE),0)</f>
        <v>0</v>
      </c>
      <c r="V574" s="122">
        <f>U574/(S574-R574+1)*365</f>
        <v>0</v>
      </c>
      <c r="W574" s="122"/>
      <c r="X574" s="154">
        <v>45658</v>
      </c>
      <c r="Y574" s="154">
        <f>X574+30</f>
        <v>45688</v>
      </c>
      <c r="Z574" s="158">
        <f>IFERROR(IF(($R574-Y574)&gt;=0,0,IF(($S574-X574)&lt;0,0,IF(AND(($S574-Y574)&gt;0,(X574-$R574)&gt;0),$V574/365*(Y574-X574+1),IF(AND(($S574-Y574)&lt;=0,(X574-$R574)&gt;0),$V574/365*($S574-X574+1),$V574/365*(Y574-$R574+1))))),0)</f>
        <v>0</v>
      </c>
      <c r="AA574" s="154">
        <f>Y574+1</f>
        <v>45689</v>
      </c>
      <c r="AB574" s="154">
        <f>AA574+27</f>
        <v>45716</v>
      </c>
      <c r="AC574" s="158">
        <f>IFERROR(IF(($R574-AB574)&gt;=0,0,IF(($S574-AA574)&lt;0,0,IF(AND(($S574-AB574)&gt;0,(AA574-$R574)&gt;0),$V574/365*(AB574-AA574+1),IF(AND(($S574-AB574)&lt;=0,(AA574-$R574)&gt;0),$V574/365*($S574-AA574+1),$V574/365*(AB574-$R574+1))))),0)</f>
        <v>0</v>
      </c>
      <c r="AD574" s="154">
        <f>AB574+1</f>
        <v>45717</v>
      </c>
      <c r="AE574" s="154">
        <f>AD574+30</f>
        <v>45747</v>
      </c>
      <c r="AF574" s="158">
        <f>IFERROR(IF(($R574-AE574)&gt;=0,0,IF(($S574-AD574)&lt;0,0,IF(AND(($S574-AE574)&gt;0,(AD574-$R574)&gt;0),$V574/365*(AE574-AD574+1),IF(AND(($S574-AE574)&lt;=0,(AD574-$R574)&gt;0),$V574/365*($S574-AD574+1),$V574/365*(AE574-$R574+1))))),0)</f>
        <v>0</v>
      </c>
      <c r="AG574" s="154">
        <f>AE574+1</f>
        <v>45748</v>
      </c>
      <c r="AH574" s="154">
        <f>AG574+29</f>
        <v>45777</v>
      </c>
      <c r="AI574" s="158">
        <f>IFERROR(IF(($R574-AH574)&gt;=0,0,IF(($S574-AG574)&lt;0,0,IF(AND(($S574-AH574)&gt;0,(AG574-$R574)&gt;0),$V574/365*(AH574-AG574+1),IF(AND(($S574-AH574)&lt;=0,(AG574-$R574)&gt;0),$V574/365*($S574-AG574+1),$V574/365*(AH574-$R574+1))))),0)</f>
        <v>0</v>
      </c>
      <c r="AJ574" s="154">
        <f>AH574+1</f>
        <v>45778</v>
      </c>
      <c r="AK574" s="154">
        <f>AJ574+30</f>
        <v>45808</v>
      </c>
      <c r="AL574" s="158">
        <f>IFERROR(IF(($R574-AK574)&gt;=0,0,IF(($S574-AJ574)&lt;0,0,IF(AND(($S574-AK574)&gt;0,(AJ574-$R574)&gt;0),$V574/365*(AK574-AJ574+1),IF(AND(($S574-AK574)&lt;=0,(AJ574-$R574)&gt;0),$V574/365*($S574-AJ574+1),$V574/365*(AK574-$R574+1))))),0)</f>
        <v>0</v>
      </c>
      <c r="AM574" s="154">
        <f>AK574+1</f>
        <v>45809</v>
      </c>
      <c r="AN574" s="154">
        <f>AM574+29</f>
        <v>45838</v>
      </c>
      <c r="AO574" s="158">
        <f>IFERROR(IF(($R574-AN574)&gt;=0,0,IF(($S574-AM574)&lt;0,0,IF(AND(($S574-AN574)&gt;0,(AM574-$R574)&gt;0),$V574/365*(AN574-AM574+1),IF(AND(($S574-AN574)&lt;=0,(AM574-$R574)&gt;0),$V574/365*($S574-AM574+1),$V574/365*(AN574-$R574+1))))),0)</f>
        <v>0</v>
      </c>
      <c r="AP574" s="154">
        <f>AN574+1</f>
        <v>45839</v>
      </c>
      <c r="AQ574" s="154">
        <f>AP574+30</f>
        <v>45869</v>
      </c>
      <c r="AR574" s="158">
        <f>IFERROR(IF(($R574-AQ574)&gt;=0,0,IF(($S574-AP574)&lt;0,0,IF(AND(($S574-AQ574)&gt;0,(AP574-$R574)&gt;0),$V574/365*(AQ574-AP574+1),IF(AND(($S574-AQ574)&lt;=0,(AP574-$R574)&gt;0),$V574/365*($S574-AP574+1),$V574/365*(AQ574-$R574+1))))),0)</f>
        <v>0</v>
      </c>
      <c r="AS574" s="154">
        <f>AQ574+1</f>
        <v>45870</v>
      </c>
      <c r="AT574" s="154">
        <f>AS574+30</f>
        <v>45900</v>
      </c>
      <c r="AU574" s="158">
        <f>IFERROR(IF(($R574-AT574)&gt;=0,0,IF(($S574-AS574)&lt;0,0,IF(AND(($S574-AT574)&gt;0,(AS574-$R574)&gt;0),$V574/365*(AT574-AS574+1),IF(AND(($S574-AT574)&lt;=0,(AS574-$R574)&gt;0),$V574/365*($S574-AS574+1),$V574/365*(AT574-$R574+1))))),0)</f>
        <v>0</v>
      </c>
      <c r="AV574" s="154">
        <f>AT574+1</f>
        <v>45901</v>
      </c>
      <c r="AW574" s="154">
        <f>AV574+29</f>
        <v>45930</v>
      </c>
      <c r="AX574" s="158">
        <f>IFERROR(IF(($R574-AW574)&gt;=0,0,IF(($S574-AV574)&lt;0,0,IF(AND(($S574-AW574)&gt;0,(AV574-$R574)&gt;0),$V574/365*(AW574-AV574+1),IF(AND(($S574-AW574)&lt;=0,(AV574-$R574)&gt;0),$V574/365*($S574-AV574+1),$V574/365*(AW574-$R574+1))))),0)</f>
        <v>0</v>
      </c>
      <c r="AY574" s="154">
        <f>AW574+1</f>
        <v>45931</v>
      </c>
      <c r="AZ574" s="154">
        <f>AY574+30</f>
        <v>45961</v>
      </c>
      <c r="BA574" s="158">
        <f>IFERROR(IF(($R574-AZ574)&gt;=0,0,IF(($S574-AY574)&lt;0,0,IF(AND(($S574-AZ574)&gt;0,(AY574-$R574)&gt;0),$V574/365*(AZ574-AY574+1),IF(AND(($S574-AZ574)&lt;=0,(AY574-$R574)&gt;0),$V574/365*($S574-AY574+1),$V574/365*(AZ574-$R574+1))))),0)</f>
        <v>0</v>
      </c>
      <c r="BB574" s="154">
        <f>AZ574+1</f>
        <v>45962</v>
      </c>
      <c r="BC574" s="154">
        <f>BB574+29</f>
        <v>45991</v>
      </c>
      <c r="BD574" s="158">
        <f>IFERROR(IF(($R574-BC574)&gt;=0,0,IF(($S574-BB574)&lt;0,0,IF(AND(($S574-BC574)&gt;0,(BB574-$R574)&gt;0),$V574/365*(BC574-BB574+1),IF(AND(($S574-BC574)&lt;=0,(BB574-$R574)&gt;0),$V574/365*($S574-BB574+1),$V574/365*(BC574-$R574+1))))),0)</f>
        <v>0</v>
      </c>
      <c r="BE574" s="154">
        <f>BC574+1</f>
        <v>45992</v>
      </c>
      <c r="BF574" s="154">
        <f>BE574+30</f>
        <v>46022</v>
      </c>
      <c r="BG574" s="158">
        <f>IFERROR(IF(($R574-BF574)&gt;=0,0,IF(($S574-BE574)&lt;0,0,IF(AND(($S574-BF574)&gt;0,(BE574-$R574)&gt;0),$V574/365*(BF574-BE574+1),IF(AND(($S574-BF574)&lt;=0,(BE574-$R574)&gt;0),$V574/365*($S574-BE574+1),$V574/365*(BF574-$R574+1))))),0)</f>
        <v>0</v>
      </c>
      <c r="BH574" s="154">
        <v>46023</v>
      </c>
      <c r="BI574" s="154">
        <f>BH574+30</f>
        <v>46053</v>
      </c>
      <c r="BJ574" s="158">
        <f>IFERROR(IF(($R574-BI574)&gt;=0,0,IF(($S574-BH574)&lt;0,0,IF(AND(($S574-BI574)&gt;0,(BH574-$R574)&gt;0),$V574/365*(BI574-BH574+1),IF(AND(($S574-BI574)&lt;=0,(BH574-$R574)&gt;0),$V574/365*($S574-BH574+1),$V574/365*(BI574-$R574+1))))),0)</f>
        <v>0</v>
      </c>
      <c r="BK574" s="154">
        <f>BI574+1</f>
        <v>46054</v>
      </c>
      <c r="BL574" s="154">
        <f>BK574+27</f>
        <v>46081</v>
      </c>
      <c r="BM574" s="158">
        <f>IFERROR(IF(($R574-BL574)&gt;=0,0,IF(($S574-BK574)&lt;0,0,IF(AND(($S574-BL574)&gt;0,(BK574-$R574)&gt;0),$V574/365*(BL574-BK574+1),IF(AND(($S574-BL574)&lt;=0,(BK574-$R574)&gt;0),$V574/365*($S574-BK574+1),$V574/365*(BL574-$R574+1))))),0)</f>
        <v>0</v>
      </c>
      <c r="BN574" s="154">
        <f>BL574+1</f>
        <v>46082</v>
      </c>
      <c r="BO574" s="154">
        <f>BN574+30</f>
        <v>46112</v>
      </c>
      <c r="BP574" s="158">
        <f>IFERROR(IF(($R574-BO574)&gt;=0,0,IF(($S574-BN574)&lt;0,0,IF(AND(($S574-BO574)&gt;0,(BN574-$R574)&gt;0),$V574/365*(BO574-BN574+1),IF(AND(($S574-BO574)&lt;=0,(BN574-$R574)&gt;0),$V574/365*($S574-BN574+1),$V574/365*(BO574-$R574+1))))),0)</f>
        <v>0</v>
      </c>
      <c r="BQ574" s="154">
        <f>BO574+1</f>
        <v>46113</v>
      </c>
      <c r="BR574" s="154">
        <f>BQ574+29</f>
        <v>46142</v>
      </c>
      <c r="BS574" s="158">
        <f>IFERROR(IF(($R574-BR574)&gt;=0,0,IF(($S574-BQ574)&lt;0,0,IF(AND(($S574-BR574)&gt;0,(BQ574-$R574)&gt;0),$V574/365*(BR574-BQ574+1),IF(AND(($S574-BR574)&lt;=0,(BQ574-$R574)&gt;0),$V574/365*($S574-BQ574+1),$V574/365*(BR574-$R574+1))))),0)</f>
        <v>0</v>
      </c>
      <c r="BT574" s="154">
        <f>BR574+1</f>
        <v>46143</v>
      </c>
      <c r="BU574" s="154">
        <f>BT574+30</f>
        <v>46173</v>
      </c>
      <c r="BV574" s="158">
        <f>IFERROR(IF(($R574-BU574)&gt;=0,0,IF(($S574-BT574)&lt;0,0,IF(AND(($S574-BU574)&gt;0,(BT574-$R574)&gt;0),$V574/365*(BU574-BT574+1),IF(AND(($S574-BU574)&lt;=0,(BT574-$R574)&gt;0),$V574/365*($S574-BT574+1),$V574/365*(BU574-$R574+1))))),0)</f>
        <v>0</v>
      </c>
      <c r="BW574" s="154">
        <f>BU574+1</f>
        <v>46174</v>
      </c>
      <c r="BX574" s="154">
        <f>BW574+29</f>
        <v>46203</v>
      </c>
      <c r="BY574" s="158">
        <f>IFERROR(IF(($R574-BX574)&gt;=0,0,IF(($S574-BW574)&lt;0,0,IF(AND(($S574-BX574)&gt;0,(BW574-$R574)&gt;0),$V574/365*(BX574-BW574+1),IF(AND(($S574-BX574)&lt;=0,(BW574-$R574)&gt;0),$V574/365*($S574-BW574+1),$V574/365*(BX574-$R574+1))))),0)</f>
        <v>0</v>
      </c>
      <c r="BZ574" s="154">
        <f>BX574+1</f>
        <v>46204</v>
      </c>
      <c r="CA574" s="154">
        <f>BZ574+30</f>
        <v>46234</v>
      </c>
      <c r="CB574" s="158">
        <f>IFERROR(IF(($R574-CA574)&gt;=0,0,IF(($S574-BZ574)&lt;0,0,IF(AND(($S574-CA574)&gt;0,(BZ574-$R574)&gt;0),$V574/365*(CA574-BZ574+1),IF(AND(($S574-CA574)&lt;=0,(BZ574-$R574)&gt;0),$V574/365*($S574-BZ574+1),$V574/365*(CA574-$R574+1))))),0)</f>
        <v>0</v>
      </c>
      <c r="CC574" s="154">
        <f>CA574+1</f>
        <v>46235</v>
      </c>
      <c r="CD574" s="154">
        <f>CC574+30</f>
        <v>46265</v>
      </c>
      <c r="CE574" s="158">
        <f>IFERROR(IF(($R574-CD574)&gt;=0,0,IF(($S574-CC574)&lt;0,0,IF(AND(($S574-CD574)&gt;0,(CC574-$R574)&gt;0),$V574/365*(CD574-CC574+1),IF(AND(($S574-CD574)&lt;=0,(CC574-$R574)&gt;0),$V574/365*($S574-CC574+1),$V574/365*(CD574-$R574+1))))),0)</f>
        <v>0</v>
      </c>
      <c r="CF574" s="154">
        <f>CD574+1</f>
        <v>46266</v>
      </c>
      <c r="CG574" s="154">
        <f>CF574+29</f>
        <v>46295</v>
      </c>
      <c r="CH574" s="158">
        <f>IFERROR(IF(($R574-CG574)&gt;=0,0,IF(($S574-CF574)&lt;0,0,IF(AND(($S574-CG574)&gt;0,(CF574-$R574)&gt;0),$V574/365*(CG574-CF574+1),IF(AND(($S574-CG574)&lt;=0,(CF574-$R574)&gt;0),$V574/365*($S574-CF574+1),$V574/365*(CG574-$R574+1))))),0)</f>
        <v>0</v>
      </c>
      <c r="CI574" s="154">
        <f>CG574+1</f>
        <v>46296</v>
      </c>
      <c r="CJ574" s="154">
        <f>CI574+30</f>
        <v>46326</v>
      </c>
      <c r="CK574" s="158">
        <f>IFERROR(IF(($R574-CJ574)&gt;=0,0,IF(($S574-CI574)&lt;0,0,IF(AND(($S574-CJ574)&gt;0,(CI574-$R574)&gt;0),$V574/365*(CJ574-CI574+1),IF(AND(($S574-CJ574)&lt;=0,(CI574-$R574)&gt;0),$V574/365*($S574-CI574+1),$V574/365*(CJ574-$R574+1))))),0)</f>
        <v>0</v>
      </c>
      <c r="CL574" s="154">
        <f>CJ574+1</f>
        <v>46327</v>
      </c>
      <c r="CM574" s="154">
        <f>CL574+29</f>
        <v>46356</v>
      </c>
      <c r="CN574" s="158">
        <f>IFERROR(IF(($R574-CM574)&gt;=0,0,IF(($S574-CL574)&lt;0,0,IF(AND(($S574-CM574)&gt;0,(CL574-$R574)&gt;0),$V574/365*(CM574-CL574+1),IF(AND(($S574-CM574)&lt;=0,(CL574-$R574)&gt;0),$V574/365*($S574-CL574+1),$V574/365*(CM574-$R574+1))))),0)</f>
        <v>0</v>
      </c>
      <c r="CO574" s="154">
        <f>CM574+1</f>
        <v>46357</v>
      </c>
      <c r="CP574" s="154">
        <f>CO574+30</f>
        <v>46387</v>
      </c>
      <c r="CQ574" s="158">
        <f>IFERROR(IF(($R574-CP574)&gt;=0,0,IF(($S574-CO574)&lt;0,0,IF(AND(($S574-CP574)&gt;0,(CO574-$R574)&gt;0),$V574/365*(CP574-CO574+1),IF(AND(($S574-CP574)&lt;=0,(CO574-$R574)&gt;0),$V574/365*($S574-CO574+1),$V574/365*(CP574-$R574+1))))),0)</f>
        <v>0</v>
      </c>
    </row>
    <row r="575" s="80" customFormat="1" ht="24" customHeight="1" outlineLevel="2" spans="1:95">
      <c r="A575" s="119"/>
      <c r="B575" s="120"/>
      <c r="C575" s="121"/>
      <c r="D575" s="119"/>
      <c r="E575" s="120"/>
      <c r="F575" s="120"/>
      <c r="G575" s="120"/>
      <c r="H575" s="122"/>
      <c r="I575" s="122"/>
      <c r="J575" s="122">
        <f>Z575+AC575+AF575+AI575+AL575+AO575+AR575+AU575+AX575+BA575+BD575+BG575</f>
        <v>0</v>
      </c>
      <c r="K575" s="122">
        <f>K574+1</f>
        <v>2</v>
      </c>
      <c r="L575" s="147"/>
      <c r="M575" s="148">
        <f>IFERROR(VLOOKUP($L575,'2-2 引出数据_合同数据仓库'!$B$2:$BP$10000,3,FALSE),0)</f>
        <v>0</v>
      </c>
      <c r="N575" s="122"/>
      <c r="O575" s="148">
        <f>IFERROR(VLOOKUP((LEFT(VLOOKUP($L575,'2-2 引出数据_合同数据仓库'!$B$2:$BP$10000,64,FALSE),15)&amp;(RIGHT(VLOOKUP($L575,'2-2 引出数据_合同数据仓库'!$B$2:$BP$10000,64,FALSE),4)+1)),'2-2 引出数据_合同数据仓库'!$B$2:$BP$10000,3,FALSE),0)</f>
        <v>0</v>
      </c>
      <c r="P575" s="122"/>
      <c r="Q575" s="122">
        <f>IFERROR(VLOOKUP($L575,'2-2 引出数据_合同数据仓库'!$B$2:$BP$10000,28,FALSE),0)</f>
        <v>0</v>
      </c>
      <c r="R575" s="122">
        <f>IFERROR(VLOOKUP($L575,'2-2 引出数据_合同数据仓库'!$B$2:$BP$10000,29,FALSE),0)</f>
        <v>0</v>
      </c>
      <c r="S575" s="122">
        <f>IFERROR(VLOOKUP($L575,'2-2 引出数据_合同数据仓库'!$B$2:$BP$10000,4,FALSE),0)</f>
        <v>0</v>
      </c>
      <c r="T575" s="122"/>
      <c r="U575" s="122">
        <f>IFERROR(VLOOKUP($L575,'2-2 引出数据_合同数据仓库'!$B$2:$BP$10000,15,FALSE),0)</f>
        <v>0</v>
      </c>
      <c r="V575" s="122">
        <f>U575/(S575-R575+1)*365</f>
        <v>0</v>
      </c>
      <c r="W575" s="122"/>
      <c r="X575" s="154">
        <v>45658</v>
      </c>
      <c r="Y575" s="154">
        <f>X575+30</f>
        <v>45688</v>
      </c>
      <c r="Z575" s="158">
        <f>IFERROR(IF(($R575-Y575)&gt;=0,0,IF(($S575-X575)&lt;0,0,IF(AND(($S575-Y575)&gt;0,(X575-$R575)&gt;0),$V575/365*(Y575-X575+1),IF(AND(($S575-Y575)&lt;=0,(X575-$R575)&gt;0),$V575/365*($S575-X575+1),$V575/365*(Y575-$R575+1))))),0)</f>
        <v>0</v>
      </c>
      <c r="AA575" s="154">
        <f>Y575+1</f>
        <v>45689</v>
      </c>
      <c r="AB575" s="154">
        <f>AA575+27</f>
        <v>45716</v>
      </c>
      <c r="AC575" s="158">
        <f>IFERROR(IF(($R575-AB575)&gt;=0,0,IF(($S575-AA575)&lt;0,0,IF(AND(($S575-AB575)&gt;0,(AA575-$R575)&gt;0),$V575/365*(AB575-AA575+1),IF(AND(($S575-AB575)&lt;=0,(AA575-$R575)&gt;0),$V575/365*($S575-AA575+1),$V575/365*(AB575-$R575+1))))),0)</f>
        <v>0</v>
      </c>
      <c r="AD575" s="154">
        <f>AB575+1</f>
        <v>45717</v>
      </c>
      <c r="AE575" s="154">
        <f>AD575+30</f>
        <v>45747</v>
      </c>
      <c r="AF575" s="158">
        <f>IFERROR(IF(($R575-AE575)&gt;=0,0,IF(($S575-AD575)&lt;0,0,IF(AND(($S575-AE575)&gt;0,(AD575-$R575)&gt;0),$V575/365*(AE575-AD575+1),IF(AND(($S575-AE575)&lt;=0,(AD575-$R575)&gt;0),$V575/365*($S575-AD575+1),$V575/365*(AE575-$R575+1))))),0)</f>
        <v>0</v>
      </c>
      <c r="AG575" s="154">
        <f>AE575+1</f>
        <v>45748</v>
      </c>
      <c r="AH575" s="154">
        <f>AG575+29</f>
        <v>45777</v>
      </c>
      <c r="AI575" s="158">
        <f>IFERROR(IF(($R575-AH575)&gt;=0,0,IF(($S575-AG575)&lt;0,0,IF(AND(($S575-AH575)&gt;0,(AG575-$R575)&gt;0),$V575/365*(AH575-AG575+1),IF(AND(($S575-AH575)&lt;=0,(AG575-$R575)&gt;0),$V575/365*($S575-AG575+1),$V575/365*(AH575-$R575+1))))),0)</f>
        <v>0</v>
      </c>
      <c r="AJ575" s="154">
        <f>AH575+1</f>
        <v>45778</v>
      </c>
      <c r="AK575" s="154">
        <f>AJ575+30</f>
        <v>45808</v>
      </c>
      <c r="AL575" s="158">
        <f>IFERROR(IF(($R575-AK575)&gt;=0,0,IF(($S575-AJ575)&lt;0,0,IF(AND(($S575-AK575)&gt;0,(AJ575-$R575)&gt;0),$V575/365*(AK575-AJ575+1),IF(AND(($S575-AK575)&lt;=0,(AJ575-$R575)&gt;0),$V575/365*($S575-AJ575+1),$V575/365*(AK575-$R575+1))))),0)</f>
        <v>0</v>
      </c>
      <c r="AM575" s="154">
        <f>AK575+1</f>
        <v>45809</v>
      </c>
      <c r="AN575" s="154">
        <f>AM575+29</f>
        <v>45838</v>
      </c>
      <c r="AO575" s="158">
        <f>IFERROR(IF(($R575-AN575)&gt;=0,0,IF(($S575-AM575)&lt;0,0,IF(AND(($S575-AN575)&gt;0,(AM575-$R575)&gt;0),$V575/365*(AN575-AM575+1),IF(AND(($S575-AN575)&lt;=0,(AM575-$R575)&gt;0),$V575/365*($S575-AM575+1),$V575/365*(AN575-$R575+1))))),0)</f>
        <v>0</v>
      </c>
      <c r="AP575" s="154">
        <f>AN575+1</f>
        <v>45839</v>
      </c>
      <c r="AQ575" s="154">
        <f>AP575+30</f>
        <v>45869</v>
      </c>
      <c r="AR575" s="158">
        <f>IFERROR(IF(($R575-AQ575)&gt;=0,0,IF(($S575-AP575)&lt;0,0,IF(AND(($S575-AQ575)&gt;0,(AP575-$R575)&gt;0),$V575/365*(AQ575-AP575+1),IF(AND(($S575-AQ575)&lt;=0,(AP575-$R575)&gt;0),$V575/365*($S575-AP575+1),$V575/365*(AQ575-$R575+1))))),0)</f>
        <v>0</v>
      </c>
      <c r="AS575" s="154">
        <f>AQ575+1</f>
        <v>45870</v>
      </c>
      <c r="AT575" s="154">
        <f>AS575+30</f>
        <v>45900</v>
      </c>
      <c r="AU575" s="158">
        <f>IFERROR(IF(($R575-AT575)&gt;=0,0,IF(($S575-AS575)&lt;0,0,IF(AND(($S575-AT575)&gt;0,(AS575-$R575)&gt;0),$V575/365*(AT575-AS575+1),IF(AND(($S575-AT575)&lt;=0,(AS575-$R575)&gt;0),$V575/365*($S575-AS575+1),$V575/365*(AT575-$R575+1))))),0)</f>
        <v>0</v>
      </c>
      <c r="AV575" s="154">
        <f>AT575+1</f>
        <v>45901</v>
      </c>
      <c r="AW575" s="154">
        <f>AV575+29</f>
        <v>45930</v>
      </c>
      <c r="AX575" s="158">
        <f>IFERROR(IF(($R575-AW575)&gt;=0,0,IF(($S575-AV575)&lt;0,0,IF(AND(($S575-AW575)&gt;0,(AV575-$R575)&gt;0),$V575/365*(AW575-AV575+1),IF(AND(($S575-AW575)&lt;=0,(AV575-$R575)&gt;0),$V575/365*($S575-AV575+1),$V575/365*(AW575-$R575+1))))),0)</f>
        <v>0</v>
      </c>
      <c r="AY575" s="154">
        <f>AW575+1</f>
        <v>45931</v>
      </c>
      <c r="AZ575" s="154">
        <f>AY575+30</f>
        <v>45961</v>
      </c>
      <c r="BA575" s="158">
        <f>IFERROR(IF(($R575-AZ575)&gt;=0,0,IF(($S575-AY575)&lt;0,0,IF(AND(($S575-AZ575)&gt;0,(AY575-$R575)&gt;0),$V575/365*(AZ575-AY575+1),IF(AND(($S575-AZ575)&lt;=0,(AY575-$R575)&gt;0),$V575/365*($S575-AY575+1),$V575/365*(AZ575-$R575+1))))),0)</f>
        <v>0</v>
      </c>
      <c r="BB575" s="154">
        <f>AZ575+1</f>
        <v>45962</v>
      </c>
      <c r="BC575" s="154">
        <f>BB575+29</f>
        <v>45991</v>
      </c>
      <c r="BD575" s="158">
        <f>IFERROR(IF(($R575-BC575)&gt;=0,0,IF(($S575-BB575)&lt;0,0,IF(AND(($S575-BC575)&gt;0,(BB575-$R575)&gt;0),$V575/365*(BC575-BB575+1),IF(AND(($S575-BC575)&lt;=0,(BB575-$R575)&gt;0),$V575/365*($S575-BB575+1),$V575/365*(BC575-$R575+1))))),0)</f>
        <v>0</v>
      </c>
      <c r="BE575" s="154">
        <f>BC575+1</f>
        <v>45992</v>
      </c>
      <c r="BF575" s="154">
        <f>BE575+30</f>
        <v>46022</v>
      </c>
      <c r="BG575" s="158">
        <f>IFERROR(IF(($R575-BF575)&gt;=0,0,IF(($S575-BE575)&lt;0,0,IF(AND(($S575-BF575)&gt;0,(BE575-$R575)&gt;0),$V575/365*(BF575-BE575+1),IF(AND(($S575-BF575)&lt;=0,(BE575-$R575)&gt;0),$V575/365*($S575-BE575+1),$V575/365*(BF575-$R575+1))))),0)</f>
        <v>0</v>
      </c>
      <c r="BH575" s="154">
        <v>46023</v>
      </c>
      <c r="BI575" s="154">
        <f>BH575+30</f>
        <v>46053</v>
      </c>
      <c r="BJ575" s="158">
        <f>IFERROR(IF(($R575-BI575)&gt;=0,0,IF(($S575-BH575)&lt;0,0,IF(AND(($S575-BI575)&gt;0,(BH575-$R575)&gt;0),$V575/365*(BI575-BH575+1),IF(AND(($S575-BI575)&lt;=0,(BH575-$R575)&gt;0),$V575/365*($S575-BH575+1),$V575/365*(BI575-$R575+1))))),0)</f>
        <v>0</v>
      </c>
      <c r="BK575" s="154">
        <f>BI575+1</f>
        <v>46054</v>
      </c>
      <c r="BL575" s="154">
        <f>BK575+27</f>
        <v>46081</v>
      </c>
      <c r="BM575" s="158">
        <f>IFERROR(IF(($R575-BL575)&gt;=0,0,IF(($S575-BK575)&lt;0,0,IF(AND(($S575-BL575)&gt;0,(BK575-$R575)&gt;0),$V575/365*(BL575-BK575+1),IF(AND(($S575-BL575)&lt;=0,(BK575-$R575)&gt;0),$V575/365*($S575-BK575+1),$V575/365*(BL575-$R575+1))))),0)</f>
        <v>0</v>
      </c>
      <c r="BN575" s="154">
        <f>BL575+1</f>
        <v>46082</v>
      </c>
      <c r="BO575" s="154">
        <f>BN575+30</f>
        <v>46112</v>
      </c>
      <c r="BP575" s="158">
        <f>IFERROR(IF(($R575-BO575)&gt;=0,0,IF(($S575-BN575)&lt;0,0,IF(AND(($S575-BO575)&gt;0,(BN575-$R575)&gt;0),$V575/365*(BO575-BN575+1),IF(AND(($S575-BO575)&lt;=0,(BN575-$R575)&gt;0),$V575/365*($S575-BN575+1),$V575/365*(BO575-$R575+1))))),0)</f>
        <v>0</v>
      </c>
      <c r="BQ575" s="154">
        <f>BO575+1</f>
        <v>46113</v>
      </c>
      <c r="BR575" s="154">
        <f>BQ575+29</f>
        <v>46142</v>
      </c>
      <c r="BS575" s="158">
        <f>IFERROR(IF(($R575-BR575)&gt;=0,0,IF(($S575-BQ575)&lt;0,0,IF(AND(($S575-BR575)&gt;0,(BQ575-$R575)&gt;0),$V575/365*(BR575-BQ575+1),IF(AND(($S575-BR575)&lt;=0,(BQ575-$R575)&gt;0),$V575/365*($S575-BQ575+1),$V575/365*(BR575-$R575+1))))),0)</f>
        <v>0</v>
      </c>
      <c r="BT575" s="154">
        <f>BR575+1</f>
        <v>46143</v>
      </c>
      <c r="BU575" s="154">
        <f>BT575+30</f>
        <v>46173</v>
      </c>
      <c r="BV575" s="158">
        <f>IFERROR(IF(($R575-BU575)&gt;=0,0,IF(($S575-BT575)&lt;0,0,IF(AND(($S575-BU575)&gt;0,(BT575-$R575)&gt;0),$V575/365*(BU575-BT575+1),IF(AND(($S575-BU575)&lt;=0,(BT575-$R575)&gt;0),$V575/365*($S575-BT575+1),$V575/365*(BU575-$R575+1))))),0)</f>
        <v>0</v>
      </c>
      <c r="BW575" s="154">
        <f>BU575+1</f>
        <v>46174</v>
      </c>
      <c r="BX575" s="154">
        <f>BW575+29</f>
        <v>46203</v>
      </c>
      <c r="BY575" s="158">
        <f>IFERROR(IF(($R575-BX575)&gt;=0,0,IF(($S575-BW575)&lt;0,0,IF(AND(($S575-BX575)&gt;0,(BW575-$R575)&gt;0),$V575/365*(BX575-BW575+1),IF(AND(($S575-BX575)&lt;=0,(BW575-$R575)&gt;0),$V575/365*($S575-BW575+1),$V575/365*(BX575-$R575+1))))),0)</f>
        <v>0</v>
      </c>
      <c r="BZ575" s="154">
        <f>BX575+1</f>
        <v>46204</v>
      </c>
      <c r="CA575" s="154">
        <f>BZ575+30</f>
        <v>46234</v>
      </c>
      <c r="CB575" s="158">
        <f>IFERROR(IF(($R575-CA575)&gt;=0,0,IF(($S575-BZ575)&lt;0,0,IF(AND(($S575-CA575)&gt;0,(BZ575-$R575)&gt;0),$V575/365*(CA575-BZ575+1),IF(AND(($S575-CA575)&lt;=0,(BZ575-$R575)&gt;0),$V575/365*($S575-BZ575+1),$V575/365*(CA575-$R575+1))))),0)</f>
        <v>0</v>
      </c>
      <c r="CC575" s="154">
        <f>CA575+1</f>
        <v>46235</v>
      </c>
      <c r="CD575" s="154">
        <f>CC575+30</f>
        <v>46265</v>
      </c>
      <c r="CE575" s="158">
        <f>IFERROR(IF(($R575-CD575)&gt;=0,0,IF(($S575-CC575)&lt;0,0,IF(AND(($S575-CD575)&gt;0,(CC575-$R575)&gt;0),$V575/365*(CD575-CC575+1),IF(AND(($S575-CD575)&lt;=0,(CC575-$R575)&gt;0),$V575/365*($S575-CC575+1),$V575/365*(CD575-$R575+1))))),0)</f>
        <v>0</v>
      </c>
      <c r="CF575" s="154">
        <f>CD575+1</f>
        <v>46266</v>
      </c>
      <c r="CG575" s="154">
        <f>CF575+29</f>
        <v>46295</v>
      </c>
      <c r="CH575" s="158">
        <f>IFERROR(IF(($R575-CG575)&gt;=0,0,IF(($S575-CF575)&lt;0,0,IF(AND(($S575-CG575)&gt;0,(CF575-$R575)&gt;0),$V575/365*(CG575-CF575+1),IF(AND(($S575-CG575)&lt;=0,(CF575-$R575)&gt;0),$V575/365*($S575-CF575+1),$V575/365*(CG575-$R575+1))))),0)</f>
        <v>0</v>
      </c>
      <c r="CI575" s="154">
        <f>CG575+1</f>
        <v>46296</v>
      </c>
      <c r="CJ575" s="154">
        <f>CI575+30</f>
        <v>46326</v>
      </c>
      <c r="CK575" s="158">
        <f>IFERROR(IF(($R575-CJ575)&gt;=0,0,IF(($S575-CI575)&lt;0,0,IF(AND(($S575-CJ575)&gt;0,(CI575-$R575)&gt;0),$V575/365*(CJ575-CI575+1),IF(AND(($S575-CJ575)&lt;=0,(CI575-$R575)&gt;0),$V575/365*($S575-CI575+1),$V575/365*(CJ575-$R575+1))))),0)</f>
        <v>0</v>
      </c>
      <c r="CL575" s="154">
        <f>CJ575+1</f>
        <v>46327</v>
      </c>
      <c r="CM575" s="154">
        <f>CL575+29</f>
        <v>46356</v>
      </c>
      <c r="CN575" s="158">
        <f>IFERROR(IF(($R575-CM575)&gt;=0,0,IF(($S575-CL575)&lt;0,0,IF(AND(($S575-CM575)&gt;0,(CL575-$R575)&gt;0),$V575/365*(CM575-CL575+1),IF(AND(($S575-CM575)&lt;=0,(CL575-$R575)&gt;0),$V575/365*($S575-CL575+1),$V575/365*(CM575-$R575+1))))),0)</f>
        <v>0</v>
      </c>
      <c r="CO575" s="154">
        <f>CM575+1</f>
        <v>46357</v>
      </c>
      <c r="CP575" s="154">
        <f>CO575+30</f>
        <v>46387</v>
      </c>
      <c r="CQ575" s="158">
        <f>IFERROR(IF(($R575-CP575)&gt;=0,0,IF(($S575-CO575)&lt;0,0,IF(AND(($S575-CP575)&gt;0,(CO575-$R575)&gt;0),$V575/365*(CP575-CO575+1),IF(AND(($S575-CP575)&lt;=0,(CO575-$R575)&gt;0),$V575/365*($S575-CO575+1),$V575/365*(CP575-$R575+1))))),0)</f>
        <v>0</v>
      </c>
    </row>
    <row r="576" s="80" customFormat="1" ht="24" customHeight="1" outlineLevel="2" spans="1:95">
      <c r="A576" s="119"/>
      <c r="B576" s="120"/>
      <c r="C576" s="121"/>
      <c r="D576" s="119"/>
      <c r="E576" s="120"/>
      <c r="F576" s="120"/>
      <c r="G576" s="120"/>
      <c r="H576" s="122"/>
      <c r="I576" s="122"/>
      <c r="J576" s="122">
        <f>Z576+AC576+AF576+AI576+AL576+AO576+AR576+AU576+AX576+BA576+BD576+BG576</f>
        <v>0</v>
      </c>
      <c r="K576" s="122">
        <f>K575+1</f>
        <v>3</v>
      </c>
      <c r="L576" s="147"/>
      <c r="M576" s="148">
        <f>IFERROR(VLOOKUP($L576,'2-2 引出数据_合同数据仓库'!$B$2:$BP$10000,3,FALSE),0)</f>
        <v>0</v>
      </c>
      <c r="N576" s="122"/>
      <c r="O576" s="148">
        <f>IFERROR(VLOOKUP((LEFT(VLOOKUP($L576,'2-2 引出数据_合同数据仓库'!$B$2:$BP$10000,64,FALSE),15)&amp;(RIGHT(VLOOKUP($L576,'2-2 引出数据_合同数据仓库'!$B$2:$BP$10000,64,FALSE),4)+1)),'2-2 引出数据_合同数据仓库'!$B$2:$BP$10000,3,FALSE),0)</f>
        <v>0</v>
      </c>
      <c r="P576" s="122"/>
      <c r="Q576" s="122">
        <f>IFERROR(VLOOKUP($L576,'2-2 引出数据_合同数据仓库'!$B$2:$BP$10000,28,FALSE),0)</f>
        <v>0</v>
      </c>
      <c r="R576" s="122">
        <f>IFERROR(VLOOKUP($L576,'2-2 引出数据_合同数据仓库'!$B$2:$BP$10000,29,FALSE),0)</f>
        <v>0</v>
      </c>
      <c r="S576" s="122">
        <f>IFERROR(VLOOKUP($L576,'2-2 引出数据_合同数据仓库'!$B$2:$BP$10000,4,FALSE),0)</f>
        <v>0</v>
      </c>
      <c r="T576" s="122"/>
      <c r="U576" s="122">
        <f>IFERROR(VLOOKUP($L576,'2-2 引出数据_合同数据仓库'!$B$2:$BP$10000,15,FALSE),0)</f>
        <v>0</v>
      </c>
      <c r="V576" s="122">
        <f>U576/(S576-R576+1)*365</f>
        <v>0</v>
      </c>
      <c r="W576" s="122"/>
      <c r="X576" s="154">
        <v>45658</v>
      </c>
      <c r="Y576" s="154">
        <f>X576+30</f>
        <v>45688</v>
      </c>
      <c r="Z576" s="158">
        <f>IFERROR(IF(($R576-Y576)&gt;=0,0,IF(($S576-X576)&lt;0,0,IF(AND(($S576-Y576)&gt;0,(X576-$R576)&gt;0),$V576/365*(Y576-X576+1),IF(AND(($S576-Y576)&lt;=0,(X576-$R576)&gt;0),$V576/365*($S576-X576+1),$V576/365*(Y576-$R576+1))))),0)</f>
        <v>0</v>
      </c>
      <c r="AA576" s="154">
        <f>Y576+1</f>
        <v>45689</v>
      </c>
      <c r="AB576" s="154">
        <f>AA576+27</f>
        <v>45716</v>
      </c>
      <c r="AC576" s="158">
        <f>IFERROR(IF(($R576-AB576)&gt;=0,0,IF(($S576-AA576)&lt;0,0,IF(AND(($S576-AB576)&gt;0,(AA576-$R576)&gt;0),$V576/365*(AB576-AA576+1),IF(AND(($S576-AB576)&lt;=0,(AA576-$R576)&gt;0),$V576/365*($S576-AA576+1),$V576/365*(AB576-$R576+1))))),0)</f>
        <v>0</v>
      </c>
      <c r="AD576" s="154">
        <f>AB576+1</f>
        <v>45717</v>
      </c>
      <c r="AE576" s="154">
        <f>AD576+30</f>
        <v>45747</v>
      </c>
      <c r="AF576" s="158">
        <f>IFERROR(IF(($R576-AE576)&gt;=0,0,IF(($S576-AD576)&lt;0,0,IF(AND(($S576-AE576)&gt;0,(AD576-$R576)&gt;0),$V576/365*(AE576-AD576+1),IF(AND(($S576-AE576)&lt;=0,(AD576-$R576)&gt;0),$V576/365*($S576-AD576+1),$V576/365*(AE576-$R576+1))))),0)</f>
        <v>0</v>
      </c>
      <c r="AG576" s="154">
        <f>AE576+1</f>
        <v>45748</v>
      </c>
      <c r="AH576" s="154">
        <f>AG576+29</f>
        <v>45777</v>
      </c>
      <c r="AI576" s="158">
        <f>IFERROR(IF(($R576-AH576)&gt;=0,0,IF(($S576-AG576)&lt;0,0,IF(AND(($S576-AH576)&gt;0,(AG576-$R576)&gt;0),$V576/365*(AH576-AG576+1),IF(AND(($S576-AH576)&lt;=0,(AG576-$R576)&gt;0),$V576/365*($S576-AG576+1),$V576/365*(AH576-$R576+1))))),0)</f>
        <v>0</v>
      </c>
      <c r="AJ576" s="154">
        <f>AH576+1</f>
        <v>45778</v>
      </c>
      <c r="AK576" s="154">
        <f>AJ576+30</f>
        <v>45808</v>
      </c>
      <c r="AL576" s="158">
        <f>IFERROR(IF(($R576-AK576)&gt;=0,0,IF(($S576-AJ576)&lt;0,0,IF(AND(($S576-AK576)&gt;0,(AJ576-$R576)&gt;0),$V576/365*(AK576-AJ576+1),IF(AND(($S576-AK576)&lt;=0,(AJ576-$R576)&gt;0),$V576/365*($S576-AJ576+1),$V576/365*(AK576-$R576+1))))),0)</f>
        <v>0</v>
      </c>
      <c r="AM576" s="154">
        <f>AK576+1</f>
        <v>45809</v>
      </c>
      <c r="AN576" s="154">
        <f>AM576+29</f>
        <v>45838</v>
      </c>
      <c r="AO576" s="158">
        <f>IFERROR(IF(($R576-AN576)&gt;=0,0,IF(($S576-AM576)&lt;0,0,IF(AND(($S576-AN576)&gt;0,(AM576-$R576)&gt;0),$V576/365*(AN576-AM576+1),IF(AND(($S576-AN576)&lt;=0,(AM576-$R576)&gt;0),$V576/365*($S576-AM576+1),$V576/365*(AN576-$R576+1))))),0)</f>
        <v>0</v>
      </c>
      <c r="AP576" s="154">
        <f>AN576+1</f>
        <v>45839</v>
      </c>
      <c r="AQ576" s="154">
        <f>AP576+30</f>
        <v>45869</v>
      </c>
      <c r="AR576" s="158">
        <f>IFERROR(IF(($R576-AQ576)&gt;=0,0,IF(($S576-AP576)&lt;0,0,IF(AND(($S576-AQ576)&gt;0,(AP576-$R576)&gt;0),$V576/365*(AQ576-AP576+1),IF(AND(($S576-AQ576)&lt;=0,(AP576-$R576)&gt;0),$V576/365*($S576-AP576+1),$V576/365*(AQ576-$R576+1))))),0)</f>
        <v>0</v>
      </c>
      <c r="AS576" s="154">
        <f>AQ576+1</f>
        <v>45870</v>
      </c>
      <c r="AT576" s="154">
        <f>AS576+30</f>
        <v>45900</v>
      </c>
      <c r="AU576" s="158">
        <f>IFERROR(IF(($R576-AT576)&gt;=0,0,IF(($S576-AS576)&lt;0,0,IF(AND(($S576-AT576)&gt;0,(AS576-$R576)&gt;0),$V576/365*(AT576-AS576+1),IF(AND(($S576-AT576)&lt;=0,(AS576-$R576)&gt;0),$V576/365*($S576-AS576+1),$V576/365*(AT576-$R576+1))))),0)</f>
        <v>0</v>
      </c>
      <c r="AV576" s="154">
        <f>AT576+1</f>
        <v>45901</v>
      </c>
      <c r="AW576" s="154">
        <f>AV576+29</f>
        <v>45930</v>
      </c>
      <c r="AX576" s="158">
        <f>IFERROR(IF(($R576-AW576)&gt;=0,0,IF(($S576-AV576)&lt;0,0,IF(AND(($S576-AW576)&gt;0,(AV576-$R576)&gt;0),$V576/365*(AW576-AV576+1),IF(AND(($S576-AW576)&lt;=0,(AV576-$R576)&gt;0),$V576/365*($S576-AV576+1),$V576/365*(AW576-$R576+1))))),0)</f>
        <v>0</v>
      </c>
      <c r="AY576" s="154">
        <f>AW576+1</f>
        <v>45931</v>
      </c>
      <c r="AZ576" s="154">
        <f>AY576+30</f>
        <v>45961</v>
      </c>
      <c r="BA576" s="158">
        <f>IFERROR(IF(($R576-AZ576)&gt;=0,0,IF(($S576-AY576)&lt;0,0,IF(AND(($S576-AZ576)&gt;0,(AY576-$R576)&gt;0),$V576/365*(AZ576-AY576+1),IF(AND(($S576-AZ576)&lt;=0,(AY576-$R576)&gt;0),$V576/365*($S576-AY576+1),$V576/365*(AZ576-$R576+1))))),0)</f>
        <v>0</v>
      </c>
      <c r="BB576" s="154">
        <f>AZ576+1</f>
        <v>45962</v>
      </c>
      <c r="BC576" s="154">
        <f>BB576+29</f>
        <v>45991</v>
      </c>
      <c r="BD576" s="158">
        <f>IFERROR(IF(($R576-BC576)&gt;=0,0,IF(($S576-BB576)&lt;0,0,IF(AND(($S576-BC576)&gt;0,(BB576-$R576)&gt;0),$V576/365*(BC576-BB576+1),IF(AND(($S576-BC576)&lt;=0,(BB576-$R576)&gt;0),$V576/365*($S576-BB576+1),$V576/365*(BC576-$R576+1))))),0)</f>
        <v>0</v>
      </c>
      <c r="BE576" s="154">
        <f>BC576+1</f>
        <v>45992</v>
      </c>
      <c r="BF576" s="154">
        <f>BE576+30</f>
        <v>46022</v>
      </c>
      <c r="BG576" s="158">
        <f>IFERROR(IF(($R576-BF576)&gt;=0,0,IF(($S576-BE576)&lt;0,0,IF(AND(($S576-BF576)&gt;0,(BE576-$R576)&gt;0),$V576/365*(BF576-BE576+1),IF(AND(($S576-BF576)&lt;=0,(BE576-$R576)&gt;0),$V576/365*($S576-BE576+1),$V576/365*(BF576-$R576+1))))),0)</f>
        <v>0</v>
      </c>
      <c r="BH576" s="154">
        <v>46023</v>
      </c>
      <c r="BI576" s="154">
        <f>BH576+30</f>
        <v>46053</v>
      </c>
      <c r="BJ576" s="158">
        <f>IFERROR(IF(($R576-BI576)&gt;=0,0,IF(($S576-BH576)&lt;0,0,IF(AND(($S576-BI576)&gt;0,(BH576-$R576)&gt;0),$V576/365*(BI576-BH576+1),IF(AND(($S576-BI576)&lt;=0,(BH576-$R576)&gt;0),$V576/365*($S576-BH576+1),$V576/365*(BI576-$R576+1))))),0)</f>
        <v>0</v>
      </c>
      <c r="BK576" s="154">
        <f>BI576+1</f>
        <v>46054</v>
      </c>
      <c r="BL576" s="154">
        <f>BK576+27</f>
        <v>46081</v>
      </c>
      <c r="BM576" s="158">
        <f>IFERROR(IF(($R576-BL576)&gt;=0,0,IF(($S576-BK576)&lt;0,0,IF(AND(($S576-BL576)&gt;0,(BK576-$R576)&gt;0),$V576/365*(BL576-BK576+1),IF(AND(($S576-BL576)&lt;=0,(BK576-$R576)&gt;0),$V576/365*($S576-BK576+1),$V576/365*(BL576-$R576+1))))),0)</f>
        <v>0</v>
      </c>
      <c r="BN576" s="154">
        <f>BL576+1</f>
        <v>46082</v>
      </c>
      <c r="BO576" s="154">
        <f>BN576+30</f>
        <v>46112</v>
      </c>
      <c r="BP576" s="158">
        <f>IFERROR(IF(($R576-BO576)&gt;=0,0,IF(($S576-BN576)&lt;0,0,IF(AND(($S576-BO576)&gt;0,(BN576-$R576)&gt;0),$V576/365*(BO576-BN576+1),IF(AND(($S576-BO576)&lt;=0,(BN576-$R576)&gt;0),$V576/365*($S576-BN576+1),$V576/365*(BO576-$R576+1))))),0)</f>
        <v>0</v>
      </c>
      <c r="BQ576" s="154">
        <f>BO576+1</f>
        <v>46113</v>
      </c>
      <c r="BR576" s="154">
        <f>BQ576+29</f>
        <v>46142</v>
      </c>
      <c r="BS576" s="158">
        <f>IFERROR(IF(($R576-BR576)&gt;=0,0,IF(($S576-BQ576)&lt;0,0,IF(AND(($S576-BR576)&gt;0,(BQ576-$R576)&gt;0),$V576/365*(BR576-BQ576+1),IF(AND(($S576-BR576)&lt;=0,(BQ576-$R576)&gt;0),$V576/365*($S576-BQ576+1),$V576/365*(BR576-$R576+1))))),0)</f>
        <v>0</v>
      </c>
      <c r="BT576" s="154">
        <f>BR576+1</f>
        <v>46143</v>
      </c>
      <c r="BU576" s="154">
        <f>BT576+30</f>
        <v>46173</v>
      </c>
      <c r="BV576" s="158">
        <f>IFERROR(IF(($R576-BU576)&gt;=0,0,IF(($S576-BT576)&lt;0,0,IF(AND(($S576-BU576)&gt;0,(BT576-$R576)&gt;0),$V576/365*(BU576-BT576+1),IF(AND(($S576-BU576)&lt;=0,(BT576-$R576)&gt;0),$V576/365*($S576-BT576+1),$V576/365*(BU576-$R576+1))))),0)</f>
        <v>0</v>
      </c>
      <c r="BW576" s="154">
        <f>BU576+1</f>
        <v>46174</v>
      </c>
      <c r="BX576" s="154">
        <f>BW576+29</f>
        <v>46203</v>
      </c>
      <c r="BY576" s="158">
        <f>IFERROR(IF(($R576-BX576)&gt;=0,0,IF(($S576-BW576)&lt;0,0,IF(AND(($S576-BX576)&gt;0,(BW576-$R576)&gt;0),$V576/365*(BX576-BW576+1),IF(AND(($S576-BX576)&lt;=0,(BW576-$R576)&gt;0),$V576/365*($S576-BW576+1),$V576/365*(BX576-$R576+1))))),0)</f>
        <v>0</v>
      </c>
      <c r="BZ576" s="154">
        <f>BX576+1</f>
        <v>46204</v>
      </c>
      <c r="CA576" s="154">
        <f>BZ576+30</f>
        <v>46234</v>
      </c>
      <c r="CB576" s="158">
        <f>IFERROR(IF(($R576-CA576)&gt;=0,0,IF(($S576-BZ576)&lt;0,0,IF(AND(($S576-CA576)&gt;0,(BZ576-$R576)&gt;0),$V576/365*(CA576-BZ576+1),IF(AND(($S576-CA576)&lt;=0,(BZ576-$R576)&gt;0),$V576/365*($S576-BZ576+1),$V576/365*(CA576-$R576+1))))),0)</f>
        <v>0</v>
      </c>
      <c r="CC576" s="154">
        <f>CA576+1</f>
        <v>46235</v>
      </c>
      <c r="CD576" s="154">
        <f>CC576+30</f>
        <v>46265</v>
      </c>
      <c r="CE576" s="158">
        <f>IFERROR(IF(($R576-CD576)&gt;=0,0,IF(($S576-CC576)&lt;0,0,IF(AND(($S576-CD576)&gt;0,(CC576-$R576)&gt;0),$V576/365*(CD576-CC576+1),IF(AND(($S576-CD576)&lt;=0,(CC576-$R576)&gt;0),$V576/365*($S576-CC576+1),$V576/365*(CD576-$R576+1))))),0)</f>
        <v>0</v>
      </c>
      <c r="CF576" s="154">
        <f>CD576+1</f>
        <v>46266</v>
      </c>
      <c r="CG576" s="154">
        <f>CF576+29</f>
        <v>46295</v>
      </c>
      <c r="CH576" s="158">
        <f>IFERROR(IF(($R576-CG576)&gt;=0,0,IF(($S576-CF576)&lt;0,0,IF(AND(($S576-CG576)&gt;0,(CF576-$R576)&gt;0),$V576/365*(CG576-CF576+1),IF(AND(($S576-CG576)&lt;=0,(CF576-$R576)&gt;0),$V576/365*($S576-CF576+1),$V576/365*(CG576-$R576+1))))),0)</f>
        <v>0</v>
      </c>
      <c r="CI576" s="154">
        <f>CG576+1</f>
        <v>46296</v>
      </c>
      <c r="CJ576" s="154">
        <f>CI576+30</f>
        <v>46326</v>
      </c>
      <c r="CK576" s="158">
        <f>IFERROR(IF(($R576-CJ576)&gt;=0,0,IF(($S576-CI576)&lt;0,0,IF(AND(($S576-CJ576)&gt;0,(CI576-$R576)&gt;0),$V576/365*(CJ576-CI576+1),IF(AND(($S576-CJ576)&lt;=0,(CI576-$R576)&gt;0),$V576/365*($S576-CI576+1),$V576/365*(CJ576-$R576+1))))),0)</f>
        <v>0</v>
      </c>
      <c r="CL576" s="154">
        <f>CJ576+1</f>
        <v>46327</v>
      </c>
      <c r="CM576" s="154">
        <f>CL576+29</f>
        <v>46356</v>
      </c>
      <c r="CN576" s="158">
        <f>IFERROR(IF(($R576-CM576)&gt;=0,0,IF(($S576-CL576)&lt;0,0,IF(AND(($S576-CM576)&gt;0,(CL576-$R576)&gt;0),$V576/365*(CM576-CL576+1),IF(AND(($S576-CM576)&lt;=0,(CL576-$R576)&gt;0),$V576/365*($S576-CL576+1),$V576/365*(CM576-$R576+1))))),0)</f>
        <v>0</v>
      </c>
      <c r="CO576" s="154">
        <f>CM576+1</f>
        <v>46357</v>
      </c>
      <c r="CP576" s="154">
        <f>CO576+30</f>
        <v>46387</v>
      </c>
      <c r="CQ576" s="158">
        <f>IFERROR(IF(($R576-CP576)&gt;=0,0,IF(($S576-CO576)&lt;0,0,IF(AND(($S576-CP576)&gt;0,(CO576-$R576)&gt;0),$V576/365*(CP576-CO576+1),IF(AND(($S576-CP576)&lt;=0,(CO576-$R576)&gt;0),$V576/365*($S576-CO576+1),$V576/365*(CP576-$R576+1))))),0)</f>
        <v>0</v>
      </c>
    </row>
    <row r="577" s="80" customFormat="1" ht="24" customHeight="1" outlineLevel="2" spans="1:95">
      <c r="A577" s="119"/>
      <c r="B577" s="120"/>
      <c r="C577" s="121"/>
      <c r="D577" s="119"/>
      <c r="E577" s="120"/>
      <c r="F577" s="120"/>
      <c r="G577" s="120"/>
      <c r="H577" s="122"/>
      <c r="I577" s="122"/>
      <c r="J577" s="122">
        <f>Z577+AC577+AF577+AI577+AL577+AO577+AR577+AU577+AX577+BA577+BD577+BG577</f>
        <v>0</v>
      </c>
      <c r="K577" s="122">
        <f>K576+1</f>
        <v>4</v>
      </c>
      <c r="L577" s="147"/>
      <c r="M577" s="148">
        <f>IFERROR(VLOOKUP($L577,'2-2 引出数据_合同数据仓库'!$B$2:$BP$10000,3,FALSE),0)</f>
        <v>0</v>
      </c>
      <c r="N577" s="122"/>
      <c r="O577" s="148">
        <f>IFERROR(VLOOKUP((LEFT(VLOOKUP($L577,'2-2 引出数据_合同数据仓库'!$B$2:$BP$10000,64,FALSE),15)&amp;(RIGHT(VLOOKUP($L577,'2-2 引出数据_合同数据仓库'!$B$2:$BP$10000,64,FALSE),4)+1)),'2-2 引出数据_合同数据仓库'!$B$2:$BP$10000,3,FALSE),0)</f>
        <v>0</v>
      </c>
      <c r="P577" s="122"/>
      <c r="Q577" s="122">
        <f>IFERROR(VLOOKUP($L577,'2-2 引出数据_合同数据仓库'!$B$2:$BP$10000,28,FALSE),0)</f>
        <v>0</v>
      </c>
      <c r="R577" s="122">
        <f>IFERROR(VLOOKUP($L577,'2-2 引出数据_合同数据仓库'!$B$2:$BP$10000,29,FALSE),0)</f>
        <v>0</v>
      </c>
      <c r="S577" s="122">
        <f>IFERROR(VLOOKUP($L577,'2-2 引出数据_合同数据仓库'!$B$2:$BP$10000,4,FALSE),0)</f>
        <v>0</v>
      </c>
      <c r="T577" s="122"/>
      <c r="U577" s="122">
        <f>IFERROR(VLOOKUP($L577,'2-2 引出数据_合同数据仓库'!$B$2:$BP$10000,15,FALSE),0)</f>
        <v>0</v>
      </c>
      <c r="V577" s="122">
        <f>U577/(S577-R577+1)*365</f>
        <v>0</v>
      </c>
      <c r="W577" s="122"/>
      <c r="X577" s="154">
        <v>45658</v>
      </c>
      <c r="Y577" s="154">
        <f>X577+30</f>
        <v>45688</v>
      </c>
      <c r="Z577" s="158">
        <f>IFERROR(IF(($R577-Y577)&gt;=0,0,IF(($S577-X577)&lt;0,0,IF(AND(($S577-Y577)&gt;0,(X577-$R577)&gt;0),$V577/365*(Y577-X577+1),IF(AND(($S577-Y577)&lt;=0,(X577-$R577)&gt;0),$V577/365*($S577-X577+1),$V577/365*(Y577-$R577+1))))),0)</f>
        <v>0</v>
      </c>
      <c r="AA577" s="154">
        <f>Y577+1</f>
        <v>45689</v>
      </c>
      <c r="AB577" s="154">
        <f>AA577+27</f>
        <v>45716</v>
      </c>
      <c r="AC577" s="158">
        <f>IFERROR(IF(($R577-AB577)&gt;=0,0,IF(($S577-AA577)&lt;0,0,IF(AND(($S577-AB577)&gt;0,(AA577-$R577)&gt;0),$V577/365*(AB577-AA577+1),IF(AND(($S577-AB577)&lt;=0,(AA577-$R577)&gt;0),$V577/365*($S577-AA577+1),$V577/365*(AB577-$R577+1))))),0)</f>
        <v>0</v>
      </c>
      <c r="AD577" s="154">
        <f>AB577+1</f>
        <v>45717</v>
      </c>
      <c r="AE577" s="154">
        <f>AD577+30</f>
        <v>45747</v>
      </c>
      <c r="AF577" s="158">
        <f>IFERROR(IF(($R577-AE577)&gt;=0,0,IF(($S577-AD577)&lt;0,0,IF(AND(($S577-AE577)&gt;0,(AD577-$R577)&gt;0),$V577/365*(AE577-AD577+1),IF(AND(($S577-AE577)&lt;=0,(AD577-$R577)&gt;0),$V577/365*($S577-AD577+1),$V577/365*(AE577-$R577+1))))),0)</f>
        <v>0</v>
      </c>
      <c r="AG577" s="154">
        <f>AE577+1</f>
        <v>45748</v>
      </c>
      <c r="AH577" s="154">
        <f>AG577+29</f>
        <v>45777</v>
      </c>
      <c r="AI577" s="158">
        <f>IFERROR(IF(($R577-AH577)&gt;=0,0,IF(($S577-AG577)&lt;0,0,IF(AND(($S577-AH577)&gt;0,(AG577-$R577)&gt;0),$V577/365*(AH577-AG577+1),IF(AND(($S577-AH577)&lt;=0,(AG577-$R577)&gt;0),$V577/365*($S577-AG577+1),$V577/365*(AH577-$R577+1))))),0)</f>
        <v>0</v>
      </c>
      <c r="AJ577" s="154">
        <f>AH577+1</f>
        <v>45778</v>
      </c>
      <c r="AK577" s="154">
        <f>AJ577+30</f>
        <v>45808</v>
      </c>
      <c r="AL577" s="158">
        <f>IFERROR(IF(($R577-AK577)&gt;=0,0,IF(($S577-AJ577)&lt;0,0,IF(AND(($S577-AK577)&gt;0,(AJ577-$R577)&gt;0),$V577/365*(AK577-AJ577+1),IF(AND(($S577-AK577)&lt;=0,(AJ577-$R577)&gt;0),$V577/365*($S577-AJ577+1),$V577/365*(AK577-$R577+1))))),0)</f>
        <v>0</v>
      </c>
      <c r="AM577" s="154">
        <f>AK577+1</f>
        <v>45809</v>
      </c>
      <c r="AN577" s="154">
        <f>AM577+29</f>
        <v>45838</v>
      </c>
      <c r="AO577" s="158">
        <f>IFERROR(IF(($R577-AN577)&gt;=0,0,IF(($S577-AM577)&lt;0,0,IF(AND(($S577-AN577)&gt;0,(AM577-$R577)&gt;0),$V577/365*(AN577-AM577+1),IF(AND(($S577-AN577)&lt;=0,(AM577-$R577)&gt;0),$V577/365*($S577-AM577+1),$V577/365*(AN577-$R577+1))))),0)</f>
        <v>0</v>
      </c>
      <c r="AP577" s="154">
        <f>AN577+1</f>
        <v>45839</v>
      </c>
      <c r="AQ577" s="154">
        <f>AP577+30</f>
        <v>45869</v>
      </c>
      <c r="AR577" s="158">
        <f>IFERROR(IF(($R577-AQ577)&gt;=0,0,IF(($S577-AP577)&lt;0,0,IF(AND(($S577-AQ577)&gt;0,(AP577-$R577)&gt;0),$V577/365*(AQ577-AP577+1),IF(AND(($S577-AQ577)&lt;=0,(AP577-$R577)&gt;0),$V577/365*($S577-AP577+1),$V577/365*(AQ577-$R577+1))))),0)</f>
        <v>0</v>
      </c>
      <c r="AS577" s="154">
        <f>AQ577+1</f>
        <v>45870</v>
      </c>
      <c r="AT577" s="154">
        <f>AS577+30</f>
        <v>45900</v>
      </c>
      <c r="AU577" s="158">
        <f>IFERROR(IF(($R577-AT577)&gt;=0,0,IF(($S577-AS577)&lt;0,0,IF(AND(($S577-AT577)&gt;0,(AS577-$R577)&gt;0),$V577/365*(AT577-AS577+1),IF(AND(($S577-AT577)&lt;=0,(AS577-$R577)&gt;0),$V577/365*($S577-AS577+1),$V577/365*(AT577-$R577+1))))),0)</f>
        <v>0</v>
      </c>
      <c r="AV577" s="154">
        <f>AT577+1</f>
        <v>45901</v>
      </c>
      <c r="AW577" s="154">
        <f>AV577+29</f>
        <v>45930</v>
      </c>
      <c r="AX577" s="158">
        <f>IFERROR(IF(($R577-AW577)&gt;=0,0,IF(($S577-AV577)&lt;0,0,IF(AND(($S577-AW577)&gt;0,(AV577-$R577)&gt;0),$V577/365*(AW577-AV577+1),IF(AND(($S577-AW577)&lt;=0,(AV577-$R577)&gt;0),$V577/365*($S577-AV577+1),$V577/365*(AW577-$R577+1))))),0)</f>
        <v>0</v>
      </c>
      <c r="AY577" s="154">
        <f>AW577+1</f>
        <v>45931</v>
      </c>
      <c r="AZ577" s="154">
        <f>AY577+30</f>
        <v>45961</v>
      </c>
      <c r="BA577" s="158">
        <f>IFERROR(IF(($R577-AZ577)&gt;=0,0,IF(($S577-AY577)&lt;0,0,IF(AND(($S577-AZ577)&gt;0,(AY577-$R577)&gt;0),$V577/365*(AZ577-AY577+1),IF(AND(($S577-AZ577)&lt;=0,(AY577-$R577)&gt;0),$V577/365*($S577-AY577+1),$V577/365*(AZ577-$R577+1))))),0)</f>
        <v>0</v>
      </c>
      <c r="BB577" s="154">
        <f>AZ577+1</f>
        <v>45962</v>
      </c>
      <c r="BC577" s="154">
        <f>BB577+29</f>
        <v>45991</v>
      </c>
      <c r="BD577" s="158">
        <f>IFERROR(IF(($R577-BC577)&gt;=0,0,IF(($S577-BB577)&lt;0,0,IF(AND(($S577-BC577)&gt;0,(BB577-$R577)&gt;0),$V577/365*(BC577-BB577+1),IF(AND(($S577-BC577)&lt;=0,(BB577-$R577)&gt;0),$V577/365*($S577-BB577+1),$V577/365*(BC577-$R577+1))))),0)</f>
        <v>0</v>
      </c>
      <c r="BE577" s="154">
        <f>BC577+1</f>
        <v>45992</v>
      </c>
      <c r="BF577" s="154">
        <f>BE577+30</f>
        <v>46022</v>
      </c>
      <c r="BG577" s="158">
        <f>IFERROR(IF(($R577-BF577)&gt;=0,0,IF(($S577-BE577)&lt;0,0,IF(AND(($S577-BF577)&gt;0,(BE577-$R577)&gt;0),$V577/365*(BF577-BE577+1),IF(AND(($S577-BF577)&lt;=0,(BE577-$R577)&gt;0),$V577/365*($S577-BE577+1),$V577/365*(BF577-$R577+1))))),0)</f>
        <v>0</v>
      </c>
      <c r="BH577" s="154">
        <v>46023</v>
      </c>
      <c r="BI577" s="154">
        <f>BH577+30</f>
        <v>46053</v>
      </c>
      <c r="BJ577" s="158">
        <f>IFERROR(IF(($R577-BI577)&gt;=0,0,IF(($S577-BH577)&lt;0,0,IF(AND(($S577-BI577)&gt;0,(BH577-$R577)&gt;0),$V577/365*(BI577-BH577+1),IF(AND(($S577-BI577)&lt;=0,(BH577-$R577)&gt;0),$V577/365*($S577-BH577+1),$V577/365*(BI577-$R577+1))))),0)</f>
        <v>0</v>
      </c>
      <c r="BK577" s="154">
        <f>BI577+1</f>
        <v>46054</v>
      </c>
      <c r="BL577" s="154">
        <f>BK577+27</f>
        <v>46081</v>
      </c>
      <c r="BM577" s="158">
        <f>IFERROR(IF(($R577-BL577)&gt;=0,0,IF(($S577-BK577)&lt;0,0,IF(AND(($S577-BL577)&gt;0,(BK577-$R577)&gt;0),$V577/365*(BL577-BK577+1),IF(AND(($S577-BL577)&lt;=0,(BK577-$R577)&gt;0),$V577/365*($S577-BK577+1),$V577/365*(BL577-$R577+1))))),0)</f>
        <v>0</v>
      </c>
      <c r="BN577" s="154">
        <f>BL577+1</f>
        <v>46082</v>
      </c>
      <c r="BO577" s="154">
        <f>BN577+30</f>
        <v>46112</v>
      </c>
      <c r="BP577" s="158">
        <f>IFERROR(IF(($R577-BO577)&gt;=0,0,IF(($S577-BN577)&lt;0,0,IF(AND(($S577-BO577)&gt;0,(BN577-$R577)&gt;0),$V577/365*(BO577-BN577+1),IF(AND(($S577-BO577)&lt;=0,(BN577-$R577)&gt;0),$V577/365*($S577-BN577+1),$V577/365*(BO577-$R577+1))))),0)</f>
        <v>0</v>
      </c>
      <c r="BQ577" s="154">
        <f>BO577+1</f>
        <v>46113</v>
      </c>
      <c r="BR577" s="154">
        <f>BQ577+29</f>
        <v>46142</v>
      </c>
      <c r="BS577" s="158">
        <f>IFERROR(IF(($R577-BR577)&gt;=0,0,IF(($S577-BQ577)&lt;0,0,IF(AND(($S577-BR577)&gt;0,(BQ577-$R577)&gt;0),$V577/365*(BR577-BQ577+1),IF(AND(($S577-BR577)&lt;=0,(BQ577-$R577)&gt;0),$V577/365*($S577-BQ577+1),$V577/365*(BR577-$R577+1))))),0)</f>
        <v>0</v>
      </c>
      <c r="BT577" s="154">
        <f>BR577+1</f>
        <v>46143</v>
      </c>
      <c r="BU577" s="154">
        <f>BT577+30</f>
        <v>46173</v>
      </c>
      <c r="BV577" s="158">
        <f>IFERROR(IF(($R577-BU577)&gt;=0,0,IF(($S577-BT577)&lt;0,0,IF(AND(($S577-BU577)&gt;0,(BT577-$R577)&gt;0),$V577/365*(BU577-BT577+1),IF(AND(($S577-BU577)&lt;=0,(BT577-$R577)&gt;0),$V577/365*($S577-BT577+1),$V577/365*(BU577-$R577+1))))),0)</f>
        <v>0</v>
      </c>
      <c r="BW577" s="154">
        <f>BU577+1</f>
        <v>46174</v>
      </c>
      <c r="BX577" s="154">
        <f>BW577+29</f>
        <v>46203</v>
      </c>
      <c r="BY577" s="158">
        <f>IFERROR(IF(($R577-BX577)&gt;=0,0,IF(($S577-BW577)&lt;0,0,IF(AND(($S577-BX577)&gt;0,(BW577-$R577)&gt;0),$V577/365*(BX577-BW577+1),IF(AND(($S577-BX577)&lt;=0,(BW577-$R577)&gt;0),$V577/365*($S577-BW577+1),$V577/365*(BX577-$R577+1))))),0)</f>
        <v>0</v>
      </c>
      <c r="BZ577" s="154">
        <f>BX577+1</f>
        <v>46204</v>
      </c>
      <c r="CA577" s="154">
        <f>BZ577+30</f>
        <v>46234</v>
      </c>
      <c r="CB577" s="158">
        <f>IFERROR(IF(($R577-CA577)&gt;=0,0,IF(($S577-BZ577)&lt;0,0,IF(AND(($S577-CA577)&gt;0,(BZ577-$R577)&gt;0),$V577/365*(CA577-BZ577+1),IF(AND(($S577-CA577)&lt;=0,(BZ577-$R577)&gt;0),$V577/365*($S577-BZ577+1),$V577/365*(CA577-$R577+1))))),0)</f>
        <v>0</v>
      </c>
      <c r="CC577" s="154">
        <f>CA577+1</f>
        <v>46235</v>
      </c>
      <c r="CD577" s="154">
        <f>CC577+30</f>
        <v>46265</v>
      </c>
      <c r="CE577" s="158">
        <f>IFERROR(IF(($R577-CD577)&gt;=0,0,IF(($S577-CC577)&lt;0,0,IF(AND(($S577-CD577)&gt;0,(CC577-$R577)&gt;0),$V577/365*(CD577-CC577+1),IF(AND(($S577-CD577)&lt;=0,(CC577-$R577)&gt;0),$V577/365*($S577-CC577+1),$V577/365*(CD577-$R577+1))))),0)</f>
        <v>0</v>
      </c>
      <c r="CF577" s="154">
        <f>CD577+1</f>
        <v>46266</v>
      </c>
      <c r="CG577" s="154">
        <f>CF577+29</f>
        <v>46295</v>
      </c>
      <c r="CH577" s="158">
        <f>IFERROR(IF(($R577-CG577)&gt;=0,0,IF(($S577-CF577)&lt;0,0,IF(AND(($S577-CG577)&gt;0,(CF577-$R577)&gt;0),$V577/365*(CG577-CF577+1),IF(AND(($S577-CG577)&lt;=0,(CF577-$R577)&gt;0),$V577/365*($S577-CF577+1),$V577/365*(CG577-$R577+1))))),0)</f>
        <v>0</v>
      </c>
      <c r="CI577" s="154">
        <f>CG577+1</f>
        <v>46296</v>
      </c>
      <c r="CJ577" s="154">
        <f>CI577+30</f>
        <v>46326</v>
      </c>
      <c r="CK577" s="158">
        <f>IFERROR(IF(($R577-CJ577)&gt;=0,0,IF(($S577-CI577)&lt;0,0,IF(AND(($S577-CJ577)&gt;0,(CI577-$R577)&gt;0),$V577/365*(CJ577-CI577+1),IF(AND(($S577-CJ577)&lt;=0,(CI577-$R577)&gt;0),$V577/365*($S577-CI577+1),$V577/365*(CJ577-$R577+1))))),0)</f>
        <v>0</v>
      </c>
      <c r="CL577" s="154">
        <f>CJ577+1</f>
        <v>46327</v>
      </c>
      <c r="CM577" s="154">
        <f>CL577+29</f>
        <v>46356</v>
      </c>
      <c r="CN577" s="158">
        <f>IFERROR(IF(($R577-CM577)&gt;=0,0,IF(($S577-CL577)&lt;0,0,IF(AND(($S577-CM577)&gt;0,(CL577-$R577)&gt;0),$V577/365*(CM577-CL577+1),IF(AND(($S577-CM577)&lt;=0,(CL577-$R577)&gt;0),$V577/365*($S577-CL577+1),$V577/365*(CM577-$R577+1))))),0)</f>
        <v>0</v>
      </c>
      <c r="CO577" s="154">
        <f>CM577+1</f>
        <v>46357</v>
      </c>
      <c r="CP577" s="154">
        <f>CO577+30</f>
        <v>46387</v>
      </c>
      <c r="CQ577" s="158">
        <f>IFERROR(IF(($R577-CP577)&gt;=0,0,IF(($S577-CO577)&lt;0,0,IF(AND(($S577-CP577)&gt;0,(CO577-$R577)&gt;0),$V577/365*(CP577-CO577+1),IF(AND(($S577-CP577)&lt;=0,(CO577-$R577)&gt;0),$V577/365*($S577-CO577+1),$V577/365*(CP577-$R577+1))))),0)</f>
        <v>0</v>
      </c>
    </row>
    <row r="578" s="80" customFormat="1" ht="24" customHeight="1" outlineLevel="4" spans="1:95">
      <c r="A578" s="123" t="s">
        <v>2814</v>
      </c>
      <c r="B578" s="124"/>
      <c r="C578" s="124"/>
      <c r="D578" s="124"/>
      <c r="E578" s="124"/>
      <c r="F578" s="124"/>
      <c r="G578" s="125"/>
      <c r="H578" s="126"/>
      <c r="I578" s="126"/>
      <c r="J578" s="126"/>
      <c r="K578" s="126"/>
      <c r="L578" s="149"/>
      <c r="M578" s="149"/>
      <c r="N578" s="149"/>
      <c r="O578" s="149"/>
      <c r="P578" s="126"/>
      <c r="Q578" s="126"/>
      <c r="R578" s="126"/>
      <c r="S578" s="126"/>
      <c r="T578" s="126"/>
      <c r="U578" s="126"/>
      <c r="V578" s="126"/>
      <c r="W578" s="126"/>
      <c r="X578" s="126"/>
      <c r="Y578" s="126"/>
      <c r="Z578" s="126"/>
      <c r="AA578" s="126"/>
      <c r="AB578" s="126"/>
      <c r="AC578" s="126"/>
      <c r="AD578" s="126"/>
      <c r="AE578" s="126"/>
      <c r="AF578" s="126"/>
      <c r="AG578" s="126"/>
      <c r="AH578" s="126"/>
      <c r="AI578" s="126"/>
      <c r="AJ578" s="126"/>
      <c r="AK578" s="126"/>
      <c r="AL578" s="126"/>
      <c r="AM578" s="126"/>
      <c r="AN578" s="126"/>
      <c r="AO578" s="126"/>
      <c r="AP578" s="126"/>
      <c r="AQ578" s="126"/>
      <c r="AR578" s="126"/>
      <c r="AS578" s="126"/>
      <c r="AT578" s="126"/>
      <c r="AU578" s="126"/>
      <c r="AV578" s="126"/>
      <c r="AW578" s="126"/>
      <c r="AX578" s="126"/>
      <c r="AY578" s="126"/>
      <c r="AZ578" s="126"/>
      <c r="BA578" s="126"/>
      <c r="BB578" s="126"/>
      <c r="BC578" s="126"/>
      <c r="BD578" s="126"/>
      <c r="BE578" s="126"/>
      <c r="BF578" s="126"/>
      <c r="BG578" s="126"/>
      <c r="BH578" s="126"/>
      <c r="BI578" s="126"/>
      <c r="BJ578" s="126"/>
      <c r="BK578" s="126"/>
      <c r="BL578" s="126"/>
      <c r="BM578" s="126"/>
      <c r="BN578" s="126"/>
      <c r="BO578" s="126"/>
      <c r="BP578" s="126"/>
      <c r="BQ578" s="126"/>
      <c r="BR578" s="126"/>
      <c r="BS578" s="126"/>
      <c r="BT578" s="126"/>
      <c r="BU578" s="126"/>
      <c r="BV578" s="126"/>
      <c r="BW578" s="126"/>
      <c r="BX578" s="126"/>
      <c r="BY578" s="126"/>
      <c r="BZ578" s="126"/>
      <c r="CA578" s="126"/>
      <c r="CB578" s="126"/>
      <c r="CC578" s="126"/>
      <c r="CD578" s="126"/>
      <c r="CE578" s="126"/>
      <c r="CF578" s="126"/>
      <c r="CG578" s="126"/>
      <c r="CH578" s="126"/>
      <c r="CI578" s="126"/>
      <c r="CJ578" s="126"/>
      <c r="CK578" s="126"/>
      <c r="CL578" s="126"/>
      <c r="CM578" s="126"/>
      <c r="CN578" s="126"/>
      <c r="CO578" s="126"/>
      <c r="CP578" s="126"/>
      <c r="CQ578" s="126"/>
    </row>
    <row r="579" ht="24" customHeight="1" outlineLevel="1" spans="1:95">
      <c r="A579" s="22"/>
      <c r="B579" s="109" t="s">
        <v>792</v>
      </c>
      <c r="C579" s="110" t="s">
        <v>2274</v>
      </c>
      <c r="D579" s="22" t="s">
        <v>2275</v>
      </c>
      <c r="E579" s="109"/>
      <c r="F579" s="109"/>
      <c r="G579" s="109"/>
      <c r="H579" s="111">
        <f>X579+AA579+AD579+AG579+AJ579+AM579+AP579+AS579+AV579+AY579+BB579+BE579</f>
        <v>0</v>
      </c>
      <c r="I579" s="111">
        <f>Y579+AB579+AE579+AH579+AK579+AN579+AQ579+AT579+AW579+AZ579+BC579+BF579</f>
        <v>0</v>
      </c>
      <c r="J579" s="111">
        <f>Z579+AC579+AF579+AI579+AL579+AO579+AR579+AU579+AX579+BA579+BD579+BG579</f>
        <v>0</v>
      </c>
      <c r="K579" s="111"/>
      <c r="L579" s="144"/>
      <c r="M579" s="144"/>
      <c r="N579" s="144"/>
      <c r="O579" s="144"/>
      <c r="P579" s="111"/>
      <c r="Q579" s="111"/>
      <c r="R579" s="111"/>
      <c r="S579" s="111"/>
      <c r="T579" s="111"/>
      <c r="U579" s="111"/>
      <c r="V579" s="111"/>
      <c r="W579" s="111"/>
      <c r="X579" s="111">
        <f>VLOOKUP($C579,'1 预算编制表单'!$C:$BJ,27,FALSE)</f>
        <v>0</v>
      </c>
      <c r="Y579" s="111">
        <f>X579-Z579</f>
        <v>0</v>
      </c>
      <c r="Z579" s="111">
        <f>SUM(Z580:Z584)</f>
        <v>0</v>
      </c>
      <c r="AA579" s="111">
        <f>VLOOKUP($C579,'1 预算编制表单'!$C:$BJ,30,FALSE)</f>
        <v>0</v>
      </c>
      <c r="AB579" s="111">
        <f>AA579-AC579</f>
        <v>0</v>
      </c>
      <c r="AC579" s="111">
        <f>SUM(AC580:AC584)</f>
        <v>0</v>
      </c>
      <c r="AD579" s="111">
        <f>VLOOKUP($C579,'1 预算编制表单'!$C:$BJ,33,FALSE)</f>
        <v>0</v>
      </c>
      <c r="AE579" s="111">
        <f>AD579-AF579</f>
        <v>0</v>
      </c>
      <c r="AF579" s="111">
        <f>SUM(AF580:AF584)</f>
        <v>0</v>
      </c>
      <c r="AG579" s="111">
        <f>VLOOKUP($C579,'1 预算编制表单'!$C:$BJ,36,FALSE)</f>
        <v>0</v>
      </c>
      <c r="AH579" s="111">
        <f>AG579-AI579</f>
        <v>0</v>
      </c>
      <c r="AI579" s="111">
        <f>SUM(AI580:AI584)</f>
        <v>0</v>
      </c>
      <c r="AJ579" s="111">
        <f>VLOOKUP($C579,'1 预算编制表单'!$C:$BJ,39,FALSE)</f>
        <v>0</v>
      </c>
      <c r="AK579" s="111">
        <f>AJ579-AL579</f>
        <v>0</v>
      </c>
      <c r="AL579" s="111">
        <f>SUM(AL580:AL584)</f>
        <v>0</v>
      </c>
      <c r="AM579" s="111">
        <f>VLOOKUP($C579,'1 预算编制表单'!$C:$BJ,42,FALSE)</f>
        <v>0</v>
      </c>
      <c r="AN579" s="111">
        <f>AM579-AO579</f>
        <v>0</v>
      </c>
      <c r="AO579" s="111">
        <f>SUM(AO580:AO584)</f>
        <v>0</v>
      </c>
      <c r="AP579" s="111">
        <f>VLOOKUP($C579,'1 预算编制表单'!$C:$BJ,45,FALSE)</f>
        <v>0</v>
      </c>
      <c r="AQ579" s="111">
        <f>AP579-AR579</f>
        <v>0</v>
      </c>
      <c r="AR579" s="111">
        <f>SUM(AR580:AR584)</f>
        <v>0</v>
      </c>
      <c r="AS579" s="111">
        <f>VLOOKUP($C579,'1 预算编制表单'!$C:$BJ,48,FALSE)</f>
        <v>0</v>
      </c>
      <c r="AT579" s="111">
        <f>AS579-AU579</f>
        <v>0</v>
      </c>
      <c r="AU579" s="111">
        <f>SUM(AU580:AU584)</f>
        <v>0</v>
      </c>
      <c r="AV579" s="111">
        <f>VLOOKUP($C579,'1 预算编制表单'!$C:$BJ,51,FALSE)</f>
        <v>0</v>
      </c>
      <c r="AW579" s="111">
        <f>AV579-AX579</f>
        <v>0</v>
      </c>
      <c r="AX579" s="111">
        <f>SUM(AX580:AX584)</f>
        <v>0</v>
      </c>
      <c r="AY579" s="111">
        <f>VLOOKUP($C579,'1 预算编制表单'!$C:$BJ,54,FALSE)</f>
        <v>0</v>
      </c>
      <c r="AZ579" s="111">
        <f>AY579-BA579</f>
        <v>0</v>
      </c>
      <c r="BA579" s="111">
        <f>SUM(BA580:BA584)</f>
        <v>0</v>
      </c>
      <c r="BB579" s="111">
        <f>VLOOKUP($C579,'1 预算编制表单'!$C:$BJ,57,FALSE)</f>
        <v>0</v>
      </c>
      <c r="BC579" s="111">
        <f>BB579-BD579</f>
        <v>0</v>
      </c>
      <c r="BD579" s="111">
        <f>SUM(BD580:BD584)</f>
        <v>0</v>
      </c>
      <c r="BE579" s="111">
        <f>VLOOKUP($C579,'1 预算编制表单'!$C:$BJ,60,FALSE)</f>
        <v>0</v>
      </c>
      <c r="BF579" s="111">
        <f>BE579-BG579</f>
        <v>0</v>
      </c>
      <c r="BG579" s="111">
        <f>SUM(BG580:BG584)</f>
        <v>0</v>
      </c>
      <c r="BH579" s="111">
        <f>VLOOKUP($C579,'1 预算编制表单'!$C:$BJ,27,FALSE)</f>
        <v>0</v>
      </c>
      <c r="BI579" s="111">
        <f>BH579-BJ579</f>
        <v>0</v>
      </c>
      <c r="BJ579" s="111">
        <f>SUM(BJ580:BJ584)</f>
        <v>0</v>
      </c>
      <c r="BK579" s="111">
        <f>VLOOKUP($C579,'1 预算编制表单'!$C:$BJ,30,FALSE)</f>
        <v>0</v>
      </c>
      <c r="BL579" s="111">
        <f>BK579-BM579</f>
        <v>0</v>
      </c>
      <c r="BM579" s="111">
        <f>SUM(BM580:BM584)</f>
        <v>0</v>
      </c>
      <c r="BN579" s="111">
        <f>VLOOKUP($C579,'1 预算编制表单'!$C:$BJ,33,FALSE)</f>
        <v>0</v>
      </c>
      <c r="BO579" s="111">
        <f>BN579-BP579</f>
        <v>0</v>
      </c>
      <c r="BP579" s="111">
        <f>SUM(BP580:BP584)</f>
        <v>0</v>
      </c>
      <c r="BQ579" s="111">
        <f>VLOOKUP($C579,'1 预算编制表单'!$C:$BJ,36,FALSE)</f>
        <v>0</v>
      </c>
      <c r="BR579" s="111">
        <f>BQ579-BS579</f>
        <v>0</v>
      </c>
      <c r="BS579" s="111">
        <f>SUM(BS580:BS584)</f>
        <v>0</v>
      </c>
      <c r="BT579" s="111">
        <f>VLOOKUP($C579,'1 预算编制表单'!$C:$BJ,39,FALSE)</f>
        <v>0</v>
      </c>
      <c r="BU579" s="111">
        <f>BT579-BV579</f>
        <v>0</v>
      </c>
      <c r="BV579" s="111">
        <f>SUM(BV580:BV584)</f>
        <v>0</v>
      </c>
      <c r="BW579" s="111">
        <f>VLOOKUP($C579,'1 预算编制表单'!$C:$BJ,42,FALSE)</f>
        <v>0</v>
      </c>
      <c r="BX579" s="111">
        <f>BW579-BY579</f>
        <v>0</v>
      </c>
      <c r="BY579" s="111">
        <f>SUM(BY580:BY584)</f>
        <v>0</v>
      </c>
      <c r="BZ579" s="111">
        <f>VLOOKUP($C579,'1 预算编制表单'!$C:$BJ,45,FALSE)</f>
        <v>0</v>
      </c>
      <c r="CA579" s="111">
        <f>BZ579-CB579</f>
        <v>0</v>
      </c>
      <c r="CB579" s="111">
        <f>SUM(CB580:CB584)</f>
        <v>0</v>
      </c>
      <c r="CC579" s="111">
        <f>VLOOKUP($C579,'1 预算编制表单'!$C:$BJ,48,FALSE)</f>
        <v>0</v>
      </c>
      <c r="CD579" s="111">
        <f>CC579-CE579</f>
        <v>0</v>
      </c>
      <c r="CE579" s="111">
        <f>SUM(CE580:CE584)</f>
        <v>0</v>
      </c>
      <c r="CF579" s="111">
        <f>VLOOKUP($C579,'1 预算编制表单'!$C:$BJ,51,FALSE)</f>
        <v>0</v>
      </c>
      <c r="CG579" s="111">
        <f>CF579-CH579</f>
        <v>0</v>
      </c>
      <c r="CH579" s="111">
        <f>SUM(CH580:CH584)</f>
        <v>0</v>
      </c>
      <c r="CI579" s="111">
        <f>VLOOKUP($C579,'1 预算编制表单'!$C:$BJ,54,FALSE)</f>
        <v>0</v>
      </c>
      <c r="CJ579" s="111">
        <f>CI579-CK579</f>
        <v>0</v>
      </c>
      <c r="CK579" s="111">
        <f>SUM(CK580:CK584)</f>
        <v>0</v>
      </c>
      <c r="CL579" s="111">
        <f>VLOOKUP($C579,'1 预算编制表单'!$C:$BJ,57,FALSE)</f>
        <v>0</v>
      </c>
      <c r="CM579" s="111">
        <f>CL579-CN579</f>
        <v>0</v>
      </c>
      <c r="CN579" s="111">
        <f>SUM(CN580:CN584)</f>
        <v>0</v>
      </c>
      <c r="CO579" s="111">
        <f>VLOOKUP($C579,'1 预算编制表单'!$C:$BJ,60,FALSE)</f>
        <v>0</v>
      </c>
      <c r="CP579" s="111">
        <f>CO579-CQ579</f>
        <v>0</v>
      </c>
      <c r="CQ579" s="111">
        <f>SUM(CQ580:CQ584)</f>
        <v>0</v>
      </c>
    </row>
    <row r="580" s="80" customFormat="1" ht="24" customHeight="1" outlineLevel="2" spans="1:95">
      <c r="A580" s="119"/>
      <c r="B580" s="120"/>
      <c r="C580" s="121"/>
      <c r="D580" s="119"/>
      <c r="E580" s="120"/>
      <c r="F580" s="120"/>
      <c r="G580" s="120"/>
      <c r="H580" s="122"/>
      <c r="I580" s="122"/>
      <c r="J580" s="122">
        <f>Z580+AC580+AF580+AI580+AL580+AO580+AR580+AU580+AX580+BA580+BD580+BG580</f>
        <v>0</v>
      </c>
      <c r="K580" s="122">
        <v>1</v>
      </c>
      <c r="L580" s="147"/>
      <c r="M580" s="148">
        <f>IFERROR(VLOOKUP($L580,'2-2 引出数据_合同数据仓库'!$B$2:$BP$10000,3,FALSE),0)</f>
        <v>0</v>
      </c>
      <c r="N580" s="122"/>
      <c r="O580" s="148">
        <f>IFERROR(VLOOKUP((LEFT(VLOOKUP($L580,'2-2 引出数据_合同数据仓库'!$B$2:$BP$10000,64,FALSE),15)&amp;(RIGHT(VLOOKUP($L580,'2-2 引出数据_合同数据仓库'!$B$2:$BP$10000,64,FALSE),4)+1)),'2-2 引出数据_合同数据仓库'!$B$2:$BP$10000,3,FALSE),0)</f>
        <v>0</v>
      </c>
      <c r="P580" s="122"/>
      <c r="Q580" s="122">
        <f>IFERROR(VLOOKUP($L580,'2-2 引出数据_合同数据仓库'!$B$2:$BP$10000,28,FALSE),0)</f>
        <v>0</v>
      </c>
      <c r="R580" s="122">
        <f>IFERROR(VLOOKUP($L580,'2-2 引出数据_合同数据仓库'!$B$2:$BP$10000,29,FALSE),0)</f>
        <v>0</v>
      </c>
      <c r="S580" s="122">
        <f>IFERROR(VLOOKUP($L580,'2-2 引出数据_合同数据仓库'!$B$2:$BP$10000,4,FALSE),0)</f>
        <v>0</v>
      </c>
      <c r="T580" s="122"/>
      <c r="U580" s="122">
        <f>IFERROR(VLOOKUP($L580,'2-2 引出数据_合同数据仓库'!$B$2:$BP$10000,15,FALSE),0)</f>
        <v>0</v>
      </c>
      <c r="V580" s="122">
        <f>U580/(S580-R580+1)*365</f>
        <v>0</v>
      </c>
      <c r="W580" s="122"/>
      <c r="X580" s="154">
        <v>45658</v>
      </c>
      <c r="Y580" s="154">
        <f>X580+30</f>
        <v>45688</v>
      </c>
      <c r="Z580" s="158">
        <f>IFERROR(IF(($R580-Y580)&gt;=0,0,IF(($S580-X580)&lt;0,0,IF(AND(($S580-Y580)&gt;0,(X580-$R580)&gt;0),$V580/365*(Y580-X580+1),IF(AND(($S580-Y580)&lt;=0,(X580-$R580)&gt;0),$V580/365*($S580-X580+1),$V580/365*(Y580-$R580+1))))),0)</f>
        <v>0</v>
      </c>
      <c r="AA580" s="154">
        <f>Y580+1</f>
        <v>45689</v>
      </c>
      <c r="AB580" s="154">
        <f>AA580+27</f>
        <v>45716</v>
      </c>
      <c r="AC580" s="158">
        <f>IFERROR(IF(($R580-AB580)&gt;=0,0,IF(($S580-AA580)&lt;0,0,IF(AND(($S580-AB580)&gt;0,(AA580-$R580)&gt;0),$V580/365*(AB580-AA580+1),IF(AND(($S580-AB580)&lt;=0,(AA580-$R580)&gt;0),$V580/365*($S580-AA580+1),$V580/365*(AB580-$R580+1))))),0)</f>
        <v>0</v>
      </c>
      <c r="AD580" s="154">
        <f>AB580+1</f>
        <v>45717</v>
      </c>
      <c r="AE580" s="154">
        <f>AD580+30</f>
        <v>45747</v>
      </c>
      <c r="AF580" s="158">
        <f>IFERROR(IF(($R580-AE580)&gt;=0,0,IF(($S580-AD580)&lt;0,0,IF(AND(($S580-AE580)&gt;0,(AD580-$R580)&gt;0),$V580/365*(AE580-AD580+1),IF(AND(($S580-AE580)&lt;=0,(AD580-$R580)&gt;0),$V580/365*($S580-AD580+1),$V580/365*(AE580-$R580+1))))),0)</f>
        <v>0</v>
      </c>
      <c r="AG580" s="154">
        <f>AE580+1</f>
        <v>45748</v>
      </c>
      <c r="AH580" s="154">
        <f>AG580+29</f>
        <v>45777</v>
      </c>
      <c r="AI580" s="158">
        <f>IFERROR(IF(($R580-AH580)&gt;=0,0,IF(($S580-AG580)&lt;0,0,IF(AND(($S580-AH580)&gt;0,(AG580-$R580)&gt;0),$V580/365*(AH580-AG580+1),IF(AND(($S580-AH580)&lt;=0,(AG580-$R580)&gt;0),$V580/365*($S580-AG580+1),$V580/365*(AH580-$R580+1))))),0)</f>
        <v>0</v>
      </c>
      <c r="AJ580" s="154">
        <f>AH580+1</f>
        <v>45778</v>
      </c>
      <c r="AK580" s="154">
        <f>AJ580+30</f>
        <v>45808</v>
      </c>
      <c r="AL580" s="158">
        <f>IFERROR(IF(($R580-AK580)&gt;=0,0,IF(($S580-AJ580)&lt;0,0,IF(AND(($S580-AK580)&gt;0,(AJ580-$R580)&gt;0),$V580/365*(AK580-AJ580+1),IF(AND(($S580-AK580)&lt;=0,(AJ580-$R580)&gt;0),$V580/365*($S580-AJ580+1),$V580/365*(AK580-$R580+1))))),0)</f>
        <v>0</v>
      </c>
      <c r="AM580" s="154">
        <f>AK580+1</f>
        <v>45809</v>
      </c>
      <c r="AN580" s="154">
        <f>AM580+29</f>
        <v>45838</v>
      </c>
      <c r="AO580" s="158">
        <f>IFERROR(IF(($R580-AN580)&gt;=0,0,IF(($S580-AM580)&lt;0,0,IF(AND(($S580-AN580)&gt;0,(AM580-$R580)&gt;0),$V580/365*(AN580-AM580+1),IF(AND(($S580-AN580)&lt;=0,(AM580-$R580)&gt;0),$V580/365*($S580-AM580+1),$V580/365*(AN580-$R580+1))))),0)</f>
        <v>0</v>
      </c>
      <c r="AP580" s="154">
        <f>AN580+1</f>
        <v>45839</v>
      </c>
      <c r="AQ580" s="154">
        <f>AP580+30</f>
        <v>45869</v>
      </c>
      <c r="AR580" s="158">
        <f>IFERROR(IF(($R580-AQ580)&gt;=0,0,IF(($S580-AP580)&lt;0,0,IF(AND(($S580-AQ580)&gt;0,(AP580-$R580)&gt;0),$V580/365*(AQ580-AP580+1),IF(AND(($S580-AQ580)&lt;=0,(AP580-$R580)&gt;0),$V580/365*($S580-AP580+1),$V580/365*(AQ580-$R580+1))))),0)</f>
        <v>0</v>
      </c>
      <c r="AS580" s="154">
        <f>AQ580+1</f>
        <v>45870</v>
      </c>
      <c r="AT580" s="154">
        <f>AS580+30</f>
        <v>45900</v>
      </c>
      <c r="AU580" s="158">
        <f>IFERROR(IF(($R580-AT580)&gt;=0,0,IF(($S580-AS580)&lt;0,0,IF(AND(($S580-AT580)&gt;0,(AS580-$R580)&gt;0),$V580/365*(AT580-AS580+1),IF(AND(($S580-AT580)&lt;=0,(AS580-$R580)&gt;0),$V580/365*($S580-AS580+1),$V580/365*(AT580-$R580+1))))),0)</f>
        <v>0</v>
      </c>
      <c r="AV580" s="154">
        <f>AT580+1</f>
        <v>45901</v>
      </c>
      <c r="AW580" s="154">
        <f>AV580+29</f>
        <v>45930</v>
      </c>
      <c r="AX580" s="158">
        <f>IFERROR(IF(($R580-AW580)&gt;=0,0,IF(($S580-AV580)&lt;0,0,IF(AND(($S580-AW580)&gt;0,(AV580-$R580)&gt;0),$V580/365*(AW580-AV580+1),IF(AND(($S580-AW580)&lt;=0,(AV580-$R580)&gt;0),$V580/365*($S580-AV580+1),$V580/365*(AW580-$R580+1))))),0)</f>
        <v>0</v>
      </c>
      <c r="AY580" s="154">
        <f>AW580+1</f>
        <v>45931</v>
      </c>
      <c r="AZ580" s="154">
        <f>AY580+30</f>
        <v>45961</v>
      </c>
      <c r="BA580" s="158">
        <f>IFERROR(IF(($R580-AZ580)&gt;=0,0,IF(($S580-AY580)&lt;0,0,IF(AND(($S580-AZ580)&gt;0,(AY580-$R580)&gt;0),$V580/365*(AZ580-AY580+1),IF(AND(($S580-AZ580)&lt;=0,(AY580-$R580)&gt;0),$V580/365*($S580-AY580+1),$V580/365*(AZ580-$R580+1))))),0)</f>
        <v>0</v>
      </c>
      <c r="BB580" s="154">
        <f>AZ580+1</f>
        <v>45962</v>
      </c>
      <c r="BC580" s="154">
        <f>BB580+29</f>
        <v>45991</v>
      </c>
      <c r="BD580" s="158">
        <f>IFERROR(IF(($R580-BC580)&gt;=0,0,IF(($S580-BB580)&lt;0,0,IF(AND(($S580-BC580)&gt;0,(BB580-$R580)&gt;0),$V580/365*(BC580-BB580+1),IF(AND(($S580-BC580)&lt;=0,(BB580-$R580)&gt;0),$V580/365*($S580-BB580+1),$V580/365*(BC580-$R580+1))))),0)</f>
        <v>0</v>
      </c>
      <c r="BE580" s="154">
        <f>BC580+1</f>
        <v>45992</v>
      </c>
      <c r="BF580" s="154">
        <f>BE580+30</f>
        <v>46022</v>
      </c>
      <c r="BG580" s="158">
        <f>IFERROR(IF(($R580-BF580)&gt;=0,0,IF(($S580-BE580)&lt;0,0,IF(AND(($S580-BF580)&gt;0,(BE580-$R580)&gt;0),$V580/365*(BF580-BE580+1),IF(AND(($S580-BF580)&lt;=0,(BE580-$R580)&gt;0),$V580/365*($S580-BE580+1),$V580/365*(BF580-$R580+1))))),0)</f>
        <v>0</v>
      </c>
      <c r="BH580" s="154">
        <v>46023</v>
      </c>
      <c r="BI580" s="154">
        <f>BH580+30</f>
        <v>46053</v>
      </c>
      <c r="BJ580" s="158">
        <f>IFERROR(IF(($R580-BI580)&gt;=0,0,IF(($S580-BH580)&lt;0,0,IF(AND(($S580-BI580)&gt;0,(BH580-$R580)&gt;0),$V580/365*(BI580-BH580+1),IF(AND(($S580-BI580)&lt;=0,(BH580-$R580)&gt;0),$V580/365*($S580-BH580+1),$V580/365*(BI580-$R580+1))))),0)</f>
        <v>0</v>
      </c>
      <c r="BK580" s="154">
        <f>BI580+1</f>
        <v>46054</v>
      </c>
      <c r="BL580" s="154">
        <f>BK580+27</f>
        <v>46081</v>
      </c>
      <c r="BM580" s="158">
        <f>IFERROR(IF(($R580-BL580)&gt;=0,0,IF(($S580-BK580)&lt;0,0,IF(AND(($S580-BL580)&gt;0,(BK580-$R580)&gt;0),$V580/365*(BL580-BK580+1),IF(AND(($S580-BL580)&lt;=0,(BK580-$R580)&gt;0),$V580/365*($S580-BK580+1),$V580/365*(BL580-$R580+1))))),0)</f>
        <v>0</v>
      </c>
      <c r="BN580" s="154">
        <f>BL580+1</f>
        <v>46082</v>
      </c>
      <c r="BO580" s="154">
        <f>BN580+30</f>
        <v>46112</v>
      </c>
      <c r="BP580" s="158">
        <f>IFERROR(IF(($R580-BO580)&gt;=0,0,IF(($S580-BN580)&lt;0,0,IF(AND(($S580-BO580)&gt;0,(BN580-$R580)&gt;0),$V580/365*(BO580-BN580+1),IF(AND(($S580-BO580)&lt;=0,(BN580-$R580)&gt;0),$V580/365*($S580-BN580+1),$V580/365*(BO580-$R580+1))))),0)</f>
        <v>0</v>
      </c>
      <c r="BQ580" s="154">
        <f>BO580+1</f>
        <v>46113</v>
      </c>
      <c r="BR580" s="154">
        <f>BQ580+29</f>
        <v>46142</v>
      </c>
      <c r="BS580" s="158">
        <f>IFERROR(IF(($R580-BR580)&gt;=0,0,IF(($S580-BQ580)&lt;0,0,IF(AND(($S580-BR580)&gt;0,(BQ580-$R580)&gt;0),$V580/365*(BR580-BQ580+1),IF(AND(($S580-BR580)&lt;=0,(BQ580-$R580)&gt;0),$V580/365*($S580-BQ580+1),$V580/365*(BR580-$R580+1))))),0)</f>
        <v>0</v>
      </c>
      <c r="BT580" s="154">
        <f>BR580+1</f>
        <v>46143</v>
      </c>
      <c r="BU580" s="154">
        <f>BT580+30</f>
        <v>46173</v>
      </c>
      <c r="BV580" s="158">
        <f>IFERROR(IF(($R580-BU580)&gt;=0,0,IF(($S580-BT580)&lt;0,0,IF(AND(($S580-BU580)&gt;0,(BT580-$R580)&gt;0),$V580/365*(BU580-BT580+1),IF(AND(($S580-BU580)&lt;=0,(BT580-$R580)&gt;0),$V580/365*($S580-BT580+1),$V580/365*(BU580-$R580+1))))),0)</f>
        <v>0</v>
      </c>
      <c r="BW580" s="154">
        <f>BU580+1</f>
        <v>46174</v>
      </c>
      <c r="BX580" s="154">
        <f>BW580+29</f>
        <v>46203</v>
      </c>
      <c r="BY580" s="158">
        <f>IFERROR(IF(($R580-BX580)&gt;=0,0,IF(($S580-BW580)&lt;0,0,IF(AND(($S580-BX580)&gt;0,(BW580-$R580)&gt;0),$V580/365*(BX580-BW580+1),IF(AND(($S580-BX580)&lt;=0,(BW580-$R580)&gt;0),$V580/365*($S580-BW580+1),$V580/365*(BX580-$R580+1))))),0)</f>
        <v>0</v>
      </c>
      <c r="BZ580" s="154">
        <f>BX580+1</f>
        <v>46204</v>
      </c>
      <c r="CA580" s="154">
        <f>BZ580+30</f>
        <v>46234</v>
      </c>
      <c r="CB580" s="158">
        <f>IFERROR(IF(($R580-CA580)&gt;=0,0,IF(($S580-BZ580)&lt;0,0,IF(AND(($S580-CA580)&gt;0,(BZ580-$R580)&gt;0),$V580/365*(CA580-BZ580+1),IF(AND(($S580-CA580)&lt;=0,(BZ580-$R580)&gt;0),$V580/365*($S580-BZ580+1),$V580/365*(CA580-$R580+1))))),0)</f>
        <v>0</v>
      </c>
      <c r="CC580" s="154">
        <f>CA580+1</f>
        <v>46235</v>
      </c>
      <c r="CD580" s="154">
        <f>CC580+30</f>
        <v>46265</v>
      </c>
      <c r="CE580" s="158">
        <f>IFERROR(IF(($R580-CD580)&gt;=0,0,IF(($S580-CC580)&lt;0,0,IF(AND(($S580-CD580)&gt;0,(CC580-$R580)&gt;0),$V580/365*(CD580-CC580+1),IF(AND(($S580-CD580)&lt;=0,(CC580-$R580)&gt;0),$V580/365*($S580-CC580+1),$V580/365*(CD580-$R580+1))))),0)</f>
        <v>0</v>
      </c>
      <c r="CF580" s="154">
        <f>CD580+1</f>
        <v>46266</v>
      </c>
      <c r="CG580" s="154">
        <f>CF580+29</f>
        <v>46295</v>
      </c>
      <c r="CH580" s="158">
        <f>IFERROR(IF(($R580-CG580)&gt;=0,0,IF(($S580-CF580)&lt;0,0,IF(AND(($S580-CG580)&gt;0,(CF580-$R580)&gt;0),$V580/365*(CG580-CF580+1),IF(AND(($S580-CG580)&lt;=0,(CF580-$R580)&gt;0),$V580/365*($S580-CF580+1),$V580/365*(CG580-$R580+1))))),0)</f>
        <v>0</v>
      </c>
      <c r="CI580" s="154">
        <f>CG580+1</f>
        <v>46296</v>
      </c>
      <c r="CJ580" s="154">
        <f>CI580+30</f>
        <v>46326</v>
      </c>
      <c r="CK580" s="158">
        <f>IFERROR(IF(($R580-CJ580)&gt;=0,0,IF(($S580-CI580)&lt;0,0,IF(AND(($S580-CJ580)&gt;0,(CI580-$R580)&gt;0),$V580/365*(CJ580-CI580+1),IF(AND(($S580-CJ580)&lt;=0,(CI580-$R580)&gt;0),$V580/365*($S580-CI580+1),$V580/365*(CJ580-$R580+1))))),0)</f>
        <v>0</v>
      </c>
      <c r="CL580" s="154">
        <f>CJ580+1</f>
        <v>46327</v>
      </c>
      <c r="CM580" s="154">
        <f>CL580+29</f>
        <v>46356</v>
      </c>
      <c r="CN580" s="158">
        <f>IFERROR(IF(($R580-CM580)&gt;=0,0,IF(($S580-CL580)&lt;0,0,IF(AND(($S580-CM580)&gt;0,(CL580-$R580)&gt;0),$V580/365*(CM580-CL580+1),IF(AND(($S580-CM580)&lt;=0,(CL580-$R580)&gt;0),$V580/365*($S580-CL580+1),$V580/365*(CM580-$R580+1))))),0)</f>
        <v>0</v>
      </c>
      <c r="CO580" s="154">
        <f>CM580+1</f>
        <v>46357</v>
      </c>
      <c r="CP580" s="154">
        <f>CO580+30</f>
        <v>46387</v>
      </c>
      <c r="CQ580" s="158">
        <f>IFERROR(IF(($R580-CP580)&gt;=0,0,IF(($S580-CO580)&lt;0,0,IF(AND(($S580-CP580)&gt;0,(CO580-$R580)&gt;0),$V580/365*(CP580-CO580+1),IF(AND(($S580-CP580)&lt;=0,(CO580-$R580)&gt;0),$V580/365*($S580-CO580+1),$V580/365*(CP580-$R580+1))))),0)</f>
        <v>0</v>
      </c>
    </row>
    <row r="581" s="80" customFormat="1" ht="24" customHeight="1" outlineLevel="2" spans="1:95">
      <c r="A581" s="119"/>
      <c r="B581" s="120"/>
      <c r="C581" s="121"/>
      <c r="D581" s="119"/>
      <c r="E581" s="120"/>
      <c r="F581" s="120"/>
      <c r="G581" s="120"/>
      <c r="H581" s="122"/>
      <c r="I581" s="122"/>
      <c r="J581" s="122">
        <f>Z581+AC581+AF581+AI581+AL581+AO581+AR581+AU581+AX581+BA581+BD581+BG581</f>
        <v>0</v>
      </c>
      <c r="K581" s="122">
        <f>K580+1</f>
        <v>2</v>
      </c>
      <c r="L581" s="147"/>
      <c r="M581" s="148">
        <f>IFERROR(VLOOKUP($L581,'2-2 引出数据_合同数据仓库'!$B$2:$BP$10000,3,FALSE),0)</f>
        <v>0</v>
      </c>
      <c r="N581" s="122"/>
      <c r="O581" s="148">
        <f>IFERROR(VLOOKUP((LEFT(VLOOKUP($L581,'2-2 引出数据_合同数据仓库'!$B$2:$BP$10000,64,FALSE),15)&amp;(RIGHT(VLOOKUP($L581,'2-2 引出数据_合同数据仓库'!$B$2:$BP$10000,64,FALSE),4)+1)),'2-2 引出数据_合同数据仓库'!$B$2:$BP$10000,3,FALSE),0)</f>
        <v>0</v>
      </c>
      <c r="P581" s="122"/>
      <c r="Q581" s="122">
        <f>IFERROR(VLOOKUP($L581,'2-2 引出数据_合同数据仓库'!$B$2:$BP$10000,28,FALSE),0)</f>
        <v>0</v>
      </c>
      <c r="R581" s="122">
        <f>IFERROR(VLOOKUP($L581,'2-2 引出数据_合同数据仓库'!$B$2:$BP$10000,29,FALSE),0)</f>
        <v>0</v>
      </c>
      <c r="S581" s="122">
        <f>IFERROR(VLOOKUP($L581,'2-2 引出数据_合同数据仓库'!$B$2:$BP$10000,4,FALSE),0)</f>
        <v>0</v>
      </c>
      <c r="T581" s="122"/>
      <c r="U581" s="122">
        <f>IFERROR(VLOOKUP($L581,'2-2 引出数据_合同数据仓库'!$B$2:$BP$10000,15,FALSE),0)</f>
        <v>0</v>
      </c>
      <c r="V581" s="122">
        <f>U581/(S581-R581+1)*365</f>
        <v>0</v>
      </c>
      <c r="W581" s="122"/>
      <c r="X581" s="154">
        <v>45658</v>
      </c>
      <c r="Y581" s="154">
        <f>X581+30</f>
        <v>45688</v>
      </c>
      <c r="Z581" s="158">
        <f>IFERROR(IF(($R581-Y581)&gt;=0,0,IF(($S581-X581)&lt;0,0,IF(AND(($S581-Y581)&gt;0,(X581-$R581)&gt;0),$V581/365*(Y581-X581+1),IF(AND(($S581-Y581)&lt;=0,(X581-$R581)&gt;0),$V581/365*($S581-X581+1),$V581/365*(Y581-$R581+1))))),0)</f>
        <v>0</v>
      </c>
      <c r="AA581" s="154">
        <f>Y581+1</f>
        <v>45689</v>
      </c>
      <c r="AB581" s="154">
        <f>AA581+27</f>
        <v>45716</v>
      </c>
      <c r="AC581" s="158">
        <f>IFERROR(IF(($R581-AB581)&gt;=0,0,IF(($S581-AA581)&lt;0,0,IF(AND(($S581-AB581)&gt;0,(AA581-$R581)&gt;0),$V581/365*(AB581-AA581+1),IF(AND(($S581-AB581)&lt;=0,(AA581-$R581)&gt;0),$V581/365*($S581-AA581+1),$V581/365*(AB581-$R581+1))))),0)</f>
        <v>0</v>
      </c>
      <c r="AD581" s="154">
        <f>AB581+1</f>
        <v>45717</v>
      </c>
      <c r="AE581" s="154">
        <f>AD581+30</f>
        <v>45747</v>
      </c>
      <c r="AF581" s="158">
        <f>IFERROR(IF(($R581-AE581)&gt;=0,0,IF(($S581-AD581)&lt;0,0,IF(AND(($S581-AE581)&gt;0,(AD581-$R581)&gt;0),$V581/365*(AE581-AD581+1),IF(AND(($S581-AE581)&lt;=0,(AD581-$R581)&gt;0),$V581/365*($S581-AD581+1),$V581/365*(AE581-$R581+1))))),0)</f>
        <v>0</v>
      </c>
      <c r="AG581" s="154">
        <f>AE581+1</f>
        <v>45748</v>
      </c>
      <c r="AH581" s="154">
        <f>AG581+29</f>
        <v>45777</v>
      </c>
      <c r="AI581" s="158">
        <f>IFERROR(IF(($R581-AH581)&gt;=0,0,IF(($S581-AG581)&lt;0,0,IF(AND(($S581-AH581)&gt;0,(AG581-$R581)&gt;0),$V581/365*(AH581-AG581+1),IF(AND(($S581-AH581)&lt;=0,(AG581-$R581)&gt;0),$V581/365*($S581-AG581+1),$V581/365*(AH581-$R581+1))))),0)</f>
        <v>0</v>
      </c>
      <c r="AJ581" s="154">
        <f>AH581+1</f>
        <v>45778</v>
      </c>
      <c r="AK581" s="154">
        <f>AJ581+30</f>
        <v>45808</v>
      </c>
      <c r="AL581" s="158">
        <f>IFERROR(IF(($R581-AK581)&gt;=0,0,IF(($S581-AJ581)&lt;0,0,IF(AND(($S581-AK581)&gt;0,(AJ581-$R581)&gt;0),$V581/365*(AK581-AJ581+1),IF(AND(($S581-AK581)&lt;=0,(AJ581-$R581)&gt;0),$V581/365*($S581-AJ581+1),$V581/365*(AK581-$R581+1))))),0)</f>
        <v>0</v>
      </c>
      <c r="AM581" s="154">
        <f>AK581+1</f>
        <v>45809</v>
      </c>
      <c r="AN581" s="154">
        <f>AM581+29</f>
        <v>45838</v>
      </c>
      <c r="AO581" s="158">
        <f>IFERROR(IF(($R581-AN581)&gt;=0,0,IF(($S581-AM581)&lt;0,0,IF(AND(($S581-AN581)&gt;0,(AM581-$R581)&gt;0),$V581/365*(AN581-AM581+1),IF(AND(($S581-AN581)&lt;=0,(AM581-$R581)&gt;0),$V581/365*($S581-AM581+1),$V581/365*(AN581-$R581+1))))),0)</f>
        <v>0</v>
      </c>
      <c r="AP581" s="154">
        <f>AN581+1</f>
        <v>45839</v>
      </c>
      <c r="AQ581" s="154">
        <f>AP581+30</f>
        <v>45869</v>
      </c>
      <c r="AR581" s="158">
        <f>IFERROR(IF(($R581-AQ581)&gt;=0,0,IF(($S581-AP581)&lt;0,0,IF(AND(($S581-AQ581)&gt;0,(AP581-$R581)&gt;0),$V581/365*(AQ581-AP581+1),IF(AND(($S581-AQ581)&lt;=0,(AP581-$R581)&gt;0),$V581/365*($S581-AP581+1),$V581/365*(AQ581-$R581+1))))),0)</f>
        <v>0</v>
      </c>
      <c r="AS581" s="154">
        <f>AQ581+1</f>
        <v>45870</v>
      </c>
      <c r="AT581" s="154">
        <f>AS581+30</f>
        <v>45900</v>
      </c>
      <c r="AU581" s="158">
        <f>IFERROR(IF(($R581-AT581)&gt;=0,0,IF(($S581-AS581)&lt;0,0,IF(AND(($S581-AT581)&gt;0,(AS581-$R581)&gt;0),$V581/365*(AT581-AS581+1),IF(AND(($S581-AT581)&lt;=0,(AS581-$R581)&gt;0),$V581/365*($S581-AS581+1),$V581/365*(AT581-$R581+1))))),0)</f>
        <v>0</v>
      </c>
      <c r="AV581" s="154">
        <f>AT581+1</f>
        <v>45901</v>
      </c>
      <c r="AW581" s="154">
        <f>AV581+29</f>
        <v>45930</v>
      </c>
      <c r="AX581" s="158">
        <f>IFERROR(IF(($R581-AW581)&gt;=0,0,IF(($S581-AV581)&lt;0,0,IF(AND(($S581-AW581)&gt;0,(AV581-$R581)&gt;0),$V581/365*(AW581-AV581+1),IF(AND(($S581-AW581)&lt;=0,(AV581-$R581)&gt;0),$V581/365*($S581-AV581+1),$V581/365*(AW581-$R581+1))))),0)</f>
        <v>0</v>
      </c>
      <c r="AY581" s="154">
        <f>AW581+1</f>
        <v>45931</v>
      </c>
      <c r="AZ581" s="154">
        <f>AY581+30</f>
        <v>45961</v>
      </c>
      <c r="BA581" s="158">
        <f>IFERROR(IF(($R581-AZ581)&gt;=0,0,IF(($S581-AY581)&lt;0,0,IF(AND(($S581-AZ581)&gt;0,(AY581-$R581)&gt;0),$V581/365*(AZ581-AY581+1),IF(AND(($S581-AZ581)&lt;=0,(AY581-$R581)&gt;0),$V581/365*($S581-AY581+1),$V581/365*(AZ581-$R581+1))))),0)</f>
        <v>0</v>
      </c>
      <c r="BB581" s="154">
        <f>AZ581+1</f>
        <v>45962</v>
      </c>
      <c r="BC581" s="154">
        <f>BB581+29</f>
        <v>45991</v>
      </c>
      <c r="BD581" s="158">
        <f>IFERROR(IF(($R581-BC581)&gt;=0,0,IF(($S581-BB581)&lt;0,0,IF(AND(($S581-BC581)&gt;0,(BB581-$R581)&gt;0),$V581/365*(BC581-BB581+1),IF(AND(($S581-BC581)&lt;=0,(BB581-$R581)&gt;0),$V581/365*($S581-BB581+1),$V581/365*(BC581-$R581+1))))),0)</f>
        <v>0</v>
      </c>
      <c r="BE581" s="154">
        <f>BC581+1</f>
        <v>45992</v>
      </c>
      <c r="BF581" s="154">
        <f>BE581+30</f>
        <v>46022</v>
      </c>
      <c r="BG581" s="158">
        <f>IFERROR(IF(($R581-BF581)&gt;=0,0,IF(($S581-BE581)&lt;0,0,IF(AND(($S581-BF581)&gt;0,(BE581-$R581)&gt;0),$V581/365*(BF581-BE581+1),IF(AND(($S581-BF581)&lt;=0,(BE581-$R581)&gt;0),$V581/365*($S581-BE581+1),$V581/365*(BF581-$R581+1))))),0)</f>
        <v>0</v>
      </c>
      <c r="BH581" s="154">
        <v>46023</v>
      </c>
      <c r="BI581" s="154">
        <f>BH581+30</f>
        <v>46053</v>
      </c>
      <c r="BJ581" s="158">
        <f>IFERROR(IF(($R581-BI581)&gt;=0,0,IF(($S581-BH581)&lt;0,0,IF(AND(($S581-BI581)&gt;0,(BH581-$R581)&gt;0),$V581/365*(BI581-BH581+1),IF(AND(($S581-BI581)&lt;=0,(BH581-$R581)&gt;0),$V581/365*($S581-BH581+1),$V581/365*(BI581-$R581+1))))),0)</f>
        <v>0</v>
      </c>
      <c r="BK581" s="154">
        <f>BI581+1</f>
        <v>46054</v>
      </c>
      <c r="BL581" s="154">
        <f>BK581+27</f>
        <v>46081</v>
      </c>
      <c r="BM581" s="158">
        <f>IFERROR(IF(($R581-BL581)&gt;=0,0,IF(($S581-BK581)&lt;0,0,IF(AND(($S581-BL581)&gt;0,(BK581-$R581)&gt;0),$V581/365*(BL581-BK581+1),IF(AND(($S581-BL581)&lt;=0,(BK581-$R581)&gt;0),$V581/365*($S581-BK581+1),$V581/365*(BL581-$R581+1))))),0)</f>
        <v>0</v>
      </c>
      <c r="BN581" s="154">
        <f>BL581+1</f>
        <v>46082</v>
      </c>
      <c r="BO581" s="154">
        <f>BN581+30</f>
        <v>46112</v>
      </c>
      <c r="BP581" s="158">
        <f>IFERROR(IF(($R581-BO581)&gt;=0,0,IF(($S581-BN581)&lt;0,0,IF(AND(($S581-BO581)&gt;0,(BN581-$R581)&gt;0),$V581/365*(BO581-BN581+1),IF(AND(($S581-BO581)&lt;=0,(BN581-$R581)&gt;0),$V581/365*($S581-BN581+1),$V581/365*(BO581-$R581+1))))),0)</f>
        <v>0</v>
      </c>
      <c r="BQ581" s="154">
        <f>BO581+1</f>
        <v>46113</v>
      </c>
      <c r="BR581" s="154">
        <f>BQ581+29</f>
        <v>46142</v>
      </c>
      <c r="BS581" s="158">
        <f>IFERROR(IF(($R581-BR581)&gt;=0,0,IF(($S581-BQ581)&lt;0,0,IF(AND(($S581-BR581)&gt;0,(BQ581-$R581)&gt;0),$V581/365*(BR581-BQ581+1),IF(AND(($S581-BR581)&lt;=0,(BQ581-$R581)&gt;0),$V581/365*($S581-BQ581+1),$V581/365*(BR581-$R581+1))))),0)</f>
        <v>0</v>
      </c>
      <c r="BT581" s="154">
        <f>BR581+1</f>
        <v>46143</v>
      </c>
      <c r="BU581" s="154">
        <f>BT581+30</f>
        <v>46173</v>
      </c>
      <c r="BV581" s="158">
        <f>IFERROR(IF(($R581-BU581)&gt;=0,0,IF(($S581-BT581)&lt;0,0,IF(AND(($S581-BU581)&gt;0,(BT581-$R581)&gt;0),$V581/365*(BU581-BT581+1),IF(AND(($S581-BU581)&lt;=0,(BT581-$R581)&gt;0),$V581/365*($S581-BT581+1),$V581/365*(BU581-$R581+1))))),0)</f>
        <v>0</v>
      </c>
      <c r="BW581" s="154">
        <f>BU581+1</f>
        <v>46174</v>
      </c>
      <c r="BX581" s="154">
        <f>BW581+29</f>
        <v>46203</v>
      </c>
      <c r="BY581" s="158">
        <f>IFERROR(IF(($R581-BX581)&gt;=0,0,IF(($S581-BW581)&lt;0,0,IF(AND(($S581-BX581)&gt;0,(BW581-$R581)&gt;0),$V581/365*(BX581-BW581+1),IF(AND(($S581-BX581)&lt;=0,(BW581-$R581)&gt;0),$V581/365*($S581-BW581+1),$V581/365*(BX581-$R581+1))))),0)</f>
        <v>0</v>
      </c>
      <c r="BZ581" s="154">
        <f>BX581+1</f>
        <v>46204</v>
      </c>
      <c r="CA581" s="154">
        <f>BZ581+30</f>
        <v>46234</v>
      </c>
      <c r="CB581" s="158">
        <f>IFERROR(IF(($R581-CA581)&gt;=0,0,IF(($S581-BZ581)&lt;0,0,IF(AND(($S581-CA581)&gt;0,(BZ581-$R581)&gt;0),$V581/365*(CA581-BZ581+1),IF(AND(($S581-CA581)&lt;=0,(BZ581-$R581)&gt;0),$V581/365*($S581-BZ581+1),$V581/365*(CA581-$R581+1))))),0)</f>
        <v>0</v>
      </c>
      <c r="CC581" s="154">
        <f>CA581+1</f>
        <v>46235</v>
      </c>
      <c r="CD581" s="154">
        <f>CC581+30</f>
        <v>46265</v>
      </c>
      <c r="CE581" s="158">
        <f>IFERROR(IF(($R581-CD581)&gt;=0,0,IF(($S581-CC581)&lt;0,0,IF(AND(($S581-CD581)&gt;0,(CC581-$R581)&gt;0),$V581/365*(CD581-CC581+1),IF(AND(($S581-CD581)&lt;=0,(CC581-$R581)&gt;0),$V581/365*($S581-CC581+1),$V581/365*(CD581-$R581+1))))),0)</f>
        <v>0</v>
      </c>
      <c r="CF581" s="154">
        <f>CD581+1</f>
        <v>46266</v>
      </c>
      <c r="CG581" s="154">
        <f>CF581+29</f>
        <v>46295</v>
      </c>
      <c r="CH581" s="158">
        <f>IFERROR(IF(($R581-CG581)&gt;=0,0,IF(($S581-CF581)&lt;0,0,IF(AND(($S581-CG581)&gt;0,(CF581-$R581)&gt;0),$V581/365*(CG581-CF581+1),IF(AND(($S581-CG581)&lt;=0,(CF581-$R581)&gt;0),$V581/365*($S581-CF581+1),$V581/365*(CG581-$R581+1))))),0)</f>
        <v>0</v>
      </c>
      <c r="CI581" s="154">
        <f>CG581+1</f>
        <v>46296</v>
      </c>
      <c r="CJ581" s="154">
        <f>CI581+30</f>
        <v>46326</v>
      </c>
      <c r="CK581" s="158">
        <f>IFERROR(IF(($R581-CJ581)&gt;=0,0,IF(($S581-CI581)&lt;0,0,IF(AND(($S581-CJ581)&gt;0,(CI581-$R581)&gt;0),$V581/365*(CJ581-CI581+1),IF(AND(($S581-CJ581)&lt;=0,(CI581-$R581)&gt;0),$V581/365*($S581-CI581+1),$V581/365*(CJ581-$R581+1))))),0)</f>
        <v>0</v>
      </c>
      <c r="CL581" s="154">
        <f>CJ581+1</f>
        <v>46327</v>
      </c>
      <c r="CM581" s="154">
        <f>CL581+29</f>
        <v>46356</v>
      </c>
      <c r="CN581" s="158">
        <f>IFERROR(IF(($R581-CM581)&gt;=0,0,IF(($S581-CL581)&lt;0,0,IF(AND(($S581-CM581)&gt;0,(CL581-$R581)&gt;0),$V581/365*(CM581-CL581+1),IF(AND(($S581-CM581)&lt;=0,(CL581-$R581)&gt;0),$V581/365*($S581-CL581+1),$V581/365*(CM581-$R581+1))))),0)</f>
        <v>0</v>
      </c>
      <c r="CO581" s="154">
        <f>CM581+1</f>
        <v>46357</v>
      </c>
      <c r="CP581" s="154">
        <f>CO581+30</f>
        <v>46387</v>
      </c>
      <c r="CQ581" s="158">
        <f>IFERROR(IF(($R581-CP581)&gt;=0,0,IF(($S581-CO581)&lt;0,0,IF(AND(($S581-CP581)&gt;0,(CO581-$R581)&gt;0),$V581/365*(CP581-CO581+1),IF(AND(($S581-CP581)&lt;=0,(CO581-$R581)&gt;0),$V581/365*($S581-CO581+1),$V581/365*(CP581-$R581+1))))),0)</f>
        <v>0</v>
      </c>
    </row>
    <row r="582" s="80" customFormat="1" ht="24" customHeight="1" outlineLevel="2" spans="1:95">
      <c r="A582" s="119"/>
      <c r="B582" s="120"/>
      <c r="C582" s="121"/>
      <c r="D582" s="119"/>
      <c r="E582" s="120"/>
      <c r="F582" s="120"/>
      <c r="G582" s="120"/>
      <c r="H582" s="122"/>
      <c r="I582" s="122"/>
      <c r="J582" s="122">
        <f>Z582+AC582+AF582+AI582+AL582+AO582+AR582+AU582+AX582+BA582+BD582+BG582</f>
        <v>0</v>
      </c>
      <c r="K582" s="122">
        <f>K581+1</f>
        <v>3</v>
      </c>
      <c r="L582" s="147"/>
      <c r="M582" s="148">
        <f>IFERROR(VLOOKUP($L582,'2-2 引出数据_合同数据仓库'!$B$2:$BP$10000,3,FALSE),0)</f>
        <v>0</v>
      </c>
      <c r="N582" s="122"/>
      <c r="O582" s="148">
        <f>IFERROR(VLOOKUP((LEFT(VLOOKUP($L582,'2-2 引出数据_合同数据仓库'!$B$2:$BP$10000,64,FALSE),15)&amp;(RIGHT(VLOOKUP($L582,'2-2 引出数据_合同数据仓库'!$B$2:$BP$10000,64,FALSE),4)+1)),'2-2 引出数据_合同数据仓库'!$B$2:$BP$10000,3,FALSE),0)</f>
        <v>0</v>
      </c>
      <c r="P582" s="122"/>
      <c r="Q582" s="122">
        <f>IFERROR(VLOOKUP($L582,'2-2 引出数据_合同数据仓库'!$B$2:$BP$10000,28,FALSE),0)</f>
        <v>0</v>
      </c>
      <c r="R582" s="122">
        <f>IFERROR(VLOOKUP($L582,'2-2 引出数据_合同数据仓库'!$B$2:$BP$10000,29,FALSE),0)</f>
        <v>0</v>
      </c>
      <c r="S582" s="122">
        <f>IFERROR(VLOOKUP($L582,'2-2 引出数据_合同数据仓库'!$B$2:$BP$10000,4,FALSE),0)</f>
        <v>0</v>
      </c>
      <c r="T582" s="122"/>
      <c r="U582" s="122">
        <f>IFERROR(VLOOKUP($L582,'2-2 引出数据_合同数据仓库'!$B$2:$BP$10000,15,FALSE),0)</f>
        <v>0</v>
      </c>
      <c r="V582" s="122">
        <f>U582/(S582-R582+1)*365</f>
        <v>0</v>
      </c>
      <c r="W582" s="122"/>
      <c r="X582" s="154">
        <v>45658</v>
      </c>
      <c r="Y582" s="154">
        <f>X582+30</f>
        <v>45688</v>
      </c>
      <c r="Z582" s="158">
        <f>IFERROR(IF(($R582-Y582)&gt;=0,0,IF(($S582-X582)&lt;0,0,IF(AND(($S582-Y582)&gt;0,(X582-$R582)&gt;0),$V582/365*(Y582-X582+1),IF(AND(($S582-Y582)&lt;=0,(X582-$R582)&gt;0),$V582/365*($S582-X582+1),$V582/365*(Y582-$R582+1))))),0)</f>
        <v>0</v>
      </c>
      <c r="AA582" s="154">
        <f>Y582+1</f>
        <v>45689</v>
      </c>
      <c r="AB582" s="154">
        <f>AA582+27</f>
        <v>45716</v>
      </c>
      <c r="AC582" s="158">
        <f>IFERROR(IF(($R582-AB582)&gt;=0,0,IF(($S582-AA582)&lt;0,0,IF(AND(($S582-AB582)&gt;0,(AA582-$R582)&gt;0),$V582/365*(AB582-AA582+1),IF(AND(($S582-AB582)&lt;=0,(AA582-$R582)&gt;0),$V582/365*($S582-AA582+1),$V582/365*(AB582-$R582+1))))),0)</f>
        <v>0</v>
      </c>
      <c r="AD582" s="154">
        <f>AB582+1</f>
        <v>45717</v>
      </c>
      <c r="AE582" s="154">
        <f>AD582+30</f>
        <v>45747</v>
      </c>
      <c r="AF582" s="158">
        <f>IFERROR(IF(($R582-AE582)&gt;=0,0,IF(($S582-AD582)&lt;0,0,IF(AND(($S582-AE582)&gt;0,(AD582-$R582)&gt;0),$V582/365*(AE582-AD582+1),IF(AND(($S582-AE582)&lt;=0,(AD582-$R582)&gt;0),$V582/365*($S582-AD582+1),$V582/365*(AE582-$R582+1))))),0)</f>
        <v>0</v>
      </c>
      <c r="AG582" s="154">
        <f>AE582+1</f>
        <v>45748</v>
      </c>
      <c r="AH582" s="154">
        <f>AG582+29</f>
        <v>45777</v>
      </c>
      <c r="AI582" s="158">
        <f>IFERROR(IF(($R582-AH582)&gt;=0,0,IF(($S582-AG582)&lt;0,0,IF(AND(($S582-AH582)&gt;0,(AG582-$R582)&gt;0),$V582/365*(AH582-AG582+1),IF(AND(($S582-AH582)&lt;=0,(AG582-$R582)&gt;0),$V582/365*($S582-AG582+1),$V582/365*(AH582-$R582+1))))),0)</f>
        <v>0</v>
      </c>
      <c r="AJ582" s="154">
        <f>AH582+1</f>
        <v>45778</v>
      </c>
      <c r="AK582" s="154">
        <f>AJ582+30</f>
        <v>45808</v>
      </c>
      <c r="AL582" s="158">
        <f>IFERROR(IF(($R582-AK582)&gt;=0,0,IF(($S582-AJ582)&lt;0,0,IF(AND(($S582-AK582)&gt;0,(AJ582-$R582)&gt;0),$V582/365*(AK582-AJ582+1),IF(AND(($S582-AK582)&lt;=0,(AJ582-$R582)&gt;0),$V582/365*($S582-AJ582+1),$V582/365*(AK582-$R582+1))))),0)</f>
        <v>0</v>
      </c>
      <c r="AM582" s="154">
        <f>AK582+1</f>
        <v>45809</v>
      </c>
      <c r="AN582" s="154">
        <f>AM582+29</f>
        <v>45838</v>
      </c>
      <c r="AO582" s="158">
        <f>IFERROR(IF(($R582-AN582)&gt;=0,0,IF(($S582-AM582)&lt;0,0,IF(AND(($S582-AN582)&gt;0,(AM582-$R582)&gt;0),$V582/365*(AN582-AM582+1),IF(AND(($S582-AN582)&lt;=0,(AM582-$R582)&gt;0),$V582/365*($S582-AM582+1),$V582/365*(AN582-$R582+1))))),0)</f>
        <v>0</v>
      </c>
      <c r="AP582" s="154">
        <f>AN582+1</f>
        <v>45839</v>
      </c>
      <c r="AQ582" s="154">
        <f>AP582+30</f>
        <v>45869</v>
      </c>
      <c r="AR582" s="158">
        <f>IFERROR(IF(($R582-AQ582)&gt;=0,0,IF(($S582-AP582)&lt;0,0,IF(AND(($S582-AQ582)&gt;0,(AP582-$R582)&gt;0),$V582/365*(AQ582-AP582+1),IF(AND(($S582-AQ582)&lt;=0,(AP582-$R582)&gt;0),$V582/365*($S582-AP582+1),$V582/365*(AQ582-$R582+1))))),0)</f>
        <v>0</v>
      </c>
      <c r="AS582" s="154">
        <f>AQ582+1</f>
        <v>45870</v>
      </c>
      <c r="AT582" s="154">
        <f>AS582+30</f>
        <v>45900</v>
      </c>
      <c r="AU582" s="158">
        <f>IFERROR(IF(($R582-AT582)&gt;=0,0,IF(($S582-AS582)&lt;0,0,IF(AND(($S582-AT582)&gt;0,(AS582-$R582)&gt;0),$V582/365*(AT582-AS582+1),IF(AND(($S582-AT582)&lt;=0,(AS582-$R582)&gt;0),$V582/365*($S582-AS582+1),$V582/365*(AT582-$R582+1))))),0)</f>
        <v>0</v>
      </c>
      <c r="AV582" s="154">
        <f>AT582+1</f>
        <v>45901</v>
      </c>
      <c r="AW582" s="154">
        <f>AV582+29</f>
        <v>45930</v>
      </c>
      <c r="AX582" s="158">
        <f>IFERROR(IF(($R582-AW582)&gt;=0,0,IF(($S582-AV582)&lt;0,0,IF(AND(($S582-AW582)&gt;0,(AV582-$R582)&gt;0),$V582/365*(AW582-AV582+1),IF(AND(($S582-AW582)&lt;=0,(AV582-$R582)&gt;0),$V582/365*($S582-AV582+1),$V582/365*(AW582-$R582+1))))),0)</f>
        <v>0</v>
      </c>
      <c r="AY582" s="154">
        <f>AW582+1</f>
        <v>45931</v>
      </c>
      <c r="AZ582" s="154">
        <f>AY582+30</f>
        <v>45961</v>
      </c>
      <c r="BA582" s="158">
        <f>IFERROR(IF(($R582-AZ582)&gt;=0,0,IF(($S582-AY582)&lt;0,0,IF(AND(($S582-AZ582)&gt;0,(AY582-$R582)&gt;0),$V582/365*(AZ582-AY582+1),IF(AND(($S582-AZ582)&lt;=0,(AY582-$R582)&gt;0),$V582/365*($S582-AY582+1),$V582/365*(AZ582-$R582+1))))),0)</f>
        <v>0</v>
      </c>
      <c r="BB582" s="154">
        <f>AZ582+1</f>
        <v>45962</v>
      </c>
      <c r="BC582" s="154">
        <f>BB582+29</f>
        <v>45991</v>
      </c>
      <c r="BD582" s="158">
        <f>IFERROR(IF(($R582-BC582)&gt;=0,0,IF(($S582-BB582)&lt;0,0,IF(AND(($S582-BC582)&gt;0,(BB582-$R582)&gt;0),$V582/365*(BC582-BB582+1),IF(AND(($S582-BC582)&lt;=0,(BB582-$R582)&gt;0),$V582/365*($S582-BB582+1),$V582/365*(BC582-$R582+1))))),0)</f>
        <v>0</v>
      </c>
      <c r="BE582" s="154">
        <f>BC582+1</f>
        <v>45992</v>
      </c>
      <c r="BF582" s="154">
        <f>BE582+30</f>
        <v>46022</v>
      </c>
      <c r="BG582" s="158">
        <f>IFERROR(IF(($R582-BF582)&gt;=0,0,IF(($S582-BE582)&lt;0,0,IF(AND(($S582-BF582)&gt;0,(BE582-$R582)&gt;0),$V582/365*(BF582-BE582+1),IF(AND(($S582-BF582)&lt;=0,(BE582-$R582)&gt;0),$V582/365*($S582-BE582+1),$V582/365*(BF582-$R582+1))))),0)</f>
        <v>0</v>
      </c>
      <c r="BH582" s="154">
        <v>46023</v>
      </c>
      <c r="BI582" s="154">
        <f>BH582+30</f>
        <v>46053</v>
      </c>
      <c r="BJ582" s="158">
        <f>IFERROR(IF(($R582-BI582)&gt;=0,0,IF(($S582-BH582)&lt;0,0,IF(AND(($S582-BI582)&gt;0,(BH582-$R582)&gt;0),$V582/365*(BI582-BH582+1),IF(AND(($S582-BI582)&lt;=0,(BH582-$R582)&gt;0),$V582/365*($S582-BH582+1),$V582/365*(BI582-$R582+1))))),0)</f>
        <v>0</v>
      </c>
      <c r="BK582" s="154">
        <f>BI582+1</f>
        <v>46054</v>
      </c>
      <c r="BL582" s="154">
        <f>BK582+27</f>
        <v>46081</v>
      </c>
      <c r="BM582" s="158">
        <f>IFERROR(IF(($R582-BL582)&gt;=0,0,IF(($S582-BK582)&lt;0,0,IF(AND(($S582-BL582)&gt;0,(BK582-$R582)&gt;0),$V582/365*(BL582-BK582+1),IF(AND(($S582-BL582)&lt;=0,(BK582-$R582)&gt;0),$V582/365*($S582-BK582+1),$V582/365*(BL582-$R582+1))))),0)</f>
        <v>0</v>
      </c>
      <c r="BN582" s="154">
        <f>BL582+1</f>
        <v>46082</v>
      </c>
      <c r="BO582" s="154">
        <f>BN582+30</f>
        <v>46112</v>
      </c>
      <c r="BP582" s="158">
        <f>IFERROR(IF(($R582-BO582)&gt;=0,0,IF(($S582-BN582)&lt;0,0,IF(AND(($S582-BO582)&gt;0,(BN582-$R582)&gt;0),$V582/365*(BO582-BN582+1),IF(AND(($S582-BO582)&lt;=0,(BN582-$R582)&gt;0),$V582/365*($S582-BN582+1),$V582/365*(BO582-$R582+1))))),0)</f>
        <v>0</v>
      </c>
      <c r="BQ582" s="154">
        <f>BO582+1</f>
        <v>46113</v>
      </c>
      <c r="BR582" s="154">
        <f>BQ582+29</f>
        <v>46142</v>
      </c>
      <c r="BS582" s="158">
        <f>IFERROR(IF(($R582-BR582)&gt;=0,0,IF(($S582-BQ582)&lt;0,0,IF(AND(($S582-BR582)&gt;0,(BQ582-$R582)&gt;0),$V582/365*(BR582-BQ582+1),IF(AND(($S582-BR582)&lt;=0,(BQ582-$R582)&gt;0),$V582/365*($S582-BQ582+1),$V582/365*(BR582-$R582+1))))),0)</f>
        <v>0</v>
      </c>
      <c r="BT582" s="154">
        <f>BR582+1</f>
        <v>46143</v>
      </c>
      <c r="BU582" s="154">
        <f>BT582+30</f>
        <v>46173</v>
      </c>
      <c r="BV582" s="158">
        <f>IFERROR(IF(($R582-BU582)&gt;=0,0,IF(($S582-BT582)&lt;0,0,IF(AND(($S582-BU582)&gt;0,(BT582-$R582)&gt;0),$V582/365*(BU582-BT582+1),IF(AND(($S582-BU582)&lt;=0,(BT582-$R582)&gt;0),$V582/365*($S582-BT582+1),$V582/365*(BU582-$R582+1))))),0)</f>
        <v>0</v>
      </c>
      <c r="BW582" s="154">
        <f>BU582+1</f>
        <v>46174</v>
      </c>
      <c r="BX582" s="154">
        <f>BW582+29</f>
        <v>46203</v>
      </c>
      <c r="BY582" s="158">
        <f>IFERROR(IF(($R582-BX582)&gt;=0,0,IF(($S582-BW582)&lt;0,0,IF(AND(($S582-BX582)&gt;0,(BW582-$R582)&gt;0),$V582/365*(BX582-BW582+1),IF(AND(($S582-BX582)&lt;=0,(BW582-$R582)&gt;0),$V582/365*($S582-BW582+1),$V582/365*(BX582-$R582+1))))),0)</f>
        <v>0</v>
      </c>
      <c r="BZ582" s="154">
        <f>BX582+1</f>
        <v>46204</v>
      </c>
      <c r="CA582" s="154">
        <f>BZ582+30</f>
        <v>46234</v>
      </c>
      <c r="CB582" s="158">
        <f>IFERROR(IF(($R582-CA582)&gt;=0,0,IF(($S582-BZ582)&lt;0,0,IF(AND(($S582-CA582)&gt;0,(BZ582-$R582)&gt;0),$V582/365*(CA582-BZ582+1),IF(AND(($S582-CA582)&lt;=0,(BZ582-$R582)&gt;0),$V582/365*($S582-BZ582+1),$V582/365*(CA582-$R582+1))))),0)</f>
        <v>0</v>
      </c>
      <c r="CC582" s="154">
        <f>CA582+1</f>
        <v>46235</v>
      </c>
      <c r="CD582" s="154">
        <f>CC582+30</f>
        <v>46265</v>
      </c>
      <c r="CE582" s="158">
        <f>IFERROR(IF(($R582-CD582)&gt;=0,0,IF(($S582-CC582)&lt;0,0,IF(AND(($S582-CD582)&gt;0,(CC582-$R582)&gt;0),$V582/365*(CD582-CC582+1),IF(AND(($S582-CD582)&lt;=0,(CC582-$R582)&gt;0),$V582/365*($S582-CC582+1),$V582/365*(CD582-$R582+1))))),0)</f>
        <v>0</v>
      </c>
      <c r="CF582" s="154">
        <f>CD582+1</f>
        <v>46266</v>
      </c>
      <c r="CG582" s="154">
        <f>CF582+29</f>
        <v>46295</v>
      </c>
      <c r="CH582" s="158">
        <f>IFERROR(IF(($R582-CG582)&gt;=0,0,IF(($S582-CF582)&lt;0,0,IF(AND(($S582-CG582)&gt;0,(CF582-$R582)&gt;0),$V582/365*(CG582-CF582+1),IF(AND(($S582-CG582)&lt;=0,(CF582-$R582)&gt;0),$V582/365*($S582-CF582+1),$V582/365*(CG582-$R582+1))))),0)</f>
        <v>0</v>
      </c>
      <c r="CI582" s="154">
        <f>CG582+1</f>
        <v>46296</v>
      </c>
      <c r="CJ582" s="154">
        <f>CI582+30</f>
        <v>46326</v>
      </c>
      <c r="CK582" s="158">
        <f>IFERROR(IF(($R582-CJ582)&gt;=0,0,IF(($S582-CI582)&lt;0,0,IF(AND(($S582-CJ582)&gt;0,(CI582-$R582)&gt;0),$V582/365*(CJ582-CI582+1),IF(AND(($S582-CJ582)&lt;=0,(CI582-$R582)&gt;0),$V582/365*($S582-CI582+1),$V582/365*(CJ582-$R582+1))))),0)</f>
        <v>0</v>
      </c>
      <c r="CL582" s="154">
        <f>CJ582+1</f>
        <v>46327</v>
      </c>
      <c r="CM582" s="154">
        <f>CL582+29</f>
        <v>46356</v>
      </c>
      <c r="CN582" s="158">
        <f>IFERROR(IF(($R582-CM582)&gt;=0,0,IF(($S582-CL582)&lt;0,0,IF(AND(($S582-CM582)&gt;0,(CL582-$R582)&gt;0),$V582/365*(CM582-CL582+1),IF(AND(($S582-CM582)&lt;=0,(CL582-$R582)&gt;0),$V582/365*($S582-CL582+1),$V582/365*(CM582-$R582+1))))),0)</f>
        <v>0</v>
      </c>
      <c r="CO582" s="154">
        <f>CM582+1</f>
        <v>46357</v>
      </c>
      <c r="CP582" s="154">
        <f>CO582+30</f>
        <v>46387</v>
      </c>
      <c r="CQ582" s="158">
        <f>IFERROR(IF(($R582-CP582)&gt;=0,0,IF(($S582-CO582)&lt;0,0,IF(AND(($S582-CP582)&gt;0,(CO582-$R582)&gt;0),$V582/365*(CP582-CO582+1),IF(AND(($S582-CP582)&lt;=0,(CO582-$R582)&gt;0),$V582/365*($S582-CO582+1),$V582/365*(CP582-$R582+1))))),0)</f>
        <v>0</v>
      </c>
    </row>
    <row r="583" s="80" customFormat="1" ht="24" customHeight="1" outlineLevel="2" spans="1:95">
      <c r="A583" s="119"/>
      <c r="B583" s="120"/>
      <c r="C583" s="121"/>
      <c r="D583" s="119"/>
      <c r="E583" s="120"/>
      <c r="F583" s="120"/>
      <c r="G583" s="120"/>
      <c r="H583" s="122"/>
      <c r="I583" s="122"/>
      <c r="J583" s="122">
        <f>Z583+AC583+AF583+AI583+AL583+AO583+AR583+AU583+AX583+BA583+BD583+BG583</f>
        <v>0</v>
      </c>
      <c r="K583" s="122">
        <f>K582+1</f>
        <v>4</v>
      </c>
      <c r="L583" s="147"/>
      <c r="M583" s="148">
        <f>IFERROR(VLOOKUP($L583,'2-2 引出数据_合同数据仓库'!$B$2:$BP$10000,3,FALSE),0)</f>
        <v>0</v>
      </c>
      <c r="N583" s="122"/>
      <c r="O583" s="148">
        <f>IFERROR(VLOOKUP((LEFT(VLOOKUP($L583,'2-2 引出数据_合同数据仓库'!$B$2:$BP$10000,64,FALSE),15)&amp;(RIGHT(VLOOKUP($L583,'2-2 引出数据_合同数据仓库'!$B$2:$BP$10000,64,FALSE),4)+1)),'2-2 引出数据_合同数据仓库'!$B$2:$BP$10000,3,FALSE),0)</f>
        <v>0</v>
      </c>
      <c r="P583" s="122"/>
      <c r="Q583" s="122">
        <f>IFERROR(VLOOKUP($L583,'2-2 引出数据_合同数据仓库'!$B$2:$BP$10000,28,FALSE),0)</f>
        <v>0</v>
      </c>
      <c r="R583" s="122">
        <f>IFERROR(VLOOKUP($L583,'2-2 引出数据_合同数据仓库'!$B$2:$BP$10000,29,FALSE),0)</f>
        <v>0</v>
      </c>
      <c r="S583" s="122">
        <f>IFERROR(VLOOKUP($L583,'2-2 引出数据_合同数据仓库'!$B$2:$BP$10000,4,FALSE),0)</f>
        <v>0</v>
      </c>
      <c r="T583" s="122"/>
      <c r="U583" s="122">
        <f>IFERROR(VLOOKUP($L583,'2-2 引出数据_合同数据仓库'!$B$2:$BP$10000,15,FALSE),0)</f>
        <v>0</v>
      </c>
      <c r="V583" s="122">
        <f>U583/(S583-R583+1)*365</f>
        <v>0</v>
      </c>
      <c r="W583" s="122"/>
      <c r="X583" s="154">
        <v>45658</v>
      </c>
      <c r="Y583" s="154">
        <f>X583+30</f>
        <v>45688</v>
      </c>
      <c r="Z583" s="158">
        <f>IFERROR(IF(($R583-Y583)&gt;=0,0,IF(($S583-X583)&lt;0,0,IF(AND(($S583-Y583)&gt;0,(X583-$R583)&gt;0),$V583/365*(Y583-X583+1),IF(AND(($S583-Y583)&lt;=0,(X583-$R583)&gt;0),$V583/365*($S583-X583+1),$V583/365*(Y583-$R583+1))))),0)</f>
        <v>0</v>
      </c>
      <c r="AA583" s="154">
        <f>Y583+1</f>
        <v>45689</v>
      </c>
      <c r="AB583" s="154">
        <f>AA583+27</f>
        <v>45716</v>
      </c>
      <c r="AC583" s="158">
        <f>IFERROR(IF(($R583-AB583)&gt;=0,0,IF(($S583-AA583)&lt;0,0,IF(AND(($S583-AB583)&gt;0,(AA583-$R583)&gt;0),$V583/365*(AB583-AA583+1),IF(AND(($S583-AB583)&lt;=0,(AA583-$R583)&gt;0),$V583/365*($S583-AA583+1),$V583/365*(AB583-$R583+1))))),0)</f>
        <v>0</v>
      </c>
      <c r="AD583" s="154">
        <f>AB583+1</f>
        <v>45717</v>
      </c>
      <c r="AE583" s="154">
        <f>AD583+30</f>
        <v>45747</v>
      </c>
      <c r="AF583" s="158">
        <f>IFERROR(IF(($R583-AE583)&gt;=0,0,IF(($S583-AD583)&lt;0,0,IF(AND(($S583-AE583)&gt;0,(AD583-$R583)&gt;0),$V583/365*(AE583-AD583+1),IF(AND(($S583-AE583)&lt;=0,(AD583-$R583)&gt;0),$V583/365*($S583-AD583+1),$V583/365*(AE583-$R583+1))))),0)</f>
        <v>0</v>
      </c>
      <c r="AG583" s="154">
        <f>AE583+1</f>
        <v>45748</v>
      </c>
      <c r="AH583" s="154">
        <f>AG583+29</f>
        <v>45777</v>
      </c>
      <c r="AI583" s="158">
        <f>IFERROR(IF(($R583-AH583)&gt;=0,0,IF(($S583-AG583)&lt;0,0,IF(AND(($S583-AH583)&gt;0,(AG583-$R583)&gt;0),$V583/365*(AH583-AG583+1),IF(AND(($S583-AH583)&lt;=0,(AG583-$R583)&gt;0),$V583/365*($S583-AG583+1),$V583/365*(AH583-$R583+1))))),0)</f>
        <v>0</v>
      </c>
      <c r="AJ583" s="154">
        <f>AH583+1</f>
        <v>45778</v>
      </c>
      <c r="AK583" s="154">
        <f>AJ583+30</f>
        <v>45808</v>
      </c>
      <c r="AL583" s="158">
        <f>IFERROR(IF(($R583-AK583)&gt;=0,0,IF(($S583-AJ583)&lt;0,0,IF(AND(($S583-AK583)&gt;0,(AJ583-$R583)&gt;0),$V583/365*(AK583-AJ583+1),IF(AND(($S583-AK583)&lt;=0,(AJ583-$R583)&gt;0),$V583/365*($S583-AJ583+1),$V583/365*(AK583-$R583+1))))),0)</f>
        <v>0</v>
      </c>
      <c r="AM583" s="154">
        <f>AK583+1</f>
        <v>45809</v>
      </c>
      <c r="AN583" s="154">
        <f>AM583+29</f>
        <v>45838</v>
      </c>
      <c r="AO583" s="158">
        <f>IFERROR(IF(($R583-AN583)&gt;=0,0,IF(($S583-AM583)&lt;0,0,IF(AND(($S583-AN583)&gt;0,(AM583-$R583)&gt;0),$V583/365*(AN583-AM583+1),IF(AND(($S583-AN583)&lt;=0,(AM583-$R583)&gt;0),$V583/365*($S583-AM583+1),$V583/365*(AN583-$R583+1))))),0)</f>
        <v>0</v>
      </c>
      <c r="AP583" s="154">
        <f>AN583+1</f>
        <v>45839</v>
      </c>
      <c r="AQ583" s="154">
        <f>AP583+30</f>
        <v>45869</v>
      </c>
      <c r="AR583" s="158">
        <f>IFERROR(IF(($R583-AQ583)&gt;=0,0,IF(($S583-AP583)&lt;0,0,IF(AND(($S583-AQ583)&gt;0,(AP583-$R583)&gt;0),$V583/365*(AQ583-AP583+1),IF(AND(($S583-AQ583)&lt;=0,(AP583-$R583)&gt;0),$V583/365*($S583-AP583+1),$V583/365*(AQ583-$R583+1))))),0)</f>
        <v>0</v>
      </c>
      <c r="AS583" s="154">
        <f>AQ583+1</f>
        <v>45870</v>
      </c>
      <c r="AT583" s="154">
        <f>AS583+30</f>
        <v>45900</v>
      </c>
      <c r="AU583" s="158">
        <f>IFERROR(IF(($R583-AT583)&gt;=0,0,IF(($S583-AS583)&lt;0,0,IF(AND(($S583-AT583)&gt;0,(AS583-$R583)&gt;0),$V583/365*(AT583-AS583+1),IF(AND(($S583-AT583)&lt;=0,(AS583-$R583)&gt;0),$V583/365*($S583-AS583+1),$V583/365*(AT583-$R583+1))))),0)</f>
        <v>0</v>
      </c>
      <c r="AV583" s="154">
        <f>AT583+1</f>
        <v>45901</v>
      </c>
      <c r="AW583" s="154">
        <f>AV583+29</f>
        <v>45930</v>
      </c>
      <c r="AX583" s="158">
        <f>IFERROR(IF(($R583-AW583)&gt;=0,0,IF(($S583-AV583)&lt;0,0,IF(AND(($S583-AW583)&gt;0,(AV583-$R583)&gt;0),$V583/365*(AW583-AV583+1),IF(AND(($S583-AW583)&lt;=0,(AV583-$R583)&gt;0),$V583/365*($S583-AV583+1),$V583/365*(AW583-$R583+1))))),0)</f>
        <v>0</v>
      </c>
      <c r="AY583" s="154">
        <f>AW583+1</f>
        <v>45931</v>
      </c>
      <c r="AZ583" s="154">
        <f>AY583+30</f>
        <v>45961</v>
      </c>
      <c r="BA583" s="158">
        <f>IFERROR(IF(($R583-AZ583)&gt;=0,0,IF(($S583-AY583)&lt;0,0,IF(AND(($S583-AZ583)&gt;0,(AY583-$R583)&gt;0),$V583/365*(AZ583-AY583+1),IF(AND(($S583-AZ583)&lt;=0,(AY583-$R583)&gt;0),$V583/365*($S583-AY583+1),$V583/365*(AZ583-$R583+1))))),0)</f>
        <v>0</v>
      </c>
      <c r="BB583" s="154">
        <f>AZ583+1</f>
        <v>45962</v>
      </c>
      <c r="BC583" s="154">
        <f>BB583+29</f>
        <v>45991</v>
      </c>
      <c r="BD583" s="158">
        <f>IFERROR(IF(($R583-BC583)&gt;=0,0,IF(($S583-BB583)&lt;0,0,IF(AND(($S583-BC583)&gt;0,(BB583-$R583)&gt;0),$V583/365*(BC583-BB583+1),IF(AND(($S583-BC583)&lt;=0,(BB583-$R583)&gt;0),$V583/365*($S583-BB583+1),$V583/365*(BC583-$R583+1))))),0)</f>
        <v>0</v>
      </c>
      <c r="BE583" s="154">
        <f>BC583+1</f>
        <v>45992</v>
      </c>
      <c r="BF583" s="154">
        <f>BE583+30</f>
        <v>46022</v>
      </c>
      <c r="BG583" s="158">
        <f>IFERROR(IF(($R583-BF583)&gt;=0,0,IF(($S583-BE583)&lt;0,0,IF(AND(($S583-BF583)&gt;0,(BE583-$R583)&gt;0),$V583/365*(BF583-BE583+1),IF(AND(($S583-BF583)&lt;=0,(BE583-$R583)&gt;0),$V583/365*($S583-BE583+1),$V583/365*(BF583-$R583+1))))),0)</f>
        <v>0</v>
      </c>
      <c r="BH583" s="154">
        <v>46023</v>
      </c>
      <c r="BI583" s="154">
        <f>BH583+30</f>
        <v>46053</v>
      </c>
      <c r="BJ583" s="158">
        <f>IFERROR(IF(($R583-BI583)&gt;=0,0,IF(($S583-BH583)&lt;0,0,IF(AND(($S583-BI583)&gt;0,(BH583-$R583)&gt;0),$V583/365*(BI583-BH583+1),IF(AND(($S583-BI583)&lt;=0,(BH583-$R583)&gt;0),$V583/365*($S583-BH583+1),$V583/365*(BI583-$R583+1))))),0)</f>
        <v>0</v>
      </c>
      <c r="BK583" s="154">
        <f>BI583+1</f>
        <v>46054</v>
      </c>
      <c r="BL583" s="154">
        <f>BK583+27</f>
        <v>46081</v>
      </c>
      <c r="BM583" s="158">
        <f>IFERROR(IF(($R583-BL583)&gt;=0,0,IF(($S583-BK583)&lt;0,0,IF(AND(($S583-BL583)&gt;0,(BK583-$R583)&gt;0),$V583/365*(BL583-BK583+1),IF(AND(($S583-BL583)&lt;=0,(BK583-$R583)&gt;0),$V583/365*($S583-BK583+1),$V583/365*(BL583-$R583+1))))),0)</f>
        <v>0</v>
      </c>
      <c r="BN583" s="154">
        <f>BL583+1</f>
        <v>46082</v>
      </c>
      <c r="BO583" s="154">
        <f>BN583+30</f>
        <v>46112</v>
      </c>
      <c r="BP583" s="158">
        <f>IFERROR(IF(($R583-BO583)&gt;=0,0,IF(($S583-BN583)&lt;0,0,IF(AND(($S583-BO583)&gt;0,(BN583-$R583)&gt;0),$V583/365*(BO583-BN583+1),IF(AND(($S583-BO583)&lt;=0,(BN583-$R583)&gt;0),$V583/365*($S583-BN583+1),$V583/365*(BO583-$R583+1))))),0)</f>
        <v>0</v>
      </c>
      <c r="BQ583" s="154">
        <f>BO583+1</f>
        <v>46113</v>
      </c>
      <c r="BR583" s="154">
        <f>BQ583+29</f>
        <v>46142</v>
      </c>
      <c r="BS583" s="158">
        <f>IFERROR(IF(($R583-BR583)&gt;=0,0,IF(($S583-BQ583)&lt;0,0,IF(AND(($S583-BR583)&gt;0,(BQ583-$R583)&gt;0),$V583/365*(BR583-BQ583+1),IF(AND(($S583-BR583)&lt;=0,(BQ583-$R583)&gt;0),$V583/365*($S583-BQ583+1),$V583/365*(BR583-$R583+1))))),0)</f>
        <v>0</v>
      </c>
      <c r="BT583" s="154">
        <f>BR583+1</f>
        <v>46143</v>
      </c>
      <c r="BU583" s="154">
        <f>BT583+30</f>
        <v>46173</v>
      </c>
      <c r="BV583" s="158">
        <f>IFERROR(IF(($R583-BU583)&gt;=0,0,IF(($S583-BT583)&lt;0,0,IF(AND(($S583-BU583)&gt;0,(BT583-$R583)&gt;0),$V583/365*(BU583-BT583+1),IF(AND(($S583-BU583)&lt;=0,(BT583-$R583)&gt;0),$V583/365*($S583-BT583+1),$V583/365*(BU583-$R583+1))))),0)</f>
        <v>0</v>
      </c>
      <c r="BW583" s="154">
        <f>BU583+1</f>
        <v>46174</v>
      </c>
      <c r="BX583" s="154">
        <f>BW583+29</f>
        <v>46203</v>
      </c>
      <c r="BY583" s="158">
        <f>IFERROR(IF(($R583-BX583)&gt;=0,0,IF(($S583-BW583)&lt;0,0,IF(AND(($S583-BX583)&gt;0,(BW583-$R583)&gt;0),$V583/365*(BX583-BW583+1),IF(AND(($S583-BX583)&lt;=0,(BW583-$R583)&gt;0),$V583/365*($S583-BW583+1),$V583/365*(BX583-$R583+1))))),0)</f>
        <v>0</v>
      </c>
      <c r="BZ583" s="154">
        <f>BX583+1</f>
        <v>46204</v>
      </c>
      <c r="CA583" s="154">
        <f>BZ583+30</f>
        <v>46234</v>
      </c>
      <c r="CB583" s="158">
        <f>IFERROR(IF(($R583-CA583)&gt;=0,0,IF(($S583-BZ583)&lt;0,0,IF(AND(($S583-CA583)&gt;0,(BZ583-$R583)&gt;0),$V583/365*(CA583-BZ583+1),IF(AND(($S583-CA583)&lt;=0,(BZ583-$R583)&gt;0),$V583/365*($S583-BZ583+1),$V583/365*(CA583-$R583+1))))),0)</f>
        <v>0</v>
      </c>
      <c r="CC583" s="154">
        <f>CA583+1</f>
        <v>46235</v>
      </c>
      <c r="CD583" s="154">
        <f>CC583+30</f>
        <v>46265</v>
      </c>
      <c r="CE583" s="158">
        <f>IFERROR(IF(($R583-CD583)&gt;=0,0,IF(($S583-CC583)&lt;0,0,IF(AND(($S583-CD583)&gt;0,(CC583-$R583)&gt;0),$V583/365*(CD583-CC583+1),IF(AND(($S583-CD583)&lt;=0,(CC583-$R583)&gt;0),$V583/365*($S583-CC583+1),$V583/365*(CD583-$R583+1))))),0)</f>
        <v>0</v>
      </c>
      <c r="CF583" s="154">
        <f>CD583+1</f>
        <v>46266</v>
      </c>
      <c r="CG583" s="154">
        <f>CF583+29</f>
        <v>46295</v>
      </c>
      <c r="CH583" s="158">
        <f>IFERROR(IF(($R583-CG583)&gt;=0,0,IF(($S583-CF583)&lt;0,0,IF(AND(($S583-CG583)&gt;0,(CF583-$R583)&gt;0),$V583/365*(CG583-CF583+1),IF(AND(($S583-CG583)&lt;=0,(CF583-$R583)&gt;0),$V583/365*($S583-CF583+1),$V583/365*(CG583-$R583+1))))),0)</f>
        <v>0</v>
      </c>
      <c r="CI583" s="154">
        <f>CG583+1</f>
        <v>46296</v>
      </c>
      <c r="CJ583" s="154">
        <f>CI583+30</f>
        <v>46326</v>
      </c>
      <c r="CK583" s="158">
        <f>IFERROR(IF(($R583-CJ583)&gt;=0,0,IF(($S583-CI583)&lt;0,0,IF(AND(($S583-CJ583)&gt;0,(CI583-$R583)&gt;0),$V583/365*(CJ583-CI583+1),IF(AND(($S583-CJ583)&lt;=0,(CI583-$R583)&gt;0),$V583/365*($S583-CI583+1),$V583/365*(CJ583-$R583+1))))),0)</f>
        <v>0</v>
      </c>
      <c r="CL583" s="154">
        <f>CJ583+1</f>
        <v>46327</v>
      </c>
      <c r="CM583" s="154">
        <f>CL583+29</f>
        <v>46356</v>
      </c>
      <c r="CN583" s="158">
        <f>IFERROR(IF(($R583-CM583)&gt;=0,0,IF(($S583-CL583)&lt;0,0,IF(AND(($S583-CM583)&gt;0,(CL583-$R583)&gt;0),$V583/365*(CM583-CL583+1),IF(AND(($S583-CM583)&lt;=0,(CL583-$R583)&gt;0),$V583/365*($S583-CL583+1),$V583/365*(CM583-$R583+1))))),0)</f>
        <v>0</v>
      </c>
      <c r="CO583" s="154">
        <f>CM583+1</f>
        <v>46357</v>
      </c>
      <c r="CP583" s="154">
        <f>CO583+30</f>
        <v>46387</v>
      </c>
      <c r="CQ583" s="158">
        <f>IFERROR(IF(($R583-CP583)&gt;=0,0,IF(($S583-CO583)&lt;0,0,IF(AND(($S583-CP583)&gt;0,(CO583-$R583)&gt;0),$V583/365*(CP583-CO583+1),IF(AND(($S583-CP583)&lt;=0,(CO583-$R583)&gt;0),$V583/365*($S583-CO583+1),$V583/365*(CP583-$R583+1))))),0)</f>
        <v>0</v>
      </c>
    </row>
    <row r="584" s="80" customFormat="1" ht="24" customHeight="1" outlineLevel="4" spans="1:95">
      <c r="A584" s="123" t="s">
        <v>2814</v>
      </c>
      <c r="B584" s="124"/>
      <c r="C584" s="124"/>
      <c r="D584" s="124"/>
      <c r="E584" s="124"/>
      <c r="F584" s="124"/>
      <c r="G584" s="125"/>
      <c r="H584" s="126"/>
      <c r="I584" s="126"/>
      <c r="J584" s="126"/>
      <c r="K584" s="126"/>
      <c r="L584" s="149"/>
      <c r="M584" s="149"/>
      <c r="N584" s="149"/>
      <c r="O584" s="149"/>
      <c r="P584" s="126"/>
      <c r="Q584" s="126"/>
      <c r="R584" s="126"/>
      <c r="S584" s="126"/>
      <c r="T584" s="126"/>
      <c r="U584" s="126"/>
      <c r="V584" s="126"/>
      <c r="W584" s="126"/>
      <c r="X584" s="126"/>
      <c r="Y584" s="126"/>
      <c r="Z584" s="126"/>
      <c r="AA584" s="126"/>
      <c r="AB584" s="126"/>
      <c r="AC584" s="126"/>
      <c r="AD584" s="126"/>
      <c r="AE584" s="126"/>
      <c r="AF584" s="126"/>
      <c r="AG584" s="126"/>
      <c r="AH584" s="126"/>
      <c r="AI584" s="126"/>
      <c r="AJ584" s="126"/>
      <c r="AK584" s="126"/>
      <c r="AL584" s="126"/>
      <c r="AM584" s="126"/>
      <c r="AN584" s="126"/>
      <c r="AO584" s="126"/>
      <c r="AP584" s="126"/>
      <c r="AQ584" s="126"/>
      <c r="AR584" s="126"/>
      <c r="AS584" s="126"/>
      <c r="AT584" s="126"/>
      <c r="AU584" s="126"/>
      <c r="AV584" s="126"/>
      <c r="AW584" s="126"/>
      <c r="AX584" s="126"/>
      <c r="AY584" s="126"/>
      <c r="AZ584" s="126"/>
      <c r="BA584" s="126"/>
      <c r="BB584" s="126"/>
      <c r="BC584" s="126"/>
      <c r="BD584" s="126"/>
      <c r="BE584" s="126"/>
      <c r="BF584" s="126"/>
      <c r="BG584" s="126"/>
      <c r="BH584" s="126"/>
      <c r="BI584" s="126"/>
      <c r="BJ584" s="126"/>
      <c r="BK584" s="126"/>
      <c r="BL584" s="126"/>
      <c r="BM584" s="126"/>
      <c r="BN584" s="126"/>
      <c r="BO584" s="126"/>
      <c r="BP584" s="126"/>
      <c r="BQ584" s="126"/>
      <c r="BR584" s="126"/>
      <c r="BS584" s="126"/>
      <c r="BT584" s="126"/>
      <c r="BU584" s="126"/>
      <c r="BV584" s="126"/>
      <c r="BW584" s="126"/>
      <c r="BX584" s="126"/>
      <c r="BY584" s="126"/>
      <c r="BZ584" s="126"/>
      <c r="CA584" s="126"/>
      <c r="CB584" s="126"/>
      <c r="CC584" s="126"/>
      <c r="CD584" s="126"/>
      <c r="CE584" s="126"/>
      <c r="CF584" s="126"/>
      <c r="CG584" s="126"/>
      <c r="CH584" s="126"/>
      <c r="CI584" s="126"/>
      <c r="CJ584" s="126"/>
      <c r="CK584" s="126"/>
      <c r="CL584" s="126"/>
      <c r="CM584" s="126"/>
      <c r="CN584" s="126"/>
      <c r="CO584" s="126"/>
      <c r="CP584" s="126"/>
      <c r="CQ584" s="126"/>
    </row>
    <row r="585" ht="24" customHeight="1" outlineLevel="1" spans="1:95">
      <c r="A585" s="22"/>
      <c r="B585" s="109" t="s">
        <v>792</v>
      </c>
      <c r="C585" s="110" t="s">
        <v>2280</v>
      </c>
      <c r="D585" s="22" t="s">
        <v>2281</v>
      </c>
      <c r="E585" s="109"/>
      <c r="F585" s="109"/>
      <c r="G585" s="109"/>
      <c r="H585" s="111">
        <f>X585+AA585+AD585+AG585+AJ585+AM585+AP585+AS585+AV585+AY585+BB585+BE585</f>
        <v>0</v>
      </c>
      <c r="I585" s="111">
        <f>Y585+AB585+AE585+AH585+AK585+AN585+AQ585+AT585+AW585+AZ585+BC585+BF585</f>
        <v>0</v>
      </c>
      <c r="J585" s="111">
        <f>Z585+AC585+AF585+AI585+AL585+AO585+AR585+AU585+AX585+BA585+BD585+BG585</f>
        <v>0</v>
      </c>
      <c r="K585" s="111"/>
      <c r="L585" s="144"/>
      <c r="M585" s="144"/>
      <c r="N585" s="144"/>
      <c r="O585" s="144"/>
      <c r="P585" s="111"/>
      <c r="Q585" s="111"/>
      <c r="R585" s="111"/>
      <c r="S585" s="111"/>
      <c r="T585" s="111"/>
      <c r="U585" s="111"/>
      <c r="V585" s="111"/>
      <c r="W585" s="111"/>
      <c r="X585" s="111">
        <f>VLOOKUP($C585,'1 预算编制表单'!$C:$BJ,27,FALSE)</f>
        <v>0</v>
      </c>
      <c r="Y585" s="111">
        <f>X585-Z585</f>
        <v>0</v>
      </c>
      <c r="Z585" s="111">
        <f>SUM(Z586:Z590)</f>
        <v>0</v>
      </c>
      <c r="AA585" s="111">
        <f>VLOOKUP($C585,'1 预算编制表单'!$C:$BJ,30,FALSE)</f>
        <v>0</v>
      </c>
      <c r="AB585" s="111">
        <f>AA585-AC585</f>
        <v>0</v>
      </c>
      <c r="AC585" s="111">
        <f>SUM(AC586:AC590)</f>
        <v>0</v>
      </c>
      <c r="AD585" s="111">
        <f>VLOOKUP($C585,'1 预算编制表单'!$C:$BJ,33,FALSE)</f>
        <v>0</v>
      </c>
      <c r="AE585" s="111">
        <f>AD585-AF585</f>
        <v>0</v>
      </c>
      <c r="AF585" s="111">
        <f>SUM(AF586:AF590)</f>
        <v>0</v>
      </c>
      <c r="AG585" s="111">
        <f>VLOOKUP($C585,'1 预算编制表单'!$C:$BJ,36,FALSE)</f>
        <v>0</v>
      </c>
      <c r="AH585" s="111">
        <f>AG585-AI585</f>
        <v>0</v>
      </c>
      <c r="AI585" s="111">
        <f>SUM(AI586:AI590)</f>
        <v>0</v>
      </c>
      <c r="AJ585" s="111">
        <f>VLOOKUP($C585,'1 预算编制表单'!$C:$BJ,39,FALSE)</f>
        <v>0</v>
      </c>
      <c r="AK585" s="111">
        <f>AJ585-AL585</f>
        <v>0</v>
      </c>
      <c r="AL585" s="111">
        <f>SUM(AL586:AL590)</f>
        <v>0</v>
      </c>
      <c r="AM585" s="111">
        <f>VLOOKUP($C585,'1 预算编制表单'!$C:$BJ,42,FALSE)</f>
        <v>0</v>
      </c>
      <c r="AN585" s="111">
        <f>AM585-AO585</f>
        <v>0</v>
      </c>
      <c r="AO585" s="111">
        <f>SUM(AO586:AO590)</f>
        <v>0</v>
      </c>
      <c r="AP585" s="111">
        <f>VLOOKUP($C585,'1 预算编制表单'!$C:$BJ,45,FALSE)</f>
        <v>0</v>
      </c>
      <c r="AQ585" s="111">
        <f>AP585-AR585</f>
        <v>0</v>
      </c>
      <c r="AR585" s="111">
        <f>SUM(AR586:AR590)</f>
        <v>0</v>
      </c>
      <c r="AS585" s="111">
        <f>VLOOKUP($C585,'1 预算编制表单'!$C:$BJ,48,FALSE)</f>
        <v>0</v>
      </c>
      <c r="AT585" s="111">
        <f>AS585-AU585</f>
        <v>0</v>
      </c>
      <c r="AU585" s="111">
        <f>SUM(AU586:AU590)</f>
        <v>0</v>
      </c>
      <c r="AV585" s="111">
        <f>VLOOKUP($C585,'1 预算编制表单'!$C:$BJ,51,FALSE)</f>
        <v>0</v>
      </c>
      <c r="AW585" s="111">
        <f>AV585-AX585</f>
        <v>0</v>
      </c>
      <c r="AX585" s="111">
        <f>SUM(AX586:AX590)</f>
        <v>0</v>
      </c>
      <c r="AY585" s="111">
        <f>VLOOKUP($C585,'1 预算编制表单'!$C:$BJ,54,FALSE)</f>
        <v>0</v>
      </c>
      <c r="AZ585" s="111">
        <f>AY585-BA585</f>
        <v>0</v>
      </c>
      <c r="BA585" s="111">
        <f>SUM(BA586:BA590)</f>
        <v>0</v>
      </c>
      <c r="BB585" s="111">
        <f>VLOOKUP($C585,'1 预算编制表单'!$C:$BJ,57,FALSE)</f>
        <v>0</v>
      </c>
      <c r="BC585" s="111">
        <f>BB585-BD585</f>
        <v>0</v>
      </c>
      <c r="BD585" s="111">
        <f>SUM(BD586:BD590)</f>
        <v>0</v>
      </c>
      <c r="BE585" s="111">
        <f>VLOOKUP($C585,'1 预算编制表单'!$C:$BJ,60,FALSE)</f>
        <v>0</v>
      </c>
      <c r="BF585" s="111">
        <f>BE585-BG585</f>
        <v>0</v>
      </c>
      <c r="BG585" s="111">
        <f>SUM(BG586:BG590)</f>
        <v>0</v>
      </c>
      <c r="BH585" s="111">
        <f>VLOOKUP($C585,'1 预算编制表单'!$C:$BJ,27,FALSE)</f>
        <v>0</v>
      </c>
      <c r="BI585" s="111">
        <f>BH585-BJ585</f>
        <v>0</v>
      </c>
      <c r="BJ585" s="111">
        <f>SUM(BJ586:BJ590)</f>
        <v>0</v>
      </c>
      <c r="BK585" s="111">
        <f>VLOOKUP($C585,'1 预算编制表单'!$C:$BJ,30,FALSE)</f>
        <v>0</v>
      </c>
      <c r="BL585" s="111">
        <f>BK585-BM585</f>
        <v>0</v>
      </c>
      <c r="BM585" s="111">
        <f>SUM(BM586:BM590)</f>
        <v>0</v>
      </c>
      <c r="BN585" s="111">
        <f>VLOOKUP($C585,'1 预算编制表单'!$C:$BJ,33,FALSE)</f>
        <v>0</v>
      </c>
      <c r="BO585" s="111">
        <f>BN585-BP585</f>
        <v>0</v>
      </c>
      <c r="BP585" s="111">
        <f>SUM(BP586:BP590)</f>
        <v>0</v>
      </c>
      <c r="BQ585" s="111">
        <f>VLOOKUP($C585,'1 预算编制表单'!$C:$BJ,36,FALSE)</f>
        <v>0</v>
      </c>
      <c r="BR585" s="111">
        <f>BQ585-BS585</f>
        <v>0</v>
      </c>
      <c r="BS585" s="111">
        <f>SUM(BS586:BS590)</f>
        <v>0</v>
      </c>
      <c r="BT585" s="111">
        <f>VLOOKUP($C585,'1 预算编制表单'!$C:$BJ,39,FALSE)</f>
        <v>0</v>
      </c>
      <c r="BU585" s="111">
        <f>BT585-BV585</f>
        <v>0</v>
      </c>
      <c r="BV585" s="111">
        <f>SUM(BV586:BV590)</f>
        <v>0</v>
      </c>
      <c r="BW585" s="111">
        <f>VLOOKUP($C585,'1 预算编制表单'!$C:$BJ,42,FALSE)</f>
        <v>0</v>
      </c>
      <c r="BX585" s="111">
        <f>BW585-BY585</f>
        <v>0</v>
      </c>
      <c r="BY585" s="111">
        <f>SUM(BY586:BY590)</f>
        <v>0</v>
      </c>
      <c r="BZ585" s="111">
        <f>VLOOKUP($C585,'1 预算编制表单'!$C:$BJ,45,FALSE)</f>
        <v>0</v>
      </c>
      <c r="CA585" s="111">
        <f>BZ585-CB585</f>
        <v>0</v>
      </c>
      <c r="CB585" s="111">
        <f>SUM(CB586:CB590)</f>
        <v>0</v>
      </c>
      <c r="CC585" s="111">
        <f>VLOOKUP($C585,'1 预算编制表单'!$C:$BJ,48,FALSE)</f>
        <v>0</v>
      </c>
      <c r="CD585" s="111">
        <f>CC585-CE585</f>
        <v>0</v>
      </c>
      <c r="CE585" s="111">
        <f>SUM(CE586:CE590)</f>
        <v>0</v>
      </c>
      <c r="CF585" s="111">
        <f>VLOOKUP($C585,'1 预算编制表单'!$C:$BJ,51,FALSE)</f>
        <v>0</v>
      </c>
      <c r="CG585" s="111">
        <f>CF585-CH585</f>
        <v>0</v>
      </c>
      <c r="CH585" s="111">
        <f>SUM(CH586:CH590)</f>
        <v>0</v>
      </c>
      <c r="CI585" s="111">
        <f>VLOOKUP($C585,'1 预算编制表单'!$C:$BJ,54,FALSE)</f>
        <v>0</v>
      </c>
      <c r="CJ585" s="111">
        <f>CI585-CK585</f>
        <v>0</v>
      </c>
      <c r="CK585" s="111">
        <f>SUM(CK586:CK590)</f>
        <v>0</v>
      </c>
      <c r="CL585" s="111">
        <f>VLOOKUP($C585,'1 预算编制表单'!$C:$BJ,57,FALSE)</f>
        <v>0</v>
      </c>
      <c r="CM585" s="111">
        <f>CL585-CN585</f>
        <v>0</v>
      </c>
      <c r="CN585" s="111">
        <f>SUM(CN586:CN590)</f>
        <v>0</v>
      </c>
      <c r="CO585" s="111">
        <f>VLOOKUP($C585,'1 预算编制表单'!$C:$BJ,60,FALSE)</f>
        <v>0</v>
      </c>
      <c r="CP585" s="111">
        <f>CO585-CQ585</f>
        <v>0</v>
      </c>
      <c r="CQ585" s="111">
        <f>SUM(CQ586:CQ590)</f>
        <v>0</v>
      </c>
    </row>
    <row r="586" s="80" customFormat="1" ht="24" customHeight="1" outlineLevel="2" spans="1:95">
      <c r="A586" s="119"/>
      <c r="B586" s="120"/>
      <c r="C586" s="121"/>
      <c r="D586" s="119"/>
      <c r="E586" s="120"/>
      <c r="F586" s="120"/>
      <c r="G586" s="120"/>
      <c r="H586" s="122"/>
      <c r="I586" s="122"/>
      <c r="J586" s="122">
        <f>Z586+AC586+AF586+AI586+AL586+AO586+AR586+AU586+AX586+BA586+BD586+BG586</f>
        <v>0</v>
      </c>
      <c r="K586" s="122">
        <v>1</v>
      </c>
      <c r="L586" s="147"/>
      <c r="M586" s="148">
        <f>IFERROR(VLOOKUP($L586,'2-2 引出数据_合同数据仓库'!$B$2:$BP$10000,3,FALSE),0)</f>
        <v>0</v>
      </c>
      <c r="N586" s="122"/>
      <c r="O586" s="148">
        <f>IFERROR(VLOOKUP((LEFT(VLOOKUP($L586,'2-2 引出数据_合同数据仓库'!$B$2:$BP$10000,64,FALSE),15)&amp;(RIGHT(VLOOKUP($L586,'2-2 引出数据_合同数据仓库'!$B$2:$BP$10000,64,FALSE),4)+1)),'2-2 引出数据_合同数据仓库'!$B$2:$BP$10000,3,FALSE),0)</f>
        <v>0</v>
      </c>
      <c r="P586" s="122"/>
      <c r="Q586" s="122">
        <f>IFERROR(VLOOKUP($L586,'2-2 引出数据_合同数据仓库'!$B$2:$BP$10000,28,FALSE),0)</f>
        <v>0</v>
      </c>
      <c r="R586" s="122">
        <f>IFERROR(VLOOKUP($L586,'2-2 引出数据_合同数据仓库'!$B$2:$BP$10000,29,FALSE),0)</f>
        <v>0</v>
      </c>
      <c r="S586" s="122">
        <f>IFERROR(VLOOKUP($L586,'2-2 引出数据_合同数据仓库'!$B$2:$BP$10000,4,FALSE),0)</f>
        <v>0</v>
      </c>
      <c r="T586" s="122"/>
      <c r="U586" s="122">
        <f>IFERROR(VLOOKUP($L586,'2-2 引出数据_合同数据仓库'!$B$2:$BP$10000,15,FALSE),0)</f>
        <v>0</v>
      </c>
      <c r="V586" s="122">
        <f>U586/(S586-R586+1)*365</f>
        <v>0</v>
      </c>
      <c r="W586" s="122"/>
      <c r="X586" s="154">
        <v>45658</v>
      </c>
      <c r="Y586" s="154">
        <f>X586+30</f>
        <v>45688</v>
      </c>
      <c r="Z586" s="158">
        <f>IFERROR(IF(($R586-Y586)&gt;=0,0,IF(($S586-X586)&lt;0,0,IF(AND(($S586-Y586)&gt;0,(X586-$R586)&gt;0),$V586/365*(Y586-X586+1),IF(AND(($S586-Y586)&lt;=0,(X586-$R586)&gt;0),$V586/365*($S586-X586+1),$V586/365*(Y586-$R586+1))))),0)</f>
        <v>0</v>
      </c>
      <c r="AA586" s="154">
        <f>Y586+1</f>
        <v>45689</v>
      </c>
      <c r="AB586" s="154">
        <f>AA586+27</f>
        <v>45716</v>
      </c>
      <c r="AC586" s="158">
        <f>IFERROR(IF(($R586-AB586)&gt;=0,0,IF(($S586-AA586)&lt;0,0,IF(AND(($S586-AB586)&gt;0,(AA586-$R586)&gt;0),$V586/365*(AB586-AA586+1),IF(AND(($S586-AB586)&lt;=0,(AA586-$R586)&gt;0),$V586/365*($S586-AA586+1),$V586/365*(AB586-$R586+1))))),0)</f>
        <v>0</v>
      </c>
      <c r="AD586" s="154">
        <f>AB586+1</f>
        <v>45717</v>
      </c>
      <c r="AE586" s="154">
        <f>AD586+30</f>
        <v>45747</v>
      </c>
      <c r="AF586" s="158">
        <f>IFERROR(IF(($R586-AE586)&gt;=0,0,IF(($S586-AD586)&lt;0,0,IF(AND(($S586-AE586)&gt;0,(AD586-$R586)&gt;0),$V586/365*(AE586-AD586+1),IF(AND(($S586-AE586)&lt;=0,(AD586-$R586)&gt;0),$V586/365*($S586-AD586+1),$V586/365*(AE586-$R586+1))))),0)</f>
        <v>0</v>
      </c>
      <c r="AG586" s="154">
        <f>AE586+1</f>
        <v>45748</v>
      </c>
      <c r="AH586" s="154">
        <f>AG586+29</f>
        <v>45777</v>
      </c>
      <c r="AI586" s="158">
        <f>IFERROR(IF(($R586-AH586)&gt;=0,0,IF(($S586-AG586)&lt;0,0,IF(AND(($S586-AH586)&gt;0,(AG586-$R586)&gt;0),$V586/365*(AH586-AG586+1),IF(AND(($S586-AH586)&lt;=0,(AG586-$R586)&gt;0),$V586/365*($S586-AG586+1),$V586/365*(AH586-$R586+1))))),0)</f>
        <v>0</v>
      </c>
      <c r="AJ586" s="154">
        <f>AH586+1</f>
        <v>45778</v>
      </c>
      <c r="AK586" s="154">
        <f>AJ586+30</f>
        <v>45808</v>
      </c>
      <c r="AL586" s="158">
        <f>IFERROR(IF(($R586-AK586)&gt;=0,0,IF(($S586-AJ586)&lt;0,0,IF(AND(($S586-AK586)&gt;0,(AJ586-$R586)&gt;0),$V586/365*(AK586-AJ586+1),IF(AND(($S586-AK586)&lt;=0,(AJ586-$R586)&gt;0),$V586/365*($S586-AJ586+1),$V586/365*(AK586-$R586+1))))),0)</f>
        <v>0</v>
      </c>
      <c r="AM586" s="154">
        <f>AK586+1</f>
        <v>45809</v>
      </c>
      <c r="AN586" s="154">
        <f>AM586+29</f>
        <v>45838</v>
      </c>
      <c r="AO586" s="158">
        <f>IFERROR(IF(($R586-AN586)&gt;=0,0,IF(($S586-AM586)&lt;0,0,IF(AND(($S586-AN586)&gt;0,(AM586-$R586)&gt;0),$V586/365*(AN586-AM586+1),IF(AND(($S586-AN586)&lt;=0,(AM586-$R586)&gt;0),$V586/365*($S586-AM586+1),$V586/365*(AN586-$R586+1))))),0)</f>
        <v>0</v>
      </c>
      <c r="AP586" s="154">
        <f>AN586+1</f>
        <v>45839</v>
      </c>
      <c r="AQ586" s="154">
        <f>AP586+30</f>
        <v>45869</v>
      </c>
      <c r="AR586" s="158">
        <f>IFERROR(IF(($R586-AQ586)&gt;=0,0,IF(($S586-AP586)&lt;0,0,IF(AND(($S586-AQ586)&gt;0,(AP586-$R586)&gt;0),$V586/365*(AQ586-AP586+1),IF(AND(($S586-AQ586)&lt;=0,(AP586-$R586)&gt;0),$V586/365*($S586-AP586+1),$V586/365*(AQ586-$R586+1))))),0)</f>
        <v>0</v>
      </c>
      <c r="AS586" s="154">
        <f>AQ586+1</f>
        <v>45870</v>
      </c>
      <c r="AT586" s="154">
        <f>AS586+30</f>
        <v>45900</v>
      </c>
      <c r="AU586" s="158">
        <f>IFERROR(IF(($R586-AT586)&gt;=0,0,IF(($S586-AS586)&lt;0,0,IF(AND(($S586-AT586)&gt;0,(AS586-$R586)&gt;0),$V586/365*(AT586-AS586+1),IF(AND(($S586-AT586)&lt;=0,(AS586-$R586)&gt;0),$V586/365*($S586-AS586+1),$V586/365*(AT586-$R586+1))))),0)</f>
        <v>0</v>
      </c>
      <c r="AV586" s="154">
        <f>AT586+1</f>
        <v>45901</v>
      </c>
      <c r="AW586" s="154">
        <f>AV586+29</f>
        <v>45930</v>
      </c>
      <c r="AX586" s="158">
        <f>IFERROR(IF(($R586-AW586)&gt;=0,0,IF(($S586-AV586)&lt;0,0,IF(AND(($S586-AW586)&gt;0,(AV586-$R586)&gt;0),$V586/365*(AW586-AV586+1),IF(AND(($S586-AW586)&lt;=0,(AV586-$R586)&gt;0),$V586/365*($S586-AV586+1),$V586/365*(AW586-$R586+1))))),0)</f>
        <v>0</v>
      </c>
      <c r="AY586" s="154">
        <f>AW586+1</f>
        <v>45931</v>
      </c>
      <c r="AZ586" s="154">
        <f>AY586+30</f>
        <v>45961</v>
      </c>
      <c r="BA586" s="158">
        <f>IFERROR(IF(($R586-AZ586)&gt;=0,0,IF(($S586-AY586)&lt;0,0,IF(AND(($S586-AZ586)&gt;0,(AY586-$R586)&gt;0),$V586/365*(AZ586-AY586+1),IF(AND(($S586-AZ586)&lt;=0,(AY586-$R586)&gt;0),$V586/365*($S586-AY586+1),$V586/365*(AZ586-$R586+1))))),0)</f>
        <v>0</v>
      </c>
      <c r="BB586" s="154">
        <f>AZ586+1</f>
        <v>45962</v>
      </c>
      <c r="BC586" s="154">
        <f>BB586+29</f>
        <v>45991</v>
      </c>
      <c r="BD586" s="158">
        <f>IFERROR(IF(($R586-BC586)&gt;=0,0,IF(($S586-BB586)&lt;0,0,IF(AND(($S586-BC586)&gt;0,(BB586-$R586)&gt;0),$V586/365*(BC586-BB586+1),IF(AND(($S586-BC586)&lt;=0,(BB586-$R586)&gt;0),$V586/365*($S586-BB586+1),$V586/365*(BC586-$R586+1))))),0)</f>
        <v>0</v>
      </c>
      <c r="BE586" s="154">
        <f>BC586+1</f>
        <v>45992</v>
      </c>
      <c r="BF586" s="154">
        <f>BE586+30</f>
        <v>46022</v>
      </c>
      <c r="BG586" s="158">
        <f>IFERROR(IF(($R586-BF586)&gt;=0,0,IF(($S586-BE586)&lt;0,0,IF(AND(($S586-BF586)&gt;0,(BE586-$R586)&gt;0),$V586/365*(BF586-BE586+1),IF(AND(($S586-BF586)&lt;=0,(BE586-$R586)&gt;0),$V586/365*($S586-BE586+1),$V586/365*(BF586-$R586+1))))),0)</f>
        <v>0</v>
      </c>
      <c r="BH586" s="154">
        <v>46023</v>
      </c>
      <c r="BI586" s="154">
        <f>BH586+30</f>
        <v>46053</v>
      </c>
      <c r="BJ586" s="158">
        <f>IFERROR(IF(($R586-BI586)&gt;=0,0,IF(($S586-BH586)&lt;0,0,IF(AND(($S586-BI586)&gt;0,(BH586-$R586)&gt;0),$V586/365*(BI586-BH586+1),IF(AND(($S586-BI586)&lt;=0,(BH586-$R586)&gt;0),$V586/365*($S586-BH586+1),$V586/365*(BI586-$R586+1))))),0)</f>
        <v>0</v>
      </c>
      <c r="BK586" s="154">
        <f>BI586+1</f>
        <v>46054</v>
      </c>
      <c r="BL586" s="154">
        <f>BK586+27</f>
        <v>46081</v>
      </c>
      <c r="BM586" s="158">
        <f>IFERROR(IF(($R586-BL586)&gt;=0,0,IF(($S586-BK586)&lt;0,0,IF(AND(($S586-BL586)&gt;0,(BK586-$R586)&gt;0),$V586/365*(BL586-BK586+1),IF(AND(($S586-BL586)&lt;=0,(BK586-$R586)&gt;0),$V586/365*($S586-BK586+1),$V586/365*(BL586-$R586+1))))),0)</f>
        <v>0</v>
      </c>
      <c r="BN586" s="154">
        <f>BL586+1</f>
        <v>46082</v>
      </c>
      <c r="BO586" s="154">
        <f>BN586+30</f>
        <v>46112</v>
      </c>
      <c r="BP586" s="158">
        <f>IFERROR(IF(($R586-BO586)&gt;=0,0,IF(($S586-BN586)&lt;0,0,IF(AND(($S586-BO586)&gt;0,(BN586-$R586)&gt;0),$V586/365*(BO586-BN586+1),IF(AND(($S586-BO586)&lt;=0,(BN586-$R586)&gt;0),$V586/365*($S586-BN586+1),$V586/365*(BO586-$R586+1))))),0)</f>
        <v>0</v>
      </c>
      <c r="BQ586" s="154">
        <f>BO586+1</f>
        <v>46113</v>
      </c>
      <c r="BR586" s="154">
        <f>BQ586+29</f>
        <v>46142</v>
      </c>
      <c r="BS586" s="158">
        <f>IFERROR(IF(($R586-BR586)&gt;=0,0,IF(($S586-BQ586)&lt;0,0,IF(AND(($S586-BR586)&gt;0,(BQ586-$R586)&gt;0),$V586/365*(BR586-BQ586+1),IF(AND(($S586-BR586)&lt;=0,(BQ586-$R586)&gt;0),$V586/365*($S586-BQ586+1),$V586/365*(BR586-$R586+1))))),0)</f>
        <v>0</v>
      </c>
      <c r="BT586" s="154">
        <f>BR586+1</f>
        <v>46143</v>
      </c>
      <c r="BU586" s="154">
        <f>BT586+30</f>
        <v>46173</v>
      </c>
      <c r="BV586" s="158">
        <f>IFERROR(IF(($R586-BU586)&gt;=0,0,IF(($S586-BT586)&lt;0,0,IF(AND(($S586-BU586)&gt;0,(BT586-$R586)&gt;0),$V586/365*(BU586-BT586+1),IF(AND(($S586-BU586)&lt;=0,(BT586-$R586)&gt;0),$V586/365*($S586-BT586+1),$V586/365*(BU586-$R586+1))))),0)</f>
        <v>0</v>
      </c>
      <c r="BW586" s="154">
        <f>BU586+1</f>
        <v>46174</v>
      </c>
      <c r="BX586" s="154">
        <f>BW586+29</f>
        <v>46203</v>
      </c>
      <c r="BY586" s="158">
        <f>IFERROR(IF(($R586-BX586)&gt;=0,0,IF(($S586-BW586)&lt;0,0,IF(AND(($S586-BX586)&gt;0,(BW586-$R586)&gt;0),$V586/365*(BX586-BW586+1),IF(AND(($S586-BX586)&lt;=0,(BW586-$R586)&gt;0),$V586/365*($S586-BW586+1),$V586/365*(BX586-$R586+1))))),0)</f>
        <v>0</v>
      </c>
      <c r="BZ586" s="154">
        <f>BX586+1</f>
        <v>46204</v>
      </c>
      <c r="CA586" s="154">
        <f>BZ586+30</f>
        <v>46234</v>
      </c>
      <c r="CB586" s="158">
        <f>IFERROR(IF(($R586-CA586)&gt;=0,0,IF(($S586-BZ586)&lt;0,0,IF(AND(($S586-CA586)&gt;0,(BZ586-$R586)&gt;0),$V586/365*(CA586-BZ586+1),IF(AND(($S586-CA586)&lt;=0,(BZ586-$R586)&gt;0),$V586/365*($S586-BZ586+1),$V586/365*(CA586-$R586+1))))),0)</f>
        <v>0</v>
      </c>
      <c r="CC586" s="154">
        <f>CA586+1</f>
        <v>46235</v>
      </c>
      <c r="CD586" s="154">
        <f>CC586+30</f>
        <v>46265</v>
      </c>
      <c r="CE586" s="158">
        <f>IFERROR(IF(($R586-CD586)&gt;=0,0,IF(($S586-CC586)&lt;0,0,IF(AND(($S586-CD586)&gt;0,(CC586-$R586)&gt;0),$V586/365*(CD586-CC586+1),IF(AND(($S586-CD586)&lt;=0,(CC586-$R586)&gt;0),$V586/365*($S586-CC586+1),$V586/365*(CD586-$R586+1))))),0)</f>
        <v>0</v>
      </c>
      <c r="CF586" s="154">
        <f>CD586+1</f>
        <v>46266</v>
      </c>
      <c r="CG586" s="154">
        <f>CF586+29</f>
        <v>46295</v>
      </c>
      <c r="CH586" s="158">
        <f>IFERROR(IF(($R586-CG586)&gt;=0,0,IF(($S586-CF586)&lt;0,0,IF(AND(($S586-CG586)&gt;0,(CF586-$R586)&gt;0),$V586/365*(CG586-CF586+1),IF(AND(($S586-CG586)&lt;=0,(CF586-$R586)&gt;0),$V586/365*($S586-CF586+1),$V586/365*(CG586-$R586+1))))),0)</f>
        <v>0</v>
      </c>
      <c r="CI586" s="154">
        <f>CG586+1</f>
        <v>46296</v>
      </c>
      <c r="CJ586" s="154">
        <f>CI586+30</f>
        <v>46326</v>
      </c>
      <c r="CK586" s="158">
        <f>IFERROR(IF(($R586-CJ586)&gt;=0,0,IF(($S586-CI586)&lt;0,0,IF(AND(($S586-CJ586)&gt;0,(CI586-$R586)&gt;0),$V586/365*(CJ586-CI586+1),IF(AND(($S586-CJ586)&lt;=0,(CI586-$R586)&gt;0),$V586/365*($S586-CI586+1),$V586/365*(CJ586-$R586+1))))),0)</f>
        <v>0</v>
      </c>
      <c r="CL586" s="154">
        <f>CJ586+1</f>
        <v>46327</v>
      </c>
      <c r="CM586" s="154">
        <f>CL586+29</f>
        <v>46356</v>
      </c>
      <c r="CN586" s="158">
        <f>IFERROR(IF(($R586-CM586)&gt;=0,0,IF(($S586-CL586)&lt;0,0,IF(AND(($S586-CM586)&gt;0,(CL586-$R586)&gt;0),$V586/365*(CM586-CL586+1),IF(AND(($S586-CM586)&lt;=0,(CL586-$R586)&gt;0),$V586/365*($S586-CL586+1),$V586/365*(CM586-$R586+1))))),0)</f>
        <v>0</v>
      </c>
      <c r="CO586" s="154">
        <f>CM586+1</f>
        <v>46357</v>
      </c>
      <c r="CP586" s="154">
        <f>CO586+30</f>
        <v>46387</v>
      </c>
      <c r="CQ586" s="158">
        <f>IFERROR(IF(($R586-CP586)&gt;=0,0,IF(($S586-CO586)&lt;0,0,IF(AND(($S586-CP586)&gt;0,(CO586-$R586)&gt;0),$V586/365*(CP586-CO586+1),IF(AND(($S586-CP586)&lt;=0,(CO586-$R586)&gt;0),$V586/365*($S586-CO586+1),$V586/365*(CP586-$R586+1))))),0)</f>
        <v>0</v>
      </c>
    </row>
    <row r="587" s="80" customFormat="1" ht="24" customHeight="1" outlineLevel="2" spans="1:95">
      <c r="A587" s="119"/>
      <c r="B587" s="120"/>
      <c r="C587" s="121"/>
      <c r="D587" s="119"/>
      <c r="E587" s="120"/>
      <c r="F587" s="120"/>
      <c r="G587" s="120"/>
      <c r="H587" s="122"/>
      <c r="I587" s="122"/>
      <c r="J587" s="122">
        <f>Z587+AC587+AF587+AI587+AL587+AO587+AR587+AU587+AX587+BA587+BD587+BG587</f>
        <v>0</v>
      </c>
      <c r="K587" s="122">
        <f>K586+1</f>
        <v>2</v>
      </c>
      <c r="L587" s="147"/>
      <c r="M587" s="148">
        <f>IFERROR(VLOOKUP($L587,'2-2 引出数据_合同数据仓库'!$B$2:$BP$10000,3,FALSE),0)</f>
        <v>0</v>
      </c>
      <c r="N587" s="122"/>
      <c r="O587" s="148">
        <f>IFERROR(VLOOKUP((LEFT(VLOOKUP($L587,'2-2 引出数据_合同数据仓库'!$B$2:$BP$10000,64,FALSE),15)&amp;(RIGHT(VLOOKUP($L587,'2-2 引出数据_合同数据仓库'!$B$2:$BP$10000,64,FALSE),4)+1)),'2-2 引出数据_合同数据仓库'!$B$2:$BP$10000,3,FALSE),0)</f>
        <v>0</v>
      </c>
      <c r="P587" s="122"/>
      <c r="Q587" s="122">
        <f>IFERROR(VLOOKUP($L587,'2-2 引出数据_合同数据仓库'!$B$2:$BP$10000,28,FALSE),0)</f>
        <v>0</v>
      </c>
      <c r="R587" s="122">
        <f>IFERROR(VLOOKUP($L587,'2-2 引出数据_合同数据仓库'!$B$2:$BP$10000,29,FALSE),0)</f>
        <v>0</v>
      </c>
      <c r="S587" s="122">
        <f>IFERROR(VLOOKUP($L587,'2-2 引出数据_合同数据仓库'!$B$2:$BP$10000,4,FALSE),0)</f>
        <v>0</v>
      </c>
      <c r="T587" s="122"/>
      <c r="U587" s="122">
        <f>IFERROR(VLOOKUP($L587,'2-2 引出数据_合同数据仓库'!$B$2:$BP$10000,15,FALSE),0)</f>
        <v>0</v>
      </c>
      <c r="V587" s="122">
        <f>U587/(S587-R587+1)*365</f>
        <v>0</v>
      </c>
      <c r="W587" s="122"/>
      <c r="X587" s="154">
        <v>45658</v>
      </c>
      <c r="Y587" s="154">
        <f>X587+30</f>
        <v>45688</v>
      </c>
      <c r="Z587" s="158">
        <f>IFERROR(IF(($R587-Y587)&gt;=0,0,IF(($S587-X587)&lt;0,0,IF(AND(($S587-Y587)&gt;0,(X587-$R587)&gt;0),$V587/365*(Y587-X587+1),IF(AND(($S587-Y587)&lt;=0,(X587-$R587)&gt;0),$V587/365*($S587-X587+1),$V587/365*(Y587-$R587+1))))),0)</f>
        <v>0</v>
      </c>
      <c r="AA587" s="154">
        <f>Y587+1</f>
        <v>45689</v>
      </c>
      <c r="AB587" s="154">
        <f>AA587+27</f>
        <v>45716</v>
      </c>
      <c r="AC587" s="158">
        <f>IFERROR(IF(($R587-AB587)&gt;=0,0,IF(($S587-AA587)&lt;0,0,IF(AND(($S587-AB587)&gt;0,(AA587-$R587)&gt;0),$V587/365*(AB587-AA587+1),IF(AND(($S587-AB587)&lt;=0,(AA587-$R587)&gt;0),$V587/365*($S587-AA587+1),$V587/365*(AB587-$R587+1))))),0)</f>
        <v>0</v>
      </c>
      <c r="AD587" s="154">
        <f>AB587+1</f>
        <v>45717</v>
      </c>
      <c r="AE587" s="154">
        <f>AD587+30</f>
        <v>45747</v>
      </c>
      <c r="AF587" s="158">
        <f>IFERROR(IF(($R587-AE587)&gt;=0,0,IF(($S587-AD587)&lt;0,0,IF(AND(($S587-AE587)&gt;0,(AD587-$R587)&gt;0),$V587/365*(AE587-AD587+1),IF(AND(($S587-AE587)&lt;=0,(AD587-$R587)&gt;0),$V587/365*($S587-AD587+1),$V587/365*(AE587-$R587+1))))),0)</f>
        <v>0</v>
      </c>
      <c r="AG587" s="154">
        <f>AE587+1</f>
        <v>45748</v>
      </c>
      <c r="AH587" s="154">
        <f>AG587+29</f>
        <v>45777</v>
      </c>
      <c r="AI587" s="158">
        <f>IFERROR(IF(($R587-AH587)&gt;=0,0,IF(($S587-AG587)&lt;0,0,IF(AND(($S587-AH587)&gt;0,(AG587-$R587)&gt;0),$V587/365*(AH587-AG587+1),IF(AND(($S587-AH587)&lt;=0,(AG587-$R587)&gt;0),$V587/365*($S587-AG587+1),$V587/365*(AH587-$R587+1))))),0)</f>
        <v>0</v>
      </c>
      <c r="AJ587" s="154">
        <f>AH587+1</f>
        <v>45778</v>
      </c>
      <c r="AK587" s="154">
        <f>AJ587+30</f>
        <v>45808</v>
      </c>
      <c r="AL587" s="158">
        <f>IFERROR(IF(($R587-AK587)&gt;=0,0,IF(($S587-AJ587)&lt;0,0,IF(AND(($S587-AK587)&gt;0,(AJ587-$R587)&gt;0),$V587/365*(AK587-AJ587+1),IF(AND(($S587-AK587)&lt;=0,(AJ587-$R587)&gt;0),$V587/365*($S587-AJ587+1),$V587/365*(AK587-$R587+1))))),0)</f>
        <v>0</v>
      </c>
      <c r="AM587" s="154">
        <f>AK587+1</f>
        <v>45809</v>
      </c>
      <c r="AN587" s="154">
        <f>AM587+29</f>
        <v>45838</v>
      </c>
      <c r="AO587" s="158">
        <f>IFERROR(IF(($R587-AN587)&gt;=0,0,IF(($S587-AM587)&lt;0,0,IF(AND(($S587-AN587)&gt;0,(AM587-$R587)&gt;0),$V587/365*(AN587-AM587+1),IF(AND(($S587-AN587)&lt;=0,(AM587-$R587)&gt;0),$V587/365*($S587-AM587+1),$V587/365*(AN587-$R587+1))))),0)</f>
        <v>0</v>
      </c>
      <c r="AP587" s="154">
        <f>AN587+1</f>
        <v>45839</v>
      </c>
      <c r="AQ587" s="154">
        <f>AP587+30</f>
        <v>45869</v>
      </c>
      <c r="AR587" s="158">
        <f>IFERROR(IF(($R587-AQ587)&gt;=0,0,IF(($S587-AP587)&lt;0,0,IF(AND(($S587-AQ587)&gt;0,(AP587-$R587)&gt;0),$V587/365*(AQ587-AP587+1),IF(AND(($S587-AQ587)&lt;=0,(AP587-$R587)&gt;0),$V587/365*($S587-AP587+1),$V587/365*(AQ587-$R587+1))))),0)</f>
        <v>0</v>
      </c>
      <c r="AS587" s="154">
        <f>AQ587+1</f>
        <v>45870</v>
      </c>
      <c r="AT587" s="154">
        <f>AS587+30</f>
        <v>45900</v>
      </c>
      <c r="AU587" s="158">
        <f>IFERROR(IF(($R587-AT587)&gt;=0,0,IF(($S587-AS587)&lt;0,0,IF(AND(($S587-AT587)&gt;0,(AS587-$R587)&gt;0),$V587/365*(AT587-AS587+1),IF(AND(($S587-AT587)&lt;=0,(AS587-$R587)&gt;0),$V587/365*($S587-AS587+1),$V587/365*(AT587-$R587+1))))),0)</f>
        <v>0</v>
      </c>
      <c r="AV587" s="154">
        <f>AT587+1</f>
        <v>45901</v>
      </c>
      <c r="AW587" s="154">
        <f>AV587+29</f>
        <v>45930</v>
      </c>
      <c r="AX587" s="158">
        <f>IFERROR(IF(($R587-AW587)&gt;=0,0,IF(($S587-AV587)&lt;0,0,IF(AND(($S587-AW587)&gt;0,(AV587-$R587)&gt;0),$V587/365*(AW587-AV587+1),IF(AND(($S587-AW587)&lt;=0,(AV587-$R587)&gt;0),$V587/365*($S587-AV587+1),$V587/365*(AW587-$R587+1))))),0)</f>
        <v>0</v>
      </c>
      <c r="AY587" s="154">
        <f>AW587+1</f>
        <v>45931</v>
      </c>
      <c r="AZ587" s="154">
        <f>AY587+30</f>
        <v>45961</v>
      </c>
      <c r="BA587" s="158">
        <f>IFERROR(IF(($R587-AZ587)&gt;=0,0,IF(($S587-AY587)&lt;0,0,IF(AND(($S587-AZ587)&gt;0,(AY587-$R587)&gt;0),$V587/365*(AZ587-AY587+1),IF(AND(($S587-AZ587)&lt;=0,(AY587-$R587)&gt;0),$V587/365*($S587-AY587+1),$V587/365*(AZ587-$R587+1))))),0)</f>
        <v>0</v>
      </c>
      <c r="BB587" s="154">
        <f>AZ587+1</f>
        <v>45962</v>
      </c>
      <c r="BC587" s="154">
        <f>BB587+29</f>
        <v>45991</v>
      </c>
      <c r="BD587" s="158">
        <f>IFERROR(IF(($R587-BC587)&gt;=0,0,IF(($S587-BB587)&lt;0,0,IF(AND(($S587-BC587)&gt;0,(BB587-$R587)&gt;0),$V587/365*(BC587-BB587+1),IF(AND(($S587-BC587)&lt;=0,(BB587-$R587)&gt;0),$V587/365*($S587-BB587+1),$V587/365*(BC587-$R587+1))))),0)</f>
        <v>0</v>
      </c>
      <c r="BE587" s="154">
        <f>BC587+1</f>
        <v>45992</v>
      </c>
      <c r="BF587" s="154">
        <f>BE587+30</f>
        <v>46022</v>
      </c>
      <c r="BG587" s="158">
        <f>IFERROR(IF(($R587-BF587)&gt;=0,0,IF(($S587-BE587)&lt;0,0,IF(AND(($S587-BF587)&gt;0,(BE587-$R587)&gt;0),$V587/365*(BF587-BE587+1),IF(AND(($S587-BF587)&lt;=0,(BE587-$R587)&gt;0),$V587/365*($S587-BE587+1),$V587/365*(BF587-$R587+1))))),0)</f>
        <v>0</v>
      </c>
      <c r="BH587" s="154">
        <v>46023</v>
      </c>
      <c r="BI587" s="154">
        <f>BH587+30</f>
        <v>46053</v>
      </c>
      <c r="BJ587" s="158">
        <f>IFERROR(IF(($R587-BI587)&gt;=0,0,IF(($S587-BH587)&lt;0,0,IF(AND(($S587-BI587)&gt;0,(BH587-$R587)&gt;0),$V587/365*(BI587-BH587+1),IF(AND(($S587-BI587)&lt;=0,(BH587-$R587)&gt;0),$V587/365*($S587-BH587+1),$V587/365*(BI587-$R587+1))))),0)</f>
        <v>0</v>
      </c>
      <c r="BK587" s="154">
        <f>BI587+1</f>
        <v>46054</v>
      </c>
      <c r="BL587" s="154">
        <f>BK587+27</f>
        <v>46081</v>
      </c>
      <c r="BM587" s="158">
        <f>IFERROR(IF(($R587-BL587)&gt;=0,0,IF(($S587-BK587)&lt;0,0,IF(AND(($S587-BL587)&gt;0,(BK587-$R587)&gt;0),$V587/365*(BL587-BK587+1),IF(AND(($S587-BL587)&lt;=0,(BK587-$R587)&gt;0),$V587/365*($S587-BK587+1),$V587/365*(BL587-$R587+1))))),0)</f>
        <v>0</v>
      </c>
      <c r="BN587" s="154">
        <f>BL587+1</f>
        <v>46082</v>
      </c>
      <c r="BO587" s="154">
        <f>BN587+30</f>
        <v>46112</v>
      </c>
      <c r="BP587" s="158">
        <f>IFERROR(IF(($R587-BO587)&gt;=0,0,IF(($S587-BN587)&lt;0,0,IF(AND(($S587-BO587)&gt;0,(BN587-$R587)&gt;0),$V587/365*(BO587-BN587+1),IF(AND(($S587-BO587)&lt;=0,(BN587-$R587)&gt;0),$V587/365*($S587-BN587+1),$V587/365*(BO587-$R587+1))))),0)</f>
        <v>0</v>
      </c>
      <c r="BQ587" s="154">
        <f>BO587+1</f>
        <v>46113</v>
      </c>
      <c r="BR587" s="154">
        <f>BQ587+29</f>
        <v>46142</v>
      </c>
      <c r="BS587" s="158">
        <f>IFERROR(IF(($R587-BR587)&gt;=0,0,IF(($S587-BQ587)&lt;0,0,IF(AND(($S587-BR587)&gt;0,(BQ587-$R587)&gt;0),$V587/365*(BR587-BQ587+1),IF(AND(($S587-BR587)&lt;=0,(BQ587-$R587)&gt;0),$V587/365*($S587-BQ587+1),$V587/365*(BR587-$R587+1))))),0)</f>
        <v>0</v>
      </c>
      <c r="BT587" s="154">
        <f>BR587+1</f>
        <v>46143</v>
      </c>
      <c r="BU587" s="154">
        <f>BT587+30</f>
        <v>46173</v>
      </c>
      <c r="BV587" s="158">
        <f>IFERROR(IF(($R587-BU587)&gt;=0,0,IF(($S587-BT587)&lt;0,0,IF(AND(($S587-BU587)&gt;0,(BT587-$R587)&gt;0),$V587/365*(BU587-BT587+1),IF(AND(($S587-BU587)&lt;=0,(BT587-$R587)&gt;0),$V587/365*($S587-BT587+1),$V587/365*(BU587-$R587+1))))),0)</f>
        <v>0</v>
      </c>
      <c r="BW587" s="154">
        <f>BU587+1</f>
        <v>46174</v>
      </c>
      <c r="BX587" s="154">
        <f>BW587+29</f>
        <v>46203</v>
      </c>
      <c r="BY587" s="158">
        <f>IFERROR(IF(($R587-BX587)&gt;=0,0,IF(($S587-BW587)&lt;0,0,IF(AND(($S587-BX587)&gt;0,(BW587-$R587)&gt;0),$V587/365*(BX587-BW587+1),IF(AND(($S587-BX587)&lt;=0,(BW587-$R587)&gt;0),$V587/365*($S587-BW587+1),$V587/365*(BX587-$R587+1))))),0)</f>
        <v>0</v>
      </c>
      <c r="BZ587" s="154">
        <f>BX587+1</f>
        <v>46204</v>
      </c>
      <c r="CA587" s="154">
        <f>BZ587+30</f>
        <v>46234</v>
      </c>
      <c r="CB587" s="158">
        <f>IFERROR(IF(($R587-CA587)&gt;=0,0,IF(($S587-BZ587)&lt;0,0,IF(AND(($S587-CA587)&gt;0,(BZ587-$R587)&gt;0),$V587/365*(CA587-BZ587+1),IF(AND(($S587-CA587)&lt;=0,(BZ587-$R587)&gt;0),$V587/365*($S587-BZ587+1),$V587/365*(CA587-$R587+1))))),0)</f>
        <v>0</v>
      </c>
      <c r="CC587" s="154">
        <f>CA587+1</f>
        <v>46235</v>
      </c>
      <c r="CD587" s="154">
        <f>CC587+30</f>
        <v>46265</v>
      </c>
      <c r="CE587" s="158">
        <f>IFERROR(IF(($R587-CD587)&gt;=0,0,IF(($S587-CC587)&lt;0,0,IF(AND(($S587-CD587)&gt;0,(CC587-$R587)&gt;0),$V587/365*(CD587-CC587+1),IF(AND(($S587-CD587)&lt;=0,(CC587-$R587)&gt;0),$V587/365*($S587-CC587+1),$V587/365*(CD587-$R587+1))))),0)</f>
        <v>0</v>
      </c>
      <c r="CF587" s="154">
        <f>CD587+1</f>
        <v>46266</v>
      </c>
      <c r="CG587" s="154">
        <f>CF587+29</f>
        <v>46295</v>
      </c>
      <c r="CH587" s="158">
        <f>IFERROR(IF(($R587-CG587)&gt;=0,0,IF(($S587-CF587)&lt;0,0,IF(AND(($S587-CG587)&gt;0,(CF587-$R587)&gt;0),$V587/365*(CG587-CF587+1),IF(AND(($S587-CG587)&lt;=0,(CF587-$R587)&gt;0),$V587/365*($S587-CF587+1),$V587/365*(CG587-$R587+1))))),0)</f>
        <v>0</v>
      </c>
      <c r="CI587" s="154">
        <f>CG587+1</f>
        <v>46296</v>
      </c>
      <c r="CJ587" s="154">
        <f>CI587+30</f>
        <v>46326</v>
      </c>
      <c r="CK587" s="158">
        <f>IFERROR(IF(($R587-CJ587)&gt;=0,0,IF(($S587-CI587)&lt;0,0,IF(AND(($S587-CJ587)&gt;0,(CI587-$R587)&gt;0),$V587/365*(CJ587-CI587+1),IF(AND(($S587-CJ587)&lt;=0,(CI587-$R587)&gt;0),$V587/365*($S587-CI587+1),$V587/365*(CJ587-$R587+1))))),0)</f>
        <v>0</v>
      </c>
      <c r="CL587" s="154">
        <f>CJ587+1</f>
        <v>46327</v>
      </c>
      <c r="CM587" s="154">
        <f>CL587+29</f>
        <v>46356</v>
      </c>
      <c r="CN587" s="158">
        <f>IFERROR(IF(($R587-CM587)&gt;=0,0,IF(($S587-CL587)&lt;0,0,IF(AND(($S587-CM587)&gt;0,(CL587-$R587)&gt;0),$V587/365*(CM587-CL587+1),IF(AND(($S587-CM587)&lt;=0,(CL587-$R587)&gt;0),$V587/365*($S587-CL587+1),$V587/365*(CM587-$R587+1))))),0)</f>
        <v>0</v>
      </c>
      <c r="CO587" s="154">
        <f>CM587+1</f>
        <v>46357</v>
      </c>
      <c r="CP587" s="154">
        <f>CO587+30</f>
        <v>46387</v>
      </c>
      <c r="CQ587" s="158">
        <f>IFERROR(IF(($R587-CP587)&gt;=0,0,IF(($S587-CO587)&lt;0,0,IF(AND(($S587-CP587)&gt;0,(CO587-$R587)&gt;0),$V587/365*(CP587-CO587+1),IF(AND(($S587-CP587)&lt;=0,(CO587-$R587)&gt;0),$V587/365*($S587-CO587+1),$V587/365*(CP587-$R587+1))))),0)</f>
        <v>0</v>
      </c>
    </row>
    <row r="588" s="80" customFormat="1" ht="24" customHeight="1" outlineLevel="2" spans="1:95">
      <c r="A588" s="119"/>
      <c r="B588" s="120"/>
      <c r="C588" s="121"/>
      <c r="D588" s="119"/>
      <c r="E588" s="120"/>
      <c r="F588" s="120"/>
      <c r="G588" s="120"/>
      <c r="H588" s="122"/>
      <c r="I588" s="122"/>
      <c r="J588" s="122">
        <f>Z588+AC588+AF588+AI588+AL588+AO588+AR588+AU588+AX588+BA588+BD588+BG588</f>
        <v>0</v>
      </c>
      <c r="K588" s="122">
        <f>K587+1</f>
        <v>3</v>
      </c>
      <c r="L588" s="147"/>
      <c r="M588" s="148">
        <f>IFERROR(VLOOKUP($L588,'2-2 引出数据_合同数据仓库'!$B$2:$BP$10000,3,FALSE),0)</f>
        <v>0</v>
      </c>
      <c r="N588" s="122"/>
      <c r="O588" s="148">
        <f>IFERROR(VLOOKUP((LEFT(VLOOKUP($L588,'2-2 引出数据_合同数据仓库'!$B$2:$BP$10000,64,FALSE),15)&amp;(RIGHT(VLOOKUP($L588,'2-2 引出数据_合同数据仓库'!$B$2:$BP$10000,64,FALSE),4)+1)),'2-2 引出数据_合同数据仓库'!$B$2:$BP$10000,3,FALSE),0)</f>
        <v>0</v>
      </c>
      <c r="P588" s="122"/>
      <c r="Q588" s="122">
        <f>IFERROR(VLOOKUP($L588,'2-2 引出数据_合同数据仓库'!$B$2:$BP$10000,28,FALSE),0)</f>
        <v>0</v>
      </c>
      <c r="R588" s="122">
        <f>IFERROR(VLOOKUP($L588,'2-2 引出数据_合同数据仓库'!$B$2:$BP$10000,29,FALSE),0)</f>
        <v>0</v>
      </c>
      <c r="S588" s="122">
        <f>IFERROR(VLOOKUP($L588,'2-2 引出数据_合同数据仓库'!$B$2:$BP$10000,4,FALSE),0)</f>
        <v>0</v>
      </c>
      <c r="T588" s="122"/>
      <c r="U588" s="122">
        <f>IFERROR(VLOOKUP($L588,'2-2 引出数据_合同数据仓库'!$B$2:$BP$10000,15,FALSE),0)</f>
        <v>0</v>
      </c>
      <c r="V588" s="122">
        <f>U588/(S588-R588+1)*365</f>
        <v>0</v>
      </c>
      <c r="W588" s="122"/>
      <c r="X588" s="154">
        <v>45658</v>
      </c>
      <c r="Y588" s="154">
        <f>X588+30</f>
        <v>45688</v>
      </c>
      <c r="Z588" s="158">
        <f>IFERROR(IF(($R588-Y588)&gt;=0,0,IF(($S588-X588)&lt;0,0,IF(AND(($S588-Y588)&gt;0,(X588-$R588)&gt;0),$V588/365*(Y588-X588+1),IF(AND(($S588-Y588)&lt;=0,(X588-$R588)&gt;0),$V588/365*($S588-X588+1),$V588/365*(Y588-$R588+1))))),0)</f>
        <v>0</v>
      </c>
      <c r="AA588" s="154">
        <f>Y588+1</f>
        <v>45689</v>
      </c>
      <c r="AB588" s="154">
        <f>AA588+27</f>
        <v>45716</v>
      </c>
      <c r="AC588" s="158">
        <f>IFERROR(IF(($R588-AB588)&gt;=0,0,IF(($S588-AA588)&lt;0,0,IF(AND(($S588-AB588)&gt;0,(AA588-$R588)&gt;0),$V588/365*(AB588-AA588+1),IF(AND(($S588-AB588)&lt;=0,(AA588-$R588)&gt;0),$V588/365*($S588-AA588+1),$V588/365*(AB588-$R588+1))))),0)</f>
        <v>0</v>
      </c>
      <c r="AD588" s="154">
        <f>AB588+1</f>
        <v>45717</v>
      </c>
      <c r="AE588" s="154">
        <f>AD588+30</f>
        <v>45747</v>
      </c>
      <c r="AF588" s="158">
        <f>IFERROR(IF(($R588-AE588)&gt;=0,0,IF(($S588-AD588)&lt;0,0,IF(AND(($S588-AE588)&gt;0,(AD588-$R588)&gt;0),$V588/365*(AE588-AD588+1),IF(AND(($S588-AE588)&lt;=0,(AD588-$R588)&gt;0),$V588/365*($S588-AD588+1),$V588/365*(AE588-$R588+1))))),0)</f>
        <v>0</v>
      </c>
      <c r="AG588" s="154">
        <f>AE588+1</f>
        <v>45748</v>
      </c>
      <c r="AH588" s="154">
        <f>AG588+29</f>
        <v>45777</v>
      </c>
      <c r="AI588" s="158">
        <f>IFERROR(IF(($R588-AH588)&gt;=0,0,IF(($S588-AG588)&lt;0,0,IF(AND(($S588-AH588)&gt;0,(AG588-$R588)&gt;0),$V588/365*(AH588-AG588+1),IF(AND(($S588-AH588)&lt;=0,(AG588-$R588)&gt;0),$V588/365*($S588-AG588+1),$V588/365*(AH588-$R588+1))))),0)</f>
        <v>0</v>
      </c>
      <c r="AJ588" s="154">
        <f>AH588+1</f>
        <v>45778</v>
      </c>
      <c r="AK588" s="154">
        <f>AJ588+30</f>
        <v>45808</v>
      </c>
      <c r="AL588" s="158">
        <f>IFERROR(IF(($R588-AK588)&gt;=0,0,IF(($S588-AJ588)&lt;0,0,IF(AND(($S588-AK588)&gt;0,(AJ588-$R588)&gt;0),$V588/365*(AK588-AJ588+1),IF(AND(($S588-AK588)&lt;=0,(AJ588-$R588)&gt;0),$V588/365*($S588-AJ588+1),$V588/365*(AK588-$R588+1))))),0)</f>
        <v>0</v>
      </c>
      <c r="AM588" s="154">
        <f>AK588+1</f>
        <v>45809</v>
      </c>
      <c r="AN588" s="154">
        <f>AM588+29</f>
        <v>45838</v>
      </c>
      <c r="AO588" s="158">
        <f>IFERROR(IF(($R588-AN588)&gt;=0,0,IF(($S588-AM588)&lt;0,0,IF(AND(($S588-AN588)&gt;0,(AM588-$R588)&gt;0),$V588/365*(AN588-AM588+1),IF(AND(($S588-AN588)&lt;=0,(AM588-$R588)&gt;0),$V588/365*($S588-AM588+1),$V588/365*(AN588-$R588+1))))),0)</f>
        <v>0</v>
      </c>
      <c r="AP588" s="154">
        <f>AN588+1</f>
        <v>45839</v>
      </c>
      <c r="AQ588" s="154">
        <f>AP588+30</f>
        <v>45869</v>
      </c>
      <c r="AR588" s="158">
        <f>IFERROR(IF(($R588-AQ588)&gt;=0,0,IF(($S588-AP588)&lt;0,0,IF(AND(($S588-AQ588)&gt;0,(AP588-$R588)&gt;0),$V588/365*(AQ588-AP588+1),IF(AND(($S588-AQ588)&lt;=0,(AP588-$R588)&gt;0),$V588/365*($S588-AP588+1),$V588/365*(AQ588-$R588+1))))),0)</f>
        <v>0</v>
      </c>
      <c r="AS588" s="154">
        <f>AQ588+1</f>
        <v>45870</v>
      </c>
      <c r="AT588" s="154">
        <f>AS588+30</f>
        <v>45900</v>
      </c>
      <c r="AU588" s="158">
        <f>IFERROR(IF(($R588-AT588)&gt;=0,0,IF(($S588-AS588)&lt;0,0,IF(AND(($S588-AT588)&gt;0,(AS588-$R588)&gt;0),$V588/365*(AT588-AS588+1),IF(AND(($S588-AT588)&lt;=0,(AS588-$R588)&gt;0),$V588/365*($S588-AS588+1),$V588/365*(AT588-$R588+1))))),0)</f>
        <v>0</v>
      </c>
      <c r="AV588" s="154">
        <f>AT588+1</f>
        <v>45901</v>
      </c>
      <c r="AW588" s="154">
        <f>AV588+29</f>
        <v>45930</v>
      </c>
      <c r="AX588" s="158">
        <f>IFERROR(IF(($R588-AW588)&gt;=0,0,IF(($S588-AV588)&lt;0,0,IF(AND(($S588-AW588)&gt;0,(AV588-$R588)&gt;0),$V588/365*(AW588-AV588+1),IF(AND(($S588-AW588)&lt;=0,(AV588-$R588)&gt;0),$V588/365*($S588-AV588+1),$V588/365*(AW588-$R588+1))))),0)</f>
        <v>0</v>
      </c>
      <c r="AY588" s="154">
        <f>AW588+1</f>
        <v>45931</v>
      </c>
      <c r="AZ588" s="154">
        <f>AY588+30</f>
        <v>45961</v>
      </c>
      <c r="BA588" s="158">
        <f>IFERROR(IF(($R588-AZ588)&gt;=0,0,IF(($S588-AY588)&lt;0,0,IF(AND(($S588-AZ588)&gt;0,(AY588-$R588)&gt;0),$V588/365*(AZ588-AY588+1),IF(AND(($S588-AZ588)&lt;=0,(AY588-$R588)&gt;0),$V588/365*($S588-AY588+1),$V588/365*(AZ588-$R588+1))))),0)</f>
        <v>0</v>
      </c>
      <c r="BB588" s="154">
        <f>AZ588+1</f>
        <v>45962</v>
      </c>
      <c r="BC588" s="154">
        <f>BB588+29</f>
        <v>45991</v>
      </c>
      <c r="BD588" s="158">
        <f>IFERROR(IF(($R588-BC588)&gt;=0,0,IF(($S588-BB588)&lt;0,0,IF(AND(($S588-BC588)&gt;0,(BB588-$R588)&gt;0),$V588/365*(BC588-BB588+1),IF(AND(($S588-BC588)&lt;=0,(BB588-$R588)&gt;0),$V588/365*($S588-BB588+1),$V588/365*(BC588-$R588+1))))),0)</f>
        <v>0</v>
      </c>
      <c r="BE588" s="154">
        <f>BC588+1</f>
        <v>45992</v>
      </c>
      <c r="BF588" s="154">
        <f>BE588+30</f>
        <v>46022</v>
      </c>
      <c r="BG588" s="158">
        <f>IFERROR(IF(($R588-BF588)&gt;=0,0,IF(($S588-BE588)&lt;0,0,IF(AND(($S588-BF588)&gt;0,(BE588-$R588)&gt;0),$V588/365*(BF588-BE588+1),IF(AND(($S588-BF588)&lt;=0,(BE588-$R588)&gt;0),$V588/365*($S588-BE588+1),$V588/365*(BF588-$R588+1))))),0)</f>
        <v>0</v>
      </c>
      <c r="BH588" s="154">
        <v>46023</v>
      </c>
      <c r="BI588" s="154">
        <f>BH588+30</f>
        <v>46053</v>
      </c>
      <c r="BJ588" s="158">
        <f>IFERROR(IF(($R588-BI588)&gt;=0,0,IF(($S588-BH588)&lt;0,0,IF(AND(($S588-BI588)&gt;0,(BH588-$R588)&gt;0),$V588/365*(BI588-BH588+1),IF(AND(($S588-BI588)&lt;=0,(BH588-$R588)&gt;0),$V588/365*($S588-BH588+1),$V588/365*(BI588-$R588+1))))),0)</f>
        <v>0</v>
      </c>
      <c r="BK588" s="154">
        <f>BI588+1</f>
        <v>46054</v>
      </c>
      <c r="BL588" s="154">
        <f>BK588+27</f>
        <v>46081</v>
      </c>
      <c r="BM588" s="158">
        <f>IFERROR(IF(($R588-BL588)&gt;=0,0,IF(($S588-BK588)&lt;0,0,IF(AND(($S588-BL588)&gt;0,(BK588-$R588)&gt;0),$V588/365*(BL588-BK588+1),IF(AND(($S588-BL588)&lt;=0,(BK588-$R588)&gt;0),$V588/365*($S588-BK588+1),$V588/365*(BL588-$R588+1))))),0)</f>
        <v>0</v>
      </c>
      <c r="BN588" s="154">
        <f>BL588+1</f>
        <v>46082</v>
      </c>
      <c r="BO588" s="154">
        <f>BN588+30</f>
        <v>46112</v>
      </c>
      <c r="BP588" s="158">
        <f>IFERROR(IF(($R588-BO588)&gt;=0,0,IF(($S588-BN588)&lt;0,0,IF(AND(($S588-BO588)&gt;0,(BN588-$R588)&gt;0),$V588/365*(BO588-BN588+1),IF(AND(($S588-BO588)&lt;=0,(BN588-$R588)&gt;0),$V588/365*($S588-BN588+1),$V588/365*(BO588-$R588+1))))),0)</f>
        <v>0</v>
      </c>
      <c r="BQ588" s="154">
        <f>BO588+1</f>
        <v>46113</v>
      </c>
      <c r="BR588" s="154">
        <f>BQ588+29</f>
        <v>46142</v>
      </c>
      <c r="BS588" s="158">
        <f>IFERROR(IF(($R588-BR588)&gt;=0,0,IF(($S588-BQ588)&lt;0,0,IF(AND(($S588-BR588)&gt;0,(BQ588-$R588)&gt;0),$V588/365*(BR588-BQ588+1),IF(AND(($S588-BR588)&lt;=0,(BQ588-$R588)&gt;0),$V588/365*($S588-BQ588+1),$V588/365*(BR588-$R588+1))))),0)</f>
        <v>0</v>
      </c>
      <c r="BT588" s="154">
        <f>BR588+1</f>
        <v>46143</v>
      </c>
      <c r="BU588" s="154">
        <f>BT588+30</f>
        <v>46173</v>
      </c>
      <c r="BV588" s="158">
        <f>IFERROR(IF(($R588-BU588)&gt;=0,0,IF(($S588-BT588)&lt;0,0,IF(AND(($S588-BU588)&gt;0,(BT588-$R588)&gt;0),$V588/365*(BU588-BT588+1),IF(AND(($S588-BU588)&lt;=0,(BT588-$R588)&gt;0),$V588/365*($S588-BT588+1),$V588/365*(BU588-$R588+1))))),0)</f>
        <v>0</v>
      </c>
      <c r="BW588" s="154">
        <f>BU588+1</f>
        <v>46174</v>
      </c>
      <c r="BX588" s="154">
        <f>BW588+29</f>
        <v>46203</v>
      </c>
      <c r="BY588" s="158">
        <f>IFERROR(IF(($R588-BX588)&gt;=0,0,IF(($S588-BW588)&lt;0,0,IF(AND(($S588-BX588)&gt;0,(BW588-$R588)&gt;0),$V588/365*(BX588-BW588+1),IF(AND(($S588-BX588)&lt;=0,(BW588-$R588)&gt;0),$V588/365*($S588-BW588+1),$V588/365*(BX588-$R588+1))))),0)</f>
        <v>0</v>
      </c>
      <c r="BZ588" s="154">
        <f>BX588+1</f>
        <v>46204</v>
      </c>
      <c r="CA588" s="154">
        <f>BZ588+30</f>
        <v>46234</v>
      </c>
      <c r="CB588" s="158">
        <f>IFERROR(IF(($R588-CA588)&gt;=0,0,IF(($S588-BZ588)&lt;0,0,IF(AND(($S588-CA588)&gt;0,(BZ588-$R588)&gt;0),$V588/365*(CA588-BZ588+1),IF(AND(($S588-CA588)&lt;=0,(BZ588-$R588)&gt;0),$V588/365*($S588-BZ588+1),$V588/365*(CA588-$R588+1))))),0)</f>
        <v>0</v>
      </c>
      <c r="CC588" s="154">
        <f>CA588+1</f>
        <v>46235</v>
      </c>
      <c r="CD588" s="154">
        <f>CC588+30</f>
        <v>46265</v>
      </c>
      <c r="CE588" s="158">
        <f>IFERROR(IF(($R588-CD588)&gt;=0,0,IF(($S588-CC588)&lt;0,0,IF(AND(($S588-CD588)&gt;0,(CC588-$R588)&gt;0),$V588/365*(CD588-CC588+1),IF(AND(($S588-CD588)&lt;=0,(CC588-$R588)&gt;0),$V588/365*($S588-CC588+1),$V588/365*(CD588-$R588+1))))),0)</f>
        <v>0</v>
      </c>
      <c r="CF588" s="154">
        <f>CD588+1</f>
        <v>46266</v>
      </c>
      <c r="CG588" s="154">
        <f>CF588+29</f>
        <v>46295</v>
      </c>
      <c r="CH588" s="158">
        <f>IFERROR(IF(($R588-CG588)&gt;=0,0,IF(($S588-CF588)&lt;0,0,IF(AND(($S588-CG588)&gt;0,(CF588-$R588)&gt;0),$V588/365*(CG588-CF588+1),IF(AND(($S588-CG588)&lt;=0,(CF588-$R588)&gt;0),$V588/365*($S588-CF588+1),$V588/365*(CG588-$R588+1))))),0)</f>
        <v>0</v>
      </c>
      <c r="CI588" s="154">
        <f>CG588+1</f>
        <v>46296</v>
      </c>
      <c r="CJ588" s="154">
        <f>CI588+30</f>
        <v>46326</v>
      </c>
      <c r="CK588" s="158">
        <f>IFERROR(IF(($R588-CJ588)&gt;=0,0,IF(($S588-CI588)&lt;0,0,IF(AND(($S588-CJ588)&gt;0,(CI588-$R588)&gt;0),$V588/365*(CJ588-CI588+1),IF(AND(($S588-CJ588)&lt;=0,(CI588-$R588)&gt;0),$V588/365*($S588-CI588+1),$V588/365*(CJ588-$R588+1))))),0)</f>
        <v>0</v>
      </c>
      <c r="CL588" s="154">
        <f>CJ588+1</f>
        <v>46327</v>
      </c>
      <c r="CM588" s="154">
        <f>CL588+29</f>
        <v>46356</v>
      </c>
      <c r="CN588" s="158">
        <f>IFERROR(IF(($R588-CM588)&gt;=0,0,IF(($S588-CL588)&lt;0,0,IF(AND(($S588-CM588)&gt;0,(CL588-$R588)&gt;0),$V588/365*(CM588-CL588+1),IF(AND(($S588-CM588)&lt;=0,(CL588-$R588)&gt;0),$V588/365*($S588-CL588+1),$V588/365*(CM588-$R588+1))))),0)</f>
        <v>0</v>
      </c>
      <c r="CO588" s="154">
        <f>CM588+1</f>
        <v>46357</v>
      </c>
      <c r="CP588" s="154">
        <f>CO588+30</f>
        <v>46387</v>
      </c>
      <c r="CQ588" s="158">
        <f>IFERROR(IF(($R588-CP588)&gt;=0,0,IF(($S588-CO588)&lt;0,0,IF(AND(($S588-CP588)&gt;0,(CO588-$R588)&gt;0),$V588/365*(CP588-CO588+1),IF(AND(($S588-CP588)&lt;=0,(CO588-$R588)&gt;0),$V588/365*($S588-CO588+1),$V588/365*(CP588-$R588+1))))),0)</f>
        <v>0</v>
      </c>
    </row>
    <row r="589" s="80" customFormat="1" ht="24" customHeight="1" outlineLevel="2" spans="1:95">
      <c r="A589" s="119"/>
      <c r="B589" s="120"/>
      <c r="C589" s="121"/>
      <c r="D589" s="119"/>
      <c r="E589" s="120"/>
      <c r="F589" s="120"/>
      <c r="G589" s="120"/>
      <c r="H589" s="122"/>
      <c r="I589" s="122"/>
      <c r="J589" s="122">
        <f>Z589+AC589+AF589+AI589+AL589+AO589+AR589+AU589+AX589+BA589+BD589+BG589</f>
        <v>0</v>
      </c>
      <c r="K589" s="122">
        <f>K588+1</f>
        <v>4</v>
      </c>
      <c r="L589" s="147"/>
      <c r="M589" s="148">
        <f>IFERROR(VLOOKUP($L589,'2-2 引出数据_合同数据仓库'!$B$2:$BP$10000,3,FALSE),0)</f>
        <v>0</v>
      </c>
      <c r="N589" s="122"/>
      <c r="O589" s="148">
        <f>IFERROR(VLOOKUP((LEFT(VLOOKUP($L589,'2-2 引出数据_合同数据仓库'!$B$2:$BP$10000,64,FALSE),15)&amp;(RIGHT(VLOOKUP($L589,'2-2 引出数据_合同数据仓库'!$B$2:$BP$10000,64,FALSE),4)+1)),'2-2 引出数据_合同数据仓库'!$B$2:$BP$10000,3,FALSE),0)</f>
        <v>0</v>
      </c>
      <c r="P589" s="122"/>
      <c r="Q589" s="122">
        <f>IFERROR(VLOOKUP($L589,'2-2 引出数据_合同数据仓库'!$B$2:$BP$10000,28,FALSE),0)</f>
        <v>0</v>
      </c>
      <c r="R589" s="122">
        <f>IFERROR(VLOOKUP($L589,'2-2 引出数据_合同数据仓库'!$B$2:$BP$10000,29,FALSE),0)</f>
        <v>0</v>
      </c>
      <c r="S589" s="122">
        <f>IFERROR(VLOOKUP($L589,'2-2 引出数据_合同数据仓库'!$B$2:$BP$10000,4,FALSE),0)</f>
        <v>0</v>
      </c>
      <c r="T589" s="122"/>
      <c r="U589" s="122">
        <f>IFERROR(VLOOKUP($L589,'2-2 引出数据_合同数据仓库'!$B$2:$BP$10000,15,FALSE),0)</f>
        <v>0</v>
      </c>
      <c r="V589" s="122">
        <f>U589/(S589-R589+1)*365</f>
        <v>0</v>
      </c>
      <c r="W589" s="122"/>
      <c r="X589" s="154">
        <v>45658</v>
      </c>
      <c r="Y589" s="154">
        <f>X589+30</f>
        <v>45688</v>
      </c>
      <c r="Z589" s="158">
        <f>IFERROR(IF(($R589-Y589)&gt;=0,0,IF(($S589-X589)&lt;0,0,IF(AND(($S589-Y589)&gt;0,(X589-$R589)&gt;0),$V589/365*(Y589-X589+1),IF(AND(($S589-Y589)&lt;=0,(X589-$R589)&gt;0),$V589/365*($S589-X589+1),$V589/365*(Y589-$R589+1))))),0)</f>
        <v>0</v>
      </c>
      <c r="AA589" s="154">
        <f>Y589+1</f>
        <v>45689</v>
      </c>
      <c r="AB589" s="154">
        <f>AA589+27</f>
        <v>45716</v>
      </c>
      <c r="AC589" s="158">
        <f>IFERROR(IF(($R589-AB589)&gt;=0,0,IF(($S589-AA589)&lt;0,0,IF(AND(($S589-AB589)&gt;0,(AA589-$R589)&gt;0),$V589/365*(AB589-AA589+1),IF(AND(($S589-AB589)&lt;=0,(AA589-$R589)&gt;0),$V589/365*($S589-AA589+1),$V589/365*(AB589-$R589+1))))),0)</f>
        <v>0</v>
      </c>
      <c r="AD589" s="154">
        <f>AB589+1</f>
        <v>45717</v>
      </c>
      <c r="AE589" s="154">
        <f>AD589+30</f>
        <v>45747</v>
      </c>
      <c r="AF589" s="158">
        <f>IFERROR(IF(($R589-AE589)&gt;=0,0,IF(($S589-AD589)&lt;0,0,IF(AND(($S589-AE589)&gt;0,(AD589-$R589)&gt;0),$V589/365*(AE589-AD589+1),IF(AND(($S589-AE589)&lt;=0,(AD589-$R589)&gt;0),$V589/365*($S589-AD589+1),$V589/365*(AE589-$R589+1))))),0)</f>
        <v>0</v>
      </c>
      <c r="AG589" s="154">
        <f>AE589+1</f>
        <v>45748</v>
      </c>
      <c r="AH589" s="154">
        <f>AG589+29</f>
        <v>45777</v>
      </c>
      <c r="AI589" s="158">
        <f>IFERROR(IF(($R589-AH589)&gt;=0,0,IF(($S589-AG589)&lt;0,0,IF(AND(($S589-AH589)&gt;0,(AG589-$R589)&gt;0),$V589/365*(AH589-AG589+1),IF(AND(($S589-AH589)&lt;=0,(AG589-$R589)&gt;0),$V589/365*($S589-AG589+1),$V589/365*(AH589-$R589+1))))),0)</f>
        <v>0</v>
      </c>
      <c r="AJ589" s="154">
        <f>AH589+1</f>
        <v>45778</v>
      </c>
      <c r="AK589" s="154">
        <f>AJ589+30</f>
        <v>45808</v>
      </c>
      <c r="AL589" s="158">
        <f>IFERROR(IF(($R589-AK589)&gt;=0,0,IF(($S589-AJ589)&lt;0,0,IF(AND(($S589-AK589)&gt;0,(AJ589-$R589)&gt;0),$V589/365*(AK589-AJ589+1),IF(AND(($S589-AK589)&lt;=0,(AJ589-$R589)&gt;0),$V589/365*($S589-AJ589+1),$V589/365*(AK589-$R589+1))))),0)</f>
        <v>0</v>
      </c>
      <c r="AM589" s="154">
        <f>AK589+1</f>
        <v>45809</v>
      </c>
      <c r="AN589" s="154">
        <f>AM589+29</f>
        <v>45838</v>
      </c>
      <c r="AO589" s="158">
        <f>IFERROR(IF(($R589-AN589)&gt;=0,0,IF(($S589-AM589)&lt;0,0,IF(AND(($S589-AN589)&gt;0,(AM589-$R589)&gt;0),$V589/365*(AN589-AM589+1),IF(AND(($S589-AN589)&lt;=0,(AM589-$R589)&gt;0),$V589/365*($S589-AM589+1),$V589/365*(AN589-$R589+1))))),0)</f>
        <v>0</v>
      </c>
      <c r="AP589" s="154">
        <f>AN589+1</f>
        <v>45839</v>
      </c>
      <c r="AQ589" s="154">
        <f>AP589+30</f>
        <v>45869</v>
      </c>
      <c r="AR589" s="158">
        <f>IFERROR(IF(($R589-AQ589)&gt;=0,0,IF(($S589-AP589)&lt;0,0,IF(AND(($S589-AQ589)&gt;0,(AP589-$R589)&gt;0),$V589/365*(AQ589-AP589+1),IF(AND(($S589-AQ589)&lt;=0,(AP589-$R589)&gt;0),$V589/365*($S589-AP589+1),$V589/365*(AQ589-$R589+1))))),0)</f>
        <v>0</v>
      </c>
      <c r="AS589" s="154">
        <f>AQ589+1</f>
        <v>45870</v>
      </c>
      <c r="AT589" s="154">
        <f>AS589+30</f>
        <v>45900</v>
      </c>
      <c r="AU589" s="158">
        <f>IFERROR(IF(($R589-AT589)&gt;=0,0,IF(($S589-AS589)&lt;0,0,IF(AND(($S589-AT589)&gt;0,(AS589-$R589)&gt;0),$V589/365*(AT589-AS589+1),IF(AND(($S589-AT589)&lt;=0,(AS589-$R589)&gt;0),$V589/365*($S589-AS589+1),$V589/365*(AT589-$R589+1))))),0)</f>
        <v>0</v>
      </c>
      <c r="AV589" s="154">
        <f>AT589+1</f>
        <v>45901</v>
      </c>
      <c r="AW589" s="154">
        <f>AV589+29</f>
        <v>45930</v>
      </c>
      <c r="AX589" s="158">
        <f>IFERROR(IF(($R589-AW589)&gt;=0,0,IF(($S589-AV589)&lt;0,0,IF(AND(($S589-AW589)&gt;0,(AV589-$R589)&gt;0),$V589/365*(AW589-AV589+1),IF(AND(($S589-AW589)&lt;=0,(AV589-$R589)&gt;0),$V589/365*($S589-AV589+1),$V589/365*(AW589-$R589+1))))),0)</f>
        <v>0</v>
      </c>
      <c r="AY589" s="154">
        <f>AW589+1</f>
        <v>45931</v>
      </c>
      <c r="AZ589" s="154">
        <f>AY589+30</f>
        <v>45961</v>
      </c>
      <c r="BA589" s="158">
        <f>IFERROR(IF(($R589-AZ589)&gt;=0,0,IF(($S589-AY589)&lt;0,0,IF(AND(($S589-AZ589)&gt;0,(AY589-$R589)&gt;0),$V589/365*(AZ589-AY589+1),IF(AND(($S589-AZ589)&lt;=0,(AY589-$R589)&gt;0),$V589/365*($S589-AY589+1),$V589/365*(AZ589-$R589+1))))),0)</f>
        <v>0</v>
      </c>
      <c r="BB589" s="154">
        <f>AZ589+1</f>
        <v>45962</v>
      </c>
      <c r="BC589" s="154">
        <f>BB589+29</f>
        <v>45991</v>
      </c>
      <c r="BD589" s="158">
        <f>IFERROR(IF(($R589-BC589)&gt;=0,0,IF(($S589-BB589)&lt;0,0,IF(AND(($S589-BC589)&gt;0,(BB589-$R589)&gt;0),$V589/365*(BC589-BB589+1),IF(AND(($S589-BC589)&lt;=0,(BB589-$R589)&gt;0),$V589/365*($S589-BB589+1),$V589/365*(BC589-$R589+1))))),0)</f>
        <v>0</v>
      </c>
      <c r="BE589" s="154">
        <f>BC589+1</f>
        <v>45992</v>
      </c>
      <c r="BF589" s="154">
        <f>BE589+30</f>
        <v>46022</v>
      </c>
      <c r="BG589" s="158">
        <f>IFERROR(IF(($R589-BF589)&gt;=0,0,IF(($S589-BE589)&lt;0,0,IF(AND(($S589-BF589)&gt;0,(BE589-$R589)&gt;0),$V589/365*(BF589-BE589+1),IF(AND(($S589-BF589)&lt;=0,(BE589-$R589)&gt;0),$V589/365*($S589-BE589+1),$V589/365*(BF589-$R589+1))))),0)</f>
        <v>0</v>
      </c>
      <c r="BH589" s="154">
        <v>46023</v>
      </c>
      <c r="BI589" s="154">
        <f>BH589+30</f>
        <v>46053</v>
      </c>
      <c r="BJ589" s="158">
        <f>IFERROR(IF(($R589-BI589)&gt;=0,0,IF(($S589-BH589)&lt;0,0,IF(AND(($S589-BI589)&gt;0,(BH589-$R589)&gt;0),$V589/365*(BI589-BH589+1),IF(AND(($S589-BI589)&lt;=0,(BH589-$R589)&gt;0),$V589/365*($S589-BH589+1),$V589/365*(BI589-$R589+1))))),0)</f>
        <v>0</v>
      </c>
      <c r="BK589" s="154">
        <f>BI589+1</f>
        <v>46054</v>
      </c>
      <c r="BL589" s="154">
        <f>BK589+27</f>
        <v>46081</v>
      </c>
      <c r="BM589" s="158">
        <f>IFERROR(IF(($R589-BL589)&gt;=0,0,IF(($S589-BK589)&lt;0,0,IF(AND(($S589-BL589)&gt;0,(BK589-$R589)&gt;0),$V589/365*(BL589-BK589+1),IF(AND(($S589-BL589)&lt;=0,(BK589-$R589)&gt;0),$V589/365*($S589-BK589+1),$V589/365*(BL589-$R589+1))))),0)</f>
        <v>0</v>
      </c>
      <c r="BN589" s="154">
        <f>BL589+1</f>
        <v>46082</v>
      </c>
      <c r="BO589" s="154">
        <f>BN589+30</f>
        <v>46112</v>
      </c>
      <c r="BP589" s="158">
        <f>IFERROR(IF(($R589-BO589)&gt;=0,0,IF(($S589-BN589)&lt;0,0,IF(AND(($S589-BO589)&gt;0,(BN589-$R589)&gt;0),$V589/365*(BO589-BN589+1),IF(AND(($S589-BO589)&lt;=0,(BN589-$R589)&gt;0),$V589/365*($S589-BN589+1),$V589/365*(BO589-$R589+1))))),0)</f>
        <v>0</v>
      </c>
      <c r="BQ589" s="154">
        <f>BO589+1</f>
        <v>46113</v>
      </c>
      <c r="BR589" s="154">
        <f>BQ589+29</f>
        <v>46142</v>
      </c>
      <c r="BS589" s="158">
        <f>IFERROR(IF(($R589-BR589)&gt;=0,0,IF(($S589-BQ589)&lt;0,0,IF(AND(($S589-BR589)&gt;0,(BQ589-$R589)&gt;0),$V589/365*(BR589-BQ589+1),IF(AND(($S589-BR589)&lt;=0,(BQ589-$R589)&gt;0),$V589/365*($S589-BQ589+1),$V589/365*(BR589-$R589+1))))),0)</f>
        <v>0</v>
      </c>
      <c r="BT589" s="154">
        <f>BR589+1</f>
        <v>46143</v>
      </c>
      <c r="BU589" s="154">
        <f>BT589+30</f>
        <v>46173</v>
      </c>
      <c r="BV589" s="158">
        <f>IFERROR(IF(($R589-BU589)&gt;=0,0,IF(($S589-BT589)&lt;0,0,IF(AND(($S589-BU589)&gt;0,(BT589-$R589)&gt;0),$V589/365*(BU589-BT589+1),IF(AND(($S589-BU589)&lt;=0,(BT589-$R589)&gt;0),$V589/365*($S589-BT589+1),$V589/365*(BU589-$R589+1))))),0)</f>
        <v>0</v>
      </c>
      <c r="BW589" s="154">
        <f>BU589+1</f>
        <v>46174</v>
      </c>
      <c r="BX589" s="154">
        <f>BW589+29</f>
        <v>46203</v>
      </c>
      <c r="BY589" s="158">
        <f>IFERROR(IF(($R589-BX589)&gt;=0,0,IF(($S589-BW589)&lt;0,0,IF(AND(($S589-BX589)&gt;0,(BW589-$R589)&gt;0),$V589/365*(BX589-BW589+1),IF(AND(($S589-BX589)&lt;=0,(BW589-$R589)&gt;0),$V589/365*($S589-BW589+1),$V589/365*(BX589-$R589+1))))),0)</f>
        <v>0</v>
      </c>
      <c r="BZ589" s="154">
        <f>BX589+1</f>
        <v>46204</v>
      </c>
      <c r="CA589" s="154">
        <f>BZ589+30</f>
        <v>46234</v>
      </c>
      <c r="CB589" s="158">
        <f>IFERROR(IF(($R589-CA589)&gt;=0,0,IF(($S589-BZ589)&lt;0,0,IF(AND(($S589-CA589)&gt;0,(BZ589-$R589)&gt;0),$V589/365*(CA589-BZ589+1),IF(AND(($S589-CA589)&lt;=0,(BZ589-$R589)&gt;0),$V589/365*($S589-BZ589+1),$V589/365*(CA589-$R589+1))))),0)</f>
        <v>0</v>
      </c>
      <c r="CC589" s="154">
        <f>CA589+1</f>
        <v>46235</v>
      </c>
      <c r="CD589" s="154">
        <f>CC589+30</f>
        <v>46265</v>
      </c>
      <c r="CE589" s="158">
        <f>IFERROR(IF(($R589-CD589)&gt;=0,0,IF(($S589-CC589)&lt;0,0,IF(AND(($S589-CD589)&gt;0,(CC589-$R589)&gt;0),$V589/365*(CD589-CC589+1),IF(AND(($S589-CD589)&lt;=0,(CC589-$R589)&gt;0),$V589/365*($S589-CC589+1),$V589/365*(CD589-$R589+1))))),0)</f>
        <v>0</v>
      </c>
      <c r="CF589" s="154">
        <f>CD589+1</f>
        <v>46266</v>
      </c>
      <c r="CG589" s="154">
        <f>CF589+29</f>
        <v>46295</v>
      </c>
      <c r="CH589" s="158">
        <f>IFERROR(IF(($R589-CG589)&gt;=0,0,IF(($S589-CF589)&lt;0,0,IF(AND(($S589-CG589)&gt;0,(CF589-$R589)&gt;0),$V589/365*(CG589-CF589+1),IF(AND(($S589-CG589)&lt;=0,(CF589-$R589)&gt;0),$V589/365*($S589-CF589+1),$V589/365*(CG589-$R589+1))))),0)</f>
        <v>0</v>
      </c>
      <c r="CI589" s="154">
        <f>CG589+1</f>
        <v>46296</v>
      </c>
      <c r="CJ589" s="154">
        <f>CI589+30</f>
        <v>46326</v>
      </c>
      <c r="CK589" s="158">
        <f>IFERROR(IF(($R589-CJ589)&gt;=0,0,IF(($S589-CI589)&lt;0,0,IF(AND(($S589-CJ589)&gt;0,(CI589-$R589)&gt;0),$V589/365*(CJ589-CI589+1),IF(AND(($S589-CJ589)&lt;=0,(CI589-$R589)&gt;0),$V589/365*($S589-CI589+1),$V589/365*(CJ589-$R589+1))))),0)</f>
        <v>0</v>
      </c>
      <c r="CL589" s="154">
        <f>CJ589+1</f>
        <v>46327</v>
      </c>
      <c r="CM589" s="154">
        <f>CL589+29</f>
        <v>46356</v>
      </c>
      <c r="CN589" s="158">
        <f>IFERROR(IF(($R589-CM589)&gt;=0,0,IF(($S589-CL589)&lt;0,0,IF(AND(($S589-CM589)&gt;0,(CL589-$R589)&gt;0),$V589/365*(CM589-CL589+1),IF(AND(($S589-CM589)&lt;=0,(CL589-$R589)&gt;0),$V589/365*($S589-CL589+1),$V589/365*(CM589-$R589+1))))),0)</f>
        <v>0</v>
      </c>
      <c r="CO589" s="154">
        <f>CM589+1</f>
        <v>46357</v>
      </c>
      <c r="CP589" s="154">
        <f>CO589+30</f>
        <v>46387</v>
      </c>
      <c r="CQ589" s="158">
        <f>IFERROR(IF(($R589-CP589)&gt;=0,0,IF(($S589-CO589)&lt;0,0,IF(AND(($S589-CP589)&gt;0,(CO589-$R589)&gt;0),$V589/365*(CP589-CO589+1),IF(AND(($S589-CP589)&lt;=0,(CO589-$R589)&gt;0),$V589/365*($S589-CO589+1),$V589/365*(CP589-$R589+1))))),0)</f>
        <v>0</v>
      </c>
    </row>
    <row r="590" s="80" customFormat="1" ht="24" customHeight="1" outlineLevel="4" spans="1:95">
      <c r="A590" s="123" t="s">
        <v>2814</v>
      </c>
      <c r="B590" s="124"/>
      <c r="C590" s="124"/>
      <c r="D590" s="124"/>
      <c r="E590" s="124"/>
      <c r="F590" s="124"/>
      <c r="G590" s="125"/>
      <c r="H590" s="126"/>
      <c r="I590" s="126"/>
      <c r="J590" s="126"/>
      <c r="K590" s="126"/>
      <c r="L590" s="149"/>
      <c r="M590" s="149"/>
      <c r="N590" s="126"/>
      <c r="O590" s="149"/>
      <c r="P590" s="126"/>
      <c r="Q590" s="126"/>
      <c r="R590" s="126"/>
      <c r="S590" s="126"/>
      <c r="T590" s="126"/>
      <c r="U590" s="126"/>
      <c r="V590" s="126"/>
      <c r="W590" s="126"/>
      <c r="X590" s="126"/>
      <c r="Y590" s="126"/>
      <c r="Z590" s="126"/>
      <c r="AA590" s="126"/>
      <c r="AB590" s="126"/>
      <c r="AC590" s="126"/>
      <c r="AD590" s="126"/>
      <c r="AE590" s="126"/>
      <c r="AF590" s="126"/>
      <c r="AG590" s="126"/>
      <c r="AH590" s="126"/>
      <c r="AI590" s="126"/>
      <c r="AJ590" s="126"/>
      <c r="AK590" s="126"/>
      <c r="AL590" s="126"/>
      <c r="AM590" s="126"/>
      <c r="AN590" s="126"/>
      <c r="AO590" s="126"/>
      <c r="AP590" s="126"/>
      <c r="AQ590" s="126"/>
      <c r="AR590" s="126"/>
      <c r="AS590" s="126"/>
      <c r="AT590" s="126"/>
      <c r="AU590" s="126"/>
      <c r="AV590" s="126"/>
      <c r="AW590" s="126"/>
      <c r="AX590" s="126"/>
      <c r="AY590" s="126"/>
      <c r="AZ590" s="126"/>
      <c r="BA590" s="126"/>
      <c r="BB590" s="126"/>
      <c r="BC590" s="126"/>
      <c r="BD590" s="126"/>
      <c r="BE590" s="126"/>
      <c r="BF590" s="126"/>
      <c r="BG590" s="126"/>
      <c r="BH590" s="126"/>
      <c r="BI590" s="126"/>
      <c r="BJ590" s="126"/>
      <c r="BK590" s="126"/>
      <c r="BL590" s="126"/>
      <c r="BM590" s="126"/>
      <c r="BN590" s="126"/>
      <c r="BO590" s="126"/>
      <c r="BP590" s="126"/>
      <c r="BQ590" s="126"/>
      <c r="BR590" s="126"/>
      <c r="BS590" s="126"/>
      <c r="BT590" s="126"/>
      <c r="BU590" s="126"/>
      <c r="BV590" s="126"/>
      <c r="BW590" s="126"/>
      <c r="BX590" s="126"/>
      <c r="BY590" s="126"/>
      <c r="BZ590" s="126"/>
      <c r="CA590" s="126"/>
      <c r="CB590" s="126"/>
      <c r="CC590" s="126"/>
      <c r="CD590" s="126"/>
      <c r="CE590" s="126"/>
      <c r="CF590" s="126"/>
      <c r="CG590" s="126"/>
      <c r="CH590" s="126"/>
      <c r="CI590" s="126"/>
      <c r="CJ590" s="126"/>
      <c r="CK590" s="126"/>
      <c r="CL590" s="126"/>
      <c r="CM590" s="126"/>
      <c r="CN590" s="126"/>
      <c r="CO590" s="126"/>
      <c r="CP590" s="126"/>
      <c r="CQ590" s="126"/>
    </row>
    <row r="591" ht="24" customHeight="1" outlineLevel="1" spans="1:95">
      <c r="A591" s="22"/>
      <c r="B591" s="109" t="s">
        <v>792</v>
      </c>
      <c r="C591" s="110" t="s">
        <v>2293</v>
      </c>
      <c r="D591" s="22" t="s">
        <v>2294</v>
      </c>
      <c r="E591" s="22"/>
      <c r="F591" s="22"/>
      <c r="G591" s="109" t="s">
        <v>1844</v>
      </c>
      <c r="H591" s="111">
        <f>X591+AA591+AD591+AG591+AJ591+AM591+AP591+AS591+AV591+AY591+BB591+BE591</f>
        <v>0</v>
      </c>
      <c r="I591" s="111">
        <f>Y591+AB591+AE591+AH591+AK591+AN591+AQ591+AT591+AW591+AZ591+BC591+BF591</f>
        <v>0</v>
      </c>
      <c r="J591" s="111">
        <f>Z591+AC591+AF591+AI591+AL591+AO591+AR591+AU591+AX591+BA591+BD591+BG591</f>
        <v>0</v>
      </c>
      <c r="K591" s="111"/>
      <c r="L591" s="144"/>
      <c r="M591" s="144"/>
      <c r="N591" s="144"/>
      <c r="O591" s="144"/>
      <c r="P591" s="111"/>
      <c r="Q591" s="111"/>
      <c r="R591" s="111"/>
      <c r="S591" s="111"/>
      <c r="T591" s="111"/>
      <c r="U591" s="111"/>
      <c r="V591" s="111"/>
      <c r="W591" s="111"/>
      <c r="X591" s="111">
        <f>VLOOKUP($C591,'1 预算编制表单'!$C:$BJ,27,FALSE)</f>
        <v>0</v>
      </c>
      <c r="Y591" s="111">
        <f>X591-Z591</f>
        <v>0</v>
      </c>
      <c r="Z591" s="111">
        <f>SUM(Z592:Z596)</f>
        <v>0</v>
      </c>
      <c r="AA591" s="111">
        <f>VLOOKUP($C591,'1 预算编制表单'!$C:$BJ,30,FALSE)</f>
        <v>0</v>
      </c>
      <c r="AB591" s="111">
        <f>AA591-AC591</f>
        <v>0</v>
      </c>
      <c r="AC591" s="111">
        <f>SUM(AC592:AC596)</f>
        <v>0</v>
      </c>
      <c r="AD591" s="111">
        <f>VLOOKUP($C591,'1 预算编制表单'!$C:$BJ,33,FALSE)</f>
        <v>0</v>
      </c>
      <c r="AE591" s="111">
        <f>AD591-AF591</f>
        <v>0</v>
      </c>
      <c r="AF591" s="111">
        <f>SUM(AF592:AF596)</f>
        <v>0</v>
      </c>
      <c r="AG591" s="111">
        <f>VLOOKUP($C591,'1 预算编制表单'!$C:$BJ,36,FALSE)</f>
        <v>0</v>
      </c>
      <c r="AH591" s="111">
        <f>AG591-AI591</f>
        <v>0</v>
      </c>
      <c r="AI591" s="111">
        <f>SUM(AI592:AI596)</f>
        <v>0</v>
      </c>
      <c r="AJ591" s="111">
        <f>VLOOKUP($C591,'1 预算编制表单'!$C:$BJ,39,FALSE)</f>
        <v>0</v>
      </c>
      <c r="AK591" s="111">
        <f>AJ591-AL591</f>
        <v>0</v>
      </c>
      <c r="AL591" s="111">
        <f>SUM(AL592:AL596)</f>
        <v>0</v>
      </c>
      <c r="AM591" s="111">
        <f>VLOOKUP($C591,'1 预算编制表单'!$C:$BJ,42,FALSE)</f>
        <v>0</v>
      </c>
      <c r="AN591" s="111">
        <f>AM591-AO591</f>
        <v>0</v>
      </c>
      <c r="AO591" s="111">
        <f>SUM(AO592:AO596)</f>
        <v>0</v>
      </c>
      <c r="AP591" s="111">
        <f>VLOOKUP($C591,'1 预算编制表单'!$C:$BJ,45,FALSE)</f>
        <v>0</v>
      </c>
      <c r="AQ591" s="111">
        <f>AP591-AR591</f>
        <v>0</v>
      </c>
      <c r="AR591" s="111">
        <f>SUM(AR592:AR596)</f>
        <v>0</v>
      </c>
      <c r="AS591" s="111">
        <f>VLOOKUP($C591,'1 预算编制表单'!$C:$BJ,48,FALSE)</f>
        <v>0</v>
      </c>
      <c r="AT591" s="111">
        <f>AS591-AU591</f>
        <v>0</v>
      </c>
      <c r="AU591" s="111">
        <f>SUM(AU592:AU596)</f>
        <v>0</v>
      </c>
      <c r="AV591" s="111">
        <f>VLOOKUP($C591,'1 预算编制表单'!$C:$BJ,51,FALSE)</f>
        <v>0</v>
      </c>
      <c r="AW591" s="111">
        <f>AV591-AX591</f>
        <v>0</v>
      </c>
      <c r="AX591" s="111">
        <f>SUM(AX592:AX596)</f>
        <v>0</v>
      </c>
      <c r="AY591" s="111">
        <f>VLOOKUP($C591,'1 预算编制表单'!$C:$BJ,54,FALSE)</f>
        <v>0</v>
      </c>
      <c r="AZ591" s="111">
        <f>AY591-BA591</f>
        <v>0</v>
      </c>
      <c r="BA591" s="111">
        <f>SUM(BA592:BA596)</f>
        <v>0</v>
      </c>
      <c r="BB591" s="111">
        <f>VLOOKUP($C591,'1 预算编制表单'!$C:$BJ,57,FALSE)</f>
        <v>0</v>
      </c>
      <c r="BC591" s="111">
        <f>BB591-BD591</f>
        <v>0</v>
      </c>
      <c r="BD591" s="111">
        <f>SUM(BD592:BD596)</f>
        <v>0</v>
      </c>
      <c r="BE591" s="111">
        <f>VLOOKUP($C591,'1 预算编制表单'!$C:$BJ,60,FALSE)</f>
        <v>0</v>
      </c>
      <c r="BF591" s="111">
        <f>BE591-BG591</f>
        <v>0</v>
      </c>
      <c r="BG591" s="111">
        <f>SUM(BG592:BG596)</f>
        <v>0</v>
      </c>
      <c r="BH591" s="111">
        <f>VLOOKUP($C591,'1 预算编制表单'!$C:$BJ,27,FALSE)</f>
        <v>0</v>
      </c>
      <c r="BI591" s="111">
        <f>BH591-BJ591</f>
        <v>0</v>
      </c>
      <c r="BJ591" s="111">
        <f>SUM(BJ592:BJ596)</f>
        <v>0</v>
      </c>
      <c r="BK591" s="111">
        <f>VLOOKUP($C591,'1 预算编制表单'!$C:$BJ,30,FALSE)</f>
        <v>0</v>
      </c>
      <c r="BL591" s="111">
        <f>BK591-BM591</f>
        <v>0</v>
      </c>
      <c r="BM591" s="111">
        <f>SUM(BM592:BM596)</f>
        <v>0</v>
      </c>
      <c r="BN591" s="111">
        <f>VLOOKUP($C591,'1 预算编制表单'!$C:$BJ,33,FALSE)</f>
        <v>0</v>
      </c>
      <c r="BO591" s="111">
        <f>BN591-BP591</f>
        <v>0</v>
      </c>
      <c r="BP591" s="111">
        <f>SUM(BP592:BP596)</f>
        <v>0</v>
      </c>
      <c r="BQ591" s="111">
        <f>VLOOKUP($C591,'1 预算编制表单'!$C:$BJ,36,FALSE)</f>
        <v>0</v>
      </c>
      <c r="BR591" s="111">
        <f>BQ591-BS591</f>
        <v>0</v>
      </c>
      <c r="BS591" s="111">
        <f>SUM(BS592:BS596)</f>
        <v>0</v>
      </c>
      <c r="BT591" s="111">
        <f>VLOOKUP($C591,'1 预算编制表单'!$C:$BJ,39,FALSE)</f>
        <v>0</v>
      </c>
      <c r="BU591" s="111">
        <f>BT591-BV591</f>
        <v>0</v>
      </c>
      <c r="BV591" s="111">
        <f>SUM(BV592:BV596)</f>
        <v>0</v>
      </c>
      <c r="BW591" s="111">
        <f>VLOOKUP($C591,'1 预算编制表单'!$C:$BJ,42,FALSE)</f>
        <v>0</v>
      </c>
      <c r="BX591" s="111">
        <f>BW591-BY591</f>
        <v>0</v>
      </c>
      <c r="BY591" s="111">
        <f>SUM(BY592:BY596)</f>
        <v>0</v>
      </c>
      <c r="BZ591" s="111">
        <f>VLOOKUP($C591,'1 预算编制表单'!$C:$BJ,45,FALSE)</f>
        <v>0</v>
      </c>
      <c r="CA591" s="111">
        <f>BZ591-CB591</f>
        <v>0</v>
      </c>
      <c r="CB591" s="111">
        <f>SUM(CB592:CB596)</f>
        <v>0</v>
      </c>
      <c r="CC591" s="111">
        <f>VLOOKUP($C591,'1 预算编制表单'!$C:$BJ,48,FALSE)</f>
        <v>0</v>
      </c>
      <c r="CD591" s="111">
        <f>CC591-CE591</f>
        <v>0</v>
      </c>
      <c r="CE591" s="111">
        <f>SUM(CE592:CE596)</f>
        <v>0</v>
      </c>
      <c r="CF591" s="111">
        <f>VLOOKUP($C591,'1 预算编制表单'!$C:$BJ,51,FALSE)</f>
        <v>0</v>
      </c>
      <c r="CG591" s="111">
        <f>CF591-CH591</f>
        <v>0</v>
      </c>
      <c r="CH591" s="111">
        <f>SUM(CH592:CH596)</f>
        <v>0</v>
      </c>
      <c r="CI591" s="111">
        <f>VLOOKUP($C591,'1 预算编制表单'!$C:$BJ,54,FALSE)</f>
        <v>0</v>
      </c>
      <c r="CJ591" s="111">
        <f>CI591-CK591</f>
        <v>0</v>
      </c>
      <c r="CK591" s="111">
        <f>SUM(CK592:CK596)</f>
        <v>0</v>
      </c>
      <c r="CL591" s="111">
        <f>VLOOKUP($C591,'1 预算编制表单'!$C:$BJ,57,FALSE)</f>
        <v>0</v>
      </c>
      <c r="CM591" s="111">
        <f>CL591-CN591</f>
        <v>0</v>
      </c>
      <c r="CN591" s="111">
        <f>SUM(CN592:CN596)</f>
        <v>0</v>
      </c>
      <c r="CO591" s="111">
        <f>VLOOKUP($C591,'1 预算编制表单'!$C:$BJ,60,FALSE)</f>
        <v>0</v>
      </c>
      <c r="CP591" s="111">
        <f>CO591-CQ591</f>
        <v>0</v>
      </c>
      <c r="CQ591" s="111">
        <f>SUM(CQ592:CQ596)</f>
        <v>0</v>
      </c>
    </row>
    <row r="592" s="80" customFormat="1" ht="24" customHeight="1" outlineLevel="2" spans="1:95">
      <c r="A592" s="119"/>
      <c r="B592" s="120"/>
      <c r="C592" s="121"/>
      <c r="D592" s="119"/>
      <c r="E592" s="120"/>
      <c r="F592" s="120"/>
      <c r="G592" s="120"/>
      <c r="H592" s="122"/>
      <c r="I592" s="122"/>
      <c r="J592" s="122">
        <f>Z592+AC592+AF592+AI592+AL592+AO592+AR592+AU592+AX592+BA592+BD592+BG592</f>
        <v>0</v>
      </c>
      <c r="K592" s="122">
        <v>1</v>
      </c>
      <c r="L592" s="147"/>
      <c r="M592" s="148">
        <f>IFERROR(VLOOKUP($L592,'2-2 引出数据_合同数据仓库'!$B$2:$BP$10000,3,FALSE),0)</f>
        <v>0</v>
      </c>
      <c r="N592" s="122"/>
      <c r="O592" s="148">
        <f>IFERROR(VLOOKUP((LEFT(VLOOKUP($L592,'2-2 引出数据_合同数据仓库'!$B$2:$BP$10000,64,FALSE),15)&amp;(RIGHT(VLOOKUP($L592,'2-2 引出数据_合同数据仓库'!$B$2:$BP$10000,64,FALSE),4)+1)),'2-2 引出数据_合同数据仓库'!$B$2:$BP$10000,3,FALSE),0)</f>
        <v>0</v>
      </c>
      <c r="P592" s="122"/>
      <c r="Q592" s="122">
        <f>IFERROR(VLOOKUP($L592,'2-2 引出数据_合同数据仓库'!$B$2:$BP$10000,28,FALSE),0)</f>
        <v>0</v>
      </c>
      <c r="R592" s="122">
        <f>IFERROR(VLOOKUP($L592,'2-2 引出数据_合同数据仓库'!$B$2:$BP$10000,29,FALSE),0)</f>
        <v>0</v>
      </c>
      <c r="S592" s="122">
        <f>IFERROR(VLOOKUP($L592,'2-2 引出数据_合同数据仓库'!$B$2:$BP$10000,4,FALSE),0)</f>
        <v>0</v>
      </c>
      <c r="T592" s="122"/>
      <c r="U592" s="122">
        <f>IFERROR(VLOOKUP($L592,'2-2 引出数据_合同数据仓库'!$B$2:$BP$10000,15,FALSE),0)</f>
        <v>0</v>
      </c>
      <c r="V592" s="122">
        <f>U592/(S592-R592+1)*365</f>
        <v>0</v>
      </c>
      <c r="W592" s="122"/>
      <c r="X592" s="154">
        <v>45658</v>
      </c>
      <c r="Y592" s="154">
        <f>X592+30</f>
        <v>45688</v>
      </c>
      <c r="Z592" s="158">
        <f>IFERROR(IF(($R592-Y592)&gt;=0,0,IF(($S592-X592)&lt;0,0,IF(AND(($S592-Y592)&gt;0,(X592-$R592)&gt;0),$V592/365*(Y592-X592+1),IF(AND(($S592-Y592)&lt;=0,(X592-$R592)&gt;0),$V592/365*($S592-X592+1),$V592/365*(Y592-$R592+1))))),0)</f>
        <v>0</v>
      </c>
      <c r="AA592" s="154">
        <f>Y592+1</f>
        <v>45689</v>
      </c>
      <c r="AB592" s="154">
        <f>AA592+27</f>
        <v>45716</v>
      </c>
      <c r="AC592" s="158">
        <f>IFERROR(IF(($R592-AB592)&gt;=0,0,IF(($S592-AA592)&lt;0,0,IF(AND(($S592-AB592)&gt;0,(AA592-$R592)&gt;0),$V592/365*(AB592-AA592+1),IF(AND(($S592-AB592)&lt;=0,(AA592-$R592)&gt;0),$V592/365*($S592-AA592+1),$V592/365*(AB592-$R592+1))))),0)</f>
        <v>0</v>
      </c>
      <c r="AD592" s="154">
        <f>AB592+1</f>
        <v>45717</v>
      </c>
      <c r="AE592" s="154">
        <f>AD592+30</f>
        <v>45747</v>
      </c>
      <c r="AF592" s="158">
        <f>IFERROR(IF(($R592-AE592)&gt;=0,0,IF(($S592-AD592)&lt;0,0,IF(AND(($S592-AE592)&gt;0,(AD592-$R592)&gt;0),$V592/365*(AE592-AD592+1),IF(AND(($S592-AE592)&lt;=0,(AD592-$R592)&gt;0),$V592/365*($S592-AD592+1),$V592/365*(AE592-$R592+1))))),0)</f>
        <v>0</v>
      </c>
      <c r="AG592" s="154">
        <f>AE592+1</f>
        <v>45748</v>
      </c>
      <c r="AH592" s="154">
        <f>AG592+29</f>
        <v>45777</v>
      </c>
      <c r="AI592" s="158">
        <f>IFERROR(IF(($R592-AH592)&gt;=0,0,IF(($S592-AG592)&lt;0,0,IF(AND(($S592-AH592)&gt;0,(AG592-$R592)&gt;0),$V592/365*(AH592-AG592+1),IF(AND(($S592-AH592)&lt;=0,(AG592-$R592)&gt;0),$V592/365*($S592-AG592+1),$V592/365*(AH592-$R592+1))))),0)</f>
        <v>0</v>
      </c>
      <c r="AJ592" s="154">
        <f>AH592+1</f>
        <v>45778</v>
      </c>
      <c r="AK592" s="154">
        <f>AJ592+30</f>
        <v>45808</v>
      </c>
      <c r="AL592" s="158">
        <f>IFERROR(IF(($R592-AK592)&gt;=0,0,IF(($S592-AJ592)&lt;0,0,IF(AND(($S592-AK592)&gt;0,(AJ592-$R592)&gt;0),$V592/365*(AK592-AJ592+1),IF(AND(($S592-AK592)&lt;=0,(AJ592-$R592)&gt;0),$V592/365*($S592-AJ592+1),$V592/365*(AK592-$R592+1))))),0)</f>
        <v>0</v>
      </c>
      <c r="AM592" s="154">
        <f>AK592+1</f>
        <v>45809</v>
      </c>
      <c r="AN592" s="154">
        <f>AM592+29</f>
        <v>45838</v>
      </c>
      <c r="AO592" s="158">
        <f>IFERROR(IF(($R592-AN592)&gt;=0,0,IF(($S592-AM592)&lt;0,0,IF(AND(($S592-AN592)&gt;0,(AM592-$R592)&gt;0),$V592/365*(AN592-AM592+1),IF(AND(($S592-AN592)&lt;=0,(AM592-$R592)&gt;0),$V592/365*($S592-AM592+1),$V592/365*(AN592-$R592+1))))),0)</f>
        <v>0</v>
      </c>
      <c r="AP592" s="154">
        <f>AN592+1</f>
        <v>45839</v>
      </c>
      <c r="AQ592" s="154">
        <f>AP592+30</f>
        <v>45869</v>
      </c>
      <c r="AR592" s="158">
        <f>IFERROR(IF(($R592-AQ592)&gt;=0,0,IF(($S592-AP592)&lt;0,0,IF(AND(($S592-AQ592)&gt;0,(AP592-$R592)&gt;0),$V592/365*(AQ592-AP592+1),IF(AND(($S592-AQ592)&lt;=0,(AP592-$R592)&gt;0),$V592/365*($S592-AP592+1),$V592/365*(AQ592-$R592+1))))),0)</f>
        <v>0</v>
      </c>
      <c r="AS592" s="154">
        <f>AQ592+1</f>
        <v>45870</v>
      </c>
      <c r="AT592" s="154">
        <f>AS592+30</f>
        <v>45900</v>
      </c>
      <c r="AU592" s="158">
        <f>IFERROR(IF(($R592-AT592)&gt;=0,0,IF(($S592-AS592)&lt;0,0,IF(AND(($S592-AT592)&gt;0,(AS592-$R592)&gt;0),$V592/365*(AT592-AS592+1),IF(AND(($S592-AT592)&lt;=0,(AS592-$R592)&gt;0),$V592/365*($S592-AS592+1),$V592/365*(AT592-$R592+1))))),0)</f>
        <v>0</v>
      </c>
      <c r="AV592" s="154">
        <f>AT592+1</f>
        <v>45901</v>
      </c>
      <c r="AW592" s="154">
        <f>AV592+29</f>
        <v>45930</v>
      </c>
      <c r="AX592" s="158">
        <f>IFERROR(IF(($R592-AW592)&gt;=0,0,IF(($S592-AV592)&lt;0,0,IF(AND(($S592-AW592)&gt;0,(AV592-$R592)&gt;0),$V592/365*(AW592-AV592+1),IF(AND(($S592-AW592)&lt;=0,(AV592-$R592)&gt;0),$V592/365*($S592-AV592+1),$V592/365*(AW592-$R592+1))))),0)</f>
        <v>0</v>
      </c>
      <c r="AY592" s="154">
        <f>AW592+1</f>
        <v>45931</v>
      </c>
      <c r="AZ592" s="154">
        <f>AY592+30</f>
        <v>45961</v>
      </c>
      <c r="BA592" s="158">
        <f>IFERROR(IF(($R592-AZ592)&gt;=0,0,IF(($S592-AY592)&lt;0,0,IF(AND(($S592-AZ592)&gt;0,(AY592-$R592)&gt;0),$V592/365*(AZ592-AY592+1),IF(AND(($S592-AZ592)&lt;=0,(AY592-$R592)&gt;0),$V592/365*($S592-AY592+1),$V592/365*(AZ592-$R592+1))))),0)</f>
        <v>0</v>
      </c>
      <c r="BB592" s="154">
        <f>AZ592+1</f>
        <v>45962</v>
      </c>
      <c r="BC592" s="154">
        <f>BB592+29</f>
        <v>45991</v>
      </c>
      <c r="BD592" s="158">
        <f>IFERROR(IF(($R592-BC592)&gt;=0,0,IF(($S592-BB592)&lt;0,0,IF(AND(($S592-BC592)&gt;0,(BB592-$R592)&gt;0),$V592/365*(BC592-BB592+1),IF(AND(($S592-BC592)&lt;=0,(BB592-$R592)&gt;0),$V592/365*($S592-BB592+1),$V592/365*(BC592-$R592+1))))),0)</f>
        <v>0</v>
      </c>
      <c r="BE592" s="154">
        <f>BC592+1</f>
        <v>45992</v>
      </c>
      <c r="BF592" s="154">
        <f>BE592+30</f>
        <v>46022</v>
      </c>
      <c r="BG592" s="158">
        <f>IFERROR(IF(($R592-BF592)&gt;=0,0,IF(($S592-BE592)&lt;0,0,IF(AND(($S592-BF592)&gt;0,(BE592-$R592)&gt;0),$V592/365*(BF592-BE592+1),IF(AND(($S592-BF592)&lt;=0,(BE592-$R592)&gt;0),$V592/365*($S592-BE592+1),$V592/365*(BF592-$R592+1))))),0)</f>
        <v>0</v>
      </c>
      <c r="BH592" s="154">
        <v>46023</v>
      </c>
      <c r="BI592" s="154">
        <f>BH592+30</f>
        <v>46053</v>
      </c>
      <c r="BJ592" s="158">
        <f>IFERROR(IF(($R592-BI592)&gt;=0,0,IF(($S592-BH592)&lt;0,0,IF(AND(($S592-BI592)&gt;0,(BH592-$R592)&gt;0),$V592/365*(BI592-BH592+1),IF(AND(($S592-BI592)&lt;=0,(BH592-$R592)&gt;0),$V592/365*($S592-BH592+1),$V592/365*(BI592-$R592+1))))),0)</f>
        <v>0</v>
      </c>
      <c r="BK592" s="154">
        <f>BI592+1</f>
        <v>46054</v>
      </c>
      <c r="BL592" s="154">
        <f>BK592+27</f>
        <v>46081</v>
      </c>
      <c r="BM592" s="158">
        <f>IFERROR(IF(($R592-BL592)&gt;=0,0,IF(($S592-BK592)&lt;0,0,IF(AND(($S592-BL592)&gt;0,(BK592-$R592)&gt;0),$V592/365*(BL592-BK592+1),IF(AND(($S592-BL592)&lt;=0,(BK592-$R592)&gt;0),$V592/365*($S592-BK592+1),$V592/365*(BL592-$R592+1))))),0)</f>
        <v>0</v>
      </c>
      <c r="BN592" s="154">
        <f>BL592+1</f>
        <v>46082</v>
      </c>
      <c r="BO592" s="154">
        <f>BN592+30</f>
        <v>46112</v>
      </c>
      <c r="BP592" s="158">
        <f>IFERROR(IF(($R592-BO592)&gt;=0,0,IF(($S592-BN592)&lt;0,0,IF(AND(($S592-BO592)&gt;0,(BN592-$R592)&gt;0),$V592/365*(BO592-BN592+1),IF(AND(($S592-BO592)&lt;=0,(BN592-$R592)&gt;0),$V592/365*($S592-BN592+1),$V592/365*(BO592-$R592+1))))),0)</f>
        <v>0</v>
      </c>
      <c r="BQ592" s="154">
        <f>BO592+1</f>
        <v>46113</v>
      </c>
      <c r="BR592" s="154">
        <f>BQ592+29</f>
        <v>46142</v>
      </c>
      <c r="BS592" s="158">
        <f>IFERROR(IF(($R592-BR592)&gt;=0,0,IF(($S592-BQ592)&lt;0,0,IF(AND(($S592-BR592)&gt;0,(BQ592-$R592)&gt;0),$V592/365*(BR592-BQ592+1),IF(AND(($S592-BR592)&lt;=0,(BQ592-$R592)&gt;0),$V592/365*($S592-BQ592+1),$V592/365*(BR592-$R592+1))))),0)</f>
        <v>0</v>
      </c>
      <c r="BT592" s="154">
        <f>BR592+1</f>
        <v>46143</v>
      </c>
      <c r="BU592" s="154">
        <f>BT592+30</f>
        <v>46173</v>
      </c>
      <c r="BV592" s="158">
        <f>IFERROR(IF(($R592-BU592)&gt;=0,0,IF(($S592-BT592)&lt;0,0,IF(AND(($S592-BU592)&gt;0,(BT592-$R592)&gt;0),$V592/365*(BU592-BT592+1),IF(AND(($S592-BU592)&lt;=0,(BT592-$R592)&gt;0),$V592/365*($S592-BT592+1),$V592/365*(BU592-$R592+1))))),0)</f>
        <v>0</v>
      </c>
      <c r="BW592" s="154">
        <f>BU592+1</f>
        <v>46174</v>
      </c>
      <c r="BX592" s="154">
        <f>BW592+29</f>
        <v>46203</v>
      </c>
      <c r="BY592" s="158">
        <f>IFERROR(IF(($R592-BX592)&gt;=0,0,IF(($S592-BW592)&lt;0,0,IF(AND(($S592-BX592)&gt;0,(BW592-$R592)&gt;0),$V592/365*(BX592-BW592+1),IF(AND(($S592-BX592)&lt;=0,(BW592-$R592)&gt;0),$V592/365*($S592-BW592+1),$V592/365*(BX592-$R592+1))))),0)</f>
        <v>0</v>
      </c>
      <c r="BZ592" s="154">
        <f>BX592+1</f>
        <v>46204</v>
      </c>
      <c r="CA592" s="154">
        <f>BZ592+30</f>
        <v>46234</v>
      </c>
      <c r="CB592" s="158">
        <f>IFERROR(IF(($R592-CA592)&gt;=0,0,IF(($S592-BZ592)&lt;0,0,IF(AND(($S592-CA592)&gt;0,(BZ592-$R592)&gt;0),$V592/365*(CA592-BZ592+1),IF(AND(($S592-CA592)&lt;=0,(BZ592-$R592)&gt;0),$V592/365*($S592-BZ592+1),$V592/365*(CA592-$R592+1))))),0)</f>
        <v>0</v>
      </c>
      <c r="CC592" s="154">
        <f>CA592+1</f>
        <v>46235</v>
      </c>
      <c r="CD592" s="154">
        <f>CC592+30</f>
        <v>46265</v>
      </c>
      <c r="CE592" s="158">
        <f>IFERROR(IF(($R592-CD592)&gt;=0,0,IF(($S592-CC592)&lt;0,0,IF(AND(($S592-CD592)&gt;0,(CC592-$R592)&gt;0),$V592/365*(CD592-CC592+1),IF(AND(($S592-CD592)&lt;=0,(CC592-$R592)&gt;0),$V592/365*($S592-CC592+1),$V592/365*(CD592-$R592+1))))),0)</f>
        <v>0</v>
      </c>
      <c r="CF592" s="154">
        <f>CD592+1</f>
        <v>46266</v>
      </c>
      <c r="CG592" s="154">
        <f>CF592+29</f>
        <v>46295</v>
      </c>
      <c r="CH592" s="158">
        <f>IFERROR(IF(($R592-CG592)&gt;=0,0,IF(($S592-CF592)&lt;0,0,IF(AND(($S592-CG592)&gt;0,(CF592-$R592)&gt;0),$V592/365*(CG592-CF592+1),IF(AND(($S592-CG592)&lt;=0,(CF592-$R592)&gt;0),$V592/365*($S592-CF592+1),$V592/365*(CG592-$R592+1))))),0)</f>
        <v>0</v>
      </c>
      <c r="CI592" s="154">
        <f>CG592+1</f>
        <v>46296</v>
      </c>
      <c r="CJ592" s="154">
        <f>CI592+30</f>
        <v>46326</v>
      </c>
      <c r="CK592" s="158">
        <f>IFERROR(IF(($R592-CJ592)&gt;=0,0,IF(($S592-CI592)&lt;0,0,IF(AND(($S592-CJ592)&gt;0,(CI592-$R592)&gt;0),$V592/365*(CJ592-CI592+1),IF(AND(($S592-CJ592)&lt;=0,(CI592-$R592)&gt;0),$V592/365*($S592-CI592+1),$V592/365*(CJ592-$R592+1))))),0)</f>
        <v>0</v>
      </c>
      <c r="CL592" s="154">
        <f>CJ592+1</f>
        <v>46327</v>
      </c>
      <c r="CM592" s="154">
        <f>CL592+29</f>
        <v>46356</v>
      </c>
      <c r="CN592" s="158">
        <f>IFERROR(IF(($R592-CM592)&gt;=0,0,IF(($S592-CL592)&lt;0,0,IF(AND(($S592-CM592)&gt;0,(CL592-$R592)&gt;0),$V592/365*(CM592-CL592+1),IF(AND(($S592-CM592)&lt;=0,(CL592-$R592)&gt;0),$V592/365*($S592-CL592+1),$V592/365*(CM592-$R592+1))))),0)</f>
        <v>0</v>
      </c>
      <c r="CO592" s="154">
        <f>CM592+1</f>
        <v>46357</v>
      </c>
      <c r="CP592" s="154">
        <f>CO592+30</f>
        <v>46387</v>
      </c>
      <c r="CQ592" s="158">
        <f>IFERROR(IF(($R592-CP592)&gt;=0,0,IF(($S592-CO592)&lt;0,0,IF(AND(($S592-CP592)&gt;0,(CO592-$R592)&gt;0),$V592/365*(CP592-CO592+1),IF(AND(($S592-CP592)&lt;=0,(CO592-$R592)&gt;0),$V592/365*($S592-CO592+1),$V592/365*(CP592-$R592+1))))),0)</f>
        <v>0</v>
      </c>
    </row>
    <row r="593" s="80" customFormat="1" ht="24" customHeight="1" outlineLevel="2" spans="1:95">
      <c r="A593" s="119"/>
      <c r="B593" s="120"/>
      <c r="C593" s="121"/>
      <c r="D593" s="119"/>
      <c r="E593" s="120"/>
      <c r="F593" s="120"/>
      <c r="G593" s="120"/>
      <c r="H593" s="122"/>
      <c r="I593" s="122"/>
      <c r="J593" s="122">
        <f>Z593+AC593+AF593+AI593+AL593+AO593+AR593+AU593+AX593+BA593+BD593+BG593</f>
        <v>0</v>
      </c>
      <c r="K593" s="122">
        <f>K592+1</f>
        <v>2</v>
      </c>
      <c r="L593" s="147"/>
      <c r="M593" s="148">
        <f>IFERROR(VLOOKUP($L593,'2-2 引出数据_合同数据仓库'!$B$2:$BP$10000,3,FALSE),0)</f>
        <v>0</v>
      </c>
      <c r="N593" s="122"/>
      <c r="O593" s="148">
        <f>IFERROR(VLOOKUP((LEFT(VLOOKUP($L593,'2-2 引出数据_合同数据仓库'!$B$2:$BP$10000,64,FALSE),15)&amp;(RIGHT(VLOOKUP($L593,'2-2 引出数据_合同数据仓库'!$B$2:$BP$10000,64,FALSE),4)+1)),'2-2 引出数据_合同数据仓库'!$B$2:$BP$10000,3,FALSE),0)</f>
        <v>0</v>
      </c>
      <c r="P593" s="122"/>
      <c r="Q593" s="122">
        <f>IFERROR(VLOOKUP($L593,'2-2 引出数据_合同数据仓库'!$B$2:$BP$10000,28,FALSE),0)</f>
        <v>0</v>
      </c>
      <c r="R593" s="122">
        <f>IFERROR(VLOOKUP($L593,'2-2 引出数据_合同数据仓库'!$B$2:$BP$10000,29,FALSE),0)</f>
        <v>0</v>
      </c>
      <c r="S593" s="122">
        <f>IFERROR(VLOOKUP($L593,'2-2 引出数据_合同数据仓库'!$B$2:$BP$10000,4,FALSE),0)</f>
        <v>0</v>
      </c>
      <c r="T593" s="122"/>
      <c r="U593" s="122">
        <f>IFERROR(VLOOKUP($L593,'2-2 引出数据_合同数据仓库'!$B$2:$BP$10000,15,FALSE),0)</f>
        <v>0</v>
      </c>
      <c r="V593" s="122">
        <f>U593/(S593-R593+1)*365</f>
        <v>0</v>
      </c>
      <c r="W593" s="122"/>
      <c r="X593" s="154">
        <v>45658</v>
      </c>
      <c r="Y593" s="154">
        <f>X593+30</f>
        <v>45688</v>
      </c>
      <c r="Z593" s="158">
        <f>IFERROR(IF(($R593-Y593)&gt;=0,0,IF(($S593-X593)&lt;0,0,IF(AND(($S593-Y593)&gt;0,(X593-$R593)&gt;0),$V593/365*(Y593-X593+1),IF(AND(($S593-Y593)&lt;=0,(X593-$R593)&gt;0),$V593/365*($S593-X593+1),$V593/365*(Y593-$R593+1))))),0)</f>
        <v>0</v>
      </c>
      <c r="AA593" s="154">
        <f>Y593+1</f>
        <v>45689</v>
      </c>
      <c r="AB593" s="154">
        <f>AA593+27</f>
        <v>45716</v>
      </c>
      <c r="AC593" s="158">
        <f>IFERROR(IF(($R593-AB593)&gt;=0,0,IF(($S593-AA593)&lt;0,0,IF(AND(($S593-AB593)&gt;0,(AA593-$R593)&gt;0),$V593/365*(AB593-AA593+1),IF(AND(($S593-AB593)&lt;=0,(AA593-$R593)&gt;0),$V593/365*($S593-AA593+1),$V593/365*(AB593-$R593+1))))),0)</f>
        <v>0</v>
      </c>
      <c r="AD593" s="154">
        <f>AB593+1</f>
        <v>45717</v>
      </c>
      <c r="AE593" s="154">
        <f>AD593+30</f>
        <v>45747</v>
      </c>
      <c r="AF593" s="158">
        <f>IFERROR(IF(($R593-AE593)&gt;=0,0,IF(($S593-AD593)&lt;0,0,IF(AND(($S593-AE593)&gt;0,(AD593-$R593)&gt;0),$V593/365*(AE593-AD593+1),IF(AND(($S593-AE593)&lt;=0,(AD593-$R593)&gt;0),$V593/365*($S593-AD593+1),$V593/365*(AE593-$R593+1))))),0)</f>
        <v>0</v>
      </c>
      <c r="AG593" s="154">
        <f>AE593+1</f>
        <v>45748</v>
      </c>
      <c r="AH593" s="154">
        <f>AG593+29</f>
        <v>45777</v>
      </c>
      <c r="AI593" s="158">
        <f>IFERROR(IF(($R593-AH593)&gt;=0,0,IF(($S593-AG593)&lt;0,0,IF(AND(($S593-AH593)&gt;0,(AG593-$R593)&gt;0),$V593/365*(AH593-AG593+1),IF(AND(($S593-AH593)&lt;=0,(AG593-$R593)&gt;0),$V593/365*($S593-AG593+1),$V593/365*(AH593-$R593+1))))),0)</f>
        <v>0</v>
      </c>
      <c r="AJ593" s="154">
        <f>AH593+1</f>
        <v>45778</v>
      </c>
      <c r="AK593" s="154">
        <f>AJ593+30</f>
        <v>45808</v>
      </c>
      <c r="AL593" s="158">
        <f>IFERROR(IF(($R593-AK593)&gt;=0,0,IF(($S593-AJ593)&lt;0,0,IF(AND(($S593-AK593)&gt;0,(AJ593-$R593)&gt;0),$V593/365*(AK593-AJ593+1),IF(AND(($S593-AK593)&lt;=0,(AJ593-$R593)&gt;0),$V593/365*($S593-AJ593+1),$V593/365*(AK593-$R593+1))))),0)</f>
        <v>0</v>
      </c>
      <c r="AM593" s="154">
        <f>AK593+1</f>
        <v>45809</v>
      </c>
      <c r="AN593" s="154">
        <f>AM593+29</f>
        <v>45838</v>
      </c>
      <c r="AO593" s="158">
        <f>IFERROR(IF(($R593-AN593)&gt;=0,0,IF(($S593-AM593)&lt;0,0,IF(AND(($S593-AN593)&gt;0,(AM593-$R593)&gt;0),$V593/365*(AN593-AM593+1),IF(AND(($S593-AN593)&lt;=0,(AM593-$R593)&gt;0),$V593/365*($S593-AM593+1),$V593/365*(AN593-$R593+1))))),0)</f>
        <v>0</v>
      </c>
      <c r="AP593" s="154">
        <f>AN593+1</f>
        <v>45839</v>
      </c>
      <c r="AQ593" s="154">
        <f>AP593+30</f>
        <v>45869</v>
      </c>
      <c r="AR593" s="158">
        <f>IFERROR(IF(($R593-AQ593)&gt;=0,0,IF(($S593-AP593)&lt;0,0,IF(AND(($S593-AQ593)&gt;0,(AP593-$R593)&gt;0),$V593/365*(AQ593-AP593+1),IF(AND(($S593-AQ593)&lt;=0,(AP593-$R593)&gt;0),$V593/365*($S593-AP593+1),$V593/365*(AQ593-$R593+1))))),0)</f>
        <v>0</v>
      </c>
      <c r="AS593" s="154">
        <f>AQ593+1</f>
        <v>45870</v>
      </c>
      <c r="AT593" s="154">
        <f>AS593+30</f>
        <v>45900</v>
      </c>
      <c r="AU593" s="158">
        <f>IFERROR(IF(($R593-AT593)&gt;=0,0,IF(($S593-AS593)&lt;0,0,IF(AND(($S593-AT593)&gt;0,(AS593-$R593)&gt;0),$V593/365*(AT593-AS593+1),IF(AND(($S593-AT593)&lt;=0,(AS593-$R593)&gt;0),$V593/365*($S593-AS593+1),$V593/365*(AT593-$R593+1))))),0)</f>
        <v>0</v>
      </c>
      <c r="AV593" s="154">
        <f>AT593+1</f>
        <v>45901</v>
      </c>
      <c r="AW593" s="154">
        <f>AV593+29</f>
        <v>45930</v>
      </c>
      <c r="AX593" s="158">
        <f>IFERROR(IF(($R593-AW593)&gt;=0,0,IF(($S593-AV593)&lt;0,0,IF(AND(($S593-AW593)&gt;0,(AV593-$R593)&gt;0),$V593/365*(AW593-AV593+1),IF(AND(($S593-AW593)&lt;=0,(AV593-$R593)&gt;0),$V593/365*($S593-AV593+1),$V593/365*(AW593-$R593+1))))),0)</f>
        <v>0</v>
      </c>
      <c r="AY593" s="154">
        <f>AW593+1</f>
        <v>45931</v>
      </c>
      <c r="AZ593" s="154">
        <f>AY593+30</f>
        <v>45961</v>
      </c>
      <c r="BA593" s="158">
        <f>IFERROR(IF(($R593-AZ593)&gt;=0,0,IF(($S593-AY593)&lt;0,0,IF(AND(($S593-AZ593)&gt;0,(AY593-$R593)&gt;0),$V593/365*(AZ593-AY593+1),IF(AND(($S593-AZ593)&lt;=0,(AY593-$R593)&gt;0),$V593/365*($S593-AY593+1),$V593/365*(AZ593-$R593+1))))),0)</f>
        <v>0</v>
      </c>
      <c r="BB593" s="154">
        <f>AZ593+1</f>
        <v>45962</v>
      </c>
      <c r="BC593" s="154">
        <f>BB593+29</f>
        <v>45991</v>
      </c>
      <c r="BD593" s="158">
        <f>IFERROR(IF(($R593-BC593)&gt;=0,0,IF(($S593-BB593)&lt;0,0,IF(AND(($S593-BC593)&gt;0,(BB593-$R593)&gt;0),$V593/365*(BC593-BB593+1),IF(AND(($S593-BC593)&lt;=0,(BB593-$R593)&gt;0),$V593/365*($S593-BB593+1),$V593/365*(BC593-$R593+1))))),0)</f>
        <v>0</v>
      </c>
      <c r="BE593" s="154">
        <f>BC593+1</f>
        <v>45992</v>
      </c>
      <c r="BF593" s="154">
        <f>BE593+30</f>
        <v>46022</v>
      </c>
      <c r="BG593" s="158">
        <f>IFERROR(IF(($R593-BF593)&gt;=0,0,IF(($S593-BE593)&lt;0,0,IF(AND(($S593-BF593)&gt;0,(BE593-$R593)&gt;0),$V593/365*(BF593-BE593+1),IF(AND(($S593-BF593)&lt;=0,(BE593-$R593)&gt;0),$V593/365*($S593-BE593+1),$V593/365*(BF593-$R593+1))))),0)</f>
        <v>0</v>
      </c>
      <c r="BH593" s="154">
        <v>46023</v>
      </c>
      <c r="BI593" s="154">
        <f>BH593+30</f>
        <v>46053</v>
      </c>
      <c r="BJ593" s="158">
        <f>IFERROR(IF(($R593-BI593)&gt;=0,0,IF(($S593-BH593)&lt;0,0,IF(AND(($S593-BI593)&gt;0,(BH593-$R593)&gt;0),$V593/365*(BI593-BH593+1),IF(AND(($S593-BI593)&lt;=0,(BH593-$R593)&gt;0),$V593/365*($S593-BH593+1),$V593/365*(BI593-$R593+1))))),0)</f>
        <v>0</v>
      </c>
      <c r="BK593" s="154">
        <f>BI593+1</f>
        <v>46054</v>
      </c>
      <c r="BL593" s="154">
        <f>BK593+27</f>
        <v>46081</v>
      </c>
      <c r="BM593" s="158">
        <f>IFERROR(IF(($R593-BL593)&gt;=0,0,IF(($S593-BK593)&lt;0,0,IF(AND(($S593-BL593)&gt;0,(BK593-$R593)&gt;0),$V593/365*(BL593-BK593+1),IF(AND(($S593-BL593)&lt;=0,(BK593-$R593)&gt;0),$V593/365*($S593-BK593+1),$V593/365*(BL593-$R593+1))))),0)</f>
        <v>0</v>
      </c>
      <c r="BN593" s="154">
        <f>BL593+1</f>
        <v>46082</v>
      </c>
      <c r="BO593" s="154">
        <f>BN593+30</f>
        <v>46112</v>
      </c>
      <c r="BP593" s="158">
        <f>IFERROR(IF(($R593-BO593)&gt;=0,0,IF(($S593-BN593)&lt;0,0,IF(AND(($S593-BO593)&gt;0,(BN593-$R593)&gt;0),$V593/365*(BO593-BN593+1),IF(AND(($S593-BO593)&lt;=0,(BN593-$R593)&gt;0),$V593/365*($S593-BN593+1),$V593/365*(BO593-$R593+1))))),0)</f>
        <v>0</v>
      </c>
      <c r="BQ593" s="154">
        <f>BO593+1</f>
        <v>46113</v>
      </c>
      <c r="BR593" s="154">
        <f>BQ593+29</f>
        <v>46142</v>
      </c>
      <c r="BS593" s="158">
        <f>IFERROR(IF(($R593-BR593)&gt;=0,0,IF(($S593-BQ593)&lt;0,0,IF(AND(($S593-BR593)&gt;0,(BQ593-$R593)&gt;0),$V593/365*(BR593-BQ593+1),IF(AND(($S593-BR593)&lt;=0,(BQ593-$R593)&gt;0),$V593/365*($S593-BQ593+1),$V593/365*(BR593-$R593+1))))),0)</f>
        <v>0</v>
      </c>
      <c r="BT593" s="154">
        <f>BR593+1</f>
        <v>46143</v>
      </c>
      <c r="BU593" s="154">
        <f>BT593+30</f>
        <v>46173</v>
      </c>
      <c r="BV593" s="158">
        <f>IFERROR(IF(($R593-BU593)&gt;=0,0,IF(($S593-BT593)&lt;0,0,IF(AND(($S593-BU593)&gt;0,(BT593-$R593)&gt;0),$V593/365*(BU593-BT593+1),IF(AND(($S593-BU593)&lt;=0,(BT593-$R593)&gt;0),$V593/365*($S593-BT593+1),$V593/365*(BU593-$R593+1))))),0)</f>
        <v>0</v>
      </c>
      <c r="BW593" s="154">
        <f>BU593+1</f>
        <v>46174</v>
      </c>
      <c r="BX593" s="154">
        <f>BW593+29</f>
        <v>46203</v>
      </c>
      <c r="BY593" s="158">
        <f>IFERROR(IF(($R593-BX593)&gt;=0,0,IF(($S593-BW593)&lt;0,0,IF(AND(($S593-BX593)&gt;0,(BW593-$R593)&gt;0),$V593/365*(BX593-BW593+1),IF(AND(($S593-BX593)&lt;=0,(BW593-$R593)&gt;0),$V593/365*($S593-BW593+1),$V593/365*(BX593-$R593+1))))),0)</f>
        <v>0</v>
      </c>
      <c r="BZ593" s="154">
        <f>BX593+1</f>
        <v>46204</v>
      </c>
      <c r="CA593" s="154">
        <f>BZ593+30</f>
        <v>46234</v>
      </c>
      <c r="CB593" s="158">
        <f>IFERROR(IF(($R593-CA593)&gt;=0,0,IF(($S593-BZ593)&lt;0,0,IF(AND(($S593-CA593)&gt;0,(BZ593-$R593)&gt;0),$V593/365*(CA593-BZ593+1),IF(AND(($S593-CA593)&lt;=0,(BZ593-$R593)&gt;0),$V593/365*($S593-BZ593+1),$V593/365*(CA593-$R593+1))))),0)</f>
        <v>0</v>
      </c>
      <c r="CC593" s="154">
        <f>CA593+1</f>
        <v>46235</v>
      </c>
      <c r="CD593" s="154">
        <f>CC593+30</f>
        <v>46265</v>
      </c>
      <c r="CE593" s="158">
        <f>IFERROR(IF(($R593-CD593)&gt;=0,0,IF(($S593-CC593)&lt;0,0,IF(AND(($S593-CD593)&gt;0,(CC593-$R593)&gt;0),$V593/365*(CD593-CC593+1),IF(AND(($S593-CD593)&lt;=0,(CC593-$R593)&gt;0),$V593/365*($S593-CC593+1),$V593/365*(CD593-$R593+1))))),0)</f>
        <v>0</v>
      </c>
      <c r="CF593" s="154">
        <f>CD593+1</f>
        <v>46266</v>
      </c>
      <c r="CG593" s="154">
        <f>CF593+29</f>
        <v>46295</v>
      </c>
      <c r="CH593" s="158">
        <f>IFERROR(IF(($R593-CG593)&gt;=0,0,IF(($S593-CF593)&lt;0,0,IF(AND(($S593-CG593)&gt;0,(CF593-$R593)&gt;0),$V593/365*(CG593-CF593+1),IF(AND(($S593-CG593)&lt;=0,(CF593-$R593)&gt;0),$V593/365*($S593-CF593+1),$V593/365*(CG593-$R593+1))))),0)</f>
        <v>0</v>
      </c>
      <c r="CI593" s="154">
        <f>CG593+1</f>
        <v>46296</v>
      </c>
      <c r="CJ593" s="154">
        <f>CI593+30</f>
        <v>46326</v>
      </c>
      <c r="CK593" s="158">
        <f>IFERROR(IF(($R593-CJ593)&gt;=0,0,IF(($S593-CI593)&lt;0,0,IF(AND(($S593-CJ593)&gt;0,(CI593-$R593)&gt;0),$V593/365*(CJ593-CI593+1),IF(AND(($S593-CJ593)&lt;=0,(CI593-$R593)&gt;0),$V593/365*($S593-CI593+1),$V593/365*(CJ593-$R593+1))))),0)</f>
        <v>0</v>
      </c>
      <c r="CL593" s="154">
        <f>CJ593+1</f>
        <v>46327</v>
      </c>
      <c r="CM593" s="154">
        <f>CL593+29</f>
        <v>46356</v>
      </c>
      <c r="CN593" s="158">
        <f>IFERROR(IF(($R593-CM593)&gt;=0,0,IF(($S593-CL593)&lt;0,0,IF(AND(($S593-CM593)&gt;0,(CL593-$R593)&gt;0),$V593/365*(CM593-CL593+1),IF(AND(($S593-CM593)&lt;=0,(CL593-$R593)&gt;0),$V593/365*($S593-CL593+1),$V593/365*(CM593-$R593+1))))),0)</f>
        <v>0</v>
      </c>
      <c r="CO593" s="154">
        <f>CM593+1</f>
        <v>46357</v>
      </c>
      <c r="CP593" s="154">
        <f>CO593+30</f>
        <v>46387</v>
      </c>
      <c r="CQ593" s="158">
        <f>IFERROR(IF(($R593-CP593)&gt;=0,0,IF(($S593-CO593)&lt;0,0,IF(AND(($S593-CP593)&gt;0,(CO593-$R593)&gt;0),$V593/365*(CP593-CO593+1),IF(AND(($S593-CP593)&lt;=0,(CO593-$R593)&gt;0),$V593/365*($S593-CO593+1),$V593/365*(CP593-$R593+1))))),0)</f>
        <v>0</v>
      </c>
    </row>
    <row r="594" s="80" customFormat="1" ht="24" customHeight="1" outlineLevel="2" spans="1:95">
      <c r="A594" s="119"/>
      <c r="B594" s="120"/>
      <c r="C594" s="121"/>
      <c r="D594" s="119"/>
      <c r="E594" s="120"/>
      <c r="F594" s="120"/>
      <c r="G594" s="120"/>
      <c r="H594" s="122"/>
      <c r="I594" s="122"/>
      <c r="J594" s="122">
        <f>Z594+AC594+AF594+AI594+AL594+AO594+AR594+AU594+AX594+BA594+BD594+BG594</f>
        <v>0</v>
      </c>
      <c r="K594" s="122">
        <f>K593+1</f>
        <v>3</v>
      </c>
      <c r="L594" s="147"/>
      <c r="M594" s="148">
        <f>IFERROR(VLOOKUP($L594,'2-2 引出数据_合同数据仓库'!$B$2:$BP$10000,3,FALSE),0)</f>
        <v>0</v>
      </c>
      <c r="N594" s="122"/>
      <c r="O594" s="148">
        <f>IFERROR(VLOOKUP((LEFT(VLOOKUP($L594,'2-2 引出数据_合同数据仓库'!$B$2:$BP$10000,64,FALSE),15)&amp;(RIGHT(VLOOKUP($L594,'2-2 引出数据_合同数据仓库'!$B$2:$BP$10000,64,FALSE),4)+1)),'2-2 引出数据_合同数据仓库'!$B$2:$BP$10000,3,FALSE),0)</f>
        <v>0</v>
      </c>
      <c r="P594" s="122"/>
      <c r="Q594" s="122">
        <f>IFERROR(VLOOKUP($L594,'2-2 引出数据_合同数据仓库'!$B$2:$BP$10000,28,FALSE),0)</f>
        <v>0</v>
      </c>
      <c r="R594" s="122">
        <f>IFERROR(VLOOKUP($L594,'2-2 引出数据_合同数据仓库'!$B$2:$BP$10000,29,FALSE),0)</f>
        <v>0</v>
      </c>
      <c r="S594" s="122">
        <f>IFERROR(VLOOKUP($L594,'2-2 引出数据_合同数据仓库'!$B$2:$BP$10000,4,FALSE),0)</f>
        <v>0</v>
      </c>
      <c r="T594" s="122"/>
      <c r="U594" s="122">
        <f>IFERROR(VLOOKUP($L594,'2-2 引出数据_合同数据仓库'!$B$2:$BP$10000,15,FALSE),0)</f>
        <v>0</v>
      </c>
      <c r="V594" s="122">
        <f>U594/(S594-R594+1)*365</f>
        <v>0</v>
      </c>
      <c r="W594" s="122"/>
      <c r="X594" s="154">
        <v>45658</v>
      </c>
      <c r="Y594" s="154">
        <f>X594+30</f>
        <v>45688</v>
      </c>
      <c r="Z594" s="158">
        <f>IFERROR(IF(($R594-Y594)&gt;=0,0,IF(($S594-X594)&lt;0,0,IF(AND(($S594-Y594)&gt;0,(X594-$R594)&gt;0),$V594/365*(Y594-X594+1),IF(AND(($S594-Y594)&lt;=0,(X594-$R594)&gt;0),$V594/365*($S594-X594+1),$V594/365*(Y594-$R594+1))))),0)</f>
        <v>0</v>
      </c>
      <c r="AA594" s="154">
        <f>Y594+1</f>
        <v>45689</v>
      </c>
      <c r="AB594" s="154">
        <f>AA594+27</f>
        <v>45716</v>
      </c>
      <c r="AC594" s="158">
        <f>IFERROR(IF(($R594-AB594)&gt;=0,0,IF(($S594-AA594)&lt;0,0,IF(AND(($S594-AB594)&gt;0,(AA594-$R594)&gt;0),$V594/365*(AB594-AA594+1),IF(AND(($S594-AB594)&lt;=0,(AA594-$R594)&gt;0),$V594/365*($S594-AA594+1),$V594/365*(AB594-$R594+1))))),0)</f>
        <v>0</v>
      </c>
      <c r="AD594" s="154">
        <f>AB594+1</f>
        <v>45717</v>
      </c>
      <c r="AE594" s="154">
        <f>AD594+30</f>
        <v>45747</v>
      </c>
      <c r="AF594" s="158">
        <f>IFERROR(IF(($R594-AE594)&gt;=0,0,IF(($S594-AD594)&lt;0,0,IF(AND(($S594-AE594)&gt;0,(AD594-$R594)&gt;0),$V594/365*(AE594-AD594+1),IF(AND(($S594-AE594)&lt;=0,(AD594-$R594)&gt;0),$V594/365*($S594-AD594+1),$V594/365*(AE594-$R594+1))))),0)</f>
        <v>0</v>
      </c>
      <c r="AG594" s="154">
        <f>AE594+1</f>
        <v>45748</v>
      </c>
      <c r="AH594" s="154">
        <f>AG594+29</f>
        <v>45777</v>
      </c>
      <c r="AI594" s="158">
        <f>IFERROR(IF(($R594-AH594)&gt;=0,0,IF(($S594-AG594)&lt;0,0,IF(AND(($S594-AH594)&gt;0,(AG594-$R594)&gt;0),$V594/365*(AH594-AG594+1),IF(AND(($S594-AH594)&lt;=0,(AG594-$R594)&gt;0),$V594/365*($S594-AG594+1),$V594/365*(AH594-$R594+1))))),0)</f>
        <v>0</v>
      </c>
      <c r="AJ594" s="154">
        <f>AH594+1</f>
        <v>45778</v>
      </c>
      <c r="AK594" s="154">
        <f>AJ594+30</f>
        <v>45808</v>
      </c>
      <c r="AL594" s="158">
        <f>IFERROR(IF(($R594-AK594)&gt;=0,0,IF(($S594-AJ594)&lt;0,0,IF(AND(($S594-AK594)&gt;0,(AJ594-$R594)&gt;0),$V594/365*(AK594-AJ594+1),IF(AND(($S594-AK594)&lt;=0,(AJ594-$R594)&gt;0),$V594/365*($S594-AJ594+1),$V594/365*(AK594-$R594+1))))),0)</f>
        <v>0</v>
      </c>
      <c r="AM594" s="154">
        <f>AK594+1</f>
        <v>45809</v>
      </c>
      <c r="AN594" s="154">
        <f>AM594+29</f>
        <v>45838</v>
      </c>
      <c r="AO594" s="158">
        <f>IFERROR(IF(($R594-AN594)&gt;=0,0,IF(($S594-AM594)&lt;0,0,IF(AND(($S594-AN594)&gt;0,(AM594-$R594)&gt;0),$V594/365*(AN594-AM594+1),IF(AND(($S594-AN594)&lt;=0,(AM594-$R594)&gt;0),$V594/365*($S594-AM594+1),$V594/365*(AN594-$R594+1))))),0)</f>
        <v>0</v>
      </c>
      <c r="AP594" s="154">
        <f>AN594+1</f>
        <v>45839</v>
      </c>
      <c r="AQ594" s="154">
        <f>AP594+30</f>
        <v>45869</v>
      </c>
      <c r="AR594" s="158">
        <f>IFERROR(IF(($R594-AQ594)&gt;=0,0,IF(($S594-AP594)&lt;0,0,IF(AND(($S594-AQ594)&gt;0,(AP594-$R594)&gt;0),$V594/365*(AQ594-AP594+1),IF(AND(($S594-AQ594)&lt;=0,(AP594-$R594)&gt;0),$V594/365*($S594-AP594+1),$V594/365*(AQ594-$R594+1))))),0)</f>
        <v>0</v>
      </c>
      <c r="AS594" s="154">
        <f>AQ594+1</f>
        <v>45870</v>
      </c>
      <c r="AT594" s="154">
        <f>AS594+30</f>
        <v>45900</v>
      </c>
      <c r="AU594" s="158">
        <f>IFERROR(IF(($R594-AT594)&gt;=0,0,IF(($S594-AS594)&lt;0,0,IF(AND(($S594-AT594)&gt;0,(AS594-$R594)&gt;0),$V594/365*(AT594-AS594+1),IF(AND(($S594-AT594)&lt;=0,(AS594-$R594)&gt;0),$V594/365*($S594-AS594+1),$V594/365*(AT594-$R594+1))))),0)</f>
        <v>0</v>
      </c>
      <c r="AV594" s="154">
        <f>AT594+1</f>
        <v>45901</v>
      </c>
      <c r="AW594" s="154">
        <f>AV594+29</f>
        <v>45930</v>
      </c>
      <c r="AX594" s="158">
        <f>IFERROR(IF(($R594-AW594)&gt;=0,0,IF(($S594-AV594)&lt;0,0,IF(AND(($S594-AW594)&gt;0,(AV594-$R594)&gt;0),$V594/365*(AW594-AV594+1),IF(AND(($S594-AW594)&lt;=0,(AV594-$R594)&gt;0),$V594/365*($S594-AV594+1),$V594/365*(AW594-$R594+1))))),0)</f>
        <v>0</v>
      </c>
      <c r="AY594" s="154">
        <f>AW594+1</f>
        <v>45931</v>
      </c>
      <c r="AZ594" s="154">
        <f>AY594+30</f>
        <v>45961</v>
      </c>
      <c r="BA594" s="158">
        <f>IFERROR(IF(($R594-AZ594)&gt;=0,0,IF(($S594-AY594)&lt;0,0,IF(AND(($S594-AZ594)&gt;0,(AY594-$R594)&gt;0),$V594/365*(AZ594-AY594+1),IF(AND(($S594-AZ594)&lt;=0,(AY594-$R594)&gt;0),$V594/365*($S594-AY594+1),$V594/365*(AZ594-$R594+1))))),0)</f>
        <v>0</v>
      </c>
      <c r="BB594" s="154">
        <f>AZ594+1</f>
        <v>45962</v>
      </c>
      <c r="BC594" s="154">
        <f>BB594+29</f>
        <v>45991</v>
      </c>
      <c r="BD594" s="158">
        <f>IFERROR(IF(($R594-BC594)&gt;=0,0,IF(($S594-BB594)&lt;0,0,IF(AND(($S594-BC594)&gt;0,(BB594-$R594)&gt;0),$V594/365*(BC594-BB594+1),IF(AND(($S594-BC594)&lt;=0,(BB594-$R594)&gt;0),$V594/365*($S594-BB594+1),$V594/365*(BC594-$R594+1))))),0)</f>
        <v>0</v>
      </c>
      <c r="BE594" s="154">
        <f>BC594+1</f>
        <v>45992</v>
      </c>
      <c r="BF594" s="154">
        <f>BE594+30</f>
        <v>46022</v>
      </c>
      <c r="BG594" s="158">
        <f>IFERROR(IF(($R594-BF594)&gt;=0,0,IF(($S594-BE594)&lt;0,0,IF(AND(($S594-BF594)&gt;0,(BE594-$R594)&gt;0),$V594/365*(BF594-BE594+1),IF(AND(($S594-BF594)&lt;=0,(BE594-$R594)&gt;0),$V594/365*($S594-BE594+1),$V594/365*(BF594-$R594+1))))),0)</f>
        <v>0</v>
      </c>
      <c r="BH594" s="154">
        <v>46023</v>
      </c>
      <c r="BI594" s="154">
        <f>BH594+30</f>
        <v>46053</v>
      </c>
      <c r="BJ594" s="158">
        <f>IFERROR(IF(($R594-BI594)&gt;=0,0,IF(($S594-BH594)&lt;0,0,IF(AND(($S594-BI594)&gt;0,(BH594-$R594)&gt;0),$V594/365*(BI594-BH594+1),IF(AND(($S594-BI594)&lt;=0,(BH594-$R594)&gt;0),$V594/365*($S594-BH594+1),$V594/365*(BI594-$R594+1))))),0)</f>
        <v>0</v>
      </c>
      <c r="BK594" s="154">
        <f>BI594+1</f>
        <v>46054</v>
      </c>
      <c r="BL594" s="154">
        <f>BK594+27</f>
        <v>46081</v>
      </c>
      <c r="BM594" s="158">
        <f>IFERROR(IF(($R594-BL594)&gt;=0,0,IF(($S594-BK594)&lt;0,0,IF(AND(($S594-BL594)&gt;0,(BK594-$R594)&gt;0),$V594/365*(BL594-BK594+1),IF(AND(($S594-BL594)&lt;=0,(BK594-$R594)&gt;0),$V594/365*($S594-BK594+1),$V594/365*(BL594-$R594+1))))),0)</f>
        <v>0</v>
      </c>
      <c r="BN594" s="154">
        <f>BL594+1</f>
        <v>46082</v>
      </c>
      <c r="BO594" s="154">
        <f>BN594+30</f>
        <v>46112</v>
      </c>
      <c r="BP594" s="158">
        <f>IFERROR(IF(($R594-BO594)&gt;=0,0,IF(($S594-BN594)&lt;0,0,IF(AND(($S594-BO594)&gt;0,(BN594-$R594)&gt;0),$V594/365*(BO594-BN594+1),IF(AND(($S594-BO594)&lt;=0,(BN594-$R594)&gt;0),$V594/365*($S594-BN594+1),$V594/365*(BO594-$R594+1))))),0)</f>
        <v>0</v>
      </c>
      <c r="BQ594" s="154">
        <f>BO594+1</f>
        <v>46113</v>
      </c>
      <c r="BR594" s="154">
        <f>BQ594+29</f>
        <v>46142</v>
      </c>
      <c r="BS594" s="158">
        <f>IFERROR(IF(($R594-BR594)&gt;=0,0,IF(($S594-BQ594)&lt;0,0,IF(AND(($S594-BR594)&gt;0,(BQ594-$R594)&gt;0),$V594/365*(BR594-BQ594+1),IF(AND(($S594-BR594)&lt;=0,(BQ594-$R594)&gt;0),$V594/365*($S594-BQ594+1),$V594/365*(BR594-$R594+1))))),0)</f>
        <v>0</v>
      </c>
      <c r="BT594" s="154">
        <f>BR594+1</f>
        <v>46143</v>
      </c>
      <c r="BU594" s="154">
        <f>BT594+30</f>
        <v>46173</v>
      </c>
      <c r="BV594" s="158">
        <f>IFERROR(IF(($R594-BU594)&gt;=0,0,IF(($S594-BT594)&lt;0,0,IF(AND(($S594-BU594)&gt;0,(BT594-$R594)&gt;0),$V594/365*(BU594-BT594+1),IF(AND(($S594-BU594)&lt;=0,(BT594-$R594)&gt;0),$V594/365*($S594-BT594+1),$V594/365*(BU594-$R594+1))))),0)</f>
        <v>0</v>
      </c>
      <c r="BW594" s="154">
        <f>BU594+1</f>
        <v>46174</v>
      </c>
      <c r="BX594" s="154">
        <f>BW594+29</f>
        <v>46203</v>
      </c>
      <c r="BY594" s="158">
        <f>IFERROR(IF(($R594-BX594)&gt;=0,0,IF(($S594-BW594)&lt;0,0,IF(AND(($S594-BX594)&gt;0,(BW594-$R594)&gt;0),$V594/365*(BX594-BW594+1),IF(AND(($S594-BX594)&lt;=0,(BW594-$R594)&gt;0),$V594/365*($S594-BW594+1),$V594/365*(BX594-$R594+1))))),0)</f>
        <v>0</v>
      </c>
      <c r="BZ594" s="154">
        <f>BX594+1</f>
        <v>46204</v>
      </c>
      <c r="CA594" s="154">
        <f>BZ594+30</f>
        <v>46234</v>
      </c>
      <c r="CB594" s="158">
        <f>IFERROR(IF(($R594-CA594)&gt;=0,0,IF(($S594-BZ594)&lt;0,0,IF(AND(($S594-CA594)&gt;0,(BZ594-$R594)&gt;0),$V594/365*(CA594-BZ594+1),IF(AND(($S594-CA594)&lt;=0,(BZ594-$R594)&gt;0),$V594/365*($S594-BZ594+1),$V594/365*(CA594-$R594+1))))),0)</f>
        <v>0</v>
      </c>
      <c r="CC594" s="154">
        <f>CA594+1</f>
        <v>46235</v>
      </c>
      <c r="CD594" s="154">
        <f>CC594+30</f>
        <v>46265</v>
      </c>
      <c r="CE594" s="158">
        <f>IFERROR(IF(($R594-CD594)&gt;=0,0,IF(($S594-CC594)&lt;0,0,IF(AND(($S594-CD594)&gt;0,(CC594-$R594)&gt;0),$V594/365*(CD594-CC594+1),IF(AND(($S594-CD594)&lt;=0,(CC594-$R594)&gt;0),$V594/365*($S594-CC594+1),$V594/365*(CD594-$R594+1))))),0)</f>
        <v>0</v>
      </c>
      <c r="CF594" s="154">
        <f>CD594+1</f>
        <v>46266</v>
      </c>
      <c r="CG594" s="154">
        <f>CF594+29</f>
        <v>46295</v>
      </c>
      <c r="CH594" s="158">
        <f>IFERROR(IF(($R594-CG594)&gt;=0,0,IF(($S594-CF594)&lt;0,0,IF(AND(($S594-CG594)&gt;0,(CF594-$R594)&gt;0),$V594/365*(CG594-CF594+1),IF(AND(($S594-CG594)&lt;=0,(CF594-$R594)&gt;0),$V594/365*($S594-CF594+1),$V594/365*(CG594-$R594+1))))),0)</f>
        <v>0</v>
      </c>
      <c r="CI594" s="154">
        <f>CG594+1</f>
        <v>46296</v>
      </c>
      <c r="CJ594" s="154">
        <f>CI594+30</f>
        <v>46326</v>
      </c>
      <c r="CK594" s="158">
        <f>IFERROR(IF(($R594-CJ594)&gt;=0,0,IF(($S594-CI594)&lt;0,0,IF(AND(($S594-CJ594)&gt;0,(CI594-$R594)&gt;0),$V594/365*(CJ594-CI594+1),IF(AND(($S594-CJ594)&lt;=0,(CI594-$R594)&gt;0),$V594/365*($S594-CI594+1),$V594/365*(CJ594-$R594+1))))),0)</f>
        <v>0</v>
      </c>
      <c r="CL594" s="154">
        <f>CJ594+1</f>
        <v>46327</v>
      </c>
      <c r="CM594" s="154">
        <f>CL594+29</f>
        <v>46356</v>
      </c>
      <c r="CN594" s="158">
        <f>IFERROR(IF(($R594-CM594)&gt;=0,0,IF(($S594-CL594)&lt;0,0,IF(AND(($S594-CM594)&gt;0,(CL594-$R594)&gt;0),$V594/365*(CM594-CL594+1),IF(AND(($S594-CM594)&lt;=0,(CL594-$R594)&gt;0),$V594/365*($S594-CL594+1),$V594/365*(CM594-$R594+1))))),0)</f>
        <v>0</v>
      </c>
      <c r="CO594" s="154">
        <f>CM594+1</f>
        <v>46357</v>
      </c>
      <c r="CP594" s="154">
        <f>CO594+30</f>
        <v>46387</v>
      </c>
      <c r="CQ594" s="158">
        <f>IFERROR(IF(($R594-CP594)&gt;=0,0,IF(($S594-CO594)&lt;0,0,IF(AND(($S594-CP594)&gt;0,(CO594-$R594)&gt;0),$V594/365*(CP594-CO594+1),IF(AND(($S594-CP594)&lt;=0,(CO594-$R594)&gt;0),$V594/365*($S594-CO594+1),$V594/365*(CP594-$R594+1))))),0)</f>
        <v>0</v>
      </c>
    </row>
    <row r="595" s="80" customFormat="1" ht="24" customHeight="1" outlineLevel="2" spans="1:95">
      <c r="A595" s="119"/>
      <c r="B595" s="120"/>
      <c r="C595" s="121"/>
      <c r="D595" s="119"/>
      <c r="E595" s="120"/>
      <c r="F595" s="120"/>
      <c r="G595" s="120"/>
      <c r="H595" s="122"/>
      <c r="I595" s="122"/>
      <c r="J595" s="122">
        <f>Z595+AC595+AF595+AI595+AL595+AO595+AR595+AU595+AX595+BA595+BD595+BG595</f>
        <v>0</v>
      </c>
      <c r="K595" s="122">
        <f>K594+1</f>
        <v>4</v>
      </c>
      <c r="L595" s="147"/>
      <c r="M595" s="148">
        <f>IFERROR(VLOOKUP($L595,'2-2 引出数据_合同数据仓库'!$B$2:$BP$10000,3,FALSE),0)</f>
        <v>0</v>
      </c>
      <c r="N595" s="122"/>
      <c r="O595" s="148">
        <f>IFERROR(VLOOKUP((LEFT(VLOOKUP($L595,'2-2 引出数据_合同数据仓库'!$B$2:$BP$10000,64,FALSE),15)&amp;(RIGHT(VLOOKUP($L595,'2-2 引出数据_合同数据仓库'!$B$2:$BP$10000,64,FALSE),4)+1)),'2-2 引出数据_合同数据仓库'!$B$2:$BP$10000,3,FALSE),0)</f>
        <v>0</v>
      </c>
      <c r="P595" s="122"/>
      <c r="Q595" s="122">
        <f>IFERROR(VLOOKUP($L595,'2-2 引出数据_合同数据仓库'!$B$2:$BP$10000,28,FALSE),0)</f>
        <v>0</v>
      </c>
      <c r="R595" s="122">
        <f>IFERROR(VLOOKUP($L595,'2-2 引出数据_合同数据仓库'!$B$2:$BP$10000,29,FALSE),0)</f>
        <v>0</v>
      </c>
      <c r="S595" s="122">
        <f>IFERROR(VLOOKUP($L595,'2-2 引出数据_合同数据仓库'!$B$2:$BP$10000,4,FALSE),0)</f>
        <v>0</v>
      </c>
      <c r="T595" s="122"/>
      <c r="U595" s="122">
        <f>IFERROR(VLOOKUP($L595,'2-2 引出数据_合同数据仓库'!$B$2:$BP$10000,15,FALSE),0)</f>
        <v>0</v>
      </c>
      <c r="V595" s="122">
        <f>U595/(S595-R595+1)*365</f>
        <v>0</v>
      </c>
      <c r="W595" s="122"/>
      <c r="X595" s="154">
        <v>45658</v>
      </c>
      <c r="Y595" s="154">
        <f>X595+30</f>
        <v>45688</v>
      </c>
      <c r="Z595" s="158">
        <f>IFERROR(IF(($R595-Y595)&gt;=0,0,IF(($S595-X595)&lt;0,0,IF(AND(($S595-Y595)&gt;0,(X595-$R595)&gt;0),$V595/365*(Y595-X595+1),IF(AND(($S595-Y595)&lt;=0,(X595-$R595)&gt;0),$V595/365*($S595-X595+1),$V595/365*(Y595-$R595+1))))),0)</f>
        <v>0</v>
      </c>
      <c r="AA595" s="154">
        <f>Y595+1</f>
        <v>45689</v>
      </c>
      <c r="AB595" s="154">
        <f>AA595+27</f>
        <v>45716</v>
      </c>
      <c r="AC595" s="158">
        <f>IFERROR(IF(($R595-AB595)&gt;=0,0,IF(($S595-AA595)&lt;0,0,IF(AND(($S595-AB595)&gt;0,(AA595-$R595)&gt;0),$V595/365*(AB595-AA595+1),IF(AND(($S595-AB595)&lt;=0,(AA595-$R595)&gt;0),$V595/365*($S595-AA595+1),$V595/365*(AB595-$R595+1))))),0)</f>
        <v>0</v>
      </c>
      <c r="AD595" s="154">
        <f>AB595+1</f>
        <v>45717</v>
      </c>
      <c r="AE595" s="154">
        <f>AD595+30</f>
        <v>45747</v>
      </c>
      <c r="AF595" s="158">
        <f>IFERROR(IF(($R595-AE595)&gt;=0,0,IF(($S595-AD595)&lt;0,0,IF(AND(($S595-AE595)&gt;0,(AD595-$R595)&gt;0),$V595/365*(AE595-AD595+1),IF(AND(($S595-AE595)&lt;=0,(AD595-$R595)&gt;0),$V595/365*($S595-AD595+1),$V595/365*(AE595-$R595+1))))),0)</f>
        <v>0</v>
      </c>
      <c r="AG595" s="154">
        <f>AE595+1</f>
        <v>45748</v>
      </c>
      <c r="AH595" s="154">
        <f>AG595+29</f>
        <v>45777</v>
      </c>
      <c r="AI595" s="158">
        <f>IFERROR(IF(($R595-AH595)&gt;=0,0,IF(($S595-AG595)&lt;0,0,IF(AND(($S595-AH595)&gt;0,(AG595-$R595)&gt;0),$V595/365*(AH595-AG595+1),IF(AND(($S595-AH595)&lt;=0,(AG595-$R595)&gt;0),$V595/365*($S595-AG595+1),$V595/365*(AH595-$R595+1))))),0)</f>
        <v>0</v>
      </c>
      <c r="AJ595" s="154">
        <f>AH595+1</f>
        <v>45778</v>
      </c>
      <c r="AK595" s="154">
        <f>AJ595+30</f>
        <v>45808</v>
      </c>
      <c r="AL595" s="158">
        <f>IFERROR(IF(($R595-AK595)&gt;=0,0,IF(($S595-AJ595)&lt;0,0,IF(AND(($S595-AK595)&gt;0,(AJ595-$R595)&gt;0),$V595/365*(AK595-AJ595+1),IF(AND(($S595-AK595)&lt;=0,(AJ595-$R595)&gt;0),$V595/365*($S595-AJ595+1),$V595/365*(AK595-$R595+1))))),0)</f>
        <v>0</v>
      </c>
      <c r="AM595" s="154">
        <f>AK595+1</f>
        <v>45809</v>
      </c>
      <c r="AN595" s="154">
        <f>AM595+29</f>
        <v>45838</v>
      </c>
      <c r="AO595" s="158">
        <f>IFERROR(IF(($R595-AN595)&gt;=0,0,IF(($S595-AM595)&lt;0,0,IF(AND(($S595-AN595)&gt;0,(AM595-$R595)&gt;0),$V595/365*(AN595-AM595+1),IF(AND(($S595-AN595)&lt;=0,(AM595-$R595)&gt;0),$V595/365*($S595-AM595+1),$V595/365*(AN595-$R595+1))))),0)</f>
        <v>0</v>
      </c>
      <c r="AP595" s="154">
        <f>AN595+1</f>
        <v>45839</v>
      </c>
      <c r="AQ595" s="154">
        <f>AP595+30</f>
        <v>45869</v>
      </c>
      <c r="AR595" s="158">
        <f>IFERROR(IF(($R595-AQ595)&gt;=0,0,IF(($S595-AP595)&lt;0,0,IF(AND(($S595-AQ595)&gt;0,(AP595-$R595)&gt;0),$V595/365*(AQ595-AP595+1),IF(AND(($S595-AQ595)&lt;=0,(AP595-$R595)&gt;0),$V595/365*($S595-AP595+1),$V595/365*(AQ595-$R595+1))))),0)</f>
        <v>0</v>
      </c>
      <c r="AS595" s="154">
        <f>AQ595+1</f>
        <v>45870</v>
      </c>
      <c r="AT595" s="154">
        <f>AS595+30</f>
        <v>45900</v>
      </c>
      <c r="AU595" s="158">
        <f>IFERROR(IF(($R595-AT595)&gt;=0,0,IF(($S595-AS595)&lt;0,0,IF(AND(($S595-AT595)&gt;0,(AS595-$R595)&gt;0),$V595/365*(AT595-AS595+1),IF(AND(($S595-AT595)&lt;=0,(AS595-$R595)&gt;0),$V595/365*($S595-AS595+1),$V595/365*(AT595-$R595+1))))),0)</f>
        <v>0</v>
      </c>
      <c r="AV595" s="154">
        <f>AT595+1</f>
        <v>45901</v>
      </c>
      <c r="AW595" s="154">
        <f>AV595+29</f>
        <v>45930</v>
      </c>
      <c r="AX595" s="158">
        <f>IFERROR(IF(($R595-AW595)&gt;=0,0,IF(($S595-AV595)&lt;0,0,IF(AND(($S595-AW595)&gt;0,(AV595-$R595)&gt;0),$V595/365*(AW595-AV595+1),IF(AND(($S595-AW595)&lt;=0,(AV595-$R595)&gt;0),$V595/365*($S595-AV595+1),$V595/365*(AW595-$R595+1))))),0)</f>
        <v>0</v>
      </c>
      <c r="AY595" s="154">
        <f>AW595+1</f>
        <v>45931</v>
      </c>
      <c r="AZ595" s="154">
        <f>AY595+30</f>
        <v>45961</v>
      </c>
      <c r="BA595" s="158">
        <f>IFERROR(IF(($R595-AZ595)&gt;=0,0,IF(($S595-AY595)&lt;0,0,IF(AND(($S595-AZ595)&gt;0,(AY595-$R595)&gt;0),$V595/365*(AZ595-AY595+1),IF(AND(($S595-AZ595)&lt;=0,(AY595-$R595)&gt;0),$V595/365*($S595-AY595+1),$V595/365*(AZ595-$R595+1))))),0)</f>
        <v>0</v>
      </c>
      <c r="BB595" s="154">
        <f>AZ595+1</f>
        <v>45962</v>
      </c>
      <c r="BC595" s="154">
        <f>BB595+29</f>
        <v>45991</v>
      </c>
      <c r="BD595" s="158">
        <f>IFERROR(IF(($R595-BC595)&gt;=0,0,IF(($S595-BB595)&lt;0,0,IF(AND(($S595-BC595)&gt;0,(BB595-$R595)&gt;0),$V595/365*(BC595-BB595+1),IF(AND(($S595-BC595)&lt;=0,(BB595-$R595)&gt;0),$V595/365*($S595-BB595+1),$V595/365*(BC595-$R595+1))))),0)</f>
        <v>0</v>
      </c>
      <c r="BE595" s="154">
        <f>BC595+1</f>
        <v>45992</v>
      </c>
      <c r="BF595" s="154">
        <f>BE595+30</f>
        <v>46022</v>
      </c>
      <c r="BG595" s="158">
        <f>IFERROR(IF(($R595-BF595)&gt;=0,0,IF(($S595-BE595)&lt;0,0,IF(AND(($S595-BF595)&gt;0,(BE595-$R595)&gt;0),$V595/365*(BF595-BE595+1),IF(AND(($S595-BF595)&lt;=0,(BE595-$R595)&gt;0),$V595/365*($S595-BE595+1),$V595/365*(BF595-$R595+1))))),0)</f>
        <v>0</v>
      </c>
      <c r="BH595" s="154">
        <v>46023</v>
      </c>
      <c r="BI595" s="154">
        <f>BH595+30</f>
        <v>46053</v>
      </c>
      <c r="BJ595" s="158">
        <f>IFERROR(IF(($R595-BI595)&gt;=0,0,IF(($S595-BH595)&lt;0,0,IF(AND(($S595-BI595)&gt;0,(BH595-$R595)&gt;0),$V595/365*(BI595-BH595+1),IF(AND(($S595-BI595)&lt;=0,(BH595-$R595)&gt;0),$V595/365*($S595-BH595+1),$V595/365*(BI595-$R595+1))))),0)</f>
        <v>0</v>
      </c>
      <c r="BK595" s="154">
        <f>BI595+1</f>
        <v>46054</v>
      </c>
      <c r="BL595" s="154">
        <f>BK595+27</f>
        <v>46081</v>
      </c>
      <c r="BM595" s="158">
        <f>IFERROR(IF(($R595-BL595)&gt;=0,0,IF(($S595-BK595)&lt;0,0,IF(AND(($S595-BL595)&gt;0,(BK595-$R595)&gt;0),$V595/365*(BL595-BK595+1),IF(AND(($S595-BL595)&lt;=0,(BK595-$R595)&gt;0),$V595/365*($S595-BK595+1),$V595/365*(BL595-$R595+1))))),0)</f>
        <v>0</v>
      </c>
      <c r="BN595" s="154">
        <f>BL595+1</f>
        <v>46082</v>
      </c>
      <c r="BO595" s="154">
        <f>BN595+30</f>
        <v>46112</v>
      </c>
      <c r="BP595" s="158">
        <f>IFERROR(IF(($R595-BO595)&gt;=0,0,IF(($S595-BN595)&lt;0,0,IF(AND(($S595-BO595)&gt;0,(BN595-$R595)&gt;0),$V595/365*(BO595-BN595+1),IF(AND(($S595-BO595)&lt;=0,(BN595-$R595)&gt;0),$V595/365*($S595-BN595+1),$V595/365*(BO595-$R595+1))))),0)</f>
        <v>0</v>
      </c>
      <c r="BQ595" s="154">
        <f>BO595+1</f>
        <v>46113</v>
      </c>
      <c r="BR595" s="154">
        <f>BQ595+29</f>
        <v>46142</v>
      </c>
      <c r="BS595" s="158">
        <f>IFERROR(IF(($R595-BR595)&gt;=0,0,IF(($S595-BQ595)&lt;0,0,IF(AND(($S595-BR595)&gt;0,(BQ595-$R595)&gt;0),$V595/365*(BR595-BQ595+1),IF(AND(($S595-BR595)&lt;=0,(BQ595-$R595)&gt;0),$V595/365*($S595-BQ595+1),$V595/365*(BR595-$R595+1))))),0)</f>
        <v>0</v>
      </c>
      <c r="BT595" s="154">
        <f>BR595+1</f>
        <v>46143</v>
      </c>
      <c r="BU595" s="154">
        <f>BT595+30</f>
        <v>46173</v>
      </c>
      <c r="BV595" s="158">
        <f>IFERROR(IF(($R595-BU595)&gt;=0,0,IF(($S595-BT595)&lt;0,0,IF(AND(($S595-BU595)&gt;0,(BT595-$R595)&gt;0),$V595/365*(BU595-BT595+1),IF(AND(($S595-BU595)&lt;=0,(BT595-$R595)&gt;0),$V595/365*($S595-BT595+1),$V595/365*(BU595-$R595+1))))),0)</f>
        <v>0</v>
      </c>
      <c r="BW595" s="154">
        <f>BU595+1</f>
        <v>46174</v>
      </c>
      <c r="BX595" s="154">
        <f>BW595+29</f>
        <v>46203</v>
      </c>
      <c r="BY595" s="158">
        <f>IFERROR(IF(($R595-BX595)&gt;=0,0,IF(($S595-BW595)&lt;0,0,IF(AND(($S595-BX595)&gt;0,(BW595-$R595)&gt;0),$V595/365*(BX595-BW595+1),IF(AND(($S595-BX595)&lt;=0,(BW595-$R595)&gt;0),$V595/365*($S595-BW595+1),$V595/365*(BX595-$R595+1))))),0)</f>
        <v>0</v>
      </c>
      <c r="BZ595" s="154">
        <f>BX595+1</f>
        <v>46204</v>
      </c>
      <c r="CA595" s="154">
        <f>BZ595+30</f>
        <v>46234</v>
      </c>
      <c r="CB595" s="158">
        <f>IFERROR(IF(($R595-CA595)&gt;=0,0,IF(($S595-BZ595)&lt;0,0,IF(AND(($S595-CA595)&gt;0,(BZ595-$R595)&gt;0),$V595/365*(CA595-BZ595+1),IF(AND(($S595-CA595)&lt;=0,(BZ595-$R595)&gt;0),$V595/365*($S595-BZ595+1),$V595/365*(CA595-$R595+1))))),0)</f>
        <v>0</v>
      </c>
      <c r="CC595" s="154">
        <f>CA595+1</f>
        <v>46235</v>
      </c>
      <c r="CD595" s="154">
        <f>CC595+30</f>
        <v>46265</v>
      </c>
      <c r="CE595" s="158">
        <f>IFERROR(IF(($R595-CD595)&gt;=0,0,IF(($S595-CC595)&lt;0,0,IF(AND(($S595-CD595)&gt;0,(CC595-$R595)&gt;0),$V595/365*(CD595-CC595+1),IF(AND(($S595-CD595)&lt;=0,(CC595-$R595)&gt;0),$V595/365*($S595-CC595+1),$V595/365*(CD595-$R595+1))))),0)</f>
        <v>0</v>
      </c>
      <c r="CF595" s="154">
        <f>CD595+1</f>
        <v>46266</v>
      </c>
      <c r="CG595" s="154">
        <f>CF595+29</f>
        <v>46295</v>
      </c>
      <c r="CH595" s="158">
        <f>IFERROR(IF(($R595-CG595)&gt;=0,0,IF(($S595-CF595)&lt;0,0,IF(AND(($S595-CG595)&gt;0,(CF595-$R595)&gt;0),$V595/365*(CG595-CF595+1),IF(AND(($S595-CG595)&lt;=0,(CF595-$R595)&gt;0),$V595/365*($S595-CF595+1),$V595/365*(CG595-$R595+1))))),0)</f>
        <v>0</v>
      </c>
      <c r="CI595" s="154">
        <f>CG595+1</f>
        <v>46296</v>
      </c>
      <c r="CJ595" s="154">
        <f>CI595+30</f>
        <v>46326</v>
      </c>
      <c r="CK595" s="158">
        <f>IFERROR(IF(($R595-CJ595)&gt;=0,0,IF(($S595-CI595)&lt;0,0,IF(AND(($S595-CJ595)&gt;0,(CI595-$R595)&gt;0),$V595/365*(CJ595-CI595+1),IF(AND(($S595-CJ595)&lt;=0,(CI595-$R595)&gt;0),$V595/365*($S595-CI595+1),$V595/365*(CJ595-$R595+1))))),0)</f>
        <v>0</v>
      </c>
      <c r="CL595" s="154">
        <f>CJ595+1</f>
        <v>46327</v>
      </c>
      <c r="CM595" s="154">
        <f>CL595+29</f>
        <v>46356</v>
      </c>
      <c r="CN595" s="158">
        <f>IFERROR(IF(($R595-CM595)&gt;=0,0,IF(($S595-CL595)&lt;0,0,IF(AND(($S595-CM595)&gt;0,(CL595-$R595)&gt;0),$V595/365*(CM595-CL595+1),IF(AND(($S595-CM595)&lt;=0,(CL595-$R595)&gt;0),$V595/365*($S595-CL595+1),$V595/365*(CM595-$R595+1))))),0)</f>
        <v>0</v>
      </c>
      <c r="CO595" s="154">
        <f>CM595+1</f>
        <v>46357</v>
      </c>
      <c r="CP595" s="154">
        <f>CO595+30</f>
        <v>46387</v>
      </c>
      <c r="CQ595" s="158">
        <f>IFERROR(IF(($R595-CP595)&gt;=0,0,IF(($S595-CO595)&lt;0,0,IF(AND(($S595-CP595)&gt;0,(CO595-$R595)&gt;0),$V595/365*(CP595-CO595+1),IF(AND(($S595-CP595)&lt;=0,(CO595-$R595)&gt;0),$V595/365*($S595-CO595+1),$V595/365*(CP595-$R595+1))))),0)</f>
        <v>0</v>
      </c>
    </row>
    <row r="596" s="80" customFormat="1" ht="24" customHeight="1" outlineLevel="4" spans="1:95">
      <c r="A596" s="123" t="s">
        <v>2814</v>
      </c>
      <c r="B596" s="124"/>
      <c r="C596" s="124"/>
      <c r="D596" s="124"/>
      <c r="E596" s="124"/>
      <c r="F596" s="124"/>
      <c r="G596" s="125"/>
      <c r="H596" s="126"/>
      <c r="I596" s="126"/>
      <c r="J596" s="126"/>
      <c r="K596" s="126"/>
      <c r="L596" s="149"/>
      <c r="M596" s="149"/>
      <c r="N596" s="126"/>
      <c r="O596" s="149"/>
      <c r="P596" s="126"/>
      <c r="Q596" s="126"/>
      <c r="R596" s="126"/>
      <c r="S596" s="126"/>
      <c r="T596" s="126"/>
      <c r="U596" s="126"/>
      <c r="V596" s="126"/>
      <c r="W596" s="126"/>
      <c r="X596" s="126"/>
      <c r="Y596" s="126"/>
      <c r="Z596" s="126"/>
      <c r="AA596" s="126"/>
      <c r="AB596" s="126"/>
      <c r="AC596" s="126"/>
      <c r="AD596" s="126"/>
      <c r="AE596" s="126"/>
      <c r="AF596" s="126"/>
      <c r="AG596" s="126"/>
      <c r="AH596" s="126"/>
      <c r="AI596" s="126"/>
      <c r="AJ596" s="126"/>
      <c r="AK596" s="126"/>
      <c r="AL596" s="126"/>
      <c r="AM596" s="126"/>
      <c r="AN596" s="126"/>
      <c r="AO596" s="126"/>
      <c r="AP596" s="126"/>
      <c r="AQ596" s="126"/>
      <c r="AR596" s="126"/>
      <c r="AS596" s="126"/>
      <c r="AT596" s="126"/>
      <c r="AU596" s="126"/>
      <c r="AV596" s="126"/>
      <c r="AW596" s="126"/>
      <c r="AX596" s="126"/>
      <c r="AY596" s="126"/>
      <c r="AZ596" s="126"/>
      <c r="BA596" s="126"/>
      <c r="BB596" s="126"/>
      <c r="BC596" s="126"/>
      <c r="BD596" s="126"/>
      <c r="BE596" s="126"/>
      <c r="BF596" s="126"/>
      <c r="BG596" s="126"/>
      <c r="BH596" s="126"/>
      <c r="BI596" s="126"/>
      <c r="BJ596" s="126"/>
      <c r="BK596" s="126"/>
      <c r="BL596" s="126"/>
      <c r="BM596" s="126"/>
      <c r="BN596" s="126"/>
      <c r="BO596" s="126"/>
      <c r="BP596" s="126"/>
      <c r="BQ596" s="126"/>
      <c r="BR596" s="126"/>
      <c r="BS596" s="126"/>
      <c r="BT596" s="126"/>
      <c r="BU596" s="126"/>
      <c r="BV596" s="126"/>
      <c r="BW596" s="126"/>
      <c r="BX596" s="126"/>
      <c r="BY596" s="126"/>
      <c r="BZ596" s="126"/>
      <c r="CA596" s="126"/>
      <c r="CB596" s="126"/>
      <c r="CC596" s="126"/>
      <c r="CD596" s="126"/>
      <c r="CE596" s="126"/>
      <c r="CF596" s="126"/>
      <c r="CG596" s="126"/>
      <c r="CH596" s="126"/>
      <c r="CI596" s="126"/>
      <c r="CJ596" s="126"/>
      <c r="CK596" s="126"/>
      <c r="CL596" s="126"/>
      <c r="CM596" s="126"/>
      <c r="CN596" s="126"/>
      <c r="CO596" s="126"/>
      <c r="CP596" s="126"/>
      <c r="CQ596" s="126"/>
    </row>
    <row r="597" ht="24" customHeight="1" spans="1:95">
      <c r="A597" s="105"/>
      <c r="B597" s="106" t="s">
        <v>787</v>
      </c>
      <c r="C597" s="107">
        <v>1.4</v>
      </c>
      <c r="D597" s="105" t="s">
        <v>215</v>
      </c>
      <c r="E597" s="105"/>
      <c r="F597" s="105"/>
      <c r="G597" s="106"/>
      <c r="H597" s="164">
        <f t="shared" ref="H597:H605" si="132">X597+AA597+AD597+AG597+AJ597+AM597+AP597+AS597+AV597+AY597+BB597+BE597</f>
        <v>0</v>
      </c>
      <c r="I597" s="164">
        <f t="shared" ref="I597:I605" si="133">Y597+AB597+AE597+AH597+AK597+AN597+AQ597+AT597+AW597+AZ597+BC597+BF597</f>
        <v>0</v>
      </c>
      <c r="J597" s="164">
        <f t="shared" ref="J597:J605" si="134">Z597+AC597+AF597+AI597+AL597+AO597+AR597+AU597+AX597+BA597+BD597+BG597</f>
        <v>0</v>
      </c>
      <c r="K597" s="164"/>
      <c r="L597" s="165"/>
      <c r="M597" s="165"/>
      <c r="N597" s="164"/>
      <c r="O597" s="165"/>
      <c r="P597" s="164"/>
      <c r="Q597" s="164"/>
      <c r="R597" s="164"/>
      <c r="S597" s="164"/>
      <c r="T597" s="164"/>
      <c r="U597" s="164"/>
      <c r="V597" s="164"/>
      <c r="W597" s="164"/>
      <c r="X597" s="164">
        <f>VLOOKUP($C597,'1 预算编制表单'!$C:$BJ,27,FALSE)</f>
        <v>0</v>
      </c>
      <c r="Y597" s="164">
        <f>Y598+Y599+Y600+Y601+Y602</f>
        <v>0</v>
      </c>
      <c r="Z597" s="164">
        <f>Z598+Z599+Z600+Z601+Z602</f>
        <v>0</v>
      </c>
      <c r="AA597" s="164">
        <f>VLOOKUP($C597,'1 预算编制表单'!$C:$BJ,30,FALSE)</f>
        <v>0</v>
      </c>
      <c r="AB597" s="164">
        <f>AB598+AB599+AB600+AB601+AB602</f>
        <v>0</v>
      </c>
      <c r="AC597" s="164">
        <f>AC598+AC599+AC600+AC601+AC602</f>
        <v>0</v>
      </c>
      <c r="AD597" s="164">
        <f>VLOOKUP($C597,'1 预算编制表单'!$C:$BJ,33,FALSE)</f>
        <v>0</v>
      </c>
      <c r="AE597" s="164">
        <f>AE598+AE599+AE600+AE601+AE602</f>
        <v>0</v>
      </c>
      <c r="AF597" s="164">
        <f>AF598+AF599+AF600+AF601+AF602</f>
        <v>0</v>
      </c>
      <c r="AG597" s="164">
        <f>VLOOKUP($C597,'1 预算编制表单'!$C:$BJ,36,FALSE)</f>
        <v>0</v>
      </c>
      <c r="AH597" s="164">
        <f>AH598+AH599+AH600+AH601+AH602</f>
        <v>0</v>
      </c>
      <c r="AI597" s="164">
        <f>AI598+AI599+AI600+AI601+AI602</f>
        <v>0</v>
      </c>
      <c r="AJ597" s="164">
        <f>VLOOKUP($C597,'1 预算编制表单'!$C:$BJ,39,FALSE)</f>
        <v>0</v>
      </c>
      <c r="AK597" s="164">
        <f>AK598+AK599+AK600+AK601+AK602</f>
        <v>0</v>
      </c>
      <c r="AL597" s="164">
        <f>AL598+AL599+AL600+AL601+AL602</f>
        <v>0</v>
      </c>
      <c r="AM597" s="164">
        <f>VLOOKUP($C597,'1 预算编制表单'!$C:$BJ,42,FALSE)</f>
        <v>0</v>
      </c>
      <c r="AN597" s="164">
        <f>AN598+AN599+AN600+AN601+AN602</f>
        <v>0</v>
      </c>
      <c r="AO597" s="164">
        <f>AO598+AO599+AO600+AO601+AO602</f>
        <v>0</v>
      </c>
      <c r="AP597" s="164">
        <f>VLOOKUP($C597,'1 预算编制表单'!$C:$BJ,45,FALSE)</f>
        <v>0</v>
      </c>
      <c r="AQ597" s="164">
        <f>AQ598+AQ599+AQ600+AQ601+AQ602</f>
        <v>0</v>
      </c>
      <c r="AR597" s="164">
        <f>AR598+AR599+AR600+AR601+AR602</f>
        <v>0</v>
      </c>
      <c r="AS597" s="164">
        <f>VLOOKUP($C597,'1 预算编制表单'!$C:$BJ,48,FALSE)</f>
        <v>0</v>
      </c>
      <c r="AT597" s="164">
        <f>AT598+AT599+AT600+AT601+AT602</f>
        <v>0</v>
      </c>
      <c r="AU597" s="164">
        <f>AU598+AU599+AU600+AU601+AU602</f>
        <v>0</v>
      </c>
      <c r="AV597" s="164">
        <f>VLOOKUP($C597,'1 预算编制表单'!$C:$BJ,51,FALSE)</f>
        <v>0</v>
      </c>
      <c r="AW597" s="164">
        <f>AW598+AW599+AW600+AW601+AW602</f>
        <v>0</v>
      </c>
      <c r="AX597" s="164">
        <f>AX598+AX599+AX600+AX601+AX602</f>
        <v>0</v>
      </c>
      <c r="AY597" s="164">
        <f>VLOOKUP($C597,'1 预算编制表单'!$C:$BJ,54,FALSE)</f>
        <v>0</v>
      </c>
      <c r="AZ597" s="164">
        <f>AZ598+AZ599+AZ600+AZ601+AZ602</f>
        <v>0</v>
      </c>
      <c r="BA597" s="164">
        <f>BA598+BA599+BA600+BA601+BA602</f>
        <v>0</v>
      </c>
      <c r="BB597" s="164">
        <f>VLOOKUP($C597,'1 预算编制表单'!$C:$BJ,57,FALSE)</f>
        <v>0</v>
      </c>
      <c r="BC597" s="164">
        <f>BC598+BC599+BC600+BC601+BC602</f>
        <v>0</v>
      </c>
      <c r="BD597" s="164">
        <f>BD598+BD599+BD600+BD601+BD602</f>
        <v>0</v>
      </c>
      <c r="BE597" s="164">
        <f>VLOOKUP($C597,'1 预算编制表单'!$C:$BJ,60,FALSE)</f>
        <v>0</v>
      </c>
      <c r="BF597" s="164">
        <f>BF598+BF599+BF600+BF601+BF602</f>
        <v>0</v>
      </c>
      <c r="BG597" s="164">
        <f>BG598+BG599+BG600+BG601+BG602</f>
        <v>0</v>
      </c>
      <c r="BH597" s="164">
        <f>VLOOKUP($C597,'1 预算编制表单'!$C:$BJ,27,FALSE)</f>
        <v>0</v>
      </c>
      <c r="BI597" s="164">
        <f>BI598+BI599+BI600+BI601+BI602</f>
        <v>0</v>
      </c>
      <c r="BJ597" s="164">
        <f>BJ598+BJ599+BJ600+BJ601+BJ602</f>
        <v>0</v>
      </c>
      <c r="BK597" s="164">
        <f>VLOOKUP($C597,'1 预算编制表单'!$C:$BJ,30,FALSE)</f>
        <v>0</v>
      </c>
      <c r="BL597" s="164">
        <f>BL598+BL599+BL600+BL601+BL602</f>
        <v>0</v>
      </c>
      <c r="BM597" s="164">
        <f>BM598+BM599+BM600+BM601+BM602</f>
        <v>0</v>
      </c>
      <c r="BN597" s="164">
        <f>VLOOKUP($C597,'1 预算编制表单'!$C:$BJ,33,FALSE)</f>
        <v>0</v>
      </c>
      <c r="BO597" s="164">
        <f>BO598+BO599+BO600+BO601+BO602</f>
        <v>0</v>
      </c>
      <c r="BP597" s="164">
        <f>BP598+BP599+BP600+BP601+BP602</f>
        <v>0</v>
      </c>
      <c r="BQ597" s="164">
        <f>VLOOKUP($C597,'1 预算编制表单'!$C:$BJ,36,FALSE)</f>
        <v>0</v>
      </c>
      <c r="BR597" s="164">
        <f>BR598+BR599+BR600+BR601+BR602</f>
        <v>0</v>
      </c>
      <c r="BS597" s="164">
        <f>BS598+BS599+BS600+BS601+BS602</f>
        <v>0</v>
      </c>
      <c r="BT597" s="164">
        <f>VLOOKUP($C597,'1 预算编制表单'!$C:$BJ,39,FALSE)</f>
        <v>0</v>
      </c>
      <c r="BU597" s="164">
        <f>BU598+BU599+BU600+BU601+BU602</f>
        <v>0</v>
      </c>
      <c r="BV597" s="164">
        <f>BV598+BV599+BV600+BV601+BV602</f>
        <v>0</v>
      </c>
      <c r="BW597" s="164">
        <f>VLOOKUP($C597,'1 预算编制表单'!$C:$BJ,42,FALSE)</f>
        <v>0</v>
      </c>
      <c r="BX597" s="164">
        <f>BX598+BX599+BX600+BX601+BX602</f>
        <v>0</v>
      </c>
      <c r="BY597" s="164">
        <f>BY598+BY599+BY600+BY601+BY602</f>
        <v>0</v>
      </c>
      <c r="BZ597" s="164">
        <f>VLOOKUP($C597,'1 预算编制表单'!$C:$BJ,45,FALSE)</f>
        <v>0</v>
      </c>
      <c r="CA597" s="164">
        <f>CA598+CA599+CA600+CA601+CA602</f>
        <v>0</v>
      </c>
      <c r="CB597" s="164">
        <f>CB598+CB599+CB600+CB601+CB602</f>
        <v>0</v>
      </c>
      <c r="CC597" s="164">
        <f>VLOOKUP($C597,'1 预算编制表单'!$C:$BJ,48,FALSE)</f>
        <v>0</v>
      </c>
      <c r="CD597" s="164">
        <f>CD598+CD599+CD600+CD601+CD602</f>
        <v>0</v>
      </c>
      <c r="CE597" s="164">
        <f>CE598+CE599+CE600+CE601+CE602</f>
        <v>0</v>
      </c>
      <c r="CF597" s="164">
        <f>VLOOKUP($C597,'1 预算编制表单'!$C:$BJ,51,FALSE)</f>
        <v>0</v>
      </c>
      <c r="CG597" s="164">
        <f>CG598+CG599+CG600+CG601+CG602</f>
        <v>0</v>
      </c>
      <c r="CH597" s="164">
        <f>CH598+CH599+CH600+CH601+CH602</f>
        <v>0</v>
      </c>
      <c r="CI597" s="164">
        <f>VLOOKUP($C597,'1 预算编制表单'!$C:$BJ,54,FALSE)</f>
        <v>0</v>
      </c>
      <c r="CJ597" s="164">
        <f>CJ598+CJ599+CJ600+CJ601+CJ602</f>
        <v>0</v>
      </c>
      <c r="CK597" s="164">
        <f>CK598+CK599+CK600+CK601+CK602</f>
        <v>0</v>
      </c>
      <c r="CL597" s="164">
        <f>VLOOKUP($C597,'1 预算编制表单'!$C:$BJ,57,FALSE)</f>
        <v>0</v>
      </c>
      <c r="CM597" s="164">
        <f>CM598+CM599+CM600+CM601+CM602</f>
        <v>0</v>
      </c>
      <c r="CN597" s="164">
        <f>CN598+CN599+CN600+CN601+CN602</f>
        <v>0</v>
      </c>
      <c r="CO597" s="164">
        <f>VLOOKUP($C597,'1 预算编制表单'!$C:$BJ,60,FALSE)</f>
        <v>0</v>
      </c>
      <c r="CP597" s="164">
        <f>CP598+CP599+CP600+CP601+CP602</f>
        <v>0</v>
      </c>
      <c r="CQ597" s="164">
        <f>CQ598+CQ599+CQ600+CQ601+CQ602</f>
        <v>0</v>
      </c>
    </row>
    <row r="598" s="83" customFormat="1" ht="24" customHeight="1" outlineLevel="1" spans="1:95">
      <c r="A598" s="166"/>
      <c r="B598" s="167" t="s">
        <v>787</v>
      </c>
      <c r="C598" s="168" t="s">
        <v>84</v>
      </c>
      <c r="D598" s="166" t="s">
        <v>85</v>
      </c>
      <c r="E598" s="167" t="s">
        <v>2295</v>
      </c>
      <c r="F598" s="167"/>
      <c r="G598" s="167" t="s">
        <v>1844</v>
      </c>
      <c r="H598" s="169">
        <f t="shared" si="132"/>
        <v>0</v>
      </c>
      <c r="I598" s="169">
        <f t="shared" si="133"/>
        <v>0</v>
      </c>
      <c r="J598" s="169">
        <f t="shared" si="134"/>
        <v>0</v>
      </c>
      <c r="K598" s="169"/>
      <c r="L598" s="170"/>
      <c r="M598" s="170"/>
      <c r="N598" s="169"/>
      <c r="O598" s="170"/>
      <c r="P598" s="169"/>
      <c r="Q598" s="169"/>
      <c r="R598" s="169"/>
      <c r="S598" s="169"/>
      <c r="T598" s="169"/>
      <c r="U598" s="169"/>
      <c r="V598" s="169"/>
      <c r="W598" s="169"/>
      <c r="X598" s="169">
        <f>VLOOKUP($C598,'1 预算编制表单'!$C:$BJ,27,FALSE)</f>
        <v>0</v>
      </c>
      <c r="Y598" s="169">
        <f>X598-Z598</f>
        <v>0</v>
      </c>
      <c r="Z598" s="169">
        <f>报销单计算表!B10</f>
        <v>0</v>
      </c>
      <c r="AA598" s="169">
        <f>VLOOKUP($C598,'1 预算编制表单'!$C:$BJ,30,FALSE)</f>
        <v>0</v>
      </c>
      <c r="AB598" s="169">
        <f>AA598-AC598</f>
        <v>0</v>
      </c>
      <c r="AC598" s="169">
        <f>报销单计算表!C10</f>
        <v>0</v>
      </c>
      <c r="AD598" s="169">
        <f>VLOOKUP($C598,'1 预算编制表单'!$C:$BJ,33,FALSE)</f>
        <v>0</v>
      </c>
      <c r="AE598" s="169">
        <f>AD598-AF598</f>
        <v>0</v>
      </c>
      <c r="AF598" s="169">
        <f>报销单计算表!D10</f>
        <v>0</v>
      </c>
      <c r="AG598" s="169">
        <f>VLOOKUP($C598,'1 预算编制表单'!$C:$BJ,36,FALSE)</f>
        <v>0</v>
      </c>
      <c r="AH598" s="169">
        <f>AG598-AI598</f>
        <v>0</v>
      </c>
      <c r="AI598" s="169">
        <f>报销单计算表!E10</f>
        <v>0</v>
      </c>
      <c r="AJ598" s="169">
        <f>VLOOKUP($C598,'1 预算编制表单'!$C:$BJ,39,FALSE)</f>
        <v>0</v>
      </c>
      <c r="AK598" s="169">
        <f>AJ598-AL598</f>
        <v>0</v>
      </c>
      <c r="AL598" s="169">
        <f>报销单计算表!F10</f>
        <v>0</v>
      </c>
      <c r="AM598" s="169">
        <f>VLOOKUP($C598,'1 预算编制表单'!$C:$BJ,42,FALSE)</f>
        <v>0</v>
      </c>
      <c r="AN598" s="169">
        <f>AM598-AO598</f>
        <v>0</v>
      </c>
      <c r="AO598" s="169">
        <f>报销单计算表!G10</f>
        <v>0</v>
      </c>
      <c r="AP598" s="169">
        <f>VLOOKUP($C598,'1 预算编制表单'!$C:$BJ,45,FALSE)</f>
        <v>0</v>
      </c>
      <c r="AQ598" s="169">
        <f>AP598-AR598</f>
        <v>0</v>
      </c>
      <c r="AR598" s="169">
        <f>报销单计算表!H10</f>
        <v>0</v>
      </c>
      <c r="AS598" s="169">
        <f>VLOOKUP($C598,'1 预算编制表单'!$C:$BJ,48,FALSE)</f>
        <v>0</v>
      </c>
      <c r="AT598" s="169">
        <f>AS598-AU598</f>
        <v>0</v>
      </c>
      <c r="AU598" s="169">
        <f>报销单计算表!I10</f>
        <v>0</v>
      </c>
      <c r="AV598" s="169">
        <f>VLOOKUP($C598,'1 预算编制表单'!$C:$BJ,51,FALSE)</f>
        <v>0</v>
      </c>
      <c r="AW598" s="169">
        <f>AV598-AX598</f>
        <v>0</v>
      </c>
      <c r="AX598" s="169">
        <f>报销单计算表!J10</f>
        <v>0</v>
      </c>
      <c r="AY598" s="169">
        <f>VLOOKUP($C598,'1 预算编制表单'!$C:$BJ,54,FALSE)</f>
        <v>0</v>
      </c>
      <c r="AZ598" s="169">
        <f>AY598-BA598</f>
        <v>0</v>
      </c>
      <c r="BA598" s="169">
        <f>报销单计算表!K10</f>
        <v>0</v>
      </c>
      <c r="BB598" s="169">
        <f>VLOOKUP($C598,'1 预算编制表单'!$C:$BJ,57,FALSE)</f>
        <v>0</v>
      </c>
      <c r="BC598" s="169">
        <f>BB598-BD598</f>
        <v>0</v>
      </c>
      <c r="BD598" s="169">
        <f>报销单计算表!L10</f>
        <v>0</v>
      </c>
      <c r="BE598" s="169">
        <f>VLOOKUP($C598,'1 预算编制表单'!$C:$BJ,60,FALSE)</f>
        <v>0</v>
      </c>
      <c r="BF598" s="169">
        <f>BE598-BG598</f>
        <v>0</v>
      </c>
      <c r="BG598" s="169">
        <f>报销单计算表!M10</f>
        <v>0</v>
      </c>
      <c r="BH598" s="169">
        <f>VLOOKUP($C598,'1 预算编制表单'!$C:$BJ,27,FALSE)</f>
        <v>0</v>
      </c>
      <c r="BI598" s="169">
        <f>BH598-BJ598</f>
        <v>0</v>
      </c>
      <c r="BJ598" s="169"/>
      <c r="BK598" s="169">
        <f>VLOOKUP($C598,'1 预算编制表单'!$C:$BJ,30,FALSE)</f>
        <v>0</v>
      </c>
      <c r="BL598" s="169">
        <f>BK598-BM598</f>
        <v>0</v>
      </c>
      <c r="BM598" s="169"/>
      <c r="BN598" s="169">
        <f>VLOOKUP($C598,'1 预算编制表单'!$C:$BJ,33,FALSE)</f>
        <v>0</v>
      </c>
      <c r="BO598" s="169">
        <f>BN598-BP598</f>
        <v>0</v>
      </c>
      <c r="BP598" s="169"/>
      <c r="BQ598" s="169">
        <f>VLOOKUP($C598,'1 预算编制表单'!$C:$BJ,36,FALSE)</f>
        <v>0</v>
      </c>
      <c r="BR598" s="169">
        <f>BQ598-BS598</f>
        <v>0</v>
      </c>
      <c r="BS598" s="169"/>
      <c r="BT598" s="169">
        <f>VLOOKUP($C598,'1 预算编制表单'!$C:$BJ,39,FALSE)</f>
        <v>0</v>
      </c>
      <c r="BU598" s="169">
        <f>BT598-BV598</f>
        <v>0</v>
      </c>
      <c r="BV598" s="169"/>
      <c r="BW598" s="169">
        <f>VLOOKUP($C598,'1 预算编制表单'!$C:$BJ,42,FALSE)</f>
        <v>0</v>
      </c>
      <c r="BX598" s="169">
        <f>BW598-BY598</f>
        <v>0</v>
      </c>
      <c r="BY598" s="169"/>
      <c r="BZ598" s="169">
        <f>VLOOKUP($C598,'1 预算编制表单'!$C:$BJ,45,FALSE)</f>
        <v>0</v>
      </c>
      <c r="CA598" s="169">
        <f>BZ598-CB598</f>
        <v>0</v>
      </c>
      <c r="CB598" s="169"/>
      <c r="CC598" s="169">
        <f>VLOOKUP($C598,'1 预算编制表单'!$C:$BJ,48,FALSE)</f>
        <v>0</v>
      </c>
      <c r="CD598" s="169">
        <f>CC598-CE598</f>
        <v>0</v>
      </c>
      <c r="CE598" s="169"/>
      <c r="CF598" s="169">
        <f>VLOOKUP($C598,'1 预算编制表单'!$C:$BJ,51,FALSE)</f>
        <v>0</v>
      </c>
      <c r="CG598" s="169">
        <f>CF598-CH598</f>
        <v>0</v>
      </c>
      <c r="CH598" s="169"/>
      <c r="CI598" s="169">
        <f>VLOOKUP($C598,'1 预算编制表单'!$C:$BJ,54,FALSE)</f>
        <v>0</v>
      </c>
      <c r="CJ598" s="169">
        <f>CI598-CK598</f>
        <v>0</v>
      </c>
      <c r="CK598" s="169"/>
      <c r="CL598" s="169">
        <f>VLOOKUP($C598,'1 预算编制表单'!$C:$BJ,57,FALSE)</f>
        <v>0</v>
      </c>
      <c r="CM598" s="169">
        <f>CL598-CN598</f>
        <v>0</v>
      </c>
      <c r="CN598" s="169"/>
      <c r="CO598" s="169">
        <f>VLOOKUP($C598,'1 预算编制表单'!$C:$BJ,60,FALSE)</f>
        <v>0</v>
      </c>
      <c r="CP598" s="169">
        <f>CO598-CQ598</f>
        <v>0</v>
      </c>
      <c r="CQ598" s="169"/>
    </row>
    <row r="599" s="83" customFormat="1" ht="24" customHeight="1" outlineLevel="1" spans="1:95">
      <c r="A599" s="166"/>
      <c r="B599" s="167" t="s">
        <v>787</v>
      </c>
      <c r="C599" s="168" t="s">
        <v>88</v>
      </c>
      <c r="D599" s="166" t="s">
        <v>89</v>
      </c>
      <c r="E599" s="167" t="s">
        <v>2299</v>
      </c>
      <c r="F599" s="167"/>
      <c r="G599" s="167" t="s">
        <v>1844</v>
      </c>
      <c r="H599" s="169">
        <f t="shared" si="132"/>
        <v>0</v>
      </c>
      <c r="I599" s="169">
        <f t="shared" si="133"/>
        <v>0</v>
      </c>
      <c r="J599" s="169">
        <f t="shared" si="134"/>
        <v>0</v>
      </c>
      <c r="K599" s="169"/>
      <c r="L599" s="170"/>
      <c r="M599" s="170"/>
      <c r="N599" s="169"/>
      <c r="O599" s="170"/>
      <c r="P599" s="169"/>
      <c r="Q599" s="169"/>
      <c r="R599" s="169"/>
      <c r="S599" s="169"/>
      <c r="T599" s="169"/>
      <c r="U599" s="169"/>
      <c r="V599" s="169"/>
      <c r="W599" s="169"/>
      <c r="X599" s="169">
        <f>VLOOKUP($C599,'1 预算编制表单'!$C:$BJ,27,FALSE)</f>
        <v>0</v>
      </c>
      <c r="Y599" s="169">
        <f>X599-Z599</f>
        <v>0</v>
      </c>
      <c r="Z599" s="169">
        <f>报销单计算表!B11</f>
        <v>0</v>
      </c>
      <c r="AA599" s="169">
        <f>VLOOKUP($C599,'1 预算编制表单'!$C:$BJ,30,FALSE)</f>
        <v>0</v>
      </c>
      <c r="AB599" s="169">
        <f>AA599-AC599</f>
        <v>0</v>
      </c>
      <c r="AC599" s="169">
        <f>报销单计算表!C11</f>
        <v>0</v>
      </c>
      <c r="AD599" s="169">
        <f>VLOOKUP($C599,'1 预算编制表单'!$C:$BJ,33,FALSE)</f>
        <v>0</v>
      </c>
      <c r="AE599" s="169">
        <f>AD599-AF599</f>
        <v>0</v>
      </c>
      <c r="AF599" s="169">
        <f>报销单计算表!D11</f>
        <v>0</v>
      </c>
      <c r="AG599" s="169">
        <f>VLOOKUP($C599,'1 预算编制表单'!$C:$BJ,36,FALSE)</f>
        <v>0</v>
      </c>
      <c r="AH599" s="169">
        <f>AG599-AI599</f>
        <v>0</v>
      </c>
      <c r="AI599" s="169">
        <f>报销单计算表!E11</f>
        <v>0</v>
      </c>
      <c r="AJ599" s="169">
        <f>VLOOKUP($C599,'1 预算编制表单'!$C:$BJ,39,FALSE)</f>
        <v>0</v>
      </c>
      <c r="AK599" s="169">
        <f>AJ599-AL599</f>
        <v>0</v>
      </c>
      <c r="AL599" s="169">
        <f>报销单计算表!F11</f>
        <v>0</v>
      </c>
      <c r="AM599" s="169">
        <f>VLOOKUP($C599,'1 预算编制表单'!$C:$BJ,42,FALSE)</f>
        <v>0</v>
      </c>
      <c r="AN599" s="169">
        <f>AM599-AO599</f>
        <v>0</v>
      </c>
      <c r="AO599" s="169">
        <f>报销单计算表!G11</f>
        <v>0</v>
      </c>
      <c r="AP599" s="169">
        <f>VLOOKUP($C599,'1 预算编制表单'!$C:$BJ,45,FALSE)</f>
        <v>0</v>
      </c>
      <c r="AQ599" s="169">
        <f>AP599-AR599</f>
        <v>0</v>
      </c>
      <c r="AR599" s="169">
        <f>报销单计算表!H11</f>
        <v>0</v>
      </c>
      <c r="AS599" s="169">
        <f>VLOOKUP($C599,'1 预算编制表单'!$C:$BJ,48,FALSE)</f>
        <v>0</v>
      </c>
      <c r="AT599" s="169">
        <f>AS599-AU599</f>
        <v>0</v>
      </c>
      <c r="AU599" s="169">
        <f>报销单计算表!I11</f>
        <v>0</v>
      </c>
      <c r="AV599" s="169">
        <f>VLOOKUP($C599,'1 预算编制表单'!$C:$BJ,51,FALSE)</f>
        <v>0</v>
      </c>
      <c r="AW599" s="169">
        <f>AV599-AX599</f>
        <v>0</v>
      </c>
      <c r="AX599" s="169">
        <f>报销单计算表!J11</f>
        <v>0</v>
      </c>
      <c r="AY599" s="169">
        <f>VLOOKUP($C599,'1 预算编制表单'!$C:$BJ,54,FALSE)</f>
        <v>0</v>
      </c>
      <c r="AZ599" s="169">
        <f>AY599-BA599</f>
        <v>0</v>
      </c>
      <c r="BA599" s="169">
        <f>报销单计算表!K11</f>
        <v>0</v>
      </c>
      <c r="BB599" s="169">
        <f>VLOOKUP($C599,'1 预算编制表单'!$C:$BJ,57,FALSE)</f>
        <v>0</v>
      </c>
      <c r="BC599" s="169">
        <f>BB599-BD599</f>
        <v>0</v>
      </c>
      <c r="BD599" s="169">
        <f>报销单计算表!L11</f>
        <v>0</v>
      </c>
      <c r="BE599" s="169">
        <f>VLOOKUP($C599,'1 预算编制表单'!$C:$BJ,60,FALSE)</f>
        <v>0</v>
      </c>
      <c r="BF599" s="169">
        <f>BE599-BG599</f>
        <v>0</v>
      </c>
      <c r="BG599" s="169">
        <f>报销单计算表!M11</f>
        <v>0</v>
      </c>
      <c r="BH599" s="169">
        <f>VLOOKUP($C599,'1 预算编制表单'!$C:$BJ,27,FALSE)</f>
        <v>0</v>
      </c>
      <c r="BI599" s="169">
        <f>BH599-BJ599</f>
        <v>0</v>
      </c>
      <c r="BJ599" s="169"/>
      <c r="BK599" s="169">
        <f>VLOOKUP($C599,'1 预算编制表单'!$C:$BJ,30,FALSE)</f>
        <v>0</v>
      </c>
      <c r="BL599" s="169">
        <f>BK599-BM599</f>
        <v>0</v>
      </c>
      <c r="BM599" s="169"/>
      <c r="BN599" s="169">
        <f>VLOOKUP($C599,'1 预算编制表单'!$C:$BJ,33,FALSE)</f>
        <v>0</v>
      </c>
      <c r="BO599" s="169">
        <f>BN599-BP599</f>
        <v>0</v>
      </c>
      <c r="BP599" s="169"/>
      <c r="BQ599" s="169">
        <f>VLOOKUP($C599,'1 预算编制表单'!$C:$BJ,36,FALSE)</f>
        <v>0</v>
      </c>
      <c r="BR599" s="169">
        <f>BQ599-BS599</f>
        <v>0</v>
      </c>
      <c r="BS599" s="169"/>
      <c r="BT599" s="169">
        <f>VLOOKUP($C599,'1 预算编制表单'!$C:$BJ,39,FALSE)</f>
        <v>0</v>
      </c>
      <c r="BU599" s="169">
        <f>BT599-BV599</f>
        <v>0</v>
      </c>
      <c r="BV599" s="169"/>
      <c r="BW599" s="169">
        <f>VLOOKUP($C599,'1 预算编制表单'!$C:$BJ,42,FALSE)</f>
        <v>0</v>
      </c>
      <c r="BX599" s="169">
        <f>BW599-BY599</f>
        <v>0</v>
      </c>
      <c r="BY599" s="169"/>
      <c r="BZ599" s="169">
        <f>VLOOKUP($C599,'1 预算编制表单'!$C:$BJ,45,FALSE)</f>
        <v>0</v>
      </c>
      <c r="CA599" s="169">
        <f>BZ599-CB599</f>
        <v>0</v>
      </c>
      <c r="CB599" s="169"/>
      <c r="CC599" s="169">
        <f>VLOOKUP($C599,'1 预算编制表单'!$C:$BJ,48,FALSE)</f>
        <v>0</v>
      </c>
      <c r="CD599" s="169">
        <f>CC599-CE599</f>
        <v>0</v>
      </c>
      <c r="CE599" s="169"/>
      <c r="CF599" s="169">
        <f>VLOOKUP($C599,'1 预算编制表单'!$C:$BJ,51,FALSE)</f>
        <v>0</v>
      </c>
      <c r="CG599" s="169">
        <f>CF599-CH599</f>
        <v>0</v>
      </c>
      <c r="CH599" s="169"/>
      <c r="CI599" s="169">
        <f>VLOOKUP($C599,'1 预算编制表单'!$C:$BJ,54,FALSE)</f>
        <v>0</v>
      </c>
      <c r="CJ599" s="169">
        <f>CI599-CK599</f>
        <v>0</v>
      </c>
      <c r="CK599" s="169"/>
      <c r="CL599" s="169">
        <f>VLOOKUP($C599,'1 预算编制表单'!$C:$BJ,57,FALSE)</f>
        <v>0</v>
      </c>
      <c r="CM599" s="169">
        <f>CL599-CN599</f>
        <v>0</v>
      </c>
      <c r="CN599" s="169"/>
      <c r="CO599" s="169">
        <f>VLOOKUP($C599,'1 预算编制表单'!$C:$BJ,60,FALSE)</f>
        <v>0</v>
      </c>
      <c r="CP599" s="169">
        <f>CO599-CQ599</f>
        <v>0</v>
      </c>
      <c r="CQ599" s="169"/>
    </row>
    <row r="600" s="83" customFormat="1" ht="24" customHeight="1" outlineLevel="1" spans="1:95">
      <c r="A600" s="166"/>
      <c r="B600" s="167" t="s">
        <v>787</v>
      </c>
      <c r="C600" s="168" t="s">
        <v>96</v>
      </c>
      <c r="D600" s="166" t="s">
        <v>97</v>
      </c>
      <c r="E600" s="167" t="s">
        <v>2303</v>
      </c>
      <c r="F600" s="167"/>
      <c r="G600" s="167" t="s">
        <v>1844</v>
      </c>
      <c r="H600" s="169">
        <f t="shared" si="132"/>
        <v>0</v>
      </c>
      <c r="I600" s="169">
        <f t="shared" si="133"/>
        <v>0</v>
      </c>
      <c r="J600" s="169">
        <f t="shared" si="134"/>
        <v>0</v>
      </c>
      <c r="K600" s="169"/>
      <c r="L600" s="170"/>
      <c r="M600" s="170"/>
      <c r="N600" s="169"/>
      <c r="O600" s="170"/>
      <c r="P600" s="169"/>
      <c r="Q600" s="169"/>
      <c r="R600" s="169"/>
      <c r="S600" s="169"/>
      <c r="T600" s="169"/>
      <c r="U600" s="169"/>
      <c r="V600" s="169"/>
      <c r="W600" s="169"/>
      <c r="X600" s="169">
        <f>VLOOKUP($C600,'1 预算编制表单'!$C:$BJ,27,FALSE)</f>
        <v>0</v>
      </c>
      <c r="Y600" s="169">
        <f>X600-Z600</f>
        <v>0</v>
      </c>
      <c r="Z600" s="169">
        <f>报销单计算表!B12</f>
        <v>0</v>
      </c>
      <c r="AA600" s="169">
        <f>VLOOKUP($C600,'1 预算编制表单'!$C:$BJ,30,FALSE)</f>
        <v>0</v>
      </c>
      <c r="AB600" s="169">
        <f>AA600-AC600</f>
        <v>0</v>
      </c>
      <c r="AC600" s="169">
        <f>报销单计算表!C12</f>
        <v>0</v>
      </c>
      <c r="AD600" s="169">
        <f>VLOOKUP($C600,'1 预算编制表单'!$C:$BJ,33,FALSE)</f>
        <v>0</v>
      </c>
      <c r="AE600" s="169">
        <f>AD600-AF600</f>
        <v>0</v>
      </c>
      <c r="AF600" s="169">
        <f>报销单计算表!D12</f>
        <v>0</v>
      </c>
      <c r="AG600" s="169">
        <f>VLOOKUP($C600,'1 预算编制表单'!$C:$BJ,36,FALSE)</f>
        <v>0</v>
      </c>
      <c r="AH600" s="169">
        <f>AG600-AI600</f>
        <v>0</v>
      </c>
      <c r="AI600" s="169">
        <f>报销单计算表!E12</f>
        <v>0</v>
      </c>
      <c r="AJ600" s="169">
        <f>VLOOKUP($C600,'1 预算编制表单'!$C:$BJ,39,FALSE)</f>
        <v>0</v>
      </c>
      <c r="AK600" s="169">
        <f>AJ600-AL600</f>
        <v>0</v>
      </c>
      <c r="AL600" s="169">
        <f>报销单计算表!F12</f>
        <v>0</v>
      </c>
      <c r="AM600" s="169">
        <f>VLOOKUP($C600,'1 预算编制表单'!$C:$BJ,42,FALSE)</f>
        <v>0</v>
      </c>
      <c r="AN600" s="169">
        <f>AM600-AO600</f>
        <v>0</v>
      </c>
      <c r="AO600" s="169">
        <f>报销单计算表!G12</f>
        <v>0</v>
      </c>
      <c r="AP600" s="169">
        <f>VLOOKUP($C600,'1 预算编制表单'!$C:$BJ,45,FALSE)</f>
        <v>0</v>
      </c>
      <c r="AQ600" s="169">
        <f>AP600-AR600</f>
        <v>0</v>
      </c>
      <c r="AR600" s="169">
        <f>报销单计算表!H12</f>
        <v>0</v>
      </c>
      <c r="AS600" s="169">
        <f>VLOOKUP($C600,'1 预算编制表单'!$C:$BJ,48,FALSE)</f>
        <v>0</v>
      </c>
      <c r="AT600" s="169">
        <f>AS600-AU600</f>
        <v>0</v>
      </c>
      <c r="AU600" s="169">
        <f>报销单计算表!I12</f>
        <v>0</v>
      </c>
      <c r="AV600" s="169">
        <f>VLOOKUP($C600,'1 预算编制表单'!$C:$BJ,51,FALSE)</f>
        <v>0</v>
      </c>
      <c r="AW600" s="169">
        <f>AV600-AX600</f>
        <v>0</v>
      </c>
      <c r="AX600" s="169">
        <f>报销单计算表!J12</f>
        <v>0</v>
      </c>
      <c r="AY600" s="169">
        <f>VLOOKUP($C600,'1 预算编制表单'!$C:$BJ,54,FALSE)</f>
        <v>0</v>
      </c>
      <c r="AZ600" s="169">
        <f>AY600-BA600</f>
        <v>0</v>
      </c>
      <c r="BA600" s="169">
        <f>报销单计算表!K12</f>
        <v>0</v>
      </c>
      <c r="BB600" s="169">
        <f>VLOOKUP($C600,'1 预算编制表单'!$C:$BJ,57,FALSE)</f>
        <v>0</v>
      </c>
      <c r="BC600" s="169">
        <f>BB600-BD600</f>
        <v>0</v>
      </c>
      <c r="BD600" s="169">
        <f>报销单计算表!L12</f>
        <v>0</v>
      </c>
      <c r="BE600" s="169">
        <f>VLOOKUP($C600,'1 预算编制表单'!$C:$BJ,60,FALSE)</f>
        <v>0</v>
      </c>
      <c r="BF600" s="169">
        <f>BE600-BG600</f>
        <v>0</v>
      </c>
      <c r="BG600" s="169">
        <f>报销单计算表!M12</f>
        <v>0</v>
      </c>
      <c r="BH600" s="169">
        <f>VLOOKUP($C600,'1 预算编制表单'!$C:$BJ,27,FALSE)</f>
        <v>0</v>
      </c>
      <c r="BI600" s="169">
        <f>BH600-BJ600</f>
        <v>0</v>
      </c>
      <c r="BJ600" s="169"/>
      <c r="BK600" s="169">
        <f>VLOOKUP($C600,'1 预算编制表单'!$C:$BJ,30,FALSE)</f>
        <v>0</v>
      </c>
      <c r="BL600" s="169">
        <f>BK600-BM600</f>
        <v>0</v>
      </c>
      <c r="BM600" s="169"/>
      <c r="BN600" s="169">
        <f>VLOOKUP($C600,'1 预算编制表单'!$C:$BJ,33,FALSE)</f>
        <v>0</v>
      </c>
      <c r="BO600" s="169">
        <f>BN600-BP600</f>
        <v>0</v>
      </c>
      <c r="BP600" s="169"/>
      <c r="BQ600" s="169">
        <f>VLOOKUP($C600,'1 预算编制表单'!$C:$BJ,36,FALSE)</f>
        <v>0</v>
      </c>
      <c r="BR600" s="169">
        <f>BQ600-BS600</f>
        <v>0</v>
      </c>
      <c r="BS600" s="169"/>
      <c r="BT600" s="169">
        <f>VLOOKUP($C600,'1 预算编制表单'!$C:$BJ,39,FALSE)</f>
        <v>0</v>
      </c>
      <c r="BU600" s="169">
        <f>BT600-BV600</f>
        <v>0</v>
      </c>
      <c r="BV600" s="169"/>
      <c r="BW600" s="169">
        <f>VLOOKUP($C600,'1 预算编制表单'!$C:$BJ,42,FALSE)</f>
        <v>0</v>
      </c>
      <c r="BX600" s="169">
        <f>BW600-BY600</f>
        <v>0</v>
      </c>
      <c r="BY600" s="169"/>
      <c r="BZ600" s="169">
        <f>VLOOKUP($C600,'1 预算编制表单'!$C:$BJ,45,FALSE)</f>
        <v>0</v>
      </c>
      <c r="CA600" s="169">
        <f>BZ600-CB600</f>
        <v>0</v>
      </c>
      <c r="CB600" s="169"/>
      <c r="CC600" s="169">
        <f>VLOOKUP($C600,'1 预算编制表单'!$C:$BJ,48,FALSE)</f>
        <v>0</v>
      </c>
      <c r="CD600" s="169">
        <f>CC600-CE600</f>
        <v>0</v>
      </c>
      <c r="CE600" s="169"/>
      <c r="CF600" s="169">
        <f>VLOOKUP($C600,'1 预算编制表单'!$C:$BJ,51,FALSE)</f>
        <v>0</v>
      </c>
      <c r="CG600" s="169">
        <f>CF600-CH600</f>
        <v>0</v>
      </c>
      <c r="CH600" s="169"/>
      <c r="CI600" s="169">
        <f>VLOOKUP($C600,'1 预算编制表单'!$C:$BJ,54,FALSE)</f>
        <v>0</v>
      </c>
      <c r="CJ600" s="169">
        <f>CI600-CK600</f>
        <v>0</v>
      </c>
      <c r="CK600" s="169"/>
      <c r="CL600" s="169">
        <f>VLOOKUP($C600,'1 预算编制表单'!$C:$BJ,57,FALSE)</f>
        <v>0</v>
      </c>
      <c r="CM600" s="169">
        <f>CL600-CN600</f>
        <v>0</v>
      </c>
      <c r="CN600" s="169"/>
      <c r="CO600" s="169">
        <f>VLOOKUP($C600,'1 预算编制表单'!$C:$BJ,60,FALSE)</f>
        <v>0</v>
      </c>
      <c r="CP600" s="169">
        <f>CO600-CQ600</f>
        <v>0</v>
      </c>
      <c r="CQ600" s="169"/>
    </row>
    <row r="601" s="83" customFormat="1" ht="24" customHeight="1" outlineLevel="1" spans="1:95">
      <c r="A601" s="166"/>
      <c r="B601" s="167" t="s">
        <v>787</v>
      </c>
      <c r="C601" s="168" t="s">
        <v>92</v>
      </c>
      <c r="D601" s="166" t="s">
        <v>93</v>
      </c>
      <c r="E601" s="167" t="s">
        <v>2305</v>
      </c>
      <c r="F601" s="167" t="s">
        <v>1618</v>
      </c>
      <c r="G601" s="167" t="s">
        <v>1844</v>
      </c>
      <c r="H601" s="169">
        <f t="shared" si="132"/>
        <v>0</v>
      </c>
      <c r="I601" s="169">
        <f t="shared" si="133"/>
        <v>0</v>
      </c>
      <c r="J601" s="169">
        <f t="shared" si="134"/>
        <v>0</v>
      </c>
      <c r="K601" s="169"/>
      <c r="L601" s="170"/>
      <c r="M601" s="170"/>
      <c r="N601" s="169"/>
      <c r="O601" s="170"/>
      <c r="P601" s="169"/>
      <c r="Q601" s="169"/>
      <c r="R601" s="169"/>
      <c r="S601" s="169"/>
      <c r="T601" s="169"/>
      <c r="U601" s="169"/>
      <c r="V601" s="169"/>
      <c r="W601" s="169"/>
      <c r="X601" s="169">
        <f>VLOOKUP($C601,'1 预算编制表单'!$C:$BJ,27,FALSE)</f>
        <v>0</v>
      </c>
      <c r="Y601" s="169">
        <f>X601-Z601</f>
        <v>0</v>
      </c>
      <c r="Z601" s="169">
        <f>报销单计算表!B13</f>
        <v>0</v>
      </c>
      <c r="AA601" s="169">
        <f>VLOOKUP($C601,'1 预算编制表单'!$C:$BJ,30,FALSE)</f>
        <v>0</v>
      </c>
      <c r="AB601" s="169">
        <f>AA601-AC601</f>
        <v>0</v>
      </c>
      <c r="AC601" s="169">
        <f>报销单计算表!C13</f>
        <v>0</v>
      </c>
      <c r="AD601" s="169">
        <f>VLOOKUP($C601,'1 预算编制表单'!$C:$BJ,33,FALSE)</f>
        <v>0</v>
      </c>
      <c r="AE601" s="169">
        <f>AD601-AF601</f>
        <v>0</v>
      </c>
      <c r="AF601" s="169">
        <f>报销单计算表!D13</f>
        <v>0</v>
      </c>
      <c r="AG601" s="169">
        <f>VLOOKUP($C601,'1 预算编制表单'!$C:$BJ,36,FALSE)</f>
        <v>0</v>
      </c>
      <c r="AH601" s="169">
        <f>AG601-AI601</f>
        <v>0</v>
      </c>
      <c r="AI601" s="169">
        <f>报销单计算表!E13</f>
        <v>0</v>
      </c>
      <c r="AJ601" s="169">
        <f>VLOOKUP($C601,'1 预算编制表单'!$C:$BJ,39,FALSE)</f>
        <v>0</v>
      </c>
      <c r="AK601" s="169">
        <f>AJ601-AL601</f>
        <v>0</v>
      </c>
      <c r="AL601" s="169">
        <f>报销单计算表!F13</f>
        <v>0</v>
      </c>
      <c r="AM601" s="169">
        <f>VLOOKUP($C601,'1 预算编制表单'!$C:$BJ,42,FALSE)</f>
        <v>0</v>
      </c>
      <c r="AN601" s="169">
        <f>AM601-AO601</f>
        <v>0</v>
      </c>
      <c r="AO601" s="169">
        <f>报销单计算表!G13</f>
        <v>0</v>
      </c>
      <c r="AP601" s="169">
        <f>VLOOKUP($C601,'1 预算编制表单'!$C:$BJ,45,FALSE)</f>
        <v>0</v>
      </c>
      <c r="AQ601" s="169">
        <f>AP601-AR601</f>
        <v>0</v>
      </c>
      <c r="AR601" s="169">
        <f>报销单计算表!H13</f>
        <v>0</v>
      </c>
      <c r="AS601" s="169">
        <f>VLOOKUP($C601,'1 预算编制表单'!$C:$BJ,48,FALSE)</f>
        <v>0</v>
      </c>
      <c r="AT601" s="169">
        <f>AS601-AU601</f>
        <v>0</v>
      </c>
      <c r="AU601" s="169">
        <f>报销单计算表!I13</f>
        <v>0</v>
      </c>
      <c r="AV601" s="169">
        <f>VLOOKUP($C601,'1 预算编制表单'!$C:$BJ,51,FALSE)</f>
        <v>0</v>
      </c>
      <c r="AW601" s="169">
        <f>AV601-AX601</f>
        <v>0</v>
      </c>
      <c r="AX601" s="169">
        <f>报销单计算表!J13</f>
        <v>0</v>
      </c>
      <c r="AY601" s="169">
        <f>VLOOKUP($C601,'1 预算编制表单'!$C:$BJ,54,FALSE)</f>
        <v>0</v>
      </c>
      <c r="AZ601" s="169">
        <f>AY601-BA601</f>
        <v>0</v>
      </c>
      <c r="BA601" s="169">
        <f>报销单计算表!K13</f>
        <v>0</v>
      </c>
      <c r="BB601" s="169">
        <f>VLOOKUP($C601,'1 预算编制表单'!$C:$BJ,57,FALSE)</f>
        <v>0</v>
      </c>
      <c r="BC601" s="169">
        <f>BB601-BD601</f>
        <v>0</v>
      </c>
      <c r="BD601" s="169">
        <f>报销单计算表!L13</f>
        <v>0</v>
      </c>
      <c r="BE601" s="169">
        <f>VLOOKUP($C601,'1 预算编制表单'!$C:$BJ,60,FALSE)</f>
        <v>0</v>
      </c>
      <c r="BF601" s="169">
        <f>BE601-BG601</f>
        <v>0</v>
      </c>
      <c r="BG601" s="169">
        <f>报销单计算表!M13</f>
        <v>0</v>
      </c>
      <c r="BH601" s="169">
        <f>VLOOKUP($C601,'1 预算编制表单'!$C:$BJ,27,FALSE)</f>
        <v>0</v>
      </c>
      <c r="BI601" s="169">
        <f>BH601-BJ601</f>
        <v>0</v>
      </c>
      <c r="BJ601" s="169"/>
      <c r="BK601" s="169">
        <f>VLOOKUP($C601,'1 预算编制表单'!$C:$BJ,30,FALSE)</f>
        <v>0</v>
      </c>
      <c r="BL601" s="169">
        <f>BK601-BM601</f>
        <v>0</v>
      </c>
      <c r="BM601" s="169"/>
      <c r="BN601" s="169">
        <f>VLOOKUP($C601,'1 预算编制表单'!$C:$BJ,33,FALSE)</f>
        <v>0</v>
      </c>
      <c r="BO601" s="169">
        <f>BN601-BP601</f>
        <v>0</v>
      </c>
      <c r="BP601" s="169"/>
      <c r="BQ601" s="169">
        <f>VLOOKUP($C601,'1 预算编制表单'!$C:$BJ,36,FALSE)</f>
        <v>0</v>
      </c>
      <c r="BR601" s="169">
        <f>BQ601-BS601</f>
        <v>0</v>
      </c>
      <c r="BS601" s="169"/>
      <c r="BT601" s="169">
        <f>VLOOKUP($C601,'1 预算编制表单'!$C:$BJ,39,FALSE)</f>
        <v>0</v>
      </c>
      <c r="BU601" s="169">
        <f>BT601-BV601</f>
        <v>0</v>
      </c>
      <c r="BV601" s="169"/>
      <c r="BW601" s="169">
        <f>VLOOKUP($C601,'1 预算编制表单'!$C:$BJ,42,FALSE)</f>
        <v>0</v>
      </c>
      <c r="BX601" s="169">
        <f>BW601-BY601</f>
        <v>0</v>
      </c>
      <c r="BY601" s="169"/>
      <c r="BZ601" s="169">
        <f>VLOOKUP($C601,'1 预算编制表单'!$C:$BJ,45,FALSE)</f>
        <v>0</v>
      </c>
      <c r="CA601" s="169">
        <f>BZ601-CB601</f>
        <v>0</v>
      </c>
      <c r="CB601" s="169"/>
      <c r="CC601" s="169">
        <f>VLOOKUP($C601,'1 预算编制表单'!$C:$BJ,48,FALSE)</f>
        <v>0</v>
      </c>
      <c r="CD601" s="169">
        <f>CC601-CE601</f>
        <v>0</v>
      </c>
      <c r="CE601" s="169"/>
      <c r="CF601" s="169">
        <f>VLOOKUP($C601,'1 预算编制表单'!$C:$BJ,51,FALSE)</f>
        <v>0</v>
      </c>
      <c r="CG601" s="169">
        <f>CF601-CH601</f>
        <v>0</v>
      </c>
      <c r="CH601" s="169"/>
      <c r="CI601" s="169">
        <f>VLOOKUP($C601,'1 预算编制表单'!$C:$BJ,54,FALSE)</f>
        <v>0</v>
      </c>
      <c r="CJ601" s="169">
        <f>CI601-CK601</f>
        <v>0</v>
      </c>
      <c r="CK601" s="169"/>
      <c r="CL601" s="169">
        <f>VLOOKUP($C601,'1 预算编制表单'!$C:$BJ,57,FALSE)</f>
        <v>0</v>
      </c>
      <c r="CM601" s="169">
        <f>CL601-CN601</f>
        <v>0</v>
      </c>
      <c r="CN601" s="169"/>
      <c r="CO601" s="169">
        <f>VLOOKUP($C601,'1 预算编制表单'!$C:$BJ,60,FALSE)</f>
        <v>0</v>
      </c>
      <c r="CP601" s="169">
        <f>CO601-CQ601</f>
        <v>0</v>
      </c>
      <c r="CQ601" s="169"/>
    </row>
    <row r="602" ht="24" customHeight="1" outlineLevel="1" spans="1:95">
      <c r="A602" s="22"/>
      <c r="B602" s="109" t="s">
        <v>787</v>
      </c>
      <c r="C602" s="110" t="s">
        <v>100</v>
      </c>
      <c r="D602" s="22" t="s">
        <v>101</v>
      </c>
      <c r="E602" s="109" t="s">
        <v>2308</v>
      </c>
      <c r="F602" s="109"/>
      <c r="G602" s="109" t="s">
        <v>1844</v>
      </c>
      <c r="H602" s="111">
        <f t="shared" si="132"/>
        <v>0</v>
      </c>
      <c r="I602" s="111">
        <f t="shared" si="133"/>
        <v>0</v>
      </c>
      <c r="J602" s="111">
        <f t="shared" si="134"/>
        <v>0</v>
      </c>
      <c r="K602" s="111"/>
      <c r="L602" s="144"/>
      <c r="M602" s="144"/>
      <c r="N602" s="111"/>
      <c r="O602" s="144"/>
      <c r="P602" s="111"/>
      <c r="Q602" s="111"/>
      <c r="R602" s="111"/>
      <c r="S602" s="111"/>
      <c r="T602" s="111"/>
      <c r="U602" s="111"/>
      <c r="V602" s="111"/>
      <c r="W602" s="111"/>
      <c r="X602" s="111">
        <f>VLOOKUP($C602,'1 预算编制表单'!$C:$BJ,27,FALSE)</f>
        <v>0</v>
      </c>
      <c r="Y602" s="111">
        <f>X602-Z602</f>
        <v>0</v>
      </c>
      <c r="Z602" s="111"/>
      <c r="AA602" s="111">
        <f>VLOOKUP($C602,'1 预算编制表单'!$C:$BJ,30,FALSE)</f>
        <v>0</v>
      </c>
      <c r="AB602" s="111">
        <f>AA602-AC602</f>
        <v>0</v>
      </c>
      <c r="AC602" s="111"/>
      <c r="AD602" s="111">
        <f>VLOOKUP($C602,'1 预算编制表单'!$C:$BJ,33,FALSE)</f>
        <v>0</v>
      </c>
      <c r="AE602" s="111">
        <f>AD602-AF602</f>
        <v>0</v>
      </c>
      <c r="AF602" s="111"/>
      <c r="AG602" s="111">
        <f>VLOOKUP($C602,'1 预算编制表单'!$C:$BJ,36,FALSE)</f>
        <v>0</v>
      </c>
      <c r="AH602" s="111">
        <f>AG602-AI602</f>
        <v>0</v>
      </c>
      <c r="AI602" s="111"/>
      <c r="AJ602" s="111">
        <f>VLOOKUP($C602,'1 预算编制表单'!$C:$BJ,39,FALSE)</f>
        <v>0</v>
      </c>
      <c r="AK602" s="111">
        <f>AJ602-AL602</f>
        <v>0</v>
      </c>
      <c r="AL602" s="111"/>
      <c r="AM602" s="111">
        <f>VLOOKUP($C602,'1 预算编制表单'!$C:$BJ,42,FALSE)</f>
        <v>0</v>
      </c>
      <c r="AN602" s="111">
        <f>AM602-AO602</f>
        <v>0</v>
      </c>
      <c r="AO602" s="111"/>
      <c r="AP602" s="111">
        <f>VLOOKUP($C602,'1 预算编制表单'!$C:$BJ,45,FALSE)</f>
        <v>0</v>
      </c>
      <c r="AQ602" s="111">
        <f>AP602-AR602</f>
        <v>0</v>
      </c>
      <c r="AR602" s="111"/>
      <c r="AS602" s="111">
        <f>VLOOKUP($C602,'1 预算编制表单'!$C:$BJ,48,FALSE)</f>
        <v>0</v>
      </c>
      <c r="AT602" s="111">
        <f>AS602-AU602</f>
        <v>0</v>
      </c>
      <c r="AU602" s="111"/>
      <c r="AV602" s="111">
        <f>VLOOKUP($C602,'1 预算编制表单'!$C:$BJ,51,FALSE)</f>
        <v>0</v>
      </c>
      <c r="AW602" s="111">
        <f>AV602-AX602</f>
        <v>0</v>
      </c>
      <c r="AX602" s="111"/>
      <c r="AY602" s="111">
        <f>VLOOKUP($C602,'1 预算编制表单'!$C:$BJ,54,FALSE)</f>
        <v>0</v>
      </c>
      <c r="AZ602" s="111">
        <f>AY602-BA602</f>
        <v>0</v>
      </c>
      <c r="BA602" s="111"/>
      <c r="BB602" s="111">
        <f>VLOOKUP($C602,'1 预算编制表单'!$C:$BJ,57,FALSE)</f>
        <v>0</v>
      </c>
      <c r="BC602" s="111">
        <f>BB602-BD602</f>
        <v>0</v>
      </c>
      <c r="BD602" s="111"/>
      <c r="BE602" s="111">
        <f>VLOOKUP($C602,'1 预算编制表单'!$C:$BJ,60,FALSE)</f>
        <v>0</v>
      </c>
      <c r="BF602" s="111">
        <f>BE602-BG602</f>
        <v>0</v>
      </c>
      <c r="BG602" s="111"/>
      <c r="BH602" s="111">
        <f>VLOOKUP($C602,'1 预算编制表单'!$C:$BJ,27,FALSE)</f>
        <v>0</v>
      </c>
      <c r="BI602" s="111">
        <f>BH602-BJ602</f>
        <v>0</v>
      </c>
      <c r="BJ602" s="111"/>
      <c r="BK602" s="111">
        <f>VLOOKUP($C602,'1 预算编制表单'!$C:$BJ,30,FALSE)</f>
        <v>0</v>
      </c>
      <c r="BL602" s="111">
        <f>BK602-BM602</f>
        <v>0</v>
      </c>
      <c r="BM602" s="111"/>
      <c r="BN602" s="111">
        <f>VLOOKUP($C602,'1 预算编制表单'!$C:$BJ,33,FALSE)</f>
        <v>0</v>
      </c>
      <c r="BO602" s="111">
        <f>BN602-BP602</f>
        <v>0</v>
      </c>
      <c r="BP602" s="111"/>
      <c r="BQ602" s="111">
        <f>VLOOKUP($C602,'1 预算编制表单'!$C:$BJ,36,FALSE)</f>
        <v>0</v>
      </c>
      <c r="BR602" s="111">
        <f>BQ602-BS602</f>
        <v>0</v>
      </c>
      <c r="BS602" s="111"/>
      <c r="BT602" s="111">
        <f>VLOOKUP($C602,'1 预算编制表单'!$C:$BJ,39,FALSE)</f>
        <v>0</v>
      </c>
      <c r="BU602" s="111">
        <f>BT602-BV602</f>
        <v>0</v>
      </c>
      <c r="BV602" s="111"/>
      <c r="BW602" s="111">
        <f>VLOOKUP($C602,'1 预算编制表单'!$C:$BJ,42,FALSE)</f>
        <v>0</v>
      </c>
      <c r="BX602" s="111">
        <f>BW602-BY602</f>
        <v>0</v>
      </c>
      <c r="BY602" s="111"/>
      <c r="BZ602" s="111">
        <f>VLOOKUP($C602,'1 预算编制表单'!$C:$BJ,45,FALSE)</f>
        <v>0</v>
      </c>
      <c r="CA602" s="111">
        <f>BZ602-CB602</f>
        <v>0</v>
      </c>
      <c r="CB602" s="111"/>
      <c r="CC602" s="111">
        <f>VLOOKUP($C602,'1 预算编制表单'!$C:$BJ,48,FALSE)</f>
        <v>0</v>
      </c>
      <c r="CD602" s="111">
        <f>CC602-CE602</f>
        <v>0</v>
      </c>
      <c r="CE602" s="111"/>
      <c r="CF602" s="111">
        <f>VLOOKUP($C602,'1 预算编制表单'!$C:$BJ,51,FALSE)</f>
        <v>0</v>
      </c>
      <c r="CG602" s="111">
        <f>CF602-CH602</f>
        <v>0</v>
      </c>
      <c r="CH602" s="111"/>
      <c r="CI602" s="111">
        <f>VLOOKUP($C602,'1 预算编制表单'!$C:$BJ,54,FALSE)</f>
        <v>0</v>
      </c>
      <c r="CJ602" s="111">
        <f>CI602-CK602</f>
        <v>0</v>
      </c>
      <c r="CK602" s="111"/>
      <c r="CL602" s="111">
        <f>VLOOKUP($C602,'1 预算编制表单'!$C:$BJ,57,FALSE)</f>
        <v>0</v>
      </c>
      <c r="CM602" s="111">
        <f>CL602-CN602</f>
        <v>0</v>
      </c>
      <c r="CN602" s="111"/>
      <c r="CO602" s="111">
        <f>VLOOKUP($C602,'1 预算编制表单'!$C:$BJ,60,FALSE)</f>
        <v>0</v>
      </c>
      <c r="CP602" s="111">
        <f>CO602-CQ602</f>
        <v>0</v>
      </c>
      <c r="CQ602" s="111"/>
    </row>
    <row r="603" ht="24" customHeight="1" spans="1:95">
      <c r="A603" s="105"/>
      <c r="B603" s="106" t="s">
        <v>787</v>
      </c>
      <c r="C603" s="107">
        <v>1.5</v>
      </c>
      <c r="D603" s="105" t="s">
        <v>216</v>
      </c>
      <c r="E603" s="105"/>
      <c r="F603" s="105"/>
      <c r="G603" s="106"/>
      <c r="H603" s="164">
        <f t="shared" si="132"/>
        <v>0</v>
      </c>
      <c r="I603" s="164">
        <f t="shared" si="133"/>
        <v>0</v>
      </c>
      <c r="J603" s="164">
        <f t="shared" si="134"/>
        <v>0</v>
      </c>
      <c r="K603" s="164"/>
      <c r="L603" s="165"/>
      <c r="M603" s="165"/>
      <c r="N603" s="164"/>
      <c r="O603" s="165"/>
      <c r="P603" s="164"/>
      <c r="Q603" s="164"/>
      <c r="R603" s="164"/>
      <c r="S603" s="164"/>
      <c r="T603" s="164"/>
      <c r="U603" s="164"/>
      <c r="V603" s="164"/>
      <c r="W603" s="164"/>
      <c r="X603" s="164">
        <f>VLOOKUP($C603,'1 预算编制表单'!$C:$BJ,27,FALSE)</f>
        <v>0</v>
      </c>
      <c r="Y603" s="164">
        <f>Y604+Y605+Y608+Y609+Y611+Y612+Y613+Y614+Y615</f>
        <v>0</v>
      </c>
      <c r="Z603" s="164">
        <f>Z604+Z605+Z608+Z609+Z611+Z612+Z613+Z614+Z615</f>
        <v>0</v>
      </c>
      <c r="AA603" s="164">
        <f>VLOOKUP($C603,'1 预算编制表单'!$C:$BJ,30,FALSE)</f>
        <v>0</v>
      </c>
      <c r="AB603" s="164">
        <f>AB604+AB605+AB608+AB609+AB611+AB612+AB613+AB614+AB615</f>
        <v>0</v>
      </c>
      <c r="AC603" s="164">
        <f>AC604+AC605+AC608+AC609+AC611+AC612+AC613+AC614+AC615</f>
        <v>0</v>
      </c>
      <c r="AD603" s="164">
        <f>VLOOKUP($C603,'1 预算编制表单'!$C:$BJ,33,FALSE)</f>
        <v>0</v>
      </c>
      <c r="AE603" s="164">
        <f>AE604+AE605+AE608+AE609+AE611+AE612+AE613+AE614+AE615</f>
        <v>0</v>
      </c>
      <c r="AF603" s="164">
        <f>AF604+AF605+AF608+AF609+AF611+AF612+AF613+AF614+AF615</f>
        <v>0</v>
      </c>
      <c r="AG603" s="164">
        <f>VLOOKUP($C603,'1 预算编制表单'!$C:$BJ,36,FALSE)</f>
        <v>0</v>
      </c>
      <c r="AH603" s="164">
        <f>AH604+AH605+AH608+AH609+AH611+AH612+AH613+AH614+AH615</f>
        <v>0</v>
      </c>
      <c r="AI603" s="164">
        <f>AI604+AI605+AI608+AI609+AI611+AI612+AI613+AI614+AI615</f>
        <v>0</v>
      </c>
      <c r="AJ603" s="164">
        <f>VLOOKUP($C603,'1 预算编制表单'!$C:$BJ,39,FALSE)</f>
        <v>0</v>
      </c>
      <c r="AK603" s="164">
        <f>AK604+AK605+AK608+AK609+AK611+AK612+AK613+AK614+AK615</f>
        <v>0</v>
      </c>
      <c r="AL603" s="164">
        <f>AL604+AL605+AL608+AL609+AL611+AL612+AL613+AL614+AL615</f>
        <v>0</v>
      </c>
      <c r="AM603" s="164">
        <f>VLOOKUP($C603,'1 预算编制表单'!$C:$BJ,42,FALSE)</f>
        <v>0</v>
      </c>
      <c r="AN603" s="164">
        <f>AN604+AN605+AN608+AN609+AN611+AN612+AN613+AN614+AN615</f>
        <v>0</v>
      </c>
      <c r="AO603" s="164">
        <f>AO604+AO605+AO608+AO609+AO611+AO612+AO613+AO614+AO615</f>
        <v>0</v>
      </c>
      <c r="AP603" s="164">
        <f>VLOOKUP($C603,'1 预算编制表单'!$C:$BJ,45,FALSE)</f>
        <v>0</v>
      </c>
      <c r="AQ603" s="164">
        <f>AQ604+AQ605+AQ608+AQ609+AQ611+AQ612+AQ613+AQ614+AQ615</f>
        <v>0</v>
      </c>
      <c r="AR603" s="164">
        <f>AR604+AR605+AR608+AR609+AR611+AR612+AR613+AR614+AR615</f>
        <v>0</v>
      </c>
      <c r="AS603" s="164">
        <f>VLOOKUP($C603,'1 预算编制表单'!$C:$BJ,48,FALSE)</f>
        <v>0</v>
      </c>
      <c r="AT603" s="164">
        <f>AT604+AT605+AT608+AT609+AT611+AT612+AT613+AT614+AT615</f>
        <v>0</v>
      </c>
      <c r="AU603" s="164">
        <f>AU604+AU605+AU608+AU609+AU611+AU612+AU613+AU614+AU615</f>
        <v>0</v>
      </c>
      <c r="AV603" s="164">
        <f>VLOOKUP($C603,'1 预算编制表单'!$C:$BJ,51,FALSE)</f>
        <v>0</v>
      </c>
      <c r="AW603" s="164">
        <f>AW604+AW605+AW608+AW609+AW611+AW612+AW613+AW614+AW615</f>
        <v>0</v>
      </c>
      <c r="AX603" s="164">
        <f>AX604+AX605+AX608+AX609+AX611+AX612+AX613+AX614+AX615</f>
        <v>0</v>
      </c>
      <c r="AY603" s="164">
        <f>VLOOKUP($C603,'1 预算编制表单'!$C:$BJ,54,FALSE)</f>
        <v>0</v>
      </c>
      <c r="AZ603" s="164">
        <f>AZ604+AZ605+AZ608+AZ609+AZ611+AZ612+AZ613+AZ614+AZ615</f>
        <v>0</v>
      </c>
      <c r="BA603" s="164">
        <f>BA604+BA605+BA608+BA609+BA611+BA612+BA613+BA614+BA615</f>
        <v>0</v>
      </c>
      <c r="BB603" s="164">
        <f>VLOOKUP($C603,'1 预算编制表单'!$C:$BJ,57,FALSE)</f>
        <v>0</v>
      </c>
      <c r="BC603" s="164">
        <f>BC604+BC605+BC608+BC609+BC611+BC612+BC613+BC614+BC615</f>
        <v>0</v>
      </c>
      <c r="BD603" s="164">
        <f>BD604+BD605+BD608+BD609+BD611+BD612+BD613+BD614+BD615</f>
        <v>0</v>
      </c>
      <c r="BE603" s="164">
        <f>VLOOKUP($C603,'1 预算编制表单'!$C:$BJ,60,FALSE)</f>
        <v>0</v>
      </c>
      <c r="BF603" s="164">
        <f>BF604+BF605+BF608+BF609+BF611+BF612+BF613+BF614+BF615</f>
        <v>0</v>
      </c>
      <c r="BG603" s="164">
        <f>BG604+BG605+BG608+BG609+BG611+BG612+BG613+BG614+BG615</f>
        <v>0</v>
      </c>
      <c r="BH603" s="164">
        <f>VLOOKUP($C603,'1 预算编制表单'!$C:$BJ,27,FALSE)</f>
        <v>0</v>
      </c>
      <c r="BI603" s="164">
        <f>BI604+BI605+BI608+BI609+BI611+BI612+BI613+BI614+BI615</f>
        <v>0</v>
      </c>
      <c r="BJ603" s="164">
        <f>BJ604+BJ605+BJ608+BJ609+BJ611+BJ612+BJ613+BJ614+BJ615</f>
        <v>0</v>
      </c>
      <c r="BK603" s="164">
        <f>VLOOKUP($C603,'1 预算编制表单'!$C:$BJ,30,FALSE)</f>
        <v>0</v>
      </c>
      <c r="BL603" s="164">
        <f>BL604+BL605+BL608+BL609+BL611+BL612+BL613+BL614+BL615</f>
        <v>0</v>
      </c>
      <c r="BM603" s="164">
        <f>BM604+BM605+BM608+BM609+BM611+BM612+BM613+BM614+BM615</f>
        <v>0</v>
      </c>
      <c r="BN603" s="164">
        <f>VLOOKUP($C603,'1 预算编制表单'!$C:$BJ,33,FALSE)</f>
        <v>0</v>
      </c>
      <c r="BO603" s="164">
        <f>BO604+BO605+BO608+BO609+BO611+BO612+BO613+BO614+BO615</f>
        <v>0</v>
      </c>
      <c r="BP603" s="164">
        <f>BP604+BP605+BP608+BP609+BP611+BP612+BP613+BP614+BP615</f>
        <v>0</v>
      </c>
      <c r="BQ603" s="164">
        <f>VLOOKUP($C603,'1 预算编制表单'!$C:$BJ,36,FALSE)</f>
        <v>0</v>
      </c>
      <c r="BR603" s="164">
        <f>BR604+BR605+BR608+BR609+BR611+BR612+BR613+BR614+BR615</f>
        <v>0</v>
      </c>
      <c r="BS603" s="164">
        <f>BS604+BS605+BS608+BS609+BS611+BS612+BS613+BS614+BS615</f>
        <v>0</v>
      </c>
      <c r="BT603" s="164">
        <f>VLOOKUP($C603,'1 预算编制表单'!$C:$BJ,39,FALSE)</f>
        <v>0</v>
      </c>
      <c r="BU603" s="164">
        <f>BU604+BU605+BU608+BU609+BU611+BU612+BU613+BU614+BU615</f>
        <v>0</v>
      </c>
      <c r="BV603" s="164">
        <f>BV604+BV605+BV608+BV609+BV611+BV612+BV613+BV614+BV615</f>
        <v>0</v>
      </c>
      <c r="BW603" s="164">
        <f>VLOOKUP($C603,'1 预算编制表单'!$C:$BJ,42,FALSE)</f>
        <v>0</v>
      </c>
      <c r="BX603" s="164">
        <f>BX604+BX605+BX608+BX609+BX611+BX612+BX613+BX614+BX615</f>
        <v>0</v>
      </c>
      <c r="BY603" s="164">
        <f>BY604+BY605+BY608+BY609+BY611+BY612+BY613+BY614+BY615</f>
        <v>0</v>
      </c>
      <c r="BZ603" s="164">
        <f>VLOOKUP($C603,'1 预算编制表单'!$C:$BJ,45,FALSE)</f>
        <v>0</v>
      </c>
      <c r="CA603" s="164">
        <f>CA604+CA605+CA608+CA609+CA611+CA612+CA613+CA614+CA615</f>
        <v>0</v>
      </c>
      <c r="CB603" s="164">
        <f>CB604+CB605+CB608+CB609+CB611+CB612+CB613+CB614+CB615</f>
        <v>0</v>
      </c>
      <c r="CC603" s="164">
        <f>VLOOKUP($C603,'1 预算编制表单'!$C:$BJ,48,FALSE)</f>
        <v>0</v>
      </c>
      <c r="CD603" s="164">
        <f>CD604+CD605+CD608+CD609+CD611+CD612+CD613+CD614+CD615</f>
        <v>0</v>
      </c>
      <c r="CE603" s="164">
        <f>CE604+CE605+CE608+CE609+CE611+CE612+CE613+CE614+CE615</f>
        <v>0</v>
      </c>
      <c r="CF603" s="164">
        <f>VLOOKUP($C603,'1 预算编制表单'!$C:$BJ,51,FALSE)</f>
        <v>0</v>
      </c>
      <c r="CG603" s="164">
        <f>CG604+CG605+CG608+CG609+CG611+CG612+CG613+CG614+CG615</f>
        <v>0</v>
      </c>
      <c r="CH603" s="164">
        <f>CH604+CH605+CH608+CH609+CH611+CH612+CH613+CH614+CH615</f>
        <v>0</v>
      </c>
      <c r="CI603" s="164">
        <f>VLOOKUP($C603,'1 预算编制表单'!$C:$BJ,54,FALSE)</f>
        <v>0</v>
      </c>
      <c r="CJ603" s="164">
        <f>CJ604+CJ605+CJ608+CJ609+CJ611+CJ612+CJ613+CJ614+CJ615</f>
        <v>0</v>
      </c>
      <c r="CK603" s="164">
        <f>CK604+CK605+CK608+CK609+CK611+CK612+CK613+CK614+CK615</f>
        <v>0</v>
      </c>
      <c r="CL603" s="164">
        <f>VLOOKUP($C603,'1 预算编制表单'!$C:$BJ,57,FALSE)</f>
        <v>0</v>
      </c>
      <c r="CM603" s="164">
        <f>CM604+CM605+CM608+CM609+CM611+CM612+CM613+CM614+CM615</f>
        <v>0</v>
      </c>
      <c r="CN603" s="164">
        <f>CN604+CN605+CN608+CN609+CN611+CN612+CN613+CN614+CN615</f>
        <v>0</v>
      </c>
      <c r="CO603" s="164">
        <f>VLOOKUP($C603,'1 预算编制表单'!$C:$BJ,60,FALSE)</f>
        <v>0</v>
      </c>
      <c r="CP603" s="164">
        <f>CP604+CP605+CP608+CP609+CP611+CP612+CP613+CP614+CP615</f>
        <v>0</v>
      </c>
      <c r="CQ603" s="164">
        <f>CQ604+CQ605+CQ608+CQ609+CQ611+CQ612+CQ613+CQ614+CQ615</f>
        <v>0</v>
      </c>
    </row>
    <row r="604" ht="24" customHeight="1" outlineLevel="1" spans="1:95">
      <c r="A604" s="22"/>
      <c r="B604" s="109" t="s">
        <v>787</v>
      </c>
      <c r="C604" s="110" t="s">
        <v>135</v>
      </c>
      <c r="D604" s="22" t="s">
        <v>136</v>
      </c>
      <c r="E604" s="109" t="s">
        <v>2309</v>
      </c>
      <c r="F604" s="109"/>
      <c r="G604" s="109" t="s">
        <v>936</v>
      </c>
      <c r="H604" s="111">
        <f t="shared" si="132"/>
        <v>0</v>
      </c>
      <c r="I604" s="111">
        <f t="shared" si="133"/>
        <v>0</v>
      </c>
      <c r="J604" s="111">
        <f t="shared" si="134"/>
        <v>0</v>
      </c>
      <c r="K604" s="111"/>
      <c r="L604" s="144"/>
      <c r="M604" s="144"/>
      <c r="N604" s="111"/>
      <c r="O604" s="144"/>
      <c r="P604" s="111"/>
      <c r="Q604" s="111"/>
      <c r="R604" s="111"/>
      <c r="S604" s="111"/>
      <c r="T604" s="111"/>
      <c r="U604" s="111"/>
      <c r="V604" s="111"/>
      <c r="W604" s="111"/>
      <c r="X604" s="111">
        <f>VLOOKUP($C604,'1 预算编制表单'!$C:$BJ,27,FALSE)</f>
        <v>0</v>
      </c>
      <c r="Y604" s="111">
        <f>X604-Z604</f>
        <v>0</v>
      </c>
      <c r="Z604" s="111"/>
      <c r="AA604" s="111">
        <f>VLOOKUP($C604,'1 预算编制表单'!$C:$BJ,30,FALSE)</f>
        <v>0</v>
      </c>
      <c r="AB604" s="111">
        <f>AA604-AC604</f>
        <v>0</v>
      </c>
      <c r="AC604" s="111"/>
      <c r="AD604" s="111">
        <f>VLOOKUP($C604,'1 预算编制表单'!$C:$BJ,33,FALSE)</f>
        <v>0</v>
      </c>
      <c r="AE604" s="111">
        <f>AD604-AF604</f>
        <v>0</v>
      </c>
      <c r="AF604" s="111"/>
      <c r="AG604" s="111">
        <f>VLOOKUP($C604,'1 预算编制表单'!$C:$BJ,36,FALSE)</f>
        <v>0</v>
      </c>
      <c r="AH604" s="111">
        <f>AG604-AI604</f>
        <v>0</v>
      </c>
      <c r="AI604" s="111"/>
      <c r="AJ604" s="111">
        <f>VLOOKUP($C604,'1 预算编制表单'!$C:$BJ,39,FALSE)</f>
        <v>0</v>
      </c>
      <c r="AK604" s="111">
        <f>AJ604-AL604</f>
        <v>0</v>
      </c>
      <c r="AL604" s="111"/>
      <c r="AM604" s="111">
        <f>VLOOKUP($C604,'1 预算编制表单'!$C:$BJ,42,FALSE)</f>
        <v>0</v>
      </c>
      <c r="AN604" s="111">
        <f>AM604-AO604</f>
        <v>0</v>
      </c>
      <c r="AO604" s="111"/>
      <c r="AP604" s="111">
        <f>VLOOKUP($C604,'1 预算编制表单'!$C:$BJ,45,FALSE)</f>
        <v>0</v>
      </c>
      <c r="AQ604" s="111">
        <f>AP604-AR604</f>
        <v>0</v>
      </c>
      <c r="AR604" s="111"/>
      <c r="AS604" s="111">
        <f>VLOOKUP($C604,'1 预算编制表单'!$C:$BJ,48,FALSE)</f>
        <v>0</v>
      </c>
      <c r="AT604" s="111">
        <f>AS604-AU604</f>
        <v>0</v>
      </c>
      <c r="AU604" s="111"/>
      <c r="AV604" s="111">
        <f>VLOOKUP($C604,'1 预算编制表单'!$C:$BJ,51,FALSE)</f>
        <v>0</v>
      </c>
      <c r="AW604" s="111">
        <f>AV604-AX604</f>
        <v>0</v>
      </c>
      <c r="AX604" s="111"/>
      <c r="AY604" s="111">
        <f>VLOOKUP($C604,'1 预算编制表单'!$C:$BJ,54,FALSE)</f>
        <v>0</v>
      </c>
      <c r="AZ604" s="111">
        <f>AY604-BA604</f>
        <v>0</v>
      </c>
      <c r="BA604" s="111"/>
      <c r="BB604" s="111">
        <f>VLOOKUP($C604,'1 预算编制表单'!$C:$BJ,57,FALSE)</f>
        <v>0</v>
      </c>
      <c r="BC604" s="111">
        <f>BB604-BD604</f>
        <v>0</v>
      </c>
      <c r="BD604" s="111"/>
      <c r="BE604" s="111">
        <f>VLOOKUP($C604,'1 预算编制表单'!$C:$BJ,60,FALSE)</f>
        <v>0</v>
      </c>
      <c r="BF604" s="111">
        <f>BE604-BG604</f>
        <v>0</v>
      </c>
      <c r="BG604" s="111"/>
      <c r="BH604" s="111">
        <f>VLOOKUP($C604,'1 预算编制表单'!$C:$BJ,27,FALSE)</f>
        <v>0</v>
      </c>
      <c r="BI604" s="111">
        <f>BH604-BJ604</f>
        <v>0</v>
      </c>
      <c r="BJ604" s="111"/>
      <c r="BK604" s="111">
        <f>VLOOKUP($C604,'1 预算编制表单'!$C:$BJ,30,FALSE)</f>
        <v>0</v>
      </c>
      <c r="BL604" s="111">
        <f>BK604-BM604</f>
        <v>0</v>
      </c>
      <c r="BM604" s="111"/>
      <c r="BN604" s="111">
        <f>VLOOKUP($C604,'1 预算编制表单'!$C:$BJ,33,FALSE)</f>
        <v>0</v>
      </c>
      <c r="BO604" s="111">
        <f>BN604-BP604</f>
        <v>0</v>
      </c>
      <c r="BP604" s="111"/>
      <c r="BQ604" s="111">
        <f>VLOOKUP($C604,'1 预算编制表单'!$C:$BJ,36,FALSE)</f>
        <v>0</v>
      </c>
      <c r="BR604" s="111">
        <f>BQ604-BS604</f>
        <v>0</v>
      </c>
      <c r="BS604" s="111"/>
      <c r="BT604" s="111">
        <f>VLOOKUP($C604,'1 预算编制表单'!$C:$BJ,39,FALSE)</f>
        <v>0</v>
      </c>
      <c r="BU604" s="111">
        <f>BT604-BV604</f>
        <v>0</v>
      </c>
      <c r="BV604" s="111"/>
      <c r="BW604" s="111">
        <f>VLOOKUP($C604,'1 预算编制表单'!$C:$BJ,42,FALSE)</f>
        <v>0</v>
      </c>
      <c r="BX604" s="111">
        <f>BW604-BY604</f>
        <v>0</v>
      </c>
      <c r="BY604" s="111"/>
      <c r="BZ604" s="111">
        <f>VLOOKUP($C604,'1 预算编制表单'!$C:$BJ,45,FALSE)</f>
        <v>0</v>
      </c>
      <c r="CA604" s="111">
        <f>BZ604-CB604</f>
        <v>0</v>
      </c>
      <c r="CB604" s="111"/>
      <c r="CC604" s="111">
        <f>VLOOKUP($C604,'1 预算编制表单'!$C:$BJ,48,FALSE)</f>
        <v>0</v>
      </c>
      <c r="CD604" s="111">
        <f>CC604-CE604</f>
        <v>0</v>
      </c>
      <c r="CE604" s="111"/>
      <c r="CF604" s="111">
        <f>VLOOKUP($C604,'1 预算编制表单'!$C:$BJ,51,FALSE)</f>
        <v>0</v>
      </c>
      <c r="CG604" s="111">
        <f>CF604-CH604</f>
        <v>0</v>
      </c>
      <c r="CH604" s="111"/>
      <c r="CI604" s="111">
        <f>VLOOKUP($C604,'1 预算编制表单'!$C:$BJ,54,FALSE)</f>
        <v>0</v>
      </c>
      <c r="CJ604" s="111">
        <f>CI604-CK604</f>
        <v>0</v>
      </c>
      <c r="CK604" s="111"/>
      <c r="CL604" s="111">
        <f>VLOOKUP($C604,'1 预算编制表单'!$C:$BJ,57,FALSE)</f>
        <v>0</v>
      </c>
      <c r="CM604" s="111">
        <f>CL604-CN604</f>
        <v>0</v>
      </c>
      <c r="CN604" s="111"/>
      <c r="CO604" s="111">
        <f>VLOOKUP($C604,'1 预算编制表单'!$C:$BJ,60,FALSE)</f>
        <v>0</v>
      </c>
      <c r="CP604" s="111">
        <f>CO604-CQ604</f>
        <v>0</v>
      </c>
      <c r="CQ604" s="111"/>
    </row>
    <row r="605" ht="24" customHeight="1" outlineLevel="1" spans="1:95">
      <c r="A605" s="22"/>
      <c r="B605" s="109" t="s">
        <v>787</v>
      </c>
      <c r="C605" s="110" t="s">
        <v>137</v>
      </c>
      <c r="D605" s="22" t="s">
        <v>2834</v>
      </c>
      <c r="E605" s="109" t="s">
        <v>2310</v>
      </c>
      <c r="F605" s="109"/>
      <c r="G605" s="109" t="s">
        <v>1844</v>
      </c>
      <c r="H605" s="111">
        <f t="shared" si="132"/>
        <v>0</v>
      </c>
      <c r="I605" s="111">
        <f t="shared" si="133"/>
        <v>0</v>
      </c>
      <c r="J605" s="111">
        <f t="shared" si="134"/>
        <v>0</v>
      </c>
      <c r="K605" s="111"/>
      <c r="L605" s="144"/>
      <c r="M605" s="144"/>
      <c r="N605" s="111"/>
      <c r="O605" s="144"/>
      <c r="P605" s="111"/>
      <c r="Q605" s="111"/>
      <c r="R605" s="111"/>
      <c r="S605" s="111"/>
      <c r="T605" s="111"/>
      <c r="U605" s="111"/>
      <c r="V605" s="111"/>
      <c r="W605" s="111"/>
      <c r="X605" s="114">
        <f>SUM(X606:X607)</f>
        <v>0</v>
      </c>
      <c r="Y605" s="114">
        <f>X605-Z605</f>
        <v>0</v>
      </c>
      <c r="Z605" s="114">
        <f>SUM(Z606:Z607)</f>
        <v>0</v>
      </c>
      <c r="AA605" s="114">
        <f>AA606</f>
        <v>0</v>
      </c>
      <c r="AB605" s="114">
        <f>AA605-AC605</f>
        <v>0</v>
      </c>
      <c r="AC605" s="114">
        <f>SUM(AC606:AC607)</f>
        <v>0</v>
      </c>
      <c r="AD605" s="114">
        <f>AD606</f>
        <v>0</v>
      </c>
      <c r="AE605" s="114">
        <f>AD605-AF605</f>
        <v>0</v>
      </c>
      <c r="AF605" s="114">
        <f>SUM(AF606:AF607)</f>
        <v>0</v>
      </c>
      <c r="AG605" s="114">
        <f>AG606</f>
        <v>0</v>
      </c>
      <c r="AH605" s="114">
        <f>AG605-AI605</f>
        <v>0</v>
      </c>
      <c r="AI605" s="114">
        <f>SUM(AI606:AI607)</f>
        <v>0</v>
      </c>
      <c r="AJ605" s="114">
        <f>AJ606</f>
        <v>0</v>
      </c>
      <c r="AK605" s="114">
        <f>AJ605-AL605</f>
        <v>0</v>
      </c>
      <c r="AL605" s="114">
        <f>SUM(AL606:AL607)</f>
        <v>0</v>
      </c>
      <c r="AM605" s="114">
        <f>AM606</f>
        <v>0</v>
      </c>
      <c r="AN605" s="114">
        <f>AM605-AO605</f>
        <v>0</v>
      </c>
      <c r="AO605" s="114">
        <f>SUM(AO606:AO607)</f>
        <v>0</v>
      </c>
      <c r="AP605" s="114">
        <f>AP606</f>
        <v>0</v>
      </c>
      <c r="AQ605" s="114">
        <f>AP605-AR605</f>
        <v>0</v>
      </c>
      <c r="AR605" s="114">
        <f>SUM(AR606:AR607)</f>
        <v>0</v>
      </c>
      <c r="AS605" s="114">
        <f>AS606</f>
        <v>0</v>
      </c>
      <c r="AT605" s="114">
        <f>AS605-AU605</f>
        <v>0</v>
      </c>
      <c r="AU605" s="114">
        <f>SUM(AU606:AU607)</f>
        <v>0</v>
      </c>
      <c r="AV605" s="114">
        <f>AV606</f>
        <v>0</v>
      </c>
      <c r="AW605" s="114">
        <f>AV605-AX605</f>
        <v>0</v>
      </c>
      <c r="AX605" s="114">
        <f>SUM(AX606:AX607)</f>
        <v>0</v>
      </c>
      <c r="AY605" s="114">
        <f>AY606</f>
        <v>0</v>
      </c>
      <c r="AZ605" s="114">
        <f>AY605-BA605</f>
        <v>0</v>
      </c>
      <c r="BA605" s="114">
        <f>SUM(BA606:BA607)</f>
        <v>0</v>
      </c>
      <c r="BB605" s="114">
        <f>BB606</f>
        <v>0</v>
      </c>
      <c r="BC605" s="114">
        <f>BB605-BD605</f>
        <v>0</v>
      </c>
      <c r="BD605" s="114">
        <f>SUM(BD606:BD607)</f>
        <v>0</v>
      </c>
      <c r="BE605" s="114">
        <f>BE606</f>
        <v>0</v>
      </c>
      <c r="BF605" s="114">
        <f>BE605-BG605</f>
        <v>0</v>
      </c>
      <c r="BG605" s="114">
        <f>SUM(BG606:BG607)</f>
        <v>0</v>
      </c>
      <c r="BH605" s="111">
        <f>VLOOKUP($C605,'1 预算编制表单'!$C:$BJ,27,FALSE)</f>
        <v>0</v>
      </c>
      <c r="BI605" s="111">
        <f>BH605-BJ605</f>
        <v>0</v>
      </c>
      <c r="BJ605" s="111"/>
      <c r="BK605" s="111">
        <f>VLOOKUP($C605,'1 预算编制表单'!$C:$BJ,30,FALSE)</f>
        <v>0</v>
      </c>
      <c r="BL605" s="111">
        <f>BK605-BM605</f>
        <v>0</v>
      </c>
      <c r="BM605" s="111"/>
      <c r="BN605" s="111">
        <f>VLOOKUP($C605,'1 预算编制表单'!$C:$BJ,33,FALSE)</f>
        <v>0</v>
      </c>
      <c r="BO605" s="111">
        <f>BN605-BP605</f>
        <v>0</v>
      </c>
      <c r="BP605" s="111"/>
      <c r="BQ605" s="111">
        <f>VLOOKUP($C605,'1 预算编制表单'!$C:$BJ,36,FALSE)</f>
        <v>0</v>
      </c>
      <c r="BR605" s="111">
        <f>BQ605-BS605</f>
        <v>0</v>
      </c>
      <c r="BS605" s="111"/>
      <c r="BT605" s="111">
        <f>VLOOKUP($C605,'1 预算编制表单'!$C:$BJ,39,FALSE)</f>
        <v>0</v>
      </c>
      <c r="BU605" s="111">
        <f>BT605-BV605</f>
        <v>0</v>
      </c>
      <c r="BV605" s="111"/>
      <c r="BW605" s="111">
        <f>VLOOKUP($C605,'1 预算编制表单'!$C:$BJ,42,FALSE)</f>
        <v>0</v>
      </c>
      <c r="BX605" s="111">
        <f>BW605-BY605</f>
        <v>0</v>
      </c>
      <c r="BY605" s="111"/>
      <c r="BZ605" s="111">
        <f>VLOOKUP($C605,'1 预算编制表单'!$C:$BJ,45,FALSE)</f>
        <v>0</v>
      </c>
      <c r="CA605" s="111">
        <f>BZ605-CB605</f>
        <v>0</v>
      </c>
      <c r="CB605" s="111"/>
      <c r="CC605" s="111">
        <f>VLOOKUP($C605,'1 预算编制表单'!$C:$BJ,48,FALSE)</f>
        <v>0</v>
      </c>
      <c r="CD605" s="111">
        <f>CC605-CE605</f>
        <v>0</v>
      </c>
      <c r="CE605" s="111"/>
      <c r="CF605" s="111">
        <f>VLOOKUP($C605,'1 预算编制表单'!$C:$BJ,51,FALSE)</f>
        <v>0</v>
      </c>
      <c r="CG605" s="111">
        <f>CF605-CH605</f>
        <v>0</v>
      </c>
      <c r="CH605" s="111"/>
      <c r="CI605" s="111">
        <f>VLOOKUP($C605,'1 预算编制表单'!$C:$BJ,54,FALSE)</f>
        <v>0</v>
      </c>
      <c r="CJ605" s="111">
        <f>CI605-CK605</f>
        <v>0</v>
      </c>
      <c r="CK605" s="111"/>
      <c r="CL605" s="111">
        <f>VLOOKUP($C605,'1 预算编制表单'!$C:$BJ,57,FALSE)</f>
        <v>0</v>
      </c>
      <c r="CM605" s="111">
        <f>CL605-CN605</f>
        <v>0</v>
      </c>
      <c r="CN605" s="111"/>
      <c r="CO605" s="111">
        <f>VLOOKUP($C605,'1 预算编制表单'!$C:$BJ,60,FALSE)</f>
        <v>0</v>
      </c>
      <c r="CP605" s="111">
        <f>CO605-CQ605</f>
        <v>0</v>
      </c>
      <c r="CQ605" s="111"/>
    </row>
    <row r="606" s="82" customFormat="1" ht="24" customHeight="1" outlineLevel="2" spans="1:95">
      <c r="A606" s="128"/>
      <c r="B606" s="129"/>
      <c r="C606" s="130" t="s">
        <v>2835</v>
      </c>
      <c r="D606" s="128" t="s">
        <v>138</v>
      </c>
      <c r="E606" s="129"/>
      <c r="F606" s="129"/>
      <c r="G606" s="109"/>
      <c r="H606" s="131"/>
      <c r="I606" s="131"/>
      <c r="J606" s="131"/>
      <c r="K606" s="131"/>
      <c r="L606" s="152"/>
      <c r="M606" s="152"/>
      <c r="N606" s="131"/>
      <c r="O606" s="152"/>
      <c r="P606" s="131"/>
      <c r="Q606" s="131"/>
      <c r="R606" s="131"/>
      <c r="S606" s="131"/>
      <c r="T606" s="131"/>
      <c r="U606" s="131"/>
      <c r="V606" s="131"/>
      <c r="W606" s="131"/>
      <c r="X606" s="131">
        <f>VLOOKUP($C605,'1 预算编制表单'!$C:$BJ,27,FALSE)</f>
        <v>0</v>
      </c>
      <c r="Y606" s="131">
        <f>X606-Z606</f>
        <v>0</v>
      </c>
      <c r="Z606" s="131">
        <f>SUMIF(物资过程计算表!$B:$B,$C605,物资过程计算表!$D:$D)</f>
        <v>0</v>
      </c>
      <c r="AA606" s="131">
        <f>VLOOKUP($C605,'1 预算编制表单'!$C:$BJ,30,FALSE)</f>
        <v>0</v>
      </c>
      <c r="AB606" s="131"/>
      <c r="AC606" s="131">
        <f>SUMIF(物资过程计算表!$B:$B,$C605,物资过程计算表!E:E)</f>
        <v>0</v>
      </c>
      <c r="AD606" s="131">
        <f>VLOOKUP($C605,'1 预算编制表单'!$C:$BJ,33,FALSE)</f>
        <v>0</v>
      </c>
      <c r="AE606" s="131"/>
      <c r="AF606" s="131">
        <f>SUMIF(物资过程计算表!$B:$B,$C605,物资过程计算表!F:F)</f>
        <v>0</v>
      </c>
      <c r="AG606" s="131">
        <f>VLOOKUP($C605,'1 预算编制表单'!$C:$BJ,36,FALSE)</f>
        <v>0</v>
      </c>
      <c r="AH606" s="131"/>
      <c r="AI606" s="131">
        <f>SUMIF(物资过程计算表!$B:$B,$C605,物资过程计算表!G:G)</f>
        <v>0</v>
      </c>
      <c r="AJ606" s="131">
        <f>VLOOKUP($C605,'1 预算编制表单'!$C:$BJ,39,FALSE)</f>
        <v>0</v>
      </c>
      <c r="AK606" s="131"/>
      <c r="AL606" s="131">
        <f>SUMIF(物资过程计算表!$B:$B,$C605,物资过程计算表!H:H)</f>
        <v>0</v>
      </c>
      <c r="AM606" s="131">
        <f>VLOOKUP($C605,'1 预算编制表单'!$C:$BJ,42,FALSE)</f>
        <v>0</v>
      </c>
      <c r="AN606" s="131"/>
      <c r="AO606" s="131">
        <f>SUMIF(物资过程计算表!$B:$B,$C605,物资过程计算表!I:I)</f>
        <v>0</v>
      </c>
      <c r="AP606" s="131">
        <f>VLOOKUP($C605,'1 预算编制表单'!$C:$BJ,45,FALSE)</f>
        <v>0</v>
      </c>
      <c r="AQ606" s="131"/>
      <c r="AR606" s="131">
        <f>SUMIF(物资过程计算表!$B:$B,$C605,物资过程计算表!J:J)</f>
        <v>0</v>
      </c>
      <c r="AS606" s="131">
        <f>VLOOKUP($C605,'1 预算编制表单'!$C:$BJ,48,FALSE)</f>
        <v>0</v>
      </c>
      <c r="AT606" s="131"/>
      <c r="AU606" s="131">
        <f>SUMIF(物资过程计算表!$B:$B,$C605,物资过程计算表!K:K)</f>
        <v>0</v>
      </c>
      <c r="AV606" s="131">
        <f>VLOOKUP($C605,'1 预算编制表单'!$C:$BJ,51,FALSE)</f>
        <v>0</v>
      </c>
      <c r="AW606" s="131"/>
      <c r="AX606" s="131">
        <f>SUMIF(物资过程计算表!$B:$B,$C605,物资过程计算表!L:L)</f>
        <v>0</v>
      </c>
      <c r="AY606" s="131">
        <f>VLOOKUP($C605,'1 预算编制表单'!$C:$BJ,54,FALSE)</f>
        <v>0</v>
      </c>
      <c r="AZ606" s="131"/>
      <c r="BA606" s="131">
        <f>SUMIF(物资过程计算表!$B:$B,$C605,物资过程计算表!M:M)</f>
        <v>0</v>
      </c>
      <c r="BB606" s="131">
        <f>VLOOKUP($C605,'1 预算编制表单'!$C:$BJ,57,FALSE)</f>
        <v>0</v>
      </c>
      <c r="BC606" s="131"/>
      <c r="BD606" s="131">
        <f>SUMIF(物资过程计算表!$B:$B,$C605,物资过程计算表!N:N)</f>
        <v>0</v>
      </c>
      <c r="BE606" s="131">
        <f>VLOOKUP($C605,'1 预算编制表单'!$C:$BJ,60,FALSE)</f>
        <v>0</v>
      </c>
      <c r="BF606" s="131"/>
      <c r="BG606" s="131">
        <f>SUMIF(物资过程计算表!$B:$B,$C605,物资过程计算表!O:O)</f>
        <v>0</v>
      </c>
      <c r="BH606" s="131"/>
      <c r="BI606" s="131"/>
      <c r="BJ606" s="131"/>
      <c r="BK606" s="131"/>
      <c r="BL606" s="131"/>
      <c r="BM606" s="131"/>
      <c r="BN606" s="131"/>
      <c r="BO606" s="131"/>
      <c r="BP606" s="131"/>
      <c r="BQ606" s="131"/>
      <c r="BR606" s="131"/>
      <c r="BS606" s="131"/>
      <c r="BT606" s="131"/>
      <c r="BU606" s="131"/>
      <c r="BV606" s="131"/>
      <c r="BW606" s="131"/>
      <c r="BX606" s="131"/>
      <c r="BY606" s="131"/>
      <c r="BZ606" s="131"/>
      <c r="CA606" s="131"/>
      <c r="CB606" s="131"/>
      <c r="CC606" s="131"/>
      <c r="CD606" s="131"/>
      <c r="CE606" s="131"/>
      <c r="CF606" s="131"/>
      <c r="CG606" s="131"/>
      <c r="CH606" s="131"/>
      <c r="CI606" s="131"/>
      <c r="CJ606" s="131"/>
      <c r="CK606" s="131"/>
      <c r="CL606" s="131"/>
      <c r="CM606" s="131"/>
      <c r="CN606" s="131"/>
      <c r="CO606" s="131"/>
      <c r="CP606" s="131"/>
      <c r="CQ606" s="131"/>
    </row>
    <row r="607" s="82" customFormat="1" ht="24" customHeight="1" outlineLevel="2" spans="1:95">
      <c r="A607" s="128"/>
      <c r="B607" s="129"/>
      <c r="C607" s="130" t="s">
        <v>2836</v>
      </c>
      <c r="D607" s="128" t="s">
        <v>2837</v>
      </c>
      <c r="E607" s="129"/>
      <c r="F607" s="129"/>
      <c r="G607" s="109"/>
      <c r="H607" s="131"/>
      <c r="I607" s="131"/>
      <c r="J607" s="131"/>
      <c r="K607" s="131"/>
      <c r="L607" s="152"/>
      <c r="M607" s="152"/>
      <c r="N607" s="131"/>
      <c r="O607" s="152"/>
      <c r="P607" s="131"/>
      <c r="Q607" s="131"/>
      <c r="R607" s="131"/>
      <c r="S607" s="131"/>
      <c r="T607" s="131"/>
      <c r="U607" s="131"/>
      <c r="V607" s="131"/>
      <c r="W607" s="131"/>
      <c r="X607" s="131"/>
      <c r="Y607" s="131"/>
      <c r="Z607" s="131">
        <f>报销单计算表!B2</f>
        <v>0</v>
      </c>
      <c r="AA607" s="131"/>
      <c r="AB607" s="131"/>
      <c r="AC607" s="131">
        <f>报销单计算表!C2</f>
        <v>0</v>
      </c>
      <c r="AD607" s="131"/>
      <c r="AE607" s="131"/>
      <c r="AF607" s="131">
        <f>报销单计算表!D2</f>
        <v>0</v>
      </c>
      <c r="AG607" s="131"/>
      <c r="AH607" s="131"/>
      <c r="AI607" s="131">
        <f>报销单计算表!E2</f>
        <v>0</v>
      </c>
      <c r="AJ607" s="131"/>
      <c r="AK607" s="131"/>
      <c r="AL607" s="131">
        <f>报销单计算表!F2</f>
        <v>0</v>
      </c>
      <c r="AM607" s="131"/>
      <c r="AN607" s="131"/>
      <c r="AO607" s="131">
        <f>报销单计算表!G2</f>
        <v>0</v>
      </c>
      <c r="AP607" s="131"/>
      <c r="AQ607" s="131"/>
      <c r="AR607" s="131">
        <f>报销单计算表!H2</f>
        <v>0</v>
      </c>
      <c r="AS607" s="131"/>
      <c r="AT607" s="131"/>
      <c r="AU607" s="131">
        <f>报销单计算表!I2</f>
        <v>0</v>
      </c>
      <c r="AV607" s="131"/>
      <c r="AW607" s="131"/>
      <c r="AX607" s="131">
        <f>报销单计算表!J2</f>
        <v>0</v>
      </c>
      <c r="AY607" s="131"/>
      <c r="AZ607" s="131"/>
      <c r="BA607" s="131">
        <f>报销单计算表!K2</f>
        <v>0</v>
      </c>
      <c r="BB607" s="131"/>
      <c r="BC607" s="131"/>
      <c r="BD607" s="131">
        <f>报销单计算表!L2</f>
        <v>0</v>
      </c>
      <c r="BE607" s="131"/>
      <c r="BF607" s="131"/>
      <c r="BG607" s="131">
        <f>报销单计算表!M2</f>
        <v>0</v>
      </c>
      <c r="BH607" s="131"/>
      <c r="BI607" s="131"/>
      <c r="BJ607" s="131"/>
      <c r="BK607" s="131"/>
      <c r="BL607" s="131"/>
      <c r="BM607" s="131"/>
      <c r="BN607" s="131"/>
      <c r="BO607" s="131"/>
      <c r="BP607" s="131"/>
      <c r="BQ607" s="131"/>
      <c r="BR607" s="131"/>
      <c r="BS607" s="131"/>
      <c r="BT607" s="131"/>
      <c r="BU607" s="131"/>
      <c r="BV607" s="131"/>
      <c r="BW607" s="131"/>
      <c r="BX607" s="131"/>
      <c r="BY607" s="131"/>
      <c r="BZ607" s="131"/>
      <c r="CA607" s="131"/>
      <c r="CB607" s="131"/>
      <c r="CC607" s="131"/>
      <c r="CD607" s="131"/>
      <c r="CE607" s="131"/>
      <c r="CF607" s="131"/>
      <c r="CG607" s="131"/>
      <c r="CH607" s="131"/>
      <c r="CI607" s="131"/>
      <c r="CJ607" s="131"/>
      <c r="CK607" s="131"/>
      <c r="CL607" s="131"/>
      <c r="CM607" s="131"/>
      <c r="CN607" s="131"/>
      <c r="CO607" s="131"/>
      <c r="CP607" s="131"/>
      <c r="CQ607" s="131"/>
    </row>
    <row r="608" s="83" customFormat="1" ht="24" customHeight="1" outlineLevel="1" spans="1:95">
      <c r="A608" s="166"/>
      <c r="B608" s="167" t="s">
        <v>787</v>
      </c>
      <c r="C608" s="168" t="s">
        <v>141</v>
      </c>
      <c r="D608" s="166" t="s">
        <v>142</v>
      </c>
      <c r="E608" s="167" t="s">
        <v>2311</v>
      </c>
      <c r="F608" s="167"/>
      <c r="G608" s="167" t="s">
        <v>1844</v>
      </c>
      <c r="H608" s="169">
        <f>X608+AA608+AD608+AG608+AJ608+AM608+AP608+AS608+AV608+AY608+BB608+BE608</f>
        <v>0</v>
      </c>
      <c r="I608" s="169">
        <f>Y608+AB608+AE608+AH608+AK608+AN608+AQ608+AT608+AW608+AZ608+BC608+BF608</f>
        <v>0</v>
      </c>
      <c r="J608" s="169">
        <f>Z608+AC608+AF608+AI608+AL608+AO608+AR608+AU608+AX608+BA608+BD608+BG608</f>
        <v>0</v>
      </c>
      <c r="K608" s="169"/>
      <c r="L608" s="170"/>
      <c r="M608" s="170"/>
      <c r="N608" s="169"/>
      <c r="O608" s="170"/>
      <c r="P608" s="169"/>
      <c r="Q608" s="169"/>
      <c r="R608" s="169"/>
      <c r="S608" s="169"/>
      <c r="T608" s="169"/>
      <c r="U608" s="169"/>
      <c r="V608" s="169"/>
      <c r="W608" s="169"/>
      <c r="X608" s="169">
        <f>VLOOKUP($C608,'1 预算编制表单'!$C:$BJ,27,FALSE)</f>
        <v>0</v>
      </c>
      <c r="Y608" s="169">
        <f>X608-Z608</f>
        <v>0</v>
      </c>
      <c r="Z608" s="169">
        <f>报销单计算表!B5</f>
        <v>0</v>
      </c>
      <c r="AA608" s="169">
        <f>VLOOKUP($C608,'1 预算编制表单'!$C:$BJ,30,FALSE)</f>
        <v>0</v>
      </c>
      <c r="AB608" s="169">
        <f>AA608-AC608</f>
        <v>0</v>
      </c>
      <c r="AC608" s="169">
        <f>报销单计算表!C5</f>
        <v>0</v>
      </c>
      <c r="AD608" s="169">
        <f>VLOOKUP($C608,'1 预算编制表单'!$C:$BJ,33,FALSE)</f>
        <v>0</v>
      </c>
      <c r="AE608" s="169">
        <f>AD608-AF608</f>
        <v>0</v>
      </c>
      <c r="AF608" s="169">
        <f>报销单计算表!D5</f>
        <v>0</v>
      </c>
      <c r="AG608" s="169">
        <f>VLOOKUP($C608,'1 预算编制表单'!$C:$BJ,36,FALSE)</f>
        <v>0</v>
      </c>
      <c r="AH608" s="169">
        <f>AG608-AI608</f>
        <v>0</v>
      </c>
      <c r="AI608" s="169">
        <f>报销单计算表!E5</f>
        <v>0</v>
      </c>
      <c r="AJ608" s="169">
        <f>VLOOKUP($C608,'1 预算编制表单'!$C:$BJ,39,FALSE)</f>
        <v>0</v>
      </c>
      <c r="AK608" s="169">
        <f>AJ608-AL608</f>
        <v>0</v>
      </c>
      <c r="AL608" s="169">
        <f>报销单计算表!F5</f>
        <v>0</v>
      </c>
      <c r="AM608" s="169">
        <f>VLOOKUP($C608,'1 预算编制表单'!$C:$BJ,42,FALSE)</f>
        <v>0</v>
      </c>
      <c r="AN608" s="169">
        <f>AM608-AO608</f>
        <v>0</v>
      </c>
      <c r="AO608" s="169">
        <f>报销单计算表!G5</f>
        <v>0</v>
      </c>
      <c r="AP608" s="169">
        <f>VLOOKUP($C608,'1 预算编制表单'!$C:$BJ,45,FALSE)</f>
        <v>0</v>
      </c>
      <c r="AQ608" s="169">
        <f>AP608-AR608</f>
        <v>0</v>
      </c>
      <c r="AR608" s="169">
        <f>报销单计算表!H5</f>
        <v>0</v>
      </c>
      <c r="AS608" s="169">
        <f>VLOOKUP($C608,'1 预算编制表单'!$C:$BJ,48,FALSE)</f>
        <v>0</v>
      </c>
      <c r="AT608" s="169">
        <f>AS608-AU608</f>
        <v>0</v>
      </c>
      <c r="AU608" s="169">
        <f>报销单计算表!I5</f>
        <v>0</v>
      </c>
      <c r="AV608" s="169">
        <f>VLOOKUP($C608,'1 预算编制表单'!$C:$BJ,51,FALSE)</f>
        <v>0</v>
      </c>
      <c r="AW608" s="169">
        <f>AV608-AX608</f>
        <v>0</v>
      </c>
      <c r="AX608" s="169">
        <f>报销单计算表!J5</f>
        <v>0</v>
      </c>
      <c r="AY608" s="169">
        <f>VLOOKUP($C608,'1 预算编制表单'!$C:$BJ,54,FALSE)</f>
        <v>0</v>
      </c>
      <c r="AZ608" s="169">
        <f>AY608-BA608</f>
        <v>0</v>
      </c>
      <c r="BA608" s="169">
        <f>报销单计算表!K5</f>
        <v>0</v>
      </c>
      <c r="BB608" s="169">
        <f>VLOOKUP($C608,'1 预算编制表单'!$C:$BJ,57,FALSE)</f>
        <v>0</v>
      </c>
      <c r="BC608" s="169">
        <f>BB608-BD608</f>
        <v>0</v>
      </c>
      <c r="BD608" s="169">
        <f>报销单计算表!L5</f>
        <v>0</v>
      </c>
      <c r="BE608" s="169">
        <f>VLOOKUP($C608,'1 预算编制表单'!$C:$BJ,60,FALSE)</f>
        <v>0</v>
      </c>
      <c r="BF608" s="169">
        <f>BE608-BG608</f>
        <v>0</v>
      </c>
      <c r="BG608" s="169">
        <f>报销单计算表!M5</f>
        <v>0</v>
      </c>
      <c r="BH608" s="169">
        <f>VLOOKUP($C608,'1 预算编制表单'!$C:$BJ,27,FALSE)</f>
        <v>0</v>
      </c>
      <c r="BI608" s="169">
        <f>BH608-BJ608</f>
        <v>0</v>
      </c>
      <c r="BJ608" s="169"/>
      <c r="BK608" s="169">
        <f>VLOOKUP($C608,'1 预算编制表单'!$C:$BJ,30,FALSE)</f>
        <v>0</v>
      </c>
      <c r="BL608" s="169">
        <f>BK608-BM608</f>
        <v>0</v>
      </c>
      <c r="BM608" s="169"/>
      <c r="BN608" s="169">
        <f>VLOOKUP($C608,'1 预算编制表单'!$C:$BJ,33,FALSE)</f>
        <v>0</v>
      </c>
      <c r="BO608" s="169">
        <f>BN608-BP608</f>
        <v>0</v>
      </c>
      <c r="BP608" s="169"/>
      <c r="BQ608" s="169">
        <f>VLOOKUP($C608,'1 预算编制表单'!$C:$BJ,36,FALSE)</f>
        <v>0</v>
      </c>
      <c r="BR608" s="169">
        <f>BQ608-BS608</f>
        <v>0</v>
      </c>
      <c r="BS608" s="169"/>
      <c r="BT608" s="169">
        <f>VLOOKUP($C608,'1 预算编制表单'!$C:$BJ,39,FALSE)</f>
        <v>0</v>
      </c>
      <c r="BU608" s="169">
        <f>BT608-BV608</f>
        <v>0</v>
      </c>
      <c r="BV608" s="169"/>
      <c r="BW608" s="169">
        <f>VLOOKUP($C608,'1 预算编制表单'!$C:$BJ,42,FALSE)</f>
        <v>0</v>
      </c>
      <c r="BX608" s="169">
        <f>BW608-BY608</f>
        <v>0</v>
      </c>
      <c r="BY608" s="169"/>
      <c r="BZ608" s="169">
        <f>VLOOKUP($C608,'1 预算编制表单'!$C:$BJ,45,FALSE)</f>
        <v>0</v>
      </c>
      <c r="CA608" s="169">
        <f>BZ608-CB608</f>
        <v>0</v>
      </c>
      <c r="CB608" s="169"/>
      <c r="CC608" s="169">
        <f>VLOOKUP($C608,'1 预算编制表单'!$C:$BJ,48,FALSE)</f>
        <v>0</v>
      </c>
      <c r="CD608" s="169">
        <f>CC608-CE608</f>
        <v>0</v>
      </c>
      <c r="CE608" s="169"/>
      <c r="CF608" s="169">
        <f>VLOOKUP($C608,'1 预算编制表单'!$C:$BJ,51,FALSE)</f>
        <v>0</v>
      </c>
      <c r="CG608" s="169">
        <f>CF608-CH608</f>
        <v>0</v>
      </c>
      <c r="CH608" s="169"/>
      <c r="CI608" s="169">
        <f>VLOOKUP($C608,'1 预算编制表单'!$C:$BJ,54,FALSE)</f>
        <v>0</v>
      </c>
      <c r="CJ608" s="169">
        <f>CI608-CK608</f>
        <v>0</v>
      </c>
      <c r="CK608" s="169"/>
      <c r="CL608" s="169">
        <f>VLOOKUP($C608,'1 预算编制表单'!$C:$BJ,57,FALSE)</f>
        <v>0</v>
      </c>
      <c r="CM608" s="169">
        <f>CL608-CN608</f>
        <v>0</v>
      </c>
      <c r="CN608" s="169"/>
      <c r="CO608" s="169">
        <f>VLOOKUP($C608,'1 预算编制表单'!$C:$BJ,60,FALSE)</f>
        <v>0</v>
      </c>
      <c r="CP608" s="169">
        <f>CO608-CQ608</f>
        <v>0</v>
      </c>
      <c r="CQ608" s="169"/>
    </row>
    <row r="609" s="83" customFormat="1" ht="24" customHeight="1" outlineLevel="1" spans="1:95">
      <c r="A609" s="166"/>
      <c r="B609" s="167" t="s">
        <v>787</v>
      </c>
      <c r="C609" s="168" t="s">
        <v>102</v>
      </c>
      <c r="D609" s="166" t="s">
        <v>103</v>
      </c>
      <c r="E609" s="167" t="s">
        <v>2312</v>
      </c>
      <c r="F609" s="167"/>
      <c r="G609" s="167" t="s">
        <v>1844</v>
      </c>
      <c r="H609" s="169">
        <f>X609+AA609+AD609+AG609+AJ609+AM609+AP609+AS609+AV609+AY609+BB609+BE609</f>
        <v>0</v>
      </c>
      <c r="I609" s="169">
        <f>Y609+AB609+AE609+AH609+AK609+AN609+AQ609+AT609+AW609+AZ609+BC609+BF609</f>
        <v>0</v>
      </c>
      <c r="J609" s="169">
        <f>Z609+AC609+AF609+AI609+AL609+AO609+AR609+AU609+AX609+BA609+BD609+BG609</f>
        <v>0</v>
      </c>
      <c r="K609" s="169"/>
      <c r="L609" s="170"/>
      <c r="M609" s="170"/>
      <c r="N609" s="169"/>
      <c r="O609" s="170"/>
      <c r="P609" s="169"/>
      <c r="Q609" s="169"/>
      <c r="R609" s="169"/>
      <c r="S609" s="169"/>
      <c r="T609" s="169"/>
      <c r="U609" s="169"/>
      <c r="V609" s="169"/>
      <c r="W609" s="169"/>
      <c r="X609" s="169">
        <f>VLOOKUP($C609,'1 预算编制表单'!$C:$BJ,27,FALSE)</f>
        <v>0</v>
      </c>
      <c r="Y609" s="169">
        <f>X609-Z609</f>
        <v>0</v>
      </c>
      <c r="Z609" s="169">
        <f>报销单计算表!B3+Z610</f>
        <v>0</v>
      </c>
      <c r="AA609" s="169">
        <f>VLOOKUP($C609,'1 预算编制表单'!$C:$BJ,30,FALSE)</f>
        <v>0</v>
      </c>
      <c r="AB609" s="169">
        <f>AA609-AC609</f>
        <v>0</v>
      </c>
      <c r="AC609" s="169">
        <f>报销单计算表!C3+AC610</f>
        <v>0</v>
      </c>
      <c r="AD609" s="169">
        <f>VLOOKUP($C609,'1 预算编制表单'!$C:$BJ,33,FALSE)</f>
        <v>0</v>
      </c>
      <c r="AE609" s="169">
        <f>AD609-AF609</f>
        <v>0</v>
      </c>
      <c r="AF609" s="169">
        <f>报销单计算表!D3+AF610</f>
        <v>0</v>
      </c>
      <c r="AG609" s="169">
        <f>VLOOKUP($C609,'1 预算编制表单'!$C:$BJ,36,FALSE)</f>
        <v>0</v>
      </c>
      <c r="AH609" s="169">
        <f>AG609-AI609</f>
        <v>0</v>
      </c>
      <c r="AI609" s="169">
        <f>报销单计算表!E3+AI610</f>
        <v>0</v>
      </c>
      <c r="AJ609" s="169">
        <f>VLOOKUP($C609,'1 预算编制表单'!$C:$BJ,39,FALSE)</f>
        <v>0</v>
      </c>
      <c r="AK609" s="169">
        <f>AJ609-AL609</f>
        <v>0</v>
      </c>
      <c r="AL609" s="169">
        <f>报销单计算表!F3+AL610</f>
        <v>0</v>
      </c>
      <c r="AM609" s="169">
        <f>VLOOKUP($C609,'1 预算编制表单'!$C:$BJ,42,FALSE)</f>
        <v>0</v>
      </c>
      <c r="AN609" s="169">
        <f>AM609-AO609</f>
        <v>0</v>
      </c>
      <c r="AO609" s="169">
        <f>报销单计算表!G3+AO610</f>
        <v>0</v>
      </c>
      <c r="AP609" s="169">
        <f>VLOOKUP($C609,'1 预算编制表单'!$C:$BJ,45,FALSE)</f>
        <v>0</v>
      </c>
      <c r="AQ609" s="169">
        <f>AP609-AR609</f>
        <v>0</v>
      </c>
      <c r="AR609" s="169">
        <f>报销单计算表!H3+AR610</f>
        <v>0</v>
      </c>
      <c r="AS609" s="169">
        <f>VLOOKUP($C609,'1 预算编制表单'!$C:$BJ,48,FALSE)</f>
        <v>0</v>
      </c>
      <c r="AT609" s="169">
        <f>AS609-AU609</f>
        <v>0</v>
      </c>
      <c r="AU609" s="169">
        <f>报销单计算表!I3+AU610</f>
        <v>0</v>
      </c>
      <c r="AV609" s="169">
        <f>VLOOKUP($C609,'1 预算编制表单'!$C:$BJ,51,FALSE)</f>
        <v>0</v>
      </c>
      <c r="AW609" s="169">
        <f>AV609-AX609</f>
        <v>0</v>
      </c>
      <c r="AX609" s="169">
        <f>报销单计算表!J3+AX610</f>
        <v>0</v>
      </c>
      <c r="AY609" s="169">
        <f>VLOOKUP($C609,'1 预算编制表单'!$C:$BJ,54,FALSE)</f>
        <v>0</v>
      </c>
      <c r="AZ609" s="169">
        <f>AY609-BA609</f>
        <v>0</v>
      </c>
      <c r="BA609" s="169">
        <f>报销单计算表!K3+BA610</f>
        <v>0</v>
      </c>
      <c r="BB609" s="169">
        <f>VLOOKUP($C609,'1 预算编制表单'!$C:$BJ,57,FALSE)</f>
        <v>0</v>
      </c>
      <c r="BC609" s="169">
        <f>BB609-BD609</f>
        <v>0</v>
      </c>
      <c r="BD609" s="169">
        <f>报销单计算表!L3+BD610</f>
        <v>0</v>
      </c>
      <c r="BE609" s="169">
        <f>VLOOKUP($C609,'1 预算编制表单'!$C:$BJ,60,FALSE)</f>
        <v>0</v>
      </c>
      <c r="BF609" s="169">
        <f>BE609-BG609</f>
        <v>0</v>
      </c>
      <c r="BG609" s="169">
        <f>报销单计算表!M3+BG610</f>
        <v>0</v>
      </c>
      <c r="BH609" s="169">
        <f>VLOOKUP($C609,'1 预算编制表单'!$C:$BJ,27,FALSE)</f>
        <v>0</v>
      </c>
      <c r="BI609" s="169">
        <f>BH609-BJ609</f>
        <v>0</v>
      </c>
      <c r="BJ609" s="169"/>
      <c r="BK609" s="169">
        <f>VLOOKUP($C609,'1 预算编制表单'!$C:$BJ,30,FALSE)</f>
        <v>0</v>
      </c>
      <c r="BL609" s="169">
        <f>BK609-BM609</f>
        <v>0</v>
      </c>
      <c r="BM609" s="169"/>
      <c r="BN609" s="169">
        <f>VLOOKUP($C609,'1 预算编制表单'!$C:$BJ,33,FALSE)</f>
        <v>0</v>
      </c>
      <c r="BO609" s="169">
        <f>BN609-BP609</f>
        <v>0</v>
      </c>
      <c r="BP609" s="169"/>
      <c r="BQ609" s="169">
        <f>VLOOKUP($C609,'1 预算编制表单'!$C:$BJ,36,FALSE)</f>
        <v>0</v>
      </c>
      <c r="BR609" s="169">
        <f>BQ609-BS609</f>
        <v>0</v>
      </c>
      <c r="BS609" s="169"/>
      <c r="BT609" s="169">
        <f>VLOOKUP($C609,'1 预算编制表单'!$C:$BJ,39,FALSE)</f>
        <v>0</v>
      </c>
      <c r="BU609" s="169">
        <f>BT609-BV609</f>
        <v>0</v>
      </c>
      <c r="BV609" s="169"/>
      <c r="BW609" s="169">
        <f>VLOOKUP($C609,'1 预算编制表单'!$C:$BJ,42,FALSE)</f>
        <v>0</v>
      </c>
      <c r="BX609" s="169">
        <f>BW609-BY609</f>
        <v>0</v>
      </c>
      <c r="BY609" s="169"/>
      <c r="BZ609" s="169">
        <f>VLOOKUP($C609,'1 预算编制表单'!$C:$BJ,45,FALSE)</f>
        <v>0</v>
      </c>
      <c r="CA609" s="169">
        <f>BZ609-CB609</f>
        <v>0</v>
      </c>
      <c r="CB609" s="169"/>
      <c r="CC609" s="169">
        <f>VLOOKUP($C609,'1 预算编制表单'!$C:$BJ,48,FALSE)</f>
        <v>0</v>
      </c>
      <c r="CD609" s="169">
        <f>CC609-CE609</f>
        <v>0</v>
      </c>
      <c r="CE609" s="169"/>
      <c r="CF609" s="169">
        <f>VLOOKUP($C609,'1 预算编制表单'!$C:$BJ,51,FALSE)</f>
        <v>0</v>
      </c>
      <c r="CG609" s="169">
        <f>CF609-CH609</f>
        <v>0</v>
      </c>
      <c r="CH609" s="169"/>
      <c r="CI609" s="169">
        <f>VLOOKUP($C609,'1 预算编制表单'!$C:$BJ,54,FALSE)</f>
        <v>0</v>
      </c>
      <c r="CJ609" s="169">
        <f>CI609-CK609</f>
        <v>0</v>
      </c>
      <c r="CK609" s="169"/>
      <c r="CL609" s="169">
        <f>VLOOKUP($C609,'1 预算编制表单'!$C:$BJ,57,FALSE)</f>
        <v>0</v>
      </c>
      <c r="CM609" s="169">
        <f>CL609-CN609</f>
        <v>0</v>
      </c>
      <c r="CN609" s="169"/>
      <c r="CO609" s="169">
        <f>VLOOKUP($C609,'1 预算编制表单'!$C:$BJ,60,FALSE)</f>
        <v>0</v>
      </c>
      <c r="CP609" s="169">
        <f>CO609-CQ609</f>
        <v>0</v>
      </c>
      <c r="CQ609" s="169"/>
    </row>
    <row r="610" s="54" customFormat="1" ht="24" customHeight="1" outlineLevel="2" spans="1:95">
      <c r="A610" s="128"/>
      <c r="B610" s="129"/>
      <c r="C610" s="130" t="s">
        <v>2838</v>
      </c>
      <c r="D610" s="128" t="s">
        <v>2839</v>
      </c>
      <c r="E610" s="129"/>
      <c r="F610" s="129"/>
      <c r="G610" s="167"/>
      <c r="H610" s="131"/>
      <c r="I610" s="131"/>
      <c r="J610" s="131"/>
      <c r="K610" s="131"/>
      <c r="L610" s="152"/>
      <c r="M610" s="152"/>
      <c r="N610" s="131"/>
      <c r="O610" s="152"/>
      <c r="P610" s="131"/>
      <c r="Q610" s="131"/>
      <c r="R610" s="131"/>
      <c r="S610" s="131"/>
      <c r="T610" s="131"/>
      <c r="U610" s="131"/>
      <c r="V610" s="131"/>
      <c r="W610" s="131"/>
      <c r="X610" s="131"/>
      <c r="Y610" s="131"/>
      <c r="Z610" s="131">
        <f>报销单计算表!B6</f>
        <v>0</v>
      </c>
      <c r="AA610" s="131"/>
      <c r="AB610" s="131"/>
      <c r="AC610" s="131">
        <f>报销单计算表!C6</f>
        <v>0</v>
      </c>
      <c r="AD610" s="131"/>
      <c r="AE610" s="131"/>
      <c r="AF610" s="131">
        <f>报销单计算表!D6</f>
        <v>0</v>
      </c>
      <c r="AG610" s="131"/>
      <c r="AH610" s="131"/>
      <c r="AI610" s="131">
        <f>报销单计算表!E6</f>
        <v>0</v>
      </c>
      <c r="AJ610" s="131"/>
      <c r="AK610" s="131"/>
      <c r="AL610" s="131">
        <f>报销单计算表!F6</f>
        <v>0</v>
      </c>
      <c r="AM610" s="131"/>
      <c r="AN610" s="131"/>
      <c r="AO610" s="131">
        <f>报销单计算表!G6</f>
        <v>0</v>
      </c>
      <c r="AP610" s="131"/>
      <c r="AQ610" s="131"/>
      <c r="AR610" s="131">
        <f>报销单计算表!H6</f>
        <v>0</v>
      </c>
      <c r="AS610" s="131"/>
      <c r="AT610" s="131"/>
      <c r="AU610" s="131">
        <f>报销单计算表!I6</f>
        <v>0</v>
      </c>
      <c r="AV610" s="131"/>
      <c r="AW610" s="131"/>
      <c r="AX610" s="131">
        <f>报销单计算表!J6</f>
        <v>0</v>
      </c>
      <c r="AY610" s="131"/>
      <c r="AZ610" s="131"/>
      <c r="BA610" s="131">
        <f>报销单计算表!K6</f>
        <v>0</v>
      </c>
      <c r="BB610" s="131"/>
      <c r="BC610" s="131"/>
      <c r="BD610" s="131">
        <f>报销单计算表!L6</f>
        <v>0</v>
      </c>
      <c r="BE610" s="131"/>
      <c r="BF610" s="131"/>
      <c r="BG610" s="131">
        <f>报销单计算表!M6</f>
        <v>0</v>
      </c>
      <c r="BH610" s="131"/>
      <c r="BI610" s="131"/>
      <c r="BJ610" s="131"/>
      <c r="BK610" s="131"/>
      <c r="BL610" s="131"/>
      <c r="BM610" s="131"/>
      <c r="BN610" s="131"/>
      <c r="BO610" s="131"/>
      <c r="BP610" s="131"/>
      <c r="BQ610" s="131"/>
      <c r="BR610" s="131"/>
      <c r="BS610" s="131"/>
      <c r="BT610" s="131"/>
      <c r="BU610" s="131"/>
      <c r="BV610" s="131"/>
      <c r="BW610" s="131"/>
      <c r="BX610" s="131"/>
      <c r="BY610" s="131"/>
      <c r="BZ610" s="131"/>
      <c r="CA610" s="131"/>
      <c r="CB610" s="131"/>
      <c r="CC610" s="131"/>
      <c r="CD610" s="131"/>
      <c r="CE610" s="131"/>
      <c r="CF610" s="131"/>
      <c r="CG610" s="131"/>
      <c r="CH610" s="131"/>
      <c r="CI610" s="131"/>
      <c r="CJ610" s="131"/>
      <c r="CK610" s="131"/>
      <c r="CL610" s="131"/>
      <c r="CM610" s="131"/>
      <c r="CN610" s="131"/>
      <c r="CO610" s="131"/>
      <c r="CP610" s="131"/>
      <c r="CQ610" s="131"/>
    </row>
    <row r="611" ht="24" customHeight="1" outlineLevel="1" spans="1:95">
      <c r="A611" s="22"/>
      <c r="B611" s="109" t="s">
        <v>787</v>
      </c>
      <c r="C611" s="110" t="s">
        <v>143</v>
      </c>
      <c r="D611" s="22" t="s">
        <v>144</v>
      </c>
      <c r="E611" s="109"/>
      <c r="F611" s="109"/>
      <c r="G611" s="109" t="s">
        <v>1844</v>
      </c>
      <c r="H611" s="111">
        <f t="shared" ref="H611:H621" si="135">X611+AA611+AD611+AG611+AJ611+AM611+AP611+AS611+AV611+AY611+BB611+BE611</f>
        <v>0</v>
      </c>
      <c r="I611" s="111">
        <f t="shared" ref="I611:I621" si="136">Y611+AB611+AE611+AH611+AK611+AN611+AQ611+AT611+AW611+AZ611+BC611+BF611</f>
        <v>0</v>
      </c>
      <c r="J611" s="111">
        <f t="shared" ref="J611:J621" si="137">Z611+AC611+AF611+AI611+AL611+AO611+AR611+AU611+AX611+BA611+BD611+BG611</f>
        <v>0</v>
      </c>
      <c r="K611" s="111"/>
      <c r="L611" s="144"/>
      <c r="M611" s="144"/>
      <c r="N611" s="111"/>
      <c r="O611" s="144"/>
      <c r="P611" s="111"/>
      <c r="Q611" s="111"/>
      <c r="R611" s="111"/>
      <c r="S611" s="111"/>
      <c r="T611" s="111"/>
      <c r="U611" s="111"/>
      <c r="V611" s="111"/>
      <c r="W611" s="111"/>
      <c r="X611" s="111">
        <f>VLOOKUP($C611,'1 预算编制表单'!$C:$BJ,27,FALSE)</f>
        <v>0</v>
      </c>
      <c r="Y611" s="111">
        <f>X611-Z611</f>
        <v>0</v>
      </c>
      <c r="Z611" s="111"/>
      <c r="AA611" s="111">
        <f>VLOOKUP($C611,'1 预算编制表单'!$C:$BJ,30,FALSE)</f>
        <v>0</v>
      </c>
      <c r="AB611" s="111">
        <f>AA611-AC611</f>
        <v>0</v>
      </c>
      <c r="AC611" s="111"/>
      <c r="AD611" s="111">
        <f>VLOOKUP($C611,'1 预算编制表单'!$C:$BJ,33,FALSE)</f>
        <v>0</v>
      </c>
      <c r="AE611" s="111">
        <f>AD611-AF611</f>
        <v>0</v>
      </c>
      <c r="AF611" s="111"/>
      <c r="AG611" s="111">
        <f>VLOOKUP($C611,'1 预算编制表单'!$C:$BJ,36,FALSE)</f>
        <v>0</v>
      </c>
      <c r="AH611" s="111">
        <f>AG611-AI611</f>
        <v>0</v>
      </c>
      <c r="AI611" s="111"/>
      <c r="AJ611" s="111">
        <f>VLOOKUP($C611,'1 预算编制表单'!$C:$BJ,39,FALSE)</f>
        <v>0</v>
      </c>
      <c r="AK611" s="111">
        <f>AJ611-AL611</f>
        <v>0</v>
      </c>
      <c r="AL611" s="111"/>
      <c r="AM611" s="111">
        <f>VLOOKUP($C611,'1 预算编制表单'!$C:$BJ,42,FALSE)</f>
        <v>0</v>
      </c>
      <c r="AN611" s="111">
        <f>AM611-AO611</f>
        <v>0</v>
      </c>
      <c r="AO611" s="111"/>
      <c r="AP611" s="111">
        <f>VLOOKUP($C611,'1 预算编制表单'!$C:$BJ,45,FALSE)</f>
        <v>0</v>
      </c>
      <c r="AQ611" s="111">
        <f>AP611-AR611</f>
        <v>0</v>
      </c>
      <c r="AR611" s="111"/>
      <c r="AS611" s="111">
        <f>VLOOKUP($C611,'1 预算编制表单'!$C:$BJ,48,FALSE)</f>
        <v>0</v>
      </c>
      <c r="AT611" s="111">
        <f>AS611-AU611</f>
        <v>0</v>
      </c>
      <c r="AU611" s="111"/>
      <c r="AV611" s="111">
        <f>VLOOKUP($C611,'1 预算编制表单'!$C:$BJ,51,FALSE)</f>
        <v>0</v>
      </c>
      <c r="AW611" s="111">
        <f>AV611-AX611</f>
        <v>0</v>
      </c>
      <c r="AX611" s="111"/>
      <c r="AY611" s="111">
        <f>VLOOKUP($C611,'1 预算编制表单'!$C:$BJ,54,FALSE)</f>
        <v>0</v>
      </c>
      <c r="AZ611" s="111">
        <f>AY611-BA611</f>
        <v>0</v>
      </c>
      <c r="BA611" s="111"/>
      <c r="BB611" s="111">
        <f>VLOOKUP($C611,'1 预算编制表单'!$C:$BJ,57,FALSE)</f>
        <v>0</v>
      </c>
      <c r="BC611" s="111">
        <f>BB611-BD611</f>
        <v>0</v>
      </c>
      <c r="BD611" s="111"/>
      <c r="BE611" s="111">
        <f>VLOOKUP($C611,'1 预算编制表单'!$C:$BJ,60,FALSE)</f>
        <v>0</v>
      </c>
      <c r="BF611" s="111">
        <f>BE611-BG611</f>
        <v>0</v>
      </c>
      <c r="BG611" s="111"/>
      <c r="BH611" s="111">
        <f>VLOOKUP($C611,'1 预算编制表单'!$C:$BJ,27,FALSE)</f>
        <v>0</v>
      </c>
      <c r="BI611" s="111">
        <f>BH611-BJ611</f>
        <v>0</v>
      </c>
      <c r="BJ611" s="111"/>
      <c r="BK611" s="111">
        <f>VLOOKUP($C611,'1 预算编制表单'!$C:$BJ,30,FALSE)</f>
        <v>0</v>
      </c>
      <c r="BL611" s="111">
        <f>BK611-BM611</f>
        <v>0</v>
      </c>
      <c r="BM611" s="111"/>
      <c r="BN611" s="111">
        <f>VLOOKUP($C611,'1 预算编制表单'!$C:$BJ,33,FALSE)</f>
        <v>0</v>
      </c>
      <c r="BO611" s="111">
        <f>BN611-BP611</f>
        <v>0</v>
      </c>
      <c r="BP611" s="111"/>
      <c r="BQ611" s="111">
        <f>VLOOKUP($C611,'1 预算编制表单'!$C:$BJ,36,FALSE)</f>
        <v>0</v>
      </c>
      <c r="BR611" s="111">
        <f>BQ611-BS611</f>
        <v>0</v>
      </c>
      <c r="BS611" s="111"/>
      <c r="BT611" s="111">
        <f>VLOOKUP($C611,'1 预算编制表单'!$C:$BJ,39,FALSE)</f>
        <v>0</v>
      </c>
      <c r="BU611" s="111">
        <f>BT611-BV611</f>
        <v>0</v>
      </c>
      <c r="BV611" s="111"/>
      <c r="BW611" s="111">
        <f>VLOOKUP($C611,'1 预算编制表单'!$C:$BJ,42,FALSE)</f>
        <v>0</v>
      </c>
      <c r="BX611" s="111">
        <f>BW611-BY611</f>
        <v>0</v>
      </c>
      <c r="BY611" s="111"/>
      <c r="BZ611" s="111">
        <f>VLOOKUP($C611,'1 预算编制表单'!$C:$BJ,45,FALSE)</f>
        <v>0</v>
      </c>
      <c r="CA611" s="111">
        <f>BZ611-CB611</f>
        <v>0</v>
      </c>
      <c r="CB611" s="111"/>
      <c r="CC611" s="111">
        <f>VLOOKUP($C611,'1 预算编制表单'!$C:$BJ,48,FALSE)</f>
        <v>0</v>
      </c>
      <c r="CD611" s="111">
        <f>CC611-CE611</f>
        <v>0</v>
      </c>
      <c r="CE611" s="111"/>
      <c r="CF611" s="111">
        <f>VLOOKUP($C611,'1 预算编制表单'!$C:$BJ,51,FALSE)</f>
        <v>0</v>
      </c>
      <c r="CG611" s="111">
        <f>CF611-CH611</f>
        <v>0</v>
      </c>
      <c r="CH611" s="111"/>
      <c r="CI611" s="111">
        <f>VLOOKUP($C611,'1 预算编制表单'!$C:$BJ,54,FALSE)</f>
        <v>0</v>
      </c>
      <c r="CJ611" s="111">
        <f>CI611-CK611</f>
        <v>0</v>
      </c>
      <c r="CK611" s="111"/>
      <c r="CL611" s="111">
        <f>VLOOKUP($C611,'1 预算编制表单'!$C:$BJ,57,FALSE)</f>
        <v>0</v>
      </c>
      <c r="CM611" s="111">
        <f>CL611-CN611</f>
        <v>0</v>
      </c>
      <c r="CN611" s="111"/>
      <c r="CO611" s="111">
        <f>VLOOKUP($C611,'1 预算编制表单'!$C:$BJ,60,FALSE)</f>
        <v>0</v>
      </c>
      <c r="CP611" s="111">
        <f>CO611-CQ611</f>
        <v>0</v>
      </c>
      <c r="CQ611" s="111"/>
    </row>
    <row r="612" s="83" customFormat="1" ht="24" customHeight="1" outlineLevel="1" spans="1:95">
      <c r="A612" s="166"/>
      <c r="B612" s="167" t="s">
        <v>787</v>
      </c>
      <c r="C612" s="168" t="s">
        <v>147</v>
      </c>
      <c r="D612" s="166" t="s">
        <v>148</v>
      </c>
      <c r="E612" s="167" t="s">
        <v>2313</v>
      </c>
      <c r="F612" s="167"/>
      <c r="G612" s="167" t="s">
        <v>1844</v>
      </c>
      <c r="H612" s="169">
        <f t="shared" si="135"/>
        <v>0</v>
      </c>
      <c r="I612" s="169">
        <f t="shared" si="136"/>
        <v>0</v>
      </c>
      <c r="J612" s="169">
        <f t="shared" si="137"/>
        <v>0</v>
      </c>
      <c r="K612" s="169"/>
      <c r="L612" s="170"/>
      <c r="M612" s="170"/>
      <c r="N612" s="169"/>
      <c r="O612" s="170"/>
      <c r="P612" s="169"/>
      <c r="Q612" s="169"/>
      <c r="R612" s="169"/>
      <c r="S612" s="169"/>
      <c r="T612" s="169"/>
      <c r="U612" s="169"/>
      <c r="V612" s="169"/>
      <c r="W612" s="169"/>
      <c r="X612" s="169">
        <f>VLOOKUP($C612,'1 预算编制表单'!$C:$BJ,27,FALSE)</f>
        <v>0</v>
      </c>
      <c r="Y612" s="169">
        <f>X612-Z612</f>
        <v>0</v>
      </c>
      <c r="Z612" s="169">
        <f>报销单计算表!B4</f>
        <v>0</v>
      </c>
      <c r="AA612" s="169">
        <f>VLOOKUP($C612,'1 预算编制表单'!$C:$BJ,30,FALSE)</f>
        <v>0</v>
      </c>
      <c r="AB612" s="169">
        <f>AA612-AC612</f>
        <v>0</v>
      </c>
      <c r="AC612" s="169">
        <f>报销单计算表!C4</f>
        <v>0</v>
      </c>
      <c r="AD612" s="169">
        <f>VLOOKUP($C612,'1 预算编制表单'!$C:$BJ,33,FALSE)</f>
        <v>0</v>
      </c>
      <c r="AE612" s="169">
        <f>AD612-AF612</f>
        <v>0</v>
      </c>
      <c r="AF612" s="169">
        <f>报销单计算表!D4</f>
        <v>0</v>
      </c>
      <c r="AG612" s="169">
        <f>VLOOKUP($C612,'1 预算编制表单'!$C:$BJ,36,FALSE)</f>
        <v>0</v>
      </c>
      <c r="AH612" s="169">
        <f>AG612-AI612</f>
        <v>0</v>
      </c>
      <c r="AI612" s="169">
        <f>报销单计算表!E4</f>
        <v>0</v>
      </c>
      <c r="AJ612" s="169">
        <f>VLOOKUP($C612,'1 预算编制表单'!$C:$BJ,39,FALSE)</f>
        <v>0</v>
      </c>
      <c r="AK612" s="169">
        <f>AJ612-AL612</f>
        <v>0</v>
      </c>
      <c r="AL612" s="169">
        <f>报销单计算表!F4</f>
        <v>0</v>
      </c>
      <c r="AM612" s="169">
        <f>VLOOKUP($C612,'1 预算编制表单'!$C:$BJ,42,FALSE)</f>
        <v>0</v>
      </c>
      <c r="AN612" s="169">
        <f>AM612-AO612</f>
        <v>0</v>
      </c>
      <c r="AO612" s="169">
        <f>报销单计算表!G4</f>
        <v>0</v>
      </c>
      <c r="AP612" s="169">
        <f>VLOOKUP($C612,'1 预算编制表单'!$C:$BJ,45,FALSE)</f>
        <v>0</v>
      </c>
      <c r="AQ612" s="169">
        <f>AP612-AR612</f>
        <v>0</v>
      </c>
      <c r="AR612" s="169">
        <f>报销单计算表!H4</f>
        <v>0</v>
      </c>
      <c r="AS612" s="169">
        <f>VLOOKUP($C612,'1 预算编制表单'!$C:$BJ,48,FALSE)</f>
        <v>0</v>
      </c>
      <c r="AT612" s="169">
        <f>AS612-AU612</f>
        <v>0</v>
      </c>
      <c r="AU612" s="169">
        <f>报销单计算表!I4</f>
        <v>0</v>
      </c>
      <c r="AV612" s="169">
        <f>VLOOKUP($C612,'1 预算编制表单'!$C:$BJ,51,FALSE)</f>
        <v>0</v>
      </c>
      <c r="AW612" s="169">
        <f>AV612-AX612</f>
        <v>0</v>
      </c>
      <c r="AX612" s="169">
        <f>报销单计算表!J4</f>
        <v>0</v>
      </c>
      <c r="AY612" s="169">
        <f>VLOOKUP($C612,'1 预算编制表单'!$C:$BJ,54,FALSE)</f>
        <v>0</v>
      </c>
      <c r="AZ612" s="169">
        <f>AY612-BA612</f>
        <v>0</v>
      </c>
      <c r="BA612" s="169">
        <f>报销单计算表!K4</f>
        <v>0</v>
      </c>
      <c r="BB612" s="169">
        <f>VLOOKUP($C612,'1 预算编制表单'!$C:$BJ,57,FALSE)</f>
        <v>0</v>
      </c>
      <c r="BC612" s="169">
        <f>BB612-BD612</f>
        <v>0</v>
      </c>
      <c r="BD612" s="169">
        <f>报销单计算表!L4</f>
        <v>0</v>
      </c>
      <c r="BE612" s="169">
        <f>VLOOKUP($C612,'1 预算编制表单'!$C:$BJ,60,FALSE)</f>
        <v>0</v>
      </c>
      <c r="BF612" s="169">
        <f>BE612-BG612</f>
        <v>0</v>
      </c>
      <c r="BG612" s="169">
        <f>报销单计算表!M4</f>
        <v>0</v>
      </c>
      <c r="BH612" s="169">
        <f>VLOOKUP($C612,'1 预算编制表单'!$C:$BJ,27,FALSE)</f>
        <v>0</v>
      </c>
      <c r="BI612" s="169">
        <f>BH612-BJ612</f>
        <v>0</v>
      </c>
      <c r="BJ612" s="169"/>
      <c r="BK612" s="169">
        <f>VLOOKUP($C612,'1 预算编制表单'!$C:$BJ,30,FALSE)</f>
        <v>0</v>
      </c>
      <c r="BL612" s="169">
        <f>BK612-BM612</f>
        <v>0</v>
      </c>
      <c r="BM612" s="169"/>
      <c r="BN612" s="169">
        <f>VLOOKUP($C612,'1 预算编制表单'!$C:$BJ,33,FALSE)</f>
        <v>0</v>
      </c>
      <c r="BO612" s="169">
        <f>BN612-BP612</f>
        <v>0</v>
      </c>
      <c r="BP612" s="169"/>
      <c r="BQ612" s="169">
        <f>VLOOKUP($C612,'1 预算编制表单'!$C:$BJ,36,FALSE)</f>
        <v>0</v>
      </c>
      <c r="BR612" s="169">
        <f>BQ612-BS612</f>
        <v>0</v>
      </c>
      <c r="BS612" s="169"/>
      <c r="BT612" s="169">
        <f>VLOOKUP($C612,'1 预算编制表单'!$C:$BJ,39,FALSE)</f>
        <v>0</v>
      </c>
      <c r="BU612" s="169">
        <f>BT612-BV612</f>
        <v>0</v>
      </c>
      <c r="BV612" s="169"/>
      <c r="BW612" s="169">
        <f>VLOOKUP($C612,'1 预算编制表单'!$C:$BJ,42,FALSE)</f>
        <v>0</v>
      </c>
      <c r="BX612" s="169">
        <f>BW612-BY612</f>
        <v>0</v>
      </c>
      <c r="BY612" s="169"/>
      <c r="BZ612" s="169">
        <f>VLOOKUP($C612,'1 预算编制表单'!$C:$BJ,45,FALSE)</f>
        <v>0</v>
      </c>
      <c r="CA612" s="169">
        <f>BZ612-CB612</f>
        <v>0</v>
      </c>
      <c r="CB612" s="169"/>
      <c r="CC612" s="169">
        <f>VLOOKUP($C612,'1 预算编制表单'!$C:$BJ,48,FALSE)</f>
        <v>0</v>
      </c>
      <c r="CD612" s="169">
        <f>CC612-CE612</f>
        <v>0</v>
      </c>
      <c r="CE612" s="169"/>
      <c r="CF612" s="169">
        <f>VLOOKUP($C612,'1 预算编制表单'!$C:$BJ,51,FALSE)</f>
        <v>0</v>
      </c>
      <c r="CG612" s="169">
        <f>CF612-CH612</f>
        <v>0</v>
      </c>
      <c r="CH612" s="169"/>
      <c r="CI612" s="169">
        <f>VLOOKUP($C612,'1 预算编制表单'!$C:$BJ,54,FALSE)</f>
        <v>0</v>
      </c>
      <c r="CJ612" s="169">
        <f>CI612-CK612</f>
        <v>0</v>
      </c>
      <c r="CK612" s="169"/>
      <c r="CL612" s="169">
        <f>VLOOKUP($C612,'1 预算编制表单'!$C:$BJ,57,FALSE)</f>
        <v>0</v>
      </c>
      <c r="CM612" s="169">
        <f>CL612-CN612</f>
        <v>0</v>
      </c>
      <c r="CN612" s="169"/>
      <c r="CO612" s="169">
        <f>VLOOKUP($C612,'1 预算编制表单'!$C:$BJ,60,FALSE)</f>
        <v>0</v>
      </c>
      <c r="CP612" s="169">
        <f>CO612-CQ612</f>
        <v>0</v>
      </c>
      <c r="CQ612" s="169"/>
    </row>
    <row r="613" ht="24" customHeight="1" outlineLevel="1" spans="1:95">
      <c r="A613" s="22"/>
      <c r="B613" s="109" t="s">
        <v>787</v>
      </c>
      <c r="C613" s="110" t="s">
        <v>153</v>
      </c>
      <c r="D613" s="22" t="s">
        <v>154</v>
      </c>
      <c r="E613" s="109" t="s">
        <v>2314</v>
      </c>
      <c r="F613" s="109"/>
      <c r="G613" s="109" t="s">
        <v>1844</v>
      </c>
      <c r="H613" s="111">
        <f t="shared" si="135"/>
        <v>0</v>
      </c>
      <c r="I613" s="111">
        <f t="shared" si="136"/>
        <v>0</v>
      </c>
      <c r="J613" s="111">
        <f t="shared" si="137"/>
        <v>0</v>
      </c>
      <c r="K613" s="111"/>
      <c r="L613" s="144"/>
      <c r="M613" s="144"/>
      <c r="N613" s="111"/>
      <c r="O613" s="144"/>
      <c r="P613" s="111"/>
      <c r="Q613" s="111"/>
      <c r="R613" s="111"/>
      <c r="S613" s="111"/>
      <c r="T613" s="111"/>
      <c r="U613" s="111"/>
      <c r="V613" s="111"/>
      <c r="W613" s="111"/>
      <c r="X613" s="111">
        <f>VLOOKUP($C613,'1 预算编制表单'!$C:$BJ,27,FALSE)</f>
        <v>0</v>
      </c>
      <c r="Y613" s="111">
        <f>X613-Z613</f>
        <v>0</v>
      </c>
      <c r="Z613" s="111"/>
      <c r="AA613" s="111">
        <f>VLOOKUP($C613,'1 预算编制表单'!$C:$BJ,30,FALSE)</f>
        <v>0</v>
      </c>
      <c r="AB613" s="111">
        <f>AA613-AC613</f>
        <v>0</v>
      </c>
      <c r="AC613" s="111"/>
      <c r="AD613" s="111">
        <f>VLOOKUP($C613,'1 预算编制表单'!$C:$BJ,33,FALSE)</f>
        <v>0</v>
      </c>
      <c r="AE613" s="111">
        <f>AD613-AF613</f>
        <v>0</v>
      </c>
      <c r="AF613" s="111"/>
      <c r="AG613" s="111">
        <f>VLOOKUP($C613,'1 预算编制表单'!$C:$BJ,36,FALSE)</f>
        <v>0</v>
      </c>
      <c r="AH613" s="111">
        <f>AG613-AI613</f>
        <v>0</v>
      </c>
      <c r="AI613" s="111"/>
      <c r="AJ613" s="111">
        <f>VLOOKUP($C613,'1 预算编制表单'!$C:$BJ,39,FALSE)</f>
        <v>0</v>
      </c>
      <c r="AK613" s="111">
        <f>AJ613-AL613</f>
        <v>0</v>
      </c>
      <c r="AL613" s="111"/>
      <c r="AM613" s="111">
        <f>VLOOKUP($C613,'1 预算编制表单'!$C:$BJ,42,FALSE)</f>
        <v>0</v>
      </c>
      <c r="AN613" s="111">
        <f>AM613-AO613</f>
        <v>0</v>
      </c>
      <c r="AO613" s="111"/>
      <c r="AP613" s="111">
        <f>VLOOKUP($C613,'1 预算编制表单'!$C:$BJ,45,FALSE)</f>
        <v>0</v>
      </c>
      <c r="AQ613" s="111">
        <f>AP613-AR613</f>
        <v>0</v>
      </c>
      <c r="AR613" s="111"/>
      <c r="AS613" s="111">
        <f>VLOOKUP($C613,'1 预算编制表单'!$C:$BJ,48,FALSE)</f>
        <v>0</v>
      </c>
      <c r="AT613" s="111">
        <f>AS613-AU613</f>
        <v>0</v>
      </c>
      <c r="AU613" s="111"/>
      <c r="AV613" s="111">
        <f>VLOOKUP($C613,'1 预算编制表单'!$C:$BJ,51,FALSE)</f>
        <v>0</v>
      </c>
      <c r="AW613" s="111">
        <f>AV613-AX613</f>
        <v>0</v>
      </c>
      <c r="AX613" s="111"/>
      <c r="AY613" s="111">
        <f>VLOOKUP($C613,'1 预算编制表单'!$C:$BJ,54,FALSE)</f>
        <v>0</v>
      </c>
      <c r="AZ613" s="111">
        <f>AY613-BA613</f>
        <v>0</v>
      </c>
      <c r="BA613" s="111"/>
      <c r="BB613" s="111">
        <f>VLOOKUP($C613,'1 预算编制表单'!$C:$BJ,57,FALSE)</f>
        <v>0</v>
      </c>
      <c r="BC613" s="111">
        <f>BB613-BD613</f>
        <v>0</v>
      </c>
      <c r="BD613" s="111"/>
      <c r="BE613" s="111">
        <f>VLOOKUP($C613,'1 预算编制表单'!$C:$BJ,60,FALSE)</f>
        <v>0</v>
      </c>
      <c r="BF613" s="111">
        <f>BE613-BG613</f>
        <v>0</v>
      </c>
      <c r="BG613" s="111"/>
      <c r="BH613" s="111">
        <f>VLOOKUP($C613,'1 预算编制表单'!$C:$BJ,27,FALSE)</f>
        <v>0</v>
      </c>
      <c r="BI613" s="111">
        <f>BH613-BJ613</f>
        <v>0</v>
      </c>
      <c r="BJ613" s="111"/>
      <c r="BK613" s="111">
        <f>VLOOKUP($C613,'1 预算编制表单'!$C:$BJ,30,FALSE)</f>
        <v>0</v>
      </c>
      <c r="BL613" s="111">
        <f>BK613-BM613</f>
        <v>0</v>
      </c>
      <c r="BM613" s="111"/>
      <c r="BN613" s="111">
        <f>VLOOKUP($C613,'1 预算编制表单'!$C:$BJ,33,FALSE)</f>
        <v>0</v>
      </c>
      <c r="BO613" s="111">
        <f>BN613-BP613</f>
        <v>0</v>
      </c>
      <c r="BP613" s="111"/>
      <c r="BQ613" s="111">
        <f>VLOOKUP($C613,'1 预算编制表单'!$C:$BJ,36,FALSE)</f>
        <v>0</v>
      </c>
      <c r="BR613" s="111">
        <f>BQ613-BS613</f>
        <v>0</v>
      </c>
      <c r="BS613" s="111"/>
      <c r="BT613" s="111">
        <f>VLOOKUP($C613,'1 预算编制表单'!$C:$BJ,39,FALSE)</f>
        <v>0</v>
      </c>
      <c r="BU613" s="111">
        <f>BT613-BV613</f>
        <v>0</v>
      </c>
      <c r="BV613" s="111"/>
      <c r="BW613" s="111">
        <f>VLOOKUP($C613,'1 预算编制表单'!$C:$BJ,42,FALSE)</f>
        <v>0</v>
      </c>
      <c r="BX613" s="111">
        <f>BW613-BY613</f>
        <v>0</v>
      </c>
      <c r="BY613" s="111"/>
      <c r="BZ613" s="111">
        <f>VLOOKUP($C613,'1 预算编制表单'!$C:$BJ,45,FALSE)</f>
        <v>0</v>
      </c>
      <c r="CA613" s="111">
        <f>BZ613-CB613</f>
        <v>0</v>
      </c>
      <c r="CB613" s="111"/>
      <c r="CC613" s="111">
        <f>VLOOKUP($C613,'1 预算编制表单'!$C:$BJ,48,FALSE)</f>
        <v>0</v>
      </c>
      <c r="CD613" s="111">
        <f>CC613-CE613</f>
        <v>0</v>
      </c>
      <c r="CE613" s="111"/>
      <c r="CF613" s="111">
        <f>VLOOKUP($C613,'1 预算编制表单'!$C:$BJ,51,FALSE)</f>
        <v>0</v>
      </c>
      <c r="CG613" s="111">
        <f>CF613-CH613</f>
        <v>0</v>
      </c>
      <c r="CH613" s="111"/>
      <c r="CI613" s="111">
        <f>VLOOKUP($C613,'1 预算编制表单'!$C:$BJ,54,FALSE)</f>
        <v>0</v>
      </c>
      <c r="CJ613" s="111">
        <f>CI613-CK613</f>
        <v>0</v>
      </c>
      <c r="CK613" s="111"/>
      <c r="CL613" s="111">
        <f>VLOOKUP($C613,'1 预算编制表单'!$C:$BJ,57,FALSE)</f>
        <v>0</v>
      </c>
      <c r="CM613" s="111">
        <f>CL613-CN613</f>
        <v>0</v>
      </c>
      <c r="CN613" s="111"/>
      <c r="CO613" s="111">
        <f>VLOOKUP($C613,'1 预算编制表单'!$C:$BJ,60,FALSE)</f>
        <v>0</v>
      </c>
      <c r="CP613" s="111">
        <f>CO613-CQ613</f>
        <v>0</v>
      </c>
      <c r="CQ613" s="111"/>
    </row>
    <row r="614" ht="24" customHeight="1" outlineLevel="1" spans="1:95">
      <c r="A614" s="22"/>
      <c r="B614" s="109" t="s">
        <v>787</v>
      </c>
      <c r="C614" s="110" t="s">
        <v>157</v>
      </c>
      <c r="D614" s="22" t="s">
        <v>158</v>
      </c>
      <c r="E614" s="109" t="s">
        <v>2315</v>
      </c>
      <c r="F614" s="109"/>
      <c r="G614" s="109" t="s">
        <v>1844</v>
      </c>
      <c r="H614" s="111">
        <f t="shared" si="135"/>
        <v>0</v>
      </c>
      <c r="I614" s="111">
        <f t="shared" si="136"/>
        <v>0</v>
      </c>
      <c r="J614" s="111">
        <f t="shared" si="137"/>
        <v>0</v>
      </c>
      <c r="K614" s="111"/>
      <c r="L614" s="144"/>
      <c r="M614" s="144"/>
      <c r="N614" s="111"/>
      <c r="O614" s="144"/>
      <c r="P614" s="111"/>
      <c r="Q614" s="111"/>
      <c r="R614" s="111"/>
      <c r="S614" s="111"/>
      <c r="T614" s="111"/>
      <c r="U614" s="111"/>
      <c r="V614" s="111"/>
      <c r="W614" s="111"/>
      <c r="X614" s="111">
        <f>VLOOKUP($C614,'1 预算编制表单'!$C:$BJ,27,FALSE)</f>
        <v>0</v>
      </c>
      <c r="Y614" s="111">
        <f>X614-Z614</f>
        <v>0</v>
      </c>
      <c r="Z614" s="111"/>
      <c r="AA614" s="111">
        <f>VLOOKUP($C614,'1 预算编制表单'!$C:$BJ,30,FALSE)</f>
        <v>0</v>
      </c>
      <c r="AB614" s="111">
        <f>AA614-AC614</f>
        <v>0</v>
      </c>
      <c r="AC614" s="111"/>
      <c r="AD614" s="111">
        <f>VLOOKUP($C614,'1 预算编制表单'!$C:$BJ,33,FALSE)</f>
        <v>0</v>
      </c>
      <c r="AE614" s="111">
        <f>AD614-AF614</f>
        <v>0</v>
      </c>
      <c r="AF614" s="111"/>
      <c r="AG614" s="111">
        <f>VLOOKUP($C614,'1 预算编制表单'!$C:$BJ,36,FALSE)</f>
        <v>0</v>
      </c>
      <c r="AH614" s="111">
        <f>AG614-AI614</f>
        <v>0</v>
      </c>
      <c r="AI614" s="111"/>
      <c r="AJ614" s="111">
        <f>VLOOKUP($C614,'1 预算编制表单'!$C:$BJ,39,FALSE)</f>
        <v>0</v>
      </c>
      <c r="AK614" s="111">
        <f>AJ614-AL614</f>
        <v>0</v>
      </c>
      <c r="AL614" s="111"/>
      <c r="AM614" s="111">
        <f>VLOOKUP($C614,'1 预算编制表单'!$C:$BJ,42,FALSE)</f>
        <v>0</v>
      </c>
      <c r="AN614" s="111">
        <f>AM614-AO614</f>
        <v>0</v>
      </c>
      <c r="AO614" s="111"/>
      <c r="AP614" s="111">
        <f>VLOOKUP($C614,'1 预算编制表单'!$C:$BJ,45,FALSE)</f>
        <v>0</v>
      </c>
      <c r="AQ614" s="111">
        <f>AP614-AR614</f>
        <v>0</v>
      </c>
      <c r="AR614" s="111"/>
      <c r="AS614" s="111">
        <f>VLOOKUP($C614,'1 预算编制表单'!$C:$BJ,48,FALSE)</f>
        <v>0</v>
      </c>
      <c r="AT614" s="111">
        <f>AS614-AU614</f>
        <v>0</v>
      </c>
      <c r="AU614" s="111"/>
      <c r="AV614" s="111">
        <f>VLOOKUP($C614,'1 预算编制表单'!$C:$BJ,51,FALSE)</f>
        <v>0</v>
      </c>
      <c r="AW614" s="111">
        <f>AV614-AX614</f>
        <v>0</v>
      </c>
      <c r="AX614" s="111"/>
      <c r="AY614" s="111">
        <f>VLOOKUP($C614,'1 预算编制表单'!$C:$BJ,54,FALSE)</f>
        <v>0</v>
      </c>
      <c r="AZ614" s="111">
        <f>AY614-BA614</f>
        <v>0</v>
      </c>
      <c r="BA614" s="111"/>
      <c r="BB614" s="111">
        <f>VLOOKUP($C614,'1 预算编制表单'!$C:$BJ,57,FALSE)</f>
        <v>0</v>
      </c>
      <c r="BC614" s="111">
        <f>BB614-BD614</f>
        <v>0</v>
      </c>
      <c r="BD614" s="111"/>
      <c r="BE614" s="111">
        <f>VLOOKUP($C614,'1 预算编制表单'!$C:$BJ,60,FALSE)</f>
        <v>0</v>
      </c>
      <c r="BF614" s="111">
        <f>BE614-BG614</f>
        <v>0</v>
      </c>
      <c r="BG614" s="111"/>
      <c r="BH614" s="111">
        <f>VLOOKUP($C614,'1 预算编制表单'!$C:$BJ,27,FALSE)</f>
        <v>0</v>
      </c>
      <c r="BI614" s="111">
        <f>BH614-BJ614</f>
        <v>0</v>
      </c>
      <c r="BJ614" s="111"/>
      <c r="BK614" s="111">
        <f>VLOOKUP($C614,'1 预算编制表单'!$C:$BJ,30,FALSE)</f>
        <v>0</v>
      </c>
      <c r="BL614" s="111">
        <f>BK614-BM614</f>
        <v>0</v>
      </c>
      <c r="BM614" s="111"/>
      <c r="BN614" s="111">
        <f>VLOOKUP($C614,'1 预算编制表单'!$C:$BJ,33,FALSE)</f>
        <v>0</v>
      </c>
      <c r="BO614" s="111">
        <f>BN614-BP614</f>
        <v>0</v>
      </c>
      <c r="BP614" s="111"/>
      <c r="BQ614" s="111">
        <f>VLOOKUP($C614,'1 预算编制表单'!$C:$BJ,36,FALSE)</f>
        <v>0</v>
      </c>
      <c r="BR614" s="111">
        <f>BQ614-BS614</f>
        <v>0</v>
      </c>
      <c r="BS614" s="111"/>
      <c r="BT614" s="111">
        <f>VLOOKUP($C614,'1 预算编制表单'!$C:$BJ,39,FALSE)</f>
        <v>0</v>
      </c>
      <c r="BU614" s="111">
        <f>BT614-BV614</f>
        <v>0</v>
      </c>
      <c r="BV614" s="111"/>
      <c r="BW614" s="111">
        <f>VLOOKUP($C614,'1 预算编制表单'!$C:$BJ,42,FALSE)</f>
        <v>0</v>
      </c>
      <c r="BX614" s="111">
        <f>BW614-BY614</f>
        <v>0</v>
      </c>
      <c r="BY614" s="111"/>
      <c r="BZ614" s="111">
        <f>VLOOKUP($C614,'1 预算编制表单'!$C:$BJ,45,FALSE)</f>
        <v>0</v>
      </c>
      <c r="CA614" s="111">
        <f>BZ614-CB614</f>
        <v>0</v>
      </c>
      <c r="CB614" s="111"/>
      <c r="CC614" s="111">
        <f>VLOOKUP($C614,'1 预算编制表单'!$C:$BJ,48,FALSE)</f>
        <v>0</v>
      </c>
      <c r="CD614" s="111">
        <f>CC614-CE614</f>
        <v>0</v>
      </c>
      <c r="CE614" s="111"/>
      <c r="CF614" s="111">
        <f>VLOOKUP($C614,'1 预算编制表单'!$C:$BJ,51,FALSE)</f>
        <v>0</v>
      </c>
      <c r="CG614" s="111">
        <f>CF614-CH614</f>
        <v>0</v>
      </c>
      <c r="CH614" s="111"/>
      <c r="CI614" s="111">
        <f>VLOOKUP($C614,'1 预算编制表单'!$C:$BJ,54,FALSE)</f>
        <v>0</v>
      </c>
      <c r="CJ614" s="111">
        <f>CI614-CK614</f>
        <v>0</v>
      </c>
      <c r="CK614" s="111"/>
      <c r="CL614" s="111">
        <f>VLOOKUP($C614,'1 预算编制表单'!$C:$BJ,57,FALSE)</f>
        <v>0</v>
      </c>
      <c r="CM614" s="111">
        <f>CL614-CN614</f>
        <v>0</v>
      </c>
      <c r="CN614" s="111"/>
      <c r="CO614" s="111">
        <f>VLOOKUP($C614,'1 预算编制表单'!$C:$BJ,60,FALSE)</f>
        <v>0</v>
      </c>
      <c r="CP614" s="111">
        <f>CO614-CQ614</f>
        <v>0</v>
      </c>
      <c r="CQ614" s="111"/>
    </row>
    <row r="615" s="83" customFormat="1" ht="24" customHeight="1" outlineLevel="1" spans="1:95">
      <c r="A615" s="166"/>
      <c r="B615" s="167" t="s">
        <v>787</v>
      </c>
      <c r="C615" s="168" t="s">
        <v>78</v>
      </c>
      <c r="D615" s="166" t="s">
        <v>79</v>
      </c>
      <c r="E615" s="167" t="s">
        <v>2316</v>
      </c>
      <c r="F615" s="167"/>
      <c r="G615" s="167" t="s">
        <v>1844</v>
      </c>
      <c r="H615" s="169">
        <f t="shared" si="135"/>
        <v>0</v>
      </c>
      <c r="I615" s="169">
        <f t="shared" si="136"/>
        <v>0</v>
      </c>
      <c r="J615" s="169">
        <f t="shared" si="137"/>
        <v>0</v>
      </c>
      <c r="K615" s="169"/>
      <c r="L615" s="170"/>
      <c r="M615" s="170"/>
      <c r="N615" s="169"/>
      <c r="O615" s="170"/>
      <c r="P615" s="169"/>
      <c r="Q615" s="169"/>
      <c r="R615" s="169"/>
      <c r="S615" s="169"/>
      <c r="T615" s="169"/>
      <c r="U615" s="169"/>
      <c r="V615" s="169"/>
      <c r="W615" s="169"/>
      <c r="X615" s="169">
        <f>VLOOKUP($C615,'1 预算编制表单'!$C:$BJ,27,FALSE)</f>
        <v>0</v>
      </c>
      <c r="Y615" s="169">
        <f>X615-Z615</f>
        <v>0</v>
      </c>
      <c r="Z615" s="169">
        <f>报销单计算表!B8</f>
        <v>0</v>
      </c>
      <c r="AA615" s="169">
        <f>VLOOKUP($C615,'1 预算编制表单'!$C:$BJ,30,FALSE)</f>
        <v>0</v>
      </c>
      <c r="AB615" s="169">
        <f>AA615-AC615</f>
        <v>0</v>
      </c>
      <c r="AC615" s="169">
        <f>报销单计算表!C8</f>
        <v>0</v>
      </c>
      <c r="AD615" s="169">
        <f>VLOOKUP($C615,'1 预算编制表单'!$C:$BJ,33,FALSE)</f>
        <v>0</v>
      </c>
      <c r="AE615" s="169">
        <f>AD615-AF615</f>
        <v>0</v>
      </c>
      <c r="AF615" s="169">
        <f>报销单计算表!D8</f>
        <v>0</v>
      </c>
      <c r="AG615" s="169">
        <f>VLOOKUP($C615,'1 预算编制表单'!$C:$BJ,36,FALSE)</f>
        <v>0</v>
      </c>
      <c r="AH615" s="169">
        <f>AG615-AI615</f>
        <v>0</v>
      </c>
      <c r="AI615" s="169">
        <f>报销单计算表!E8</f>
        <v>0</v>
      </c>
      <c r="AJ615" s="169">
        <f>VLOOKUP($C615,'1 预算编制表单'!$C:$BJ,39,FALSE)</f>
        <v>0</v>
      </c>
      <c r="AK615" s="169">
        <f>AJ615-AL615</f>
        <v>0</v>
      </c>
      <c r="AL615" s="169">
        <f>报销单计算表!F8</f>
        <v>0</v>
      </c>
      <c r="AM615" s="169">
        <f>VLOOKUP($C615,'1 预算编制表单'!$C:$BJ,42,FALSE)</f>
        <v>0</v>
      </c>
      <c r="AN615" s="169">
        <f>AM615-AO615</f>
        <v>0</v>
      </c>
      <c r="AO615" s="169">
        <f>报销单计算表!G8</f>
        <v>0</v>
      </c>
      <c r="AP615" s="169">
        <f>VLOOKUP($C615,'1 预算编制表单'!$C:$BJ,45,FALSE)</f>
        <v>0</v>
      </c>
      <c r="AQ615" s="169">
        <f>AP615-AR615</f>
        <v>0</v>
      </c>
      <c r="AR615" s="169">
        <f>报销单计算表!H8</f>
        <v>0</v>
      </c>
      <c r="AS615" s="169">
        <f>VLOOKUP($C615,'1 预算编制表单'!$C:$BJ,48,FALSE)</f>
        <v>0</v>
      </c>
      <c r="AT615" s="169">
        <f>AS615-AU615</f>
        <v>0</v>
      </c>
      <c r="AU615" s="169">
        <f>报销单计算表!I8</f>
        <v>0</v>
      </c>
      <c r="AV615" s="169">
        <f>VLOOKUP($C615,'1 预算编制表单'!$C:$BJ,51,FALSE)</f>
        <v>0</v>
      </c>
      <c r="AW615" s="169">
        <f>AV615-AX615</f>
        <v>0</v>
      </c>
      <c r="AX615" s="169">
        <f>报销单计算表!J8</f>
        <v>0</v>
      </c>
      <c r="AY615" s="169">
        <f>VLOOKUP($C615,'1 预算编制表单'!$C:$BJ,54,FALSE)</f>
        <v>0</v>
      </c>
      <c r="AZ615" s="169">
        <f>AY615-BA615</f>
        <v>0</v>
      </c>
      <c r="BA615" s="169">
        <f>报销单计算表!K8</f>
        <v>0</v>
      </c>
      <c r="BB615" s="169">
        <f>VLOOKUP($C615,'1 预算编制表单'!$C:$BJ,57,FALSE)</f>
        <v>0</v>
      </c>
      <c r="BC615" s="169">
        <f>BB615-BD615</f>
        <v>0</v>
      </c>
      <c r="BD615" s="169">
        <f>报销单计算表!L8</f>
        <v>0</v>
      </c>
      <c r="BE615" s="169">
        <f>VLOOKUP($C615,'1 预算编制表单'!$C:$BJ,60,FALSE)</f>
        <v>0</v>
      </c>
      <c r="BF615" s="169">
        <f>BE615-BG615</f>
        <v>0</v>
      </c>
      <c r="BG615" s="169">
        <f>报销单计算表!M8</f>
        <v>0</v>
      </c>
      <c r="BH615" s="169">
        <f>VLOOKUP($C615,'1 预算编制表单'!$C:$BJ,27,FALSE)</f>
        <v>0</v>
      </c>
      <c r="BI615" s="169">
        <f>BH615-BJ615</f>
        <v>0</v>
      </c>
      <c r="BJ615" s="169"/>
      <c r="BK615" s="169">
        <f>VLOOKUP($C615,'1 预算编制表单'!$C:$BJ,30,FALSE)</f>
        <v>0</v>
      </c>
      <c r="BL615" s="169">
        <f>BK615-BM615</f>
        <v>0</v>
      </c>
      <c r="BM615" s="169"/>
      <c r="BN615" s="169">
        <f>VLOOKUP($C615,'1 预算编制表单'!$C:$BJ,33,FALSE)</f>
        <v>0</v>
      </c>
      <c r="BO615" s="169">
        <f>BN615-BP615</f>
        <v>0</v>
      </c>
      <c r="BP615" s="169"/>
      <c r="BQ615" s="169">
        <f>VLOOKUP($C615,'1 预算编制表单'!$C:$BJ,36,FALSE)</f>
        <v>0</v>
      </c>
      <c r="BR615" s="169">
        <f>BQ615-BS615</f>
        <v>0</v>
      </c>
      <c r="BS615" s="169"/>
      <c r="BT615" s="169">
        <f>VLOOKUP($C615,'1 预算编制表单'!$C:$BJ,39,FALSE)</f>
        <v>0</v>
      </c>
      <c r="BU615" s="169">
        <f>BT615-BV615</f>
        <v>0</v>
      </c>
      <c r="BV615" s="169"/>
      <c r="BW615" s="169">
        <f>VLOOKUP($C615,'1 预算编制表单'!$C:$BJ,42,FALSE)</f>
        <v>0</v>
      </c>
      <c r="BX615" s="169">
        <f>BW615-BY615</f>
        <v>0</v>
      </c>
      <c r="BY615" s="169"/>
      <c r="BZ615" s="169">
        <f>VLOOKUP($C615,'1 预算编制表单'!$C:$BJ,45,FALSE)</f>
        <v>0</v>
      </c>
      <c r="CA615" s="169">
        <f>BZ615-CB615</f>
        <v>0</v>
      </c>
      <c r="CB615" s="169"/>
      <c r="CC615" s="169">
        <f>VLOOKUP($C615,'1 预算编制表单'!$C:$BJ,48,FALSE)</f>
        <v>0</v>
      </c>
      <c r="CD615" s="169">
        <f>CC615-CE615</f>
        <v>0</v>
      </c>
      <c r="CE615" s="169"/>
      <c r="CF615" s="169">
        <f>VLOOKUP($C615,'1 预算编制表单'!$C:$BJ,51,FALSE)</f>
        <v>0</v>
      </c>
      <c r="CG615" s="169">
        <f>CF615-CH615</f>
        <v>0</v>
      </c>
      <c r="CH615" s="169"/>
      <c r="CI615" s="169">
        <f>VLOOKUP($C615,'1 预算编制表单'!$C:$BJ,54,FALSE)</f>
        <v>0</v>
      </c>
      <c r="CJ615" s="169">
        <f>CI615-CK615</f>
        <v>0</v>
      </c>
      <c r="CK615" s="169"/>
      <c r="CL615" s="169">
        <f>VLOOKUP($C615,'1 预算编制表单'!$C:$BJ,57,FALSE)</f>
        <v>0</v>
      </c>
      <c r="CM615" s="169">
        <f>CL615-CN615</f>
        <v>0</v>
      </c>
      <c r="CN615" s="169"/>
      <c r="CO615" s="169">
        <f>VLOOKUP($C615,'1 预算编制表单'!$C:$BJ,60,FALSE)</f>
        <v>0</v>
      </c>
      <c r="CP615" s="169">
        <f>CO615-CQ615</f>
        <v>0</v>
      </c>
      <c r="CQ615" s="169"/>
    </row>
    <row r="616" ht="24" customHeight="1" spans="1:95">
      <c r="A616" s="105"/>
      <c r="B616" s="106" t="s">
        <v>787</v>
      </c>
      <c r="C616" s="107">
        <v>1.6</v>
      </c>
      <c r="D616" s="105" t="s">
        <v>217</v>
      </c>
      <c r="E616" s="105"/>
      <c r="F616" s="105" t="s">
        <v>2317</v>
      </c>
      <c r="G616" s="106"/>
      <c r="H616" s="164">
        <f t="shared" si="135"/>
        <v>10900</v>
      </c>
      <c r="I616" s="164">
        <f t="shared" si="136"/>
        <v>10900</v>
      </c>
      <c r="J616" s="164">
        <f t="shared" si="137"/>
        <v>0</v>
      </c>
      <c r="K616" s="164"/>
      <c r="L616" s="165"/>
      <c r="M616" s="165"/>
      <c r="N616" s="164"/>
      <c r="O616" s="165"/>
      <c r="P616" s="164"/>
      <c r="Q616" s="164"/>
      <c r="R616" s="164"/>
      <c r="S616" s="164"/>
      <c r="T616" s="164"/>
      <c r="U616" s="164"/>
      <c r="V616" s="164"/>
      <c r="W616" s="164"/>
      <c r="X616" s="164">
        <f>VLOOKUP($C616,'1 预算编制表单'!$C:$BJ,27,FALSE)</f>
        <v>908.333333333333</v>
      </c>
      <c r="Y616" s="164">
        <f>Y617+Y618+Y619+Y620+Y621</f>
        <v>908.333333333333</v>
      </c>
      <c r="Z616" s="164">
        <f>Z617+Z618+Z619+Z620+Z621</f>
        <v>0</v>
      </c>
      <c r="AA616" s="164">
        <f>VLOOKUP($C616,'1 预算编制表单'!$C:$BJ,30,FALSE)</f>
        <v>908.333333333333</v>
      </c>
      <c r="AB616" s="164">
        <f>AB617+AB618+AB619+AB620+AB621</f>
        <v>908.333333333333</v>
      </c>
      <c r="AC616" s="164">
        <f>AC617+AC618+AC619+AC620+AC621</f>
        <v>0</v>
      </c>
      <c r="AD616" s="164">
        <f>VLOOKUP($C616,'1 预算编制表单'!$C:$BJ,33,FALSE)</f>
        <v>908.333333333333</v>
      </c>
      <c r="AE616" s="164">
        <f>AE617+AE618+AE619+AE620+AE621</f>
        <v>908.333333333333</v>
      </c>
      <c r="AF616" s="164">
        <f>AF617+AF618+AF619+AF620+AF621</f>
        <v>0</v>
      </c>
      <c r="AG616" s="164">
        <f>VLOOKUP($C616,'1 预算编制表单'!$C:$BJ,36,FALSE)</f>
        <v>908.333333333333</v>
      </c>
      <c r="AH616" s="164">
        <f>AH617+AH618+AH619+AH620+AH621</f>
        <v>908.333333333333</v>
      </c>
      <c r="AI616" s="164">
        <f>AI617+AI618+AI619+AI620+AI621</f>
        <v>0</v>
      </c>
      <c r="AJ616" s="164">
        <f>VLOOKUP($C616,'1 预算编制表单'!$C:$BJ,39,FALSE)</f>
        <v>908.333333333333</v>
      </c>
      <c r="AK616" s="164">
        <f>AK617+AK618+AK619+AK620+AK621</f>
        <v>908.333333333333</v>
      </c>
      <c r="AL616" s="164">
        <f>AL617+AL618+AL619+AL620+AL621</f>
        <v>0</v>
      </c>
      <c r="AM616" s="164">
        <f>VLOOKUP($C616,'1 预算编制表单'!$C:$BJ,42,FALSE)</f>
        <v>908.333333333333</v>
      </c>
      <c r="AN616" s="164">
        <f>AN617+AN618+AN619+AN620+AN621</f>
        <v>908.333333333333</v>
      </c>
      <c r="AO616" s="164">
        <f>AO617+AO618+AO619+AO620+AO621</f>
        <v>0</v>
      </c>
      <c r="AP616" s="164">
        <f>VLOOKUP($C616,'1 预算编制表单'!$C:$BJ,45,FALSE)</f>
        <v>908.333333333333</v>
      </c>
      <c r="AQ616" s="164">
        <f>AQ617+AQ618+AQ619+AQ620+AQ621</f>
        <v>908.333333333333</v>
      </c>
      <c r="AR616" s="164">
        <f>AR617+AR618+AR619+AR620+AR621</f>
        <v>0</v>
      </c>
      <c r="AS616" s="164">
        <f>VLOOKUP($C616,'1 预算编制表单'!$C:$BJ,48,FALSE)</f>
        <v>908.333333333333</v>
      </c>
      <c r="AT616" s="164">
        <f>AT617+AT618+AT619+AT620+AT621</f>
        <v>908.333333333333</v>
      </c>
      <c r="AU616" s="164">
        <f>AU617+AU618+AU619+AU620+AU621</f>
        <v>0</v>
      </c>
      <c r="AV616" s="164">
        <f>VLOOKUP($C616,'1 预算编制表单'!$C:$BJ,51,FALSE)</f>
        <v>908.333333333333</v>
      </c>
      <c r="AW616" s="164">
        <f>AW617+AW618+AW619+AW620+AW621</f>
        <v>908.333333333333</v>
      </c>
      <c r="AX616" s="164">
        <f>AX617+AX618+AX619+AX620+AX621</f>
        <v>0</v>
      </c>
      <c r="AY616" s="164">
        <f>VLOOKUP($C616,'1 预算编制表单'!$C:$BJ,54,FALSE)</f>
        <v>908.333333333333</v>
      </c>
      <c r="AZ616" s="164">
        <f>AZ617+AZ618+AZ619+AZ620+AZ621</f>
        <v>908.333333333333</v>
      </c>
      <c r="BA616" s="164">
        <f>BA617+BA618+BA619+BA620+BA621</f>
        <v>0</v>
      </c>
      <c r="BB616" s="164">
        <f>VLOOKUP($C616,'1 预算编制表单'!$C:$BJ,57,FALSE)</f>
        <v>908.333333333333</v>
      </c>
      <c r="BC616" s="164">
        <f>BC617+BC618+BC619+BC620+BC621</f>
        <v>908.333333333333</v>
      </c>
      <c r="BD616" s="164">
        <f>BD617+BD618+BD619+BD620+BD621</f>
        <v>0</v>
      </c>
      <c r="BE616" s="164">
        <f>VLOOKUP($C616,'1 预算编制表单'!$C:$BJ,60,FALSE)</f>
        <v>908.333333333333</v>
      </c>
      <c r="BF616" s="164">
        <f>BF617+BF618+BF619+BF620+BF621</f>
        <v>908.333333333333</v>
      </c>
      <c r="BG616" s="164">
        <f>BG617+BG618+BG619+BG620+BG621</f>
        <v>0</v>
      </c>
      <c r="BH616" s="164">
        <f>VLOOKUP($C616,'1 预算编制表单'!$C:$BJ,27,FALSE)</f>
        <v>908.333333333333</v>
      </c>
      <c r="BI616" s="164">
        <f>BI617+BI618+BI619+BI620+BI621</f>
        <v>908.333333333333</v>
      </c>
      <c r="BJ616" s="164">
        <f>BJ617+BJ618+BJ619+BJ620+BJ621</f>
        <v>0</v>
      </c>
      <c r="BK616" s="164">
        <f>VLOOKUP($C616,'1 预算编制表单'!$C:$BJ,30,FALSE)</f>
        <v>908.333333333333</v>
      </c>
      <c r="BL616" s="164">
        <f>BL617+BL618+BL619+BL620+BL621</f>
        <v>908.333333333333</v>
      </c>
      <c r="BM616" s="164">
        <f>BM617+BM618+BM619+BM620+BM621</f>
        <v>0</v>
      </c>
      <c r="BN616" s="164">
        <f>VLOOKUP($C616,'1 预算编制表单'!$C:$BJ,33,FALSE)</f>
        <v>908.333333333333</v>
      </c>
      <c r="BO616" s="164">
        <f>BO617+BO618+BO619+BO620+BO621</f>
        <v>908.333333333333</v>
      </c>
      <c r="BP616" s="164">
        <f>BP617+BP618+BP619+BP620+BP621</f>
        <v>0</v>
      </c>
      <c r="BQ616" s="164">
        <f>VLOOKUP($C616,'1 预算编制表单'!$C:$BJ,36,FALSE)</f>
        <v>908.333333333333</v>
      </c>
      <c r="BR616" s="164">
        <f>BR617+BR618+BR619+BR620+BR621</f>
        <v>908.333333333333</v>
      </c>
      <c r="BS616" s="164">
        <f>BS617+BS618+BS619+BS620+BS621</f>
        <v>0</v>
      </c>
      <c r="BT616" s="164">
        <f>VLOOKUP($C616,'1 预算编制表单'!$C:$BJ,39,FALSE)</f>
        <v>908.333333333333</v>
      </c>
      <c r="BU616" s="164">
        <f>BU617+BU618+BU619+BU620+BU621</f>
        <v>908.333333333333</v>
      </c>
      <c r="BV616" s="164">
        <f>BV617+BV618+BV619+BV620+BV621</f>
        <v>0</v>
      </c>
      <c r="BW616" s="164">
        <f>VLOOKUP($C616,'1 预算编制表单'!$C:$BJ,42,FALSE)</f>
        <v>908.333333333333</v>
      </c>
      <c r="BX616" s="164">
        <f>BX617+BX618+BX619+BX620+BX621</f>
        <v>908.333333333333</v>
      </c>
      <c r="BY616" s="164">
        <f>BY617+BY618+BY619+BY620+BY621</f>
        <v>0</v>
      </c>
      <c r="BZ616" s="164">
        <f>VLOOKUP($C616,'1 预算编制表单'!$C:$BJ,45,FALSE)</f>
        <v>908.333333333333</v>
      </c>
      <c r="CA616" s="164">
        <f>CA617+CA618+CA619+CA620+CA621</f>
        <v>908.333333333333</v>
      </c>
      <c r="CB616" s="164">
        <f>CB617+CB618+CB619+CB620+CB621</f>
        <v>0</v>
      </c>
      <c r="CC616" s="164">
        <f>VLOOKUP($C616,'1 预算编制表单'!$C:$BJ,48,FALSE)</f>
        <v>908.333333333333</v>
      </c>
      <c r="CD616" s="164">
        <f>CD617+CD618+CD619+CD620+CD621</f>
        <v>908.333333333333</v>
      </c>
      <c r="CE616" s="164">
        <f>CE617+CE618+CE619+CE620+CE621</f>
        <v>0</v>
      </c>
      <c r="CF616" s="164">
        <f>VLOOKUP($C616,'1 预算编制表单'!$C:$BJ,51,FALSE)</f>
        <v>908.333333333333</v>
      </c>
      <c r="CG616" s="164">
        <f>CG617+CG618+CG619+CG620+CG621</f>
        <v>908.333333333333</v>
      </c>
      <c r="CH616" s="164">
        <f>CH617+CH618+CH619+CH620+CH621</f>
        <v>0</v>
      </c>
      <c r="CI616" s="164">
        <f>VLOOKUP($C616,'1 预算编制表单'!$C:$BJ,54,FALSE)</f>
        <v>908.333333333333</v>
      </c>
      <c r="CJ616" s="164">
        <f>CJ617+CJ618+CJ619+CJ620+CJ621</f>
        <v>908.333333333333</v>
      </c>
      <c r="CK616" s="164">
        <f>CK617+CK618+CK619+CK620+CK621</f>
        <v>0</v>
      </c>
      <c r="CL616" s="164">
        <f>VLOOKUP($C616,'1 预算编制表单'!$C:$BJ,57,FALSE)</f>
        <v>908.333333333333</v>
      </c>
      <c r="CM616" s="164">
        <f>CM617+CM618+CM619+CM620+CM621</f>
        <v>908.333333333333</v>
      </c>
      <c r="CN616" s="164">
        <f>CN617+CN618+CN619+CN620+CN621</f>
        <v>0</v>
      </c>
      <c r="CO616" s="164">
        <f>VLOOKUP($C616,'1 预算编制表单'!$C:$BJ,60,FALSE)</f>
        <v>908.333333333333</v>
      </c>
      <c r="CP616" s="164">
        <f>CP617+CP618+CP619+CP620+CP621</f>
        <v>908.333333333333</v>
      </c>
      <c r="CQ616" s="164">
        <f>CQ617+CQ618+CQ619+CQ620+CQ621</f>
        <v>0</v>
      </c>
    </row>
    <row r="617" ht="24" customHeight="1" outlineLevel="1" spans="1:95">
      <c r="A617" s="22"/>
      <c r="B617" s="109" t="s">
        <v>787</v>
      </c>
      <c r="C617" s="110" t="s">
        <v>2318</v>
      </c>
      <c r="D617" s="22" t="s">
        <v>2319</v>
      </c>
      <c r="E617" s="22"/>
      <c r="F617" s="22"/>
      <c r="G617" s="109"/>
      <c r="H617" s="111">
        <f t="shared" si="135"/>
        <v>0</v>
      </c>
      <c r="I617" s="111">
        <f t="shared" si="136"/>
        <v>0</v>
      </c>
      <c r="J617" s="111">
        <f t="shared" si="137"/>
        <v>0</v>
      </c>
      <c r="K617" s="111"/>
      <c r="L617" s="144"/>
      <c r="M617" s="144"/>
      <c r="N617" s="111"/>
      <c r="O617" s="144"/>
      <c r="P617" s="111"/>
      <c r="Q617" s="111"/>
      <c r="R617" s="111"/>
      <c r="S617" s="111"/>
      <c r="T617" s="111"/>
      <c r="U617" s="111"/>
      <c r="V617" s="111"/>
      <c r="W617" s="111"/>
      <c r="X617" s="114">
        <f>VLOOKUP($C617,'1 预算编制表单'!$C:$BJ,27,FALSE)</f>
        <v>0</v>
      </c>
      <c r="Y617" s="114">
        <f>X617-Z617</f>
        <v>0</v>
      </c>
      <c r="Z617" s="114">
        <f>SUMIF(物资过程计算表!$B:$B,$C617,物资过程计算表!$D:$D)</f>
        <v>0</v>
      </c>
      <c r="AA617" s="114">
        <f>VLOOKUP($C617,'1 预算编制表单'!$C:$BJ,30,FALSE)</f>
        <v>0</v>
      </c>
      <c r="AB617" s="114">
        <f>AA617-AC617</f>
        <v>0</v>
      </c>
      <c r="AC617" s="114">
        <f>SUMIF(物资过程计算表!$B:$B,$C617,物资过程计算表!E:E)</f>
        <v>0</v>
      </c>
      <c r="AD617" s="114">
        <f>VLOOKUP($C617,'1 预算编制表单'!$C:$BJ,33,FALSE)</f>
        <v>0</v>
      </c>
      <c r="AE617" s="114">
        <f>AD617-AF617</f>
        <v>0</v>
      </c>
      <c r="AF617" s="114">
        <f>SUMIF(物资过程计算表!$B:$B,$C617,物资过程计算表!F:F)</f>
        <v>0</v>
      </c>
      <c r="AG617" s="114">
        <f>VLOOKUP($C617,'1 预算编制表单'!$C:$BJ,36,FALSE)</f>
        <v>0</v>
      </c>
      <c r="AH617" s="114">
        <f>AG617-AI617</f>
        <v>0</v>
      </c>
      <c r="AI617" s="114">
        <f>SUMIF(物资过程计算表!$B:$B,$C617,物资过程计算表!G:G)</f>
        <v>0</v>
      </c>
      <c r="AJ617" s="114">
        <f>VLOOKUP($C617,'1 预算编制表单'!$C:$BJ,39,FALSE)</f>
        <v>0</v>
      </c>
      <c r="AK617" s="114">
        <f>AJ617-AL617</f>
        <v>0</v>
      </c>
      <c r="AL617" s="114">
        <f>SUMIF(物资过程计算表!$B:$B,$C617,物资过程计算表!H:H)</f>
        <v>0</v>
      </c>
      <c r="AM617" s="114">
        <f>VLOOKUP($C617,'1 预算编制表单'!$C:$BJ,42,FALSE)</f>
        <v>0</v>
      </c>
      <c r="AN617" s="114">
        <f>AM617-AO617</f>
        <v>0</v>
      </c>
      <c r="AO617" s="114">
        <f>SUMIF(物资过程计算表!$B:$B,$C617,物资过程计算表!I:I)</f>
        <v>0</v>
      </c>
      <c r="AP617" s="114">
        <f>VLOOKUP($C617,'1 预算编制表单'!$C:$BJ,45,FALSE)</f>
        <v>0</v>
      </c>
      <c r="AQ617" s="114">
        <f>AP617-AR617</f>
        <v>0</v>
      </c>
      <c r="AR617" s="114">
        <f>SUMIF(物资过程计算表!$B:$B,$C617,物资过程计算表!J:J)</f>
        <v>0</v>
      </c>
      <c r="AS617" s="114">
        <f>VLOOKUP($C617,'1 预算编制表单'!$C:$BJ,48,FALSE)</f>
        <v>0</v>
      </c>
      <c r="AT617" s="114">
        <f>AS617-AU617</f>
        <v>0</v>
      </c>
      <c r="AU617" s="114">
        <f>SUMIF(物资过程计算表!$B:$B,$C617,物资过程计算表!K:K)</f>
        <v>0</v>
      </c>
      <c r="AV617" s="114">
        <f>VLOOKUP($C617,'1 预算编制表单'!$C:$BJ,51,FALSE)</f>
        <v>0</v>
      </c>
      <c r="AW617" s="114">
        <f>AV617-AX617</f>
        <v>0</v>
      </c>
      <c r="AX617" s="114">
        <f>SUMIF(物资过程计算表!$B:$B,$C617,物资过程计算表!L:L)</f>
        <v>0</v>
      </c>
      <c r="AY617" s="114">
        <f>VLOOKUP($C617,'1 预算编制表单'!$C:$BJ,54,FALSE)</f>
        <v>0</v>
      </c>
      <c r="AZ617" s="114">
        <f>AY617-BA617</f>
        <v>0</v>
      </c>
      <c r="BA617" s="114">
        <f>SUMIF(物资过程计算表!$B:$B,$C617,物资过程计算表!M:M)</f>
        <v>0</v>
      </c>
      <c r="BB617" s="114">
        <f>VLOOKUP($C617,'1 预算编制表单'!$C:$BJ,57,FALSE)</f>
        <v>0</v>
      </c>
      <c r="BC617" s="114">
        <f>BB617-BD617</f>
        <v>0</v>
      </c>
      <c r="BD617" s="114">
        <f>SUMIF(物资过程计算表!$B:$B,$C617,物资过程计算表!N:N)</f>
        <v>0</v>
      </c>
      <c r="BE617" s="114">
        <f>VLOOKUP($C617,'1 预算编制表单'!$C:$BJ,60,FALSE)</f>
        <v>0</v>
      </c>
      <c r="BF617" s="114">
        <f>BE617-BG617</f>
        <v>0</v>
      </c>
      <c r="BG617" s="114">
        <f>SUMIF(物资过程计算表!$B:$B,$C617,物资过程计算表!O:O)</f>
        <v>0</v>
      </c>
      <c r="BH617" s="111">
        <f>VLOOKUP($C617,'1 预算编制表单'!$C:$BJ,27,FALSE)</f>
        <v>0</v>
      </c>
      <c r="BI617" s="111">
        <f>BH617-BJ617</f>
        <v>0</v>
      </c>
      <c r="BJ617" s="111"/>
      <c r="BK617" s="111">
        <f>VLOOKUP($C617,'1 预算编制表单'!$C:$BJ,30,FALSE)</f>
        <v>0</v>
      </c>
      <c r="BL617" s="111">
        <f>BK617-BM617</f>
        <v>0</v>
      </c>
      <c r="BM617" s="111"/>
      <c r="BN617" s="111">
        <f>VLOOKUP($C617,'1 预算编制表单'!$C:$BJ,33,FALSE)</f>
        <v>0</v>
      </c>
      <c r="BO617" s="111">
        <f>BN617-BP617</f>
        <v>0</v>
      </c>
      <c r="BP617" s="111"/>
      <c r="BQ617" s="111">
        <f>VLOOKUP($C617,'1 预算编制表单'!$C:$BJ,36,FALSE)</f>
        <v>0</v>
      </c>
      <c r="BR617" s="111">
        <f>BQ617-BS617</f>
        <v>0</v>
      </c>
      <c r="BS617" s="111"/>
      <c r="BT617" s="111">
        <f>VLOOKUP($C617,'1 预算编制表单'!$C:$BJ,39,FALSE)</f>
        <v>0</v>
      </c>
      <c r="BU617" s="111">
        <f>BT617-BV617</f>
        <v>0</v>
      </c>
      <c r="BV617" s="111"/>
      <c r="BW617" s="111">
        <f>VLOOKUP($C617,'1 预算编制表单'!$C:$BJ,42,FALSE)</f>
        <v>0</v>
      </c>
      <c r="BX617" s="111">
        <f>BW617-BY617</f>
        <v>0</v>
      </c>
      <c r="BY617" s="111"/>
      <c r="BZ617" s="111">
        <f>VLOOKUP($C617,'1 预算编制表单'!$C:$BJ,45,FALSE)</f>
        <v>0</v>
      </c>
      <c r="CA617" s="111">
        <f>BZ617-CB617</f>
        <v>0</v>
      </c>
      <c r="CB617" s="111"/>
      <c r="CC617" s="111">
        <f>VLOOKUP($C617,'1 预算编制表单'!$C:$BJ,48,FALSE)</f>
        <v>0</v>
      </c>
      <c r="CD617" s="111">
        <f>CC617-CE617</f>
        <v>0</v>
      </c>
      <c r="CE617" s="111"/>
      <c r="CF617" s="111">
        <f>VLOOKUP($C617,'1 预算编制表单'!$C:$BJ,51,FALSE)</f>
        <v>0</v>
      </c>
      <c r="CG617" s="111">
        <f>CF617-CH617</f>
        <v>0</v>
      </c>
      <c r="CH617" s="111"/>
      <c r="CI617" s="111">
        <f>VLOOKUP($C617,'1 预算编制表单'!$C:$BJ,54,FALSE)</f>
        <v>0</v>
      </c>
      <c r="CJ617" s="111">
        <f>CI617-CK617</f>
        <v>0</v>
      </c>
      <c r="CK617" s="111"/>
      <c r="CL617" s="111">
        <f>VLOOKUP($C617,'1 预算编制表单'!$C:$BJ,57,FALSE)</f>
        <v>0</v>
      </c>
      <c r="CM617" s="111">
        <f>CL617-CN617</f>
        <v>0</v>
      </c>
      <c r="CN617" s="111"/>
      <c r="CO617" s="111">
        <f>VLOOKUP($C617,'1 预算编制表单'!$C:$BJ,60,FALSE)</f>
        <v>0</v>
      </c>
      <c r="CP617" s="111">
        <f>CO617-CQ617</f>
        <v>0</v>
      </c>
      <c r="CQ617" s="111"/>
    </row>
    <row r="618" ht="24" customHeight="1" outlineLevel="1" spans="1:95">
      <c r="A618" s="22"/>
      <c r="B618" s="109" t="s">
        <v>787</v>
      </c>
      <c r="C618" s="110" t="s">
        <v>2372</v>
      </c>
      <c r="D618" s="22" t="s">
        <v>2373</v>
      </c>
      <c r="E618" s="109" t="s">
        <v>2374</v>
      </c>
      <c r="F618" s="109" t="s">
        <v>1618</v>
      </c>
      <c r="G618" s="109" t="s">
        <v>936</v>
      </c>
      <c r="H618" s="111">
        <f t="shared" si="135"/>
        <v>4300</v>
      </c>
      <c r="I618" s="111">
        <f t="shared" si="136"/>
        <v>4300</v>
      </c>
      <c r="J618" s="111">
        <f t="shared" si="137"/>
        <v>0</v>
      </c>
      <c r="K618" s="111"/>
      <c r="L618" s="144"/>
      <c r="M618" s="144"/>
      <c r="N618" s="111"/>
      <c r="O618" s="144"/>
      <c r="P618" s="111"/>
      <c r="Q618" s="111"/>
      <c r="R618" s="111"/>
      <c r="S618" s="111"/>
      <c r="T618" s="111"/>
      <c r="U618" s="111"/>
      <c r="V618" s="111"/>
      <c r="W618" s="111"/>
      <c r="X618" s="111">
        <f>VLOOKUP($C618,'1 预算编制表单'!$C:$BJ,27,FALSE)</f>
        <v>358.333333333333</v>
      </c>
      <c r="Y618" s="111">
        <f>X618-Z618</f>
        <v>358.333333333333</v>
      </c>
      <c r="Z618" s="111"/>
      <c r="AA618" s="111">
        <f>VLOOKUP($C618,'1 预算编制表单'!$C:$BJ,30,FALSE)</f>
        <v>358.333333333333</v>
      </c>
      <c r="AB618" s="111">
        <f>AA618-AC618</f>
        <v>358.333333333333</v>
      </c>
      <c r="AC618" s="111"/>
      <c r="AD618" s="111">
        <f>VLOOKUP($C618,'1 预算编制表单'!$C:$BJ,33,FALSE)</f>
        <v>358.333333333333</v>
      </c>
      <c r="AE618" s="111">
        <f>AD618-AF618</f>
        <v>358.333333333333</v>
      </c>
      <c r="AF618" s="111"/>
      <c r="AG618" s="111">
        <f>VLOOKUP($C618,'1 预算编制表单'!$C:$BJ,36,FALSE)</f>
        <v>358.333333333333</v>
      </c>
      <c r="AH618" s="111">
        <f>AG618-AI618</f>
        <v>358.333333333333</v>
      </c>
      <c r="AI618" s="111"/>
      <c r="AJ618" s="111">
        <f>VLOOKUP($C618,'1 预算编制表单'!$C:$BJ,39,FALSE)</f>
        <v>358.333333333333</v>
      </c>
      <c r="AK618" s="111">
        <f>AJ618-AL618</f>
        <v>358.333333333333</v>
      </c>
      <c r="AL618" s="111"/>
      <c r="AM618" s="111">
        <f>VLOOKUP($C618,'1 预算编制表单'!$C:$BJ,42,FALSE)</f>
        <v>358.333333333333</v>
      </c>
      <c r="AN618" s="111">
        <f>AM618-AO618</f>
        <v>358.333333333333</v>
      </c>
      <c r="AO618" s="111"/>
      <c r="AP618" s="111">
        <f>VLOOKUP($C618,'1 预算编制表单'!$C:$BJ,45,FALSE)</f>
        <v>358.333333333333</v>
      </c>
      <c r="AQ618" s="111">
        <f>AP618-AR618</f>
        <v>358.333333333333</v>
      </c>
      <c r="AR618" s="111"/>
      <c r="AS618" s="111">
        <f>VLOOKUP($C618,'1 预算编制表单'!$C:$BJ,48,FALSE)</f>
        <v>358.333333333333</v>
      </c>
      <c r="AT618" s="111">
        <f>AS618-AU618</f>
        <v>358.333333333333</v>
      </c>
      <c r="AU618" s="111"/>
      <c r="AV618" s="111">
        <f>VLOOKUP($C618,'1 预算编制表单'!$C:$BJ,51,FALSE)</f>
        <v>358.333333333333</v>
      </c>
      <c r="AW618" s="111">
        <f>AV618-AX618</f>
        <v>358.333333333333</v>
      </c>
      <c r="AX618" s="111"/>
      <c r="AY618" s="111">
        <f>VLOOKUP($C618,'1 预算编制表单'!$C:$BJ,54,FALSE)</f>
        <v>358.333333333333</v>
      </c>
      <c r="AZ618" s="111">
        <f>AY618-BA618</f>
        <v>358.333333333333</v>
      </c>
      <c r="BA618" s="111"/>
      <c r="BB618" s="111">
        <f>VLOOKUP($C618,'1 预算编制表单'!$C:$BJ,57,FALSE)</f>
        <v>358.333333333333</v>
      </c>
      <c r="BC618" s="111">
        <f>BB618-BD618</f>
        <v>358.333333333333</v>
      </c>
      <c r="BD618" s="111"/>
      <c r="BE618" s="111">
        <f>VLOOKUP($C618,'1 预算编制表单'!$C:$BJ,60,FALSE)</f>
        <v>358.333333333333</v>
      </c>
      <c r="BF618" s="111">
        <f>BE618-BG618</f>
        <v>358.333333333333</v>
      </c>
      <c r="BG618" s="111"/>
      <c r="BH618" s="111">
        <f>VLOOKUP($C618,'1 预算编制表单'!$C:$BJ,27,FALSE)</f>
        <v>358.333333333333</v>
      </c>
      <c r="BI618" s="111">
        <f>BH618-BJ618</f>
        <v>358.333333333333</v>
      </c>
      <c r="BJ618" s="111"/>
      <c r="BK618" s="111">
        <f>VLOOKUP($C618,'1 预算编制表单'!$C:$BJ,30,FALSE)</f>
        <v>358.333333333333</v>
      </c>
      <c r="BL618" s="111">
        <f>BK618-BM618</f>
        <v>358.333333333333</v>
      </c>
      <c r="BM618" s="111"/>
      <c r="BN618" s="111">
        <f>VLOOKUP($C618,'1 预算编制表单'!$C:$BJ,33,FALSE)</f>
        <v>358.333333333333</v>
      </c>
      <c r="BO618" s="111">
        <f>BN618-BP618</f>
        <v>358.333333333333</v>
      </c>
      <c r="BP618" s="111"/>
      <c r="BQ618" s="111">
        <f>VLOOKUP($C618,'1 预算编制表单'!$C:$BJ,36,FALSE)</f>
        <v>358.333333333333</v>
      </c>
      <c r="BR618" s="111">
        <f>BQ618-BS618</f>
        <v>358.333333333333</v>
      </c>
      <c r="BS618" s="111"/>
      <c r="BT618" s="111">
        <f>VLOOKUP($C618,'1 预算编制表单'!$C:$BJ,39,FALSE)</f>
        <v>358.333333333333</v>
      </c>
      <c r="BU618" s="111">
        <f>BT618-BV618</f>
        <v>358.333333333333</v>
      </c>
      <c r="BV618" s="111"/>
      <c r="BW618" s="111">
        <f>VLOOKUP($C618,'1 预算编制表单'!$C:$BJ,42,FALSE)</f>
        <v>358.333333333333</v>
      </c>
      <c r="BX618" s="111">
        <f>BW618-BY618</f>
        <v>358.333333333333</v>
      </c>
      <c r="BY618" s="111"/>
      <c r="BZ618" s="111">
        <f>VLOOKUP($C618,'1 预算编制表单'!$C:$BJ,45,FALSE)</f>
        <v>358.333333333333</v>
      </c>
      <c r="CA618" s="111">
        <f>BZ618-CB618</f>
        <v>358.333333333333</v>
      </c>
      <c r="CB618" s="111"/>
      <c r="CC618" s="111">
        <f>VLOOKUP($C618,'1 预算编制表单'!$C:$BJ,48,FALSE)</f>
        <v>358.333333333333</v>
      </c>
      <c r="CD618" s="111">
        <f>CC618-CE618</f>
        <v>358.333333333333</v>
      </c>
      <c r="CE618" s="111"/>
      <c r="CF618" s="111">
        <f>VLOOKUP($C618,'1 预算编制表单'!$C:$BJ,51,FALSE)</f>
        <v>358.333333333333</v>
      </c>
      <c r="CG618" s="111">
        <f>CF618-CH618</f>
        <v>358.333333333333</v>
      </c>
      <c r="CH618" s="111"/>
      <c r="CI618" s="111">
        <f>VLOOKUP($C618,'1 预算编制表单'!$C:$BJ,54,FALSE)</f>
        <v>358.333333333333</v>
      </c>
      <c r="CJ618" s="111">
        <f>CI618-CK618</f>
        <v>358.333333333333</v>
      </c>
      <c r="CK618" s="111"/>
      <c r="CL618" s="111">
        <f>VLOOKUP($C618,'1 预算编制表单'!$C:$BJ,57,FALSE)</f>
        <v>358.333333333333</v>
      </c>
      <c r="CM618" s="111">
        <f>CL618-CN618</f>
        <v>358.333333333333</v>
      </c>
      <c r="CN618" s="111"/>
      <c r="CO618" s="111">
        <f>VLOOKUP($C618,'1 预算编制表单'!$C:$BJ,60,FALSE)</f>
        <v>358.333333333333</v>
      </c>
      <c r="CP618" s="111">
        <f>CO618-CQ618</f>
        <v>358.333333333333</v>
      </c>
      <c r="CQ618" s="111"/>
    </row>
    <row r="619" ht="24" customHeight="1" outlineLevel="1" spans="1:95">
      <c r="A619" s="22"/>
      <c r="B619" s="109" t="s">
        <v>787</v>
      </c>
      <c r="C619" s="110" t="s">
        <v>2375</v>
      </c>
      <c r="D619" s="22" t="s">
        <v>2376</v>
      </c>
      <c r="E619" s="109" t="s">
        <v>2377</v>
      </c>
      <c r="F619" s="109" t="s">
        <v>1618</v>
      </c>
      <c r="G619" s="109" t="s">
        <v>936</v>
      </c>
      <c r="H619" s="111">
        <f t="shared" si="135"/>
        <v>0</v>
      </c>
      <c r="I619" s="111">
        <f t="shared" si="136"/>
        <v>0</v>
      </c>
      <c r="J619" s="111">
        <f t="shared" si="137"/>
        <v>0</v>
      </c>
      <c r="K619" s="111"/>
      <c r="L619" s="144"/>
      <c r="M619" s="144"/>
      <c r="N619" s="111"/>
      <c r="O619" s="144"/>
      <c r="P619" s="111"/>
      <c r="Q619" s="111"/>
      <c r="R619" s="111"/>
      <c r="S619" s="111"/>
      <c r="T619" s="111"/>
      <c r="U619" s="111"/>
      <c r="V619" s="111"/>
      <c r="W619" s="111"/>
      <c r="X619" s="111">
        <f>VLOOKUP($C619,'1 预算编制表单'!$C:$BJ,27,FALSE)</f>
        <v>0</v>
      </c>
      <c r="Y619" s="111">
        <f>X619-Z619</f>
        <v>0</v>
      </c>
      <c r="Z619" s="111"/>
      <c r="AA619" s="111">
        <f>VLOOKUP($C619,'1 预算编制表单'!$C:$BJ,30,FALSE)</f>
        <v>0</v>
      </c>
      <c r="AB619" s="111">
        <f>AA619-AC619</f>
        <v>0</v>
      </c>
      <c r="AC619" s="111"/>
      <c r="AD619" s="111">
        <f>VLOOKUP($C619,'1 预算编制表单'!$C:$BJ,33,FALSE)</f>
        <v>0</v>
      </c>
      <c r="AE619" s="111">
        <f>AD619-AF619</f>
        <v>0</v>
      </c>
      <c r="AF619" s="111"/>
      <c r="AG619" s="111">
        <f>VLOOKUP($C619,'1 预算编制表单'!$C:$BJ,36,FALSE)</f>
        <v>0</v>
      </c>
      <c r="AH619" s="111">
        <f>AG619-AI619</f>
        <v>0</v>
      </c>
      <c r="AI619" s="111"/>
      <c r="AJ619" s="111">
        <f>VLOOKUP($C619,'1 预算编制表单'!$C:$BJ,39,FALSE)</f>
        <v>0</v>
      </c>
      <c r="AK619" s="111">
        <f>AJ619-AL619</f>
        <v>0</v>
      </c>
      <c r="AL619" s="111"/>
      <c r="AM619" s="111">
        <f>VLOOKUP($C619,'1 预算编制表单'!$C:$BJ,42,FALSE)</f>
        <v>0</v>
      </c>
      <c r="AN619" s="111">
        <f>AM619-AO619</f>
        <v>0</v>
      </c>
      <c r="AO619" s="111"/>
      <c r="AP619" s="111">
        <f>VLOOKUP($C619,'1 预算编制表单'!$C:$BJ,45,FALSE)</f>
        <v>0</v>
      </c>
      <c r="AQ619" s="111">
        <f>AP619-AR619</f>
        <v>0</v>
      </c>
      <c r="AR619" s="111"/>
      <c r="AS619" s="111">
        <f>VLOOKUP($C619,'1 预算编制表单'!$C:$BJ,48,FALSE)</f>
        <v>0</v>
      </c>
      <c r="AT619" s="111">
        <f>AS619-AU619</f>
        <v>0</v>
      </c>
      <c r="AU619" s="111"/>
      <c r="AV619" s="111">
        <f>VLOOKUP($C619,'1 预算编制表单'!$C:$BJ,51,FALSE)</f>
        <v>0</v>
      </c>
      <c r="AW619" s="111">
        <f>AV619-AX619</f>
        <v>0</v>
      </c>
      <c r="AX619" s="111"/>
      <c r="AY619" s="111">
        <f>VLOOKUP($C619,'1 预算编制表单'!$C:$BJ,54,FALSE)</f>
        <v>0</v>
      </c>
      <c r="AZ619" s="111">
        <f>AY619-BA619</f>
        <v>0</v>
      </c>
      <c r="BA619" s="111"/>
      <c r="BB619" s="111">
        <f>VLOOKUP($C619,'1 预算编制表单'!$C:$BJ,57,FALSE)</f>
        <v>0</v>
      </c>
      <c r="BC619" s="111">
        <f>BB619-BD619</f>
        <v>0</v>
      </c>
      <c r="BD619" s="111"/>
      <c r="BE619" s="111">
        <f>VLOOKUP($C619,'1 预算编制表单'!$C:$BJ,60,FALSE)</f>
        <v>0</v>
      </c>
      <c r="BF619" s="111">
        <f>BE619-BG619</f>
        <v>0</v>
      </c>
      <c r="BG619" s="111"/>
      <c r="BH619" s="111">
        <f>VLOOKUP($C619,'1 预算编制表单'!$C:$BJ,27,FALSE)</f>
        <v>0</v>
      </c>
      <c r="BI619" s="111">
        <f>BH619-BJ619</f>
        <v>0</v>
      </c>
      <c r="BJ619" s="111"/>
      <c r="BK619" s="111">
        <f>VLOOKUP($C619,'1 预算编制表单'!$C:$BJ,30,FALSE)</f>
        <v>0</v>
      </c>
      <c r="BL619" s="111">
        <f>BK619-BM619</f>
        <v>0</v>
      </c>
      <c r="BM619" s="111"/>
      <c r="BN619" s="111">
        <f>VLOOKUP($C619,'1 预算编制表单'!$C:$BJ,33,FALSE)</f>
        <v>0</v>
      </c>
      <c r="BO619" s="111">
        <f>BN619-BP619</f>
        <v>0</v>
      </c>
      <c r="BP619" s="111"/>
      <c r="BQ619" s="111">
        <f>VLOOKUP($C619,'1 预算编制表单'!$C:$BJ,36,FALSE)</f>
        <v>0</v>
      </c>
      <c r="BR619" s="111">
        <f>BQ619-BS619</f>
        <v>0</v>
      </c>
      <c r="BS619" s="111"/>
      <c r="BT619" s="111">
        <f>VLOOKUP($C619,'1 预算编制表单'!$C:$BJ,39,FALSE)</f>
        <v>0</v>
      </c>
      <c r="BU619" s="111">
        <f>BT619-BV619</f>
        <v>0</v>
      </c>
      <c r="BV619" s="111"/>
      <c r="BW619" s="111">
        <f>VLOOKUP($C619,'1 预算编制表单'!$C:$BJ,42,FALSE)</f>
        <v>0</v>
      </c>
      <c r="BX619" s="111">
        <f>BW619-BY619</f>
        <v>0</v>
      </c>
      <c r="BY619" s="111"/>
      <c r="BZ619" s="111">
        <f>VLOOKUP($C619,'1 预算编制表单'!$C:$BJ,45,FALSE)</f>
        <v>0</v>
      </c>
      <c r="CA619" s="111">
        <f>BZ619-CB619</f>
        <v>0</v>
      </c>
      <c r="CB619" s="111"/>
      <c r="CC619" s="111">
        <f>VLOOKUP($C619,'1 预算编制表单'!$C:$BJ,48,FALSE)</f>
        <v>0</v>
      </c>
      <c r="CD619" s="111">
        <f>CC619-CE619</f>
        <v>0</v>
      </c>
      <c r="CE619" s="111"/>
      <c r="CF619" s="111">
        <f>VLOOKUP($C619,'1 预算编制表单'!$C:$BJ,51,FALSE)</f>
        <v>0</v>
      </c>
      <c r="CG619" s="111">
        <f>CF619-CH619</f>
        <v>0</v>
      </c>
      <c r="CH619" s="111"/>
      <c r="CI619" s="111">
        <f>VLOOKUP($C619,'1 预算编制表单'!$C:$BJ,54,FALSE)</f>
        <v>0</v>
      </c>
      <c r="CJ619" s="111">
        <f>CI619-CK619</f>
        <v>0</v>
      </c>
      <c r="CK619" s="111"/>
      <c r="CL619" s="111">
        <f>VLOOKUP($C619,'1 预算编制表单'!$C:$BJ,57,FALSE)</f>
        <v>0</v>
      </c>
      <c r="CM619" s="111">
        <f>CL619-CN619</f>
        <v>0</v>
      </c>
      <c r="CN619" s="111"/>
      <c r="CO619" s="111">
        <f>VLOOKUP($C619,'1 预算编制表单'!$C:$BJ,60,FALSE)</f>
        <v>0</v>
      </c>
      <c r="CP619" s="111">
        <f>CO619-CQ619</f>
        <v>0</v>
      </c>
      <c r="CQ619" s="111"/>
    </row>
    <row r="620" ht="24" customHeight="1" outlineLevel="1" spans="1:95">
      <c r="A620" s="22"/>
      <c r="B620" s="109" t="s">
        <v>787</v>
      </c>
      <c r="C620" s="110" t="s">
        <v>2378</v>
      </c>
      <c r="D620" s="22" t="s">
        <v>2379</v>
      </c>
      <c r="E620" s="22"/>
      <c r="F620" s="109" t="s">
        <v>1618</v>
      </c>
      <c r="G620" s="109" t="s">
        <v>936</v>
      </c>
      <c r="H620" s="111">
        <f t="shared" si="135"/>
        <v>6600</v>
      </c>
      <c r="I620" s="111">
        <f t="shared" si="136"/>
        <v>6600</v>
      </c>
      <c r="J620" s="111">
        <f t="shared" si="137"/>
        <v>0</v>
      </c>
      <c r="K620" s="111"/>
      <c r="L620" s="144"/>
      <c r="M620" s="144"/>
      <c r="N620" s="111"/>
      <c r="O620" s="144"/>
      <c r="P620" s="111"/>
      <c r="Q620" s="111"/>
      <c r="R620" s="111"/>
      <c r="S620" s="111"/>
      <c r="T620" s="111"/>
      <c r="U620" s="111"/>
      <c r="V620" s="111"/>
      <c r="W620" s="111"/>
      <c r="X620" s="111">
        <f>VLOOKUP($C620,'1 预算编制表单'!$C:$BJ,27,FALSE)</f>
        <v>550</v>
      </c>
      <c r="Y620" s="111">
        <f>X620-Z620</f>
        <v>550</v>
      </c>
      <c r="Z620" s="111"/>
      <c r="AA620" s="111">
        <f>VLOOKUP($C620,'1 预算编制表单'!$C:$BJ,30,FALSE)</f>
        <v>550</v>
      </c>
      <c r="AB620" s="111">
        <f>AA620-AC620</f>
        <v>550</v>
      </c>
      <c r="AC620" s="111"/>
      <c r="AD620" s="111">
        <f>VLOOKUP($C620,'1 预算编制表单'!$C:$BJ,33,FALSE)</f>
        <v>550</v>
      </c>
      <c r="AE620" s="111">
        <f>AD620-AF620</f>
        <v>550</v>
      </c>
      <c r="AF620" s="111"/>
      <c r="AG620" s="111">
        <f>VLOOKUP($C620,'1 预算编制表单'!$C:$BJ,36,FALSE)</f>
        <v>550</v>
      </c>
      <c r="AH620" s="111">
        <f>AG620-AI620</f>
        <v>550</v>
      </c>
      <c r="AI620" s="111"/>
      <c r="AJ620" s="111">
        <f>VLOOKUP($C620,'1 预算编制表单'!$C:$BJ,39,FALSE)</f>
        <v>550</v>
      </c>
      <c r="AK620" s="111">
        <f>AJ620-AL620</f>
        <v>550</v>
      </c>
      <c r="AL620" s="111"/>
      <c r="AM620" s="111">
        <f>VLOOKUP($C620,'1 预算编制表单'!$C:$BJ,42,FALSE)</f>
        <v>550</v>
      </c>
      <c r="AN620" s="111">
        <f>AM620-AO620</f>
        <v>550</v>
      </c>
      <c r="AO620" s="111"/>
      <c r="AP620" s="111">
        <f>VLOOKUP($C620,'1 预算编制表单'!$C:$BJ,45,FALSE)</f>
        <v>550</v>
      </c>
      <c r="AQ620" s="111">
        <f>AP620-AR620</f>
        <v>550</v>
      </c>
      <c r="AR620" s="111"/>
      <c r="AS620" s="111">
        <f>VLOOKUP($C620,'1 预算编制表单'!$C:$BJ,48,FALSE)</f>
        <v>550</v>
      </c>
      <c r="AT620" s="111">
        <f>AS620-AU620</f>
        <v>550</v>
      </c>
      <c r="AU620" s="111"/>
      <c r="AV620" s="111">
        <f>VLOOKUP($C620,'1 预算编制表单'!$C:$BJ,51,FALSE)</f>
        <v>550</v>
      </c>
      <c r="AW620" s="111">
        <f>AV620-AX620</f>
        <v>550</v>
      </c>
      <c r="AX620" s="111"/>
      <c r="AY620" s="111">
        <f>VLOOKUP($C620,'1 预算编制表单'!$C:$BJ,54,FALSE)</f>
        <v>550</v>
      </c>
      <c r="AZ620" s="111">
        <f>AY620-BA620</f>
        <v>550</v>
      </c>
      <c r="BA620" s="111"/>
      <c r="BB620" s="111">
        <f>VLOOKUP($C620,'1 预算编制表单'!$C:$BJ,57,FALSE)</f>
        <v>550</v>
      </c>
      <c r="BC620" s="111">
        <f>BB620-BD620</f>
        <v>550</v>
      </c>
      <c r="BD620" s="111"/>
      <c r="BE620" s="111">
        <f>VLOOKUP($C620,'1 预算编制表单'!$C:$BJ,60,FALSE)</f>
        <v>550</v>
      </c>
      <c r="BF620" s="111">
        <f>BE620-BG620</f>
        <v>550</v>
      </c>
      <c r="BG620" s="111"/>
      <c r="BH620" s="111">
        <f>VLOOKUP($C620,'1 预算编制表单'!$C:$BJ,27,FALSE)</f>
        <v>550</v>
      </c>
      <c r="BI620" s="111">
        <f>BH620-BJ620</f>
        <v>550</v>
      </c>
      <c r="BJ620" s="111"/>
      <c r="BK620" s="111">
        <f>VLOOKUP($C620,'1 预算编制表单'!$C:$BJ,30,FALSE)</f>
        <v>550</v>
      </c>
      <c r="BL620" s="111">
        <f>BK620-BM620</f>
        <v>550</v>
      </c>
      <c r="BM620" s="111"/>
      <c r="BN620" s="111">
        <f>VLOOKUP($C620,'1 预算编制表单'!$C:$BJ,33,FALSE)</f>
        <v>550</v>
      </c>
      <c r="BO620" s="111">
        <f>BN620-BP620</f>
        <v>550</v>
      </c>
      <c r="BP620" s="111"/>
      <c r="BQ620" s="111">
        <f>VLOOKUP($C620,'1 预算编制表单'!$C:$BJ,36,FALSE)</f>
        <v>550</v>
      </c>
      <c r="BR620" s="111">
        <f>BQ620-BS620</f>
        <v>550</v>
      </c>
      <c r="BS620" s="111"/>
      <c r="BT620" s="111">
        <f>VLOOKUP($C620,'1 预算编制表单'!$C:$BJ,39,FALSE)</f>
        <v>550</v>
      </c>
      <c r="BU620" s="111">
        <f>BT620-BV620</f>
        <v>550</v>
      </c>
      <c r="BV620" s="111"/>
      <c r="BW620" s="111">
        <f>VLOOKUP($C620,'1 预算编制表单'!$C:$BJ,42,FALSE)</f>
        <v>550</v>
      </c>
      <c r="BX620" s="111">
        <f>BW620-BY620</f>
        <v>550</v>
      </c>
      <c r="BY620" s="111"/>
      <c r="BZ620" s="111">
        <f>VLOOKUP($C620,'1 预算编制表单'!$C:$BJ,45,FALSE)</f>
        <v>550</v>
      </c>
      <c r="CA620" s="111">
        <f>BZ620-CB620</f>
        <v>550</v>
      </c>
      <c r="CB620" s="111"/>
      <c r="CC620" s="111">
        <f>VLOOKUP($C620,'1 预算编制表单'!$C:$BJ,48,FALSE)</f>
        <v>550</v>
      </c>
      <c r="CD620" s="111">
        <f>CC620-CE620</f>
        <v>550</v>
      </c>
      <c r="CE620" s="111"/>
      <c r="CF620" s="111">
        <f>VLOOKUP($C620,'1 预算编制表单'!$C:$BJ,51,FALSE)</f>
        <v>550</v>
      </c>
      <c r="CG620" s="111">
        <f>CF620-CH620</f>
        <v>550</v>
      </c>
      <c r="CH620" s="111"/>
      <c r="CI620" s="111">
        <f>VLOOKUP($C620,'1 预算编制表单'!$C:$BJ,54,FALSE)</f>
        <v>550</v>
      </c>
      <c r="CJ620" s="111">
        <f>CI620-CK620</f>
        <v>550</v>
      </c>
      <c r="CK620" s="111"/>
      <c r="CL620" s="111">
        <f>VLOOKUP($C620,'1 预算编制表单'!$C:$BJ,57,FALSE)</f>
        <v>550</v>
      </c>
      <c r="CM620" s="111">
        <f>CL620-CN620</f>
        <v>550</v>
      </c>
      <c r="CN620" s="111"/>
      <c r="CO620" s="111">
        <f>VLOOKUP($C620,'1 预算编制表单'!$C:$BJ,60,FALSE)</f>
        <v>550</v>
      </c>
      <c r="CP620" s="111">
        <f>CO620-CQ620</f>
        <v>550</v>
      </c>
      <c r="CQ620" s="111"/>
    </row>
    <row r="621" ht="24" customHeight="1" outlineLevel="1" spans="1:95">
      <c r="A621" s="22"/>
      <c r="B621" s="109" t="s">
        <v>787</v>
      </c>
      <c r="C621" s="110" t="s">
        <v>2380</v>
      </c>
      <c r="D621" s="22" t="s">
        <v>2381</v>
      </c>
      <c r="E621" s="22"/>
      <c r="F621" s="109" t="s">
        <v>1618</v>
      </c>
      <c r="G621" s="109" t="s">
        <v>936</v>
      </c>
      <c r="H621" s="111">
        <f t="shared" si="135"/>
        <v>0</v>
      </c>
      <c r="I621" s="111">
        <f t="shared" si="136"/>
        <v>0</v>
      </c>
      <c r="J621" s="111">
        <f t="shared" si="137"/>
        <v>0</v>
      </c>
      <c r="K621" s="111"/>
      <c r="L621" s="144"/>
      <c r="M621" s="144"/>
      <c r="N621" s="111"/>
      <c r="O621" s="144"/>
      <c r="P621" s="111"/>
      <c r="Q621" s="111"/>
      <c r="R621" s="111"/>
      <c r="S621" s="111"/>
      <c r="T621" s="111"/>
      <c r="U621" s="111"/>
      <c r="V621" s="111"/>
      <c r="W621" s="111"/>
      <c r="X621" s="111">
        <f>VLOOKUP($C621,'1 预算编制表单'!$C:$BJ,27,FALSE)</f>
        <v>0</v>
      </c>
      <c r="Y621" s="111">
        <f>X621-Z621</f>
        <v>0</v>
      </c>
      <c r="Z621" s="111"/>
      <c r="AA621" s="111">
        <f>VLOOKUP($C621,'1 预算编制表单'!$C:$BJ,30,FALSE)</f>
        <v>0</v>
      </c>
      <c r="AB621" s="111">
        <f>AA621-AC621</f>
        <v>0</v>
      </c>
      <c r="AC621" s="111"/>
      <c r="AD621" s="111">
        <f>VLOOKUP($C621,'1 预算编制表单'!$C:$BJ,33,FALSE)</f>
        <v>0</v>
      </c>
      <c r="AE621" s="111">
        <f>AD621-AF621</f>
        <v>0</v>
      </c>
      <c r="AF621" s="111"/>
      <c r="AG621" s="111">
        <f>VLOOKUP($C621,'1 预算编制表单'!$C:$BJ,36,FALSE)</f>
        <v>0</v>
      </c>
      <c r="AH621" s="111">
        <f>AG621-AI621</f>
        <v>0</v>
      </c>
      <c r="AI621" s="111"/>
      <c r="AJ621" s="111">
        <f>VLOOKUP($C621,'1 预算编制表单'!$C:$BJ,39,FALSE)</f>
        <v>0</v>
      </c>
      <c r="AK621" s="111">
        <f>AJ621-AL621</f>
        <v>0</v>
      </c>
      <c r="AL621" s="111"/>
      <c r="AM621" s="111">
        <f>VLOOKUP($C621,'1 预算编制表单'!$C:$BJ,42,FALSE)</f>
        <v>0</v>
      </c>
      <c r="AN621" s="111">
        <f>AM621-AO621</f>
        <v>0</v>
      </c>
      <c r="AO621" s="111"/>
      <c r="AP621" s="111">
        <f>VLOOKUP($C621,'1 预算编制表单'!$C:$BJ,45,FALSE)</f>
        <v>0</v>
      </c>
      <c r="AQ621" s="111">
        <f>AP621-AR621</f>
        <v>0</v>
      </c>
      <c r="AR621" s="111"/>
      <c r="AS621" s="111">
        <f>VLOOKUP($C621,'1 预算编制表单'!$C:$BJ,48,FALSE)</f>
        <v>0</v>
      </c>
      <c r="AT621" s="111">
        <f>AS621-AU621</f>
        <v>0</v>
      </c>
      <c r="AU621" s="111"/>
      <c r="AV621" s="111">
        <f>VLOOKUP($C621,'1 预算编制表单'!$C:$BJ,51,FALSE)</f>
        <v>0</v>
      </c>
      <c r="AW621" s="111">
        <f>AV621-AX621</f>
        <v>0</v>
      </c>
      <c r="AX621" s="111"/>
      <c r="AY621" s="111">
        <f>VLOOKUP($C621,'1 预算编制表单'!$C:$BJ,54,FALSE)</f>
        <v>0</v>
      </c>
      <c r="AZ621" s="111">
        <f>AY621-BA621</f>
        <v>0</v>
      </c>
      <c r="BA621" s="111"/>
      <c r="BB621" s="111">
        <f>VLOOKUP($C621,'1 预算编制表单'!$C:$BJ,57,FALSE)</f>
        <v>0</v>
      </c>
      <c r="BC621" s="111">
        <f>BB621-BD621</f>
        <v>0</v>
      </c>
      <c r="BD621" s="111"/>
      <c r="BE621" s="111">
        <f>VLOOKUP($C621,'1 预算编制表单'!$C:$BJ,60,FALSE)</f>
        <v>0</v>
      </c>
      <c r="BF621" s="111">
        <f>BE621-BG621</f>
        <v>0</v>
      </c>
      <c r="BG621" s="111"/>
      <c r="BH621" s="111">
        <f>VLOOKUP($C621,'1 预算编制表单'!$C:$BJ,27,FALSE)</f>
        <v>0</v>
      </c>
      <c r="BI621" s="111">
        <f>BH621-BJ621</f>
        <v>0</v>
      </c>
      <c r="BJ621" s="111"/>
      <c r="BK621" s="111">
        <f>VLOOKUP($C621,'1 预算编制表单'!$C:$BJ,30,FALSE)</f>
        <v>0</v>
      </c>
      <c r="BL621" s="111">
        <f>BK621-BM621</f>
        <v>0</v>
      </c>
      <c r="BM621" s="111"/>
      <c r="BN621" s="111">
        <f>VLOOKUP($C621,'1 预算编制表单'!$C:$BJ,33,FALSE)</f>
        <v>0</v>
      </c>
      <c r="BO621" s="111">
        <f>BN621-BP621</f>
        <v>0</v>
      </c>
      <c r="BP621" s="111"/>
      <c r="BQ621" s="111">
        <f>VLOOKUP($C621,'1 预算编制表单'!$C:$BJ,36,FALSE)</f>
        <v>0</v>
      </c>
      <c r="BR621" s="111">
        <f>BQ621-BS621</f>
        <v>0</v>
      </c>
      <c r="BS621" s="111"/>
      <c r="BT621" s="111">
        <f>VLOOKUP($C621,'1 预算编制表单'!$C:$BJ,39,FALSE)</f>
        <v>0</v>
      </c>
      <c r="BU621" s="111">
        <f>BT621-BV621</f>
        <v>0</v>
      </c>
      <c r="BV621" s="111"/>
      <c r="BW621" s="111">
        <f>VLOOKUP($C621,'1 预算编制表单'!$C:$BJ,42,FALSE)</f>
        <v>0</v>
      </c>
      <c r="BX621" s="111">
        <f>BW621-BY621</f>
        <v>0</v>
      </c>
      <c r="BY621" s="111"/>
      <c r="BZ621" s="111">
        <f>VLOOKUP($C621,'1 预算编制表单'!$C:$BJ,45,FALSE)</f>
        <v>0</v>
      </c>
      <c r="CA621" s="111">
        <f>BZ621-CB621</f>
        <v>0</v>
      </c>
      <c r="CB621" s="111"/>
      <c r="CC621" s="111">
        <f>VLOOKUP($C621,'1 预算编制表单'!$C:$BJ,48,FALSE)</f>
        <v>0</v>
      </c>
      <c r="CD621" s="111">
        <f>CC621-CE621</f>
        <v>0</v>
      </c>
      <c r="CE621" s="111"/>
      <c r="CF621" s="111">
        <f>VLOOKUP($C621,'1 预算编制表单'!$C:$BJ,51,FALSE)</f>
        <v>0</v>
      </c>
      <c r="CG621" s="111">
        <f>CF621-CH621</f>
        <v>0</v>
      </c>
      <c r="CH621" s="111"/>
      <c r="CI621" s="111">
        <f>VLOOKUP($C621,'1 预算编制表单'!$C:$BJ,54,FALSE)</f>
        <v>0</v>
      </c>
      <c r="CJ621" s="111">
        <f>CI621-CK621</f>
        <v>0</v>
      </c>
      <c r="CK621" s="111"/>
      <c r="CL621" s="111">
        <f>VLOOKUP($C621,'1 预算编制表单'!$C:$BJ,57,FALSE)</f>
        <v>0</v>
      </c>
      <c r="CM621" s="111">
        <f>CL621-CN621</f>
        <v>0</v>
      </c>
      <c r="CN621" s="111"/>
      <c r="CO621" s="111">
        <f>VLOOKUP($C621,'1 预算编制表单'!$C:$BJ,60,FALSE)</f>
        <v>0</v>
      </c>
      <c r="CP621" s="111">
        <f>CO621-CQ621</f>
        <v>0</v>
      </c>
      <c r="CQ621" s="111"/>
    </row>
  </sheetData>
  <autoFilter xmlns:etc="http://www.wps.cn/officeDocument/2017/etCustomData" ref="A3:CQ621" etc:filterBottomFollowUsedRange="0">
    <extLst/>
  </autoFilter>
  <mergeCells count="145">
    <mergeCell ref="X1:Z1"/>
    <mergeCell ref="AA1:AC1"/>
    <mergeCell ref="AD1:AF1"/>
    <mergeCell ref="AG1:AI1"/>
    <mergeCell ref="AJ1:AL1"/>
    <mergeCell ref="AM1:AO1"/>
    <mergeCell ref="AP1:AR1"/>
    <mergeCell ref="AS1:AU1"/>
    <mergeCell ref="AV1:AX1"/>
    <mergeCell ref="AY1:BA1"/>
    <mergeCell ref="BB1:BD1"/>
    <mergeCell ref="BE1:BG1"/>
    <mergeCell ref="BH1:BJ1"/>
    <mergeCell ref="BK1:BM1"/>
    <mergeCell ref="BN1:BP1"/>
    <mergeCell ref="BQ1:BS1"/>
    <mergeCell ref="BT1:BV1"/>
    <mergeCell ref="BW1:BY1"/>
    <mergeCell ref="BZ1:CB1"/>
    <mergeCell ref="CC1:CE1"/>
    <mergeCell ref="CF1:CH1"/>
    <mergeCell ref="CI1:CK1"/>
    <mergeCell ref="CL1:CN1"/>
    <mergeCell ref="CO1:CQ1"/>
    <mergeCell ref="X2:Z2"/>
    <mergeCell ref="AA2:AC2"/>
    <mergeCell ref="AD2:AF2"/>
    <mergeCell ref="AG2:AI2"/>
    <mergeCell ref="AJ2:AL2"/>
    <mergeCell ref="AM2:AO2"/>
    <mergeCell ref="AP2:AR2"/>
    <mergeCell ref="AS2:AU2"/>
    <mergeCell ref="AV2:AX2"/>
    <mergeCell ref="AY2:BA2"/>
    <mergeCell ref="BB2:BD2"/>
    <mergeCell ref="BE2:BG2"/>
    <mergeCell ref="BH2:BJ2"/>
    <mergeCell ref="BK2:BM2"/>
    <mergeCell ref="BN2:BP2"/>
    <mergeCell ref="BQ2:BS2"/>
    <mergeCell ref="BT2:BV2"/>
    <mergeCell ref="BW2:BY2"/>
    <mergeCell ref="BZ2:CB2"/>
    <mergeCell ref="CC2:CE2"/>
    <mergeCell ref="CF2:CH2"/>
    <mergeCell ref="CI2:CK2"/>
    <mergeCell ref="CL2:CN2"/>
    <mergeCell ref="CO2:CQ2"/>
    <mergeCell ref="A13:G13"/>
    <mergeCell ref="A19:G19"/>
    <mergeCell ref="A25:G25"/>
    <mergeCell ref="A32:G32"/>
    <mergeCell ref="A38:G38"/>
    <mergeCell ref="A44:G44"/>
    <mergeCell ref="A51:G51"/>
    <mergeCell ref="A57:G57"/>
    <mergeCell ref="A63:G63"/>
    <mergeCell ref="A69:G69"/>
    <mergeCell ref="A76:G76"/>
    <mergeCell ref="A82:G82"/>
    <mergeCell ref="A88:G88"/>
    <mergeCell ref="A94:G94"/>
    <mergeCell ref="A101:G101"/>
    <mergeCell ref="A107:G107"/>
    <mergeCell ref="A113:G113"/>
    <mergeCell ref="A120:G120"/>
    <mergeCell ref="A126:G126"/>
    <mergeCell ref="A132:G132"/>
    <mergeCell ref="A138:G138"/>
    <mergeCell ref="A145:G145"/>
    <mergeCell ref="A151:G151"/>
    <mergeCell ref="A157:G157"/>
    <mergeCell ref="A164:G164"/>
    <mergeCell ref="A170:G170"/>
    <mergeCell ref="A176:G176"/>
    <mergeCell ref="A184:G184"/>
    <mergeCell ref="A190:G190"/>
    <mergeCell ref="A196:G196"/>
    <mergeCell ref="A202:G202"/>
    <mergeCell ref="A208:G208"/>
    <mergeCell ref="A215:G215"/>
    <mergeCell ref="A221:G221"/>
    <mergeCell ref="A227:G227"/>
    <mergeCell ref="A233:G233"/>
    <mergeCell ref="A239:G239"/>
    <mergeCell ref="A245:G245"/>
    <mergeCell ref="A251:G251"/>
    <mergeCell ref="A258:G258"/>
    <mergeCell ref="A264:G264"/>
    <mergeCell ref="A271:G271"/>
    <mergeCell ref="A277:G277"/>
    <mergeCell ref="A284:G284"/>
    <mergeCell ref="A290:G290"/>
    <mergeCell ref="A296:G296"/>
    <mergeCell ref="A302:G302"/>
    <mergeCell ref="A308:G308"/>
    <mergeCell ref="A314:G314"/>
    <mergeCell ref="A320:G320"/>
    <mergeCell ref="A326:G326"/>
    <mergeCell ref="A332:G332"/>
    <mergeCell ref="A338:G338"/>
    <mergeCell ref="A345:G345"/>
    <mergeCell ref="A354:G354"/>
    <mergeCell ref="A360:G360"/>
    <mergeCell ref="A366:G366"/>
    <mergeCell ref="A372:G372"/>
    <mergeCell ref="A378:G378"/>
    <mergeCell ref="A384:G384"/>
    <mergeCell ref="A390:G390"/>
    <mergeCell ref="A396:G396"/>
    <mergeCell ref="A402:G402"/>
    <mergeCell ref="A409:G409"/>
    <mergeCell ref="A415:G415"/>
    <mergeCell ref="A421:G421"/>
    <mergeCell ref="A427:G427"/>
    <mergeCell ref="A435:G435"/>
    <mergeCell ref="A441:G441"/>
    <mergeCell ref="A447:G447"/>
    <mergeCell ref="A453:G453"/>
    <mergeCell ref="A459:G459"/>
    <mergeCell ref="A465:G465"/>
    <mergeCell ref="A471:G471"/>
    <mergeCell ref="A477:G477"/>
    <mergeCell ref="A483:G483"/>
    <mergeCell ref="A489:G489"/>
    <mergeCell ref="A495:G495"/>
    <mergeCell ref="A501:G501"/>
    <mergeCell ref="A507:G507"/>
    <mergeCell ref="A542:G542"/>
    <mergeCell ref="A548:G548"/>
    <mergeCell ref="A554:G554"/>
    <mergeCell ref="A560:G560"/>
    <mergeCell ref="A566:G566"/>
    <mergeCell ref="A572:G572"/>
    <mergeCell ref="A578:G578"/>
    <mergeCell ref="A584:G584"/>
    <mergeCell ref="A590:G590"/>
    <mergeCell ref="A596:G596"/>
    <mergeCell ref="A1:A3"/>
    <mergeCell ref="B1:B3"/>
    <mergeCell ref="H1:H2"/>
    <mergeCell ref="I1:I2"/>
    <mergeCell ref="J1:J2"/>
    <mergeCell ref="C1:G2"/>
    <mergeCell ref="K1:W2"/>
  </mergeCells>
  <dataValidations count="2">
    <dataValidation type="list" allowBlank="1" showInputMessage="1" showErrorMessage="1" sqref="G133">
      <formula1>"全年每月均分,均分至指定月份,自定义每月分摊金额"</formula1>
    </dataValidation>
    <dataValidation type="list" allowBlank="1" showInputMessage="1" showErrorMessage="1" sqref="G203 G216 G222 G228 G234 G240 G246 G259 G285 G291 G297 G303 G309 G315 G321 G327 G355 G373 G379 G385 G391 G404 G410 G416 G422 G436 G460 G466 G472 G478 G484 G490 G502 G535 G537 G549 G555 G561 G567 G573 G591 G209:G210 G252:G253 G265:G266 G278:G279 G339:G340 G513:G515 G598:G602 G604:G615 G618:G621">
      <formula1>备选选项!$B$4:$B$7</formula1>
    </dataValidation>
  </dataValidations>
  <pageMargins left="0.75" right="0.75" top="1" bottom="1" header="0.5" footer="0.5"/>
  <pageSetup paperSize="9" orientation="portrait"/>
  <headerFooter/>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8">
    <tabColor theme="7" tint="0.799676503799554"/>
  </sheetPr>
  <dimension ref="A1"/>
  <sheetViews>
    <sheetView zoomScale="70" zoomScaleNormal="70" workbookViewId="0">
      <selection activeCell="O9" sqref="O9"/>
    </sheetView>
  </sheetViews>
  <sheetFormatPr defaultColWidth="9" defaultRowHeight="14"/>
  <cols>
    <col min="1" max="16384" width="9" style="66"/>
  </cols>
  <sheetData/>
  <pageMargins left="0.75" right="0.75" top="1" bottom="1" header="0.5" footer="0.5"/>
  <pageSetup paperSize="9" orientation="portrait"/>
  <headerFooter/>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9">
    <tabColor theme="7" tint="0.799676503799554"/>
  </sheetPr>
  <dimension ref="A1:BP41"/>
  <sheetViews>
    <sheetView zoomScale="85" zoomScaleNormal="85" topLeftCell="A7" workbookViewId="0">
      <selection activeCell="BA6" sqref="BA6"/>
    </sheetView>
  </sheetViews>
  <sheetFormatPr defaultColWidth="9" defaultRowHeight="14"/>
  <cols>
    <col min="1" max="4" width="9" style="66"/>
    <col min="5" max="14" width="9" style="66" hidden="1" customWidth="1"/>
    <col min="15" max="16" width="9.54545454545454" style="66" hidden="1" customWidth="1"/>
    <col min="17" max="17" width="9" style="66" hidden="1" customWidth="1"/>
    <col min="18" max="18" width="9.54545454545454" style="66" hidden="1" customWidth="1"/>
    <col min="19" max="45" width="9" style="66" hidden="1" customWidth="1"/>
    <col min="46" max="16384" width="9" style="66"/>
  </cols>
  <sheetData>
    <row r="1" ht="45" customHeight="1"/>
    <row r="2" spans="1:68">
      <c r="A2" s="67" t="s">
        <v>2840</v>
      </c>
      <c r="B2" s="67"/>
      <c r="C2" s="67"/>
      <c r="D2" s="67"/>
      <c r="E2" s="68"/>
      <c r="F2" s="67"/>
      <c r="G2" s="67"/>
      <c r="H2" s="67"/>
      <c r="I2" s="67"/>
      <c r="J2" s="67"/>
      <c r="K2" s="67"/>
      <c r="L2" s="67"/>
      <c r="M2" s="67"/>
      <c r="N2" s="73"/>
      <c r="O2" s="74"/>
      <c r="P2" s="74"/>
      <c r="Q2" s="67"/>
      <c r="R2" s="74"/>
      <c r="S2" s="75"/>
      <c r="T2" s="67"/>
      <c r="U2" s="76"/>
      <c r="V2" s="67"/>
      <c r="W2" s="67"/>
      <c r="X2" s="67"/>
      <c r="Y2" s="67"/>
      <c r="Z2" s="67"/>
      <c r="AA2" s="67"/>
      <c r="AB2" s="67"/>
      <c r="AC2" s="68"/>
      <c r="AD2" s="68"/>
      <c r="AE2" s="67"/>
      <c r="AF2" s="67"/>
      <c r="AG2" s="67"/>
      <c r="AH2" s="67"/>
      <c r="AI2" s="67"/>
      <c r="AJ2" s="73"/>
      <c r="AK2" s="67"/>
      <c r="AL2" s="67"/>
      <c r="AM2" s="67"/>
      <c r="AN2" s="67"/>
      <c r="AO2" s="67"/>
      <c r="AP2" s="67"/>
      <c r="AQ2" s="67"/>
      <c r="AR2" s="67"/>
      <c r="AS2" s="67"/>
      <c r="AT2" s="67"/>
      <c r="AU2" s="67"/>
      <c r="AV2" s="67"/>
      <c r="AW2" s="67"/>
      <c r="AX2" s="67"/>
      <c r="AY2" s="67"/>
      <c r="AZ2" s="67"/>
      <c r="BA2" s="67"/>
      <c r="BB2" s="67"/>
      <c r="BC2" s="67"/>
      <c r="BD2" s="67"/>
      <c r="BE2" s="67"/>
      <c r="BF2" s="77"/>
      <c r="BG2" s="77"/>
      <c r="BH2" s="77"/>
      <c r="BI2" s="67"/>
      <c r="BJ2" s="67"/>
      <c r="BK2" s="67"/>
      <c r="BL2" s="67"/>
      <c r="BM2" s="67" t="s">
        <v>2841</v>
      </c>
      <c r="BN2" s="67"/>
      <c r="BO2" s="67"/>
      <c r="BP2" s="67"/>
    </row>
    <row r="3" ht="227.5" spans="1:68">
      <c r="A3" s="69" t="s">
        <v>2842</v>
      </c>
      <c r="B3" s="67"/>
      <c r="C3" s="67"/>
      <c r="D3" s="67"/>
      <c r="E3" s="68"/>
      <c r="F3" s="67"/>
      <c r="G3" s="67"/>
      <c r="H3" s="67"/>
      <c r="I3" s="67"/>
      <c r="J3" s="67"/>
      <c r="K3" s="67"/>
      <c r="L3" s="67"/>
      <c r="M3" s="67"/>
      <c r="N3" s="73"/>
      <c r="O3" s="74"/>
      <c r="P3" s="74"/>
      <c r="Q3" s="67"/>
      <c r="R3" s="74"/>
      <c r="S3" s="75"/>
      <c r="T3" s="67"/>
      <c r="U3" s="76"/>
      <c r="V3" s="67"/>
      <c r="W3" s="67"/>
      <c r="X3" s="67"/>
      <c r="Y3" s="67"/>
      <c r="Z3" s="67"/>
      <c r="AA3" s="67"/>
      <c r="AB3" s="67"/>
      <c r="AC3" s="68"/>
      <c r="AD3" s="68"/>
      <c r="AE3" s="67"/>
      <c r="AF3" s="67"/>
      <c r="AG3" s="67"/>
      <c r="AH3" s="67"/>
      <c r="AI3" s="67"/>
      <c r="AJ3" s="73"/>
      <c r="AK3" s="67"/>
      <c r="AL3" s="67"/>
      <c r="AM3" s="67"/>
      <c r="AN3" s="67"/>
      <c r="AO3" s="67"/>
      <c r="AP3" s="67"/>
      <c r="AQ3" s="67"/>
      <c r="AR3" s="67"/>
      <c r="AS3" s="67"/>
      <c r="AT3" s="67"/>
      <c r="AU3" s="67"/>
      <c r="AV3" s="67"/>
      <c r="AW3" s="67"/>
      <c r="AX3" s="67"/>
      <c r="AY3" s="67"/>
      <c r="AZ3" s="67"/>
      <c r="BA3" s="67"/>
      <c r="BB3" s="67"/>
      <c r="BC3" s="67"/>
      <c r="BD3" s="67"/>
      <c r="BE3" s="67"/>
      <c r="BF3" s="77"/>
      <c r="BG3" s="77"/>
      <c r="BH3" s="77"/>
      <c r="BI3" s="67"/>
      <c r="BJ3" s="67"/>
      <c r="BK3" s="67"/>
      <c r="BL3" s="67"/>
      <c r="BM3" s="67"/>
      <c r="BN3" s="67"/>
      <c r="BO3" s="67"/>
      <c r="BP3" s="67"/>
    </row>
    <row r="4" ht="75.95" customHeight="1" spans="1:68">
      <c r="A4" s="67" t="s">
        <v>2843</v>
      </c>
      <c r="B4" s="67" t="s">
        <v>2844</v>
      </c>
      <c r="C4" s="67" t="s">
        <v>2845</v>
      </c>
      <c r="D4" s="67" t="s">
        <v>2846</v>
      </c>
      <c r="E4" s="67" t="s">
        <v>2847</v>
      </c>
      <c r="F4" s="67" t="s">
        <v>2848</v>
      </c>
      <c r="G4" s="67" t="s">
        <v>2849</v>
      </c>
      <c r="H4" s="67" t="s">
        <v>2850</v>
      </c>
      <c r="I4" s="67" t="s">
        <v>2851</v>
      </c>
      <c r="J4" s="67" t="s">
        <v>2852</v>
      </c>
      <c r="K4" s="67" t="s">
        <v>2853</v>
      </c>
      <c r="L4" s="67" t="s">
        <v>2854</v>
      </c>
      <c r="M4" s="67" t="s">
        <v>2855</v>
      </c>
      <c r="N4" s="67" t="s">
        <v>2856</v>
      </c>
      <c r="O4" s="67" t="s">
        <v>2857</v>
      </c>
      <c r="P4" s="67" t="s">
        <v>2858</v>
      </c>
      <c r="Q4" s="67" t="s">
        <v>2859</v>
      </c>
      <c r="R4" s="67" t="s">
        <v>2860</v>
      </c>
      <c r="S4" s="67" t="s">
        <v>2861</v>
      </c>
      <c r="T4" s="67" t="s">
        <v>2862</v>
      </c>
      <c r="U4" s="67" t="s">
        <v>2863</v>
      </c>
      <c r="V4" s="67" t="s">
        <v>2864</v>
      </c>
      <c r="W4" s="67" t="s">
        <v>2865</v>
      </c>
      <c r="X4" s="67" t="s">
        <v>2866</v>
      </c>
      <c r="Y4" s="67" t="s">
        <v>2867</v>
      </c>
      <c r="Z4" s="67" t="s">
        <v>2868</v>
      </c>
      <c r="AA4" s="67" t="s">
        <v>2869</v>
      </c>
      <c r="AB4" s="67" t="s">
        <v>2870</v>
      </c>
      <c r="AC4" s="67" t="s">
        <v>2871</v>
      </c>
      <c r="AD4" s="67" t="s">
        <v>2872</v>
      </c>
      <c r="AE4" s="67" t="s">
        <v>2873</v>
      </c>
      <c r="AF4" s="67" t="s">
        <v>2874</v>
      </c>
      <c r="AG4" s="67" t="s">
        <v>2875</v>
      </c>
      <c r="AH4" s="67" t="s">
        <v>2876</v>
      </c>
      <c r="AI4" s="67" t="s">
        <v>2877</v>
      </c>
      <c r="AJ4" s="67" t="s">
        <v>2878</v>
      </c>
      <c r="AK4" s="67" t="s">
        <v>2879</v>
      </c>
      <c r="AL4" s="67" t="s">
        <v>2880</v>
      </c>
      <c r="AM4" s="67" t="s">
        <v>2881</v>
      </c>
      <c r="AN4" s="67" t="s">
        <v>2882</v>
      </c>
      <c r="AO4" s="67" t="s">
        <v>2883</v>
      </c>
      <c r="AP4" s="67" t="s">
        <v>2884</v>
      </c>
      <c r="AQ4" s="67" t="s">
        <v>2885</v>
      </c>
      <c r="AR4" s="67" t="s">
        <v>2886</v>
      </c>
      <c r="AS4" s="67" t="s">
        <v>2887</v>
      </c>
      <c r="AT4" s="67" t="s">
        <v>2888</v>
      </c>
      <c r="AU4" s="67" t="s">
        <v>2889</v>
      </c>
      <c r="AV4" s="67" t="s">
        <v>2890</v>
      </c>
      <c r="AW4" s="67" t="s">
        <v>2891</v>
      </c>
      <c r="AX4" s="67" t="s">
        <v>2892</v>
      </c>
      <c r="AY4" s="67" t="s">
        <v>2893</v>
      </c>
      <c r="AZ4" s="67" t="s">
        <v>2894</v>
      </c>
      <c r="BA4" s="67" t="s">
        <v>2895</v>
      </c>
      <c r="BB4" s="67" t="s">
        <v>2896</v>
      </c>
      <c r="BC4" s="67" t="s">
        <v>2897</v>
      </c>
      <c r="BD4" s="67" t="s">
        <v>2898</v>
      </c>
      <c r="BE4" s="67" t="s">
        <v>2899</v>
      </c>
      <c r="BF4" s="67" t="s">
        <v>2900</v>
      </c>
      <c r="BG4" s="67" t="s">
        <v>2901</v>
      </c>
      <c r="BH4" s="67" t="s">
        <v>2902</v>
      </c>
      <c r="BI4" s="67" t="s">
        <v>2903</v>
      </c>
      <c r="BJ4" s="67" t="s">
        <v>2904</v>
      </c>
      <c r="BK4" s="67" t="s">
        <v>2905</v>
      </c>
      <c r="BL4" s="67" t="s">
        <v>2906</v>
      </c>
      <c r="BM4" s="67" t="s">
        <v>2907</v>
      </c>
      <c r="BN4" s="67" t="s">
        <v>2908</v>
      </c>
      <c r="BO4" s="67" t="s">
        <v>2909</v>
      </c>
      <c r="BP4" s="67" t="s">
        <v>2910</v>
      </c>
    </row>
    <row r="5" ht="78.6" customHeight="1" spans="1:68">
      <c r="A5" s="70" t="s">
        <v>2911</v>
      </c>
      <c r="B5" s="71" t="s">
        <v>2912</v>
      </c>
      <c r="C5" s="71" t="s">
        <v>2913</v>
      </c>
      <c r="D5" s="71" t="s">
        <v>2914</v>
      </c>
      <c r="E5" s="71" t="s">
        <v>2915</v>
      </c>
      <c r="F5" s="71" t="s">
        <v>2916</v>
      </c>
      <c r="G5" s="71" t="s">
        <v>2917</v>
      </c>
      <c r="H5" s="70" t="s">
        <v>2918</v>
      </c>
      <c r="I5" s="70" t="s">
        <v>2919</v>
      </c>
      <c r="J5" s="70" t="s">
        <v>2920</v>
      </c>
      <c r="K5" s="70" t="s">
        <v>2921</v>
      </c>
      <c r="L5" s="70" t="s">
        <v>2922</v>
      </c>
      <c r="M5" s="70" t="s">
        <v>2923</v>
      </c>
      <c r="N5" s="70" t="s">
        <v>2924</v>
      </c>
      <c r="O5" s="70" t="s">
        <v>2925</v>
      </c>
      <c r="P5" s="70" t="s">
        <v>2926</v>
      </c>
      <c r="Q5" s="70" t="s">
        <v>2927</v>
      </c>
      <c r="R5" s="70" t="s">
        <v>2928</v>
      </c>
      <c r="S5" s="70" t="s">
        <v>2929</v>
      </c>
      <c r="T5" s="70" t="s">
        <v>2930</v>
      </c>
      <c r="U5" s="70" t="s">
        <v>2931</v>
      </c>
      <c r="V5" s="70" t="s">
        <v>2932</v>
      </c>
      <c r="W5" s="70" t="s">
        <v>2933</v>
      </c>
      <c r="X5" s="70" t="s">
        <v>2934</v>
      </c>
      <c r="Y5" s="70" t="s">
        <v>2935</v>
      </c>
      <c r="Z5" s="70" t="s">
        <v>2936</v>
      </c>
      <c r="AA5" s="70" t="s">
        <v>2937</v>
      </c>
      <c r="AB5" s="70" t="s">
        <v>2938</v>
      </c>
      <c r="AC5" s="70" t="s">
        <v>2804</v>
      </c>
      <c r="AD5" s="70" t="s">
        <v>2939</v>
      </c>
      <c r="AE5" s="70" t="s">
        <v>2940</v>
      </c>
      <c r="AF5" s="70" t="s">
        <v>2941</v>
      </c>
      <c r="AG5" s="70" t="s">
        <v>715</v>
      </c>
      <c r="AH5" s="70" t="s">
        <v>2942</v>
      </c>
      <c r="AI5" s="70" t="s">
        <v>2943</v>
      </c>
      <c r="AJ5" s="70" t="s">
        <v>2944</v>
      </c>
      <c r="AK5" s="70" t="s">
        <v>2945</v>
      </c>
      <c r="AL5" s="70" t="s">
        <v>2946</v>
      </c>
      <c r="AM5" s="70" t="s">
        <v>2947</v>
      </c>
      <c r="AN5" s="70" t="s">
        <v>2948</v>
      </c>
      <c r="AO5" s="70" t="s">
        <v>2949</v>
      </c>
      <c r="AP5" s="70" t="s">
        <v>2950</v>
      </c>
      <c r="AQ5" s="70" t="s">
        <v>2951</v>
      </c>
      <c r="AR5" s="70" t="s">
        <v>2952</v>
      </c>
      <c r="AS5" s="71" t="s">
        <v>2953</v>
      </c>
      <c r="AT5" s="70" t="s">
        <v>2954</v>
      </c>
      <c r="AU5" s="70" t="s">
        <v>2955</v>
      </c>
      <c r="AV5" s="70" t="s">
        <v>2956</v>
      </c>
      <c r="AW5" s="70" t="s">
        <v>2957</v>
      </c>
      <c r="AX5" s="70" t="s">
        <v>2958</v>
      </c>
      <c r="AY5" s="70" t="s">
        <v>2959</v>
      </c>
      <c r="AZ5" s="70" t="s">
        <v>2960</v>
      </c>
      <c r="BA5" s="70" t="s">
        <v>2961</v>
      </c>
      <c r="BB5" s="70" t="s">
        <v>2962</v>
      </c>
      <c r="BC5" s="70" t="s">
        <v>2963</v>
      </c>
      <c r="BD5" s="70" t="s">
        <v>2964</v>
      </c>
      <c r="BE5" s="70" t="s">
        <v>2965</v>
      </c>
      <c r="BF5" s="70" t="s">
        <v>2966</v>
      </c>
      <c r="BG5" s="70" t="s">
        <v>2967</v>
      </c>
      <c r="BH5" s="70" t="s">
        <v>2968</v>
      </c>
      <c r="BI5" s="70" t="s">
        <v>2969</v>
      </c>
      <c r="BJ5" s="70" t="s">
        <v>2970</v>
      </c>
      <c r="BK5" s="70" t="s">
        <v>2971</v>
      </c>
      <c r="BL5" s="70" t="s">
        <v>2972</v>
      </c>
      <c r="BM5" s="70" t="s">
        <v>2911</v>
      </c>
      <c r="BN5" s="70" t="s">
        <v>2973</v>
      </c>
      <c r="BO5" s="70" t="s">
        <v>2974</v>
      </c>
      <c r="BP5" s="70" t="s">
        <v>2975</v>
      </c>
    </row>
    <row r="6" ht="409.5" spans="1:68">
      <c r="A6" s="72" t="s">
        <v>2976</v>
      </c>
      <c r="B6" s="72" t="s">
        <v>2820</v>
      </c>
      <c r="C6" s="72" t="s">
        <v>2977</v>
      </c>
      <c r="D6" s="72" t="s">
        <v>2978</v>
      </c>
      <c r="E6" s="68" t="s">
        <v>2979</v>
      </c>
      <c r="F6" s="72" t="s">
        <v>2980</v>
      </c>
      <c r="G6" s="72" t="s">
        <v>2981</v>
      </c>
      <c r="H6" s="67"/>
      <c r="I6" s="67"/>
      <c r="J6" s="72" t="s">
        <v>2982</v>
      </c>
      <c r="K6" s="72" t="s">
        <v>2983</v>
      </c>
      <c r="L6" s="72" t="s">
        <v>2984</v>
      </c>
      <c r="M6" s="72" t="s">
        <v>2985</v>
      </c>
      <c r="N6" s="73"/>
      <c r="O6" s="74"/>
      <c r="P6" s="75">
        <v>2537.11</v>
      </c>
      <c r="Q6" s="72" t="s">
        <v>2986</v>
      </c>
      <c r="R6" s="75">
        <v>2537.11</v>
      </c>
      <c r="S6" s="75"/>
      <c r="T6" s="72" t="s">
        <v>2987</v>
      </c>
      <c r="U6" s="76"/>
      <c r="V6" s="72" t="s">
        <v>2988</v>
      </c>
      <c r="W6" s="72" t="s">
        <v>2989</v>
      </c>
      <c r="X6" s="72" t="s">
        <v>2395</v>
      </c>
      <c r="Y6" s="72" t="s">
        <v>2990</v>
      </c>
      <c r="Z6" s="72" t="s">
        <v>2820</v>
      </c>
      <c r="AA6" s="72" t="s">
        <v>2986</v>
      </c>
      <c r="AB6" s="72" t="s">
        <v>2986</v>
      </c>
      <c r="AC6" s="68" t="s">
        <v>2991</v>
      </c>
      <c r="AD6" s="68" t="s">
        <v>2992</v>
      </c>
      <c r="AE6" s="72" t="s">
        <v>2993</v>
      </c>
      <c r="AF6" s="72" t="s">
        <v>2994</v>
      </c>
      <c r="AG6" s="72" t="s">
        <v>2995</v>
      </c>
      <c r="AH6" s="67"/>
      <c r="AI6" s="67"/>
      <c r="AJ6" s="73"/>
      <c r="AK6" s="67"/>
      <c r="AL6" s="67"/>
      <c r="AM6" s="72" t="s">
        <v>2996</v>
      </c>
      <c r="AN6" s="72" t="s">
        <v>2997</v>
      </c>
      <c r="AO6" s="72" t="s">
        <v>2998</v>
      </c>
      <c r="AP6" s="72" t="s">
        <v>2999</v>
      </c>
      <c r="AQ6" s="72" t="s">
        <v>3000</v>
      </c>
      <c r="AR6" s="72" t="s">
        <v>3001</v>
      </c>
      <c r="AS6" s="72" t="s">
        <v>3002</v>
      </c>
      <c r="AT6" s="72" t="s">
        <v>3003</v>
      </c>
      <c r="AU6" s="72" t="s">
        <v>3004</v>
      </c>
      <c r="AV6" s="72" t="s">
        <v>787</v>
      </c>
      <c r="AW6" s="72" t="s">
        <v>787</v>
      </c>
      <c r="AX6" s="72" t="s">
        <v>3005</v>
      </c>
      <c r="AY6" s="72" t="s">
        <v>3006</v>
      </c>
      <c r="AZ6" s="72" t="s">
        <v>3007</v>
      </c>
      <c r="BA6" s="72" t="s">
        <v>3004</v>
      </c>
      <c r="BB6" s="67"/>
      <c r="BC6" s="72" t="s">
        <v>3008</v>
      </c>
      <c r="BD6" s="72" t="s">
        <v>2996</v>
      </c>
      <c r="BE6" s="72" t="s">
        <v>2997</v>
      </c>
      <c r="BF6" s="77" t="s">
        <v>3009</v>
      </c>
      <c r="BG6" s="77" t="s">
        <v>3010</v>
      </c>
      <c r="BH6" s="77" t="s">
        <v>3011</v>
      </c>
      <c r="BI6" s="72" t="s">
        <v>3012</v>
      </c>
      <c r="BJ6" s="72" t="s">
        <v>3013</v>
      </c>
      <c r="BK6" s="72" t="s">
        <v>3014</v>
      </c>
      <c r="BL6" s="72" t="s">
        <v>3015</v>
      </c>
      <c r="BM6" s="72" t="s">
        <v>3016</v>
      </c>
      <c r="BN6" s="72" t="s">
        <v>3017</v>
      </c>
      <c r="BO6" s="72" t="s">
        <v>3018</v>
      </c>
      <c r="BP6" s="72" t="s">
        <v>3018</v>
      </c>
    </row>
    <row r="7" ht="241.5" customHeight="1" spans="1:68">
      <c r="A7" s="67"/>
      <c r="B7" s="67"/>
      <c r="C7" s="67"/>
      <c r="D7" s="67"/>
      <c r="E7" s="68"/>
      <c r="F7" s="67"/>
      <c r="G7" s="67"/>
      <c r="H7" s="67"/>
      <c r="I7" s="67"/>
      <c r="J7" s="67"/>
      <c r="K7" s="67"/>
      <c r="L7" s="67"/>
      <c r="M7" s="67"/>
      <c r="N7" s="73"/>
      <c r="O7" s="74"/>
      <c r="P7" s="74"/>
      <c r="Q7" s="67"/>
      <c r="R7" s="74"/>
      <c r="S7" s="75"/>
      <c r="T7" s="67"/>
      <c r="U7" s="76"/>
      <c r="V7" s="67"/>
      <c r="W7" s="67"/>
      <c r="X7" s="67"/>
      <c r="Y7" s="67"/>
      <c r="Z7" s="67"/>
      <c r="AA7" s="67"/>
      <c r="AB7" s="67"/>
      <c r="AC7" s="68"/>
      <c r="AD7" s="68"/>
      <c r="AE7" s="67"/>
      <c r="AF7" s="67"/>
      <c r="AG7" s="67"/>
      <c r="AH7" s="67"/>
      <c r="AI7" s="67"/>
      <c r="AJ7" s="73"/>
      <c r="AK7" s="67"/>
      <c r="AL7" s="67"/>
      <c r="AM7" s="67"/>
      <c r="AN7" s="67"/>
      <c r="AO7" s="67"/>
      <c r="AP7" s="67"/>
      <c r="AQ7" s="67"/>
      <c r="AR7" s="67"/>
      <c r="AS7" s="67"/>
      <c r="AT7" s="67"/>
      <c r="AU7" s="67"/>
      <c r="AV7" s="67"/>
      <c r="AW7" s="67"/>
      <c r="AX7" s="67"/>
      <c r="AY7" s="67"/>
      <c r="AZ7" s="67"/>
      <c r="BA7" s="67"/>
      <c r="BB7" s="67"/>
      <c r="BC7" s="67"/>
      <c r="BD7" s="67"/>
      <c r="BE7" s="67"/>
      <c r="BF7" s="77"/>
      <c r="BG7" s="77"/>
      <c r="BH7" s="77"/>
      <c r="BI7" s="67"/>
      <c r="BJ7" s="67"/>
      <c r="BK7" s="67"/>
      <c r="BL7" s="67"/>
      <c r="BM7" s="72" t="s">
        <v>3019</v>
      </c>
      <c r="BN7" s="72" t="s">
        <v>3020</v>
      </c>
      <c r="BO7" s="72" t="s">
        <v>3021</v>
      </c>
      <c r="BP7" s="72" t="s">
        <v>3021</v>
      </c>
    </row>
    <row r="8" ht="225.95" customHeight="1" spans="1:68">
      <c r="A8" s="72" t="s">
        <v>3022</v>
      </c>
      <c r="B8" s="72" t="s">
        <v>3023</v>
      </c>
      <c r="C8" s="72" t="s">
        <v>3024</v>
      </c>
      <c r="D8" s="72" t="s">
        <v>2978</v>
      </c>
      <c r="E8" s="68" t="s">
        <v>2979</v>
      </c>
      <c r="F8" s="72" t="s">
        <v>2980</v>
      </c>
      <c r="G8" s="72" t="s">
        <v>2981</v>
      </c>
      <c r="H8" s="67"/>
      <c r="I8" s="67"/>
      <c r="J8" s="72" t="s">
        <v>2982</v>
      </c>
      <c r="K8" s="72" t="s">
        <v>2983</v>
      </c>
      <c r="L8" s="72" t="s">
        <v>2984</v>
      </c>
      <c r="M8" s="72" t="s">
        <v>2985</v>
      </c>
      <c r="N8" s="73"/>
      <c r="O8" s="74"/>
      <c r="P8" s="75">
        <v>2537.11</v>
      </c>
      <c r="Q8" s="72" t="s">
        <v>2986</v>
      </c>
      <c r="R8" s="74"/>
      <c r="S8" s="75"/>
      <c r="T8" s="72" t="s">
        <v>2987</v>
      </c>
      <c r="U8" s="76"/>
      <c r="V8" s="72" t="s">
        <v>2988</v>
      </c>
      <c r="W8" s="72" t="s">
        <v>2989</v>
      </c>
      <c r="X8" s="72" t="s">
        <v>2395</v>
      </c>
      <c r="Y8" s="72" t="s">
        <v>2990</v>
      </c>
      <c r="Z8" s="72" t="s">
        <v>3023</v>
      </c>
      <c r="AA8" s="72" t="s">
        <v>2986</v>
      </c>
      <c r="AB8" s="72" t="s">
        <v>2986</v>
      </c>
      <c r="AC8" s="68" t="s">
        <v>3025</v>
      </c>
      <c r="AD8" s="68" t="s">
        <v>2992</v>
      </c>
      <c r="AE8" s="72" t="s">
        <v>2993</v>
      </c>
      <c r="AF8" s="72" t="s">
        <v>2994</v>
      </c>
      <c r="AG8" s="72" t="s">
        <v>2995</v>
      </c>
      <c r="AH8" s="67"/>
      <c r="AI8" s="67"/>
      <c r="AJ8" s="73"/>
      <c r="AK8" s="67"/>
      <c r="AL8" s="67"/>
      <c r="AM8" s="72" t="s">
        <v>2996</v>
      </c>
      <c r="AN8" s="72" t="s">
        <v>2997</v>
      </c>
      <c r="AO8" s="72" t="s">
        <v>2998</v>
      </c>
      <c r="AP8" s="72" t="s">
        <v>2999</v>
      </c>
      <c r="AQ8" s="72" t="s">
        <v>3026</v>
      </c>
      <c r="AR8" s="72" t="s">
        <v>3027</v>
      </c>
      <c r="AS8" s="72" t="s">
        <v>3002</v>
      </c>
      <c r="AT8" s="72" t="s">
        <v>3003</v>
      </c>
      <c r="AU8" s="72" t="s">
        <v>3004</v>
      </c>
      <c r="AV8" s="72" t="s">
        <v>787</v>
      </c>
      <c r="AW8" s="72" t="s">
        <v>787</v>
      </c>
      <c r="AX8" s="72" t="s">
        <v>2986</v>
      </c>
      <c r="AY8" s="72" t="s">
        <v>2986</v>
      </c>
      <c r="AZ8" s="72" t="s">
        <v>3007</v>
      </c>
      <c r="BA8" s="72" t="s">
        <v>3004</v>
      </c>
      <c r="BB8" s="67"/>
      <c r="BC8" s="72" t="s">
        <v>3008</v>
      </c>
      <c r="BD8" s="72" t="s">
        <v>2996</v>
      </c>
      <c r="BE8" s="72" t="s">
        <v>2997</v>
      </c>
      <c r="BF8" s="77"/>
      <c r="BG8" s="77" t="s">
        <v>3028</v>
      </c>
      <c r="BH8" s="77" t="s">
        <v>3029</v>
      </c>
      <c r="BI8" s="67"/>
      <c r="BJ8" s="67"/>
      <c r="BK8" s="72" t="s">
        <v>3030</v>
      </c>
      <c r="BL8" s="72" t="s">
        <v>3015</v>
      </c>
      <c r="BM8" s="72" t="s">
        <v>3031</v>
      </c>
      <c r="BN8" s="72" t="s">
        <v>3017</v>
      </c>
      <c r="BO8" s="72" t="s">
        <v>3018</v>
      </c>
      <c r="BP8" s="72" t="s">
        <v>3018</v>
      </c>
    </row>
    <row r="9" ht="56" spans="1:68">
      <c r="A9" s="67"/>
      <c r="B9" s="67"/>
      <c r="C9" s="67"/>
      <c r="D9" s="67"/>
      <c r="E9" s="68"/>
      <c r="F9" s="67"/>
      <c r="G9" s="67"/>
      <c r="H9" s="67"/>
      <c r="I9" s="67"/>
      <c r="J9" s="67"/>
      <c r="K9" s="67"/>
      <c r="L9" s="67"/>
      <c r="M9" s="67"/>
      <c r="N9" s="73"/>
      <c r="O9" s="74"/>
      <c r="P9" s="74"/>
      <c r="Q9" s="67"/>
      <c r="R9" s="74"/>
      <c r="S9" s="75"/>
      <c r="T9" s="67"/>
      <c r="U9" s="76"/>
      <c r="V9" s="67"/>
      <c r="W9" s="67"/>
      <c r="X9" s="67"/>
      <c r="Y9" s="67"/>
      <c r="Z9" s="67"/>
      <c r="AA9" s="67"/>
      <c r="AB9" s="67"/>
      <c r="AC9" s="68"/>
      <c r="AD9" s="68"/>
      <c r="AE9" s="67"/>
      <c r="AF9" s="67"/>
      <c r="AG9" s="67"/>
      <c r="AH9" s="67"/>
      <c r="AI9" s="67"/>
      <c r="AJ9" s="73"/>
      <c r="AK9" s="67"/>
      <c r="AL9" s="67"/>
      <c r="AM9" s="67"/>
      <c r="AN9" s="67"/>
      <c r="AO9" s="67"/>
      <c r="AP9" s="67"/>
      <c r="AQ9" s="67"/>
      <c r="AR9" s="67"/>
      <c r="AS9" s="67"/>
      <c r="AT9" s="67"/>
      <c r="AU9" s="67"/>
      <c r="AV9" s="67"/>
      <c r="AW9" s="67"/>
      <c r="AX9" s="67"/>
      <c r="AY9" s="67"/>
      <c r="AZ9" s="67"/>
      <c r="BA9" s="67"/>
      <c r="BB9" s="67"/>
      <c r="BC9" s="67"/>
      <c r="BD9" s="67"/>
      <c r="BE9" s="67"/>
      <c r="BF9" s="77"/>
      <c r="BG9" s="77"/>
      <c r="BH9" s="77"/>
      <c r="BI9" s="67"/>
      <c r="BJ9" s="67"/>
      <c r="BK9" s="67"/>
      <c r="BL9" s="67"/>
      <c r="BM9" s="72" t="s">
        <v>3032</v>
      </c>
      <c r="BN9" s="72" t="s">
        <v>3020</v>
      </c>
      <c r="BO9" s="72" t="s">
        <v>3021</v>
      </c>
      <c r="BP9" s="72" t="s">
        <v>3021</v>
      </c>
    </row>
    <row r="10" ht="70" spans="1:68">
      <c r="A10" s="72" t="s">
        <v>3033</v>
      </c>
      <c r="B10" s="72" t="s">
        <v>3034</v>
      </c>
      <c r="C10" s="72" t="s">
        <v>3035</v>
      </c>
      <c r="D10" s="72" t="s">
        <v>3036</v>
      </c>
      <c r="E10" s="68" t="s">
        <v>3037</v>
      </c>
      <c r="F10" s="72" t="s">
        <v>3038</v>
      </c>
      <c r="G10" s="72" t="s">
        <v>2981</v>
      </c>
      <c r="H10" s="67"/>
      <c r="I10" s="67"/>
      <c r="J10" s="72" t="s">
        <v>2982</v>
      </c>
      <c r="K10" s="72" t="s">
        <v>2983</v>
      </c>
      <c r="L10" s="72" t="s">
        <v>2984</v>
      </c>
      <c r="M10" s="72" t="s">
        <v>2985</v>
      </c>
      <c r="N10" s="73">
        <v>1</v>
      </c>
      <c r="O10" s="75">
        <v>0.94</v>
      </c>
      <c r="P10" s="75">
        <v>1</v>
      </c>
      <c r="Q10" s="72" t="s">
        <v>3039</v>
      </c>
      <c r="R10" s="74"/>
      <c r="S10" s="75">
        <v>0.06</v>
      </c>
      <c r="T10" s="72" t="s">
        <v>2987</v>
      </c>
      <c r="U10" s="76"/>
      <c r="V10" s="72" t="s">
        <v>2988</v>
      </c>
      <c r="W10" s="72" t="s">
        <v>2989</v>
      </c>
      <c r="X10" s="72" t="s">
        <v>2395</v>
      </c>
      <c r="Y10" s="72" t="s">
        <v>2990</v>
      </c>
      <c r="Z10" s="72" t="s">
        <v>3034</v>
      </c>
      <c r="AA10" s="72" t="s">
        <v>2986</v>
      </c>
      <c r="AB10" s="72" t="s">
        <v>2986</v>
      </c>
      <c r="AC10" s="68" t="s">
        <v>3040</v>
      </c>
      <c r="AD10" s="68" t="s">
        <v>3041</v>
      </c>
      <c r="AE10" s="72" t="s">
        <v>2996</v>
      </c>
      <c r="AF10" s="72" t="s">
        <v>2997</v>
      </c>
      <c r="AG10" s="72" t="s">
        <v>2995</v>
      </c>
      <c r="AH10" s="72" t="s">
        <v>3042</v>
      </c>
      <c r="AI10" s="72" t="s">
        <v>3043</v>
      </c>
      <c r="AJ10" s="73"/>
      <c r="AK10" s="67"/>
      <c r="AL10" s="67"/>
      <c r="AM10" s="72" t="s">
        <v>2996</v>
      </c>
      <c r="AN10" s="72" t="s">
        <v>2997</v>
      </c>
      <c r="AO10" s="72" t="s">
        <v>3044</v>
      </c>
      <c r="AP10" s="72" t="s">
        <v>2999</v>
      </c>
      <c r="AQ10" s="72" t="s">
        <v>3026</v>
      </c>
      <c r="AR10" s="72" t="s">
        <v>3027</v>
      </c>
      <c r="AS10" s="72" t="s">
        <v>3045</v>
      </c>
      <c r="AT10" s="72" t="s">
        <v>3046</v>
      </c>
      <c r="AU10" s="72" t="s">
        <v>3047</v>
      </c>
      <c r="AV10" s="72" t="s">
        <v>792</v>
      </c>
      <c r="AW10" s="72" t="s">
        <v>787</v>
      </c>
      <c r="AX10" s="72" t="s">
        <v>3048</v>
      </c>
      <c r="AY10" s="72" t="s">
        <v>3049</v>
      </c>
      <c r="AZ10" s="72" t="s">
        <v>3007</v>
      </c>
      <c r="BA10" s="72" t="s">
        <v>3047</v>
      </c>
      <c r="BB10" s="67"/>
      <c r="BC10" s="72" t="s">
        <v>2986</v>
      </c>
      <c r="BD10" s="72" t="s">
        <v>3012</v>
      </c>
      <c r="BE10" s="72" t="s">
        <v>3013</v>
      </c>
      <c r="BF10" s="77"/>
      <c r="BG10" s="77" t="s">
        <v>3050</v>
      </c>
      <c r="BH10" s="77" t="s">
        <v>3051</v>
      </c>
      <c r="BI10" s="67"/>
      <c r="BJ10" s="67"/>
      <c r="BK10" s="72" t="s">
        <v>3052</v>
      </c>
      <c r="BL10" s="72" t="s">
        <v>3053</v>
      </c>
      <c r="BM10" s="72" t="s">
        <v>3054</v>
      </c>
      <c r="BN10" s="72" t="s">
        <v>3055</v>
      </c>
      <c r="BO10" s="72" t="s">
        <v>3056</v>
      </c>
      <c r="BP10" s="72" t="s">
        <v>3056</v>
      </c>
    </row>
    <row r="11" ht="56" spans="1:68">
      <c r="A11" s="67"/>
      <c r="B11" s="67"/>
      <c r="C11" s="67"/>
      <c r="D11" s="67"/>
      <c r="E11" s="68"/>
      <c r="F11" s="67"/>
      <c r="G11" s="67"/>
      <c r="H11" s="67"/>
      <c r="I11" s="67"/>
      <c r="J11" s="67"/>
      <c r="K11" s="67"/>
      <c r="L11" s="67"/>
      <c r="M11" s="67"/>
      <c r="N11" s="73"/>
      <c r="O11" s="74"/>
      <c r="P11" s="74"/>
      <c r="Q11" s="67"/>
      <c r="R11" s="74"/>
      <c r="S11" s="75"/>
      <c r="T11" s="67"/>
      <c r="U11" s="76"/>
      <c r="V11" s="67"/>
      <c r="W11" s="67"/>
      <c r="X11" s="67"/>
      <c r="Y11" s="67"/>
      <c r="Z11" s="67"/>
      <c r="AA11" s="67"/>
      <c r="AB11" s="67"/>
      <c r="AC11" s="68"/>
      <c r="AD11" s="68"/>
      <c r="AE11" s="67"/>
      <c r="AF11" s="67"/>
      <c r="AG11" s="67"/>
      <c r="AH11" s="67"/>
      <c r="AI11" s="67"/>
      <c r="AJ11" s="73"/>
      <c r="AK11" s="67"/>
      <c r="AL11" s="67"/>
      <c r="AM11" s="67"/>
      <c r="AN11" s="67"/>
      <c r="AO11" s="67"/>
      <c r="AP11" s="67"/>
      <c r="AQ11" s="67"/>
      <c r="AR11" s="67"/>
      <c r="AS11" s="67"/>
      <c r="AT11" s="67"/>
      <c r="AU11" s="67"/>
      <c r="AV11" s="67"/>
      <c r="AW11" s="67"/>
      <c r="AX11" s="67"/>
      <c r="AY11" s="67"/>
      <c r="AZ11" s="67"/>
      <c r="BA11" s="67"/>
      <c r="BB11" s="67"/>
      <c r="BC11" s="67"/>
      <c r="BD11" s="67"/>
      <c r="BE11" s="67"/>
      <c r="BF11" s="77"/>
      <c r="BG11" s="77"/>
      <c r="BH11" s="77"/>
      <c r="BI11" s="67"/>
      <c r="BJ11" s="67"/>
      <c r="BK11" s="67"/>
      <c r="BL11" s="67"/>
      <c r="BM11" s="72" t="s">
        <v>3057</v>
      </c>
      <c r="BN11" s="72" t="s">
        <v>3017</v>
      </c>
      <c r="BO11" s="72" t="s">
        <v>3018</v>
      </c>
      <c r="BP11" s="72" t="s">
        <v>3018</v>
      </c>
    </row>
    <row r="12" ht="21" customHeight="1" spans="1:68">
      <c r="A12" s="72" t="s">
        <v>3058</v>
      </c>
      <c r="B12" s="72" t="s">
        <v>3059</v>
      </c>
      <c r="C12" s="72" t="s">
        <v>3035</v>
      </c>
      <c r="D12" s="72" t="s">
        <v>3060</v>
      </c>
      <c r="E12" s="68" t="s">
        <v>3037</v>
      </c>
      <c r="F12" s="72" t="s">
        <v>3038</v>
      </c>
      <c r="G12" s="72" t="s">
        <v>2981</v>
      </c>
      <c r="H12" s="67"/>
      <c r="I12" s="67"/>
      <c r="J12" s="72" t="s">
        <v>2982</v>
      </c>
      <c r="K12" s="72" t="s">
        <v>2983</v>
      </c>
      <c r="L12" s="72" t="s">
        <v>2984</v>
      </c>
      <c r="M12" s="72" t="s">
        <v>2985</v>
      </c>
      <c r="N12" s="73">
        <v>1</v>
      </c>
      <c r="O12" s="75">
        <v>0.94</v>
      </c>
      <c r="P12" s="75">
        <v>1</v>
      </c>
      <c r="Q12" s="72" t="s">
        <v>3039</v>
      </c>
      <c r="R12" s="74"/>
      <c r="S12" s="75">
        <v>0.06</v>
      </c>
      <c r="T12" s="72" t="s">
        <v>2987</v>
      </c>
      <c r="U12" s="76"/>
      <c r="V12" s="72" t="s">
        <v>2988</v>
      </c>
      <c r="W12" s="72" t="s">
        <v>2989</v>
      </c>
      <c r="X12" s="72" t="s">
        <v>2395</v>
      </c>
      <c r="Y12" s="72" t="s">
        <v>2990</v>
      </c>
      <c r="Z12" s="72" t="s">
        <v>3059</v>
      </c>
      <c r="AA12" s="72" t="s">
        <v>2986</v>
      </c>
      <c r="AB12" s="72" t="s">
        <v>2986</v>
      </c>
      <c r="AC12" s="68" t="s">
        <v>3040</v>
      </c>
      <c r="AD12" s="68" t="s">
        <v>3041</v>
      </c>
      <c r="AE12" s="72" t="s">
        <v>2996</v>
      </c>
      <c r="AF12" s="72" t="s">
        <v>2997</v>
      </c>
      <c r="AG12" s="72" t="s">
        <v>2995</v>
      </c>
      <c r="AH12" s="72" t="s">
        <v>3042</v>
      </c>
      <c r="AI12" s="72" t="s">
        <v>3043</v>
      </c>
      <c r="AJ12" s="73"/>
      <c r="AK12" s="67"/>
      <c r="AL12" s="67"/>
      <c r="AM12" s="72" t="s">
        <v>2996</v>
      </c>
      <c r="AN12" s="72" t="s">
        <v>2997</v>
      </c>
      <c r="AO12" s="72" t="s">
        <v>3044</v>
      </c>
      <c r="AP12" s="72" t="s">
        <v>2999</v>
      </c>
      <c r="AQ12" s="72" t="s">
        <v>3026</v>
      </c>
      <c r="AR12" s="72" t="s">
        <v>3027</v>
      </c>
      <c r="AS12" s="72" t="s">
        <v>3045</v>
      </c>
      <c r="AT12" s="72" t="s">
        <v>3046</v>
      </c>
      <c r="AU12" s="72" t="s">
        <v>3047</v>
      </c>
      <c r="AV12" s="72" t="s">
        <v>792</v>
      </c>
      <c r="AW12" s="72" t="s">
        <v>787</v>
      </c>
      <c r="AX12" s="72" t="s">
        <v>3061</v>
      </c>
      <c r="AY12" s="72" t="s">
        <v>3062</v>
      </c>
      <c r="AZ12" s="72" t="s">
        <v>3007</v>
      </c>
      <c r="BA12" s="72" t="s">
        <v>3047</v>
      </c>
      <c r="BB12" s="67"/>
      <c r="BC12" s="72" t="s">
        <v>2986</v>
      </c>
      <c r="BD12" s="72" t="s">
        <v>3012</v>
      </c>
      <c r="BE12" s="72" t="s">
        <v>3013</v>
      </c>
      <c r="BF12" s="77"/>
      <c r="BG12" s="77" t="s">
        <v>3063</v>
      </c>
      <c r="BH12" s="77" t="s">
        <v>3064</v>
      </c>
      <c r="BI12" s="67"/>
      <c r="BJ12" s="67"/>
      <c r="BK12" s="72" t="s">
        <v>3065</v>
      </c>
      <c r="BL12" s="72" t="s">
        <v>3053</v>
      </c>
      <c r="BM12" s="72" t="s">
        <v>3066</v>
      </c>
      <c r="BN12" s="72" t="s">
        <v>3017</v>
      </c>
      <c r="BO12" s="72" t="s">
        <v>3018</v>
      </c>
      <c r="BP12" s="72" t="s">
        <v>3018</v>
      </c>
    </row>
    <row r="13" ht="206.1" customHeight="1" spans="1:68">
      <c r="A13" s="67"/>
      <c r="B13" s="67"/>
      <c r="C13" s="67"/>
      <c r="D13" s="67"/>
      <c r="E13" s="68"/>
      <c r="F13" s="67"/>
      <c r="G13" s="67"/>
      <c r="H13" s="67"/>
      <c r="I13" s="67"/>
      <c r="J13" s="67"/>
      <c r="K13" s="67"/>
      <c r="L13" s="67"/>
      <c r="M13" s="67"/>
      <c r="N13" s="73"/>
      <c r="O13" s="74"/>
      <c r="P13" s="74"/>
      <c r="Q13" s="67"/>
      <c r="R13" s="74"/>
      <c r="S13" s="75"/>
      <c r="T13" s="67"/>
      <c r="U13" s="76"/>
      <c r="V13" s="67"/>
      <c r="W13" s="67"/>
      <c r="X13" s="67"/>
      <c r="Y13" s="67"/>
      <c r="Z13" s="67"/>
      <c r="AA13" s="67"/>
      <c r="AB13" s="67"/>
      <c r="AC13" s="68"/>
      <c r="AD13" s="68"/>
      <c r="AE13" s="67"/>
      <c r="AF13" s="67"/>
      <c r="AG13" s="67"/>
      <c r="AH13" s="67"/>
      <c r="AI13" s="67"/>
      <c r="AJ13" s="73"/>
      <c r="AK13" s="67"/>
      <c r="AL13" s="67"/>
      <c r="AM13" s="67"/>
      <c r="AN13" s="67"/>
      <c r="AO13" s="67"/>
      <c r="AP13" s="67"/>
      <c r="AQ13" s="67"/>
      <c r="AR13" s="67"/>
      <c r="AS13" s="67"/>
      <c r="AT13" s="67"/>
      <c r="AU13" s="67"/>
      <c r="AV13" s="67"/>
      <c r="AW13" s="67"/>
      <c r="AX13" s="67"/>
      <c r="AY13" s="67"/>
      <c r="AZ13" s="67"/>
      <c r="BA13" s="67"/>
      <c r="BB13" s="67"/>
      <c r="BC13" s="67"/>
      <c r="BD13" s="67"/>
      <c r="BE13" s="67"/>
      <c r="BF13" s="77"/>
      <c r="BG13" s="77"/>
      <c r="BH13" s="77"/>
      <c r="BI13" s="67"/>
      <c r="BJ13" s="67"/>
      <c r="BK13" s="67"/>
      <c r="BL13" s="67"/>
      <c r="BM13" s="72" t="s">
        <v>3067</v>
      </c>
      <c r="BN13" s="72" t="s">
        <v>3055</v>
      </c>
      <c r="BO13" s="72" t="s">
        <v>3056</v>
      </c>
      <c r="BP13" s="72" t="s">
        <v>3056</v>
      </c>
    </row>
    <row r="14" ht="185.45" customHeight="1" spans="1:68">
      <c r="A14" s="72" t="s">
        <v>3068</v>
      </c>
      <c r="B14" s="72" t="s">
        <v>2828</v>
      </c>
      <c r="C14" s="72" t="s">
        <v>2977</v>
      </c>
      <c r="D14" s="72" t="s">
        <v>3069</v>
      </c>
      <c r="E14" s="68" t="s">
        <v>2979</v>
      </c>
      <c r="F14" s="72" t="s">
        <v>2980</v>
      </c>
      <c r="G14" s="72" t="s">
        <v>2981</v>
      </c>
      <c r="H14" s="67"/>
      <c r="I14" s="67"/>
      <c r="J14" s="72" t="s">
        <v>2982</v>
      </c>
      <c r="K14" s="72" t="s">
        <v>2983</v>
      </c>
      <c r="L14" s="72" t="s">
        <v>2984</v>
      </c>
      <c r="M14" s="72" t="s">
        <v>2985</v>
      </c>
      <c r="N14" s="73"/>
      <c r="O14" s="74"/>
      <c r="P14" s="75">
        <v>5285</v>
      </c>
      <c r="Q14" s="72" t="s">
        <v>2986</v>
      </c>
      <c r="R14" s="74"/>
      <c r="S14" s="75"/>
      <c r="T14" s="72" t="s">
        <v>2987</v>
      </c>
      <c r="U14" s="76"/>
      <c r="V14" s="72" t="s">
        <v>2988</v>
      </c>
      <c r="W14" s="72" t="s">
        <v>2989</v>
      </c>
      <c r="X14" s="72" t="s">
        <v>2395</v>
      </c>
      <c r="Y14" s="72" t="s">
        <v>2990</v>
      </c>
      <c r="Z14" s="72" t="s">
        <v>2828</v>
      </c>
      <c r="AA14" s="72" t="s">
        <v>2986</v>
      </c>
      <c r="AB14" s="72" t="s">
        <v>2986</v>
      </c>
      <c r="AC14" s="68" t="s">
        <v>3070</v>
      </c>
      <c r="AD14" s="68" t="s">
        <v>3070</v>
      </c>
      <c r="AE14" s="72" t="s">
        <v>3071</v>
      </c>
      <c r="AF14" s="72" t="s">
        <v>3072</v>
      </c>
      <c r="AG14" s="72" t="s">
        <v>2995</v>
      </c>
      <c r="AH14" s="67"/>
      <c r="AI14" s="67"/>
      <c r="AJ14" s="73"/>
      <c r="AK14" s="67"/>
      <c r="AL14" s="67"/>
      <c r="AM14" s="72" t="s">
        <v>2996</v>
      </c>
      <c r="AN14" s="72" t="s">
        <v>2997</v>
      </c>
      <c r="AO14" s="72" t="s">
        <v>2998</v>
      </c>
      <c r="AP14" s="72" t="s">
        <v>3073</v>
      </c>
      <c r="AQ14" s="72" t="s">
        <v>3000</v>
      </c>
      <c r="AR14" s="72" t="s">
        <v>3001</v>
      </c>
      <c r="AS14" s="72" t="s">
        <v>3074</v>
      </c>
      <c r="AT14" s="72" t="s">
        <v>3075</v>
      </c>
      <c r="AU14" s="72" t="s">
        <v>3076</v>
      </c>
      <c r="AV14" s="72" t="s">
        <v>787</v>
      </c>
      <c r="AW14" s="72" t="s">
        <v>787</v>
      </c>
      <c r="AX14" s="72" t="s">
        <v>3077</v>
      </c>
      <c r="AY14" s="72" t="s">
        <v>3078</v>
      </c>
      <c r="AZ14" s="72" t="s">
        <v>3007</v>
      </c>
      <c r="BA14" s="72" t="s">
        <v>3076</v>
      </c>
      <c r="BB14" s="67"/>
      <c r="BC14" s="72" t="s">
        <v>3079</v>
      </c>
      <c r="BD14" s="72" t="s">
        <v>3080</v>
      </c>
      <c r="BE14" s="72" t="s">
        <v>3081</v>
      </c>
      <c r="BF14" s="77" t="s">
        <v>3082</v>
      </c>
      <c r="BG14" s="77" t="s">
        <v>3083</v>
      </c>
      <c r="BH14" s="77" t="s">
        <v>3084</v>
      </c>
      <c r="BI14" s="72" t="s">
        <v>3012</v>
      </c>
      <c r="BJ14" s="72" t="s">
        <v>3013</v>
      </c>
      <c r="BK14" s="72" t="s">
        <v>3085</v>
      </c>
      <c r="BL14" s="72" t="s">
        <v>3086</v>
      </c>
      <c r="BM14" s="72" t="s">
        <v>3087</v>
      </c>
      <c r="BN14" s="72" t="s">
        <v>3017</v>
      </c>
      <c r="BO14" s="72" t="s">
        <v>3018</v>
      </c>
      <c r="BP14" s="72" t="s">
        <v>3018</v>
      </c>
    </row>
    <row r="15" ht="210.95" customHeight="1" spans="1:68">
      <c r="A15" s="67"/>
      <c r="B15" s="67"/>
      <c r="C15" s="67"/>
      <c r="D15" s="67"/>
      <c r="E15" s="68"/>
      <c r="F15" s="67"/>
      <c r="G15" s="67"/>
      <c r="H15" s="67"/>
      <c r="I15" s="67"/>
      <c r="J15" s="67"/>
      <c r="K15" s="67"/>
      <c r="L15" s="67"/>
      <c r="M15" s="67"/>
      <c r="N15" s="73"/>
      <c r="O15" s="74"/>
      <c r="P15" s="74"/>
      <c r="Q15" s="67"/>
      <c r="R15" s="74"/>
      <c r="S15" s="75"/>
      <c r="T15" s="67"/>
      <c r="U15" s="76"/>
      <c r="V15" s="67"/>
      <c r="W15" s="67"/>
      <c r="X15" s="67"/>
      <c r="Y15" s="67"/>
      <c r="Z15" s="67"/>
      <c r="AA15" s="67"/>
      <c r="AB15" s="67"/>
      <c r="AC15" s="68"/>
      <c r="AD15" s="68"/>
      <c r="AE15" s="67"/>
      <c r="AF15" s="67"/>
      <c r="AG15" s="67"/>
      <c r="AH15" s="67"/>
      <c r="AI15" s="67"/>
      <c r="AJ15" s="73"/>
      <c r="AK15" s="67"/>
      <c r="AL15" s="67"/>
      <c r="AM15" s="67"/>
      <c r="AN15" s="67"/>
      <c r="AO15" s="67"/>
      <c r="AP15" s="67"/>
      <c r="AQ15" s="67"/>
      <c r="AR15" s="67"/>
      <c r="AS15" s="67"/>
      <c r="AT15" s="67"/>
      <c r="AU15" s="67"/>
      <c r="AV15" s="67"/>
      <c r="AW15" s="67"/>
      <c r="AX15" s="67"/>
      <c r="AY15" s="67"/>
      <c r="AZ15" s="67"/>
      <c r="BA15" s="67"/>
      <c r="BB15" s="67"/>
      <c r="BC15" s="67"/>
      <c r="BD15" s="67"/>
      <c r="BE15" s="67"/>
      <c r="BF15" s="77"/>
      <c r="BG15" s="77"/>
      <c r="BH15" s="77"/>
      <c r="BI15" s="67"/>
      <c r="BJ15" s="67"/>
      <c r="BK15" s="67"/>
      <c r="BL15" s="67"/>
      <c r="BM15" s="72" t="s">
        <v>3088</v>
      </c>
      <c r="BN15" s="72" t="s">
        <v>3089</v>
      </c>
      <c r="BO15" s="72" t="s">
        <v>3090</v>
      </c>
      <c r="BP15" s="72" t="s">
        <v>3090</v>
      </c>
    </row>
    <row r="16" ht="96.6" customHeight="1" spans="1:68">
      <c r="A16" s="72" t="s">
        <v>3091</v>
      </c>
      <c r="B16" s="72" t="s">
        <v>3092</v>
      </c>
      <c r="C16" s="72" t="s">
        <v>3024</v>
      </c>
      <c r="D16" s="72" t="s">
        <v>3093</v>
      </c>
      <c r="E16" s="68" t="s">
        <v>2979</v>
      </c>
      <c r="F16" s="72" t="s">
        <v>2980</v>
      </c>
      <c r="G16" s="72" t="s">
        <v>2981</v>
      </c>
      <c r="H16" s="67"/>
      <c r="I16" s="67"/>
      <c r="J16" s="72" t="s">
        <v>2982</v>
      </c>
      <c r="K16" s="72" t="s">
        <v>2983</v>
      </c>
      <c r="L16" s="72" t="s">
        <v>2984</v>
      </c>
      <c r="M16" s="72" t="s">
        <v>2985</v>
      </c>
      <c r="N16" s="73"/>
      <c r="O16" s="74"/>
      <c r="P16" s="75">
        <v>5285</v>
      </c>
      <c r="Q16" s="72" t="s">
        <v>2986</v>
      </c>
      <c r="R16" s="74"/>
      <c r="S16" s="75"/>
      <c r="T16" s="72" t="s">
        <v>2987</v>
      </c>
      <c r="U16" s="76"/>
      <c r="V16" s="72" t="s">
        <v>3094</v>
      </c>
      <c r="W16" s="72" t="s">
        <v>3095</v>
      </c>
      <c r="X16" s="72" t="s">
        <v>2395</v>
      </c>
      <c r="Y16" s="72" t="s">
        <v>2990</v>
      </c>
      <c r="Z16" s="72" t="s">
        <v>3092</v>
      </c>
      <c r="AA16" s="72" t="s">
        <v>2986</v>
      </c>
      <c r="AB16" s="72" t="s">
        <v>2986</v>
      </c>
      <c r="AC16" s="68" t="s">
        <v>3070</v>
      </c>
      <c r="AD16" s="68" t="s">
        <v>3070</v>
      </c>
      <c r="AE16" s="72" t="s">
        <v>3071</v>
      </c>
      <c r="AF16" s="72" t="s">
        <v>3072</v>
      </c>
      <c r="AG16" s="72" t="s">
        <v>2995</v>
      </c>
      <c r="AH16" s="67"/>
      <c r="AI16" s="67"/>
      <c r="AJ16" s="73"/>
      <c r="AK16" s="67"/>
      <c r="AL16" s="67"/>
      <c r="AM16" s="72" t="s">
        <v>2996</v>
      </c>
      <c r="AN16" s="72" t="s">
        <v>2997</v>
      </c>
      <c r="AO16" s="72" t="s">
        <v>3044</v>
      </c>
      <c r="AP16" s="72" t="s">
        <v>2999</v>
      </c>
      <c r="AQ16" s="72" t="s">
        <v>3026</v>
      </c>
      <c r="AR16" s="72" t="s">
        <v>3027</v>
      </c>
      <c r="AS16" s="72" t="s">
        <v>3074</v>
      </c>
      <c r="AT16" s="72" t="s">
        <v>3075</v>
      </c>
      <c r="AU16" s="72" t="s">
        <v>3076</v>
      </c>
      <c r="AV16" s="72" t="s">
        <v>787</v>
      </c>
      <c r="AW16" s="72" t="s">
        <v>787</v>
      </c>
      <c r="AX16" s="72" t="s">
        <v>3096</v>
      </c>
      <c r="AY16" s="72" t="s">
        <v>3097</v>
      </c>
      <c r="AZ16" s="72" t="s">
        <v>3007</v>
      </c>
      <c r="BA16" s="72" t="s">
        <v>3076</v>
      </c>
      <c r="BB16" s="67"/>
      <c r="BC16" s="72" t="s">
        <v>3079</v>
      </c>
      <c r="BD16" s="72" t="s">
        <v>2996</v>
      </c>
      <c r="BE16" s="72" t="s">
        <v>2997</v>
      </c>
      <c r="BF16" s="77"/>
      <c r="BG16" s="77" t="s">
        <v>3098</v>
      </c>
      <c r="BH16" s="77" t="s">
        <v>3099</v>
      </c>
      <c r="BI16" s="67"/>
      <c r="BJ16" s="67"/>
      <c r="BK16" s="72" t="s">
        <v>3100</v>
      </c>
      <c r="BL16" s="72" t="s">
        <v>3086</v>
      </c>
      <c r="BM16" s="72" t="s">
        <v>3101</v>
      </c>
      <c r="BN16" s="72" t="s">
        <v>3017</v>
      </c>
      <c r="BO16" s="72" t="s">
        <v>3018</v>
      </c>
      <c r="BP16" s="72" t="s">
        <v>3018</v>
      </c>
    </row>
    <row r="17" ht="42" spans="1:68">
      <c r="A17" s="67"/>
      <c r="B17" s="67"/>
      <c r="C17" s="67"/>
      <c r="D17" s="67"/>
      <c r="E17" s="68"/>
      <c r="F17" s="67"/>
      <c r="G17" s="67"/>
      <c r="H17" s="67"/>
      <c r="I17" s="67"/>
      <c r="J17" s="67"/>
      <c r="K17" s="67"/>
      <c r="L17" s="67"/>
      <c r="M17" s="67"/>
      <c r="N17" s="73"/>
      <c r="O17" s="74"/>
      <c r="P17" s="74"/>
      <c r="Q17" s="67"/>
      <c r="R17" s="74"/>
      <c r="S17" s="75"/>
      <c r="T17" s="67"/>
      <c r="U17" s="76"/>
      <c r="V17" s="67"/>
      <c r="W17" s="67"/>
      <c r="X17" s="67"/>
      <c r="Y17" s="67"/>
      <c r="Z17" s="67"/>
      <c r="AA17" s="67"/>
      <c r="AB17" s="67"/>
      <c r="AC17" s="68"/>
      <c r="AD17" s="68"/>
      <c r="AE17" s="67"/>
      <c r="AF17" s="67"/>
      <c r="AG17" s="67"/>
      <c r="AH17" s="67"/>
      <c r="AI17" s="67"/>
      <c r="AJ17" s="73"/>
      <c r="AK17" s="67"/>
      <c r="AL17" s="67"/>
      <c r="AM17" s="67"/>
      <c r="AN17" s="67"/>
      <c r="AO17" s="67"/>
      <c r="AP17" s="67"/>
      <c r="AQ17" s="67"/>
      <c r="AR17" s="67"/>
      <c r="AS17" s="67"/>
      <c r="AT17" s="67"/>
      <c r="AU17" s="67"/>
      <c r="AV17" s="67"/>
      <c r="AW17" s="67"/>
      <c r="AX17" s="67"/>
      <c r="AY17" s="67"/>
      <c r="AZ17" s="67"/>
      <c r="BA17" s="67"/>
      <c r="BB17" s="67"/>
      <c r="BC17" s="67"/>
      <c r="BD17" s="67"/>
      <c r="BE17" s="67"/>
      <c r="BF17" s="77"/>
      <c r="BG17" s="77"/>
      <c r="BH17" s="77"/>
      <c r="BI17" s="67"/>
      <c r="BJ17" s="67"/>
      <c r="BK17" s="67"/>
      <c r="BL17" s="67"/>
      <c r="BM17" s="72" t="s">
        <v>3102</v>
      </c>
      <c r="BN17" s="72" t="s">
        <v>3089</v>
      </c>
      <c r="BO17" s="72" t="s">
        <v>3090</v>
      </c>
      <c r="BP17" s="72" t="s">
        <v>3090</v>
      </c>
    </row>
    <row r="18" ht="409.5" spans="1:68">
      <c r="A18" s="72" t="s">
        <v>3103</v>
      </c>
      <c r="B18" s="72" t="s">
        <v>3104</v>
      </c>
      <c r="C18" s="72" t="s">
        <v>3024</v>
      </c>
      <c r="D18" s="72" t="s">
        <v>3093</v>
      </c>
      <c r="E18" s="68" t="s">
        <v>2979</v>
      </c>
      <c r="F18" s="72" t="s">
        <v>2980</v>
      </c>
      <c r="G18" s="72" t="s">
        <v>2981</v>
      </c>
      <c r="H18" s="67"/>
      <c r="I18" s="67"/>
      <c r="J18" s="72" t="s">
        <v>2982</v>
      </c>
      <c r="K18" s="72" t="s">
        <v>2983</v>
      </c>
      <c r="L18" s="72" t="s">
        <v>2984</v>
      </c>
      <c r="M18" s="72" t="s">
        <v>2985</v>
      </c>
      <c r="N18" s="73"/>
      <c r="O18" s="74"/>
      <c r="P18" s="75">
        <v>5285</v>
      </c>
      <c r="Q18" s="72" t="s">
        <v>2986</v>
      </c>
      <c r="R18" s="74"/>
      <c r="S18" s="75"/>
      <c r="T18" s="72" t="s">
        <v>2987</v>
      </c>
      <c r="U18" s="76"/>
      <c r="V18" s="72" t="s">
        <v>3094</v>
      </c>
      <c r="W18" s="72" t="s">
        <v>3095</v>
      </c>
      <c r="X18" s="72" t="s">
        <v>2395</v>
      </c>
      <c r="Y18" s="72" t="s">
        <v>2990</v>
      </c>
      <c r="Z18" s="72" t="s">
        <v>3104</v>
      </c>
      <c r="AA18" s="72" t="s">
        <v>2986</v>
      </c>
      <c r="AB18" s="72" t="s">
        <v>2986</v>
      </c>
      <c r="AC18" s="68" t="s">
        <v>3070</v>
      </c>
      <c r="AD18" s="68" t="s">
        <v>3070</v>
      </c>
      <c r="AE18" s="72" t="s">
        <v>3071</v>
      </c>
      <c r="AF18" s="72" t="s">
        <v>3072</v>
      </c>
      <c r="AG18" s="72" t="s">
        <v>2995</v>
      </c>
      <c r="AH18" s="67"/>
      <c r="AI18" s="67"/>
      <c r="AJ18" s="73"/>
      <c r="AK18" s="67"/>
      <c r="AL18" s="67"/>
      <c r="AM18" s="72" t="s">
        <v>2996</v>
      </c>
      <c r="AN18" s="72" t="s">
        <v>2997</v>
      </c>
      <c r="AO18" s="72" t="s">
        <v>3044</v>
      </c>
      <c r="AP18" s="72" t="s">
        <v>2999</v>
      </c>
      <c r="AQ18" s="72" t="s">
        <v>3026</v>
      </c>
      <c r="AR18" s="72" t="s">
        <v>3027</v>
      </c>
      <c r="AS18" s="72" t="s">
        <v>3074</v>
      </c>
      <c r="AT18" s="72" t="s">
        <v>3075</v>
      </c>
      <c r="AU18" s="72" t="s">
        <v>3076</v>
      </c>
      <c r="AV18" s="72" t="s">
        <v>787</v>
      </c>
      <c r="AW18" s="72" t="s">
        <v>787</v>
      </c>
      <c r="AX18" s="72" t="s">
        <v>3105</v>
      </c>
      <c r="AY18" s="72" t="s">
        <v>3106</v>
      </c>
      <c r="AZ18" s="72" t="s">
        <v>3007</v>
      </c>
      <c r="BA18" s="72" t="s">
        <v>3076</v>
      </c>
      <c r="BB18" s="67"/>
      <c r="BC18" s="72" t="s">
        <v>3079</v>
      </c>
      <c r="BD18" s="72" t="s">
        <v>3080</v>
      </c>
      <c r="BE18" s="72" t="s">
        <v>3081</v>
      </c>
      <c r="BF18" s="77"/>
      <c r="BG18" s="77" t="s">
        <v>3107</v>
      </c>
      <c r="BH18" s="77" t="s">
        <v>3108</v>
      </c>
      <c r="BI18" s="67"/>
      <c r="BJ18" s="67"/>
      <c r="BK18" s="72" t="s">
        <v>3109</v>
      </c>
      <c r="BL18" s="72" t="s">
        <v>3086</v>
      </c>
      <c r="BM18" s="72" t="s">
        <v>3110</v>
      </c>
      <c r="BN18" s="72" t="s">
        <v>3017</v>
      </c>
      <c r="BO18" s="72" t="s">
        <v>3018</v>
      </c>
      <c r="BP18" s="72" t="s">
        <v>3018</v>
      </c>
    </row>
    <row r="19" ht="42" spans="1:68">
      <c r="A19" s="67"/>
      <c r="B19" s="67"/>
      <c r="C19" s="67"/>
      <c r="D19" s="67"/>
      <c r="E19" s="68"/>
      <c r="F19" s="67"/>
      <c r="G19" s="67"/>
      <c r="H19" s="67"/>
      <c r="I19" s="67"/>
      <c r="J19" s="67"/>
      <c r="K19" s="67"/>
      <c r="L19" s="67"/>
      <c r="M19" s="67"/>
      <c r="N19" s="73"/>
      <c r="O19" s="74"/>
      <c r="P19" s="74"/>
      <c r="Q19" s="67"/>
      <c r="R19" s="74"/>
      <c r="S19" s="75"/>
      <c r="T19" s="67"/>
      <c r="U19" s="76"/>
      <c r="V19" s="67"/>
      <c r="W19" s="67"/>
      <c r="X19" s="67"/>
      <c r="Y19" s="67"/>
      <c r="Z19" s="67"/>
      <c r="AA19" s="67"/>
      <c r="AB19" s="67"/>
      <c r="AC19" s="68"/>
      <c r="AD19" s="68"/>
      <c r="AE19" s="67"/>
      <c r="AF19" s="67"/>
      <c r="AG19" s="67"/>
      <c r="AH19" s="67"/>
      <c r="AI19" s="67"/>
      <c r="AJ19" s="73"/>
      <c r="AK19" s="67"/>
      <c r="AL19" s="67"/>
      <c r="AM19" s="67"/>
      <c r="AN19" s="67"/>
      <c r="AO19" s="67"/>
      <c r="AP19" s="67"/>
      <c r="AQ19" s="67"/>
      <c r="AR19" s="67"/>
      <c r="AS19" s="67"/>
      <c r="AT19" s="67"/>
      <c r="AU19" s="67"/>
      <c r="AV19" s="67"/>
      <c r="AW19" s="67"/>
      <c r="AX19" s="67"/>
      <c r="AY19" s="67"/>
      <c r="AZ19" s="67"/>
      <c r="BA19" s="67"/>
      <c r="BB19" s="67"/>
      <c r="BC19" s="67"/>
      <c r="BD19" s="67"/>
      <c r="BE19" s="67"/>
      <c r="BF19" s="77"/>
      <c r="BG19" s="77"/>
      <c r="BH19" s="77"/>
      <c r="BI19" s="67"/>
      <c r="BJ19" s="67"/>
      <c r="BK19" s="67"/>
      <c r="BL19" s="67"/>
      <c r="BM19" s="72" t="s">
        <v>3111</v>
      </c>
      <c r="BN19" s="72" t="s">
        <v>3089</v>
      </c>
      <c r="BO19" s="72" t="s">
        <v>3090</v>
      </c>
      <c r="BP19" s="72" t="s">
        <v>3090</v>
      </c>
    </row>
    <row r="20" ht="176.1" customHeight="1" spans="1:68">
      <c r="A20" s="72" t="s">
        <v>3112</v>
      </c>
      <c r="B20" s="72" t="s">
        <v>2821</v>
      </c>
      <c r="C20" s="72" t="s">
        <v>2977</v>
      </c>
      <c r="D20" s="72" t="s">
        <v>3113</v>
      </c>
      <c r="E20" s="68" t="s">
        <v>3114</v>
      </c>
      <c r="F20" s="72" t="s">
        <v>3038</v>
      </c>
      <c r="G20" s="72" t="s">
        <v>2981</v>
      </c>
      <c r="H20" s="67"/>
      <c r="I20" s="67"/>
      <c r="J20" s="72" t="s">
        <v>2982</v>
      </c>
      <c r="K20" s="72" t="s">
        <v>2983</v>
      </c>
      <c r="L20" s="72" t="s">
        <v>2984</v>
      </c>
      <c r="M20" s="72" t="s">
        <v>2985</v>
      </c>
      <c r="N20" s="73">
        <v>1</v>
      </c>
      <c r="O20" s="75">
        <v>4935.06</v>
      </c>
      <c r="P20" s="75">
        <v>5231.16</v>
      </c>
      <c r="Q20" s="72" t="s">
        <v>3115</v>
      </c>
      <c r="R20" s="75">
        <v>5231.16</v>
      </c>
      <c r="S20" s="75">
        <v>296.1</v>
      </c>
      <c r="T20" s="72" t="s">
        <v>2987</v>
      </c>
      <c r="U20" s="76"/>
      <c r="V20" s="72" t="s">
        <v>2988</v>
      </c>
      <c r="W20" s="72" t="s">
        <v>2989</v>
      </c>
      <c r="X20" s="72" t="s">
        <v>2395</v>
      </c>
      <c r="Y20" s="72" t="s">
        <v>2990</v>
      </c>
      <c r="Z20" s="72" t="s">
        <v>2821</v>
      </c>
      <c r="AA20" s="72" t="s">
        <v>2986</v>
      </c>
      <c r="AB20" s="72" t="s">
        <v>2986</v>
      </c>
      <c r="AC20" s="68" t="s">
        <v>3116</v>
      </c>
      <c r="AD20" s="68" t="s">
        <v>3117</v>
      </c>
      <c r="AE20" s="72" t="s">
        <v>2996</v>
      </c>
      <c r="AF20" s="72" t="s">
        <v>2997</v>
      </c>
      <c r="AG20" s="72" t="s">
        <v>2995</v>
      </c>
      <c r="AH20" s="72" t="s">
        <v>3118</v>
      </c>
      <c r="AI20" s="72" t="s">
        <v>3119</v>
      </c>
      <c r="AJ20" s="73"/>
      <c r="AK20" s="67"/>
      <c r="AL20" s="67"/>
      <c r="AM20" s="72" t="s">
        <v>2996</v>
      </c>
      <c r="AN20" s="72" t="s">
        <v>2997</v>
      </c>
      <c r="AO20" s="72" t="s">
        <v>2998</v>
      </c>
      <c r="AP20" s="72" t="s">
        <v>3073</v>
      </c>
      <c r="AQ20" s="72" t="s">
        <v>3000</v>
      </c>
      <c r="AR20" s="72" t="s">
        <v>3001</v>
      </c>
      <c r="AS20" s="72" t="s">
        <v>3002</v>
      </c>
      <c r="AT20" s="72" t="s">
        <v>3003</v>
      </c>
      <c r="AU20" s="72" t="s">
        <v>3004</v>
      </c>
      <c r="AV20" s="72" t="s">
        <v>792</v>
      </c>
      <c r="AW20" s="72" t="s">
        <v>787</v>
      </c>
      <c r="AX20" s="72" t="s">
        <v>3120</v>
      </c>
      <c r="AY20" s="72" t="s">
        <v>3121</v>
      </c>
      <c r="AZ20" s="72" t="s">
        <v>3007</v>
      </c>
      <c r="BA20" s="72" t="s">
        <v>3004</v>
      </c>
      <c r="BB20" s="67"/>
      <c r="BC20" s="72" t="s">
        <v>2986</v>
      </c>
      <c r="BD20" s="72" t="s">
        <v>3080</v>
      </c>
      <c r="BE20" s="72" t="s">
        <v>3081</v>
      </c>
      <c r="BF20" s="77" t="s">
        <v>3122</v>
      </c>
      <c r="BG20" s="77" t="s">
        <v>3123</v>
      </c>
      <c r="BH20" s="77" t="s">
        <v>3124</v>
      </c>
      <c r="BI20" s="72" t="s">
        <v>3012</v>
      </c>
      <c r="BJ20" s="72" t="s">
        <v>3013</v>
      </c>
      <c r="BK20" s="72" t="s">
        <v>3125</v>
      </c>
      <c r="BL20" s="72" t="s">
        <v>3015</v>
      </c>
      <c r="BM20" s="72" t="s">
        <v>3126</v>
      </c>
      <c r="BN20" s="72" t="s">
        <v>3127</v>
      </c>
      <c r="BO20" s="72" t="s">
        <v>3021</v>
      </c>
      <c r="BP20" s="72" t="s">
        <v>3021</v>
      </c>
    </row>
    <row r="21" ht="56" spans="1:68">
      <c r="A21" s="67"/>
      <c r="B21" s="67"/>
      <c r="C21" s="67"/>
      <c r="D21" s="67"/>
      <c r="E21" s="68"/>
      <c r="F21" s="67"/>
      <c r="G21" s="67"/>
      <c r="H21" s="67"/>
      <c r="I21" s="67"/>
      <c r="J21" s="67"/>
      <c r="K21" s="67"/>
      <c r="L21" s="67"/>
      <c r="M21" s="67"/>
      <c r="N21" s="73"/>
      <c r="O21" s="74"/>
      <c r="P21" s="74"/>
      <c r="Q21" s="67"/>
      <c r="R21" s="74"/>
      <c r="S21" s="75"/>
      <c r="T21" s="67"/>
      <c r="U21" s="76"/>
      <c r="V21" s="67"/>
      <c r="W21" s="67"/>
      <c r="X21" s="67"/>
      <c r="Y21" s="67"/>
      <c r="Z21" s="67"/>
      <c r="AA21" s="67"/>
      <c r="AB21" s="67"/>
      <c r="AC21" s="68"/>
      <c r="AD21" s="68"/>
      <c r="AE21" s="67"/>
      <c r="AF21" s="67"/>
      <c r="AG21" s="67"/>
      <c r="AH21" s="67"/>
      <c r="AI21" s="67"/>
      <c r="AJ21" s="73"/>
      <c r="AK21" s="67"/>
      <c r="AL21" s="67"/>
      <c r="AM21" s="67"/>
      <c r="AN21" s="67"/>
      <c r="AO21" s="67"/>
      <c r="AP21" s="67"/>
      <c r="AQ21" s="67"/>
      <c r="AR21" s="67"/>
      <c r="AS21" s="67"/>
      <c r="AT21" s="67"/>
      <c r="AU21" s="67"/>
      <c r="AV21" s="67"/>
      <c r="AW21" s="67"/>
      <c r="AX21" s="67"/>
      <c r="AY21" s="67"/>
      <c r="AZ21" s="67"/>
      <c r="BA21" s="67"/>
      <c r="BB21" s="67"/>
      <c r="BC21" s="67"/>
      <c r="BD21" s="67"/>
      <c r="BE21" s="67"/>
      <c r="BF21" s="77"/>
      <c r="BG21" s="77"/>
      <c r="BH21" s="77"/>
      <c r="BI21" s="67"/>
      <c r="BJ21" s="67"/>
      <c r="BK21" s="67"/>
      <c r="BL21" s="67"/>
      <c r="BM21" s="72" t="s">
        <v>3128</v>
      </c>
      <c r="BN21" s="72" t="s">
        <v>3129</v>
      </c>
      <c r="BO21" s="72" t="s">
        <v>3130</v>
      </c>
      <c r="BP21" s="72" t="s">
        <v>3130</v>
      </c>
    </row>
    <row r="22" ht="70" spans="1:68">
      <c r="A22" s="72" t="s">
        <v>3131</v>
      </c>
      <c r="B22" s="72" t="s">
        <v>3132</v>
      </c>
      <c r="C22" s="72" t="s">
        <v>3035</v>
      </c>
      <c r="D22" s="72" t="s">
        <v>3113</v>
      </c>
      <c r="E22" s="68" t="s">
        <v>3114</v>
      </c>
      <c r="F22" s="72" t="s">
        <v>3038</v>
      </c>
      <c r="G22" s="72" t="s">
        <v>2981</v>
      </c>
      <c r="H22" s="67"/>
      <c r="I22" s="67"/>
      <c r="J22" s="72" t="s">
        <v>2982</v>
      </c>
      <c r="K22" s="72" t="s">
        <v>2983</v>
      </c>
      <c r="L22" s="72" t="s">
        <v>2984</v>
      </c>
      <c r="M22" s="72" t="s">
        <v>2985</v>
      </c>
      <c r="N22" s="73">
        <v>1</v>
      </c>
      <c r="O22" s="75">
        <v>4935.06</v>
      </c>
      <c r="P22" s="75">
        <v>5231.16</v>
      </c>
      <c r="Q22" s="72" t="s">
        <v>3115</v>
      </c>
      <c r="R22" s="75">
        <v>5231.16</v>
      </c>
      <c r="S22" s="75">
        <v>296.1</v>
      </c>
      <c r="T22" s="72" t="s">
        <v>2987</v>
      </c>
      <c r="U22" s="76"/>
      <c r="V22" s="72" t="s">
        <v>3094</v>
      </c>
      <c r="W22" s="72" t="s">
        <v>3095</v>
      </c>
      <c r="X22" s="72" t="s">
        <v>2395</v>
      </c>
      <c r="Y22" s="72" t="s">
        <v>2990</v>
      </c>
      <c r="Z22" s="72" t="s">
        <v>3132</v>
      </c>
      <c r="AA22" s="72" t="s">
        <v>2986</v>
      </c>
      <c r="AB22" s="72" t="s">
        <v>2986</v>
      </c>
      <c r="AC22" s="68" t="s">
        <v>3116</v>
      </c>
      <c r="AD22" s="68" t="s">
        <v>3117</v>
      </c>
      <c r="AE22" s="72" t="s">
        <v>2996</v>
      </c>
      <c r="AF22" s="72" t="s">
        <v>2997</v>
      </c>
      <c r="AG22" s="72" t="s">
        <v>2995</v>
      </c>
      <c r="AH22" s="72" t="s">
        <v>3118</v>
      </c>
      <c r="AI22" s="72" t="s">
        <v>3119</v>
      </c>
      <c r="AJ22" s="73"/>
      <c r="AK22" s="67"/>
      <c r="AL22" s="67"/>
      <c r="AM22" s="72" t="s">
        <v>2996</v>
      </c>
      <c r="AN22" s="72" t="s">
        <v>2997</v>
      </c>
      <c r="AO22" s="72" t="s">
        <v>3044</v>
      </c>
      <c r="AP22" s="72" t="s">
        <v>2999</v>
      </c>
      <c r="AQ22" s="72" t="s">
        <v>3026</v>
      </c>
      <c r="AR22" s="72" t="s">
        <v>3027</v>
      </c>
      <c r="AS22" s="72" t="s">
        <v>3002</v>
      </c>
      <c r="AT22" s="72" t="s">
        <v>3003</v>
      </c>
      <c r="AU22" s="72" t="s">
        <v>3004</v>
      </c>
      <c r="AV22" s="72" t="s">
        <v>792</v>
      </c>
      <c r="AW22" s="72" t="s">
        <v>787</v>
      </c>
      <c r="AX22" s="72" t="s">
        <v>3133</v>
      </c>
      <c r="AY22" s="72" t="s">
        <v>3134</v>
      </c>
      <c r="AZ22" s="72" t="s">
        <v>3007</v>
      </c>
      <c r="BA22" s="72" t="s">
        <v>3004</v>
      </c>
      <c r="BB22" s="67"/>
      <c r="BC22" s="72" t="s">
        <v>2986</v>
      </c>
      <c r="BD22" s="72" t="s">
        <v>3080</v>
      </c>
      <c r="BE22" s="72" t="s">
        <v>3081</v>
      </c>
      <c r="BF22" s="77"/>
      <c r="BG22" s="77" t="s">
        <v>3135</v>
      </c>
      <c r="BH22" s="77" t="s">
        <v>3136</v>
      </c>
      <c r="BI22" s="67"/>
      <c r="BJ22" s="67"/>
      <c r="BK22" s="72" t="s">
        <v>3137</v>
      </c>
      <c r="BL22" s="72" t="s">
        <v>3015</v>
      </c>
      <c r="BM22" s="72" t="s">
        <v>3138</v>
      </c>
      <c r="BN22" s="72" t="s">
        <v>3127</v>
      </c>
      <c r="BO22" s="72" t="s">
        <v>3021</v>
      </c>
      <c r="BP22" s="72" t="s">
        <v>3021</v>
      </c>
    </row>
    <row r="23" ht="56" spans="1:68">
      <c r="A23" s="67"/>
      <c r="B23" s="67"/>
      <c r="C23" s="67"/>
      <c r="D23" s="67"/>
      <c r="E23" s="68"/>
      <c r="F23" s="67"/>
      <c r="G23" s="67"/>
      <c r="H23" s="67"/>
      <c r="I23" s="67"/>
      <c r="J23" s="67"/>
      <c r="K23" s="67"/>
      <c r="L23" s="67"/>
      <c r="M23" s="67"/>
      <c r="N23" s="73"/>
      <c r="O23" s="74"/>
      <c r="P23" s="74"/>
      <c r="Q23" s="67"/>
      <c r="R23" s="74"/>
      <c r="S23" s="75"/>
      <c r="T23" s="67"/>
      <c r="U23" s="76"/>
      <c r="V23" s="67"/>
      <c r="W23" s="67"/>
      <c r="X23" s="67"/>
      <c r="Y23" s="67"/>
      <c r="Z23" s="67"/>
      <c r="AA23" s="67"/>
      <c r="AB23" s="67"/>
      <c r="AC23" s="68"/>
      <c r="AD23" s="68"/>
      <c r="AE23" s="67"/>
      <c r="AF23" s="67"/>
      <c r="AG23" s="67"/>
      <c r="AH23" s="67"/>
      <c r="AI23" s="67"/>
      <c r="AJ23" s="73"/>
      <c r="AK23" s="67"/>
      <c r="AL23" s="67"/>
      <c r="AM23" s="67"/>
      <c r="AN23" s="67"/>
      <c r="AO23" s="67"/>
      <c r="AP23" s="67"/>
      <c r="AQ23" s="67"/>
      <c r="AR23" s="67"/>
      <c r="AS23" s="67"/>
      <c r="AT23" s="67"/>
      <c r="AU23" s="67"/>
      <c r="AV23" s="67"/>
      <c r="AW23" s="67"/>
      <c r="AX23" s="67"/>
      <c r="AY23" s="67"/>
      <c r="AZ23" s="67"/>
      <c r="BA23" s="67"/>
      <c r="BB23" s="67"/>
      <c r="BC23" s="67"/>
      <c r="BD23" s="67"/>
      <c r="BE23" s="67"/>
      <c r="BF23" s="77"/>
      <c r="BG23" s="77"/>
      <c r="BH23" s="77"/>
      <c r="BI23" s="67"/>
      <c r="BJ23" s="67"/>
      <c r="BK23" s="67"/>
      <c r="BL23" s="67"/>
      <c r="BM23" s="72" t="s">
        <v>3139</v>
      </c>
      <c r="BN23" s="72" t="s">
        <v>3129</v>
      </c>
      <c r="BO23" s="72" t="s">
        <v>3130</v>
      </c>
      <c r="BP23" s="72" t="s">
        <v>3130</v>
      </c>
    </row>
    <row r="24" ht="70" spans="1:68">
      <c r="A24" s="72" t="s">
        <v>3140</v>
      </c>
      <c r="B24" s="72" t="s">
        <v>3141</v>
      </c>
      <c r="C24" s="72" t="s">
        <v>3035</v>
      </c>
      <c r="D24" s="72" t="s">
        <v>3142</v>
      </c>
      <c r="E24" s="68" t="s">
        <v>3114</v>
      </c>
      <c r="F24" s="72" t="s">
        <v>3038</v>
      </c>
      <c r="G24" s="72" t="s">
        <v>2981</v>
      </c>
      <c r="H24" s="67"/>
      <c r="I24" s="67"/>
      <c r="J24" s="72" t="s">
        <v>2982</v>
      </c>
      <c r="K24" s="72" t="s">
        <v>2983</v>
      </c>
      <c r="L24" s="72" t="s">
        <v>2984</v>
      </c>
      <c r="M24" s="72" t="s">
        <v>2985</v>
      </c>
      <c r="N24" s="73">
        <v>1</v>
      </c>
      <c r="O24" s="75">
        <v>4935.06</v>
      </c>
      <c r="P24" s="75">
        <v>5231.16</v>
      </c>
      <c r="Q24" s="72" t="s">
        <v>3115</v>
      </c>
      <c r="R24" s="75">
        <v>5231.16</v>
      </c>
      <c r="S24" s="75">
        <v>296.1</v>
      </c>
      <c r="T24" s="72" t="s">
        <v>2987</v>
      </c>
      <c r="U24" s="76"/>
      <c r="V24" s="72" t="s">
        <v>3094</v>
      </c>
      <c r="W24" s="72" t="s">
        <v>3095</v>
      </c>
      <c r="X24" s="72" t="s">
        <v>2395</v>
      </c>
      <c r="Y24" s="72" t="s">
        <v>2990</v>
      </c>
      <c r="Z24" s="72" t="s">
        <v>3141</v>
      </c>
      <c r="AA24" s="72" t="s">
        <v>2986</v>
      </c>
      <c r="AB24" s="72" t="s">
        <v>2986</v>
      </c>
      <c r="AC24" s="68" t="s">
        <v>3143</v>
      </c>
      <c r="AD24" s="68" t="s">
        <v>3117</v>
      </c>
      <c r="AE24" s="72" t="s">
        <v>2996</v>
      </c>
      <c r="AF24" s="72" t="s">
        <v>2997</v>
      </c>
      <c r="AG24" s="72" t="s">
        <v>2995</v>
      </c>
      <c r="AH24" s="72" t="s">
        <v>3118</v>
      </c>
      <c r="AI24" s="72" t="s">
        <v>3119</v>
      </c>
      <c r="AJ24" s="73"/>
      <c r="AK24" s="67"/>
      <c r="AL24" s="67"/>
      <c r="AM24" s="72" t="s">
        <v>2996</v>
      </c>
      <c r="AN24" s="72" t="s">
        <v>2997</v>
      </c>
      <c r="AO24" s="72" t="s">
        <v>3044</v>
      </c>
      <c r="AP24" s="72" t="s">
        <v>2999</v>
      </c>
      <c r="AQ24" s="72" t="s">
        <v>3026</v>
      </c>
      <c r="AR24" s="72" t="s">
        <v>3027</v>
      </c>
      <c r="AS24" s="72" t="s">
        <v>3002</v>
      </c>
      <c r="AT24" s="72" t="s">
        <v>3003</v>
      </c>
      <c r="AU24" s="72" t="s">
        <v>3004</v>
      </c>
      <c r="AV24" s="72" t="s">
        <v>792</v>
      </c>
      <c r="AW24" s="72" t="s">
        <v>787</v>
      </c>
      <c r="AX24" s="72" t="s">
        <v>3144</v>
      </c>
      <c r="AY24" s="72" t="s">
        <v>3145</v>
      </c>
      <c r="AZ24" s="72" t="s">
        <v>3007</v>
      </c>
      <c r="BA24" s="72" t="s">
        <v>3004</v>
      </c>
      <c r="BB24" s="67"/>
      <c r="BC24" s="72" t="s">
        <v>2986</v>
      </c>
      <c r="BD24" s="72" t="s">
        <v>3080</v>
      </c>
      <c r="BE24" s="72" t="s">
        <v>3081</v>
      </c>
      <c r="BF24" s="77"/>
      <c r="BG24" s="77" t="s">
        <v>3146</v>
      </c>
      <c r="BH24" s="77" t="s">
        <v>3147</v>
      </c>
      <c r="BI24" s="67"/>
      <c r="BJ24" s="67"/>
      <c r="BK24" s="72" t="s">
        <v>3148</v>
      </c>
      <c r="BL24" s="72" t="s">
        <v>3015</v>
      </c>
      <c r="BM24" s="72" t="s">
        <v>3149</v>
      </c>
      <c r="BN24" s="72" t="s">
        <v>3150</v>
      </c>
      <c r="BO24" s="72" t="s">
        <v>3151</v>
      </c>
      <c r="BP24" s="72" t="s">
        <v>3151</v>
      </c>
    </row>
    <row r="25" ht="56" spans="1:68">
      <c r="A25" s="67"/>
      <c r="B25" s="67"/>
      <c r="C25" s="67"/>
      <c r="D25" s="67"/>
      <c r="E25" s="68"/>
      <c r="F25" s="67"/>
      <c r="G25" s="67"/>
      <c r="H25" s="67"/>
      <c r="I25" s="67"/>
      <c r="J25" s="67"/>
      <c r="K25" s="67"/>
      <c r="L25" s="67"/>
      <c r="M25" s="67"/>
      <c r="N25" s="73"/>
      <c r="O25" s="74"/>
      <c r="P25" s="74"/>
      <c r="Q25" s="67"/>
      <c r="R25" s="74"/>
      <c r="S25" s="75"/>
      <c r="T25" s="67"/>
      <c r="U25" s="76"/>
      <c r="V25" s="67"/>
      <c r="W25" s="67"/>
      <c r="X25" s="67"/>
      <c r="Y25" s="67"/>
      <c r="Z25" s="67"/>
      <c r="AA25" s="67"/>
      <c r="AB25" s="67"/>
      <c r="AC25" s="68"/>
      <c r="AD25" s="68"/>
      <c r="AE25" s="67"/>
      <c r="AF25" s="67"/>
      <c r="AG25" s="67"/>
      <c r="AH25" s="67"/>
      <c r="AI25" s="67"/>
      <c r="AJ25" s="73"/>
      <c r="AK25" s="67"/>
      <c r="AL25" s="67"/>
      <c r="AM25" s="67"/>
      <c r="AN25" s="67"/>
      <c r="AO25" s="67"/>
      <c r="AP25" s="67"/>
      <c r="AQ25" s="67"/>
      <c r="AR25" s="67"/>
      <c r="AS25" s="67"/>
      <c r="AT25" s="67"/>
      <c r="AU25" s="67"/>
      <c r="AV25" s="67"/>
      <c r="AW25" s="67"/>
      <c r="AX25" s="67"/>
      <c r="AY25" s="67"/>
      <c r="AZ25" s="67"/>
      <c r="BA25" s="67"/>
      <c r="BB25" s="67"/>
      <c r="BC25" s="67"/>
      <c r="BD25" s="67"/>
      <c r="BE25" s="67"/>
      <c r="BF25" s="77"/>
      <c r="BG25" s="77"/>
      <c r="BH25" s="77"/>
      <c r="BI25" s="67"/>
      <c r="BJ25" s="67"/>
      <c r="BK25" s="67"/>
      <c r="BL25" s="67"/>
      <c r="BM25" s="72" t="s">
        <v>3152</v>
      </c>
      <c r="BN25" s="72" t="s">
        <v>3127</v>
      </c>
      <c r="BO25" s="72" t="s">
        <v>3021</v>
      </c>
      <c r="BP25" s="72" t="s">
        <v>3021</v>
      </c>
    </row>
    <row r="26" ht="210" spans="1:68">
      <c r="A26" s="72" t="s">
        <v>3153</v>
      </c>
      <c r="B26" s="72" t="s">
        <v>2816</v>
      </c>
      <c r="C26" s="72" t="s">
        <v>2977</v>
      </c>
      <c r="D26" s="72" t="s">
        <v>3154</v>
      </c>
      <c r="E26" s="68" t="s">
        <v>3155</v>
      </c>
      <c r="F26" s="72" t="s">
        <v>2980</v>
      </c>
      <c r="G26" s="72" t="s">
        <v>2981</v>
      </c>
      <c r="H26" s="67"/>
      <c r="I26" s="67"/>
      <c r="J26" s="72" t="s">
        <v>2982</v>
      </c>
      <c r="K26" s="72" t="s">
        <v>2983</v>
      </c>
      <c r="L26" s="72" t="s">
        <v>2984</v>
      </c>
      <c r="M26" s="72" t="s">
        <v>2985</v>
      </c>
      <c r="N26" s="73"/>
      <c r="O26" s="74"/>
      <c r="P26" s="75">
        <v>2600</v>
      </c>
      <c r="Q26" s="72" t="s">
        <v>2986</v>
      </c>
      <c r="R26" s="75">
        <v>2600</v>
      </c>
      <c r="S26" s="75"/>
      <c r="T26" s="72" t="s">
        <v>2987</v>
      </c>
      <c r="U26" s="76"/>
      <c r="V26" s="72" t="s">
        <v>2988</v>
      </c>
      <c r="W26" s="72" t="s">
        <v>2989</v>
      </c>
      <c r="X26" s="72" t="s">
        <v>2395</v>
      </c>
      <c r="Y26" s="72" t="s">
        <v>2990</v>
      </c>
      <c r="Z26" s="72" t="s">
        <v>2816</v>
      </c>
      <c r="AA26" s="72" t="s">
        <v>2986</v>
      </c>
      <c r="AB26" s="72" t="s">
        <v>2986</v>
      </c>
      <c r="AC26" s="68" t="s">
        <v>3156</v>
      </c>
      <c r="AD26" s="68" t="s">
        <v>3156</v>
      </c>
      <c r="AE26" s="72" t="s">
        <v>3157</v>
      </c>
      <c r="AF26" s="72" t="s">
        <v>3158</v>
      </c>
      <c r="AG26" s="72" t="s">
        <v>2995</v>
      </c>
      <c r="AH26" s="67"/>
      <c r="AI26" s="67"/>
      <c r="AJ26" s="73"/>
      <c r="AK26" s="67"/>
      <c r="AL26" s="67"/>
      <c r="AM26" s="72" t="s">
        <v>2996</v>
      </c>
      <c r="AN26" s="72" t="s">
        <v>2997</v>
      </c>
      <c r="AO26" s="72" t="s">
        <v>2998</v>
      </c>
      <c r="AP26" s="72" t="s">
        <v>3073</v>
      </c>
      <c r="AQ26" s="72" t="s">
        <v>3000</v>
      </c>
      <c r="AR26" s="72" t="s">
        <v>3001</v>
      </c>
      <c r="AS26" s="72" t="s">
        <v>3159</v>
      </c>
      <c r="AT26" s="72" t="s">
        <v>3160</v>
      </c>
      <c r="AU26" s="72" t="s">
        <v>3004</v>
      </c>
      <c r="AV26" s="72" t="s">
        <v>787</v>
      </c>
      <c r="AW26" s="72" t="s">
        <v>787</v>
      </c>
      <c r="AX26" s="72" t="s">
        <v>3161</v>
      </c>
      <c r="AY26" s="72" t="s">
        <v>3162</v>
      </c>
      <c r="AZ26" s="72" t="s">
        <v>3007</v>
      </c>
      <c r="BA26" s="72" t="s">
        <v>3004</v>
      </c>
      <c r="BB26" s="67"/>
      <c r="BC26" s="72" t="s">
        <v>3163</v>
      </c>
      <c r="BD26" s="72" t="s">
        <v>3080</v>
      </c>
      <c r="BE26" s="72" t="s">
        <v>3081</v>
      </c>
      <c r="BF26" s="77" t="s">
        <v>3164</v>
      </c>
      <c r="BG26" s="77" t="s">
        <v>3165</v>
      </c>
      <c r="BH26" s="77" t="s">
        <v>3166</v>
      </c>
      <c r="BI26" s="72" t="s">
        <v>3012</v>
      </c>
      <c r="BJ26" s="72" t="s">
        <v>3013</v>
      </c>
      <c r="BK26" s="72" t="s">
        <v>3167</v>
      </c>
      <c r="BL26" s="72" t="s">
        <v>3015</v>
      </c>
      <c r="BM26" s="72" t="s">
        <v>3168</v>
      </c>
      <c r="BN26" s="72" t="s">
        <v>3129</v>
      </c>
      <c r="BO26" s="72" t="s">
        <v>3130</v>
      </c>
      <c r="BP26" s="72" t="s">
        <v>3130</v>
      </c>
    </row>
    <row r="27" ht="163.5" customHeight="1" spans="1:68">
      <c r="A27" s="67"/>
      <c r="B27" s="67"/>
      <c r="C27" s="67"/>
      <c r="D27" s="67"/>
      <c r="E27" s="68"/>
      <c r="F27" s="67"/>
      <c r="G27" s="67"/>
      <c r="H27" s="67"/>
      <c r="I27" s="67"/>
      <c r="J27" s="67"/>
      <c r="K27" s="67"/>
      <c r="L27" s="67"/>
      <c r="M27" s="67"/>
      <c r="N27" s="73"/>
      <c r="O27" s="74"/>
      <c r="P27" s="74"/>
      <c r="Q27" s="67"/>
      <c r="R27" s="74"/>
      <c r="S27" s="75"/>
      <c r="T27" s="67"/>
      <c r="U27" s="76"/>
      <c r="V27" s="67"/>
      <c r="W27" s="67"/>
      <c r="X27" s="67"/>
      <c r="Y27" s="67"/>
      <c r="Z27" s="67"/>
      <c r="AA27" s="67"/>
      <c r="AB27" s="67"/>
      <c r="AC27" s="68"/>
      <c r="AD27" s="68"/>
      <c r="AE27" s="67"/>
      <c r="AF27" s="67"/>
      <c r="AG27" s="67"/>
      <c r="AH27" s="67"/>
      <c r="AI27" s="67"/>
      <c r="AJ27" s="73"/>
      <c r="AK27" s="67"/>
      <c r="AL27" s="67"/>
      <c r="AM27" s="67"/>
      <c r="AN27" s="67"/>
      <c r="AO27" s="67"/>
      <c r="AP27" s="67"/>
      <c r="AQ27" s="67"/>
      <c r="AR27" s="67"/>
      <c r="AS27" s="67"/>
      <c r="AT27" s="67"/>
      <c r="AU27" s="67"/>
      <c r="AV27" s="67"/>
      <c r="AW27" s="67"/>
      <c r="AX27" s="67"/>
      <c r="AY27" s="67"/>
      <c r="AZ27" s="67"/>
      <c r="BA27" s="67"/>
      <c r="BB27" s="67"/>
      <c r="BC27" s="67"/>
      <c r="BD27" s="67"/>
      <c r="BE27" s="67"/>
      <c r="BF27" s="77"/>
      <c r="BG27" s="77"/>
      <c r="BH27" s="77"/>
      <c r="BI27" s="67"/>
      <c r="BJ27" s="67"/>
      <c r="BK27" s="67"/>
      <c r="BL27" s="67"/>
      <c r="BM27" s="72" t="s">
        <v>3169</v>
      </c>
      <c r="BN27" s="72" t="s">
        <v>3170</v>
      </c>
      <c r="BO27" s="72" t="s">
        <v>3171</v>
      </c>
      <c r="BP27" s="72" t="s">
        <v>3171</v>
      </c>
    </row>
    <row r="28" ht="117.95" customHeight="1" spans="1:68">
      <c r="A28" s="72" t="s">
        <v>3172</v>
      </c>
      <c r="B28" s="72" t="s">
        <v>2822</v>
      </c>
      <c r="C28" s="72" t="s">
        <v>2977</v>
      </c>
      <c r="D28" s="72" t="s">
        <v>3173</v>
      </c>
      <c r="E28" s="68" t="s">
        <v>3174</v>
      </c>
      <c r="F28" s="72" t="s">
        <v>3038</v>
      </c>
      <c r="G28" s="72" t="s">
        <v>2981</v>
      </c>
      <c r="H28" s="67"/>
      <c r="I28" s="67"/>
      <c r="J28" s="72" t="s">
        <v>2982</v>
      </c>
      <c r="K28" s="72" t="s">
        <v>2983</v>
      </c>
      <c r="L28" s="72" t="s">
        <v>2984</v>
      </c>
      <c r="M28" s="72" t="s">
        <v>2985</v>
      </c>
      <c r="N28" s="73">
        <v>1</v>
      </c>
      <c r="O28" s="75">
        <v>4935.05</v>
      </c>
      <c r="P28" s="75">
        <v>5231.15</v>
      </c>
      <c r="Q28" s="72" t="s">
        <v>3175</v>
      </c>
      <c r="R28" s="75">
        <v>5231.15</v>
      </c>
      <c r="S28" s="75">
        <v>296.1</v>
      </c>
      <c r="T28" s="72" t="s">
        <v>2987</v>
      </c>
      <c r="U28" s="76"/>
      <c r="V28" s="72" t="s">
        <v>2988</v>
      </c>
      <c r="W28" s="72" t="s">
        <v>2989</v>
      </c>
      <c r="X28" s="72" t="s">
        <v>2395</v>
      </c>
      <c r="Y28" s="72" t="s">
        <v>2990</v>
      </c>
      <c r="Z28" s="72" t="s">
        <v>2822</v>
      </c>
      <c r="AA28" s="72" t="s">
        <v>2986</v>
      </c>
      <c r="AB28" s="72" t="s">
        <v>2986</v>
      </c>
      <c r="AC28" s="68" t="s">
        <v>3176</v>
      </c>
      <c r="AD28" s="68" t="s">
        <v>3177</v>
      </c>
      <c r="AE28" s="72" t="s">
        <v>2996</v>
      </c>
      <c r="AF28" s="72" t="s">
        <v>2997</v>
      </c>
      <c r="AG28" s="72" t="s">
        <v>2995</v>
      </c>
      <c r="AH28" s="72" t="s">
        <v>3178</v>
      </c>
      <c r="AI28" s="72" t="s">
        <v>3179</v>
      </c>
      <c r="AJ28" s="73"/>
      <c r="AK28" s="72" t="s">
        <v>3180</v>
      </c>
      <c r="AL28" s="72" t="s">
        <v>3181</v>
      </c>
      <c r="AM28" s="72" t="s">
        <v>2996</v>
      </c>
      <c r="AN28" s="72" t="s">
        <v>2997</v>
      </c>
      <c r="AO28" s="72" t="s">
        <v>2998</v>
      </c>
      <c r="AP28" s="72" t="s">
        <v>3073</v>
      </c>
      <c r="AQ28" s="72" t="s">
        <v>3000</v>
      </c>
      <c r="AR28" s="72" t="s">
        <v>3001</v>
      </c>
      <c r="AS28" s="72" t="s">
        <v>3002</v>
      </c>
      <c r="AT28" s="72" t="s">
        <v>3003</v>
      </c>
      <c r="AU28" s="72" t="s">
        <v>3004</v>
      </c>
      <c r="AV28" s="72" t="s">
        <v>792</v>
      </c>
      <c r="AW28" s="72" t="s">
        <v>792</v>
      </c>
      <c r="AX28" s="72" t="s">
        <v>3182</v>
      </c>
      <c r="AY28" s="72" t="s">
        <v>3183</v>
      </c>
      <c r="AZ28" s="72" t="s">
        <v>3007</v>
      </c>
      <c r="BA28" s="72" t="s">
        <v>3004</v>
      </c>
      <c r="BB28" s="67"/>
      <c r="BC28" s="72" t="s">
        <v>2986</v>
      </c>
      <c r="BD28" s="72" t="s">
        <v>3080</v>
      </c>
      <c r="BE28" s="72" t="s">
        <v>3081</v>
      </c>
      <c r="BF28" s="77" t="s">
        <v>3184</v>
      </c>
      <c r="BG28" s="77" t="s">
        <v>3185</v>
      </c>
      <c r="BH28" s="77" t="s">
        <v>3186</v>
      </c>
      <c r="BI28" s="72" t="s">
        <v>3012</v>
      </c>
      <c r="BJ28" s="72" t="s">
        <v>3013</v>
      </c>
      <c r="BK28" s="72" t="s">
        <v>3187</v>
      </c>
      <c r="BL28" s="72" t="s">
        <v>3015</v>
      </c>
      <c r="BM28" s="72" t="s">
        <v>3188</v>
      </c>
      <c r="BN28" s="72" t="s">
        <v>3129</v>
      </c>
      <c r="BO28" s="72" t="s">
        <v>3130</v>
      </c>
      <c r="BP28" s="72" t="s">
        <v>3130</v>
      </c>
    </row>
    <row r="29" ht="56" spans="1:68">
      <c r="A29" s="67"/>
      <c r="B29" s="67"/>
      <c r="C29" s="67"/>
      <c r="D29" s="67"/>
      <c r="E29" s="68"/>
      <c r="F29" s="67"/>
      <c r="G29" s="67"/>
      <c r="H29" s="67"/>
      <c r="I29" s="67"/>
      <c r="J29" s="67"/>
      <c r="K29" s="67"/>
      <c r="L29" s="67"/>
      <c r="M29" s="67"/>
      <c r="N29" s="73"/>
      <c r="O29" s="74"/>
      <c r="P29" s="74"/>
      <c r="Q29" s="67"/>
      <c r="R29" s="74"/>
      <c r="S29" s="75"/>
      <c r="T29" s="67"/>
      <c r="U29" s="76"/>
      <c r="V29" s="67"/>
      <c r="W29" s="67"/>
      <c r="X29" s="67"/>
      <c r="Y29" s="67"/>
      <c r="Z29" s="67"/>
      <c r="AA29" s="67"/>
      <c r="AB29" s="67"/>
      <c r="AC29" s="68"/>
      <c r="AD29" s="68"/>
      <c r="AE29" s="67"/>
      <c r="AF29" s="67"/>
      <c r="AG29" s="67"/>
      <c r="AH29" s="67"/>
      <c r="AI29" s="67"/>
      <c r="AJ29" s="73"/>
      <c r="AK29" s="67"/>
      <c r="AL29" s="67"/>
      <c r="AM29" s="67"/>
      <c r="AN29" s="67"/>
      <c r="AO29" s="67"/>
      <c r="AP29" s="67"/>
      <c r="AQ29" s="67"/>
      <c r="AR29" s="67"/>
      <c r="AS29" s="67"/>
      <c r="AT29" s="67"/>
      <c r="AU29" s="67"/>
      <c r="AV29" s="67"/>
      <c r="AW29" s="67"/>
      <c r="AX29" s="67"/>
      <c r="AY29" s="67"/>
      <c r="AZ29" s="67"/>
      <c r="BA29" s="67"/>
      <c r="BB29" s="67"/>
      <c r="BC29" s="67"/>
      <c r="BD29" s="67"/>
      <c r="BE29" s="67"/>
      <c r="BF29" s="77"/>
      <c r="BG29" s="77"/>
      <c r="BH29" s="77"/>
      <c r="BI29" s="67"/>
      <c r="BJ29" s="67"/>
      <c r="BK29" s="67"/>
      <c r="BL29" s="67"/>
      <c r="BM29" s="72" t="s">
        <v>3189</v>
      </c>
      <c r="BN29" s="72" t="s">
        <v>3020</v>
      </c>
      <c r="BO29" s="72" t="s">
        <v>3021</v>
      </c>
      <c r="BP29" s="72" t="s">
        <v>3021</v>
      </c>
    </row>
    <row r="30" ht="409.5" spans="1:68">
      <c r="A30" s="72" t="s">
        <v>3190</v>
      </c>
      <c r="B30" s="72" t="s">
        <v>2829</v>
      </c>
      <c r="C30" s="72" t="s">
        <v>2977</v>
      </c>
      <c r="D30" s="72" t="s">
        <v>3191</v>
      </c>
      <c r="E30" s="68" t="s">
        <v>3192</v>
      </c>
      <c r="F30" s="72" t="s">
        <v>2980</v>
      </c>
      <c r="G30" s="72" t="s">
        <v>2981</v>
      </c>
      <c r="H30" s="67"/>
      <c r="I30" s="67"/>
      <c r="J30" s="72" t="s">
        <v>2982</v>
      </c>
      <c r="K30" s="72" t="s">
        <v>2983</v>
      </c>
      <c r="L30" s="72" t="s">
        <v>2984</v>
      </c>
      <c r="M30" s="72" t="s">
        <v>2985</v>
      </c>
      <c r="N30" s="73"/>
      <c r="O30" s="74"/>
      <c r="P30" s="75">
        <v>5000</v>
      </c>
      <c r="Q30" s="72" t="s">
        <v>2986</v>
      </c>
      <c r="R30" s="74"/>
      <c r="S30" s="75"/>
      <c r="T30" s="72" t="s">
        <v>2987</v>
      </c>
      <c r="U30" s="76"/>
      <c r="V30" s="72" t="s">
        <v>2988</v>
      </c>
      <c r="W30" s="72" t="s">
        <v>2989</v>
      </c>
      <c r="X30" s="72" t="s">
        <v>2395</v>
      </c>
      <c r="Y30" s="72" t="s">
        <v>2990</v>
      </c>
      <c r="Z30" s="72" t="s">
        <v>2829</v>
      </c>
      <c r="AA30" s="72" t="s">
        <v>2986</v>
      </c>
      <c r="AB30" s="72" t="s">
        <v>2986</v>
      </c>
      <c r="AC30" s="68" t="s">
        <v>3193</v>
      </c>
      <c r="AD30" s="68" t="s">
        <v>3194</v>
      </c>
      <c r="AE30" s="72" t="s">
        <v>3157</v>
      </c>
      <c r="AF30" s="72" t="s">
        <v>3158</v>
      </c>
      <c r="AG30" s="72" t="s">
        <v>2995</v>
      </c>
      <c r="AH30" s="67"/>
      <c r="AI30" s="67"/>
      <c r="AJ30" s="73"/>
      <c r="AK30" s="67"/>
      <c r="AL30" s="67"/>
      <c r="AM30" s="72" t="s">
        <v>2996</v>
      </c>
      <c r="AN30" s="72" t="s">
        <v>2997</v>
      </c>
      <c r="AO30" s="72" t="s">
        <v>2998</v>
      </c>
      <c r="AP30" s="72" t="s">
        <v>3073</v>
      </c>
      <c r="AQ30" s="72" t="s">
        <v>3000</v>
      </c>
      <c r="AR30" s="72" t="s">
        <v>3001</v>
      </c>
      <c r="AS30" s="72" t="s">
        <v>3074</v>
      </c>
      <c r="AT30" s="72" t="s">
        <v>3075</v>
      </c>
      <c r="AU30" s="72" t="s">
        <v>3076</v>
      </c>
      <c r="AV30" s="72" t="s">
        <v>787</v>
      </c>
      <c r="AW30" s="72" t="s">
        <v>787</v>
      </c>
      <c r="AX30" s="72" t="s">
        <v>3195</v>
      </c>
      <c r="AY30" s="72" t="s">
        <v>3196</v>
      </c>
      <c r="AZ30" s="72" t="s">
        <v>3007</v>
      </c>
      <c r="BA30" s="72" t="s">
        <v>3076</v>
      </c>
      <c r="BB30" s="67"/>
      <c r="BC30" s="72" t="s">
        <v>3197</v>
      </c>
      <c r="BD30" s="72" t="s">
        <v>3080</v>
      </c>
      <c r="BE30" s="72" t="s">
        <v>3081</v>
      </c>
      <c r="BF30" s="77" t="s">
        <v>3198</v>
      </c>
      <c r="BG30" s="77" t="s">
        <v>3199</v>
      </c>
      <c r="BH30" s="77" t="s">
        <v>3200</v>
      </c>
      <c r="BI30" s="72" t="s">
        <v>3012</v>
      </c>
      <c r="BJ30" s="72" t="s">
        <v>3013</v>
      </c>
      <c r="BK30" s="72" t="s">
        <v>3201</v>
      </c>
      <c r="BL30" s="72" t="s">
        <v>3086</v>
      </c>
      <c r="BM30" s="72" t="s">
        <v>3202</v>
      </c>
      <c r="BN30" s="72" t="s">
        <v>3017</v>
      </c>
      <c r="BO30" s="72" t="s">
        <v>3018</v>
      </c>
      <c r="BP30" s="72" t="s">
        <v>3018</v>
      </c>
    </row>
    <row r="31" ht="56" spans="1:68">
      <c r="A31" s="67"/>
      <c r="B31" s="67"/>
      <c r="C31" s="67"/>
      <c r="D31" s="67"/>
      <c r="E31" s="68"/>
      <c r="F31" s="67"/>
      <c r="G31" s="67"/>
      <c r="H31" s="67"/>
      <c r="I31" s="67"/>
      <c r="J31" s="67"/>
      <c r="K31" s="67"/>
      <c r="L31" s="67"/>
      <c r="M31" s="67"/>
      <c r="N31" s="73"/>
      <c r="O31" s="74"/>
      <c r="P31" s="74"/>
      <c r="Q31" s="67"/>
      <c r="R31" s="74"/>
      <c r="S31" s="75"/>
      <c r="T31" s="67"/>
      <c r="U31" s="76"/>
      <c r="V31" s="67"/>
      <c r="W31" s="67"/>
      <c r="X31" s="67"/>
      <c r="Y31" s="67"/>
      <c r="Z31" s="67"/>
      <c r="AA31" s="67"/>
      <c r="AB31" s="67"/>
      <c r="AC31" s="68"/>
      <c r="AD31" s="68"/>
      <c r="AE31" s="67"/>
      <c r="AF31" s="67"/>
      <c r="AG31" s="67"/>
      <c r="AH31" s="67"/>
      <c r="AI31" s="67"/>
      <c r="AJ31" s="73"/>
      <c r="AK31" s="67"/>
      <c r="AL31" s="67"/>
      <c r="AM31" s="67"/>
      <c r="AN31" s="67"/>
      <c r="AO31" s="67"/>
      <c r="AP31" s="67"/>
      <c r="AQ31" s="67"/>
      <c r="AR31" s="67"/>
      <c r="AS31" s="67"/>
      <c r="AT31" s="67"/>
      <c r="AU31" s="67"/>
      <c r="AV31" s="67"/>
      <c r="AW31" s="67"/>
      <c r="AX31" s="67"/>
      <c r="AY31" s="67"/>
      <c r="AZ31" s="67"/>
      <c r="BA31" s="67"/>
      <c r="BB31" s="67"/>
      <c r="BC31" s="67"/>
      <c r="BD31" s="67"/>
      <c r="BE31" s="67"/>
      <c r="BF31" s="77"/>
      <c r="BG31" s="77"/>
      <c r="BH31" s="77"/>
      <c r="BI31" s="67"/>
      <c r="BJ31" s="67"/>
      <c r="BK31" s="67"/>
      <c r="BL31" s="67"/>
      <c r="BM31" s="72" t="s">
        <v>3203</v>
      </c>
      <c r="BN31" s="72" t="s">
        <v>3204</v>
      </c>
      <c r="BO31" s="72" t="s">
        <v>3205</v>
      </c>
      <c r="BP31" s="72" t="s">
        <v>3205</v>
      </c>
    </row>
    <row r="32" ht="70" spans="1:68">
      <c r="A32" s="72" t="s">
        <v>3206</v>
      </c>
      <c r="B32" s="72" t="s">
        <v>3207</v>
      </c>
      <c r="C32" s="72" t="s">
        <v>3035</v>
      </c>
      <c r="D32" s="72" t="s">
        <v>3208</v>
      </c>
      <c r="E32" s="68" t="s">
        <v>3209</v>
      </c>
      <c r="F32" s="72" t="s">
        <v>3038</v>
      </c>
      <c r="G32" s="72" t="s">
        <v>2981</v>
      </c>
      <c r="H32" s="67"/>
      <c r="I32" s="67"/>
      <c r="J32" s="72" t="s">
        <v>2982</v>
      </c>
      <c r="K32" s="72" t="s">
        <v>2983</v>
      </c>
      <c r="L32" s="72" t="s">
        <v>2984</v>
      </c>
      <c r="M32" s="72" t="s">
        <v>2985</v>
      </c>
      <c r="N32" s="73">
        <v>1</v>
      </c>
      <c r="O32" s="75">
        <v>192452.83</v>
      </c>
      <c r="P32" s="75">
        <v>204000</v>
      </c>
      <c r="Q32" s="72" t="s">
        <v>3210</v>
      </c>
      <c r="R32" s="74"/>
      <c r="S32" s="75">
        <v>11547.17</v>
      </c>
      <c r="T32" s="72" t="s">
        <v>2987</v>
      </c>
      <c r="U32" s="76"/>
      <c r="V32" s="72" t="s">
        <v>3094</v>
      </c>
      <c r="W32" s="72" t="s">
        <v>3095</v>
      </c>
      <c r="X32" s="72" t="s">
        <v>2395</v>
      </c>
      <c r="Y32" s="72" t="s">
        <v>2990</v>
      </c>
      <c r="Z32" s="72" t="s">
        <v>3207</v>
      </c>
      <c r="AA32" s="72" t="s">
        <v>2986</v>
      </c>
      <c r="AB32" s="72" t="s">
        <v>2986</v>
      </c>
      <c r="AC32" s="68" t="s">
        <v>3211</v>
      </c>
      <c r="AD32" s="68" t="s">
        <v>3211</v>
      </c>
      <c r="AE32" s="72" t="s">
        <v>2996</v>
      </c>
      <c r="AF32" s="72" t="s">
        <v>2997</v>
      </c>
      <c r="AG32" s="72" t="s">
        <v>2995</v>
      </c>
      <c r="AH32" s="72" t="s">
        <v>3212</v>
      </c>
      <c r="AI32" s="72" t="s">
        <v>3213</v>
      </c>
      <c r="AJ32" s="73"/>
      <c r="AK32" s="67"/>
      <c r="AL32" s="67"/>
      <c r="AM32" s="72" t="s">
        <v>2996</v>
      </c>
      <c r="AN32" s="72" t="s">
        <v>2997</v>
      </c>
      <c r="AO32" s="72" t="s">
        <v>3044</v>
      </c>
      <c r="AP32" s="72" t="s">
        <v>2999</v>
      </c>
      <c r="AQ32" s="72" t="s">
        <v>3026</v>
      </c>
      <c r="AR32" s="72" t="s">
        <v>3027</v>
      </c>
      <c r="AS32" s="72" t="s">
        <v>3045</v>
      </c>
      <c r="AT32" s="72" t="s">
        <v>3046</v>
      </c>
      <c r="AU32" s="72" t="s">
        <v>3047</v>
      </c>
      <c r="AV32" s="72" t="s">
        <v>792</v>
      </c>
      <c r="AW32" s="72" t="s">
        <v>787</v>
      </c>
      <c r="AX32" s="72" t="s">
        <v>3214</v>
      </c>
      <c r="AY32" s="72" t="s">
        <v>3215</v>
      </c>
      <c r="AZ32" s="72" t="s">
        <v>3007</v>
      </c>
      <c r="BA32" s="72" t="s">
        <v>3047</v>
      </c>
      <c r="BB32" s="67"/>
      <c r="BC32" s="72" t="s">
        <v>2986</v>
      </c>
      <c r="BD32" s="72" t="s">
        <v>3080</v>
      </c>
      <c r="BE32" s="72" t="s">
        <v>3081</v>
      </c>
      <c r="BF32" s="77"/>
      <c r="BG32" s="77" t="s">
        <v>3216</v>
      </c>
      <c r="BH32" s="77" t="s">
        <v>3217</v>
      </c>
      <c r="BI32" s="67"/>
      <c r="BJ32" s="67"/>
      <c r="BK32" s="72" t="s">
        <v>3218</v>
      </c>
      <c r="BL32" s="72" t="s">
        <v>3053</v>
      </c>
      <c r="BM32" s="72" t="s">
        <v>3219</v>
      </c>
      <c r="BN32" s="72" t="s">
        <v>3055</v>
      </c>
      <c r="BO32" s="72" t="s">
        <v>3056</v>
      </c>
      <c r="BP32" s="72" t="s">
        <v>3056</v>
      </c>
    </row>
    <row r="33" ht="56" spans="1:68">
      <c r="A33" s="67"/>
      <c r="B33" s="67"/>
      <c r="C33" s="67"/>
      <c r="D33" s="67"/>
      <c r="E33" s="68"/>
      <c r="F33" s="67"/>
      <c r="G33" s="67"/>
      <c r="H33" s="67"/>
      <c r="I33" s="67"/>
      <c r="J33" s="67"/>
      <c r="K33" s="67"/>
      <c r="L33" s="67"/>
      <c r="M33" s="67"/>
      <c r="N33" s="73"/>
      <c r="O33" s="74"/>
      <c r="P33" s="74"/>
      <c r="Q33" s="67"/>
      <c r="R33" s="74"/>
      <c r="S33" s="75"/>
      <c r="T33" s="67"/>
      <c r="U33" s="76"/>
      <c r="V33" s="67"/>
      <c r="W33" s="67"/>
      <c r="X33" s="67"/>
      <c r="Y33" s="67"/>
      <c r="Z33" s="67"/>
      <c r="AA33" s="67"/>
      <c r="AB33" s="67"/>
      <c r="AC33" s="68"/>
      <c r="AD33" s="68"/>
      <c r="AE33" s="67"/>
      <c r="AF33" s="67"/>
      <c r="AG33" s="67"/>
      <c r="AH33" s="67"/>
      <c r="AI33" s="67"/>
      <c r="AJ33" s="73"/>
      <c r="AK33" s="67"/>
      <c r="AL33" s="67"/>
      <c r="AM33" s="67"/>
      <c r="AN33" s="67"/>
      <c r="AO33" s="67"/>
      <c r="AP33" s="67"/>
      <c r="AQ33" s="67"/>
      <c r="AR33" s="67"/>
      <c r="AS33" s="67"/>
      <c r="AT33" s="67"/>
      <c r="AU33" s="67"/>
      <c r="AV33" s="67"/>
      <c r="AW33" s="67"/>
      <c r="AX33" s="67"/>
      <c r="AY33" s="67"/>
      <c r="AZ33" s="67"/>
      <c r="BA33" s="67"/>
      <c r="BB33" s="67"/>
      <c r="BC33" s="67"/>
      <c r="BD33" s="67"/>
      <c r="BE33" s="67"/>
      <c r="BF33" s="77"/>
      <c r="BG33" s="77"/>
      <c r="BH33" s="77"/>
      <c r="BI33" s="67"/>
      <c r="BJ33" s="67"/>
      <c r="BK33" s="67"/>
      <c r="BL33" s="67"/>
      <c r="BM33" s="72" t="s">
        <v>3220</v>
      </c>
      <c r="BN33" s="72" t="s">
        <v>3129</v>
      </c>
      <c r="BO33" s="72" t="s">
        <v>3130</v>
      </c>
      <c r="BP33" s="72" t="s">
        <v>3130</v>
      </c>
    </row>
    <row r="34" ht="84" spans="1:68">
      <c r="A34" s="72" t="s">
        <v>3221</v>
      </c>
      <c r="B34" s="72" t="s">
        <v>3222</v>
      </c>
      <c r="C34" s="72" t="s">
        <v>3035</v>
      </c>
      <c r="D34" s="72" t="s">
        <v>3223</v>
      </c>
      <c r="E34" s="68" t="s">
        <v>3209</v>
      </c>
      <c r="F34" s="72" t="s">
        <v>3038</v>
      </c>
      <c r="G34" s="72" t="s">
        <v>2981</v>
      </c>
      <c r="H34" s="67"/>
      <c r="I34" s="67"/>
      <c r="J34" s="72" t="s">
        <v>2982</v>
      </c>
      <c r="K34" s="72" t="s">
        <v>2983</v>
      </c>
      <c r="L34" s="72" t="s">
        <v>2984</v>
      </c>
      <c r="M34" s="72" t="s">
        <v>2985</v>
      </c>
      <c r="N34" s="73">
        <v>1</v>
      </c>
      <c r="O34" s="75">
        <v>611320.75</v>
      </c>
      <c r="P34" s="75">
        <v>648000</v>
      </c>
      <c r="Q34" s="72" t="s">
        <v>3224</v>
      </c>
      <c r="R34" s="74"/>
      <c r="S34" s="75">
        <v>36679.25</v>
      </c>
      <c r="T34" s="72" t="s">
        <v>2987</v>
      </c>
      <c r="U34" s="76"/>
      <c r="V34" s="72" t="s">
        <v>3094</v>
      </c>
      <c r="W34" s="72" t="s">
        <v>3095</v>
      </c>
      <c r="X34" s="72" t="s">
        <v>2395</v>
      </c>
      <c r="Y34" s="72" t="s">
        <v>2990</v>
      </c>
      <c r="Z34" s="72" t="s">
        <v>3222</v>
      </c>
      <c r="AA34" s="72" t="s">
        <v>2986</v>
      </c>
      <c r="AB34" s="72" t="s">
        <v>2986</v>
      </c>
      <c r="AC34" s="68" t="s">
        <v>3211</v>
      </c>
      <c r="AD34" s="68" t="s">
        <v>3211</v>
      </c>
      <c r="AE34" s="72" t="s">
        <v>2996</v>
      </c>
      <c r="AF34" s="72" t="s">
        <v>2997</v>
      </c>
      <c r="AG34" s="72" t="s">
        <v>2995</v>
      </c>
      <c r="AH34" s="72" t="s">
        <v>3212</v>
      </c>
      <c r="AI34" s="72" t="s">
        <v>3213</v>
      </c>
      <c r="AJ34" s="73"/>
      <c r="AK34" s="67"/>
      <c r="AL34" s="67"/>
      <c r="AM34" s="72" t="s">
        <v>2996</v>
      </c>
      <c r="AN34" s="72" t="s">
        <v>2997</v>
      </c>
      <c r="AO34" s="72" t="s">
        <v>3044</v>
      </c>
      <c r="AP34" s="72" t="s">
        <v>2999</v>
      </c>
      <c r="AQ34" s="72" t="s">
        <v>3026</v>
      </c>
      <c r="AR34" s="72" t="s">
        <v>3027</v>
      </c>
      <c r="AS34" s="72" t="s">
        <v>3045</v>
      </c>
      <c r="AT34" s="72" t="s">
        <v>3046</v>
      </c>
      <c r="AU34" s="72" t="s">
        <v>3047</v>
      </c>
      <c r="AV34" s="72" t="s">
        <v>792</v>
      </c>
      <c r="AW34" s="72" t="s">
        <v>787</v>
      </c>
      <c r="AX34" s="72" t="s">
        <v>3225</v>
      </c>
      <c r="AY34" s="72" t="s">
        <v>3226</v>
      </c>
      <c r="AZ34" s="72" t="s">
        <v>3007</v>
      </c>
      <c r="BA34" s="72" t="s">
        <v>3047</v>
      </c>
      <c r="BB34" s="67"/>
      <c r="BC34" s="72" t="s">
        <v>2986</v>
      </c>
      <c r="BD34" s="72" t="s">
        <v>3080</v>
      </c>
      <c r="BE34" s="72" t="s">
        <v>3081</v>
      </c>
      <c r="BF34" s="77"/>
      <c r="BG34" s="77" t="s">
        <v>3227</v>
      </c>
      <c r="BH34" s="77" t="s">
        <v>3228</v>
      </c>
      <c r="BI34" s="67"/>
      <c r="BJ34" s="67"/>
      <c r="BK34" s="72" t="s">
        <v>3229</v>
      </c>
      <c r="BL34" s="72" t="s">
        <v>3053</v>
      </c>
      <c r="BM34" s="72" t="s">
        <v>3230</v>
      </c>
      <c r="BN34" s="72" t="s">
        <v>3055</v>
      </c>
      <c r="BO34" s="72" t="s">
        <v>3056</v>
      </c>
      <c r="BP34" s="72" t="s">
        <v>3056</v>
      </c>
    </row>
    <row r="35" ht="56" spans="1:68">
      <c r="A35" s="67"/>
      <c r="B35" s="67"/>
      <c r="C35" s="67"/>
      <c r="D35" s="67"/>
      <c r="E35" s="68"/>
      <c r="F35" s="67"/>
      <c r="G35" s="67"/>
      <c r="H35" s="67"/>
      <c r="I35" s="67"/>
      <c r="J35" s="67"/>
      <c r="K35" s="67"/>
      <c r="L35" s="67"/>
      <c r="M35" s="67"/>
      <c r="N35" s="73"/>
      <c r="O35" s="74"/>
      <c r="P35" s="74"/>
      <c r="Q35" s="67"/>
      <c r="R35" s="74"/>
      <c r="S35" s="75"/>
      <c r="T35" s="67"/>
      <c r="U35" s="76"/>
      <c r="V35" s="67"/>
      <c r="W35" s="67"/>
      <c r="X35" s="67"/>
      <c r="Y35" s="67"/>
      <c r="Z35" s="67"/>
      <c r="AA35" s="67"/>
      <c r="AB35" s="67"/>
      <c r="AC35" s="68"/>
      <c r="AD35" s="68"/>
      <c r="AE35" s="67"/>
      <c r="AF35" s="67"/>
      <c r="AG35" s="67"/>
      <c r="AH35" s="67"/>
      <c r="AI35" s="67"/>
      <c r="AJ35" s="73"/>
      <c r="AK35" s="67"/>
      <c r="AL35" s="67"/>
      <c r="AM35" s="67"/>
      <c r="AN35" s="67"/>
      <c r="AO35" s="67"/>
      <c r="AP35" s="67"/>
      <c r="AQ35" s="67"/>
      <c r="AR35" s="67"/>
      <c r="AS35" s="67"/>
      <c r="AT35" s="67"/>
      <c r="AU35" s="67"/>
      <c r="AV35" s="67"/>
      <c r="AW35" s="67"/>
      <c r="AX35" s="67"/>
      <c r="AY35" s="67"/>
      <c r="AZ35" s="67"/>
      <c r="BA35" s="67"/>
      <c r="BB35" s="67"/>
      <c r="BC35" s="67"/>
      <c r="BD35" s="67"/>
      <c r="BE35" s="67"/>
      <c r="BF35" s="77"/>
      <c r="BG35" s="77"/>
      <c r="BH35" s="77"/>
      <c r="BI35" s="67"/>
      <c r="BJ35" s="67"/>
      <c r="BK35" s="67"/>
      <c r="BL35" s="67"/>
      <c r="BM35" s="72" t="s">
        <v>3231</v>
      </c>
      <c r="BN35" s="72" t="s">
        <v>3017</v>
      </c>
      <c r="BO35" s="72" t="s">
        <v>3018</v>
      </c>
      <c r="BP35" s="72" t="s">
        <v>3018</v>
      </c>
    </row>
    <row r="36" ht="70" spans="1:68">
      <c r="A36" s="72" t="s">
        <v>3232</v>
      </c>
      <c r="B36" s="72" t="s">
        <v>3233</v>
      </c>
      <c r="C36" s="72" t="s">
        <v>3035</v>
      </c>
      <c r="D36" s="72" t="s">
        <v>3208</v>
      </c>
      <c r="E36" s="68" t="s">
        <v>3209</v>
      </c>
      <c r="F36" s="72" t="s">
        <v>3038</v>
      </c>
      <c r="G36" s="72" t="s">
        <v>2981</v>
      </c>
      <c r="H36" s="67"/>
      <c r="I36" s="67"/>
      <c r="J36" s="72" t="s">
        <v>2982</v>
      </c>
      <c r="K36" s="72" t="s">
        <v>2983</v>
      </c>
      <c r="L36" s="72" t="s">
        <v>2984</v>
      </c>
      <c r="M36" s="72" t="s">
        <v>2985</v>
      </c>
      <c r="N36" s="73">
        <v>1</v>
      </c>
      <c r="O36" s="75">
        <v>192452.83</v>
      </c>
      <c r="P36" s="75">
        <v>204000</v>
      </c>
      <c r="Q36" s="72" t="s">
        <v>3210</v>
      </c>
      <c r="R36" s="74"/>
      <c r="S36" s="75">
        <v>11547.17</v>
      </c>
      <c r="T36" s="72" t="s">
        <v>2987</v>
      </c>
      <c r="U36" s="76"/>
      <c r="V36" s="72" t="s">
        <v>3094</v>
      </c>
      <c r="W36" s="72" t="s">
        <v>3095</v>
      </c>
      <c r="X36" s="72" t="s">
        <v>2395</v>
      </c>
      <c r="Y36" s="72" t="s">
        <v>2990</v>
      </c>
      <c r="Z36" s="72" t="s">
        <v>3233</v>
      </c>
      <c r="AA36" s="72" t="s">
        <v>2986</v>
      </c>
      <c r="AB36" s="72" t="s">
        <v>2986</v>
      </c>
      <c r="AC36" s="68" t="s">
        <v>3211</v>
      </c>
      <c r="AD36" s="68" t="s">
        <v>3211</v>
      </c>
      <c r="AE36" s="72" t="s">
        <v>2996</v>
      </c>
      <c r="AF36" s="72" t="s">
        <v>2997</v>
      </c>
      <c r="AG36" s="72" t="s">
        <v>2995</v>
      </c>
      <c r="AH36" s="72" t="s">
        <v>3212</v>
      </c>
      <c r="AI36" s="72" t="s">
        <v>3213</v>
      </c>
      <c r="AJ36" s="73"/>
      <c r="AK36" s="67"/>
      <c r="AL36" s="67"/>
      <c r="AM36" s="72" t="s">
        <v>2996</v>
      </c>
      <c r="AN36" s="72" t="s">
        <v>2997</v>
      </c>
      <c r="AO36" s="72" t="s">
        <v>3044</v>
      </c>
      <c r="AP36" s="72" t="s">
        <v>2999</v>
      </c>
      <c r="AQ36" s="72" t="s">
        <v>3026</v>
      </c>
      <c r="AR36" s="72" t="s">
        <v>3027</v>
      </c>
      <c r="AS36" s="72" t="s">
        <v>3045</v>
      </c>
      <c r="AT36" s="72" t="s">
        <v>3046</v>
      </c>
      <c r="AU36" s="72" t="s">
        <v>3047</v>
      </c>
      <c r="AV36" s="72" t="s">
        <v>792</v>
      </c>
      <c r="AW36" s="72" t="s">
        <v>787</v>
      </c>
      <c r="AX36" s="72" t="s">
        <v>3234</v>
      </c>
      <c r="AY36" s="72" t="s">
        <v>3235</v>
      </c>
      <c r="AZ36" s="72" t="s">
        <v>3007</v>
      </c>
      <c r="BA36" s="72" t="s">
        <v>3047</v>
      </c>
      <c r="BB36" s="67"/>
      <c r="BC36" s="72" t="s">
        <v>2986</v>
      </c>
      <c r="BD36" s="72" t="s">
        <v>3080</v>
      </c>
      <c r="BE36" s="72" t="s">
        <v>3081</v>
      </c>
      <c r="BF36" s="77"/>
      <c r="BG36" s="77" t="s">
        <v>3236</v>
      </c>
      <c r="BH36" s="77" t="s">
        <v>3237</v>
      </c>
      <c r="BI36" s="67"/>
      <c r="BJ36" s="67"/>
      <c r="BK36" s="72" t="s">
        <v>3238</v>
      </c>
      <c r="BL36" s="72" t="s">
        <v>3053</v>
      </c>
      <c r="BM36" s="72" t="s">
        <v>3239</v>
      </c>
      <c r="BN36" s="72" t="s">
        <v>3055</v>
      </c>
      <c r="BO36" s="72" t="s">
        <v>3056</v>
      </c>
      <c r="BP36" s="72" t="s">
        <v>3056</v>
      </c>
    </row>
    <row r="37" ht="56" spans="1:68">
      <c r="A37" s="67"/>
      <c r="B37" s="67"/>
      <c r="C37" s="67"/>
      <c r="D37" s="67"/>
      <c r="E37" s="68"/>
      <c r="F37" s="67"/>
      <c r="G37" s="67"/>
      <c r="H37" s="67"/>
      <c r="I37" s="67"/>
      <c r="J37" s="67"/>
      <c r="K37" s="67"/>
      <c r="L37" s="67"/>
      <c r="M37" s="67"/>
      <c r="N37" s="73"/>
      <c r="O37" s="74"/>
      <c r="P37" s="74"/>
      <c r="Q37" s="67"/>
      <c r="R37" s="74"/>
      <c r="S37" s="75"/>
      <c r="T37" s="67"/>
      <c r="U37" s="76"/>
      <c r="V37" s="67"/>
      <c r="W37" s="67"/>
      <c r="X37" s="67"/>
      <c r="Y37" s="67"/>
      <c r="Z37" s="67"/>
      <c r="AA37" s="67"/>
      <c r="AB37" s="67"/>
      <c r="AC37" s="68"/>
      <c r="AD37" s="68"/>
      <c r="AE37" s="67"/>
      <c r="AF37" s="67"/>
      <c r="AG37" s="67"/>
      <c r="AH37" s="67"/>
      <c r="AI37" s="67"/>
      <c r="AJ37" s="73"/>
      <c r="AK37" s="67"/>
      <c r="AL37" s="67"/>
      <c r="AM37" s="67"/>
      <c r="AN37" s="67"/>
      <c r="AO37" s="67"/>
      <c r="AP37" s="67"/>
      <c r="AQ37" s="67"/>
      <c r="AR37" s="67"/>
      <c r="AS37" s="67"/>
      <c r="AT37" s="67"/>
      <c r="AU37" s="67"/>
      <c r="AV37" s="67"/>
      <c r="AW37" s="67"/>
      <c r="AX37" s="67"/>
      <c r="AY37" s="67"/>
      <c r="AZ37" s="67"/>
      <c r="BA37" s="67"/>
      <c r="BB37" s="67"/>
      <c r="BC37" s="67"/>
      <c r="BD37" s="67"/>
      <c r="BE37" s="67"/>
      <c r="BF37" s="77"/>
      <c r="BG37" s="77"/>
      <c r="BH37" s="77"/>
      <c r="BI37" s="67"/>
      <c r="BJ37" s="67"/>
      <c r="BK37" s="67"/>
      <c r="BL37" s="67"/>
      <c r="BM37" s="72" t="s">
        <v>3240</v>
      </c>
      <c r="BN37" s="72" t="s">
        <v>3129</v>
      </c>
      <c r="BO37" s="72" t="s">
        <v>3130</v>
      </c>
      <c r="BP37" s="72" t="s">
        <v>3130</v>
      </c>
    </row>
    <row r="38" ht="70" spans="1:68">
      <c r="A38" s="72" t="s">
        <v>3241</v>
      </c>
      <c r="B38" s="72" t="s">
        <v>3242</v>
      </c>
      <c r="C38" s="72" t="s">
        <v>3035</v>
      </c>
      <c r="D38" s="72" t="s">
        <v>3243</v>
      </c>
      <c r="E38" s="68" t="s">
        <v>3209</v>
      </c>
      <c r="F38" s="72" t="s">
        <v>3038</v>
      </c>
      <c r="G38" s="72" t="s">
        <v>2981</v>
      </c>
      <c r="H38" s="67"/>
      <c r="I38" s="67"/>
      <c r="J38" s="72" t="s">
        <v>2982</v>
      </c>
      <c r="K38" s="72" t="s">
        <v>2983</v>
      </c>
      <c r="L38" s="72" t="s">
        <v>2984</v>
      </c>
      <c r="M38" s="72" t="s">
        <v>2985</v>
      </c>
      <c r="N38" s="73">
        <v>1</v>
      </c>
      <c r="O38" s="75">
        <v>224150.94</v>
      </c>
      <c r="P38" s="75">
        <v>237600</v>
      </c>
      <c r="Q38" s="72" t="s">
        <v>3244</v>
      </c>
      <c r="R38" s="74"/>
      <c r="S38" s="75">
        <v>13449.06</v>
      </c>
      <c r="T38" s="72" t="s">
        <v>2987</v>
      </c>
      <c r="U38" s="76"/>
      <c r="V38" s="72" t="s">
        <v>3094</v>
      </c>
      <c r="W38" s="72" t="s">
        <v>3095</v>
      </c>
      <c r="X38" s="72" t="s">
        <v>2395</v>
      </c>
      <c r="Y38" s="72" t="s">
        <v>2990</v>
      </c>
      <c r="Z38" s="72" t="s">
        <v>3242</v>
      </c>
      <c r="AA38" s="72" t="s">
        <v>2986</v>
      </c>
      <c r="AB38" s="72" t="s">
        <v>2986</v>
      </c>
      <c r="AC38" s="68" t="s">
        <v>3211</v>
      </c>
      <c r="AD38" s="68" t="s">
        <v>3211</v>
      </c>
      <c r="AE38" s="72" t="s">
        <v>2996</v>
      </c>
      <c r="AF38" s="72" t="s">
        <v>2997</v>
      </c>
      <c r="AG38" s="72" t="s">
        <v>2995</v>
      </c>
      <c r="AH38" s="72" t="s">
        <v>3212</v>
      </c>
      <c r="AI38" s="72" t="s">
        <v>3213</v>
      </c>
      <c r="AJ38" s="73"/>
      <c r="AK38" s="67"/>
      <c r="AL38" s="67"/>
      <c r="AM38" s="72" t="s">
        <v>2996</v>
      </c>
      <c r="AN38" s="72" t="s">
        <v>2997</v>
      </c>
      <c r="AO38" s="72" t="s">
        <v>3044</v>
      </c>
      <c r="AP38" s="72" t="s">
        <v>2999</v>
      </c>
      <c r="AQ38" s="72" t="s">
        <v>3026</v>
      </c>
      <c r="AR38" s="72" t="s">
        <v>3027</v>
      </c>
      <c r="AS38" s="72" t="s">
        <v>3045</v>
      </c>
      <c r="AT38" s="72" t="s">
        <v>3046</v>
      </c>
      <c r="AU38" s="72" t="s">
        <v>3047</v>
      </c>
      <c r="AV38" s="72" t="s">
        <v>792</v>
      </c>
      <c r="AW38" s="72" t="s">
        <v>787</v>
      </c>
      <c r="AX38" s="72" t="s">
        <v>3245</v>
      </c>
      <c r="AY38" s="72" t="s">
        <v>3246</v>
      </c>
      <c r="AZ38" s="72" t="s">
        <v>3007</v>
      </c>
      <c r="BA38" s="72" t="s">
        <v>3047</v>
      </c>
      <c r="BB38" s="67"/>
      <c r="BC38" s="72" t="s">
        <v>2986</v>
      </c>
      <c r="BD38" s="72" t="s">
        <v>3080</v>
      </c>
      <c r="BE38" s="72" t="s">
        <v>3081</v>
      </c>
      <c r="BF38" s="77"/>
      <c r="BG38" s="77" t="s">
        <v>3247</v>
      </c>
      <c r="BH38" s="77" t="s">
        <v>3248</v>
      </c>
      <c r="BI38" s="67"/>
      <c r="BJ38" s="67"/>
      <c r="BK38" s="72" t="s">
        <v>3249</v>
      </c>
      <c r="BL38" s="72" t="s">
        <v>3053</v>
      </c>
      <c r="BM38" s="72" t="s">
        <v>3250</v>
      </c>
      <c r="BN38" s="72" t="s">
        <v>3150</v>
      </c>
      <c r="BO38" s="72" t="s">
        <v>3151</v>
      </c>
      <c r="BP38" s="72" t="s">
        <v>3151</v>
      </c>
    </row>
    <row r="39" ht="70" spans="1:68">
      <c r="A39" s="67"/>
      <c r="B39" s="67"/>
      <c r="C39" s="67"/>
      <c r="D39" s="67"/>
      <c r="E39" s="68"/>
      <c r="F39" s="67"/>
      <c r="G39" s="67"/>
      <c r="H39" s="67"/>
      <c r="I39" s="67"/>
      <c r="J39" s="67"/>
      <c r="K39" s="67"/>
      <c r="L39" s="67"/>
      <c r="M39" s="67"/>
      <c r="N39" s="73"/>
      <c r="O39" s="74"/>
      <c r="P39" s="74"/>
      <c r="Q39" s="67"/>
      <c r="R39" s="74"/>
      <c r="S39" s="75"/>
      <c r="T39" s="67"/>
      <c r="U39" s="76"/>
      <c r="V39" s="67"/>
      <c r="W39" s="67"/>
      <c r="X39" s="67"/>
      <c r="Y39" s="67"/>
      <c r="Z39" s="67"/>
      <c r="AA39" s="67"/>
      <c r="AB39" s="67"/>
      <c r="AC39" s="68"/>
      <c r="AD39" s="68"/>
      <c r="AE39" s="67"/>
      <c r="AF39" s="67"/>
      <c r="AG39" s="67"/>
      <c r="AH39" s="67"/>
      <c r="AI39" s="67"/>
      <c r="AJ39" s="73"/>
      <c r="AK39" s="67"/>
      <c r="AL39" s="67"/>
      <c r="AM39" s="67"/>
      <c r="AN39" s="67"/>
      <c r="AO39" s="67"/>
      <c r="AP39" s="67"/>
      <c r="AQ39" s="67"/>
      <c r="AR39" s="67"/>
      <c r="AS39" s="67"/>
      <c r="AT39" s="67"/>
      <c r="AU39" s="67"/>
      <c r="AV39" s="67"/>
      <c r="AW39" s="67"/>
      <c r="AX39" s="67"/>
      <c r="AY39" s="67"/>
      <c r="AZ39" s="67"/>
      <c r="BA39" s="67"/>
      <c r="BB39" s="67"/>
      <c r="BC39" s="67"/>
      <c r="BD39" s="67"/>
      <c r="BE39" s="67"/>
      <c r="BF39" s="77"/>
      <c r="BG39" s="77"/>
      <c r="BH39" s="77"/>
      <c r="BI39" s="67"/>
      <c r="BJ39" s="67"/>
      <c r="BK39" s="67"/>
      <c r="BL39" s="67"/>
      <c r="BM39" s="72" t="s">
        <v>3251</v>
      </c>
      <c r="BN39" s="72" t="s">
        <v>3055</v>
      </c>
      <c r="BO39" s="72" t="s">
        <v>3056</v>
      </c>
      <c r="BP39" s="72" t="s">
        <v>3056</v>
      </c>
    </row>
    <row r="40" ht="84" spans="1:68">
      <c r="A40" s="72" t="s">
        <v>3252</v>
      </c>
      <c r="B40" s="72" t="s">
        <v>3253</v>
      </c>
      <c r="C40" s="72" t="s">
        <v>3035</v>
      </c>
      <c r="D40" s="72" t="s">
        <v>3223</v>
      </c>
      <c r="E40" s="68" t="s">
        <v>3209</v>
      </c>
      <c r="F40" s="72" t="s">
        <v>3038</v>
      </c>
      <c r="G40" s="72" t="s">
        <v>2981</v>
      </c>
      <c r="H40" s="67"/>
      <c r="I40" s="67"/>
      <c r="J40" s="72" t="s">
        <v>2982</v>
      </c>
      <c r="K40" s="72" t="s">
        <v>2983</v>
      </c>
      <c r="L40" s="72" t="s">
        <v>2984</v>
      </c>
      <c r="M40" s="72" t="s">
        <v>2985</v>
      </c>
      <c r="N40" s="73">
        <v>1</v>
      </c>
      <c r="O40" s="75">
        <v>611320.75</v>
      </c>
      <c r="P40" s="75">
        <v>648000</v>
      </c>
      <c r="Q40" s="72" t="s">
        <v>3224</v>
      </c>
      <c r="R40" s="74"/>
      <c r="S40" s="75">
        <v>36679.25</v>
      </c>
      <c r="T40" s="72" t="s">
        <v>2987</v>
      </c>
      <c r="U40" s="76"/>
      <c r="V40" s="72" t="s">
        <v>3094</v>
      </c>
      <c r="W40" s="72" t="s">
        <v>3095</v>
      </c>
      <c r="X40" s="72" t="s">
        <v>2395</v>
      </c>
      <c r="Y40" s="72" t="s">
        <v>2990</v>
      </c>
      <c r="Z40" s="72" t="s">
        <v>3253</v>
      </c>
      <c r="AA40" s="72" t="s">
        <v>2986</v>
      </c>
      <c r="AB40" s="72" t="s">
        <v>2986</v>
      </c>
      <c r="AC40" s="68" t="s">
        <v>3211</v>
      </c>
      <c r="AD40" s="68" t="s">
        <v>3211</v>
      </c>
      <c r="AE40" s="72" t="s">
        <v>2996</v>
      </c>
      <c r="AF40" s="72" t="s">
        <v>2997</v>
      </c>
      <c r="AG40" s="72" t="s">
        <v>2995</v>
      </c>
      <c r="AH40" s="72" t="s">
        <v>3212</v>
      </c>
      <c r="AI40" s="72" t="s">
        <v>3213</v>
      </c>
      <c r="AJ40" s="73"/>
      <c r="AK40" s="67"/>
      <c r="AL40" s="67"/>
      <c r="AM40" s="72" t="s">
        <v>2996</v>
      </c>
      <c r="AN40" s="72" t="s">
        <v>2997</v>
      </c>
      <c r="AO40" s="72" t="s">
        <v>3044</v>
      </c>
      <c r="AP40" s="72" t="s">
        <v>2999</v>
      </c>
      <c r="AQ40" s="72" t="s">
        <v>3026</v>
      </c>
      <c r="AR40" s="72" t="s">
        <v>3027</v>
      </c>
      <c r="AS40" s="72" t="s">
        <v>3045</v>
      </c>
      <c r="AT40" s="72" t="s">
        <v>3046</v>
      </c>
      <c r="AU40" s="72" t="s">
        <v>3047</v>
      </c>
      <c r="AV40" s="72" t="s">
        <v>792</v>
      </c>
      <c r="AW40" s="72" t="s">
        <v>787</v>
      </c>
      <c r="AX40" s="72" t="s">
        <v>3254</v>
      </c>
      <c r="AY40" s="72" t="s">
        <v>3255</v>
      </c>
      <c r="AZ40" s="72" t="s">
        <v>3007</v>
      </c>
      <c r="BA40" s="72" t="s">
        <v>3047</v>
      </c>
      <c r="BB40" s="67"/>
      <c r="BC40" s="72" t="s">
        <v>2986</v>
      </c>
      <c r="BD40" s="72" t="s">
        <v>3080</v>
      </c>
      <c r="BE40" s="72" t="s">
        <v>3081</v>
      </c>
      <c r="BF40" s="77"/>
      <c r="BG40" s="77" t="s">
        <v>3256</v>
      </c>
      <c r="BH40" s="77" t="s">
        <v>3257</v>
      </c>
      <c r="BI40" s="67"/>
      <c r="BJ40" s="67"/>
      <c r="BK40" s="72" t="s">
        <v>3258</v>
      </c>
      <c r="BL40" s="72" t="s">
        <v>3053</v>
      </c>
      <c r="BM40" s="72" t="s">
        <v>3259</v>
      </c>
      <c r="BN40" s="72" t="s">
        <v>3055</v>
      </c>
      <c r="BO40" s="72" t="s">
        <v>3056</v>
      </c>
      <c r="BP40" s="72" t="s">
        <v>3056</v>
      </c>
    </row>
    <row r="41" ht="56" spans="1:68">
      <c r="A41" s="67"/>
      <c r="B41" s="67"/>
      <c r="C41" s="67"/>
      <c r="D41" s="67"/>
      <c r="E41" s="68"/>
      <c r="F41" s="67"/>
      <c r="G41" s="67"/>
      <c r="H41" s="67"/>
      <c r="I41" s="67"/>
      <c r="J41" s="67"/>
      <c r="K41" s="67"/>
      <c r="L41" s="67"/>
      <c r="M41" s="67"/>
      <c r="N41" s="73"/>
      <c r="O41" s="74"/>
      <c r="P41" s="74"/>
      <c r="Q41" s="67"/>
      <c r="R41" s="74"/>
      <c r="S41" s="75"/>
      <c r="T41" s="67"/>
      <c r="U41" s="76"/>
      <c r="V41" s="67"/>
      <c r="W41" s="67"/>
      <c r="X41" s="67"/>
      <c r="Y41" s="67"/>
      <c r="Z41" s="67"/>
      <c r="AA41" s="67"/>
      <c r="AB41" s="67"/>
      <c r="AC41" s="68"/>
      <c r="AD41" s="68"/>
      <c r="AE41" s="67"/>
      <c r="AF41" s="67"/>
      <c r="AG41" s="67"/>
      <c r="AH41" s="67"/>
      <c r="AI41" s="67"/>
      <c r="AJ41" s="73"/>
      <c r="AK41" s="67"/>
      <c r="AL41" s="67"/>
      <c r="AM41" s="67"/>
      <c r="AN41" s="67"/>
      <c r="AO41" s="67"/>
      <c r="AP41" s="67"/>
      <c r="AQ41" s="67"/>
      <c r="AR41" s="67"/>
      <c r="AS41" s="67"/>
      <c r="AT41" s="67"/>
      <c r="AU41" s="67"/>
      <c r="AV41" s="67"/>
      <c r="AW41" s="67"/>
      <c r="AX41" s="67"/>
      <c r="AY41" s="67"/>
      <c r="AZ41" s="67"/>
      <c r="BA41" s="67"/>
      <c r="BB41" s="67"/>
      <c r="BC41" s="67"/>
      <c r="BD41" s="67"/>
      <c r="BE41" s="67"/>
      <c r="BF41" s="77"/>
      <c r="BG41" s="77"/>
      <c r="BH41" s="77"/>
      <c r="BI41" s="67"/>
      <c r="BJ41" s="67"/>
      <c r="BK41" s="67"/>
      <c r="BL41" s="67"/>
      <c r="BM41" s="72" t="s">
        <v>3260</v>
      </c>
      <c r="BN41" s="72" t="s">
        <v>3017</v>
      </c>
      <c r="BO41" s="72" t="s">
        <v>3018</v>
      </c>
      <c r="BP41" s="72" t="s">
        <v>3018</v>
      </c>
    </row>
  </sheetData>
  <autoFilter xmlns:etc="http://www.wps.cn/officeDocument/2017/etCustomData" ref="C5:AT40" etc:filterBottomFollowUsedRange="0">
    <extLst/>
  </autoFilter>
  <pageMargins left="0.75" right="0.75" top="1" bottom="1" header="0.5" footer="0.5"/>
  <headerFooter/>
  <legacyDrawing r:id="rId2"/>
</worksheet>
</file>

<file path=xl/worksheets/sheet1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16"/>
  <dimension ref="A1:J856"/>
  <sheetViews>
    <sheetView workbookViewId="0">
      <selection activeCell="G10" sqref="G10"/>
    </sheetView>
  </sheetViews>
  <sheetFormatPr defaultColWidth="9" defaultRowHeight="14"/>
  <cols>
    <col min="2" max="2" width="18.3727272727273" customWidth="1"/>
    <col min="3" max="3" width="9.54545454545454"/>
    <col min="5" max="6" width="11.6272727272727" customWidth="1"/>
    <col min="7" max="7" width="41.2545454545455" customWidth="1"/>
    <col min="8" max="8" width="21" customWidth="1"/>
    <col min="9" max="9" width="13" customWidth="1"/>
    <col min="10" max="10" width="18.3727272727273" customWidth="1"/>
  </cols>
  <sheetData>
    <row r="1" customFormat="1" spans="1:9">
      <c r="A1" s="60" t="s">
        <v>3261</v>
      </c>
      <c r="B1" s="61" t="s">
        <v>3262</v>
      </c>
      <c r="C1" s="61" t="s">
        <v>3263</v>
      </c>
      <c r="D1" s="61" t="s">
        <v>3264</v>
      </c>
      <c r="E1" s="61" t="s">
        <v>3265</v>
      </c>
      <c r="F1" s="62" t="s">
        <v>3266</v>
      </c>
      <c r="G1" s="63" t="s">
        <v>3267</v>
      </c>
      <c r="H1" s="64" t="s">
        <v>2936</v>
      </c>
      <c r="I1" s="9" t="s">
        <v>3268</v>
      </c>
    </row>
    <row r="2" spans="1:10">
      <c r="A2">
        <v>1</v>
      </c>
      <c r="B2" t="str">
        <f>IF(ISBLANK(IFERROR(INDEX('2-3 引出列表'!$A$2:$CE$8700,$A2,MATCH(B$1,'2-3 引出列表'!$A$1:$CD$1,0)),"")),"",IFERROR(INDEX('2-3 引出列表'!$A$2:$CE$8700,$A2,MATCH(B$1,'2-3 引出列表'!$A$1:$CD$1,0)),""))</f>
        <v/>
      </c>
      <c r="C2" t="str">
        <f>IF(ISBLANK(IFERROR(INDEX('2-3 引出列表'!$A$2:$CE$8700,$A2,MATCH(C$1,'2-3 引出列表'!$A$1:$CD$1,0)),"")),"",IFERROR(INDEX('2-3 引出列表'!$A$2:$CE$8700,$A2,MATCH(C$1,'2-3 引出列表'!$A$1:$CD$1,0)),""))</f>
        <v/>
      </c>
      <c r="D2" t="str">
        <f>IF(ISBLANK(IFERROR(INDEX('2-3 引出列表'!$A$2:$CE$8700,$A2,MATCH(D$1,'2-3 引出列表'!$A$1:$CD$1,0)),"")),"",IFERROR(INDEX('2-3 引出列表'!$A$2:$CE$8700,$A2,MATCH(D$1,'2-3 引出列表'!$A$1:$CD$1,0)),""))</f>
        <v/>
      </c>
      <c r="E2" t="str">
        <f>IF(ISBLANK(IFERROR(INDEX('2-3 引出列表'!$A$2:$CE$8700,$A2,MATCH(E$1,'2-3 引出列表'!$A$1:$CD$1,0)),"")),"",IFERROR(INDEX('2-3 引出列表'!$A$2:$CE$8700,$A2,MATCH(E$1,'2-3 引出列表'!$A$1:$CD$1,0)),""))</f>
        <v/>
      </c>
      <c r="F2" t="str">
        <f t="shared" ref="F2:F65" si="0">LEFT(E2,7)</f>
        <v/>
      </c>
      <c r="G2" t="str">
        <f>IF(ISBLANK(IFERROR(INDEX('2-3 引出列表'!$A$2:$CE$8700,$A2,MATCH(G$1,'2-3 引出列表'!$A$1:$CD$1,0)),"")),"",IFERROR(INDEX('2-3 引出列表'!$A$2:$CE$8700,$A2,MATCH(G$1,'2-3 引出列表'!$A$1:$CD$1,0)),""))</f>
        <v/>
      </c>
      <c r="H2" t="str">
        <f>IF(ISBLANK(IFERROR(INDEX('2-3 引出列表'!$A$2:$CE$8700,$A2,MATCH(H$1,'2-3 引出列表'!$A$1:$CD$1,0)),"")),"",IFERROR(INDEX('2-3 引出列表'!$A$2:$CE$8700,$A2,MATCH(H$1,'2-3 引出列表'!$A$1:$CD$1,0)),""))</f>
        <v/>
      </c>
      <c r="I2" t="str">
        <f>IF(ISBLANK(IFERROR(INDEX('2-3 引出列表'!$A$2:$CE$8700,$A2,MATCH(I$1,'2-3 引出列表'!$A$1:$CD$1,0)),"")),"",IFERROR(INDEX('2-3 引出列表'!$A$2:$CE$8700,$A2,MATCH(I$1,'2-3 引出列表'!$A$1:$CD$1,0)),""))</f>
        <v/>
      </c>
      <c r="J2" s="65"/>
    </row>
    <row r="3" customFormat="1" spans="1:9">
      <c r="A3">
        <v>2</v>
      </c>
      <c r="B3" t="str">
        <f>IF(ISBLANK(IFERROR(INDEX('2-3 引出列表'!$A$2:$CE$8700,$A3,MATCH(B$1,'2-3 引出列表'!$A$1:$CD$1,0)),"")),"",IFERROR(INDEX('2-3 引出列表'!$A$2:$CE$8700,$A3,MATCH(B$1,'2-3 引出列表'!$A$1:$CD$1,0)),""))</f>
        <v/>
      </c>
      <c r="C3" t="str">
        <f>IF(ISBLANK(IFERROR(INDEX('2-3 引出列表'!$A$2:$CE$8700,$A3,MATCH(C$1,'2-3 引出列表'!$A$1:$CD$1,0)),"")),"",IFERROR(INDEX('2-3 引出列表'!$A$2:$CE$8700,$A3,MATCH(C$1,'2-3 引出列表'!$A$1:$CD$1,0)),""))</f>
        <v/>
      </c>
      <c r="D3" t="str">
        <f>IF(ISBLANK(IFERROR(INDEX('2-3 引出列表'!$A$2:$CE$8700,$A3,MATCH(D$1,'2-3 引出列表'!$A$1:$CD$1,0)),"")),"",IFERROR(INDEX('2-3 引出列表'!$A$2:$CE$8700,$A3,MATCH(D$1,'2-3 引出列表'!$A$1:$CD$1,0)),""))</f>
        <v/>
      </c>
      <c r="E3" t="str">
        <f>IF(ISBLANK(IFERROR(INDEX('2-3 引出列表'!$A$2:$CE$8700,$A3,MATCH(E$1,'2-3 引出列表'!$A$1:$CD$1,0)),"")),"",IFERROR(INDEX('2-3 引出列表'!$A$2:$CE$8700,$A3,MATCH(E$1,'2-3 引出列表'!$A$1:$CD$1,0)),""))</f>
        <v/>
      </c>
      <c r="F3" t="str">
        <f t="shared" si="0"/>
        <v/>
      </c>
      <c r="G3" t="str">
        <f>IF(ISBLANK(IFERROR(INDEX('2-3 引出列表'!$A$2:$CE$8700,$A3,MATCH(G$1,'2-3 引出列表'!$A$1:$CD$1,0)),"")),"",IFERROR(INDEX('2-3 引出列表'!$A$2:$CE$8700,$A3,MATCH(G$1,'2-3 引出列表'!$A$1:$CD$1,0)),""))</f>
        <v/>
      </c>
      <c r="H3" t="str">
        <f>IF(ISBLANK(IFERROR(INDEX('2-3 引出列表'!$A$2:$CE$8700,$A3,MATCH(H$1,'2-3 引出列表'!$A$1:$CD$1,0)),"")),"",IFERROR(INDEX('2-3 引出列表'!$A$2:$CE$8700,$A3,MATCH(H$1,'2-3 引出列表'!$A$1:$CD$1,0)),""))</f>
        <v/>
      </c>
      <c r="I3" t="str">
        <f>IF(ISBLANK(IFERROR(INDEX('2-3 引出列表'!$A$2:$CE$8700,$A3,MATCH(I$1,'2-3 引出列表'!$A$1:$CD$1,0)),"")),"",IFERROR(INDEX('2-3 引出列表'!$A$2:$CE$8700,$A3,MATCH(I$1,'2-3 引出列表'!$A$1:$CD$1,0)),""))</f>
        <v/>
      </c>
    </row>
    <row r="4" customFormat="1" spans="1:9">
      <c r="A4">
        <v>3</v>
      </c>
      <c r="B4" t="str">
        <f>IF(ISBLANK(IFERROR(INDEX('2-3 引出列表'!$A$2:$CE$8700,$A4,MATCH(B$1,'2-3 引出列表'!$A$1:$CD$1,0)),"")),"",IFERROR(INDEX('2-3 引出列表'!$A$2:$CE$8700,$A4,MATCH(B$1,'2-3 引出列表'!$A$1:$CD$1,0)),""))</f>
        <v/>
      </c>
      <c r="C4" t="str">
        <f>IF(ISBLANK(IFERROR(INDEX('2-3 引出列表'!$A$2:$CE$8700,$A4,MATCH(C$1,'2-3 引出列表'!$A$1:$CD$1,0)),"")),"",IFERROR(INDEX('2-3 引出列表'!$A$2:$CE$8700,$A4,MATCH(C$1,'2-3 引出列表'!$A$1:$CD$1,0)),""))</f>
        <v/>
      </c>
      <c r="D4" t="str">
        <f>IF(ISBLANK(IFERROR(INDEX('2-3 引出列表'!$A$2:$CE$8700,$A4,MATCH(D$1,'2-3 引出列表'!$A$1:$CD$1,0)),"")),"",IFERROR(INDEX('2-3 引出列表'!$A$2:$CE$8700,$A4,MATCH(D$1,'2-3 引出列表'!$A$1:$CD$1,0)),""))</f>
        <v/>
      </c>
      <c r="E4" t="str">
        <f>IF(ISBLANK(IFERROR(INDEX('2-3 引出列表'!$A$2:$CE$8700,$A4,MATCH(E$1,'2-3 引出列表'!$A$1:$CD$1,0)),"")),"",IFERROR(INDEX('2-3 引出列表'!$A$2:$CE$8700,$A4,MATCH(E$1,'2-3 引出列表'!$A$1:$CD$1,0)),""))</f>
        <v/>
      </c>
      <c r="F4" t="str">
        <f t="shared" si="0"/>
        <v/>
      </c>
      <c r="G4" t="str">
        <f>IF(ISBLANK(IFERROR(INDEX('2-3 引出列表'!$A$2:$CE$8700,$A4,MATCH(G$1,'2-3 引出列表'!$A$1:$CD$1,0)),"")),"",IFERROR(INDEX('2-3 引出列表'!$A$2:$CE$8700,$A4,MATCH(G$1,'2-3 引出列表'!$A$1:$CD$1,0)),""))</f>
        <v/>
      </c>
      <c r="H4" t="str">
        <f>IF(ISBLANK(IFERROR(INDEX('2-3 引出列表'!$A$2:$CE$8700,$A4,MATCH(H$1,'2-3 引出列表'!$A$1:$CD$1,0)),"")),"",IFERROR(INDEX('2-3 引出列表'!$A$2:$CE$8700,$A4,MATCH(H$1,'2-3 引出列表'!$A$1:$CD$1,0)),""))</f>
        <v/>
      </c>
      <c r="I4" t="str">
        <f>IF(ISBLANK(IFERROR(INDEX('2-3 引出列表'!$A$2:$CE$8700,$A4,MATCH(I$1,'2-3 引出列表'!$A$1:$CD$1,0)),"")),"",IFERROR(INDEX('2-3 引出列表'!$A$2:$CE$8700,$A4,MATCH(I$1,'2-3 引出列表'!$A$1:$CD$1,0)),""))</f>
        <v/>
      </c>
    </row>
    <row r="5" customFormat="1" spans="1:9">
      <c r="A5">
        <v>4</v>
      </c>
      <c r="B5" t="str">
        <f>IF(ISBLANK(IFERROR(INDEX('2-3 引出列表'!$A$2:$CE$8700,$A5,MATCH(B$1,'2-3 引出列表'!$A$1:$CD$1,0)),"")),"",IFERROR(INDEX('2-3 引出列表'!$A$2:$CE$8700,$A5,MATCH(B$1,'2-3 引出列表'!$A$1:$CD$1,0)),""))</f>
        <v/>
      </c>
      <c r="C5" t="str">
        <f>IF(ISBLANK(IFERROR(INDEX('2-3 引出列表'!$A$2:$CE$8700,$A5,MATCH(C$1,'2-3 引出列表'!$A$1:$CD$1,0)),"")),"",IFERROR(INDEX('2-3 引出列表'!$A$2:$CE$8700,$A5,MATCH(C$1,'2-3 引出列表'!$A$1:$CD$1,0)),""))</f>
        <v/>
      </c>
      <c r="D5" t="str">
        <f>IF(ISBLANK(IFERROR(INDEX('2-3 引出列表'!$A$2:$CE$8700,$A5,MATCH(D$1,'2-3 引出列表'!$A$1:$CD$1,0)),"")),"",IFERROR(INDEX('2-3 引出列表'!$A$2:$CE$8700,$A5,MATCH(D$1,'2-3 引出列表'!$A$1:$CD$1,0)),""))</f>
        <v/>
      </c>
      <c r="E5" t="str">
        <f>IF(ISBLANK(IFERROR(INDEX('2-3 引出列表'!$A$2:$CE$8700,$A5,MATCH(E$1,'2-3 引出列表'!$A$1:$CD$1,0)),"")),"",IFERROR(INDEX('2-3 引出列表'!$A$2:$CE$8700,$A5,MATCH(E$1,'2-3 引出列表'!$A$1:$CD$1,0)),""))</f>
        <v/>
      </c>
      <c r="F5" t="str">
        <f t="shared" si="0"/>
        <v/>
      </c>
      <c r="G5" t="str">
        <f>IF(ISBLANK(IFERROR(INDEX('2-3 引出列表'!$A$2:$CE$8700,$A5,MATCH(G$1,'2-3 引出列表'!$A$1:$CD$1,0)),"")),"",IFERROR(INDEX('2-3 引出列表'!$A$2:$CE$8700,$A5,MATCH(G$1,'2-3 引出列表'!$A$1:$CD$1,0)),""))</f>
        <v/>
      </c>
      <c r="H5" t="str">
        <f>IF(ISBLANK(IFERROR(INDEX('2-3 引出列表'!$A$2:$CE$8700,$A5,MATCH(H$1,'2-3 引出列表'!$A$1:$CD$1,0)),"")),"",IFERROR(INDEX('2-3 引出列表'!$A$2:$CE$8700,$A5,MATCH(H$1,'2-3 引出列表'!$A$1:$CD$1,0)),""))</f>
        <v/>
      </c>
      <c r="I5" t="str">
        <f>IF(ISBLANK(IFERROR(INDEX('2-3 引出列表'!$A$2:$CE$8700,$A5,MATCH(I$1,'2-3 引出列表'!$A$1:$CD$1,0)),"")),"",IFERROR(INDEX('2-3 引出列表'!$A$2:$CE$8700,$A5,MATCH(I$1,'2-3 引出列表'!$A$1:$CD$1,0)),""))</f>
        <v/>
      </c>
    </row>
    <row r="6" customFormat="1" spans="1:9">
      <c r="A6">
        <v>5</v>
      </c>
      <c r="B6" t="str">
        <f>IF(ISBLANK(IFERROR(INDEX('2-3 引出列表'!$A$2:$CE$8700,$A6,MATCH(B$1,'2-3 引出列表'!$A$1:$CD$1,0)),"")),"",IFERROR(INDEX('2-3 引出列表'!$A$2:$CE$8700,$A6,MATCH(B$1,'2-3 引出列表'!$A$1:$CD$1,0)),""))</f>
        <v/>
      </c>
      <c r="C6" t="str">
        <f>IF(ISBLANK(IFERROR(INDEX('2-3 引出列表'!$A$2:$CE$8700,$A6,MATCH(C$1,'2-3 引出列表'!$A$1:$CD$1,0)),"")),"",IFERROR(INDEX('2-3 引出列表'!$A$2:$CE$8700,$A6,MATCH(C$1,'2-3 引出列表'!$A$1:$CD$1,0)),""))</f>
        <v/>
      </c>
      <c r="D6" t="str">
        <f>IF(ISBLANK(IFERROR(INDEX('2-3 引出列表'!$A$2:$CE$8700,$A6,MATCH(D$1,'2-3 引出列表'!$A$1:$CD$1,0)),"")),"",IFERROR(INDEX('2-3 引出列表'!$A$2:$CE$8700,$A6,MATCH(D$1,'2-3 引出列表'!$A$1:$CD$1,0)),""))</f>
        <v/>
      </c>
      <c r="E6" t="str">
        <f>IF(ISBLANK(IFERROR(INDEX('2-3 引出列表'!$A$2:$CE$8700,$A6,MATCH(E$1,'2-3 引出列表'!$A$1:$CD$1,0)),"")),"",IFERROR(INDEX('2-3 引出列表'!$A$2:$CE$8700,$A6,MATCH(E$1,'2-3 引出列表'!$A$1:$CD$1,0)),""))</f>
        <v/>
      </c>
      <c r="F6" t="str">
        <f t="shared" si="0"/>
        <v/>
      </c>
      <c r="G6" t="str">
        <f>IF(ISBLANK(IFERROR(INDEX('2-3 引出列表'!$A$2:$CE$8700,$A6,MATCH(G$1,'2-3 引出列表'!$A$1:$CD$1,0)),"")),"",IFERROR(INDEX('2-3 引出列表'!$A$2:$CE$8700,$A6,MATCH(G$1,'2-3 引出列表'!$A$1:$CD$1,0)),""))</f>
        <v/>
      </c>
      <c r="H6" t="str">
        <f>IF(ISBLANK(IFERROR(INDEX('2-3 引出列表'!$A$2:$CE$8700,$A6,MATCH(H$1,'2-3 引出列表'!$A$1:$CD$1,0)),"")),"",IFERROR(INDEX('2-3 引出列表'!$A$2:$CE$8700,$A6,MATCH(H$1,'2-3 引出列表'!$A$1:$CD$1,0)),""))</f>
        <v/>
      </c>
      <c r="I6" t="str">
        <f>IF(ISBLANK(IFERROR(INDEX('2-3 引出列表'!$A$2:$CE$8700,$A6,MATCH(I$1,'2-3 引出列表'!$A$1:$CD$1,0)),"")),"",IFERROR(INDEX('2-3 引出列表'!$A$2:$CE$8700,$A6,MATCH(I$1,'2-3 引出列表'!$A$1:$CD$1,0)),""))</f>
        <v/>
      </c>
    </row>
    <row r="7" customFormat="1" spans="1:9">
      <c r="A7">
        <v>6</v>
      </c>
      <c r="B7" t="str">
        <f>IF(ISBLANK(IFERROR(INDEX('2-3 引出列表'!$A$2:$CE$8700,$A7,MATCH(B$1,'2-3 引出列表'!$A$1:$CD$1,0)),"")),"",IFERROR(INDEX('2-3 引出列表'!$A$2:$CE$8700,$A7,MATCH(B$1,'2-3 引出列表'!$A$1:$CD$1,0)),""))</f>
        <v/>
      </c>
      <c r="C7" t="str">
        <f>IF(ISBLANK(IFERROR(INDEX('2-3 引出列表'!$A$2:$CE$8700,$A7,MATCH(C$1,'2-3 引出列表'!$A$1:$CD$1,0)),"")),"",IFERROR(INDEX('2-3 引出列表'!$A$2:$CE$8700,$A7,MATCH(C$1,'2-3 引出列表'!$A$1:$CD$1,0)),""))</f>
        <v/>
      </c>
      <c r="D7" t="str">
        <f>IF(ISBLANK(IFERROR(INDEX('2-3 引出列表'!$A$2:$CE$8700,$A7,MATCH(D$1,'2-3 引出列表'!$A$1:$CD$1,0)),"")),"",IFERROR(INDEX('2-3 引出列表'!$A$2:$CE$8700,$A7,MATCH(D$1,'2-3 引出列表'!$A$1:$CD$1,0)),""))</f>
        <v/>
      </c>
      <c r="E7" t="str">
        <f>IF(ISBLANK(IFERROR(INDEX('2-3 引出列表'!$A$2:$CE$8700,$A7,MATCH(E$1,'2-3 引出列表'!$A$1:$CD$1,0)),"")),"",IFERROR(INDEX('2-3 引出列表'!$A$2:$CE$8700,$A7,MATCH(E$1,'2-3 引出列表'!$A$1:$CD$1,0)),""))</f>
        <v/>
      </c>
      <c r="F7" t="str">
        <f t="shared" si="0"/>
        <v/>
      </c>
      <c r="G7" t="str">
        <f>IF(ISBLANK(IFERROR(INDEX('2-3 引出列表'!$A$2:$CE$8700,$A7,MATCH(G$1,'2-3 引出列表'!$A$1:$CD$1,0)),"")),"",IFERROR(INDEX('2-3 引出列表'!$A$2:$CE$8700,$A7,MATCH(G$1,'2-3 引出列表'!$A$1:$CD$1,0)),""))</f>
        <v/>
      </c>
      <c r="H7" t="str">
        <f>IF(ISBLANK(IFERROR(INDEX('2-3 引出列表'!$A$2:$CE$8700,$A7,MATCH(H$1,'2-3 引出列表'!$A$1:$CD$1,0)),"")),"",IFERROR(INDEX('2-3 引出列表'!$A$2:$CE$8700,$A7,MATCH(H$1,'2-3 引出列表'!$A$1:$CD$1,0)),""))</f>
        <v/>
      </c>
      <c r="I7" t="str">
        <f>IF(ISBLANK(IFERROR(INDEX('2-3 引出列表'!$A$2:$CE$8700,$A7,MATCH(I$1,'2-3 引出列表'!$A$1:$CD$1,0)),"")),"",IFERROR(INDEX('2-3 引出列表'!$A$2:$CE$8700,$A7,MATCH(I$1,'2-3 引出列表'!$A$1:$CD$1,0)),""))</f>
        <v/>
      </c>
    </row>
    <row r="8" customFormat="1" spans="1:9">
      <c r="A8">
        <v>7</v>
      </c>
      <c r="B8" t="str">
        <f>IF(ISBLANK(IFERROR(INDEX('2-3 引出列表'!$A$2:$CE$8700,$A8,MATCH(B$1,'2-3 引出列表'!$A$1:$CD$1,0)),"")),"",IFERROR(INDEX('2-3 引出列表'!$A$2:$CE$8700,$A8,MATCH(B$1,'2-3 引出列表'!$A$1:$CD$1,0)),""))</f>
        <v/>
      </c>
      <c r="C8" t="str">
        <f>IF(ISBLANK(IFERROR(INDEX('2-3 引出列表'!$A$2:$CE$8700,$A8,MATCH(C$1,'2-3 引出列表'!$A$1:$CD$1,0)),"")),"",IFERROR(INDEX('2-3 引出列表'!$A$2:$CE$8700,$A8,MATCH(C$1,'2-3 引出列表'!$A$1:$CD$1,0)),""))</f>
        <v/>
      </c>
      <c r="D8" t="str">
        <f>IF(ISBLANK(IFERROR(INDEX('2-3 引出列表'!$A$2:$CE$8700,$A8,MATCH(D$1,'2-3 引出列表'!$A$1:$CD$1,0)),"")),"",IFERROR(INDEX('2-3 引出列表'!$A$2:$CE$8700,$A8,MATCH(D$1,'2-3 引出列表'!$A$1:$CD$1,0)),""))</f>
        <v/>
      </c>
      <c r="E8" t="str">
        <f>IF(ISBLANK(IFERROR(INDEX('2-3 引出列表'!$A$2:$CE$8700,$A8,MATCH(E$1,'2-3 引出列表'!$A$1:$CD$1,0)),"")),"",IFERROR(INDEX('2-3 引出列表'!$A$2:$CE$8700,$A8,MATCH(E$1,'2-3 引出列表'!$A$1:$CD$1,0)),""))</f>
        <v/>
      </c>
      <c r="F8" t="str">
        <f t="shared" si="0"/>
        <v/>
      </c>
      <c r="G8" t="str">
        <f>IF(ISBLANK(IFERROR(INDEX('2-3 引出列表'!$A$2:$CE$8700,$A8,MATCH(G$1,'2-3 引出列表'!$A$1:$CD$1,0)),"")),"",IFERROR(INDEX('2-3 引出列表'!$A$2:$CE$8700,$A8,MATCH(G$1,'2-3 引出列表'!$A$1:$CD$1,0)),""))</f>
        <v/>
      </c>
      <c r="H8" t="str">
        <f>IF(ISBLANK(IFERROR(INDEX('2-3 引出列表'!$A$2:$CE$8700,$A8,MATCH(H$1,'2-3 引出列表'!$A$1:$CD$1,0)),"")),"",IFERROR(INDEX('2-3 引出列表'!$A$2:$CE$8700,$A8,MATCH(H$1,'2-3 引出列表'!$A$1:$CD$1,0)),""))</f>
        <v/>
      </c>
      <c r="I8" t="str">
        <f>IF(ISBLANK(IFERROR(INDEX('2-3 引出列表'!$A$2:$CE$8700,$A8,MATCH(I$1,'2-3 引出列表'!$A$1:$CD$1,0)),"")),"",IFERROR(INDEX('2-3 引出列表'!$A$2:$CE$8700,$A8,MATCH(I$1,'2-3 引出列表'!$A$1:$CD$1,0)),""))</f>
        <v/>
      </c>
    </row>
    <row r="9" customFormat="1" spans="1:9">
      <c r="A9">
        <v>8</v>
      </c>
      <c r="B9" t="str">
        <f>IF(ISBLANK(IFERROR(INDEX('2-3 引出列表'!$A$2:$CE$8700,$A9,MATCH(B$1,'2-3 引出列表'!$A$1:$CD$1,0)),"")),"",IFERROR(INDEX('2-3 引出列表'!$A$2:$CE$8700,$A9,MATCH(B$1,'2-3 引出列表'!$A$1:$CD$1,0)),""))</f>
        <v/>
      </c>
      <c r="C9" t="str">
        <f>IF(ISBLANK(IFERROR(INDEX('2-3 引出列表'!$A$2:$CE$8700,$A9,MATCH(C$1,'2-3 引出列表'!$A$1:$CD$1,0)),"")),"",IFERROR(INDEX('2-3 引出列表'!$A$2:$CE$8700,$A9,MATCH(C$1,'2-3 引出列表'!$A$1:$CD$1,0)),""))</f>
        <v/>
      </c>
      <c r="D9" t="str">
        <f>IF(ISBLANK(IFERROR(INDEX('2-3 引出列表'!$A$2:$CE$8700,$A9,MATCH(D$1,'2-3 引出列表'!$A$1:$CD$1,0)),"")),"",IFERROR(INDEX('2-3 引出列表'!$A$2:$CE$8700,$A9,MATCH(D$1,'2-3 引出列表'!$A$1:$CD$1,0)),""))</f>
        <v/>
      </c>
      <c r="E9" t="str">
        <f>IF(ISBLANK(IFERROR(INDEX('2-3 引出列表'!$A$2:$CE$8700,$A9,MATCH(E$1,'2-3 引出列表'!$A$1:$CD$1,0)),"")),"",IFERROR(INDEX('2-3 引出列表'!$A$2:$CE$8700,$A9,MATCH(E$1,'2-3 引出列表'!$A$1:$CD$1,0)),""))</f>
        <v/>
      </c>
      <c r="F9" t="str">
        <f t="shared" si="0"/>
        <v/>
      </c>
      <c r="G9" t="str">
        <f>IF(ISBLANK(IFERROR(INDEX('2-3 引出列表'!$A$2:$CE$8700,$A9,MATCH(G$1,'2-3 引出列表'!$A$1:$CD$1,0)),"")),"",IFERROR(INDEX('2-3 引出列表'!$A$2:$CE$8700,$A9,MATCH(G$1,'2-3 引出列表'!$A$1:$CD$1,0)),""))</f>
        <v/>
      </c>
      <c r="H9" t="str">
        <f>IF(ISBLANK(IFERROR(INDEX('2-3 引出列表'!$A$2:$CE$8700,$A9,MATCH(H$1,'2-3 引出列表'!$A$1:$CD$1,0)),"")),"",IFERROR(INDEX('2-3 引出列表'!$A$2:$CE$8700,$A9,MATCH(H$1,'2-3 引出列表'!$A$1:$CD$1,0)),""))</f>
        <v/>
      </c>
      <c r="I9" t="str">
        <f>IF(ISBLANK(IFERROR(INDEX('2-3 引出列表'!$A$2:$CE$8700,$A9,MATCH(I$1,'2-3 引出列表'!$A$1:$CD$1,0)),"")),"",IFERROR(INDEX('2-3 引出列表'!$A$2:$CE$8700,$A9,MATCH(I$1,'2-3 引出列表'!$A$1:$CD$1,0)),""))</f>
        <v/>
      </c>
    </row>
    <row r="10" customFormat="1" spans="1:9">
      <c r="A10">
        <v>9</v>
      </c>
      <c r="B10" t="str">
        <f>IF(ISBLANK(IFERROR(INDEX('2-3 引出列表'!$A$2:$CE$8700,$A10,MATCH(B$1,'2-3 引出列表'!$A$1:$CD$1,0)),"")),"",IFERROR(INDEX('2-3 引出列表'!$A$2:$CE$8700,$A10,MATCH(B$1,'2-3 引出列表'!$A$1:$CD$1,0)),""))</f>
        <v/>
      </c>
      <c r="C10" t="str">
        <f>IF(ISBLANK(IFERROR(INDEX('2-3 引出列表'!$A$2:$CE$8700,$A10,MATCH(C$1,'2-3 引出列表'!$A$1:$CD$1,0)),"")),"",IFERROR(INDEX('2-3 引出列表'!$A$2:$CE$8700,$A10,MATCH(C$1,'2-3 引出列表'!$A$1:$CD$1,0)),""))</f>
        <v/>
      </c>
      <c r="D10" t="str">
        <f>IF(ISBLANK(IFERROR(INDEX('2-3 引出列表'!$A$2:$CE$8700,$A10,MATCH(D$1,'2-3 引出列表'!$A$1:$CD$1,0)),"")),"",IFERROR(INDEX('2-3 引出列表'!$A$2:$CE$8700,$A10,MATCH(D$1,'2-3 引出列表'!$A$1:$CD$1,0)),""))</f>
        <v/>
      </c>
      <c r="E10" t="str">
        <f>IF(ISBLANK(IFERROR(INDEX('2-3 引出列表'!$A$2:$CE$8700,$A10,MATCH(E$1,'2-3 引出列表'!$A$1:$CD$1,0)),"")),"",IFERROR(INDEX('2-3 引出列表'!$A$2:$CE$8700,$A10,MATCH(E$1,'2-3 引出列表'!$A$1:$CD$1,0)),""))</f>
        <v/>
      </c>
      <c r="F10" t="str">
        <f t="shared" si="0"/>
        <v/>
      </c>
      <c r="G10" t="str">
        <f>IF(ISBLANK(IFERROR(INDEX('2-3 引出列表'!$A$2:$CE$8700,$A10,MATCH(G$1,'2-3 引出列表'!$A$1:$CD$1,0)),"")),"",IFERROR(INDEX('2-3 引出列表'!$A$2:$CE$8700,$A10,MATCH(G$1,'2-3 引出列表'!$A$1:$CD$1,0)),""))</f>
        <v/>
      </c>
      <c r="H10" t="str">
        <f>IF(ISBLANK(IFERROR(INDEX('2-3 引出列表'!$A$2:$CE$8700,$A10,MATCH(H$1,'2-3 引出列表'!$A$1:$CD$1,0)),"")),"",IFERROR(INDEX('2-3 引出列表'!$A$2:$CE$8700,$A10,MATCH(H$1,'2-3 引出列表'!$A$1:$CD$1,0)),""))</f>
        <v/>
      </c>
      <c r="I10" t="str">
        <f>IF(ISBLANK(IFERROR(INDEX('2-3 引出列表'!$A$2:$CE$8700,$A10,MATCH(I$1,'2-3 引出列表'!$A$1:$CD$1,0)),"")),"",IFERROR(INDEX('2-3 引出列表'!$A$2:$CE$8700,$A10,MATCH(I$1,'2-3 引出列表'!$A$1:$CD$1,0)),""))</f>
        <v/>
      </c>
    </row>
    <row r="11" customFormat="1" spans="1:9">
      <c r="A11">
        <v>10</v>
      </c>
      <c r="B11" t="str">
        <f>IF(ISBLANK(IFERROR(INDEX('2-3 引出列表'!$A$2:$CE$8700,$A11,MATCH(B$1,'2-3 引出列表'!$A$1:$CD$1,0)),"")),"",IFERROR(INDEX('2-3 引出列表'!$A$2:$CE$8700,$A11,MATCH(B$1,'2-3 引出列表'!$A$1:$CD$1,0)),""))</f>
        <v/>
      </c>
      <c r="C11" t="str">
        <f>IF(ISBLANK(IFERROR(INDEX('2-3 引出列表'!$A$2:$CE$8700,$A11,MATCH(C$1,'2-3 引出列表'!$A$1:$CD$1,0)),"")),"",IFERROR(INDEX('2-3 引出列表'!$A$2:$CE$8700,$A11,MATCH(C$1,'2-3 引出列表'!$A$1:$CD$1,0)),""))</f>
        <v/>
      </c>
      <c r="D11" t="str">
        <f>IF(ISBLANK(IFERROR(INDEX('2-3 引出列表'!$A$2:$CE$8700,$A11,MATCH(D$1,'2-3 引出列表'!$A$1:$CD$1,0)),"")),"",IFERROR(INDEX('2-3 引出列表'!$A$2:$CE$8700,$A11,MATCH(D$1,'2-3 引出列表'!$A$1:$CD$1,0)),""))</f>
        <v/>
      </c>
      <c r="E11" t="str">
        <f>IF(ISBLANK(IFERROR(INDEX('2-3 引出列表'!$A$2:$CE$8700,$A11,MATCH(E$1,'2-3 引出列表'!$A$1:$CD$1,0)),"")),"",IFERROR(INDEX('2-3 引出列表'!$A$2:$CE$8700,$A11,MATCH(E$1,'2-3 引出列表'!$A$1:$CD$1,0)),""))</f>
        <v/>
      </c>
      <c r="F11" t="str">
        <f t="shared" si="0"/>
        <v/>
      </c>
      <c r="G11" t="str">
        <f>IF(ISBLANK(IFERROR(INDEX('2-3 引出列表'!$A$2:$CE$8700,$A11,MATCH(G$1,'2-3 引出列表'!$A$1:$CD$1,0)),"")),"",IFERROR(INDEX('2-3 引出列表'!$A$2:$CE$8700,$A11,MATCH(G$1,'2-3 引出列表'!$A$1:$CD$1,0)),""))</f>
        <v/>
      </c>
      <c r="H11" t="str">
        <f>IF(ISBLANK(IFERROR(INDEX('2-3 引出列表'!$A$2:$CE$8700,$A11,MATCH(H$1,'2-3 引出列表'!$A$1:$CD$1,0)),"")),"",IFERROR(INDEX('2-3 引出列表'!$A$2:$CE$8700,$A11,MATCH(H$1,'2-3 引出列表'!$A$1:$CD$1,0)),""))</f>
        <v/>
      </c>
      <c r="I11" t="str">
        <f>IF(ISBLANK(IFERROR(INDEX('2-3 引出列表'!$A$2:$CE$8700,$A11,MATCH(I$1,'2-3 引出列表'!$A$1:$CD$1,0)),"")),"",IFERROR(INDEX('2-3 引出列表'!$A$2:$CE$8700,$A11,MATCH(I$1,'2-3 引出列表'!$A$1:$CD$1,0)),""))</f>
        <v/>
      </c>
    </row>
    <row r="12" spans="1:10">
      <c r="A12">
        <v>11</v>
      </c>
      <c r="B12" t="str">
        <f>IF(ISBLANK(IFERROR(INDEX('2-3 引出列表'!$A$2:$CE$8700,$A12,MATCH(B$1,'2-3 引出列表'!$A$1:$CD$1,0)),"")),"",IFERROR(INDEX('2-3 引出列表'!$A$2:$CE$8700,$A12,MATCH(B$1,'2-3 引出列表'!$A$1:$CD$1,0)),""))</f>
        <v/>
      </c>
      <c r="C12" t="str">
        <f>IF(ISBLANK(IFERROR(INDEX('2-3 引出列表'!$A$2:$CE$8700,$A12,MATCH(C$1,'2-3 引出列表'!$A$1:$CD$1,0)),"")),"",IFERROR(INDEX('2-3 引出列表'!$A$2:$CE$8700,$A12,MATCH(C$1,'2-3 引出列表'!$A$1:$CD$1,0)),""))</f>
        <v/>
      </c>
      <c r="D12" t="str">
        <f>IF(ISBLANK(IFERROR(INDEX('2-3 引出列表'!$A$2:$CE$8700,$A12,MATCH(D$1,'2-3 引出列表'!$A$1:$CD$1,0)),"")),"",IFERROR(INDEX('2-3 引出列表'!$A$2:$CE$8700,$A12,MATCH(D$1,'2-3 引出列表'!$A$1:$CD$1,0)),""))</f>
        <v/>
      </c>
      <c r="E12" t="str">
        <f>IF(ISBLANK(IFERROR(INDEX('2-3 引出列表'!$A$2:$CE$8700,$A12,MATCH(E$1,'2-3 引出列表'!$A$1:$CD$1,0)),"")),"",IFERROR(INDEX('2-3 引出列表'!$A$2:$CE$8700,$A12,MATCH(E$1,'2-3 引出列表'!$A$1:$CD$1,0)),""))</f>
        <v/>
      </c>
      <c r="F12" t="str">
        <f t="shared" si="0"/>
        <v/>
      </c>
      <c r="G12" t="str">
        <f>IF(ISBLANK(IFERROR(INDEX('2-3 引出列表'!$A$2:$CE$8700,$A12,MATCH(G$1,'2-3 引出列表'!$A$1:$CD$1,0)),"")),"",IFERROR(INDEX('2-3 引出列表'!$A$2:$CE$8700,$A12,MATCH(G$1,'2-3 引出列表'!$A$1:$CD$1,0)),""))</f>
        <v/>
      </c>
      <c r="H12" t="str">
        <f>IF(ISBLANK(IFERROR(INDEX('2-3 引出列表'!$A$2:$CE$8700,$A12,MATCH(H$1,'2-3 引出列表'!$A$1:$CD$1,0)),"")),"",IFERROR(INDEX('2-3 引出列表'!$A$2:$CE$8700,$A12,MATCH(H$1,'2-3 引出列表'!$A$1:$CD$1,0)),""))</f>
        <v/>
      </c>
      <c r="I12" t="str">
        <f>IF(ISBLANK(IFERROR(INDEX('2-3 引出列表'!$A$2:$CE$8700,$A12,MATCH(I$1,'2-3 引出列表'!$A$1:$CD$1,0)),"")),"",IFERROR(INDEX('2-3 引出列表'!$A$2:$CE$8700,$A12,MATCH(I$1,'2-3 引出列表'!$A$1:$CD$1,0)),""))</f>
        <v/>
      </c>
      <c r="J12" s="9" t="s">
        <v>3269</v>
      </c>
    </row>
    <row r="13" customFormat="1" spans="1:9">
      <c r="A13">
        <v>12</v>
      </c>
      <c r="B13" t="str">
        <f>IF(ISBLANK(IFERROR(INDEX('2-3 引出列表'!$A$2:$CE$8700,$A13,MATCH(B$1,'2-3 引出列表'!$A$1:$CD$1,0)),"")),"",IFERROR(INDEX('2-3 引出列表'!$A$2:$CE$8700,$A13,MATCH(B$1,'2-3 引出列表'!$A$1:$CD$1,0)),""))</f>
        <v/>
      </c>
      <c r="C13" t="str">
        <f>IF(ISBLANK(IFERROR(INDEX('2-3 引出列表'!$A$2:$CE$8700,$A13,MATCH(C$1,'2-3 引出列表'!$A$1:$CD$1,0)),"")),"",IFERROR(INDEX('2-3 引出列表'!$A$2:$CE$8700,$A13,MATCH(C$1,'2-3 引出列表'!$A$1:$CD$1,0)),""))</f>
        <v/>
      </c>
      <c r="D13" t="str">
        <f>IF(ISBLANK(IFERROR(INDEX('2-3 引出列表'!$A$2:$CE$8700,$A13,MATCH(D$1,'2-3 引出列表'!$A$1:$CD$1,0)),"")),"",IFERROR(INDEX('2-3 引出列表'!$A$2:$CE$8700,$A13,MATCH(D$1,'2-3 引出列表'!$A$1:$CD$1,0)),""))</f>
        <v/>
      </c>
      <c r="E13" t="str">
        <f>IF(ISBLANK(IFERROR(INDEX('2-3 引出列表'!$A$2:$CE$8700,$A13,MATCH(E$1,'2-3 引出列表'!$A$1:$CD$1,0)),"")),"",IFERROR(INDEX('2-3 引出列表'!$A$2:$CE$8700,$A13,MATCH(E$1,'2-3 引出列表'!$A$1:$CD$1,0)),""))</f>
        <v/>
      </c>
      <c r="F13" t="str">
        <f t="shared" si="0"/>
        <v/>
      </c>
      <c r="G13" t="str">
        <f>IF(ISBLANK(IFERROR(INDEX('2-3 引出列表'!$A$2:$CE$8700,$A13,MATCH(G$1,'2-3 引出列表'!$A$1:$CD$1,0)),"")),"",IFERROR(INDEX('2-3 引出列表'!$A$2:$CE$8700,$A13,MATCH(G$1,'2-3 引出列表'!$A$1:$CD$1,0)),""))</f>
        <v/>
      </c>
      <c r="H13" t="str">
        <f>IF(ISBLANK(IFERROR(INDEX('2-3 引出列表'!$A$2:$CE$8700,$A13,MATCH(H$1,'2-3 引出列表'!$A$1:$CD$1,0)),"")),"",IFERROR(INDEX('2-3 引出列表'!$A$2:$CE$8700,$A13,MATCH(H$1,'2-3 引出列表'!$A$1:$CD$1,0)),""))</f>
        <v/>
      </c>
      <c r="I13" t="str">
        <f>IF(ISBLANK(IFERROR(INDEX('2-3 引出列表'!$A$2:$CE$8700,$A13,MATCH(I$1,'2-3 引出列表'!$A$1:$CD$1,0)),"")),"",IFERROR(INDEX('2-3 引出列表'!$A$2:$CE$8700,$A13,MATCH(I$1,'2-3 引出列表'!$A$1:$CD$1,0)),""))</f>
        <v/>
      </c>
    </row>
    <row r="14" customFormat="1" spans="1:9">
      <c r="A14">
        <v>13</v>
      </c>
      <c r="B14" t="str">
        <f>IF(ISBLANK(IFERROR(INDEX('2-3 引出列表'!$A$2:$CE$8700,$A14,MATCH(B$1,'2-3 引出列表'!$A$1:$CD$1,0)),"")),"",IFERROR(INDEX('2-3 引出列表'!$A$2:$CE$8700,$A14,MATCH(B$1,'2-3 引出列表'!$A$1:$CD$1,0)),""))</f>
        <v/>
      </c>
      <c r="C14" t="str">
        <f>IF(ISBLANK(IFERROR(INDEX('2-3 引出列表'!$A$2:$CE$8700,$A14,MATCH(C$1,'2-3 引出列表'!$A$1:$CD$1,0)),"")),"",IFERROR(INDEX('2-3 引出列表'!$A$2:$CE$8700,$A14,MATCH(C$1,'2-3 引出列表'!$A$1:$CD$1,0)),""))</f>
        <v/>
      </c>
      <c r="D14" t="str">
        <f>IF(ISBLANK(IFERROR(INDEX('2-3 引出列表'!$A$2:$CE$8700,$A14,MATCH(D$1,'2-3 引出列表'!$A$1:$CD$1,0)),"")),"",IFERROR(INDEX('2-3 引出列表'!$A$2:$CE$8700,$A14,MATCH(D$1,'2-3 引出列表'!$A$1:$CD$1,0)),""))</f>
        <v/>
      </c>
      <c r="E14" t="str">
        <f>IF(ISBLANK(IFERROR(INDEX('2-3 引出列表'!$A$2:$CE$8700,$A14,MATCH(E$1,'2-3 引出列表'!$A$1:$CD$1,0)),"")),"",IFERROR(INDEX('2-3 引出列表'!$A$2:$CE$8700,$A14,MATCH(E$1,'2-3 引出列表'!$A$1:$CD$1,0)),""))</f>
        <v/>
      </c>
      <c r="F14" t="str">
        <f t="shared" si="0"/>
        <v/>
      </c>
      <c r="G14" t="str">
        <f>IF(ISBLANK(IFERROR(INDEX('2-3 引出列表'!$A$2:$CE$8700,$A14,MATCH(G$1,'2-3 引出列表'!$A$1:$CD$1,0)),"")),"",IFERROR(INDEX('2-3 引出列表'!$A$2:$CE$8700,$A14,MATCH(G$1,'2-3 引出列表'!$A$1:$CD$1,0)),""))</f>
        <v/>
      </c>
      <c r="H14" t="str">
        <f>IF(ISBLANK(IFERROR(INDEX('2-3 引出列表'!$A$2:$CE$8700,$A14,MATCH(H$1,'2-3 引出列表'!$A$1:$CD$1,0)),"")),"",IFERROR(INDEX('2-3 引出列表'!$A$2:$CE$8700,$A14,MATCH(H$1,'2-3 引出列表'!$A$1:$CD$1,0)),""))</f>
        <v/>
      </c>
      <c r="I14" t="str">
        <f>IF(ISBLANK(IFERROR(INDEX('2-3 引出列表'!$A$2:$CE$8700,$A14,MATCH(I$1,'2-3 引出列表'!$A$1:$CD$1,0)),"")),"",IFERROR(INDEX('2-3 引出列表'!$A$2:$CE$8700,$A14,MATCH(I$1,'2-3 引出列表'!$A$1:$CD$1,0)),""))</f>
        <v/>
      </c>
    </row>
    <row r="15" customFormat="1" spans="1:9">
      <c r="A15">
        <v>14</v>
      </c>
      <c r="B15" t="str">
        <f>IF(ISBLANK(IFERROR(INDEX('2-3 引出列表'!$A$2:$CE$8700,$A15,MATCH(B$1,'2-3 引出列表'!$A$1:$CD$1,0)),"")),"",IFERROR(INDEX('2-3 引出列表'!$A$2:$CE$8700,$A15,MATCH(B$1,'2-3 引出列表'!$A$1:$CD$1,0)),""))</f>
        <v/>
      </c>
      <c r="C15" t="str">
        <f>IF(ISBLANK(IFERROR(INDEX('2-3 引出列表'!$A$2:$CE$8700,$A15,MATCH(C$1,'2-3 引出列表'!$A$1:$CD$1,0)),"")),"",IFERROR(INDEX('2-3 引出列表'!$A$2:$CE$8700,$A15,MATCH(C$1,'2-3 引出列表'!$A$1:$CD$1,0)),""))</f>
        <v/>
      </c>
      <c r="D15" t="str">
        <f>IF(ISBLANK(IFERROR(INDEX('2-3 引出列表'!$A$2:$CE$8700,$A15,MATCH(D$1,'2-3 引出列表'!$A$1:$CD$1,0)),"")),"",IFERROR(INDEX('2-3 引出列表'!$A$2:$CE$8700,$A15,MATCH(D$1,'2-3 引出列表'!$A$1:$CD$1,0)),""))</f>
        <v/>
      </c>
      <c r="E15" t="str">
        <f>IF(ISBLANK(IFERROR(INDEX('2-3 引出列表'!$A$2:$CE$8700,$A15,MATCH(E$1,'2-3 引出列表'!$A$1:$CD$1,0)),"")),"",IFERROR(INDEX('2-3 引出列表'!$A$2:$CE$8700,$A15,MATCH(E$1,'2-3 引出列表'!$A$1:$CD$1,0)),""))</f>
        <v/>
      </c>
      <c r="F15" t="str">
        <f t="shared" si="0"/>
        <v/>
      </c>
      <c r="G15" t="str">
        <f>IF(ISBLANK(IFERROR(INDEX('2-3 引出列表'!$A$2:$CE$8700,$A15,MATCH(G$1,'2-3 引出列表'!$A$1:$CD$1,0)),"")),"",IFERROR(INDEX('2-3 引出列表'!$A$2:$CE$8700,$A15,MATCH(G$1,'2-3 引出列表'!$A$1:$CD$1,0)),""))</f>
        <v/>
      </c>
      <c r="H15" t="str">
        <f>IF(ISBLANK(IFERROR(INDEX('2-3 引出列表'!$A$2:$CE$8700,$A15,MATCH(H$1,'2-3 引出列表'!$A$1:$CD$1,0)),"")),"",IFERROR(INDEX('2-3 引出列表'!$A$2:$CE$8700,$A15,MATCH(H$1,'2-3 引出列表'!$A$1:$CD$1,0)),""))</f>
        <v/>
      </c>
      <c r="I15" t="str">
        <f>IF(ISBLANK(IFERROR(INDEX('2-3 引出列表'!$A$2:$CE$8700,$A15,MATCH(I$1,'2-3 引出列表'!$A$1:$CD$1,0)),"")),"",IFERROR(INDEX('2-3 引出列表'!$A$2:$CE$8700,$A15,MATCH(I$1,'2-3 引出列表'!$A$1:$CD$1,0)),""))</f>
        <v/>
      </c>
    </row>
    <row r="16" customFormat="1" spans="1:9">
      <c r="A16">
        <v>15</v>
      </c>
      <c r="B16" t="str">
        <f>IF(ISBLANK(IFERROR(INDEX('2-3 引出列表'!$A$2:$CE$8700,$A16,MATCH(B$1,'2-3 引出列表'!$A$1:$CD$1,0)),"")),"",IFERROR(INDEX('2-3 引出列表'!$A$2:$CE$8700,$A16,MATCH(B$1,'2-3 引出列表'!$A$1:$CD$1,0)),""))</f>
        <v/>
      </c>
      <c r="C16" t="str">
        <f>IF(ISBLANK(IFERROR(INDEX('2-3 引出列表'!$A$2:$CE$8700,$A16,MATCH(C$1,'2-3 引出列表'!$A$1:$CD$1,0)),"")),"",IFERROR(INDEX('2-3 引出列表'!$A$2:$CE$8700,$A16,MATCH(C$1,'2-3 引出列表'!$A$1:$CD$1,0)),""))</f>
        <v/>
      </c>
      <c r="D16" t="str">
        <f>IF(ISBLANK(IFERROR(INDEX('2-3 引出列表'!$A$2:$CE$8700,$A16,MATCH(D$1,'2-3 引出列表'!$A$1:$CD$1,0)),"")),"",IFERROR(INDEX('2-3 引出列表'!$A$2:$CE$8700,$A16,MATCH(D$1,'2-3 引出列表'!$A$1:$CD$1,0)),""))</f>
        <v/>
      </c>
      <c r="E16" t="str">
        <f>IF(ISBLANK(IFERROR(INDEX('2-3 引出列表'!$A$2:$CE$8700,$A16,MATCH(E$1,'2-3 引出列表'!$A$1:$CD$1,0)),"")),"",IFERROR(INDEX('2-3 引出列表'!$A$2:$CE$8700,$A16,MATCH(E$1,'2-3 引出列表'!$A$1:$CD$1,0)),""))</f>
        <v/>
      </c>
      <c r="F16" t="str">
        <f t="shared" si="0"/>
        <v/>
      </c>
      <c r="G16" t="str">
        <f>IF(ISBLANK(IFERROR(INDEX('2-3 引出列表'!$A$2:$CE$8700,$A16,MATCH(G$1,'2-3 引出列表'!$A$1:$CD$1,0)),"")),"",IFERROR(INDEX('2-3 引出列表'!$A$2:$CE$8700,$A16,MATCH(G$1,'2-3 引出列表'!$A$1:$CD$1,0)),""))</f>
        <v/>
      </c>
      <c r="H16" t="str">
        <f>IF(ISBLANK(IFERROR(INDEX('2-3 引出列表'!$A$2:$CE$8700,$A16,MATCH(H$1,'2-3 引出列表'!$A$1:$CD$1,0)),"")),"",IFERROR(INDEX('2-3 引出列表'!$A$2:$CE$8700,$A16,MATCH(H$1,'2-3 引出列表'!$A$1:$CD$1,0)),""))</f>
        <v/>
      </c>
      <c r="I16" t="str">
        <f>IF(ISBLANK(IFERROR(INDEX('2-3 引出列表'!$A$2:$CE$8700,$A16,MATCH(I$1,'2-3 引出列表'!$A$1:$CD$1,0)),"")),"",IFERROR(INDEX('2-3 引出列表'!$A$2:$CE$8700,$A16,MATCH(I$1,'2-3 引出列表'!$A$1:$CD$1,0)),""))</f>
        <v/>
      </c>
    </row>
    <row r="17" customFormat="1" spans="1:9">
      <c r="A17">
        <v>16</v>
      </c>
      <c r="B17" t="str">
        <f>IF(ISBLANK(IFERROR(INDEX('2-3 引出列表'!$A$2:$CE$8700,$A17,MATCH(B$1,'2-3 引出列表'!$A$1:$CD$1,0)),"")),"",IFERROR(INDEX('2-3 引出列表'!$A$2:$CE$8700,$A17,MATCH(B$1,'2-3 引出列表'!$A$1:$CD$1,0)),""))</f>
        <v/>
      </c>
      <c r="C17" t="str">
        <f>IF(ISBLANK(IFERROR(INDEX('2-3 引出列表'!$A$2:$CE$8700,$A17,MATCH(C$1,'2-3 引出列表'!$A$1:$CD$1,0)),"")),"",IFERROR(INDEX('2-3 引出列表'!$A$2:$CE$8700,$A17,MATCH(C$1,'2-3 引出列表'!$A$1:$CD$1,0)),""))</f>
        <v/>
      </c>
      <c r="D17" t="str">
        <f>IF(ISBLANK(IFERROR(INDEX('2-3 引出列表'!$A$2:$CE$8700,$A17,MATCH(D$1,'2-3 引出列表'!$A$1:$CD$1,0)),"")),"",IFERROR(INDEX('2-3 引出列表'!$A$2:$CE$8700,$A17,MATCH(D$1,'2-3 引出列表'!$A$1:$CD$1,0)),""))</f>
        <v/>
      </c>
      <c r="E17" t="str">
        <f>IF(ISBLANK(IFERROR(INDEX('2-3 引出列表'!$A$2:$CE$8700,$A17,MATCH(E$1,'2-3 引出列表'!$A$1:$CD$1,0)),"")),"",IFERROR(INDEX('2-3 引出列表'!$A$2:$CE$8700,$A17,MATCH(E$1,'2-3 引出列表'!$A$1:$CD$1,0)),""))</f>
        <v/>
      </c>
      <c r="F17" t="str">
        <f t="shared" si="0"/>
        <v/>
      </c>
      <c r="G17" t="str">
        <f>IF(ISBLANK(IFERROR(INDEX('2-3 引出列表'!$A$2:$CE$8700,$A17,MATCH(G$1,'2-3 引出列表'!$A$1:$CD$1,0)),"")),"",IFERROR(INDEX('2-3 引出列表'!$A$2:$CE$8700,$A17,MATCH(G$1,'2-3 引出列表'!$A$1:$CD$1,0)),""))</f>
        <v/>
      </c>
      <c r="H17" t="str">
        <f>IF(ISBLANK(IFERROR(INDEX('2-3 引出列表'!$A$2:$CE$8700,$A17,MATCH(H$1,'2-3 引出列表'!$A$1:$CD$1,0)),"")),"",IFERROR(INDEX('2-3 引出列表'!$A$2:$CE$8700,$A17,MATCH(H$1,'2-3 引出列表'!$A$1:$CD$1,0)),""))</f>
        <v/>
      </c>
      <c r="I17" t="str">
        <f>IF(ISBLANK(IFERROR(INDEX('2-3 引出列表'!$A$2:$CE$8700,$A17,MATCH(I$1,'2-3 引出列表'!$A$1:$CD$1,0)),"")),"",IFERROR(INDEX('2-3 引出列表'!$A$2:$CE$8700,$A17,MATCH(I$1,'2-3 引出列表'!$A$1:$CD$1,0)),""))</f>
        <v/>
      </c>
    </row>
    <row r="18" customFormat="1" spans="1:9">
      <c r="A18">
        <v>17</v>
      </c>
      <c r="B18" t="str">
        <f>IF(ISBLANK(IFERROR(INDEX('2-3 引出列表'!$A$2:$CE$8700,$A18,MATCH(B$1,'2-3 引出列表'!$A$1:$CD$1,0)),"")),"",IFERROR(INDEX('2-3 引出列表'!$A$2:$CE$8700,$A18,MATCH(B$1,'2-3 引出列表'!$A$1:$CD$1,0)),""))</f>
        <v/>
      </c>
      <c r="C18" t="str">
        <f>IF(ISBLANK(IFERROR(INDEX('2-3 引出列表'!$A$2:$CE$8700,$A18,MATCH(C$1,'2-3 引出列表'!$A$1:$CD$1,0)),"")),"",IFERROR(INDEX('2-3 引出列表'!$A$2:$CE$8700,$A18,MATCH(C$1,'2-3 引出列表'!$A$1:$CD$1,0)),""))</f>
        <v/>
      </c>
      <c r="D18" t="str">
        <f>IF(ISBLANK(IFERROR(INDEX('2-3 引出列表'!$A$2:$CE$8700,$A18,MATCH(D$1,'2-3 引出列表'!$A$1:$CD$1,0)),"")),"",IFERROR(INDEX('2-3 引出列表'!$A$2:$CE$8700,$A18,MATCH(D$1,'2-3 引出列表'!$A$1:$CD$1,0)),""))</f>
        <v/>
      </c>
      <c r="E18" t="str">
        <f>IF(ISBLANK(IFERROR(INDEX('2-3 引出列表'!$A$2:$CE$8700,$A18,MATCH(E$1,'2-3 引出列表'!$A$1:$CD$1,0)),"")),"",IFERROR(INDEX('2-3 引出列表'!$A$2:$CE$8700,$A18,MATCH(E$1,'2-3 引出列表'!$A$1:$CD$1,0)),""))</f>
        <v/>
      </c>
      <c r="F18" t="str">
        <f t="shared" si="0"/>
        <v/>
      </c>
      <c r="G18" t="str">
        <f>IF(ISBLANK(IFERROR(INDEX('2-3 引出列表'!$A$2:$CE$8700,$A18,MATCH(G$1,'2-3 引出列表'!$A$1:$CD$1,0)),"")),"",IFERROR(INDEX('2-3 引出列表'!$A$2:$CE$8700,$A18,MATCH(G$1,'2-3 引出列表'!$A$1:$CD$1,0)),""))</f>
        <v/>
      </c>
      <c r="H18" t="str">
        <f>IF(ISBLANK(IFERROR(INDEX('2-3 引出列表'!$A$2:$CE$8700,$A18,MATCH(H$1,'2-3 引出列表'!$A$1:$CD$1,0)),"")),"",IFERROR(INDEX('2-3 引出列表'!$A$2:$CE$8700,$A18,MATCH(H$1,'2-3 引出列表'!$A$1:$CD$1,0)),""))</f>
        <v/>
      </c>
      <c r="I18" t="str">
        <f>IF(ISBLANK(IFERROR(INDEX('2-3 引出列表'!$A$2:$CE$8700,$A18,MATCH(I$1,'2-3 引出列表'!$A$1:$CD$1,0)),"")),"",IFERROR(INDEX('2-3 引出列表'!$A$2:$CE$8700,$A18,MATCH(I$1,'2-3 引出列表'!$A$1:$CD$1,0)),""))</f>
        <v/>
      </c>
    </row>
    <row r="19" customFormat="1" spans="1:9">
      <c r="A19">
        <v>18</v>
      </c>
      <c r="B19" t="str">
        <f>IF(ISBLANK(IFERROR(INDEX('2-3 引出列表'!$A$2:$CE$8700,$A19,MATCH(B$1,'2-3 引出列表'!$A$1:$CD$1,0)),"")),"",IFERROR(INDEX('2-3 引出列表'!$A$2:$CE$8700,$A19,MATCH(B$1,'2-3 引出列表'!$A$1:$CD$1,0)),""))</f>
        <v/>
      </c>
      <c r="C19" t="str">
        <f>IF(ISBLANK(IFERROR(INDEX('2-3 引出列表'!$A$2:$CE$8700,$A19,MATCH(C$1,'2-3 引出列表'!$A$1:$CD$1,0)),"")),"",IFERROR(INDEX('2-3 引出列表'!$A$2:$CE$8700,$A19,MATCH(C$1,'2-3 引出列表'!$A$1:$CD$1,0)),""))</f>
        <v/>
      </c>
      <c r="D19" t="str">
        <f>IF(ISBLANK(IFERROR(INDEX('2-3 引出列表'!$A$2:$CE$8700,$A19,MATCH(D$1,'2-3 引出列表'!$A$1:$CD$1,0)),"")),"",IFERROR(INDEX('2-3 引出列表'!$A$2:$CE$8700,$A19,MATCH(D$1,'2-3 引出列表'!$A$1:$CD$1,0)),""))</f>
        <v/>
      </c>
      <c r="E19" t="str">
        <f>IF(ISBLANK(IFERROR(INDEX('2-3 引出列表'!$A$2:$CE$8700,$A19,MATCH(E$1,'2-3 引出列表'!$A$1:$CD$1,0)),"")),"",IFERROR(INDEX('2-3 引出列表'!$A$2:$CE$8700,$A19,MATCH(E$1,'2-3 引出列表'!$A$1:$CD$1,0)),""))</f>
        <v/>
      </c>
      <c r="F19" t="str">
        <f t="shared" si="0"/>
        <v/>
      </c>
      <c r="G19" t="str">
        <f>IF(ISBLANK(IFERROR(INDEX('2-3 引出列表'!$A$2:$CE$8700,$A19,MATCH(G$1,'2-3 引出列表'!$A$1:$CD$1,0)),"")),"",IFERROR(INDEX('2-3 引出列表'!$A$2:$CE$8700,$A19,MATCH(G$1,'2-3 引出列表'!$A$1:$CD$1,0)),""))</f>
        <v/>
      </c>
      <c r="H19" t="str">
        <f>IF(ISBLANK(IFERROR(INDEX('2-3 引出列表'!$A$2:$CE$8700,$A19,MATCH(H$1,'2-3 引出列表'!$A$1:$CD$1,0)),"")),"",IFERROR(INDEX('2-3 引出列表'!$A$2:$CE$8700,$A19,MATCH(H$1,'2-3 引出列表'!$A$1:$CD$1,0)),""))</f>
        <v/>
      </c>
      <c r="I19" t="str">
        <f>IF(ISBLANK(IFERROR(INDEX('2-3 引出列表'!$A$2:$CE$8700,$A19,MATCH(I$1,'2-3 引出列表'!$A$1:$CD$1,0)),"")),"",IFERROR(INDEX('2-3 引出列表'!$A$2:$CE$8700,$A19,MATCH(I$1,'2-3 引出列表'!$A$1:$CD$1,0)),""))</f>
        <v/>
      </c>
    </row>
    <row r="20" customFormat="1" spans="1:9">
      <c r="A20">
        <v>19</v>
      </c>
      <c r="B20" t="str">
        <f>IF(ISBLANK(IFERROR(INDEX('2-3 引出列表'!$A$2:$CE$8700,$A20,MATCH(B$1,'2-3 引出列表'!$A$1:$CD$1,0)),"")),"",IFERROR(INDEX('2-3 引出列表'!$A$2:$CE$8700,$A20,MATCH(B$1,'2-3 引出列表'!$A$1:$CD$1,0)),""))</f>
        <v/>
      </c>
      <c r="C20" t="str">
        <f>IF(ISBLANK(IFERROR(INDEX('2-3 引出列表'!$A$2:$CE$8700,$A20,MATCH(C$1,'2-3 引出列表'!$A$1:$CD$1,0)),"")),"",IFERROR(INDEX('2-3 引出列表'!$A$2:$CE$8700,$A20,MATCH(C$1,'2-3 引出列表'!$A$1:$CD$1,0)),""))</f>
        <v/>
      </c>
      <c r="D20" t="str">
        <f>IF(ISBLANK(IFERROR(INDEX('2-3 引出列表'!$A$2:$CE$8700,$A20,MATCH(D$1,'2-3 引出列表'!$A$1:$CD$1,0)),"")),"",IFERROR(INDEX('2-3 引出列表'!$A$2:$CE$8700,$A20,MATCH(D$1,'2-3 引出列表'!$A$1:$CD$1,0)),""))</f>
        <v/>
      </c>
      <c r="E20" t="str">
        <f>IF(ISBLANK(IFERROR(INDEX('2-3 引出列表'!$A$2:$CE$8700,$A20,MATCH(E$1,'2-3 引出列表'!$A$1:$CD$1,0)),"")),"",IFERROR(INDEX('2-3 引出列表'!$A$2:$CE$8700,$A20,MATCH(E$1,'2-3 引出列表'!$A$1:$CD$1,0)),""))</f>
        <v/>
      </c>
      <c r="F20" t="str">
        <f t="shared" si="0"/>
        <v/>
      </c>
      <c r="G20" t="str">
        <f>IF(ISBLANK(IFERROR(INDEX('2-3 引出列表'!$A$2:$CE$8700,$A20,MATCH(G$1,'2-3 引出列表'!$A$1:$CD$1,0)),"")),"",IFERROR(INDEX('2-3 引出列表'!$A$2:$CE$8700,$A20,MATCH(G$1,'2-3 引出列表'!$A$1:$CD$1,0)),""))</f>
        <v/>
      </c>
      <c r="H20" t="str">
        <f>IF(ISBLANK(IFERROR(INDEX('2-3 引出列表'!$A$2:$CE$8700,$A20,MATCH(H$1,'2-3 引出列表'!$A$1:$CD$1,0)),"")),"",IFERROR(INDEX('2-3 引出列表'!$A$2:$CE$8700,$A20,MATCH(H$1,'2-3 引出列表'!$A$1:$CD$1,0)),""))</f>
        <v/>
      </c>
      <c r="I20" t="str">
        <f>IF(ISBLANK(IFERROR(INDEX('2-3 引出列表'!$A$2:$CE$8700,$A20,MATCH(I$1,'2-3 引出列表'!$A$1:$CD$1,0)),"")),"",IFERROR(INDEX('2-3 引出列表'!$A$2:$CE$8700,$A20,MATCH(I$1,'2-3 引出列表'!$A$1:$CD$1,0)),""))</f>
        <v/>
      </c>
    </row>
    <row r="21" customFormat="1" spans="1:9">
      <c r="A21">
        <v>20</v>
      </c>
      <c r="B21" t="str">
        <f>IF(ISBLANK(IFERROR(INDEX('2-3 引出列表'!$A$2:$CE$8700,$A21,MATCH(B$1,'2-3 引出列表'!$A$1:$CD$1,0)),"")),"",IFERROR(INDEX('2-3 引出列表'!$A$2:$CE$8700,$A21,MATCH(B$1,'2-3 引出列表'!$A$1:$CD$1,0)),""))</f>
        <v/>
      </c>
      <c r="C21" t="str">
        <f>IF(ISBLANK(IFERROR(INDEX('2-3 引出列表'!$A$2:$CE$8700,$A21,MATCH(C$1,'2-3 引出列表'!$A$1:$CD$1,0)),"")),"",IFERROR(INDEX('2-3 引出列表'!$A$2:$CE$8700,$A21,MATCH(C$1,'2-3 引出列表'!$A$1:$CD$1,0)),""))</f>
        <v/>
      </c>
      <c r="D21" t="str">
        <f>IF(ISBLANK(IFERROR(INDEX('2-3 引出列表'!$A$2:$CE$8700,$A21,MATCH(D$1,'2-3 引出列表'!$A$1:$CD$1,0)),"")),"",IFERROR(INDEX('2-3 引出列表'!$A$2:$CE$8700,$A21,MATCH(D$1,'2-3 引出列表'!$A$1:$CD$1,0)),""))</f>
        <v/>
      </c>
      <c r="E21" t="str">
        <f>IF(ISBLANK(IFERROR(INDEX('2-3 引出列表'!$A$2:$CE$8700,$A21,MATCH(E$1,'2-3 引出列表'!$A$1:$CD$1,0)),"")),"",IFERROR(INDEX('2-3 引出列表'!$A$2:$CE$8700,$A21,MATCH(E$1,'2-3 引出列表'!$A$1:$CD$1,0)),""))</f>
        <v/>
      </c>
      <c r="F21" t="str">
        <f t="shared" si="0"/>
        <v/>
      </c>
      <c r="G21" t="str">
        <f>IF(ISBLANK(IFERROR(INDEX('2-3 引出列表'!$A$2:$CE$8700,$A21,MATCH(G$1,'2-3 引出列表'!$A$1:$CD$1,0)),"")),"",IFERROR(INDEX('2-3 引出列表'!$A$2:$CE$8700,$A21,MATCH(G$1,'2-3 引出列表'!$A$1:$CD$1,0)),""))</f>
        <v/>
      </c>
      <c r="H21" t="str">
        <f>IF(ISBLANK(IFERROR(INDEX('2-3 引出列表'!$A$2:$CE$8700,$A21,MATCH(H$1,'2-3 引出列表'!$A$1:$CD$1,0)),"")),"",IFERROR(INDEX('2-3 引出列表'!$A$2:$CE$8700,$A21,MATCH(H$1,'2-3 引出列表'!$A$1:$CD$1,0)),""))</f>
        <v/>
      </c>
      <c r="I21" t="str">
        <f>IF(ISBLANK(IFERROR(INDEX('2-3 引出列表'!$A$2:$CE$8700,$A21,MATCH(I$1,'2-3 引出列表'!$A$1:$CD$1,0)),"")),"",IFERROR(INDEX('2-3 引出列表'!$A$2:$CE$8700,$A21,MATCH(I$1,'2-3 引出列表'!$A$1:$CD$1,0)),""))</f>
        <v/>
      </c>
    </row>
    <row r="22" customFormat="1" spans="1:9">
      <c r="A22">
        <v>21</v>
      </c>
      <c r="B22" t="str">
        <f>IF(ISBLANK(IFERROR(INDEX('2-3 引出列表'!$A$2:$CE$8700,$A22,MATCH(B$1,'2-3 引出列表'!$A$1:$CD$1,0)),"")),"",IFERROR(INDEX('2-3 引出列表'!$A$2:$CE$8700,$A22,MATCH(B$1,'2-3 引出列表'!$A$1:$CD$1,0)),""))</f>
        <v/>
      </c>
      <c r="C22" t="str">
        <f>IF(ISBLANK(IFERROR(INDEX('2-3 引出列表'!$A$2:$CE$8700,$A22,MATCH(C$1,'2-3 引出列表'!$A$1:$CD$1,0)),"")),"",IFERROR(INDEX('2-3 引出列表'!$A$2:$CE$8700,$A22,MATCH(C$1,'2-3 引出列表'!$A$1:$CD$1,0)),""))</f>
        <v/>
      </c>
      <c r="D22" t="str">
        <f>IF(ISBLANK(IFERROR(INDEX('2-3 引出列表'!$A$2:$CE$8700,$A22,MATCH(D$1,'2-3 引出列表'!$A$1:$CD$1,0)),"")),"",IFERROR(INDEX('2-3 引出列表'!$A$2:$CE$8700,$A22,MATCH(D$1,'2-3 引出列表'!$A$1:$CD$1,0)),""))</f>
        <v/>
      </c>
      <c r="E22" t="str">
        <f>IF(ISBLANK(IFERROR(INDEX('2-3 引出列表'!$A$2:$CE$8700,$A22,MATCH(E$1,'2-3 引出列表'!$A$1:$CD$1,0)),"")),"",IFERROR(INDEX('2-3 引出列表'!$A$2:$CE$8700,$A22,MATCH(E$1,'2-3 引出列表'!$A$1:$CD$1,0)),""))</f>
        <v/>
      </c>
      <c r="F22" t="str">
        <f t="shared" si="0"/>
        <v/>
      </c>
      <c r="G22" t="str">
        <f>IF(ISBLANK(IFERROR(INDEX('2-3 引出列表'!$A$2:$CE$8700,$A22,MATCH(G$1,'2-3 引出列表'!$A$1:$CD$1,0)),"")),"",IFERROR(INDEX('2-3 引出列表'!$A$2:$CE$8700,$A22,MATCH(G$1,'2-3 引出列表'!$A$1:$CD$1,0)),""))</f>
        <v/>
      </c>
      <c r="H22" t="str">
        <f>IF(ISBLANK(IFERROR(INDEX('2-3 引出列表'!$A$2:$CE$8700,$A22,MATCH(H$1,'2-3 引出列表'!$A$1:$CD$1,0)),"")),"",IFERROR(INDEX('2-3 引出列表'!$A$2:$CE$8700,$A22,MATCH(H$1,'2-3 引出列表'!$A$1:$CD$1,0)),""))</f>
        <v/>
      </c>
      <c r="I22" t="str">
        <f>IF(ISBLANK(IFERROR(INDEX('2-3 引出列表'!$A$2:$CE$8700,$A22,MATCH(I$1,'2-3 引出列表'!$A$1:$CD$1,0)),"")),"",IFERROR(INDEX('2-3 引出列表'!$A$2:$CE$8700,$A22,MATCH(I$1,'2-3 引出列表'!$A$1:$CD$1,0)),""))</f>
        <v/>
      </c>
    </row>
    <row r="23" customFormat="1" spans="1:9">
      <c r="A23">
        <v>22</v>
      </c>
      <c r="B23" t="str">
        <f>IF(ISBLANK(IFERROR(INDEX('2-3 引出列表'!$A$2:$CE$8700,$A23,MATCH(B$1,'2-3 引出列表'!$A$1:$CD$1,0)),"")),"",IFERROR(INDEX('2-3 引出列表'!$A$2:$CE$8700,$A23,MATCH(B$1,'2-3 引出列表'!$A$1:$CD$1,0)),""))</f>
        <v/>
      </c>
      <c r="C23" t="str">
        <f>IF(ISBLANK(IFERROR(INDEX('2-3 引出列表'!$A$2:$CE$8700,$A23,MATCH(C$1,'2-3 引出列表'!$A$1:$CD$1,0)),"")),"",IFERROR(INDEX('2-3 引出列表'!$A$2:$CE$8700,$A23,MATCH(C$1,'2-3 引出列表'!$A$1:$CD$1,0)),""))</f>
        <v/>
      </c>
      <c r="D23" t="str">
        <f>IF(ISBLANK(IFERROR(INDEX('2-3 引出列表'!$A$2:$CE$8700,$A23,MATCH(D$1,'2-3 引出列表'!$A$1:$CD$1,0)),"")),"",IFERROR(INDEX('2-3 引出列表'!$A$2:$CE$8700,$A23,MATCH(D$1,'2-3 引出列表'!$A$1:$CD$1,0)),""))</f>
        <v/>
      </c>
      <c r="E23" t="str">
        <f>IF(ISBLANK(IFERROR(INDEX('2-3 引出列表'!$A$2:$CE$8700,$A23,MATCH(E$1,'2-3 引出列表'!$A$1:$CD$1,0)),"")),"",IFERROR(INDEX('2-3 引出列表'!$A$2:$CE$8700,$A23,MATCH(E$1,'2-3 引出列表'!$A$1:$CD$1,0)),""))</f>
        <v/>
      </c>
      <c r="F23" t="str">
        <f t="shared" si="0"/>
        <v/>
      </c>
      <c r="G23" t="str">
        <f>IF(ISBLANK(IFERROR(INDEX('2-3 引出列表'!$A$2:$CE$8700,$A23,MATCH(G$1,'2-3 引出列表'!$A$1:$CD$1,0)),"")),"",IFERROR(INDEX('2-3 引出列表'!$A$2:$CE$8700,$A23,MATCH(G$1,'2-3 引出列表'!$A$1:$CD$1,0)),""))</f>
        <v/>
      </c>
      <c r="H23" t="str">
        <f>IF(ISBLANK(IFERROR(INDEX('2-3 引出列表'!$A$2:$CE$8700,$A23,MATCH(H$1,'2-3 引出列表'!$A$1:$CD$1,0)),"")),"",IFERROR(INDEX('2-3 引出列表'!$A$2:$CE$8700,$A23,MATCH(H$1,'2-3 引出列表'!$A$1:$CD$1,0)),""))</f>
        <v/>
      </c>
      <c r="I23" t="str">
        <f>IF(ISBLANK(IFERROR(INDEX('2-3 引出列表'!$A$2:$CE$8700,$A23,MATCH(I$1,'2-3 引出列表'!$A$1:$CD$1,0)),"")),"",IFERROR(INDEX('2-3 引出列表'!$A$2:$CE$8700,$A23,MATCH(I$1,'2-3 引出列表'!$A$1:$CD$1,0)),""))</f>
        <v/>
      </c>
    </row>
    <row r="24" customFormat="1" spans="1:9">
      <c r="A24">
        <v>23</v>
      </c>
      <c r="B24" t="str">
        <f>IF(ISBLANK(IFERROR(INDEX('2-3 引出列表'!$A$2:$CE$8700,$A24,MATCH(B$1,'2-3 引出列表'!$A$1:$CD$1,0)),"")),"",IFERROR(INDEX('2-3 引出列表'!$A$2:$CE$8700,$A24,MATCH(B$1,'2-3 引出列表'!$A$1:$CD$1,0)),""))</f>
        <v/>
      </c>
      <c r="C24" t="str">
        <f>IF(ISBLANK(IFERROR(INDEX('2-3 引出列表'!$A$2:$CE$8700,$A24,MATCH(C$1,'2-3 引出列表'!$A$1:$CD$1,0)),"")),"",IFERROR(INDEX('2-3 引出列表'!$A$2:$CE$8700,$A24,MATCH(C$1,'2-3 引出列表'!$A$1:$CD$1,0)),""))</f>
        <v/>
      </c>
      <c r="D24" t="str">
        <f>IF(ISBLANK(IFERROR(INDEX('2-3 引出列表'!$A$2:$CE$8700,$A24,MATCH(D$1,'2-3 引出列表'!$A$1:$CD$1,0)),"")),"",IFERROR(INDEX('2-3 引出列表'!$A$2:$CE$8700,$A24,MATCH(D$1,'2-3 引出列表'!$A$1:$CD$1,0)),""))</f>
        <v/>
      </c>
      <c r="E24" t="str">
        <f>IF(ISBLANK(IFERROR(INDEX('2-3 引出列表'!$A$2:$CE$8700,$A24,MATCH(E$1,'2-3 引出列表'!$A$1:$CD$1,0)),"")),"",IFERROR(INDEX('2-3 引出列表'!$A$2:$CE$8700,$A24,MATCH(E$1,'2-3 引出列表'!$A$1:$CD$1,0)),""))</f>
        <v/>
      </c>
      <c r="F24" t="str">
        <f t="shared" si="0"/>
        <v/>
      </c>
      <c r="G24" t="str">
        <f>IF(ISBLANK(IFERROR(INDEX('2-3 引出列表'!$A$2:$CE$8700,$A24,MATCH(G$1,'2-3 引出列表'!$A$1:$CD$1,0)),"")),"",IFERROR(INDEX('2-3 引出列表'!$A$2:$CE$8700,$A24,MATCH(G$1,'2-3 引出列表'!$A$1:$CD$1,0)),""))</f>
        <v/>
      </c>
      <c r="H24" t="str">
        <f>IF(ISBLANK(IFERROR(INDEX('2-3 引出列表'!$A$2:$CE$8700,$A24,MATCH(H$1,'2-3 引出列表'!$A$1:$CD$1,0)),"")),"",IFERROR(INDEX('2-3 引出列表'!$A$2:$CE$8700,$A24,MATCH(H$1,'2-3 引出列表'!$A$1:$CD$1,0)),""))</f>
        <v/>
      </c>
      <c r="I24" t="str">
        <f>IF(ISBLANK(IFERROR(INDEX('2-3 引出列表'!$A$2:$CE$8700,$A24,MATCH(I$1,'2-3 引出列表'!$A$1:$CD$1,0)),"")),"",IFERROR(INDEX('2-3 引出列表'!$A$2:$CE$8700,$A24,MATCH(I$1,'2-3 引出列表'!$A$1:$CD$1,0)),""))</f>
        <v/>
      </c>
    </row>
    <row r="25" customFormat="1" spans="1:9">
      <c r="A25">
        <v>24</v>
      </c>
      <c r="B25" t="str">
        <f>IF(ISBLANK(IFERROR(INDEX('2-3 引出列表'!$A$2:$CE$8700,$A25,MATCH(B$1,'2-3 引出列表'!$A$1:$CD$1,0)),"")),"",IFERROR(INDEX('2-3 引出列表'!$A$2:$CE$8700,$A25,MATCH(B$1,'2-3 引出列表'!$A$1:$CD$1,0)),""))</f>
        <v/>
      </c>
      <c r="C25" t="str">
        <f>IF(ISBLANK(IFERROR(INDEX('2-3 引出列表'!$A$2:$CE$8700,$A25,MATCH(C$1,'2-3 引出列表'!$A$1:$CD$1,0)),"")),"",IFERROR(INDEX('2-3 引出列表'!$A$2:$CE$8700,$A25,MATCH(C$1,'2-3 引出列表'!$A$1:$CD$1,0)),""))</f>
        <v/>
      </c>
      <c r="D25" t="str">
        <f>IF(ISBLANK(IFERROR(INDEX('2-3 引出列表'!$A$2:$CE$8700,$A25,MATCH(D$1,'2-3 引出列表'!$A$1:$CD$1,0)),"")),"",IFERROR(INDEX('2-3 引出列表'!$A$2:$CE$8700,$A25,MATCH(D$1,'2-3 引出列表'!$A$1:$CD$1,0)),""))</f>
        <v/>
      </c>
      <c r="E25" t="str">
        <f>IF(ISBLANK(IFERROR(INDEX('2-3 引出列表'!$A$2:$CE$8700,$A25,MATCH(E$1,'2-3 引出列表'!$A$1:$CD$1,0)),"")),"",IFERROR(INDEX('2-3 引出列表'!$A$2:$CE$8700,$A25,MATCH(E$1,'2-3 引出列表'!$A$1:$CD$1,0)),""))</f>
        <v/>
      </c>
      <c r="F25" t="str">
        <f t="shared" si="0"/>
        <v/>
      </c>
      <c r="G25" t="str">
        <f>IF(ISBLANK(IFERROR(INDEX('2-3 引出列表'!$A$2:$CE$8700,$A25,MATCH(G$1,'2-3 引出列表'!$A$1:$CD$1,0)),"")),"",IFERROR(INDEX('2-3 引出列表'!$A$2:$CE$8700,$A25,MATCH(G$1,'2-3 引出列表'!$A$1:$CD$1,0)),""))</f>
        <v/>
      </c>
      <c r="H25" t="str">
        <f>IF(ISBLANK(IFERROR(INDEX('2-3 引出列表'!$A$2:$CE$8700,$A25,MATCH(H$1,'2-3 引出列表'!$A$1:$CD$1,0)),"")),"",IFERROR(INDEX('2-3 引出列表'!$A$2:$CE$8700,$A25,MATCH(H$1,'2-3 引出列表'!$A$1:$CD$1,0)),""))</f>
        <v/>
      </c>
      <c r="I25" t="str">
        <f>IF(ISBLANK(IFERROR(INDEX('2-3 引出列表'!$A$2:$CE$8700,$A25,MATCH(I$1,'2-3 引出列表'!$A$1:$CD$1,0)),"")),"",IFERROR(INDEX('2-3 引出列表'!$A$2:$CE$8700,$A25,MATCH(I$1,'2-3 引出列表'!$A$1:$CD$1,0)),""))</f>
        <v/>
      </c>
    </row>
    <row r="26" customFormat="1" spans="1:9">
      <c r="A26">
        <v>25</v>
      </c>
      <c r="B26" t="str">
        <f>IF(ISBLANK(IFERROR(INDEX('2-3 引出列表'!$A$2:$CE$8700,$A26,MATCH(B$1,'2-3 引出列表'!$A$1:$CD$1,0)),"")),"",IFERROR(INDEX('2-3 引出列表'!$A$2:$CE$8700,$A26,MATCH(B$1,'2-3 引出列表'!$A$1:$CD$1,0)),""))</f>
        <v/>
      </c>
      <c r="C26" t="str">
        <f>IF(ISBLANK(IFERROR(INDEX('2-3 引出列表'!$A$2:$CE$8700,$A26,MATCH(C$1,'2-3 引出列表'!$A$1:$CD$1,0)),"")),"",IFERROR(INDEX('2-3 引出列表'!$A$2:$CE$8700,$A26,MATCH(C$1,'2-3 引出列表'!$A$1:$CD$1,0)),""))</f>
        <v/>
      </c>
      <c r="D26" t="str">
        <f>IF(ISBLANK(IFERROR(INDEX('2-3 引出列表'!$A$2:$CE$8700,$A26,MATCH(D$1,'2-3 引出列表'!$A$1:$CD$1,0)),"")),"",IFERROR(INDEX('2-3 引出列表'!$A$2:$CE$8700,$A26,MATCH(D$1,'2-3 引出列表'!$A$1:$CD$1,0)),""))</f>
        <v/>
      </c>
      <c r="E26" t="str">
        <f>IF(ISBLANK(IFERROR(INDEX('2-3 引出列表'!$A$2:$CE$8700,$A26,MATCH(E$1,'2-3 引出列表'!$A$1:$CD$1,0)),"")),"",IFERROR(INDEX('2-3 引出列表'!$A$2:$CE$8700,$A26,MATCH(E$1,'2-3 引出列表'!$A$1:$CD$1,0)),""))</f>
        <v/>
      </c>
      <c r="F26" t="str">
        <f t="shared" si="0"/>
        <v/>
      </c>
      <c r="G26" t="str">
        <f>IF(ISBLANK(IFERROR(INDEX('2-3 引出列表'!$A$2:$CE$8700,$A26,MATCH(G$1,'2-3 引出列表'!$A$1:$CD$1,0)),"")),"",IFERROR(INDEX('2-3 引出列表'!$A$2:$CE$8700,$A26,MATCH(G$1,'2-3 引出列表'!$A$1:$CD$1,0)),""))</f>
        <v/>
      </c>
      <c r="H26" t="str">
        <f>IF(ISBLANK(IFERROR(INDEX('2-3 引出列表'!$A$2:$CE$8700,$A26,MATCH(H$1,'2-3 引出列表'!$A$1:$CD$1,0)),"")),"",IFERROR(INDEX('2-3 引出列表'!$A$2:$CE$8700,$A26,MATCH(H$1,'2-3 引出列表'!$A$1:$CD$1,0)),""))</f>
        <v/>
      </c>
      <c r="I26" t="str">
        <f>IF(ISBLANK(IFERROR(INDEX('2-3 引出列表'!$A$2:$CE$8700,$A26,MATCH(I$1,'2-3 引出列表'!$A$1:$CD$1,0)),"")),"",IFERROR(INDEX('2-3 引出列表'!$A$2:$CE$8700,$A26,MATCH(I$1,'2-3 引出列表'!$A$1:$CD$1,0)),""))</f>
        <v/>
      </c>
    </row>
    <row r="27" customFormat="1" spans="1:9">
      <c r="A27">
        <v>26</v>
      </c>
      <c r="B27" t="str">
        <f>IF(ISBLANK(IFERROR(INDEX('2-3 引出列表'!$A$2:$CE$8700,$A27,MATCH(B$1,'2-3 引出列表'!$A$1:$CD$1,0)),"")),"",IFERROR(INDEX('2-3 引出列表'!$A$2:$CE$8700,$A27,MATCH(B$1,'2-3 引出列表'!$A$1:$CD$1,0)),""))</f>
        <v/>
      </c>
      <c r="C27" t="str">
        <f>IF(ISBLANK(IFERROR(INDEX('2-3 引出列表'!$A$2:$CE$8700,$A27,MATCH(C$1,'2-3 引出列表'!$A$1:$CD$1,0)),"")),"",IFERROR(INDEX('2-3 引出列表'!$A$2:$CE$8700,$A27,MATCH(C$1,'2-3 引出列表'!$A$1:$CD$1,0)),""))</f>
        <v/>
      </c>
      <c r="D27" t="str">
        <f>IF(ISBLANK(IFERROR(INDEX('2-3 引出列表'!$A$2:$CE$8700,$A27,MATCH(D$1,'2-3 引出列表'!$A$1:$CD$1,0)),"")),"",IFERROR(INDEX('2-3 引出列表'!$A$2:$CE$8700,$A27,MATCH(D$1,'2-3 引出列表'!$A$1:$CD$1,0)),""))</f>
        <v/>
      </c>
      <c r="E27" t="str">
        <f>IF(ISBLANK(IFERROR(INDEX('2-3 引出列表'!$A$2:$CE$8700,$A27,MATCH(E$1,'2-3 引出列表'!$A$1:$CD$1,0)),"")),"",IFERROR(INDEX('2-3 引出列表'!$A$2:$CE$8700,$A27,MATCH(E$1,'2-3 引出列表'!$A$1:$CD$1,0)),""))</f>
        <v/>
      </c>
      <c r="F27" t="str">
        <f t="shared" si="0"/>
        <v/>
      </c>
      <c r="G27" t="str">
        <f>IF(ISBLANK(IFERROR(INDEX('2-3 引出列表'!$A$2:$CE$8700,$A27,MATCH(G$1,'2-3 引出列表'!$A$1:$CD$1,0)),"")),"",IFERROR(INDEX('2-3 引出列表'!$A$2:$CE$8700,$A27,MATCH(G$1,'2-3 引出列表'!$A$1:$CD$1,0)),""))</f>
        <v/>
      </c>
      <c r="H27" t="str">
        <f>IF(ISBLANK(IFERROR(INDEX('2-3 引出列表'!$A$2:$CE$8700,$A27,MATCH(H$1,'2-3 引出列表'!$A$1:$CD$1,0)),"")),"",IFERROR(INDEX('2-3 引出列表'!$A$2:$CE$8700,$A27,MATCH(H$1,'2-3 引出列表'!$A$1:$CD$1,0)),""))</f>
        <v/>
      </c>
      <c r="I27" t="str">
        <f>IF(ISBLANK(IFERROR(INDEX('2-3 引出列表'!$A$2:$CE$8700,$A27,MATCH(I$1,'2-3 引出列表'!$A$1:$CD$1,0)),"")),"",IFERROR(INDEX('2-3 引出列表'!$A$2:$CE$8700,$A27,MATCH(I$1,'2-3 引出列表'!$A$1:$CD$1,0)),""))</f>
        <v/>
      </c>
    </row>
    <row r="28" customFormat="1" spans="1:9">
      <c r="A28">
        <v>27</v>
      </c>
      <c r="B28" t="str">
        <f>IF(ISBLANK(IFERROR(INDEX('2-3 引出列表'!$A$2:$CE$8700,$A28,MATCH(B$1,'2-3 引出列表'!$A$1:$CD$1,0)),"")),"",IFERROR(INDEX('2-3 引出列表'!$A$2:$CE$8700,$A28,MATCH(B$1,'2-3 引出列表'!$A$1:$CD$1,0)),""))</f>
        <v/>
      </c>
      <c r="C28" t="str">
        <f>IF(ISBLANK(IFERROR(INDEX('2-3 引出列表'!$A$2:$CE$8700,$A28,MATCH(C$1,'2-3 引出列表'!$A$1:$CD$1,0)),"")),"",IFERROR(INDEX('2-3 引出列表'!$A$2:$CE$8700,$A28,MATCH(C$1,'2-3 引出列表'!$A$1:$CD$1,0)),""))</f>
        <v/>
      </c>
      <c r="D28" t="str">
        <f>IF(ISBLANK(IFERROR(INDEX('2-3 引出列表'!$A$2:$CE$8700,$A28,MATCH(D$1,'2-3 引出列表'!$A$1:$CD$1,0)),"")),"",IFERROR(INDEX('2-3 引出列表'!$A$2:$CE$8700,$A28,MATCH(D$1,'2-3 引出列表'!$A$1:$CD$1,0)),""))</f>
        <v/>
      </c>
      <c r="E28" t="str">
        <f>IF(ISBLANK(IFERROR(INDEX('2-3 引出列表'!$A$2:$CE$8700,$A28,MATCH(E$1,'2-3 引出列表'!$A$1:$CD$1,0)),"")),"",IFERROR(INDEX('2-3 引出列表'!$A$2:$CE$8700,$A28,MATCH(E$1,'2-3 引出列表'!$A$1:$CD$1,0)),""))</f>
        <v/>
      </c>
      <c r="F28" t="str">
        <f t="shared" si="0"/>
        <v/>
      </c>
      <c r="G28" t="str">
        <f>IF(ISBLANK(IFERROR(INDEX('2-3 引出列表'!$A$2:$CE$8700,$A28,MATCH(G$1,'2-3 引出列表'!$A$1:$CD$1,0)),"")),"",IFERROR(INDEX('2-3 引出列表'!$A$2:$CE$8700,$A28,MATCH(G$1,'2-3 引出列表'!$A$1:$CD$1,0)),""))</f>
        <v/>
      </c>
      <c r="H28" t="str">
        <f>IF(ISBLANK(IFERROR(INDEX('2-3 引出列表'!$A$2:$CE$8700,$A28,MATCH(H$1,'2-3 引出列表'!$A$1:$CD$1,0)),"")),"",IFERROR(INDEX('2-3 引出列表'!$A$2:$CE$8700,$A28,MATCH(H$1,'2-3 引出列表'!$A$1:$CD$1,0)),""))</f>
        <v/>
      </c>
      <c r="I28" t="str">
        <f>IF(ISBLANK(IFERROR(INDEX('2-3 引出列表'!$A$2:$CE$8700,$A28,MATCH(I$1,'2-3 引出列表'!$A$1:$CD$1,0)),"")),"",IFERROR(INDEX('2-3 引出列表'!$A$2:$CE$8700,$A28,MATCH(I$1,'2-3 引出列表'!$A$1:$CD$1,0)),""))</f>
        <v/>
      </c>
    </row>
    <row r="29" customFormat="1" spans="1:9">
      <c r="A29">
        <v>28</v>
      </c>
      <c r="B29" t="str">
        <f>IF(ISBLANK(IFERROR(INDEX('2-3 引出列表'!$A$2:$CE$8700,$A29,MATCH(B$1,'2-3 引出列表'!$A$1:$CD$1,0)),"")),"",IFERROR(INDEX('2-3 引出列表'!$A$2:$CE$8700,$A29,MATCH(B$1,'2-3 引出列表'!$A$1:$CD$1,0)),""))</f>
        <v/>
      </c>
      <c r="C29" t="str">
        <f>IF(ISBLANK(IFERROR(INDEX('2-3 引出列表'!$A$2:$CE$8700,$A29,MATCH(C$1,'2-3 引出列表'!$A$1:$CD$1,0)),"")),"",IFERROR(INDEX('2-3 引出列表'!$A$2:$CE$8700,$A29,MATCH(C$1,'2-3 引出列表'!$A$1:$CD$1,0)),""))</f>
        <v/>
      </c>
      <c r="D29" t="str">
        <f>IF(ISBLANK(IFERROR(INDEX('2-3 引出列表'!$A$2:$CE$8700,$A29,MATCH(D$1,'2-3 引出列表'!$A$1:$CD$1,0)),"")),"",IFERROR(INDEX('2-3 引出列表'!$A$2:$CE$8700,$A29,MATCH(D$1,'2-3 引出列表'!$A$1:$CD$1,0)),""))</f>
        <v/>
      </c>
      <c r="E29" t="str">
        <f>IF(ISBLANK(IFERROR(INDEX('2-3 引出列表'!$A$2:$CE$8700,$A29,MATCH(E$1,'2-3 引出列表'!$A$1:$CD$1,0)),"")),"",IFERROR(INDEX('2-3 引出列表'!$A$2:$CE$8700,$A29,MATCH(E$1,'2-3 引出列表'!$A$1:$CD$1,0)),""))</f>
        <v/>
      </c>
      <c r="F29" t="str">
        <f t="shared" si="0"/>
        <v/>
      </c>
      <c r="G29" t="str">
        <f>IF(ISBLANK(IFERROR(INDEX('2-3 引出列表'!$A$2:$CE$8700,$A29,MATCH(G$1,'2-3 引出列表'!$A$1:$CD$1,0)),"")),"",IFERROR(INDEX('2-3 引出列表'!$A$2:$CE$8700,$A29,MATCH(G$1,'2-3 引出列表'!$A$1:$CD$1,0)),""))</f>
        <v/>
      </c>
      <c r="H29" t="str">
        <f>IF(ISBLANK(IFERROR(INDEX('2-3 引出列表'!$A$2:$CE$8700,$A29,MATCH(H$1,'2-3 引出列表'!$A$1:$CD$1,0)),"")),"",IFERROR(INDEX('2-3 引出列表'!$A$2:$CE$8700,$A29,MATCH(H$1,'2-3 引出列表'!$A$1:$CD$1,0)),""))</f>
        <v/>
      </c>
      <c r="I29" t="str">
        <f>IF(ISBLANK(IFERROR(INDEX('2-3 引出列表'!$A$2:$CE$8700,$A29,MATCH(I$1,'2-3 引出列表'!$A$1:$CD$1,0)),"")),"",IFERROR(INDEX('2-3 引出列表'!$A$2:$CE$8700,$A29,MATCH(I$1,'2-3 引出列表'!$A$1:$CD$1,0)),""))</f>
        <v/>
      </c>
    </row>
    <row r="30" customFormat="1" spans="1:9">
      <c r="A30">
        <v>29</v>
      </c>
      <c r="B30" t="str">
        <f>IF(ISBLANK(IFERROR(INDEX('2-3 引出列表'!$A$2:$CE$8700,$A30,MATCH(B$1,'2-3 引出列表'!$A$1:$CD$1,0)),"")),"",IFERROR(INDEX('2-3 引出列表'!$A$2:$CE$8700,$A30,MATCH(B$1,'2-3 引出列表'!$A$1:$CD$1,0)),""))</f>
        <v/>
      </c>
      <c r="C30" t="str">
        <f>IF(ISBLANK(IFERROR(INDEX('2-3 引出列表'!$A$2:$CE$8700,$A30,MATCH(C$1,'2-3 引出列表'!$A$1:$CD$1,0)),"")),"",IFERROR(INDEX('2-3 引出列表'!$A$2:$CE$8700,$A30,MATCH(C$1,'2-3 引出列表'!$A$1:$CD$1,0)),""))</f>
        <v/>
      </c>
      <c r="D30" t="str">
        <f>IF(ISBLANK(IFERROR(INDEX('2-3 引出列表'!$A$2:$CE$8700,$A30,MATCH(D$1,'2-3 引出列表'!$A$1:$CD$1,0)),"")),"",IFERROR(INDEX('2-3 引出列表'!$A$2:$CE$8700,$A30,MATCH(D$1,'2-3 引出列表'!$A$1:$CD$1,0)),""))</f>
        <v/>
      </c>
      <c r="E30" t="str">
        <f>IF(ISBLANK(IFERROR(INDEX('2-3 引出列表'!$A$2:$CE$8700,$A30,MATCH(E$1,'2-3 引出列表'!$A$1:$CD$1,0)),"")),"",IFERROR(INDEX('2-3 引出列表'!$A$2:$CE$8700,$A30,MATCH(E$1,'2-3 引出列表'!$A$1:$CD$1,0)),""))</f>
        <v/>
      </c>
      <c r="F30" t="str">
        <f t="shared" si="0"/>
        <v/>
      </c>
      <c r="G30" t="str">
        <f>IF(ISBLANK(IFERROR(INDEX('2-3 引出列表'!$A$2:$CE$8700,$A30,MATCH(G$1,'2-3 引出列表'!$A$1:$CD$1,0)),"")),"",IFERROR(INDEX('2-3 引出列表'!$A$2:$CE$8700,$A30,MATCH(G$1,'2-3 引出列表'!$A$1:$CD$1,0)),""))</f>
        <v/>
      </c>
      <c r="H30" t="str">
        <f>IF(ISBLANK(IFERROR(INDEX('2-3 引出列表'!$A$2:$CE$8700,$A30,MATCH(H$1,'2-3 引出列表'!$A$1:$CD$1,0)),"")),"",IFERROR(INDEX('2-3 引出列表'!$A$2:$CE$8700,$A30,MATCH(H$1,'2-3 引出列表'!$A$1:$CD$1,0)),""))</f>
        <v/>
      </c>
      <c r="I30" t="str">
        <f>IF(ISBLANK(IFERROR(INDEX('2-3 引出列表'!$A$2:$CE$8700,$A30,MATCH(I$1,'2-3 引出列表'!$A$1:$CD$1,0)),"")),"",IFERROR(INDEX('2-3 引出列表'!$A$2:$CE$8700,$A30,MATCH(I$1,'2-3 引出列表'!$A$1:$CD$1,0)),""))</f>
        <v/>
      </c>
    </row>
    <row r="31" customFormat="1" spans="1:9">
      <c r="A31">
        <v>30</v>
      </c>
      <c r="B31" t="str">
        <f>IF(ISBLANK(IFERROR(INDEX('2-3 引出列表'!$A$2:$CE$8700,$A31,MATCH(B$1,'2-3 引出列表'!$A$1:$CD$1,0)),"")),"",IFERROR(INDEX('2-3 引出列表'!$A$2:$CE$8700,$A31,MATCH(B$1,'2-3 引出列表'!$A$1:$CD$1,0)),""))</f>
        <v/>
      </c>
      <c r="C31" t="str">
        <f>IF(ISBLANK(IFERROR(INDEX('2-3 引出列表'!$A$2:$CE$8700,$A31,MATCH(C$1,'2-3 引出列表'!$A$1:$CD$1,0)),"")),"",IFERROR(INDEX('2-3 引出列表'!$A$2:$CE$8700,$A31,MATCH(C$1,'2-3 引出列表'!$A$1:$CD$1,0)),""))</f>
        <v/>
      </c>
      <c r="D31" t="str">
        <f>IF(ISBLANK(IFERROR(INDEX('2-3 引出列表'!$A$2:$CE$8700,$A31,MATCH(D$1,'2-3 引出列表'!$A$1:$CD$1,0)),"")),"",IFERROR(INDEX('2-3 引出列表'!$A$2:$CE$8700,$A31,MATCH(D$1,'2-3 引出列表'!$A$1:$CD$1,0)),""))</f>
        <v/>
      </c>
      <c r="E31" t="str">
        <f>IF(ISBLANK(IFERROR(INDEX('2-3 引出列表'!$A$2:$CE$8700,$A31,MATCH(E$1,'2-3 引出列表'!$A$1:$CD$1,0)),"")),"",IFERROR(INDEX('2-3 引出列表'!$A$2:$CE$8700,$A31,MATCH(E$1,'2-3 引出列表'!$A$1:$CD$1,0)),""))</f>
        <v/>
      </c>
      <c r="F31" t="str">
        <f t="shared" si="0"/>
        <v/>
      </c>
      <c r="G31" t="str">
        <f>IF(ISBLANK(IFERROR(INDEX('2-3 引出列表'!$A$2:$CE$8700,$A31,MATCH(G$1,'2-3 引出列表'!$A$1:$CD$1,0)),"")),"",IFERROR(INDEX('2-3 引出列表'!$A$2:$CE$8700,$A31,MATCH(G$1,'2-3 引出列表'!$A$1:$CD$1,0)),""))</f>
        <v/>
      </c>
      <c r="H31" t="str">
        <f>IF(ISBLANK(IFERROR(INDEX('2-3 引出列表'!$A$2:$CE$8700,$A31,MATCH(H$1,'2-3 引出列表'!$A$1:$CD$1,0)),"")),"",IFERROR(INDEX('2-3 引出列表'!$A$2:$CE$8700,$A31,MATCH(H$1,'2-3 引出列表'!$A$1:$CD$1,0)),""))</f>
        <v/>
      </c>
      <c r="I31" t="str">
        <f>IF(ISBLANK(IFERROR(INDEX('2-3 引出列表'!$A$2:$CE$8700,$A31,MATCH(I$1,'2-3 引出列表'!$A$1:$CD$1,0)),"")),"",IFERROR(INDEX('2-3 引出列表'!$A$2:$CE$8700,$A31,MATCH(I$1,'2-3 引出列表'!$A$1:$CD$1,0)),""))</f>
        <v/>
      </c>
    </row>
    <row r="32" customFormat="1" spans="1:9">
      <c r="A32">
        <v>31</v>
      </c>
      <c r="B32" t="str">
        <f>IF(ISBLANK(IFERROR(INDEX('2-3 引出列表'!$A$2:$CE$8700,$A32,MATCH(B$1,'2-3 引出列表'!$A$1:$CD$1,0)),"")),"",IFERROR(INDEX('2-3 引出列表'!$A$2:$CE$8700,$A32,MATCH(B$1,'2-3 引出列表'!$A$1:$CD$1,0)),""))</f>
        <v/>
      </c>
      <c r="C32" t="str">
        <f>IF(ISBLANK(IFERROR(INDEX('2-3 引出列表'!$A$2:$CE$8700,$A32,MATCH(C$1,'2-3 引出列表'!$A$1:$CD$1,0)),"")),"",IFERROR(INDEX('2-3 引出列表'!$A$2:$CE$8700,$A32,MATCH(C$1,'2-3 引出列表'!$A$1:$CD$1,0)),""))</f>
        <v/>
      </c>
      <c r="D32" t="str">
        <f>IF(ISBLANK(IFERROR(INDEX('2-3 引出列表'!$A$2:$CE$8700,$A32,MATCH(D$1,'2-3 引出列表'!$A$1:$CD$1,0)),"")),"",IFERROR(INDEX('2-3 引出列表'!$A$2:$CE$8700,$A32,MATCH(D$1,'2-3 引出列表'!$A$1:$CD$1,0)),""))</f>
        <v/>
      </c>
      <c r="E32" t="str">
        <f>IF(ISBLANK(IFERROR(INDEX('2-3 引出列表'!$A$2:$CE$8700,$A32,MATCH(E$1,'2-3 引出列表'!$A$1:$CD$1,0)),"")),"",IFERROR(INDEX('2-3 引出列表'!$A$2:$CE$8700,$A32,MATCH(E$1,'2-3 引出列表'!$A$1:$CD$1,0)),""))</f>
        <v/>
      </c>
      <c r="F32" t="str">
        <f t="shared" si="0"/>
        <v/>
      </c>
      <c r="G32" t="str">
        <f>IF(ISBLANK(IFERROR(INDEX('2-3 引出列表'!$A$2:$CE$8700,$A32,MATCH(G$1,'2-3 引出列表'!$A$1:$CD$1,0)),"")),"",IFERROR(INDEX('2-3 引出列表'!$A$2:$CE$8700,$A32,MATCH(G$1,'2-3 引出列表'!$A$1:$CD$1,0)),""))</f>
        <v/>
      </c>
      <c r="H32" t="str">
        <f>IF(ISBLANK(IFERROR(INDEX('2-3 引出列表'!$A$2:$CE$8700,$A32,MATCH(H$1,'2-3 引出列表'!$A$1:$CD$1,0)),"")),"",IFERROR(INDEX('2-3 引出列表'!$A$2:$CE$8700,$A32,MATCH(H$1,'2-3 引出列表'!$A$1:$CD$1,0)),""))</f>
        <v/>
      </c>
      <c r="I32" t="str">
        <f>IF(ISBLANK(IFERROR(INDEX('2-3 引出列表'!$A$2:$CE$8700,$A32,MATCH(I$1,'2-3 引出列表'!$A$1:$CD$1,0)),"")),"",IFERROR(INDEX('2-3 引出列表'!$A$2:$CE$8700,$A32,MATCH(I$1,'2-3 引出列表'!$A$1:$CD$1,0)),""))</f>
        <v/>
      </c>
    </row>
    <row r="33" customFormat="1" spans="1:9">
      <c r="A33">
        <v>32</v>
      </c>
      <c r="B33" t="str">
        <f>IF(ISBLANK(IFERROR(INDEX('2-3 引出列表'!$A$2:$CE$8700,$A33,MATCH(B$1,'2-3 引出列表'!$A$1:$CD$1,0)),"")),"",IFERROR(INDEX('2-3 引出列表'!$A$2:$CE$8700,$A33,MATCH(B$1,'2-3 引出列表'!$A$1:$CD$1,0)),""))</f>
        <v/>
      </c>
      <c r="C33" t="str">
        <f>IF(ISBLANK(IFERROR(INDEX('2-3 引出列表'!$A$2:$CE$8700,$A33,MATCH(C$1,'2-3 引出列表'!$A$1:$CD$1,0)),"")),"",IFERROR(INDEX('2-3 引出列表'!$A$2:$CE$8700,$A33,MATCH(C$1,'2-3 引出列表'!$A$1:$CD$1,0)),""))</f>
        <v/>
      </c>
      <c r="D33" t="str">
        <f>IF(ISBLANK(IFERROR(INDEX('2-3 引出列表'!$A$2:$CE$8700,$A33,MATCH(D$1,'2-3 引出列表'!$A$1:$CD$1,0)),"")),"",IFERROR(INDEX('2-3 引出列表'!$A$2:$CE$8700,$A33,MATCH(D$1,'2-3 引出列表'!$A$1:$CD$1,0)),""))</f>
        <v/>
      </c>
      <c r="E33" t="str">
        <f>IF(ISBLANK(IFERROR(INDEX('2-3 引出列表'!$A$2:$CE$8700,$A33,MATCH(E$1,'2-3 引出列表'!$A$1:$CD$1,0)),"")),"",IFERROR(INDEX('2-3 引出列表'!$A$2:$CE$8700,$A33,MATCH(E$1,'2-3 引出列表'!$A$1:$CD$1,0)),""))</f>
        <v/>
      </c>
      <c r="F33" t="str">
        <f t="shared" si="0"/>
        <v/>
      </c>
      <c r="G33" t="str">
        <f>IF(ISBLANK(IFERROR(INDEX('2-3 引出列表'!$A$2:$CE$8700,$A33,MATCH(G$1,'2-3 引出列表'!$A$1:$CD$1,0)),"")),"",IFERROR(INDEX('2-3 引出列表'!$A$2:$CE$8700,$A33,MATCH(G$1,'2-3 引出列表'!$A$1:$CD$1,0)),""))</f>
        <v/>
      </c>
      <c r="H33" t="str">
        <f>IF(ISBLANK(IFERROR(INDEX('2-3 引出列表'!$A$2:$CE$8700,$A33,MATCH(H$1,'2-3 引出列表'!$A$1:$CD$1,0)),"")),"",IFERROR(INDEX('2-3 引出列表'!$A$2:$CE$8700,$A33,MATCH(H$1,'2-3 引出列表'!$A$1:$CD$1,0)),""))</f>
        <v/>
      </c>
      <c r="I33" t="str">
        <f>IF(ISBLANK(IFERROR(INDEX('2-3 引出列表'!$A$2:$CE$8700,$A33,MATCH(I$1,'2-3 引出列表'!$A$1:$CD$1,0)),"")),"",IFERROR(INDEX('2-3 引出列表'!$A$2:$CE$8700,$A33,MATCH(I$1,'2-3 引出列表'!$A$1:$CD$1,0)),""))</f>
        <v/>
      </c>
    </row>
    <row r="34" customFormat="1" spans="1:9">
      <c r="A34">
        <v>33</v>
      </c>
      <c r="B34" t="str">
        <f>IF(ISBLANK(IFERROR(INDEX('2-3 引出列表'!$A$2:$CE$8700,$A34,MATCH(B$1,'2-3 引出列表'!$A$1:$CD$1,0)),"")),"",IFERROR(INDEX('2-3 引出列表'!$A$2:$CE$8700,$A34,MATCH(B$1,'2-3 引出列表'!$A$1:$CD$1,0)),""))</f>
        <v/>
      </c>
      <c r="C34" t="str">
        <f>IF(ISBLANK(IFERROR(INDEX('2-3 引出列表'!$A$2:$CE$8700,$A34,MATCH(C$1,'2-3 引出列表'!$A$1:$CD$1,0)),"")),"",IFERROR(INDEX('2-3 引出列表'!$A$2:$CE$8700,$A34,MATCH(C$1,'2-3 引出列表'!$A$1:$CD$1,0)),""))</f>
        <v/>
      </c>
      <c r="D34" t="str">
        <f>IF(ISBLANK(IFERROR(INDEX('2-3 引出列表'!$A$2:$CE$8700,$A34,MATCH(D$1,'2-3 引出列表'!$A$1:$CD$1,0)),"")),"",IFERROR(INDEX('2-3 引出列表'!$A$2:$CE$8700,$A34,MATCH(D$1,'2-3 引出列表'!$A$1:$CD$1,0)),""))</f>
        <v/>
      </c>
      <c r="E34" t="str">
        <f>IF(ISBLANK(IFERROR(INDEX('2-3 引出列表'!$A$2:$CE$8700,$A34,MATCH(E$1,'2-3 引出列表'!$A$1:$CD$1,0)),"")),"",IFERROR(INDEX('2-3 引出列表'!$A$2:$CE$8700,$A34,MATCH(E$1,'2-3 引出列表'!$A$1:$CD$1,0)),""))</f>
        <v/>
      </c>
      <c r="F34" t="str">
        <f t="shared" si="0"/>
        <v/>
      </c>
      <c r="G34" t="str">
        <f>IF(ISBLANK(IFERROR(INDEX('2-3 引出列表'!$A$2:$CE$8700,$A34,MATCH(G$1,'2-3 引出列表'!$A$1:$CD$1,0)),"")),"",IFERROR(INDEX('2-3 引出列表'!$A$2:$CE$8700,$A34,MATCH(G$1,'2-3 引出列表'!$A$1:$CD$1,0)),""))</f>
        <v/>
      </c>
      <c r="H34" t="str">
        <f>IF(ISBLANK(IFERROR(INDEX('2-3 引出列表'!$A$2:$CE$8700,$A34,MATCH(H$1,'2-3 引出列表'!$A$1:$CD$1,0)),"")),"",IFERROR(INDEX('2-3 引出列表'!$A$2:$CE$8700,$A34,MATCH(H$1,'2-3 引出列表'!$A$1:$CD$1,0)),""))</f>
        <v/>
      </c>
      <c r="I34" t="str">
        <f>IF(ISBLANK(IFERROR(INDEX('2-3 引出列表'!$A$2:$CE$8700,$A34,MATCH(I$1,'2-3 引出列表'!$A$1:$CD$1,0)),"")),"",IFERROR(INDEX('2-3 引出列表'!$A$2:$CE$8700,$A34,MATCH(I$1,'2-3 引出列表'!$A$1:$CD$1,0)),""))</f>
        <v/>
      </c>
    </row>
    <row r="35" customFormat="1" spans="1:9">
      <c r="A35">
        <v>34</v>
      </c>
      <c r="B35" t="str">
        <f>IF(ISBLANK(IFERROR(INDEX('2-3 引出列表'!$A$2:$CE$8700,$A35,MATCH(B$1,'2-3 引出列表'!$A$1:$CD$1,0)),"")),"",IFERROR(INDEX('2-3 引出列表'!$A$2:$CE$8700,$A35,MATCH(B$1,'2-3 引出列表'!$A$1:$CD$1,0)),""))</f>
        <v/>
      </c>
      <c r="C35" t="str">
        <f>IF(ISBLANK(IFERROR(INDEX('2-3 引出列表'!$A$2:$CE$8700,$A35,MATCH(C$1,'2-3 引出列表'!$A$1:$CD$1,0)),"")),"",IFERROR(INDEX('2-3 引出列表'!$A$2:$CE$8700,$A35,MATCH(C$1,'2-3 引出列表'!$A$1:$CD$1,0)),""))</f>
        <v/>
      </c>
      <c r="D35" t="str">
        <f>IF(ISBLANK(IFERROR(INDEX('2-3 引出列表'!$A$2:$CE$8700,$A35,MATCH(D$1,'2-3 引出列表'!$A$1:$CD$1,0)),"")),"",IFERROR(INDEX('2-3 引出列表'!$A$2:$CE$8700,$A35,MATCH(D$1,'2-3 引出列表'!$A$1:$CD$1,0)),""))</f>
        <v/>
      </c>
      <c r="E35" t="str">
        <f>IF(ISBLANK(IFERROR(INDEX('2-3 引出列表'!$A$2:$CE$8700,$A35,MATCH(E$1,'2-3 引出列表'!$A$1:$CD$1,0)),"")),"",IFERROR(INDEX('2-3 引出列表'!$A$2:$CE$8700,$A35,MATCH(E$1,'2-3 引出列表'!$A$1:$CD$1,0)),""))</f>
        <v/>
      </c>
      <c r="F35" t="str">
        <f t="shared" si="0"/>
        <v/>
      </c>
      <c r="G35" t="str">
        <f>IF(ISBLANK(IFERROR(INDEX('2-3 引出列表'!$A$2:$CE$8700,$A35,MATCH(G$1,'2-3 引出列表'!$A$1:$CD$1,0)),"")),"",IFERROR(INDEX('2-3 引出列表'!$A$2:$CE$8700,$A35,MATCH(G$1,'2-3 引出列表'!$A$1:$CD$1,0)),""))</f>
        <v/>
      </c>
      <c r="H35" t="str">
        <f>IF(ISBLANK(IFERROR(INDEX('2-3 引出列表'!$A$2:$CE$8700,$A35,MATCH(H$1,'2-3 引出列表'!$A$1:$CD$1,0)),"")),"",IFERROR(INDEX('2-3 引出列表'!$A$2:$CE$8700,$A35,MATCH(H$1,'2-3 引出列表'!$A$1:$CD$1,0)),""))</f>
        <v/>
      </c>
      <c r="I35" t="str">
        <f>IF(ISBLANK(IFERROR(INDEX('2-3 引出列表'!$A$2:$CE$8700,$A35,MATCH(I$1,'2-3 引出列表'!$A$1:$CD$1,0)),"")),"",IFERROR(INDEX('2-3 引出列表'!$A$2:$CE$8700,$A35,MATCH(I$1,'2-3 引出列表'!$A$1:$CD$1,0)),""))</f>
        <v/>
      </c>
    </row>
    <row r="36" customFormat="1" spans="1:9">
      <c r="A36">
        <v>35</v>
      </c>
      <c r="B36" t="str">
        <f>IF(ISBLANK(IFERROR(INDEX('2-3 引出列表'!$A$2:$CE$8700,$A36,MATCH(B$1,'2-3 引出列表'!$A$1:$CD$1,0)),"")),"",IFERROR(INDEX('2-3 引出列表'!$A$2:$CE$8700,$A36,MATCH(B$1,'2-3 引出列表'!$A$1:$CD$1,0)),""))</f>
        <v/>
      </c>
      <c r="C36" t="str">
        <f>IF(ISBLANK(IFERROR(INDEX('2-3 引出列表'!$A$2:$CE$8700,$A36,MATCH(C$1,'2-3 引出列表'!$A$1:$CD$1,0)),"")),"",IFERROR(INDEX('2-3 引出列表'!$A$2:$CE$8700,$A36,MATCH(C$1,'2-3 引出列表'!$A$1:$CD$1,0)),""))</f>
        <v/>
      </c>
      <c r="D36" t="str">
        <f>IF(ISBLANK(IFERROR(INDEX('2-3 引出列表'!$A$2:$CE$8700,$A36,MATCH(D$1,'2-3 引出列表'!$A$1:$CD$1,0)),"")),"",IFERROR(INDEX('2-3 引出列表'!$A$2:$CE$8700,$A36,MATCH(D$1,'2-3 引出列表'!$A$1:$CD$1,0)),""))</f>
        <v/>
      </c>
      <c r="E36" t="str">
        <f>IF(ISBLANK(IFERROR(INDEX('2-3 引出列表'!$A$2:$CE$8700,$A36,MATCH(E$1,'2-3 引出列表'!$A$1:$CD$1,0)),"")),"",IFERROR(INDEX('2-3 引出列表'!$A$2:$CE$8700,$A36,MATCH(E$1,'2-3 引出列表'!$A$1:$CD$1,0)),""))</f>
        <v/>
      </c>
      <c r="F36" t="str">
        <f t="shared" si="0"/>
        <v/>
      </c>
      <c r="G36" t="str">
        <f>IF(ISBLANK(IFERROR(INDEX('2-3 引出列表'!$A$2:$CE$8700,$A36,MATCH(G$1,'2-3 引出列表'!$A$1:$CD$1,0)),"")),"",IFERROR(INDEX('2-3 引出列表'!$A$2:$CE$8700,$A36,MATCH(G$1,'2-3 引出列表'!$A$1:$CD$1,0)),""))</f>
        <v/>
      </c>
      <c r="H36" t="str">
        <f>IF(ISBLANK(IFERROR(INDEX('2-3 引出列表'!$A$2:$CE$8700,$A36,MATCH(H$1,'2-3 引出列表'!$A$1:$CD$1,0)),"")),"",IFERROR(INDEX('2-3 引出列表'!$A$2:$CE$8700,$A36,MATCH(H$1,'2-3 引出列表'!$A$1:$CD$1,0)),""))</f>
        <v/>
      </c>
      <c r="I36" t="str">
        <f>IF(ISBLANK(IFERROR(INDEX('2-3 引出列表'!$A$2:$CE$8700,$A36,MATCH(I$1,'2-3 引出列表'!$A$1:$CD$1,0)),"")),"",IFERROR(INDEX('2-3 引出列表'!$A$2:$CE$8700,$A36,MATCH(I$1,'2-3 引出列表'!$A$1:$CD$1,0)),""))</f>
        <v/>
      </c>
    </row>
    <row r="37" customFormat="1" spans="1:9">
      <c r="A37">
        <v>36</v>
      </c>
      <c r="B37" t="str">
        <f>IF(ISBLANK(IFERROR(INDEX('2-3 引出列表'!$A$2:$CE$8700,$A37,MATCH(B$1,'2-3 引出列表'!$A$1:$CD$1,0)),"")),"",IFERROR(INDEX('2-3 引出列表'!$A$2:$CE$8700,$A37,MATCH(B$1,'2-3 引出列表'!$A$1:$CD$1,0)),""))</f>
        <v/>
      </c>
      <c r="C37" t="str">
        <f>IF(ISBLANK(IFERROR(INDEX('2-3 引出列表'!$A$2:$CE$8700,$A37,MATCH(C$1,'2-3 引出列表'!$A$1:$CD$1,0)),"")),"",IFERROR(INDEX('2-3 引出列表'!$A$2:$CE$8700,$A37,MATCH(C$1,'2-3 引出列表'!$A$1:$CD$1,0)),""))</f>
        <v/>
      </c>
      <c r="D37" t="str">
        <f>IF(ISBLANK(IFERROR(INDEX('2-3 引出列表'!$A$2:$CE$8700,$A37,MATCH(D$1,'2-3 引出列表'!$A$1:$CD$1,0)),"")),"",IFERROR(INDEX('2-3 引出列表'!$A$2:$CE$8700,$A37,MATCH(D$1,'2-3 引出列表'!$A$1:$CD$1,0)),""))</f>
        <v/>
      </c>
      <c r="E37" t="str">
        <f>IF(ISBLANK(IFERROR(INDEX('2-3 引出列表'!$A$2:$CE$8700,$A37,MATCH(E$1,'2-3 引出列表'!$A$1:$CD$1,0)),"")),"",IFERROR(INDEX('2-3 引出列表'!$A$2:$CE$8700,$A37,MATCH(E$1,'2-3 引出列表'!$A$1:$CD$1,0)),""))</f>
        <v/>
      </c>
      <c r="F37" t="str">
        <f t="shared" si="0"/>
        <v/>
      </c>
      <c r="G37" t="str">
        <f>IF(ISBLANK(IFERROR(INDEX('2-3 引出列表'!$A$2:$CE$8700,$A37,MATCH(G$1,'2-3 引出列表'!$A$1:$CD$1,0)),"")),"",IFERROR(INDEX('2-3 引出列表'!$A$2:$CE$8700,$A37,MATCH(G$1,'2-3 引出列表'!$A$1:$CD$1,0)),""))</f>
        <v/>
      </c>
      <c r="H37" t="str">
        <f>IF(ISBLANK(IFERROR(INDEX('2-3 引出列表'!$A$2:$CE$8700,$A37,MATCH(H$1,'2-3 引出列表'!$A$1:$CD$1,0)),"")),"",IFERROR(INDEX('2-3 引出列表'!$A$2:$CE$8700,$A37,MATCH(H$1,'2-3 引出列表'!$A$1:$CD$1,0)),""))</f>
        <v/>
      </c>
      <c r="I37" t="str">
        <f>IF(ISBLANK(IFERROR(INDEX('2-3 引出列表'!$A$2:$CE$8700,$A37,MATCH(I$1,'2-3 引出列表'!$A$1:$CD$1,0)),"")),"",IFERROR(INDEX('2-3 引出列表'!$A$2:$CE$8700,$A37,MATCH(I$1,'2-3 引出列表'!$A$1:$CD$1,0)),""))</f>
        <v/>
      </c>
    </row>
    <row r="38" customFormat="1" spans="1:9">
      <c r="A38">
        <v>37</v>
      </c>
      <c r="B38" t="str">
        <f>IF(ISBLANK(IFERROR(INDEX('2-3 引出列表'!$A$2:$CE$8700,$A38,MATCH(B$1,'2-3 引出列表'!$A$1:$CD$1,0)),"")),"",IFERROR(INDEX('2-3 引出列表'!$A$2:$CE$8700,$A38,MATCH(B$1,'2-3 引出列表'!$A$1:$CD$1,0)),""))</f>
        <v/>
      </c>
      <c r="C38" t="str">
        <f>IF(ISBLANK(IFERROR(INDEX('2-3 引出列表'!$A$2:$CE$8700,$A38,MATCH(C$1,'2-3 引出列表'!$A$1:$CD$1,0)),"")),"",IFERROR(INDEX('2-3 引出列表'!$A$2:$CE$8700,$A38,MATCH(C$1,'2-3 引出列表'!$A$1:$CD$1,0)),""))</f>
        <v/>
      </c>
      <c r="D38" t="str">
        <f>IF(ISBLANK(IFERROR(INDEX('2-3 引出列表'!$A$2:$CE$8700,$A38,MATCH(D$1,'2-3 引出列表'!$A$1:$CD$1,0)),"")),"",IFERROR(INDEX('2-3 引出列表'!$A$2:$CE$8700,$A38,MATCH(D$1,'2-3 引出列表'!$A$1:$CD$1,0)),""))</f>
        <v/>
      </c>
      <c r="E38" t="str">
        <f>IF(ISBLANK(IFERROR(INDEX('2-3 引出列表'!$A$2:$CE$8700,$A38,MATCH(E$1,'2-3 引出列表'!$A$1:$CD$1,0)),"")),"",IFERROR(INDEX('2-3 引出列表'!$A$2:$CE$8700,$A38,MATCH(E$1,'2-3 引出列表'!$A$1:$CD$1,0)),""))</f>
        <v/>
      </c>
      <c r="F38" t="str">
        <f t="shared" si="0"/>
        <v/>
      </c>
      <c r="G38" t="str">
        <f>IF(ISBLANK(IFERROR(INDEX('2-3 引出列表'!$A$2:$CE$8700,$A38,MATCH(G$1,'2-3 引出列表'!$A$1:$CD$1,0)),"")),"",IFERROR(INDEX('2-3 引出列表'!$A$2:$CE$8700,$A38,MATCH(G$1,'2-3 引出列表'!$A$1:$CD$1,0)),""))</f>
        <v/>
      </c>
      <c r="H38" t="str">
        <f>IF(ISBLANK(IFERROR(INDEX('2-3 引出列表'!$A$2:$CE$8700,$A38,MATCH(H$1,'2-3 引出列表'!$A$1:$CD$1,0)),"")),"",IFERROR(INDEX('2-3 引出列表'!$A$2:$CE$8700,$A38,MATCH(H$1,'2-3 引出列表'!$A$1:$CD$1,0)),""))</f>
        <v/>
      </c>
      <c r="I38" t="str">
        <f>IF(ISBLANK(IFERROR(INDEX('2-3 引出列表'!$A$2:$CE$8700,$A38,MATCH(I$1,'2-3 引出列表'!$A$1:$CD$1,0)),"")),"",IFERROR(INDEX('2-3 引出列表'!$A$2:$CE$8700,$A38,MATCH(I$1,'2-3 引出列表'!$A$1:$CD$1,0)),""))</f>
        <v/>
      </c>
    </row>
    <row r="39" customFormat="1" spans="1:9">
      <c r="A39">
        <v>38</v>
      </c>
      <c r="B39" t="str">
        <f>IF(ISBLANK(IFERROR(INDEX('2-3 引出列表'!$A$2:$CE$8700,$A39,MATCH(B$1,'2-3 引出列表'!$A$1:$CD$1,0)),"")),"",IFERROR(INDEX('2-3 引出列表'!$A$2:$CE$8700,$A39,MATCH(B$1,'2-3 引出列表'!$A$1:$CD$1,0)),""))</f>
        <v/>
      </c>
      <c r="C39" t="str">
        <f>IF(ISBLANK(IFERROR(INDEX('2-3 引出列表'!$A$2:$CE$8700,$A39,MATCH(C$1,'2-3 引出列表'!$A$1:$CD$1,0)),"")),"",IFERROR(INDEX('2-3 引出列表'!$A$2:$CE$8700,$A39,MATCH(C$1,'2-3 引出列表'!$A$1:$CD$1,0)),""))</f>
        <v/>
      </c>
      <c r="D39" t="str">
        <f>IF(ISBLANK(IFERROR(INDEX('2-3 引出列表'!$A$2:$CE$8700,$A39,MATCH(D$1,'2-3 引出列表'!$A$1:$CD$1,0)),"")),"",IFERROR(INDEX('2-3 引出列表'!$A$2:$CE$8700,$A39,MATCH(D$1,'2-3 引出列表'!$A$1:$CD$1,0)),""))</f>
        <v/>
      </c>
      <c r="E39" t="str">
        <f>IF(ISBLANK(IFERROR(INDEX('2-3 引出列表'!$A$2:$CE$8700,$A39,MATCH(E$1,'2-3 引出列表'!$A$1:$CD$1,0)),"")),"",IFERROR(INDEX('2-3 引出列表'!$A$2:$CE$8700,$A39,MATCH(E$1,'2-3 引出列表'!$A$1:$CD$1,0)),""))</f>
        <v/>
      </c>
      <c r="F39" t="str">
        <f t="shared" si="0"/>
        <v/>
      </c>
      <c r="G39" t="str">
        <f>IF(ISBLANK(IFERROR(INDEX('2-3 引出列表'!$A$2:$CE$8700,$A39,MATCH(G$1,'2-3 引出列表'!$A$1:$CD$1,0)),"")),"",IFERROR(INDEX('2-3 引出列表'!$A$2:$CE$8700,$A39,MATCH(G$1,'2-3 引出列表'!$A$1:$CD$1,0)),""))</f>
        <v/>
      </c>
      <c r="H39" t="str">
        <f>IF(ISBLANK(IFERROR(INDEX('2-3 引出列表'!$A$2:$CE$8700,$A39,MATCH(H$1,'2-3 引出列表'!$A$1:$CD$1,0)),"")),"",IFERROR(INDEX('2-3 引出列表'!$A$2:$CE$8700,$A39,MATCH(H$1,'2-3 引出列表'!$A$1:$CD$1,0)),""))</f>
        <v/>
      </c>
      <c r="I39" t="str">
        <f>IF(ISBLANK(IFERROR(INDEX('2-3 引出列表'!$A$2:$CE$8700,$A39,MATCH(I$1,'2-3 引出列表'!$A$1:$CD$1,0)),"")),"",IFERROR(INDEX('2-3 引出列表'!$A$2:$CE$8700,$A39,MATCH(I$1,'2-3 引出列表'!$A$1:$CD$1,0)),""))</f>
        <v/>
      </c>
    </row>
    <row r="40" customFormat="1" spans="1:9">
      <c r="A40">
        <v>39</v>
      </c>
      <c r="B40" t="str">
        <f>IF(ISBLANK(IFERROR(INDEX('2-3 引出列表'!$A$2:$CE$8700,$A40,MATCH(B$1,'2-3 引出列表'!$A$1:$CD$1,0)),"")),"",IFERROR(INDEX('2-3 引出列表'!$A$2:$CE$8700,$A40,MATCH(B$1,'2-3 引出列表'!$A$1:$CD$1,0)),""))</f>
        <v/>
      </c>
      <c r="C40" t="str">
        <f>IF(ISBLANK(IFERROR(INDEX('2-3 引出列表'!$A$2:$CE$8700,$A40,MATCH(C$1,'2-3 引出列表'!$A$1:$CD$1,0)),"")),"",IFERROR(INDEX('2-3 引出列表'!$A$2:$CE$8700,$A40,MATCH(C$1,'2-3 引出列表'!$A$1:$CD$1,0)),""))</f>
        <v/>
      </c>
      <c r="D40" t="str">
        <f>IF(ISBLANK(IFERROR(INDEX('2-3 引出列表'!$A$2:$CE$8700,$A40,MATCH(D$1,'2-3 引出列表'!$A$1:$CD$1,0)),"")),"",IFERROR(INDEX('2-3 引出列表'!$A$2:$CE$8700,$A40,MATCH(D$1,'2-3 引出列表'!$A$1:$CD$1,0)),""))</f>
        <v/>
      </c>
      <c r="E40" t="str">
        <f>IF(ISBLANK(IFERROR(INDEX('2-3 引出列表'!$A$2:$CE$8700,$A40,MATCH(E$1,'2-3 引出列表'!$A$1:$CD$1,0)),"")),"",IFERROR(INDEX('2-3 引出列表'!$A$2:$CE$8700,$A40,MATCH(E$1,'2-3 引出列表'!$A$1:$CD$1,0)),""))</f>
        <v/>
      </c>
      <c r="F40" t="str">
        <f t="shared" si="0"/>
        <v/>
      </c>
      <c r="G40" t="str">
        <f>IF(ISBLANK(IFERROR(INDEX('2-3 引出列表'!$A$2:$CE$8700,$A40,MATCH(G$1,'2-3 引出列表'!$A$1:$CD$1,0)),"")),"",IFERROR(INDEX('2-3 引出列表'!$A$2:$CE$8700,$A40,MATCH(G$1,'2-3 引出列表'!$A$1:$CD$1,0)),""))</f>
        <v/>
      </c>
      <c r="H40" t="str">
        <f>IF(ISBLANK(IFERROR(INDEX('2-3 引出列表'!$A$2:$CE$8700,$A40,MATCH(H$1,'2-3 引出列表'!$A$1:$CD$1,0)),"")),"",IFERROR(INDEX('2-3 引出列表'!$A$2:$CE$8700,$A40,MATCH(H$1,'2-3 引出列表'!$A$1:$CD$1,0)),""))</f>
        <v/>
      </c>
      <c r="I40" t="str">
        <f>IF(ISBLANK(IFERROR(INDEX('2-3 引出列表'!$A$2:$CE$8700,$A40,MATCH(I$1,'2-3 引出列表'!$A$1:$CD$1,0)),"")),"",IFERROR(INDEX('2-3 引出列表'!$A$2:$CE$8700,$A40,MATCH(I$1,'2-3 引出列表'!$A$1:$CD$1,0)),""))</f>
        <v/>
      </c>
    </row>
    <row r="41" customFormat="1" spans="1:9">
      <c r="A41">
        <v>40</v>
      </c>
      <c r="B41" t="str">
        <f>IF(ISBLANK(IFERROR(INDEX('2-3 引出列表'!$A$2:$CE$8700,$A41,MATCH(B$1,'2-3 引出列表'!$A$1:$CD$1,0)),"")),"",IFERROR(INDEX('2-3 引出列表'!$A$2:$CE$8700,$A41,MATCH(B$1,'2-3 引出列表'!$A$1:$CD$1,0)),""))</f>
        <v/>
      </c>
      <c r="C41" t="str">
        <f>IF(ISBLANK(IFERROR(INDEX('2-3 引出列表'!$A$2:$CE$8700,$A41,MATCH(C$1,'2-3 引出列表'!$A$1:$CD$1,0)),"")),"",IFERROR(INDEX('2-3 引出列表'!$A$2:$CE$8700,$A41,MATCH(C$1,'2-3 引出列表'!$A$1:$CD$1,0)),""))</f>
        <v/>
      </c>
      <c r="D41" t="str">
        <f>IF(ISBLANK(IFERROR(INDEX('2-3 引出列表'!$A$2:$CE$8700,$A41,MATCH(D$1,'2-3 引出列表'!$A$1:$CD$1,0)),"")),"",IFERROR(INDEX('2-3 引出列表'!$A$2:$CE$8700,$A41,MATCH(D$1,'2-3 引出列表'!$A$1:$CD$1,0)),""))</f>
        <v/>
      </c>
      <c r="E41" t="str">
        <f>IF(ISBLANK(IFERROR(INDEX('2-3 引出列表'!$A$2:$CE$8700,$A41,MATCH(E$1,'2-3 引出列表'!$A$1:$CD$1,0)),"")),"",IFERROR(INDEX('2-3 引出列表'!$A$2:$CE$8700,$A41,MATCH(E$1,'2-3 引出列表'!$A$1:$CD$1,0)),""))</f>
        <v/>
      </c>
      <c r="F41" t="str">
        <f t="shared" si="0"/>
        <v/>
      </c>
      <c r="G41" t="str">
        <f>IF(ISBLANK(IFERROR(INDEX('2-3 引出列表'!$A$2:$CE$8700,$A41,MATCH(G$1,'2-3 引出列表'!$A$1:$CD$1,0)),"")),"",IFERROR(INDEX('2-3 引出列表'!$A$2:$CE$8700,$A41,MATCH(G$1,'2-3 引出列表'!$A$1:$CD$1,0)),""))</f>
        <v/>
      </c>
      <c r="H41" t="str">
        <f>IF(ISBLANK(IFERROR(INDEX('2-3 引出列表'!$A$2:$CE$8700,$A41,MATCH(H$1,'2-3 引出列表'!$A$1:$CD$1,0)),"")),"",IFERROR(INDEX('2-3 引出列表'!$A$2:$CE$8700,$A41,MATCH(H$1,'2-3 引出列表'!$A$1:$CD$1,0)),""))</f>
        <v/>
      </c>
      <c r="I41" t="str">
        <f>IF(ISBLANK(IFERROR(INDEX('2-3 引出列表'!$A$2:$CE$8700,$A41,MATCH(I$1,'2-3 引出列表'!$A$1:$CD$1,0)),"")),"",IFERROR(INDEX('2-3 引出列表'!$A$2:$CE$8700,$A41,MATCH(I$1,'2-3 引出列表'!$A$1:$CD$1,0)),""))</f>
        <v/>
      </c>
    </row>
    <row r="42" customFormat="1" spans="1:9">
      <c r="A42">
        <v>41</v>
      </c>
      <c r="B42" t="str">
        <f>IF(ISBLANK(IFERROR(INDEX('2-3 引出列表'!$A$2:$CE$8700,$A42,MATCH(B$1,'2-3 引出列表'!$A$1:$CD$1,0)),"")),"",IFERROR(INDEX('2-3 引出列表'!$A$2:$CE$8700,$A42,MATCH(B$1,'2-3 引出列表'!$A$1:$CD$1,0)),""))</f>
        <v/>
      </c>
      <c r="C42" t="str">
        <f>IF(ISBLANK(IFERROR(INDEX('2-3 引出列表'!$A$2:$CE$8700,$A42,MATCH(C$1,'2-3 引出列表'!$A$1:$CD$1,0)),"")),"",IFERROR(INDEX('2-3 引出列表'!$A$2:$CE$8700,$A42,MATCH(C$1,'2-3 引出列表'!$A$1:$CD$1,0)),""))</f>
        <v/>
      </c>
      <c r="D42" t="str">
        <f>IF(ISBLANK(IFERROR(INDEX('2-3 引出列表'!$A$2:$CE$8700,$A42,MATCH(D$1,'2-3 引出列表'!$A$1:$CD$1,0)),"")),"",IFERROR(INDEX('2-3 引出列表'!$A$2:$CE$8700,$A42,MATCH(D$1,'2-3 引出列表'!$A$1:$CD$1,0)),""))</f>
        <v/>
      </c>
      <c r="E42" t="str">
        <f>IF(ISBLANK(IFERROR(INDEX('2-3 引出列表'!$A$2:$CE$8700,$A42,MATCH(E$1,'2-3 引出列表'!$A$1:$CD$1,0)),"")),"",IFERROR(INDEX('2-3 引出列表'!$A$2:$CE$8700,$A42,MATCH(E$1,'2-3 引出列表'!$A$1:$CD$1,0)),""))</f>
        <v/>
      </c>
      <c r="F42" t="str">
        <f t="shared" si="0"/>
        <v/>
      </c>
      <c r="G42" t="str">
        <f>IF(ISBLANK(IFERROR(INDEX('2-3 引出列表'!$A$2:$CE$8700,$A42,MATCH(G$1,'2-3 引出列表'!$A$1:$CD$1,0)),"")),"",IFERROR(INDEX('2-3 引出列表'!$A$2:$CE$8700,$A42,MATCH(G$1,'2-3 引出列表'!$A$1:$CD$1,0)),""))</f>
        <v/>
      </c>
      <c r="H42" t="str">
        <f>IF(ISBLANK(IFERROR(INDEX('2-3 引出列表'!$A$2:$CE$8700,$A42,MATCH(H$1,'2-3 引出列表'!$A$1:$CD$1,0)),"")),"",IFERROR(INDEX('2-3 引出列表'!$A$2:$CE$8700,$A42,MATCH(H$1,'2-3 引出列表'!$A$1:$CD$1,0)),""))</f>
        <v/>
      </c>
      <c r="I42" t="str">
        <f>IF(ISBLANK(IFERROR(INDEX('2-3 引出列表'!$A$2:$CE$8700,$A42,MATCH(I$1,'2-3 引出列表'!$A$1:$CD$1,0)),"")),"",IFERROR(INDEX('2-3 引出列表'!$A$2:$CE$8700,$A42,MATCH(I$1,'2-3 引出列表'!$A$1:$CD$1,0)),""))</f>
        <v/>
      </c>
    </row>
    <row r="43" customFormat="1" spans="1:9">
      <c r="A43">
        <v>42</v>
      </c>
      <c r="B43" t="str">
        <f>IF(ISBLANK(IFERROR(INDEX('2-3 引出列表'!$A$2:$CE$8700,$A43,MATCH(B$1,'2-3 引出列表'!$A$1:$CD$1,0)),"")),"",IFERROR(INDEX('2-3 引出列表'!$A$2:$CE$8700,$A43,MATCH(B$1,'2-3 引出列表'!$A$1:$CD$1,0)),""))</f>
        <v/>
      </c>
      <c r="C43" t="str">
        <f>IF(ISBLANK(IFERROR(INDEX('2-3 引出列表'!$A$2:$CE$8700,$A43,MATCH(C$1,'2-3 引出列表'!$A$1:$CD$1,0)),"")),"",IFERROR(INDEX('2-3 引出列表'!$A$2:$CE$8700,$A43,MATCH(C$1,'2-3 引出列表'!$A$1:$CD$1,0)),""))</f>
        <v/>
      </c>
      <c r="D43" t="str">
        <f>IF(ISBLANK(IFERROR(INDEX('2-3 引出列表'!$A$2:$CE$8700,$A43,MATCH(D$1,'2-3 引出列表'!$A$1:$CD$1,0)),"")),"",IFERROR(INDEX('2-3 引出列表'!$A$2:$CE$8700,$A43,MATCH(D$1,'2-3 引出列表'!$A$1:$CD$1,0)),""))</f>
        <v/>
      </c>
      <c r="E43" t="str">
        <f>IF(ISBLANK(IFERROR(INDEX('2-3 引出列表'!$A$2:$CE$8700,$A43,MATCH(E$1,'2-3 引出列表'!$A$1:$CD$1,0)),"")),"",IFERROR(INDEX('2-3 引出列表'!$A$2:$CE$8700,$A43,MATCH(E$1,'2-3 引出列表'!$A$1:$CD$1,0)),""))</f>
        <v/>
      </c>
      <c r="F43" t="str">
        <f t="shared" si="0"/>
        <v/>
      </c>
      <c r="G43" t="str">
        <f>IF(ISBLANK(IFERROR(INDEX('2-3 引出列表'!$A$2:$CE$8700,$A43,MATCH(G$1,'2-3 引出列表'!$A$1:$CD$1,0)),"")),"",IFERROR(INDEX('2-3 引出列表'!$A$2:$CE$8700,$A43,MATCH(G$1,'2-3 引出列表'!$A$1:$CD$1,0)),""))</f>
        <v/>
      </c>
      <c r="H43" t="str">
        <f>IF(ISBLANK(IFERROR(INDEX('2-3 引出列表'!$A$2:$CE$8700,$A43,MATCH(H$1,'2-3 引出列表'!$A$1:$CD$1,0)),"")),"",IFERROR(INDEX('2-3 引出列表'!$A$2:$CE$8700,$A43,MATCH(H$1,'2-3 引出列表'!$A$1:$CD$1,0)),""))</f>
        <v/>
      </c>
      <c r="I43" t="str">
        <f>IF(ISBLANK(IFERROR(INDEX('2-3 引出列表'!$A$2:$CE$8700,$A43,MATCH(I$1,'2-3 引出列表'!$A$1:$CD$1,0)),"")),"",IFERROR(INDEX('2-3 引出列表'!$A$2:$CE$8700,$A43,MATCH(I$1,'2-3 引出列表'!$A$1:$CD$1,0)),""))</f>
        <v/>
      </c>
    </row>
    <row r="44" customFormat="1" spans="1:9">
      <c r="A44">
        <v>43</v>
      </c>
      <c r="B44" t="str">
        <f>IF(ISBLANK(IFERROR(INDEX('2-3 引出列表'!$A$2:$CE$8700,$A44,MATCH(B$1,'2-3 引出列表'!$A$1:$CD$1,0)),"")),"",IFERROR(INDEX('2-3 引出列表'!$A$2:$CE$8700,$A44,MATCH(B$1,'2-3 引出列表'!$A$1:$CD$1,0)),""))</f>
        <v/>
      </c>
      <c r="C44" t="str">
        <f>IF(ISBLANK(IFERROR(INDEX('2-3 引出列表'!$A$2:$CE$8700,$A44,MATCH(C$1,'2-3 引出列表'!$A$1:$CD$1,0)),"")),"",IFERROR(INDEX('2-3 引出列表'!$A$2:$CE$8700,$A44,MATCH(C$1,'2-3 引出列表'!$A$1:$CD$1,0)),""))</f>
        <v/>
      </c>
      <c r="D44" t="str">
        <f>IF(ISBLANK(IFERROR(INDEX('2-3 引出列表'!$A$2:$CE$8700,$A44,MATCH(D$1,'2-3 引出列表'!$A$1:$CD$1,0)),"")),"",IFERROR(INDEX('2-3 引出列表'!$A$2:$CE$8700,$A44,MATCH(D$1,'2-3 引出列表'!$A$1:$CD$1,0)),""))</f>
        <v/>
      </c>
      <c r="E44" t="str">
        <f>IF(ISBLANK(IFERROR(INDEX('2-3 引出列表'!$A$2:$CE$8700,$A44,MATCH(E$1,'2-3 引出列表'!$A$1:$CD$1,0)),"")),"",IFERROR(INDEX('2-3 引出列表'!$A$2:$CE$8700,$A44,MATCH(E$1,'2-3 引出列表'!$A$1:$CD$1,0)),""))</f>
        <v/>
      </c>
      <c r="F44" t="str">
        <f t="shared" si="0"/>
        <v/>
      </c>
      <c r="G44" t="str">
        <f>IF(ISBLANK(IFERROR(INDEX('2-3 引出列表'!$A$2:$CE$8700,$A44,MATCH(G$1,'2-3 引出列表'!$A$1:$CD$1,0)),"")),"",IFERROR(INDEX('2-3 引出列表'!$A$2:$CE$8700,$A44,MATCH(G$1,'2-3 引出列表'!$A$1:$CD$1,0)),""))</f>
        <v/>
      </c>
      <c r="H44" t="str">
        <f>IF(ISBLANK(IFERROR(INDEX('2-3 引出列表'!$A$2:$CE$8700,$A44,MATCH(H$1,'2-3 引出列表'!$A$1:$CD$1,0)),"")),"",IFERROR(INDEX('2-3 引出列表'!$A$2:$CE$8700,$A44,MATCH(H$1,'2-3 引出列表'!$A$1:$CD$1,0)),""))</f>
        <v/>
      </c>
      <c r="I44" t="str">
        <f>IF(ISBLANK(IFERROR(INDEX('2-3 引出列表'!$A$2:$CE$8700,$A44,MATCH(I$1,'2-3 引出列表'!$A$1:$CD$1,0)),"")),"",IFERROR(INDEX('2-3 引出列表'!$A$2:$CE$8700,$A44,MATCH(I$1,'2-3 引出列表'!$A$1:$CD$1,0)),""))</f>
        <v/>
      </c>
    </row>
    <row r="45" customFormat="1" spans="1:9">
      <c r="A45">
        <v>44</v>
      </c>
      <c r="B45" t="str">
        <f>IF(ISBLANK(IFERROR(INDEX('2-3 引出列表'!$A$2:$CE$8700,$A45,MATCH(B$1,'2-3 引出列表'!$A$1:$CD$1,0)),"")),"",IFERROR(INDEX('2-3 引出列表'!$A$2:$CE$8700,$A45,MATCH(B$1,'2-3 引出列表'!$A$1:$CD$1,0)),""))</f>
        <v/>
      </c>
      <c r="C45" t="str">
        <f>IF(ISBLANK(IFERROR(INDEX('2-3 引出列表'!$A$2:$CE$8700,$A45,MATCH(C$1,'2-3 引出列表'!$A$1:$CD$1,0)),"")),"",IFERROR(INDEX('2-3 引出列表'!$A$2:$CE$8700,$A45,MATCH(C$1,'2-3 引出列表'!$A$1:$CD$1,0)),""))</f>
        <v/>
      </c>
      <c r="D45" t="str">
        <f>IF(ISBLANK(IFERROR(INDEX('2-3 引出列表'!$A$2:$CE$8700,$A45,MATCH(D$1,'2-3 引出列表'!$A$1:$CD$1,0)),"")),"",IFERROR(INDEX('2-3 引出列表'!$A$2:$CE$8700,$A45,MATCH(D$1,'2-3 引出列表'!$A$1:$CD$1,0)),""))</f>
        <v/>
      </c>
      <c r="E45" t="str">
        <f>IF(ISBLANK(IFERROR(INDEX('2-3 引出列表'!$A$2:$CE$8700,$A45,MATCH(E$1,'2-3 引出列表'!$A$1:$CD$1,0)),"")),"",IFERROR(INDEX('2-3 引出列表'!$A$2:$CE$8700,$A45,MATCH(E$1,'2-3 引出列表'!$A$1:$CD$1,0)),""))</f>
        <v/>
      </c>
      <c r="F45" t="str">
        <f t="shared" si="0"/>
        <v/>
      </c>
      <c r="G45" t="str">
        <f>IF(ISBLANK(IFERROR(INDEX('2-3 引出列表'!$A$2:$CE$8700,$A45,MATCH(G$1,'2-3 引出列表'!$A$1:$CD$1,0)),"")),"",IFERROR(INDEX('2-3 引出列表'!$A$2:$CE$8700,$A45,MATCH(G$1,'2-3 引出列表'!$A$1:$CD$1,0)),""))</f>
        <v/>
      </c>
      <c r="H45" t="str">
        <f>IF(ISBLANK(IFERROR(INDEX('2-3 引出列表'!$A$2:$CE$8700,$A45,MATCH(H$1,'2-3 引出列表'!$A$1:$CD$1,0)),"")),"",IFERROR(INDEX('2-3 引出列表'!$A$2:$CE$8700,$A45,MATCH(H$1,'2-3 引出列表'!$A$1:$CD$1,0)),""))</f>
        <v/>
      </c>
      <c r="I45" t="str">
        <f>IF(ISBLANK(IFERROR(INDEX('2-3 引出列表'!$A$2:$CE$8700,$A45,MATCH(I$1,'2-3 引出列表'!$A$1:$CD$1,0)),"")),"",IFERROR(INDEX('2-3 引出列表'!$A$2:$CE$8700,$A45,MATCH(I$1,'2-3 引出列表'!$A$1:$CD$1,0)),""))</f>
        <v/>
      </c>
    </row>
    <row r="46" customFormat="1" spans="1:9">
      <c r="A46">
        <v>45</v>
      </c>
      <c r="B46" t="str">
        <f>IF(ISBLANK(IFERROR(INDEX('2-3 引出列表'!$A$2:$CE$8700,$A46,MATCH(B$1,'2-3 引出列表'!$A$1:$CD$1,0)),"")),"",IFERROR(INDEX('2-3 引出列表'!$A$2:$CE$8700,$A46,MATCH(B$1,'2-3 引出列表'!$A$1:$CD$1,0)),""))</f>
        <v/>
      </c>
      <c r="C46" t="str">
        <f>IF(ISBLANK(IFERROR(INDEX('2-3 引出列表'!$A$2:$CE$8700,$A46,MATCH(C$1,'2-3 引出列表'!$A$1:$CD$1,0)),"")),"",IFERROR(INDEX('2-3 引出列表'!$A$2:$CE$8700,$A46,MATCH(C$1,'2-3 引出列表'!$A$1:$CD$1,0)),""))</f>
        <v/>
      </c>
      <c r="D46" t="str">
        <f>IF(ISBLANK(IFERROR(INDEX('2-3 引出列表'!$A$2:$CE$8700,$A46,MATCH(D$1,'2-3 引出列表'!$A$1:$CD$1,0)),"")),"",IFERROR(INDEX('2-3 引出列表'!$A$2:$CE$8700,$A46,MATCH(D$1,'2-3 引出列表'!$A$1:$CD$1,0)),""))</f>
        <v/>
      </c>
      <c r="E46" t="str">
        <f>IF(ISBLANK(IFERROR(INDEX('2-3 引出列表'!$A$2:$CE$8700,$A46,MATCH(E$1,'2-3 引出列表'!$A$1:$CD$1,0)),"")),"",IFERROR(INDEX('2-3 引出列表'!$A$2:$CE$8700,$A46,MATCH(E$1,'2-3 引出列表'!$A$1:$CD$1,0)),""))</f>
        <v/>
      </c>
      <c r="F46" t="str">
        <f t="shared" si="0"/>
        <v/>
      </c>
      <c r="G46" t="str">
        <f>IF(ISBLANK(IFERROR(INDEX('2-3 引出列表'!$A$2:$CE$8700,$A46,MATCH(G$1,'2-3 引出列表'!$A$1:$CD$1,0)),"")),"",IFERROR(INDEX('2-3 引出列表'!$A$2:$CE$8700,$A46,MATCH(G$1,'2-3 引出列表'!$A$1:$CD$1,0)),""))</f>
        <v/>
      </c>
      <c r="H46" t="str">
        <f>IF(ISBLANK(IFERROR(INDEX('2-3 引出列表'!$A$2:$CE$8700,$A46,MATCH(H$1,'2-3 引出列表'!$A$1:$CD$1,0)),"")),"",IFERROR(INDEX('2-3 引出列表'!$A$2:$CE$8700,$A46,MATCH(H$1,'2-3 引出列表'!$A$1:$CD$1,0)),""))</f>
        <v/>
      </c>
      <c r="I46" t="str">
        <f>IF(ISBLANK(IFERROR(INDEX('2-3 引出列表'!$A$2:$CE$8700,$A46,MATCH(I$1,'2-3 引出列表'!$A$1:$CD$1,0)),"")),"",IFERROR(INDEX('2-3 引出列表'!$A$2:$CE$8700,$A46,MATCH(I$1,'2-3 引出列表'!$A$1:$CD$1,0)),""))</f>
        <v/>
      </c>
    </row>
    <row r="47" customFormat="1" spans="1:9">
      <c r="A47">
        <v>46</v>
      </c>
      <c r="B47" t="str">
        <f>IF(ISBLANK(IFERROR(INDEX('2-3 引出列表'!$A$2:$CE$8700,$A47,MATCH(B$1,'2-3 引出列表'!$A$1:$CD$1,0)),"")),"",IFERROR(INDEX('2-3 引出列表'!$A$2:$CE$8700,$A47,MATCH(B$1,'2-3 引出列表'!$A$1:$CD$1,0)),""))</f>
        <v/>
      </c>
      <c r="C47" t="str">
        <f>IF(ISBLANK(IFERROR(INDEX('2-3 引出列表'!$A$2:$CE$8700,$A47,MATCH(C$1,'2-3 引出列表'!$A$1:$CD$1,0)),"")),"",IFERROR(INDEX('2-3 引出列表'!$A$2:$CE$8700,$A47,MATCH(C$1,'2-3 引出列表'!$A$1:$CD$1,0)),""))</f>
        <v/>
      </c>
      <c r="D47" t="str">
        <f>IF(ISBLANK(IFERROR(INDEX('2-3 引出列表'!$A$2:$CE$8700,$A47,MATCH(D$1,'2-3 引出列表'!$A$1:$CD$1,0)),"")),"",IFERROR(INDEX('2-3 引出列表'!$A$2:$CE$8700,$A47,MATCH(D$1,'2-3 引出列表'!$A$1:$CD$1,0)),""))</f>
        <v/>
      </c>
      <c r="E47" t="str">
        <f>IF(ISBLANK(IFERROR(INDEX('2-3 引出列表'!$A$2:$CE$8700,$A47,MATCH(E$1,'2-3 引出列表'!$A$1:$CD$1,0)),"")),"",IFERROR(INDEX('2-3 引出列表'!$A$2:$CE$8700,$A47,MATCH(E$1,'2-3 引出列表'!$A$1:$CD$1,0)),""))</f>
        <v/>
      </c>
      <c r="F47" t="str">
        <f t="shared" si="0"/>
        <v/>
      </c>
      <c r="G47" t="str">
        <f>IF(ISBLANK(IFERROR(INDEX('2-3 引出列表'!$A$2:$CE$8700,$A47,MATCH(G$1,'2-3 引出列表'!$A$1:$CD$1,0)),"")),"",IFERROR(INDEX('2-3 引出列表'!$A$2:$CE$8700,$A47,MATCH(G$1,'2-3 引出列表'!$A$1:$CD$1,0)),""))</f>
        <v/>
      </c>
      <c r="H47" t="str">
        <f>IF(ISBLANK(IFERROR(INDEX('2-3 引出列表'!$A$2:$CE$8700,$A47,MATCH(H$1,'2-3 引出列表'!$A$1:$CD$1,0)),"")),"",IFERROR(INDEX('2-3 引出列表'!$A$2:$CE$8700,$A47,MATCH(H$1,'2-3 引出列表'!$A$1:$CD$1,0)),""))</f>
        <v/>
      </c>
      <c r="I47" t="str">
        <f>IF(ISBLANK(IFERROR(INDEX('2-3 引出列表'!$A$2:$CE$8700,$A47,MATCH(I$1,'2-3 引出列表'!$A$1:$CD$1,0)),"")),"",IFERROR(INDEX('2-3 引出列表'!$A$2:$CE$8700,$A47,MATCH(I$1,'2-3 引出列表'!$A$1:$CD$1,0)),""))</f>
        <v/>
      </c>
    </row>
    <row r="48" customFormat="1" spans="1:9">
      <c r="A48">
        <v>47</v>
      </c>
      <c r="B48" t="str">
        <f>IF(ISBLANK(IFERROR(INDEX('2-3 引出列表'!$A$2:$CE$8700,$A48,MATCH(B$1,'2-3 引出列表'!$A$1:$CD$1,0)),"")),"",IFERROR(INDEX('2-3 引出列表'!$A$2:$CE$8700,$A48,MATCH(B$1,'2-3 引出列表'!$A$1:$CD$1,0)),""))</f>
        <v/>
      </c>
      <c r="C48" t="str">
        <f>IF(ISBLANK(IFERROR(INDEX('2-3 引出列表'!$A$2:$CE$8700,$A48,MATCH(C$1,'2-3 引出列表'!$A$1:$CD$1,0)),"")),"",IFERROR(INDEX('2-3 引出列表'!$A$2:$CE$8700,$A48,MATCH(C$1,'2-3 引出列表'!$A$1:$CD$1,0)),""))</f>
        <v/>
      </c>
      <c r="D48" t="str">
        <f>IF(ISBLANK(IFERROR(INDEX('2-3 引出列表'!$A$2:$CE$8700,$A48,MATCH(D$1,'2-3 引出列表'!$A$1:$CD$1,0)),"")),"",IFERROR(INDEX('2-3 引出列表'!$A$2:$CE$8700,$A48,MATCH(D$1,'2-3 引出列表'!$A$1:$CD$1,0)),""))</f>
        <v/>
      </c>
      <c r="E48" t="str">
        <f>IF(ISBLANK(IFERROR(INDEX('2-3 引出列表'!$A$2:$CE$8700,$A48,MATCH(E$1,'2-3 引出列表'!$A$1:$CD$1,0)),"")),"",IFERROR(INDEX('2-3 引出列表'!$A$2:$CE$8700,$A48,MATCH(E$1,'2-3 引出列表'!$A$1:$CD$1,0)),""))</f>
        <v/>
      </c>
      <c r="F48" t="str">
        <f t="shared" si="0"/>
        <v/>
      </c>
      <c r="G48" t="str">
        <f>IF(ISBLANK(IFERROR(INDEX('2-3 引出列表'!$A$2:$CE$8700,$A48,MATCH(G$1,'2-3 引出列表'!$A$1:$CD$1,0)),"")),"",IFERROR(INDEX('2-3 引出列表'!$A$2:$CE$8700,$A48,MATCH(G$1,'2-3 引出列表'!$A$1:$CD$1,0)),""))</f>
        <v/>
      </c>
      <c r="H48" t="str">
        <f>IF(ISBLANK(IFERROR(INDEX('2-3 引出列表'!$A$2:$CE$8700,$A48,MATCH(H$1,'2-3 引出列表'!$A$1:$CD$1,0)),"")),"",IFERROR(INDEX('2-3 引出列表'!$A$2:$CE$8700,$A48,MATCH(H$1,'2-3 引出列表'!$A$1:$CD$1,0)),""))</f>
        <v/>
      </c>
      <c r="I48" t="str">
        <f>IF(ISBLANK(IFERROR(INDEX('2-3 引出列表'!$A$2:$CE$8700,$A48,MATCH(I$1,'2-3 引出列表'!$A$1:$CD$1,0)),"")),"",IFERROR(INDEX('2-3 引出列表'!$A$2:$CE$8700,$A48,MATCH(I$1,'2-3 引出列表'!$A$1:$CD$1,0)),""))</f>
        <v/>
      </c>
    </row>
    <row r="49" customFormat="1" spans="1:9">
      <c r="A49">
        <v>48</v>
      </c>
      <c r="B49" t="str">
        <f>IF(ISBLANK(IFERROR(INDEX('2-3 引出列表'!$A$2:$CE$8700,$A49,MATCH(B$1,'2-3 引出列表'!$A$1:$CD$1,0)),"")),"",IFERROR(INDEX('2-3 引出列表'!$A$2:$CE$8700,$A49,MATCH(B$1,'2-3 引出列表'!$A$1:$CD$1,0)),""))</f>
        <v/>
      </c>
      <c r="C49" t="str">
        <f>IF(ISBLANK(IFERROR(INDEX('2-3 引出列表'!$A$2:$CE$8700,$A49,MATCH(C$1,'2-3 引出列表'!$A$1:$CD$1,0)),"")),"",IFERROR(INDEX('2-3 引出列表'!$A$2:$CE$8700,$A49,MATCH(C$1,'2-3 引出列表'!$A$1:$CD$1,0)),""))</f>
        <v/>
      </c>
      <c r="D49" t="str">
        <f>IF(ISBLANK(IFERROR(INDEX('2-3 引出列表'!$A$2:$CE$8700,$A49,MATCH(D$1,'2-3 引出列表'!$A$1:$CD$1,0)),"")),"",IFERROR(INDEX('2-3 引出列表'!$A$2:$CE$8700,$A49,MATCH(D$1,'2-3 引出列表'!$A$1:$CD$1,0)),""))</f>
        <v/>
      </c>
      <c r="E49" t="str">
        <f>IF(ISBLANK(IFERROR(INDEX('2-3 引出列表'!$A$2:$CE$8700,$A49,MATCH(E$1,'2-3 引出列表'!$A$1:$CD$1,0)),"")),"",IFERROR(INDEX('2-3 引出列表'!$A$2:$CE$8700,$A49,MATCH(E$1,'2-3 引出列表'!$A$1:$CD$1,0)),""))</f>
        <v/>
      </c>
      <c r="F49" t="str">
        <f t="shared" si="0"/>
        <v/>
      </c>
      <c r="G49" t="str">
        <f>IF(ISBLANK(IFERROR(INDEX('2-3 引出列表'!$A$2:$CE$8700,$A49,MATCH(G$1,'2-3 引出列表'!$A$1:$CD$1,0)),"")),"",IFERROR(INDEX('2-3 引出列表'!$A$2:$CE$8700,$A49,MATCH(G$1,'2-3 引出列表'!$A$1:$CD$1,0)),""))</f>
        <v/>
      </c>
      <c r="H49" t="str">
        <f>IF(ISBLANK(IFERROR(INDEX('2-3 引出列表'!$A$2:$CE$8700,$A49,MATCH(H$1,'2-3 引出列表'!$A$1:$CD$1,0)),"")),"",IFERROR(INDEX('2-3 引出列表'!$A$2:$CE$8700,$A49,MATCH(H$1,'2-3 引出列表'!$A$1:$CD$1,0)),""))</f>
        <v/>
      </c>
      <c r="I49" t="str">
        <f>IF(ISBLANK(IFERROR(INDEX('2-3 引出列表'!$A$2:$CE$8700,$A49,MATCH(I$1,'2-3 引出列表'!$A$1:$CD$1,0)),"")),"",IFERROR(INDEX('2-3 引出列表'!$A$2:$CE$8700,$A49,MATCH(I$1,'2-3 引出列表'!$A$1:$CD$1,0)),""))</f>
        <v/>
      </c>
    </row>
    <row r="50" customFormat="1" spans="1:9">
      <c r="A50">
        <v>49</v>
      </c>
      <c r="B50" t="str">
        <f>IF(ISBLANK(IFERROR(INDEX('2-3 引出列表'!$A$2:$CE$8700,$A50,MATCH(B$1,'2-3 引出列表'!$A$1:$CD$1,0)),"")),"",IFERROR(INDEX('2-3 引出列表'!$A$2:$CE$8700,$A50,MATCH(B$1,'2-3 引出列表'!$A$1:$CD$1,0)),""))</f>
        <v/>
      </c>
      <c r="C50" t="str">
        <f>IF(ISBLANK(IFERROR(INDEX('2-3 引出列表'!$A$2:$CE$8700,$A50,MATCH(C$1,'2-3 引出列表'!$A$1:$CD$1,0)),"")),"",IFERROR(INDEX('2-3 引出列表'!$A$2:$CE$8700,$A50,MATCH(C$1,'2-3 引出列表'!$A$1:$CD$1,0)),""))</f>
        <v/>
      </c>
      <c r="D50" t="str">
        <f>IF(ISBLANK(IFERROR(INDEX('2-3 引出列表'!$A$2:$CE$8700,$A50,MATCH(D$1,'2-3 引出列表'!$A$1:$CD$1,0)),"")),"",IFERROR(INDEX('2-3 引出列表'!$A$2:$CE$8700,$A50,MATCH(D$1,'2-3 引出列表'!$A$1:$CD$1,0)),""))</f>
        <v/>
      </c>
      <c r="E50" t="str">
        <f>IF(ISBLANK(IFERROR(INDEX('2-3 引出列表'!$A$2:$CE$8700,$A50,MATCH(E$1,'2-3 引出列表'!$A$1:$CD$1,0)),"")),"",IFERROR(INDEX('2-3 引出列表'!$A$2:$CE$8700,$A50,MATCH(E$1,'2-3 引出列表'!$A$1:$CD$1,0)),""))</f>
        <v/>
      </c>
      <c r="F50" t="str">
        <f t="shared" si="0"/>
        <v/>
      </c>
      <c r="G50" t="str">
        <f>IF(ISBLANK(IFERROR(INDEX('2-3 引出列表'!$A$2:$CE$8700,$A50,MATCH(G$1,'2-3 引出列表'!$A$1:$CD$1,0)),"")),"",IFERROR(INDEX('2-3 引出列表'!$A$2:$CE$8700,$A50,MATCH(G$1,'2-3 引出列表'!$A$1:$CD$1,0)),""))</f>
        <v/>
      </c>
      <c r="H50" t="str">
        <f>IF(ISBLANK(IFERROR(INDEX('2-3 引出列表'!$A$2:$CE$8700,$A50,MATCH(H$1,'2-3 引出列表'!$A$1:$CD$1,0)),"")),"",IFERROR(INDEX('2-3 引出列表'!$A$2:$CE$8700,$A50,MATCH(H$1,'2-3 引出列表'!$A$1:$CD$1,0)),""))</f>
        <v/>
      </c>
      <c r="I50" t="str">
        <f>IF(ISBLANK(IFERROR(INDEX('2-3 引出列表'!$A$2:$CE$8700,$A50,MATCH(I$1,'2-3 引出列表'!$A$1:$CD$1,0)),"")),"",IFERROR(INDEX('2-3 引出列表'!$A$2:$CE$8700,$A50,MATCH(I$1,'2-3 引出列表'!$A$1:$CD$1,0)),""))</f>
        <v/>
      </c>
    </row>
    <row r="51" customFormat="1" spans="1:9">
      <c r="A51">
        <v>50</v>
      </c>
      <c r="B51" t="str">
        <f>IF(ISBLANK(IFERROR(INDEX('2-3 引出列表'!$A$2:$CE$8700,$A51,MATCH(B$1,'2-3 引出列表'!$A$1:$CD$1,0)),"")),"",IFERROR(INDEX('2-3 引出列表'!$A$2:$CE$8700,$A51,MATCH(B$1,'2-3 引出列表'!$A$1:$CD$1,0)),""))</f>
        <v/>
      </c>
      <c r="C51" t="str">
        <f>IF(ISBLANK(IFERROR(INDEX('2-3 引出列表'!$A$2:$CE$8700,$A51,MATCH(C$1,'2-3 引出列表'!$A$1:$CD$1,0)),"")),"",IFERROR(INDEX('2-3 引出列表'!$A$2:$CE$8700,$A51,MATCH(C$1,'2-3 引出列表'!$A$1:$CD$1,0)),""))</f>
        <v/>
      </c>
      <c r="D51" t="str">
        <f>IF(ISBLANK(IFERROR(INDEX('2-3 引出列表'!$A$2:$CE$8700,$A51,MATCH(D$1,'2-3 引出列表'!$A$1:$CD$1,0)),"")),"",IFERROR(INDEX('2-3 引出列表'!$A$2:$CE$8700,$A51,MATCH(D$1,'2-3 引出列表'!$A$1:$CD$1,0)),""))</f>
        <v/>
      </c>
      <c r="E51" t="str">
        <f>IF(ISBLANK(IFERROR(INDEX('2-3 引出列表'!$A$2:$CE$8700,$A51,MATCH(E$1,'2-3 引出列表'!$A$1:$CD$1,0)),"")),"",IFERROR(INDEX('2-3 引出列表'!$A$2:$CE$8700,$A51,MATCH(E$1,'2-3 引出列表'!$A$1:$CD$1,0)),""))</f>
        <v/>
      </c>
      <c r="F51" t="str">
        <f t="shared" si="0"/>
        <v/>
      </c>
      <c r="G51" t="str">
        <f>IF(ISBLANK(IFERROR(INDEX('2-3 引出列表'!$A$2:$CE$8700,$A51,MATCH(G$1,'2-3 引出列表'!$A$1:$CD$1,0)),"")),"",IFERROR(INDEX('2-3 引出列表'!$A$2:$CE$8700,$A51,MATCH(G$1,'2-3 引出列表'!$A$1:$CD$1,0)),""))</f>
        <v/>
      </c>
      <c r="H51" t="str">
        <f>IF(ISBLANK(IFERROR(INDEX('2-3 引出列表'!$A$2:$CE$8700,$A51,MATCH(H$1,'2-3 引出列表'!$A$1:$CD$1,0)),"")),"",IFERROR(INDEX('2-3 引出列表'!$A$2:$CE$8700,$A51,MATCH(H$1,'2-3 引出列表'!$A$1:$CD$1,0)),""))</f>
        <v/>
      </c>
      <c r="I51" t="str">
        <f>IF(ISBLANK(IFERROR(INDEX('2-3 引出列表'!$A$2:$CE$8700,$A51,MATCH(I$1,'2-3 引出列表'!$A$1:$CD$1,0)),"")),"",IFERROR(INDEX('2-3 引出列表'!$A$2:$CE$8700,$A51,MATCH(I$1,'2-3 引出列表'!$A$1:$CD$1,0)),""))</f>
        <v/>
      </c>
    </row>
    <row r="52" customFormat="1" spans="1:9">
      <c r="A52">
        <v>51</v>
      </c>
      <c r="B52" t="str">
        <f>IF(ISBLANK(IFERROR(INDEX('2-3 引出列表'!$A$2:$CE$8700,$A52,MATCH(B$1,'2-3 引出列表'!$A$1:$CD$1,0)),"")),"",IFERROR(INDEX('2-3 引出列表'!$A$2:$CE$8700,$A52,MATCH(B$1,'2-3 引出列表'!$A$1:$CD$1,0)),""))</f>
        <v/>
      </c>
      <c r="C52" t="str">
        <f>IF(ISBLANK(IFERROR(INDEX('2-3 引出列表'!$A$2:$CE$8700,$A52,MATCH(C$1,'2-3 引出列表'!$A$1:$CD$1,0)),"")),"",IFERROR(INDEX('2-3 引出列表'!$A$2:$CE$8700,$A52,MATCH(C$1,'2-3 引出列表'!$A$1:$CD$1,0)),""))</f>
        <v/>
      </c>
      <c r="D52" t="str">
        <f>IF(ISBLANK(IFERROR(INDEX('2-3 引出列表'!$A$2:$CE$8700,$A52,MATCH(D$1,'2-3 引出列表'!$A$1:$CD$1,0)),"")),"",IFERROR(INDEX('2-3 引出列表'!$A$2:$CE$8700,$A52,MATCH(D$1,'2-3 引出列表'!$A$1:$CD$1,0)),""))</f>
        <v/>
      </c>
      <c r="E52" t="str">
        <f>IF(ISBLANK(IFERROR(INDEX('2-3 引出列表'!$A$2:$CE$8700,$A52,MATCH(E$1,'2-3 引出列表'!$A$1:$CD$1,0)),"")),"",IFERROR(INDEX('2-3 引出列表'!$A$2:$CE$8700,$A52,MATCH(E$1,'2-3 引出列表'!$A$1:$CD$1,0)),""))</f>
        <v/>
      </c>
      <c r="F52" t="str">
        <f t="shared" si="0"/>
        <v/>
      </c>
      <c r="G52" t="str">
        <f>IF(ISBLANK(IFERROR(INDEX('2-3 引出列表'!$A$2:$CE$8700,$A52,MATCH(G$1,'2-3 引出列表'!$A$1:$CD$1,0)),"")),"",IFERROR(INDEX('2-3 引出列表'!$A$2:$CE$8700,$A52,MATCH(G$1,'2-3 引出列表'!$A$1:$CD$1,0)),""))</f>
        <v/>
      </c>
      <c r="H52" t="str">
        <f>IF(ISBLANK(IFERROR(INDEX('2-3 引出列表'!$A$2:$CE$8700,$A52,MATCH(H$1,'2-3 引出列表'!$A$1:$CD$1,0)),"")),"",IFERROR(INDEX('2-3 引出列表'!$A$2:$CE$8700,$A52,MATCH(H$1,'2-3 引出列表'!$A$1:$CD$1,0)),""))</f>
        <v/>
      </c>
      <c r="I52" t="str">
        <f>IF(ISBLANK(IFERROR(INDEX('2-3 引出列表'!$A$2:$CE$8700,$A52,MATCH(I$1,'2-3 引出列表'!$A$1:$CD$1,0)),"")),"",IFERROR(INDEX('2-3 引出列表'!$A$2:$CE$8700,$A52,MATCH(I$1,'2-3 引出列表'!$A$1:$CD$1,0)),""))</f>
        <v/>
      </c>
    </row>
    <row r="53" customFormat="1" spans="1:9">
      <c r="A53">
        <v>52</v>
      </c>
      <c r="B53" t="str">
        <f>IF(ISBLANK(IFERROR(INDEX('2-3 引出列表'!$A$2:$CE$8700,$A53,MATCH(B$1,'2-3 引出列表'!$A$1:$CD$1,0)),"")),"",IFERROR(INDEX('2-3 引出列表'!$A$2:$CE$8700,$A53,MATCH(B$1,'2-3 引出列表'!$A$1:$CD$1,0)),""))</f>
        <v/>
      </c>
      <c r="C53" t="str">
        <f>IF(ISBLANK(IFERROR(INDEX('2-3 引出列表'!$A$2:$CE$8700,$A53,MATCH(C$1,'2-3 引出列表'!$A$1:$CD$1,0)),"")),"",IFERROR(INDEX('2-3 引出列表'!$A$2:$CE$8700,$A53,MATCH(C$1,'2-3 引出列表'!$A$1:$CD$1,0)),""))</f>
        <v/>
      </c>
      <c r="D53" t="str">
        <f>IF(ISBLANK(IFERROR(INDEX('2-3 引出列表'!$A$2:$CE$8700,$A53,MATCH(D$1,'2-3 引出列表'!$A$1:$CD$1,0)),"")),"",IFERROR(INDEX('2-3 引出列表'!$A$2:$CE$8700,$A53,MATCH(D$1,'2-3 引出列表'!$A$1:$CD$1,0)),""))</f>
        <v/>
      </c>
      <c r="E53" t="str">
        <f>IF(ISBLANK(IFERROR(INDEX('2-3 引出列表'!$A$2:$CE$8700,$A53,MATCH(E$1,'2-3 引出列表'!$A$1:$CD$1,0)),"")),"",IFERROR(INDEX('2-3 引出列表'!$A$2:$CE$8700,$A53,MATCH(E$1,'2-3 引出列表'!$A$1:$CD$1,0)),""))</f>
        <v/>
      </c>
      <c r="F53" t="str">
        <f t="shared" si="0"/>
        <v/>
      </c>
      <c r="G53" t="str">
        <f>IF(ISBLANK(IFERROR(INDEX('2-3 引出列表'!$A$2:$CE$8700,$A53,MATCH(G$1,'2-3 引出列表'!$A$1:$CD$1,0)),"")),"",IFERROR(INDEX('2-3 引出列表'!$A$2:$CE$8700,$A53,MATCH(G$1,'2-3 引出列表'!$A$1:$CD$1,0)),""))</f>
        <v/>
      </c>
      <c r="H53" t="str">
        <f>IF(ISBLANK(IFERROR(INDEX('2-3 引出列表'!$A$2:$CE$8700,$A53,MATCH(H$1,'2-3 引出列表'!$A$1:$CD$1,0)),"")),"",IFERROR(INDEX('2-3 引出列表'!$A$2:$CE$8700,$A53,MATCH(H$1,'2-3 引出列表'!$A$1:$CD$1,0)),""))</f>
        <v/>
      </c>
      <c r="I53" t="str">
        <f>IF(ISBLANK(IFERROR(INDEX('2-3 引出列表'!$A$2:$CE$8700,$A53,MATCH(I$1,'2-3 引出列表'!$A$1:$CD$1,0)),"")),"",IFERROR(INDEX('2-3 引出列表'!$A$2:$CE$8700,$A53,MATCH(I$1,'2-3 引出列表'!$A$1:$CD$1,0)),""))</f>
        <v/>
      </c>
    </row>
    <row r="54" customFormat="1" spans="1:9">
      <c r="A54">
        <v>53</v>
      </c>
      <c r="B54" t="str">
        <f>IF(ISBLANK(IFERROR(INDEX('2-3 引出列表'!$A$2:$CE$8700,$A54,MATCH(B$1,'2-3 引出列表'!$A$1:$CD$1,0)),"")),"",IFERROR(INDEX('2-3 引出列表'!$A$2:$CE$8700,$A54,MATCH(B$1,'2-3 引出列表'!$A$1:$CD$1,0)),""))</f>
        <v/>
      </c>
      <c r="C54" t="str">
        <f>IF(ISBLANK(IFERROR(INDEX('2-3 引出列表'!$A$2:$CE$8700,$A54,MATCH(C$1,'2-3 引出列表'!$A$1:$CD$1,0)),"")),"",IFERROR(INDEX('2-3 引出列表'!$A$2:$CE$8700,$A54,MATCH(C$1,'2-3 引出列表'!$A$1:$CD$1,0)),""))</f>
        <v/>
      </c>
      <c r="D54" t="str">
        <f>IF(ISBLANK(IFERROR(INDEX('2-3 引出列表'!$A$2:$CE$8700,$A54,MATCH(D$1,'2-3 引出列表'!$A$1:$CD$1,0)),"")),"",IFERROR(INDEX('2-3 引出列表'!$A$2:$CE$8700,$A54,MATCH(D$1,'2-3 引出列表'!$A$1:$CD$1,0)),""))</f>
        <v/>
      </c>
      <c r="E54" t="str">
        <f>IF(ISBLANK(IFERROR(INDEX('2-3 引出列表'!$A$2:$CE$8700,$A54,MATCH(E$1,'2-3 引出列表'!$A$1:$CD$1,0)),"")),"",IFERROR(INDEX('2-3 引出列表'!$A$2:$CE$8700,$A54,MATCH(E$1,'2-3 引出列表'!$A$1:$CD$1,0)),""))</f>
        <v/>
      </c>
      <c r="F54" t="str">
        <f t="shared" si="0"/>
        <v/>
      </c>
      <c r="G54" t="str">
        <f>IF(ISBLANK(IFERROR(INDEX('2-3 引出列表'!$A$2:$CE$8700,$A54,MATCH(G$1,'2-3 引出列表'!$A$1:$CD$1,0)),"")),"",IFERROR(INDEX('2-3 引出列表'!$A$2:$CE$8700,$A54,MATCH(G$1,'2-3 引出列表'!$A$1:$CD$1,0)),""))</f>
        <v/>
      </c>
      <c r="H54" t="str">
        <f>IF(ISBLANK(IFERROR(INDEX('2-3 引出列表'!$A$2:$CE$8700,$A54,MATCH(H$1,'2-3 引出列表'!$A$1:$CD$1,0)),"")),"",IFERROR(INDEX('2-3 引出列表'!$A$2:$CE$8700,$A54,MATCH(H$1,'2-3 引出列表'!$A$1:$CD$1,0)),""))</f>
        <v/>
      </c>
      <c r="I54" t="str">
        <f>IF(ISBLANK(IFERROR(INDEX('2-3 引出列表'!$A$2:$CE$8700,$A54,MATCH(I$1,'2-3 引出列表'!$A$1:$CD$1,0)),"")),"",IFERROR(INDEX('2-3 引出列表'!$A$2:$CE$8700,$A54,MATCH(I$1,'2-3 引出列表'!$A$1:$CD$1,0)),""))</f>
        <v/>
      </c>
    </row>
    <row r="55" customFormat="1" spans="1:9">
      <c r="A55">
        <v>54</v>
      </c>
      <c r="B55" t="str">
        <f>IF(ISBLANK(IFERROR(INDEX('2-3 引出列表'!$A$2:$CE$8700,$A55,MATCH(B$1,'2-3 引出列表'!$A$1:$CD$1,0)),"")),"",IFERROR(INDEX('2-3 引出列表'!$A$2:$CE$8700,$A55,MATCH(B$1,'2-3 引出列表'!$A$1:$CD$1,0)),""))</f>
        <v/>
      </c>
      <c r="C55" t="str">
        <f>IF(ISBLANK(IFERROR(INDEX('2-3 引出列表'!$A$2:$CE$8700,$A55,MATCH(C$1,'2-3 引出列表'!$A$1:$CD$1,0)),"")),"",IFERROR(INDEX('2-3 引出列表'!$A$2:$CE$8700,$A55,MATCH(C$1,'2-3 引出列表'!$A$1:$CD$1,0)),""))</f>
        <v/>
      </c>
      <c r="D55" t="str">
        <f>IF(ISBLANK(IFERROR(INDEX('2-3 引出列表'!$A$2:$CE$8700,$A55,MATCH(D$1,'2-3 引出列表'!$A$1:$CD$1,0)),"")),"",IFERROR(INDEX('2-3 引出列表'!$A$2:$CE$8700,$A55,MATCH(D$1,'2-3 引出列表'!$A$1:$CD$1,0)),""))</f>
        <v/>
      </c>
      <c r="E55" t="str">
        <f>IF(ISBLANK(IFERROR(INDEX('2-3 引出列表'!$A$2:$CE$8700,$A55,MATCH(E$1,'2-3 引出列表'!$A$1:$CD$1,0)),"")),"",IFERROR(INDEX('2-3 引出列表'!$A$2:$CE$8700,$A55,MATCH(E$1,'2-3 引出列表'!$A$1:$CD$1,0)),""))</f>
        <v/>
      </c>
      <c r="F55" t="str">
        <f t="shared" si="0"/>
        <v/>
      </c>
      <c r="G55" t="str">
        <f>IF(ISBLANK(IFERROR(INDEX('2-3 引出列表'!$A$2:$CE$8700,$A55,MATCH(G$1,'2-3 引出列表'!$A$1:$CD$1,0)),"")),"",IFERROR(INDEX('2-3 引出列表'!$A$2:$CE$8700,$A55,MATCH(G$1,'2-3 引出列表'!$A$1:$CD$1,0)),""))</f>
        <v/>
      </c>
      <c r="H55" t="str">
        <f>IF(ISBLANK(IFERROR(INDEX('2-3 引出列表'!$A$2:$CE$8700,$A55,MATCH(H$1,'2-3 引出列表'!$A$1:$CD$1,0)),"")),"",IFERROR(INDEX('2-3 引出列表'!$A$2:$CE$8700,$A55,MATCH(H$1,'2-3 引出列表'!$A$1:$CD$1,0)),""))</f>
        <v/>
      </c>
      <c r="I55" t="str">
        <f>IF(ISBLANK(IFERROR(INDEX('2-3 引出列表'!$A$2:$CE$8700,$A55,MATCH(I$1,'2-3 引出列表'!$A$1:$CD$1,0)),"")),"",IFERROR(INDEX('2-3 引出列表'!$A$2:$CE$8700,$A55,MATCH(I$1,'2-3 引出列表'!$A$1:$CD$1,0)),""))</f>
        <v/>
      </c>
    </row>
    <row r="56" customFormat="1" spans="1:9">
      <c r="A56">
        <v>55</v>
      </c>
      <c r="B56" t="str">
        <f>IF(ISBLANK(IFERROR(INDEX('2-3 引出列表'!$A$2:$CE$8700,$A56,MATCH(B$1,'2-3 引出列表'!$A$1:$CD$1,0)),"")),"",IFERROR(INDEX('2-3 引出列表'!$A$2:$CE$8700,$A56,MATCH(B$1,'2-3 引出列表'!$A$1:$CD$1,0)),""))</f>
        <v/>
      </c>
      <c r="C56" t="str">
        <f>IF(ISBLANK(IFERROR(INDEX('2-3 引出列表'!$A$2:$CE$8700,$A56,MATCH(C$1,'2-3 引出列表'!$A$1:$CD$1,0)),"")),"",IFERROR(INDEX('2-3 引出列表'!$A$2:$CE$8700,$A56,MATCH(C$1,'2-3 引出列表'!$A$1:$CD$1,0)),""))</f>
        <v/>
      </c>
      <c r="D56" t="str">
        <f>IF(ISBLANK(IFERROR(INDEX('2-3 引出列表'!$A$2:$CE$8700,$A56,MATCH(D$1,'2-3 引出列表'!$A$1:$CD$1,0)),"")),"",IFERROR(INDEX('2-3 引出列表'!$A$2:$CE$8700,$A56,MATCH(D$1,'2-3 引出列表'!$A$1:$CD$1,0)),""))</f>
        <v/>
      </c>
      <c r="E56" t="str">
        <f>IF(ISBLANK(IFERROR(INDEX('2-3 引出列表'!$A$2:$CE$8700,$A56,MATCH(E$1,'2-3 引出列表'!$A$1:$CD$1,0)),"")),"",IFERROR(INDEX('2-3 引出列表'!$A$2:$CE$8700,$A56,MATCH(E$1,'2-3 引出列表'!$A$1:$CD$1,0)),""))</f>
        <v/>
      </c>
      <c r="F56" t="str">
        <f t="shared" si="0"/>
        <v/>
      </c>
      <c r="G56" t="str">
        <f>IF(ISBLANK(IFERROR(INDEX('2-3 引出列表'!$A$2:$CE$8700,$A56,MATCH(G$1,'2-3 引出列表'!$A$1:$CD$1,0)),"")),"",IFERROR(INDEX('2-3 引出列表'!$A$2:$CE$8700,$A56,MATCH(G$1,'2-3 引出列表'!$A$1:$CD$1,0)),""))</f>
        <v/>
      </c>
      <c r="H56" t="str">
        <f>IF(ISBLANK(IFERROR(INDEX('2-3 引出列表'!$A$2:$CE$8700,$A56,MATCH(H$1,'2-3 引出列表'!$A$1:$CD$1,0)),"")),"",IFERROR(INDEX('2-3 引出列表'!$A$2:$CE$8700,$A56,MATCH(H$1,'2-3 引出列表'!$A$1:$CD$1,0)),""))</f>
        <v/>
      </c>
      <c r="I56" t="str">
        <f>IF(ISBLANK(IFERROR(INDEX('2-3 引出列表'!$A$2:$CE$8700,$A56,MATCH(I$1,'2-3 引出列表'!$A$1:$CD$1,0)),"")),"",IFERROR(INDEX('2-3 引出列表'!$A$2:$CE$8700,$A56,MATCH(I$1,'2-3 引出列表'!$A$1:$CD$1,0)),""))</f>
        <v/>
      </c>
    </row>
    <row r="57" customFormat="1" spans="1:9">
      <c r="A57">
        <v>56</v>
      </c>
      <c r="B57" t="str">
        <f>IF(ISBLANK(IFERROR(INDEX('2-3 引出列表'!$A$2:$CE$8700,$A57,MATCH(B$1,'2-3 引出列表'!$A$1:$CD$1,0)),"")),"",IFERROR(INDEX('2-3 引出列表'!$A$2:$CE$8700,$A57,MATCH(B$1,'2-3 引出列表'!$A$1:$CD$1,0)),""))</f>
        <v/>
      </c>
      <c r="C57" t="str">
        <f>IF(ISBLANK(IFERROR(INDEX('2-3 引出列表'!$A$2:$CE$8700,$A57,MATCH(C$1,'2-3 引出列表'!$A$1:$CD$1,0)),"")),"",IFERROR(INDEX('2-3 引出列表'!$A$2:$CE$8700,$A57,MATCH(C$1,'2-3 引出列表'!$A$1:$CD$1,0)),""))</f>
        <v/>
      </c>
      <c r="D57" t="str">
        <f>IF(ISBLANK(IFERROR(INDEX('2-3 引出列表'!$A$2:$CE$8700,$A57,MATCH(D$1,'2-3 引出列表'!$A$1:$CD$1,0)),"")),"",IFERROR(INDEX('2-3 引出列表'!$A$2:$CE$8700,$A57,MATCH(D$1,'2-3 引出列表'!$A$1:$CD$1,0)),""))</f>
        <v/>
      </c>
      <c r="E57" t="str">
        <f>IF(ISBLANK(IFERROR(INDEX('2-3 引出列表'!$A$2:$CE$8700,$A57,MATCH(E$1,'2-3 引出列表'!$A$1:$CD$1,0)),"")),"",IFERROR(INDEX('2-3 引出列表'!$A$2:$CE$8700,$A57,MATCH(E$1,'2-3 引出列表'!$A$1:$CD$1,0)),""))</f>
        <v/>
      </c>
      <c r="F57" t="str">
        <f t="shared" si="0"/>
        <v/>
      </c>
      <c r="G57" t="str">
        <f>IF(ISBLANK(IFERROR(INDEX('2-3 引出列表'!$A$2:$CE$8700,$A57,MATCH(G$1,'2-3 引出列表'!$A$1:$CD$1,0)),"")),"",IFERROR(INDEX('2-3 引出列表'!$A$2:$CE$8700,$A57,MATCH(G$1,'2-3 引出列表'!$A$1:$CD$1,0)),""))</f>
        <v/>
      </c>
      <c r="H57" t="str">
        <f>IF(ISBLANK(IFERROR(INDEX('2-3 引出列表'!$A$2:$CE$8700,$A57,MATCH(H$1,'2-3 引出列表'!$A$1:$CD$1,0)),"")),"",IFERROR(INDEX('2-3 引出列表'!$A$2:$CE$8700,$A57,MATCH(H$1,'2-3 引出列表'!$A$1:$CD$1,0)),""))</f>
        <v/>
      </c>
      <c r="I57" t="str">
        <f>IF(ISBLANK(IFERROR(INDEX('2-3 引出列表'!$A$2:$CE$8700,$A57,MATCH(I$1,'2-3 引出列表'!$A$1:$CD$1,0)),"")),"",IFERROR(INDEX('2-3 引出列表'!$A$2:$CE$8700,$A57,MATCH(I$1,'2-3 引出列表'!$A$1:$CD$1,0)),""))</f>
        <v/>
      </c>
    </row>
    <row r="58" customFormat="1" spans="1:9">
      <c r="A58">
        <v>57</v>
      </c>
      <c r="B58" t="str">
        <f>IF(ISBLANK(IFERROR(INDEX('2-3 引出列表'!$A$2:$CE$8700,$A58,MATCH(B$1,'2-3 引出列表'!$A$1:$CD$1,0)),"")),"",IFERROR(INDEX('2-3 引出列表'!$A$2:$CE$8700,$A58,MATCH(B$1,'2-3 引出列表'!$A$1:$CD$1,0)),""))</f>
        <v/>
      </c>
      <c r="C58" t="str">
        <f>IF(ISBLANK(IFERROR(INDEX('2-3 引出列表'!$A$2:$CE$8700,$A58,MATCH(C$1,'2-3 引出列表'!$A$1:$CD$1,0)),"")),"",IFERROR(INDEX('2-3 引出列表'!$A$2:$CE$8700,$A58,MATCH(C$1,'2-3 引出列表'!$A$1:$CD$1,0)),""))</f>
        <v/>
      </c>
      <c r="D58" t="str">
        <f>IF(ISBLANK(IFERROR(INDEX('2-3 引出列表'!$A$2:$CE$8700,$A58,MATCH(D$1,'2-3 引出列表'!$A$1:$CD$1,0)),"")),"",IFERROR(INDEX('2-3 引出列表'!$A$2:$CE$8700,$A58,MATCH(D$1,'2-3 引出列表'!$A$1:$CD$1,0)),""))</f>
        <v/>
      </c>
      <c r="E58" t="str">
        <f>IF(ISBLANK(IFERROR(INDEX('2-3 引出列表'!$A$2:$CE$8700,$A58,MATCH(E$1,'2-3 引出列表'!$A$1:$CD$1,0)),"")),"",IFERROR(INDEX('2-3 引出列表'!$A$2:$CE$8700,$A58,MATCH(E$1,'2-3 引出列表'!$A$1:$CD$1,0)),""))</f>
        <v/>
      </c>
      <c r="F58" t="str">
        <f t="shared" si="0"/>
        <v/>
      </c>
      <c r="G58" t="str">
        <f>IF(ISBLANK(IFERROR(INDEX('2-3 引出列表'!$A$2:$CE$8700,$A58,MATCH(G$1,'2-3 引出列表'!$A$1:$CD$1,0)),"")),"",IFERROR(INDEX('2-3 引出列表'!$A$2:$CE$8700,$A58,MATCH(G$1,'2-3 引出列表'!$A$1:$CD$1,0)),""))</f>
        <v/>
      </c>
      <c r="H58" t="str">
        <f>IF(ISBLANK(IFERROR(INDEX('2-3 引出列表'!$A$2:$CE$8700,$A58,MATCH(H$1,'2-3 引出列表'!$A$1:$CD$1,0)),"")),"",IFERROR(INDEX('2-3 引出列表'!$A$2:$CE$8700,$A58,MATCH(H$1,'2-3 引出列表'!$A$1:$CD$1,0)),""))</f>
        <v/>
      </c>
      <c r="I58" t="str">
        <f>IF(ISBLANK(IFERROR(INDEX('2-3 引出列表'!$A$2:$CE$8700,$A58,MATCH(I$1,'2-3 引出列表'!$A$1:$CD$1,0)),"")),"",IFERROR(INDEX('2-3 引出列表'!$A$2:$CE$8700,$A58,MATCH(I$1,'2-3 引出列表'!$A$1:$CD$1,0)),""))</f>
        <v/>
      </c>
    </row>
    <row r="59" customFormat="1" spans="1:9">
      <c r="A59">
        <v>58</v>
      </c>
      <c r="B59" t="str">
        <f>IF(ISBLANK(IFERROR(INDEX('2-3 引出列表'!$A$2:$CE$8700,$A59,MATCH(B$1,'2-3 引出列表'!$A$1:$CD$1,0)),"")),"",IFERROR(INDEX('2-3 引出列表'!$A$2:$CE$8700,$A59,MATCH(B$1,'2-3 引出列表'!$A$1:$CD$1,0)),""))</f>
        <v/>
      </c>
      <c r="C59" t="str">
        <f>IF(ISBLANK(IFERROR(INDEX('2-3 引出列表'!$A$2:$CE$8700,$A59,MATCH(C$1,'2-3 引出列表'!$A$1:$CD$1,0)),"")),"",IFERROR(INDEX('2-3 引出列表'!$A$2:$CE$8700,$A59,MATCH(C$1,'2-3 引出列表'!$A$1:$CD$1,0)),""))</f>
        <v/>
      </c>
      <c r="D59" t="str">
        <f>IF(ISBLANK(IFERROR(INDEX('2-3 引出列表'!$A$2:$CE$8700,$A59,MATCH(D$1,'2-3 引出列表'!$A$1:$CD$1,0)),"")),"",IFERROR(INDEX('2-3 引出列表'!$A$2:$CE$8700,$A59,MATCH(D$1,'2-3 引出列表'!$A$1:$CD$1,0)),""))</f>
        <v/>
      </c>
      <c r="E59" t="str">
        <f>IF(ISBLANK(IFERROR(INDEX('2-3 引出列表'!$A$2:$CE$8700,$A59,MATCH(E$1,'2-3 引出列表'!$A$1:$CD$1,0)),"")),"",IFERROR(INDEX('2-3 引出列表'!$A$2:$CE$8700,$A59,MATCH(E$1,'2-3 引出列表'!$A$1:$CD$1,0)),""))</f>
        <v/>
      </c>
      <c r="F59" t="str">
        <f t="shared" si="0"/>
        <v/>
      </c>
      <c r="G59" t="str">
        <f>IF(ISBLANK(IFERROR(INDEX('2-3 引出列表'!$A$2:$CE$8700,$A59,MATCH(G$1,'2-3 引出列表'!$A$1:$CD$1,0)),"")),"",IFERROR(INDEX('2-3 引出列表'!$A$2:$CE$8700,$A59,MATCH(G$1,'2-3 引出列表'!$A$1:$CD$1,0)),""))</f>
        <v/>
      </c>
      <c r="H59" t="str">
        <f>IF(ISBLANK(IFERROR(INDEX('2-3 引出列表'!$A$2:$CE$8700,$A59,MATCH(H$1,'2-3 引出列表'!$A$1:$CD$1,0)),"")),"",IFERROR(INDEX('2-3 引出列表'!$A$2:$CE$8700,$A59,MATCH(H$1,'2-3 引出列表'!$A$1:$CD$1,0)),""))</f>
        <v/>
      </c>
      <c r="I59" t="str">
        <f>IF(ISBLANK(IFERROR(INDEX('2-3 引出列表'!$A$2:$CE$8700,$A59,MATCH(I$1,'2-3 引出列表'!$A$1:$CD$1,0)),"")),"",IFERROR(INDEX('2-3 引出列表'!$A$2:$CE$8700,$A59,MATCH(I$1,'2-3 引出列表'!$A$1:$CD$1,0)),""))</f>
        <v/>
      </c>
    </row>
    <row r="60" customFormat="1" spans="1:9">
      <c r="A60">
        <v>59</v>
      </c>
      <c r="B60" t="str">
        <f>IF(ISBLANK(IFERROR(INDEX('2-3 引出列表'!$A$2:$CE$8700,$A60,MATCH(B$1,'2-3 引出列表'!$A$1:$CD$1,0)),"")),"",IFERROR(INDEX('2-3 引出列表'!$A$2:$CE$8700,$A60,MATCH(B$1,'2-3 引出列表'!$A$1:$CD$1,0)),""))</f>
        <v/>
      </c>
      <c r="C60" t="str">
        <f>IF(ISBLANK(IFERROR(INDEX('2-3 引出列表'!$A$2:$CE$8700,$A60,MATCH(C$1,'2-3 引出列表'!$A$1:$CD$1,0)),"")),"",IFERROR(INDEX('2-3 引出列表'!$A$2:$CE$8700,$A60,MATCH(C$1,'2-3 引出列表'!$A$1:$CD$1,0)),""))</f>
        <v/>
      </c>
      <c r="D60" t="str">
        <f>IF(ISBLANK(IFERROR(INDEX('2-3 引出列表'!$A$2:$CE$8700,$A60,MATCH(D$1,'2-3 引出列表'!$A$1:$CD$1,0)),"")),"",IFERROR(INDEX('2-3 引出列表'!$A$2:$CE$8700,$A60,MATCH(D$1,'2-3 引出列表'!$A$1:$CD$1,0)),""))</f>
        <v/>
      </c>
      <c r="E60" t="str">
        <f>IF(ISBLANK(IFERROR(INDEX('2-3 引出列表'!$A$2:$CE$8700,$A60,MATCH(E$1,'2-3 引出列表'!$A$1:$CD$1,0)),"")),"",IFERROR(INDEX('2-3 引出列表'!$A$2:$CE$8700,$A60,MATCH(E$1,'2-3 引出列表'!$A$1:$CD$1,0)),""))</f>
        <v/>
      </c>
      <c r="F60" t="str">
        <f t="shared" si="0"/>
        <v/>
      </c>
      <c r="G60" t="str">
        <f>IF(ISBLANK(IFERROR(INDEX('2-3 引出列表'!$A$2:$CE$8700,$A60,MATCH(G$1,'2-3 引出列表'!$A$1:$CD$1,0)),"")),"",IFERROR(INDEX('2-3 引出列表'!$A$2:$CE$8700,$A60,MATCH(G$1,'2-3 引出列表'!$A$1:$CD$1,0)),""))</f>
        <v/>
      </c>
      <c r="H60" t="str">
        <f>IF(ISBLANK(IFERROR(INDEX('2-3 引出列表'!$A$2:$CE$8700,$A60,MATCH(H$1,'2-3 引出列表'!$A$1:$CD$1,0)),"")),"",IFERROR(INDEX('2-3 引出列表'!$A$2:$CE$8700,$A60,MATCH(H$1,'2-3 引出列表'!$A$1:$CD$1,0)),""))</f>
        <v/>
      </c>
      <c r="I60" t="str">
        <f>IF(ISBLANK(IFERROR(INDEX('2-3 引出列表'!$A$2:$CE$8700,$A60,MATCH(I$1,'2-3 引出列表'!$A$1:$CD$1,0)),"")),"",IFERROR(INDEX('2-3 引出列表'!$A$2:$CE$8700,$A60,MATCH(I$1,'2-3 引出列表'!$A$1:$CD$1,0)),""))</f>
        <v/>
      </c>
    </row>
    <row r="61" customFormat="1" spans="1:9">
      <c r="A61">
        <v>60</v>
      </c>
      <c r="B61" t="str">
        <f>IF(ISBLANK(IFERROR(INDEX('2-3 引出列表'!$A$2:$CE$8700,$A61,MATCH(B$1,'2-3 引出列表'!$A$1:$CD$1,0)),"")),"",IFERROR(INDEX('2-3 引出列表'!$A$2:$CE$8700,$A61,MATCH(B$1,'2-3 引出列表'!$A$1:$CD$1,0)),""))</f>
        <v/>
      </c>
      <c r="C61" t="str">
        <f>IF(ISBLANK(IFERROR(INDEX('2-3 引出列表'!$A$2:$CE$8700,$A61,MATCH(C$1,'2-3 引出列表'!$A$1:$CD$1,0)),"")),"",IFERROR(INDEX('2-3 引出列表'!$A$2:$CE$8700,$A61,MATCH(C$1,'2-3 引出列表'!$A$1:$CD$1,0)),""))</f>
        <v/>
      </c>
      <c r="D61" t="str">
        <f>IF(ISBLANK(IFERROR(INDEX('2-3 引出列表'!$A$2:$CE$8700,$A61,MATCH(D$1,'2-3 引出列表'!$A$1:$CD$1,0)),"")),"",IFERROR(INDEX('2-3 引出列表'!$A$2:$CE$8700,$A61,MATCH(D$1,'2-3 引出列表'!$A$1:$CD$1,0)),""))</f>
        <v/>
      </c>
      <c r="E61" t="str">
        <f>IF(ISBLANK(IFERROR(INDEX('2-3 引出列表'!$A$2:$CE$8700,$A61,MATCH(E$1,'2-3 引出列表'!$A$1:$CD$1,0)),"")),"",IFERROR(INDEX('2-3 引出列表'!$A$2:$CE$8700,$A61,MATCH(E$1,'2-3 引出列表'!$A$1:$CD$1,0)),""))</f>
        <v/>
      </c>
      <c r="F61" t="str">
        <f t="shared" si="0"/>
        <v/>
      </c>
      <c r="G61" t="str">
        <f>IF(ISBLANK(IFERROR(INDEX('2-3 引出列表'!$A$2:$CE$8700,$A61,MATCH(G$1,'2-3 引出列表'!$A$1:$CD$1,0)),"")),"",IFERROR(INDEX('2-3 引出列表'!$A$2:$CE$8700,$A61,MATCH(G$1,'2-3 引出列表'!$A$1:$CD$1,0)),""))</f>
        <v/>
      </c>
      <c r="H61" t="str">
        <f>IF(ISBLANK(IFERROR(INDEX('2-3 引出列表'!$A$2:$CE$8700,$A61,MATCH(H$1,'2-3 引出列表'!$A$1:$CD$1,0)),"")),"",IFERROR(INDEX('2-3 引出列表'!$A$2:$CE$8700,$A61,MATCH(H$1,'2-3 引出列表'!$A$1:$CD$1,0)),""))</f>
        <v/>
      </c>
      <c r="I61" t="str">
        <f>IF(ISBLANK(IFERROR(INDEX('2-3 引出列表'!$A$2:$CE$8700,$A61,MATCH(I$1,'2-3 引出列表'!$A$1:$CD$1,0)),"")),"",IFERROR(INDEX('2-3 引出列表'!$A$2:$CE$8700,$A61,MATCH(I$1,'2-3 引出列表'!$A$1:$CD$1,0)),""))</f>
        <v/>
      </c>
    </row>
    <row r="62" customFormat="1" spans="1:9">
      <c r="A62">
        <v>61</v>
      </c>
      <c r="B62" t="str">
        <f>IF(ISBLANK(IFERROR(INDEX('2-3 引出列表'!$A$2:$CE$8700,$A62,MATCH(B$1,'2-3 引出列表'!$A$1:$CD$1,0)),"")),"",IFERROR(INDEX('2-3 引出列表'!$A$2:$CE$8700,$A62,MATCH(B$1,'2-3 引出列表'!$A$1:$CD$1,0)),""))</f>
        <v/>
      </c>
      <c r="C62" t="str">
        <f>IF(ISBLANK(IFERROR(INDEX('2-3 引出列表'!$A$2:$CE$8700,$A62,MATCH(C$1,'2-3 引出列表'!$A$1:$CD$1,0)),"")),"",IFERROR(INDEX('2-3 引出列表'!$A$2:$CE$8700,$A62,MATCH(C$1,'2-3 引出列表'!$A$1:$CD$1,0)),""))</f>
        <v/>
      </c>
      <c r="D62" t="str">
        <f>IF(ISBLANK(IFERROR(INDEX('2-3 引出列表'!$A$2:$CE$8700,$A62,MATCH(D$1,'2-3 引出列表'!$A$1:$CD$1,0)),"")),"",IFERROR(INDEX('2-3 引出列表'!$A$2:$CE$8700,$A62,MATCH(D$1,'2-3 引出列表'!$A$1:$CD$1,0)),""))</f>
        <v/>
      </c>
      <c r="E62" t="str">
        <f>IF(ISBLANK(IFERROR(INDEX('2-3 引出列表'!$A$2:$CE$8700,$A62,MATCH(E$1,'2-3 引出列表'!$A$1:$CD$1,0)),"")),"",IFERROR(INDEX('2-3 引出列表'!$A$2:$CE$8700,$A62,MATCH(E$1,'2-3 引出列表'!$A$1:$CD$1,0)),""))</f>
        <v/>
      </c>
      <c r="F62" t="str">
        <f t="shared" si="0"/>
        <v/>
      </c>
      <c r="G62" t="str">
        <f>IF(ISBLANK(IFERROR(INDEX('2-3 引出列表'!$A$2:$CE$8700,$A62,MATCH(G$1,'2-3 引出列表'!$A$1:$CD$1,0)),"")),"",IFERROR(INDEX('2-3 引出列表'!$A$2:$CE$8700,$A62,MATCH(G$1,'2-3 引出列表'!$A$1:$CD$1,0)),""))</f>
        <v/>
      </c>
      <c r="H62" t="str">
        <f>IF(ISBLANK(IFERROR(INDEX('2-3 引出列表'!$A$2:$CE$8700,$A62,MATCH(H$1,'2-3 引出列表'!$A$1:$CD$1,0)),"")),"",IFERROR(INDEX('2-3 引出列表'!$A$2:$CE$8700,$A62,MATCH(H$1,'2-3 引出列表'!$A$1:$CD$1,0)),""))</f>
        <v/>
      </c>
      <c r="I62" t="str">
        <f>IF(ISBLANK(IFERROR(INDEX('2-3 引出列表'!$A$2:$CE$8700,$A62,MATCH(I$1,'2-3 引出列表'!$A$1:$CD$1,0)),"")),"",IFERROR(INDEX('2-3 引出列表'!$A$2:$CE$8700,$A62,MATCH(I$1,'2-3 引出列表'!$A$1:$CD$1,0)),""))</f>
        <v/>
      </c>
    </row>
    <row r="63" customFormat="1" spans="1:9">
      <c r="A63">
        <v>62</v>
      </c>
      <c r="B63" t="str">
        <f>IF(ISBLANK(IFERROR(INDEX('2-3 引出列表'!$A$2:$CE$8700,$A63,MATCH(B$1,'2-3 引出列表'!$A$1:$CD$1,0)),"")),"",IFERROR(INDEX('2-3 引出列表'!$A$2:$CE$8700,$A63,MATCH(B$1,'2-3 引出列表'!$A$1:$CD$1,0)),""))</f>
        <v/>
      </c>
      <c r="C63" t="str">
        <f>IF(ISBLANK(IFERROR(INDEX('2-3 引出列表'!$A$2:$CE$8700,$A63,MATCH(C$1,'2-3 引出列表'!$A$1:$CD$1,0)),"")),"",IFERROR(INDEX('2-3 引出列表'!$A$2:$CE$8700,$A63,MATCH(C$1,'2-3 引出列表'!$A$1:$CD$1,0)),""))</f>
        <v/>
      </c>
      <c r="D63" t="str">
        <f>IF(ISBLANK(IFERROR(INDEX('2-3 引出列表'!$A$2:$CE$8700,$A63,MATCH(D$1,'2-3 引出列表'!$A$1:$CD$1,0)),"")),"",IFERROR(INDEX('2-3 引出列表'!$A$2:$CE$8700,$A63,MATCH(D$1,'2-3 引出列表'!$A$1:$CD$1,0)),""))</f>
        <v/>
      </c>
      <c r="E63" t="str">
        <f>IF(ISBLANK(IFERROR(INDEX('2-3 引出列表'!$A$2:$CE$8700,$A63,MATCH(E$1,'2-3 引出列表'!$A$1:$CD$1,0)),"")),"",IFERROR(INDEX('2-3 引出列表'!$A$2:$CE$8700,$A63,MATCH(E$1,'2-3 引出列表'!$A$1:$CD$1,0)),""))</f>
        <v/>
      </c>
      <c r="F63" t="str">
        <f t="shared" si="0"/>
        <v/>
      </c>
      <c r="G63" t="str">
        <f>IF(ISBLANK(IFERROR(INDEX('2-3 引出列表'!$A$2:$CE$8700,$A63,MATCH(G$1,'2-3 引出列表'!$A$1:$CD$1,0)),"")),"",IFERROR(INDEX('2-3 引出列表'!$A$2:$CE$8700,$A63,MATCH(G$1,'2-3 引出列表'!$A$1:$CD$1,0)),""))</f>
        <v/>
      </c>
      <c r="H63" t="str">
        <f>IF(ISBLANK(IFERROR(INDEX('2-3 引出列表'!$A$2:$CE$8700,$A63,MATCH(H$1,'2-3 引出列表'!$A$1:$CD$1,0)),"")),"",IFERROR(INDEX('2-3 引出列表'!$A$2:$CE$8700,$A63,MATCH(H$1,'2-3 引出列表'!$A$1:$CD$1,0)),""))</f>
        <v/>
      </c>
      <c r="I63" t="str">
        <f>IF(ISBLANK(IFERROR(INDEX('2-3 引出列表'!$A$2:$CE$8700,$A63,MATCH(I$1,'2-3 引出列表'!$A$1:$CD$1,0)),"")),"",IFERROR(INDEX('2-3 引出列表'!$A$2:$CE$8700,$A63,MATCH(I$1,'2-3 引出列表'!$A$1:$CD$1,0)),""))</f>
        <v/>
      </c>
    </row>
    <row r="64" customFormat="1" spans="1:9">
      <c r="A64">
        <v>63</v>
      </c>
      <c r="B64" t="str">
        <f>IF(ISBLANK(IFERROR(INDEX('2-3 引出列表'!$A$2:$CE$8700,$A64,MATCH(B$1,'2-3 引出列表'!$A$1:$CD$1,0)),"")),"",IFERROR(INDEX('2-3 引出列表'!$A$2:$CE$8700,$A64,MATCH(B$1,'2-3 引出列表'!$A$1:$CD$1,0)),""))</f>
        <v/>
      </c>
      <c r="C64" t="str">
        <f>IF(ISBLANK(IFERROR(INDEX('2-3 引出列表'!$A$2:$CE$8700,$A64,MATCH(C$1,'2-3 引出列表'!$A$1:$CD$1,0)),"")),"",IFERROR(INDEX('2-3 引出列表'!$A$2:$CE$8700,$A64,MATCH(C$1,'2-3 引出列表'!$A$1:$CD$1,0)),""))</f>
        <v/>
      </c>
      <c r="D64" t="str">
        <f>IF(ISBLANK(IFERROR(INDEX('2-3 引出列表'!$A$2:$CE$8700,$A64,MATCH(D$1,'2-3 引出列表'!$A$1:$CD$1,0)),"")),"",IFERROR(INDEX('2-3 引出列表'!$A$2:$CE$8700,$A64,MATCH(D$1,'2-3 引出列表'!$A$1:$CD$1,0)),""))</f>
        <v/>
      </c>
      <c r="E64" t="str">
        <f>IF(ISBLANK(IFERROR(INDEX('2-3 引出列表'!$A$2:$CE$8700,$A64,MATCH(E$1,'2-3 引出列表'!$A$1:$CD$1,0)),"")),"",IFERROR(INDEX('2-3 引出列表'!$A$2:$CE$8700,$A64,MATCH(E$1,'2-3 引出列表'!$A$1:$CD$1,0)),""))</f>
        <v/>
      </c>
      <c r="F64" t="str">
        <f t="shared" si="0"/>
        <v/>
      </c>
      <c r="G64" t="str">
        <f>IF(ISBLANK(IFERROR(INDEX('2-3 引出列表'!$A$2:$CE$8700,$A64,MATCH(G$1,'2-3 引出列表'!$A$1:$CD$1,0)),"")),"",IFERROR(INDEX('2-3 引出列表'!$A$2:$CE$8700,$A64,MATCH(G$1,'2-3 引出列表'!$A$1:$CD$1,0)),""))</f>
        <v/>
      </c>
      <c r="H64" t="str">
        <f>IF(ISBLANK(IFERROR(INDEX('2-3 引出列表'!$A$2:$CE$8700,$A64,MATCH(H$1,'2-3 引出列表'!$A$1:$CD$1,0)),"")),"",IFERROR(INDEX('2-3 引出列表'!$A$2:$CE$8700,$A64,MATCH(H$1,'2-3 引出列表'!$A$1:$CD$1,0)),""))</f>
        <v/>
      </c>
      <c r="I64" t="str">
        <f>IF(ISBLANK(IFERROR(INDEX('2-3 引出列表'!$A$2:$CE$8700,$A64,MATCH(I$1,'2-3 引出列表'!$A$1:$CD$1,0)),"")),"",IFERROR(INDEX('2-3 引出列表'!$A$2:$CE$8700,$A64,MATCH(I$1,'2-3 引出列表'!$A$1:$CD$1,0)),""))</f>
        <v/>
      </c>
    </row>
    <row r="65" customFormat="1" spans="1:9">
      <c r="A65">
        <v>64</v>
      </c>
      <c r="B65" t="str">
        <f>IF(ISBLANK(IFERROR(INDEX('2-3 引出列表'!$A$2:$CE$8700,$A65,MATCH(B$1,'2-3 引出列表'!$A$1:$CD$1,0)),"")),"",IFERROR(INDEX('2-3 引出列表'!$A$2:$CE$8700,$A65,MATCH(B$1,'2-3 引出列表'!$A$1:$CD$1,0)),""))</f>
        <v/>
      </c>
      <c r="C65" t="str">
        <f>IF(ISBLANK(IFERROR(INDEX('2-3 引出列表'!$A$2:$CE$8700,$A65,MATCH(C$1,'2-3 引出列表'!$A$1:$CD$1,0)),"")),"",IFERROR(INDEX('2-3 引出列表'!$A$2:$CE$8700,$A65,MATCH(C$1,'2-3 引出列表'!$A$1:$CD$1,0)),""))</f>
        <v/>
      </c>
      <c r="D65" t="str">
        <f>IF(ISBLANK(IFERROR(INDEX('2-3 引出列表'!$A$2:$CE$8700,$A65,MATCH(D$1,'2-3 引出列表'!$A$1:$CD$1,0)),"")),"",IFERROR(INDEX('2-3 引出列表'!$A$2:$CE$8700,$A65,MATCH(D$1,'2-3 引出列表'!$A$1:$CD$1,0)),""))</f>
        <v/>
      </c>
      <c r="E65" t="str">
        <f>IF(ISBLANK(IFERROR(INDEX('2-3 引出列表'!$A$2:$CE$8700,$A65,MATCH(E$1,'2-3 引出列表'!$A$1:$CD$1,0)),"")),"",IFERROR(INDEX('2-3 引出列表'!$A$2:$CE$8700,$A65,MATCH(E$1,'2-3 引出列表'!$A$1:$CD$1,0)),""))</f>
        <v/>
      </c>
      <c r="F65" t="str">
        <f t="shared" si="0"/>
        <v/>
      </c>
      <c r="G65" t="str">
        <f>IF(ISBLANK(IFERROR(INDEX('2-3 引出列表'!$A$2:$CE$8700,$A65,MATCH(G$1,'2-3 引出列表'!$A$1:$CD$1,0)),"")),"",IFERROR(INDEX('2-3 引出列表'!$A$2:$CE$8700,$A65,MATCH(G$1,'2-3 引出列表'!$A$1:$CD$1,0)),""))</f>
        <v/>
      </c>
      <c r="H65" t="str">
        <f>IF(ISBLANK(IFERROR(INDEX('2-3 引出列表'!$A$2:$CE$8700,$A65,MATCH(H$1,'2-3 引出列表'!$A$1:$CD$1,0)),"")),"",IFERROR(INDEX('2-3 引出列表'!$A$2:$CE$8700,$A65,MATCH(H$1,'2-3 引出列表'!$A$1:$CD$1,0)),""))</f>
        <v/>
      </c>
      <c r="I65" t="str">
        <f>IF(ISBLANK(IFERROR(INDEX('2-3 引出列表'!$A$2:$CE$8700,$A65,MATCH(I$1,'2-3 引出列表'!$A$1:$CD$1,0)),"")),"",IFERROR(INDEX('2-3 引出列表'!$A$2:$CE$8700,$A65,MATCH(I$1,'2-3 引出列表'!$A$1:$CD$1,0)),""))</f>
        <v/>
      </c>
    </row>
    <row r="66" customFormat="1" spans="1:9">
      <c r="A66">
        <v>65</v>
      </c>
      <c r="B66" t="str">
        <f>IF(ISBLANK(IFERROR(INDEX('2-3 引出列表'!$A$2:$CE$8700,$A66,MATCH(B$1,'2-3 引出列表'!$A$1:$CD$1,0)),"")),"",IFERROR(INDEX('2-3 引出列表'!$A$2:$CE$8700,$A66,MATCH(B$1,'2-3 引出列表'!$A$1:$CD$1,0)),""))</f>
        <v/>
      </c>
      <c r="C66" t="str">
        <f>IF(ISBLANK(IFERROR(INDEX('2-3 引出列表'!$A$2:$CE$8700,$A66,MATCH(C$1,'2-3 引出列表'!$A$1:$CD$1,0)),"")),"",IFERROR(INDEX('2-3 引出列表'!$A$2:$CE$8700,$A66,MATCH(C$1,'2-3 引出列表'!$A$1:$CD$1,0)),""))</f>
        <v/>
      </c>
      <c r="D66" t="str">
        <f>IF(ISBLANK(IFERROR(INDEX('2-3 引出列表'!$A$2:$CE$8700,$A66,MATCH(D$1,'2-3 引出列表'!$A$1:$CD$1,0)),"")),"",IFERROR(INDEX('2-3 引出列表'!$A$2:$CE$8700,$A66,MATCH(D$1,'2-3 引出列表'!$A$1:$CD$1,0)),""))</f>
        <v/>
      </c>
      <c r="E66" t="str">
        <f>IF(ISBLANK(IFERROR(INDEX('2-3 引出列表'!$A$2:$CE$8700,$A66,MATCH(E$1,'2-3 引出列表'!$A$1:$CD$1,0)),"")),"",IFERROR(INDEX('2-3 引出列表'!$A$2:$CE$8700,$A66,MATCH(E$1,'2-3 引出列表'!$A$1:$CD$1,0)),""))</f>
        <v/>
      </c>
      <c r="F66" t="str">
        <f t="shared" ref="F66:F129" si="1">LEFT(E66,7)</f>
        <v/>
      </c>
      <c r="G66" t="str">
        <f>IF(ISBLANK(IFERROR(INDEX('2-3 引出列表'!$A$2:$CE$8700,$A66,MATCH(G$1,'2-3 引出列表'!$A$1:$CD$1,0)),"")),"",IFERROR(INDEX('2-3 引出列表'!$A$2:$CE$8700,$A66,MATCH(G$1,'2-3 引出列表'!$A$1:$CD$1,0)),""))</f>
        <v/>
      </c>
      <c r="H66" t="str">
        <f>IF(ISBLANK(IFERROR(INDEX('2-3 引出列表'!$A$2:$CE$8700,$A66,MATCH(H$1,'2-3 引出列表'!$A$1:$CD$1,0)),"")),"",IFERROR(INDEX('2-3 引出列表'!$A$2:$CE$8700,$A66,MATCH(H$1,'2-3 引出列表'!$A$1:$CD$1,0)),""))</f>
        <v/>
      </c>
      <c r="I66" t="str">
        <f>IF(ISBLANK(IFERROR(INDEX('2-3 引出列表'!$A$2:$CE$8700,$A66,MATCH(I$1,'2-3 引出列表'!$A$1:$CD$1,0)),"")),"",IFERROR(INDEX('2-3 引出列表'!$A$2:$CE$8700,$A66,MATCH(I$1,'2-3 引出列表'!$A$1:$CD$1,0)),""))</f>
        <v/>
      </c>
    </row>
    <row r="67" customFormat="1" spans="1:9">
      <c r="A67">
        <v>66</v>
      </c>
      <c r="B67" t="str">
        <f>IF(ISBLANK(IFERROR(INDEX('2-3 引出列表'!$A$2:$CE$8700,$A67,MATCH(B$1,'2-3 引出列表'!$A$1:$CD$1,0)),"")),"",IFERROR(INDEX('2-3 引出列表'!$A$2:$CE$8700,$A67,MATCH(B$1,'2-3 引出列表'!$A$1:$CD$1,0)),""))</f>
        <v/>
      </c>
      <c r="C67" t="str">
        <f>IF(ISBLANK(IFERROR(INDEX('2-3 引出列表'!$A$2:$CE$8700,$A67,MATCH(C$1,'2-3 引出列表'!$A$1:$CD$1,0)),"")),"",IFERROR(INDEX('2-3 引出列表'!$A$2:$CE$8700,$A67,MATCH(C$1,'2-3 引出列表'!$A$1:$CD$1,0)),""))</f>
        <v/>
      </c>
      <c r="D67" t="str">
        <f>IF(ISBLANK(IFERROR(INDEX('2-3 引出列表'!$A$2:$CE$8700,$A67,MATCH(D$1,'2-3 引出列表'!$A$1:$CD$1,0)),"")),"",IFERROR(INDEX('2-3 引出列表'!$A$2:$CE$8700,$A67,MATCH(D$1,'2-3 引出列表'!$A$1:$CD$1,0)),""))</f>
        <v/>
      </c>
      <c r="E67" t="str">
        <f>IF(ISBLANK(IFERROR(INDEX('2-3 引出列表'!$A$2:$CE$8700,$A67,MATCH(E$1,'2-3 引出列表'!$A$1:$CD$1,0)),"")),"",IFERROR(INDEX('2-3 引出列表'!$A$2:$CE$8700,$A67,MATCH(E$1,'2-3 引出列表'!$A$1:$CD$1,0)),""))</f>
        <v/>
      </c>
      <c r="F67" t="str">
        <f t="shared" si="1"/>
        <v/>
      </c>
      <c r="G67" t="str">
        <f>IF(ISBLANK(IFERROR(INDEX('2-3 引出列表'!$A$2:$CE$8700,$A67,MATCH(G$1,'2-3 引出列表'!$A$1:$CD$1,0)),"")),"",IFERROR(INDEX('2-3 引出列表'!$A$2:$CE$8700,$A67,MATCH(G$1,'2-3 引出列表'!$A$1:$CD$1,0)),""))</f>
        <v/>
      </c>
      <c r="H67" t="str">
        <f>IF(ISBLANK(IFERROR(INDEX('2-3 引出列表'!$A$2:$CE$8700,$A67,MATCH(H$1,'2-3 引出列表'!$A$1:$CD$1,0)),"")),"",IFERROR(INDEX('2-3 引出列表'!$A$2:$CE$8700,$A67,MATCH(H$1,'2-3 引出列表'!$A$1:$CD$1,0)),""))</f>
        <v/>
      </c>
      <c r="I67" t="str">
        <f>IF(ISBLANK(IFERROR(INDEX('2-3 引出列表'!$A$2:$CE$8700,$A67,MATCH(I$1,'2-3 引出列表'!$A$1:$CD$1,0)),"")),"",IFERROR(INDEX('2-3 引出列表'!$A$2:$CE$8700,$A67,MATCH(I$1,'2-3 引出列表'!$A$1:$CD$1,0)),""))</f>
        <v/>
      </c>
    </row>
    <row r="68" customFormat="1" spans="1:9">
      <c r="A68">
        <v>67</v>
      </c>
      <c r="B68" t="str">
        <f>IF(ISBLANK(IFERROR(INDEX('2-3 引出列表'!$A$2:$CE$8700,$A68,MATCH(B$1,'2-3 引出列表'!$A$1:$CD$1,0)),"")),"",IFERROR(INDEX('2-3 引出列表'!$A$2:$CE$8700,$A68,MATCH(B$1,'2-3 引出列表'!$A$1:$CD$1,0)),""))</f>
        <v/>
      </c>
      <c r="C68" t="str">
        <f>IF(ISBLANK(IFERROR(INDEX('2-3 引出列表'!$A$2:$CE$8700,$A68,MATCH(C$1,'2-3 引出列表'!$A$1:$CD$1,0)),"")),"",IFERROR(INDEX('2-3 引出列表'!$A$2:$CE$8700,$A68,MATCH(C$1,'2-3 引出列表'!$A$1:$CD$1,0)),""))</f>
        <v/>
      </c>
      <c r="D68" t="str">
        <f>IF(ISBLANK(IFERROR(INDEX('2-3 引出列表'!$A$2:$CE$8700,$A68,MATCH(D$1,'2-3 引出列表'!$A$1:$CD$1,0)),"")),"",IFERROR(INDEX('2-3 引出列表'!$A$2:$CE$8700,$A68,MATCH(D$1,'2-3 引出列表'!$A$1:$CD$1,0)),""))</f>
        <v/>
      </c>
      <c r="E68" t="str">
        <f>IF(ISBLANK(IFERROR(INDEX('2-3 引出列表'!$A$2:$CE$8700,$A68,MATCH(E$1,'2-3 引出列表'!$A$1:$CD$1,0)),"")),"",IFERROR(INDEX('2-3 引出列表'!$A$2:$CE$8700,$A68,MATCH(E$1,'2-3 引出列表'!$A$1:$CD$1,0)),""))</f>
        <v/>
      </c>
      <c r="F68" t="str">
        <f t="shared" si="1"/>
        <v/>
      </c>
      <c r="G68" t="str">
        <f>IF(ISBLANK(IFERROR(INDEX('2-3 引出列表'!$A$2:$CE$8700,$A68,MATCH(G$1,'2-3 引出列表'!$A$1:$CD$1,0)),"")),"",IFERROR(INDEX('2-3 引出列表'!$A$2:$CE$8700,$A68,MATCH(G$1,'2-3 引出列表'!$A$1:$CD$1,0)),""))</f>
        <v/>
      </c>
      <c r="H68" t="str">
        <f>IF(ISBLANK(IFERROR(INDEX('2-3 引出列表'!$A$2:$CE$8700,$A68,MATCH(H$1,'2-3 引出列表'!$A$1:$CD$1,0)),"")),"",IFERROR(INDEX('2-3 引出列表'!$A$2:$CE$8700,$A68,MATCH(H$1,'2-3 引出列表'!$A$1:$CD$1,0)),""))</f>
        <v/>
      </c>
      <c r="I68" t="str">
        <f>IF(ISBLANK(IFERROR(INDEX('2-3 引出列表'!$A$2:$CE$8700,$A68,MATCH(I$1,'2-3 引出列表'!$A$1:$CD$1,0)),"")),"",IFERROR(INDEX('2-3 引出列表'!$A$2:$CE$8700,$A68,MATCH(I$1,'2-3 引出列表'!$A$1:$CD$1,0)),""))</f>
        <v/>
      </c>
    </row>
    <row r="69" customFormat="1" spans="1:9">
      <c r="A69">
        <v>68</v>
      </c>
      <c r="B69" t="str">
        <f>IF(ISBLANK(IFERROR(INDEX('2-3 引出列表'!$A$2:$CE$8700,$A69,MATCH(B$1,'2-3 引出列表'!$A$1:$CD$1,0)),"")),"",IFERROR(INDEX('2-3 引出列表'!$A$2:$CE$8700,$A69,MATCH(B$1,'2-3 引出列表'!$A$1:$CD$1,0)),""))</f>
        <v/>
      </c>
      <c r="C69" t="str">
        <f>IF(ISBLANK(IFERROR(INDEX('2-3 引出列表'!$A$2:$CE$8700,$A69,MATCH(C$1,'2-3 引出列表'!$A$1:$CD$1,0)),"")),"",IFERROR(INDEX('2-3 引出列表'!$A$2:$CE$8700,$A69,MATCH(C$1,'2-3 引出列表'!$A$1:$CD$1,0)),""))</f>
        <v/>
      </c>
      <c r="D69" t="str">
        <f>IF(ISBLANK(IFERROR(INDEX('2-3 引出列表'!$A$2:$CE$8700,$A69,MATCH(D$1,'2-3 引出列表'!$A$1:$CD$1,0)),"")),"",IFERROR(INDEX('2-3 引出列表'!$A$2:$CE$8700,$A69,MATCH(D$1,'2-3 引出列表'!$A$1:$CD$1,0)),""))</f>
        <v/>
      </c>
      <c r="E69" t="str">
        <f>IF(ISBLANK(IFERROR(INDEX('2-3 引出列表'!$A$2:$CE$8700,$A69,MATCH(E$1,'2-3 引出列表'!$A$1:$CD$1,0)),"")),"",IFERROR(INDEX('2-3 引出列表'!$A$2:$CE$8700,$A69,MATCH(E$1,'2-3 引出列表'!$A$1:$CD$1,0)),""))</f>
        <v/>
      </c>
      <c r="F69" t="str">
        <f t="shared" si="1"/>
        <v/>
      </c>
      <c r="G69" t="str">
        <f>IF(ISBLANK(IFERROR(INDEX('2-3 引出列表'!$A$2:$CE$8700,$A69,MATCH(G$1,'2-3 引出列表'!$A$1:$CD$1,0)),"")),"",IFERROR(INDEX('2-3 引出列表'!$A$2:$CE$8700,$A69,MATCH(G$1,'2-3 引出列表'!$A$1:$CD$1,0)),""))</f>
        <v/>
      </c>
      <c r="H69" t="str">
        <f>IF(ISBLANK(IFERROR(INDEX('2-3 引出列表'!$A$2:$CE$8700,$A69,MATCH(H$1,'2-3 引出列表'!$A$1:$CD$1,0)),"")),"",IFERROR(INDEX('2-3 引出列表'!$A$2:$CE$8700,$A69,MATCH(H$1,'2-3 引出列表'!$A$1:$CD$1,0)),""))</f>
        <v/>
      </c>
      <c r="I69" t="str">
        <f>IF(ISBLANK(IFERROR(INDEX('2-3 引出列表'!$A$2:$CE$8700,$A69,MATCH(I$1,'2-3 引出列表'!$A$1:$CD$1,0)),"")),"",IFERROR(INDEX('2-3 引出列表'!$A$2:$CE$8700,$A69,MATCH(I$1,'2-3 引出列表'!$A$1:$CD$1,0)),""))</f>
        <v/>
      </c>
    </row>
    <row r="70" customFormat="1" spans="1:9">
      <c r="A70">
        <v>69</v>
      </c>
      <c r="B70" t="str">
        <f>IF(ISBLANK(IFERROR(INDEX('2-3 引出列表'!$A$2:$CE$8700,$A70,MATCH(B$1,'2-3 引出列表'!$A$1:$CD$1,0)),"")),"",IFERROR(INDEX('2-3 引出列表'!$A$2:$CE$8700,$A70,MATCH(B$1,'2-3 引出列表'!$A$1:$CD$1,0)),""))</f>
        <v/>
      </c>
      <c r="C70" t="str">
        <f>IF(ISBLANK(IFERROR(INDEX('2-3 引出列表'!$A$2:$CE$8700,$A70,MATCH(C$1,'2-3 引出列表'!$A$1:$CD$1,0)),"")),"",IFERROR(INDEX('2-3 引出列表'!$A$2:$CE$8700,$A70,MATCH(C$1,'2-3 引出列表'!$A$1:$CD$1,0)),""))</f>
        <v/>
      </c>
      <c r="D70" t="str">
        <f>IF(ISBLANK(IFERROR(INDEX('2-3 引出列表'!$A$2:$CE$8700,$A70,MATCH(D$1,'2-3 引出列表'!$A$1:$CD$1,0)),"")),"",IFERROR(INDEX('2-3 引出列表'!$A$2:$CE$8700,$A70,MATCH(D$1,'2-3 引出列表'!$A$1:$CD$1,0)),""))</f>
        <v/>
      </c>
      <c r="E70" t="str">
        <f>IF(ISBLANK(IFERROR(INDEX('2-3 引出列表'!$A$2:$CE$8700,$A70,MATCH(E$1,'2-3 引出列表'!$A$1:$CD$1,0)),"")),"",IFERROR(INDEX('2-3 引出列表'!$A$2:$CE$8700,$A70,MATCH(E$1,'2-3 引出列表'!$A$1:$CD$1,0)),""))</f>
        <v/>
      </c>
      <c r="F70" t="str">
        <f t="shared" si="1"/>
        <v/>
      </c>
      <c r="G70" t="str">
        <f>IF(ISBLANK(IFERROR(INDEX('2-3 引出列表'!$A$2:$CE$8700,$A70,MATCH(G$1,'2-3 引出列表'!$A$1:$CD$1,0)),"")),"",IFERROR(INDEX('2-3 引出列表'!$A$2:$CE$8700,$A70,MATCH(G$1,'2-3 引出列表'!$A$1:$CD$1,0)),""))</f>
        <v/>
      </c>
      <c r="H70" t="str">
        <f>IF(ISBLANK(IFERROR(INDEX('2-3 引出列表'!$A$2:$CE$8700,$A70,MATCH(H$1,'2-3 引出列表'!$A$1:$CD$1,0)),"")),"",IFERROR(INDEX('2-3 引出列表'!$A$2:$CE$8700,$A70,MATCH(H$1,'2-3 引出列表'!$A$1:$CD$1,0)),""))</f>
        <v/>
      </c>
      <c r="I70" t="str">
        <f>IF(ISBLANK(IFERROR(INDEX('2-3 引出列表'!$A$2:$CE$8700,$A70,MATCH(I$1,'2-3 引出列表'!$A$1:$CD$1,0)),"")),"",IFERROR(INDEX('2-3 引出列表'!$A$2:$CE$8700,$A70,MATCH(I$1,'2-3 引出列表'!$A$1:$CD$1,0)),""))</f>
        <v/>
      </c>
    </row>
    <row r="71" customFormat="1" spans="1:9">
      <c r="A71">
        <v>70</v>
      </c>
      <c r="B71" t="str">
        <f>IF(ISBLANK(IFERROR(INDEX('2-3 引出列表'!$A$2:$CE$8700,$A71,MATCH(B$1,'2-3 引出列表'!$A$1:$CD$1,0)),"")),"",IFERROR(INDEX('2-3 引出列表'!$A$2:$CE$8700,$A71,MATCH(B$1,'2-3 引出列表'!$A$1:$CD$1,0)),""))</f>
        <v/>
      </c>
      <c r="C71" t="str">
        <f>IF(ISBLANK(IFERROR(INDEX('2-3 引出列表'!$A$2:$CE$8700,$A71,MATCH(C$1,'2-3 引出列表'!$A$1:$CD$1,0)),"")),"",IFERROR(INDEX('2-3 引出列表'!$A$2:$CE$8700,$A71,MATCH(C$1,'2-3 引出列表'!$A$1:$CD$1,0)),""))</f>
        <v/>
      </c>
      <c r="D71" t="str">
        <f>IF(ISBLANK(IFERROR(INDEX('2-3 引出列表'!$A$2:$CE$8700,$A71,MATCH(D$1,'2-3 引出列表'!$A$1:$CD$1,0)),"")),"",IFERROR(INDEX('2-3 引出列表'!$A$2:$CE$8700,$A71,MATCH(D$1,'2-3 引出列表'!$A$1:$CD$1,0)),""))</f>
        <v/>
      </c>
      <c r="E71" t="str">
        <f>IF(ISBLANK(IFERROR(INDEX('2-3 引出列表'!$A$2:$CE$8700,$A71,MATCH(E$1,'2-3 引出列表'!$A$1:$CD$1,0)),"")),"",IFERROR(INDEX('2-3 引出列表'!$A$2:$CE$8700,$A71,MATCH(E$1,'2-3 引出列表'!$A$1:$CD$1,0)),""))</f>
        <v/>
      </c>
      <c r="F71" t="str">
        <f t="shared" si="1"/>
        <v/>
      </c>
      <c r="G71" t="str">
        <f>IF(ISBLANK(IFERROR(INDEX('2-3 引出列表'!$A$2:$CE$8700,$A71,MATCH(G$1,'2-3 引出列表'!$A$1:$CD$1,0)),"")),"",IFERROR(INDEX('2-3 引出列表'!$A$2:$CE$8700,$A71,MATCH(G$1,'2-3 引出列表'!$A$1:$CD$1,0)),""))</f>
        <v/>
      </c>
      <c r="H71" t="str">
        <f>IF(ISBLANK(IFERROR(INDEX('2-3 引出列表'!$A$2:$CE$8700,$A71,MATCH(H$1,'2-3 引出列表'!$A$1:$CD$1,0)),"")),"",IFERROR(INDEX('2-3 引出列表'!$A$2:$CE$8700,$A71,MATCH(H$1,'2-3 引出列表'!$A$1:$CD$1,0)),""))</f>
        <v/>
      </c>
      <c r="I71" t="str">
        <f>IF(ISBLANK(IFERROR(INDEX('2-3 引出列表'!$A$2:$CE$8700,$A71,MATCH(I$1,'2-3 引出列表'!$A$1:$CD$1,0)),"")),"",IFERROR(INDEX('2-3 引出列表'!$A$2:$CE$8700,$A71,MATCH(I$1,'2-3 引出列表'!$A$1:$CD$1,0)),""))</f>
        <v/>
      </c>
    </row>
    <row r="72" customFormat="1" spans="1:9">
      <c r="A72">
        <v>71</v>
      </c>
      <c r="B72" t="str">
        <f>IF(ISBLANK(IFERROR(INDEX('2-3 引出列表'!$A$2:$CE$8700,$A72,MATCH(B$1,'2-3 引出列表'!$A$1:$CD$1,0)),"")),"",IFERROR(INDEX('2-3 引出列表'!$A$2:$CE$8700,$A72,MATCH(B$1,'2-3 引出列表'!$A$1:$CD$1,0)),""))</f>
        <v/>
      </c>
      <c r="C72" t="str">
        <f>IF(ISBLANK(IFERROR(INDEX('2-3 引出列表'!$A$2:$CE$8700,$A72,MATCH(C$1,'2-3 引出列表'!$A$1:$CD$1,0)),"")),"",IFERROR(INDEX('2-3 引出列表'!$A$2:$CE$8700,$A72,MATCH(C$1,'2-3 引出列表'!$A$1:$CD$1,0)),""))</f>
        <v/>
      </c>
      <c r="D72" t="str">
        <f>IF(ISBLANK(IFERROR(INDEX('2-3 引出列表'!$A$2:$CE$8700,$A72,MATCH(D$1,'2-3 引出列表'!$A$1:$CD$1,0)),"")),"",IFERROR(INDEX('2-3 引出列表'!$A$2:$CE$8700,$A72,MATCH(D$1,'2-3 引出列表'!$A$1:$CD$1,0)),""))</f>
        <v/>
      </c>
      <c r="E72" t="str">
        <f>IF(ISBLANK(IFERROR(INDEX('2-3 引出列表'!$A$2:$CE$8700,$A72,MATCH(E$1,'2-3 引出列表'!$A$1:$CD$1,0)),"")),"",IFERROR(INDEX('2-3 引出列表'!$A$2:$CE$8700,$A72,MATCH(E$1,'2-3 引出列表'!$A$1:$CD$1,0)),""))</f>
        <v/>
      </c>
      <c r="F72" t="str">
        <f t="shared" si="1"/>
        <v/>
      </c>
      <c r="G72" t="str">
        <f>IF(ISBLANK(IFERROR(INDEX('2-3 引出列表'!$A$2:$CE$8700,$A72,MATCH(G$1,'2-3 引出列表'!$A$1:$CD$1,0)),"")),"",IFERROR(INDEX('2-3 引出列表'!$A$2:$CE$8700,$A72,MATCH(G$1,'2-3 引出列表'!$A$1:$CD$1,0)),""))</f>
        <v/>
      </c>
      <c r="H72" t="str">
        <f>IF(ISBLANK(IFERROR(INDEX('2-3 引出列表'!$A$2:$CE$8700,$A72,MATCH(H$1,'2-3 引出列表'!$A$1:$CD$1,0)),"")),"",IFERROR(INDEX('2-3 引出列表'!$A$2:$CE$8700,$A72,MATCH(H$1,'2-3 引出列表'!$A$1:$CD$1,0)),""))</f>
        <v/>
      </c>
      <c r="I72" t="str">
        <f>IF(ISBLANK(IFERROR(INDEX('2-3 引出列表'!$A$2:$CE$8700,$A72,MATCH(I$1,'2-3 引出列表'!$A$1:$CD$1,0)),"")),"",IFERROR(INDEX('2-3 引出列表'!$A$2:$CE$8700,$A72,MATCH(I$1,'2-3 引出列表'!$A$1:$CD$1,0)),""))</f>
        <v/>
      </c>
    </row>
    <row r="73" customFormat="1" spans="1:9">
      <c r="A73">
        <v>72</v>
      </c>
      <c r="B73" t="str">
        <f>IF(ISBLANK(IFERROR(INDEX('2-3 引出列表'!$A$2:$CE$8700,$A73,MATCH(B$1,'2-3 引出列表'!$A$1:$CD$1,0)),"")),"",IFERROR(INDEX('2-3 引出列表'!$A$2:$CE$8700,$A73,MATCH(B$1,'2-3 引出列表'!$A$1:$CD$1,0)),""))</f>
        <v/>
      </c>
      <c r="C73" t="str">
        <f>IF(ISBLANK(IFERROR(INDEX('2-3 引出列表'!$A$2:$CE$8700,$A73,MATCH(C$1,'2-3 引出列表'!$A$1:$CD$1,0)),"")),"",IFERROR(INDEX('2-3 引出列表'!$A$2:$CE$8700,$A73,MATCH(C$1,'2-3 引出列表'!$A$1:$CD$1,0)),""))</f>
        <v/>
      </c>
      <c r="D73" t="str">
        <f>IF(ISBLANK(IFERROR(INDEX('2-3 引出列表'!$A$2:$CE$8700,$A73,MATCH(D$1,'2-3 引出列表'!$A$1:$CD$1,0)),"")),"",IFERROR(INDEX('2-3 引出列表'!$A$2:$CE$8700,$A73,MATCH(D$1,'2-3 引出列表'!$A$1:$CD$1,0)),""))</f>
        <v/>
      </c>
      <c r="E73" t="str">
        <f>IF(ISBLANK(IFERROR(INDEX('2-3 引出列表'!$A$2:$CE$8700,$A73,MATCH(E$1,'2-3 引出列表'!$A$1:$CD$1,0)),"")),"",IFERROR(INDEX('2-3 引出列表'!$A$2:$CE$8700,$A73,MATCH(E$1,'2-3 引出列表'!$A$1:$CD$1,0)),""))</f>
        <v/>
      </c>
      <c r="F73" t="str">
        <f t="shared" si="1"/>
        <v/>
      </c>
      <c r="G73" t="str">
        <f>IF(ISBLANK(IFERROR(INDEX('2-3 引出列表'!$A$2:$CE$8700,$A73,MATCH(G$1,'2-3 引出列表'!$A$1:$CD$1,0)),"")),"",IFERROR(INDEX('2-3 引出列表'!$A$2:$CE$8700,$A73,MATCH(G$1,'2-3 引出列表'!$A$1:$CD$1,0)),""))</f>
        <v/>
      </c>
      <c r="H73" t="str">
        <f>IF(ISBLANK(IFERROR(INDEX('2-3 引出列表'!$A$2:$CE$8700,$A73,MATCH(H$1,'2-3 引出列表'!$A$1:$CD$1,0)),"")),"",IFERROR(INDEX('2-3 引出列表'!$A$2:$CE$8700,$A73,MATCH(H$1,'2-3 引出列表'!$A$1:$CD$1,0)),""))</f>
        <v/>
      </c>
      <c r="I73" t="str">
        <f>IF(ISBLANK(IFERROR(INDEX('2-3 引出列表'!$A$2:$CE$8700,$A73,MATCH(I$1,'2-3 引出列表'!$A$1:$CD$1,0)),"")),"",IFERROR(INDEX('2-3 引出列表'!$A$2:$CE$8700,$A73,MATCH(I$1,'2-3 引出列表'!$A$1:$CD$1,0)),""))</f>
        <v/>
      </c>
    </row>
    <row r="74" customFormat="1" spans="1:9">
      <c r="A74">
        <v>73</v>
      </c>
      <c r="B74" t="str">
        <f>IF(ISBLANK(IFERROR(INDEX('2-3 引出列表'!$A$2:$CE$8700,$A74,MATCH(B$1,'2-3 引出列表'!$A$1:$CD$1,0)),"")),"",IFERROR(INDEX('2-3 引出列表'!$A$2:$CE$8700,$A74,MATCH(B$1,'2-3 引出列表'!$A$1:$CD$1,0)),""))</f>
        <v/>
      </c>
      <c r="C74" t="str">
        <f>IF(ISBLANK(IFERROR(INDEX('2-3 引出列表'!$A$2:$CE$8700,$A74,MATCH(C$1,'2-3 引出列表'!$A$1:$CD$1,0)),"")),"",IFERROR(INDEX('2-3 引出列表'!$A$2:$CE$8700,$A74,MATCH(C$1,'2-3 引出列表'!$A$1:$CD$1,0)),""))</f>
        <v/>
      </c>
      <c r="D74" t="str">
        <f>IF(ISBLANK(IFERROR(INDEX('2-3 引出列表'!$A$2:$CE$8700,$A74,MATCH(D$1,'2-3 引出列表'!$A$1:$CD$1,0)),"")),"",IFERROR(INDEX('2-3 引出列表'!$A$2:$CE$8700,$A74,MATCH(D$1,'2-3 引出列表'!$A$1:$CD$1,0)),""))</f>
        <v/>
      </c>
      <c r="E74" t="str">
        <f>IF(ISBLANK(IFERROR(INDEX('2-3 引出列表'!$A$2:$CE$8700,$A74,MATCH(E$1,'2-3 引出列表'!$A$1:$CD$1,0)),"")),"",IFERROR(INDEX('2-3 引出列表'!$A$2:$CE$8700,$A74,MATCH(E$1,'2-3 引出列表'!$A$1:$CD$1,0)),""))</f>
        <v/>
      </c>
      <c r="F74" t="str">
        <f t="shared" si="1"/>
        <v/>
      </c>
      <c r="G74" t="str">
        <f>IF(ISBLANK(IFERROR(INDEX('2-3 引出列表'!$A$2:$CE$8700,$A74,MATCH(G$1,'2-3 引出列表'!$A$1:$CD$1,0)),"")),"",IFERROR(INDEX('2-3 引出列表'!$A$2:$CE$8700,$A74,MATCH(G$1,'2-3 引出列表'!$A$1:$CD$1,0)),""))</f>
        <v/>
      </c>
      <c r="H74" t="str">
        <f>IF(ISBLANK(IFERROR(INDEX('2-3 引出列表'!$A$2:$CE$8700,$A74,MATCH(H$1,'2-3 引出列表'!$A$1:$CD$1,0)),"")),"",IFERROR(INDEX('2-3 引出列表'!$A$2:$CE$8700,$A74,MATCH(H$1,'2-3 引出列表'!$A$1:$CD$1,0)),""))</f>
        <v/>
      </c>
      <c r="I74" t="str">
        <f>IF(ISBLANK(IFERROR(INDEX('2-3 引出列表'!$A$2:$CE$8700,$A74,MATCH(I$1,'2-3 引出列表'!$A$1:$CD$1,0)),"")),"",IFERROR(INDEX('2-3 引出列表'!$A$2:$CE$8700,$A74,MATCH(I$1,'2-3 引出列表'!$A$1:$CD$1,0)),""))</f>
        <v/>
      </c>
    </row>
    <row r="75" customFormat="1" spans="1:9">
      <c r="A75">
        <v>74</v>
      </c>
      <c r="B75" t="str">
        <f>IF(ISBLANK(IFERROR(INDEX('2-3 引出列表'!$A$2:$CE$8700,$A75,MATCH(B$1,'2-3 引出列表'!$A$1:$CD$1,0)),"")),"",IFERROR(INDEX('2-3 引出列表'!$A$2:$CE$8700,$A75,MATCH(B$1,'2-3 引出列表'!$A$1:$CD$1,0)),""))</f>
        <v/>
      </c>
      <c r="C75" t="str">
        <f>IF(ISBLANK(IFERROR(INDEX('2-3 引出列表'!$A$2:$CE$8700,$A75,MATCH(C$1,'2-3 引出列表'!$A$1:$CD$1,0)),"")),"",IFERROR(INDEX('2-3 引出列表'!$A$2:$CE$8700,$A75,MATCH(C$1,'2-3 引出列表'!$A$1:$CD$1,0)),""))</f>
        <v/>
      </c>
      <c r="D75" t="str">
        <f>IF(ISBLANK(IFERROR(INDEX('2-3 引出列表'!$A$2:$CE$8700,$A75,MATCH(D$1,'2-3 引出列表'!$A$1:$CD$1,0)),"")),"",IFERROR(INDEX('2-3 引出列表'!$A$2:$CE$8700,$A75,MATCH(D$1,'2-3 引出列表'!$A$1:$CD$1,0)),""))</f>
        <v/>
      </c>
      <c r="E75" t="str">
        <f>IF(ISBLANK(IFERROR(INDEX('2-3 引出列表'!$A$2:$CE$8700,$A75,MATCH(E$1,'2-3 引出列表'!$A$1:$CD$1,0)),"")),"",IFERROR(INDEX('2-3 引出列表'!$A$2:$CE$8700,$A75,MATCH(E$1,'2-3 引出列表'!$A$1:$CD$1,0)),""))</f>
        <v/>
      </c>
      <c r="F75" t="str">
        <f t="shared" si="1"/>
        <v/>
      </c>
      <c r="G75" t="str">
        <f>IF(ISBLANK(IFERROR(INDEX('2-3 引出列表'!$A$2:$CE$8700,$A75,MATCH(G$1,'2-3 引出列表'!$A$1:$CD$1,0)),"")),"",IFERROR(INDEX('2-3 引出列表'!$A$2:$CE$8700,$A75,MATCH(G$1,'2-3 引出列表'!$A$1:$CD$1,0)),""))</f>
        <v/>
      </c>
      <c r="H75" t="str">
        <f>IF(ISBLANK(IFERROR(INDEX('2-3 引出列表'!$A$2:$CE$8700,$A75,MATCH(H$1,'2-3 引出列表'!$A$1:$CD$1,0)),"")),"",IFERROR(INDEX('2-3 引出列表'!$A$2:$CE$8700,$A75,MATCH(H$1,'2-3 引出列表'!$A$1:$CD$1,0)),""))</f>
        <v/>
      </c>
      <c r="I75" t="str">
        <f>IF(ISBLANK(IFERROR(INDEX('2-3 引出列表'!$A$2:$CE$8700,$A75,MATCH(I$1,'2-3 引出列表'!$A$1:$CD$1,0)),"")),"",IFERROR(INDEX('2-3 引出列表'!$A$2:$CE$8700,$A75,MATCH(I$1,'2-3 引出列表'!$A$1:$CD$1,0)),""))</f>
        <v/>
      </c>
    </row>
    <row r="76" customFormat="1" spans="1:9">
      <c r="A76">
        <v>75</v>
      </c>
      <c r="B76" t="str">
        <f>IF(ISBLANK(IFERROR(INDEX('2-3 引出列表'!$A$2:$CE$8700,$A76,MATCH(B$1,'2-3 引出列表'!$A$1:$CD$1,0)),"")),"",IFERROR(INDEX('2-3 引出列表'!$A$2:$CE$8700,$A76,MATCH(B$1,'2-3 引出列表'!$A$1:$CD$1,0)),""))</f>
        <v/>
      </c>
      <c r="C76" t="str">
        <f>IF(ISBLANK(IFERROR(INDEX('2-3 引出列表'!$A$2:$CE$8700,$A76,MATCH(C$1,'2-3 引出列表'!$A$1:$CD$1,0)),"")),"",IFERROR(INDEX('2-3 引出列表'!$A$2:$CE$8700,$A76,MATCH(C$1,'2-3 引出列表'!$A$1:$CD$1,0)),""))</f>
        <v/>
      </c>
      <c r="D76" t="str">
        <f>IF(ISBLANK(IFERROR(INDEX('2-3 引出列表'!$A$2:$CE$8700,$A76,MATCH(D$1,'2-3 引出列表'!$A$1:$CD$1,0)),"")),"",IFERROR(INDEX('2-3 引出列表'!$A$2:$CE$8700,$A76,MATCH(D$1,'2-3 引出列表'!$A$1:$CD$1,0)),""))</f>
        <v/>
      </c>
      <c r="E76" t="str">
        <f>IF(ISBLANK(IFERROR(INDEX('2-3 引出列表'!$A$2:$CE$8700,$A76,MATCH(E$1,'2-3 引出列表'!$A$1:$CD$1,0)),"")),"",IFERROR(INDEX('2-3 引出列表'!$A$2:$CE$8700,$A76,MATCH(E$1,'2-3 引出列表'!$A$1:$CD$1,0)),""))</f>
        <v/>
      </c>
      <c r="F76" t="str">
        <f t="shared" si="1"/>
        <v/>
      </c>
      <c r="G76" t="str">
        <f>IF(ISBLANK(IFERROR(INDEX('2-3 引出列表'!$A$2:$CE$8700,$A76,MATCH(G$1,'2-3 引出列表'!$A$1:$CD$1,0)),"")),"",IFERROR(INDEX('2-3 引出列表'!$A$2:$CE$8700,$A76,MATCH(G$1,'2-3 引出列表'!$A$1:$CD$1,0)),""))</f>
        <v/>
      </c>
      <c r="H76" t="str">
        <f>IF(ISBLANK(IFERROR(INDEX('2-3 引出列表'!$A$2:$CE$8700,$A76,MATCH(H$1,'2-3 引出列表'!$A$1:$CD$1,0)),"")),"",IFERROR(INDEX('2-3 引出列表'!$A$2:$CE$8700,$A76,MATCH(H$1,'2-3 引出列表'!$A$1:$CD$1,0)),""))</f>
        <v/>
      </c>
      <c r="I76" t="str">
        <f>IF(ISBLANK(IFERROR(INDEX('2-3 引出列表'!$A$2:$CE$8700,$A76,MATCH(I$1,'2-3 引出列表'!$A$1:$CD$1,0)),"")),"",IFERROR(INDEX('2-3 引出列表'!$A$2:$CE$8700,$A76,MATCH(I$1,'2-3 引出列表'!$A$1:$CD$1,0)),""))</f>
        <v/>
      </c>
    </row>
    <row r="77" customFormat="1" spans="1:9">
      <c r="A77">
        <v>76</v>
      </c>
      <c r="B77" t="str">
        <f>IF(ISBLANK(IFERROR(INDEX('2-3 引出列表'!$A$2:$CE$8700,$A77,MATCH(B$1,'2-3 引出列表'!$A$1:$CD$1,0)),"")),"",IFERROR(INDEX('2-3 引出列表'!$A$2:$CE$8700,$A77,MATCH(B$1,'2-3 引出列表'!$A$1:$CD$1,0)),""))</f>
        <v/>
      </c>
      <c r="C77" t="str">
        <f>IF(ISBLANK(IFERROR(INDEX('2-3 引出列表'!$A$2:$CE$8700,$A77,MATCH(C$1,'2-3 引出列表'!$A$1:$CD$1,0)),"")),"",IFERROR(INDEX('2-3 引出列表'!$A$2:$CE$8700,$A77,MATCH(C$1,'2-3 引出列表'!$A$1:$CD$1,0)),""))</f>
        <v/>
      </c>
      <c r="D77" t="str">
        <f>IF(ISBLANK(IFERROR(INDEX('2-3 引出列表'!$A$2:$CE$8700,$A77,MATCH(D$1,'2-3 引出列表'!$A$1:$CD$1,0)),"")),"",IFERROR(INDEX('2-3 引出列表'!$A$2:$CE$8700,$A77,MATCH(D$1,'2-3 引出列表'!$A$1:$CD$1,0)),""))</f>
        <v/>
      </c>
      <c r="E77" t="str">
        <f>IF(ISBLANK(IFERROR(INDEX('2-3 引出列表'!$A$2:$CE$8700,$A77,MATCH(E$1,'2-3 引出列表'!$A$1:$CD$1,0)),"")),"",IFERROR(INDEX('2-3 引出列表'!$A$2:$CE$8700,$A77,MATCH(E$1,'2-3 引出列表'!$A$1:$CD$1,0)),""))</f>
        <v/>
      </c>
      <c r="F77" t="str">
        <f t="shared" si="1"/>
        <v/>
      </c>
      <c r="G77" t="str">
        <f>IF(ISBLANK(IFERROR(INDEX('2-3 引出列表'!$A$2:$CE$8700,$A77,MATCH(G$1,'2-3 引出列表'!$A$1:$CD$1,0)),"")),"",IFERROR(INDEX('2-3 引出列表'!$A$2:$CE$8700,$A77,MATCH(G$1,'2-3 引出列表'!$A$1:$CD$1,0)),""))</f>
        <v/>
      </c>
      <c r="H77" t="str">
        <f>IF(ISBLANK(IFERROR(INDEX('2-3 引出列表'!$A$2:$CE$8700,$A77,MATCH(H$1,'2-3 引出列表'!$A$1:$CD$1,0)),"")),"",IFERROR(INDEX('2-3 引出列表'!$A$2:$CE$8700,$A77,MATCH(H$1,'2-3 引出列表'!$A$1:$CD$1,0)),""))</f>
        <v/>
      </c>
      <c r="I77" t="str">
        <f>IF(ISBLANK(IFERROR(INDEX('2-3 引出列表'!$A$2:$CE$8700,$A77,MATCH(I$1,'2-3 引出列表'!$A$1:$CD$1,0)),"")),"",IFERROR(INDEX('2-3 引出列表'!$A$2:$CE$8700,$A77,MATCH(I$1,'2-3 引出列表'!$A$1:$CD$1,0)),""))</f>
        <v/>
      </c>
    </row>
    <row r="78" customFormat="1" spans="1:9">
      <c r="A78">
        <v>77</v>
      </c>
      <c r="B78" t="str">
        <f>IF(ISBLANK(IFERROR(INDEX('2-3 引出列表'!$A$2:$CE$8700,$A78,MATCH(B$1,'2-3 引出列表'!$A$1:$CD$1,0)),"")),"",IFERROR(INDEX('2-3 引出列表'!$A$2:$CE$8700,$A78,MATCH(B$1,'2-3 引出列表'!$A$1:$CD$1,0)),""))</f>
        <v/>
      </c>
      <c r="C78" t="str">
        <f>IF(ISBLANK(IFERROR(INDEX('2-3 引出列表'!$A$2:$CE$8700,$A78,MATCH(C$1,'2-3 引出列表'!$A$1:$CD$1,0)),"")),"",IFERROR(INDEX('2-3 引出列表'!$A$2:$CE$8700,$A78,MATCH(C$1,'2-3 引出列表'!$A$1:$CD$1,0)),""))</f>
        <v/>
      </c>
      <c r="D78" t="str">
        <f>IF(ISBLANK(IFERROR(INDEX('2-3 引出列表'!$A$2:$CE$8700,$A78,MATCH(D$1,'2-3 引出列表'!$A$1:$CD$1,0)),"")),"",IFERROR(INDEX('2-3 引出列表'!$A$2:$CE$8700,$A78,MATCH(D$1,'2-3 引出列表'!$A$1:$CD$1,0)),""))</f>
        <v/>
      </c>
      <c r="E78" t="str">
        <f>IF(ISBLANK(IFERROR(INDEX('2-3 引出列表'!$A$2:$CE$8700,$A78,MATCH(E$1,'2-3 引出列表'!$A$1:$CD$1,0)),"")),"",IFERROR(INDEX('2-3 引出列表'!$A$2:$CE$8700,$A78,MATCH(E$1,'2-3 引出列表'!$A$1:$CD$1,0)),""))</f>
        <v/>
      </c>
      <c r="F78" t="str">
        <f t="shared" si="1"/>
        <v/>
      </c>
      <c r="G78" t="str">
        <f>IF(ISBLANK(IFERROR(INDEX('2-3 引出列表'!$A$2:$CE$8700,$A78,MATCH(G$1,'2-3 引出列表'!$A$1:$CD$1,0)),"")),"",IFERROR(INDEX('2-3 引出列表'!$A$2:$CE$8700,$A78,MATCH(G$1,'2-3 引出列表'!$A$1:$CD$1,0)),""))</f>
        <v/>
      </c>
      <c r="H78" t="str">
        <f>IF(ISBLANK(IFERROR(INDEX('2-3 引出列表'!$A$2:$CE$8700,$A78,MATCH(H$1,'2-3 引出列表'!$A$1:$CD$1,0)),"")),"",IFERROR(INDEX('2-3 引出列表'!$A$2:$CE$8700,$A78,MATCH(H$1,'2-3 引出列表'!$A$1:$CD$1,0)),""))</f>
        <v/>
      </c>
      <c r="I78" t="str">
        <f>IF(ISBLANK(IFERROR(INDEX('2-3 引出列表'!$A$2:$CE$8700,$A78,MATCH(I$1,'2-3 引出列表'!$A$1:$CD$1,0)),"")),"",IFERROR(INDEX('2-3 引出列表'!$A$2:$CE$8700,$A78,MATCH(I$1,'2-3 引出列表'!$A$1:$CD$1,0)),""))</f>
        <v/>
      </c>
    </row>
    <row r="79" customFormat="1" spans="1:9">
      <c r="A79">
        <v>78</v>
      </c>
      <c r="B79" t="str">
        <f>IF(ISBLANK(IFERROR(INDEX('2-3 引出列表'!$A$2:$CE$8700,$A79,MATCH(B$1,'2-3 引出列表'!$A$1:$CD$1,0)),"")),"",IFERROR(INDEX('2-3 引出列表'!$A$2:$CE$8700,$A79,MATCH(B$1,'2-3 引出列表'!$A$1:$CD$1,0)),""))</f>
        <v/>
      </c>
      <c r="C79" t="str">
        <f>IF(ISBLANK(IFERROR(INDEX('2-3 引出列表'!$A$2:$CE$8700,$A79,MATCH(C$1,'2-3 引出列表'!$A$1:$CD$1,0)),"")),"",IFERROR(INDEX('2-3 引出列表'!$A$2:$CE$8700,$A79,MATCH(C$1,'2-3 引出列表'!$A$1:$CD$1,0)),""))</f>
        <v/>
      </c>
      <c r="D79" t="str">
        <f>IF(ISBLANK(IFERROR(INDEX('2-3 引出列表'!$A$2:$CE$8700,$A79,MATCH(D$1,'2-3 引出列表'!$A$1:$CD$1,0)),"")),"",IFERROR(INDEX('2-3 引出列表'!$A$2:$CE$8700,$A79,MATCH(D$1,'2-3 引出列表'!$A$1:$CD$1,0)),""))</f>
        <v/>
      </c>
      <c r="E79" t="str">
        <f>IF(ISBLANK(IFERROR(INDEX('2-3 引出列表'!$A$2:$CE$8700,$A79,MATCH(E$1,'2-3 引出列表'!$A$1:$CD$1,0)),"")),"",IFERROR(INDEX('2-3 引出列表'!$A$2:$CE$8700,$A79,MATCH(E$1,'2-3 引出列表'!$A$1:$CD$1,0)),""))</f>
        <v/>
      </c>
      <c r="F79" t="str">
        <f t="shared" si="1"/>
        <v/>
      </c>
      <c r="G79" t="str">
        <f>IF(ISBLANK(IFERROR(INDEX('2-3 引出列表'!$A$2:$CE$8700,$A79,MATCH(G$1,'2-3 引出列表'!$A$1:$CD$1,0)),"")),"",IFERROR(INDEX('2-3 引出列表'!$A$2:$CE$8700,$A79,MATCH(G$1,'2-3 引出列表'!$A$1:$CD$1,0)),""))</f>
        <v/>
      </c>
      <c r="H79" t="str">
        <f>IF(ISBLANK(IFERROR(INDEX('2-3 引出列表'!$A$2:$CE$8700,$A79,MATCH(H$1,'2-3 引出列表'!$A$1:$CD$1,0)),"")),"",IFERROR(INDEX('2-3 引出列表'!$A$2:$CE$8700,$A79,MATCH(H$1,'2-3 引出列表'!$A$1:$CD$1,0)),""))</f>
        <v/>
      </c>
      <c r="I79" t="str">
        <f>IF(ISBLANK(IFERROR(INDEX('2-3 引出列表'!$A$2:$CE$8700,$A79,MATCH(I$1,'2-3 引出列表'!$A$1:$CD$1,0)),"")),"",IFERROR(INDEX('2-3 引出列表'!$A$2:$CE$8700,$A79,MATCH(I$1,'2-3 引出列表'!$A$1:$CD$1,0)),""))</f>
        <v/>
      </c>
    </row>
    <row r="80" customFormat="1" spans="1:9">
      <c r="A80">
        <v>79</v>
      </c>
      <c r="B80" t="str">
        <f>IF(ISBLANK(IFERROR(INDEX('2-3 引出列表'!$A$2:$CE$8700,$A80,MATCH(B$1,'2-3 引出列表'!$A$1:$CD$1,0)),"")),"",IFERROR(INDEX('2-3 引出列表'!$A$2:$CE$8700,$A80,MATCH(B$1,'2-3 引出列表'!$A$1:$CD$1,0)),""))</f>
        <v/>
      </c>
      <c r="C80" t="str">
        <f>IF(ISBLANK(IFERROR(INDEX('2-3 引出列表'!$A$2:$CE$8700,$A80,MATCH(C$1,'2-3 引出列表'!$A$1:$CD$1,0)),"")),"",IFERROR(INDEX('2-3 引出列表'!$A$2:$CE$8700,$A80,MATCH(C$1,'2-3 引出列表'!$A$1:$CD$1,0)),""))</f>
        <v/>
      </c>
      <c r="D80" t="str">
        <f>IF(ISBLANK(IFERROR(INDEX('2-3 引出列表'!$A$2:$CE$8700,$A80,MATCH(D$1,'2-3 引出列表'!$A$1:$CD$1,0)),"")),"",IFERROR(INDEX('2-3 引出列表'!$A$2:$CE$8700,$A80,MATCH(D$1,'2-3 引出列表'!$A$1:$CD$1,0)),""))</f>
        <v/>
      </c>
      <c r="E80" t="str">
        <f>IF(ISBLANK(IFERROR(INDEX('2-3 引出列表'!$A$2:$CE$8700,$A80,MATCH(E$1,'2-3 引出列表'!$A$1:$CD$1,0)),"")),"",IFERROR(INDEX('2-3 引出列表'!$A$2:$CE$8700,$A80,MATCH(E$1,'2-3 引出列表'!$A$1:$CD$1,0)),""))</f>
        <v/>
      </c>
      <c r="F80" t="str">
        <f t="shared" si="1"/>
        <v/>
      </c>
      <c r="G80" t="str">
        <f>IF(ISBLANK(IFERROR(INDEX('2-3 引出列表'!$A$2:$CE$8700,$A80,MATCH(G$1,'2-3 引出列表'!$A$1:$CD$1,0)),"")),"",IFERROR(INDEX('2-3 引出列表'!$A$2:$CE$8700,$A80,MATCH(G$1,'2-3 引出列表'!$A$1:$CD$1,0)),""))</f>
        <v/>
      </c>
      <c r="H80" t="str">
        <f>IF(ISBLANK(IFERROR(INDEX('2-3 引出列表'!$A$2:$CE$8700,$A80,MATCH(H$1,'2-3 引出列表'!$A$1:$CD$1,0)),"")),"",IFERROR(INDEX('2-3 引出列表'!$A$2:$CE$8700,$A80,MATCH(H$1,'2-3 引出列表'!$A$1:$CD$1,0)),""))</f>
        <v/>
      </c>
      <c r="I80" t="str">
        <f>IF(ISBLANK(IFERROR(INDEX('2-3 引出列表'!$A$2:$CE$8700,$A80,MATCH(I$1,'2-3 引出列表'!$A$1:$CD$1,0)),"")),"",IFERROR(INDEX('2-3 引出列表'!$A$2:$CE$8700,$A80,MATCH(I$1,'2-3 引出列表'!$A$1:$CD$1,0)),""))</f>
        <v/>
      </c>
    </row>
    <row r="81" customFormat="1" spans="1:9">
      <c r="A81">
        <v>80</v>
      </c>
      <c r="B81" t="str">
        <f>IF(ISBLANK(IFERROR(INDEX('2-3 引出列表'!$A$2:$CE$8700,$A81,MATCH(B$1,'2-3 引出列表'!$A$1:$CD$1,0)),"")),"",IFERROR(INDEX('2-3 引出列表'!$A$2:$CE$8700,$A81,MATCH(B$1,'2-3 引出列表'!$A$1:$CD$1,0)),""))</f>
        <v/>
      </c>
      <c r="C81" t="str">
        <f>IF(ISBLANK(IFERROR(INDEX('2-3 引出列表'!$A$2:$CE$8700,$A81,MATCH(C$1,'2-3 引出列表'!$A$1:$CD$1,0)),"")),"",IFERROR(INDEX('2-3 引出列表'!$A$2:$CE$8700,$A81,MATCH(C$1,'2-3 引出列表'!$A$1:$CD$1,0)),""))</f>
        <v/>
      </c>
      <c r="D81" t="str">
        <f>IF(ISBLANK(IFERROR(INDEX('2-3 引出列表'!$A$2:$CE$8700,$A81,MATCH(D$1,'2-3 引出列表'!$A$1:$CD$1,0)),"")),"",IFERROR(INDEX('2-3 引出列表'!$A$2:$CE$8700,$A81,MATCH(D$1,'2-3 引出列表'!$A$1:$CD$1,0)),""))</f>
        <v/>
      </c>
      <c r="E81" t="str">
        <f>IF(ISBLANK(IFERROR(INDEX('2-3 引出列表'!$A$2:$CE$8700,$A81,MATCH(E$1,'2-3 引出列表'!$A$1:$CD$1,0)),"")),"",IFERROR(INDEX('2-3 引出列表'!$A$2:$CE$8700,$A81,MATCH(E$1,'2-3 引出列表'!$A$1:$CD$1,0)),""))</f>
        <v/>
      </c>
      <c r="F81" t="str">
        <f t="shared" si="1"/>
        <v/>
      </c>
      <c r="G81" t="str">
        <f>IF(ISBLANK(IFERROR(INDEX('2-3 引出列表'!$A$2:$CE$8700,$A81,MATCH(G$1,'2-3 引出列表'!$A$1:$CD$1,0)),"")),"",IFERROR(INDEX('2-3 引出列表'!$A$2:$CE$8700,$A81,MATCH(G$1,'2-3 引出列表'!$A$1:$CD$1,0)),""))</f>
        <v/>
      </c>
      <c r="H81" t="str">
        <f>IF(ISBLANK(IFERROR(INDEX('2-3 引出列表'!$A$2:$CE$8700,$A81,MATCH(H$1,'2-3 引出列表'!$A$1:$CD$1,0)),"")),"",IFERROR(INDEX('2-3 引出列表'!$A$2:$CE$8700,$A81,MATCH(H$1,'2-3 引出列表'!$A$1:$CD$1,0)),""))</f>
        <v/>
      </c>
      <c r="I81" t="str">
        <f>IF(ISBLANK(IFERROR(INDEX('2-3 引出列表'!$A$2:$CE$8700,$A81,MATCH(I$1,'2-3 引出列表'!$A$1:$CD$1,0)),"")),"",IFERROR(INDEX('2-3 引出列表'!$A$2:$CE$8700,$A81,MATCH(I$1,'2-3 引出列表'!$A$1:$CD$1,0)),""))</f>
        <v/>
      </c>
    </row>
    <row r="82" customFormat="1" spans="1:9">
      <c r="A82">
        <v>81</v>
      </c>
      <c r="B82" t="str">
        <f>IF(ISBLANK(IFERROR(INDEX('2-3 引出列表'!$A$2:$CE$8700,$A82,MATCH(B$1,'2-3 引出列表'!$A$1:$CD$1,0)),"")),"",IFERROR(INDEX('2-3 引出列表'!$A$2:$CE$8700,$A82,MATCH(B$1,'2-3 引出列表'!$A$1:$CD$1,0)),""))</f>
        <v/>
      </c>
      <c r="C82" t="str">
        <f>IF(ISBLANK(IFERROR(INDEX('2-3 引出列表'!$A$2:$CE$8700,$A82,MATCH(C$1,'2-3 引出列表'!$A$1:$CD$1,0)),"")),"",IFERROR(INDEX('2-3 引出列表'!$A$2:$CE$8700,$A82,MATCH(C$1,'2-3 引出列表'!$A$1:$CD$1,0)),""))</f>
        <v/>
      </c>
      <c r="D82" t="str">
        <f>IF(ISBLANK(IFERROR(INDEX('2-3 引出列表'!$A$2:$CE$8700,$A82,MATCH(D$1,'2-3 引出列表'!$A$1:$CD$1,0)),"")),"",IFERROR(INDEX('2-3 引出列表'!$A$2:$CE$8700,$A82,MATCH(D$1,'2-3 引出列表'!$A$1:$CD$1,0)),""))</f>
        <v/>
      </c>
      <c r="E82" t="str">
        <f>IF(ISBLANK(IFERROR(INDEX('2-3 引出列表'!$A$2:$CE$8700,$A82,MATCH(E$1,'2-3 引出列表'!$A$1:$CD$1,0)),"")),"",IFERROR(INDEX('2-3 引出列表'!$A$2:$CE$8700,$A82,MATCH(E$1,'2-3 引出列表'!$A$1:$CD$1,0)),""))</f>
        <v/>
      </c>
      <c r="F82" t="str">
        <f t="shared" si="1"/>
        <v/>
      </c>
      <c r="G82" t="str">
        <f>IF(ISBLANK(IFERROR(INDEX('2-3 引出列表'!$A$2:$CE$8700,$A82,MATCH(G$1,'2-3 引出列表'!$A$1:$CD$1,0)),"")),"",IFERROR(INDEX('2-3 引出列表'!$A$2:$CE$8700,$A82,MATCH(G$1,'2-3 引出列表'!$A$1:$CD$1,0)),""))</f>
        <v/>
      </c>
      <c r="H82" t="str">
        <f>IF(ISBLANK(IFERROR(INDEX('2-3 引出列表'!$A$2:$CE$8700,$A82,MATCH(H$1,'2-3 引出列表'!$A$1:$CD$1,0)),"")),"",IFERROR(INDEX('2-3 引出列表'!$A$2:$CE$8700,$A82,MATCH(H$1,'2-3 引出列表'!$A$1:$CD$1,0)),""))</f>
        <v/>
      </c>
      <c r="I82" t="str">
        <f>IF(ISBLANK(IFERROR(INDEX('2-3 引出列表'!$A$2:$CE$8700,$A82,MATCH(I$1,'2-3 引出列表'!$A$1:$CD$1,0)),"")),"",IFERROR(INDEX('2-3 引出列表'!$A$2:$CE$8700,$A82,MATCH(I$1,'2-3 引出列表'!$A$1:$CD$1,0)),""))</f>
        <v/>
      </c>
    </row>
    <row r="83" customFormat="1" spans="1:9">
      <c r="A83">
        <v>82</v>
      </c>
      <c r="B83" t="str">
        <f>IF(ISBLANK(IFERROR(INDEX('2-3 引出列表'!$A$2:$CE$8700,$A83,MATCH(B$1,'2-3 引出列表'!$A$1:$CD$1,0)),"")),"",IFERROR(INDEX('2-3 引出列表'!$A$2:$CE$8700,$A83,MATCH(B$1,'2-3 引出列表'!$A$1:$CD$1,0)),""))</f>
        <v/>
      </c>
      <c r="C83" t="str">
        <f>IF(ISBLANK(IFERROR(INDEX('2-3 引出列表'!$A$2:$CE$8700,$A83,MATCH(C$1,'2-3 引出列表'!$A$1:$CD$1,0)),"")),"",IFERROR(INDEX('2-3 引出列表'!$A$2:$CE$8700,$A83,MATCH(C$1,'2-3 引出列表'!$A$1:$CD$1,0)),""))</f>
        <v/>
      </c>
      <c r="D83" t="str">
        <f>IF(ISBLANK(IFERROR(INDEX('2-3 引出列表'!$A$2:$CE$8700,$A83,MATCH(D$1,'2-3 引出列表'!$A$1:$CD$1,0)),"")),"",IFERROR(INDEX('2-3 引出列表'!$A$2:$CE$8700,$A83,MATCH(D$1,'2-3 引出列表'!$A$1:$CD$1,0)),""))</f>
        <v/>
      </c>
      <c r="E83" t="str">
        <f>IF(ISBLANK(IFERROR(INDEX('2-3 引出列表'!$A$2:$CE$8700,$A83,MATCH(E$1,'2-3 引出列表'!$A$1:$CD$1,0)),"")),"",IFERROR(INDEX('2-3 引出列表'!$A$2:$CE$8700,$A83,MATCH(E$1,'2-3 引出列表'!$A$1:$CD$1,0)),""))</f>
        <v/>
      </c>
      <c r="F83" t="str">
        <f t="shared" si="1"/>
        <v/>
      </c>
      <c r="G83" t="str">
        <f>IF(ISBLANK(IFERROR(INDEX('2-3 引出列表'!$A$2:$CE$8700,$A83,MATCH(G$1,'2-3 引出列表'!$A$1:$CD$1,0)),"")),"",IFERROR(INDEX('2-3 引出列表'!$A$2:$CE$8700,$A83,MATCH(G$1,'2-3 引出列表'!$A$1:$CD$1,0)),""))</f>
        <v/>
      </c>
      <c r="H83" t="str">
        <f>IF(ISBLANK(IFERROR(INDEX('2-3 引出列表'!$A$2:$CE$8700,$A83,MATCH(H$1,'2-3 引出列表'!$A$1:$CD$1,0)),"")),"",IFERROR(INDEX('2-3 引出列表'!$A$2:$CE$8700,$A83,MATCH(H$1,'2-3 引出列表'!$A$1:$CD$1,0)),""))</f>
        <v/>
      </c>
      <c r="I83" t="str">
        <f>IF(ISBLANK(IFERROR(INDEX('2-3 引出列表'!$A$2:$CE$8700,$A83,MATCH(I$1,'2-3 引出列表'!$A$1:$CD$1,0)),"")),"",IFERROR(INDEX('2-3 引出列表'!$A$2:$CE$8700,$A83,MATCH(I$1,'2-3 引出列表'!$A$1:$CD$1,0)),""))</f>
        <v/>
      </c>
    </row>
    <row r="84" customFormat="1" spans="1:9">
      <c r="A84">
        <v>83</v>
      </c>
      <c r="B84" t="str">
        <f>IF(ISBLANK(IFERROR(INDEX('2-3 引出列表'!$A$2:$CE$8700,$A84,MATCH(B$1,'2-3 引出列表'!$A$1:$CD$1,0)),"")),"",IFERROR(INDEX('2-3 引出列表'!$A$2:$CE$8700,$A84,MATCH(B$1,'2-3 引出列表'!$A$1:$CD$1,0)),""))</f>
        <v/>
      </c>
      <c r="C84" t="str">
        <f>IF(ISBLANK(IFERROR(INDEX('2-3 引出列表'!$A$2:$CE$8700,$A84,MATCH(C$1,'2-3 引出列表'!$A$1:$CD$1,0)),"")),"",IFERROR(INDEX('2-3 引出列表'!$A$2:$CE$8700,$A84,MATCH(C$1,'2-3 引出列表'!$A$1:$CD$1,0)),""))</f>
        <v/>
      </c>
      <c r="D84" t="str">
        <f>IF(ISBLANK(IFERROR(INDEX('2-3 引出列表'!$A$2:$CE$8700,$A84,MATCH(D$1,'2-3 引出列表'!$A$1:$CD$1,0)),"")),"",IFERROR(INDEX('2-3 引出列表'!$A$2:$CE$8700,$A84,MATCH(D$1,'2-3 引出列表'!$A$1:$CD$1,0)),""))</f>
        <v/>
      </c>
      <c r="E84" t="str">
        <f>IF(ISBLANK(IFERROR(INDEX('2-3 引出列表'!$A$2:$CE$8700,$A84,MATCH(E$1,'2-3 引出列表'!$A$1:$CD$1,0)),"")),"",IFERROR(INDEX('2-3 引出列表'!$A$2:$CE$8700,$A84,MATCH(E$1,'2-3 引出列表'!$A$1:$CD$1,0)),""))</f>
        <v/>
      </c>
      <c r="F84" t="str">
        <f t="shared" si="1"/>
        <v/>
      </c>
      <c r="G84" t="str">
        <f>IF(ISBLANK(IFERROR(INDEX('2-3 引出列表'!$A$2:$CE$8700,$A84,MATCH(G$1,'2-3 引出列表'!$A$1:$CD$1,0)),"")),"",IFERROR(INDEX('2-3 引出列表'!$A$2:$CE$8700,$A84,MATCH(G$1,'2-3 引出列表'!$A$1:$CD$1,0)),""))</f>
        <v/>
      </c>
      <c r="H84" t="str">
        <f>IF(ISBLANK(IFERROR(INDEX('2-3 引出列表'!$A$2:$CE$8700,$A84,MATCH(H$1,'2-3 引出列表'!$A$1:$CD$1,0)),"")),"",IFERROR(INDEX('2-3 引出列表'!$A$2:$CE$8700,$A84,MATCH(H$1,'2-3 引出列表'!$A$1:$CD$1,0)),""))</f>
        <v/>
      </c>
      <c r="I84" t="str">
        <f>IF(ISBLANK(IFERROR(INDEX('2-3 引出列表'!$A$2:$CE$8700,$A84,MATCH(I$1,'2-3 引出列表'!$A$1:$CD$1,0)),"")),"",IFERROR(INDEX('2-3 引出列表'!$A$2:$CE$8700,$A84,MATCH(I$1,'2-3 引出列表'!$A$1:$CD$1,0)),""))</f>
        <v/>
      </c>
    </row>
    <row r="85" customFormat="1" spans="1:9">
      <c r="A85">
        <v>84</v>
      </c>
      <c r="B85" t="str">
        <f>IF(ISBLANK(IFERROR(INDEX('2-3 引出列表'!$A$2:$CE$8700,$A85,MATCH(B$1,'2-3 引出列表'!$A$1:$CD$1,0)),"")),"",IFERROR(INDEX('2-3 引出列表'!$A$2:$CE$8700,$A85,MATCH(B$1,'2-3 引出列表'!$A$1:$CD$1,0)),""))</f>
        <v/>
      </c>
      <c r="C85" t="str">
        <f>IF(ISBLANK(IFERROR(INDEX('2-3 引出列表'!$A$2:$CE$8700,$A85,MATCH(C$1,'2-3 引出列表'!$A$1:$CD$1,0)),"")),"",IFERROR(INDEX('2-3 引出列表'!$A$2:$CE$8700,$A85,MATCH(C$1,'2-3 引出列表'!$A$1:$CD$1,0)),""))</f>
        <v/>
      </c>
      <c r="D85" t="str">
        <f>IF(ISBLANK(IFERROR(INDEX('2-3 引出列表'!$A$2:$CE$8700,$A85,MATCH(D$1,'2-3 引出列表'!$A$1:$CD$1,0)),"")),"",IFERROR(INDEX('2-3 引出列表'!$A$2:$CE$8700,$A85,MATCH(D$1,'2-3 引出列表'!$A$1:$CD$1,0)),""))</f>
        <v/>
      </c>
      <c r="E85" t="str">
        <f>IF(ISBLANK(IFERROR(INDEX('2-3 引出列表'!$A$2:$CE$8700,$A85,MATCH(E$1,'2-3 引出列表'!$A$1:$CD$1,0)),"")),"",IFERROR(INDEX('2-3 引出列表'!$A$2:$CE$8700,$A85,MATCH(E$1,'2-3 引出列表'!$A$1:$CD$1,0)),""))</f>
        <v/>
      </c>
      <c r="F85" t="str">
        <f t="shared" si="1"/>
        <v/>
      </c>
      <c r="G85" t="str">
        <f>IF(ISBLANK(IFERROR(INDEX('2-3 引出列表'!$A$2:$CE$8700,$A85,MATCH(G$1,'2-3 引出列表'!$A$1:$CD$1,0)),"")),"",IFERROR(INDEX('2-3 引出列表'!$A$2:$CE$8700,$A85,MATCH(G$1,'2-3 引出列表'!$A$1:$CD$1,0)),""))</f>
        <v/>
      </c>
      <c r="H85" t="str">
        <f>IF(ISBLANK(IFERROR(INDEX('2-3 引出列表'!$A$2:$CE$8700,$A85,MATCH(H$1,'2-3 引出列表'!$A$1:$CD$1,0)),"")),"",IFERROR(INDEX('2-3 引出列表'!$A$2:$CE$8700,$A85,MATCH(H$1,'2-3 引出列表'!$A$1:$CD$1,0)),""))</f>
        <v/>
      </c>
      <c r="I85" t="str">
        <f>IF(ISBLANK(IFERROR(INDEX('2-3 引出列表'!$A$2:$CE$8700,$A85,MATCH(I$1,'2-3 引出列表'!$A$1:$CD$1,0)),"")),"",IFERROR(INDEX('2-3 引出列表'!$A$2:$CE$8700,$A85,MATCH(I$1,'2-3 引出列表'!$A$1:$CD$1,0)),""))</f>
        <v/>
      </c>
    </row>
    <row r="86" customFormat="1" spans="1:9">
      <c r="A86">
        <v>85</v>
      </c>
      <c r="B86" t="str">
        <f>IF(ISBLANK(IFERROR(INDEX('2-3 引出列表'!$A$2:$CE$8700,$A86,MATCH(B$1,'2-3 引出列表'!$A$1:$CD$1,0)),"")),"",IFERROR(INDEX('2-3 引出列表'!$A$2:$CE$8700,$A86,MATCH(B$1,'2-3 引出列表'!$A$1:$CD$1,0)),""))</f>
        <v/>
      </c>
      <c r="C86" t="str">
        <f>IF(ISBLANK(IFERROR(INDEX('2-3 引出列表'!$A$2:$CE$8700,$A86,MATCH(C$1,'2-3 引出列表'!$A$1:$CD$1,0)),"")),"",IFERROR(INDEX('2-3 引出列表'!$A$2:$CE$8700,$A86,MATCH(C$1,'2-3 引出列表'!$A$1:$CD$1,0)),""))</f>
        <v/>
      </c>
      <c r="D86" t="str">
        <f>IF(ISBLANK(IFERROR(INDEX('2-3 引出列表'!$A$2:$CE$8700,$A86,MATCH(D$1,'2-3 引出列表'!$A$1:$CD$1,0)),"")),"",IFERROR(INDEX('2-3 引出列表'!$A$2:$CE$8700,$A86,MATCH(D$1,'2-3 引出列表'!$A$1:$CD$1,0)),""))</f>
        <v/>
      </c>
      <c r="E86" t="str">
        <f>IF(ISBLANK(IFERROR(INDEX('2-3 引出列表'!$A$2:$CE$8700,$A86,MATCH(E$1,'2-3 引出列表'!$A$1:$CD$1,0)),"")),"",IFERROR(INDEX('2-3 引出列表'!$A$2:$CE$8700,$A86,MATCH(E$1,'2-3 引出列表'!$A$1:$CD$1,0)),""))</f>
        <v/>
      </c>
      <c r="F86" t="str">
        <f t="shared" si="1"/>
        <v/>
      </c>
      <c r="G86" t="str">
        <f>IF(ISBLANK(IFERROR(INDEX('2-3 引出列表'!$A$2:$CE$8700,$A86,MATCH(G$1,'2-3 引出列表'!$A$1:$CD$1,0)),"")),"",IFERROR(INDEX('2-3 引出列表'!$A$2:$CE$8700,$A86,MATCH(G$1,'2-3 引出列表'!$A$1:$CD$1,0)),""))</f>
        <v/>
      </c>
      <c r="H86" t="str">
        <f>IF(ISBLANK(IFERROR(INDEX('2-3 引出列表'!$A$2:$CE$8700,$A86,MATCH(H$1,'2-3 引出列表'!$A$1:$CD$1,0)),"")),"",IFERROR(INDEX('2-3 引出列表'!$A$2:$CE$8700,$A86,MATCH(H$1,'2-3 引出列表'!$A$1:$CD$1,0)),""))</f>
        <v/>
      </c>
      <c r="I86" t="str">
        <f>IF(ISBLANK(IFERROR(INDEX('2-3 引出列表'!$A$2:$CE$8700,$A86,MATCH(I$1,'2-3 引出列表'!$A$1:$CD$1,0)),"")),"",IFERROR(INDEX('2-3 引出列表'!$A$2:$CE$8700,$A86,MATCH(I$1,'2-3 引出列表'!$A$1:$CD$1,0)),""))</f>
        <v/>
      </c>
    </row>
    <row r="87" customFormat="1" spans="1:9">
      <c r="A87">
        <v>86</v>
      </c>
      <c r="B87" t="str">
        <f>IF(ISBLANK(IFERROR(INDEX('2-3 引出列表'!$A$2:$CE$8700,$A87,MATCH(B$1,'2-3 引出列表'!$A$1:$CD$1,0)),"")),"",IFERROR(INDEX('2-3 引出列表'!$A$2:$CE$8700,$A87,MATCH(B$1,'2-3 引出列表'!$A$1:$CD$1,0)),""))</f>
        <v/>
      </c>
      <c r="C87" t="str">
        <f>IF(ISBLANK(IFERROR(INDEX('2-3 引出列表'!$A$2:$CE$8700,$A87,MATCH(C$1,'2-3 引出列表'!$A$1:$CD$1,0)),"")),"",IFERROR(INDEX('2-3 引出列表'!$A$2:$CE$8700,$A87,MATCH(C$1,'2-3 引出列表'!$A$1:$CD$1,0)),""))</f>
        <v/>
      </c>
      <c r="D87" t="str">
        <f>IF(ISBLANK(IFERROR(INDEX('2-3 引出列表'!$A$2:$CE$8700,$A87,MATCH(D$1,'2-3 引出列表'!$A$1:$CD$1,0)),"")),"",IFERROR(INDEX('2-3 引出列表'!$A$2:$CE$8700,$A87,MATCH(D$1,'2-3 引出列表'!$A$1:$CD$1,0)),""))</f>
        <v/>
      </c>
      <c r="E87" t="str">
        <f>IF(ISBLANK(IFERROR(INDEX('2-3 引出列表'!$A$2:$CE$8700,$A87,MATCH(E$1,'2-3 引出列表'!$A$1:$CD$1,0)),"")),"",IFERROR(INDEX('2-3 引出列表'!$A$2:$CE$8700,$A87,MATCH(E$1,'2-3 引出列表'!$A$1:$CD$1,0)),""))</f>
        <v/>
      </c>
      <c r="F87" t="str">
        <f t="shared" si="1"/>
        <v/>
      </c>
      <c r="G87" t="str">
        <f>IF(ISBLANK(IFERROR(INDEX('2-3 引出列表'!$A$2:$CE$8700,$A87,MATCH(G$1,'2-3 引出列表'!$A$1:$CD$1,0)),"")),"",IFERROR(INDEX('2-3 引出列表'!$A$2:$CE$8700,$A87,MATCH(G$1,'2-3 引出列表'!$A$1:$CD$1,0)),""))</f>
        <v/>
      </c>
      <c r="H87" t="str">
        <f>IF(ISBLANK(IFERROR(INDEX('2-3 引出列表'!$A$2:$CE$8700,$A87,MATCH(H$1,'2-3 引出列表'!$A$1:$CD$1,0)),"")),"",IFERROR(INDEX('2-3 引出列表'!$A$2:$CE$8700,$A87,MATCH(H$1,'2-3 引出列表'!$A$1:$CD$1,0)),""))</f>
        <v/>
      </c>
      <c r="I87" t="str">
        <f>IF(ISBLANK(IFERROR(INDEX('2-3 引出列表'!$A$2:$CE$8700,$A87,MATCH(I$1,'2-3 引出列表'!$A$1:$CD$1,0)),"")),"",IFERROR(INDEX('2-3 引出列表'!$A$2:$CE$8700,$A87,MATCH(I$1,'2-3 引出列表'!$A$1:$CD$1,0)),""))</f>
        <v/>
      </c>
    </row>
    <row r="88" customFormat="1" spans="1:9">
      <c r="A88">
        <v>87</v>
      </c>
      <c r="B88" t="str">
        <f>IF(ISBLANK(IFERROR(INDEX('2-3 引出列表'!$A$2:$CE$8700,$A88,MATCH(B$1,'2-3 引出列表'!$A$1:$CD$1,0)),"")),"",IFERROR(INDEX('2-3 引出列表'!$A$2:$CE$8700,$A88,MATCH(B$1,'2-3 引出列表'!$A$1:$CD$1,0)),""))</f>
        <v/>
      </c>
      <c r="C88" t="str">
        <f>IF(ISBLANK(IFERROR(INDEX('2-3 引出列表'!$A$2:$CE$8700,$A88,MATCH(C$1,'2-3 引出列表'!$A$1:$CD$1,0)),"")),"",IFERROR(INDEX('2-3 引出列表'!$A$2:$CE$8700,$A88,MATCH(C$1,'2-3 引出列表'!$A$1:$CD$1,0)),""))</f>
        <v/>
      </c>
      <c r="D88" t="str">
        <f>IF(ISBLANK(IFERROR(INDEX('2-3 引出列表'!$A$2:$CE$8700,$A88,MATCH(D$1,'2-3 引出列表'!$A$1:$CD$1,0)),"")),"",IFERROR(INDEX('2-3 引出列表'!$A$2:$CE$8700,$A88,MATCH(D$1,'2-3 引出列表'!$A$1:$CD$1,0)),""))</f>
        <v/>
      </c>
      <c r="E88" t="str">
        <f>IF(ISBLANK(IFERROR(INDEX('2-3 引出列表'!$A$2:$CE$8700,$A88,MATCH(E$1,'2-3 引出列表'!$A$1:$CD$1,0)),"")),"",IFERROR(INDEX('2-3 引出列表'!$A$2:$CE$8700,$A88,MATCH(E$1,'2-3 引出列表'!$A$1:$CD$1,0)),""))</f>
        <v/>
      </c>
      <c r="F88" t="str">
        <f t="shared" si="1"/>
        <v/>
      </c>
      <c r="G88" t="str">
        <f>IF(ISBLANK(IFERROR(INDEX('2-3 引出列表'!$A$2:$CE$8700,$A88,MATCH(G$1,'2-3 引出列表'!$A$1:$CD$1,0)),"")),"",IFERROR(INDEX('2-3 引出列表'!$A$2:$CE$8700,$A88,MATCH(G$1,'2-3 引出列表'!$A$1:$CD$1,0)),""))</f>
        <v/>
      </c>
      <c r="H88" t="str">
        <f>IF(ISBLANK(IFERROR(INDEX('2-3 引出列表'!$A$2:$CE$8700,$A88,MATCH(H$1,'2-3 引出列表'!$A$1:$CD$1,0)),"")),"",IFERROR(INDEX('2-3 引出列表'!$A$2:$CE$8700,$A88,MATCH(H$1,'2-3 引出列表'!$A$1:$CD$1,0)),""))</f>
        <v/>
      </c>
      <c r="I88" t="str">
        <f>IF(ISBLANK(IFERROR(INDEX('2-3 引出列表'!$A$2:$CE$8700,$A88,MATCH(I$1,'2-3 引出列表'!$A$1:$CD$1,0)),"")),"",IFERROR(INDEX('2-3 引出列表'!$A$2:$CE$8700,$A88,MATCH(I$1,'2-3 引出列表'!$A$1:$CD$1,0)),""))</f>
        <v/>
      </c>
    </row>
    <row r="89" customFormat="1" spans="1:9">
      <c r="A89">
        <v>88</v>
      </c>
      <c r="B89" t="str">
        <f>IF(ISBLANK(IFERROR(INDEX('2-3 引出列表'!$A$2:$CE$8700,$A89,MATCH(B$1,'2-3 引出列表'!$A$1:$CD$1,0)),"")),"",IFERROR(INDEX('2-3 引出列表'!$A$2:$CE$8700,$A89,MATCH(B$1,'2-3 引出列表'!$A$1:$CD$1,0)),""))</f>
        <v/>
      </c>
      <c r="C89" t="str">
        <f>IF(ISBLANK(IFERROR(INDEX('2-3 引出列表'!$A$2:$CE$8700,$A89,MATCH(C$1,'2-3 引出列表'!$A$1:$CD$1,0)),"")),"",IFERROR(INDEX('2-3 引出列表'!$A$2:$CE$8700,$A89,MATCH(C$1,'2-3 引出列表'!$A$1:$CD$1,0)),""))</f>
        <v/>
      </c>
      <c r="D89" t="str">
        <f>IF(ISBLANK(IFERROR(INDEX('2-3 引出列表'!$A$2:$CE$8700,$A89,MATCH(D$1,'2-3 引出列表'!$A$1:$CD$1,0)),"")),"",IFERROR(INDEX('2-3 引出列表'!$A$2:$CE$8700,$A89,MATCH(D$1,'2-3 引出列表'!$A$1:$CD$1,0)),""))</f>
        <v/>
      </c>
      <c r="E89" t="str">
        <f>IF(ISBLANK(IFERROR(INDEX('2-3 引出列表'!$A$2:$CE$8700,$A89,MATCH(E$1,'2-3 引出列表'!$A$1:$CD$1,0)),"")),"",IFERROR(INDEX('2-3 引出列表'!$A$2:$CE$8700,$A89,MATCH(E$1,'2-3 引出列表'!$A$1:$CD$1,0)),""))</f>
        <v/>
      </c>
      <c r="F89" t="str">
        <f t="shared" si="1"/>
        <v/>
      </c>
      <c r="G89" t="str">
        <f>IF(ISBLANK(IFERROR(INDEX('2-3 引出列表'!$A$2:$CE$8700,$A89,MATCH(G$1,'2-3 引出列表'!$A$1:$CD$1,0)),"")),"",IFERROR(INDEX('2-3 引出列表'!$A$2:$CE$8700,$A89,MATCH(G$1,'2-3 引出列表'!$A$1:$CD$1,0)),""))</f>
        <v/>
      </c>
      <c r="H89" t="str">
        <f>IF(ISBLANK(IFERROR(INDEX('2-3 引出列表'!$A$2:$CE$8700,$A89,MATCH(H$1,'2-3 引出列表'!$A$1:$CD$1,0)),"")),"",IFERROR(INDEX('2-3 引出列表'!$A$2:$CE$8700,$A89,MATCH(H$1,'2-3 引出列表'!$A$1:$CD$1,0)),""))</f>
        <v/>
      </c>
      <c r="I89" t="str">
        <f>IF(ISBLANK(IFERROR(INDEX('2-3 引出列表'!$A$2:$CE$8700,$A89,MATCH(I$1,'2-3 引出列表'!$A$1:$CD$1,0)),"")),"",IFERROR(INDEX('2-3 引出列表'!$A$2:$CE$8700,$A89,MATCH(I$1,'2-3 引出列表'!$A$1:$CD$1,0)),""))</f>
        <v/>
      </c>
    </row>
    <row r="90" customFormat="1" spans="1:9">
      <c r="A90">
        <v>89</v>
      </c>
      <c r="B90" t="str">
        <f>IF(ISBLANK(IFERROR(INDEX('2-3 引出列表'!$A$2:$CE$8700,$A90,MATCH(B$1,'2-3 引出列表'!$A$1:$CD$1,0)),"")),"",IFERROR(INDEX('2-3 引出列表'!$A$2:$CE$8700,$A90,MATCH(B$1,'2-3 引出列表'!$A$1:$CD$1,0)),""))</f>
        <v/>
      </c>
      <c r="C90" t="str">
        <f>IF(ISBLANK(IFERROR(INDEX('2-3 引出列表'!$A$2:$CE$8700,$A90,MATCH(C$1,'2-3 引出列表'!$A$1:$CD$1,0)),"")),"",IFERROR(INDEX('2-3 引出列表'!$A$2:$CE$8700,$A90,MATCH(C$1,'2-3 引出列表'!$A$1:$CD$1,0)),""))</f>
        <v/>
      </c>
      <c r="D90" t="str">
        <f>IF(ISBLANK(IFERROR(INDEX('2-3 引出列表'!$A$2:$CE$8700,$A90,MATCH(D$1,'2-3 引出列表'!$A$1:$CD$1,0)),"")),"",IFERROR(INDEX('2-3 引出列表'!$A$2:$CE$8700,$A90,MATCH(D$1,'2-3 引出列表'!$A$1:$CD$1,0)),""))</f>
        <v/>
      </c>
      <c r="E90" t="str">
        <f>IF(ISBLANK(IFERROR(INDEX('2-3 引出列表'!$A$2:$CE$8700,$A90,MATCH(E$1,'2-3 引出列表'!$A$1:$CD$1,0)),"")),"",IFERROR(INDEX('2-3 引出列表'!$A$2:$CE$8700,$A90,MATCH(E$1,'2-3 引出列表'!$A$1:$CD$1,0)),""))</f>
        <v/>
      </c>
      <c r="F90" t="str">
        <f t="shared" si="1"/>
        <v/>
      </c>
      <c r="G90" t="str">
        <f>IF(ISBLANK(IFERROR(INDEX('2-3 引出列表'!$A$2:$CE$8700,$A90,MATCH(G$1,'2-3 引出列表'!$A$1:$CD$1,0)),"")),"",IFERROR(INDEX('2-3 引出列表'!$A$2:$CE$8700,$A90,MATCH(G$1,'2-3 引出列表'!$A$1:$CD$1,0)),""))</f>
        <v/>
      </c>
      <c r="H90" t="str">
        <f>IF(ISBLANK(IFERROR(INDEX('2-3 引出列表'!$A$2:$CE$8700,$A90,MATCH(H$1,'2-3 引出列表'!$A$1:$CD$1,0)),"")),"",IFERROR(INDEX('2-3 引出列表'!$A$2:$CE$8700,$A90,MATCH(H$1,'2-3 引出列表'!$A$1:$CD$1,0)),""))</f>
        <v/>
      </c>
      <c r="I90" t="str">
        <f>IF(ISBLANK(IFERROR(INDEX('2-3 引出列表'!$A$2:$CE$8700,$A90,MATCH(I$1,'2-3 引出列表'!$A$1:$CD$1,0)),"")),"",IFERROR(INDEX('2-3 引出列表'!$A$2:$CE$8700,$A90,MATCH(I$1,'2-3 引出列表'!$A$1:$CD$1,0)),""))</f>
        <v/>
      </c>
    </row>
    <row r="91" customFormat="1" spans="1:9">
      <c r="A91">
        <v>90</v>
      </c>
      <c r="B91" t="str">
        <f>IF(ISBLANK(IFERROR(INDEX('2-3 引出列表'!$A$2:$CE$8700,$A91,MATCH(B$1,'2-3 引出列表'!$A$1:$CD$1,0)),"")),"",IFERROR(INDEX('2-3 引出列表'!$A$2:$CE$8700,$A91,MATCH(B$1,'2-3 引出列表'!$A$1:$CD$1,0)),""))</f>
        <v/>
      </c>
      <c r="C91" t="str">
        <f>IF(ISBLANK(IFERROR(INDEX('2-3 引出列表'!$A$2:$CE$8700,$A91,MATCH(C$1,'2-3 引出列表'!$A$1:$CD$1,0)),"")),"",IFERROR(INDEX('2-3 引出列表'!$A$2:$CE$8700,$A91,MATCH(C$1,'2-3 引出列表'!$A$1:$CD$1,0)),""))</f>
        <v/>
      </c>
      <c r="D91" t="str">
        <f>IF(ISBLANK(IFERROR(INDEX('2-3 引出列表'!$A$2:$CE$8700,$A91,MATCH(D$1,'2-3 引出列表'!$A$1:$CD$1,0)),"")),"",IFERROR(INDEX('2-3 引出列表'!$A$2:$CE$8700,$A91,MATCH(D$1,'2-3 引出列表'!$A$1:$CD$1,0)),""))</f>
        <v/>
      </c>
      <c r="E91" t="str">
        <f>IF(ISBLANK(IFERROR(INDEX('2-3 引出列表'!$A$2:$CE$8700,$A91,MATCH(E$1,'2-3 引出列表'!$A$1:$CD$1,0)),"")),"",IFERROR(INDEX('2-3 引出列表'!$A$2:$CE$8700,$A91,MATCH(E$1,'2-3 引出列表'!$A$1:$CD$1,0)),""))</f>
        <v/>
      </c>
      <c r="F91" t="str">
        <f t="shared" si="1"/>
        <v/>
      </c>
      <c r="G91" t="str">
        <f>IF(ISBLANK(IFERROR(INDEX('2-3 引出列表'!$A$2:$CE$8700,$A91,MATCH(G$1,'2-3 引出列表'!$A$1:$CD$1,0)),"")),"",IFERROR(INDEX('2-3 引出列表'!$A$2:$CE$8700,$A91,MATCH(G$1,'2-3 引出列表'!$A$1:$CD$1,0)),""))</f>
        <v/>
      </c>
      <c r="H91" t="str">
        <f>IF(ISBLANK(IFERROR(INDEX('2-3 引出列表'!$A$2:$CE$8700,$A91,MATCH(H$1,'2-3 引出列表'!$A$1:$CD$1,0)),"")),"",IFERROR(INDEX('2-3 引出列表'!$A$2:$CE$8700,$A91,MATCH(H$1,'2-3 引出列表'!$A$1:$CD$1,0)),""))</f>
        <v/>
      </c>
      <c r="I91" t="str">
        <f>IF(ISBLANK(IFERROR(INDEX('2-3 引出列表'!$A$2:$CE$8700,$A91,MATCH(I$1,'2-3 引出列表'!$A$1:$CD$1,0)),"")),"",IFERROR(INDEX('2-3 引出列表'!$A$2:$CE$8700,$A91,MATCH(I$1,'2-3 引出列表'!$A$1:$CD$1,0)),""))</f>
        <v/>
      </c>
    </row>
    <row r="92" customFormat="1" spans="1:9">
      <c r="A92">
        <v>91</v>
      </c>
      <c r="B92" t="str">
        <f>IF(ISBLANK(IFERROR(INDEX('2-3 引出列表'!$A$2:$CE$8700,$A92,MATCH(B$1,'2-3 引出列表'!$A$1:$CD$1,0)),"")),"",IFERROR(INDEX('2-3 引出列表'!$A$2:$CE$8700,$A92,MATCH(B$1,'2-3 引出列表'!$A$1:$CD$1,0)),""))</f>
        <v/>
      </c>
      <c r="C92" t="str">
        <f>IF(ISBLANK(IFERROR(INDEX('2-3 引出列表'!$A$2:$CE$8700,$A92,MATCH(C$1,'2-3 引出列表'!$A$1:$CD$1,0)),"")),"",IFERROR(INDEX('2-3 引出列表'!$A$2:$CE$8700,$A92,MATCH(C$1,'2-3 引出列表'!$A$1:$CD$1,0)),""))</f>
        <v/>
      </c>
      <c r="D92" t="str">
        <f>IF(ISBLANK(IFERROR(INDEX('2-3 引出列表'!$A$2:$CE$8700,$A92,MATCH(D$1,'2-3 引出列表'!$A$1:$CD$1,0)),"")),"",IFERROR(INDEX('2-3 引出列表'!$A$2:$CE$8700,$A92,MATCH(D$1,'2-3 引出列表'!$A$1:$CD$1,0)),""))</f>
        <v/>
      </c>
      <c r="E92" t="str">
        <f>IF(ISBLANK(IFERROR(INDEX('2-3 引出列表'!$A$2:$CE$8700,$A92,MATCH(E$1,'2-3 引出列表'!$A$1:$CD$1,0)),"")),"",IFERROR(INDEX('2-3 引出列表'!$A$2:$CE$8700,$A92,MATCH(E$1,'2-3 引出列表'!$A$1:$CD$1,0)),""))</f>
        <v/>
      </c>
      <c r="F92" t="str">
        <f t="shared" si="1"/>
        <v/>
      </c>
      <c r="G92" t="str">
        <f>IF(ISBLANK(IFERROR(INDEX('2-3 引出列表'!$A$2:$CE$8700,$A92,MATCH(G$1,'2-3 引出列表'!$A$1:$CD$1,0)),"")),"",IFERROR(INDEX('2-3 引出列表'!$A$2:$CE$8700,$A92,MATCH(G$1,'2-3 引出列表'!$A$1:$CD$1,0)),""))</f>
        <v/>
      </c>
      <c r="H92" t="str">
        <f>IF(ISBLANK(IFERROR(INDEX('2-3 引出列表'!$A$2:$CE$8700,$A92,MATCH(H$1,'2-3 引出列表'!$A$1:$CD$1,0)),"")),"",IFERROR(INDEX('2-3 引出列表'!$A$2:$CE$8700,$A92,MATCH(H$1,'2-3 引出列表'!$A$1:$CD$1,0)),""))</f>
        <v/>
      </c>
      <c r="I92" t="str">
        <f>IF(ISBLANK(IFERROR(INDEX('2-3 引出列表'!$A$2:$CE$8700,$A92,MATCH(I$1,'2-3 引出列表'!$A$1:$CD$1,0)),"")),"",IFERROR(INDEX('2-3 引出列表'!$A$2:$CE$8700,$A92,MATCH(I$1,'2-3 引出列表'!$A$1:$CD$1,0)),""))</f>
        <v/>
      </c>
    </row>
    <row r="93" customFormat="1" spans="1:9">
      <c r="A93">
        <v>92</v>
      </c>
      <c r="B93" t="str">
        <f>IF(ISBLANK(IFERROR(INDEX('2-3 引出列表'!$A$2:$CE$8700,$A93,MATCH(B$1,'2-3 引出列表'!$A$1:$CD$1,0)),"")),"",IFERROR(INDEX('2-3 引出列表'!$A$2:$CE$8700,$A93,MATCH(B$1,'2-3 引出列表'!$A$1:$CD$1,0)),""))</f>
        <v/>
      </c>
      <c r="C93" t="str">
        <f>IF(ISBLANK(IFERROR(INDEX('2-3 引出列表'!$A$2:$CE$8700,$A93,MATCH(C$1,'2-3 引出列表'!$A$1:$CD$1,0)),"")),"",IFERROR(INDEX('2-3 引出列表'!$A$2:$CE$8700,$A93,MATCH(C$1,'2-3 引出列表'!$A$1:$CD$1,0)),""))</f>
        <v/>
      </c>
      <c r="D93" t="str">
        <f>IF(ISBLANK(IFERROR(INDEX('2-3 引出列表'!$A$2:$CE$8700,$A93,MATCH(D$1,'2-3 引出列表'!$A$1:$CD$1,0)),"")),"",IFERROR(INDEX('2-3 引出列表'!$A$2:$CE$8700,$A93,MATCH(D$1,'2-3 引出列表'!$A$1:$CD$1,0)),""))</f>
        <v/>
      </c>
      <c r="E93" t="str">
        <f>IF(ISBLANK(IFERROR(INDEX('2-3 引出列表'!$A$2:$CE$8700,$A93,MATCH(E$1,'2-3 引出列表'!$A$1:$CD$1,0)),"")),"",IFERROR(INDEX('2-3 引出列表'!$A$2:$CE$8700,$A93,MATCH(E$1,'2-3 引出列表'!$A$1:$CD$1,0)),""))</f>
        <v/>
      </c>
      <c r="F93" t="str">
        <f t="shared" si="1"/>
        <v/>
      </c>
      <c r="G93" t="str">
        <f>IF(ISBLANK(IFERROR(INDEX('2-3 引出列表'!$A$2:$CE$8700,$A93,MATCH(G$1,'2-3 引出列表'!$A$1:$CD$1,0)),"")),"",IFERROR(INDEX('2-3 引出列表'!$A$2:$CE$8700,$A93,MATCH(G$1,'2-3 引出列表'!$A$1:$CD$1,0)),""))</f>
        <v/>
      </c>
      <c r="H93" t="str">
        <f>IF(ISBLANK(IFERROR(INDEX('2-3 引出列表'!$A$2:$CE$8700,$A93,MATCH(H$1,'2-3 引出列表'!$A$1:$CD$1,0)),"")),"",IFERROR(INDEX('2-3 引出列表'!$A$2:$CE$8700,$A93,MATCH(H$1,'2-3 引出列表'!$A$1:$CD$1,0)),""))</f>
        <v/>
      </c>
      <c r="I93" t="str">
        <f>IF(ISBLANK(IFERROR(INDEX('2-3 引出列表'!$A$2:$CE$8700,$A93,MATCH(I$1,'2-3 引出列表'!$A$1:$CD$1,0)),"")),"",IFERROR(INDEX('2-3 引出列表'!$A$2:$CE$8700,$A93,MATCH(I$1,'2-3 引出列表'!$A$1:$CD$1,0)),""))</f>
        <v/>
      </c>
    </row>
    <row r="94" customFormat="1" spans="1:9">
      <c r="A94">
        <v>93</v>
      </c>
      <c r="B94" t="str">
        <f>IF(ISBLANK(IFERROR(INDEX('2-3 引出列表'!$A$2:$CE$8700,$A94,MATCH(B$1,'2-3 引出列表'!$A$1:$CD$1,0)),"")),"",IFERROR(INDEX('2-3 引出列表'!$A$2:$CE$8700,$A94,MATCH(B$1,'2-3 引出列表'!$A$1:$CD$1,0)),""))</f>
        <v/>
      </c>
      <c r="C94" t="str">
        <f>IF(ISBLANK(IFERROR(INDEX('2-3 引出列表'!$A$2:$CE$8700,$A94,MATCH(C$1,'2-3 引出列表'!$A$1:$CD$1,0)),"")),"",IFERROR(INDEX('2-3 引出列表'!$A$2:$CE$8700,$A94,MATCH(C$1,'2-3 引出列表'!$A$1:$CD$1,0)),""))</f>
        <v/>
      </c>
      <c r="D94" t="str">
        <f>IF(ISBLANK(IFERROR(INDEX('2-3 引出列表'!$A$2:$CE$8700,$A94,MATCH(D$1,'2-3 引出列表'!$A$1:$CD$1,0)),"")),"",IFERROR(INDEX('2-3 引出列表'!$A$2:$CE$8700,$A94,MATCH(D$1,'2-3 引出列表'!$A$1:$CD$1,0)),""))</f>
        <v/>
      </c>
      <c r="E94" t="str">
        <f>IF(ISBLANK(IFERROR(INDEX('2-3 引出列表'!$A$2:$CE$8700,$A94,MATCH(E$1,'2-3 引出列表'!$A$1:$CD$1,0)),"")),"",IFERROR(INDEX('2-3 引出列表'!$A$2:$CE$8700,$A94,MATCH(E$1,'2-3 引出列表'!$A$1:$CD$1,0)),""))</f>
        <v/>
      </c>
      <c r="F94" t="str">
        <f t="shared" si="1"/>
        <v/>
      </c>
      <c r="G94" t="str">
        <f>IF(ISBLANK(IFERROR(INDEX('2-3 引出列表'!$A$2:$CE$8700,$A94,MATCH(G$1,'2-3 引出列表'!$A$1:$CD$1,0)),"")),"",IFERROR(INDEX('2-3 引出列表'!$A$2:$CE$8700,$A94,MATCH(G$1,'2-3 引出列表'!$A$1:$CD$1,0)),""))</f>
        <v/>
      </c>
      <c r="H94" t="str">
        <f>IF(ISBLANK(IFERROR(INDEX('2-3 引出列表'!$A$2:$CE$8700,$A94,MATCH(H$1,'2-3 引出列表'!$A$1:$CD$1,0)),"")),"",IFERROR(INDEX('2-3 引出列表'!$A$2:$CE$8700,$A94,MATCH(H$1,'2-3 引出列表'!$A$1:$CD$1,0)),""))</f>
        <v/>
      </c>
      <c r="I94" t="str">
        <f>IF(ISBLANK(IFERROR(INDEX('2-3 引出列表'!$A$2:$CE$8700,$A94,MATCH(I$1,'2-3 引出列表'!$A$1:$CD$1,0)),"")),"",IFERROR(INDEX('2-3 引出列表'!$A$2:$CE$8700,$A94,MATCH(I$1,'2-3 引出列表'!$A$1:$CD$1,0)),""))</f>
        <v/>
      </c>
    </row>
    <row r="95" customFormat="1" spans="1:9">
      <c r="A95">
        <v>94</v>
      </c>
      <c r="B95" t="str">
        <f>IF(ISBLANK(IFERROR(INDEX('2-3 引出列表'!$A$2:$CE$8700,$A95,MATCH(B$1,'2-3 引出列表'!$A$1:$CD$1,0)),"")),"",IFERROR(INDEX('2-3 引出列表'!$A$2:$CE$8700,$A95,MATCH(B$1,'2-3 引出列表'!$A$1:$CD$1,0)),""))</f>
        <v/>
      </c>
      <c r="C95" t="str">
        <f>IF(ISBLANK(IFERROR(INDEX('2-3 引出列表'!$A$2:$CE$8700,$A95,MATCH(C$1,'2-3 引出列表'!$A$1:$CD$1,0)),"")),"",IFERROR(INDEX('2-3 引出列表'!$A$2:$CE$8700,$A95,MATCH(C$1,'2-3 引出列表'!$A$1:$CD$1,0)),""))</f>
        <v/>
      </c>
      <c r="D95" t="str">
        <f>IF(ISBLANK(IFERROR(INDEX('2-3 引出列表'!$A$2:$CE$8700,$A95,MATCH(D$1,'2-3 引出列表'!$A$1:$CD$1,0)),"")),"",IFERROR(INDEX('2-3 引出列表'!$A$2:$CE$8700,$A95,MATCH(D$1,'2-3 引出列表'!$A$1:$CD$1,0)),""))</f>
        <v/>
      </c>
      <c r="E95" t="str">
        <f>IF(ISBLANK(IFERROR(INDEX('2-3 引出列表'!$A$2:$CE$8700,$A95,MATCH(E$1,'2-3 引出列表'!$A$1:$CD$1,0)),"")),"",IFERROR(INDEX('2-3 引出列表'!$A$2:$CE$8700,$A95,MATCH(E$1,'2-3 引出列表'!$A$1:$CD$1,0)),""))</f>
        <v/>
      </c>
      <c r="F95" t="str">
        <f t="shared" si="1"/>
        <v/>
      </c>
      <c r="G95" t="str">
        <f>IF(ISBLANK(IFERROR(INDEX('2-3 引出列表'!$A$2:$CE$8700,$A95,MATCH(G$1,'2-3 引出列表'!$A$1:$CD$1,0)),"")),"",IFERROR(INDEX('2-3 引出列表'!$A$2:$CE$8700,$A95,MATCH(G$1,'2-3 引出列表'!$A$1:$CD$1,0)),""))</f>
        <v/>
      </c>
      <c r="H95" t="str">
        <f>IF(ISBLANK(IFERROR(INDEX('2-3 引出列表'!$A$2:$CE$8700,$A95,MATCH(H$1,'2-3 引出列表'!$A$1:$CD$1,0)),"")),"",IFERROR(INDEX('2-3 引出列表'!$A$2:$CE$8700,$A95,MATCH(H$1,'2-3 引出列表'!$A$1:$CD$1,0)),""))</f>
        <v/>
      </c>
      <c r="I95" t="str">
        <f>IF(ISBLANK(IFERROR(INDEX('2-3 引出列表'!$A$2:$CE$8700,$A95,MATCH(I$1,'2-3 引出列表'!$A$1:$CD$1,0)),"")),"",IFERROR(INDEX('2-3 引出列表'!$A$2:$CE$8700,$A95,MATCH(I$1,'2-3 引出列表'!$A$1:$CD$1,0)),""))</f>
        <v/>
      </c>
    </row>
    <row r="96" customFormat="1" spans="1:9">
      <c r="A96">
        <v>95</v>
      </c>
      <c r="B96" t="str">
        <f>IF(ISBLANK(IFERROR(INDEX('2-3 引出列表'!$A$2:$CE$8700,$A96,MATCH(B$1,'2-3 引出列表'!$A$1:$CD$1,0)),"")),"",IFERROR(INDEX('2-3 引出列表'!$A$2:$CE$8700,$A96,MATCH(B$1,'2-3 引出列表'!$A$1:$CD$1,0)),""))</f>
        <v/>
      </c>
      <c r="C96" t="str">
        <f>IF(ISBLANK(IFERROR(INDEX('2-3 引出列表'!$A$2:$CE$8700,$A96,MATCH(C$1,'2-3 引出列表'!$A$1:$CD$1,0)),"")),"",IFERROR(INDEX('2-3 引出列表'!$A$2:$CE$8700,$A96,MATCH(C$1,'2-3 引出列表'!$A$1:$CD$1,0)),""))</f>
        <v/>
      </c>
      <c r="D96" t="str">
        <f>IF(ISBLANK(IFERROR(INDEX('2-3 引出列表'!$A$2:$CE$8700,$A96,MATCH(D$1,'2-3 引出列表'!$A$1:$CD$1,0)),"")),"",IFERROR(INDEX('2-3 引出列表'!$A$2:$CE$8700,$A96,MATCH(D$1,'2-3 引出列表'!$A$1:$CD$1,0)),""))</f>
        <v/>
      </c>
      <c r="E96" t="str">
        <f>IF(ISBLANK(IFERROR(INDEX('2-3 引出列表'!$A$2:$CE$8700,$A96,MATCH(E$1,'2-3 引出列表'!$A$1:$CD$1,0)),"")),"",IFERROR(INDEX('2-3 引出列表'!$A$2:$CE$8700,$A96,MATCH(E$1,'2-3 引出列表'!$A$1:$CD$1,0)),""))</f>
        <v/>
      </c>
      <c r="F96" t="str">
        <f t="shared" si="1"/>
        <v/>
      </c>
      <c r="G96" t="str">
        <f>IF(ISBLANK(IFERROR(INDEX('2-3 引出列表'!$A$2:$CE$8700,$A96,MATCH(G$1,'2-3 引出列表'!$A$1:$CD$1,0)),"")),"",IFERROR(INDEX('2-3 引出列表'!$A$2:$CE$8700,$A96,MATCH(G$1,'2-3 引出列表'!$A$1:$CD$1,0)),""))</f>
        <v/>
      </c>
      <c r="H96" t="str">
        <f>IF(ISBLANK(IFERROR(INDEX('2-3 引出列表'!$A$2:$CE$8700,$A96,MATCH(H$1,'2-3 引出列表'!$A$1:$CD$1,0)),"")),"",IFERROR(INDEX('2-3 引出列表'!$A$2:$CE$8700,$A96,MATCH(H$1,'2-3 引出列表'!$A$1:$CD$1,0)),""))</f>
        <v/>
      </c>
      <c r="I96" t="str">
        <f>IF(ISBLANK(IFERROR(INDEX('2-3 引出列表'!$A$2:$CE$8700,$A96,MATCH(I$1,'2-3 引出列表'!$A$1:$CD$1,0)),"")),"",IFERROR(INDEX('2-3 引出列表'!$A$2:$CE$8700,$A96,MATCH(I$1,'2-3 引出列表'!$A$1:$CD$1,0)),""))</f>
        <v/>
      </c>
    </row>
    <row r="97" customFormat="1" spans="1:9">
      <c r="A97">
        <v>96</v>
      </c>
      <c r="B97" t="str">
        <f>IF(ISBLANK(IFERROR(INDEX('2-3 引出列表'!$A$2:$CE$8700,$A97,MATCH(B$1,'2-3 引出列表'!$A$1:$CD$1,0)),"")),"",IFERROR(INDEX('2-3 引出列表'!$A$2:$CE$8700,$A97,MATCH(B$1,'2-3 引出列表'!$A$1:$CD$1,0)),""))</f>
        <v/>
      </c>
      <c r="C97" t="str">
        <f>IF(ISBLANK(IFERROR(INDEX('2-3 引出列表'!$A$2:$CE$8700,$A97,MATCH(C$1,'2-3 引出列表'!$A$1:$CD$1,0)),"")),"",IFERROR(INDEX('2-3 引出列表'!$A$2:$CE$8700,$A97,MATCH(C$1,'2-3 引出列表'!$A$1:$CD$1,0)),""))</f>
        <v/>
      </c>
      <c r="D97" t="str">
        <f>IF(ISBLANK(IFERROR(INDEX('2-3 引出列表'!$A$2:$CE$8700,$A97,MATCH(D$1,'2-3 引出列表'!$A$1:$CD$1,0)),"")),"",IFERROR(INDEX('2-3 引出列表'!$A$2:$CE$8700,$A97,MATCH(D$1,'2-3 引出列表'!$A$1:$CD$1,0)),""))</f>
        <v/>
      </c>
      <c r="E97" t="str">
        <f>IF(ISBLANK(IFERROR(INDEX('2-3 引出列表'!$A$2:$CE$8700,$A97,MATCH(E$1,'2-3 引出列表'!$A$1:$CD$1,0)),"")),"",IFERROR(INDEX('2-3 引出列表'!$A$2:$CE$8700,$A97,MATCH(E$1,'2-3 引出列表'!$A$1:$CD$1,0)),""))</f>
        <v/>
      </c>
      <c r="F97" t="str">
        <f t="shared" si="1"/>
        <v/>
      </c>
      <c r="G97" t="str">
        <f>IF(ISBLANK(IFERROR(INDEX('2-3 引出列表'!$A$2:$CE$8700,$A97,MATCH(G$1,'2-3 引出列表'!$A$1:$CD$1,0)),"")),"",IFERROR(INDEX('2-3 引出列表'!$A$2:$CE$8700,$A97,MATCH(G$1,'2-3 引出列表'!$A$1:$CD$1,0)),""))</f>
        <v/>
      </c>
      <c r="H97" t="str">
        <f>IF(ISBLANK(IFERROR(INDEX('2-3 引出列表'!$A$2:$CE$8700,$A97,MATCH(H$1,'2-3 引出列表'!$A$1:$CD$1,0)),"")),"",IFERROR(INDEX('2-3 引出列表'!$A$2:$CE$8700,$A97,MATCH(H$1,'2-3 引出列表'!$A$1:$CD$1,0)),""))</f>
        <v/>
      </c>
      <c r="I97" t="str">
        <f>IF(ISBLANK(IFERROR(INDEX('2-3 引出列表'!$A$2:$CE$8700,$A97,MATCH(I$1,'2-3 引出列表'!$A$1:$CD$1,0)),"")),"",IFERROR(INDEX('2-3 引出列表'!$A$2:$CE$8700,$A97,MATCH(I$1,'2-3 引出列表'!$A$1:$CD$1,0)),""))</f>
        <v/>
      </c>
    </row>
    <row r="98" customFormat="1" spans="1:9">
      <c r="A98">
        <v>97</v>
      </c>
      <c r="B98" t="str">
        <f>IF(ISBLANK(IFERROR(INDEX('2-3 引出列表'!$A$2:$CE$8700,$A98,MATCH(B$1,'2-3 引出列表'!$A$1:$CD$1,0)),"")),"",IFERROR(INDEX('2-3 引出列表'!$A$2:$CE$8700,$A98,MATCH(B$1,'2-3 引出列表'!$A$1:$CD$1,0)),""))</f>
        <v/>
      </c>
      <c r="C98" t="str">
        <f>IF(ISBLANK(IFERROR(INDEX('2-3 引出列表'!$A$2:$CE$8700,$A98,MATCH(C$1,'2-3 引出列表'!$A$1:$CD$1,0)),"")),"",IFERROR(INDEX('2-3 引出列表'!$A$2:$CE$8700,$A98,MATCH(C$1,'2-3 引出列表'!$A$1:$CD$1,0)),""))</f>
        <v/>
      </c>
      <c r="D98" t="str">
        <f>IF(ISBLANK(IFERROR(INDEX('2-3 引出列表'!$A$2:$CE$8700,$A98,MATCH(D$1,'2-3 引出列表'!$A$1:$CD$1,0)),"")),"",IFERROR(INDEX('2-3 引出列表'!$A$2:$CE$8700,$A98,MATCH(D$1,'2-3 引出列表'!$A$1:$CD$1,0)),""))</f>
        <v/>
      </c>
      <c r="E98" t="str">
        <f>IF(ISBLANK(IFERROR(INDEX('2-3 引出列表'!$A$2:$CE$8700,$A98,MATCH(E$1,'2-3 引出列表'!$A$1:$CD$1,0)),"")),"",IFERROR(INDEX('2-3 引出列表'!$A$2:$CE$8700,$A98,MATCH(E$1,'2-3 引出列表'!$A$1:$CD$1,0)),""))</f>
        <v/>
      </c>
      <c r="F98" t="str">
        <f t="shared" si="1"/>
        <v/>
      </c>
      <c r="G98" t="str">
        <f>IF(ISBLANK(IFERROR(INDEX('2-3 引出列表'!$A$2:$CE$8700,$A98,MATCH(G$1,'2-3 引出列表'!$A$1:$CD$1,0)),"")),"",IFERROR(INDEX('2-3 引出列表'!$A$2:$CE$8700,$A98,MATCH(G$1,'2-3 引出列表'!$A$1:$CD$1,0)),""))</f>
        <v/>
      </c>
      <c r="H98" t="str">
        <f>IF(ISBLANK(IFERROR(INDEX('2-3 引出列表'!$A$2:$CE$8700,$A98,MATCH(H$1,'2-3 引出列表'!$A$1:$CD$1,0)),"")),"",IFERROR(INDEX('2-3 引出列表'!$A$2:$CE$8700,$A98,MATCH(H$1,'2-3 引出列表'!$A$1:$CD$1,0)),""))</f>
        <v/>
      </c>
      <c r="I98" t="str">
        <f>IF(ISBLANK(IFERROR(INDEX('2-3 引出列表'!$A$2:$CE$8700,$A98,MATCH(I$1,'2-3 引出列表'!$A$1:$CD$1,0)),"")),"",IFERROR(INDEX('2-3 引出列表'!$A$2:$CE$8700,$A98,MATCH(I$1,'2-3 引出列表'!$A$1:$CD$1,0)),""))</f>
        <v/>
      </c>
    </row>
    <row r="99" customFormat="1" spans="1:9">
      <c r="A99">
        <v>98</v>
      </c>
      <c r="B99" t="str">
        <f>IF(ISBLANK(IFERROR(INDEX('2-3 引出列表'!$A$2:$CE$8700,$A99,MATCH(B$1,'2-3 引出列表'!$A$1:$CD$1,0)),"")),"",IFERROR(INDEX('2-3 引出列表'!$A$2:$CE$8700,$A99,MATCH(B$1,'2-3 引出列表'!$A$1:$CD$1,0)),""))</f>
        <v/>
      </c>
      <c r="C99" t="str">
        <f>IF(ISBLANK(IFERROR(INDEX('2-3 引出列表'!$A$2:$CE$8700,$A99,MATCH(C$1,'2-3 引出列表'!$A$1:$CD$1,0)),"")),"",IFERROR(INDEX('2-3 引出列表'!$A$2:$CE$8700,$A99,MATCH(C$1,'2-3 引出列表'!$A$1:$CD$1,0)),""))</f>
        <v/>
      </c>
      <c r="D99" t="str">
        <f>IF(ISBLANK(IFERROR(INDEX('2-3 引出列表'!$A$2:$CE$8700,$A99,MATCH(D$1,'2-3 引出列表'!$A$1:$CD$1,0)),"")),"",IFERROR(INDEX('2-3 引出列表'!$A$2:$CE$8700,$A99,MATCH(D$1,'2-3 引出列表'!$A$1:$CD$1,0)),""))</f>
        <v/>
      </c>
      <c r="E99" t="str">
        <f>IF(ISBLANK(IFERROR(INDEX('2-3 引出列表'!$A$2:$CE$8700,$A99,MATCH(E$1,'2-3 引出列表'!$A$1:$CD$1,0)),"")),"",IFERROR(INDEX('2-3 引出列表'!$A$2:$CE$8700,$A99,MATCH(E$1,'2-3 引出列表'!$A$1:$CD$1,0)),""))</f>
        <v/>
      </c>
      <c r="F99" t="str">
        <f t="shared" si="1"/>
        <v/>
      </c>
      <c r="G99" t="str">
        <f>IF(ISBLANK(IFERROR(INDEX('2-3 引出列表'!$A$2:$CE$8700,$A99,MATCH(G$1,'2-3 引出列表'!$A$1:$CD$1,0)),"")),"",IFERROR(INDEX('2-3 引出列表'!$A$2:$CE$8700,$A99,MATCH(G$1,'2-3 引出列表'!$A$1:$CD$1,0)),""))</f>
        <v/>
      </c>
      <c r="H99" t="str">
        <f>IF(ISBLANK(IFERROR(INDEX('2-3 引出列表'!$A$2:$CE$8700,$A99,MATCH(H$1,'2-3 引出列表'!$A$1:$CD$1,0)),"")),"",IFERROR(INDEX('2-3 引出列表'!$A$2:$CE$8700,$A99,MATCH(H$1,'2-3 引出列表'!$A$1:$CD$1,0)),""))</f>
        <v/>
      </c>
      <c r="I99" t="str">
        <f>IF(ISBLANK(IFERROR(INDEX('2-3 引出列表'!$A$2:$CE$8700,$A99,MATCH(I$1,'2-3 引出列表'!$A$1:$CD$1,0)),"")),"",IFERROR(INDEX('2-3 引出列表'!$A$2:$CE$8700,$A99,MATCH(I$1,'2-3 引出列表'!$A$1:$CD$1,0)),""))</f>
        <v/>
      </c>
    </row>
    <row r="100" customFormat="1" spans="1:9">
      <c r="A100">
        <v>99</v>
      </c>
      <c r="B100" t="str">
        <f>IF(ISBLANK(IFERROR(INDEX('2-3 引出列表'!$A$2:$CE$8700,$A100,MATCH(B$1,'2-3 引出列表'!$A$1:$CD$1,0)),"")),"",IFERROR(INDEX('2-3 引出列表'!$A$2:$CE$8700,$A100,MATCH(B$1,'2-3 引出列表'!$A$1:$CD$1,0)),""))</f>
        <v/>
      </c>
      <c r="C100" t="str">
        <f>IF(ISBLANK(IFERROR(INDEX('2-3 引出列表'!$A$2:$CE$8700,$A100,MATCH(C$1,'2-3 引出列表'!$A$1:$CD$1,0)),"")),"",IFERROR(INDEX('2-3 引出列表'!$A$2:$CE$8700,$A100,MATCH(C$1,'2-3 引出列表'!$A$1:$CD$1,0)),""))</f>
        <v/>
      </c>
      <c r="D100" t="str">
        <f>IF(ISBLANK(IFERROR(INDEX('2-3 引出列表'!$A$2:$CE$8700,$A100,MATCH(D$1,'2-3 引出列表'!$A$1:$CD$1,0)),"")),"",IFERROR(INDEX('2-3 引出列表'!$A$2:$CE$8700,$A100,MATCH(D$1,'2-3 引出列表'!$A$1:$CD$1,0)),""))</f>
        <v/>
      </c>
      <c r="E100" t="str">
        <f>IF(ISBLANK(IFERROR(INDEX('2-3 引出列表'!$A$2:$CE$8700,$A100,MATCH(E$1,'2-3 引出列表'!$A$1:$CD$1,0)),"")),"",IFERROR(INDEX('2-3 引出列表'!$A$2:$CE$8700,$A100,MATCH(E$1,'2-3 引出列表'!$A$1:$CD$1,0)),""))</f>
        <v/>
      </c>
      <c r="F100" t="str">
        <f t="shared" si="1"/>
        <v/>
      </c>
      <c r="G100" t="str">
        <f>IF(ISBLANK(IFERROR(INDEX('2-3 引出列表'!$A$2:$CE$8700,$A100,MATCH(G$1,'2-3 引出列表'!$A$1:$CD$1,0)),"")),"",IFERROR(INDEX('2-3 引出列表'!$A$2:$CE$8700,$A100,MATCH(G$1,'2-3 引出列表'!$A$1:$CD$1,0)),""))</f>
        <v/>
      </c>
      <c r="H100" t="str">
        <f>IF(ISBLANK(IFERROR(INDEX('2-3 引出列表'!$A$2:$CE$8700,$A100,MATCH(H$1,'2-3 引出列表'!$A$1:$CD$1,0)),"")),"",IFERROR(INDEX('2-3 引出列表'!$A$2:$CE$8700,$A100,MATCH(H$1,'2-3 引出列表'!$A$1:$CD$1,0)),""))</f>
        <v/>
      </c>
      <c r="I100" t="str">
        <f>IF(ISBLANK(IFERROR(INDEX('2-3 引出列表'!$A$2:$CE$8700,$A100,MATCH(I$1,'2-3 引出列表'!$A$1:$CD$1,0)),"")),"",IFERROR(INDEX('2-3 引出列表'!$A$2:$CE$8700,$A100,MATCH(I$1,'2-3 引出列表'!$A$1:$CD$1,0)),""))</f>
        <v/>
      </c>
    </row>
    <row r="101" customFormat="1" spans="1:9">
      <c r="A101">
        <v>100</v>
      </c>
      <c r="B101" t="str">
        <f>IF(ISBLANK(IFERROR(INDEX('2-3 引出列表'!$A$2:$CE$8700,$A101,MATCH(B$1,'2-3 引出列表'!$A$1:$CD$1,0)),"")),"",IFERROR(INDEX('2-3 引出列表'!$A$2:$CE$8700,$A101,MATCH(B$1,'2-3 引出列表'!$A$1:$CD$1,0)),""))</f>
        <v/>
      </c>
      <c r="C101" t="str">
        <f>IF(ISBLANK(IFERROR(INDEX('2-3 引出列表'!$A$2:$CE$8700,$A101,MATCH(C$1,'2-3 引出列表'!$A$1:$CD$1,0)),"")),"",IFERROR(INDEX('2-3 引出列表'!$A$2:$CE$8700,$A101,MATCH(C$1,'2-3 引出列表'!$A$1:$CD$1,0)),""))</f>
        <v/>
      </c>
      <c r="D101" t="str">
        <f>IF(ISBLANK(IFERROR(INDEX('2-3 引出列表'!$A$2:$CE$8700,$A101,MATCH(D$1,'2-3 引出列表'!$A$1:$CD$1,0)),"")),"",IFERROR(INDEX('2-3 引出列表'!$A$2:$CE$8700,$A101,MATCH(D$1,'2-3 引出列表'!$A$1:$CD$1,0)),""))</f>
        <v/>
      </c>
      <c r="E101" t="str">
        <f>IF(ISBLANK(IFERROR(INDEX('2-3 引出列表'!$A$2:$CE$8700,$A101,MATCH(E$1,'2-3 引出列表'!$A$1:$CD$1,0)),"")),"",IFERROR(INDEX('2-3 引出列表'!$A$2:$CE$8700,$A101,MATCH(E$1,'2-3 引出列表'!$A$1:$CD$1,0)),""))</f>
        <v/>
      </c>
      <c r="F101" t="str">
        <f t="shared" si="1"/>
        <v/>
      </c>
      <c r="G101" t="str">
        <f>IF(ISBLANK(IFERROR(INDEX('2-3 引出列表'!$A$2:$CE$8700,$A101,MATCH(G$1,'2-3 引出列表'!$A$1:$CD$1,0)),"")),"",IFERROR(INDEX('2-3 引出列表'!$A$2:$CE$8700,$A101,MATCH(G$1,'2-3 引出列表'!$A$1:$CD$1,0)),""))</f>
        <v/>
      </c>
      <c r="H101" t="str">
        <f>IF(ISBLANK(IFERROR(INDEX('2-3 引出列表'!$A$2:$CE$8700,$A101,MATCH(H$1,'2-3 引出列表'!$A$1:$CD$1,0)),"")),"",IFERROR(INDEX('2-3 引出列表'!$A$2:$CE$8700,$A101,MATCH(H$1,'2-3 引出列表'!$A$1:$CD$1,0)),""))</f>
        <v/>
      </c>
      <c r="I101" t="str">
        <f>IF(ISBLANK(IFERROR(INDEX('2-3 引出列表'!$A$2:$CE$8700,$A101,MATCH(I$1,'2-3 引出列表'!$A$1:$CD$1,0)),"")),"",IFERROR(INDEX('2-3 引出列表'!$A$2:$CE$8700,$A101,MATCH(I$1,'2-3 引出列表'!$A$1:$CD$1,0)),""))</f>
        <v/>
      </c>
    </row>
    <row r="102" customFormat="1" spans="1:9">
      <c r="A102">
        <v>101</v>
      </c>
      <c r="B102" t="str">
        <f>IF(ISBLANK(IFERROR(INDEX('2-3 引出列表'!$A$2:$CE$8700,$A102,MATCH(B$1,'2-3 引出列表'!$A$1:$CD$1,0)),"")),"",IFERROR(INDEX('2-3 引出列表'!$A$2:$CE$8700,$A102,MATCH(B$1,'2-3 引出列表'!$A$1:$CD$1,0)),""))</f>
        <v/>
      </c>
      <c r="C102" t="str">
        <f>IF(ISBLANK(IFERROR(INDEX('2-3 引出列表'!$A$2:$CE$8700,$A102,MATCH(C$1,'2-3 引出列表'!$A$1:$CD$1,0)),"")),"",IFERROR(INDEX('2-3 引出列表'!$A$2:$CE$8700,$A102,MATCH(C$1,'2-3 引出列表'!$A$1:$CD$1,0)),""))</f>
        <v/>
      </c>
      <c r="D102" t="str">
        <f>IF(ISBLANK(IFERROR(INDEX('2-3 引出列表'!$A$2:$CE$8700,$A102,MATCH(D$1,'2-3 引出列表'!$A$1:$CD$1,0)),"")),"",IFERROR(INDEX('2-3 引出列表'!$A$2:$CE$8700,$A102,MATCH(D$1,'2-3 引出列表'!$A$1:$CD$1,0)),""))</f>
        <v/>
      </c>
      <c r="E102" t="str">
        <f>IF(ISBLANK(IFERROR(INDEX('2-3 引出列表'!$A$2:$CE$8700,$A102,MATCH(E$1,'2-3 引出列表'!$A$1:$CD$1,0)),"")),"",IFERROR(INDEX('2-3 引出列表'!$A$2:$CE$8700,$A102,MATCH(E$1,'2-3 引出列表'!$A$1:$CD$1,0)),""))</f>
        <v/>
      </c>
      <c r="F102" t="str">
        <f t="shared" si="1"/>
        <v/>
      </c>
      <c r="G102" t="str">
        <f>IF(ISBLANK(IFERROR(INDEX('2-3 引出列表'!$A$2:$CE$8700,$A102,MATCH(G$1,'2-3 引出列表'!$A$1:$CD$1,0)),"")),"",IFERROR(INDEX('2-3 引出列表'!$A$2:$CE$8700,$A102,MATCH(G$1,'2-3 引出列表'!$A$1:$CD$1,0)),""))</f>
        <v/>
      </c>
      <c r="H102" t="str">
        <f>IF(ISBLANK(IFERROR(INDEX('2-3 引出列表'!$A$2:$CE$8700,$A102,MATCH(H$1,'2-3 引出列表'!$A$1:$CD$1,0)),"")),"",IFERROR(INDEX('2-3 引出列表'!$A$2:$CE$8700,$A102,MATCH(H$1,'2-3 引出列表'!$A$1:$CD$1,0)),""))</f>
        <v/>
      </c>
      <c r="I102" t="str">
        <f>IF(ISBLANK(IFERROR(INDEX('2-3 引出列表'!$A$2:$CE$8700,$A102,MATCH(I$1,'2-3 引出列表'!$A$1:$CD$1,0)),"")),"",IFERROR(INDEX('2-3 引出列表'!$A$2:$CE$8700,$A102,MATCH(I$1,'2-3 引出列表'!$A$1:$CD$1,0)),""))</f>
        <v/>
      </c>
    </row>
    <row r="103" customFormat="1" spans="1:9">
      <c r="A103">
        <v>102</v>
      </c>
      <c r="B103" t="str">
        <f>IF(ISBLANK(IFERROR(INDEX('2-3 引出列表'!$A$2:$CE$8700,$A103,MATCH(B$1,'2-3 引出列表'!$A$1:$CD$1,0)),"")),"",IFERROR(INDEX('2-3 引出列表'!$A$2:$CE$8700,$A103,MATCH(B$1,'2-3 引出列表'!$A$1:$CD$1,0)),""))</f>
        <v/>
      </c>
      <c r="C103" t="str">
        <f>IF(ISBLANK(IFERROR(INDEX('2-3 引出列表'!$A$2:$CE$8700,$A103,MATCH(C$1,'2-3 引出列表'!$A$1:$CD$1,0)),"")),"",IFERROR(INDEX('2-3 引出列表'!$A$2:$CE$8700,$A103,MATCH(C$1,'2-3 引出列表'!$A$1:$CD$1,0)),""))</f>
        <v/>
      </c>
      <c r="D103" t="str">
        <f>IF(ISBLANK(IFERROR(INDEX('2-3 引出列表'!$A$2:$CE$8700,$A103,MATCH(D$1,'2-3 引出列表'!$A$1:$CD$1,0)),"")),"",IFERROR(INDEX('2-3 引出列表'!$A$2:$CE$8700,$A103,MATCH(D$1,'2-3 引出列表'!$A$1:$CD$1,0)),""))</f>
        <v/>
      </c>
      <c r="E103" t="str">
        <f>IF(ISBLANK(IFERROR(INDEX('2-3 引出列表'!$A$2:$CE$8700,$A103,MATCH(E$1,'2-3 引出列表'!$A$1:$CD$1,0)),"")),"",IFERROR(INDEX('2-3 引出列表'!$A$2:$CE$8700,$A103,MATCH(E$1,'2-3 引出列表'!$A$1:$CD$1,0)),""))</f>
        <v/>
      </c>
      <c r="F103" t="str">
        <f t="shared" si="1"/>
        <v/>
      </c>
      <c r="G103" t="str">
        <f>IF(ISBLANK(IFERROR(INDEX('2-3 引出列表'!$A$2:$CE$8700,$A103,MATCH(G$1,'2-3 引出列表'!$A$1:$CD$1,0)),"")),"",IFERROR(INDEX('2-3 引出列表'!$A$2:$CE$8700,$A103,MATCH(G$1,'2-3 引出列表'!$A$1:$CD$1,0)),""))</f>
        <v/>
      </c>
      <c r="H103" t="str">
        <f>IF(ISBLANK(IFERROR(INDEX('2-3 引出列表'!$A$2:$CE$8700,$A103,MATCH(H$1,'2-3 引出列表'!$A$1:$CD$1,0)),"")),"",IFERROR(INDEX('2-3 引出列表'!$A$2:$CE$8700,$A103,MATCH(H$1,'2-3 引出列表'!$A$1:$CD$1,0)),""))</f>
        <v/>
      </c>
      <c r="I103" t="str">
        <f>IF(ISBLANK(IFERROR(INDEX('2-3 引出列表'!$A$2:$CE$8700,$A103,MATCH(I$1,'2-3 引出列表'!$A$1:$CD$1,0)),"")),"",IFERROR(INDEX('2-3 引出列表'!$A$2:$CE$8700,$A103,MATCH(I$1,'2-3 引出列表'!$A$1:$CD$1,0)),""))</f>
        <v/>
      </c>
    </row>
    <row r="104" customFormat="1" spans="1:9">
      <c r="A104">
        <v>103</v>
      </c>
      <c r="B104" t="str">
        <f>IF(ISBLANK(IFERROR(INDEX('2-3 引出列表'!$A$2:$CE$8700,$A104,MATCH(B$1,'2-3 引出列表'!$A$1:$CD$1,0)),"")),"",IFERROR(INDEX('2-3 引出列表'!$A$2:$CE$8700,$A104,MATCH(B$1,'2-3 引出列表'!$A$1:$CD$1,0)),""))</f>
        <v/>
      </c>
      <c r="C104" t="str">
        <f>IF(ISBLANK(IFERROR(INDEX('2-3 引出列表'!$A$2:$CE$8700,$A104,MATCH(C$1,'2-3 引出列表'!$A$1:$CD$1,0)),"")),"",IFERROR(INDEX('2-3 引出列表'!$A$2:$CE$8700,$A104,MATCH(C$1,'2-3 引出列表'!$A$1:$CD$1,0)),""))</f>
        <v/>
      </c>
      <c r="D104" t="str">
        <f>IF(ISBLANK(IFERROR(INDEX('2-3 引出列表'!$A$2:$CE$8700,$A104,MATCH(D$1,'2-3 引出列表'!$A$1:$CD$1,0)),"")),"",IFERROR(INDEX('2-3 引出列表'!$A$2:$CE$8700,$A104,MATCH(D$1,'2-3 引出列表'!$A$1:$CD$1,0)),""))</f>
        <v/>
      </c>
      <c r="E104" t="str">
        <f>IF(ISBLANK(IFERROR(INDEX('2-3 引出列表'!$A$2:$CE$8700,$A104,MATCH(E$1,'2-3 引出列表'!$A$1:$CD$1,0)),"")),"",IFERROR(INDEX('2-3 引出列表'!$A$2:$CE$8700,$A104,MATCH(E$1,'2-3 引出列表'!$A$1:$CD$1,0)),""))</f>
        <v/>
      </c>
      <c r="F104" t="str">
        <f t="shared" si="1"/>
        <v/>
      </c>
      <c r="G104" t="str">
        <f>IF(ISBLANK(IFERROR(INDEX('2-3 引出列表'!$A$2:$CE$8700,$A104,MATCH(G$1,'2-3 引出列表'!$A$1:$CD$1,0)),"")),"",IFERROR(INDEX('2-3 引出列表'!$A$2:$CE$8700,$A104,MATCH(G$1,'2-3 引出列表'!$A$1:$CD$1,0)),""))</f>
        <v/>
      </c>
      <c r="H104" t="str">
        <f>IF(ISBLANK(IFERROR(INDEX('2-3 引出列表'!$A$2:$CE$8700,$A104,MATCH(H$1,'2-3 引出列表'!$A$1:$CD$1,0)),"")),"",IFERROR(INDEX('2-3 引出列表'!$A$2:$CE$8700,$A104,MATCH(H$1,'2-3 引出列表'!$A$1:$CD$1,0)),""))</f>
        <v/>
      </c>
      <c r="I104" t="str">
        <f>IF(ISBLANK(IFERROR(INDEX('2-3 引出列表'!$A$2:$CE$8700,$A104,MATCH(I$1,'2-3 引出列表'!$A$1:$CD$1,0)),"")),"",IFERROR(INDEX('2-3 引出列表'!$A$2:$CE$8700,$A104,MATCH(I$1,'2-3 引出列表'!$A$1:$CD$1,0)),""))</f>
        <v/>
      </c>
    </row>
    <row r="105" customFormat="1" spans="1:9">
      <c r="A105">
        <v>104</v>
      </c>
      <c r="B105" t="str">
        <f>IF(ISBLANK(IFERROR(INDEX('2-3 引出列表'!$A$2:$CE$8700,$A105,MATCH(B$1,'2-3 引出列表'!$A$1:$CD$1,0)),"")),"",IFERROR(INDEX('2-3 引出列表'!$A$2:$CE$8700,$A105,MATCH(B$1,'2-3 引出列表'!$A$1:$CD$1,0)),""))</f>
        <v/>
      </c>
      <c r="C105" t="str">
        <f>IF(ISBLANK(IFERROR(INDEX('2-3 引出列表'!$A$2:$CE$8700,$A105,MATCH(C$1,'2-3 引出列表'!$A$1:$CD$1,0)),"")),"",IFERROR(INDEX('2-3 引出列表'!$A$2:$CE$8700,$A105,MATCH(C$1,'2-3 引出列表'!$A$1:$CD$1,0)),""))</f>
        <v/>
      </c>
      <c r="D105" t="str">
        <f>IF(ISBLANK(IFERROR(INDEX('2-3 引出列表'!$A$2:$CE$8700,$A105,MATCH(D$1,'2-3 引出列表'!$A$1:$CD$1,0)),"")),"",IFERROR(INDEX('2-3 引出列表'!$A$2:$CE$8700,$A105,MATCH(D$1,'2-3 引出列表'!$A$1:$CD$1,0)),""))</f>
        <v/>
      </c>
      <c r="E105" t="str">
        <f>IF(ISBLANK(IFERROR(INDEX('2-3 引出列表'!$A$2:$CE$8700,$A105,MATCH(E$1,'2-3 引出列表'!$A$1:$CD$1,0)),"")),"",IFERROR(INDEX('2-3 引出列表'!$A$2:$CE$8700,$A105,MATCH(E$1,'2-3 引出列表'!$A$1:$CD$1,0)),""))</f>
        <v/>
      </c>
      <c r="F105" t="str">
        <f t="shared" si="1"/>
        <v/>
      </c>
      <c r="G105" t="str">
        <f>IF(ISBLANK(IFERROR(INDEX('2-3 引出列表'!$A$2:$CE$8700,$A105,MATCH(G$1,'2-3 引出列表'!$A$1:$CD$1,0)),"")),"",IFERROR(INDEX('2-3 引出列表'!$A$2:$CE$8700,$A105,MATCH(G$1,'2-3 引出列表'!$A$1:$CD$1,0)),""))</f>
        <v/>
      </c>
      <c r="H105" t="str">
        <f>IF(ISBLANK(IFERROR(INDEX('2-3 引出列表'!$A$2:$CE$8700,$A105,MATCH(H$1,'2-3 引出列表'!$A$1:$CD$1,0)),"")),"",IFERROR(INDEX('2-3 引出列表'!$A$2:$CE$8700,$A105,MATCH(H$1,'2-3 引出列表'!$A$1:$CD$1,0)),""))</f>
        <v/>
      </c>
      <c r="I105" t="str">
        <f>IF(ISBLANK(IFERROR(INDEX('2-3 引出列表'!$A$2:$CE$8700,$A105,MATCH(I$1,'2-3 引出列表'!$A$1:$CD$1,0)),"")),"",IFERROR(INDEX('2-3 引出列表'!$A$2:$CE$8700,$A105,MATCH(I$1,'2-3 引出列表'!$A$1:$CD$1,0)),""))</f>
        <v/>
      </c>
    </row>
    <row r="106" customFormat="1" spans="1:9">
      <c r="A106">
        <v>105</v>
      </c>
      <c r="B106" t="str">
        <f>IF(ISBLANK(IFERROR(INDEX('2-3 引出列表'!$A$2:$CE$8700,$A106,MATCH(B$1,'2-3 引出列表'!$A$1:$CD$1,0)),"")),"",IFERROR(INDEX('2-3 引出列表'!$A$2:$CE$8700,$A106,MATCH(B$1,'2-3 引出列表'!$A$1:$CD$1,0)),""))</f>
        <v/>
      </c>
      <c r="C106" t="str">
        <f>IF(ISBLANK(IFERROR(INDEX('2-3 引出列表'!$A$2:$CE$8700,$A106,MATCH(C$1,'2-3 引出列表'!$A$1:$CD$1,0)),"")),"",IFERROR(INDEX('2-3 引出列表'!$A$2:$CE$8700,$A106,MATCH(C$1,'2-3 引出列表'!$A$1:$CD$1,0)),""))</f>
        <v/>
      </c>
      <c r="D106" t="str">
        <f>IF(ISBLANK(IFERROR(INDEX('2-3 引出列表'!$A$2:$CE$8700,$A106,MATCH(D$1,'2-3 引出列表'!$A$1:$CD$1,0)),"")),"",IFERROR(INDEX('2-3 引出列表'!$A$2:$CE$8700,$A106,MATCH(D$1,'2-3 引出列表'!$A$1:$CD$1,0)),""))</f>
        <v/>
      </c>
      <c r="E106" t="str">
        <f>IF(ISBLANK(IFERROR(INDEX('2-3 引出列表'!$A$2:$CE$8700,$A106,MATCH(E$1,'2-3 引出列表'!$A$1:$CD$1,0)),"")),"",IFERROR(INDEX('2-3 引出列表'!$A$2:$CE$8700,$A106,MATCH(E$1,'2-3 引出列表'!$A$1:$CD$1,0)),""))</f>
        <v/>
      </c>
      <c r="F106" t="str">
        <f t="shared" si="1"/>
        <v/>
      </c>
      <c r="G106" t="str">
        <f>IF(ISBLANK(IFERROR(INDEX('2-3 引出列表'!$A$2:$CE$8700,$A106,MATCH(G$1,'2-3 引出列表'!$A$1:$CD$1,0)),"")),"",IFERROR(INDEX('2-3 引出列表'!$A$2:$CE$8700,$A106,MATCH(G$1,'2-3 引出列表'!$A$1:$CD$1,0)),""))</f>
        <v/>
      </c>
      <c r="H106" t="str">
        <f>IF(ISBLANK(IFERROR(INDEX('2-3 引出列表'!$A$2:$CE$8700,$A106,MATCH(H$1,'2-3 引出列表'!$A$1:$CD$1,0)),"")),"",IFERROR(INDEX('2-3 引出列表'!$A$2:$CE$8700,$A106,MATCH(H$1,'2-3 引出列表'!$A$1:$CD$1,0)),""))</f>
        <v/>
      </c>
      <c r="I106" t="str">
        <f>IF(ISBLANK(IFERROR(INDEX('2-3 引出列表'!$A$2:$CE$8700,$A106,MATCH(I$1,'2-3 引出列表'!$A$1:$CD$1,0)),"")),"",IFERROR(INDEX('2-3 引出列表'!$A$2:$CE$8700,$A106,MATCH(I$1,'2-3 引出列表'!$A$1:$CD$1,0)),""))</f>
        <v/>
      </c>
    </row>
    <row r="107" customFormat="1" spans="1:9">
      <c r="A107">
        <v>106</v>
      </c>
      <c r="B107" t="str">
        <f>IF(ISBLANK(IFERROR(INDEX('2-3 引出列表'!$A$2:$CE$8700,$A107,MATCH(B$1,'2-3 引出列表'!$A$1:$CD$1,0)),"")),"",IFERROR(INDEX('2-3 引出列表'!$A$2:$CE$8700,$A107,MATCH(B$1,'2-3 引出列表'!$A$1:$CD$1,0)),""))</f>
        <v/>
      </c>
      <c r="C107" t="str">
        <f>IF(ISBLANK(IFERROR(INDEX('2-3 引出列表'!$A$2:$CE$8700,$A107,MATCH(C$1,'2-3 引出列表'!$A$1:$CD$1,0)),"")),"",IFERROR(INDEX('2-3 引出列表'!$A$2:$CE$8700,$A107,MATCH(C$1,'2-3 引出列表'!$A$1:$CD$1,0)),""))</f>
        <v/>
      </c>
      <c r="D107" t="str">
        <f>IF(ISBLANK(IFERROR(INDEX('2-3 引出列表'!$A$2:$CE$8700,$A107,MATCH(D$1,'2-3 引出列表'!$A$1:$CD$1,0)),"")),"",IFERROR(INDEX('2-3 引出列表'!$A$2:$CE$8700,$A107,MATCH(D$1,'2-3 引出列表'!$A$1:$CD$1,0)),""))</f>
        <v/>
      </c>
      <c r="E107" t="str">
        <f>IF(ISBLANK(IFERROR(INDEX('2-3 引出列表'!$A$2:$CE$8700,$A107,MATCH(E$1,'2-3 引出列表'!$A$1:$CD$1,0)),"")),"",IFERROR(INDEX('2-3 引出列表'!$A$2:$CE$8700,$A107,MATCH(E$1,'2-3 引出列表'!$A$1:$CD$1,0)),""))</f>
        <v/>
      </c>
      <c r="F107" t="str">
        <f t="shared" si="1"/>
        <v/>
      </c>
      <c r="G107" t="str">
        <f>IF(ISBLANK(IFERROR(INDEX('2-3 引出列表'!$A$2:$CE$8700,$A107,MATCH(G$1,'2-3 引出列表'!$A$1:$CD$1,0)),"")),"",IFERROR(INDEX('2-3 引出列表'!$A$2:$CE$8700,$A107,MATCH(G$1,'2-3 引出列表'!$A$1:$CD$1,0)),""))</f>
        <v/>
      </c>
      <c r="H107" t="str">
        <f>IF(ISBLANK(IFERROR(INDEX('2-3 引出列表'!$A$2:$CE$8700,$A107,MATCH(H$1,'2-3 引出列表'!$A$1:$CD$1,0)),"")),"",IFERROR(INDEX('2-3 引出列表'!$A$2:$CE$8700,$A107,MATCH(H$1,'2-3 引出列表'!$A$1:$CD$1,0)),""))</f>
        <v/>
      </c>
      <c r="I107" t="str">
        <f>IF(ISBLANK(IFERROR(INDEX('2-3 引出列表'!$A$2:$CE$8700,$A107,MATCH(I$1,'2-3 引出列表'!$A$1:$CD$1,0)),"")),"",IFERROR(INDEX('2-3 引出列表'!$A$2:$CE$8700,$A107,MATCH(I$1,'2-3 引出列表'!$A$1:$CD$1,0)),""))</f>
        <v/>
      </c>
    </row>
    <row r="108" customFormat="1" spans="1:9">
      <c r="A108">
        <v>107</v>
      </c>
      <c r="B108" t="str">
        <f>IF(ISBLANK(IFERROR(INDEX('2-3 引出列表'!$A$2:$CE$8700,$A108,MATCH(B$1,'2-3 引出列表'!$A$1:$CD$1,0)),"")),"",IFERROR(INDEX('2-3 引出列表'!$A$2:$CE$8700,$A108,MATCH(B$1,'2-3 引出列表'!$A$1:$CD$1,0)),""))</f>
        <v/>
      </c>
      <c r="C108" t="str">
        <f>IF(ISBLANK(IFERROR(INDEX('2-3 引出列表'!$A$2:$CE$8700,$A108,MATCH(C$1,'2-3 引出列表'!$A$1:$CD$1,0)),"")),"",IFERROR(INDEX('2-3 引出列表'!$A$2:$CE$8700,$A108,MATCH(C$1,'2-3 引出列表'!$A$1:$CD$1,0)),""))</f>
        <v/>
      </c>
      <c r="D108" t="str">
        <f>IF(ISBLANK(IFERROR(INDEX('2-3 引出列表'!$A$2:$CE$8700,$A108,MATCH(D$1,'2-3 引出列表'!$A$1:$CD$1,0)),"")),"",IFERROR(INDEX('2-3 引出列表'!$A$2:$CE$8700,$A108,MATCH(D$1,'2-3 引出列表'!$A$1:$CD$1,0)),""))</f>
        <v/>
      </c>
      <c r="E108" t="str">
        <f>IF(ISBLANK(IFERROR(INDEX('2-3 引出列表'!$A$2:$CE$8700,$A108,MATCH(E$1,'2-3 引出列表'!$A$1:$CD$1,0)),"")),"",IFERROR(INDEX('2-3 引出列表'!$A$2:$CE$8700,$A108,MATCH(E$1,'2-3 引出列表'!$A$1:$CD$1,0)),""))</f>
        <v/>
      </c>
      <c r="F108" t="str">
        <f t="shared" si="1"/>
        <v/>
      </c>
      <c r="G108" t="str">
        <f>IF(ISBLANK(IFERROR(INDEX('2-3 引出列表'!$A$2:$CE$8700,$A108,MATCH(G$1,'2-3 引出列表'!$A$1:$CD$1,0)),"")),"",IFERROR(INDEX('2-3 引出列表'!$A$2:$CE$8700,$A108,MATCH(G$1,'2-3 引出列表'!$A$1:$CD$1,0)),""))</f>
        <v/>
      </c>
      <c r="H108" t="str">
        <f>IF(ISBLANK(IFERROR(INDEX('2-3 引出列表'!$A$2:$CE$8700,$A108,MATCH(H$1,'2-3 引出列表'!$A$1:$CD$1,0)),"")),"",IFERROR(INDEX('2-3 引出列表'!$A$2:$CE$8700,$A108,MATCH(H$1,'2-3 引出列表'!$A$1:$CD$1,0)),""))</f>
        <v/>
      </c>
      <c r="I108" t="str">
        <f>IF(ISBLANK(IFERROR(INDEX('2-3 引出列表'!$A$2:$CE$8700,$A108,MATCH(I$1,'2-3 引出列表'!$A$1:$CD$1,0)),"")),"",IFERROR(INDEX('2-3 引出列表'!$A$2:$CE$8700,$A108,MATCH(I$1,'2-3 引出列表'!$A$1:$CD$1,0)),""))</f>
        <v/>
      </c>
    </row>
    <row r="109" customFormat="1" spans="1:9">
      <c r="A109">
        <v>108</v>
      </c>
      <c r="B109" t="str">
        <f>IF(ISBLANK(IFERROR(INDEX('2-3 引出列表'!$A$2:$CE$8700,$A109,MATCH(B$1,'2-3 引出列表'!$A$1:$CD$1,0)),"")),"",IFERROR(INDEX('2-3 引出列表'!$A$2:$CE$8700,$A109,MATCH(B$1,'2-3 引出列表'!$A$1:$CD$1,0)),""))</f>
        <v/>
      </c>
      <c r="C109" t="str">
        <f>IF(ISBLANK(IFERROR(INDEX('2-3 引出列表'!$A$2:$CE$8700,$A109,MATCH(C$1,'2-3 引出列表'!$A$1:$CD$1,0)),"")),"",IFERROR(INDEX('2-3 引出列表'!$A$2:$CE$8700,$A109,MATCH(C$1,'2-3 引出列表'!$A$1:$CD$1,0)),""))</f>
        <v/>
      </c>
      <c r="D109" t="str">
        <f>IF(ISBLANK(IFERROR(INDEX('2-3 引出列表'!$A$2:$CE$8700,$A109,MATCH(D$1,'2-3 引出列表'!$A$1:$CD$1,0)),"")),"",IFERROR(INDEX('2-3 引出列表'!$A$2:$CE$8700,$A109,MATCH(D$1,'2-3 引出列表'!$A$1:$CD$1,0)),""))</f>
        <v/>
      </c>
      <c r="E109" t="str">
        <f>IF(ISBLANK(IFERROR(INDEX('2-3 引出列表'!$A$2:$CE$8700,$A109,MATCH(E$1,'2-3 引出列表'!$A$1:$CD$1,0)),"")),"",IFERROR(INDEX('2-3 引出列表'!$A$2:$CE$8700,$A109,MATCH(E$1,'2-3 引出列表'!$A$1:$CD$1,0)),""))</f>
        <v/>
      </c>
      <c r="F109" t="str">
        <f t="shared" si="1"/>
        <v/>
      </c>
      <c r="G109" t="str">
        <f>IF(ISBLANK(IFERROR(INDEX('2-3 引出列表'!$A$2:$CE$8700,$A109,MATCH(G$1,'2-3 引出列表'!$A$1:$CD$1,0)),"")),"",IFERROR(INDEX('2-3 引出列表'!$A$2:$CE$8700,$A109,MATCH(G$1,'2-3 引出列表'!$A$1:$CD$1,0)),""))</f>
        <v/>
      </c>
      <c r="H109" t="str">
        <f>IF(ISBLANK(IFERROR(INDEX('2-3 引出列表'!$A$2:$CE$8700,$A109,MATCH(H$1,'2-3 引出列表'!$A$1:$CD$1,0)),"")),"",IFERROR(INDEX('2-3 引出列表'!$A$2:$CE$8700,$A109,MATCH(H$1,'2-3 引出列表'!$A$1:$CD$1,0)),""))</f>
        <v/>
      </c>
      <c r="I109" t="str">
        <f>IF(ISBLANK(IFERROR(INDEX('2-3 引出列表'!$A$2:$CE$8700,$A109,MATCH(I$1,'2-3 引出列表'!$A$1:$CD$1,0)),"")),"",IFERROR(INDEX('2-3 引出列表'!$A$2:$CE$8700,$A109,MATCH(I$1,'2-3 引出列表'!$A$1:$CD$1,0)),""))</f>
        <v/>
      </c>
    </row>
    <row r="110" customFormat="1" spans="1:9">
      <c r="A110">
        <v>109</v>
      </c>
      <c r="B110" t="str">
        <f>IF(ISBLANK(IFERROR(INDEX('2-3 引出列表'!$A$2:$CE$8700,$A110,MATCH(B$1,'2-3 引出列表'!$A$1:$CD$1,0)),"")),"",IFERROR(INDEX('2-3 引出列表'!$A$2:$CE$8700,$A110,MATCH(B$1,'2-3 引出列表'!$A$1:$CD$1,0)),""))</f>
        <v/>
      </c>
      <c r="C110" t="str">
        <f>IF(ISBLANK(IFERROR(INDEX('2-3 引出列表'!$A$2:$CE$8700,$A110,MATCH(C$1,'2-3 引出列表'!$A$1:$CD$1,0)),"")),"",IFERROR(INDEX('2-3 引出列表'!$A$2:$CE$8700,$A110,MATCH(C$1,'2-3 引出列表'!$A$1:$CD$1,0)),""))</f>
        <v/>
      </c>
      <c r="D110" t="str">
        <f>IF(ISBLANK(IFERROR(INDEX('2-3 引出列表'!$A$2:$CE$8700,$A110,MATCH(D$1,'2-3 引出列表'!$A$1:$CD$1,0)),"")),"",IFERROR(INDEX('2-3 引出列表'!$A$2:$CE$8700,$A110,MATCH(D$1,'2-3 引出列表'!$A$1:$CD$1,0)),""))</f>
        <v/>
      </c>
      <c r="E110" t="str">
        <f>IF(ISBLANK(IFERROR(INDEX('2-3 引出列表'!$A$2:$CE$8700,$A110,MATCH(E$1,'2-3 引出列表'!$A$1:$CD$1,0)),"")),"",IFERROR(INDEX('2-3 引出列表'!$A$2:$CE$8700,$A110,MATCH(E$1,'2-3 引出列表'!$A$1:$CD$1,0)),""))</f>
        <v/>
      </c>
      <c r="F110" t="str">
        <f t="shared" si="1"/>
        <v/>
      </c>
      <c r="G110" t="str">
        <f>IF(ISBLANK(IFERROR(INDEX('2-3 引出列表'!$A$2:$CE$8700,$A110,MATCH(G$1,'2-3 引出列表'!$A$1:$CD$1,0)),"")),"",IFERROR(INDEX('2-3 引出列表'!$A$2:$CE$8700,$A110,MATCH(G$1,'2-3 引出列表'!$A$1:$CD$1,0)),""))</f>
        <v/>
      </c>
      <c r="H110" t="str">
        <f>IF(ISBLANK(IFERROR(INDEX('2-3 引出列表'!$A$2:$CE$8700,$A110,MATCH(H$1,'2-3 引出列表'!$A$1:$CD$1,0)),"")),"",IFERROR(INDEX('2-3 引出列表'!$A$2:$CE$8700,$A110,MATCH(H$1,'2-3 引出列表'!$A$1:$CD$1,0)),""))</f>
        <v/>
      </c>
      <c r="I110" t="str">
        <f>IF(ISBLANK(IFERROR(INDEX('2-3 引出列表'!$A$2:$CE$8700,$A110,MATCH(I$1,'2-3 引出列表'!$A$1:$CD$1,0)),"")),"",IFERROR(INDEX('2-3 引出列表'!$A$2:$CE$8700,$A110,MATCH(I$1,'2-3 引出列表'!$A$1:$CD$1,0)),""))</f>
        <v/>
      </c>
    </row>
    <row r="111" customFormat="1" spans="1:9">
      <c r="A111">
        <v>110</v>
      </c>
      <c r="B111" t="str">
        <f>IF(ISBLANK(IFERROR(INDEX('2-3 引出列表'!$A$2:$CE$8700,$A111,MATCH(B$1,'2-3 引出列表'!$A$1:$CD$1,0)),"")),"",IFERROR(INDEX('2-3 引出列表'!$A$2:$CE$8700,$A111,MATCH(B$1,'2-3 引出列表'!$A$1:$CD$1,0)),""))</f>
        <v/>
      </c>
      <c r="C111" t="str">
        <f>IF(ISBLANK(IFERROR(INDEX('2-3 引出列表'!$A$2:$CE$8700,$A111,MATCH(C$1,'2-3 引出列表'!$A$1:$CD$1,0)),"")),"",IFERROR(INDEX('2-3 引出列表'!$A$2:$CE$8700,$A111,MATCH(C$1,'2-3 引出列表'!$A$1:$CD$1,0)),""))</f>
        <v/>
      </c>
      <c r="D111" t="str">
        <f>IF(ISBLANK(IFERROR(INDEX('2-3 引出列表'!$A$2:$CE$8700,$A111,MATCH(D$1,'2-3 引出列表'!$A$1:$CD$1,0)),"")),"",IFERROR(INDEX('2-3 引出列表'!$A$2:$CE$8700,$A111,MATCH(D$1,'2-3 引出列表'!$A$1:$CD$1,0)),""))</f>
        <v/>
      </c>
      <c r="E111" t="str">
        <f>IF(ISBLANK(IFERROR(INDEX('2-3 引出列表'!$A$2:$CE$8700,$A111,MATCH(E$1,'2-3 引出列表'!$A$1:$CD$1,0)),"")),"",IFERROR(INDEX('2-3 引出列表'!$A$2:$CE$8700,$A111,MATCH(E$1,'2-3 引出列表'!$A$1:$CD$1,0)),""))</f>
        <v/>
      </c>
      <c r="F111" t="str">
        <f t="shared" si="1"/>
        <v/>
      </c>
      <c r="G111" t="str">
        <f>IF(ISBLANK(IFERROR(INDEX('2-3 引出列表'!$A$2:$CE$8700,$A111,MATCH(G$1,'2-3 引出列表'!$A$1:$CD$1,0)),"")),"",IFERROR(INDEX('2-3 引出列表'!$A$2:$CE$8700,$A111,MATCH(G$1,'2-3 引出列表'!$A$1:$CD$1,0)),""))</f>
        <v/>
      </c>
      <c r="H111" t="str">
        <f>IF(ISBLANK(IFERROR(INDEX('2-3 引出列表'!$A$2:$CE$8700,$A111,MATCH(H$1,'2-3 引出列表'!$A$1:$CD$1,0)),"")),"",IFERROR(INDEX('2-3 引出列表'!$A$2:$CE$8700,$A111,MATCH(H$1,'2-3 引出列表'!$A$1:$CD$1,0)),""))</f>
        <v/>
      </c>
      <c r="I111" t="str">
        <f>IF(ISBLANK(IFERROR(INDEX('2-3 引出列表'!$A$2:$CE$8700,$A111,MATCH(I$1,'2-3 引出列表'!$A$1:$CD$1,0)),"")),"",IFERROR(INDEX('2-3 引出列表'!$A$2:$CE$8700,$A111,MATCH(I$1,'2-3 引出列表'!$A$1:$CD$1,0)),""))</f>
        <v/>
      </c>
    </row>
    <row r="112" customFormat="1" spans="1:9">
      <c r="A112">
        <v>111</v>
      </c>
      <c r="B112" t="str">
        <f>IF(ISBLANK(IFERROR(INDEX('2-3 引出列表'!$A$2:$CE$8700,$A112,MATCH(B$1,'2-3 引出列表'!$A$1:$CD$1,0)),"")),"",IFERROR(INDEX('2-3 引出列表'!$A$2:$CE$8700,$A112,MATCH(B$1,'2-3 引出列表'!$A$1:$CD$1,0)),""))</f>
        <v/>
      </c>
      <c r="C112" t="str">
        <f>IF(ISBLANK(IFERROR(INDEX('2-3 引出列表'!$A$2:$CE$8700,$A112,MATCH(C$1,'2-3 引出列表'!$A$1:$CD$1,0)),"")),"",IFERROR(INDEX('2-3 引出列表'!$A$2:$CE$8700,$A112,MATCH(C$1,'2-3 引出列表'!$A$1:$CD$1,0)),""))</f>
        <v/>
      </c>
      <c r="D112" t="str">
        <f>IF(ISBLANK(IFERROR(INDEX('2-3 引出列表'!$A$2:$CE$8700,$A112,MATCH(D$1,'2-3 引出列表'!$A$1:$CD$1,0)),"")),"",IFERROR(INDEX('2-3 引出列表'!$A$2:$CE$8700,$A112,MATCH(D$1,'2-3 引出列表'!$A$1:$CD$1,0)),""))</f>
        <v/>
      </c>
      <c r="E112" t="str">
        <f>IF(ISBLANK(IFERROR(INDEX('2-3 引出列表'!$A$2:$CE$8700,$A112,MATCH(E$1,'2-3 引出列表'!$A$1:$CD$1,0)),"")),"",IFERROR(INDEX('2-3 引出列表'!$A$2:$CE$8700,$A112,MATCH(E$1,'2-3 引出列表'!$A$1:$CD$1,0)),""))</f>
        <v/>
      </c>
      <c r="F112" t="str">
        <f t="shared" si="1"/>
        <v/>
      </c>
      <c r="G112" t="str">
        <f>IF(ISBLANK(IFERROR(INDEX('2-3 引出列表'!$A$2:$CE$8700,$A112,MATCH(G$1,'2-3 引出列表'!$A$1:$CD$1,0)),"")),"",IFERROR(INDEX('2-3 引出列表'!$A$2:$CE$8700,$A112,MATCH(G$1,'2-3 引出列表'!$A$1:$CD$1,0)),""))</f>
        <v/>
      </c>
      <c r="H112" t="str">
        <f>IF(ISBLANK(IFERROR(INDEX('2-3 引出列表'!$A$2:$CE$8700,$A112,MATCH(H$1,'2-3 引出列表'!$A$1:$CD$1,0)),"")),"",IFERROR(INDEX('2-3 引出列表'!$A$2:$CE$8700,$A112,MATCH(H$1,'2-3 引出列表'!$A$1:$CD$1,0)),""))</f>
        <v/>
      </c>
      <c r="I112" t="str">
        <f>IF(ISBLANK(IFERROR(INDEX('2-3 引出列表'!$A$2:$CE$8700,$A112,MATCH(I$1,'2-3 引出列表'!$A$1:$CD$1,0)),"")),"",IFERROR(INDEX('2-3 引出列表'!$A$2:$CE$8700,$A112,MATCH(I$1,'2-3 引出列表'!$A$1:$CD$1,0)),""))</f>
        <v/>
      </c>
    </row>
    <row r="113" customFormat="1" spans="1:9">
      <c r="A113">
        <v>112</v>
      </c>
      <c r="B113" t="str">
        <f>IF(ISBLANK(IFERROR(INDEX('2-3 引出列表'!$A$2:$CE$8700,$A113,MATCH(B$1,'2-3 引出列表'!$A$1:$CD$1,0)),"")),"",IFERROR(INDEX('2-3 引出列表'!$A$2:$CE$8700,$A113,MATCH(B$1,'2-3 引出列表'!$A$1:$CD$1,0)),""))</f>
        <v/>
      </c>
      <c r="C113" t="str">
        <f>IF(ISBLANK(IFERROR(INDEX('2-3 引出列表'!$A$2:$CE$8700,$A113,MATCH(C$1,'2-3 引出列表'!$A$1:$CD$1,0)),"")),"",IFERROR(INDEX('2-3 引出列表'!$A$2:$CE$8700,$A113,MATCH(C$1,'2-3 引出列表'!$A$1:$CD$1,0)),""))</f>
        <v/>
      </c>
      <c r="D113" t="str">
        <f>IF(ISBLANK(IFERROR(INDEX('2-3 引出列表'!$A$2:$CE$8700,$A113,MATCH(D$1,'2-3 引出列表'!$A$1:$CD$1,0)),"")),"",IFERROR(INDEX('2-3 引出列表'!$A$2:$CE$8700,$A113,MATCH(D$1,'2-3 引出列表'!$A$1:$CD$1,0)),""))</f>
        <v/>
      </c>
      <c r="E113" t="str">
        <f>IF(ISBLANK(IFERROR(INDEX('2-3 引出列表'!$A$2:$CE$8700,$A113,MATCH(E$1,'2-3 引出列表'!$A$1:$CD$1,0)),"")),"",IFERROR(INDEX('2-3 引出列表'!$A$2:$CE$8700,$A113,MATCH(E$1,'2-3 引出列表'!$A$1:$CD$1,0)),""))</f>
        <v/>
      </c>
      <c r="F113" t="str">
        <f t="shared" si="1"/>
        <v/>
      </c>
      <c r="G113" t="str">
        <f>IF(ISBLANK(IFERROR(INDEX('2-3 引出列表'!$A$2:$CE$8700,$A113,MATCH(G$1,'2-3 引出列表'!$A$1:$CD$1,0)),"")),"",IFERROR(INDEX('2-3 引出列表'!$A$2:$CE$8700,$A113,MATCH(G$1,'2-3 引出列表'!$A$1:$CD$1,0)),""))</f>
        <v/>
      </c>
      <c r="H113" t="str">
        <f>IF(ISBLANK(IFERROR(INDEX('2-3 引出列表'!$A$2:$CE$8700,$A113,MATCH(H$1,'2-3 引出列表'!$A$1:$CD$1,0)),"")),"",IFERROR(INDEX('2-3 引出列表'!$A$2:$CE$8700,$A113,MATCH(H$1,'2-3 引出列表'!$A$1:$CD$1,0)),""))</f>
        <v/>
      </c>
      <c r="I113" t="str">
        <f>IF(ISBLANK(IFERROR(INDEX('2-3 引出列表'!$A$2:$CE$8700,$A113,MATCH(I$1,'2-3 引出列表'!$A$1:$CD$1,0)),"")),"",IFERROR(INDEX('2-3 引出列表'!$A$2:$CE$8700,$A113,MATCH(I$1,'2-3 引出列表'!$A$1:$CD$1,0)),""))</f>
        <v/>
      </c>
    </row>
    <row r="114" customFormat="1" spans="1:9">
      <c r="A114">
        <v>113</v>
      </c>
      <c r="B114" t="str">
        <f>IF(ISBLANK(IFERROR(INDEX('2-3 引出列表'!$A$2:$CE$8700,$A114,MATCH(B$1,'2-3 引出列表'!$A$1:$CD$1,0)),"")),"",IFERROR(INDEX('2-3 引出列表'!$A$2:$CE$8700,$A114,MATCH(B$1,'2-3 引出列表'!$A$1:$CD$1,0)),""))</f>
        <v/>
      </c>
      <c r="C114" t="str">
        <f>IF(ISBLANK(IFERROR(INDEX('2-3 引出列表'!$A$2:$CE$8700,$A114,MATCH(C$1,'2-3 引出列表'!$A$1:$CD$1,0)),"")),"",IFERROR(INDEX('2-3 引出列表'!$A$2:$CE$8700,$A114,MATCH(C$1,'2-3 引出列表'!$A$1:$CD$1,0)),""))</f>
        <v/>
      </c>
      <c r="D114" t="str">
        <f>IF(ISBLANK(IFERROR(INDEX('2-3 引出列表'!$A$2:$CE$8700,$A114,MATCH(D$1,'2-3 引出列表'!$A$1:$CD$1,0)),"")),"",IFERROR(INDEX('2-3 引出列表'!$A$2:$CE$8700,$A114,MATCH(D$1,'2-3 引出列表'!$A$1:$CD$1,0)),""))</f>
        <v/>
      </c>
      <c r="E114" t="str">
        <f>IF(ISBLANK(IFERROR(INDEX('2-3 引出列表'!$A$2:$CE$8700,$A114,MATCH(E$1,'2-3 引出列表'!$A$1:$CD$1,0)),"")),"",IFERROR(INDEX('2-3 引出列表'!$A$2:$CE$8700,$A114,MATCH(E$1,'2-3 引出列表'!$A$1:$CD$1,0)),""))</f>
        <v/>
      </c>
      <c r="F114" t="str">
        <f t="shared" si="1"/>
        <v/>
      </c>
      <c r="G114" t="str">
        <f>IF(ISBLANK(IFERROR(INDEX('2-3 引出列表'!$A$2:$CE$8700,$A114,MATCH(G$1,'2-3 引出列表'!$A$1:$CD$1,0)),"")),"",IFERROR(INDEX('2-3 引出列表'!$A$2:$CE$8700,$A114,MATCH(G$1,'2-3 引出列表'!$A$1:$CD$1,0)),""))</f>
        <v/>
      </c>
      <c r="H114" t="str">
        <f>IF(ISBLANK(IFERROR(INDEX('2-3 引出列表'!$A$2:$CE$8700,$A114,MATCH(H$1,'2-3 引出列表'!$A$1:$CD$1,0)),"")),"",IFERROR(INDEX('2-3 引出列表'!$A$2:$CE$8700,$A114,MATCH(H$1,'2-3 引出列表'!$A$1:$CD$1,0)),""))</f>
        <v/>
      </c>
      <c r="I114" t="str">
        <f>IF(ISBLANK(IFERROR(INDEX('2-3 引出列表'!$A$2:$CE$8700,$A114,MATCH(I$1,'2-3 引出列表'!$A$1:$CD$1,0)),"")),"",IFERROR(INDEX('2-3 引出列表'!$A$2:$CE$8700,$A114,MATCH(I$1,'2-3 引出列表'!$A$1:$CD$1,0)),""))</f>
        <v/>
      </c>
    </row>
    <row r="115" customFormat="1" spans="1:9">
      <c r="A115">
        <v>114</v>
      </c>
      <c r="B115" t="str">
        <f>IF(ISBLANK(IFERROR(INDEX('2-3 引出列表'!$A$2:$CE$8700,$A115,MATCH(B$1,'2-3 引出列表'!$A$1:$CD$1,0)),"")),"",IFERROR(INDEX('2-3 引出列表'!$A$2:$CE$8700,$A115,MATCH(B$1,'2-3 引出列表'!$A$1:$CD$1,0)),""))</f>
        <v/>
      </c>
      <c r="C115" t="str">
        <f>IF(ISBLANK(IFERROR(INDEX('2-3 引出列表'!$A$2:$CE$8700,$A115,MATCH(C$1,'2-3 引出列表'!$A$1:$CD$1,0)),"")),"",IFERROR(INDEX('2-3 引出列表'!$A$2:$CE$8700,$A115,MATCH(C$1,'2-3 引出列表'!$A$1:$CD$1,0)),""))</f>
        <v/>
      </c>
      <c r="D115" t="str">
        <f>IF(ISBLANK(IFERROR(INDEX('2-3 引出列表'!$A$2:$CE$8700,$A115,MATCH(D$1,'2-3 引出列表'!$A$1:$CD$1,0)),"")),"",IFERROR(INDEX('2-3 引出列表'!$A$2:$CE$8700,$A115,MATCH(D$1,'2-3 引出列表'!$A$1:$CD$1,0)),""))</f>
        <v/>
      </c>
      <c r="E115" t="str">
        <f>IF(ISBLANK(IFERROR(INDEX('2-3 引出列表'!$A$2:$CE$8700,$A115,MATCH(E$1,'2-3 引出列表'!$A$1:$CD$1,0)),"")),"",IFERROR(INDEX('2-3 引出列表'!$A$2:$CE$8700,$A115,MATCH(E$1,'2-3 引出列表'!$A$1:$CD$1,0)),""))</f>
        <v/>
      </c>
      <c r="F115" t="str">
        <f t="shared" si="1"/>
        <v/>
      </c>
      <c r="G115" t="str">
        <f>IF(ISBLANK(IFERROR(INDEX('2-3 引出列表'!$A$2:$CE$8700,$A115,MATCH(G$1,'2-3 引出列表'!$A$1:$CD$1,0)),"")),"",IFERROR(INDEX('2-3 引出列表'!$A$2:$CE$8700,$A115,MATCH(G$1,'2-3 引出列表'!$A$1:$CD$1,0)),""))</f>
        <v/>
      </c>
      <c r="H115" t="str">
        <f>IF(ISBLANK(IFERROR(INDEX('2-3 引出列表'!$A$2:$CE$8700,$A115,MATCH(H$1,'2-3 引出列表'!$A$1:$CD$1,0)),"")),"",IFERROR(INDEX('2-3 引出列表'!$A$2:$CE$8700,$A115,MATCH(H$1,'2-3 引出列表'!$A$1:$CD$1,0)),""))</f>
        <v/>
      </c>
      <c r="I115" t="str">
        <f>IF(ISBLANK(IFERROR(INDEX('2-3 引出列表'!$A$2:$CE$8700,$A115,MATCH(I$1,'2-3 引出列表'!$A$1:$CD$1,0)),"")),"",IFERROR(INDEX('2-3 引出列表'!$A$2:$CE$8700,$A115,MATCH(I$1,'2-3 引出列表'!$A$1:$CD$1,0)),""))</f>
        <v/>
      </c>
    </row>
    <row r="116" customFormat="1" spans="1:9">
      <c r="A116">
        <v>115</v>
      </c>
      <c r="B116" t="str">
        <f>IF(ISBLANK(IFERROR(INDEX('2-3 引出列表'!$A$2:$CE$8700,$A116,MATCH(B$1,'2-3 引出列表'!$A$1:$CD$1,0)),"")),"",IFERROR(INDEX('2-3 引出列表'!$A$2:$CE$8700,$A116,MATCH(B$1,'2-3 引出列表'!$A$1:$CD$1,0)),""))</f>
        <v/>
      </c>
      <c r="C116" t="str">
        <f>IF(ISBLANK(IFERROR(INDEX('2-3 引出列表'!$A$2:$CE$8700,$A116,MATCH(C$1,'2-3 引出列表'!$A$1:$CD$1,0)),"")),"",IFERROR(INDEX('2-3 引出列表'!$A$2:$CE$8700,$A116,MATCH(C$1,'2-3 引出列表'!$A$1:$CD$1,0)),""))</f>
        <v/>
      </c>
      <c r="D116" t="str">
        <f>IF(ISBLANK(IFERROR(INDEX('2-3 引出列表'!$A$2:$CE$8700,$A116,MATCH(D$1,'2-3 引出列表'!$A$1:$CD$1,0)),"")),"",IFERROR(INDEX('2-3 引出列表'!$A$2:$CE$8700,$A116,MATCH(D$1,'2-3 引出列表'!$A$1:$CD$1,0)),""))</f>
        <v/>
      </c>
      <c r="E116" t="str">
        <f>IF(ISBLANK(IFERROR(INDEX('2-3 引出列表'!$A$2:$CE$8700,$A116,MATCH(E$1,'2-3 引出列表'!$A$1:$CD$1,0)),"")),"",IFERROR(INDEX('2-3 引出列表'!$A$2:$CE$8700,$A116,MATCH(E$1,'2-3 引出列表'!$A$1:$CD$1,0)),""))</f>
        <v/>
      </c>
      <c r="F116" t="str">
        <f t="shared" si="1"/>
        <v/>
      </c>
      <c r="G116" t="str">
        <f>IF(ISBLANK(IFERROR(INDEX('2-3 引出列表'!$A$2:$CE$8700,$A116,MATCH(G$1,'2-3 引出列表'!$A$1:$CD$1,0)),"")),"",IFERROR(INDEX('2-3 引出列表'!$A$2:$CE$8700,$A116,MATCH(G$1,'2-3 引出列表'!$A$1:$CD$1,0)),""))</f>
        <v/>
      </c>
      <c r="H116" t="str">
        <f>IF(ISBLANK(IFERROR(INDEX('2-3 引出列表'!$A$2:$CE$8700,$A116,MATCH(H$1,'2-3 引出列表'!$A$1:$CD$1,0)),"")),"",IFERROR(INDEX('2-3 引出列表'!$A$2:$CE$8700,$A116,MATCH(H$1,'2-3 引出列表'!$A$1:$CD$1,0)),""))</f>
        <v/>
      </c>
      <c r="I116" t="str">
        <f>IF(ISBLANK(IFERROR(INDEX('2-3 引出列表'!$A$2:$CE$8700,$A116,MATCH(I$1,'2-3 引出列表'!$A$1:$CD$1,0)),"")),"",IFERROR(INDEX('2-3 引出列表'!$A$2:$CE$8700,$A116,MATCH(I$1,'2-3 引出列表'!$A$1:$CD$1,0)),""))</f>
        <v/>
      </c>
    </row>
    <row r="117" customFormat="1" spans="1:9">
      <c r="A117">
        <v>116</v>
      </c>
      <c r="B117" t="str">
        <f>IF(ISBLANK(IFERROR(INDEX('2-3 引出列表'!$A$2:$CE$8700,$A117,MATCH(B$1,'2-3 引出列表'!$A$1:$CD$1,0)),"")),"",IFERROR(INDEX('2-3 引出列表'!$A$2:$CE$8700,$A117,MATCH(B$1,'2-3 引出列表'!$A$1:$CD$1,0)),""))</f>
        <v/>
      </c>
      <c r="C117" t="str">
        <f>IF(ISBLANK(IFERROR(INDEX('2-3 引出列表'!$A$2:$CE$8700,$A117,MATCH(C$1,'2-3 引出列表'!$A$1:$CD$1,0)),"")),"",IFERROR(INDEX('2-3 引出列表'!$A$2:$CE$8700,$A117,MATCH(C$1,'2-3 引出列表'!$A$1:$CD$1,0)),""))</f>
        <v/>
      </c>
      <c r="D117" t="str">
        <f>IF(ISBLANK(IFERROR(INDEX('2-3 引出列表'!$A$2:$CE$8700,$A117,MATCH(D$1,'2-3 引出列表'!$A$1:$CD$1,0)),"")),"",IFERROR(INDEX('2-3 引出列表'!$A$2:$CE$8700,$A117,MATCH(D$1,'2-3 引出列表'!$A$1:$CD$1,0)),""))</f>
        <v/>
      </c>
      <c r="E117" t="str">
        <f>IF(ISBLANK(IFERROR(INDEX('2-3 引出列表'!$A$2:$CE$8700,$A117,MATCH(E$1,'2-3 引出列表'!$A$1:$CD$1,0)),"")),"",IFERROR(INDEX('2-3 引出列表'!$A$2:$CE$8700,$A117,MATCH(E$1,'2-3 引出列表'!$A$1:$CD$1,0)),""))</f>
        <v/>
      </c>
      <c r="F117" t="str">
        <f t="shared" si="1"/>
        <v/>
      </c>
      <c r="G117" t="str">
        <f>IF(ISBLANK(IFERROR(INDEX('2-3 引出列表'!$A$2:$CE$8700,$A117,MATCH(G$1,'2-3 引出列表'!$A$1:$CD$1,0)),"")),"",IFERROR(INDEX('2-3 引出列表'!$A$2:$CE$8700,$A117,MATCH(G$1,'2-3 引出列表'!$A$1:$CD$1,0)),""))</f>
        <v/>
      </c>
      <c r="H117" t="str">
        <f>IF(ISBLANK(IFERROR(INDEX('2-3 引出列表'!$A$2:$CE$8700,$A117,MATCH(H$1,'2-3 引出列表'!$A$1:$CD$1,0)),"")),"",IFERROR(INDEX('2-3 引出列表'!$A$2:$CE$8700,$A117,MATCH(H$1,'2-3 引出列表'!$A$1:$CD$1,0)),""))</f>
        <v/>
      </c>
      <c r="I117" t="str">
        <f>IF(ISBLANK(IFERROR(INDEX('2-3 引出列表'!$A$2:$CE$8700,$A117,MATCH(I$1,'2-3 引出列表'!$A$1:$CD$1,0)),"")),"",IFERROR(INDEX('2-3 引出列表'!$A$2:$CE$8700,$A117,MATCH(I$1,'2-3 引出列表'!$A$1:$CD$1,0)),""))</f>
        <v/>
      </c>
    </row>
    <row r="118" customFormat="1" spans="1:9">
      <c r="A118">
        <v>117</v>
      </c>
      <c r="B118" t="str">
        <f>IF(ISBLANK(IFERROR(INDEX('2-3 引出列表'!$A$2:$CE$8700,$A118,MATCH(B$1,'2-3 引出列表'!$A$1:$CD$1,0)),"")),"",IFERROR(INDEX('2-3 引出列表'!$A$2:$CE$8700,$A118,MATCH(B$1,'2-3 引出列表'!$A$1:$CD$1,0)),""))</f>
        <v/>
      </c>
      <c r="C118" t="str">
        <f>IF(ISBLANK(IFERROR(INDEX('2-3 引出列表'!$A$2:$CE$8700,$A118,MATCH(C$1,'2-3 引出列表'!$A$1:$CD$1,0)),"")),"",IFERROR(INDEX('2-3 引出列表'!$A$2:$CE$8700,$A118,MATCH(C$1,'2-3 引出列表'!$A$1:$CD$1,0)),""))</f>
        <v/>
      </c>
      <c r="D118" t="str">
        <f>IF(ISBLANK(IFERROR(INDEX('2-3 引出列表'!$A$2:$CE$8700,$A118,MATCH(D$1,'2-3 引出列表'!$A$1:$CD$1,0)),"")),"",IFERROR(INDEX('2-3 引出列表'!$A$2:$CE$8700,$A118,MATCH(D$1,'2-3 引出列表'!$A$1:$CD$1,0)),""))</f>
        <v/>
      </c>
      <c r="E118" t="str">
        <f>IF(ISBLANK(IFERROR(INDEX('2-3 引出列表'!$A$2:$CE$8700,$A118,MATCH(E$1,'2-3 引出列表'!$A$1:$CD$1,0)),"")),"",IFERROR(INDEX('2-3 引出列表'!$A$2:$CE$8700,$A118,MATCH(E$1,'2-3 引出列表'!$A$1:$CD$1,0)),""))</f>
        <v/>
      </c>
      <c r="F118" t="str">
        <f t="shared" si="1"/>
        <v/>
      </c>
      <c r="G118" t="str">
        <f>IF(ISBLANK(IFERROR(INDEX('2-3 引出列表'!$A$2:$CE$8700,$A118,MATCH(G$1,'2-3 引出列表'!$A$1:$CD$1,0)),"")),"",IFERROR(INDEX('2-3 引出列表'!$A$2:$CE$8700,$A118,MATCH(G$1,'2-3 引出列表'!$A$1:$CD$1,0)),""))</f>
        <v/>
      </c>
      <c r="H118" t="str">
        <f>IF(ISBLANK(IFERROR(INDEX('2-3 引出列表'!$A$2:$CE$8700,$A118,MATCH(H$1,'2-3 引出列表'!$A$1:$CD$1,0)),"")),"",IFERROR(INDEX('2-3 引出列表'!$A$2:$CE$8700,$A118,MATCH(H$1,'2-3 引出列表'!$A$1:$CD$1,0)),""))</f>
        <v/>
      </c>
      <c r="I118" t="str">
        <f>IF(ISBLANK(IFERROR(INDEX('2-3 引出列表'!$A$2:$CE$8700,$A118,MATCH(I$1,'2-3 引出列表'!$A$1:$CD$1,0)),"")),"",IFERROR(INDEX('2-3 引出列表'!$A$2:$CE$8700,$A118,MATCH(I$1,'2-3 引出列表'!$A$1:$CD$1,0)),""))</f>
        <v/>
      </c>
    </row>
    <row r="119" customFormat="1" spans="1:9">
      <c r="A119">
        <v>118</v>
      </c>
      <c r="B119" t="str">
        <f>IF(ISBLANK(IFERROR(INDEX('2-3 引出列表'!$A$2:$CE$8700,$A119,MATCH(B$1,'2-3 引出列表'!$A$1:$CD$1,0)),"")),"",IFERROR(INDEX('2-3 引出列表'!$A$2:$CE$8700,$A119,MATCH(B$1,'2-3 引出列表'!$A$1:$CD$1,0)),""))</f>
        <v/>
      </c>
      <c r="C119" t="str">
        <f>IF(ISBLANK(IFERROR(INDEX('2-3 引出列表'!$A$2:$CE$8700,$A119,MATCH(C$1,'2-3 引出列表'!$A$1:$CD$1,0)),"")),"",IFERROR(INDEX('2-3 引出列表'!$A$2:$CE$8700,$A119,MATCH(C$1,'2-3 引出列表'!$A$1:$CD$1,0)),""))</f>
        <v/>
      </c>
      <c r="D119" t="str">
        <f>IF(ISBLANK(IFERROR(INDEX('2-3 引出列表'!$A$2:$CE$8700,$A119,MATCH(D$1,'2-3 引出列表'!$A$1:$CD$1,0)),"")),"",IFERROR(INDEX('2-3 引出列表'!$A$2:$CE$8700,$A119,MATCH(D$1,'2-3 引出列表'!$A$1:$CD$1,0)),""))</f>
        <v/>
      </c>
      <c r="E119" t="str">
        <f>IF(ISBLANK(IFERROR(INDEX('2-3 引出列表'!$A$2:$CE$8700,$A119,MATCH(E$1,'2-3 引出列表'!$A$1:$CD$1,0)),"")),"",IFERROR(INDEX('2-3 引出列表'!$A$2:$CE$8700,$A119,MATCH(E$1,'2-3 引出列表'!$A$1:$CD$1,0)),""))</f>
        <v/>
      </c>
      <c r="F119" t="str">
        <f t="shared" si="1"/>
        <v/>
      </c>
      <c r="G119" t="str">
        <f>IF(ISBLANK(IFERROR(INDEX('2-3 引出列表'!$A$2:$CE$8700,$A119,MATCH(G$1,'2-3 引出列表'!$A$1:$CD$1,0)),"")),"",IFERROR(INDEX('2-3 引出列表'!$A$2:$CE$8700,$A119,MATCH(G$1,'2-3 引出列表'!$A$1:$CD$1,0)),""))</f>
        <v/>
      </c>
      <c r="H119" t="str">
        <f>IF(ISBLANK(IFERROR(INDEX('2-3 引出列表'!$A$2:$CE$8700,$A119,MATCH(H$1,'2-3 引出列表'!$A$1:$CD$1,0)),"")),"",IFERROR(INDEX('2-3 引出列表'!$A$2:$CE$8700,$A119,MATCH(H$1,'2-3 引出列表'!$A$1:$CD$1,0)),""))</f>
        <v/>
      </c>
      <c r="I119" t="str">
        <f>IF(ISBLANK(IFERROR(INDEX('2-3 引出列表'!$A$2:$CE$8700,$A119,MATCH(I$1,'2-3 引出列表'!$A$1:$CD$1,0)),"")),"",IFERROR(INDEX('2-3 引出列表'!$A$2:$CE$8700,$A119,MATCH(I$1,'2-3 引出列表'!$A$1:$CD$1,0)),""))</f>
        <v/>
      </c>
    </row>
    <row r="120" customFormat="1" spans="1:9">
      <c r="A120">
        <v>119</v>
      </c>
      <c r="B120" t="str">
        <f>IF(ISBLANK(IFERROR(INDEX('2-3 引出列表'!$A$2:$CE$8700,$A120,MATCH(B$1,'2-3 引出列表'!$A$1:$CD$1,0)),"")),"",IFERROR(INDEX('2-3 引出列表'!$A$2:$CE$8700,$A120,MATCH(B$1,'2-3 引出列表'!$A$1:$CD$1,0)),""))</f>
        <v/>
      </c>
      <c r="C120" t="str">
        <f>IF(ISBLANK(IFERROR(INDEX('2-3 引出列表'!$A$2:$CE$8700,$A120,MATCH(C$1,'2-3 引出列表'!$A$1:$CD$1,0)),"")),"",IFERROR(INDEX('2-3 引出列表'!$A$2:$CE$8700,$A120,MATCH(C$1,'2-3 引出列表'!$A$1:$CD$1,0)),""))</f>
        <v/>
      </c>
      <c r="D120" t="str">
        <f>IF(ISBLANK(IFERROR(INDEX('2-3 引出列表'!$A$2:$CE$8700,$A120,MATCH(D$1,'2-3 引出列表'!$A$1:$CD$1,0)),"")),"",IFERROR(INDEX('2-3 引出列表'!$A$2:$CE$8700,$A120,MATCH(D$1,'2-3 引出列表'!$A$1:$CD$1,0)),""))</f>
        <v/>
      </c>
      <c r="E120" t="str">
        <f>IF(ISBLANK(IFERROR(INDEX('2-3 引出列表'!$A$2:$CE$8700,$A120,MATCH(E$1,'2-3 引出列表'!$A$1:$CD$1,0)),"")),"",IFERROR(INDEX('2-3 引出列表'!$A$2:$CE$8700,$A120,MATCH(E$1,'2-3 引出列表'!$A$1:$CD$1,0)),""))</f>
        <v/>
      </c>
      <c r="F120" t="str">
        <f t="shared" si="1"/>
        <v/>
      </c>
      <c r="G120" t="str">
        <f>IF(ISBLANK(IFERROR(INDEX('2-3 引出列表'!$A$2:$CE$8700,$A120,MATCH(G$1,'2-3 引出列表'!$A$1:$CD$1,0)),"")),"",IFERROR(INDEX('2-3 引出列表'!$A$2:$CE$8700,$A120,MATCH(G$1,'2-3 引出列表'!$A$1:$CD$1,0)),""))</f>
        <v/>
      </c>
      <c r="H120" t="str">
        <f>IF(ISBLANK(IFERROR(INDEX('2-3 引出列表'!$A$2:$CE$8700,$A120,MATCH(H$1,'2-3 引出列表'!$A$1:$CD$1,0)),"")),"",IFERROR(INDEX('2-3 引出列表'!$A$2:$CE$8700,$A120,MATCH(H$1,'2-3 引出列表'!$A$1:$CD$1,0)),""))</f>
        <v/>
      </c>
      <c r="I120" t="str">
        <f>IF(ISBLANK(IFERROR(INDEX('2-3 引出列表'!$A$2:$CE$8700,$A120,MATCH(I$1,'2-3 引出列表'!$A$1:$CD$1,0)),"")),"",IFERROR(INDEX('2-3 引出列表'!$A$2:$CE$8700,$A120,MATCH(I$1,'2-3 引出列表'!$A$1:$CD$1,0)),""))</f>
        <v/>
      </c>
    </row>
    <row r="121" customFormat="1" spans="1:9">
      <c r="A121">
        <v>120</v>
      </c>
      <c r="B121" t="str">
        <f>IF(ISBLANK(IFERROR(INDEX('2-3 引出列表'!$A$2:$CE$8700,$A121,MATCH(B$1,'2-3 引出列表'!$A$1:$CD$1,0)),"")),"",IFERROR(INDEX('2-3 引出列表'!$A$2:$CE$8700,$A121,MATCH(B$1,'2-3 引出列表'!$A$1:$CD$1,0)),""))</f>
        <v/>
      </c>
      <c r="C121" t="str">
        <f>IF(ISBLANK(IFERROR(INDEX('2-3 引出列表'!$A$2:$CE$8700,$A121,MATCH(C$1,'2-3 引出列表'!$A$1:$CD$1,0)),"")),"",IFERROR(INDEX('2-3 引出列表'!$A$2:$CE$8700,$A121,MATCH(C$1,'2-3 引出列表'!$A$1:$CD$1,0)),""))</f>
        <v/>
      </c>
      <c r="D121" t="str">
        <f>IF(ISBLANK(IFERROR(INDEX('2-3 引出列表'!$A$2:$CE$8700,$A121,MATCH(D$1,'2-3 引出列表'!$A$1:$CD$1,0)),"")),"",IFERROR(INDEX('2-3 引出列表'!$A$2:$CE$8700,$A121,MATCH(D$1,'2-3 引出列表'!$A$1:$CD$1,0)),""))</f>
        <v/>
      </c>
      <c r="E121" t="str">
        <f>IF(ISBLANK(IFERROR(INDEX('2-3 引出列表'!$A$2:$CE$8700,$A121,MATCH(E$1,'2-3 引出列表'!$A$1:$CD$1,0)),"")),"",IFERROR(INDEX('2-3 引出列表'!$A$2:$CE$8700,$A121,MATCH(E$1,'2-3 引出列表'!$A$1:$CD$1,0)),""))</f>
        <v/>
      </c>
      <c r="F121" t="str">
        <f t="shared" si="1"/>
        <v/>
      </c>
      <c r="G121" t="str">
        <f>IF(ISBLANK(IFERROR(INDEX('2-3 引出列表'!$A$2:$CE$8700,$A121,MATCH(G$1,'2-3 引出列表'!$A$1:$CD$1,0)),"")),"",IFERROR(INDEX('2-3 引出列表'!$A$2:$CE$8700,$A121,MATCH(G$1,'2-3 引出列表'!$A$1:$CD$1,0)),""))</f>
        <v/>
      </c>
      <c r="H121" t="str">
        <f>IF(ISBLANK(IFERROR(INDEX('2-3 引出列表'!$A$2:$CE$8700,$A121,MATCH(H$1,'2-3 引出列表'!$A$1:$CD$1,0)),"")),"",IFERROR(INDEX('2-3 引出列表'!$A$2:$CE$8700,$A121,MATCH(H$1,'2-3 引出列表'!$A$1:$CD$1,0)),""))</f>
        <v/>
      </c>
      <c r="I121" t="str">
        <f>IF(ISBLANK(IFERROR(INDEX('2-3 引出列表'!$A$2:$CE$8700,$A121,MATCH(I$1,'2-3 引出列表'!$A$1:$CD$1,0)),"")),"",IFERROR(INDEX('2-3 引出列表'!$A$2:$CE$8700,$A121,MATCH(I$1,'2-3 引出列表'!$A$1:$CD$1,0)),""))</f>
        <v/>
      </c>
    </row>
    <row r="122" customFormat="1" spans="1:9">
      <c r="A122">
        <v>121</v>
      </c>
      <c r="B122" t="str">
        <f>IF(ISBLANK(IFERROR(INDEX('2-3 引出列表'!$A$2:$CE$8700,$A122,MATCH(B$1,'2-3 引出列表'!$A$1:$CD$1,0)),"")),"",IFERROR(INDEX('2-3 引出列表'!$A$2:$CE$8700,$A122,MATCH(B$1,'2-3 引出列表'!$A$1:$CD$1,0)),""))</f>
        <v/>
      </c>
      <c r="C122" t="str">
        <f>IF(ISBLANK(IFERROR(INDEX('2-3 引出列表'!$A$2:$CE$8700,$A122,MATCH(C$1,'2-3 引出列表'!$A$1:$CD$1,0)),"")),"",IFERROR(INDEX('2-3 引出列表'!$A$2:$CE$8700,$A122,MATCH(C$1,'2-3 引出列表'!$A$1:$CD$1,0)),""))</f>
        <v/>
      </c>
      <c r="D122" t="str">
        <f>IF(ISBLANK(IFERROR(INDEX('2-3 引出列表'!$A$2:$CE$8700,$A122,MATCH(D$1,'2-3 引出列表'!$A$1:$CD$1,0)),"")),"",IFERROR(INDEX('2-3 引出列表'!$A$2:$CE$8700,$A122,MATCH(D$1,'2-3 引出列表'!$A$1:$CD$1,0)),""))</f>
        <v/>
      </c>
      <c r="E122" t="str">
        <f>IF(ISBLANK(IFERROR(INDEX('2-3 引出列表'!$A$2:$CE$8700,$A122,MATCH(E$1,'2-3 引出列表'!$A$1:$CD$1,0)),"")),"",IFERROR(INDEX('2-3 引出列表'!$A$2:$CE$8700,$A122,MATCH(E$1,'2-3 引出列表'!$A$1:$CD$1,0)),""))</f>
        <v/>
      </c>
      <c r="F122" t="str">
        <f t="shared" si="1"/>
        <v/>
      </c>
      <c r="G122" t="str">
        <f>IF(ISBLANK(IFERROR(INDEX('2-3 引出列表'!$A$2:$CE$8700,$A122,MATCH(G$1,'2-3 引出列表'!$A$1:$CD$1,0)),"")),"",IFERROR(INDEX('2-3 引出列表'!$A$2:$CE$8700,$A122,MATCH(G$1,'2-3 引出列表'!$A$1:$CD$1,0)),""))</f>
        <v/>
      </c>
      <c r="H122" t="str">
        <f>IF(ISBLANK(IFERROR(INDEX('2-3 引出列表'!$A$2:$CE$8700,$A122,MATCH(H$1,'2-3 引出列表'!$A$1:$CD$1,0)),"")),"",IFERROR(INDEX('2-3 引出列表'!$A$2:$CE$8700,$A122,MATCH(H$1,'2-3 引出列表'!$A$1:$CD$1,0)),""))</f>
        <v/>
      </c>
      <c r="I122" t="str">
        <f>IF(ISBLANK(IFERROR(INDEX('2-3 引出列表'!$A$2:$CE$8700,$A122,MATCH(I$1,'2-3 引出列表'!$A$1:$CD$1,0)),"")),"",IFERROR(INDEX('2-3 引出列表'!$A$2:$CE$8700,$A122,MATCH(I$1,'2-3 引出列表'!$A$1:$CD$1,0)),""))</f>
        <v/>
      </c>
    </row>
    <row r="123" customFormat="1" spans="1:9">
      <c r="A123">
        <v>122</v>
      </c>
      <c r="B123" t="str">
        <f>IF(ISBLANK(IFERROR(INDEX('2-3 引出列表'!$A$2:$CE$8700,$A123,MATCH(B$1,'2-3 引出列表'!$A$1:$CD$1,0)),"")),"",IFERROR(INDEX('2-3 引出列表'!$A$2:$CE$8700,$A123,MATCH(B$1,'2-3 引出列表'!$A$1:$CD$1,0)),""))</f>
        <v/>
      </c>
      <c r="C123" t="str">
        <f>IF(ISBLANK(IFERROR(INDEX('2-3 引出列表'!$A$2:$CE$8700,$A123,MATCH(C$1,'2-3 引出列表'!$A$1:$CD$1,0)),"")),"",IFERROR(INDEX('2-3 引出列表'!$A$2:$CE$8700,$A123,MATCH(C$1,'2-3 引出列表'!$A$1:$CD$1,0)),""))</f>
        <v/>
      </c>
      <c r="D123" t="str">
        <f>IF(ISBLANK(IFERROR(INDEX('2-3 引出列表'!$A$2:$CE$8700,$A123,MATCH(D$1,'2-3 引出列表'!$A$1:$CD$1,0)),"")),"",IFERROR(INDEX('2-3 引出列表'!$A$2:$CE$8700,$A123,MATCH(D$1,'2-3 引出列表'!$A$1:$CD$1,0)),""))</f>
        <v/>
      </c>
      <c r="E123" t="str">
        <f>IF(ISBLANK(IFERROR(INDEX('2-3 引出列表'!$A$2:$CE$8700,$A123,MATCH(E$1,'2-3 引出列表'!$A$1:$CD$1,0)),"")),"",IFERROR(INDEX('2-3 引出列表'!$A$2:$CE$8700,$A123,MATCH(E$1,'2-3 引出列表'!$A$1:$CD$1,0)),""))</f>
        <v/>
      </c>
      <c r="F123" t="str">
        <f t="shared" si="1"/>
        <v/>
      </c>
      <c r="G123" t="str">
        <f>IF(ISBLANK(IFERROR(INDEX('2-3 引出列表'!$A$2:$CE$8700,$A123,MATCH(G$1,'2-3 引出列表'!$A$1:$CD$1,0)),"")),"",IFERROR(INDEX('2-3 引出列表'!$A$2:$CE$8700,$A123,MATCH(G$1,'2-3 引出列表'!$A$1:$CD$1,0)),""))</f>
        <v/>
      </c>
      <c r="H123" t="str">
        <f>IF(ISBLANK(IFERROR(INDEX('2-3 引出列表'!$A$2:$CE$8700,$A123,MATCH(H$1,'2-3 引出列表'!$A$1:$CD$1,0)),"")),"",IFERROR(INDEX('2-3 引出列表'!$A$2:$CE$8700,$A123,MATCH(H$1,'2-3 引出列表'!$A$1:$CD$1,0)),""))</f>
        <v/>
      </c>
      <c r="I123" t="str">
        <f>IF(ISBLANK(IFERROR(INDEX('2-3 引出列表'!$A$2:$CE$8700,$A123,MATCH(I$1,'2-3 引出列表'!$A$1:$CD$1,0)),"")),"",IFERROR(INDEX('2-3 引出列表'!$A$2:$CE$8700,$A123,MATCH(I$1,'2-3 引出列表'!$A$1:$CD$1,0)),""))</f>
        <v/>
      </c>
    </row>
    <row r="124" customFormat="1" spans="1:9">
      <c r="A124">
        <v>123</v>
      </c>
      <c r="B124" t="str">
        <f>IF(ISBLANK(IFERROR(INDEX('2-3 引出列表'!$A$2:$CE$8700,$A124,MATCH(B$1,'2-3 引出列表'!$A$1:$CD$1,0)),"")),"",IFERROR(INDEX('2-3 引出列表'!$A$2:$CE$8700,$A124,MATCH(B$1,'2-3 引出列表'!$A$1:$CD$1,0)),""))</f>
        <v/>
      </c>
      <c r="C124" t="str">
        <f>IF(ISBLANK(IFERROR(INDEX('2-3 引出列表'!$A$2:$CE$8700,$A124,MATCH(C$1,'2-3 引出列表'!$A$1:$CD$1,0)),"")),"",IFERROR(INDEX('2-3 引出列表'!$A$2:$CE$8700,$A124,MATCH(C$1,'2-3 引出列表'!$A$1:$CD$1,0)),""))</f>
        <v/>
      </c>
      <c r="D124" t="str">
        <f>IF(ISBLANK(IFERROR(INDEX('2-3 引出列表'!$A$2:$CE$8700,$A124,MATCH(D$1,'2-3 引出列表'!$A$1:$CD$1,0)),"")),"",IFERROR(INDEX('2-3 引出列表'!$A$2:$CE$8700,$A124,MATCH(D$1,'2-3 引出列表'!$A$1:$CD$1,0)),""))</f>
        <v/>
      </c>
      <c r="E124" t="str">
        <f>IF(ISBLANK(IFERROR(INDEX('2-3 引出列表'!$A$2:$CE$8700,$A124,MATCH(E$1,'2-3 引出列表'!$A$1:$CD$1,0)),"")),"",IFERROR(INDEX('2-3 引出列表'!$A$2:$CE$8700,$A124,MATCH(E$1,'2-3 引出列表'!$A$1:$CD$1,0)),""))</f>
        <v/>
      </c>
      <c r="F124" t="str">
        <f t="shared" si="1"/>
        <v/>
      </c>
      <c r="G124" t="str">
        <f>IF(ISBLANK(IFERROR(INDEX('2-3 引出列表'!$A$2:$CE$8700,$A124,MATCH(G$1,'2-3 引出列表'!$A$1:$CD$1,0)),"")),"",IFERROR(INDEX('2-3 引出列表'!$A$2:$CE$8700,$A124,MATCH(G$1,'2-3 引出列表'!$A$1:$CD$1,0)),""))</f>
        <v/>
      </c>
      <c r="H124" t="str">
        <f>IF(ISBLANK(IFERROR(INDEX('2-3 引出列表'!$A$2:$CE$8700,$A124,MATCH(H$1,'2-3 引出列表'!$A$1:$CD$1,0)),"")),"",IFERROR(INDEX('2-3 引出列表'!$A$2:$CE$8700,$A124,MATCH(H$1,'2-3 引出列表'!$A$1:$CD$1,0)),""))</f>
        <v/>
      </c>
      <c r="I124" t="str">
        <f>IF(ISBLANK(IFERROR(INDEX('2-3 引出列表'!$A$2:$CE$8700,$A124,MATCH(I$1,'2-3 引出列表'!$A$1:$CD$1,0)),"")),"",IFERROR(INDEX('2-3 引出列表'!$A$2:$CE$8700,$A124,MATCH(I$1,'2-3 引出列表'!$A$1:$CD$1,0)),""))</f>
        <v/>
      </c>
    </row>
    <row r="125" customFormat="1" spans="1:9">
      <c r="A125">
        <v>124</v>
      </c>
      <c r="B125" t="str">
        <f>IF(ISBLANK(IFERROR(INDEX('2-3 引出列表'!$A$2:$CE$8700,$A125,MATCH(B$1,'2-3 引出列表'!$A$1:$CD$1,0)),"")),"",IFERROR(INDEX('2-3 引出列表'!$A$2:$CE$8700,$A125,MATCH(B$1,'2-3 引出列表'!$A$1:$CD$1,0)),""))</f>
        <v/>
      </c>
      <c r="C125" t="str">
        <f>IF(ISBLANK(IFERROR(INDEX('2-3 引出列表'!$A$2:$CE$8700,$A125,MATCH(C$1,'2-3 引出列表'!$A$1:$CD$1,0)),"")),"",IFERROR(INDEX('2-3 引出列表'!$A$2:$CE$8700,$A125,MATCH(C$1,'2-3 引出列表'!$A$1:$CD$1,0)),""))</f>
        <v/>
      </c>
      <c r="D125" t="str">
        <f>IF(ISBLANK(IFERROR(INDEX('2-3 引出列表'!$A$2:$CE$8700,$A125,MATCH(D$1,'2-3 引出列表'!$A$1:$CD$1,0)),"")),"",IFERROR(INDEX('2-3 引出列表'!$A$2:$CE$8700,$A125,MATCH(D$1,'2-3 引出列表'!$A$1:$CD$1,0)),""))</f>
        <v/>
      </c>
      <c r="E125" t="str">
        <f>IF(ISBLANK(IFERROR(INDEX('2-3 引出列表'!$A$2:$CE$8700,$A125,MATCH(E$1,'2-3 引出列表'!$A$1:$CD$1,0)),"")),"",IFERROR(INDEX('2-3 引出列表'!$A$2:$CE$8700,$A125,MATCH(E$1,'2-3 引出列表'!$A$1:$CD$1,0)),""))</f>
        <v/>
      </c>
      <c r="F125" t="str">
        <f t="shared" si="1"/>
        <v/>
      </c>
      <c r="G125" t="str">
        <f>IF(ISBLANK(IFERROR(INDEX('2-3 引出列表'!$A$2:$CE$8700,$A125,MATCH(G$1,'2-3 引出列表'!$A$1:$CD$1,0)),"")),"",IFERROR(INDEX('2-3 引出列表'!$A$2:$CE$8700,$A125,MATCH(G$1,'2-3 引出列表'!$A$1:$CD$1,0)),""))</f>
        <v/>
      </c>
      <c r="H125" t="str">
        <f>IF(ISBLANK(IFERROR(INDEX('2-3 引出列表'!$A$2:$CE$8700,$A125,MATCH(H$1,'2-3 引出列表'!$A$1:$CD$1,0)),"")),"",IFERROR(INDEX('2-3 引出列表'!$A$2:$CE$8700,$A125,MATCH(H$1,'2-3 引出列表'!$A$1:$CD$1,0)),""))</f>
        <v/>
      </c>
      <c r="I125" t="str">
        <f>IF(ISBLANK(IFERROR(INDEX('2-3 引出列表'!$A$2:$CE$8700,$A125,MATCH(I$1,'2-3 引出列表'!$A$1:$CD$1,0)),"")),"",IFERROR(INDEX('2-3 引出列表'!$A$2:$CE$8700,$A125,MATCH(I$1,'2-3 引出列表'!$A$1:$CD$1,0)),""))</f>
        <v/>
      </c>
    </row>
    <row r="126" customFormat="1" spans="1:9">
      <c r="A126">
        <v>125</v>
      </c>
      <c r="B126" t="str">
        <f>IF(ISBLANK(IFERROR(INDEX('2-3 引出列表'!$A$2:$CE$8700,$A126,MATCH(B$1,'2-3 引出列表'!$A$1:$CD$1,0)),"")),"",IFERROR(INDEX('2-3 引出列表'!$A$2:$CE$8700,$A126,MATCH(B$1,'2-3 引出列表'!$A$1:$CD$1,0)),""))</f>
        <v/>
      </c>
      <c r="C126" t="str">
        <f>IF(ISBLANK(IFERROR(INDEX('2-3 引出列表'!$A$2:$CE$8700,$A126,MATCH(C$1,'2-3 引出列表'!$A$1:$CD$1,0)),"")),"",IFERROR(INDEX('2-3 引出列表'!$A$2:$CE$8700,$A126,MATCH(C$1,'2-3 引出列表'!$A$1:$CD$1,0)),""))</f>
        <v/>
      </c>
      <c r="D126" t="str">
        <f>IF(ISBLANK(IFERROR(INDEX('2-3 引出列表'!$A$2:$CE$8700,$A126,MATCH(D$1,'2-3 引出列表'!$A$1:$CD$1,0)),"")),"",IFERROR(INDEX('2-3 引出列表'!$A$2:$CE$8700,$A126,MATCH(D$1,'2-3 引出列表'!$A$1:$CD$1,0)),""))</f>
        <v/>
      </c>
      <c r="E126" t="str">
        <f>IF(ISBLANK(IFERROR(INDEX('2-3 引出列表'!$A$2:$CE$8700,$A126,MATCH(E$1,'2-3 引出列表'!$A$1:$CD$1,0)),"")),"",IFERROR(INDEX('2-3 引出列表'!$A$2:$CE$8700,$A126,MATCH(E$1,'2-3 引出列表'!$A$1:$CD$1,0)),""))</f>
        <v/>
      </c>
      <c r="F126" t="str">
        <f t="shared" si="1"/>
        <v/>
      </c>
      <c r="G126" t="str">
        <f>IF(ISBLANK(IFERROR(INDEX('2-3 引出列表'!$A$2:$CE$8700,$A126,MATCH(G$1,'2-3 引出列表'!$A$1:$CD$1,0)),"")),"",IFERROR(INDEX('2-3 引出列表'!$A$2:$CE$8700,$A126,MATCH(G$1,'2-3 引出列表'!$A$1:$CD$1,0)),""))</f>
        <v/>
      </c>
      <c r="H126" t="str">
        <f>IF(ISBLANK(IFERROR(INDEX('2-3 引出列表'!$A$2:$CE$8700,$A126,MATCH(H$1,'2-3 引出列表'!$A$1:$CD$1,0)),"")),"",IFERROR(INDEX('2-3 引出列表'!$A$2:$CE$8700,$A126,MATCH(H$1,'2-3 引出列表'!$A$1:$CD$1,0)),""))</f>
        <v/>
      </c>
      <c r="I126" t="str">
        <f>IF(ISBLANK(IFERROR(INDEX('2-3 引出列表'!$A$2:$CE$8700,$A126,MATCH(I$1,'2-3 引出列表'!$A$1:$CD$1,0)),"")),"",IFERROR(INDEX('2-3 引出列表'!$A$2:$CE$8700,$A126,MATCH(I$1,'2-3 引出列表'!$A$1:$CD$1,0)),""))</f>
        <v/>
      </c>
    </row>
    <row r="127" customFormat="1" spans="1:9">
      <c r="A127">
        <v>126</v>
      </c>
      <c r="B127" t="str">
        <f>IF(ISBLANK(IFERROR(INDEX('2-3 引出列表'!$A$2:$CE$8700,$A127,MATCH(B$1,'2-3 引出列表'!$A$1:$CD$1,0)),"")),"",IFERROR(INDEX('2-3 引出列表'!$A$2:$CE$8700,$A127,MATCH(B$1,'2-3 引出列表'!$A$1:$CD$1,0)),""))</f>
        <v/>
      </c>
      <c r="C127" t="str">
        <f>IF(ISBLANK(IFERROR(INDEX('2-3 引出列表'!$A$2:$CE$8700,$A127,MATCH(C$1,'2-3 引出列表'!$A$1:$CD$1,0)),"")),"",IFERROR(INDEX('2-3 引出列表'!$A$2:$CE$8700,$A127,MATCH(C$1,'2-3 引出列表'!$A$1:$CD$1,0)),""))</f>
        <v/>
      </c>
      <c r="D127" t="str">
        <f>IF(ISBLANK(IFERROR(INDEX('2-3 引出列表'!$A$2:$CE$8700,$A127,MATCH(D$1,'2-3 引出列表'!$A$1:$CD$1,0)),"")),"",IFERROR(INDEX('2-3 引出列表'!$A$2:$CE$8700,$A127,MATCH(D$1,'2-3 引出列表'!$A$1:$CD$1,0)),""))</f>
        <v/>
      </c>
      <c r="E127" t="str">
        <f>IF(ISBLANK(IFERROR(INDEX('2-3 引出列表'!$A$2:$CE$8700,$A127,MATCH(E$1,'2-3 引出列表'!$A$1:$CD$1,0)),"")),"",IFERROR(INDEX('2-3 引出列表'!$A$2:$CE$8700,$A127,MATCH(E$1,'2-3 引出列表'!$A$1:$CD$1,0)),""))</f>
        <v/>
      </c>
      <c r="F127" t="str">
        <f t="shared" si="1"/>
        <v/>
      </c>
      <c r="G127" t="str">
        <f>IF(ISBLANK(IFERROR(INDEX('2-3 引出列表'!$A$2:$CE$8700,$A127,MATCH(G$1,'2-3 引出列表'!$A$1:$CD$1,0)),"")),"",IFERROR(INDEX('2-3 引出列表'!$A$2:$CE$8700,$A127,MATCH(G$1,'2-3 引出列表'!$A$1:$CD$1,0)),""))</f>
        <v/>
      </c>
      <c r="H127" t="str">
        <f>IF(ISBLANK(IFERROR(INDEX('2-3 引出列表'!$A$2:$CE$8700,$A127,MATCH(H$1,'2-3 引出列表'!$A$1:$CD$1,0)),"")),"",IFERROR(INDEX('2-3 引出列表'!$A$2:$CE$8700,$A127,MATCH(H$1,'2-3 引出列表'!$A$1:$CD$1,0)),""))</f>
        <v/>
      </c>
      <c r="I127" t="str">
        <f>IF(ISBLANK(IFERROR(INDEX('2-3 引出列表'!$A$2:$CE$8700,$A127,MATCH(I$1,'2-3 引出列表'!$A$1:$CD$1,0)),"")),"",IFERROR(INDEX('2-3 引出列表'!$A$2:$CE$8700,$A127,MATCH(I$1,'2-3 引出列表'!$A$1:$CD$1,0)),""))</f>
        <v/>
      </c>
    </row>
    <row r="128" customFormat="1" spans="1:9">
      <c r="A128">
        <v>127</v>
      </c>
      <c r="B128" t="str">
        <f>IF(ISBLANK(IFERROR(INDEX('2-3 引出列表'!$A$2:$CE$8700,$A128,MATCH(B$1,'2-3 引出列表'!$A$1:$CD$1,0)),"")),"",IFERROR(INDEX('2-3 引出列表'!$A$2:$CE$8700,$A128,MATCH(B$1,'2-3 引出列表'!$A$1:$CD$1,0)),""))</f>
        <v/>
      </c>
      <c r="C128" t="str">
        <f>IF(ISBLANK(IFERROR(INDEX('2-3 引出列表'!$A$2:$CE$8700,$A128,MATCH(C$1,'2-3 引出列表'!$A$1:$CD$1,0)),"")),"",IFERROR(INDEX('2-3 引出列表'!$A$2:$CE$8700,$A128,MATCH(C$1,'2-3 引出列表'!$A$1:$CD$1,0)),""))</f>
        <v/>
      </c>
      <c r="D128" t="str">
        <f>IF(ISBLANK(IFERROR(INDEX('2-3 引出列表'!$A$2:$CE$8700,$A128,MATCH(D$1,'2-3 引出列表'!$A$1:$CD$1,0)),"")),"",IFERROR(INDEX('2-3 引出列表'!$A$2:$CE$8700,$A128,MATCH(D$1,'2-3 引出列表'!$A$1:$CD$1,0)),""))</f>
        <v/>
      </c>
      <c r="E128" t="str">
        <f>IF(ISBLANK(IFERROR(INDEX('2-3 引出列表'!$A$2:$CE$8700,$A128,MATCH(E$1,'2-3 引出列表'!$A$1:$CD$1,0)),"")),"",IFERROR(INDEX('2-3 引出列表'!$A$2:$CE$8700,$A128,MATCH(E$1,'2-3 引出列表'!$A$1:$CD$1,0)),""))</f>
        <v/>
      </c>
      <c r="F128" t="str">
        <f t="shared" si="1"/>
        <v/>
      </c>
      <c r="G128" t="str">
        <f>IF(ISBLANK(IFERROR(INDEX('2-3 引出列表'!$A$2:$CE$8700,$A128,MATCH(G$1,'2-3 引出列表'!$A$1:$CD$1,0)),"")),"",IFERROR(INDEX('2-3 引出列表'!$A$2:$CE$8700,$A128,MATCH(G$1,'2-3 引出列表'!$A$1:$CD$1,0)),""))</f>
        <v/>
      </c>
      <c r="H128" t="str">
        <f>IF(ISBLANK(IFERROR(INDEX('2-3 引出列表'!$A$2:$CE$8700,$A128,MATCH(H$1,'2-3 引出列表'!$A$1:$CD$1,0)),"")),"",IFERROR(INDEX('2-3 引出列表'!$A$2:$CE$8700,$A128,MATCH(H$1,'2-3 引出列表'!$A$1:$CD$1,0)),""))</f>
        <v/>
      </c>
      <c r="I128" t="str">
        <f>IF(ISBLANK(IFERROR(INDEX('2-3 引出列表'!$A$2:$CE$8700,$A128,MATCH(I$1,'2-3 引出列表'!$A$1:$CD$1,0)),"")),"",IFERROR(INDEX('2-3 引出列表'!$A$2:$CE$8700,$A128,MATCH(I$1,'2-3 引出列表'!$A$1:$CD$1,0)),""))</f>
        <v/>
      </c>
    </row>
    <row r="129" customFormat="1" spans="1:9">
      <c r="A129">
        <v>128</v>
      </c>
      <c r="B129" t="str">
        <f>IF(ISBLANK(IFERROR(INDEX('2-3 引出列表'!$A$2:$CE$8700,$A129,MATCH(B$1,'2-3 引出列表'!$A$1:$CD$1,0)),"")),"",IFERROR(INDEX('2-3 引出列表'!$A$2:$CE$8700,$A129,MATCH(B$1,'2-3 引出列表'!$A$1:$CD$1,0)),""))</f>
        <v/>
      </c>
      <c r="C129" t="str">
        <f>IF(ISBLANK(IFERROR(INDEX('2-3 引出列表'!$A$2:$CE$8700,$A129,MATCH(C$1,'2-3 引出列表'!$A$1:$CD$1,0)),"")),"",IFERROR(INDEX('2-3 引出列表'!$A$2:$CE$8700,$A129,MATCH(C$1,'2-3 引出列表'!$A$1:$CD$1,0)),""))</f>
        <v/>
      </c>
      <c r="D129" t="str">
        <f>IF(ISBLANK(IFERROR(INDEX('2-3 引出列表'!$A$2:$CE$8700,$A129,MATCH(D$1,'2-3 引出列表'!$A$1:$CD$1,0)),"")),"",IFERROR(INDEX('2-3 引出列表'!$A$2:$CE$8700,$A129,MATCH(D$1,'2-3 引出列表'!$A$1:$CD$1,0)),""))</f>
        <v/>
      </c>
      <c r="E129" t="str">
        <f>IF(ISBLANK(IFERROR(INDEX('2-3 引出列表'!$A$2:$CE$8700,$A129,MATCH(E$1,'2-3 引出列表'!$A$1:$CD$1,0)),"")),"",IFERROR(INDEX('2-3 引出列表'!$A$2:$CE$8700,$A129,MATCH(E$1,'2-3 引出列表'!$A$1:$CD$1,0)),""))</f>
        <v/>
      </c>
      <c r="F129" t="str">
        <f t="shared" si="1"/>
        <v/>
      </c>
      <c r="G129" t="str">
        <f>IF(ISBLANK(IFERROR(INDEX('2-3 引出列表'!$A$2:$CE$8700,$A129,MATCH(G$1,'2-3 引出列表'!$A$1:$CD$1,0)),"")),"",IFERROR(INDEX('2-3 引出列表'!$A$2:$CE$8700,$A129,MATCH(G$1,'2-3 引出列表'!$A$1:$CD$1,0)),""))</f>
        <v/>
      </c>
      <c r="H129" t="str">
        <f>IF(ISBLANK(IFERROR(INDEX('2-3 引出列表'!$A$2:$CE$8700,$A129,MATCH(H$1,'2-3 引出列表'!$A$1:$CD$1,0)),"")),"",IFERROR(INDEX('2-3 引出列表'!$A$2:$CE$8700,$A129,MATCH(H$1,'2-3 引出列表'!$A$1:$CD$1,0)),""))</f>
        <v/>
      </c>
      <c r="I129" t="str">
        <f>IF(ISBLANK(IFERROR(INDEX('2-3 引出列表'!$A$2:$CE$8700,$A129,MATCH(I$1,'2-3 引出列表'!$A$1:$CD$1,0)),"")),"",IFERROR(INDEX('2-3 引出列表'!$A$2:$CE$8700,$A129,MATCH(I$1,'2-3 引出列表'!$A$1:$CD$1,0)),""))</f>
        <v/>
      </c>
    </row>
    <row r="130" customFormat="1" spans="1:9">
      <c r="A130">
        <v>129</v>
      </c>
      <c r="B130" t="str">
        <f>IF(ISBLANK(IFERROR(INDEX('2-3 引出列表'!$A$2:$CE$8700,$A130,MATCH(B$1,'2-3 引出列表'!$A$1:$CD$1,0)),"")),"",IFERROR(INDEX('2-3 引出列表'!$A$2:$CE$8700,$A130,MATCH(B$1,'2-3 引出列表'!$A$1:$CD$1,0)),""))</f>
        <v/>
      </c>
      <c r="C130" t="str">
        <f>IF(ISBLANK(IFERROR(INDEX('2-3 引出列表'!$A$2:$CE$8700,$A130,MATCH(C$1,'2-3 引出列表'!$A$1:$CD$1,0)),"")),"",IFERROR(INDEX('2-3 引出列表'!$A$2:$CE$8700,$A130,MATCH(C$1,'2-3 引出列表'!$A$1:$CD$1,0)),""))</f>
        <v/>
      </c>
      <c r="D130" t="str">
        <f>IF(ISBLANK(IFERROR(INDEX('2-3 引出列表'!$A$2:$CE$8700,$A130,MATCH(D$1,'2-3 引出列表'!$A$1:$CD$1,0)),"")),"",IFERROR(INDEX('2-3 引出列表'!$A$2:$CE$8700,$A130,MATCH(D$1,'2-3 引出列表'!$A$1:$CD$1,0)),""))</f>
        <v/>
      </c>
      <c r="E130" t="str">
        <f>IF(ISBLANK(IFERROR(INDEX('2-3 引出列表'!$A$2:$CE$8700,$A130,MATCH(E$1,'2-3 引出列表'!$A$1:$CD$1,0)),"")),"",IFERROR(INDEX('2-3 引出列表'!$A$2:$CE$8700,$A130,MATCH(E$1,'2-3 引出列表'!$A$1:$CD$1,0)),""))</f>
        <v/>
      </c>
      <c r="F130" t="str">
        <f t="shared" ref="F130:F193" si="2">LEFT(E130,7)</f>
        <v/>
      </c>
      <c r="G130" t="str">
        <f>IF(ISBLANK(IFERROR(INDEX('2-3 引出列表'!$A$2:$CE$8700,$A130,MATCH(G$1,'2-3 引出列表'!$A$1:$CD$1,0)),"")),"",IFERROR(INDEX('2-3 引出列表'!$A$2:$CE$8700,$A130,MATCH(G$1,'2-3 引出列表'!$A$1:$CD$1,0)),""))</f>
        <v/>
      </c>
      <c r="H130" t="str">
        <f>IF(ISBLANK(IFERROR(INDEX('2-3 引出列表'!$A$2:$CE$8700,$A130,MATCH(H$1,'2-3 引出列表'!$A$1:$CD$1,0)),"")),"",IFERROR(INDEX('2-3 引出列表'!$A$2:$CE$8700,$A130,MATCH(H$1,'2-3 引出列表'!$A$1:$CD$1,0)),""))</f>
        <v/>
      </c>
      <c r="I130" t="str">
        <f>IF(ISBLANK(IFERROR(INDEX('2-3 引出列表'!$A$2:$CE$8700,$A130,MATCH(I$1,'2-3 引出列表'!$A$1:$CD$1,0)),"")),"",IFERROR(INDEX('2-3 引出列表'!$A$2:$CE$8700,$A130,MATCH(I$1,'2-3 引出列表'!$A$1:$CD$1,0)),""))</f>
        <v/>
      </c>
    </row>
    <row r="131" customFormat="1" spans="1:9">
      <c r="A131">
        <v>130</v>
      </c>
      <c r="B131" t="str">
        <f>IF(ISBLANK(IFERROR(INDEX('2-3 引出列表'!$A$2:$CE$8700,$A131,MATCH(B$1,'2-3 引出列表'!$A$1:$CD$1,0)),"")),"",IFERROR(INDEX('2-3 引出列表'!$A$2:$CE$8700,$A131,MATCH(B$1,'2-3 引出列表'!$A$1:$CD$1,0)),""))</f>
        <v/>
      </c>
      <c r="C131" t="str">
        <f>IF(ISBLANK(IFERROR(INDEX('2-3 引出列表'!$A$2:$CE$8700,$A131,MATCH(C$1,'2-3 引出列表'!$A$1:$CD$1,0)),"")),"",IFERROR(INDEX('2-3 引出列表'!$A$2:$CE$8700,$A131,MATCH(C$1,'2-3 引出列表'!$A$1:$CD$1,0)),""))</f>
        <v/>
      </c>
      <c r="D131" t="str">
        <f>IF(ISBLANK(IFERROR(INDEX('2-3 引出列表'!$A$2:$CE$8700,$A131,MATCH(D$1,'2-3 引出列表'!$A$1:$CD$1,0)),"")),"",IFERROR(INDEX('2-3 引出列表'!$A$2:$CE$8700,$A131,MATCH(D$1,'2-3 引出列表'!$A$1:$CD$1,0)),""))</f>
        <v/>
      </c>
      <c r="E131" t="str">
        <f>IF(ISBLANK(IFERROR(INDEX('2-3 引出列表'!$A$2:$CE$8700,$A131,MATCH(E$1,'2-3 引出列表'!$A$1:$CD$1,0)),"")),"",IFERROR(INDEX('2-3 引出列表'!$A$2:$CE$8700,$A131,MATCH(E$1,'2-3 引出列表'!$A$1:$CD$1,0)),""))</f>
        <v/>
      </c>
      <c r="F131" t="str">
        <f t="shared" si="2"/>
        <v/>
      </c>
      <c r="G131" t="str">
        <f>IF(ISBLANK(IFERROR(INDEX('2-3 引出列表'!$A$2:$CE$8700,$A131,MATCH(G$1,'2-3 引出列表'!$A$1:$CD$1,0)),"")),"",IFERROR(INDEX('2-3 引出列表'!$A$2:$CE$8700,$A131,MATCH(G$1,'2-3 引出列表'!$A$1:$CD$1,0)),""))</f>
        <v/>
      </c>
      <c r="H131" t="str">
        <f>IF(ISBLANK(IFERROR(INDEX('2-3 引出列表'!$A$2:$CE$8700,$A131,MATCH(H$1,'2-3 引出列表'!$A$1:$CD$1,0)),"")),"",IFERROR(INDEX('2-3 引出列表'!$A$2:$CE$8700,$A131,MATCH(H$1,'2-3 引出列表'!$A$1:$CD$1,0)),""))</f>
        <v/>
      </c>
      <c r="I131" t="str">
        <f>IF(ISBLANK(IFERROR(INDEX('2-3 引出列表'!$A$2:$CE$8700,$A131,MATCH(I$1,'2-3 引出列表'!$A$1:$CD$1,0)),"")),"",IFERROR(INDEX('2-3 引出列表'!$A$2:$CE$8700,$A131,MATCH(I$1,'2-3 引出列表'!$A$1:$CD$1,0)),""))</f>
        <v/>
      </c>
    </row>
    <row r="132" customFormat="1" spans="1:9">
      <c r="A132">
        <v>131</v>
      </c>
      <c r="B132" t="str">
        <f>IF(ISBLANK(IFERROR(INDEX('2-3 引出列表'!$A$2:$CE$8700,$A132,MATCH(B$1,'2-3 引出列表'!$A$1:$CD$1,0)),"")),"",IFERROR(INDEX('2-3 引出列表'!$A$2:$CE$8700,$A132,MATCH(B$1,'2-3 引出列表'!$A$1:$CD$1,0)),""))</f>
        <v/>
      </c>
      <c r="C132" t="str">
        <f>IF(ISBLANK(IFERROR(INDEX('2-3 引出列表'!$A$2:$CE$8700,$A132,MATCH(C$1,'2-3 引出列表'!$A$1:$CD$1,0)),"")),"",IFERROR(INDEX('2-3 引出列表'!$A$2:$CE$8700,$A132,MATCH(C$1,'2-3 引出列表'!$A$1:$CD$1,0)),""))</f>
        <v/>
      </c>
      <c r="D132" t="str">
        <f>IF(ISBLANK(IFERROR(INDEX('2-3 引出列表'!$A$2:$CE$8700,$A132,MATCH(D$1,'2-3 引出列表'!$A$1:$CD$1,0)),"")),"",IFERROR(INDEX('2-3 引出列表'!$A$2:$CE$8700,$A132,MATCH(D$1,'2-3 引出列表'!$A$1:$CD$1,0)),""))</f>
        <v/>
      </c>
      <c r="E132" t="str">
        <f>IF(ISBLANK(IFERROR(INDEX('2-3 引出列表'!$A$2:$CE$8700,$A132,MATCH(E$1,'2-3 引出列表'!$A$1:$CD$1,0)),"")),"",IFERROR(INDEX('2-3 引出列表'!$A$2:$CE$8700,$A132,MATCH(E$1,'2-3 引出列表'!$A$1:$CD$1,0)),""))</f>
        <v/>
      </c>
      <c r="F132" t="str">
        <f t="shared" si="2"/>
        <v/>
      </c>
      <c r="G132" t="str">
        <f>IF(ISBLANK(IFERROR(INDEX('2-3 引出列表'!$A$2:$CE$8700,$A132,MATCH(G$1,'2-3 引出列表'!$A$1:$CD$1,0)),"")),"",IFERROR(INDEX('2-3 引出列表'!$A$2:$CE$8700,$A132,MATCH(G$1,'2-3 引出列表'!$A$1:$CD$1,0)),""))</f>
        <v/>
      </c>
      <c r="H132" t="str">
        <f>IF(ISBLANK(IFERROR(INDEX('2-3 引出列表'!$A$2:$CE$8700,$A132,MATCH(H$1,'2-3 引出列表'!$A$1:$CD$1,0)),"")),"",IFERROR(INDEX('2-3 引出列表'!$A$2:$CE$8700,$A132,MATCH(H$1,'2-3 引出列表'!$A$1:$CD$1,0)),""))</f>
        <v/>
      </c>
      <c r="I132" t="str">
        <f>IF(ISBLANK(IFERROR(INDEX('2-3 引出列表'!$A$2:$CE$8700,$A132,MATCH(I$1,'2-3 引出列表'!$A$1:$CD$1,0)),"")),"",IFERROR(INDEX('2-3 引出列表'!$A$2:$CE$8700,$A132,MATCH(I$1,'2-3 引出列表'!$A$1:$CD$1,0)),""))</f>
        <v/>
      </c>
    </row>
    <row r="133" customFormat="1" spans="1:9">
      <c r="A133">
        <v>132</v>
      </c>
      <c r="B133" t="str">
        <f>IF(ISBLANK(IFERROR(INDEX('2-3 引出列表'!$A$2:$CE$8700,$A133,MATCH(B$1,'2-3 引出列表'!$A$1:$CD$1,0)),"")),"",IFERROR(INDEX('2-3 引出列表'!$A$2:$CE$8700,$A133,MATCH(B$1,'2-3 引出列表'!$A$1:$CD$1,0)),""))</f>
        <v/>
      </c>
      <c r="C133" t="str">
        <f>IF(ISBLANK(IFERROR(INDEX('2-3 引出列表'!$A$2:$CE$8700,$A133,MATCH(C$1,'2-3 引出列表'!$A$1:$CD$1,0)),"")),"",IFERROR(INDEX('2-3 引出列表'!$A$2:$CE$8700,$A133,MATCH(C$1,'2-3 引出列表'!$A$1:$CD$1,0)),""))</f>
        <v/>
      </c>
      <c r="D133" t="str">
        <f>IF(ISBLANK(IFERROR(INDEX('2-3 引出列表'!$A$2:$CE$8700,$A133,MATCH(D$1,'2-3 引出列表'!$A$1:$CD$1,0)),"")),"",IFERROR(INDEX('2-3 引出列表'!$A$2:$CE$8700,$A133,MATCH(D$1,'2-3 引出列表'!$A$1:$CD$1,0)),""))</f>
        <v/>
      </c>
      <c r="E133" t="str">
        <f>IF(ISBLANK(IFERROR(INDEX('2-3 引出列表'!$A$2:$CE$8700,$A133,MATCH(E$1,'2-3 引出列表'!$A$1:$CD$1,0)),"")),"",IFERROR(INDEX('2-3 引出列表'!$A$2:$CE$8700,$A133,MATCH(E$1,'2-3 引出列表'!$A$1:$CD$1,0)),""))</f>
        <v/>
      </c>
      <c r="F133" t="str">
        <f t="shared" si="2"/>
        <v/>
      </c>
      <c r="G133" t="str">
        <f>IF(ISBLANK(IFERROR(INDEX('2-3 引出列表'!$A$2:$CE$8700,$A133,MATCH(G$1,'2-3 引出列表'!$A$1:$CD$1,0)),"")),"",IFERROR(INDEX('2-3 引出列表'!$A$2:$CE$8700,$A133,MATCH(G$1,'2-3 引出列表'!$A$1:$CD$1,0)),""))</f>
        <v/>
      </c>
      <c r="H133" t="str">
        <f>IF(ISBLANK(IFERROR(INDEX('2-3 引出列表'!$A$2:$CE$8700,$A133,MATCH(H$1,'2-3 引出列表'!$A$1:$CD$1,0)),"")),"",IFERROR(INDEX('2-3 引出列表'!$A$2:$CE$8700,$A133,MATCH(H$1,'2-3 引出列表'!$A$1:$CD$1,0)),""))</f>
        <v/>
      </c>
      <c r="I133" t="str">
        <f>IF(ISBLANK(IFERROR(INDEX('2-3 引出列表'!$A$2:$CE$8700,$A133,MATCH(I$1,'2-3 引出列表'!$A$1:$CD$1,0)),"")),"",IFERROR(INDEX('2-3 引出列表'!$A$2:$CE$8700,$A133,MATCH(I$1,'2-3 引出列表'!$A$1:$CD$1,0)),""))</f>
        <v/>
      </c>
    </row>
    <row r="134" customFormat="1" spans="1:9">
      <c r="A134">
        <v>133</v>
      </c>
      <c r="B134" t="str">
        <f>IF(ISBLANK(IFERROR(INDEX('2-3 引出列表'!$A$2:$CE$8700,$A134,MATCH(B$1,'2-3 引出列表'!$A$1:$CD$1,0)),"")),"",IFERROR(INDEX('2-3 引出列表'!$A$2:$CE$8700,$A134,MATCH(B$1,'2-3 引出列表'!$A$1:$CD$1,0)),""))</f>
        <v/>
      </c>
      <c r="C134" t="str">
        <f>IF(ISBLANK(IFERROR(INDEX('2-3 引出列表'!$A$2:$CE$8700,$A134,MATCH(C$1,'2-3 引出列表'!$A$1:$CD$1,0)),"")),"",IFERROR(INDEX('2-3 引出列表'!$A$2:$CE$8700,$A134,MATCH(C$1,'2-3 引出列表'!$A$1:$CD$1,0)),""))</f>
        <v/>
      </c>
      <c r="D134" t="str">
        <f>IF(ISBLANK(IFERROR(INDEX('2-3 引出列表'!$A$2:$CE$8700,$A134,MATCH(D$1,'2-3 引出列表'!$A$1:$CD$1,0)),"")),"",IFERROR(INDEX('2-3 引出列表'!$A$2:$CE$8700,$A134,MATCH(D$1,'2-3 引出列表'!$A$1:$CD$1,0)),""))</f>
        <v/>
      </c>
      <c r="E134" t="str">
        <f>IF(ISBLANK(IFERROR(INDEX('2-3 引出列表'!$A$2:$CE$8700,$A134,MATCH(E$1,'2-3 引出列表'!$A$1:$CD$1,0)),"")),"",IFERROR(INDEX('2-3 引出列表'!$A$2:$CE$8700,$A134,MATCH(E$1,'2-3 引出列表'!$A$1:$CD$1,0)),""))</f>
        <v/>
      </c>
      <c r="F134" t="str">
        <f t="shared" si="2"/>
        <v/>
      </c>
      <c r="G134" t="str">
        <f>IF(ISBLANK(IFERROR(INDEX('2-3 引出列表'!$A$2:$CE$8700,$A134,MATCH(G$1,'2-3 引出列表'!$A$1:$CD$1,0)),"")),"",IFERROR(INDEX('2-3 引出列表'!$A$2:$CE$8700,$A134,MATCH(G$1,'2-3 引出列表'!$A$1:$CD$1,0)),""))</f>
        <v/>
      </c>
      <c r="H134" t="str">
        <f>IF(ISBLANK(IFERROR(INDEX('2-3 引出列表'!$A$2:$CE$8700,$A134,MATCH(H$1,'2-3 引出列表'!$A$1:$CD$1,0)),"")),"",IFERROR(INDEX('2-3 引出列表'!$A$2:$CE$8700,$A134,MATCH(H$1,'2-3 引出列表'!$A$1:$CD$1,0)),""))</f>
        <v/>
      </c>
      <c r="I134" t="str">
        <f>IF(ISBLANK(IFERROR(INDEX('2-3 引出列表'!$A$2:$CE$8700,$A134,MATCH(I$1,'2-3 引出列表'!$A$1:$CD$1,0)),"")),"",IFERROR(INDEX('2-3 引出列表'!$A$2:$CE$8700,$A134,MATCH(I$1,'2-3 引出列表'!$A$1:$CD$1,0)),""))</f>
        <v/>
      </c>
    </row>
    <row r="135" customFormat="1" spans="1:9">
      <c r="A135">
        <v>134</v>
      </c>
      <c r="B135" t="str">
        <f>IF(ISBLANK(IFERROR(INDEX('2-3 引出列表'!$A$2:$CE$8700,$A135,MATCH(B$1,'2-3 引出列表'!$A$1:$CD$1,0)),"")),"",IFERROR(INDEX('2-3 引出列表'!$A$2:$CE$8700,$A135,MATCH(B$1,'2-3 引出列表'!$A$1:$CD$1,0)),""))</f>
        <v/>
      </c>
      <c r="C135" t="str">
        <f>IF(ISBLANK(IFERROR(INDEX('2-3 引出列表'!$A$2:$CE$8700,$A135,MATCH(C$1,'2-3 引出列表'!$A$1:$CD$1,0)),"")),"",IFERROR(INDEX('2-3 引出列表'!$A$2:$CE$8700,$A135,MATCH(C$1,'2-3 引出列表'!$A$1:$CD$1,0)),""))</f>
        <v/>
      </c>
      <c r="D135" t="str">
        <f>IF(ISBLANK(IFERROR(INDEX('2-3 引出列表'!$A$2:$CE$8700,$A135,MATCH(D$1,'2-3 引出列表'!$A$1:$CD$1,0)),"")),"",IFERROR(INDEX('2-3 引出列表'!$A$2:$CE$8700,$A135,MATCH(D$1,'2-3 引出列表'!$A$1:$CD$1,0)),""))</f>
        <v/>
      </c>
      <c r="E135" t="str">
        <f>IF(ISBLANK(IFERROR(INDEX('2-3 引出列表'!$A$2:$CE$8700,$A135,MATCH(E$1,'2-3 引出列表'!$A$1:$CD$1,0)),"")),"",IFERROR(INDEX('2-3 引出列表'!$A$2:$CE$8700,$A135,MATCH(E$1,'2-3 引出列表'!$A$1:$CD$1,0)),""))</f>
        <v/>
      </c>
      <c r="F135" t="str">
        <f t="shared" si="2"/>
        <v/>
      </c>
      <c r="G135" t="str">
        <f>IF(ISBLANK(IFERROR(INDEX('2-3 引出列表'!$A$2:$CE$8700,$A135,MATCH(G$1,'2-3 引出列表'!$A$1:$CD$1,0)),"")),"",IFERROR(INDEX('2-3 引出列表'!$A$2:$CE$8700,$A135,MATCH(G$1,'2-3 引出列表'!$A$1:$CD$1,0)),""))</f>
        <v/>
      </c>
      <c r="H135" t="str">
        <f>IF(ISBLANK(IFERROR(INDEX('2-3 引出列表'!$A$2:$CE$8700,$A135,MATCH(H$1,'2-3 引出列表'!$A$1:$CD$1,0)),"")),"",IFERROR(INDEX('2-3 引出列表'!$A$2:$CE$8700,$A135,MATCH(H$1,'2-3 引出列表'!$A$1:$CD$1,0)),""))</f>
        <v/>
      </c>
      <c r="I135" t="str">
        <f>IF(ISBLANK(IFERROR(INDEX('2-3 引出列表'!$A$2:$CE$8700,$A135,MATCH(I$1,'2-3 引出列表'!$A$1:$CD$1,0)),"")),"",IFERROR(INDEX('2-3 引出列表'!$A$2:$CE$8700,$A135,MATCH(I$1,'2-3 引出列表'!$A$1:$CD$1,0)),""))</f>
        <v/>
      </c>
    </row>
    <row r="136" customFormat="1" spans="1:9">
      <c r="A136">
        <v>135</v>
      </c>
      <c r="B136" t="str">
        <f>IF(ISBLANK(IFERROR(INDEX('2-3 引出列表'!$A$2:$CE$8700,$A136,MATCH(B$1,'2-3 引出列表'!$A$1:$CD$1,0)),"")),"",IFERROR(INDEX('2-3 引出列表'!$A$2:$CE$8700,$A136,MATCH(B$1,'2-3 引出列表'!$A$1:$CD$1,0)),""))</f>
        <v/>
      </c>
      <c r="C136" t="str">
        <f>IF(ISBLANK(IFERROR(INDEX('2-3 引出列表'!$A$2:$CE$8700,$A136,MATCH(C$1,'2-3 引出列表'!$A$1:$CD$1,0)),"")),"",IFERROR(INDEX('2-3 引出列表'!$A$2:$CE$8700,$A136,MATCH(C$1,'2-3 引出列表'!$A$1:$CD$1,0)),""))</f>
        <v/>
      </c>
      <c r="D136" t="str">
        <f>IF(ISBLANK(IFERROR(INDEX('2-3 引出列表'!$A$2:$CE$8700,$A136,MATCH(D$1,'2-3 引出列表'!$A$1:$CD$1,0)),"")),"",IFERROR(INDEX('2-3 引出列表'!$A$2:$CE$8700,$A136,MATCH(D$1,'2-3 引出列表'!$A$1:$CD$1,0)),""))</f>
        <v/>
      </c>
      <c r="E136" t="str">
        <f>IF(ISBLANK(IFERROR(INDEX('2-3 引出列表'!$A$2:$CE$8700,$A136,MATCH(E$1,'2-3 引出列表'!$A$1:$CD$1,0)),"")),"",IFERROR(INDEX('2-3 引出列表'!$A$2:$CE$8700,$A136,MATCH(E$1,'2-3 引出列表'!$A$1:$CD$1,0)),""))</f>
        <v/>
      </c>
      <c r="F136" t="str">
        <f t="shared" si="2"/>
        <v/>
      </c>
      <c r="G136" t="str">
        <f>IF(ISBLANK(IFERROR(INDEX('2-3 引出列表'!$A$2:$CE$8700,$A136,MATCH(G$1,'2-3 引出列表'!$A$1:$CD$1,0)),"")),"",IFERROR(INDEX('2-3 引出列表'!$A$2:$CE$8700,$A136,MATCH(G$1,'2-3 引出列表'!$A$1:$CD$1,0)),""))</f>
        <v/>
      </c>
      <c r="H136" t="str">
        <f>IF(ISBLANK(IFERROR(INDEX('2-3 引出列表'!$A$2:$CE$8700,$A136,MATCH(H$1,'2-3 引出列表'!$A$1:$CD$1,0)),"")),"",IFERROR(INDEX('2-3 引出列表'!$A$2:$CE$8700,$A136,MATCH(H$1,'2-3 引出列表'!$A$1:$CD$1,0)),""))</f>
        <v/>
      </c>
      <c r="I136" t="str">
        <f>IF(ISBLANK(IFERROR(INDEX('2-3 引出列表'!$A$2:$CE$8700,$A136,MATCH(I$1,'2-3 引出列表'!$A$1:$CD$1,0)),"")),"",IFERROR(INDEX('2-3 引出列表'!$A$2:$CE$8700,$A136,MATCH(I$1,'2-3 引出列表'!$A$1:$CD$1,0)),""))</f>
        <v/>
      </c>
    </row>
    <row r="137" customFormat="1" spans="1:9">
      <c r="A137">
        <v>136</v>
      </c>
      <c r="B137" t="str">
        <f>IF(ISBLANK(IFERROR(INDEX('2-3 引出列表'!$A$2:$CE$8700,$A137,MATCH(B$1,'2-3 引出列表'!$A$1:$CD$1,0)),"")),"",IFERROR(INDEX('2-3 引出列表'!$A$2:$CE$8700,$A137,MATCH(B$1,'2-3 引出列表'!$A$1:$CD$1,0)),""))</f>
        <v/>
      </c>
      <c r="C137" t="str">
        <f>IF(ISBLANK(IFERROR(INDEX('2-3 引出列表'!$A$2:$CE$8700,$A137,MATCH(C$1,'2-3 引出列表'!$A$1:$CD$1,0)),"")),"",IFERROR(INDEX('2-3 引出列表'!$A$2:$CE$8700,$A137,MATCH(C$1,'2-3 引出列表'!$A$1:$CD$1,0)),""))</f>
        <v/>
      </c>
      <c r="D137" t="str">
        <f>IF(ISBLANK(IFERROR(INDEX('2-3 引出列表'!$A$2:$CE$8700,$A137,MATCH(D$1,'2-3 引出列表'!$A$1:$CD$1,0)),"")),"",IFERROR(INDEX('2-3 引出列表'!$A$2:$CE$8700,$A137,MATCH(D$1,'2-3 引出列表'!$A$1:$CD$1,0)),""))</f>
        <v/>
      </c>
      <c r="E137" t="str">
        <f>IF(ISBLANK(IFERROR(INDEX('2-3 引出列表'!$A$2:$CE$8700,$A137,MATCH(E$1,'2-3 引出列表'!$A$1:$CD$1,0)),"")),"",IFERROR(INDEX('2-3 引出列表'!$A$2:$CE$8700,$A137,MATCH(E$1,'2-3 引出列表'!$A$1:$CD$1,0)),""))</f>
        <v/>
      </c>
      <c r="F137" t="str">
        <f t="shared" si="2"/>
        <v/>
      </c>
      <c r="G137" t="str">
        <f>IF(ISBLANK(IFERROR(INDEX('2-3 引出列表'!$A$2:$CE$8700,$A137,MATCH(G$1,'2-3 引出列表'!$A$1:$CD$1,0)),"")),"",IFERROR(INDEX('2-3 引出列表'!$A$2:$CE$8700,$A137,MATCH(G$1,'2-3 引出列表'!$A$1:$CD$1,0)),""))</f>
        <v/>
      </c>
      <c r="H137" t="str">
        <f>IF(ISBLANK(IFERROR(INDEX('2-3 引出列表'!$A$2:$CE$8700,$A137,MATCH(H$1,'2-3 引出列表'!$A$1:$CD$1,0)),"")),"",IFERROR(INDEX('2-3 引出列表'!$A$2:$CE$8700,$A137,MATCH(H$1,'2-3 引出列表'!$A$1:$CD$1,0)),""))</f>
        <v/>
      </c>
      <c r="I137" t="str">
        <f>IF(ISBLANK(IFERROR(INDEX('2-3 引出列表'!$A$2:$CE$8700,$A137,MATCH(I$1,'2-3 引出列表'!$A$1:$CD$1,0)),"")),"",IFERROR(INDEX('2-3 引出列表'!$A$2:$CE$8700,$A137,MATCH(I$1,'2-3 引出列表'!$A$1:$CD$1,0)),""))</f>
        <v/>
      </c>
    </row>
    <row r="138" customFormat="1" spans="1:9">
      <c r="A138">
        <v>137</v>
      </c>
      <c r="B138" t="str">
        <f>IF(ISBLANK(IFERROR(INDEX('2-3 引出列表'!$A$2:$CE$8700,$A138,MATCH(B$1,'2-3 引出列表'!$A$1:$CD$1,0)),"")),"",IFERROR(INDEX('2-3 引出列表'!$A$2:$CE$8700,$A138,MATCH(B$1,'2-3 引出列表'!$A$1:$CD$1,0)),""))</f>
        <v/>
      </c>
      <c r="C138" t="str">
        <f>IF(ISBLANK(IFERROR(INDEX('2-3 引出列表'!$A$2:$CE$8700,$A138,MATCH(C$1,'2-3 引出列表'!$A$1:$CD$1,0)),"")),"",IFERROR(INDEX('2-3 引出列表'!$A$2:$CE$8700,$A138,MATCH(C$1,'2-3 引出列表'!$A$1:$CD$1,0)),""))</f>
        <v/>
      </c>
      <c r="D138" t="str">
        <f>IF(ISBLANK(IFERROR(INDEX('2-3 引出列表'!$A$2:$CE$8700,$A138,MATCH(D$1,'2-3 引出列表'!$A$1:$CD$1,0)),"")),"",IFERROR(INDEX('2-3 引出列表'!$A$2:$CE$8700,$A138,MATCH(D$1,'2-3 引出列表'!$A$1:$CD$1,0)),""))</f>
        <v/>
      </c>
      <c r="E138" t="str">
        <f>IF(ISBLANK(IFERROR(INDEX('2-3 引出列表'!$A$2:$CE$8700,$A138,MATCH(E$1,'2-3 引出列表'!$A$1:$CD$1,0)),"")),"",IFERROR(INDEX('2-3 引出列表'!$A$2:$CE$8700,$A138,MATCH(E$1,'2-3 引出列表'!$A$1:$CD$1,0)),""))</f>
        <v/>
      </c>
      <c r="F138" t="str">
        <f t="shared" si="2"/>
        <v/>
      </c>
      <c r="G138" t="str">
        <f>IF(ISBLANK(IFERROR(INDEX('2-3 引出列表'!$A$2:$CE$8700,$A138,MATCH(G$1,'2-3 引出列表'!$A$1:$CD$1,0)),"")),"",IFERROR(INDEX('2-3 引出列表'!$A$2:$CE$8700,$A138,MATCH(G$1,'2-3 引出列表'!$A$1:$CD$1,0)),""))</f>
        <v/>
      </c>
      <c r="H138" t="str">
        <f>IF(ISBLANK(IFERROR(INDEX('2-3 引出列表'!$A$2:$CE$8700,$A138,MATCH(H$1,'2-3 引出列表'!$A$1:$CD$1,0)),"")),"",IFERROR(INDEX('2-3 引出列表'!$A$2:$CE$8700,$A138,MATCH(H$1,'2-3 引出列表'!$A$1:$CD$1,0)),""))</f>
        <v/>
      </c>
      <c r="I138" t="str">
        <f>IF(ISBLANK(IFERROR(INDEX('2-3 引出列表'!$A$2:$CE$8700,$A138,MATCH(I$1,'2-3 引出列表'!$A$1:$CD$1,0)),"")),"",IFERROR(INDEX('2-3 引出列表'!$A$2:$CE$8700,$A138,MATCH(I$1,'2-3 引出列表'!$A$1:$CD$1,0)),""))</f>
        <v/>
      </c>
    </row>
    <row r="139" customFormat="1" spans="1:9">
      <c r="A139">
        <v>138</v>
      </c>
      <c r="B139" t="str">
        <f>IF(ISBLANK(IFERROR(INDEX('2-3 引出列表'!$A$2:$CE$8700,$A139,MATCH(B$1,'2-3 引出列表'!$A$1:$CD$1,0)),"")),"",IFERROR(INDEX('2-3 引出列表'!$A$2:$CE$8700,$A139,MATCH(B$1,'2-3 引出列表'!$A$1:$CD$1,0)),""))</f>
        <v/>
      </c>
      <c r="C139" t="str">
        <f>IF(ISBLANK(IFERROR(INDEX('2-3 引出列表'!$A$2:$CE$8700,$A139,MATCH(C$1,'2-3 引出列表'!$A$1:$CD$1,0)),"")),"",IFERROR(INDEX('2-3 引出列表'!$A$2:$CE$8700,$A139,MATCH(C$1,'2-3 引出列表'!$A$1:$CD$1,0)),""))</f>
        <v/>
      </c>
      <c r="D139" t="str">
        <f>IF(ISBLANK(IFERROR(INDEX('2-3 引出列表'!$A$2:$CE$8700,$A139,MATCH(D$1,'2-3 引出列表'!$A$1:$CD$1,0)),"")),"",IFERROR(INDEX('2-3 引出列表'!$A$2:$CE$8700,$A139,MATCH(D$1,'2-3 引出列表'!$A$1:$CD$1,0)),""))</f>
        <v/>
      </c>
      <c r="E139" t="str">
        <f>IF(ISBLANK(IFERROR(INDEX('2-3 引出列表'!$A$2:$CE$8700,$A139,MATCH(E$1,'2-3 引出列表'!$A$1:$CD$1,0)),"")),"",IFERROR(INDEX('2-3 引出列表'!$A$2:$CE$8700,$A139,MATCH(E$1,'2-3 引出列表'!$A$1:$CD$1,0)),""))</f>
        <v/>
      </c>
      <c r="F139" t="str">
        <f t="shared" si="2"/>
        <v/>
      </c>
      <c r="G139" t="str">
        <f>IF(ISBLANK(IFERROR(INDEX('2-3 引出列表'!$A$2:$CE$8700,$A139,MATCH(G$1,'2-3 引出列表'!$A$1:$CD$1,0)),"")),"",IFERROR(INDEX('2-3 引出列表'!$A$2:$CE$8700,$A139,MATCH(G$1,'2-3 引出列表'!$A$1:$CD$1,0)),""))</f>
        <v/>
      </c>
      <c r="H139" t="str">
        <f>IF(ISBLANK(IFERROR(INDEX('2-3 引出列表'!$A$2:$CE$8700,$A139,MATCH(H$1,'2-3 引出列表'!$A$1:$CD$1,0)),"")),"",IFERROR(INDEX('2-3 引出列表'!$A$2:$CE$8700,$A139,MATCH(H$1,'2-3 引出列表'!$A$1:$CD$1,0)),""))</f>
        <v/>
      </c>
      <c r="I139" t="str">
        <f>IF(ISBLANK(IFERROR(INDEX('2-3 引出列表'!$A$2:$CE$8700,$A139,MATCH(I$1,'2-3 引出列表'!$A$1:$CD$1,0)),"")),"",IFERROR(INDEX('2-3 引出列表'!$A$2:$CE$8700,$A139,MATCH(I$1,'2-3 引出列表'!$A$1:$CD$1,0)),""))</f>
        <v/>
      </c>
    </row>
    <row r="140" customFormat="1" spans="1:9">
      <c r="A140">
        <v>139</v>
      </c>
      <c r="B140" t="str">
        <f>IF(ISBLANK(IFERROR(INDEX('2-3 引出列表'!$A$2:$CE$8700,$A140,MATCH(B$1,'2-3 引出列表'!$A$1:$CD$1,0)),"")),"",IFERROR(INDEX('2-3 引出列表'!$A$2:$CE$8700,$A140,MATCH(B$1,'2-3 引出列表'!$A$1:$CD$1,0)),""))</f>
        <v/>
      </c>
      <c r="C140" t="str">
        <f>IF(ISBLANK(IFERROR(INDEX('2-3 引出列表'!$A$2:$CE$8700,$A140,MATCH(C$1,'2-3 引出列表'!$A$1:$CD$1,0)),"")),"",IFERROR(INDEX('2-3 引出列表'!$A$2:$CE$8700,$A140,MATCH(C$1,'2-3 引出列表'!$A$1:$CD$1,0)),""))</f>
        <v/>
      </c>
      <c r="D140" t="str">
        <f>IF(ISBLANK(IFERROR(INDEX('2-3 引出列表'!$A$2:$CE$8700,$A140,MATCH(D$1,'2-3 引出列表'!$A$1:$CD$1,0)),"")),"",IFERROR(INDEX('2-3 引出列表'!$A$2:$CE$8700,$A140,MATCH(D$1,'2-3 引出列表'!$A$1:$CD$1,0)),""))</f>
        <v/>
      </c>
      <c r="E140" t="str">
        <f>IF(ISBLANK(IFERROR(INDEX('2-3 引出列表'!$A$2:$CE$8700,$A140,MATCH(E$1,'2-3 引出列表'!$A$1:$CD$1,0)),"")),"",IFERROR(INDEX('2-3 引出列表'!$A$2:$CE$8700,$A140,MATCH(E$1,'2-3 引出列表'!$A$1:$CD$1,0)),""))</f>
        <v/>
      </c>
      <c r="F140" t="str">
        <f t="shared" si="2"/>
        <v/>
      </c>
      <c r="G140" t="str">
        <f>IF(ISBLANK(IFERROR(INDEX('2-3 引出列表'!$A$2:$CE$8700,$A140,MATCH(G$1,'2-3 引出列表'!$A$1:$CD$1,0)),"")),"",IFERROR(INDEX('2-3 引出列表'!$A$2:$CE$8700,$A140,MATCH(G$1,'2-3 引出列表'!$A$1:$CD$1,0)),""))</f>
        <v/>
      </c>
      <c r="H140" t="str">
        <f>IF(ISBLANK(IFERROR(INDEX('2-3 引出列表'!$A$2:$CE$8700,$A140,MATCH(H$1,'2-3 引出列表'!$A$1:$CD$1,0)),"")),"",IFERROR(INDEX('2-3 引出列表'!$A$2:$CE$8700,$A140,MATCH(H$1,'2-3 引出列表'!$A$1:$CD$1,0)),""))</f>
        <v/>
      </c>
      <c r="I140" t="str">
        <f>IF(ISBLANK(IFERROR(INDEX('2-3 引出列表'!$A$2:$CE$8700,$A140,MATCH(I$1,'2-3 引出列表'!$A$1:$CD$1,0)),"")),"",IFERROR(INDEX('2-3 引出列表'!$A$2:$CE$8700,$A140,MATCH(I$1,'2-3 引出列表'!$A$1:$CD$1,0)),""))</f>
        <v/>
      </c>
    </row>
    <row r="141" customFormat="1" spans="1:9">
      <c r="A141">
        <v>140</v>
      </c>
      <c r="B141" t="str">
        <f>IF(ISBLANK(IFERROR(INDEX('2-3 引出列表'!$A$2:$CE$8700,$A141,MATCH(B$1,'2-3 引出列表'!$A$1:$CD$1,0)),"")),"",IFERROR(INDEX('2-3 引出列表'!$A$2:$CE$8700,$A141,MATCH(B$1,'2-3 引出列表'!$A$1:$CD$1,0)),""))</f>
        <v/>
      </c>
      <c r="C141" t="str">
        <f>IF(ISBLANK(IFERROR(INDEX('2-3 引出列表'!$A$2:$CE$8700,$A141,MATCH(C$1,'2-3 引出列表'!$A$1:$CD$1,0)),"")),"",IFERROR(INDEX('2-3 引出列表'!$A$2:$CE$8700,$A141,MATCH(C$1,'2-3 引出列表'!$A$1:$CD$1,0)),""))</f>
        <v/>
      </c>
      <c r="D141" t="str">
        <f>IF(ISBLANK(IFERROR(INDEX('2-3 引出列表'!$A$2:$CE$8700,$A141,MATCH(D$1,'2-3 引出列表'!$A$1:$CD$1,0)),"")),"",IFERROR(INDEX('2-3 引出列表'!$A$2:$CE$8700,$A141,MATCH(D$1,'2-3 引出列表'!$A$1:$CD$1,0)),""))</f>
        <v/>
      </c>
      <c r="E141" t="str">
        <f>IF(ISBLANK(IFERROR(INDEX('2-3 引出列表'!$A$2:$CE$8700,$A141,MATCH(E$1,'2-3 引出列表'!$A$1:$CD$1,0)),"")),"",IFERROR(INDEX('2-3 引出列表'!$A$2:$CE$8700,$A141,MATCH(E$1,'2-3 引出列表'!$A$1:$CD$1,0)),""))</f>
        <v/>
      </c>
      <c r="F141" t="str">
        <f t="shared" si="2"/>
        <v/>
      </c>
      <c r="G141" t="str">
        <f>IF(ISBLANK(IFERROR(INDEX('2-3 引出列表'!$A$2:$CE$8700,$A141,MATCH(G$1,'2-3 引出列表'!$A$1:$CD$1,0)),"")),"",IFERROR(INDEX('2-3 引出列表'!$A$2:$CE$8700,$A141,MATCH(G$1,'2-3 引出列表'!$A$1:$CD$1,0)),""))</f>
        <v/>
      </c>
      <c r="H141" t="str">
        <f>IF(ISBLANK(IFERROR(INDEX('2-3 引出列表'!$A$2:$CE$8700,$A141,MATCH(H$1,'2-3 引出列表'!$A$1:$CD$1,0)),"")),"",IFERROR(INDEX('2-3 引出列表'!$A$2:$CE$8700,$A141,MATCH(H$1,'2-3 引出列表'!$A$1:$CD$1,0)),""))</f>
        <v/>
      </c>
      <c r="I141" t="str">
        <f>IF(ISBLANK(IFERROR(INDEX('2-3 引出列表'!$A$2:$CE$8700,$A141,MATCH(I$1,'2-3 引出列表'!$A$1:$CD$1,0)),"")),"",IFERROR(INDEX('2-3 引出列表'!$A$2:$CE$8700,$A141,MATCH(I$1,'2-3 引出列表'!$A$1:$CD$1,0)),""))</f>
        <v/>
      </c>
    </row>
    <row r="142" customFormat="1" spans="1:9">
      <c r="A142">
        <v>141</v>
      </c>
      <c r="B142" t="str">
        <f>IF(ISBLANK(IFERROR(INDEX('2-3 引出列表'!$A$2:$CE$8700,$A142,MATCH(B$1,'2-3 引出列表'!$A$1:$CD$1,0)),"")),"",IFERROR(INDEX('2-3 引出列表'!$A$2:$CE$8700,$A142,MATCH(B$1,'2-3 引出列表'!$A$1:$CD$1,0)),""))</f>
        <v/>
      </c>
      <c r="C142" t="str">
        <f>IF(ISBLANK(IFERROR(INDEX('2-3 引出列表'!$A$2:$CE$8700,$A142,MATCH(C$1,'2-3 引出列表'!$A$1:$CD$1,0)),"")),"",IFERROR(INDEX('2-3 引出列表'!$A$2:$CE$8700,$A142,MATCH(C$1,'2-3 引出列表'!$A$1:$CD$1,0)),""))</f>
        <v/>
      </c>
      <c r="D142" t="str">
        <f>IF(ISBLANK(IFERROR(INDEX('2-3 引出列表'!$A$2:$CE$8700,$A142,MATCH(D$1,'2-3 引出列表'!$A$1:$CD$1,0)),"")),"",IFERROR(INDEX('2-3 引出列表'!$A$2:$CE$8700,$A142,MATCH(D$1,'2-3 引出列表'!$A$1:$CD$1,0)),""))</f>
        <v/>
      </c>
      <c r="E142" t="str">
        <f>IF(ISBLANK(IFERROR(INDEX('2-3 引出列表'!$A$2:$CE$8700,$A142,MATCH(E$1,'2-3 引出列表'!$A$1:$CD$1,0)),"")),"",IFERROR(INDEX('2-3 引出列表'!$A$2:$CE$8700,$A142,MATCH(E$1,'2-3 引出列表'!$A$1:$CD$1,0)),""))</f>
        <v/>
      </c>
      <c r="F142" t="str">
        <f t="shared" si="2"/>
        <v/>
      </c>
      <c r="G142" t="str">
        <f>IF(ISBLANK(IFERROR(INDEX('2-3 引出列表'!$A$2:$CE$8700,$A142,MATCH(G$1,'2-3 引出列表'!$A$1:$CD$1,0)),"")),"",IFERROR(INDEX('2-3 引出列表'!$A$2:$CE$8700,$A142,MATCH(G$1,'2-3 引出列表'!$A$1:$CD$1,0)),""))</f>
        <v/>
      </c>
      <c r="H142" t="str">
        <f>IF(ISBLANK(IFERROR(INDEX('2-3 引出列表'!$A$2:$CE$8700,$A142,MATCH(H$1,'2-3 引出列表'!$A$1:$CD$1,0)),"")),"",IFERROR(INDEX('2-3 引出列表'!$A$2:$CE$8700,$A142,MATCH(H$1,'2-3 引出列表'!$A$1:$CD$1,0)),""))</f>
        <v/>
      </c>
      <c r="I142" t="str">
        <f>IF(ISBLANK(IFERROR(INDEX('2-3 引出列表'!$A$2:$CE$8700,$A142,MATCH(I$1,'2-3 引出列表'!$A$1:$CD$1,0)),"")),"",IFERROR(INDEX('2-3 引出列表'!$A$2:$CE$8700,$A142,MATCH(I$1,'2-3 引出列表'!$A$1:$CD$1,0)),""))</f>
        <v/>
      </c>
    </row>
    <row r="143" customFormat="1" spans="1:9">
      <c r="A143">
        <v>142</v>
      </c>
      <c r="B143" t="str">
        <f>IF(ISBLANK(IFERROR(INDEX('2-3 引出列表'!$A$2:$CE$8700,$A143,MATCH(B$1,'2-3 引出列表'!$A$1:$CD$1,0)),"")),"",IFERROR(INDEX('2-3 引出列表'!$A$2:$CE$8700,$A143,MATCH(B$1,'2-3 引出列表'!$A$1:$CD$1,0)),""))</f>
        <v/>
      </c>
      <c r="C143" t="str">
        <f>IF(ISBLANK(IFERROR(INDEX('2-3 引出列表'!$A$2:$CE$8700,$A143,MATCH(C$1,'2-3 引出列表'!$A$1:$CD$1,0)),"")),"",IFERROR(INDEX('2-3 引出列表'!$A$2:$CE$8700,$A143,MATCH(C$1,'2-3 引出列表'!$A$1:$CD$1,0)),""))</f>
        <v/>
      </c>
      <c r="D143" t="str">
        <f>IF(ISBLANK(IFERROR(INDEX('2-3 引出列表'!$A$2:$CE$8700,$A143,MATCH(D$1,'2-3 引出列表'!$A$1:$CD$1,0)),"")),"",IFERROR(INDEX('2-3 引出列表'!$A$2:$CE$8700,$A143,MATCH(D$1,'2-3 引出列表'!$A$1:$CD$1,0)),""))</f>
        <v/>
      </c>
      <c r="E143" t="str">
        <f>IF(ISBLANK(IFERROR(INDEX('2-3 引出列表'!$A$2:$CE$8700,$A143,MATCH(E$1,'2-3 引出列表'!$A$1:$CD$1,0)),"")),"",IFERROR(INDEX('2-3 引出列表'!$A$2:$CE$8700,$A143,MATCH(E$1,'2-3 引出列表'!$A$1:$CD$1,0)),""))</f>
        <v/>
      </c>
      <c r="F143" t="str">
        <f t="shared" si="2"/>
        <v/>
      </c>
      <c r="G143" t="str">
        <f>IF(ISBLANK(IFERROR(INDEX('2-3 引出列表'!$A$2:$CE$8700,$A143,MATCH(G$1,'2-3 引出列表'!$A$1:$CD$1,0)),"")),"",IFERROR(INDEX('2-3 引出列表'!$A$2:$CE$8700,$A143,MATCH(G$1,'2-3 引出列表'!$A$1:$CD$1,0)),""))</f>
        <v/>
      </c>
      <c r="H143" t="str">
        <f>IF(ISBLANK(IFERROR(INDEX('2-3 引出列表'!$A$2:$CE$8700,$A143,MATCH(H$1,'2-3 引出列表'!$A$1:$CD$1,0)),"")),"",IFERROR(INDEX('2-3 引出列表'!$A$2:$CE$8700,$A143,MATCH(H$1,'2-3 引出列表'!$A$1:$CD$1,0)),""))</f>
        <v/>
      </c>
      <c r="I143" t="str">
        <f>IF(ISBLANK(IFERROR(INDEX('2-3 引出列表'!$A$2:$CE$8700,$A143,MATCH(I$1,'2-3 引出列表'!$A$1:$CD$1,0)),"")),"",IFERROR(INDEX('2-3 引出列表'!$A$2:$CE$8700,$A143,MATCH(I$1,'2-3 引出列表'!$A$1:$CD$1,0)),""))</f>
        <v/>
      </c>
    </row>
    <row r="144" customFormat="1" spans="1:9">
      <c r="A144">
        <v>143</v>
      </c>
      <c r="B144" t="str">
        <f>IF(ISBLANK(IFERROR(INDEX('2-3 引出列表'!$A$2:$CE$8700,$A144,MATCH(B$1,'2-3 引出列表'!$A$1:$CD$1,0)),"")),"",IFERROR(INDEX('2-3 引出列表'!$A$2:$CE$8700,$A144,MATCH(B$1,'2-3 引出列表'!$A$1:$CD$1,0)),""))</f>
        <v/>
      </c>
      <c r="C144" t="str">
        <f>IF(ISBLANK(IFERROR(INDEX('2-3 引出列表'!$A$2:$CE$8700,$A144,MATCH(C$1,'2-3 引出列表'!$A$1:$CD$1,0)),"")),"",IFERROR(INDEX('2-3 引出列表'!$A$2:$CE$8700,$A144,MATCH(C$1,'2-3 引出列表'!$A$1:$CD$1,0)),""))</f>
        <v/>
      </c>
      <c r="D144" t="str">
        <f>IF(ISBLANK(IFERROR(INDEX('2-3 引出列表'!$A$2:$CE$8700,$A144,MATCH(D$1,'2-3 引出列表'!$A$1:$CD$1,0)),"")),"",IFERROR(INDEX('2-3 引出列表'!$A$2:$CE$8700,$A144,MATCH(D$1,'2-3 引出列表'!$A$1:$CD$1,0)),""))</f>
        <v/>
      </c>
      <c r="E144" t="str">
        <f>IF(ISBLANK(IFERROR(INDEX('2-3 引出列表'!$A$2:$CE$8700,$A144,MATCH(E$1,'2-3 引出列表'!$A$1:$CD$1,0)),"")),"",IFERROR(INDEX('2-3 引出列表'!$A$2:$CE$8700,$A144,MATCH(E$1,'2-3 引出列表'!$A$1:$CD$1,0)),""))</f>
        <v/>
      </c>
      <c r="F144" t="str">
        <f t="shared" si="2"/>
        <v/>
      </c>
      <c r="G144" t="str">
        <f>IF(ISBLANK(IFERROR(INDEX('2-3 引出列表'!$A$2:$CE$8700,$A144,MATCH(G$1,'2-3 引出列表'!$A$1:$CD$1,0)),"")),"",IFERROR(INDEX('2-3 引出列表'!$A$2:$CE$8700,$A144,MATCH(G$1,'2-3 引出列表'!$A$1:$CD$1,0)),""))</f>
        <v/>
      </c>
      <c r="H144" t="str">
        <f>IF(ISBLANK(IFERROR(INDEX('2-3 引出列表'!$A$2:$CE$8700,$A144,MATCH(H$1,'2-3 引出列表'!$A$1:$CD$1,0)),"")),"",IFERROR(INDEX('2-3 引出列表'!$A$2:$CE$8700,$A144,MATCH(H$1,'2-3 引出列表'!$A$1:$CD$1,0)),""))</f>
        <v/>
      </c>
      <c r="I144" t="str">
        <f>IF(ISBLANK(IFERROR(INDEX('2-3 引出列表'!$A$2:$CE$8700,$A144,MATCH(I$1,'2-3 引出列表'!$A$1:$CD$1,0)),"")),"",IFERROR(INDEX('2-3 引出列表'!$A$2:$CE$8700,$A144,MATCH(I$1,'2-3 引出列表'!$A$1:$CD$1,0)),""))</f>
        <v/>
      </c>
    </row>
    <row r="145" customFormat="1" spans="1:9">
      <c r="A145">
        <v>144</v>
      </c>
      <c r="B145" t="str">
        <f>IF(ISBLANK(IFERROR(INDEX('2-3 引出列表'!$A$2:$CE$8700,$A145,MATCH(B$1,'2-3 引出列表'!$A$1:$CD$1,0)),"")),"",IFERROR(INDEX('2-3 引出列表'!$A$2:$CE$8700,$A145,MATCH(B$1,'2-3 引出列表'!$A$1:$CD$1,0)),""))</f>
        <v/>
      </c>
      <c r="C145" t="str">
        <f>IF(ISBLANK(IFERROR(INDEX('2-3 引出列表'!$A$2:$CE$8700,$A145,MATCH(C$1,'2-3 引出列表'!$A$1:$CD$1,0)),"")),"",IFERROR(INDEX('2-3 引出列表'!$A$2:$CE$8700,$A145,MATCH(C$1,'2-3 引出列表'!$A$1:$CD$1,0)),""))</f>
        <v/>
      </c>
      <c r="D145" t="str">
        <f>IF(ISBLANK(IFERROR(INDEX('2-3 引出列表'!$A$2:$CE$8700,$A145,MATCH(D$1,'2-3 引出列表'!$A$1:$CD$1,0)),"")),"",IFERROR(INDEX('2-3 引出列表'!$A$2:$CE$8700,$A145,MATCH(D$1,'2-3 引出列表'!$A$1:$CD$1,0)),""))</f>
        <v/>
      </c>
      <c r="E145" t="str">
        <f>IF(ISBLANK(IFERROR(INDEX('2-3 引出列表'!$A$2:$CE$8700,$A145,MATCH(E$1,'2-3 引出列表'!$A$1:$CD$1,0)),"")),"",IFERROR(INDEX('2-3 引出列表'!$A$2:$CE$8700,$A145,MATCH(E$1,'2-3 引出列表'!$A$1:$CD$1,0)),""))</f>
        <v/>
      </c>
      <c r="F145" t="str">
        <f t="shared" si="2"/>
        <v/>
      </c>
      <c r="G145" t="str">
        <f>IF(ISBLANK(IFERROR(INDEX('2-3 引出列表'!$A$2:$CE$8700,$A145,MATCH(G$1,'2-3 引出列表'!$A$1:$CD$1,0)),"")),"",IFERROR(INDEX('2-3 引出列表'!$A$2:$CE$8700,$A145,MATCH(G$1,'2-3 引出列表'!$A$1:$CD$1,0)),""))</f>
        <v/>
      </c>
      <c r="H145" t="str">
        <f>IF(ISBLANK(IFERROR(INDEX('2-3 引出列表'!$A$2:$CE$8700,$A145,MATCH(H$1,'2-3 引出列表'!$A$1:$CD$1,0)),"")),"",IFERROR(INDEX('2-3 引出列表'!$A$2:$CE$8700,$A145,MATCH(H$1,'2-3 引出列表'!$A$1:$CD$1,0)),""))</f>
        <v/>
      </c>
      <c r="I145" t="str">
        <f>IF(ISBLANK(IFERROR(INDEX('2-3 引出列表'!$A$2:$CE$8700,$A145,MATCH(I$1,'2-3 引出列表'!$A$1:$CD$1,0)),"")),"",IFERROR(INDEX('2-3 引出列表'!$A$2:$CE$8700,$A145,MATCH(I$1,'2-3 引出列表'!$A$1:$CD$1,0)),""))</f>
        <v/>
      </c>
    </row>
    <row r="146" customFormat="1" spans="1:9">
      <c r="A146">
        <v>145</v>
      </c>
      <c r="B146" t="str">
        <f>IF(ISBLANK(IFERROR(INDEX('2-3 引出列表'!$A$2:$CE$8700,$A146,MATCH(B$1,'2-3 引出列表'!$A$1:$CD$1,0)),"")),"",IFERROR(INDEX('2-3 引出列表'!$A$2:$CE$8700,$A146,MATCH(B$1,'2-3 引出列表'!$A$1:$CD$1,0)),""))</f>
        <v/>
      </c>
      <c r="C146" t="str">
        <f>IF(ISBLANK(IFERROR(INDEX('2-3 引出列表'!$A$2:$CE$8700,$A146,MATCH(C$1,'2-3 引出列表'!$A$1:$CD$1,0)),"")),"",IFERROR(INDEX('2-3 引出列表'!$A$2:$CE$8700,$A146,MATCH(C$1,'2-3 引出列表'!$A$1:$CD$1,0)),""))</f>
        <v/>
      </c>
      <c r="D146" t="str">
        <f>IF(ISBLANK(IFERROR(INDEX('2-3 引出列表'!$A$2:$CE$8700,$A146,MATCH(D$1,'2-3 引出列表'!$A$1:$CD$1,0)),"")),"",IFERROR(INDEX('2-3 引出列表'!$A$2:$CE$8700,$A146,MATCH(D$1,'2-3 引出列表'!$A$1:$CD$1,0)),""))</f>
        <v/>
      </c>
      <c r="E146" t="str">
        <f>IF(ISBLANK(IFERROR(INDEX('2-3 引出列表'!$A$2:$CE$8700,$A146,MATCH(E$1,'2-3 引出列表'!$A$1:$CD$1,0)),"")),"",IFERROR(INDEX('2-3 引出列表'!$A$2:$CE$8700,$A146,MATCH(E$1,'2-3 引出列表'!$A$1:$CD$1,0)),""))</f>
        <v/>
      </c>
      <c r="F146" t="str">
        <f t="shared" si="2"/>
        <v/>
      </c>
      <c r="G146" t="str">
        <f>IF(ISBLANK(IFERROR(INDEX('2-3 引出列表'!$A$2:$CE$8700,$A146,MATCH(G$1,'2-3 引出列表'!$A$1:$CD$1,0)),"")),"",IFERROR(INDEX('2-3 引出列表'!$A$2:$CE$8700,$A146,MATCH(G$1,'2-3 引出列表'!$A$1:$CD$1,0)),""))</f>
        <v/>
      </c>
      <c r="H146" t="str">
        <f>IF(ISBLANK(IFERROR(INDEX('2-3 引出列表'!$A$2:$CE$8700,$A146,MATCH(H$1,'2-3 引出列表'!$A$1:$CD$1,0)),"")),"",IFERROR(INDEX('2-3 引出列表'!$A$2:$CE$8700,$A146,MATCH(H$1,'2-3 引出列表'!$A$1:$CD$1,0)),""))</f>
        <v/>
      </c>
      <c r="I146" t="str">
        <f>IF(ISBLANK(IFERROR(INDEX('2-3 引出列表'!$A$2:$CE$8700,$A146,MATCH(I$1,'2-3 引出列表'!$A$1:$CD$1,0)),"")),"",IFERROR(INDEX('2-3 引出列表'!$A$2:$CE$8700,$A146,MATCH(I$1,'2-3 引出列表'!$A$1:$CD$1,0)),""))</f>
        <v/>
      </c>
    </row>
    <row r="147" customFormat="1" spans="1:9">
      <c r="A147">
        <v>146</v>
      </c>
      <c r="B147" t="str">
        <f>IF(ISBLANK(IFERROR(INDEX('2-3 引出列表'!$A$2:$CE$8700,$A147,MATCH(B$1,'2-3 引出列表'!$A$1:$CD$1,0)),"")),"",IFERROR(INDEX('2-3 引出列表'!$A$2:$CE$8700,$A147,MATCH(B$1,'2-3 引出列表'!$A$1:$CD$1,0)),""))</f>
        <v/>
      </c>
      <c r="C147" t="str">
        <f>IF(ISBLANK(IFERROR(INDEX('2-3 引出列表'!$A$2:$CE$8700,$A147,MATCH(C$1,'2-3 引出列表'!$A$1:$CD$1,0)),"")),"",IFERROR(INDEX('2-3 引出列表'!$A$2:$CE$8700,$A147,MATCH(C$1,'2-3 引出列表'!$A$1:$CD$1,0)),""))</f>
        <v/>
      </c>
      <c r="D147" t="str">
        <f>IF(ISBLANK(IFERROR(INDEX('2-3 引出列表'!$A$2:$CE$8700,$A147,MATCH(D$1,'2-3 引出列表'!$A$1:$CD$1,0)),"")),"",IFERROR(INDEX('2-3 引出列表'!$A$2:$CE$8700,$A147,MATCH(D$1,'2-3 引出列表'!$A$1:$CD$1,0)),""))</f>
        <v/>
      </c>
      <c r="E147" t="str">
        <f>IF(ISBLANK(IFERROR(INDEX('2-3 引出列表'!$A$2:$CE$8700,$A147,MATCH(E$1,'2-3 引出列表'!$A$1:$CD$1,0)),"")),"",IFERROR(INDEX('2-3 引出列表'!$A$2:$CE$8700,$A147,MATCH(E$1,'2-3 引出列表'!$A$1:$CD$1,0)),""))</f>
        <v/>
      </c>
      <c r="F147" t="str">
        <f t="shared" si="2"/>
        <v/>
      </c>
      <c r="G147" t="str">
        <f>IF(ISBLANK(IFERROR(INDEX('2-3 引出列表'!$A$2:$CE$8700,$A147,MATCH(G$1,'2-3 引出列表'!$A$1:$CD$1,0)),"")),"",IFERROR(INDEX('2-3 引出列表'!$A$2:$CE$8700,$A147,MATCH(G$1,'2-3 引出列表'!$A$1:$CD$1,0)),""))</f>
        <v/>
      </c>
      <c r="H147" t="str">
        <f>IF(ISBLANK(IFERROR(INDEX('2-3 引出列表'!$A$2:$CE$8700,$A147,MATCH(H$1,'2-3 引出列表'!$A$1:$CD$1,0)),"")),"",IFERROR(INDEX('2-3 引出列表'!$A$2:$CE$8700,$A147,MATCH(H$1,'2-3 引出列表'!$A$1:$CD$1,0)),""))</f>
        <v/>
      </c>
      <c r="I147" t="str">
        <f>IF(ISBLANK(IFERROR(INDEX('2-3 引出列表'!$A$2:$CE$8700,$A147,MATCH(I$1,'2-3 引出列表'!$A$1:$CD$1,0)),"")),"",IFERROR(INDEX('2-3 引出列表'!$A$2:$CE$8700,$A147,MATCH(I$1,'2-3 引出列表'!$A$1:$CD$1,0)),""))</f>
        <v/>
      </c>
    </row>
    <row r="148" customFormat="1" spans="1:9">
      <c r="A148">
        <v>147</v>
      </c>
      <c r="B148" t="str">
        <f>IF(ISBLANK(IFERROR(INDEX('2-3 引出列表'!$A$2:$CE$8700,$A148,MATCH(B$1,'2-3 引出列表'!$A$1:$CD$1,0)),"")),"",IFERROR(INDEX('2-3 引出列表'!$A$2:$CE$8700,$A148,MATCH(B$1,'2-3 引出列表'!$A$1:$CD$1,0)),""))</f>
        <v/>
      </c>
      <c r="C148" t="str">
        <f>IF(ISBLANK(IFERROR(INDEX('2-3 引出列表'!$A$2:$CE$8700,$A148,MATCH(C$1,'2-3 引出列表'!$A$1:$CD$1,0)),"")),"",IFERROR(INDEX('2-3 引出列表'!$A$2:$CE$8700,$A148,MATCH(C$1,'2-3 引出列表'!$A$1:$CD$1,0)),""))</f>
        <v/>
      </c>
      <c r="D148" t="str">
        <f>IF(ISBLANK(IFERROR(INDEX('2-3 引出列表'!$A$2:$CE$8700,$A148,MATCH(D$1,'2-3 引出列表'!$A$1:$CD$1,0)),"")),"",IFERROR(INDEX('2-3 引出列表'!$A$2:$CE$8700,$A148,MATCH(D$1,'2-3 引出列表'!$A$1:$CD$1,0)),""))</f>
        <v/>
      </c>
      <c r="E148" t="str">
        <f>IF(ISBLANK(IFERROR(INDEX('2-3 引出列表'!$A$2:$CE$8700,$A148,MATCH(E$1,'2-3 引出列表'!$A$1:$CD$1,0)),"")),"",IFERROR(INDEX('2-3 引出列表'!$A$2:$CE$8700,$A148,MATCH(E$1,'2-3 引出列表'!$A$1:$CD$1,0)),""))</f>
        <v/>
      </c>
      <c r="F148" t="str">
        <f t="shared" si="2"/>
        <v/>
      </c>
      <c r="G148" t="str">
        <f>IF(ISBLANK(IFERROR(INDEX('2-3 引出列表'!$A$2:$CE$8700,$A148,MATCH(G$1,'2-3 引出列表'!$A$1:$CD$1,0)),"")),"",IFERROR(INDEX('2-3 引出列表'!$A$2:$CE$8700,$A148,MATCH(G$1,'2-3 引出列表'!$A$1:$CD$1,0)),""))</f>
        <v/>
      </c>
      <c r="H148" t="str">
        <f>IF(ISBLANK(IFERROR(INDEX('2-3 引出列表'!$A$2:$CE$8700,$A148,MATCH(H$1,'2-3 引出列表'!$A$1:$CD$1,0)),"")),"",IFERROR(INDEX('2-3 引出列表'!$A$2:$CE$8700,$A148,MATCH(H$1,'2-3 引出列表'!$A$1:$CD$1,0)),""))</f>
        <v/>
      </c>
      <c r="I148" t="str">
        <f>IF(ISBLANK(IFERROR(INDEX('2-3 引出列表'!$A$2:$CE$8700,$A148,MATCH(I$1,'2-3 引出列表'!$A$1:$CD$1,0)),"")),"",IFERROR(INDEX('2-3 引出列表'!$A$2:$CE$8700,$A148,MATCH(I$1,'2-3 引出列表'!$A$1:$CD$1,0)),""))</f>
        <v/>
      </c>
    </row>
    <row r="149" customFormat="1" spans="1:9">
      <c r="A149">
        <v>148</v>
      </c>
      <c r="B149" t="str">
        <f>IF(ISBLANK(IFERROR(INDEX('2-3 引出列表'!$A$2:$CE$8700,$A149,MATCH(B$1,'2-3 引出列表'!$A$1:$CD$1,0)),"")),"",IFERROR(INDEX('2-3 引出列表'!$A$2:$CE$8700,$A149,MATCH(B$1,'2-3 引出列表'!$A$1:$CD$1,0)),""))</f>
        <v/>
      </c>
      <c r="C149" t="str">
        <f>IF(ISBLANK(IFERROR(INDEX('2-3 引出列表'!$A$2:$CE$8700,$A149,MATCH(C$1,'2-3 引出列表'!$A$1:$CD$1,0)),"")),"",IFERROR(INDEX('2-3 引出列表'!$A$2:$CE$8700,$A149,MATCH(C$1,'2-3 引出列表'!$A$1:$CD$1,0)),""))</f>
        <v/>
      </c>
      <c r="D149" t="str">
        <f>IF(ISBLANK(IFERROR(INDEX('2-3 引出列表'!$A$2:$CE$8700,$A149,MATCH(D$1,'2-3 引出列表'!$A$1:$CD$1,0)),"")),"",IFERROR(INDEX('2-3 引出列表'!$A$2:$CE$8700,$A149,MATCH(D$1,'2-3 引出列表'!$A$1:$CD$1,0)),""))</f>
        <v/>
      </c>
      <c r="E149" t="str">
        <f>IF(ISBLANK(IFERROR(INDEX('2-3 引出列表'!$A$2:$CE$8700,$A149,MATCH(E$1,'2-3 引出列表'!$A$1:$CD$1,0)),"")),"",IFERROR(INDEX('2-3 引出列表'!$A$2:$CE$8700,$A149,MATCH(E$1,'2-3 引出列表'!$A$1:$CD$1,0)),""))</f>
        <v/>
      </c>
      <c r="F149" t="str">
        <f t="shared" si="2"/>
        <v/>
      </c>
      <c r="G149" t="str">
        <f>IF(ISBLANK(IFERROR(INDEX('2-3 引出列表'!$A$2:$CE$8700,$A149,MATCH(G$1,'2-3 引出列表'!$A$1:$CD$1,0)),"")),"",IFERROR(INDEX('2-3 引出列表'!$A$2:$CE$8700,$A149,MATCH(G$1,'2-3 引出列表'!$A$1:$CD$1,0)),""))</f>
        <v/>
      </c>
      <c r="H149" t="str">
        <f>IF(ISBLANK(IFERROR(INDEX('2-3 引出列表'!$A$2:$CE$8700,$A149,MATCH(H$1,'2-3 引出列表'!$A$1:$CD$1,0)),"")),"",IFERROR(INDEX('2-3 引出列表'!$A$2:$CE$8700,$A149,MATCH(H$1,'2-3 引出列表'!$A$1:$CD$1,0)),""))</f>
        <v/>
      </c>
      <c r="I149" t="str">
        <f>IF(ISBLANK(IFERROR(INDEX('2-3 引出列表'!$A$2:$CE$8700,$A149,MATCH(I$1,'2-3 引出列表'!$A$1:$CD$1,0)),"")),"",IFERROR(INDEX('2-3 引出列表'!$A$2:$CE$8700,$A149,MATCH(I$1,'2-3 引出列表'!$A$1:$CD$1,0)),""))</f>
        <v/>
      </c>
    </row>
    <row r="150" customFormat="1" spans="1:9">
      <c r="A150">
        <v>149</v>
      </c>
      <c r="B150" t="str">
        <f>IF(ISBLANK(IFERROR(INDEX('2-3 引出列表'!$A$2:$CE$8700,$A150,MATCH(B$1,'2-3 引出列表'!$A$1:$CD$1,0)),"")),"",IFERROR(INDEX('2-3 引出列表'!$A$2:$CE$8700,$A150,MATCH(B$1,'2-3 引出列表'!$A$1:$CD$1,0)),""))</f>
        <v/>
      </c>
      <c r="C150" t="str">
        <f>IF(ISBLANK(IFERROR(INDEX('2-3 引出列表'!$A$2:$CE$8700,$A150,MATCH(C$1,'2-3 引出列表'!$A$1:$CD$1,0)),"")),"",IFERROR(INDEX('2-3 引出列表'!$A$2:$CE$8700,$A150,MATCH(C$1,'2-3 引出列表'!$A$1:$CD$1,0)),""))</f>
        <v/>
      </c>
      <c r="D150" t="str">
        <f>IF(ISBLANK(IFERROR(INDEX('2-3 引出列表'!$A$2:$CE$8700,$A150,MATCH(D$1,'2-3 引出列表'!$A$1:$CD$1,0)),"")),"",IFERROR(INDEX('2-3 引出列表'!$A$2:$CE$8700,$A150,MATCH(D$1,'2-3 引出列表'!$A$1:$CD$1,0)),""))</f>
        <v/>
      </c>
      <c r="E150" t="str">
        <f>IF(ISBLANK(IFERROR(INDEX('2-3 引出列表'!$A$2:$CE$8700,$A150,MATCH(E$1,'2-3 引出列表'!$A$1:$CD$1,0)),"")),"",IFERROR(INDEX('2-3 引出列表'!$A$2:$CE$8700,$A150,MATCH(E$1,'2-3 引出列表'!$A$1:$CD$1,0)),""))</f>
        <v/>
      </c>
      <c r="F150" t="str">
        <f t="shared" si="2"/>
        <v/>
      </c>
      <c r="G150" t="str">
        <f>IF(ISBLANK(IFERROR(INDEX('2-3 引出列表'!$A$2:$CE$8700,$A150,MATCH(G$1,'2-3 引出列表'!$A$1:$CD$1,0)),"")),"",IFERROR(INDEX('2-3 引出列表'!$A$2:$CE$8700,$A150,MATCH(G$1,'2-3 引出列表'!$A$1:$CD$1,0)),""))</f>
        <v/>
      </c>
      <c r="H150" t="str">
        <f>IF(ISBLANK(IFERROR(INDEX('2-3 引出列表'!$A$2:$CE$8700,$A150,MATCH(H$1,'2-3 引出列表'!$A$1:$CD$1,0)),"")),"",IFERROR(INDEX('2-3 引出列表'!$A$2:$CE$8700,$A150,MATCH(H$1,'2-3 引出列表'!$A$1:$CD$1,0)),""))</f>
        <v/>
      </c>
      <c r="I150" t="str">
        <f>IF(ISBLANK(IFERROR(INDEX('2-3 引出列表'!$A$2:$CE$8700,$A150,MATCH(I$1,'2-3 引出列表'!$A$1:$CD$1,0)),"")),"",IFERROR(INDEX('2-3 引出列表'!$A$2:$CE$8700,$A150,MATCH(I$1,'2-3 引出列表'!$A$1:$CD$1,0)),""))</f>
        <v/>
      </c>
    </row>
    <row r="151" customFormat="1" spans="1:9">
      <c r="A151">
        <v>150</v>
      </c>
      <c r="B151" t="str">
        <f>IF(ISBLANK(IFERROR(INDEX('2-3 引出列表'!$A$2:$CE$8700,$A151,MATCH(B$1,'2-3 引出列表'!$A$1:$CD$1,0)),"")),"",IFERROR(INDEX('2-3 引出列表'!$A$2:$CE$8700,$A151,MATCH(B$1,'2-3 引出列表'!$A$1:$CD$1,0)),""))</f>
        <v/>
      </c>
      <c r="C151" t="str">
        <f>IF(ISBLANK(IFERROR(INDEX('2-3 引出列表'!$A$2:$CE$8700,$A151,MATCH(C$1,'2-3 引出列表'!$A$1:$CD$1,0)),"")),"",IFERROR(INDEX('2-3 引出列表'!$A$2:$CE$8700,$A151,MATCH(C$1,'2-3 引出列表'!$A$1:$CD$1,0)),""))</f>
        <v/>
      </c>
      <c r="D151" t="str">
        <f>IF(ISBLANK(IFERROR(INDEX('2-3 引出列表'!$A$2:$CE$8700,$A151,MATCH(D$1,'2-3 引出列表'!$A$1:$CD$1,0)),"")),"",IFERROR(INDEX('2-3 引出列表'!$A$2:$CE$8700,$A151,MATCH(D$1,'2-3 引出列表'!$A$1:$CD$1,0)),""))</f>
        <v/>
      </c>
      <c r="E151" t="str">
        <f>IF(ISBLANK(IFERROR(INDEX('2-3 引出列表'!$A$2:$CE$8700,$A151,MATCH(E$1,'2-3 引出列表'!$A$1:$CD$1,0)),"")),"",IFERROR(INDEX('2-3 引出列表'!$A$2:$CE$8700,$A151,MATCH(E$1,'2-3 引出列表'!$A$1:$CD$1,0)),""))</f>
        <v/>
      </c>
      <c r="F151" t="str">
        <f t="shared" si="2"/>
        <v/>
      </c>
      <c r="G151" t="str">
        <f>IF(ISBLANK(IFERROR(INDEX('2-3 引出列表'!$A$2:$CE$8700,$A151,MATCH(G$1,'2-3 引出列表'!$A$1:$CD$1,0)),"")),"",IFERROR(INDEX('2-3 引出列表'!$A$2:$CE$8700,$A151,MATCH(G$1,'2-3 引出列表'!$A$1:$CD$1,0)),""))</f>
        <v/>
      </c>
      <c r="H151" t="str">
        <f>IF(ISBLANK(IFERROR(INDEX('2-3 引出列表'!$A$2:$CE$8700,$A151,MATCH(H$1,'2-3 引出列表'!$A$1:$CD$1,0)),"")),"",IFERROR(INDEX('2-3 引出列表'!$A$2:$CE$8700,$A151,MATCH(H$1,'2-3 引出列表'!$A$1:$CD$1,0)),""))</f>
        <v/>
      </c>
      <c r="I151" t="str">
        <f>IF(ISBLANK(IFERROR(INDEX('2-3 引出列表'!$A$2:$CE$8700,$A151,MATCH(I$1,'2-3 引出列表'!$A$1:$CD$1,0)),"")),"",IFERROR(INDEX('2-3 引出列表'!$A$2:$CE$8700,$A151,MATCH(I$1,'2-3 引出列表'!$A$1:$CD$1,0)),""))</f>
        <v/>
      </c>
    </row>
    <row r="152" customFormat="1" spans="1:9">
      <c r="A152">
        <v>151</v>
      </c>
      <c r="B152" t="str">
        <f>IF(ISBLANK(IFERROR(INDEX('2-3 引出列表'!$A$2:$CE$8700,$A152,MATCH(B$1,'2-3 引出列表'!$A$1:$CD$1,0)),"")),"",IFERROR(INDEX('2-3 引出列表'!$A$2:$CE$8700,$A152,MATCH(B$1,'2-3 引出列表'!$A$1:$CD$1,0)),""))</f>
        <v/>
      </c>
      <c r="C152" t="str">
        <f>IF(ISBLANK(IFERROR(INDEX('2-3 引出列表'!$A$2:$CE$8700,$A152,MATCH(C$1,'2-3 引出列表'!$A$1:$CD$1,0)),"")),"",IFERROR(INDEX('2-3 引出列表'!$A$2:$CE$8700,$A152,MATCH(C$1,'2-3 引出列表'!$A$1:$CD$1,0)),""))</f>
        <v/>
      </c>
      <c r="D152" t="str">
        <f>IF(ISBLANK(IFERROR(INDEX('2-3 引出列表'!$A$2:$CE$8700,$A152,MATCH(D$1,'2-3 引出列表'!$A$1:$CD$1,0)),"")),"",IFERROR(INDEX('2-3 引出列表'!$A$2:$CE$8700,$A152,MATCH(D$1,'2-3 引出列表'!$A$1:$CD$1,0)),""))</f>
        <v/>
      </c>
      <c r="E152" t="str">
        <f>IF(ISBLANK(IFERROR(INDEX('2-3 引出列表'!$A$2:$CE$8700,$A152,MATCH(E$1,'2-3 引出列表'!$A$1:$CD$1,0)),"")),"",IFERROR(INDEX('2-3 引出列表'!$A$2:$CE$8700,$A152,MATCH(E$1,'2-3 引出列表'!$A$1:$CD$1,0)),""))</f>
        <v/>
      </c>
      <c r="F152" t="str">
        <f t="shared" si="2"/>
        <v/>
      </c>
      <c r="G152" t="str">
        <f>IF(ISBLANK(IFERROR(INDEX('2-3 引出列表'!$A$2:$CE$8700,$A152,MATCH(G$1,'2-3 引出列表'!$A$1:$CD$1,0)),"")),"",IFERROR(INDEX('2-3 引出列表'!$A$2:$CE$8700,$A152,MATCH(G$1,'2-3 引出列表'!$A$1:$CD$1,0)),""))</f>
        <v/>
      </c>
      <c r="H152" t="str">
        <f>IF(ISBLANK(IFERROR(INDEX('2-3 引出列表'!$A$2:$CE$8700,$A152,MATCH(H$1,'2-3 引出列表'!$A$1:$CD$1,0)),"")),"",IFERROR(INDEX('2-3 引出列表'!$A$2:$CE$8700,$A152,MATCH(H$1,'2-3 引出列表'!$A$1:$CD$1,0)),""))</f>
        <v/>
      </c>
      <c r="I152" t="str">
        <f>IF(ISBLANK(IFERROR(INDEX('2-3 引出列表'!$A$2:$CE$8700,$A152,MATCH(I$1,'2-3 引出列表'!$A$1:$CD$1,0)),"")),"",IFERROR(INDEX('2-3 引出列表'!$A$2:$CE$8700,$A152,MATCH(I$1,'2-3 引出列表'!$A$1:$CD$1,0)),""))</f>
        <v/>
      </c>
    </row>
    <row r="153" customFormat="1" spans="1:9">
      <c r="A153">
        <v>152</v>
      </c>
      <c r="B153" t="str">
        <f>IF(ISBLANK(IFERROR(INDEX('2-3 引出列表'!$A$2:$CE$8700,$A153,MATCH(B$1,'2-3 引出列表'!$A$1:$CD$1,0)),"")),"",IFERROR(INDEX('2-3 引出列表'!$A$2:$CE$8700,$A153,MATCH(B$1,'2-3 引出列表'!$A$1:$CD$1,0)),""))</f>
        <v/>
      </c>
      <c r="C153" t="str">
        <f>IF(ISBLANK(IFERROR(INDEX('2-3 引出列表'!$A$2:$CE$8700,$A153,MATCH(C$1,'2-3 引出列表'!$A$1:$CD$1,0)),"")),"",IFERROR(INDEX('2-3 引出列表'!$A$2:$CE$8700,$A153,MATCH(C$1,'2-3 引出列表'!$A$1:$CD$1,0)),""))</f>
        <v/>
      </c>
      <c r="D153" t="str">
        <f>IF(ISBLANK(IFERROR(INDEX('2-3 引出列表'!$A$2:$CE$8700,$A153,MATCH(D$1,'2-3 引出列表'!$A$1:$CD$1,0)),"")),"",IFERROR(INDEX('2-3 引出列表'!$A$2:$CE$8700,$A153,MATCH(D$1,'2-3 引出列表'!$A$1:$CD$1,0)),""))</f>
        <v/>
      </c>
      <c r="E153" t="str">
        <f>IF(ISBLANK(IFERROR(INDEX('2-3 引出列表'!$A$2:$CE$8700,$A153,MATCH(E$1,'2-3 引出列表'!$A$1:$CD$1,0)),"")),"",IFERROR(INDEX('2-3 引出列表'!$A$2:$CE$8700,$A153,MATCH(E$1,'2-3 引出列表'!$A$1:$CD$1,0)),""))</f>
        <v/>
      </c>
      <c r="F153" t="str">
        <f t="shared" si="2"/>
        <v/>
      </c>
      <c r="G153" t="str">
        <f>IF(ISBLANK(IFERROR(INDEX('2-3 引出列表'!$A$2:$CE$8700,$A153,MATCH(G$1,'2-3 引出列表'!$A$1:$CD$1,0)),"")),"",IFERROR(INDEX('2-3 引出列表'!$A$2:$CE$8700,$A153,MATCH(G$1,'2-3 引出列表'!$A$1:$CD$1,0)),""))</f>
        <v/>
      </c>
      <c r="H153" t="str">
        <f>IF(ISBLANK(IFERROR(INDEX('2-3 引出列表'!$A$2:$CE$8700,$A153,MATCH(H$1,'2-3 引出列表'!$A$1:$CD$1,0)),"")),"",IFERROR(INDEX('2-3 引出列表'!$A$2:$CE$8700,$A153,MATCH(H$1,'2-3 引出列表'!$A$1:$CD$1,0)),""))</f>
        <v/>
      </c>
      <c r="I153" t="str">
        <f>IF(ISBLANK(IFERROR(INDEX('2-3 引出列表'!$A$2:$CE$8700,$A153,MATCH(I$1,'2-3 引出列表'!$A$1:$CD$1,0)),"")),"",IFERROR(INDEX('2-3 引出列表'!$A$2:$CE$8700,$A153,MATCH(I$1,'2-3 引出列表'!$A$1:$CD$1,0)),""))</f>
        <v/>
      </c>
    </row>
    <row r="154" customFormat="1" spans="1:9">
      <c r="A154">
        <v>153</v>
      </c>
      <c r="B154" t="str">
        <f>IF(ISBLANK(IFERROR(INDEX('2-3 引出列表'!$A$2:$CE$8700,$A154,MATCH(B$1,'2-3 引出列表'!$A$1:$CD$1,0)),"")),"",IFERROR(INDEX('2-3 引出列表'!$A$2:$CE$8700,$A154,MATCH(B$1,'2-3 引出列表'!$A$1:$CD$1,0)),""))</f>
        <v/>
      </c>
      <c r="C154" t="str">
        <f>IF(ISBLANK(IFERROR(INDEX('2-3 引出列表'!$A$2:$CE$8700,$A154,MATCH(C$1,'2-3 引出列表'!$A$1:$CD$1,0)),"")),"",IFERROR(INDEX('2-3 引出列表'!$A$2:$CE$8700,$A154,MATCH(C$1,'2-3 引出列表'!$A$1:$CD$1,0)),""))</f>
        <v/>
      </c>
      <c r="D154" t="str">
        <f>IF(ISBLANK(IFERROR(INDEX('2-3 引出列表'!$A$2:$CE$8700,$A154,MATCH(D$1,'2-3 引出列表'!$A$1:$CD$1,0)),"")),"",IFERROR(INDEX('2-3 引出列表'!$A$2:$CE$8700,$A154,MATCH(D$1,'2-3 引出列表'!$A$1:$CD$1,0)),""))</f>
        <v/>
      </c>
      <c r="E154" t="str">
        <f>IF(ISBLANK(IFERROR(INDEX('2-3 引出列表'!$A$2:$CE$8700,$A154,MATCH(E$1,'2-3 引出列表'!$A$1:$CD$1,0)),"")),"",IFERROR(INDEX('2-3 引出列表'!$A$2:$CE$8700,$A154,MATCH(E$1,'2-3 引出列表'!$A$1:$CD$1,0)),""))</f>
        <v/>
      </c>
      <c r="F154" t="str">
        <f t="shared" si="2"/>
        <v/>
      </c>
      <c r="G154" t="str">
        <f>IF(ISBLANK(IFERROR(INDEX('2-3 引出列表'!$A$2:$CE$8700,$A154,MATCH(G$1,'2-3 引出列表'!$A$1:$CD$1,0)),"")),"",IFERROR(INDEX('2-3 引出列表'!$A$2:$CE$8700,$A154,MATCH(G$1,'2-3 引出列表'!$A$1:$CD$1,0)),""))</f>
        <v/>
      </c>
      <c r="H154" t="str">
        <f>IF(ISBLANK(IFERROR(INDEX('2-3 引出列表'!$A$2:$CE$8700,$A154,MATCH(H$1,'2-3 引出列表'!$A$1:$CD$1,0)),"")),"",IFERROR(INDEX('2-3 引出列表'!$A$2:$CE$8700,$A154,MATCH(H$1,'2-3 引出列表'!$A$1:$CD$1,0)),""))</f>
        <v/>
      </c>
      <c r="I154" t="str">
        <f>IF(ISBLANK(IFERROR(INDEX('2-3 引出列表'!$A$2:$CE$8700,$A154,MATCH(I$1,'2-3 引出列表'!$A$1:$CD$1,0)),"")),"",IFERROR(INDEX('2-3 引出列表'!$A$2:$CE$8700,$A154,MATCH(I$1,'2-3 引出列表'!$A$1:$CD$1,0)),""))</f>
        <v/>
      </c>
    </row>
    <row r="155" customFormat="1" spans="1:9">
      <c r="A155">
        <v>154</v>
      </c>
      <c r="B155" t="str">
        <f>IF(ISBLANK(IFERROR(INDEX('2-3 引出列表'!$A$2:$CE$8700,$A155,MATCH(B$1,'2-3 引出列表'!$A$1:$CD$1,0)),"")),"",IFERROR(INDEX('2-3 引出列表'!$A$2:$CE$8700,$A155,MATCH(B$1,'2-3 引出列表'!$A$1:$CD$1,0)),""))</f>
        <v/>
      </c>
      <c r="C155" t="str">
        <f>IF(ISBLANK(IFERROR(INDEX('2-3 引出列表'!$A$2:$CE$8700,$A155,MATCH(C$1,'2-3 引出列表'!$A$1:$CD$1,0)),"")),"",IFERROR(INDEX('2-3 引出列表'!$A$2:$CE$8700,$A155,MATCH(C$1,'2-3 引出列表'!$A$1:$CD$1,0)),""))</f>
        <v/>
      </c>
      <c r="D155" t="str">
        <f>IF(ISBLANK(IFERROR(INDEX('2-3 引出列表'!$A$2:$CE$8700,$A155,MATCH(D$1,'2-3 引出列表'!$A$1:$CD$1,0)),"")),"",IFERROR(INDEX('2-3 引出列表'!$A$2:$CE$8700,$A155,MATCH(D$1,'2-3 引出列表'!$A$1:$CD$1,0)),""))</f>
        <v/>
      </c>
      <c r="E155" t="str">
        <f>IF(ISBLANK(IFERROR(INDEX('2-3 引出列表'!$A$2:$CE$8700,$A155,MATCH(E$1,'2-3 引出列表'!$A$1:$CD$1,0)),"")),"",IFERROR(INDEX('2-3 引出列表'!$A$2:$CE$8700,$A155,MATCH(E$1,'2-3 引出列表'!$A$1:$CD$1,0)),""))</f>
        <v/>
      </c>
      <c r="F155" t="str">
        <f t="shared" si="2"/>
        <v/>
      </c>
      <c r="G155" t="str">
        <f>IF(ISBLANK(IFERROR(INDEX('2-3 引出列表'!$A$2:$CE$8700,$A155,MATCH(G$1,'2-3 引出列表'!$A$1:$CD$1,0)),"")),"",IFERROR(INDEX('2-3 引出列表'!$A$2:$CE$8700,$A155,MATCH(G$1,'2-3 引出列表'!$A$1:$CD$1,0)),""))</f>
        <v/>
      </c>
      <c r="H155" t="str">
        <f>IF(ISBLANK(IFERROR(INDEX('2-3 引出列表'!$A$2:$CE$8700,$A155,MATCH(H$1,'2-3 引出列表'!$A$1:$CD$1,0)),"")),"",IFERROR(INDEX('2-3 引出列表'!$A$2:$CE$8700,$A155,MATCH(H$1,'2-3 引出列表'!$A$1:$CD$1,0)),""))</f>
        <v/>
      </c>
      <c r="I155" t="str">
        <f>IF(ISBLANK(IFERROR(INDEX('2-3 引出列表'!$A$2:$CE$8700,$A155,MATCH(I$1,'2-3 引出列表'!$A$1:$CD$1,0)),"")),"",IFERROR(INDEX('2-3 引出列表'!$A$2:$CE$8700,$A155,MATCH(I$1,'2-3 引出列表'!$A$1:$CD$1,0)),""))</f>
        <v/>
      </c>
    </row>
    <row r="156" customFormat="1" spans="1:9">
      <c r="A156">
        <v>155</v>
      </c>
      <c r="B156" t="str">
        <f>IF(ISBLANK(IFERROR(INDEX('2-3 引出列表'!$A$2:$CE$8700,$A156,MATCH(B$1,'2-3 引出列表'!$A$1:$CD$1,0)),"")),"",IFERROR(INDEX('2-3 引出列表'!$A$2:$CE$8700,$A156,MATCH(B$1,'2-3 引出列表'!$A$1:$CD$1,0)),""))</f>
        <v/>
      </c>
      <c r="C156" t="str">
        <f>IF(ISBLANK(IFERROR(INDEX('2-3 引出列表'!$A$2:$CE$8700,$A156,MATCH(C$1,'2-3 引出列表'!$A$1:$CD$1,0)),"")),"",IFERROR(INDEX('2-3 引出列表'!$A$2:$CE$8700,$A156,MATCH(C$1,'2-3 引出列表'!$A$1:$CD$1,0)),""))</f>
        <v/>
      </c>
      <c r="D156" t="str">
        <f>IF(ISBLANK(IFERROR(INDEX('2-3 引出列表'!$A$2:$CE$8700,$A156,MATCH(D$1,'2-3 引出列表'!$A$1:$CD$1,0)),"")),"",IFERROR(INDEX('2-3 引出列表'!$A$2:$CE$8700,$A156,MATCH(D$1,'2-3 引出列表'!$A$1:$CD$1,0)),""))</f>
        <v/>
      </c>
      <c r="E156" t="str">
        <f>IF(ISBLANK(IFERROR(INDEX('2-3 引出列表'!$A$2:$CE$8700,$A156,MATCH(E$1,'2-3 引出列表'!$A$1:$CD$1,0)),"")),"",IFERROR(INDEX('2-3 引出列表'!$A$2:$CE$8700,$A156,MATCH(E$1,'2-3 引出列表'!$A$1:$CD$1,0)),""))</f>
        <v/>
      </c>
      <c r="F156" t="str">
        <f t="shared" si="2"/>
        <v/>
      </c>
      <c r="G156" t="str">
        <f>IF(ISBLANK(IFERROR(INDEX('2-3 引出列表'!$A$2:$CE$8700,$A156,MATCH(G$1,'2-3 引出列表'!$A$1:$CD$1,0)),"")),"",IFERROR(INDEX('2-3 引出列表'!$A$2:$CE$8700,$A156,MATCH(G$1,'2-3 引出列表'!$A$1:$CD$1,0)),""))</f>
        <v/>
      </c>
      <c r="H156" t="str">
        <f>IF(ISBLANK(IFERROR(INDEX('2-3 引出列表'!$A$2:$CE$8700,$A156,MATCH(H$1,'2-3 引出列表'!$A$1:$CD$1,0)),"")),"",IFERROR(INDEX('2-3 引出列表'!$A$2:$CE$8700,$A156,MATCH(H$1,'2-3 引出列表'!$A$1:$CD$1,0)),""))</f>
        <v/>
      </c>
      <c r="I156" t="str">
        <f>IF(ISBLANK(IFERROR(INDEX('2-3 引出列表'!$A$2:$CE$8700,$A156,MATCH(I$1,'2-3 引出列表'!$A$1:$CD$1,0)),"")),"",IFERROR(INDEX('2-3 引出列表'!$A$2:$CE$8700,$A156,MATCH(I$1,'2-3 引出列表'!$A$1:$CD$1,0)),""))</f>
        <v/>
      </c>
    </row>
    <row r="157" customFormat="1" spans="1:9">
      <c r="A157">
        <v>156</v>
      </c>
      <c r="B157" t="str">
        <f>IF(ISBLANK(IFERROR(INDEX('2-3 引出列表'!$A$2:$CE$8700,$A157,MATCH(B$1,'2-3 引出列表'!$A$1:$CD$1,0)),"")),"",IFERROR(INDEX('2-3 引出列表'!$A$2:$CE$8700,$A157,MATCH(B$1,'2-3 引出列表'!$A$1:$CD$1,0)),""))</f>
        <v/>
      </c>
      <c r="C157" t="str">
        <f>IF(ISBLANK(IFERROR(INDEX('2-3 引出列表'!$A$2:$CE$8700,$A157,MATCH(C$1,'2-3 引出列表'!$A$1:$CD$1,0)),"")),"",IFERROR(INDEX('2-3 引出列表'!$A$2:$CE$8700,$A157,MATCH(C$1,'2-3 引出列表'!$A$1:$CD$1,0)),""))</f>
        <v/>
      </c>
      <c r="D157" t="str">
        <f>IF(ISBLANK(IFERROR(INDEX('2-3 引出列表'!$A$2:$CE$8700,$A157,MATCH(D$1,'2-3 引出列表'!$A$1:$CD$1,0)),"")),"",IFERROR(INDEX('2-3 引出列表'!$A$2:$CE$8700,$A157,MATCH(D$1,'2-3 引出列表'!$A$1:$CD$1,0)),""))</f>
        <v/>
      </c>
      <c r="E157" t="str">
        <f>IF(ISBLANK(IFERROR(INDEX('2-3 引出列表'!$A$2:$CE$8700,$A157,MATCH(E$1,'2-3 引出列表'!$A$1:$CD$1,0)),"")),"",IFERROR(INDEX('2-3 引出列表'!$A$2:$CE$8700,$A157,MATCH(E$1,'2-3 引出列表'!$A$1:$CD$1,0)),""))</f>
        <v/>
      </c>
      <c r="F157" t="str">
        <f t="shared" si="2"/>
        <v/>
      </c>
      <c r="G157" t="str">
        <f>IF(ISBLANK(IFERROR(INDEX('2-3 引出列表'!$A$2:$CE$8700,$A157,MATCH(G$1,'2-3 引出列表'!$A$1:$CD$1,0)),"")),"",IFERROR(INDEX('2-3 引出列表'!$A$2:$CE$8700,$A157,MATCH(G$1,'2-3 引出列表'!$A$1:$CD$1,0)),""))</f>
        <v/>
      </c>
      <c r="H157" t="str">
        <f>IF(ISBLANK(IFERROR(INDEX('2-3 引出列表'!$A$2:$CE$8700,$A157,MATCH(H$1,'2-3 引出列表'!$A$1:$CD$1,0)),"")),"",IFERROR(INDEX('2-3 引出列表'!$A$2:$CE$8700,$A157,MATCH(H$1,'2-3 引出列表'!$A$1:$CD$1,0)),""))</f>
        <v/>
      </c>
      <c r="I157" t="str">
        <f>IF(ISBLANK(IFERROR(INDEX('2-3 引出列表'!$A$2:$CE$8700,$A157,MATCH(I$1,'2-3 引出列表'!$A$1:$CD$1,0)),"")),"",IFERROR(INDEX('2-3 引出列表'!$A$2:$CE$8700,$A157,MATCH(I$1,'2-3 引出列表'!$A$1:$CD$1,0)),""))</f>
        <v/>
      </c>
    </row>
    <row r="158" customFormat="1" spans="1:9">
      <c r="A158">
        <v>157</v>
      </c>
      <c r="B158" t="str">
        <f>IF(ISBLANK(IFERROR(INDEX('2-3 引出列表'!$A$2:$CE$8700,$A158,MATCH(B$1,'2-3 引出列表'!$A$1:$CD$1,0)),"")),"",IFERROR(INDEX('2-3 引出列表'!$A$2:$CE$8700,$A158,MATCH(B$1,'2-3 引出列表'!$A$1:$CD$1,0)),""))</f>
        <v/>
      </c>
      <c r="C158" t="str">
        <f>IF(ISBLANK(IFERROR(INDEX('2-3 引出列表'!$A$2:$CE$8700,$A158,MATCH(C$1,'2-3 引出列表'!$A$1:$CD$1,0)),"")),"",IFERROR(INDEX('2-3 引出列表'!$A$2:$CE$8700,$A158,MATCH(C$1,'2-3 引出列表'!$A$1:$CD$1,0)),""))</f>
        <v/>
      </c>
      <c r="D158" t="str">
        <f>IF(ISBLANK(IFERROR(INDEX('2-3 引出列表'!$A$2:$CE$8700,$A158,MATCH(D$1,'2-3 引出列表'!$A$1:$CD$1,0)),"")),"",IFERROR(INDEX('2-3 引出列表'!$A$2:$CE$8700,$A158,MATCH(D$1,'2-3 引出列表'!$A$1:$CD$1,0)),""))</f>
        <v/>
      </c>
      <c r="E158" t="str">
        <f>IF(ISBLANK(IFERROR(INDEX('2-3 引出列表'!$A$2:$CE$8700,$A158,MATCH(E$1,'2-3 引出列表'!$A$1:$CD$1,0)),"")),"",IFERROR(INDEX('2-3 引出列表'!$A$2:$CE$8700,$A158,MATCH(E$1,'2-3 引出列表'!$A$1:$CD$1,0)),""))</f>
        <v/>
      </c>
      <c r="F158" t="str">
        <f t="shared" si="2"/>
        <v/>
      </c>
      <c r="G158" t="str">
        <f>IF(ISBLANK(IFERROR(INDEX('2-3 引出列表'!$A$2:$CE$8700,$A158,MATCH(G$1,'2-3 引出列表'!$A$1:$CD$1,0)),"")),"",IFERROR(INDEX('2-3 引出列表'!$A$2:$CE$8700,$A158,MATCH(G$1,'2-3 引出列表'!$A$1:$CD$1,0)),""))</f>
        <v/>
      </c>
      <c r="H158" t="str">
        <f>IF(ISBLANK(IFERROR(INDEX('2-3 引出列表'!$A$2:$CE$8700,$A158,MATCH(H$1,'2-3 引出列表'!$A$1:$CD$1,0)),"")),"",IFERROR(INDEX('2-3 引出列表'!$A$2:$CE$8700,$A158,MATCH(H$1,'2-3 引出列表'!$A$1:$CD$1,0)),""))</f>
        <v/>
      </c>
      <c r="I158" t="str">
        <f>IF(ISBLANK(IFERROR(INDEX('2-3 引出列表'!$A$2:$CE$8700,$A158,MATCH(I$1,'2-3 引出列表'!$A$1:$CD$1,0)),"")),"",IFERROR(INDEX('2-3 引出列表'!$A$2:$CE$8700,$A158,MATCH(I$1,'2-3 引出列表'!$A$1:$CD$1,0)),""))</f>
        <v/>
      </c>
    </row>
    <row r="159" customFormat="1" spans="1:9">
      <c r="A159">
        <v>158</v>
      </c>
      <c r="B159" t="str">
        <f>IF(ISBLANK(IFERROR(INDEX('2-3 引出列表'!$A$2:$CE$8700,$A159,MATCH(B$1,'2-3 引出列表'!$A$1:$CD$1,0)),"")),"",IFERROR(INDEX('2-3 引出列表'!$A$2:$CE$8700,$A159,MATCH(B$1,'2-3 引出列表'!$A$1:$CD$1,0)),""))</f>
        <v/>
      </c>
      <c r="C159" t="str">
        <f>IF(ISBLANK(IFERROR(INDEX('2-3 引出列表'!$A$2:$CE$8700,$A159,MATCH(C$1,'2-3 引出列表'!$A$1:$CD$1,0)),"")),"",IFERROR(INDEX('2-3 引出列表'!$A$2:$CE$8700,$A159,MATCH(C$1,'2-3 引出列表'!$A$1:$CD$1,0)),""))</f>
        <v/>
      </c>
      <c r="D159" t="str">
        <f>IF(ISBLANK(IFERROR(INDEX('2-3 引出列表'!$A$2:$CE$8700,$A159,MATCH(D$1,'2-3 引出列表'!$A$1:$CD$1,0)),"")),"",IFERROR(INDEX('2-3 引出列表'!$A$2:$CE$8700,$A159,MATCH(D$1,'2-3 引出列表'!$A$1:$CD$1,0)),""))</f>
        <v/>
      </c>
      <c r="E159" t="str">
        <f>IF(ISBLANK(IFERROR(INDEX('2-3 引出列表'!$A$2:$CE$8700,$A159,MATCH(E$1,'2-3 引出列表'!$A$1:$CD$1,0)),"")),"",IFERROR(INDEX('2-3 引出列表'!$A$2:$CE$8700,$A159,MATCH(E$1,'2-3 引出列表'!$A$1:$CD$1,0)),""))</f>
        <v/>
      </c>
      <c r="F159" t="str">
        <f t="shared" si="2"/>
        <v/>
      </c>
      <c r="G159" t="str">
        <f>IF(ISBLANK(IFERROR(INDEX('2-3 引出列表'!$A$2:$CE$8700,$A159,MATCH(G$1,'2-3 引出列表'!$A$1:$CD$1,0)),"")),"",IFERROR(INDEX('2-3 引出列表'!$A$2:$CE$8700,$A159,MATCH(G$1,'2-3 引出列表'!$A$1:$CD$1,0)),""))</f>
        <v/>
      </c>
      <c r="H159" t="str">
        <f>IF(ISBLANK(IFERROR(INDEX('2-3 引出列表'!$A$2:$CE$8700,$A159,MATCH(H$1,'2-3 引出列表'!$A$1:$CD$1,0)),"")),"",IFERROR(INDEX('2-3 引出列表'!$A$2:$CE$8700,$A159,MATCH(H$1,'2-3 引出列表'!$A$1:$CD$1,0)),""))</f>
        <v/>
      </c>
      <c r="I159" t="str">
        <f>IF(ISBLANK(IFERROR(INDEX('2-3 引出列表'!$A$2:$CE$8700,$A159,MATCH(I$1,'2-3 引出列表'!$A$1:$CD$1,0)),"")),"",IFERROR(INDEX('2-3 引出列表'!$A$2:$CE$8700,$A159,MATCH(I$1,'2-3 引出列表'!$A$1:$CD$1,0)),""))</f>
        <v/>
      </c>
    </row>
    <row r="160" customFormat="1" spans="1:9">
      <c r="A160">
        <v>159</v>
      </c>
      <c r="B160" t="str">
        <f>IF(ISBLANK(IFERROR(INDEX('2-3 引出列表'!$A$2:$CE$8700,$A160,MATCH(B$1,'2-3 引出列表'!$A$1:$CD$1,0)),"")),"",IFERROR(INDEX('2-3 引出列表'!$A$2:$CE$8700,$A160,MATCH(B$1,'2-3 引出列表'!$A$1:$CD$1,0)),""))</f>
        <v/>
      </c>
      <c r="C160" t="str">
        <f>IF(ISBLANK(IFERROR(INDEX('2-3 引出列表'!$A$2:$CE$8700,$A160,MATCH(C$1,'2-3 引出列表'!$A$1:$CD$1,0)),"")),"",IFERROR(INDEX('2-3 引出列表'!$A$2:$CE$8700,$A160,MATCH(C$1,'2-3 引出列表'!$A$1:$CD$1,0)),""))</f>
        <v/>
      </c>
      <c r="D160" t="str">
        <f>IF(ISBLANK(IFERROR(INDEX('2-3 引出列表'!$A$2:$CE$8700,$A160,MATCH(D$1,'2-3 引出列表'!$A$1:$CD$1,0)),"")),"",IFERROR(INDEX('2-3 引出列表'!$A$2:$CE$8700,$A160,MATCH(D$1,'2-3 引出列表'!$A$1:$CD$1,0)),""))</f>
        <v/>
      </c>
      <c r="E160" t="str">
        <f>IF(ISBLANK(IFERROR(INDEX('2-3 引出列表'!$A$2:$CE$8700,$A160,MATCH(E$1,'2-3 引出列表'!$A$1:$CD$1,0)),"")),"",IFERROR(INDEX('2-3 引出列表'!$A$2:$CE$8700,$A160,MATCH(E$1,'2-3 引出列表'!$A$1:$CD$1,0)),""))</f>
        <v/>
      </c>
      <c r="F160" t="str">
        <f t="shared" si="2"/>
        <v/>
      </c>
      <c r="G160" t="str">
        <f>IF(ISBLANK(IFERROR(INDEX('2-3 引出列表'!$A$2:$CE$8700,$A160,MATCH(G$1,'2-3 引出列表'!$A$1:$CD$1,0)),"")),"",IFERROR(INDEX('2-3 引出列表'!$A$2:$CE$8700,$A160,MATCH(G$1,'2-3 引出列表'!$A$1:$CD$1,0)),""))</f>
        <v/>
      </c>
      <c r="H160" t="str">
        <f>IF(ISBLANK(IFERROR(INDEX('2-3 引出列表'!$A$2:$CE$8700,$A160,MATCH(H$1,'2-3 引出列表'!$A$1:$CD$1,0)),"")),"",IFERROR(INDEX('2-3 引出列表'!$A$2:$CE$8700,$A160,MATCH(H$1,'2-3 引出列表'!$A$1:$CD$1,0)),""))</f>
        <v/>
      </c>
      <c r="I160" t="str">
        <f>IF(ISBLANK(IFERROR(INDEX('2-3 引出列表'!$A$2:$CE$8700,$A160,MATCH(I$1,'2-3 引出列表'!$A$1:$CD$1,0)),"")),"",IFERROR(INDEX('2-3 引出列表'!$A$2:$CE$8700,$A160,MATCH(I$1,'2-3 引出列表'!$A$1:$CD$1,0)),""))</f>
        <v/>
      </c>
    </row>
    <row r="161" customFormat="1" spans="1:9">
      <c r="A161">
        <v>160</v>
      </c>
      <c r="B161" t="str">
        <f>IF(ISBLANK(IFERROR(INDEX('2-3 引出列表'!$A$2:$CE$8700,$A161,MATCH(B$1,'2-3 引出列表'!$A$1:$CD$1,0)),"")),"",IFERROR(INDEX('2-3 引出列表'!$A$2:$CE$8700,$A161,MATCH(B$1,'2-3 引出列表'!$A$1:$CD$1,0)),""))</f>
        <v/>
      </c>
      <c r="C161" t="str">
        <f>IF(ISBLANK(IFERROR(INDEX('2-3 引出列表'!$A$2:$CE$8700,$A161,MATCH(C$1,'2-3 引出列表'!$A$1:$CD$1,0)),"")),"",IFERROR(INDEX('2-3 引出列表'!$A$2:$CE$8700,$A161,MATCH(C$1,'2-3 引出列表'!$A$1:$CD$1,0)),""))</f>
        <v/>
      </c>
      <c r="D161" t="str">
        <f>IF(ISBLANK(IFERROR(INDEX('2-3 引出列表'!$A$2:$CE$8700,$A161,MATCH(D$1,'2-3 引出列表'!$A$1:$CD$1,0)),"")),"",IFERROR(INDEX('2-3 引出列表'!$A$2:$CE$8700,$A161,MATCH(D$1,'2-3 引出列表'!$A$1:$CD$1,0)),""))</f>
        <v/>
      </c>
      <c r="E161" t="str">
        <f>IF(ISBLANK(IFERROR(INDEX('2-3 引出列表'!$A$2:$CE$8700,$A161,MATCH(E$1,'2-3 引出列表'!$A$1:$CD$1,0)),"")),"",IFERROR(INDEX('2-3 引出列表'!$A$2:$CE$8700,$A161,MATCH(E$1,'2-3 引出列表'!$A$1:$CD$1,0)),""))</f>
        <v/>
      </c>
      <c r="F161" t="str">
        <f t="shared" si="2"/>
        <v/>
      </c>
      <c r="G161" t="str">
        <f>IF(ISBLANK(IFERROR(INDEX('2-3 引出列表'!$A$2:$CE$8700,$A161,MATCH(G$1,'2-3 引出列表'!$A$1:$CD$1,0)),"")),"",IFERROR(INDEX('2-3 引出列表'!$A$2:$CE$8700,$A161,MATCH(G$1,'2-3 引出列表'!$A$1:$CD$1,0)),""))</f>
        <v/>
      </c>
      <c r="H161" t="str">
        <f>IF(ISBLANK(IFERROR(INDEX('2-3 引出列表'!$A$2:$CE$8700,$A161,MATCH(H$1,'2-3 引出列表'!$A$1:$CD$1,0)),"")),"",IFERROR(INDEX('2-3 引出列表'!$A$2:$CE$8700,$A161,MATCH(H$1,'2-3 引出列表'!$A$1:$CD$1,0)),""))</f>
        <v/>
      </c>
      <c r="I161" t="str">
        <f>IF(ISBLANK(IFERROR(INDEX('2-3 引出列表'!$A$2:$CE$8700,$A161,MATCH(I$1,'2-3 引出列表'!$A$1:$CD$1,0)),"")),"",IFERROR(INDEX('2-3 引出列表'!$A$2:$CE$8700,$A161,MATCH(I$1,'2-3 引出列表'!$A$1:$CD$1,0)),""))</f>
        <v/>
      </c>
    </row>
    <row r="162" customFormat="1" spans="1:9">
      <c r="A162">
        <v>161</v>
      </c>
      <c r="B162" t="str">
        <f>IF(ISBLANK(IFERROR(INDEX('2-3 引出列表'!$A$2:$CE$8700,$A162,MATCH(B$1,'2-3 引出列表'!$A$1:$CD$1,0)),"")),"",IFERROR(INDEX('2-3 引出列表'!$A$2:$CE$8700,$A162,MATCH(B$1,'2-3 引出列表'!$A$1:$CD$1,0)),""))</f>
        <v/>
      </c>
      <c r="C162" t="str">
        <f>IF(ISBLANK(IFERROR(INDEX('2-3 引出列表'!$A$2:$CE$8700,$A162,MATCH(C$1,'2-3 引出列表'!$A$1:$CD$1,0)),"")),"",IFERROR(INDEX('2-3 引出列表'!$A$2:$CE$8700,$A162,MATCH(C$1,'2-3 引出列表'!$A$1:$CD$1,0)),""))</f>
        <v/>
      </c>
      <c r="D162" t="str">
        <f>IF(ISBLANK(IFERROR(INDEX('2-3 引出列表'!$A$2:$CE$8700,$A162,MATCH(D$1,'2-3 引出列表'!$A$1:$CD$1,0)),"")),"",IFERROR(INDEX('2-3 引出列表'!$A$2:$CE$8700,$A162,MATCH(D$1,'2-3 引出列表'!$A$1:$CD$1,0)),""))</f>
        <v/>
      </c>
      <c r="E162" t="str">
        <f>IF(ISBLANK(IFERROR(INDEX('2-3 引出列表'!$A$2:$CE$8700,$A162,MATCH(E$1,'2-3 引出列表'!$A$1:$CD$1,0)),"")),"",IFERROR(INDEX('2-3 引出列表'!$A$2:$CE$8700,$A162,MATCH(E$1,'2-3 引出列表'!$A$1:$CD$1,0)),""))</f>
        <v/>
      </c>
      <c r="F162" t="str">
        <f t="shared" si="2"/>
        <v/>
      </c>
      <c r="G162" t="str">
        <f>IF(ISBLANK(IFERROR(INDEX('2-3 引出列表'!$A$2:$CE$8700,$A162,MATCH(G$1,'2-3 引出列表'!$A$1:$CD$1,0)),"")),"",IFERROR(INDEX('2-3 引出列表'!$A$2:$CE$8700,$A162,MATCH(G$1,'2-3 引出列表'!$A$1:$CD$1,0)),""))</f>
        <v/>
      </c>
      <c r="H162" t="str">
        <f>IF(ISBLANK(IFERROR(INDEX('2-3 引出列表'!$A$2:$CE$8700,$A162,MATCH(H$1,'2-3 引出列表'!$A$1:$CD$1,0)),"")),"",IFERROR(INDEX('2-3 引出列表'!$A$2:$CE$8700,$A162,MATCH(H$1,'2-3 引出列表'!$A$1:$CD$1,0)),""))</f>
        <v/>
      </c>
      <c r="I162" t="str">
        <f>IF(ISBLANK(IFERROR(INDEX('2-3 引出列表'!$A$2:$CE$8700,$A162,MATCH(I$1,'2-3 引出列表'!$A$1:$CD$1,0)),"")),"",IFERROR(INDEX('2-3 引出列表'!$A$2:$CE$8700,$A162,MATCH(I$1,'2-3 引出列表'!$A$1:$CD$1,0)),""))</f>
        <v/>
      </c>
    </row>
    <row r="163" customFormat="1" spans="1:9">
      <c r="A163">
        <v>162</v>
      </c>
      <c r="B163" t="str">
        <f>IF(ISBLANK(IFERROR(INDEX('2-3 引出列表'!$A$2:$CE$8700,$A163,MATCH(B$1,'2-3 引出列表'!$A$1:$CD$1,0)),"")),"",IFERROR(INDEX('2-3 引出列表'!$A$2:$CE$8700,$A163,MATCH(B$1,'2-3 引出列表'!$A$1:$CD$1,0)),""))</f>
        <v/>
      </c>
      <c r="C163" t="str">
        <f>IF(ISBLANK(IFERROR(INDEX('2-3 引出列表'!$A$2:$CE$8700,$A163,MATCH(C$1,'2-3 引出列表'!$A$1:$CD$1,0)),"")),"",IFERROR(INDEX('2-3 引出列表'!$A$2:$CE$8700,$A163,MATCH(C$1,'2-3 引出列表'!$A$1:$CD$1,0)),""))</f>
        <v/>
      </c>
      <c r="D163" t="str">
        <f>IF(ISBLANK(IFERROR(INDEX('2-3 引出列表'!$A$2:$CE$8700,$A163,MATCH(D$1,'2-3 引出列表'!$A$1:$CD$1,0)),"")),"",IFERROR(INDEX('2-3 引出列表'!$A$2:$CE$8700,$A163,MATCH(D$1,'2-3 引出列表'!$A$1:$CD$1,0)),""))</f>
        <v/>
      </c>
      <c r="E163" t="str">
        <f>IF(ISBLANK(IFERROR(INDEX('2-3 引出列表'!$A$2:$CE$8700,$A163,MATCH(E$1,'2-3 引出列表'!$A$1:$CD$1,0)),"")),"",IFERROR(INDEX('2-3 引出列表'!$A$2:$CE$8700,$A163,MATCH(E$1,'2-3 引出列表'!$A$1:$CD$1,0)),""))</f>
        <v/>
      </c>
      <c r="F163" t="str">
        <f t="shared" si="2"/>
        <v/>
      </c>
      <c r="G163" t="str">
        <f>IF(ISBLANK(IFERROR(INDEX('2-3 引出列表'!$A$2:$CE$8700,$A163,MATCH(G$1,'2-3 引出列表'!$A$1:$CD$1,0)),"")),"",IFERROR(INDEX('2-3 引出列表'!$A$2:$CE$8700,$A163,MATCH(G$1,'2-3 引出列表'!$A$1:$CD$1,0)),""))</f>
        <v/>
      </c>
      <c r="H163" t="str">
        <f>IF(ISBLANK(IFERROR(INDEX('2-3 引出列表'!$A$2:$CE$8700,$A163,MATCH(H$1,'2-3 引出列表'!$A$1:$CD$1,0)),"")),"",IFERROR(INDEX('2-3 引出列表'!$A$2:$CE$8700,$A163,MATCH(H$1,'2-3 引出列表'!$A$1:$CD$1,0)),""))</f>
        <v/>
      </c>
      <c r="I163" t="str">
        <f>IF(ISBLANK(IFERROR(INDEX('2-3 引出列表'!$A$2:$CE$8700,$A163,MATCH(I$1,'2-3 引出列表'!$A$1:$CD$1,0)),"")),"",IFERROR(INDEX('2-3 引出列表'!$A$2:$CE$8700,$A163,MATCH(I$1,'2-3 引出列表'!$A$1:$CD$1,0)),""))</f>
        <v/>
      </c>
    </row>
    <row r="164" customFormat="1" spans="1:9">
      <c r="A164">
        <v>163</v>
      </c>
      <c r="B164" t="str">
        <f>IF(ISBLANK(IFERROR(INDEX('2-3 引出列表'!$A$2:$CE$8700,$A164,MATCH(B$1,'2-3 引出列表'!$A$1:$CD$1,0)),"")),"",IFERROR(INDEX('2-3 引出列表'!$A$2:$CE$8700,$A164,MATCH(B$1,'2-3 引出列表'!$A$1:$CD$1,0)),""))</f>
        <v/>
      </c>
      <c r="C164" t="str">
        <f>IF(ISBLANK(IFERROR(INDEX('2-3 引出列表'!$A$2:$CE$8700,$A164,MATCH(C$1,'2-3 引出列表'!$A$1:$CD$1,0)),"")),"",IFERROR(INDEX('2-3 引出列表'!$A$2:$CE$8700,$A164,MATCH(C$1,'2-3 引出列表'!$A$1:$CD$1,0)),""))</f>
        <v/>
      </c>
      <c r="D164" t="str">
        <f>IF(ISBLANK(IFERROR(INDEX('2-3 引出列表'!$A$2:$CE$8700,$A164,MATCH(D$1,'2-3 引出列表'!$A$1:$CD$1,0)),"")),"",IFERROR(INDEX('2-3 引出列表'!$A$2:$CE$8700,$A164,MATCH(D$1,'2-3 引出列表'!$A$1:$CD$1,0)),""))</f>
        <v/>
      </c>
      <c r="E164" t="str">
        <f>IF(ISBLANK(IFERROR(INDEX('2-3 引出列表'!$A$2:$CE$8700,$A164,MATCH(E$1,'2-3 引出列表'!$A$1:$CD$1,0)),"")),"",IFERROR(INDEX('2-3 引出列表'!$A$2:$CE$8700,$A164,MATCH(E$1,'2-3 引出列表'!$A$1:$CD$1,0)),""))</f>
        <v/>
      </c>
      <c r="F164" t="str">
        <f t="shared" si="2"/>
        <v/>
      </c>
      <c r="G164" t="str">
        <f>IF(ISBLANK(IFERROR(INDEX('2-3 引出列表'!$A$2:$CE$8700,$A164,MATCH(G$1,'2-3 引出列表'!$A$1:$CD$1,0)),"")),"",IFERROR(INDEX('2-3 引出列表'!$A$2:$CE$8700,$A164,MATCH(G$1,'2-3 引出列表'!$A$1:$CD$1,0)),""))</f>
        <v/>
      </c>
      <c r="H164" t="str">
        <f>IF(ISBLANK(IFERROR(INDEX('2-3 引出列表'!$A$2:$CE$8700,$A164,MATCH(H$1,'2-3 引出列表'!$A$1:$CD$1,0)),"")),"",IFERROR(INDEX('2-3 引出列表'!$A$2:$CE$8700,$A164,MATCH(H$1,'2-3 引出列表'!$A$1:$CD$1,0)),""))</f>
        <v/>
      </c>
      <c r="I164" t="str">
        <f>IF(ISBLANK(IFERROR(INDEX('2-3 引出列表'!$A$2:$CE$8700,$A164,MATCH(I$1,'2-3 引出列表'!$A$1:$CD$1,0)),"")),"",IFERROR(INDEX('2-3 引出列表'!$A$2:$CE$8700,$A164,MATCH(I$1,'2-3 引出列表'!$A$1:$CD$1,0)),""))</f>
        <v/>
      </c>
    </row>
    <row r="165" customFormat="1" spans="1:9">
      <c r="A165">
        <v>164</v>
      </c>
      <c r="B165" t="str">
        <f>IF(ISBLANK(IFERROR(INDEX('2-3 引出列表'!$A$2:$CE$8700,$A165,MATCH(B$1,'2-3 引出列表'!$A$1:$CD$1,0)),"")),"",IFERROR(INDEX('2-3 引出列表'!$A$2:$CE$8700,$A165,MATCH(B$1,'2-3 引出列表'!$A$1:$CD$1,0)),""))</f>
        <v/>
      </c>
      <c r="C165" t="str">
        <f>IF(ISBLANK(IFERROR(INDEX('2-3 引出列表'!$A$2:$CE$8700,$A165,MATCH(C$1,'2-3 引出列表'!$A$1:$CD$1,0)),"")),"",IFERROR(INDEX('2-3 引出列表'!$A$2:$CE$8700,$A165,MATCH(C$1,'2-3 引出列表'!$A$1:$CD$1,0)),""))</f>
        <v/>
      </c>
      <c r="D165" t="str">
        <f>IF(ISBLANK(IFERROR(INDEX('2-3 引出列表'!$A$2:$CE$8700,$A165,MATCH(D$1,'2-3 引出列表'!$A$1:$CD$1,0)),"")),"",IFERROR(INDEX('2-3 引出列表'!$A$2:$CE$8700,$A165,MATCH(D$1,'2-3 引出列表'!$A$1:$CD$1,0)),""))</f>
        <v/>
      </c>
      <c r="E165" t="str">
        <f>IF(ISBLANK(IFERROR(INDEX('2-3 引出列表'!$A$2:$CE$8700,$A165,MATCH(E$1,'2-3 引出列表'!$A$1:$CD$1,0)),"")),"",IFERROR(INDEX('2-3 引出列表'!$A$2:$CE$8700,$A165,MATCH(E$1,'2-3 引出列表'!$A$1:$CD$1,0)),""))</f>
        <v/>
      </c>
      <c r="F165" t="str">
        <f t="shared" si="2"/>
        <v/>
      </c>
      <c r="G165" t="str">
        <f>IF(ISBLANK(IFERROR(INDEX('2-3 引出列表'!$A$2:$CE$8700,$A165,MATCH(G$1,'2-3 引出列表'!$A$1:$CD$1,0)),"")),"",IFERROR(INDEX('2-3 引出列表'!$A$2:$CE$8700,$A165,MATCH(G$1,'2-3 引出列表'!$A$1:$CD$1,0)),""))</f>
        <v/>
      </c>
      <c r="H165" t="str">
        <f>IF(ISBLANK(IFERROR(INDEX('2-3 引出列表'!$A$2:$CE$8700,$A165,MATCH(H$1,'2-3 引出列表'!$A$1:$CD$1,0)),"")),"",IFERROR(INDEX('2-3 引出列表'!$A$2:$CE$8700,$A165,MATCH(H$1,'2-3 引出列表'!$A$1:$CD$1,0)),""))</f>
        <v/>
      </c>
      <c r="I165" t="str">
        <f>IF(ISBLANK(IFERROR(INDEX('2-3 引出列表'!$A$2:$CE$8700,$A165,MATCH(I$1,'2-3 引出列表'!$A$1:$CD$1,0)),"")),"",IFERROR(INDEX('2-3 引出列表'!$A$2:$CE$8700,$A165,MATCH(I$1,'2-3 引出列表'!$A$1:$CD$1,0)),""))</f>
        <v/>
      </c>
    </row>
    <row r="166" customFormat="1" spans="1:9">
      <c r="A166">
        <v>165</v>
      </c>
      <c r="B166" t="str">
        <f>IF(ISBLANK(IFERROR(INDEX('2-3 引出列表'!$A$2:$CE$8700,$A166,MATCH(B$1,'2-3 引出列表'!$A$1:$CD$1,0)),"")),"",IFERROR(INDEX('2-3 引出列表'!$A$2:$CE$8700,$A166,MATCH(B$1,'2-3 引出列表'!$A$1:$CD$1,0)),""))</f>
        <v/>
      </c>
      <c r="C166" t="str">
        <f>IF(ISBLANK(IFERROR(INDEX('2-3 引出列表'!$A$2:$CE$8700,$A166,MATCH(C$1,'2-3 引出列表'!$A$1:$CD$1,0)),"")),"",IFERROR(INDEX('2-3 引出列表'!$A$2:$CE$8700,$A166,MATCH(C$1,'2-3 引出列表'!$A$1:$CD$1,0)),""))</f>
        <v/>
      </c>
      <c r="D166" t="str">
        <f>IF(ISBLANK(IFERROR(INDEX('2-3 引出列表'!$A$2:$CE$8700,$A166,MATCH(D$1,'2-3 引出列表'!$A$1:$CD$1,0)),"")),"",IFERROR(INDEX('2-3 引出列表'!$A$2:$CE$8700,$A166,MATCH(D$1,'2-3 引出列表'!$A$1:$CD$1,0)),""))</f>
        <v/>
      </c>
      <c r="E166" t="str">
        <f>IF(ISBLANK(IFERROR(INDEX('2-3 引出列表'!$A$2:$CE$8700,$A166,MATCH(E$1,'2-3 引出列表'!$A$1:$CD$1,0)),"")),"",IFERROR(INDEX('2-3 引出列表'!$A$2:$CE$8700,$A166,MATCH(E$1,'2-3 引出列表'!$A$1:$CD$1,0)),""))</f>
        <v/>
      </c>
      <c r="F166" t="str">
        <f t="shared" si="2"/>
        <v/>
      </c>
      <c r="G166" t="str">
        <f>IF(ISBLANK(IFERROR(INDEX('2-3 引出列表'!$A$2:$CE$8700,$A166,MATCH(G$1,'2-3 引出列表'!$A$1:$CD$1,0)),"")),"",IFERROR(INDEX('2-3 引出列表'!$A$2:$CE$8700,$A166,MATCH(G$1,'2-3 引出列表'!$A$1:$CD$1,0)),""))</f>
        <v/>
      </c>
      <c r="H166" t="str">
        <f>IF(ISBLANK(IFERROR(INDEX('2-3 引出列表'!$A$2:$CE$8700,$A166,MATCH(H$1,'2-3 引出列表'!$A$1:$CD$1,0)),"")),"",IFERROR(INDEX('2-3 引出列表'!$A$2:$CE$8700,$A166,MATCH(H$1,'2-3 引出列表'!$A$1:$CD$1,0)),""))</f>
        <v/>
      </c>
      <c r="I166" t="str">
        <f>IF(ISBLANK(IFERROR(INDEX('2-3 引出列表'!$A$2:$CE$8700,$A166,MATCH(I$1,'2-3 引出列表'!$A$1:$CD$1,0)),"")),"",IFERROR(INDEX('2-3 引出列表'!$A$2:$CE$8700,$A166,MATCH(I$1,'2-3 引出列表'!$A$1:$CD$1,0)),""))</f>
        <v/>
      </c>
    </row>
    <row r="167" customFormat="1" spans="1:9">
      <c r="A167">
        <v>166</v>
      </c>
      <c r="B167" t="str">
        <f>IF(ISBLANK(IFERROR(INDEX('2-3 引出列表'!$A$2:$CE$8700,$A167,MATCH(B$1,'2-3 引出列表'!$A$1:$CD$1,0)),"")),"",IFERROR(INDEX('2-3 引出列表'!$A$2:$CE$8700,$A167,MATCH(B$1,'2-3 引出列表'!$A$1:$CD$1,0)),""))</f>
        <v/>
      </c>
      <c r="C167" t="str">
        <f>IF(ISBLANK(IFERROR(INDEX('2-3 引出列表'!$A$2:$CE$8700,$A167,MATCH(C$1,'2-3 引出列表'!$A$1:$CD$1,0)),"")),"",IFERROR(INDEX('2-3 引出列表'!$A$2:$CE$8700,$A167,MATCH(C$1,'2-3 引出列表'!$A$1:$CD$1,0)),""))</f>
        <v/>
      </c>
      <c r="D167" t="str">
        <f>IF(ISBLANK(IFERROR(INDEX('2-3 引出列表'!$A$2:$CE$8700,$A167,MATCH(D$1,'2-3 引出列表'!$A$1:$CD$1,0)),"")),"",IFERROR(INDEX('2-3 引出列表'!$A$2:$CE$8700,$A167,MATCH(D$1,'2-3 引出列表'!$A$1:$CD$1,0)),""))</f>
        <v/>
      </c>
      <c r="E167" t="str">
        <f>IF(ISBLANK(IFERROR(INDEX('2-3 引出列表'!$A$2:$CE$8700,$A167,MATCH(E$1,'2-3 引出列表'!$A$1:$CD$1,0)),"")),"",IFERROR(INDEX('2-3 引出列表'!$A$2:$CE$8700,$A167,MATCH(E$1,'2-3 引出列表'!$A$1:$CD$1,0)),""))</f>
        <v/>
      </c>
      <c r="F167" t="str">
        <f t="shared" si="2"/>
        <v/>
      </c>
      <c r="G167" t="str">
        <f>IF(ISBLANK(IFERROR(INDEX('2-3 引出列表'!$A$2:$CE$8700,$A167,MATCH(G$1,'2-3 引出列表'!$A$1:$CD$1,0)),"")),"",IFERROR(INDEX('2-3 引出列表'!$A$2:$CE$8700,$A167,MATCH(G$1,'2-3 引出列表'!$A$1:$CD$1,0)),""))</f>
        <v/>
      </c>
      <c r="H167" t="str">
        <f>IF(ISBLANK(IFERROR(INDEX('2-3 引出列表'!$A$2:$CE$8700,$A167,MATCH(H$1,'2-3 引出列表'!$A$1:$CD$1,0)),"")),"",IFERROR(INDEX('2-3 引出列表'!$A$2:$CE$8700,$A167,MATCH(H$1,'2-3 引出列表'!$A$1:$CD$1,0)),""))</f>
        <v/>
      </c>
      <c r="I167" t="str">
        <f>IF(ISBLANK(IFERROR(INDEX('2-3 引出列表'!$A$2:$CE$8700,$A167,MATCH(I$1,'2-3 引出列表'!$A$1:$CD$1,0)),"")),"",IFERROR(INDEX('2-3 引出列表'!$A$2:$CE$8700,$A167,MATCH(I$1,'2-3 引出列表'!$A$1:$CD$1,0)),""))</f>
        <v/>
      </c>
    </row>
    <row r="168" customFormat="1" spans="1:9">
      <c r="A168">
        <v>167</v>
      </c>
      <c r="B168" t="str">
        <f>IF(ISBLANK(IFERROR(INDEX('2-3 引出列表'!$A$2:$CE$8700,$A168,MATCH(B$1,'2-3 引出列表'!$A$1:$CD$1,0)),"")),"",IFERROR(INDEX('2-3 引出列表'!$A$2:$CE$8700,$A168,MATCH(B$1,'2-3 引出列表'!$A$1:$CD$1,0)),""))</f>
        <v/>
      </c>
      <c r="C168" t="str">
        <f>IF(ISBLANK(IFERROR(INDEX('2-3 引出列表'!$A$2:$CE$8700,$A168,MATCH(C$1,'2-3 引出列表'!$A$1:$CD$1,0)),"")),"",IFERROR(INDEX('2-3 引出列表'!$A$2:$CE$8700,$A168,MATCH(C$1,'2-3 引出列表'!$A$1:$CD$1,0)),""))</f>
        <v/>
      </c>
      <c r="D168" t="str">
        <f>IF(ISBLANK(IFERROR(INDEX('2-3 引出列表'!$A$2:$CE$8700,$A168,MATCH(D$1,'2-3 引出列表'!$A$1:$CD$1,0)),"")),"",IFERROR(INDEX('2-3 引出列表'!$A$2:$CE$8700,$A168,MATCH(D$1,'2-3 引出列表'!$A$1:$CD$1,0)),""))</f>
        <v/>
      </c>
      <c r="E168" t="str">
        <f>IF(ISBLANK(IFERROR(INDEX('2-3 引出列表'!$A$2:$CE$8700,$A168,MATCH(E$1,'2-3 引出列表'!$A$1:$CD$1,0)),"")),"",IFERROR(INDEX('2-3 引出列表'!$A$2:$CE$8700,$A168,MATCH(E$1,'2-3 引出列表'!$A$1:$CD$1,0)),""))</f>
        <v/>
      </c>
      <c r="F168" t="str">
        <f t="shared" si="2"/>
        <v/>
      </c>
      <c r="G168" t="str">
        <f>IF(ISBLANK(IFERROR(INDEX('2-3 引出列表'!$A$2:$CE$8700,$A168,MATCH(G$1,'2-3 引出列表'!$A$1:$CD$1,0)),"")),"",IFERROR(INDEX('2-3 引出列表'!$A$2:$CE$8700,$A168,MATCH(G$1,'2-3 引出列表'!$A$1:$CD$1,0)),""))</f>
        <v/>
      </c>
      <c r="H168" t="str">
        <f>IF(ISBLANK(IFERROR(INDEX('2-3 引出列表'!$A$2:$CE$8700,$A168,MATCH(H$1,'2-3 引出列表'!$A$1:$CD$1,0)),"")),"",IFERROR(INDEX('2-3 引出列表'!$A$2:$CE$8700,$A168,MATCH(H$1,'2-3 引出列表'!$A$1:$CD$1,0)),""))</f>
        <v/>
      </c>
      <c r="I168" t="str">
        <f>IF(ISBLANK(IFERROR(INDEX('2-3 引出列表'!$A$2:$CE$8700,$A168,MATCH(I$1,'2-3 引出列表'!$A$1:$CD$1,0)),"")),"",IFERROR(INDEX('2-3 引出列表'!$A$2:$CE$8700,$A168,MATCH(I$1,'2-3 引出列表'!$A$1:$CD$1,0)),""))</f>
        <v/>
      </c>
    </row>
    <row r="169" customFormat="1" spans="1:9">
      <c r="A169">
        <v>168</v>
      </c>
      <c r="B169" t="str">
        <f>IF(ISBLANK(IFERROR(INDEX('2-3 引出列表'!$A$2:$CE$8700,$A169,MATCH(B$1,'2-3 引出列表'!$A$1:$CD$1,0)),"")),"",IFERROR(INDEX('2-3 引出列表'!$A$2:$CE$8700,$A169,MATCH(B$1,'2-3 引出列表'!$A$1:$CD$1,0)),""))</f>
        <v/>
      </c>
      <c r="C169" t="str">
        <f>IF(ISBLANK(IFERROR(INDEX('2-3 引出列表'!$A$2:$CE$8700,$A169,MATCH(C$1,'2-3 引出列表'!$A$1:$CD$1,0)),"")),"",IFERROR(INDEX('2-3 引出列表'!$A$2:$CE$8700,$A169,MATCH(C$1,'2-3 引出列表'!$A$1:$CD$1,0)),""))</f>
        <v/>
      </c>
      <c r="D169" t="str">
        <f>IF(ISBLANK(IFERROR(INDEX('2-3 引出列表'!$A$2:$CE$8700,$A169,MATCH(D$1,'2-3 引出列表'!$A$1:$CD$1,0)),"")),"",IFERROR(INDEX('2-3 引出列表'!$A$2:$CE$8700,$A169,MATCH(D$1,'2-3 引出列表'!$A$1:$CD$1,0)),""))</f>
        <v/>
      </c>
      <c r="E169" t="str">
        <f>IF(ISBLANK(IFERROR(INDEX('2-3 引出列表'!$A$2:$CE$8700,$A169,MATCH(E$1,'2-3 引出列表'!$A$1:$CD$1,0)),"")),"",IFERROR(INDEX('2-3 引出列表'!$A$2:$CE$8700,$A169,MATCH(E$1,'2-3 引出列表'!$A$1:$CD$1,0)),""))</f>
        <v/>
      </c>
      <c r="F169" t="str">
        <f t="shared" si="2"/>
        <v/>
      </c>
      <c r="G169" t="str">
        <f>IF(ISBLANK(IFERROR(INDEX('2-3 引出列表'!$A$2:$CE$8700,$A169,MATCH(G$1,'2-3 引出列表'!$A$1:$CD$1,0)),"")),"",IFERROR(INDEX('2-3 引出列表'!$A$2:$CE$8700,$A169,MATCH(G$1,'2-3 引出列表'!$A$1:$CD$1,0)),""))</f>
        <v/>
      </c>
      <c r="H169" t="str">
        <f>IF(ISBLANK(IFERROR(INDEX('2-3 引出列表'!$A$2:$CE$8700,$A169,MATCH(H$1,'2-3 引出列表'!$A$1:$CD$1,0)),"")),"",IFERROR(INDEX('2-3 引出列表'!$A$2:$CE$8700,$A169,MATCH(H$1,'2-3 引出列表'!$A$1:$CD$1,0)),""))</f>
        <v/>
      </c>
      <c r="I169" t="str">
        <f>IF(ISBLANK(IFERROR(INDEX('2-3 引出列表'!$A$2:$CE$8700,$A169,MATCH(I$1,'2-3 引出列表'!$A$1:$CD$1,0)),"")),"",IFERROR(INDEX('2-3 引出列表'!$A$2:$CE$8700,$A169,MATCH(I$1,'2-3 引出列表'!$A$1:$CD$1,0)),""))</f>
        <v/>
      </c>
    </row>
    <row r="170" customFormat="1" spans="1:9">
      <c r="A170">
        <v>169</v>
      </c>
      <c r="B170" t="str">
        <f>IF(ISBLANK(IFERROR(INDEX('2-3 引出列表'!$A$2:$CE$8700,$A170,MATCH(B$1,'2-3 引出列表'!$A$1:$CD$1,0)),"")),"",IFERROR(INDEX('2-3 引出列表'!$A$2:$CE$8700,$A170,MATCH(B$1,'2-3 引出列表'!$A$1:$CD$1,0)),""))</f>
        <v/>
      </c>
      <c r="C170" t="str">
        <f>IF(ISBLANK(IFERROR(INDEX('2-3 引出列表'!$A$2:$CE$8700,$A170,MATCH(C$1,'2-3 引出列表'!$A$1:$CD$1,0)),"")),"",IFERROR(INDEX('2-3 引出列表'!$A$2:$CE$8700,$A170,MATCH(C$1,'2-3 引出列表'!$A$1:$CD$1,0)),""))</f>
        <v/>
      </c>
      <c r="D170" t="str">
        <f>IF(ISBLANK(IFERROR(INDEX('2-3 引出列表'!$A$2:$CE$8700,$A170,MATCH(D$1,'2-3 引出列表'!$A$1:$CD$1,0)),"")),"",IFERROR(INDEX('2-3 引出列表'!$A$2:$CE$8700,$A170,MATCH(D$1,'2-3 引出列表'!$A$1:$CD$1,0)),""))</f>
        <v/>
      </c>
      <c r="E170" t="str">
        <f>IF(ISBLANK(IFERROR(INDEX('2-3 引出列表'!$A$2:$CE$8700,$A170,MATCH(E$1,'2-3 引出列表'!$A$1:$CD$1,0)),"")),"",IFERROR(INDEX('2-3 引出列表'!$A$2:$CE$8700,$A170,MATCH(E$1,'2-3 引出列表'!$A$1:$CD$1,0)),""))</f>
        <v/>
      </c>
      <c r="F170" t="str">
        <f t="shared" si="2"/>
        <v/>
      </c>
      <c r="G170" t="str">
        <f>IF(ISBLANK(IFERROR(INDEX('2-3 引出列表'!$A$2:$CE$8700,$A170,MATCH(G$1,'2-3 引出列表'!$A$1:$CD$1,0)),"")),"",IFERROR(INDEX('2-3 引出列表'!$A$2:$CE$8700,$A170,MATCH(G$1,'2-3 引出列表'!$A$1:$CD$1,0)),""))</f>
        <v/>
      </c>
      <c r="H170" t="str">
        <f>IF(ISBLANK(IFERROR(INDEX('2-3 引出列表'!$A$2:$CE$8700,$A170,MATCH(H$1,'2-3 引出列表'!$A$1:$CD$1,0)),"")),"",IFERROR(INDEX('2-3 引出列表'!$A$2:$CE$8700,$A170,MATCH(H$1,'2-3 引出列表'!$A$1:$CD$1,0)),""))</f>
        <v/>
      </c>
      <c r="I170" t="str">
        <f>IF(ISBLANK(IFERROR(INDEX('2-3 引出列表'!$A$2:$CE$8700,$A170,MATCH(I$1,'2-3 引出列表'!$A$1:$CD$1,0)),"")),"",IFERROR(INDEX('2-3 引出列表'!$A$2:$CE$8700,$A170,MATCH(I$1,'2-3 引出列表'!$A$1:$CD$1,0)),""))</f>
        <v/>
      </c>
    </row>
    <row r="171" customFormat="1" spans="1:9">
      <c r="A171">
        <v>170</v>
      </c>
      <c r="B171" t="str">
        <f>IF(ISBLANK(IFERROR(INDEX('2-3 引出列表'!$A$2:$CE$8700,$A171,MATCH(B$1,'2-3 引出列表'!$A$1:$CD$1,0)),"")),"",IFERROR(INDEX('2-3 引出列表'!$A$2:$CE$8700,$A171,MATCH(B$1,'2-3 引出列表'!$A$1:$CD$1,0)),""))</f>
        <v/>
      </c>
      <c r="C171" t="str">
        <f>IF(ISBLANK(IFERROR(INDEX('2-3 引出列表'!$A$2:$CE$8700,$A171,MATCH(C$1,'2-3 引出列表'!$A$1:$CD$1,0)),"")),"",IFERROR(INDEX('2-3 引出列表'!$A$2:$CE$8700,$A171,MATCH(C$1,'2-3 引出列表'!$A$1:$CD$1,0)),""))</f>
        <v/>
      </c>
      <c r="D171" t="str">
        <f>IF(ISBLANK(IFERROR(INDEX('2-3 引出列表'!$A$2:$CE$8700,$A171,MATCH(D$1,'2-3 引出列表'!$A$1:$CD$1,0)),"")),"",IFERROR(INDEX('2-3 引出列表'!$A$2:$CE$8700,$A171,MATCH(D$1,'2-3 引出列表'!$A$1:$CD$1,0)),""))</f>
        <v/>
      </c>
      <c r="E171" t="str">
        <f>IF(ISBLANK(IFERROR(INDEX('2-3 引出列表'!$A$2:$CE$8700,$A171,MATCH(E$1,'2-3 引出列表'!$A$1:$CD$1,0)),"")),"",IFERROR(INDEX('2-3 引出列表'!$A$2:$CE$8700,$A171,MATCH(E$1,'2-3 引出列表'!$A$1:$CD$1,0)),""))</f>
        <v/>
      </c>
      <c r="F171" t="str">
        <f t="shared" si="2"/>
        <v/>
      </c>
      <c r="G171" t="str">
        <f>IF(ISBLANK(IFERROR(INDEX('2-3 引出列表'!$A$2:$CE$8700,$A171,MATCH(G$1,'2-3 引出列表'!$A$1:$CD$1,0)),"")),"",IFERROR(INDEX('2-3 引出列表'!$A$2:$CE$8700,$A171,MATCH(G$1,'2-3 引出列表'!$A$1:$CD$1,0)),""))</f>
        <v/>
      </c>
      <c r="H171" t="str">
        <f>IF(ISBLANK(IFERROR(INDEX('2-3 引出列表'!$A$2:$CE$8700,$A171,MATCH(H$1,'2-3 引出列表'!$A$1:$CD$1,0)),"")),"",IFERROR(INDEX('2-3 引出列表'!$A$2:$CE$8700,$A171,MATCH(H$1,'2-3 引出列表'!$A$1:$CD$1,0)),""))</f>
        <v/>
      </c>
      <c r="I171" t="str">
        <f>IF(ISBLANK(IFERROR(INDEX('2-3 引出列表'!$A$2:$CE$8700,$A171,MATCH(I$1,'2-3 引出列表'!$A$1:$CD$1,0)),"")),"",IFERROR(INDEX('2-3 引出列表'!$A$2:$CE$8700,$A171,MATCH(I$1,'2-3 引出列表'!$A$1:$CD$1,0)),""))</f>
        <v/>
      </c>
    </row>
    <row r="172" customFormat="1" spans="1:9">
      <c r="A172">
        <v>171</v>
      </c>
      <c r="B172" t="str">
        <f>IF(ISBLANK(IFERROR(INDEX('2-3 引出列表'!$A$2:$CE$8700,$A172,MATCH(B$1,'2-3 引出列表'!$A$1:$CD$1,0)),"")),"",IFERROR(INDEX('2-3 引出列表'!$A$2:$CE$8700,$A172,MATCH(B$1,'2-3 引出列表'!$A$1:$CD$1,0)),""))</f>
        <v/>
      </c>
      <c r="C172" t="str">
        <f>IF(ISBLANK(IFERROR(INDEX('2-3 引出列表'!$A$2:$CE$8700,$A172,MATCH(C$1,'2-3 引出列表'!$A$1:$CD$1,0)),"")),"",IFERROR(INDEX('2-3 引出列表'!$A$2:$CE$8700,$A172,MATCH(C$1,'2-3 引出列表'!$A$1:$CD$1,0)),""))</f>
        <v/>
      </c>
      <c r="D172" t="str">
        <f>IF(ISBLANK(IFERROR(INDEX('2-3 引出列表'!$A$2:$CE$8700,$A172,MATCH(D$1,'2-3 引出列表'!$A$1:$CD$1,0)),"")),"",IFERROR(INDEX('2-3 引出列表'!$A$2:$CE$8700,$A172,MATCH(D$1,'2-3 引出列表'!$A$1:$CD$1,0)),""))</f>
        <v/>
      </c>
      <c r="E172" t="str">
        <f>IF(ISBLANK(IFERROR(INDEX('2-3 引出列表'!$A$2:$CE$8700,$A172,MATCH(E$1,'2-3 引出列表'!$A$1:$CD$1,0)),"")),"",IFERROR(INDEX('2-3 引出列表'!$A$2:$CE$8700,$A172,MATCH(E$1,'2-3 引出列表'!$A$1:$CD$1,0)),""))</f>
        <v/>
      </c>
      <c r="F172" t="str">
        <f t="shared" si="2"/>
        <v/>
      </c>
      <c r="G172" t="str">
        <f>IF(ISBLANK(IFERROR(INDEX('2-3 引出列表'!$A$2:$CE$8700,$A172,MATCH(G$1,'2-3 引出列表'!$A$1:$CD$1,0)),"")),"",IFERROR(INDEX('2-3 引出列表'!$A$2:$CE$8700,$A172,MATCH(G$1,'2-3 引出列表'!$A$1:$CD$1,0)),""))</f>
        <v/>
      </c>
      <c r="H172" t="str">
        <f>IF(ISBLANK(IFERROR(INDEX('2-3 引出列表'!$A$2:$CE$8700,$A172,MATCH(H$1,'2-3 引出列表'!$A$1:$CD$1,0)),"")),"",IFERROR(INDEX('2-3 引出列表'!$A$2:$CE$8700,$A172,MATCH(H$1,'2-3 引出列表'!$A$1:$CD$1,0)),""))</f>
        <v/>
      </c>
      <c r="I172" t="str">
        <f>IF(ISBLANK(IFERROR(INDEX('2-3 引出列表'!$A$2:$CE$8700,$A172,MATCH(I$1,'2-3 引出列表'!$A$1:$CD$1,0)),"")),"",IFERROR(INDEX('2-3 引出列表'!$A$2:$CE$8700,$A172,MATCH(I$1,'2-3 引出列表'!$A$1:$CD$1,0)),""))</f>
        <v/>
      </c>
    </row>
    <row r="173" customFormat="1" spans="1:9">
      <c r="A173">
        <v>172</v>
      </c>
      <c r="B173" t="str">
        <f>IF(ISBLANK(IFERROR(INDEX('2-3 引出列表'!$A$2:$CE$8700,$A173,MATCH(B$1,'2-3 引出列表'!$A$1:$CD$1,0)),"")),"",IFERROR(INDEX('2-3 引出列表'!$A$2:$CE$8700,$A173,MATCH(B$1,'2-3 引出列表'!$A$1:$CD$1,0)),""))</f>
        <v/>
      </c>
      <c r="C173" t="str">
        <f>IF(ISBLANK(IFERROR(INDEX('2-3 引出列表'!$A$2:$CE$8700,$A173,MATCH(C$1,'2-3 引出列表'!$A$1:$CD$1,0)),"")),"",IFERROR(INDEX('2-3 引出列表'!$A$2:$CE$8700,$A173,MATCH(C$1,'2-3 引出列表'!$A$1:$CD$1,0)),""))</f>
        <v/>
      </c>
      <c r="D173" t="str">
        <f>IF(ISBLANK(IFERROR(INDEX('2-3 引出列表'!$A$2:$CE$8700,$A173,MATCH(D$1,'2-3 引出列表'!$A$1:$CD$1,0)),"")),"",IFERROR(INDEX('2-3 引出列表'!$A$2:$CE$8700,$A173,MATCH(D$1,'2-3 引出列表'!$A$1:$CD$1,0)),""))</f>
        <v/>
      </c>
      <c r="E173" t="str">
        <f>IF(ISBLANK(IFERROR(INDEX('2-3 引出列表'!$A$2:$CE$8700,$A173,MATCH(E$1,'2-3 引出列表'!$A$1:$CD$1,0)),"")),"",IFERROR(INDEX('2-3 引出列表'!$A$2:$CE$8700,$A173,MATCH(E$1,'2-3 引出列表'!$A$1:$CD$1,0)),""))</f>
        <v/>
      </c>
      <c r="F173" t="str">
        <f t="shared" si="2"/>
        <v/>
      </c>
      <c r="G173" t="str">
        <f>IF(ISBLANK(IFERROR(INDEX('2-3 引出列表'!$A$2:$CE$8700,$A173,MATCH(G$1,'2-3 引出列表'!$A$1:$CD$1,0)),"")),"",IFERROR(INDEX('2-3 引出列表'!$A$2:$CE$8700,$A173,MATCH(G$1,'2-3 引出列表'!$A$1:$CD$1,0)),""))</f>
        <v/>
      </c>
      <c r="H173" t="str">
        <f>IF(ISBLANK(IFERROR(INDEX('2-3 引出列表'!$A$2:$CE$8700,$A173,MATCH(H$1,'2-3 引出列表'!$A$1:$CD$1,0)),"")),"",IFERROR(INDEX('2-3 引出列表'!$A$2:$CE$8700,$A173,MATCH(H$1,'2-3 引出列表'!$A$1:$CD$1,0)),""))</f>
        <v/>
      </c>
      <c r="I173" t="str">
        <f>IF(ISBLANK(IFERROR(INDEX('2-3 引出列表'!$A$2:$CE$8700,$A173,MATCH(I$1,'2-3 引出列表'!$A$1:$CD$1,0)),"")),"",IFERROR(INDEX('2-3 引出列表'!$A$2:$CE$8700,$A173,MATCH(I$1,'2-3 引出列表'!$A$1:$CD$1,0)),""))</f>
        <v/>
      </c>
    </row>
    <row r="174" customFormat="1" spans="1:9">
      <c r="A174">
        <v>173</v>
      </c>
      <c r="B174" t="str">
        <f>IF(ISBLANK(IFERROR(INDEX('2-3 引出列表'!$A$2:$CE$8700,$A174,MATCH(B$1,'2-3 引出列表'!$A$1:$CD$1,0)),"")),"",IFERROR(INDEX('2-3 引出列表'!$A$2:$CE$8700,$A174,MATCH(B$1,'2-3 引出列表'!$A$1:$CD$1,0)),""))</f>
        <v/>
      </c>
      <c r="C174" t="str">
        <f>IF(ISBLANK(IFERROR(INDEX('2-3 引出列表'!$A$2:$CE$8700,$A174,MATCH(C$1,'2-3 引出列表'!$A$1:$CD$1,0)),"")),"",IFERROR(INDEX('2-3 引出列表'!$A$2:$CE$8700,$A174,MATCH(C$1,'2-3 引出列表'!$A$1:$CD$1,0)),""))</f>
        <v/>
      </c>
      <c r="D174" t="str">
        <f>IF(ISBLANK(IFERROR(INDEX('2-3 引出列表'!$A$2:$CE$8700,$A174,MATCH(D$1,'2-3 引出列表'!$A$1:$CD$1,0)),"")),"",IFERROR(INDEX('2-3 引出列表'!$A$2:$CE$8700,$A174,MATCH(D$1,'2-3 引出列表'!$A$1:$CD$1,0)),""))</f>
        <v/>
      </c>
      <c r="E174" t="str">
        <f>IF(ISBLANK(IFERROR(INDEX('2-3 引出列表'!$A$2:$CE$8700,$A174,MATCH(E$1,'2-3 引出列表'!$A$1:$CD$1,0)),"")),"",IFERROR(INDEX('2-3 引出列表'!$A$2:$CE$8700,$A174,MATCH(E$1,'2-3 引出列表'!$A$1:$CD$1,0)),""))</f>
        <v/>
      </c>
      <c r="F174" t="str">
        <f t="shared" si="2"/>
        <v/>
      </c>
      <c r="G174" t="str">
        <f>IF(ISBLANK(IFERROR(INDEX('2-3 引出列表'!$A$2:$CE$8700,$A174,MATCH(G$1,'2-3 引出列表'!$A$1:$CD$1,0)),"")),"",IFERROR(INDEX('2-3 引出列表'!$A$2:$CE$8700,$A174,MATCH(G$1,'2-3 引出列表'!$A$1:$CD$1,0)),""))</f>
        <v/>
      </c>
      <c r="H174" t="str">
        <f>IF(ISBLANK(IFERROR(INDEX('2-3 引出列表'!$A$2:$CE$8700,$A174,MATCH(H$1,'2-3 引出列表'!$A$1:$CD$1,0)),"")),"",IFERROR(INDEX('2-3 引出列表'!$A$2:$CE$8700,$A174,MATCH(H$1,'2-3 引出列表'!$A$1:$CD$1,0)),""))</f>
        <v/>
      </c>
      <c r="I174" t="str">
        <f>IF(ISBLANK(IFERROR(INDEX('2-3 引出列表'!$A$2:$CE$8700,$A174,MATCH(I$1,'2-3 引出列表'!$A$1:$CD$1,0)),"")),"",IFERROR(INDEX('2-3 引出列表'!$A$2:$CE$8700,$A174,MATCH(I$1,'2-3 引出列表'!$A$1:$CD$1,0)),""))</f>
        <v/>
      </c>
    </row>
    <row r="175" customFormat="1" spans="1:9">
      <c r="A175">
        <v>174</v>
      </c>
      <c r="B175" t="str">
        <f>IF(ISBLANK(IFERROR(INDEX('2-3 引出列表'!$A$2:$CE$8700,$A175,MATCH(B$1,'2-3 引出列表'!$A$1:$CD$1,0)),"")),"",IFERROR(INDEX('2-3 引出列表'!$A$2:$CE$8700,$A175,MATCH(B$1,'2-3 引出列表'!$A$1:$CD$1,0)),""))</f>
        <v/>
      </c>
      <c r="C175" t="str">
        <f>IF(ISBLANK(IFERROR(INDEX('2-3 引出列表'!$A$2:$CE$8700,$A175,MATCH(C$1,'2-3 引出列表'!$A$1:$CD$1,0)),"")),"",IFERROR(INDEX('2-3 引出列表'!$A$2:$CE$8700,$A175,MATCH(C$1,'2-3 引出列表'!$A$1:$CD$1,0)),""))</f>
        <v/>
      </c>
      <c r="D175" t="str">
        <f>IF(ISBLANK(IFERROR(INDEX('2-3 引出列表'!$A$2:$CE$8700,$A175,MATCH(D$1,'2-3 引出列表'!$A$1:$CD$1,0)),"")),"",IFERROR(INDEX('2-3 引出列表'!$A$2:$CE$8700,$A175,MATCH(D$1,'2-3 引出列表'!$A$1:$CD$1,0)),""))</f>
        <v/>
      </c>
      <c r="E175" t="str">
        <f>IF(ISBLANK(IFERROR(INDEX('2-3 引出列表'!$A$2:$CE$8700,$A175,MATCH(E$1,'2-3 引出列表'!$A$1:$CD$1,0)),"")),"",IFERROR(INDEX('2-3 引出列表'!$A$2:$CE$8700,$A175,MATCH(E$1,'2-3 引出列表'!$A$1:$CD$1,0)),""))</f>
        <v/>
      </c>
      <c r="F175" t="str">
        <f t="shared" si="2"/>
        <v/>
      </c>
      <c r="G175" t="str">
        <f>IF(ISBLANK(IFERROR(INDEX('2-3 引出列表'!$A$2:$CE$8700,$A175,MATCH(G$1,'2-3 引出列表'!$A$1:$CD$1,0)),"")),"",IFERROR(INDEX('2-3 引出列表'!$A$2:$CE$8700,$A175,MATCH(G$1,'2-3 引出列表'!$A$1:$CD$1,0)),""))</f>
        <v/>
      </c>
      <c r="H175" t="str">
        <f>IF(ISBLANK(IFERROR(INDEX('2-3 引出列表'!$A$2:$CE$8700,$A175,MATCH(H$1,'2-3 引出列表'!$A$1:$CD$1,0)),"")),"",IFERROR(INDEX('2-3 引出列表'!$A$2:$CE$8700,$A175,MATCH(H$1,'2-3 引出列表'!$A$1:$CD$1,0)),""))</f>
        <v/>
      </c>
      <c r="I175" t="str">
        <f>IF(ISBLANK(IFERROR(INDEX('2-3 引出列表'!$A$2:$CE$8700,$A175,MATCH(I$1,'2-3 引出列表'!$A$1:$CD$1,0)),"")),"",IFERROR(INDEX('2-3 引出列表'!$A$2:$CE$8700,$A175,MATCH(I$1,'2-3 引出列表'!$A$1:$CD$1,0)),""))</f>
        <v/>
      </c>
    </row>
    <row r="176" customFormat="1" spans="1:9">
      <c r="A176">
        <v>175</v>
      </c>
      <c r="B176" t="str">
        <f>IF(ISBLANK(IFERROR(INDEX('2-3 引出列表'!$A$2:$CE$8700,$A176,MATCH(B$1,'2-3 引出列表'!$A$1:$CD$1,0)),"")),"",IFERROR(INDEX('2-3 引出列表'!$A$2:$CE$8700,$A176,MATCH(B$1,'2-3 引出列表'!$A$1:$CD$1,0)),""))</f>
        <v/>
      </c>
      <c r="C176" t="str">
        <f>IF(ISBLANK(IFERROR(INDEX('2-3 引出列表'!$A$2:$CE$8700,$A176,MATCH(C$1,'2-3 引出列表'!$A$1:$CD$1,0)),"")),"",IFERROR(INDEX('2-3 引出列表'!$A$2:$CE$8700,$A176,MATCH(C$1,'2-3 引出列表'!$A$1:$CD$1,0)),""))</f>
        <v/>
      </c>
      <c r="D176" t="str">
        <f>IF(ISBLANK(IFERROR(INDEX('2-3 引出列表'!$A$2:$CE$8700,$A176,MATCH(D$1,'2-3 引出列表'!$A$1:$CD$1,0)),"")),"",IFERROR(INDEX('2-3 引出列表'!$A$2:$CE$8700,$A176,MATCH(D$1,'2-3 引出列表'!$A$1:$CD$1,0)),""))</f>
        <v/>
      </c>
      <c r="E176" t="str">
        <f>IF(ISBLANK(IFERROR(INDEX('2-3 引出列表'!$A$2:$CE$8700,$A176,MATCH(E$1,'2-3 引出列表'!$A$1:$CD$1,0)),"")),"",IFERROR(INDEX('2-3 引出列表'!$A$2:$CE$8700,$A176,MATCH(E$1,'2-3 引出列表'!$A$1:$CD$1,0)),""))</f>
        <v/>
      </c>
      <c r="F176" t="str">
        <f t="shared" si="2"/>
        <v/>
      </c>
      <c r="G176" t="str">
        <f>IF(ISBLANK(IFERROR(INDEX('2-3 引出列表'!$A$2:$CE$8700,$A176,MATCH(G$1,'2-3 引出列表'!$A$1:$CD$1,0)),"")),"",IFERROR(INDEX('2-3 引出列表'!$A$2:$CE$8700,$A176,MATCH(G$1,'2-3 引出列表'!$A$1:$CD$1,0)),""))</f>
        <v/>
      </c>
      <c r="H176" t="str">
        <f>IF(ISBLANK(IFERROR(INDEX('2-3 引出列表'!$A$2:$CE$8700,$A176,MATCH(H$1,'2-3 引出列表'!$A$1:$CD$1,0)),"")),"",IFERROR(INDEX('2-3 引出列表'!$A$2:$CE$8700,$A176,MATCH(H$1,'2-3 引出列表'!$A$1:$CD$1,0)),""))</f>
        <v/>
      </c>
      <c r="I176" t="str">
        <f>IF(ISBLANK(IFERROR(INDEX('2-3 引出列表'!$A$2:$CE$8700,$A176,MATCH(I$1,'2-3 引出列表'!$A$1:$CD$1,0)),"")),"",IFERROR(INDEX('2-3 引出列表'!$A$2:$CE$8700,$A176,MATCH(I$1,'2-3 引出列表'!$A$1:$CD$1,0)),""))</f>
        <v/>
      </c>
    </row>
    <row r="177" customFormat="1" spans="1:9">
      <c r="A177">
        <v>176</v>
      </c>
      <c r="B177" t="str">
        <f>IF(ISBLANK(IFERROR(INDEX('2-3 引出列表'!$A$2:$CE$8700,$A177,MATCH(B$1,'2-3 引出列表'!$A$1:$CD$1,0)),"")),"",IFERROR(INDEX('2-3 引出列表'!$A$2:$CE$8700,$A177,MATCH(B$1,'2-3 引出列表'!$A$1:$CD$1,0)),""))</f>
        <v/>
      </c>
      <c r="C177" t="str">
        <f>IF(ISBLANK(IFERROR(INDEX('2-3 引出列表'!$A$2:$CE$8700,$A177,MATCH(C$1,'2-3 引出列表'!$A$1:$CD$1,0)),"")),"",IFERROR(INDEX('2-3 引出列表'!$A$2:$CE$8700,$A177,MATCH(C$1,'2-3 引出列表'!$A$1:$CD$1,0)),""))</f>
        <v/>
      </c>
      <c r="D177" t="str">
        <f>IF(ISBLANK(IFERROR(INDEX('2-3 引出列表'!$A$2:$CE$8700,$A177,MATCH(D$1,'2-3 引出列表'!$A$1:$CD$1,0)),"")),"",IFERROR(INDEX('2-3 引出列表'!$A$2:$CE$8700,$A177,MATCH(D$1,'2-3 引出列表'!$A$1:$CD$1,0)),""))</f>
        <v/>
      </c>
      <c r="E177" t="str">
        <f>IF(ISBLANK(IFERROR(INDEX('2-3 引出列表'!$A$2:$CE$8700,$A177,MATCH(E$1,'2-3 引出列表'!$A$1:$CD$1,0)),"")),"",IFERROR(INDEX('2-3 引出列表'!$A$2:$CE$8700,$A177,MATCH(E$1,'2-3 引出列表'!$A$1:$CD$1,0)),""))</f>
        <v/>
      </c>
      <c r="F177" t="str">
        <f t="shared" si="2"/>
        <v/>
      </c>
      <c r="G177" t="str">
        <f>IF(ISBLANK(IFERROR(INDEX('2-3 引出列表'!$A$2:$CE$8700,$A177,MATCH(G$1,'2-3 引出列表'!$A$1:$CD$1,0)),"")),"",IFERROR(INDEX('2-3 引出列表'!$A$2:$CE$8700,$A177,MATCH(G$1,'2-3 引出列表'!$A$1:$CD$1,0)),""))</f>
        <v/>
      </c>
      <c r="H177" t="str">
        <f>IF(ISBLANK(IFERROR(INDEX('2-3 引出列表'!$A$2:$CE$8700,$A177,MATCH(H$1,'2-3 引出列表'!$A$1:$CD$1,0)),"")),"",IFERROR(INDEX('2-3 引出列表'!$A$2:$CE$8700,$A177,MATCH(H$1,'2-3 引出列表'!$A$1:$CD$1,0)),""))</f>
        <v/>
      </c>
      <c r="I177" t="str">
        <f>IF(ISBLANK(IFERROR(INDEX('2-3 引出列表'!$A$2:$CE$8700,$A177,MATCH(I$1,'2-3 引出列表'!$A$1:$CD$1,0)),"")),"",IFERROR(INDEX('2-3 引出列表'!$A$2:$CE$8700,$A177,MATCH(I$1,'2-3 引出列表'!$A$1:$CD$1,0)),""))</f>
        <v/>
      </c>
    </row>
    <row r="178" customFormat="1" spans="1:9">
      <c r="A178">
        <v>177</v>
      </c>
      <c r="B178" t="str">
        <f>IF(ISBLANK(IFERROR(INDEX('2-3 引出列表'!$A$2:$CE$8700,$A178,MATCH(B$1,'2-3 引出列表'!$A$1:$CD$1,0)),"")),"",IFERROR(INDEX('2-3 引出列表'!$A$2:$CE$8700,$A178,MATCH(B$1,'2-3 引出列表'!$A$1:$CD$1,0)),""))</f>
        <v/>
      </c>
      <c r="C178" t="str">
        <f>IF(ISBLANK(IFERROR(INDEX('2-3 引出列表'!$A$2:$CE$8700,$A178,MATCH(C$1,'2-3 引出列表'!$A$1:$CD$1,0)),"")),"",IFERROR(INDEX('2-3 引出列表'!$A$2:$CE$8700,$A178,MATCH(C$1,'2-3 引出列表'!$A$1:$CD$1,0)),""))</f>
        <v/>
      </c>
      <c r="D178" t="str">
        <f>IF(ISBLANK(IFERROR(INDEX('2-3 引出列表'!$A$2:$CE$8700,$A178,MATCH(D$1,'2-3 引出列表'!$A$1:$CD$1,0)),"")),"",IFERROR(INDEX('2-3 引出列表'!$A$2:$CE$8700,$A178,MATCH(D$1,'2-3 引出列表'!$A$1:$CD$1,0)),""))</f>
        <v/>
      </c>
      <c r="E178" t="str">
        <f>IF(ISBLANK(IFERROR(INDEX('2-3 引出列表'!$A$2:$CE$8700,$A178,MATCH(E$1,'2-3 引出列表'!$A$1:$CD$1,0)),"")),"",IFERROR(INDEX('2-3 引出列表'!$A$2:$CE$8700,$A178,MATCH(E$1,'2-3 引出列表'!$A$1:$CD$1,0)),""))</f>
        <v/>
      </c>
      <c r="F178" t="str">
        <f t="shared" si="2"/>
        <v/>
      </c>
      <c r="G178" t="str">
        <f>IF(ISBLANK(IFERROR(INDEX('2-3 引出列表'!$A$2:$CE$8700,$A178,MATCH(G$1,'2-3 引出列表'!$A$1:$CD$1,0)),"")),"",IFERROR(INDEX('2-3 引出列表'!$A$2:$CE$8700,$A178,MATCH(G$1,'2-3 引出列表'!$A$1:$CD$1,0)),""))</f>
        <v/>
      </c>
      <c r="H178" t="str">
        <f>IF(ISBLANK(IFERROR(INDEX('2-3 引出列表'!$A$2:$CE$8700,$A178,MATCH(H$1,'2-3 引出列表'!$A$1:$CD$1,0)),"")),"",IFERROR(INDEX('2-3 引出列表'!$A$2:$CE$8700,$A178,MATCH(H$1,'2-3 引出列表'!$A$1:$CD$1,0)),""))</f>
        <v/>
      </c>
      <c r="I178" t="str">
        <f>IF(ISBLANK(IFERROR(INDEX('2-3 引出列表'!$A$2:$CE$8700,$A178,MATCH(I$1,'2-3 引出列表'!$A$1:$CD$1,0)),"")),"",IFERROR(INDEX('2-3 引出列表'!$A$2:$CE$8700,$A178,MATCH(I$1,'2-3 引出列表'!$A$1:$CD$1,0)),""))</f>
        <v/>
      </c>
    </row>
    <row r="179" customFormat="1" spans="1:9">
      <c r="A179">
        <v>178</v>
      </c>
      <c r="B179" t="str">
        <f>IF(ISBLANK(IFERROR(INDEX('2-3 引出列表'!$A$2:$CE$8700,$A179,MATCH(B$1,'2-3 引出列表'!$A$1:$CD$1,0)),"")),"",IFERROR(INDEX('2-3 引出列表'!$A$2:$CE$8700,$A179,MATCH(B$1,'2-3 引出列表'!$A$1:$CD$1,0)),""))</f>
        <v/>
      </c>
      <c r="C179" t="str">
        <f>IF(ISBLANK(IFERROR(INDEX('2-3 引出列表'!$A$2:$CE$8700,$A179,MATCH(C$1,'2-3 引出列表'!$A$1:$CD$1,0)),"")),"",IFERROR(INDEX('2-3 引出列表'!$A$2:$CE$8700,$A179,MATCH(C$1,'2-3 引出列表'!$A$1:$CD$1,0)),""))</f>
        <v/>
      </c>
      <c r="D179" t="str">
        <f>IF(ISBLANK(IFERROR(INDEX('2-3 引出列表'!$A$2:$CE$8700,$A179,MATCH(D$1,'2-3 引出列表'!$A$1:$CD$1,0)),"")),"",IFERROR(INDEX('2-3 引出列表'!$A$2:$CE$8700,$A179,MATCH(D$1,'2-3 引出列表'!$A$1:$CD$1,0)),""))</f>
        <v/>
      </c>
      <c r="E179" t="str">
        <f>IF(ISBLANK(IFERROR(INDEX('2-3 引出列表'!$A$2:$CE$8700,$A179,MATCH(E$1,'2-3 引出列表'!$A$1:$CD$1,0)),"")),"",IFERROR(INDEX('2-3 引出列表'!$A$2:$CE$8700,$A179,MATCH(E$1,'2-3 引出列表'!$A$1:$CD$1,0)),""))</f>
        <v/>
      </c>
      <c r="F179" t="str">
        <f t="shared" si="2"/>
        <v/>
      </c>
      <c r="G179" t="str">
        <f>IF(ISBLANK(IFERROR(INDEX('2-3 引出列表'!$A$2:$CE$8700,$A179,MATCH(G$1,'2-3 引出列表'!$A$1:$CD$1,0)),"")),"",IFERROR(INDEX('2-3 引出列表'!$A$2:$CE$8700,$A179,MATCH(G$1,'2-3 引出列表'!$A$1:$CD$1,0)),""))</f>
        <v/>
      </c>
      <c r="H179" t="str">
        <f>IF(ISBLANK(IFERROR(INDEX('2-3 引出列表'!$A$2:$CE$8700,$A179,MATCH(H$1,'2-3 引出列表'!$A$1:$CD$1,0)),"")),"",IFERROR(INDEX('2-3 引出列表'!$A$2:$CE$8700,$A179,MATCH(H$1,'2-3 引出列表'!$A$1:$CD$1,0)),""))</f>
        <v/>
      </c>
      <c r="I179" t="str">
        <f>IF(ISBLANK(IFERROR(INDEX('2-3 引出列表'!$A$2:$CE$8700,$A179,MATCH(I$1,'2-3 引出列表'!$A$1:$CD$1,0)),"")),"",IFERROR(INDEX('2-3 引出列表'!$A$2:$CE$8700,$A179,MATCH(I$1,'2-3 引出列表'!$A$1:$CD$1,0)),""))</f>
        <v/>
      </c>
    </row>
    <row r="180" customFormat="1" spans="1:9">
      <c r="A180">
        <v>179</v>
      </c>
      <c r="B180" t="str">
        <f>IF(ISBLANK(IFERROR(INDEX('2-3 引出列表'!$A$2:$CE$8700,$A180,MATCH(B$1,'2-3 引出列表'!$A$1:$CD$1,0)),"")),"",IFERROR(INDEX('2-3 引出列表'!$A$2:$CE$8700,$A180,MATCH(B$1,'2-3 引出列表'!$A$1:$CD$1,0)),""))</f>
        <v/>
      </c>
      <c r="C180" t="str">
        <f>IF(ISBLANK(IFERROR(INDEX('2-3 引出列表'!$A$2:$CE$8700,$A180,MATCH(C$1,'2-3 引出列表'!$A$1:$CD$1,0)),"")),"",IFERROR(INDEX('2-3 引出列表'!$A$2:$CE$8700,$A180,MATCH(C$1,'2-3 引出列表'!$A$1:$CD$1,0)),""))</f>
        <v/>
      </c>
      <c r="D180" t="str">
        <f>IF(ISBLANK(IFERROR(INDEX('2-3 引出列表'!$A$2:$CE$8700,$A180,MATCH(D$1,'2-3 引出列表'!$A$1:$CD$1,0)),"")),"",IFERROR(INDEX('2-3 引出列表'!$A$2:$CE$8700,$A180,MATCH(D$1,'2-3 引出列表'!$A$1:$CD$1,0)),""))</f>
        <v/>
      </c>
      <c r="E180" t="str">
        <f>IF(ISBLANK(IFERROR(INDEX('2-3 引出列表'!$A$2:$CE$8700,$A180,MATCH(E$1,'2-3 引出列表'!$A$1:$CD$1,0)),"")),"",IFERROR(INDEX('2-3 引出列表'!$A$2:$CE$8700,$A180,MATCH(E$1,'2-3 引出列表'!$A$1:$CD$1,0)),""))</f>
        <v/>
      </c>
      <c r="F180" t="str">
        <f t="shared" si="2"/>
        <v/>
      </c>
      <c r="G180" t="str">
        <f>IF(ISBLANK(IFERROR(INDEX('2-3 引出列表'!$A$2:$CE$8700,$A180,MATCH(G$1,'2-3 引出列表'!$A$1:$CD$1,0)),"")),"",IFERROR(INDEX('2-3 引出列表'!$A$2:$CE$8700,$A180,MATCH(G$1,'2-3 引出列表'!$A$1:$CD$1,0)),""))</f>
        <v/>
      </c>
      <c r="H180" t="str">
        <f>IF(ISBLANK(IFERROR(INDEX('2-3 引出列表'!$A$2:$CE$8700,$A180,MATCH(H$1,'2-3 引出列表'!$A$1:$CD$1,0)),"")),"",IFERROR(INDEX('2-3 引出列表'!$A$2:$CE$8700,$A180,MATCH(H$1,'2-3 引出列表'!$A$1:$CD$1,0)),""))</f>
        <v/>
      </c>
      <c r="I180" t="str">
        <f>IF(ISBLANK(IFERROR(INDEX('2-3 引出列表'!$A$2:$CE$8700,$A180,MATCH(I$1,'2-3 引出列表'!$A$1:$CD$1,0)),"")),"",IFERROR(INDEX('2-3 引出列表'!$A$2:$CE$8700,$A180,MATCH(I$1,'2-3 引出列表'!$A$1:$CD$1,0)),""))</f>
        <v/>
      </c>
    </row>
    <row r="181" customFormat="1" spans="1:9">
      <c r="A181">
        <v>180</v>
      </c>
      <c r="B181" t="str">
        <f>IF(ISBLANK(IFERROR(INDEX('2-3 引出列表'!$A$2:$CE$8700,$A181,MATCH(B$1,'2-3 引出列表'!$A$1:$CD$1,0)),"")),"",IFERROR(INDEX('2-3 引出列表'!$A$2:$CE$8700,$A181,MATCH(B$1,'2-3 引出列表'!$A$1:$CD$1,0)),""))</f>
        <v/>
      </c>
      <c r="C181" t="str">
        <f>IF(ISBLANK(IFERROR(INDEX('2-3 引出列表'!$A$2:$CE$8700,$A181,MATCH(C$1,'2-3 引出列表'!$A$1:$CD$1,0)),"")),"",IFERROR(INDEX('2-3 引出列表'!$A$2:$CE$8700,$A181,MATCH(C$1,'2-3 引出列表'!$A$1:$CD$1,0)),""))</f>
        <v/>
      </c>
      <c r="D181" t="str">
        <f>IF(ISBLANK(IFERROR(INDEX('2-3 引出列表'!$A$2:$CE$8700,$A181,MATCH(D$1,'2-3 引出列表'!$A$1:$CD$1,0)),"")),"",IFERROR(INDEX('2-3 引出列表'!$A$2:$CE$8700,$A181,MATCH(D$1,'2-3 引出列表'!$A$1:$CD$1,0)),""))</f>
        <v/>
      </c>
      <c r="E181" t="str">
        <f>IF(ISBLANK(IFERROR(INDEX('2-3 引出列表'!$A$2:$CE$8700,$A181,MATCH(E$1,'2-3 引出列表'!$A$1:$CD$1,0)),"")),"",IFERROR(INDEX('2-3 引出列表'!$A$2:$CE$8700,$A181,MATCH(E$1,'2-3 引出列表'!$A$1:$CD$1,0)),""))</f>
        <v/>
      </c>
      <c r="F181" t="str">
        <f t="shared" si="2"/>
        <v/>
      </c>
      <c r="G181" t="str">
        <f>IF(ISBLANK(IFERROR(INDEX('2-3 引出列表'!$A$2:$CE$8700,$A181,MATCH(G$1,'2-3 引出列表'!$A$1:$CD$1,0)),"")),"",IFERROR(INDEX('2-3 引出列表'!$A$2:$CE$8700,$A181,MATCH(G$1,'2-3 引出列表'!$A$1:$CD$1,0)),""))</f>
        <v/>
      </c>
      <c r="H181" t="str">
        <f>IF(ISBLANK(IFERROR(INDEX('2-3 引出列表'!$A$2:$CE$8700,$A181,MATCH(H$1,'2-3 引出列表'!$A$1:$CD$1,0)),"")),"",IFERROR(INDEX('2-3 引出列表'!$A$2:$CE$8700,$A181,MATCH(H$1,'2-3 引出列表'!$A$1:$CD$1,0)),""))</f>
        <v/>
      </c>
      <c r="I181" t="str">
        <f>IF(ISBLANK(IFERROR(INDEX('2-3 引出列表'!$A$2:$CE$8700,$A181,MATCH(I$1,'2-3 引出列表'!$A$1:$CD$1,0)),"")),"",IFERROR(INDEX('2-3 引出列表'!$A$2:$CE$8700,$A181,MATCH(I$1,'2-3 引出列表'!$A$1:$CD$1,0)),""))</f>
        <v/>
      </c>
    </row>
    <row r="182" customFormat="1" spans="1:9">
      <c r="A182">
        <v>181</v>
      </c>
      <c r="B182" t="str">
        <f>IF(ISBLANK(IFERROR(INDEX('2-3 引出列表'!$A$2:$CE$8700,$A182,MATCH(B$1,'2-3 引出列表'!$A$1:$CD$1,0)),"")),"",IFERROR(INDEX('2-3 引出列表'!$A$2:$CE$8700,$A182,MATCH(B$1,'2-3 引出列表'!$A$1:$CD$1,0)),""))</f>
        <v/>
      </c>
      <c r="C182" t="str">
        <f>IF(ISBLANK(IFERROR(INDEX('2-3 引出列表'!$A$2:$CE$8700,$A182,MATCH(C$1,'2-3 引出列表'!$A$1:$CD$1,0)),"")),"",IFERROR(INDEX('2-3 引出列表'!$A$2:$CE$8700,$A182,MATCH(C$1,'2-3 引出列表'!$A$1:$CD$1,0)),""))</f>
        <v/>
      </c>
      <c r="D182" t="str">
        <f>IF(ISBLANK(IFERROR(INDEX('2-3 引出列表'!$A$2:$CE$8700,$A182,MATCH(D$1,'2-3 引出列表'!$A$1:$CD$1,0)),"")),"",IFERROR(INDEX('2-3 引出列表'!$A$2:$CE$8700,$A182,MATCH(D$1,'2-3 引出列表'!$A$1:$CD$1,0)),""))</f>
        <v/>
      </c>
      <c r="E182" t="str">
        <f>IF(ISBLANK(IFERROR(INDEX('2-3 引出列表'!$A$2:$CE$8700,$A182,MATCH(E$1,'2-3 引出列表'!$A$1:$CD$1,0)),"")),"",IFERROR(INDEX('2-3 引出列表'!$A$2:$CE$8700,$A182,MATCH(E$1,'2-3 引出列表'!$A$1:$CD$1,0)),""))</f>
        <v/>
      </c>
      <c r="F182" t="str">
        <f t="shared" si="2"/>
        <v/>
      </c>
      <c r="G182" t="str">
        <f>IF(ISBLANK(IFERROR(INDEX('2-3 引出列表'!$A$2:$CE$8700,$A182,MATCH(G$1,'2-3 引出列表'!$A$1:$CD$1,0)),"")),"",IFERROR(INDEX('2-3 引出列表'!$A$2:$CE$8700,$A182,MATCH(G$1,'2-3 引出列表'!$A$1:$CD$1,0)),""))</f>
        <v/>
      </c>
      <c r="H182" t="str">
        <f>IF(ISBLANK(IFERROR(INDEX('2-3 引出列表'!$A$2:$CE$8700,$A182,MATCH(H$1,'2-3 引出列表'!$A$1:$CD$1,0)),"")),"",IFERROR(INDEX('2-3 引出列表'!$A$2:$CE$8700,$A182,MATCH(H$1,'2-3 引出列表'!$A$1:$CD$1,0)),""))</f>
        <v/>
      </c>
      <c r="I182" t="str">
        <f>IF(ISBLANK(IFERROR(INDEX('2-3 引出列表'!$A$2:$CE$8700,$A182,MATCH(I$1,'2-3 引出列表'!$A$1:$CD$1,0)),"")),"",IFERROR(INDEX('2-3 引出列表'!$A$2:$CE$8700,$A182,MATCH(I$1,'2-3 引出列表'!$A$1:$CD$1,0)),""))</f>
        <v/>
      </c>
    </row>
    <row r="183" customFormat="1" spans="1:9">
      <c r="A183">
        <v>182</v>
      </c>
      <c r="B183" t="str">
        <f>IF(ISBLANK(IFERROR(INDEX('2-3 引出列表'!$A$2:$CE$8700,$A183,MATCH(B$1,'2-3 引出列表'!$A$1:$CD$1,0)),"")),"",IFERROR(INDEX('2-3 引出列表'!$A$2:$CE$8700,$A183,MATCH(B$1,'2-3 引出列表'!$A$1:$CD$1,0)),""))</f>
        <v/>
      </c>
      <c r="C183" t="str">
        <f>IF(ISBLANK(IFERROR(INDEX('2-3 引出列表'!$A$2:$CE$8700,$A183,MATCH(C$1,'2-3 引出列表'!$A$1:$CD$1,0)),"")),"",IFERROR(INDEX('2-3 引出列表'!$A$2:$CE$8700,$A183,MATCH(C$1,'2-3 引出列表'!$A$1:$CD$1,0)),""))</f>
        <v/>
      </c>
      <c r="D183" t="str">
        <f>IF(ISBLANK(IFERROR(INDEX('2-3 引出列表'!$A$2:$CE$8700,$A183,MATCH(D$1,'2-3 引出列表'!$A$1:$CD$1,0)),"")),"",IFERROR(INDEX('2-3 引出列表'!$A$2:$CE$8700,$A183,MATCH(D$1,'2-3 引出列表'!$A$1:$CD$1,0)),""))</f>
        <v/>
      </c>
      <c r="E183" t="str">
        <f>IF(ISBLANK(IFERROR(INDEX('2-3 引出列表'!$A$2:$CE$8700,$A183,MATCH(E$1,'2-3 引出列表'!$A$1:$CD$1,0)),"")),"",IFERROR(INDEX('2-3 引出列表'!$A$2:$CE$8700,$A183,MATCH(E$1,'2-3 引出列表'!$A$1:$CD$1,0)),""))</f>
        <v/>
      </c>
      <c r="F183" t="str">
        <f t="shared" si="2"/>
        <v/>
      </c>
      <c r="G183" t="str">
        <f>IF(ISBLANK(IFERROR(INDEX('2-3 引出列表'!$A$2:$CE$8700,$A183,MATCH(G$1,'2-3 引出列表'!$A$1:$CD$1,0)),"")),"",IFERROR(INDEX('2-3 引出列表'!$A$2:$CE$8700,$A183,MATCH(G$1,'2-3 引出列表'!$A$1:$CD$1,0)),""))</f>
        <v/>
      </c>
      <c r="H183" t="str">
        <f>IF(ISBLANK(IFERROR(INDEX('2-3 引出列表'!$A$2:$CE$8700,$A183,MATCH(H$1,'2-3 引出列表'!$A$1:$CD$1,0)),"")),"",IFERROR(INDEX('2-3 引出列表'!$A$2:$CE$8700,$A183,MATCH(H$1,'2-3 引出列表'!$A$1:$CD$1,0)),""))</f>
        <v/>
      </c>
      <c r="I183" t="str">
        <f>IF(ISBLANK(IFERROR(INDEX('2-3 引出列表'!$A$2:$CE$8700,$A183,MATCH(I$1,'2-3 引出列表'!$A$1:$CD$1,0)),"")),"",IFERROR(INDEX('2-3 引出列表'!$A$2:$CE$8700,$A183,MATCH(I$1,'2-3 引出列表'!$A$1:$CD$1,0)),""))</f>
        <v/>
      </c>
    </row>
    <row r="184" customFormat="1" spans="1:9">
      <c r="A184">
        <v>183</v>
      </c>
      <c r="B184" t="str">
        <f>IF(ISBLANK(IFERROR(INDEX('2-3 引出列表'!$A$2:$CE$8700,$A184,MATCH(B$1,'2-3 引出列表'!$A$1:$CD$1,0)),"")),"",IFERROR(INDEX('2-3 引出列表'!$A$2:$CE$8700,$A184,MATCH(B$1,'2-3 引出列表'!$A$1:$CD$1,0)),""))</f>
        <v/>
      </c>
      <c r="C184" t="str">
        <f>IF(ISBLANK(IFERROR(INDEX('2-3 引出列表'!$A$2:$CE$8700,$A184,MATCH(C$1,'2-3 引出列表'!$A$1:$CD$1,0)),"")),"",IFERROR(INDEX('2-3 引出列表'!$A$2:$CE$8700,$A184,MATCH(C$1,'2-3 引出列表'!$A$1:$CD$1,0)),""))</f>
        <v/>
      </c>
      <c r="D184" t="str">
        <f>IF(ISBLANK(IFERROR(INDEX('2-3 引出列表'!$A$2:$CE$8700,$A184,MATCH(D$1,'2-3 引出列表'!$A$1:$CD$1,0)),"")),"",IFERROR(INDEX('2-3 引出列表'!$A$2:$CE$8700,$A184,MATCH(D$1,'2-3 引出列表'!$A$1:$CD$1,0)),""))</f>
        <v/>
      </c>
      <c r="E184" t="str">
        <f>IF(ISBLANK(IFERROR(INDEX('2-3 引出列表'!$A$2:$CE$8700,$A184,MATCH(E$1,'2-3 引出列表'!$A$1:$CD$1,0)),"")),"",IFERROR(INDEX('2-3 引出列表'!$A$2:$CE$8700,$A184,MATCH(E$1,'2-3 引出列表'!$A$1:$CD$1,0)),""))</f>
        <v/>
      </c>
      <c r="F184" t="str">
        <f t="shared" si="2"/>
        <v/>
      </c>
      <c r="G184" t="str">
        <f>IF(ISBLANK(IFERROR(INDEX('2-3 引出列表'!$A$2:$CE$8700,$A184,MATCH(G$1,'2-3 引出列表'!$A$1:$CD$1,0)),"")),"",IFERROR(INDEX('2-3 引出列表'!$A$2:$CE$8700,$A184,MATCH(G$1,'2-3 引出列表'!$A$1:$CD$1,0)),""))</f>
        <v/>
      </c>
      <c r="H184" t="str">
        <f>IF(ISBLANK(IFERROR(INDEX('2-3 引出列表'!$A$2:$CE$8700,$A184,MATCH(H$1,'2-3 引出列表'!$A$1:$CD$1,0)),"")),"",IFERROR(INDEX('2-3 引出列表'!$A$2:$CE$8700,$A184,MATCH(H$1,'2-3 引出列表'!$A$1:$CD$1,0)),""))</f>
        <v/>
      </c>
      <c r="I184" t="str">
        <f>IF(ISBLANK(IFERROR(INDEX('2-3 引出列表'!$A$2:$CE$8700,$A184,MATCH(I$1,'2-3 引出列表'!$A$1:$CD$1,0)),"")),"",IFERROR(INDEX('2-3 引出列表'!$A$2:$CE$8700,$A184,MATCH(I$1,'2-3 引出列表'!$A$1:$CD$1,0)),""))</f>
        <v/>
      </c>
    </row>
    <row r="185" customFormat="1" spans="1:9">
      <c r="A185">
        <v>184</v>
      </c>
      <c r="B185" t="str">
        <f>IF(ISBLANK(IFERROR(INDEX('2-3 引出列表'!$A$2:$CE$8700,$A185,MATCH(B$1,'2-3 引出列表'!$A$1:$CD$1,0)),"")),"",IFERROR(INDEX('2-3 引出列表'!$A$2:$CE$8700,$A185,MATCH(B$1,'2-3 引出列表'!$A$1:$CD$1,0)),""))</f>
        <v/>
      </c>
      <c r="C185" t="str">
        <f>IF(ISBLANK(IFERROR(INDEX('2-3 引出列表'!$A$2:$CE$8700,$A185,MATCH(C$1,'2-3 引出列表'!$A$1:$CD$1,0)),"")),"",IFERROR(INDEX('2-3 引出列表'!$A$2:$CE$8700,$A185,MATCH(C$1,'2-3 引出列表'!$A$1:$CD$1,0)),""))</f>
        <v/>
      </c>
      <c r="D185" t="str">
        <f>IF(ISBLANK(IFERROR(INDEX('2-3 引出列表'!$A$2:$CE$8700,$A185,MATCH(D$1,'2-3 引出列表'!$A$1:$CD$1,0)),"")),"",IFERROR(INDEX('2-3 引出列表'!$A$2:$CE$8700,$A185,MATCH(D$1,'2-3 引出列表'!$A$1:$CD$1,0)),""))</f>
        <v/>
      </c>
      <c r="E185" t="str">
        <f>IF(ISBLANK(IFERROR(INDEX('2-3 引出列表'!$A$2:$CE$8700,$A185,MATCH(E$1,'2-3 引出列表'!$A$1:$CD$1,0)),"")),"",IFERROR(INDEX('2-3 引出列表'!$A$2:$CE$8700,$A185,MATCH(E$1,'2-3 引出列表'!$A$1:$CD$1,0)),""))</f>
        <v/>
      </c>
      <c r="F185" t="str">
        <f t="shared" si="2"/>
        <v/>
      </c>
      <c r="G185" t="str">
        <f>IF(ISBLANK(IFERROR(INDEX('2-3 引出列表'!$A$2:$CE$8700,$A185,MATCH(G$1,'2-3 引出列表'!$A$1:$CD$1,0)),"")),"",IFERROR(INDEX('2-3 引出列表'!$A$2:$CE$8700,$A185,MATCH(G$1,'2-3 引出列表'!$A$1:$CD$1,0)),""))</f>
        <v/>
      </c>
      <c r="H185" t="str">
        <f>IF(ISBLANK(IFERROR(INDEX('2-3 引出列表'!$A$2:$CE$8700,$A185,MATCH(H$1,'2-3 引出列表'!$A$1:$CD$1,0)),"")),"",IFERROR(INDEX('2-3 引出列表'!$A$2:$CE$8700,$A185,MATCH(H$1,'2-3 引出列表'!$A$1:$CD$1,0)),""))</f>
        <v/>
      </c>
      <c r="I185" t="str">
        <f>IF(ISBLANK(IFERROR(INDEX('2-3 引出列表'!$A$2:$CE$8700,$A185,MATCH(I$1,'2-3 引出列表'!$A$1:$CD$1,0)),"")),"",IFERROR(INDEX('2-3 引出列表'!$A$2:$CE$8700,$A185,MATCH(I$1,'2-3 引出列表'!$A$1:$CD$1,0)),""))</f>
        <v/>
      </c>
    </row>
    <row r="186" customFormat="1" spans="1:9">
      <c r="A186">
        <v>185</v>
      </c>
      <c r="B186" t="str">
        <f>IF(ISBLANK(IFERROR(INDEX('2-3 引出列表'!$A$2:$CE$8700,$A186,MATCH(B$1,'2-3 引出列表'!$A$1:$CD$1,0)),"")),"",IFERROR(INDEX('2-3 引出列表'!$A$2:$CE$8700,$A186,MATCH(B$1,'2-3 引出列表'!$A$1:$CD$1,0)),""))</f>
        <v/>
      </c>
      <c r="C186" t="str">
        <f>IF(ISBLANK(IFERROR(INDEX('2-3 引出列表'!$A$2:$CE$8700,$A186,MATCH(C$1,'2-3 引出列表'!$A$1:$CD$1,0)),"")),"",IFERROR(INDEX('2-3 引出列表'!$A$2:$CE$8700,$A186,MATCH(C$1,'2-3 引出列表'!$A$1:$CD$1,0)),""))</f>
        <v/>
      </c>
      <c r="D186" t="str">
        <f>IF(ISBLANK(IFERROR(INDEX('2-3 引出列表'!$A$2:$CE$8700,$A186,MATCH(D$1,'2-3 引出列表'!$A$1:$CD$1,0)),"")),"",IFERROR(INDEX('2-3 引出列表'!$A$2:$CE$8700,$A186,MATCH(D$1,'2-3 引出列表'!$A$1:$CD$1,0)),""))</f>
        <v/>
      </c>
      <c r="E186" t="str">
        <f>IF(ISBLANK(IFERROR(INDEX('2-3 引出列表'!$A$2:$CE$8700,$A186,MATCH(E$1,'2-3 引出列表'!$A$1:$CD$1,0)),"")),"",IFERROR(INDEX('2-3 引出列表'!$A$2:$CE$8700,$A186,MATCH(E$1,'2-3 引出列表'!$A$1:$CD$1,0)),""))</f>
        <v/>
      </c>
      <c r="F186" t="str">
        <f t="shared" si="2"/>
        <v/>
      </c>
      <c r="G186" t="str">
        <f>IF(ISBLANK(IFERROR(INDEX('2-3 引出列表'!$A$2:$CE$8700,$A186,MATCH(G$1,'2-3 引出列表'!$A$1:$CD$1,0)),"")),"",IFERROR(INDEX('2-3 引出列表'!$A$2:$CE$8700,$A186,MATCH(G$1,'2-3 引出列表'!$A$1:$CD$1,0)),""))</f>
        <v/>
      </c>
      <c r="H186" t="str">
        <f>IF(ISBLANK(IFERROR(INDEX('2-3 引出列表'!$A$2:$CE$8700,$A186,MATCH(H$1,'2-3 引出列表'!$A$1:$CD$1,0)),"")),"",IFERROR(INDEX('2-3 引出列表'!$A$2:$CE$8700,$A186,MATCH(H$1,'2-3 引出列表'!$A$1:$CD$1,0)),""))</f>
        <v/>
      </c>
      <c r="I186" t="str">
        <f>IF(ISBLANK(IFERROR(INDEX('2-3 引出列表'!$A$2:$CE$8700,$A186,MATCH(I$1,'2-3 引出列表'!$A$1:$CD$1,0)),"")),"",IFERROR(INDEX('2-3 引出列表'!$A$2:$CE$8700,$A186,MATCH(I$1,'2-3 引出列表'!$A$1:$CD$1,0)),""))</f>
        <v/>
      </c>
    </row>
    <row r="187" customFormat="1" spans="1:9">
      <c r="A187">
        <v>186</v>
      </c>
      <c r="B187" t="str">
        <f>IF(ISBLANK(IFERROR(INDEX('2-3 引出列表'!$A$2:$CE$8700,$A187,MATCH(B$1,'2-3 引出列表'!$A$1:$CD$1,0)),"")),"",IFERROR(INDEX('2-3 引出列表'!$A$2:$CE$8700,$A187,MATCH(B$1,'2-3 引出列表'!$A$1:$CD$1,0)),""))</f>
        <v/>
      </c>
      <c r="C187" t="str">
        <f>IF(ISBLANK(IFERROR(INDEX('2-3 引出列表'!$A$2:$CE$8700,$A187,MATCH(C$1,'2-3 引出列表'!$A$1:$CD$1,0)),"")),"",IFERROR(INDEX('2-3 引出列表'!$A$2:$CE$8700,$A187,MATCH(C$1,'2-3 引出列表'!$A$1:$CD$1,0)),""))</f>
        <v/>
      </c>
      <c r="D187" t="str">
        <f>IF(ISBLANK(IFERROR(INDEX('2-3 引出列表'!$A$2:$CE$8700,$A187,MATCH(D$1,'2-3 引出列表'!$A$1:$CD$1,0)),"")),"",IFERROR(INDEX('2-3 引出列表'!$A$2:$CE$8700,$A187,MATCH(D$1,'2-3 引出列表'!$A$1:$CD$1,0)),""))</f>
        <v/>
      </c>
      <c r="E187" t="str">
        <f>IF(ISBLANK(IFERROR(INDEX('2-3 引出列表'!$A$2:$CE$8700,$A187,MATCH(E$1,'2-3 引出列表'!$A$1:$CD$1,0)),"")),"",IFERROR(INDEX('2-3 引出列表'!$A$2:$CE$8700,$A187,MATCH(E$1,'2-3 引出列表'!$A$1:$CD$1,0)),""))</f>
        <v/>
      </c>
      <c r="F187" t="str">
        <f t="shared" si="2"/>
        <v/>
      </c>
      <c r="G187" t="str">
        <f>IF(ISBLANK(IFERROR(INDEX('2-3 引出列表'!$A$2:$CE$8700,$A187,MATCH(G$1,'2-3 引出列表'!$A$1:$CD$1,0)),"")),"",IFERROR(INDEX('2-3 引出列表'!$A$2:$CE$8700,$A187,MATCH(G$1,'2-3 引出列表'!$A$1:$CD$1,0)),""))</f>
        <v/>
      </c>
      <c r="H187" t="str">
        <f>IF(ISBLANK(IFERROR(INDEX('2-3 引出列表'!$A$2:$CE$8700,$A187,MATCH(H$1,'2-3 引出列表'!$A$1:$CD$1,0)),"")),"",IFERROR(INDEX('2-3 引出列表'!$A$2:$CE$8700,$A187,MATCH(H$1,'2-3 引出列表'!$A$1:$CD$1,0)),""))</f>
        <v/>
      </c>
      <c r="I187" t="str">
        <f>IF(ISBLANK(IFERROR(INDEX('2-3 引出列表'!$A$2:$CE$8700,$A187,MATCH(I$1,'2-3 引出列表'!$A$1:$CD$1,0)),"")),"",IFERROR(INDEX('2-3 引出列表'!$A$2:$CE$8700,$A187,MATCH(I$1,'2-3 引出列表'!$A$1:$CD$1,0)),""))</f>
        <v/>
      </c>
    </row>
    <row r="188" customFormat="1" spans="1:9">
      <c r="A188">
        <v>187</v>
      </c>
      <c r="B188" t="str">
        <f>IF(ISBLANK(IFERROR(INDEX('2-3 引出列表'!$A$2:$CE$8700,$A188,MATCH(B$1,'2-3 引出列表'!$A$1:$CD$1,0)),"")),"",IFERROR(INDEX('2-3 引出列表'!$A$2:$CE$8700,$A188,MATCH(B$1,'2-3 引出列表'!$A$1:$CD$1,0)),""))</f>
        <v/>
      </c>
      <c r="C188" t="str">
        <f>IF(ISBLANK(IFERROR(INDEX('2-3 引出列表'!$A$2:$CE$8700,$A188,MATCH(C$1,'2-3 引出列表'!$A$1:$CD$1,0)),"")),"",IFERROR(INDEX('2-3 引出列表'!$A$2:$CE$8700,$A188,MATCH(C$1,'2-3 引出列表'!$A$1:$CD$1,0)),""))</f>
        <v/>
      </c>
      <c r="D188" t="str">
        <f>IF(ISBLANK(IFERROR(INDEX('2-3 引出列表'!$A$2:$CE$8700,$A188,MATCH(D$1,'2-3 引出列表'!$A$1:$CD$1,0)),"")),"",IFERROR(INDEX('2-3 引出列表'!$A$2:$CE$8700,$A188,MATCH(D$1,'2-3 引出列表'!$A$1:$CD$1,0)),""))</f>
        <v/>
      </c>
      <c r="E188" t="str">
        <f>IF(ISBLANK(IFERROR(INDEX('2-3 引出列表'!$A$2:$CE$8700,$A188,MATCH(E$1,'2-3 引出列表'!$A$1:$CD$1,0)),"")),"",IFERROR(INDEX('2-3 引出列表'!$A$2:$CE$8700,$A188,MATCH(E$1,'2-3 引出列表'!$A$1:$CD$1,0)),""))</f>
        <v/>
      </c>
      <c r="F188" t="str">
        <f t="shared" si="2"/>
        <v/>
      </c>
      <c r="G188" t="str">
        <f>IF(ISBLANK(IFERROR(INDEX('2-3 引出列表'!$A$2:$CE$8700,$A188,MATCH(G$1,'2-3 引出列表'!$A$1:$CD$1,0)),"")),"",IFERROR(INDEX('2-3 引出列表'!$A$2:$CE$8700,$A188,MATCH(G$1,'2-3 引出列表'!$A$1:$CD$1,0)),""))</f>
        <v/>
      </c>
      <c r="H188" t="str">
        <f>IF(ISBLANK(IFERROR(INDEX('2-3 引出列表'!$A$2:$CE$8700,$A188,MATCH(H$1,'2-3 引出列表'!$A$1:$CD$1,0)),"")),"",IFERROR(INDEX('2-3 引出列表'!$A$2:$CE$8700,$A188,MATCH(H$1,'2-3 引出列表'!$A$1:$CD$1,0)),""))</f>
        <v/>
      </c>
      <c r="I188" t="str">
        <f>IF(ISBLANK(IFERROR(INDEX('2-3 引出列表'!$A$2:$CE$8700,$A188,MATCH(I$1,'2-3 引出列表'!$A$1:$CD$1,0)),"")),"",IFERROR(INDEX('2-3 引出列表'!$A$2:$CE$8700,$A188,MATCH(I$1,'2-3 引出列表'!$A$1:$CD$1,0)),""))</f>
        <v/>
      </c>
    </row>
    <row r="189" customFormat="1" spans="1:9">
      <c r="A189">
        <v>188</v>
      </c>
      <c r="B189" t="str">
        <f>IF(ISBLANK(IFERROR(INDEX('2-3 引出列表'!$A$2:$CE$8700,$A189,MATCH(B$1,'2-3 引出列表'!$A$1:$CD$1,0)),"")),"",IFERROR(INDEX('2-3 引出列表'!$A$2:$CE$8700,$A189,MATCH(B$1,'2-3 引出列表'!$A$1:$CD$1,0)),""))</f>
        <v/>
      </c>
      <c r="C189" t="str">
        <f>IF(ISBLANK(IFERROR(INDEX('2-3 引出列表'!$A$2:$CE$8700,$A189,MATCH(C$1,'2-3 引出列表'!$A$1:$CD$1,0)),"")),"",IFERROR(INDEX('2-3 引出列表'!$A$2:$CE$8700,$A189,MATCH(C$1,'2-3 引出列表'!$A$1:$CD$1,0)),""))</f>
        <v/>
      </c>
      <c r="D189" t="str">
        <f>IF(ISBLANK(IFERROR(INDEX('2-3 引出列表'!$A$2:$CE$8700,$A189,MATCH(D$1,'2-3 引出列表'!$A$1:$CD$1,0)),"")),"",IFERROR(INDEX('2-3 引出列表'!$A$2:$CE$8700,$A189,MATCH(D$1,'2-3 引出列表'!$A$1:$CD$1,0)),""))</f>
        <v/>
      </c>
      <c r="E189" t="str">
        <f>IF(ISBLANK(IFERROR(INDEX('2-3 引出列表'!$A$2:$CE$8700,$A189,MATCH(E$1,'2-3 引出列表'!$A$1:$CD$1,0)),"")),"",IFERROR(INDEX('2-3 引出列表'!$A$2:$CE$8700,$A189,MATCH(E$1,'2-3 引出列表'!$A$1:$CD$1,0)),""))</f>
        <v/>
      </c>
      <c r="F189" t="str">
        <f t="shared" si="2"/>
        <v/>
      </c>
      <c r="G189" t="str">
        <f>IF(ISBLANK(IFERROR(INDEX('2-3 引出列表'!$A$2:$CE$8700,$A189,MATCH(G$1,'2-3 引出列表'!$A$1:$CD$1,0)),"")),"",IFERROR(INDEX('2-3 引出列表'!$A$2:$CE$8700,$A189,MATCH(G$1,'2-3 引出列表'!$A$1:$CD$1,0)),""))</f>
        <v/>
      </c>
      <c r="H189" t="str">
        <f>IF(ISBLANK(IFERROR(INDEX('2-3 引出列表'!$A$2:$CE$8700,$A189,MATCH(H$1,'2-3 引出列表'!$A$1:$CD$1,0)),"")),"",IFERROR(INDEX('2-3 引出列表'!$A$2:$CE$8700,$A189,MATCH(H$1,'2-3 引出列表'!$A$1:$CD$1,0)),""))</f>
        <v/>
      </c>
      <c r="I189" t="str">
        <f>IF(ISBLANK(IFERROR(INDEX('2-3 引出列表'!$A$2:$CE$8700,$A189,MATCH(I$1,'2-3 引出列表'!$A$1:$CD$1,0)),"")),"",IFERROR(INDEX('2-3 引出列表'!$A$2:$CE$8700,$A189,MATCH(I$1,'2-3 引出列表'!$A$1:$CD$1,0)),""))</f>
        <v/>
      </c>
    </row>
    <row r="190" customFormat="1" spans="1:9">
      <c r="A190">
        <v>189</v>
      </c>
      <c r="B190" t="str">
        <f>IF(ISBLANK(IFERROR(INDEX('2-3 引出列表'!$A$2:$CE$8700,$A190,MATCH(B$1,'2-3 引出列表'!$A$1:$CD$1,0)),"")),"",IFERROR(INDEX('2-3 引出列表'!$A$2:$CE$8700,$A190,MATCH(B$1,'2-3 引出列表'!$A$1:$CD$1,0)),""))</f>
        <v/>
      </c>
      <c r="C190" t="str">
        <f>IF(ISBLANK(IFERROR(INDEX('2-3 引出列表'!$A$2:$CE$8700,$A190,MATCH(C$1,'2-3 引出列表'!$A$1:$CD$1,0)),"")),"",IFERROR(INDEX('2-3 引出列表'!$A$2:$CE$8700,$A190,MATCH(C$1,'2-3 引出列表'!$A$1:$CD$1,0)),""))</f>
        <v/>
      </c>
      <c r="D190" t="str">
        <f>IF(ISBLANK(IFERROR(INDEX('2-3 引出列表'!$A$2:$CE$8700,$A190,MATCH(D$1,'2-3 引出列表'!$A$1:$CD$1,0)),"")),"",IFERROR(INDEX('2-3 引出列表'!$A$2:$CE$8700,$A190,MATCH(D$1,'2-3 引出列表'!$A$1:$CD$1,0)),""))</f>
        <v/>
      </c>
      <c r="E190" t="str">
        <f>IF(ISBLANK(IFERROR(INDEX('2-3 引出列表'!$A$2:$CE$8700,$A190,MATCH(E$1,'2-3 引出列表'!$A$1:$CD$1,0)),"")),"",IFERROR(INDEX('2-3 引出列表'!$A$2:$CE$8700,$A190,MATCH(E$1,'2-3 引出列表'!$A$1:$CD$1,0)),""))</f>
        <v/>
      </c>
      <c r="F190" t="str">
        <f t="shared" si="2"/>
        <v/>
      </c>
      <c r="G190" t="str">
        <f>IF(ISBLANK(IFERROR(INDEX('2-3 引出列表'!$A$2:$CE$8700,$A190,MATCH(G$1,'2-3 引出列表'!$A$1:$CD$1,0)),"")),"",IFERROR(INDEX('2-3 引出列表'!$A$2:$CE$8700,$A190,MATCH(G$1,'2-3 引出列表'!$A$1:$CD$1,0)),""))</f>
        <v/>
      </c>
      <c r="H190" t="str">
        <f>IF(ISBLANK(IFERROR(INDEX('2-3 引出列表'!$A$2:$CE$8700,$A190,MATCH(H$1,'2-3 引出列表'!$A$1:$CD$1,0)),"")),"",IFERROR(INDEX('2-3 引出列表'!$A$2:$CE$8700,$A190,MATCH(H$1,'2-3 引出列表'!$A$1:$CD$1,0)),""))</f>
        <v/>
      </c>
      <c r="I190" t="str">
        <f>IF(ISBLANK(IFERROR(INDEX('2-3 引出列表'!$A$2:$CE$8700,$A190,MATCH(I$1,'2-3 引出列表'!$A$1:$CD$1,0)),"")),"",IFERROR(INDEX('2-3 引出列表'!$A$2:$CE$8700,$A190,MATCH(I$1,'2-3 引出列表'!$A$1:$CD$1,0)),""))</f>
        <v/>
      </c>
    </row>
    <row r="191" customFormat="1" spans="1:9">
      <c r="A191">
        <v>190</v>
      </c>
      <c r="B191" t="str">
        <f>IF(ISBLANK(IFERROR(INDEX('2-3 引出列表'!$A$2:$CE$8700,$A191,MATCH(B$1,'2-3 引出列表'!$A$1:$CD$1,0)),"")),"",IFERROR(INDEX('2-3 引出列表'!$A$2:$CE$8700,$A191,MATCH(B$1,'2-3 引出列表'!$A$1:$CD$1,0)),""))</f>
        <v/>
      </c>
      <c r="C191" t="str">
        <f>IF(ISBLANK(IFERROR(INDEX('2-3 引出列表'!$A$2:$CE$8700,$A191,MATCH(C$1,'2-3 引出列表'!$A$1:$CD$1,0)),"")),"",IFERROR(INDEX('2-3 引出列表'!$A$2:$CE$8700,$A191,MATCH(C$1,'2-3 引出列表'!$A$1:$CD$1,0)),""))</f>
        <v/>
      </c>
      <c r="D191" t="str">
        <f>IF(ISBLANK(IFERROR(INDEX('2-3 引出列表'!$A$2:$CE$8700,$A191,MATCH(D$1,'2-3 引出列表'!$A$1:$CD$1,0)),"")),"",IFERROR(INDEX('2-3 引出列表'!$A$2:$CE$8700,$A191,MATCH(D$1,'2-3 引出列表'!$A$1:$CD$1,0)),""))</f>
        <v/>
      </c>
      <c r="E191" t="str">
        <f>IF(ISBLANK(IFERROR(INDEX('2-3 引出列表'!$A$2:$CE$8700,$A191,MATCH(E$1,'2-3 引出列表'!$A$1:$CD$1,0)),"")),"",IFERROR(INDEX('2-3 引出列表'!$A$2:$CE$8700,$A191,MATCH(E$1,'2-3 引出列表'!$A$1:$CD$1,0)),""))</f>
        <v/>
      </c>
      <c r="F191" t="str">
        <f t="shared" si="2"/>
        <v/>
      </c>
      <c r="G191" t="str">
        <f>IF(ISBLANK(IFERROR(INDEX('2-3 引出列表'!$A$2:$CE$8700,$A191,MATCH(G$1,'2-3 引出列表'!$A$1:$CD$1,0)),"")),"",IFERROR(INDEX('2-3 引出列表'!$A$2:$CE$8700,$A191,MATCH(G$1,'2-3 引出列表'!$A$1:$CD$1,0)),""))</f>
        <v/>
      </c>
      <c r="H191" t="str">
        <f>IF(ISBLANK(IFERROR(INDEX('2-3 引出列表'!$A$2:$CE$8700,$A191,MATCH(H$1,'2-3 引出列表'!$A$1:$CD$1,0)),"")),"",IFERROR(INDEX('2-3 引出列表'!$A$2:$CE$8700,$A191,MATCH(H$1,'2-3 引出列表'!$A$1:$CD$1,0)),""))</f>
        <v/>
      </c>
      <c r="I191" t="str">
        <f>IF(ISBLANK(IFERROR(INDEX('2-3 引出列表'!$A$2:$CE$8700,$A191,MATCH(I$1,'2-3 引出列表'!$A$1:$CD$1,0)),"")),"",IFERROR(INDEX('2-3 引出列表'!$A$2:$CE$8700,$A191,MATCH(I$1,'2-3 引出列表'!$A$1:$CD$1,0)),""))</f>
        <v/>
      </c>
    </row>
    <row r="192" customFormat="1" spans="1:9">
      <c r="A192">
        <v>191</v>
      </c>
      <c r="B192" t="str">
        <f>IF(ISBLANK(IFERROR(INDEX('2-3 引出列表'!$A$2:$CE$8700,$A192,MATCH(B$1,'2-3 引出列表'!$A$1:$CD$1,0)),"")),"",IFERROR(INDEX('2-3 引出列表'!$A$2:$CE$8700,$A192,MATCH(B$1,'2-3 引出列表'!$A$1:$CD$1,0)),""))</f>
        <v/>
      </c>
      <c r="C192" t="str">
        <f>IF(ISBLANK(IFERROR(INDEX('2-3 引出列表'!$A$2:$CE$8700,$A192,MATCH(C$1,'2-3 引出列表'!$A$1:$CD$1,0)),"")),"",IFERROR(INDEX('2-3 引出列表'!$A$2:$CE$8700,$A192,MATCH(C$1,'2-3 引出列表'!$A$1:$CD$1,0)),""))</f>
        <v/>
      </c>
      <c r="D192" t="str">
        <f>IF(ISBLANK(IFERROR(INDEX('2-3 引出列表'!$A$2:$CE$8700,$A192,MATCH(D$1,'2-3 引出列表'!$A$1:$CD$1,0)),"")),"",IFERROR(INDEX('2-3 引出列表'!$A$2:$CE$8700,$A192,MATCH(D$1,'2-3 引出列表'!$A$1:$CD$1,0)),""))</f>
        <v/>
      </c>
      <c r="E192" t="str">
        <f>IF(ISBLANK(IFERROR(INDEX('2-3 引出列表'!$A$2:$CE$8700,$A192,MATCH(E$1,'2-3 引出列表'!$A$1:$CD$1,0)),"")),"",IFERROR(INDEX('2-3 引出列表'!$A$2:$CE$8700,$A192,MATCH(E$1,'2-3 引出列表'!$A$1:$CD$1,0)),""))</f>
        <v/>
      </c>
      <c r="F192" t="str">
        <f t="shared" si="2"/>
        <v/>
      </c>
      <c r="G192" t="str">
        <f>IF(ISBLANK(IFERROR(INDEX('2-3 引出列表'!$A$2:$CE$8700,$A192,MATCH(G$1,'2-3 引出列表'!$A$1:$CD$1,0)),"")),"",IFERROR(INDEX('2-3 引出列表'!$A$2:$CE$8700,$A192,MATCH(G$1,'2-3 引出列表'!$A$1:$CD$1,0)),""))</f>
        <v/>
      </c>
      <c r="H192" t="str">
        <f>IF(ISBLANK(IFERROR(INDEX('2-3 引出列表'!$A$2:$CE$8700,$A192,MATCH(H$1,'2-3 引出列表'!$A$1:$CD$1,0)),"")),"",IFERROR(INDEX('2-3 引出列表'!$A$2:$CE$8700,$A192,MATCH(H$1,'2-3 引出列表'!$A$1:$CD$1,0)),""))</f>
        <v/>
      </c>
      <c r="I192" t="str">
        <f>IF(ISBLANK(IFERROR(INDEX('2-3 引出列表'!$A$2:$CE$8700,$A192,MATCH(I$1,'2-3 引出列表'!$A$1:$CD$1,0)),"")),"",IFERROR(INDEX('2-3 引出列表'!$A$2:$CE$8700,$A192,MATCH(I$1,'2-3 引出列表'!$A$1:$CD$1,0)),""))</f>
        <v/>
      </c>
    </row>
    <row r="193" customFormat="1" spans="1:9">
      <c r="A193">
        <v>192</v>
      </c>
      <c r="B193" t="str">
        <f>IF(ISBLANK(IFERROR(INDEX('2-3 引出列表'!$A$2:$CE$8700,$A193,MATCH(B$1,'2-3 引出列表'!$A$1:$CD$1,0)),"")),"",IFERROR(INDEX('2-3 引出列表'!$A$2:$CE$8700,$A193,MATCH(B$1,'2-3 引出列表'!$A$1:$CD$1,0)),""))</f>
        <v/>
      </c>
      <c r="C193" t="str">
        <f>IF(ISBLANK(IFERROR(INDEX('2-3 引出列表'!$A$2:$CE$8700,$A193,MATCH(C$1,'2-3 引出列表'!$A$1:$CD$1,0)),"")),"",IFERROR(INDEX('2-3 引出列表'!$A$2:$CE$8700,$A193,MATCH(C$1,'2-3 引出列表'!$A$1:$CD$1,0)),""))</f>
        <v/>
      </c>
      <c r="D193" t="str">
        <f>IF(ISBLANK(IFERROR(INDEX('2-3 引出列表'!$A$2:$CE$8700,$A193,MATCH(D$1,'2-3 引出列表'!$A$1:$CD$1,0)),"")),"",IFERROR(INDEX('2-3 引出列表'!$A$2:$CE$8700,$A193,MATCH(D$1,'2-3 引出列表'!$A$1:$CD$1,0)),""))</f>
        <v/>
      </c>
      <c r="E193" t="str">
        <f>IF(ISBLANK(IFERROR(INDEX('2-3 引出列表'!$A$2:$CE$8700,$A193,MATCH(E$1,'2-3 引出列表'!$A$1:$CD$1,0)),"")),"",IFERROR(INDEX('2-3 引出列表'!$A$2:$CE$8700,$A193,MATCH(E$1,'2-3 引出列表'!$A$1:$CD$1,0)),""))</f>
        <v/>
      </c>
      <c r="F193" t="str">
        <f t="shared" si="2"/>
        <v/>
      </c>
      <c r="G193" t="str">
        <f>IF(ISBLANK(IFERROR(INDEX('2-3 引出列表'!$A$2:$CE$8700,$A193,MATCH(G$1,'2-3 引出列表'!$A$1:$CD$1,0)),"")),"",IFERROR(INDEX('2-3 引出列表'!$A$2:$CE$8700,$A193,MATCH(G$1,'2-3 引出列表'!$A$1:$CD$1,0)),""))</f>
        <v/>
      </c>
      <c r="H193" t="str">
        <f>IF(ISBLANK(IFERROR(INDEX('2-3 引出列表'!$A$2:$CE$8700,$A193,MATCH(H$1,'2-3 引出列表'!$A$1:$CD$1,0)),"")),"",IFERROR(INDEX('2-3 引出列表'!$A$2:$CE$8700,$A193,MATCH(H$1,'2-3 引出列表'!$A$1:$CD$1,0)),""))</f>
        <v/>
      </c>
      <c r="I193" t="str">
        <f>IF(ISBLANK(IFERROR(INDEX('2-3 引出列表'!$A$2:$CE$8700,$A193,MATCH(I$1,'2-3 引出列表'!$A$1:$CD$1,0)),"")),"",IFERROR(INDEX('2-3 引出列表'!$A$2:$CE$8700,$A193,MATCH(I$1,'2-3 引出列表'!$A$1:$CD$1,0)),""))</f>
        <v/>
      </c>
    </row>
    <row r="194" customFormat="1" spans="1:9">
      <c r="A194">
        <v>193</v>
      </c>
      <c r="B194" t="str">
        <f>IF(ISBLANK(IFERROR(INDEX('2-3 引出列表'!$A$2:$CE$8700,$A194,MATCH(B$1,'2-3 引出列表'!$A$1:$CD$1,0)),"")),"",IFERROR(INDEX('2-3 引出列表'!$A$2:$CE$8700,$A194,MATCH(B$1,'2-3 引出列表'!$A$1:$CD$1,0)),""))</f>
        <v/>
      </c>
      <c r="C194" t="str">
        <f>IF(ISBLANK(IFERROR(INDEX('2-3 引出列表'!$A$2:$CE$8700,$A194,MATCH(C$1,'2-3 引出列表'!$A$1:$CD$1,0)),"")),"",IFERROR(INDEX('2-3 引出列表'!$A$2:$CE$8700,$A194,MATCH(C$1,'2-3 引出列表'!$A$1:$CD$1,0)),""))</f>
        <v/>
      </c>
      <c r="D194" t="str">
        <f>IF(ISBLANK(IFERROR(INDEX('2-3 引出列表'!$A$2:$CE$8700,$A194,MATCH(D$1,'2-3 引出列表'!$A$1:$CD$1,0)),"")),"",IFERROR(INDEX('2-3 引出列表'!$A$2:$CE$8700,$A194,MATCH(D$1,'2-3 引出列表'!$A$1:$CD$1,0)),""))</f>
        <v/>
      </c>
      <c r="E194" t="str">
        <f>IF(ISBLANK(IFERROR(INDEX('2-3 引出列表'!$A$2:$CE$8700,$A194,MATCH(E$1,'2-3 引出列表'!$A$1:$CD$1,0)),"")),"",IFERROR(INDEX('2-3 引出列表'!$A$2:$CE$8700,$A194,MATCH(E$1,'2-3 引出列表'!$A$1:$CD$1,0)),""))</f>
        <v/>
      </c>
      <c r="F194" t="str">
        <f t="shared" ref="F194:F257" si="3">LEFT(E194,7)</f>
        <v/>
      </c>
      <c r="G194" t="str">
        <f>IF(ISBLANK(IFERROR(INDEX('2-3 引出列表'!$A$2:$CE$8700,$A194,MATCH(G$1,'2-3 引出列表'!$A$1:$CD$1,0)),"")),"",IFERROR(INDEX('2-3 引出列表'!$A$2:$CE$8700,$A194,MATCH(G$1,'2-3 引出列表'!$A$1:$CD$1,0)),""))</f>
        <v/>
      </c>
      <c r="H194" t="str">
        <f>IF(ISBLANK(IFERROR(INDEX('2-3 引出列表'!$A$2:$CE$8700,$A194,MATCH(H$1,'2-3 引出列表'!$A$1:$CD$1,0)),"")),"",IFERROR(INDEX('2-3 引出列表'!$A$2:$CE$8700,$A194,MATCH(H$1,'2-3 引出列表'!$A$1:$CD$1,0)),""))</f>
        <v/>
      </c>
      <c r="I194" t="str">
        <f>IF(ISBLANK(IFERROR(INDEX('2-3 引出列表'!$A$2:$CE$8700,$A194,MATCH(I$1,'2-3 引出列表'!$A$1:$CD$1,0)),"")),"",IFERROR(INDEX('2-3 引出列表'!$A$2:$CE$8700,$A194,MATCH(I$1,'2-3 引出列表'!$A$1:$CD$1,0)),""))</f>
        <v/>
      </c>
    </row>
    <row r="195" customFormat="1" spans="1:9">
      <c r="A195">
        <v>194</v>
      </c>
      <c r="B195" t="str">
        <f>IF(ISBLANK(IFERROR(INDEX('2-3 引出列表'!$A$2:$CE$8700,$A195,MATCH(B$1,'2-3 引出列表'!$A$1:$CD$1,0)),"")),"",IFERROR(INDEX('2-3 引出列表'!$A$2:$CE$8700,$A195,MATCH(B$1,'2-3 引出列表'!$A$1:$CD$1,0)),""))</f>
        <v/>
      </c>
      <c r="C195" t="str">
        <f>IF(ISBLANK(IFERROR(INDEX('2-3 引出列表'!$A$2:$CE$8700,$A195,MATCH(C$1,'2-3 引出列表'!$A$1:$CD$1,0)),"")),"",IFERROR(INDEX('2-3 引出列表'!$A$2:$CE$8700,$A195,MATCH(C$1,'2-3 引出列表'!$A$1:$CD$1,0)),""))</f>
        <v/>
      </c>
      <c r="D195" t="str">
        <f>IF(ISBLANK(IFERROR(INDEX('2-3 引出列表'!$A$2:$CE$8700,$A195,MATCH(D$1,'2-3 引出列表'!$A$1:$CD$1,0)),"")),"",IFERROR(INDEX('2-3 引出列表'!$A$2:$CE$8700,$A195,MATCH(D$1,'2-3 引出列表'!$A$1:$CD$1,0)),""))</f>
        <v/>
      </c>
      <c r="E195" t="str">
        <f>IF(ISBLANK(IFERROR(INDEX('2-3 引出列表'!$A$2:$CE$8700,$A195,MATCH(E$1,'2-3 引出列表'!$A$1:$CD$1,0)),"")),"",IFERROR(INDEX('2-3 引出列表'!$A$2:$CE$8700,$A195,MATCH(E$1,'2-3 引出列表'!$A$1:$CD$1,0)),""))</f>
        <v/>
      </c>
      <c r="F195" t="str">
        <f t="shared" si="3"/>
        <v/>
      </c>
      <c r="G195" t="str">
        <f>IF(ISBLANK(IFERROR(INDEX('2-3 引出列表'!$A$2:$CE$8700,$A195,MATCH(G$1,'2-3 引出列表'!$A$1:$CD$1,0)),"")),"",IFERROR(INDEX('2-3 引出列表'!$A$2:$CE$8700,$A195,MATCH(G$1,'2-3 引出列表'!$A$1:$CD$1,0)),""))</f>
        <v/>
      </c>
      <c r="H195" t="str">
        <f>IF(ISBLANK(IFERROR(INDEX('2-3 引出列表'!$A$2:$CE$8700,$A195,MATCH(H$1,'2-3 引出列表'!$A$1:$CD$1,0)),"")),"",IFERROR(INDEX('2-3 引出列表'!$A$2:$CE$8700,$A195,MATCH(H$1,'2-3 引出列表'!$A$1:$CD$1,0)),""))</f>
        <v/>
      </c>
      <c r="I195" t="str">
        <f>IF(ISBLANK(IFERROR(INDEX('2-3 引出列表'!$A$2:$CE$8700,$A195,MATCH(I$1,'2-3 引出列表'!$A$1:$CD$1,0)),"")),"",IFERROR(INDEX('2-3 引出列表'!$A$2:$CE$8700,$A195,MATCH(I$1,'2-3 引出列表'!$A$1:$CD$1,0)),""))</f>
        <v/>
      </c>
    </row>
    <row r="196" customFormat="1" spans="1:9">
      <c r="A196">
        <v>195</v>
      </c>
      <c r="B196" t="str">
        <f>IF(ISBLANK(IFERROR(INDEX('2-3 引出列表'!$A$2:$CE$8700,$A196,MATCH(B$1,'2-3 引出列表'!$A$1:$CD$1,0)),"")),"",IFERROR(INDEX('2-3 引出列表'!$A$2:$CE$8700,$A196,MATCH(B$1,'2-3 引出列表'!$A$1:$CD$1,0)),""))</f>
        <v/>
      </c>
      <c r="C196" t="str">
        <f>IF(ISBLANK(IFERROR(INDEX('2-3 引出列表'!$A$2:$CE$8700,$A196,MATCH(C$1,'2-3 引出列表'!$A$1:$CD$1,0)),"")),"",IFERROR(INDEX('2-3 引出列表'!$A$2:$CE$8700,$A196,MATCH(C$1,'2-3 引出列表'!$A$1:$CD$1,0)),""))</f>
        <v/>
      </c>
      <c r="D196" t="str">
        <f>IF(ISBLANK(IFERROR(INDEX('2-3 引出列表'!$A$2:$CE$8700,$A196,MATCH(D$1,'2-3 引出列表'!$A$1:$CD$1,0)),"")),"",IFERROR(INDEX('2-3 引出列表'!$A$2:$CE$8700,$A196,MATCH(D$1,'2-3 引出列表'!$A$1:$CD$1,0)),""))</f>
        <v/>
      </c>
      <c r="E196" t="str">
        <f>IF(ISBLANK(IFERROR(INDEX('2-3 引出列表'!$A$2:$CE$8700,$A196,MATCH(E$1,'2-3 引出列表'!$A$1:$CD$1,0)),"")),"",IFERROR(INDEX('2-3 引出列表'!$A$2:$CE$8700,$A196,MATCH(E$1,'2-3 引出列表'!$A$1:$CD$1,0)),""))</f>
        <v/>
      </c>
      <c r="F196" t="str">
        <f t="shared" si="3"/>
        <v/>
      </c>
      <c r="G196" t="str">
        <f>IF(ISBLANK(IFERROR(INDEX('2-3 引出列表'!$A$2:$CE$8700,$A196,MATCH(G$1,'2-3 引出列表'!$A$1:$CD$1,0)),"")),"",IFERROR(INDEX('2-3 引出列表'!$A$2:$CE$8700,$A196,MATCH(G$1,'2-3 引出列表'!$A$1:$CD$1,0)),""))</f>
        <v/>
      </c>
      <c r="H196" t="str">
        <f>IF(ISBLANK(IFERROR(INDEX('2-3 引出列表'!$A$2:$CE$8700,$A196,MATCH(H$1,'2-3 引出列表'!$A$1:$CD$1,0)),"")),"",IFERROR(INDEX('2-3 引出列表'!$A$2:$CE$8700,$A196,MATCH(H$1,'2-3 引出列表'!$A$1:$CD$1,0)),""))</f>
        <v/>
      </c>
      <c r="I196" t="str">
        <f>IF(ISBLANK(IFERROR(INDEX('2-3 引出列表'!$A$2:$CE$8700,$A196,MATCH(I$1,'2-3 引出列表'!$A$1:$CD$1,0)),"")),"",IFERROR(INDEX('2-3 引出列表'!$A$2:$CE$8700,$A196,MATCH(I$1,'2-3 引出列表'!$A$1:$CD$1,0)),""))</f>
        <v/>
      </c>
    </row>
    <row r="197" customFormat="1" spans="1:9">
      <c r="A197">
        <v>196</v>
      </c>
      <c r="B197" t="str">
        <f>IF(ISBLANK(IFERROR(INDEX('2-3 引出列表'!$A$2:$CE$8700,$A197,MATCH(B$1,'2-3 引出列表'!$A$1:$CD$1,0)),"")),"",IFERROR(INDEX('2-3 引出列表'!$A$2:$CE$8700,$A197,MATCH(B$1,'2-3 引出列表'!$A$1:$CD$1,0)),""))</f>
        <v/>
      </c>
      <c r="C197" t="str">
        <f>IF(ISBLANK(IFERROR(INDEX('2-3 引出列表'!$A$2:$CE$8700,$A197,MATCH(C$1,'2-3 引出列表'!$A$1:$CD$1,0)),"")),"",IFERROR(INDEX('2-3 引出列表'!$A$2:$CE$8700,$A197,MATCH(C$1,'2-3 引出列表'!$A$1:$CD$1,0)),""))</f>
        <v/>
      </c>
      <c r="D197" t="str">
        <f>IF(ISBLANK(IFERROR(INDEX('2-3 引出列表'!$A$2:$CE$8700,$A197,MATCH(D$1,'2-3 引出列表'!$A$1:$CD$1,0)),"")),"",IFERROR(INDEX('2-3 引出列表'!$A$2:$CE$8700,$A197,MATCH(D$1,'2-3 引出列表'!$A$1:$CD$1,0)),""))</f>
        <v/>
      </c>
      <c r="E197" t="str">
        <f>IF(ISBLANK(IFERROR(INDEX('2-3 引出列表'!$A$2:$CE$8700,$A197,MATCH(E$1,'2-3 引出列表'!$A$1:$CD$1,0)),"")),"",IFERROR(INDEX('2-3 引出列表'!$A$2:$CE$8700,$A197,MATCH(E$1,'2-3 引出列表'!$A$1:$CD$1,0)),""))</f>
        <v/>
      </c>
      <c r="F197" t="str">
        <f t="shared" si="3"/>
        <v/>
      </c>
      <c r="G197" t="str">
        <f>IF(ISBLANK(IFERROR(INDEX('2-3 引出列表'!$A$2:$CE$8700,$A197,MATCH(G$1,'2-3 引出列表'!$A$1:$CD$1,0)),"")),"",IFERROR(INDEX('2-3 引出列表'!$A$2:$CE$8700,$A197,MATCH(G$1,'2-3 引出列表'!$A$1:$CD$1,0)),""))</f>
        <v/>
      </c>
      <c r="H197" t="str">
        <f>IF(ISBLANK(IFERROR(INDEX('2-3 引出列表'!$A$2:$CE$8700,$A197,MATCH(H$1,'2-3 引出列表'!$A$1:$CD$1,0)),"")),"",IFERROR(INDEX('2-3 引出列表'!$A$2:$CE$8700,$A197,MATCH(H$1,'2-3 引出列表'!$A$1:$CD$1,0)),""))</f>
        <v/>
      </c>
      <c r="I197" t="str">
        <f>IF(ISBLANK(IFERROR(INDEX('2-3 引出列表'!$A$2:$CE$8700,$A197,MATCH(I$1,'2-3 引出列表'!$A$1:$CD$1,0)),"")),"",IFERROR(INDEX('2-3 引出列表'!$A$2:$CE$8700,$A197,MATCH(I$1,'2-3 引出列表'!$A$1:$CD$1,0)),""))</f>
        <v/>
      </c>
    </row>
    <row r="198" customFormat="1" spans="1:9">
      <c r="A198">
        <v>197</v>
      </c>
      <c r="B198" t="str">
        <f>IF(ISBLANK(IFERROR(INDEX('2-3 引出列表'!$A$2:$CE$8700,$A198,MATCH(B$1,'2-3 引出列表'!$A$1:$CD$1,0)),"")),"",IFERROR(INDEX('2-3 引出列表'!$A$2:$CE$8700,$A198,MATCH(B$1,'2-3 引出列表'!$A$1:$CD$1,0)),""))</f>
        <v/>
      </c>
      <c r="C198" t="str">
        <f>IF(ISBLANK(IFERROR(INDEX('2-3 引出列表'!$A$2:$CE$8700,$A198,MATCH(C$1,'2-3 引出列表'!$A$1:$CD$1,0)),"")),"",IFERROR(INDEX('2-3 引出列表'!$A$2:$CE$8700,$A198,MATCH(C$1,'2-3 引出列表'!$A$1:$CD$1,0)),""))</f>
        <v/>
      </c>
      <c r="D198" t="str">
        <f>IF(ISBLANK(IFERROR(INDEX('2-3 引出列表'!$A$2:$CE$8700,$A198,MATCH(D$1,'2-3 引出列表'!$A$1:$CD$1,0)),"")),"",IFERROR(INDEX('2-3 引出列表'!$A$2:$CE$8700,$A198,MATCH(D$1,'2-3 引出列表'!$A$1:$CD$1,0)),""))</f>
        <v/>
      </c>
      <c r="E198" t="str">
        <f>IF(ISBLANK(IFERROR(INDEX('2-3 引出列表'!$A$2:$CE$8700,$A198,MATCH(E$1,'2-3 引出列表'!$A$1:$CD$1,0)),"")),"",IFERROR(INDEX('2-3 引出列表'!$A$2:$CE$8700,$A198,MATCH(E$1,'2-3 引出列表'!$A$1:$CD$1,0)),""))</f>
        <v/>
      </c>
      <c r="F198" t="str">
        <f t="shared" si="3"/>
        <v/>
      </c>
      <c r="G198" t="str">
        <f>IF(ISBLANK(IFERROR(INDEX('2-3 引出列表'!$A$2:$CE$8700,$A198,MATCH(G$1,'2-3 引出列表'!$A$1:$CD$1,0)),"")),"",IFERROR(INDEX('2-3 引出列表'!$A$2:$CE$8700,$A198,MATCH(G$1,'2-3 引出列表'!$A$1:$CD$1,0)),""))</f>
        <v/>
      </c>
      <c r="H198" t="str">
        <f>IF(ISBLANK(IFERROR(INDEX('2-3 引出列表'!$A$2:$CE$8700,$A198,MATCH(H$1,'2-3 引出列表'!$A$1:$CD$1,0)),"")),"",IFERROR(INDEX('2-3 引出列表'!$A$2:$CE$8700,$A198,MATCH(H$1,'2-3 引出列表'!$A$1:$CD$1,0)),""))</f>
        <v/>
      </c>
      <c r="I198" t="str">
        <f>IF(ISBLANK(IFERROR(INDEX('2-3 引出列表'!$A$2:$CE$8700,$A198,MATCH(I$1,'2-3 引出列表'!$A$1:$CD$1,0)),"")),"",IFERROR(INDEX('2-3 引出列表'!$A$2:$CE$8700,$A198,MATCH(I$1,'2-3 引出列表'!$A$1:$CD$1,0)),""))</f>
        <v/>
      </c>
    </row>
    <row r="199" customFormat="1" spans="1:9">
      <c r="A199">
        <v>198</v>
      </c>
      <c r="B199" t="str">
        <f>IF(ISBLANK(IFERROR(INDEX('2-3 引出列表'!$A$2:$CE$8700,$A199,MATCH(B$1,'2-3 引出列表'!$A$1:$CD$1,0)),"")),"",IFERROR(INDEX('2-3 引出列表'!$A$2:$CE$8700,$A199,MATCH(B$1,'2-3 引出列表'!$A$1:$CD$1,0)),""))</f>
        <v/>
      </c>
      <c r="C199" t="str">
        <f>IF(ISBLANK(IFERROR(INDEX('2-3 引出列表'!$A$2:$CE$8700,$A199,MATCH(C$1,'2-3 引出列表'!$A$1:$CD$1,0)),"")),"",IFERROR(INDEX('2-3 引出列表'!$A$2:$CE$8700,$A199,MATCH(C$1,'2-3 引出列表'!$A$1:$CD$1,0)),""))</f>
        <v/>
      </c>
      <c r="D199" t="str">
        <f>IF(ISBLANK(IFERROR(INDEX('2-3 引出列表'!$A$2:$CE$8700,$A199,MATCH(D$1,'2-3 引出列表'!$A$1:$CD$1,0)),"")),"",IFERROR(INDEX('2-3 引出列表'!$A$2:$CE$8700,$A199,MATCH(D$1,'2-3 引出列表'!$A$1:$CD$1,0)),""))</f>
        <v/>
      </c>
      <c r="E199" t="str">
        <f>IF(ISBLANK(IFERROR(INDEX('2-3 引出列表'!$A$2:$CE$8700,$A199,MATCH(E$1,'2-3 引出列表'!$A$1:$CD$1,0)),"")),"",IFERROR(INDEX('2-3 引出列表'!$A$2:$CE$8700,$A199,MATCH(E$1,'2-3 引出列表'!$A$1:$CD$1,0)),""))</f>
        <v/>
      </c>
      <c r="F199" t="str">
        <f t="shared" si="3"/>
        <v/>
      </c>
      <c r="G199" t="str">
        <f>IF(ISBLANK(IFERROR(INDEX('2-3 引出列表'!$A$2:$CE$8700,$A199,MATCH(G$1,'2-3 引出列表'!$A$1:$CD$1,0)),"")),"",IFERROR(INDEX('2-3 引出列表'!$A$2:$CE$8700,$A199,MATCH(G$1,'2-3 引出列表'!$A$1:$CD$1,0)),""))</f>
        <v/>
      </c>
      <c r="H199" t="str">
        <f>IF(ISBLANK(IFERROR(INDEX('2-3 引出列表'!$A$2:$CE$8700,$A199,MATCH(H$1,'2-3 引出列表'!$A$1:$CD$1,0)),"")),"",IFERROR(INDEX('2-3 引出列表'!$A$2:$CE$8700,$A199,MATCH(H$1,'2-3 引出列表'!$A$1:$CD$1,0)),""))</f>
        <v/>
      </c>
      <c r="I199" t="str">
        <f>IF(ISBLANK(IFERROR(INDEX('2-3 引出列表'!$A$2:$CE$8700,$A199,MATCH(I$1,'2-3 引出列表'!$A$1:$CD$1,0)),"")),"",IFERROR(INDEX('2-3 引出列表'!$A$2:$CE$8700,$A199,MATCH(I$1,'2-3 引出列表'!$A$1:$CD$1,0)),""))</f>
        <v/>
      </c>
    </row>
    <row r="200" customFormat="1" spans="1:9">
      <c r="A200">
        <v>199</v>
      </c>
      <c r="B200" t="str">
        <f>IF(ISBLANK(IFERROR(INDEX('2-3 引出列表'!$A$2:$CE$8700,$A200,MATCH(B$1,'2-3 引出列表'!$A$1:$CD$1,0)),"")),"",IFERROR(INDEX('2-3 引出列表'!$A$2:$CE$8700,$A200,MATCH(B$1,'2-3 引出列表'!$A$1:$CD$1,0)),""))</f>
        <v/>
      </c>
      <c r="C200" t="str">
        <f>IF(ISBLANK(IFERROR(INDEX('2-3 引出列表'!$A$2:$CE$8700,$A200,MATCH(C$1,'2-3 引出列表'!$A$1:$CD$1,0)),"")),"",IFERROR(INDEX('2-3 引出列表'!$A$2:$CE$8700,$A200,MATCH(C$1,'2-3 引出列表'!$A$1:$CD$1,0)),""))</f>
        <v/>
      </c>
      <c r="D200" t="str">
        <f>IF(ISBLANK(IFERROR(INDEX('2-3 引出列表'!$A$2:$CE$8700,$A200,MATCH(D$1,'2-3 引出列表'!$A$1:$CD$1,0)),"")),"",IFERROR(INDEX('2-3 引出列表'!$A$2:$CE$8700,$A200,MATCH(D$1,'2-3 引出列表'!$A$1:$CD$1,0)),""))</f>
        <v/>
      </c>
      <c r="E200" t="str">
        <f>IF(ISBLANK(IFERROR(INDEX('2-3 引出列表'!$A$2:$CE$8700,$A200,MATCH(E$1,'2-3 引出列表'!$A$1:$CD$1,0)),"")),"",IFERROR(INDEX('2-3 引出列表'!$A$2:$CE$8700,$A200,MATCH(E$1,'2-3 引出列表'!$A$1:$CD$1,0)),""))</f>
        <v/>
      </c>
      <c r="F200" t="str">
        <f t="shared" si="3"/>
        <v/>
      </c>
      <c r="G200" t="str">
        <f>IF(ISBLANK(IFERROR(INDEX('2-3 引出列表'!$A$2:$CE$8700,$A200,MATCH(G$1,'2-3 引出列表'!$A$1:$CD$1,0)),"")),"",IFERROR(INDEX('2-3 引出列表'!$A$2:$CE$8700,$A200,MATCH(G$1,'2-3 引出列表'!$A$1:$CD$1,0)),""))</f>
        <v/>
      </c>
      <c r="H200" t="str">
        <f>IF(ISBLANK(IFERROR(INDEX('2-3 引出列表'!$A$2:$CE$8700,$A200,MATCH(H$1,'2-3 引出列表'!$A$1:$CD$1,0)),"")),"",IFERROR(INDEX('2-3 引出列表'!$A$2:$CE$8700,$A200,MATCH(H$1,'2-3 引出列表'!$A$1:$CD$1,0)),""))</f>
        <v/>
      </c>
      <c r="I200" t="str">
        <f>IF(ISBLANK(IFERROR(INDEX('2-3 引出列表'!$A$2:$CE$8700,$A200,MATCH(I$1,'2-3 引出列表'!$A$1:$CD$1,0)),"")),"",IFERROR(INDEX('2-3 引出列表'!$A$2:$CE$8700,$A200,MATCH(I$1,'2-3 引出列表'!$A$1:$CD$1,0)),""))</f>
        <v/>
      </c>
    </row>
    <row r="201" customFormat="1" spans="1:9">
      <c r="A201">
        <v>200</v>
      </c>
      <c r="B201" t="str">
        <f>IF(ISBLANK(IFERROR(INDEX('2-3 引出列表'!$A$2:$CE$8700,$A201,MATCH(B$1,'2-3 引出列表'!$A$1:$CD$1,0)),"")),"",IFERROR(INDEX('2-3 引出列表'!$A$2:$CE$8700,$A201,MATCH(B$1,'2-3 引出列表'!$A$1:$CD$1,0)),""))</f>
        <v/>
      </c>
      <c r="C201" t="str">
        <f>IF(ISBLANK(IFERROR(INDEX('2-3 引出列表'!$A$2:$CE$8700,$A201,MATCH(C$1,'2-3 引出列表'!$A$1:$CD$1,0)),"")),"",IFERROR(INDEX('2-3 引出列表'!$A$2:$CE$8700,$A201,MATCH(C$1,'2-3 引出列表'!$A$1:$CD$1,0)),""))</f>
        <v/>
      </c>
      <c r="D201" t="str">
        <f>IF(ISBLANK(IFERROR(INDEX('2-3 引出列表'!$A$2:$CE$8700,$A201,MATCH(D$1,'2-3 引出列表'!$A$1:$CD$1,0)),"")),"",IFERROR(INDEX('2-3 引出列表'!$A$2:$CE$8700,$A201,MATCH(D$1,'2-3 引出列表'!$A$1:$CD$1,0)),""))</f>
        <v/>
      </c>
      <c r="E201" t="str">
        <f>IF(ISBLANK(IFERROR(INDEX('2-3 引出列表'!$A$2:$CE$8700,$A201,MATCH(E$1,'2-3 引出列表'!$A$1:$CD$1,0)),"")),"",IFERROR(INDEX('2-3 引出列表'!$A$2:$CE$8700,$A201,MATCH(E$1,'2-3 引出列表'!$A$1:$CD$1,0)),""))</f>
        <v/>
      </c>
      <c r="F201" t="str">
        <f t="shared" si="3"/>
        <v/>
      </c>
      <c r="G201" t="str">
        <f>IF(ISBLANK(IFERROR(INDEX('2-3 引出列表'!$A$2:$CE$8700,$A201,MATCH(G$1,'2-3 引出列表'!$A$1:$CD$1,0)),"")),"",IFERROR(INDEX('2-3 引出列表'!$A$2:$CE$8700,$A201,MATCH(G$1,'2-3 引出列表'!$A$1:$CD$1,0)),""))</f>
        <v/>
      </c>
      <c r="H201" t="str">
        <f>IF(ISBLANK(IFERROR(INDEX('2-3 引出列表'!$A$2:$CE$8700,$A201,MATCH(H$1,'2-3 引出列表'!$A$1:$CD$1,0)),"")),"",IFERROR(INDEX('2-3 引出列表'!$A$2:$CE$8700,$A201,MATCH(H$1,'2-3 引出列表'!$A$1:$CD$1,0)),""))</f>
        <v/>
      </c>
      <c r="I201" t="str">
        <f>IF(ISBLANK(IFERROR(INDEX('2-3 引出列表'!$A$2:$CE$8700,$A201,MATCH(I$1,'2-3 引出列表'!$A$1:$CD$1,0)),"")),"",IFERROR(INDEX('2-3 引出列表'!$A$2:$CE$8700,$A201,MATCH(I$1,'2-3 引出列表'!$A$1:$CD$1,0)),""))</f>
        <v/>
      </c>
    </row>
    <row r="202" customFormat="1" spans="1:9">
      <c r="A202">
        <v>201</v>
      </c>
      <c r="B202" t="str">
        <f>IF(ISBLANK(IFERROR(INDEX('2-3 引出列表'!$A$2:$CE$8700,$A202,MATCH(B$1,'2-3 引出列表'!$A$1:$CD$1,0)),"")),"",IFERROR(INDEX('2-3 引出列表'!$A$2:$CE$8700,$A202,MATCH(B$1,'2-3 引出列表'!$A$1:$CD$1,0)),""))</f>
        <v/>
      </c>
      <c r="C202" t="str">
        <f>IF(ISBLANK(IFERROR(INDEX('2-3 引出列表'!$A$2:$CE$8700,$A202,MATCH(C$1,'2-3 引出列表'!$A$1:$CD$1,0)),"")),"",IFERROR(INDEX('2-3 引出列表'!$A$2:$CE$8700,$A202,MATCH(C$1,'2-3 引出列表'!$A$1:$CD$1,0)),""))</f>
        <v/>
      </c>
      <c r="D202" t="str">
        <f>IF(ISBLANK(IFERROR(INDEX('2-3 引出列表'!$A$2:$CE$8700,$A202,MATCH(D$1,'2-3 引出列表'!$A$1:$CD$1,0)),"")),"",IFERROR(INDEX('2-3 引出列表'!$A$2:$CE$8700,$A202,MATCH(D$1,'2-3 引出列表'!$A$1:$CD$1,0)),""))</f>
        <v/>
      </c>
      <c r="E202" t="str">
        <f>IF(ISBLANK(IFERROR(INDEX('2-3 引出列表'!$A$2:$CE$8700,$A202,MATCH(E$1,'2-3 引出列表'!$A$1:$CD$1,0)),"")),"",IFERROR(INDEX('2-3 引出列表'!$A$2:$CE$8700,$A202,MATCH(E$1,'2-3 引出列表'!$A$1:$CD$1,0)),""))</f>
        <v/>
      </c>
      <c r="F202" t="str">
        <f t="shared" si="3"/>
        <v/>
      </c>
      <c r="G202" t="str">
        <f>IF(ISBLANK(IFERROR(INDEX('2-3 引出列表'!$A$2:$CE$8700,$A202,MATCH(G$1,'2-3 引出列表'!$A$1:$CD$1,0)),"")),"",IFERROR(INDEX('2-3 引出列表'!$A$2:$CE$8700,$A202,MATCH(G$1,'2-3 引出列表'!$A$1:$CD$1,0)),""))</f>
        <v/>
      </c>
      <c r="H202" t="str">
        <f>IF(ISBLANK(IFERROR(INDEX('2-3 引出列表'!$A$2:$CE$8700,$A202,MATCH(H$1,'2-3 引出列表'!$A$1:$CD$1,0)),"")),"",IFERROR(INDEX('2-3 引出列表'!$A$2:$CE$8700,$A202,MATCH(H$1,'2-3 引出列表'!$A$1:$CD$1,0)),""))</f>
        <v/>
      </c>
      <c r="I202" t="str">
        <f>IF(ISBLANK(IFERROR(INDEX('2-3 引出列表'!$A$2:$CE$8700,$A202,MATCH(I$1,'2-3 引出列表'!$A$1:$CD$1,0)),"")),"",IFERROR(INDEX('2-3 引出列表'!$A$2:$CE$8700,$A202,MATCH(I$1,'2-3 引出列表'!$A$1:$CD$1,0)),""))</f>
        <v/>
      </c>
    </row>
    <row r="203" customFormat="1" spans="1:9">
      <c r="A203">
        <v>202</v>
      </c>
      <c r="B203" t="str">
        <f>IF(ISBLANK(IFERROR(INDEX('2-3 引出列表'!$A$2:$CE$8700,$A203,MATCH(B$1,'2-3 引出列表'!$A$1:$CD$1,0)),"")),"",IFERROR(INDEX('2-3 引出列表'!$A$2:$CE$8700,$A203,MATCH(B$1,'2-3 引出列表'!$A$1:$CD$1,0)),""))</f>
        <v/>
      </c>
      <c r="C203" t="str">
        <f>IF(ISBLANK(IFERROR(INDEX('2-3 引出列表'!$A$2:$CE$8700,$A203,MATCH(C$1,'2-3 引出列表'!$A$1:$CD$1,0)),"")),"",IFERROR(INDEX('2-3 引出列表'!$A$2:$CE$8700,$A203,MATCH(C$1,'2-3 引出列表'!$A$1:$CD$1,0)),""))</f>
        <v/>
      </c>
      <c r="D203" t="str">
        <f>IF(ISBLANK(IFERROR(INDEX('2-3 引出列表'!$A$2:$CE$8700,$A203,MATCH(D$1,'2-3 引出列表'!$A$1:$CD$1,0)),"")),"",IFERROR(INDEX('2-3 引出列表'!$A$2:$CE$8700,$A203,MATCH(D$1,'2-3 引出列表'!$A$1:$CD$1,0)),""))</f>
        <v/>
      </c>
      <c r="E203" t="str">
        <f>IF(ISBLANK(IFERROR(INDEX('2-3 引出列表'!$A$2:$CE$8700,$A203,MATCH(E$1,'2-3 引出列表'!$A$1:$CD$1,0)),"")),"",IFERROR(INDEX('2-3 引出列表'!$A$2:$CE$8700,$A203,MATCH(E$1,'2-3 引出列表'!$A$1:$CD$1,0)),""))</f>
        <v/>
      </c>
      <c r="F203" t="str">
        <f t="shared" si="3"/>
        <v/>
      </c>
      <c r="G203" t="str">
        <f>IF(ISBLANK(IFERROR(INDEX('2-3 引出列表'!$A$2:$CE$8700,$A203,MATCH(G$1,'2-3 引出列表'!$A$1:$CD$1,0)),"")),"",IFERROR(INDEX('2-3 引出列表'!$A$2:$CE$8700,$A203,MATCH(G$1,'2-3 引出列表'!$A$1:$CD$1,0)),""))</f>
        <v/>
      </c>
      <c r="H203" t="str">
        <f>IF(ISBLANK(IFERROR(INDEX('2-3 引出列表'!$A$2:$CE$8700,$A203,MATCH(H$1,'2-3 引出列表'!$A$1:$CD$1,0)),"")),"",IFERROR(INDEX('2-3 引出列表'!$A$2:$CE$8700,$A203,MATCH(H$1,'2-3 引出列表'!$A$1:$CD$1,0)),""))</f>
        <v/>
      </c>
      <c r="I203" t="str">
        <f>IF(ISBLANK(IFERROR(INDEX('2-3 引出列表'!$A$2:$CE$8700,$A203,MATCH(I$1,'2-3 引出列表'!$A$1:$CD$1,0)),"")),"",IFERROR(INDEX('2-3 引出列表'!$A$2:$CE$8700,$A203,MATCH(I$1,'2-3 引出列表'!$A$1:$CD$1,0)),""))</f>
        <v/>
      </c>
    </row>
    <row r="204" customFormat="1" spans="1:9">
      <c r="A204">
        <v>203</v>
      </c>
      <c r="B204" t="str">
        <f>IF(ISBLANK(IFERROR(INDEX('2-3 引出列表'!$A$2:$CE$8700,$A204,MATCH(B$1,'2-3 引出列表'!$A$1:$CD$1,0)),"")),"",IFERROR(INDEX('2-3 引出列表'!$A$2:$CE$8700,$A204,MATCH(B$1,'2-3 引出列表'!$A$1:$CD$1,0)),""))</f>
        <v/>
      </c>
      <c r="C204" t="str">
        <f>IF(ISBLANK(IFERROR(INDEX('2-3 引出列表'!$A$2:$CE$8700,$A204,MATCH(C$1,'2-3 引出列表'!$A$1:$CD$1,0)),"")),"",IFERROR(INDEX('2-3 引出列表'!$A$2:$CE$8700,$A204,MATCH(C$1,'2-3 引出列表'!$A$1:$CD$1,0)),""))</f>
        <v/>
      </c>
      <c r="D204" t="str">
        <f>IF(ISBLANK(IFERROR(INDEX('2-3 引出列表'!$A$2:$CE$8700,$A204,MATCH(D$1,'2-3 引出列表'!$A$1:$CD$1,0)),"")),"",IFERROR(INDEX('2-3 引出列表'!$A$2:$CE$8700,$A204,MATCH(D$1,'2-3 引出列表'!$A$1:$CD$1,0)),""))</f>
        <v/>
      </c>
      <c r="E204" t="str">
        <f>IF(ISBLANK(IFERROR(INDEX('2-3 引出列表'!$A$2:$CE$8700,$A204,MATCH(E$1,'2-3 引出列表'!$A$1:$CD$1,0)),"")),"",IFERROR(INDEX('2-3 引出列表'!$A$2:$CE$8700,$A204,MATCH(E$1,'2-3 引出列表'!$A$1:$CD$1,0)),""))</f>
        <v/>
      </c>
      <c r="F204" t="str">
        <f t="shared" si="3"/>
        <v/>
      </c>
      <c r="G204" t="str">
        <f>IF(ISBLANK(IFERROR(INDEX('2-3 引出列表'!$A$2:$CE$8700,$A204,MATCH(G$1,'2-3 引出列表'!$A$1:$CD$1,0)),"")),"",IFERROR(INDEX('2-3 引出列表'!$A$2:$CE$8700,$A204,MATCH(G$1,'2-3 引出列表'!$A$1:$CD$1,0)),""))</f>
        <v/>
      </c>
      <c r="H204" t="str">
        <f>IF(ISBLANK(IFERROR(INDEX('2-3 引出列表'!$A$2:$CE$8700,$A204,MATCH(H$1,'2-3 引出列表'!$A$1:$CD$1,0)),"")),"",IFERROR(INDEX('2-3 引出列表'!$A$2:$CE$8700,$A204,MATCH(H$1,'2-3 引出列表'!$A$1:$CD$1,0)),""))</f>
        <v/>
      </c>
      <c r="I204" t="str">
        <f>IF(ISBLANK(IFERROR(INDEX('2-3 引出列表'!$A$2:$CE$8700,$A204,MATCH(I$1,'2-3 引出列表'!$A$1:$CD$1,0)),"")),"",IFERROR(INDEX('2-3 引出列表'!$A$2:$CE$8700,$A204,MATCH(I$1,'2-3 引出列表'!$A$1:$CD$1,0)),""))</f>
        <v/>
      </c>
    </row>
    <row r="205" customFormat="1" spans="1:9">
      <c r="A205">
        <v>204</v>
      </c>
      <c r="B205" t="str">
        <f>IF(ISBLANK(IFERROR(INDEX('2-3 引出列表'!$A$2:$CE$8700,$A205,MATCH(B$1,'2-3 引出列表'!$A$1:$CD$1,0)),"")),"",IFERROR(INDEX('2-3 引出列表'!$A$2:$CE$8700,$A205,MATCH(B$1,'2-3 引出列表'!$A$1:$CD$1,0)),""))</f>
        <v/>
      </c>
      <c r="C205" t="str">
        <f>IF(ISBLANK(IFERROR(INDEX('2-3 引出列表'!$A$2:$CE$8700,$A205,MATCH(C$1,'2-3 引出列表'!$A$1:$CD$1,0)),"")),"",IFERROR(INDEX('2-3 引出列表'!$A$2:$CE$8700,$A205,MATCH(C$1,'2-3 引出列表'!$A$1:$CD$1,0)),""))</f>
        <v/>
      </c>
      <c r="D205" t="str">
        <f>IF(ISBLANK(IFERROR(INDEX('2-3 引出列表'!$A$2:$CE$8700,$A205,MATCH(D$1,'2-3 引出列表'!$A$1:$CD$1,0)),"")),"",IFERROR(INDEX('2-3 引出列表'!$A$2:$CE$8700,$A205,MATCH(D$1,'2-3 引出列表'!$A$1:$CD$1,0)),""))</f>
        <v/>
      </c>
      <c r="E205" t="str">
        <f>IF(ISBLANK(IFERROR(INDEX('2-3 引出列表'!$A$2:$CE$8700,$A205,MATCH(E$1,'2-3 引出列表'!$A$1:$CD$1,0)),"")),"",IFERROR(INDEX('2-3 引出列表'!$A$2:$CE$8700,$A205,MATCH(E$1,'2-3 引出列表'!$A$1:$CD$1,0)),""))</f>
        <v/>
      </c>
      <c r="F205" t="str">
        <f t="shared" si="3"/>
        <v/>
      </c>
      <c r="G205" t="str">
        <f>IF(ISBLANK(IFERROR(INDEX('2-3 引出列表'!$A$2:$CE$8700,$A205,MATCH(G$1,'2-3 引出列表'!$A$1:$CD$1,0)),"")),"",IFERROR(INDEX('2-3 引出列表'!$A$2:$CE$8700,$A205,MATCH(G$1,'2-3 引出列表'!$A$1:$CD$1,0)),""))</f>
        <v/>
      </c>
      <c r="H205" t="str">
        <f>IF(ISBLANK(IFERROR(INDEX('2-3 引出列表'!$A$2:$CE$8700,$A205,MATCH(H$1,'2-3 引出列表'!$A$1:$CD$1,0)),"")),"",IFERROR(INDEX('2-3 引出列表'!$A$2:$CE$8700,$A205,MATCH(H$1,'2-3 引出列表'!$A$1:$CD$1,0)),""))</f>
        <v/>
      </c>
      <c r="I205" t="str">
        <f>IF(ISBLANK(IFERROR(INDEX('2-3 引出列表'!$A$2:$CE$8700,$A205,MATCH(I$1,'2-3 引出列表'!$A$1:$CD$1,0)),"")),"",IFERROR(INDEX('2-3 引出列表'!$A$2:$CE$8700,$A205,MATCH(I$1,'2-3 引出列表'!$A$1:$CD$1,0)),""))</f>
        <v/>
      </c>
    </row>
    <row r="206" customFormat="1" spans="1:9">
      <c r="A206">
        <v>205</v>
      </c>
      <c r="B206" t="str">
        <f>IF(ISBLANK(IFERROR(INDEX('2-3 引出列表'!$A$2:$CE$8700,$A206,MATCH(B$1,'2-3 引出列表'!$A$1:$CD$1,0)),"")),"",IFERROR(INDEX('2-3 引出列表'!$A$2:$CE$8700,$A206,MATCH(B$1,'2-3 引出列表'!$A$1:$CD$1,0)),""))</f>
        <v/>
      </c>
      <c r="C206" t="str">
        <f>IF(ISBLANK(IFERROR(INDEX('2-3 引出列表'!$A$2:$CE$8700,$A206,MATCH(C$1,'2-3 引出列表'!$A$1:$CD$1,0)),"")),"",IFERROR(INDEX('2-3 引出列表'!$A$2:$CE$8700,$A206,MATCH(C$1,'2-3 引出列表'!$A$1:$CD$1,0)),""))</f>
        <v/>
      </c>
      <c r="D206" t="str">
        <f>IF(ISBLANK(IFERROR(INDEX('2-3 引出列表'!$A$2:$CE$8700,$A206,MATCH(D$1,'2-3 引出列表'!$A$1:$CD$1,0)),"")),"",IFERROR(INDEX('2-3 引出列表'!$A$2:$CE$8700,$A206,MATCH(D$1,'2-3 引出列表'!$A$1:$CD$1,0)),""))</f>
        <v/>
      </c>
      <c r="E206" t="str">
        <f>IF(ISBLANK(IFERROR(INDEX('2-3 引出列表'!$A$2:$CE$8700,$A206,MATCH(E$1,'2-3 引出列表'!$A$1:$CD$1,0)),"")),"",IFERROR(INDEX('2-3 引出列表'!$A$2:$CE$8700,$A206,MATCH(E$1,'2-3 引出列表'!$A$1:$CD$1,0)),""))</f>
        <v/>
      </c>
      <c r="F206" t="str">
        <f t="shared" si="3"/>
        <v/>
      </c>
      <c r="G206" t="str">
        <f>IF(ISBLANK(IFERROR(INDEX('2-3 引出列表'!$A$2:$CE$8700,$A206,MATCH(G$1,'2-3 引出列表'!$A$1:$CD$1,0)),"")),"",IFERROR(INDEX('2-3 引出列表'!$A$2:$CE$8700,$A206,MATCH(G$1,'2-3 引出列表'!$A$1:$CD$1,0)),""))</f>
        <v/>
      </c>
      <c r="H206" t="str">
        <f>IF(ISBLANK(IFERROR(INDEX('2-3 引出列表'!$A$2:$CE$8700,$A206,MATCH(H$1,'2-3 引出列表'!$A$1:$CD$1,0)),"")),"",IFERROR(INDEX('2-3 引出列表'!$A$2:$CE$8700,$A206,MATCH(H$1,'2-3 引出列表'!$A$1:$CD$1,0)),""))</f>
        <v/>
      </c>
      <c r="I206" t="str">
        <f>IF(ISBLANK(IFERROR(INDEX('2-3 引出列表'!$A$2:$CE$8700,$A206,MATCH(I$1,'2-3 引出列表'!$A$1:$CD$1,0)),"")),"",IFERROR(INDEX('2-3 引出列表'!$A$2:$CE$8700,$A206,MATCH(I$1,'2-3 引出列表'!$A$1:$CD$1,0)),""))</f>
        <v/>
      </c>
    </row>
    <row r="207" customFormat="1" spans="1:9">
      <c r="A207">
        <v>206</v>
      </c>
      <c r="B207" t="str">
        <f>IF(ISBLANK(IFERROR(INDEX('2-3 引出列表'!$A$2:$CE$8700,$A207,MATCH(B$1,'2-3 引出列表'!$A$1:$CD$1,0)),"")),"",IFERROR(INDEX('2-3 引出列表'!$A$2:$CE$8700,$A207,MATCH(B$1,'2-3 引出列表'!$A$1:$CD$1,0)),""))</f>
        <v/>
      </c>
      <c r="C207" t="str">
        <f>IF(ISBLANK(IFERROR(INDEX('2-3 引出列表'!$A$2:$CE$8700,$A207,MATCH(C$1,'2-3 引出列表'!$A$1:$CD$1,0)),"")),"",IFERROR(INDEX('2-3 引出列表'!$A$2:$CE$8700,$A207,MATCH(C$1,'2-3 引出列表'!$A$1:$CD$1,0)),""))</f>
        <v/>
      </c>
      <c r="D207" t="str">
        <f>IF(ISBLANK(IFERROR(INDEX('2-3 引出列表'!$A$2:$CE$8700,$A207,MATCH(D$1,'2-3 引出列表'!$A$1:$CD$1,0)),"")),"",IFERROR(INDEX('2-3 引出列表'!$A$2:$CE$8700,$A207,MATCH(D$1,'2-3 引出列表'!$A$1:$CD$1,0)),""))</f>
        <v/>
      </c>
      <c r="E207" t="str">
        <f>IF(ISBLANK(IFERROR(INDEX('2-3 引出列表'!$A$2:$CE$8700,$A207,MATCH(E$1,'2-3 引出列表'!$A$1:$CD$1,0)),"")),"",IFERROR(INDEX('2-3 引出列表'!$A$2:$CE$8700,$A207,MATCH(E$1,'2-3 引出列表'!$A$1:$CD$1,0)),""))</f>
        <v/>
      </c>
      <c r="F207" t="str">
        <f t="shared" si="3"/>
        <v/>
      </c>
      <c r="G207" t="str">
        <f>IF(ISBLANK(IFERROR(INDEX('2-3 引出列表'!$A$2:$CE$8700,$A207,MATCH(G$1,'2-3 引出列表'!$A$1:$CD$1,0)),"")),"",IFERROR(INDEX('2-3 引出列表'!$A$2:$CE$8700,$A207,MATCH(G$1,'2-3 引出列表'!$A$1:$CD$1,0)),""))</f>
        <v/>
      </c>
      <c r="H207" t="str">
        <f>IF(ISBLANK(IFERROR(INDEX('2-3 引出列表'!$A$2:$CE$8700,$A207,MATCH(H$1,'2-3 引出列表'!$A$1:$CD$1,0)),"")),"",IFERROR(INDEX('2-3 引出列表'!$A$2:$CE$8700,$A207,MATCH(H$1,'2-3 引出列表'!$A$1:$CD$1,0)),""))</f>
        <v/>
      </c>
      <c r="I207" t="str">
        <f>IF(ISBLANK(IFERROR(INDEX('2-3 引出列表'!$A$2:$CE$8700,$A207,MATCH(I$1,'2-3 引出列表'!$A$1:$CD$1,0)),"")),"",IFERROR(INDEX('2-3 引出列表'!$A$2:$CE$8700,$A207,MATCH(I$1,'2-3 引出列表'!$A$1:$CD$1,0)),""))</f>
        <v/>
      </c>
    </row>
    <row r="208" customFormat="1" spans="1:9">
      <c r="A208">
        <v>207</v>
      </c>
      <c r="B208" t="str">
        <f>IF(ISBLANK(IFERROR(INDEX('2-3 引出列表'!$A$2:$CE$8700,$A208,MATCH(B$1,'2-3 引出列表'!$A$1:$CD$1,0)),"")),"",IFERROR(INDEX('2-3 引出列表'!$A$2:$CE$8700,$A208,MATCH(B$1,'2-3 引出列表'!$A$1:$CD$1,0)),""))</f>
        <v/>
      </c>
      <c r="C208" t="str">
        <f>IF(ISBLANK(IFERROR(INDEX('2-3 引出列表'!$A$2:$CE$8700,$A208,MATCH(C$1,'2-3 引出列表'!$A$1:$CD$1,0)),"")),"",IFERROR(INDEX('2-3 引出列表'!$A$2:$CE$8700,$A208,MATCH(C$1,'2-3 引出列表'!$A$1:$CD$1,0)),""))</f>
        <v/>
      </c>
      <c r="D208" t="str">
        <f>IF(ISBLANK(IFERROR(INDEX('2-3 引出列表'!$A$2:$CE$8700,$A208,MATCH(D$1,'2-3 引出列表'!$A$1:$CD$1,0)),"")),"",IFERROR(INDEX('2-3 引出列表'!$A$2:$CE$8700,$A208,MATCH(D$1,'2-3 引出列表'!$A$1:$CD$1,0)),""))</f>
        <v/>
      </c>
      <c r="E208" t="str">
        <f>IF(ISBLANK(IFERROR(INDEX('2-3 引出列表'!$A$2:$CE$8700,$A208,MATCH(E$1,'2-3 引出列表'!$A$1:$CD$1,0)),"")),"",IFERROR(INDEX('2-3 引出列表'!$A$2:$CE$8700,$A208,MATCH(E$1,'2-3 引出列表'!$A$1:$CD$1,0)),""))</f>
        <v/>
      </c>
      <c r="F208" t="str">
        <f t="shared" si="3"/>
        <v/>
      </c>
      <c r="G208" t="str">
        <f>IF(ISBLANK(IFERROR(INDEX('2-3 引出列表'!$A$2:$CE$8700,$A208,MATCH(G$1,'2-3 引出列表'!$A$1:$CD$1,0)),"")),"",IFERROR(INDEX('2-3 引出列表'!$A$2:$CE$8700,$A208,MATCH(G$1,'2-3 引出列表'!$A$1:$CD$1,0)),""))</f>
        <v/>
      </c>
      <c r="H208" t="str">
        <f>IF(ISBLANK(IFERROR(INDEX('2-3 引出列表'!$A$2:$CE$8700,$A208,MATCH(H$1,'2-3 引出列表'!$A$1:$CD$1,0)),"")),"",IFERROR(INDEX('2-3 引出列表'!$A$2:$CE$8700,$A208,MATCH(H$1,'2-3 引出列表'!$A$1:$CD$1,0)),""))</f>
        <v/>
      </c>
      <c r="I208" t="str">
        <f>IF(ISBLANK(IFERROR(INDEX('2-3 引出列表'!$A$2:$CE$8700,$A208,MATCH(I$1,'2-3 引出列表'!$A$1:$CD$1,0)),"")),"",IFERROR(INDEX('2-3 引出列表'!$A$2:$CE$8700,$A208,MATCH(I$1,'2-3 引出列表'!$A$1:$CD$1,0)),""))</f>
        <v/>
      </c>
    </row>
    <row r="209" customFormat="1" spans="1:9">
      <c r="A209">
        <v>208</v>
      </c>
      <c r="B209" t="str">
        <f>IF(ISBLANK(IFERROR(INDEX('2-3 引出列表'!$A$2:$CE$8700,$A209,MATCH(B$1,'2-3 引出列表'!$A$1:$CD$1,0)),"")),"",IFERROR(INDEX('2-3 引出列表'!$A$2:$CE$8700,$A209,MATCH(B$1,'2-3 引出列表'!$A$1:$CD$1,0)),""))</f>
        <v/>
      </c>
      <c r="C209" t="str">
        <f>IF(ISBLANK(IFERROR(INDEX('2-3 引出列表'!$A$2:$CE$8700,$A209,MATCH(C$1,'2-3 引出列表'!$A$1:$CD$1,0)),"")),"",IFERROR(INDEX('2-3 引出列表'!$A$2:$CE$8700,$A209,MATCH(C$1,'2-3 引出列表'!$A$1:$CD$1,0)),""))</f>
        <v/>
      </c>
      <c r="D209" t="str">
        <f>IF(ISBLANK(IFERROR(INDEX('2-3 引出列表'!$A$2:$CE$8700,$A209,MATCH(D$1,'2-3 引出列表'!$A$1:$CD$1,0)),"")),"",IFERROR(INDEX('2-3 引出列表'!$A$2:$CE$8700,$A209,MATCH(D$1,'2-3 引出列表'!$A$1:$CD$1,0)),""))</f>
        <v/>
      </c>
      <c r="E209" t="str">
        <f>IF(ISBLANK(IFERROR(INDEX('2-3 引出列表'!$A$2:$CE$8700,$A209,MATCH(E$1,'2-3 引出列表'!$A$1:$CD$1,0)),"")),"",IFERROR(INDEX('2-3 引出列表'!$A$2:$CE$8700,$A209,MATCH(E$1,'2-3 引出列表'!$A$1:$CD$1,0)),""))</f>
        <v/>
      </c>
      <c r="F209" t="str">
        <f t="shared" si="3"/>
        <v/>
      </c>
      <c r="G209" t="str">
        <f>IF(ISBLANK(IFERROR(INDEX('2-3 引出列表'!$A$2:$CE$8700,$A209,MATCH(G$1,'2-3 引出列表'!$A$1:$CD$1,0)),"")),"",IFERROR(INDEX('2-3 引出列表'!$A$2:$CE$8700,$A209,MATCH(G$1,'2-3 引出列表'!$A$1:$CD$1,0)),""))</f>
        <v/>
      </c>
      <c r="H209" t="str">
        <f>IF(ISBLANK(IFERROR(INDEX('2-3 引出列表'!$A$2:$CE$8700,$A209,MATCH(H$1,'2-3 引出列表'!$A$1:$CD$1,0)),"")),"",IFERROR(INDEX('2-3 引出列表'!$A$2:$CE$8700,$A209,MATCH(H$1,'2-3 引出列表'!$A$1:$CD$1,0)),""))</f>
        <v/>
      </c>
      <c r="I209" t="str">
        <f>IF(ISBLANK(IFERROR(INDEX('2-3 引出列表'!$A$2:$CE$8700,$A209,MATCH(I$1,'2-3 引出列表'!$A$1:$CD$1,0)),"")),"",IFERROR(INDEX('2-3 引出列表'!$A$2:$CE$8700,$A209,MATCH(I$1,'2-3 引出列表'!$A$1:$CD$1,0)),""))</f>
        <v/>
      </c>
    </row>
    <row r="210" customFormat="1" spans="1:9">
      <c r="A210">
        <v>209</v>
      </c>
      <c r="B210" t="str">
        <f>IF(ISBLANK(IFERROR(INDEX('2-3 引出列表'!$A$2:$CE$8700,$A210,MATCH(B$1,'2-3 引出列表'!$A$1:$CD$1,0)),"")),"",IFERROR(INDEX('2-3 引出列表'!$A$2:$CE$8700,$A210,MATCH(B$1,'2-3 引出列表'!$A$1:$CD$1,0)),""))</f>
        <v/>
      </c>
      <c r="C210" t="str">
        <f>IF(ISBLANK(IFERROR(INDEX('2-3 引出列表'!$A$2:$CE$8700,$A210,MATCH(C$1,'2-3 引出列表'!$A$1:$CD$1,0)),"")),"",IFERROR(INDEX('2-3 引出列表'!$A$2:$CE$8700,$A210,MATCH(C$1,'2-3 引出列表'!$A$1:$CD$1,0)),""))</f>
        <v/>
      </c>
      <c r="D210" t="str">
        <f>IF(ISBLANK(IFERROR(INDEX('2-3 引出列表'!$A$2:$CE$8700,$A210,MATCH(D$1,'2-3 引出列表'!$A$1:$CD$1,0)),"")),"",IFERROR(INDEX('2-3 引出列表'!$A$2:$CE$8700,$A210,MATCH(D$1,'2-3 引出列表'!$A$1:$CD$1,0)),""))</f>
        <v/>
      </c>
      <c r="E210" t="str">
        <f>IF(ISBLANK(IFERROR(INDEX('2-3 引出列表'!$A$2:$CE$8700,$A210,MATCH(E$1,'2-3 引出列表'!$A$1:$CD$1,0)),"")),"",IFERROR(INDEX('2-3 引出列表'!$A$2:$CE$8700,$A210,MATCH(E$1,'2-3 引出列表'!$A$1:$CD$1,0)),""))</f>
        <v/>
      </c>
      <c r="F210" t="str">
        <f t="shared" si="3"/>
        <v/>
      </c>
      <c r="G210" t="str">
        <f>IF(ISBLANK(IFERROR(INDEX('2-3 引出列表'!$A$2:$CE$8700,$A210,MATCH(G$1,'2-3 引出列表'!$A$1:$CD$1,0)),"")),"",IFERROR(INDEX('2-3 引出列表'!$A$2:$CE$8700,$A210,MATCH(G$1,'2-3 引出列表'!$A$1:$CD$1,0)),""))</f>
        <v/>
      </c>
      <c r="H210" t="str">
        <f>IF(ISBLANK(IFERROR(INDEX('2-3 引出列表'!$A$2:$CE$8700,$A210,MATCH(H$1,'2-3 引出列表'!$A$1:$CD$1,0)),"")),"",IFERROR(INDEX('2-3 引出列表'!$A$2:$CE$8700,$A210,MATCH(H$1,'2-3 引出列表'!$A$1:$CD$1,0)),""))</f>
        <v/>
      </c>
      <c r="I210" t="str">
        <f>IF(ISBLANK(IFERROR(INDEX('2-3 引出列表'!$A$2:$CE$8700,$A210,MATCH(I$1,'2-3 引出列表'!$A$1:$CD$1,0)),"")),"",IFERROR(INDEX('2-3 引出列表'!$A$2:$CE$8700,$A210,MATCH(I$1,'2-3 引出列表'!$A$1:$CD$1,0)),""))</f>
        <v/>
      </c>
    </row>
    <row r="211" customFormat="1" spans="1:9">
      <c r="A211">
        <v>210</v>
      </c>
      <c r="B211" t="str">
        <f>IF(ISBLANK(IFERROR(INDEX('2-3 引出列表'!$A$2:$CE$8700,$A211,MATCH(B$1,'2-3 引出列表'!$A$1:$CD$1,0)),"")),"",IFERROR(INDEX('2-3 引出列表'!$A$2:$CE$8700,$A211,MATCH(B$1,'2-3 引出列表'!$A$1:$CD$1,0)),""))</f>
        <v/>
      </c>
      <c r="C211" t="str">
        <f>IF(ISBLANK(IFERROR(INDEX('2-3 引出列表'!$A$2:$CE$8700,$A211,MATCH(C$1,'2-3 引出列表'!$A$1:$CD$1,0)),"")),"",IFERROR(INDEX('2-3 引出列表'!$A$2:$CE$8700,$A211,MATCH(C$1,'2-3 引出列表'!$A$1:$CD$1,0)),""))</f>
        <v/>
      </c>
      <c r="D211" t="str">
        <f>IF(ISBLANK(IFERROR(INDEX('2-3 引出列表'!$A$2:$CE$8700,$A211,MATCH(D$1,'2-3 引出列表'!$A$1:$CD$1,0)),"")),"",IFERROR(INDEX('2-3 引出列表'!$A$2:$CE$8700,$A211,MATCH(D$1,'2-3 引出列表'!$A$1:$CD$1,0)),""))</f>
        <v/>
      </c>
      <c r="E211" t="str">
        <f>IF(ISBLANK(IFERROR(INDEX('2-3 引出列表'!$A$2:$CE$8700,$A211,MATCH(E$1,'2-3 引出列表'!$A$1:$CD$1,0)),"")),"",IFERROR(INDEX('2-3 引出列表'!$A$2:$CE$8700,$A211,MATCH(E$1,'2-3 引出列表'!$A$1:$CD$1,0)),""))</f>
        <v/>
      </c>
      <c r="F211" t="str">
        <f t="shared" si="3"/>
        <v/>
      </c>
      <c r="G211" t="str">
        <f>IF(ISBLANK(IFERROR(INDEX('2-3 引出列表'!$A$2:$CE$8700,$A211,MATCH(G$1,'2-3 引出列表'!$A$1:$CD$1,0)),"")),"",IFERROR(INDEX('2-3 引出列表'!$A$2:$CE$8700,$A211,MATCH(G$1,'2-3 引出列表'!$A$1:$CD$1,0)),""))</f>
        <v/>
      </c>
      <c r="H211" t="str">
        <f>IF(ISBLANK(IFERROR(INDEX('2-3 引出列表'!$A$2:$CE$8700,$A211,MATCH(H$1,'2-3 引出列表'!$A$1:$CD$1,0)),"")),"",IFERROR(INDEX('2-3 引出列表'!$A$2:$CE$8700,$A211,MATCH(H$1,'2-3 引出列表'!$A$1:$CD$1,0)),""))</f>
        <v/>
      </c>
      <c r="I211" t="str">
        <f>IF(ISBLANK(IFERROR(INDEX('2-3 引出列表'!$A$2:$CE$8700,$A211,MATCH(I$1,'2-3 引出列表'!$A$1:$CD$1,0)),"")),"",IFERROR(INDEX('2-3 引出列表'!$A$2:$CE$8700,$A211,MATCH(I$1,'2-3 引出列表'!$A$1:$CD$1,0)),""))</f>
        <v/>
      </c>
    </row>
    <row r="212" customFormat="1" spans="1:9">
      <c r="A212">
        <v>211</v>
      </c>
      <c r="B212" t="str">
        <f>IF(ISBLANK(IFERROR(INDEX('2-3 引出列表'!$A$2:$CE$8700,$A212,MATCH(B$1,'2-3 引出列表'!$A$1:$CD$1,0)),"")),"",IFERROR(INDEX('2-3 引出列表'!$A$2:$CE$8700,$A212,MATCH(B$1,'2-3 引出列表'!$A$1:$CD$1,0)),""))</f>
        <v/>
      </c>
      <c r="C212" t="str">
        <f>IF(ISBLANK(IFERROR(INDEX('2-3 引出列表'!$A$2:$CE$8700,$A212,MATCH(C$1,'2-3 引出列表'!$A$1:$CD$1,0)),"")),"",IFERROR(INDEX('2-3 引出列表'!$A$2:$CE$8700,$A212,MATCH(C$1,'2-3 引出列表'!$A$1:$CD$1,0)),""))</f>
        <v/>
      </c>
      <c r="D212" t="str">
        <f>IF(ISBLANK(IFERROR(INDEX('2-3 引出列表'!$A$2:$CE$8700,$A212,MATCH(D$1,'2-3 引出列表'!$A$1:$CD$1,0)),"")),"",IFERROR(INDEX('2-3 引出列表'!$A$2:$CE$8700,$A212,MATCH(D$1,'2-3 引出列表'!$A$1:$CD$1,0)),""))</f>
        <v/>
      </c>
      <c r="E212" t="str">
        <f>IF(ISBLANK(IFERROR(INDEX('2-3 引出列表'!$A$2:$CE$8700,$A212,MATCH(E$1,'2-3 引出列表'!$A$1:$CD$1,0)),"")),"",IFERROR(INDEX('2-3 引出列表'!$A$2:$CE$8700,$A212,MATCH(E$1,'2-3 引出列表'!$A$1:$CD$1,0)),""))</f>
        <v/>
      </c>
      <c r="F212" t="str">
        <f t="shared" si="3"/>
        <v/>
      </c>
      <c r="G212" t="str">
        <f>IF(ISBLANK(IFERROR(INDEX('2-3 引出列表'!$A$2:$CE$8700,$A212,MATCH(G$1,'2-3 引出列表'!$A$1:$CD$1,0)),"")),"",IFERROR(INDEX('2-3 引出列表'!$A$2:$CE$8700,$A212,MATCH(G$1,'2-3 引出列表'!$A$1:$CD$1,0)),""))</f>
        <v/>
      </c>
      <c r="H212" t="str">
        <f>IF(ISBLANK(IFERROR(INDEX('2-3 引出列表'!$A$2:$CE$8700,$A212,MATCH(H$1,'2-3 引出列表'!$A$1:$CD$1,0)),"")),"",IFERROR(INDEX('2-3 引出列表'!$A$2:$CE$8700,$A212,MATCH(H$1,'2-3 引出列表'!$A$1:$CD$1,0)),""))</f>
        <v/>
      </c>
      <c r="I212" t="str">
        <f>IF(ISBLANK(IFERROR(INDEX('2-3 引出列表'!$A$2:$CE$8700,$A212,MATCH(I$1,'2-3 引出列表'!$A$1:$CD$1,0)),"")),"",IFERROR(INDEX('2-3 引出列表'!$A$2:$CE$8700,$A212,MATCH(I$1,'2-3 引出列表'!$A$1:$CD$1,0)),""))</f>
        <v/>
      </c>
    </row>
    <row r="213" customFormat="1" spans="1:9">
      <c r="A213">
        <v>212</v>
      </c>
      <c r="B213" t="str">
        <f>IF(ISBLANK(IFERROR(INDEX('2-3 引出列表'!$A$2:$CE$8700,$A213,MATCH(B$1,'2-3 引出列表'!$A$1:$CD$1,0)),"")),"",IFERROR(INDEX('2-3 引出列表'!$A$2:$CE$8700,$A213,MATCH(B$1,'2-3 引出列表'!$A$1:$CD$1,0)),""))</f>
        <v/>
      </c>
      <c r="C213" t="str">
        <f>IF(ISBLANK(IFERROR(INDEX('2-3 引出列表'!$A$2:$CE$8700,$A213,MATCH(C$1,'2-3 引出列表'!$A$1:$CD$1,0)),"")),"",IFERROR(INDEX('2-3 引出列表'!$A$2:$CE$8700,$A213,MATCH(C$1,'2-3 引出列表'!$A$1:$CD$1,0)),""))</f>
        <v/>
      </c>
      <c r="D213" t="str">
        <f>IF(ISBLANK(IFERROR(INDEX('2-3 引出列表'!$A$2:$CE$8700,$A213,MATCH(D$1,'2-3 引出列表'!$A$1:$CD$1,0)),"")),"",IFERROR(INDEX('2-3 引出列表'!$A$2:$CE$8700,$A213,MATCH(D$1,'2-3 引出列表'!$A$1:$CD$1,0)),""))</f>
        <v/>
      </c>
      <c r="E213" t="str">
        <f>IF(ISBLANK(IFERROR(INDEX('2-3 引出列表'!$A$2:$CE$8700,$A213,MATCH(E$1,'2-3 引出列表'!$A$1:$CD$1,0)),"")),"",IFERROR(INDEX('2-3 引出列表'!$A$2:$CE$8700,$A213,MATCH(E$1,'2-3 引出列表'!$A$1:$CD$1,0)),""))</f>
        <v/>
      </c>
      <c r="F213" t="str">
        <f t="shared" si="3"/>
        <v/>
      </c>
      <c r="G213" t="str">
        <f>IF(ISBLANK(IFERROR(INDEX('2-3 引出列表'!$A$2:$CE$8700,$A213,MATCH(G$1,'2-3 引出列表'!$A$1:$CD$1,0)),"")),"",IFERROR(INDEX('2-3 引出列表'!$A$2:$CE$8700,$A213,MATCH(G$1,'2-3 引出列表'!$A$1:$CD$1,0)),""))</f>
        <v/>
      </c>
      <c r="H213" t="str">
        <f>IF(ISBLANK(IFERROR(INDEX('2-3 引出列表'!$A$2:$CE$8700,$A213,MATCH(H$1,'2-3 引出列表'!$A$1:$CD$1,0)),"")),"",IFERROR(INDEX('2-3 引出列表'!$A$2:$CE$8700,$A213,MATCH(H$1,'2-3 引出列表'!$A$1:$CD$1,0)),""))</f>
        <v/>
      </c>
      <c r="I213" t="str">
        <f>IF(ISBLANK(IFERROR(INDEX('2-3 引出列表'!$A$2:$CE$8700,$A213,MATCH(I$1,'2-3 引出列表'!$A$1:$CD$1,0)),"")),"",IFERROR(INDEX('2-3 引出列表'!$A$2:$CE$8700,$A213,MATCH(I$1,'2-3 引出列表'!$A$1:$CD$1,0)),""))</f>
        <v/>
      </c>
    </row>
    <row r="214" customFormat="1" spans="1:9">
      <c r="A214">
        <v>213</v>
      </c>
      <c r="B214" t="str">
        <f>IF(ISBLANK(IFERROR(INDEX('2-3 引出列表'!$A$2:$CE$8700,$A214,MATCH(B$1,'2-3 引出列表'!$A$1:$CD$1,0)),"")),"",IFERROR(INDEX('2-3 引出列表'!$A$2:$CE$8700,$A214,MATCH(B$1,'2-3 引出列表'!$A$1:$CD$1,0)),""))</f>
        <v/>
      </c>
      <c r="C214" t="str">
        <f>IF(ISBLANK(IFERROR(INDEX('2-3 引出列表'!$A$2:$CE$8700,$A214,MATCH(C$1,'2-3 引出列表'!$A$1:$CD$1,0)),"")),"",IFERROR(INDEX('2-3 引出列表'!$A$2:$CE$8700,$A214,MATCH(C$1,'2-3 引出列表'!$A$1:$CD$1,0)),""))</f>
        <v/>
      </c>
      <c r="D214" t="str">
        <f>IF(ISBLANK(IFERROR(INDEX('2-3 引出列表'!$A$2:$CE$8700,$A214,MATCH(D$1,'2-3 引出列表'!$A$1:$CD$1,0)),"")),"",IFERROR(INDEX('2-3 引出列表'!$A$2:$CE$8700,$A214,MATCH(D$1,'2-3 引出列表'!$A$1:$CD$1,0)),""))</f>
        <v/>
      </c>
      <c r="E214" t="str">
        <f>IF(ISBLANK(IFERROR(INDEX('2-3 引出列表'!$A$2:$CE$8700,$A214,MATCH(E$1,'2-3 引出列表'!$A$1:$CD$1,0)),"")),"",IFERROR(INDEX('2-3 引出列表'!$A$2:$CE$8700,$A214,MATCH(E$1,'2-3 引出列表'!$A$1:$CD$1,0)),""))</f>
        <v/>
      </c>
      <c r="F214" t="str">
        <f t="shared" si="3"/>
        <v/>
      </c>
      <c r="G214" t="str">
        <f>IF(ISBLANK(IFERROR(INDEX('2-3 引出列表'!$A$2:$CE$8700,$A214,MATCH(G$1,'2-3 引出列表'!$A$1:$CD$1,0)),"")),"",IFERROR(INDEX('2-3 引出列表'!$A$2:$CE$8700,$A214,MATCH(G$1,'2-3 引出列表'!$A$1:$CD$1,0)),""))</f>
        <v/>
      </c>
      <c r="H214" t="str">
        <f>IF(ISBLANK(IFERROR(INDEX('2-3 引出列表'!$A$2:$CE$8700,$A214,MATCH(H$1,'2-3 引出列表'!$A$1:$CD$1,0)),"")),"",IFERROR(INDEX('2-3 引出列表'!$A$2:$CE$8700,$A214,MATCH(H$1,'2-3 引出列表'!$A$1:$CD$1,0)),""))</f>
        <v/>
      </c>
      <c r="I214" t="str">
        <f>IF(ISBLANK(IFERROR(INDEX('2-3 引出列表'!$A$2:$CE$8700,$A214,MATCH(I$1,'2-3 引出列表'!$A$1:$CD$1,0)),"")),"",IFERROR(INDEX('2-3 引出列表'!$A$2:$CE$8700,$A214,MATCH(I$1,'2-3 引出列表'!$A$1:$CD$1,0)),""))</f>
        <v/>
      </c>
    </row>
    <row r="215" customFormat="1" spans="1:9">
      <c r="A215">
        <v>214</v>
      </c>
      <c r="B215" t="str">
        <f>IF(ISBLANK(IFERROR(INDEX('2-3 引出列表'!$A$2:$CE$8700,$A215,MATCH(B$1,'2-3 引出列表'!$A$1:$CD$1,0)),"")),"",IFERROR(INDEX('2-3 引出列表'!$A$2:$CE$8700,$A215,MATCH(B$1,'2-3 引出列表'!$A$1:$CD$1,0)),""))</f>
        <v/>
      </c>
      <c r="C215" t="str">
        <f>IF(ISBLANK(IFERROR(INDEX('2-3 引出列表'!$A$2:$CE$8700,$A215,MATCH(C$1,'2-3 引出列表'!$A$1:$CD$1,0)),"")),"",IFERROR(INDEX('2-3 引出列表'!$A$2:$CE$8700,$A215,MATCH(C$1,'2-3 引出列表'!$A$1:$CD$1,0)),""))</f>
        <v/>
      </c>
      <c r="D215" t="str">
        <f>IF(ISBLANK(IFERROR(INDEX('2-3 引出列表'!$A$2:$CE$8700,$A215,MATCH(D$1,'2-3 引出列表'!$A$1:$CD$1,0)),"")),"",IFERROR(INDEX('2-3 引出列表'!$A$2:$CE$8700,$A215,MATCH(D$1,'2-3 引出列表'!$A$1:$CD$1,0)),""))</f>
        <v/>
      </c>
      <c r="E215" t="str">
        <f>IF(ISBLANK(IFERROR(INDEX('2-3 引出列表'!$A$2:$CE$8700,$A215,MATCH(E$1,'2-3 引出列表'!$A$1:$CD$1,0)),"")),"",IFERROR(INDEX('2-3 引出列表'!$A$2:$CE$8700,$A215,MATCH(E$1,'2-3 引出列表'!$A$1:$CD$1,0)),""))</f>
        <v/>
      </c>
      <c r="F215" t="str">
        <f t="shared" si="3"/>
        <v/>
      </c>
      <c r="G215" t="str">
        <f>IF(ISBLANK(IFERROR(INDEX('2-3 引出列表'!$A$2:$CE$8700,$A215,MATCH(G$1,'2-3 引出列表'!$A$1:$CD$1,0)),"")),"",IFERROR(INDEX('2-3 引出列表'!$A$2:$CE$8700,$A215,MATCH(G$1,'2-3 引出列表'!$A$1:$CD$1,0)),""))</f>
        <v/>
      </c>
      <c r="H215" t="str">
        <f>IF(ISBLANK(IFERROR(INDEX('2-3 引出列表'!$A$2:$CE$8700,$A215,MATCH(H$1,'2-3 引出列表'!$A$1:$CD$1,0)),"")),"",IFERROR(INDEX('2-3 引出列表'!$A$2:$CE$8700,$A215,MATCH(H$1,'2-3 引出列表'!$A$1:$CD$1,0)),""))</f>
        <v/>
      </c>
      <c r="I215" t="str">
        <f>IF(ISBLANK(IFERROR(INDEX('2-3 引出列表'!$A$2:$CE$8700,$A215,MATCH(I$1,'2-3 引出列表'!$A$1:$CD$1,0)),"")),"",IFERROR(INDEX('2-3 引出列表'!$A$2:$CE$8700,$A215,MATCH(I$1,'2-3 引出列表'!$A$1:$CD$1,0)),""))</f>
        <v/>
      </c>
    </row>
    <row r="216" customFormat="1" spans="1:9">
      <c r="A216">
        <v>215</v>
      </c>
      <c r="B216" t="str">
        <f>IF(ISBLANK(IFERROR(INDEX('2-3 引出列表'!$A$2:$CE$8700,$A216,MATCH(B$1,'2-3 引出列表'!$A$1:$CD$1,0)),"")),"",IFERROR(INDEX('2-3 引出列表'!$A$2:$CE$8700,$A216,MATCH(B$1,'2-3 引出列表'!$A$1:$CD$1,0)),""))</f>
        <v/>
      </c>
      <c r="C216" t="str">
        <f>IF(ISBLANK(IFERROR(INDEX('2-3 引出列表'!$A$2:$CE$8700,$A216,MATCH(C$1,'2-3 引出列表'!$A$1:$CD$1,0)),"")),"",IFERROR(INDEX('2-3 引出列表'!$A$2:$CE$8700,$A216,MATCH(C$1,'2-3 引出列表'!$A$1:$CD$1,0)),""))</f>
        <v/>
      </c>
      <c r="D216" t="str">
        <f>IF(ISBLANK(IFERROR(INDEX('2-3 引出列表'!$A$2:$CE$8700,$A216,MATCH(D$1,'2-3 引出列表'!$A$1:$CD$1,0)),"")),"",IFERROR(INDEX('2-3 引出列表'!$A$2:$CE$8700,$A216,MATCH(D$1,'2-3 引出列表'!$A$1:$CD$1,0)),""))</f>
        <v/>
      </c>
      <c r="E216" t="str">
        <f>IF(ISBLANK(IFERROR(INDEX('2-3 引出列表'!$A$2:$CE$8700,$A216,MATCH(E$1,'2-3 引出列表'!$A$1:$CD$1,0)),"")),"",IFERROR(INDEX('2-3 引出列表'!$A$2:$CE$8700,$A216,MATCH(E$1,'2-3 引出列表'!$A$1:$CD$1,0)),""))</f>
        <v/>
      </c>
      <c r="F216" t="str">
        <f t="shared" si="3"/>
        <v/>
      </c>
      <c r="G216" t="str">
        <f>IF(ISBLANK(IFERROR(INDEX('2-3 引出列表'!$A$2:$CE$8700,$A216,MATCH(G$1,'2-3 引出列表'!$A$1:$CD$1,0)),"")),"",IFERROR(INDEX('2-3 引出列表'!$A$2:$CE$8700,$A216,MATCH(G$1,'2-3 引出列表'!$A$1:$CD$1,0)),""))</f>
        <v/>
      </c>
      <c r="H216" t="str">
        <f>IF(ISBLANK(IFERROR(INDEX('2-3 引出列表'!$A$2:$CE$8700,$A216,MATCH(H$1,'2-3 引出列表'!$A$1:$CD$1,0)),"")),"",IFERROR(INDEX('2-3 引出列表'!$A$2:$CE$8700,$A216,MATCH(H$1,'2-3 引出列表'!$A$1:$CD$1,0)),""))</f>
        <v/>
      </c>
      <c r="I216" t="str">
        <f>IF(ISBLANK(IFERROR(INDEX('2-3 引出列表'!$A$2:$CE$8700,$A216,MATCH(I$1,'2-3 引出列表'!$A$1:$CD$1,0)),"")),"",IFERROR(INDEX('2-3 引出列表'!$A$2:$CE$8700,$A216,MATCH(I$1,'2-3 引出列表'!$A$1:$CD$1,0)),""))</f>
        <v/>
      </c>
    </row>
    <row r="217" customFormat="1" spans="1:9">
      <c r="A217">
        <v>216</v>
      </c>
      <c r="B217" t="str">
        <f>IF(ISBLANK(IFERROR(INDEX('2-3 引出列表'!$A$2:$CE$8700,$A217,MATCH(B$1,'2-3 引出列表'!$A$1:$CD$1,0)),"")),"",IFERROR(INDEX('2-3 引出列表'!$A$2:$CE$8700,$A217,MATCH(B$1,'2-3 引出列表'!$A$1:$CD$1,0)),""))</f>
        <v/>
      </c>
      <c r="C217" t="str">
        <f>IF(ISBLANK(IFERROR(INDEX('2-3 引出列表'!$A$2:$CE$8700,$A217,MATCH(C$1,'2-3 引出列表'!$A$1:$CD$1,0)),"")),"",IFERROR(INDEX('2-3 引出列表'!$A$2:$CE$8700,$A217,MATCH(C$1,'2-3 引出列表'!$A$1:$CD$1,0)),""))</f>
        <v/>
      </c>
      <c r="D217" t="str">
        <f>IF(ISBLANK(IFERROR(INDEX('2-3 引出列表'!$A$2:$CE$8700,$A217,MATCH(D$1,'2-3 引出列表'!$A$1:$CD$1,0)),"")),"",IFERROR(INDEX('2-3 引出列表'!$A$2:$CE$8700,$A217,MATCH(D$1,'2-3 引出列表'!$A$1:$CD$1,0)),""))</f>
        <v/>
      </c>
      <c r="E217" t="str">
        <f>IF(ISBLANK(IFERROR(INDEX('2-3 引出列表'!$A$2:$CE$8700,$A217,MATCH(E$1,'2-3 引出列表'!$A$1:$CD$1,0)),"")),"",IFERROR(INDEX('2-3 引出列表'!$A$2:$CE$8700,$A217,MATCH(E$1,'2-3 引出列表'!$A$1:$CD$1,0)),""))</f>
        <v/>
      </c>
      <c r="F217" t="str">
        <f t="shared" si="3"/>
        <v/>
      </c>
      <c r="G217" t="str">
        <f>IF(ISBLANK(IFERROR(INDEX('2-3 引出列表'!$A$2:$CE$8700,$A217,MATCH(G$1,'2-3 引出列表'!$A$1:$CD$1,0)),"")),"",IFERROR(INDEX('2-3 引出列表'!$A$2:$CE$8700,$A217,MATCH(G$1,'2-3 引出列表'!$A$1:$CD$1,0)),""))</f>
        <v/>
      </c>
      <c r="H217" t="str">
        <f>IF(ISBLANK(IFERROR(INDEX('2-3 引出列表'!$A$2:$CE$8700,$A217,MATCH(H$1,'2-3 引出列表'!$A$1:$CD$1,0)),"")),"",IFERROR(INDEX('2-3 引出列表'!$A$2:$CE$8700,$A217,MATCH(H$1,'2-3 引出列表'!$A$1:$CD$1,0)),""))</f>
        <v/>
      </c>
      <c r="I217" t="str">
        <f>IF(ISBLANK(IFERROR(INDEX('2-3 引出列表'!$A$2:$CE$8700,$A217,MATCH(I$1,'2-3 引出列表'!$A$1:$CD$1,0)),"")),"",IFERROR(INDEX('2-3 引出列表'!$A$2:$CE$8700,$A217,MATCH(I$1,'2-3 引出列表'!$A$1:$CD$1,0)),""))</f>
        <v/>
      </c>
    </row>
    <row r="218" customFormat="1" spans="1:9">
      <c r="A218">
        <v>217</v>
      </c>
      <c r="B218" t="str">
        <f>IF(ISBLANK(IFERROR(INDEX('2-3 引出列表'!$A$2:$CE$8700,$A218,MATCH(B$1,'2-3 引出列表'!$A$1:$CD$1,0)),"")),"",IFERROR(INDEX('2-3 引出列表'!$A$2:$CE$8700,$A218,MATCH(B$1,'2-3 引出列表'!$A$1:$CD$1,0)),""))</f>
        <v/>
      </c>
      <c r="C218" t="str">
        <f>IF(ISBLANK(IFERROR(INDEX('2-3 引出列表'!$A$2:$CE$8700,$A218,MATCH(C$1,'2-3 引出列表'!$A$1:$CD$1,0)),"")),"",IFERROR(INDEX('2-3 引出列表'!$A$2:$CE$8700,$A218,MATCH(C$1,'2-3 引出列表'!$A$1:$CD$1,0)),""))</f>
        <v/>
      </c>
      <c r="D218" t="str">
        <f>IF(ISBLANK(IFERROR(INDEX('2-3 引出列表'!$A$2:$CE$8700,$A218,MATCH(D$1,'2-3 引出列表'!$A$1:$CD$1,0)),"")),"",IFERROR(INDEX('2-3 引出列表'!$A$2:$CE$8700,$A218,MATCH(D$1,'2-3 引出列表'!$A$1:$CD$1,0)),""))</f>
        <v/>
      </c>
      <c r="E218" t="str">
        <f>IF(ISBLANK(IFERROR(INDEX('2-3 引出列表'!$A$2:$CE$8700,$A218,MATCH(E$1,'2-3 引出列表'!$A$1:$CD$1,0)),"")),"",IFERROR(INDEX('2-3 引出列表'!$A$2:$CE$8700,$A218,MATCH(E$1,'2-3 引出列表'!$A$1:$CD$1,0)),""))</f>
        <v/>
      </c>
      <c r="F218" t="str">
        <f t="shared" si="3"/>
        <v/>
      </c>
      <c r="G218" t="str">
        <f>IF(ISBLANK(IFERROR(INDEX('2-3 引出列表'!$A$2:$CE$8700,$A218,MATCH(G$1,'2-3 引出列表'!$A$1:$CD$1,0)),"")),"",IFERROR(INDEX('2-3 引出列表'!$A$2:$CE$8700,$A218,MATCH(G$1,'2-3 引出列表'!$A$1:$CD$1,0)),""))</f>
        <v/>
      </c>
      <c r="H218" t="str">
        <f>IF(ISBLANK(IFERROR(INDEX('2-3 引出列表'!$A$2:$CE$8700,$A218,MATCH(H$1,'2-3 引出列表'!$A$1:$CD$1,0)),"")),"",IFERROR(INDEX('2-3 引出列表'!$A$2:$CE$8700,$A218,MATCH(H$1,'2-3 引出列表'!$A$1:$CD$1,0)),""))</f>
        <v/>
      </c>
      <c r="I218" t="str">
        <f>IF(ISBLANK(IFERROR(INDEX('2-3 引出列表'!$A$2:$CE$8700,$A218,MATCH(I$1,'2-3 引出列表'!$A$1:$CD$1,0)),"")),"",IFERROR(INDEX('2-3 引出列表'!$A$2:$CE$8700,$A218,MATCH(I$1,'2-3 引出列表'!$A$1:$CD$1,0)),""))</f>
        <v/>
      </c>
    </row>
    <row r="219" customFormat="1" spans="1:9">
      <c r="A219">
        <v>218</v>
      </c>
      <c r="B219" t="str">
        <f>IF(ISBLANK(IFERROR(INDEX('2-3 引出列表'!$A$2:$CE$8700,$A219,MATCH(B$1,'2-3 引出列表'!$A$1:$CD$1,0)),"")),"",IFERROR(INDEX('2-3 引出列表'!$A$2:$CE$8700,$A219,MATCH(B$1,'2-3 引出列表'!$A$1:$CD$1,0)),""))</f>
        <v/>
      </c>
      <c r="C219" t="str">
        <f>IF(ISBLANK(IFERROR(INDEX('2-3 引出列表'!$A$2:$CE$8700,$A219,MATCH(C$1,'2-3 引出列表'!$A$1:$CD$1,0)),"")),"",IFERROR(INDEX('2-3 引出列表'!$A$2:$CE$8700,$A219,MATCH(C$1,'2-3 引出列表'!$A$1:$CD$1,0)),""))</f>
        <v/>
      </c>
      <c r="D219" t="str">
        <f>IF(ISBLANK(IFERROR(INDEX('2-3 引出列表'!$A$2:$CE$8700,$A219,MATCH(D$1,'2-3 引出列表'!$A$1:$CD$1,0)),"")),"",IFERROR(INDEX('2-3 引出列表'!$A$2:$CE$8700,$A219,MATCH(D$1,'2-3 引出列表'!$A$1:$CD$1,0)),""))</f>
        <v/>
      </c>
      <c r="E219" t="str">
        <f>IF(ISBLANK(IFERROR(INDEX('2-3 引出列表'!$A$2:$CE$8700,$A219,MATCH(E$1,'2-3 引出列表'!$A$1:$CD$1,0)),"")),"",IFERROR(INDEX('2-3 引出列表'!$A$2:$CE$8700,$A219,MATCH(E$1,'2-3 引出列表'!$A$1:$CD$1,0)),""))</f>
        <v/>
      </c>
      <c r="F219" t="str">
        <f t="shared" si="3"/>
        <v/>
      </c>
      <c r="G219" t="str">
        <f>IF(ISBLANK(IFERROR(INDEX('2-3 引出列表'!$A$2:$CE$8700,$A219,MATCH(G$1,'2-3 引出列表'!$A$1:$CD$1,0)),"")),"",IFERROR(INDEX('2-3 引出列表'!$A$2:$CE$8700,$A219,MATCH(G$1,'2-3 引出列表'!$A$1:$CD$1,0)),""))</f>
        <v/>
      </c>
      <c r="H219" t="str">
        <f>IF(ISBLANK(IFERROR(INDEX('2-3 引出列表'!$A$2:$CE$8700,$A219,MATCH(H$1,'2-3 引出列表'!$A$1:$CD$1,0)),"")),"",IFERROR(INDEX('2-3 引出列表'!$A$2:$CE$8700,$A219,MATCH(H$1,'2-3 引出列表'!$A$1:$CD$1,0)),""))</f>
        <v/>
      </c>
      <c r="I219" t="str">
        <f>IF(ISBLANK(IFERROR(INDEX('2-3 引出列表'!$A$2:$CE$8700,$A219,MATCH(I$1,'2-3 引出列表'!$A$1:$CD$1,0)),"")),"",IFERROR(INDEX('2-3 引出列表'!$A$2:$CE$8700,$A219,MATCH(I$1,'2-3 引出列表'!$A$1:$CD$1,0)),""))</f>
        <v/>
      </c>
    </row>
    <row r="220" customFormat="1" spans="1:9">
      <c r="A220">
        <v>219</v>
      </c>
      <c r="B220" t="str">
        <f>IF(ISBLANK(IFERROR(INDEX('2-3 引出列表'!$A$2:$CE$8700,$A220,MATCH(B$1,'2-3 引出列表'!$A$1:$CD$1,0)),"")),"",IFERROR(INDEX('2-3 引出列表'!$A$2:$CE$8700,$A220,MATCH(B$1,'2-3 引出列表'!$A$1:$CD$1,0)),""))</f>
        <v/>
      </c>
      <c r="C220" t="str">
        <f>IF(ISBLANK(IFERROR(INDEX('2-3 引出列表'!$A$2:$CE$8700,$A220,MATCH(C$1,'2-3 引出列表'!$A$1:$CD$1,0)),"")),"",IFERROR(INDEX('2-3 引出列表'!$A$2:$CE$8700,$A220,MATCH(C$1,'2-3 引出列表'!$A$1:$CD$1,0)),""))</f>
        <v/>
      </c>
      <c r="D220" t="str">
        <f>IF(ISBLANK(IFERROR(INDEX('2-3 引出列表'!$A$2:$CE$8700,$A220,MATCH(D$1,'2-3 引出列表'!$A$1:$CD$1,0)),"")),"",IFERROR(INDEX('2-3 引出列表'!$A$2:$CE$8700,$A220,MATCH(D$1,'2-3 引出列表'!$A$1:$CD$1,0)),""))</f>
        <v/>
      </c>
      <c r="E220" t="str">
        <f>IF(ISBLANK(IFERROR(INDEX('2-3 引出列表'!$A$2:$CE$8700,$A220,MATCH(E$1,'2-3 引出列表'!$A$1:$CD$1,0)),"")),"",IFERROR(INDEX('2-3 引出列表'!$A$2:$CE$8700,$A220,MATCH(E$1,'2-3 引出列表'!$A$1:$CD$1,0)),""))</f>
        <v/>
      </c>
      <c r="F220" t="str">
        <f t="shared" si="3"/>
        <v/>
      </c>
      <c r="G220" t="str">
        <f>IF(ISBLANK(IFERROR(INDEX('2-3 引出列表'!$A$2:$CE$8700,$A220,MATCH(G$1,'2-3 引出列表'!$A$1:$CD$1,0)),"")),"",IFERROR(INDEX('2-3 引出列表'!$A$2:$CE$8700,$A220,MATCH(G$1,'2-3 引出列表'!$A$1:$CD$1,0)),""))</f>
        <v/>
      </c>
      <c r="H220" t="str">
        <f>IF(ISBLANK(IFERROR(INDEX('2-3 引出列表'!$A$2:$CE$8700,$A220,MATCH(H$1,'2-3 引出列表'!$A$1:$CD$1,0)),"")),"",IFERROR(INDEX('2-3 引出列表'!$A$2:$CE$8700,$A220,MATCH(H$1,'2-3 引出列表'!$A$1:$CD$1,0)),""))</f>
        <v/>
      </c>
      <c r="I220" t="str">
        <f>IF(ISBLANK(IFERROR(INDEX('2-3 引出列表'!$A$2:$CE$8700,$A220,MATCH(I$1,'2-3 引出列表'!$A$1:$CD$1,0)),"")),"",IFERROR(INDEX('2-3 引出列表'!$A$2:$CE$8700,$A220,MATCH(I$1,'2-3 引出列表'!$A$1:$CD$1,0)),""))</f>
        <v/>
      </c>
    </row>
    <row r="221" customFormat="1" spans="1:9">
      <c r="A221">
        <v>220</v>
      </c>
      <c r="B221" t="str">
        <f>IF(ISBLANK(IFERROR(INDEX('2-3 引出列表'!$A$2:$CE$8700,$A221,MATCH(B$1,'2-3 引出列表'!$A$1:$CD$1,0)),"")),"",IFERROR(INDEX('2-3 引出列表'!$A$2:$CE$8700,$A221,MATCH(B$1,'2-3 引出列表'!$A$1:$CD$1,0)),""))</f>
        <v/>
      </c>
      <c r="C221" t="str">
        <f>IF(ISBLANK(IFERROR(INDEX('2-3 引出列表'!$A$2:$CE$8700,$A221,MATCH(C$1,'2-3 引出列表'!$A$1:$CD$1,0)),"")),"",IFERROR(INDEX('2-3 引出列表'!$A$2:$CE$8700,$A221,MATCH(C$1,'2-3 引出列表'!$A$1:$CD$1,0)),""))</f>
        <v/>
      </c>
      <c r="D221" t="str">
        <f>IF(ISBLANK(IFERROR(INDEX('2-3 引出列表'!$A$2:$CE$8700,$A221,MATCH(D$1,'2-3 引出列表'!$A$1:$CD$1,0)),"")),"",IFERROR(INDEX('2-3 引出列表'!$A$2:$CE$8700,$A221,MATCH(D$1,'2-3 引出列表'!$A$1:$CD$1,0)),""))</f>
        <v/>
      </c>
      <c r="E221" t="str">
        <f>IF(ISBLANK(IFERROR(INDEX('2-3 引出列表'!$A$2:$CE$8700,$A221,MATCH(E$1,'2-3 引出列表'!$A$1:$CD$1,0)),"")),"",IFERROR(INDEX('2-3 引出列表'!$A$2:$CE$8700,$A221,MATCH(E$1,'2-3 引出列表'!$A$1:$CD$1,0)),""))</f>
        <v/>
      </c>
      <c r="F221" t="str">
        <f t="shared" si="3"/>
        <v/>
      </c>
      <c r="G221" t="str">
        <f>IF(ISBLANK(IFERROR(INDEX('2-3 引出列表'!$A$2:$CE$8700,$A221,MATCH(G$1,'2-3 引出列表'!$A$1:$CD$1,0)),"")),"",IFERROR(INDEX('2-3 引出列表'!$A$2:$CE$8700,$A221,MATCH(G$1,'2-3 引出列表'!$A$1:$CD$1,0)),""))</f>
        <v/>
      </c>
      <c r="H221" t="str">
        <f>IF(ISBLANK(IFERROR(INDEX('2-3 引出列表'!$A$2:$CE$8700,$A221,MATCH(H$1,'2-3 引出列表'!$A$1:$CD$1,0)),"")),"",IFERROR(INDEX('2-3 引出列表'!$A$2:$CE$8700,$A221,MATCH(H$1,'2-3 引出列表'!$A$1:$CD$1,0)),""))</f>
        <v/>
      </c>
      <c r="I221" t="str">
        <f>IF(ISBLANK(IFERROR(INDEX('2-3 引出列表'!$A$2:$CE$8700,$A221,MATCH(I$1,'2-3 引出列表'!$A$1:$CD$1,0)),"")),"",IFERROR(INDEX('2-3 引出列表'!$A$2:$CE$8700,$A221,MATCH(I$1,'2-3 引出列表'!$A$1:$CD$1,0)),""))</f>
        <v/>
      </c>
    </row>
    <row r="222" customFormat="1" spans="1:9">
      <c r="A222">
        <v>221</v>
      </c>
      <c r="B222" t="str">
        <f>IF(ISBLANK(IFERROR(INDEX('2-3 引出列表'!$A$2:$CE$8700,$A222,MATCH(B$1,'2-3 引出列表'!$A$1:$CD$1,0)),"")),"",IFERROR(INDEX('2-3 引出列表'!$A$2:$CE$8700,$A222,MATCH(B$1,'2-3 引出列表'!$A$1:$CD$1,0)),""))</f>
        <v/>
      </c>
      <c r="C222" t="str">
        <f>IF(ISBLANK(IFERROR(INDEX('2-3 引出列表'!$A$2:$CE$8700,$A222,MATCH(C$1,'2-3 引出列表'!$A$1:$CD$1,0)),"")),"",IFERROR(INDEX('2-3 引出列表'!$A$2:$CE$8700,$A222,MATCH(C$1,'2-3 引出列表'!$A$1:$CD$1,0)),""))</f>
        <v/>
      </c>
      <c r="D222" t="str">
        <f>IF(ISBLANK(IFERROR(INDEX('2-3 引出列表'!$A$2:$CE$8700,$A222,MATCH(D$1,'2-3 引出列表'!$A$1:$CD$1,0)),"")),"",IFERROR(INDEX('2-3 引出列表'!$A$2:$CE$8700,$A222,MATCH(D$1,'2-3 引出列表'!$A$1:$CD$1,0)),""))</f>
        <v/>
      </c>
      <c r="E222" t="str">
        <f>IF(ISBLANK(IFERROR(INDEX('2-3 引出列表'!$A$2:$CE$8700,$A222,MATCH(E$1,'2-3 引出列表'!$A$1:$CD$1,0)),"")),"",IFERROR(INDEX('2-3 引出列表'!$A$2:$CE$8700,$A222,MATCH(E$1,'2-3 引出列表'!$A$1:$CD$1,0)),""))</f>
        <v/>
      </c>
      <c r="F222" t="str">
        <f t="shared" si="3"/>
        <v/>
      </c>
      <c r="G222" t="str">
        <f>IF(ISBLANK(IFERROR(INDEX('2-3 引出列表'!$A$2:$CE$8700,$A222,MATCH(G$1,'2-3 引出列表'!$A$1:$CD$1,0)),"")),"",IFERROR(INDEX('2-3 引出列表'!$A$2:$CE$8700,$A222,MATCH(G$1,'2-3 引出列表'!$A$1:$CD$1,0)),""))</f>
        <v/>
      </c>
      <c r="H222" t="str">
        <f>IF(ISBLANK(IFERROR(INDEX('2-3 引出列表'!$A$2:$CE$8700,$A222,MATCH(H$1,'2-3 引出列表'!$A$1:$CD$1,0)),"")),"",IFERROR(INDEX('2-3 引出列表'!$A$2:$CE$8700,$A222,MATCH(H$1,'2-3 引出列表'!$A$1:$CD$1,0)),""))</f>
        <v/>
      </c>
      <c r="I222" t="str">
        <f>IF(ISBLANK(IFERROR(INDEX('2-3 引出列表'!$A$2:$CE$8700,$A222,MATCH(I$1,'2-3 引出列表'!$A$1:$CD$1,0)),"")),"",IFERROR(INDEX('2-3 引出列表'!$A$2:$CE$8700,$A222,MATCH(I$1,'2-3 引出列表'!$A$1:$CD$1,0)),""))</f>
        <v/>
      </c>
    </row>
    <row r="223" customFormat="1" spans="1:9">
      <c r="A223">
        <v>222</v>
      </c>
      <c r="B223" t="str">
        <f>IF(ISBLANK(IFERROR(INDEX('2-3 引出列表'!$A$2:$CE$8700,$A223,MATCH(B$1,'2-3 引出列表'!$A$1:$CD$1,0)),"")),"",IFERROR(INDEX('2-3 引出列表'!$A$2:$CE$8700,$A223,MATCH(B$1,'2-3 引出列表'!$A$1:$CD$1,0)),""))</f>
        <v/>
      </c>
      <c r="C223" t="str">
        <f>IF(ISBLANK(IFERROR(INDEX('2-3 引出列表'!$A$2:$CE$8700,$A223,MATCH(C$1,'2-3 引出列表'!$A$1:$CD$1,0)),"")),"",IFERROR(INDEX('2-3 引出列表'!$A$2:$CE$8700,$A223,MATCH(C$1,'2-3 引出列表'!$A$1:$CD$1,0)),""))</f>
        <v/>
      </c>
      <c r="D223" t="str">
        <f>IF(ISBLANK(IFERROR(INDEX('2-3 引出列表'!$A$2:$CE$8700,$A223,MATCH(D$1,'2-3 引出列表'!$A$1:$CD$1,0)),"")),"",IFERROR(INDEX('2-3 引出列表'!$A$2:$CE$8700,$A223,MATCH(D$1,'2-3 引出列表'!$A$1:$CD$1,0)),""))</f>
        <v/>
      </c>
      <c r="E223" t="str">
        <f>IF(ISBLANK(IFERROR(INDEX('2-3 引出列表'!$A$2:$CE$8700,$A223,MATCH(E$1,'2-3 引出列表'!$A$1:$CD$1,0)),"")),"",IFERROR(INDEX('2-3 引出列表'!$A$2:$CE$8700,$A223,MATCH(E$1,'2-3 引出列表'!$A$1:$CD$1,0)),""))</f>
        <v/>
      </c>
      <c r="F223" t="str">
        <f t="shared" si="3"/>
        <v/>
      </c>
      <c r="G223" t="str">
        <f>IF(ISBLANK(IFERROR(INDEX('2-3 引出列表'!$A$2:$CE$8700,$A223,MATCH(G$1,'2-3 引出列表'!$A$1:$CD$1,0)),"")),"",IFERROR(INDEX('2-3 引出列表'!$A$2:$CE$8700,$A223,MATCH(G$1,'2-3 引出列表'!$A$1:$CD$1,0)),""))</f>
        <v/>
      </c>
      <c r="H223" t="str">
        <f>IF(ISBLANK(IFERROR(INDEX('2-3 引出列表'!$A$2:$CE$8700,$A223,MATCH(H$1,'2-3 引出列表'!$A$1:$CD$1,0)),"")),"",IFERROR(INDEX('2-3 引出列表'!$A$2:$CE$8700,$A223,MATCH(H$1,'2-3 引出列表'!$A$1:$CD$1,0)),""))</f>
        <v/>
      </c>
      <c r="I223" t="str">
        <f>IF(ISBLANK(IFERROR(INDEX('2-3 引出列表'!$A$2:$CE$8700,$A223,MATCH(I$1,'2-3 引出列表'!$A$1:$CD$1,0)),"")),"",IFERROR(INDEX('2-3 引出列表'!$A$2:$CE$8700,$A223,MATCH(I$1,'2-3 引出列表'!$A$1:$CD$1,0)),""))</f>
        <v/>
      </c>
    </row>
    <row r="224" customFormat="1" spans="1:9">
      <c r="A224">
        <v>223</v>
      </c>
      <c r="B224" t="str">
        <f>IF(ISBLANK(IFERROR(INDEX('2-3 引出列表'!$A$2:$CE$8700,$A224,MATCH(B$1,'2-3 引出列表'!$A$1:$CD$1,0)),"")),"",IFERROR(INDEX('2-3 引出列表'!$A$2:$CE$8700,$A224,MATCH(B$1,'2-3 引出列表'!$A$1:$CD$1,0)),""))</f>
        <v/>
      </c>
      <c r="C224" t="str">
        <f>IF(ISBLANK(IFERROR(INDEX('2-3 引出列表'!$A$2:$CE$8700,$A224,MATCH(C$1,'2-3 引出列表'!$A$1:$CD$1,0)),"")),"",IFERROR(INDEX('2-3 引出列表'!$A$2:$CE$8700,$A224,MATCH(C$1,'2-3 引出列表'!$A$1:$CD$1,0)),""))</f>
        <v/>
      </c>
      <c r="D224" t="str">
        <f>IF(ISBLANK(IFERROR(INDEX('2-3 引出列表'!$A$2:$CE$8700,$A224,MATCH(D$1,'2-3 引出列表'!$A$1:$CD$1,0)),"")),"",IFERROR(INDEX('2-3 引出列表'!$A$2:$CE$8700,$A224,MATCH(D$1,'2-3 引出列表'!$A$1:$CD$1,0)),""))</f>
        <v/>
      </c>
      <c r="E224" t="str">
        <f>IF(ISBLANK(IFERROR(INDEX('2-3 引出列表'!$A$2:$CE$8700,$A224,MATCH(E$1,'2-3 引出列表'!$A$1:$CD$1,0)),"")),"",IFERROR(INDEX('2-3 引出列表'!$A$2:$CE$8700,$A224,MATCH(E$1,'2-3 引出列表'!$A$1:$CD$1,0)),""))</f>
        <v/>
      </c>
      <c r="F224" t="str">
        <f t="shared" si="3"/>
        <v/>
      </c>
      <c r="G224" t="str">
        <f>IF(ISBLANK(IFERROR(INDEX('2-3 引出列表'!$A$2:$CE$8700,$A224,MATCH(G$1,'2-3 引出列表'!$A$1:$CD$1,0)),"")),"",IFERROR(INDEX('2-3 引出列表'!$A$2:$CE$8700,$A224,MATCH(G$1,'2-3 引出列表'!$A$1:$CD$1,0)),""))</f>
        <v/>
      </c>
      <c r="H224" t="str">
        <f>IF(ISBLANK(IFERROR(INDEX('2-3 引出列表'!$A$2:$CE$8700,$A224,MATCH(H$1,'2-3 引出列表'!$A$1:$CD$1,0)),"")),"",IFERROR(INDEX('2-3 引出列表'!$A$2:$CE$8700,$A224,MATCH(H$1,'2-3 引出列表'!$A$1:$CD$1,0)),""))</f>
        <v/>
      </c>
      <c r="I224" t="str">
        <f>IF(ISBLANK(IFERROR(INDEX('2-3 引出列表'!$A$2:$CE$8700,$A224,MATCH(I$1,'2-3 引出列表'!$A$1:$CD$1,0)),"")),"",IFERROR(INDEX('2-3 引出列表'!$A$2:$CE$8700,$A224,MATCH(I$1,'2-3 引出列表'!$A$1:$CD$1,0)),""))</f>
        <v/>
      </c>
    </row>
    <row r="225" customFormat="1" spans="1:9">
      <c r="A225">
        <v>224</v>
      </c>
      <c r="B225" t="str">
        <f>IF(ISBLANK(IFERROR(INDEX('2-3 引出列表'!$A$2:$CE$8700,$A225,MATCH(B$1,'2-3 引出列表'!$A$1:$CD$1,0)),"")),"",IFERROR(INDEX('2-3 引出列表'!$A$2:$CE$8700,$A225,MATCH(B$1,'2-3 引出列表'!$A$1:$CD$1,0)),""))</f>
        <v/>
      </c>
      <c r="C225" t="str">
        <f>IF(ISBLANK(IFERROR(INDEX('2-3 引出列表'!$A$2:$CE$8700,$A225,MATCH(C$1,'2-3 引出列表'!$A$1:$CD$1,0)),"")),"",IFERROR(INDEX('2-3 引出列表'!$A$2:$CE$8700,$A225,MATCH(C$1,'2-3 引出列表'!$A$1:$CD$1,0)),""))</f>
        <v/>
      </c>
      <c r="D225" t="str">
        <f>IF(ISBLANK(IFERROR(INDEX('2-3 引出列表'!$A$2:$CE$8700,$A225,MATCH(D$1,'2-3 引出列表'!$A$1:$CD$1,0)),"")),"",IFERROR(INDEX('2-3 引出列表'!$A$2:$CE$8700,$A225,MATCH(D$1,'2-3 引出列表'!$A$1:$CD$1,0)),""))</f>
        <v/>
      </c>
      <c r="E225" t="str">
        <f>IF(ISBLANK(IFERROR(INDEX('2-3 引出列表'!$A$2:$CE$8700,$A225,MATCH(E$1,'2-3 引出列表'!$A$1:$CD$1,0)),"")),"",IFERROR(INDEX('2-3 引出列表'!$A$2:$CE$8700,$A225,MATCH(E$1,'2-3 引出列表'!$A$1:$CD$1,0)),""))</f>
        <v/>
      </c>
      <c r="F225" t="str">
        <f t="shared" si="3"/>
        <v/>
      </c>
      <c r="G225" t="str">
        <f>IF(ISBLANK(IFERROR(INDEX('2-3 引出列表'!$A$2:$CE$8700,$A225,MATCH(G$1,'2-3 引出列表'!$A$1:$CD$1,0)),"")),"",IFERROR(INDEX('2-3 引出列表'!$A$2:$CE$8700,$A225,MATCH(G$1,'2-3 引出列表'!$A$1:$CD$1,0)),""))</f>
        <v/>
      </c>
      <c r="H225" t="str">
        <f>IF(ISBLANK(IFERROR(INDEX('2-3 引出列表'!$A$2:$CE$8700,$A225,MATCH(H$1,'2-3 引出列表'!$A$1:$CD$1,0)),"")),"",IFERROR(INDEX('2-3 引出列表'!$A$2:$CE$8700,$A225,MATCH(H$1,'2-3 引出列表'!$A$1:$CD$1,0)),""))</f>
        <v/>
      </c>
      <c r="I225" t="str">
        <f>IF(ISBLANK(IFERROR(INDEX('2-3 引出列表'!$A$2:$CE$8700,$A225,MATCH(I$1,'2-3 引出列表'!$A$1:$CD$1,0)),"")),"",IFERROR(INDEX('2-3 引出列表'!$A$2:$CE$8700,$A225,MATCH(I$1,'2-3 引出列表'!$A$1:$CD$1,0)),""))</f>
        <v/>
      </c>
    </row>
    <row r="226" customFormat="1" spans="1:9">
      <c r="A226">
        <v>225</v>
      </c>
      <c r="B226" t="str">
        <f>IF(ISBLANK(IFERROR(INDEX('2-3 引出列表'!$A$2:$CE$8700,$A226,MATCH(B$1,'2-3 引出列表'!$A$1:$CD$1,0)),"")),"",IFERROR(INDEX('2-3 引出列表'!$A$2:$CE$8700,$A226,MATCH(B$1,'2-3 引出列表'!$A$1:$CD$1,0)),""))</f>
        <v/>
      </c>
      <c r="C226" t="str">
        <f>IF(ISBLANK(IFERROR(INDEX('2-3 引出列表'!$A$2:$CE$8700,$A226,MATCH(C$1,'2-3 引出列表'!$A$1:$CD$1,0)),"")),"",IFERROR(INDEX('2-3 引出列表'!$A$2:$CE$8700,$A226,MATCH(C$1,'2-3 引出列表'!$A$1:$CD$1,0)),""))</f>
        <v/>
      </c>
      <c r="D226" t="str">
        <f>IF(ISBLANK(IFERROR(INDEX('2-3 引出列表'!$A$2:$CE$8700,$A226,MATCH(D$1,'2-3 引出列表'!$A$1:$CD$1,0)),"")),"",IFERROR(INDEX('2-3 引出列表'!$A$2:$CE$8700,$A226,MATCH(D$1,'2-3 引出列表'!$A$1:$CD$1,0)),""))</f>
        <v/>
      </c>
      <c r="E226" t="str">
        <f>IF(ISBLANK(IFERROR(INDEX('2-3 引出列表'!$A$2:$CE$8700,$A226,MATCH(E$1,'2-3 引出列表'!$A$1:$CD$1,0)),"")),"",IFERROR(INDEX('2-3 引出列表'!$A$2:$CE$8700,$A226,MATCH(E$1,'2-3 引出列表'!$A$1:$CD$1,0)),""))</f>
        <v/>
      </c>
      <c r="F226" t="str">
        <f t="shared" si="3"/>
        <v/>
      </c>
      <c r="G226" t="str">
        <f>IF(ISBLANK(IFERROR(INDEX('2-3 引出列表'!$A$2:$CE$8700,$A226,MATCH(G$1,'2-3 引出列表'!$A$1:$CD$1,0)),"")),"",IFERROR(INDEX('2-3 引出列表'!$A$2:$CE$8700,$A226,MATCH(G$1,'2-3 引出列表'!$A$1:$CD$1,0)),""))</f>
        <v/>
      </c>
      <c r="H226" t="str">
        <f>IF(ISBLANK(IFERROR(INDEX('2-3 引出列表'!$A$2:$CE$8700,$A226,MATCH(H$1,'2-3 引出列表'!$A$1:$CD$1,0)),"")),"",IFERROR(INDEX('2-3 引出列表'!$A$2:$CE$8700,$A226,MATCH(H$1,'2-3 引出列表'!$A$1:$CD$1,0)),""))</f>
        <v/>
      </c>
      <c r="I226" t="str">
        <f>IF(ISBLANK(IFERROR(INDEX('2-3 引出列表'!$A$2:$CE$8700,$A226,MATCH(I$1,'2-3 引出列表'!$A$1:$CD$1,0)),"")),"",IFERROR(INDEX('2-3 引出列表'!$A$2:$CE$8700,$A226,MATCH(I$1,'2-3 引出列表'!$A$1:$CD$1,0)),""))</f>
        <v/>
      </c>
    </row>
    <row r="227" customFormat="1" spans="1:9">
      <c r="A227">
        <v>226</v>
      </c>
      <c r="B227" t="str">
        <f>IF(ISBLANK(IFERROR(INDEX('2-3 引出列表'!$A$2:$CE$8700,$A227,MATCH(B$1,'2-3 引出列表'!$A$1:$CD$1,0)),"")),"",IFERROR(INDEX('2-3 引出列表'!$A$2:$CE$8700,$A227,MATCH(B$1,'2-3 引出列表'!$A$1:$CD$1,0)),""))</f>
        <v/>
      </c>
      <c r="C227" t="str">
        <f>IF(ISBLANK(IFERROR(INDEX('2-3 引出列表'!$A$2:$CE$8700,$A227,MATCH(C$1,'2-3 引出列表'!$A$1:$CD$1,0)),"")),"",IFERROR(INDEX('2-3 引出列表'!$A$2:$CE$8700,$A227,MATCH(C$1,'2-3 引出列表'!$A$1:$CD$1,0)),""))</f>
        <v/>
      </c>
      <c r="D227" t="str">
        <f>IF(ISBLANK(IFERROR(INDEX('2-3 引出列表'!$A$2:$CE$8700,$A227,MATCH(D$1,'2-3 引出列表'!$A$1:$CD$1,0)),"")),"",IFERROR(INDEX('2-3 引出列表'!$A$2:$CE$8700,$A227,MATCH(D$1,'2-3 引出列表'!$A$1:$CD$1,0)),""))</f>
        <v/>
      </c>
      <c r="E227" t="str">
        <f>IF(ISBLANK(IFERROR(INDEX('2-3 引出列表'!$A$2:$CE$8700,$A227,MATCH(E$1,'2-3 引出列表'!$A$1:$CD$1,0)),"")),"",IFERROR(INDEX('2-3 引出列表'!$A$2:$CE$8700,$A227,MATCH(E$1,'2-3 引出列表'!$A$1:$CD$1,0)),""))</f>
        <v/>
      </c>
      <c r="F227" t="str">
        <f t="shared" si="3"/>
        <v/>
      </c>
      <c r="G227" t="str">
        <f>IF(ISBLANK(IFERROR(INDEX('2-3 引出列表'!$A$2:$CE$8700,$A227,MATCH(G$1,'2-3 引出列表'!$A$1:$CD$1,0)),"")),"",IFERROR(INDEX('2-3 引出列表'!$A$2:$CE$8700,$A227,MATCH(G$1,'2-3 引出列表'!$A$1:$CD$1,0)),""))</f>
        <v/>
      </c>
      <c r="H227" t="str">
        <f>IF(ISBLANK(IFERROR(INDEX('2-3 引出列表'!$A$2:$CE$8700,$A227,MATCH(H$1,'2-3 引出列表'!$A$1:$CD$1,0)),"")),"",IFERROR(INDEX('2-3 引出列表'!$A$2:$CE$8700,$A227,MATCH(H$1,'2-3 引出列表'!$A$1:$CD$1,0)),""))</f>
        <v/>
      </c>
      <c r="I227" t="str">
        <f>IF(ISBLANK(IFERROR(INDEX('2-3 引出列表'!$A$2:$CE$8700,$A227,MATCH(I$1,'2-3 引出列表'!$A$1:$CD$1,0)),"")),"",IFERROR(INDEX('2-3 引出列表'!$A$2:$CE$8700,$A227,MATCH(I$1,'2-3 引出列表'!$A$1:$CD$1,0)),""))</f>
        <v/>
      </c>
    </row>
    <row r="228" customFormat="1" spans="1:9">
      <c r="A228">
        <v>227</v>
      </c>
      <c r="B228" t="str">
        <f>IF(ISBLANK(IFERROR(INDEX('2-3 引出列表'!$A$2:$CE$8700,$A228,MATCH(B$1,'2-3 引出列表'!$A$1:$CD$1,0)),"")),"",IFERROR(INDEX('2-3 引出列表'!$A$2:$CE$8700,$A228,MATCH(B$1,'2-3 引出列表'!$A$1:$CD$1,0)),""))</f>
        <v/>
      </c>
      <c r="C228" t="str">
        <f>IF(ISBLANK(IFERROR(INDEX('2-3 引出列表'!$A$2:$CE$8700,$A228,MATCH(C$1,'2-3 引出列表'!$A$1:$CD$1,0)),"")),"",IFERROR(INDEX('2-3 引出列表'!$A$2:$CE$8700,$A228,MATCH(C$1,'2-3 引出列表'!$A$1:$CD$1,0)),""))</f>
        <v/>
      </c>
      <c r="D228" t="str">
        <f>IF(ISBLANK(IFERROR(INDEX('2-3 引出列表'!$A$2:$CE$8700,$A228,MATCH(D$1,'2-3 引出列表'!$A$1:$CD$1,0)),"")),"",IFERROR(INDEX('2-3 引出列表'!$A$2:$CE$8700,$A228,MATCH(D$1,'2-3 引出列表'!$A$1:$CD$1,0)),""))</f>
        <v/>
      </c>
      <c r="E228" t="str">
        <f>IF(ISBLANK(IFERROR(INDEX('2-3 引出列表'!$A$2:$CE$8700,$A228,MATCH(E$1,'2-3 引出列表'!$A$1:$CD$1,0)),"")),"",IFERROR(INDEX('2-3 引出列表'!$A$2:$CE$8700,$A228,MATCH(E$1,'2-3 引出列表'!$A$1:$CD$1,0)),""))</f>
        <v/>
      </c>
      <c r="F228" t="str">
        <f t="shared" si="3"/>
        <v/>
      </c>
      <c r="G228" t="str">
        <f>IF(ISBLANK(IFERROR(INDEX('2-3 引出列表'!$A$2:$CE$8700,$A228,MATCH(G$1,'2-3 引出列表'!$A$1:$CD$1,0)),"")),"",IFERROR(INDEX('2-3 引出列表'!$A$2:$CE$8700,$A228,MATCH(G$1,'2-3 引出列表'!$A$1:$CD$1,0)),""))</f>
        <v/>
      </c>
      <c r="H228" t="str">
        <f>IF(ISBLANK(IFERROR(INDEX('2-3 引出列表'!$A$2:$CE$8700,$A228,MATCH(H$1,'2-3 引出列表'!$A$1:$CD$1,0)),"")),"",IFERROR(INDEX('2-3 引出列表'!$A$2:$CE$8700,$A228,MATCH(H$1,'2-3 引出列表'!$A$1:$CD$1,0)),""))</f>
        <v/>
      </c>
      <c r="I228" t="str">
        <f>IF(ISBLANK(IFERROR(INDEX('2-3 引出列表'!$A$2:$CE$8700,$A228,MATCH(I$1,'2-3 引出列表'!$A$1:$CD$1,0)),"")),"",IFERROR(INDEX('2-3 引出列表'!$A$2:$CE$8700,$A228,MATCH(I$1,'2-3 引出列表'!$A$1:$CD$1,0)),""))</f>
        <v/>
      </c>
    </row>
    <row r="229" customFormat="1" spans="1:9">
      <c r="A229">
        <v>228</v>
      </c>
      <c r="B229" t="str">
        <f>IF(ISBLANK(IFERROR(INDEX('2-3 引出列表'!$A$2:$CE$8700,$A229,MATCH(B$1,'2-3 引出列表'!$A$1:$CD$1,0)),"")),"",IFERROR(INDEX('2-3 引出列表'!$A$2:$CE$8700,$A229,MATCH(B$1,'2-3 引出列表'!$A$1:$CD$1,0)),""))</f>
        <v/>
      </c>
      <c r="C229" t="str">
        <f>IF(ISBLANK(IFERROR(INDEX('2-3 引出列表'!$A$2:$CE$8700,$A229,MATCH(C$1,'2-3 引出列表'!$A$1:$CD$1,0)),"")),"",IFERROR(INDEX('2-3 引出列表'!$A$2:$CE$8700,$A229,MATCH(C$1,'2-3 引出列表'!$A$1:$CD$1,0)),""))</f>
        <v/>
      </c>
      <c r="D229" t="str">
        <f>IF(ISBLANK(IFERROR(INDEX('2-3 引出列表'!$A$2:$CE$8700,$A229,MATCH(D$1,'2-3 引出列表'!$A$1:$CD$1,0)),"")),"",IFERROR(INDEX('2-3 引出列表'!$A$2:$CE$8700,$A229,MATCH(D$1,'2-3 引出列表'!$A$1:$CD$1,0)),""))</f>
        <v/>
      </c>
      <c r="E229" t="str">
        <f>IF(ISBLANK(IFERROR(INDEX('2-3 引出列表'!$A$2:$CE$8700,$A229,MATCH(E$1,'2-3 引出列表'!$A$1:$CD$1,0)),"")),"",IFERROR(INDEX('2-3 引出列表'!$A$2:$CE$8700,$A229,MATCH(E$1,'2-3 引出列表'!$A$1:$CD$1,0)),""))</f>
        <v/>
      </c>
      <c r="F229" t="str">
        <f t="shared" si="3"/>
        <v/>
      </c>
      <c r="G229" t="str">
        <f>IF(ISBLANK(IFERROR(INDEX('2-3 引出列表'!$A$2:$CE$8700,$A229,MATCH(G$1,'2-3 引出列表'!$A$1:$CD$1,0)),"")),"",IFERROR(INDEX('2-3 引出列表'!$A$2:$CE$8700,$A229,MATCH(G$1,'2-3 引出列表'!$A$1:$CD$1,0)),""))</f>
        <v/>
      </c>
      <c r="H229" t="str">
        <f>IF(ISBLANK(IFERROR(INDEX('2-3 引出列表'!$A$2:$CE$8700,$A229,MATCH(H$1,'2-3 引出列表'!$A$1:$CD$1,0)),"")),"",IFERROR(INDEX('2-3 引出列表'!$A$2:$CE$8700,$A229,MATCH(H$1,'2-3 引出列表'!$A$1:$CD$1,0)),""))</f>
        <v/>
      </c>
      <c r="I229" t="str">
        <f>IF(ISBLANK(IFERROR(INDEX('2-3 引出列表'!$A$2:$CE$8700,$A229,MATCH(I$1,'2-3 引出列表'!$A$1:$CD$1,0)),"")),"",IFERROR(INDEX('2-3 引出列表'!$A$2:$CE$8700,$A229,MATCH(I$1,'2-3 引出列表'!$A$1:$CD$1,0)),""))</f>
        <v/>
      </c>
    </row>
    <row r="230" customFormat="1" spans="1:9">
      <c r="A230">
        <v>229</v>
      </c>
      <c r="B230" t="str">
        <f>IF(ISBLANK(IFERROR(INDEX('2-3 引出列表'!$A$2:$CE$8700,$A230,MATCH(B$1,'2-3 引出列表'!$A$1:$CD$1,0)),"")),"",IFERROR(INDEX('2-3 引出列表'!$A$2:$CE$8700,$A230,MATCH(B$1,'2-3 引出列表'!$A$1:$CD$1,0)),""))</f>
        <v/>
      </c>
      <c r="C230" t="str">
        <f>IF(ISBLANK(IFERROR(INDEX('2-3 引出列表'!$A$2:$CE$8700,$A230,MATCH(C$1,'2-3 引出列表'!$A$1:$CD$1,0)),"")),"",IFERROR(INDEX('2-3 引出列表'!$A$2:$CE$8700,$A230,MATCH(C$1,'2-3 引出列表'!$A$1:$CD$1,0)),""))</f>
        <v/>
      </c>
      <c r="D230" t="str">
        <f>IF(ISBLANK(IFERROR(INDEX('2-3 引出列表'!$A$2:$CE$8700,$A230,MATCH(D$1,'2-3 引出列表'!$A$1:$CD$1,0)),"")),"",IFERROR(INDEX('2-3 引出列表'!$A$2:$CE$8700,$A230,MATCH(D$1,'2-3 引出列表'!$A$1:$CD$1,0)),""))</f>
        <v/>
      </c>
      <c r="E230" t="str">
        <f>IF(ISBLANK(IFERROR(INDEX('2-3 引出列表'!$A$2:$CE$8700,$A230,MATCH(E$1,'2-3 引出列表'!$A$1:$CD$1,0)),"")),"",IFERROR(INDEX('2-3 引出列表'!$A$2:$CE$8700,$A230,MATCH(E$1,'2-3 引出列表'!$A$1:$CD$1,0)),""))</f>
        <v/>
      </c>
      <c r="F230" t="str">
        <f t="shared" si="3"/>
        <v/>
      </c>
      <c r="G230" t="str">
        <f>IF(ISBLANK(IFERROR(INDEX('2-3 引出列表'!$A$2:$CE$8700,$A230,MATCH(G$1,'2-3 引出列表'!$A$1:$CD$1,0)),"")),"",IFERROR(INDEX('2-3 引出列表'!$A$2:$CE$8700,$A230,MATCH(G$1,'2-3 引出列表'!$A$1:$CD$1,0)),""))</f>
        <v/>
      </c>
      <c r="H230" t="str">
        <f>IF(ISBLANK(IFERROR(INDEX('2-3 引出列表'!$A$2:$CE$8700,$A230,MATCH(H$1,'2-3 引出列表'!$A$1:$CD$1,0)),"")),"",IFERROR(INDEX('2-3 引出列表'!$A$2:$CE$8700,$A230,MATCH(H$1,'2-3 引出列表'!$A$1:$CD$1,0)),""))</f>
        <v/>
      </c>
      <c r="I230" t="str">
        <f>IF(ISBLANK(IFERROR(INDEX('2-3 引出列表'!$A$2:$CE$8700,$A230,MATCH(I$1,'2-3 引出列表'!$A$1:$CD$1,0)),"")),"",IFERROR(INDEX('2-3 引出列表'!$A$2:$CE$8700,$A230,MATCH(I$1,'2-3 引出列表'!$A$1:$CD$1,0)),""))</f>
        <v/>
      </c>
    </row>
    <row r="231" customFormat="1" spans="1:9">
      <c r="A231">
        <v>230</v>
      </c>
      <c r="B231" t="str">
        <f>IF(ISBLANK(IFERROR(INDEX('2-3 引出列表'!$A$2:$CE$8700,$A231,MATCH(B$1,'2-3 引出列表'!$A$1:$CD$1,0)),"")),"",IFERROR(INDEX('2-3 引出列表'!$A$2:$CE$8700,$A231,MATCH(B$1,'2-3 引出列表'!$A$1:$CD$1,0)),""))</f>
        <v/>
      </c>
      <c r="C231" t="str">
        <f>IF(ISBLANK(IFERROR(INDEX('2-3 引出列表'!$A$2:$CE$8700,$A231,MATCH(C$1,'2-3 引出列表'!$A$1:$CD$1,0)),"")),"",IFERROR(INDEX('2-3 引出列表'!$A$2:$CE$8700,$A231,MATCH(C$1,'2-3 引出列表'!$A$1:$CD$1,0)),""))</f>
        <v/>
      </c>
      <c r="D231" t="str">
        <f>IF(ISBLANK(IFERROR(INDEX('2-3 引出列表'!$A$2:$CE$8700,$A231,MATCH(D$1,'2-3 引出列表'!$A$1:$CD$1,0)),"")),"",IFERROR(INDEX('2-3 引出列表'!$A$2:$CE$8700,$A231,MATCH(D$1,'2-3 引出列表'!$A$1:$CD$1,0)),""))</f>
        <v/>
      </c>
      <c r="E231" t="str">
        <f>IF(ISBLANK(IFERROR(INDEX('2-3 引出列表'!$A$2:$CE$8700,$A231,MATCH(E$1,'2-3 引出列表'!$A$1:$CD$1,0)),"")),"",IFERROR(INDEX('2-3 引出列表'!$A$2:$CE$8700,$A231,MATCH(E$1,'2-3 引出列表'!$A$1:$CD$1,0)),""))</f>
        <v/>
      </c>
      <c r="F231" t="str">
        <f t="shared" si="3"/>
        <v/>
      </c>
      <c r="G231" t="str">
        <f>IF(ISBLANK(IFERROR(INDEX('2-3 引出列表'!$A$2:$CE$8700,$A231,MATCH(G$1,'2-3 引出列表'!$A$1:$CD$1,0)),"")),"",IFERROR(INDEX('2-3 引出列表'!$A$2:$CE$8700,$A231,MATCH(G$1,'2-3 引出列表'!$A$1:$CD$1,0)),""))</f>
        <v/>
      </c>
      <c r="H231" t="str">
        <f>IF(ISBLANK(IFERROR(INDEX('2-3 引出列表'!$A$2:$CE$8700,$A231,MATCH(H$1,'2-3 引出列表'!$A$1:$CD$1,0)),"")),"",IFERROR(INDEX('2-3 引出列表'!$A$2:$CE$8700,$A231,MATCH(H$1,'2-3 引出列表'!$A$1:$CD$1,0)),""))</f>
        <v/>
      </c>
      <c r="I231" t="str">
        <f>IF(ISBLANK(IFERROR(INDEX('2-3 引出列表'!$A$2:$CE$8700,$A231,MATCH(I$1,'2-3 引出列表'!$A$1:$CD$1,0)),"")),"",IFERROR(INDEX('2-3 引出列表'!$A$2:$CE$8700,$A231,MATCH(I$1,'2-3 引出列表'!$A$1:$CD$1,0)),""))</f>
        <v/>
      </c>
    </row>
    <row r="232" customFormat="1" spans="1:9">
      <c r="A232">
        <v>231</v>
      </c>
      <c r="B232" t="str">
        <f>IF(ISBLANK(IFERROR(INDEX('2-3 引出列表'!$A$2:$CE$8700,$A232,MATCH(B$1,'2-3 引出列表'!$A$1:$CD$1,0)),"")),"",IFERROR(INDEX('2-3 引出列表'!$A$2:$CE$8700,$A232,MATCH(B$1,'2-3 引出列表'!$A$1:$CD$1,0)),""))</f>
        <v/>
      </c>
      <c r="C232" t="str">
        <f>IF(ISBLANK(IFERROR(INDEX('2-3 引出列表'!$A$2:$CE$8700,$A232,MATCH(C$1,'2-3 引出列表'!$A$1:$CD$1,0)),"")),"",IFERROR(INDEX('2-3 引出列表'!$A$2:$CE$8700,$A232,MATCH(C$1,'2-3 引出列表'!$A$1:$CD$1,0)),""))</f>
        <v/>
      </c>
      <c r="D232" t="str">
        <f>IF(ISBLANK(IFERROR(INDEX('2-3 引出列表'!$A$2:$CE$8700,$A232,MATCH(D$1,'2-3 引出列表'!$A$1:$CD$1,0)),"")),"",IFERROR(INDEX('2-3 引出列表'!$A$2:$CE$8700,$A232,MATCH(D$1,'2-3 引出列表'!$A$1:$CD$1,0)),""))</f>
        <v/>
      </c>
      <c r="E232" t="str">
        <f>IF(ISBLANK(IFERROR(INDEX('2-3 引出列表'!$A$2:$CE$8700,$A232,MATCH(E$1,'2-3 引出列表'!$A$1:$CD$1,0)),"")),"",IFERROR(INDEX('2-3 引出列表'!$A$2:$CE$8700,$A232,MATCH(E$1,'2-3 引出列表'!$A$1:$CD$1,0)),""))</f>
        <v/>
      </c>
      <c r="F232" t="str">
        <f t="shared" si="3"/>
        <v/>
      </c>
      <c r="G232" t="str">
        <f>IF(ISBLANK(IFERROR(INDEX('2-3 引出列表'!$A$2:$CE$8700,$A232,MATCH(G$1,'2-3 引出列表'!$A$1:$CD$1,0)),"")),"",IFERROR(INDEX('2-3 引出列表'!$A$2:$CE$8700,$A232,MATCH(G$1,'2-3 引出列表'!$A$1:$CD$1,0)),""))</f>
        <v/>
      </c>
      <c r="H232" t="str">
        <f>IF(ISBLANK(IFERROR(INDEX('2-3 引出列表'!$A$2:$CE$8700,$A232,MATCH(H$1,'2-3 引出列表'!$A$1:$CD$1,0)),"")),"",IFERROR(INDEX('2-3 引出列表'!$A$2:$CE$8700,$A232,MATCH(H$1,'2-3 引出列表'!$A$1:$CD$1,0)),""))</f>
        <v/>
      </c>
      <c r="I232" t="str">
        <f>IF(ISBLANK(IFERROR(INDEX('2-3 引出列表'!$A$2:$CE$8700,$A232,MATCH(I$1,'2-3 引出列表'!$A$1:$CD$1,0)),"")),"",IFERROR(INDEX('2-3 引出列表'!$A$2:$CE$8700,$A232,MATCH(I$1,'2-3 引出列表'!$A$1:$CD$1,0)),""))</f>
        <v/>
      </c>
    </row>
    <row r="233" customFormat="1" spans="1:9">
      <c r="A233">
        <v>232</v>
      </c>
      <c r="B233" t="str">
        <f>IF(ISBLANK(IFERROR(INDEX('2-3 引出列表'!$A$2:$CE$8700,$A233,MATCH(B$1,'2-3 引出列表'!$A$1:$CD$1,0)),"")),"",IFERROR(INDEX('2-3 引出列表'!$A$2:$CE$8700,$A233,MATCH(B$1,'2-3 引出列表'!$A$1:$CD$1,0)),""))</f>
        <v/>
      </c>
      <c r="C233" t="str">
        <f>IF(ISBLANK(IFERROR(INDEX('2-3 引出列表'!$A$2:$CE$8700,$A233,MATCH(C$1,'2-3 引出列表'!$A$1:$CD$1,0)),"")),"",IFERROR(INDEX('2-3 引出列表'!$A$2:$CE$8700,$A233,MATCH(C$1,'2-3 引出列表'!$A$1:$CD$1,0)),""))</f>
        <v/>
      </c>
      <c r="D233" t="str">
        <f>IF(ISBLANK(IFERROR(INDEX('2-3 引出列表'!$A$2:$CE$8700,$A233,MATCH(D$1,'2-3 引出列表'!$A$1:$CD$1,0)),"")),"",IFERROR(INDEX('2-3 引出列表'!$A$2:$CE$8700,$A233,MATCH(D$1,'2-3 引出列表'!$A$1:$CD$1,0)),""))</f>
        <v/>
      </c>
      <c r="E233" t="str">
        <f>IF(ISBLANK(IFERROR(INDEX('2-3 引出列表'!$A$2:$CE$8700,$A233,MATCH(E$1,'2-3 引出列表'!$A$1:$CD$1,0)),"")),"",IFERROR(INDEX('2-3 引出列表'!$A$2:$CE$8700,$A233,MATCH(E$1,'2-3 引出列表'!$A$1:$CD$1,0)),""))</f>
        <v/>
      </c>
      <c r="F233" t="str">
        <f t="shared" si="3"/>
        <v/>
      </c>
      <c r="G233" t="str">
        <f>IF(ISBLANK(IFERROR(INDEX('2-3 引出列表'!$A$2:$CE$8700,$A233,MATCH(G$1,'2-3 引出列表'!$A$1:$CD$1,0)),"")),"",IFERROR(INDEX('2-3 引出列表'!$A$2:$CE$8700,$A233,MATCH(G$1,'2-3 引出列表'!$A$1:$CD$1,0)),""))</f>
        <v/>
      </c>
      <c r="H233" t="str">
        <f>IF(ISBLANK(IFERROR(INDEX('2-3 引出列表'!$A$2:$CE$8700,$A233,MATCH(H$1,'2-3 引出列表'!$A$1:$CD$1,0)),"")),"",IFERROR(INDEX('2-3 引出列表'!$A$2:$CE$8700,$A233,MATCH(H$1,'2-3 引出列表'!$A$1:$CD$1,0)),""))</f>
        <v/>
      </c>
      <c r="I233" t="str">
        <f>IF(ISBLANK(IFERROR(INDEX('2-3 引出列表'!$A$2:$CE$8700,$A233,MATCH(I$1,'2-3 引出列表'!$A$1:$CD$1,0)),"")),"",IFERROR(INDEX('2-3 引出列表'!$A$2:$CE$8700,$A233,MATCH(I$1,'2-3 引出列表'!$A$1:$CD$1,0)),""))</f>
        <v/>
      </c>
    </row>
    <row r="234" customFormat="1" spans="1:9">
      <c r="A234">
        <v>233</v>
      </c>
      <c r="B234" t="str">
        <f>IF(ISBLANK(IFERROR(INDEX('2-3 引出列表'!$A$2:$CE$8700,$A234,MATCH(B$1,'2-3 引出列表'!$A$1:$CD$1,0)),"")),"",IFERROR(INDEX('2-3 引出列表'!$A$2:$CE$8700,$A234,MATCH(B$1,'2-3 引出列表'!$A$1:$CD$1,0)),""))</f>
        <v/>
      </c>
      <c r="C234" t="str">
        <f>IF(ISBLANK(IFERROR(INDEX('2-3 引出列表'!$A$2:$CE$8700,$A234,MATCH(C$1,'2-3 引出列表'!$A$1:$CD$1,0)),"")),"",IFERROR(INDEX('2-3 引出列表'!$A$2:$CE$8700,$A234,MATCH(C$1,'2-3 引出列表'!$A$1:$CD$1,0)),""))</f>
        <v/>
      </c>
      <c r="D234" t="str">
        <f>IF(ISBLANK(IFERROR(INDEX('2-3 引出列表'!$A$2:$CE$8700,$A234,MATCH(D$1,'2-3 引出列表'!$A$1:$CD$1,0)),"")),"",IFERROR(INDEX('2-3 引出列表'!$A$2:$CE$8700,$A234,MATCH(D$1,'2-3 引出列表'!$A$1:$CD$1,0)),""))</f>
        <v/>
      </c>
      <c r="E234" t="str">
        <f>IF(ISBLANK(IFERROR(INDEX('2-3 引出列表'!$A$2:$CE$8700,$A234,MATCH(E$1,'2-3 引出列表'!$A$1:$CD$1,0)),"")),"",IFERROR(INDEX('2-3 引出列表'!$A$2:$CE$8700,$A234,MATCH(E$1,'2-3 引出列表'!$A$1:$CD$1,0)),""))</f>
        <v/>
      </c>
      <c r="F234" t="str">
        <f t="shared" si="3"/>
        <v/>
      </c>
      <c r="G234" t="str">
        <f>IF(ISBLANK(IFERROR(INDEX('2-3 引出列表'!$A$2:$CE$8700,$A234,MATCH(G$1,'2-3 引出列表'!$A$1:$CD$1,0)),"")),"",IFERROR(INDEX('2-3 引出列表'!$A$2:$CE$8700,$A234,MATCH(G$1,'2-3 引出列表'!$A$1:$CD$1,0)),""))</f>
        <v/>
      </c>
      <c r="H234" t="str">
        <f>IF(ISBLANK(IFERROR(INDEX('2-3 引出列表'!$A$2:$CE$8700,$A234,MATCH(H$1,'2-3 引出列表'!$A$1:$CD$1,0)),"")),"",IFERROR(INDEX('2-3 引出列表'!$A$2:$CE$8700,$A234,MATCH(H$1,'2-3 引出列表'!$A$1:$CD$1,0)),""))</f>
        <v/>
      </c>
      <c r="I234" t="str">
        <f>IF(ISBLANK(IFERROR(INDEX('2-3 引出列表'!$A$2:$CE$8700,$A234,MATCH(I$1,'2-3 引出列表'!$A$1:$CD$1,0)),"")),"",IFERROR(INDEX('2-3 引出列表'!$A$2:$CE$8700,$A234,MATCH(I$1,'2-3 引出列表'!$A$1:$CD$1,0)),""))</f>
        <v/>
      </c>
    </row>
    <row r="235" customFormat="1" spans="1:9">
      <c r="A235">
        <v>234</v>
      </c>
      <c r="B235" t="str">
        <f>IF(ISBLANK(IFERROR(INDEX('2-3 引出列表'!$A$2:$CE$8700,$A235,MATCH(B$1,'2-3 引出列表'!$A$1:$CD$1,0)),"")),"",IFERROR(INDEX('2-3 引出列表'!$A$2:$CE$8700,$A235,MATCH(B$1,'2-3 引出列表'!$A$1:$CD$1,0)),""))</f>
        <v/>
      </c>
      <c r="C235" t="str">
        <f>IF(ISBLANK(IFERROR(INDEX('2-3 引出列表'!$A$2:$CE$8700,$A235,MATCH(C$1,'2-3 引出列表'!$A$1:$CD$1,0)),"")),"",IFERROR(INDEX('2-3 引出列表'!$A$2:$CE$8700,$A235,MATCH(C$1,'2-3 引出列表'!$A$1:$CD$1,0)),""))</f>
        <v/>
      </c>
      <c r="D235" t="str">
        <f>IF(ISBLANK(IFERROR(INDEX('2-3 引出列表'!$A$2:$CE$8700,$A235,MATCH(D$1,'2-3 引出列表'!$A$1:$CD$1,0)),"")),"",IFERROR(INDEX('2-3 引出列表'!$A$2:$CE$8700,$A235,MATCH(D$1,'2-3 引出列表'!$A$1:$CD$1,0)),""))</f>
        <v/>
      </c>
      <c r="E235" t="str">
        <f>IF(ISBLANK(IFERROR(INDEX('2-3 引出列表'!$A$2:$CE$8700,$A235,MATCH(E$1,'2-3 引出列表'!$A$1:$CD$1,0)),"")),"",IFERROR(INDEX('2-3 引出列表'!$A$2:$CE$8700,$A235,MATCH(E$1,'2-3 引出列表'!$A$1:$CD$1,0)),""))</f>
        <v/>
      </c>
      <c r="F235" t="str">
        <f t="shared" si="3"/>
        <v/>
      </c>
      <c r="G235" t="str">
        <f>IF(ISBLANK(IFERROR(INDEX('2-3 引出列表'!$A$2:$CE$8700,$A235,MATCH(G$1,'2-3 引出列表'!$A$1:$CD$1,0)),"")),"",IFERROR(INDEX('2-3 引出列表'!$A$2:$CE$8700,$A235,MATCH(G$1,'2-3 引出列表'!$A$1:$CD$1,0)),""))</f>
        <v/>
      </c>
      <c r="H235" t="str">
        <f>IF(ISBLANK(IFERROR(INDEX('2-3 引出列表'!$A$2:$CE$8700,$A235,MATCH(H$1,'2-3 引出列表'!$A$1:$CD$1,0)),"")),"",IFERROR(INDEX('2-3 引出列表'!$A$2:$CE$8700,$A235,MATCH(H$1,'2-3 引出列表'!$A$1:$CD$1,0)),""))</f>
        <v/>
      </c>
      <c r="I235" t="str">
        <f>IF(ISBLANK(IFERROR(INDEX('2-3 引出列表'!$A$2:$CE$8700,$A235,MATCH(I$1,'2-3 引出列表'!$A$1:$CD$1,0)),"")),"",IFERROR(INDEX('2-3 引出列表'!$A$2:$CE$8700,$A235,MATCH(I$1,'2-3 引出列表'!$A$1:$CD$1,0)),""))</f>
        <v/>
      </c>
    </row>
    <row r="236" customFormat="1" spans="1:9">
      <c r="A236">
        <v>235</v>
      </c>
      <c r="B236" t="str">
        <f>IF(ISBLANK(IFERROR(INDEX('2-3 引出列表'!$A$2:$CE$8700,$A236,MATCH(B$1,'2-3 引出列表'!$A$1:$CD$1,0)),"")),"",IFERROR(INDEX('2-3 引出列表'!$A$2:$CE$8700,$A236,MATCH(B$1,'2-3 引出列表'!$A$1:$CD$1,0)),""))</f>
        <v/>
      </c>
      <c r="C236" t="str">
        <f>IF(ISBLANK(IFERROR(INDEX('2-3 引出列表'!$A$2:$CE$8700,$A236,MATCH(C$1,'2-3 引出列表'!$A$1:$CD$1,0)),"")),"",IFERROR(INDEX('2-3 引出列表'!$A$2:$CE$8700,$A236,MATCH(C$1,'2-3 引出列表'!$A$1:$CD$1,0)),""))</f>
        <v/>
      </c>
      <c r="D236" t="str">
        <f>IF(ISBLANK(IFERROR(INDEX('2-3 引出列表'!$A$2:$CE$8700,$A236,MATCH(D$1,'2-3 引出列表'!$A$1:$CD$1,0)),"")),"",IFERROR(INDEX('2-3 引出列表'!$A$2:$CE$8700,$A236,MATCH(D$1,'2-3 引出列表'!$A$1:$CD$1,0)),""))</f>
        <v/>
      </c>
      <c r="E236" t="str">
        <f>IF(ISBLANK(IFERROR(INDEX('2-3 引出列表'!$A$2:$CE$8700,$A236,MATCH(E$1,'2-3 引出列表'!$A$1:$CD$1,0)),"")),"",IFERROR(INDEX('2-3 引出列表'!$A$2:$CE$8700,$A236,MATCH(E$1,'2-3 引出列表'!$A$1:$CD$1,0)),""))</f>
        <v/>
      </c>
      <c r="F236" t="str">
        <f t="shared" si="3"/>
        <v/>
      </c>
      <c r="G236" t="str">
        <f>IF(ISBLANK(IFERROR(INDEX('2-3 引出列表'!$A$2:$CE$8700,$A236,MATCH(G$1,'2-3 引出列表'!$A$1:$CD$1,0)),"")),"",IFERROR(INDEX('2-3 引出列表'!$A$2:$CE$8700,$A236,MATCH(G$1,'2-3 引出列表'!$A$1:$CD$1,0)),""))</f>
        <v/>
      </c>
      <c r="H236" t="str">
        <f>IF(ISBLANK(IFERROR(INDEX('2-3 引出列表'!$A$2:$CE$8700,$A236,MATCH(H$1,'2-3 引出列表'!$A$1:$CD$1,0)),"")),"",IFERROR(INDEX('2-3 引出列表'!$A$2:$CE$8700,$A236,MATCH(H$1,'2-3 引出列表'!$A$1:$CD$1,0)),""))</f>
        <v/>
      </c>
      <c r="I236" t="str">
        <f>IF(ISBLANK(IFERROR(INDEX('2-3 引出列表'!$A$2:$CE$8700,$A236,MATCH(I$1,'2-3 引出列表'!$A$1:$CD$1,0)),"")),"",IFERROR(INDEX('2-3 引出列表'!$A$2:$CE$8700,$A236,MATCH(I$1,'2-3 引出列表'!$A$1:$CD$1,0)),""))</f>
        <v/>
      </c>
    </row>
    <row r="237" customFormat="1" spans="1:9">
      <c r="A237">
        <v>236</v>
      </c>
      <c r="B237" t="str">
        <f>IF(ISBLANK(IFERROR(INDEX('2-3 引出列表'!$A$2:$CE$8700,$A237,MATCH(B$1,'2-3 引出列表'!$A$1:$CD$1,0)),"")),"",IFERROR(INDEX('2-3 引出列表'!$A$2:$CE$8700,$A237,MATCH(B$1,'2-3 引出列表'!$A$1:$CD$1,0)),""))</f>
        <v/>
      </c>
      <c r="C237" t="str">
        <f>IF(ISBLANK(IFERROR(INDEX('2-3 引出列表'!$A$2:$CE$8700,$A237,MATCH(C$1,'2-3 引出列表'!$A$1:$CD$1,0)),"")),"",IFERROR(INDEX('2-3 引出列表'!$A$2:$CE$8700,$A237,MATCH(C$1,'2-3 引出列表'!$A$1:$CD$1,0)),""))</f>
        <v/>
      </c>
      <c r="D237" t="str">
        <f>IF(ISBLANK(IFERROR(INDEX('2-3 引出列表'!$A$2:$CE$8700,$A237,MATCH(D$1,'2-3 引出列表'!$A$1:$CD$1,0)),"")),"",IFERROR(INDEX('2-3 引出列表'!$A$2:$CE$8700,$A237,MATCH(D$1,'2-3 引出列表'!$A$1:$CD$1,0)),""))</f>
        <v/>
      </c>
      <c r="E237" t="str">
        <f>IF(ISBLANK(IFERROR(INDEX('2-3 引出列表'!$A$2:$CE$8700,$A237,MATCH(E$1,'2-3 引出列表'!$A$1:$CD$1,0)),"")),"",IFERROR(INDEX('2-3 引出列表'!$A$2:$CE$8700,$A237,MATCH(E$1,'2-3 引出列表'!$A$1:$CD$1,0)),""))</f>
        <v/>
      </c>
      <c r="F237" t="str">
        <f t="shared" si="3"/>
        <v/>
      </c>
      <c r="G237" t="str">
        <f>IF(ISBLANK(IFERROR(INDEX('2-3 引出列表'!$A$2:$CE$8700,$A237,MATCH(G$1,'2-3 引出列表'!$A$1:$CD$1,0)),"")),"",IFERROR(INDEX('2-3 引出列表'!$A$2:$CE$8700,$A237,MATCH(G$1,'2-3 引出列表'!$A$1:$CD$1,0)),""))</f>
        <v/>
      </c>
      <c r="H237" t="str">
        <f>IF(ISBLANK(IFERROR(INDEX('2-3 引出列表'!$A$2:$CE$8700,$A237,MATCH(H$1,'2-3 引出列表'!$A$1:$CD$1,0)),"")),"",IFERROR(INDEX('2-3 引出列表'!$A$2:$CE$8700,$A237,MATCH(H$1,'2-3 引出列表'!$A$1:$CD$1,0)),""))</f>
        <v/>
      </c>
      <c r="I237" t="str">
        <f>IF(ISBLANK(IFERROR(INDEX('2-3 引出列表'!$A$2:$CE$8700,$A237,MATCH(I$1,'2-3 引出列表'!$A$1:$CD$1,0)),"")),"",IFERROR(INDEX('2-3 引出列表'!$A$2:$CE$8700,$A237,MATCH(I$1,'2-3 引出列表'!$A$1:$CD$1,0)),""))</f>
        <v/>
      </c>
    </row>
    <row r="238" customFormat="1" spans="1:9">
      <c r="A238">
        <v>237</v>
      </c>
      <c r="B238" t="str">
        <f>IF(ISBLANK(IFERROR(INDEX('2-3 引出列表'!$A$2:$CE$8700,$A238,MATCH(B$1,'2-3 引出列表'!$A$1:$CD$1,0)),"")),"",IFERROR(INDEX('2-3 引出列表'!$A$2:$CE$8700,$A238,MATCH(B$1,'2-3 引出列表'!$A$1:$CD$1,0)),""))</f>
        <v/>
      </c>
      <c r="C238" t="str">
        <f>IF(ISBLANK(IFERROR(INDEX('2-3 引出列表'!$A$2:$CE$8700,$A238,MATCH(C$1,'2-3 引出列表'!$A$1:$CD$1,0)),"")),"",IFERROR(INDEX('2-3 引出列表'!$A$2:$CE$8700,$A238,MATCH(C$1,'2-3 引出列表'!$A$1:$CD$1,0)),""))</f>
        <v/>
      </c>
      <c r="D238" t="str">
        <f>IF(ISBLANK(IFERROR(INDEX('2-3 引出列表'!$A$2:$CE$8700,$A238,MATCH(D$1,'2-3 引出列表'!$A$1:$CD$1,0)),"")),"",IFERROR(INDEX('2-3 引出列表'!$A$2:$CE$8700,$A238,MATCH(D$1,'2-3 引出列表'!$A$1:$CD$1,0)),""))</f>
        <v/>
      </c>
      <c r="E238" t="str">
        <f>IF(ISBLANK(IFERROR(INDEX('2-3 引出列表'!$A$2:$CE$8700,$A238,MATCH(E$1,'2-3 引出列表'!$A$1:$CD$1,0)),"")),"",IFERROR(INDEX('2-3 引出列表'!$A$2:$CE$8700,$A238,MATCH(E$1,'2-3 引出列表'!$A$1:$CD$1,0)),""))</f>
        <v/>
      </c>
      <c r="F238" t="str">
        <f t="shared" si="3"/>
        <v/>
      </c>
      <c r="G238" t="str">
        <f>IF(ISBLANK(IFERROR(INDEX('2-3 引出列表'!$A$2:$CE$8700,$A238,MATCH(G$1,'2-3 引出列表'!$A$1:$CD$1,0)),"")),"",IFERROR(INDEX('2-3 引出列表'!$A$2:$CE$8700,$A238,MATCH(G$1,'2-3 引出列表'!$A$1:$CD$1,0)),""))</f>
        <v/>
      </c>
      <c r="H238" t="str">
        <f>IF(ISBLANK(IFERROR(INDEX('2-3 引出列表'!$A$2:$CE$8700,$A238,MATCH(H$1,'2-3 引出列表'!$A$1:$CD$1,0)),"")),"",IFERROR(INDEX('2-3 引出列表'!$A$2:$CE$8700,$A238,MATCH(H$1,'2-3 引出列表'!$A$1:$CD$1,0)),""))</f>
        <v/>
      </c>
      <c r="I238" t="str">
        <f>IF(ISBLANK(IFERROR(INDEX('2-3 引出列表'!$A$2:$CE$8700,$A238,MATCH(I$1,'2-3 引出列表'!$A$1:$CD$1,0)),"")),"",IFERROR(INDEX('2-3 引出列表'!$A$2:$CE$8700,$A238,MATCH(I$1,'2-3 引出列表'!$A$1:$CD$1,0)),""))</f>
        <v/>
      </c>
    </row>
    <row r="239" customFormat="1" spans="1:9">
      <c r="A239">
        <v>238</v>
      </c>
      <c r="B239" t="str">
        <f>IF(ISBLANK(IFERROR(INDEX('2-3 引出列表'!$A$2:$CE$8700,$A239,MATCH(B$1,'2-3 引出列表'!$A$1:$CD$1,0)),"")),"",IFERROR(INDEX('2-3 引出列表'!$A$2:$CE$8700,$A239,MATCH(B$1,'2-3 引出列表'!$A$1:$CD$1,0)),""))</f>
        <v/>
      </c>
      <c r="C239" t="str">
        <f>IF(ISBLANK(IFERROR(INDEX('2-3 引出列表'!$A$2:$CE$8700,$A239,MATCH(C$1,'2-3 引出列表'!$A$1:$CD$1,0)),"")),"",IFERROR(INDEX('2-3 引出列表'!$A$2:$CE$8700,$A239,MATCH(C$1,'2-3 引出列表'!$A$1:$CD$1,0)),""))</f>
        <v/>
      </c>
      <c r="D239" t="str">
        <f>IF(ISBLANK(IFERROR(INDEX('2-3 引出列表'!$A$2:$CE$8700,$A239,MATCH(D$1,'2-3 引出列表'!$A$1:$CD$1,0)),"")),"",IFERROR(INDEX('2-3 引出列表'!$A$2:$CE$8700,$A239,MATCH(D$1,'2-3 引出列表'!$A$1:$CD$1,0)),""))</f>
        <v/>
      </c>
      <c r="E239" t="str">
        <f>IF(ISBLANK(IFERROR(INDEX('2-3 引出列表'!$A$2:$CE$8700,$A239,MATCH(E$1,'2-3 引出列表'!$A$1:$CD$1,0)),"")),"",IFERROR(INDEX('2-3 引出列表'!$A$2:$CE$8700,$A239,MATCH(E$1,'2-3 引出列表'!$A$1:$CD$1,0)),""))</f>
        <v/>
      </c>
      <c r="F239" t="str">
        <f t="shared" si="3"/>
        <v/>
      </c>
      <c r="G239" t="str">
        <f>IF(ISBLANK(IFERROR(INDEX('2-3 引出列表'!$A$2:$CE$8700,$A239,MATCH(G$1,'2-3 引出列表'!$A$1:$CD$1,0)),"")),"",IFERROR(INDEX('2-3 引出列表'!$A$2:$CE$8700,$A239,MATCH(G$1,'2-3 引出列表'!$A$1:$CD$1,0)),""))</f>
        <v/>
      </c>
      <c r="H239" t="str">
        <f>IF(ISBLANK(IFERROR(INDEX('2-3 引出列表'!$A$2:$CE$8700,$A239,MATCH(H$1,'2-3 引出列表'!$A$1:$CD$1,0)),"")),"",IFERROR(INDEX('2-3 引出列表'!$A$2:$CE$8700,$A239,MATCH(H$1,'2-3 引出列表'!$A$1:$CD$1,0)),""))</f>
        <v/>
      </c>
      <c r="I239" t="str">
        <f>IF(ISBLANK(IFERROR(INDEX('2-3 引出列表'!$A$2:$CE$8700,$A239,MATCH(I$1,'2-3 引出列表'!$A$1:$CD$1,0)),"")),"",IFERROR(INDEX('2-3 引出列表'!$A$2:$CE$8700,$A239,MATCH(I$1,'2-3 引出列表'!$A$1:$CD$1,0)),""))</f>
        <v/>
      </c>
    </row>
    <row r="240" customFormat="1" spans="1:9">
      <c r="A240">
        <v>239</v>
      </c>
      <c r="B240" t="str">
        <f>IF(ISBLANK(IFERROR(INDEX('2-3 引出列表'!$A$2:$CE$8700,$A240,MATCH(B$1,'2-3 引出列表'!$A$1:$CD$1,0)),"")),"",IFERROR(INDEX('2-3 引出列表'!$A$2:$CE$8700,$A240,MATCH(B$1,'2-3 引出列表'!$A$1:$CD$1,0)),""))</f>
        <v/>
      </c>
      <c r="C240" t="str">
        <f>IF(ISBLANK(IFERROR(INDEX('2-3 引出列表'!$A$2:$CE$8700,$A240,MATCH(C$1,'2-3 引出列表'!$A$1:$CD$1,0)),"")),"",IFERROR(INDEX('2-3 引出列表'!$A$2:$CE$8700,$A240,MATCH(C$1,'2-3 引出列表'!$A$1:$CD$1,0)),""))</f>
        <v/>
      </c>
      <c r="D240" t="str">
        <f>IF(ISBLANK(IFERROR(INDEX('2-3 引出列表'!$A$2:$CE$8700,$A240,MATCH(D$1,'2-3 引出列表'!$A$1:$CD$1,0)),"")),"",IFERROR(INDEX('2-3 引出列表'!$A$2:$CE$8700,$A240,MATCH(D$1,'2-3 引出列表'!$A$1:$CD$1,0)),""))</f>
        <v/>
      </c>
      <c r="E240" t="str">
        <f>IF(ISBLANK(IFERROR(INDEX('2-3 引出列表'!$A$2:$CE$8700,$A240,MATCH(E$1,'2-3 引出列表'!$A$1:$CD$1,0)),"")),"",IFERROR(INDEX('2-3 引出列表'!$A$2:$CE$8700,$A240,MATCH(E$1,'2-3 引出列表'!$A$1:$CD$1,0)),""))</f>
        <v/>
      </c>
      <c r="F240" t="str">
        <f t="shared" si="3"/>
        <v/>
      </c>
      <c r="G240" t="str">
        <f>IF(ISBLANK(IFERROR(INDEX('2-3 引出列表'!$A$2:$CE$8700,$A240,MATCH(G$1,'2-3 引出列表'!$A$1:$CD$1,0)),"")),"",IFERROR(INDEX('2-3 引出列表'!$A$2:$CE$8700,$A240,MATCH(G$1,'2-3 引出列表'!$A$1:$CD$1,0)),""))</f>
        <v/>
      </c>
      <c r="H240" t="str">
        <f>IF(ISBLANK(IFERROR(INDEX('2-3 引出列表'!$A$2:$CE$8700,$A240,MATCH(H$1,'2-3 引出列表'!$A$1:$CD$1,0)),"")),"",IFERROR(INDEX('2-3 引出列表'!$A$2:$CE$8700,$A240,MATCH(H$1,'2-3 引出列表'!$A$1:$CD$1,0)),""))</f>
        <v/>
      </c>
      <c r="I240" t="str">
        <f>IF(ISBLANK(IFERROR(INDEX('2-3 引出列表'!$A$2:$CE$8700,$A240,MATCH(I$1,'2-3 引出列表'!$A$1:$CD$1,0)),"")),"",IFERROR(INDEX('2-3 引出列表'!$A$2:$CE$8700,$A240,MATCH(I$1,'2-3 引出列表'!$A$1:$CD$1,0)),""))</f>
        <v/>
      </c>
    </row>
    <row r="241" customFormat="1" spans="1:9">
      <c r="A241">
        <v>240</v>
      </c>
      <c r="B241" t="str">
        <f>IF(ISBLANK(IFERROR(INDEX('2-3 引出列表'!$A$2:$CE$8700,$A241,MATCH(B$1,'2-3 引出列表'!$A$1:$CD$1,0)),"")),"",IFERROR(INDEX('2-3 引出列表'!$A$2:$CE$8700,$A241,MATCH(B$1,'2-3 引出列表'!$A$1:$CD$1,0)),""))</f>
        <v/>
      </c>
      <c r="C241" t="str">
        <f>IF(ISBLANK(IFERROR(INDEX('2-3 引出列表'!$A$2:$CE$8700,$A241,MATCH(C$1,'2-3 引出列表'!$A$1:$CD$1,0)),"")),"",IFERROR(INDEX('2-3 引出列表'!$A$2:$CE$8700,$A241,MATCH(C$1,'2-3 引出列表'!$A$1:$CD$1,0)),""))</f>
        <v/>
      </c>
      <c r="D241" t="str">
        <f>IF(ISBLANK(IFERROR(INDEX('2-3 引出列表'!$A$2:$CE$8700,$A241,MATCH(D$1,'2-3 引出列表'!$A$1:$CD$1,0)),"")),"",IFERROR(INDEX('2-3 引出列表'!$A$2:$CE$8700,$A241,MATCH(D$1,'2-3 引出列表'!$A$1:$CD$1,0)),""))</f>
        <v/>
      </c>
      <c r="E241" t="str">
        <f>IF(ISBLANK(IFERROR(INDEX('2-3 引出列表'!$A$2:$CE$8700,$A241,MATCH(E$1,'2-3 引出列表'!$A$1:$CD$1,0)),"")),"",IFERROR(INDEX('2-3 引出列表'!$A$2:$CE$8700,$A241,MATCH(E$1,'2-3 引出列表'!$A$1:$CD$1,0)),""))</f>
        <v/>
      </c>
      <c r="F241" t="str">
        <f t="shared" si="3"/>
        <v/>
      </c>
      <c r="G241" t="str">
        <f>IF(ISBLANK(IFERROR(INDEX('2-3 引出列表'!$A$2:$CE$8700,$A241,MATCH(G$1,'2-3 引出列表'!$A$1:$CD$1,0)),"")),"",IFERROR(INDEX('2-3 引出列表'!$A$2:$CE$8700,$A241,MATCH(G$1,'2-3 引出列表'!$A$1:$CD$1,0)),""))</f>
        <v/>
      </c>
      <c r="H241" t="str">
        <f>IF(ISBLANK(IFERROR(INDEX('2-3 引出列表'!$A$2:$CE$8700,$A241,MATCH(H$1,'2-3 引出列表'!$A$1:$CD$1,0)),"")),"",IFERROR(INDEX('2-3 引出列表'!$A$2:$CE$8700,$A241,MATCH(H$1,'2-3 引出列表'!$A$1:$CD$1,0)),""))</f>
        <v/>
      </c>
      <c r="I241" t="str">
        <f>IF(ISBLANK(IFERROR(INDEX('2-3 引出列表'!$A$2:$CE$8700,$A241,MATCH(I$1,'2-3 引出列表'!$A$1:$CD$1,0)),"")),"",IFERROR(INDEX('2-3 引出列表'!$A$2:$CE$8700,$A241,MATCH(I$1,'2-3 引出列表'!$A$1:$CD$1,0)),""))</f>
        <v/>
      </c>
    </row>
    <row r="242" customFormat="1" spans="1:9">
      <c r="A242">
        <v>241</v>
      </c>
      <c r="B242" t="str">
        <f>IF(ISBLANK(IFERROR(INDEX('2-3 引出列表'!$A$2:$CE$8700,$A242,MATCH(B$1,'2-3 引出列表'!$A$1:$CD$1,0)),"")),"",IFERROR(INDEX('2-3 引出列表'!$A$2:$CE$8700,$A242,MATCH(B$1,'2-3 引出列表'!$A$1:$CD$1,0)),""))</f>
        <v/>
      </c>
      <c r="C242" t="str">
        <f>IF(ISBLANK(IFERROR(INDEX('2-3 引出列表'!$A$2:$CE$8700,$A242,MATCH(C$1,'2-3 引出列表'!$A$1:$CD$1,0)),"")),"",IFERROR(INDEX('2-3 引出列表'!$A$2:$CE$8700,$A242,MATCH(C$1,'2-3 引出列表'!$A$1:$CD$1,0)),""))</f>
        <v/>
      </c>
      <c r="D242" t="str">
        <f>IF(ISBLANK(IFERROR(INDEX('2-3 引出列表'!$A$2:$CE$8700,$A242,MATCH(D$1,'2-3 引出列表'!$A$1:$CD$1,0)),"")),"",IFERROR(INDEX('2-3 引出列表'!$A$2:$CE$8700,$A242,MATCH(D$1,'2-3 引出列表'!$A$1:$CD$1,0)),""))</f>
        <v/>
      </c>
      <c r="E242" t="str">
        <f>IF(ISBLANK(IFERROR(INDEX('2-3 引出列表'!$A$2:$CE$8700,$A242,MATCH(E$1,'2-3 引出列表'!$A$1:$CD$1,0)),"")),"",IFERROR(INDEX('2-3 引出列表'!$A$2:$CE$8700,$A242,MATCH(E$1,'2-3 引出列表'!$A$1:$CD$1,0)),""))</f>
        <v/>
      </c>
      <c r="F242" t="str">
        <f t="shared" si="3"/>
        <v/>
      </c>
      <c r="G242" t="str">
        <f>IF(ISBLANK(IFERROR(INDEX('2-3 引出列表'!$A$2:$CE$8700,$A242,MATCH(G$1,'2-3 引出列表'!$A$1:$CD$1,0)),"")),"",IFERROR(INDEX('2-3 引出列表'!$A$2:$CE$8700,$A242,MATCH(G$1,'2-3 引出列表'!$A$1:$CD$1,0)),""))</f>
        <v/>
      </c>
      <c r="H242" t="str">
        <f>IF(ISBLANK(IFERROR(INDEX('2-3 引出列表'!$A$2:$CE$8700,$A242,MATCH(H$1,'2-3 引出列表'!$A$1:$CD$1,0)),"")),"",IFERROR(INDEX('2-3 引出列表'!$A$2:$CE$8700,$A242,MATCH(H$1,'2-3 引出列表'!$A$1:$CD$1,0)),""))</f>
        <v/>
      </c>
      <c r="I242" t="str">
        <f>IF(ISBLANK(IFERROR(INDEX('2-3 引出列表'!$A$2:$CE$8700,$A242,MATCH(I$1,'2-3 引出列表'!$A$1:$CD$1,0)),"")),"",IFERROR(INDEX('2-3 引出列表'!$A$2:$CE$8700,$A242,MATCH(I$1,'2-3 引出列表'!$A$1:$CD$1,0)),""))</f>
        <v/>
      </c>
    </row>
    <row r="243" customFormat="1" spans="1:9">
      <c r="A243">
        <v>242</v>
      </c>
      <c r="B243" t="str">
        <f>IF(ISBLANK(IFERROR(INDEX('2-3 引出列表'!$A$2:$CE$8700,$A243,MATCH(B$1,'2-3 引出列表'!$A$1:$CD$1,0)),"")),"",IFERROR(INDEX('2-3 引出列表'!$A$2:$CE$8700,$A243,MATCH(B$1,'2-3 引出列表'!$A$1:$CD$1,0)),""))</f>
        <v/>
      </c>
      <c r="C243" t="str">
        <f>IF(ISBLANK(IFERROR(INDEX('2-3 引出列表'!$A$2:$CE$8700,$A243,MATCH(C$1,'2-3 引出列表'!$A$1:$CD$1,0)),"")),"",IFERROR(INDEX('2-3 引出列表'!$A$2:$CE$8700,$A243,MATCH(C$1,'2-3 引出列表'!$A$1:$CD$1,0)),""))</f>
        <v/>
      </c>
      <c r="D243" t="str">
        <f>IF(ISBLANK(IFERROR(INDEX('2-3 引出列表'!$A$2:$CE$8700,$A243,MATCH(D$1,'2-3 引出列表'!$A$1:$CD$1,0)),"")),"",IFERROR(INDEX('2-3 引出列表'!$A$2:$CE$8700,$A243,MATCH(D$1,'2-3 引出列表'!$A$1:$CD$1,0)),""))</f>
        <v/>
      </c>
      <c r="E243" t="str">
        <f>IF(ISBLANK(IFERROR(INDEX('2-3 引出列表'!$A$2:$CE$8700,$A243,MATCH(E$1,'2-3 引出列表'!$A$1:$CD$1,0)),"")),"",IFERROR(INDEX('2-3 引出列表'!$A$2:$CE$8700,$A243,MATCH(E$1,'2-3 引出列表'!$A$1:$CD$1,0)),""))</f>
        <v/>
      </c>
      <c r="F243" t="str">
        <f t="shared" si="3"/>
        <v/>
      </c>
      <c r="G243" t="str">
        <f>IF(ISBLANK(IFERROR(INDEX('2-3 引出列表'!$A$2:$CE$8700,$A243,MATCH(G$1,'2-3 引出列表'!$A$1:$CD$1,0)),"")),"",IFERROR(INDEX('2-3 引出列表'!$A$2:$CE$8700,$A243,MATCH(G$1,'2-3 引出列表'!$A$1:$CD$1,0)),""))</f>
        <v/>
      </c>
      <c r="H243" t="str">
        <f>IF(ISBLANK(IFERROR(INDEX('2-3 引出列表'!$A$2:$CE$8700,$A243,MATCH(H$1,'2-3 引出列表'!$A$1:$CD$1,0)),"")),"",IFERROR(INDEX('2-3 引出列表'!$A$2:$CE$8700,$A243,MATCH(H$1,'2-3 引出列表'!$A$1:$CD$1,0)),""))</f>
        <v/>
      </c>
      <c r="I243" t="str">
        <f>IF(ISBLANK(IFERROR(INDEX('2-3 引出列表'!$A$2:$CE$8700,$A243,MATCH(I$1,'2-3 引出列表'!$A$1:$CD$1,0)),"")),"",IFERROR(INDEX('2-3 引出列表'!$A$2:$CE$8700,$A243,MATCH(I$1,'2-3 引出列表'!$A$1:$CD$1,0)),""))</f>
        <v/>
      </c>
    </row>
    <row r="244" customFormat="1" spans="1:9">
      <c r="A244">
        <v>243</v>
      </c>
      <c r="B244" t="str">
        <f>IF(ISBLANK(IFERROR(INDEX('2-3 引出列表'!$A$2:$CE$8700,$A244,MATCH(B$1,'2-3 引出列表'!$A$1:$CD$1,0)),"")),"",IFERROR(INDEX('2-3 引出列表'!$A$2:$CE$8700,$A244,MATCH(B$1,'2-3 引出列表'!$A$1:$CD$1,0)),""))</f>
        <v/>
      </c>
      <c r="C244" t="str">
        <f>IF(ISBLANK(IFERROR(INDEX('2-3 引出列表'!$A$2:$CE$8700,$A244,MATCH(C$1,'2-3 引出列表'!$A$1:$CD$1,0)),"")),"",IFERROR(INDEX('2-3 引出列表'!$A$2:$CE$8700,$A244,MATCH(C$1,'2-3 引出列表'!$A$1:$CD$1,0)),""))</f>
        <v/>
      </c>
      <c r="D244" t="str">
        <f>IF(ISBLANK(IFERROR(INDEX('2-3 引出列表'!$A$2:$CE$8700,$A244,MATCH(D$1,'2-3 引出列表'!$A$1:$CD$1,0)),"")),"",IFERROR(INDEX('2-3 引出列表'!$A$2:$CE$8700,$A244,MATCH(D$1,'2-3 引出列表'!$A$1:$CD$1,0)),""))</f>
        <v/>
      </c>
      <c r="E244" t="str">
        <f>IF(ISBLANK(IFERROR(INDEX('2-3 引出列表'!$A$2:$CE$8700,$A244,MATCH(E$1,'2-3 引出列表'!$A$1:$CD$1,0)),"")),"",IFERROR(INDEX('2-3 引出列表'!$A$2:$CE$8700,$A244,MATCH(E$1,'2-3 引出列表'!$A$1:$CD$1,0)),""))</f>
        <v/>
      </c>
      <c r="F244" t="str">
        <f t="shared" si="3"/>
        <v/>
      </c>
      <c r="G244" t="str">
        <f>IF(ISBLANK(IFERROR(INDEX('2-3 引出列表'!$A$2:$CE$8700,$A244,MATCH(G$1,'2-3 引出列表'!$A$1:$CD$1,0)),"")),"",IFERROR(INDEX('2-3 引出列表'!$A$2:$CE$8700,$A244,MATCH(G$1,'2-3 引出列表'!$A$1:$CD$1,0)),""))</f>
        <v/>
      </c>
      <c r="H244" t="str">
        <f>IF(ISBLANK(IFERROR(INDEX('2-3 引出列表'!$A$2:$CE$8700,$A244,MATCH(H$1,'2-3 引出列表'!$A$1:$CD$1,0)),"")),"",IFERROR(INDEX('2-3 引出列表'!$A$2:$CE$8700,$A244,MATCH(H$1,'2-3 引出列表'!$A$1:$CD$1,0)),""))</f>
        <v/>
      </c>
      <c r="I244" t="str">
        <f>IF(ISBLANK(IFERROR(INDEX('2-3 引出列表'!$A$2:$CE$8700,$A244,MATCH(I$1,'2-3 引出列表'!$A$1:$CD$1,0)),"")),"",IFERROR(INDEX('2-3 引出列表'!$A$2:$CE$8700,$A244,MATCH(I$1,'2-3 引出列表'!$A$1:$CD$1,0)),""))</f>
        <v/>
      </c>
    </row>
    <row r="245" customFormat="1" spans="1:9">
      <c r="A245">
        <v>244</v>
      </c>
      <c r="B245" t="str">
        <f>IF(ISBLANK(IFERROR(INDEX('2-3 引出列表'!$A$2:$CE$8700,$A245,MATCH(B$1,'2-3 引出列表'!$A$1:$CD$1,0)),"")),"",IFERROR(INDEX('2-3 引出列表'!$A$2:$CE$8700,$A245,MATCH(B$1,'2-3 引出列表'!$A$1:$CD$1,0)),""))</f>
        <v/>
      </c>
      <c r="C245" t="str">
        <f>IF(ISBLANK(IFERROR(INDEX('2-3 引出列表'!$A$2:$CE$8700,$A245,MATCH(C$1,'2-3 引出列表'!$A$1:$CD$1,0)),"")),"",IFERROR(INDEX('2-3 引出列表'!$A$2:$CE$8700,$A245,MATCH(C$1,'2-3 引出列表'!$A$1:$CD$1,0)),""))</f>
        <v/>
      </c>
      <c r="D245" t="str">
        <f>IF(ISBLANK(IFERROR(INDEX('2-3 引出列表'!$A$2:$CE$8700,$A245,MATCH(D$1,'2-3 引出列表'!$A$1:$CD$1,0)),"")),"",IFERROR(INDEX('2-3 引出列表'!$A$2:$CE$8700,$A245,MATCH(D$1,'2-3 引出列表'!$A$1:$CD$1,0)),""))</f>
        <v/>
      </c>
      <c r="E245" t="str">
        <f>IF(ISBLANK(IFERROR(INDEX('2-3 引出列表'!$A$2:$CE$8700,$A245,MATCH(E$1,'2-3 引出列表'!$A$1:$CD$1,0)),"")),"",IFERROR(INDEX('2-3 引出列表'!$A$2:$CE$8700,$A245,MATCH(E$1,'2-3 引出列表'!$A$1:$CD$1,0)),""))</f>
        <v/>
      </c>
      <c r="F245" t="str">
        <f t="shared" si="3"/>
        <v/>
      </c>
      <c r="G245" t="str">
        <f>IF(ISBLANK(IFERROR(INDEX('2-3 引出列表'!$A$2:$CE$8700,$A245,MATCH(G$1,'2-3 引出列表'!$A$1:$CD$1,0)),"")),"",IFERROR(INDEX('2-3 引出列表'!$A$2:$CE$8700,$A245,MATCH(G$1,'2-3 引出列表'!$A$1:$CD$1,0)),""))</f>
        <v/>
      </c>
      <c r="H245" t="str">
        <f>IF(ISBLANK(IFERROR(INDEX('2-3 引出列表'!$A$2:$CE$8700,$A245,MATCH(H$1,'2-3 引出列表'!$A$1:$CD$1,0)),"")),"",IFERROR(INDEX('2-3 引出列表'!$A$2:$CE$8700,$A245,MATCH(H$1,'2-3 引出列表'!$A$1:$CD$1,0)),""))</f>
        <v/>
      </c>
      <c r="I245" t="str">
        <f>IF(ISBLANK(IFERROR(INDEX('2-3 引出列表'!$A$2:$CE$8700,$A245,MATCH(I$1,'2-3 引出列表'!$A$1:$CD$1,0)),"")),"",IFERROR(INDEX('2-3 引出列表'!$A$2:$CE$8700,$A245,MATCH(I$1,'2-3 引出列表'!$A$1:$CD$1,0)),""))</f>
        <v/>
      </c>
    </row>
    <row r="246" customFormat="1" spans="1:9">
      <c r="A246">
        <v>245</v>
      </c>
      <c r="B246" t="str">
        <f>IF(ISBLANK(IFERROR(INDEX('2-3 引出列表'!$A$2:$CE$8700,$A246,MATCH(B$1,'2-3 引出列表'!$A$1:$CD$1,0)),"")),"",IFERROR(INDEX('2-3 引出列表'!$A$2:$CE$8700,$A246,MATCH(B$1,'2-3 引出列表'!$A$1:$CD$1,0)),""))</f>
        <v/>
      </c>
      <c r="C246" t="str">
        <f>IF(ISBLANK(IFERROR(INDEX('2-3 引出列表'!$A$2:$CE$8700,$A246,MATCH(C$1,'2-3 引出列表'!$A$1:$CD$1,0)),"")),"",IFERROR(INDEX('2-3 引出列表'!$A$2:$CE$8700,$A246,MATCH(C$1,'2-3 引出列表'!$A$1:$CD$1,0)),""))</f>
        <v/>
      </c>
      <c r="D246" t="str">
        <f>IF(ISBLANK(IFERROR(INDEX('2-3 引出列表'!$A$2:$CE$8700,$A246,MATCH(D$1,'2-3 引出列表'!$A$1:$CD$1,0)),"")),"",IFERROR(INDEX('2-3 引出列表'!$A$2:$CE$8700,$A246,MATCH(D$1,'2-3 引出列表'!$A$1:$CD$1,0)),""))</f>
        <v/>
      </c>
      <c r="E246" t="str">
        <f>IF(ISBLANK(IFERROR(INDEX('2-3 引出列表'!$A$2:$CE$8700,$A246,MATCH(E$1,'2-3 引出列表'!$A$1:$CD$1,0)),"")),"",IFERROR(INDEX('2-3 引出列表'!$A$2:$CE$8700,$A246,MATCH(E$1,'2-3 引出列表'!$A$1:$CD$1,0)),""))</f>
        <v/>
      </c>
      <c r="F246" t="str">
        <f t="shared" si="3"/>
        <v/>
      </c>
      <c r="G246" t="str">
        <f>IF(ISBLANK(IFERROR(INDEX('2-3 引出列表'!$A$2:$CE$8700,$A246,MATCH(G$1,'2-3 引出列表'!$A$1:$CD$1,0)),"")),"",IFERROR(INDEX('2-3 引出列表'!$A$2:$CE$8700,$A246,MATCH(G$1,'2-3 引出列表'!$A$1:$CD$1,0)),""))</f>
        <v/>
      </c>
      <c r="H246" t="str">
        <f>IF(ISBLANK(IFERROR(INDEX('2-3 引出列表'!$A$2:$CE$8700,$A246,MATCH(H$1,'2-3 引出列表'!$A$1:$CD$1,0)),"")),"",IFERROR(INDEX('2-3 引出列表'!$A$2:$CE$8700,$A246,MATCH(H$1,'2-3 引出列表'!$A$1:$CD$1,0)),""))</f>
        <v/>
      </c>
      <c r="I246" t="str">
        <f>IF(ISBLANK(IFERROR(INDEX('2-3 引出列表'!$A$2:$CE$8700,$A246,MATCH(I$1,'2-3 引出列表'!$A$1:$CD$1,0)),"")),"",IFERROR(INDEX('2-3 引出列表'!$A$2:$CE$8700,$A246,MATCH(I$1,'2-3 引出列表'!$A$1:$CD$1,0)),""))</f>
        <v/>
      </c>
    </row>
    <row r="247" customFormat="1" spans="1:9">
      <c r="A247">
        <v>246</v>
      </c>
      <c r="B247" t="str">
        <f>IF(ISBLANK(IFERROR(INDEX('2-3 引出列表'!$A$2:$CE$8700,$A247,MATCH(B$1,'2-3 引出列表'!$A$1:$CD$1,0)),"")),"",IFERROR(INDEX('2-3 引出列表'!$A$2:$CE$8700,$A247,MATCH(B$1,'2-3 引出列表'!$A$1:$CD$1,0)),""))</f>
        <v/>
      </c>
      <c r="C247" t="str">
        <f>IF(ISBLANK(IFERROR(INDEX('2-3 引出列表'!$A$2:$CE$8700,$A247,MATCH(C$1,'2-3 引出列表'!$A$1:$CD$1,0)),"")),"",IFERROR(INDEX('2-3 引出列表'!$A$2:$CE$8700,$A247,MATCH(C$1,'2-3 引出列表'!$A$1:$CD$1,0)),""))</f>
        <v/>
      </c>
      <c r="D247" t="str">
        <f>IF(ISBLANK(IFERROR(INDEX('2-3 引出列表'!$A$2:$CE$8700,$A247,MATCH(D$1,'2-3 引出列表'!$A$1:$CD$1,0)),"")),"",IFERROR(INDEX('2-3 引出列表'!$A$2:$CE$8700,$A247,MATCH(D$1,'2-3 引出列表'!$A$1:$CD$1,0)),""))</f>
        <v/>
      </c>
      <c r="E247" t="str">
        <f>IF(ISBLANK(IFERROR(INDEX('2-3 引出列表'!$A$2:$CE$8700,$A247,MATCH(E$1,'2-3 引出列表'!$A$1:$CD$1,0)),"")),"",IFERROR(INDEX('2-3 引出列表'!$A$2:$CE$8700,$A247,MATCH(E$1,'2-3 引出列表'!$A$1:$CD$1,0)),""))</f>
        <v/>
      </c>
      <c r="F247" t="str">
        <f t="shared" si="3"/>
        <v/>
      </c>
      <c r="G247" t="str">
        <f>IF(ISBLANK(IFERROR(INDEX('2-3 引出列表'!$A$2:$CE$8700,$A247,MATCH(G$1,'2-3 引出列表'!$A$1:$CD$1,0)),"")),"",IFERROR(INDEX('2-3 引出列表'!$A$2:$CE$8700,$A247,MATCH(G$1,'2-3 引出列表'!$A$1:$CD$1,0)),""))</f>
        <v/>
      </c>
      <c r="H247" t="str">
        <f>IF(ISBLANK(IFERROR(INDEX('2-3 引出列表'!$A$2:$CE$8700,$A247,MATCH(H$1,'2-3 引出列表'!$A$1:$CD$1,0)),"")),"",IFERROR(INDEX('2-3 引出列表'!$A$2:$CE$8700,$A247,MATCH(H$1,'2-3 引出列表'!$A$1:$CD$1,0)),""))</f>
        <v/>
      </c>
      <c r="I247" t="str">
        <f>IF(ISBLANK(IFERROR(INDEX('2-3 引出列表'!$A$2:$CE$8700,$A247,MATCH(I$1,'2-3 引出列表'!$A$1:$CD$1,0)),"")),"",IFERROR(INDEX('2-3 引出列表'!$A$2:$CE$8700,$A247,MATCH(I$1,'2-3 引出列表'!$A$1:$CD$1,0)),""))</f>
        <v/>
      </c>
    </row>
    <row r="248" customFormat="1" spans="1:9">
      <c r="A248">
        <v>247</v>
      </c>
      <c r="B248" t="str">
        <f>IF(ISBLANK(IFERROR(INDEX('2-3 引出列表'!$A$2:$CE$8700,$A248,MATCH(B$1,'2-3 引出列表'!$A$1:$CD$1,0)),"")),"",IFERROR(INDEX('2-3 引出列表'!$A$2:$CE$8700,$A248,MATCH(B$1,'2-3 引出列表'!$A$1:$CD$1,0)),""))</f>
        <v/>
      </c>
      <c r="C248" t="str">
        <f>IF(ISBLANK(IFERROR(INDEX('2-3 引出列表'!$A$2:$CE$8700,$A248,MATCH(C$1,'2-3 引出列表'!$A$1:$CD$1,0)),"")),"",IFERROR(INDEX('2-3 引出列表'!$A$2:$CE$8700,$A248,MATCH(C$1,'2-3 引出列表'!$A$1:$CD$1,0)),""))</f>
        <v/>
      </c>
      <c r="D248" t="str">
        <f>IF(ISBLANK(IFERROR(INDEX('2-3 引出列表'!$A$2:$CE$8700,$A248,MATCH(D$1,'2-3 引出列表'!$A$1:$CD$1,0)),"")),"",IFERROR(INDEX('2-3 引出列表'!$A$2:$CE$8700,$A248,MATCH(D$1,'2-3 引出列表'!$A$1:$CD$1,0)),""))</f>
        <v/>
      </c>
      <c r="E248" t="str">
        <f>IF(ISBLANK(IFERROR(INDEX('2-3 引出列表'!$A$2:$CE$8700,$A248,MATCH(E$1,'2-3 引出列表'!$A$1:$CD$1,0)),"")),"",IFERROR(INDEX('2-3 引出列表'!$A$2:$CE$8700,$A248,MATCH(E$1,'2-3 引出列表'!$A$1:$CD$1,0)),""))</f>
        <v/>
      </c>
      <c r="F248" t="str">
        <f t="shared" si="3"/>
        <v/>
      </c>
      <c r="G248" t="str">
        <f>IF(ISBLANK(IFERROR(INDEX('2-3 引出列表'!$A$2:$CE$8700,$A248,MATCH(G$1,'2-3 引出列表'!$A$1:$CD$1,0)),"")),"",IFERROR(INDEX('2-3 引出列表'!$A$2:$CE$8700,$A248,MATCH(G$1,'2-3 引出列表'!$A$1:$CD$1,0)),""))</f>
        <v/>
      </c>
      <c r="H248" t="str">
        <f>IF(ISBLANK(IFERROR(INDEX('2-3 引出列表'!$A$2:$CE$8700,$A248,MATCH(H$1,'2-3 引出列表'!$A$1:$CD$1,0)),"")),"",IFERROR(INDEX('2-3 引出列表'!$A$2:$CE$8700,$A248,MATCH(H$1,'2-3 引出列表'!$A$1:$CD$1,0)),""))</f>
        <v/>
      </c>
      <c r="I248" t="str">
        <f>IF(ISBLANK(IFERROR(INDEX('2-3 引出列表'!$A$2:$CE$8700,$A248,MATCH(I$1,'2-3 引出列表'!$A$1:$CD$1,0)),"")),"",IFERROR(INDEX('2-3 引出列表'!$A$2:$CE$8700,$A248,MATCH(I$1,'2-3 引出列表'!$A$1:$CD$1,0)),""))</f>
        <v/>
      </c>
    </row>
    <row r="249" customFormat="1" spans="1:9">
      <c r="A249">
        <v>248</v>
      </c>
      <c r="B249" t="str">
        <f>IF(ISBLANK(IFERROR(INDEX('2-3 引出列表'!$A$2:$CE$8700,$A249,MATCH(B$1,'2-3 引出列表'!$A$1:$CD$1,0)),"")),"",IFERROR(INDEX('2-3 引出列表'!$A$2:$CE$8700,$A249,MATCH(B$1,'2-3 引出列表'!$A$1:$CD$1,0)),""))</f>
        <v/>
      </c>
      <c r="C249" t="str">
        <f>IF(ISBLANK(IFERROR(INDEX('2-3 引出列表'!$A$2:$CE$8700,$A249,MATCH(C$1,'2-3 引出列表'!$A$1:$CD$1,0)),"")),"",IFERROR(INDEX('2-3 引出列表'!$A$2:$CE$8700,$A249,MATCH(C$1,'2-3 引出列表'!$A$1:$CD$1,0)),""))</f>
        <v/>
      </c>
      <c r="D249" t="str">
        <f>IF(ISBLANK(IFERROR(INDEX('2-3 引出列表'!$A$2:$CE$8700,$A249,MATCH(D$1,'2-3 引出列表'!$A$1:$CD$1,0)),"")),"",IFERROR(INDEX('2-3 引出列表'!$A$2:$CE$8700,$A249,MATCH(D$1,'2-3 引出列表'!$A$1:$CD$1,0)),""))</f>
        <v/>
      </c>
      <c r="E249" t="str">
        <f>IF(ISBLANK(IFERROR(INDEX('2-3 引出列表'!$A$2:$CE$8700,$A249,MATCH(E$1,'2-3 引出列表'!$A$1:$CD$1,0)),"")),"",IFERROR(INDEX('2-3 引出列表'!$A$2:$CE$8700,$A249,MATCH(E$1,'2-3 引出列表'!$A$1:$CD$1,0)),""))</f>
        <v/>
      </c>
      <c r="F249" t="str">
        <f t="shared" si="3"/>
        <v/>
      </c>
      <c r="G249" t="str">
        <f>IF(ISBLANK(IFERROR(INDEX('2-3 引出列表'!$A$2:$CE$8700,$A249,MATCH(G$1,'2-3 引出列表'!$A$1:$CD$1,0)),"")),"",IFERROR(INDEX('2-3 引出列表'!$A$2:$CE$8700,$A249,MATCH(G$1,'2-3 引出列表'!$A$1:$CD$1,0)),""))</f>
        <v/>
      </c>
      <c r="H249" t="str">
        <f>IF(ISBLANK(IFERROR(INDEX('2-3 引出列表'!$A$2:$CE$8700,$A249,MATCH(H$1,'2-3 引出列表'!$A$1:$CD$1,0)),"")),"",IFERROR(INDEX('2-3 引出列表'!$A$2:$CE$8700,$A249,MATCH(H$1,'2-3 引出列表'!$A$1:$CD$1,0)),""))</f>
        <v/>
      </c>
      <c r="I249" t="str">
        <f>IF(ISBLANK(IFERROR(INDEX('2-3 引出列表'!$A$2:$CE$8700,$A249,MATCH(I$1,'2-3 引出列表'!$A$1:$CD$1,0)),"")),"",IFERROR(INDEX('2-3 引出列表'!$A$2:$CE$8700,$A249,MATCH(I$1,'2-3 引出列表'!$A$1:$CD$1,0)),""))</f>
        <v/>
      </c>
    </row>
    <row r="250" customFormat="1" spans="1:9">
      <c r="A250">
        <v>249</v>
      </c>
      <c r="B250" t="str">
        <f>IF(ISBLANK(IFERROR(INDEX('2-3 引出列表'!$A$2:$CE$8700,$A250,MATCH(B$1,'2-3 引出列表'!$A$1:$CD$1,0)),"")),"",IFERROR(INDEX('2-3 引出列表'!$A$2:$CE$8700,$A250,MATCH(B$1,'2-3 引出列表'!$A$1:$CD$1,0)),""))</f>
        <v/>
      </c>
      <c r="C250" t="str">
        <f>IF(ISBLANK(IFERROR(INDEX('2-3 引出列表'!$A$2:$CE$8700,$A250,MATCH(C$1,'2-3 引出列表'!$A$1:$CD$1,0)),"")),"",IFERROR(INDEX('2-3 引出列表'!$A$2:$CE$8700,$A250,MATCH(C$1,'2-3 引出列表'!$A$1:$CD$1,0)),""))</f>
        <v/>
      </c>
      <c r="D250" t="str">
        <f>IF(ISBLANK(IFERROR(INDEX('2-3 引出列表'!$A$2:$CE$8700,$A250,MATCH(D$1,'2-3 引出列表'!$A$1:$CD$1,0)),"")),"",IFERROR(INDEX('2-3 引出列表'!$A$2:$CE$8700,$A250,MATCH(D$1,'2-3 引出列表'!$A$1:$CD$1,0)),""))</f>
        <v/>
      </c>
      <c r="E250" t="str">
        <f>IF(ISBLANK(IFERROR(INDEX('2-3 引出列表'!$A$2:$CE$8700,$A250,MATCH(E$1,'2-3 引出列表'!$A$1:$CD$1,0)),"")),"",IFERROR(INDEX('2-3 引出列表'!$A$2:$CE$8700,$A250,MATCH(E$1,'2-3 引出列表'!$A$1:$CD$1,0)),""))</f>
        <v/>
      </c>
      <c r="F250" t="str">
        <f t="shared" si="3"/>
        <v/>
      </c>
      <c r="G250" t="str">
        <f>IF(ISBLANK(IFERROR(INDEX('2-3 引出列表'!$A$2:$CE$8700,$A250,MATCH(G$1,'2-3 引出列表'!$A$1:$CD$1,0)),"")),"",IFERROR(INDEX('2-3 引出列表'!$A$2:$CE$8700,$A250,MATCH(G$1,'2-3 引出列表'!$A$1:$CD$1,0)),""))</f>
        <v/>
      </c>
      <c r="H250" t="str">
        <f>IF(ISBLANK(IFERROR(INDEX('2-3 引出列表'!$A$2:$CE$8700,$A250,MATCH(H$1,'2-3 引出列表'!$A$1:$CD$1,0)),"")),"",IFERROR(INDEX('2-3 引出列表'!$A$2:$CE$8700,$A250,MATCH(H$1,'2-3 引出列表'!$A$1:$CD$1,0)),""))</f>
        <v/>
      </c>
      <c r="I250" t="str">
        <f>IF(ISBLANK(IFERROR(INDEX('2-3 引出列表'!$A$2:$CE$8700,$A250,MATCH(I$1,'2-3 引出列表'!$A$1:$CD$1,0)),"")),"",IFERROR(INDEX('2-3 引出列表'!$A$2:$CE$8700,$A250,MATCH(I$1,'2-3 引出列表'!$A$1:$CD$1,0)),""))</f>
        <v/>
      </c>
    </row>
    <row r="251" customFormat="1" spans="1:9">
      <c r="A251">
        <v>250</v>
      </c>
      <c r="B251" t="str">
        <f>IF(ISBLANK(IFERROR(INDEX('2-3 引出列表'!$A$2:$CE$8700,$A251,MATCH(B$1,'2-3 引出列表'!$A$1:$CD$1,0)),"")),"",IFERROR(INDEX('2-3 引出列表'!$A$2:$CE$8700,$A251,MATCH(B$1,'2-3 引出列表'!$A$1:$CD$1,0)),""))</f>
        <v/>
      </c>
      <c r="C251" t="str">
        <f>IF(ISBLANK(IFERROR(INDEX('2-3 引出列表'!$A$2:$CE$8700,$A251,MATCH(C$1,'2-3 引出列表'!$A$1:$CD$1,0)),"")),"",IFERROR(INDEX('2-3 引出列表'!$A$2:$CE$8700,$A251,MATCH(C$1,'2-3 引出列表'!$A$1:$CD$1,0)),""))</f>
        <v/>
      </c>
      <c r="D251" t="str">
        <f>IF(ISBLANK(IFERROR(INDEX('2-3 引出列表'!$A$2:$CE$8700,$A251,MATCH(D$1,'2-3 引出列表'!$A$1:$CD$1,0)),"")),"",IFERROR(INDEX('2-3 引出列表'!$A$2:$CE$8700,$A251,MATCH(D$1,'2-3 引出列表'!$A$1:$CD$1,0)),""))</f>
        <v/>
      </c>
      <c r="E251" t="str">
        <f>IF(ISBLANK(IFERROR(INDEX('2-3 引出列表'!$A$2:$CE$8700,$A251,MATCH(E$1,'2-3 引出列表'!$A$1:$CD$1,0)),"")),"",IFERROR(INDEX('2-3 引出列表'!$A$2:$CE$8700,$A251,MATCH(E$1,'2-3 引出列表'!$A$1:$CD$1,0)),""))</f>
        <v/>
      </c>
      <c r="F251" t="str">
        <f t="shared" si="3"/>
        <v/>
      </c>
      <c r="G251" t="str">
        <f>IF(ISBLANK(IFERROR(INDEX('2-3 引出列表'!$A$2:$CE$8700,$A251,MATCH(G$1,'2-3 引出列表'!$A$1:$CD$1,0)),"")),"",IFERROR(INDEX('2-3 引出列表'!$A$2:$CE$8700,$A251,MATCH(G$1,'2-3 引出列表'!$A$1:$CD$1,0)),""))</f>
        <v/>
      </c>
      <c r="H251" t="str">
        <f>IF(ISBLANK(IFERROR(INDEX('2-3 引出列表'!$A$2:$CE$8700,$A251,MATCH(H$1,'2-3 引出列表'!$A$1:$CD$1,0)),"")),"",IFERROR(INDEX('2-3 引出列表'!$A$2:$CE$8700,$A251,MATCH(H$1,'2-3 引出列表'!$A$1:$CD$1,0)),""))</f>
        <v/>
      </c>
      <c r="I251" t="str">
        <f>IF(ISBLANK(IFERROR(INDEX('2-3 引出列表'!$A$2:$CE$8700,$A251,MATCH(I$1,'2-3 引出列表'!$A$1:$CD$1,0)),"")),"",IFERROR(INDEX('2-3 引出列表'!$A$2:$CE$8700,$A251,MATCH(I$1,'2-3 引出列表'!$A$1:$CD$1,0)),""))</f>
        <v/>
      </c>
    </row>
    <row r="252" customFormat="1" spans="1:9">
      <c r="A252">
        <v>251</v>
      </c>
      <c r="B252" t="str">
        <f>IF(ISBLANK(IFERROR(INDEX('2-3 引出列表'!$A$2:$CE$8700,$A252,MATCH(B$1,'2-3 引出列表'!$A$1:$CD$1,0)),"")),"",IFERROR(INDEX('2-3 引出列表'!$A$2:$CE$8700,$A252,MATCH(B$1,'2-3 引出列表'!$A$1:$CD$1,0)),""))</f>
        <v/>
      </c>
      <c r="C252" t="str">
        <f>IF(ISBLANK(IFERROR(INDEX('2-3 引出列表'!$A$2:$CE$8700,$A252,MATCH(C$1,'2-3 引出列表'!$A$1:$CD$1,0)),"")),"",IFERROR(INDEX('2-3 引出列表'!$A$2:$CE$8700,$A252,MATCH(C$1,'2-3 引出列表'!$A$1:$CD$1,0)),""))</f>
        <v/>
      </c>
      <c r="D252" t="str">
        <f>IF(ISBLANK(IFERROR(INDEX('2-3 引出列表'!$A$2:$CE$8700,$A252,MATCH(D$1,'2-3 引出列表'!$A$1:$CD$1,0)),"")),"",IFERROR(INDEX('2-3 引出列表'!$A$2:$CE$8700,$A252,MATCH(D$1,'2-3 引出列表'!$A$1:$CD$1,0)),""))</f>
        <v/>
      </c>
      <c r="E252" t="str">
        <f>IF(ISBLANK(IFERROR(INDEX('2-3 引出列表'!$A$2:$CE$8700,$A252,MATCH(E$1,'2-3 引出列表'!$A$1:$CD$1,0)),"")),"",IFERROR(INDEX('2-3 引出列表'!$A$2:$CE$8700,$A252,MATCH(E$1,'2-3 引出列表'!$A$1:$CD$1,0)),""))</f>
        <v/>
      </c>
      <c r="F252" t="str">
        <f t="shared" si="3"/>
        <v/>
      </c>
      <c r="G252" t="str">
        <f>IF(ISBLANK(IFERROR(INDEX('2-3 引出列表'!$A$2:$CE$8700,$A252,MATCH(G$1,'2-3 引出列表'!$A$1:$CD$1,0)),"")),"",IFERROR(INDEX('2-3 引出列表'!$A$2:$CE$8700,$A252,MATCH(G$1,'2-3 引出列表'!$A$1:$CD$1,0)),""))</f>
        <v/>
      </c>
      <c r="H252" t="str">
        <f>IF(ISBLANK(IFERROR(INDEX('2-3 引出列表'!$A$2:$CE$8700,$A252,MATCH(H$1,'2-3 引出列表'!$A$1:$CD$1,0)),"")),"",IFERROR(INDEX('2-3 引出列表'!$A$2:$CE$8700,$A252,MATCH(H$1,'2-3 引出列表'!$A$1:$CD$1,0)),""))</f>
        <v/>
      </c>
      <c r="I252" t="str">
        <f>IF(ISBLANK(IFERROR(INDEX('2-3 引出列表'!$A$2:$CE$8700,$A252,MATCH(I$1,'2-3 引出列表'!$A$1:$CD$1,0)),"")),"",IFERROR(INDEX('2-3 引出列表'!$A$2:$CE$8700,$A252,MATCH(I$1,'2-3 引出列表'!$A$1:$CD$1,0)),""))</f>
        <v/>
      </c>
    </row>
    <row r="253" customFormat="1" spans="1:9">
      <c r="A253">
        <v>252</v>
      </c>
      <c r="B253" t="str">
        <f>IF(ISBLANK(IFERROR(INDEX('2-3 引出列表'!$A$2:$CE$8700,$A253,MATCH(B$1,'2-3 引出列表'!$A$1:$CD$1,0)),"")),"",IFERROR(INDEX('2-3 引出列表'!$A$2:$CE$8700,$A253,MATCH(B$1,'2-3 引出列表'!$A$1:$CD$1,0)),""))</f>
        <v/>
      </c>
      <c r="C253" t="str">
        <f>IF(ISBLANK(IFERROR(INDEX('2-3 引出列表'!$A$2:$CE$8700,$A253,MATCH(C$1,'2-3 引出列表'!$A$1:$CD$1,0)),"")),"",IFERROR(INDEX('2-3 引出列表'!$A$2:$CE$8700,$A253,MATCH(C$1,'2-3 引出列表'!$A$1:$CD$1,0)),""))</f>
        <v/>
      </c>
      <c r="D253" t="str">
        <f>IF(ISBLANK(IFERROR(INDEX('2-3 引出列表'!$A$2:$CE$8700,$A253,MATCH(D$1,'2-3 引出列表'!$A$1:$CD$1,0)),"")),"",IFERROR(INDEX('2-3 引出列表'!$A$2:$CE$8700,$A253,MATCH(D$1,'2-3 引出列表'!$A$1:$CD$1,0)),""))</f>
        <v/>
      </c>
      <c r="E253" t="str">
        <f>IF(ISBLANK(IFERROR(INDEX('2-3 引出列表'!$A$2:$CE$8700,$A253,MATCH(E$1,'2-3 引出列表'!$A$1:$CD$1,0)),"")),"",IFERROR(INDEX('2-3 引出列表'!$A$2:$CE$8700,$A253,MATCH(E$1,'2-3 引出列表'!$A$1:$CD$1,0)),""))</f>
        <v/>
      </c>
      <c r="F253" t="str">
        <f t="shared" si="3"/>
        <v/>
      </c>
      <c r="G253" t="str">
        <f>IF(ISBLANK(IFERROR(INDEX('2-3 引出列表'!$A$2:$CE$8700,$A253,MATCH(G$1,'2-3 引出列表'!$A$1:$CD$1,0)),"")),"",IFERROR(INDEX('2-3 引出列表'!$A$2:$CE$8700,$A253,MATCH(G$1,'2-3 引出列表'!$A$1:$CD$1,0)),""))</f>
        <v/>
      </c>
      <c r="H253" t="str">
        <f>IF(ISBLANK(IFERROR(INDEX('2-3 引出列表'!$A$2:$CE$8700,$A253,MATCH(H$1,'2-3 引出列表'!$A$1:$CD$1,0)),"")),"",IFERROR(INDEX('2-3 引出列表'!$A$2:$CE$8700,$A253,MATCH(H$1,'2-3 引出列表'!$A$1:$CD$1,0)),""))</f>
        <v/>
      </c>
      <c r="I253" t="str">
        <f>IF(ISBLANK(IFERROR(INDEX('2-3 引出列表'!$A$2:$CE$8700,$A253,MATCH(I$1,'2-3 引出列表'!$A$1:$CD$1,0)),"")),"",IFERROR(INDEX('2-3 引出列表'!$A$2:$CE$8700,$A253,MATCH(I$1,'2-3 引出列表'!$A$1:$CD$1,0)),""))</f>
        <v/>
      </c>
    </row>
    <row r="254" customFormat="1" spans="1:9">
      <c r="A254">
        <v>253</v>
      </c>
      <c r="B254" t="str">
        <f>IF(ISBLANK(IFERROR(INDEX('2-3 引出列表'!$A$2:$CE$8700,$A254,MATCH(B$1,'2-3 引出列表'!$A$1:$CD$1,0)),"")),"",IFERROR(INDEX('2-3 引出列表'!$A$2:$CE$8700,$A254,MATCH(B$1,'2-3 引出列表'!$A$1:$CD$1,0)),""))</f>
        <v/>
      </c>
      <c r="C254" t="str">
        <f>IF(ISBLANK(IFERROR(INDEX('2-3 引出列表'!$A$2:$CE$8700,$A254,MATCH(C$1,'2-3 引出列表'!$A$1:$CD$1,0)),"")),"",IFERROR(INDEX('2-3 引出列表'!$A$2:$CE$8700,$A254,MATCH(C$1,'2-3 引出列表'!$A$1:$CD$1,0)),""))</f>
        <v/>
      </c>
      <c r="D254" t="str">
        <f>IF(ISBLANK(IFERROR(INDEX('2-3 引出列表'!$A$2:$CE$8700,$A254,MATCH(D$1,'2-3 引出列表'!$A$1:$CD$1,0)),"")),"",IFERROR(INDEX('2-3 引出列表'!$A$2:$CE$8700,$A254,MATCH(D$1,'2-3 引出列表'!$A$1:$CD$1,0)),""))</f>
        <v/>
      </c>
      <c r="E254" t="str">
        <f>IF(ISBLANK(IFERROR(INDEX('2-3 引出列表'!$A$2:$CE$8700,$A254,MATCH(E$1,'2-3 引出列表'!$A$1:$CD$1,0)),"")),"",IFERROR(INDEX('2-3 引出列表'!$A$2:$CE$8700,$A254,MATCH(E$1,'2-3 引出列表'!$A$1:$CD$1,0)),""))</f>
        <v/>
      </c>
      <c r="F254" t="str">
        <f t="shared" si="3"/>
        <v/>
      </c>
      <c r="G254" t="str">
        <f>IF(ISBLANK(IFERROR(INDEX('2-3 引出列表'!$A$2:$CE$8700,$A254,MATCH(G$1,'2-3 引出列表'!$A$1:$CD$1,0)),"")),"",IFERROR(INDEX('2-3 引出列表'!$A$2:$CE$8700,$A254,MATCH(G$1,'2-3 引出列表'!$A$1:$CD$1,0)),""))</f>
        <v/>
      </c>
      <c r="H254" t="str">
        <f>IF(ISBLANK(IFERROR(INDEX('2-3 引出列表'!$A$2:$CE$8700,$A254,MATCH(H$1,'2-3 引出列表'!$A$1:$CD$1,0)),"")),"",IFERROR(INDEX('2-3 引出列表'!$A$2:$CE$8700,$A254,MATCH(H$1,'2-3 引出列表'!$A$1:$CD$1,0)),""))</f>
        <v/>
      </c>
      <c r="I254" t="str">
        <f>IF(ISBLANK(IFERROR(INDEX('2-3 引出列表'!$A$2:$CE$8700,$A254,MATCH(I$1,'2-3 引出列表'!$A$1:$CD$1,0)),"")),"",IFERROR(INDEX('2-3 引出列表'!$A$2:$CE$8700,$A254,MATCH(I$1,'2-3 引出列表'!$A$1:$CD$1,0)),""))</f>
        <v/>
      </c>
    </row>
    <row r="255" customFormat="1" spans="1:9">
      <c r="A255">
        <v>254</v>
      </c>
      <c r="B255" t="str">
        <f>IF(ISBLANK(IFERROR(INDEX('2-3 引出列表'!$A$2:$CE$8700,$A255,MATCH(B$1,'2-3 引出列表'!$A$1:$CD$1,0)),"")),"",IFERROR(INDEX('2-3 引出列表'!$A$2:$CE$8700,$A255,MATCH(B$1,'2-3 引出列表'!$A$1:$CD$1,0)),""))</f>
        <v/>
      </c>
      <c r="C255" t="str">
        <f>IF(ISBLANK(IFERROR(INDEX('2-3 引出列表'!$A$2:$CE$8700,$A255,MATCH(C$1,'2-3 引出列表'!$A$1:$CD$1,0)),"")),"",IFERROR(INDEX('2-3 引出列表'!$A$2:$CE$8700,$A255,MATCH(C$1,'2-3 引出列表'!$A$1:$CD$1,0)),""))</f>
        <v/>
      </c>
      <c r="D255" t="str">
        <f>IF(ISBLANK(IFERROR(INDEX('2-3 引出列表'!$A$2:$CE$8700,$A255,MATCH(D$1,'2-3 引出列表'!$A$1:$CD$1,0)),"")),"",IFERROR(INDEX('2-3 引出列表'!$A$2:$CE$8700,$A255,MATCH(D$1,'2-3 引出列表'!$A$1:$CD$1,0)),""))</f>
        <v/>
      </c>
      <c r="E255" t="str">
        <f>IF(ISBLANK(IFERROR(INDEX('2-3 引出列表'!$A$2:$CE$8700,$A255,MATCH(E$1,'2-3 引出列表'!$A$1:$CD$1,0)),"")),"",IFERROR(INDEX('2-3 引出列表'!$A$2:$CE$8700,$A255,MATCH(E$1,'2-3 引出列表'!$A$1:$CD$1,0)),""))</f>
        <v/>
      </c>
      <c r="F255" t="str">
        <f t="shared" si="3"/>
        <v/>
      </c>
      <c r="G255" t="str">
        <f>IF(ISBLANK(IFERROR(INDEX('2-3 引出列表'!$A$2:$CE$8700,$A255,MATCH(G$1,'2-3 引出列表'!$A$1:$CD$1,0)),"")),"",IFERROR(INDEX('2-3 引出列表'!$A$2:$CE$8700,$A255,MATCH(G$1,'2-3 引出列表'!$A$1:$CD$1,0)),""))</f>
        <v/>
      </c>
      <c r="H255" t="str">
        <f>IF(ISBLANK(IFERROR(INDEX('2-3 引出列表'!$A$2:$CE$8700,$A255,MATCH(H$1,'2-3 引出列表'!$A$1:$CD$1,0)),"")),"",IFERROR(INDEX('2-3 引出列表'!$A$2:$CE$8700,$A255,MATCH(H$1,'2-3 引出列表'!$A$1:$CD$1,0)),""))</f>
        <v/>
      </c>
      <c r="I255" t="str">
        <f>IF(ISBLANK(IFERROR(INDEX('2-3 引出列表'!$A$2:$CE$8700,$A255,MATCH(I$1,'2-3 引出列表'!$A$1:$CD$1,0)),"")),"",IFERROR(INDEX('2-3 引出列表'!$A$2:$CE$8700,$A255,MATCH(I$1,'2-3 引出列表'!$A$1:$CD$1,0)),""))</f>
        <v/>
      </c>
    </row>
    <row r="256" customFormat="1" spans="1:9">
      <c r="A256">
        <v>255</v>
      </c>
      <c r="B256" t="str">
        <f>IF(ISBLANK(IFERROR(INDEX('2-3 引出列表'!$A$2:$CE$8700,$A256,MATCH(B$1,'2-3 引出列表'!$A$1:$CD$1,0)),"")),"",IFERROR(INDEX('2-3 引出列表'!$A$2:$CE$8700,$A256,MATCH(B$1,'2-3 引出列表'!$A$1:$CD$1,0)),""))</f>
        <v/>
      </c>
      <c r="C256" t="str">
        <f>IF(ISBLANK(IFERROR(INDEX('2-3 引出列表'!$A$2:$CE$8700,$A256,MATCH(C$1,'2-3 引出列表'!$A$1:$CD$1,0)),"")),"",IFERROR(INDEX('2-3 引出列表'!$A$2:$CE$8700,$A256,MATCH(C$1,'2-3 引出列表'!$A$1:$CD$1,0)),""))</f>
        <v/>
      </c>
      <c r="D256" t="str">
        <f>IF(ISBLANK(IFERROR(INDEX('2-3 引出列表'!$A$2:$CE$8700,$A256,MATCH(D$1,'2-3 引出列表'!$A$1:$CD$1,0)),"")),"",IFERROR(INDEX('2-3 引出列表'!$A$2:$CE$8700,$A256,MATCH(D$1,'2-3 引出列表'!$A$1:$CD$1,0)),""))</f>
        <v/>
      </c>
      <c r="E256" t="str">
        <f>IF(ISBLANK(IFERROR(INDEX('2-3 引出列表'!$A$2:$CE$8700,$A256,MATCH(E$1,'2-3 引出列表'!$A$1:$CD$1,0)),"")),"",IFERROR(INDEX('2-3 引出列表'!$A$2:$CE$8700,$A256,MATCH(E$1,'2-3 引出列表'!$A$1:$CD$1,0)),""))</f>
        <v/>
      </c>
      <c r="F256" t="str">
        <f t="shared" si="3"/>
        <v/>
      </c>
      <c r="G256" t="str">
        <f>IF(ISBLANK(IFERROR(INDEX('2-3 引出列表'!$A$2:$CE$8700,$A256,MATCH(G$1,'2-3 引出列表'!$A$1:$CD$1,0)),"")),"",IFERROR(INDEX('2-3 引出列表'!$A$2:$CE$8700,$A256,MATCH(G$1,'2-3 引出列表'!$A$1:$CD$1,0)),""))</f>
        <v/>
      </c>
      <c r="H256" t="str">
        <f>IF(ISBLANK(IFERROR(INDEX('2-3 引出列表'!$A$2:$CE$8700,$A256,MATCH(H$1,'2-3 引出列表'!$A$1:$CD$1,0)),"")),"",IFERROR(INDEX('2-3 引出列表'!$A$2:$CE$8700,$A256,MATCH(H$1,'2-3 引出列表'!$A$1:$CD$1,0)),""))</f>
        <v/>
      </c>
      <c r="I256" t="str">
        <f>IF(ISBLANK(IFERROR(INDEX('2-3 引出列表'!$A$2:$CE$8700,$A256,MATCH(I$1,'2-3 引出列表'!$A$1:$CD$1,0)),"")),"",IFERROR(INDEX('2-3 引出列表'!$A$2:$CE$8700,$A256,MATCH(I$1,'2-3 引出列表'!$A$1:$CD$1,0)),""))</f>
        <v/>
      </c>
    </row>
    <row r="257" customFormat="1" spans="1:9">
      <c r="A257">
        <v>256</v>
      </c>
      <c r="B257" t="str">
        <f>IF(ISBLANK(IFERROR(INDEX('2-3 引出列表'!$A$2:$CE$8700,$A257,MATCH(B$1,'2-3 引出列表'!$A$1:$CD$1,0)),"")),"",IFERROR(INDEX('2-3 引出列表'!$A$2:$CE$8700,$A257,MATCH(B$1,'2-3 引出列表'!$A$1:$CD$1,0)),""))</f>
        <v/>
      </c>
      <c r="C257" t="str">
        <f>IF(ISBLANK(IFERROR(INDEX('2-3 引出列表'!$A$2:$CE$8700,$A257,MATCH(C$1,'2-3 引出列表'!$A$1:$CD$1,0)),"")),"",IFERROR(INDEX('2-3 引出列表'!$A$2:$CE$8700,$A257,MATCH(C$1,'2-3 引出列表'!$A$1:$CD$1,0)),""))</f>
        <v/>
      </c>
      <c r="D257" t="str">
        <f>IF(ISBLANK(IFERROR(INDEX('2-3 引出列表'!$A$2:$CE$8700,$A257,MATCH(D$1,'2-3 引出列表'!$A$1:$CD$1,0)),"")),"",IFERROR(INDEX('2-3 引出列表'!$A$2:$CE$8700,$A257,MATCH(D$1,'2-3 引出列表'!$A$1:$CD$1,0)),""))</f>
        <v/>
      </c>
      <c r="E257" t="str">
        <f>IF(ISBLANK(IFERROR(INDEX('2-3 引出列表'!$A$2:$CE$8700,$A257,MATCH(E$1,'2-3 引出列表'!$A$1:$CD$1,0)),"")),"",IFERROR(INDEX('2-3 引出列表'!$A$2:$CE$8700,$A257,MATCH(E$1,'2-3 引出列表'!$A$1:$CD$1,0)),""))</f>
        <v/>
      </c>
      <c r="F257" t="str">
        <f t="shared" si="3"/>
        <v/>
      </c>
      <c r="G257" t="str">
        <f>IF(ISBLANK(IFERROR(INDEX('2-3 引出列表'!$A$2:$CE$8700,$A257,MATCH(G$1,'2-3 引出列表'!$A$1:$CD$1,0)),"")),"",IFERROR(INDEX('2-3 引出列表'!$A$2:$CE$8700,$A257,MATCH(G$1,'2-3 引出列表'!$A$1:$CD$1,0)),""))</f>
        <v/>
      </c>
      <c r="H257" t="str">
        <f>IF(ISBLANK(IFERROR(INDEX('2-3 引出列表'!$A$2:$CE$8700,$A257,MATCH(H$1,'2-3 引出列表'!$A$1:$CD$1,0)),"")),"",IFERROR(INDEX('2-3 引出列表'!$A$2:$CE$8700,$A257,MATCH(H$1,'2-3 引出列表'!$A$1:$CD$1,0)),""))</f>
        <v/>
      </c>
      <c r="I257" t="str">
        <f>IF(ISBLANK(IFERROR(INDEX('2-3 引出列表'!$A$2:$CE$8700,$A257,MATCH(I$1,'2-3 引出列表'!$A$1:$CD$1,0)),"")),"",IFERROR(INDEX('2-3 引出列表'!$A$2:$CE$8700,$A257,MATCH(I$1,'2-3 引出列表'!$A$1:$CD$1,0)),""))</f>
        <v/>
      </c>
    </row>
    <row r="258" customFormat="1" spans="1:9">
      <c r="A258">
        <v>257</v>
      </c>
      <c r="B258" t="str">
        <f>IF(ISBLANK(IFERROR(INDEX('2-3 引出列表'!$A$2:$CE$8700,$A258,MATCH(B$1,'2-3 引出列表'!$A$1:$CD$1,0)),"")),"",IFERROR(INDEX('2-3 引出列表'!$A$2:$CE$8700,$A258,MATCH(B$1,'2-3 引出列表'!$A$1:$CD$1,0)),""))</f>
        <v/>
      </c>
      <c r="C258" t="str">
        <f>IF(ISBLANK(IFERROR(INDEX('2-3 引出列表'!$A$2:$CE$8700,$A258,MATCH(C$1,'2-3 引出列表'!$A$1:$CD$1,0)),"")),"",IFERROR(INDEX('2-3 引出列表'!$A$2:$CE$8700,$A258,MATCH(C$1,'2-3 引出列表'!$A$1:$CD$1,0)),""))</f>
        <v/>
      </c>
      <c r="D258" t="str">
        <f>IF(ISBLANK(IFERROR(INDEX('2-3 引出列表'!$A$2:$CE$8700,$A258,MATCH(D$1,'2-3 引出列表'!$A$1:$CD$1,0)),"")),"",IFERROR(INDEX('2-3 引出列表'!$A$2:$CE$8700,$A258,MATCH(D$1,'2-3 引出列表'!$A$1:$CD$1,0)),""))</f>
        <v/>
      </c>
      <c r="E258" t="str">
        <f>IF(ISBLANK(IFERROR(INDEX('2-3 引出列表'!$A$2:$CE$8700,$A258,MATCH(E$1,'2-3 引出列表'!$A$1:$CD$1,0)),"")),"",IFERROR(INDEX('2-3 引出列表'!$A$2:$CE$8700,$A258,MATCH(E$1,'2-3 引出列表'!$A$1:$CD$1,0)),""))</f>
        <v/>
      </c>
      <c r="F258" t="str">
        <f t="shared" ref="F258:F321" si="4">LEFT(E258,7)</f>
        <v/>
      </c>
      <c r="G258" t="str">
        <f>IF(ISBLANK(IFERROR(INDEX('2-3 引出列表'!$A$2:$CE$8700,$A258,MATCH(G$1,'2-3 引出列表'!$A$1:$CD$1,0)),"")),"",IFERROR(INDEX('2-3 引出列表'!$A$2:$CE$8700,$A258,MATCH(G$1,'2-3 引出列表'!$A$1:$CD$1,0)),""))</f>
        <v/>
      </c>
      <c r="H258" t="str">
        <f>IF(ISBLANK(IFERROR(INDEX('2-3 引出列表'!$A$2:$CE$8700,$A258,MATCH(H$1,'2-3 引出列表'!$A$1:$CD$1,0)),"")),"",IFERROR(INDEX('2-3 引出列表'!$A$2:$CE$8700,$A258,MATCH(H$1,'2-3 引出列表'!$A$1:$CD$1,0)),""))</f>
        <v/>
      </c>
      <c r="I258" t="str">
        <f>IF(ISBLANK(IFERROR(INDEX('2-3 引出列表'!$A$2:$CE$8700,$A258,MATCH(I$1,'2-3 引出列表'!$A$1:$CD$1,0)),"")),"",IFERROR(INDEX('2-3 引出列表'!$A$2:$CE$8700,$A258,MATCH(I$1,'2-3 引出列表'!$A$1:$CD$1,0)),""))</f>
        <v/>
      </c>
    </row>
    <row r="259" customFormat="1" spans="1:9">
      <c r="A259">
        <v>258</v>
      </c>
      <c r="B259" t="str">
        <f>IF(ISBLANK(IFERROR(INDEX('2-3 引出列表'!$A$2:$CE$8700,$A259,MATCH(B$1,'2-3 引出列表'!$A$1:$CD$1,0)),"")),"",IFERROR(INDEX('2-3 引出列表'!$A$2:$CE$8700,$A259,MATCH(B$1,'2-3 引出列表'!$A$1:$CD$1,0)),""))</f>
        <v/>
      </c>
      <c r="C259" t="str">
        <f>IF(ISBLANK(IFERROR(INDEX('2-3 引出列表'!$A$2:$CE$8700,$A259,MATCH(C$1,'2-3 引出列表'!$A$1:$CD$1,0)),"")),"",IFERROR(INDEX('2-3 引出列表'!$A$2:$CE$8700,$A259,MATCH(C$1,'2-3 引出列表'!$A$1:$CD$1,0)),""))</f>
        <v/>
      </c>
      <c r="D259" t="str">
        <f>IF(ISBLANK(IFERROR(INDEX('2-3 引出列表'!$A$2:$CE$8700,$A259,MATCH(D$1,'2-3 引出列表'!$A$1:$CD$1,0)),"")),"",IFERROR(INDEX('2-3 引出列表'!$A$2:$CE$8700,$A259,MATCH(D$1,'2-3 引出列表'!$A$1:$CD$1,0)),""))</f>
        <v/>
      </c>
      <c r="E259" t="str">
        <f>IF(ISBLANK(IFERROR(INDEX('2-3 引出列表'!$A$2:$CE$8700,$A259,MATCH(E$1,'2-3 引出列表'!$A$1:$CD$1,0)),"")),"",IFERROR(INDEX('2-3 引出列表'!$A$2:$CE$8700,$A259,MATCH(E$1,'2-3 引出列表'!$A$1:$CD$1,0)),""))</f>
        <v/>
      </c>
      <c r="F259" t="str">
        <f t="shared" si="4"/>
        <v/>
      </c>
      <c r="G259" t="str">
        <f>IF(ISBLANK(IFERROR(INDEX('2-3 引出列表'!$A$2:$CE$8700,$A259,MATCH(G$1,'2-3 引出列表'!$A$1:$CD$1,0)),"")),"",IFERROR(INDEX('2-3 引出列表'!$A$2:$CE$8700,$A259,MATCH(G$1,'2-3 引出列表'!$A$1:$CD$1,0)),""))</f>
        <v/>
      </c>
      <c r="H259" t="str">
        <f>IF(ISBLANK(IFERROR(INDEX('2-3 引出列表'!$A$2:$CE$8700,$A259,MATCH(H$1,'2-3 引出列表'!$A$1:$CD$1,0)),"")),"",IFERROR(INDEX('2-3 引出列表'!$A$2:$CE$8700,$A259,MATCH(H$1,'2-3 引出列表'!$A$1:$CD$1,0)),""))</f>
        <v/>
      </c>
      <c r="I259" t="str">
        <f>IF(ISBLANK(IFERROR(INDEX('2-3 引出列表'!$A$2:$CE$8700,$A259,MATCH(I$1,'2-3 引出列表'!$A$1:$CD$1,0)),"")),"",IFERROR(INDEX('2-3 引出列表'!$A$2:$CE$8700,$A259,MATCH(I$1,'2-3 引出列表'!$A$1:$CD$1,0)),""))</f>
        <v/>
      </c>
    </row>
    <row r="260" customFormat="1" spans="1:9">
      <c r="A260">
        <v>259</v>
      </c>
      <c r="B260" t="str">
        <f>IF(ISBLANK(IFERROR(INDEX('2-3 引出列表'!$A$2:$CE$8700,$A260,MATCH(B$1,'2-3 引出列表'!$A$1:$CD$1,0)),"")),"",IFERROR(INDEX('2-3 引出列表'!$A$2:$CE$8700,$A260,MATCH(B$1,'2-3 引出列表'!$A$1:$CD$1,0)),""))</f>
        <v/>
      </c>
      <c r="C260" t="str">
        <f>IF(ISBLANK(IFERROR(INDEX('2-3 引出列表'!$A$2:$CE$8700,$A260,MATCH(C$1,'2-3 引出列表'!$A$1:$CD$1,0)),"")),"",IFERROR(INDEX('2-3 引出列表'!$A$2:$CE$8700,$A260,MATCH(C$1,'2-3 引出列表'!$A$1:$CD$1,0)),""))</f>
        <v/>
      </c>
      <c r="D260" t="str">
        <f>IF(ISBLANK(IFERROR(INDEX('2-3 引出列表'!$A$2:$CE$8700,$A260,MATCH(D$1,'2-3 引出列表'!$A$1:$CD$1,0)),"")),"",IFERROR(INDEX('2-3 引出列表'!$A$2:$CE$8700,$A260,MATCH(D$1,'2-3 引出列表'!$A$1:$CD$1,0)),""))</f>
        <v/>
      </c>
      <c r="E260" t="str">
        <f>IF(ISBLANK(IFERROR(INDEX('2-3 引出列表'!$A$2:$CE$8700,$A260,MATCH(E$1,'2-3 引出列表'!$A$1:$CD$1,0)),"")),"",IFERROR(INDEX('2-3 引出列表'!$A$2:$CE$8700,$A260,MATCH(E$1,'2-3 引出列表'!$A$1:$CD$1,0)),""))</f>
        <v/>
      </c>
      <c r="F260" t="str">
        <f t="shared" si="4"/>
        <v/>
      </c>
      <c r="G260" t="str">
        <f>IF(ISBLANK(IFERROR(INDEX('2-3 引出列表'!$A$2:$CE$8700,$A260,MATCH(G$1,'2-3 引出列表'!$A$1:$CD$1,0)),"")),"",IFERROR(INDEX('2-3 引出列表'!$A$2:$CE$8700,$A260,MATCH(G$1,'2-3 引出列表'!$A$1:$CD$1,0)),""))</f>
        <v/>
      </c>
      <c r="H260" t="str">
        <f>IF(ISBLANK(IFERROR(INDEX('2-3 引出列表'!$A$2:$CE$8700,$A260,MATCH(H$1,'2-3 引出列表'!$A$1:$CD$1,0)),"")),"",IFERROR(INDEX('2-3 引出列表'!$A$2:$CE$8700,$A260,MATCH(H$1,'2-3 引出列表'!$A$1:$CD$1,0)),""))</f>
        <v/>
      </c>
      <c r="I260" t="str">
        <f>IF(ISBLANK(IFERROR(INDEX('2-3 引出列表'!$A$2:$CE$8700,$A260,MATCH(I$1,'2-3 引出列表'!$A$1:$CD$1,0)),"")),"",IFERROR(INDEX('2-3 引出列表'!$A$2:$CE$8700,$A260,MATCH(I$1,'2-3 引出列表'!$A$1:$CD$1,0)),""))</f>
        <v/>
      </c>
    </row>
    <row r="261" customFormat="1" spans="1:9">
      <c r="A261">
        <v>260</v>
      </c>
      <c r="B261" t="str">
        <f>IF(ISBLANK(IFERROR(INDEX('2-3 引出列表'!$A$2:$CE$8700,$A261,MATCH(B$1,'2-3 引出列表'!$A$1:$CD$1,0)),"")),"",IFERROR(INDEX('2-3 引出列表'!$A$2:$CE$8700,$A261,MATCH(B$1,'2-3 引出列表'!$A$1:$CD$1,0)),""))</f>
        <v/>
      </c>
      <c r="C261" t="str">
        <f>IF(ISBLANK(IFERROR(INDEX('2-3 引出列表'!$A$2:$CE$8700,$A261,MATCH(C$1,'2-3 引出列表'!$A$1:$CD$1,0)),"")),"",IFERROR(INDEX('2-3 引出列表'!$A$2:$CE$8700,$A261,MATCH(C$1,'2-3 引出列表'!$A$1:$CD$1,0)),""))</f>
        <v/>
      </c>
      <c r="D261" t="str">
        <f>IF(ISBLANK(IFERROR(INDEX('2-3 引出列表'!$A$2:$CE$8700,$A261,MATCH(D$1,'2-3 引出列表'!$A$1:$CD$1,0)),"")),"",IFERROR(INDEX('2-3 引出列表'!$A$2:$CE$8700,$A261,MATCH(D$1,'2-3 引出列表'!$A$1:$CD$1,0)),""))</f>
        <v/>
      </c>
      <c r="E261" t="str">
        <f>IF(ISBLANK(IFERROR(INDEX('2-3 引出列表'!$A$2:$CE$8700,$A261,MATCH(E$1,'2-3 引出列表'!$A$1:$CD$1,0)),"")),"",IFERROR(INDEX('2-3 引出列表'!$A$2:$CE$8700,$A261,MATCH(E$1,'2-3 引出列表'!$A$1:$CD$1,0)),""))</f>
        <v/>
      </c>
      <c r="F261" t="str">
        <f t="shared" si="4"/>
        <v/>
      </c>
      <c r="G261" t="str">
        <f>IF(ISBLANK(IFERROR(INDEX('2-3 引出列表'!$A$2:$CE$8700,$A261,MATCH(G$1,'2-3 引出列表'!$A$1:$CD$1,0)),"")),"",IFERROR(INDEX('2-3 引出列表'!$A$2:$CE$8700,$A261,MATCH(G$1,'2-3 引出列表'!$A$1:$CD$1,0)),""))</f>
        <v/>
      </c>
      <c r="H261" t="str">
        <f>IF(ISBLANK(IFERROR(INDEX('2-3 引出列表'!$A$2:$CE$8700,$A261,MATCH(H$1,'2-3 引出列表'!$A$1:$CD$1,0)),"")),"",IFERROR(INDEX('2-3 引出列表'!$A$2:$CE$8700,$A261,MATCH(H$1,'2-3 引出列表'!$A$1:$CD$1,0)),""))</f>
        <v/>
      </c>
      <c r="I261" t="str">
        <f>IF(ISBLANK(IFERROR(INDEX('2-3 引出列表'!$A$2:$CE$8700,$A261,MATCH(I$1,'2-3 引出列表'!$A$1:$CD$1,0)),"")),"",IFERROR(INDEX('2-3 引出列表'!$A$2:$CE$8700,$A261,MATCH(I$1,'2-3 引出列表'!$A$1:$CD$1,0)),""))</f>
        <v/>
      </c>
    </row>
    <row r="262" customFormat="1" spans="1:9">
      <c r="A262">
        <v>261</v>
      </c>
      <c r="B262" t="str">
        <f>IF(ISBLANK(IFERROR(INDEX('2-3 引出列表'!$A$2:$CE$8700,$A262,MATCH(B$1,'2-3 引出列表'!$A$1:$CD$1,0)),"")),"",IFERROR(INDEX('2-3 引出列表'!$A$2:$CE$8700,$A262,MATCH(B$1,'2-3 引出列表'!$A$1:$CD$1,0)),""))</f>
        <v/>
      </c>
      <c r="C262" t="str">
        <f>IF(ISBLANK(IFERROR(INDEX('2-3 引出列表'!$A$2:$CE$8700,$A262,MATCH(C$1,'2-3 引出列表'!$A$1:$CD$1,0)),"")),"",IFERROR(INDEX('2-3 引出列表'!$A$2:$CE$8700,$A262,MATCH(C$1,'2-3 引出列表'!$A$1:$CD$1,0)),""))</f>
        <v/>
      </c>
      <c r="D262" t="str">
        <f>IF(ISBLANK(IFERROR(INDEX('2-3 引出列表'!$A$2:$CE$8700,$A262,MATCH(D$1,'2-3 引出列表'!$A$1:$CD$1,0)),"")),"",IFERROR(INDEX('2-3 引出列表'!$A$2:$CE$8700,$A262,MATCH(D$1,'2-3 引出列表'!$A$1:$CD$1,0)),""))</f>
        <v/>
      </c>
      <c r="E262" t="str">
        <f>IF(ISBLANK(IFERROR(INDEX('2-3 引出列表'!$A$2:$CE$8700,$A262,MATCH(E$1,'2-3 引出列表'!$A$1:$CD$1,0)),"")),"",IFERROR(INDEX('2-3 引出列表'!$A$2:$CE$8700,$A262,MATCH(E$1,'2-3 引出列表'!$A$1:$CD$1,0)),""))</f>
        <v/>
      </c>
      <c r="F262" t="str">
        <f t="shared" si="4"/>
        <v/>
      </c>
      <c r="G262" t="str">
        <f>IF(ISBLANK(IFERROR(INDEX('2-3 引出列表'!$A$2:$CE$8700,$A262,MATCH(G$1,'2-3 引出列表'!$A$1:$CD$1,0)),"")),"",IFERROR(INDEX('2-3 引出列表'!$A$2:$CE$8700,$A262,MATCH(G$1,'2-3 引出列表'!$A$1:$CD$1,0)),""))</f>
        <v/>
      </c>
      <c r="H262" t="str">
        <f>IF(ISBLANK(IFERROR(INDEX('2-3 引出列表'!$A$2:$CE$8700,$A262,MATCH(H$1,'2-3 引出列表'!$A$1:$CD$1,0)),"")),"",IFERROR(INDEX('2-3 引出列表'!$A$2:$CE$8700,$A262,MATCH(H$1,'2-3 引出列表'!$A$1:$CD$1,0)),""))</f>
        <v/>
      </c>
      <c r="I262" t="str">
        <f>IF(ISBLANK(IFERROR(INDEX('2-3 引出列表'!$A$2:$CE$8700,$A262,MATCH(I$1,'2-3 引出列表'!$A$1:$CD$1,0)),"")),"",IFERROR(INDEX('2-3 引出列表'!$A$2:$CE$8700,$A262,MATCH(I$1,'2-3 引出列表'!$A$1:$CD$1,0)),""))</f>
        <v/>
      </c>
    </row>
    <row r="263" customFormat="1" spans="1:9">
      <c r="A263">
        <v>262</v>
      </c>
      <c r="B263" t="str">
        <f>IF(ISBLANK(IFERROR(INDEX('2-3 引出列表'!$A$2:$CE$8700,$A263,MATCH(B$1,'2-3 引出列表'!$A$1:$CD$1,0)),"")),"",IFERROR(INDEX('2-3 引出列表'!$A$2:$CE$8700,$A263,MATCH(B$1,'2-3 引出列表'!$A$1:$CD$1,0)),""))</f>
        <v/>
      </c>
      <c r="C263" t="str">
        <f>IF(ISBLANK(IFERROR(INDEX('2-3 引出列表'!$A$2:$CE$8700,$A263,MATCH(C$1,'2-3 引出列表'!$A$1:$CD$1,0)),"")),"",IFERROR(INDEX('2-3 引出列表'!$A$2:$CE$8700,$A263,MATCH(C$1,'2-3 引出列表'!$A$1:$CD$1,0)),""))</f>
        <v/>
      </c>
      <c r="D263" t="str">
        <f>IF(ISBLANK(IFERROR(INDEX('2-3 引出列表'!$A$2:$CE$8700,$A263,MATCH(D$1,'2-3 引出列表'!$A$1:$CD$1,0)),"")),"",IFERROR(INDEX('2-3 引出列表'!$A$2:$CE$8700,$A263,MATCH(D$1,'2-3 引出列表'!$A$1:$CD$1,0)),""))</f>
        <v/>
      </c>
      <c r="E263" t="str">
        <f>IF(ISBLANK(IFERROR(INDEX('2-3 引出列表'!$A$2:$CE$8700,$A263,MATCH(E$1,'2-3 引出列表'!$A$1:$CD$1,0)),"")),"",IFERROR(INDEX('2-3 引出列表'!$A$2:$CE$8700,$A263,MATCH(E$1,'2-3 引出列表'!$A$1:$CD$1,0)),""))</f>
        <v/>
      </c>
      <c r="F263" t="str">
        <f t="shared" si="4"/>
        <v/>
      </c>
      <c r="G263" t="str">
        <f>IF(ISBLANK(IFERROR(INDEX('2-3 引出列表'!$A$2:$CE$8700,$A263,MATCH(G$1,'2-3 引出列表'!$A$1:$CD$1,0)),"")),"",IFERROR(INDEX('2-3 引出列表'!$A$2:$CE$8700,$A263,MATCH(G$1,'2-3 引出列表'!$A$1:$CD$1,0)),""))</f>
        <v/>
      </c>
      <c r="H263" t="str">
        <f>IF(ISBLANK(IFERROR(INDEX('2-3 引出列表'!$A$2:$CE$8700,$A263,MATCH(H$1,'2-3 引出列表'!$A$1:$CD$1,0)),"")),"",IFERROR(INDEX('2-3 引出列表'!$A$2:$CE$8700,$A263,MATCH(H$1,'2-3 引出列表'!$A$1:$CD$1,0)),""))</f>
        <v/>
      </c>
      <c r="I263" t="str">
        <f>IF(ISBLANK(IFERROR(INDEX('2-3 引出列表'!$A$2:$CE$8700,$A263,MATCH(I$1,'2-3 引出列表'!$A$1:$CD$1,0)),"")),"",IFERROR(INDEX('2-3 引出列表'!$A$2:$CE$8700,$A263,MATCH(I$1,'2-3 引出列表'!$A$1:$CD$1,0)),""))</f>
        <v/>
      </c>
    </row>
    <row r="264" customFormat="1" spans="1:9">
      <c r="A264">
        <v>263</v>
      </c>
      <c r="B264" t="str">
        <f>IF(ISBLANK(IFERROR(INDEX('2-3 引出列表'!$A$2:$CE$8700,$A264,MATCH(B$1,'2-3 引出列表'!$A$1:$CD$1,0)),"")),"",IFERROR(INDEX('2-3 引出列表'!$A$2:$CE$8700,$A264,MATCH(B$1,'2-3 引出列表'!$A$1:$CD$1,0)),""))</f>
        <v/>
      </c>
      <c r="C264" t="str">
        <f>IF(ISBLANK(IFERROR(INDEX('2-3 引出列表'!$A$2:$CE$8700,$A264,MATCH(C$1,'2-3 引出列表'!$A$1:$CD$1,0)),"")),"",IFERROR(INDEX('2-3 引出列表'!$A$2:$CE$8700,$A264,MATCH(C$1,'2-3 引出列表'!$A$1:$CD$1,0)),""))</f>
        <v/>
      </c>
      <c r="D264" t="str">
        <f>IF(ISBLANK(IFERROR(INDEX('2-3 引出列表'!$A$2:$CE$8700,$A264,MATCH(D$1,'2-3 引出列表'!$A$1:$CD$1,0)),"")),"",IFERROR(INDEX('2-3 引出列表'!$A$2:$CE$8700,$A264,MATCH(D$1,'2-3 引出列表'!$A$1:$CD$1,0)),""))</f>
        <v/>
      </c>
      <c r="E264" t="str">
        <f>IF(ISBLANK(IFERROR(INDEX('2-3 引出列表'!$A$2:$CE$8700,$A264,MATCH(E$1,'2-3 引出列表'!$A$1:$CD$1,0)),"")),"",IFERROR(INDEX('2-3 引出列表'!$A$2:$CE$8700,$A264,MATCH(E$1,'2-3 引出列表'!$A$1:$CD$1,0)),""))</f>
        <v/>
      </c>
      <c r="F264" t="str">
        <f t="shared" si="4"/>
        <v/>
      </c>
      <c r="G264" t="str">
        <f>IF(ISBLANK(IFERROR(INDEX('2-3 引出列表'!$A$2:$CE$8700,$A264,MATCH(G$1,'2-3 引出列表'!$A$1:$CD$1,0)),"")),"",IFERROR(INDEX('2-3 引出列表'!$A$2:$CE$8700,$A264,MATCH(G$1,'2-3 引出列表'!$A$1:$CD$1,0)),""))</f>
        <v/>
      </c>
      <c r="H264" t="str">
        <f>IF(ISBLANK(IFERROR(INDEX('2-3 引出列表'!$A$2:$CE$8700,$A264,MATCH(H$1,'2-3 引出列表'!$A$1:$CD$1,0)),"")),"",IFERROR(INDEX('2-3 引出列表'!$A$2:$CE$8700,$A264,MATCH(H$1,'2-3 引出列表'!$A$1:$CD$1,0)),""))</f>
        <v/>
      </c>
      <c r="I264" t="str">
        <f>IF(ISBLANK(IFERROR(INDEX('2-3 引出列表'!$A$2:$CE$8700,$A264,MATCH(I$1,'2-3 引出列表'!$A$1:$CD$1,0)),"")),"",IFERROR(INDEX('2-3 引出列表'!$A$2:$CE$8700,$A264,MATCH(I$1,'2-3 引出列表'!$A$1:$CD$1,0)),""))</f>
        <v/>
      </c>
    </row>
    <row r="265" customFormat="1" spans="1:9">
      <c r="A265">
        <v>264</v>
      </c>
      <c r="B265" t="str">
        <f>IF(ISBLANK(IFERROR(INDEX('2-3 引出列表'!$A$2:$CE$8700,$A265,MATCH(B$1,'2-3 引出列表'!$A$1:$CD$1,0)),"")),"",IFERROR(INDEX('2-3 引出列表'!$A$2:$CE$8700,$A265,MATCH(B$1,'2-3 引出列表'!$A$1:$CD$1,0)),""))</f>
        <v/>
      </c>
      <c r="C265" t="str">
        <f>IF(ISBLANK(IFERROR(INDEX('2-3 引出列表'!$A$2:$CE$8700,$A265,MATCH(C$1,'2-3 引出列表'!$A$1:$CD$1,0)),"")),"",IFERROR(INDEX('2-3 引出列表'!$A$2:$CE$8700,$A265,MATCH(C$1,'2-3 引出列表'!$A$1:$CD$1,0)),""))</f>
        <v/>
      </c>
      <c r="D265" t="str">
        <f>IF(ISBLANK(IFERROR(INDEX('2-3 引出列表'!$A$2:$CE$8700,$A265,MATCH(D$1,'2-3 引出列表'!$A$1:$CD$1,0)),"")),"",IFERROR(INDEX('2-3 引出列表'!$A$2:$CE$8700,$A265,MATCH(D$1,'2-3 引出列表'!$A$1:$CD$1,0)),""))</f>
        <v/>
      </c>
      <c r="E265" t="str">
        <f>IF(ISBLANK(IFERROR(INDEX('2-3 引出列表'!$A$2:$CE$8700,$A265,MATCH(E$1,'2-3 引出列表'!$A$1:$CD$1,0)),"")),"",IFERROR(INDEX('2-3 引出列表'!$A$2:$CE$8700,$A265,MATCH(E$1,'2-3 引出列表'!$A$1:$CD$1,0)),""))</f>
        <v/>
      </c>
      <c r="F265" t="str">
        <f t="shared" si="4"/>
        <v/>
      </c>
      <c r="G265" t="str">
        <f>IF(ISBLANK(IFERROR(INDEX('2-3 引出列表'!$A$2:$CE$8700,$A265,MATCH(G$1,'2-3 引出列表'!$A$1:$CD$1,0)),"")),"",IFERROR(INDEX('2-3 引出列表'!$A$2:$CE$8700,$A265,MATCH(G$1,'2-3 引出列表'!$A$1:$CD$1,0)),""))</f>
        <v/>
      </c>
      <c r="H265" t="str">
        <f>IF(ISBLANK(IFERROR(INDEX('2-3 引出列表'!$A$2:$CE$8700,$A265,MATCH(H$1,'2-3 引出列表'!$A$1:$CD$1,0)),"")),"",IFERROR(INDEX('2-3 引出列表'!$A$2:$CE$8700,$A265,MATCH(H$1,'2-3 引出列表'!$A$1:$CD$1,0)),""))</f>
        <v/>
      </c>
      <c r="I265" t="str">
        <f>IF(ISBLANK(IFERROR(INDEX('2-3 引出列表'!$A$2:$CE$8700,$A265,MATCH(I$1,'2-3 引出列表'!$A$1:$CD$1,0)),"")),"",IFERROR(INDEX('2-3 引出列表'!$A$2:$CE$8700,$A265,MATCH(I$1,'2-3 引出列表'!$A$1:$CD$1,0)),""))</f>
        <v/>
      </c>
    </row>
    <row r="266" customFormat="1" spans="1:9">
      <c r="A266">
        <v>265</v>
      </c>
      <c r="B266" t="str">
        <f>IF(ISBLANK(IFERROR(INDEX('2-3 引出列表'!$A$2:$CE$8700,$A266,MATCH(B$1,'2-3 引出列表'!$A$1:$CD$1,0)),"")),"",IFERROR(INDEX('2-3 引出列表'!$A$2:$CE$8700,$A266,MATCH(B$1,'2-3 引出列表'!$A$1:$CD$1,0)),""))</f>
        <v/>
      </c>
      <c r="C266" t="str">
        <f>IF(ISBLANK(IFERROR(INDEX('2-3 引出列表'!$A$2:$CE$8700,$A266,MATCH(C$1,'2-3 引出列表'!$A$1:$CD$1,0)),"")),"",IFERROR(INDEX('2-3 引出列表'!$A$2:$CE$8700,$A266,MATCH(C$1,'2-3 引出列表'!$A$1:$CD$1,0)),""))</f>
        <v/>
      </c>
      <c r="D266" t="str">
        <f>IF(ISBLANK(IFERROR(INDEX('2-3 引出列表'!$A$2:$CE$8700,$A266,MATCH(D$1,'2-3 引出列表'!$A$1:$CD$1,0)),"")),"",IFERROR(INDEX('2-3 引出列表'!$A$2:$CE$8700,$A266,MATCH(D$1,'2-3 引出列表'!$A$1:$CD$1,0)),""))</f>
        <v/>
      </c>
      <c r="E266" t="str">
        <f>IF(ISBLANK(IFERROR(INDEX('2-3 引出列表'!$A$2:$CE$8700,$A266,MATCH(E$1,'2-3 引出列表'!$A$1:$CD$1,0)),"")),"",IFERROR(INDEX('2-3 引出列表'!$A$2:$CE$8700,$A266,MATCH(E$1,'2-3 引出列表'!$A$1:$CD$1,0)),""))</f>
        <v/>
      </c>
      <c r="F266" t="str">
        <f t="shared" si="4"/>
        <v/>
      </c>
      <c r="G266" t="str">
        <f>IF(ISBLANK(IFERROR(INDEX('2-3 引出列表'!$A$2:$CE$8700,$A266,MATCH(G$1,'2-3 引出列表'!$A$1:$CD$1,0)),"")),"",IFERROR(INDEX('2-3 引出列表'!$A$2:$CE$8700,$A266,MATCH(G$1,'2-3 引出列表'!$A$1:$CD$1,0)),""))</f>
        <v/>
      </c>
      <c r="H266" t="str">
        <f>IF(ISBLANK(IFERROR(INDEX('2-3 引出列表'!$A$2:$CE$8700,$A266,MATCH(H$1,'2-3 引出列表'!$A$1:$CD$1,0)),"")),"",IFERROR(INDEX('2-3 引出列表'!$A$2:$CE$8700,$A266,MATCH(H$1,'2-3 引出列表'!$A$1:$CD$1,0)),""))</f>
        <v/>
      </c>
      <c r="I266" t="str">
        <f>IF(ISBLANK(IFERROR(INDEX('2-3 引出列表'!$A$2:$CE$8700,$A266,MATCH(I$1,'2-3 引出列表'!$A$1:$CD$1,0)),"")),"",IFERROR(INDEX('2-3 引出列表'!$A$2:$CE$8700,$A266,MATCH(I$1,'2-3 引出列表'!$A$1:$CD$1,0)),""))</f>
        <v/>
      </c>
    </row>
    <row r="267" customFormat="1" spans="1:9">
      <c r="A267">
        <v>266</v>
      </c>
      <c r="B267" t="str">
        <f>IF(ISBLANK(IFERROR(INDEX('2-3 引出列表'!$A$2:$CE$8700,$A267,MATCH(B$1,'2-3 引出列表'!$A$1:$CD$1,0)),"")),"",IFERROR(INDEX('2-3 引出列表'!$A$2:$CE$8700,$A267,MATCH(B$1,'2-3 引出列表'!$A$1:$CD$1,0)),""))</f>
        <v/>
      </c>
      <c r="C267" t="str">
        <f>IF(ISBLANK(IFERROR(INDEX('2-3 引出列表'!$A$2:$CE$8700,$A267,MATCH(C$1,'2-3 引出列表'!$A$1:$CD$1,0)),"")),"",IFERROR(INDEX('2-3 引出列表'!$A$2:$CE$8700,$A267,MATCH(C$1,'2-3 引出列表'!$A$1:$CD$1,0)),""))</f>
        <v/>
      </c>
      <c r="D267" t="str">
        <f>IF(ISBLANK(IFERROR(INDEX('2-3 引出列表'!$A$2:$CE$8700,$A267,MATCH(D$1,'2-3 引出列表'!$A$1:$CD$1,0)),"")),"",IFERROR(INDEX('2-3 引出列表'!$A$2:$CE$8700,$A267,MATCH(D$1,'2-3 引出列表'!$A$1:$CD$1,0)),""))</f>
        <v/>
      </c>
      <c r="E267" t="str">
        <f>IF(ISBLANK(IFERROR(INDEX('2-3 引出列表'!$A$2:$CE$8700,$A267,MATCH(E$1,'2-3 引出列表'!$A$1:$CD$1,0)),"")),"",IFERROR(INDEX('2-3 引出列表'!$A$2:$CE$8700,$A267,MATCH(E$1,'2-3 引出列表'!$A$1:$CD$1,0)),""))</f>
        <v/>
      </c>
      <c r="F267" t="str">
        <f t="shared" si="4"/>
        <v/>
      </c>
      <c r="G267" t="str">
        <f>IF(ISBLANK(IFERROR(INDEX('2-3 引出列表'!$A$2:$CE$8700,$A267,MATCH(G$1,'2-3 引出列表'!$A$1:$CD$1,0)),"")),"",IFERROR(INDEX('2-3 引出列表'!$A$2:$CE$8700,$A267,MATCH(G$1,'2-3 引出列表'!$A$1:$CD$1,0)),""))</f>
        <v/>
      </c>
      <c r="H267" t="str">
        <f>IF(ISBLANK(IFERROR(INDEX('2-3 引出列表'!$A$2:$CE$8700,$A267,MATCH(H$1,'2-3 引出列表'!$A$1:$CD$1,0)),"")),"",IFERROR(INDEX('2-3 引出列表'!$A$2:$CE$8700,$A267,MATCH(H$1,'2-3 引出列表'!$A$1:$CD$1,0)),""))</f>
        <v/>
      </c>
      <c r="I267" t="str">
        <f>IF(ISBLANK(IFERROR(INDEX('2-3 引出列表'!$A$2:$CE$8700,$A267,MATCH(I$1,'2-3 引出列表'!$A$1:$CD$1,0)),"")),"",IFERROR(INDEX('2-3 引出列表'!$A$2:$CE$8700,$A267,MATCH(I$1,'2-3 引出列表'!$A$1:$CD$1,0)),""))</f>
        <v/>
      </c>
    </row>
    <row r="268" customFormat="1" spans="1:9">
      <c r="A268">
        <v>267</v>
      </c>
      <c r="B268" t="str">
        <f>IF(ISBLANK(IFERROR(INDEX('2-3 引出列表'!$A$2:$CE$8700,$A268,MATCH(B$1,'2-3 引出列表'!$A$1:$CD$1,0)),"")),"",IFERROR(INDEX('2-3 引出列表'!$A$2:$CE$8700,$A268,MATCH(B$1,'2-3 引出列表'!$A$1:$CD$1,0)),""))</f>
        <v/>
      </c>
      <c r="C268" t="str">
        <f>IF(ISBLANK(IFERROR(INDEX('2-3 引出列表'!$A$2:$CE$8700,$A268,MATCH(C$1,'2-3 引出列表'!$A$1:$CD$1,0)),"")),"",IFERROR(INDEX('2-3 引出列表'!$A$2:$CE$8700,$A268,MATCH(C$1,'2-3 引出列表'!$A$1:$CD$1,0)),""))</f>
        <v/>
      </c>
      <c r="D268" t="str">
        <f>IF(ISBLANK(IFERROR(INDEX('2-3 引出列表'!$A$2:$CE$8700,$A268,MATCH(D$1,'2-3 引出列表'!$A$1:$CD$1,0)),"")),"",IFERROR(INDEX('2-3 引出列表'!$A$2:$CE$8700,$A268,MATCH(D$1,'2-3 引出列表'!$A$1:$CD$1,0)),""))</f>
        <v/>
      </c>
      <c r="E268" t="str">
        <f>IF(ISBLANK(IFERROR(INDEX('2-3 引出列表'!$A$2:$CE$8700,$A268,MATCH(E$1,'2-3 引出列表'!$A$1:$CD$1,0)),"")),"",IFERROR(INDEX('2-3 引出列表'!$A$2:$CE$8700,$A268,MATCH(E$1,'2-3 引出列表'!$A$1:$CD$1,0)),""))</f>
        <v/>
      </c>
      <c r="F268" t="str">
        <f t="shared" si="4"/>
        <v/>
      </c>
      <c r="G268" t="str">
        <f>IF(ISBLANK(IFERROR(INDEX('2-3 引出列表'!$A$2:$CE$8700,$A268,MATCH(G$1,'2-3 引出列表'!$A$1:$CD$1,0)),"")),"",IFERROR(INDEX('2-3 引出列表'!$A$2:$CE$8700,$A268,MATCH(G$1,'2-3 引出列表'!$A$1:$CD$1,0)),""))</f>
        <v/>
      </c>
      <c r="H268" t="str">
        <f>IF(ISBLANK(IFERROR(INDEX('2-3 引出列表'!$A$2:$CE$8700,$A268,MATCH(H$1,'2-3 引出列表'!$A$1:$CD$1,0)),"")),"",IFERROR(INDEX('2-3 引出列表'!$A$2:$CE$8700,$A268,MATCH(H$1,'2-3 引出列表'!$A$1:$CD$1,0)),""))</f>
        <v/>
      </c>
      <c r="I268" t="str">
        <f>IF(ISBLANK(IFERROR(INDEX('2-3 引出列表'!$A$2:$CE$8700,$A268,MATCH(I$1,'2-3 引出列表'!$A$1:$CD$1,0)),"")),"",IFERROR(INDEX('2-3 引出列表'!$A$2:$CE$8700,$A268,MATCH(I$1,'2-3 引出列表'!$A$1:$CD$1,0)),""))</f>
        <v/>
      </c>
    </row>
    <row r="269" customFormat="1" spans="1:9">
      <c r="A269">
        <v>268</v>
      </c>
      <c r="B269" t="str">
        <f>IF(ISBLANK(IFERROR(INDEX('2-3 引出列表'!$A$2:$CE$8700,$A269,MATCH(B$1,'2-3 引出列表'!$A$1:$CD$1,0)),"")),"",IFERROR(INDEX('2-3 引出列表'!$A$2:$CE$8700,$A269,MATCH(B$1,'2-3 引出列表'!$A$1:$CD$1,0)),""))</f>
        <v/>
      </c>
      <c r="C269" t="str">
        <f>IF(ISBLANK(IFERROR(INDEX('2-3 引出列表'!$A$2:$CE$8700,$A269,MATCH(C$1,'2-3 引出列表'!$A$1:$CD$1,0)),"")),"",IFERROR(INDEX('2-3 引出列表'!$A$2:$CE$8700,$A269,MATCH(C$1,'2-3 引出列表'!$A$1:$CD$1,0)),""))</f>
        <v/>
      </c>
      <c r="D269" t="str">
        <f>IF(ISBLANK(IFERROR(INDEX('2-3 引出列表'!$A$2:$CE$8700,$A269,MATCH(D$1,'2-3 引出列表'!$A$1:$CD$1,0)),"")),"",IFERROR(INDEX('2-3 引出列表'!$A$2:$CE$8700,$A269,MATCH(D$1,'2-3 引出列表'!$A$1:$CD$1,0)),""))</f>
        <v/>
      </c>
      <c r="E269" t="str">
        <f>IF(ISBLANK(IFERROR(INDEX('2-3 引出列表'!$A$2:$CE$8700,$A269,MATCH(E$1,'2-3 引出列表'!$A$1:$CD$1,0)),"")),"",IFERROR(INDEX('2-3 引出列表'!$A$2:$CE$8700,$A269,MATCH(E$1,'2-3 引出列表'!$A$1:$CD$1,0)),""))</f>
        <v/>
      </c>
      <c r="F269" t="str">
        <f t="shared" si="4"/>
        <v/>
      </c>
      <c r="G269" t="str">
        <f>IF(ISBLANK(IFERROR(INDEX('2-3 引出列表'!$A$2:$CE$8700,$A269,MATCH(G$1,'2-3 引出列表'!$A$1:$CD$1,0)),"")),"",IFERROR(INDEX('2-3 引出列表'!$A$2:$CE$8700,$A269,MATCH(G$1,'2-3 引出列表'!$A$1:$CD$1,0)),""))</f>
        <v/>
      </c>
      <c r="H269" t="str">
        <f>IF(ISBLANK(IFERROR(INDEX('2-3 引出列表'!$A$2:$CE$8700,$A269,MATCH(H$1,'2-3 引出列表'!$A$1:$CD$1,0)),"")),"",IFERROR(INDEX('2-3 引出列表'!$A$2:$CE$8700,$A269,MATCH(H$1,'2-3 引出列表'!$A$1:$CD$1,0)),""))</f>
        <v/>
      </c>
      <c r="I269" t="str">
        <f>IF(ISBLANK(IFERROR(INDEX('2-3 引出列表'!$A$2:$CE$8700,$A269,MATCH(I$1,'2-3 引出列表'!$A$1:$CD$1,0)),"")),"",IFERROR(INDEX('2-3 引出列表'!$A$2:$CE$8700,$A269,MATCH(I$1,'2-3 引出列表'!$A$1:$CD$1,0)),""))</f>
        <v/>
      </c>
    </row>
    <row r="270" customFormat="1" spans="1:9">
      <c r="A270">
        <v>269</v>
      </c>
      <c r="B270" t="str">
        <f>IF(ISBLANK(IFERROR(INDEX('2-3 引出列表'!$A$2:$CE$8700,$A270,MATCH(B$1,'2-3 引出列表'!$A$1:$CD$1,0)),"")),"",IFERROR(INDEX('2-3 引出列表'!$A$2:$CE$8700,$A270,MATCH(B$1,'2-3 引出列表'!$A$1:$CD$1,0)),""))</f>
        <v/>
      </c>
      <c r="C270" t="str">
        <f>IF(ISBLANK(IFERROR(INDEX('2-3 引出列表'!$A$2:$CE$8700,$A270,MATCH(C$1,'2-3 引出列表'!$A$1:$CD$1,0)),"")),"",IFERROR(INDEX('2-3 引出列表'!$A$2:$CE$8700,$A270,MATCH(C$1,'2-3 引出列表'!$A$1:$CD$1,0)),""))</f>
        <v/>
      </c>
      <c r="D270" t="str">
        <f>IF(ISBLANK(IFERROR(INDEX('2-3 引出列表'!$A$2:$CE$8700,$A270,MATCH(D$1,'2-3 引出列表'!$A$1:$CD$1,0)),"")),"",IFERROR(INDEX('2-3 引出列表'!$A$2:$CE$8700,$A270,MATCH(D$1,'2-3 引出列表'!$A$1:$CD$1,0)),""))</f>
        <v/>
      </c>
      <c r="E270" t="str">
        <f>IF(ISBLANK(IFERROR(INDEX('2-3 引出列表'!$A$2:$CE$8700,$A270,MATCH(E$1,'2-3 引出列表'!$A$1:$CD$1,0)),"")),"",IFERROR(INDEX('2-3 引出列表'!$A$2:$CE$8700,$A270,MATCH(E$1,'2-3 引出列表'!$A$1:$CD$1,0)),""))</f>
        <v/>
      </c>
      <c r="F270" t="str">
        <f t="shared" si="4"/>
        <v/>
      </c>
      <c r="G270" t="str">
        <f>IF(ISBLANK(IFERROR(INDEX('2-3 引出列表'!$A$2:$CE$8700,$A270,MATCH(G$1,'2-3 引出列表'!$A$1:$CD$1,0)),"")),"",IFERROR(INDEX('2-3 引出列表'!$A$2:$CE$8700,$A270,MATCH(G$1,'2-3 引出列表'!$A$1:$CD$1,0)),""))</f>
        <v/>
      </c>
      <c r="H270" t="str">
        <f>IF(ISBLANK(IFERROR(INDEX('2-3 引出列表'!$A$2:$CE$8700,$A270,MATCH(H$1,'2-3 引出列表'!$A$1:$CD$1,0)),"")),"",IFERROR(INDEX('2-3 引出列表'!$A$2:$CE$8700,$A270,MATCH(H$1,'2-3 引出列表'!$A$1:$CD$1,0)),""))</f>
        <v/>
      </c>
      <c r="I270" t="str">
        <f>IF(ISBLANK(IFERROR(INDEX('2-3 引出列表'!$A$2:$CE$8700,$A270,MATCH(I$1,'2-3 引出列表'!$A$1:$CD$1,0)),"")),"",IFERROR(INDEX('2-3 引出列表'!$A$2:$CE$8700,$A270,MATCH(I$1,'2-3 引出列表'!$A$1:$CD$1,0)),""))</f>
        <v/>
      </c>
    </row>
    <row r="271" customFormat="1" spans="1:9">
      <c r="A271">
        <v>270</v>
      </c>
      <c r="B271" t="str">
        <f>IF(ISBLANK(IFERROR(INDEX('2-3 引出列表'!$A$2:$CE$8700,$A271,MATCH(B$1,'2-3 引出列表'!$A$1:$CD$1,0)),"")),"",IFERROR(INDEX('2-3 引出列表'!$A$2:$CE$8700,$A271,MATCH(B$1,'2-3 引出列表'!$A$1:$CD$1,0)),""))</f>
        <v/>
      </c>
      <c r="C271" t="str">
        <f>IF(ISBLANK(IFERROR(INDEX('2-3 引出列表'!$A$2:$CE$8700,$A271,MATCH(C$1,'2-3 引出列表'!$A$1:$CD$1,0)),"")),"",IFERROR(INDEX('2-3 引出列表'!$A$2:$CE$8700,$A271,MATCH(C$1,'2-3 引出列表'!$A$1:$CD$1,0)),""))</f>
        <v/>
      </c>
      <c r="D271" t="str">
        <f>IF(ISBLANK(IFERROR(INDEX('2-3 引出列表'!$A$2:$CE$8700,$A271,MATCH(D$1,'2-3 引出列表'!$A$1:$CD$1,0)),"")),"",IFERROR(INDEX('2-3 引出列表'!$A$2:$CE$8700,$A271,MATCH(D$1,'2-3 引出列表'!$A$1:$CD$1,0)),""))</f>
        <v/>
      </c>
      <c r="E271" t="str">
        <f>IF(ISBLANK(IFERROR(INDEX('2-3 引出列表'!$A$2:$CE$8700,$A271,MATCH(E$1,'2-3 引出列表'!$A$1:$CD$1,0)),"")),"",IFERROR(INDEX('2-3 引出列表'!$A$2:$CE$8700,$A271,MATCH(E$1,'2-3 引出列表'!$A$1:$CD$1,0)),""))</f>
        <v/>
      </c>
      <c r="F271" t="str">
        <f t="shared" si="4"/>
        <v/>
      </c>
      <c r="G271" t="str">
        <f>IF(ISBLANK(IFERROR(INDEX('2-3 引出列表'!$A$2:$CE$8700,$A271,MATCH(G$1,'2-3 引出列表'!$A$1:$CD$1,0)),"")),"",IFERROR(INDEX('2-3 引出列表'!$A$2:$CE$8700,$A271,MATCH(G$1,'2-3 引出列表'!$A$1:$CD$1,0)),""))</f>
        <v/>
      </c>
      <c r="H271" t="str">
        <f>IF(ISBLANK(IFERROR(INDEX('2-3 引出列表'!$A$2:$CE$8700,$A271,MATCH(H$1,'2-3 引出列表'!$A$1:$CD$1,0)),"")),"",IFERROR(INDEX('2-3 引出列表'!$A$2:$CE$8700,$A271,MATCH(H$1,'2-3 引出列表'!$A$1:$CD$1,0)),""))</f>
        <v/>
      </c>
      <c r="I271" t="str">
        <f>IF(ISBLANK(IFERROR(INDEX('2-3 引出列表'!$A$2:$CE$8700,$A271,MATCH(I$1,'2-3 引出列表'!$A$1:$CD$1,0)),"")),"",IFERROR(INDEX('2-3 引出列表'!$A$2:$CE$8700,$A271,MATCH(I$1,'2-3 引出列表'!$A$1:$CD$1,0)),""))</f>
        <v/>
      </c>
    </row>
    <row r="272" customFormat="1" spans="1:9">
      <c r="A272">
        <v>271</v>
      </c>
      <c r="B272" t="str">
        <f>IF(ISBLANK(IFERROR(INDEX('2-3 引出列表'!$A$2:$CE$8700,$A272,MATCH(B$1,'2-3 引出列表'!$A$1:$CD$1,0)),"")),"",IFERROR(INDEX('2-3 引出列表'!$A$2:$CE$8700,$A272,MATCH(B$1,'2-3 引出列表'!$A$1:$CD$1,0)),""))</f>
        <v/>
      </c>
      <c r="C272" t="str">
        <f>IF(ISBLANK(IFERROR(INDEX('2-3 引出列表'!$A$2:$CE$8700,$A272,MATCH(C$1,'2-3 引出列表'!$A$1:$CD$1,0)),"")),"",IFERROR(INDEX('2-3 引出列表'!$A$2:$CE$8700,$A272,MATCH(C$1,'2-3 引出列表'!$A$1:$CD$1,0)),""))</f>
        <v/>
      </c>
      <c r="D272" t="str">
        <f>IF(ISBLANK(IFERROR(INDEX('2-3 引出列表'!$A$2:$CE$8700,$A272,MATCH(D$1,'2-3 引出列表'!$A$1:$CD$1,0)),"")),"",IFERROR(INDEX('2-3 引出列表'!$A$2:$CE$8700,$A272,MATCH(D$1,'2-3 引出列表'!$A$1:$CD$1,0)),""))</f>
        <v/>
      </c>
      <c r="E272" t="str">
        <f>IF(ISBLANK(IFERROR(INDEX('2-3 引出列表'!$A$2:$CE$8700,$A272,MATCH(E$1,'2-3 引出列表'!$A$1:$CD$1,0)),"")),"",IFERROR(INDEX('2-3 引出列表'!$A$2:$CE$8700,$A272,MATCH(E$1,'2-3 引出列表'!$A$1:$CD$1,0)),""))</f>
        <v/>
      </c>
      <c r="F272" t="str">
        <f t="shared" si="4"/>
        <v/>
      </c>
      <c r="G272" t="str">
        <f>IF(ISBLANK(IFERROR(INDEX('2-3 引出列表'!$A$2:$CE$8700,$A272,MATCH(G$1,'2-3 引出列表'!$A$1:$CD$1,0)),"")),"",IFERROR(INDEX('2-3 引出列表'!$A$2:$CE$8700,$A272,MATCH(G$1,'2-3 引出列表'!$A$1:$CD$1,0)),""))</f>
        <v/>
      </c>
      <c r="H272" t="str">
        <f>IF(ISBLANK(IFERROR(INDEX('2-3 引出列表'!$A$2:$CE$8700,$A272,MATCH(H$1,'2-3 引出列表'!$A$1:$CD$1,0)),"")),"",IFERROR(INDEX('2-3 引出列表'!$A$2:$CE$8700,$A272,MATCH(H$1,'2-3 引出列表'!$A$1:$CD$1,0)),""))</f>
        <v/>
      </c>
      <c r="I272" t="str">
        <f>IF(ISBLANK(IFERROR(INDEX('2-3 引出列表'!$A$2:$CE$8700,$A272,MATCH(I$1,'2-3 引出列表'!$A$1:$CD$1,0)),"")),"",IFERROR(INDEX('2-3 引出列表'!$A$2:$CE$8700,$A272,MATCH(I$1,'2-3 引出列表'!$A$1:$CD$1,0)),""))</f>
        <v/>
      </c>
    </row>
    <row r="273" customFormat="1" spans="1:9">
      <c r="A273">
        <v>272</v>
      </c>
      <c r="B273" t="str">
        <f>IF(ISBLANK(IFERROR(INDEX('2-3 引出列表'!$A$2:$CE$8700,$A273,MATCH(B$1,'2-3 引出列表'!$A$1:$CD$1,0)),"")),"",IFERROR(INDEX('2-3 引出列表'!$A$2:$CE$8700,$A273,MATCH(B$1,'2-3 引出列表'!$A$1:$CD$1,0)),""))</f>
        <v/>
      </c>
      <c r="C273" t="str">
        <f>IF(ISBLANK(IFERROR(INDEX('2-3 引出列表'!$A$2:$CE$8700,$A273,MATCH(C$1,'2-3 引出列表'!$A$1:$CD$1,0)),"")),"",IFERROR(INDEX('2-3 引出列表'!$A$2:$CE$8700,$A273,MATCH(C$1,'2-3 引出列表'!$A$1:$CD$1,0)),""))</f>
        <v/>
      </c>
      <c r="D273" t="str">
        <f>IF(ISBLANK(IFERROR(INDEX('2-3 引出列表'!$A$2:$CE$8700,$A273,MATCH(D$1,'2-3 引出列表'!$A$1:$CD$1,0)),"")),"",IFERROR(INDEX('2-3 引出列表'!$A$2:$CE$8700,$A273,MATCH(D$1,'2-3 引出列表'!$A$1:$CD$1,0)),""))</f>
        <v/>
      </c>
      <c r="E273" t="str">
        <f>IF(ISBLANK(IFERROR(INDEX('2-3 引出列表'!$A$2:$CE$8700,$A273,MATCH(E$1,'2-3 引出列表'!$A$1:$CD$1,0)),"")),"",IFERROR(INDEX('2-3 引出列表'!$A$2:$CE$8700,$A273,MATCH(E$1,'2-3 引出列表'!$A$1:$CD$1,0)),""))</f>
        <v/>
      </c>
      <c r="F273" t="str">
        <f t="shared" si="4"/>
        <v/>
      </c>
      <c r="G273" t="str">
        <f>IF(ISBLANK(IFERROR(INDEX('2-3 引出列表'!$A$2:$CE$8700,$A273,MATCH(G$1,'2-3 引出列表'!$A$1:$CD$1,0)),"")),"",IFERROR(INDEX('2-3 引出列表'!$A$2:$CE$8700,$A273,MATCH(G$1,'2-3 引出列表'!$A$1:$CD$1,0)),""))</f>
        <v/>
      </c>
      <c r="H273" t="str">
        <f>IF(ISBLANK(IFERROR(INDEX('2-3 引出列表'!$A$2:$CE$8700,$A273,MATCH(H$1,'2-3 引出列表'!$A$1:$CD$1,0)),"")),"",IFERROR(INDEX('2-3 引出列表'!$A$2:$CE$8700,$A273,MATCH(H$1,'2-3 引出列表'!$A$1:$CD$1,0)),""))</f>
        <v/>
      </c>
      <c r="I273" t="str">
        <f>IF(ISBLANK(IFERROR(INDEX('2-3 引出列表'!$A$2:$CE$8700,$A273,MATCH(I$1,'2-3 引出列表'!$A$1:$CD$1,0)),"")),"",IFERROR(INDEX('2-3 引出列表'!$A$2:$CE$8700,$A273,MATCH(I$1,'2-3 引出列表'!$A$1:$CD$1,0)),""))</f>
        <v/>
      </c>
    </row>
    <row r="274" customFormat="1" spans="1:9">
      <c r="A274">
        <v>273</v>
      </c>
      <c r="B274" t="str">
        <f>IF(ISBLANK(IFERROR(INDEX('2-3 引出列表'!$A$2:$CE$8700,$A274,MATCH(B$1,'2-3 引出列表'!$A$1:$CD$1,0)),"")),"",IFERROR(INDEX('2-3 引出列表'!$A$2:$CE$8700,$A274,MATCH(B$1,'2-3 引出列表'!$A$1:$CD$1,0)),""))</f>
        <v/>
      </c>
      <c r="C274" t="str">
        <f>IF(ISBLANK(IFERROR(INDEX('2-3 引出列表'!$A$2:$CE$8700,$A274,MATCH(C$1,'2-3 引出列表'!$A$1:$CD$1,0)),"")),"",IFERROR(INDEX('2-3 引出列表'!$A$2:$CE$8700,$A274,MATCH(C$1,'2-3 引出列表'!$A$1:$CD$1,0)),""))</f>
        <v/>
      </c>
      <c r="D274" t="str">
        <f>IF(ISBLANK(IFERROR(INDEX('2-3 引出列表'!$A$2:$CE$8700,$A274,MATCH(D$1,'2-3 引出列表'!$A$1:$CD$1,0)),"")),"",IFERROR(INDEX('2-3 引出列表'!$A$2:$CE$8700,$A274,MATCH(D$1,'2-3 引出列表'!$A$1:$CD$1,0)),""))</f>
        <v/>
      </c>
      <c r="E274" t="str">
        <f>IF(ISBLANK(IFERROR(INDEX('2-3 引出列表'!$A$2:$CE$8700,$A274,MATCH(E$1,'2-3 引出列表'!$A$1:$CD$1,0)),"")),"",IFERROR(INDEX('2-3 引出列表'!$A$2:$CE$8700,$A274,MATCH(E$1,'2-3 引出列表'!$A$1:$CD$1,0)),""))</f>
        <v/>
      </c>
      <c r="F274" t="str">
        <f t="shared" si="4"/>
        <v/>
      </c>
      <c r="G274" t="str">
        <f>IF(ISBLANK(IFERROR(INDEX('2-3 引出列表'!$A$2:$CE$8700,$A274,MATCH(G$1,'2-3 引出列表'!$A$1:$CD$1,0)),"")),"",IFERROR(INDEX('2-3 引出列表'!$A$2:$CE$8700,$A274,MATCH(G$1,'2-3 引出列表'!$A$1:$CD$1,0)),""))</f>
        <v/>
      </c>
      <c r="H274" t="str">
        <f>IF(ISBLANK(IFERROR(INDEX('2-3 引出列表'!$A$2:$CE$8700,$A274,MATCH(H$1,'2-3 引出列表'!$A$1:$CD$1,0)),"")),"",IFERROR(INDEX('2-3 引出列表'!$A$2:$CE$8700,$A274,MATCH(H$1,'2-3 引出列表'!$A$1:$CD$1,0)),""))</f>
        <v/>
      </c>
      <c r="I274" t="str">
        <f>IF(ISBLANK(IFERROR(INDEX('2-3 引出列表'!$A$2:$CE$8700,$A274,MATCH(I$1,'2-3 引出列表'!$A$1:$CD$1,0)),"")),"",IFERROR(INDEX('2-3 引出列表'!$A$2:$CE$8700,$A274,MATCH(I$1,'2-3 引出列表'!$A$1:$CD$1,0)),""))</f>
        <v/>
      </c>
    </row>
    <row r="275" customFormat="1" spans="1:9">
      <c r="A275">
        <v>274</v>
      </c>
      <c r="B275" t="str">
        <f>IF(ISBLANK(IFERROR(INDEX('2-3 引出列表'!$A$2:$CE$8700,$A275,MATCH(B$1,'2-3 引出列表'!$A$1:$CD$1,0)),"")),"",IFERROR(INDEX('2-3 引出列表'!$A$2:$CE$8700,$A275,MATCH(B$1,'2-3 引出列表'!$A$1:$CD$1,0)),""))</f>
        <v/>
      </c>
      <c r="C275" t="str">
        <f>IF(ISBLANK(IFERROR(INDEX('2-3 引出列表'!$A$2:$CE$8700,$A275,MATCH(C$1,'2-3 引出列表'!$A$1:$CD$1,0)),"")),"",IFERROR(INDEX('2-3 引出列表'!$A$2:$CE$8700,$A275,MATCH(C$1,'2-3 引出列表'!$A$1:$CD$1,0)),""))</f>
        <v/>
      </c>
      <c r="D275" t="str">
        <f>IF(ISBLANK(IFERROR(INDEX('2-3 引出列表'!$A$2:$CE$8700,$A275,MATCH(D$1,'2-3 引出列表'!$A$1:$CD$1,0)),"")),"",IFERROR(INDEX('2-3 引出列表'!$A$2:$CE$8700,$A275,MATCH(D$1,'2-3 引出列表'!$A$1:$CD$1,0)),""))</f>
        <v/>
      </c>
      <c r="E275" t="str">
        <f>IF(ISBLANK(IFERROR(INDEX('2-3 引出列表'!$A$2:$CE$8700,$A275,MATCH(E$1,'2-3 引出列表'!$A$1:$CD$1,0)),"")),"",IFERROR(INDEX('2-3 引出列表'!$A$2:$CE$8700,$A275,MATCH(E$1,'2-3 引出列表'!$A$1:$CD$1,0)),""))</f>
        <v/>
      </c>
      <c r="F275" t="str">
        <f t="shared" si="4"/>
        <v/>
      </c>
      <c r="G275" t="str">
        <f>IF(ISBLANK(IFERROR(INDEX('2-3 引出列表'!$A$2:$CE$8700,$A275,MATCH(G$1,'2-3 引出列表'!$A$1:$CD$1,0)),"")),"",IFERROR(INDEX('2-3 引出列表'!$A$2:$CE$8700,$A275,MATCH(G$1,'2-3 引出列表'!$A$1:$CD$1,0)),""))</f>
        <v/>
      </c>
      <c r="H275" t="str">
        <f>IF(ISBLANK(IFERROR(INDEX('2-3 引出列表'!$A$2:$CE$8700,$A275,MATCH(H$1,'2-3 引出列表'!$A$1:$CD$1,0)),"")),"",IFERROR(INDEX('2-3 引出列表'!$A$2:$CE$8700,$A275,MATCH(H$1,'2-3 引出列表'!$A$1:$CD$1,0)),""))</f>
        <v/>
      </c>
      <c r="I275" t="str">
        <f>IF(ISBLANK(IFERROR(INDEX('2-3 引出列表'!$A$2:$CE$8700,$A275,MATCH(I$1,'2-3 引出列表'!$A$1:$CD$1,0)),"")),"",IFERROR(INDEX('2-3 引出列表'!$A$2:$CE$8700,$A275,MATCH(I$1,'2-3 引出列表'!$A$1:$CD$1,0)),""))</f>
        <v/>
      </c>
    </row>
    <row r="276" customFormat="1" spans="1:9">
      <c r="A276">
        <v>275</v>
      </c>
      <c r="B276" t="str">
        <f>IF(ISBLANK(IFERROR(INDEX('2-3 引出列表'!$A$2:$CE$8700,$A276,MATCH(B$1,'2-3 引出列表'!$A$1:$CD$1,0)),"")),"",IFERROR(INDEX('2-3 引出列表'!$A$2:$CE$8700,$A276,MATCH(B$1,'2-3 引出列表'!$A$1:$CD$1,0)),""))</f>
        <v/>
      </c>
      <c r="C276" t="str">
        <f>IF(ISBLANK(IFERROR(INDEX('2-3 引出列表'!$A$2:$CE$8700,$A276,MATCH(C$1,'2-3 引出列表'!$A$1:$CD$1,0)),"")),"",IFERROR(INDEX('2-3 引出列表'!$A$2:$CE$8700,$A276,MATCH(C$1,'2-3 引出列表'!$A$1:$CD$1,0)),""))</f>
        <v/>
      </c>
      <c r="D276" t="str">
        <f>IF(ISBLANK(IFERROR(INDEX('2-3 引出列表'!$A$2:$CE$8700,$A276,MATCH(D$1,'2-3 引出列表'!$A$1:$CD$1,0)),"")),"",IFERROR(INDEX('2-3 引出列表'!$A$2:$CE$8700,$A276,MATCH(D$1,'2-3 引出列表'!$A$1:$CD$1,0)),""))</f>
        <v/>
      </c>
      <c r="E276" t="str">
        <f>IF(ISBLANK(IFERROR(INDEX('2-3 引出列表'!$A$2:$CE$8700,$A276,MATCH(E$1,'2-3 引出列表'!$A$1:$CD$1,0)),"")),"",IFERROR(INDEX('2-3 引出列表'!$A$2:$CE$8700,$A276,MATCH(E$1,'2-3 引出列表'!$A$1:$CD$1,0)),""))</f>
        <v/>
      </c>
      <c r="F276" t="str">
        <f t="shared" si="4"/>
        <v/>
      </c>
      <c r="G276" t="str">
        <f>IF(ISBLANK(IFERROR(INDEX('2-3 引出列表'!$A$2:$CE$8700,$A276,MATCH(G$1,'2-3 引出列表'!$A$1:$CD$1,0)),"")),"",IFERROR(INDEX('2-3 引出列表'!$A$2:$CE$8700,$A276,MATCH(G$1,'2-3 引出列表'!$A$1:$CD$1,0)),""))</f>
        <v/>
      </c>
      <c r="H276" t="str">
        <f>IF(ISBLANK(IFERROR(INDEX('2-3 引出列表'!$A$2:$CE$8700,$A276,MATCH(H$1,'2-3 引出列表'!$A$1:$CD$1,0)),"")),"",IFERROR(INDEX('2-3 引出列表'!$A$2:$CE$8700,$A276,MATCH(H$1,'2-3 引出列表'!$A$1:$CD$1,0)),""))</f>
        <v/>
      </c>
      <c r="I276" t="str">
        <f>IF(ISBLANK(IFERROR(INDEX('2-3 引出列表'!$A$2:$CE$8700,$A276,MATCH(I$1,'2-3 引出列表'!$A$1:$CD$1,0)),"")),"",IFERROR(INDEX('2-3 引出列表'!$A$2:$CE$8700,$A276,MATCH(I$1,'2-3 引出列表'!$A$1:$CD$1,0)),""))</f>
        <v/>
      </c>
    </row>
    <row r="277" customFormat="1" spans="1:9">
      <c r="A277">
        <v>276</v>
      </c>
      <c r="B277" t="str">
        <f>IF(ISBLANK(IFERROR(INDEX('2-3 引出列表'!$A$2:$CE$8700,$A277,MATCH(B$1,'2-3 引出列表'!$A$1:$CD$1,0)),"")),"",IFERROR(INDEX('2-3 引出列表'!$A$2:$CE$8700,$A277,MATCH(B$1,'2-3 引出列表'!$A$1:$CD$1,0)),""))</f>
        <v/>
      </c>
      <c r="C277" t="str">
        <f>IF(ISBLANK(IFERROR(INDEX('2-3 引出列表'!$A$2:$CE$8700,$A277,MATCH(C$1,'2-3 引出列表'!$A$1:$CD$1,0)),"")),"",IFERROR(INDEX('2-3 引出列表'!$A$2:$CE$8700,$A277,MATCH(C$1,'2-3 引出列表'!$A$1:$CD$1,0)),""))</f>
        <v/>
      </c>
      <c r="D277" t="str">
        <f>IF(ISBLANK(IFERROR(INDEX('2-3 引出列表'!$A$2:$CE$8700,$A277,MATCH(D$1,'2-3 引出列表'!$A$1:$CD$1,0)),"")),"",IFERROR(INDEX('2-3 引出列表'!$A$2:$CE$8700,$A277,MATCH(D$1,'2-3 引出列表'!$A$1:$CD$1,0)),""))</f>
        <v/>
      </c>
      <c r="E277" t="str">
        <f>IF(ISBLANK(IFERROR(INDEX('2-3 引出列表'!$A$2:$CE$8700,$A277,MATCH(E$1,'2-3 引出列表'!$A$1:$CD$1,0)),"")),"",IFERROR(INDEX('2-3 引出列表'!$A$2:$CE$8700,$A277,MATCH(E$1,'2-3 引出列表'!$A$1:$CD$1,0)),""))</f>
        <v/>
      </c>
      <c r="F277" t="str">
        <f t="shared" si="4"/>
        <v/>
      </c>
      <c r="G277" t="str">
        <f>IF(ISBLANK(IFERROR(INDEX('2-3 引出列表'!$A$2:$CE$8700,$A277,MATCH(G$1,'2-3 引出列表'!$A$1:$CD$1,0)),"")),"",IFERROR(INDEX('2-3 引出列表'!$A$2:$CE$8700,$A277,MATCH(G$1,'2-3 引出列表'!$A$1:$CD$1,0)),""))</f>
        <v/>
      </c>
      <c r="H277" t="str">
        <f>IF(ISBLANK(IFERROR(INDEX('2-3 引出列表'!$A$2:$CE$8700,$A277,MATCH(H$1,'2-3 引出列表'!$A$1:$CD$1,0)),"")),"",IFERROR(INDEX('2-3 引出列表'!$A$2:$CE$8700,$A277,MATCH(H$1,'2-3 引出列表'!$A$1:$CD$1,0)),""))</f>
        <v/>
      </c>
      <c r="I277" t="str">
        <f>IF(ISBLANK(IFERROR(INDEX('2-3 引出列表'!$A$2:$CE$8700,$A277,MATCH(I$1,'2-3 引出列表'!$A$1:$CD$1,0)),"")),"",IFERROR(INDEX('2-3 引出列表'!$A$2:$CE$8700,$A277,MATCH(I$1,'2-3 引出列表'!$A$1:$CD$1,0)),""))</f>
        <v/>
      </c>
    </row>
    <row r="278" customFormat="1" spans="1:9">
      <c r="A278">
        <v>277</v>
      </c>
      <c r="B278" t="str">
        <f>IF(ISBLANK(IFERROR(INDEX('2-3 引出列表'!$A$2:$CE$8700,$A278,MATCH(B$1,'2-3 引出列表'!$A$1:$CD$1,0)),"")),"",IFERROR(INDEX('2-3 引出列表'!$A$2:$CE$8700,$A278,MATCH(B$1,'2-3 引出列表'!$A$1:$CD$1,0)),""))</f>
        <v/>
      </c>
      <c r="C278" t="str">
        <f>IF(ISBLANK(IFERROR(INDEX('2-3 引出列表'!$A$2:$CE$8700,$A278,MATCH(C$1,'2-3 引出列表'!$A$1:$CD$1,0)),"")),"",IFERROR(INDEX('2-3 引出列表'!$A$2:$CE$8700,$A278,MATCH(C$1,'2-3 引出列表'!$A$1:$CD$1,0)),""))</f>
        <v/>
      </c>
      <c r="D278" t="str">
        <f>IF(ISBLANK(IFERROR(INDEX('2-3 引出列表'!$A$2:$CE$8700,$A278,MATCH(D$1,'2-3 引出列表'!$A$1:$CD$1,0)),"")),"",IFERROR(INDEX('2-3 引出列表'!$A$2:$CE$8700,$A278,MATCH(D$1,'2-3 引出列表'!$A$1:$CD$1,0)),""))</f>
        <v/>
      </c>
      <c r="E278" t="str">
        <f>IF(ISBLANK(IFERROR(INDEX('2-3 引出列表'!$A$2:$CE$8700,$A278,MATCH(E$1,'2-3 引出列表'!$A$1:$CD$1,0)),"")),"",IFERROR(INDEX('2-3 引出列表'!$A$2:$CE$8700,$A278,MATCH(E$1,'2-3 引出列表'!$A$1:$CD$1,0)),""))</f>
        <v/>
      </c>
      <c r="F278" t="str">
        <f t="shared" si="4"/>
        <v/>
      </c>
      <c r="G278" t="str">
        <f>IF(ISBLANK(IFERROR(INDEX('2-3 引出列表'!$A$2:$CE$8700,$A278,MATCH(G$1,'2-3 引出列表'!$A$1:$CD$1,0)),"")),"",IFERROR(INDEX('2-3 引出列表'!$A$2:$CE$8700,$A278,MATCH(G$1,'2-3 引出列表'!$A$1:$CD$1,0)),""))</f>
        <v/>
      </c>
      <c r="H278" t="str">
        <f>IF(ISBLANK(IFERROR(INDEX('2-3 引出列表'!$A$2:$CE$8700,$A278,MATCH(H$1,'2-3 引出列表'!$A$1:$CD$1,0)),"")),"",IFERROR(INDEX('2-3 引出列表'!$A$2:$CE$8700,$A278,MATCH(H$1,'2-3 引出列表'!$A$1:$CD$1,0)),""))</f>
        <v/>
      </c>
      <c r="I278" t="str">
        <f>IF(ISBLANK(IFERROR(INDEX('2-3 引出列表'!$A$2:$CE$8700,$A278,MATCH(I$1,'2-3 引出列表'!$A$1:$CD$1,0)),"")),"",IFERROR(INDEX('2-3 引出列表'!$A$2:$CE$8700,$A278,MATCH(I$1,'2-3 引出列表'!$A$1:$CD$1,0)),""))</f>
        <v/>
      </c>
    </row>
    <row r="279" customFormat="1" spans="1:9">
      <c r="A279">
        <v>278</v>
      </c>
      <c r="B279" t="str">
        <f>IF(ISBLANK(IFERROR(INDEX('2-3 引出列表'!$A$2:$CE$8700,$A279,MATCH(B$1,'2-3 引出列表'!$A$1:$CD$1,0)),"")),"",IFERROR(INDEX('2-3 引出列表'!$A$2:$CE$8700,$A279,MATCH(B$1,'2-3 引出列表'!$A$1:$CD$1,0)),""))</f>
        <v/>
      </c>
      <c r="C279" t="str">
        <f>IF(ISBLANK(IFERROR(INDEX('2-3 引出列表'!$A$2:$CE$8700,$A279,MATCH(C$1,'2-3 引出列表'!$A$1:$CD$1,0)),"")),"",IFERROR(INDEX('2-3 引出列表'!$A$2:$CE$8700,$A279,MATCH(C$1,'2-3 引出列表'!$A$1:$CD$1,0)),""))</f>
        <v/>
      </c>
      <c r="D279" t="str">
        <f>IF(ISBLANK(IFERROR(INDEX('2-3 引出列表'!$A$2:$CE$8700,$A279,MATCH(D$1,'2-3 引出列表'!$A$1:$CD$1,0)),"")),"",IFERROR(INDEX('2-3 引出列表'!$A$2:$CE$8700,$A279,MATCH(D$1,'2-3 引出列表'!$A$1:$CD$1,0)),""))</f>
        <v/>
      </c>
      <c r="E279" t="str">
        <f>IF(ISBLANK(IFERROR(INDEX('2-3 引出列表'!$A$2:$CE$8700,$A279,MATCH(E$1,'2-3 引出列表'!$A$1:$CD$1,0)),"")),"",IFERROR(INDEX('2-3 引出列表'!$A$2:$CE$8700,$A279,MATCH(E$1,'2-3 引出列表'!$A$1:$CD$1,0)),""))</f>
        <v/>
      </c>
      <c r="F279" t="str">
        <f t="shared" si="4"/>
        <v/>
      </c>
      <c r="G279" t="str">
        <f>IF(ISBLANK(IFERROR(INDEX('2-3 引出列表'!$A$2:$CE$8700,$A279,MATCH(G$1,'2-3 引出列表'!$A$1:$CD$1,0)),"")),"",IFERROR(INDEX('2-3 引出列表'!$A$2:$CE$8700,$A279,MATCH(G$1,'2-3 引出列表'!$A$1:$CD$1,0)),""))</f>
        <v/>
      </c>
      <c r="H279" t="str">
        <f>IF(ISBLANK(IFERROR(INDEX('2-3 引出列表'!$A$2:$CE$8700,$A279,MATCH(H$1,'2-3 引出列表'!$A$1:$CD$1,0)),"")),"",IFERROR(INDEX('2-3 引出列表'!$A$2:$CE$8700,$A279,MATCH(H$1,'2-3 引出列表'!$A$1:$CD$1,0)),""))</f>
        <v/>
      </c>
      <c r="I279" t="str">
        <f>IF(ISBLANK(IFERROR(INDEX('2-3 引出列表'!$A$2:$CE$8700,$A279,MATCH(I$1,'2-3 引出列表'!$A$1:$CD$1,0)),"")),"",IFERROR(INDEX('2-3 引出列表'!$A$2:$CE$8700,$A279,MATCH(I$1,'2-3 引出列表'!$A$1:$CD$1,0)),""))</f>
        <v/>
      </c>
    </row>
    <row r="280" customFormat="1" spans="1:9">
      <c r="A280">
        <v>279</v>
      </c>
      <c r="B280" t="str">
        <f>IF(ISBLANK(IFERROR(INDEX('2-3 引出列表'!$A$2:$CE$8700,$A280,MATCH(B$1,'2-3 引出列表'!$A$1:$CD$1,0)),"")),"",IFERROR(INDEX('2-3 引出列表'!$A$2:$CE$8700,$A280,MATCH(B$1,'2-3 引出列表'!$A$1:$CD$1,0)),""))</f>
        <v/>
      </c>
      <c r="C280" t="str">
        <f>IF(ISBLANK(IFERROR(INDEX('2-3 引出列表'!$A$2:$CE$8700,$A280,MATCH(C$1,'2-3 引出列表'!$A$1:$CD$1,0)),"")),"",IFERROR(INDEX('2-3 引出列表'!$A$2:$CE$8700,$A280,MATCH(C$1,'2-3 引出列表'!$A$1:$CD$1,0)),""))</f>
        <v/>
      </c>
      <c r="D280" t="str">
        <f>IF(ISBLANK(IFERROR(INDEX('2-3 引出列表'!$A$2:$CE$8700,$A280,MATCH(D$1,'2-3 引出列表'!$A$1:$CD$1,0)),"")),"",IFERROR(INDEX('2-3 引出列表'!$A$2:$CE$8700,$A280,MATCH(D$1,'2-3 引出列表'!$A$1:$CD$1,0)),""))</f>
        <v/>
      </c>
      <c r="E280" t="str">
        <f>IF(ISBLANK(IFERROR(INDEX('2-3 引出列表'!$A$2:$CE$8700,$A280,MATCH(E$1,'2-3 引出列表'!$A$1:$CD$1,0)),"")),"",IFERROR(INDEX('2-3 引出列表'!$A$2:$CE$8700,$A280,MATCH(E$1,'2-3 引出列表'!$A$1:$CD$1,0)),""))</f>
        <v/>
      </c>
      <c r="F280" t="str">
        <f t="shared" si="4"/>
        <v/>
      </c>
      <c r="G280" t="str">
        <f>IF(ISBLANK(IFERROR(INDEX('2-3 引出列表'!$A$2:$CE$8700,$A280,MATCH(G$1,'2-3 引出列表'!$A$1:$CD$1,0)),"")),"",IFERROR(INDEX('2-3 引出列表'!$A$2:$CE$8700,$A280,MATCH(G$1,'2-3 引出列表'!$A$1:$CD$1,0)),""))</f>
        <v/>
      </c>
      <c r="H280" t="str">
        <f>IF(ISBLANK(IFERROR(INDEX('2-3 引出列表'!$A$2:$CE$8700,$A280,MATCH(H$1,'2-3 引出列表'!$A$1:$CD$1,0)),"")),"",IFERROR(INDEX('2-3 引出列表'!$A$2:$CE$8700,$A280,MATCH(H$1,'2-3 引出列表'!$A$1:$CD$1,0)),""))</f>
        <v/>
      </c>
      <c r="I280" t="str">
        <f>IF(ISBLANK(IFERROR(INDEX('2-3 引出列表'!$A$2:$CE$8700,$A280,MATCH(I$1,'2-3 引出列表'!$A$1:$CD$1,0)),"")),"",IFERROR(INDEX('2-3 引出列表'!$A$2:$CE$8700,$A280,MATCH(I$1,'2-3 引出列表'!$A$1:$CD$1,0)),""))</f>
        <v/>
      </c>
    </row>
    <row r="281" customFormat="1" spans="1:9">
      <c r="A281">
        <v>280</v>
      </c>
      <c r="B281" t="str">
        <f>IF(ISBLANK(IFERROR(INDEX('2-3 引出列表'!$A$2:$CE$8700,$A281,MATCH(B$1,'2-3 引出列表'!$A$1:$CD$1,0)),"")),"",IFERROR(INDEX('2-3 引出列表'!$A$2:$CE$8700,$A281,MATCH(B$1,'2-3 引出列表'!$A$1:$CD$1,0)),""))</f>
        <v/>
      </c>
      <c r="C281" t="str">
        <f>IF(ISBLANK(IFERROR(INDEX('2-3 引出列表'!$A$2:$CE$8700,$A281,MATCH(C$1,'2-3 引出列表'!$A$1:$CD$1,0)),"")),"",IFERROR(INDEX('2-3 引出列表'!$A$2:$CE$8700,$A281,MATCH(C$1,'2-3 引出列表'!$A$1:$CD$1,0)),""))</f>
        <v/>
      </c>
      <c r="D281" t="str">
        <f>IF(ISBLANK(IFERROR(INDEX('2-3 引出列表'!$A$2:$CE$8700,$A281,MATCH(D$1,'2-3 引出列表'!$A$1:$CD$1,0)),"")),"",IFERROR(INDEX('2-3 引出列表'!$A$2:$CE$8700,$A281,MATCH(D$1,'2-3 引出列表'!$A$1:$CD$1,0)),""))</f>
        <v/>
      </c>
      <c r="E281" t="str">
        <f>IF(ISBLANK(IFERROR(INDEX('2-3 引出列表'!$A$2:$CE$8700,$A281,MATCH(E$1,'2-3 引出列表'!$A$1:$CD$1,0)),"")),"",IFERROR(INDEX('2-3 引出列表'!$A$2:$CE$8700,$A281,MATCH(E$1,'2-3 引出列表'!$A$1:$CD$1,0)),""))</f>
        <v/>
      </c>
      <c r="F281" t="str">
        <f t="shared" si="4"/>
        <v/>
      </c>
      <c r="G281" t="str">
        <f>IF(ISBLANK(IFERROR(INDEX('2-3 引出列表'!$A$2:$CE$8700,$A281,MATCH(G$1,'2-3 引出列表'!$A$1:$CD$1,0)),"")),"",IFERROR(INDEX('2-3 引出列表'!$A$2:$CE$8700,$A281,MATCH(G$1,'2-3 引出列表'!$A$1:$CD$1,0)),""))</f>
        <v/>
      </c>
      <c r="H281" t="str">
        <f>IF(ISBLANK(IFERROR(INDEX('2-3 引出列表'!$A$2:$CE$8700,$A281,MATCH(H$1,'2-3 引出列表'!$A$1:$CD$1,0)),"")),"",IFERROR(INDEX('2-3 引出列表'!$A$2:$CE$8700,$A281,MATCH(H$1,'2-3 引出列表'!$A$1:$CD$1,0)),""))</f>
        <v/>
      </c>
      <c r="I281" t="str">
        <f>IF(ISBLANK(IFERROR(INDEX('2-3 引出列表'!$A$2:$CE$8700,$A281,MATCH(I$1,'2-3 引出列表'!$A$1:$CD$1,0)),"")),"",IFERROR(INDEX('2-3 引出列表'!$A$2:$CE$8700,$A281,MATCH(I$1,'2-3 引出列表'!$A$1:$CD$1,0)),""))</f>
        <v/>
      </c>
    </row>
    <row r="282" customFormat="1" spans="1:9">
      <c r="A282">
        <v>281</v>
      </c>
      <c r="B282" t="str">
        <f>IF(ISBLANK(IFERROR(INDEX('2-3 引出列表'!$A$2:$CE$8700,$A282,MATCH(B$1,'2-3 引出列表'!$A$1:$CD$1,0)),"")),"",IFERROR(INDEX('2-3 引出列表'!$A$2:$CE$8700,$A282,MATCH(B$1,'2-3 引出列表'!$A$1:$CD$1,0)),""))</f>
        <v/>
      </c>
      <c r="C282" t="str">
        <f>IF(ISBLANK(IFERROR(INDEX('2-3 引出列表'!$A$2:$CE$8700,$A282,MATCH(C$1,'2-3 引出列表'!$A$1:$CD$1,0)),"")),"",IFERROR(INDEX('2-3 引出列表'!$A$2:$CE$8700,$A282,MATCH(C$1,'2-3 引出列表'!$A$1:$CD$1,0)),""))</f>
        <v/>
      </c>
      <c r="D282" t="str">
        <f>IF(ISBLANK(IFERROR(INDEX('2-3 引出列表'!$A$2:$CE$8700,$A282,MATCH(D$1,'2-3 引出列表'!$A$1:$CD$1,0)),"")),"",IFERROR(INDEX('2-3 引出列表'!$A$2:$CE$8700,$A282,MATCH(D$1,'2-3 引出列表'!$A$1:$CD$1,0)),""))</f>
        <v/>
      </c>
      <c r="E282" t="str">
        <f>IF(ISBLANK(IFERROR(INDEX('2-3 引出列表'!$A$2:$CE$8700,$A282,MATCH(E$1,'2-3 引出列表'!$A$1:$CD$1,0)),"")),"",IFERROR(INDEX('2-3 引出列表'!$A$2:$CE$8700,$A282,MATCH(E$1,'2-3 引出列表'!$A$1:$CD$1,0)),""))</f>
        <v/>
      </c>
      <c r="F282" t="str">
        <f t="shared" si="4"/>
        <v/>
      </c>
      <c r="G282" t="str">
        <f>IF(ISBLANK(IFERROR(INDEX('2-3 引出列表'!$A$2:$CE$8700,$A282,MATCH(G$1,'2-3 引出列表'!$A$1:$CD$1,0)),"")),"",IFERROR(INDEX('2-3 引出列表'!$A$2:$CE$8700,$A282,MATCH(G$1,'2-3 引出列表'!$A$1:$CD$1,0)),""))</f>
        <v/>
      </c>
      <c r="H282" t="str">
        <f>IF(ISBLANK(IFERROR(INDEX('2-3 引出列表'!$A$2:$CE$8700,$A282,MATCH(H$1,'2-3 引出列表'!$A$1:$CD$1,0)),"")),"",IFERROR(INDEX('2-3 引出列表'!$A$2:$CE$8700,$A282,MATCH(H$1,'2-3 引出列表'!$A$1:$CD$1,0)),""))</f>
        <v/>
      </c>
      <c r="I282" t="str">
        <f>IF(ISBLANK(IFERROR(INDEX('2-3 引出列表'!$A$2:$CE$8700,$A282,MATCH(I$1,'2-3 引出列表'!$A$1:$CD$1,0)),"")),"",IFERROR(INDEX('2-3 引出列表'!$A$2:$CE$8700,$A282,MATCH(I$1,'2-3 引出列表'!$A$1:$CD$1,0)),""))</f>
        <v/>
      </c>
    </row>
    <row r="283" customFormat="1" spans="1:9">
      <c r="A283">
        <v>282</v>
      </c>
      <c r="B283" t="str">
        <f>IF(ISBLANK(IFERROR(INDEX('2-3 引出列表'!$A$2:$CE$8700,$A283,MATCH(B$1,'2-3 引出列表'!$A$1:$CD$1,0)),"")),"",IFERROR(INDEX('2-3 引出列表'!$A$2:$CE$8700,$A283,MATCH(B$1,'2-3 引出列表'!$A$1:$CD$1,0)),""))</f>
        <v/>
      </c>
      <c r="C283" t="str">
        <f>IF(ISBLANK(IFERROR(INDEX('2-3 引出列表'!$A$2:$CE$8700,$A283,MATCH(C$1,'2-3 引出列表'!$A$1:$CD$1,0)),"")),"",IFERROR(INDEX('2-3 引出列表'!$A$2:$CE$8700,$A283,MATCH(C$1,'2-3 引出列表'!$A$1:$CD$1,0)),""))</f>
        <v/>
      </c>
      <c r="D283" t="str">
        <f>IF(ISBLANK(IFERROR(INDEX('2-3 引出列表'!$A$2:$CE$8700,$A283,MATCH(D$1,'2-3 引出列表'!$A$1:$CD$1,0)),"")),"",IFERROR(INDEX('2-3 引出列表'!$A$2:$CE$8700,$A283,MATCH(D$1,'2-3 引出列表'!$A$1:$CD$1,0)),""))</f>
        <v/>
      </c>
      <c r="E283" t="str">
        <f>IF(ISBLANK(IFERROR(INDEX('2-3 引出列表'!$A$2:$CE$8700,$A283,MATCH(E$1,'2-3 引出列表'!$A$1:$CD$1,0)),"")),"",IFERROR(INDEX('2-3 引出列表'!$A$2:$CE$8700,$A283,MATCH(E$1,'2-3 引出列表'!$A$1:$CD$1,0)),""))</f>
        <v/>
      </c>
      <c r="F283" t="str">
        <f t="shared" si="4"/>
        <v/>
      </c>
      <c r="G283" t="str">
        <f>IF(ISBLANK(IFERROR(INDEX('2-3 引出列表'!$A$2:$CE$8700,$A283,MATCH(G$1,'2-3 引出列表'!$A$1:$CD$1,0)),"")),"",IFERROR(INDEX('2-3 引出列表'!$A$2:$CE$8700,$A283,MATCH(G$1,'2-3 引出列表'!$A$1:$CD$1,0)),""))</f>
        <v/>
      </c>
      <c r="H283" t="str">
        <f>IF(ISBLANK(IFERROR(INDEX('2-3 引出列表'!$A$2:$CE$8700,$A283,MATCH(H$1,'2-3 引出列表'!$A$1:$CD$1,0)),"")),"",IFERROR(INDEX('2-3 引出列表'!$A$2:$CE$8700,$A283,MATCH(H$1,'2-3 引出列表'!$A$1:$CD$1,0)),""))</f>
        <v/>
      </c>
      <c r="I283" t="str">
        <f>IF(ISBLANK(IFERROR(INDEX('2-3 引出列表'!$A$2:$CE$8700,$A283,MATCH(I$1,'2-3 引出列表'!$A$1:$CD$1,0)),"")),"",IFERROR(INDEX('2-3 引出列表'!$A$2:$CE$8700,$A283,MATCH(I$1,'2-3 引出列表'!$A$1:$CD$1,0)),""))</f>
        <v/>
      </c>
    </row>
    <row r="284" customFormat="1" spans="1:9">
      <c r="A284">
        <v>283</v>
      </c>
      <c r="B284" t="str">
        <f>IF(ISBLANK(IFERROR(INDEX('2-3 引出列表'!$A$2:$CE$8700,$A284,MATCH(B$1,'2-3 引出列表'!$A$1:$CD$1,0)),"")),"",IFERROR(INDEX('2-3 引出列表'!$A$2:$CE$8700,$A284,MATCH(B$1,'2-3 引出列表'!$A$1:$CD$1,0)),""))</f>
        <v/>
      </c>
      <c r="C284" t="str">
        <f>IF(ISBLANK(IFERROR(INDEX('2-3 引出列表'!$A$2:$CE$8700,$A284,MATCH(C$1,'2-3 引出列表'!$A$1:$CD$1,0)),"")),"",IFERROR(INDEX('2-3 引出列表'!$A$2:$CE$8700,$A284,MATCH(C$1,'2-3 引出列表'!$A$1:$CD$1,0)),""))</f>
        <v/>
      </c>
      <c r="D284" t="str">
        <f>IF(ISBLANK(IFERROR(INDEX('2-3 引出列表'!$A$2:$CE$8700,$A284,MATCH(D$1,'2-3 引出列表'!$A$1:$CD$1,0)),"")),"",IFERROR(INDEX('2-3 引出列表'!$A$2:$CE$8700,$A284,MATCH(D$1,'2-3 引出列表'!$A$1:$CD$1,0)),""))</f>
        <v/>
      </c>
      <c r="E284" t="str">
        <f>IF(ISBLANK(IFERROR(INDEX('2-3 引出列表'!$A$2:$CE$8700,$A284,MATCH(E$1,'2-3 引出列表'!$A$1:$CD$1,0)),"")),"",IFERROR(INDEX('2-3 引出列表'!$A$2:$CE$8700,$A284,MATCH(E$1,'2-3 引出列表'!$A$1:$CD$1,0)),""))</f>
        <v/>
      </c>
      <c r="F284" t="str">
        <f t="shared" si="4"/>
        <v/>
      </c>
      <c r="G284" t="str">
        <f>IF(ISBLANK(IFERROR(INDEX('2-3 引出列表'!$A$2:$CE$8700,$A284,MATCH(G$1,'2-3 引出列表'!$A$1:$CD$1,0)),"")),"",IFERROR(INDEX('2-3 引出列表'!$A$2:$CE$8700,$A284,MATCH(G$1,'2-3 引出列表'!$A$1:$CD$1,0)),""))</f>
        <v/>
      </c>
      <c r="H284" t="str">
        <f>IF(ISBLANK(IFERROR(INDEX('2-3 引出列表'!$A$2:$CE$8700,$A284,MATCH(H$1,'2-3 引出列表'!$A$1:$CD$1,0)),"")),"",IFERROR(INDEX('2-3 引出列表'!$A$2:$CE$8700,$A284,MATCH(H$1,'2-3 引出列表'!$A$1:$CD$1,0)),""))</f>
        <v/>
      </c>
      <c r="I284" t="str">
        <f>IF(ISBLANK(IFERROR(INDEX('2-3 引出列表'!$A$2:$CE$8700,$A284,MATCH(I$1,'2-3 引出列表'!$A$1:$CD$1,0)),"")),"",IFERROR(INDEX('2-3 引出列表'!$A$2:$CE$8700,$A284,MATCH(I$1,'2-3 引出列表'!$A$1:$CD$1,0)),""))</f>
        <v/>
      </c>
    </row>
    <row r="285" customFormat="1" spans="1:9">
      <c r="A285">
        <v>284</v>
      </c>
      <c r="B285" t="str">
        <f>IF(ISBLANK(IFERROR(INDEX('2-3 引出列表'!$A$2:$CE$8700,$A285,MATCH(B$1,'2-3 引出列表'!$A$1:$CD$1,0)),"")),"",IFERROR(INDEX('2-3 引出列表'!$A$2:$CE$8700,$A285,MATCH(B$1,'2-3 引出列表'!$A$1:$CD$1,0)),""))</f>
        <v/>
      </c>
      <c r="C285" t="str">
        <f>IF(ISBLANK(IFERROR(INDEX('2-3 引出列表'!$A$2:$CE$8700,$A285,MATCH(C$1,'2-3 引出列表'!$A$1:$CD$1,0)),"")),"",IFERROR(INDEX('2-3 引出列表'!$A$2:$CE$8700,$A285,MATCH(C$1,'2-3 引出列表'!$A$1:$CD$1,0)),""))</f>
        <v/>
      </c>
      <c r="D285" t="str">
        <f>IF(ISBLANK(IFERROR(INDEX('2-3 引出列表'!$A$2:$CE$8700,$A285,MATCH(D$1,'2-3 引出列表'!$A$1:$CD$1,0)),"")),"",IFERROR(INDEX('2-3 引出列表'!$A$2:$CE$8700,$A285,MATCH(D$1,'2-3 引出列表'!$A$1:$CD$1,0)),""))</f>
        <v/>
      </c>
      <c r="E285" t="str">
        <f>IF(ISBLANK(IFERROR(INDEX('2-3 引出列表'!$A$2:$CE$8700,$A285,MATCH(E$1,'2-3 引出列表'!$A$1:$CD$1,0)),"")),"",IFERROR(INDEX('2-3 引出列表'!$A$2:$CE$8700,$A285,MATCH(E$1,'2-3 引出列表'!$A$1:$CD$1,0)),""))</f>
        <v/>
      </c>
      <c r="F285" t="str">
        <f t="shared" si="4"/>
        <v/>
      </c>
      <c r="G285" t="str">
        <f>IF(ISBLANK(IFERROR(INDEX('2-3 引出列表'!$A$2:$CE$8700,$A285,MATCH(G$1,'2-3 引出列表'!$A$1:$CD$1,0)),"")),"",IFERROR(INDEX('2-3 引出列表'!$A$2:$CE$8700,$A285,MATCH(G$1,'2-3 引出列表'!$A$1:$CD$1,0)),""))</f>
        <v/>
      </c>
      <c r="H285" t="str">
        <f>IF(ISBLANK(IFERROR(INDEX('2-3 引出列表'!$A$2:$CE$8700,$A285,MATCH(H$1,'2-3 引出列表'!$A$1:$CD$1,0)),"")),"",IFERROR(INDEX('2-3 引出列表'!$A$2:$CE$8700,$A285,MATCH(H$1,'2-3 引出列表'!$A$1:$CD$1,0)),""))</f>
        <v/>
      </c>
      <c r="I285" t="str">
        <f>IF(ISBLANK(IFERROR(INDEX('2-3 引出列表'!$A$2:$CE$8700,$A285,MATCH(I$1,'2-3 引出列表'!$A$1:$CD$1,0)),"")),"",IFERROR(INDEX('2-3 引出列表'!$A$2:$CE$8700,$A285,MATCH(I$1,'2-3 引出列表'!$A$1:$CD$1,0)),""))</f>
        <v/>
      </c>
    </row>
    <row r="286" customFormat="1" spans="1:9">
      <c r="A286">
        <v>285</v>
      </c>
      <c r="B286" t="str">
        <f>IF(ISBLANK(IFERROR(INDEX('2-3 引出列表'!$A$2:$CE$8700,$A286,MATCH(B$1,'2-3 引出列表'!$A$1:$CD$1,0)),"")),"",IFERROR(INDEX('2-3 引出列表'!$A$2:$CE$8700,$A286,MATCH(B$1,'2-3 引出列表'!$A$1:$CD$1,0)),""))</f>
        <v/>
      </c>
      <c r="C286" t="str">
        <f>IF(ISBLANK(IFERROR(INDEX('2-3 引出列表'!$A$2:$CE$8700,$A286,MATCH(C$1,'2-3 引出列表'!$A$1:$CD$1,0)),"")),"",IFERROR(INDEX('2-3 引出列表'!$A$2:$CE$8700,$A286,MATCH(C$1,'2-3 引出列表'!$A$1:$CD$1,0)),""))</f>
        <v/>
      </c>
      <c r="D286" t="str">
        <f>IF(ISBLANK(IFERROR(INDEX('2-3 引出列表'!$A$2:$CE$8700,$A286,MATCH(D$1,'2-3 引出列表'!$A$1:$CD$1,0)),"")),"",IFERROR(INDEX('2-3 引出列表'!$A$2:$CE$8700,$A286,MATCH(D$1,'2-3 引出列表'!$A$1:$CD$1,0)),""))</f>
        <v/>
      </c>
      <c r="E286" t="str">
        <f>IF(ISBLANK(IFERROR(INDEX('2-3 引出列表'!$A$2:$CE$8700,$A286,MATCH(E$1,'2-3 引出列表'!$A$1:$CD$1,0)),"")),"",IFERROR(INDEX('2-3 引出列表'!$A$2:$CE$8700,$A286,MATCH(E$1,'2-3 引出列表'!$A$1:$CD$1,0)),""))</f>
        <v/>
      </c>
      <c r="F286" t="str">
        <f t="shared" si="4"/>
        <v/>
      </c>
      <c r="G286" t="str">
        <f>IF(ISBLANK(IFERROR(INDEX('2-3 引出列表'!$A$2:$CE$8700,$A286,MATCH(G$1,'2-3 引出列表'!$A$1:$CD$1,0)),"")),"",IFERROR(INDEX('2-3 引出列表'!$A$2:$CE$8700,$A286,MATCH(G$1,'2-3 引出列表'!$A$1:$CD$1,0)),""))</f>
        <v/>
      </c>
      <c r="H286" t="str">
        <f>IF(ISBLANK(IFERROR(INDEX('2-3 引出列表'!$A$2:$CE$8700,$A286,MATCH(H$1,'2-3 引出列表'!$A$1:$CD$1,0)),"")),"",IFERROR(INDEX('2-3 引出列表'!$A$2:$CE$8700,$A286,MATCH(H$1,'2-3 引出列表'!$A$1:$CD$1,0)),""))</f>
        <v/>
      </c>
      <c r="I286" t="str">
        <f>IF(ISBLANK(IFERROR(INDEX('2-3 引出列表'!$A$2:$CE$8700,$A286,MATCH(I$1,'2-3 引出列表'!$A$1:$CD$1,0)),"")),"",IFERROR(INDEX('2-3 引出列表'!$A$2:$CE$8700,$A286,MATCH(I$1,'2-3 引出列表'!$A$1:$CD$1,0)),""))</f>
        <v/>
      </c>
    </row>
    <row r="287" customFormat="1" spans="1:9">
      <c r="A287">
        <v>286</v>
      </c>
      <c r="B287" t="str">
        <f>IF(ISBLANK(IFERROR(INDEX('2-3 引出列表'!$A$2:$CE$8700,$A287,MATCH(B$1,'2-3 引出列表'!$A$1:$CD$1,0)),"")),"",IFERROR(INDEX('2-3 引出列表'!$A$2:$CE$8700,$A287,MATCH(B$1,'2-3 引出列表'!$A$1:$CD$1,0)),""))</f>
        <v/>
      </c>
      <c r="C287" t="str">
        <f>IF(ISBLANK(IFERROR(INDEX('2-3 引出列表'!$A$2:$CE$8700,$A287,MATCH(C$1,'2-3 引出列表'!$A$1:$CD$1,0)),"")),"",IFERROR(INDEX('2-3 引出列表'!$A$2:$CE$8700,$A287,MATCH(C$1,'2-3 引出列表'!$A$1:$CD$1,0)),""))</f>
        <v/>
      </c>
      <c r="D287" t="str">
        <f>IF(ISBLANK(IFERROR(INDEX('2-3 引出列表'!$A$2:$CE$8700,$A287,MATCH(D$1,'2-3 引出列表'!$A$1:$CD$1,0)),"")),"",IFERROR(INDEX('2-3 引出列表'!$A$2:$CE$8700,$A287,MATCH(D$1,'2-3 引出列表'!$A$1:$CD$1,0)),""))</f>
        <v/>
      </c>
      <c r="E287" t="str">
        <f>IF(ISBLANK(IFERROR(INDEX('2-3 引出列表'!$A$2:$CE$8700,$A287,MATCH(E$1,'2-3 引出列表'!$A$1:$CD$1,0)),"")),"",IFERROR(INDEX('2-3 引出列表'!$A$2:$CE$8700,$A287,MATCH(E$1,'2-3 引出列表'!$A$1:$CD$1,0)),""))</f>
        <v/>
      </c>
      <c r="F287" t="str">
        <f t="shared" si="4"/>
        <v/>
      </c>
      <c r="G287" t="str">
        <f>IF(ISBLANK(IFERROR(INDEX('2-3 引出列表'!$A$2:$CE$8700,$A287,MATCH(G$1,'2-3 引出列表'!$A$1:$CD$1,0)),"")),"",IFERROR(INDEX('2-3 引出列表'!$A$2:$CE$8700,$A287,MATCH(G$1,'2-3 引出列表'!$A$1:$CD$1,0)),""))</f>
        <v/>
      </c>
      <c r="H287" t="str">
        <f>IF(ISBLANK(IFERROR(INDEX('2-3 引出列表'!$A$2:$CE$8700,$A287,MATCH(H$1,'2-3 引出列表'!$A$1:$CD$1,0)),"")),"",IFERROR(INDEX('2-3 引出列表'!$A$2:$CE$8700,$A287,MATCH(H$1,'2-3 引出列表'!$A$1:$CD$1,0)),""))</f>
        <v/>
      </c>
      <c r="I287" t="str">
        <f>IF(ISBLANK(IFERROR(INDEX('2-3 引出列表'!$A$2:$CE$8700,$A287,MATCH(I$1,'2-3 引出列表'!$A$1:$CD$1,0)),"")),"",IFERROR(INDEX('2-3 引出列表'!$A$2:$CE$8700,$A287,MATCH(I$1,'2-3 引出列表'!$A$1:$CD$1,0)),""))</f>
        <v/>
      </c>
    </row>
    <row r="288" customFormat="1" spans="1:9">
      <c r="A288">
        <v>287</v>
      </c>
      <c r="B288" t="str">
        <f>IF(ISBLANK(IFERROR(INDEX('2-3 引出列表'!$A$2:$CE$8700,$A288,MATCH(B$1,'2-3 引出列表'!$A$1:$CD$1,0)),"")),"",IFERROR(INDEX('2-3 引出列表'!$A$2:$CE$8700,$A288,MATCH(B$1,'2-3 引出列表'!$A$1:$CD$1,0)),""))</f>
        <v/>
      </c>
      <c r="C288" t="str">
        <f>IF(ISBLANK(IFERROR(INDEX('2-3 引出列表'!$A$2:$CE$8700,$A288,MATCH(C$1,'2-3 引出列表'!$A$1:$CD$1,0)),"")),"",IFERROR(INDEX('2-3 引出列表'!$A$2:$CE$8700,$A288,MATCH(C$1,'2-3 引出列表'!$A$1:$CD$1,0)),""))</f>
        <v/>
      </c>
      <c r="D288" t="str">
        <f>IF(ISBLANK(IFERROR(INDEX('2-3 引出列表'!$A$2:$CE$8700,$A288,MATCH(D$1,'2-3 引出列表'!$A$1:$CD$1,0)),"")),"",IFERROR(INDEX('2-3 引出列表'!$A$2:$CE$8700,$A288,MATCH(D$1,'2-3 引出列表'!$A$1:$CD$1,0)),""))</f>
        <v/>
      </c>
      <c r="E288" t="str">
        <f>IF(ISBLANK(IFERROR(INDEX('2-3 引出列表'!$A$2:$CE$8700,$A288,MATCH(E$1,'2-3 引出列表'!$A$1:$CD$1,0)),"")),"",IFERROR(INDEX('2-3 引出列表'!$A$2:$CE$8700,$A288,MATCH(E$1,'2-3 引出列表'!$A$1:$CD$1,0)),""))</f>
        <v/>
      </c>
      <c r="F288" t="str">
        <f t="shared" si="4"/>
        <v/>
      </c>
      <c r="G288" t="str">
        <f>IF(ISBLANK(IFERROR(INDEX('2-3 引出列表'!$A$2:$CE$8700,$A288,MATCH(G$1,'2-3 引出列表'!$A$1:$CD$1,0)),"")),"",IFERROR(INDEX('2-3 引出列表'!$A$2:$CE$8700,$A288,MATCH(G$1,'2-3 引出列表'!$A$1:$CD$1,0)),""))</f>
        <v/>
      </c>
      <c r="H288" t="str">
        <f>IF(ISBLANK(IFERROR(INDEX('2-3 引出列表'!$A$2:$CE$8700,$A288,MATCH(H$1,'2-3 引出列表'!$A$1:$CD$1,0)),"")),"",IFERROR(INDEX('2-3 引出列表'!$A$2:$CE$8700,$A288,MATCH(H$1,'2-3 引出列表'!$A$1:$CD$1,0)),""))</f>
        <v/>
      </c>
      <c r="I288" t="str">
        <f>IF(ISBLANK(IFERROR(INDEX('2-3 引出列表'!$A$2:$CE$8700,$A288,MATCH(I$1,'2-3 引出列表'!$A$1:$CD$1,0)),"")),"",IFERROR(INDEX('2-3 引出列表'!$A$2:$CE$8700,$A288,MATCH(I$1,'2-3 引出列表'!$A$1:$CD$1,0)),""))</f>
        <v/>
      </c>
    </row>
    <row r="289" customFormat="1" spans="1:9">
      <c r="A289">
        <v>288</v>
      </c>
      <c r="B289" t="str">
        <f>IF(ISBLANK(IFERROR(INDEX('2-3 引出列表'!$A$2:$CE$8700,$A289,MATCH(B$1,'2-3 引出列表'!$A$1:$CD$1,0)),"")),"",IFERROR(INDEX('2-3 引出列表'!$A$2:$CE$8700,$A289,MATCH(B$1,'2-3 引出列表'!$A$1:$CD$1,0)),""))</f>
        <v/>
      </c>
      <c r="C289" t="str">
        <f>IF(ISBLANK(IFERROR(INDEX('2-3 引出列表'!$A$2:$CE$8700,$A289,MATCH(C$1,'2-3 引出列表'!$A$1:$CD$1,0)),"")),"",IFERROR(INDEX('2-3 引出列表'!$A$2:$CE$8700,$A289,MATCH(C$1,'2-3 引出列表'!$A$1:$CD$1,0)),""))</f>
        <v/>
      </c>
      <c r="D289" t="str">
        <f>IF(ISBLANK(IFERROR(INDEX('2-3 引出列表'!$A$2:$CE$8700,$A289,MATCH(D$1,'2-3 引出列表'!$A$1:$CD$1,0)),"")),"",IFERROR(INDEX('2-3 引出列表'!$A$2:$CE$8700,$A289,MATCH(D$1,'2-3 引出列表'!$A$1:$CD$1,0)),""))</f>
        <v/>
      </c>
      <c r="E289" t="str">
        <f>IF(ISBLANK(IFERROR(INDEX('2-3 引出列表'!$A$2:$CE$8700,$A289,MATCH(E$1,'2-3 引出列表'!$A$1:$CD$1,0)),"")),"",IFERROR(INDEX('2-3 引出列表'!$A$2:$CE$8700,$A289,MATCH(E$1,'2-3 引出列表'!$A$1:$CD$1,0)),""))</f>
        <v/>
      </c>
      <c r="F289" t="str">
        <f t="shared" si="4"/>
        <v/>
      </c>
      <c r="G289" t="str">
        <f>IF(ISBLANK(IFERROR(INDEX('2-3 引出列表'!$A$2:$CE$8700,$A289,MATCH(G$1,'2-3 引出列表'!$A$1:$CD$1,0)),"")),"",IFERROR(INDEX('2-3 引出列表'!$A$2:$CE$8700,$A289,MATCH(G$1,'2-3 引出列表'!$A$1:$CD$1,0)),""))</f>
        <v/>
      </c>
      <c r="H289" t="str">
        <f>IF(ISBLANK(IFERROR(INDEX('2-3 引出列表'!$A$2:$CE$8700,$A289,MATCH(H$1,'2-3 引出列表'!$A$1:$CD$1,0)),"")),"",IFERROR(INDEX('2-3 引出列表'!$A$2:$CE$8700,$A289,MATCH(H$1,'2-3 引出列表'!$A$1:$CD$1,0)),""))</f>
        <v/>
      </c>
      <c r="I289" t="str">
        <f>IF(ISBLANK(IFERROR(INDEX('2-3 引出列表'!$A$2:$CE$8700,$A289,MATCH(I$1,'2-3 引出列表'!$A$1:$CD$1,0)),"")),"",IFERROR(INDEX('2-3 引出列表'!$A$2:$CE$8700,$A289,MATCH(I$1,'2-3 引出列表'!$A$1:$CD$1,0)),""))</f>
        <v/>
      </c>
    </row>
    <row r="290" customFormat="1" spans="1:9">
      <c r="A290">
        <v>289</v>
      </c>
      <c r="B290" t="str">
        <f>IF(ISBLANK(IFERROR(INDEX('2-3 引出列表'!$A$2:$CE$8700,$A290,MATCH(B$1,'2-3 引出列表'!$A$1:$CD$1,0)),"")),"",IFERROR(INDEX('2-3 引出列表'!$A$2:$CE$8700,$A290,MATCH(B$1,'2-3 引出列表'!$A$1:$CD$1,0)),""))</f>
        <v/>
      </c>
      <c r="C290" t="str">
        <f>IF(ISBLANK(IFERROR(INDEX('2-3 引出列表'!$A$2:$CE$8700,$A290,MATCH(C$1,'2-3 引出列表'!$A$1:$CD$1,0)),"")),"",IFERROR(INDEX('2-3 引出列表'!$A$2:$CE$8700,$A290,MATCH(C$1,'2-3 引出列表'!$A$1:$CD$1,0)),""))</f>
        <v/>
      </c>
      <c r="D290" t="str">
        <f>IF(ISBLANK(IFERROR(INDEX('2-3 引出列表'!$A$2:$CE$8700,$A290,MATCH(D$1,'2-3 引出列表'!$A$1:$CD$1,0)),"")),"",IFERROR(INDEX('2-3 引出列表'!$A$2:$CE$8700,$A290,MATCH(D$1,'2-3 引出列表'!$A$1:$CD$1,0)),""))</f>
        <v/>
      </c>
      <c r="E290" t="str">
        <f>IF(ISBLANK(IFERROR(INDEX('2-3 引出列表'!$A$2:$CE$8700,$A290,MATCH(E$1,'2-3 引出列表'!$A$1:$CD$1,0)),"")),"",IFERROR(INDEX('2-3 引出列表'!$A$2:$CE$8700,$A290,MATCH(E$1,'2-3 引出列表'!$A$1:$CD$1,0)),""))</f>
        <v/>
      </c>
      <c r="F290" t="str">
        <f t="shared" si="4"/>
        <v/>
      </c>
      <c r="G290" t="str">
        <f>IF(ISBLANK(IFERROR(INDEX('2-3 引出列表'!$A$2:$CE$8700,$A290,MATCH(G$1,'2-3 引出列表'!$A$1:$CD$1,0)),"")),"",IFERROR(INDEX('2-3 引出列表'!$A$2:$CE$8700,$A290,MATCH(G$1,'2-3 引出列表'!$A$1:$CD$1,0)),""))</f>
        <v/>
      </c>
      <c r="H290" t="str">
        <f>IF(ISBLANK(IFERROR(INDEX('2-3 引出列表'!$A$2:$CE$8700,$A290,MATCH(H$1,'2-3 引出列表'!$A$1:$CD$1,0)),"")),"",IFERROR(INDEX('2-3 引出列表'!$A$2:$CE$8700,$A290,MATCH(H$1,'2-3 引出列表'!$A$1:$CD$1,0)),""))</f>
        <v/>
      </c>
      <c r="I290" t="str">
        <f>IF(ISBLANK(IFERROR(INDEX('2-3 引出列表'!$A$2:$CE$8700,$A290,MATCH(I$1,'2-3 引出列表'!$A$1:$CD$1,0)),"")),"",IFERROR(INDEX('2-3 引出列表'!$A$2:$CE$8700,$A290,MATCH(I$1,'2-3 引出列表'!$A$1:$CD$1,0)),""))</f>
        <v/>
      </c>
    </row>
    <row r="291" customFormat="1" spans="1:9">
      <c r="A291">
        <v>290</v>
      </c>
      <c r="B291" t="str">
        <f>IF(ISBLANK(IFERROR(INDEX('2-3 引出列表'!$A$2:$CE$8700,$A291,MATCH(B$1,'2-3 引出列表'!$A$1:$CD$1,0)),"")),"",IFERROR(INDEX('2-3 引出列表'!$A$2:$CE$8700,$A291,MATCH(B$1,'2-3 引出列表'!$A$1:$CD$1,0)),""))</f>
        <v/>
      </c>
      <c r="C291" t="str">
        <f>IF(ISBLANK(IFERROR(INDEX('2-3 引出列表'!$A$2:$CE$8700,$A291,MATCH(C$1,'2-3 引出列表'!$A$1:$CD$1,0)),"")),"",IFERROR(INDEX('2-3 引出列表'!$A$2:$CE$8700,$A291,MATCH(C$1,'2-3 引出列表'!$A$1:$CD$1,0)),""))</f>
        <v/>
      </c>
      <c r="D291" t="str">
        <f>IF(ISBLANK(IFERROR(INDEX('2-3 引出列表'!$A$2:$CE$8700,$A291,MATCH(D$1,'2-3 引出列表'!$A$1:$CD$1,0)),"")),"",IFERROR(INDEX('2-3 引出列表'!$A$2:$CE$8700,$A291,MATCH(D$1,'2-3 引出列表'!$A$1:$CD$1,0)),""))</f>
        <v/>
      </c>
      <c r="E291" t="str">
        <f>IF(ISBLANK(IFERROR(INDEX('2-3 引出列表'!$A$2:$CE$8700,$A291,MATCH(E$1,'2-3 引出列表'!$A$1:$CD$1,0)),"")),"",IFERROR(INDEX('2-3 引出列表'!$A$2:$CE$8700,$A291,MATCH(E$1,'2-3 引出列表'!$A$1:$CD$1,0)),""))</f>
        <v/>
      </c>
      <c r="F291" t="str">
        <f t="shared" si="4"/>
        <v/>
      </c>
      <c r="G291" t="str">
        <f>IF(ISBLANK(IFERROR(INDEX('2-3 引出列表'!$A$2:$CE$8700,$A291,MATCH(G$1,'2-3 引出列表'!$A$1:$CD$1,0)),"")),"",IFERROR(INDEX('2-3 引出列表'!$A$2:$CE$8700,$A291,MATCH(G$1,'2-3 引出列表'!$A$1:$CD$1,0)),""))</f>
        <v/>
      </c>
      <c r="H291" t="str">
        <f>IF(ISBLANK(IFERROR(INDEX('2-3 引出列表'!$A$2:$CE$8700,$A291,MATCH(H$1,'2-3 引出列表'!$A$1:$CD$1,0)),"")),"",IFERROR(INDEX('2-3 引出列表'!$A$2:$CE$8700,$A291,MATCH(H$1,'2-3 引出列表'!$A$1:$CD$1,0)),""))</f>
        <v/>
      </c>
      <c r="I291" t="str">
        <f>IF(ISBLANK(IFERROR(INDEX('2-3 引出列表'!$A$2:$CE$8700,$A291,MATCH(I$1,'2-3 引出列表'!$A$1:$CD$1,0)),"")),"",IFERROR(INDEX('2-3 引出列表'!$A$2:$CE$8700,$A291,MATCH(I$1,'2-3 引出列表'!$A$1:$CD$1,0)),""))</f>
        <v/>
      </c>
    </row>
    <row r="292" customFormat="1" spans="1:9">
      <c r="A292">
        <v>291</v>
      </c>
      <c r="B292" t="str">
        <f>IF(ISBLANK(IFERROR(INDEX('2-3 引出列表'!$A$2:$CE$8700,$A292,MATCH(B$1,'2-3 引出列表'!$A$1:$CD$1,0)),"")),"",IFERROR(INDEX('2-3 引出列表'!$A$2:$CE$8700,$A292,MATCH(B$1,'2-3 引出列表'!$A$1:$CD$1,0)),""))</f>
        <v/>
      </c>
      <c r="C292" t="str">
        <f>IF(ISBLANK(IFERROR(INDEX('2-3 引出列表'!$A$2:$CE$8700,$A292,MATCH(C$1,'2-3 引出列表'!$A$1:$CD$1,0)),"")),"",IFERROR(INDEX('2-3 引出列表'!$A$2:$CE$8700,$A292,MATCH(C$1,'2-3 引出列表'!$A$1:$CD$1,0)),""))</f>
        <v/>
      </c>
      <c r="D292" t="str">
        <f>IF(ISBLANK(IFERROR(INDEX('2-3 引出列表'!$A$2:$CE$8700,$A292,MATCH(D$1,'2-3 引出列表'!$A$1:$CD$1,0)),"")),"",IFERROR(INDEX('2-3 引出列表'!$A$2:$CE$8700,$A292,MATCH(D$1,'2-3 引出列表'!$A$1:$CD$1,0)),""))</f>
        <v/>
      </c>
      <c r="E292" t="str">
        <f>IF(ISBLANK(IFERROR(INDEX('2-3 引出列表'!$A$2:$CE$8700,$A292,MATCH(E$1,'2-3 引出列表'!$A$1:$CD$1,0)),"")),"",IFERROR(INDEX('2-3 引出列表'!$A$2:$CE$8700,$A292,MATCH(E$1,'2-3 引出列表'!$A$1:$CD$1,0)),""))</f>
        <v/>
      </c>
      <c r="F292" t="str">
        <f t="shared" si="4"/>
        <v/>
      </c>
      <c r="G292" t="str">
        <f>IF(ISBLANK(IFERROR(INDEX('2-3 引出列表'!$A$2:$CE$8700,$A292,MATCH(G$1,'2-3 引出列表'!$A$1:$CD$1,0)),"")),"",IFERROR(INDEX('2-3 引出列表'!$A$2:$CE$8700,$A292,MATCH(G$1,'2-3 引出列表'!$A$1:$CD$1,0)),""))</f>
        <v/>
      </c>
      <c r="H292" t="str">
        <f>IF(ISBLANK(IFERROR(INDEX('2-3 引出列表'!$A$2:$CE$8700,$A292,MATCH(H$1,'2-3 引出列表'!$A$1:$CD$1,0)),"")),"",IFERROR(INDEX('2-3 引出列表'!$A$2:$CE$8700,$A292,MATCH(H$1,'2-3 引出列表'!$A$1:$CD$1,0)),""))</f>
        <v/>
      </c>
      <c r="I292" t="str">
        <f>IF(ISBLANK(IFERROR(INDEX('2-3 引出列表'!$A$2:$CE$8700,$A292,MATCH(I$1,'2-3 引出列表'!$A$1:$CD$1,0)),"")),"",IFERROR(INDEX('2-3 引出列表'!$A$2:$CE$8700,$A292,MATCH(I$1,'2-3 引出列表'!$A$1:$CD$1,0)),""))</f>
        <v/>
      </c>
    </row>
    <row r="293" customFormat="1" spans="1:9">
      <c r="A293">
        <v>292</v>
      </c>
      <c r="B293" t="str">
        <f>IF(ISBLANK(IFERROR(INDEX('2-3 引出列表'!$A$2:$CE$8700,$A293,MATCH(B$1,'2-3 引出列表'!$A$1:$CD$1,0)),"")),"",IFERROR(INDEX('2-3 引出列表'!$A$2:$CE$8700,$A293,MATCH(B$1,'2-3 引出列表'!$A$1:$CD$1,0)),""))</f>
        <v/>
      </c>
      <c r="C293" t="str">
        <f>IF(ISBLANK(IFERROR(INDEX('2-3 引出列表'!$A$2:$CE$8700,$A293,MATCH(C$1,'2-3 引出列表'!$A$1:$CD$1,0)),"")),"",IFERROR(INDEX('2-3 引出列表'!$A$2:$CE$8700,$A293,MATCH(C$1,'2-3 引出列表'!$A$1:$CD$1,0)),""))</f>
        <v/>
      </c>
      <c r="D293" t="str">
        <f>IF(ISBLANK(IFERROR(INDEX('2-3 引出列表'!$A$2:$CE$8700,$A293,MATCH(D$1,'2-3 引出列表'!$A$1:$CD$1,0)),"")),"",IFERROR(INDEX('2-3 引出列表'!$A$2:$CE$8700,$A293,MATCH(D$1,'2-3 引出列表'!$A$1:$CD$1,0)),""))</f>
        <v/>
      </c>
      <c r="E293" t="str">
        <f>IF(ISBLANK(IFERROR(INDEX('2-3 引出列表'!$A$2:$CE$8700,$A293,MATCH(E$1,'2-3 引出列表'!$A$1:$CD$1,0)),"")),"",IFERROR(INDEX('2-3 引出列表'!$A$2:$CE$8700,$A293,MATCH(E$1,'2-3 引出列表'!$A$1:$CD$1,0)),""))</f>
        <v/>
      </c>
      <c r="F293" t="str">
        <f t="shared" si="4"/>
        <v/>
      </c>
      <c r="G293" t="str">
        <f>IF(ISBLANK(IFERROR(INDEX('2-3 引出列表'!$A$2:$CE$8700,$A293,MATCH(G$1,'2-3 引出列表'!$A$1:$CD$1,0)),"")),"",IFERROR(INDEX('2-3 引出列表'!$A$2:$CE$8700,$A293,MATCH(G$1,'2-3 引出列表'!$A$1:$CD$1,0)),""))</f>
        <v/>
      </c>
      <c r="H293" t="str">
        <f>IF(ISBLANK(IFERROR(INDEX('2-3 引出列表'!$A$2:$CE$8700,$A293,MATCH(H$1,'2-3 引出列表'!$A$1:$CD$1,0)),"")),"",IFERROR(INDEX('2-3 引出列表'!$A$2:$CE$8700,$A293,MATCH(H$1,'2-3 引出列表'!$A$1:$CD$1,0)),""))</f>
        <v/>
      </c>
      <c r="I293" t="str">
        <f>IF(ISBLANK(IFERROR(INDEX('2-3 引出列表'!$A$2:$CE$8700,$A293,MATCH(I$1,'2-3 引出列表'!$A$1:$CD$1,0)),"")),"",IFERROR(INDEX('2-3 引出列表'!$A$2:$CE$8700,$A293,MATCH(I$1,'2-3 引出列表'!$A$1:$CD$1,0)),""))</f>
        <v/>
      </c>
    </row>
    <row r="294" customFormat="1" spans="1:9">
      <c r="A294">
        <v>293</v>
      </c>
      <c r="B294" t="str">
        <f>IF(ISBLANK(IFERROR(INDEX('2-3 引出列表'!$A$2:$CE$8700,$A294,MATCH(B$1,'2-3 引出列表'!$A$1:$CD$1,0)),"")),"",IFERROR(INDEX('2-3 引出列表'!$A$2:$CE$8700,$A294,MATCH(B$1,'2-3 引出列表'!$A$1:$CD$1,0)),""))</f>
        <v/>
      </c>
      <c r="C294" t="str">
        <f>IF(ISBLANK(IFERROR(INDEX('2-3 引出列表'!$A$2:$CE$8700,$A294,MATCH(C$1,'2-3 引出列表'!$A$1:$CD$1,0)),"")),"",IFERROR(INDEX('2-3 引出列表'!$A$2:$CE$8700,$A294,MATCH(C$1,'2-3 引出列表'!$A$1:$CD$1,0)),""))</f>
        <v/>
      </c>
      <c r="D294" t="str">
        <f>IF(ISBLANK(IFERROR(INDEX('2-3 引出列表'!$A$2:$CE$8700,$A294,MATCH(D$1,'2-3 引出列表'!$A$1:$CD$1,0)),"")),"",IFERROR(INDEX('2-3 引出列表'!$A$2:$CE$8700,$A294,MATCH(D$1,'2-3 引出列表'!$A$1:$CD$1,0)),""))</f>
        <v/>
      </c>
      <c r="E294" t="str">
        <f>IF(ISBLANK(IFERROR(INDEX('2-3 引出列表'!$A$2:$CE$8700,$A294,MATCH(E$1,'2-3 引出列表'!$A$1:$CD$1,0)),"")),"",IFERROR(INDEX('2-3 引出列表'!$A$2:$CE$8700,$A294,MATCH(E$1,'2-3 引出列表'!$A$1:$CD$1,0)),""))</f>
        <v/>
      </c>
      <c r="F294" t="str">
        <f t="shared" si="4"/>
        <v/>
      </c>
      <c r="G294" t="str">
        <f>IF(ISBLANK(IFERROR(INDEX('2-3 引出列表'!$A$2:$CE$8700,$A294,MATCH(G$1,'2-3 引出列表'!$A$1:$CD$1,0)),"")),"",IFERROR(INDEX('2-3 引出列表'!$A$2:$CE$8700,$A294,MATCH(G$1,'2-3 引出列表'!$A$1:$CD$1,0)),""))</f>
        <v/>
      </c>
      <c r="H294" t="str">
        <f>IF(ISBLANK(IFERROR(INDEX('2-3 引出列表'!$A$2:$CE$8700,$A294,MATCH(H$1,'2-3 引出列表'!$A$1:$CD$1,0)),"")),"",IFERROR(INDEX('2-3 引出列表'!$A$2:$CE$8700,$A294,MATCH(H$1,'2-3 引出列表'!$A$1:$CD$1,0)),""))</f>
        <v/>
      </c>
      <c r="I294" t="str">
        <f>IF(ISBLANK(IFERROR(INDEX('2-3 引出列表'!$A$2:$CE$8700,$A294,MATCH(I$1,'2-3 引出列表'!$A$1:$CD$1,0)),"")),"",IFERROR(INDEX('2-3 引出列表'!$A$2:$CE$8700,$A294,MATCH(I$1,'2-3 引出列表'!$A$1:$CD$1,0)),""))</f>
        <v/>
      </c>
    </row>
    <row r="295" customFormat="1" spans="1:9">
      <c r="A295">
        <v>294</v>
      </c>
      <c r="B295" t="str">
        <f>IF(ISBLANK(IFERROR(INDEX('2-3 引出列表'!$A$2:$CE$8700,$A295,MATCH(B$1,'2-3 引出列表'!$A$1:$CD$1,0)),"")),"",IFERROR(INDEX('2-3 引出列表'!$A$2:$CE$8700,$A295,MATCH(B$1,'2-3 引出列表'!$A$1:$CD$1,0)),""))</f>
        <v/>
      </c>
      <c r="C295" t="str">
        <f>IF(ISBLANK(IFERROR(INDEX('2-3 引出列表'!$A$2:$CE$8700,$A295,MATCH(C$1,'2-3 引出列表'!$A$1:$CD$1,0)),"")),"",IFERROR(INDEX('2-3 引出列表'!$A$2:$CE$8700,$A295,MATCH(C$1,'2-3 引出列表'!$A$1:$CD$1,0)),""))</f>
        <v/>
      </c>
      <c r="D295" t="str">
        <f>IF(ISBLANK(IFERROR(INDEX('2-3 引出列表'!$A$2:$CE$8700,$A295,MATCH(D$1,'2-3 引出列表'!$A$1:$CD$1,0)),"")),"",IFERROR(INDEX('2-3 引出列表'!$A$2:$CE$8700,$A295,MATCH(D$1,'2-3 引出列表'!$A$1:$CD$1,0)),""))</f>
        <v/>
      </c>
      <c r="E295" t="str">
        <f>IF(ISBLANK(IFERROR(INDEX('2-3 引出列表'!$A$2:$CE$8700,$A295,MATCH(E$1,'2-3 引出列表'!$A$1:$CD$1,0)),"")),"",IFERROR(INDEX('2-3 引出列表'!$A$2:$CE$8700,$A295,MATCH(E$1,'2-3 引出列表'!$A$1:$CD$1,0)),""))</f>
        <v/>
      </c>
      <c r="F295" t="str">
        <f t="shared" si="4"/>
        <v/>
      </c>
      <c r="G295" t="str">
        <f>IF(ISBLANK(IFERROR(INDEX('2-3 引出列表'!$A$2:$CE$8700,$A295,MATCH(G$1,'2-3 引出列表'!$A$1:$CD$1,0)),"")),"",IFERROR(INDEX('2-3 引出列表'!$A$2:$CE$8700,$A295,MATCH(G$1,'2-3 引出列表'!$A$1:$CD$1,0)),""))</f>
        <v/>
      </c>
      <c r="H295" t="str">
        <f>IF(ISBLANK(IFERROR(INDEX('2-3 引出列表'!$A$2:$CE$8700,$A295,MATCH(H$1,'2-3 引出列表'!$A$1:$CD$1,0)),"")),"",IFERROR(INDEX('2-3 引出列表'!$A$2:$CE$8700,$A295,MATCH(H$1,'2-3 引出列表'!$A$1:$CD$1,0)),""))</f>
        <v/>
      </c>
      <c r="I295" t="str">
        <f>IF(ISBLANK(IFERROR(INDEX('2-3 引出列表'!$A$2:$CE$8700,$A295,MATCH(I$1,'2-3 引出列表'!$A$1:$CD$1,0)),"")),"",IFERROR(INDEX('2-3 引出列表'!$A$2:$CE$8700,$A295,MATCH(I$1,'2-3 引出列表'!$A$1:$CD$1,0)),""))</f>
        <v/>
      </c>
    </row>
    <row r="296" customFormat="1" spans="1:9">
      <c r="A296">
        <v>295</v>
      </c>
      <c r="B296" t="str">
        <f>IF(ISBLANK(IFERROR(INDEX('2-3 引出列表'!$A$2:$CE$8700,$A296,MATCH(B$1,'2-3 引出列表'!$A$1:$CD$1,0)),"")),"",IFERROR(INDEX('2-3 引出列表'!$A$2:$CE$8700,$A296,MATCH(B$1,'2-3 引出列表'!$A$1:$CD$1,0)),""))</f>
        <v/>
      </c>
      <c r="C296" t="str">
        <f>IF(ISBLANK(IFERROR(INDEX('2-3 引出列表'!$A$2:$CE$8700,$A296,MATCH(C$1,'2-3 引出列表'!$A$1:$CD$1,0)),"")),"",IFERROR(INDEX('2-3 引出列表'!$A$2:$CE$8700,$A296,MATCH(C$1,'2-3 引出列表'!$A$1:$CD$1,0)),""))</f>
        <v/>
      </c>
      <c r="D296" t="str">
        <f>IF(ISBLANK(IFERROR(INDEX('2-3 引出列表'!$A$2:$CE$8700,$A296,MATCH(D$1,'2-3 引出列表'!$A$1:$CD$1,0)),"")),"",IFERROR(INDEX('2-3 引出列表'!$A$2:$CE$8700,$A296,MATCH(D$1,'2-3 引出列表'!$A$1:$CD$1,0)),""))</f>
        <v/>
      </c>
      <c r="E296" t="str">
        <f>IF(ISBLANK(IFERROR(INDEX('2-3 引出列表'!$A$2:$CE$8700,$A296,MATCH(E$1,'2-3 引出列表'!$A$1:$CD$1,0)),"")),"",IFERROR(INDEX('2-3 引出列表'!$A$2:$CE$8700,$A296,MATCH(E$1,'2-3 引出列表'!$A$1:$CD$1,0)),""))</f>
        <v/>
      </c>
      <c r="F296" t="str">
        <f t="shared" si="4"/>
        <v/>
      </c>
      <c r="G296" t="str">
        <f>IF(ISBLANK(IFERROR(INDEX('2-3 引出列表'!$A$2:$CE$8700,$A296,MATCH(G$1,'2-3 引出列表'!$A$1:$CD$1,0)),"")),"",IFERROR(INDEX('2-3 引出列表'!$A$2:$CE$8700,$A296,MATCH(G$1,'2-3 引出列表'!$A$1:$CD$1,0)),""))</f>
        <v/>
      </c>
      <c r="H296" t="str">
        <f>IF(ISBLANK(IFERROR(INDEX('2-3 引出列表'!$A$2:$CE$8700,$A296,MATCH(H$1,'2-3 引出列表'!$A$1:$CD$1,0)),"")),"",IFERROR(INDEX('2-3 引出列表'!$A$2:$CE$8700,$A296,MATCH(H$1,'2-3 引出列表'!$A$1:$CD$1,0)),""))</f>
        <v/>
      </c>
      <c r="I296" t="str">
        <f>IF(ISBLANK(IFERROR(INDEX('2-3 引出列表'!$A$2:$CE$8700,$A296,MATCH(I$1,'2-3 引出列表'!$A$1:$CD$1,0)),"")),"",IFERROR(INDEX('2-3 引出列表'!$A$2:$CE$8700,$A296,MATCH(I$1,'2-3 引出列表'!$A$1:$CD$1,0)),""))</f>
        <v/>
      </c>
    </row>
    <row r="297" customFormat="1" spans="1:9">
      <c r="A297">
        <v>296</v>
      </c>
      <c r="B297" t="str">
        <f>IF(ISBLANK(IFERROR(INDEX('2-3 引出列表'!$A$2:$CE$8700,$A297,MATCH(B$1,'2-3 引出列表'!$A$1:$CD$1,0)),"")),"",IFERROR(INDEX('2-3 引出列表'!$A$2:$CE$8700,$A297,MATCH(B$1,'2-3 引出列表'!$A$1:$CD$1,0)),""))</f>
        <v/>
      </c>
      <c r="C297" t="str">
        <f>IF(ISBLANK(IFERROR(INDEX('2-3 引出列表'!$A$2:$CE$8700,$A297,MATCH(C$1,'2-3 引出列表'!$A$1:$CD$1,0)),"")),"",IFERROR(INDEX('2-3 引出列表'!$A$2:$CE$8700,$A297,MATCH(C$1,'2-3 引出列表'!$A$1:$CD$1,0)),""))</f>
        <v/>
      </c>
      <c r="D297" t="str">
        <f>IF(ISBLANK(IFERROR(INDEX('2-3 引出列表'!$A$2:$CE$8700,$A297,MATCH(D$1,'2-3 引出列表'!$A$1:$CD$1,0)),"")),"",IFERROR(INDEX('2-3 引出列表'!$A$2:$CE$8700,$A297,MATCH(D$1,'2-3 引出列表'!$A$1:$CD$1,0)),""))</f>
        <v/>
      </c>
      <c r="E297" t="str">
        <f>IF(ISBLANK(IFERROR(INDEX('2-3 引出列表'!$A$2:$CE$8700,$A297,MATCH(E$1,'2-3 引出列表'!$A$1:$CD$1,0)),"")),"",IFERROR(INDEX('2-3 引出列表'!$A$2:$CE$8700,$A297,MATCH(E$1,'2-3 引出列表'!$A$1:$CD$1,0)),""))</f>
        <v/>
      </c>
      <c r="F297" t="str">
        <f t="shared" si="4"/>
        <v/>
      </c>
      <c r="G297" t="str">
        <f>IF(ISBLANK(IFERROR(INDEX('2-3 引出列表'!$A$2:$CE$8700,$A297,MATCH(G$1,'2-3 引出列表'!$A$1:$CD$1,0)),"")),"",IFERROR(INDEX('2-3 引出列表'!$A$2:$CE$8700,$A297,MATCH(G$1,'2-3 引出列表'!$A$1:$CD$1,0)),""))</f>
        <v/>
      </c>
      <c r="H297" t="str">
        <f>IF(ISBLANK(IFERROR(INDEX('2-3 引出列表'!$A$2:$CE$8700,$A297,MATCH(H$1,'2-3 引出列表'!$A$1:$CD$1,0)),"")),"",IFERROR(INDEX('2-3 引出列表'!$A$2:$CE$8700,$A297,MATCH(H$1,'2-3 引出列表'!$A$1:$CD$1,0)),""))</f>
        <v/>
      </c>
      <c r="I297" t="str">
        <f>IF(ISBLANK(IFERROR(INDEX('2-3 引出列表'!$A$2:$CE$8700,$A297,MATCH(I$1,'2-3 引出列表'!$A$1:$CD$1,0)),"")),"",IFERROR(INDEX('2-3 引出列表'!$A$2:$CE$8700,$A297,MATCH(I$1,'2-3 引出列表'!$A$1:$CD$1,0)),""))</f>
        <v/>
      </c>
    </row>
    <row r="298" customFormat="1" spans="1:9">
      <c r="A298">
        <v>297</v>
      </c>
      <c r="B298" t="str">
        <f>IF(ISBLANK(IFERROR(INDEX('2-3 引出列表'!$A$2:$CE$8700,$A298,MATCH(B$1,'2-3 引出列表'!$A$1:$CD$1,0)),"")),"",IFERROR(INDEX('2-3 引出列表'!$A$2:$CE$8700,$A298,MATCH(B$1,'2-3 引出列表'!$A$1:$CD$1,0)),""))</f>
        <v/>
      </c>
      <c r="C298" t="str">
        <f>IF(ISBLANK(IFERROR(INDEX('2-3 引出列表'!$A$2:$CE$8700,$A298,MATCH(C$1,'2-3 引出列表'!$A$1:$CD$1,0)),"")),"",IFERROR(INDEX('2-3 引出列表'!$A$2:$CE$8700,$A298,MATCH(C$1,'2-3 引出列表'!$A$1:$CD$1,0)),""))</f>
        <v/>
      </c>
      <c r="D298" t="str">
        <f>IF(ISBLANK(IFERROR(INDEX('2-3 引出列表'!$A$2:$CE$8700,$A298,MATCH(D$1,'2-3 引出列表'!$A$1:$CD$1,0)),"")),"",IFERROR(INDEX('2-3 引出列表'!$A$2:$CE$8700,$A298,MATCH(D$1,'2-3 引出列表'!$A$1:$CD$1,0)),""))</f>
        <v/>
      </c>
      <c r="E298" t="str">
        <f>IF(ISBLANK(IFERROR(INDEX('2-3 引出列表'!$A$2:$CE$8700,$A298,MATCH(E$1,'2-3 引出列表'!$A$1:$CD$1,0)),"")),"",IFERROR(INDEX('2-3 引出列表'!$A$2:$CE$8700,$A298,MATCH(E$1,'2-3 引出列表'!$A$1:$CD$1,0)),""))</f>
        <v/>
      </c>
      <c r="F298" t="str">
        <f t="shared" si="4"/>
        <v/>
      </c>
      <c r="G298" t="str">
        <f>IF(ISBLANK(IFERROR(INDEX('2-3 引出列表'!$A$2:$CE$8700,$A298,MATCH(G$1,'2-3 引出列表'!$A$1:$CD$1,0)),"")),"",IFERROR(INDEX('2-3 引出列表'!$A$2:$CE$8700,$A298,MATCH(G$1,'2-3 引出列表'!$A$1:$CD$1,0)),""))</f>
        <v/>
      </c>
      <c r="H298" t="str">
        <f>IF(ISBLANK(IFERROR(INDEX('2-3 引出列表'!$A$2:$CE$8700,$A298,MATCH(H$1,'2-3 引出列表'!$A$1:$CD$1,0)),"")),"",IFERROR(INDEX('2-3 引出列表'!$A$2:$CE$8700,$A298,MATCH(H$1,'2-3 引出列表'!$A$1:$CD$1,0)),""))</f>
        <v/>
      </c>
      <c r="I298" t="str">
        <f>IF(ISBLANK(IFERROR(INDEX('2-3 引出列表'!$A$2:$CE$8700,$A298,MATCH(I$1,'2-3 引出列表'!$A$1:$CD$1,0)),"")),"",IFERROR(INDEX('2-3 引出列表'!$A$2:$CE$8700,$A298,MATCH(I$1,'2-3 引出列表'!$A$1:$CD$1,0)),""))</f>
        <v/>
      </c>
    </row>
    <row r="299" customFormat="1" spans="1:9">
      <c r="A299">
        <v>298</v>
      </c>
      <c r="B299" t="str">
        <f>IF(ISBLANK(IFERROR(INDEX('2-3 引出列表'!$A$2:$CE$8700,$A299,MATCH(B$1,'2-3 引出列表'!$A$1:$CD$1,0)),"")),"",IFERROR(INDEX('2-3 引出列表'!$A$2:$CE$8700,$A299,MATCH(B$1,'2-3 引出列表'!$A$1:$CD$1,0)),""))</f>
        <v/>
      </c>
      <c r="C299" t="str">
        <f>IF(ISBLANK(IFERROR(INDEX('2-3 引出列表'!$A$2:$CE$8700,$A299,MATCH(C$1,'2-3 引出列表'!$A$1:$CD$1,0)),"")),"",IFERROR(INDEX('2-3 引出列表'!$A$2:$CE$8700,$A299,MATCH(C$1,'2-3 引出列表'!$A$1:$CD$1,0)),""))</f>
        <v/>
      </c>
      <c r="D299" t="str">
        <f>IF(ISBLANK(IFERROR(INDEX('2-3 引出列表'!$A$2:$CE$8700,$A299,MATCH(D$1,'2-3 引出列表'!$A$1:$CD$1,0)),"")),"",IFERROR(INDEX('2-3 引出列表'!$A$2:$CE$8700,$A299,MATCH(D$1,'2-3 引出列表'!$A$1:$CD$1,0)),""))</f>
        <v/>
      </c>
      <c r="E299" t="str">
        <f>IF(ISBLANK(IFERROR(INDEX('2-3 引出列表'!$A$2:$CE$8700,$A299,MATCH(E$1,'2-3 引出列表'!$A$1:$CD$1,0)),"")),"",IFERROR(INDEX('2-3 引出列表'!$A$2:$CE$8700,$A299,MATCH(E$1,'2-3 引出列表'!$A$1:$CD$1,0)),""))</f>
        <v/>
      </c>
      <c r="F299" t="str">
        <f t="shared" si="4"/>
        <v/>
      </c>
      <c r="G299" t="str">
        <f>IF(ISBLANK(IFERROR(INDEX('2-3 引出列表'!$A$2:$CE$8700,$A299,MATCH(G$1,'2-3 引出列表'!$A$1:$CD$1,0)),"")),"",IFERROR(INDEX('2-3 引出列表'!$A$2:$CE$8700,$A299,MATCH(G$1,'2-3 引出列表'!$A$1:$CD$1,0)),""))</f>
        <v/>
      </c>
      <c r="H299" t="str">
        <f>IF(ISBLANK(IFERROR(INDEX('2-3 引出列表'!$A$2:$CE$8700,$A299,MATCH(H$1,'2-3 引出列表'!$A$1:$CD$1,0)),"")),"",IFERROR(INDEX('2-3 引出列表'!$A$2:$CE$8700,$A299,MATCH(H$1,'2-3 引出列表'!$A$1:$CD$1,0)),""))</f>
        <v/>
      </c>
      <c r="I299" t="str">
        <f>IF(ISBLANK(IFERROR(INDEX('2-3 引出列表'!$A$2:$CE$8700,$A299,MATCH(I$1,'2-3 引出列表'!$A$1:$CD$1,0)),"")),"",IFERROR(INDEX('2-3 引出列表'!$A$2:$CE$8700,$A299,MATCH(I$1,'2-3 引出列表'!$A$1:$CD$1,0)),""))</f>
        <v/>
      </c>
    </row>
    <row r="300" customFormat="1" spans="1:9">
      <c r="A300">
        <v>299</v>
      </c>
      <c r="B300" t="str">
        <f>IF(ISBLANK(IFERROR(INDEX('2-3 引出列表'!$A$2:$CE$8700,$A300,MATCH(B$1,'2-3 引出列表'!$A$1:$CD$1,0)),"")),"",IFERROR(INDEX('2-3 引出列表'!$A$2:$CE$8700,$A300,MATCH(B$1,'2-3 引出列表'!$A$1:$CD$1,0)),""))</f>
        <v/>
      </c>
      <c r="C300" t="str">
        <f>IF(ISBLANK(IFERROR(INDEX('2-3 引出列表'!$A$2:$CE$8700,$A300,MATCH(C$1,'2-3 引出列表'!$A$1:$CD$1,0)),"")),"",IFERROR(INDEX('2-3 引出列表'!$A$2:$CE$8700,$A300,MATCH(C$1,'2-3 引出列表'!$A$1:$CD$1,0)),""))</f>
        <v/>
      </c>
      <c r="D300" t="str">
        <f>IF(ISBLANK(IFERROR(INDEX('2-3 引出列表'!$A$2:$CE$8700,$A300,MATCH(D$1,'2-3 引出列表'!$A$1:$CD$1,0)),"")),"",IFERROR(INDEX('2-3 引出列表'!$A$2:$CE$8700,$A300,MATCH(D$1,'2-3 引出列表'!$A$1:$CD$1,0)),""))</f>
        <v/>
      </c>
      <c r="E300" t="str">
        <f>IF(ISBLANK(IFERROR(INDEX('2-3 引出列表'!$A$2:$CE$8700,$A300,MATCH(E$1,'2-3 引出列表'!$A$1:$CD$1,0)),"")),"",IFERROR(INDEX('2-3 引出列表'!$A$2:$CE$8700,$A300,MATCH(E$1,'2-3 引出列表'!$A$1:$CD$1,0)),""))</f>
        <v/>
      </c>
      <c r="F300" t="str">
        <f t="shared" si="4"/>
        <v/>
      </c>
      <c r="G300" t="str">
        <f>IF(ISBLANK(IFERROR(INDEX('2-3 引出列表'!$A$2:$CE$8700,$A300,MATCH(G$1,'2-3 引出列表'!$A$1:$CD$1,0)),"")),"",IFERROR(INDEX('2-3 引出列表'!$A$2:$CE$8700,$A300,MATCH(G$1,'2-3 引出列表'!$A$1:$CD$1,0)),""))</f>
        <v/>
      </c>
      <c r="H300" t="str">
        <f>IF(ISBLANK(IFERROR(INDEX('2-3 引出列表'!$A$2:$CE$8700,$A300,MATCH(H$1,'2-3 引出列表'!$A$1:$CD$1,0)),"")),"",IFERROR(INDEX('2-3 引出列表'!$A$2:$CE$8700,$A300,MATCH(H$1,'2-3 引出列表'!$A$1:$CD$1,0)),""))</f>
        <v/>
      </c>
      <c r="I300" t="str">
        <f>IF(ISBLANK(IFERROR(INDEX('2-3 引出列表'!$A$2:$CE$8700,$A300,MATCH(I$1,'2-3 引出列表'!$A$1:$CD$1,0)),"")),"",IFERROR(INDEX('2-3 引出列表'!$A$2:$CE$8700,$A300,MATCH(I$1,'2-3 引出列表'!$A$1:$CD$1,0)),""))</f>
        <v/>
      </c>
    </row>
    <row r="301" customFormat="1" spans="1:9">
      <c r="A301">
        <v>300</v>
      </c>
      <c r="B301" t="str">
        <f>IF(ISBLANK(IFERROR(INDEX('2-3 引出列表'!$A$2:$CE$8700,$A301,MATCH(B$1,'2-3 引出列表'!$A$1:$CD$1,0)),"")),"",IFERROR(INDEX('2-3 引出列表'!$A$2:$CE$8700,$A301,MATCH(B$1,'2-3 引出列表'!$A$1:$CD$1,0)),""))</f>
        <v/>
      </c>
      <c r="C301" t="str">
        <f>IF(ISBLANK(IFERROR(INDEX('2-3 引出列表'!$A$2:$CE$8700,$A301,MATCH(C$1,'2-3 引出列表'!$A$1:$CD$1,0)),"")),"",IFERROR(INDEX('2-3 引出列表'!$A$2:$CE$8700,$A301,MATCH(C$1,'2-3 引出列表'!$A$1:$CD$1,0)),""))</f>
        <v/>
      </c>
      <c r="D301" t="str">
        <f>IF(ISBLANK(IFERROR(INDEX('2-3 引出列表'!$A$2:$CE$8700,$A301,MATCH(D$1,'2-3 引出列表'!$A$1:$CD$1,0)),"")),"",IFERROR(INDEX('2-3 引出列表'!$A$2:$CE$8700,$A301,MATCH(D$1,'2-3 引出列表'!$A$1:$CD$1,0)),""))</f>
        <v/>
      </c>
      <c r="E301" t="str">
        <f>IF(ISBLANK(IFERROR(INDEX('2-3 引出列表'!$A$2:$CE$8700,$A301,MATCH(E$1,'2-3 引出列表'!$A$1:$CD$1,0)),"")),"",IFERROR(INDEX('2-3 引出列表'!$A$2:$CE$8700,$A301,MATCH(E$1,'2-3 引出列表'!$A$1:$CD$1,0)),""))</f>
        <v/>
      </c>
      <c r="F301" t="str">
        <f t="shared" si="4"/>
        <v/>
      </c>
      <c r="G301" t="str">
        <f>IF(ISBLANK(IFERROR(INDEX('2-3 引出列表'!$A$2:$CE$8700,$A301,MATCH(G$1,'2-3 引出列表'!$A$1:$CD$1,0)),"")),"",IFERROR(INDEX('2-3 引出列表'!$A$2:$CE$8700,$A301,MATCH(G$1,'2-3 引出列表'!$A$1:$CD$1,0)),""))</f>
        <v/>
      </c>
      <c r="H301" t="str">
        <f>IF(ISBLANK(IFERROR(INDEX('2-3 引出列表'!$A$2:$CE$8700,$A301,MATCH(H$1,'2-3 引出列表'!$A$1:$CD$1,0)),"")),"",IFERROR(INDEX('2-3 引出列表'!$A$2:$CE$8700,$A301,MATCH(H$1,'2-3 引出列表'!$A$1:$CD$1,0)),""))</f>
        <v/>
      </c>
      <c r="I301" t="str">
        <f>IF(ISBLANK(IFERROR(INDEX('2-3 引出列表'!$A$2:$CE$8700,$A301,MATCH(I$1,'2-3 引出列表'!$A$1:$CD$1,0)),"")),"",IFERROR(INDEX('2-3 引出列表'!$A$2:$CE$8700,$A301,MATCH(I$1,'2-3 引出列表'!$A$1:$CD$1,0)),""))</f>
        <v/>
      </c>
    </row>
    <row r="302" customFormat="1" spans="1:9">
      <c r="A302">
        <v>301</v>
      </c>
      <c r="B302" t="str">
        <f>IF(ISBLANK(IFERROR(INDEX('2-3 引出列表'!$A$2:$CE$8700,$A302,MATCH(B$1,'2-3 引出列表'!$A$1:$CD$1,0)),"")),"",IFERROR(INDEX('2-3 引出列表'!$A$2:$CE$8700,$A302,MATCH(B$1,'2-3 引出列表'!$A$1:$CD$1,0)),""))</f>
        <v/>
      </c>
      <c r="C302" t="str">
        <f>IF(ISBLANK(IFERROR(INDEX('2-3 引出列表'!$A$2:$CE$8700,$A302,MATCH(C$1,'2-3 引出列表'!$A$1:$CD$1,0)),"")),"",IFERROR(INDEX('2-3 引出列表'!$A$2:$CE$8700,$A302,MATCH(C$1,'2-3 引出列表'!$A$1:$CD$1,0)),""))</f>
        <v/>
      </c>
      <c r="D302" t="str">
        <f>IF(ISBLANK(IFERROR(INDEX('2-3 引出列表'!$A$2:$CE$8700,$A302,MATCH(D$1,'2-3 引出列表'!$A$1:$CD$1,0)),"")),"",IFERROR(INDEX('2-3 引出列表'!$A$2:$CE$8700,$A302,MATCH(D$1,'2-3 引出列表'!$A$1:$CD$1,0)),""))</f>
        <v/>
      </c>
      <c r="E302" t="str">
        <f>IF(ISBLANK(IFERROR(INDEX('2-3 引出列表'!$A$2:$CE$8700,$A302,MATCH(E$1,'2-3 引出列表'!$A$1:$CD$1,0)),"")),"",IFERROR(INDEX('2-3 引出列表'!$A$2:$CE$8700,$A302,MATCH(E$1,'2-3 引出列表'!$A$1:$CD$1,0)),""))</f>
        <v/>
      </c>
      <c r="F302" t="str">
        <f t="shared" si="4"/>
        <v/>
      </c>
      <c r="G302" t="str">
        <f>IF(ISBLANK(IFERROR(INDEX('2-3 引出列表'!$A$2:$CE$8700,$A302,MATCH(G$1,'2-3 引出列表'!$A$1:$CD$1,0)),"")),"",IFERROR(INDEX('2-3 引出列表'!$A$2:$CE$8700,$A302,MATCH(G$1,'2-3 引出列表'!$A$1:$CD$1,0)),""))</f>
        <v/>
      </c>
      <c r="H302" t="str">
        <f>IF(ISBLANK(IFERROR(INDEX('2-3 引出列表'!$A$2:$CE$8700,$A302,MATCH(H$1,'2-3 引出列表'!$A$1:$CD$1,0)),"")),"",IFERROR(INDEX('2-3 引出列表'!$A$2:$CE$8700,$A302,MATCH(H$1,'2-3 引出列表'!$A$1:$CD$1,0)),""))</f>
        <v/>
      </c>
      <c r="I302" t="str">
        <f>IF(ISBLANK(IFERROR(INDEX('2-3 引出列表'!$A$2:$CE$8700,$A302,MATCH(I$1,'2-3 引出列表'!$A$1:$CD$1,0)),"")),"",IFERROR(INDEX('2-3 引出列表'!$A$2:$CE$8700,$A302,MATCH(I$1,'2-3 引出列表'!$A$1:$CD$1,0)),""))</f>
        <v/>
      </c>
    </row>
    <row r="303" customFormat="1" spans="1:9">
      <c r="A303">
        <v>302</v>
      </c>
      <c r="B303" t="str">
        <f>IF(ISBLANK(IFERROR(INDEX('2-3 引出列表'!$A$2:$CE$8700,$A303,MATCH(B$1,'2-3 引出列表'!$A$1:$CD$1,0)),"")),"",IFERROR(INDEX('2-3 引出列表'!$A$2:$CE$8700,$A303,MATCH(B$1,'2-3 引出列表'!$A$1:$CD$1,0)),""))</f>
        <v/>
      </c>
      <c r="C303" t="str">
        <f>IF(ISBLANK(IFERROR(INDEX('2-3 引出列表'!$A$2:$CE$8700,$A303,MATCH(C$1,'2-3 引出列表'!$A$1:$CD$1,0)),"")),"",IFERROR(INDEX('2-3 引出列表'!$A$2:$CE$8700,$A303,MATCH(C$1,'2-3 引出列表'!$A$1:$CD$1,0)),""))</f>
        <v/>
      </c>
      <c r="D303" t="str">
        <f>IF(ISBLANK(IFERROR(INDEX('2-3 引出列表'!$A$2:$CE$8700,$A303,MATCH(D$1,'2-3 引出列表'!$A$1:$CD$1,0)),"")),"",IFERROR(INDEX('2-3 引出列表'!$A$2:$CE$8700,$A303,MATCH(D$1,'2-3 引出列表'!$A$1:$CD$1,0)),""))</f>
        <v/>
      </c>
      <c r="E303" t="str">
        <f>IF(ISBLANK(IFERROR(INDEX('2-3 引出列表'!$A$2:$CE$8700,$A303,MATCH(E$1,'2-3 引出列表'!$A$1:$CD$1,0)),"")),"",IFERROR(INDEX('2-3 引出列表'!$A$2:$CE$8700,$A303,MATCH(E$1,'2-3 引出列表'!$A$1:$CD$1,0)),""))</f>
        <v/>
      </c>
      <c r="F303" t="str">
        <f t="shared" si="4"/>
        <v/>
      </c>
      <c r="G303" t="str">
        <f>IF(ISBLANK(IFERROR(INDEX('2-3 引出列表'!$A$2:$CE$8700,$A303,MATCH(G$1,'2-3 引出列表'!$A$1:$CD$1,0)),"")),"",IFERROR(INDEX('2-3 引出列表'!$A$2:$CE$8700,$A303,MATCH(G$1,'2-3 引出列表'!$A$1:$CD$1,0)),""))</f>
        <v/>
      </c>
      <c r="H303" t="str">
        <f>IF(ISBLANK(IFERROR(INDEX('2-3 引出列表'!$A$2:$CE$8700,$A303,MATCH(H$1,'2-3 引出列表'!$A$1:$CD$1,0)),"")),"",IFERROR(INDEX('2-3 引出列表'!$A$2:$CE$8700,$A303,MATCH(H$1,'2-3 引出列表'!$A$1:$CD$1,0)),""))</f>
        <v/>
      </c>
      <c r="I303" t="str">
        <f>IF(ISBLANK(IFERROR(INDEX('2-3 引出列表'!$A$2:$CE$8700,$A303,MATCH(I$1,'2-3 引出列表'!$A$1:$CD$1,0)),"")),"",IFERROR(INDEX('2-3 引出列表'!$A$2:$CE$8700,$A303,MATCH(I$1,'2-3 引出列表'!$A$1:$CD$1,0)),""))</f>
        <v/>
      </c>
    </row>
    <row r="304" customFormat="1" spans="1:9">
      <c r="A304">
        <v>303</v>
      </c>
      <c r="B304" t="str">
        <f>IF(ISBLANK(IFERROR(INDEX('2-3 引出列表'!$A$2:$CE$8700,$A304,MATCH(B$1,'2-3 引出列表'!$A$1:$CD$1,0)),"")),"",IFERROR(INDEX('2-3 引出列表'!$A$2:$CE$8700,$A304,MATCH(B$1,'2-3 引出列表'!$A$1:$CD$1,0)),""))</f>
        <v/>
      </c>
      <c r="C304" t="str">
        <f>IF(ISBLANK(IFERROR(INDEX('2-3 引出列表'!$A$2:$CE$8700,$A304,MATCH(C$1,'2-3 引出列表'!$A$1:$CD$1,0)),"")),"",IFERROR(INDEX('2-3 引出列表'!$A$2:$CE$8700,$A304,MATCH(C$1,'2-3 引出列表'!$A$1:$CD$1,0)),""))</f>
        <v/>
      </c>
      <c r="D304" t="str">
        <f>IF(ISBLANK(IFERROR(INDEX('2-3 引出列表'!$A$2:$CE$8700,$A304,MATCH(D$1,'2-3 引出列表'!$A$1:$CD$1,0)),"")),"",IFERROR(INDEX('2-3 引出列表'!$A$2:$CE$8700,$A304,MATCH(D$1,'2-3 引出列表'!$A$1:$CD$1,0)),""))</f>
        <v/>
      </c>
      <c r="E304" t="str">
        <f>IF(ISBLANK(IFERROR(INDEX('2-3 引出列表'!$A$2:$CE$8700,$A304,MATCH(E$1,'2-3 引出列表'!$A$1:$CD$1,0)),"")),"",IFERROR(INDEX('2-3 引出列表'!$A$2:$CE$8700,$A304,MATCH(E$1,'2-3 引出列表'!$A$1:$CD$1,0)),""))</f>
        <v/>
      </c>
      <c r="F304" t="str">
        <f t="shared" si="4"/>
        <v/>
      </c>
      <c r="G304" t="str">
        <f>IF(ISBLANK(IFERROR(INDEX('2-3 引出列表'!$A$2:$CE$8700,$A304,MATCH(G$1,'2-3 引出列表'!$A$1:$CD$1,0)),"")),"",IFERROR(INDEX('2-3 引出列表'!$A$2:$CE$8700,$A304,MATCH(G$1,'2-3 引出列表'!$A$1:$CD$1,0)),""))</f>
        <v/>
      </c>
      <c r="H304" t="str">
        <f>IF(ISBLANK(IFERROR(INDEX('2-3 引出列表'!$A$2:$CE$8700,$A304,MATCH(H$1,'2-3 引出列表'!$A$1:$CD$1,0)),"")),"",IFERROR(INDEX('2-3 引出列表'!$A$2:$CE$8700,$A304,MATCH(H$1,'2-3 引出列表'!$A$1:$CD$1,0)),""))</f>
        <v/>
      </c>
      <c r="I304" t="str">
        <f>IF(ISBLANK(IFERROR(INDEX('2-3 引出列表'!$A$2:$CE$8700,$A304,MATCH(I$1,'2-3 引出列表'!$A$1:$CD$1,0)),"")),"",IFERROR(INDEX('2-3 引出列表'!$A$2:$CE$8700,$A304,MATCH(I$1,'2-3 引出列表'!$A$1:$CD$1,0)),""))</f>
        <v/>
      </c>
    </row>
    <row r="305" customFormat="1" spans="1:9">
      <c r="A305">
        <v>304</v>
      </c>
      <c r="B305" t="str">
        <f>IF(ISBLANK(IFERROR(INDEX('2-3 引出列表'!$A$2:$CE$8700,$A305,MATCH(B$1,'2-3 引出列表'!$A$1:$CD$1,0)),"")),"",IFERROR(INDEX('2-3 引出列表'!$A$2:$CE$8700,$A305,MATCH(B$1,'2-3 引出列表'!$A$1:$CD$1,0)),""))</f>
        <v/>
      </c>
      <c r="C305" t="str">
        <f>IF(ISBLANK(IFERROR(INDEX('2-3 引出列表'!$A$2:$CE$8700,$A305,MATCH(C$1,'2-3 引出列表'!$A$1:$CD$1,0)),"")),"",IFERROR(INDEX('2-3 引出列表'!$A$2:$CE$8700,$A305,MATCH(C$1,'2-3 引出列表'!$A$1:$CD$1,0)),""))</f>
        <v/>
      </c>
      <c r="D305" t="str">
        <f>IF(ISBLANK(IFERROR(INDEX('2-3 引出列表'!$A$2:$CE$8700,$A305,MATCH(D$1,'2-3 引出列表'!$A$1:$CD$1,0)),"")),"",IFERROR(INDEX('2-3 引出列表'!$A$2:$CE$8700,$A305,MATCH(D$1,'2-3 引出列表'!$A$1:$CD$1,0)),""))</f>
        <v/>
      </c>
      <c r="E305" t="str">
        <f>IF(ISBLANK(IFERROR(INDEX('2-3 引出列表'!$A$2:$CE$8700,$A305,MATCH(E$1,'2-3 引出列表'!$A$1:$CD$1,0)),"")),"",IFERROR(INDEX('2-3 引出列表'!$A$2:$CE$8700,$A305,MATCH(E$1,'2-3 引出列表'!$A$1:$CD$1,0)),""))</f>
        <v/>
      </c>
      <c r="F305" t="str">
        <f t="shared" si="4"/>
        <v/>
      </c>
      <c r="G305" t="str">
        <f>IF(ISBLANK(IFERROR(INDEX('2-3 引出列表'!$A$2:$CE$8700,$A305,MATCH(G$1,'2-3 引出列表'!$A$1:$CD$1,0)),"")),"",IFERROR(INDEX('2-3 引出列表'!$A$2:$CE$8700,$A305,MATCH(G$1,'2-3 引出列表'!$A$1:$CD$1,0)),""))</f>
        <v/>
      </c>
      <c r="H305" t="str">
        <f>IF(ISBLANK(IFERROR(INDEX('2-3 引出列表'!$A$2:$CE$8700,$A305,MATCH(H$1,'2-3 引出列表'!$A$1:$CD$1,0)),"")),"",IFERROR(INDEX('2-3 引出列表'!$A$2:$CE$8700,$A305,MATCH(H$1,'2-3 引出列表'!$A$1:$CD$1,0)),""))</f>
        <v/>
      </c>
      <c r="I305" t="str">
        <f>IF(ISBLANK(IFERROR(INDEX('2-3 引出列表'!$A$2:$CE$8700,$A305,MATCH(I$1,'2-3 引出列表'!$A$1:$CD$1,0)),"")),"",IFERROR(INDEX('2-3 引出列表'!$A$2:$CE$8700,$A305,MATCH(I$1,'2-3 引出列表'!$A$1:$CD$1,0)),""))</f>
        <v/>
      </c>
    </row>
    <row r="306" customFormat="1" spans="1:9">
      <c r="A306">
        <v>305</v>
      </c>
      <c r="B306" t="str">
        <f>IF(ISBLANK(IFERROR(INDEX('2-3 引出列表'!$A$2:$CE$8700,$A306,MATCH(B$1,'2-3 引出列表'!$A$1:$CD$1,0)),"")),"",IFERROR(INDEX('2-3 引出列表'!$A$2:$CE$8700,$A306,MATCH(B$1,'2-3 引出列表'!$A$1:$CD$1,0)),""))</f>
        <v/>
      </c>
      <c r="C306" t="str">
        <f>IF(ISBLANK(IFERROR(INDEX('2-3 引出列表'!$A$2:$CE$8700,$A306,MATCH(C$1,'2-3 引出列表'!$A$1:$CD$1,0)),"")),"",IFERROR(INDEX('2-3 引出列表'!$A$2:$CE$8700,$A306,MATCH(C$1,'2-3 引出列表'!$A$1:$CD$1,0)),""))</f>
        <v/>
      </c>
      <c r="D306" t="str">
        <f>IF(ISBLANK(IFERROR(INDEX('2-3 引出列表'!$A$2:$CE$8700,$A306,MATCH(D$1,'2-3 引出列表'!$A$1:$CD$1,0)),"")),"",IFERROR(INDEX('2-3 引出列表'!$A$2:$CE$8700,$A306,MATCH(D$1,'2-3 引出列表'!$A$1:$CD$1,0)),""))</f>
        <v/>
      </c>
      <c r="E306" t="str">
        <f>IF(ISBLANK(IFERROR(INDEX('2-3 引出列表'!$A$2:$CE$8700,$A306,MATCH(E$1,'2-3 引出列表'!$A$1:$CD$1,0)),"")),"",IFERROR(INDEX('2-3 引出列表'!$A$2:$CE$8700,$A306,MATCH(E$1,'2-3 引出列表'!$A$1:$CD$1,0)),""))</f>
        <v/>
      </c>
      <c r="F306" t="str">
        <f t="shared" si="4"/>
        <v/>
      </c>
      <c r="G306" t="str">
        <f>IF(ISBLANK(IFERROR(INDEX('2-3 引出列表'!$A$2:$CE$8700,$A306,MATCH(G$1,'2-3 引出列表'!$A$1:$CD$1,0)),"")),"",IFERROR(INDEX('2-3 引出列表'!$A$2:$CE$8700,$A306,MATCH(G$1,'2-3 引出列表'!$A$1:$CD$1,0)),""))</f>
        <v/>
      </c>
      <c r="H306" t="str">
        <f>IF(ISBLANK(IFERROR(INDEX('2-3 引出列表'!$A$2:$CE$8700,$A306,MATCH(H$1,'2-3 引出列表'!$A$1:$CD$1,0)),"")),"",IFERROR(INDEX('2-3 引出列表'!$A$2:$CE$8700,$A306,MATCH(H$1,'2-3 引出列表'!$A$1:$CD$1,0)),""))</f>
        <v/>
      </c>
      <c r="I306" t="str">
        <f>IF(ISBLANK(IFERROR(INDEX('2-3 引出列表'!$A$2:$CE$8700,$A306,MATCH(I$1,'2-3 引出列表'!$A$1:$CD$1,0)),"")),"",IFERROR(INDEX('2-3 引出列表'!$A$2:$CE$8700,$A306,MATCH(I$1,'2-3 引出列表'!$A$1:$CD$1,0)),""))</f>
        <v/>
      </c>
    </row>
    <row r="307" customFormat="1" spans="1:9">
      <c r="A307">
        <v>306</v>
      </c>
      <c r="B307" t="str">
        <f>IF(ISBLANK(IFERROR(INDEX('2-3 引出列表'!$A$2:$CE$8700,$A307,MATCH(B$1,'2-3 引出列表'!$A$1:$CD$1,0)),"")),"",IFERROR(INDEX('2-3 引出列表'!$A$2:$CE$8700,$A307,MATCH(B$1,'2-3 引出列表'!$A$1:$CD$1,0)),""))</f>
        <v/>
      </c>
      <c r="C307" t="str">
        <f>IF(ISBLANK(IFERROR(INDEX('2-3 引出列表'!$A$2:$CE$8700,$A307,MATCH(C$1,'2-3 引出列表'!$A$1:$CD$1,0)),"")),"",IFERROR(INDEX('2-3 引出列表'!$A$2:$CE$8700,$A307,MATCH(C$1,'2-3 引出列表'!$A$1:$CD$1,0)),""))</f>
        <v/>
      </c>
      <c r="D307" t="str">
        <f>IF(ISBLANK(IFERROR(INDEX('2-3 引出列表'!$A$2:$CE$8700,$A307,MATCH(D$1,'2-3 引出列表'!$A$1:$CD$1,0)),"")),"",IFERROR(INDEX('2-3 引出列表'!$A$2:$CE$8700,$A307,MATCH(D$1,'2-3 引出列表'!$A$1:$CD$1,0)),""))</f>
        <v/>
      </c>
      <c r="E307" t="str">
        <f>IF(ISBLANK(IFERROR(INDEX('2-3 引出列表'!$A$2:$CE$8700,$A307,MATCH(E$1,'2-3 引出列表'!$A$1:$CD$1,0)),"")),"",IFERROR(INDEX('2-3 引出列表'!$A$2:$CE$8700,$A307,MATCH(E$1,'2-3 引出列表'!$A$1:$CD$1,0)),""))</f>
        <v/>
      </c>
      <c r="F307" t="str">
        <f t="shared" si="4"/>
        <v/>
      </c>
      <c r="G307" t="str">
        <f>IF(ISBLANK(IFERROR(INDEX('2-3 引出列表'!$A$2:$CE$8700,$A307,MATCH(G$1,'2-3 引出列表'!$A$1:$CD$1,0)),"")),"",IFERROR(INDEX('2-3 引出列表'!$A$2:$CE$8700,$A307,MATCH(G$1,'2-3 引出列表'!$A$1:$CD$1,0)),""))</f>
        <v/>
      </c>
      <c r="H307" t="str">
        <f>IF(ISBLANK(IFERROR(INDEX('2-3 引出列表'!$A$2:$CE$8700,$A307,MATCH(H$1,'2-3 引出列表'!$A$1:$CD$1,0)),"")),"",IFERROR(INDEX('2-3 引出列表'!$A$2:$CE$8700,$A307,MATCH(H$1,'2-3 引出列表'!$A$1:$CD$1,0)),""))</f>
        <v/>
      </c>
      <c r="I307" t="str">
        <f>IF(ISBLANK(IFERROR(INDEX('2-3 引出列表'!$A$2:$CE$8700,$A307,MATCH(I$1,'2-3 引出列表'!$A$1:$CD$1,0)),"")),"",IFERROR(INDEX('2-3 引出列表'!$A$2:$CE$8700,$A307,MATCH(I$1,'2-3 引出列表'!$A$1:$CD$1,0)),""))</f>
        <v/>
      </c>
    </row>
    <row r="308" customFormat="1" spans="1:9">
      <c r="A308">
        <v>307</v>
      </c>
      <c r="B308" t="str">
        <f>IF(ISBLANK(IFERROR(INDEX('2-3 引出列表'!$A$2:$CE$8700,$A308,MATCH(B$1,'2-3 引出列表'!$A$1:$CD$1,0)),"")),"",IFERROR(INDEX('2-3 引出列表'!$A$2:$CE$8700,$A308,MATCH(B$1,'2-3 引出列表'!$A$1:$CD$1,0)),""))</f>
        <v/>
      </c>
      <c r="C308" t="str">
        <f>IF(ISBLANK(IFERROR(INDEX('2-3 引出列表'!$A$2:$CE$8700,$A308,MATCH(C$1,'2-3 引出列表'!$A$1:$CD$1,0)),"")),"",IFERROR(INDEX('2-3 引出列表'!$A$2:$CE$8700,$A308,MATCH(C$1,'2-3 引出列表'!$A$1:$CD$1,0)),""))</f>
        <v/>
      </c>
      <c r="D308" t="str">
        <f>IF(ISBLANK(IFERROR(INDEX('2-3 引出列表'!$A$2:$CE$8700,$A308,MATCH(D$1,'2-3 引出列表'!$A$1:$CD$1,0)),"")),"",IFERROR(INDEX('2-3 引出列表'!$A$2:$CE$8700,$A308,MATCH(D$1,'2-3 引出列表'!$A$1:$CD$1,0)),""))</f>
        <v/>
      </c>
      <c r="E308" t="str">
        <f>IF(ISBLANK(IFERROR(INDEX('2-3 引出列表'!$A$2:$CE$8700,$A308,MATCH(E$1,'2-3 引出列表'!$A$1:$CD$1,0)),"")),"",IFERROR(INDEX('2-3 引出列表'!$A$2:$CE$8700,$A308,MATCH(E$1,'2-3 引出列表'!$A$1:$CD$1,0)),""))</f>
        <v/>
      </c>
      <c r="F308" t="str">
        <f t="shared" si="4"/>
        <v/>
      </c>
      <c r="G308" t="str">
        <f>IF(ISBLANK(IFERROR(INDEX('2-3 引出列表'!$A$2:$CE$8700,$A308,MATCH(G$1,'2-3 引出列表'!$A$1:$CD$1,0)),"")),"",IFERROR(INDEX('2-3 引出列表'!$A$2:$CE$8700,$A308,MATCH(G$1,'2-3 引出列表'!$A$1:$CD$1,0)),""))</f>
        <v/>
      </c>
      <c r="H308" t="str">
        <f>IF(ISBLANK(IFERROR(INDEX('2-3 引出列表'!$A$2:$CE$8700,$A308,MATCH(H$1,'2-3 引出列表'!$A$1:$CD$1,0)),"")),"",IFERROR(INDEX('2-3 引出列表'!$A$2:$CE$8700,$A308,MATCH(H$1,'2-3 引出列表'!$A$1:$CD$1,0)),""))</f>
        <v/>
      </c>
      <c r="I308" t="str">
        <f>IF(ISBLANK(IFERROR(INDEX('2-3 引出列表'!$A$2:$CE$8700,$A308,MATCH(I$1,'2-3 引出列表'!$A$1:$CD$1,0)),"")),"",IFERROR(INDEX('2-3 引出列表'!$A$2:$CE$8700,$A308,MATCH(I$1,'2-3 引出列表'!$A$1:$CD$1,0)),""))</f>
        <v/>
      </c>
    </row>
    <row r="309" customFormat="1" spans="1:9">
      <c r="A309">
        <v>308</v>
      </c>
      <c r="B309" t="str">
        <f>IF(ISBLANK(IFERROR(INDEX('2-3 引出列表'!$A$2:$CE$8700,$A309,MATCH(B$1,'2-3 引出列表'!$A$1:$CD$1,0)),"")),"",IFERROR(INDEX('2-3 引出列表'!$A$2:$CE$8700,$A309,MATCH(B$1,'2-3 引出列表'!$A$1:$CD$1,0)),""))</f>
        <v/>
      </c>
      <c r="C309" t="str">
        <f>IF(ISBLANK(IFERROR(INDEX('2-3 引出列表'!$A$2:$CE$8700,$A309,MATCH(C$1,'2-3 引出列表'!$A$1:$CD$1,0)),"")),"",IFERROR(INDEX('2-3 引出列表'!$A$2:$CE$8700,$A309,MATCH(C$1,'2-3 引出列表'!$A$1:$CD$1,0)),""))</f>
        <v/>
      </c>
      <c r="D309" t="str">
        <f>IF(ISBLANK(IFERROR(INDEX('2-3 引出列表'!$A$2:$CE$8700,$A309,MATCH(D$1,'2-3 引出列表'!$A$1:$CD$1,0)),"")),"",IFERROR(INDEX('2-3 引出列表'!$A$2:$CE$8700,$A309,MATCH(D$1,'2-3 引出列表'!$A$1:$CD$1,0)),""))</f>
        <v/>
      </c>
      <c r="E309" t="str">
        <f>IF(ISBLANK(IFERROR(INDEX('2-3 引出列表'!$A$2:$CE$8700,$A309,MATCH(E$1,'2-3 引出列表'!$A$1:$CD$1,0)),"")),"",IFERROR(INDEX('2-3 引出列表'!$A$2:$CE$8700,$A309,MATCH(E$1,'2-3 引出列表'!$A$1:$CD$1,0)),""))</f>
        <v/>
      </c>
      <c r="F309" t="str">
        <f t="shared" si="4"/>
        <v/>
      </c>
      <c r="G309" t="str">
        <f>IF(ISBLANK(IFERROR(INDEX('2-3 引出列表'!$A$2:$CE$8700,$A309,MATCH(G$1,'2-3 引出列表'!$A$1:$CD$1,0)),"")),"",IFERROR(INDEX('2-3 引出列表'!$A$2:$CE$8700,$A309,MATCH(G$1,'2-3 引出列表'!$A$1:$CD$1,0)),""))</f>
        <v/>
      </c>
      <c r="H309" t="str">
        <f>IF(ISBLANK(IFERROR(INDEX('2-3 引出列表'!$A$2:$CE$8700,$A309,MATCH(H$1,'2-3 引出列表'!$A$1:$CD$1,0)),"")),"",IFERROR(INDEX('2-3 引出列表'!$A$2:$CE$8700,$A309,MATCH(H$1,'2-3 引出列表'!$A$1:$CD$1,0)),""))</f>
        <v/>
      </c>
      <c r="I309" t="str">
        <f>IF(ISBLANK(IFERROR(INDEX('2-3 引出列表'!$A$2:$CE$8700,$A309,MATCH(I$1,'2-3 引出列表'!$A$1:$CD$1,0)),"")),"",IFERROR(INDEX('2-3 引出列表'!$A$2:$CE$8700,$A309,MATCH(I$1,'2-3 引出列表'!$A$1:$CD$1,0)),""))</f>
        <v/>
      </c>
    </row>
    <row r="310" customFormat="1" spans="1:9">
      <c r="A310">
        <v>309</v>
      </c>
      <c r="B310" t="str">
        <f>IF(ISBLANK(IFERROR(INDEX('2-3 引出列表'!$A$2:$CE$8700,$A310,MATCH(B$1,'2-3 引出列表'!$A$1:$CD$1,0)),"")),"",IFERROR(INDEX('2-3 引出列表'!$A$2:$CE$8700,$A310,MATCH(B$1,'2-3 引出列表'!$A$1:$CD$1,0)),""))</f>
        <v/>
      </c>
      <c r="C310" t="str">
        <f>IF(ISBLANK(IFERROR(INDEX('2-3 引出列表'!$A$2:$CE$8700,$A310,MATCH(C$1,'2-3 引出列表'!$A$1:$CD$1,0)),"")),"",IFERROR(INDEX('2-3 引出列表'!$A$2:$CE$8700,$A310,MATCH(C$1,'2-3 引出列表'!$A$1:$CD$1,0)),""))</f>
        <v/>
      </c>
      <c r="D310" t="str">
        <f>IF(ISBLANK(IFERROR(INDEX('2-3 引出列表'!$A$2:$CE$8700,$A310,MATCH(D$1,'2-3 引出列表'!$A$1:$CD$1,0)),"")),"",IFERROR(INDEX('2-3 引出列表'!$A$2:$CE$8700,$A310,MATCH(D$1,'2-3 引出列表'!$A$1:$CD$1,0)),""))</f>
        <v/>
      </c>
      <c r="E310" t="str">
        <f>IF(ISBLANK(IFERROR(INDEX('2-3 引出列表'!$A$2:$CE$8700,$A310,MATCH(E$1,'2-3 引出列表'!$A$1:$CD$1,0)),"")),"",IFERROR(INDEX('2-3 引出列表'!$A$2:$CE$8700,$A310,MATCH(E$1,'2-3 引出列表'!$A$1:$CD$1,0)),""))</f>
        <v/>
      </c>
      <c r="F310" t="str">
        <f t="shared" si="4"/>
        <v/>
      </c>
      <c r="G310" t="str">
        <f>IF(ISBLANK(IFERROR(INDEX('2-3 引出列表'!$A$2:$CE$8700,$A310,MATCH(G$1,'2-3 引出列表'!$A$1:$CD$1,0)),"")),"",IFERROR(INDEX('2-3 引出列表'!$A$2:$CE$8700,$A310,MATCH(G$1,'2-3 引出列表'!$A$1:$CD$1,0)),""))</f>
        <v/>
      </c>
      <c r="H310" t="str">
        <f>IF(ISBLANK(IFERROR(INDEX('2-3 引出列表'!$A$2:$CE$8700,$A310,MATCH(H$1,'2-3 引出列表'!$A$1:$CD$1,0)),"")),"",IFERROR(INDEX('2-3 引出列表'!$A$2:$CE$8700,$A310,MATCH(H$1,'2-3 引出列表'!$A$1:$CD$1,0)),""))</f>
        <v/>
      </c>
      <c r="I310" t="str">
        <f>IF(ISBLANK(IFERROR(INDEX('2-3 引出列表'!$A$2:$CE$8700,$A310,MATCH(I$1,'2-3 引出列表'!$A$1:$CD$1,0)),"")),"",IFERROR(INDEX('2-3 引出列表'!$A$2:$CE$8700,$A310,MATCH(I$1,'2-3 引出列表'!$A$1:$CD$1,0)),""))</f>
        <v/>
      </c>
    </row>
    <row r="311" customFormat="1" spans="1:9">
      <c r="A311">
        <v>310</v>
      </c>
      <c r="B311" t="str">
        <f>IF(ISBLANK(IFERROR(INDEX('2-3 引出列表'!$A$2:$CE$8700,$A311,MATCH(B$1,'2-3 引出列表'!$A$1:$CD$1,0)),"")),"",IFERROR(INDEX('2-3 引出列表'!$A$2:$CE$8700,$A311,MATCH(B$1,'2-3 引出列表'!$A$1:$CD$1,0)),""))</f>
        <v/>
      </c>
      <c r="C311" t="str">
        <f>IF(ISBLANK(IFERROR(INDEX('2-3 引出列表'!$A$2:$CE$8700,$A311,MATCH(C$1,'2-3 引出列表'!$A$1:$CD$1,0)),"")),"",IFERROR(INDEX('2-3 引出列表'!$A$2:$CE$8700,$A311,MATCH(C$1,'2-3 引出列表'!$A$1:$CD$1,0)),""))</f>
        <v/>
      </c>
      <c r="D311" t="str">
        <f>IF(ISBLANK(IFERROR(INDEX('2-3 引出列表'!$A$2:$CE$8700,$A311,MATCH(D$1,'2-3 引出列表'!$A$1:$CD$1,0)),"")),"",IFERROR(INDEX('2-3 引出列表'!$A$2:$CE$8700,$A311,MATCH(D$1,'2-3 引出列表'!$A$1:$CD$1,0)),""))</f>
        <v/>
      </c>
      <c r="E311" t="str">
        <f>IF(ISBLANK(IFERROR(INDEX('2-3 引出列表'!$A$2:$CE$8700,$A311,MATCH(E$1,'2-3 引出列表'!$A$1:$CD$1,0)),"")),"",IFERROR(INDEX('2-3 引出列表'!$A$2:$CE$8700,$A311,MATCH(E$1,'2-3 引出列表'!$A$1:$CD$1,0)),""))</f>
        <v/>
      </c>
      <c r="F311" t="str">
        <f t="shared" si="4"/>
        <v/>
      </c>
      <c r="G311" t="str">
        <f>IF(ISBLANK(IFERROR(INDEX('2-3 引出列表'!$A$2:$CE$8700,$A311,MATCH(G$1,'2-3 引出列表'!$A$1:$CD$1,0)),"")),"",IFERROR(INDEX('2-3 引出列表'!$A$2:$CE$8700,$A311,MATCH(G$1,'2-3 引出列表'!$A$1:$CD$1,0)),""))</f>
        <v/>
      </c>
      <c r="H311" t="str">
        <f>IF(ISBLANK(IFERROR(INDEX('2-3 引出列表'!$A$2:$CE$8700,$A311,MATCH(H$1,'2-3 引出列表'!$A$1:$CD$1,0)),"")),"",IFERROR(INDEX('2-3 引出列表'!$A$2:$CE$8700,$A311,MATCH(H$1,'2-3 引出列表'!$A$1:$CD$1,0)),""))</f>
        <v/>
      </c>
      <c r="I311" t="str">
        <f>IF(ISBLANK(IFERROR(INDEX('2-3 引出列表'!$A$2:$CE$8700,$A311,MATCH(I$1,'2-3 引出列表'!$A$1:$CD$1,0)),"")),"",IFERROR(INDEX('2-3 引出列表'!$A$2:$CE$8700,$A311,MATCH(I$1,'2-3 引出列表'!$A$1:$CD$1,0)),""))</f>
        <v/>
      </c>
    </row>
    <row r="312" customFormat="1" spans="1:9">
      <c r="A312">
        <v>311</v>
      </c>
      <c r="B312" t="str">
        <f>IF(ISBLANK(IFERROR(INDEX('2-3 引出列表'!$A$2:$CE$8700,$A312,MATCH(B$1,'2-3 引出列表'!$A$1:$CD$1,0)),"")),"",IFERROR(INDEX('2-3 引出列表'!$A$2:$CE$8700,$A312,MATCH(B$1,'2-3 引出列表'!$A$1:$CD$1,0)),""))</f>
        <v/>
      </c>
      <c r="C312" t="str">
        <f>IF(ISBLANK(IFERROR(INDEX('2-3 引出列表'!$A$2:$CE$8700,$A312,MATCH(C$1,'2-3 引出列表'!$A$1:$CD$1,0)),"")),"",IFERROR(INDEX('2-3 引出列表'!$A$2:$CE$8700,$A312,MATCH(C$1,'2-3 引出列表'!$A$1:$CD$1,0)),""))</f>
        <v/>
      </c>
      <c r="D312" t="str">
        <f>IF(ISBLANK(IFERROR(INDEX('2-3 引出列表'!$A$2:$CE$8700,$A312,MATCH(D$1,'2-3 引出列表'!$A$1:$CD$1,0)),"")),"",IFERROR(INDEX('2-3 引出列表'!$A$2:$CE$8700,$A312,MATCH(D$1,'2-3 引出列表'!$A$1:$CD$1,0)),""))</f>
        <v/>
      </c>
      <c r="E312" t="str">
        <f>IF(ISBLANK(IFERROR(INDEX('2-3 引出列表'!$A$2:$CE$8700,$A312,MATCH(E$1,'2-3 引出列表'!$A$1:$CD$1,0)),"")),"",IFERROR(INDEX('2-3 引出列表'!$A$2:$CE$8700,$A312,MATCH(E$1,'2-3 引出列表'!$A$1:$CD$1,0)),""))</f>
        <v/>
      </c>
      <c r="F312" t="str">
        <f t="shared" si="4"/>
        <v/>
      </c>
      <c r="G312" t="str">
        <f>IF(ISBLANK(IFERROR(INDEX('2-3 引出列表'!$A$2:$CE$8700,$A312,MATCH(G$1,'2-3 引出列表'!$A$1:$CD$1,0)),"")),"",IFERROR(INDEX('2-3 引出列表'!$A$2:$CE$8700,$A312,MATCH(G$1,'2-3 引出列表'!$A$1:$CD$1,0)),""))</f>
        <v/>
      </c>
      <c r="H312" t="str">
        <f>IF(ISBLANK(IFERROR(INDEX('2-3 引出列表'!$A$2:$CE$8700,$A312,MATCH(H$1,'2-3 引出列表'!$A$1:$CD$1,0)),"")),"",IFERROR(INDEX('2-3 引出列表'!$A$2:$CE$8700,$A312,MATCH(H$1,'2-3 引出列表'!$A$1:$CD$1,0)),""))</f>
        <v/>
      </c>
      <c r="I312" t="str">
        <f>IF(ISBLANK(IFERROR(INDEX('2-3 引出列表'!$A$2:$CE$8700,$A312,MATCH(I$1,'2-3 引出列表'!$A$1:$CD$1,0)),"")),"",IFERROR(INDEX('2-3 引出列表'!$A$2:$CE$8700,$A312,MATCH(I$1,'2-3 引出列表'!$A$1:$CD$1,0)),""))</f>
        <v/>
      </c>
    </row>
    <row r="313" customFormat="1" spans="1:9">
      <c r="A313">
        <v>312</v>
      </c>
      <c r="B313" t="str">
        <f>IF(ISBLANK(IFERROR(INDEX('2-3 引出列表'!$A$2:$CE$8700,$A313,MATCH(B$1,'2-3 引出列表'!$A$1:$CD$1,0)),"")),"",IFERROR(INDEX('2-3 引出列表'!$A$2:$CE$8700,$A313,MATCH(B$1,'2-3 引出列表'!$A$1:$CD$1,0)),""))</f>
        <v/>
      </c>
      <c r="C313" t="str">
        <f>IF(ISBLANK(IFERROR(INDEX('2-3 引出列表'!$A$2:$CE$8700,$A313,MATCH(C$1,'2-3 引出列表'!$A$1:$CD$1,0)),"")),"",IFERROR(INDEX('2-3 引出列表'!$A$2:$CE$8700,$A313,MATCH(C$1,'2-3 引出列表'!$A$1:$CD$1,0)),""))</f>
        <v/>
      </c>
      <c r="D313" t="str">
        <f>IF(ISBLANK(IFERROR(INDEX('2-3 引出列表'!$A$2:$CE$8700,$A313,MATCH(D$1,'2-3 引出列表'!$A$1:$CD$1,0)),"")),"",IFERROR(INDEX('2-3 引出列表'!$A$2:$CE$8700,$A313,MATCH(D$1,'2-3 引出列表'!$A$1:$CD$1,0)),""))</f>
        <v/>
      </c>
      <c r="E313" t="str">
        <f>IF(ISBLANK(IFERROR(INDEX('2-3 引出列表'!$A$2:$CE$8700,$A313,MATCH(E$1,'2-3 引出列表'!$A$1:$CD$1,0)),"")),"",IFERROR(INDEX('2-3 引出列表'!$A$2:$CE$8700,$A313,MATCH(E$1,'2-3 引出列表'!$A$1:$CD$1,0)),""))</f>
        <v/>
      </c>
      <c r="F313" t="str">
        <f t="shared" si="4"/>
        <v/>
      </c>
      <c r="G313" t="str">
        <f>IF(ISBLANK(IFERROR(INDEX('2-3 引出列表'!$A$2:$CE$8700,$A313,MATCH(G$1,'2-3 引出列表'!$A$1:$CD$1,0)),"")),"",IFERROR(INDEX('2-3 引出列表'!$A$2:$CE$8700,$A313,MATCH(G$1,'2-3 引出列表'!$A$1:$CD$1,0)),""))</f>
        <v/>
      </c>
      <c r="H313" t="str">
        <f>IF(ISBLANK(IFERROR(INDEX('2-3 引出列表'!$A$2:$CE$8700,$A313,MATCH(H$1,'2-3 引出列表'!$A$1:$CD$1,0)),"")),"",IFERROR(INDEX('2-3 引出列表'!$A$2:$CE$8700,$A313,MATCH(H$1,'2-3 引出列表'!$A$1:$CD$1,0)),""))</f>
        <v/>
      </c>
      <c r="I313" t="str">
        <f>IF(ISBLANK(IFERROR(INDEX('2-3 引出列表'!$A$2:$CE$8700,$A313,MATCH(I$1,'2-3 引出列表'!$A$1:$CD$1,0)),"")),"",IFERROR(INDEX('2-3 引出列表'!$A$2:$CE$8700,$A313,MATCH(I$1,'2-3 引出列表'!$A$1:$CD$1,0)),""))</f>
        <v/>
      </c>
    </row>
    <row r="314" customFormat="1" spans="1:9">
      <c r="A314">
        <v>313</v>
      </c>
      <c r="B314" t="str">
        <f>IF(ISBLANK(IFERROR(INDEX('2-3 引出列表'!$A$2:$CE$8700,$A314,MATCH(B$1,'2-3 引出列表'!$A$1:$CD$1,0)),"")),"",IFERROR(INDEX('2-3 引出列表'!$A$2:$CE$8700,$A314,MATCH(B$1,'2-3 引出列表'!$A$1:$CD$1,0)),""))</f>
        <v/>
      </c>
      <c r="C314" t="str">
        <f>IF(ISBLANK(IFERROR(INDEX('2-3 引出列表'!$A$2:$CE$8700,$A314,MATCH(C$1,'2-3 引出列表'!$A$1:$CD$1,0)),"")),"",IFERROR(INDEX('2-3 引出列表'!$A$2:$CE$8700,$A314,MATCH(C$1,'2-3 引出列表'!$A$1:$CD$1,0)),""))</f>
        <v/>
      </c>
      <c r="D314" t="str">
        <f>IF(ISBLANK(IFERROR(INDEX('2-3 引出列表'!$A$2:$CE$8700,$A314,MATCH(D$1,'2-3 引出列表'!$A$1:$CD$1,0)),"")),"",IFERROR(INDEX('2-3 引出列表'!$A$2:$CE$8700,$A314,MATCH(D$1,'2-3 引出列表'!$A$1:$CD$1,0)),""))</f>
        <v/>
      </c>
      <c r="E314" t="str">
        <f>IF(ISBLANK(IFERROR(INDEX('2-3 引出列表'!$A$2:$CE$8700,$A314,MATCH(E$1,'2-3 引出列表'!$A$1:$CD$1,0)),"")),"",IFERROR(INDEX('2-3 引出列表'!$A$2:$CE$8700,$A314,MATCH(E$1,'2-3 引出列表'!$A$1:$CD$1,0)),""))</f>
        <v/>
      </c>
      <c r="F314" t="str">
        <f t="shared" si="4"/>
        <v/>
      </c>
      <c r="G314" t="str">
        <f>IF(ISBLANK(IFERROR(INDEX('2-3 引出列表'!$A$2:$CE$8700,$A314,MATCH(G$1,'2-3 引出列表'!$A$1:$CD$1,0)),"")),"",IFERROR(INDEX('2-3 引出列表'!$A$2:$CE$8700,$A314,MATCH(G$1,'2-3 引出列表'!$A$1:$CD$1,0)),""))</f>
        <v/>
      </c>
      <c r="H314" t="str">
        <f>IF(ISBLANK(IFERROR(INDEX('2-3 引出列表'!$A$2:$CE$8700,$A314,MATCH(H$1,'2-3 引出列表'!$A$1:$CD$1,0)),"")),"",IFERROR(INDEX('2-3 引出列表'!$A$2:$CE$8700,$A314,MATCH(H$1,'2-3 引出列表'!$A$1:$CD$1,0)),""))</f>
        <v/>
      </c>
      <c r="I314" t="str">
        <f>IF(ISBLANK(IFERROR(INDEX('2-3 引出列表'!$A$2:$CE$8700,$A314,MATCH(I$1,'2-3 引出列表'!$A$1:$CD$1,0)),"")),"",IFERROR(INDEX('2-3 引出列表'!$A$2:$CE$8700,$A314,MATCH(I$1,'2-3 引出列表'!$A$1:$CD$1,0)),""))</f>
        <v/>
      </c>
    </row>
    <row r="315" customFormat="1" spans="1:9">
      <c r="A315">
        <v>314</v>
      </c>
      <c r="B315" t="str">
        <f>IF(ISBLANK(IFERROR(INDEX('2-3 引出列表'!$A$2:$CE$8700,$A315,MATCH(B$1,'2-3 引出列表'!$A$1:$CD$1,0)),"")),"",IFERROR(INDEX('2-3 引出列表'!$A$2:$CE$8700,$A315,MATCH(B$1,'2-3 引出列表'!$A$1:$CD$1,0)),""))</f>
        <v/>
      </c>
      <c r="C315" t="str">
        <f>IF(ISBLANK(IFERROR(INDEX('2-3 引出列表'!$A$2:$CE$8700,$A315,MATCH(C$1,'2-3 引出列表'!$A$1:$CD$1,0)),"")),"",IFERROR(INDEX('2-3 引出列表'!$A$2:$CE$8700,$A315,MATCH(C$1,'2-3 引出列表'!$A$1:$CD$1,0)),""))</f>
        <v/>
      </c>
      <c r="D315" t="str">
        <f>IF(ISBLANK(IFERROR(INDEX('2-3 引出列表'!$A$2:$CE$8700,$A315,MATCH(D$1,'2-3 引出列表'!$A$1:$CD$1,0)),"")),"",IFERROR(INDEX('2-3 引出列表'!$A$2:$CE$8700,$A315,MATCH(D$1,'2-3 引出列表'!$A$1:$CD$1,0)),""))</f>
        <v/>
      </c>
      <c r="E315" t="str">
        <f>IF(ISBLANK(IFERROR(INDEX('2-3 引出列表'!$A$2:$CE$8700,$A315,MATCH(E$1,'2-3 引出列表'!$A$1:$CD$1,0)),"")),"",IFERROR(INDEX('2-3 引出列表'!$A$2:$CE$8700,$A315,MATCH(E$1,'2-3 引出列表'!$A$1:$CD$1,0)),""))</f>
        <v/>
      </c>
      <c r="F315" t="str">
        <f t="shared" si="4"/>
        <v/>
      </c>
      <c r="G315" t="str">
        <f>IF(ISBLANK(IFERROR(INDEX('2-3 引出列表'!$A$2:$CE$8700,$A315,MATCH(G$1,'2-3 引出列表'!$A$1:$CD$1,0)),"")),"",IFERROR(INDEX('2-3 引出列表'!$A$2:$CE$8700,$A315,MATCH(G$1,'2-3 引出列表'!$A$1:$CD$1,0)),""))</f>
        <v/>
      </c>
      <c r="H315" t="str">
        <f>IF(ISBLANK(IFERROR(INDEX('2-3 引出列表'!$A$2:$CE$8700,$A315,MATCH(H$1,'2-3 引出列表'!$A$1:$CD$1,0)),"")),"",IFERROR(INDEX('2-3 引出列表'!$A$2:$CE$8700,$A315,MATCH(H$1,'2-3 引出列表'!$A$1:$CD$1,0)),""))</f>
        <v/>
      </c>
      <c r="I315" t="str">
        <f>IF(ISBLANK(IFERROR(INDEX('2-3 引出列表'!$A$2:$CE$8700,$A315,MATCH(I$1,'2-3 引出列表'!$A$1:$CD$1,0)),"")),"",IFERROR(INDEX('2-3 引出列表'!$A$2:$CE$8700,$A315,MATCH(I$1,'2-3 引出列表'!$A$1:$CD$1,0)),""))</f>
        <v/>
      </c>
    </row>
    <row r="316" customFormat="1" spans="1:9">
      <c r="A316">
        <v>315</v>
      </c>
      <c r="B316" t="str">
        <f>IF(ISBLANK(IFERROR(INDEX('2-3 引出列表'!$A$2:$CE$8700,$A316,MATCH(B$1,'2-3 引出列表'!$A$1:$CD$1,0)),"")),"",IFERROR(INDEX('2-3 引出列表'!$A$2:$CE$8700,$A316,MATCH(B$1,'2-3 引出列表'!$A$1:$CD$1,0)),""))</f>
        <v/>
      </c>
      <c r="C316" t="str">
        <f>IF(ISBLANK(IFERROR(INDEX('2-3 引出列表'!$A$2:$CE$8700,$A316,MATCH(C$1,'2-3 引出列表'!$A$1:$CD$1,0)),"")),"",IFERROR(INDEX('2-3 引出列表'!$A$2:$CE$8700,$A316,MATCH(C$1,'2-3 引出列表'!$A$1:$CD$1,0)),""))</f>
        <v/>
      </c>
      <c r="D316" t="str">
        <f>IF(ISBLANK(IFERROR(INDEX('2-3 引出列表'!$A$2:$CE$8700,$A316,MATCH(D$1,'2-3 引出列表'!$A$1:$CD$1,0)),"")),"",IFERROR(INDEX('2-3 引出列表'!$A$2:$CE$8700,$A316,MATCH(D$1,'2-3 引出列表'!$A$1:$CD$1,0)),""))</f>
        <v/>
      </c>
      <c r="E316" t="str">
        <f>IF(ISBLANK(IFERROR(INDEX('2-3 引出列表'!$A$2:$CE$8700,$A316,MATCH(E$1,'2-3 引出列表'!$A$1:$CD$1,0)),"")),"",IFERROR(INDEX('2-3 引出列表'!$A$2:$CE$8700,$A316,MATCH(E$1,'2-3 引出列表'!$A$1:$CD$1,0)),""))</f>
        <v/>
      </c>
      <c r="F316" t="str">
        <f t="shared" si="4"/>
        <v/>
      </c>
      <c r="G316" t="str">
        <f>IF(ISBLANK(IFERROR(INDEX('2-3 引出列表'!$A$2:$CE$8700,$A316,MATCH(G$1,'2-3 引出列表'!$A$1:$CD$1,0)),"")),"",IFERROR(INDEX('2-3 引出列表'!$A$2:$CE$8700,$A316,MATCH(G$1,'2-3 引出列表'!$A$1:$CD$1,0)),""))</f>
        <v/>
      </c>
      <c r="H316" t="str">
        <f>IF(ISBLANK(IFERROR(INDEX('2-3 引出列表'!$A$2:$CE$8700,$A316,MATCH(H$1,'2-3 引出列表'!$A$1:$CD$1,0)),"")),"",IFERROR(INDEX('2-3 引出列表'!$A$2:$CE$8700,$A316,MATCH(H$1,'2-3 引出列表'!$A$1:$CD$1,0)),""))</f>
        <v/>
      </c>
      <c r="I316" t="str">
        <f>IF(ISBLANK(IFERROR(INDEX('2-3 引出列表'!$A$2:$CE$8700,$A316,MATCH(I$1,'2-3 引出列表'!$A$1:$CD$1,0)),"")),"",IFERROR(INDEX('2-3 引出列表'!$A$2:$CE$8700,$A316,MATCH(I$1,'2-3 引出列表'!$A$1:$CD$1,0)),""))</f>
        <v/>
      </c>
    </row>
    <row r="317" customFormat="1" spans="1:9">
      <c r="A317">
        <v>316</v>
      </c>
      <c r="B317" t="str">
        <f>IF(ISBLANK(IFERROR(INDEX('2-3 引出列表'!$A$2:$CE$8700,$A317,MATCH(B$1,'2-3 引出列表'!$A$1:$CD$1,0)),"")),"",IFERROR(INDEX('2-3 引出列表'!$A$2:$CE$8700,$A317,MATCH(B$1,'2-3 引出列表'!$A$1:$CD$1,0)),""))</f>
        <v/>
      </c>
      <c r="C317" t="str">
        <f>IF(ISBLANK(IFERROR(INDEX('2-3 引出列表'!$A$2:$CE$8700,$A317,MATCH(C$1,'2-3 引出列表'!$A$1:$CD$1,0)),"")),"",IFERROR(INDEX('2-3 引出列表'!$A$2:$CE$8700,$A317,MATCH(C$1,'2-3 引出列表'!$A$1:$CD$1,0)),""))</f>
        <v/>
      </c>
      <c r="D317" t="str">
        <f>IF(ISBLANK(IFERROR(INDEX('2-3 引出列表'!$A$2:$CE$8700,$A317,MATCH(D$1,'2-3 引出列表'!$A$1:$CD$1,0)),"")),"",IFERROR(INDEX('2-3 引出列表'!$A$2:$CE$8700,$A317,MATCH(D$1,'2-3 引出列表'!$A$1:$CD$1,0)),""))</f>
        <v/>
      </c>
      <c r="E317" t="str">
        <f>IF(ISBLANK(IFERROR(INDEX('2-3 引出列表'!$A$2:$CE$8700,$A317,MATCH(E$1,'2-3 引出列表'!$A$1:$CD$1,0)),"")),"",IFERROR(INDEX('2-3 引出列表'!$A$2:$CE$8700,$A317,MATCH(E$1,'2-3 引出列表'!$A$1:$CD$1,0)),""))</f>
        <v/>
      </c>
      <c r="F317" t="str">
        <f t="shared" si="4"/>
        <v/>
      </c>
      <c r="G317" t="str">
        <f>IF(ISBLANK(IFERROR(INDEX('2-3 引出列表'!$A$2:$CE$8700,$A317,MATCH(G$1,'2-3 引出列表'!$A$1:$CD$1,0)),"")),"",IFERROR(INDEX('2-3 引出列表'!$A$2:$CE$8700,$A317,MATCH(G$1,'2-3 引出列表'!$A$1:$CD$1,0)),""))</f>
        <v/>
      </c>
      <c r="H317" t="str">
        <f>IF(ISBLANK(IFERROR(INDEX('2-3 引出列表'!$A$2:$CE$8700,$A317,MATCH(H$1,'2-3 引出列表'!$A$1:$CD$1,0)),"")),"",IFERROR(INDEX('2-3 引出列表'!$A$2:$CE$8700,$A317,MATCH(H$1,'2-3 引出列表'!$A$1:$CD$1,0)),""))</f>
        <v/>
      </c>
      <c r="I317" t="str">
        <f>IF(ISBLANK(IFERROR(INDEX('2-3 引出列表'!$A$2:$CE$8700,$A317,MATCH(I$1,'2-3 引出列表'!$A$1:$CD$1,0)),"")),"",IFERROR(INDEX('2-3 引出列表'!$A$2:$CE$8700,$A317,MATCH(I$1,'2-3 引出列表'!$A$1:$CD$1,0)),""))</f>
        <v/>
      </c>
    </row>
    <row r="318" customFormat="1" spans="1:9">
      <c r="A318">
        <v>317</v>
      </c>
      <c r="B318" t="str">
        <f>IF(ISBLANK(IFERROR(INDEX('2-3 引出列表'!$A$2:$CE$8700,$A318,MATCH(B$1,'2-3 引出列表'!$A$1:$CD$1,0)),"")),"",IFERROR(INDEX('2-3 引出列表'!$A$2:$CE$8700,$A318,MATCH(B$1,'2-3 引出列表'!$A$1:$CD$1,0)),""))</f>
        <v/>
      </c>
      <c r="C318" t="str">
        <f>IF(ISBLANK(IFERROR(INDEX('2-3 引出列表'!$A$2:$CE$8700,$A318,MATCH(C$1,'2-3 引出列表'!$A$1:$CD$1,0)),"")),"",IFERROR(INDEX('2-3 引出列表'!$A$2:$CE$8700,$A318,MATCH(C$1,'2-3 引出列表'!$A$1:$CD$1,0)),""))</f>
        <v/>
      </c>
      <c r="D318" t="str">
        <f>IF(ISBLANK(IFERROR(INDEX('2-3 引出列表'!$A$2:$CE$8700,$A318,MATCH(D$1,'2-3 引出列表'!$A$1:$CD$1,0)),"")),"",IFERROR(INDEX('2-3 引出列表'!$A$2:$CE$8700,$A318,MATCH(D$1,'2-3 引出列表'!$A$1:$CD$1,0)),""))</f>
        <v/>
      </c>
      <c r="E318" t="str">
        <f>IF(ISBLANK(IFERROR(INDEX('2-3 引出列表'!$A$2:$CE$8700,$A318,MATCH(E$1,'2-3 引出列表'!$A$1:$CD$1,0)),"")),"",IFERROR(INDEX('2-3 引出列表'!$A$2:$CE$8700,$A318,MATCH(E$1,'2-3 引出列表'!$A$1:$CD$1,0)),""))</f>
        <v/>
      </c>
      <c r="F318" t="str">
        <f t="shared" si="4"/>
        <v/>
      </c>
      <c r="G318" t="str">
        <f>IF(ISBLANK(IFERROR(INDEX('2-3 引出列表'!$A$2:$CE$8700,$A318,MATCH(G$1,'2-3 引出列表'!$A$1:$CD$1,0)),"")),"",IFERROR(INDEX('2-3 引出列表'!$A$2:$CE$8700,$A318,MATCH(G$1,'2-3 引出列表'!$A$1:$CD$1,0)),""))</f>
        <v/>
      </c>
      <c r="H318" t="str">
        <f>IF(ISBLANK(IFERROR(INDEX('2-3 引出列表'!$A$2:$CE$8700,$A318,MATCH(H$1,'2-3 引出列表'!$A$1:$CD$1,0)),"")),"",IFERROR(INDEX('2-3 引出列表'!$A$2:$CE$8700,$A318,MATCH(H$1,'2-3 引出列表'!$A$1:$CD$1,0)),""))</f>
        <v/>
      </c>
      <c r="I318" t="str">
        <f>IF(ISBLANK(IFERROR(INDEX('2-3 引出列表'!$A$2:$CE$8700,$A318,MATCH(I$1,'2-3 引出列表'!$A$1:$CD$1,0)),"")),"",IFERROR(INDEX('2-3 引出列表'!$A$2:$CE$8700,$A318,MATCH(I$1,'2-3 引出列表'!$A$1:$CD$1,0)),""))</f>
        <v/>
      </c>
    </row>
    <row r="319" customFormat="1" spans="1:9">
      <c r="A319">
        <v>318</v>
      </c>
      <c r="B319" t="str">
        <f>IF(ISBLANK(IFERROR(INDEX('2-3 引出列表'!$A$2:$CE$8700,$A319,MATCH(B$1,'2-3 引出列表'!$A$1:$CD$1,0)),"")),"",IFERROR(INDEX('2-3 引出列表'!$A$2:$CE$8700,$A319,MATCH(B$1,'2-3 引出列表'!$A$1:$CD$1,0)),""))</f>
        <v/>
      </c>
      <c r="C319" t="str">
        <f>IF(ISBLANK(IFERROR(INDEX('2-3 引出列表'!$A$2:$CE$8700,$A319,MATCH(C$1,'2-3 引出列表'!$A$1:$CD$1,0)),"")),"",IFERROR(INDEX('2-3 引出列表'!$A$2:$CE$8700,$A319,MATCH(C$1,'2-3 引出列表'!$A$1:$CD$1,0)),""))</f>
        <v/>
      </c>
      <c r="D319" t="str">
        <f>IF(ISBLANK(IFERROR(INDEX('2-3 引出列表'!$A$2:$CE$8700,$A319,MATCH(D$1,'2-3 引出列表'!$A$1:$CD$1,0)),"")),"",IFERROR(INDEX('2-3 引出列表'!$A$2:$CE$8700,$A319,MATCH(D$1,'2-3 引出列表'!$A$1:$CD$1,0)),""))</f>
        <v/>
      </c>
      <c r="E319" t="str">
        <f>IF(ISBLANK(IFERROR(INDEX('2-3 引出列表'!$A$2:$CE$8700,$A319,MATCH(E$1,'2-3 引出列表'!$A$1:$CD$1,0)),"")),"",IFERROR(INDEX('2-3 引出列表'!$A$2:$CE$8700,$A319,MATCH(E$1,'2-3 引出列表'!$A$1:$CD$1,0)),""))</f>
        <v/>
      </c>
      <c r="F319" t="str">
        <f t="shared" si="4"/>
        <v/>
      </c>
      <c r="G319" t="str">
        <f>IF(ISBLANK(IFERROR(INDEX('2-3 引出列表'!$A$2:$CE$8700,$A319,MATCH(G$1,'2-3 引出列表'!$A$1:$CD$1,0)),"")),"",IFERROR(INDEX('2-3 引出列表'!$A$2:$CE$8700,$A319,MATCH(G$1,'2-3 引出列表'!$A$1:$CD$1,0)),""))</f>
        <v/>
      </c>
      <c r="H319" t="str">
        <f>IF(ISBLANK(IFERROR(INDEX('2-3 引出列表'!$A$2:$CE$8700,$A319,MATCH(H$1,'2-3 引出列表'!$A$1:$CD$1,0)),"")),"",IFERROR(INDEX('2-3 引出列表'!$A$2:$CE$8700,$A319,MATCH(H$1,'2-3 引出列表'!$A$1:$CD$1,0)),""))</f>
        <v/>
      </c>
      <c r="I319" t="str">
        <f>IF(ISBLANK(IFERROR(INDEX('2-3 引出列表'!$A$2:$CE$8700,$A319,MATCH(I$1,'2-3 引出列表'!$A$1:$CD$1,0)),"")),"",IFERROR(INDEX('2-3 引出列表'!$A$2:$CE$8700,$A319,MATCH(I$1,'2-3 引出列表'!$A$1:$CD$1,0)),""))</f>
        <v/>
      </c>
    </row>
    <row r="320" customFormat="1" spans="1:9">
      <c r="A320">
        <v>319</v>
      </c>
      <c r="B320" t="str">
        <f>IF(ISBLANK(IFERROR(INDEX('2-3 引出列表'!$A$2:$CE$8700,$A320,MATCH(B$1,'2-3 引出列表'!$A$1:$CD$1,0)),"")),"",IFERROR(INDEX('2-3 引出列表'!$A$2:$CE$8700,$A320,MATCH(B$1,'2-3 引出列表'!$A$1:$CD$1,0)),""))</f>
        <v/>
      </c>
      <c r="C320" t="str">
        <f>IF(ISBLANK(IFERROR(INDEX('2-3 引出列表'!$A$2:$CE$8700,$A320,MATCH(C$1,'2-3 引出列表'!$A$1:$CD$1,0)),"")),"",IFERROR(INDEX('2-3 引出列表'!$A$2:$CE$8700,$A320,MATCH(C$1,'2-3 引出列表'!$A$1:$CD$1,0)),""))</f>
        <v/>
      </c>
      <c r="D320" t="str">
        <f>IF(ISBLANK(IFERROR(INDEX('2-3 引出列表'!$A$2:$CE$8700,$A320,MATCH(D$1,'2-3 引出列表'!$A$1:$CD$1,0)),"")),"",IFERROR(INDEX('2-3 引出列表'!$A$2:$CE$8700,$A320,MATCH(D$1,'2-3 引出列表'!$A$1:$CD$1,0)),""))</f>
        <v/>
      </c>
      <c r="E320" t="str">
        <f>IF(ISBLANK(IFERROR(INDEX('2-3 引出列表'!$A$2:$CE$8700,$A320,MATCH(E$1,'2-3 引出列表'!$A$1:$CD$1,0)),"")),"",IFERROR(INDEX('2-3 引出列表'!$A$2:$CE$8700,$A320,MATCH(E$1,'2-3 引出列表'!$A$1:$CD$1,0)),""))</f>
        <v/>
      </c>
      <c r="F320" t="str">
        <f t="shared" si="4"/>
        <v/>
      </c>
      <c r="G320" t="str">
        <f>IF(ISBLANK(IFERROR(INDEX('2-3 引出列表'!$A$2:$CE$8700,$A320,MATCH(G$1,'2-3 引出列表'!$A$1:$CD$1,0)),"")),"",IFERROR(INDEX('2-3 引出列表'!$A$2:$CE$8700,$A320,MATCH(G$1,'2-3 引出列表'!$A$1:$CD$1,0)),""))</f>
        <v/>
      </c>
      <c r="H320" t="str">
        <f>IF(ISBLANK(IFERROR(INDEX('2-3 引出列表'!$A$2:$CE$8700,$A320,MATCH(H$1,'2-3 引出列表'!$A$1:$CD$1,0)),"")),"",IFERROR(INDEX('2-3 引出列表'!$A$2:$CE$8700,$A320,MATCH(H$1,'2-3 引出列表'!$A$1:$CD$1,0)),""))</f>
        <v/>
      </c>
      <c r="I320" t="str">
        <f>IF(ISBLANK(IFERROR(INDEX('2-3 引出列表'!$A$2:$CE$8700,$A320,MATCH(I$1,'2-3 引出列表'!$A$1:$CD$1,0)),"")),"",IFERROR(INDEX('2-3 引出列表'!$A$2:$CE$8700,$A320,MATCH(I$1,'2-3 引出列表'!$A$1:$CD$1,0)),""))</f>
        <v/>
      </c>
    </row>
    <row r="321" customFormat="1" spans="1:9">
      <c r="A321">
        <v>320</v>
      </c>
      <c r="B321" t="str">
        <f>IF(ISBLANK(IFERROR(INDEX('2-3 引出列表'!$A$2:$CE$8700,$A321,MATCH(B$1,'2-3 引出列表'!$A$1:$CD$1,0)),"")),"",IFERROR(INDEX('2-3 引出列表'!$A$2:$CE$8700,$A321,MATCH(B$1,'2-3 引出列表'!$A$1:$CD$1,0)),""))</f>
        <v/>
      </c>
      <c r="C321" t="str">
        <f>IF(ISBLANK(IFERROR(INDEX('2-3 引出列表'!$A$2:$CE$8700,$A321,MATCH(C$1,'2-3 引出列表'!$A$1:$CD$1,0)),"")),"",IFERROR(INDEX('2-3 引出列表'!$A$2:$CE$8700,$A321,MATCH(C$1,'2-3 引出列表'!$A$1:$CD$1,0)),""))</f>
        <v/>
      </c>
      <c r="D321" t="str">
        <f>IF(ISBLANK(IFERROR(INDEX('2-3 引出列表'!$A$2:$CE$8700,$A321,MATCH(D$1,'2-3 引出列表'!$A$1:$CD$1,0)),"")),"",IFERROR(INDEX('2-3 引出列表'!$A$2:$CE$8700,$A321,MATCH(D$1,'2-3 引出列表'!$A$1:$CD$1,0)),""))</f>
        <v/>
      </c>
      <c r="E321" t="str">
        <f>IF(ISBLANK(IFERROR(INDEX('2-3 引出列表'!$A$2:$CE$8700,$A321,MATCH(E$1,'2-3 引出列表'!$A$1:$CD$1,0)),"")),"",IFERROR(INDEX('2-3 引出列表'!$A$2:$CE$8700,$A321,MATCH(E$1,'2-3 引出列表'!$A$1:$CD$1,0)),""))</f>
        <v/>
      </c>
      <c r="F321" t="str">
        <f t="shared" si="4"/>
        <v/>
      </c>
      <c r="G321" t="str">
        <f>IF(ISBLANK(IFERROR(INDEX('2-3 引出列表'!$A$2:$CE$8700,$A321,MATCH(G$1,'2-3 引出列表'!$A$1:$CD$1,0)),"")),"",IFERROR(INDEX('2-3 引出列表'!$A$2:$CE$8700,$A321,MATCH(G$1,'2-3 引出列表'!$A$1:$CD$1,0)),""))</f>
        <v/>
      </c>
      <c r="H321" t="str">
        <f>IF(ISBLANK(IFERROR(INDEX('2-3 引出列表'!$A$2:$CE$8700,$A321,MATCH(H$1,'2-3 引出列表'!$A$1:$CD$1,0)),"")),"",IFERROR(INDEX('2-3 引出列表'!$A$2:$CE$8700,$A321,MATCH(H$1,'2-3 引出列表'!$A$1:$CD$1,0)),""))</f>
        <v/>
      </c>
      <c r="I321" t="str">
        <f>IF(ISBLANK(IFERROR(INDEX('2-3 引出列表'!$A$2:$CE$8700,$A321,MATCH(I$1,'2-3 引出列表'!$A$1:$CD$1,0)),"")),"",IFERROR(INDEX('2-3 引出列表'!$A$2:$CE$8700,$A321,MATCH(I$1,'2-3 引出列表'!$A$1:$CD$1,0)),""))</f>
        <v/>
      </c>
    </row>
    <row r="322" customFormat="1" spans="1:9">
      <c r="A322">
        <v>321</v>
      </c>
      <c r="B322" t="str">
        <f>IF(ISBLANK(IFERROR(INDEX('2-3 引出列表'!$A$2:$CE$8700,$A322,MATCH(B$1,'2-3 引出列表'!$A$1:$CD$1,0)),"")),"",IFERROR(INDEX('2-3 引出列表'!$A$2:$CE$8700,$A322,MATCH(B$1,'2-3 引出列表'!$A$1:$CD$1,0)),""))</f>
        <v/>
      </c>
      <c r="C322" t="str">
        <f>IF(ISBLANK(IFERROR(INDEX('2-3 引出列表'!$A$2:$CE$8700,$A322,MATCH(C$1,'2-3 引出列表'!$A$1:$CD$1,0)),"")),"",IFERROR(INDEX('2-3 引出列表'!$A$2:$CE$8700,$A322,MATCH(C$1,'2-3 引出列表'!$A$1:$CD$1,0)),""))</f>
        <v/>
      </c>
      <c r="D322" t="str">
        <f>IF(ISBLANK(IFERROR(INDEX('2-3 引出列表'!$A$2:$CE$8700,$A322,MATCH(D$1,'2-3 引出列表'!$A$1:$CD$1,0)),"")),"",IFERROR(INDEX('2-3 引出列表'!$A$2:$CE$8700,$A322,MATCH(D$1,'2-3 引出列表'!$A$1:$CD$1,0)),""))</f>
        <v/>
      </c>
      <c r="E322" t="str">
        <f>IF(ISBLANK(IFERROR(INDEX('2-3 引出列表'!$A$2:$CE$8700,$A322,MATCH(E$1,'2-3 引出列表'!$A$1:$CD$1,0)),"")),"",IFERROR(INDEX('2-3 引出列表'!$A$2:$CE$8700,$A322,MATCH(E$1,'2-3 引出列表'!$A$1:$CD$1,0)),""))</f>
        <v/>
      </c>
      <c r="F322" t="str">
        <f t="shared" ref="F322:F385" si="5">LEFT(E322,7)</f>
        <v/>
      </c>
      <c r="G322" t="str">
        <f>IF(ISBLANK(IFERROR(INDEX('2-3 引出列表'!$A$2:$CE$8700,$A322,MATCH(G$1,'2-3 引出列表'!$A$1:$CD$1,0)),"")),"",IFERROR(INDEX('2-3 引出列表'!$A$2:$CE$8700,$A322,MATCH(G$1,'2-3 引出列表'!$A$1:$CD$1,0)),""))</f>
        <v/>
      </c>
      <c r="H322" t="str">
        <f>IF(ISBLANK(IFERROR(INDEX('2-3 引出列表'!$A$2:$CE$8700,$A322,MATCH(H$1,'2-3 引出列表'!$A$1:$CD$1,0)),"")),"",IFERROR(INDEX('2-3 引出列表'!$A$2:$CE$8700,$A322,MATCH(H$1,'2-3 引出列表'!$A$1:$CD$1,0)),""))</f>
        <v/>
      </c>
      <c r="I322" t="str">
        <f>IF(ISBLANK(IFERROR(INDEX('2-3 引出列表'!$A$2:$CE$8700,$A322,MATCH(I$1,'2-3 引出列表'!$A$1:$CD$1,0)),"")),"",IFERROR(INDEX('2-3 引出列表'!$A$2:$CE$8700,$A322,MATCH(I$1,'2-3 引出列表'!$A$1:$CD$1,0)),""))</f>
        <v/>
      </c>
    </row>
    <row r="323" customFormat="1" spans="1:9">
      <c r="A323">
        <v>322</v>
      </c>
      <c r="B323" t="str">
        <f>IF(ISBLANK(IFERROR(INDEX('2-3 引出列表'!$A$2:$CE$8700,$A323,MATCH(B$1,'2-3 引出列表'!$A$1:$CD$1,0)),"")),"",IFERROR(INDEX('2-3 引出列表'!$A$2:$CE$8700,$A323,MATCH(B$1,'2-3 引出列表'!$A$1:$CD$1,0)),""))</f>
        <v/>
      </c>
      <c r="C323" t="str">
        <f>IF(ISBLANK(IFERROR(INDEX('2-3 引出列表'!$A$2:$CE$8700,$A323,MATCH(C$1,'2-3 引出列表'!$A$1:$CD$1,0)),"")),"",IFERROR(INDEX('2-3 引出列表'!$A$2:$CE$8700,$A323,MATCH(C$1,'2-3 引出列表'!$A$1:$CD$1,0)),""))</f>
        <v/>
      </c>
      <c r="D323" t="str">
        <f>IF(ISBLANK(IFERROR(INDEX('2-3 引出列表'!$A$2:$CE$8700,$A323,MATCH(D$1,'2-3 引出列表'!$A$1:$CD$1,0)),"")),"",IFERROR(INDEX('2-3 引出列表'!$A$2:$CE$8700,$A323,MATCH(D$1,'2-3 引出列表'!$A$1:$CD$1,0)),""))</f>
        <v/>
      </c>
      <c r="E323" t="str">
        <f>IF(ISBLANK(IFERROR(INDEX('2-3 引出列表'!$A$2:$CE$8700,$A323,MATCH(E$1,'2-3 引出列表'!$A$1:$CD$1,0)),"")),"",IFERROR(INDEX('2-3 引出列表'!$A$2:$CE$8700,$A323,MATCH(E$1,'2-3 引出列表'!$A$1:$CD$1,0)),""))</f>
        <v/>
      </c>
      <c r="F323" t="str">
        <f t="shared" si="5"/>
        <v/>
      </c>
      <c r="G323" t="str">
        <f>IF(ISBLANK(IFERROR(INDEX('2-3 引出列表'!$A$2:$CE$8700,$A323,MATCH(G$1,'2-3 引出列表'!$A$1:$CD$1,0)),"")),"",IFERROR(INDEX('2-3 引出列表'!$A$2:$CE$8700,$A323,MATCH(G$1,'2-3 引出列表'!$A$1:$CD$1,0)),""))</f>
        <v/>
      </c>
      <c r="H323" t="str">
        <f>IF(ISBLANK(IFERROR(INDEX('2-3 引出列表'!$A$2:$CE$8700,$A323,MATCH(H$1,'2-3 引出列表'!$A$1:$CD$1,0)),"")),"",IFERROR(INDEX('2-3 引出列表'!$A$2:$CE$8700,$A323,MATCH(H$1,'2-3 引出列表'!$A$1:$CD$1,0)),""))</f>
        <v/>
      </c>
      <c r="I323" t="str">
        <f>IF(ISBLANK(IFERROR(INDEX('2-3 引出列表'!$A$2:$CE$8700,$A323,MATCH(I$1,'2-3 引出列表'!$A$1:$CD$1,0)),"")),"",IFERROR(INDEX('2-3 引出列表'!$A$2:$CE$8700,$A323,MATCH(I$1,'2-3 引出列表'!$A$1:$CD$1,0)),""))</f>
        <v/>
      </c>
    </row>
    <row r="324" customFormat="1" spans="1:9">
      <c r="A324">
        <v>323</v>
      </c>
      <c r="B324" t="str">
        <f>IF(ISBLANK(IFERROR(INDEX('2-3 引出列表'!$A$2:$CE$8700,$A324,MATCH(B$1,'2-3 引出列表'!$A$1:$CD$1,0)),"")),"",IFERROR(INDEX('2-3 引出列表'!$A$2:$CE$8700,$A324,MATCH(B$1,'2-3 引出列表'!$A$1:$CD$1,0)),""))</f>
        <v/>
      </c>
      <c r="C324" t="str">
        <f>IF(ISBLANK(IFERROR(INDEX('2-3 引出列表'!$A$2:$CE$8700,$A324,MATCH(C$1,'2-3 引出列表'!$A$1:$CD$1,0)),"")),"",IFERROR(INDEX('2-3 引出列表'!$A$2:$CE$8700,$A324,MATCH(C$1,'2-3 引出列表'!$A$1:$CD$1,0)),""))</f>
        <v/>
      </c>
      <c r="D324" t="str">
        <f>IF(ISBLANK(IFERROR(INDEX('2-3 引出列表'!$A$2:$CE$8700,$A324,MATCH(D$1,'2-3 引出列表'!$A$1:$CD$1,0)),"")),"",IFERROR(INDEX('2-3 引出列表'!$A$2:$CE$8700,$A324,MATCH(D$1,'2-3 引出列表'!$A$1:$CD$1,0)),""))</f>
        <v/>
      </c>
      <c r="E324" t="str">
        <f>IF(ISBLANK(IFERROR(INDEX('2-3 引出列表'!$A$2:$CE$8700,$A324,MATCH(E$1,'2-3 引出列表'!$A$1:$CD$1,0)),"")),"",IFERROR(INDEX('2-3 引出列表'!$A$2:$CE$8700,$A324,MATCH(E$1,'2-3 引出列表'!$A$1:$CD$1,0)),""))</f>
        <v/>
      </c>
      <c r="F324" t="str">
        <f t="shared" si="5"/>
        <v/>
      </c>
      <c r="G324" t="str">
        <f>IF(ISBLANK(IFERROR(INDEX('2-3 引出列表'!$A$2:$CE$8700,$A324,MATCH(G$1,'2-3 引出列表'!$A$1:$CD$1,0)),"")),"",IFERROR(INDEX('2-3 引出列表'!$A$2:$CE$8700,$A324,MATCH(G$1,'2-3 引出列表'!$A$1:$CD$1,0)),""))</f>
        <v/>
      </c>
      <c r="H324" t="str">
        <f>IF(ISBLANK(IFERROR(INDEX('2-3 引出列表'!$A$2:$CE$8700,$A324,MATCH(H$1,'2-3 引出列表'!$A$1:$CD$1,0)),"")),"",IFERROR(INDEX('2-3 引出列表'!$A$2:$CE$8700,$A324,MATCH(H$1,'2-3 引出列表'!$A$1:$CD$1,0)),""))</f>
        <v/>
      </c>
      <c r="I324" t="str">
        <f>IF(ISBLANK(IFERROR(INDEX('2-3 引出列表'!$A$2:$CE$8700,$A324,MATCH(I$1,'2-3 引出列表'!$A$1:$CD$1,0)),"")),"",IFERROR(INDEX('2-3 引出列表'!$A$2:$CE$8700,$A324,MATCH(I$1,'2-3 引出列表'!$A$1:$CD$1,0)),""))</f>
        <v/>
      </c>
    </row>
    <row r="325" customFormat="1" spans="1:9">
      <c r="A325">
        <v>324</v>
      </c>
      <c r="B325" t="str">
        <f>IF(ISBLANK(IFERROR(INDEX('2-3 引出列表'!$A$2:$CE$8700,$A325,MATCH(B$1,'2-3 引出列表'!$A$1:$CD$1,0)),"")),"",IFERROR(INDEX('2-3 引出列表'!$A$2:$CE$8700,$A325,MATCH(B$1,'2-3 引出列表'!$A$1:$CD$1,0)),""))</f>
        <v/>
      </c>
      <c r="C325" t="str">
        <f>IF(ISBLANK(IFERROR(INDEX('2-3 引出列表'!$A$2:$CE$8700,$A325,MATCH(C$1,'2-3 引出列表'!$A$1:$CD$1,0)),"")),"",IFERROR(INDEX('2-3 引出列表'!$A$2:$CE$8700,$A325,MATCH(C$1,'2-3 引出列表'!$A$1:$CD$1,0)),""))</f>
        <v/>
      </c>
      <c r="D325" t="str">
        <f>IF(ISBLANK(IFERROR(INDEX('2-3 引出列表'!$A$2:$CE$8700,$A325,MATCH(D$1,'2-3 引出列表'!$A$1:$CD$1,0)),"")),"",IFERROR(INDEX('2-3 引出列表'!$A$2:$CE$8700,$A325,MATCH(D$1,'2-3 引出列表'!$A$1:$CD$1,0)),""))</f>
        <v/>
      </c>
      <c r="E325" t="str">
        <f>IF(ISBLANK(IFERROR(INDEX('2-3 引出列表'!$A$2:$CE$8700,$A325,MATCH(E$1,'2-3 引出列表'!$A$1:$CD$1,0)),"")),"",IFERROR(INDEX('2-3 引出列表'!$A$2:$CE$8700,$A325,MATCH(E$1,'2-3 引出列表'!$A$1:$CD$1,0)),""))</f>
        <v/>
      </c>
      <c r="F325" t="str">
        <f t="shared" si="5"/>
        <v/>
      </c>
      <c r="G325" t="str">
        <f>IF(ISBLANK(IFERROR(INDEX('2-3 引出列表'!$A$2:$CE$8700,$A325,MATCH(G$1,'2-3 引出列表'!$A$1:$CD$1,0)),"")),"",IFERROR(INDEX('2-3 引出列表'!$A$2:$CE$8700,$A325,MATCH(G$1,'2-3 引出列表'!$A$1:$CD$1,0)),""))</f>
        <v/>
      </c>
      <c r="H325" t="str">
        <f>IF(ISBLANK(IFERROR(INDEX('2-3 引出列表'!$A$2:$CE$8700,$A325,MATCH(H$1,'2-3 引出列表'!$A$1:$CD$1,0)),"")),"",IFERROR(INDEX('2-3 引出列表'!$A$2:$CE$8700,$A325,MATCH(H$1,'2-3 引出列表'!$A$1:$CD$1,0)),""))</f>
        <v/>
      </c>
      <c r="I325" t="str">
        <f>IF(ISBLANK(IFERROR(INDEX('2-3 引出列表'!$A$2:$CE$8700,$A325,MATCH(I$1,'2-3 引出列表'!$A$1:$CD$1,0)),"")),"",IFERROR(INDEX('2-3 引出列表'!$A$2:$CE$8700,$A325,MATCH(I$1,'2-3 引出列表'!$A$1:$CD$1,0)),""))</f>
        <v/>
      </c>
    </row>
    <row r="326" customFormat="1" spans="1:9">
      <c r="A326">
        <v>325</v>
      </c>
      <c r="B326" t="str">
        <f>IF(ISBLANK(IFERROR(INDEX('2-3 引出列表'!$A$2:$CE$8700,$A326,MATCH(B$1,'2-3 引出列表'!$A$1:$CD$1,0)),"")),"",IFERROR(INDEX('2-3 引出列表'!$A$2:$CE$8700,$A326,MATCH(B$1,'2-3 引出列表'!$A$1:$CD$1,0)),""))</f>
        <v/>
      </c>
      <c r="C326" t="str">
        <f>IF(ISBLANK(IFERROR(INDEX('2-3 引出列表'!$A$2:$CE$8700,$A326,MATCH(C$1,'2-3 引出列表'!$A$1:$CD$1,0)),"")),"",IFERROR(INDEX('2-3 引出列表'!$A$2:$CE$8700,$A326,MATCH(C$1,'2-3 引出列表'!$A$1:$CD$1,0)),""))</f>
        <v/>
      </c>
      <c r="D326" t="str">
        <f>IF(ISBLANK(IFERROR(INDEX('2-3 引出列表'!$A$2:$CE$8700,$A326,MATCH(D$1,'2-3 引出列表'!$A$1:$CD$1,0)),"")),"",IFERROR(INDEX('2-3 引出列表'!$A$2:$CE$8700,$A326,MATCH(D$1,'2-3 引出列表'!$A$1:$CD$1,0)),""))</f>
        <v/>
      </c>
      <c r="E326" t="str">
        <f>IF(ISBLANK(IFERROR(INDEX('2-3 引出列表'!$A$2:$CE$8700,$A326,MATCH(E$1,'2-3 引出列表'!$A$1:$CD$1,0)),"")),"",IFERROR(INDEX('2-3 引出列表'!$A$2:$CE$8700,$A326,MATCH(E$1,'2-3 引出列表'!$A$1:$CD$1,0)),""))</f>
        <v/>
      </c>
      <c r="F326" t="str">
        <f t="shared" si="5"/>
        <v/>
      </c>
      <c r="G326" t="str">
        <f>IF(ISBLANK(IFERROR(INDEX('2-3 引出列表'!$A$2:$CE$8700,$A326,MATCH(G$1,'2-3 引出列表'!$A$1:$CD$1,0)),"")),"",IFERROR(INDEX('2-3 引出列表'!$A$2:$CE$8700,$A326,MATCH(G$1,'2-3 引出列表'!$A$1:$CD$1,0)),""))</f>
        <v/>
      </c>
      <c r="H326" t="str">
        <f>IF(ISBLANK(IFERROR(INDEX('2-3 引出列表'!$A$2:$CE$8700,$A326,MATCH(H$1,'2-3 引出列表'!$A$1:$CD$1,0)),"")),"",IFERROR(INDEX('2-3 引出列表'!$A$2:$CE$8700,$A326,MATCH(H$1,'2-3 引出列表'!$A$1:$CD$1,0)),""))</f>
        <v/>
      </c>
      <c r="I326" t="str">
        <f>IF(ISBLANK(IFERROR(INDEX('2-3 引出列表'!$A$2:$CE$8700,$A326,MATCH(I$1,'2-3 引出列表'!$A$1:$CD$1,0)),"")),"",IFERROR(INDEX('2-3 引出列表'!$A$2:$CE$8700,$A326,MATCH(I$1,'2-3 引出列表'!$A$1:$CD$1,0)),""))</f>
        <v/>
      </c>
    </row>
    <row r="327" customFormat="1" spans="1:9">
      <c r="A327">
        <v>326</v>
      </c>
      <c r="B327" t="str">
        <f>IF(ISBLANK(IFERROR(INDEX('2-3 引出列表'!$A$2:$CE$8700,$A327,MATCH(B$1,'2-3 引出列表'!$A$1:$CD$1,0)),"")),"",IFERROR(INDEX('2-3 引出列表'!$A$2:$CE$8700,$A327,MATCH(B$1,'2-3 引出列表'!$A$1:$CD$1,0)),""))</f>
        <v/>
      </c>
      <c r="C327" t="str">
        <f>IF(ISBLANK(IFERROR(INDEX('2-3 引出列表'!$A$2:$CE$8700,$A327,MATCH(C$1,'2-3 引出列表'!$A$1:$CD$1,0)),"")),"",IFERROR(INDEX('2-3 引出列表'!$A$2:$CE$8700,$A327,MATCH(C$1,'2-3 引出列表'!$A$1:$CD$1,0)),""))</f>
        <v/>
      </c>
      <c r="D327" t="str">
        <f>IF(ISBLANK(IFERROR(INDEX('2-3 引出列表'!$A$2:$CE$8700,$A327,MATCH(D$1,'2-3 引出列表'!$A$1:$CD$1,0)),"")),"",IFERROR(INDEX('2-3 引出列表'!$A$2:$CE$8700,$A327,MATCH(D$1,'2-3 引出列表'!$A$1:$CD$1,0)),""))</f>
        <v/>
      </c>
      <c r="E327" t="str">
        <f>IF(ISBLANK(IFERROR(INDEX('2-3 引出列表'!$A$2:$CE$8700,$A327,MATCH(E$1,'2-3 引出列表'!$A$1:$CD$1,0)),"")),"",IFERROR(INDEX('2-3 引出列表'!$A$2:$CE$8700,$A327,MATCH(E$1,'2-3 引出列表'!$A$1:$CD$1,0)),""))</f>
        <v/>
      </c>
      <c r="F327" t="str">
        <f t="shared" si="5"/>
        <v/>
      </c>
      <c r="G327" t="str">
        <f>IF(ISBLANK(IFERROR(INDEX('2-3 引出列表'!$A$2:$CE$8700,$A327,MATCH(G$1,'2-3 引出列表'!$A$1:$CD$1,0)),"")),"",IFERROR(INDEX('2-3 引出列表'!$A$2:$CE$8700,$A327,MATCH(G$1,'2-3 引出列表'!$A$1:$CD$1,0)),""))</f>
        <v/>
      </c>
      <c r="H327" t="str">
        <f>IF(ISBLANK(IFERROR(INDEX('2-3 引出列表'!$A$2:$CE$8700,$A327,MATCH(H$1,'2-3 引出列表'!$A$1:$CD$1,0)),"")),"",IFERROR(INDEX('2-3 引出列表'!$A$2:$CE$8700,$A327,MATCH(H$1,'2-3 引出列表'!$A$1:$CD$1,0)),""))</f>
        <v/>
      </c>
      <c r="I327" t="str">
        <f>IF(ISBLANK(IFERROR(INDEX('2-3 引出列表'!$A$2:$CE$8700,$A327,MATCH(I$1,'2-3 引出列表'!$A$1:$CD$1,0)),"")),"",IFERROR(INDEX('2-3 引出列表'!$A$2:$CE$8700,$A327,MATCH(I$1,'2-3 引出列表'!$A$1:$CD$1,0)),""))</f>
        <v/>
      </c>
    </row>
    <row r="328" customFormat="1" spans="1:9">
      <c r="A328">
        <v>327</v>
      </c>
      <c r="B328" t="str">
        <f>IF(ISBLANK(IFERROR(INDEX('2-3 引出列表'!$A$2:$CE$8700,$A328,MATCH(B$1,'2-3 引出列表'!$A$1:$CD$1,0)),"")),"",IFERROR(INDEX('2-3 引出列表'!$A$2:$CE$8700,$A328,MATCH(B$1,'2-3 引出列表'!$A$1:$CD$1,0)),""))</f>
        <v/>
      </c>
      <c r="C328" t="str">
        <f>IF(ISBLANK(IFERROR(INDEX('2-3 引出列表'!$A$2:$CE$8700,$A328,MATCH(C$1,'2-3 引出列表'!$A$1:$CD$1,0)),"")),"",IFERROR(INDEX('2-3 引出列表'!$A$2:$CE$8700,$A328,MATCH(C$1,'2-3 引出列表'!$A$1:$CD$1,0)),""))</f>
        <v/>
      </c>
      <c r="D328" t="str">
        <f>IF(ISBLANK(IFERROR(INDEX('2-3 引出列表'!$A$2:$CE$8700,$A328,MATCH(D$1,'2-3 引出列表'!$A$1:$CD$1,0)),"")),"",IFERROR(INDEX('2-3 引出列表'!$A$2:$CE$8700,$A328,MATCH(D$1,'2-3 引出列表'!$A$1:$CD$1,0)),""))</f>
        <v/>
      </c>
      <c r="E328" t="str">
        <f>IF(ISBLANK(IFERROR(INDEX('2-3 引出列表'!$A$2:$CE$8700,$A328,MATCH(E$1,'2-3 引出列表'!$A$1:$CD$1,0)),"")),"",IFERROR(INDEX('2-3 引出列表'!$A$2:$CE$8700,$A328,MATCH(E$1,'2-3 引出列表'!$A$1:$CD$1,0)),""))</f>
        <v/>
      </c>
      <c r="F328" t="str">
        <f t="shared" si="5"/>
        <v/>
      </c>
      <c r="G328" t="str">
        <f>IF(ISBLANK(IFERROR(INDEX('2-3 引出列表'!$A$2:$CE$8700,$A328,MATCH(G$1,'2-3 引出列表'!$A$1:$CD$1,0)),"")),"",IFERROR(INDEX('2-3 引出列表'!$A$2:$CE$8700,$A328,MATCH(G$1,'2-3 引出列表'!$A$1:$CD$1,0)),""))</f>
        <v/>
      </c>
      <c r="H328" t="str">
        <f>IF(ISBLANK(IFERROR(INDEX('2-3 引出列表'!$A$2:$CE$8700,$A328,MATCH(H$1,'2-3 引出列表'!$A$1:$CD$1,0)),"")),"",IFERROR(INDEX('2-3 引出列表'!$A$2:$CE$8700,$A328,MATCH(H$1,'2-3 引出列表'!$A$1:$CD$1,0)),""))</f>
        <v/>
      </c>
      <c r="I328" t="str">
        <f>IF(ISBLANK(IFERROR(INDEX('2-3 引出列表'!$A$2:$CE$8700,$A328,MATCH(I$1,'2-3 引出列表'!$A$1:$CD$1,0)),"")),"",IFERROR(INDEX('2-3 引出列表'!$A$2:$CE$8700,$A328,MATCH(I$1,'2-3 引出列表'!$A$1:$CD$1,0)),""))</f>
        <v/>
      </c>
    </row>
    <row r="329" customFormat="1" spans="1:9">
      <c r="A329">
        <v>328</v>
      </c>
      <c r="B329" t="str">
        <f>IF(ISBLANK(IFERROR(INDEX('2-3 引出列表'!$A$2:$CE$8700,$A329,MATCH(B$1,'2-3 引出列表'!$A$1:$CD$1,0)),"")),"",IFERROR(INDEX('2-3 引出列表'!$A$2:$CE$8700,$A329,MATCH(B$1,'2-3 引出列表'!$A$1:$CD$1,0)),""))</f>
        <v/>
      </c>
      <c r="C329" t="str">
        <f>IF(ISBLANK(IFERROR(INDEX('2-3 引出列表'!$A$2:$CE$8700,$A329,MATCH(C$1,'2-3 引出列表'!$A$1:$CD$1,0)),"")),"",IFERROR(INDEX('2-3 引出列表'!$A$2:$CE$8700,$A329,MATCH(C$1,'2-3 引出列表'!$A$1:$CD$1,0)),""))</f>
        <v/>
      </c>
      <c r="D329" t="str">
        <f>IF(ISBLANK(IFERROR(INDEX('2-3 引出列表'!$A$2:$CE$8700,$A329,MATCH(D$1,'2-3 引出列表'!$A$1:$CD$1,0)),"")),"",IFERROR(INDEX('2-3 引出列表'!$A$2:$CE$8700,$A329,MATCH(D$1,'2-3 引出列表'!$A$1:$CD$1,0)),""))</f>
        <v/>
      </c>
      <c r="E329" t="str">
        <f>IF(ISBLANK(IFERROR(INDEX('2-3 引出列表'!$A$2:$CE$8700,$A329,MATCH(E$1,'2-3 引出列表'!$A$1:$CD$1,0)),"")),"",IFERROR(INDEX('2-3 引出列表'!$A$2:$CE$8700,$A329,MATCH(E$1,'2-3 引出列表'!$A$1:$CD$1,0)),""))</f>
        <v/>
      </c>
      <c r="F329" t="str">
        <f t="shared" si="5"/>
        <v/>
      </c>
      <c r="G329" t="str">
        <f>IF(ISBLANK(IFERROR(INDEX('2-3 引出列表'!$A$2:$CE$8700,$A329,MATCH(G$1,'2-3 引出列表'!$A$1:$CD$1,0)),"")),"",IFERROR(INDEX('2-3 引出列表'!$A$2:$CE$8700,$A329,MATCH(G$1,'2-3 引出列表'!$A$1:$CD$1,0)),""))</f>
        <v/>
      </c>
      <c r="H329" t="str">
        <f>IF(ISBLANK(IFERROR(INDEX('2-3 引出列表'!$A$2:$CE$8700,$A329,MATCH(H$1,'2-3 引出列表'!$A$1:$CD$1,0)),"")),"",IFERROR(INDEX('2-3 引出列表'!$A$2:$CE$8700,$A329,MATCH(H$1,'2-3 引出列表'!$A$1:$CD$1,0)),""))</f>
        <v/>
      </c>
      <c r="I329" t="str">
        <f>IF(ISBLANK(IFERROR(INDEX('2-3 引出列表'!$A$2:$CE$8700,$A329,MATCH(I$1,'2-3 引出列表'!$A$1:$CD$1,0)),"")),"",IFERROR(INDEX('2-3 引出列表'!$A$2:$CE$8700,$A329,MATCH(I$1,'2-3 引出列表'!$A$1:$CD$1,0)),""))</f>
        <v/>
      </c>
    </row>
    <row r="330" customFormat="1" spans="1:9">
      <c r="A330">
        <v>329</v>
      </c>
      <c r="B330" t="str">
        <f>IF(ISBLANK(IFERROR(INDEX('2-3 引出列表'!$A$2:$CE$8700,$A330,MATCH(B$1,'2-3 引出列表'!$A$1:$CD$1,0)),"")),"",IFERROR(INDEX('2-3 引出列表'!$A$2:$CE$8700,$A330,MATCH(B$1,'2-3 引出列表'!$A$1:$CD$1,0)),""))</f>
        <v/>
      </c>
      <c r="C330" t="str">
        <f>IF(ISBLANK(IFERROR(INDEX('2-3 引出列表'!$A$2:$CE$8700,$A330,MATCH(C$1,'2-3 引出列表'!$A$1:$CD$1,0)),"")),"",IFERROR(INDEX('2-3 引出列表'!$A$2:$CE$8700,$A330,MATCH(C$1,'2-3 引出列表'!$A$1:$CD$1,0)),""))</f>
        <v/>
      </c>
      <c r="D330" t="str">
        <f>IF(ISBLANK(IFERROR(INDEX('2-3 引出列表'!$A$2:$CE$8700,$A330,MATCH(D$1,'2-3 引出列表'!$A$1:$CD$1,0)),"")),"",IFERROR(INDEX('2-3 引出列表'!$A$2:$CE$8700,$A330,MATCH(D$1,'2-3 引出列表'!$A$1:$CD$1,0)),""))</f>
        <v/>
      </c>
      <c r="E330" t="str">
        <f>IF(ISBLANK(IFERROR(INDEX('2-3 引出列表'!$A$2:$CE$8700,$A330,MATCH(E$1,'2-3 引出列表'!$A$1:$CD$1,0)),"")),"",IFERROR(INDEX('2-3 引出列表'!$A$2:$CE$8700,$A330,MATCH(E$1,'2-3 引出列表'!$A$1:$CD$1,0)),""))</f>
        <v/>
      </c>
      <c r="F330" t="str">
        <f t="shared" si="5"/>
        <v/>
      </c>
      <c r="G330" t="str">
        <f>IF(ISBLANK(IFERROR(INDEX('2-3 引出列表'!$A$2:$CE$8700,$A330,MATCH(G$1,'2-3 引出列表'!$A$1:$CD$1,0)),"")),"",IFERROR(INDEX('2-3 引出列表'!$A$2:$CE$8700,$A330,MATCH(G$1,'2-3 引出列表'!$A$1:$CD$1,0)),""))</f>
        <v/>
      </c>
      <c r="H330" t="str">
        <f>IF(ISBLANK(IFERROR(INDEX('2-3 引出列表'!$A$2:$CE$8700,$A330,MATCH(H$1,'2-3 引出列表'!$A$1:$CD$1,0)),"")),"",IFERROR(INDEX('2-3 引出列表'!$A$2:$CE$8700,$A330,MATCH(H$1,'2-3 引出列表'!$A$1:$CD$1,0)),""))</f>
        <v/>
      </c>
      <c r="I330" t="str">
        <f>IF(ISBLANK(IFERROR(INDEX('2-3 引出列表'!$A$2:$CE$8700,$A330,MATCH(I$1,'2-3 引出列表'!$A$1:$CD$1,0)),"")),"",IFERROR(INDEX('2-3 引出列表'!$A$2:$CE$8700,$A330,MATCH(I$1,'2-3 引出列表'!$A$1:$CD$1,0)),""))</f>
        <v/>
      </c>
    </row>
    <row r="331" customFormat="1" spans="1:9">
      <c r="A331">
        <v>330</v>
      </c>
      <c r="B331" t="str">
        <f>IF(ISBLANK(IFERROR(INDEX('2-3 引出列表'!$A$2:$CE$8700,$A331,MATCH(B$1,'2-3 引出列表'!$A$1:$CD$1,0)),"")),"",IFERROR(INDEX('2-3 引出列表'!$A$2:$CE$8700,$A331,MATCH(B$1,'2-3 引出列表'!$A$1:$CD$1,0)),""))</f>
        <v/>
      </c>
      <c r="C331" t="str">
        <f>IF(ISBLANK(IFERROR(INDEX('2-3 引出列表'!$A$2:$CE$8700,$A331,MATCH(C$1,'2-3 引出列表'!$A$1:$CD$1,0)),"")),"",IFERROR(INDEX('2-3 引出列表'!$A$2:$CE$8700,$A331,MATCH(C$1,'2-3 引出列表'!$A$1:$CD$1,0)),""))</f>
        <v/>
      </c>
      <c r="D331" t="str">
        <f>IF(ISBLANK(IFERROR(INDEX('2-3 引出列表'!$A$2:$CE$8700,$A331,MATCH(D$1,'2-3 引出列表'!$A$1:$CD$1,0)),"")),"",IFERROR(INDEX('2-3 引出列表'!$A$2:$CE$8700,$A331,MATCH(D$1,'2-3 引出列表'!$A$1:$CD$1,0)),""))</f>
        <v/>
      </c>
      <c r="E331" t="str">
        <f>IF(ISBLANK(IFERROR(INDEX('2-3 引出列表'!$A$2:$CE$8700,$A331,MATCH(E$1,'2-3 引出列表'!$A$1:$CD$1,0)),"")),"",IFERROR(INDEX('2-3 引出列表'!$A$2:$CE$8700,$A331,MATCH(E$1,'2-3 引出列表'!$A$1:$CD$1,0)),""))</f>
        <v/>
      </c>
      <c r="F331" t="str">
        <f t="shared" si="5"/>
        <v/>
      </c>
      <c r="G331" t="str">
        <f>IF(ISBLANK(IFERROR(INDEX('2-3 引出列表'!$A$2:$CE$8700,$A331,MATCH(G$1,'2-3 引出列表'!$A$1:$CD$1,0)),"")),"",IFERROR(INDEX('2-3 引出列表'!$A$2:$CE$8700,$A331,MATCH(G$1,'2-3 引出列表'!$A$1:$CD$1,0)),""))</f>
        <v/>
      </c>
      <c r="H331" t="str">
        <f>IF(ISBLANK(IFERROR(INDEX('2-3 引出列表'!$A$2:$CE$8700,$A331,MATCH(H$1,'2-3 引出列表'!$A$1:$CD$1,0)),"")),"",IFERROR(INDEX('2-3 引出列表'!$A$2:$CE$8700,$A331,MATCH(H$1,'2-3 引出列表'!$A$1:$CD$1,0)),""))</f>
        <v/>
      </c>
      <c r="I331" t="str">
        <f>IF(ISBLANK(IFERROR(INDEX('2-3 引出列表'!$A$2:$CE$8700,$A331,MATCH(I$1,'2-3 引出列表'!$A$1:$CD$1,0)),"")),"",IFERROR(INDEX('2-3 引出列表'!$A$2:$CE$8700,$A331,MATCH(I$1,'2-3 引出列表'!$A$1:$CD$1,0)),""))</f>
        <v/>
      </c>
    </row>
    <row r="332" customFormat="1" spans="1:9">
      <c r="A332">
        <v>331</v>
      </c>
      <c r="B332" t="str">
        <f>IF(ISBLANK(IFERROR(INDEX('2-3 引出列表'!$A$2:$CE$8700,$A332,MATCH(B$1,'2-3 引出列表'!$A$1:$CD$1,0)),"")),"",IFERROR(INDEX('2-3 引出列表'!$A$2:$CE$8700,$A332,MATCH(B$1,'2-3 引出列表'!$A$1:$CD$1,0)),""))</f>
        <v/>
      </c>
      <c r="C332" t="str">
        <f>IF(ISBLANK(IFERROR(INDEX('2-3 引出列表'!$A$2:$CE$8700,$A332,MATCH(C$1,'2-3 引出列表'!$A$1:$CD$1,0)),"")),"",IFERROR(INDEX('2-3 引出列表'!$A$2:$CE$8700,$A332,MATCH(C$1,'2-3 引出列表'!$A$1:$CD$1,0)),""))</f>
        <v/>
      </c>
      <c r="D332" t="str">
        <f>IF(ISBLANK(IFERROR(INDEX('2-3 引出列表'!$A$2:$CE$8700,$A332,MATCH(D$1,'2-3 引出列表'!$A$1:$CD$1,0)),"")),"",IFERROR(INDEX('2-3 引出列表'!$A$2:$CE$8700,$A332,MATCH(D$1,'2-3 引出列表'!$A$1:$CD$1,0)),""))</f>
        <v/>
      </c>
      <c r="E332" t="str">
        <f>IF(ISBLANK(IFERROR(INDEX('2-3 引出列表'!$A$2:$CE$8700,$A332,MATCH(E$1,'2-3 引出列表'!$A$1:$CD$1,0)),"")),"",IFERROR(INDEX('2-3 引出列表'!$A$2:$CE$8700,$A332,MATCH(E$1,'2-3 引出列表'!$A$1:$CD$1,0)),""))</f>
        <v/>
      </c>
      <c r="F332" t="str">
        <f t="shared" si="5"/>
        <v/>
      </c>
      <c r="G332" t="str">
        <f>IF(ISBLANK(IFERROR(INDEX('2-3 引出列表'!$A$2:$CE$8700,$A332,MATCH(G$1,'2-3 引出列表'!$A$1:$CD$1,0)),"")),"",IFERROR(INDEX('2-3 引出列表'!$A$2:$CE$8700,$A332,MATCH(G$1,'2-3 引出列表'!$A$1:$CD$1,0)),""))</f>
        <v/>
      </c>
      <c r="H332" t="str">
        <f>IF(ISBLANK(IFERROR(INDEX('2-3 引出列表'!$A$2:$CE$8700,$A332,MATCH(H$1,'2-3 引出列表'!$A$1:$CD$1,0)),"")),"",IFERROR(INDEX('2-3 引出列表'!$A$2:$CE$8700,$A332,MATCH(H$1,'2-3 引出列表'!$A$1:$CD$1,0)),""))</f>
        <v/>
      </c>
      <c r="I332" t="str">
        <f>IF(ISBLANK(IFERROR(INDEX('2-3 引出列表'!$A$2:$CE$8700,$A332,MATCH(I$1,'2-3 引出列表'!$A$1:$CD$1,0)),"")),"",IFERROR(INDEX('2-3 引出列表'!$A$2:$CE$8700,$A332,MATCH(I$1,'2-3 引出列表'!$A$1:$CD$1,0)),""))</f>
        <v/>
      </c>
    </row>
    <row r="333" customFormat="1" spans="1:9">
      <c r="A333">
        <v>332</v>
      </c>
      <c r="B333" t="str">
        <f>IF(ISBLANK(IFERROR(INDEX('2-3 引出列表'!$A$2:$CE$8700,$A333,MATCH(B$1,'2-3 引出列表'!$A$1:$CD$1,0)),"")),"",IFERROR(INDEX('2-3 引出列表'!$A$2:$CE$8700,$A333,MATCH(B$1,'2-3 引出列表'!$A$1:$CD$1,0)),""))</f>
        <v/>
      </c>
      <c r="C333" t="str">
        <f>IF(ISBLANK(IFERROR(INDEX('2-3 引出列表'!$A$2:$CE$8700,$A333,MATCH(C$1,'2-3 引出列表'!$A$1:$CD$1,0)),"")),"",IFERROR(INDEX('2-3 引出列表'!$A$2:$CE$8700,$A333,MATCH(C$1,'2-3 引出列表'!$A$1:$CD$1,0)),""))</f>
        <v/>
      </c>
      <c r="D333" t="str">
        <f>IF(ISBLANK(IFERROR(INDEX('2-3 引出列表'!$A$2:$CE$8700,$A333,MATCH(D$1,'2-3 引出列表'!$A$1:$CD$1,0)),"")),"",IFERROR(INDEX('2-3 引出列表'!$A$2:$CE$8700,$A333,MATCH(D$1,'2-3 引出列表'!$A$1:$CD$1,0)),""))</f>
        <v/>
      </c>
      <c r="E333" t="str">
        <f>IF(ISBLANK(IFERROR(INDEX('2-3 引出列表'!$A$2:$CE$8700,$A333,MATCH(E$1,'2-3 引出列表'!$A$1:$CD$1,0)),"")),"",IFERROR(INDEX('2-3 引出列表'!$A$2:$CE$8700,$A333,MATCH(E$1,'2-3 引出列表'!$A$1:$CD$1,0)),""))</f>
        <v/>
      </c>
      <c r="F333" t="str">
        <f t="shared" si="5"/>
        <v/>
      </c>
      <c r="G333" t="str">
        <f>IF(ISBLANK(IFERROR(INDEX('2-3 引出列表'!$A$2:$CE$8700,$A333,MATCH(G$1,'2-3 引出列表'!$A$1:$CD$1,0)),"")),"",IFERROR(INDEX('2-3 引出列表'!$A$2:$CE$8700,$A333,MATCH(G$1,'2-3 引出列表'!$A$1:$CD$1,0)),""))</f>
        <v/>
      </c>
      <c r="H333" t="str">
        <f>IF(ISBLANK(IFERROR(INDEX('2-3 引出列表'!$A$2:$CE$8700,$A333,MATCH(H$1,'2-3 引出列表'!$A$1:$CD$1,0)),"")),"",IFERROR(INDEX('2-3 引出列表'!$A$2:$CE$8700,$A333,MATCH(H$1,'2-3 引出列表'!$A$1:$CD$1,0)),""))</f>
        <v/>
      </c>
      <c r="I333" t="str">
        <f>IF(ISBLANK(IFERROR(INDEX('2-3 引出列表'!$A$2:$CE$8700,$A333,MATCH(I$1,'2-3 引出列表'!$A$1:$CD$1,0)),"")),"",IFERROR(INDEX('2-3 引出列表'!$A$2:$CE$8700,$A333,MATCH(I$1,'2-3 引出列表'!$A$1:$CD$1,0)),""))</f>
        <v/>
      </c>
    </row>
    <row r="334" customFormat="1" spans="1:9">
      <c r="A334">
        <v>333</v>
      </c>
      <c r="B334" t="str">
        <f>IF(ISBLANK(IFERROR(INDEX('2-3 引出列表'!$A$2:$CE$8700,$A334,MATCH(B$1,'2-3 引出列表'!$A$1:$CD$1,0)),"")),"",IFERROR(INDEX('2-3 引出列表'!$A$2:$CE$8700,$A334,MATCH(B$1,'2-3 引出列表'!$A$1:$CD$1,0)),""))</f>
        <v/>
      </c>
      <c r="C334" t="str">
        <f>IF(ISBLANK(IFERROR(INDEX('2-3 引出列表'!$A$2:$CE$8700,$A334,MATCH(C$1,'2-3 引出列表'!$A$1:$CD$1,0)),"")),"",IFERROR(INDEX('2-3 引出列表'!$A$2:$CE$8700,$A334,MATCH(C$1,'2-3 引出列表'!$A$1:$CD$1,0)),""))</f>
        <v/>
      </c>
      <c r="D334" t="str">
        <f>IF(ISBLANK(IFERROR(INDEX('2-3 引出列表'!$A$2:$CE$8700,$A334,MATCH(D$1,'2-3 引出列表'!$A$1:$CD$1,0)),"")),"",IFERROR(INDEX('2-3 引出列表'!$A$2:$CE$8700,$A334,MATCH(D$1,'2-3 引出列表'!$A$1:$CD$1,0)),""))</f>
        <v/>
      </c>
      <c r="E334" t="str">
        <f>IF(ISBLANK(IFERROR(INDEX('2-3 引出列表'!$A$2:$CE$8700,$A334,MATCH(E$1,'2-3 引出列表'!$A$1:$CD$1,0)),"")),"",IFERROR(INDEX('2-3 引出列表'!$A$2:$CE$8700,$A334,MATCH(E$1,'2-3 引出列表'!$A$1:$CD$1,0)),""))</f>
        <v/>
      </c>
      <c r="F334" t="str">
        <f t="shared" si="5"/>
        <v/>
      </c>
      <c r="G334" t="str">
        <f>IF(ISBLANK(IFERROR(INDEX('2-3 引出列表'!$A$2:$CE$8700,$A334,MATCH(G$1,'2-3 引出列表'!$A$1:$CD$1,0)),"")),"",IFERROR(INDEX('2-3 引出列表'!$A$2:$CE$8700,$A334,MATCH(G$1,'2-3 引出列表'!$A$1:$CD$1,0)),""))</f>
        <v/>
      </c>
      <c r="H334" t="str">
        <f>IF(ISBLANK(IFERROR(INDEX('2-3 引出列表'!$A$2:$CE$8700,$A334,MATCH(H$1,'2-3 引出列表'!$A$1:$CD$1,0)),"")),"",IFERROR(INDEX('2-3 引出列表'!$A$2:$CE$8700,$A334,MATCH(H$1,'2-3 引出列表'!$A$1:$CD$1,0)),""))</f>
        <v/>
      </c>
      <c r="I334" t="str">
        <f>IF(ISBLANK(IFERROR(INDEX('2-3 引出列表'!$A$2:$CE$8700,$A334,MATCH(I$1,'2-3 引出列表'!$A$1:$CD$1,0)),"")),"",IFERROR(INDEX('2-3 引出列表'!$A$2:$CE$8700,$A334,MATCH(I$1,'2-3 引出列表'!$A$1:$CD$1,0)),""))</f>
        <v/>
      </c>
    </row>
    <row r="335" customFormat="1" spans="1:9">
      <c r="A335">
        <v>334</v>
      </c>
      <c r="B335" t="str">
        <f>IF(ISBLANK(IFERROR(INDEX('2-3 引出列表'!$A$2:$CE$8700,$A335,MATCH(B$1,'2-3 引出列表'!$A$1:$CD$1,0)),"")),"",IFERROR(INDEX('2-3 引出列表'!$A$2:$CE$8700,$A335,MATCH(B$1,'2-3 引出列表'!$A$1:$CD$1,0)),""))</f>
        <v/>
      </c>
      <c r="C335" t="str">
        <f>IF(ISBLANK(IFERROR(INDEX('2-3 引出列表'!$A$2:$CE$8700,$A335,MATCH(C$1,'2-3 引出列表'!$A$1:$CD$1,0)),"")),"",IFERROR(INDEX('2-3 引出列表'!$A$2:$CE$8700,$A335,MATCH(C$1,'2-3 引出列表'!$A$1:$CD$1,0)),""))</f>
        <v/>
      </c>
      <c r="D335" t="str">
        <f>IF(ISBLANK(IFERROR(INDEX('2-3 引出列表'!$A$2:$CE$8700,$A335,MATCH(D$1,'2-3 引出列表'!$A$1:$CD$1,0)),"")),"",IFERROR(INDEX('2-3 引出列表'!$A$2:$CE$8700,$A335,MATCH(D$1,'2-3 引出列表'!$A$1:$CD$1,0)),""))</f>
        <v/>
      </c>
      <c r="E335" t="str">
        <f>IF(ISBLANK(IFERROR(INDEX('2-3 引出列表'!$A$2:$CE$8700,$A335,MATCH(E$1,'2-3 引出列表'!$A$1:$CD$1,0)),"")),"",IFERROR(INDEX('2-3 引出列表'!$A$2:$CE$8700,$A335,MATCH(E$1,'2-3 引出列表'!$A$1:$CD$1,0)),""))</f>
        <v/>
      </c>
      <c r="F335" t="str">
        <f t="shared" si="5"/>
        <v/>
      </c>
      <c r="G335" t="str">
        <f>IF(ISBLANK(IFERROR(INDEX('2-3 引出列表'!$A$2:$CE$8700,$A335,MATCH(G$1,'2-3 引出列表'!$A$1:$CD$1,0)),"")),"",IFERROR(INDEX('2-3 引出列表'!$A$2:$CE$8700,$A335,MATCH(G$1,'2-3 引出列表'!$A$1:$CD$1,0)),""))</f>
        <v/>
      </c>
      <c r="H335" t="str">
        <f>IF(ISBLANK(IFERROR(INDEX('2-3 引出列表'!$A$2:$CE$8700,$A335,MATCH(H$1,'2-3 引出列表'!$A$1:$CD$1,0)),"")),"",IFERROR(INDEX('2-3 引出列表'!$A$2:$CE$8700,$A335,MATCH(H$1,'2-3 引出列表'!$A$1:$CD$1,0)),""))</f>
        <v/>
      </c>
      <c r="I335" t="str">
        <f>IF(ISBLANK(IFERROR(INDEX('2-3 引出列表'!$A$2:$CE$8700,$A335,MATCH(I$1,'2-3 引出列表'!$A$1:$CD$1,0)),"")),"",IFERROR(INDEX('2-3 引出列表'!$A$2:$CE$8700,$A335,MATCH(I$1,'2-3 引出列表'!$A$1:$CD$1,0)),""))</f>
        <v/>
      </c>
    </row>
    <row r="336" customFormat="1" spans="1:9">
      <c r="A336">
        <v>335</v>
      </c>
      <c r="B336" t="str">
        <f>IF(ISBLANK(IFERROR(INDEX('2-3 引出列表'!$A$2:$CE$8700,$A336,MATCH(B$1,'2-3 引出列表'!$A$1:$CD$1,0)),"")),"",IFERROR(INDEX('2-3 引出列表'!$A$2:$CE$8700,$A336,MATCH(B$1,'2-3 引出列表'!$A$1:$CD$1,0)),""))</f>
        <v/>
      </c>
      <c r="C336" t="str">
        <f>IF(ISBLANK(IFERROR(INDEX('2-3 引出列表'!$A$2:$CE$8700,$A336,MATCH(C$1,'2-3 引出列表'!$A$1:$CD$1,0)),"")),"",IFERROR(INDEX('2-3 引出列表'!$A$2:$CE$8700,$A336,MATCH(C$1,'2-3 引出列表'!$A$1:$CD$1,0)),""))</f>
        <v/>
      </c>
      <c r="D336" t="str">
        <f>IF(ISBLANK(IFERROR(INDEX('2-3 引出列表'!$A$2:$CE$8700,$A336,MATCH(D$1,'2-3 引出列表'!$A$1:$CD$1,0)),"")),"",IFERROR(INDEX('2-3 引出列表'!$A$2:$CE$8700,$A336,MATCH(D$1,'2-3 引出列表'!$A$1:$CD$1,0)),""))</f>
        <v/>
      </c>
      <c r="E336" t="str">
        <f>IF(ISBLANK(IFERROR(INDEX('2-3 引出列表'!$A$2:$CE$8700,$A336,MATCH(E$1,'2-3 引出列表'!$A$1:$CD$1,0)),"")),"",IFERROR(INDEX('2-3 引出列表'!$A$2:$CE$8700,$A336,MATCH(E$1,'2-3 引出列表'!$A$1:$CD$1,0)),""))</f>
        <v/>
      </c>
      <c r="F336" t="str">
        <f t="shared" si="5"/>
        <v/>
      </c>
      <c r="G336" t="str">
        <f>IF(ISBLANK(IFERROR(INDEX('2-3 引出列表'!$A$2:$CE$8700,$A336,MATCH(G$1,'2-3 引出列表'!$A$1:$CD$1,0)),"")),"",IFERROR(INDEX('2-3 引出列表'!$A$2:$CE$8700,$A336,MATCH(G$1,'2-3 引出列表'!$A$1:$CD$1,0)),""))</f>
        <v/>
      </c>
      <c r="H336" t="str">
        <f>IF(ISBLANK(IFERROR(INDEX('2-3 引出列表'!$A$2:$CE$8700,$A336,MATCH(H$1,'2-3 引出列表'!$A$1:$CD$1,0)),"")),"",IFERROR(INDEX('2-3 引出列表'!$A$2:$CE$8700,$A336,MATCH(H$1,'2-3 引出列表'!$A$1:$CD$1,0)),""))</f>
        <v/>
      </c>
      <c r="I336" t="str">
        <f>IF(ISBLANK(IFERROR(INDEX('2-3 引出列表'!$A$2:$CE$8700,$A336,MATCH(I$1,'2-3 引出列表'!$A$1:$CD$1,0)),"")),"",IFERROR(INDEX('2-3 引出列表'!$A$2:$CE$8700,$A336,MATCH(I$1,'2-3 引出列表'!$A$1:$CD$1,0)),""))</f>
        <v/>
      </c>
    </row>
    <row r="337" customFormat="1" spans="1:9">
      <c r="A337">
        <v>336</v>
      </c>
      <c r="B337" t="str">
        <f>IF(ISBLANK(IFERROR(INDEX('2-3 引出列表'!$A$2:$CE$8700,$A337,MATCH(B$1,'2-3 引出列表'!$A$1:$CD$1,0)),"")),"",IFERROR(INDEX('2-3 引出列表'!$A$2:$CE$8700,$A337,MATCH(B$1,'2-3 引出列表'!$A$1:$CD$1,0)),""))</f>
        <v/>
      </c>
      <c r="C337" t="str">
        <f>IF(ISBLANK(IFERROR(INDEX('2-3 引出列表'!$A$2:$CE$8700,$A337,MATCH(C$1,'2-3 引出列表'!$A$1:$CD$1,0)),"")),"",IFERROR(INDEX('2-3 引出列表'!$A$2:$CE$8700,$A337,MATCH(C$1,'2-3 引出列表'!$A$1:$CD$1,0)),""))</f>
        <v/>
      </c>
      <c r="D337" t="str">
        <f>IF(ISBLANK(IFERROR(INDEX('2-3 引出列表'!$A$2:$CE$8700,$A337,MATCH(D$1,'2-3 引出列表'!$A$1:$CD$1,0)),"")),"",IFERROR(INDEX('2-3 引出列表'!$A$2:$CE$8700,$A337,MATCH(D$1,'2-3 引出列表'!$A$1:$CD$1,0)),""))</f>
        <v/>
      </c>
      <c r="E337" t="str">
        <f>IF(ISBLANK(IFERROR(INDEX('2-3 引出列表'!$A$2:$CE$8700,$A337,MATCH(E$1,'2-3 引出列表'!$A$1:$CD$1,0)),"")),"",IFERROR(INDEX('2-3 引出列表'!$A$2:$CE$8700,$A337,MATCH(E$1,'2-3 引出列表'!$A$1:$CD$1,0)),""))</f>
        <v/>
      </c>
      <c r="F337" t="str">
        <f t="shared" si="5"/>
        <v/>
      </c>
      <c r="G337" t="str">
        <f>IF(ISBLANK(IFERROR(INDEX('2-3 引出列表'!$A$2:$CE$8700,$A337,MATCH(G$1,'2-3 引出列表'!$A$1:$CD$1,0)),"")),"",IFERROR(INDEX('2-3 引出列表'!$A$2:$CE$8700,$A337,MATCH(G$1,'2-3 引出列表'!$A$1:$CD$1,0)),""))</f>
        <v/>
      </c>
      <c r="H337" t="str">
        <f>IF(ISBLANK(IFERROR(INDEX('2-3 引出列表'!$A$2:$CE$8700,$A337,MATCH(H$1,'2-3 引出列表'!$A$1:$CD$1,0)),"")),"",IFERROR(INDEX('2-3 引出列表'!$A$2:$CE$8700,$A337,MATCH(H$1,'2-3 引出列表'!$A$1:$CD$1,0)),""))</f>
        <v/>
      </c>
      <c r="I337" t="str">
        <f>IF(ISBLANK(IFERROR(INDEX('2-3 引出列表'!$A$2:$CE$8700,$A337,MATCH(I$1,'2-3 引出列表'!$A$1:$CD$1,0)),"")),"",IFERROR(INDEX('2-3 引出列表'!$A$2:$CE$8700,$A337,MATCH(I$1,'2-3 引出列表'!$A$1:$CD$1,0)),""))</f>
        <v/>
      </c>
    </row>
    <row r="338" customFormat="1" spans="1:9">
      <c r="A338">
        <v>337</v>
      </c>
      <c r="B338" t="str">
        <f>IF(ISBLANK(IFERROR(INDEX('2-3 引出列表'!$A$2:$CE$8700,$A338,MATCH(B$1,'2-3 引出列表'!$A$1:$CD$1,0)),"")),"",IFERROR(INDEX('2-3 引出列表'!$A$2:$CE$8700,$A338,MATCH(B$1,'2-3 引出列表'!$A$1:$CD$1,0)),""))</f>
        <v/>
      </c>
      <c r="C338" t="str">
        <f>IF(ISBLANK(IFERROR(INDEX('2-3 引出列表'!$A$2:$CE$8700,$A338,MATCH(C$1,'2-3 引出列表'!$A$1:$CD$1,0)),"")),"",IFERROR(INDEX('2-3 引出列表'!$A$2:$CE$8700,$A338,MATCH(C$1,'2-3 引出列表'!$A$1:$CD$1,0)),""))</f>
        <v/>
      </c>
      <c r="D338" t="str">
        <f>IF(ISBLANK(IFERROR(INDEX('2-3 引出列表'!$A$2:$CE$8700,$A338,MATCH(D$1,'2-3 引出列表'!$A$1:$CD$1,0)),"")),"",IFERROR(INDEX('2-3 引出列表'!$A$2:$CE$8700,$A338,MATCH(D$1,'2-3 引出列表'!$A$1:$CD$1,0)),""))</f>
        <v/>
      </c>
      <c r="E338" t="str">
        <f>IF(ISBLANK(IFERROR(INDEX('2-3 引出列表'!$A$2:$CE$8700,$A338,MATCH(E$1,'2-3 引出列表'!$A$1:$CD$1,0)),"")),"",IFERROR(INDEX('2-3 引出列表'!$A$2:$CE$8700,$A338,MATCH(E$1,'2-3 引出列表'!$A$1:$CD$1,0)),""))</f>
        <v/>
      </c>
      <c r="F338" t="str">
        <f t="shared" si="5"/>
        <v/>
      </c>
      <c r="G338" t="str">
        <f>IF(ISBLANK(IFERROR(INDEX('2-3 引出列表'!$A$2:$CE$8700,$A338,MATCH(G$1,'2-3 引出列表'!$A$1:$CD$1,0)),"")),"",IFERROR(INDEX('2-3 引出列表'!$A$2:$CE$8700,$A338,MATCH(G$1,'2-3 引出列表'!$A$1:$CD$1,0)),""))</f>
        <v/>
      </c>
      <c r="H338" t="str">
        <f>IF(ISBLANK(IFERROR(INDEX('2-3 引出列表'!$A$2:$CE$8700,$A338,MATCH(H$1,'2-3 引出列表'!$A$1:$CD$1,0)),"")),"",IFERROR(INDEX('2-3 引出列表'!$A$2:$CE$8700,$A338,MATCH(H$1,'2-3 引出列表'!$A$1:$CD$1,0)),""))</f>
        <v/>
      </c>
      <c r="I338" t="str">
        <f>IF(ISBLANK(IFERROR(INDEX('2-3 引出列表'!$A$2:$CE$8700,$A338,MATCH(I$1,'2-3 引出列表'!$A$1:$CD$1,0)),"")),"",IFERROR(INDEX('2-3 引出列表'!$A$2:$CE$8700,$A338,MATCH(I$1,'2-3 引出列表'!$A$1:$CD$1,0)),""))</f>
        <v/>
      </c>
    </row>
    <row r="339" customFormat="1" spans="1:9">
      <c r="A339">
        <v>338</v>
      </c>
      <c r="B339" t="str">
        <f>IF(ISBLANK(IFERROR(INDEX('2-3 引出列表'!$A$2:$CE$8700,$A339,MATCH(B$1,'2-3 引出列表'!$A$1:$CD$1,0)),"")),"",IFERROR(INDEX('2-3 引出列表'!$A$2:$CE$8700,$A339,MATCH(B$1,'2-3 引出列表'!$A$1:$CD$1,0)),""))</f>
        <v/>
      </c>
      <c r="C339" t="str">
        <f>IF(ISBLANK(IFERROR(INDEX('2-3 引出列表'!$A$2:$CE$8700,$A339,MATCH(C$1,'2-3 引出列表'!$A$1:$CD$1,0)),"")),"",IFERROR(INDEX('2-3 引出列表'!$A$2:$CE$8700,$A339,MATCH(C$1,'2-3 引出列表'!$A$1:$CD$1,0)),""))</f>
        <v/>
      </c>
      <c r="D339" t="str">
        <f>IF(ISBLANK(IFERROR(INDEX('2-3 引出列表'!$A$2:$CE$8700,$A339,MATCH(D$1,'2-3 引出列表'!$A$1:$CD$1,0)),"")),"",IFERROR(INDEX('2-3 引出列表'!$A$2:$CE$8700,$A339,MATCH(D$1,'2-3 引出列表'!$A$1:$CD$1,0)),""))</f>
        <v/>
      </c>
      <c r="E339" t="str">
        <f>IF(ISBLANK(IFERROR(INDEX('2-3 引出列表'!$A$2:$CE$8700,$A339,MATCH(E$1,'2-3 引出列表'!$A$1:$CD$1,0)),"")),"",IFERROR(INDEX('2-3 引出列表'!$A$2:$CE$8700,$A339,MATCH(E$1,'2-3 引出列表'!$A$1:$CD$1,0)),""))</f>
        <v/>
      </c>
      <c r="F339" t="str">
        <f t="shared" si="5"/>
        <v/>
      </c>
      <c r="G339" t="str">
        <f>IF(ISBLANK(IFERROR(INDEX('2-3 引出列表'!$A$2:$CE$8700,$A339,MATCH(G$1,'2-3 引出列表'!$A$1:$CD$1,0)),"")),"",IFERROR(INDEX('2-3 引出列表'!$A$2:$CE$8700,$A339,MATCH(G$1,'2-3 引出列表'!$A$1:$CD$1,0)),""))</f>
        <v/>
      </c>
      <c r="H339" t="str">
        <f>IF(ISBLANK(IFERROR(INDEX('2-3 引出列表'!$A$2:$CE$8700,$A339,MATCH(H$1,'2-3 引出列表'!$A$1:$CD$1,0)),"")),"",IFERROR(INDEX('2-3 引出列表'!$A$2:$CE$8700,$A339,MATCH(H$1,'2-3 引出列表'!$A$1:$CD$1,0)),""))</f>
        <v/>
      </c>
      <c r="I339" t="str">
        <f>IF(ISBLANK(IFERROR(INDEX('2-3 引出列表'!$A$2:$CE$8700,$A339,MATCH(I$1,'2-3 引出列表'!$A$1:$CD$1,0)),"")),"",IFERROR(INDEX('2-3 引出列表'!$A$2:$CE$8700,$A339,MATCH(I$1,'2-3 引出列表'!$A$1:$CD$1,0)),""))</f>
        <v/>
      </c>
    </row>
    <row r="340" customFormat="1" spans="1:9">
      <c r="A340">
        <v>339</v>
      </c>
      <c r="B340" t="str">
        <f>IF(ISBLANK(IFERROR(INDEX('2-3 引出列表'!$A$2:$CE$8700,$A340,MATCH(B$1,'2-3 引出列表'!$A$1:$CD$1,0)),"")),"",IFERROR(INDEX('2-3 引出列表'!$A$2:$CE$8700,$A340,MATCH(B$1,'2-3 引出列表'!$A$1:$CD$1,0)),""))</f>
        <v/>
      </c>
      <c r="C340" t="str">
        <f>IF(ISBLANK(IFERROR(INDEX('2-3 引出列表'!$A$2:$CE$8700,$A340,MATCH(C$1,'2-3 引出列表'!$A$1:$CD$1,0)),"")),"",IFERROR(INDEX('2-3 引出列表'!$A$2:$CE$8700,$A340,MATCH(C$1,'2-3 引出列表'!$A$1:$CD$1,0)),""))</f>
        <v/>
      </c>
      <c r="D340" t="str">
        <f>IF(ISBLANK(IFERROR(INDEX('2-3 引出列表'!$A$2:$CE$8700,$A340,MATCH(D$1,'2-3 引出列表'!$A$1:$CD$1,0)),"")),"",IFERROR(INDEX('2-3 引出列表'!$A$2:$CE$8700,$A340,MATCH(D$1,'2-3 引出列表'!$A$1:$CD$1,0)),""))</f>
        <v/>
      </c>
      <c r="E340" t="str">
        <f>IF(ISBLANK(IFERROR(INDEX('2-3 引出列表'!$A$2:$CE$8700,$A340,MATCH(E$1,'2-3 引出列表'!$A$1:$CD$1,0)),"")),"",IFERROR(INDEX('2-3 引出列表'!$A$2:$CE$8700,$A340,MATCH(E$1,'2-3 引出列表'!$A$1:$CD$1,0)),""))</f>
        <v/>
      </c>
      <c r="F340" t="str">
        <f t="shared" si="5"/>
        <v/>
      </c>
      <c r="G340" t="str">
        <f>IF(ISBLANK(IFERROR(INDEX('2-3 引出列表'!$A$2:$CE$8700,$A340,MATCH(G$1,'2-3 引出列表'!$A$1:$CD$1,0)),"")),"",IFERROR(INDEX('2-3 引出列表'!$A$2:$CE$8700,$A340,MATCH(G$1,'2-3 引出列表'!$A$1:$CD$1,0)),""))</f>
        <v/>
      </c>
      <c r="H340" t="str">
        <f>IF(ISBLANK(IFERROR(INDEX('2-3 引出列表'!$A$2:$CE$8700,$A340,MATCH(H$1,'2-3 引出列表'!$A$1:$CD$1,0)),"")),"",IFERROR(INDEX('2-3 引出列表'!$A$2:$CE$8700,$A340,MATCH(H$1,'2-3 引出列表'!$A$1:$CD$1,0)),""))</f>
        <v/>
      </c>
      <c r="I340" t="str">
        <f>IF(ISBLANK(IFERROR(INDEX('2-3 引出列表'!$A$2:$CE$8700,$A340,MATCH(I$1,'2-3 引出列表'!$A$1:$CD$1,0)),"")),"",IFERROR(INDEX('2-3 引出列表'!$A$2:$CE$8700,$A340,MATCH(I$1,'2-3 引出列表'!$A$1:$CD$1,0)),""))</f>
        <v/>
      </c>
    </row>
    <row r="341" customFormat="1" spans="1:9">
      <c r="A341">
        <v>340</v>
      </c>
      <c r="B341" t="str">
        <f>IF(ISBLANK(IFERROR(INDEX('2-3 引出列表'!$A$2:$CE$8700,$A341,MATCH(B$1,'2-3 引出列表'!$A$1:$CD$1,0)),"")),"",IFERROR(INDEX('2-3 引出列表'!$A$2:$CE$8700,$A341,MATCH(B$1,'2-3 引出列表'!$A$1:$CD$1,0)),""))</f>
        <v/>
      </c>
      <c r="C341" t="str">
        <f>IF(ISBLANK(IFERROR(INDEX('2-3 引出列表'!$A$2:$CE$8700,$A341,MATCH(C$1,'2-3 引出列表'!$A$1:$CD$1,0)),"")),"",IFERROR(INDEX('2-3 引出列表'!$A$2:$CE$8700,$A341,MATCH(C$1,'2-3 引出列表'!$A$1:$CD$1,0)),""))</f>
        <v/>
      </c>
      <c r="D341" t="str">
        <f>IF(ISBLANK(IFERROR(INDEX('2-3 引出列表'!$A$2:$CE$8700,$A341,MATCH(D$1,'2-3 引出列表'!$A$1:$CD$1,0)),"")),"",IFERROR(INDEX('2-3 引出列表'!$A$2:$CE$8700,$A341,MATCH(D$1,'2-3 引出列表'!$A$1:$CD$1,0)),""))</f>
        <v/>
      </c>
      <c r="E341" t="str">
        <f>IF(ISBLANK(IFERROR(INDEX('2-3 引出列表'!$A$2:$CE$8700,$A341,MATCH(E$1,'2-3 引出列表'!$A$1:$CD$1,0)),"")),"",IFERROR(INDEX('2-3 引出列表'!$A$2:$CE$8700,$A341,MATCH(E$1,'2-3 引出列表'!$A$1:$CD$1,0)),""))</f>
        <v/>
      </c>
      <c r="F341" t="str">
        <f t="shared" si="5"/>
        <v/>
      </c>
      <c r="G341" t="str">
        <f>IF(ISBLANK(IFERROR(INDEX('2-3 引出列表'!$A$2:$CE$8700,$A341,MATCH(G$1,'2-3 引出列表'!$A$1:$CD$1,0)),"")),"",IFERROR(INDEX('2-3 引出列表'!$A$2:$CE$8700,$A341,MATCH(G$1,'2-3 引出列表'!$A$1:$CD$1,0)),""))</f>
        <v/>
      </c>
      <c r="H341" t="str">
        <f>IF(ISBLANK(IFERROR(INDEX('2-3 引出列表'!$A$2:$CE$8700,$A341,MATCH(H$1,'2-3 引出列表'!$A$1:$CD$1,0)),"")),"",IFERROR(INDEX('2-3 引出列表'!$A$2:$CE$8700,$A341,MATCH(H$1,'2-3 引出列表'!$A$1:$CD$1,0)),""))</f>
        <v/>
      </c>
      <c r="I341" t="str">
        <f>IF(ISBLANK(IFERROR(INDEX('2-3 引出列表'!$A$2:$CE$8700,$A341,MATCH(I$1,'2-3 引出列表'!$A$1:$CD$1,0)),"")),"",IFERROR(INDEX('2-3 引出列表'!$A$2:$CE$8700,$A341,MATCH(I$1,'2-3 引出列表'!$A$1:$CD$1,0)),""))</f>
        <v/>
      </c>
    </row>
    <row r="342" customFormat="1" spans="1:9">
      <c r="A342">
        <v>341</v>
      </c>
      <c r="B342" t="str">
        <f>IF(ISBLANK(IFERROR(INDEX('2-3 引出列表'!$A$2:$CE$8700,$A342,MATCH(B$1,'2-3 引出列表'!$A$1:$CD$1,0)),"")),"",IFERROR(INDEX('2-3 引出列表'!$A$2:$CE$8700,$A342,MATCH(B$1,'2-3 引出列表'!$A$1:$CD$1,0)),""))</f>
        <v/>
      </c>
      <c r="C342" t="str">
        <f>IF(ISBLANK(IFERROR(INDEX('2-3 引出列表'!$A$2:$CE$8700,$A342,MATCH(C$1,'2-3 引出列表'!$A$1:$CD$1,0)),"")),"",IFERROR(INDEX('2-3 引出列表'!$A$2:$CE$8700,$A342,MATCH(C$1,'2-3 引出列表'!$A$1:$CD$1,0)),""))</f>
        <v/>
      </c>
      <c r="D342" t="str">
        <f>IF(ISBLANK(IFERROR(INDEX('2-3 引出列表'!$A$2:$CE$8700,$A342,MATCH(D$1,'2-3 引出列表'!$A$1:$CD$1,0)),"")),"",IFERROR(INDEX('2-3 引出列表'!$A$2:$CE$8700,$A342,MATCH(D$1,'2-3 引出列表'!$A$1:$CD$1,0)),""))</f>
        <v/>
      </c>
      <c r="E342" t="str">
        <f>IF(ISBLANK(IFERROR(INDEX('2-3 引出列表'!$A$2:$CE$8700,$A342,MATCH(E$1,'2-3 引出列表'!$A$1:$CD$1,0)),"")),"",IFERROR(INDEX('2-3 引出列表'!$A$2:$CE$8700,$A342,MATCH(E$1,'2-3 引出列表'!$A$1:$CD$1,0)),""))</f>
        <v/>
      </c>
      <c r="F342" t="str">
        <f t="shared" si="5"/>
        <v/>
      </c>
      <c r="G342" t="str">
        <f>IF(ISBLANK(IFERROR(INDEX('2-3 引出列表'!$A$2:$CE$8700,$A342,MATCH(G$1,'2-3 引出列表'!$A$1:$CD$1,0)),"")),"",IFERROR(INDEX('2-3 引出列表'!$A$2:$CE$8700,$A342,MATCH(G$1,'2-3 引出列表'!$A$1:$CD$1,0)),""))</f>
        <v/>
      </c>
      <c r="H342" t="str">
        <f>IF(ISBLANK(IFERROR(INDEX('2-3 引出列表'!$A$2:$CE$8700,$A342,MATCH(H$1,'2-3 引出列表'!$A$1:$CD$1,0)),"")),"",IFERROR(INDEX('2-3 引出列表'!$A$2:$CE$8700,$A342,MATCH(H$1,'2-3 引出列表'!$A$1:$CD$1,0)),""))</f>
        <v/>
      </c>
      <c r="I342" t="str">
        <f>IF(ISBLANK(IFERROR(INDEX('2-3 引出列表'!$A$2:$CE$8700,$A342,MATCH(I$1,'2-3 引出列表'!$A$1:$CD$1,0)),"")),"",IFERROR(INDEX('2-3 引出列表'!$A$2:$CE$8700,$A342,MATCH(I$1,'2-3 引出列表'!$A$1:$CD$1,0)),""))</f>
        <v/>
      </c>
    </row>
    <row r="343" customFormat="1" spans="1:9">
      <c r="A343">
        <v>342</v>
      </c>
      <c r="B343" t="str">
        <f>IF(ISBLANK(IFERROR(INDEX('2-3 引出列表'!$A$2:$CE$8700,$A343,MATCH(B$1,'2-3 引出列表'!$A$1:$CD$1,0)),"")),"",IFERROR(INDEX('2-3 引出列表'!$A$2:$CE$8700,$A343,MATCH(B$1,'2-3 引出列表'!$A$1:$CD$1,0)),""))</f>
        <v/>
      </c>
      <c r="C343" t="str">
        <f>IF(ISBLANK(IFERROR(INDEX('2-3 引出列表'!$A$2:$CE$8700,$A343,MATCH(C$1,'2-3 引出列表'!$A$1:$CD$1,0)),"")),"",IFERROR(INDEX('2-3 引出列表'!$A$2:$CE$8700,$A343,MATCH(C$1,'2-3 引出列表'!$A$1:$CD$1,0)),""))</f>
        <v/>
      </c>
      <c r="D343" t="str">
        <f>IF(ISBLANK(IFERROR(INDEX('2-3 引出列表'!$A$2:$CE$8700,$A343,MATCH(D$1,'2-3 引出列表'!$A$1:$CD$1,0)),"")),"",IFERROR(INDEX('2-3 引出列表'!$A$2:$CE$8700,$A343,MATCH(D$1,'2-3 引出列表'!$A$1:$CD$1,0)),""))</f>
        <v/>
      </c>
      <c r="E343" t="str">
        <f>IF(ISBLANK(IFERROR(INDEX('2-3 引出列表'!$A$2:$CE$8700,$A343,MATCH(E$1,'2-3 引出列表'!$A$1:$CD$1,0)),"")),"",IFERROR(INDEX('2-3 引出列表'!$A$2:$CE$8700,$A343,MATCH(E$1,'2-3 引出列表'!$A$1:$CD$1,0)),""))</f>
        <v/>
      </c>
      <c r="F343" t="str">
        <f t="shared" si="5"/>
        <v/>
      </c>
      <c r="G343" t="str">
        <f>IF(ISBLANK(IFERROR(INDEX('2-3 引出列表'!$A$2:$CE$8700,$A343,MATCH(G$1,'2-3 引出列表'!$A$1:$CD$1,0)),"")),"",IFERROR(INDEX('2-3 引出列表'!$A$2:$CE$8700,$A343,MATCH(G$1,'2-3 引出列表'!$A$1:$CD$1,0)),""))</f>
        <v/>
      </c>
      <c r="H343" t="str">
        <f>IF(ISBLANK(IFERROR(INDEX('2-3 引出列表'!$A$2:$CE$8700,$A343,MATCH(H$1,'2-3 引出列表'!$A$1:$CD$1,0)),"")),"",IFERROR(INDEX('2-3 引出列表'!$A$2:$CE$8700,$A343,MATCH(H$1,'2-3 引出列表'!$A$1:$CD$1,0)),""))</f>
        <v/>
      </c>
      <c r="I343" t="str">
        <f>IF(ISBLANK(IFERROR(INDEX('2-3 引出列表'!$A$2:$CE$8700,$A343,MATCH(I$1,'2-3 引出列表'!$A$1:$CD$1,0)),"")),"",IFERROR(INDEX('2-3 引出列表'!$A$2:$CE$8700,$A343,MATCH(I$1,'2-3 引出列表'!$A$1:$CD$1,0)),""))</f>
        <v/>
      </c>
    </row>
    <row r="344" customFormat="1" spans="1:9">
      <c r="A344">
        <v>343</v>
      </c>
      <c r="B344" t="str">
        <f>IF(ISBLANK(IFERROR(INDEX('2-3 引出列表'!$A$2:$CE$8700,$A344,MATCH(B$1,'2-3 引出列表'!$A$1:$CD$1,0)),"")),"",IFERROR(INDEX('2-3 引出列表'!$A$2:$CE$8700,$A344,MATCH(B$1,'2-3 引出列表'!$A$1:$CD$1,0)),""))</f>
        <v/>
      </c>
      <c r="C344" t="str">
        <f>IF(ISBLANK(IFERROR(INDEX('2-3 引出列表'!$A$2:$CE$8700,$A344,MATCH(C$1,'2-3 引出列表'!$A$1:$CD$1,0)),"")),"",IFERROR(INDEX('2-3 引出列表'!$A$2:$CE$8700,$A344,MATCH(C$1,'2-3 引出列表'!$A$1:$CD$1,0)),""))</f>
        <v/>
      </c>
      <c r="D344" t="str">
        <f>IF(ISBLANK(IFERROR(INDEX('2-3 引出列表'!$A$2:$CE$8700,$A344,MATCH(D$1,'2-3 引出列表'!$A$1:$CD$1,0)),"")),"",IFERROR(INDEX('2-3 引出列表'!$A$2:$CE$8700,$A344,MATCH(D$1,'2-3 引出列表'!$A$1:$CD$1,0)),""))</f>
        <v/>
      </c>
      <c r="E344" t="str">
        <f>IF(ISBLANK(IFERROR(INDEX('2-3 引出列表'!$A$2:$CE$8700,$A344,MATCH(E$1,'2-3 引出列表'!$A$1:$CD$1,0)),"")),"",IFERROR(INDEX('2-3 引出列表'!$A$2:$CE$8700,$A344,MATCH(E$1,'2-3 引出列表'!$A$1:$CD$1,0)),""))</f>
        <v/>
      </c>
      <c r="F344" t="str">
        <f t="shared" si="5"/>
        <v/>
      </c>
      <c r="G344" t="str">
        <f>IF(ISBLANK(IFERROR(INDEX('2-3 引出列表'!$A$2:$CE$8700,$A344,MATCH(G$1,'2-3 引出列表'!$A$1:$CD$1,0)),"")),"",IFERROR(INDEX('2-3 引出列表'!$A$2:$CE$8700,$A344,MATCH(G$1,'2-3 引出列表'!$A$1:$CD$1,0)),""))</f>
        <v/>
      </c>
      <c r="H344" t="str">
        <f>IF(ISBLANK(IFERROR(INDEX('2-3 引出列表'!$A$2:$CE$8700,$A344,MATCH(H$1,'2-3 引出列表'!$A$1:$CD$1,0)),"")),"",IFERROR(INDEX('2-3 引出列表'!$A$2:$CE$8700,$A344,MATCH(H$1,'2-3 引出列表'!$A$1:$CD$1,0)),""))</f>
        <v/>
      </c>
      <c r="I344" t="str">
        <f>IF(ISBLANK(IFERROR(INDEX('2-3 引出列表'!$A$2:$CE$8700,$A344,MATCH(I$1,'2-3 引出列表'!$A$1:$CD$1,0)),"")),"",IFERROR(INDEX('2-3 引出列表'!$A$2:$CE$8700,$A344,MATCH(I$1,'2-3 引出列表'!$A$1:$CD$1,0)),""))</f>
        <v/>
      </c>
    </row>
    <row r="345" customFormat="1" spans="1:9">
      <c r="A345">
        <v>344</v>
      </c>
      <c r="B345" t="str">
        <f>IF(ISBLANK(IFERROR(INDEX('2-3 引出列表'!$A$2:$CE$8700,$A345,MATCH(B$1,'2-3 引出列表'!$A$1:$CD$1,0)),"")),"",IFERROR(INDEX('2-3 引出列表'!$A$2:$CE$8700,$A345,MATCH(B$1,'2-3 引出列表'!$A$1:$CD$1,0)),""))</f>
        <v/>
      </c>
      <c r="C345" t="str">
        <f>IF(ISBLANK(IFERROR(INDEX('2-3 引出列表'!$A$2:$CE$8700,$A345,MATCH(C$1,'2-3 引出列表'!$A$1:$CD$1,0)),"")),"",IFERROR(INDEX('2-3 引出列表'!$A$2:$CE$8700,$A345,MATCH(C$1,'2-3 引出列表'!$A$1:$CD$1,0)),""))</f>
        <v/>
      </c>
      <c r="D345" t="str">
        <f>IF(ISBLANK(IFERROR(INDEX('2-3 引出列表'!$A$2:$CE$8700,$A345,MATCH(D$1,'2-3 引出列表'!$A$1:$CD$1,0)),"")),"",IFERROR(INDEX('2-3 引出列表'!$A$2:$CE$8700,$A345,MATCH(D$1,'2-3 引出列表'!$A$1:$CD$1,0)),""))</f>
        <v/>
      </c>
      <c r="E345" t="str">
        <f>IF(ISBLANK(IFERROR(INDEX('2-3 引出列表'!$A$2:$CE$8700,$A345,MATCH(E$1,'2-3 引出列表'!$A$1:$CD$1,0)),"")),"",IFERROR(INDEX('2-3 引出列表'!$A$2:$CE$8700,$A345,MATCH(E$1,'2-3 引出列表'!$A$1:$CD$1,0)),""))</f>
        <v/>
      </c>
      <c r="F345" t="str">
        <f t="shared" si="5"/>
        <v/>
      </c>
      <c r="G345" t="str">
        <f>IF(ISBLANK(IFERROR(INDEX('2-3 引出列表'!$A$2:$CE$8700,$A345,MATCH(G$1,'2-3 引出列表'!$A$1:$CD$1,0)),"")),"",IFERROR(INDEX('2-3 引出列表'!$A$2:$CE$8700,$A345,MATCH(G$1,'2-3 引出列表'!$A$1:$CD$1,0)),""))</f>
        <v/>
      </c>
      <c r="H345" t="str">
        <f>IF(ISBLANK(IFERROR(INDEX('2-3 引出列表'!$A$2:$CE$8700,$A345,MATCH(H$1,'2-3 引出列表'!$A$1:$CD$1,0)),"")),"",IFERROR(INDEX('2-3 引出列表'!$A$2:$CE$8700,$A345,MATCH(H$1,'2-3 引出列表'!$A$1:$CD$1,0)),""))</f>
        <v/>
      </c>
      <c r="I345" t="str">
        <f>IF(ISBLANK(IFERROR(INDEX('2-3 引出列表'!$A$2:$CE$8700,$A345,MATCH(I$1,'2-3 引出列表'!$A$1:$CD$1,0)),"")),"",IFERROR(INDEX('2-3 引出列表'!$A$2:$CE$8700,$A345,MATCH(I$1,'2-3 引出列表'!$A$1:$CD$1,0)),""))</f>
        <v/>
      </c>
    </row>
    <row r="346" customFormat="1" spans="1:9">
      <c r="A346">
        <v>345</v>
      </c>
      <c r="B346" t="str">
        <f>IF(ISBLANK(IFERROR(INDEX('2-3 引出列表'!$A$2:$CE$8700,$A346,MATCH(B$1,'2-3 引出列表'!$A$1:$CD$1,0)),"")),"",IFERROR(INDEX('2-3 引出列表'!$A$2:$CE$8700,$A346,MATCH(B$1,'2-3 引出列表'!$A$1:$CD$1,0)),""))</f>
        <v/>
      </c>
      <c r="C346" t="str">
        <f>IF(ISBLANK(IFERROR(INDEX('2-3 引出列表'!$A$2:$CE$8700,$A346,MATCH(C$1,'2-3 引出列表'!$A$1:$CD$1,0)),"")),"",IFERROR(INDEX('2-3 引出列表'!$A$2:$CE$8700,$A346,MATCH(C$1,'2-3 引出列表'!$A$1:$CD$1,0)),""))</f>
        <v/>
      </c>
      <c r="D346" t="str">
        <f>IF(ISBLANK(IFERROR(INDEX('2-3 引出列表'!$A$2:$CE$8700,$A346,MATCH(D$1,'2-3 引出列表'!$A$1:$CD$1,0)),"")),"",IFERROR(INDEX('2-3 引出列表'!$A$2:$CE$8700,$A346,MATCH(D$1,'2-3 引出列表'!$A$1:$CD$1,0)),""))</f>
        <v/>
      </c>
      <c r="E346" t="str">
        <f>IF(ISBLANK(IFERROR(INDEX('2-3 引出列表'!$A$2:$CE$8700,$A346,MATCH(E$1,'2-3 引出列表'!$A$1:$CD$1,0)),"")),"",IFERROR(INDEX('2-3 引出列表'!$A$2:$CE$8700,$A346,MATCH(E$1,'2-3 引出列表'!$A$1:$CD$1,0)),""))</f>
        <v/>
      </c>
      <c r="F346" t="str">
        <f t="shared" si="5"/>
        <v/>
      </c>
      <c r="G346" t="str">
        <f>IF(ISBLANK(IFERROR(INDEX('2-3 引出列表'!$A$2:$CE$8700,$A346,MATCH(G$1,'2-3 引出列表'!$A$1:$CD$1,0)),"")),"",IFERROR(INDEX('2-3 引出列表'!$A$2:$CE$8700,$A346,MATCH(G$1,'2-3 引出列表'!$A$1:$CD$1,0)),""))</f>
        <v/>
      </c>
      <c r="H346" t="str">
        <f>IF(ISBLANK(IFERROR(INDEX('2-3 引出列表'!$A$2:$CE$8700,$A346,MATCH(H$1,'2-3 引出列表'!$A$1:$CD$1,0)),"")),"",IFERROR(INDEX('2-3 引出列表'!$A$2:$CE$8700,$A346,MATCH(H$1,'2-3 引出列表'!$A$1:$CD$1,0)),""))</f>
        <v/>
      </c>
      <c r="I346" t="str">
        <f>IF(ISBLANK(IFERROR(INDEX('2-3 引出列表'!$A$2:$CE$8700,$A346,MATCH(I$1,'2-3 引出列表'!$A$1:$CD$1,0)),"")),"",IFERROR(INDEX('2-3 引出列表'!$A$2:$CE$8700,$A346,MATCH(I$1,'2-3 引出列表'!$A$1:$CD$1,0)),""))</f>
        <v/>
      </c>
    </row>
    <row r="347" customFormat="1" spans="1:9">
      <c r="A347">
        <v>346</v>
      </c>
      <c r="B347" t="str">
        <f>IF(ISBLANK(IFERROR(INDEX('2-3 引出列表'!$A$2:$CE$8700,$A347,MATCH(B$1,'2-3 引出列表'!$A$1:$CD$1,0)),"")),"",IFERROR(INDEX('2-3 引出列表'!$A$2:$CE$8700,$A347,MATCH(B$1,'2-3 引出列表'!$A$1:$CD$1,0)),""))</f>
        <v/>
      </c>
      <c r="C347" t="str">
        <f>IF(ISBLANK(IFERROR(INDEX('2-3 引出列表'!$A$2:$CE$8700,$A347,MATCH(C$1,'2-3 引出列表'!$A$1:$CD$1,0)),"")),"",IFERROR(INDEX('2-3 引出列表'!$A$2:$CE$8700,$A347,MATCH(C$1,'2-3 引出列表'!$A$1:$CD$1,0)),""))</f>
        <v/>
      </c>
      <c r="D347" t="str">
        <f>IF(ISBLANK(IFERROR(INDEX('2-3 引出列表'!$A$2:$CE$8700,$A347,MATCH(D$1,'2-3 引出列表'!$A$1:$CD$1,0)),"")),"",IFERROR(INDEX('2-3 引出列表'!$A$2:$CE$8700,$A347,MATCH(D$1,'2-3 引出列表'!$A$1:$CD$1,0)),""))</f>
        <v/>
      </c>
      <c r="E347" t="str">
        <f>IF(ISBLANK(IFERROR(INDEX('2-3 引出列表'!$A$2:$CE$8700,$A347,MATCH(E$1,'2-3 引出列表'!$A$1:$CD$1,0)),"")),"",IFERROR(INDEX('2-3 引出列表'!$A$2:$CE$8700,$A347,MATCH(E$1,'2-3 引出列表'!$A$1:$CD$1,0)),""))</f>
        <v/>
      </c>
      <c r="F347" t="str">
        <f t="shared" si="5"/>
        <v/>
      </c>
      <c r="G347" t="str">
        <f>IF(ISBLANK(IFERROR(INDEX('2-3 引出列表'!$A$2:$CE$8700,$A347,MATCH(G$1,'2-3 引出列表'!$A$1:$CD$1,0)),"")),"",IFERROR(INDEX('2-3 引出列表'!$A$2:$CE$8700,$A347,MATCH(G$1,'2-3 引出列表'!$A$1:$CD$1,0)),""))</f>
        <v/>
      </c>
      <c r="H347" t="str">
        <f>IF(ISBLANK(IFERROR(INDEX('2-3 引出列表'!$A$2:$CE$8700,$A347,MATCH(H$1,'2-3 引出列表'!$A$1:$CD$1,0)),"")),"",IFERROR(INDEX('2-3 引出列表'!$A$2:$CE$8700,$A347,MATCH(H$1,'2-3 引出列表'!$A$1:$CD$1,0)),""))</f>
        <v/>
      </c>
      <c r="I347" t="str">
        <f>IF(ISBLANK(IFERROR(INDEX('2-3 引出列表'!$A$2:$CE$8700,$A347,MATCH(I$1,'2-3 引出列表'!$A$1:$CD$1,0)),"")),"",IFERROR(INDEX('2-3 引出列表'!$A$2:$CE$8700,$A347,MATCH(I$1,'2-3 引出列表'!$A$1:$CD$1,0)),""))</f>
        <v/>
      </c>
    </row>
    <row r="348" customFormat="1" spans="1:9">
      <c r="A348">
        <v>347</v>
      </c>
      <c r="B348" t="str">
        <f>IF(ISBLANK(IFERROR(INDEX('2-3 引出列表'!$A$2:$CE$8700,$A348,MATCH(B$1,'2-3 引出列表'!$A$1:$CD$1,0)),"")),"",IFERROR(INDEX('2-3 引出列表'!$A$2:$CE$8700,$A348,MATCH(B$1,'2-3 引出列表'!$A$1:$CD$1,0)),""))</f>
        <v/>
      </c>
      <c r="C348" t="str">
        <f>IF(ISBLANK(IFERROR(INDEX('2-3 引出列表'!$A$2:$CE$8700,$A348,MATCH(C$1,'2-3 引出列表'!$A$1:$CD$1,0)),"")),"",IFERROR(INDEX('2-3 引出列表'!$A$2:$CE$8700,$A348,MATCH(C$1,'2-3 引出列表'!$A$1:$CD$1,0)),""))</f>
        <v/>
      </c>
      <c r="D348" t="str">
        <f>IF(ISBLANK(IFERROR(INDEX('2-3 引出列表'!$A$2:$CE$8700,$A348,MATCH(D$1,'2-3 引出列表'!$A$1:$CD$1,0)),"")),"",IFERROR(INDEX('2-3 引出列表'!$A$2:$CE$8700,$A348,MATCH(D$1,'2-3 引出列表'!$A$1:$CD$1,0)),""))</f>
        <v/>
      </c>
      <c r="E348" t="str">
        <f>IF(ISBLANK(IFERROR(INDEX('2-3 引出列表'!$A$2:$CE$8700,$A348,MATCH(E$1,'2-3 引出列表'!$A$1:$CD$1,0)),"")),"",IFERROR(INDEX('2-3 引出列表'!$A$2:$CE$8700,$A348,MATCH(E$1,'2-3 引出列表'!$A$1:$CD$1,0)),""))</f>
        <v/>
      </c>
      <c r="F348" t="str">
        <f t="shared" si="5"/>
        <v/>
      </c>
      <c r="G348" t="str">
        <f>IF(ISBLANK(IFERROR(INDEX('2-3 引出列表'!$A$2:$CE$8700,$A348,MATCH(G$1,'2-3 引出列表'!$A$1:$CD$1,0)),"")),"",IFERROR(INDEX('2-3 引出列表'!$A$2:$CE$8700,$A348,MATCH(G$1,'2-3 引出列表'!$A$1:$CD$1,0)),""))</f>
        <v/>
      </c>
      <c r="H348" t="str">
        <f>IF(ISBLANK(IFERROR(INDEX('2-3 引出列表'!$A$2:$CE$8700,$A348,MATCH(H$1,'2-3 引出列表'!$A$1:$CD$1,0)),"")),"",IFERROR(INDEX('2-3 引出列表'!$A$2:$CE$8700,$A348,MATCH(H$1,'2-3 引出列表'!$A$1:$CD$1,0)),""))</f>
        <v/>
      </c>
      <c r="I348" t="str">
        <f>IF(ISBLANK(IFERROR(INDEX('2-3 引出列表'!$A$2:$CE$8700,$A348,MATCH(I$1,'2-3 引出列表'!$A$1:$CD$1,0)),"")),"",IFERROR(INDEX('2-3 引出列表'!$A$2:$CE$8700,$A348,MATCH(I$1,'2-3 引出列表'!$A$1:$CD$1,0)),""))</f>
        <v/>
      </c>
    </row>
    <row r="349" customFormat="1" spans="1:9">
      <c r="A349">
        <v>348</v>
      </c>
      <c r="B349" t="str">
        <f>IF(ISBLANK(IFERROR(INDEX('2-3 引出列表'!$A$2:$CE$8700,$A349,MATCH(B$1,'2-3 引出列表'!$A$1:$CD$1,0)),"")),"",IFERROR(INDEX('2-3 引出列表'!$A$2:$CE$8700,$A349,MATCH(B$1,'2-3 引出列表'!$A$1:$CD$1,0)),""))</f>
        <v/>
      </c>
      <c r="C349" t="str">
        <f>IF(ISBLANK(IFERROR(INDEX('2-3 引出列表'!$A$2:$CE$8700,$A349,MATCH(C$1,'2-3 引出列表'!$A$1:$CD$1,0)),"")),"",IFERROR(INDEX('2-3 引出列表'!$A$2:$CE$8700,$A349,MATCH(C$1,'2-3 引出列表'!$A$1:$CD$1,0)),""))</f>
        <v/>
      </c>
      <c r="D349" t="str">
        <f>IF(ISBLANK(IFERROR(INDEX('2-3 引出列表'!$A$2:$CE$8700,$A349,MATCH(D$1,'2-3 引出列表'!$A$1:$CD$1,0)),"")),"",IFERROR(INDEX('2-3 引出列表'!$A$2:$CE$8700,$A349,MATCH(D$1,'2-3 引出列表'!$A$1:$CD$1,0)),""))</f>
        <v/>
      </c>
      <c r="E349" t="str">
        <f>IF(ISBLANK(IFERROR(INDEX('2-3 引出列表'!$A$2:$CE$8700,$A349,MATCH(E$1,'2-3 引出列表'!$A$1:$CD$1,0)),"")),"",IFERROR(INDEX('2-3 引出列表'!$A$2:$CE$8700,$A349,MATCH(E$1,'2-3 引出列表'!$A$1:$CD$1,0)),""))</f>
        <v/>
      </c>
      <c r="F349" t="str">
        <f t="shared" si="5"/>
        <v/>
      </c>
      <c r="G349" t="str">
        <f>IF(ISBLANK(IFERROR(INDEX('2-3 引出列表'!$A$2:$CE$8700,$A349,MATCH(G$1,'2-3 引出列表'!$A$1:$CD$1,0)),"")),"",IFERROR(INDEX('2-3 引出列表'!$A$2:$CE$8700,$A349,MATCH(G$1,'2-3 引出列表'!$A$1:$CD$1,0)),""))</f>
        <v/>
      </c>
      <c r="H349" t="str">
        <f>IF(ISBLANK(IFERROR(INDEX('2-3 引出列表'!$A$2:$CE$8700,$A349,MATCH(H$1,'2-3 引出列表'!$A$1:$CD$1,0)),"")),"",IFERROR(INDEX('2-3 引出列表'!$A$2:$CE$8700,$A349,MATCH(H$1,'2-3 引出列表'!$A$1:$CD$1,0)),""))</f>
        <v/>
      </c>
      <c r="I349" t="str">
        <f>IF(ISBLANK(IFERROR(INDEX('2-3 引出列表'!$A$2:$CE$8700,$A349,MATCH(I$1,'2-3 引出列表'!$A$1:$CD$1,0)),"")),"",IFERROR(INDEX('2-3 引出列表'!$A$2:$CE$8700,$A349,MATCH(I$1,'2-3 引出列表'!$A$1:$CD$1,0)),""))</f>
        <v/>
      </c>
    </row>
    <row r="350" customFormat="1" spans="1:9">
      <c r="A350">
        <v>349</v>
      </c>
      <c r="B350" t="str">
        <f>IF(ISBLANK(IFERROR(INDEX('2-3 引出列表'!$A$2:$CE$8700,$A350,MATCH(B$1,'2-3 引出列表'!$A$1:$CD$1,0)),"")),"",IFERROR(INDEX('2-3 引出列表'!$A$2:$CE$8700,$A350,MATCH(B$1,'2-3 引出列表'!$A$1:$CD$1,0)),""))</f>
        <v/>
      </c>
      <c r="C350" t="str">
        <f>IF(ISBLANK(IFERROR(INDEX('2-3 引出列表'!$A$2:$CE$8700,$A350,MATCH(C$1,'2-3 引出列表'!$A$1:$CD$1,0)),"")),"",IFERROR(INDEX('2-3 引出列表'!$A$2:$CE$8700,$A350,MATCH(C$1,'2-3 引出列表'!$A$1:$CD$1,0)),""))</f>
        <v/>
      </c>
      <c r="D350" t="str">
        <f>IF(ISBLANK(IFERROR(INDEX('2-3 引出列表'!$A$2:$CE$8700,$A350,MATCH(D$1,'2-3 引出列表'!$A$1:$CD$1,0)),"")),"",IFERROR(INDEX('2-3 引出列表'!$A$2:$CE$8700,$A350,MATCH(D$1,'2-3 引出列表'!$A$1:$CD$1,0)),""))</f>
        <v/>
      </c>
      <c r="E350" t="str">
        <f>IF(ISBLANK(IFERROR(INDEX('2-3 引出列表'!$A$2:$CE$8700,$A350,MATCH(E$1,'2-3 引出列表'!$A$1:$CD$1,0)),"")),"",IFERROR(INDEX('2-3 引出列表'!$A$2:$CE$8700,$A350,MATCH(E$1,'2-3 引出列表'!$A$1:$CD$1,0)),""))</f>
        <v/>
      </c>
      <c r="F350" t="str">
        <f t="shared" si="5"/>
        <v/>
      </c>
      <c r="G350" t="str">
        <f>IF(ISBLANK(IFERROR(INDEX('2-3 引出列表'!$A$2:$CE$8700,$A350,MATCH(G$1,'2-3 引出列表'!$A$1:$CD$1,0)),"")),"",IFERROR(INDEX('2-3 引出列表'!$A$2:$CE$8700,$A350,MATCH(G$1,'2-3 引出列表'!$A$1:$CD$1,0)),""))</f>
        <v/>
      </c>
      <c r="H350" t="str">
        <f>IF(ISBLANK(IFERROR(INDEX('2-3 引出列表'!$A$2:$CE$8700,$A350,MATCH(H$1,'2-3 引出列表'!$A$1:$CD$1,0)),"")),"",IFERROR(INDEX('2-3 引出列表'!$A$2:$CE$8700,$A350,MATCH(H$1,'2-3 引出列表'!$A$1:$CD$1,0)),""))</f>
        <v/>
      </c>
      <c r="I350" t="str">
        <f>IF(ISBLANK(IFERROR(INDEX('2-3 引出列表'!$A$2:$CE$8700,$A350,MATCH(I$1,'2-3 引出列表'!$A$1:$CD$1,0)),"")),"",IFERROR(INDEX('2-3 引出列表'!$A$2:$CE$8700,$A350,MATCH(I$1,'2-3 引出列表'!$A$1:$CD$1,0)),""))</f>
        <v/>
      </c>
    </row>
    <row r="351" customFormat="1" spans="1:9">
      <c r="A351">
        <v>350</v>
      </c>
      <c r="B351" t="str">
        <f>IF(ISBLANK(IFERROR(INDEX('2-3 引出列表'!$A$2:$CE$8700,$A351,MATCH(B$1,'2-3 引出列表'!$A$1:$CD$1,0)),"")),"",IFERROR(INDEX('2-3 引出列表'!$A$2:$CE$8700,$A351,MATCH(B$1,'2-3 引出列表'!$A$1:$CD$1,0)),""))</f>
        <v/>
      </c>
      <c r="C351" t="str">
        <f>IF(ISBLANK(IFERROR(INDEX('2-3 引出列表'!$A$2:$CE$8700,$A351,MATCH(C$1,'2-3 引出列表'!$A$1:$CD$1,0)),"")),"",IFERROR(INDEX('2-3 引出列表'!$A$2:$CE$8700,$A351,MATCH(C$1,'2-3 引出列表'!$A$1:$CD$1,0)),""))</f>
        <v/>
      </c>
      <c r="D351" t="str">
        <f>IF(ISBLANK(IFERROR(INDEX('2-3 引出列表'!$A$2:$CE$8700,$A351,MATCH(D$1,'2-3 引出列表'!$A$1:$CD$1,0)),"")),"",IFERROR(INDEX('2-3 引出列表'!$A$2:$CE$8700,$A351,MATCH(D$1,'2-3 引出列表'!$A$1:$CD$1,0)),""))</f>
        <v/>
      </c>
      <c r="E351" t="str">
        <f>IF(ISBLANK(IFERROR(INDEX('2-3 引出列表'!$A$2:$CE$8700,$A351,MATCH(E$1,'2-3 引出列表'!$A$1:$CD$1,0)),"")),"",IFERROR(INDEX('2-3 引出列表'!$A$2:$CE$8700,$A351,MATCH(E$1,'2-3 引出列表'!$A$1:$CD$1,0)),""))</f>
        <v/>
      </c>
      <c r="F351" t="str">
        <f t="shared" si="5"/>
        <v/>
      </c>
      <c r="G351" t="str">
        <f>IF(ISBLANK(IFERROR(INDEX('2-3 引出列表'!$A$2:$CE$8700,$A351,MATCH(G$1,'2-3 引出列表'!$A$1:$CD$1,0)),"")),"",IFERROR(INDEX('2-3 引出列表'!$A$2:$CE$8700,$A351,MATCH(G$1,'2-3 引出列表'!$A$1:$CD$1,0)),""))</f>
        <v/>
      </c>
      <c r="H351" t="str">
        <f>IF(ISBLANK(IFERROR(INDEX('2-3 引出列表'!$A$2:$CE$8700,$A351,MATCH(H$1,'2-3 引出列表'!$A$1:$CD$1,0)),"")),"",IFERROR(INDEX('2-3 引出列表'!$A$2:$CE$8700,$A351,MATCH(H$1,'2-3 引出列表'!$A$1:$CD$1,0)),""))</f>
        <v/>
      </c>
      <c r="I351" t="str">
        <f>IF(ISBLANK(IFERROR(INDEX('2-3 引出列表'!$A$2:$CE$8700,$A351,MATCH(I$1,'2-3 引出列表'!$A$1:$CD$1,0)),"")),"",IFERROR(INDEX('2-3 引出列表'!$A$2:$CE$8700,$A351,MATCH(I$1,'2-3 引出列表'!$A$1:$CD$1,0)),""))</f>
        <v/>
      </c>
    </row>
    <row r="352" customFormat="1" spans="1:9">
      <c r="A352">
        <v>351</v>
      </c>
      <c r="B352" t="str">
        <f>IF(ISBLANK(IFERROR(INDEX('2-3 引出列表'!$A$2:$CE$8700,$A352,MATCH(B$1,'2-3 引出列表'!$A$1:$CD$1,0)),"")),"",IFERROR(INDEX('2-3 引出列表'!$A$2:$CE$8700,$A352,MATCH(B$1,'2-3 引出列表'!$A$1:$CD$1,0)),""))</f>
        <v/>
      </c>
      <c r="C352" t="str">
        <f>IF(ISBLANK(IFERROR(INDEX('2-3 引出列表'!$A$2:$CE$8700,$A352,MATCH(C$1,'2-3 引出列表'!$A$1:$CD$1,0)),"")),"",IFERROR(INDEX('2-3 引出列表'!$A$2:$CE$8700,$A352,MATCH(C$1,'2-3 引出列表'!$A$1:$CD$1,0)),""))</f>
        <v/>
      </c>
      <c r="D352" t="str">
        <f>IF(ISBLANK(IFERROR(INDEX('2-3 引出列表'!$A$2:$CE$8700,$A352,MATCH(D$1,'2-3 引出列表'!$A$1:$CD$1,0)),"")),"",IFERROR(INDEX('2-3 引出列表'!$A$2:$CE$8700,$A352,MATCH(D$1,'2-3 引出列表'!$A$1:$CD$1,0)),""))</f>
        <v/>
      </c>
      <c r="E352" t="str">
        <f>IF(ISBLANK(IFERROR(INDEX('2-3 引出列表'!$A$2:$CE$8700,$A352,MATCH(E$1,'2-3 引出列表'!$A$1:$CD$1,0)),"")),"",IFERROR(INDEX('2-3 引出列表'!$A$2:$CE$8700,$A352,MATCH(E$1,'2-3 引出列表'!$A$1:$CD$1,0)),""))</f>
        <v/>
      </c>
      <c r="F352" t="str">
        <f t="shared" si="5"/>
        <v/>
      </c>
      <c r="G352" t="str">
        <f>IF(ISBLANK(IFERROR(INDEX('2-3 引出列表'!$A$2:$CE$8700,$A352,MATCH(G$1,'2-3 引出列表'!$A$1:$CD$1,0)),"")),"",IFERROR(INDEX('2-3 引出列表'!$A$2:$CE$8700,$A352,MATCH(G$1,'2-3 引出列表'!$A$1:$CD$1,0)),""))</f>
        <v/>
      </c>
      <c r="H352" t="str">
        <f>IF(ISBLANK(IFERROR(INDEX('2-3 引出列表'!$A$2:$CE$8700,$A352,MATCH(H$1,'2-3 引出列表'!$A$1:$CD$1,0)),"")),"",IFERROR(INDEX('2-3 引出列表'!$A$2:$CE$8700,$A352,MATCH(H$1,'2-3 引出列表'!$A$1:$CD$1,0)),""))</f>
        <v/>
      </c>
      <c r="I352" t="str">
        <f>IF(ISBLANK(IFERROR(INDEX('2-3 引出列表'!$A$2:$CE$8700,$A352,MATCH(I$1,'2-3 引出列表'!$A$1:$CD$1,0)),"")),"",IFERROR(INDEX('2-3 引出列表'!$A$2:$CE$8700,$A352,MATCH(I$1,'2-3 引出列表'!$A$1:$CD$1,0)),""))</f>
        <v/>
      </c>
    </row>
    <row r="353" customFormat="1" spans="1:9">
      <c r="A353">
        <v>352</v>
      </c>
      <c r="B353" t="str">
        <f>IF(ISBLANK(IFERROR(INDEX('2-3 引出列表'!$A$2:$CE$8700,$A353,MATCH(B$1,'2-3 引出列表'!$A$1:$CD$1,0)),"")),"",IFERROR(INDEX('2-3 引出列表'!$A$2:$CE$8700,$A353,MATCH(B$1,'2-3 引出列表'!$A$1:$CD$1,0)),""))</f>
        <v/>
      </c>
      <c r="C353" t="str">
        <f>IF(ISBLANK(IFERROR(INDEX('2-3 引出列表'!$A$2:$CE$8700,$A353,MATCH(C$1,'2-3 引出列表'!$A$1:$CD$1,0)),"")),"",IFERROR(INDEX('2-3 引出列表'!$A$2:$CE$8700,$A353,MATCH(C$1,'2-3 引出列表'!$A$1:$CD$1,0)),""))</f>
        <v/>
      </c>
      <c r="D353" t="str">
        <f>IF(ISBLANK(IFERROR(INDEX('2-3 引出列表'!$A$2:$CE$8700,$A353,MATCH(D$1,'2-3 引出列表'!$A$1:$CD$1,0)),"")),"",IFERROR(INDEX('2-3 引出列表'!$A$2:$CE$8700,$A353,MATCH(D$1,'2-3 引出列表'!$A$1:$CD$1,0)),""))</f>
        <v/>
      </c>
      <c r="E353" t="str">
        <f>IF(ISBLANK(IFERROR(INDEX('2-3 引出列表'!$A$2:$CE$8700,$A353,MATCH(E$1,'2-3 引出列表'!$A$1:$CD$1,0)),"")),"",IFERROR(INDEX('2-3 引出列表'!$A$2:$CE$8700,$A353,MATCH(E$1,'2-3 引出列表'!$A$1:$CD$1,0)),""))</f>
        <v/>
      </c>
      <c r="F353" t="str">
        <f t="shared" si="5"/>
        <v/>
      </c>
      <c r="G353" t="str">
        <f>IF(ISBLANK(IFERROR(INDEX('2-3 引出列表'!$A$2:$CE$8700,$A353,MATCH(G$1,'2-3 引出列表'!$A$1:$CD$1,0)),"")),"",IFERROR(INDEX('2-3 引出列表'!$A$2:$CE$8700,$A353,MATCH(G$1,'2-3 引出列表'!$A$1:$CD$1,0)),""))</f>
        <v/>
      </c>
      <c r="H353" t="str">
        <f>IF(ISBLANK(IFERROR(INDEX('2-3 引出列表'!$A$2:$CE$8700,$A353,MATCH(H$1,'2-3 引出列表'!$A$1:$CD$1,0)),"")),"",IFERROR(INDEX('2-3 引出列表'!$A$2:$CE$8700,$A353,MATCH(H$1,'2-3 引出列表'!$A$1:$CD$1,0)),""))</f>
        <v/>
      </c>
      <c r="I353" t="str">
        <f>IF(ISBLANK(IFERROR(INDEX('2-3 引出列表'!$A$2:$CE$8700,$A353,MATCH(I$1,'2-3 引出列表'!$A$1:$CD$1,0)),"")),"",IFERROR(INDEX('2-3 引出列表'!$A$2:$CE$8700,$A353,MATCH(I$1,'2-3 引出列表'!$A$1:$CD$1,0)),""))</f>
        <v/>
      </c>
    </row>
    <row r="354" customFormat="1" spans="1:9">
      <c r="A354">
        <v>353</v>
      </c>
      <c r="B354" t="str">
        <f>IF(ISBLANK(IFERROR(INDEX('2-3 引出列表'!$A$2:$CE$8700,$A354,MATCH(B$1,'2-3 引出列表'!$A$1:$CD$1,0)),"")),"",IFERROR(INDEX('2-3 引出列表'!$A$2:$CE$8700,$A354,MATCH(B$1,'2-3 引出列表'!$A$1:$CD$1,0)),""))</f>
        <v/>
      </c>
      <c r="C354" t="str">
        <f>IF(ISBLANK(IFERROR(INDEX('2-3 引出列表'!$A$2:$CE$8700,$A354,MATCH(C$1,'2-3 引出列表'!$A$1:$CD$1,0)),"")),"",IFERROR(INDEX('2-3 引出列表'!$A$2:$CE$8700,$A354,MATCH(C$1,'2-3 引出列表'!$A$1:$CD$1,0)),""))</f>
        <v/>
      </c>
      <c r="D354" t="str">
        <f>IF(ISBLANK(IFERROR(INDEX('2-3 引出列表'!$A$2:$CE$8700,$A354,MATCH(D$1,'2-3 引出列表'!$A$1:$CD$1,0)),"")),"",IFERROR(INDEX('2-3 引出列表'!$A$2:$CE$8700,$A354,MATCH(D$1,'2-3 引出列表'!$A$1:$CD$1,0)),""))</f>
        <v/>
      </c>
      <c r="E354" t="str">
        <f>IF(ISBLANK(IFERROR(INDEX('2-3 引出列表'!$A$2:$CE$8700,$A354,MATCH(E$1,'2-3 引出列表'!$A$1:$CD$1,0)),"")),"",IFERROR(INDEX('2-3 引出列表'!$A$2:$CE$8700,$A354,MATCH(E$1,'2-3 引出列表'!$A$1:$CD$1,0)),""))</f>
        <v/>
      </c>
      <c r="F354" t="str">
        <f t="shared" si="5"/>
        <v/>
      </c>
      <c r="G354" t="str">
        <f>IF(ISBLANK(IFERROR(INDEX('2-3 引出列表'!$A$2:$CE$8700,$A354,MATCH(G$1,'2-3 引出列表'!$A$1:$CD$1,0)),"")),"",IFERROR(INDEX('2-3 引出列表'!$A$2:$CE$8700,$A354,MATCH(G$1,'2-3 引出列表'!$A$1:$CD$1,0)),""))</f>
        <v/>
      </c>
      <c r="H354" t="str">
        <f>IF(ISBLANK(IFERROR(INDEX('2-3 引出列表'!$A$2:$CE$8700,$A354,MATCH(H$1,'2-3 引出列表'!$A$1:$CD$1,0)),"")),"",IFERROR(INDEX('2-3 引出列表'!$A$2:$CE$8700,$A354,MATCH(H$1,'2-3 引出列表'!$A$1:$CD$1,0)),""))</f>
        <v/>
      </c>
      <c r="I354" t="str">
        <f>IF(ISBLANK(IFERROR(INDEX('2-3 引出列表'!$A$2:$CE$8700,$A354,MATCH(I$1,'2-3 引出列表'!$A$1:$CD$1,0)),"")),"",IFERROR(INDEX('2-3 引出列表'!$A$2:$CE$8700,$A354,MATCH(I$1,'2-3 引出列表'!$A$1:$CD$1,0)),""))</f>
        <v/>
      </c>
    </row>
    <row r="355" customFormat="1" spans="1:9">
      <c r="A355">
        <v>354</v>
      </c>
      <c r="B355" t="str">
        <f>IF(ISBLANK(IFERROR(INDEX('2-3 引出列表'!$A$2:$CE$8700,$A355,MATCH(B$1,'2-3 引出列表'!$A$1:$CD$1,0)),"")),"",IFERROR(INDEX('2-3 引出列表'!$A$2:$CE$8700,$A355,MATCH(B$1,'2-3 引出列表'!$A$1:$CD$1,0)),""))</f>
        <v/>
      </c>
      <c r="C355" t="str">
        <f>IF(ISBLANK(IFERROR(INDEX('2-3 引出列表'!$A$2:$CE$8700,$A355,MATCH(C$1,'2-3 引出列表'!$A$1:$CD$1,0)),"")),"",IFERROR(INDEX('2-3 引出列表'!$A$2:$CE$8700,$A355,MATCH(C$1,'2-3 引出列表'!$A$1:$CD$1,0)),""))</f>
        <v/>
      </c>
      <c r="D355" t="str">
        <f>IF(ISBLANK(IFERROR(INDEX('2-3 引出列表'!$A$2:$CE$8700,$A355,MATCH(D$1,'2-3 引出列表'!$A$1:$CD$1,0)),"")),"",IFERROR(INDEX('2-3 引出列表'!$A$2:$CE$8700,$A355,MATCH(D$1,'2-3 引出列表'!$A$1:$CD$1,0)),""))</f>
        <v/>
      </c>
      <c r="E355" t="str">
        <f>IF(ISBLANK(IFERROR(INDEX('2-3 引出列表'!$A$2:$CE$8700,$A355,MATCH(E$1,'2-3 引出列表'!$A$1:$CD$1,0)),"")),"",IFERROR(INDEX('2-3 引出列表'!$A$2:$CE$8700,$A355,MATCH(E$1,'2-3 引出列表'!$A$1:$CD$1,0)),""))</f>
        <v/>
      </c>
      <c r="F355" t="str">
        <f t="shared" si="5"/>
        <v/>
      </c>
      <c r="G355" t="str">
        <f>IF(ISBLANK(IFERROR(INDEX('2-3 引出列表'!$A$2:$CE$8700,$A355,MATCH(G$1,'2-3 引出列表'!$A$1:$CD$1,0)),"")),"",IFERROR(INDEX('2-3 引出列表'!$A$2:$CE$8700,$A355,MATCH(G$1,'2-3 引出列表'!$A$1:$CD$1,0)),""))</f>
        <v/>
      </c>
      <c r="H355" t="str">
        <f>IF(ISBLANK(IFERROR(INDEX('2-3 引出列表'!$A$2:$CE$8700,$A355,MATCH(H$1,'2-3 引出列表'!$A$1:$CD$1,0)),"")),"",IFERROR(INDEX('2-3 引出列表'!$A$2:$CE$8700,$A355,MATCH(H$1,'2-3 引出列表'!$A$1:$CD$1,0)),""))</f>
        <v/>
      </c>
      <c r="I355" t="str">
        <f>IF(ISBLANK(IFERROR(INDEX('2-3 引出列表'!$A$2:$CE$8700,$A355,MATCH(I$1,'2-3 引出列表'!$A$1:$CD$1,0)),"")),"",IFERROR(INDEX('2-3 引出列表'!$A$2:$CE$8700,$A355,MATCH(I$1,'2-3 引出列表'!$A$1:$CD$1,0)),""))</f>
        <v/>
      </c>
    </row>
    <row r="356" customFormat="1" spans="1:9">
      <c r="A356">
        <v>355</v>
      </c>
      <c r="B356" t="str">
        <f>IF(ISBLANK(IFERROR(INDEX('2-3 引出列表'!$A$2:$CE$8700,$A356,MATCH(B$1,'2-3 引出列表'!$A$1:$CD$1,0)),"")),"",IFERROR(INDEX('2-3 引出列表'!$A$2:$CE$8700,$A356,MATCH(B$1,'2-3 引出列表'!$A$1:$CD$1,0)),""))</f>
        <v/>
      </c>
      <c r="C356" t="str">
        <f>IF(ISBLANK(IFERROR(INDEX('2-3 引出列表'!$A$2:$CE$8700,$A356,MATCH(C$1,'2-3 引出列表'!$A$1:$CD$1,0)),"")),"",IFERROR(INDEX('2-3 引出列表'!$A$2:$CE$8700,$A356,MATCH(C$1,'2-3 引出列表'!$A$1:$CD$1,0)),""))</f>
        <v/>
      </c>
      <c r="D356" t="str">
        <f>IF(ISBLANK(IFERROR(INDEX('2-3 引出列表'!$A$2:$CE$8700,$A356,MATCH(D$1,'2-3 引出列表'!$A$1:$CD$1,0)),"")),"",IFERROR(INDEX('2-3 引出列表'!$A$2:$CE$8700,$A356,MATCH(D$1,'2-3 引出列表'!$A$1:$CD$1,0)),""))</f>
        <v/>
      </c>
      <c r="E356" t="str">
        <f>IF(ISBLANK(IFERROR(INDEX('2-3 引出列表'!$A$2:$CE$8700,$A356,MATCH(E$1,'2-3 引出列表'!$A$1:$CD$1,0)),"")),"",IFERROR(INDEX('2-3 引出列表'!$A$2:$CE$8700,$A356,MATCH(E$1,'2-3 引出列表'!$A$1:$CD$1,0)),""))</f>
        <v/>
      </c>
      <c r="F356" t="str">
        <f t="shared" si="5"/>
        <v/>
      </c>
      <c r="G356" t="str">
        <f>IF(ISBLANK(IFERROR(INDEX('2-3 引出列表'!$A$2:$CE$8700,$A356,MATCH(G$1,'2-3 引出列表'!$A$1:$CD$1,0)),"")),"",IFERROR(INDEX('2-3 引出列表'!$A$2:$CE$8700,$A356,MATCH(G$1,'2-3 引出列表'!$A$1:$CD$1,0)),""))</f>
        <v/>
      </c>
      <c r="H356" t="str">
        <f>IF(ISBLANK(IFERROR(INDEX('2-3 引出列表'!$A$2:$CE$8700,$A356,MATCH(H$1,'2-3 引出列表'!$A$1:$CD$1,0)),"")),"",IFERROR(INDEX('2-3 引出列表'!$A$2:$CE$8700,$A356,MATCH(H$1,'2-3 引出列表'!$A$1:$CD$1,0)),""))</f>
        <v/>
      </c>
      <c r="I356" t="str">
        <f>IF(ISBLANK(IFERROR(INDEX('2-3 引出列表'!$A$2:$CE$8700,$A356,MATCH(I$1,'2-3 引出列表'!$A$1:$CD$1,0)),"")),"",IFERROR(INDEX('2-3 引出列表'!$A$2:$CE$8700,$A356,MATCH(I$1,'2-3 引出列表'!$A$1:$CD$1,0)),""))</f>
        <v/>
      </c>
    </row>
    <row r="357" customFormat="1" spans="1:9">
      <c r="A357">
        <v>356</v>
      </c>
      <c r="B357" t="str">
        <f>IF(ISBLANK(IFERROR(INDEX('2-3 引出列表'!$A$2:$CE$8700,$A357,MATCH(B$1,'2-3 引出列表'!$A$1:$CD$1,0)),"")),"",IFERROR(INDEX('2-3 引出列表'!$A$2:$CE$8700,$A357,MATCH(B$1,'2-3 引出列表'!$A$1:$CD$1,0)),""))</f>
        <v/>
      </c>
      <c r="C357" t="str">
        <f>IF(ISBLANK(IFERROR(INDEX('2-3 引出列表'!$A$2:$CE$8700,$A357,MATCH(C$1,'2-3 引出列表'!$A$1:$CD$1,0)),"")),"",IFERROR(INDEX('2-3 引出列表'!$A$2:$CE$8700,$A357,MATCH(C$1,'2-3 引出列表'!$A$1:$CD$1,0)),""))</f>
        <v/>
      </c>
      <c r="D357" t="str">
        <f>IF(ISBLANK(IFERROR(INDEX('2-3 引出列表'!$A$2:$CE$8700,$A357,MATCH(D$1,'2-3 引出列表'!$A$1:$CD$1,0)),"")),"",IFERROR(INDEX('2-3 引出列表'!$A$2:$CE$8700,$A357,MATCH(D$1,'2-3 引出列表'!$A$1:$CD$1,0)),""))</f>
        <v/>
      </c>
      <c r="E357" t="str">
        <f>IF(ISBLANK(IFERROR(INDEX('2-3 引出列表'!$A$2:$CE$8700,$A357,MATCH(E$1,'2-3 引出列表'!$A$1:$CD$1,0)),"")),"",IFERROR(INDEX('2-3 引出列表'!$A$2:$CE$8700,$A357,MATCH(E$1,'2-3 引出列表'!$A$1:$CD$1,0)),""))</f>
        <v/>
      </c>
      <c r="F357" t="str">
        <f t="shared" si="5"/>
        <v/>
      </c>
      <c r="G357" t="str">
        <f>IF(ISBLANK(IFERROR(INDEX('2-3 引出列表'!$A$2:$CE$8700,$A357,MATCH(G$1,'2-3 引出列表'!$A$1:$CD$1,0)),"")),"",IFERROR(INDEX('2-3 引出列表'!$A$2:$CE$8700,$A357,MATCH(G$1,'2-3 引出列表'!$A$1:$CD$1,0)),""))</f>
        <v/>
      </c>
      <c r="H357" t="str">
        <f>IF(ISBLANK(IFERROR(INDEX('2-3 引出列表'!$A$2:$CE$8700,$A357,MATCH(H$1,'2-3 引出列表'!$A$1:$CD$1,0)),"")),"",IFERROR(INDEX('2-3 引出列表'!$A$2:$CE$8700,$A357,MATCH(H$1,'2-3 引出列表'!$A$1:$CD$1,0)),""))</f>
        <v/>
      </c>
      <c r="I357" t="str">
        <f>IF(ISBLANK(IFERROR(INDEX('2-3 引出列表'!$A$2:$CE$8700,$A357,MATCH(I$1,'2-3 引出列表'!$A$1:$CD$1,0)),"")),"",IFERROR(INDEX('2-3 引出列表'!$A$2:$CE$8700,$A357,MATCH(I$1,'2-3 引出列表'!$A$1:$CD$1,0)),""))</f>
        <v/>
      </c>
    </row>
    <row r="358" customFormat="1" spans="1:9">
      <c r="A358">
        <v>357</v>
      </c>
      <c r="B358" t="str">
        <f>IF(ISBLANK(IFERROR(INDEX('2-3 引出列表'!$A$2:$CE$8700,$A358,MATCH(B$1,'2-3 引出列表'!$A$1:$CD$1,0)),"")),"",IFERROR(INDEX('2-3 引出列表'!$A$2:$CE$8700,$A358,MATCH(B$1,'2-3 引出列表'!$A$1:$CD$1,0)),""))</f>
        <v/>
      </c>
      <c r="C358" t="str">
        <f>IF(ISBLANK(IFERROR(INDEX('2-3 引出列表'!$A$2:$CE$8700,$A358,MATCH(C$1,'2-3 引出列表'!$A$1:$CD$1,0)),"")),"",IFERROR(INDEX('2-3 引出列表'!$A$2:$CE$8700,$A358,MATCH(C$1,'2-3 引出列表'!$A$1:$CD$1,0)),""))</f>
        <v/>
      </c>
      <c r="D358" t="str">
        <f>IF(ISBLANK(IFERROR(INDEX('2-3 引出列表'!$A$2:$CE$8700,$A358,MATCH(D$1,'2-3 引出列表'!$A$1:$CD$1,0)),"")),"",IFERROR(INDEX('2-3 引出列表'!$A$2:$CE$8700,$A358,MATCH(D$1,'2-3 引出列表'!$A$1:$CD$1,0)),""))</f>
        <v/>
      </c>
      <c r="E358" t="str">
        <f>IF(ISBLANK(IFERROR(INDEX('2-3 引出列表'!$A$2:$CE$8700,$A358,MATCH(E$1,'2-3 引出列表'!$A$1:$CD$1,0)),"")),"",IFERROR(INDEX('2-3 引出列表'!$A$2:$CE$8700,$A358,MATCH(E$1,'2-3 引出列表'!$A$1:$CD$1,0)),""))</f>
        <v/>
      </c>
      <c r="F358" t="str">
        <f t="shared" si="5"/>
        <v/>
      </c>
      <c r="G358" t="str">
        <f>IF(ISBLANK(IFERROR(INDEX('2-3 引出列表'!$A$2:$CE$8700,$A358,MATCH(G$1,'2-3 引出列表'!$A$1:$CD$1,0)),"")),"",IFERROR(INDEX('2-3 引出列表'!$A$2:$CE$8700,$A358,MATCH(G$1,'2-3 引出列表'!$A$1:$CD$1,0)),""))</f>
        <v/>
      </c>
      <c r="H358" t="str">
        <f>IF(ISBLANK(IFERROR(INDEX('2-3 引出列表'!$A$2:$CE$8700,$A358,MATCH(H$1,'2-3 引出列表'!$A$1:$CD$1,0)),"")),"",IFERROR(INDEX('2-3 引出列表'!$A$2:$CE$8700,$A358,MATCH(H$1,'2-3 引出列表'!$A$1:$CD$1,0)),""))</f>
        <v/>
      </c>
      <c r="I358" t="str">
        <f>IF(ISBLANK(IFERROR(INDEX('2-3 引出列表'!$A$2:$CE$8700,$A358,MATCH(I$1,'2-3 引出列表'!$A$1:$CD$1,0)),"")),"",IFERROR(INDEX('2-3 引出列表'!$A$2:$CE$8700,$A358,MATCH(I$1,'2-3 引出列表'!$A$1:$CD$1,0)),""))</f>
        <v/>
      </c>
    </row>
    <row r="359" customFormat="1" spans="1:9">
      <c r="A359">
        <v>358</v>
      </c>
      <c r="B359" t="str">
        <f>IF(ISBLANK(IFERROR(INDEX('2-3 引出列表'!$A$2:$CE$8700,$A359,MATCH(B$1,'2-3 引出列表'!$A$1:$CD$1,0)),"")),"",IFERROR(INDEX('2-3 引出列表'!$A$2:$CE$8700,$A359,MATCH(B$1,'2-3 引出列表'!$A$1:$CD$1,0)),""))</f>
        <v/>
      </c>
      <c r="C359" t="str">
        <f>IF(ISBLANK(IFERROR(INDEX('2-3 引出列表'!$A$2:$CE$8700,$A359,MATCH(C$1,'2-3 引出列表'!$A$1:$CD$1,0)),"")),"",IFERROR(INDEX('2-3 引出列表'!$A$2:$CE$8700,$A359,MATCH(C$1,'2-3 引出列表'!$A$1:$CD$1,0)),""))</f>
        <v/>
      </c>
      <c r="D359" t="str">
        <f>IF(ISBLANK(IFERROR(INDEX('2-3 引出列表'!$A$2:$CE$8700,$A359,MATCH(D$1,'2-3 引出列表'!$A$1:$CD$1,0)),"")),"",IFERROR(INDEX('2-3 引出列表'!$A$2:$CE$8700,$A359,MATCH(D$1,'2-3 引出列表'!$A$1:$CD$1,0)),""))</f>
        <v/>
      </c>
      <c r="E359" t="str">
        <f>IF(ISBLANK(IFERROR(INDEX('2-3 引出列表'!$A$2:$CE$8700,$A359,MATCH(E$1,'2-3 引出列表'!$A$1:$CD$1,0)),"")),"",IFERROR(INDEX('2-3 引出列表'!$A$2:$CE$8700,$A359,MATCH(E$1,'2-3 引出列表'!$A$1:$CD$1,0)),""))</f>
        <v/>
      </c>
      <c r="F359" t="str">
        <f t="shared" si="5"/>
        <v/>
      </c>
      <c r="G359" t="str">
        <f>IF(ISBLANK(IFERROR(INDEX('2-3 引出列表'!$A$2:$CE$8700,$A359,MATCH(G$1,'2-3 引出列表'!$A$1:$CD$1,0)),"")),"",IFERROR(INDEX('2-3 引出列表'!$A$2:$CE$8700,$A359,MATCH(G$1,'2-3 引出列表'!$A$1:$CD$1,0)),""))</f>
        <v/>
      </c>
      <c r="H359" t="str">
        <f>IF(ISBLANK(IFERROR(INDEX('2-3 引出列表'!$A$2:$CE$8700,$A359,MATCH(H$1,'2-3 引出列表'!$A$1:$CD$1,0)),"")),"",IFERROR(INDEX('2-3 引出列表'!$A$2:$CE$8700,$A359,MATCH(H$1,'2-3 引出列表'!$A$1:$CD$1,0)),""))</f>
        <v/>
      </c>
      <c r="I359" t="str">
        <f>IF(ISBLANK(IFERROR(INDEX('2-3 引出列表'!$A$2:$CE$8700,$A359,MATCH(I$1,'2-3 引出列表'!$A$1:$CD$1,0)),"")),"",IFERROR(INDEX('2-3 引出列表'!$A$2:$CE$8700,$A359,MATCH(I$1,'2-3 引出列表'!$A$1:$CD$1,0)),""))</f>
        <v/>
      </c>
    </row>
    <row r="360" customFormat="1" spans="1:9">
      <c r="A360">
        <v>359</v>
      </c>
      <c r="B360" t="str">
        <f>IF(ISBLANK(IFERROR(INDEX('2-3 引出列表'!$A$2:$CE$8700,$A360,MATCH(B$1,'2-3 引出列表'!$A$1:$CD$1,0)),"")),"",IFERROR(INDEX('2-3 引出列表'!$A$2:$CE$8700,$A360,MATCH(B$1,'2-3 引出列表'!$A$1:$CD$1,0)),""))</f>
        <v/>
      </c>
      <c r="C360" t="str">
        <f>IF(ISBLANK(IFERROR(INDEX('2-3 引出列表'!$A$2:$CE$8700,$A360,MATCH(C$1,'2-3 引出列表'!$A$1:$CD$1,0)),"")),"",IFERROR(INDEX('2-3 引出列表'!$A$2:$CE$8700,$A360,MATCH(C$1,'2-3 引出列表'!$A$1:$CD$1,0)),""))</f>
        <v/>
      </c>
      <c r="D360" t="str">
        <f>IF(ISBLANK(IFERROR(INDEX('2-3 引出列表'!$A$2:$CE$8700,$A360,MATCH(D$1,'2-3 引出列表'!$A$1:$CD$1,0)),"")),"",IFERROR(INDEX('2-3 引出列表'!$A$2:$CE$8700,$A360,MATCH(D$1,'2-3 引出列表'!$A$1:$CD$1,0)),""))</f>
        <v/>
      </c>
      <c r="E360" t="str">
        <f>IF(ISBLANK(IFERROR(INDEX('2-3 引出列表'!$A$2:$CE$8700,$A360,MATCH(E$1,'2-3 引出列表'!$A$1:$CD$1,0)),"")),"",IFERROR(INDEX('2-3 引出列表'!$A$2:$CE$8700,$A360,MATCH(E$1,'2-3 引出列表'!$A$1:$CD$1,0)),""))</f>
        <v/>
      </c>
      <c r="F360" t="str">
        <f t="shared" si="5"/>
        <v/>
      </c>
      <c r="G360" t="str">
        <f>IF(ISBLANK(IFERROR(INDEX('2-3 引出列表'!$A$2:$CE$8700,$A360,MATCH(G$1,'2-3 引出列表'!$A$1:$CD$1,0)),"")),"",IFERROR(INDEX('2-3 引出列表'!$A$2:$CE$8700,$A360,MATCH(G$1,'2-3 引出列表'!$A$1:$CD$1,0)),""))</f>
        <v/>
      </c>
      <c r="H360" t="str">
        <f>IF(ISBLANK(IFERROR(INDEX('2-3 引出列表'!$A$2:$CE$8700,$A360,MATCH(H$1,'2-3 引出列表'!$A$1:$CD$1,0)),"")),"",IFERROR(INDEX('2-3 引出列表'!$A$2:$CE$8700,$A360,MATCH(H$1,'2-3 引出列表'!$A$1:$CD$1,0)),""))</f>
        <v/>
      </c>
      <c r="I360" t="str">
        <f>IF(ISBLANK(IFERROR(INDEX('2-3 引出列表'!$A$2:$CE$8700,$A360,MATCH(I$1,'2-3 引出列表'!$A$1:$CD$1,0)),"")),"",IFERROR(INDEX('2-3 引出列表'!$A$2:$CE$8700,$A360,MATCH(I$1,'2-3 引出列表'!$A$1:$CD$1,0)),""))</f>
        <v/>
      </c>
    </row>
    <row r="361" customFormat="1" spans="1:9">
      <c r="A361">
        <v>360</v>
      </c>
      <c r="B361" t="str">
        <f>IF(ISBLANK(IFERROR(INDEX('2-3 引出列表'!$A$2:$CE$8700,$A361,MATCH(B$1,'2-3 引出列表'!$A$1:$CD$1,0)),"")),"",IFERROR(INDEX('2-3 引出列表'!$A$2:$CE$8700,$A361,MATCH(B$1,'2-3 引出列表'!$A$1:$CD$1,0)),""))</f>
        <v/>
      </c>
      <c r="C361" t="str">
        <f>IF(ISBLANK(IFERROR(INDEX('2-3 引出列表'!$A$2:$CE$8700,$A361,MATCH(C$1,'2-3 引出列表'!$A$1:$CD$1,0)),"")),"",IFERROR(INDEX('2-3 引出列表'!$A$2:$CE$8700,$A361,MATCH(C$1,'2-3 引出列表'!$A$1:$CD$1,0)),""))</f>
        <v/>
      </c>
      <c r="D361" t="str">
        <f>IF(ISBLANK(IFERROR(INDEX('2-3 引出列表'!$A$2:$CE$8700,$A361,MATCH(D$1,'2-3 引出列表'!$A$1:$CD$1,0)),"")),"",IFERROR(INDEX('2-3 引出列表'!$A$2:$CE$8700,$A361,MATCH(D$1,'2-3 引出列表'!$A$1:$CD$1,0)),""))</f>
        <v/>
      </c>
      <c r="E361" t="str">
        <f>IF(ISBLANK(IFERROR(INDEX('2-3 引出列表'!$A$2:$CE$8700,$A361,MATCH(E$1,'2-3 引出列表'!$A$1:$CD$1,0)),"")),"",IFERROR(INDEX('2-3 引出列表'!$A$2:$CE$8700,$A361,MATCH(E$1,'2-3 引出列表'!$A$1:$CD$1,0)),""))</f>
        <v/>
      </c>
      <c r="F361" t="str">
        <f t="shared" si="5"/>
        <v/>
      </c>
      <c r="G361" t="str">
        <f>IF(ISBLANK(IFERROR(INDEX('2-3 引出列表'!$A$2:$CE$8700,$A361,MATCH(G$1,'2-3 引出列表'!$A$1:$CD$1,0)),"")),"",IFERROR(INDEX('2-3 引出列表'!$A$2:$CE$8700,$A361,MATCH(G$1,'2-3 引出列表'!$A$1:$CD$1,0)),""))</f>
        <v/>
      </c>
      <c r="H361" t="str">
        <f>IF(ISBLANK(IFERROR(INDEX('2-3 引出列表'!$A$2:$CE$8700,$A361,MATCH(H$1,'2-3 引出列表'!$A$1:$CD$1,0)),"")),"",IFERROR(INDEX('2-3 引出列表'!$A$2:$CE$8700,$A361,MATCH(H$1,'2-3 引出列表'!$A$1:$CD$1,0)),""))</f>
        <v/>
      </c>
      <c r="I361" t="str">
        <f>IF(ISBLANK(IFERROR(INDEX('2-3 引出列表'!$A$2:$CE$8700,$A361,MATCH(I$1,'2-3 引出列表'!$A$1:$CD$1,0)),"")),"",IFERROR(INDEX('2-3 引出列表'!$A$2:$CE$8700,$A361,MATCH(I$1,'2-3 引出列表'!$A$1:$CD$1,0)),""))</f>
        <v/>
      </c>
    </row>
    <row r="362" customFormat="1" spans="1:9">
      <c r="A362">
        <v>361</v>
      </c>
      <c r="B362" t="str">
        <f>IF(ISBLANK(IFERROR(INDEX('2-3 引出列表'!$A$2:$CE$8700,$A362,MATCH(B$1,'2-3 引出列表'!$A$1:$CD$1,0)),"")),"",IFERROR(INDEX('2-3 引出列表'!$A$2:$CE$8700,$A362,MATCH(B$1,'2-3 引出列表'!$A$1:$CD$1,0)),""))</f>
        <v/>
      </c>
      <c r="C362" t="str">
        <f>IF(ISBLANK(IFERROR(INDEX('2-3 引出列表'!$A$2:$CE$8700,$A362,MATCH(C$1,'2-3 引出列表'!$A$1:$CD$1,0)),"")),"",IFERROR(INDEX('2-3 引出列表'!$A$2:$CE$8700,$A362,MATCH(C$1,'2-3 引出列表'!$A$1:$CD$1,0)),""))</f>
        <v/>
      </c>
      <c r="D362" t="str">
        <f>IF(ISBLANK(IFERROR(INDEX('2-3 引出列表'!$A$2:$CE$8700,$A362,MATCH(D$1,'2-3 引出列表'!$A$1:$CD$1,0)),"")),"",IFERROR(INDEX('2-3 引出列表'!$A$2:$CE$8700,$A362,MATCH(D$1,'2-3 引出列表'!$A$1:$CD$1,0)),""))</f>
        <v/>
      </c>
      <c r="E362" t="str">
        <f>IF(ISBLANK(IFERROR(INDEX('2-3 引出列表'!$A$2:$CE$8700,$A362,MATCH(E$1,'2-3 引出列表'!$A$1:$CD$1,0)),"")),"",IFERROR(INDEX('2-3 引出列表'!$A$2:$CE$8700,$A362,MATCH(E$1,'2-3 引出列表'!$A$1:$CD$1,0)),""))</f>
        <v/>
      </c>
      <c r="F362" t="str">
        <f t="shared" si="5"/>
        <v/>
      </c>
      <c r="G362" t="str">
        <f>IF(ISBLANK(IFERROR(INDEX('2-3 引出列表'!$A$2:$CE$8700,$A362,MATCH(G$1,'2-3 引出列表'!$A$1:$CD$1,0)),"")),"",IFERROR(INDEX('2-3 引出列表'!$A$2:$CE$8700,$A362,MATCH(G$1,'2-3 引出列表'!$A$1:$CD$1,0)),""))</f>
        <v/>
      </c>
      <c r="H362" t="str">
        <f>IF(ISBLANK(IFERROR(INDEX('2-3 引出列表'!$A$2:$CE$8700,$A362,MATCH(H$1,'2-3 引出列表'!$A$1:$CD$1,0)),"")),"",IFERROR(INDEX('2-3 引出列表'!$A$2:$CE$8700,$A362,MATCH(H$1,'2-3 引出列表'!$A$1:$CD$1,0)),""))</f>
        <v/>
      </c>
      <c r="I362" t="str">
        <f>IF(ISBLANK(IFERROR(INDEX('2-3 引出列表'!$A$2:$CE$8700,$A362,MATCH(I$1,'2-3 引出列表'!$A$1:$CD$1,0)),"")),"",IFERROR(INDEX('2-3 引出列表'!$A$2:$CE$8700,$A362,MATCH(I$1,'2-3 引出列表'!$A$1:$CD$1,0)),""))</f>
        <v/>
      </c>
    </row>
    <row r="363" customFormat="1" spans="1:9">
      <c r="A363">
        <v>362</v>
      </c>
      <c r="B363" t="str">
        <f>IF(ISBLANK(IFERROR(INDEX('2-3 引出列表'!$A$2:$CE$8700,$A363,MATCH(B$1,'2-3 引出列表'!$A$1:$CD$1,0)),"")),"",IFERROR(INDEX('2-3 引出列表'!$A$2:$CE$8700,$A363,MATCH(B$1,'2-3 引出列表'!$A$1:$CD$1,0)),""))</f>
        <v/>
      </c>
      <c r="C363" t="str">
        <f>IF(ISBLANK(IFERROR(INDEX('2-3 引出列表'!$A$2:$CE$8700,$A363,MATCH(C$1,'2-3 引出列表'!$A$1:$CD$1,0)),"")),"",IFERROR(INDEX('2-3 引出列表'!$A$2:$CE$8700,$A363,MATCH(C$1,'2-3 引出列表'!$A$1:$CD$1,0)),""))</f>
        <v/>
      </c>
      <c r="D363" t="str">
        <f>IF(ISBLANK(IFERROR(INDEX('2-3 引出列表'!$A$2:$CE$8700,$A363,MATCH(D$1,'2-3 引出列表'!$A$1:$CD$1,0)),"")),"",IFERROR(INDEX('2-3 引出列表'!$A$2:$CE$8700,$A363,MATCH(D$1,'2-3 引出列表'!$A$1:$CD$1,0)),""))</f>
        <v/>
      </c>
      <c r="E363" t="str">
        <f>IF(ISBLANK(IFERROR(INDEX('2-3 引出列表'!$A$2:$CE$8700,$A363,MATCH(E$1,'2-3 引出列表'!$A$1:$CD$1,0)),"")),"",IFERROR(INDEX('2-3 引出列表'!$A$2:$CE$8700,$A363,MATCH(E$1,'2-3 引出列表'!$A$1:$CD$1,0)),""))</f>
        <v/>
      </c>
      <c r="F363" t="str">
        <f t="shared" si="5"/>
        <v/>
      </c>
      <c r="G363" t="str">
        <f>IF(ISBLANK(IFERROR(INDEX('2-3 引出列表'!$A$2:$CE$8700,$A363,MATCH(G$1,'2-3 引出列表'!$A$1:$CD$1,0)),"")),"",IFERROR(INDEX('2-3 引出列表'!$A$2:$CE$8700,$A363,MATCH(G$1,'2-3 引出列表'!$A$1:$CD$1,0)),""))</f>
        <v/>
      </c>
      <c r="H363" t="str">
        <f>IF(ISBLANK(IFERROR(INDEX('2-3 引出列表'!$A$2:$CE$8700,$A363,MATCH(H$1,'2-3 引出列表'!$A$1:$CD$1,0)),"")),"",IFERROR(INDEX('2-3 引出列表'!$A$2:$CE$8700,$A363,MATCH(H$1,'2-3 引出列表'!$A$1:$CD$1,0)),""))</f>
        <v/>
      </c>
      <c r="I363" t="str">
        <f>IF(ISBLANK(IFERROR(INDEX('2-3 引出列表'!$A$2:$CE$8700,$A363,MATCH(I$1,'2-3 引出列表'!$A$1:$CD$1,0)),"")),"",IFERROR(INDEX('2-3 引出列表'!$A$2:$CE$8700,$A363,MATCH(I$1,'2-3 引出列表'!$A$1:$CD$1,0)),""))</f>
        <v/>
      </c>
    </row>
    <row r="364" customFormat="1" spans="1:9">
      <c r="A364">
        <v>363</v>
      </c>
      <c r="B364" t="str">
        <f>IF(ISBLANK(IFERROR(INDEX('2-3 引出列表'!$A$2:$CE$8700,$A364,MATCH(B$1,'2-3 引出列表'!$A$1:$CD$1,0)),"")),"",IFERROR(INDEX('2-3 引出列表'!$A$2:$CE$8700,$A364,MATCH(B$1,'2-3 引出列表'!$A$1:$CD$1,0)),""))</f>
        <v/>
      </c>
      <c r="C364" t="str">
        <f>IF(ISBLANK(IFERROR(INDEX('2-3 引出列表'!$A$2:$CE$8700,$A364,MATCH(C$1,'2-3 引出列表'!$A$1:$CD$1,0)),"")),"",IFERROR(INDEX('2-3 引出列表'!$A$2:$CE$8700,$A364,MATCH(C$1,'2-3 引出列表'!$A$1:$CD$1,0)),""))</f>
        <v/>
      </c>
      <c r="D364" t="str">
        <f>IF(ISBLANK(IFERROR(INDEX('2-3 引出列表'!$A$2:$CE$8700,$A364,MATCH(D$1,'2-3 引出列表'!$A$1:$CD$1,0)),"")),"",IFERROR(INDEX('2-3 引出列表'!$A$2:$CE$8700,$A364,MATCH(D$1,'2-3 引出列表'!$A$1:$CD$1,0)),""))</f>
        <v/>
      </c>
      <c r="E364" t="str">
        <f>IF(ISBLANK(IFERROR(INDEX('2-3 引出列表'!$A$2:$CE$8700,$A364,MATCH(E$1,'2-3 引出列表'!$A$1:$CD$1,0)),"")),"",IFERROR(INDEX('2-3 引出列表'!$A$2:$CE$8700,$A364,MATCH(E$1,'2-3 引出列表'!$A$1:$CD$1,0)),""))</f>
        <v/>
      </c>
      <c r="F364" t="str">
        <f t="shared" si="5"/>
        <v/>
      </c>
      <c r="G364" t="str">
        <f>IF(ISBLANK(IFERROR(INDEX('2-3 引出列表'!$A$2:$CE$8700,$A364,MATCH(G$1,'2-3 引出列表'!$A$1:$CD$1,0)),"")),"",IFERROR(INDEX('2-3 引出列表'!$A$2:$CE$8700,$A364,MATCH(G$1,'2-3 引出列表'!$A$1:$CD$1,0)),""))</f>
        <v/>
      </c>
      <c r="H364" t="str">
        <f>IF(ISBLANK(IFERROR(INDEX('2-3 引出列表'!$A$2:$CE$8700,$A364,MATCH(H$1,'2-3 引出列表'!$A$1:$CD$1,0)),"")),"",IFERROR(INDEX('2-3 引出列表'!$A$2:$CE$8700,$A364,MATCH(H$1,'2-3 引出列表'!$A$1:$CD$1,0)),""))</f>
        <v/>
      </c>
      <c r="I364" t="str">
        <f>IF(ISBLANK(IFERROR(INDEX('2-3 引出列表'!$A$2:$CE$8700,$A364,MATCH(I$1,'2-3 引出列表'!$A$1:$CD$1,0)),"")),"",IFERROR(INDEX('2-3 引出列表'!$A$2:$CE$8700,$A364,MATCH(I$1,'2-3 引出列表'!$A$1:$CD$1,0)),""))</f>
        <v/>
      </c>
    </row>
    <row r="365" customFormat="1" spans="1:9">
      <c r="A365">
        <v>364</v>
      </c>
      <c r="B365" t="str">
        <f>IF(ISBLANK(IFERROR(INDEX('2-3 引出列表'!$A$2:$CE$8700,$A365,MATCH(B$1,'2-3 引出列表'!$A$1:$CD$1,0)),"")),"",IFERROR(INDEX('2-3 引出列表'!$A$2:$CE$8700,$A365,MATCH(B$1,'2-3 引出列表'!$A$1:$CD$1,0)),""))</f>
        <v/>
      </c>
      <c r="C365" t="str">
        <f>IF(ISBLANK(IFERROR(INDEX('2-3 引出列表'!$A$2:$CE$8700,$A365,MATCH(C$1,'2-3 引出列表'!$A$1:$CD$1,0)),"")),"",IFERROR(INDEX('2-3 引出列表'!$A$2:$CE$8700,$A365,MATCH(C$1,'2-3 引出列表'!$A$1:$CD$1,0)),""))</f>
        <v/>
      </c>
      <c r="D365" t="str">
        <f>IF(ISBLANK(IFERROR(INDEX('2-3 引出列表'!$A$2:$CE$8700,$A365,MATCH(D$1,'2-3 引出列表'!$A$1:$CD$1,0)),"")),"",IFERROR(INDEX('2-3 引出列表'!$A$2:$CE$8700,$A365,MATCH(D$1,'2-3 引出列表'!$A$1:$CD$1,0)),""))</f>
        <v/>
      </c>
      <c r="E365" t="str">
        <f>IF(ISBLANK(IFERROR(INDEX('2-3 引出列表'!$A$2:$CE$8700,$A365,MATCH(E$1,'2-3 引出列表'!$A$1:$CD$1,0)),"")),"",IFERROR(INDEX('2-3 引出列表'!$A$2:$CE$8700,$A365,MATCH(E$1,'2-3 引出列表'!$A$1:$CD$1,0)),""))</f>
        <v/>
      </c>
      <c r="F365" t="str">
        <f t="shared" si="5"/>
        <v/>
      </c>
      <c r="G365" t="str">
        <f>IF(ISBLANK(IFERROR(INDEX('2-3 引出列表'!$A$2:$CE$8700,$A365,MATCH(G$1,'2-3 引出列表'!$A$1:$CD$1,0)),"")),"",IFERROR(INDEX('2-3 引出列表'!$A$2:$CE$8700,$A365,MATCH(G$1,'2-3 引出列表'!$A$1:$CD$1,0)),""))</f>
        <v/>
      </c>
      <c r="H365" t="str">
        <f>IF(ISBLANK(IFERROR(INDEX('2-3 引出列表'!$A$2:$CE$8700,$A365,MATCH(H$1,'2-3 引出列表'!$A$1:$CD$1,0)),"")),"",IFERROR(INDEX('2-3 引出列表'!$A$2:$CE$8700,$A365,MATCH(H$1,'2-3 引出列表'!$A$1:$CD$1,0)),""))</f>
        <v/>
      </c>
      <c r="I365" t="str">
        <f>IF(ISBLANK(IFERROR(INDEX('2-3 引出列表'!$A$2:$CE$8700,$A365,MATCH(I$1,'2-3 引出列表'!$A$1:$CD$1,0)),"")),"",IFERROR(INDEX('2-3 引出列表'!$A$2:$CE$8700,$A365,MATCH(I$1,'2-3 引出列表'!$A$1:$CD$1,0)),""))</f>
        <v/>
      </c>
    </row>
    <row r="366" customFormat="1" spans="1:9">
      <c r="A366">
        <v>365</v>
      </c>
      <c r="B366" t="str">
        <f>IF(ISBLANK(IFERROR(INDEX('2-3 引出列表'!$A$2:$CE$8700,$A366,MATCH(B$1,'2-3 引出列表'!$A$1:$CD$1,0)),"")),"",IFERROR(INDEX('2-3 引出列表'!$A$2:$CE$8700,$A366,MATCH(B$1,'2-3 引出列表'!$A$1:$CD$1,0)),""))</f>
        <v/>
      </c>
      <c r="C366" t="str">
        <f>IF(ISBLANK(IFERROR(INDEX('2-3 引出列表'!$A$2:$CE$8700,$A366,MATCH(C$1,'2-3 引出列表'!$A$1:$CD$1,0)),"")),"",IFERROR(INDEX('2-3 引出列表'!$A$2:$CE$8700,$A366,MATCH(C$1,'2-3 引出列表'!$A$1:$CD$1,0)),""))</f>
        <v/>
      </c>
      <c r="D366" t="str">
        <f>IF(ISBLANK(IFERROR(INDEX('2-3 引出列表'!$A$2:$CE$8700,$A366,MATCH(D$1,'2-3 引出列表'!$A$1:$CD$1,0)),"")),"",IFERROR(INDEX('2-3 引出列表'!$A$2:$CE$8700,$A366,MATCH(D$1,'2-3 引出列表'!$A$1:$CD$1,0)),""))</f>
        <v/>
      </c>
      <c r="E366" t="str">
        <f>IF(ISBLANK(IFERROR(INDEX('2-3 引出列表'!$A$2:$CE$8700,$A366,MATCH(E$1,'2-3 引出列表'!$A$1:$CD$1,0)),"")),"",IFERROR(INDEX('2-3 引出列表'!$A$2:$CE$8700,$A366,MATCH(E$1,'2-3 引出列表'!$A$1:$CD$1,0)),""))</f>
        <v/>
      </c>
      <c r="F366" t="str">
        <f t="shared" si="5"/>
        <v/>
      </c>
      <c r="G366" t="str">
        <f>IF(ISBLANK(IFERROR(INDEX('2-3 引出列表'!$A$2:$CE$8700,$A366,MATCH(G$1,'2-3 引出列表'!$A$1:$CD$1,0)),"")),"",IFERROR(INDEX('2-3 引出列表'!$A$2:$CE$8700,$A366,MATCH(G$1,'2-3 引出列表'!$A$1:$CD$1,0)),""))</f>
        <v/>
      </c>
      <c r="H366" t="str">
        <f>IF(ISBLANK(IFERROR(INDEX('2-3 引出列表'!$A$2:$CE$8700,$A366,MATCH(H$1,'2-3 引出列表'!$A$1:$CD$1,0)),"")),"",IFERROR(INDEX('2-3 引出列表'!$A$2:$CE$8700,$A366,MATCH(H$1,'2-3 引出列表'!$A$1:$CD$1,0)),""))</f>
        <v/>
      </c>
      <c r="I366" t="str">
        <f>IF(ISBLANK(IFERROR(INDEX('2-3 引出列表'!$A$2:$CE$8700,$A366,MATCH(I$1,'2-3 引出列表'!$A$1:$CD$1,0)),"")),"",IFERROR(INDEX('2-3 引出列表'!$A$2:$CE$8700,$A366,MATCH(I$1,'2-3 引出列表'!$A$1:$CD$1,0)),""))</f>
        <v/>
      </c>
    </row>
    <row r="367" customFormat="1" spans="1:9">
      <c r="A367">
        <v>366</v>
      </c>
      <c r="B367" t="str">
        <f>IF(ISBLANK(IFERROR(INDEX('2-3 引出列表'!$A$2:$CE$8700,$A367,MATCH(B$1,'2-3 引出列表'!$A$1:$CD$1,0)),"")),"",IFERROR(INDEX('2-3 引出列表'!$A$2:$CE$8700,$A367,MATCH(B$1,'2-3 引出列表'!$A$1:$CD$1,0)),""))</f>
        <v/>
      </c>
      <c r="C367" t="str">
        <f>IF(ISBLANK(IFERROR(INDEX('2-3 引出列表'!$A$2:$CE$8700,$A367,MATCH(C$1,'2-3 引出列表'!$A$1:$CD$1,0)),"")),"",IFERROR(INDEX('2-3 引出列表'!$A$2:$CE$8700,$A367,MATCH(C$1,'2-3 引出列表'!$A$1:$CD$1,0)),""))</f>
        <v/>
      </c>
      <c r="D367" t="str">
        <f>IF(ISBLANK(IFERROR(INDEX('2-3 引出列表'!$A$2:$CE$8700,$A367,MATCH(D$1,'2-3 引出列表'!$A$1:$CD$1,0)),"")),"",IFERROR(INDEX('2-3 引出列表'!$A$2:$CE$8700,$A367,MATCH(D$1,'2-3 引出列表'!$A$1:$CD$1,0)),""))</f>
        <v/>
      </c>
      <c r="E367" t="str">
        <f>IF(ISBLANK(IFERROR(INDEX('2-3 引出列表'!$A$2:$CE$8700,$A367,MATCH(E$1,'2-3 引出列表'!$A$1:$CD$1,0)),"")),"",IFERROR(INDEX('2-3 引出列表'!$A$2:$CE$8700,$A367,MATCH(E$1,'2-3 引出列表'!$A$1:$CD$1,0)),""))</f>
        <v/>
      </c>
      <c r="F367" t="str">
        <f t="shared" si="5"/>
        <v/>
      </c>
      <c r="G367" t="str">
        <f>IF(ISBLANK(IFERROR(INDEX('2-3 引出列表'!$A$2:$CE$8700,$A367,MATCH(G$1,'2-3 引出列表'!$A$1:$CD$1,0)),"")),"",IFERROR(INDEX('2-3 引出列表'!$A$2:$CE$8700,$A367,MATCH(G$1,'2-3 引出列表'!$A$1:$CD$1,0)),""))</f>
        <v/>
      </c>
      <c r="H367" t="str">
        <f>IF(ISBLANK(IFERROR(INDEX('2-3 引出列表'!$A$2:$CE$8700,$A367,MATCH(H$1,'2-3 引出列表'!$A$1:$CD$1,0)),"")),"",IFERROR(INDEX('2-3 引出列表'!$A$2:$CE$8700,$A367,MATCH(H$1,'2-3 引出列表'!$A$1:$CD$1,0)),""))</f>
        <v/>
      </c>
      <c r="I367" t="str">
        <f>IF(ISBLANK(IFERROR(INDEX('2-3 引出列表'!$A$2:$CE$8700,$A367,MATCH(I$1,'2-3 引出列表'!$A$1:$CD$1,0)),"")),"",IFERROR(INDEX('2-3 引出列表'!$A$2:$CE$8700,$A367,MATCH(I$1,'2-3 引出列表'!$A$1:$CD$1,0)),""))</f>
        <v/>
      </c>
    </row>
    <row r="368" customFormat="1" spans="1:9">
      <c r="A368">
        <v>367</v>
      </c>
      <c r="B368" t="str">
        <f>IF(ISBLANK(IFERROR(INDEX('2-3 引出列表'!$A$2:$CE$8700,$A368,MATCH(B$1,'2-3 引出列表'!$A$1:$CD$1,0)),"")),"",IFERROR(INDEX('2-3 引出列表'!$A$2:$CE$8700,$A368,MATCH(B$1,'2-3 引出列表'!$A$1:$CD$1,0)),""))</f>
        <v/>
      </c>
      <c r="C368" t="str">
        <f>IF(ISBLANK(IFERROR(INDEX('2-3 引出列表'!$A$2:$CE$8700,$A368,MATCH(C$1,'2-3 引出列表'!$A$1:$CD$1,0)),"")),"",IFERROR(INDEX('2-3 引出列表'!$A$2:$CE$8700,$A368,MATCH(C$1,'2-3 引出列表'!$A$1:$CD$1,0)),""))</f>
        <v/>
      </c>
      <c r="D368" t="str">
        <f>IF(ISBLANK(IFERROR(INDEX('2-3 引出列表'!$A$2:$CE$8700,$A368,MATCH(D$1,'2-3 引出列表'!$A$1:$CD$1,0)),"")),"",IFERROR(INDEX('2-3 引出列表'!$A$2:$CE$8700,$A368,MATCH(D$1,'2-3 引出列表'!$A$1:$CD$1,0)),""))</f>
        <v/>
      </c>
      <c r="E368" t="str">
        <f>IF(ISBLANK(IFERROR(INDEX('2-3 引出列表'!$A$2:$CE$8700,$A368,MATCH(E$1,'2-3 引出列表'!$A$1:$CD$1,0)),"")),"",IFERROR(INDEX('2-3 引出列表'!$A$2:$CE$8700,$A368,MATCH(E$1,'2-3 引出列表'!$A$1:$CD$1,0)),""))</f>
        <v/>
      </c>
      <c r="F368" t="str">
        <f t="shared" si="5"/>
        <v/>
      </c>
      <c r="G368" t="str">
        <f>IF(ISBLANK(IFERROR(INDEX('2-3 引出列表'!$A$2:$CE$8700,$A368,MATCH(G$1,'2-3 引出列表'!$A$1:$CD$1,0)),"")),"",IFERROR(INDEX('2-3 引出列表'!$A$2:$CE$8700,$A368,MATCH(G$1,'2-3 引出列表'!$A$1:$CD$1,0)),""))</f>
        <v/>
      </c>
      <c r="H368" t="str">
        <f>IF(ISBLANK(IFERROR(INDEX('2-3 引出列表'!$A$2:$CE$8700,$A368,MATCH(H$1,'2-3 引出列表'!$A$1:$CD$1,0)),"")),"",IFERROR(INDEX('2-3 引出列表'!$A$2:$CE$8700,$A368,MATCH(H$1,'2-3 引出列表'!$A$1:$CD$1,0)),""))</f>
        <v/>
      </c>
      <c r="I368" t="str">
        <f>IF(ISBLANK(IFERROR(INDEX('2-3 引出列表'!$A$2:$CE$8700,$A368,MATCH(I$1,'2-3 引出列表'!$A$1:$CD$1,0)),"")),"",IFERROR(INDEX('2-3 引出列表'!$A$2:$CE$8700,$A368,MATCH(I$1,'2-3 引出列表'!$A$1:$CD$1,0)),""))</f>
        <v/>
      </c>
    </row>
    <row r="369" customFormat="1" spans="1:9">
      <c r="A369">
        <v>368</v>
      </c>
      <c r="B369" t="str">
        <f>IF(ISBLANK(IFERROR(INDEX('2-3 引出列表'!$A$2:$CE$8700,$A369,MATCH(B$1,'2-3 引出列表'!$A$1:$CD$1,0)),"")),"",IFERROR(INDEX('2-3 引出列表'!$A$2:$CE$8700,$A369,MATCH(B$1,'2-3 引出列表'!$A$1:$CD$1,0)),""))</f>
        <v/>
      </c>
      <c r="C369" t="str">
        <f>IF(ISBLANK(IFERROR(INDEX('2-3 引出列表'!$A$2:$CE$8700,$A369,MATCH(C$1,'2-3 引出列表'!$A$1:$CD$1,0)),"")),"",IFERROR(INDEX('2-3 引出列表'!$A$2:$CE$8700,$A369,MATCH(C$1,'2-3 引出列表'!$A$1:$CD$1,0)),""))</f>
        <v/>
      </c>
      <c r="D369" t="str">
        <f>IF(ISBLANK(IFERROR(INDEX('2-3 引出列表'!$A$2:$CE$8700,$A369,MATCH(D$1,'2-3 引出列表'!$A$1:$CD$1,0)),"")),"",IFERROR(INDEX('2-3 引出列表'!$A$2:$CE$8700,$A369,MATCH(D$1,'2-3 引出列表'!$A$1:$CD$1,0)),""))</f>
        <v/>
      </c>
      <c r="E369" t="str">
        <f>IF(ISBLANK(IFERROR(INDEX('2-3 引出列表'!$A$2:$CE$8700,$A369,MATCH(E$1,'2-3 引出列表'!$A$1:$CD$1,0)),"")),"",IFERROR(INDEX('2-3 引出列表'!$A$2:$CE$8700,$A369,MATCH(E$1,'2-3 引出列表'!$A$1:$CD$1,0)),""))</f>
        <v/>
      </c>
      <c r="F369" t="str">
        <f t="shared" si="5"/>
        <v/>
      </c>
      <c r="G369" t="str">
        <f>IF(ISBLANK(IFERROR(INDEX('2-3 引出列表'!$A$2:$CE$8700,$A369,MATCH(G$1,'2-3 引出列表'!$A$1:$CD$1,0)),"")),"",IFERROR(INDEX('2-3 引出列表'!$A$2:$CE$8700,$A369,MATCH(G$1,'2-3 引出列表'!$A$1:$CD$1,0)),""))</f>
        <v/>
      </c>
      <c r="H369" t="str">
        <f>IF(ISBLANK(IFERROR(INDEX('2-3 引出列表'!$A$2:$CE$8700,$A369,MATCH(H$1,'2-3 引出列表'!$A$1:$CD$1,0)),"")),"",IFERROR(INDEX('2-3 引出列表'!$A$2:$CE$8700,$A369,MATCH(H$1,'2-3 引出列表'!$A$1:$CD$1,0)),""))</f>
        <v/>
      </c>
      <c r="I369" t="str">
        <f>IF(ISBLANK(IFERROR(INDEX('2-3 引出列表'!$A$2:$CE$8700,$A369,MATCH(I$1,'2-3 引出列表'!$A$1:$CD$1,0)),"")),"",IFERROR(INDEX('2-3 引出列表'!$A$2:$CE$8700,$A369,MATCH(I$1,'2-3 引出列表'!$A$1:$CD$1,0)),""))</f>
        <v/>
      </c>
    </row>
    <row r="370" customFormat="1" spans="1:9">
      <c r="A370">
        <v>369</v>
      </c>
      <c r="B370" t="str">
        <f>IF(ISBLANK(IFERROR(INDEX('2-3 引出列表'!$A$2:$CE$8700,$A370,MATCH(B$1,'2-3 引出列表'!$A$1:$CD$1,0)),"")),"",IFERROR(INDEX('2-3 引出列表'!$A$2:$CE$8700,$A370,MATCH(B$1,'2-3 引出列表'!$A$1:$CD$1,0)),""))</f>
        <v/>
      </c>
      <c r="C370" t="str">
        <f>IF(ISBLANK(IFERROR(INDEX('2-3 引出列表'!$A$2:$CE$8700,$A370,MATCH(C$1,'2-3 引出列表'!$A$1:$CD$1,0)),"")),"",IFERROR(INDEX('2-3 引出列表'!$A$2:$CE$8700,$A370,MATCH(C$1,'2-3 引出列表'!$A$1:$CD$1,0)),""))</f>
        <v/>
      </c>
      <c r="D370" t="str">
        <f>IF(ISBLANK(IFERROR(INDEX('2-3 引出列表'!$A$2:$CE$8700,$A370,MATCH(D$1,'2-3 引出列表'!$A$1:$CD$1,0)),"")),"",IFERROR(INDEX('2-3 引出列表'!$A$2:$CE$8700,$A370,MATCH(D$1,'2-3 引出列表'!$A$1:$CD$1,0)),""))</f>
        <v/>
      </c>
      <c r="E370" t="str">
        <f>IF(ISBLANK(IFERROR(INDEX('2-3 引出列表'!$A$2:$CE$8700,$A370,MATCH(E$1,'2-3 引出列表'!$A$1:$CD$1,0)),"")),"",IFERROR(INDEX('2-3 引出列表'!$A$2:$CE$8700,$A370,MATCH(E$1,'2-3 引出列表'!$A$1:$CD$1,0)),""))</f>
        <v/>
      </c>
      <c r="F370" t="str">
        <f t="shared" si="5"/>
        <v/>
      </c>
      <c r="G370" t="str">
        <f>IF(ISBLANK(IFERROR(INDEX('2-3 引出列表'!$A$2:$CE$8700,$A370,MATCH(G$1,'2-3 引出列表'!$A$1:$CD$1,0)),"")),"",IFERROR(INDEX('2-3 引出列表'!$A$2:$CE$8700,$A370,MATCH(G$1,'2-3 引出列表'!$A$1:$CD$1,0)),""))</f>
        <v/>
      </c>
      <c r="H370" t="str">
        <f>IF(ISBLANK(IFERROR(INDEX('2-3 引出列表'!$A$2:$CE$8700,$A370,MATCH(H$1,'2-3 引出列表'!$A$1:$CD$1,0)),"")),"",IFERROR(INDEX('2-3 引出列表'!$A$2:$CE$8700,$A370,MATCH(H$1,'2-3 引出列表'!$A$1:$CD$1,0)),""))</f>
        <v/>
      </c>
      <c r="I370" t="str">
        <f>IF(ISBLANK(IFERROR(INDEX('2-3 引出列表'!$A$2:$CE$8700,$A370,MATCH(I$1,'2-3 引出列表'!$A$1:$CD$1,0)),"")),"",IFERROR(INDEX('2-3 引出列表'!$A$2:$CE$8700,$A370,MATCH(I$1,'2-3 引出列表'!$A$1:$CD$1,0)),""))</f>
        <v/>
      </c>
    </row>
    <row r="371" customFormat="1" spans="1:9">
      <c r="A371">
        <v>370</v>
      </c>
      <c r="B371" t="str">
        <f>IF(ISBLANK(IFERROR(INDEX('2-3 引出列表'!$A$2:$CE$8700,$A371,MATCH(B$1,'2-3 引出列表'!$A$1:$CD$1,0)),"")),"",IFERROR(INDEX('2-3 引出列表'!$A$2:$CE$8700,$A371,MATCH(B$1,'2-3 引出列表'!$A$1:$CD$1,0)),""))</f>
        <v/>
      </c>
      <c r="C371" t="str">
        <f>IF(ISBLANK(IFERROR(INDEX('2-3 引出列表'!$A$2:$CE$8700,$A371,MATCH(C$1,'2-3 引出列表'!$A$1:$CD$1,0)),"")),"",IFERROR(INDEX('2-3 引出列表'!$A$2:$CE$8700,$A371,MATCH(C$1,'2-3 引出列表'!$A$1:$CD$1,0)),""))</f>
        <v/>
      </c>
      <c r="D371" t="str">
        <f>IF(ISBLANK(IFERROR(INDEX('2-3 引出列表'!$A$2:$CE$8700,$A371,MATCH(D$1,'2-3 引出列表'!$A$1:$CD$1,0)),"")),"",IFERROR(INDEX('2-3 引出列表'!$A$2:$CE$8700,$A371,MATCH(D$1,'2-3 引出列表'!$A$1:$CD$1,0)),""))</f>
        <v/>
      </c>
      <c r="E371" t="str">
        <f>IF(ISBLANK(IFERROR(INDEX('2-3 引出列表'!$A$2:$CE$8700,$A371,MATCH(E$1,'2-3 引出列表'!$A$1:$CD$1,0)),"")),"",IFERROR(INDEX('2-3 引出列表'!$A$2:$CE$8700,$A371,MATCH(E$1,'2-3 引出列表'!$A$1:$CD$1,0)),""))</f>
        <v/>
      </c>
      <c r="F371" t="str">
        <f t="shared" si="5"/>
        <v/>
      </c>
      <c r="G371" t="str">
        <f>IF(ISBLANK(IFERROR(INDEX('2-3 引出列表'!$A$2:$CE$8700,$A371,MATCH(G$1,'2-3 引出列表'!$A$1:$CD$1,0)),"")),"",IFERROR(INDEX('2-3 引出列表'!$A$2:$CE$8700,$A371,MATCH(G$1,'2-3 引出列表'!$A$1:$CD$1,0)),""))</f>
        <v/>
      </c>
      <c r="H371" t="str">
        <f>IF(ISBLANK(IFERROR(INDEX('2-3 引出列表'!$A$2:$CE$8700,$A371,MATCH(H$1,'2-3 引出列表'!$A$1:$CD$1,0)),"")),"",IFERROR(INDEX('2-3 引出列表'!$A$2:$CE$8700,$A371,MATCH(H$1,'2-3 引出列表'!$A$1:$CD$1,0)),""))</f>
        <v/>
      </c>
      <c r="I371" t="str">
        <f>IF(ISBLANK(IFERROR(INDEX('2-3 引出列表'!$A$2:$CE$8700,$A371,MATCH(I$1,'2-3 引出列表'!$A$1:$CD$1,0)),"")),"",IFERROR(INDEX('2-3 引出列表'!$A$2:$CE$8700,$A371,MATCH(I$1,'2-3 引出列表'!$A$1:$CD$1,0)),""))</f>
        <v/>
      </c>
    </row>
    <row r="372" customFormat="1" spans="1:9">
      <c r="A372">
        <v>371</v>
      </c>
      <c r="B372" t="str">
        <f>IF(ISBLANK(IFERROR(INDEX('2-3 引出列表'!$A$2:$CE$8700,$A372,MATCH(B$1,'2-3 引出列表'!$A$1:$CD$1,0)),"")),"",IFERROR(INDEX('2-3 引出列表'!$A$2:$CE$8700,$A372,MATCH(B$1,'2-3 引出列表'!$A$1:$CD$1,0)),""))</f>
        <v/>
      </c>
      <c r="C372" t="str">
        <f>IF(ISBLANK(IFERROR(INDEX('2-3 引出列表'!$A$2:$CE$8700,$A372,MATCH(C$1,'2-3 引出列表'!$A$1:$CD$1,0)),"")),"",IFERROR(INDEX('2-3 引出列表'!$A$2:$CE$8700,$A372,MATCH(C$1,'2-3 引出列表'!$A$1:$CD$1,0)),""))</f>
        <v/>
      </c>
      <c r="D372" t="str">
        <f>IF(ISBLANK(IFERROR(INDEX('2-3 引出列表'!$A$2:$CE$8700,$A372,MATCH(D$1,'2-3 引出列表'!$A$1:$CD$1,0)),"")),"",IFERROR(INDEX('2-3 引出列表'!$A$2:$CE$8700,$A372,MATCH(D$1,'2-3 引出列表'!$A$1:$CD$1,0)),""))</f>
        <v/>
      </c>
      <c r="E372" t="str">
        <f>IF(ISBLANK(IFERROR(INDEX('2-3 引出列表'!$A$2:$CE$8700,$A372,MATCH(E$1,'2-3 引出列表'!$A$1:$CD$1,0)),"")),"",IFERROR(INDEX('2-3 引出列表'!$A$2:$CE$8700,$A372,MATCH(E$1,'2-3 引出列表'!$A$1:$CD$1,0)),""))</f>
        <v/>
      </c>
      <c r="F372" t="str">
        <f t="shared" si="5"/>
        <v/>
      </c>
      <c r="G372" t="str">
        <f>IF(ISBLANK(IFERROR(INDEX('2-3 引出列表'!$A$2:$CE$8700,$A372,MATCH(G$1,'2-3 引出列表'!$A$1:$CD$1,0)),"")),"",IFERROR(INDEX('2-3 引出列表'!$A$2:$CE$8700,$A372,MATCH(G$1,'2-3 引出列表'!$A$1:$CD$1,0)),""))</f>
        <v/>
      </c>
      <c r="H372" t="str">
        <f>IF(ISBLANK(IFERROR(INDEX('2-3 引出列表'!$A$2:$CE$8700,$A372,MATCH(H$1,'2-3 引出列表'!$A$1:$CD$1,0)),"")),"",IFERROR(INDEX('2-3 引出列表'!$A$2:$CE$8700,$A372,MATCH(H$1,'2-3 引出列表'!$A$1:$CD$1,0)),""))</f>
        <v/>
      </c>
      <c r="I372" t="str">
        <f>IF(ISBLANK(IFERROR(INDEX('2-3 引出列表'!$A$2:$CE$8700,$A372,MATCH(I$1,'2-3 引出列表'!$A$1:$CD$1,0)),"")),"",IFERROR(INDEX('2-3 引出列表'!$A$2:$CE$8700,$A372,MATCH(I$1,'2-3 引出列表'!$A$1:$CD$1,0)),""))</f>
        <v/>
      </c>
    </row>
    <row r="373" customFormat="1" spans="1:9">
      <c r="A373">
        <v>372</v>
      </c>
      <c r="B373" t="str">
        <f>IF(ISBLANK(IFERROR(INDEX('2-3 引出列表'!$A$2:$CE$8700,$A373,MATCH(B$1,'2-3 引出列表'!$A$1:$CD$1,0)),"")),"",IFERROR(INDEX('2-3 引出列表'!$A$2:$CE$8700,$A373,MATCH(B$1,'2-3 引出列表'!$A$1:$CD$1,0)),""))</f>
        <v/>
      </c>
      <c r="C373" t="str">
        <f>IF(ISBLANK(IFERROR(INDEX('2-3 引出列表'!$A$2:$CE$8700,$A373,MATCH(C$1,'2-3 引出列表'!$A$1:$CD$1,0)),"")),"",IFERROR(INDEX('2-3 引出列表'!$A$2:$CE$8700,$A373,MATCH(C$1,'2-3 引出列表'!$A$1:$CD$1,0)),""))</f>
        <v/>
      </c>
      <c r="D373" t="str">
        <f>IF(ISBLANK(IFERROR(INDEX('2-3 引出列表'!$A$2:$CE$8700,$A373,MATCH(D$1,'2-3 引出列表'!$A$1:$CD$1,0)),"")),"",IFERROR(INDEX('2-3 引出列表'!$A$2:$CE$8700,$A373,MATCH(D$1,'2-3 引出列表'!$A$1:$CD$1,0)),""))</f>
        <v/>
      </c>
      <c r="E373" t="str">
        <f>IF(ISBLANK(IFERROR(INDEX('2-3 引出列表'!$A$2:$CE$8700,$A373,MATCH(E$1,'2-3 引出列表'!$A$1:$CD$1,0)),"")),"",IFERROR(INDEX('2-3 引出列表'!$A$2:$CE$8700,$A373,MATCH(E$1,'2-3 引出列表'!$A$1:$CD$1,0)),""))</f>
        <v/>
      </c>
      <c r="F373" t="str">
        <f t="shared" si="5"/>
        <v/>
      </c>
      <c r="G373" t="str">
        <f>IF(ISBLANK(IFERROR(INDEX('2-3 引出列表'!$A$2:$CE$8700,$A373,MATCH(G$1,'2-3 引出列表'!$A$1:$CD$1,0)),"")),"",IFERROR(INDEX('2-3 引出列表'!$A$2:$CE$8700,$A373,MATCH(G$1,'2-3 引出列表'!$A$1:$CD$1,0)),""))</f>
        <v/>
      </c>
      <c r="H373" t="str">
        <f>IF(ISBLANK(IFERROR(INDEX('2-3 引出列表'!$A$2:$CE$8700,$A373,MATCH(H$1,'2-3 引出列表'!$A$1:$CD$1,0)),"")),"",IFERROR(INDEX('2-3 引出列表'!$A$2:$CE$8700,$A373,MATCH(H$1,'2-3 引出列表'!$A$1:$CD$1,0)),""))</f>
        <v/>
      </c>
      <c r="I373" t="str">
        <f>IF(ISBLANK(IFERROR(INDEX('2-3 引出列表'!$A$2:$CE$8700,$A373,MATCH(I$1,'2-3 引出列表'!$A$1:$CD$1,0)),"")),"",IFERROR(INDEX('2-3 引出列表'!$A$2:$CE$8700,$A373,MATCH(I$1,'2-3 引出列表'!$A$1:$CD$1,0)),""))</f>
        <v/>
      </c>
    </row>
    <row r="374" customFormat="1" spans="1:9">
      <c r="A374">
        <v>373</v>
      </c>
      <c r="B374" t="str">
        <f>IF(ISBLANK(IFERROR(INDEX('2-3 引出列表'!$A$2:$CE$8700,$A374,MATCH(B$1,'2-3 引出列表'!$A$1:$CD$1,0)),"")),"",IFERROR(INDEX('2-3 引出列表'!$A$2:$CE$8700,$A374,MATCH(B$1,'2-3 引出列表'!$A$1:$CD$1,0)),""))</f>
        <v/>
      </c>
      <c r="C374" t="str">
        <f>IF(ISBLANK(IFERROR(INDEX('2-3 引出列表'!$A$2:$CE$8700,$A374,MATCH(C$1,'2-3 引出列表'!$A$1:$CD$1,0)),"")),"",IFERROR(INDEX('2-3 引出列表'!$A$2:$CE$8700,$A374,MATCH(C$1,'2-3 引出列表'!$A$1:$CD$1,0)),""))</f>
        <v/>
      </c>
      <c r="D374" t="str">
        <f>IF(ISBLANK(IFERROR(INDEX('2-3 引出列表'!$A$2:$CE$8700,$A374,MATCH(D$1,'2-3 引出列表'!$A$1:$CD$1,0)),"")),"",IFERROR(INDEX('2-3 引出列表'!$A$2:$CE$8700,$A374,MATCH(D$1,'2-3 引出列表'!$A$1:$CD$1,0)),""))</f>
        <v/>
      </c>
      <c r="E374" t="str">
        <f>IF(ISBLANK(IFERROR(INDEX('2-3 引出列表'!$A$2:$CE$8700,$A374,MATCH(E$1,'2-3 引出列表'!$A$1:$CD$1,0)),"")),"",IFERROR(INDEX('2-3 引出列表'!$A$2:$CE$8700,$A374,MATCH(E$1,'2-3 引出列表'!$A$1:$CD$1,0)),""))</f>
        <v/>
      </c>
      <c r="F374" t="str">
        <f t="shared" si="5"/>
        <v/>
      </c>
      <c r="G374" t="str">
        <f>IF(ISBLANK(IFERROR(INDEX('2-3 引出列表'!$A$2:$CE$8700,$A374,MATCH(G$1,'2-3 引出列表'!$A$1:$CD$1,0)),"")),"",IFERROR(INDEX('2-3 引出列表'!$A$2:$CE$8700,$A374,MATCH(G$1,'2-3 引出列表'!$A$1:$CD$1,0)),""))</f>
        <v/>
      </c>
      <c r="H374" t="str">
        <f>IF(ISBLANK(IFERROR(INDEX('2-3 引出列表'!$A$2:$CE$8700,$A374,MATCH(H$1,'2-3 引出列表'!$A$1:$CD$1,0)),"")),"",IFERROR(INDEX('2-3 引出列表'!$A$2:$CE$8700,$A374,MATCH(H$1,'2-3 引出列表'!$A$1:$CD$1,0)),""))</f>
        <v/>
      </c>
      <c r="I374" t="str">
        <f>IF(ISBLANK(IFERROR(INDEX('2-3 引出列表'!$A$2:$CE$8700,$A374,MATCH(I$1,'2-3 引出列表'!$A$1:$CD$1,0)),"")),"",IFERROR(INDEX('2-3 引出列表'!$A$2:$CE$8700,$A374,MATCH(I$1,'2-3 引出列表'!$A$1:$CD$1,0)),""))</f>
        <v/>
      </c>
    </row>
    <row r="375" customFormat="1" spans="1:9">
      <c r="A375">
        <v>374</v>
      </c>
      <c r="B375" t="str">
        <f>IF(ISBLANK(IFERROR(INDEX('2-3 引出列表'!$A$2:$CE$8700,$A375,MATCH(B$1,'2-3 引出列表'!$A$1:$CD$1,0)),"")),"",IFERROR(INDEX('2-3 引出列表'!$A$2:$CE$8700,$A375,MATCH(B$1,'2-3 引出列表'!$A$1:$CD$1,0)),""))</f>
        <v/>
      </c>
      <c r="C375" t="str">
        <f>IF(ISBLANK(IFERROR(INDEX('2-3 引出列表'!$A$2:$CE$8700,$A375,MATCH(C$1,'2-3 引出列表'!$A$1:$CD$1,0)),"")),"",IFERROR(INDEX('2-3 引出列表'!$A$2:$CE$8700,$A375,MATCH(C$1,'2-3 引出列表'!$A$1:$CD$1,0)),""))</f>
        <v/>
      </c>
      <c r="D375" t="str">
        <f>IF(ISBLANK(IFERROR(INDEX('2-3 引出列表'!$A$2:$CE$8700,$A375,MATCH(D$1,'2-3 引出列表'!$A$1:$CD$1,0)),"")),"",IFERROR(INDEX('2-3 引出列表'!$A$2:$CE$8700,$A375,MATCH(D$1,'2-3 引出列表'!$A$1:$CD$1,0)),""))</f>
        <v/>
      </c>
      <c r="E375" t="str">
        <f>IF(ISBLANK(IFERROR(INDEX('2-3 引出列表'!$A$2:$CE$8700,$A375,MATCH(E$1,'2-3 引出列表'!$A$1:$CD$1,0)),"")),"",IFERROR(INDEX('2-3 引出列表'!$A$2:$CE$8700,$A375,MATCH(E$1,'2-3 引出列表'!$A$1:$CD$1,0)),""))</f>
        <v/>
      </c>
      <c r="F375" t="str">
        <f t="shared" si="5"/>
        <v/>
      </c>
      <c r="G375" t="str">
        <f>IF(ISBLANK(IFERROR(INDEX('2-3 引出列表'!$A$2:$CE$8700,$A375,MATCH(G$1,'2-3 引出列表'!$A$1:$CD$1,0)),"")),"",IFERROR(INDEX('2-3 引出列表'!$A$2:$CE$8700,$A375,MATCH(G$1,'2-3 引出列表'!$A$1:$CD$1,0)),""))</f>
        <v/>
      </c>
      <c r="H375" t="str">
        <f>IF(ISBLANK(IFERROR(INDEX('2-3 引出列表'!$A$2:$CE$8700,$A375,MATCH(H$1,'2-3 引出列表'!$A$1:$CD$1,0)),"")),"",IFERROR(INDEX('2-3 引出列表'!$A$2:$CE$8700,$A375,MATCH(H$1,'2-3 引出列表'!$A$1:$CD$1,0)),""))</f>
        <v/>
      </c>
      <c r="I375" t="str">
        <f>IF(ISBLANK(IFERROR(INDEX('2-3 引出列表'!$A$2:$CE$8700,$A375,MATCH(I$1,'2-3 引出列表'!$A$1:$CD$1,0)),"")),"",IFERROR(INDEX('2-3 引出列表'!$A$2:$CE$8700,$A375,MATCH(I$1,'2-3 引出列表'!$A$1:$CD$1,0)),""))</f>
        <v/>
      </c>
    </row>
    <row r="376" customFormat="1" spans="1:9">
      <c r="A376">
        <v>375</v>
      </c>
      <c r="B376" t="str">
        <f>IF(ISBLANK(IFERROR(INDEX('2-3 引出列表'!$A$2:$CE$8700,$A376,MATCH(B$1,'2-3 引出列表'!$A$1:$CD$1,0)),"")),"",IFERROR(INDEX('2-3 引出列表'!$A$2:$CE$8700,$A376,MATCH(B$1,'2-3 引出列表'!$A$1:$CD$1,0)),""))</f>
        <v/>
      </c>
      <c r="C376" t="str">
        <f>IF(ISBLANK(IFERROR(INDEX('2-3 引出列表'!$A$2:$CE$8700,$A376,MATCH(C$1,'2-3 引出列表'!$A$1:$CD$1,0)),"")),"",IFERROR(INDEX('2-3 引出列表'!$A$2:$CE$8700,$A376,MATCH(C$1,'2-3 引出列表'!$A$1:$CD$1,0)),""))</f>
        <v/>
      </c>
      <c r="D376" t="str">
        <f>IF(ISBLANK(IFERROR(INDEX('2-3 引出列表'!$A$2:$CE$8700,$A376,MATCH(D$1,'2-3 引出列表'!$A$1:$CD$1,0)),"")),"",IFERROR(INDEX('2-3 引出列表'!$A$2:$CE$8700,$A376,MATCH(D$1,'2-3 引出列表'!$A$1:$CD$1,0)),""))</f>
        <v/>
      </c>
      <c r="E376" t="str">
        <f>IF(ISBLANK(IFERROR(INDEX('2-3 引出列表'!$A$2:$CE$8700,$A376,MATCH(E$1,'2-3 引出列表'!$A$1:$CD$1,0)),"")),"",IFERROR(INDEX('2-3 引出列表'!$A$2:$CE$8700,$A376,MATCH(E$1,'2-3 引出列表'!$A$1:$CD$1,0)),""))</f>
        <v/>
      </c>
      <c r="F376" t="str">
        <f t="shared" si="5"/>
        <v/>
      </c>
      <c r="G376" t="str">
        <f>IF(ISBLANK(IFERROR(INDEX('2-3 引出列表'!$A$2:$CE$8700,$A376,MATCH(G$1,'2-3 引出列表'!$A$1:$CD$1,0)),"")),"",IFERROR(INDEX('2-3 引出列表'!$A$2:$CE$8700,$A376,MATCH(G$1,'2-3 引出列表'!$A$1:$CD$1,0)),""))</f>
        <v/>
      </c>
      <c r="H376" t="str">
        <f>IF(ISBLANK(IFERROR(INDEX('2-3 引出列表'!$A$2:$CE$8700,$A376,MATCH(H$1,'2-3 引出列表'!$A$1:$CD$1,0)),"")),"",IFERROR(INDEX('2-3 引出列表'!$A$2:$CE$8700,$A376,MATCH(H$1,'2-3 引出列表'!$A$1:$CD$1,0)),""))</f>
        <v/>
      </c>
      <c r="I376" t="str">
        <f>IF(ISBLANK(IFERROR(INDEX('2-3 引出列表'!$A$2:$CE$8700,$A376,MATCH(I$1,'2-3 引出列表'!$A$1:$CD$1,0)),"")),"",IFERROR(INDEX('2-3 引出列表'!$A$2:$CE$8700,$A376,MATCH(I$1,'2-3 引出列表'!$A$1:$CD$1,0)),""))</f>
        <v/>
      </c>
    </row>
    <row r="377" customFormat="1" spans="1:9">
      <c r="A377">
        <v>376</v>
      </c>
      <c r="B377" t="str">
        <f>IF(ISBLANK(IFERROR(INDEX('2-3 引出列表'!$A$2:$CE$8700,$A377,MATCH(B$1,'2-3 引出列表'!$A$1:$CD$1,0)),"")),"",IFERROR(INDEX('2-3 引出列表'!$A$2:$CE$8700,$A377,MATCH(B$1,'2-3 引出列表'!$A$1:$CD$1,0)),""))</f>
        <v/>
      </c>
      <c r="C377" t="str">
        <f>IF(ISBLANK(IFERROR(INDEX('2-3 引出列表'!$A$2:$CE$8700,$A377,MATCH(C$1,'2-3 引出列表'!$A$1:$CD$1,0)),"")),"",IFERROR(INDEX('2-3 引出列表'!$A$2:$CE$8700,$A377,MATCH(C$1,'2-3 引出列表'!$A$1:$CD$1,0)),""))</f>
        <v/>
      </c>
      <c r="D377" t="str">
        <f>IF(ISBLANK(IFERROR(INDEX('2-3 引出列表'!$A$2:$CE$8700,$A377,MATCH(D$1,'2-3 引出列表'!$A$1:$CD$1,0)),"")),"",IFERROR(INDEX('2-3 引出列表'!$A$2:$CE$8700,$A377,MATCH(D$1,'2-3 引出列表'!$A$1:$CD$1,0)),""))</f>
        <v/>
      </c>
      <c r="E377" t="str">
        <f>IF(ISBLANK(IFERROR(INDEX('2-3 引出列表'!$A$2:$CE$8700,$A377,MATCH(E$1,'2-3 引出列表'!$A$1:$CD$1,0)),"")),"",IFERROR(INDEX('2-3 引出列表'!$A$2:$CE$8700,$A377,MATCH(E$1,'2-3 引出列表'!$A$1:$CD$1,0)),""))</f>
        <v/>
      </c>
      <c r="F377" t="str">
        <f t="shared" si="5"/>
        <v/>
      </c>
      <c r="G377" t="str">
        <f>IF(ISBLANK(IFERROR(INDEX('2-3 引出列表'!$A$2:$CE$8700,$A377,MATCH(G$1,'2-3 引出列表'!$A$1:$CD$1,0)),"")),"",IFERROR(INDEX('2-3 引出列表'!$A$2:$CE$8700,$A377,MATCH(G$1,'2-3 引出列表'!$A$1:$CD$1,0)),""))</f>
        <v/>
      </c>
      <c r="H377" t="str">
        <f>IF(ISBLANK(IFERROR(INDEX('2-3 引出列表'!$A$2:$CE$8700,$A377,MATCH(H$1,'2-3 引出列表'!$A$1:$CD$1,0)),"")),"",IFERROR(INDEX('2-3 引出列表'!$A$2:$CE$8700,$A377,MATCH(H$1,'2-3 引出列表'!$A$1:$CD$1,0)),""))</f>
        <v/>
      </c>
      <c r="I377" t="str">
        <f>IF(ISBLANK(IFERROR(INDEX('2-3 引出列表'!$A$2:$CE$8700,$A377,MATCH(I$1,'2-3 引出列表'!$A$1:$CD$1,0)),"")),"",IFERROR(INDEX('2-3 引出列表'!$A$2:$CE$8700,$A377,MATCH(I$1,'2-3 引出列表'!$A$1:$CD$1,0)),""))</f>
        <v/>
      </c>
    </row>
    <row r="378" customFormat="1" spans="1:9">
      <c r="A378">
        <v>377</v>
      </c>
      <c r="B378" t="str">
        <f>IF(ISBLANK(IFERROR(INDEX('2-3 引出列表'!$A$2:$CE$8700,$A378,MATCH(B$1,'2-3 引出列表'!$A$1:$CD$1,0)),"")),"",IFERROR(INDEX('2-3 引出列表'!$A$2:$CE$8700,$A378,MATCH(B$1,'2-3 引出列表'!$A$1:$CD$1,0)),""))</f>
        <v/>
      </c>
      <c r="C378" t="str">
        <f>IF(ISBLANK(IFERROR(INDEX('2-3 引出列表'!$A$2:$CE$8700,$A378,MATCH(C$1,'2-3 引出列表'!$A$1:$CD$1,0)),"")),"",IFERROR(INDEX('2-3 引出列表'!$A$2:$CE$8700,$A378,MATCH(C$1,'2-3 引出列表'!$A$1:$CD$1,0)),""))</f>
        <v/>
      </c>
      <c r="D378" t="str">
        <f>IF(ISBLANK(IFERROR(INDEX('2-3 引出列表'!$A$2:$CE$8700,$A378,MATCH(D$1,'2-3 引出列表'!$A$1:$CD$1,0)),"")),"",IFERROR(INDEX('2-3 引出列表'!$A$2:$CE$8700,$A378,MATCH(D$1,'2-3 引出列表'!$A$1:$CD$1,0)),""))</f>
        <v/>
      </c>
      <c r="E378" t="str">
        <f>IF(ISBLANK(IFERROR(INDEX('2-3 引出列表'!$A$2:$CE$8700,$A378,MATCH(E$1,'2-3 引出列表'!$A$1:$CD$1,0)),"")),"",IFERROR(INDEX('2-3 引出列表'!$A$2:$CE$8700,$A378,MATCH(E$1,'2-3 引出列表'!$A$1:$CD$1,0)),""))</f>
        <v/>
      </c>
      <c r="F378" t="str">
        <f t="shared" si="5"/>
        <v/>
      </c>
      <c r="G378" t="str">
        <f>IF(ISBLANK(IFERROR(INDEX('2-3 引出列表'!$A$2:$CE$8700,$A378,MATCH(G$1,'2-3 引出列表'!$A$1:$CD$1,0)),"")),"",IFERROR(INDEX('2-3 引出列表'!$A$2:$CE$8700,$A378,MATCH(G$1,'2-3 引出列表'!$A$1:$CD$1,0)),""))</f>
        <v/>
      </c>
      <c r="H378" t="str">
        <f>IF(ISBLANK(IFERROR(INDEX('2-3 引出列表'!$A$2:$CE$8700,$A378,MATCH(H$1,'2-3 引出列表'!$A$1:$CD$1,0)),"")),"",IFERROR(INDEX('2-3 引出列表'!$A$2:$CE$8700,$A378,MATCH(H$1,'2-3 引出列表'!$A$1:$CD$1,0)),""))</f>
        <v/>
      </c>
      <c r="I378" t="str">
        <f>IF(ISBLANK(IFERROR(INDEX('2-3 引出列表'!$A$2:$CE$8700,$A378,MATCH(I$1,'2-3 引出列表'!$A$1:$CD$1,0)),"")),"",IFERROR(INDEX('2-3 引出列表'!$A$2:$CE$8700,$A378,MATCH(I$1,'2-3 引出列表'!$A$1:$CD$1,0)),""))</f>
        <v/>
      </c>
    </row>
    <row r="379" customFormat="1" spans="1:9">
      <c r="A379">
        <v>378</v>
      </c>
      <c r="B379" t="str">
        <f>IF(ISBLANK(IFERROR(INDEX('2-3 引出列表'!$A$2:$CE$8700,$A379,MATCH(B$1,'2-3 引出列表'!$A$1:$CD$1,0)),"")),"",IFERROR(INDEX('2-3 引出列表'!$A$2:$CE$8700,$A379,MATCH(B$1,'2-3 引出列表'!$A$1:$CD$1,0)),""))</f>
        <v/>
      </c>
      <c r="C379" t="str">
        <f>IF(ISBLANK(IFERROR(INDEX('2-3 引出列表'!$A$2:$CE$8700,$A379,MATCH(C$1,'2-3 引出列表'!$A$1:$CD$1,0)),"")),"",IFERROR(INDEX('2-3 引出列表'!$A$2:$CE$8700,$A379,MATCH(C$1,'2-3 引出列表'!$A$1:$CD$1,0)),""))</f>
        <v/>
      </c>
      <c r="D379" t="str">
        <f>IF(ISBLANK(IFERROR(INDEX('2-3 引出列表'!$A$2:$CE$8700,$A379,MATCH(D$1,'2-3 引出列表'!$A$1:$CD$1,0)),"")),"",IFERROR(INDEX('2-3 引出列表'!$A$2:$CE$8700,$A379,MATCH(D$1,'2-3 引出列表'!$A$1:$CD$1,0)),""))</f>
        <v/>
      </c>
      <c r="E379" t="str">
        <f>IF(ISBLANK(IFERROR(INDEX('2-3 引出列表'!$A$2:$CE$8700,$A379,MATCH(E$1,'2-3 引出列表'!$A$1:$CD$1,0)),"")),"",IFERROR(INDEX('2-3 引出列表'!$A$2:$CE$8700,$A379,MATCH(E$1,'2-3 引出列表'!$A$1:$CD$1,0)),""))</f>
        <v/>
      </c>
      <c r="F379" t="str">
        <f t="shared" si="5"/>
        <v/>
      </c>
      <c r="G379" t="str">
        <f>IF(ISBLANK(IFERROR(INDEX('2-3 引出列表'!$A$2:$CE$8700,$A379,MATCH(G$1,'2-3 引出列表'!$A$1:$CD$1,0)),"")),"",IFERROR(INDEX('2-3 引出列表'!$A$2:$CE$8700,$A379,MATCH(G$1,'2-3 引出列表'!$A$1:$CD$1,0)),""))</f>
        <v/>
      </c>
      <c r="H379" t="str">
        <f>IF(ISBLANK(IFERROR(INDEX('2-3 引出列表'!$A$2:$CE$8700,$A379,MATCH(H$1,'2-3 引出列表'!$A$1:$CD$1,0)),"")),"",IFERROR(INDEX('2-3 引出列表'!$A$2:$CE$8700,$A379,MATCH(H$1,'2-3 引出列表'!$A$1:$CD$1,0)),""))</f>
        <v/>
      </c>
      <c r="I379" t="str">
        <f>IF(ISBLANK(IFERROR(INDEX('2-3 引出列表'!$A$2:$CE$8700,$A379,MATCH(I$1,'2-3 引出列表'!$A$1:$CD$1,0)),"")),"",IFERROR(INDEX('2-3 引出列表'!$A$2:$CE$8700,$A379,MATCH(I$1,'2-3 引出列表'!$A$1:$CD$1,0)),""))</f>
        <v/>
      </c>
    </row>
    <row r="380" customFormat="1" spans="1:9">
      <c r="A380">
        <v>379</v>
      </c>
      <c r="B380" t="str">
        <f>IF(ISBLANK(IFERROR(INDEX('2-3 引出列表'!$A$2:$CE$8700,$A380,MATCH(B$1,'2-3 引出列表'!$A$1:$CD$1,0)),"")),"",IFERROR(INDEX('2-3 引出列表'!$A$2:$CE$8700,$A380,MATCH(B$1,'2-3 引出列表'!$A$1:$CD$1,0)),""))</f>
        <v/>
      </c>
      <c r="C380" t="str">
        <f>IF(ISBLANK(IFERROR(INDEX('2-3 引出列表'!$A$2:$CE$8700,$A380,MATCH(C$1,'2-3 引出列表'!$A$1:$CD$1,0)),"")),"",IFERROR(INDEX('2-3 引出列表'!$A$2:$CE$8700,$A380,MATCH(C$1,'2-3 引出列表'!$A$1:$CD$1,0)),""))</f>
        <v/>
      </c>
      <c r="D380" t="str">
        <f>IF(ISBLANK(IFERROR(INDEX('2-3 引出列表'!$A$2:$CE$8700,$A380,MATCH(D$1,'2-3 引出列表'!$A$1:$CD$1,0)),"")),"",IFERROR(INDEX('2-3 引出列表'!$A$2:$CE$8700,$A380,MATCH(D$1,'2-3 引出列表'!$A$1:$CD$1,0)),""))</f>
        <v/>
      </c>
      <c r="E380" t="str">
        <f>IF(ISBLANK(IFERROR(INDEX('2-3 引出列表'!$A$2:$CE$8700,$A380,MATCH(E$1,'2-3 引出列表'!$A$1:$CD$1,0)),"")),"",IFERROR(INDEX('2-3 引出列表'!$A$2:$CE$8700,$A380,MATCH(E$1,'2-3 引出列表'!$A$1:$CD$1,0)),""))</f>
        <v/>
      </c>
      <c r="F380" t="str">
        <f t="shared" si="5"/>
        <v/>
      </c>
      <c r="G380" t="str">
        <f>IF(ISBLANK(IFERROR(INDEX('2-3 引出列表'!$A$2:$CE$8700,$A380,MATCH(G$1,'2-3 引出列表'!$A$1:$CD$1,0)),"")),"",IFERROR(INDEX('2-3 引出列表'!$A$2:$CE$8700,$A380,MATCH(G$1,'2-3 引出列表'!$A$1:$CD$1,0)),""))</f>
        <v/>
      </c>
      <c r="H380" t="str">
        <f>IF(ISBLANK(IFERROR(INDEX('2-3 引出列表'!$A$2:$CE$8700,$A380,MATCH(H$1,'2-3 引出列表'!$A$1:$CD$1,0)),"")),"",IFERROR(INDEX('2-3 引出列表'!$A$2:$CE$8700,$A380,MATCH(H$1,'2-3 引出列表'!$A$1:$CD$1,0)),""))</f>
        <v/>
      </c>
      <c r="I380" t="str">
        <f>IF(ISBLANK(IFERROR(INDEX('2-3 引出列表'!$A$2:$CE$8700,$A380,MATCH(I$1,'2-3 引出列表'!$A$1:$CD$1,0)),"")),"",IFERROR(INDEX('2-3 引出列表'!$A$2:$CE$8700,$A380,MATCH(I$1,'2-3 引出列表'!$A$1:$CD$1,0)),""))</f>
        <v/>
      </c>
    </row>
    <row r="381" customFormat="1" spans="1:9">
      <c r="A381">
        <v>380</v>
      </c>
      <c r="B381" t="str">
        <f>IF(ISBLANK(IFERROR(INDEX('2-3 引出列表'!$A$2:$CE$8700,$A381,MATCH(B$1,'2-3 引出列表'!$A$1:$CD$1,0)),"")),"",IFERROR(INDEX('2-3 引出列表'!$A$2:$CE$8700,$A381,MATCH(B$1,'2-3 引出列表'!$A$1:$CD$1,0)),""))</f>
        <v/>
      </c>
      <c r="C381" t="str">
        <f>IF(ISBLANK(IFERROR(INDEX('2-3 引出列表'!$A$2:$CE$8700,$A381,MATCH(C$1,'2-3 引出列表'!$A$1:$CD$1,0)),"")),"",IFERROR(INDEX('2-3 引出列表'!$A$2:$CE$8700,$A381,MATCH(C$1,'2-3 引出列表'!$A$1:$CD$1,0)),""))</f>
        <v/>
      </c>
      <c r="D381" t="str">
        <f>IF(ISBLANK(IFERROR(INDEX('2-3 引出列表'!$A$2:$CE$8700,$A381,MATCH(D$1,'2-3 引出列表'!$A$1:$CD$1,0)),"")),"",IFERROR(INDEX('2-3 引出列表'!$A$2:$CE$8700,$A381,MATCH(D$1,'2-3 引出列表'!$A$1:$CD$1,0)),""))</f>
        <v/>
      </c>
      <c r="E381" t="str">
        <f>IF(ISBLANK(IFERROR(INDEX('2-3 引出列表'!$A$2:$CE$8700,$A381,MATCH(E$1,'2-3 引出列表'!$A$1:$CD$1,0)),"")),"",IFERROR(INDEX('2-3 引出列表'!$A$2:$CE$8700,$A381,MATCH(E$1,'2-3 引出列表'!$A$1:$CD$1,0)),""))</f>
        <v/>
      </c>
      <c r="F381" t="str">
        <f t="shared" si="5"/>
        <v/>
      </c>
      <c r="G381" t="str">
        <f>IF(ISBLANK(IFERROR(INDEX('2-3 引出列表'!$A$2:$CE$8700,$A381,MATCH(G$1,'2-3 引出列表'!$A$1:$CD$1,0)),"")),"",IFERROR(INDEX('2-3 引出列表'!$A$2:$CE$8700,$A381,MATCH(G$1,'2-3 引出列表'!$A$1:$CD$1,0)),""))</f>
        <v/>
      </c>
      <c r="H381" t="str">
        <f>IF(ISBLANK(IFERROR(INDEX('2-3 引出列表'!$A$2:$CE$8700,$A381,MATCH(H$1,'2-3 引出列表'!$A$1:$CD$1,0)),"")),"",IFERROR(INDEX('2-3 引出列表'!$A$2:$CE$8700,$A381,MATCH(H$1,'2-3 引出列表'!$A$1:$CD$1,0)),""))</f>
        <v/>
      </c>
      <c r="I381" t="str">
        <f>IF(ISBLANK(IFERROR(INDEX('2-3 引出列表'!$A$2:$CE$8700,$A381,MATCH(I$1,'2-3 引出列表'!$A$1:$CD$1,0)),"")),"",IFERROR(INDEX('2-3 引出列表'!$A$2:$CE$8700,$A381,MATCH(I$1,'2-3 引出列表'!$A$1:$CD$1,0)),""))</f>
        <v/>
      </c>
    </row>
    <row r="382" customFormat="1" spans="1:9">
      <c r="A382">
        <v>381</v>
      </c>
      <c r="B382" t="str">
        <f>IF(ISBLANK(IFERROR(INDEX('2-3 引出列表'!$A$2:$CE$8700,$A382,MATCH(B$1,'2-3 引出列表'!$A$1:$CD$1,0)),"")),"",IFERROR(INDEX('2-3 引出列表'!$A$2:$CE$8700,$A382,MATCH(B$1,'2-3 引出列表'!$A$1:$CD$1,0)),""))</f>
        <v/>
      </c>
      <c r="C382" t="str">
        <f>IF(ISBLANK(IFERROR(INDEX('2-3 引出列表'!$A$2:$CE$8700,$A382,MATCH(C$1,'2-3 引出列表'!$A$1:$CD$1,0)),"")),"",IFERROR(INDEX('2-3 引出列表'!$A$2:$CE$8700,$A382,MATCH(C$1,'2-3 引出列表'!$A$1:$CD$1,0)),""))</f>
        <v/>
      </c>
      <c r="D382" t="str">
        <f>IF(ISBLANK(IFERROR(INDEX('2-3 引出列表'!$A$2:$CE$8700,$A382,MATCH(D$1,'2-3 引出列表'!$A$1:$CD$1,0)),"")),"",IFERROR(INDEX('2-3 引出列表'!$A$2:$CE$8700,$A382,MATCH(D$1,'2-3 引出列表'!$A$1:$CD$1,0)),""))</f>
        <v/>
      </c>
      <c r="E382" t="str">
        <f>IF(ISBLANK(IFERROR(INDEX('2-3 引出列表'!$A$2:$CE$8700,$A382,MATCH(E$1,'2-3 引出列表'!$A$1:$CD$1,0)),"")),"",IFERROR(INDEX('2-3 引出列表'!$A$2:$CE$8700,$A382,MATCH(E$1,'2-3 引出列表'!$A$1:$CD$1,0)),""))</f>
        <v/>
      </c>
      <c r="F382" t="str">
        <f t="shared" si="5"/>
        <v/>
      </c>
      <c r="G382" t="str">
        <f>IF(ISBLANK(IFERROR(INDEX('2-3 引出列表'!$A$2:$CE$8700,$A382,MATCH(G$1,'2-3 引出列表'!$A$1:$CD$1,0)),"")),"",IFERROR(INDEX('2-3 引出列表'!$A$2:$CE$8700,$A382,MATCH(G$1,'2-3 引出列表'!$A$1:$CD$1,0)),""))</f>
        <v/>
      </c>
      <c r="H382" t="str">
        <f>IF(ISBLANK(IFERROR(INDEX('2-3 引出列表'!$A$2:$CE$8700,$A382,MATCH(H$1,'2-3 引出列表'!$A$1:$CD$1,0)),"")),"",IFERROR(INDEX('2-3 引出列表'!$A$2:$CE$8700,$A382,MATCH(H$1,'2-3 引出列表'!$A$1:$CD$1,0)),""))</f>
        <v/>
      </c>
      <c r="I382" t="str">
        <f>IF(ISBLANK(IFERROR(INDEX('2-3 引出列表'!$A$2:$CE$8700,$A382,MATCH(I$1,'2-3 引出列表'!$A$1:$CD$1,0)),"")),"",IFERROR(INDEX('2-3 引出列表'!$A$2:$CE$8700,$A382,MATCH(I$1,'2-3 引出列表'!$A$1:$CD$1,0)),""))</f>
        <v/>
      </c>
    </row>
    <row r="383" customFormat="1" spans="1:9">
      <c r="A383">
        <v>382</v>
      </c>
      <c r="B383" t="str">
        <f>IF(ISBLANK(IFERROR(INDEX('2-3 引出列表'!$A$2:$CE$8700,$A383,MATCH(B$1,'2-3 引出列表'!$A$1:$CD$1,0)),"")),"",IFERROR(INDEX('2-3 引出列表'!$A$2:$CE$8700,$A383,MATCH(B$1,'2-3 引出列表'!$A$1:$CD$1,0)),""))</f>
        <v/>
      </c>
      <c r="C383" t="str">
        <f>IF(ISBLANK(IFERROR(INDEX('2-3 引出列表'!$A$2:$CE$8700,$A383,MATCH(C$1,'2-3 引出列表'!$A$1:$CD$1,0)),"")),"",IFERROR(INDEX('2-3 引出列表'!$A$2:$CE$8700,$A383,MATCH(C$1,'2-3 引出列表'!$A$1:$CD$1,0)),""))</f>
        <v/>
      </c>
      <c r="D383" t="str">
        <f>IF(ISBLANK(IFERROR(INDEX('2-3 引出列表'!$A$2:$CE$8700,$A383,MATCH(D$1,'2-3 引出列表'!$A$1:$CD$1,0)),"")),"",IFERROR(INDEX('2-3 引出列表'!$A$2:$CE$8700,$A383,MATCH(D$1,'2-3 引出列表'!$A$1:$CD$1,0)),""))</f>
        <v/>
      </c>
      <c r="E383" t="str">
        <f>IF(ISBLANK(IFERROR(INDEX('2-3 引出列表'!$A$2:$CE$8700,$A383,MATCH(E$1,'2-3 引出列表'!$A$1:$CD$1,0)),"")),"",IFERROR(INDEX('2-3 引出列表'!$A$2:$CE$8700,$A383,MATCH(E$1,'2-3 引出列表'!$A$1:$CD$1,0)),""))</f>
        <v/>
      </c>
      <c r="F383" t="str">
        <f t="shared" si="5"/>
        <v/>
      </c>
      <c r="G383" t="str">
        <f>IF(ISBLANK(IFERROR(INDEX('2-3 引出列表'!$A$2:$CE$8700,$A383,MATCH(G$1,'2-3 引出列表'!$A$1:$CD$1,0)),"")),"",IFERROR(INDEX('2-3 引出列表'!$A$2:$CE$8700,$A383,MATCH(G$1,'2-3 引出列表'!$A$1:$CD$1,0)),""))</f>
        <v/>
      </c>
      <c r="H383" t="str">
        <f>IF(ISBLANK(IFERROR(INDEX('2-3 引出列表'!$A$2:$CE$8700,$A383,MATCH(H$1,'2-3 引出列表'!$A$1:$CD$1,0)),"")),"",IFERROR(INDEX('2-3 引出列表'!$A$2:$CE$8700,$A383,MATCH(H$1,'2-3 引出列表'!$A$1:$CD$1,0)),""))</f>
        <v/>
      </c>
      <c r="I383" t="str">
        <f>IF(ISBLANK(IFERROR(INDEX('2-3 引出列表'!$A$2:$CE$8700,$A383,MATCH(I$1,'2-3 引出列表'!$A$1:$CD$1,0)),"")),"",IFERROR(INDEX('2-3 引出列表'!$A$2:$CE$8700,$A383,MATCH(I$1,'2-3 引出列表'!$A$1:$CD$1,0)),""))</f>
        <v/>
      </c>
    </row>
    <row r="384" customFormat="1" spans="1:9">
      <c r="A384">
        <v>383</v>
      </c>
      <c r="B384" t="str">
        <f>IF(ISBLANK(IFERROR(INDEX('2-3 引出列表'!$A$2:$CE$8700,$A384,MATCH(B$1,'2-3 引出列表'!$A$1:$CD$1,0)),"")),"",IFERROR(INDEX('2-3 引出列表'!$A$2:$CE$8700,$A384,MATCH(B$1,'2-3 引出列表'!$A$1:$CD$1,0)),""))</f>
        <v/>
      </c>
      <c r="C384" t="str">
        <f>IF(ISBLANK(IFERROR(INDEX('2-3 引出列表'!$A$2:$CE$8700,$A384,MATCH(C$1,'2-3 引出列表'!$A$1:$CD$1,0)),"")),"",IFERROR(INDEX('2-3 引出列表'!$A$2:$CE$8700,$A384,MATCH(C$1,'2-3 引出列表'!$A$1:$CD$1,0)),""))</f>
        <v/>
      </c>
      <c r="D384" t="str">
        <f>IF(ISBLANK(IFERROR(INDEX('2-3 引出列表'!$A$2:$CE$8700,$A384,MATCH(D$1,'2-3 引出列表'!$A$1:$CD$1,0)),"")),"",IFERROR(INDEX('2-3 引出列表'!$A$2:$CE$8700,$A384,MATCH(D$1,'2-3 引出列表'!$A$1:$CD$1,0)),""))</f>
        <v/>
      </c>
      <c r="E384" t="str">
        <f>IF(ISBLANK(IFERROR(INDEX('2-3 引出列表'!$A$2:$CE$8700,$A384,MATCH(E$1,'2-3 引出列表'!$A$1:$CD$1,0)),"")),"",IFERROR(INDEX('2-3 引出列表'!$A$2:$CE$8700,$A384,MATCH(E$1,'2-3 引出列表'!$A$1:$CD$1,0)),""))</f>
        <v/>
      </c>
      <c r="F384" t="str">
        <f t="shared" si="5"/>
        <v/>
      </c>
      <c r="G384" t="str">
        <f>IF(ISBLANK(IFERROR(INDEX('2-3 引出列表'!$A$2:$CE$8700,$A384,MATCH(G$1,'2-3 引出列表'!$A$1:$CD$1,0)),"")),"",IFERROR(INDEX('2-3 引出列表'!$A$2:$CE$8700,$A384,MATCH(G$1,'2-3 引出列表'!$A$1:$CD$1,0)),""))</f>
        <v/>
      </c>
      <c r="H384" t="str">
        <f>IF(ISBLANK(IFERROR(INDEX('2-3 引出列表'!$A$2:$CE$8700,$A384,MATCH(H$1,'2-3 引出列表'!$A$1:$CD$1,0)),"")),"",IFERROR(INDEX('2-3 引出列表'!$A$2:$CE$8700,$A384,MATCH(H$1,'2-3 引出列表'!$A$1:$CD$1,0)),""))</f>
        <v/>
      </c>
      <c r="I384" t="str">
        <f>IF(ISBLANK(IFERROR(INDEX('2-3 引出列表'!$A$2:$CE$8700,$A384,MATCH(I$1,'2-3 引出列表'!$A$1:$CD$1,0)),"")),"",IFERROR(INDEX('2-3 引出列表'!$A$2:$CE$8700,$A384,MATCH(I$1,'2-3 引出列表'!$A$1:$CD$1,0)),""))</f>
        <v/>
      </c>
    </row>
    <row r="385" customFormat="1" spans="1:9">
      <c r="A385">
        <v>384</v>
      </c>
      <c r="B385" t="str">
        <f>IF(ISBLANK(IFERROR(INDEX('2-3 引出列表'!$A$2:$CE$8700,$A385,MATCH(B$1,'2-3 引出列表'!$A$1:$CD$1,0)),"")),"",IFERROR(INDEX('2-3 引出列表'!$A$2:$CE$8700,$A385,MATCH(B$1,'2-3 引出列表'!$A$1:$CD$1,0)),""))</f>
        <v/>
      </c>
      <c r="C385" t="str">
        <f>IF(ISBLANK(IFERROR(INDEX('2-3 引出列表'!$A$2:$CE$8700,$A385,MATCH(C$1,'2-3 引出列表'!$A$1:$CD$1,0)),"")),"",IFERROR(INDEX('2-3 引出列表'!$A$2:$CE$8700,$A385,MATCH(C$1,'2-3 引出列表'!$A$1:$CD$1,0)),""))</f>
        <v/>
      </c>
      <c r="D385" t="str">
        <f>IF(ISBLANK(IFERROR(INDEX('2-3 引出列表'!$A$2:$CE$8700,$A385,MATCH(D$1,'2-3 引出列表'!$A$1:$CD$1,0)),"")),"",IFERROR(INDEX('2-3 引出列表'!$A$2:$CE$8700,$A385,MATCH(D$1,'2-3 引出列表'!$A$1:$CD$1,0)),""))</f>
        <v/>
      </c>
      <c r="E385" t="str">
        <f>IF(ISBLANK(IFERROR(INDEX('2-3 引出列表'!$A$2:$CE$8700,$A385,MATCH(E$1,'2-3 引出列表'!$A$1:$CD$1,0)),"")),"",IFERROR(INDEX('2-3 引出列表'!$A$2:$CE$8700,$A385,MATCH(E$1,'2-3 引出列表'!$A$1:$CD$1,0)),""))</f>
        <v/>
      </c>
      <c r="F385" t="str">
        <f t="shared" si="5"/>
        <v/>
      </c>
      <c r="G385" t="str">
        <f>IF(ISBLANK(IFERROR(INDEX('2-3 引出列表'!$A$2:$CE$8700,$A385,MATCH(G$1,'2-3 引出列表'!$A$1:$CD$1,0)),"")),"",IFERROR(INDEX('2-3 引出列表'!$A$2:$CE$8700,$A385,MATCH(G$1,'2-3 引出列表'!$A$1:$CD$1,0)),""))</f>
        <v/>
      </c>
      <c r="H385" t="str">
        <f>IF(ISBLANK(IFERROR(INDEX('2-3 引出列表'!$A$2:$CE$8700,$A385,MATCH(H$1,'2-3 引出列表'!$A$1:$CD$1,0)),"")),"",IFERROR(INDEX('2-3 引出列表'!$A$2:$CE$8700,$A385,MATCH(H$1,'2-3 引出列表'!$A$1:$CD$1,0)),""))</f>
        <v/>
      </c>
      <c r="I385" t="str">
        <f>IF(ISBLANK(IFERROR(INDEX('2-3 引出列表'!$A$2:$CE$8700,$A385,MATCH(I$1,'2-3 引出列表'!$A$1:$CD$1,0)),"")),"",IFERROR(INDEX('2-3 引出列表'!$A$2:$CE$8700,$A385,MATCH(I$1,'2-3 引出列表'!$A$1:$CD$1,0)),""))</f>
        <v/>
      </c>
    </row>
    <row r="386" customFormat="1" spans="1:9">
      <c r="A386">
        <v>385</v>
      </c>
      <c r="B386" t="str">
        <f>IF(ISBLANK(IFERROR(INDEX('2-3 引出列表'!$A$2:$CE$8700,$A386,MATCH(B$1,'2-3 引出列表'!$A$1:$CD$1,0)),"")),"",IFERROR(INDEX('2-3 引出列表'!$A$2:$CE$8700,$A386,MATCH(B$1,'2-3 引出列表'!$A$1:$CD$1,0)),""))</f>
        <v/>
      </c>
      <c r="C386" t="str">
        <f>IF(ISBLANK(IFERROR(INDEX('2-3 引出列表'!$A$2:$CE$8700,$A386,MATCH(C$1,'2-3 引出列表'!$A$1:$CD$1,0)),"")),"",IFERROR(INDEX('2-3 引出列表'!$A$2:$CE$8700,$A386,MATCH(C$1,'2-3 引出列表'!$A$1:$CD$1,0)),""))</f>
        <v/>
      </c>
      <c r="D386" t="str">
        <f>IF(ISBLANK(IFERROR(INDEX('2-3 引出列表'!$A$2:$CE$8700,$A386,MATCH(D$1,'2-3 引出列表'!$A$1:$CD$1,0)),"")),"",IFERROR(INDEX('2-3 引出列表'!$A$2:$CE$8700,$A386,MATCH(D$1,'2-3 引出列表'!$A$1:$CD$1,0)),""))</f>
        <v/>
      </c>
      <c r="E386" t="str">
        <f>IF(ISBLANK(IFERROR(INDEX('2-3 引出列表'!$A$2:$CE$8700,$A386,MATCH(E$1,'2-3 引出列表'!$A$1:$CD$1,0)),"")),"",IFERROR(INDEX('2-3 引出列表'!$A$2:$CE$8700,$A386,MATCH(E$1,'2-3 引出列表'!$A$1:$CD$1,0)),""))</f>
        <v/>
      </c>
      <c r="F386" t="str">
        <f t="shared" ref="F386:F449" si="6">LEFT(E386,7)</f>
        <v/>
      </c>
      <c r="G386" t="str">
        <f>IF(ISBLANK(IFERROR(INDEX('2-3 引出列表'!$A$2:$CE$8700,$A386,MATCH(G$1,'2-3 引出列表'!$A$1:$CD$1,0)),"")),"",IFERROR(INDEX('2-3 引出列表'!$A$2:$CE$8700,$A386,MATCH(G$1,'2-3 引出列表'!$A$1:$CD$1,0)),""))</f>
        <v/>
      </c>
      <c r="H386" t="str">
        <f>IF(ISBLANK(IFERROR(INDEX('2-3 引出列表'!$A$2:$CE$8700,$A386,MATCH(H$1,'2-3 引出列表'!$A$1:$CD$1,0)),"")),"",IFERROR(INDEX('2-3 引出列表'!$A$2:$CE$8700,$A386,MATCH(H$1,'2-3 引出列表'!$A$1:$CD$1,0)),""))</f>
        <v/>
      </c>
      <c r="I386" t="str">
        <f>IF(ISBLANK(IFERROR(INDEX('2-3 引出列表'!$A$2:$CE$8700,$A386,MATCH(I$1,'2-3 引出列表'!$A$1:$CD$1,0)),"")),"",IFERROR(INDEX('2-3 引出列表'!$A$2:$CE$8700,$A386,MATCH(I$1,'2-3 引出列表'!$A$1:$CD$1,0)),""))</f>
        <v/>
      </c>
    </row>
    <row r="387" customFormat="1" spans="1:9">
      <c r="A387">
        <v>386</v>
      </c>
      <c r="B387" t="str">
        <f>IF(ISBLANK(IFERROR(INDEX('2-3 引出列表'!$A$2:$CE$8700,$A387,MATCH(B$1,'2-3 引出列表'!$A$1:$CD$1,0)),"")),"",IFERROR(INDEX('2-3 引出列表'!$A$2:$CE$8700,$A387,MATCH(B$1,'2-3 引出列表'!$A$1:$CD$1,0)),""))</f>
        <v/>
      </c>
      <c r="C387" t="str">
        <f>IF(ISBLANK(IFERROR(INDEX('2-3 引出列表'!$A$2:$CE$8700,$A387,MATCH(C$1,'2-3 引出列表'!$A$1:$CD$1,0)),"")),"",IFERROR(INDEX('2-3 引出列表'!$A$2:$CE$8700,$A387,MATCH(C$1,'2-3 引出列表'!$A$1:$CD$1,0)),""))</f>
        <v/>
      </c>
      <c r="D387" t="str">
        <f>IF(ISBLANK(IFERROR(INDEX('2-3 引出列表'!$A$2:$CE$8700,$A387,MATCH(D$1,'2-3 引出列表'!$A$1:$CD$1,0)),"")),"",IFERROR(INDEX('2-3 引出列表'!$A$2:$CE$8700,$A387,MATCH(D$1,'2-3 引出列表'!$A$1:$CD$1,0)),""))</f>
        <v/>
      </c>
      <c r="E387" t="str">
        <f>IF(ISBLANK(IFERROR(INDEX('2-3 引出列表'!$A$2:$CE$8700,$A387,MATCH(E$1,'2-3 引出列表'!$A$1:$CD$1,0)),"")),"",IFERROR(INDEX('2-3 引出列表'!$A$2:$CE$8700,$A387,MATCH(E$1,'2-3 引出列表'!$A$1:$CD$1,0)),""))</f>
        <v/>
      </c>
      <c r="F387" t="str">
        <f t="shared" si="6"/>
        <v/>
      </c>
      <c r="G387" t="str">
        <f>IF(ISBLANK(IFERROR(INDEX('2-3 引出列表'!$A$2:$CE$8700,$A387,MATCH(G$1,'2-3 引出列表'!$A$1:$CD$1,0)),"")),"",IFERROR(INDEX('2-3 引出列表'!$A$2:$CE$8700,$A387,MATCH(G$1,'2-3 引出列表'!$A$1:$CD$1,0)),""))</f>
        <v/>
      </c>
      <c r="H387" t="str">
        <f>IF(ISBLANK(IFERROR(INDEX('2-3 引出列表'!$A$2:$CE$8700,$A387,MATCH(H$1,'2-3 引出列表'!$A$1:$CD$1,0)),"")),"",IFERROR(INDEX('2-3 引出列表'!$A$2:$CE$8700,$A387,MATCH(H$1,'2-3 引出列表'!$A$1:$CD$1,0)),""))</f>
        <v/>
      </c>
      <c r="I387" t="str">
        <f>IF(ISBLANK(IFERROR(INDEX('2-3 引出列表'!$A$2:$CE$8700,$A387,MATCH(I$1,'2-3 引出列表'!$A$1:$CD$1,0)),"")),"",IFERROR(INDEX('2-3 引出列表'!$A$2:$CE$8700,$A387,MATCH(I$1,'2-3 引出列表'!$A$1:$CD$1,0)),""))</f>
        <v/>
      </c>
    </row>
    <row r="388" customFormat="1" spans="1:9">
      <c r="A388">
        <v>387</v>
      </c>
      <c r="B388" t="str">
        <f>IF(ISBLANK(IFERROR(INDEX('2-3 引出列表'!$A$2:$CE$8700,$A388,MATCH(B$1,'2-3 引出列表'!$A$1:$CD$1,0)),"")),"",IFERROR(INDEX('2-3 引出列表'!$A$2:$CE$8700,$A388,MATCH(B$1,'2-3 引出列表'!$A$1:$CD$1,0)),""))</f>
        <v/>
      </c>
      <c r="C388" t="str">
        <f>IF(ISBLANK(IFERROR(INDEX('2-3 引出列表'!$A$2:$CE$8700,$A388,MATCH(C$1,'2-3 引出列表'!$A$1:$CD$1,0)),"")),"",IFERROR(INDEX('2-3 引出列表'!$A$2:$CE$8700,$A388,MATCH(C$1,'2-3 引出列表'!$A$1:$CD$1,0)),""))</f>
        <v/>
      </c>
      <c r="D388" t="str">
        <f>IF(ISBLANK(IFERROR(INDEX('2-3 引出列表'!$A$2:$CE$8700,$A388,MATCH(D$1,'2-3 引出列表'!$A$1:$CD$1,0)),"")),"",IFERROR(INDEX('2-3 引出列表'!$A$2:$CE$8700,$A388,MATCH(D$1,'2-3 引出列表'!$A$1:$CD$1,0)),""))</f>
        <v/>
      </c>
      <c r="E388" t="str">
        <f>IF(ISBLANK(IFERROR(INDEX('2-3 引出列表'!$A$2:$CE$8700,$A388,MATCH(E$1,'2-3 引出列表'!$A$1:$CD$1,0)),"")),"",IFERROR(INDEX('2-3 引出列表'!$A$2:$CE$8700,$A388,MATCH(E$1,'2-3 引出列表'!$A$1:$CD$1,0)),""))</f>
        <v/>
      </c>
      <c r="F388" t="str">
        <f t="shared" si="6"/>
        <v/>
      </c>
      <c r="G388" t="str">
        <f>IF(ISBLANK(IFERROR(INDEX('2-3 引出列表'!$A$2:$CE$8700,$A388,MATCH(G$1,'2-3 引出列表'!$A$1:$CD$1,0)),"")),"",IFERROR(INDEX('2-3 引出列表'!$A$2:$CE$8700,$A388,MATCH(G$1,'2-3 引出列表'!$A$1:$CD$1,0)),""))</f>
        <v/>
      </c>
      <c r="H388" t="str">
        <f>IF(ISBLANK(IFERROR(INDEX('2-3 引出列表'!$A$2:$CE$8700,$A388,MATCH(H$1,'2-3 引出列表'!$A$1:$CD$1,0)),"")),"",IFERROR(INDEX('2-3 引出列表'!$A$2:$CE$8700,$A388,MATCH(H$1,'2-3 引出列表'!$A$1:$CD$1,0)),""))</f>
        <v/>
      </c>
      <c r="I388" t="str">
        <f>IF(ISBLANK(IFERROR(INDEX('2-3 引出列表'!$A$2:$CE$8700,$A388,MATCH(I$1,'2-3 引出列表'!$A$1:$CD$1,0)),"")),"",IFERROR(INDEX('2-3 引出列表'!$A$2:$CE$8700,$A388,MATCH(I$1,'2-3 引出列表'!$A$1:$CD$1,0)),""))</f>
        <v/>
      </c>
    </row>
    <row r="389" customFormat="1" spans="1:9">
      <c r="A389">
        <v>388</v>
      </c>
      <c r="B389" t="str">
        <f>IF(ISBLANK(IFERROR(INDEX('2-3 引出列表'!$A$2:$CE$8700,$A389,MATCH(B$1,'2-3 引出列表'!$A$1:$CD$1,0)),"")),"",IFERROR(INDEX('2-3 引出列表'!$A$2:$CE$8700,$A389,MATCH(B$1,'2-3 引出列表'!$A$1:$CD$1,0)),""))</f>
        <v/>
      </c>
      <c r="C389" t="str">
        <f>IF(ISBLANK(IFERROR(INDEX('2-3 引出列表'!$A$2:$CE$8700,$A389,MATCH(C$1,'2-3 引出列表'!$A$1:$CD$1,0)),"")),"",IFERROR(INDEX('2-3 引出列表'!$A$2:$CE$8700,$A389,MATCH(C$1,'2-3 引出列表'!$A$1:$CD$1,0)),""))</f>
        <v/>
      </c>
      <c r="D389" t="str">
        <f>IF(ISBLANK(IFERROR(INDEX('2-3 引出列表'!$A$2:$CE$8700,$A389,MATCH(D$1,'2-3 引出列表'!$A$1:$CD$1,0)),"")),"",IFERROR(INDEX('2-3 引出列表'!$A$2:$CE$8700,$A389,MATCH(D$1,'2-3 引出列表'!$A$1:$CD$1,0)),""))</f>
        <v/>
      </c>
      <c r="E389" t="str">
        <f>IF(ISBLANK(IFERROR(INDEX('2-3 引出列表'!$A$2:$CE$8700,$A389,MATCH(E$1,'2-3 引出列表'!$A$1:$CD$1,0)),"")),"",IFERROR(INDEX('2-3 引出列表'!$A$2:$CE$8700,$A389,MATCH(E$1,'2-3 引出列表'!$A$1:$CD$1,0)),""))</f>
        <v/>
      </c>
      <c r="F389" t="str">
        <f t="shared" si="6"/>
        <v/>
      </c>
      <c r="G389" t="str">
        <f>IF(ISBLANK(IFERROR(INDEX('2-3 引出列表'!$A$2:$CE$8700,$A389,MATCH(G$1,'2-3 引出列表'!$A$1:$CD$1,0)),"")),"",IFERROR(INDEX('2-3 引出列表'!$A$2:$CE$8700,$A389,MATCH(G$1,'2-3 引出列表'!$A$1:$CD$1,0)),""))</f>
        <v/>
      </c>
      <c r="H389" t="str">
        <f>IF(ISBLANK(IFERROR(INDEX('2-3 引出列表'!$A$2:$CE$8700,$A389,MATCH(H$1,'2-3 引出列表'!$A$1:$CD$1,0)),"")),"",IFERROR(INDEX('2-3 引出列表'!$A$2:$CE$8700,$A389,MATCH(H$1,'2-3 引出列表'!$A$1:$CD$1,0)),""))</f>
        <v/>
      </c>
      <c r="I389" t="str">
        <f>IF(ISBLANK(IFERROR(INDEX('2-3 引出列表'!$A$2:$CE$8700,$A389,MATCH(I$1,'2-3 引出列表'!$A$1:$CD$1,0)),"")),"",IFERROR(INDEX('2-3 引出列表'!$A$2:$CE$8700,$A389,MATCH(I$1,'2-3 引出列表'!$A$1:$CD$1,0)),""))</f>
        <v/>
      </c>
    </row>
    <row r="390" customFormat="1" spans="1:9">
      <c r="A390">
        <v>389</v>
      </c>
      <c r="B390" t="str">
        <f>IF(ISBLANK(IFERROR(INDEX('2-3 引出列表'!$A$2:$CE$8700,$A390,MATCH(B$1,'2-3 引出列表'!$A$1:$CD$1,0)),"")),"",IFERROR(INDEX('2-3 引出列表'!$A$2:$CE$8700,$A390,MATCH(B$1,'2-3 引出列表'!$A$1:$CD$1,0)),""))</f>
        <v/>
      </c>
      <c r="C390" t="str">
        <f>IF(ISBLANK(IFERROR(INDEX('2-3 引出列表'!$A$2:$CE$8700,$A390,MATCH(C$1,'2-3 引出列表'!$A$1:$CD$1,0)),"")),"",IFERROR(INDEX('2-3 引出列表'!$A$2:$CE$8700,$A390,MATCH(C$1,'2-3 引出列表'!$A$1:$CD$1,0)),""))</f>
        <v/>
      </c>
      <c r="D390" t="str">
        <f>IF(ISBLANK(IFERROR(INDEX('2-3 引出列表'!$A$2:$CE$8700,$A390,MATCH(D$1,'2-3 引出列表'!$A$1:$CD$1,0)),"")),"",IFERROR(INDEX('2-3 引出列表'!$A$2:$CE$8700,$A390,MATCH(D$1,'2-3 引出列表'!$A$1:$CD$1,0)),""))</f>
        <v/>
      </c>
      <c r="E390" t="str">
        <f>IF(ISBLANK(IFERROR(INDEX('2-3 引出列表'!$A$2:$CE$8700,$A390,MATCH(E$1,'2-3 引出列表'!$A$1:$CD$1,0)),"")),"",IFERROR(INDEX('2-3 引出列表'!$A$2:$CE$8700,$A390,MATCH(E$1,'2-3 引出列表'!$A$1:$CD$1,0)),""))</f>
        <v/>
      </c>
      <c r="F390" t="str">
        <f t="shared" si="6"/>
        <v/>
      </c>
      <c r="G390" t="str">
        <f>IF(ISBLANK(IFERROR(INDEX('2-3 引出列表'!$A$2:$CE$8700,$A390,MATCH(G$1,'2-3 引出列表'!$A$1:$CD$1,0)),"")),"",IFERROR(INDEX('2-3 引出列表'!$A$2:$CE$8700,$A390,MATCH(G$1,'2-3 引出列表'!$A$1:$CD$1,0)),""))</f>
        <v/>
      </c>
      <c r="H390" t="str">
        <f>IF(ISBLANK(IFERROR(INDEX('2-3 引出列表'!$A$2:$CE$8700,$A390,MATCH(H$1,'2-3 引出列表'!$A$1:$CD$1,0)),"")),"",IFERROR(INDEX('2-3 引出列表'!$A$2:$CE$8700,$A390,MATCH(H$1,'2-3 引出列表'!$A$1:$CD$1,0)),""))</f>
        <v/>
      </c>
      <c r="I390" t="str">
        <f>IF(ISBLANK(IFERROR(INDEX('2-3 引出列表'!$A$2:$CE$8700,$A390,MATCH(I$1,'2-3 引出列表'!$A$1:$CD$1,0)),"")),"",IFERROR(INDEX('2-3 引出列表'!$A$2:$CE$8700,$A390,MATCH(I$1,'2-3 引出列表'!$A$1:$CD$1,0)),""))</f>
        <v/>
      </c>
    </row>
    <row r="391" customFormat="1" spans="1:9">
      <c r="A391">
        <v>390</v>
      </c>
      <c r="B391" t="str">
        <f>IF(ISBLANK(IFERROR(INDEX('2-3 引出列表'!$A$2:$CE$8700,$A391,MATCH(B$1,'2-3 引出列表'!$A$1:$CD$1,0)),"")),"",IFERROR(INDEX('2-3 引出列表'!$A$2:$CE$8700,$A391,MATCH(B$1,'2-3 引出列表'!$A$1:$CD$1,0)),""))</f>
        <v/>
      </c>
      <c r="C391" t="str">
        <f>IF(ISBLANK(IFERROR(INDEX('2-3 引出列表'!$A$2:$CE$8700,$A391,MATCH(C$1,'2-3 引出列表'!$A$1:$CD$1,0)),"")),"",IFERROR(INDEX('2-3 引出列表'!$A$2:$CE$8700,$A391,MATCH(C$1,'2-3 引出列表'!$A$1:$CD$1,0)),""))</f>
        <v/>
      </c>
      <c r="D391" t="str">
        <f>IF(ISBLANK(IFERROR(INDEX('2-3 引出列表'!$A$2:$CE$8700,$A391,MATCH(D$1,'2-3 引出列表'!$A$1:$CD$1,0)),"")),"",IFERROR(INDEX('2-3 引出列表'!$A$2:$CE$8700,$A391,MATCH(D$1,'2-3 引出列表'!$A$1:$CD$1,0)),""))</f>
        <v/>
      </c>
      <c r="E391" t="str">
        <f>IF(ISBLANK(IFERROR(INDEX('2-3 引出列表'!$A$2:$CE$8700,$A391,MATCH(E$1,'2-3 引出列表'!$A$1:$CD$1,0)),"")),"",IFERROR(INDEX('2-3 引出列表'!$A$2:$CE$8700,$A391,MATCH(E$1,'2-3 引出列表'!$A$1:$CD$1,0)),""))</f>
        <v/>
      </c>
      <c r="F391" t="str">
        <f t="shared" si="6"/>
        <v/>
      </c>
      <c r="G391" t="str">
        <f>IF(ISBLANK(IFERROR(INDEX('2-3 引出列表'!$A$2:$CE$8700,$A391,MATCH(G$1,'2-3 引出列表'!$A$1:$CD$1,0)),"")),"",IFERROR(INDEX('2-3 引出列表'!$A$2:$CE$8700,$A391,MATCH(G$1,'2-3 引出列表'!$A$1:$CD$1,0)),""))</f>
        <v/>
      </c>
      <c r="H391" t="str">
        <f>IF(ISBLANK(IFERROR(INDEX('2-3 引出列表'!$A$2:$CE$8700,$A391,MATCH(H$1,'2-3 引出列表'!$A$1:$CD$1,0)),"")),"",IFERROR(INDEX('2-3 引出列表'!$A$2:$CE$8700,$A391,MATCH(H$1,'2-3 引出列表'!$A$1:$CD$1,0)),""))</f>
        <v/>
      </c>
      <c r="I391" t="str">
        <f>IF(ISBLANK(IFERROR(INDEX('2-3 引出列表'!$A$2:$CE$8700,$A391,MATCH(I$1,'2-3 引出列表'!$A$1:$CD$1,0)),"")),"",IFERROR(INDEX('2-3 引出列表'!$A$2:$CE$8700,$A391,MATCH(I$1,'2-3 引出列表'!$A$1:$CD$1,0)),""))</f>
        <v/>
      </c>
    </row>
    <row r="392" customFormat="1" spans="1:9">
      <c r="A392">
        <v>391</v>
      </c>
      <c r="B392" t="str">
        <f>IF(ISBLANK(IFERROR(INDEX('2-3 引出列表'!$A$2:$CE$8700,$A392,MATCH(B$1,'2-3 引出列表'!$A$1:$CD$1,0)),"")),"",IFERROR(INDEX('2-3 引出列表'!$A$2:$CE$8700,$A392,MATCH(B$1,'2-3 引出列表'!$A$1:$CD$1,0)),""))</f>
        <v/>
      </c>
      <c r="C392" t="str">
        <f>IF(ISBLANK(IFERROR(INDEX('2-3 引出列表'!$A$2:$CE$8700,$A392,MATCH(C$1,'2-3 引出列表'!$A$1:$CD$1,0)),"")),"",IFERROR(INDEX('2-3 引出列表'!$A$2:$CE$8700,$A392,MATCH(C$1,'2-3 引出列表'!$A$1:$CD$1,0)),""))</f>
        <v/>
      </c>
      <c r="D392" t="str">
        <f>IF(ISBLANK(IFERROR(INDEX('2-3 引出列表'!$A$2:$CE$8700,$A392,MATCH(D$1,'2-3 引出列表'!$A$1:$CD$1,0)),"")),"",IFERROR(INDEX('2-3 引出列表'!$A$2:$CE$8700,$A392,MATCH(D$1,'2-3 引出列表'!$A$1:$CD$1,0)),""))</f>
        <v/>
      </c>
      <c r="E392" t="str">
        <f>IF(ISBLANK(IFERROR(INDEX('2-3 引出列表'!$A$2:$CE$8700,$A392,MATCH(E$1,'2-3 引出列表'!$A$1:$CD$1,0)),"")),"",IFERROR(INDEX('2-3 引出列表'!$A$2:$CE$8700,$A392,MATCH(E$1,'2-3 引出列表'!$A$1:$CD$1,0)),""))</f>
        <v/>
      </c>
      <c r="F392" t="str">
        <f t="shared" si="6"/>
        <v/>
      </c>
      <c r="G392" t="str">
        <f>IF(ISBLANK(IFERROR(INDEX('2-3 引出列表'!$A$2:$CE$8700,$A392,MATCH(G$1,'2-3 引出列表'!$A$1:$CD$1,0)),"")),"",IFERROR(INDEX('2-3 引出列表'!$A$2:$CE$8700,$A392,MATCH(G$1,'2-3 引出列表'!$A$1:$CD$1,0)),""))</f>
        <v/>
      </c>
      <c r="H392" t="str">
        <f>IF(ISBLANK(IFERROR(INDEX('2-3 引出列表'!$A$2:$CE$8700,$A392,MATCH(H$1,'2-3 引出列表'!$A$1:$CD$1,0)),"")),"",IFERROR(INDEX('2-3 引出列表'!$A$2:$CE$8700,$A392,MATCH(H$1,'2-3 引出列表'!$A$1:$CD$1,0)),""))</f>
        <v/>
      </c>
      <c r="I392" t="str">
        <f>IF(ISBLANK(IFERROR(INDEX('2-3 引出列表'!$A$2:$CE$8700,$A392,MATCH(I$1,'2-3 引出列表'!$A$1:$CD$1,0)),"")),"",IFERROR(INDEX('2-3 引出列表'!$A$2:$CE$8700,$A392,MATCH(I$1,'2-3 引出列表'!$A$1:$CD$1,0)),""))</f>
        <v/>
      </c>
    </row>
    <row r="393" customFormat="1" spans="1:9">
      <c r="A393">
        <v>392</v>
      </c>
      <c r="B393" t="str">
        <f>IF(ISBLANK(IFERROR(INDEX('2-3 引出列表'!$A$2:$CE$8700,$A393,MATCH(B$1,'2-3 引出列表'!$A$1:$CD$1,0)),"")),"",IFERROR(INDEX('2-3 引出列表'!$A$2:$CE$8700,$A393,MATCH(B$1,'2-3 引出列表'!$A$1:$CD$1,0)),""))</f>
        <v/>
      </c>
      <c r="C393" t="str">
        <f>IF(ISBLANK(IFERROR(INDEX('2-3 引出列表'!$A$2:$CE$8700,$A393,MATCH(C$1,'2-3 引出列表'!$A$1:$CD$1,0)),"")),"",IFERROR(INDEX('2-3 引出列表'!$A$2:$CE$8700,$A393,MATCH(C$1,'2-3 引出列表'!$A$1:$CD$1,0)),""))</f>
        <v/>
      </c>
      <c r="D393" t="str">
        <f>IF(ISBLANK(IFERROR(INDEX('2-3 引出列表'!$A$2:$CE$8700,$A393,MATCH(D$1,'2-3 引出列表'!$A$1:$CD$1,0)),"")),"",IFERROR(INDEX('2-3 引出列表'!$A$2:$CE$8700,$A393,MATCH(D$1,'2-3 引出列表'!$A$1:$CD$1,0)),""))</f>
        <v/>
      </c>
      <c r="E393" t="str">
        <f>IF(ISBLANK(IFERROR(INDEX('2-3 引出列表'!$A$2:$CE$8700,$A393,MATCH(E$1,'2-3 引出列表'!$A$1:$CD$1,0)),"")),"",IFERROR(INDEX('2-3 引出列表'!$A$2:$CE$8700,$A393,MATCH(E$1,'2-3 引出列表'!$A$1:$CD$1,0)),""))</f>
        <v/>
      </c>
      <c r="F393" t="str">
        <f t="shared" si="6"/>
        <v/>
      </c>
      <c r="G393" t="str">
        <f>IF(ISBLANK(IFERROR(INDEX('2-3 引出列表'!$A$2:$CE$8700,$A393,MATCH(G$1,'2-3 引出列表'!$A$1:$CD$1,0)),"")),"",IFERROR(INDEX('2-3 引出列表'!$A$2:$CE$8700,$A393,MATCH(G$1,'2-3 引出列表'!$A$1:$CD$1,0)),""))</f>
        <v/>
      </c>
      <c r="H393" t="str">
        <f>IF(ISBLANK(IFERROR(INDEX('2-3 引出列表'!$A$2:$CE$8700,$A393,MATCH(H$1,'2-3 引出列表'!$A$1:$CD$1,0)),"")),"",IFERROR(INDEX('2-3 引出列表'!$A$2:$CE$8700,$A393,MATCH(H$1,'2-3 引出列表'!$A$1:$CD$1,0)),""))</f>
        <v/>
      </c>
      <c r="I393" t="str">
        <f>IF(ISBLANK(IFERROR(INDEX('2-3 引出列表'!$A$2:$CE$8700,$A393,MATCH(I$1,'2-3 引出列表'!$A$1:$CD$1,0)),"")),"",IFERROR(INDEX('2-3 引出列表'!$A$2:$CE$8700,$A393,MATCH(I$1,'2-3 引出列表'!$A$1:$CD$1,0)),""))</f>
        <v/>
      </c>
    </row>
    <row r="394" customFormat="1" spans="1:9">
      <c r="A394">
        <v>393</v>
      </c>
      <c r="B394" t="str">
        <f>IF(ISBLANK(IFERROR(INDEX('2-3 引出列表'!$A$2:$CE$8700,$A394,MATCH(B$1,'2-3 引出列表'!$A$1:$CD$1,0)),"")),"",IFERROR(INDEX('2-3 引出列表'!$A$2:$CE$8700,$A394,MATCH(B$1,'2-3 引出列表'!$A$1:$CD$1,0)),""))</f>
        <v/>
      </c>
      <c r="C394" t="str">
        <f>IF(ISBLANK(IFERROR(INDEX('2-3 引出列表'!$A$2:$CE$8700,$A394,MATCH(C$1,'2-3 引出列表'!$A$1:$CD$1,0)),"")),"",IFERROR(INDEX('2-3 引出列表'!$A$2:$CE$8700,$A394,MATCH(C$1,'2-3 引出列表'!$A$1:$CD$1,0)),""))</f>
        <v/>
      </c>
      <c r="D394" t="str">
        <f>IF(ISBLANK(IFERROR(INDEX('2-3 引出列表'!$A$2:$CE$8700,$A394,MATCH(D$1,'2-3 引出列表'!$A$1:$CD$1,0)),"")),"",IFERROR(INDEX('2-3 引出列表'!$A$2:$CE$8700,$A394,MATCH(D$1,'2-3 引出列表'!$A$1:$CD$1,0)),""))</f>
        <v/>
      </c>
      <c r="E394" t="str">
        <f>IF(ISBLANK(IFERROR(INDEX('2-3 引出列表'!$A$2:$CE$8700,$A394,MATCH(E$1,'2-3 引出列表'!$A$1:$CD$1,0)),"")),"",IFERROR(INDEX('2-3 引出列表'!$A$2:$CE$8700,$A394,MATCH(E$1,'2-3 引出列表'!$A$1:$CD$1,0)),""))</f>
        <v/>
      </c>
      <c r="F394" t="str">
        <f t="shared" si="6"/>
        <v/>
      </c>
      <c r="G394" t="str">
        <f>IF(ISBLANK(IFERROR(INDEX('2-3 引出列表'!$A$2:$CE$8700,$A394,MATCH(G$1,'2-3 引出列表'!$A$1:$CD$1,0)),"")),"",IFERROR(INDEX('2-3 引出列表'!$A$2:$CE$8700,$A394,MATCH(G$1,'2-3 引出列表'!$A$1:$CD$1,0)),""))</f>
        <v/>
      </c>
      <c r="H394" t="str">
        <f>IF(ISBLANK(IFERROR(INDEX('2-3 引出列表'!$A$2:$CE$8700,$A394,MATCH(H$1,'2-3 引出列表'!$A$1:$CD$1,0)),"")),"",IFERROR(INDEX('2-3 引出列表'!$A$2:$CE$8700,$A394,MATCH(H$1,'2-3 引出列表'!$A$1:$CD$1,0)),""))</f>
        <v/>
      </c>
      <c r="I394" t="str">
        <f>IF(ISBLANK(IFERROR(INDEX('2-3 引出列表'!$A$2:$CE$8700,$A394,MATCH(I$1,'2-3 引出列表'!$A$1:$CD$1,0)),"")),"",IFERROR(INDEX('2-3 引出列表'!$A$2:$CE$8700,$A394,MATCH(I$1,'2-3 引出列表'!$A$1:$CD$1,0)),""))</f>
        <v/>
      </c>
    </row>
    <row r="395" customFormat="1" spans="1:9">
      <c r="A395">
        <v>394</v>
      </c>
      <c r="B395" t="str">
        <f>IF(ISBLANK(IFERROR(INDEX('2-3 引出列表'!$A$2:$CE$8700,$A395,MATCH(B$1,'2-3 引出列表'!$A$1:$CD$1,0)),"")),"",IFERROR(INDEX('2-3 引出列表'!$A$2:$CE$8700,$A395,MATCH(B$1,'2-3 引出列表'!$A$1:$CD$1,0)),""))</f>
        <v/>
      </c>
      <c r="C395" t="str">
        <f>IF(ISBLANK(IFERROR(INDEX('2-3 引出列表'!$A$2:$CE$8700,$A395,MATCH(C$1,'2-3 引出列表'!$A$1:$CD$1,0)),"")),"",IFERROR(INDEX('2-3 引出列表'!$A$2:$CE$8700,$A395,MATCH(C$1,'2-3 引出列表'!$A$1:$CD$1,0)),""))</f>
        <v/>
      </c>
      <c r="D395" t="str">
        <f>IF(ISBLANK(IFERROR(INDEX('2-3 引出列表'!$A$2:$CE$8700,$A395,MATCH(D$1,'2-3 引出列表'!$A$1:$CD$1,0)),"")),"",IFERROR(INDEX('2-3 引出列表'!$A$2:$CE$8700,$A395,MATCH(D$1,'2-3 引出列表'!$A$1:$CD$1,0)),""))</f>
        <v/>
      </c>
      <c r="E395" t="str">
        <f>IF(ISBLANK(IFERROR(INDEX('2-3 引出列表'!$A$2:$CE$8700,$A395,MATCH(E$1,'2-3 引出列表'!$A$1:$CD$1,0)),"")),"",IFERROR(INDEX('2-3 引出列表'!$A$2:$CE$8700,$A395,MATCH(E$1,'2-3 引出列表'!$A$1:$CD$1,0)),""))</f>
        <v/>
      </c>
      <c r="F395" t="str">
        <f t="shared" si="6"/>
        <v/>
      </c>
      <c r="G395" t="str">
        <f>IF(ISBLANK(IFERROR(INDEX('2-3 引出列表'!$A$2:$CE$8700,$A395,MATCH(G$1,'2-3 引出列表'!$A$1:$CD$1,0)),"")),"",IFERROR(INDEX('2-3 引出列表'!$A$2:$CE$8700,$A395,MATCH(G$1,'2-3 引出列表'!$A$1:$CD$1,0)),""))</f>
        <v/>
      </c>
      <c r="H395" t="str">
        <f>IF(ISBLANK(IFERROR(INDEX('2-3 引出列表'!$A$2:$CE$8700,$A395,MATCH(H$1,'2-3 引出列表'!$A$1:$CD$1,0)),"")),"",IFERROR(INDEX('2-3 引出列表'!$A$2:$CE$8700,$A395,MATCH(H$1,'2-3 引出列表'!$A$1:$CD$1,0)),""))</f>
        <v/>
      </c>
      <c r="I395" t="str">
        <f>IF(ISBLANK(IFERROR(INDEX('2-3 引出列表'!$A$2:$CE$8700,$A395,MATCH(I$1,'2-3 引出列表'!$A$1:$CD$1,0)),"")),"",IFERROR(INDEX('2-3 引出列表'!$A$2:$CE$8700,$A395,MATCH(I$1,'2-3 引出列表'!$A$1:$CD$1,0)),""))</f>
        <v/>
      </c>
    </row>
    <row r="396" customFormat="1" spans="1:9">
      <c r="A396">
        <v>395</v>
      </c>
      <c r="B396" t="str">
        <f>IF(ISBLANK(IFERROR(INDEX('2-3 引出列表'!$A$2:$CE$8700,$A396,MATCH(B$1,'2-3 引出列表'!$A$1:$CD$1,0)),"")),"",IFERROR(INDEX('2-3 引出列表'!$A$2:$CE$8700,$A396,MATCH(B$1,'2-3 引出列表'!$A$1:$CD$1,0)),""))</f>
        <v/>
      </c>
      <c r="C396" t="str">
        <f>IF(ISBLANK(IFERROR(INDEX('2-3 引出列表'!$A$2:$CE$8700,$A396,MATCH(C$1,'2-3 引出列表'!$A$1:$CD$1,0)),"")),"",IFERROR(INDEX('2-3 引出列表'!$A$2:$CE$8700,$A396,MATCH(C$1,'2-3 引出列表'!$A$1:$CD$1,0)),""))</f>
        <v/>
      </c>
      <c r="D396" t="str">
        <f>IF(ISBLANK(IFERROR(INDEX('2-3 引出列表'!$A$2:$CE$8700,$A396,MATCH(D$1,'2-3 引出列表'!$A$1:$CD$1,0)),"")),"",IFERROR(INDEX('2-3 引出列表'!$A$2:$CE$8700,$A396,MATCH(D$1,'2-3 引出列表'!$A$1:$CD$1,0)),""))</f>
        <v/>
      </c>
      <c r="E396" t="str">
        <f>IF(ISBLANK(IFERROR(INDEX('2-3 引出列表'!$A$2:$CE$8700,$A396,MATCH(E$1,'2-3 引出列表'!$A$1:$CD$1,0)),"")),"",IFERROR(INDEX('2-3 引出列表'!$A$2:$CE$8700,$A396,MATCH(E$1,'2-3 引出列表'!$A$1:$CD$1,0)),""))</f>
        <v/>
      </c>
      <c r="F396" t="str">
        <f t="shared" si="6"/>
        <v/>
      </c>
      <c r="G396" t="str">
        <f>IF(ISBLANK(IFERROR(INDEX('2-3 引出列表'!$A$2:$CE$8700,$A396,MATCH(G$1,'2-3 引出列表'!$A$1:$CD$1,0)),"")),"",IFERROR(INDEX('2-3 引出列表'!$A$2:$CE$8700,$A396,MATCH(G$1,'2-3 引出列表'!$A$1:$CD$1,0)),""))</f>
        <v/>
      </c>
      <c r="H396" t="str">
        <f>IF(ISBLANK(IFERROR(INDEX('2-3 引出列表'!$A$2:$CE$8700,$A396,MATCH(H$1,'2-3 引出列表'!$A$1:$CD$1,0)),"")),"",IFERROR(INDEX('2-3 引出列表'!$A$2:$CE$8700,$A396,MATCH(H$1,'2-3 引出列表'!$A$1:$CD$1,0)),""))</f>
        <v/>
      </c>
      <c r="I396" t="str">
        <f>IF(ISBLANK(IFERROR(INDEX('2-3 引出列表'!$A$2:$CE$8700,$A396,MATCH(I$1,'2-3 引出列表'!$A$1:$CD$1,0)),"")),"",IFERROR(INDEX('2-3 引出列表'!$A$2:$CE$8700,$A396,MATCH(I$1,'2-3 引出列表'!$A$1:$CD$1,0)),""))</f>
        <v/>
      </c>
    </row>
    <row r="397" customFormat="1" spans="1:9">
      <c r="A397">
        <v>396</v>
      </c>
      <c r="B397" t="str">
        <f>IF(ISBLANK(IFERROR(INDEX('2-3 引出列表'!$A$2:$CE$8700,$A397,MATCH(B$1,'2-3 引出列表'!$A$1:$CD$1,0)),"")),"",IFERROR(INDEX('2-3 引出列表'!$A$2:$CE$8700,$A397,MATCH(B$1,'2-3 引出列表'!$A$1:$CD$1,0)),""))</f>
        <v/>
      </c>
      <c r="C397" t="str">
        <f>IF(ISBLANK(IFERROR(INDEX('2-3 引出列表'!$A$2:$CE$8700,$A397,MATCH(C$1,'2-3 引出列表'!$A$1:$CD$1,0)),"")),"",IFERROR(INDEX('2-3 引出列表'!$A$2:$CE$8700,$A397,MATCH(C$1,'2-3 引出列表'!$A$1:$CD$1,0)),""))</f>
        <v/>
      </c>
      <c r="D397" t="str">
        <f>IF(ISBLANK(IFERROR(INDEX('2-3 引出列表'!$A$2:$CE$8700,$A397,MATCH(D$1,'2-3 引出列表'!$A$1:$CD$1,0)),"")),"",IFERROR(INDEX('2-3 引出列表'!$A$2:$CE$8700,$A397,MATCH(D$1,'2-3 引出列表'!$A$1:$CD$1,0)),""))</f>
        <v/>
      </c>
      <c r="E397" t="str">
        <f>IF(ISBLANK(IFERROR(INDEX('2-3 引出列表'!$A$2:$CE$8700,$A397,MATCH(E$1,'2-3 引出列表'!$A$1:$CD$1,0)),"")),"",IFERROR(INDEX('2-3 引出列表'!$A$2:$CE$8700,$A397,MATCH(E$1,'2-3 引出列表'!$A$1:$CD$1,0)),""))</f>
        <v/>
      </c>
      <c r="F397" t="str">
        <f t="shared" si="6"/>
        <v/>
      </c>
      <c r="G397" t="str">
        <f>IF(ISBLANK(IFERROR(INDEX('2-3 引出列表'!$A$2:$CE$8700,$A397,MATCH(G$1,'2-3 引出列表'!$A$1:$CD$1,0)),"")),"",IFERROR(INDEX('2-3 引出列表'!$A$2:$CE$8700,$A397,MATCH(G$1,'2-3 引出列表'!$A$1:$CD$1,0)),""))</f>
        <v/>
      </c>
      <c r="H397" t="str">
        <f>IF(ISBLANK(IFERROR(INDEX('2-3 引出列表'!$A$2:$CE$8700,$A397,MATCH(H$1,'2-3 引出列表'!$A$1:$CD$1,0)),"")),"",IFERROR(INDEX('2-3 引出列表'!$A$2:$CE$8700,$A397,MATCH(H$1,'2-3 引出列表'!$A$1:$CD$1,0)),""))</f>
        <v/>
      </c>
      <c r="I397" t="str">
        <f>IF(ISBLANK(IFERROR(INDEX('2-3 引出列表'!$A$2:$CE$8700,$A397,MATCH(I$1,'2-3 引出列表'!$A$1:$CD$1,0)),"")),"",IFERROR(INDEX('2-3 引出列表'!$A$2:$CE$8700,$A397,MATCH(I$1,'2-3 引出列表'!$A$1:$CD$1,0)),""))</f>
        <v/>
      </c>
    </row>
    <row r="398" customFormat="1" spans="1:9">
      <c r="A398">
        <v>397</v>
      </c>
      <c r="B398" t="str">
        <f>IF(ISBLANK(IFERROR(INDEX('2-3 引出列表'!$A$2:$CE$8700,$A398,MATCH(B$1,'2-3 引出列表'!$A$1:$CD$1,0)),"")),"",IFERROR(INDEX('2-3 引出列表'!$A$2:$CE$8700,$A398,MATCH(B$1,'2-3 引出列表'!$A$1:$CD$1,0)),""))</f>
        <v/>
      </c>
      <c r="C398" t="str">
        <f>IF(ISBLANK(IFERROR(INDEX('2-3 引出列表'!$A$2:$CE$8700,$A398,MATCH(C$1,'2-3 引出列表'!$A$1:$CD$1,0)),"")),"",IFERROR(INDEX('2-3 引出列表'!$A$2:$CE$8700,$A398,MATCH(C$1,'2-3 引出列表'!$A$1:$CD$1,0)),""))</f>
        <v/>
      </c>
      <c r="D398" t="str">
        <f>IF(ISBLANK(IFERROR(INDEX('2-3 引出列表'!$A$2:$CE$8700,$A398,MATCH(D$1,'2-3 引出列表'!$A$1:$CD$1,0)),"")),"",IFERROR(INDEX('2-3 引出列表'!$A$2:$CE$8700,$A398,MATCH(D$1,'2-3 引出列表'!$A$1:$CD$1,0)),""))</f>
        <v/>
      </c>
      <c r="E398" t="str">
        <f>IF(ISBLANK(IFERROR(INDEX('2-3 引出列表'!$A$2:$CE$8700,$A398,MATCH(E$1,'2-3 引出列表'!$A$1:$CD$1,0)),"")),"",IFERROR(INDEX('2-3 引出列表'!$A$2:$CE$8700,$A398,MATCH(E$1,'2-3 引出列表'!$A$1:$CD$1,0)),""))</f>
        <v/>
      </c>
      <c r="F398" t="str">
        <f t="shared" si="6"/>
        <v/>
      </c>
      <c r="G398" t="str">
        <f>IF(ISBLANK(IFERROR(INDEX('2-3 引出列表'!$A$2:$CE$8700,$A398,MATCH(G$1,'2-3 引出列表'!$A$1:$CD$1,0)),"")),"",IFERROR(INDEX('2-3 引出列表'!$A$2:$CE$8700,$A398,MATCH(G$1,'2-3 引出列表'!$A$1:$CD$1,0)),""))</f>
        <v/>
      </c>
      <c r="H398" t="str">
        <f>IF(ISBLANK(IFERROR(INDEX('2-3 引出列表'!$A$2:$CE$8700,$A398,MATCH(H$1,'2-3 引出列表'!$A$1:$CD$1,0)),"")),"",IFERROR(INDEX('2-3 引出列表'!$A$2:$CE$8700,$A398,MATCH(H$1,'2-3 引出列表'!$A$1:$CD$1,0)),""))</f>
        <v/>
      </c>
      <c r="I398" t="str">
        <f>IF(ISBLANK(IFERROR(INDEX('2-3 引出列表'!$A$2:$CE$8700,$A398,MATCH(I$1,'2-3 引出列表'!$A$1:$CD$1,0)),"")),"",IFERROR(INDEX('2-3 引出列表'!$A$2:$CE$8700,$A398,MATCH(I$1,'2-3 引出列表'!$A$1:$CD$1,0)),""))</f>
        <v/>
      </c>
    </row>
    <row r="399" customFormat="1" spans="1:9">
      <c r="A399">
        <v>398</v>
      </c>
      <c r="B399" t="str">
        <f>IF(ISBLANK(IFERROR(INDEX('2-3 引出列表'!$A$2:$CE$8700,$A399,MATCH(B$1,'2-3 引出列表'!$A$1:$CD$1,0)),"")),"",IFERROR(INDEX('2-3 引出列表'!$A$2:$CE$8700,$A399,MATCH(B$1,'2-3 引出列表'!$A$1:$CD$1,0)),""))</f>
        <v/>
      </c>
      <c r="C399" t="str">
        <f>IF(ISBLANK(IFERROR(INDEX('2-3 引出列表'!$A$2:$CE$8700,$A399,MATCH(C$1,'2-3 引出列表'!$A$1:$CD$1,0)),"")),"",IFERROR(INDEX('2-3 引出列表'!$A$2:$CE$8700,$A399,MATCH(C$1,'2-3 引出列表'!$A$1:$CD$1,0)),""))</f>
        <v/>
      </c>
      <c r="D399" t="str">
        <f>IF(ISBLANK(IFERROR(INDEX('2-3 引出列表'!$A$2:$CE$8700,$A399,MATCH(D$1,'2-3 引出列表'!$A$1:$CD$1,0)),"")),"",IFERROR(INDEX('2-3 引出列表'!$A$2:$CE$8700,$A399,MATCH(D$1,'2-3 引出列表'!$A$1:$CD$1,0)),""))</f>
        <v/>
      </c>
      <c r="E399" t="str">
        <f>IF(ISBLANK(IFERROR(INDEX('2-3 引出列表'!$A$2:$CE$8700,$A399,MATCH(E$1,'2-3 引出列表'!$A$1:$CD$1,0)),"")),"",IFERROR(INDEX('2-3 引出列表'!$A$2:$CE$8700,$A399,MATCH(E$1,'2-3 引出列表'!$A$1:$CD$1,0)),""))</f>
        <v/>
      </c>
      <c r="F399" t="str">
        <f t="shared" si="6"/>
        <v/>
      </c>
      <c r="G399" t="str">
        <f>IF(ISBLANK(IFERROR(INDEX('2-3 引出列表'!$A$2:$CE$8700,$A399,MATCH(G$1,'2-3 引出列表'!$A$1:$CD$1,0)),"")),"",IFERROR(INDEX('2-3 引出列表'!$A$2:$CE$8700,$A399,MATCH(G$1,'2-3 引出列表'!$A$1:$CD$1,0)),""))</f>
        <v/>
      </c>
      <c r="H399" t="str">
        <f>IF(ISBLANK(IFERROR(INDEX('2-3 引出列表'!$A$2:$CE$8700,$A399,MATCH(H$1,'2-3 引出列表'!$A$1:$CD$1,0)),"")),"",IFERROR(INDEX('2-3 引出列表'!$A$2:$CE$8700,$A399,MATCH(H$1,'2-3 引出列表'!$A$1:$CD$1,0)),""))</f>
        <v/>
      </c>
      <c r="I399" t="str">
        <f>IF(ISBLANK(IFERROR(INDEX('2-3 引出列表'!$A$2:$CE$8700,$A399,MATCH(I$1,'2-3 引出列表'!$A$1:$CD$1,0)),"")),"",IFERROR(INDEX('2-3 引出列表'!$A$2:$CE$8700,$A399,MATCH(I$1,'2-3 引出列表'!$A$1:$CD$1,0)),""))</f>
        <v/>
      </c>
    </row>
    <row r="400" customFormat="1" spans="1:9">
      <c r="A400">
        <v>399</v>
      </c>
      <c r="B400" t="str">
        <f>IF(ISBLANK(IFERROR(INDEX('2-3 引出列表'!$A$2:$CE$8700,$A400,MATCH(B$1,'2-3 引出列表'!$A$1:$CD$1,0)),"")),"",IFERROR(INDEX('2-3 引出列表'!$A$2:$CE$8700,$A400,MATCH(B$1,'2-3 引出列表'!$A$1:$CD$1,0)),""))</f>
        <v/>
      </c>
      <c r="C400" t="str">
        <f>IF(ISBLANK(IFERROR(INDEX('2-3 引出列表'!$A$2:$CE$8700,$A400,MATCH(C$1,'2-3 引出列表'!$A$1:$CD$1,0)),"")),"",IFERROR(INDEX('2-3 引出列表'!$A$2:$CE$8700,$A400,MATCH(C$1,'2-3 引出列表'!$A$1:$CD$1,0)),""))</f>
        <v/>
      </c>
      <c r="D400" t="str">
        <f>IF(ISBLANK(IFERROR(INDEX('2-3 引出列表'!$A$2:$CE$8700,$A400,MATCH(D$1,'2-3 引出列表'!$A$1:$CD$1,0)),"")),"",IFERROR(INDEX('2-3 引出列表'!$A$2:$CE$8700,$A400,MATCH(D$1,'2-3 引出列表'!$A$1:$CD$1,0)),""))</f>
        <v/>
      </c>
      <c r="E400" t="str">
        <f>IF(ISBLANK(IFERROR(INDEX('2-3 引出列表'!$A$2:$CE$8700,$A400,MATCH(E$1,'2-3 引出列表'!$A$1:$CD$1,0)),"")),"",IFERROR(INDEX('2-3 引出列表'!$A$2:$CE$8700,$A400,MATCH(E$1,'2-3 引出列表'!$A$1:$CD$1,0)),""))</f>
        <v/>
      </c>
      <c r="F400" t="str">
        <f t="shared" si="6"/>
        <v/>
      </c>
      <c r="G400" t="str">
        <f>IF(ISBLANK(IFERROR(INDEX('2-3 引出列表'!$A$2:$CE$8700,$A400,MATCH(G$1,'2-3 引出列表'!$A$1:$CD$1,0)),"")),"",IFERROR(INDEX('2-3 引出列表'!$A$2:$CE$8700,$A400,MATCH(G$1,'2-3 引出列表'!$A$1:$CD$1,0)),""))</f>
        <v/>
      </c>
      <c r="H400" t="str">
        <f>IF(ISBLANK(IFERROR(INDEX('2-3 引出列表'!$A$2:$CE$8700,$A400,MATCH(H$1,'2-3 引出列表'!$A$1:$CD$1,0)),"")),"",IFERROR(INDEX('2-3 引出列表'!$A$2:$CE$8700,$A400,MATCH(H$1,'2-3 引出列表'!$A$1:$CD$1,0)),""))</f>
        <v/>
      </c>
      <c r="I400" t="str">
        <f>IF(ISBLANK(IFERROR(INDEX('2-3 引出列表'!$A$2:$CE$8700,$A400,MATCH(I$1,'2-3 引出列表'!$A$1:$CD$1,0)),"")),"",IFERROR(INDEX('2-3 引出列表'!$A$2:$CE$8700,$A400,MATCH(I$1,'2-3 引出列表'!$A$1:$CD$1,0)),""))</f>
        <v/>
      </c>
    </row>
    <row r="401" customFormat="1" spans="1:9">
      <c r="A401">
        <v>400</v>
      </c>
      <c r="B401" t="str">
        <f>IF(ISBLANK(IFERROR(INDEX('2-3 引出列表'!$A$2:$CE$8700,$A401,MATCH(B$1,'2-3 引出列表'!$A$1:$CD$1,0)),"")),"",IFERROR(INDEX('2-3 引出列表'!$A$2:$CE$8700,$A401,MATCH(B$1,'2-3 引出列表'!$A$1:$CD$1,0)),""))</f>
        <v/>
      </c>
      <c r="C401" t="str">
        <f>IF(ISBLANK(IFERROR(INDEX('2-3 引出列表'!$A$2:$CE$8700,$A401,MATCH(C$1,'2-3 引出列表'!$A$1:$CD$1,0)),"")),"",IFERROR(INDEX('2-3 引出列表'!$A$2:$CE$8700,$A401,MATCH(C$1,'2-3 引出列表'!$A$1:$CD$1,0)),""))</f>
        <v/>
      </c>
      <c r="D401" t="str">
        <f>IF(ISBLANK(IFERROR(INDEX('2-3 引出列表'!$A$2:$CE$8700,$A401,MATCH(D$1,'2-3 引出列表'!$A$1:$CD$1,0)),"")),"",IFERROR(INDEX('2-3 引出列表'!$A$2:$CE$8700,$A401,MATCH(D$1,'2-3 引出列表'!$A$1:$CD$1,0)),""))</f>
        <v/>
      </c>
      <c r="E401" t="str">
        <f>IF(ISBLANK(IFERROR(INDEX('2-3 引出列表'!$A$2:$CE$8700,$A401,MATCH(E$1,'2-3 引出列表'!$A$1:$CD$1,0)),"")),"",IFERROR(INDEX('2-3 引出列表'!$A$2:$CE$8700,$A401,MATCH(E$1,'2-3 引出列表'!$A$1:$CD$1,0)),""))</f>
        <v/>
      </c>
      <c r="F401" t="str">
        <f t="shared" si="6"/>
        <v/>
      </c>
      <c r="G401" t="str">
        <f>IF(ISBLANK(IFERROR(INDEX('2-3 引出列表'!$A$2:$CE$8700,$A401,MATCH(G$1,'2-3 引出列表'!$A$1:$CD$1,0)),"")),"",IFERROR(INDEX('2-3 引出列表'!$A$2:$CE$8700,$A401,MATCH(G$1,'2-3 引出列表'!$A$1:$CD$1,0)),""))</f>
        <v/>
      </c>
      <c r="H401" t="str">
        <f>IF(ISBLANK(IFERROR(INDEX('2-3 引出列表'!$A$2:$CE$8700,$A401,MATCH(H$1,'2-3 引出列表'!$A$1:$CD$1,0)),"")),"",IFERROR(INDEX('2-3 引出列表'!$A$2:$CE$8700,$A401,MATCH(H$1,'2-3 引出列表'!$A$1:$CD$1,0)),""))</f>
        <v/>
      </c>
      <c r="I401" t="str">
        <f>IF(ISBLANK(IFERROR(INDEX('2-3 引出列表'!$A$2:$CE$8700,$A401,MATCH(I$1,'2-3 引出列表'!$A$1:$CD$1,0)),"")),"",IFERROR(INDEX('2-3 引出列表'!$A$2:$CE$8700,$A401,MATCH(I$1,'2-3 引出列表'!$A$1:$CD$1,0)),""))</f>
        <v/>
      </c>
    </row>
    <row r="402" customFormat="1" spans="1:9">
      <c r="A402">
        <v>401</v>
      </c>
      <c r="B402" t="str">
        <f>IF(ISBLANK(IFERROR(INDEX('2-3 引出列表'!$A$2:$CE$8700,$A402,MATCH(B$1,'2-3 引出列表'!$A$1:$CD$1,0)),"")),"",IFERROR(INDEX('2-3 引出列表'!$A$2:$CE$8700,$A402,MATCH(B$1,'2-3 引出列表'!$A$1:$CD$1,0)),""))</f>
        <v/>
      </c>
      <c r="C402" t="str">
        <f>IF(ISBLANK(IFERROR(INDEX('2-3 引出列表'!$A$2:$CE$8700,$A402,MATCH(C$1,'2-3 引出列表'!$A$1:$CD$1,0)),"")),"",IFERROR(INDEX('2-3 引出列表'!$A$2:$CE$8700,$A402,MATCH(C$1,'2-3 引出列表'!$A$1:$CD$1,0)),""))</f>
        <v/>
      </c>
      <c r="D402" t="str">
        <f>IF(ISBLANK(IFERROR(INDEX('2-3 引出列表'!$A$2:$CE$8700,$A402,MATCH(D$1,'2-3 引出列表'!$A$1:$CD$1,0)),"")),"",IFERROR(INDEX('2-3 引出列表'!$A$2:$CE$8700,$A402,MATCH(D$1,'2-3 引出列表'!$A$1:$CD$1,0)),""))</f>
        <v/>
      </c>
      <c r="E402" t="str">
        <f>IF(ISBLANK(IFERROR(INDEX('2-3 引出列表'!$A$2:$CE$8700,$A402,MATCH(E$1,'2-3 引出列表'!$A$1:$CD$1,0)),"")),"",IFERROR(INDEX('2-3 引出列表'!$A$2:$CE$8700,$A402,MATCH(E$1,'2-3 引出列表'!$A$1:$CD$1,0)),""))</f>
        <v/>
      </c>
      <c r="F402" t="str">
        <f t="shared" si="6"/>
        <v/>
      </c>
      <c r="G402" t="str">
        <f>IF(ISBLANK(IFERROR(INDEX('2-3 引出列表'!$A$2:$CE$8700,$A402,MATCH(G$1,'2-3 引出列表'!$A$1:$CD$1,0)),"")),"",IFERROR(INDEX('2-3 引出列表'!$A$2:$CE$8700,$A402,MATCH(G$1,'2-3 引出列表'!$A$1:$CD$1,0)),""))</f>
        <v/>
      </c>
      <c r="H402" t="str">
        <f>IF(ISBLANK(IFERROR(INDEX('2-3 引出列表'!$A$2:$CE$8700,$A402,MATCH(H$1,'2-3 引出列表'!$A$1:$CD$1,0)),"")),"",IFERROR(INDEX('2-3 引出列表'!$A$2:$CE$8700,$A402,MATCH(H$1,'2-3 引出列表'!$A$1:$CD$1,0)),""))</f>
        <v/>
      </c>
      <c r="I402" t="str">
        <f>IF(ISBLANK(IFERROR(INDEX('2-3 引出列表'!$A$2:$CE$8700,$A402,MATCH(I$1,'2-3 引出列表'!$A$1:$CD$1,0)),"")),"",IFERROR(INDEX('2-3 引出列表'!$A$2:$CE$8700,$A402,MATCH(I$1,'2-3 引出列表'!$A$1:$CD$1,0)),""))</f>
        <v/>
      </c>
    </row>
    <row r="403" customFormat="1" spans="1:9">
      <c r="A403">
        <v>402</v>
      </c>
      <c r="B403" t="str">
        <f>IF(ISBLANK(IFERROR(INDEX('2-3 引出列表'!$A$2:$CE$8700,$A403,MATCH(B$1,'2-3 引出列表'!$A$1:$CD$1,0)),"")),"",IFERROR(INDEX('2-3 引出列表'!$A$2:$CE$8700,$A403,MATCH(B$1,'2-3 引出列表'!$A$1:$CD$1,0)),""))</f>
        <v/>
      </c>
      <c r="C403" t="str">
        <f>IF(ISBLANK(IFERROR(INDEX('2-3 引出列表'!$A$2:$CE$8700,$A403,MATCH(C$1,'2-3 引出列表'!$A$1:$CD$1,0)),"")),"",IFERROR(INDEX('2-3 引出列表'!$A$2:$CE$8700,$A403,MATCH(C$1,'2-3 引出列表'!$A$1:$CD$1,0)),""))</f>
        <v/>
      </c>
      <c r="D403" t="str">
        <f>IF(ISBLANK(IFERROR(INDEX('2-3 引出列表'!$A$2:$CE$8700,$A403,MATCH(D$1,'2-3 引出列表'!$A$1:$CD$1,0)),"")),"",IFERROR(INDEX('2-3 引出列表'!$A$2:$CE$8700,$A403,MATCH(D$1,'2-3 引出列表'!$A$1:$CD$1,0)),""))</f>
        <v/>
      </c>
      <c r="E403" t="str">
        <f>IF(ISBLANK(IFERROR(INDEX('2-3 引出列表'!$A$2:$CE$8700,$A403,MATCH(E$1,'2-3 引出列表'!$A$1:$CD$1,0)),"")),"",IFERROR(INDEX('2-3 引出列表'!$A$2:$CE$8700,$A403,MATCH(E$1,'2-3 引出列表'!$A$1:$CD$1,0)),""))</f>
        <v/>
      </c>
      <c r="F403" t="str">
        <f t="shared" si="6"/>
        <v/>
      </c>
      <c r="G403" t="str">
        <f>IF(ISBLANK(IFERROR(INDEX('2-3 引出列表'!$A$2:$CE$8700,$A403,MATCH(G$1,'2-3 引出列表'!$A$1:$CD$1,0)),"")),"",IFERROR(INDEX('2-3 引出列表'!$A$2:$CE$8700,$A403,MATCH(G$1,'2-3 引出列表'!$A$1:$CD$1,0)),""))</f>
        <v/>
      </c>
      <c r="H403" t="str">
        <f>IF(ISBLANK(IFERROR(INDEX('2-3 引出列表'!$A$2:$CE$8700,$A403,MATCH(H$1,'2-3 引出列表'!$A$1:$CD$1,0)),"")),"",IFERROR(INDEX('2-3 引出列表'!$A$2:$CE$8700,$A403,MATCH(H$1,'2-3 引出列表'!$A$1:$CD$1,0)),""))</f>
        <v/>
      </c>
      <c r="I403" t="str">
        <f>IF(ISBLANK(IFERROR(INDEX('2-3 引出列表'!$A$2:$CE$8700,$A403,MATCH(I$1,'2-3 引出列表'!$A$1:$CD$1,0)),"")),"",IFERROR(INDEX('2-3 引出列表'!$A$2:$CE$8700,$A403,MATCH(I$1,'2-3 引出列表'!$A$1:$CD$1,0)),""))</f>
        <v/>
      </c>
    </row>
    <row r="404" customFormat="1" spans="1:9">
      <c r="A404">
        <v>403</v>
      </c>
      <c r="B404" t="str">
        <f>IF(ISBLANK(IFERROR(INDEX('2-3 引出列表'!$A$2:$CE$8700,$A404,MATCH(B$1,'2-3 引出列表'!$A$1:$CD$1,0)),"")),"",IFERROR(INDEX('2-3 引出列表'!$A$2:$CE$8700,$A404,MATCH(B$1,'2-3 引出列表'!$A$1:$CD$1,0)),""))</f>
        <v/>
      </c>
      <c r="C404" t="str">
        <f>IF(ISBLANK(IFERROR(INDEX('2-3 引出列表'!$A$2:$CE$8700,$A404,MATCH(C$1,'2-3 引出列表'!$A$1:$CD$1,0)),"")),"",IFERROR(INDEX('2-3 引出列表'!$A$2:$CE$8700,$A404,MATCH(C$1,'2-3 引出列表'!$A$1:$CD$1,0)),""))</f>
        <v/>
      </c>
      <c r="D404" t="str">
        <f>IF(ISBLANK(IFERROR(INDEX('2-3 引出列表'!$A$2:$CE$8700,$A404,MATCH(D$1,'2-3 引出列表'!$A$1:$CD$1,0)),"")),"",IFERROR(INDEX('2-3 引出列表'!$A$2:$CE$8700,$A404,MATCH(D$1,'2-3 引出列表'!$A$1:$CD$1,0)),""))</f>
        <v/>
      </c>
      <c r="E404" t="str">
        <f>IF(ISBLANK(IFERROR(INDEX('2-3 引出列表'!$A$2:$CE$8700,$A404,MATCH(E$1,'2-3 引出列表'!$A$1:$CD$1,0)),"")),"",IFERROR(INDEX('2-3 引出列表'!$A$2:$CE$8700,$A404,MATCH(E$1,'2-3 引出列表'!$A$1:$CD$1,0)),""))</f>
        <v/>
      </c>
      <c r="F404" t="str">
        <f t="shared" si="6"/>
        <v/>
      </c>
      <c r="G404" t="str">
        <f>IF(ISBLANK(IFERROR(INDEX('2-3 引出列表'!$A$2:$CE$8700,$A404,MATCH(G$1,'2-3 引出列表'!$A$1:$CD$1,0)),"")),"",IFERROR(INDEX('2-3 引出列表'!$A$2:$CE$8700,$A404,MATCH(G$1,'2-3 引出列表'!$A$1:$CD$1,0)),""))</f>
        <v/>
      </c>
      <c r="H404" t="str">
        <f>IF(ISBLANK(IFERROR(INDEX('2-3 引出列表'!$A$2:$CE$8700,$A404,MATCH(H$1,'2-3 引出列表'!$A$1:$CD$1,0)),"")),"",IFERROR(INDEX('2-3 引出列表'!$A$2:$CE$8700,$A404,MATCH(H$1,'2-3 引出列表'!$A$1:$CD$1,0)),""))</f>
        <v/>
      </c>
      <c r="I404" t="str">
        <f>IF(ISBLANK(IFERROR(INDEX('2-3 引出列表'!$A$2:$CE$8700,$A404,MATCH(I$1,'2-3 引出列表'!$A$1:$CD$1,0)),"")),"",IFERROR(INDEX('2-3 引出列表'!$A$2:$CE$8700,$A404,MATCH(I$1,'2-3 引出列表'!$A$1:$CD$1,0)),""))</f>
        <v/>
      </c>
    </row>
    <row r="405" customFormat="1" spans="1:9">
      <c r="A405">
        <v>404</v>
      </c>
      <c r="B405" t="str">
        <f>IF(ISBLANK(IFERROR(INDEX('2-3 引出列表'!$A$2:$CE$8700,$A405,MATCH(B$1,'2-3 引出列表'!$A$1:$CD$1,0)),"")),"",IFERROR(INDEX('2-3 引出列表'!$A$2:$CE$8700,$A405,MATCH(B$1,'2-3 引出列表'!$A$1:$CD$1,0)),""))</f>
        <v/>
      </c>
      <c r="C405" t="str">
        <f>IF(ISBLANK(IFERROR(INDEX('2-3 引出列表'!$A$2:$CE$8700,$A405,MATCH(C$1,'2-3 引出列表'!$A$1:$CD$1,0)),"")),"",IFERROR(INDEX('2-3 引出列表'!$A$2:$CE$8700,$A405,MATCH(C$1,'2-3 引出列表'!$A$1:$CD$1,0)),""))</f>
        <v/>
      </c>
      <c r="D405" t="str">
        <f>IF(ISBLANK(IFERROR(INDEX('2-3 引出列表'!$A$2:$CE$8700,$A405,MATCH(D$1,'2-3 引出列表'!$A$1:$CD$1,0)),"")),"",IFERROR(INDEX('2-3 引出列表'!$A$2:$CE$8700,$A405,MATCH(D$1,'2-3 引出列表'!$A$1:$CD$1,0)),""))</f>
        <v/>
      </c>
      <c r="E405" t="str">
        <f>IF(ISBLANK(IFERROR(INDEX('2-3 引出列表'!$A$2:$CE$8700,$A405,MATCH(E$1,'2-3 引出列表'!$A$1:$CD$1,0)),"")),"",IFERROR(INDEX('2-3 引出列表'!$A$2:$CE$8700,$A405,MATCH(E$1,'2-3 引出列表'!$A$1:$CD$1,0)),""))</f>
        <v/>
      </c>
      <c r="F405" t="str">
        <f t="shared" si="6"/>
        <v/>
      </c>
      <c r="G405" t="str">
        <f>IF(ISBLANK(IFERROR(INDEX('2-3 引出列表'!$A$2:$CE$8700,$A405,MATCH(G$1,'2-3 引出列表'!$A$1:$CD$1,0)),"")),"",IFERROR(INDEX('2-3 引出列表'!$A$2:$CE$8700,$A405,MATCH(G$1,'2-3 引出列表'!$A$1:$CD$1,0)),""))</f>
        <v/>
      </c>
      <c r="H405" t="str">
        <f>IF(ISBLANK(IFERROR(INDEX('2-3 引出列表'!$A$2:$CE$8700,$A405,MATCH(H$1,'2-3 引出列表'!$A$1:$CD$1,0)),"")),"",IFERROR(INDEX('2-3 引出列表'!$A$2:$CE$8700,$A405,MATCH(H$1,'2-3 引出列表'!$A$1:$CD$1,0)),""))</f>
        <v/>
      </c>
      <c r="I405" t="str">
        <f>IF(ISBLANK(IFERROR(INDEX('2-3 引出列表'!$A$2:$CE$8700,$A405,MATCH(I$1,'2-3 引出列表'!$A$1:$CD$1,0)),"")),"",IFERROR(INDEX('2-3 引出列表'!$A$2:$CE$8700,$A405,MATCH(I$1,'2-3 引出列表'!$A$1:$CD$1,0)),""))</f>
        <v/>
      </c>
    </row>
    <row r="406" customFormat="1" spans="1:9">
      <c r="A406">
        <v>405</v>
      </c>
      <c r="B406" t="str">
        <f>IF(ISBLANK(IFERROR(INDEX('2-3 引出列表'!$A$2:$CE$8700,$A406,MATCH(B$1,'2-3 引出列表'!$A$1:$CD$1,0)),"")),"",IFERROR(INDEX('2-3 引出列表'!$A$2:$CE$8700,$A406,MATCH(B$1,'2-3 引出列表'!$A$1:$CD$1,0)),""))</f>
        <v/>
      </c>
      <c r="C406" t="str">
        <f>IF(ISBLANK(IFERROR(INDEX('2-3 引出列表'!$A$2:$CE$8700,$A406,MATCH(C$1,'2-3 引出列表'!$A$1:$CD$1,0)),"")),"",IFERROR(INDEX('2-3 引出列表'!$A$2:$CE$8700,$A406,MATCH(C$1,'2-3 引出列表'!$A$1:$CD$1,0)),""))</f>
        <v/>
      </c>
      <c r="D406" t="str">
        <f>IF(ISBLANK(IFERROR(INDEX('2-3 引出列表'!$A$2:$CE$8700,$A406,MATCH(D$1,'2-3 引出列表'!$A$1:$CD$1,0)),"")),"",IFERROR(INDEX('2-3 引出列表'!$A$2:$CE$8700,$A406,MATCH(D$1,'2-3 引出列表'!$A$1:$CD$1,0)),""))</f>
        <v/>
      </c>
      <c r="E406" t="str">
        <f>IF(ISBLANK(IFERROR(INDEX('2-3 引出列表'!$A$2:$CE$8700,$A406,MATCH(E$1,'2-3 引出列表'!$A$1:$CD$1,0)),"")),"",IFERROR(INDEX('2-3 引出列表'!$A$2:$CE$8700,$A406,MATCH(E$1,'2-3 引出列表'!$A$1:$CD$1,0)),""))</f>
        <v/>
      </c>
      <c r="F406" t="str">
        <f t="shared" si="6"/>
        <v/>
      </c>
      <c r="G406" t="str">
        <f>IF(ISBLANK(IFERROR(INDEX('2-3 引出列表'!$A$2:$CE$8700,$A406,MATCH(G$1,'2-3 引出列表'!$A$1:$CD$1,0)),"")),"",IFERROR(INDEX('2-3 引出列表'!$A$2:$CE$8700,$A406,MATCH(G$1,'2-3 引出列表'!$A$1:$CD$1,0)),""))</f>
        <v/>
      </c>
      <c r="H406" t="str">
        <f>IF(ISBLANK(IFERROR(INDEX('2-3 引出列表'!$A$2:$CE$8700,$A406,MATCH(H$1,'2-3 引出列表'!$A$1:$CD$1,0)),"")),"",IFERROR(INDEX('2-3 引出列表'!$A$2:$CE$8700,$A406,MATCH(H$1,'2-3 引出列表'!$A$1:$CD$1,0)),""))</f>
        <v/>
      </c>
      <c r="I406" t="str">
        <f>IF(ISBLANK(IFERROR(INDEX('2-3 引出列表'!$A$2:$CE$8700,$A406,MATCH(I$1,'2-3 引出列表'!$A$1:$CD$1,0)),"")),"",IFERROR(INDEX('2-3 引出列表'!$A$2:$CE$8700,$A406,MATCH(I$1,'2-3 引出列表'!$A$1:$CD$1,0)),""))</f>
        <v/>
      </c>
    </row>
    <row r="407" customFormat="1" spans="1:9">
      <c r="A407">
        <v>406</v>
      </c>
      <c r="B407" t="str">
        <f>IF(ISBLANK(IFERROR(INDEX('2-3 引出列表'!$A$2:$CE$8700,$A407,MATCH(B$1,'2-3 引出列表'!$A$1:$CD$1,0)),"")),"",IFERROR(INDEX('2-3 引出列表'!$A$2:$CE$8700,$A407,MATCH(B$1,'2-3 引出列表'!$A$1:$CD$1,0)),""))</f>
        <v/>
      </c>
      <c r="C407" t="str">
        <f>IF(ISBLANK(IFERROR(INDEX('2-3 引出列表'!$A$2:$CE$8700,$A407,MATCH(C$1,'2-3 引出列表'!$A$1:$CD$1,0)),"")),"",IFERROR(INDEX('2-3 引出列表'!$A$2:$CE$8700,$A407,MATCH(C$1,'2-3 引出列表'!$A$1:$CD$1,0)),""))</f>
        <v/>
      </c>
      <c r="D407" t="str">
        <f>IF(ISBLANK(IFERROR(INDEX('2-3 引出列表'!$A$2:$CE$8700,$A407,MATCH(D$1,'2-3 引出列表'!$A$1:$CD$1,0)),"")),"",IFERROR(INDEX('2-3 引出列表'!$A$2:$CE$8700,$A407,MATCH(D$1,'2-3 引出列表'!$A$1:$CD$1,0)),""))</f>
        <v/>
      </c>
      <c r="E407" t="str">
        <f>IF(ISBLANK(IFERROR(INDEX('2-3 引出列表'!$A$2:$CE$8700,$A407,MATCH(E$1,'2-3 引出列表'!$A$1:$CD$1,0)),"")),"",IFERROR(INDEX('2-3 引出列表'!$A$2:$CE$8700,$A407,MATCH(E$1,'2-3 引出列表'!$A$1:$CD$1,0)),""))</f>
        <v/>
      </c>
      <c r="F407" t="str">
        <f t="shared" si="6"/>
        <v/>
      </c>
      <c r="G407" t="str">
        <f>IF(ISBLANK(IFERROR(INDEX('2-3 引出列表'!$A$2:$CE$8700,$A407,MATCH(G$1,'2-3 引出列表'!$A$1:$CD$1,0)),"")),"",IFERROR(INDEX('2-3 引出列表'!$A$2:$CE$8700,$A407,MATCH(G$1,'2-3 引出列表'!$A$1:$CD$1,0)),""))</f>
        <v/>
      </c>
      <c r="H407" t="str">
        <f>IF(ISBLANK(IFERROR(INDEX('2-3 引出列表'!$A$2:$CE$8700,$A407,MATCH(H$1,'2-3 引出列表'!$A$1:$CD$1,0)),"")),"",IFERROR(INDEX('2-3 引出列表'!$A$2:$CE$8700,$A407,MATCH(H$1,'2-3 引出列表'!$A$1:$CD$1,0)),""))</f>
        <v/>
      </c>
      <c r="I407" t="str">
        <f>IF(ISBLANK(IFERROR(INDEX('2-3 引出列表'!$A$2:$CE$8700,$A407,MATCH(I$1,'2-3 引出列表'!$A$1:$CD$1,0)),"")),"",IFERROR(INDEX('2-3 引出列表'!$A$2:$CE$8700,$A407,MATCH(I$1,'2-3 引出列表'!$A$1:$CD$1,0)),""))</f>
        <v/>
      </c>
    </row>
    <row r="408" customFormat="1" spans="1:9">
      <c r="A408">
        <v>407</v>
      </c>
      <c r="B408" t="str">
        <f>IF(ISBLANK(IFERROR(INDEX('2-3 引出列表'!$A$2:$CE$8700,$A408,MATCH(B$1,'2-3 引出列表'!$A$1:$CD$1,0)),"")),"",IFERROR(INDEX('2-3 引出列表'!$A$2:$CE$8700,$A408,MATCH(B$1,'2-3 引出列表'!$A$1:$CD$1,0)),""))</f>
        <v/>
      </c>
      <c r="C408" t="str">
        <f>IF(ISBLANK(IFERROR(INDEX('2-3 引出列表'!$A$2:$CE$8700,$A408,MATCH(C$1,'2-3 引出列表'!$A$1:$CD$1,0)),"")),"",IFERROR(INDEX('2-3 引出列表'!$A$2:$CE$8700,$A408,MATCH(C$1,'2-3 引出列表'!$A$1:$CD$1,0)),""))</f>
        <v/>
      </c>
      <c r="D408" t="str">
        <f>IF(ISBLANK(IFERROR(INDEX('2-3 引出列表'!$A$2:$CE$8700,$A408,MATCH(D$1,'2-3 引出列表'!$A$1:$CD$1,0)),"")),"",IFERROR(INDEX('2-3 引出列表'!$A$2:$CE$8700,$A408,MATCH(D$1,'2-3 引出列表'!$A$1:$CD$1,0)),""))</f>
        <v/>
      </c>
      <c r="E408" t="str">
        <f>IF(ISBLANK(IFERROR(INDEX('2-3 引出列表'!$A$2:$CE$8700,$A408,MATCH(E$1,'2-3 引出列表'!$A$1:$CD$1,0)),"")),"",IFERROR(INDEX('2-3 引出列表'!$A$2:$CE$8700,$A408,MATCH(E$1,'2-3 引出列表'!$A$1:$CD$1,0)),""))</f>
        <v/>
      </c>
      <c r="F408" t="str">
        <f t="shared" si="6"/>
        <v/>
      </c>
      <c r="G408" t="str">
        <f>IF(ISBLANK(IFERROR(INDEX('2-3 引出列表'!$A$2:$CE$8700,$A408,MATCH(G$1,'2-3 引出列表'!$A$1:$CD$1,0)),"")),"",IFERROR(INDEX('2-3 引出列表'!$A$2:$CE$8700,$A408,MATCH(G$1,'2-3 引出列表'!$A$1:$CD$1,0)),""))</f>
        <v/>
      </c>
      <c r="H408" t="str">
        <f>IF(ISBLANK(IFERROR(INDEX('2-3 引出列表'!$A$2:$CE$8700,$A408,MATCH(H$1,'2-3 引出列表'!$A$1:$CD$1,0)),"")),"",IFERROR(INDEX('2-3 引出列表'!$A$2:$CE$8700,$A408,MATCH(H$1,'2-3 引出列表'!$A$1:$CD$1,0)),""))</f>
        <v/>
      </c>
      <c r="I408" t="str">
        <f>IF(ISBLANK(IFERROR(INDEX('2-3 引出列表'!$A$2:$CE$8700,$A408,MATCH(I$1,'2-3 引出列表'!$A$1:$CD$1,0)),"")),"",IFERROR(INDEX('2-3 引出列表'!$A$2:$CE$8700,$A408,MATCH(I$1,'2-3 引出列表'!$A$1:$CD$1,0)),""))</f>
        <v/>
      </c>
    </row>
    <row r="409" customFormat="1" spans="1:9">
      <c r="A409">
        <v>408</v>
      </c>
      <c r="B409" t="str">
        <f>IF(ISBLANK(IFERROR(INDEX('2-3 引出列表'!$A$2:$CE$8700,$A409,MATCH(B$1,'2-3 引出列表'!$A$1:$CD$1,0)),"")),"",IFERROR(INDEX('2-3 引出列表'!$A$2:$CE$8700,$A409,MATCH(B$1,'2-3 引出列表'!$A$1:$CD$1,0)),""))</f>
        <v/>
      </c>
      <c r="C409" t="str">
        <f>IF(ISBLANK(IFERROR(INDEX('2-3 引出列表'!$A$2:$CE$8700,$A409,MATCH(C$1,'2-3 引出列表'!$A$1:$CD$1,0)),"")),"",IFERROR(INDEX('2-3 引出列表'!$A$2:$CE$8700,$A409,MATCH(C$1,'2-3 引出列表'!$A$1:$CD$1,0)),""))</f>
        <v/>
      </c>
      <c r="D409" t="str">
        <f>IF(ISBLANK(IFERROR(INDEX('2-3 引出列表'!$A$2:$CE$8700,$A409,MATCH(D$1,'2-3 引出列表'!$A$1:$CD$1,0)),"")),"",IFERROR(INDEX('2-3 引出列表'!$A$2:$CE$8700,$A409,MATCH(D$1,'2-3 引出列表'!$A$1:$CD$1,0)),""))</f>
        <v/>
      </c>
      <c r="E409" t="str">
        <f>IF(ISBLANK(IFERROR(INDEX('2-3 引出列表'!$A$2:$CE$8700,$A409,MATCH(E$1,'2-3 引出列表'!$A$1:$CD$1,0)),"")),"",IFERROR(INDEX('2-3 引出列表'!$A$2:$CE$8700,$A409,MATCH(E$1,'2-3 引出列表'!$A$1:$CD$1,0)),""))</f>
        <v/>
      </c>
      <c r="F409" t="str">
        <f t="shared" si="6"/>
        <v/>
      </c>
      <c r="G409" t="str">
        <f>IF(ISBLANK(IFERROR(INDEX('2-3 引出列表'!$A$2:$CE$8700,$A409,MATCH(G$1,'2-3 引出列表'!$A$1:$CD$1,0)),"")),"",IFERROR(INDEX('2-3 引出列表'!$A$2:$CE$8700,$A409,MATCH(G$1,'2-3 引出列表'!$A$1:$CD$1,0)),""))</f>
        <v/>
      </c>
      <c r="H409" t="str">
        <f>IF(ISBLANK(IFERROR(INDEX('2-3 引出列表'!$A$2:$CE$8700,$A409,MATCH(H$1,'2-3 引出列表'!$A$1:$CD$1,0)),"")),"",IFERROR(INDEX('2-3 引出列表'!$A$2:$CE$8700,$A409,MATCH(H$1,'2-3 引出列表'!$A$1:$CD$1,0)),""))</f>
        <v/>
      </c>
      <c r="I409" t="str">
        <f>IF(ISBLANK(IFERROR(INDEX('2-3 引出列表'!$A$2:$CE$8700,$A409,MATCH(I$1,'2-3 引出列表'!$A$1:$CD$1,0)),"")),"",IFERROR(INDEX('2-3 引出列表'!$A$2:$CE$8700,$A409,MATCH(I$1,'2-3 引出列表'!$A$1:$CD$1,0)),""))</f>
        <v/>
      </c>
    </row>
    <row r="410" customFormat="1" spans="1:9">
      <c r="A410">
        <v>409</v>
      </c>
      <c r="B410" t="str">
        <f>IF(ISBLANK(IFERROR(INDEX('2-3 引出列表'!$A$2:$CE$8700,$A410,MATCH(B$1,'2-3 引出列表'!$A$1:$CD$1,0)),"")),"",IFERROR(INDEX('2-3 引出列表'!$A$2:$CE$8700,$A410,MATCH(B$1,'2-3 引出列表'!$A$1:$CD$1,0)),""))</f>
        <v/>
      </c>
      <c r="C410" t="str">
        <f>IF(ISBLANK(IFERROR(INDEX('2-3 引出列表'!$A$2:$CE$8700,$A410,MATCH(C$1,'2-3 引出列表'!$A$1:$CD$1,0)),"")),"",IFERROR(INDEX('2-3 引出列表'!$A$2:$CE$8700,$A410,MATCH(C$1,'2-3 引出列表'!$A$1:$CD$1,0)),""))</f>
        <v/>
      </c>
      <c r="D410" t="str">
        <f>IF(ISBLANK(IFERROR(INDEX('2-3 引出列表'!$A$2:$CE$8700,$A410,MATCH(D$1,'2-3 引出列表'!$A$1:$CD$1,0)),"")),"",IFERROR(INDEX('2-3 引出列表'!$A$2:$CE$8700,$A410,MATCH(D$1,'2-3 引出列表'!$A$1:$CD$1,0)),""))</f>
        <v/>
      </c>
      <c r="E410" t="str">
        <f>IF(ISBLANK(IFERROR(INDEX('2-3 引出列表'!$A$2:$CE$8700,$A410,MATCH(E$1,'2-3 引出列表'!$A$1:$CD$1,0)),"")),"",IFERROR(INDEX('2-3 引出列表'!$A$2:$CE$8700,$A410,MATCH(E$1,'2-3 引出列表'!$A$1:$CD$1,0)),""))</f>
        <v/>
      </c>
      <c r="F410" t="str">
        <f t="shared" si="6"/>
        <v/>
      </c>
      <c r="G410" t="str">
        <f>IF(ISBLANK(IFERROR(INDEX('2-3 引出列表'!$A$2:$CE$8700,$A410,MATCH(G$1,'2-3 引出列表'!$A$1:$CD$1,0)),"")),"",IFERROR(INDEX('2-3 引出列表'!$A$2:$CE$8700,$A410,MATCH(G$1,'2-3 引出列表'!$A$1:$CD$1,0)),""))</f>
        <v/>
      </c>
      <c r="H410" t="str">
        <f>IF(ISBLANK(IFERROR(INDEX('2-3 引出列表'!$A$2:$CE$8700,$A410,MATCH(H$1,'2-3 引出列表'!$A$1:$CD$1,0)),"")),"",IFERROR(INDEX('2-3 引出列表'!$A$2:$CE$8700,$A410,MATCH(H$1,'2-3 引出列表'!$A$1:$CD$1,0)),""))</f>
        <v/>
      </c>
      <c r="I410" t="str">
        <f>IF(ISBLANK(IFERROR(INDEX('2-3 引出列表'!$A$2:$CE$8700,$A410,MATCH(I$1,'2-3 引出列表'!$A$1:$CD$1,0)),"")),"",IFERROR(INDEX('2-3 引出列表'!$A$2:$CE$8700,$A410,MATCH(I$1,'2-3 引出列表'!$A$1:$CD$1,0)),""))</f>
        <v/>
      </c>
    </row>
    <row r="411" customFormat="1" spans="1:9">
      <c r="A411">
        <v>410</v>
      </c>
      <c r="B411" t="str">
        <f>IF(ISBLANK(IFERROR(INDEX('2-3 引出列表'!$A$2:$CE$8700,$A411,MATCH(B$1,'2-3 引出列表'!$A$1:$CD$1,0)),"")),"",IFERROR(INDEX('2-3 引出列表'!$A$2:$CE$8700,$A411,MATCH(B$1,'2-3 引出列表'!$A$1:$CD$1,0)),""))</f>
        <v/>
      </c>
      <c r="C411" t="str">
        <f>IF(ISBLANK(IFERROR(INDEX('2-3 引出列表'!$A$2:$CE$8700,$A411,MATCH(C$1,'2-3 引出列表'!$A$1:$CD$1,0)),"")),"",IFERROR(INDEX('2-3 引出列表'!$A$2:$CE$8700,$A411,MATCH(C$1,'2-3 引出列表'!$A$1:$CD$1,0)),""))</f>
        <v/>
      </c>
      <c r="D411" t="str">
        <f>IF(ISBLANK(IFERROR(INDEX('2-3 引出列表'!$A$2:$CE$8700,$A411,MATCH(D$1,'2-3 引出列表'!$A$1:$CD$1,0)),"")),"",IFERROR(INDEX('2-3 引出列表'!$A$2:$CE$8700,$A411,MATCH(D$1,'2-3 引出列表'!$A$1:$CD$1,0)),""))</f>
        <v/>
      </c>
      <c r="E411" t="str">
        <f>IF(ISBLANK(IFERROR(INDEX('2-3 引出列表'!$A$2:$CE$8700,$A411,MATCH(E$1,'2-3 引出列表'!$A$1:$CD$1,0)),"")),"",IFERROR(INDEX('2-3 引出列表'!$A$2:$CE$8700,$A411,MATCH(E$1,'2-3 引出列表'!$A$1:$CD$1,0)),""))</f>
        <v/>
      </c>
      <c r="F411" t="str">
        <f t="shared" si="6"/>
        <v/>
      </c>
      <c r="G411" t="str">
        <f>IF(ISBLANK(IFERROR(INDEX('2-3 引出列表'!$A$2:$CE$8700,$A411,MATCH(G$1,'2-3 引出列表'!$A$1:$CD$1,0)),"")),"",IFERROR(INDEX('2-3 引出列表'!$A$2:$CE$8700,$A411,MATCH(G$1,'2-3 引出列表'!$A$1:$CD$1,0)),""))</f>
        <v/>
      </c>
      <c r="H411" t="str">
        <f>IF(ISBLANK(IFERROR(INDEX('2-3 引出列表'!$A$2:$CE$8700,$A411,MATCH(H$1,'2-3 引出列表'!$A$1:$CD$1,0)),"")),"",IFERROR(INDEX('2-3 引出列表'!$A$2:$CE$8700,$A411,MATCH(H$1,'2-3 引出列表'!$A$1:$CD$1,0)),""))</f>
        <v/>
      </c>
      <c r="I411" t="str">
        <f>IF(ISBLANK(IFERROR(INDEX('2-3 引出列表'!$A$2:$CE$8700,$A411,MATCH(I$1,'2-3 引出列表'!$A$1:$CD$1,0)),"")),"",IFERROR(INDEX('2-3 引出列表'!$A$2:$CE$8700,$A411,MATCH(I$1,'2-3 引出列表'!$A$1:$CD$1,0)),""))</f>
        <v/>
      </c>
    </row>
    <row r="412" customFormat="1" spans="1:9">
      <c r="A412">
        <v>411</v>
      </c>
      <c r="B412" t="str">
        <f>IF(ISBLANK(IFERROR(INDEX('2-3 引出列表'!$A$2:$CE$8700,$A412,MATCH(B$1,'2-3 引出列表'!$A$1:$CD$1,0)),"")),"",IFERROR(INDEX('2-3 引出列表'!$A$2:$CE$8700,$A412,MATCH(B$1,'2-3 引出列表'!$A$1:$CD$1,0)),""))</f>
        <v/>
      </c>
      <c r="C412" t="str">
        <f>IF(ISBLANK(IFERROR(INDEX('2-3 引出列表'!$A$2:$CE$8700,$A412,MATCH(C$1,'2-3 引出列表'!$A$1:$CD$1,0)),"")),"",IFERROR(INDEX('2-3 引出列表'!$A$2:$CE$8700,$A412,MATCH(C$1,'2-3 引出列表'!$A$1:$CD$1,0)),""))</f>
        <v/>
      </c>
      <c r="D412" t="str">
        <f>IF(ISBLANK(IFERROR(INDEX('2-3 引出列表'!$A$2:$CE$8700,$A412,MATCH(D$1,'2-3 引出列表'!$A$1:$CD$1,0)),"")),"",IFERROR(INDEX('2-3 引出列表'!$A$2:$CE$8700,$A412,MATCH(D$1,'2-3 引出列表'!$A$1:$CD$1,0)),""))</f>
        <v/>
      </c>
      <c r="E412" t="str">
        <f>IF(ISBLANK(IFERROR(INDEX('2-3 引出列表'!$A$2:$CE$8700,$A412,MATCH(E$1,'2-3 引出列表'!$A$1:$CD$1,0)),"")),"",IFERROR(INDEX('2-3 引出列表'!$A$2:$CE$8700,$A412,MATCH(E$1,'2-3 引出列表'!$A$1:$CD$1,0)),""))</f>
        <v/>
      </c>
      <c r="F412" t="str">
        <f t="shared" si="6"/>
        <v/>
      </c>
      <c r="G412" t="str">
        <f>IF(ISBLANK(IFERROR(INDEX('2-3 引出列表'!$A$2:$CE$8700,$A412,MATCH(G$1,'2-3 引出列表'!$A$1:$CD$1,0)),"")),"",IFERROR(INDEX('2-3 引出列表'!$A$2:$CE$8700,$A412,MATCH(G$1,'2-3 引出列表'!$A$1:$CD$1,0)),""))</f>
        <v/>
      </c>
      <c r="H412" t="str">
        <f>IF(ISBLANK(IFERROR(INDEX('2-3 引出列表'!$A$2:$CE$8700,$A412,MATCH(H$1,'2-3 引出列表'!$A$1:$CD$1,0)),"")),"",IFERROR(INDEX('2-3 引出列表'!$A$2:$CE$8700,$A412,MATCH(H$1,'2-3 引出列表'!$A$1:$CD$1,0)),""))</f>
        <v/>
      </c>
      <c r="I412" t="str">
        <f>IF(ISBLANK(IFERROR(INDEX('2-3 引出列表'!$A$2:$CE$8700,$A412,MATCH(I$1,'2-3 引出列表'!$A$1:$CD$1,0)),"")),"",IFERROR(INDEX('2-3 引出列表'!$A$2:$CE$8700,$A412,MATCH(I$1,'2-3 引出列表'!$A$1:$CD$1,0)),""))</f>
        <v/>
      </c>
    </row>
    <row r="413" customFormat="1" spans="1:9">
      <c r="A413">
        <v>412</v>
      </c>
      <c r="B413" t="str">
        <f>IF(ISBLANK(IFERROR(INDEX('2-3 引出列表'!$A$2:$CE$8700,$A413,MATCH(B$1,'2-3 引出列表'!$A$1:$CD$1,0)),"")),"",IFERROR(INDEX('2-3 引出列表'!$A$2:$CE$8700,$A413,MATCH(B$1,'2-3 引出列表'!$A$1:$CD$1,0)),""))</f>
        <v/>
      </c>
      <c r="C413" t="str">
        <f>IF(ISBLANK(IFERROR(INDEX('2-3 引出列表'!$A$2:$CE$8700,$A413,MATCH(C$1,'2-3 引出列表'!$A$1:$CD$1,0)),"")),"",IFERROR(INDEX('2-3 引出列表'!$A$2:$CE$8700,$A413,MATCH(C$1,'2-3 引出列表'!$A$1:$CD$1,0)),""))</f>
        <v/>
      </c>
      <c r="D413" t="str">
        <f>IF(ISBLANK(IFERROR(INDEX('2-3 引出列表'!$A$2:$CE$8700,$A413,MATCH(D$1,'2-3 引出列表'!$A$1:$CD$1,0)),"")),"",IFERROR(INDEX('2-3 引出列表'!$A$2:$CE$8700,$A413,MATCH(D$1,'2-3 引出列表'!$A$1:$CD$1,0)),""))</f>
        <v/>
      </c>
      <c r="E413" t="str">
        <f>IF(ISBLANK(IFERROR(INDEX('2-3 引出列表'!$A$2:$CE$8700,$A413,MATCH(E$1,'2-3 引出列表'!$A$1:$CD$1,0)),"")),"",IFERROR(INDEX('2-3 引出列表'!$A$2:$CE$8700,$A413,MATCH(E$1,'2-3 引出列表'!$A$1:$CD$1,0)),""))</f>
        <v/>
      </c>
      <c r="F413" t="str">
        <f t="shared" si="6"/>
        <v/>
      </c>
      <c r="G413" t="str">
        <f>IF(ISBLANK(IFERROR(INDEX('2-3 引出列表'!$A$2:$CE$8700,$A413,MATCH(G$1,'2-3 引出列表'!$A$1:$CD$1,0)),"")),"",IFERROR(INDEX('2-3 引出列表'!$A$2:$CE$8700,$A413,MATCH(G$1,'2-3 引出列表'!$A$1:$CD$1,0)),""))</f>
        <v/>
      </c>
      <c r="H413" t="str">
        <f>IF(ISBLANK(IFERROR(INDEX('2-3 引出列表'!$A$2:$CE$8700,$A413,MATCH(H$1,'2-3 引出列表'!$A$1:$CD$1,0)),"")),"",IFERROR(INDEX('2-3 引出列表'!$A$2:$CE$8700,$A413,MATCH(H$1,'2-3 引出列表'!$A$1:$CD$1,0)),""))</f>
        <v/>
      </c>
      <c r="I413" t="str">
        <f>IF(ISBLANK(IFERROR(INDEX('2-3 引出列表'!$A$2:$CE$8700,$A413,MATCH(I$1,'2-3 引出列表'!$A$1:$CD$1,0)),"")),"",IFERROR(INDEX('2-3 引出列表'!$A$2:$CE$8700,$A413,MATCH(I$1,'2-3 引出列表'!$A$1:$CD$1,0)),""))</f>
        <v/>
      </c>
    </row>
    <row r="414" customFormat="1" spans="1:9">
      <c r="A414">
        <v>413</v>
      </c>
      <c r="B414" t="str">
        <f>IF(ISBLANK(IFERROR(INDEX('2-3 引出列表'!$A$2:$CE$8700,$A414,MATCH(B$1,'2-3 引出列表'!$A$1:$CD$1,0)),"")),"",IFERROR(INDEX('2-3 引出列表'!$A$2:$CE$8700,$A414,MATCH(B$1,'2-3 引出列表'!$A$1:$CD$1,0)),""))</f>
        <v/>
      </c>
      <c r="C414" t="str">
        <f>IF(ISBLANK(IFERROR(INDEX('2-3 引出列表'!$A$2:$CE$8700,$A414,MATCH(C$1,'2-3 引出列表'!$A$1:$CD$1,0)),"")),"",IFERROR(INDEX('2-3 引出列表'!$A$2:$CE$8700,$A414,MATCH(C$1,'2-3 引出列表'!$A$1:$CD$1,0)),""))</f>
        <v/>
      </c>
      <c r="D414" t="str">
        <f>IF(ISBLANK(IFERROR(INDEX('2-3 引出列表'!$A$2:$CE$8700,$A414,MATCH(D$1,'2-3 引出列表'!$A$1:$CD$1,0)),"")),"",IFERROR(INDEX('2-3 引出列表'!$A$2:$CE$8700,$A414,MATCH(D$1,'2-3 引出列表'!$A$1:$CD$1,0)),""))</f>
        <v/>
      </c>
      <c r="E414" t="str">
        <f>IF(ISBLANK(IFERROR(INDEX('2-3 引出列表'!$A$2:$CE$8700,$A414,MATCH(E$1,'2-3 引出列表'!$A$1:$CD$1,0)),"")),"",IFERROR(INDEX('2-3 引出列表'!$A$2:$CE$8700,$A414,MATCH(E$1,'2-3 引出列表'!$A$1:$CD$1,0)),""))</f>
        <v/>
      </c>
      <c r="F414" t="str">
        <f t="shared" si="6"/>
        <v/>
      </c>
      <c r="G414" t="str">
        <f>IF(ISBLANK(IFERROR(INDEX('2-3 引出列表'!$A$2:$CE$8700,$A414,MATCH(G$1,'2-3 引出列表'!$A$1:$CD$1,0)),"")),"",IFERROR(INDEX('2-3 引出列表'!$A$2:$CE$8700,$A414,MATCH(G$1,'2-3 引出列表'!$A$1:$CD$1,0)),""))</f>
        <v/>
      </c>
      <c r="H414" t="str">
        <f>IF(ISBLANK(IFERROR(INDEX('2-3 引出列表'!$A$2:$CE$8700,$A414,MATCH(H$1,'2-3 引出列表'!$A$1:$CD$1,0)),"")),"",IFERROR(INDEX('2-3 引出列表'!$A$2:$CE$8700,$A414,MATCH(H$1,'2-3 引出列表'!$A$1:$CD$1,0)),""))</f>
        <v/>
      </c>
      <c r="I414" t="str">
        <f>IF(ISBLANK(IFERROR(INDEX('2-3 引出列表'!$A$2:$CE$8700,$A414,MATCH(I$1,'2-3 引出列表'!$A$1:$CD$1,0)),"")),"",IFERROR(INDEX('2-3 引出列表'!$A$2:$CE$8700,$A414,MATCH(I$1,'2-3 引出列表'!$A$1:$CD$1,0)),""))</f>
        <v/>
      </c>
    </row>
    <row r="415" customFormat="1" spans="1:9">
      <c r="A415">
        <v>414</v>
      </c>
      <c r="B415" t="str">
        <f>IF(ISBLANK(IFERROR(INDEX('2-3 引出列表'!$A$2:$CE$8700,$A415,MATCH(B$1,'2-3 引出列表'!$A$1:$CD$1,0)),"")),"",IFERROR(INDEX('2-3 引出列表'!$A$2:$CE$8700,$A415,MATCH(B$1,'2-3 引出列表'!$A$1:$CD$1,0)),""))</f>
        <v/>
      </c>
      <c r="C415" t="str">
        <f>IF(ISBLANK(IFERROR(INDEX('2-3 引出列表'!$A$2:$CE$8700,$A415,MATCH(C$1,'2-3 引出列表'!$A$1:$CD$1,0)),"")),"",IFERROR(INDEX('2-3 引出列表'!$A$2:$CE$8700,$A415,MATCH(C$1,'2-3 引出列表'!$A$1:$CD$1,0)),""))</f>
        <v/>
      </c>
      <c r="D415" t="str">
        <f>IF(ISBLANK(IFERROR(INDEX('2-3 引出列表'!$A$2:$CE$8700,$A415,MATCH(D$1,'2-3 引出列表'!$A$1:$CD$1,0)),"")),"",IFERROR(INDEX('2-3 引出列表'!$A$2:$CE$8700,$A415,MATCH(D$1,'2-3 引出列表'!$A$1:$CD$1,0)),""))</f>
        <v/>
      </c>
      <c r="E415" t="str">
        <f>IF(ISBLANK(IFERROR(INDEX('2-3 引出列表'!$A$2:$CE$8700,$A415,MATCH(E$1,'2-3 引出列表'!$A$1:$CD$1,0)),"")),"",IFERROR(INDEX('2-3 引出列表'!$A$2:$CE$8700,$A415,MATCH(E$1,'2-3 引出列表'!$A$1:$CD$1,0)),""))</f>
        <v/>
      </c>
      <c r="F415" t="str">
        <f t="shared" si="6"/>
        <v/>
      </c>
      <c r="G415" t="str">
        <f>IF(ISBLANK(IFERROR(INDEX('2-3 引出列表'!$A$2:$CE$8700,$A415,MATCH(G$1,'2-3 引出列表'!$A$1:$CD$1,0)),"")),"",IFERROR(INDEX('2-3 引出列表'!$A$2:$CE$8700,$A415,MATCH(G$1,'2-3 引出列表'!$A$1:$CD$1,0)),""))</f>
        <v/>
      </c>
      <c r="H415" t="str">
        <f>IF(ISBLANK(IFERROR(INDEX('2-3 引出列表'!$A$2:$CE$8700,$A415,MATCH(H$1,'2-3 引出列表'!$A$1:$CD$1,0)),"")),"",IFERROR(INDEX('2-3 引出列表'!$A$2:$CE$8700,$A415,MATCH(H$1,'2-3 引出列表'!$A$1:$CD$1,0)),""))</f>
        <v/>
      </c>
      <c r="I415" t="str">
        <f>IF(ISBLANK(IFERROR(INDEX('2-3 引出列表'!$A$2:$CE$8700,$A415,MATCH(I$1,'2-3 引出列表'!$A$1:$CD$1,0)),"")),"",IFERROR(INDEX('2-3 引出列表'!$A$2:$CE$8700,$A415,MATCH(I$1,'2-3 引出列表'!$A$1:$CD$1,0)),""))</f>
        <v/>
      </c>
    </row>
    <row r="416" customFormat="1" spans="1:9">
      <c r="A416">
        <v>415</v>
      </c>
      <c r="B416" t="str">
        <f>IF(ISBLANK(IFERROR(INDEX('2-3 引出列表'!$A$2:$CE$8700,$A416,MATCH(B$1,'2-3 引出列表'!$A$1:$CD$1,0)),"")),"",IFERROR(INDEX('2-3 引出列表'!$A$2:$CE$8700,$A416,MATCH(B$1,'2-3 引出列表'!$A$1:$CD$1,0)),""))</f>
        <v/>
      </c>
      <c r="C416" t="str">
        <f>IF(ISBLANK(IFERROR(INDEX('2-3 引出列表'!$A$2:$CE$8700,$A416,MATCH(C$1,'2-3 引出列表'!$A$1:$CD$1,0)),"")),"",IFERROR(INDEX('2-3 引出列表'!$A$2:$CE$8700,$A416,MATCH(C$1,'2-3 引出列表'!$A$1:$CD$1,0)),""))</f>
        <v/>
      </c>
      <c r="D416" t="str">
        <f>IF(ISBLANK(IFERROR(INDEX('2-3 引出列表'!$A$2:$CE$8700,$A416,MATCH(D$1,'2-3 引出列表'!$A$1:$CD$1,0)),"")),"",IFERROR(INDEX('2-3 引出列表'!$A$2:$CE$8700,$A416,MATCH(D$1,'2-3 引出列表'!$A$1:$CD$1,0)),""))</f>
        <v/>
      </c>
      <c r="E416" t="str">
        <f>IF(ISBLANK(IFERROR(INDEX('2-3 引出列表'!$A$2:$CE$8700,$A416,MATCH(E$1,'2-3 引出列表'!$A$1:$CD$1,0)),"")),"",IFERROR(INDEX('2-3 引出列表'!$A$2:$CE$8700,$A416,MATCH(E$1,'2-3 引出列表'!$A$1:$CD$1,0)),""))</f>
        <v/>
      </c>
      <c r="F416" t="str">
        <f t="shared" si="6"/>
        <v/>
      </c>
      <c r="G416" t="str">
        <f>IF(ISBLANK(IFERROR(INDEX('2-3 引出列表'!$A$2:$CE$8700,$A416,MATCH(G$1,'2-3 引出列表'!$A$1:$CD$1,0)),"")),"",IFERROR(INDEX('2-3 引出列表'!$A$2:$CE$8700,$A416,MATCH(G$1,'2-3 引出列表'!$A$1:$CD$1,0)),""))</f>
        <v/>
      </c>
      <c r="H416" t="str">
        <f>IF(ISBLANK(IFERROR(INDEX('2-3 引出列表'!$A$2:$CE$8700,$A416,MATCH(H$1,'2-3 引出列表'!$A$1:$CD$1,0)),"")),"",IFERROR(INDEX('2-3 引出列表'!$A$2:$CE$8700,$A416,MATCH(H$1,'2-3 引出列表'!$A$1:$CD$1,0)),""))</f>
        <v/>
      </c>
      <c r="I416" t="str">
        <f>IF(ISBLANK(IFERROR(INDEX('2-3 引出列表'!$A$2:$CE$8700,$A416,MATCH(I$1,'2-3 引出列表'!$A$1:$CD$1,0)),"")),"",IFERROR(INDEX('2-3 引出列表'!$A$2:$CE$8700,$A416,MATCH(I$1,'2-3 引出列表'!$A$1:$CD$1,0)),""))</f>
        <v/>
      </c>
    </row>
    <row r="417" customFormat="1" spans="1:9">
      <c r="A417">
        <v>416</v>
      </c>
      <c r="B417" t="str">
        <f>IF(ISBLANK(IFERROR(INDEX('2-3 引出列表'!$A$2:$CE$8700,$A417,MATCH(B$1,'2-3 引出列表'!$A$1:$CD$1,0)),"")),"",IFERROR(INDEX('2-3 引出列表'!$A$2:$CE$8700,$A417,MATCH(B$1,'2-3 引出列表'!$A$1:$CD$1,0)),""))</f>
        <v/>
      </c>
      <c r="C417" t="str">
        <f>IF(ISBLANK(IFERROR(INDEX('2-3 引出列表'!$A$2:$CE$8700,$A417,MATCH(C$1,'2-3 引出列表'!$A$1:$CD$1,0)),"")),"",IFERROR(INDEX('2-3 引出列表'!$A$2:$CE$8700,$A417,MATCH(C$1,'2-3 引出列表'!$A$1:$CD$1,0)),""))</f>
        <v/>
      </c>
      <c r="D417" t="str">
        <f>IF(ISBLANK(IFERROR(INDEX('2-3 引出列表'!$A$2:$CE$8700,$A417,MATCH(D$1,'2-3 引出列表'!$A$1:$CD$1,0)),"")),"",IFERROR(INDEX('2-3 引出列表'!$A$2:$CE$8700,$A417,MATCH(D$1,'2-3 引出列表'!$A$1:$CD$1,0)),""))</f>
        <v/>
      </c>
      <c r="E417" t="str">
        <f>IF(ISBLANK(IFERROR(INDEX('2-3 引出列表'!$A$2:$CE$8700,$A417,MATCH(E$1,'2-3 引出列表'!$A$1:$CD$1,0)),"")),"",IFERROR(INDEX('2-3 引出列表'!$A$2:$CE$8700,$A417,MATCH(E$1,'2-3 引出列表'!$A$1:$CD$1,0)),""))</f>
        <v/>
      </c>
      <c r="F417" t="str">
        <f t="shared" si="6"/>
        <v/>
      </c>
      <c r="G417" t="str">
        <f>IF(ISBLANK(IFERROR(INDEX('2-3 引出列表'!$A$2:$CE$8700,$A417,MATCH(G$1,'2-3 引出列表'!$A$1:$CD$1,0)),"")),"",IFERROR(INDEX('2-3 引出列表'!$A$2:$CE$8700,$A417,MATCH(G$1,'2-3 引出列表'!$A$1:$CD$1,0)),""))</f>
        <v/>
      </c>
      <c r="H417" t="str">
        <f>IF(ISBLANK(IFERROR(INDEX('2-3 引出列表'!$A$2:$CE$8700,$A417,MATCH(H$1,'2-3 引出列表'!$A$1:$CD$1,0)),"")),"",IFERROR(INDEX('2-3 引出列表'!$A$2:$CE$8700,$A417,MATCH(H$1,'2-3 引出列表'!$A$1:$CD$1,0)),""))</f>
        <v/>
      </c>
      <c r="I417" t="str">
        <f>IF(ISBLANK(IFERROR(INDEX('2-3 引出列表'!$A$2:$CE$8700,$A417,MATCH(I$1,'2-3 引出列表'!$A$1:$CD$1,0)),"")),"",IFERROR(INDEX('2-3 引出列表'!$A$2:$CE$8700,$A417,MATCH(I$1,'2-3 引出列表'!$A$1:$CD$1,0)),""))</f>
        <v/>
      </c>
    </row>
    <row r="418" customFormat="1" spans="1:9">
      <c r="A418">
        <v>417</v>
      </c>
      <c r="B418" t="str">
        <f>IF(ISBLANK(IFERROR(INDEX('2-3 引出列表'!$A$2:$CE$8700,$A418,MATCH(B$1,'2-3 引出列表'!$A$1:$CD$1,0)),"")),"",IFERROR(INDEX('2-3 引出列表'!$A$2:$CE$8700,$A418,MATCH(B$1,'2-3 引出列表'!$A$1:$CD$1,0)),""))</f>
        <v/>
      </c>
      <c r="C418" t="str">
        <f>IF(ISBLANK(IFERROR(INDEX('2-3 引出列表'!$A$2:$CE$8700,$A418,MATCH(C$1,'2-3 引出列表'!$A$1:$CD$1,0)),"")),"",IFERROR(INDEX('2-3 引出列表'!$A$2:$CE$8700,$A418,MATCH(C$1,'2-3 引出列表'!$A$1:$CD$1,0)),""))</f>
        <v/>
      </c>
      <c r="D418" t="str">
        <f>IF(ISBLANK(IFERROR(INDEX('2-3 引出列表'!$A$2:$CE$8700,$A418,MATCH(D$1,'2-3 引出列表'!$A$1:$CD$1,0)),"")),"",IFERROR(INDEX('2-3 引出列表'!$A$2:$CE$8700,$A418,MATCH(D$1,'2-3 引出列表'!$A$1:$CD$1,0)),""))</f>
        <v/>
      </c>
      <c r="E418" t="str">
        <f>IF(ISBLANK(IFERROR(INDEX('2-3 引出列表'!$A$2:$CE$8700,$A418,MATCH(E$1,'2-3 引出列表'!$A$1:$CD$1,0)),"")),"",IFERROR(INDEX('2-3 引出列表'!$A$2:$CE$8700,$A418,MATCH(E$1,'2-3 引出列表'!$A$1:$CD$1,0)),""))</f>
        <v/>
      </c>
      <c r="F418" t="str">
        <f t="shared" si="6"/>
        <v/>
      </c>
      <c r="G418" t="str">
        <f>IF(ISBLANK(IFERROR(INDEX('2-3 引出列表'!$A$2:$CE$8700,$A418,MATCH(G$1,'2-3 引出列表'!$A$1:$CD$1,0)),"")),"",IFERROR(INDEX('2-3 引出列表'!$A$2:$CE$8700,$A418,MATCH(G$1,'2-3 引出列表'!$A$1:$CD$1,0)),""))</f>
        <v/>
      </c>
      <c r="H418" t="str">
        <f>IF(ISBLANK(IFERROR(INDEX('2-3 引出列表'!$A$2:$CE$8700,$A418,MATCH(H$1,'2-3 引出列表'!$A$1:$CD$1,0)),"")),"",IFERROR(INDEX('2-3 引出列表'!$A$2:$CE$8700,$A418,MATCH(H$1,'2-3 引出列表'!$A$1:$CD$1,0)),""))</f>
        <v/>
      </c>
      <c r="I418" t="str">
        <f>IF(ISBLANK(IFERROR(INDEX('2-3 引出列表'!$A$2:$CE$8700,$A418,MATCH(I$1,'2-3 引出列表'!$A$1:$CD$1,0)),"")),"",IFERROR(INDEX('2-3 引出列表'!$A$2:$CE$8700,$A418,MATCH(I$1,'2-3 引出列表'!$A$1:$CD$1,0)),""))</f>
        <v/>
      </c>
    </row>
    <row r="419" customFormat="1" spans="1:9">
      <c r="A419">
        <v>418</v>
      </c>
      <c r="B419" t="str">
        <f>IF(ISBLANK(IFERROR(INDEX('2-3 引出列表'!$A$2:$CE$8700,$A419,MATCH(B$1,'2-3 引出列表'!$A$1:$CD$1,0)),"")),"",IFERROR(INDEX('2-3 引出列表'!$A$2:$CE$8700,$A419,MATCH(B$1,'2-3 引出列表'!$A$1:$CD$1,0)),""))</f>
        <v/>
      </c>
      <c r="C419" t="str">
        <f>IF(ISBLANK(IFERROR(INDEX('2-3 引出列表'!$A$2:$CE$8700,$A419,MATCH(C$1,'2-3 引出列表'!$A$1:$CD$1,0)),"")),"",IFERROR(INDEX('2-3 引出列表'!$A$2:$CE$8700,$A419,MATCH(C$1,'2-3 引出列表'!$A$1:$CD$1,0)),""))</f>
        <v/>
      </c>
      <c r="D419" t="str">
        <f>IF(ISBLANK(IFERROR(INDEX('2-3 引出列表'!$A$2:$CE$8700,$A419,MATCH(D$1,'2-3 引出列表'!$A$1:$CD$1,0)),"")),"",IFERROR(INDEX('2-3 引出列表'!$A$2:$CE$8700,$A419,MATCH(D$1,'2-3 引出列表'!$A$1:$CD$1,0)),""))</f>
        <v/>
      </c>
      <c r="E419" t="str">
        <f>IF(ISBLANK(IFERROR(INDEX('2-3 引出列表'!$A$2:$CE$8700,$A419,MATCH(E$1,'2-3 引出列表'!$A$1:$CD$1,0)),"")),"",IFERROR(INDEX('2-3 引出列表'!$A$2:$CE$8700,$A419,MATCH(E$1,'2-3 引出列表'!$A$1:$CD$1,0)),""))</f>
        <v/>
      </c>
      <c r="F419" t="str">
        <f t="shared" si="6"/>
        <v/>
      </c>
      <c r="G419" t="str">
        <f>IF(ISBLANK(IFERROR(INDEX('2-3 引出列表'!$A$2:$CE$8700,$A419,MATCH(G$1,'2-3 引出列表'!$A$1:$CD$1,0)),"")),"",IFERROR(INDEX('2-3 引出列表'!$A$2:$CE$8700,$A419,MATCH(G$1,'2-3 引出列表'!$A$1:$CD$1,0)),""))</f>
        <v/>
      </c>
      <c r="H419" t="str">
        <f>IF(ISBLANK(IFERROR(INDEX('2-3 引出列表'!$A$2:$CE$8700,$A419,MATCH(H$1,'2-3 引出列表'!$A$1:$CD$1,0)),"")),"",IFERROR(INDEX('2-3 引出列表'!$A$2:$CE$8700,$A419,MATCH(H$1,'2-3 引出列表'!$A$1:$CD$1,0)),""))</f>
        <v/>
      </c>
      <c r="I419" t="str">
        <f>IF(ISBLANK(IFERROR(INDEX('2-3 引出列表'!$A$2:$CE$8700,$A419,MATCH(I$1,'2-3 引出列表'!$A$1:$CD$1,0)),"")),"",IFERROR(INDEX('2-3 引出列表'!$A$2:$CE$8700,$A419,MATCH(I$1,'2-3 引出列表'!$A$1:$CD$1,0)),""))</f>
        <v/>
      </c>
    </row>
    <row r="420" customFormat="1" spans="1:9">
      <c r="A420">
        <v>419</v>
      </c>
      <c r="B420" t="str">
        <f>IF(ISBLANK(IFERROR(INDEX('2-3 引出列表'!$A$2:$CE$8700,$A420,MATCH(B$1,'2-3 引出列表'!$A$1:$CD$1,0)),"")),"",IFERROR(INDEX('2-3 引出列表'!$A$2:$CE$8700,$A420,MATCH(B$1,'2-3 引出列表'!$A$1:$CD$1,0)),""))</f>
        <v/>
      </c>
      <c r="C420" t="str">
        <f>IF(ISBLANK(IFERROR(INDEX('2-3 引出列表'!$A$2:$CE$8700,$A420,MATCH(C$1,'2-3 引出列表'!$A$1:$CD$1,0)),"")),"",IFERROR(INDEX('2-3 引出列表'!$A$2:$CE$8700,$A420,MATCH(C$1,'2-3 引出列表'!$A$1:$CD$1,0)),""))</f>
        <v/>
      </c>
      <c r="D420" t="str">
        <f>IF(ISBLANK(IFERROR(INDEX('2-3 引出列表'!$A$2:$CE$8700,$A420,MATCH(D$1,'2-3 引出列表'!$A$1:$CD$1,0)),"")),"",IFERROR(INDEX('2-3 引出列表'!$A$2:$CE$8700,$A420,MATCH(D$1,'2-3 引出列表'!$A$1:$CD$1,0)),""))</f>
        <v/>
      </c>
      <c r="E420" t="str">
        <f>IF(ISBLANK(IFERROR(INDEX('2-3 引出列表'!$A$2:$CE$8700,$A420,MATCH(E$1,'2-3 引出列表'!$A$1:$CD$1,0)),"")),"",IFERROR(INDEX('2-3 引出列表'!$A$2:$CE$8700,$A420,MATCH(E$1,'2-3 引出列表'!$A$1:$CD$1,0)),""))</f>
        <v/>
      </c>
      <c r="F420" t="str">
        <f t="shared" si="6"/>
        <v/>
      </c>
      <c r="G420" t="str">
        <f>IF(ISBLANK(IFERROR(INDEX('2-3 引出列表'!$A$2:$CE$8700,$A420,MATCH(G$1,'2-3 引出列表'!$A$1:$CD$1,0)),"")),"",IFERROR(INDEX('2-3 引出列表'!$A$2:$CE$8700,$A420,MATCH(G$1,'2-3 引出列表'!$A$1:$CD$1,0)),""))</f>
        <v/>
      </c>
      <c r="H420" t="str">
        <f>IF(ISBLANK(IFERROR(INDEX('2-3 引出列表'!$A$2:$CE$8700,$A420,MATCH(H$1,'2-3 引出列表'!$A$1:$CD$1,0)),"")),"",IFERROR(INDEX('2-3 引出列表'!$A$2:$CE$8700,$A420,MATCH(H$1,'2-3 引出列表'!$A$1:$CD$1,0)),""))</f>
        <v/>
      </c>
      <c r="I420" t="str">
        <f>IF(ISBLANK(IFERROR(INDEX('2-3 引出列表'!$A$2:$CE$8700,$A420,MATCH(I$1,'2-3 引出列表'!$A$1:$CD$1,0)),"")),"",IFERROR(INDEX('2-3 引出列表'!$A$2:$CE$8700,$A420,MATCH(I$1,'2-3 引出列表'!$A$1:$CD$1,0)),""))</f>
        <v/>
      </c>
    </row>
    <row r="421" customFormat="1" spans="1:9">
      <c r="A421">
        <v>420</v>
      </c>
      <c r="B421" t="str">
        <f>IF(ISBLANK(IFERROR(INDEX('2-3 引出列表'!$A$2:$CE$8700,$A421,MATCH(B$1,'2-3 引出列表'!$A$1:$CD$1,0)),"")),"",IFERROR(INDEX('2-3 引出列表'!$A$2:$CE$8700,$A421,MATCH(B$1,'2-3 引出列表'!$A$1:$CD$1,0)),""))</f>
        <v/>
      </c>
      <c r="C421" t="str">
        <f>IF(ISBLANK(IFERROR(INDEX('2-3 引出列表'!$A$2:$CE$8700,$A421,MATCH(C$1,'2-3 引出列表'!$A$1:$CD$1,0)),"")),"",IFERROR(INDEX('2-3 引出列表'!$A$2:$CE$8700,$A421,MATCH(C$1,'2-3 引出列表'!$A$1:$CD$1,0)),""))</f>
        <v/>
      </c>
      <c r="D421" t="str">
        <f>IF(ISBLANK(IFERROR(INDEX('2-3 引出列表'!$A$2:$CE$8700,$A421,MATCH(D$1,'2-3 引出列表'!$A$1:$CD$1,0)),"")),"",IFERROR(INDEX('2-3 引出列表'!$A$2:$CE$8700,$A421,MATCH(D$1,'2-3 引出列表'!$A$1:$CD$1,0)),""))</f>
        <v/>
      </c>
      <c r="E421" t="str">
        <f>IF(ISBLANK(IFERROR(INDEX('2-3 引出列表'!$A$2:$CE$8700,$A421,MATCH(E$1,'2-3 引出列表'!$A$1:$CD$1,0)),"")),"",IFERROR(INDEX('2-3 引出列表'!$A$2:$CE$8700,$A421,MATCH(E$1,'2-3 引出列表'!$A$1:$CD$1,0)),""))</f>
        <v/>
      </c>
      <c r="F421" t="str">
        <f t="shared" si="6"/>
        <v/>
      </c>
      <c r="G421" t="str">
        <f>IF(ISBLANK(IFERROR(INDEX('2-3 引出列表'!$A$2:$CE$8700,$A421,MATCH(G$1,'2-3 引出列表'!$A$1:$CD$1,0)),"")),"",IFERROR(INDEX('2-3 引出列表'!$A$2:$CE$8700,$A421,MATCH(G$1,'2-3 引出列表'!$A$1:$CD$1,0)),""))</f>
        <v/>
      </c>
      <c r="H421" t="str">
        <f>IF(ISBLANK(IFERROR(INDEX('2-3 引出列表'!$A$2:$CE$8700,$A421,MATCH(H$1,'2-3 引出列表'!$A$1:$CD$1,0)),"")),"",IFERROR(INDEX('2-3 引出列表'!$A$2:$CE$8700,$A421,MATCH(H$1,'2-3 引出列表'!$A$1:$CD$1,0)),""))</f>
        <v/>
      </c>
      <c r="I421" t="str">
        <f>IF(ISBLANK(IFERROR(INDEX('2-3 引出列表'!$A$2:$CE$8700,$A421,MATCH(I$1,'2-3 引出列表'!$A$1:$CD$1,0)),"")),"",IFERROR(INDEX('2-3 引出列表'!$A$2:$CE$8700,$A421,MATCH(I$1,'2-3 引出列表'!$A$1:$CD$1,0)),""))</f>
        <v/>
      </c>
    </row>
    <row r="422" customFormat="1" spans="1:9">
      <c r="A422">
        <v>421</v>
      </c>
      <c r="B422" t="str">
        <f>IF(ISBLANK(IFERROR(INDEX('2-3 引出列表'!$A$2:$CE$8700,$A422,MATCH(B$1,'2-3 引出列表'!$A$1:$CD$1,0)),"")),"",IFERROR(INDEX('2-3 引出列表'!$A$2:$CE$8700,$A422,MATCH(B$1,'2-3 引出列表'!$A$1:$CD$1,0)),""))</f>
        <v/>
      </c>
      <c r="C422" t="str">
        <f>IF(ISBLANK(IFERROR(INDEX('2-3 引出列表'!$A$2:$CE$8700,$A422,MATCH(C$1,'2-3 引出列表'!$A$1:$CD$1,0)),"")),"",IFERROR(INDEX('2-3 引出列表'!$A$2:$CE$8700,$A422,MATCH(C$1,'2-3 引出列表'!$A$1:$CD$1,0)),""))</f>
        <v/>
      </c>
      <c r="D422" t="str">
        <f>IF(ISBLANK(IFERROR(INDEX('2-3 引出列表'!$A$2:$CE$8700,$A422,MATCH(D$1,'2-3 引出列表'!$A$1:$CD$1,0)),"")),"",IFERROR(INDEX('2-3 引出列表'!$A$2:$CE$8700,$A422,MATCH(D$1,'2-3 引出列表'!$A$1:$CD$1,0)),""))</f>
        <v/>
      </c>
      <c r="E422" t="str">
        <f>IF(ISBLANK(IFERROR(INDEX('2-3 引出列表'!$A$2:$CE$8700,$A422,MATCH(E$1,'2-3 引出列表'!$A$1:$CD$1,0)),"")),"",IFERROR(INDEX('2-3 引出列表'!$A$2:$CE$8700,$A422,MATCH(E$1,'2-3 引出列表'!$A$1:$CD$1,0)),""))</f>
        <v/>
      </c>
      <c r="F422" t="str">
        <f t="shared" si="6"/>
        <v/>
      </c>
      <c r="G422" t="str">
        <f>IF(ISBLANK(IFERROR(INDEX('2-3 引出列表'!$A$2:$CE$8700,$A422,MATCH(G$1,'2-3 引出列表'!$A$1:$CD$1,0)),"")),"",IFERROR(INDEX('2-3 引出列表'!$A$2:$CE$8700,$A422,MATCH(G$1,'2-3 引出列表'!$A$1:$CD$1,0)),""))</f>
        <v/>
      </c>
      <c r="H422" t="str">
        <f>IF(ISBLANK(IFERROR(INDEX('2-3 引出列表'!$A$2:$CE$8700,$A422,MATCH(H$1,'2-3 引出列表'!$A$1:$CD$1,0)),"")),"",IFERROR(INDEX('2-3 引出列表'!$A$2:$CE$8700,$A422,MATCH(H$1,'2-3 引出列表'!$A$1:$CD$1,0)),""))</f>
        <v/>
      </c>
      <c r="I422" t="str">
        <f>IF(ISBLANK(IFERROR(INDEX('2-3 引出列表'!$A$2:$CE$8700,$A422,MATCH(I$1,'2-3 引出列表'!$A$1:$CD$1,0)),"")),"",IFERROR(INDEX('2-3 引出列表'!$A$2:$CE$8700,$A422,MATCH(I$1,'2-3 引出列表'!$A$1:$CD$1,0)),""))</f>
        <v/>
      </c>
    </row>
    <row r="423" customFormat="1" spans="1:9">
      <c r="A423">
        <v>422</v>
      </c>
      <c r="B423" t="str">
        <f>IF(ISBLANK(IFERROR(INDEX('2-3 引出列表'!$A$2:$CE$8700,$A423,MATCH(B$1,'2-3 引出列表'!$A$1:$CD$1,0)),"")),"",IFERROR(INDEX('2-3 引出列表'!$A$2:$CE$8700,$A423,MATCH(B$1,'2-3 引出列表'!$A$1:$CD$1,0)),""))</f>
        <v/>
      </c>
      <c r="C423" t="str">
        <f>IF(ISBLANK(IFERROR(INDEX('2-3 引出列表'!$A$2:$CE$8700,$A423,MATCH(C$1,'2-3 引出列表'!$A$1:$CD$1,0)),"")),"",IFERROR(INDEX('2-3 引出列表'!$A$2:$CE$8700,$A423,MATCH(C$1,'2-3 引出列表'!$A$1:$CD$1,0)),""))</f>
        <v/>
      </c>
      <c r="D423" t="str">
        <f>IF(ISBLANK(IFERROR(INDEX('2-3 引出列表'!$A$2:$CE$8700,$A423,MATCH(D$1,'2-3 引出列表'!$A$1:$CD$1,0)),"")),"",IFERROR(INDEX('2-3 引出列表'!$A$2:$CE$8700,$A423,MATCH(D$1,'2-3 引出列表'!$A$1:$CD$1,0)),""))</f>
        <v/>
      </c>
      <c r="E423" t="str">
        <f>IF(ISBLANK(IFERROR(INDEX('2-3 引出列表'!$A$2:$CE$8700,$A423,MATCH(E$1,'2-3 引出列表'!$A$1:$CD$1,0)),"")),"",IFERROR(INDEX('2-3 引出列表'!$A$2:$CE$8700,$A423,MATCH(E$1,'2-3 引出列表'!$A$1:$CD$1,0)),""))</f>
        <v/>
      </c>
      <c r="F423" t="str">
        <f t="shared" si="6"/>
        <v/>
      </c>
      <c r="G423" t="str">
        <f>IF(ISBLANK(IFERROR(INDEX('2-3 引出列表'!$A$2:$CE$8700,$A423,MATCH(G$1,'2-3 引出列表'!$A$1:$CD$1,0)),"")),"",IFERROR(INDEX('2-3 引出列表'!$A$2:$CE$8700,$A423,MATCH(G$1,'2-3 引出列表'!$A$1:$CD$1,0)),""))</f>
        <v/>
      </c>
      <c r="H423" t="str">
        <f>IF(ISBLANK(IFERROR(INDEX('2-3 引出列表'!$A$2:$CE$8700,$A423,MATCH(H$1,'2-3 引出列表'!$A$1:$CD$1,0)),"")),"",IFERROR(INDEX('2-3 引出列表'!$A$2:$CE$8700,$A423,MATCH(H$1,'2-3 引出列表'!$A$1:$CD$1,0)),""))</f>
        <v/>
      </c>
      <c r="I423" t="str">
        <f>IF(ISBLANK(IFERROR(INDEX('2-3 引出列表'!$A$2:$CE$8700,$A423,MATCH(I$1,'2-3 引出列表'!$A$1:$CD$1,0)),"")),"",IFERROR(INDEX('2-3 引出列表'!$A$2:$CE$8700,$A423,MATCH(I$1,'2-3 引出列表'!$A$1:$CD$1,0)),""))</f>
        <v/>
      </c>
    </row>
    <row r="424" customFormat="1" spans="1:9">
      <c r="A424">
        <v>423</v>
      </c>
      <c r="B424" t="str">
        <f>IF(ISBLANK(IFERROR(INDEX('2-3 引出列表'!$A$2:$CE$8700,$A424,MATCH(B$1,'2-3 引出列表'!$A$1:$CD$1,0)),"")),"",IFERROR(INDEX('2-3 引出列表'!$A$2:$CE$8700,$A424,MATCH(B$1,'2-3 引出列表'!$A$1:$CD$1,0)),""))</f>
        <v/>
      </c>
      <c r="C424" t="str">
        <f>IF(ISBLANK(IFERROR(INDEX('2-3 引出列表'!$A$2:$CE$8700,$A424,MATCH(C$1,'2-3 引出列表'!$A$1:$CD$1,0)),"")),"",IFERROR(INDEX('2-3 引出列表'!$A$2:$CE$8700,$A424,MATCH(C$1,'2-3 引出列表'!$A$1:$CD$1,0)),""))</f>
        <v/>
      </c>
      <c r="D424" t="str">
        <f>IF(ISBLANK(IFERROR(INDEX('2-3 引出列表'!$A$2:$CE$8700,$A424,MATCH(D$1,'2-3 引出列表'!$A$1:$CD$1,0)),"")),"",IFERROR(INDEX('2-3 引出列表'!$A$2:$CE$8700,$A424,MATCH(D$1,'2-3 引出列表'!$A$1:$CD$1,0)),""))</f>
        <v/>
      </c>
      <c r="E424" t="str">
        <f>IF(ISBLANK(IFERROR(INDEX('2-3 引出列表'!$A$2:$CE$8700,$A424,MATCH(E$1,'2-3 引出列表'!$A$1:$CD$1,0)),"")),"",IFERROR(INDEX('2-3 引出列表'!$A$2:$CE$8700,$A424,MATCH(E$1,'2-3 引出列表'!$A$1:$CD$1,0)),""))</f>
        <v/>
      </c>
      <c r="F424" t="str">
        <f t="shared" si="6"/>
        <v/>
      </c>
      <c r="G424" t="str">
        <f>IF(ISBLANK(IFERROR(INDEX('2-3 引出列表'!$A$2:$CE$8700,$A424,MATCH(G$1,'2-3 引出列表'!$A$1:$CD$1,0)),"")),"",IFERROR(INDEX('2-3 引出列表'!$A$2:$CE$8700,$A424,MATCH(G$1,'2-3 引出列表'!$A$1:$CD$1,0)),""))</f>
        <v/>
      </c>
      <c r="H424" t="str">
        <f>IF(ISBLANK(IFERROR(INDEX('2-3 引出列表'!$A$2:$CE$8700,$A424,MATCH(H$1,'2-3 引出列表'!$A$1:$CD$1,0)),"")),"",IFERROR(INDEX('2-3 引出列表'!$A$2:$CE$8700,$A424,MATCH(H$1,'2-3 引出列表'!$A$1:$CD$1,0)),""))</f>
        <v/>
      </c>
      <c r="I424" t="str">
        <f>IF(ISBLANK(IFERROR(INDEX('2-3 引出列表'!$A$2:$CE$8700,$A424,MATCH(I$1,'2-3 引出列表'!$A$1:$CD$1,0)),"")),"",IFERROR(INDEX('2-3 引出列表'!$A$2:$CE$8700,$A424,MATCH(I$1,'2-3 引出列表'!$A$1:$CD$1,0)),""))</f>
        <v/>
      </c>
    </row>
    <row r="425" customFormat="1" spans="1:9">
      <c r="A425">
        <v>424</v>
      </c>
      <c r="B425" t="str">
        <f>IF(ISBLANK(IFERROR(INDEX('2-3 引出列表'!$A$2:$CE$8700,$A425,MATCH(B$1,'2-3 引出列表'!$A$1:$CD$1,0)),"")),"",IFERROR(INDEX('2-3 引出列表'!$A$2:$CE$8700,$A425,MATCH(B$1,'2-3 引出列表'!$A$1:$CD$1,0)),""))</f>
        <v/>
      </c>
      <c r="C425" t="str">
        <f>IF(ISBLANK(IFERROR(INDEX('2-3 引出列表'!$A$2:$CE$8700,$A425,MATCH(C$1,'2-3 引出列表'!$A$1:$CD$1,0)),"")),"",IFERROR(INDEX('2-3 引出列表'!$A$2:$CE$8700,$A425,MATCH(C$1,'2-3 引出列表'!$A$1:$CD$1,0)),""))</f>
        <v/>
      </c>
      <c r="D425" t="str">
        <f>IF(ISBLANK(IFERROR(INDEX('2-3 引出列表'!$A$2:$CE$8700,$A425,MATCH(D$1,'2-3 引出列表'!$A$1:$CD$1,0)),"")),"",IFERROR(INDEX('2-3 引出列表'!$A$2:$CE$8700,$A425,MATCH(D$1,'2-3 引出列表'!$A$1:$CD$1,0)),""))</f>
        <v/>
      </c>
      <c r="E425" t="str">
        <f>IF(ISBLANK(IFERROR(INDEX('2-3 引出列表'!$A$2:$CE$8700,$A425,MATCH(E$1,'2-3 引出列表'!$A$1:$CD$1,0)),"")),"",IFERROR(INDEX('2-3 引出列表'!$A$2:$CE$8700,$A425,MATCH(E$1,'2-3 引出列表'!$A$1:$CD$1,0)),""))</f>
        <v/>
      </c>
      <c r="F425" t="str">
        <f t="shared" si="6"/>
        <v/>
      </c>
      <c r="G425" t="str">
        <f>IF(ISBLANK(IFERROR(INDEX('2-3 引出列表'!$A$2:$CE$8700,$A425,MATCH(G$1,'2-3 引出列表'!$A$1:$CD$1,0)),"")),"",IFERROR(INDEX('2-3 引出列表'!$A$2:$CE$8700,$A425,MATCH(G$1,'2-3 引出列表'!$A$1:$CD$1,0)),""))</f>
        <v/>
      </c>
      <c r="H425" t="str">
        <f>IF(ISBLANK(IFERROR(INDEX('2-3 引出列表'!$A$2:$CE$8700,$A425,MATCH(H$1,'2-3 引出列表'!$A$1:$CD$1,0)),"")),"",IFERROR(INDEX('2-3 引出列表'!$A$2:$CE$8700,$A425,MATCH(H$1,'2-3 引出列表'!$A$1:$CD$1,0)),""))</f>
        <v/>
      </c>
      <c r="I425" t="str">
        <f>IF(ISBLANK(IFERROR(INDEX('2-3 引出列表'!$A$2:$CE$8700,$A425,MATCH(I$1,'2-3 引出列表'!$A$1:$CD$1,0)),"")),"",IFERROR(INDEX('2-3 引出列表'!$A$2:$CE$8700,$A425,MATCH(I$1,'2-3 引出列表'!$A$1:$CD$1,0)),""))</f>
        <v/>
      </c>
    </row>
    <row r="426" customFormat="1" spans="1:9">
      <c r="A426">
        <v>425</v>
      </c>
      <c r="B426" t="str">
        <f>IF(ISBLANK(IFERROR(INDEX('2-3 引出列表'!$A$2:$CE$8700,$A426,MATCH(B$1,'2-3 引出列表'!$A$1:$CD$1,0)),"")),"",IFERROR(INDEX('2-3 引出列表'!$A$2:$CE$8700,$A426,MATCH(B$1,'2-3 引出列表'!$A$1:$CD$1,0)),""))</f>
        <v/>
      </c>
      <c r="C426" t="str">
        <f>IF(ISBLANK(IFERROR(INDEX('2-3 引出列表'!$A$2:$CE$8700,$A426,MATCH(C$1,'2-3 引出列表'!$A$1:$CD$1,0)),"")),"",IFERROR(INDEX('2-3 引出列表'!$A$2:$CE$8700,$A426,MATCH(C$1,'2-3 引出列表'!$A$1:$CD$1,0)),""))</f>
        <v/>
      </c>
      <c r="D426" t="str">
        <f>IF(ISBLANK(IFERROR(INDEX('2-3 引出列表'!$A$2:$CE$8700,$A426,MATCH(D$1,'2-3 引出列表'!$A$1:$CD$1,0)),"")),"",IFERROR(INDEX('2-3 引出列表'!$A$2:$CE$8700,$A426,MATCH(D$1,'2-3 引出列表'!$A$1:$CD$1,0)),""))</f>
        <v/>
      </c>
      <c r="E426" t="str">
        <f>IF(ISBLANK(IFERROR(INDEX('2-3 引出列表'!$A$2:$CE$8700,$A426,MATCH(E$1,'2-3 引出列表'!$A$1:$CD$1,0)),"")),"",IFERROR(INDEX('2-3 引出列表'!$A$2:$CE$8700,$A426,MATCH(E$1,'2-3 引出列表'!$A$1:$CD$1,0)),""))</f>
        <v/>
      </c>
      <c r="F426" t="str">
        <f t="shared" si="6"/>
        <v/>
      </c>
      <c r="G426" t="str">
        <f>IF(ISBLANK(IFERROR(INDEX('2-3 引出列表'!$A$2:$CE$8700,$A426,MATCH(G$1,'2-3 引出列表'!$A$1:$CD$1,0)),"")),"",IFERROR(INDEX('2-3 引出列表'!$A$2:$CE$8700,$A426,MATCH(G$1,'2-3 引出列表'!$A$1:$CD$1,0)),""))</f>
        <v/>
      </c>
      <c r="H426" t="str">
        <f>IF(ISBLANK(IFERROR(INDEX('2-3 引出列表'!$A$2:$CE$8700,$A426,MATCH(H$1,'2-3 引出列表'!$A$1:$CD$1,0)),"")),"",IFERROR(INDEX('2-3 引出列表'!$A$2:$CE$8700,$A426,MATCH(H$1,'2-3 引出列表'!$A$1:$CD$1,0)),""))</f>
        <v/>
      </c>
      <c r="I426" t="str">
        <f>IF(ISBLANK(IFERROR(INDEX('2-3 引出列表'!$A$2:$CE$8700,$A426,MATCH(I$1,'2-3 引出列表'!$A$1:$CD$1,0)),"")),"",IFERROR(INDEX('2-3 引出列表'!$A$2:$CE$8700,$A426,MATCH(I$1,'2-3 引出列表'!$A$1:$CD$1,0)),""))</f>
        <v/>
      </c>
    </row>
    <row r="427" customFormat="1" spans="1:9">
      <c r="A427">
        <v>426</v>
      </c>
      <c r="B427" t="str">
        <f>IF(ISBLANK(IFERROR(INDEX('2-3 引出列表'!$A$2:$CE$8700,$A427,MATCH(B$1,'2-3 引出列表'!$A$1:$CD$1,0)),"")),"",IFERROR(INDEX('2-3 引出列表'!$A$2:$CE$8700,$A427,MATCH(B$1,'2-3 引出列表'!$A$1:$CD$1,0)),""))</f>
        <v/>
      </c>
      <c r="C427" t="str">
        <f>IF(ISBLANK(IFERROR(INDEX('2-3 引出列表'!$A$2:$CE$8700,$A427,MATCH(C$1,'2-3 引出列表'!$A$1:$CD$1,0)),"")),"",IFERROR(INDEX('2-3 引出列表'!$A$2:$CE$8700,$A427,MATCH(C$1,'2-3 引出列表'!$A$1:$CD$1,0)),""))</f>
        <v/>
      </c>
      <c r="D427" t="str">
        <f>IF(ISBLANK(IFERROR(INDEX('2-3 引出列表'!$A$2:$CE$8700,$A427,MATCH(D$1,'2-3 引出列表'!$A$1:$CD$1,0)),"")),"",IFERROR(INDEX('2-3 引出列表'!$A$2:$CE$8700,$A427,MATCH(D$1,'2-3 引出列表'!$A$1:$CD$1,0)),""))</f>
        <v/>
      </c>
      <c r="E427" t="str">
        <f>IF(ISBLANK(IFERROR(INDEX('2-3 引出列表'!$A$2:$CE$8700,$A427,MATCH(E$1,'2-3 引出列表'!$A$1:$CD$1,0)),"")),"",IFERROR(INDEX('2-3 引出列表'!$A$2:$CE$8700,$A427,MATCH(E$1,'2-3 引出列表'!$A$1:$CD$1,0)),""))</f>
        <v/>
      </c>
      <c r="F427" t="str">
        <f t="shared" si="6"/>
        <v/>
      </c>
      <c r="G427" t="str">
        <f>IF(ISBLANK(IFERROR(INDEX('2-3 引出列表'!$A$2:$CE$8700,$A427,MATCH(G$1,'2-3 引出列表'!$A$1:$CD$1,0)),"")),"",IFERROR(INDEX('2-3 引出列表'!$A$2:$CE$8700,$A427,MATCH(G$1,'2-3 引出列表'!$A$1:$CD$1,0)),""))</f>
        <v/>
      </c>
      <c r="H427" t="str">
        <f>IF(ISBLANK(IFERROR(INDEX('2-3 引出列表'!$A$2:$CE$8700,$A427,MATCH(H$1,'2-3 引出列表'!$A$1:$CD$1,0)),"")),"",IFERROR(INDEX('2-3 引出列表'!$A$2:$CE$8700,$A427,MATCH(H$1,'2-3 引出列表'!$A$1:$CD$1,0)),""))</f>
        <v/>
      </c>
      <c r="I427" t="str">
        <f>IF(ISBLANK(IFERROR(INDEX('2-3 引出列表'!$A$2:$CE$8700,$A427,MATCH(I$1,'2-3 引出列表'!$A$1:$CD$1,0)),"")),"",IFERROR(INDEX('2-3 引出列表'!$A$2:$CE$8700,$A427,MATCH(I$1,'2-3 引出列表'!$A$1:$CD$1,0)),""))</f>
        <v/>
      </c>
    </row>
    <row r="428" customFormat="1" spans="1:9">
      <c r="A428">
        <v>427</v>
      </c>
      <c r="B428" t="str">
        <f>IF(ISBLANK(IFERROR(INDEX('2-3 引出列表'!$A$2:$CE$8700,$A428,MATCH(B$1,'2-3 引出列表'!$A$1:$CD$1,0)),"")),"",IFERROR(INDEX('2-3 引出列表'!$A$2:$CE$8700,$A428,MATCH(B$1,'2-3 引出列表'!$A$1:$CD$1,0)),""))</f>
        <v/>
      </c>
      <c r="C428" t="str">
        <f>IF(ISBLANK(IFERROR(INDEX('2-3 引出列表'!$A$2:$CE$8700,$A428,MATCH(C$1,'2-3 引出列表'!$A$1:$CD$1,0)),"")),"",IFERROR(INDEX('2-3 引出列表'!$A$2:$CE$8700,$A428,MATCH(C$1,'2-3 引出列表'!$A$1:$CD$1,0)),""))</f>
        <v/>
      </c>
      <c r="D428" t="str">
        <f>IF(ISBLANK(IFERROR(INDEX('2-3 引出列表'!$A$2:$CE$8700,$A428,MATCH(D$1,'2-3 引出列表'!$A$1:$CD$1,0)),"")),"",IFERROR(INDEX('2-3 引出列表'!$A$2:$CE$8700,$A428,MATCH(D$1,'2-3 引出列表'!$A$1:$CD$1,0)),""))</f>
        <v/>
      </c>
      <c r="E428" t="str">
        <f>IF(ISBLANK(IFERROR(INDEX('2-3 引出列表'!$A$2:$CE$8700,$A428,MATCH(E$1,'2-3 引出列表'!$A$1:$CD$1,0)),"")),"",IFERROR(INDEX('2-3 引出列表'!$A$2:$CE$8700,$A428,MATCH(E$1,'2-3 引出列表'!$A$1:$CD$1,0)),""))</f>
        <v/>
      </c>
      <c r="F428" t="str">
        <f t="shared" si="6"/>
        <v/>
      </c>
      <c r="G428" t="str">
        <f>IF(ISBLANK(IFERROR(INDEX('2-3 引出列表'!$A$2:$CE$8700,$A428,MATCH(G$1,'2-3 引出列表'!$A$1:$CD$1,0)),"")),"",IFERROR(INDEX('2-3 引出列表'!$A$2:$CE$8700,$A428,MATCH(G$1,'2-3 引出列表'!$A$1:$CD$1,0)),""))</f>
        <v/>
      </c>
      <c r="H428" t="str">
        <f>IF(ISBLANK(IFERROR(INDEX('2-3 引出列表'!$A$2:$CE$8700,$A428,MATCH(H$1,'2-3 引出列表'!$A$1:$CD$1,0)),"")),"",IFERROR(INDEX('2-3 引出列表'!$A$2:$CE$8700,$A428,MATCH(H$1,'2-3 引出列表'!$A$1:$CD$1,0)),""))</f>
        <v/>
      </c>
      <c r="I428" t="str">
        <f>IF(ISBLANK(IFERROR(INDEX('2-3 引出列表'!$A$2:$CE$8700,$A428,MATCH(I$1,'2-3 引出列表'!$A$1:$CD$1,0)),"")),"",IFERROR(INDEX('2-3 引出列表'!$A$2:$CE$8700,$A428,MATCH(I$1,'2-3 引出列表'!$A$1:$CD$1,0)),""))</f>
        <v/>
      </c>
    </row>
    <row r="429" customFormat="1" spans="1:9">
      <c r="A429">
        <v>428</v>
      </c>
      <c r="B429" t="str">
        <f>IF(ISBLANK(IFERROR(INDEX('2-3 引出列表'!$A$2:$CE$8700,$A429,MATCH(B$1,'2-3 引出列表'!$A$1:$CD$1,0)),"")),"",IFERROR(INDEX('2-3 引出列表'!$A$2:$CE$8700,$A429,MATCH(B$1,'2-3 引出列表'!$A$1:$CD$1,0)),""))</f>
        <v/>
      </c>
      <c r="C429" t="str">
        <f>IF(ISBLANK(IFERROR(INDEX('2-3 引出列表'!$A$2:$CE$8700,$A429,MATCH(C$1,'2-3 引出列表'!$A$1:$CD$1,0)),"")),"",IFERROR(INDEX('2-3 引出列表'!$A$2:$CE$8700,$A429,MATCH(C$1,'2-3 引出列表'!$A$1:$CD$1,0)),""))</f>
        <v/>
      </c>
      <c r="D429" t="str">
        <f>IF(ISBLANK(IFERROR(INDEX('2-3 引出列表'!$A$2:$CE$8700,$A429,MATCH(D$1,'2-3 引出列表'!$A$1:$CD$1,0)),"")),"",IFERROR(INDEX('2-3 引出列表'!$A$2:$CE$8700,$A429,MATCH(D$1,'2-3 引出列表'!$A$1:$CD$1,0)),""))</f>
        <v/>
      </c>
      <c r="E429" t="str">
        <f>IF(ISBLANK(IFERROR(INDEX('2-3 引出列表'!$A$2:$CE$8700,$A429,MATCH(E$1,'2-3 引出列表'!$A$1:$CD$1,0)),"")),"",IFERROR(INDEX('2-3 引出列表'!$A$2:$CE$8700,$A429,MATCH(E$1,'2-3 引出列表'!$A$1:$CD$1,0)),""))</f>
        <v/>
      </c>
      <c r="F429" t="str">
        <f t="shared" si="6"/>
        <v/>
      </c>
      <c r="G429" t="str">
        <f>IF(ISBLANK(IFERROR(INDEX('2-3 引出列表'!$A$2:$CE$8700,$A429,MATCH(G$1,'2-3 引出列表'!$A$1:$CD$1,0)),"")),"",IFERROR(INDEX('2-3 引出列表'!$A$2:$CE$8700,$A429,MATCH(G$1,'2-3 引出列表'!$A$1:$CD$1,0)),""))</f>
        <v/>
      </c>
      <c r="H429" t="str">
        <f>IF(ISBLANK(IFERROR(INDEX('2-3 引出列表'!$A$2:$CE$8700,$A429,MATCH(H$1,'2-3 引出列表'!$A$1:$CD$1,0)),"")),"",IFERROR(INDEX('2-3 引出列表'!$A$2:$CE$8700,$A429,MATCH(H$1,'2-3 引出列表'!$A$1:$CD$1,0)),""))</f>
        <v/>
      </c>
      <c r="I429" t="str">
        <f>IF(ISBLANK(IFERROR(INDEX('2-3 引出列表'!$A$2:$CE$8700,$A429,MATCH(I$1,'2-3 引出列表'!$A$1:$CD$1,0)),"")),"",IFERROR(INDEX('2-3 引出列表'!$A$2:$CE$8700,$A429,MATCH(I$1,'2-3 引出列表'!$A$1:$CD$1,0)),""))</f>
        <v/>
      </c>
    </row>
    <row r="430" customFormat="1" spans="1:9">
      <c r="A430">
        <v>429</v>
      </c>
      <c r="B430" t="str">
        <f>IF(ISBLANK(IFERROR(INDEX('2-3 引出列表'!$A$2:$CE$8700,$A430,MATCH(B$1,'2-3 引出列表'!$A$1:$CD$1,0)),"")),"",IFERROR(INDEX('2-3 引出列表'!$A$2:$CE$8700,$A430,MATCH(B$1,'2-3 引出列表'!$A$1:$CD$1,0)),""))</f>
        <v/>
      </c>
      <c r="C430" t="str">
        <f>IF(ISBLANK(IFERROR(INDEX('2-3 引出列表'!$A$2:$CE$8700,$A430,MATCH(C$1,'2-3 引出列表'!$A$1:$CD$1,0)),"")),"",IFERROR(INDEX('2-3 引出列表'!$A$2:$CE$8700,$A430,MATCH(C$1,'2-3 引出列表'!$A$1:$CD$1,0)),""))</f>
        <v/>
      </c>
      <c r="D430" t="str">
        <f>IF(ISBLANK(IFERROR(INDEX('2-3 引出列表'!$A$2:$CE$8700,$A430,MATCH(D$1,'2-3 引出列表'!$A$1:$CD$1,0)),"")),"",IFERROR(INDEX('2-3 引出列表'!$A$2:$CE$8700,$A430,MATCH(D$1,'2-3 引出列表'!$A$1:$CD$1,0)),""))</f>
        <v/>
      </c>
      <c r="E430" t="str">
        <f>IF(ISBLANK(IFERROR(INDEX('2-3 引出列表'!$A$2:$CE$8700,$A430,MATCH(E$1,'2-3 引出列表'!$A$1:$CD$1,0)),"")),"",IFERROR(INDEX('2-3 引出列表'!$A$2:$CE$8700,$A430,MATCH(E$1,'2-3 引出列表'!$A$1:$CD$1,0)),""))</f>
        <v/>
      </c>
      <c r="F430" t="str">
        <f t="shared" si="6"/>
        <v/>
      </c>
      <c r="G430" t="str">
        <f>IF(ISBLANK(IFERROR(INDEX('2-3 引出列表'!$A$2:$CE$8700,$A430,MATCH(G$1,'2-3 引出列表'!$A$1:$CD$1,0)),"")),"",IFERROR(INDEX('2-3 引出列表'!$A$2:$CE$8700,$A430,MATCH(G$1,'2-3 引出列表'!$A$1:$CD$1,0)),""))</f>
        <v/>
      </c>
      <c r="H430" t="str">
        <f>IF(ISBLANK(IFERROR(INDEX('2-3 引出列表'!$A$2:$CE$8700,$A430,MATCH(H$1,'2-3 引出列表'!$A$1:$CD$1,0)),"")),"",IFERROR(INDEX('2-3 引出列表'!$A$2:$CE$8700,$A430,MATCH(H$1,'2-3 引出列表'!$A$1:$CD$1,0)),""))</f>
        <v/>
      </c>
      <c r="I430" t="str">
        <f>IF(ISBLANK(IFERROR(INDEX('2-3 引出列表'!$A$2:$CE$8700,$A430,MATCH(I$1,'2-3 引出列表'!$A$1:$CD$1,0)),"")),"",IFERROR(INDEX('2-3 引出列表'!$A$2:$CE$8700,$A430,MATCH(I$1,'2-3 引出列表'!$A$1:$CD$1,0)),""))</f>
        <v/>
      </c>
    </row>
    <row r="431" customFormat="1" spans="1:9">
      <c r="A431">
        <v>430</v>
      </c>
      <c r="B431" t="str">
        <f>IF(ISBLANK(IFERROR(INDEX('2-3 引出列表'!$A$2:$CE$8700,$A431,MATCH(B$1,'2-3 引出列表'!$A$1:$CD$1,0)),"")),"",IFERROR(INDEX('2-3 引出列表'!$A$2:$CE$8700,$A431,MATCH(B$1,'2-3 引出列表'!$A$1:$CD$1,0)),""))</f>
        <v/>
      </c>
      <c r="C431" t="str">
        <f>IF(ISBLANK(IFERROR(INDEX('2-3 引出列表'!$A$2:$CE$8700,$A431,MATCH(C$1,'2-3 引出列表'!$A$1:$CD$1,0)),"")),"",IFERROR(INDEX('2-3 引出列表'!$A$2:$CE$8700,$A431,MATCH(C$1,'2-3 引出列表'!$A$1:$CD$1,0)),""))</f>
        <v/>
      </c>
      <c r="D431" t="str">
        <f>IF(ISBLANK(IFERROR(INDEX('2-3 引出列表'!$A$2:$CE$8700,$A431,MATCH(D$1,'2-3 引出列表'!$A$1:$CD$1,0)),"")),"",IFERROR(INDEX('2-3 引出列表'!$A$2:$CE$8700,$A431,MATCH(D$1,'2-3 引出列表'!$A$1:$CD$1,0)),""))</f>
        <v/>
      </c>
      <c r="E431" t="str">
        <f>IF(ISBLANK(IFERROR(INDEX('2-3 引出列表'!$A$2:$CE$8700,$A431,MATCH(E$1,'2-3 引出列表'!$A$1:$CD$1,0)),"")),"",IFERROR(INDEX('2-3 引出列表'!$A$2:$CE$8700,$A431,MATCH(E$1,'2-3 引出列表'!$A$1:$CD$1,0)),""))</f>
        <v/>
      </c>
      <c r="F431" t="str">
        <f t="shared" si="6"/>
        <v/>
      </c>
      <c r="G431" t="str">
        <f>IF(ISBLANK(IFERROR(INDEX('2-3 引出列表'!$A$2:$CE$8700,$A431,MATCH(G$1,'2-3 引出列表'!$A$1:$CD$1,0)),"")),"",IFERROR(INDEX('2-3 引出列表'!$A$2:$CE$8700,$A431,MATCH(G$1,'2-3 引出列表'!$A$1:$CD$1,0)),""))</f>
        <v/>
      </c>
      <c r="H431" t="str">
        <f>IF(ISBLANK(IFERROR(INDEX('2-3 引出列表'!$A$2:$CE$8700,$A431,MATCH(H$1,'2-3 引出列表'!$A$1:$CD$1,0)),"")),"",IFERROR(INDEX('2-3 引出列表'!$A$2:$CE$8700,$A431,MATCH(H$1,'2-3 引出列表'!$A$1:$CD$1,0)),""))</f>
        <v/>
      </c>
      <c r="I431" t="str">
        <f>IF(ISBLANK(IFERROR(INDEX('2-3 引出列表'!$A$2:$CE$8700,$A431,MATCH(I$1,'2-3 引出列表'!$A$1:$CD$1,0)),"")),"",IFERROR(INDEX('2-3 引出列表'!$A$2:$CE$8700,$A431,MATCH(I$1,'2-3 引出列表'!$A$1:$CD$1,0)),""))</f>
        <v/>
      </c>
    </row>
    <row r="432" customFormat="1" spans="1:9">
      <c r="A432">
        <v>431</v>
      </c>
      <c r="B432" t="str">
        <f>IF(ISBLANK(IFERROR(INDEX('2-3 引出列表'!$A$2:$CE$8700,$A432,MATCH(B$1,'2-3 引出列表'!$A$1:$CD$1,0)),"")),"",IFERROR(INDEX('2-3 引出列表'!$A$2:$CE$8700,$A432,MATCH(B$1,'2-3 引出列表'!$A$1:$CD$1,0)),""))</f>
        <v/>
      </c>
      <c r="C432" t="str">
        <f>IF(ISBLANK(IFERROR(INDEX('2-3 引出列表'!$A$2:$CE$8700,$A432,MATCH(C$1,'2-3 引出列表'!$A$1:$CD$1,0)),"")),"",IFERROR(INDEX('2-3 引出列表'!$A$2:$CE$8700,$A432,MATCH(C$1,'2-3 引出列表'!$A$1:$CD$1,0)),""))</f>
        <v/>
      </c>
      <c r="D432" t="str">
        <f>IF(ISBLANK(IFERROR(INDEX('2-3 引出列表'!$A$2:$CE$8700,$A432,MATCH(D$1,'2-3 引出列表'!$A$1:$CD$1,0)),"")),"",IFERROR(INDEX('2-3 引出列表'!$A$2:$CE$8700,$A432,MATCH(D$1,'2-3 引出列表'!$A$1:$CD$1,0)),""))</f>
        <v/>
      </c>
      <c r="E432" t="str">
        <f>IF(ISBLANK(IFERROR(INDEX('2-3 引出列表'!$A$2:$CE$8700,$A432,MATCH(E$1,'2-3 引出列表'!$A$1:$CD$1,0)),"")),"",IFERROR(INDEX('2-3 引出列表'!$A$2:$CE$8700,$A432,MATCH(E$1,'2-3 引出列表'!$A$1:$CD$1,0)),""))</f>
        <v/>
      </c>
      <c r="F432" t="str">
        <f t="shared" si="6"/>
        <v/>
      </c>
      <c r="G432" t="str">
        <f>IF(ISBLANK(IFERROR(INDEX('2-3 引出列表'!$A$2:$CE$8700,$A432,MATCH(G$1,'2-3 引出列表'!$A$1:$CD$1,0)),"")),"",IFERROR(INDEX('2-3 引出列表'!$A$2:$CE$8700,$A432,MATCH(G$1,'2-3 引出列表'!$A$1:$CD$1,0)),""))</f>
        <v/>
      </c>
      <c r="H432" t="str">
        <f>IF(ISBLANK(IFERROR(INDEX('2-3 引出列表'!$A$2:$CE$8700,$A432,MATCH(H$1,'2-3 引出列表'!$A$1:$CD$1,0)),"")),"",IFERROR(INDEX('2-3 引出列表'!$A$2:$CE$8700,$A432,MATCH(H$1,'2-3 引出列表'!$A$1:$CD$1,0)),""))</f>
        <v/>
      </c>
      <c r="I432" t="str">
        <f>IF(ISBLANK(IFERROR(INDEX('2-3 引出列表'!$A$2:$CE$8700,$A432,MATCH(I$1,'2-3 引出列表'!$A$1:$CD$1,0)),"")),"",IFERROR(INDEX('2-3 引出列表'!$A$2:$CE$8700,$A432,MATCH(I$1,'2-3 引出列表'!$A$1:$CD$1,0)),""))</f>
        <v/>
      </c>
    </row>
    <row r="433" customFormat="1" spans="1:9">
      <c r="A433">
        <v>432</v>
      </c>
      <c r="B433" t="str">
        <f>IF(ISBLANK(IFERROR(INDEX('2-3 引出列表'!$A$2:$CE$8700,$A433,MATCH(B$1,'2-3 引出列表'!$A$1:$CD$1,0)),"")),"",IFERROR(INDEX('2-3 引出列表'!$A$2:$CE$8700,$A433,MATCH(B$1,'2-3 引出列表'!$A$1:$CD$1,0)),""))</f>
        <v/>
      </c>
      <c r="C433" t="str">
        <f>IF(ISBLANK(IFERROR(INDEX('2-3 引出列表'!$A$2:$CE$8700,$A433,MATCH(C$1,'2-3 引出列表'!$A$1:$CD$1,0)),"")),"",IFERROR(INDEX('2-3 引出列表'!$A$2:$CE$8700,$A433,MATCH(C$1,'2-3 引出列表'!$A$1:$CD$1,0)),""))</f>
        <v/>
      </c>
      <c r="D433" t="str">
        <f>IF(ISBLANK(IFERROR(INDEX('2-3 引出列表'!$A$2:$CE$8700,$A433,MATCH(D$1,'2-3 引出列表'!$A$1:$CD$1,0)),"")),"",IFERROR(INDEX('2-3 引出列表'!$A$2:$CE$8700,$A433,MATCH(D$1,'2-3 引出列表'!$A$1:$CD$1,0)),""))</f>
        <v/>
      </c>
      <c r="E433" t="str">
        <f>IF(ISBLANK(IFERROR(INDEX('2-3 引出列表'!$A$2:$CE$8700,$A433,MATCH(E$1,'2-3 引出列表'!$A$1:$CD$1,0)),"")),"",IFERROR(INDEX('2-3 引出列表'!$A$2:$CE$8700,$A433,MATCH(E$1,'2-3 引出列表'!$A$1:$CD$1,0)),""))</f>
        <v/>
      </c>
      <c r="F433" t="str">
        <f t="shared" si="6"/>
        <v/>
      </c>
      <c r="G433" t="str">
        <f>IF(ISBLANK(IFERROR(INDEX('2-3 引出列表'!$A$2:$CE$8700,$A433,MATCH(G$1,'2-3 引出列表'!$A$1:$CD$1,0)),"")),"",IFERROR(INDEX('2-3 引出列表'!$A$2:$CE$8700,$A433,MATCH(G$1,'2-3 引出列表'!$A$1:$CD$1,0)),""))</f>
        <v/>
      </c>
      <c r="H433" t="str">
        <f>IF(ISBLANK(IFERROR(INDEX('2-3 引出列表'!$A$2:$CE$8700,$A433,MATCH(H$1,'2-3 引出列表'!$A$1:$CD$1,0)),"")),"",IFERROR(INDEX('2-3 引出列表'!$A$2:$CE$8700,$A433,MATCH(H$1,'2-3 引出列表'!$A$1:$CD$1,0)),""))</f>
        <v/>
      </c>
      <c r="I433" t="str">
        <f>IF(ISBLANK(IFERROR(INDEX('2-3 引出列表'!$A$2:$CE$8700,$A433,MATCH(I$1,'2-3 引出列表'!$A$1:$CD$1,0)),"")),"",IFERROR(INDEX('2-3 引出列表'!$A$2:$CE$8700,$A433,MATCH(I$1,'2-3 引出列表'!$A$1:$CD$1,0)),""))</f>
        <v/>
      </c>
    </row>
    <row r="434" customFormat="1" spans="1:9">
      <c r="A434">
        <v>433</v>
      </c>
      <c r="B434" t="str">
        <f>IF(ISBLANK(IFERROR(INDEX('2-3 引出列表'!$A$2:$CE$8700,$A434,MATCH(B$1,'2-3 引出列表'!$A$1:$CD$1,0)),"")),"",IFERROR(INDEX('2-3 引出列表'!$A$2:$CE$8700,$A434,MATCH(B$1,'2-3 引出列表'!$A$1:$CD$1,0)),""))</f>
        <v/>
      </c>
      <c r="C434" t="str">
        <f>IF(ISBLANK(IFERROR(INDEX('2-3 引出列表'!$A$2:$CE$8700,$A434,MATCH(C$1,'2-3 引出列表'!$A$1:$CD$1,0)),"")),"",IFERROR(INDEX('2-3 引出列表'!$A$2:$CE$8700,$A434,MATCH(C$1,'2-3 引出列表'!$A$1:$CD$1,0)),""))</f>
        <v/>
      </c>
      <c r="D434" t="str">
        <f>IF(ISBLANK(IFERROR(INDEX('2-3 引出列表'!$A$2:$CE$8700,$A434,MATCH(D$1,'2-3 引出列表'!$A$1:$CD$1,0)),"")),"",IFERROR(INDEX('2-3 引出列表'!$A$2:$CE$8700,$A434,MATCH(D$1,'2-3 引出列表'!$A$1:$CD$1,0)),""))</f>
        <v/>
      </c>
      <c r="E434" t="str">
        <f>IF(ISBLANK(IFERROR(INDEX('2-3 引出列表'!$A$2:$CE$8700,$A434,MATCH(E$1,'2-3 引出列表'!$A$1:$CD$1,0)),"")),"",IFERROR(INDEX('2-3 引出列表'!$A$2:$CE$8700,$A434,MATCH(E$1,'2-3 引出列表'!$A$1:$CD$1,0)),""))</f>
        <v/>
      </c>
      <c r="F434" t="str">
        <f t="shared" si="6"/>
        <v/>
      </c>
      <c r="G434" t="str">
        <f>IF(ISBLANK(IFERROR(INDEX('2-3 引出列表'!$A$2:$CE$8700,$A434,MATCH(G$1,'2-3 引出列表'!$A$1:$CD$1,0)),"")),"",IFERROR(INDEX('2-3 引出列表'!$A$2:$CE$8700,$A434,MATCH(G$1,'2-3 引出列表'!$A$1:$CD$1,0)),""))</f>
        <v/>
      </c>
      <c r="H434" t="str">
        <f>IF(ISBLANK(IFERROR(INDEX('2-3 引出列表'!$A$2:$CE$8700,$A434,MATCH(H$1,'2-3 引出列表'!$A$1:$CD$1,0)),"")),"",IFERROR(INDEX('2-3 引出列表'!$A$2:$CE$8700,$A434,MATCH(H$1,'2-3 引出列表'!$A$1:$CD$1,0)),""))</f>
        <v/>
      </c>
      <c r="I434" t="str">
        <f>IF(ISBLANK(IFERROR(INDEX('2-3 引出列表'!$A$2:$CE$8700,$A434,MATCH(I$1,'2-3 引出列表'!$A$1:$CD$1,0)),"")),"",IFERROR(INDEX('2-3 引出列表'!$A$2:$CE$8700,$A434,MATCH(I$1,'2-3 引出列表'!$A$1:$CD$1,0)),""))</f>
        <v/>
      </c>
    </row>
    <row r="435" customFormat="1" spans="1:9">
      <c r="A435">
        <v>434</v>
      </c>
      <c r="B435" t="str">
        <f>IF(ISBLANK(IFERROR(INDEX('2-3 引出列表'!$A$2:$CE$8700,$A435,MATCH(B$1,'2-3 引出列表'!$A$1:$CD$1,0)),"")),"",IFERROR(INDEX('2-3 引出列表'!$A$2:$CE$8700,$A435,MATCH(B$1,'2-3 引出列表'!$A$1:$CD$1,0)),""))</f>
        <v/>
      </c>
      <c r="C435" t="str">
        <f>IF(ISBLANK(IFERROR(INDEX('2-3 引出列表'!$A$2:$CE$8700,$A435,MATCH(C$1,'2-3 引出列表'!$A$1:$CD$1,0)),"")),"",IFERROR(INDEX('2-3 引出列表'!$A$2:$CE$8700,$A435,MATCH(C$1,'2-3 引出列表'!$A$1:$CD$1,0)),""))</f>
        <v/>
      </c>
      <c r="D435" t="str">
        <f>IF(ISBLANK(IFERROR(INDEX('2-3 引出列表'!$A$2:$CE$8700,$A435,MATCH(D$1,'2-3 引出列表'!$A$1:$CD$1,0)),"")),"",IFERROR(INDEX('2-3 引出列表'!$A$2:$CE$8700,$A435,MATCH(D$1,'2-3 引出列表'!$A$1:$CD$1,0)),""))</f>
        <v/>
      </c>
      <c r="E435" t="str">
        <f>IF(ISBLANK(IFERROR(INDEX('2-3 引出列表'!$A$2:$CE$8700,$A435,MATCH(E$1,'2-3 引出列表'!$A$1:$CD$1,0)),"")),"",IFERROR(INDEX('2-3 引出列表'!$A$2:$CE$8700,$A435,MATCH(E$1,'2-3 引出列表'!$A$1:$CD$1,0)),""))</f>
        <v/>
      </c>
      <c r="F435" t="str">
        <f t="shared" si="6"/>
        <v/>
      </c>
      <c r="G435" t="str">
        <f>IF(ISBLANK(IFERROR(INDEX('2-3 引出列表'!$A$2:$CE$8700,$A435,MATCH(G$1,'2-3 引出列表'!$A$1:$CD$1,0)),"")),"",IFERROR(INDEX('2-3 引出列表'!$A$2:$CE$8700,$A435,MATCH(G$1,'2-3 引出列表'!$A$1:$CD$1,0)),""))</f>
        <v/>
      </c>
      <c r="H435" t="str">
        <f>IF(ISBLANK(IFERROR(INDEX('2-3 引出列表'!$A$2:$CE$8700,$A435,MATCH(H$1,'2-3 引出列表'!$A$1:$CD$1,0)),"")),"",IFERROR(INDEX('2-3 引出列表'!$A$2:$CE$8700,$A435,MATCH(H$1,'2-3 引出列表'!$A$1:$CD$1,0)),""))</f>
        <v/>
      </c>
      <c r="I435" t="str">
        <f>IF(ISBLANK(IFERROR(INDEX('2-3 引出列表'!$A$2:$CE$8700,$A435,MATCH(I$1,'2-3 引出列表'!$A$1:$CD$1,0)),"")),"",IFERROR(INDEX('2-3 引出列表'!$A$2:$CE$8700,$A435,MATCH(I$1,'2-3 引出列表'!$A$1:$CD$1,0)),""))</f>
        <v/>
      </c>
    </row>
    <row r="436" customFormat="1" spans="1:9">
      <c r="A436">
        <v>435</v>
      </c>
      <c r="B436" t="str">
        <f>IF(ISBLANK(IFERROR(INDEX('2-3 引出列表'!$A$2:$CE$8700,$A436,MATCH(B$1,'2-3 引出列表'!$A$1:$CD$1,0)),"")),"",IFERROR(INDEX('2-3 引出列表'!$A$2:$CE$8700,$A436,MATCH(B$1,'2-3 引出列表'!$A$1:$CD$1,0)),""))</f>
        <v/>
      </c>
      <c r="C436" t="str">
        <f>IF(ISBLANK(IFERROR(INDEX('2-3 引出列表'!$A$2:$CE$8700,$A436,MATCH(C$1,'2-3 引出列表'!$A$1:$CD$1,0)),"")),"",IFERROR(INDEX('2-3 引出列表'!$A$2:$CE$8700,$A436,MATCH(C$1,'2-3 引出列表'!$A$1:$CD$1,0)),""))</f>
        <v/>
      </c>
      <c r="D436" t="str">
        <f>IF(ISBLANK(IFERROR(INDEX('2-3 引出列表'!$A$2:$CE$8700,$A436,MATCH(D$1,'2-3 引出列表'!$A$1:$CD$1,0)),"")),"",IFERROR(INDEX('2-3 引出列表'!$A$2:$CE$8700,$A436,MATCH(D$1,'2-3 引出列表'!$A$1:$CD$1,0)),""))</f>
        <v/>
      </c>
      <c r="E436" t="str">
        <f>IF(ISBLANK(IFERROR(INDEX('2-3 引出列表'!$A$2:$CE$8700,$A436,MATCH(E$1,'2-3 引出列表'!$A$1:$CD$1,0)),"")),"",IFERROR(INDEX('2-3 引出列表'!$A$2:$CE$8700,$A436,MATCH(E$1,'2-3 引出列表'!$A$1:$CD$1,0)),""))</f>
        <v/>
      </c>
      <c r="F436" t="str">
        <f t="shared" si="6"/>
        <v/>
      </c>
      <c r="G436" t="str">
        <f>IF(ISBLANK(IFERROR(INDEX('2-3 引出列表'!$A$2:$CE$8700,$A436,MATCH(G$1,'2-3 引出列表'!$A$1:$CD$1,0)),"")),"",IFERROR(INDEX('2-3 引出列表'!$A$2:$CE$8700,$A436,MATCH(G$1,'2-3 引出列表'!$A$1:$CD$1,0)),""))</f>
        <v/>
      </c>
      <c r="H436" t="str">
        <f>IF(ISBLANK(IFERROR(INDEX('2-3 引出列表'!$A$2:$CE$8700,$A436,MATCH(H$1,'2-3 引出列表'!$A$1:$CD$1,0)),"")),"",IFERROR(INDEX('2-3 引出列表'!$A$2:$CE$8700,$A436,MATCH(H$1,'2-3 引出列表'!$A$1:$CD$1,0)),""))</f>
        <v/>
      </c>
      <c r="I436" t="str">
        <f>IF(ISBLANK(IFERROR(INDEX('2-3 引出列表'!$A$2:$CE$8700,$A436,MATCH(I$1,'2-3 引出列表'!$A$1:$CD$1,0)),"")),"",IFERROR(INDEX('2-3 引出列表'!$A$2:$CE$8700,$A436,MATCH(I$1,'2-3 引出列表'!$A$1:$CD$1,0)),""))</f>
        <v/>
      </c>
    </row>
    <row r="437" customFormat="1" spans="1:9">
      <c r="A437">
        <v>436</v>
      </c>
      <c r="B437" t="str">
        <f>IF(ISBLANK(IFERROR(INDEX('2-3 引出列表'!$A$2:$CE$8700,$A437,MATCH(B$1,'2-3 引出列表'!$A$1:$CD$1,0)),"")),"",IFERROR(INDEX('2-3 引出列表'!$A$2:$CE$8700,$A437,MATCH(B$1,'2-3 引出列表'!$A$1:$CD$1,0)),""))</f>
        <v/>
      </c>
      <c r="C437" t="str">
        <f>IF(ISBLANK(IFERROR(INDEX('2-3 引出列表'!$A$2:$CE$8700,$A437,MATCH(C$1,'2-3 引出列表'!$A$1:$CD$1,0)),"")),"",IFERROR(INDEX('2-3 引出列表'!$A$2:$CE$8700,$A437,MATCH(C$1,'2-3 引出列表'!$A$1:$CD$1,0)),""))</f>
        <v/>
      </c>
      <c r="D437" t="str">
        <f>IF(ISBLANK(IFERROR(INDEX('2-3 引出列表'!$A$2:$CE$8700,$A437,MATCH(D$1,'2-3 引出列表'!$A$1:$CD$1,0)),"")),"",IFERROR(INDEX('2-3 引出列表'!$A$2:$CE$8700,$A437,MATCH(D$1,'2-3 引出列表'!$A$1:$CD$1,0)),""))</f>
        <v/>
      </c>
      <c r="E437" t="str">
        <f>IF(ISBLANK(IFERROR(INDEX('2-3 引出列表'!$A$2:$CE$8700,$A437,MATCH(E$1,'2-3 引出列表'!$A$1:$CD$1,0)),"")),"",IFERROR(INDEX('2-3 引出列表'!$A$2:$CE$8700,$A437,MATCH(E$1,'2-3 引出列表'!$A$1:$CD$1,0)),""))</f>
        <v/>
      </c>
      <c r="F437" t="str">
        <f t="shared" si="6"/>
        <v/>
      </c>
      <c r="G437" t="str">
        <f>IF(ISBLANK(IFERROR(INDEX('2-3 引出列表'!$A$2:$CE$8700,$A437,MATCH(G$1,'2-3 引出列表'!$A$1:$CD$1,0)),"")),"",IFERROR(INDEX('2-3 引出列表'!$A$2:$CE$8700,$A437,MATCH(G$1,'2-3 引出列表'!$A$1:$CD$1,0)),""))</f>
        <v/>
      </c>
      <c r="H437" t="str">
        <f>IF(ISBLANK(IFERROR(INDEX('2-3 引出列表'!$A$2:$CE$8700,$A437,MATCH(H$1,'2-3 引出列表'!$A$1:$CD$1,0)),"")),"",IFERROR(INDEX('2-3 引出列表'!$A$2:$CE$8700,$A437,MATCH(H$1,'2-3 引出列表'!$A$1:$CD$1,0)),""))</f>
        <v/>
      </c>
      <c r="I437" t="str">
        <f>IF(ISBLANK(IFERROR(INDEX('2-3 引出列表'!$A$2:$CE$8700,$A437,MATCH(I$1,'2-3 引出列表'!$A$1:$CD$1,0)),"")),"",IFERROR(INDEX('2-3 引出列表'!$A$2:$CE$8700,$A437,MATCH(I$1,'2-3 引出列表'!$A$1:$CD$1,0)),""))</f>
        <v/>
      </c>
    </row>
    <row r="438" customFormat="1" spans="1:9">
      <c r="A438">
        <v>437</v>
      </c>
      <c r="B438" t="str">
        <f>IF(ISBLANK(IFERROR(INDEX('2-3 引出列表'!$A$2:$CE$8700,$A438,MATCH(B$1,'2-3 引出列表'!$A$1:$CD$1,0)),"")),"",IFERROR(INDEX('2-3 引出列表'!$A$2:$CE$8700,$A438,MATCH(B$1,'2-3 引出列表'!$A$1:$CD$1,0)),""))</f>
        <v/>
      </c>
      <c r="C438" t="str">
        <f>IF(ISBLANK(IFERROR(INDEX('2-3 引出列表'!$A$2:$CE$8700,$A438,MATCH(C$1,'2-3 引出列表'!$A$1:$CD$1,0)),"")),"",IFERROR(INDEX('2-3 引出列表'!$A$2:$CE$8700,$A438,MATCH(C$1,'2-3 引出列表'!$A$1:$CD$1,0)),""))</f>
        <v/>
      </c>
      <c r="D438" t="str">
        <f>IF(ISBLANK(IFERROR(INDEX('2-3 引出列表'!$A$2:$CE$8700,$A438,MATCH(D$1,'2-3 引出列表'!$A$1:$CD$1,0)),"")),"",IFERROR(INDEX('2-3 引出列表'!$A$2:$CE$8700,$A438,MATCH(D$1,'2-3 引出列表'!$A$1:$CD$1,0)),""))</f>
        <v/>
      </c>
      <c r="E438" t="str">
        <f>IF(ISBLANK(IFERROR(INDEX('2-3 引出列表'!$A$2:$CE$8700,$A438,MATCH(E$1,'2-3 引出列表'!$A$1:$CD$1,0)),"")),"",IFERROR(INDEX('2-3 引出列表'!$A$2:$CE$8700,$A438,MATCH(E$1,'2-3 引出列表'!$A$1:$CD$1,0)),""))</f>
        <v/>
      </c>
      <c r="F438" t="str">
        <f t="shared" si="6"/>
        <v/>
      </c>
      <c r="G438" t="str">
        <f>IF(ISBLANK(IFERROR(INDEX('2-3 引出列表'!$A$2:$CE$8700,$A438,MATCH(G$1,'2-3 引出列表'!$A$1:$CD$1,0)),"")),"",IFERROR(INDEX('2-3 引出列表'!$A$2:$CE$8700,$A438,MATCH(G$1,'2-3 引出列表'!$A$1:$CD$1,0)),""))</f>
        <v/>
      </c>
      <c r="H438" t="str">
        <f>IF(ISBLANK(IFERROR(INDEX('2-3 引出列表'!$A$2:$CE$8700,$A438,MATCH(H$1,'2-3 引出列表'!$A$1:$CD$1,0)),"")),"",IFERROR(INDEX('2-3 引出列表'!$A$2:$CE$8700,$A438,MATCH(H$1,'2-3 引出列表'!$A$1:$CD$1,0)),""))</f>
        <v/>
      </c>
      <c r="I438" t="str">
        <f>IF(ISBLANK(IFERROR(INDEX('2-3 引出列表'!$A$2:$CE$8700,$A438,MATCH(I$1,'2-3 引出列表'!$A$1:$CD$1,0)),"")),"",IFERROR(INDEX('2-3 引出列表'!$A$2:$CE$8700,$A438,MATCH(I$1,'2-3 引出列表'!$A$1:$CD$1,0)),""))</f>
        <v/>
      </c>
    </row>
    <row r="439" customFormat="1" spans="1:9">
      <c r="A439">
        <v>438</v>
      </c>
      <c r="B439" t="str">
        <f>IF(ISBLANK(IFERROR(INDEX('2-3 引出列表'!$A$2:$CE$8700,$A439,MATCH(B$1,'2-3 引出列表'!$A$1:$CD$1,0)),"")),"",IFERROR(INDEX('2-3 引出列表'!$A$2:$CE$8700,$A439,MATCH(B$1,'2-3 引出列表'!$A$1:$CD$1,0)),""))</f>
        <v/>
      </c>
      <c r="C439" t="str">
        <f>IF(ISBLANK(IFERROR(INDEX('2-3 引出列表'!$A$2:$CE$8700,$A439,MATCH(C$1,'2-3 引出列表'!$A$1:$CD$1,0)),"")),"",IFERROR(INDEX('2-3 引出列表'!$A$2:$CE$8700,$A439,MATCH(C$1,'2-3 引出列表'!$A$1:$CD$1,0)),""))</f>
        <v/>
      </c>
      <c r="D439" t="str">
        <f>IF(ISBLANK(IFERROR(INDEX('2-3 引出列表'!$A$2:$CE$8700,$A439,MATCH(D$1,'2-3 引出列表'!$A$1:$CD$1,0)),"")),"",IFERROR(INDEX('2-3 引出列表'!$A$2:$CE$8700,$A439,MATCH(D$1,'2-3 引出列表'!$A$1:$CD$1,0)),""))</f>
        <v/>
      </c>
      <c r="E439" t="str">
        <f>IF(ISBLANK(IFERROR(INDEX('2-3 引出列表'!$A$2:$CE$8700,$A439,MATCH(E$1,'2-3 引出列表'!$A$1:$CD$1,0)),"")),"",IFERROR(INDEX('2-3 引出列表'!$A$2:$CE$8700,$A439,MATCH(E$1,'2-3 引出列表'!$A$1:$CD$1,0)),""))</f>
        <v/>
      </c>
      <c r="F439" t="str">
        <f t="shared" si="6"/>
        <v/>
      </c>
      <c r="G439" t="str">
        <f>IF(ISBLANK(IFERROR(INDEX('2-3 引出列表'!$A$2:$CE$8700,$A439,MATCH(G$1,'2-3 引出列表'!$A$1:$CD$1,0)),"")),"",IFERROR(INDEX('2-3 引出列表'!$A$2:$CE$8700,$A439,MATCH(G$1,'2-3 引出列表'!$A$1:$CD$1,0)),""))</f>
        <v/>
      </c>
      <c r="H439" t="str">
        <f>IF(ISBLANK(IFERROR(INDEX('2-3 引出列表'!$A$2:$CE$8700,$A439,MATCH(H$1,'2-3 引出列表'!$A$1:$CD$1,0)),"")),"",IFERROR(INDEX('2-3 引出列表'!$A$2:$CE$8700,$A439,MATCH(H$1,'2-3 引出列表'!$A$1:$CD$1,0)),""))</f>
        <v/>
      </c>
      <c r="I439" t="str">
        <f>IF(ISBLANK(IFERROR(INDEX('2-3 引出列表'!$A$2:$CE$8700,$A439,MATCH(I$1,'2-3 引出列表'!$A$1:$CD$1,0)),"")),"",IFERROR(INDEX('2-3 引出列表'!$A$2:$CE$8700,$A439,MATCH(I$1,'2-3 引出列表'!$A$1:$CD$1,0)),""))</f>
        <v/>
      </c>
    </row>
    <row r="440" customFormat="1" spans="1:9">
      <c r="A440">
        <v>439</v>
      </c>
      <c r="B440" t="str">
        <f>IF(ISBLANK(IFERROR(INDEX('2-3 引出列表'!$A$2:$CE$8700,$A440,MATCH(B$1,'2-3 引出列表'!$A$1:$CD$1,0)),"")),"",IFERROR(INDEX('2-3 引出列表'!$A$2:$CE$8700,$A440,MATCH(B$1,'2-3 引出列表'!$A$1:$CD$1,0)),""))</f>
        <v/>
      </c>
      <c r="C440" t="str">
        <f>IF(ISBLANK(IFERROR(INDEX('2-3 引出列表'!$A$2:$CE$8700,$A440,MATCH(C$1,'2-3 引出列表'!$A$1:$CD$1,0)),"")),"",IFERROR(INDEX('2-3 引出列表'!$A$2:$CE$8700,$A440,MATCH(C$1,'2-3 引出列表'!$A$1:$CD$1,0)),""))</f>
        <v/>
      </c>
      <c r="D440" t="str">
        <f>IF(ISBLANK(IFERROR(INDEX('2-3 引出列表'!$A$2:$CE$8700,$A440,MATCH(D$1,'2-3 引出列表'!$A$1:$CD$1,0)),"")),"",IFERROR(INDEX('2-3 引出列表'!$A$2:$CE$8700,$A440,MATCH(D$1,'2-3 引出列表'!$A$1:$CD$1,0)),""))</f>
        <v/>
      </c>
      <c r="E440" t="str">
        <f>IF(ISBLANK(IFERROR(INDEX('2-3 引出列表'!$A$2:$CE$8700,$A440,MATCH(E$1,'2-3 引出列表'!$A$1:$CD$1,0)),"")),"",IFERROR(INDEX('2-3 引出列表'!$A$2:$CE$8700,$A440,MATCH(E$1,'2-3 引出列表'!$A$1:$CD$1,0)),""))</f>
        <v/>
      </c>
      <c r="F440" t="str">
        <f t="shared" si="6"/>
        <v/>
      </c>
      <c r="G440" t="str">
        <f>IF(ISBLANK(IFERROR(INDEX('2-3 引出列表'!$A$2:$CE$8700,$A440,MATCH(G$1,'2-3 引出列表'!$A$1:$CD$1,0)),"")),"",IFERROR(INDEX('2-3 引出列表'!$A$2:$CE$8700,$A440,MATCH(G$1,'2-3 引出列表'!$A$1:$CD$1,0)),""))</f>
        <v/>
      </c>
      <c r="H440" t="str">
        <f>IF(ISBLANK(IFERROR(INDEX('2-3 引出列表'!$A$2:$CE$8700,$A440,MATCH(H$1,'2-3 引出列表'!$A$1:$CD$1,0)),"")),"",IFERROR(INDEX('2-3 引出列表'!$A$2:$CE$8700,$A440,MATCH(H$1,'2-3 引出列表'!$A$1:$CD$1,0)),""))</f>
        <v/>
      </c>
      <c r="I440" t="str">
        <f>IF(ISBLANK(IFERROR(INDEX('2-3 引出列表'!$A$2:$CE$8700,$A440,MATCH(I$1,'2-3 引出列表'!$A$1:$CD$1,0)),"")),"",IFERROR(INDEX('2-3 引出列表'!$A$2:$CE$8700,$A440,MATCH(I$1,'2-3 引出列表'!$A$1:$CD$1,0)),""))</f>
        <v/>
      </c>
    </row>
    <row r="441" customFormat="1" spans="1:9">
      <c r="A441">
        <v>440</v>
      </c>
      <c r="B441" t="str">
        <f>IF(ISBLANK(IFERROR(INDEX('2-3 引出列表'!$A$2:$CE$8700,$A441,MATCH(B$1,'2-3 引出列表'!$A$1:$CD$1,0)),"")),"",IFERROR(INDEX('2-3 引出列表'!$A$2:$CE$8700,$A441,MATCH(B$1,'2-3 引出列表'!$A$1:$CD$1,0)),""))</f>
        <v/>
      </c>
      <c r="C441" t="str">
        <f>IF(ISBLANK(IFERROR(INDEX('2-3 引出列表'!$A$2:$CE$8700,$A441,MATCH(C$1,'2-3 引出列表'!$A$1:$CD$1,0)),"")),"",IFERROR(INDEX('2-3 引出列表'!$A$2:$CE$8700,$A441,MATCH(C$1,'2-3 引出列表'!$A$1:$CD$1,0)),""))</f>
        <v/>
      </c>
      <c r="D441" t="str">
        <f>IF(ISBLANK(IFERROR(INDEX('2-3 引出列表'!$A$2:$CE$8700,$A441,MATCH(D$1,'2-3 引出列表'!$A$1:$CD$1,0)),"")),"",IFERROR(INDEX('2-3 引出列表'!$A$2:$CE$8700,$A441,MATCH(D$1,'2-3 引出列表'!$A$1:$CD$1,0)),""))</f>
        <v/>
      </c>
      <c r="E441" t="str">
        <f>IF(ISBLANK(IFERROR(INDEX('2-3 引出列表'!$A$2:$CE$8700,$A441,MATCH(E$1,'2-3 引出列表'!$A$1:$CD$1,0)),"")),"",IFERROR(INDEX('2-3 引出列表'!$A$2:$CE$8700,$A441,MATCH(E$1,'2-3 引出列表'!$A$1:$CD$1,0)),""))</f>
        <v/>
      </c>
      <c r="F441" t="str">
        <f t="shared" si="6"/>
        <v/>
      </c>
      <c r="G441" t="str">
        <f>IF(ISBLANK(IFERROR(INDEX('2-3 引出列表'!$A$2:$CE$8700,$A441,MATCH(G$1,'2-3 引出列表'!$A$1:$CD$1,0)),"")),"",IFERROR(INDEX('2-3 引出列表'!$A$2:$CE$8700,$A441,MATCH(G$1,'2-3 引出列表'!$A$1:$CD$1,0)),""))</f>
        <v/>
      </c>
      <c r="H441" t="str">
        <f>IF(ISBLANK(IFERROR(INDEX('2-3 引出列表'!$A$2:$CE$8700,$A441,MATCH(H$1,'2-3 引出列表'!$A$1:$CD$1,0)),"")),"",IFERROR(INDEX('2-3 引出列表'!$A$2:$CE$8700,$A441,MATCH(H$1,'2-3 引出列表'!$A$1:$CD$1,0)),""))</f>
        <v/>
      </c>
      <c r="I441" t="str">
        <f>IF(ISBLANK(IFERROR(INDEX('2-3 引出列表'!$A$2:$CE$8700,$A441,MATCH(I$1,'2-3 引出列表'!$A$1:$CD$1,0)),"")),"",IFERROR(INDEX('2-3 引出列表'!$A$2:$CE$8700,$A441,MATCH(I$1,'2-3 引出列表'!$A$1:$CD$1,0)),""))</f>
        <v/>
      </c>
    </row>
    <row r="442" customFormat="1" spans="1:9">
      <c r="A442">
        <v>441</v>
      </c>
      <c r="B442" t="str">
        <f>IF(ISBLANK(IFERROR(INDEX('2-3 引出列表'!$A$2:$CE$8700,$A442,MATCH(B$1,'2-3 引出列表'!$A$1:$CD$1,0)),"")),"",IFERROR(INDEX('2-3 引出列表'!$A$2:$CE$8700,$A442,MATCH(B$1,'2-3 引出列表'!$A$1:$CD$1,0)),""))</f>
        <v/>
      </c>
      <c r="C442" t="str">
        <f>IF(ISBLANK(IFERROR(INDEX('2-3 引出列表'!$A$2:$CE$8700,$A442,MATCH(C$1,'2-3 引出列表'!$A$1:$CD$1,0)),"")),"",IFERROR(INDEX('2-3 引出列表'!$A$2:$CE$8700,$A442,MATCH(C$1,'2-3 引出列表'!$A$1:$CD$1,0)),""))</f>
        <v/>
      </c>
      <c r="D442" t="str">
        <f>IF(ISBLANK(IFERROR(INDEX('2-3 引出列表'!$A$2:$CE$8700,$A442,MATCH(D$1,'2-3 引出列表'!$A$1:$CD$1,0)),"")),"",IFERROR(INDEX('2-3 引出列表'!$A$2:$CE$8700,$A442,MATCH(D$1,'2-3 引出列表'!$A$1:$CD$1,0)),""))</f>
        <v/>
      </c>
      <c r="E442" t="str">
        <f>IF(ISBLANK(IFERROR(INDEX('2-3 引出列表'!$A$2:$CE$8700,$A442,MATCH(E$1,'2-3 引出列表'!$A$1:$CD$1,0)),"")),"",IFERROR(INDEX('2-3 引出列表'!$A$2:$CE$8700,$A442,MATCH(E$1,'2-3 引出列表'!$A$1:$CD$1,0)),""))</f>
        <v/>
      </c>
      <c r="F442" t="str">
        <f t="shared" si="6"/>
        <v/>
      </c>
      <c r="G442" t="str">
        <f>IF(ISBLANK(IFERROR(INDEX('2-3 引出列表'!$A$2:$CE$8700,$A442,MATCH(G$1,'2-3 引出列表'!$A$1:$CD$1,0)),"")),"",IFERROR(INDEX('2-3 引出列表'!$A$2:$CE$8700,$A442,MATCH(G$1,'2-3 引出列表'!$A$1:$CD$1,0)),""))</f>
        <v/>
      </c>
      <c r="H442" t="str">
        <f>IF(ISBLANK(IFERROR(INDEX('2-3 引出列表'!$A$2:$CE$8700,$A442,MATCH(H$1,'2-3 引出列表'!$A$1:$CD$1,0)),"")),"",IFERROR(INDEX('2-3 引出列表'!$A$2:$CE$8700,$A442,MATCH(H$1,'2-3 引出列表'!$A$1:$CD$1,0)),""))</f>
        <v/>
      </c>
      <c r="I442" t="str">
        <f>IF(ISBLANK(IFERROR(INDEX('2-3 引出列表'!$A$2:$CE$8700,$A442,MATCH(I$1,'2-3 引出列表'!$A$1:$CD$1,0)),"")),"",IFERROR(INDEX('2-3 引出列表'!$A$2:$CE$8700,$A442,MATCH(I$1,'2-3 引出列表'!$A$1:$CD$1,0)),""))</f>
        <v/>
      </c>
    </row>
    <row r="443" customFormat="1" spans="1:9">
      <c r="A443">
        <v>442</v>
      </c>
      <c r="B443" t="str">
        <f>IF(ISBLANK(IFERROR(INDEX('2-3 引出列表'!$A$2:$CE$8700,$A443,MATCH(B$1,'2-3 引出列表'!$A$1:$CD$1,0)),"")),"",IFERROR(INDEX('2-3 引出列表'!$A$2:$CE$8700,$A443,MATCH(B$1,'2-3 引出列表'!$A$1:$CD$1,0)),""))</f>
        <v/>
      </c>
      <c r="C443" t="str">
        <f>IF(ISBLANK(IFERROR(INDEX('2-3 引出列表'!$A$2:$CE$8700,$A443,MATCH(C$1,'2-3 引出列表'!$A$1:$CD$1,0)),"")),"",IFERROR(INDEX('2-3 引出列表'!$A$2:$CE$8700,$A443,MATCH(C$1,'2-3 引出列表'!$A$1:$CD$1,0)),""))</f>
        <v/>
      </c>
      <c r="D443" t="str">
        <f>IF(ISBLANK(IFERROR(INDEX('2-3 引出列表'!$A$2:$CE$8700,$A443,MATCH(D$1,'2-3 引出列表'!$A$1:$CD$1,0)),"")),"",IFERROR(INDEX('2-3 引出列表'!$A$2:$CE$8700,$A443,MATCH(D$1,'2-3 引出列表'!$A$1:$CD$1,0)),""))</f>
        <v/>
      </c>
      <c r="E443" t="str">
        <f>IF(ISBLANK(IFERROR(INDEX('2-3 引出列表'!$A$2:$CE$8700,$A443,MATCH(E$1,'2-3 引出列表'!$A$1:$CD$1,0)),"")),"",IFERROR(INDEX('2-3 引出列表'!$A$2:$CE$8700,$A443,MATCH(E$1,'2-3 引出列表'!$A$1:$CD$1,0)),""))</f>
        <v/>
      </c>
      <c r="F443" t="str">
        <f t="shared" si="6"/>
        <v/>
      </c>
      <c r="G443" t="str">
        <f>IF(ISBLANK(IFERROR(INDEX('2-3 引出列表'!$A$2:$CE$8700,$A443,MATCH(G$1,'2-3 引出列表'!$A$1:$CD$1,0)),"")),"",IFERROR(INDEX('2-3 引出列表'!$A$2:$CE$8700,$A443,MATCH(G$1,'2-3 引出列表'!$A$1:$CD$1,0)),""))</f>
        <v/>
      </c>
      <c r="H443" t="str">
        <f>IF(ISBLANK(IFERROR(INDEX('2-3 引出列表'!$A$2:$CE$8700,$A443,MATCH(H$1,'2-3 引出列表'!$A$1:$CD$1,0)),"")),"",IFERROR(INDEX('2-3 引出列表'!$A$2:$CE$8700,$A443,MATCH(H$1,'2-3 引出列表'!$A$1:$CD$1,0)),""))</f>
        <v/>
      </c>
      <c r="I443" t="str">
        <f>IF(ISBLANK(IFERROR(INDEX('2-3 引出列表'!$A$2:$CE$8700,$A443,MATCH(I$1,'2-3 引出列表'!$A$1:$CD$1,0)),"")),"",IFERROR(INDEX('2-3 引出列表'!$A$2:$CE$8700,$A443,MATCH(I$1,'2-3 引出列表'!$A$1:$CD$1,0)),""))</f>
        <v/>
      </c>
    </row>
    <row r="444" customFormat="1" spans="1:9">
      <c r="A444">
        <v>443</v>
      </c>
      <c r="B444" t="str">
        <f>IF(ISBLANK(IFERROR(INDEX('2-3 引出列表'!$A$2:$CE$8700,$A444,MATCH(B$1,'2-3 引出列表'!$A$1:$CD$1,0)),"")),"",IFERROR(INDEX('2-3 引出列表'!$A$2:$CE$8700,$A444,MATCH(B$1,'2-3 引出列表'!$A$1:$CD$1,0)),""))</f>
        <v/>
      </c>
      <c r="C444" t="str">
        <f>IF(ISBLANK(IFERROR(INDEX('2-3 引出列表'!$A$2:$CE$8700,$A444,MATCH(C$1,'2-3 引出列表'!$A$1:$CD$1,0)),"")),"",IFERROR(INDEX('2-3 引出列表'!$A$2:$CE$8700,$A444,MATCH(C$1,'2-3 引出列表'!$A$1:$CD$1,0)),""))</f>
        <v/>
      </c>
      <c r="D444" t="str">
        <f>IF(ISBLANK(IFERROR(INDEX('2-3 引出列表'!$A$2:$CE$8700,$A444,MATCH(D$1,'2-3 引出列表'!$A$1:$CD$1,0)),"")),"",IFERROR(INDEX('2-3 引出列表'!$A$2:$CE$8700,$A444,MATCH(D$1,'2-3 引出列表'!$A$1:$CD$1,0)),""))</f>
        <v/>
      </c>
      <c r="E444" t="str">
        <f>IF(ISBLANK(IFERROR(INDEX('2-3 引出列表'!$A$2:$CE$8700,$A444,MATCH(E$1,'2-3 引出列表'!$A$1:$CD$1,0)),"")),"",IFERROR(INDEX('2-3 引出列表'!$A$2:$CE$8700,$A444,MATCH(E$1,'2-3 引出列表'!$A$1:$CD$1,0)),""))</f>
        <v/>
      </c>
      <c r="F444" t="str">
        <f t="shared" si="6"/>
        <v/>
      </c>
      <c r="G444" t="str">
        <f>IF(ISBLANK(IFERROR(INDEX('2-3 引出列表'!$A$2:$CE$8700,$A444,MATCH(G$1,'2-3 引出列表'!$A$1:$CD$1,0)),"")),"",IFERROR(INDEX('2-3 引出列表'!$A$2:$CE$8700,$A444,MATCH(G$1,'2-3 引出列表'!$A$1:$CD$1,0)),""))</f>
        <v/>
      </c>
      <c r="H444" t="str">
        <f>IF(ISBLANK(IFERROR(INDEX('2-3 引出列表'!$A$2:$CE$8700,$A444,MATCH(H$1,'2-3 引出列表'!$A$1:$CD$1,0)),"")),"",IFERROR(INDEX('2-3 引出列表'!$A$2:$CE$8700,$A444,MATCH(H$1,'2-3 引出列表'!$A$1:$CD$1,0)),""))</f>
        <v/>
      </c>
      <c r="I444" t="str">
        <f>IF(ISBLANK(IFERROR(INDEX('2-3 引出列表'!$A$2:$CE$8700,$A444,MATCH(I$1,'2-3 引出列表'!$A$1:$CD$1,0)),"")),"",IFERROR(INDEX('2-3 引出列表'!$A$2:$CE$8700,$A444,MATCH(I$1,'2-3 引出列表'!$A$1:$CD$1,0)),""))</f>
        <v/>
      </c>
    </row>
    <row r="445" customFormat="1" spans="1:9">
      <c r="A445">
        <v>444</v>
      </c>
      <c r="B445" t="str">
        <f>IF(ISBLANK(IFERROR(INDEX('2-3 引出列表'!$A$2:$CE$8700,$A445,MATCH(B$1,'2-3 引出列表'!$A$1:$CD$1,0)),"")),"",IFERROR(INDEX('2-3 引出列表'!$A$2:$CE$8700,$A445,MATCH(B$1,'2-3 引出列表'!$A$1:$CD$1,0)),""))</f>
        <v/>
      </c>
      <c r="C445" t="str">
        <f>IF(ISBLANK(IFERROR(INDEX('2-3 引出列表'!$A$2:$CE$8700,$A445,MATCH(C$1,'2-3 引出列表'!$A$1:$CD$1,0)),"")),"",IFERROR(INDEX('2-3 引出列表'!$A$2:$CE$8700,$A445,MATCH(C$1,'2-3 引出列表'!$A$1:$CD$1,0)),""))</f>
        <v/>
      </c>
      <c r="D445" t="str">
        <f>IF(ISBLANK(IFERROR(INDEX('2-3 引出列表'!$A$2:$CE$8700,$A445,MATCH(D$1,'2-3 引出列表'!$A$1:$CD$1,0)),"")),"",IFERROR(INDEX('2-3 引出列表'!$A$2:$CE$8700,$A445,MATCH(D$1,'2-3 引出列表'!$A$1:$CD$1,0)),""))</f>
        <v/>
      </c>
      <c r="E445" t="str">
        <f>IF(ISBLANK(IFERROR(INDEX('2-3 引出列表'!$A$2:$CE$8700,$A445,MATCH(E$1,'2-3 引出列表'!$A$1:$CD$1,0)),"")),"",IFERROR(INDEX('2-3 引出列表'!$A$2:$CE$8700,$A445,MATCH(E$1,'2-3 引出列表'!$A$1:$CD$1,0)),""))</f>
        <v/>
      </c>
      <c r="F445" t="str">
        <f t="shared" si="6"/>
        <v/>
      </c>
      <c r="G445" t="str">
        <f>IF(ISBLANK(IFERROR(INDEX('2-3 引出列表'!$A$2:$CE$8700,$A445,MATCH(G$1,'2-3 引出列表'!$A$1:$CD$1,0)),"")),"",IFERROR(INDEX('2-3 引出列表'!$A$2:$CE$8700,$A445,MATCH(G$1,'2-3 引出列表'!$A$1:$CD$1,0)),""))</f>
        <v/>
      </c>
      <c r="H445" t="str">
        <f>IF(ISBLANK(IFERROR(INDEX('2-3 引出列表'!$A$2:$CE$8700,$A445,MATCH(H$1,'2-3 引出列表'!$A$1:$CD$1,0)),"")),"",IFERROR(INDEX('2-3 引出列表'!$A$2:$CE$8700,$A445,MATCH(H$1,'2-3 引出列表'!$A$1:$CD$1,0)),""))</f>
        <v/>
      </c>
      <c r="I445" t="str">
        <f>IF(ISBLANK(IFERROR(INDEX('2-3 引出列表'!$A$2:$CE$8700,$A445,MATCH(I$1,'2-3 引出列表'!$A$1:$CD$1,0)),"")),"",IFERROR(INDEX('2-3 引出列表'!$A$2:$CE$8700,$A445,MATCH(I$1,'2-3 引出列表'!$A$1:$CD$1,0)),""))</f>
        <v/>
      </c>
    </row>
    <row r="446" customFormat="1" spans="1:9">
      <c r="A446">
        <v>445</v>
      </c>
      <c r="B446" t="str">
        <f>IF(ISBLANK(IFERROR(INDEX('2-3 引出列表'!$A$2:$CE$8700,$A446,MATCH(B$1,'2-3 引出列表'!$A$1:$CD$1,0)),"")),"",IFERROR(INDEX('2-3 引出列表'!$A$2:$CE$8700,$A446,MATCH(B$1,'2-3 引出列表'!$A$1:$CD$1,0)),""))</f>
        <v/>
      </c>
      <c r="C446" t="str">
        <f>IF(ISBLANK(IFERROR(INDEX('2-3 引出列表'!$A$2:$CE$8700,$A446,MATCH(C$1,'2-3 引出列表'!$A$1:$CD$1,0)),"")),"",IFERROR(INDEX('2-3 引出列表'!$A$2:$CE$8700,$A446,MATCH(C$1,'2-3 引出列表'!$A$1:$CD$1,0)),""))</f>
        <v/>
      </c>
      <c r="D446" t="str">
        <f>IF(ISBLANK(IFERROR(INDEX('2-3 引出列表'!$A$2:$CE$8700,$A446,MATCH(D$1,'2-3 引出列表'!$A$1:$CD$1,0)),"")),"",IFERROR(INDEX('2-3 引出列表'!$A$2:$CE$8700,$A446,MATCH(D$1,'2-3 引出列表'!$A$1:$CD$1,0)),""))</f>
        <v/>
      </c>
      <c r="E446" t="str">
        <f>IF(ISBLANK(IFERROR(INDEX('2-3 引出列表'!$A$2:$CE$8700,$A446,MATCH(E$1,'2-3 引出列表'!$A$1:$CD$1,0)),"")),"",IFERROR(INDEX('2-3 引出列表'!$A$2:$CE$8700,$A446,MATCH(E$1,'2-3 引出列表'!$A$1:$CD$1,0)),""))</f>
        <v/>
      </c>
      <c r="F446" t="str">
        <f t="shared" si="6"/>
        <v/>
      </c>
      <c r="G446" t="str">
        <f>IF(ISBLANK(IFERROR(INDEX('2-3 引出列表'!$A$2:$CE$8700,$A446,MATCH(G$1,'2-3 引出列表'!$A$1:$CD$1,0)),"")),"",IFERROR(INDEX('2-3 引出列表'!$A$2:$CE$8700,$A446,MATCH(G$1,'2-3 引出列表'!$A$1:$CD$1,0)),""))</f>
        <v/>
      </c>
      <c r="H446" t="str">
        <f>IF(ISBLANK(IFERROR(INDEX('2-3 引出列表'!$A$2:$CE$8700,$A446,MATCH(H$1,'2-3 引出列表'!$A$1:$CD$1,0)),"")),"",IFERROR(INDEX('2-3 引出列表'!$A$2:$CE$8700,$A446,MATCH(H$1,'2-3 引出列表'!$A$1:$CD$1,0)),""))</f>
        <v/>
      </c>
      <c r="I446" t="str">
        <f>IF(ISBLANK(IFERROR(INDEX('2-3 引出列表'!$A$2:$CE$8700,$A446,MATCH(I$1,'2-3 引出列表'!$A$1:$CD$1,0)),"")),"",IFERROR(INDEX('2-3 引出列表'!$A$2:$CE$8700,$A446,MATCH(I$1,'2-3 引出列表'!$A$1:$CD$1,0)),""))</f>
        <v/>
      </c>
    </row>
    <row r="447" customFormat="1" spans="1:9">
      <c r="A447">
        <v>446</v>
      </c>
      <c r="B447" t="str">
        <f>IF(ISBLANK(IFERROR(INDEX('2-3 引出列表'!$A$2:$CE$8700,$A447,MATCH(B$1,'2-3 引出列表'!$A$1:$CD$1,0)),"")),"",IFERROR(INDEX('2-3 引出列表'!$A$2:$CE$8700,$A447,MATCH(B$1,'2-3 引出列表'!$A$1:$CD$1,0)),""))</f>
        <v/>
      </c>
      <c r="C447" t="str">
        <f>IF(ISBLANK(IFERROR(INDEX('2-3 引出列表'!$A$2:$CE$8700,$A447,MATCH(C$1,'2-3 引出列表'!$A$1:$CD$1,0)),"")),"",IFERROR(INDEX('2-3 引出列表'!$A$2:$CE$8700,$A447,MATCH(C$1,'2-3 引出列表'!$A$1:$CD$1,0)),""))</f>
        <v/>
      </c>
      <c r="D447" t="str">
        <f>IF(ISBLANK(IFERROR(INDEX('2-3 引出列表'!$A$2:$CE$8700,$A447,MATCH(D$1,'2-3 引出列表'!$A$1:$CD$1,0)),"")),"",IFERROR(INDEX('2-3 引出列表'!$A$2:$CE$8700,$A447,MATCH(D$1,'2-3 引出列表'!$A$1:$CD$1,0)),""))</f>
        <v/>
      </c>
      <c r="E447" t="str">
        <f>IF(ISBLANK(IFERROR(INDEX('2-3 引出列表'!$A$2:$CE$8700,$A447,MATCH(E$1,'2-3 引出列表'!$A$1:$CD$1,0)),"")),"",IFERROR(INDEX('2-3 引出列表'!$A$2:$CE$8700,$A447,MATCH(E$1,'2-3 引出列表'!$A$1:$CD$1,0)),""))</f>
        <v/>
      </c>
      <c r="F447" t="str">
        <f t="shared" si="6"/>
        <v/>
      </c>
      <c r="G447" t="str">
        <f>IF(ISBLANK(IFERROR(INDEX('2-3 引出列表'!$A$2:$CE$8700,$A447,MATCH(G$1,'2-3 引出列表'!$A$1:$CD$1,0)),"")),"",IFERROR(INDEX('2-3 引出列表'!$A$2:$CE$8700,$A447,MATCH(G$1,'2-3 引出列表'!$A$1:$CD$1,0)),""))</f>
        <v/>
      </c>
      <c r="H447" t="str">
        <f>IF(ISBLANK(IFERROR(INDEX('2-3 引出列表'!$A$2:$CE$8700,$A447,MATCH(H$1,'2-3 引出列表'!$A$1:$CD$1,0)),"")),"",IFERROR(INDEX('2-3 引出列表'!$A$2:$CE$8700,$A447,MATCH(H$1,'2-3 引出列表'!$A$1:$CD$1,0)),""))</f>
        <v/>
      </c>
      <c r="I447" t="str">
        <f>IF(ISBLANK(IFERROR(INDEX('2-3 引出列表'!$A$2:$CE$8700,$A447,MATCH(I$1,'2-3 引出列表'!$A$1:$CD$1,0)),"")),"",IFERROR(INDEX('2-3 引出列表'!$A$2:$CE$8700,$A447,MATCH(I$1,'2-3 引出列表'!$A$1:$CD$1,0)),""))</f>
        <v/>
      </c>
    </row>
    <row r="448" customFormat="1" spans="1:9">
      <c r="A448">
        <v>447</v>
      </c>
      <c r="B448" t="str">
        <f>IF(ISBLANK(IFERROR(INDEX('2-3 引出列表'!$A$2:$CE$8700,$A448,MATCH(B$1,'2-3 引出列表'!$A$1:$CD$1,0)),"")),"",IFERROR(INDEX('2-3 引出列表'!$A$2:$CE$8700,$A448,MATCH(B$1,'2-3 引出列表'!$A$1:$CD$1,0)),""))</f>
        <v/>
      </c>
      <c r="C448" t="str">
        <f>IF(ISBLANK(IFERROR(INDEX('2-3 引出列表'!$A$2:$CE$8700,$A448,MATCH(C$1,'2-3 引出列表'!$A$1:$CD$1,0)),"")),"",IFERROR(INDEX('2-3 引出列表'!$A$2:$CE$8700,$A448,MATCH(C$1,'2-3 引出列表'!$A$1:$CD$1,0)),""))</f>
        <v/>
      </c>
      <c r="D448" t="str">
        <f>IF(ISBLANK(IFERROR(INDEX('2-3 引出列表'!$A$2:$CE$8700,$A448,MATCH(D$1,'2-3 引出列表'!$A$1:$CD$1,0)),"")),"",IFERROR(INDEX('2-3 引出列表'!$A$2:$CE$8700,$A448,MATCH(D$1,'2-3 引出列表'!$A$1:$CD$1,0)),""))</f>
        <v/>
      </c>
      <c r="E448" t="str">
        <f>IF(ISBLANK(IFERROR(INDEX('2-3 引出列表'!$A$2:$CE$8700,$A448,MATCH(E$1,'2-3 引出列表'!$A$1:$CD$1,0)),"")),"",IFERROR(INDEX('2-3 引出列表'!$A$2:$CE$8700,$A448,MATCH(E$1,'2-3 引出列表'!$A$1:$CD$1,0)),""))</f>
        <v/>
      </c>
      <c r="F448" t="str">
        <f t="shared" si="6"/>
        <v/>
      </c>
      <c r="G448" t="str">
        <f>IF(ISBLANK(IFERROR(INDEX('2-3 引出列表'!$A$2:$CE$8700,$A448,MATCH(G$1,'2-3 引出列表'!$A$1:$CD$1,0)),"")),"",IFERROR(INDEX('2-3 引出列表'!$A$2:$CE$8700,$A448,MATCH(G$1,'2-3 引出列表'!$A$1:$CD$1,0)),""))</f>
        <v/>
      </c>
      <c r="H448" t="str">
        <f>IF(ISBLANK(IFERROR(INDEX('2-3 引出列表'!$A$2:$CE$8700,$A448,MATCH(H$1,'2-3 引出列表'!$A$1:$CD$1,0)),"")),"",IFERROR(INDEX('2-3 引出列表'!$A$2:$CE$8700,$A448,MATCH(H$1,'2-3 引出列表'!$A$1:$CD$1,0)),""))</f>
        <v/>
      </c>
      <c r="I448" t="str">
        <f>IF(ISBLANK(IFERROR(INDEX('2-3 引出列表'!$A$2:$CE$8700,$A448,MATCH(I$1,'2-3 引出列表'!$A$1:$CD$1,0)),"")),"",IFERROR(INDEX('2-3 引出列表'!$A$2:$CE$8700,$A448,MATCH(I$1,'2-3 引出列表'!$A$1:$CD$1,0)),""))</f>
        <v/>
      </c>
    </row>
    <row r="449" customFormat="1" spans="1:9">
      <c r="A449">
        <v>448</v>
      </c>
      <c r="B449" t="str">
        <f>IF(ISBLANK(IFERROR(INDEX('2-3 引出列表'!$A$2:$CE$8700,$A449,MATCH(B$1,'2-3 引出列表'!$A$1:$CD$1,0)),"")),"",IFERROR(INDEX('2-3 引出列表'!$A$2:$CE$8700,$A449,MATCH(B$1,'2-3 引出列表'!$A$1:$CD$1,0)),""))</f>
        <v/>
      </c>
      <c r="C449" t="str">
        <f>IF(ISBLANK(IFERROR(INDEX('2-3 引出列表'!$A$2:$CE$8700,$A449,MATCH(C$1,'2-3 引出列表'!$A$1:$CD$1,0)),"")),"",IFERROR(INDEX('2-3 引出列表'!$A$2:$CE$8700,$A449,MATCH(C$1,'2-3 引出列表'!$A$1:$CD$1,0)),""))</f>
        <v/>
      </c>
      <c r="D449" t="str">
        <f>IF(ISBLANK(IFERROR(INDEX('2-3 引出列表'!$A$2:$CE$8700,$A449,MATCH(D$1,'2-3 引出列表'!$A$1:$CD$1,0)),"")),"",IFERROR(INDEX('2-3 引出列表'!$A$2:$CE$8700,$A449,MATCH(D$1,'2-3 引出列表'!$A$1:$CD$1,0)),""))</f>
        <v/>
      </c>
      <c r="E449" t="str">
        <f>IF(ISBLANK(IFERROR(INDEX('2-3 引出列表'!$A$2:$CE$8700,$A449,MATCH(E$1,'2-3 引出列表'!$A$1:$CD$1,0)),"")),"",IFERROR(INDEX('2-3 引出列表'!$A$2:$CE$8700,$A449,MATCH(E$1,'2-3 引出列表'!$A$1:$CD$1,0)),""))</f>
        <v/>
      </c>
      <c r="F449" t="str">
        <f t="shared" si="6"/>
        <v/>
      </c>
      <c r="G449" t="str">
        <f>IF(ISBLANK(IFERROR(INDEX('2-3 引出列表'!$A$2:$CE$8700,$A449,MATCH(G$1,'2-3 引出列表'!$A$1:$CD$1,0)),"")),"",IFERROR(INDEX('2-3 引出列表'!$A$2:$CE$8700,$A449,MATCH(G$1,'2-3 引出列表'!$A$1:$CD$1,0)),""))</f>
        <v/>
      </c>
      <c r="H449" t="str">
        <f>IF(ISBLANK(IFERROR(INDEX('2-3 引出列表'!$A$2:$CE$8700,$A449,MATCH(H$1,'2-3 引出列表'!$A$1:$CD$1,0)),"")),"",IFERROR(INDEX('2-3 引出列表'!$A$2:$CE$8700,$A449,MATCH(H$1,'2-3 引出列表'!$A$1:$CD$1,0)),""))</f>
        <v/>
      </c>
      <c r="I449" t="str">
        <f>IF(ISBLANK(IFERROR(INDEX('2-3 引出列表'!$A$2:$CE$8700,$A449,MATCH(I$1,'2-3 引出列表'!$A$1:$CD$1,0)),"")),"",IFERROR(INDEX('2-3 引出列表'!$A$2:$CE$8700,$A449,MATCH(I$1,'2-3 引出列表'!$A$1:$CD$1,0)),""))</f>
        <v/>
      </c>
    </row>
    <row r="450" customFormat="1" spans="1:9">
      <c r="A450">
        <v>449</v>
      </c>
      <c r="B450" t="str">
        <f>IF(ISBLANK(IFERROR(INDEX('2-3 引出列表'!$A$2:$CE$8700,$A450,MATCH(B$1,'2-3 引出列表'!$A$1:$CD$1,0)),"")),"",IFERROR(INDEX('2-3 引出列表'!$A$2:$CE$8700,$A450,MATCH(B$1,'2-3 引出列表'!$A$1:$CD$1,0)),""))</f>
        <v/>
      </c>
      <c r="C450" t="str">
        <f>IF(ISBLANK(IFERROR(INDEX('2-3 引出列表'!$A$2:$CE$8700,$A450,MATCH(C$1,'2-3 引出列表'!$A$1:$CD$1,0)),"")),"",IFERROR(INDEX('2-3 引出列表'!$A$2:$CE$8700,$A450,MATCH(C$1,'2-3 引出列表'!$A$1:$CD$1,0)),""))</f>
        <v/>
      </c>
      <c r="D450" t="str">
        <f>IF(ISBLANK(IFERROR(INDEX('2-3 引出列表'!$A$2:$CE$8700,$A450,MATCH(D$1,'2-3 引出列表'!$A$1:$CD$1,0)),"")),"",IFERROR(INDEX('2-3 引出列表'!$A$2:$CE$8700,$A450,MATCH(D$1,'2-3 引出列表'!$A$1:$CD$1,0)),""))</f>
        <v/>
      </c>
      <c r="E450" t="str">
        <f>IF(ISBLANK(IFERROR(INDEX('2-3 引出列表'!$A$2:$CE$8700,$A450,MATCH(E$1,'2-3 引出列表'!$A$1:$CD$1,0)),"")),"",IFERROR(INDEX('2-3 引出列表'!$A$2:$CE$8700,$A450,MATCH(E$1,'2-3 引出列表'!$A$1:$CD$1,0)),""))</f>
        <v/>
      </c>
      <c r="F450" t="str">
        <f t="shared" ref="F450:F513" si="7">LEFT(E450,7)</f>
        <v/>
      </c>
      <c r="G450" t="str">
        <f>IF(ISBLANK(IFERROR(INDEX('2-3 引出列表'!$A$2:$CE$8700,$A450,MATCH(G$1,'2-3 引出列表'!$A$1:$CD$1,0)),"")),"",IFERROR(INDEX('2-3 引出列表'!$A$2:$CE$8700,$A450,MATCH(G$1,'2-3 引出列表'!$A$1:$CD$1,0)),""))</f>
        <v/>
      </c>
      <c r="H450" t="str">
        <f>IF(ISBLANK(IFERROR(INDEX('2-3 引出列表'!$A$2:$CE$8700,$A450,MATCH(H$1,'2-3 引出列表'!$A$1:$CD$1,0)),"")),"",IFERROR(INDEX('2-3 引出列表'!$A$2:$CE$8700,$A450,MATCH(H$1,'2-3 引出列表'!$A$1:$CD$1,0)),""))</f>
        <v/>
      </c>
      <c r="I450" t="str">
        <f>IF(ISBLANK(IFERROR(INDEX('2-3 引出列表'!$A$2:$CE$8700,$A450,MATCH(I$1,'2-3 引出列表'!$A$1:$CD$1,0)),"")),"",IFERROR(INDEX('2-3 引出列表'!$A$2:$CE$8700,$A450,MATCH(I$1,'2-3 引出列表'!$A$1:$CD$1,0)),""))</f>
        <v/>
      </c>
    </row>
    <row r="451" customFormat="1" spans="1:9">
      <c r="A451">
        <v>450</v>
      </c>
      <c r="B451" t="str">
        <f>IF(ISBLANK(IFERROR(INDEX('2-3 引出列表'!$A$2:$CE$8700,$A451,MATCH(B$1,'2-3 引出列表'!$A$1:$CD$1,0)),"")),"",IFERROR(INDEX('2-3 引出列表'!$A$2:$CE$8700,$A451,MATCH(B$1,'2-3 引出列表'!$A$1:$CD$1,0)),""))</f>
        <v/>
      </c>
      <c r="C451" t="str">
        <f>IF(ISBLANK(IFERROR(INDEX('2-3 引出列表'!$A$2:$CE$8700,$A451,MATCH(C$1,'2-3 引出列表'!$A$1:$CD$1,0)),"")),"",IFERROR(INDEX('2-3 引出列表'!$A$2:$CE$8700,$A451,MATCH(C$1,'2-3 引出列表'!$A$1:$CD$1,0)),""))</f>
        <v/>
      </c>
      <c r="D451" t="str">
        <f>IF(ISBLANK(IFERROR(INDEX('2-3 引出列表'!$A$2:$CE$8700,$A451,MATCH(D$1,'2-3 引出列表'!$A$1:$CD$1,0)),"")),"",IFERROR(INDEX('2-3 引出列表'!$A$2:$CE$8700,$A451,MATCH(D$1,'2-3 引出列表'!$A$1:$CD$1,0)),""))</f>
        <v/>
      </c>
      <c r="E451" t="str">
        <f>IF(ISBLANK(IFERROR(INDEX('2-3 引出列表'!$A$2:$CE$8700,$A451,MATCH(E$1,'2-3 引出列表'!$A$1:$CD$1,0)),"")),"",IFERROR(INDEX('2-3 引出列表'!$A$2:$CE$8700,$A451,MATCH(E$1,'2-3 引出列表'!$A$1:$CD$1,0)),""))</f>
        <v/>
      </c>
      <c r="F451" t="str">
        <f t="shared" si="7"/>
        <v/>
      </c>
      <c r="G451" t="str">
        <f>IF(ISBLANK(IFERROR(INDEX('2-3 引出列表'!$A$2:$CE$8700,$A451,MATCH(G$1,'2-3 引出列表'!$A$1:$CD$1,0)),"")),"",IFERROR(INDEX('2-3 引出列表'!$A$2:$CE$8700,$A451,MATCH(G$1,'2-3 引出列表'!$A$1:$CD$1,0)),""))</f>
        <v/>
      </c>
      <c r="H451" t="str">
        <f>IF(ISBLANK(IFERROR(INDEX('2-3 引出列表'!$A$2:$CE$8700,$A451,MATCH(H$1,'2-3 引出列表'!$A$1:$CD$1,0)),"")),"",IFERROR(INDEX('2-3 引出列表'!$A$2:$CE$8700,$A451,MATCH(H$1,'2-3 引出列表'!$A$1:$CD$1,0)),""))</f>
        <v/>
      </c>
      <c r="I451" t="str">
        <f>IF(ISBLANK(IFERROR(INDEX('2-3 引出列表'!$A$2:$CE$8700,$A451,MATCH(I$1,'2-3 引出列表'!$A$1:$CD$1,0)),"")),"",IFERROR(INDEX('2-3 引出列表'!$A$2:$CE$8700,$A451,MATCH(I$1,'2-3 引出列表'!$A$1:$CD$1,0)),""))</f>
        <v/>
      </c>
    </row>
    <row r="452" customFormat="1" spans="1:9">
      <c r="A452">
        <v>451</v>
      </c>
      <c r="B452" t="str">
        <f>IF(ISBLANK(IFERROR(INDEX('2-3 引出列表'!$A$2:$CE$8700,$A452,MATCH(B$1,'2-3 引出列表'!$A$1:$CD$1,0)),"")),"",IFERROR(INDEX('2-3 引出列表'!$A$2:$CE$8700,$A452,MATCH(B$1,'2-3 引出列表'!$A$1:$CD$1,0)),""))</f>
        <v/>
      </c>
      <c r="C452" t="str">
        <f>IF(ISBLANK(IFERROR(INDEX('2-3 引出列表'!$A$2:$CE$8700,$A452,MATCH(C$1,'2-3 引出列表'!$A$1:$CD$1,0)),"")),"",IFERROR(INDEX('2-3 引出列表'!$A$2:$CE$8700,$A452,MATCH(C$1,'2-3 引出列表'!$A$1:$CD$1,0)),""))</f>
        <v/>
      </c>
      <c r="D452" t="str">
        <f>IF(ISBLANK(IFERROR(INDEX('2-3 引出列表'!$A$2:$CE$8700,$A452,MATCH(D$1,'2-3 引出列表'!$A$1:$CD$1,0)),"")),"",IFERROR(INDEX('2-3 引出列表'!$A$2:$CE$8700,$A452,MATCH(D$1,'2-3 引出列表'!$A$1:$CD$1,0)),""))</f>
        <v/>
      </c>
      <c r="E452" t="str">
        <f>IF(ISBLANK(IFERROR(INDEX('2-3 引出列表'!$A$2:$CE$8700,$A452,MATCH(E$1,'2-3 引出列表'!$A$1:$CD$1,0)),"")),"",IFERROR(INDEX('2-3 引出列表'!$A$2:$CE$8700,$A452,MATCH(E$1,'2-3 引出列表'!$A$1:$CD$1,0)),""))</f>
        <v/>
      </c>
      <c r="F452" t="str">
        <f t="shared" si="7"/>
        <v/>
      </c>
      <c r="G452" t="str">
        <f>IF(ISBLANK(IFERROR(INDEX('2-3 引出列表'!$A$2:$CE$8700,$A452,MATCH(G$1,'2-3 引出列表'!$A$1:$CD$1,0)),"")),"",IFERROR(INDEX('2-3 引出列表'!$A$2:$CE$8700,$A452,MATCH(G$1,'2-3 引出列表'!$A$1:$CD$1,0)),""))</f>
        <v/>
      </c>
      <c r="H452" t="str">
        <f>IF(ISBLANK(IFERROR(INDEX('2-3 引出列表'!$A$2:$CE$8700,$A452,MATCH(H$1,'2-3 引出列表'!$A$1:$CD$1,0)),"")),"",IFERROR(INDEX('2-3 引出列表'!$A$2:$CE$8700,$A452,MATCH(H$1,'2-3 引出列表'!$A$1:$CD$1,0)),""))</f>
        <v/>
      </c>
      <c r="I452" t="str">
        <f>IF(ISBLANK(IFERROR(INDEX('2-3 引出列表'!$A$2:$CE$8700,$A452,MATCH(I$1,'2-3 引出列表'!$A$1:$CD$1,0)),"")),"",IFERROR(INDEX('2-3 引出列表'!$A$2:$CE$8700,$A452,MATCH(I$1,'2-3 引出列表'!$A$1:$CD$1,0)),""))</f>
        <v/>
      </c>
    </row>
    <row r="453" customFormat="1" spans="1:9">
      <c r="A453">
        <v>452</v>
      </c>
      <c r="B453" t="str">
        <f>IF(ISBLANK(IFERROR(INDEX('2-3 引出列表'!$A$2:$CE$8700,$A453,MATCH(B$1,'2-3 引出列表'!$A$1:$CD$1,0)),"")),"",IFERROR(INDEX('2-3 引出列表'!$A$2:$CE$8700,$A453,MATCH(B$1,'2-3 引出列表'!$A$1:$CD$1,0)),""))</f>
        <v/>
      </c>
      <c r="C453" t="str">
        <f>IF(ISBLANK(IFERROR(INDEX('2-3 引出列表'!$A$2:$CE$8700,$A453,MATCH(C$1,'2-3 引出列表'!$A$1:$CD$1,0)),"")),"",IFERROR(INDEX('2-3 引出列表'!$A$2:$CE$8700,$A453,MATCH(C$1,'2-3 引出列表'!$A$1:$CD$1,0)),""))</f>
        <v/>
      </c>
      <c r="D453" t="str">
        <f>IF(ISBLANK(IFERROR(INDEX('2-3 引出列表'!$A$2:$CE$8700,$A453,MATCH(D$1,'2-3 引出列表'!$A$1:$CD$1,0)),"")),"",IFERROR(INDEX('2-3 引出列表'!$A$2:$CE$8700,$A453,MATCH(D$1,'2-3 引出列表'!$A$1:$CD$1,0)),""))</f>
        <v/>
      </c>
      <c r="E453" t="str">
        <f>IF(ISBLANK(IFERROR(INDEX('2-3 引出列表'!$A$2:$CE$8700,$A453,MATCH(E$1,'2-3 引出列表'!$A$1:$CD$1,0)),"")),"",IFERROR(INDEX('2-3 引出列表'!$A$2:$CE$8700,$A453,MATCH(E$1,'2-3 引出列表'!$A$1:$CD$1,0)),""))</f>
        <v/>
      </c>
      <c r="F453" t="str">
        <f t="shared" si="7"/>
        <v/>
      </c>
      <c r="G453" t="str">
        <f>IF(ISBLANK(IFERROR(INDEX('2-3 引出列表'!$A$2:$CE$8700,$A453,MATCH(G$1,'2-3 引出列表'!$A$1:$CD$1,0)),"")),"",IFERROR(INDEX('2-3 引出列表'!$A$2:$CE$8700,$A453,MATCH(G$1,'2-3 引出列表'!$A$1:$CD$1,0)),""))</f>
        <v/>
      </c>
      <c r="H453" t="str">
        <f>IF(ISBLANK(IFERROR(INDEX('2-3 引出列表'!$A$2:$CE$8700,$A453,MATCH(H$1,'2-3 引出列表'!$A$1:$CD$1,0)),"")),"",IFERROR(INDEX('2-3 引出列表'!$A$2:$CE$8700,$A453,MATCH(H$1,'2-3 引出列表'!$A$1:$CD$1,0)),""))</f>
        <v/>
      </c>
      <c r="I453" t="str">
        <f>IF(ISBLANK(IFERROR(INDEX('2-3 引出列表'!$A$2:$CE$8700,$A453,MATCH(I$1,'2-3 引出列表'!$A$1:$CD$1,0)),"")),"",IFERROR(INDEX('2-3 引出列表'!$A$2:$CE$8700,$A453,MATCH(I$1,'2-3 引出列表'!$A$1:$CD$1,0)),""))</f>
        <v/>
      </c>
    </row>
    <row r="454" customFormat="1" spans="1:9">
      <c r="A454">
        <v>453</v>
      </c>
      <c r="B454" t="str">
        <f>IF(ISBLANK(IFERROR(INDEX('2-3 引出列表'!$A$2:$CE$8700,$A454,MATCH(B$1,'2-3 引出列表'!$A$1:$CD$1,0)),"")),"",IFERROR(INDEX('2-3 引出列表'!$A$2:$CE$8700,$A454,MATCH(B$1,'2-3 引出列表'!$A$1:$CD$1,0)),""))</f>
        <v/>
      </c>
      <c r="C454" t="str">
        <f>IF(ISBLANK(IFERROR(INDEX('2-3 引出列表'!$A$2:$CE$8700,$A454,MATCH(C$1,'2-3 引出列表'!$A$1:$CD$1,0)),"")),"",IFERROR(INDEX('2-3 引出列表'!$A$2:$CE$8700,$A454,MATCH(C$1,'2-3 引出列表'!$A$1:$CD$1,0)),""))</f>
        <v/>
      </c>
      <c r="D454" t="str">
        <f>IF(ISBLANK(IFERROR(INDEX('2-3 引出列表'!$A$2:$CE$8700,$A454,MATCH(D$1,'2-3 引出列表'!$A$1:$CD$1,0)),"")),"",IFERROR(INDEX('2-3 引出列表'!$A$2:$CE$8700,$A454,MATCH(D$1,'2-3 引出列表'!$A$1:$CD$1,0)),""))</f>
        <v/>
      </c>
      <c r="E454" t="str">
        <f>IF(ISBLANK(IFERROR(INDEX('2-3 引出列表'!$A$2:$CE$8700,$A454,MATCH(E$1,'2-3 引出列表'!$A$1:$CD$1,0)),"")),"",IFERROR(INDEX('2-3 引出列表'!$A$2:$CE$8700,$A454,MATCH(E$1,'2-3 引出列表'!$A$1:$CD$1,0)),""))</f>
        <v/>
      </c>
      <c r="F454" t="str">
        <f t="shared" si="7"/>
        <v/>
      </c>
      <c r="G454" t="str">
        <f>IF(ISBLANK(IFERROR(INDEX('2-3 引出列表'!$A$2:$CE$8700,$A454,MATCH(G$1,'2-3 引出列表'!$A$1:$CD$1,0)),"")),"",IFERROR(INDEX('2-3 引出列表'!$A$2:$CE$8700,$A454,MATCH(G$1,'2-3 引出列表'!$A$1:$CD$1,0)),""))</f>
        <v/>
      </c>
      <c r="H454" t="str">
        <f>IF(ISBLANK(IFERROR(INDEX('2-3 引出列表'!$A$2:$CE$8700,$A454,MATCH(H$1,'2-3 引出列表'!$A$1:$CD$1,0)),"")),"",IFERROR(INDEX('2-3 引出列表'!$A$2:$CE$8700,$A454,MATCH(H$1,'2-3 引出列表'!$A$1:$CD$1,0)),""))</f>
        <v/>
      </c>
      <c r="I454" t="str">
        <f>IF(ISBLANK(IFERROR(INDEX('2-3 引出列表'!$A$2:$CE$8700,$A454,MATCH(I$1,'2-3 引出列表'!$A$1:$CD$1,0)),"")),"",IFERROR(INDEX('2-3 引出列表'!$A$2:$CE$8700,$A454,MATCH(I$1,'2-3 引出列表'!$A$1:$CD$1,0)),""))</f>
        <v/>
      </c>
    </row>
    <row r="455" customFormat="1" spans="1:9">
      <c r="A455">
        <v>454</v>
      </c>
      <c r="B455" t="str">
        <f>IF(ISBLANK(IFERROR(INDEX('2-3 引出列表'!$A$2:$CE$8700,$A455,MATCH(B$1,'2-3 引出列表'!$A$1:$CD$1,0)),"")),"",IFERROR(INDEX('2-3 引出列表'!$A$2:$CE$8700,$A455,MATCH(B$1,'2-3 引出列表'!$A$1:$CD$1,0)),""))</f>
        <v/>
      </c>
      <c r="C455" t="str">
        <f>IF(ISBLANK(IFERROR(INDEX('2-3 引出列表'!$A$2:$CE$8700,$A455,MATCH(C$1,'2-3 引出列表'!$A$1:$CD$1,0)),"")),"",IFERROR(INDEX('2-3 引出列表'!$A$2:$CE$8700,$A455,MATCH(C$1,'2-3 引出列表'!$A$1:$CD$1,0)),""))</f>
        <v/>
      </c>
      <c r="D455" t="str">
        <f>IF(ISBLANK(IFERROR(INDEX('2-3 引出列表'!$A$2:$CE$8700,$A455,MATCH(D$1,'2-3 引出列表'!$A$1:$CD$1,0)),"")),"",IFERROR(INDEX('2-3 引出列表'!$A$2:$CE$8700,$A455,MATCH(D$1,'2-3 引出列表'!$A$1:$CD$1,0)),""))</f>
        <v/>
      </c>
      <c r="E455" t="str">
        <f>IF(ISBLANK(IFERROR(INDEX('2-3 引出列表'!$A$2:$CE$8700,$A455,MATCH(E$1,'2-3 引出列表'!$A$1:$CD$1,0)),"")),"",IFERROR(INDEX('2-3 引出列表'!$A$2:$CE$8700,$A455,MATCH(E$1,'2-3 引出列表'!$A$1:$CD$1,0)),""))</f>
        <v/>
      </c>
      <c r="F455" t="str">
        <f t="shared" si="7"/>
        <v/>
      </c>
      <c r="G455" t="str">
        <f>IF(ISBLANK(IFERROR(INDEX('2-3 引出列表'!$A$2:$CE$8700,$A455,MATCH(G$1,'2-3 引出列表'!$A$1:$CD$1,0)),"")),"",IFERROR(INDEX('2-3 引出列表'!$A$2:$CE$8700,$A455,MATCH(G$1,'2-3 引出列表'!$A$1:$CD$1,0)),""))</f>
        <v/>
      </c>
      <c r="H455" t="str">
        <f>IF(ISBLANK(IFERROR(INDEX('2-3 引出列表'!$A$2:$CE$8700,$A455,MATCH(H$1,'2-3 引出列表'!$A$1:$CD$1,0)),"")),"",IFERROR(INDEX('2-3 引出列表'!$A$2:$CE$8700,$A455,MATCH(H$1,'2-3 引出列表'!$A$1:$CD$1,0)),""))</f>
        <v/>
      </c>
      <c r="I455" t="str">
        <f>IF(ISBLANK(IFERROR(INDEX('2-3 引出列表'!$A$2:$CE$8700,$A455,MATCH(I$1,'2-3 引出列表'!$A$1:$CD$1,0)),"")),"",IFERROR(INDEX('2-3 引出列表'!$A$2:$CE$8700,$A455,MATCH(I$1,'2-3 引出列表'!$A$1:$CD$1,0)),""))</f>
        <v/>
      </c>
    </row>
    <row r="456" customFormat="1" spans="1:9">
      <c r="A456">
        <v>455</v>
      </c>
      <c r="B456" t="str">
        <f>IF(ISBLANK(IFERROR(INDEX('2-3 引出列表'!$A$2:$CE$8700,$A456,MATCH(B$1,'2-3 引出列表'!$A$1:$CD$1,0)),"")),"",IFERROR(INDEX('2-3 引出列表'!$A$2:$CE$8700,$A456,MATCH(B$1,'2-3 引出列表'!$A$1:$CD$1,0)),""))</f>
        <v/>
      </c>
      <c r="C456" t="str">
        <f>IF(ISBLANK(IFERROR(INDEX('2-3 引出列表'!$A$2:$CE$8700,$A456,MATCH(C$1,'2-3 引出列表'!$A$1:$CD$1,0)),"")),"",IFERROR(INDEX('2-3 引出列表'!$A$2:$CE$8700,$A456,MATCH(C$1,'2-3 引出列表'!$A$1:$CD$1,0)),""))</f>
        <v/>
      </c>
      <c r="D456" t="str">
        <f>IF(ISBLANK(IFERROR(INDEX('2-3 引出列表'!$A$2:$CE$8700,$A456,MATCH(D$1,'2-3 引出列表'!$A$1:$CD$1,0)),"")),"",IFERROR(INDEX('2-3 引出列表'!$A$2:$CE$8700,$A456,MATCH(D$1,'2-3 引出列表'!$A$1:$CD$1,0)),""))</f>
        <v/>
      </c>
      <c r="E456" t="str">
        <f>IF(ISBLANK(IFERROR(INDEX('2-3 引出列表'!$A$2:$CE$8700,$A456,MATCH(E$1,'2-3 引出列表'!$A$1:$CD$1,0)),"")),"",IFERROR(INDEX('2-3 引出列表'!$A$2:$CE$8700,$A456,MATCH(E$1,'2-3 引出列表'!$A$1:$CD$1,0)),""))</f>
        <v/>
      </c>
      <c r="F456" t="str">
        <f t="shared" si="7"/>
        <v/>
      </c>
      <c r="G456" t="str">
        <f>IF(ISBLANK(IFERROR(INDEX('2-3 引出列表'!$A$2:$CE$8700,$A456,MATCH(G$1,'2-3 引出列表'!$A$1:$CD$1,0)),"")),"",IFERROR(INDEX('2-3 引出列表'!$A$2:$CE$8700,$A456,MATCH(G$1,'2-3 引出列表'!$A$1:$CD$1,0)),""))</f>
        <v/>
      </c>
      <c r="H456" t="str">
        <f>IF(ISBLANK(IFERROR(INDEX('2-3 引出列表'!$A$2:$CE$8700,$A456,MATCH(H$1,'2-3 引出列表'!$A$1:$CD$1,0)),"")),"",IFERROR(INDEX('2-3 引出列表'!$A$2:$CE$8700,$A456,MATCH(H$1,'2-3 引出列表'!$A$1:$CD$1,0)),""))</f>
        <v/>
      </c>
      <c r="I456" t="str">
        <f>IF(ISBLANK(IFERROR(INDEX('2-3 引出列表'!$A$2:$CE$8700,$A456,MATCH(I$1,'2-3 引出列表'!$A$1:$CD$1,0)),"")),"",IFERROR(INDEX('2-3 引出列表'!$A$2:$CE$8700,$A456,MATCH(I$1,'2-3 引出列表'!$A$1:$CD$1,0)),""))</f>
        <v/>
      </c>
    </row>
    <row r="457" customFormat="1" spans="1:9">
      <c r="A457">
        <v>456</v>
      </c>
      <c r="B457" t="str">
        <f>IF(ISBLANK(IFERROR(INDEX('2-3 引出列表'!$A$2:$CE$8700,$A457,MATCH(B$1,'2-3 引出列表'!$A$1:$CD$1,0)),"")),"",IFERROR(INDEX('2-3 引出列表'!$A$2:$CE$8700,$A457,MATCH(B$1,'2-3 引出列表'!$A$1:$CD$1,0)),""))</f>
        <v/>
      </c>
      <c r="C457" t="str">
        <f>IF(ISBLANK(IFERROR(INDEX('2-3 引出列表'!$A$2:$CE$8700,$A457,MATCH(C$1,'2-3 引出列表'!$A$1:$CD$1,0)),"")),"",IFERROR(INDEX('2-3 引出列表'!$A$2:$CE$8700,$A457,MATCH(C$1,'2-3 引出列表'!$A$1:$CD$1,0)),""))</f>
        <v/>
      </c>
      <c r="D457" t="str">
        <f>IF(ISBLANK(IFERROR(INDEX('2-3 引出列表'!$A$2:$CE$8700,$A457,MATCH(D$1,'2-3 引出列表'!$A$1:$CD$1,0)),"")),"",IFERROR(INDEX('2-3 引出列表'!$A$2:$CE$8700,$A457,MATCH(D$1,'2-3 引出列表'!$A$1:$CD$1,0)),""))</f>
        <v/>
      </c>
      <c r="E457" t="str">
        <f>IF(ISBLANK(IFERROR(INDEX('2-3 引出列表'!$A$2:$CE$8700,$A457,MATCH(E$1,'2-3 引出列表'!$A$1:$CD$1,0)),"")),"",IFERROR(INDEX('2-3 引出列表'!$A$2:$CE$8700,$A457,MATCH(E$1,'2-3 引出列表'!$A$1:$CD$1,0)),""))</f>
        <v/>
      </c>
      <c r="F457" t="str">
        <f t="shared" si="7"/>
        <v/>
      </c>
      <c r="G457" t="str">
        <f>IF(ISBLANK(IFERROR(INDEX('2-3 引出列表'!$A$2:$CE$8700,$A457,MATCH(G$1,'2-3 引出列表'!$A$1:$CD$1,0)),"")),"",IFERROR(INDEX('2-3 引出列表'!$A$2:$CE$8700,$A457,MATCH(G$1,'2-3 引出列表'!$A$1:$CD$1,0)),""))</f>
        <v/>
      </c>
      <c r="H457" t="str">
        <f>IF(ISBLANK(IFERROR(INDEX('2-3 引出列表'!$A$2:$CE$8700,$A457,MATCH(H$1,'2-3 引出列表'!$A$1:$CD$1,0)),"")),"",IFERROR(INDEX('2-3 引出列表'!$A$2:$CE$8700,$A457,MATCH(H$1,'2-3 引出列表'!$A$1:$CD$1,0)),""))</f>
        <v/>
      </c>
      <c r="I457" t="str">
        <f>IF(ISBLANK(IFERROR(INDEX('2-3 引出列表'!$A$2:$CE$8700,$A457,MATCH(I$1,'2-3 引出列表'!$A$1:$CD$1,0)),"")),"",IFERROR(INDEX('2-3 引出列表'!$A$2:$CE$8700,$A457,MATCH(I$1,'2-3 引出列表'!$A$1:$CD$1,0)),""))</f>
        <v/>
      </c>
    </row>
    <row r="458" customFormat="1" spans="1:9">
      <c r="A458">
        <v>457</v>
      </c>
      <c r="B458" t="str">
        <f>IF(ISBLANK(IFERROR(INDEX('2-3 引出列表'!$A$2:$CE$8700,$A458,MATCH(B$1,'2-3 引出列表'!$A$1:$CD$1,0)),"")),"",IFERROR(INDEX('2-3 引出列表'!$A$2:$CE$8700,$A458,MATCH(B$1,'2-3 引出列表'!$A$1:$CD$1,0)),""))</f>
        <v/>
      </c>
      <c r="C458" t="str">
        <f>IF(ISBLANK(IFERROR(INDEX('2-3 引出列表'!$A$2:$CE$8700,$A458,MATCH(C$1,'2-3 引出列表'!$A$1:$CD$1,0)),"")),"",IFERROR(INDEX('2-3 引出列表'!$A$2:$CE$8700,$A458,MATCH(C$1,'2-3 引出列表'!$A$1:$CD$1,0)),""))</f>
        <v/>
      </c>
      <c r="D458" t="str">
        <f>IF(ISBLANK(IFERROR(INDEX('2-3 引出列表'!$A$2:$CE$8700,$A458,MATCH(D$1,'2-3 引出列表'!$A$1:$CD$1,0)),"")),"",IFERROR(INDEX('2-3 引出列表'!$A$2:$CE$8700,$A458,MATCH(D$1,'2-3 引出列表'!$A$1:$CD$1,0)),""))</f>
        <v/>
      </c>
      <c r="E458" t="str">
        <f>IF(ISBLANK(IFERROR(INDEX('2-3 引出列表'!$A$2:$CE$8700,$A458,MATCH(E$1,'2-3 引出列表'!$A$1:$CD$1,0)),"")),"",IFERROR(INDEX('2-3 引出列表'!$A$2:$CE$8700,$A458,MATCH(E$1,'2-3 引出列表'!$A$1:$CD$1,0)),""))</f>
        <v/>
      </c>
      <c r="F458" t="str">
        <f t="shared" si="7"/>
        <v/>
      </c>
      <c r="G458" t="str">
        <f>IF(ISBLANK(IFERROR(INDEX('2-3 引出列表'!$A$2:$CE$8700,$A458,MATCH(G$1,'2-3 引出列表'!$A$1:$CD$1,0)),"")),"",IFERROR(INDEX('2-3 引出列表'!$A$2:$CE$8700,$A458,MATCH(G$1,'2-3 引出列表'!$A$1:$CD$1,0)),""))</f>
        <v/>
      </c>
      <c r="H458" t="str">
        <f>IF(ISBLANK(IFERROR(INDEX('2-3 引出列表'!$A$2:$CE$8700,$A458,MATCH(H$1,'2-3 引出列表'!$A$1:$CD$1,0)),"")),"",IFERROR(INDEX('2-3 引出列表'!$A$2:$CE$8700,$A458,MATCH(H$1,'2-3 引出列表'!$A$1:$CD$1,0)),""))</f>
        <v/>
      </c>
      <c r="I458" t="str">
        <f>IF(ISBLANK(IFERROR(INDEX('2-3 引出列表'!$A$2:$CE$8700,$A458,MATCH(I$1,'2-3 引出列表'!$A$1:$CD$1,0)),"")),"",IFERROR(INDEX('2-3 引出列表'!$A$2:$CE$8700,$A458,MATCH(I$1,'2-3 引出列表'!$A$1:$CD$1,0)),""))</f>
        <v/>
      </c>
    </row>
    <row r="459" customFormat="1" spans="1:9">
      <c r="A459">
        <v>458</v>
      </c>
      <c r="B459" t="str">
        <f>IF(ISBLANK(IFERROR(INDEX('2-3 引出列表'!$A$2:$CE$8700,$A459,MATCH(B$1,'2-3 引出列表'!$A$1:$CD$1,0)),"")),"",IFERROR(INDEX('2-3 引出列表'!$A$2:$CE$8700,$A459,MATCH(B$1,'2-3 引出列表'!$A$1:$CD$1,0)),""))</f>
        <v/>
      </c>
      <c r="C459" t="str">
        <f>IF(ISBLANK(IFERROR(INDEX('2-3 引出列表'!$A$2:$CE$8700,$A459,MATCH(C$1,'2-3 引出列表'!$A$1:$CD$1,0)),"")),"",IFERROR(INDEX('2-3 引出列表'!$A$2:$CE$8700,$A459,MATCH(C$1,'2-3 引出列表'!$A$1:$CD$1,0)),""))</f>
        <v/>
      </c>
      <c r="D459" t="str">
        <f>IF(ISBLANK(IFERROR(INDEX('2-3 引出列表'!$A$2:$CE$8700,$A459,MATCH(D$1,'2-3 引出列表'!$A$1:$CD$1,0)),"")),"",IFERROR(INDEX('2-3 引出列表'!$A$2:$CE$8700,$A459,MATCH(D$1,'2-3 引出列表'!$A$1:$CD$1,0)),""))</f>
        <v/>
      </c>
      <c r="E459" t="str">
        <f>IF(ISBLANK(IFERROR(INDEX('2-3 引出列表'!$A$2:$CE$8700,$A459,MATCH(E$1,'2-3 引出列表'!$A$1:$CD$1,0)),"")),"",IFERROR(INDEX('2-3 引出列表'!$A$2:$CE$8700,$A459,MATCH(E$1,'2-3 引出列表'!$A$1:$CD$1,0)),""))</f>
        <v/>
      </c>
      <c r="F459" t="str">
        <f t="shared" si="7"/>
        <v/>
      </c>
      <c r="G459" t="str">
        <f>IF(ISBLANK(IFERROR(INDEX('2-3 引出列表'!$A$2:$CE$8700,$A459,MATCH(G$1,'2-3 引出列表'!$A$1:$CD$1,0)),"")),"",IFERROR(INDEX('2-3 引出列表'!$A$2:$CE$8700,$A459,MATCH(G$1,'2-3 引出列表'!$A$1:$CD$1,0)),""))</f>
        <v/>
      </c>
      <c r="H459" t="str">
        <f>IF(ISBLANK(IFERROR(INDEX('2-3 引出列表'!$A$2:$CE$8700,$A459,MATCH(H$1,'2-3 引出列表'!$A$1:$CD$1,0)),"")),"",IFERROR(INDEX('2-3 引出列表'!$A$2:$CE$8700,$A459,MATCH(H$1,'2-3 引出列表'!$A$1:$CD$1,0)),""))</f>
        <v/>
      </c>
      <c r="I459" t="str">
        <f>IF(ISBLANK(IFERROR(INDEX('2-3 引出列表'!$A$2:$CE$8700,$A459,MATCH(I$1,'2-3 引出列表'!$A$1:$CD$1,0)),"")),"",IFERROR(INDEX('2-3 引出列表'!$A$2:$CE$8700,$A459,MATCH(I$1,'2-3 引出列表'!$A$1:$CD$1,0)),""))</f>
        <v/>
      </c>
    </row>
    <row r="460" customFormat="1" spans="1:9">
      <c r="A460">
        <v>459</v>
      </c>
      <c r="B460" t="str">
        <f>IF(ISBLANK(IFERROR(INDEX('2-3 引出列表'!$A$2:$CE$8700,$A460,MATCH(B$1,'2-3 引出列表'!$A$1:$CD$1,0)),"")),"",IFERROR(INDEX('2-3 引出列表'!$A$2:$CE$8700,$A460,MATCH(B$1,'2-3 引出列表'!$A$1:$CD$1,0)),""))</f>
        <v/>
      </c>
      <c r="C460" t="str">
        <f>IF(ISBLANK(IFERROR(INDEX('2-3 引出列表'!$A$2:$CE$8700,$A460,MATCH(C$1,'2-3 引出列表'!$A$1:$CD$1,0)),"")),"",IFERROR(INDEX('2-3 引出列表'!$A$2:$CE$8700,$A460,MATCH(C$1,'2-3 引出列表'!$A$1:$CD$1,0)),""))</f>
        <v/>
      </c>
      <c r="D460" t="str">
        <f>IF(ISBLANK(IFERROR(INDEX('2-3 引出列表'!$A$2:$CE$8700,$A460,MATCH(D$1,'2-3 引出列表'!$A$1:$CD$1,0)),"")),"",IFERROR(INDEX('2-3 引出列表'!$A$2:$CE$8700,$A460,MATCH(D$1,'2-3 引出列表'!$A$1:$CD$1,0)),""))</f>
        <v/>
      </c>
      <c r="E460" t="str">
        <f>IF(ISBLANK(IFERROR(INDEX('2-3 引出列表'!$A$2:$CE$8700,$A460,MATCH(E$1,'2-3 引出列表'!$A$1:$CD$1,0)),"")),"",IFERROR(INDEX('2-3 引出列表'!$A$2:$CE$8700,$A460,MATCH(E$1,'2-3 引出列表'!$A$1:$CD$1,0)),""))</f>
        <v/>
      </c>
      <c r="F460" t="str">
        <f t="shared" si="7"/>
        <v/>
      </c>
      <c r="G460" t="str">
        <f>IF(ISBLANK(IFERROR(INDEX('2-3 引出列表'!$A$2:$CE$8700,$A460,MATCH(G$1,'2-3 引出列表'!$A$1:$CD$1,0)),"")),"",IFERROR(INDEX('2-3 引出列表'!$A$2:$CE$8700,$A460,MATCH(G$1,'2-3 引出列表'!$A$1:$CD$1,0)),""))</f>
        <v/>
      </c>
      <c r="H460" t="str">
        <f>IF(ISBLANK(IFERROR(INDEX('2-3 引出列表'!$A$2:$CE$8700,$A460,MATCH(H$1,'2-3 引出列表'!$A$1:$CD$1,0)),"")),"",IFERROR(INDEX('2-3 引出列表'!$A$2:$CE$8700,$A460,MATCH(H$1,'2-3 引出列表'!$A$1:$CD$1,0)),""))</f>
        <v/>
      </c>
      <c r="I460" t="str">
        <f>IF(ISBLANK(IFERROR(INDEX('2-3 引出列表'!$A$2:$CE$8700,$A460,MATCH(I$1,'2-3 引出列表'!$A$1:$CD$1,0)),"")),"",IFERROR(INDEX('2-3 引出列表'!$A$2:$CE$8700,$A460,MATCH(I$1,'2-3 引出列表'!$A$1:$CD$1,0)),""))</f>
        <v/>
      </c>
    </row>
    <row r="461" customFormat="1" spans="1:9">
      <c r="A461">
        <v>460</v>
      </c>
      <c r="B461" t="str">
        <f>IF(ISBLANK(IFERROR(INDEX('2-3 引出列表'!$A$2:$CE$8700,$A461,MATCH(B$1,'2-3 引出列表'!$A$1:$CD$1,0)),"")),"",IFERROR(INDEX('2-3 引出列表'!$A$2:$CE$8700,$A461,MATCH(B$1,'2-3 引出列表'!$A$1:$CD$1,0)),""))</f>
        <v/>
      </c>
      <c r="C461" t="str">
        <f>IF(ISBLANK(IFERROR(INDEX('2-3 引出列表'!$A$2:$CE$8700,$A461,MATCH(C$1,'2-3 引出列表'!$A$1:$CD$1,0)),"")),"",IFERROR(INDEX('2-3 引出列表'!$A$2:$CE$8700,$A461,MATCH(C$1,'2-3 引出列表'!$A$1:$CD$1,0)),""))</f>
        <v/>
      </c>
      <c r="D461" t="str">
        <f>IF(ISBLANK(IFERROR(INDEX('2-3 引出列表'!$A$2:$CE$8700,$A461,MATCH(D$1,'2-3 引出列表'!$A$1:$CD$1,0)),"")),"",IFERROR(INDEX('2-3 引出列表'!$A$2:$CE$8700,$A461,MATCH(D$1,'2-3 引出列表'!$A$1:$CD$1,0)),""))</f>
        <v/>
      </c>
      <c r="E461" t="str">
        <f>IF(ISBLANK(IFERROR(INDEX('2-3 引出列表'!$A$2:$CE$8700,$A461,MATCH(E$1,'2-3 引出列表'!$A$1:$CD$1,0)),"")),"",IFERROR(INDEX('2-3 引出列表'!$A$2:$CE$8700,$A461,MATCH(E$1,'2-3 引出列表'!$A$1:$CD$1,0)),""))</f>
        <v/>
      </c>
      <c r="F461" t="str">
        <f t="shared" si="7"/>
        <v/>
      </c>
      <c r="G461" t="str">
        <f>IF(ISBLANK(IFERROR(INDEX('2-3 引出列表'!$A$2:$CE$8700,$A461,MATCH(G$1,'2-3 引出列表'!$A$1:$CD$1,0)),"")),"",IFERROR(INDEX('2-3 引出列表'!$A$2:$CE$8700,$A461,MATCH(G$1,'2-3 引出列表'!$A$1:$CD$1,0)),""))</f>
        <v/>
      </c>
      <c r="H461" t="str">
        <f>IF(ISBLANK(IFERROR(INDEX('2-3 引出列表'!$A$2:$CE$8700,$A461,MATCH(H$1,'2-3 引出列表'!$A$1:$CD$1,0)),"")),"",IFERROR(INDEX('2-3 引出列表'!$A$2:$CE$8700,$A461,MATCH(H$1,'2-3 引出列表'!$A$1:$CD$1,0)),""))</f>
        <v/>
      </c>
      <c r="I461" t="str">
        <f>IF(ISBLANK(IFERROR(INDEX('2-3 引出列表'!$A$2:$CE$8700,$A461,MATCH(I$1,'2-3 引出列表'!$A$1:$CD$1,0)),"")),"",IFERROR(INDEX('2-3 引出列表'!$A$2:$CE$8700,$A461,MATCH(I$1,'2-3 引出列表'!$A$1:$CD$1,0)),""))</f>
        <v/>
      </c>
    </row>
    <row r="462" customFormat="1" spans="1:9">
      <c r="A462">
        <v>461</v>
      </c>
      <c r="B462" t="str">
        <f>IF(ISBLANK(IFERROR(INDEX('2-3 引出列表'!$A$2:$CE$8700,$A462,MATCH(B$1,'2-3 引出列表'!$A$1:$CD$1,0)),"")),"",IFERROR(INDEX('2-3 引出列表'!$A$2:$CE$8700,$A462,MATCH(B$1,'2-3 引出列表'!$A$1:$CD$1,0)),""))</f>
        <v/>
      </c>
      <c r="C462" t="str">
        <f>IF(ISBLANK(IFERROR(INDEX('2-3 引出列表'!$A$2:$CE$8700,$A462,MATCH(C$1,'2-3 引出列表'!$A$1:$CD$1,0)),"")),"",IFERROR(INDEX('2-3 引出列表'!$A$2:$CE$8700,$A462,MATCH(C$1,'2-3 引出列表'!$A$1:$CD$1,0)),""))</f>
        <v/>
      </c>
      <c r="D462" t="str">
        <f>IF(ISBLANK(IFERROR(INDEX('2-3 引出列表'!$A$2:$CE$8700,$A462,MATCH(D$1,'2-3 引出列表'!$A$1:$CD$1,0)),"")),"",IFERROR(INDEX('2-3 引出列表'!$A$2:$CE$8700,$A462,MATCH(D$1,'2-3 引出列表'!$A$1:$CD$1,0)),""))</f>
        <v/>
      </c>
      <c r="E462" t="str">
        <f>IF(ISBLANK(IFERROR(INDEX('2-3 引出列表'!$A$2:$CE$8700,$A462,MATCH(E$1,'2-3 引出列表'!$A$1:$CD$1,0)),"")),"",IFERROR(INDEX('2-3 引出列表'!$A$2:$CE$8700,$A462,MATCH(E$1,'2-3 引出列表'!$A$1:$CD$1,0)),""))</f>
        <v/>
      </c>
      <c r="F462" t="str">
        <f t="shared" si="7"/>
        <v/>
      </c>
      <c r="G462" t="str">
        <f>IF(ISBLANK(IFERROR(INDEX('2-3 引出列表'!$A$2:$CE$8700,$A462,MATCH(G$1,'2-3 引出列表'!$A$1:$CD$1,0)),"")),"",IFERROR(INDEX('2-3 引出列表'!$A$2:$CE$8700,$A462,MATCH(G$1,'2-3 引出列表'!$A$1:$CD$1,0)),""))</f>
        <v/>
      </c>
      <c r="H462" t="str">
        <f>IF(ISBLANK(IFERROR(INDEX('2-3 引出列表'!$A$2:$CE$8700,$A462,MATCH(H$1,'2-3 引出列表'!$A$1:$CD$1,0)),"")),"",IFERROR(INDEX('2-3 引出列表'!$A$2:$CE$8700,$A462,MATCH(H$1,'2-3 引出列表'!$A$1:$CD$1,0)),""))</f>
        <v/>
      </c>
      <c r="I462" t="str">
        <f>IF(ISBLANK(IFERROR(INDEX('2-3 引出列表'!$A$2:$CE$8700,$A462,MATCH(I$1,'2-3 引出列表'!$A$1:$CD$1,0)),"")),"",IFERROR(INDEX('2-3 引出列表'!$A$2:$CE$8700,$A462,MATCH(I$1,'2-3 引出列表'!$A$1:$CD$1,0)),""))</f>
        <v/>
      </c>
    </row>
    <row r="463" customFormat="1" spans="1:9">
      <c r="A463">
        <v>462</v>
      </c>
      <c r="B463" t="str">
        <f>IF(ISBLANK(IFERROR(INDEX('2-3 引出列表'!$A$2:$CE$8700,$A463,MATCH(B$1,'2-3 引出列表'!$A$1:$CD$1,0)),"")),"",IFERROR(INDEX('2-3 引出列表'!$A$2:$CE$8700,$A463,MATCH(B$1,'2-3 引出列表'!$A$1:$CD$1,0)),""))</f>
        <v/>
      </c>
      <c r="C463" t="str">
        <f>IF(ISBLANK(IFERROR(INDEX('2-3 引出列表'!$A$2:$CE$8700,$A463,MATCH(C$1,'2-3 引出列表'!$A$1:$CD$1,0)),"")),"",IFERROR(INDEX('2-3 引出列表'!$A$2:$CE$8700,$A463,MATCH(C$1,'2-3 引出列表'!$A$1:$CD$1,0)),""))</f>
        <v/>
      </c>
      <c r="D463" t="str">
        <f>IF(ISBLANK(IFERROR(INDEX('2-3 引出列表'!$A$2:$CE$8700,$A463,MATCH(D$1,'2-3 引出列表'!$A$1:$CD$1,0)),"")),"",IFERROR(INDEX('2-3 引出列表'!$A$2:$CE$8700,$A463,MATCH(D$1,'2-3 引出列表'!$A$1:$CD$1,0)),""))</f>
        <v/>
      </c>
      <c r="E463" t="str">
        <f>IF(ISBLANK(IFERROR(INDEX('2-3 引出列表'!$A$2:$CE$8700,$A463,MATCH(E$1,'2-3 引出列表'!$A$1:$CD$1,0)),"")),"",IFERROR(INDEX('2-3 引出列表'!$A$2:$CE$8700,$A463,MATCH(E$1,'2-3 引出列表'!$A$1:$CD$1,0)),""))</f>
        <v/>
      </c>
      <c r="F463" t="str">
        <f t="shared" si="7"/>
        <v/>
      </c>
      <c r="G463" t="str">
        <f>IF(ISBLANK(IFERROR(INDEX('2-3 引出列表'!$A$2:$CE$8700,$A463,MATCH(G$1,'2-3 引出列表'!$A$1:$CD$1,0)),"")),"",IFERROR(INDEX('2-3 引出列表'!$A$2:$CE$8700,$A463,MATCH(G$1,'2-3 引出列表'!$A$1:$CD$1,0)),""))</f>
        <v/>
      </c>
      <c r="H463" t="str">
        <f>IF(ISBLANK(IFERROR(INDEX('2-3 引出列表'!$A$2:$CE$8700,$A463,MATCH(H$1,'2-3 引出列表'!$A$1:$CD$1,0)),"")),"",IFERROR(INDEX('2-3 引出列表'!$A$2:$CE$8700,$A463,MATCH(H$1,'2-3 引出列表'!$A$1:$CD$1,0)),""))</f>
        <v/>
      </c>
      <c r="I463" t="str">
        <f>IF(ISBLANK(IFERROR(INDEX('2-3 引出列表'!$A$2:$CE$8700,$A463,MATCH(I$1,'2-3 引出列表'!$A$1:$CD$1,0)),"")),"",IFERROR(INDEX('2-3 引出列表'!$A$2:$CE$8700,$A463,MATCH(I$1,'2-3 引出列表'!$A$1:$CD$1,0)),""))</f>
        <v/>
      </c>
    </row>
    <row r="464" customFormat="1" spans="1:9">
      <c r="A464">
        <v>463</v>
      </c>
      <c r="B464" t="str">
        <f>IF(ISBLANK(IFERROR(INDEX('2-3 引出列表'!$A$2:$CE$8700,$A464,MATCH(B$1,'2-3 引出列表'!$A$1:$CD$1,0)),"")),"",IFERROR(INDEX('2-3 引出列表'!$A$2:$CE$8700,$A464,MATCH(B$1,'2-3 引出列表'!$A$1:$CD$1,0)),""))</f>
        <v/>
      </c>
      <c r="C464" t="str">
        <f>IF(ISBLANK(IFERROR(INDEX('2-3 引出列表'!$A$2:$CE$8700,$A464,MATCH(C$1,'2-3 引出列表'!$A$1:$CD$1,0)),"")),"",IFERROR(INDEX('2-3 引出列表'!$A$2:$CE$8700,$A464,MATCH(C$1,'2-3 引出列表'!$A$1:$CD$1,0)),""))</f>
        <v/>
      </c>
      <c r="D464" t="str">
        <f>IF(ISBLANK(IFERROR(INDEX('2-3 引出列表'!$A$2:$CE$8700,$A464,MATCH(D$1,'2-3 引出列表'!$A$1:$CD$1,0)),"")),"",IFERROR(INDEX('2-3 引出列表'!$A$2:$CE$8700,$A464,MATCH(D$1,'2-3 引出列表'!$A$1:$CD$1,0)),""))</f>
        <v/>
      </c>
      <c r="E464" t="str">
        <f>IF(ISBLANK(IFERROR(INDEX('2-3 引出列表'!$A$2:$CE$8700,$A464,MATCH(E$1,'2-3 引出列表'!$A$1:$CD$1,0)),"")),"",IFERROR(INDEX('2-3 引出列表'!$A$2:$CE$8700,$A464,MATCH(E$1,'2-3 引出列表'!$A$1:$CD$1,0)),""))</f>
        <v/>
      </c>
      <c r="F464" t="str">
        <f t="shared" si="7"/>
        <v/>
      </c>
      <c r="G464" t="str">
        <f>IF(ISBLANK(IFERROR(INDEX('2-3 引出列表'!$A$2:$CE$8700,$A464,MATCH(G$1,'2-3 引出列表'!$A$1:$CD$1,0)),"")),"",IFERROR(INDEX('2-3 引出列表'!$A$2:$CE$8700,$A464,MATCH(G$1,'2-3 引出列表'!$A$1:$CD$1,0)),""))</f>
        <v/>
      </c>
      <c r="H464" t="str">
        <f>IF(ISBLANK(IFERROR(INDEX('2-3 引出列表'!$A$2:$CE$8700,$A464,MATCH(H$1,'2-3 引出列表'!$A$1:$CD$1,0)),"")),"",IFERROR(INDEX('2-3 引出列表'!$A$2:$CE$8700,$A464,MATCH(H$1,'2-3 引出列表'!$A$1:$CD$1,0)),""))</f>
        <v/>
      </c>
      <c r="I464" t="str">
        <f>IF(ISBLANK(IFERROR(INDEX('2-3 引出列表'!$A$2:$CE$8700,$A464,MATCH(I$1,'2-3 引出列表'!$A$1:$CD$1,0)),"")),"",IFERROR(INDEX('2-3 引出列表'!$A$2:$CE$8700,$A464,MATCH(I$1,'2-3 引出列表'!$A$1:$CD$1,0)),""))</f>
        <v/>
      </c>
    </row>
    <row r="465" customFormat="1" spans="1:9">
      <c r="A465">
        <v>464</v>
      </c>
      <c r="B465" t="str">
        <f>IF(ISBLANK(IFERROR(INDEX('2-3 引出列表'!$A$2:$CE$8700,$A465,MATCH(B$1,'2-3 引出列表'!$A$1:$CD$1,0)),"")),"",IFERROR(INDEX('2-3 引出列表'!$A$2:$CE$8700,$A465,MATCH(B$1,'2-3 引出列表'!$A$1:$CD$1,0)),""))</f>
        <v/>
      </c>
      <c r="C465" t="str">
        <f>IF(ISBLANK(IFERROR(INDEX('2-3 引出列表'!$A$2:$CE$8700,$A465,MATCH(C$1,'2-3 引出列表'!$A$1:$CD$1,0)),"")),"",IFERROR(INDEX('2-3 引出列表'!$A$2:$CE$8700,$A465,MATCH(C$1,'2-3 引出列表'!$A$1:$CD$1,0)),""))</f>
        <v/>
      </c>
      <c r="D465" t="str">
        <f>IF(ISBLANK(IFERROR(INDEX('2-3 引出列表'!$A$2:$CE$8700,$A465,MATCH(D$1,'2-3 引出列表'!$A$1:$CD$1,0)),"")),"",IFERROR(INDEX('2-3 引出列表'!$A$2:$CE$8700,$A465,MATCH(D$1,'2-3 引出列表'!$A$1:$CD$1,0)),""))</f>
        <v/>
      </c>
      <c r="E465" t="str">
        <f>IF(ISBLANK(IFERROR(INDEX('2-3 引出列表'!$A$2:$CE$8700,$A465,MATCH(E$1,'2-3 引出列表'!$A$1:$CD$1,0)),"")),"",IFERROR(INDEX('2-3 引出列表'!$A$2:$CE$8700,$A465,MATCH(E$1,'2-3 引出列表'!$A$1:$CD$1,0)),""))</f>
        <v/>
      </c>
      <c r="F465" t="str">
        <f t="shared" si="7"/>
        <v/>
      </c>
      <c r="G465" t="str">
        <f>IF(ISBLANK(IFERROR(INDEX('2-3 引出列表'!$A$2:$CE$8700,$A465,MATCH(G$1,'2-3 引出列表'!$A$1:$CD$1,0)),"")),"",IFERROR(INDEX('2-3 引出列表'!$A$2:$CE$8700,$A465,MATCH(G$1,'2-3 引出列表'!$A$1:$CD$1,0)),""))</f>
        <v/>
      </c>
      <c r="H465" t="str">
        <f>IF(ISBLANK(IFERROR(INDEX('2-3 引出列表'!$A$2:$CE$8700,$A465,MATCH(H$1,'2-3 引出列表'!$A$1:$CD$1,0)),"")),"",IFERROR(INDEX('2-3 引出列表'!$A$2:$CE$8700,$A465,MATCH(H$1,'2-3 引出列表'!$A$1:$CD$1,0)),""))</f>
        <v/>
      </c>
      <c r="I465" t="str">
        <f>IF(ISBLANK(IFERROR(INDEX('2-3 引出列表'!$A$2:$CE$8700,$A465,MATCH(I$1,'2-3 引出列表'!$A$1:$CD$1,0)),"")),"",IFERROR(INDEX('2-3 引出列表'!$A$2:$CE$8700,$A465,MATCH(I$1,'2-3 引出列表'!$A$1:$CD$1,0)),""))</f>
        <v/>
      </c>
    </row>
    <row r="466" customFormat="1" spans="1:9">
      <c r="A466">
        <v>465</v>
      </c>
      <c r="B466" t="str">
        <f>IF(ISBLANK(IFERROR(INDEX('2-3 引出列表'!$A$2:$CE$8700,$A466,MATCH(B$1,'2-3 引出列表'!$A$1:$CD$1,0)),"")),"",IFERROR(INDEX('2-3 引出列表'!$A$2:$CE$8700,$A466,MATCH(B$1,'2-3 引出列表'!$A$1:$CD$1,0)),""))</f>
        <v/>
      </c>
      <c r="C466" t="str">
        <f>IF(ISBLANK(IFERROR(INDEX('2-3 引出列表'!$A$2:$CE$8700,$A466,MATCH(C$1,'2-3 引出列表'!$A$1:$CD$1,0)),"")),"",IFERROR(INDEX('2-3 引出列表'!$A$2:$CE$8700,$A466,MATCH(C$1,'2-3 引出列表'!$A$1:$CD$1,0)),""))</f>
        <v/>
      </c>
      <c r="D466" t="str">
        <f>IF(ISBLANK(IFERROR(INDEX('2-3 引出列表'!$A$2:$CE$8700,$A466,MATCH(D$1,'2-3 引出列表'!$A$1:$CD$1,0)),"")),"",IFERROR(INDEX('2-3 引出列表'!$A$2:$CE$8700,$A466,MATCH(D$1,'2-3 引出列表'!$A$1:$CD$1,0)),""))</f>
        <v/>
      </c>
      <c r="E466" t="str">
        <f>IF(ISBLANK(IFERROR(INDEX('2-3 引出列表'!$A$2:$CE$8700,$A466,MATCH(E$1,'2-3 引出列表'!$A$1:$CD$1,0)),"")),"",IFERROR(INDEX('2-3 引出列表'!$A$2:$CE$8700,$A466,MATCH(E$1,'2-3 引出列表'!$A$1:$CD$1,0)),""))</f>
        <v/>
      </c>
      <c r="F466" t="str">
        <f t="shared" si="7"/>
        <v/>
      </c>
      <c r="G466" t="str">
        <f>IF(ISBLANK(IFERROR(INDEX('2-3 引出列表'!$A$2:$CE$8700,$A466,MATCH(G$1,'2-3 引出列表'!$A$1:$CD$1,0)),"")),"",IFERROR(INDEX('2-3 引出列表'!$A$2:$CE$8700,$A466,MATCH(G$1,'2-3 引出列表'!$A$1:$CD$1,0)),""))</f>
        <v/>
      </c>
      <c r="H466" t="str">
        <f>IF(ISBLANK(IFERROR(INDEX('2-3 引出列表'!$A$2:$CE$8700,$A466,MATCH(H$1,'2-3 引出列表'!$A$1:$CD$1,0)),"")),"",IFERROR(INDEX('2-3 引出列表'!$A$2:$CE$8700,$A466,MATCH(H$1,'2-3 引出列表'!$A$1:$CD$1,0)),""))</f>
        <v/>
      </c>
      <c r="I466" t="str">
        <f>IF(ISBLANK(IFERROR(INDEX('2-3 引出列表'!$A$2:$CE$8700,$A466,MATCH(I$1,'2-3 引出列表'!$A$1:$CD$1,0)),"")),"",IFERROR(INDEX('2-3 引出列表'!$A$2:$CE$8700,$A466,MATCH(I$1,'2-3 引出列表'!$A$1:$CD$1,0)),""))</f>
        <v/>
      </c>
    </row>
    <row r="467" customFormat="1" spans="1:9">
      <c r="A467">
        <v>466</v>
      </c>
      <c r="B467" t="str">
        <f>IF(ISBLANK(IFERROR(INDEX('2-3 引出列表'!$A$2:$CE$8700,$A467,MATCH(B$1,'2-3 引出列表'!$A$1:$CD$1,0)),"")),"",IFERROR(INDEX('2-3 引出列表'!$A$2:$CE$8700,$A467,MATCH(B$1,'2-3 引出列表'!$A$1:$CD$1,0)),""))</f>
        <v/>
      </c>
      <c r="C467" t="str">
        <f>IF(ISBLANK(IFERROR(INDEX('2-3 引出列表'!$A$2:$CE$8700,$A467,MATCH(C$1,'2-3 引出列表'!$A$1:$CD$1,0)),"")),"",IFERROR(INDEX('2-3 引出列表'!$A$2:$CE$8700,$A467,MATCH(C$1,'2-3 引出列表'!$A$1:$CD$1,0)),""))</f>
        <v/>
      </c>
      <c r="D467" t="str">
        <f>IF(ISBLANK(IFERROR(INDEX('2-3 引出列表'!$A$2:$CE$8700,$A467,MATCH(D$1,'2-3 引出列表'!$A$1:$CD$1,0)),"")),"",IFERROR(INDEX('2-3 引出列表'!$A$2:$CE$8700,$A467,MATCH(D$1,'2-3 引出列表'!$A$1:$CD$1,0)),""))</f>
        <v/>
      </c>
      <c r="E467" t="str">
        <f>IF(ISBLANK(IFERROR(INDEX('2-3 引出列表'!$A$2:$CE$8700,$A467,MATCH(E$1,'2-3 引出列表'!$A$1:$CD$1,0)),"")),"",IFERROR(INDEX('2-3 引出列表'!$A$2:$CE$8700,$A467,MATCH(E$1,'2-3 引出列表'!$A$1:$CD$1,0)),""))</f>
        <v/>
      </c>
      <c r="F467" t="str">
        <f t="shared" si="7"/>
        <v/>
      </c>
      <c r="G467" t="str">
        <f>IF(ISBLANK(IFERROR(INDEX('2-3 引出列表'!$A$2:$CE$8700,$A467,MATCH(G$1,'2-3 引出列表'!$A$1:$CD$1,0)),"")),"",IFERROR(INDEX('2-3 引出列表'!$A$2:$CE$8700,$A467,MATCH(G$1,'2-3 引出列表'!$A$1:$CD$1,0)),""))</f>
        <v/>
      </c>
      <c r="H467" t="str">
        <f>IF(ISBLANK(IFERROR(INDEX('2-3 引出列表'!$A$2:$CE$8700,$A467,MATCH(H$1,'2-3 引出列表'!$A$1:$CD$1,0)),"")),"",IFERROR(INDEX('2-3 引出列表'!$A$2:$CE$8700,$A467,MATCH(H$1,'2-3 引出列表'!$A$1:$CD$1,0)),""))</f>
        <v/>
      </c>
      <c r="I467" t="str">
        <f>IF(ISBLANK(IFERROR(INDEX('2-3 引出列表'!$A$2:$CE$8700,$A467,MATCH(I$1,'2-3 引出列表'!$A$1:$CD$1,0)),"")),"",IFERROR(INDEX('2-3 引出列表'!$A$2:$CE$8700,$A467,MATCH(I$1,'2-3 引出列表'!$A$1:$CD$1,0)),""))</f>
        <v/>
      </c>
    </row>
    <row r="468" customFormat="1" spans="1:9">
      <c r="A468">
        <v>467</v>
      </c>
      <c r="B468" t="str">
        <f>IF(ISBLANK(IFERROR(INDEX('2-3 引出列表'!$A$2:$CE$8700,$A468,MATCH(B$1,'2-3 引出列表'!$A$1:$CD$1,0)),"")),"",IFERROR(INDEX('2-3 引出列表'!$A$2:$CE$8700,$A468,MATCH(B$1,'2-3 引出列表'!$A$1:$CD$1,0)),""))</f>
        <v/>
      </c>
      <c r="C468" t="str">
        <f>IF(ISBLANK(IFERROR(INDEX('2-3 引出列表'!$A$2:$CE$8700,$A468,MATCH(C$1,'2-3 引出列表'!$A$1:$CD$1,0)),"")),"",IFERROR(INDEX('2-3 引出列表'!$A$2:$CE$8700,$A468,MATCH(C$1,'2-3 引出列表'!$A$1:$CD$1,0)),""))</f>
        <v/>
      </c>
      <c r="D468" t="str">
        <f>IF(ISBLANK(IFERROR(INDEX('2-3 引出列表'!$A$2:$CE$8700,$A468,MATCH(D$1,'2-3 引出列表'!$A$1:$CD$1,0)),"")),"",IFERROR(INDEX('2-3 引出列表'!$A$2:$CE$8700,$A468,MATCH(D$1,'2-3 引出列表'!$A$1:$CD$1,0)),""))</f>
        <v/>
      </c>
      <c r="E468" t="str">
        <f>IF(ISBLANK(IFERROR(INDEX('2-3 引出列表'!$A$2:$CE$8700,$A468,MATCH(E$1,'2-3 引出列表'!$A$1:$CD$1,0)),"")),"",IFERROR(INDEX('2-3 引出列表'!$A$2:$CE$8700,$A468,MATCH(E$1,'2-3 引出列表'!$A$1:$CD$1,0)),""))</f>
        <v/>
      </c>
      <c r="F468" t="str">
        <f t="shared" si="7"/>
        <v/>
      </c>
      <c r="G468" t="str">
        <f>IF(ISBLANK(IFERROR(INDEX('2-3 引出列表'!$A$2:$CE$8700,$A468,MATCH(G$1,'2-3 引出列表'!$A$1:$CD$1,0)),"")),"",IFERROR(INDEX('2-3 引出列表'!$A$2:$CE$8700,$A468,MATCH(G$1,'2-3 引出列表'!$A$1:$CD$1,0)),""))</f>
        <v/>
      </c>
      <c r="H468" t="str">
        <f>IF(ISBLANK(IFERROR(INDEX('2-3 引出列表'!$A$2:$CE$8700,$A468,MATCH(H$1,'2-3 引出列表'!$A$1:$CD$1,0)),"")),"",IFERROR(INDEX('2-3 引出列表'!$A$2:$CE$8700,$A468,MATCH(H$1,'2-3 引出列表'!$A$1:$CD$1,0)),""))</f>
        <v/>
      </c>
      <c r="I468" t="str">
        <f>IF(ISBLANK(IFERROR(INDEX('2-3 引出列表'!$A$2:$CE$8700,$A468,MATCH(I$1,'2-3 引出列表'!$A$1:$CD$1,0)),"")),"",IFERROR(INDEX('2-3 引出列表'!$A$2:$CE$8700,$A468,MATCH(I$1,'2-3 引出列表'!$A$1:$CD$1,0)),""))</f>
        <v/>
      </c>
    </row>
    <row r="469" customFormat="1" spans="1:9">
      <c r="A469">
        <v>468</v>
      </c>
      <c r="B469" t="str">
        <f>IF(ISBLANK(IFERROR(INDEX('2-3 引出列表'!$A$2:$CE$8700,$A469,MATCH(B$1,'2-3 引出列表'!$A$1:$CD$1,0)),"")),"",IFERROR(INDEX('2-3 引出列表'!$A$2:$CE$8700,$A469,MATCH(B$1,'2-3 引出列表'!$A$1:$CD$1,0)),""))</f>
        <v/>
      </c>
      <c r="C469" t="str">
        <f>IF(ISBLANK(IFERROR(INDEX('2-3 引出列表'!$A$2:$CE$8700,$A469,MATCH(C$1,'2-3 引出列表'!$A$1:$CD$1,0)),"")),"",IFERROR(INDEX('2-3 引出列表'!$A$2:$CE$8700,$A469,MATCH(C$1,'2-3 引出列表'!$A$1:$CD$1,0)),""))</f>
        <v/>
      </c>
      <c r="D469" t="str">
        <f>IF(ISBLANK(IFERROR(INDEX('2-3 引出列表'!$A$2:$CE$8700,$A469,MATCH(D$1,'2-3 引出列表'!$A$1:$CD$1,0)),"")),"",IFERROR(INDEX('2-3 引出列表'!$A$2:$CE$8700,$A469,MATCH(D$1,'2-3 引出列表'!$A$1:$CD$1,0)),""))</f>
        <v/>
      </c>
      <c r="E469" t="str">
        <f>IF(ISBLANK(IFERROR(INDEX('2-3 引出列表'!$A$2:$CE$8700,$A469,MATCH(E$1,'2-3 引出列表'!$A$1:$CD$1,0)),"")),"",IFERROR(INDEX('2-3 引出列表'!$A$2:$CE$8700,$A469,MATCH(E$1,'2-3 引出列表'!$A$1:$CD$1,0)),""))</f>
        <v/>
      </c>
      <c r="F469" t="str">
        <f t="shared" si="7"/>
        <v/>
      </c>
      <c r="G469" t="str">
        <f>IF(ISBLANK(IFERROR(INDEX('2-3 引出列表'!$A$2:$CE$8700,$A469,MATCH(G$1,'2-3 引出列表'!$A$1:$CD$1,0)),"")),"",IFERROR(INDEX('2-3 引出列表'!$A$2:$CE$8700,$A469,MATCH(G$1,'2-3 引出列表'!$A$1:$CD$1,0)),""))</f>
        <v/>
      </c>
      <c r="H469" t="str">
        <f>IF(ISBLANK(IFERROR(INDEX('2-3 引出列表'!$A$2:$CE$8700,$A469,MATCH(H$1,'2-3 引出列表'!$A$1:$CD$1,0)),"")),"",IFERROR(INDEX('2-3 引出列表'!$A$2:$CE$8700,$A469,MATCH(H$1,'2-3 引出列表'!$A$1:$CD$1,0)),""))</f>
        <v/>
      </c>
      <c r="I469" t="str">
        <f>IF(ISBLANK(IFERROR(INDEX('2-3 引出列表'!$A$2:$CE$8700,$A469,MATCH(I$1,'2-3 引出列表'!$A$1:$CD$1,0)),"")),"",IFERROR(INDEX('2-3 引出列表'!$A$2:$CE$8700,$A469,MATCH(I$1,'2-3 引出列表'!$A$1:$CD$1,0)),""))</f>
        <v/>
      </c>
    </row>
    <row r="470" customFormat="1" spans="1:9">
      <c r="A470">
        <v>469</v>
      </c>
      <c r="B470" t="str">
        <f>IF(ISBLANK(IFERROR(INDEX('2-3 引出列表'!$A$2:$CE$8700,$A470,MATCH(B$1,'2-3 引出列表'!$A$1:$CD$1,0)),"")),"",IFERROR(INDEX('2-3 引出列表'!$A$2:$CE$8700,$A470,MATCH(B$1,'2-3 引出列表'!$A$1:$CD$1,0)),""))</f>
        <v/>
      </c>
      <c r="C470" t="str">
        <f>IF(ISBLANK(IFERROR(INDEX('2-3 引出列表'!$A$2:$CE$8700,$A470,MATCH(C$1,'2-3 引出列表'!$A$1:$CD$1,0)),"")),"",IFERROR(INDEX('2-3 引出列表'!$A$2:$CE$8700,$A470,MATCH(C$1,'2-3 引出列表'!$A$1:$CD$1,0)),""))</f>
        <v/>
      </c>
      <c r="D470" t="str">
        <f>IF(ISBLANK(IFERROR(INDEX('2-3 引出列表'!$A$2:$CE$8700,$A470,MATCH(D$1,'2-3 引出列表'!$A$1:$CD$1,0)),"")),"",IFERROR(INDEX('2-3 引出列表'!$A$2:$CE$8700,$A470,MATCH(D$1,'2-3 引出列表'!$A$1:$CD$1,0)),""))</f>
        <v/>
      </c>
      <c r="E470" t="str">
        <f>IF(ISBLANK(IFERROR(INDEX('2-3 引出列表'!$A$2:$CE$8700,$A470,MATCH(E$1,'2-3 引出列表'!$A$1:$CD$1,0)),"")),"",IFERROR(INDEX('2-3 引出列表'!$A$2:$CE$8700,$A470,MATCH(E$1,'2-3 引出列表'!$A$1:$CD$1,0)),""))</f>
        <v/>
      </c>
      <c r="F470" t="str">
        <f t="shared" si="7"/>
        <v/>
      </c>
      <c r="G470" t="str">
        <f>IF(ISBLANK(IFERROR(INDEX('2-3 引出列表'!$A$2:$CE$8700,$A470,MATCH(G$1,'2-3 引出列表'!$A$1:$CD$1,0)),"")),"",IFERROR(INDEX('2-3 引出列表'!$A$2:$CE$8700,$A470,MATCH(G$1,'2-3 引出列表'!$A$1:$CD$1,0)),""))</f>
        <v/>
      </c>
      <c r="H470" t="str">
        <f>IF(ISBLANK(IFERROR(INDEX('2-3 引出列表'!$A$2:$CE$8700,$A470,MATCH(H$1,'2-3 引出列表'!$A$1:$CD$1,0)),"")),"",IFERROR(INDEX('2-3 引出列表'!$A$2:$CE$8700,$A470,MATCH(H$1,'2-3 引出列表'!$A$1:$CD$1,0)),""))</f>
        <v/>
      </c>
      <c r="I470" t="str">
        <f>IF(ISBLANK(IFERROR(INDEX('2-3 引出列表'!$A$2:$CE$8700,$A470,MATCH(I$1,'2-3 引出列表'!$A$1:$CD$1,0)),"")),"",IFERROR(INDEX('2-3 引出列表'!$A$2:$CE$8700,$A470,MATCH(I$1,'2-3 引出列表'!$A$1:$CD$1,0)),""))</f>
        <v/>
      </c>
    </row>
    <row r="471" customFormat="1" spans="1:9">
      <c r="A471">
        <v>470</v>
      </c>
      <c r="B471" t="str">
        <f>IF(ISBLANK(IFERROR(INDEX('2-3 引出列表'!$A$2:$CE$8700,$A471,MATCH(B$1,'2-3 引出列表'!$A$1:$CD$1,0)),"")),"",IFERROR(INDEX('2-3 引出列表'!$A$2:$CE$8700,$A471,MATCH(B$1,'2-3 引出列表'!$A$1:$CD$1,0)),""))</f>
        <v/>
      </c>
      <c r="C471" t="str">
        <f>IF(ISBLANK(IFERROR(INDEX('2-3 引出列表'!$A$2:$CE$8700,$A471,MATCH(C$1,'2-3 引出列表'!$A$1:$CD$1,0)),"")),"",IFERROR(INDEX('2-3 引出列表'!$A$2:$CE$8700,$A471,MATCH(C$1,'2-3 引出列表'!$A$1:$CD$1,0)),""))</f>
        <v/>
      </c>
      <c r="D471" t="str">
        <f>IF(ISBLANK(IFERROR(INDEX('2-3 引出列表'!$A$2:$CE$8700,$A471,MATCH(D$1,'2-3 引出列表'!$A$1:$CD$1,0)),"")),"",IFERROR(INDEX('2-3 引出列表'!$A$2:$CE$8700,$A471,MATCH(D$1,'2-3 引出列表'!$A$1:$CD$1,0)),""))</f>
        <v/>
      </c>
      <c r="E471" t="str">
        <f>IF(ISBLANK(IFERROR(INDEX('2-3 引出列表'!$A$2:$CE$8700,$A471,MATCH(E$1,'2-3 引出列表'!$A$1:$CD$1,0)),"")),"",IFERROR(INDEX('2-3 引出列表'!$A$2:$CE$8700,$A471,MATCH(E$1,'2-3 引出列表'!$A$1:$CD$1,0)),""))</f>
        <v/>
      </c>
      <c r="F471" t="str">
        <f t="shared" si="7"/>
        <v/>
      </c>
      <c r="G471" t="str">
        <f>IF(ISBLANK(IFERROR(INDEX('2-3 引出列表'!$A$2:$CE$8700,$A471,MATCH(G$1,'2-3 引出列表'!$A$1:$CD$1,0)),"")),"",IFERROR(INDEX('2-3 引出列表'!$A$2:$CE$8700,$A471,MATCH(G$1,'2-3 引出列表'!$A$1:$CD$1,0)),""))</f>
        <v/>
      </c>
      <c r="H471" t="str">
        <f>IF(ISBLANK(IFERROR(INDEX('2-3 引出列表'!$A$2:$CE$8700,$A471,MATCH(H$1,'2-3 引出列表'!$A$1:$CD$1,0)),"")),"",IFERROR(INDEX('2-3 引出列表'!$A$2:$CE$8700,$A471,MATCH(H$1,'2-3 引出列表'!$A$1:$CD$1,0)),""))</f>
        <v/>
      </c>
      <c r="I471" t="str">
        <f>IF(ISBLANK(IFERROR(INDEX('2-3 引出列表'!$A$2:$CE$8700,$A471,MATCH(I$1,'2-3 引出列表'!$A$1:$CD$1,0)),"")),"",IFERROR(INDEX('2-3 引出列表'!$A$2:$CE$8700,$A471,MATCH(I$1,'2-3 引出列表'!$A$1:$CD$1,0)),""))</f>
        <v/>
      </c>
    </row>
    <row r="472" customFormat="1" spans="1:9">
      <c r="A472">
        <v>471</v>
      </c>
      <c r="B472" t="str">
        <f>IF(ISBLANK(IFERROR(INDEX('2-3 引出列表'!$A$2:$CE$8700,$A472,MATCH(B$1,'2-3 引出列表'!$A$1:$CD$1,0)),"")),"",IFERROR(INDEX('2-3 引出列表'!$A$2:$CE$8700,$A472,MATCH(B$1,'2-3 引出列表'!$A$1:$CD$1,0)),""))</f>
        <v/>
      </c>
      <c r="C472" t="str">
        <f>IF(ISBLANK(IFERROR(INDEX('2-3 引出列表'!$A$2:$CE$8700,$A472,MATCH(C$1,'2-3 引出列表'!$A$1:$CD$1,0)),"")),"",IFERROR(INDEX('2-3 引出列表'!$A$2:$CE$8700,$A472,MATCH(C$1,'2-3 引出列表'!$A$1:$CD$1,0)),""))</f>
        <v/>
      </c>
      <c r="D472" t="str">
        <f>IF(ISBLANK(IFERROR(INDEX('2-3 引出列表'!$A$2:$CE$8700,$A472,MATCH(D$1,'2-3 引出列表'!$A$1:$CD$1,0)),"")),"",IFERROR(INDEX('2-3 引出列表'!$A$2:$CE$8700,$A472,MATCH(D$1,'2-3 引出列表'!$A$1:$CD$1,0)),""))</f>
        <v/>
      </c>
      <c r="E472" t="str">
        <f>IF(ISBLANK(IFERROR(INDEX('2-3 引出列表'!$A$2:$CE$8700,$A472,MATCH(E$1,'2-3 引出列表'!$A$1:$CD$1,0)),"")),"",IFERROR(INDEX('2-3 引出列表'!$A$2:$CE$8700,$A472,MATCH(E$1,'2-3 引出列表'!$A$1:$CD$1,0)),""))</f>
        <v/>
      </c>
      <c r="F472" t="str">
        <f t="shared" si="7"/>
        <v/>
      </c>
      <c r="G472" t="str">
        <f>IF(ISBLANK(IFERROR(INDEX('2-3 引出列表'!$A$2:$CE$8700,$A472,MATCH(G$1,'2-3 引出列表'!$A$1:$CD$1,0)),"")),"",IFERROR(INDEX('2-3 引出列表'!$A$2:$CE$8700,$A472,MATCH(G$1,'2-3 引出列表'!$A$1:$CD$1,0)),""))</f>
        <v/>
      </c>
      <c r="H472" t="str">
        <f>IF(ISBLANK(IFERROR(INDEX('2-3 引出列表'!$A$2:$CE$8700,$A472,MATCH(H$1,'2-3 引出列表'!$A$1:$CD$1,0)),"")),"",IFERROR(INDEX('2-3 引出列表'!$A$2:$CE$8700,$A472,MATCH(H$1,'2-3 引出列表'!$A$1:$CD$1,0)),""))</f>
        <v/>
      </c>
      <c r="I472" t="str">
        <f>IF(ISBLANK(IFERROR(INDEX('2-3 引出列表'!$A$2:$CE$8700,$A472,MATCH(I$1,'2-3 引出列表'!$A$1:$CD$1,0)),"")),"",IFERROR(INDEX('2-3 引出列表'!$A$2:$CE$8700,$A472,MATCH(I$1,'2-3 引出列表'!$A$1:$CD$1,0)),""))</f>
        <v/>
      </c>
    </row>
    <row r="473" customFormat="1" spans="1:9">
      <c r="A473">
        <v>472</v>
      </c>
      <c r="B473" t="str">
        <f>IF(ISBLANK(IFERROR(INDEX('2-3 引出列表'!$A$2:$CE$8700,$A473,MATCH(B$1,'2-3 引出列表'!$A$1:$CD$1,0)),"")),"",IFERROR(INDEX('2-3 引出列表'!$A$2:$CE$8700,$A473,MATCH(B$1,'2-3 引出列表'!$A$1:$CD$1,0)),""))</f>
        <v/>
      </c>
      <c r="C473" t="str">
        <f>IF(ISBLANK(IFERROR(INDEX('2-3 引出列表'!$A$2:$CE$8700,$A473,MATCH(C$1,'2-3 引出列表'!$A$1:$CD$1,0)),"")),"",IFERROR(INDEX('2-3 引出列表'!$A$2:$CE$8700,$A473,MATCH(C$1,'2-3 引出列表'!$A$1:$CD$1,0)),""))</f>
        <v/>
      </c>
      <c r="D473" t="str">
        <f>IF(ISBLANK(IFERROR(INDEX('2-3 引出列表'!$A$2:$CE$8700,$A473,MATCH(D$1,'2-3 引出列表'!$A$1:$CD$1,0)),"")),"",IFERROR(INDEX('2-3 引出列表'!$A$2:$CE$8700,$A473,MATCH(D$1,'2-3 引出列表'!$A$1:$CD$1,0)),""))</f>
        <v/>
      </c>
      <c r="E473" t="str">
        <f>IF(ISBLANK(IFERROR(INDEX('2-3 引出列表'!$A$2:$CE$8700,$A473,MATCH(E$1,'2-3 引出列表'!$A$1:$CD$1,0)),"")),"",IFERROR(INDEX('2-3 引出列表'!$A$2:$CE$8700,$A473,MATCH(E$1,'2-3 引出列表'!$A$1:$CD$1,0)),""))</f>
        <v/>
      </c>
      <c r="F473" t="str">
        <f t="shared" si="7"/>
        <v/>
      </c>
      <c r="G473" t="str">
        <f>IF(ISBLANK(IFERROR(INDEX('2-3 引出列表'!$A$2:$CE$8700,$A473,MATCH(G$1,'2-3 引出列表'!$A$1:$CD$1,0)),"")),"",IFERROR(INDEX('2-3 引出列表'!$A$2:$CE$8700,$A473,MATCH(G$1,'2-3 引出列表'!$A$1:$CD$1,0)),""))</f>
        <v/>
      </c>
      <c r="H473" t="str">
        <f>IF(ISBLANK(IFERROR(INDEX('2-3 引出列表'!$A$2:$CE$8700,$A473,MATCH(H$1,'2-3 引出列表'!$A$1:$CD$1,0)),"")),"",IFERROR(INDEX('2-3 引出列表'!$A$2:$CE$8700,$A473,MATCH(H$1,'2-3 引出列表'!$A$1:$CD$1,0)),""))</f>
        <v/>
      </c>
      <c r="I473" t="str">
        <f>IF(ISBLANK(IFERROR(INDEX('2-3 引出列表'!$A$2:$CE$8700,$A473,MATCH(I$1,'2-3 引出列表'!$A$1:$CD$1,0)),"")),"",IFERROR(INDEX('2-3 引出列表'!$A$2:$CE$8700,$A473,MATCH(I$1,'2-3 引出列表'!$A$1:$CD$1,0)),""))</f>
        <v/>
      </c>
    </row>
    <row r="474" customFormat="1" spans="1:9">
      <c r="A474">
        <v>473</v>
      </c>
      <c r="B474" t="str">
        <f>IF(ISBLANK(IFERROR(INDEX('2-3 引出列表'!$A$2:$CE$8700,$A474,MATCH(B$1,'2-3 引出列表'!$A$1:$CD$1,0)),"")),"",IFERROR(INDEX('2-3 引出列表'!$A$2:$CE$8700,$A474,MATCH(B$1,'2-3 引出列表'!$A$1:$CD$1,0)),""))</f>
        <v/>
      </c>
      <c r="C474" t="str">
        <f>IF(ISBLANK(IFERROR(INDEX('2-3 引出列表'!$A$2:$CE$8700,$A474,MATCH(C$1,'2-3 引出列表'!$A$1:$CD$1,0)),"")),"",IFERROR(INDEX('2-3 引出列表'!$A$2:$CE$8700,$A474,MATCH(C$1,'2-3 引出列表'!$A$1:$CD$1,0)),""))</f>
        <v/>
      </c>
      <c r="D474" t="str">
        <f>IF(ISBLANK(IFERROR(INDEX('2-3 引出列表'!$A$2:$CE$8700,$A474,MATCH(D$1,'2-3 引出列表'!$A$1:$CD$1,0)),"")),"",IFERROR(INDEX('2-3 引出列表'!$A$2:$CE$8700,$A474,MATCH(D$1,'2-3 引出列表'!$A$1:$CD$1,0)),""))</f>
        <v/>
      </c>
      <c r="E474" t="str">
        <f>IF(ISBLANK(IFERROR(INDEX('2-3 引出列表'!$A$2:$CE$8700,$A474,MATCH(E$1,'2-3 引出列表'!$A$1:$CD$1,0)),"")),"",IFERROR(INDEX('2-3 引出列表'!$A$2:$CE$8700,$A474,MATCH(E$1,'2-3 引出列表'!$A$1:$CD$1,0)),""))</f>
        <v/>
      </c>
      <c r="F474" t="str">
        <f t="shared" si="7"/>
        <v/>
      </c>
      <c r="G474" t="str">
        <f>IF(ISBLANK(IFERROR(INDEX('2-3 引出列表'!$A$2:$CE$8700,$A474,MATCH(G$1,'2-3 引出列表'!$A$1:$CD$1,0)),"")),"",IFERROR(INDEX('2-3 引出列表'!$A$2:$CE$8700,$A474,MATCH(G$1,'2-3 引出列表'!$A$1:$CD$1,0)),""))</f>
        <v/>
      </c>
      <c r="H474" t="str">
        <f>IF(ISBLANK(IFERROR(INDEX('2-3 引出列表'!$A$2:$CE$8700,$A474,MATCH(H$1,'2-3 引出列表'!$A$1:$CD$1,0)),"")),"",IFERROR(INDEX('2-3 引出列表'!$A$2:$CE$8700,$A474,MATCH(H$1,'2-3 引出列表'!$A$1:$CD$1,0)),""))</f>
        <v/>
      </c>
      <c r="I474" t="str">
        <f>IF(ISBLANK(IFERROR(INDEX('2-3 引出列表'!$A$2:$CE$8700,$A474,MATCH(I$1,'2-3 引出列表'!$A$1:$CD$1,0)),"")),"",IFERROR(INDEX('2-3 引出列表'!$A$2:$CE$8700,$A474,MATCH(I$1,'2-3 引出列表'!$A$1:$CD$1,0)),""))</f>
        <v/>
      </c>
    </row>
    <row r="475" customFormat="1" spans="1:9">
      <c r="A475">
        <v>474</v>
      </c>
      <c r="B475" t="str">
        <f>IF(ISBLANK(IFERROR(INDEX('2-3 引出列表'!$A$2:$CE$8700,$A475,MATCH(B$1,'2-3 引出列表'!$A$1:$CD$1,0)),"")),"",IFERROR(INDEX('2-3 引出列表'!$A$2:$CE$8700,$A475,MATCH(B$1,'2-3 引出列表'!$A$1:$CD$1,0)),""))</f>
        <v/>
      </c>
      <c r="C475" t="str">
        <f>IF(ISBLANK(IFERROR(INDEX('2-3 引出列表'!$A$2:$CE$8700,$A475,MATCH(C$1,'2-3 引出列表'!$A$1:$CD$1,0)),"")),"",IFERROR(INDEX('2-3 引出列表'!$A$2:$CE$8700,$A475,MATCH(C$1,'2-3 引出列表'!$A$1:$CD$1,0)),""))</f>
        <v/>
      </c>
      <c r="D475" t="str">
        <f>IF(ISBLANK(IFERROR(INDEX('2-3 引出列表'!$A$2:$CE$8700,$A475,MATCH(D$1,'2-3 引出列表'!$A$1:$CD$1,0)),"")),"",IFERROR(INDEX('2-3 引出列表'!$A$2:$CE$8700,$A475,MATCH(D$1,'2-3 引出列表'!$A$1:$CD$1,0)),""))</f>
        <v/>
      </c>
      <c r="E475" t="str">
        <f>IF(ISBLANK(IFERROR(INDEX('2-3 引出列表'!$A$2:$CE$8700,$A475,MATCH(E$1,'2-3 引出列表'!$A$1:$CD$1,0)),"")),"",IFERROR(INDEX('2-3 引出列表'!$A$2:$CE$8700,$A475,MATCH(E$1,'2-3 引出列表'!$A$1:$CD$1,0)),""))</f>
        <v/>
      </c>
      <c r="F475" t="str">
        <f t="shared" si="7"/>
        <v/>
      </c>
      <c r="G475" t="str">
        <f>IF(ISBLANK(IFERROR(INDEX('2-3 引出列表'!$A$2:$CE$8700,$A475,MATCH(G$1,'2-3 引出列表'!$A$1:$CD$1,0)),"")),"",IFERROR(INDEX('2-3 引出列表'!$A$2:$CE$8700,$A475,MATCH(G$1,'2-3 引出列表'!$A$1:$CD$1,0)),""))</f>
        <v/>
      </c>
      <c r="H475" t="str">
        <f>IF(ISBLANK(IFERROR(INDEX('2-3 引出列表'!$A$2:$CE$8700,$A475,MATCH(H$1,'2-3 引出列表'!$A$1:$CD$1,0)),"")),"",IFERROR(INDEX('2-3 引出列表'!$A$2:$CE$8700,$A475,MATCH(H$1,'2-3 引出列表'!$A$1:$CD$1,0)),""))</f>
        <v/>
      </c>
      <c r="I475" t="str">
        <f>IF(ISBLANK(IFERROR(INDEX('2-3 引出列表'!$A$2:$CE$8700,$A475,MATCH(I$1,'2-3 引出列表'!$A$1:$CD$1,0)),"")),"",IFERROR(INDEX('2-3 引出列表'!$A$2:$CE$8700,$A475,MATCH(I$1,'2-3 引出列表'!$A$1:$CD$1,0)),""))</f>
        <v/>
      </c>
    </row>
    <row r="476" customFormat="1" spans="1:9">
      <c r="A476">
        <v>475</v>
      </c>
      <c r="B476" t="str">
        <f>IF(ISBLANK(IFERROR(INDEX('2-3 引出列表'!$A$2:$CE$8700,$A476,MATCH(B$1,'2-3 引出列表'!$A$1:$CD$1,0)),"")),"",IFERROR(INDEX('2-3 引出列表'!$A$2:$CE$8700,$A476,MATCH(B$1,'2-3 引出列表'!$A$1:$CD$1,0)),""))</f>
        <v/>
      </c>
      <c r="C476" t="str">
        <f>IF(ISBLANK(IFERROR(INDEX('2-3 引出列表'!$A$2:$CE$8700,$A476,MATCH(C$1,'2-3 引出列表'!$A$1:$CD$1,0)),"")),"",IFERROR(INDEX('2-3 引出列表'!$A$2:$CE$8700,$A476,MATCH(C$1,'2-3 引出列表'!$A$1:$CD$1,0)),""))</f>
        <v/>
      </c>
      <c r="D476" t="str">
        <f>IF(ISBLANK(IFERROR(INDEX('2-3 引出列表'!$A$2:$CE$8700,$A476,MATCH(D$1,'2-3 引出列表'!$A$1:$CD$1,0)),"")),"",IFERROR(INDEX('2-3 引出列表'!$A$2:$CE$8700,$A476,MATCH(D$1,'2-3 引出列表'!$A$1:$CD$1,0)),""))</f>
        <v/>
      </c>
      <c r="E476" t="str">
        <f>IF(ISBLANK(IFERROR(INDEX('2-3 引出列表'!$A$2:$CE$8700,$A476,MATCH(E$1,'2-3 引出列表'!$A$1:$CD$1,0)),"")),"",IFERROR(INDEX('2-3 引出列表'!$A$2:$CE$8700,$A476,MATCH(E$1,'2-3 引出列表'!$A$1:$CD$1,0)),""))</f>
        <v/>
      </c>
      <c r="F476" t="str">
        <f t="shared" si="7"/>
        <v/>
      </c>
      <c r="G476" t="str">
        <f>IF(ISBLANK(IFERROR(INDEX('2-3 引出列表'!$A$2:$CE$8700,$A476,MATCH(G$1,'2-3 引出列表'!$A$1:$CD$1,0)),"")),"",IFERROR(INDEX('2-3 引出列表'!$A$2:$CE$8700,$A476,MATCH(G$1,'2-3 引出列表'!$A$1:$CD$1,0)),""))</f>
        <v/>
      </c>
      <c r="H476" t="str">
        <f>IF(ISBLANK(IFERROR(INDEX('2-3 引出列表'!$A$2:$CE$8700,$A476,MATCH(H$1,'2-3 引出列表'!$A$1:$CD$1,0)),"")),"",IFERROR(INDEX('2-3 引出列表'!$A$2:$CE$8700,$A476,MATCH(H$1,'2-3 引出列表'!$A$1:$CD$1,0)),""))</f>
        <v/>
      </c>
      <c r="I476" t="str">
        <f>IF(ISBLANK(IFERROR(INDEX('2-3 引出列表'!$A$2:$CE$8700,$A476,MATCH(I$1,'2-3 引出列表'!$A$1:$CD$1,0)),"")),"",IFERROR(INDEX('2-3 引出列表'!$A$2:$CE$8700,$A476,MATCH(I$1,'2-3 引出列表'!$A$1:$CD$1,0)),""))</f>
        <v/>
      </c>
    </row>
    <row r="477" customFormat="1" spans="1:9">
      <c r="A477">
        <v>476</v>
      </c>
      <c r="B477" t="str">
        <f>IF(ISBLANK(IFERROR(INDEX('2-3 引出列表'!$A$2:$CE$8700,$A477,MATCH(B$1,'2-3 引出列表'!$A$1:$CD$1,0)),"")),"",IFERROR(INDEX('2-3 引出列表'!$A$2:$CE$8700,$A477,MATCH(B$1,'2-3 引出列表'!$A$1:$CD$1,0)),""))</f>
        <v/>
      </c>
      <c r="C477" t="str">
        <f>IF(ISBLANK(IFERROR(INDEX('2-3 引出列表'!$A$2:$CE$8700,$A477,MATCH(C$1,'2-3 引出列表'!$A$1:$CD$1,0)),"")),"",IFERROR(INDEX('2-3 引出列表'!$A$2:$CE$8700,$A477,MATCH(C$1,'2-3 引出列表'!$A$1:$CD$1,0)),""))</f>
        <v/>
      </c>
      <c r="D477" t="str">
        <f>IF(ISBLANK(IFERROR(INDEX('2-3 引出列表'!$A$2:$CE$8700,$A477,MATCH(D$1,'2-3 引出列表'!$A$1:$CD$1,0)),"")),"",IFERROR(INDEX('2-3 引出列表'!$A$2:$CE$8700,$A477,MATCH(D$1,'2-3 引出列表'!$A$1:$CD$1,0)),""))</f>
        <v/>
      </c>
      <c r="E477" t="str">
        <f>IF(ISBLANK(IFERROR(INDEX('2-3 引出列表'!$A$2:$CE$8700,$A477,MATCH(E$1,'2-3 引出列表'!$A$1:$CD$1,0)),"")),"",IFERROR(INDEX('2-3 引出列表'!$A$2:$CE$8700,$A477,MATCH(E$1,'2-3 引出列表'!$A$1:$CD$1,0)),""))</f>
        <v/>
      </c>
      <c r="F477" t="str">
        <f t="shared" si="7"/>
        <v/>
      </c>
      <c r="G477" t="str">
        <f>IF(ISBLANK(IFERROR(INDEX('2-3 引出列表'!$A$2:$CE$8700,$A477,MATCH(G$1,'2-3 引出列表'!$A$1:$CD$1,0)),"")),"",IFERROR(INDEX('2-3 引出列表'!$A$2:$CE$8700,$A477,MATCH(G$1,'2-3 引出列表'!$A$1:$CD$1,0)),""))</f>
        <v/>
      </c>
      <c r="H477" t="str">
        <f>IF(ISBLANK(IFERROR(INDEX('2-3 引出列表'!$A$2:$CE$8700,$A477,MATCH(H$1,'2-3 引出列表'!$A$1:$CD$1,0)),"")),"",IFERROR(INDEX('2-3 引出列表'!$A$2:$CE$8700,$A477,MATCH(H$1,'2-3 引出列表'!$A$1:$CD$1,0)),""))</f>
        <v/>
      </c>
      <c r="I477" t="str">
        <f>IF(ISBLANK(IFERROR(INDEX('2-3 引出列表'!$A$2:$CE$8700,$A477,MATCH(I$1,'2-3 引出列表'!$A$1:$CD$1,0)),"")),"",IFERROR(INDEX('2-3 引出列表'!$A$2:$CE$8700,$A477,MATCH(I$1,'2-3 引出列表'!$A$1:$CD$1,0)),""))</f>
        <v/>
      </c>
    </row>
    <row r="478" customFormat="1" spans="1:9">
      <c r="A478">
        <v>477</v>
      </c>
      <c r="B478" t="str">
        <f>IF(ISBLANK(IFERROR(INDEX('2-3 引出列表'!$A$2:$CE$8700,$A478,MATCH(B$1,'2-3 引出列表'!$A$1:$CD$1,0)),"")),"",IFERROR(INDEX('2-3 引出列表'!$A$2:$CE$8700,$A478,MATCH(B$1,'2-3 引出列表'!$A$1:$CD$1,0)),""))</f>
        <v/>
      </c>
      <c r="C478" t="str">
        <f>IF(ISBLANK(IFERROR(INDEX('2-3 引出列表'!$A$2:$CE$8700,$A478,MATCH(C$1,'2-3 引出列表'!$A$1:$CD$1,0)),"")),"",IFERROR(INDEX('2-3 引出列表'!$A$2:$CE$8700,$A478,MATCH(C$1,'2-3 引出列表'!$A$1:$CD$1,0)),""))</f>
        <v/>
      </c>
      <c r="D478" t="str">
        <f>IF(ISBLANK(IFERROR(INDEX('2-3 引出列表'!$A$2:$CE$8700,$A478,MATCH(D$1,'2-3 引出列表'!$A$1:$CD$1,0)),"")),"",IFERROR(INDEX('2-3 引出列表'!$A$2:$CE$8700,$A478,MATCH(D$1,'2-3 引出列表'!$A$1:$CD$1,0)),""))</f>
        <v/>
      </c>
      <c r="E478" t="str">
        <f>IF(ISBLANK(IFERROR(INDEX('2-3 引出列表'!$A$2:$CE$8700,$A478,MATCH(E$1,'2-3 引出列表'!$A$1:$CD$1,0)),"")),"",IFERROR(INDEX('2-3 引出列表'!$A$2:$CE$8700,$A478,MATCH(E$1,'2-3 引出列表'!$A$1:$CD$1,0)),""))</f>
        <v/>
      </c>
      <c r="F478" t="str">
        <f t="shared" si="7"/>
        <v/>
      </c>
      <c r="G478" t="str">
        <f>IF(ISBLANK(IFERROR(INDEX('2-3 引出列表'!$A$2:$CE$8700,$A478,MATCH(G$1,'2-3 引出列表'!$A$1:$CD$1,0)),"")),"",IFERROR(INDEX('2-3 引出列表'!$A$2:$CE$8700,$A478,MATCH(G$1,'2-3 引出列表'!$A$1:$CD$1,0)),""))</f>
        <v/>
      </c>
      <c r="H478" t="str">
        <f>IF(ISBLANK(IFERROR(INDEX('2-3 引出列表'!$A$2:$CE$8700,$A478,MATCH(H$1,'2-3 引出列表'!$A$1:$CD$1,0)),"")),"",IFERROR(INDEX('2-3 引出列表'!$A$2:$CE$8700,$A478,MATCH(H$1,'2-3 引出列表'!$A$1:$CD$1,0)),""))</f>
        <v/>
      </c>
      <c r="I478" t="str">
        <f>IF(ISBLANK(IFERROR(INDEX('2-3 引出列表'!$A$2:$CE$8700,$A478,MATCH(I$1,'2-3 引出列表'!$A$1:$CD$1,0)),"")),"",IFERROR(INDEX('2-3 引出列表'!$A$2:$CE$8700,$A478,MATCH(I$1,'2-3 引出列表'!$A$1:$CD$1,0)),""))</f>
        <v/>
      </c>
    </row>
    <row r="479" customFormat="1" spans="1:9">
      <c r="A479">
        <v>478</v>
      </c>
      <c r="B479" t="str">
        <f>IF(ISBLANK(IFERROR(INDEX('2-3 引出列表'!$A$2:$CE$8700,$A479,MATCH(B$1,'2-3 引出列表'!$A$1:$CD$1,0)),"")),"",IFERROR(INDEX('2-3 引出列表'!$A$2:$CE$8700,$A479,MATCH(B$1,'2-3 引出列表'!$A$1:$CD$1,0)),""))</f>
        <v/>
      </c>
      <c r="C479" t="str">
        <f>IF(ISBLANK(IFERROR(INDEX('2-3 引出列表'!$A$2:$CE$8700,$A479,MATCH(C$1,'2-3 引出列表'!$A$1:$CD$1,0)),"")),"",IFERROR(INDEX('2-3 引出列表'!$A$2:$CE$8700,$A479,MATCH(C$1,'2-3 引出列表'!$A$1:$CD$1,0)),""))</f>
        <v/>
      </c>
      <c r="D479" t="str">
        <f>IF(ISBLANK(IFERROR(INDEX('2-3 引出列表'!$A$2:$CE$8700,$A479,MATCH(D$1,'2-3 引出列表'!$A$1:$CD$1,0)),"")),"",IFERROR(INDEX('2-3 引出列表'!$A$2:$CE$8700,$A479,MATCH(D$1,'2-3 引出列表'!$A$1:$CD$1,0)),""))</f>
        <v/>
      </c>
      <c r="E479" t="str">
        <f>IF(ISBLANK(IFERROR(INDEX('2-3 引出列表'!$A$2:$CE$8700,$A479,MATCH(E$1,'2-3 引出列表'!$A$1:$CD$1,0)),"")),"",IFERROR(INDEX('2-3 引出列表'!$A$2:$CE$8700,$A479,MATCH(E$1,'2-3 引出列表'!$A$1:$CD$1,0)),""))</f>
        <v/>
      </c>
      <c r="F479" t="str">
        <f t="shared" si="7"/>
        <v/>
      </c>
      <c r="G479" t="str">
        <f>IF(ISBLANK(IFERROR(INDEX('2-3 引出列表'!$A$2:$CE$8700,$A479,MATCH(G$1,'2-3 引出列表'!$A$1:$CD$1,0)),"")),"",IFERROR(INDEX('2-3 引出列表'!$A$2:$CE$8700,$A479,MATCH(G$1,'2-3 引出列表'!$A$1:$CD$1,0)),""))</f>
        <v/>
      </c>
      <c r="H479" t="str">
        <f>IF(ISBLANK(IFERROR(INDEX('2-3 引出列表'!$A$2:$CE$8700,$A479,MATCH(H$1,'2-3 引出列表'!$A$1:$CD$1,0)),"")),"",IFERROR(INDEX('2-3 引出列表'!$A$2:$CE$8700,$A479,MATCH(H$1,'2-3 引出列表'!$A$1:$CD$1,0)),""))</f>
        <v/>
      </c>
      <c r="I479" t="str">
        <f>IF(ISBLANK(IFERROR(INDEX('2-3 引出列表'!$A$2:$CE$8700,$A479,MATCH(I$1,'2-3 引出列表'!$A$1:$CD$1,0)),"")),"",IFERROR(INDEX('2-3 引出列表'!$A$2:$CE$8700,$A479,MATCH(I$1,'2-3 引出列表'!$A$1:$CD$1,0)),""))</f>
        <v/>
      </c>
    </row>
    <row r="480" customFormat="1" spans="1:9">
      <c r="A480">
        <v>479</v>
      </c>
      <c r="B480" t="str">
        <f>IF(ISBLANK(IFERROR(INDEX('2-3 引出列表'!$A$2:$CE$8700,$A480,MATCH(B$1,'2-3 引出列表'!$A$1:$CD$1,0)),"")),"",IFERROR(INDEX('2-3 引出列表'!$A$2:$CE$8700,$A480,MATCH(B$1,'2-3 引出列表'!$A$1:$CD$1,0)),""))</f>
        <v/>
      </c>
      <c r="C480" t="str">
        <f>IF(ISBLANK(IFERROR(INDEX('2-3 引出列表'!$A$2:$CE$8700,$A480,MATCH(C$1,'2-3 引出列表'!$A$1:$CD$1,0)),"")),"",IFERROR(INDEX('2-3 引出列表'!$A$2:$CE$8700,$A480,MATCH(C$1,'2-3 引出列表'!$A$1:$CD$1,0)),""))</f>
        <v/>
      </c>
      <c r="D480" t="str">
        <f>IF(ISBLANK(IFERROR(INDEX('2-3 引出列表'!$A$2:$CE$8700,$A480,MATCH(D$1,'2-3 引出列表'!$A$1:$CD$1,0)),"")),"",IFERROR(INDEX('2-3 引出列表'!$A$2:$CE$8700,$A480,MATCH(D$1,'2-3 引出列表'!$A$1:$CD$1,0)),""))</f>
        <v/>
      </c>
      <c r="E480" t="str">
        <f>IF(ISBLANK(IFERROR(INDEX('2-3 引出列表'!$A$2:$CE$8700,$A480,MATCH(E$1,'2-3 引出列表'!$A$1:$CD$1,0)),"")),"",IFERROR(INDEX('2-3 引出列表'!$A$2:$CE$8700,$A480,MATCH(E$1,'2-3 引出列表'!$A$1:$CD$1,0)),""))</f>
        <v/>
      </c>
      <c r="F480" t="str">
        <f t="shared" si="7"/>
        <v/>
      </c>
      <c r="G480" t="str">
        <f>IF(ISBLANK(IFERROR(INDEX('2-3 引出列表'!$A$2:$CE$8700,$A480,MATCH(G$1,'2-3 引出列表'!$A$1:$CD$1,0)),"")),"",IFERROR(INDEX('2-3 引出列表'!$A$2:$CE$8700,$A480,MATCH(G$1,'2-3 引出列表'!$A$1:$CD$1,0)),""))</f>
        <v/>
      </c>
      <c r="H480" t="str">
        <f>IF(ISBLANK(IFERROR(INDEX('2-3 引出列表'!$A$2:$CE$8700,$A480,MATCH(H$1,'2-3 引出列表'!$A$1:$CD$1,0)),"")),"",IFERROR(INDEX('2-3 引出列表'!$A$2:$CE$8700,$A480,MATCH(H$1,'2-3 引出列表'!$A$1:$CD$1,0)),""))</f>
        <v/>
      </c>
      <c r="I480" t="str">
        <f>IF(ISBLANK(IFERROR(INDEX('2-3 引出列表'!$A$2:$CE$8700,$A480,MATCH(I$1,'2-3 引出列表'!$A$1:$CD$1,0)),"")),"",IFERROR(INDEX('2-3 引出列表'!$A$2:$CE$8700,$A480,MATCH(I$1,'2-3 引出列表'!$A$1:$CD$1,0)),""))</f>
        <v/>
      </c>
    </row>
    <row r="481" customFormat="1" spans="1:9">
      <c r="A481">
        <v>480</v>
      </c>
      <c r="B481" t="str">
        <f>IF(ISBLANK(IFERROR(INDEX('2-3 引出列表'!$A$2:$CE$8700,$A481,MATCH(B$1,'2-3 引出列表'!$A$1:$CD$1,0)),"")),"",IFERROR(INDEX('2-3 引出列表'!$A$2:$CE$8700,$A481,MATCH(B$1,'2-3 引出列表'!$A$1:$CD$1,0)),""))</f>
        <v/>
      </c>
      <c r="C481" t="str">
        <f>IF(ISBLANK(IFERROR(INDEX('2-3 引出列表'!$A$2:$CE$8700,$A481,MATCH(C$1,'2-3 引出列表'!$A$1:$CD$1,0)),"")),"",IFERROR(INDEX('2-3 引出列表'!$A$2:$CE$8700,$A481,MATCH(C$1,'2-3 引出列表'!$A$1:$CD$1,0)),""))</f>
        <v/>
      </c>
      <c r="D481" t="str">
        <f>IF(ISBLANK(IFERROR(INDEX('2-3 引出列表'!$A$2:$CE$8700,$A481,MATCH(D$1,'2-3 引出列表'!$A$1:$CD$1,0)),"")),"",IFERROR(INDEX('2-3 引出列表'!$A$2:$CE$8700,$A481,MATCH(D$1,'2-3 引出列表'!$A$1:$CD$1,0)),""))</f>
        <v/>
      </c>
      <c r="E481" t="str">
        <f>IF(ISBLANK(IFERROR(INDEX('2-3 引出列表'!$A$2:$CE$8700,$A481,MATCH(E$1,'2-3 引出列表'!$A$1:$CD$1,0)),"")),"",IFERROR(INDEX('2-3 引出列表'!$A$2:$CE$8700,$A481,MATCH(E$1,'2-3 引出列表'!$A$1:$CD$1,0)),""))</f>
        <v/>
      </c>
      <c r="F481" t="str">
        <f t="shared" si="7"/>
        <v/>
      </c>
      <c r="G481" t="str">
        <f>IF(ISBLANK(IFERROR(INDEX('2-3 引出列表'!$A$2:$CE$8700,$A481,MATCH(G$1,'2-3 引出列表'!$A$1:$CD$1,0)),"")),"",IFERROR(INDEX('2-3 引出列表'!$A$2:$CE$8700,$A481,MATCH(G$1,'2-3 引出列表'!$A$1:$CD$1,0)),""))</f>
        <v/>
      </c>
      <c r="H481" t="str">
        <f>IF(ISBLANK(IFERROR(INDEX('2-3 引出列表'!$A$2:$CE$8700,$A481,MATCH(H$1,'2-3 引出列表'!$A$1:$CD$1,0)),"")),"",IFERROR(INDEX('2-3 引出列表'!$A$2:$CE$8700,$A481,MATCH(H$1,'2-3 引出列表'!$A$1:$CD$1,0)),""))</f>
        <v/>
      </c>
      <c r="I481" t="str">
        <f>IF(ISBLANK(IFERROR(INDEX('2-3 引出列表'!$A$2:$CE$8700,$A481,MATCH(I$1,'2-3 引出列表'!$A$1:$CD$1,0)),"")),"",IFERROR(INDEX('2-3 引出列表'!$A$2:$CE$8700,$A481,MATCH(I$1,'2-3 引出列表'!$A$1:$CD$1,0)),""))</f>
        <v/>
      </c>
    </row>
    <row r="482" customFormat="1" spans="1:9">
      <c r="A482">
        <v>481</v>
      </c>
      <c r="B482" t="str">
        <f>IF(ISBLANK(IFERROR(INDEX('2-3 引出列表'!$A$2:$CE$8700,$A482,MATCH(B$1,'2-3 引出列表'!$A$1:$CD$1,0)),"")),"",IFERROR(INDEX('2-3 引出列表'!$A$2:$CE$8700,$A482,MATCH(B$1,'2-3 引出列表'!$A$1:$CD$1,0)),""))</f>
        <v/>
      </c>
      <c r="C482" t="str">
        <f>IF(ISBLANK(IFERROR(INDEX('2-3 引出列表'!$A$2:$CE$8700,$A482,MATCH(C$1,'2-3 引出列表'!$A$1:$CD$1,0)),"")),"",IFERROR(INDEX('2-3 引出列表'!$A$2:$CE$8700,$A482,MATCH(C$1,'2-3 引出列表'!$A$1:$CD$1,0)),""))</f>
        <v/>
      </c>
      <c r="D482" t="str">
        <f>IF(ISBLANK(IFERROR(INDEX('2-3 引出列表'!$A$2:$CE$8700,$A482,MATCH(D$1,'2-3 引出列表'!$A$1:$CD$1,0)),"")),"",IFERROR(INDEX('2-3 引出列表'!$A$2:$CE$8700,$A482,MATCH(D$1,'2-3 引出列表'!$A$1:$CD$1,0)),""))</f>
        <v/>
      </c>
      <c r="E482" t="str">
        <f>IF(ISBLANK(IFERROR(INDEX('2-3 引出列表'!$A$2:$CE$8700,$A482,MATCH(E$1,'2-3 引出列表'!$A$1:$CD$1,0)),"")),"",IFERROR(INDEX('2-3 引出列表'!$A$2:$CE$8700,$A482,MATCH(E$1,'2-3 引出列表'!$A$1:$CD$1,0)),""))</f>
        <v/>
      </c>
      <c r="F482" t="str">
        <f t="shared" si="7"/>
        <v/>
      </c>
      <c r="G482" t="str">
        <f>IF(ISBLANK(IFERROR(INDEX('2-3 引出列表'!$A$2:$CE$8700,$A482,MATCH(G$1,'2-3 引出列表'!$A$1:$CD$1,0)),"")),"",IFERROR(INDEX('2-3 引出列表'!$A$2:$CE$8700,$A482,MATCH(G$1,'2-3 引出列表'!$A$1:$CD$1,0)),""))</f>
        <v/>
      </c>
      <c r="H482" t="str">
        <f>IF(ISBLANK(IFERROR(INDEX('2-3 引出列表'!$A$2:$CE$8700,$A482,MATCH(H$1,'2-3 引出列表'!$A$1:$CD$1,0)),"")),"",IFERROR(INDEX('2-3 引出列表'!$A$2:$CE$8700,$A482,MATCH(H$1,'2-3 引出列表'!$A$1:$CD$1,0)),""))</f>
        <v/>
      </c>
      <c r="I482" t="str">
        <f>IF(ISBLANK(IFERROR(INDEX('2-3 引出列表'!$A$2:$CE$8700,$A482,MATCH(I$1,'2-3 引出列表'!$A$1:$CD$1,0)),"")),"",IFERROR(INDEX('2-3 引出列表'!$A$2:$CE$8700,$A482,MATCH(I$1,'2-3 引出列表'!$A$1:$CD$1,0)),""))</f>
        <v/>
      </c>
    </row>
    <row r="483" customFormat="1" spans="1:9">
      <c r="A483">
        <v>482</v>
      </c>
      <c r="B483" t="str">
        <f>IF(ISBLANK(IFERROR(INDEX('2-3 引出列表'!$A$2:$CE$8700,$A483,MATCH(B$1,'2-3 引出列表'!$A$1:$CD$1,0)),"")),"",IFERROR(INDEX('2-3 引出列表'!$A$2:$CE$8700,$A483,MATCH(B$1,'2-3 引出列表'!$A$1:$CD$1,0)),""))</f>
        <v/>
      </c>
      <c r="C483" t="str">
        <f>IF(ISBLANK(IFERROR(INDEX('2-3 引出列表'!$A$2:$CE$8700,$A483,MATCH(C$1,'2-3 引出列表'!$A$1:$CD$1,0)),"")),"",IFERROR(INDEX('2-3 引出列表'!$A$2:$CE$8700,$A483,MATCH(C$1,'2-3 引出列表'!$A$1:$CD$1,0)),""))</f>
        <v/>
      </c>
      <c r="D483" t="str">
        <f>IF(ISBLANK(IFERROR(INDEX('2-3 引出列表'!$A$2:$CE$8700,$A483,MATCH(D$1,'2-3 引出列表'!$A$1:$CD$1,0)),"")),"",IFERROR(INDEX('2-3 引出列表'!$A$2:$CE$8700,$A483,MATCH(D$1,'2-3 引出列表'!$A$1:$CD$1,0)),""))</f>
        <v/>
      </c>
      <c r="E483" t="str">
        <f>IF(ISBLANK(IFERROR(INDEX('2-3 引出列表'!$A$2:$CE$8700,$A483,MATCH(E$1,'2-3 引出列表'!$A$1:$CD$1,0)),"")),"",IFERROR(INDEX('2-3 引出列表'!$A$2:$CE$8700,$A483,MATCH(E$1,'2-3 引出列表'!$A$1:$CD$1,0)),""))</f>
        <v/>
      </c>
      <c r="F483" t="str">
        <f t="shared" si="7"/>
        <v/>
      </c>
      <c r="G483" t="str">
        <f>IF(ISBLANK(IFERROR(INDEX('2-3 引出列表'!$A$2:$CE$8700,$A483,MATCH(G$1,'2-3 引出列表'!$A$1:$CD$1,0)),"")),"",IFERROR(INDEX('2-3 引出列表'!$A$2:$CE$8700,$A483,MATCH(G$1,'2-3 引出列表'!$A$1:$CD$1,0)),""))</f>
        <v/>
      </c>
      <c r="H483" t="str">
        <f>IF(ISBLANK(IFERROR(INDEX('2-3 引出列表'!$A$2:$CE$8700,$A483,MATCH(H$1,'2-3 引出列表'!$A$1:$CD$1,0)),"")),"",IFERROR(INDEX('2-3 引出列表'!$A$2:$CE$8700,$A483,MATCH(H$1,'2-3 引出列表'!$A$1:$CD$1,0)),""))</f>
        <v/>
      </c>
      <c r="I483" t="str">
        <f>IF(ISBLANK(IFERROR(INDEX('2-3 引出列表'!$A$2:$CE$8700,$A483,MATCH(I$1,'2-3 引出列表'!$A$1:$CD$1,0)),"")),"",IFERROR(INDEX('2-3 引出列表'!$A$2:$CE$8700,$A483,MATCH(I$1,'2-3 引出列表'!$A$1:$CD$1,0)),""))</f>
        <v/>
      </c>
    </row>
    <row r="484" customFormat="1" spans="1:9">
      <c r="A484">
        <v>483</v>
      </c>
      <c r="B484" t="str">
        <f>IF(ISBLANK(IFERROR(INDEX('2-3 引出列表'!$A$2:$CE$8700,$A484,MATCH(B$1,'2-3 引出列表'!$A$1:$CD$1,0)),"")),"",IFERROR(INDEX('2-3 引出列表'!$A$2:$CE$8700,$A484,MATCH(B$1,'2-3 引出列表'!$A$1:$CD$1,0)),""))</f>
        <v/>
      </c>
      <c r="C484" t="str">
        <f>IF(ISBLANK(IFERROR(INDEX('2-3 引出列表'!$A$2:$CE$8700,$A484,MATCH(C$1,'2-3 引出列表'!$A$1:$CD$1,0)),"")),"",IFERROR(INDEX('2-3 引出列表'!$A$2:$CE$8700,$A484,MATCH(C$1,'2-3 引出列表'!$A$1:$CD$1,0)),""))</f>
        <v/>
      </c>
      <c r="D484" t="str">
        <f>IF(ISBLANK(IFERROR(INDEX('2-3 引出列表'!$A$2:$CE$8700,$A484,MATCH(D$1,'2-3 引出列表'!$A$1:$CD$1,0)),"")),"",IFERROR(INDEX('2-3 引出列表'!$A$2:$CE$8700,$A484,MATCH(D$1,'2-3 引出列表'!$A$1:$CD$1,0)),""))</f>
        <v/>
      </c>
      <c r="E484" t="str">
        <f>IF(ISBLANK(IFERROR(INDEX('2-3 引出列表'!$A$2:$CE$8700,$A484,MATCH(E$1,'2-3 引出列表'!$A$1:$CD$1,0)),"")),"",IFERROR(INDEX('2-3 引出列表'!$A$2:$CE$8700,$A484,MATCH(E$1,'2-3 引出列表'!$A$1:$CD$1,0)),""))</f>
        <v/>
      </c>
      <c r="F484" t="str">
        <f t="shared" si="7"/>
        <v/>
      </c>
      <c r="G484" t="str">
        <f>IF(ISBLANK(IFERROR(INDEX('2-3 引出列表'!$A$2:$CE$8700,$A484,MATCH(G$1,'2-3 引出列表'!$A$1:$CD$1,0)),"")),"",IFERROR(INDEX('2-3 引出列表'!$A$2:$CE$8700,$A484,MATCH(G$1,'2-3 引出列表'!$A$1:$CD$1,0)),""))</f>
        <v/>
      </c>
      <c r="H484" t="str">
        <f>IF(ISBLANK(IFERROR(INDEX('2-3 引出列表'!$A$2:$CE$8700,$A484,MATCH(H$1,'2-3 引出列表'!$A$1:$CD$1,0)),"")),"",IFERROR(INDEX('2-3 引出列表'!$A$2:$CE$8700,$A484,MATCH(H$1,'2-3 引出列表'!$A$1:$CD$1,0)),""))</f>
        <v/>
      </c>
      <c r="I484" t="str">
        <f>IF(ISBLANK(IFERROR(INDEX('2-3 引出列表'!$A$2:$CE$8700,$A484,MATCH(I$1,'2-3 引出列表'!$A$1:$CD$1,0)),"")),"",IFERROR(INDEX('2-3 引出列表'!$A$2:$CE$8700,$A484,MATCH(I$1,'2-3 引出列表'!$A$1:$CD$1,0)),""))</f>
        <v/>
      </c>
    </row>
    <row r="485" customFormat="1" spans="1:9">
      <c r="A485">
        <v>484</v>
      </c>
      <c r="B485" t="str">
        <f>IF(ISBLANK(IFERROR(INDEX('2-3 引出列表'!$A$2:$CE$8700,$A485,MATCH(B$1,'2-3 引出列表'!$A$1:$CD$1,0)),"")),"",IFERROR(INDEX('2-3 引出列表'!$A$2:$CE$8700,$A485,MATCH(B$1,'2-3 引出列表'!$A$1:$CD$1,0)),""))</f>
        <v/>
      </c>
      <c r="C485" t="str">
        <f>IF(ISBLANK(IFERROR(INDEX('2-3 引出列表'!$A$2:$CE$8700,$A485,MATCH(C$1,'2-3 引出列表'!$A$1:$CD$1,0)),"")),"",IFERROR(INDEX('2-3 引出列表'!$A$2:$CE$8700,$A485,MATCH(C$1,'2-3 引出列表'!$A$1:$CD$1,0)),""))</f>
        <v/>
      </c>
      <c r="D485" t="str">
        <f>IF(ISBLANK(IFERROR(INDEX('2-3 引出列表'!$A$2:$CE$8700,$A485,MATCH(D$1,'2-3 引出列表'!$A$1:$CD$1,0)),"")),"",IFERROR(INDEX('2-3 引出列表'!$A$2:$CE$8700,$A485,MATCH(D$1,'2-3 引出列表'!$A$1:$CD$1,0)),""))</f>
        <v/>
      </c>
      <c r="E485" t="str">
        <f>IF(ISBLANK(IFERROR(INDEX('2-3 引出列表'!$A$2:$CE$8700,$A485,MATCH(E$1,'2-3 引出列表'!$A$1:$CD$1,0)),"")),"",IFERROR(INDEX('2-3 引出列表'!$A$2:$CE$8700,$A485,MATCH(E$1,'2-3 引出列表'!$A$1:$CD$1,0)),""))</f>
        <v/>
      </c>
      <c r="F485" t="str">
        <f t="shared" si="7"/>
        <v/>
      </c>
      <c r="G485" t="str">
        <f>IF(ISBLANK(IFERROR(INDEX('2-3 引出列表'!$A$2:$CE$8700,$A485,MATCH(G$1,'2-3 引出列表'!$A$1:$CD$1,0)),"")),"",IFERROR(INDEX('2-3 引出列表'!$A$2:$CE$8700,$A485,MATCH(G$1,'2-3 引出列表'!$A$1:$CD$1,0)),""))</f>
        <v/>
      </c>
      <c r="H485" t="str">
        <f>IF(ISBLANK(IFERROR(INDEX('2-3 引出列表'!$A$2:$CE$8700,$A485,MATCH(H$1,'2-3 引出列表'!$A$1:$CD$1,0)),"")),"",IFERROR(INDEX('2-3 引出列表'!$A$2:$CE$8700,$A485,MATCH(H$1,'2-3 引出列表'!$A$1:$CD$1,0)),""))</f>
        <v/>
      </c>
      <c r="I485" t="str">
        <f>IF(ISBLANK(IFERROR(INDEX('2-3 引出列表'!$A$2:$CE$8700,$A485,MATCH(I$1,'2-3 引出列表'!$A$1:$CD$1,0)),"")),"",IFERROR(INDEX('2-3 引出列表'!$A$2:$CE$8700,$A485,MATCH(I$1,'2-3 引出列表'!$A$1:$CD$1,0)),""))</f>
        <v/>
      </c>
    </row>
    <row r="486" customFormat="1" spans="1:9">
      <c r="A486">
        <v>485</v>
      </c>
      <c r="B486" t="str">
        <f>IF(ISBLANK(IFERROR(INDEX('2-3 引出列表'!$A$2:$CE$8700,$A486,MATCH(B$1,'2-3 引出列表'!$A$1:$CD$1,0)),"")),"",IFERROR(INDEX('2-3 引出列表'!$A$2:$CE$8700,$A486,MATCH(B$1,'2-3 引出列表'!$A$1:$CD$1,0)),""))</f>
        <v/>
      </c>
      <c r="C486" t="str">
        <f>IF(ISBLANK(IFERROR(INDEX('2-3 引出列表'!$A$2:$CE$8700,$A486,MATCH(C$1,'2-3 引出列表'!$A$1:$CD$1,0)),"")),"",IFERROR(INDEX('2-3 引出列表'!$A$2:$CE$8700,$A486,MATCH(C$1,'2-3 引出列表'!$A$1:$CD$1,0)),""))</f>
        <v/>
      </c>
      <c r="D486" t="str">
        <f>IF(ISBLANK(IFERROR(INDEX('2-3 引出列表'!$A$2:$CE$8700,$A486,MATCH(D$1,'2-3 引出列表'!$A$1:$CD$1,0)),"")),"",IFERROR(INDEX('2-3 引出列表'!$A$2:$CE$8700,$A486,MATCH(D$1,'2-3 引出列表'!$A$1:$CD$1,0)),""))</f>
        <v/>
      </c>
      <c r="E486" t="str">
        <f>IF(ISBLANK(IFERROR(INDEX('2-3 引出列表'!$A$2:$CE$8700,$A486,MATCH(E$1,'2-3 引出列表'!$A$1:$CD$1,0)),"")),"",IFERROR(INDEX('2-3 引出列表'!$A$2:$CE$8700,$A486,MATCH(E$1,'2-3 引出列表'!$A$1:$CD$1,0)),""))</f>
        <v/>
      </c>
      <c r="F486" t="str">
        <f t="shared" si="7"/>
        <v/>
      </c>
      <c r="G486" t="str">
        <f>IF(ISBLANK(IFERROR(INDEX('2-3 引出列表'!$A$2:$CE$8700,$A486,MATCH(G$1,'2-3 引出列表'!$A$1:$CD$1,0)),"")),"",IFERROR(INDEX('2-3 引出列表'!$A$2:$CE$8700,$A486,MATCH(G$1,'2-3 引出列表'!$A$1:$CD$1,0)),""))</f>
        <v/>
      </c>
      <c r="H486" t="str">
        <f>IF(ISBLANK(IFERROR(INDEX('2-3 引出列表'!$A$2:$CE$8700,$A486,MATCH(H$1,'2-3 引出列表'!$A$1:$CD$1,0)),"")),"",IFERROR(INDEX('2-3 引出列表'!$A$2:$CE$8700,$A486,MATCH(H$1,'2-3 引出列表'!$A$1:$CD$1,0)),""))</f>
        <v/>
      </c>
      <c r="I486" t="str">
        <f>IF(ISBLANK(IFERROR(INDEX('2-3 引出列表'!$A$2:$CE$8700,$A486,MATCH(I$1,'2-3 引出列表'!$A$1:$CD$1,0)),"")),"",IFERROR(INDEX('2-3 引出列表'!$A$2:$CE$8700,$A486,MATCH(I$1,'2-3 引出列表'!$A$1:$CD$1,0)),""))</f>
        <v/>
      </c>
    </row>
    <row r="487" customFormat="1" spans="1:9">
      <c r="A487">
        <v>486</v>
      </c>
      <c r="B487" t="str">
        <f>IF(ISBLANK(IFERROR(INDEX('2-3 引出列表'!$A$2:$CE$8700,$A487,MATCH(B$1,'2-3 引出列表'!$A$1:$CD$1,0)),"")),"",IFERROR(INDEX('2-3 引出列表'!$A$2:$CE$8700,$A487,MATCH(B$1,'2-3 引出列表'!$A$1:$CD$1,0)),""))</f>
        <v/>
      </c>
      <c r="C487" t="str">
        <f>IF(ISBLANK(IFERROR(INDEX('2-3 引出列表'!$A$2:$CE$8700,$A487,MATCH(C$1,'2-3 引出列表'!$A$1:$CD$1,0)),"")),"",IFERROR(INDEX('2-3 引出列表'!$A$2:$CE$8700,$A487,MATCH(C$1,'2-3 引出列表'!$A$1:$CD$1,0)),""))</f>
        <v/>
      </c>
      <c r="D487" t="str">
        <f>IF(ISBLANK(IFERROR(INDEX('2-3 引出列表'!$A$2:$CE$8700,$A487,MATCH(D$1,'2-3 引出列表'!$A$1:$CD$1,0)),"")),"",IFERROR(INDEX('2-3 引出列表'!$A$2:$CE$8700,$A487,MATCH(D$1,'2-3 引出列表'!$A$1:$CD$1,0)),""))</f>
        <v/>
      </c>
      <c r="E487" t="str">
        <f>IF(ISBLANK(IFERROR(INDEX('2-3 引出列表'!$A$2:$CE$8700,$A487,MATCH(E$1,'2-3 引出列表'!$A$1:$CD$1,0)),"")),"",IFERROR(INDEX('2-3 引出列表'!$A$2:$CE$8700,$A487,MATCH(E$1,'2-3 引出列表'!$A$1:$CD$1,0)),""))</f>
        <v/>
      </c>
      <c r="F487" t="str">
        <f t="shared" si="7"/>
        <v/>
      </c>
      <c r="G487" t="str">
        <f>IF(ISBLANK(IFERROR(INDEX('2-3 引出列表'!$A$2:$CE$8700,$A487,MATCH(G$1,'2-3 引出列表'!$A$1:$CD$1,0)),"")),"",IFERROR(INDEX('2-3 引出列表'!$A$2:$CE$8700,$A487,MATCH(G$1,'2-3 引出列表'!$A$1:$CD$1,0)),""))</f>
        <v/>
      </c>
      <c r="H487" t="str">
        <f>IF(ISBLANK(IFERROR(INDEX('2-3 引出列表'!$A$2:$CE$8700,$A487,MATCH(H$1,'2-3 引出列表'!$A$1:$CD$1,0)),"")),"",IFERROR(INDEX('2-3 引出列表'!$A$2:$CE$8700,$A487,MATCH(H$1,'2-3 引出列表'!$A$1:$CD$1,0)),""))</f>
        <v/>
      </c>
      <c r="I487" t="str">
        <f>IF(ISBLANK(IFERROR(INDEX('2-3 引出列表'!$A$2:$CE$8700,$A487,MATCH(I$1,'2-3 引出列表'!$A$1:$CD$1,0)),"")),"",IFERROR(INDEX('2-3 引出列表'!$A$2:$CE$8700,$A487,MATCH(I$1,'2-3 引出列表'!$A$1:$CD$1,0)),""))</f>
        <v/>
      </c>
    </row>
    <row r="488" customFormat="1" spans="1:9">
      <c r="A488">
        <v>487</v>
      </c>
      <c r="B488" t="str">
        <f>IF(ISBLANK(IFERROR(INDEX('2-3 引出列表'!$A$2:$CE$8700,$A488,MATCH(B$1,'2-3 引出列表'!$A$1:$CD$1,0)),"")),"",IFERROR(INDEX('2-3 引出列表'!$A$2:$CE$8700,$A488,MATCH(B$1,'2-3 引出列表'!$A$1:$CD$1,0)),""))</f>
        <v/>
      </c>
      <c r="C488" t="str">
        <f>IF(ISBLANK(IFERROR(INDEX('2-3 引出列表'!$A$2:$CE$8700,$A488,MATCH(C$1,'2-3 引出列表'!$A$1:$CD$1,0)),"")),"",IFERROR(INDEX('2-3 引出列表'!$A$2:$CE$8700,$A488,MATCH(C$1,'2-3 引出列表'!$A$1:$CD$1,0)),""))</f>
        <v/>
      </c>
      <c r="D488" t="str">
        <f>IF(ISBLANK(IFERROR(INDEX('2-3 引出列表'!$A$2:$CE$8700,$A488,MATCH(D$1,'2-3 引出列表'!$A$1:$CD$1,0)),"")),"",IFERROR(INDEX('2-3 引出列表'!$A$2:$CE$8700,$A488,MATCH(D$1,'2-3 引出列表'!$A$1:$CD$1,0)),""))</f>
        <v/>
      </c>
      <c r="E488" t="str">
        <f>IF(ISBLANK(IFERROR(INDEX('2-3 引出列表'!$A$2:$CE$8700,$A488,MATCH(E$1,'2-3 引出列表'!$A$1:$CD$1,0)),"")),"",IFERROR(INDEX('2-3 引出列表'!$A$2:$CE$8700,$A488,MATCH(E$1,'2-3 引出列表'!$A$1:$CD$1,0)),""))</f>
        <v/>
      </c>
      <c r="F488" t="str">
        <f t="shared" si="7"/>
        <v/>
      </c>
      <c r="G488" t="str">
        <f>IF(ISBLANK(IFERROR(INDEX('2-3 引出列表'!$A$2:$CE$8700,$A488,MATCH(G$1,'2-3 引出列表'!$A$1:$CD$1,0)),"")),"",IFERROR(INDEX('2-3 引出列表'!$A$2:$CE$8700,$A488,MATCH(G$1,'2-3 引出列表'!$A$1:$CD$1,0)),""))</f>
        <v/>
      </c>
      <c r="H488" t="str">
        <f>IF(ISBLANK(IFERROR(INDEX('2-3 引出列表'!$A$2:$CE$8700,$A488,MATCH(H$1,'2-3 引出列表'!$A$1:$CD$1,0)),"")),"",IFERROR(INDEX('2-3 引出列表'!$A$2:$CE$8700,$A488,MATCH(H$1,'2-3 引出列表'!$A$1:$CD$1,0)),""))</f>
        <v/>
      </c>
      <c r="I488" t="str">
        <f>IF(ISBLANK(IFERROR(INDEX('2-3 引出列表'!$A$2:$CE$8700,$A488,MATCH(I$1,'2-3 引出列表'!$A$1:$CD$1,0)),"")),"",IFERROR(INDEX('2-3 引出列表'!$A$2:$CE$8700,$A488,MATCH(I$1,'2-3 引出列表'!$A$1:$CD$1,0)),""))</f>
        <v/>
      </c>
    </row>
    <row r="489" customFormat="1" spans="1:9">
      <c r="A489">
        <v>488</v>
      </c>
      <c r="B489" t="str">
        <f>IF(ISBLANK(IFERROR(INDEX('2-3 引出列表'!$A$2:$CE$8700,$A489,MATCH(B$1,'2-3 引出列表'!$A$1:$CD$1,0)),"")),"",IFERROR(INDEX('2-3 引出列表'!$A$2:$CE$8700,$A489,MATCH(B$1,'2-3 引出列表'!$A$1:$CD$1,0)),""))</f>
        <v/>
      </c>
      <c r="C489" t="str">
        <f>IF(ISBLANK(IFERROR(INDEX('2-3 引出列表'!$A$2:$CE$8700,$A489,MATCH(C$1,'2-3 引出列表'!$A$1:$CD$1,0)),"")),"",IFERROR(INDEX('2-3 引出列表'!$A$2:$CE$8700,$A489,MATCH(C$1,'2-3 引出列表'!$A$1:$CD$1,0)),""))</f>
        <v/>
      </c>
      <c r="D489" t="str">
        <f>IF(ISBLANK(IFERROR(INDEX('2-3 引出列表'!$A$2:$CE$8700,$A489,MATCH(D$1,'2-3 引出列表'!$A$1:$CD$1,0)),"")),"",IFERROR(INDEX('2-3 引出列表'!$A$2:$CE$8700,$A489,MATCH(D$1,'2-3 引出列表'!$A$1:$CD$1,0)),""))</f>
        <v/>
      </c>
      <c r="E489" t="str">
        <f>IF(ISBLANK(IFERROR(INDEX('2-3 引出列表'!$A$2:$CE$8700,$A489,MATCH(E$1,'2-3 引出列表'!$A$1:$CD$1,0)),"")),"",IFERROR(INDEX('2-3 引出列表'!$A$2:$CE$8700,$A489,MATCH(E$1,'2-3 引出列表'!$A$1:$CD$1,0)),""))</f>
        <v/>
      </c>
      <c r="F489" t="str">
        <f t="shared" si="7"/>
        <v/>
      </c>
      <c r="G489" t="str">
        <f>IF(ISBLANK(IFERROR(INDEX('2-3 引出列表'!$A$2:$CE$8700,$A489,MATCH(G$1,'2-3 引出列表'!$A$1:$CD$1,0)),"")),"",IFERROR(INDEX('2-3 引出列表'!$A$2:$CE$8700,$A489,MATCH(G$1,'2-3 引出列表'!$A$1:$CD$1,0)),""))</f>
        <v/>
      </c>
      <c r="H489" t="str">
        <f>IF(ISBLANK(IFERROR(INDEX('2-3 引出列表'!$A$2:$CE$8700,$A489,MATCH(H$1,'2-3 引出列表'!$A$1:$CD$1,0)),"")),"",IFERROR(INDEX('2-3 引出列表'!$A$2:$CE$8700,$A489,MATCH(H$1,'2-3 引出列表'!$A$1:$CD$1,0)),""))</f>
        <v/>
      </c>
      <c r="I489" t="str">
        <f>IF(ISBLANK(IFERROR(INDEX('2-3 引出列表'!$A$2:$CE$8700,$A489,MATCH(I$1,'2-3 引出列表'!$A$1:$CD$1,0)),"")),"",IFERROR(INDEX('2-3 引出列表'!$A$2:$CE$8700,$A489,MATCH(I$1,'2-3 引出列表'!$A$1:$CD$1,0)),""))</f>
        <v/>
      </c>
    </row>
    <row r="490" customFormat="1" spans="1:9">
      <c r="A490">
        <v>489</v>
      </c>
      <c r="B490" t="str">
        <f>IF(ISBLANK(IFERROR(INDEX('2-3 引出列表'!$A$2:$CE$8700,$A490,MATCH(B$1,'2-3 引出列表'!$A$1:$CD$1,0)),"")),"",IFERROR(INDEX('2-3 引出列表'!$A$2:$CE$8700,$A490,MATCH(B$1,'2-3 引出列表'!$A$1:$CD$1,0)),""))</f>
        <v/>
      </c>
      <c r="C490" t="str">
        <f>IF(ISBLANK(IFERROR(INDEX('2-3 引出列表'!$A$2:$CE$8700,$A490,MATCH(C$1,'2-3 引出列表'!$A$1:$CD$1,0)),"")),"",IFERROR(INDEX('2-3 引出列表'!$A$2:$CE$8700,$A490,MATCH(C$1,'2-3 引出列表'!$A$1:$CD$1,0)),""))</f>
        <v/>
      </c>
      <c r="D490" t="str">
        <f>IF(ISBLANK(IFERROR(INDEX('2-3 引出列表'!$A$2:$CE$8700,$A490,MATCH(D$1,'2-3 引出列表'!$A$1:$CD$1,0)),"")),"",IFERROR(INDEX('2-3 引出列表'!$A$2:$CE$8700,$A490,MATCH(D$1,'2-3 引出列表'!$A$1:$CD$1,0)),""))</f>
        <v/>
      </c>
      <c r="E490" t="str">
        <f>IF(ISBLANK(IFERROR(INDEX('2-3 引出列表'!$A$2:$CE$8700,$A490,MATCH(E$1,'2-3 引出列表'!$A$1:$CD$1,0)),"")),"",IFERROR(INDEX('2-3 引出列表'!$A$2:$CE$8700,$A490,MATCH(E$1,'2-3 引出列表'!$A$1:$CD$1,0)),""))</f>
        <v/>
      </c>
      <c r="F490" t="str">
        <f t="shared" si="7"/>
        <v/>
      </c>
      <c r="G490" t="str">
        <f>IF(ISBLANK(IFERROR(INDEX('2-3 引出列表'!$A$2:$CE$8700,$A490,MATCH(G$1,'2-3 引出列表'!$A$1:$CD$1,0)),"")),"",IFERROR(INDEX('2-3 引出列表'!$A$2:$CE$8700,$A490,MATCH(G$1,'2-3 引出列表'!$A$1:$CD$1,0)),""))</f>
        <v/>
      </c>
      <c r="H490" t="str">
        <f>IF(ISBLANK(IFERROR(INDEX('2-3 引出列表'!$A$2:$CE$8700,$A490,MATCH(H$1,'2-3 引出列表'!$A$1:$CD$1,0)),"")),"",IFERROR(INDEX('2-3 引出列表'!$A$2:$CE$8700,$A490,MATCH(H$1,'2-3 引出列表'!$A$1:$CD$1,0)),""))</f>
        <v/>
      </c>
      <c r="I490" t="str">
        <f>IF(ISBLANK(IFERROR(INDEX('2-3 引出列表'!$A$2:$CE$8700,$A490,MATCH(I$1,'2-3 引出列表'!$A$1:$CD$1,0)),"")),"",IFERROR(INDEX('2-3 引出列表'!$A$2:$CE$8700,$A490,MATCH(I$1,'2-3 引出列表'!$A$1:$CD$1,0)),""))</f>
        <v/>
      </c>
    </row>
    <row r="491" customFormat="1" spans="1:9">
      <c r="A491">
        <v>490</v>
      </c>
      <c r="B491" t="str">
        <f>IF(ISBLANK(IFERROR(INDEX('2-3 引出列表'!$A$2:$CE$8700,$A491,MATCH(B$1,'2-3 引出列表'!$A$1:$CD$1,0)),"")),"",IFERROR(INDEX('2-3 引出列表'!$A$2:$CE$8700,$A491,MATCH(B$1,'2-3 引出列表'!$A$1:$CD$1,0)),""))</f>
        <v/>
      </c>
      <c r="C491" t="str">
        <f>IF(ISBLANK(IFERROR(INDEX('2-3 引出列表'!$A$2:$CE$8700,$A491,MATCH(C$1,'2-3 引出列表'!$A$1:$CD$1,0)),"")),"",IFERROR(INDEX('2-3 引出列表'!$A$2:$CE$8700,$A491,MATCH(C$1,'2-3 引出列表'!$A$1:$CD$1,0)),""))</f>
        <v/>
      </c>
      <c r="D491" t="str">
        <f>IF(ISBLANK(IFERROR(INDEX('2-3 引出列表'!$A$2:$CE$8700,$A491,MATCH(D$1,'2-3 引出列表'!$A$1:$CD$1,0)),"")),"",IFERROR(INDEX('2-3 引出列表'!$A$2:$CE$8700,$A491,MATCH(D$1,'2-3 引出列表'!$A$1:$CD$1,0)),""))</f>
        <v/>
      </c>
      <c r="E491" t="str">
        <f>IF(ISBLANK(IFERROR(INDEX('2-3 引出列表'!$A$2:$CE$8700,$A491,MATCH(E$1,'2-3 引出列表'!$A$1:$CD$1,0)),"")),"",IFERROR(INDEX('2-3 引出列表'!$A$2:$CE$8700,$A491,MATCH(E$1,'2-3 引出列表'!$A$1:$CD$1,0)),""))</f>
        <v/>
      </c>
      <c r="F491" t="str">
        <f t="shared" si="7"/>
        <v/>
      </c>
      <c r="G491" t="str">
        <f>IF(ISBLANK(IFERROR(INDEX('2-3 引出列表'!$A$2:$CE$8700,$A491,MATCH(G$1,'2-3 引出列表'!$A$1:$CD$1,0)),"")),"",IFERROR(INDEX('2-3 引出列表'!$A$2:$CE$8700,$A491,MATCH(G$1,'2-3 引出列表'!$A$1:$CD$1,0)),""))</f>
        <v/>
      </c>
      <c r="H491" t="str">
        <f>IF(ISBLANK(IFERROR(INDEX('2-3 引出列表'!$A$2:$CE$8700,$A491,MATCH(H$1,'2-3 引出列表'!$A$1:$CD$1,0)),"")),"",IFERROR(INDEX('2-3 引出列表'!$A$2:$CE$8700,$A491,MATCH(H$1,'2-3 引出列表'!$A$1:$CD$1,0)),""))</f>
        <v/>
      </c>
      <c r="I491" t="str">
        <f>IF(ISBLANK(IFERROR(INDEX('2-3 引出列表'!$A$2:$CE$8700,$A491,MATCH(I$1,'2-3 引出列表'!$A$1:$CD$1,0)),"")),"",IFERROR(INDEX('2-3 引出列表'!$A$2:$CE$8700,$A491,MATCH(I$1,'2-3 引出列表'!$A$1:$CD$1,0)),""))</f>
        <v/>
      </c>
    </row>
    <row r="492" customFormat="1" spans="1:9">
      <c r="A492">
        <v>491</v>
      </c>
      <c r="B492" t="str">
        <f>IF(ISBLANK(IFERROR(INDEX('2-3 引出列表'!$A$2:$CE$8700,$A492,MATCH(B$1,'2-3 引出列表'!$A$1:$CD$1,0)),"")),"",IFERROR(INDEX('2-3 引出列表'!$A$2:$CE$8700,$A492,MATCH(B$1,'2-3 引出列表'!$A$1:$CD$1,0)),""))</f>
        <v/>
      </c>
      <c r="C492" t="str">
        <f>IF(ISBLANK(IFERROR(INDEX('2-3 引出列表'!$A$2:$CE$8700,$A492,MATCH(C$1,'2-3 引出列表'!$A$1:$CD$1,0)),"")),"",IFERROR(INDEX('2-3 引出列表'!$A$2:$CE$8700,$A492,MATCH(C$1,'2-3 引出列表'!$A$1:$CD$1,0)),""))</f>
        <v/>
      </c>
      <c r="D492" t="str">
        <f>IF(ISBLANK(IFERROR(INDEX('2-3 引出列表'!$A$2:$CE$8700,$A492,MATCH(D$1,'2-3 引出列表'!$A$1:$CD$1,0)),"")),"",IFERROR(INDEX('2-3 引出列表'!$A$2:$CE$8700,$A492,MATCH(D$1,'2-3 引出列表'!$A$1:$CD$1,0)),""))</f>
        <v/>
      </c>
      <c r="E492" t="str">
        <f>IF(ISBLANK(IFERROR(INDEX('2-3 引出列表'!$A$2:$CE$8700,$A492,MATCH(E$1,'2-3 引出列表'!$A$1:$CD$1,0)),"")),"",IFERROR(INDEX('2-3 引出列表'!$A$2:$CE$8700,$A492,MATCH(E$1,'2-3 引出列表'!$A$1:$CD$1,0)),""))</f>
        <v/>
      </c>
      <c r="F492" t="str">
        <f t="shared" si="7"/>
        <v/>
      </c>
      <c r="G492" t="str">
        <f>IF(ISBLANK(IFERROR(INDEX('2-3 引出列表'!$A$2:$CE$8700,$A492,MATCH(G$1,'2-3 引出列表'!$A$1:$CD$1,0)),"")),"",IFERROR(INDEX('2-3 引出列表'!$A$2:$CE$8700,$A492,MATCH(G$1,'2-3 引出列表'!$A$1:$CD$1,0)),""))</f>
        <v/>
      </c>
      <c r="H492" t="str">
        <f>IF(ISBLANK(IFERROR(INDEX('2-3 引出列表'!$A$2:$CE$8700,$A492,MATCH(H$1,'2-3 引出列表'!$A$1:$CD$1,0)),"")),"",IFERROR(INDEX('2-3 引出列表'!$A$2:$CE$8700,$A492,MATCH(H$1,'2-3 引出列表'!$A$1:$CD$1,0)),""))</f>
        <v/>
      </c>
      <c r="I492" t="str">
        <f>IF(ISBLANK(IFERROR(INDEX('2-3 引出列表'!$A$2:$CE$8700,$A492,MATCH(I$1,'2-3 引出列表'!$A$1:$CD$1,0)),"")),"",IFERROR(INDEX('2-3 引出列表'!$A$2:$CE$8700,$A492,MATCH(I$1,'2-3 引出列表'!$A$1:$CD$1,0)),""))</f>
        <v/>
      </c>
    </row>
    <row r="493" customFormat="1" spans="1:9">
      <c r="A493">
        <v>492</v>
      </c>
      <c r="B493" t="str">
        <f>IF(ISBLANK(IFERROR(INDEX('2-3 引出列表'!$A$2:$CE$8700,$A493,MATCH(B$1,'2-3 引出列表'!$A$1:$CD$1,0)),"")),"",IFERROR(INDEX('2-3 引出列表'!$A$2:$CE$8700,$A493,MATCH(B$1,'2-3 引出列表'!$A$1:$CD$1,0)),""))</f>
        <v/>
      </c>
      <c r="C493" t="str">
        <f>IF(ISBLANK(IFERROR(INDEX('2-3 引出列表'!$A$2:$CE$8700,$A493,MATCH(C$1,'2-3 引出列表'!$A$1:$CD$1,0)),"")),"",IFERROR(INDEX('2-3 引出列表'!$A$2:$CE$8700,$A493,MATCH(C$1,'2-3 引出列表'!$A$1:$CD$1,0)),""))</f>
        <v/>
      </c>
      <c r="D493" t="str">
        <f>IF(ISBLANK(IFERROR(INDEX('2-3 引出列表'!$A$2:$CE$8700,$A493,MATCH(D$1,'2-3 引出列表'!$A$1:$CD$1,0)),"")),"",IFERROR(INDEX('2-3 引出列表'!$A$2:$CE$8700,$A493,MATCH(D$1,'2-3 引出列表'!$A$1:$CD$1,0)),""))</f>
        <v/>
      </c>
      <c r="E493" t="str">
        <f>IF(ISBLANK(IFERROR(INDEX('2-3 引出列表'!$A$2:$CE$8700,$A493,MATCH(E$1,'2-3 引出列表'!$A$1:$CD$1,0)),"")),"",IFERROR(INDEX('2-3 引出列表'!$A$2:$CE$8700,$A493,MATCH(E$1,'2-3 引出列表'!$A$1:$CD$1,0)),""))</f>
        <v/>
      </c>
      <c r="F493" t="str">
        <f t="shared" si="7"/>
        <v/>
      </c>
      <c r="G493" t="str">
        <f>IF(ISBLANK(IFERROR(INDEX('2-3 引出列表'!$A$2:$CE$8700,$A493,MATCH(G$1,'2-3 引出列表'!$A$1:$CD$1,0)),"")),"",IFERROR(INDEX('2-3 引出列表'!$A$2:$CE$8700,$A493,MATCH(G$1,'2-3 引出列表'!$A$1:$CD$1,0)),""))</f>
        <v/>
      </c>
      <c r="H493" t="str">
        <f>IF(ISBLANK(IFERROR(INDEX('2-3 引出列表'!$A$2:$CE$8700,$A493,MATCH(H$1,'2-3 引出列表'!$A$1:$CD$1,0)),"")),"",IFERROR(INDEX('2-3 引出列表'!$A$2:$CE$8700,$A493,MATCH(H$1,'2-3 引出列表'!$A$1:$CD$1,0)),""))</f>
        <v/>
      </c>
      <c r="I493" t="str">
        <f>IF(ISBLANK(IFERROR(INDEX('2-3 引出列表'!$A$2:$CE$8700,$A493,MATCH(I$1,'2-3 引出列表'!$A$1:$CD$1,0)),"")),"",IFERROR(INDEX('2-3 引出列表'!$A$2:$CE$8700,$A493,MATCH(I$1,'2-3 引出列表'!$A$1:$CD$1,0)),""))</f>
        <v/>
      </c>
    </row>
    <row r="494" customFormat="1" spans="1:9">
      <c r="A494">
        <v>493</v>
      </c>
      <c r="B494" t="str">
        <f>IF(ISBLANK(IFERROR(INDEX('2-3 引出列表'!$A$2:$CE$8700,$A494,MATCH(B$1,'2-3 引出列表'!$A$1:$CD$1,0)),"")),"",IFERROR(INDEX('2-3 引出列表'!$A$2:$CE$8700,$A494,MATCH(B$1,'2-3 引出列表'!$A$1:$CD$1,0)),""))</f>
        <v/>
      </c>
      <c r="C494" t="str">
        <f>IF(ISBLANK(IFERROR(INDEX('2-3 引出列表'!$A$2:$CE$8700,$A494,MATCH(C$1,'2-3 引出列表'!$A$1:$CD$1,0)),"")),"",IFERROR(INDEX('2-3 引出列表'!$A$2:$CE$8700,$A494,MATCH(C$1,'2-3 引出列表'!$A$1:$CD$1,0)),""))</f>
        <v/>
      </c>
      <c r="D494" t="str">
        <f>IF(ISBLANK(IFERROR(INDEX('2-3 引出列表'!$A$2:$CE$8700,$A494,MATCH(D$1,'2-3 引出列表'!$A$1:$CD$1,0)),"")),"",IFERROR(INDEX('2-3 引出列表'!$A$2:$CE$8700,$A494,MATCH(D$1,'2-3 引出列表'!$A$1:$CD$1,0)),""))</f>
        <v/>
      </c>
      <c r="E494" t="str">
        <f>IF(ISBLANK(IFERROR(INDEX('2-3 引出列表'!$A$2:$CE$8700,$A494,MATCH(E$1,'2-3 引出列表'!$A$1:$CD$1,0)),"")),"",IFERROR(INDEX('2-3 引出列表'!$A$2:$CE$8700,$A494,MATCH(E$1,'2-3 引出列表'!$A$1:$CD$1,0)),""))</f>
        <v/>
      </c>
      <c r="F494" t="str">
        <f t="shared" si="7"/>
        <v/>
      </c>
      <c r="G494" t="str">
        <f>IF(ISBLANK(IFERROR(INDEX('2-3 引出列表'!$A$2:$CE$8700,$A494,MATCH(G$1,'2-3 引出列表'!$A$1:$CD$1,0)),"")),"",IFERROR(INDEX('2-3 引出列表'!$A$2:$CE$8700,$A494,MATCH(G$1,'2-3 引出列表'!$A$1:$CD$1,0)),""))</f>
        <v/>
      </c>
      <c r="H494" t="str">
        <f>IF(ISBLANK(IFERROR(INDEX('2-3 引出列表'!$A$2:$CE$8700,$A494,MATCH(H$1,'2-3 引出列表'!$A$1:$CD$1,0)),"")),"",IFERROR(INDEX('2-3 引出列表'!$A$2:$CE$8700,$A494,MATCH(H$1,'2-3 引出列表'!$A$1:$CD$1,0)),""))</f>
        <v/>
      </c>
      <c r="I494" t="str">
        <f>IF(ISBLANK(IFERROR(INDEX('2-3 引出列表'!$A$2:$CE$8700,$A494,MATCH(I$1,'2-3 引出列表'!$A$1:$CD$1,0)),"")),"",IFERROR(INDEX('2-3 引出列表'!$A$2:$CE$8700,$A494,MATCH(I$1,'2-3 引出列表'!$A$1:$CD$1,0)),""))</f>
        <v/>
      </c>
    </row>
    <row r="495" customFormat="1" spans="1:9">
      <c r="A495">
        <v>494</v>
      </c>
      <c r="B495" t="str">
        <f>IF(ISBLANK(IFERROR(INDEX('2-3 引出列表'!$A$2:$CE$8700,$A495,MATCH(B$1,'2-3 引出列表'!$A$1:$CD$1,0)),"")),"",IFERROR(INDEX('2-3 引出列表'!$A$2:$CE$8700,$A495,MATCH(B$1,'2-3 引出列表'!$A$1:$CD$1,0)),""))</f>
        <v/>
      </c>
      <c r="C495" t="str">
        <f>IF(ISBLANK(IFERROR(INDEX('2-3 引出列表'!$A$2:$CE$8700,$A495,MATCH(C$1,'2-3 引出列表'!$A$1:$CD$1,0)),"")),"",IFERROR(INDEX('2-3 引出列表'!$A$2:$CE$8700,$A495,MATCH(C$1,'2-3 引出列表'!$A$1:$CD$1,0)),""))</f>
        <v/>
      </c>
      <c r="D495" t="str">
        <f>IF(ISBLANK(IFERROR(INDEX('2-3 引出列表'!$A$2:$CE$8700,$A495,MATCH(D$1,'2-3 引出列表'!$A$1:$CD$1,0)),"")),"",IFERROR(INDEX('2-3 引出列表'!$A$2:$CE$8700,$A495,MATCH(D$1,'2-3 引出列表'!$A$1:$CD$1,0)),""))</f>
        <v/>
      </c>
      <c r="E495" t="str">
        <f>IF(ISBLANK(IFERROR(INDEX('2-3 引出列表'!$A$2:$CE$8700,$A495,MATCH(E$1,'2-3 引出列表'!$A$1:$CD$1,0)),"")),"",IFERROR(INDEX('2-3 引出列表'!$A$2:$CE$8700,$A495,MATCH(E$1,'2-3 引出列表'!$A$1:$CD$1,0)),""))</f>
        <v/>
      </c>
      <c r="F495" t="str">
        <f t="shared" si="7"/>
        <v/>
      </c>
      <c r="G495" t="str">
        <f>IF(ISBLANK(IFERROR(INDEX('2-3 引出列表'!$A$2:$CE$8700,$A495,MATCH(G$1,'2-3 引出列表'!$A$1:$CD$1,0)),"")),"",IFERROR(INDEX('2-3 引出列表'!$A$2:$CE$8700,$A495,MATCH(G$1,'2-3 引出列表'!$A$1:$CD$1,0)),""))</f>
        <v/>
      </c>
      <c r="H495" t="str">
        <f>IF(ISBLANK(IFERROR(INDEX('2-3 引出列表'!$A$2:$CE$8700,$A495,MATCH(H$1,'2-3 引出列表'!$A$1:$CD$1,0)),"")),"",IFERROR(INDEX('2-3 引出列表'!$A$2:$CE$8700,$A495,MATCH(H$1,'2-3 引出列表'!$A$1:$CD$1,0)),""))</f>
        <v/>
      </c>
      <c r="I495" t="str">
        <f>IF(ISBLANK(IFERROR(INDEX('2-3 引出列表'!$A$2:$CE$8700,$A495,MATCH(I$1,'2-3 引出列表'!$A$1:$CD$1,0)),"")),"",IFERROR(INDEX('2-3 引出列表'!$A$2:$CE$8700,$A495,MATCH(I$1,'2-3 引出列表'!$A$1:$CD$1,0)),""))</f>
        <v/>
      </c>
    </row>
    <row r="496" customFormat="1" spans="1:9">
      <c r="A496">
        <v>495</v>
      </c>
      <c r="B496" t="str">
        <f>IF(ISBLANK(IFERROR(INDEX('2-3 引出列表'!$A$2:$CE$8700,$A496,MATCH(B$1,'2-3 引出列表'!$A$1:$CD$1,0)),"")),"",IFERROR(INDEX('2-3 引出列表'!$A$2:$CE$8700,$A496,MATCH(B$1,'2-3 引出列表'!$A$1:$CD$1,0)),""))</f>
        <v/>
      </c>
      <c r="C496" t="str">
        <f>IF(ISBLANK(IFERROR(INDEX('2-3 引出列表'!$A$2:$CE$8700,$A496,MATCH(C$1,'2-3 引出列表'!$A$1:$CD$1,0)),"")),"",IFERROR(INDEX('2-3 引出列表'!$A$2:$CE$8700,$A496,MATCH(C$1,'2-3 引出列表'!$A$1:$CD$1,0)),""))</f>
        <v/>
      </c>
      <c r="D496" t="str">
        <f>IF(ISBLANK(IFERROR(INDEX('2-3 引出列表'!$A$2:$CE$8700,$A496,MATCH(D$1,'2-3 引出列表'!$A$1:$CD$1,0)),"")),"",IFERROR(INDEX('2-3 引出列表'!$A$2:$CE$8700,$A496,MATCH(D$1,'2-3 引出列表'!$A$1:$CD$1,0)),""))</f>
        <v/>
      </c>
      <c r="E496" t="str">
        <f>IF(ISBLANK(IFERROR(INDEX('2-3 引出列表'!$A$2:$CE$8700,$A496,MATCH(E$1,'2-3 引出列表'!$A$1:$CD$1,0)),"")),"",IFERROR(INDEX('2-3 引出列表'!$A$2:$CE$8700,$A496,MATCH(E$1,'2-3 引出列表'!$A$1:$CD$1,0)),""))</f>
        <v/>
      </c>
      <c r="F496" t="str">
        <f t="shared" si="7"/>
        <v/>
      </c>
      <c r="G496" t="str">
        <f>IF(ISBLANK(IFERROR(INDEX('2-3 引出列表'!$A$2:$CE$8700,$A496,MATCH(G$1,'2-3 引出列表'!$A$1:$CD$1,0)),"")),"",IFERROR(INDEX('2-3 引出列表'!$A$2:$CE$8700,$A496,MATCH(G$1,'2-3 引出列表'!$A$1:$CD$1,0)),""))</f>
        <v/>
      </c>
      <c r="H496" t="str">
        <f>IF(ISBLANK(IFERROR(INDEX('2-3 引出列表'!$A$2:$CE$8700,$A496,MATCH(H$1,'2-3 引出列表'!$A$1:$CD$1,0)),"")),"",IFERROR(INDEX('2-3 引出列表'!$A$2:$CE$8700,$A496,MATCH(H$1,'2-3 引出列表'!$A$1:$CD$1,0)),""))</f>
        <v/>
      </c>
      <c r="I496" t="str">
        <f>IF(ISBLANK(IFERROR(INDEX('2-3 引出列表'!$A$2:$CE$8700,$A496,MATCH(I$1,'2-3 引出列表'!$A$1:$CD$1,0)),"")),"",IFERROR(INDEX('2-3 引出列表'!$A$2:$CE$8700,$A496,MATCH(I$1,'2-3 引出列表'!$A$1:$CD$1,0)),""))</f>
        <v/>
      </c>
    </row>
    <row r="497" customFormat="1" spans="1:9">
      <c r="A497">
        <v>496</v>
      </c>
      <c r="B497" t="str">
        <f>IF(ISBLANK(IFERROR(INDEX('2-3 引出列表'!$A$2:$CE$8700,$A497,MATCH(B$1,'2-3 引出列表'!$A$1:$CD$1,0)),"")),"",IFERROR(INDEX('2-3 引出列表'!$A$2:$CE$8700,$A497,MATCH(B$1,'2-3 引出列表'!$A$1:$CD$1,0)),""))</f>
        <v/>
      </c>
      <c r="C497" t="str">
        <f>IF(ISBLANK(IFERROR(INDEX('2-3 引出列表'!$A$2:$CE$8700,$A497,MATCH(C$1,'2-3 引出列表'!$A$1:$CD$1,0)),"")),"",IFERROR(INDEX('2-3 引出列表'!$A$2:$CE$8700,$A497,MATCH(C$1,'2-3 引出列表'!$A$1:$CD$1,0)),""))</f>
        <v/>
      </c>
      <c r="D497" t="str">
        <f>IF(ISBLANK(IFERROR(INDEX('2-3 引出列表'!$A$2:$CE$8700,$A497,MATCH(D$1,'2-3 引出列表'!$A$1:$CD$1,0)),"")),"",IFERROR(INDEX('2-3 引出列表'!$A$2:$CE$8700,$A497,MATCH(D$1,'2-3 引出列表'!$A$1:$CD$1,0)),""))</f>
        <v/>
      </c>
      <c r="E497" t="str">
        <f>IF(ISBLANK(IFERROR(INDEX('2-3 引出列表'!$A$2:$CE$8700,$A497,MATCH(E$1,'2-3 引出列表'!$A$1:$CD$1,0)),"")),"",IFERROR(INDEX('2-3 引出列表'!$A$2:$CE$8700,$A497,MATCH(E$1,'2-3 引出列表'!$A$1:$CD$1,0)),""))</f>
        <v/>
      </c>
      <c r="F497" t="str">
        <f t="shared" si="7"/>
        <v/>
      </c>
      <c r="G497" t="str">
        <f>IF(ISBLANK(IFERROR(INDEX('2-3 引出列表'!$A$2:$CE$8700,$A497,MATCH(G$1,'2-3 引出列表'!$A$1:$CD$1,0)),"")),"",IFERROR(INDEX('2-3 引出列表'!$A$2:$CE$8700,$A497,MATCH(G$1,'2-3 引出列表'!$A$1:$CD$1,0)),""))</f>
        <v/>
      </c>
      <c r="H497" t="str">
        <f>IF(ISBLANK(IFERROR(INDEX('2-3 引出列表'!$A$2:$CE$8700,$A497,MATCH(H$1,'2-3 引出列表'!$A$1:$CD$1,0)),"")),"",IFERROR(INDEX('2-3 引出列表'!$A$2:$CE$8700,$A497,MATCH(H$1,'2-3 引出列表'!$A$1:$CD$1,0)),""))</f>
        <v/>
      </c>
      <c r="I497" t="str">
        <f>IF(ISBLANK(IFERROR(INDEX('2-3 引出列表'!$A$2:$CE$8700,$A497,MATCH(I$1,'2-3 引出列表'!$A$1:$CD$1,0)),"")),"",IFERROR(INDEX('2-3 引出列表'!$A$2:$CE$8700,$A497,MATCH(I$1,'2-3 引出列表'!$A$1:$CD$1,0)),""))</f>
        <v/>
      </c>
    </row>
    <row r="498" customFormat="1" spans="1:9">
      <c r="A498">
        <v>497</v>
      </c>
      <c r="B498" t="str">
        <f>IF(ISBLANK(IFERROR(INDEX('2-3 引出列表'!$A$2:$CE$8700,$A498,MATCH(B$1,'2-3 引出列表'!$A$1:$CD$1,0)),"")),"",IFERROR(INDEX('2-3 引出列表'!$A$2:$CE$8700,$A498,MATCH(B$1,'2-3 引出列表'!$A$1:$CD$1,0)),""))</f>
        <v/>
      </c>
      <c r="C498" t="str">
        <f>IF(ISBLANK(IFERROR(INDEX('2-3 引出列表'!$A$2:$CE$8700,$A498,MATCH(C$1,'2-3 引出列表'!$A$1:$CD$1,0)),"")),"",IFERROR(INDEX('2-3 引出列表'!$A$2:$CE$8700,$A498,MATCH(C$1,'2-3 引出列表'!$A$1:$CD$1,0)),""))</f>
        <v/>
      </c>
      <c r="D498" t="str">
        <f>IF(ISBLANK(IFERROR(INDEX('2-3 引出列表'!$A$2:$CE$8700,$A498,MATCH(D$1,'2-3 引出列表'!$A$1:$CD$1,0)),"")),"",IFERROR(INDEX('2-3 引出列表'!$A$2:$CE$8700,$A498,MATCH(D$1,'2-3 引出列表'!$A$1:$CD$1,0)),""))</f>
        <v/>
      </c>
      <c r="E498" t="str">
        <f>IF(ISBLANK(IFERROR(INDEX('2-3 引出列表'!$A$2:$CE$8700,$A498,MATCH(E$1,'2-3 引出列表'!$A$1:$CD$1,0)),"")),"",IFERROR(INDEX('2-3 引出列表'!$A$2:$CE$8700,$A498,MATCH(E$1,'2-3 引出列表'!$A$1:$CD$1,0)),""))</f>
        <v/>
      </c>
      <c r="F498" t="str">
        <f t="shared" si="7"/>
        <v/>
      </c>
      <c r="G498" t="str">
        <f>IF(ISBLANK(IFERROR(INDEX('2-3 引出列表'!$A$2:$CE$8700,$A498,MATCH(G$1,'2-3 引出列表'!$A$1:$CD$1,0)),"")),"",IFERROR(INDEX('2-3 引出列表'!$A$2:$CE$8700,$A498,MATCH(G$1,'2-3 引出列表'!$A$1:$CD$1,0)),""))</f>
        <v/>
      </c>
      <c r="H498" t="str">
        <f>IF(ISBLANK(IFERROR(INDEX('2-3 引出列表'!$A$2:$CE$8700,$A498,MATCH(H$1,'2-3 引出列表'!$A$1:$CD$1,0)),"")),"",IFERROR(INDEX('2-3 引出列表'!$A$2:$CE$8700,$A498,MATCH(H$1,'2-3 引出列表'!$A$1:$CD$1,0)),""))</f>
        <v/>
      </c>
      <c r="I498" t="str">
        <f>IF(ISBLANK(IFERROR(INDEX('2-3 引出列表'!$A$2:$CE$8700,$A498,MATCH(I$1,'2-3 引出列表'!$A$1:$CD$1,0)),"")),"",IFERROR(INDEX('2-3 引出列表'!$A$2:$CE$8700,$A498,MATCH(I$1,'2-3 引出列表'!$A$1:$CD$1,0)),""))</f>
        <v/>
      </c>
    </row>
    <row r="499" customFormat="1" spans="1:9">
      <c r="A499">
        <v>498</v>
      </c>
      <c r="B499" t="str">
        <f>IF(ISBLANK(IFERROR(INDEX('2-3 引出列表'!$A$2:$CE$8700,$A499,MATCH(B$1,'2-3 引出列表'!$A$1:$CD$1,0)),"")),"",IFERROR(INDEX('2-3 引出列表'!$A$2:$CE$8700,$A499,MATCH(B$1,'2-3 引出列表'!$A$1:$CD$1,0)),""))</f>
        <v/>
      </c>
      <c r="C499" t="str">
        <f>IF(ISBLANK(IFERROR(INDEX('2-3 引出列表'!$A$2:$CE$8700,$A499,MATCH(C$1,'2-3 引出列表'!$A$1:$CD$1,0)),"")),"",IFERROR(INDEX('2-3 引出列表'!$A$2:$CE$8700,$A499,MATCH(C$1,'2-3 引出列表'!$A$1:$CD$1,0)),""))</f>
        <v/>
      </c>
      <c r="D499" t="str">
        <f>IF(ISBLANK(IFERROR(INDEX('2-3 引出列表'!$A$2:$CE$8700,$A499,MATCH(D$1,'2-3 引出列表'!$A$1:$CD$1,0)),"")),"",IFERROR(INDEX('2-3 引出列表'!$A$2:$CE$8700,$A499,MATCH(D$1,'2-3 引出列表'!$A$1:$CD$1,0)),""))</f>
        <v/>
      </c>
      <c r="E499" t="str">
        <f>IF(ISBLANK(IFERROR(INDEX('2-3 引出列表'!$A$2:$CE$8700,$A499,MATCH(E$1,'2-3 引出列表'!$A$1:$CD$1,0)),"")),"",IFERROR(INDEX('2-3 引出列表'!$A$2:$CE$8700,$A499,MATCH(E$1,'2-3 引出列表'!$A$1:$CD$1,0)),""))</f>
        <v/>
      </c>
      <c r="F499" t="str">
        <f t="shared" si="7"/>
        <v/>
      </c>
      <c r="G499" t="str">
        <f>IF(ISBLANK(IFERROR(INDEX('2-3 引出列表'!$A$2:$CE$8700,$A499,MATCH(G$1,'2-3 引出列表'!$A$1:$CD$1,0)),"")),"",IFERROR(INDEX('2-3 引出列表'!$A$2:$CE$8700,$A499,MATCH(G$1,'2-3 引出列表'!$A$1:$CD$1,0)),""))</f>
        <v/>
      </c>
      <c r="H499" t="str">
        <f>IF(ISBLANK(IFERROR(INDEX('2-3 引出列表'!$A$2:$CE$8700,$A499,MATCH(H$1,'2-3 引出列表'!$A$1:$CD$1,0)),"")),"",IFERROR(INDEX('2-3 引出列表'!$A$2:$CE$8700,$A499,MATCH(H$1,'2-3 引出列表'!$A$1:$CD$1,0)),""))</f>
        <v/>
      </c>
      <c r="I499" t="str">
        <f>IF(ISBLANK(IFERROR(INDEX('2-3 引出列表'!$A$2:$CE$8700,$A499,MATCH(I$1,'2-3 引出列表'!$A$1:$CD$1,0)),"")),"",IFERROR(INDEX('2-3 引出列表'!$A$2:$CE$8700,$A499,MATCH(I$1,'2-3 引出列表'!$A$1:$CD$1,0)),""))</f>
        <v/>
      </c>
    </row>
    <row r="500" customFormat="1" spans="1:9">
      <c r="A500">
        <v>499</v>
      </c>
      <c r="B500" t="str">
        <f>IF(ISBLANK(IFERROR(INDEX('2-3 引出列表'!$A$2:$CE$8700,$A500,MATCH(B$1,'2-3 引出列表'!$A$1:$CD$1,0)),"")),"",IFERROR(INDEX('2-3 引出列表'!$A$2:$CE$8700,$A500,MATCH(B$1,'2-3 引出列表'!$A$1:$CD$1,0)),""))</f>
        <v/>
      </c>
      <c r="C500" t="str">
        <f>IF(ISBLANK(IFERROR(INDEX('2-3 引出列表'!$A$2:$CE$8700,$A500,MATCH(C$1,'2-3 引出列表'!$A$1:$CD$1,0)),"")),"",IFERROR(INDEX('2-3 引出列表'!$A$2:$CE$8700,$A500,MATCH(C$1,'2-3 引出列表'!$A$1:$CD$1,0)),""))</f>
        <v/>
      </c>
      <c r="D500" t="str">
        <f>IF(ISBLANK(IFERROR(INDEX('2-3 引出列表'!$A$2:$CE$8700,$A500,MATCH(D$1,'2-3 引出列表'!$A$1:$CD$1,0)),"")),"",IFERROR(INDEX('2-3 引出列表'!$A$2:$CE$8700,$A500,MATCH(D$1,'2-3 引出列表'!$A$1:$CD$1,0)),""))</f>
        <v/>
      </c>
      <c r="E500" t="str">
        <f>IF(ISBLANK(IFERROR(INDEX('2-3 引出列表'!$A$2:$CE$8700,$A500,MATCH(E$1,'2-3 引出列表'!$A$1:$CD$1,0)),"")),"",IFERROR(INDEX('2-3 引出列表'!$A$2:$CE$8700,$A500,MATCH(E$1,'2-3 引出列表'!$A$1:$CD$1,0)),""))</f>
        <v/>
      </c>
      <c r="F500" t="str">
        <f t="shared" si="7"/>
        <v/>
      </c>
      <c r="G500" t="str">
        <f>IF(ISBLANK(IFERROR(INDEX('2-3 引出列表'!$A$2:$CE$8700,$A500,MATCH(G$1,'2-3 引出列表'!$A$1:$CD$1,0)),"")),"",IFERROR(INDEX('2-3 引出列表'!$A$2:$CE$8700,$A500,MATCH(G$1,'2-3 引出列表'!$A$1:$CD$1,0)),""))</f>
        <v/>
      </c>
      <c r="H500" t="str">
        <f>IF(ISBLANK(IFERROR(INDEX('2-3 引出列表'!$A$2:$CE$8700,$A500,MATCH(H$1,'2-3 引出列表'!$A$1:$CD$1,0)),"")),"",IFERROR(INDEX('2-3 引出列表'!$A$2:$CE$8700,$A500,MATCH(H$1,'2-3 引出列表'!$A$1:$CD$1,0)),""))</f>
        <v/>
      </c>
      <c r="I500" t="str">
        <f>IF(ISBLANK(IFERROR(INDEX('2-3 引出列表'!$A$2:$CE$8700,$A500,MATCH(I$1,'2-3 引出列表'!$A$1:$CD$1,0)),"")),"",IFERROR(INDEX('2-3 引出列表'!$A$2:$CE$8700,$A500,MATCH(I$1,'2-3 引出列表'!$A$1:$CD$1,0)),""))</f>
        <v/>
      </c>
    </row>
    <row r="501" customFormat="1" spans="1:9">
      <c r="A501">
        <v>500</v>
      </c>
      <c r="B501" t="str">
        <f>IF(ISBLANK(IFERROR(INDEX('2-3 引出列表'!$A$2:$CE$8700,$A501,MATCH(B$1,'2-3 引出列表'!$A$1:$CD$1,0)),"")),"",IFERROR(INDEX('2-3 引出列表'!$A$2:$CE$8700,$A501,MATCH(B$1,'2-3 引出列表'!$A$1:$CD$1,0)),""))</f>
        <v/>
      </c>
      <c r="C501" t="str">
        <f>IF(ISBLANK(IFERROR(INDEX('2-3 引出列表'!$A$2:$CE$8700,$A501,MATCH(C$1,'2-3 引出列表'!$A$1:$CD$1,0)),"")),"",IFERROR(INDEX('2-3 引出列表'!$A$2:$CE$8700,$A501,MATCH(C$1,'2-3 引出列表'!$A$1:$CD$1,0)),""))</f>
        <v/>
      </c>
      <c r="D501" t="str">
        <f>IF(ISBLANK(IFERROR(INDEX('2-3 引出列表'!$A$2:$CE$8700,$A501,MATCH(D$1,'2-3 引出列表'!$A$1:$CD$1,0)),"")),"",IFERROR(INDEX('2-3 引出列表'!$A$2:$CE$8700,$A501,MATCH(D$1,'2-3 引出列表'!$A$1:$CD$1,0)),""))</f>
        <v/>
      </c>
      <c r="E501" t="str">
        <f>IF(ISBLANK(IFERROR(INDEX('2-3 引出列表'!$A$2:$CE$8700,$A501,MATCH(E$1,'2-3 引出列表'!$A$1:$CD$1,0)),"")),"",IFERROR(INDEX('2-3 引出列表'!$A$2:$CE$8700,$A501,MATCH(E$1,'2-3 引出列表'!$A$1:$CD$1,0)),""))</f>
        <v/>
      </c>
      <c r="F501" t="str">
        <f t="shared" si="7"/>
        <v/>
      </c>
      <c r="G501" t="str">
        <f>IF(ISBLANK(IFERROR(INDEX('2-3 引出列表'!$A$2:$CE$8700,$A501,MATCH(G$1,'2-3 引出列表'!$A$1:$CD$1,0)),"")),"",IFERROR(INDEX('2-3 引出列表'!$A$2:$CE$8700,$A501,MATCH(G$1,'2-3 引出列表'!$A$1:$CD$1,0)),""))</f>
        <v/>
      </c>
      <c r="H501" t="str">
        <f>IF(ISBLANK(IFERROR(INDEX('2-3 引出列表'!$A$2:$CE$8700,$A501,MATCH(H$1,'2-3 引出列表'!$A$1:$CD$1,0)),"")),"",IFERROR(INDEX('2-3 引出列表'!$A$2:$CE$8700,$A501,MATCH(H$1,'2-3 引出列表'!$A$1:$CD$1,0)),""))</f>
        <v/>
      </c>
      <c r="I501" t="str">
        <f>IF(ISBLANK(IFERROR(INDEX('2-3 引出列表'!$A$2:$CE$8700,$A501,MATCH(I$1,'2-3 引出列表'!$A$1:$CD$1,0)),"")),"",IFERROR(INDEX('2-3 引出列表'!$A$2:$CE$8700,$A501,MATCH(I$1,'2-3 引出列表'!$A$1:$CD$1,0)),""))</f>
        <v/>
      </c>
    </row>
    <row r="502" customFormat="1" spans="1:9">
      <c r="A502">
        <v>501</v>
      </c>
      <c r="B502" t="str">
        <f>IF(ISBLANK(IFERROR(INDEX('2-3 引出列表'!$A$2:$CE$8700,$A502,MATCH(B$1,'2-3 引出列表'!$A$1:$CD$1,0)),"")),"",IFERROR(INDEX('2-3 引出列表'!$A$2:$CE$8700,$A502,MATCH(B$1,'2-3 引出列表'!$A$1:$CD$1,0)),""))</f>
        <v/>
      </c>
      <c r="C502" t="str">
        <f>IF(ISBLANK(IFERROR(INDEX('2-3 引出列表'!$A$2:$CE$8700,$A502,MATCH(C$1,'2-3 引出列表'!$A$1:$CD$1,0)),"")),"",IFERROR(INDEX('2-3 引出列表'!$A$2:$CE$8700,$A502,MATCH(C$1,'2-3 引出列表'!$A$1:$CD$1,0)),""))</f>
        <v/>
      </c>
      <c r="D502" t="str">
        <f>IF(ISBLANK(IFERROR(INDEX('2-3 引出列表'!$A$2:$CE$8700,$A502,MATCH(D$1,'2-3 引出列表'!$A$1:$CD$1,0)),"")),"",IFERROR(INDEX('2-3 引出列表'!$A$2:$CE$8700,$A502,MATCH(D$1,'2-3 引出列表'!$A$1:$CD$1,0)),""))</f>
        <v/>
      </c>
      <c r="E502" t="str">
        <f>IF(ISBLANK(IFERROR(INDEX('2-3 引出列表'!$A$2:$CE$8700,$A502,MATCH(E$1,'2-3 引出列表'!$A$1:$CD$1,0)),"")),"",IFERROR(INDEX('2-3 引出列表'!$A$2:$CE$8700,$A502,MATCH(E$1,'2-3 引出列表'!$A$1:$CD$1,0)),""))</f>
        <v/>
      </c>
      <c r="F502" t="str">
        <f t="shared" si="7"/>
        <v/>
      </c>
      <c r="G502" t="str">
        <f>IF(ISBLANK(IFERROR(INDEX('2-3 引出列表'!$A$2:$CE$8700,$A502,MATCH(G$1,'2-3 引出列表'!$A$1:$CD$1,0)),"")),"",IFERROR(INDEX('2-3 引出列表'!$A$2:$CE$8700,$A502,MATCH(G$1,'2-3 引出列表'!$A$1:$CD$1,0)),""))</f>
        <v/>
      </c>
      <c r="H502" t="str">
        <f>IF(ISBLANK(IFERROR(INDEX('2-3 引出列表'!$A$2:$CE$8700,$A502,MATCH(H$1,'2-3 引出列表'!$A$1:$CD$1,0)),"")),"",IFERROR(INDEX('2-3 引出列表'!$A$2:$CE$8700,$A502,MATCH(H$1,'2-3 引出列表'!$A$1:$CD$1,0)),""))</f>
        <v/>
      </c>
      <c r="I502" t="str">
        <f>IF(ISBLANK(IFERROR(INDEX('2-3 引出列表'!$A$2:$CE$8700,$A502,MATCH(I$1,'2-3 引出列表'!$A$1:$CD$1,0)),"")),"",IFERROR(INDEX('2-3 引出列表'!$A$2:$CE$8700,$A502,MATCH(I$1,'2-3 引出列表'!$A$1:$CD$1,0)),""))</f>
        <v/>
      </c>
    </row>
    <row r="503" customFormat="1" spans="1:9">
      <c r="A503">
        <v>502</v>
      </c>
      <c r="B503" t="str">
        <f>IF(ISBLANK(IFERROR(INDEX('2-3 引出列表'!$A$2:$CE$8700,$A503,MATCH(B$1,'2-3 引出列表'!$A$1:$CD$1,0)),"")),"",IFERROR(INDEX('2-3 引出列表'!$A$2:$CE$8700,$A503,MATCH(B$1,'2-3 引出列表'!$A$1:$CD$1,0)),""))</f>
        <v/>
      </c>
      <c r="C503" t="str">
        <f>IF(ISBLANK(IFERROR(INDEX('2-3 引出列表'!$A$2:$CE$8700,$A503,MATCH(C$1,'2-3 引出列表'!$A$1:$CD$1,0)),"")),"",IFERROR(INDEX('2-3 引出列表'!$A$2:$CE$8700,$A503,MATCH(C$1,'2-3 引出列表'!$A$1:$CD$1,0)),""))</f>
        <v/>
      </c>
      <c r="D503" t="str">
        <f>IF(ISBLANK(IFERROR(INDEX('2-3 引出列表'!$A$2:$CE$8700,$A503,MATCH(D$1,'2-3 引出列表'!$A$1:$CD$1,0)),"")),"",IFERROR(INDEX('2-3 引出列表'!$A$2:$CE$8700,$A503,MATCH(D$1,'2-3 引出列表'!$A$1:$CD$1,0)),""))</f>
        <v/>
      </c>
      <c r="E503" t="str">
        <f>IF(ISBLANK(IFERROR(INDEX('2-3 引出列表'!$A$2:$CE$8700,$A503,MATCH(E$1,'2-3 引出列表'!$A$1:$CD$1,0)),"")),"",IFERROR(INDEX('2-3 引出列表'!$A$2:$CE$8700,$A503,MATCH(E$1,'2-3 引出列表'!$A$1:$CD$1,0)),""))</f>
        <v/>
      </c>
      <c r="F503" t="str">
        <f t="shared" si="7"/>
        <v/>
      </c>
      <c r="G503" t="str">
        <f>IF(ISBLANK(IFERROR(INDEX('2-3 引出列表'!$A$2:$CE$8700,$A503,MATCH(G$1,'2-3 引出列表'!$A$1:$CD$1,0)),"")),"",IFERROR(INDEX('2-3 引出列表'!$A$2:$CE$8700,$A503,MATCH(G$1,'2-3 引出列表'!$A$1:$CD$1,0)),""))</f>
        <v/>
      </c>
      <c r="H503" t="str">
        <f>IF(ISBLANK(IFERROR(INDEX('2-3 引出列表'!$A$2:$CE$8700,$A503,MATCH(H$1,'2-3 引出列表'!$A$1:$CD$1,0)),"")),"",IFERROR(INDEX('2-3 引出列表'!$A$2:$CE$8700,$A503,MATCH(H$1,'2-3 引出列表'!$A$1:$CD$1,0)),""))</f>
        <v/>
      </c>
      <c r="I503" t="str">
        <f>IF(ISBLANK(IFERROR(INDEX('2-3 引出列表'!$A$2:$CE$8700,$A503,MATCH(I$1,'2-3 引出列表'!$A$1:$CD$1,0)),"")),"",IFERROR(INDEX('2-3 引出列表'!$A$2:$CE$8700,$A503,MATCH(I$1,'2-3 引出列表'!$A$1:$CD$1,0)),""))</f>
        <v/>
      </c>
    </row>
    <row r="504" customFormat="1" spans="1:9">
      <c r="A504">
        <v>503</v>
      </c>
      <c r="B504" t="str">
        <f>IF(ISBLANK(IFERROR(INDEX('2-3 引出列表'!$A$2:$CE$8700,$A504,MATCH(B$1,'2-3 引出列表'!$A$1:$CD$1,0)),"")),"",IFERROR(INDEX('2-3 引出列表'!$A$2:$CE$8700,$A504,MATCH(B$1,'2-3 引出列表'!$A$1:$CD$1,0)),""))</f>
        <v/>
      </c>
      <c r="C504" t="str">
        <f>IF(ISBLANK(IFERROR(INDEX('2-3 引出列表'!$A$2:$CE$8700,$A504,MATCH(C$1,'2-3 引出列表'!$A$1:$CD$1,0)),"")),"",IFERROR(INDEX('2-3 引出列表'!$A$2:$CE$8700,$A504,MATCH(C$1,'2-3 引出列表'!$A$1:$CD$1,0)),""))</f>
        <v/>
      </c>
      <c r="D504" t="str">
        <f>IF(ISBLANK(IFERROR(INDEX('2-3 引出列表'!$A$2:$CE$8700,$A504,MATCH(D$1,'2-3 引出列表'!$A$1:$CD$1,0)),"")),"",IFERROR(INDEX('2-3 引出列表'!$A$2:$CE$8700,$A504,MATCH(D$1,'2-3 引出列表'!$A$1:$CD$1,0)),""))</f>
        <v/>
      </c>
      <c r="E504" t="str">
        <f>IF(ISBLANK(IFERROR(INDEX('2-3 引出列表'!$A$2:$CE$8700,$A504,MATCH(E$1,'2-3 引出列表'!$A$1:$CD$1,0)),"")),"",IFERROR(INDEX('2-3 引出列表'!$A$2:$CE$8700,$A504,MATCH(E$1,'2-3 引出列表'!$A$1:$CD$1,0)),""))</f>
        <v/>
      </c>
      <c r="F504" t="str">
        <f t="shared" si="7"/>
        <v/>
      </c>
      <c r="G504" t="str">
        <f>IF(ISBLANK(IFERROR(INDEX('2-3 引出列表'!$A$2:$CE$8700,$A504,MATCH(G$1,'2-3 引出列表'!$A$1:$CD$1,0)),"")),"",IFERROR(INDEX('2-3 引出列表'!$A$2:$CE$8700,$A504,MATCH(G$1,'2-3 引出列表'!$A$1:$CD$1,0)),""))</f>
        <v/>
      </c>
      <c r="H504" t="str">
        <f>IF(ISBLANK(IFERROR(INDEX('2-3 引出列表'!$A$2:$CE$8700,$A504,MATCH(H$1,'2-3 引出列表'!$A$1:$CD$1,0)),"")),"",IFERROR(INDEX('2-3 引出列表'!$A$2:$CE$8700,$A504,MATCH(H$1,'2-3 引出列表'!$A$1:$CD$1,0)),""))</f>
        <v/>
      </c>
      <c r="I504" t="str">
        <f>IF(ISBLANK(IFERROR(INDEX('2-3 引出列表'!$A$2:$CE$8700,$A504,MATCH(I$1,'2-3 引出列表'!$A$1:$CD$1,0)),"")),"",IFERROR(INDEX('2-3 引出列表'!$A$2:$CE$8700,$A504,MATCH(I$1,'2-3 引出列表'!$A$1:$CD$1,0)),""))</f>
        <v/>
      </c>
    </row>
    <row r="505" customFormat="1" spans="1:9">
      <c r="A505">
        <v>504</v>
      </c>
      <c r="B505" t="str">
        <f>IF(ISBLANK(IFERROR(INDEX('2-3 引出列表'!$A$2:$CE$8700,$A505,MATCH(B$1,'2-3 引出列表'!$A$1:$CD$1,0)),"")),"",IFERROR(INDEX('2-3 引出列表'!$A$2:$CE$8700,$A505,MATCH(B$1,'2-3 引出列表'!$A$1:$CD$1,0)),""))</f>
        <v/>
      </c>
      <c r="C505" t="str">
        <f>IF(ISBLANK(IFERROR(INDEX('2-3 引出列表'!$A$2:$CE$8700,$A505,MATCH(C$1,'2-3 引出列表'!$A$1:$CD$1,0)),"")),"",IFERROR(INDEX('2-3 引出列表'!$A$2:$CE$8700,$A505,MATCH(C$1,'2-3 引出列表'!$A$1:$CD$1,0)),""))</f>
        <v/>
      </c>
      <c r="D505" t="str">
        <f>IF(ISBLANK(IFERROR(INDEX('2-3 引出列表'!$A$2:$CE$8700,$A505,MATCH(D$1,'2-3 引出列表'!$A$1:$CD$1,0)),"")),"",IFERROR(INDEX('2-3 引出列表'!$A$2:$CE$8700,$A505,MATCH(D$1,'2-3 引出列表'!$A$1:$CD$1,0)),""))</f>
        <v/>
      </c>
      <c r="E505" t="str">
        <f>IF(ISBLANK(IFERROR(INDEX('2-3 引出列表'!$A$2:$CE$8700,$A505,MATCH(E$1,'2-3 引出列表'!$A$1:$CD$1,0)),"")),"",IFERROR(INDEX('2-3 引出列表'!$A$2:$CE$8700,$A505,MATCH(E$1,'2-3 引出列表'!$A$1:$CD$1,0)),""))</f>
        <v/>
      </c>
      <c r="F505" t="str">
        <f t="shared" si="7"/>
        <v/>
      </c>
      <c r="G505" t="str">
        <f>IF(ISBLANK(IFERROR(INDEX('2-3 引出列表'!$A$2:$CE$8700,$A505,MATCH(G$1,'2-3 引出列表'!$A$1:$CD$1,0)),"")),"",IFERROR(INDEX('2-3 引出列表'!$A$2:$CE$8700,$A505,MATCH(G$1,'2-3 引出列表'!$A$1:$CD$1,0)),""))</f>
        <v/>
      </c>
      <c r="H505" t="str">
        <f>IF(ISBLANK(IFERROR(INDEX('2-3 引出列表'!$A$2:$CE$8700,$A505,MATCH(H$1,'2-3 引出列表'!$A$1:$CD$1,0)),"")),"",IFERROR(INDEX('2-3 引出列表'!$A$2:$CE$8700,$A505,MATCH(H$1,'2-3 引出列表'!$A$1:$CD$1,0)),""))</f>
        <v/>
      </c>
      <c r="I505" t="str">
        <f>IF(ISBLANK(IFERROR(INDEX('2-3 引出列表'!$A$2:$CE$8700,$A505,MATCH(I$1,'2-3 引出列表'!$A$1:$CD$1,0)),"")),"",IFERROR(INDEX('2-3 引出列表'!$A$2:$CE$8700,$A505,MATCH(I$1,'2-3 引出列表'!$A$1:$CD$1,0)),""))</f>
        <v/>
      </c>
    </row>
    <row r="506" customFormat="1" spans="1:9">
      <c r="A506">
        <v>505</v>
      </c>
      <c r="B506" t="str">
        <f>IF(ISBLANK(IFERROR(INDEX('2-3 引出列表'!$A$2:$CE$8700,$A506,MATCH(B$1,'2-3 引出列表'!$A$1:$CD$1,0)),"")),"",IFERROR(INDEX('2-3 引出列表'!$A$2:$CE$8700,$A506,MATCH(B$1,'2-3 引出列表'!$A$1:$CD$1,0)),""))</f>
        <v/>
      </c>
      <c r="C506" t="str">
        <f>IF(ISBLANK(IFERROR(INDEX('2-3 引出列表'!$A$2:$CE$8700,$A506,MATCH(C$1,'2-3 引出列表'!$A$1:$CD$1,0)),"")),"",IFERROR(INDEX('2-3 引出列表'!$A$2:$CE$8700,$A506,MATCH(C$1,'2-3 引出列表'!$A$1:$CD$1,0)),""))</f>
        <v/>
      </c>
      <c r="D506" t="str">
        <f>IF(ISBLANK(IFERROR(INDEX('2-3 引出列表'!$A$2:$CE$8700,$A506,MATCH(D$1,'2-3 引出列表'!$A$1:$CD$1,0)),"")),"",IFERROR(INDEX('2-3 引出列表'!$A$2:$CE$8700,$A506,MATCH(D$1,'2-3 引出列表'!$A$1:$CD$1,0)),""))</f>
        <v/>
      </c>
      <c r="E506" t="str">
        <f>IF(ISBLANK(IFERROR(INDEX('2-3 引出列表'!$A$2:$CE$8700,$A506,MATCH(E$1,'2-3 引出列表'!$A$1:$CD$1,0)),"")),"",IFERROR(INDEX('2-3 引出列表'!$A$2:$CE$8700,$A506,MATCH(E$1,'2-3 引出列表'!$A$1:$CD$1,0)),""))</f>
        <v/>
      </c>
      <c r="F506" t="str">
        <f t="shared" si="7"/>
        <v/>
      </c>
      <c r="G506" t="str">
        <f>IF(ISBLANK(IFERROR(INDEX('2-3 引出列表'!$A$2:$CE$8700,$A506,MATCH(G$1,'2-3 引出列表'!$A$1:$CD$1,0)),"")),"",IFERROR(INDEX('2-3 引出列表'!$A$2:$CE$8700,$A506,MATCH(G$1,'2-3 引出列表'!$A$1:$CD$1,0)),""))</f>
        <v/>
      </c>
      <c r="H506" t="str">
        <f>IF(ISBLANK(IFERROR(INDEX('2-3 引出列表'!$A$2:$CE$8700,$A506,MATCH(H$1,'2-3 引出列表'!$A$1:$CD$1,0)),"")),"",IFERROR(INDEX('2-3 引出列表'!$A$2:$CE$8700,$A506,MATCH(H$1,'2-3 引出列表'!$A$1:$CD$1,0)),""))</f>
        <v/>
      </c>
      <c r="I506" t="str">
        <f>IF(ISBLANK(IFERROR(INDEX('2-3 引出列表'!$A$2:$CE$8700,$A506,MATCH(I$1,'2-3 引出列表'!$A$1:$CD$1,0)),"")),"",IFERROR(INDEX('2-3 引出列表'!$A$2:$CE$8700,$A506,MATCH(I$1,'2-3 引出列表'!$A$1:$CD$1,0)),""))</f>
        <v/>
      </c>
    </row>
    <row r="507" customFormat="1" spans="1:9">
      <c r="A507">
        <v>506</v>
      </c>
      <c r="B507" t="str">
        <f>IF(ISBLANK(IFERROR(INDEX('2-3 引出列表'!$A$2:$CE$8700,$A507,MATCH(B$1,'2-3 引出列表'!$A$1:$CD$1,0)),"")),"",IFERROR(INDEX('2-3 引出列表'!$A$2:$CE$8700,$A507,MATCH(B$1,'2-3 引出列表'!$A$1:$CD$1,0)),""))</f>
        <v/>
      </c>
      <c r="C507" t="str">
        <f>IF(ISBLANK(IFERROR(INDEX('2-3 引出列表'!$A$2:$CE$8700,$A507,MATCH(C$1,'2-3 引出列表'!$A$1:$CD$1,0)),"")),"",IFERROR(INDEX('2-3 引出列表'!$A$2:$CE$8700,$A507,MATCH(C$1,'2-3 引出列表'!$A$1:$CD$1,0)),""))</f>
        <v/>
      </c>
      <c r="D507" t="str">
        <f>IF(ISBLANK(IFERROR(INDEX('2-3 引出列表'!$A$2:$CE$8700,$A507,MATCH(D$1,'2-3 引出列表'!$A$1:$CD$1,0)),"")),"",IFERROR(INDEX('2-3 引出列表'!$A$2:$CE$8700,$A507,MATCH(D$1,'2-3 引出列表'!$A$1:$CD$1,0)),""))</f>
        <v/>
      </c>
      <c r="E507" t="str">
        <f>IF(ISBLANK(IFERROR(INDEX('2-3 引出列表'!$A$2:$CE$8700,$A507,MATCH(E$1,'2-3 引出列表'!$A$1:$CD$1,0)),"")),"",IFERROR(INDEX('2-3 引出列表'!$A$2:$CE$8700,$A507,MATCH(E$1,'2-3 引出列表'!$A$1:$CD$1,0)),""))</f>
        <v/>
      </c>
      <c r="F507" t="str">
        <f t="shared" si="7"/>
        <v/>
      </c>
      <c r="G507" t="str">
        <f>IF(ISBLANK(IFERROR(INDEX('2-3 引出列表'!$A$2:$CE$8700,$A507,MATCH(G$1,'2-3 引出列表'!$A$1:$CD$1,0)),"")),"",IFERROR(INDEX('2-3 引出列表'!$A$2:$CE$8700,$A507,MATCH(G$1,'2-3 引出列表'!$A$1:$CD$1,0)),""))</f>
        <v/>
      </c>
      <c r="H507" t="str">
        <f>IF(ISBLANK(IFERROR(INDEX('2-3 引出列表'!$A$2:$CE$8700,$A507,MATCH(H$1,'2-3 引出列表'!$A$1:$CD$1,0)),"")),"",IFERROR(INDEX('2-3 引出列表'!$A$2:$CE$8700,$A507,MATCH(H$1,'2-3 引出列表'!$A$1:$CD$1,0)),""))</f>
        <v/>
      </c>
      <c r="I507" t="str">
        <f>IF(ISBLANK(IFERROR(INDEX('2-3 引出列表'!$A$2:$CE$8700,$A507,MATCH(I$1,'2-3 引出列表'!$A$1:$CD$1,0)),"")),"",IFERROR(INDEX('2-3 引出列表'!$A$2:$CE$8700,$A507,MATCH(I$1,'2-3 引出列表'!$A$1:$CD$1,0)),""))</f>
        <v/>
      </c>
    </row>
    <row r="508" customFormat="1" spans="1:9">
      <c r="A508">
        <v>507</v>
      </c>
      <c r="B508" t="str">
        <f>IF(ISBLANK(IFERROR(INDEX('2-3 引出列表'!$A$2:$CE$8700,$A508,MATCH(B$1,'2-3 引出列表'!$A$1:$CD$1,0)),"")),"",IFERROR(INDEX('2-3 引出列表'!$A$2:$CE$8700,$A508,MATCH(B$1,'2-3 引出列表'!$A$1:$CD$1,0)),""))</f>
        <v/>
      </c>
      <c r="C508" t="str">
        <f>IF(ISBLANK(IFERROR(INDEX('2-3 引出列表'!$A$2:$CE$8700,$A508,MATCH(C$1,'2-3 引出列表'!$A$1:$CD$1,0)),"")),"",IFERROR(INDEX('2-3 引出列表'!$A$2:$CE$8700,$A508,MATCH(C$1,'2-3 引出列表'!$A$1:$CD$1,0)),""))</f>
        <v/>
      </c>
      <c r="D508" t="str">
        <f>IF(ISBLANK(IFERROR(INDEX('2-3 引出列表'!$A$2:$CE$8700,$A508,MATCH(D$1,'2-3 引出列表'!$A$1:$CD$1,0)),"")),"",IFERROR(INDEX('2-3 引出列表'!$A$2:$CE$8700,$A508,MATCH(D$1,'2-3 引出列表'!$A$1:$CD$1,0)),""))</f>
        <v/>
      </c>
      <c r="E508" t="str">
        <f>IF(ISBLANK(IFERROR(INDEX('2-3 引出列表'!$A$2:$CE$8700,$A508,MATCH(E$1,'2-3 引出列表'!$A$1:$CD$1,0)),"")),"",IFERROR(INDEX('2-3 引出列表'!$A$2:$CE$8700,$A508,MATCH(E$1,'2-3 引出列表'!$A$1:$CD$1,0)),""))</f>
        <v/>
      </c>
      <c r="F508" t="str">
        <f t="shared" si="7"/>
        <v/>
      </c>
      <c r="G508" t="str">
        <f>IF(ISBLANK(IFERROR(INDEX('2-3 引出列表'!$A$2:$CE$8700,$A508,MATCH(G$1,'2-3 引出列表'!$A$1:$CD$1,0)),"")),"",IFERROR(INDEX('2-3 引出列表'!$A$2:$CE$8700,$A508,MATCH(G$1,'2-3 引出列表'!$A$1:$CD$1,0)),""))</f>
        <v/>
      </c>
      <c r="H508" t="str">
        <f>IF(ISBLANK(IFERROR(INDEX('2-3 引出列表'!$A$2:$CE$8700,$A508,MATCH(H$1,'2-3 引出列表'!$A$1:$CD$1,0)),"")),"",IFERROR(INDEX('2-3 引出列表'!$A$2:$CE$8700,$A508,MATCH(H$1,'2-3 引出列表'!$A$1:$CD$1,0)),""))</f>
        <v/>
      </c>
      <c r="I508" t="str">
        <f>IF(ISBLANK(IFERROR(INDEX('2-3 引出列表'!$A$2:$CE$8700,$A508,MATCH(I$1,'2-3 引出列表'!$A$1:$CD$1,0)),"")),"",IFERROR(INDEX('2-3 引出列表'!$A$2:$CE$8700,$A508,MATCH(I$1,'2-3 引出列表'!$A$1:$CD$1,0)),""))</f>
        <v/>
      </c>
    </row>
    <row r="509" customFormat="1" spans="1:9">
      <c r="A509">
        <v>508</v>
      </c>
      <c r="B509" t="str">
        <f>IF(ISBLANK(IFERROR(INDEX('2-3 引出列表'!$A$2:$CE$8700,$A509,MATCH(B$1,'2-3 引出列表'!$A$1:$CD$1,0)),"")),"",IFERROR(INDEX('2-3 引出列表'!$A$2:$CE$8700,$A509,MATCH(B$1,'2-3 引出列表'!$A$1:$CD$1,0)),""))</f>
        <v/>
      </c>
      <c r="C509" t="str">
        <f>IF(ISBLANK(IFERROR(INDEX('2-3 引出列表'!$A$2:$CE$8700,$A509,MATCH(C$1,'2-3 引出列表'!$A$1:$CD$1,0)),"")),"",IFERROR(INDEX('2-3 引出列表'!$A$2:$CE$8700,$A509,MATCH(C$1,'2-3 引出列表'!$A$1:$CD$1,0)),""))</f>
        <v/>
      </c>
      <c r="D509" t="str">
        <f>IF(ISBLANK(IFERROR(INDEX('2-3 引出列表'!$A$2:$CE$8700,$A509,MATCH(D$1,'2-3 引出列表'!$A$1:$CD$1,0)),"")),"",IFERROR(INDEX('2-3 引出列表'!$A$2:$CE$8700,$A509,MATCH(D$1,'2-3 引出列表'!$A$1:$CD$1,0)),""))</f>
        <v/>
      </c>
      <c r="E509" t="str">
        <f>IF(ISBLANK(IFERROR(INDEX('2-3 引出列表'!$A$2:$CE$8700,$A509,MATCH(E$1,'2-3 引出列表'!$A$1:$CD$1,0)),"")),"",IFERROR(INDEX('2-3 引出列表'!$A$2:$CE$8700,$A509,MATCH(E$1,'2-3 引出列表'!$A$1:$CD$1,0)),""))</f>
        <v/>
      </c>
      <c r="F509" t="str">
        <f t="shared" si="7"/>
        <v/>
      </c>
      <c r="G509" t="str">
        <f>IF(ISBLANK(IFERROR(INDEX('2-3 引出列表'!$A$2:$CE$8700,$A509,MATCH(G$1,'2-3 引出列表'!$A$1:$CD$1,0)),"")),"",IFERROR(INDEX('2-3 引出列表'!$A$2:$CE$8700,$A509,MATCH(G$1,'2-3 引出列表'!$A$1:$CD$1,0)),""))</f>
        <v/>
      </c>
      <c r="H509" t="str">
        <f>IF(ISBLANK(IFERROR(INDEX('2-3 引出列表'!$A$2:$CE$8700,$A509,MATCH(H$1,'2-3 引出列表'!$A$1:$CD$1,0)),"")),"",IFERROR(INDEX('2-3 引出列表'!$A$2:$CE$8700,$A509,MATCH(H$1,'2-3 引出列表'!$A$1:$CD$1,0)),""))</f>
        <v/>
      </c>
      <c r="I509" t="str">
        <f>IF(ISBLANK(IFERROR(INDEX('2-3 引出列表'!$A$2:$CE$8700,$A509,MATCH(I$1,'2-3 引出列表'!$A$1:$CD$1,0)),"")),"",IFERROR(INDEX('2-3 引出列表'!$A$2:$CE$8700,$A509,MATCH(I$1,'2-3 引出列表'!$A$1:$CD$1,0)),""))</f>
        <v/>
      </c>
    </row>
    <row r="510" customFormat="1" spans="1:9">
      <c r="A510">
        <v>509</v>
      </c>
      <c r="B510" t="str">
        <f>IF(ISBLANK(IFERROR(INDEX('2-3 引出列表'!$A$2:$CE$8700,$A510,MATCH(B$1,'2-3 引出列表'!$A$1:$CD$1,0)),"")),"",IFERROR(INDEX('2-3 引出列表'!$A$2:$CE$8700,$A510,MATCH(B$1,'2-3 引出列表'!$A$1:$CD$1,0)),""))</f>
        <v/>
      </c>
      <c r="C510" t="str">
        <f>IF(ISBLANK(IFERROR(INDEX('2-3 引出列表'!$A$2:$CE$8700,$A510,MATCH(C$1,'2-3 引出列表'!$A$1:$CD$1,0)),"")),"",IFERROR(INDEX('2-3 引出列表'!$A$2:$CE$8700,$A510,MATCH(C$1,'2-3 引出列表'!$A$1:$CD$1,0)),""))</f>
        <v/>
      </c>
      <c r="D510" t="str">
        <f>IF(ISBLANK(IFERROR(INDEX('2-3 引出列表'!$A$2:$CE$8700,$A510,MATCH(D$1,'2-3 引出列表'!$A$1:$CD$1,0)),"")),"",IFERROR(INDEX('2-3 引出列表'!$A$2:$CE$8700,$A510,MATCH(D$1,'2-3 引出列表'!$A$1:$CD$1,0)),""))</f>
        <v/>
      </c>
      <c r="E510" t="str">
        <f>IF(ISBLANK(IFERROR(INDEX('2-3 引出列表'!$A$2:$CE$8700,$A510,MATCH(E$1,'2-3 引出列表'!$A$1:$CD$1,0)),"")),"",IFERROR(INDEX('2-3 引出列表'!$A$2:$CE$8700,$A510,MATCH(E$1,'2-3 引出列表'!$A$1:$CD$1,0)),""))</f>
        <v/>
      </c>
      <c r="F510" t="str">
        <f t="shared" si="7"/>
        <v/>
      </c>
      <c r="G510" t="str">
        <f>IF(ISBLANK(IFERROR(INDEX('2-3 引出列表'!$A$2:$CE$8700,$A510,MATCH(G$1,'2-3 引出列表'!$A$1:$CD$1,0)),"")),"",IFERROR(INDEX('2-3 引出列表'!$A$2:$CE$8700,$A510,MATCH(G$1,'2-3 引出列表'!$A$1:$CD$1,0)),""))</f>
        <v/>
      </c>
      <c r="H510" t="str">
        <f>IF(ISBLANK(IFERROR(INDEX('2-3 引出列表'!$A$2:$CE$8700,$A510,MATCH(H$1,'2-3 引出列表'!$A$1:$CD$1,0)),"")),"",IFERROR(INDEX('2-3 引出列表'!$A$2:$CE$8700,$A510,MATCH(H$1,'2-3 引出列表'!$A$1:$CD$1,0)),""))</f>
        <v/>
      </c>
      <c r="I510" t="str">
        <f>IF(ISBLANK(IFERROR(INDEX('2-3 引出列表'!$A$2:$CE$8700,$A510,MATCH(I$1,'2-3 引出列表'!$A$1:$CD$1,0)),"")),"",IFERROR(INDEX('2-3 引出列表'!$A$2:$CE$8700,$A510,MATCH(I$1,'2-3 引出列表'!$A$1:$CD$1,0)),""))</f>
        <v/>
      </c>
    </row>
    <row r="511" customFormat="1" spans="1:9">
      <c r="A511">
        <v>510</v>
      </c>
      <c r="B511" t="str">
        <f>IF(ISBLANK(IFERROR(INDEX('2-3 引出列表'!$A$2:$CE$8700,$A511,MATCH(B$1,'2-3 引出列表'!$A$1:$CD$1,0)),"")),"",IFERROR(INDEX('2-3 引出列表'!$A$2:$CE$8700,$A511,MATCH(B$1,'2-3 引出列表'!$A$1:$CD$1,0)),""))</f>
        <v/>
      </c>
      <c r="C511" t="str">
        <f>IF(ISBLANK(IFERROR(INDEX('2-3 引出列表'!$A$2:$CE$8700,$A511,MATCH(C$1,'2-3 引出列表'!$A$1:$CD$1,0)),"")),"",IFERROR(INDEX('2-3 引出列表'!$A$2:$CE$8700,$A511,MATCH(C$1,'2-3 引出列表'!$A$1:$CD$1,0)),""))</f>
        <v/>
      </c>
      <c r="D511" t="str">
        <f>IF(ISBLANK(IFERROR(INDEX('2-3 引出列表'!$A$2:$CE$8700,$A511,MATCH(D$1,'2-3 引出列表'!$A$1:$CD$1,0)),"")),"",IFERROR(INDEX('2-3 引出列表'!$A$2:$CE$8700,$A511,MATCH(D$1,'2-3 引出列表'!$A$1:$CD$1,0)),""))</f>
        <v/>
      </c>
      <c r="E511" t="str">
        <f>IF(ISBLANK(IFERROR(INDEX('2-3 引出列表'!$A$2:$CE$8700,$A511,MATCH(E$1,'2-3 引出列表'!$A$1:$CD$1,0)),"")),"",IFERROR(INDEX('2-3 引出列表'!$A$2:$CE$8700,$A511,MATCH(E$1,'2-3 引出列表'!$A$1:$CD$1,0)),""))</f>
        <v/>
      </c>
      <c r="F511" t="str">
        <f t="shared" si="7"/>
        <v/>
      </c>
      <c r="G511" t="str">
        <f>IF(ISBLANK(IFERROR(INDEX('2-3 引出列表'!$A$2:$CE$8700,$A511,MATCH(G$1,'2-3 引出列表'!$A$1:$CD$1,0)),"")),"",IFERROR(INDEX('2-3 引出列表'!$A$2:$CE$8700,$A511,MATCH(G$1,'2-3 引出列表'!$A$1:$CD$1,0)),""))</f>
        <v/>
      </c>
      <c r="H511" t="str">
        <f>IF(ISBLANK(IFERROR(INDEX('2-3 引出列表'!$A$2:$CE$8700,$A511,MATCH(H$1,'2-3 引出列表'!$A$1:$CD$1,0)),"")),"",IFERROR(INDEX('2-3 引出列表'!$A$2:$CE$8700,$A511,MATCH(H$1,'2-3 引出列表'!$A$1:$CD$1,0)),""))</f>
        <v/>
      </c>
      <c r="I511" t="str">
        <f>IF(ISBLANK(IFERROR(INDEX('2-3 引出列表'!$A$2:$CE$8700,$A511,MATCH(I$1,'2-3 引出列表'!$A$1:$CD$1,0)),"")),"",IFERROR(INDEX('2-3 引出列表'!$A$2:$CE$8700,$A511,MATCH(I$1,'2-3 引出列表'!$A$1:$CD$1,0)),""))</f>
        <v/>
      </c>
    </row>
    <row r="512" customFormat="1" spans="1:9">
      <c r="A512">
        <v>511</v>
      </c>
      <c r="B512" t="str">
        <f>IF(ISBLANK(IFERROR(INDEX('2-3 引出列表'!$A$2:$CE$8700,$A512,MATCH(B$1,'2-3 引出列表'!$A$1:$CD$1,0)),"")),"",IFERROR(INDEX('2-3 引出列表'!$A$2:$CE$8700,$A512,MATCH(B$1,'2-3 引出列表'!$A$1:$CD$1,0)),""))</f>
        <v/>
      </c>
      <c r="C512" t="str">
        <f>IF(ISBLANK(IFERROR(INDEX('2-3 引出列表'!$A$2:$CE$8700,$A512,MATCH(C$1,'2-3 引出列表'!$A$1:$CD$1,0)),"")),"",IFERROR(INDEX('2-3 引出列表'!$A$2:$CE$8700,$A512,MATCH(C$1,'2-3 引出列表'!$A$1:$CD$1,0)),""))</f>
        <v/>
      </c>
      <c r="D512" t="str">
        <f>IF(ISBLANK(IFERROR(INDEX('2-3 引出列表'!$A$2:$CE$8700,$A512,MATCH(D$1,'2-3 引出列表'!$A$1:$CD$1,0)),"")),"",IFERROR(INDEX('2-3 引出列表'!$A$2:$CE$8700,$A512,MATCH(D$1,'2-3 引出列表'!$A$1:$CD$1,0)),""))</f>
        <v/>
      </c>
      <c r="E512" t="str">
        <f>IF(ISBLANK(IFERROR(INDEX('2-3 引出列表'!$A$2:$CE$8700,$A512,MATCH(E$1,'2-3 引出列表'!$A$1:$CD$1,0)),"")),"",IFERROR(INDEX('2-3 引出列表'!$A$2:$CE$8700,$A512,MATCH(E$1,'2-3 引出列表'!$A$1:$CD$1,0)),""))</f>
        <v/>
      </c>
      <c r="F512" t="str">
        <f t="shared" si="7"/>
        <v/>
      </c>
      <c r="G512" t="str">
        <f>IF(ISBLANK(IFERROR(INDEX('2-3 引出列表'!$A$2:$CE$8700,$A512,MATCH(G$1,'2-3 引出列表'!$A$1:$CD$1,0)),"")),"",IFERROR(INDEX('2-3 引出列表'!$A$2:$CE$8700,$A512,MATCH(G$1,'2-3 引出列表'!$A$1:$CD$1,0)),""))</f>
        <v/>
      </c>
      <c r="H512" t="str">
        <f>IF(ISBLANK(IFERROR(INDEX('2-3 引出列表'!$A$2:$CE$8700,$A512,MATCH(H$1,'2-3 引出列表'!$A$1:$CD$1,0)),"")),"",IFERROR(INDEX('2-3 引出列表'!$A$2:$CE$8700,$A512,MATCH(H$1,'2-3 引出列表'!$A$1:$CD$1,0)),""))</f>
        <v/>
      </c>
      <c r="I512" t="str">
        <f>IF(ISBLANK(IFERROR(INDEX('2-3 引出列表'!$A$2:$CE$8700,$A512,MATCH(I$1,'2-3 引出列表'!$A$1:$CD$1,0)),"")),"",IFERROR(INDEX('2-3 引出列表'!$A$2:$CE$8700,$A512,MATCH(I$1,'2-3 引出列表'!$A$1:$CD$1,0)),""))</f>
        <v/>
      </c>
    </row>
    <row r="513" customFormat="1" spans="1:9">
      <c r="A513">
        <v>512</v>
      </c>
      <c r="B513" t="str">
        <f>IF(ISBLANK(IFERROR(INDEX('2-3 引出列表'!$A$2:$CE$8700,$A513,MATCH(B$1,'2-3 引出列表'!$A$1:$CD$1,0)),"")),"",IFERROR(INDEX('2-3 引出列表'!$A$2:$CE$8700,$A513,MATCH(B$1,'2-3 引出列表'!$A$1:$CD$1,0)),""))</f>
        <v/>
      </c>
      <c r="C513" t="str">
        <f>IF(ISBLANK(IFERROR(INDEX('2-3 引出列表'!$A$2:$CE$8700,$A513,MATCH(C$1,'2-3 引出列表'!$A$1:$CD$1,0)),"")),"",IFERROR(INDEX('2-3 引出列表'!$A$2:$CE$8700,$A513,MATCH(C$1,'2-3 引出列表'!$A$1:$CD$1,0)),""))</f>
        <v/>
      </c>
      <c r="D513" t="str">
        <f>IF(ISBLANK(IFERROR(INDEX('2-3 引出列表'!$A$2:$CE$8700,$A513,MATCH(D$1,'2-3 引出列表'!$A$1:$CD$1,0)),"")),"",IFERROR(INDEX('2-3 引出列表'!$A$2:$CE$8700,$A513,MATCH(D$1,'2-3 引出列表'!$A$1:$CD$1,0)),""))</f>
        <v/>
      </c>
      <c r="E513" t="str">
        <f>IF(ISBLANK(IFERROR(INDEX('2-3 引出列表'!$A$2:$CE$8700,$A513,MATCH(E$1,'2-3 引出列表'!$A$1:$CD$1,0)),"")),"",IFERROR(INDEX('2-3 引出列表'!$A$2:$CE$8700,$A513,MATCH(E$1,'2-3 引出列表'!$A$1:$CD$1,0)),""))</f>
        <v/>
      </c>
      <c r="F513" t="str">
        <f t="shared" si="7"/>
        <v/>
      </c>
      <c r="G513" t="str">
        <f>IF(ISBLANK(IFERROR(INDEX('2-3 引出列表'!$A$2:$CE$8700,$A513,MATCH(G$1,'2-3 引出列表'!$A$1:$CD$1,0)),"")),"",IFERROR(INDEX('2-3 引出列表'!$A$2:$CE$8700,$A513,MATCH(G$1,'2-3 引出列表'!$A$1:$CD$1,0)),""))</f>
        <v/>
      </c>
      <c r="H513" t="str">
        <f>IF(ISBLANK(IFERROR(INDEX('2-3 引出列表'!$A$2:$CE$8700,$A513,MATCH(H$1,'2-3 引出列表'!$A$1:$CD$1,0)),"")),"",IFERROR(INDEX('2-3 引出列表'!$A$2:$CE$8700,$A513,MATCH(H$1,'2-3 引出列表'!$A$1:$CD$1,0)),""))</f>
        <v/>
      </c>
      <c r="I513" t="str">
        <f>IF(ISBLANK(IFERROR(INDEX('2-3 引出列表'!$A$2:$CE$8700,$A513,MATCH(I$1,'2-3 引出列表'!$A$1:$CD$1,0)),"")),"",IFERROR(INDEX('2-3 引出列表'!$A$2:$CE$8700,$A513,MATCH(I$1,'2-3 引出列表'!$A$1:$CD$1,0)),""))</f>
        <v/>
      </c>
    </row>
    <row r="514" customFormat="1" spans="1:9">
      <c r="A514">
        <v>513</v>
      </c>
      <c r="B514" t="str">
        <f>IF(ISBLANK(IFERROR(INDEX('2-3 引出列表'!$A$2:$CE$8700,$A514,MATCH(B$1,'2-3 引出列表'!$A$1:$CD$1,0)),"")),"",IFERROR(INDEX('2-3 引出列表'!$A$2:$CE$8700,$A514,MATCH(B$1,'2-3 引出列表'!$A$1:$CD$1,0)),""))</f>
        <v/>
      </c>
      <c r="C514" t="str">
        <f>IF(ISBLANK(IFERROR(INDEX('2-3 引出列表'!$A$2:$CE$8700,$A514,MATCH(C$1,'2-3 引出列表'!$A$1:$CD$1,0)),"")),"",IFERROR(INDEX('2-3 引出列表'!$A$2:$CE$8700,$A514,MATCH(C$1,'2-3 引出列表'!$A$1:$CD$1,0)),""))</f>
        <v/>
      </c>
      <c r="D514" t="str">
        <f>IF(ISBLANK(IFERROR(INDEX('2-3 引出列表'!$A$2:$CE$8700,$A514,MATCH(D$1,'2-3 引出列表'!$A$1:$CD$1,0)),"")),"",IFERROR(INDEX('2-3 引出列表'!$A$2:$CE$8700,$A514,MATCH(D$1,'2-3 引出列表'!$A$1:$CD$1,0)),""))</f>
        <v/>
      </c>
      <c r="E514" t="str">
        <f>IF(ISBLANK(IFERROR(INDEX('2-3 引出列表'!$A$2:$CE$8700,$A514,MATCH(E$1,'2-3 引出列表'!$A$1:$CD$1,0)),"")),"",IFERROR(INDEX('2-3 引出列表'!$A$2:$CE$8700,$A514,MATCH(E$1,'2-3 引出列表'!$A$1:$CD$1,0)),""))</f>
        <v/>
      </c>
      <c r="F514" t="str">
        <f t="shared" ref="F514:F577" si="8">LEFT(E514,7)</f>
        <v/>
      </c>
      <c r="G514" t="str">
        <f>IF(ISBLANK(IFERROR(INDEX('2-3 引出列表'!$A$2:$CE$8700,$A514,MATCH(G$1,'2-3 引出列表'!$A$1:$CD$1,0)),"")),"",IFERROR(INDEX('2-3 引出列表'!$A$2:$CE$8700,$A514,MATCH(G$1,'2-3 引出列表'!$A$1:$CD$1,0)),""))</f>
        <v/>
      </c>
      <c r="H514" t="str">
        <f>IF(ISBLANK(IFERROR(INDEX('2-3 引出列表'!$A$2:$CE$8700,$A514,MATCH(H$1,'2-3 引出列表'!$A$1:$CD$1,0)),"")),"",IFERROR(INDEX('2-3 引出列表'!$A$2:$CE$8700,$A514,MATCH(H$1,'2-3 引出列表'!$A$1:$CD$1,0)),""))</f>
        <v/>
      </c>
      <c r="I514" t="str">
        <f>IF(ISBLANK(IFERROR(INDEX('2-3 引出列表'!$A$2:$CE$8700,$A514,MATCH(I$1,'2-3 引出列表'!$A$1:$CD$1,0)),"")),"",IFERROR(INDEX('2-3 引出列表'!$A$2:$CE$8700,$A514,MATCH(I$1,'2-3 引出列表'!$A$1:$CD$1,0)),""))</f>
        <v/>
      </c>
    </row>
    <row r="515" customFormat="1" spans="1:9">
      <c r="A515">
        <v>514</v>
      </c>
      <c r="B515" t="str">
        <f>IF(ISBLANK(IFERROR(INDEX('2-3 引出列表'!$A$2:$CE$8700,$A515,MATCH(B$1,'2-3 引出列表'!$A$1:$CD$1,0)),"")),"",IFERROR(INDEX('2-3 引出列表'!$A$2:$CE$8700,$A515,MATCH(B$1,'2-3 引出列表'!$A$1:$CD$1,0)),""))</f>
        <v/>
      </c>
      <c r="C515" t="str">
        <f>IF(ISBLANK(IFERROR(INDEX('2-3 引出列表'!$A$2:$CE$8700,$A515,MATCH(C$1,'2-3 引出列表'!$A$1:$CD$1,0)),"")),"",IFERROR(INDEX('2-3 引出列表'!$A$2:$CE$8700,$A515,MATCH(C$1,'2-3 引出列表'!$A$1:$CD$1,0)),""))</f>
        <v/>
      </c>
      <c r="D515" t="str">
        <f>IF(ISBLANK(IFERROR(INDEX('2-3 引出列表'!$A$2:$CE$8700,$A515,MATCH(D$1,'2-3 引出列表'!$A$1:$CD$1,0)),"")),"",IFERROR(INDEX('2-3 引出列表'!$A$2:$CE$8700,$A515,MATCH(D$1,'2-3 引出列表'!$A$1:$CD$1,0)),""))</f>
        <v/>
      </c>
      <c r="E515" t="str">
        <f>IF(ISBLANK(IFERROR(INDEX('2-3 引出列表'!$A$2:$CE$8700,$A515,MATCH(E$1,'2-3 引出列表'!$A$1:$CD$1,0)),"")),"",IFERROR(INDEX('2-3 引出列表'!$A$2:$CE$8700,$A515,MATCH(E$1,'2-3 引出列表'!$A$1:$CD$1,0)),""))</f>
        <v/>
      </c>
      <c r="F515" t="str">
        <f t="shared" si="8"/>
        <v/>
      </c>
      <c r="G515" t="str">
        <f>IF(ISBLANK(IFERROR(INDEX('2-3 引出列表'!$A$2:$CE$8700,$A515,MATCH(G$1,'2-3 引出列表'!$A$1:$CD$1,0)),"")),"",IFERROR(INDEX('2-3 引出列表'!$A$2:$CE$8700,$A515,MATCH(G$1,'2-3 引出列表'!$A$1:$CD$1,0)),""))</f>
        <v/>
      </c>
      <c r="H515" t="str">
        <f>IF(ISBLANK(IFERROR(INDEX('2-3 引出列表'!$A$2:$CE$8700,$A515,MATCH(H$1,'2-3 引出列表'!$A$1:$CD$1,0)),"")),"",IFERROR(INDEX('2-3 引出列表'!$A$2:$CE$8700,$A515,MATCH(H$1,'2-3 引出列表'!$A$1:$CD$1,0)),""))</f>
        <v/>
      </c>
      <c r="I515" t="str">
        <f>IF(ISBLANK(IFERROR(INDEX('2-3 引出列表'!$A$2:$CE$8700,$A515,MATCH(I$1,'2-3 引出列表'!$A$1:$CD$1,0)),"")),"",IFERROR(INDEX('2-3 引出列表'!$A$2:$CE$8700,$A515,MATCH(I$1,'2-3 引出列表'!$A$1:$CD$1,0)),""))</f>
        <v/>
      </c>
    </row>
    <row r="516" customFormat="1" spans="1:9">
      <c r="A516">
        <v>515</v>
      </c>
      <c r="B516" t="str">
        <f>IF(ISBLANK(IFERROR(INDEX('2-3 引出列表'!$A$2:$CE$8700,$A516,MATCH(B$1,'2-3 引出列表'!$A$1:$CD$1,0)),"")),"",IFERROR(INDEX('2-3 引出列表'!$A$2:$CE$8700,$A516,MATCH(B$1,'2-3 引出列表'!$A$1:$CD$1,0)),""))</f>
        <v/>
      </c>
      <c r="C516" t="str">
        <f>IF(ISBLANK(IFERROR(INDEX('2-3 引出列表'!$A$2:$CE$8700,$A516,MATCH(C$1,'2-3 引出列表'!$A$1:$CD$1,0)),"")),"",IFERROR(INDEX('2-3 引出列表'!$A$2:$CE$8700,$A516,MATCH(C$1,'2-3 引出列表'!$A$1:$CD$1,0)),""))</f>
        <v/>
      </c>
      <c r="D516" t="str">
        <f>IF(ISBLANK(IFERROR(INDEX('2-3 引出列表'!$A$2:$CE$8700,$A516,MATCH(D$1,'2-3 引出列表'!$A$1:$CD$1,0)),"")),"",IFERROR(INDEX('2-3 引出列表'!$A$2:$CE$8700,$A516,MATCH(D$1,'2-3 引出列表'!$A$1:$CD$1,0)),""))</f>
        <v/>
      </c>
      <c r="E516" t="str">
        <f>IF(ISBLANK(IFERROR(INDEX('2-3 引出列表'!$A$2:$CE$8700,$A516,MATCH(E$1,'2-3 引出列表'!$A$1:$CD$1,0)),"")),"",IFERROR(INDEX('2-3 引出列表'!$A$2:$CE$8700,$A516,MATCH(E$1,'2-3 引出列表'!$A$1:$CD$1,0)),""))</f>
        <v/>
      </c>
      <c r="F516" t="str">
        <f t="shared" si="8"/>
        <v/>
      </c>
      <c r="G516" t="str">
        <f>IF(ISBLANK(IFERROR(INDEX('2-3 引出列表'!$A$2:$CE$8700,$A516,MATCH(G$1,'2-3 引出列表'!$A$1:$CD$1,0)),"")),"",IFERROR(INDEX('2-3 引出列表'!$A$2:$CE$8700,$A516,MATCH(G$1,'2-3 引出列表'!$A$1:$CD$1,0)),""))</f>
        <v/>
      </c>
      <c r="H516" t="str">
        <f>IF(ISBLANK(IFERROR(INDEX('2-3 引出列表'!$A$2:$CE$8700,$A516,MATCH(H$1,'2-3 引出列表'!$A$1:$CD$1,0)),"")),"",IFERROR(INDEX('2-3 引出列表'!$A$2:$CE$8700,$A516,MATCH(H$1,'2-3 引出列表'!$A$1:$CD$1,0)),""))</f>
        <v/>
      </c>
      <c r="I516" t="str">
        <f>IF(ISBLANK(IFERROR(INDEX('2-3 引出列表'!$A$2:$CE$8700,$A516,MATCH(I$1,'2-3 引出列表'!$A$1:$CD$1,0)),"")),"",IFERROR(INDEX('2-3 引出列表'!$A$2:$CE$8700,$A516,MATCH(I$1,'2-3 引出列表'!$A$1:$CD$1,0)),""))</f>
        <v/>
      </c>
    </row>
    <row r="517" customFormat="1" spans="1:9">
      <c r="A517">
        <v>516</v>
      </c>
      <c r="B517" t="str">
        <f>IF(ISBLANK(IFERROR(INDEX('2-3 引出列表'!$A$2:$CE$8700,$A517,MATCH(B$1,'2-3 引出列表'!$A$1:$CD$1,0)),"")),"",IFERROR(INDEX('2-3 引出列表'!$A$2:$CE$8700,$A517,MATCH(B$1,'2-3 引出列表'!$A$1:$CD$1,0)),""))</f>
        <v/>
      </c>
      <c r="C517" t="str">
        <f>IF(ISBLANK(IFERROR(INDEX('2-3 引出列表'!$A$2:$CE$8700,$A517,MATCH(C$1,'2-3 引出列表'!$A$1:$CD$1,0)),"")),"",IFERROR(INDEX('2-3 引出列表'!$A$2:$CE$8700,$A517,MATCH(C$1,'2-3 引出列表'!$A$1:$CD$1,0)),""))</f>
        <v/>
      </c>
      <c r="D517" t="str">
        <f>IF(ISBLANK(IFERROR(INDEX('2-3 引出列表'!$A$2:$CE$8700,$A517,MATCH(D$1,'2-3 引出列表'!$A$1:$CD$1,0)),"")),"",IFERROR(INDEX('2-3 引出列表'!$A$2:$CE$8700,$A517,MATCH(D$1,'2-3 引出列表'!$A$1:$CD$1,0)),""))</f>
        <v/>
      </c>
      <c r="E517" t="str">
        <f>IF(ISBLANK(IFERROR(INDEX('2-3 引出列表'!$A$2:$CE$8700,$A517,MATCH(E$1,'2-3 引出列表'!$A$1:$CD$1,0)),"")),"",IFERROR(INDEX('2-3 引出列表'!$A$2:$CE$8700,$A517,MATCH(E$1,'2-3 引出列表'!$A$1:$CD$1,0)),""))</f>
        <v/>
      </c>
      <c r="F517" t="str">
        <f t="shared" si="8"/>
        <v/>
      </c>
      <c r="G517" t="str">
        <f>IF(ISBLANK(IFERROR(INDEX('2-3 引出列表'!$A$2:$CE$8700,$A517,MATCH(G$1,'2-3 引出列表'!$A$1:$CD$1,0)),"")),"",IFERROR(INDEX('2-3 引出列表'!$A$2:$CE$8700,$A517,MATCH(G$1,'2-3 引出列表'!$A$1:$CD$1,0)),""))</f>
        <v/>
      </c>
      <c r="H517" t="str">
        <f>IF(ISBLANK(IFERROR(INDEX('2-3 引出列表'!$A$2:$CE$8700,$A517,MATCH(H$1,'2-3 引出列表'!$A$1:$CD$1,0)),"")),"",IFERROR(INDEX('2-3 引出列表'!$A$2:$CE$8700,$A517,MATCH(H$1,'2-3 引出列表'!$A$1:$CD$1,0)),""))</f>
        <v/>
      </c>
      <c r="I517" t="str">
        <f>IF(ISBLANK(IFERROR(INDEX('2-3 引出列表'!$A$2:$CE$8700,$A517,MATCH(I$1,'2-3 引出列表'!$A$1:$CD$1,0)),"")),"",IFERROR(INDEX('2-3 引出列表'!$A$2:$CE$8700,$A517,MATCH(I$1,'2-3 引出列表'!$A$1:$CD$1,0)),""))</f>
        <v/>
      </c>
    </row>
    <row r="518" customFormat="1" spans="1:9">
      <c r="A518">
        <v>517</v>
      </c>
      <c r="B518" t="str">
        <f>IF(ISBLANK(IFERROR(INDEX('2-3 引出列表'!$A$2:$CE$8700,$A518,MATCH(B$1,'2-3 引出列表'!$A$1:$CD$1,0)),"")),"",IFERROR(INDEX('2-3 引出列表'!$A$2:$CE$8700,$A518,MATCH(B$1,'2-3 引出列表'!$A$1:$CD$1,0)),""))</f>
        <v/>
      </c>
      <c r="C518" t="str">
        <f>IF(ISBLANK(IFERROR(INDEX('2-3 引出列表'!$A$2:$CE$8700,$A518,MATCH(C$1,'2-3 引出列表'!$A$1:$CD$1,0)),"")),"",IFERROR(INDEX('2-3 引出列表'!$A$2:$CE$8700,$A518,MATCH(C$1,'2-3 引出列表'!$A$1:$CD$1,0)),""))</f>
        <v/>
      </c>
      <c r="D518" t="str">
        <f>IF(ISBLANK(IFERROR(INDEX('2-3 引出列表'!$A$2:$CE$8700,$A518,MATCH(D$1,'2-3 引出列表'!$A$1:$CD$1,0)),"")),"",IFERROR(INDEX('2-3 引出列表'!$A$2:$CE$8700,$A518,MATCH(D$1,'2-3 引出列表'!$A$1:$CD$1,0)),""))</f>
        <v/>
      </c>
      <c r="E518" t="str">
        <f>IF(ISBLANK(IFERROR(INDEX('2-3 引出列表'!$A$2:$CE$8700,$A518,MATCH(E$1,'2-3 引出列表'!$A$1:$CD$1,0)),"")),"",IFERROR(INDEX('2-3 引出列表'!$A$2:$CE$8700,$A518,MATCH(E$1,'2-3 引出列表'!$A$1:$CD$1,0)),""))</f>
        <v/>
      </c>
      <c r="F518" t="str">
        <f t="shared" si="8"/>
        <v/>
      </c>
      <c r="G518" t="str">
        <f>IF(ISBLANK(IFERROR(INDEX('2-3 引出列表'!$A$2:$CE$8700,$A518,MATCH(G$1,'2-3 引出列表'!$A$1:$CD$1,0)),"")),"",IFERROR(INDEX('2-3 引出列表'!$A$2:$CE$8700,$A518,MATCH(G$1,'2-3 引出列表'!$A$1:$CD$1,0)),""))</f>
        <v/>
      </c>
      <c r="H518" t="str">
        <f>IF(ISBLANK(IFERROR(INDEX('2-3 引出列表'!$A$2:$CE$8700,$A518,MATCH(H$1,'2-3 引出列表'!$A$1:$CD$1,0)),"")),"",IFERROR(INDEX('2-3 引出列表'!$A$2:$CE$8700,$A518,MATCH(H$1,'2-3 引出列表'!$A$1:$CD$1,0)),""))</f>
        <v/>
      </c>
      <c r="I518" t="str">
        <f>IF(ISBLANK(IFERROR(INDEX('2-3 引出列表'!$A$2:$CE$8700,$A518,MATCH(I$1,'2-3 引出列表'!$A$1:$CD$1,0)),"")),"",IFERROR(INDEX('2-3 引出列表'!$A$2:$CE$8700,$A518,MATCH(I$1,'2-3 引出列表'!$A$1:$CD$1,0)),""))</f>
        <v/>
      </c>
    </row>
    <row r="519" customFormat="1" spans="1:9">
      <c r="A519">
        <v>518</v>
      </c>
      <c r="B519" t="str">
        <f>IF(ISBLANK(IFERROR(INDEX('2-3 引出列表'!$A$2:$CE$8700,$A519,MATCH(B$1,'2-3 引出列表'!$A$1:$CD$1,0)),"")),"",IFERROR(INDEX('2-3 引出列表'!$A$2:$CE$8700,$A519,MATCH(B$1,'2-3 引出列表'!$A$1:$CD$1,0)),""))</f>
        <v/>
      </c>
      <c r="C519" t="str">
        <f>IF(ISBLANK(IFERROR(INDEX('2-3 引出列表'!$A$2:$CE$8700,$A519,MATCH(C$1,'2-3 引出列表'!$A$1:$CD$1,0)),"")),"",IFERROR(INDEX('2-3 引出列表'!$A$2:$CE$8700,$A519,MATCH(C$1,'2-3 引出列表'!$A$1:$CD$1,0)),""))</f>
        <v/>
      </c>
      <c r="D519" t="str">
        <f>IF(ISBLANK(IFERROR(INDEX('2-3 引出列表'!$A$2:$CE$8700,$A519,MATCH(D$1,'2-3 引出列表'!$A$1:$CD$1,0)),"")),"",IFERROR(INDEX('2-3 引出列表'!$A$2:$CE$8700,$A519,MATCH(D$1,'2-3 引出列表'!$A$1:$CD$1,0)),""))</f>
        <v/>
      </c>
      <c r="E519" t="str">
        <f>IF(ISBLANK(IFERROR(INDEX('2-3 引出列表'!$A$2:$CE$8700,$A519,MATCH(E$1,'2-3 引出列表'!$A$1:$CD$1,0)),"")),"",IFERROR(INDEX('2-3 引出列表'!$A$2:$CE$8700,$A519,MATCH(E$1,'2-3 引出列表'!$A$1:$CD$1,0)),""))</f>
        <v/>
      </c>
      <c r="F519" t="str">
        <f t="shared" si="8"/>
        <v/>
      </c>
      <c r="G519" t="str">
        <f>IF(ISBLANK(IFERROR(INDEX('2-3 引出列表'!$A$2:$CE$8700,$A519,MATCH(G$1,'2-3 引出列表'!$A$1:$CD$1,0)),"")),"",IFERROR(INDEX('2-3 引出列表'!$A$2:$CE$8700,$A519,MATCH(G$1,'2-3 引出列表'!$A$1:$CD$1,0)),""))</f>
        <v/>
      </c>
      <c r="H519" t="str">
        <f>IF(ISBLANK(IFERROR(INDEX('2-3 引出列表'!$A$2:$CE$8700,$A519,MATCH(H$1,'2-3 引出列表'!$A$1:$CD$1,0)),"")),"",IFERROR(INDEX('2-3 引出列表'!$A$2:$CE$8700,$A519,MATCH(H$1,'2-3 引出列表'!$A$1:$CD$1,0)),""))</f>
        <v/>
      </c>
      <c r="I519" t="str">
        <f>IF(ISBLANK(IFERROR(INDEX('2-3 引出列表'!$A$2:$CE$8700,$A519,MATCH(I$1,'2-3 引出列表'!$A$1:$CD$1,0)),"")),"",IFERROR(INDEX('2-3 引出列表'!$A$2:$CE$8700,$A519,MATCH(I$1,'2-3 引出列表'!$A$1:$CD$1,0)),""))</f>
        <v/>
      </c>
    </row>
    <row r="520" customFormat="1" spans="1:9">
      <c r="A520">
        <v>519</v>
      </c>
      <c r="B520" t="str">
        <f>IF(ISBLANK(IFERROR(INDEX('2-3 引出列表'!$A$2:$CE$8700,$A520,MATCH(B$1,'2-3 引出列表'!$A$1:$CD$1,0)),"")),"",IFERROR(INDEX('2-3 引出列表'!$A$2:$CE$8700,$A520,MATCH(B$1,'2-3 引出列表'!$A$1:$CD$1,0)),""))</f>
        <v/>
      </c>
      <c r="C520" t="str">
        <f>IF(ISBLANK(IFERROR(INDEX('2-3 引出列表'!$A$2:$CE$8700,$A520,MATCH(C$1,'2-3 引出列表'!$A$1:$CD$1,0)),"")),"",IFERROR(INDEX('2-3 引出列表'!$A$2:$CE$8700,$A520,MATCH(C$1,'2-3 引出列表'!$A$1:$CD$1,0)),""))</f>
        <v/>
      </c>
      <c r="D520" t="str">
        <f>IF(ISBLANK(IFERROR(INDEX('2-3 引出列表'!$A$2:$CE$8700,$A520,MATCH(D$1,'2-3 引出列表'!$A$1:$CD$1,0)),"")),"",IFERROR(INDEX('2-3 引出列表'!$A$2:$CE$8700,$A520,MATCH(D$1,'2-3 引出列表'!$A$1:$CD$1,0)),""))</f>
        <v/>
      </c>
      <c r="E520" t="str">
        <f>IF(ISBLANK(IFERROR(INDEX('2-3 引出列表'!$A$2:$CE$8700,$A520,MATCH(E$1,'2-3 引出列表'!$A$1:$CD$1,0)),"")),"",IFERROR(INDEX('2-3 引出列表'!$A$2:$CE$8700,$A520,MATCH(E$1,'2-3 引出列表'!$A$1:$CD$1,0)),""))</f>
        <v/>
      </c>
      <c r="F520" t="str">
        <f t="shared" si="8"/>
        <v/>
      </c>
      <c r="G520" t="str">
        <f>IF(ISBLANK(IFERROR(INDEX('2-3 引出列表'!$A$2:$CE$8700,$A520,MATCH(G$1,'2-3 引出列表'!$A$1:$CD$1,0)),"")),"",IFERROR(INDEX('2-3 引出列表'!$A$2:$CE$8700,$A520,MATCH(G$1,'2-3 引出列表'!$A$1:$CD$1,0)),""))</f>
        <v/>
      </c>
      <c r="H520" t="str">
        <f>IF(ISBLANK(IFERROR(INDEX('2-3 引出列表'!$A$2:$CE$8700,$A520,MATCH(H$1,'2-3 引出列表'!$A$1:$CD$1,0)),"")),"",IFERROR(INDEX('2-3 引出列表'!$A$2:$CE$8700,$A520,MATCH(H$1,'2-3 引出列表'!$A$1:$CD$1,0)),""))</f>
        <v/>
      </c>
      <c r="I520" t="str">
        <f>IF(ISBLANK(IFERROR(INDEX('2-3 引出列表'!$A$2:$CE$8700,$A520,MATCH(I$1,'2-3 引出列表'!$A$1:$CD$1,0)),"")),"",IFERROR(INDEX('2-3 引出列表'!$A$2:$CE$8700,$A520,MATCH(I$1,'2-3 引出列表'!$A$1:$CD$1,0)),""))</f>
        <v/>
      </c>
    </row>
    <row r="521" customFormat="1" spans="1:9">
      <c r="A521">
        <v>520</v>
      </c>
      <c r="B521" t="str">
        <f>IF(ISBLANK(IFERROR(INDEX('2-3 引出列表'!$A$2:$CE$8700,$A521,MATCH(B$1,'2-3 引出列表'!$A$1:$CD$1,0)),"")),"",IFERROR(INDEX('2-3 引出列表'!$A$2:$CE$8700,$A521,MATCH(B$1,'2-3 引出列表'!$A$1:$CD$1,0)),""))</f>
        <v/>
      </c>
      <c r="C521" t="str">
        <f>IF(ISBLANK(IFERROR(INDEX('2-3 引出列表'!$A$2:$CE$8700,$A521,MATCH(C$1,'2-3 引出列表'!$A$1:$CD$1,0)),"")),"",IFERROR(INDEX('2-3 引出列表'!$A$2:$CE$8700,$A521,MATCH(C$1,'2-3 引出列表'!$A$1:$CD$1,0)),""))</f>
        <v/>
      </c>
      <c r="D521" t="str">
        <f>IF(ISBLANK(IFERROR(INDEX('2-3 引出列表'!$A$2:$CE$8700,$A521,MATCH(D$1,'2-3 引出列表'!$A$1:$CD$1,0)),"")),"",IFERROR(INDEX('2-3 引出列表'!$A$2:$CE$8700,$A521,MATCH(D$1,'2-3 引出列表'!$A$1:$CD$1,0)),""))</f>
        <v/>
      </c>
      <c r="E521" t="str">
        <f>IF(ISBLANK(IFERROR(INDEX('2-3 引出列表'!$A$2:$CE$8700,$A521,MATCH(E$1,'2-3 引出列表'!$A$1:$CD$1,0)),"")),"",IFERROR(INDEX('2-3 引出列表'!$A$2:$CE$8700,$A521,MATCH(E$1,'2-3 引出列表'!$A$1:$CD$1,0)),""))</f>
        <v/>
      </c>
      <c r="F521" t="str">
        <f t="shared" si="8"/>
        <v/>
      </c>
      <c r="G521" t="str">
        <f>IF(ISBLANK(IFERROR(INDEX('2-3 引出列表'!$A$2:$CE$8700,$A521,MATCH(G$1,'2-3 引出列表'!$A$1:$CD$1,0)),"")),"",IFERROR(INDEX('2-3 引出列表'!$A$2:$CE$8700,$A521,MATCH(G$1,'2-3 引出列表'!$A$1:$CD$1,0)),""))</f>
        <v/>
      </c>
      <c r="H521" t="str">
        <f>IF(ISBLANK(IFERROR(INDEX('2-3 引出列表'!$A$2:$CE$8700,$A521,MATCH(H$1,'2-3 引出列表'!$A$1:$CD$1,0)),"")),"",IFERROR(INDEX('2-3 引出列表'!$A$2:$CE$8700,$A521,MATCH(H$1,'2-3 引出列表'!$A$1:$CD$1,0)),""))</f>
        <v/>
      </c>
      <c r="I521" t="str">
        <f>IF(ISBLANK(IFERROR(INDEX('2-3 引出列表'!$A$2:$CE$8700,$A521,MATCH(I$1,'2-3 引出列表'!$A$1:$CD$1,0)),"")),"",IFERROR(INDEX('2-3 引出列表'!$A$2:$CE$8700,$A521,MATCH(I$1,'2-3 引出列表'!$A$1:$CD$1,0)),""))</f>
        <v/>
      </c>
    </row>
    <row r="522" customFormat="1" spans="1:9">
      <c r="A522">
        <v>521</v>
      </c>
      <c r="B522" t="str">
        <f>IF(ISBLANK(IFERROR(INDEX('2-3 引出列表'!$A$2:$CE$8700,$A522,MATCH(B$1,'2-3 引出列表'!$A$1:$CD$1,0)),"")),"",IFERROR(INDEX('2-3 引出列表'!$A$2:$CE$8700,$A522,MATCH(B$1,'2-3 引出列表'!$A$1:$CD$1,0)),""))</f>
        <v/>
      </c>
      <c r="C522" t="str">
        <f>IF(ISBLANK(IFERROR(INDEX('2-3 引出列表'!$A$2:$CE$8700,$A522,MATCH(C$1,'2-3 引出列表'!$A$1:$CD$1,0)),"")),"",IFERROR(INDEX('2-3 引出列表'!$A$2:$CE$8700,$A522,MATCH(C$1,'2-3 引出列表'!$A$1:$CD$1,0)),""))</f>
        <v/>
      </c>
      <c r="D522" t="str">
        <f>IF(ISBLANK(IFERROR(INDEX('2-3 引出列表'!$A$2:$CE$8700,$A522,MATCH(D$1,'2-3 引出列表'!$A$1:$CD$1,0)),"")),"",IFERROR(INDEX('2-3 引出列表'!$A$2:$CE$8700,$A522,MATCH(D$1,'2-3 引出列表'!$A$1:$CD$1,0)),""))</f>
        <v/>
      </c>
      <c r="E522" t="str">
        <f>IF(ISBLANK(IFERROR(INDEX('2-3 引出列表'!$A$2:$CE$8700,$A522,MATCH(E$1,'2-3 引出列表'!$A$1:$CD$1,0)),"")),"",IFERROR(INDEX('2-3 引出列表'!$A$2:$CE$8700,$A522,MATCH(E$1,'2-3 引出列表'!$A$1:$CD$1,0)),""))</f>
        <v/>
      </c>
      <c r="F522" t="str">
        <f t="shared" si="8"/>
        <v/>
      </c>
      <c r="G522" t="str">
        <f>IF(ISBLANK(IFERROR(INDEX('2-3 引出列表'!$A$2:$CE$8700,$A522,MATCH(G$1,'2-3 引出列表'!$A$1:$CD$1,0)),"")),"",IFERROR(INDEX('2-3 引出列表'!$A$2:$CE$8700,$A522,MATCH(G$1,'2-3 引出列表'!$A$1:$CD$1,0)),""))</f>
        <v/>
      </c>
      <c r="H522" t="str">
        <f>IF(ISBLANK(IFERROR(INDEX('2-3 引出列表'!$A$2:$CE$8700,$A522,MATCH(H$1,'2-3 引出列表'!$A$1:$CD$1,0)),"")),"",IFERROR(INDEX('2-3 引出列表'!$A$2:$CE$8700,$A522,MATCH(H$1,'2-3 引出列表'!$A$1:$CD$1,0)),""))</f>
        <v/>
      </c>
      <c r="I522" t="str">
        <f>IF(ISBLANK(IFERROR(INDEX('2-3 引出列表'!$A$2:$CE$8700,$A522,MATCH(I$1,'2-3 引出列表'!$A$1:$CD$1,0)),"")),"",IFERROR(INDEX('2-3 引出列表'!$A$2:$CE$8700,$A522,MATCH(I$1,'2-3 引出列表'!$A$1:$CD$1,0)),""))</f>
        <v/>
      </c>
    </row>
    <row r="523" customFormat="1" spans="1:9">
      <c r="A523">
        <v>522</v>
      </c>
      <c r="B523" t="str">
        <f>IF(ISBLANK(IFERROR(INDEX('2-3 引出列表'!$A$2:$CE$8700,$A523,MATCH(B$1,'2-3 引出列表'!$A$1:$CD$1,0)),"")),"",IFERROR(INDEX('2-3 引出列表'!$A$2:$CE$8700,$A523,MATCH(B$1,'2-3 引出列表'!$A$1:$CD$1,0)),""))</f>
        <v/>
      </c>
      <c r="C523" t="str">
        <f>IF(ISBLANK(IFERROR(INDEX('2-3 引出列表'!$A$2:$CE$8700,$A523,MATCH(C$1,'2-3 引出列表'!$A$1:$CD$1,0)),"")),"",IFERROR(INDEX('2-3 引出列表'!$A$2:$CE$8700,$A523,MATCH(C$1,'2-3 引出列表'!$A$1:$CD$1,0)),""))</f>
        <v/>
      </c>
      <c r="D523" t="str">
        <f>IF(ISBLANK(IFERROR(INDEX('2-3 引出列表'!$A$2:$CE$8700,$A523,MATCH(D$1,'2-3 引出列表'!$A$1:$CD$1,0)),"")),"",IFERROR(INDEX('2-3 引出列表'!$A$2:$CE$8700,$A523,MATCH(D$1,'2-3 引出列表'!$A$1:$CD$1,0)),""))</f>
        <v/>
      </c>
      <c r="E523" t="str">
        <f>IF(ISBLANK(IFERROR(INDEX('2-3 引出列表'!$A$2:$CE$8700,$A523,MATCH(E$1,'2-3 引出列表'!$A$1:$CD$1,0)),"")),"",IFERROR(INDEX('2-3 引出列表'!$A$2:$CE$8700,$A523,MATCH(E$1,'2-3 引出列表'!$A$1:$CD$1,0)),""))</f>
        <v/>
      </c>
      <c r="F523" t="str">
        <f t="shared" si="8"/>
        <v/>
      </c>
      <c r="G523" t="str">
        <f>IF(ISBLANK(IFERROR(INDEX('2-3 引出列表'!$A$2:$CE$8700,$A523,MATCH(G$1,'2-3 引出列表'!$A$1:$CD$1,0)),"")),"",IFERROR(INDEX('2-3 引出列表'!$A$2:$CE$8700,$A523,MATCH(G$1,'2-3 引出列表'!$A$1:$CD$1,0)),""))</f>
        <v/>
      </c>
      <c r="H523" t="str">
        <f>IF(ISBLANK(IFERROR(INDEX('2-3 引出列表'!$A$2:$CE$8700,$A523,MATCH(H$1,'2-3 引出列表'!$A$1:$CD$1,0)),"")),"",IFERROR(INDEX('2-3 引出列表'!$A$2:$CE$8700,$A523,MATCH(H$1,'2-3 引出列表'!$A$1:$CD$1,0)),""))</f>
        <v/>
      </c>
      <c r="I523" t="str">
        <f>IF(ISBLANK(IFERROR(INDEX('2-3 引出列表'!$A$2:$CE$8700,$A523,MATCH(I$1,'2-3 引出列表'!$A$1:$CD$1,0)),"")),"",IFERROR(INDEX('2-3 引出列表'!$A$2:$CE$8700,$A523,MATCH(I$1,'2-3 引出列表'!$A$1:$CD$1,0)),""))</f>
        <v/>
      </c>
    </row>
    <row r="524" customFormat="1" spans="1:9">
      <c r="A524">
        <v>523</v>
      </c>
      <c r="B524" t="str">
        <f>IF(ISBLANK(IFERROR(INDEX('2-3 引出列表'!$A$2:$CE$8700,$A524,MATCH(B$1,'2-3 引出列表'!$A$1:$CD$1,0)),"")),"",IFERROR(INDEX('2-3 引出列表'!$A$2:$CE$8700,$A524,MATCH(B$1,'2-3 引出列表'!$A$1:$CD$1,0)),""))</f>
        <v/>
      </c>
      <c r="C524" t="str">
        <f>IF(ISBLANK(IFERROR(INDEX('2-3 引出列表'!$A$2:$CE$8700,$A524,MATCH(C$1,'2-3 引出列表'!$A$1:$CD$1,0)),"")),"",IFERROR(INDEX('2-3 引出列表'!$A$2:$CE$8700,$A524,MATCH(C$1,'2-3 引出列表'!$A$1:$CD$1,0)),""))</f>
        <v/>
      </c>
      <c r="D524" t="str">
        <f>IF(ISBLANK(IFERROR(INDEX('2-3 引出列表'!$A$2:$CE$8700,$A524,MATCH(D$1,'2-3 引出列表'!$A$1:$CD$1,0)),"")),"",IFERROR(INDEX('2-3 引出列表'!$A$2:$CE$8700,$A524,MATCH(D$1,'2-3 引出列表'!$A$1:$CD$1,0)),""))</f>
        <v/>
      </c>
      <c r="E524" t="str">
        <f>IF(ISBLANK(IFERROR(INDEX('2-3 引出列表'!$A$2:$CE$8700,$A524,MATCH(E$1,'2-3 引出列表'!$A$1:$CD$1,0)),"")),"",IFERROR(INDEX('2-3 引出列表'!$A$2:$CE$8700,$A524,MATCH(E$1,'2-3 引出列表'!$A$1:$CD$1,0)),""))</f>
        <v/>
      </c>
      <c r="F524" t="str">
        <f t="shared" si="8"/>
        <v/>
      </c>
      <c r="G524" t="str">
        <f>IF(ISBLANK(IFERROR(INDEX('2-3 引出列表'!$A$2:$CE$8700,$A524,MATCH(G$1,'2-3 引出列表'!$A$1:$CD$1,0)),"")),"",IFERROR(INDEX('2-3 引出列表'!$A$2:$CE$8700,$A524,MATCH(G$1,'2-3 引出列表'!$A$1:$CD$1,0)),""))</f>
        <v/>
      </c>
      <c r="H524" t="str">
        <f>IF(ISBLANK(IFERROR(INDEX('2-3 引出列表'!$A$2:$CE$8700,$A524,MATCH(H$1,'2-3 引出列表'!$A$1:$CD$1,0)),"")),"",IFERROR(INDEX('2-3 引出列表'!$A$2:$CE$8700,$A524,MATCH(H$1,'2-3 引出列表'!$A$1:$CD$1,0)),""))</f>
        <v/>
      </c>
      <c r="I524" t="str">
        <f>IF(ISBLANK(IFERROR(INDEX('2-3 引出列表'!$A$2:$CE$8700,$A524,MATCH(I$1,'2-3 引出列表'!$A$1:$CD$1,0)),"")),"",IFERROR(INDEX('2-3 引出列表'!$A$2:$CE$8700,$A524,MATCH(I$1,'2-3 引出列表'!$A$1:$CD$1,0)),""))</f>
        <v/>
      </c>
    </row>
    <row r="525" customFormat="1" spans="1:9">
      <c r="A525">
        <v>524</v>
      </c>
      <c r="B525" t="str">
        <f>IF(ISBLANK(IFERROR(INDEX('2-3 引出列表'!$A$2:$CE$8700,$A525,MATCH(B$1,'2-3 引出列表'!$A$1:$CD$1,0)),"")),"",IFERROR(INDEX('2-3 引出列表'!$A$2:$CE$8700,$A525,MATCH(B$1,'2-3 引出列表'!$A$1:$CD$1,0)),""))</f>
        <v/>
      </c>
      <c r="C525" t="str">
        <f>IF(ISBLANK(IFERROR(INDEX('2-3 引出列表'!$A$2:$CE$8700,$A525,MATCH(C$1,'2-3 引出列表'!$A$1:$CD$1,0)),"")),"",IFERROR(INDEX('2-3 引出列表'!$A$2:$CE$8700,$A525,MATCH(C$1,'2-3 引出列表'!$A$1:$CD$1,0)),""))</f>
        <v/>
      </c>
      <c r="D525" t="str">
        <f>IF(ISBLANK(IFERROR(INDEX('2-3 引出列表'!$A$2:$CE$8700,$A525,MATCH(D$1,'2-3 引出列表'!$A$1:$CD$1,0)),"")),"",IFERROR(INDEX('2-3 引出列表'!$A$2:$CE$8700,$A525,MATCH(D$1,'2-3 引出列表'!$A$1:$CD$1,0)),""))</f>
        <v/>
      </c>
      <c r="E525" t="str">
        <f>IF(ISBLANK(IFERROR(INDEX('2-3 引出列表'!$A$2:$CE$8700,$A525,MATCH(E$1,'2-3 引出列表'!$A$1:$CD$1,0)),"")),"",IFERROR(INDEX('2-3 引出列表'!$A$2:$CE$8700,$A525,MATCH(E$1,'2-3 引出列表'!$A$1:$CD$1,0)),""))</f>
        <v/>
      </c>
      <c r="F525" t="str">
        <f t="shared" si="8"/>
        <v/>
      </c>
      <c r="G525" t="str">
        <f>IF(ISBLANK(IFERROR(INDEX('2-3 引出列表'!$A$2:$CE$8700,$A525,MATCH(G$1,'2-3 引出列表'!$A$1:$CD$1,0)),"")),"",IFERROR(INDEX('2-3 引出列表'!$A$2:$CE$8700,$A525,MATCH(G$1,'2-3 引出列表'!$A$1:$CD$1,0)),""))</f>
        <v/>
      </c>
      <c r="H525" t="str">
        <f>IF(ISBLANK(IFERROR(INDEX('2-3 引出列表'!$A$2:$CE$8700,$A525,MATCH(H$1,'2-3 引出列表'!$A$1:$CD$1,0)),"")),"",IFERROR(INDEX('2-3 引出列表'!$A$2:$CE$8700,$A525,MATCH(H$1,'2-3 引出列表'!$A$1:$CD$1,0)),""))</f>
        <v/>
      </c>
      <c r="I525" t="str">
        <f>IF(ISBLANK(IFERROR(INDEX('2-3 引出列表'!$A$2:$CE$8700,$A525,MATCH(I$1,'2-3 引出列表'!$A$1:$CD$1,0)),"")),"",IFERROR(INDEX('2-3 引出列表'!$A$2:$CE$8700,$A525,MATCH(I$1,'2-3 引出列表'!$A$1:$CD$1,0)),""))</f>
        <v/>
      </c>
    </row>
    <row r="526" customFormat="1" spans="1:9">
      <c r="A526">
        <v>525</v>
      </c>
      <c r="B526" t="str">
        <f>IF(ISBLANK(IFERROR(INDEX('2-3 引出列表'!$A$2:$CE$8700,$A526,MATCH(B$1,'2-3 引出列表'!$A$1:$CD$1,0)),"")),"",IFERROR(INDEX('2-3 引出列表'!$A$2:$CE$8700,$A526,MATCH(B$1,'2-3 引出列表'!$A$1:$CD$1,0)),""))</f>
        <v/>
      </c>
      <c r="C526" t="str">
        <f>IF(ISBLANK(IFERROR(INDEX('2-3 引出列表'!$A$2:$CE$8700,$A526,MATCH(C$1,'2-3 引出列表'!$A$1:$CD$1,0)),"")),"",IFERROR(INDEX('2-3 引出列表'!$A$2:$CE$8700,$A526,MATCH(C$1,'2-3 引出列表'!$A$1:$CD$1,0)),""))</f>
        <v/>
      </c>
      <c r="D526" t="str">
        <f>IF(ISBLANK(IFERROR(INDEX('2-3 引出列表'!$A$2:$CE$8700,$A526,MATCH(D$1,'2-3 引出列表'!$A$1:$CD$1,0)),"")),"",IFERROR(INDEX('2-3 引出列表'!$A$2:$CE$8700,$A526,MATCH(D$1,'2-3 引出列表'!$A$1:$CD$1,0)),""))</f>
        <v/>
      </c>
      <c r="E526" t="str">
        <f>IF(ISBLANK(IFERROR(INDEX('2-3 引出列表'!$A$2:$CE$8700,$A526,MATCH(E$1,'2-3 引出列表'!$A$1:$CD$1,0)),"")),"",IFERROR(INDEX('2-3 引出列表'!$A$2:$CE$8700,$A526,MATCH(E$1,'2-3 引出列表'!$A$1:$CD$1,0)),""))</f>
        <v/>
      </c>
      <c r="F526" t="str">
        <f t="shared" si="8"/>
        <v/>
      </c>
      <c r="G526" t="str">
        <f>IF(ISBLANK(IFERROR(INDEX('2-3 引出列表'!$A$2:$CE$8700,$A526,MATCH(G$1,'2-3 引出列表'!$A$1:$CD$1,0)),"")),"",IFERROR(INDEX('2-3 引出列表'!$A$2:$CE$8700,$A526,MATCH(G$1,'2-3 引出列表'!$A$1:$CD$1,0)),""))</f>
        <v/>
      </c>
      <c r="H526" t="str">
        <f>IF(ISBLANK(IFERROR(INDEX('2-3 引出列表'!$A$2:$CE$8700,$A526,MATCH(H$1,'2-3 引出列表'!$A$1:$CD$1,0)),"")),"",IFERROR(INDEX('2-3 引出列表'!$A$2:$CE$8700,$A526,MATCH(H$1,'2-3 引出列表'!$A$1:$CD$1,0)),""))</f>
        <v/>
      </c>
      <c r="I526" t="str">
        <f>IF(ISBLANK(IFERROR(INDEX('2-3 引出列表'!$A$2:$CE$8700,$A526,MATCH(I$1,'2-3 引出列表'!$A$1:$CD$1,0)),"")),"",IFERROR(INDEX('2-3 引出列表'!$A$2:$CE$8700,$A526,MATCH(I$1,'2-3 引出列表'!$A$1:$CD$1,0)),""))</f>
        <v/>
      </c>
    </row>
    <row r="527" customFormat="1" spans="1:9">
      <c r="A527">
        <v>526</v>
      </c>
      <c r="B527" t="str">
        <f>IF(ISBLANK(IFERROR(INDEX('2-3 引出列表'!$A$2:$CE$8700,$A527,MATCH(B$1,'2-3 引出列表'!$A$1:$CD$1,0)),"")),"",IFERROR(INDEX('2-3 引出列表'!$A$2:$CE$8700,$A527,MATCH(B$1,'2-3 引出列表'!$A$1:$CD$1,0)),""))</f>
        <v/>
      </c>
      <c r="C527" t="str">
        <f>IF(ISBLANK(IFERROR(INDEX('2-3 引出列表'!$A$2:$CE$8700,$A527,MATCH(C$1,'2-3 引出列表'!$A$1:$CD$1,0)),"")),"",IFERROR(INDEX('2-3 引出列表'!$A$2:$CE$8700,$A527,MATCH(C$1,'2-3 引出列表'!$A$1:$CD$1,0)),""))</f>
        <v/>
      </c>
      <c r="D527" t="str">
        <f>IF(ISBLANK(IFERROR(INDEX('2-3 引出列表'!$A$2:$CE$8700,$A527,MATCH(D$1,'2-3 引出列表'!$A$1:$CD$1,0)),"")),"",IFERROR(INDEX('2-3 引出列表'!$A$2:$CE$8700,$A527,MATCH(D$1,'2-3 引出列表'!$A$1:$CD$1,0)),""))</f>
        <v/>
      </c>
      <c r="E527" t="str">
        <f>IF(ISBLANK(IFERROR(INDEX('2-3 引出列表'!$A$2:$CE$8700,$A527,MATCH(E$1,'2-3 引出列表'!$A$1:$CD$1,0)),"")),"",IFERROR(INDEX('2-3 引出列表'!$A$2:$CE$8700,$A527,MATCH(E$1,'2-3 引出列表'!$A$1:$CD$1,0)),""))</f>
        <v/>
      </c>
      <c r="F527" t="str">
        <f t="shared" si="8"/>
        <v/>
      </c>
      <c r="G527" t="str">
        <f>IF(ISBLANK(IFERROR(INDEX('2-3 引出列表'!$A$2:$CE$8700,$A527,MATCH(G$1,'2-3 引出列表'!$A$1:$CD$1,0)),"")),"",IFERROR(INDEX('2-3 引出列表'!$A$2:$CE$8700,$A527,MATCH(G$1,'2-3 引出列表'!$A$1:$CD$1,0)),""))</f>
        <v/>
      </c>
      <c r="H527" t="str">
        <f>IF(ISBLANK(IFERROR(INDEX('2-3 引出列表'!$A$2:$CE$8700,$A527,MATCH(H$1,'2-3 引出列表'!$A$1:$CD$1,0)),"")),"",IFERROR(INDEX('2-3 引出列表'!$A$2:$CE$8700,$A527,MATCH(H$1,'2-3 引出列表'!$A$1:$CD$1,0)),""))</f>
        <v/>
      </c>
      <c r="I527" t="str">
        <f>IF(ISBLANK(IFERROR(INDEX('2-3 引出列表'!$A$2:$CE$8700,$A527,MATCH(I$1,'2-3 引出列表'!$A$1:$CD$1,0)),"")),"",IFERROR(INDEX('2-3 引出列表'!$A$2:$CE$8700,$A527,MATCH(I$1,'2-3 引出列表'!$A$1:$CD$1,0)),""))</f>
        <v/>
      </c>
    </row>
    <row r="528" customFormat="1" spans="1:9">
      <c r="A528">
        <v>527</v>
      </c>
      <c r="B528" t="str">
        <f>IF(ISBLANK(IFERROR(INDEX('2-3 引出列表'!$A$2:$CE$8700,$A528,MATCH(B$1,'2-3 引出列表'!$A$1:$CD$1,0)),"")),"",IFERROR(INDEX('2-3 引出列表'!$A$2:$CE$8700,$A528,MATCH(B$1,'2-3 引出列表'!$A$1:$CD$1,0)),""))</f>
        <v/>
      </c>
      <c r="C528" t="str">
        <f>IF(ISBLANK(IFERROR(INDEX('2-3 引出列表'!$A$2:$CE$8700,$A528,MATCH(C$1,'2-3 引出列表'!$A$1:$CD$1,0)),"")),"",IFERROR(INDEX('2-3 引出列表'!$A$2:$CE$8700,$A528,MATCH(C$1,'2-3 引出列表'!$A$1:$CD$1,0)),""))</f>
        <v/>
      </c>
      <c r="D528" t="str">
        <f>IF(ISBLANK(IFERROR(INDEX('2-3 引出列表'!$A$2:$CE$8700,$A528,MATCH(D$1,'2-3 引出列表'!$A$1:$CD$1,0)),"")),"",IFERROR(INDEX('2-3 引出列表'!$A$2:$CE$8700,$A528,MATCH(D$1,'2-3 引出列表'!$A$1:$CD$1,0)),""))</f>
        <v/>
      </c>
      <c r="E528" t="str">
        <f>IF(ISBLANK(IFERROR(INDEX('2-3 引出列表'!$A$2:$CE$8700,$A528,MATCH(E$1,'2-3 引出列表'!$A$1:$CD$1,0)),"")),"",IFERROR(INDEX('2-3 引出列表'!$A$2:$CE$8700,$A528,MATCH(E$1,'2-3 引出列表'!$A$1:$CD$1,0)),""))</f>
        <v/>
      </c>
      <c r="F528" t="str">
        <f t="shared" si="8"/>
        <v/>
      </c>
      <c r="G528" t="str">
        <f>IF(ISBLANK(IFERROR(INDEX('2-3 引出列表'!$A$2:$CE$8700,$A528,MATCH(G$1,'2-3 引出列表'!$A$1:$CD$1,0)),"")),"",IFERROR(INDEX('2-3 引出列表'!$A$2:$CE$8700,$A528,MATCH(G$1,'2-3 引出列表'!$A$1:$CD$1,0)),""))</f>
        <v/>
      </c>
      <c r="H528" t="str">
        <f>IF(ISBLANK(IFERROR(INDEX('2-3 引出列表'!$A$2:$CE$8700,$A528,MATCH(H$1,'2-3 引出列表'!$A$1:$CD$1,0)),"")),"",IFERROR(INDEX('2-3 引出列表'!$A$2:$CE$8700,$A528,MATCH(H$1,'2-3 引出列表'!$A$1:$CD$1,0)),""))</f>
        <v/>
      </c>
      <c r="I528" t="str">
        <f>IF(ISBLANK(IFERROR(INDEX('2-3 引出列表'!$A$2:$CE$8700,$A528,MATCH(I$1,'2-3 引出列表'!$A$1:$CD$1,0)),"")),"",IFERROR(INDEX('2-3 引出列表'!$A$2:$CE$8700,$A528,MATCH(I$1,'2-3 引出列表'!$A$1:$CD$1,0)),""))</f>
        <v/>
      </c>
    </row>
    <row r="529" customFormat="1" spans="1:9">
      <c r="A529">
        <v>528</v>
      </c>
      <c r="B529" t="str">
        <f>IF(ISBLANK(IFERROR(INDEX('2-3 引出列表'!$A$2:$CE$8700,$A529,MATCH(B$1,'2-3 引出列表'!$A$1:$CD$1,0)),"")),"",IFERROR(INDEX('2-3 引出列表'!$A$2:$CE$8700,$A529,MATCH(B$1,'2-3 引出列表'!$A$1:$CD$1,0)),""))</f>
        <v/>
      </c>
      <c r="C529" t="str">
        <f>IF(ISBLANK(IFERROR(INDEX('2-3 引出列表'!$A$2:$CE$8700,$A529,MATCH(C$1,'2-3 引出列表'!$A$1:$CD$1,0)),"")),"",IFERROR(INDEX('2-3 引出列表'!$A$2:$CE$8700,$A529,MATCH(C$1,'2-3 引出列表'!$A$1:$CD$1,0)),""))</f>
        <v/>
      </c>
      <c r="D529" t="str">
        <f>IF(ISBLANK(IFERROR(INDEX('2-3 引出列表'!$A$2:$CE$8700,$A529,MATCH(D$1,'2-3 引出列表'!$A$1:$CD$1,0)),"")),"",IFERROR(INDEX('2-3 引出列表'!$A$2:$CE$8700,$A529,MATCH(D$1,'2-3 引出列表'!$A$1:$CD$1,0)),""))</f>
        <v/>
      </c>
      <c r="E529" t="str">
        <f>IF(ISBLANK(IFERROR(INDEX('2-3 引出列表'!$A$2:$CE$8700,$A529,MATCH(E$1,'2-3 引出列表'!$A$1:$CD$1,0)),"")),"",IFERROR(INDEX('2-3 引出列表'!$A$2:$CE$8700,$A529,MATCH(E$1,'2-3 引出列表'!$A$1:$CD$1,0)),""))</f>
        <v/>
      </c>
      <c r="F529" t="str">
        <f t="shared" si="8"/>
        <v/>
      </c>
      <c r="G529" t="str">
        <f>IF(ISBLANK(IFERROR(INDEX('2-3 引出列表'!$A$2:$CE$8700,$A529,MATCH(G$1,'2-3 引出列表'!$A$1:$CD$1,0)),"")),"",IFERROR(INDEX('2-3 引出列表'!$A$2:$CE$8700,$A529,MATCH(G$1,'2-3 引出列表'!$A$1:$CD$1,0)),""))</f>
        <v/>
      </c>
      <c r="H529" t="str">
        <f>IF(ISBLANK(IFERROR(INDEX('2-3 引出列表'!$A$2:$CE$8700,$A529,MATCH(H$1,'2-3 引出列表'!$A$1:$CD$1,0)),"")),"",IFERROR(INDEX('2-3 引出列表'!$A$2:$CE$8700,$A529,MATCH(H$1,'2-3 引出列表'!$A$1:$CD$1,0)),""))</f>
        <v/>
      </c>
      <c r="I529" t="str">
        <f>IF(ISBLANK(IFERROR(INDEX('2-3 引出列表'!$A$2:$CE$8700,$A529,MATCH(I$1,'2-3 引出列表'!$A$1:$CD$1,0)),"")),"",IFERROR(INDEX('2-3 引出列表'!$A$2:$CE$8700,$A529,MATCH(I$1,'2-3 引出列表'!$A$1:$CD$1,0)),""))</f>
        <v/>
      </c>
    </row>
    <row r="530" customFormat="1" spans="1:9">
      <c r="A530">
        <v>529</v>
      </c>
      <c r="B530" t="str">
        <f>IF(ISBLANK(IFERROR(INDEX('2-3 引出列表'!$A$2:$CE$8700,$A530,MATCH(B$1,'2-3 引出列表'!$A$1:$CD$1,0)),"")),"",IFERROR(INDEX('2-3 引出列表'!$A$2:$CE$8700,$A530,MATCH(B$1,'2-3 引出列表'!$A$1:$CD$1,0)),""))</f>
        <v/>
      </c>
      <c r="C530" t="str">
        <f>IF(ISBLANK(IFERROR(INDEX('2-3 引出列表'!$A$2:$CE$8700,$A530,MATCH(C$1,'2-3 引出列表'!$A$1:$CD$1,0)),"")),"",IFERROR(INDEX('2-3 引出列表'!$A$2:$CE$8700,$A530,MATCH(C$1,'2-3 引出列表'!$A$1:$CD$1,0)),""))</f>
        <v/>
      </c>
      <c r="D530" t="str">
        <f>IF(ISBLANK(IFERROR(INDEX('2-3 引出列表'!$A$2:$CE$8700,$A530,MATCH(D$1,'2-3 引出列表'!$A$1:$CD$1,0)),"")),"",IFERROR(INDEX('2-3 引出列表'!$A$2:$CE$8700,$A530,MATCH(D$1,'2-3 引出列表'!$A$1:$CD$1,0)),""))</f>
        <v/>
      </c>
      <c r="E530" t="str">
        <f>IF(ISBLANK(IFERROR(INDEX('2-3 引出列表'!$A$2:$CE$8700,$A530,MATCH(E$1,'2-3 引出列表'!$A$1:$CD$1,0)),"")),"",IFERROR(INDEX('2-3 引出列表'!$A$2:$CE$8700,$A530,MATCH(E$1,'2-3 引出列表'!$A$1:$CD$1,0)),""))</f>
        <v/>
      </c>
      <c r="F530" t="str">
        <f t="shared" si="8"/>
        <v/>
      </c>
      <c r="G530" t="str">
        <f>IF(ISBLANK(IFERROR(INDEX('2-3 引出列表'!$A$2:$CE$8700,$A530,MATCH(G$1,'2-3 引出列表'!$A$1:$CD$1,0)),"")),"",IFERROR(INDEX('2-3 引出列表'!$A$2:$CE$8700,$A530,MATCH(G$1,'2-3 引出列表'!$A$1:$CD$1,0)),""))</f>
        <v/>
      </c>
      <c r="H530" t="str">
        <f>IF(ISBLANK(IFERROR(INDEX('2-3 引出列表'!$A$2:$CE$8700,$A530,MATCH(H$1,'2-3 引出列表'!$A$1:$CD$1,0)),"")),"",IFERROR(INDEX('2-3 引出列表'!$A$2:$CE$8700,$A530,MATCH(H$1,'2-3 引出列表'!$A$1:$CD$1,0)),""))</f>
        <v/>
      </c>
      <c r="I530" t="str">
        <f>IF(ISBLANK(IFERROR(INDEX('2-3 引出列表'!$A$2:$CE$8700,$A530,MATCH(I$1,'2-3 引出列表'!$A$1:$CD$1,0)),"")),"",IFERROR(INDEX('2-3 引出列表'!$A$2:$CE$8700,$A530,MATCH(I$1,'2-3 引出列表'!$A$1:$CD$1,0)),""))</f>
        <v/>
      </c>
    </row>
    <row r="531" customFormat="1" spans="1:9">
      <c r="A531">
        <v>530</v>
      </c>
      <c r="B531" t="str">
        <f>IF(ISBLANK(IFERROR(INDEX('2-3 引出列表'!$A$2:$CE$8700,$A531,MATCH(B$1,'2-3 引出列表'!$A$1:$CD$1,0)),"")),"",IFERROR(INDEX('2-3 引出列表'!$A$2:$CE$8700,$A531,MATCH(B$1,'2-3 引出列表'!$A$1:$CD$1,0)),""))</f>
        <v/>
      </c>
      <c r="C531" t="str">
        <f>IF(ISBLANK(IFERROR(INDEX('2-3 引出列表'!$A$2:$CE$8700,$A531,MATCH(C$1,'2-3 引出列表'!$A$1:$CD$1,0)),"")),"",IFERROR(INDEX('2-3 引出列表'!$A$2:$CE$8700,$A531,MATCH(C$1,'2-3 引出列表'!$A$1:$CD$1,0)),""))</f>
        <v/>
      </c>
      <c r="D531" t="str">
        <f>IF(ISBLANK(IFERROR(INDEX('2-3 引出列表'!$A$2:$CE$8700,$A531,MATCH(D$1,'2-3 引出列表'!$A$1:$CD$1,0)),"")),"",IFERROR(INDEX('2-3 引出列表'!$A$2:$CE$8700,$A531,MATCH(D$1,'2-3 引出列表'!$A$1:$CD$1,0)),""))</f>
        <v/>
      </c>
      <c r="E531" t="str">
        <f>IF(ISBLANK(IFERROR(INDEX('2-3 引出列表'!$A$2:$CE$8700,$A531,MATCH(E$1,'2-3 引出列表'!$A$1:$CD$1,0)),"")),"",IFERROR(INDEX('2-3 引出列表'!$A$2:$CE$8700,$A531,MATCH(E$1,'2-3 引出列表'!$A$1:$CD$1,0)),""))</f>
        <v/>
      </c>
      <c r="F531" t="str">
        <f t="shared" si="8"/>
        <v/>
      </c>
      <c r="G531" t="str">
        <f>IF(ISBLANK(IFERROR(INDEX('2-3 引出列表'!$A$2:$CE$8700,$A531,MATCH(G$1,'2-3 引出列表'!$A$1:$CD$1,0)),"")),"",IFERROR(INDEX('2-3 引出列表'!$A$2:$CE$8700,$A531,MATCH(G$1,'2-3 引出列表'!$A$1:$CD$1,0)),""))</f>
        <v/>
      </c>
      <c r="H531" t="str">
        <f>IF(ISBLANK(IFERROR(INDEX('2-3 引出列表'!$A$2:$CE$8700,$A531,MATCH(H$1,'2-3 引出列表'!$A$1:$CD$1,0)),"")),"",IFERROR(INDEX('2-3 引出列表'!$A$2:$CE$8700,$A531,MATCH(H$1,'2-3 引出列表'!$A$1:$CD$1,0)),""))</f>
        <v/>
      </c>
      <c r="I531" t="str">
        <f>IF(ISBLANK(IFERROR(INDEX('2-3 引出列表'!$A$2:$CE$8700,$A531,MATCH(I$1,'2-3 引出列表'!$A$1:$CD$1,0)),"")),"",IFERROR(INDEX('2-3 引出列表'!$A$2:$CE$8700,$A531,MATCH(I$1,'2-3 引出列表'!$A$1:$CD$1,0)),""))</f>
        <v/>
      </c>
    </row>
    <row r="532" customFormat="1" spans="1:9">
      <c r="A532">
        <v>531</v>
      </c>
      <c r="B532" t="str">
        <f>IF(ISBLANK(IFERROR(INDEX('2-3 引出列表'!$A$2:$CE$8700,$A532,MATCH(B$1,'2-3 引出列表'!$A$1:$CD$1,0)),"")),"",IFERROR(INDEX('2-3 引出列表'!$A$2:$CE$8700,$A532,MATCH(B$1,'2-3 引出列表'!$A$1:$CD$1,0)),""))</f>
        <v/>
      </c>
      <c r="C532" t="str">
        <f>IF(ISBLANK(IFERROR(INDEX('2-3 引出列表'!$A$2:$CE$8700,$A532,MATCH(C$1,'2-3 引出列表'!$A$1:$CD$1,0)),"")),"",IFERROR(INDEX('2-3 引出列表'!$A$2:$CE$8700,$A532,MATCH(C$1,'2-3 引出列表'!$A$1:$CD$1,0)),""))</f>
        <v/>
      </c>
      <c r="D532" t="str">
        <f>IF(ISBLANK(IFERROR(INDEX('2-3 引出列表'!$A$2:$CE$8700,$A532,MATCH(D$1,'2-3 引出列表'!$A$1:$CD$1,0)),"")),"",IFERROR(INDEX('2-3 引出列表'!$A$2:$CE$8700,$A532,MATCH(D$1,'2-3 引出列表'!$A$1:$CD$1,0)),""))</f>
        <v/>
      </c>
      <c r="E532" t="str">
        <f>IF(ISBLANK(IFERROR(INDEX('2-3 引出列表'!$A$2:$CE$8700,$A532,MATCH(E$1,'2-3 引出列表'!$A$1:$CD$1,0)),"")),"",IFERROR(INDEX('2-3 引出列表'!$A$2:$CE$8700,$A532,MATCH(E$1,'2-3 引出列表'!$A$1:$CD$1,0)),""))</f>
        <v/>
      </c>
      <c r="F532" t="str">
        <f t="shared" si="8"/>
        <v/>
      </c>
      <c r="G532" t="str">
        <f>IF(ISBLANK(IFERROR(INDEX('2-3 引出列表'!$A$2:$CE$8700,$A532,MATCH(G$1,'2-3 引出列表'!$A$1:$CD$1,0)),"")),"",IFERROR(INDEX('2-3 引出列表'!$A$2:$CE$8700,$A532,MATCH(G$1,'2-3 引出列表'!$A$1:$CD$1,0)),""))</f>
        <v/>
      </c>
      <c r="H532" t="str">
        <f>IF(ISBLANK(IFERROR(INDEX('2-3 引出列表'!$A$2:$CE$8700,$A532,MATCH(H$1,'2-3 引出列表'!$A$1:$CD$1,0)),"")),"",IFERROR(INDEX('2-3 引出列表'!$A$2:$CE$8700,$A532,MATCH(H$1,'2-3 引出列表'!$A$1:$CD$1,0)),""))</f>
        <v/>
      </c>
      <c r="I532" t="str">
        <f>IF(ISBLANK(IFERROR(INDEX('2-3 引出列表'!$A$2:$CE$8700,$A532,MATCH(I$1,'2-3 引出列表'!$A$1:$CD$1,0)),"")),"",IFERROR(INDEX('2-3 引出列表'!$A$2:$CE$8700,$A532,MATCH(I$1,'2-3 引出列表'!$A$1:$CD$1,0)),""))</f>
        <v/>
      </c>
    </row>
    <row r="533" customFormat="1" spans="1:9">
      <c r="A533">
        <v>532</v>
      </c>
      <c r="B533" t="str">
        <f>IF(ISBLANK(IFERROR(INDEX('2-3 引出列表'!$A$2:$CE$8700,$A533,MATCH(B$1,'2-3 引出列表'!$A$1:$CD$1,0)),"")),"",IFERROR(INDEX('2-3 引出列表'!$A$2:$CE$8700,$A533,MATCH(B$1,'2-3 引出列表'!$A$1:$CD$1,0)),""))</f>
        <v/>
      </c>
      <c r="C533" t="str">
        <f>IF(ISBLANK(IFERROR(INDEX('2-3 引出列表'!$A$2:$CE$8700,$A533,MATCH(C$1,'2-3 引出列表'!$A$1:$CD$1,0)),"")),"",IFERROR(INDEX('2-3 引出列表'!$A$2:$CE$8700,$A533,MATCH(C$1,'2-3 引出列表'!$A$1:$CD$1,0)),""))</f>
        <v/>
      </c>
      <c r="D533" t="str">
        <f>IF(ISBLANK(IFERROR(INDEX('2-3 引出列表'!$A$2:$CE$8700,$A533,MATCH(D$1,'2-3 引出列表'!$A$1:$CD$1,0)),"")),"",IFERROR(INDEX('2-3 引出列表'!$A$2:$CE$8700,$A533,MATCH(D$1,'2-3 引出列表'!$A$1:$CD$1,0)),""))</f>
        <v/>
      </c>
      <c r="E533" t="str">
        <f>IF(ISBLANK(IFERROR(INDEX('2-3 引出列表'!$A$2:$CE$8700,$A533,MATCH(E$1,'2-3 引出列表'!$A$1:$CD$1,0)),"")),"",IFERROR(INDEX('2-3 引出列表'!$A$2:$CE$8700,$A533,MATCH(E$1,'2-3 引出列表'!$A$1:$CD$1,0)),""))</f>
        <v/>
      </c>
      <c r="F533" t="str">
        <f t="shared" si="8"/>
        <v/>
      </c>
      <c r="G533" t="str">
        <f>IF(ISBLANK(IFERROR(INDEX('2-3 引出列表'!$A$2:$CE$8700,$A533,MATCH(G$1,'2-3 引出列表'!$A$1:$CD$1,0)),"")),"",IFERROR(INDEX('2-3 引出列表'!$A$2:$CE$8700,$A533,MATCH(G$1,'2-3 引出列表'!$A$1:$CD$1,0)),""))</f>
        <v/>
      </c>
      <c r="H533" t="str">
        <f>IF(ISBLANK(IFERROR(INDEX('2-3 引出列表'!$A$2:$CE$8700,$A533,MATCH(H$1,'2-3 引出列表'!$A$1:$CD$1,0)),"")),"",IFERROR(INDEX('2-3 引出列表'!$A$2:$CE$8700,$A533,MATCH(H$1,'2-3 引出列表'!$A$1:$CD$1,0)),""))</f>
        <v/>
      </c>
      <c r="I533" t="str">
        <f>IF(ISBLANK(IFERROR(INDEX('2-3 引出列表'!$A$2:$CE$8700,$A533,MATCH(I$1,'2-3 引出列表'!$A$1:$CD$1,0)),"")),"",IFERROR(INDEX('2-3 引出列表'!$A$2:$CE$8700,$A533,MATCH(I$1,'2-3 引出列表'!$A$1:$CD$1,0)),""))</f>
        <v/>
      </c>
    </row>
    <row r="534" customFormat="1" spans="1:9">
      <c r="A534">
        <v>533</v>
      </c>
      <c r="B534" t="str">
        <f>IF(ISBLANK(IFERROR(INDEX('2-3 引出列表'!$A$2:$CE$8700,$A534,MATCH(B$1,'2-3 引出列表'!$A$1:$CD$1,0)),"")),"",IFERROR(INDEX('2-3 引出列表'!$A$2:$CE$8700,$A534,MATCH(B$1,'2-3 引出列表'!$A$1:$CD$1,0)),""))</f>
        <v/>
      </c>
      <c r="C534" t="str">
        <f>IF(ISBLANK(IFERROR(INDEX('2-3 引出列表'!$A$2:$CE$8700,$A534,MATCH(C$1,'2-3 引出列表'!$A$1:$CD$1,0)),"")),"",IFERROR(INDEX('2-3 引出列表'!$A$2:$CE$8700,$A534,MATCH(C$1,'2-3 引出列表'!$A$1:$CD$1,0)),""))</f>
        <v/>
      </c>
      <c r="D534" t="str">
        <f>IF(ISBLANK(IFERROR(INDEX('2-3 引出列表'!$A$2:$CE$8700,$A534,MATCH(D$1,'2-3 引出列表'!$A$1:$CD$1,0)),"")),"",IFERROR(INDEX('2-3 引出列表'!$A$2:$CE$8700,$A534,MATCH(D$1,'2-3 引出列表'!$A$1:$CD$1,0)),""))</f>
        <v/>
      </c>
      <c r="E534" t="str">
        <f>IF(ISBLANK(IFERROR(INDEX('2-3 引出列表'!$A$2:$CE$8700,$A534,MATCH(E$1,'2-3 引出列表'!$A$1:$CD$1,0)),"")),"",IFERROR(INDEX('2-3 引出列表'!$A$2:$CE$8700,$A534,MATCH(E$1,'2-3 引出列表'!$A$1:$CD$1,0)),""))</f>
        <v/>
      </c>
      <c r="F534" t="str">
        <f t="shared" si="8"/>
        <v/>
      </c>
      <c r="G534" t="str">
        <f>IF(ISBLANK(IFERROR(INDEX('2-3 引出列表'!$A$2:$CE$8700,$A534,MATCH(G$1,'2-3 引出列表'!$A$1:$CD$1,0)),"")),"",IFERROR(INDEX('2-3 引出列表'!$A$2:$CE$8700,$A534,MATCH(G$1,'2-3 引出列表'!$A$1:$CD$1,0)),""))</f>
        <v/>
      </c>
      <c r="H534" t="str">
        <f>IF(ISBLANK(IFERROR(INDEX('2-3 引出列表'!$A$2:$CE$8700,$A534,MATCH(H$1,'2-3 引出列表'!$A$1:$CD$1,0)),"")),"",IFERROR(INDEX('2-3 引出列表'!$A$2:$CE$8700,$A534,MATCH(H$1,'2-3 引出列表'!$A$1:$CD$1,0)),""))</f>
        <v/>
      </c>
      <c r="I534" t="str">
        <f>IF(ISBLANK(IFERROR(INDEX('2-3 引出列表'!$A$2:$CE$8700,$A534,MATCH(I$1,'2-3 引出列表'!$A$1:$CD$1,0)),"")),"",IFERROR(INDEX('2-3 引出列表'!$A$2:$CE$8700,$A534,MATCH(I$1,'2-3 引出列表'!$A$1:$CD$1,0)),""))</f>
        <v/>
      </c>
    </row>
    <row r="535" customFormat="1" spans="1:9">
      <c r="A535">
        <v>534</v>
      </c>
      <c r="B535" t="str">
        <f>IF(ISBLANK(IFERROR(INDEX('2-3 引出列表'!$A$2:$CE$8700,$A535,MATCH(B$1,'2-3 引出列表'!$A$1:$CD$1,0)),"")),"",IFERROR(INDEX('2-3 引出列表'!$A$2:$CE$8700,$A535,MATCH(B$1,'2-3 引出列表'!$A$1:$CD$1,0)),""))</f>
        <v/>
      </c>
      <c r="C535" t="str">
        <f>IF(ISBLANK(IFERROR(INDEX('2-3 引出列表'!$A$2:$CE$8700,$A535,MATCH(C$1,'2-3 引出列表'!$A$1:$CD$1,0)),"")),"",IFERROR(INDEX('2-3 引出列表'!$A$2:$CE$8700,$A535,MATCH(C$1,'2-3 引出列表'!$A$1:$CD$1,0)),""))</f>
        <v/>
      </c>
      <c r="D535" t="str">
        <f>IF(ISBLANK(IFERROR(INDEX('2-3 引出列表'!$A$2:$CE$8700,$A535,MATCH(D$1,'2-3 引出列表'!$A$1:$CD$1,0)),"")),"",IFERROR(INDEX('2-3 引出列表'!$A$2:$CE$8700,$A535,MATCH(D$1,'2-3 引出列表'!$A$1:$CD$1,0)),""))</f>
        <v/>
      </c>
      <c r="E535" t="str">
        <f>IF(ISBLANK(IFERROR(INDEX('2-3 引出列表'!$A$2:$CE$8700,$A535,MATCH(E$1,'2-3 引出列表'!$A$1:$CD$1,0)),"")),"",IFERROR(INDEX('2-3 引出列表'!$A$2:$CE$8700,$A535,MATCH(E$1,'2-3 引出列表'!$A$1:$CD$1,0)),""))</f>
        <v/>
      </c>
      <c r="F535" t="str">
        <f t="shared" si="8"/>
        <v/>
      </c>
      <c r="G535" t="str">
        <f>IF(ISBLANK(IFERROR(INDEX('2-3 引出列表'!$A$2:$CE$8700,$A535,MATCH(G$1,'2-3 引出列表'!$A$1:$CD$1,0)),"")),"",IFERROR(INDEX('2-3 引出列表'!$A$2:$CE$8700,$A535,MATCH(G$1,'2-3 引出列表'!$A$1:$CD$1,0)),""))</f>
        <v/>
      </c>
      <c r="H535" t="str">
        <f>IF(ISBLANK(IFERROR(INDEX('2-3 引出列表'!$A$2:$CE$8700,$A535,MATCH(H$1,'2-3 引出列表'!$A$1:$CD$1,0)),"")),"",IFERROR(INDEX('2-3 引出列表'!$A$2:$CE$8700,$A535,MATCH(H$1,'2-3 引出列表'!$A$1:$CD$1,0)),""))</f>
        <v/>
      </c>
      <c r="I535" t="str">
        <f>IF(ISBLANK(IFERROR(INDEX('2-3 引出列表'!$A$2:$CE$8700,$A535,MATCH(I$1,'2-3 引出列表'!$A$1:$CD$1,0)),"")),"",IFERROR(INDEX('2-3 引出列表'!$A$2:$CE$8700,$A535,MATCH(I$1,'2-3 引出列表'!$A$1:$CD$1,0)),""))</f>
        <v/>
      </c>
    </row>
    <row r="536" customFormat="1" spans="1:9">
      <c r="A536">
        <v>535</v>
      </c>
      <c r="B536" t="str">
        <f>IF(ISBLANK(IFERROR(INDEX('2-3 引出列表'!$A$2:$CE$8700,$A536,MATCH(B$1,'2-3 引出列表'!$A$1:$CD$1,0)),"")),"",IFERROR(INDEX('2-3 引出列表'!$A$2:$CE$8700,$A536,MATCH(B$1,'2-3 引出列表'!$A$1:$CD$1,0)),""))</f>
        <v/>
      </c>
      <c r="C536" t="str">
        <f>IF(ISBLANK(IFERROR(INDEX('2-3 引出列表'!$A$2:$CE$8700,$A536,MATCH(C$1,'2-3 引出列表'!$A$1:$CD$1,0)),"")),"",IFERROR(INDEX('2-3 引出列表'!$A$2:$CE$8700,$A536,MATCH(C$1,'2-3 引出列表'!$A$1:$CD$1,0)),""))</f>
        <v/>
      </c>
      <c r="D536" t="str">
        <f>IF(ISBLANK(IFERROR(INDEX('2-3 引出列表'!$A$2:$CE$8700,$A536,MATCH(D$1,'2-3 引出列表'!$A$1:$CD$1,0)),"")),"",IFERROR(INDEX('2-3 引出列表'!$A$2:$CE$8700,$A536,MATCH(D$1,'2-3 引出列表'!$A$1:$CD$1,0)),""))</f>
        <v/>
      </c>
      <c r="E536" t="str">
        <f>IF(ISBLANK(IFERROR(INDEX('2-3 引出列表'!$A$2:$CE$8700,$A536,MATCH(E$1,'2-3 引出列表'!$A$1:$CD$1,0)),"")),"",IFERROR(INDEX('2-3 引出列表'!$A$2:$CE$8700,$A536,MATCH(E$1,'2-3 引出列表'!$A$1:$CD$1,0)),""))</f>
        <v/>
      </c>
      <c r="F536" t="str">
        <f t="shared" si="8"/>
        <v/>
      </c>
      <c r="G536" t="str">
        <f>IF(ISBLANK(IFERROR(INDEX('2-3 引出列表'!$A$2:$CE$8700,$A536,MATCH(G$1,'2-3 引出列表'!$A$1:$CD$1,0)),"")),"",IFERROR(INDEX('2-3 引出列表'!$A$2:$CE$8700,$A536,MATCH(G$1,'2-3 引出列表'!$A$1:$CD$1,0)),""))</f>
        <v/>
      </c>
      <c r="H536" t="str">
        <f>IF(ISBLANK(IFERROR(INDEX('2-3 引出列表'!$A$2:$CE$8700,$A536,MATCH(H$1,'2-3 引出列表'!$A$1:$CD$1,0)),"")),"",IFERROR(INDEX('2-3 引出列表'!$A$2:$CE$8700,$A536,MATCH(H$1,'2-3 引出列表'!$A$1:$CD$1,0)),""))</f>
        <v/>
      </c>
      <c r="I536" t="str">
        <f>IF(ISBLANK(IFERROR(INDEX('2-3 引出列表'!$A$2:$CE$8700,$A536,MATCH(I$1,'2-3 引出列表'!$A$1:$CD$1,0)),"")),"",IFERROR(INDEX('2-3 引出列表'!$A$2:$CE$8700,$A536,MATCH(I$1,'2-3 引出列表'!$A$1:$CD$1,0)),""))</f>
        <v/>
      </c>
    </row>
    <row r="537" customFormat="1" spans="1:9">
      <c r="A537">
        <v>536</v>
      </c>
      <c r="B537" t="str">
        <f>IF(ISBLANK(IFERROR(INDEX('2-3 引出列表'!$A$2:$CE$8700,$A537,MATCH(B$1,'2-3 引出列表'!$A$1:$CD$1,0)),"")),"",IFERROR(INDEX('2-3 引出列表'!$A$2:$CE$8700,$A537,MATCH(B$1,'2-3 引出列表'!$A$1:$CD$1,0)),""))</f>
        <v/>
      </c>
      <c r="C537" t="str">
        <f>IF(ISBLANK(IFERROR(INDEX('2-3 引出列表'!$A$2:$CE$8700,$A537,MATCH(C$1,'2-3 引出列表'!$A$1:$CD$1,0)),"")),"",IFERROR(INDEX('2-3 引出列表'!$A$2:$CE$8700,$A537,MATCH(C$1,'2-3 引出列表'!$A$1:$CD$1,0)),""))</f>
        <v/>
      </c>
      <c r="D537" t="str">
        <f>IF(ISBLANK(IFERROR(INDEX('2-3 引出列表'!$A$2:$CE$8700,$A537,MATCH(D$1,'2-3 引出列表'!$A$1:$CD$1,0)),"")),"",IFERROR(INDEX('2-3 引出列表'!$A$2:$CE$8700,$A537,MATCH(D$1,'2-3 引出列表'!$A$1:$CD$1,0)),""))</f>
        <v/>
      </c>
      <c r="E537" t="str">
        <f>IF(ISBLANK(IFERROR(INDEX('2-3 引出列表'!$A$2:$CE$8700,$A537,MATCH(E$1,'2-3 引出列表'!$A$1:$CD$1,0)),"")),"",IFERROR(INDEX('2-3 引出列表'!$A$2:$CE$8700,$A537,MATCH(E$1,'2-3 引出列表'!$A$1:$CD$1,0)),""))</f>
        <v/>
      </c>
      <c r="F537" t="str">
        <f t="shared" si="8"/>
        <v/>
      </c>
      <c r="G537" t="str">
        <f>IF(ISBLANK(IFERROR(INDEX('2-3 引出列表'!$A$2:$CE$8700,$A537,MATCH(G$1,'2-3 引出列表'!$A$1:$CD$1,0)),"")),"",IFERROR(INDEX('2-3 引出列表'!$A$2:$CE$8700,$A537,MATCH(G$1,'2-3 引出列表'!$A$1:$CD$1,0)),""))</f>
        <v/>
      </c>
      <c r="H537" t="str">
        <f>IF(ISBLANK(IFERROR(INDEX('2-3 引出列表'!$A$2:$CE$8700,$A537,MATCH(H$1,'2-3 引出列表'!$A$1:$CD$1,0)),"")),"",IFERROR(INDEX('2-3 引出列表'!$A$2:$CE$8700,$A537,MATCH(H$1,'2-3 引出列表'!$A$1:$CD$1,0)),""))</f>
        <v/>
      </c>
      <c r="I537" t="str">
        <f>IF(ISBLANK(IFERROR(INDEX('2-3 引出列表'!$A$2:$CE$8700,$A537,MATCH(I$1,'2-3 引出列表'!$A$1:$CD$1,0)),"")),"",IFERROR(INDEX('2-3 引出列表'!$A$2:$CE$8700,$A537,MATCH(I$1,'2-3 引出列表'!$A$1:$CD$1,0)),""))</f>
        <v/>
      </c>
    </row>
    <row r="538" customFormat="1" spans="1:9">
      <c r="A538">
        <v>537</v>
      </c>
      <c r="B538" t="str">
        <f>IF(ISBLANK(IFERROR(INDEX('2-3 引出列表'!$A$2:$CE$8700,$A538,MATCH(B$1,'2-3 引出列表'!$A$1:$CD$1,0)),"")),"",IFERROR(INDEX('2-3 引出列表'!$A$2:$CE$8700,$A538,MATCH(B$1,'2-3 引出列表'!$A$1:$CD$1,0)),""))</f>
        <v/>
      </c>
      <c r="C538" t="str">
        <f>IF(ISBLANK(IFERROR(INDEX('2-3 引出列表'!$A$2:$CE$8700,$A538,MATCH(C$1,'2-3 引出列表'!$A$1:$CD$1,0)),"")),"",IFERROR(INDEX('2-3 引出列表'!$A$2:$CE$8700,$A538,MATCH(C$1,'2-3 引出列表'!$A$1:$CD$1,0)),""))</f>
        <v/>
      </c>
      <c r="D538" t="str">
        <f>IF(ISBLANK(IFERROR(INDEX('2-3 引出列表'!$A$2:$CE$8700,$A538,MATCH(D$1,'2-3 引出列表'!$A$1:$CD$1,0)),"")),"",IFERROR(INDEX('2-3 引出列表'!$A$2:$CE$8700,$A538,MATCH(D$1,'2-3 引出列表'!$A$1:$CD$1,0)),""))</f>
        <v/>
      </c>
      <c r="E538" t="str">
        <f>IF(ISBLANK(IFERROR(INDEX('2-3 引出列表'!$A$2:$CE$8700,$A538,MATCH(E$1,'2-3 引出列表'!$A$1:$CD$1,0)),"")),"",IFERROR(INDEX('2-3 引出列表'!$A$2:$CE$8700,$A538,MATCH(E$1,'2-3 引出列表'!$A$1:$CD$1,0)),""))</f>
        <v/>
      </c>
      <c r="F538" t="str">
        <f t="shared" si="8"/>
        <v/>
      </c>
      <c r="G538" t="str">
        <f>IF(ISBLANK(IFERROR(INDEX('2-3 引出列表'!$A$2:$CE$8700,$A538,MATCH(G$1,'2-3 引出列表'!$A$1:$CD$1,0)),"")),"",IFERROR(INDEX('2-3 引出列表'!$A$2:$CE$8700,$A538,MATCH(G$1,'2-3 引出列表'!$A$1:$CD$1,0)),""))</f>
        <v/>
      </c>
      <c r="H538" t="str">
        <f>IF(ISBLANK(IFERROR(INDEX('2-3 引出列表'!$A$2:$CE$8700,$A538,MATCH(H$1,'2-3 引出列表'!$A$1:$CD$1,0)),"")),"",IFERROR(INDEX('2-3 引出列表'!$A$2:$CE$8700,$A538,MATCH(H$1,'2-3 引出列表'!$A$1:$CD$1,0)),""))</f>
        <v/>
      </c>
      <c r="I538" t="str">
        <f>IF(ISBLANK(IFERROR(INDEX('2-3 引出列表'!$A$2:$CE$8700,$A538,MATCH(I$1,'2-3 引出列表'!$A$1:$CD$1,0)),"")),"",IFERROR(INDEX('2-3 引出列表'!$A$2:$CE$8700,$A538,MATCH(I$1,'2-3 引出列表'!$A$1:$CD$1,0)),""))</f>
        <v/>
      </c>
    </row>
    <row r="539" customFormat="1" spans="1:9">
      <c r="A539">
        <v>538</v>
      </c>
      <c r="B539" t="str">
        <f>IF(ISBLANK(IFERROR(INDEX('2-3 引出列表'!$A$2:$CE$8700,$A539,MATCH(B$1,'2-3 引出列表'!$A$1:$CD$1,0)),"")),"",IFERROR(INDEX('2-3 引出列表'!$A$2:$CE$8700,$A539,MATCH(B$1,'2-3 引出列表'!$A$1:$CD$1,0)),""))</f>
        <v/>
      </c>
      <c r="C539" t="str">
        <f>IF(ISBLANK(IFERROR(INDEX('2-3 引出列表'!$A$2:$CE$8700,$A539,MATCH(C$1,'2-3 引出列表'!$A$1:$CD$1,0)),"")),"",IFERROR(INDEX('2-3 引出列表'!$A$2:$CE$8700,$A539,MATCH(C$1,'2-3 引出列表'!$A$1:$CD$1,0)),""))</f>
        <v/>
      </c>
      <c r="D539" t="str">
        <f>IF(ISBLANK(IFERROR(INDEX('2-3 引出列表'!$A$2:$CE$8700,$A539,MATCH(D$1,'2-3 引出列表'!$A$1:$CD$1,0)),"")),"",IFERROR(INDEX('2-3 引出列表'!$A$2:$CE$8700,$A539,MATCH(D$1,'2-3 引出列表'!$A$1:$CD$1,0)),""))</f>
        <v/>
      </c>
      <c r="E539" t="str">
        <f>IF(ISBLANK(IFERROR(INDEX('2-3 引出列表'!$A$2:$CE$8700,$A539,MATCH(E$1,'2-3 引出列表'!$A$1:$CD$1,0)),"")),"",IFERROR(INDEX('2-3 引出列表'!$A$2:$CE$8700,$A539,MATCH(E$1,'2-3 引出列表'!$A$1:$CD$1,0)),""))</f>
        <v/>
      </c>
      <c r="F539" t="str">
        <f t="shared" si="8"/>
        <v/>
      </c>
      <c r="G539" t="str">
        <f>IF(ISBLANK(IFERROR(INDEX('2-3 引出列表'!$A$2:$CE$8700,$A539,MATCH(G$1,'2-3 引出列表'!$A$1:$CD$1,0)),"")),"",IFERROR(INDEX('2-3 引出列表'!$A$2:$CE$8700,$A539,MATCH(G$1,'2-3 引出列表'!$A$1:$CD$1,0)),""))</f>
        <v/>
      </c>
      <c r="H539" t="str">
        <f>IF(ISBLANK(IFERROR(INDEX('2-3 引出列表'!$A$2:$CE$8700,$A539,MATCH(H$1,'2-3 引出列表'!$A$1:$CD$1,0)),"")),"",IFERROR(INDEX('2-3 引出列表'!$A$2:$CE$8700,$A539,MATCH(H$1,'2-3 引出列表'!$A$1:$CD$1,0)),""))</f>
        <v/>
      </c>
      <c r="I539" t="str">
        <f>IF(ISBLANK(IFERROR(INDEX('2-3 引出列表'!$A$2:$CE$8700,$A539,MATCH(I$1,'2-3 引出列表'!$A$1:$CD$1,0)),"")),"",IFERROR(INDEX('2-3 引出列表'!$A$2:$CE$8700,$A539,MATCH(I$1,'2-3 引出列表'!$A$1:$CD$1,0)),""))</f>
        <v/>
      </c>
    </row>
    <row r="540" customFormat="1" spans="1:9">
      <c r="A540">
        <v>539</v>
      </c>
      <c r="B540" t="str">
        <f>IF(ISBLANK(IFERROR(INDEX('2-3 引出列表'!$A$2:$CE$8700,$A540,MATCH(B$1,'2-3 引出列表'!$A$1:$CD$1,0)),"")),"",IFERROR(INDEX('2-3 引出列表'!$A$2:$CE$8700,$A540,MATCH(B$1,'2-3 引出列表'!$A$1:$CD$1,0)),""))</f>
        <v/>
      </c>
      <c r="C540" t="str">
        <f>IF(ISBLANK(IFERROR(INDEX('2-3 引出列表'!$A$2:$CE$8700,$A540,MATCH(C$1,'2-3 引出列表'!$A$1:$CD$1,0)),"")),"",IFERROR(INDEX('2-3 引出列表'!$A$2:$CE$8700,$A540,MATCH(C$1,'2-3 引出列表'!$A$1:$CD$1,0)),""))</f>
        <v/>
      </c>
      <c r="D540" t="str">
        <f>IF(ISBLANK(IFERROR(INDEX('2-3 引出列表'!$A$2:$CE$8700,$A540,MATCH(D$1,'2-3 引出列表'!$A$1:$CD$1,0)),"")),"",IFERROR(INDEX('2-3 引出列表'!$A$2:$CE$8700,$A540,MATCH(D$1,'2-3 引出列表'!$A$1:$CD$1,0)),""))</f>
        <v/>
      </c>
      <c r="E540" t="str">
        <f>IF(ISBLANK(IFERROR(INDEX('2-3 引出列表'!$A$2:$CE$8700,$A540,MATCH(E$1,'2-3 引出列表'!$A$1:$CD$1,0)),"")),"",IFERROR(INDEX('2-3 引出列表'!$A$2:$CE$8700,$A540,MATCH(E$1,'2-3 引出列表'!$A$1:$CD$1,0)),""))</f>
        <v/>
      </c>
      <c r="F540" t="str">
        <f t="shared" si="8"/>
        <v/>
      </c>
      <c r="G540" t="str">
        <f>IF(ISBLANK(IFERROR(INDEX('2-3 引出列表'!$A$2:$CE$8700,$A540,MATCH(G$1,'2-3 引出列表'!$A$1:$CD$1,0)),"")),"",IFERROR(INDEX('2-3 引出列表'!$A$2:$CE$8700,$A540,MATCH(G$1,'2-3 引出列表'!$A$1:$CD$1,0)),""))</f>
        <v/>
      </c>
      <c r="H540" t="str">
        <f>IF(ISBLANK(IFERROR(INDEX('2-3 引出列表'!$A$2:$CE$8700,$A540,MATCH(H$1,'2-3 引出列表'!$A$1:$CD$1,0)),"")),"",IFERROR(INDEX('2-3 引出列表'!$A$2:$CE$8700,$A540,MATCH(H$1,'2-3 引出列表'!$A$1:$CD$1,0)),""))</f>
        <v/>
      </c>
      <c r="I540" t="str">
        <f>IF(ISBLANK(IFERROR(INDEX('2-3 引出列表'!$A$2:$CE$8700,$A540,MATCH(I$1,'2-3 引出列表'!$A$1:$CD$1,0)),"")),"",IFERROR(INDEX('2-3 引出列表'!$A$2:$CE$8700,$A540,MATCH(I$1,'2-3 引出列表'!$A$1:$CD$1,0)),""))</f>
        <v/>
      </c>
    </row>
    <row r="541" customFormat="1" spans="1:9">
      <c r="A541">
        <v>540</v>
      </c>
      <c r="B541" t="str">
        <f>IF(ISBLANK(IFERROR(INDEX('2-3 引出列表'!$A$2:$CE$8700,$A541,MATCH(B$1,'2-3 引出列表'!$A$1:$CD$1,0)),"")),"",IFERROR(INDEX('2-3 引出列表'!$A$2:$CE$8700,$A541,MATCH(B$1,'2-3 引出列表'!$A$1:$CD$1,0)),""))</f>
        <v/>
      </c>
      <c r="C541" t="str">
        <f>IF(ISBLANK(IFERROR(INDEX('2-3 引出列表'!$A$2:$CE$8700,$A541,MATCH(C$1,'2-3 引出列表'!$A$1:$CD$1,0)),"")),"",IFERROR(INDEX('2-3 引出列表'!$A$2:$CE$8700,$A541,MATCH(C$1,'2-3 引出列表'!$A$1:$CD$1,0)),""))</f>
        <v/>
      </c>
      <c r="D541" t="str">
        <f>IF(ISBLANK(IFERROR(INDEX('2-3 引出列表'!$A$2:$CE$8700,$A541,MATCH(D$1,'2-3 引出列表'!$A$1:$CD$1,0)),"")),"",IFERROR(INDEX('2-3 引出列表'!$A$2:$CE$8700,$A541,MATCH(D$1,'2-3 引出列表'!$A$1:$CD$1,0)),""))</f>
        <v/>
      </c>
      <c r="E541" t="str">
        <f>IF(ISBLANK(IFERROR(INDEX('2-3 引出列表'!$A$2:$CE$8700,$A541,MATCH(E$1,'2-3 引出列表'!$A$1:$CD$1,0)),"")),"",IFERROR(INDEX('2-3 引出列表'!$A$2:$CE$8700,$A541,MATCH(E$1,'2-3 引出列表'!$A$1:$CD$1,0)),""))</f>
        <v/>
      </c>
      <c r="F541" t="str">
        <f t="shared" si="8"/>
        <v/>
      </c>
      <c r="G541" t="str">
        <f>IF(ISBLANK(IFERROR(INDEX('2-3 引出列表'!$A$2:$CE$8700,$A541,MATCH(G$1,'2-3 引出列表'!$A$1:$CD$1,0)),"")),"",IFERROR(INDEX('2-3 引出列表'!$A$2:$CE$8700,$A541,MATCH(G$1,'2-3 引出列表'!$A$1:$CD$1,0)),""))</f>
        <v/>
      </c>
      <c r="H541" t="str">
        <f>IF(ISBLANK(IFERROR(INDEX('2-3 引出列表'!$A$2:$CE$8700,$A541,MATCH(H$1,'2-3 引出列表'!$A$1:$CD$1,0)),"")),"",IFERROR(INDEX('2-3 引出列表'!$A$2:$CE$8700,$A541,MATCH(H$1,'2-3 引出列表'!$A$1:$CD$1,0)),""))</f>
        <v/>
      </c>
      <c r="I541" t="str">
        <f>IF(ISBLANK(IFERROR(INDEX('2-3 引出列表'!$A$2:$CE$8700,$A541,MATCH(I$1,'2-3 引出列表'!$A$1:$CD$1,0)),"")),"",IFERROR(INDEX('2-3 引出列表'!$A$2:$CE$8700,$A541,MATCH(I$1,'2-3 引出列表'!$A$1:$CD$1,0)),""))</f>
        <v/>
      </c>
    </row>
    <row r="542" customFormat="1" spans="1:9">
      <c r="A542">
        <v>541</v>
      </c>
      <c r="B542" t="str">
        <f>IF(ISBLANK(IFERROR(INDEX('2-3 引出列表'!$A$2:$CE$8700,$A542,MATCH(B$1,'2-3 引出列表'!$A$1:$CD$1,0)),"")),"",IFERROR(INDEX('2-3 引出列表'!$A$2:$CE$8700,$A542,MATCH(B$1,'2-3 引出列表'!$A$1:$CD$1,0)),""))</f>
        <v/>
      </c>
      <c r="C542" t="str">
        <f>IF(ISBLANK(IFERROR(INDEX('2-3 引出列表'!$A$2:$CE$8700,$A542,MATCH(C$1,'2-3 引出列表'!$A$1:$CD$1,0)),"")),"",IFERROR(INDEX('2-3 引出列表'!$A$2:$CE$8700,$A542,MATCH(C$1,'2-3 引出列表'!$A$1:$CD$1,0)),""))</f>
        <v/>
      </c>
      <c r="D542" t="str">
        <f>IF(ISBLANK(IFERROR(INDEX('2-3 引出列表'!$A$2:$CE$8700,$A542,MATCH(D$1,'2-3 引出列表'!$A$1:$CD$1,0)),"")),"",IFERROR(INDEX('2-3 引出列表'!$A$2:$CE$8700,$A542,MATCH(D$1,'2-3 引出列表'!$A$1:$CD$1,0)),""))</f>
        <v/>
      </c>
      <c r="E542" t="str">
        <f>IF(ISBLANK(IFERROR(INDEX('2-3 引出列表'!$A$2:$CE$8700,$A542,MATCH(E$1,'2-3 引出列表'!$A$1:$CD$1,0)),"")),"",IFERROR(INDEX('2-3 引出列表'!$A$2:$CE$8700,$A542,MATCH(E$1,'2-3 引出列表'!$A$1:$CD$1,0)),""))</f>
        <v/>
      </c>
      <c r="F542" t="str">
        <f t="shared" si="8"/>
        <v/>
      </c>
      <c r="G542" t="str">
        <f>IF(ISBLANK(IFERROR(INDEX('2-3 引出列表'!$A$2:$CE$8700,$A542,MATCH(G$1,'2-3 引出列表'!$A$1:$CD$1,0)),"")),"",IFERROR(INDEX('2-3 引出列表'!$A$2:$CE$8700,$A542,MATCH(G$1,'2-3 引出列表'!$A$1:$CD$1,0)),""))</f>
        <v/>
      </c>
      <c r="H542" t="str">
        <f>IF(ISBLANK(IFERROR(INDEX('2-3 引出列表'!$A$2:$CE$8700,$A542,MATCH(H$1,'2-3 引出列表'!$A$1:$CD$1,0)),"")),"",IFERROR(INDEX('2-3 引出列表'!$A$2:$CE$8700,$A542,MATCH(H$1,'2-3 引出列表'!$A$1:$CD$1,0)),""))</f>
        <v/>
      </c>
      <c r="I542" t="str">
        <f>IF(ISBLANK(IFERROR(INDEX('2-3 引出列表'!$A$2:$CE$8700,$A542,MATCH(I$1,'2-3 引出列表'!$A$1:$CD$1,0)),"")),"",IFERROR(INDEX('2-3 引出列表'!$A$2:$CE$8700,$A542,MATCH(I$1,'2-3 引出列表'!$A$1:$CD$1,0)),""))</f>
        <v/>
      </c>
    </row>
    <row r="543" customFormat="1" spans="1:9">
      <c r="A543">
        <v>542</v>
      </c>
      <c r="B543" t="str">
        <f>IF(ISBLANK(IFERROR(INDEX('2-3 引出列表'!$A$2:$CE$8700,$A543,MATCH(B$1,'2-3 引出列表'!$A$1:$CD$1,0)),"")),"",IFERROR(INDEX('2-3 引出列表'!$A$2:$CE$8700,$A543,MATCH(B$1,'2-3 引出列表'!$A$1:$CD$1,0)),""))</f>
        <v/>
      </c>
      <c r="C543" t="str">
        <f>IF(ISBLANK(IFERROR(INDEX('2-3 引出列表'!$A$2:$CE$8700,$A543,MATCH(C$1,'2-3 引出列表'!$A$1:$CD$1,0)),"")),"",IFERROR(INDEX('2-3 引出列表'!$A$2:$CE$8700,$A543,MATCH(C$1,'2-3 引出列表'!$A$1:$CD$1,0)),""))</f>
        <v/>
      </c>
      <c r="D543" t="str">
        <f>IF(ISBLANK(IFERROR(INDEX('2-3 引出列表'!$A$2:$CE$8700,$A543,MATCH(D$1,'2-3 引出列表'!$A$1:$CD$1,0)),"")),"",IFERROR(INDEX('2-3 引出列表'!$A$2:$CE$8700,$A543,MATCH(D$1,'2-3 引出列表'!$A$1:$CD$1,0)),""))</f>
        <v/>
      </c>
      <c r="E543" t="str">
        <f>IF(ISBLANK(IFERROR(INDEX('2-3 引出列表'!$A$2:$CE$8700,$A543,MATCH(E$1,'2-3 引出列表'!$A$1:$CD$1,0)),"")),"",IFERROR(INDEX('2-3 引出列表'!$A$2:$CE$8700,$A543,MATCH(E$1,'2-3 引出列表'!$A$1:$CD$1,0)),""))</f>
        <v/>
      </c>
      <c r="F543" t="str">
        <f t="shared" si="8"/>
        <v/>
      </c>
      <c r="G543" t="str">
        <f>IF(ISBLANK(IFERROR(INDEX('2-3 引出列表'!$A$2:$CE$8700,$A543,MATCH(G$1,'2-3 引出列表'!$A$1:$CD$1,0)),"")),"",IFERROR(INDEX('2-3 引出列表'!$A$2:$CE$8700,$A543,MATCH(G$1,'2-3 引出列表'!$A$1:$CD$1,0)),""))</f>
        <v/>
      </c>
      <c r="H543" t="str">
        <f>IF(ISBLANK(IFERROR(INDEX('2-3 引出列表'!$A$2:$CE$8700,$A543,MATCH(H$1,'2-3 引出列表'!$A$1:$CD$1,0)),"")),"",IFERROR(INDEX('2-3 引出列表'!$A$2:$CE$8700,$A543,MATCH(H$1,'2-3 引出列表'!$A$1:$CD$1,0)),""))</f>
        <v/>
      </c>
      <c r="I543" t="str">
        <f>IF(ISBLANK(IFERROR(INDEX('2-3 引出列表'!$A$2:$CE$8700,$A543,MATCH(I$1,'2-3 引出列表'!$A$1:$CD$1,0)),"")),"",IFERROR(INDEX('2-3 引出列表'!$A$2:$CE$8700,$A543,MATCH(I$1,'2-3 引出列表'!$A$1:$CD$1,0)),""))</f>
        <v/>
      </c>
    </row>
    <row r="544" customFormat="1" spans="1:9">
      <c r="A544">
        <v>543</v>
      </c>
      <c r="B544" t="str">
        <f>IF(ISBLANK(IFERROR(INDEX('2-3 引出列表'!$A$2:$CE$8700,$A544,MATCH(B$1,'2-3 引出列表'!$A$1:$CD$1,0)),"")),"",IFERROR(INDEX('2-3 引出列表'!$A$2:$CE$8700,$A544,MATCH(B$1,'2-3 引出列表'!$A$1:$CD$1,0)),""))</f>
        <v/>
      </c>
      <c r="C544" t="str">
        <f>IF(ISBLANK(IFERROR(INDEX('2-3 引出列表'!$A$2:$CE$8700,$A544,MATCH(C$1,'2-3 引出列表'!$A$1:$CD$1,0)),"")),"",IFERROR(INDEX('2-3 引出列表'!$A$2:$CE$8700,$A544,MATCH(C$1,'2-3 引出列表'!$A$1:$CD$1,0)),""))</f>
        <v/>
      </c>
      <c r="D544" t="str">
        <f>IF(ISBLANK(IFERROR(INDEX('2-3 引出列表'!$A$2:$CE$8700,$A544,MATCH(D$1,'2-3 引出列表'!$A$1:$CD$1,0)),"")),"",IFERROR(INDEX('2-3 引出列表'!$A$2:$CE$8700,$A544,MATCH(D$1,'2-3 引出列表'!$A$1:$CD$1,0)),""))</f>
        <v/>
      </c>
      <c r="E544" t="str">
        <f>IF(ISBLANK(IFERROR(INDEX('2-3 引出列表'!$A$2:$CE$8700,$A544,MATCH(E$1,'2-3 引出列表'!$A$1:$CD$1,0)),"")),"",IFERROR(INDEX('2-3 引出列表'!$A$2:$CE$8700,$A544,MATCH(E$1,'2-3 引出列表'!$A$1:$CD$1,0)),""))</f>
        <v/>
      </c>
      <c r="F544" t="str">
        <f t="shared" si="8"/>
        <v/>
      </c>
      <c r="G544" t="str">
        <f>IF(ISBLANK(IFERROR(INDEX('2-3 引出列表'!$A$2:$CE$8700,$A544,MATCH(G$1,'2-3 引出列表'!$A$1:$CD$1,0)),"")),"",IFERROR(INDEX('2-3 引出列表'!$A$2:$CE$8700,$A544,MATCH(G$1,'2-3 引出列表'!$A$1:$CD$1,0)),""))</f>
        <v/>
      </c>
      <c r="H544" t="str">
        <f>IF(ISBLANK(IFERROR(INDEX('2-3 引出列表'!$A$2:$CE$8700,$A544,MATCH(H$1,'2-3 引出列表'!$A$1:$CD$1,0)),"")),"",IFERROR(INDEX('2-3 引出列表'!$A$2:$CE$8700,$A544,MATCH(H$1,'2-3 引出列表'!$A$1:$CD$1,0)),""))</f>
        <v/>
      </c>
      <c r="I544" t="str">
        <f>IF(ISBLANK(IFERROR(INDEX('2-3 引出列表'!$A$2:$CE$8700,$A544,MATCH(I$1,'2-3 引出列表'!$A$1:$CD$1,0)),"")),"",IFERROR(INDEX('2-3 引出列表'!$A$2:$CE$8700,$A544,MATCH(I$1,'2-3 引出列表'!$A$1:$CD$1,0)),""))</f>
        <v/>
      </c>
    </row>
    <row r="545" customFormat="1" spans="1:9">
      <c r="A545">
        <v>544</v>
      </c>
      <c r="B545" t="str">
        <f>IF(ISBLANK(IFERROR(INDEX('2-3 引出列表'!$A$2:$CE$8700,$A545,MATCH(B$1,'2-3 引出列表'!$A$1:$CD$1,0)),"")),"",IFERROR(INDEX('2-3 引出列表'!$A$2:$CE$8700,$A545,MATCH(B$1,'2-3 引出列表'!$A$1:$CD$1,0)),""))</f>
        <v/>
      </c>
      <c r="C545" t="str">
        <f>IF(ISBLANK(IFERROR(INDEX('2-3 引出列表'!$A$2:$CE$8700,$A545,MATCH(C$1,'2-3 引出列表'!$A$1:$CD$1,0)),"")),"",IFERROR(INDEX('2-3 引出列表'!$A$2:$CE$8700,$A545,MATCH(C$1,'2-3 引出列表'!$A$1:$CD$1,0)),""))</f>
        <v/>
      </c>
      <c r="D545" t="str">
        <f>IF(ISBLANK(IFERROR(INDEX('2-3 引出列表'!$A$2:$CE$8700,$A545,MATCH(D$1,'2-3 引出列表'!$A$1:$CD$1,0)),"")),"",IFERROR(INDEX('2-3 引出列表'!$A$2:$CE$8700,$A545,MATCH(D$1,'2-3 引出列表'!$A$1:$CD$1,0)),""))</f>
        <v/>
      </c>
      <c r="E545" t="str">
        <f>IF(ISBLANK(IFERROR(INDEX('2-3 引出列表'!$A$2:$CE$8700,$A545,MATCH(E$1,'2-3 引出列表'!$A$1:$CD$1,0)),"")),"",IFERROR(INDEX('2-3 引出列表'!$A$2:$CE$8700,$A545,MATCH(E$1,'2-3 引出列表'!$A$1:$CD$1,0)),""))</f>
        <v/>
      </c>
      <c r="F545" t="str">
        <f t="shared" si="8"/>
        <v/>
      </c>
      <c r="G545" t="str">
        <f>IF(ISBLANK(IFERROR(INDEX('2-3 引出列表'!$A$2:$CE$8700,$A545,MATCH(G$1,'2-3 引出列表'!$A$1:$CD$1,0)),"")),"",IFERROR(INDEX('2-3 引出列表'!$A$2:$CE$8700,$A545,MATCH(G$1,'2-3 引出列表'!$A$1:$CD$1,0)),""))</f>
        <v/>
      </c>
      <c r="H545" t="str">
        <f>IF(ISBLANK(IFERROR(INDEX('2-3 引出列表'!$A$2:$CE$8700,$A545,MATCH(H$1,'2-3 引出列表'!$A$1:$CD$1,0)),"")),"",IFERROR(INDEX('2-3 引出列表'!$A$2:$CE$8700,$A545,MATCH(H$1,'2-3 引出列表'!$A$1:$CD$1,0)),""))</f>
        <v/>
      </c>
      <c r="I545" t="str">
        <f>IF(ISBLANK(IFERROR(INDEX('2-3 引出列表'!$A$2:$CE$8700,$A545,MATCH(I$1,'2-3 引出列表'!$A$1:$CD$1,0)),"")),"",IFERROR(INDEX('2-3 引出列表'!$A$2:$CE$8700,$A545,MATCH(I$1,'2-3 引出列表'!$A$1:$CD$1,0)),""))</f>
        <v/>
      </c>
    </row>
    <row r="546" customFormat="1" spans="1:9">
      <c r="A546">
        <v>545</v>
      </c>
      <c r="B546" t="str">
        <f>IF(ISBLANK(IFERROR(INDEX('2-3 引出列表'!$A$2:$CE$8700,$A546,MATCH(B$1,'2-3 引出列表'!$A$1:$CD$1,0)),"")),"",IFERROR(INDEX('2-3 引出列表'!$A$2:$CE$8700,$A546,MATCH(B$1,'2-3 引出列表'!$A$1:$CD$1,0)),""))</f>
        <v/>
      </c>
      <c r="C546" t="str">
        <f>IF(ISBLANK(IFERROR(INDEX('2-3 引出列表'!$A$2:$CE$8700,$A546,MATCH(C$1,'2-3 引出列表'!$A$1:$CD$1,0)),"")),"",IFERROR(INDEX('2-3 引出列表'!$A$2:$CE$8700,$A546,MATCH(C$1,'2-3 引出列表'!$A$1:$CD$1,0)),""))</f>
        <v/>
      </c>
      <c r="D546" t="str">
        <f>IF(ISBLANK(IFERROR(INDEX('2-3 引出列表'!$A$2:$CE$8700,$A546,MATCH(D$1,'2-3 引出列表'!$A$1:$CD$1,0)),"")),"",IFERROR(INDEX('2-3 引出列表'!$A$2:$CE$8700,$A546,MATCH(D$1,'2-3 引出列表'!$A$1:$CD$1,0)),""))</f>
        <v/>
      </c>
      <c r="E546" t="str">
        <f>IF(ISBLANK(IFERROR(INDEX('2-3 引出列表'!$A$2:$CE$8700,$A546,MATCH(E$1,'2-3 引出列表'!$A$1:$CD$1,0)),"")),"",IFERROR(INDEX('2-3 引出列表'!$A$2:$CE$8700,$A546,MATCH(E$1,'2-3 引出列表'!$A$1:$CD$1,0)),""))</f>
        <v/>
      </c>
      <c r="F546" t="str">
        <f t="shared" si="8"/>
        <v/>
      </c>
      <c r="G546" t="str">
        <f>IF(ISBLANK(IFERROR(INDEX('2-3 引出列表'!$A$2:$CE$8700,$A546,MATCH(G$1,'2-3 引出列表'!$A$1:$CD$1,0)),"")),"",IFERROR(INDEX('2-3 引出列表'!$A$2:$CE$8700,$A546,MATCH(G$1,'2-3 引出列表'!$A$1:$CD$1,0)),""))</f>
        <v/>
      </c>
      <c r="H546" t="str">
        <f>IF(ISBLANK(IFERROR(INDEX('2-3 引出列表'!$A$2:$CE$8700,$A546,MATCH(H$1,'2-3 引出列表'!$A$1:$CD$1,0)),"")),"",IFERROR(INDEX('2-3 引出列表'!$A$2:$CE$8700,$A546,MATCH(H$1,'2-3 引出列表'!$A$1:$CD$1,0)),""))</f>
        <v/>
      </c>
      <c r="I546" t="str">
        <f>IF(ISBLANK(IFERROR(INDEX('2-3 引出列表'!$A$2:$CE$8700,$A546,MATCH(I$1,'2-3 引出列表'!$A$1:$CD$1,0)),"")),"",IFERROR(INDEX('2-3 引出列表'!$A$2:$CE$8700,$A546,MATCH(I$1,'2-3 引出列表'!$A$1:$CD$1,0)),""))</f>
        <v/>
      </c>
    </row>
    <row r="547" customFormat="1" spans="1:9">
      <c r="A547">
        <v>546</v>
      </c>
      <c r="B547" t="str">
        <f>IF(ISBLANK(IFERROR(INDEX('2-3 引出列表'!$A$2:$CE$8700,$A547,MATCH(B$1,'2-3 引出列表'!$A$1:$CD$1,0)),"")),"",IFERROR(INDEX('2-3 引出列表'!$A$2:$CE$8700,$A547,MATCH(B$1,'2-3 引出列表'!$A$1:$CD$1,0)),""))</f>
        <v/>
      </c>
      <c r="C547" t="str">
        <f>IF(ISBLANK(IFERROR(INDEX('2-3 引出列表'!$A$2:$CE$8700,$A547,MATCH(C$1,'2-3 引出列表'!$A$1:$CD$1,0)),"")),"",IFERROR(INDEX('2-3 引出列表'!$A$2:$CE$8700,$A547,MATCH(C$1,'2-3 引出列表'!$A$1:$CD$1,0)),""))</f>
        <v/>
      </c>
      <c r="D547" t="str">
        <f>IF(ISBLANK(IFERROR(INDEX('2-3 引出列表'!$A$2:$CE$8700,$A547,MATCH(D$1,'2-3 引出列表'!$A$1:$CD$1,0)),"")),"",IFERROR(INDEX('2-3 引出列表'!$A$2:$CE$8700,$A547,MATCH(D$1,'2-3 引出列表'!$A$1:$CD$1,0)),""))</f>
        <v/>
      </c>
      <c r="E547" t="str">
        <f>IF(ISBLANK(IFERROR(INDEX('2-3 引出列表'!$A$2:$CE$8700,$A547,MATCH(E$1,'2-3 引出列表'!$A$1:$CD$1,0)),"")),"",IFERROR(INDEX('2-3 引出列表'!$A$2:$CE$8700,$A547,MATCH(E$1,'2-3 引出列表'!$A$1:$CD$1,0)),""))</f>
        <v/>
      </c>
      <c r="F547" t="str">
        <f t="shared" si="8"/>
        <v/>
      </c>
      <c r="G547" t="str">
        <f>IF(ISBLANK(IFERROR(INDEX('2-3 引出列表'!$A$2:$CE$8700,$A547,MATCH(G$1,'2-3 引出列表'!$A$1:$CD$1,0)),"")),"",IFERROR(INDEX('2-3 引出列表'!$A$2:$CE$8700,$A547,MATCH(G$1,'2-3 引出列表'!$A$1:$CD$1,0)),""))</f>
        <v/>
      </c>
      <c r="H547" t="str">
        <f>IF(ISBLANK(IFERROR(INDEX('2-3 引出列表'!$A$2:$CE$8700,$A547,MATCH(H$1,'2-3 引出列表'!$A$1:$CD$1,0)),"")),"",IFERROR(INDEX('2-3 引出列表'!$A$2:$CE$8700,$A547,MATCH(H$1,'2-3 引出列表'!$A$1:$CD$1,0)),""))</f>
        <v/>
      </c>
      <c r="I547" t="str">
        <f>IF(ISBLANK(IFERROR(INDEX('2-3 引出列表'!$A$2:$CE$8700,$A547,MATCH(I$1,'2-3 引出列表'!$A$1:$CD$1,0)),"")),"",IFERROR(INDEX('2-3 引出列表'!$A$2:$CE$8700,$A547,MATCH(I$1,'2-3 引出列表'!$A$1:$CD$1,0)),""))</f>
        <v/>
      </c>
    </row>
    <row r="548" customFormat="1" spans="1:9">
      <c r="A548">
        <v>547</v>
      </c>
      <c r="B548" t="str">
        <f>IF(ISBLANK(IFERROR(INDEX('2-3 引出列表'!$A$2:$CE$8700,$A548,MATCH(B$1,'2-3 引出列表'!$A$1:$CD$1,0)),"")),"",IFERROR(INDEX('2-3 引出列表'!$A$2:$CE$8700,$A548,MATCH(B$1,'2-3 引出列表'!$A$1:$CD$1,0)),""))</f>
        <v/>
      </c>
      <c r="C548" t="str">
        <f>IF(ISBLANK(IFERROR(INDEX('2-3 引出列表'!$A$2:$CE$8700,$A548,MATCH(C$1,'2-3 引出列表'!$A$1:$CD$1,0)),"")),"",IFERROR(INDEX('2-3 引出列表'!$A$2:$CE$8700,$A548,MATCH(C$1,'2-3 引出列表'!$A$1:$CD$1,0)),""))</f>
        <v/>
      </c>
      <c r="D548" t="str">
        <f>IF(ISBLANK(IFERROR(INDEX('2-3 引出列表'!$A$2:$CE$8700,$A548,MATCH(D$1,'2-3 引出列表'!$A$1:$CD$1,0)),"")),"",IFERROR(INDEX('2-3 引出列表'!$A$2:$CE$8700,$A548,MATCH(D$1,'2-3 引出列表'!$A$1:$CD$1,0)),""))</f>
        <v/>
      </c>
      <c r="E548" t="str">
        <f>IF(ISBLANK(IFERROR(INDEX('2-3 引出列表'!$A$2:$CE$8700,$A548,MATCH(E$1,'2-3 引出列表'!$A$1:$CD$1,0)),"")),"",IFERROR(INDEX('2-3 引出列表'!$A$2:$CE$8700,$A548,MATCH(E$1,'2-3 引出列表'!$A$1:$CD$1,0)),""))</f>
        <v/>
      </c>
      <c r="F548" t="str">
        <f t="shared" si="8"/>
        <v/>
      </c>
      <c r="G548" t="str">
        <f>IF(ISBLANK(IFERROR(INDEX('2-3 引出列表'!$A$2:$CE$8700,$A548,MATCH(G$1,'2-3 引出列表'!$A$1:$CD$1,0)),"")),"",IFERROR(INDEX('2-3 引出列表'!$A$2:$CE$8700,$A548,MATCH(G$1,'2-3 引出列表'!$A$1:$CD$1,0)),""))</f>
        <v/>
      </c>
      <c r="H548" t="str">
        <f>IF(ISBLANK(IFERROR(INDEX('2-3 引出列表'!$A$2:$CE$8700,$A548,MATCH(H$1,'2-3 引出列表'!$A$1:$CD$1,0)),"")),"",IFERROR(INDEX('2-3 引出列表'!$A$2:$CE$8700,$A548,MATCH(H$1,'2-3 引出列表'!$A$1:$CD$1,0)),""))</f>
        <v/>
      </c>
      <c r="I548" t="str">
        <f>IF(ISBLANK(IFERROR(INDEX('2-3 引出列表'!$A$2:$CE$8700,$A548,MATCH(I$1,'2-3 引出列表'!$A$1:$CD$1,0)),"")),"",IFERROR(INDEX('2-3 引出列表'!$A$2:$CE$8700,$A548,MATCH(I$1,'2-3 引出列表'!$A$1:$CD$1,0)),""))</f>
        <v/>
      </c>
    </row>
    <row r="549" customFormat="1" spans="1:9">
      <c r="A549">
        <v>548</v>
      </c>
      <c r="B549" t="str">
        <f>IF(ISBLANK(IFERROR(INDEX('2-3 引出列表'!$A$2:$CE$8700,$A549,MATCH(B$1,'2-3 引出列表'!$A$1:$CD$1,0)),"")),"",IFERROR(INDEX('2-3 引出列表'!$A$2:$CE$8700,$A549,MATCH(B$1,'2-3 引出列表'!$A$1:$CD$1,0)),""))</f>
        <v/>
      </c>
      <c r="C549" t="str">
        <f>IF(ISBLANK(IFERROR(INDEX('2-3 引出列表'!$A$2:$CE$8700,$A549,MATCH(C$1,'2-3 引出列表'!$A$1:$CD$1,0)),"")),"",IFERROR(INDEX('2-3 引出列表'!$A$2:$CE$8700,$A549,MATCH(C$1,'2-3 引出列表'!$A$1:$CD$1,0)),""))</f>
        <v/>
      </c>
      <c r="D549" t="str">
        <f>IF(ISBLANK(IFERROR(INDEX('2-3 引出列表'!$A$2:$CE$8700,$A549,MATCH(D$1,'2-3 引出列表'!$A$1:$CD$1,0)),"")),"",IFERROR(INDEX('2-3 引出列表'!$A$2:$CE$8700,$A549,MATCH(D$1,'2-3 引出列表'!$A$1:$CD$1,0)),""))</f>
        <v/>
      </c>
      <c r="E549" t="str">
        <f>IF(ISBLANK(IFERROR(INDEX('2-3 引出列表'!$A$2:$CE$8700,$A549,MATCH(E$1,'2-3 引出列表'!$A$1:$CD$1,0)),"")),"",IFERROR(INDEX('2-3 引出列表'!$A$2:$CE$8700,$A549,MATCH(E$1,'2-3 引出列表'!$A$1:$CD$1,0)),""))</f>
        <v/>
      </c>
      <c r="F549" t="str">
        <f t="shared" si="8"/>
        <v/>
      </c>
      <c r="G549" t="str">
        <f>IF(ISBLANK(IFERROR(INDEX('2-3 引出列表'!$A$2:$CE$8700,$A549,MATCH(G$1,'2-3 引出列表'!$A$1:$CD$1,0)),"")),"",IFERROR(INDEX('2-3 引出列表'!$A$2:$CE$8700,$A549,MATCH(G$1,'2-3 引出列表'!$A$1:$CD$1,0)),""))</f>
        <v/>
      </c>
      <c r="H549" t="str">
        <f>IF(ISBLANK(IFERROR(INDEX('2-3 引出列表'!$A$2:$CE$8700,$A549,MATCH(H$1,'2-3 引出列表'!$A$1:$CD$1,0)),"")),"",IFERROR(INDEX('2-3 引出列表'!$A$2:$CE$8700,$A549,MATCH(H$1,'2-3 引出列表'!$A$1:$CD$1,0)),""))</f>
        <v/>
      </c>
      <c r="I549" t="str">
        <f>IF(ISBLANK(IFERROR(INDEX('2-3 引出列表'!$A$2:$CE$8700,$A549,MATCH(I$1,'2-3 引出列表'!$A$1:$CD$1,0)),"")),"",IFERROR(INDEX('2-3 引出列表'!$A$2:$CE$8700,$A549,MATCH(I$1,'2-3 引出列表'!$A$1:$CD$1,0)),""))</f>
        <v/>
      </c>
    </row>
    <row r="550" customFormat="1" spans="1:9">
      <c r="A550">
        <v>549</v>
      </c>
      <c r="B550" t="str">
        <f>IF(ISBLANK(IFERROR(INDEX('2-3 引出列表'!$A$2:$CE$8700,$A550,MATCH(B$1,'2-3 引出列表'!$A$1:$CD$1,0)),"")),"",IFERROR(INDEX('2-3 引出列表'!$A$2:$CE$8700,$A550,MATCH(B$1,'2-3 引出列表'!$A$1:$CD$1,0)),""))</f>
        <v/>
      </c>
      <c r="C550" t="str">
        <f>IF(ISBLANK(IFERROR(INDEX('2-3 引出列表'!$A$2:$CE$8700,$A550,MATCH(C$1,'2-3 引出列表'!$A$1:$CD$1,0)),"")),"",IFERROR(INDEX('2-3 引出列表'!$A$2:$CE$8700,$A550,MATCH(C$1,'2-3 引出列表'!$A$1:$CD$1,0)),""))</f>
        <v/>
      </c>
      <c r="D550" t="str">
        <f>IF(ISBLANK(IFERROR(INDEX('2-3 引出列表'!$A$2:$CE$8700,$A550,MATCH(D$1,'2-3 引出列表'!$A$1:$CD$1,0)),"")),"",IFERROR(INDEX('2-3 引出列表'!$A$2:$CE$8700,$A550,MATCH(D$1,'2-3 引出列表'!$A$1:$CD$1,0)),""))</f>
        <v/>
      </c>
      <c r="E550" t="str">
        <f>IF(ISBLANK(IFERROR(INDEX('2-3 引出列表'!$A$2:$CE$8700,$A550,MATCH(E$1,'2-3 引出列表'!$A$1:$CD$1,0)),"")),"",IFERROR(INDEX('2-3 引出列表'!$A$2:$CE$8700,$A550,MATCH(E$1,'2-3 引出列表'!$A$1:$CD$1,0)),""))</f>
        <v/>
      </c>
      <c r="F550" t="str">
        <f t="shared" si="8"/>
        <v/>
      </c>
      <c r="G550" t="str">
        <f>IF(ISBLANK(IFERROR(INDEX('2-3 引出列表'!$A$2:$CE$8700,$A550,MATCH(G$1,'2-3 引出列表'!$A$1:$CD$1,0)),"")),"",IFERROR(INDEX('2-3 引出列表'!$A$2:$CE$8700,$A550,MATCH(G$1,'2-3 引出列表'!$A$1:$CD$1,0)),""))</f>
        <v/>
      </c>
      <c r="H550" t="str">
        <f>IF(ISBLANK(IFERROR(INDEX('2-3 引出列表'!$A$2:$CE$8700,$A550,MATCH(H$1,'2-3 引出列表'!$A$1:$CD$1,0)),"")),"",IFERROR(INDEX('2-3 引出列表'!$A$2:$CE$8700,$A550,MATCH(H$1,'2-3 引出列表'!$A$1:$CD$1,0)),""))</f>
        <v/>
      </c>
      <c r="I550" t="str">
        <f>IF(ISBLANK(IFERROR(INDEX('2-3 引出列表'!$A$2:$CE$8700,$A550,MATCH(I$1,'2-3 引出列表'!$A$1:$CD$1,0)),"")),"",IFERROR(INDEX('2-3 引出列表'!$A$2:$CE$8700,$A550,MATCH(I$1,'2-3 引出列表'!$A$1:$CD$1,0)),""))</f>
        <v/>
      </c>
    </row>
    <row r="551" customFormat="1" spans="1:9">
      <c r="A551">
        <v>550</v>
      </c>
      <c r="B551" t="str">
        <f>IF(ISBLANK(IFERROR(INDEX('2-3 引出列表'!$A$2:$CE$8700,$A551,MATCH(B$1,'2-3 引出列表'!$A$1:$CD$1,0)),"")),"",IFERROR(INDEX('2-3 引出列表'!$A$2:$CE$8700,$A551,MATCH(B$1,'2-3 引出列表'!$A$1:$CD$1,0)),""))</f>
        <v/>
      </c>
      <c r="C551" t="str">
        <f>IF(ISBLANK(IFERROR(INDEX('2-3 引出列表'!$A$2:$CE$8700,$A551,MATCH(C$1,'2-3 引出列表'!$A$1:$CD$1,0)),"")),"",IFERROR(INDEX('2-3 引出列表'!$A$2:$CE$8700,$A551,MATCH(C$1,'2-3 引出列表'!$A$1:$CD$1,0)),""))</f>
        <v/>
      </c>
      <c r="D551" t="str">
        <f>IF(ISBLANK(IFERROR(INDEX('2-3 引出列表'!$A$2:$CE$8700,$A551,MATCH(D$1,'2-3 引出列表'!$A$1:$CD$1,0)),"")),"",IFERROR(INDEX('2-3 引出列表'!$A$2:$CE$8700,$A551,MATCH(D$1,'2-3 引出列表'!$A$1:$CD$1,0)),""))</f>
        <v/>
      </c>
      <c r="E551" t="str">
        <f>IF(ISBLANK(IFERROR(INDEX('2-3 引出列表'!$A$2:$CE$8700,$A551,MATCH(E$1,'2-3 引出列表'!$A$1:$CD$1,0)),"")),"",IFERROR(INDEX('2-3 引出列表'!$A$2:$CE$8700,$A551,MATCH(E$1,'2-3 引出列表'!$A$1:$CD$1,0)),""))</f>
        <v/>
      </c>
      <c r="F551" t="str">
        <f t="shared" si="8"/>
        <v/>
      </c>
      <c r="G551" t="str">
        <f>IF(ISBLANK(IFERROR(INDEX('2-3 引出列表'!$A$2:$CE$8700,$A551,MATCH(G$1,'2-3 引出列表'!$A$1:$CD$1,0)),"")),"",IFERROR(INDEX('2-3 引出列表'!$A$2:$CE$8700,$A551,MATCH(G$1,'2-3 引出列表'!$A$1:$CD$1,0)),""))</f>
        <v/>
      </c>
      <c r="H551" t="str">
        <f>IF(ISBLANK(IFERROR(INDEX('2-3 引出列表'!$A$2:$CE$8700,$A551,MATCH(H$1,'2-3 引出列表'!$A$1:$CD$1,0)),"")),"",IFERROR(INDEX('2-3 引出列表'!$A$2:$CE$8700,$A551,MATCH(H$1,'2-3 引出列表'!$A$1:$CD$1,0)),""))</f>
        <v/>
      </c>
      <c r="I551" t="str">
        <f>IF(ISBLANK(IFERROR(INDEX('2-3 引出列表'!$A$2:$CE$8700,$A551,MATCH(I$1,'2-3 引出列表'!$A$1:$CD$1,0)),"")),"",IFERROR(INDEX('2-3 引出列表'!$A$2:$CE$8700,$A551,MATCH(I$1,'2-3 引出列表'!$A$1:$CD$1,0)),""))</f>
        <v/>
      </c>
    </row>
    <row r="552" customFormat="1" spans="1:9">
      <c r="A552">
        <v>551</v>
      </c>
      <c r="B552" t="str">
        <f>IF(ISBLANK(IFERROR(INDEX('2-3 引出列表'!$A$2:$CE$8700,$A552,MATCH(B$1,'2-3 引出列表'!$A$1:$CD$1,0)),"")),"",IFERROR(INDEX('2-3 引出列表'!$A$2:$CE$8700,$A552,MATCH(B$1,'2-3 引出列表'!$A$1:$CD$1,0)),""))</f>
        <v/>
      </c>
      <c r="C552" t="str">
        <f>IF(ISBLANK(IFERROR(INDEX('2-3 引出列表'!$A$2:$CE$8700,$A552,MATCH(C$1,'2-3 引出列表'!$A$1:$CD$1,0)),"")),"",IFERROR(INDEX('2-3 引出列表'!$A$2:$CE$8700,$A552,MATCH(C$1,'2-3 引出列表'!$A$1:$CD$1,0)),""))</f>
        <v/>
      </c>
      <c r="D552" t="str">
        <f>IF(ISBLANK(IFERROR(INDEX('2-3 引出列表'!$A$2:$CE$8700,$A552,MATCH(D$1,'2-3 引出列表'!$A$1:$CD$1,0)),"")),"",IFERROR(INDEX('2-3 引出列表'!$A$2:$CE$8700,$A552,MATCH(D$1,'2-3 引出列表'!$A$1:$CD$1,0)),""))</f>
        <v/>
      </c>
      <c r="E552" t="str">
        <f>IF(ISBLANK(IFERROR(INDEX('2-3 引出列表'!$A$2:$CE$8700,$A552,MATCH(E$1,'2-3 引出列表'!$A$1:$CD$1,0)),"")),"",IFERROR(INDEX('2-3 引出列表'!$A$2:$CE$8700,$A552,MATCH(E$1,'2-3 引出列表'!$A$1:$CD$1,0)),""))</f>
        <v/>
      </c>
      <c r="F552" t="str">
        <f t="shared" si="8"/>
        <v/>
      </c>
      <c r="G552" t="str">
        <f>IF(ISBLANK(IFERROR(INDEX('2-3 引出列表'!$A$2:$CE$8700,$A552,MATCH(G$1,'2-3 引出列表'!$A$1:$CD$1,0)),"")),"",IFERROR(INDEX('2-3 引出列表'!$A$2:$CE$8700,$A552,MATCH(G$1,'2-3 引出列表'!$A$1:$CD$1,0)),""))</f>
        <v/>
      </c>
      <c r="H552" t="str">
        <f>IF(ISBLANK(IFERROR(INDEX('2-3 引出列表'!$A$2:$CE$8700,$A552,MATCH(H$1,'2-3 引出列表'!$A$1:$CD$1,0)),"")),"",IFERROR(INDEX('2-3 引出列表'!$A$2:$CE$8700,$A552,MATCH(H$1,'2-3 引出列表'!$A$1:$CD$1,0)),""))</f>
        <v/>
      </c>
      <c r="I552" t="str">
        <f>IF(ISBLANK(IFERROR(INDEX('2-3 引出列表'!$A$2:$CE$8700,$A552,MATCH(I$1,'2-3 引出列表'!$A$1:$CD$1,0)),"")),"",IFERROR(INDEX('2-3 引出列表'!$A$2:$CE$8700,$A552,MATCH(I$1,'2-3 引出列表'!$A$1:$CD$1,0)),""))</f>
        <v/>
      </c>
    </row>
    <row r="553" customFormat="1" spans="1:9">
      <c r="A553">
        <v>552</v>
      </c>
      <c r="B553" t="str">
        <f>IF(ISBLANK(IFERROR(INDEX('2-3 引出列表'!$A$2:$CE$8700,$A553,MATCH(B$1,'2-3 引出列表'!$A$1:$CD$1,0)),"")),"",IFERROR(INDEX('2-3 引出列表'!$A$2:$CE$8700,$A553,MATCH(B$1,'2-3 引出列表'!$A$1:$CD$1,0)),""))</f>
        <v/>
      </c>
      <c r="C553" t="str">
        <f>IF(ISBLANK(IFERROR(INDEX('2-3 引出列表'!$A$2:$CE$8700,$A553,MATCH(C$1,'2-3 引出列表'!$A$1:$CD$1,0)),"")),"",IFERROR(INDEX('2-3 引出列表'!$A$2:$CE$8700,$A553,MATCH(C$1,'2-3 引出列表'!$A$1:$CD$1,0)),""))</f>
        <v/>
      </c>
      <c r="D553" t="str">
        <f>IF(ISBLANK(IFERROR(INDEX('2-3 引出列表'!$A$2:$CE$8700,$A553,MATCH(D$1,'2-3 引出列表'!$A$1:$CD$1,0)),"")),"",IFERROR(INDEX('2-3 引出列表'!$A$2:$CE$8700,$A553,MATCH(D$1,'2-3 引出列表'!$A$1:$CD$1,0)),""))</f>
        <v/>
      </c>
      <c r="E553" t="str">
        <f>IF(ISBLANK(IFERROR(INDEX('2-3 引出列表'!$A$2:$CE$8700,$A553,MATCH(E$1,'2-3 引出列表'!$A$1:$CD$1,0)),"")),"",IFERROR(INDEX('2-3 引出列表'!$A$2:$CE$8700,$A553,MATCH(E$1,'2-3 引出列表'!$A$1:$CD$1,0)),""))</f>
        <v/>
      </c>
      <c r="F553" t="str">
        <f t="shared" si="8"/>
        <v/>
      </c>
      <c r="G553" t="str">
        <f>IF(ISBLANK(IFERROR(INDEX('2-3 引出列表'!$A$2:$CE$8700,$A553,MATCH(G$1,'2-3 引出列表'!$A$1:$CD$1,0)),"")),"",IFERROR(INDEX('2-3 引出列表'!$A$2:$CE$8700,$A553,MATCH(G$1,'2-3 引出列表'!$A$1:$CD$1,0)),""))</f>
        <v/>
      </c>
      <c r="H553" t="str">
        <f>IF(ISBLANK(IFERROR(INDEX('2-3 引出列表'!$A$2:$CE$8700,$A553,MATCH(H$1,'2-3 引出列表'!$A$1:$CD$1,0)),"")),"",IFERROR(INDEX('2-3 引出列表'!$A$2:$CE$8700,$A553,MATCH(H$1,'2-3 引出列表'!$A$1:$CD$1,0)),""))</f>
        <v/>
      </c>
      <c r="I553" t="str">
        <f>IF(ISBLANK(IFERROR(INDEX('2-3 引出列表'!$A$2:$CE$8700,$A553,MATCH(I$1,'2-3 引出列表'!$A$1:$CD$1,0)),"")),"",IFERROR(INDEX('2-3 引出列表'!$A$2:$CE$8700,$A553,MATCH(I$1,'2-3 引出列表'!$A$1:$CD$1,0)),""))</f>
        <v/>
      </c>
    </row>
    <row r="554" customFormat="1" spans="1:9">
      <c r="A554">
        <v>553</v>
      </c>
      <c r="B554" t="str">
        <f>IF(ISBLANK(IFERROR(INDEX('2-3 引出列表'!$A$2:$CE$8700,$A554,MATCH(B$1,'2-3 引出列表'!$A$1:$CD$1,0)),"")),"",IFERROR(INDEX('2-3 引出列表'!$A$2:$CE$8700,$A554,MATCH(B$1,'2-3 引出列表'!$A$1:$CD$1,0)),""))</f>
        <v/>
      </c>
      <c r="C554" t="str">
        <f>IF(ISBLANK(IFERROR(INDEX('2-3 引出列表'!$A$2:$CE$8700,$A554,MATCH(C$1,'2-3 引出列表'!$A$1:$CD$1,0)),"")),"",IFERROR(INDEX('2-3 引出列表'!$A$2:$CE$8700,$A554,MATCH(C$1,'2-3 引出列表'!$A$1:$CD$1,0)),""))</f>
        <v/>
      </c>
      <c r="D554" t="str">
        <f>IF(ISBLANK(IFERROR(INDEX('2-3 引出列表'!$A$2:$CE$8700,$A554,MATCH(D$1,'2-3 引出列表'!$A$1:$CD$1,0)),"")),"",IFERROR(INDEX('2-3 引出列表'!$A$2:$CE$8700,$A554,MATCH(D$1,'2-3 引出列表'!$A$1:$CD$1,0)),""))</f>
        <v/>
      </c>
      <c r="E554" t="str">
        <f>IF(ISBLANK(IFERROR(INDEX('2-3 引出列表'!$A$2:$CE$8700,$A554,MATCH(E$1,'2-3 引出列表'!$A$1:$CD$1,0)),"")),"",IFERROR(INDEX('2-3 引出列表'!$A$2:$CE$8700,$A554,MATCH(E$1,'2-3 引出列表'!$A$1:$CD$1,0)),""))</f>
        <v/>
      </c>
      <c r="F554" t="str">
        <f t="shared" si="8"/>
        <v/>
      </c>
      <c r="G554" t="str">
        <f>IF(ISBLANK(IFERROR(INDEX('2-3 引出列表'!$A$2:$CE$8700,$A554,MATCH(G$1,'2-3 引出列表'!$A$1:$CD$1,0)),"")),"",IFERROR(INDEX('2-3 引出列表'!$A$2:$CE$8700,$A554,MATCH(G$1,'2-3 引出列表'!$A$1:$CD$1,0)),""))</f>
        <v/>
      </c>
      <c r="H554" t="str">
        <f>IF(ISBLANK(IFERROR(INDEX('2-3 引出列表'!$A$2:$CE$8700,$A554,MATCH(H$1,'2-3 引出列表'!$A$1:$CD$1,0)),"")),"",IFERROR(INDEX('2-3 引出列表'!$A$2:$CE$8700,$A554,MATCH(H$1,'2-3 引出列表'!$A$1:$CD$1,0)),""))</f>
        <v/>
      </c>
      <c r="I554" t="str">
        <f>IF(ISBLANK(IFERROR(INDEX('2-3 引出列表'!$A$2:$CE$8700,$A554,MATCH(I$1,'2-3 引出列表'!$A$1:$CD$1,0)),"")),"",IFERROR(INDEX('2-3 引出列表'!$A$2:$CE$8700,$A554,MATCH(I$1,'2-3 引出列表'!$A$1:$CD$1,0)),""))</f>
        <v/>
      </c>
    </row>
    <row r="555" customFormat="1" spans="1:9">
      <c r="A555">
        <v>554</v>
      </c>
      <c r="B555" t="str">
        <f>IF(ISBLANK(IFERROR(INDEX('2-3 引出列表'!$A$2:$CE$8700,$A555,MATCH(B$1,'2-3 引出列表'!$A$1:$CD$1,0)),"")),"",IFERROR(INDEX('2-3 引出列表'!$A$2:$CE$8700,$A555,MATCH(B$1,'2-3 引出列表'!$A$1:$CD$1,0)),""))</f>
        <v/>
      </c>
      <c r="C555" t="str">
        <f>IF(ISBLANK(IFERROR(INDEX('2-3 引出列表'!$A$2:$CE$8700,$A555,MATCH(C$1,'2-3 引出列表'!$A$1:$CD$1,0)),"")),"",IFERROR(INDEX('2-3 引出列表'!$A$2:$CE$8700,$A555,MATCH(C$1,'2-3 引出列表'!$A$1:$CD$1,0)),""))</f>
        <v/>
      </c>
      <c r="D555" t="str">
        <f>IF(ISBLANK(IFERROR(INDEX('2-3 引出列表'!$A$2:$CE$8700,$A555,MATCH(D$1,'2-3 引出列表'!$A$1:$CD$1,0)),"")),"",IFERROR(INDEX('2-3 引出列表'!$A$2:$CE$8700,$A555,MATCH(D$1,'2-3 引出列表'!$A$1:$CD$1,0)),""))</f>
        <v/>
      </c>
      <c r="E555" t="str">
        <f>IF(ISBLANK(IFERROR(INDEX('2-3 引出列表'!$A$2:$CE$8700,$A555,MATCH(E$1,'2-3 引出列表'!$A$1:$CD$1,0)),"")),"",IFERROR(INDEX('2-3 引出列表'!$A$2:$CE$8700,$A555,MATCH(E$1,'2-3 引出列表'!$A$1:$CD$1,0)),""))</f>
        <v/>
      </c>
      <c r="F555" t="str">
        <f t="shared" si="8"/>
        <v/>
      </c>
      <c r="G555" t="str">
        <f>IF(ISBLANK(IFERROR(INDEX('2-3 引出列表'!$A$2:$CE$8700,$A555,MATCH(G$1,'2-3 引出列表'!$A$1:$CD$1,0)),"")),"",IFERROR(INDEX('2-3 引出列表'!$A$2:$CE$8700,$A555,MATCH(G$1,'2-3 引出列表'!$A$1:$CD$1,0)),""))</f>
        <v/>
      </c>
      <c r="H555" t="str">
        <f>IF(ISBLANK(IFERROR(INDEX('2-3 引出列表'!$A$2:$CE$8700,$A555,MATCH(H$1,'2-3 引出列表'!$A$1:$CD$1,0)),"")),"",IFERROR(INDEX('2-3 引出列表'!$A$2:$CE$8700,$A555,MATCH(H$1,'2-3 引出列表'!$A$1:$CD$1,0)),""))</f>
        <v/>
      </c>
      <c r="I555" t="str">
        <f>IF(ISBLANK(IFERROR(INDEX('2-3 引出列表'!$A$2:$CE$8700,$A555,MATCH(I$1,'2-3 引出列表'!$A$1:$CD$1,0)),"")),"",IFERROR(INDEX('2-3 引出列表'!$A$2:$CE$8700,$A555,MATCH(I$1,'2-3 引出列表'!$A$1:$CD$1,0)),""))</f>
        <v/>
      </c>
    </row>
    <row r="556" customFormat="1" spans="1:9">
      <c r="A556">
        <v>555</v>
      </c>
      <c r="B556" t="str">
        <f>IF(ISBLANK(IFERROR(INDEX('2-3 引出列表'!$A$2:$CE$8700,$A556,MATCH(B$1,'2-3 引出列表'!$A$1:$CD$1,0)),"")),"",IFERROR(INDEX('2-3 引出列表'!$A$2:$CE$8700,$A556,MATCH(B$1,'2-3 引出列表'!$A$1:$CD$1,0)),""))</f>
        <v/>
      </c>
      <c r="C556" t="str">
        <f>IF(ISBLANK(IFERROR(INDEX('2-3 引出列表'!$A$2:$CE$8700,$A556,MATCH(C$1,'2-3 引出列表'!$A$1:$CD$1,0)),"")),"",IFERROR(INDEX('2-3 引出列表'!$A$2:$CE$8700,$A556,MATCH(C$1,'2-3 引出列表'!$A$1:$CD$1,0)),""))</f>
        <v/>
      </c>
      <c r="D556" t="str">
        <f>IF(ISBLANK(IFERROR(INDEX('2-3 引出列表'!$A$2:$CE$8700,$A556,MATCH(D$1,'2-3 引出列表'!$A$1:$CD$1,0)),"")),"",IFERROR(INDEX('2-3 引出列表'!$A$2:$CE$8700,$A556,MATCH(D$1,'2-3 引出列表'!$A$1:$CD$1,0)),""))</f>
        <v/>
      </c>
      <c r="E556" t="str">
        <f>IF(ISBLANK(IFERROR(INDEX('2-3 引出列表'!$A$2:$CE$8700,$A556,MATCH(E$1,'2-3 引出列表'!$A$1:$CD$1,0)),"")),"",IFERROR(INDEX('2-3 引出列表'!$A$2:$CE$8700,$A556,MATCH(E$1,'2-3 引出列表'!$A$1:$CD$1,0)),""))</f>
        <v/>
      </c>
      <c r="F556" t="str">
        <f t="shared" si="8"/>
        <v/>
      </c>
      <c r="G556" t="str">
        <f>IF(ISBLANK(IFERROR(INDEX('2-3 引出列表'!$A$2:$CE$8700,$A556,MATCH(G$1,'2-3 引出列表'!$A$1:$CD$1,0)),"")),"",IFERROR(INDEX('2-3 引出列表'!$A$2:$CE$8700,$A556,MATCH(G$1,'2-3 引出列表'!$A$1:$CD$1,0)),""))</f>
        <v/>
      </c>
      <c r="H556" t="str">
        <f>IF(ISBLANK(IFERROR(INDEX('2-3 引出列表'!$A$2:$CE$8700,$A556,MATCH(H$1,'2-3 引出列表'!$A$1:$CD$1,0)),"")),"",IFERROR(INDEX('2-3 引出列表'!$A$2:$CE$8700,$A556,MATCH(H$1,'2-3 引出列表'!$A$1:$CD$1,0)),""))</f>
        <v/>
      </c>
      <c r="I556" t="str">
        <f>IF(ISBLANK(IFERROR(INDEX('2-3 引出列表'!$A$2:$CE$8700,$A556,MATCH(I$1,'2-3 引出列表'!$A$1:$CD$1,0)),"")),"",IFERROR(INDEX('2-3 引出列表'!$A$2:$CE$8700,$A556,MATCH(I$1,'2-3 引出列表'!$A$1:$CD$1,0)),""))</f>
        <v/>
      </c>
    </row>
    <row r="557" customFormat="1" spans="1:9">
      <c r="A557">
        <v>556</v>
      </c>
      <c r="B557" t="str">
        <f>IF(ISBLANK(IFERROR(INDEX('2-3 引出列表'!$A$2:$CE$8700,$A557,MATCH(B$1,'2-3 引出列表'!$A$1:$CD$1,0)),"")),"",IFERROR(INDEX('2-3 引出列表'!$A$2:$CE$8700,$A557,MATCH(B$1,'2-3 引出列表'!$A$1:$CD$1,0)),""))</f>
        <v/>
      </c>
      <c r="C557" t="str">
        <f>IF(ISBLANK(IFERROR(INDEX('2-3 引出列表'!$A$2:$CE$8700,$A557,MATCH(C$1,'2-3 引出列表'!$A$1:$CD$1,0)),"")),"",IFERROR(INDEX('2-3 引出列表'!$A$2:$CE$8700,$A557,MATCH(C$1,'2-3 引出列表'!$A$1:$CD$1,0)),""))</f>
        <v/>
      </c>
      <c r="D557" t="str">
        <f>IF(ISBLANK(IFERROR(INDEX('2-3 引出列表'!$A$2:$CE$8700,$A557,MATCH(D$1,'2-3 引出列表'!$A$1:$CD$1,0)),"")),"",IFERROR(INDEX('2-3 引出列表'!$A$2:$CE$8700,$A557,MATCH(D$1,'2-3 引出列表'!$A$1:$CD$1,0)),""))</f>
        <v/>
      </c>
      <c r="E557" t="str">
        <f>IF(ISBLANK(IFERROR(INDEX('2-3 引出列表'!$A$2:$CE$8700,$A557,MATCH(E$1,'2-3 引出列表'!$A$1:$CD$1,0)),"")),"",IFERROR(INDEX('2-3 引出列表'!$A$2:$CE$8700,$A557,MATCH(E$1,'2-3 引出列表'!$A$1:$CD$1,0)),""))</f>
        <v/>
      </c>
      <c r="F557" t="str">
        <f t="shared" si="8"/>
        <v/>
      </c>
      <c r="G557" t="str">
        <f>IF(ISBLANK(IFERROR(INDEX('2-3 引出列表'!$A$2:$CE$8700,$A557,MATCH(G$1,'2-3 引出列表'!$A$1:$CD$1,0)),"")),"",IFERROR(INDEX('2-3 引出列表'!$A$2:$CE$8700,$A557,MATCH(G$1,'2-3 引出列表'!$A$1:$CD$1,0)),""))</f>
        <v/>
      </c>
      <c r="H557" t="str">
        <f>IF(ISBLANK(IFERROR(INDEX('2-3 引出列表'!$A$2:$CE$8700,$A557,MATCH(H$1,'2-3 引出列表'!$A$1:$CD$1,0)),"")),"",IFERROR(INDEX('2-3 引出列表'!$A$2:$CE$8700,$A557,MATCH(H$1,'2-3 引出列表'!$A$1:$CD$1,0)),""))</f>
        <v/>
      </c>
      <c r="I557" t="str">
        <f>IF(ISBLANK(IFERROR(INDEX('2-3 引出列表'!$A$2:$CE$8700,$A557,MATCH(I$1,'2-3 引出列表'!$A$1:$CD$1,0)),"")),"",IFERROR(INDEX('2-3 引出列表'!$A$2:$CE$8700,$A557,MATCH(I$1,'2-3 引出列表'!$A$1:$CD$1,0)),""))</f>
        <v/>
      </c>
    </row>
    <row r="558" customFormat="1" spans="1:9">
      <c r="A558">
        <v>557</v>
      </c>
      <c r="B558" t="str">
        <f>IF(ISBLANK(IFERROR(INDEX('2-3 引出列表'!$A$2:$CE$8700,$A558,MATCH(B$1,'2-3 引出列表'!$A$1:$CD$1,0)),"")),"",IFERROR(INDEX('2-3 引出列表'!$A$2:$CE$8700,$A558,MATCH(B$1,'2-3 引出列表'!$A$1:$CD$1,0)),""))</f>
        <v/>
      </c>
      <c r="C558" t="str">
        <f>IF(ISBLANK(IFERROR(INDEX('2-3 引出列表'!$A$2:$CE$8700,$A558,MATCH(C$1,'2-3 引出列表'!$A$1:$CD$1,0)),"")),"",IFERROR(INDEX('2-3 引出列表'!$A$2:$CE$8700,$A558,MATCH(C$1,'2-3 引出列表'!$A$1:$CD$1,0)),""))</f>
        <v/>
      </c>
      <c r="D558" t="str">
        <f>IF(ISBLANK(IFERROR(INDEX('2-3 引出列表'!$A$2:$CE$8700,$A558,MATCH(D$1,'2-3 引出列表'!$A$1:$CD$1,0)),"")),"",IFERROR(INDEX('2-3 引出列表'!$A$2:$CE$8700,$A558,MATCH(D$1,'2-3 引出列表'!$A$1:$CD$1,0)),""))</f>
        <v/>
      </c>
      <c r="E558" t="str">
        <f>IF(ISBLANK(IFERROR(INDEX('2-3 引出列表'!$A$2:$CE$8700,$A558,MATCH(E$1,'2-3 引出列表'!$A$1:$CD$1,0)),"")),"",IFERROR(INDEX('2-3 引出列表'!$A$2:$CE$8700,$A558,MATCH(E$1,'2-3 引出列表'!$A$1:$CD$1,0)),""))</f>
        <v/>
      </c>
      <c r="F558" t="str">
        <f t="shared" si="8"/>
        <v/>
      </c>
      <c r="G558" t="str">
        <f>IF(ISBLANK(IFERROR(INDEX('2-3 引出列表'!$A$2:$CE$8700,$A558,MATCH(G$1,'2-3 引出列表'!$A$1:$CD$1,0)),"")),"",IFERROR(INDEX('2-3 引出列表'!$A$2:$CE$8700,$A558,MATCH(G$1,'2-3 引出列表'!$A$1:$CD$1,0)),""))</f>
        <v/>
      </c>
      <c r="H558" t="str">
        <f>IF(ISBLANK(IFERROR(INDEX('2-3 引出列表'!$A$2:$CE$8700,$A558,MATCH(H$1,'2-3 引出列表'!$A$1:$CD$1,0)),"")),"",IFERROR(INDEX('2-3 引出列表'!$A$2:$CE$8700,$A558,MATCH(H$1,'2-3 引出列表'!$A$1:$CD$1,0)),""))</f>
        <v/>
      </c>
      <c r="I558" t="str">
        <f>IF(ISBLANK(IFERROR(INDEX('2-3 引出列表'!$A$2:$CE$8700,$A558,MATCH(I$1,'2-3 引出列表'!$A$1:$CD$1,0)),"")),"",IFERROR(INDEX('2-3 引出列表'!$A$2:$CE$8700,$A558,MATCH(I$1,'2-3 引出列表'!$A$1:$CD$1,0)),""))</f>
        <v/>
      </c>
    </row>
    <row r="559" customFormat="1" spans="1:9">
      <c r="A559">
        <v>558</v>
      </c>
      <c r="B559" t="str">
        <f>IF(ISBLANK(IFERROR(INDEX('2-3 引出列表'!$A$2:$CE$8700,$A559,MATCH(B$1,'2-3 引出列表'!$A$1:$CD$1,0)),"")),"",IFERROR(INDEX('2-3 引出列表'!$A$2:$CE$8700,$A559,MATCH(B$1,'2-3 引出列表'!$A$1:$CD$1,0)),""))</f>
        <v/>
      </c>
      <c r="C559" t="str">
        <f>IF(ISBLANK(IFERROR(INDEX('2-3 引出列表'!$A$2:$CE$8700,$A559,MATCH(C$1,'2-3 引出列表'!$A$1:$CD$1,0)),"")),"",IFERROR(INDEX('2-3 引出列表'!$A$2:$CE$8700,$A559,MATCH(C$1,'2-3 引出列表'!$A$1:$CD$1,0)),""))</f>
        <v/>
      </c>
      <c r="D559" t="str">
        <f>IF(ISBLANK(IFERROR(INDEX('2-3 引出列表'!$A$2:$CE$8700,$A559,MATCH(D$1,'2-3 引出列表'!$A$1:$CD$1,0)),"")),"",IFERROR(INDEX('2-3 引出列表'!$A$2:$CE$8700,$A559,MATCH(D$1,'2-3 引出列表'!$A$1:$CD$1,0)),""))</f>
        <v/>
      </c>
      <c r="E559" t="str">
        <f>IF(ISBLANK(IFERROR(INDEX('2-3 引出列表'!$A$2:$CE$8700,$A559,MATCH(E$1,'2-3 引出列表'!$A$1:$CD$1,0)),"")),"",IFERROR(INDEX('2-3 引出列表'!$A$2:$CE$8700,$A559,MATCH(E$1,'2-3 引出列表'!$A$1:$CD$1,0)),""))</f>
        <v/>
      </c>
      <c r="F559" t="str">
        <f t="shared" si="8"/>
        <v/>
      </c>
      <c r="G559" t="str">
        <f>IF(ISBLANK(IFERROR(INDEX('2-3 引出列表'!$A$2:$CE$8700,$A559,MATCH(G$1,'2-3 引出列表'!$A$1:$CD$1,0)),"")),"",IFERROR(INDEX('2-3 引出列表'!$A$2:$CE$8700,$A559,MATCH(G$1,'2-3 引出列表'!$A$1:$CD$1,0)),""))</f>
        <v/>
      </c>
      <c r="H559" t="str">
        <f>IF(ISBLANK(IFERROR(INDEX('2-3 引出列表'!$A$2:$CE$8700,$A559,MATCH(H$1,'2-3 引出列表'!$A$1:$CD$1,0)),"")),"",IFERROR(INDEX('2-3 引出列表'!$A$2:$CE$8700,$A559,MATCH(H$1,'2-3 引出列表'!$A$1:$CD$1,0)),""))</f>
        <v/>
      </c>
      <c r="I559" t="str">
        <f>IF(ISBLANK(IFERROR(INDEX('2-3 引出列表'!$A$2:$CE$8700,$A559,MATCH(I$1,'2-3 引出列表'!$A$1:$CD$1,0)),"")),"",IFERROR(INDEX('2-3 引出列表'!$A$2:$CE$8700,$A559,MATCH(I$1,'2-3 引出列表'!$A$1:$CD$1,0)),""))</f>
        <v/>
      </c>
    </row>
    <row r="560" customFormat="1" spans="1:9">
      <c r="A560">
        <v>559</v>
      </c>
      <c r="B560" t="str">
        <f>IF(ISBLANK(IFERROR(INDEX('2-3 引出列表'!$A$2:$CE$8700,$A560,MATCH(B$1,'2-3 引出列表'!$A$1:$CD$1,0)),"")),"",IFERROR(INDEX('2-3 引出列表'!$A$2:$CE$8700,$A560,MATCH(B$1,'2-3 引出列表'!$A$1:$CD$1,0)),""))</f>
        <v/>
      </c>
      <c r="C560" t="str">
        <f>IF(ISBLANK(IFERROR(INDEX('2-3 引出列表'!$A$2:$CE$8700,$A560,MATCH(C$1,'2-3 引出列表'!$A$1:$CD$1,0)),"")),"",IFERROR(INDEX('2-3 引出列表'!$A$2:$CE$8700,$A560,MATCH(C$1,'2-3 引出列表'!$A$1:$CD$1,0)),""))</f>
        <v/>
      </c>
      <c r="D560" t="str">
        <f>IF(ISBLANK(IFERROR(INDEX('2-3 引出列表'!$A$2:$CE$8700,$A560,MATCH(D$1,'2-3 引出列表'!$A$1:$CD$1,0)),"")),"",IFERROR(INDEX('2-3 引出列表'!$A$2:$CE$8700,$A560,MATCH(D$1,'2-3 引出列表'!$A$1:$CD$1,0)),""))</f>
        <v/>
      </c>
      <c r="E560" t="str">
        <f>IF(ISBLANK(IFERROR(INDEX('2-3 引出列表'!$A$2:$CE$8700,$A560,MATCH(E$1,'2-3 引出列表'!$A$1:$CD$1,0)),"")),"",IFERROR(INDEX('2-3 引出列表'!$A$2:$CE$8700,$A560,MATCH(E$1,'2-3 引出列表'!$A$1:$CD$1,0)),""))</f>
        <v/>
      </c>
      <c r="F560" t="str">
        <f t="shared" si="8"/>
        <v/>
      </c>
      <c r="G560" t="str">
        <f>IF(ISBLANK(IFERROR(INDEX('2-3 引出列表'!$A$2:$CE$8700,$A560,MATCH(G$1,'2-3 引出列表'!$A$1:$CD$1,0)),"")),"",IFERROR(INDEX('2-3 引出列表'!$A$2:$CE$8700,$A560,MATCH(G$1,'2-3 引出列表'!$A$1:$CD$1,0)),""))</f>
        <v/>
      </c>
      <c r="H560" t="str">
        <f>IF(ISBLANK(IFERROR(INDEX('2-3 引出列表'!$A$2:$CE$8700,$A560,MATCH(H$1,'2-3 引出列表'!$A$1:$CD$1,0)),"")),"",IFERROR(INDEX('2-3 引出列表'!$A$2:$CE$8700,$A560,MATCH(H$1,'2-3 引出列表'!$A$1:$CD$1,0)),""))</f>
        <v/>
      </c>
      <c r="I560" t="str">
        <f>IF(ISBLANK(IFERROR(INDEX('2-3 引出列表'!$A$2:$CE$8700,$A560,MATCH(I$1,'2-3 引出列表'!$A$1:$CD$1,0)),"")),"",IFERROR(INDEX('2-3 引出列表'!$A$2:$CE$8700,$A560,MATCH(I$1,'2-3 引出列表'!$A$1:$CD$1,0)),""))</f>
        <v/>
      </c>
    </row>
    <row r="561" customFormat="1" spans="1:9">
      <c r="A561">
        <v>560</v>
      </c>
      <c r="B561" t="str">
        <f>IF(ISBLANK(IFERROR(INDEX('2-3 引出列表'!$A$2:$CE$8700,$A561,MATCH(B$1,'2-3 引出列表'!$A$1:$CD$1,0)),"")),"",IFERROR(INDEX('2-3 引出列表'!$A$2:$CE$8700,$A561,MATCH(B$1,'2-3 引出列表'!$A$1:$CD$1,0)),""))</f>
        <v/>
      </c>
      <c r="C561" t="str">
        <f>IF(ISBLANK(IFERROR(INDEX('2-3 引出列表'!$A$2:$CE$8700,$A561,MATCH(C$1,'2-3 引出列表'!$A$1:$CD$1,0)),"")),"",IFERROR(INDEX('2-3 引出列表'!$A$2:$CE$8700,$A561,MATCH(C$1,'2-3 引出列表'!$A$1:$CD$1,0)),""))</f>
        <v/>
      </c>
      <c r="D561" t="str">
        <f>IF(ISBLANK(IFERROR(INDEX('2-3 引出列表'!$A$2:$CE$8700,$A561,MATCH(D$1,'2-3 引出列表'!$A$1:$CD$1,0)),"")),"",IFERROR(INDEX('2-3 引出列表'!$A$2:$CE$8700,$A561,MATCH(D$1,'2-3 引出列表'!$A$1:$CD$1,0)),""))</f>
        <v/>
      </c>
      <c r="E561" t="str">
        <f>IF(ISBLANK(IFERROR(INDEX('2-3 引出列表'!$A$2:$CE$8700,$A561,MATCH(E$1,'2-3 引出列表'!$A$1:$CD$1,0)),"")),"",IFERROR(INDEX('2-3 引出列表'!$A$2:$CE$8700,$A561,MATCH(E$1,'2-3 引出列表'!$A$1:$CD$1,0)),""))</f>
        <v/>
      </c>
      <c r="F561" t="str">
        <f t="shared" si="8"/>
        <v/>
      </c>
      <c r="G561" t="str">
        <f>IF(ISBLANK(IFERROR(INDEX('2-3 引出列表'!$A$2:$CE$8700,$A561,MATCH(G$1,'2-3 引出列表'!$A$1:$CD$1,0)),"")),"",IFERROR(INDEX('2-3 引出列表'!$A$2:$CE$8700,$A561,MATCH(G$1,'2-3 引出列表'!$A$1:$CD$1,0)),""))</f>
        <v/>
      </c>
      <c r="H561" t="str">
        <f>IF(ISBLANK(IFERROR(INDEX('2-3 引出列表'!$A$2:$CE$8700,$A561,MATCH(H$1,'2-3 引出列表'!$A$1:$CD$1,0)),"")),"",IFERROR(INDEX('2-3 引出列表'!$A$2:$CE$8700,$A561,MATCH(H$1,'2-3 引出列表'!$A$1:$CD$1,0)),""))</f>
        <v/>
      </c>
      <c r="I561" t="str">
        <f>IF(ISBLANK(IFERROR(INDEX('2-3 引出列表'!$A$2:$CE$8700,$A561,MATCH(I$1,'2-3 引出列表'!$A$1:$CD$1,0)),"")),"",IFERROR(INDEX('2-3 引出列表'!$A$2:$CE$8700,$A561,MATCH(I$1,'2-3 引出列表'!$A$1:$CD$1,0)),""))</f>
        <v/>
      </c>
    </row>
    <row r="562" customFormat="1" spans="1:9">
      <c r="A562">
        <v>561</v>
      </c>
      <c r="B562" t="str">
        <f>IF(ISBLANK(IFERROR(INDEX('2-3 引出列表'!$A$2:$CE$8700,$A562,MATCH(B$1,'2-3 引出列表'!$A$1:$CD$1,0)),"")),"",IFERROR(INDEX('2-3 引出列表'!$A$2:$CE$8700,$A562,MATCH(B$1,'2-3 引出列表'!$A$1:$CD$1,0)),""))</f>
        <v/>
      </c>
      <c r="C562" t="str">
        <f>IF(ISBLANK(IFERROR(INDEX('2-3 引出列表'!$A$2:$CE$8700,$A562,MATCH(C$1,'2-3 引出列表'!$A$1:$CD$1,0)),"")),"",IFERROR(INDEX('2-3 引出列表'!$A$2:$CE$8700,$A562,MATCH(C$1,'2-3 引出列表'!$A$1:$CD$1,0)),""))</f>
        <v/>
      </c>
      <c r="D562" t="str">
        <f>IF(ISBLANK(IFERROR(INDEX('2-3 引出列表'!$A$2:$CE$8700,$A562,MATCH(D$1,'2-3 引出列表'!$A$1:$CD$1,0)),"")),"",IFERROR(INDEX('2-3 引出列表'!$A$2:$CE$8700,$A562,MATCH(D$1,'2-3 引出列表'!$A$1:$CD$1,0)),""))</f>
        <v/>
      </c>
      <c r="E562" t="str">
        <f>IF(ISBLANK(IFERROR(INDEX('2-3 引出列表'!$A$2:$CE$8700,$A562,MATCH(E$1,'2-3 引出列表'!$A$1:$CD$1,0)),"")),"",IFERROR(INDEX('2-3 引出列表'!$A$2:$CE$8700,$A562,MATCH(E$1,'2-3 引出列表'!$A$1:$CD$1,0)),""))</f>
        <v/>
      </c>
      <c r="F562" t="str">
        <f t="shared" si="8"/>
        <v/>
      </c>
      <c r="G562" t="str">
        <f>IF(ISBLANK(IFERROR(INDEX('2-3 引出列表'!$A$2:$CE$8700,$A562,MATCH(G$1,'2-3 引出列表'!$A$1:$CD$1,0)),"")),"",IFERROR(INDEX('2-3 引出列表'!$A$2:$CE$8700,$A562,MATCH(G$1,'2-3 引出列表'!$A$1:$CD$1,0)),""))</f>
        <v/>
      </c>
      <c r="H562" t="str">
        <f>IF(ISBLANK(IFERROR(INDEX('2-3 引出列表'!$A$2:$CE$8700,$A562,MATCH(H$1,'2-3 引出列表'!$A$1:$CD$1,0)),"")),"",IFERROR(INDEX('2-3 引出列表'!$A$2:$CE$8700,$A562,MATCH(H$1,'2-3 引出列表'!$A$1:$CD$1,0)),""))</f>
        <v/>
      </c>
      <c r="I562" t="str">
        <f>IF(ISBLANK(IFERROR(INDEX('2-3 引出列表'!$A$2:$CE$8700,$A562,MATCH(I$1,'2-3 引出列表'!$A$1:$CD$1,0)),"")),"",IFERROR(INDEX('2-3 引出列表'!$A$2:$CE$8700,$A562,MATCH(I$1,'2-3 引出列表'!$A$1:$CD$1,0)),""))</f>
        <v/>
      </c>
    </row>
    <row r="563" customFormat="1" spans="1:9">
      <c r="A563">
        <v>562</v>
      </c>
      <c r="B563" t="str">
        <f>IF(ISBLANK(IFERROR(INDEX('2-3 引出列表'!$A$2:$CE$8700,$A563,MATCH(B$1,'2-3 引出列表'!$A$1:$CD$1,0)),"")),"",IFERROR(INDEX('2-3 引出列表'!$A$2:$CE$8700,$A563,MATCH(B$1,'2-3 引出列表'!$A$1:$CD$1,0)),""))</f>
        <v/>
      </c>
      <c r="C563" t="str">
        <f>IF(ISBLANK(IFERROR(INDEX('2-3 引出列表'!$A$2:$CE$8700,$A563,MATCH(C$1,'2-3 引出列表'!$A$1:$CD$1,0)),"")),"",IFERROR(INDEX('2-3 引出列表'!$A$2:$CE$8700,$A563,MATCH(C$1,'2-3 引出列表'!$A$1:$CD$1,0)),""))</f>
        <v/>
      </c>
      <c r="D563" t="str">
        <f>IF(ISBLANK(IFERROR(INDEX('2-3 引出列表'!$A$2:$CE$8700,$A563,MATCH(D$1,'2-3 引出列表'!$A$1:$CD$1,0)),"")),"",IFERROR(INDEX('2-3 引出列表'!$A$2:$CE$8700,$A563,MATCH(D$1,'2-3 引出列表'!$A$1:$CD$1,0)),""))</f>
        <v/>
      </c>
      <c r="E563" t="str">
        <f>IF(ISBLANK(IFERROR(INDEX('2-3 引出列表'!$A$2:$CE$8700,$A563,MATCH(E$1,'2-3 引出列表'!$A$1:$CD$1,0)),"")),"",IFERROR(INDEX('2-3 引出列表'!$A$2:$CE$8700,$A563,MATCH(E$1,'2-3 引出列表'!$A$1:$CD$1,0)),""))</f>
        <v/>
      </c>
      <c r="F563" t="str">
        <f t="shared" si="8"/>
        <v/>
      </c>
      <c r="G563" t="str">
        <f>IF(ISBLANK(IFERROR(INDEX('2-3 引出列表'!$A$2:$CE$8700,$A563,MATCH(G$1,'2-3 引出列表'!$A$1:$CD$1,0)),"")),"",IFERROR(INDEX('2-3 引出列表'!$A$2:$CE$8700,$A563,MATCH(G$1,'2-3 引出列表'!$A$1:$CD$1,0)),""))</f>
        <v/>
      </c>
      <c r="H563" t="str">
        <f>IF(ISBLANK(IFERROR(INDEX('2-3 引出列表'!$A$2:$CE$8700,$A563,MATCH(H$1,'2-3 引出列表'!$A$1:$CD$1,0)),"")),"",IFERROR(INDEX('2-3 引出列表'!$A$2:$CE$8700,$A563,MATCH(H$1,'2-3 引出列表'!$A$1:$CD$1,0)),""))</f>
        <v/>
      </c>
      <c r="I563" t="str">
        <f>IF(ISBLANK(IFERROR(INDEX('2-3 引出列表'!$A$2:$CE$8700,$A563,MATCH(I$1,'2-3 引出列表'!$A$1:$CD$1,0)),"")),"",IFERROR(INDEX('2-3 引出列表'!$A$2:$CE$8700,$A563,MATCH(I$1,'2-3 引出列表'!$A$1:$CD$1,0)),""))</f>
        <v/>
      </c>
    </row>
    <row r="564" customFormat="1" spans="1:9">
      <c r="A564">
        <v>563</v>
      </c>
      <c r="B564" t="str">
        <f>IF(ISBLANK(IFERROR(INDEX('2-3 引出列表'!$A$2:$CE$8700,$A564,MATCH(B$1,'2-3 引出列表'!$A$1:$CD$1,0)),"")),"",IFERROR(INDEX('2-3 引出列表'!$A$2:$CE$8700,$A564,MATCH(B$1,'2-3 引出列表'!$A$1:$CD$1,0)),""))</f>
        <v/>
      </c>
      <c r="C564" t="str">
        <f>IF(ISBLANK(IFERROR(INDEX('2-3 引出列表'!$A$2:$CE$8700,$A564,MATCH(C$1,'2-3 引出列表'!$A$1:$CD$1,0)),"")),"",IFERROR(INDEX('2-3 引出列表'!$A$2:$CE$8700,$A564,MATCH(C$1,'2-3 引出列表'!$A$1:$CD$1,0)),""))</f>
        <v/>
      </c>
      <c r="D564" t="str">
        <f>IF(ISBLANK(IFERROR(INDEX('2-3 引出列表'!$A$2:$CE$8700,$A564,MATCH(D$1,'2-3 引出列表'!$A$1:$CD$1,0)),"")),"",IFERROR(INDEX('2-3 引出列表'!$A$2:$CE$8700,$A564,MATCH(D$1,'2-3 引出列表'!$A$1:$CD$1,0)),""))</f>
        <v/>
      </c>
      <c r="E564" t="str">
        <f>IF(ISBLANK(IFERROR(INDEX('2-3 引出列表'!$A$2:$CE$8700,$A564,MATCH(E$1,'2-3 引出列表'!$A$1:$CD$1,0)),"")),"",IFERROR(INDEX('2-3 引出列表'!$A$2:$CE$8700,$A564,MATCH(E$1,'2-3 引出列表'!$A$1:$CD$1,0)),""))</f>
        <v/>
      </c>
      <c r="F564" t="str">
        <f t="shared" si="8"/>
        <v/>
      </c>
      <c r="G564" t="str">
        <f>IF(ISBLANK(IFERROR(INDEX('2-3 引出列表'!$A$2:$CE$8700,$A564,MATCH(G$1,'2-3 引出列表'!$A$1:$CD$1,0)),"")),"",IFERROR(INDEX('2-3 引出列表'!$A$2:$CE$8700,$A564,MATCH(G$1,'2-3 引出列表'!$A$1:$CD$1,0)),""))</f>
        <v/>
      </c>
      <c r="H564" t="str">
        <f>IF(ISBLANK(IFERROR(INDEX('2-3 引出列表'!$A$2:$CE$8700,$A564,MATCH(H$1,'2-3 引出列表'!$A$1:$CD$1,0)),"")),"",IFERROR(INDEX('2-3 引出列表'!$A$2:$CE$8700,$A564,MATCH(H$1,'2-3 引出列表'!$A$1:$CD$1,0)),""))</f>
        <v/>
      </c>
      <c r="I564" t="str">
        <f>IF(ISBLANK(IFERROR(INDEX('2-3 引出列表'!$A$2:$CE$8700,$A564,MATCH(I$1,'2-3 引出列表'!$A$1:$CD$1,0)),"")),"",IFERROR(INDEX('2-3 引出列表'!$A$2:$CE$8700,$A564,MATCH(I$1,'2-3 引出列表'!$A$1:$CD$1,0)),""))</f>
        <v/>
      </c>
    </row>
    <row r="565" customFormat="1" spans="1:9">
      <c r="A565">
        <v>564</v>
      </c>
      <c r="B565" t="str">
        <f>IF(ISBLANK(IFERROR(INDEX('2-3 引出列表'!$A$2:$CE$8700,$A565,MATCH(B$1,'2-3 引出列表'!$A$1:$CD$1,0)),"")),"",IFERROR(INDEX('2-3 引出列表'!$A$2:$CE$8700,$A565,MATCH(B$1,'2-3 引出列表'!$A$1:$CD$1,0)),""))</f>
        <v/>
      </c>
      <c r="C565" t="str">
        <f>IF(ISBLANK(IFERROR(INDEX('2-3 引出列表'!$A$2:$CE$8700,$A565,MATCH(C$1,'2-3 引出列表'!$A$1:$CD$1,0)),"")),"",IFERROR(INDEX('2-3 引出列表'!$A$2:$CE$8700,$A565,MATCH(C$1,'2-3 引出列表'!$A$1:$CD$1,0)),""))</f>
        <v/>
      </c>
      <c r="D565" t="str">
        <f>IF(ISBLANK(IFERROR(INDEX('2-3 引出列表'!$A$2:$CE$8700,$A565,MATCH(D$1,'2-3 引出列表'!$A$1:$CD$1,0)),"")),"",IFERROR(INDEX('2-3 引出列表'!$A$2:$CE$8700,$A565,MATCH(D$1,'2-3 引出列表'!$A$1:$CD$1,0)),""))</f>
        <v/>
      </c>
      <c r="E565" t="str">
        <f>IF(ISBLANK(IFERROR(INDEX('2-3 引出列表'!$A$2:$CE$8700,$A565,MATCH(E$1,'2-3 引出列表'!$A$1:$CD$1,0)),"")),"",IFERROR(INDEX('2-3 引出列表'!$A$2:$CE$8700,$A565,MATCH(E$1,'2-3 引出列表'!$A$1:$CD$1,0)),""))</f>
        <v/>
      </c>
      <c r="F565" t="str">
        <f t="shared" si="8"/>
        <v/>
      </c>
      <c r="G565" t="str">
        <f>IF(ISBLANK(IFERROR(INDEX('2-3 引出列表'!$A$2:$CE$8700,$A565,MATCH(G$1,'2-3 引出列表'!$A$1:$CD$1,0)),"")),"",IFERROR(INDEX('2-3 引出列表'!$A$2:$CE$8700,$A565,MATCH(G$1,'2-3 引出列表'!$A$1:$CD$1,0)),""))</f>
        <v/>
      </c>
      <c r="H565" t="str">
        <f>IF(ISBLANK(IFERROR(INDEX('2-3 引出列表'!$A$2:$CE$8700,$A565,MATCH(H$1,'2-3 引出列表'!$A$1:$CD$1,0)),"")),"",IFERROR(INDEX('2-3 引出列表'!$A$2:$CE$8700,$A565,MATCH(H$1,'2-3 引出列表'!$A$1:$CD$1,0)),""))</f>
        <v/>
      </c>
      <c r="I565" t="str">
        <f>IF(ISBLANK(IFERROR(INDEX('2-3 引出列表'!$A$2:$CE$8700,$A565,MATCH(I$1,'2-3 引出列表'!$A$1:$CD$1,0)),"")),"",IFERROR(INDEX('2-3 引出列表'!$A$2:$CE$8700,$A565,MATCH(I$1,'2-3 引出列表'!$A$1:$CD$1,0)),""))</f>
        <v/>
      </c>
    </row>
    <row r="566" customFormat="1" spans="1:9">
      <c r="A566">
        <v>565</v>
      </c>
      <c r="B566" t="str">
        <f>IF(ISBLANK(IFERROR(INDEX('2-3 引出列表'!$A$2:$CE$8700,$A566,MATCH(B$1,'2-3 引出列表'!$A$1:$CD$1,0)),"")),"",IFERROR(INDEX('2-3 引出列表'!$A$2:$CE$8700,$A566,MATCH(B$1,'2-3 引出列表'!$A$1:$CD$1,0)),""))</f>
        <v/>
      </c>
      <c r="C566" t="str">
        <f>IF(ISBLANK(IFERROR(INDEX('2-3 引出列表'!$A$2:$CE$8700,$A566,MATCH(C$1,'2-3 引出列表'!$A$1:$CD$1,0)),"")),"",IFERROR(INDEX('2-3 引出列表'!$A$2:$CE$8700,$A566,MATCH(C$1,'2-3 引出列表'!$A$1:$CD$1,0)),""))</f>
        <v/>
      </c>
      <c r="D566" t="str">
        <f>IF(ISBLANK(IFERROR(INDEX('2-3 引出列表'!$A$2:$CE$8700,$A566,MATCH(D$1,'2-3 引出列表'!$A$1:$CD$1,0)),"")),"",IFERROR(INDEX('2-3 引出列表'!$A$2:$CE$8700,$A566,MATCH(D$1,'2-3 引出列表'!$A$1:$CD$1,0)),""))</f>
        <v/>
      </c>
      <c r="E566" t="str">
        <f>IF(ISBLANK(IFERROR(INDEX('2-3 引出列表'!$A$2:$CE$8700,$A566,MATCH(E$1,'2-3 引出列表'!$A$1:$CD$1,0)),"")),"",IFERROR(INDEX('2-3 引出列表'!$A$2:$CE$8700,$A566,MATCH(E$1,'2-3 引出列表'!$A$1:$CD$1,0)),""))</f>
        <v/>
      </c>
      <c r="F566" t="str">
        <f t="shared" si="8"/>
        <v/>
      </c>
      <c r="G566" t="str">
        <f>IF(ISBLANK(IFERROR(INDEX('2-3 引出列表'!$A$2:$CE$8700,$A566,MATCH(G$1,'2-3 引出列表'!$A$1:$CD$1,0)),"")),"",IFERROR(INDEX('2-3 引出列表'!$A$2:$CE$8700,$A566,MATCH(G$1,'2-3 引出列表'!$A$1:$CD$1,0)),""))</f>
        <v/>
      </c>
      <c r="H566" t="str">
        <f>IF(ISBLANK(IFERROR(INDEX('2-3 引出列表'!$A$2:$CE$8700,$A566,MATCH(H$1,'2-3 引出列表'!$A$1:$CD$1,0)),"")),"",IFERROR(INDEX('2-3 引出列表'!$A$2:$CE$8700,$A566,MATCH(H$1,'2-3 引出列表'!$A$1:$CD$1,0)),""))</f>
        <v/>
      </c>
      <c r="I566" t="str">
        <f>IF(ISBLANK(IFERROR(INDEX('2-3 引出列表'!$A$2:$CE$8700,$A566,MATCH(I$1,'2-3 引出列表'!$A$1:$CD$1,0)),"")),"",IFERROR(INDEX('2-3 引出列表'!$A$2:$CE$8700,$A566,MATCH(I$1,'2-3 引出列表'!$A$1:$CD$1,0)),""))</f>
        <v/>
      </c>
    </row>
    <row r="567" customFormat="1" spans="1:9">
      <c r="A567">
        <v>566</v>
      </c>
      <c r="B567" t="str">
        <f>IF(ISBLANK(IFERROR(INDEX('2-3 引出列表'!$A$2:$CE$8700,$A567,MATCH(B$1,'2-3 引出列表'!$A$1:$CD$1,0)),"")),"",IFERROR(INDEX('2-3 引出列表'!$A$2:$CE$8700,$A567,MATCH(B$1,'2-3 引出列表'!$A$1:$CD$1,0)),""))</f>
        <v/>
      </c>
      <c r="C567" t="str">
        <f>IF(ISBLANK(IFERROR(INDEX('2-3 引出列表'!$A$2:$CE$8700,$A567,MATCH(C$1,'2-3 引出列表'!$A$1:$CD$1,0)),"")),"",IFERROR(INDEX('2-3 引出列表'!$A$2:$CE$8700,$A567,MATCH(C$1,'2-3 引出列表'!$A$1:$CD$1,0)),""))</f>
        <v/>
      </c>
      <c r="D567" t="str">
        <f>IF(ISBLANK(IFERROR(INDEX('2-3 引出列表'!$A$2:$CE$8700,$A567,MATCH(D$1,'2-3 引出列表'!$A$1:$CD$1,0)),"")),"",IFERROR(INDEX('2-3 引出列表'!$A$2:$CE$8700,$A567,MATCH(D$1,'2-3 引出列表'!$A$1:$CD$1,0)),""))</f>
        <v/>
      </c>
      <c r="E567" t="str">
        <f>IF(ISBLANK(IFERROR(INDEX('2-3 引出列表'!$A$2:$CE$8700,$A567,MATCH(E$1,'2-3 引出列表'!$A$1:$CD$1,0)),"")),"",IFERROR(INDEX('2-3 引出列表'!$A$2:$CE$8700,$A567,MATCH(E$1,'2-3 引出列表'!$A$1:$CD$1,0)),""))</f>
        <v/>
      </c>
      <c r="F567" t="str">
        <f t="shared" si="8"/>
        <v/>
      </c>
      <c r="G567" t="str">
        <f>IF(ISBLANK(IFERROR(INDEX('2-3 引出列表'!$A$2:$CE$8700,$A567,MATCH(G$1,'2-3 引出列表'!$A$1:$CD$1,0)),"")),"",IFERROR(INDEX('2-3 引出列表'!$A$2:$CE$8700,$A567,MATCH(G$1,'2-3 引出列表'!$A$1:$CD$1,0)),""))</f>
        <v/>
      </c>
      <c r="H567" t="str">
        <f>IF(ISBLANK(IFERROR(INDEX('2-3 引出列表'!$A$2:$CE$8700,$A567,MATCH(H$1,'2-3 引出列表'!$A$1:$CD$1,0)),"")),"",IFERROR(INDEX('2-3 引出列表'!$A$2:$CE$8700,$A567,MATCH(H$1,'2-3 引出列表'!$A$1:$CD$1,0)),""))</f>
        <v/>
      </c>
      <c r="I567" t="str">
        <f>IF(ISBLANK(IFERROR(INDEX('2-3 引出列表'!$A$2:$CE$8700,$A567,MATCH(I$1,'2-3 引出列表'!$A$1:$CD$1,0)),"")),"",IFERROR(INDEX('2-3 引出列表'!$A$2:$CE$8700,$A567,MATCH(I$1,'2-3 引出列表'!$A$1:$CD$1,0)),""))</f>
        <v/>
      </c>
    </row>
    <row r="568" customFormat="1" spans="1:9">
      <c r="A568">
        <v>567</v>
      </c>
      <c r="B568" t="str">
        <f>IF(ISBLANK(IFERROR(INDEX('2-3 引出列表'!$A$2:$CE$8700,$A568,MATCH(B$1,'2-3 引出列表'!$A$1:$CD$1,0)),"")),"",IFERROR(INDEX('2-3 引出列表'!$A$2:$CE$8700,$A568,MATCH(B$1,'2-3 引出列表'!$A$1:$CD$1,0)),""))</f>
        <v/>
      </c>
      <c r="C568" t="str">
        <f>IF(ISBLANK(IFERROR(INDEX('2-3 引出列表'!$A$2:$CE$8700,$A568,MATCH(C$1,'2-3 引出列表'!$A$1:$CD$1,0)),"")),"",IFERROR(INDEX('2-3 引出列表'!$A$2:$CE$8700,$A568,MATCH(C$1,'2-3 引出列表'!$A$1:$CD$1,0)),""))</f>
        <v/>
      </c>
      <c r="D568" t="str">
        <f>IF(ISBLANK(IFERROR(INDEX('2-3 引出列表'!$A$2:$CE$8700,$A568,MATCH(D$1,'2-3 引出列表'!$A$1:$CD$1,0)),"")),"",IFERROR(INDEX('2-3 引出列表'!$A$2:$CE$8700,$A568,MATCH(D$1,'2-3 引出列表'!$A$1:$CD$1,0)),""))</f>
        <v/>
      </c>
      <c r="E568" t="str">
        <f>IF(ISBLANK(IFERROR(INDEX('2-3 引出列表'!$A$2:$CE$8700,$A568,MATCH(E$1,'2-3 引出列表'!$A$1:$CD$1,0)),"")),"",IFERROR(INDEX('2-3 引出列表'!$A$2:$CE$8700,$A568,MATCH(E$1,'2-3 引出列表'!$A$1:$CD$1,0)),""))</f>
        <v/>
      </c>
      <c r="F568" t="str">
        <f t="shared" si="8"/>
        <v/>
      </c>
      <c r="G568" t="str">
        <f>IF(ISBLANK(IFERROR(INDEX('2-3 引出列表'!$A$2:$CE$8700,$A568,MATCH(G$1,'2-3 引出列表'!$A$1:$CD$1,0)),"")),"",IFERROR(INDEX('2-3 引出列表'!$A$2:$CE$8700,$A568,MATCH(G$1,'2-3 引出列表'!$A$1:$CD$1,0)),""))</f>
        <v/>
      </c>
      <c r="H568" t="str">
        <f>IF(ISBLANK(IFERROR(INDEX('2-3 引出列表'!$A$2:$CE$8700,$A568,MATCH(H$1,'2-3 引出列表'!$A$1:$CD$1,0)),"")),"",IFERROR(INDEX('2-3 引出列表'!$A$2:$CE$8700,$A568,MATCH(H$1,'2-3 引出列表'!$A$1:$CD$1,0)),""))</f>
        <v/>
      </c>
      <c r="I568" t="str">
        <f>IF(ISBLANK(IFERROR(INDEX('2-3 引出列表'!$A$2:$CE$8700,$A568,MATCH(I$1,'2-3 引出列表'!$A$1:$CD$1,0)),"")),"",IFERROR(INDEX('2-3 引出列表'!$A$2:$CE$8700,$A568,MATCH(I$1,'2-3 引出列表'!$A$1:$CD$1,0)),""))</f>
        <v/>
      </c>
    </row>
    <row r="569" customFormat="1" spans="1:9">
      <c r="A569">
        <v>568</v>
      </c>
      <c r="B569" t="str">
        <f>IF(ISBLANK(IFERROR(INDEX('2-3 引出列表'!$A$2:$CE$8700,$A569,MATCH(B$1,'2-3 引出列表'!$A$1:$CD$1,0)),"")),"",IFERROR(INDEX('2-3 引出列表'!$A$2:$CE$8700,$A569,MATCH(B$1,'2-3 引出列表'!$A$1:$CD$1,0)),""))</f>
        <v/>
      </c>
      <c r="C569" t="str">
        <f>IF(ISBLANK(IFERROR(INDEX('2-3 引出列表'!$A$2:$CE$8700,$A569,MATCH(C$1,'2-3 引出列表'!$A$1:$CD$1,0)),"")),"",IFERROR(INDEX('2-3 引出列表'!$A$2:$CE$8700,$A569,MATCH(C$1,'2-3 引出列表'!$A$1:$CD$1,0)),""))</f>
        <v/>
      </c>
      <c r="D569" t="str">
        <f>IF(ISBLANK(IFERROR(INDEX('2-3 引出列表'!$A$2:$CE$8700,$A569,MATCH(D$1,'2-3 引出列表'!$A$1:$CD$1,0)),"")),"",IFERROR(INDEX('2-3 引出列表'!$A$2:$CE$8700,$A569,MATCH(D$1,'2-3 引出列表'!$A$1:$CD$1,0)),""))</f>
        <v/>
      </c>
      <c r="E569" t="str">
        <f>IF(ISBLANK(IFERROR(INDEX('2-3 引出列表'!$A$2:$CE$8700,$A569,MATCH(E$1,'2-3 引出列表'!$A$1:$CD$1,0)),"")),"",IFERROR(INDEX('2-3 引出列表'!$A$2:$CE$8700,$A569,MATCH(E$1,'2-3 引出列表'!$A$1:$CD$1,0)),""))</f>
        <v/>
      </c>
      <c r="F569" t="str">
        <f t="shared" si="8"/>
        <v/>
      </c>
      <c r="G569" t="str">
        <f>IF(ISBLANK(IFERROR(INDEX('2-3 引出列表'!$A$2:$CE$8700,$A569,MATCH(G$1,'2-3 引出列表'!$A$1:$CD$1,0)),"")),"",IFERROR(INDEX('2-3 引出列表'!$A$2:$CE$8700,$A569,MATCH(G$1,'2-3 引出列表'!$A$1:$CD$1,0)),""))</f>
        <v/>
      </c>
      <c r="H569" t="str">
        <f>IF(ISBLANK(IFERROR(INDEX('2-3 引出列表'!$A$2:$CE$8700,$A569,MATCH(H$1,'2-3 引出列表'!$A$1:$CD$1,0)),"")),"",IFERROR(INDEX('2-3 引出列表'!$A$2:$CE$8700,$A569,MATCH(H$1,'2-3 引出列表'!$A$1:$CD$1,0)),""))</f>
        <v/>
      </c>
      <c r="I569" t="str">
        <f>IF(ISBLANK(IFERROR(INDEX('2-3 引出列表'!$A$2:$CE$8700,$A569,MATCH(I$1,'2-3 引出列表'!$A$1:$CD$1,0)),"")),"",IFERROR(INDEX('2-3 引出列表'!$A$2:$CE$8700,$A569,MATCH(I$1,'2-3 引出列表'!$A$1:$CD$1,0)),""))</f>
        <v/>
      </c>
    </row>
    <row r="570" customFormat="1" spans="1:9">
      <c r="A570">
        <v>569</v>
      </c>
      <c r="B570" t="str">
        <f>IF(ISBLANK(IFERROR(INDEX('2-3 引出列表'!$A$2:$CE$8700,$A570,MATCH(B$1,'2-3 引出列表'!$A$1:$CD$1,0)),"")),"",IFERROR(INDEX('2-3 引出列表'!$A$2:$CE$8700,$A570,MATCH(B$1,'2-3 引出列表'!$A$1:$CD$1,0)),""))</f>
        <v/>
      </c>
      <c r="C570" t="str">
        <f>IF(ISBLANK(IFERROR(INDEX('2-3 引出列表'!$A$2:$CE$8700,$A570,MATCH(C$1,'2-3 引出列表'!$A$1:$CD$1,0)),"")),"",IFERROR(INDEX('2-3 引出列表'!$A$2:$CE$8700,$A570,MATCH(C$1,'2-3 引出列表'!$A$1:$CD$1,0)),""))</f>
        <v/>
      </c>
      <c r="D570" t="str">
        <f>IF(ISBLANK(IFERROR(INDEX('2-3 引出列表'!$A$2:$CE$8700,$A570,MATCH(D$1,'2-3 引出列表'!$A$1:$CD$1,0)),"")),"",IFERROR(INDEX('2-3 引出列表'!$A$2:$CE$8700,$A570,MATCH(D$1,'2-3 引出列表'!$A$1:$CD$1,0)),""))</f>
        <v/>
      </c>
      <c r="E570" t="str">
        <f>IF(ISBLANK(IFERROR(INDEX('2-3 引出列表'!$A$2:$CE$8700,$A570,MATCH(E$1,'2-3 引出列表'!$A$1:$CD$1,0)),"")),"",IFERROR(INDEX('2-3 引出列表'!$A$2:$CE$8700,$A570,MATCH(E$1,'2-3 引出列表'!$A$1:$CD$1,0)),""))</f>
        <v/>
      </c>
      <c r="F570" t="str">
        <f t="shared" si="8"/>
        <v/>
      </c>
      <c r="G570" t="str">
        <f>IF(ISBLANK(IFERROR(INDEX('2-3 引出列表'!$A$2:$CE$8700,$A570,MATCH(G$1,'2-3 引出列表'!$A$1:$CD$1,0)),"")),"",IFERROR(INDEX('2-3 引出列表'!$A$2:$CE$8700,$A570,MATCH(G$1,'2-3 引出列表'!$A$1:$CD$1,0)),""))</f>
        <v/>
      </c>
      <c r="H570" t="str">
        <f>IF(ISBLANK(IFERROR(INDEX('2-3 引出列表'!$A$2:$CE$8700,$A570,MATCH(H$1,'2-3 引出列表'!$A$1:$CD$1,0)),"")),"",IFERROR(INDEX('2-3 引出列表'!$A$2:$CE$8700,$A570,MATCH(H$1,'2-3 引出列表'!$A$1:$CD$1,0)),""))</f>
        <v/>
      </c>
      <c r="I570" t="str">
        <f>IF(ISBLANK(IFERROR(INDEX('2-3 引出列表'!$A$2:$CE$8700,$A570,MATCH(I$1,'2-3 引出列表'!$A$1:$CD$1,0)),"")),"",IFERROR(INDEX('2-3 引出列表'!$A$2:$CE$8700,$A570,MATCH(I$1,'2-3 引出列表'!$A$1:$CD$1,0)),""))</f>
        <v/>
      </c>
    </row>
    <row r="571" customFormat="1" spans="1:9">
      <c r="A571">
        <v>570</v>
      </c>
      <c r="B571" t="str">
        <f>IF(ISBLANK(IFERROR(INDEX('2-3 引出列表'!$A$2:$CE$8700,$A571,MATCH(B$1,'2-3 引出列表'!$A$1:$CD$1,0)),"")),"",IFERROR(INDEX('2-3 引出列表'!$A$2:$CE$8700,$A571,MATCH(B$1,'2-3 引出列表'!$A$1:$CD$1,0)),""))</f>
        <v/>
      </c>
      <c r="C571" t="str">
        <f>IF(ISBLANK(IFERROR(INDEX('2-3 引出列表'!$A$2:$CE$8700,$A571,MATCH(C$1,'2-3 引出列表'!$A$1:$CD$1,0)),"")),"",IFERROR(INDEX('2-3 引出列表'!$A$2:$CE$8700,$A571,MATCH(C$1,'2-3 引出列表'!$A$1:$CD$1,0)),""))</f>
        <v/>
      </c>
      <c r="D571" t="str">
        <f>IF(ISBLANK(IFERROR(INDEX('2-3 引出列表'!$A$2:$CE$8700,$A571,MATCH(D$1,'2-3 引出列表'!$A$1:$CD$1,0)),"")),"",IFERROR(INDEX('2-3 引出列表'!$A$2:$CE$8700,$A571,MATCH(D$1,'2-3 引出列表'!$A$1:$CD$1,0)),""))</f>
        <v/>
      </c>
      <c r="E571" t="str">
        <f>IF(ISBLANK(IFERROR(INDEX('2-3 引出列表'!$A$2:$CE$8700,$A571,MATCH(E$1,'2-3 引出列表'!$A$1:$CD$1,0)),"")),"",IFERROR(INDEX('2-3 引出列表'!$A$2:$CE$8700,$A571,MATCH(E$1,'2-3 引出列表'!$A$1:$CD$1,0)),""))</f>
        <v/>
      </c>
      <c r="F571" t="str">
        <f t="shared" si="8"/>
        <v/>
      </c>
      <c r="G571" t="str">
        <f>IF(ISBLANK(IFERROR(INDEX('2-3 引出列表'!$A$2:$CE$8700,$A571,MATCH(G$1,'2-3 引出列表'!$A$1:$CD$1,0)),"")),"",IFERROR(INDEX('2-3 引出列表'!$A$2:$CE$8700,$A571,MATCH(G$1,'2-3 引出列表'!$A$1:$CD$1,0)),""))</f>
        <v/>
      </c>
      <c r="H571" t="str">
        <f>IF(ISBLANK(IFERROR(INDEX('2-3 引出列表'!$A$2:$CE$8700,$A571,MATCH(H$1,'2-3 引出列表'!$A$1:$CD$1,0)),"")),"",IFERROR(INDEX('2-3 引出列表'!$A$2:$CE$8700,$A571,MATCH(H$1,'2-3 引出列表'!$A$1:$CD$1,0)),""))</f>
        <v/>
      </c>
      <c r="I571" t="str">
        <f>IF(ISBLANK(IFERROR(INDEX('2-3 引出列表'!$A$2:$CE$8700,$A571,MATCH(I$1,'2-3 引出列表'!$A$1:$CD$1,0)),"")),"",IFERROR(INDEX('2-3 引出列表'!$A$2:$CE$8700,$A571,MATCH(I$1,'2-3 引出列表'!$A$1:$CD$1,0)),""))</f>
        <v/>
      </c>
    </row>
    <row r="572" customFormat="1" spans="1:9">
      <c r="A572">
        <v>571</v>
      </c>
      <c r="B572" t="str">
        <f>IF(ISBLANK(IFERROR(INDEX('2-3 引出列表'!$A$2:$CE$8700,$A572,MATCH(B$1,'2-3 引出列表'!$A$1:$CD$1,0)),"")),"",IFERROR(INDEX('2-3 引出列表'!$A$2:$CE$8700,$A572,MATCH(B$1,'2-3 引出列表'!$A$1:$CD$1,0)),""))</f>
        <v/>
      </c>
      <c r="C572" t="str">
        <f>IF(ISBLANK(IFERROR(INDEX('2-3 引出列表'!$A$2:$CE$8700,$A572,MATCH(C$1,'2-3 引出列表'!$A$1:$CD$1,0)),"")),"",IFERROR(INDEX('2-3 引出列表'!$A$2:$CE$8700,$A572,MATCH(C$1,'2-3 引出列表'!$A$1:$CD$1,0)),""))</f>
        <v/>
      </c>
      <c r="D572" t="str">
        <f>IF(ISBLANK(IFERROR(INDEX('2-3 引出列表'!$A$2:$CE$8700,$A572,MATCH(D$1,'2-3 引出列表'!$A$1:$CD$1,0)),"")),"",IFERROR(INDEX('2-3 引出列表'!$A$2:$CE$8700,$A572,MATCH(D$1,'2-3 引出列表'!$A$1:$CD$1,0)),""))</f>
        <v/>
      </c>
      <c r="E572" t="str">
        <f>IF(ISBLANK(IFERROR(INDEX('2-3 引出列表'!$A$2:$CE$8700,$A572,MATCH(E$1,'2-3 引出列表'!$A$1:$CD$1,0)),"")),"",IFERROR(INDEX('2-3 引出列表'!$A$2:$CE$8700,$A572,MATCH(E$1,'2-3 引出列表'!$A$1:$CD$1,0)),""))</f>
        <v/>
      </c>
      <c r="F572" t="str">
        <f t="shared" si="8"/>
        <v/>
      </c>
      <c r="G572" t="str">
        <f>IF(ISBLANK(IFERROR(INDEX('2-3 引出列表'!$A$2:$CE$8700,$A572,MATCH(G$1,'2-3 引出列表'!$A$1:$CD$1,0)),"")),"",IFERROR(INDEX('2-3 引出列表'!$A$2:$CE$8700,$A572,MATCH(G$1,'2-3 引出列表'!$A$1:$CD$1,0)),""))</f>
        <v/>
      </c>
      <c r="H572" t="str">
        <f>IF(ISBLANK(IFERROR(INDEX('2-3 引出列表'!$A$2:$CE$8700,$A572,MATCH(H$1,'2-3 引出列表'!$A$1:$CD$1,0)),"")),"",IFERROR(INDEX('2-3 引出列表'!$A$2:$CE$8700,$A572,MATCH(H$1,'2-3 引出列表'!$A$1:$CD$1,0)),""))</f>
        <v/>
      </c>
      <c r="I572" t="str">
        <f>IF(ISBLANK(IFERROR(INDEX('2-3 引出列表'!$A$2:$CE$8700,$A572,MATCH(I$1,'2-3 引出列表'!$A$1:$CD$1,0)),"")),"",IFERROR(INDEX('2-3 引出列表'!$A$2:$CE$8700,$A572,MATCH(I$1,'2-3 引出列表'!$A$1:$CD$1,0)),""))</f>
        <v/>
      </c>
    </row>
    <row r="573" customFormat="1" spans="1:9">
      <c r="A573">
        <v>572</v>
      </c>
      <c r="B573" t="str">
        <f>IF(ISBLANK(IFERROR(INDEX('2-3 引出列表'!$A$2:$CE$8700,$A573,MATCH(B$1,'2-3 引出列表'!$A$1:$CD$1,0)),"")),"",IFERROR(INDEX('2-3 引出列表'!$A$2:$CE$8700,$A573,MATCH(B$1,'2-3 引出列表'!$A$1:$CD$1,0)),""))</f>
        <v/>
      </c>
      <c r="C573" t="str">
        <f>IF(ISBLANK(IFERROR(INDEX('2-3 引出列表'!$A$2:$CE$8700,$A573,MATCH(C$1,'2-3 引出列表'!$A$1:$CD$1,0)),"")),"",IFERROR(INDEX('2-3 引出列表'!$A$2:$CE$8700,$A573,MATCH(C$1,'2-3 引出列表'!$A$1:$CD$1,0)),""))</f>
        <v/>
      </c>
      <c r="D573" t="str">
        <f>IF(ISBLANK(IFERROR(INDEX('2-3 引出列表'!$A$2:$CE$8700,$A573,MATCH(D$1,'2-3 引出列表'!$A$1:$CD$1,0)),"")),"",IFERROR(INDEX('2-3 引出列表'!$A$2:$CE$8700,$A573,MATCH(D$1,'2-3 引出列表'!$A$1:$CD$1,0)),""))</f>
        <v/>
      </c>
      <c r="E573" t="str">
        <f>IF(ISBLANK(IFERROR(INDEX('2-3 引出列表'!$A$2:$CE$8700,$A573,MATCH(E$1,'2-3 引出列表'!$A$1:$CD$1,0)),"")),"",IFERROR(INDEX('2-3 引出列表'!$A$2:$CE$8700,$A573,MATCH(E$1,'2-3 引出列表'!$A$1:$CD$1,0)),""))</f>
        <v/>
      </c>
      <c r="F573" t="str">
        <f t="shared" si="8"/>
        <v/>
      </c>
      <c r="G573" t="str">
        <f>IF(ISBLANK(IFERROR(INDEX('2-3 引出列表'!$A$2:$CE$8700,$A573,MATCH(G$1,'2-3 引出列表'!$A$1:$CD$1,0)),"")),"",IFERROR(INDEX('2-3 引出列表'!$A$2:$CE$8700,$A573,MATCH(G$1,'2-3 引出列表'!$A$1:$CD$1,0)),""))</f>
        <v/>
      </c>
      <c r="H573" t="str">
        <f>IF(ISBLANK(IFERROR(INDEX('2-3 引出列表'!$A$2:$CE$8700,$A573,MATCH(H$1,'2-3 引出列表'!$A$1:$CD$1,0)),"")),"",IFERROR(INDEX('2-3 引出列表'!$A$2:$CE$8700,$A573,MATCH(H$1,'2-3 引出列表'!$A$1:$CD$1,0)),""))</f>
        <v/>
      </c>
      <c r="I573" t="str">
        <f>IF(ISBLANK(IFERROR(INDEX('2-3 引出列表'!$A$2:$CE$8700,$A573,MATCH(I$1,'2-3 引出列表'!$A$1:$CD$1,0)),"")),"",IFERROR(INDEX('2-3 引出列表'!$A$2:$CE$8700,$A573,MATCH(I$1,'2-3 引出列表'!$A$1:$CD$1,0)),""))</f>
        <v/>
      </c>
    </row>
    <row r="574" customFormat="1" spans="1:9">
      <c r="A574">
        <v>573</v>
      </c>
      <c r="B574" t="str">
        <f>IF(ISBLANK(IFERROR(INDEX('2-3 引出列表'!$A$2:$CE$8700,$A574,MATCH(B$1,'2-3 引出列表'!$A$1:$CD$1,0)),"")),"",IFERROR(INDEX('2-3 引出列表'!$A$2:$CE$8700,$A574,MATCH(B$1,'2-3 引出列表'!$A$1:$CD$1,0)),""))</f>
        <v/>
      </c>
      <c r="C574" t="str">
        <f>IF(ISBLANK(IFERROR(INDEX('2-3 引出列表'!$A$2:$CE$8700,$A574,MATCH(C$1,'2-3 引出列表'!$A$1:$CD$1,0)),"")),"",IFERROR(INDEX('2-3 引出列表'!$A$2:$CE$8700,$A574,MATCH(C$1,'2-3 引出列表'!$A$1:$CD$1,0)),""))</f>
        <v/>
      </c>
      <c r="D574" t="str">
        <f>IF(ISBLANK(IFERROR(INDEX('2-3 引出列表'!$A$2:$CE$8700,$A574,MATCH(D$1,'2-3 引出列表'!$A$1:$CD$1,0)),"")),"",IFERROR(INDEX('2-3 引出列表'!$A$2:$CE$8700,$A574,MATCH(D$1,'2-3 引出列表'!$A$1:$CD$1,0)),""))</f>
        <v/>
      </c>
      <c r="E574" t="str">
        <f>IF(ISBLANK(IFERROR(INDEX('2-3 引出列表'!$A$2:$CE$8700,$A574,MATCH(E$1,'2-3 引出列表'!$A$1:$CD$1,0)),"")),"",IFERROR(INDEX('2-3 引出列表'!$A$2:$CE$8700,$A574,MATCH(E$1,'2-3 引出列表'!$A$1:$CD$1,0)),""))</f>
        <v/>
      </c>
      <c r="F574" t="str">
        <f t="shared" si="8"/>
        <v/>
      </c>
      <c r="G574" t="str">
        <f>IF(ISBLANK(IFERROR(INDEX('2-3 引出列表'!$A$2:$CE$8700,$A574,MATCH(G$1,'2-3 引出列表'!$A$1:$CD$1,0)),"")),"",IFERROR(INDEX('2-3 引出列表'!$A$2:$CE$8700,$A574,MATCH(G$1,'2-3 引出列表'!$A$1:$CD$1,0)),""))</f>
        <v/>
      </c>
      <c r="H574" t="str">
        <f>IF(ISBLANK(IFERROR(INDEX('2-3 引出列表'!$A$2:$CE$8700,$A574,MATCH(H$1,'2-3 引出列表'!$A$1:$CD$1,0)),"")),"",IFERROR(INDEX('2-3 引出列表'!$A$2:$CE$8700,$A574,MATCH(H$1,'2-3 引出列表'!$A$1:$CD$1,0)),""))</f>
        <v/>
      </c>
      <c r="I574" t="str">
        <f>IF(ISBLANK(IFERROR(INDEX('2-3 引出列表'!$A$2:$CE$8700,$A574,MATCH(I$1,'2-3 引出列表'!$A$1:$CD$1,0)),"")),"",IFERROR(INDEX('2-3 引出列表'!$A$2:$CE$8700,$A574,MATCH(I$1,'2-3 引出列表'!$A$1:$CD$1,0)),""))</f>
        <v/>
      </c>
    </row>
    <row r="575" customFormat="1" spans="1:9">
      <c r="A575">
        <v>574</v>
      </c>
      <c r="B575" t="str">
        <f>IF(ISBLANK(IFERROR(INDEX('2-3 引出列表'!$A$2:$CE$8700,$A575,MATCH(B$1,'2-3 引出列表'!$A$1:$CD$1,0)),"")),"",IFERROR(INDEX('2-3 引出列表'!$A$2:$CE$8700,$A575,MATCH(B$1,'2-3 引出列表'!$A$1:$CD$1,0)),""))</f>
        <v/>
      </c>
      <c r="C575" t="str">
        <f>IF(ISBLANK(IFERROR(INDEX('2-3 引出列表'!$A$2:$CE$8700,$A575,MATCH(C$1,'2-3 引出列表'!$A$1:$CD$1,0)),"")),"",IFERROR(INDEX('2-3 引出列表'!$A$2:$CE$8700,$A575,MATCH(C$1,'2-3 引出列表'!$A$1:$CD$1,0)),""))</f>
        <v/>
      </c>
      <c r="D575" t="str">
        <f>IF(ISBLANK(IFERROR(INDEX('2-3 引出列表'!$A$2:$CE$8700,$A575,MATCH(D$1,'2-3 引出列表'!$A$1:$CD$1,0)),"")),"",IFERROR(INDEX('2-3 引出列表'!$A$2:$CE$8700,$A575,MATCH(D$1,'2-3 引出列表'!$A$1:$CD$1,0)),""))</f>
        <v/>
      </c>
      <c r="E575" t="str">
        <f>IF(ISBLANK(IFERROR(INDEX('2-3 引出列表'!$A$2:$CE$8700,$A575,MATCH(E$1,'2-3 引出列表'!$A$1:$CD$1,0)),"")),"",IFERROR(INDEX('2-3 引出列表'!$A$2:$CE$8700,$A575,MATCH(E$1,'2-3 引出列表'!$A$1:$CD$1,0)),""))</f>
        <v/>
      </c>
      <c r="F575" t="str">
        <f t="shared" si="8"/>
        <v/>
      </c>
      <c r="G575" t="str">
        <f>IF(ISBLANK(IFERROR(INDEX('2-3 引出列表'!$A$2:$CE$8700,$A575,MATCH(G$1,'2-3 引出列表'!$A$1:$CD$1,0)),"")),"",IFERROR(INDEX('2-3 引出列表'!$A$2:$CE$8700,$A575,MATCH(G$1,'2-3 引出列表'!$A$1:$CD$1,0)),""))</f>
        <v/>
      </c>
      <c r="H575" t="str">
        <f>IF(ISBLANK(IFERROR(INDEX('2-3 引出列表'!$A$2:$CE$8700,$A575,MATCH(H$1,'2-3 引出列表'!$A$1:$CD$1,0)),"")),"",IFERROR(INDEX('2-3 引出列表'!$A$2:$CE$8700,$A575,MATCH(H$1,'2-3 引出列表'!$A$1:$CD$1,0)),""))</f>
        <v/>
      </c>
      <c r="I575" t="str">
        <f>IF(ISBLANK(IFERROR(INDEX('2-3 引出列表'!$A$2:$CE$8700,$A575,MATCH(I$1,'2-3 引出列表'!$A$1:$CD$1,0)),"")),"",IFERROR(INDEX('2-3 引出列表'!$A$2:$CE$8700,$A575,MATCH(I$1,'2-3 引出列表'!$A$1:$CD$1,0)),""))</f>
        <v/>
      </c>
    </row>
    <row r="576" customFormat="1" spans="1:9">
      <c r="A576">
        <v>575</v>
      </c>
      <c r="B576" t="str">
        <f>IF(ISBLANK(IFERROR(INDEX('2-3 引出列表'!$A$2:$CE$8700,$A576,MATCH(B$1,'2-3 引出列表'!$A$1:$CD$1,0)),"")),"",IFERROR(INDEX('2-3 引出列表'!$A$2:$CE$8700,$A576,MATCH(B$1,'2-3 引出列表'!$A$1:$CD$1,0)),""))</f>
        <v/>
      </c>
      <c r="C576" t="str">
        <f>IF(ISBLANK(IFERROR(INDEX('2-3 引出列表'!$A$2:$CE$8700,$A576,MATCH(C$1,'2-3 引出列表'!$A$1:$CD$1,0)),"")),"",IFERROR(INDEX('2-3 引出列表'!$A$2:$CE$8700,$A576,MATCH(C$1,'2-3 引出列表'!$A$1:$CD$1,0)),""))</f>
        <v/>
      </c>
      <c r="D576" t="str">
        <f>IF(ISBLANK(IFERROR(INDEX('2-3 引出列表'!$A$2:$CE$8700,$A576,MATCH(D$1,'2-3 引出列表'!$A$1:$CD$1,0)),"")),"",IFERROR(INDEX('2-3 引出列表'!$A$2:$CE$8700,$A576,MATCH(D$1,'2-3 引出列表'!$A$1:$CD$1,0)),""))</f>
        <v/>
      </c>
      <c r="E576" t="str">
        <f>IF(ISBLANK(IFERROR(INDEX('2-3 引出列表'!$A$2:$CE$8700,$A576,MATCH(E$1,'2-3 引出列表'!$A$1:$CD$1,0)),"")),"",IFERROR(INDEX('2-3 引出列表'!$A$2:$CE$8700,$A576,MATCH(E$1,'2-3 引出列表'!$A$1:$CD$1,0)),""))</f>
        <v/>
      </c>
      <c r="F576" t="str">
        <f t="shared" si="8"/>
        <v/>
      </c>
      <c r="G576" t="str">
        <f>IF(ISBLANK(IFERROR(INDEX('2-3 引出列表'!$A$2:$CE$8700,$A576,MATCH(G$1,'2-3 引出列表'!$A$1:$CD$1,0)),"")),"",IFERROR(INDEX('2-3 引出列表'!$A$2:$CE$8700,$A576,MATCH(G$1,'2-3 引出列表'!$A$1:$CD$1,0)),""))</f>
        <v/>
      </c>
      <c r="H576" t="str">
        <f>IF(ISBLANK(IFERROR(INDEX('2-3 引出列表'!$A$2:$CE$8700,$A576,MATCH(H$1,'2-3 引出列表'!$A$1:$CD$1,0)),"")),"",IFERROR(INDEX('2-3 引出列表'!$A$2:$CE$8700,$A576,MATCH(H$1,'2-3 引出列表'!$A$1:$CD$1,0)),""))</f>
        <v/>
      </c>
      <c r="I576" t="str">
        <f>IF(ISBLANK(IFERROR(INDEX('2-3 引出列表'!$A$2:$CE$8700,$A576,MATCH(I$1,'2-3 引出列表'!$A$1:$CD$1,0)),"")),"",IFERROR(INDEX('2-3 引出列表'!$A$2:$CE$8700,$A576,MATCH(I$1,'2-3 引出列表'!$A$1:$CD$1,0)),""))</f>
        <v/>
      </c>
    </row>
    <row r="577" customFormat="1" spans="1:9">
      <c r="A577">
        <v>576</v>
      </c>
      <c r="B577" t="str">
        <f>IF(ISBLANK(IFERROR(INDEX('2-3 引出列表'!$A$2:$CE$8700,$A577,MATCH(B$1,'2-3 引出列表'!$A$1:$CD$1,0)),"")),"",IFERROR(INDEX('2-3 引出列表'!$A$2:$CE$8700,$A577,MATCH(B$1,'2-3 引出列表'!$A$1:$CD$1,0)),""))</f>
        <v/>
      </c>
      <c r="C577" t="str">
        <f>IF(ISBLANK(IFERROR(INDEX('2-3 引出列表'!$A$2:$CE$8700,$A577,MATCH(C$1,'2-3 引出列表'!$A$1:$CD$1,0)),"")),"",IFERROR(INDEX('2-3 引出列表'!$A$2:$CE$8700,$A577,MATCH(C$1,'2-3 引出列表'!$A$1:$CD$1,0)),""))</f>
        <v/>
      </c>
      <c r="D577" t="str">
        <f>IF(ISBLANK(IFERROR(INDEX('2-3 引出列表'!$A$2:$CE$8700,$A577,MATCH(D$1,'2-3 引出列表'!$A$1:$CD$1,0)),"")),"",IFERROR(INDEX('2-3 引出列表'!$A$2:$CE$8700,$A577,MATCH(D$1,'2-3 引出列表'!$A$1:$CD$1,0)),""))</f>
        <v/>
      </c>
      <c r="E577" t="str">
        <f>IF(ISBLANK(IFERROR(INDEX('2-3 引出列表'!$A$2:$CE$8700,$A577,MATCH(E$1,'2-3 引出列表'!$A$1:$CD$1,0)),"")),"",IFERROR(INDEX('2-3 引出列表'!$A$2:$CE$8700,$A577,MATCH(E$1,'2-3 引出列表'!$A$1:$CD$1,0)),""))</f>
        <v/>
      </c>
      <c r="F577" t="str">
        <f t="shared" si="8"/>
        <v/>
      </c>
      <c r="G577" t="str">
        <f>IF(ISBLANK(IFERROR(INDEX('2-3 引出列表'!$A$2:$CE$8700,$A577,MATCH(G$1,'2-3 引出列表'!$A$1:$CD$1,0)),"")),"",IFERROR(INDEX('2-3 引出列表'!$A$2:$CE$8700,$A577,MATCH(G$1,'2-3 引出列表'!$A$1:$CD$1,0)),""))</f>
        <v/>
      </c>
      <c r="H577" t="str">
        <f>IF(ISBLANK(IFERROR(INDEX('2-3 引出列表'!$A$2:$CE$8700,$A577,MATCH(H$1,'2-3 引出列表'!$A$1:$CD$1,0)),"")),"",IFERROR(INDEX('2-3 引出列表'!$A$2:$CE$8700,$A577,MATCH(H$1,'2-3 引出列表'!$A$1:$CD$1,0)),""))</f>
        <v/>
      </c>
      <c r="I577" t="str">
        <f>IF(ISBLANK(IFERROR(INDEX('2-3 引出列表'!$A$2:$CE$8700,$A577,MATCH(I$1,'2-3 引出列表'!$A$1:$CD$1,0)),"")),"",IFERROR(INDEX('2-3 引出列表'!$A$2:$CE$8700,$A577,MATCH(I$1,'2-3 引出列表'!$A$1:$CD$1,0)),""))</f>
        <v/>
      </c>
    </row>
    <row r="578" customFormat="1" spans="1:9">
      <c r="A578">
        <v>577</v>
      </c>
      <c r="B578" t="str">
        <f>IF(ISBLANK(IFERROR(INDEX('2-3 引出列表'!$A$2:$CE$8700,$A578,MATCH(B$1,'2-3 引出列表'!$A$1:$CD$1,0)),"")),"",IFERROR(INDEX('2-3 引出列表'!$A$2:$CE$8700,$A578,MATCH(B$1,'2-3 引出列表'!$A$1:$CD$1,0)),""))</f>
        <v/>
      </c>
      <c r="C578" t="str">
        <f>IF(ISBLANK(IFERROR(INDEX('2-3 引出列表'!$A$2:$CE$8700,$A578,MATCH(C$1,'2-3 引出列表'!$A$1:$CD$1,0)),"")),"",IFERROR(INDEX('2-3 引出列表'!$A$2:$CE$8700,$A578,MATCH(C$1,'2-3 引出列表'!$A$1:$CD$1,0)),""))</f>
        <v/>
      </c>
      <c r="D578" t="str">
        <f>IF(ISBLANK(IFERROR(INDEX('2-3 引出列表'!$A$2:$CE$8700,$A578,MATCH(D$1,'2-3 引出列表'!$A$1:$CD$1,0)),"")),"",IFERROR(INDEX('2-3 引出列表'!$A$2:$CE$8700,$A578,MATCH(D$1,'2-3 引出列表'!$A$1:$CD$1,0)),""))</f>
        <v/>
      </c>
      <c r="E578" t="str">
        <f>IF(ISBLANK(IFERROR(INDEX('2-3 引出列表'!$A$2:$CE$8700,$A578,MATCH(E$1,'2-3 引出列表'!$A$1:$CD$1,0)),"")),"",IFERROR(INDEX('2-3 引出列表'!$A$2:$CE$8700,$A578,MATCH(E$1,'2-3 引出列表'!$A$1:$CD$1,0)),""))</f>
        <v/>
      </c>
      <c r="F578" t="str">
        <f t="shared" ref="F578:F641" si="9">LEFT(E578,7)</f>
        <v/>
      </c>
      <c r="G578" t="str">
        <f>IF(ISBLANK(IFERROR(INDEX('2-3 引出列表'!$A$2:$CE$8700,$A578,MATCH(G$1,'2-3 引出列表'!$A$1:$CD$1,0)),"")),"",IFERROR(INDEX('2-3 引出列表'!$A$2:$CE$8700,$A578,MATCH(G$1,'2-3 引出列表'!$A$1:$CD$1,0)),""))</f>
        <v/>
      </c>
      <c r="H578" t="str">
        <f>IF(ISBLANK(IFERROR(INDEX('2-3 引出列表'!$A$2:$CE$8700,$A578,MATCH(H$1,'2-3 引出列表'!$A$1:$CD$1,0)),"")),"",IFERROR(INDEX('2-3 引出列表'!$A$2:$CE$8700,$A578,MATCH(H$1,'2-3 引出列表'!$A$1:$CD$1,0)),""))</f>
        <v/>
      </c>
      <c r="I578" t="str">
        <f>IF(ISBLANK(IFERROR(INDEX('2-3 引出列表'!$A$2:$CE$8700,$A578,MATCH(I$1,'2-3 引出列表'!$A$1:$CD$1,0)),"")),"",IFERROR(INDEX('2-3 引出列表'!$A$2:$CE$8700,$A578,MATCH(I$1,'2-3 引出列表'!$A$1:$CD$1,0)),""))</f>
        <v/>
      </c>
    </row>
    <row r="579" customFormat="1" spans="1:9">
      <c r="A579">
        <v>578</v>
      </c>
      <c r="B579" t="str">
        <f>IF(ISBLANK(IFERROR(INDEX('2-3 引出列表'!$A$2:$CE$8700,$A579,MATCH(B$1,'2-3 引出列表'!$A$1:$CD$1,0)),"")),"",IFERROR(INDEX('2-3 引出列表'!$A$2:$CE$8700,$A579,MATCH(B$1,'2-3 引出列表'!$A$1:$CD$1,0)),""))</f>
        <v/>
      </c>
      <c r="C579" t="str">
        <f>IF(ISBLANK(IFERROR(INDEX('2-3 引出列表'!$A$2:$CE$8700,$A579,MATCH(C$1,'2-3 引出列表'!$A$1:$CD$1,0)),"")),"",IFERROR(INDEX('2-3 引出列表'!$A$2:$CE$8700,$A579,MATCH(C$1,'2-3 引出列表'!$A$1:$CD$1,0)),""))</f>
        <v/>
      </c>
      <c r="D579" t="str">
        <f>IF(ISBLANK(IFERROR(INDEX('2-3 引出列表'!$A$2:$CE$8700,$A579,MATCH(D$1,'2-3 引出列表'!$A$1:$CD$1,0)),"")),"",IFERROR(INDEX('2-3 引出列表'!$A$2:$CE$8700,$A579,MATCH(D$1,'2-3 引出列表'!$A$1:$CD$1,0)),""))</f>
        <v/>
      </c>
      <c r="E579" t="str">
        <f>IF(ISBLANK(IFERROR(INDEX('2-3 引出列表'!$A$2:$CE$8700,$A579,MATCH(E$1,'2-3 引出列表'!$A$1:$CD$1,0)),"")),"",IFERROR(INDEX('2-3 引出列表'!$A$2:$CE$8700,$A579,MATCH(E$1,'2-3 引出列表'!$A$1:$CD$1,0)),""))</f>
        <v/>
      </c>
      <c r="F579" t="str">
        <f t="shared" si="9"/>
        <v/>
      </c>
      <c r="G579" t="str">
        <f>IF(ISBLANK(IFERROR(INDEX('2-3 引出列表'!$A$2:$CE$8700,$A579,MATCH(G$1,'2-3 引出列表'!$A$1:$CD$1,0)),"")),"",IFERROR(INDEX('2-3 引出列表'!$A$2:$CE$8700,$A579,MATCH(G$1,'2-3 引出列表'!$A$1:$CD$1,0)),""))</f>
        <v/>
      </c>
      <c r="H579" t="str">
        <f>IF(ISBLANK(IFERROR(INDEX('2-3 引出列表'!$A$2:$CE$8700,$A579,MATCH(H$1,'2-3 引出列表'!$A$1:$CD$1,0)),"")),"",IFERROR(INDEX('2-3 引出列表'!$A$2:$CE$8700,$A579,MATCH(H$1,'2-3 引出列表'!$A$1:$CD$1,0)),""))</f>
        <v/>
      </c>
      <c r="I579" t="str">
        <f>IF(ISBLANK(IFERROR(INDEX('2-3 引出列表'!$A$2:$CE$8700,$A579,MATCH(I$1,'2-3 引出列表'!$A$1:$CD$1,0)),"")),"",IFERROR(INDEX('2-3 引出列表'!$A$2:$CE$8700,$A579,MATCH(I$1,'2-3 引出列表'!$A$1:$CD$1,0)),""))</f>
        <v/>
      </c>
    </row>
    <row r="580" customFormat="1" spans="1:9">
      <c r="A580">
        <v>579</v>
      </c>
      <c r="B580" t="str">
        <f>IF(ISBLANK(IFERROR(INDEX('2-3 引出列表'!$A$2:$CE$8700,$A580,MATCH(B$1,'2-3 引出列表'!$A$1:$CD$1,0)),"")),"",IFERROR(INDEX('2-3 引出列表'!$A$2:$CE$8700,$A580,MATCH(B$1,'2-3 引出列表'!$A$1:$CD$1,0)),""))</f>
        <v/>
      </c>
      <c r="C580" t="str">
        <f>IF(ISBLANK(IFERROR(INDEX('2-3 引出列表'!$A$2:$CE$8700,$A580,MATCH(C$1,'2-3 引出列表'!$A$1:$CD$1,0)),"")),"",IFERROR(INDEX('2-3 引出列表'!$A$2:$CE$8700,$A580,MATCH(C$1,'2-3 引出列表'!$A$1:$CD$1,0)),""))</f>
        <v/>
      </c>
      <c r="D580" t="str">
        <f>IF(ISBLANK(IFERROR(INDEX('2-3 引出列表'!$A$2:$CE$8700,$A580,MATCH(D$1,'2-3 引出列表'!$A$1:$CD$1,0)),"")),"",IFERROR(INDEX('2-3 引出列表'!$A$2:$CE$8700,$A580,MATCH(D$1,'2-3 引出列表'!$A$1:$CD$1,0)),""))</f>
        <v/>
      </c>
      <c r="E580" t="str">
        <f>IF(ISBLANK(IFERROR(INDEX('2-3 引出列表'!$A$2:$CE$8700,$A580,MATCH(E$1,'2-3 引出列表'!$A$1:$CD$1,0)),"")),"",IFERROR(INDEX('2-3 引出列表'!$A$2:$CE$8700,$A580,MATCH(E$1,'2-3 引出列表'!$A$1:$CD$1,0)),""))</f>
        <v/>
      </c>
      <c r="F580" t="str">
        <f t="shared" si="9"/>
        <v/>
      </c>
      <c r="G580" t="str">
        <f>IF(ISBLANK(IFERROR(INDEX('2-3 引出列表'!$A$2:$CE$8700,$A580,MATCH(G$1,'2-3 引出列表'!$A$1:$CD$1,0)),"")),"",IFERROR(INDEX('2-3 引出列表'!$A$2:$CE$8700,$A580,MATCH(G$1,'2-3 引出列表'!$A$1:$CD$1,0)),""))</f>
        <v/>
      </c>
      <c r="H580" t="str">
        <f>IF(ISBLANK(IFERROR(INDEX('2-3 引出列表'!$A$2:$CE$8700,$A580,MATCH(H$1,'2-3 引出列表'!$A$1:$CD$1,0)),"")),"",IFERROR(INDEX('2-3 引出列表'!$A$2:$CE$8700,$A580,MATCH(H$1,'2-3 引出列表'!$A$1:$CD$1,0)),""))</f>
        <v/>
      </c>
      <c r="I580" t="str">
        <f>IF(ISBLANK(IFERROR(INDEX('2-3 引出列表'!$A$2:$CE$8700,$A580,MATCH(I$1,'2-3 引出列表'!$A$1:$CD$1,0)),"")),"",IFERROR(INDEX('2-3 引出列表'!$A$2:$CE$8700,$A580,MATCH(I$1,'2-3 引出列表'!$A$1:$CD$1,0)),""))</f>
        <v/>
      </c>
    </row>
    <row r="581" customFormat="1" spans="1:9">
      <c r="A581">
        <v>580</v>
      </c>
      <c r="B581" t="str">
        <f>IF(ISBLANK(IFERROR(INDEX('2-3 引出列表'!$A$2:$CE$8700,$A581,MATCH(B$1,'2-3 引出列表'!$A$1:$CD$1,0)),"")),"",IFERROR(INDEX('2-3 引出列表'!$A$2:$CE$8700,$A581,MATCH(B$1,'2-3 引出列表'!$A$1:$CD$1,0)),""))</f>
        <v/>
      </c>
      <c r="C581" t="str">
        <f>IF(ISBLANK(IFERROR(INDEX('2-3 引出列表'!$A$2:$CE$8700,$A581,MATCH(C$1,'2-3 引出列表'!$A$1:$CD$1,0)),"")),"",IFERROR(INDEX('2-3 引出列表'!$A$2:$CE$8700,$A581,MATCH(C$1,'2-3 引出列表'!$A$1:$CD$1,0)),""))</f>
        <v/>
      </c>
      <c r="D581" t="str">
        <f>IF(ISBLANK(IFERROR(INDEX('2-3 引出列表'!$A$2:$CE$8700,$A581,MATCH(D$1,'2-3 引出列表'!$A$1:$CD$1,0)),"")),"",IFERROR(INDEX('2-3 引出列表'!$A$2:$CE$8700,$A581,MATCH(D$1,'2-3 引出列表'!$A$1:$CD$1,0)),""))</f>
        <v/>
      </c>
      <c r="E581" t="str">
        <f>IF(ISBLANK(IFERROR(INDEX('2-3 引出列表'!$A$2:$CE$8700,$A581,MATCH(E$1,'2-3 引出列表'!$A$1:$CD$1,0)),"")),"",IFERROR(INDEX('2-3 引出列表'!$A$2:$CE$8700,$A581,MATCH(E$1,'2-3 引出列表'!$A$1:$CD$1,0)),""))</f>
        <v/>
      </c>
      <c r="F581" t="str">
        <f t="shared" si="9"/>
        <v/>
      </c>
      <c r="G581" t="str">
        <f>IF(ISBLANK(IFERROR(INDEX('2-3 引出列表'!$A$2:$CE$8700,$A581,MATCH(G$1,'2-3 引出列表'!$A$1:$CD$1,0)),"")),"",IFERROR(INDEX('2-3 引出列表'!$A$2:$CE$8700,$A581,MATCH(G$1,'2-3 引出列表'!$A$1:$CD$1,0)),""))</f>
        <v/>
      </c>
      <c r="H581" t="str">
        <f>IF(ISBLANK(IFERROR(INDEX('2-3 引出列表'!$A$2:$CE$8700,$A581,MATCH(H$1,'2-3 引出列表'!$A$1:$CD$1,0)),"")),"",IFERROR(INDEX('2-3 引出列表'!$A$2:$CE$8700,$A581,MATCH(H$1,'2-3 引出列表'!$A$1:$CD$1,0)),""))</f>
        <v/>
      </c>
      <c r="I581" t="str">
        <f>IF(ISBLANK(IFERROR(INDEX('2-3 引出列表'!$A$2:$CE$8700,$A581,MATCH(I$1,'2-3 引出列表'!$A$1:$CD$1,0)),"")),"",IFERROR(INDEX('2-3 引出列表'!$A$2:$CE$8700,$A581,MATCH(I$1,'2-3 引出列表'!$A$1:$CD$1,0)),""))</f>
        <v/>
      </c>
    </row>
    <row r="582" customFormat="1" spans="1:9">
      <c r="A582">
        <v>581</v>
      </c>
      <c r="B582" t="str">
        <f>IF(ISBLANK(IFERROR(INDEX('2-3 引出列表'!$A$2:$CE$8700,$A582,MATCH(B$1,'2-3 引出列表'!$A$1:$CD$1,0)),"")),"",IFERROR(INDEX('2-3 引出列表'!$A$2:$CE$8700,$A582,MATCH(B$1,'2-3 引出列表'!$A$1:$CD$1,0)),""))</f>
        <v/>
      </c>
      <c r="C582" t="str">
        <f>IF(ISBLANK(IFERROR(INDEX('2-3 引出列表'!$A$2:$CE$8700,$A582,MATCH(C$1,'2-3 引出列表'!$A$1:$CD$1,0)),"")),"",IFERROR(INDEX('2-3 引出列表'!$A$2:$CE$8700,$A582,MATCH(C$1,'2-3 引出列表'!$A$1:$CD$1,0)),""))</f>
        <v/>
      </c>
      <c r="D582" t="str">
        <f>IF(ISBLANK(IFERROR(INDEX('2-3 引出列表'!$A$2:$CE$8700,$A582,MATCH(D$1,'2-3 引出列表'!$A$1:$CD$1,0)),"")),"",IFERROR(INDEX('2-3 引出列表'!$A$2:$CE$8700,$A582,MATCH(D$1,'2-3 引出列表'!$A$1:$CD$1,0)),""))</f>
        <v/>
      </c>
      <c r="E582" t="str">
        <f>IF(ISBLANK(IFERROR(INDEX('2-3 引出列表'!$A$2:$CE$8700,$A582,MATCH(E$1,'2-3 引出列表'!$A$1:$CD$1,0)),"")),"",IFERROR(INDEX('2-3 引出列表'!$A$2:$CE$8700,$A582,MATCH(E$1,'2-3 引出列表'!$A$1:$CD$1,0)),""))</f>
        <v/>
      </c>
      <c r="F582" t="str">
        <f t="shared" si="9"/>
        <v/>
      </c>
      <c r="G582" t="str">
        <f>IF(ISBLANK(IFERROR(INDEX('2-3 引出列表'!$A$2:$CE$8700,$A582,MATCH(G$1,'2-3 引出列表'!$A$1:$CD$1,0)),"")),"",IFERROR(INDEX('2-3 引出列表'!$A$2:$CE$8700,$A582,MATCH(G$1,'2-3 引出列表'!$A$1:$CD$1,0)),""))</f>
        <v/>
      </c>
      <c r="H582" t="str">
        <f>IF(ISBLANK(IFERROR(INDEX('2-3 引出列表'!$A$2:$CE$8700,$A582,MATCH(H$1,'2-3 引出列表'!$A$1:$CD$1,0)),"")),"",IFERROR(INDEX('2-3 引出列表'!$A$2:$CE$8700,$A582,MATCH(H$1,'2-3 引出列表'!$A$1:$CD$1,0)),""))</f>
        <v/>
      </c>
      <c r="I582" t="str">
        <f>IF(ISBLANK(IFERROR(INDEX('2-3 引出列表'!$A$2:$CE$8700,$A582,MATCH(I$1,'2-3 引出列表'!$A$1:$CD$1,0)),"")),"",IFERROR(INDEX('2-3 引出列表'!$A$2:$CE$8700,$A582,MATCH(I$1,'2-3 引出列表'!$A$1:$CD$1,0)),""))</f>
        <v/>
      </c>
    </row>
    <row r="583" customFormat="1" spans="1:9">
      <c r="A583">
        <v>582</v>
      </c>
      <c r="B583" t="str">
        <f>IF(ISBLANK(IFERROR(INDEX('2-3 引出列表'!$A$2:$CE$8700,$A583,MATCH(B$1,'2-3 引出列表'!$A$1:$CD$1,0)),"")),"",IFERROR(INDEX('2-3 引出列表'!$A$2:$CE$8700,$A583,MATCH(B$1,'2-3 引出列表'!$A$1:$CD$1,0)),""))</f>
        <v/>
      </c>
      <c r="C583" t="str">
        <f>IF(ISBLANK(IFERROR(INDEX('2-3 引出列表'!$A$2:$CE$8700,$A583,MATCH(C$1,'2-3 引出列表'!$A$1:$CD$1,0)),"")),"",IFERROR(INDEX('2-3 引出列表'!$A$2:$CE$8700,$A583,MATCH(C$1,'2-3 引出列表'!$A$1:$CD$1,0)),""))</f>
        <v/>
      </c>
      <c r="D583" t="str">
        <f>IF(ISBLANK(IFERROR(INDEX('2-3 引出列表'!$A$2:$CE$8700,$A583,MATCH(D$1,'2-3 引出列表'!$A$1:$CD$1,0)),"")),"",IFERROR(INDEX('2-3 引出列表'!$A$2:$CE$8700,$A583,MATCH(D$1,'2-3 引出列表'!$A$1:$CD$1,0)),""))</f>
        <v/>
      </c>
      <c r="E583" t="str">
        <f>IF(ISBLANK(IFERROR(INDEX('2-3 引出列表'!$A$2:$CE$8700,$A583,MATCH(E$1,'2-3 引出列表'!$A$1:$CD$1,0)),"")),"",IFERROR(INDEX('2-3 引出列表'!$A$2:$CE$8700,$A583,MATCH(E$1,'2-3 引出列表'!$A$1:$CD$1,0)),""))</f>
        <v/>
      </c>
      <c r="F583" t="str">
        <f t="shared" si="9"/>
        <v/>
      </c>
      <c r="G583" t="str">
        <f>IF(ISBLANK(IFERROR(INDEX('2-3 引出列表'!$A$2:$CE$8700,$A583,MATCH(G$1,'2-3 引出列表'!$A$1:$CD$1,0)),"")),"",IFERROR(INDEX('2-3 引出列表'!$A$2:$CE$8700,$A583,MATCH(G$1,'2-3 引出列表'!$A$1:$CD$1,0)),""))</f>
        <v/>
      </c>
      <c r="H583" t="str">
        <f>IF(ISBLANK(IFERROR(INDEX('2-3 引出列表'!$A$2:$CE$8700,$A583,MATCH(H$1,'2-3 引出列表'!$A$1:$CD$1,0)),"")),"",IFERROR(INDEX('2-3 引出列表'!$A$2:$CE$8700,$A583,MATCH(H$1,'2-3 引出列表'!$A$1:$CD$1,0)),""))</f>
        <v/>
      </c>
      <c r="I583" t="str">
        <f>IF(ISBLANK(IFERROR(INDEX('2-3 引出列表'!$A$2:$CE$8700,$A583,MATCH(I$1,'2-3 引出列表'!$A$1:$CD$1,0)),"")),"",IFERROR(INDEX('2-3 引出列表'!$A$2:$CE$8700,$A583,MATCH(I$1,'2-3 引出列表'!$A$1:$CD$1,0)),""))</f>
        <v/>
      </c>
    </row>
    <row r="584" customFormat="1" spans="1:9">
      <c r="A584">
        <v>583</v>
      </c>
      <c r="B584" t="str">
        <f>IF(ISBLANK(IFERROR(INDEX('2-3 引出列表'!$A$2:$CE$8700,$A584,MATCH(B$1,'2-3 引出列表'!$A$1:$CD$1,0)),"")),"",IFERROR(INDEX('2-3 引出列表'!$A$2:$CE$8700,$A584,MATCH(B$1,'2-3 引出列表'!$A$1:$CD$1,0)),""))</f>
        <v/>
      </c>
      <c r="C584" t="str">
        <f>IF(ISBLANK(IFERROR(INDEX('2-3 引出列表'!$A$2:$CE$8700,$A584,MATCH(C$1,'2-3 引出列表'!$A$1:$CD$1,0)),"")),"",IFERROR(INDEX('2-3 引出列表'!$A$2:$CE$8700,$A584,MATCH(C$1,'2-3 引出列表'!$A$1:$CD$1,0)),""))</f>
        <v/>
      </c>
      <c r="D584" t="str">
        <f>IF(ISBLANK(IFERROR(INDEX('2-3 引出列表'!$A$2:$CE$8700,$A584,MATCH(D$1,'2-3 引出列表'!$A$1:$CD$1,0)),"")),"",IFERROR(INDEX('2-3 引出列表'!$A$2:$CE$8700,$A584,MATCH(D$1,'2-3 引出列表'!$A$1:$CD$1,0)),""))</f>
        <v/>
      </c>
      <c r="E584" t="str">
        <f>IF(ISBLANK(IFERROR(INDEX('2-3 引出列表'!$A$2:$CE$8700,$A584,MATCH(E$1,'2-3 引出列表'!$A$1:$CD$1,0)),"")),"",IFERROR(INDEX('2-3 引出列表'!$A$2:$CE$8700,$A584,MATCH(E$1,'2-3 引出列表'!$A$1:$CD$1,0)),""))</f>
        <v/>
      </c>
      <c r="F584" t="str">
        <f t="shared" si="9"/>
        <v/>
      </c>
      <c r="G584" t="str">
        <f>IF(ISBLANK(IFERROR(INDEX('2-3 引出列表'!$A$2:$CE$8700,$A584,MATCH(G$1,'2-3 引出列表'!$A$1:$CD$1,0)),"")),"",IFERROR(INDEX('2-3 引出列表'!$A$2:$CE$8700,$A584,MATCH(G$1,'2-3 引出列表'!$A$1:$CD$1,0)),""))</f>
        <v/>
      </c>
      <c r="H584" t="str">
        <f>IF(ISBLANK(IFERROR(INDEX('2-3 引出列表'!$A$2:$CE$8700,$A584,MATCH(H$1,'2-3 引出列表'!$A$1:$CD$1,0)),"")),"",IFERROR(INDEX('2-3 引出列表'!$A$2:$CE$8700,$A584,MATCH(H$1,'2-3 引出列表'!$A$1:$CD$1,0)),""))</f>
        <v/>
      </c>
      <c r="I584" t="str">
        <f>IF(ISBLANK(IFERROR(INDEX('2-3 引出列表'!$A$2:$CE$8700,$A584,MATCH(I$1,'2-3 引出列表'!$A$1:$CD$1,0)),"")),"",IFERROR(INDEX('2-3 引出列表'!$A$2:$CE$8700,$A584,MATCH(I$1,'2-3 引出列表'!$A$1:$CD$1,0)),""))</f>
        <v/>
      </c>
    </row>
    <row r="585" customFormat="1" spans="1:9">
      <c r="A585">
        <v>584</v>
      </c>
      <c r="B585" t="str">
        <f>IF(ISBLANK(IFERROR(INDEX('2-3 引出列表'!$A$2:$CE$8700,$A585,MATCH(B$1,'2-3 引出列表'!$A$1:$CD$1,0)),"")),"",IFERROR(INDEX('2-3 引出列表'!$A$2:$CE$8700,$A585,MATCH(B$1,'2-3 引出列表'!$A$1:$CD$1,0)),""))</f>
        <v/>
      </c>
      <c r="C585" t="str">
        <f>IF(ISBLANK(IFERROR(INDEX('2-3 引出列表'!$A$2:$CE$8700,$A585,MATCH(C$1,'2-3 引出列表'!$A$1:$CD$1,0)),"")),"",IFERROR(INDEX('2-3 引出列表'!$A$2:$CE$8700,$A585,MATCH(C$1,'2-3 引出列表'!$A$1:$CD$1,0)),""))</f>
        <v/>
      </c>
      <c r="D585" t="str">
        <f>IF(ISBLANK(IFERROR(INDEX('2-3 引出列表'!$A$2:$CE$8700,$A585,MATCH(D$1,'2-3 引出列表'!$A$1:$CD$1,0)),"")),"",IFERROR(INDEX('2-3 引出列表'!$A$2:$CE$8700,$A585,MATCH(D$1,'2-3 引出列表'!$A$1:$CD$1,0)),""))</f>
        <v/>
      </c>
      <c r="E585" t="str">
        <f>IF(ISBLANK(IFERROR(INDEX('2-3 引出列表'!$A$2:$CE$8700,$A585,MATCH(E$1,'2-3 引出列表'!$A$1:$CD$1,0)),"")),"",IFERROR(INDEX('2-3 引出列表'!$A$2:$CE$8700,$A585,MATCH(E$1,'2-3 引出列表'!$A$1:$CD$1,0)),""))</f>
        <v/>
      </c>
      <c r="F585" t="str">
        <f t="shared" si="9"/>
        <v/>
      </c>
      <c r="G585" t="str">
        <f>IF(ISBLANK(IFERROR(INDEX('2-3 引出列表'!$A$2:$CE$8700,$A585,MATCH(G$1,'2-3 引出列表'!$A$1:$CD$1,0)),"")),"",IFERROR(INDEX('2-3 引出列表'!$A$2:$CE$8700,$A585,MATCH(G$1,'2-3 引出列表'!$A$1:$CD$1,0)),""))</f>
        <v/>
      </c>
      <c r="H585" t="str">
        <f>IF(ISBLANK(IFERROR(INDEX('2-3 引出列表'!$A$2:$CE$8700,$A585,MATCH(H$1,'2-3 引出列表'!$A$1:$CD$1,0)),"")),"",IFERROR(INDEX('2-3 引出列表'!$A$2:$CE$8700,$A585,MATCH(H$1,'2-3 引出列表'!$A$1:$CD$1,0)),""))</f>
        <v/>
      </c>
      <c r="I585" t="str">
        <f>IF(ISBLANK(IFERROR(INDEX('2-3 引出列表'!$A$2:$CE$8700,$A585,MATCH(I$1,'2-3 引出列表'!$A$1:$CD$1,0)),"")),"",IFERROR(INDEX('2-3 引出列表'!$A$2:$CE$8700,$A585,MATCH(I$1,'2-3 引出列表'!$A$1:$CD$1,0)),""))</f>
        <v/>
      </c>
    </row>
    <row r="586" customFormat="1" spans="1:9">
      <c r="A586">
        <v>585</v>
      </c>
      <c r="B586" t="str">
        <f>IF(ISBLANK(IFERROR(INDEX('2-3 引出列表'!$A$2:$CE$8700,$A586,MATCH(B$1,'2-3 引出列表'!$A$1:$CD$1,0)),"")),"",IFERROR(INDEX('2-3 引出列表'!$A$2:$CE$8700,$A586,MATCH(B$1,'2-3 引出列表'!$A$1:$CD$1,0)),""))</f>
        <v/>
      </c>
      <c r="C586" t="str">
        <f>IF(ISBLANK(IFERROR(INDEX('2-3 引出列表'!$A$2:$CE$8700,$A586,MATCH(C$1,'2-3 引出列表'!$A$1:$CD$1,0)),"")),"",IFERROR(INDEX('2-3 引出列表'!$A$2:$CE$8700,$A586,MATCH(C$1,'2-3 引出列表'!$A$1:$CD$1,0)),""))</f>
        <v/>
      </c>
      <c r="D586" t="str">
        <f>IF(ISBLANK(IFERROR(INDEX('2-3 引出列表'!$A$2:$CE$8700,$A586,MATCH(D$1,'2-3 引出列表'!$A$1:$CD$1,0)),"")),"",IFERROR(INDEX('2-3 引出列表'!$A$2:$CE$8700,$A586,MATCH(D$1,'2-3 引出列表'!$A$1:$CD$1,0)),""))</f>
        <v/>
      </c>
      <c r="E586" t="str">
        <f>IF(ISBLANK(IFERROR(INDEX('2-3 引出列表'!$A$2:$CE$8700,$A586,MATCH(E$1,'2-3 引出列表'!$A$1:$CD$1,0)),"")),"",IFERROR(INDEX('2-3 引出列表'!$A$2:$CE$8700,$A586,MATCH(E$1,'2-3 引出列表'!$A$1:$CD$1,0)),""))</f>
        <v/>
      </c>
      <c r="F586" t="str">
        <f t="shared" si="9"/>
        <v/>
      </c>
      <c r="G586" t="str">
        <f>IF(ISBLANK(IFERROR(INDEX('2-3 引出列表'!$A$2:$CE$8700,$A586,MATCH(G$1,'2-3 引出列表'!$A$1:$CD$1,0)),"")),"",IFERROR(INDEX('2-3 引出列表'!$A$2:$CE$8700,$A586,MATCH(G$1,'2-3 引出列表'!$A$1:$CD$1,0)),""))</f>
        <v/>
      </c>
      <c r="H586" t="str">
        <f>IF(ISBLANK(IFERROR(INDEX('2-3 引出列表'!$A$2:$CE$8700,$A586,MATCH(H$1,'2-3 引出列表'!$A$1:$CD$1,0)),"")),"",IFERROR(INDEX('2-3 引出列表'!$A$2:$CE$8700,$A586,MATCH(H$1,'2-3 引出列表'!$A$1:$CD$1,0)),""))</f>
        <v/>
      </c>
      <c r="I586" t="str">
        <f>IF(ISBLANK(IFERROR(INDEX('2-3 引出列表'!$A$2:$CE$8700,$A586,MATCH(I$1,'2-3 引出列表'!$A$1:$CD$1,0)),"")),"",IFERROR(INDEX('2-3 引出列表'!$A$2:$CE$8700,$A586,MATCH(I$1,'2-3 引出列表'!$A$1:$CD$1,0)),""))</f>
        <v/>
      </c>
    </row>
    <row r="587" customFormat="1" spans="1:9">
      <c r="A587">
        <v>586</v>
      </c>
      <c r="B587" t="str">
        <f>IF(ISBLANK(IFERROR(INDEX('2-3 引出列表'!$A$2:$CE$8700,$A587,MATCH(B$1,'2-3 引出列表'!$A$1:$CD$1,0)),"")),"",IFERROR(INDEX('2-3 引出列表'!$A$2:$CE$8700,$A587,MATCH(B$1,'2-3 引出列表'!$A$1:$CD$1,0)),""))</f>
        <v/>
      </c>
      <c r="C587" t="str">
        <f>IF(ISBLANK(IFERROR(INDEX('2-3 引出列表'!$A$2:$CE$8700,$A587,MATCH(C$1,'2-3 引出列表'!$A$1:$CD$1,0)),"")),"",IFERROR(INDEX('2-3 引出列表'!$A$2:$CE$8700,$A587,MATCH(C$1,'2-3 引出列表'!$A$1:$CD$1,0)),""))</f>
        <v/>
      </c>
      <c r="D587" t="str">
        <f>IF(ISBLANK(IFERROR(INDEX('2-3 引出列表'!$A$2:$CE$8700,$A587,MATCH(D$1,'2-3 引出列表'!$A$1:$CD$1,0)),"")),"",IFERROR(INDEX('2-3 引出列表'!$A$2:$CE$8700,$A587,MATCH(D$1,'2-3 引出列表'!$A$1:$CD$1,0)),""))</f>
        <v/>
      </c>
      <c r="E587" t="str">
        <f>IF(ISBLANK(IFERROR(INDEX('2-3 引出列表'!$A$2:$CE$8700,$A587,MATCH(E$1,'2-3 引出列表'!$A$1:$CD$1,0)),"")),"",IFERROR(INDEX('2-3 引出列表'!$A$2:$CE$8700,$A587,MATCH(E$1,'2-3 引出列表'!$A$1:$CD$1,0)),""))</f>
        <v/>
      </c>
      <c r="F587" t="str">
        <f t="shared" si="9"/>
        <v/>
      </c>
      <c r="G587" t="str">
        <f>IF(ISBLANK(IFERROR(INDEX('2-3 引出列表'!$A$2:$CE$8700,$A587,MATCH(G$1,'2-3 引出列表'!$A$1:$CD$1,0)),"")),"",IFERROR(INDEX('2-3 引出列表'!$A$2:$CE$8700,$A587,MATCH(G$1,'2-3 引出列表'!$A$1:$CD$1,0)),""))</f>
        <v/>
      </c>
      <c r="H587" t="str">
        <f>IF(ISBLANK(IFERROR(INDEX('2-3 引出列表'!$A$2:$CE$8700,$A587,MATCH(H$1,'2-3 引出列表'!$A$1:$CD$1,0)),"")),"",IFERROR(INDEX('2-3 引出列表'!$A$2:$CE$8700,$A587,MATCH(H$1,'2-3 引出列表'!$A$1:$CD$1,0)),""))</f>
        <v/>
      </c>
      <c r="I587" t="str">
        <f>IF(ISBLANK(IFERROR(INDEX('2-3 引出列表'!$A$2:$CE$8700,$A587,MATCH(I$1,'2-3 引出列表'!$A$1:$CD$1,0)),"")),"",IFERROR(INDEX('2-3 引出列表'!$A$2:$CE$8700,$A587,MATCH(I$1,'2-3 引出列表'!$A$1:$CD$1,0)),""))</f>
        <v/>
      </c>
    </row>
    <row r="588" customFormat="1" spans="1:9">
      <c r="A588">
        <v>587</v>
      </c>
      <c r="B588" t="str">
        <f>IF(ISBLANK(IFERROR(INDEX('2-3 引出列表'!$A$2:$CE$8700,$A588,MATCH(B$1,'2-3 引出列表'!$A$1:$CD$1,0)),"")),"",IFERROR(INDEX('2-3 引出列表'!$A$2:$CE$8700,$A588,MATCH(B$1,'2-3 引出列表'!$A$1:$CD$1,0)),""))</f>
        <v/>
      </c>
      <c r="C588" t="str">
        <f>IF(ISBLANK(IFERROR(INDEX('2-3 引出列表'!$A$2:$CE$8700,$A588,MATCH(C$1,'2-3 引出列表'!$A$1:$CD$1,0)),"")),"",IFERROR(INDEX('2-3 引出列表'!$A$2:$CE$8700,$A588,MATCH(C$1,'2-3 引出列表'!$A$1:$CD$1,0)),""))</f>
        <v/>
      </c>
      <c r="D588" t="str">
        <f>IF(ISBLANK(IFERROR(INDEX('2-3 引出列表'!$A$2:$CE$8700,$A588,MATCH(D$1,'2-3 引出列表'!$A$1:$CD$1,0)),"")),"",IFERROR(INDEX('2-3 引出列表'!$A$2:$CE$8700,$A588,MATCH(D$1,'2-3 引出列表'!$A$1:$CD$1,0)),""))</f>
        <v/>
      </c>
      <c r="E588" t="str">
        <f>IF(ISBLANK(IFERROR(INDEX('2-3 引出列表'!$A$2:$CE$8700,$A588,MATCH(E$1,'2-3 引出列表'!$A$1:$CD$1,0)),"")),"",IFERROR(INDEX('2-3 引出列表'!$A$2:$CE$8700,$A588,MATCH(E$1,'2-3 引出列表'!$A$1:$CD$1,0)),""))</f>
        <v/>
      </c>
      <c r="F588" t="str">
        <f t="shared" si="9"/>
        <v/>
      </c>
      <c r="G588" t="str">
        <f>IF(ISBLANK(IFERROR(INDEX('2-3 引出列表'!$A$2:$CE$8700,$A588,MATCH(G$1,'2-3 引出列表'!$A$1:$CD$1,0)),"")),"",IFERROR(INDEX('2-3 引出列表'!$A$2:$CE$8700,$A588,MATCH(G$1,'2-3 引出列表'!$A$1:$CD$1,0)),""))</f>
        <v/>
      </c>
      <c r="H588" t="str">
        <f>IF(ISBLANK(IFERROR(INDEX('2-3 引出列表'!$A$2:$CE$8700,$A588,MATCH(H$1,'2-3 引出列表'!$A$1:$CD$1,0)),"")),"",IFERROR(INDEX('2-3 引出列表'!$A$2:$CE$8700,$A588,MATCH(H$1,'2-3 引出列表'!$A$1:$CD$1,0)),""))</f>
        <v/>
      </c>
      <c r="I588" t="str">
        <f>IF(ISBLANK(IFERROR(INDEX('2-3 引出列表'!$A$2:$CE$8700,$A588,MATCH(I$1,'2-3 引出列表'!$A$1:$CD$1,0)),"")),"",IFERROR(INDEX('2-3 引出列表'!$A$2:$CE$8700,$A588,MATCH(I$1,'2-3 引出列表'!$A$1:$CD$1,0)),""))</f>
        <v/>
      </c>
    </row>
    <row r="589" customFormat="1" spans="1:9">
      <c r="A589">
        <v>588</v>
      </c>
      <c r="B589" t="str">
        <f>IF(ISBLANK(IFERROR(INDEX('2-3 引出列表'!$A$2:$CE$8700,$A589,MATCH(B$1,'2-3 引出列表'!$A$1:$CD$1,0)),"")),"",IFERROR(INDEX('2-3 引出列表'!$A$2:$CE$8700,$A589,MATCH(B$1,'2-3 引出列表'!$A$1:$CD$1,0)),""))</f>
        <v/>
      </c>
      <c r="C589" t="str">
        <f>IF(ISBLANK(IFERROR(INDEX('2-3 引出列表'!$A$2:$CE$8700,$A589,MATCH(C$1,'2-3 引出列表'!$A$1:$CD$1,0)),"")),"",IFERROR(INDEX('2-3 引出列表'!$A$2:$CE$8700,$A589,MATCH(C$1,'2-3 引出列表'!$A$1:$CD$1,0)),""))</f>
        <v/>
      </c>
      <c r="D589" t="str">
        <f>IF(ISBLANK(IFERROR(INDEX('2-3 引出列表'!$A$2:$CE$8700,$A589,MATCH(D$1,'2-3 引出列表'!$A$1:$CD$1,0)),"")),"",IFERROR(INDEX('2-3 引出列表'!$A$2:$CE$8700,$A589,MATCH(D$1,'2-3 引出列表'!$A$1:$CD$1,0)),""))</f>
        <v/>
      </c>
      <c r="E589" t="str">
        <f>IF(ISBLANK(IFERROR(INDEX('2-3 引出列表'!$A$2:$CE$8700,$A589,MATCH(E$1,'2-3 引出列表'!$A$1:$CD$1,0)),"")),"",IFERROR(INDEX('2-3 引出列表'!$A$2:$CE$8700,$A589,MATCH(E$1,'2-3 引出列表'!$A$1:$CD$1,0)),""))</f>
        <v/>
      </c>
      <c r="F589" t="str">
        <f t="shared" si="9"/>
        <v/>
      </c>
      <c r="G589" t="str">
        <f>IF(ISBLANK(IFERROR(INDEX('2-3 引出列表'!$A$2:$CE$8700,$A589,MATCH(G$1,'2-3 引出列表'!$A$1:$CD$1,0)),"")),"",IFERROR(INDEX('2-3 引出列表'!$A$2:$CE$8700,$A589,MATCH(G$1,'2-3 引出列表'!$A$1:$CD$1,0)),""))</f>
        <v/>
      </c>
      <c r="H589" t="str">
        <f>IF(ISBLANK(IFERROR(INDEX('2-3 引出列表'!$A$2:$CE$8700,$A589,MATCH(H$1,'2-3 引出列表'!$A$1:$CD$1,0)),"")),"",IFERROR(INDEX('2-3 引出列表'!$A$2:$CE$8700,$A589,MATCH(H$1,'2-3 引出列表'!$A$1:$CD$1,0)),""))</f>
        <v/>
      </c>
      <c r="I589" t="str">
        <f>IF(ISBLANK(IFERROR(INDEX('2-3 引出列表'!$A$2:$CE$8700,$A589,MATCH(I$1,'2-3 引出列表'!$A$1:$CD$1,0)),"")),"",IFERROR(INDEX('2-3 引出列表'!$A$2:$CE$8700,$A589,MATCH(I$1,'2-3 引出列表'!$A$1:$CD$1,0)),""))</f>
        <v/>
      </c>
    </row>
    <row r="590" customFormat="1" spans="1:9">
      <c r="A590">
        <v>589</v>
      </c>
      <c r="B590" t="str">
        <f>IF(ISBLANK(IFERROR(INDEX('2-3 引出列表'!$A$2:$CE$8700,$A590,MATCH(B$1,'2-3 引出列表'!$A$1:$CD$1,0)),"")),"",IFERROR(INDEX('2-3 引出列表'!$A$2:$CE$8700,$A590,MATCH(B$1,'2-3 引出列表'!$A$1:$CD$1,0)),""))</f>
        <v/>
      </c>
      <c r="C590" t="str">
        <f>IF(ISBLANK(IFERROR(INDEX('2-3 引出列表'!$A$2:$CE$8700,$A590,MATCH(C$1,'2-3 引出列表'!$A$1:$CD$1,0)),"")),"",IFERROR(INDEX('2-3 引出列表'!$A$2:$CE$8700,$A590,MATCH(C$1,'2-3 引出列表'!$A$1:$CD$1,0)),""))</f>
        <v/>
      </c>
      <c r="D590" t="str">
        <f>IF(ISBLANK(IFERROR(INDEX('2-3 引出列表'!$A$2:$CE$8700,$A590,MATCH(D$1,'2-3 引出列表'!$A$1:$CD$1,0)),"")),"",IFERROR(INDEX('2-3 引出列表'!$A$2:$CE$8700,$A590,MATCH(D$1,'2-3 引出列表'!$A$1:$CD$1,0)),""))</f>
        <v/>
      </c>
      <c r="E590" t="str">
        <f>IF(ISBLANK(IFERROR(INDEX('2-3 引出列表'!$A$2:$CE$8700,$A590,MATCH(E$1,'2-3 引出列表'!$A$1:$CD$1,0)),"")),"",IFERROR(INDEX('2-3 引出列表'!$A$2:$CE$8700,$A590,MATCH(E$1,'2-3 引出列表'!$A$1:$CD$1,0)),""))</f>
        <v/>
      </c>
      <c r="F590" t="str">
        <f t="shared" si="9"/>
        <v/>
      </c>
      <c r="G590" t="str">
        <f>IF(ISBLANK(IFERROR(INDEX('2-3 引出列表'!$A$2:$CE$8700,$A590,MATCH(G$1,'2-3 引出列表'!$A$1:$CD$1,0)),"")),"",IFERROR(INDEX('2-3 引出列表'!$A$2:$CE$8700,$A590,MATCH(G$1,'2-3 引出列表'!$A$1:$CD$1,0)),""))</f>
        <v/>
      </c>
      <c r="H590" t="str">
        <f>IF(ISBLANK(IFERROR(INDEX('2-3 引出列表'!$A$2:$CE$8700,$A590,MATCH(H$1,'2-3 引出列表'!$A$1:$CD$1,0)),"")),"",IFERROR(INDEX('2-3 引出列表'!$A$2:$CE$8700,$A590,MATCH(H$1,'2-3 引出列表'!$A$1:$CD$1,0)),""))</f>
        <v/>
      </c>
      <c r="I590" t="str">
        <f>IF(ISBLANK(IFERROR(INDEX('2-3 引出列表'!$A$2:$CE$8700,$A590,MATCH(I$1,'2-3 引出列表'!$A$1:$CD$1,0)),"")),"",IFERROR(INDEX('2-3 引出列表'!$A$2:$CE$8700,$A590,MATCH(I$1,'2-3 引出列表'!$A$1:$CD$1,0)),""))</f>
        <v/>
      </c>
    </row>
    <row r="591" customFormat="1" spans="1:9">
      <c r="A591">
        <v>590</v>
      </c>
      <c r="B591" t="str">
        <f>IF(ISBLANK(IFERROR(INDEX('2-3 引出列表'!$A$2:$CE$8700,$A591,MATCH(B$1,'2-3 引出列表'!$A$1:$CD$1,0)),"")),"",IFERROR(INDEX('2-3 引出列表'!$A$2:$CE$8700,$A591,MATCH(B$1,'2-3 引出列表'!$A$1:$CD$1,0)),""))</f>
        <v/>
      </c>
      <c r="C591" t="str">
        <f>IF(ISBLANK(IFERROR(INDEX('2-3 引出列表'!$A$2:$CE$8700,$A591,MATCH(C$1,'2-3 引出列表'!$A$1:$CD$1,0)),"")),"",IFERROR(INDEX('2-3 引出列表'!$A$2:$CE$8700,$A591,MATCH(C$1,'2-3 引出列表'!$A$1:$CD$1,0)),""))</f>
        <v/>
      </c>
      <c r="D591" t="str">
        <f>IF(ISBLANK(IFERROR(INDEX('2-3 引出列表'!$A$2:$CE$8700,$A591,MATCH(D$1,'2-3 引出列表'!$A$1:$CD$1,0)),"")),"",IFERROR(INDEX('2-3 引出列表'!$A$2:$CE$8700,$A591,MATCH(D$1,'2-3 引出列表'!$A$1:$CD$1,0)),""))</f>
        <v/>
      </c>
      <c r="E591" t="str">
        <f>IF(ISBLANK(IFERROR(INDEX('2-3 引出列表'!$A$2:$CE$8700,$A591,MATCH(E$1,'2-3 引出列表'!$A$1:$CD$1,0)),"")),"",IFERROR(INDEX('2-3 引出列表'!$A$2:$CE$8700,$A591,MATCH(E$1,'2-3 引出列表'!$A$1:$CD$1,0)),""))</f>
        <v/>
      </c>
      <c r="F591" t="str">
        <f t="shared" si="9"/>
        <v/>
      </c>
      <c r="G591" t="str">
        <f>IF(ISBLANK(IFERROR(INDEX('2-3 引出列表'!$A$2:$CE$8700,$A591,MATCH(G$1,'2-3 引出列表'!$A$1:$CD$1,0)),"")),"",IFERROR(INDEX('2-3 引出列表'!$A$2:$CE$8700,$A591,MATCH(G$1,'2-3 引出列表'!$A$1:$CD$1,0)),""))</f>
        <v/>
      </c>
      <c r="H591" t="str">
        <f>IF(ISBLANK(IFERROR(INDEX('2-3 引出列表'!$A$2:$CE$8700,$A591,MATCH(H$1,'2-3 引出列表'!$A$1:$CD$1,0)),"")),"",IFERROR(INDEX('2-3 引出列表'!$A$2:$CE$8700,$A591,MATCH(H$1,'2-3 引出列表'!$A$1:$CD$1,0)),""))</f>
        <v/>
      </c>
      <c r="I591" t="str">
        <f>IF(ISBLANK(IFERROR(INDEX('2-3 引出列表'!$A$2:$CE$8700,$A591,MATCH(I$1,'2-3 引出列表'!$A$1:$CD$1,0)),"")),"",IFERROR(INDEX('2-3 引出列表'!$A$2:$CE$8700,$A591,MATCH(I$1,'2-3 引出列表'!$A$1:$CD$1,0)),""))</f>
        <v/>
      </c>
    </row>
    <row r="592" customFormat="1" spans="1:9">
      <c r="A592">
        <v>591</v>
      </c>
      <c r="B592" t="str">
        <f>IF(ISBLANK(IFERROR(INDEX('2-3 引出列表'!$A$2:$CE$8700,$A592,MATCH(B$1,'2-3 引出列表'!$A$1:$CD$1,0)),"")),"",IFERROR(INDEX('2-3 引出列表'!$A$2:$CE$8700,$A592,MATCH(B$1,'2-3 引出列表'!$A$1:$CD$1,0)),""))</f>
        <v/>
      </c>
      <c r="C592" t="str">
        <f>IF(ISBLANK(IFERROR(INDEX('2-3 引出列表'!$A$2:$CE$8700,$A592,MATCH(C$1,'2-3 引出列表'!$A$1:$CD$1,0)),"")),"",IFERROR(INDEX('2-3 引出列表'!$A$2:$CE$8700,$A592,MATCH(C$1,'2-3 引出列表'!$A$1:$CD$1,0)),""))</f>
        <v/>
      </c>
      <c r="D592" t="str">
        <f>IF(ISBLANK(IFERROR(INDEX('2-3 引出列表'!$A$2:$CE$8700,$A592,MATCH(D$1,'2-3 引出列表'!$A$1:$CD$1,0)),"")),"",IFERROR(INDEX('2-3 引出列表'!$A$2:$CE$8700,$A592,MATCH(D$1,'2-3 引出列表'!$A$1:$CD$1,0)),""))</f>
        <v/>
      </c>
      <c r="E592" t="str">
        <f>IF(ISBLANK(IFERROR(INDEX('2-3 引出列表'!$A$2:$CE$8700,$A592,MATCH(E$1,'2-3 引出列表'!$A$1:$CD$1,0)),"")),"",IFERROR(INDEX('2-3 引出列表'!$A$2:$CE$8700,$A592,MATCH(E$1,'2-3 引出列表'!$A$1:$CD$1,0)),""))</f>
        <v/>
      </c>
      <c r="F592" t="str">
        <f t="shared" si="9"/>
        <v/>
      </c>
      <c r="G592" t="str">
        <f>IF(ISBLANK(IFERROR(INDEX('2-3 引出列表'!$A$2:$CE$8700,$A592,MATCH(G$1,'2-3 引出列表'!$A$1:$CD$1,0)),"")),"",IFERROR(INDEX('2-3 引出列表'!$A$2:$CE$8700,$A592,MATCH(G$1,'2-3 引出列表'!$A$1:$CD$1,0)),""))</f>
        <v/>
      </c>
      <c r="H592" t="str">
        <f>IF(ISBLANK(IFERROR(INDEX('2-3 引出列表'!$A$2:$CE$8700,$A592,MATCH(H$1,'2-3 引出列表'!$A$1:$CD$1,0)),"")),"",IFERROR(INDEX('2-3 引出列表'!$A$2:$CE$8700,$A592,MATCH(H$1,'2-3 引出列表'!$A$1:$CD$1,0)),""))</f>
        <v/>
      </c>
      <c r="I592" t="str">
        <f>IF(ISBLANK(IFERROR(INDEX('2-3 引出列表'!$A$2:$CE$8700,$A592,MATCH(I$1,'2-3 引出列表'!$A$1:$CD$1,0)),"")),"",IFERROR(INDEX('2-3 引出列表'!$A$2:$CE$8700,$A592,MATCH(I$1,'2-3 引出列表'!$A$1:$CD$1,0)),""))</f>
        <v/>
      </c>
    </row>
    <row r="593" customFormat="1" spans="1:9">
      <c r="A593">
        <v>592</v>
      </c>
      <c r="B593" t="str">
        <f>IF(ISBLANK(IFERROR(INDEX('2-3 引出列表'!$A$2:$CE$8700,$A593,MATCH(B$1,'2-3 引出列表'!$A$1:$CD$1,0)),"")),"",IFERROR(INDEX('2-3 引出列表'!$A$2:$CE$8700,$A593,MATCH(B$1,'2-3 引出列表'!$A$1:$CD$1,0)),""))</f>
        <v/>
      </c>
      <c r="C593" t="str">
        <f>IF(ISBLANK(IFERROR(INDEX('2-3 引出列表'!$A$2:$CE$8700,$A593,MATCH(C$1,'2-3 引出列表'!$A$1:$CD$1,0)),"")),"",IFERROR(INDEX('2-3 引出列表'!$A$2:$CE$8700,$A593,MATCH(C$1,'2-3 引出列表'!$A$1:$CD$1,0)),""))</f>
        <v/>
      </c>
      <c r="D593" t="str">
        <f>IF(ISBLANK(IFERROR(INDEX('2-3 引出列表'!$A$2:$CE$8700,$A593,MATCH(D$1,'2-3 引出列表'!$A$1:$CD$1,0)),"")),"",IFERROR(INDEX('2-3 引出列表'!$A$2:$CE$8700,$A593,MATCH(D$1,'2-3 引出列表'!$A$1:$CD$1,0)),""))</f>
        <v/>
      </c>
      <c r="E593" t="str">
        <f>IF(ISBLANK(IFERROR(INDEX('2-3 引出列表'!$A$2:$CE$8700,$A593,MATCH(E$1,'2-3 引出列表'!$A$1:$CD$1,0)),"")),"",IFERROR(INDEX('2-3 引出列表'!$A$2:$CE$8700,$A593,MATCH(E$1,'2-3 引出列表'!$A$1:$CD$1,0)),""))</f>
        <v/>
      </c>
      <c r="F593" t="str">
        <f t="shared" si="9"/>
        <v/>
      </c>
      <c r="G593" t="str">
        <f>IF(ISBLANK(IFERROR(INDEX('2-3 引出列表'!$A$2:$CE$8700,$A593,MATCH(G$1,'2-3 引出列表'!$A$1:$CD$1,0)),"")),"",IFERROR(INDEX('2-3 引出列表'!$A$2:$CE$8700,$A593,MATCH(G$1,'2-3 引出列表'!$A$1:$CD$1,0)),""))</f>
        <v/>
      </c>
      <c r="H593" t="str">
        <f>IF(ISBLANK(IFERROR(INDEX('2-3 引出列表'!$A$2:$CE$8700,$A593,MATCH(H$1,'2-3 引出列表'!$A$1:$CD$1,0)),"")),"",IFERROR(INDEX('2-3 引出列表'!$A$2:$CE$8700,$A593,MATCH(H$1,'2-3 引出列表'!$A$1:$CD$1,0)),""))</f>
        <v/>
      </c>
      <c r="I593" t="str">
        <f>IF(ISBLANK(IFERROR(INDEX('2-3 引出列表'!$A$2:$CE$8700,$A593,MATCH(I$1,'2-3 引出列表'!$A$1:$CD$1,0)),"")),"",IFERROR(INDEX('2-3 引出列表'!$A$2:$CE$8700,$A593,MATCH(I$1,'2-3 引出列表'!$A$1:$CD$1,0)),""))</f>
        <v/>
      </c>
    </row>
    <row r="594" customFormat="1" spans="1:9">
      <c r="A594">
        <v>593</v>
      </c>
      <c r="B594" t="str">
        <f>IF(ISBLANK(IFERROR(INDEX('2-3 引出列表'!$A$2:$CE$8700,$A594,MATCH(B$1,'2-3 引出列表'!$A$1:$CD$1,0)),"")),"",IFERROR(INDEX('2-3 引出列表'!$A$2:$CE$8700,$A594,MATCH(B$1,'2-3 引出列表'!$A$1:$CD$1,0)),""))</f>
        <v/>
      </c>
      <c r="C594" t="str">
        <f>IF(ISBLANK(IFERROR(INDEX('2-3 引出列表'!$A$2:$CE$8700,$A594,MATCH(C$1,'2-3 引出列表'!$A$1:$CD$1,0)),"")),"",IFERROR(INDEX('2-3 引出列表'!$A$2:$CE$8700,$A594,MATCH(C$1,'2-3 引出列表'!$A$1:$CD$1,0)),""))</f>
        <v/>
      </c>
      <c r="D594" t="str">
        <f>IF(ISBLANK(IFERROR(INDEX('2-3 引出列表'!$A$2:$CE$8700,$A594,MATCH(D$1,'2-3 引出列表'!$A$1:$CD$1,0)),"")),"",IFERROR(INDEX('2-3 引出列表'!$A$2:$CE$8700,$A594,MATCH(D$1,'2-3 引出列表'!$A$1:$CD$1,0)),""))</f>
        <v/>
      </c>
      <c r="E594" t="str">
        <f>IF(ISBLANK(IFERROR(INDEX('2-3 引出列表'!$A$2:$CE$8700,$A594,MATCH(E$1,'2-3 引出列表'!$A$1:$CD$1,0)),"")),"",IFERROR(INDEX('2-3 引出列表'!$A$2:$CE$8700,$A594,MATCH(E$1,'2-3 引出列表'!$A$1:$CD$1,0)),""))</f>
        <v/>
      </c>
      <c r="F594" t="str">
        <f t="shared" si="9"/>
        <v/>
      </c>
      <c r="G594" t="str">
        <f>IF(ISBLANK(IFERROR(INDEX('2-3 引出列表'!$A$2:$CE$8700,$A594,MATCH(G$1,'2-3 引出列表'!$A$1:$CD$1,0)),"")),"",IFERROR(INDEX('2-3 引出列表'!$A$2:$CE$8700,$A594,MATCH(G$1,'2-3 引出列表'!$A$1:$CD$1,0)),""))</f>
        <v/>
      </c>
      <c r="H594" t="str">
        <f>IF(ISBLANK(IFERROR(INDEX('2-3 引出列表'!$A$2:$CE$8700,$A594,MATCH(H$1,'2-3 引出列表'!$A$1:$CD$1,0)),"")),"",IFERROR(INDEX('2-3 引出列表'!$A$2:$CE$8700,$A594,MATCH(H$1,'2-3 引出列表'!$A$1:$CD$1,0)),""))</f>
        <v/>
      </c>
      <c r="I594" t="str">
        <f>IF(ISBLANK(IFERROR(INDEX('2-3 引出列表'!$A$2:$CE$8700,$A594,MATCH(I$1,'2-3 引出列表'!$A$1:$CD$1,0)),"")),"",IFERROR(INDEX('2-3 引出列表'!$A$2:$CE$8700,$A594,MATCH(I$1,'2-3 引出列表'!$A$1:$CD$1,0)),""))</f>
        <v/>
      </c>
    </row>
    <row r="595" customFormat="1" spans="1:9">
      <c r="A595">
        <v>594</v>
      </c>
      <c r="B595" t="str">
        <f>IF(ISBLANK(IFERROR(INDEX('2-3 引出列表'!$A$2:$CE$8700,$A595,MATCH(B$1,'2-3 引出列表'!$A$1:$CD$1,0)),"")),"",IFERROR(INDEX('2-3 引出列表'!$A$2:$CE$8700,$A595,MATCH(B$1,'2-3 引出列表'!$A$1:$CD$1,0)),""))</f>
        <v/>
      </c>
      <c r="C595" t="str">
        <f>IF(ISBLANK(IFERROR(INDEX('2-3 引出列表'!$A$2:$CE$8700,$A595,MATCH(C$1,'2-3 引出列表'!$A$1:$CD$1,0)),"")),"",IFERROR(INDEX('2-3 引出列表'!$A$2:$CE$8700,$A595,MATCH(C$1,'2-3 引出列表'!$A$1:$CD$1,0)),""))</f>
        <v/>
      </c>
      <c r="D595" t="str">
        <f>IF(ISBLANK(IFERROR(INDEX('2-3 引出列表'!$A$2:$CE$8700,$A595,MATCH(D$1,'2-3 引出列表'!$A$1:$CD$1,0)),"")),"",IFERROR(INDEX('2-3 引出列表'!$A$2:$CE$8700,$A595,MATCH(D$1,'2-3 引出列表'!$A$1:$CD$1,0)),""))</f>
        <v/>
      </c>
      <c r="E595" t="str">
        <f>IF(ISBLANK(IFERROR(INDEX('2-3 引出列表'!$A$2:$CE$8700,$A595,MATCH(E$1,'2-3 引出列表'!$A$1:$CD$1,0)),"")),"",IFERROR(INDEX('2-3 引出列表'!$A$2:$CE$8700,$A595,MATCH(E$1,'2-3 引出列表'!$A$1:$CD$1,0)),""))</f>
        <v/>
      </c>
      <c r="F595" t="str">
        <f t="shared" si="9"/>
        <v/>
      </c>
      <c r="G595" t="str">
        <f>IF(ISBLANK(IFERROR(INDEX('2-3 引出列表'!$A$2:$CE$8700,$A595,MATCH(G$1,'2-3 引出列表'!$A$1:$CD$1,0)),"")),"",IFERROR(INDEX('2-3 引出列表'!$A$2:$CE$8700,$A595,MATCH(G$1,'2-3 引出列表'!$A$1:$CD$1,0)),""))</f>
        <v/>
      </c>
      <c r="H595" t="str">
        <f>IF(ISBLANK(IFERROR(INDEX('2-3 引出列表'!$A$2:$CE$8700,$A595,MATCH(H$1,'2-3 引出列表'!$A$1:$CD$1,0)),"")),"",IFERROR(INDEX('2-3 引出列表'!$A$2:$CE$8700,$A595,MATCH(H$1,'2-3 引出列表'!$A$1:$CD$1,0)),""))</f>
        <v/>
      </c>
      <c r="I595" t="str">
        <f>IF(ISBLANK(IFERROR(INDEX('2-3 引出列表'!$A$2:$CE$8700,$A595,MATCH(I$1,'2-3 引出列表'!$A$1:$CD$1,0)),"")),"",IFERROR(INDEX('2-3 引出列表'!$A$2:$CE$8700,$A595,MATCH(I$1,'2-3 引出列表'!$A$1:$CD$1,0)),""))</f>
        <v/>
      </c>
    </row>
    <row r="596" customFormat="1" spans="1:9">
      <c r="A596">
        <v>595</v>
      </c>
      <c r="B596" t="str">
        <f>IF(ISBLANK(IFERROR(INDEX('2-3 引出列表'!$A$2:$CE$8700,$A596,MATCH(B$1,'2-3 引出列表'!$A$1:$CD$1,0)),"")),"",IFERROR(INDEX('2-3 引出列表'!$A$2:$CE$8700,$A596,MATCH(B$1,'2-3 引出列表'!$A$1:$CD$1,0)),""))</f>
        <v/>
      </c>
      <c r="C596" t="str">
        <f>IF(ISBLANK(IFERROR(INDEX('2-3 引出列表'!$A$2:$CE$8700,$A596,MATCH(C$1,'2-3 引出列表'!$A$1:$CD$1,0)),"")),"",IFERROR(INDEX('2-3 引出列表'!$A$2:$CE$8700,$A596,MATCH(C$1,'2-3 引出列表'!$A$1:$CD$1,0)),""))</f>
        <v/>
      </c>
      <c r="D596" t="str">
        <f>IF(ISBLANK(IFERROR(INDEX('2-3 引出列表'!$A$2:$CE$8700,$A596,MATCH(D$1,'2-3 引出列表'!$A$1:$CD$1,0)),"")),"",IFERROR(INDEX('2-3 引出列表'!$A$2:$CE$8700,$A596,MATCH(D$1,'2-3 引出列表'!$A$1:$CD$1,0)),""))</f>
        <v/>
      </c>
      <c r="E596" t="str">
        <f>IF(ISBLANK(IFERROR(INDEX('2-3 引出列表'!$A$2:$CE$8700,$A596,MATCH(E$1,'2-3 引出列表'!$A$1:$CD$1,0)),"")),"",IFERROR(INDEX('2-3 引出列表'!$A$2:$CE$8700,$A596,MATCH(E$1,'2-3 引出列表'!$A$1:$CD$1,0)),""))</f>
        <v/>
      </c>
      <c r="F596" t="str">
        <f t="shared" si="9"/>
        <v/>
      </c>
      <c r="G596" t="str">
        <f>IF(ISBLANK(IFERROR(INDEX('2-3 引出列表'!$A$2:$CE$8700,$A596,MATCH(G$1,'2-3 引出列表'!$A$1:$CD$1,0)),"")),"",IFERROR(INDEX('2-3 引出列表'!$A$2:$CE$8700,$A596,MATCH(G$1,'2-3 引出列表'!$A$1:$CD$1,0)),""))</f>
        <v/>
      </c>
      <c r="H596" t="str">
        <f>IF(ISBLANK(IFERROR(INDEX('2-3 引出列表'!$A$2:$CE$8700,$A596,MATCH(H$1,'2-3 引出列表'!$A$1:$CD$1,0)),"")),"",IFERROR(INDEX('2-3 引出列表'!$A$2:$CE$8700,$A596,MATCH(H$1,'2-3 引出列表'!$A$1:$CD$1,0)),""))</f>
        <v/>
      </c>
      <c r="I596" t="str">
        <f>IF(ISBLANK(IFERROR(INDEX('2-3 引出列表'!$A$2:$CE$8700,$A596,MATCH(I$1,'2-3 引出列表'!$A$1:$CD$1,0)),"")),"",IFERROR(INDEX('2-3 引出列表'!$A$2:$CE$8700,$A596,MATCH(I$1,'2-3 引出列表'!$A$1:$CD$1,0)),""))</f>
        <v/>
      </c>
    </row>
    <row r="597" customFormat="1" spans="1:9">
      <c r="A597">
        <v>596</v>
      </c>
      <c r="B597" t="str">
        <f>IF(ISBLANK(IFERROR(INDEX('2-3 引出列表'!$A$2:$CE$8700,$A597,MATCH(B$1,'2-3 引出列表'!$A$1:$CD$1,0)),"")),"",IFERROR(INDEX('2-3 引出列表'!$A$2:$CE$8700,$A597,MATCH(B$1,'2-3 引出列表'!$A$1:$CD$1,0)),""))</f>
        <v/>
      </c>
      <c r="C597" t="str">
        <f>IF(ISBLANK(IFERROR(INDEX('2-3 引出列表'!$A$2:$CE$8700,$A597,MATCH(C$1,'2-3 引出列表'!$A$1:$CD$1,0)),"")),"",IFERROR(INDEX('2-3 引出列表'!$A$2:$CE$8700,$A597,MATCH(C$1,'2-3 引出列表'!$A$1:$CD$1,0)),""))</f>
        <v/>
      </c>
      <c r="D597" t="str">
        <f>IF(ISBLANK(IFERROR(INDEX('2-3 引出列表'!$A$2:$CE$8700,$A597,MATCH(D$1,'2-3 引出列表'!$A$1:$CD$1,0)),"")),"",IFERROR(INDEX('2-3 引出列表'!$A$2:$CE$8700,$A597,MATCH(D$1,'2-3 引出列表'!$A$1:$CD$1,0)),""))</f>
        <v/>
      </c>
      <c r="E597" t="str">
        <f>IF(ISBLANK(IFERROR(INDEX('2-3 引出列表'!$A$2:$CE$8700,$A597,MATCH(E$1,'2-3 引出列表'!$A$1:$CD$1,0)),"")),"",IFERROR(INDEX('2-3 引出列表'!$A$2:$CE$8700,$A597,MATCH(E$1,'2-3 引出列表'!$A$1:$CD$1,0)),""))</f>
        <v/>
      </c>
      <c r="F597" t="str">
        <f t="shared" si="9"/>
        <v/>
      </c>
      <c r="G597" t="str">
        <f>IF(ISBLANK(IFERROR(INDEX('2-3 引出列表'!$A$2:$CE$8700,$A597,MATCH(G$1,'2-3 引出列表'!$A$1:$CD$1,0)),"")),"",IFERROR(INDEX('2-3 引出列表'!$A$2:$CE$8700,$A597,MATCH(G$1,'2-3 引出列表'!$A$1:$CD$1,0)),""))</f>
        <v/>
      </c>
      <c r="H597" t="str">
        <f>IF(ISBLANK(IFERROR(INDEX('2-3 引出列表'!$A$2:$CE$8700,$A597,MATCH(H$1,'2-3 引出列表'!$A$1:$CD$1,0)),"")),"",IFERROR(INDEX('2-3 引出列表'!$A$2:$CE$8700,$A597,MATCH(H$1,'2-3 引出列表'!$A$1:$CD$1,0)),""))</f>
        <v/>
      </c>
      <c r="I597" t="str">
        <f>IF(ISBLANK(IFERROR(INDEX('2-3 引出列表'!$A$2:$CE$8700,$A597,MATCH(I$1,'2-3 引出列表'!$A$1:$CD$1,0)),"")),"",IFERROR(INDEX('2-3 引出列表'!$A$2:$CE$8700,$A597,MATCH(I$1,'2-3 引出列表'!$A$1:$CD$1,0)),""))</f>
        <v/>
      </c>
    </row>
    <row r="598" customFormat="1" spans="1:9">
      <c r="A598">
        <v>597</v>
      </c>
      <c r="B598" t="str">
        <f>IF(ISBLANK(IFERROR(INDEX('2-3 引出列表'!$A$2:$CE$8700,$A598,MATCH(B$1,'2-3 引出列表'!$A$1:$CD$1,0)),"")),"",IFERROR(INDEX('2-3 引出列表'!$A$2:$CE$8700,$A598,MATCH(B$1,'2-3 引出列表'!$A$1:$CD$1,0)),""))</f>
        <v/>
      </c>
      <c r="C598" t="str">
        <f>IF(ISBLANK(IFERROR(INDEX('2-3 引出列表'!$A$2:$CE$8700,$A598,MATCH(C$1,'2-3 引出列表'!$A$1:$CD$1,0)),"")),"",IFERROR(INDEX('2-3 引出列表'!$A$2:$CE$8700,$A598,MATCH(C$1,'2-3 引出列表'!$A$1:$CD$1,0)),""))</f>
        <v/>
      </c>
      <c r="D598" t="str">
        <f>IF(ISBLANK(IFERROR(INDEX('2-3 引出列表'!$A$2:$CE$8700,$A598,MATCH(D$1,'2-3 引出列表'!$A$1:$CD$1,0)),"")),"",IFERROR(INDEX('2-3 引出列表'!$A$2:$CE$8700,$A598,MATCH(D$1,'2-3 引出列表'!$A$1:$CD$1,0)),""))</f>
        <v/>
      </c>
      <c r="E598" t="str">
        <f>IF(ISBLANK(IFERROR(INDEX('2-3 引出列表'!$A$2:$CE$8700,$A598,MATCH(E$1,'2-3 引出列表'!$A$1:$CD$1,0)),"")),"",IFERROR(INDEX('2-3 引出列表'!$A$2:$CE$8700,$A598,MATCH(E$1,'2-3 引出列表'!$A$1:$CD$1,0)),""))</f>
        <v/>
      </c>
      <c r="F598" t="str">
        <f t="shared" si="9"/>
        <v/>
      </c>
      <c r="G598" t="str">
        <f>IF(ISBLANK(IFERROR(INDEX('2-3 引出列表'!$A$2:$CE$8700,$A598,MATCH(G$1,'2-3 引出列表'!$A$1:$CD$1,0)),"")),"",IFERROR(INDEX('2-3 引出列表'!$A$2:$CE$8700,$A598,MATCH(G$1,'2-3 引出列表'!$A$1:$CD$1,0)),""))</f>
        <v/>
      </c>
      <c r="H598" t="str">
        <f>IF(ISBLANK(IFERROR(INDEX('2-3 引出列表'!$A$2:$CE$8700,$A598,MATCH(H$1,'2-3 引出列表'!$A$1:$CD$1,0)),"")),"",IFERROR(INDEX('2-3 引出列表'!$A$2:$CE$8700,$A598,MATCH(H$1,'2-3 引出列表'!$A$1:$CD$1,0)),""))</f>
        <v/>
      </c>
      <c r="I598" t="str">
        <f>IF(ISBLANK(IFERROR(INDEX('2-3 引出列表'!$A$2:$CE$8700,$A598,MATCH(I$1,'2-3 引出列表'!$A$1:$CD$1,0)),"")),"",IFERROR(INDEX('2-3 引出列表'!$A$2:$CE$8700,$A598,MATCH(I$1,'2-3 引出列表'!$A$1:$CD$1,0)),""))</f>
        <v/>
      </c>
    </row>
    <row r="599" customFormat="1" spans="1:9">
      <c r="A599">
        <v>598</v>
      </c>
      <c r="B599" t="str">
        <f>IF(ISBLANK(IFERROR(INDEX('2-3 引出列表'!$A$2:$CE$8700,$A599,MATCH(B$1,'2-3 引出列表'!$A$1:$CD$1,0)),"")),"",IFERROR(INDEX('2-3 引出列表'!$A$2:$CE$8700,$A599,MATCH(B$1,'2-3 引出列表'!$A$1:$CD$1,0)),""))</f>
        <v/>
      </c>
      <c r="C599" t="str">
        <f>IF(ISBLANK(IFERROR(INDEX('2-3 引出列表'!$A$2:$CE$8700,$A599,MATCH(C$1,'2-3 引出列表'!$A$1:$CD$1,0)),"")),"",IFERROR(INDEX('2-3 引出列表'!$A$2:$CE$8700,$A599,MATCH(C$1,'2-3 引出列表'!$A$1:$CD$1,0)),""))</f>
        <v/>
      </c>
      <c r="D599" t="str">
        <f>IF(ISBLANK(IFERROR(INDEX('2-3 引出列表'!$A$2:$CE$8700,$A599,MATCH(D$1,'2-3 引出列表'!$A$1:$CD$1,0)),"")),"",IFERROR(INDEX('2-3 引出列表'!$A$2:$CE$8700,$A599,MATCH(D$1,'2-3 引出列表'!$A$1:$CD$1,0)),""))</f>
        <v/>
      </c>
      <c r="E599" t="str">
        <f>IF(ISBLANK(IFERROR(INDEX('2-3 引出列表'!$A$2:$CE$8700,$A599,MATCH(E$1,'2-3 引出列表'!$A$1:$CD$1,0)),"")),"",IFERROR(INDEX('2-3 引出列表'!$A$2:$CE$8700,$A599,MATCH(E$1,'2-3 引出列表'!$A$1:$CD$1,0)),""))</f>
        <v/>
      </c>
      <c r="F599" t="str">
        <f t="shared" si="9"/>
        <v/>
      </c>
      <c r="G599" t="str">
        <f>IF(ISBLANK(IFERROR(INDEX('2-3 引出列表'!$A$2:$CE$8700,$A599,MATCH(G$1,'2-3 引出列表'!$A$1:$CD$1,0)),"")),"",IFERROR(INDEX('2-3 引出列表'!$A$2:$CE$8700,$A599,MATCH(G$1,'2-3 引出列表'!$A$1:$CD$1,0)),""))</f>
        <v/>
      </c>
      <c r="H599" t="str">
        <f>IF(ISBLANK(IFERROR(INDEX('2-3 引出列表'!$A$2:$CE$8700,$A599,MATCH(H$1,'2-3 引出列表'!$A$1:$CD$1,0)),"")),"",IFERROR(INDEX('2-3 引出列表'!$A$2:$CE$8700,$A599,MATCH(H$1,'2-3 引出列表'!$A$1:$CD$1,0)),""))</f>
        <v/>
      </c>
      <c r="I599" t="str">
        <f>IF(ISBLANK(IFERROR(INDEX('2-3 引出列表'!$A$2:$CE$8700,$A599,MATCH(I$1,'2-3 引出列表'!$A$1:$CD$1,0)),"")),"",IFERROR(INDEX('2-3 引出列表'!$A$2:$CE$8700,$A599,MATCH(I$1,'2-3 引出列表'!$A$1:$CD$1,0)),""))</f>
        <v/>
      </c>
    </row>
    <row r="600" customFormat="1" spans="1:9">
      <c r="A600">
        <v>599</v>
      </c>
      <c r="B600" t="str">
        <f>IF(ISBLANK(IFERROR(INDEX('2-3 引出列表'!$A$2:$CE$8700,$A600,MATCH(B$1,'2-3 引出列表'!$A$1:$CD$1,0)),"")),"",IFERROR(INDEX('2-3 引出列表'!$A$2:$CE$8700,$A600,MATCH(B$1,'2-3 引出列表'!$A$1:$CD$1,0)),""))</f>
        <v/>
      </c>
      <c r="C600" t="str">
        <f>IF(ISBLANK(IFERROR(INDEX('2-3 引出列表'!$A$2:$CE$8700,$A600,MATCH(C$1,'2-3 引出列表'!$A$1:$CD$1,0)),"")),"",IFERROR(INDEX('2-3 引出列表'!$A$2:$CE$8700,$A600,MATCH(C$1,'2-3 引出列表'!$A$1:$CD$1,0)),""))</f>
        <v/>
      </c>
      <c r="D600" t="str">
        <f>IF(ISBLANK(IFERROR(INDEX('2-3 引出列表'!$A$2:$CE$8700,$A600,MATCH(D$1,'2-3 引出列表'!$A$1:$CD$1,0)),"")),"",IFERROR(INDEX('2-3 引出列表'!$A$2:$CE$8700,$A600,MATCH(D$1,'2-3 引出列表'!$A$1:$CD$1,0)),""))</f>
        <v/>
      </c>
      <c r="E600" t="str">
        <f>IF(ISBLANK(IFERROR(INDEX('2-3 引出列表'!$A$2:$CE$8700,$A600,MATCH(E$1,'2-3 引出列表'!$A$1:$CD$1,0)),"")),"",IFERROR(INDEX('2-3 引出列表'!$A$2:$CE$8700,$A600,MATCH(E$1,'2-3 引出列表'!$A$1:$CD$1,0)),""))</f>
        <v/>
      </c>
      <c r="F600" t="str">
        <f t="shared" si="9"/>
        <v/>
      </c>
      <c r="G600" t="str">
        <f>IF(ISBLANK(IFERROR(INDEX('2-3 引出列表'!$A$2:$CE$8700,$A600,MATCH(G$1,'2-3 引出列表'!$A$1:$CD$1,0)),"")),"",IFERROR(INDEX('2-3 引出列表'!$A$2:$CE$8700,$A600,MATCH(G$1,'2-3 引出列表'!$A$1:$CD$1,0)),""))</f>
        <v/>
      </c>
      <c r="H600" t="str">
        <f>IF(ISBLANK(IFERROR(INDEX('2-3 引出列表'!$A$2:$CE$8700,$A600,MATCH(H$1,'2-3 引出列表'!$A$1:$CD$1,0)),"")),"",IFERROR(INDEX('2-3 引出列表'!$A$2:$CE$8700,$A600,MATCH(H$1,'2-3 引出列表'!$A$1:$CD$1,0)),""))</f>
        <v/>
      </c>
      <c r="I600" t="str">
        <f>IF(ISBLANK(IFERROR(INDEX('2-3 引出列表'!$A$2:$CE$8700,$A600,MATCH(I$1,'2-3 引出列表'!$A$1:$CD$1,0)),"")),"",IFERROR(INDEX('2-3 引出列表'!$A$2:$CE$8700,$A600,MATCH(I$1,'2-3 引出列表'!$A$1:$CD$1,0)),""))</f>
        <v/>
      </c>
    </row>
    <row r="601" customFormat="1" spans="1:9">
      <c r="A601">
        <v>600</v>
      </c>
      <c r="B601" t="str">
        <f>IF(ISBLANK(IFERROR(INDEX('2-3 引出列表'!$A$2:$CE$8700,$A601,MATCH(B$1,'2-3 引出列表'!$A$1:$CD$1,0)),"")),"",IFERROR(INDEX('2-3 引出列表'!$A$2:$CE$8700,$A601,MATCH(B$1,'2-3 引出列表'!$A$1:$CD$1,0)),""))</f>
        <v/>
      </c>
      <c r="C601" t="str">
        <f>IF(ISBLANK(IFERROR(INDEX('2-3 引出列表'!$A$2:$CE$8700,$A601,MATCH(C$1,'2-3 引出列表'!$A$1:$CD$1,0)),"")),"",IFERROR(INDEX('2-3 引出列表'!$A$2:$CE$8700,$A601,MATCH(C$1,'2-3 引出列表'!$A$1:$CD$1,0)),""))</f>
        <v/>
      </c>
      <c r="D601" t="str">
        <f>IF(ISBLANK(IFERROR(INDEX('2-3 引出列表'!$A$2:$CE$8700,$A601,MATCH(D$1,'2-3 引出列表'!$A$1:$CD$1,0)),"")),"",IFERROR(INDEX('2-3 引出列表'!$A$2:$CE$8700,$A601,MATCH(D$1,'2-3 引出列表'!$A$1:$CD$1,0)),""))</f>
        <v/>
      </c>
      <c r="E601" t="str">
        <f>IF(ISBLANK(IFERROR(INDEX('2-3 引出列表'!$A$2:$CE$8700,$A601,MATCH(E$1,'2-3 引出列表'!$A$1:$CD$1,0)),"")),"",IFERROR(INDEX('2-3 引出列表'!$A$2:$CE$8700,$A601,MATCH(E$1,'2-3 引出列表'!$A$1:$CD$1,0)),""))</f>
        <v/>
      </c>
      <c r="F601" t="str">
        <f t="shared" si="9"/>
        <v/>
      </c>
      <c r="G601" t="str">
        <f>IF(ISBLANK(IFERROR(INDEX('2-3 引出列表'!$A$2:$CE$8700,$A601,MATCH(G$1,'2-3 引出列表'!$A$1:$CD$1,0)),"")),"",IFERROR(INDEX('2-3 引出列表'!$A$2:$CE$8700,$A601,MATCH(G$1,'2-3 引出列表'!$A$1:$CD$1,0)),""))</f>
        <v/>
      </c>
      <c r="H601" t="str">
        <f>IF(ISBLANK(IFERROR(INDEX('2-3 引出列表'!$A$2:$CE$8700,$A601,MATCH(H$1,'2-3 引出列表'!$A$1:$CD$1,0)),"")),"",IFERROR(INDEX('2-3 引出列表'!$A$2:$CE$8700,$A601,MATCH(H$1,'2-3 引出列表'!$A$1:$CD$1,0)),""))</f>
        <v/>
      </c>
      <c r="I601" t="str">
        <f>IF(ISBLANK(IFERROR(INDEX('2-3 引出列表'!$A$2:$CE$8700,$A601,MATCH(I$1,'2-3 引出列表'!$A$1:$CD$1,0)),"")),"",IFERROR(INDEX('2-3 引出列表'!$A$2:$CE$8700,$A601,MATCH(I$1,'2-3 引出列表'!$A$1:$CD$1,0)),""))</f>
        <v/>
      </c>
    </row>
    <row r="602" customFormat="1" spans="1:9">
      <c r="A602">
        <v>601</v>
      </c>
      <c r="B602" t="str">
        <f>IF(ISBLANK(IFERROR(INDEX('2-3 引出列表'!$A$2:$CE$8700,$A602,MATCH(B$1,'2-3 引出列表'!$A$1:$CD$1,0)),"")),"",IFERROR(INDEX('2-3 引出列表'!$A$2:$CE$8700,$A602,MATCH(B$1,'2-3 引出列表'!$A$1:$CD$1,0)),""))</f>
        <v/>
      </c>
      <c r="C602" t="str">
        <f>IF(ISBLANK(IFERROR(INDEX('2-3 引出列表'!$A$2:$CE$8700,$A602,MATCH(C$1,'2-3 引出列表'!$A$1:$CD$1,0)),"")),"",IFERROR(INDEX('2-3 引出列表'!$A$2:$CE$8700,$A602,MATCH(C$1,'2-3 引出列表'!$A$1:$CD$1,0)),""))</f>
        <v/>
      </c>
      <c r="D602" t="str">
        <f>IF(ISBLANK(IFERROR(INDEX('2-3 引出列表'!$A$2:$CE$8700,$A602,MATCH(D$1,'2-3 引出列表'!$A$1:$CD$1,0)),"")),"",IFERROR(INDEX('2-3 引出列表'!$A$2:$CE$8700,$A602,MATCH(D$1,'2-3 引出列表'!$A$1:$CD$1,0)),""))</f>
        <v/>
      </c>
      <c r="E602" t="str">
        <f>IF(ISBLANK(IFERROR(INDEX('2-3 引出列表'!$A$2:$CE$8700,$A602,MATCH(E$1,'2-3 引出列表'!$A$1:$CD$1,0)),"")),"",IFERROR(INDEX('2-3 引出列表'!$A$2:$CE$8700,$A602,MATCH(E$1,'2-3 引出列表'!$A$1:$CD$1,0)),""))</f>
        <v/>
      </c>
      <c r="F602" t="str">
        <f t="shared" si="9"/>
        <v/>
      </c>
      <c r="G602" t="str">
        <f>IF(ISBLANK(IFERROR(INDEX('2-3 引出列表'!$A$2:$CE$8700,$A602,MATCH(G$1,'2-3 引出列表'!$A$1:$CD$1,0)),"")),"",IFERROR(INDEX('2-3 引出列表'!$A$2:$CE$8700,$A602,MATCH(G$1,'2-3 引出列表'!$A$1:$CD$1,0)),""))</f>
        <v/>
      </c>
      <c r="H602" t="str">
        <f>IF(ISBLANK(IFERROR(INDEX('2-3 引出列表'!$A$2:$CE$8700,$A602,MATCH(H$1,'2-3 引出列表'!$A$1:$CD$1,0)),"")),"",IFERROR(INDEX('2-3 引出列表'!$A$2:$CE$8700,$A602,MATCH(H$1,'2-3 引出列表'!$A$1:$CD$1,0)),""))</f>
        <v/>
      </c>
      <c r="I602" t="str">
        <f>IF(ISBLANK(IFERROR(INDEX('2-3 引出列表'!$A$2:$CE$8700,$A602,MATCH(I$1,'2-3 引出列表'!$A$1:$CD$1,0)),"")),"",IFERROR(INDEX('2-3 引出列表'!$A$2:$CE$8700,$A602,MATCH(I$1,'2-3 引出列表'!$A$1:$CD$1,0)),""))</f>
        <v/>
      </c>
    </row>
    <row r="603" customFormat="1" spans="1:9">
      <c r="A603">
        <v>602</v>
      </c>
      <c r="B603" t="str">
        <f>IF(ISBLANK(IFERROR(INDEX('2-3 引出列表'!$A$2:$CE$8700,$A603,MATCH(B$1,'2-3 引出列表'!$A$1:$CD$1,0)),"")),"",IFERROR(INDEX('2-3 引出列表'!$A$2:$CE$8700,$A603,MATCH(B$1,'2-3 引出列表'!$A$1:$CD$1,0)),""))</f>
        <v/>
      </c>
      <c r="C603" t="str">
        <f>IF(ISBLANK(IFERROR(INDEX('2-3 引出列表'!$A$2:$CE$8700,$A603,MATCH(C$1,'2-3 引出列表'!$A$1:$CD$1,0)),"")),"",IFERROR(INDEX('2-3 引出列表'!$A$2:$CE$8700,$A603,MATCH(C$1,'2-3 引出列表'!$A$1:$CD$1,0)),""))</f>
        <v/>
      </c>
      <c r="D603" t="str">
        <f>IF(ISBLANK(IFERROR(INDEX('2-3 引出列表'!$A$2:$CE$8700,$A603,MATCH(D$1,'2-3 引出列表'!$A$1:$CD$1,0)),"")),"",IFERROR(INDEX('2-3 引出列表'!$A$2:$CE$8700,$A603,MATCH(D$1,'2-3 引出列表'!$A$1:$CD$1,0)),""))</f>
        <v/>
      </c>
      <c r="E603" t="str">
        <f>IF(ISBLANK(IFERROR(INDEX('2-3 引出列表'!$A$2:$CE$8700,$A603,MATCH(E$1,'2-3 引出列表'!$A$1:$CD$1,0)),"")),"",IFERROR(INDEX('2-3 引出列表'!$A$2:$CE$8700,$A603,MATCH(E$1,'2-3 引出列表'!$A$1:$CD$1,0)),""))</f>
        <v/>
      </c>
      <c r="F603" t="str">
        <f t="shared" si="9"/>
        <v/>
      </c>
      <c r="G603" t="str">
        <f>IF(ISBLANK(IFERROR(INDEX('2-3 引出列表'!$A$2:$CE$8700,$A603,MATCH(G$1,'2-3 引出列表'!$A$1:$CD$1,0)),"")),"",IFERROR(INDEX('2-3 引出列表'!$A$2:$CE$8700,$A603,MATCH(G$1,'2-3 引出列表'!$A$1:$CD$1,0)),""))</f>
        <v/>
      </c>
      <c r="H603" t="str">
        <f>IF(ISBLANK(IFERROR(INDEX('2-3 引出列表'!$A$2:$CE$8700,$A603,MATCH(H$1,'2-3 引出列表'!$A$1:$CD$1,0)),"")),"",IFERROR(INDEX('2-3 引出列表'!$A$2:$CE$8700,$A603,MATCH(H$1,'2-3 引出列表'!$A$1:$CD$1,0)),""))</f>
        <v/>
      </c>
      <c r="I603" t="str">
        <f>IF(ISBLANK(IFERROR(INDEX('2-3 引出列表'!$A$2:$CE$8700,$A603,MATCH(I$1,'2-3 引出列表'!$A$1:$CD$1,0)),"")),"",IFERROR(INDEX('2-3 引出列表'!$A$2:$CE$8700,$A603,MATCH(I$1,'2-3 引出列表'!$A$1:$CD$1,0)),""))</f>
        <v/>
      </c>
    </row>
    <row r="604" customFormat="1" spans="1:9">
      <c r="A604">
        <v>603</v>
      </c>
      <c r="B604" t="str">
        <f>IF(ISBLANK(IFERROR(INDEX('2-3 引出列表'!$A$2:$CE$8700,$A604,MATCH(B$1,'2-3 引出列表'!$A$1:$CD$1,0)),"")),"",IFERROR(INDEX('2-3 引出列表'!$A$2:$CE$8700,$A604,MATCH(B$1,'2-3 引出列表'!$A$1:$CD$1,0)),""))</f>
        <v/>
      </c>
      <c r="C604" t="str">
        <f>IF(ISBLANK(IFERROR(INDEX('2-3 引出列表'!$A$2:$CE$8700,$A604,MATCH(C$1,'2-3 引出列表'!$A$1:$CD$1,0)),"")),"",IFERROR(INDEX('2-3 引出列表'!$A$2:$CE$8700,$A604,MATCH(C$1,'2-3 引出列表'!$A$1:$CD$1,0)),""))</f>
        <v/>
      </c>
      <c r="D604" t="str">
        <f>IF(ISBLANK(IFERROR(INDEX('2-3 引出列表'!$A$2:$CE$8700,$A604,MATCH(D$1,'2-3 引出列表'!$A$1:$CD$1,0)),"")),"",IFERROR(INDEX('2-3 引出列表'!$A$2:$CE$8700,$A604,MATCH(D$1,'2-3 引出列表'!$A$1:$CD$1,0)),""))</f>
        <v/>
      </c>
      <c r="E604" t="str">
        <f>IF(ISBLANK(IFERROR(INDEX('2-3 引出列表'!$A$2:$CE$8700,$A604,MATCH(E$1,'2-3 引出列表'!$A$1:$CD$1,0)),"")),"",IFERROR(INDEX('2-3 引出列表'!$A$2:$CE$8700,$A604,MATCH(E$1,'2-3 引出列表'!$A$1:$CD$1,0)),""))</f>
        <v/>
      </c>
      <c r="F604" t="str">
        <f t="shared" si="9"/>
        <v/>
      </c>
      <c r="G604" t="str">
        <f>IF(ISBLANK(IFERROR(INDEX('2-3 引出列表'!$A$2:$CE$8700,$A604,MATCH(G$1,'2-3 引出列表'!$A$1:$CD$1,0)),"")),"",IFERROR(INDEX('2-3 引出列表'!$A$2:$CE$8700,$A604,MATCH(G$1,'2-3 引出列表'!$A$1:$CD$1,0)),""))</f>
        <v/>
      </c>
      <c r="H604" t="str">
        <f>IF(ISBLANK(IFERROR(INDEX('2-3 引出列表'!$A$2:$CE$8700,$A604,MATCH(H$1,'2-3 引出列表'!$A$1:$CD$1,0)),"")),"",IFERROR(INDEX('2-3 引出列表'!$A$2:$CE$8700,$A604,MATCH(H$1,'2-3 引出列表'!$A$1:$CD$1,0)),""))</f>
        <v/>
      </c>
      <c r="I604" t="str">
        <f>IF(ISBLANK(IFERROR(INDEX('2-3 引出列表'!$A$2:$CE$8700,$A604,MATCH(I$1,'2-3 引出列表'!$A$1:$CD$1,0)),"")),"",IFERROR(INDEX('2-3 引出列表'!$A$2:$CE$8700,$A604,MATCH(I$1,'2-3 引出列表'!$A$1:$CD$1,0)),""))</f>
        <v/>
      </c>
    </row>
    <row r="605" customFormat="1" spans="1:9">
      <c r="A605">
        <v>604</v>
      </c>
      <c r="B605" t="str">
        <f>IF(ISBLANK(IFERROR(INDEX('2-3 引出列表'!$A$2:$CE$8700,$A605,MATCH(B$1,'2-3 引出列表'!$A$1:$CD$1,0)),"")),"",IFERROR(INDEX('2-3 引出列表'!$A$2:$CE$8700,$A605,MATCH(B$1,'2-3 引出列表'!$A$1:$CD$1,0)),""))</f>
        <v/>
      </c>
      <c r="C605" t="str">
        <f>IF(ISBLANK(IFERROR(INDEX('2-3 引出列表'!$A$2:$CE$8700,$A605,MATCH(C$1,'2-3 引出列表'!$A$1:$CD$1,0)),"")),"",IFERROR(INDEX('2-3 引出列表'!$A$2:$CE$8700,$A605,MATCH(C$1,'2-3 引出列表'!$A$1:$CD$1,0)),""))</f>
        <v/>
      </c>
      <c r="D605" t="str">
        <f>IF(ISBLANK(IFERROR(INDEX('2-3 引出列表'!$A$2:$CE$8700,$A605,MATCH(D$1,'2-3 引出列表'!$A$1:$CD$1,0)),"")),"",IFERROR(INDEX('2-3 引出列表'!$A$2:$CE$8700,$A605,MATCH(D$1,'2-3 引出列表'!$A$1:$CD$1,0)),""))</f>
        <v/>
      </c>
      <c r="E605" t="str">
        <f>IF(ISBLANK(IFERROR(INDEX('2-3 引出列表'!$A$2:$CE$8700,$A605,MATCH(E$1,'2-3 引出列表'!$A$1:$CD$1,0)),"")),"",IFERROR(INDEX('2-3 引出列表'!$A$2:$CE$8700,$A605,MATCH(E$1,'2-3 引出列表'!$A$1:$CD$1,0)),""))</f>
        <v/>
      </c>
      <c r="F605" t="str">
        <f t="shared" si="9"/>
        <v/>
      </c>
      <c r="G605" t="str">
        <f>IF(ISBLANK(IFERROR(INDEX('2-3 引出列表'!$A$2:$CE$8700,$A605,MATCH(G$1,'2-3 引出列表'!$A$1:$CD$1,0)),"")),"",IFERROR(INDEX('2-3 引出列表'!$A$2:$CE$8700,$A605,MATCH(G$1,'2-3 引出列表'!$A$1:$CD$1,0)),""))</f>
        <v/>
      </c>
      <c r="H605" t="str">
        <f>IF(ISBLANK(IFERROR(INDEX('2-3 引出列表'!$A$2:$CE$8700,$A605,MATCH(H$1,'2-3 引出列表'!$A$1:$CD$1,0)),"")),"",IFERROR(INDEX('2-3 引出列表'!$A$2:$CE$8700,$A605,MATCH(H$1,'2-3 引出列表'!$A$1:$CD$1,0)),""))</f>
        <v/>
      </c>
      <c r="I605" t="str">
        <f>IF(ISBLANK(IFERROR(INDEX('2-3 引出列表'!$A$2:$CE$8700,$A605,MATCH(I$1,'2-3 引出列表'!$A$1:$CD$1,0)),"")),"",IFERROR(INDEX('2-3 引出列表'!$A$2:$CE$8700,$A605,MATCH(I$1,'2-3 引出列表'!$A$1:$CD$1,0)),""))</f>
        <v/>
      </c>
    </row>
    <row r="606" customFormat="1" spans="1:9">
      <c r="A606">
        <v>605</v>
      </c>
      <c r="B606" t="str">
        <f>IF(ISBLANK(IFERROR(INDEX('2-3 引出列表'!$A$2:$CE$8700,$A606,MATCH(B$1,'2-3 引出列表'!$A$1:$CD$1,0)),"")),"",IFERROR(INDEX('2-3 引出列表'!$A$2:$CE$8700,$A606,MATCH(B$1,'2-3 引出列表'!$A$1:$CD$1,0)),""))</f>
        <v/>
      </c>
      <c r="C606" t="str">
        <f>IF(ISBLANK(IFERROR(INDEX('2-3 引出列表'!$A$2:$CE$8700,$A606,MATCH(C$1,'2-3 引出列表'!$A$1:$CD$1,0)),"")),"",IFERROR(INDEX('2-3 引出列表'!$A$2:$CE$8700,$A606,MATCH(C$1,'2-3 引出列表'!$A$1:$CD$1,0)),""))</f>
        <v/>
      </c>
      <c r="D606" t="str">
        <f>IF(ISBLANK(IFERROR(INDEX('2-3 引出列表'!$A$2:$CE$8700,$A606,MATCH(D$1,'2-3 引出列表'!$A$1:$CD$1,0)),"")),"",IFERROR(INDEX('2-3 引出列表'!$A$2:$CE$8700,$A606,MATCH(D$1,'2-3 引出列表'!$A$1:$CD$1,0)),""))</f>
        <v/>
      </c>
      <c r="E606" t="str">
        <f>IF(ISBLANK(IFERROR(INDEX('2-3 引出列表'!$A$2:$CE$8700,$A606,MATCH(E$1,'2-3 引出列表'!$A$1:$CD$1,0)),"")),"",IFERROR(INDEX('2-3 引出列表'!$A$2:$CE$8700,$A606,MATCH(E$1,'2-3 引出列表'!$A$1:$CD$1,0)),""))</f>
        <v/>
      </c>
      <c r="F606" t="str">
        <f t="shared" si="9"/>
        <v/>
      </c>
      <c r="G606" t="str">
        <f>IF(ISBLANK(IFERROR(INDEX('2-3 引出列表'!$A$2:$CE$8700,$A606,MATCH(G$1,'2-3 引出列表'!$A$1:$CD$1,0)),"")),"",IFERROR(INDEX('2-3 引出列表'!$A$2:$CE$8700,$A606,MATCH(G$1,'2-3 引出列表'!$A$1:$CD$1,0)),""))</f>
        <v/>
      </c>
      <c r="H606" t="str">
        <f>IF(ISBLANK(IFERROR(INDEX('2-3 引出列表'!$A$2:$CE$8700,$A606,MATCH(H$1,'2-3 引出列表'!$A$1:$CD$1,0)),"")),"",IFERROR(INDEX('2-3 引出列表'!$A$2:$CE$8700,$A606,MATCH(H$1,'2-3 引出列表'!$A$1:$CD$1,0)),""))</f>
        <v/>
      </c>
      <c r="I606" t="str">
        <f>IF(ISBLANK(IFERROR(INDEX('2-3 引出列表'!$A$2:$CE$8700,$A606,MATCH(I$1,'2-3 引出列表'!$A$1:$CD$1,0)),"")),"",IFERROR(INDEX('2-3 引出列表'!$A$2:$CE$8700,$A606,MATCH(I$1,'2-3 引出列表'!$A$1:$CD$1,0)),""))</f>
        <v/>
      </c>
    </row>
    <row r="607" customFormat="1" spans="1:9">
      <c r="A607">
        <v>606</v>
      </c>
      <c r="B607" t="str">
        <f>IF(ISBLANK(IFERROR(INDEX('2-3 引出列表'!$A$2:$CE$8700,$A607,MATCH(B$1,'2-3 引出列表'!$A$1:$CD$1,0)),"")),"",IFERROR(INDEX('2-3 引出列表'!$A$2:$CE$8700,$A607,MATCH(B$1,'2-3 引出列表'!$A$1:$CD$1,0)),""))</f>
        <v/>
      </c>
      <c r="C607" t="str">
        <f>IF(ISBLANK(IFERROR(INDEX('2-3 引出列表'!$A$2:$CE$8700,$A607,MATCH(C$1,'2-3 引出列表'!$A$1:$CD$1,0)),"")),"",IFERROR(INDEX('2-3 引出列表'!$A$2:$CE$8700,$A607,MATCH(C$1,'2-3 引出列表'!$A$1:$CD$1,0)),""))</f>
        <v/>
      </c>
      <c r="D607" t="str">
        <f>IF(ISBLANK(IFERROR(INDEX('2-3 引出列表'!$A$2:$CE$8700,$A607,MATCH(D$1,'2-3 引出列表'!$A$1:$CD$1,0)),"")),"",IFERROR(INDEX('2-3 引出列表'!$A$2:$CE$8700,$A607,MATCH(D$1,'2-3 引出列表'!$A$1:$CD$1,0)),""))</f>
        <v/>
      </c>
      <c r="E607" t="str">
        <f>IF(ISBLANK(IFERROR(INDEX('2-3 引出列表'!$A$2:$CE$8700,$A607,MATCH(E$1,'2-3 引出列表'!$A$1:$CD$1,0)),"")),"",IFERROR(INDEX('2-3 引出列表'!$A$2:$CE$8700,$A607,MATCH(E$1,'2-3 引出列表'!$A$1:$CD$1,0)),""))</f>
        <v/>
      </c>
      <c r="F607" t="str">
        <f t="shared" si="9"/>
        <v/>
      </c>
      <c r="G607" t="str">
        <f>IF(ISBLANK(IFERROR(INDEX('2-3 引出列表'!$A$2:$CE$8700,$A607,MATCH(G$1,'2-3 引出列表'!$A$1:$CD$1,0)),"")),"",IFERROR(INDEX('2-3 引出列表'!$A$2:$CE$8700,$A607,MATCH(G$1,'2-3 引出列表'!$A$1:$CD$1,0)),""))</f>
        <v/>
      </c>
      <c r="H607" t="str">
        <f>IF(ISBLANK(IFERROR(INDEX('2-3 引出列表'!$A$2:$CE$8700,$A607,MATCH(H$1,'2-3 引出列表'!$A$1:$CD$1,0)),"")),"",IFERROR(INDEX('2-3 引出列表'!$A$2:$CE$8700,$A607,MATCH(H$1,'2-3 引出列表'!$A$1:$CD$1,0)),""))</f>
        <v/>
      </c>
      <c r="I607" t="str">
        <f>IF(ISBLANK(IFERROR(INDEX('2-3 引出列表'!$A$2:$CE$8700,$A607,MATCH(I$1,'2-3 引出列表'!$A$1:$CD$1,0)),"")),"",IFERROR(INDEX('2-3 引出列表'!$A$2:$CE$8700,$A607,MATCH(I$1,'2-3 引出列表'!$A$1:$CD$1,0)),""))</f>
        <v/>
      </c>
    </row>
    <row r="608" customFormat="1" spans="1:9">
      <c r="A608">
        <v>607</v>
      </c>
      <c r="B608" t="str">
        <f>IF(ISBLANK(IFERROR(INDEX('2-3 引出列表'!$A$2:$CE$8700,$A608,MATCH(B$1,'2-3 引出列表'!$A$1:$CD$1,0)),"")),"",IFERROR(INDEX('2-3 引出列表'!$A$2:$CE$8700,$A608,MATCH(B$1,'2-3 引出列表'!$A$1:$CD$1,0)),""))</f>
        <v/>
      </c>
      <c r="C608" t="str">
        <f>IF(ISBLANK(IFERROR(INDEX('2-3 引出列表'!$A$2:$CE$8700,$A608,MATCH(C$1,'2-3 引出列表'!$A$1:$CD$1,0)),"")),"",IFERROR(INDEX('2-3 引出列表'!$A$2:$CE$8700,$A608,MATCH(C$1,'2-3 引出列表'!$A$1:$CD$1,0)),""))</f>
        <v/>
      </c>
      <c r="D608" t="str">
        <f>IF(ISBLANK(IFERROR(INDEX('2-3 引出列表'!$A$2:$CE$8700,$A608,MATCH(D$1,'2-3 引出列表'!$A$1:$CD$1,0)),"")),"",IFERROR(INDEX('2-3 引出列表'!$A$2:$CE$8700,$A608,MATCH(D$1,'2-3 引出列表'!$A$1:$CD$1,0)),""))</f>
        <v/>
      </c>
      <c r="E608" t="str">
        <f>IF(ISBLANK(IFERROR(INDEX('2-3 引出列表'!$A$2:$CE$8700,$A608,MATCH(E$1,'2-3 引出列表'!$A$1:$CD$1,0)),"")),"",IFERROR(INDEX('2-3 引出列表'!$A$2:$CE$8700,$A608,MATCH(E$1,'2-3 引出列表'!$A$1:$CD$1,0)),""))</f>
        <v/>
      </c>
      <c r="F608" t="str">
        <f t="shared" si="9"/>
        <v/>
      </c>
      <c r="G608" t="str">
        <f>IF(ISBLANK(IFERROR(INDEX('2-3 引出列表'!$A$2:$CE$8700,$A608,MATCH(G$1,'2-3 引出列表'!$A$1:$CD$1,0)),"")),"",IFERROR(INDEX('2-3 引出列表'!$A$2:$CE$8700,$A608,MATCH(G$1,'2-3 引出列表'!$A$1:$CD$1,0)),""))</f>
        <v/>
      </c>
      <c r="H608" t="str">
        <f>IF(ISBLANK(IFERROR(INDEX('2-3 引出列表'!$A$2:$CE$8700,$A608,MATCH(H$1,'2-3 引出列表'!$A$1:$CD$1,0)),"")),"",IFERROR(INDEX('2-3 引出列表'!$A$2:$CE$8700,$A608,MATCH(H$1,'2-3 引出列表'!$A$1:$CD$1,0)),""))</f>
        <v/>
      </c>
      <c r="I608" t="str">
        <f>IF(ISBLANK(IFERROR(INDEX('2-3 引出列表'!$A$2:$CE$8700,$A608,MATCH(I$1,'2-3 引出列表'!$A$1:$CD$1,0)),"")),"",IFERROR(INDEX('2-3 引出列表'!$A$2:$CE$8700,$A608,MATCH(I$1,'2-3 引出列表'!$A$1:$CD$1,0)),""))</f>
        <v/>
      </c>
    </row>
    <row r="609" customFormat="1" spans="1:9">
      <c r="A609">
        <v>608</v>
      </c>
      <c r="B609" t="str">
        <f>IF(ISBLANK(IFERROR(INDEX('2-3 引出列表'!$A$2:$CE$8700,$A609,MATCH(B$1,'2-3 引出列表'!$A$1:$CD$1,0)),"")),"",IFERROR(INDEX('2-3 引出列表'!$A$2:$CE$8700,$A609,MATCH(B$1,'2-3 引出列表'!$A$1:$CD$1,0)),""))</f>
        <v/>
      </c>
      <c r="C609" t="str">
        <f>IF(ISBLANK(IFERROR(INDEX('2-3 引出列表'!$A$2:$CE$8700,$A609,MATCH(C$1,'2-3 引出列表'!$A$1:$CD$1,0)),"")),"",IFERROR(INDEX('2-3 引出列表'!$A$2:$CE$8700,$A609,MATCH(C$1,'2-3 引出列表'!$A$1:$CD$1,0)),""))</f>
        <v/>
      </c>
      <c r="D609" t="str">
        <f>IF(ISBLANK(IFERROR(INDEX('2-3 引出列表'!$A$2:$CE$8700,$A609,MATCH(D$1,'2-3 引出列表'!$A$1:$CD$1,0)),"")),"",IFERROR(INDEX('2-3 引出列表'!$A$2:$CE$8700,$A609,MATCH(D$1,'2-3 引出列表'!$A$1:$CD$1,0)),""))</f>
        <v/>
      </c>
      <c r="E609" t="str">
        <f>IF(ISBLANK(IFERROR(INDEX('2-3 引出列表'!$A$2:$CE$8700,$A609,MATCH(E$1,'2-3 引出列表'!$A$1:$CD$1,0)),"")),"",IFERROR(INDEX('2-3 引出列表'!$A$2:$CE$8700,$A609,MATCH(E$1,'2-3 引出列表'!$A$1:$CD$1,0)),""))</f>
        <v/>
      </c>
      <c r="F609" t="str">
        <f t="shared" si="9"/>
        <v/>
      </c>
      <c r="G609" t="str">
        <f>IF(ISBLANK(IFERROR(INDEX('2-3 引出列表'!$A$2:$CE$8700,$A609,MATCH(G$1,'2-3 引出列表'!$A$1:$CD$1,0)),"")),"",IFERROR(INDEX('2-3 引出列表'!$A$2:$CE$8700,$A609,MATCH(G$1,'2-3 引出列表'!$A$1:$CD$1,0)),""))</f>
        <v/>
      </c>
      <c r="H609" t="str">
        <f>IF(ISBLANK(IFERROR(INDEX('2-3 引出列表'!$A$2:$CE$8700,$A609,MATCH(H$1,'2-3 引出列表'!$A$1:$CD$1,0)),"")),"",IFERROR(INDEX('2-3 引出列表'!$A$2:$CE$8700,$A609,MATCH(H$1,'2-3 引出列表'!$A$1:$CD$1,0)),""))</f>
        <v/>
      </c>
      <c r="I609" t="str">
        <f>IF(ISBLANK(IFERROR(INDEX('2-3 引出列表'!$A$2:$CE$8700,$A609,MATCH(I$1,'2-3 引出列表'!$A$1:$CD$1,0)),"")),"",IFERROR(INDEX('2-3 引出列表'!$A$2:$CE$8700,$A609,MATCH(I$1,'2-3 引出列表'!$A$1:$CD$1,0)),""))</f>
        <v/>
      </c>
    </row>
    <row r="610" customFormat="1" spans="1:9">
      <c r="A610">
        <v>609</v>
      </c>
      <c r="B610" t="str">
        <f>IF(ISBLANK(IFERROR(INDEX('2-3 引出列表'!$A$2:$CE$8700,$A610,MATCH(B$1,'2-3 引出列表'!$A$1:$CD$1,0)),"")),"",IFERROR(INDEX('2-3 引出列表'!$A$2:$CE$8700,$A610,MATCH(B$1,'2-3 引出列表'!$A$1:$CD$1,0)),""))</f>
        <v/>
      </c>
      <c r="C610" t="str">
        <f>IF(ISBLANK(IFERROR(INDEX('2-3 引出列表'!$A$2:$CE$8700,$A610,MATCH(C$1,'2-3 引出列表'!$A$1:$CD$1,0)),"")),"",IFERROR(INDEX('2-3 引出列表'!$A$2:$CE$8700,$A610,MATCH(C$1,'2-3 引出列表'!$A$1:$CD$1,0)),""))</f>
        <v/>
      </c>
      <c r="D610" t="str">
        <f>IF(ISBLANK(IFERROR(INDEX('2-3 引出列表'!$A$2:$CE$8700,$A610,MATCH(D$1,'2-3 引出列表'!$A$1:$CD$1,0)),"")),"",IFERROR(INDEX('2-3 引出列表'!$A$2:$CE$8700,$A610,MATCH(D$1,'2-3 引出列表'!$A$1:$CD$1,0)),""))</f>
        <v/>
      </c>
      <c r="E610" t="str">
        <f>IF(ISBLANK(IFERROR(INDEX('2-3 引出列表'!$A$2:$CE$8700,$A610,MATCH(E$1,'2-3 引出列表'!$A$1:$CD$1,0)),"")),"",IFERROR(INDEX('2-3 引出列表'!$A$2:$CE$8700,$A610,MATCH(E$1,'2-3 引出列表'!$A$1:$CD$1,0)),""))</f>
        <v/>
      </c>
      <c r="F610" t="str">
        <f t="shared" si="9"/>
        <v/>
      </c>
      <c r="G610" t="str">
        <f>IF(ISBLANK(IFERROR(INDEX('2-3 引出列表'!$A$2:$CE$8700,$A610,MATCH(G$1,'2-3 引出列表'!$A$1:$CD$1,0)),"")),"",IFERROR(INDEX('2-3 引出列表'!$A$2:$CE$8700,$A610,MATCH(G$1,'2-3 引出列表'!$A$1:$CD$1,0)),""))</f>
        <v/>
      </c>
      <c r="H610" t="str">
        <f>IF(ISBLANK(IFERROR(INDEX('2-3 引出列表'!$A$2:$CE$8700,$A610,MATCH(H$1,'2-3 引出列表'!$A$1:$CD$1,0)),"")),"",IFERROR(INDEX('2-3 引出列表'!$A$2:$CE$8700,$A610,MATCH(H$1,'2-3 引出列表'!$A$1:$CD$1,0)),""))</f>
        <v/>
      </c>
      <c r="I610" t="str">
        <f>IF(ISBLANK(IFERROR(INDEX('2-3 引出列表'!$A$2:$CE$8700,$A610,MATCH(I$1,'2-3 引出列表'!$A$1:$CD$1,0)),"")),"",IFERROR(INDEX('2-3 引出列表'!$A$2:$CE$8700,$A610,MATCH(I$1,'2-3 引出列表'!$A$1:$CD$1,0)),""))</f>
        <v/>
      </c>
    </row>
    <row r="611" customFormat="1" spans="1:9">
      <c r="A611">
        <v>610</v>
      </c>
      <c r="B611" t="str">
        <f>IF(ISBLANK(IFERROR(INDEX('2-3 引出列表'!$A$2:$CE$8700,$A611,MATCH(B$1,'2-3 引出列表'!$A$1:$CD$1,0)),"")),"",IFERROR(INDEX('2-3 引出列表'!$A$2:$CE$8700,$A611,MATCH(B$1,'2-3 引出列表'!$A$1:$CD$1,0)),""))</f>
        <v/>
      </c>
      <c r="C611" t="str">
        <f>IF(ISBLANK(IFERROR(INDEX('2-3 引出列表'!$A$2:$CE$8700,$A611,MATCH(C$1,'2-3 引出列表'!$A$1:$CD$1,0)),"")),"",IFERROR(INDEX('2-3 引出列表'!$A$2:$CE$8700,$A611,MATCH(C$1,'2-3 引出列表'!$A$1:$CD$1,0)),""))</f>
        <v/>
      </c>
      <c r="D611" t="str">
        <f>IF(ISBLANK(IFERROR(INDEX('2-3 引出列表'!$A$2:$CE$8700,$A611,MATCH(D$1,'2-3 引出列表'!$A$1:$CD$1,0)),"")),"",IFERROR(INDEX('2-3 引出列表'!$A$2:$CE$8700,$A611,MATCH(D$1,'2-3 引出列表'!$A$1:$CD$1,0)),""))</f>
        <v/>
      </c>
      <c r="E611" t="str">
        <f>IF(ISBLANK(IFERROR(INDEX('2-3 引出列表'!$A$2:$CE$8700,$A611,MATCH(E$1,'2-3 引出列表'!$A$1:$CD$1,0)),"")),"",IFERROR(INDEX('2-3 引出列表'!$A$2:$CE$8700,$A611,MATCH(E$1,'2-3 引出列表'!$A$1:$CD$1,0)),""))</f>
        <v/>
      </c>
      <c r="F611" t="str">
        <f t="shared" si="9"/>
        <v/>
      </c>
      <c r="G611" t="str">
        <f>IF(ISBLANK(IFERROR(INDEX('2-3 引出列表'!$A$2:$CE$8700,$A611,MATCH(G$1,'2-3 引出列表'!$A$1:$CD$1,0)),"")),"",IFERROR(INDEX('2-3 引出列表'!$A$2:$CE$8700,$A611,MATCH(G$1,'2-3 引出列表'!$A$1:$CD$1,0)),""))</f>
        <v/>
      </c>
      <c r="H611" t="str">
        <f>IF(ISBLANK(IFERROR(INDEX('2-3 引出列表'!$A$2:$CE$8700,$A611,MATCH(H$1,'2-3 引出列表'!$A$1:$CD$1,0)),"")),"",IFERROR(INDEX('2-3 引出列表'!$A$2:$CE$8700,$A611,MATCH(H$1,'2-3 引出列表'!$A$1:$CD$1,0)),""))</f>
        <v/>
      </c>
      <c r="I611" t="str">
        <f>IF(ISBLANK(IFERROR(INDEX('2-3 引出列表'!$A$2:$CE$8700,$A611,MATCH(I$1,'2-3 引出列表'!$A$1:$CD$1,0)),"")),"",IFERROR(INDEX('2-3 引出列表'!$A$2:$CE$8700,$A611,MATCH(I$1,'2-3 引出列表'!$A$1:$CD$1,0)),""))</f>
        <v/>
      </c>
    </row>
    <row r="612" customFormat="1" spans="1:9">
      <c r="A612">
        <v>611</v>
      </c>
      <c r="B612" t="str">
        <f>IF(ISBLANK(IFERROR(INDEX('2-3 引出列表'!$A$2:$CE$8700,$A612,MATCH(B$1,'2-3 引出列表'!$A$1:$CD$1,0)),"")),"",IFERROR(INDEX('2-3 引出列表'!$A$2:$CE$8700,$A612,MATCH(B$1,'2-3 引出列表'!$A$1:$CD$1,0)),""))</f>
        <v/>
      </c>
      <c r="C612" t="str">
        <f>IF(ISBLANK(IFERROR(INDEX('2-3 引出列表'!$A$2:$CE$8700,$A612,MATCH(C$1,'2-3 引出列表'!$A$1:$CD$1,0)),"")),"",IFERROR(INDEX('2-3 引出列表'!$A$2:$CE$8700,$A612,MATCH(C$1,'2-3 引出列表'!$A$1:$CD$1,0)),""))</f>
        <v/>
      </c>
      <c r="D612" t="str">
        <f>IF(ISBLANK(IFERROR(INDEX('2-3 引出列表'!$A$2:$CE$8700,$A612,MATCH(D$1,'2-3 引出列表'!$A$1:$CD$1,0)),"")),"",IFERROR(INDEX('2-3 引出列表'!$A$2:$CE$8700,$A612,MATCH(D$1,'2-3 引出列表'!$A$1:$CD$1,0)),""))</f>
        <v/>
      </c>
      <c r="E612" t="str">
        <f>IF(ISBLANK(IFERROR(INDEX('2-3 引出列表'!$A$2:$CE$8700,$A612,MATCH(E$1,'2-3 引出列表'!$A$1:$CD$1,0)),"")),"",IFERROR(INDEX('2-3 引出列表'!$A$2:$CE$8700,$A612,MATCH(E$1,'2-3 引出列表'!$A$1:$CD$1,0)),""))</f>
        <v/>
      </c>
      <c r="F612" t="str">
        <f t="shared" si="9"/>
        <v/>
      </c>
      <c r="G612" t="str">
        <f>IF(ISBLANK(IFERROR(INDEX('2-3 引出列表'!$A$2:$CE$8700,$A612,MATCH(G$1,'2-3 引出列表'!$A$1:$CD$1,0)),"")),"",IFERROR(INDEX('2-3 引出列表'!$A$2:$CE$8700,$A612,MATCH(G$1,'2-3 引出列表'!$A$1:$CD$1,0)),""))</f>
        <v/>
      </c>
      <c r="H612" t="str">
        <f>IF(ISBLANK(IFERROR(INDEX('2-3 引出列表'!$A$2:$CE$8700,$A612,MATCH(H$1,'2-3 引出列表'!$A$1:$CD$1,0)),"")),"",IFERROR(INDEX('2-3 引出列表'!$A$2:$CE$8700,$A612,MATCH(H$1,'2-3 引出列表'!$A$1:$CD$1,0)),""))</f>
        <v/>
      </c>
      <c r="I612" t="str">
        <f>IF(ISBLANK(IFERROR(INDEX('2-3 引出列表'!$A$2:$CE$8700,$A612,MATCH(I$1,'2-3 引出列表'!$A$1:$CD$1,0)),"")),"",IFERROR(INDEX('2-3 引出列表'!$A$2:$CE$8700,$A612,MATCH(I$1,'2-3 引出列表'!$A$1:$CD$1,0)),""))</f>
        <v/>
      </c>
    </row>
    <row r="613" customFormat="1" spans="1:9">
      <c r="A613">
        <v>612</v>
      </c>
      <c r="B613" t="str">
        <f>IF(ISBLANK(IFERROR(INDEX('2-3 引出列表'!$A$2:$CE$8700,$A613,MATCH(B$1,'2-3 引出列表'!$A$1:$CD$1,0)),"")),"",IFERROR(INDEX('2-3 引出列表'!$A$2:$CE$8700,$A613,MATCH(B$1,'2-3 引出列表'!$A$1:$CD$1,0)),""))</f>
        <v/>
      </c>
      <c r="C613" t="str">
        <f>IF(ISBLANK(IFERROR(INDEX('2-3 引出列表'!$A$2:$CE$8700,$A613,MATCH(C$1,'2-3 引出列表'!$A$1:$CD$1,0)),"")),"",IFERROR(INDEX('2-3 引出列表'!$A$2:$CE$8700,$A613,MATCH(C$1,'2-3 引出列表'!$A$1:$CD$1,0)),""))</f>
        <v/>
      </c>
      <c r="D613" t="str">
        <f>IF(ISBLANK(IFERROR(INDEX('2-3 引出列表'!$A$2:$CE$8700,$A613,MATCH(D$1,'2-3 引出列表'!$A$1:$CD$1,0)),"")),"",IFERROR(INDEX('2-3 引出列表'!$A$2:$CE$8700,$A613,MATCH(D$1,'2-3 引出列表'!$A$1:$CD$1,0)),""))</f>
        <v/>
      </c>
      <c r="E613" t="str">
        <f>IF(ISBLANK(IFERROR(INDEX('2-3 引出列表'!$A$2:$CE$8700,$A613,MATCH(E$1,'2-3 引出列表'!$A$1:$CD$1,0)),"")),"",IFERROR(INDEX('2-3 引出列表'!$A$2:$CE$8700,$A613,MATCH(E$1,'2-3 引出列表'!$A$1:$CD$1,0)),""))</f>
        <v/>
      </c>
      <c r="F613" t="str">
        <f t="shared" si="9"/>
        <v/>
      </c>
      <c r="G613" t="str">
        <f>IF(ISBLANK(IFERROR(INDEX('2-3 引出列表'!$A$2:$CE$8700,$A613,MATCH(G$1,'2-3 引出列表'!$A$1:$CD$1,0)),"")),"",IFERROR(INDEX('2-3 引出列表'!$A$2:$CE$8700,$A613,MATCH(G$1,'2-3 引出列表'!$A$1:$CD$1,0)),""))</f>
        <v/>
      </c>
      <c r="H613" t="str">
        <f>IF(ISBLANK(IFERROR(INDEX('2-3 引出列表'!$A$2:$CE$8700,$A613,MATCH(H$1,'2-3 引出列表'!$A$1:$CD$1,0)),"")),"",IFERROR(INDEX('2-3 引出列表'!$A$2:$CE$8700,$A613,MATCH(H$1,'2-3 引出列表'!$A$1:$CD$1,0)),""))</f>
        <v/>
      </c>
      <c r="I613" t="str">
        <f>IF(ISBLANK(IFERROR(INDEX('2-3 引出列表'!$A$2:$CE$8700,$A613,MATCH(I$1,'2-3 引出列表'!$A$1:$CD$1,0)),"")),"",IFERROR(INDEX('2-3 引出列表'!$A$2:$CE$8700,$A613,MATCH(I$1,'2-3 引出列表'!$A$1:$CD$1,0)),""))</f>
        <v/>
      </c>
    </row>
    <row r="614" customFormat="1" spans="1:9">
      <c r="A614">
        <v>613</v>
      </c>
      <c r="B614" t="str">
        <f>IF(ISBLANK(IFERROR(INDEX('2-3 引出列表'!$A$2:$CE$8700,$A614,MATCH(B$1,'2-3 引出列表'!$A$1:$CD$1,0)),"")),"",IFERROR(INDEX('2-3 引出列表'!$A$2:$CE$8700,$A614,MATCH(B$1,'2-3 引出列表'!$A$1:$CD$1,0)),""))</f>
        <v/>
      </c>
      <c r="C614" t="str">
        <f>IF(ISBLANK(IFERROR(INDEX('2-3 引出列表'!$A$2:$CE$8700,$A614,MATCH(C$1,'2-3 引出列表'!$A$1:$CD$1,0)),"")),"",IFERROR(INDEX('2-3 引出列表'!$A$2:$CE$8700,$A614,MATCH(C$1,'2-3 引出列表'!$A$1:$CD$1,0)),""))</f>
        <v/>
      </c>
      <c r="D614" t="str">
        <f>IF(ISBLANK(IFERROR(INDEX('2-3 引出列表'!$A$2:$CE$8700,$A614,MATCH(D$1,'2-3 引出列表'!$A$1:$CD$1,0)),"")),"",IFERROR(INDEX('2-3 引出列表'!$A$2:$CE$8700,$A614,MATCH(D$1,'2-3 引出列表'!$A$1:$CD$1,0)),""))</f>
        <v/>
      </c>
      <c r="E614" t="str">
        <f>IF(ISBLANK(IFERROR(INDEX('2-3 引出列表'!$A$2:$CE$8700,$A614,MATCH(E$1,'2-3 引出列表'!$A$1:$CD$1,0)),"")),"",IFERROR(INDEX('2-3 引出列表'!$A$2:$CE$8700,$A614,MATCH(E$1,'2-3 引出列表'!$A$1:$CD$1,0)),""))</f>
        <v/>
      </c>
      <c r="F614" t="str">
        <f t="shared" si="9"/>
        <v/>
      </c>
      <c r="G614" t="str">
        <f>IF(ISBLANK(IFERROR(INDEX('2-3 引出列表'!$A$2:$CE$8700,$A614,MATCH(G$1,'2-3 引出列表'!$A$1:$CD$1,0)),"")),"",IFERROR(INDEX('2-3 引出列表'!$A$2:$CE$8700,$A614,MATCH(G$1,'2-3 引出列表'!$A$1:$CD$1,0)),""))</f>
        <v/>
      </c>
      <c r="H614" t="str">
        <f>IF(ISBLANK(IFERROR(INDEX('2-3 引出列表'!$A$2:$CE$8700,$A614,MATCH(H$1,'2-3 引出列表'!$A$1:$CD$1,0)),"")),"",IFERROR(INDEX('2-3 引出列表'!$A$2:$CE$8700,$A614,MATCH(H$1,'2-3 引出列表'!$A$1:$CD$1,0)),""))</f>
        <v/>
      </c>
      <c r="I614" t="str">
        <f>IF(ISBLANK(IFERROR(INDEX('2-3 引出列表'!$A$2:$CE$8700,$A614,MATCH(I$1,'2-3 引出列表'!$A$1:$CD$1,0)),"")),"",IFERROR(INDEX('2-3 引出列表'!$A$2:$CE$8700,$A614,MATCH(I$1,'2-3 引出列表'!$A$1:$CD$1,0)),""))</f>
        <v/>
      </c>
    </row>
    <row r="615" customFormat="1" spans="1:9">
      <c r="A615">
        <v>614</v>
      </c>
      <c r="B615" t="str">
        <f>IF(ISBLANK(IFERROR(INDEX('2-3 引出列表'!$A$2:$CE$8700,$A615,MATCH(B$1,'2-3 引出列表'!$A$1:$CD$1,0)),"")),"",IFERROR(INDEX('2-3 引出列表'!$A$2:$CE$8700,$A615,MATCH(B$1,'2-3 引出列表'!$A$1:$CD$1,0)),""))</f>
        <v/>
      </c>
      <c r="C615" t="str">
        <f>IF(ISBLANK(IFERROR(INDEX('2-3 引出列表'!$A$2:$CE$8700,$A615,MATCH(C$1,'2-3 引出列表'!$A$1:$CD$1,0)),"")),"",IFERROR(INDEX('2-3 引出列表'!$A$2:$CE$8700,$A615,MATCH(C$1,'2-3 引出列表'!$A$1:$CD$1,0)),""))</f>
        <v/>
      </c>
      <c r="D615" t="str">
        <f>IF(ISBLANK(IFERROR(INDEX('2-3 引出列表'!$A$2:$CE$8700,$A615,MATCH(D$1,'2-3 引出列表'!$A$1:$CD$1,0)),"")),"",IFERROR(INDEX('2-3 引出列表'!$A$2:$CE$8700,$A615,MATCH(D$1,'2-3 引出列表'!$A$1:$CD$1,0)),""))</f>
        <v/>
      </c>
      <c r="E615" t="str">
        <f>IF(ISBLANK(IFERROR(INDEX('2-3 引出列表'!$A$2:$CE$8700,$A615,MATCH(E$1,'2-3 引出列表'!$A$1:$CD$1,0)),"")),"",IFERROR(INDEX('2-3 引出列表'!$A$2:$CE$8700,$A615,MATCH(E$1,'2-3 引出列表'!$A$1:$CD$1,0)),""))</f>
        <v/>
      </c>
      <c r="F615" t="str">
        <f t="shared" si="9"/>
        <v/>
      </c>
      <c r="G615" t="str">
        <f>IF(ISBLANK(IFERROR(INDEX('2-3 引出列表'!$A$2:$CE$8700,$A615,MATCH(G$1,'2-3 引出列表'!$A$1:$CD$1,0)),"")),"",IFERROR(INDEX('2-3 引出列表'!$A$2:$CE$8700,$A615,MATCH(G$1,'2-3 引出列表'!$A$1:$CD$1,0)),""))</f>
        <v/>
      </c>
      <c r="H615" t="str">
        <f>IF(ISBLANK(IFERROR(INDEX('2-3 引出列表'!$A$2:$CE$8700,$A615,MATCH(H$1,'2-3 引出列表'!$A$1:$CD$1,0)),"")),"",IFERROR(INDEX('2-3 引出列表'!$A$2:$CE$8700,$A615,MATCH(H$1,'2-3 引出列表'!$A$1:$CD$1,0)),""))</f>
        <v/>
      </c>
      <c r="I615" t="str">
        <f>IF(ISBLANK(IFERROR(INDEX('2-3 引出列表'!$A$2:$CE$8700,$A615,MATCH(I$1,'2-3 引出列表'!$A$1:$CD$1,0)),"")),"",IFERROR(INDEX('2-3 引出列表'!$A$2:$CE$8700,$A615,MATCH(I$1,'2-3 引出列表'!$A$1:$CD$1,0)),""))</f>
        <v/>
      </c>
    </row>
    <row r="616" customFormat="1" spans="1:9">
      <c r="A616">
        <v>615</v>
      </c>
      <c r="B616" t="str">
        <f>IF(ISBLANK(IFERROR(INDEX('2-3 引出列表'!$A$2:$CE$8700,$A616,MATCH(B$1,'2-3 引出列表'!$A$1:$CD$1,0)),"")),"",IFERROR(INDEX('2-3 引出列表'!$A$2:$CE$8700,$A616,MATCH(B$1,'2-3 引出列表'!$A$1:$CD$1,0)),""))</f>
        <v/>
      </c>
      <c r="C616" t="str">
        <f>IF(ISBLANK(IFERROR(INDEX('2-3 引出列表'!$A$2:$CE$8700,$A616,MATCH(C$1,'2-3 引出列表'!$A$1:$CD$1,0)),"")),"",IFERROR(INDEX('2-3 引出列表'!$A$2:$CE$8700,$A616,MATCH(C$1,'2-3 引出列表'!$A$1:$CD$1,0)),""))</f>
        <v/>
      </c>
      <c r="D616" t="str">
        <f>IF(ISBLANK(IFERROR(INDEX('2-3 引出列表'!$A$2:$CE$8700,$A616,MATCH(D$1,'2-3 引出列表'!$A$1:$CD$1,0)),"")),"",IFERROR(INDEX('2-3 引出列表'!$A$2:$CE$8700,$A616,MATCH(D$1,'2-3 引出列表'!$A$1:$CD$1,0)),""))</f>
        <v/>
      </c>
      <c r="E616" t="str">
        <f>IF(ISBLANK(IFERROR(INDEX('2-3 引出列表'!$A$2:$CE$8700,$A616,MATCH(E$1,'2-3 引出列表'!$A$1:$CD$1,0)),"")),"",IFERROR(INDEX('2-3 引出列表'!$A$2:$CE$8700,$A616,MATCH(E$1,'2-3 引出列表'!$A$1:$CD$1,0)),""))</f>
        <v/>
      </c>
      <c r="F616" t="str">
        <f t="shared" si="9"/>
        <v/>
      </c>
      <c r="G616" t="str">
        <f>IF(ISBLANK(IFERROR(INDEX('2-3 引出列表'!$A$2:$CE$8700,$A616,MATCH(G$1,'2-3 引出列表'!$A$1:$CD$1,0)),"")),"",IFERROR(INDEX('2-3 引出列表'!$A$2:$CE$8700,$A616,MATCH(G$1,'2-3 引出列表'!$A$1:$CD$1,0)),""))</f>
        <v/>
      </c>
      <c r="H616" t="str">
        <f>IF(ISBLANK(IFERROR(INDEX('2-3 引出列表'!$A$2:$CE$8700,$A616,MATCH(H$1,'2-3 引出列表'!$A$1:$CD$1,0)),"")),"",IFERROR(INDEX('2-3 引出列表'!$A$2:$CE$8700,$A616,MATCH(H$1,'2-3 引出列表'!$A$1:$CD$1,0)),""))</f>
        <v/>
      </c>
      <c r="I616" t="str">
        <f>IF(ISBLANK(IFERROR(INDEX('2-3 引出列表'!$A$2:$CE$8700,$A616,MATCH(I$1,'2-3 引出列表'!$A$1:$CD$1,0)),"")),"",IFERROR(INDEX('2-3 引出列表'!$A$2:$CE$8700,$A616,MATCH(I$1,'2-3 引出列表'!$A$1:$CD$1,0)),""))</f>
        <v/>
      </c>
    </row>
    <row r="617" customFormat="1" spans="1:9">
      <c r="A617">
        <v>616</v>
      </c>
      <c r="B617" t="str">
        <f>IF(ISBLANK(IFERROR(INDEX('2-3 引出列表'!$A$2:$CE$8700,$A617,MATCH(B$1,'2-3 引出列表'!$A$1:$CD$1,0)),"")),"",IFERROR(INDEX('2-3 引出列表'!$A$2:$CE$8700,$A617,MATCH(B$1,'2-3 引出列表'!$A$1:$CD$1,0)),""))</f>
        <v/>
      </c>
      <c r="C617" t="str">
        <f>IF(ISBLANK(IFERROR(INDEX('2-3 引出列表'!$A$2:$CE$8700,$A617,MATCH(C$1,'2-3 引出列表'!$A$1:$CD$1,0)),"")),"",IFERROR(INDEX('2-3 引出列表'!$A$2:$CE$8700,$A617,MATCH(C$1,'2-3 引出列表'!$A$1:$CD$1,0)),""))</f>
        <v/>
      </c>
      <c r="D617" t="str">
        <f>IF(ISBLANK(IFERROR(INDEX('2-3 引出列表'!$A$2:$CE$8700,$A617,MATCH(D$1,'2-3 引出列表'!$A$1:$CD$1,0)),"")),"",IFERROR(INDEX('2-3 引出列表'!$A$2:$CE$8700,$A617,MATCH(D$1,'2-3 引出列表'!$A$1:$CD$1,0)),""))</f>
        <v/>
      </c>
      <c r="E617" t="str">
        <f>IF(ISBLANK(IFERROR(INDEX('2-3 引出列表'!$A$2:$CE$8700,$A617,MATCH(E$1,'2-3 引出列表'!$A$1:$CD$1,0)),"")),"",IFERROR(INDEX('2-3 引出列表'!$A$2:$CE$8700,$A617,MATCH(E$1,'2-3 引出列表'!$A$1:$CD$1,0)),""))</f>
        <v/>
      </c>
      <c r="F617" t="str">
        <f t="shared" si="9"/>
        <v/>
      </c>
      <c r="G617" t="str">
        <f>IF(ISBLANK(IFERROR(INDEX('2-3 引出列表'!$A$2:$CE$8700,$A617,MATCH(G$1,'2-3 引出列表'!$A$1:$CD$1,0)),"")),"",IFERROR(INDEX('2-3 引出列表'!$A$2:$CE$8700,$A617,MATCH(G$1,'2-3 引出列表'!$A$1:$CD$1,0)),""))</f>
        <v/>
      </c>
      <c r="H617" t="str">
        <f>IF(ISBLANK(IFERROR(INDEX('2-3 引出列表'!$A$2:$CE$8700,$A617,MATCH(H$1,'2-3 引出列表'!$A$1:$CD$1,0)),"")),"",IFERROR(INDEX('2-3 引出列表'!$A$2:$CE$8700,$A617,MATCH(H$1,'2-3 引出列表'!$A$1:$CD$1,0)),""))</f>
        <v/>
      </c>
      <c r="I617" t="str">
        <f>IF(ISBLANK(IFERROR(INDEX('2-3 引出列表'!$A$2:$CE$8700,$A617,MATCH(I$1,'2-3 引出列表'!$A$1:$CD$1,0)),"")),"",IFERROR(INDEX('2-3 引出列表'!$A$2:$CE$8700,$A617,MATCH(I$1,'2-3 引出列表'!$A$1:$CD$1,0)),""))</f>
        <v/>
      </c>
    </row>
    <row r="618" customFormat="1" spans="1:9">
      <c r="A618">
        <v>617</v>
      </c>
      <c r="B618" t="str">
        <f>IF(ISBLANK(IFERROR(INDEX('2-3 引出列表'!$A$2:$CE$8700,$A618,MATCH(B$1,'2-3 引出列表'!$A$1:$CD$1,0)),"")),"",IFERROR(INDEX('2-3 引出列表'!$A$2:$CE$8700,$A618,MATCH(B$1,'2-3 引出列表'!$A$1:$CD$1,0)),""))</f>
        <v/>
      </c>
      <c r="C618" t="str">
        <f>IF(ISBLANK(IFERROR(INDEX('2-3 引出列表'!$A$2:$CE$8700,$A618,MATCH(C$1,'2-3 引出列表'!$A$1:$CD$1,0)),"")),"",IFERROR(INDEX('2-3 引出列表'!$A$2:$CE$8700,$A618,MATCH(C$1,'2-3 引出列表'!$A$1:$CD$1,0)),""))</f>
        <v/>
      </c>
      <c r="D618" t="str">
        <f>IF(ISBLANK(IFERROR(INDEX('2-3 引出列表'!$A$2:$CE$8700,$A618,MATCH(D$1,'2-3 引出列表'!$A$1:$CD$1,0)),"")),"",IFERROR(INDEX('2-3 引出列表'!$A$2:$CE$8700,$A618,MATCH(D$1,'2-3 引出列表'!$A$1:$CD$1,0)),""))</f>
        <v/>
      </c>
      <c r="E618" t="str">
        <f>IF(ISBLANK(IFERROR(INDEX('2-3 引出列表'!$A$2:$CE$8700,$A618,MATCH(E$1,'2-3 引出列表'!$A$1:$CD$1,0)),"")),"",IFERROR(INDEX('2-3 引出列表'!$A$2:$CE$8700,$A618,MATCH(E$1,'2-3 引出列表'!$A$1:$CD$1,0)),""))</f>
        <v/>
      </c>
      <c r="F618" t="str">
        <f t="shared" si="9"/>
        <v/>
      </c>
      <c r="G618" t="str">
        <f>IF(ISBLANK(IFERROR(INDEX('2-3 引出列表'!$A$2:$CE$8700,$A618,MATCH(G$1,'2-3 引出列表'!$A$1:$CD$1,0)),"")),"",IFERROR(INDEX('2-3 引出列表'!$A$2:$CE$8700,$A618,MATCH(G$1,'2-3 引出列表'!$A$1:$CD$1,0)),""))</f>
        <v/>
      </c>
      <c r="H618" t="str">
        <f>IF(ISBLANK(IFERROR(INDEX('2-3 引出列表'!$A$2:$CE$8700,$A618,MATCH(H$1,'2-3 引出列表'!$A$1:$CD$1,0)),"")),"",IFERROR(INDEX('2-3 引出列表'!$A$2:$CE$8700,$A618,MATCH(H$1,'2-3 引出列表'!$A$1:$CD$1,0)),""))</f>
        <v/>
      </c>
      <c r="I618" t="str">
        <f>IF(ISBLANK(IFERROR(INDEX('2-3 引出列表'!$A$2:$CE$8700,$A618,MATCH(I$1,'2-3 引出列表'!$A$1:$CD$1,0)),"")),"",IFERROR(INDEX('2-3 引出列表'!$A$2:$CE$8700,$A618,MATCH(I$1,'2-3 引出列表'!$A$1:$CD$1,0)),""))</f>
        <v/>
      </c>
    </row>
    <row r="619" customFormat="1" spans="1:9">
      <c r="A619">
        <v>618</v>
      </c>
      <c r="B619" t="str">
        <f>IF(ISBLANK(IFERROR(INDEX('2-3 引出列表'!$A$2:$CE$8700,$A619,MATCH(B$1,'2-3 引出列表'!$A$1:$CD$1,0)),"")),"",IFERROR(INDEX('2-3 引出列表'!$A$2:$CE$8700,$A619,MATCH(B$1,'2-3 引出列表'!$A$1:$CD$1,0)),""))</f>
        <v/>
      </c>
      <c r="C619" t="str">
        <f>IF(ISBLANK(IFERROR(INDEX('2-3 引出列表'!$A$2:$CE$8700,$A619,MATCH(C$1,'2-3 引出列表'!$A$1:$CD$1,0)),"")),"",IFERROR(INDEX('2-3 引出列表'!$A$2:$CE$8700,$A619,MATCH(C$1,'2-3 引出列表'!$A$1:$CD$1,0)),""))</f>
        <v/>
      </c>
      <c r="D619" t="str">
        <f>IF(ISBLANK(IFERROR(INDEX('2-3 引出列表'!$A$2:$CE$8700,$A619,MATCH(D$1,'2-3 引出列表'!$A$1:$CD$1,0)),"")),"",IFERROR(INDEX('2-3 引出列表'!$A$2:$CE$8700,$A619,MATCH(D$1,'2-3 引出列表'!$A$1:$CD$1,0)),""))</f>
        <v/>
      </c>
      <c r="E619" t="str">
        <f>IF(ISBLANK(IFERROR(INDEX('2-3 引出列表'!$A$2:$CE$8700,$A619,MATCH(E$1,'2-3 引出列表'!$A$1:$CD$1,0)),"")),"",IFERROR(INDEX('2-3 引出列表'!$A$2:$CE$8700,$A619,MATCH(E$1,'2-3 引出列表'!$A$1:$CD$1,0)),""))</f>
        <v/>
      </c>
      <c r="F619" t="str">
        <f t="shared" si="9"/>
        <v/>
      </c>
      <c r="G619" t="str">
        <f>IF(ISBLANK(IFERROR(INDEX('2-3 引出列表'!$A$2:$CE$8700,$A619,MATCH(G$1,'2-3 引出列表'!$A$1:$CD$1,0)),"")),"",IFERROR(INDEX('2-3 引出列表'!$A$2:$CE$8700,$A619,MATCH(G$1,'2-3 引出列表'!$A$1:$CD$1,0)),""))</f>
        <v/>
      </c>
      <c r="H619" t="str">
        <f>IF(ISBLANK(IFERROR(INDEX('2-3 引出列表'!$A$2:$CE$8700,$A619,MATCH(H$1,'2-3 引出列表'!$A$1:$CD$1,0)),"")),"",IFERROR(INDEX('2-3 引出列表'!$A$2:$CE$8700,$A619,MATCH(H$1,'2-3 引出列表'!$A$1:$CD$1,0)),""))</f>
        <v/>
      </c>
      <c r="I619" t="str">
        <f>IF(ISBLANK(IFERROR(INDEX('2-3 引出列表'!$A$2:$CE$8700,$A619,MATCH(I$1,'2-3 引出列表'!$A$1:$CD$1,0)),"")),"",IFERROR(INDEX('2-3 引出列表'!$A$2:$CE$8700,$A619,MATCH(I$1,'2-3 引出列表'!$A$1:$CD$1,0)),""))</f>
        <v/>
      </c>
    </row>
    <row r="620" customFormat="1" spans="1:9">
      <c r="A620">
        <v>619</v>
      </c>
      <c r="B620" t="str">
        <f>IF(ISBLANK(IFERROR(INDEX('2-3 引出列表'!$A$2:$CE$8700,$A620,MATCH(B$1,'2-3 引出列表'!$A$1:$CD$1,0)),"")),"",IFERROR(INDEX('2-3 引出列表'!$A$2:$CE$8700,$A620,MATCH(B$1,'2-3 引出列表'!$A$1:$CD$1,0)),""))</f>
        <v/>
      </c>
      <c r="C620" t="str">
        <f>IF(ISBLANK(IFERROR(INDEX('2-3 引出列表'!$A$2:$CE$8700,$A620,MATCH(C$1,'2-3 引出列表'!$A$1:$CD$1,0)),"")),"",IFERROR(INDEX('2-3 引出列表'!$A$2:$CE$8700,$A620,MATCH(C$1,'2-3 引出列表'!$A$1:$CD$1,0)),""))</f>
        <v/>
      </c>
      <c r="D620" t="str">
        <f>IF(ISBLANK(IFERROR(INDEX('2-3 引出列表'!$A$2:$CE$8700,$A620,MATCH(D$1,'2-3 引出列表'!$A$1:$CD$1,0)),"")),"",IFERROR(INDEX('2-3 引出列表'!$A$2:$CE$8700,$A620,MATCH(D$1,'2-3 引出列表'!$A$1:$CD$1,0)),""))</f>
        <v/>
      </c>
      <c r="E620" t="str">
        <f>IF(ISBLANK(IFERROR(INDEX('2-3 引出列表'!$A$2:$CE$8700,$A620,MATCH(E$1,'2-3 引出列表'!$A$1:$CD$1,0)),"")),"",IFERROR(INDEX('2-3 引出列表'!$A$2:$CE$8700,$A620,MATCH(E$1,'2-3 引出列表'!$A$1:$CD$1,0)),""))</f>
        <v/>
      </c>
      <c r="F620" t="str">
        <f t="shared" si="9"/>
        <v/>
      </c>
      <c r="G620" t="str">
        <f>IF(ISBLANK(IFERROR(INDEX('2-3 引出列表'!$A$2:$CE$8700,$A620,MATCH(G$1,'2-3 引出列表'!$A$1:$CD$1,0)),"")),"",IFERROR(INDEX('2-3 引出列表'!$A$2:$CE$8700,$A620,MATCH(G$1,'2-3 引出列表'!$A$1:$CD$1,0)),""))</f>
        <v/>
      </c>
      <c r="H620" t="str">
        <f>IF(ISBLANK(IFERROR(INDEX('2-3 引出列表'!$A$2:$CE$8700,$A620,MATCH(H$1,'2-3 引出列表'!$A$1:$CD$1,0)),"")),"",IFERROR(INDEX('2-3 引出列表'!$A$2:$CE$8700,$A620,MATCH(H$1,'2-3 引出列表'!$A$1:$CD$1,0)),""))</f>
        <v/>
      </c>
      <c r="I620" t="str">
        <f>IF(ISBLANK(IFERROR(INDEX('2-3 引出列表'!$A$2:$CE$8700,$A620,MATCH(I$1,'2-3 引出列表'!$A$1:$CD$1,0)),"")),"",IFERROR(INDEX('2-3 引出列表'!$A$2:$CE$8700,$A620,MATCH(I$1,'2-3 引出列表'!$A$1:$CD$1,0)),""))</f>
        <v/>
      </c>
    </row>
    <row r="621" customFormat="1" spans="1:9">
      <c r="A621">
        <v>620</v>
      </c>
      <c r="B621" t="str">
        <f>IF(ISBLANK(IFERROR(INDEX('2-3 引出列表'!$A$2:$CE$8700,$A621,MATCH(B$1,'2-3 引出列表'!$A$1:$CD$1,0)),"")),"",IFERROR(INDEX('2-3 引出列表'!$A$2:$CE$8700,$A621,MATCH(B$1,'2-3 引出列表'!$A$1:$CD$1,0)),""))</f>
        <v/>
      </c>
      <c r="C621" t="str">
        <f>IF(ISBLANK(IFERROR(INDEX('2-3 引出列表'!$A$2:$CE$8700,$A621,MATCH(C$1,'2-3 引出列表'!$A$1:$CD$1,0)),"")),"",IFERROR(INDEX('2-3 引出列表'!$A$2:$CE$8700,$A621,MATCH(C$1,'2-3 引出列表'!$A$1:$CD$1,0)),""))</f>
        <v/>
      </c>
      <c r="D621" t="str">
        <f>IF(ISBLANK(IFERROR(INDEX('2-3 引出列表'!$A$2:$CE$8700,$A621,MATCH(D$1,'2-3 引出列表'!$A$1:$CD$1,0)),"")),"",IFERROR(INDEX('2-3 引出列表'!$A$2:$CE$8700,$A621,MATCH(D$1,'2-3 引出列表'!$A$1:$CD$1,0)),""))</f>
        <v/>
      </c>
      <c r="E621" t="str">
        <f>IF(ISBLANK(IFERROR(INDEX('2-3 引出列表'!$A$2:$CE$8700,$A621,MATCH(E$1,'2-3 引出列表'!$A$1:$CD$1,0)),"")),"",IFERROR(INDEX('2-3 引出列表'!$A$2:$CE$8700,$A621,MATCH(E$1,'2-3 引出列表'!$A$1:$CD$1,0)),""))</f>
        <v/>
      </c>
      <c r="F621" t="str">
        <f t="shared" si="9"/>
        <v/>
      </c>
      <c r="G621" t="str">
        <f>IF(ISBLANK(IFERROR(INDEX('2-3 引出列表'!$A$2:$CE$8700,$A621,MATCH(G$1,'2-3 引出列表'!$A$1:$CD$1,0)),"")),"",IFERROR(INDEX('2-3 引出列表'!$A$2:$CE$8700,$A621,MATCH(G$1,'2-3 引出列表'!$A$1:$CD$1,0)),""))</f>
        <v/>
      </c>
      <c r="H621" t="str">
        <f>IF(ISBLANK(IFERROR(INDEX('2-3 引出列表'!$A$2:$CE$8700,$A621,MATCH(H$1,'2-3 引出列表'!$A$1:$CD$1,0)),"")),"",IFERROR(INDEX('2-3 引出列表'!$A$2:$CE$8700,$A621,MATCH(H$1,'2-3 引出列表'!$A$1:$CD$1,0)),""))</f>
        <v/>
      </c>
      <c r="I621" t="str">
        <f>IF(ISBLANK(IFERROR(INDEX('2-3 引出列表'!$A$2:$CE$8700,$A621,MATCH(I$1,'2-3 引出列表'!$A$1:$CD$1,0)),"")),"",IFERROR(INDEX('2-3 引出列表'!$A$2:$CE$8700,$A621,MATCH(I$1,'2-3 引出列表'!$A$1:$CD$1,0)),""))</f>
        <v/>
      </c>
    </row>
    <row r="622" customFormat="1" spans="1:9">
      <c r="A622">
        <v>621</v>
      </c>
      <c r="B622" t="str">
        <f>IF(ISBLANK(IFERROR(INDEX('2-3 引出列表'!$A$2:$CE$8700,$A622,MATCH(B$1,'2-3 引出列表'!$A$1:$CD$1,0)),"")),"",IFERROR(INDEX('2-3 引出列表'!$A$2:$CE$8700,$A622,MATCH(B$1,'2-3 引出列表'!$A$1:$CD$1,0)),""))</f>
        <v/>
      </c>
      <c r="C622" t="str">
        <f>IF(ISBLANK(IFERROR(INDEX('2-3 引出列表'!$A$2:$CE$8700,$A622,MATCH(C$1,'2-3 引出列表'!$A$1:$CD$1,0)),"")),"",IFERROR(INDEX('2-3 引出列表'!$A$2:$CE$8700,$A622,MATCH(C$1,'2-3 引出列表'!$A$1:$CD$1,0)),""))</f>
        <v/>
      </c>
      <c r="D622" t="str">
        <f>IF(ISBLANK(IFERROR(INDEX('2-3 引出列表'!$A$2:$CE$8700,$A622,MATCH(D$1,'2-3 引出列表'!$A$1:$CD$1,0)),"")),"",IFERROR(INDEX('2-3 引出列表'!$A$2:$CE$8700,$A622,MATCH(D$1,'2-3 引出列表'!$A$1:$CD$1,0)),""))</f>
        <v/>
      </c>
      <c r="E622" t="str">
        <f>IF(ISBLANK(IFERROR(INDEX('2-3 引出列表'!$A$2:$CE$8700,$A622,MATCH(E$1,'2-3 引出列表'!$A$1:$CD$1,0)),"")),"",IFERROR(INDEX('2-3 引出列表'!$A$2:$CE$8700,$A622,MATCH(E$1,'2-3 引出列表'!$A$1:$CD$1,0)),""))</f>
        <v/>
      </c>
      <c r="F622" t="str">
        <f t="shared" si="9"/>
        <v/>
      </c>
      <c r="G622" t="str">
        <f>IF(ISBLANK(IFERROR(INDEX('2-3 引出列表'!$A$2:$CE$8700,$A622,MATCH(G$1,'2-3 引出列表'!$A$1:$CD$1,0)),"")),"",IFERROR(INDEX('2-3 引出列表'!$A$2:$CE$8700,$A622,MATCH(G$1,'2-3 引出列表'!$A$1:$CD$1,0)),""))</f>
        <v/>
      </c>
      <c r="H622" t="str">
        <f>IF(ISBLANK(IFERROR(INDEX('2-3 引出列表'!$A$2:$CE$8700,$A622,MATCH(H$1,'2-3 引出列表'!$A$1:$CD$1,0)),"")),"",IFERROR(INDEX('2-3 引出列表'!$A$2:$CE$8700,$A622,MATCH(H$1,'2-3 引出列表'!$A$1:$CD$1,0)),""))</f>
        <v/>
      </c>
      <c r="I622" t="str">
        <f>IF(ISBLANK(IFERROR(INDEX('2-3 引出列表'!$A$2:$CE$8700,$A622,MATCH(I$1,'2-3 引出列表'!$A$1:$CD$1,0)),"")),"",IFERROR(INDEX('2-3 引出列表'!$A$2:$CE$8700,$A622,MATCH(I$1,'2-3 引出列表'!$A$1:$CD$1,0)),""))</f>
        <v/>
      </c>
    </row>
    <row r="623" customFormat="1" spans="1:9">
      <c r="A623">
        <v>622</v>
      </c>
      <c r="B623" t="str">
        <f>IF(ISBLANK(IFERROR(INDEX('2-3 引出列表'!$A$2:$CE$8700,$A623,MATCH(B$1,'2-3 引出列表'!$A$1:$CD$1,0)),"")),"",IFERROR(INDEX('2-3 引出列表'!$A$2:$CE$8700,$A623,MATCH(B$1,'2-3 引出列表'!$A$1:$CD$1,0)),""))</f>
        <v/>
      </c>
      <c r="C623" t="str">
        <f>IF(ISBLANK(IFERROR(INDEX('2-3 引出列表'!$A$2:$CE$8700,$A623,MATCH(C$1,'2-3 引出列表'!$A$1:$CD$1,0)),"")),"",IFERROR(INDEX('2-3 引出列表'!$A$2:$CE$8700,$A623,MATCH(C$1,'2-3 引出列表'!$A$1:$CD$1,0)),""))</f>
        <v/>
      </c>
      <c r="D623" t="str">
        <f>IF(ISBLANK(IFERROR(INDEX('2-3 引出列表'!$A$2:$CE$8700,$A623,MATCH(D$1,'2-3 引出列表'!$A$1:$CD$1,0)),"")),"",IFERROR(INDEX('2-3 引出列表'!$A$2:$CE$8700,$A623,MATCH(D$1,'2-3 引出列表'!$A$1:$CD$1,0)),""))</f>
        <v/>
      </c>
      <c r="E623" t="str">
        <f>IF(ISBLANK(IFERROR(INDEX('2-3 引出列表'!$A$2:$CE$8700,$A623,MATCH(E$1,'2-3 引出列表'!$A$1:$CD$1,0)),"")),"",IFERROR(INDEX('2-3 引出列表'!$A$2:$CE$8700,$A623,MATCH(E$1,'2-3 引出列表'!$A$1:$CD$1,0)),""))</f>
        <v/>
      </c>
      <c r="F623" t="str">
        <f t="shared" si="9"/>
        <v/>
      </c>
      <c r="G623" t="str">
        <f>IF(ISBLANK(IFERROR(INDEX('2-3 引出列表'!$A$2:$CE$8700,$A623,MATCH(G$1,'2-3 引出列表'!$A$1:$CD$1,0)),"")),"",IFERROR(INDEX('2-3 引出列表'!$A$2:$CE$8700,$A623,MATCH(G$1,'2-3 引出列表'!$A$1:$CD$1,0)),""))</f>
        <v/>
      </c>
      <c r="H623" t="str">
        <f>IF(ISBLANK(IFERROR(INDEX('2-3 引出列表'!$A$2:$CE$8700,$A623,MATCH(H$1,'2-3 引出列表'!$A$1:$CD$1,0)),"")),"",IFERROR(INDEX('2-3 引出列表'!$A$2:$CE$8700,$A623,MATCH(H$1,'2-3 引出列表'!$A$1:$CD$1,0)),""))</f>
        <v/>
      </c>
      <c r="I623" t="str">
        <f>IF(ISBLANK(IFERROR(INDEX('2-3 引出列表'!$A$2:$CE$8700,$A623,MATCH(I$1,'2-3 引出列表'!$A$1:$CD$1,0)),"")),"",IFERROR(INDEX('2-3 引出列表'!$A$2:$CE$8700,$A623,MATCH(I$1,'2-3 引出列表'!$A$1:$CD$1,0)),""))</f>
        <v/>
      </c>
    </row>
    <row r="624" customFormat="1" spans="1:9">
      <c r="A624">
        <v>623</v>
      </c>
      <c r="B624" t="str">
        <f>IF(ISBLANK(IFERROR(INDEX('2-3 引出列表'!$A$2:$CE$8700,$A624,MATCH(B$1,'2-3 引出列表'!$A$1:$CD$1,0)),"")),"",IFERROR(INDEX('2-3 引出列表'!$A$2:$CE$8700,$A624,MATCH(B$1,'2-3 引出列表'!$A$1:$CD$1,0)),""))</f>
        <v/>
      </c>
      <c r="C624" t="str">
        <f>IF(ISBLANK(IFERROR(INDEX('2-3 引出列表'!$A$2:$CE$8700,$A624,MATCH(C$1,'2-3 引出列表'!$A$1:$CD$1,0)),"")),"",IFERROR(INDEX('2-3 引出列表'!$A$2:$CE$8700,$A624,MATCH(C$1,'2-3 引出列表'!$A$1:$CD$1,0)),""))</f>
        <v/>
      </c>
      <c r="D624" t="str">
        <f>IF(ISBLANK(IFERROR(INDEX('2-3 引出列表'!$A$2:$CE$8700,$A624,MATCH(D$1,'2-3 引出列表'!$A$1:$CD$1,0)),"")),"",IFERROR(INDEX('2-3 引出列表'!$A$2:$CE$8700,$A624,MATCH(D$1,'2-3 引出列表'!$A$1:$CD$1,0)),""))</f>
        <v/>
      </c>
      <c r="E624" t="str">
        <f>IF(ISBLANK(IFERROR(INDEX('2-3 引出列表'!$A$2:$CE$8700,$A624,MATCH(E$1,'2-3 引出列表'!$A$1:$CD$1,0)),"")),"",IFERROR(INDEX('2-3 引出列表'!$A$2:$CE$8700,$A624,MATCH(E$1,'2-3 引出列表'!$A$1:$CD$1,0)),""))</f>
        <v/>
      </c>
      <c r="F624" t="str">
        <f t="shared" si="9"/>
        <v/>
      </c>
      <c r="G624" t="str">
        <f>IF(ISBLANK(IFERROR(INDEX('2-3 引出列表'!$A$2:$CE$8700,$A624,MATCH(G$1,'2-3 引出列表'!$A$1:$CD$1,0)),"")),"",IFERROR(INDEX('2-3 引出列表'!$A$2:$CE$8700,$A624,MATCH(G$1,'2-3 引出列表'!$A$1:$CD$1,0)),""))</f>
        <v/>
      </c>
      <c r="H624" t="str">
        <f>IF(ISBLANK(IFERROR(INDEX('2-3 引出列表'!$A$2:$CE$8700,$A624,MATCH(H$1,'2-3 引出列表'!$A$1:$CD$1,0)),"")),"",IFERROR(INDEX('2-3 引出列表'!$A$2:$CE$8700,$A624,MATCH(H$1,'2-3 引出列表'!$A$1:$CD$1,0)),""))</f>
        <v/>
      </c>
      <c r="I624" t="str">
        <f>IF(ISBLANK(IFERROR(INDEX('2-3 引出列表'!$A$2:$CE$8700,$A624,MATCH(I$1,'2-3 引出列表'!$A$1:$CD$1,0)),"")),"",IFERROR(INDEX('2-3 引出列表'!$A$2:$CE$8700,$A624,MATCH(I$1,'2-3 引出列表'!$A$1:$CD$1,0)),""))</f>
        <v/>
      </c>
    </row>
    <row r="625" customFormat="1" spans="1:9">
      <c r="A625">
        <v>624</v>
      </c>
      <c r="B625" t="str">
        <f>IF(ISBLANK(IFERROR(INDEX('2-3 引出列表'!$A$2:$CE$8700,$A625,MATCH(B$1,'2-3 引出列表'!$A$1:$CD$1,0)),"")),"",IFERROR(INDEX('2-3 引出列表'!$A$2:$CE$8700,$A625,MATCH(B$1,'2-3 引出列表'!$A$1:$CD$1,0)),""))</f>
        <v/>
      </c>
      <c r="C625" t="str">
        <f>IF(ISBLANK(IFERROR(INDEX('2-3 引出列表'!$A$2:$CE$8700,$A625,MATCH(C$1,'2-3 引出列表'!$A$1:$CD$1,0)),"")),"",IFERROR(INDEX('2-3 引出列表'!$A$2:$CE$8700,$A625,MATCH(C$1,'2-3 引出列表'!$A$1:$CD$1,0)),""))</f>
        <v/>
      </c>
      <c r="D625" t="str">
        <f>IF(ISBLANK(IFERROR(INDEX('2-3 引出列表'!$A$2:$CE$8700,$A625,MATCH(D$1,'2-3 引出列表'!$A$1:$CD$1,0)),"")),"",IFERROR(INDEX('2-3 引出列表'!$A$2:$CE$8700,$A625,MATCH(D$1,'2-3 引出列表'!$A$1:$CD$1,0)),""))</f>
        <v/>
      </c>
      <c r="E625" t="str">
        <f>IF(ISBLANK(IFERROR(INDEX('2-3 引出列表'!$A$2:$CE$8700,$A625,MATCH(E$1,'2-3 引出列表'!$A$1:$CD$1,0)),"")),"",IFERROR(INDEX('2-3 引出列表'!$A$2:$CE$8700,$A625,MATCH(E$1,'2-3 引出列表'!$A$1:$CD$1,0)),""))</f>
        <v/>
      </c>
      <c r="F625" t="str">
        <f t="shared" si="9"/>
        <v/>
      </c>
      <c r="G625" t="str">
        <f>IF(ISBLANK(IFERROR(INDEX('2-3 引出列表'!$A$2:$CE$8700,$A625,MATCH(G$1,'2-3 引出列表'!$A$1:$CD$1,0)),"")),"",IFERROR(INDEX('2-3 引出列表'!$A$2:$CE$8700,$A625,MATCH(G$1,'2-3 引出列表'!$A$1:$CD$1,0)),""))</f>
        <v/>
      </c>
      <c r="H625" t="str">
        <f>IF(ISBLANK(IFERROR(INDEX('2-3 引出列表'!$A$2:$CE$8700,$A625,MATCH(H$1,'2-3 引出列表'!$A$1:$CD$1,0)),"")),"",IFERROR(INDEX('2-3 引出列表'!$A$2:$CE$8700,$A625,MATCH(H$1,'2-3 引出列表'!$A$1:$CD$1,0)),""))</f>
        <v/>
      </c>
      <c r="I625" t="str">
        <f>IF(ISBLANK(IFERROR(INDEX('2-3 引出列表'!$A$2:$CE$8700,$A625,MATCH(I$1,'2-3 引出列表'!$A$1:$CD$1,0)),"")),"",IFERROR(INDEX('2-3 引出列表'!$A$2:$CE$8700,$A625,MATCH(I$1,'2-3 引出列表'!$A$1:$CD$1,0)),""))</f>
        <v/>
      </c>
    </row>
    <row r="626" customFormat="1" spans="1:9">
      <c r="A626">
        <v>625</v>
      </c>
      <c r="B626" t="str">
        <f>IF(ISBLANK(IFERROR(INDEX('2-3 引出列表'!$A$2:$CE$8700,$A626,MATCH(B$1,'2-3 引出列表'!$A$1:$CD$1,0)),"")),"",IFERROR(INDEX('2-3 引出列表'!$A$2:$CE$8700,$A626,MATCH(B$1,'2-3 引出列表'!$A$1:$CD$1,0)),""))</f>
        <v/>
      </c>
      <c r="C626" t="str">
        <f>IF(ISBLANK(IFERROR(INDEX('2-3 引出列表'!$A$2:$CE$8700,$A626,MATCH(C$1,'2-3 引出列表'!$A$1:$CD$1,0)),"")),"",IFERROR(INDEX('2-3 引出列表'!$A$2:$CE$8700,$A626,MATCH(C$1,'2-3 引出列表'!$A$1:$CD$1,0)),""))</f>
        <v/>
      </c>
      <c r="D626" t="str">
        <f>IF(ISBLANK(IFERROR(INDEX('2-3 引出列表'!$A$2:$CE$8700,$A626,MATCH(D$1,'2-3 引出列表'!$A$1:$CD$1,0)),"")),"",IFERROR(INDEX('2-3 引出列表'!$A$2:$CE$8700,$A626,MATCH(D$1,'2-3 引出列表'!$A$1:$CD$1,0)),""))</f>
        <v/>
      </c>
      <c r="E626" t="str">
        <f>IF(ISBLANK(IFERROR(INDEX('2-3 引出列表'!$A$2:$CE$8700,$A626,MATCH(E$1,'2-3 引出列表'!$A$1:$CD$1,0)),"")),"",IFERROR(INDEX('2-3 引出列表'!$A$2:$CE$8700,$A626,MATCH(E$1,'2-3 引出列表'!$A$1:$CD$1,0)),""))</f>
        <v/>
      </c>
      <c r="F626" t="str">
        <f t="shared" si="9"/>
        <v/>
      </c>
      <c r="G626" t="str">
        <f>IF(ISBLANK(IFERROR(INDEX('2-3 引出列表'!$A$2:$CE$8700,$A626,MATCH(G$1,'2-3 引出列表'!$A$1:$CD$1,0)),"")),"",IFERROR(INDEX('2-3 引出列表'!$A$2:$CE$8700,$A626,MATCH(G$1,'2-3 引出列表'!$A$1:$CD$1,0)),""))</f>
        <v/>
      </c>
      <c r="H626" t="str">
        <f>IF(ISBLANK(IFERROR(INDEX('2-3 引出列表'!$A$2:$CE$8700,$A626,MATCH(H$1,'2-3 引出列表'!$A$1:$CD$1,0)),"")),"",IFERROR(INDEX('2-3 引出列表'!$A$2:$CE$8700,$A626,MATCH(H$1,'2-3 引出列表'!$A$1:$CD$1,0)),""))</f>
        <v/>
      </c>
      <c r="I626" t="str">
        <f>IF(ISBLANK(IFERROR(INDEX('2-3 引出列表'!$A$2:$CE$8700,$A626,MATCH(I$1,'2-3 引出列表'!$A$1:$CD$1,0)),"")),"",IFERROR(INDEX('2-3 引出列表'!$A$2:$CE$8700,$A626,MATCH(I$1,'2-3 引出列表'!$A$1:$CD$1,0)),""))</f>
        <v/>
      </c>
    </row>
    <row r="627" customFormat="1" spans="1:9">
      <c r="A627">
        <v>626</v>
      </c>
      <c r="B627" t="str">
        <f>IF(ISBLANK(IFERROR(INDEX('2-3 引出列表'!$A$2:$CE$8700,$A627,MATCH(B$1,'2-3 引出列表'!$A$1:$CD$1,0)),"")),"",IFERROR(INDEX('2-3 引出列表'!$A$2:$CE$8700,$A627,MATCH(B$1,'2-3 引出列表'!$A$1:$CD$1,0)),""))</f>
        <v/>
      </c>
      <c r="C627" t="str">
        <f>IF(ISBLANK(IFERROR(INDEX('2-3 引出列表'!$A$2:$CE$8700,$A627,MATCH(C$1,'2-3 引出列表'!$A$1:$CD$1,0)),"")),"",IFERROR(INDEX('2-3 引出列表'!$A$2:$CE$8700,$A627,MATCH(C$1,'2-3 引出列表'!$A$1:$CD$1,0)),""))</f>
        <v/>
      </c>
      <c r="D627" t="str">
        <f>IF(ISBLANK(IFERROR(INDEX('2-3 引出列表'!$A$2:$CE$8700,$A627,MATCH(D$1,'2-3 引出列表'!$A$1:$CD$1,0)),"")),"",IFERROR(INDEX('2-3 引出列表'!$A$2:$CE$8700,$A627,MATCH(D$1,'2-3 引出列表'!$A$1:$CD$1,0)),""))</f>
        <v/>
      </c>
      <c r="E627" t="str">
        <f>IF(ISBLANK(IFERROR(INDEX('2-3 引出列表'!$A$2:$CE$8700,$A627,MATCH(E$1,'2-3 引出列表'!$A$1:$CD$1,0)),"")),"",IFERROR(INDEX('2-3 引出列表'!$A$2:$CE$8700,$A627,MATCH(E$1,'2-3 引出列表'!$A$1:$CD$1,0)),""))</f>
        <v/>
      </c>
      <c r="F627" t="str">
        <f t="shared" si="9"/>
        <v/>
      </c>
      <c r="G627" t="str">
        <f>IF(ISBLANK(IFERROR(INDEX('2-3 引出列表'!$A$2:$CE$8700,$A627,MATCH(G$1,'2-3 引出列表'!$A$1:$CD$1,0)),"")),"",IFERROR(INDEX('2-3 引出列表'!$A$2:$CE$8700,$A627,MATCH(G$1,'2-3 引出列表'!$A$1:$CD$1,0)),""))</f>
        <v/>
      </c>
      <c r="H627" t="str">
        <f>IF(ISBLANK(IFERROR(INDEX('2-3 引出列表'!$A$2:$CE$8700,$A627,MATCH(H$1,'2-3 引出列表'!$A$1:$CD$1,0)),"")),"",IFERROR(INDEX('2-3 引出列表'!$A$2:$CE$8700,$A627,MATCH(H$1,'2-3 引出列表'!$A$1:$CD$1,0)),""))</f>
        <v/>
      </c>
      <c r="I627" t="str">
        <f>IF(ISBLANK(IFERROR(INDEX('2-3 引出列表'!$A$2:$CE$8700,$A627,MATCH(I$1,'2-3 引出列表'!$A$1:$CD$1,0)),"")),"",IFERROR(INDEX('2-3 引出列表'!$A$2:$CE$8700,$A627,MATCH(I$1,'2-3 引出列表'!$A$1:$CD$1,0)),""))</f>
        <v/>
      </c>
    </row>
    <row r="628" customFormat="1" spans="1:9">
      <c r="A628">
        <v>627</v>
      </c>
      <c r="B628" t="str">
        <f>IF(ISBLANK(IFERROR(INDEX('2-3 引出列表'!$A$2:$CE$8700,$A628,MATCH(B$1,'2-3 引出列表'!$A$1:$CD$1,0)),"")),"",IFERROR(INDEX('2-3 引出列表'!$A$2:$CE$8700,$A628,MATCH(B$1,'2-3 引出列表'!$A$1:$CD$1,0)),""))</f>
        <v/>
      </c>
      <c r="C628" t="str">
        <f>IF(ISBLANK(IFERROR(INDEX('2-3 引出列表'!$A$2:$CE$8700,$A628,MATCH(C$1,'2-3 引出列表'!$A$1:$CD$1,0)),"")),"",IFERROR(INDEX('2-3 引出列表'!$A$2:$CE$8700,$A628,MATCH(C$1,'2-3 引出列表'!$A$1:$CD$1,0)),""))</f>
        <v/>
      </c>
      <c r="D628" t="str">
        <f>IF(ISBLANK(IFERROR(INDEX('2-3 引出列表'!$A$2:$CE$8700,$A628,MATCH(D$1,'2-3 引出列表'!$A$1:$CD$1,0)),"")),"",IFERROR(INDEX('2-3 引出列表'!$A$2:$CE$8700,$A628,MATCH(D$1,'2-3 引出列表'!$A$1:$CD$1,0)),""))</f>
        <v/>
      </c>
      <c r="E628" t="str">
        <f>IF(ISBLANK(IFERROR(INDEX('2-3 引出列表'!$A$2:$CE$8700,$A628,MATCH(E$1,'2-3 引出列表'!$A$1:$CD$1,0)),"")),"",IFERROR(INDEX('2-3 引出列表'!$A$2:$CE$8700,$A628,MATCH(E$1,'2-3 引出列表'!$A$1:$CD$1,0)),""))</f>
        <v/>
      </c>
      <c r="F628" t="str">
        <f t="shared" si="9"/>
        <v/>
      </c>
      <c r="G628" t="str">
        <f>IF(ISBLANK(IFERROR(INDEX('2-3 引出列表'!$A$2:$CE$8700,$A628,MATCH(G$1,'2-3 引出列表'!$A$1:$CD$1,0)),"")),"",IFERROR(INDEX('2-3 引出列表'!$A$2:$CE$8700,$A628,MATCH(G$1,'2-3 引出列表'!$A$1:$CD$1,0)),""))</f>
        <v/>
      </c>
      <c r="H628" t="str">
        <f>IF(ISBLANK(IFERROR(INDEX('2-3 引出列表'!$A$2:$CE$8700,$A628,MATCH(H$1,'2-3 引出列表'!$A$1:$CD$1,0)),"")),"",IFERROR(INDEX('2-3 引出列表'!$A$2:$CE$8700,$A628,MATCH(H$1,'2-3 引出列表'!$A$1:$CD$1,0)),""))</f>
        <v/>
      </c>
      <c r="I628" t="str">
        <f>IF(ISBLANK(IFERROR(INDEX('2-3 引出列表'!$A$2:$CE$8700,$A628,MATCH(I$1,'2-3 引出列表'!$A$1:$CD$1,0)),"")),"",IFERROR(INDEX('2-3 引出列表'!$A$2:$CE$8700,$A628,MATCH(I$1,'2-3 引出列表'!$A$1:$CD$1,0)),""))</f>
        <v/>
      </c>
    </row>
    <row r="629" customFormat="1" spans="1:9">
      <c r="A629">
        <v>628</v>
      </c>
      <c r="B629" t="str">
        <f>IF(ISBLANK(IFERROR(INDEX('2-3 引出列表'!$A$2:$CE$8700,$A629,MATCH(B$1,'2-3 引出列表'!$A$1:$CD$1,0)),"")),"",IFERROR(INDEX('2-3 引出列表'!$A$2:$CE$8700,$A629,MATCH(B$1,'2-3 引出列表'!$A$1:$CD$1,0)),""))</f>
        <v/>
      </c>
      <c r="C629" t="str">
        <f>IF(ISBLANK(IFERROR(INDEX('2-3 引出列表'!$A$2:$CE$8700,$A629,MATCH(C$1,'2-3 引出列表'!$A$1:$CD$1,0)),"")),"",IFERROR(INDEX('2-3 引出列表'!$A$2:$CE$8700,$A629,MATCH(C$1,'2-3 引出列表'!$A$1:$CD$1,0)),""))</f>
        <v/>
      </c>
      <c r="D629" t="str">
        <f>IF(ISBLANK(IFERROR(INDEX('2-3 引出列表'!$A$2:$CE$8700,$A629,MATCH(D$1,'2-3 引出列表'!$A$1:$CD$1,0)),"")),"",IFERROR(INDEX('2-3 引出列表'!$A$2:$CE$8700,$A629,MATCH(D$1,'2-3 引出列表'!$A$1:$CD$1,0)),""))</f>
        <v/>
      </c>
      <c r="E629" t="str">
        <f>IF(ISBLANK(IFERROR(INDEX('2-3 引出列表'!$A$2:$CE$8700,$A629,MATCH(E$1,'2-3 引出列表'!$A$1:$CD$1,0)),"")),"",IFERROR(INDEX('2-3 引出列表'!$A$2:$CE$8700,$A629,MATCH(E$1,'2-3 引出列表'!$A$1:$CD$1,0)),""))</f>
        <v/>
      </c>
      <c r="F629" t="str">
        <f t="shared" si="9"/>
        <v/>
      </c>
      <c r="G629" t="str">
        <f>IF(ISBLANK(IFERROR(INDEX('2-3 引出列表'!$A$2:$CE$8700,$A629,MATCH(G$1,'2-3 引出列表'!$A$1:$CD$1,0)),"")),"",IFERROR(INDEX('2-3 引出列表'!$A$2:$CE$8700,$A629,MATCH(G$1,'2-3 引出列表'!$A$1:$CD$1,0)),""))</f>
        <v/>
      </c>
      <c r="H629" t="str">
        <f>IF(ISBLANK(IFERROR(INDEX('2-3 引出列表'!$A$2:$CE$8700,$A629,MATCH(H$1,'2-3 引出列表'!$A$1:$CD$1,0)),"")),"",IFERROR(INDEX('2-3 引出列表'!$A$2:$CE$8700,$A629,MATCH(H$1,'2-3 引出列表'!$A$1:$CD$1,0)),""))</f>
        <v/>
      </c>
      <c r="I629" t="str">
        <f>IF(ISBLANK(IFERROR(INDEX('2-3 引出列表'!$A$2:$CE$8700,$A629,MATCH(I$1,'2-3 引出列表'!$A$1:$CD$1,0)),"")),"",IFERROR(INDEX('2-3 引出列表'!$A$2:$CE$8700,$A629,MATCH(I$1,'2-3 引出列表'!$A$1:$CD$1,0)),""))</f>
        <v/>
      </c>
    </row>
    <row r="630" customFormat="1" spans="1:9">
      <c r="A630">
        <v>629</v>
      </c>
      <c r="B630" t="str">
        <f>IF(ISBLANK(IFERROR(INDEX('2-3 引出列表'!$A$2:$CE$8700,$A630,MATCH(B$1,'2-3 引出列表'!$A$1:$CD$1,0)),"")),"",IFERROR(INDEX('2-3 引出列表'!$A$2:$CE$8700,$A630,MATCH(B$1,'2-3 引出列表'!$A$1:$CD$1,0)),""))</f>
        <v/>
      </c>
      <c r="C630" t="str">
        <f>IF(ISBLANK(IFERROR(INDEX('2-3 引出列表'!$A$2:$CE$8700,$A630,MATCH(C$1,'2-3 引出列表'!$A$1:$CD$1,0)),"")),"",IFERROR(INDEX('2-3 引出列表'!$A$2:$CE$8700,$A630,MATCH(C$1,'2-3 引出列表'!$A$1:$CD$1,0)),""))</f>
        <v/>
      </c>
      <c r="D630" t="str">
        <f>IF(ISBLANK(IFERROR(INDEX('2-3 引出列表'!$A$2:$CE$8700,$A630,MATCH(D$1,'2-3 引出列表'!$A$1:$CD$1,0)),"")),"",IFERROR(INDEX('2-3 引出列表'!$A$2:$CE$8700,$A630,MATCH(D$1,'2-3 引出列表'!$A$1:$CD$1,0)),""))</f>
        <v/>
      </c>
      <c r="E630" t="str">
        <f>IF(ISBLANK(IFERROR(INDEX('2-3 引出列表'!$A$2:$CE$8700,$A630,MATCH(E$1,'2-3 引出列表'!$A$1:$CD$1,0)),"")),"",IFERROR(INDEX('2-3 引出列表'!$A$2:$CE$8700,$A630,MATCH(E$1,'2-3 引出列表'!$A$1:$CD$1,0)),""))</f>
        <v/>
      </c>
      <c r="F630" t="str">
        <f t="shared" si="9"/>
        <v/>
      </c>
      <c r="G630" t="str">
        <f>IF(ISBLANK(IFERROR(INDEX('2-3 引出列表'!$A$2:$CE$8700,$A630,MATCH(G$1,'2-3 引出列表'!$A$1:$CD$1,0)),"")),"",IFERROR(INDEX('2-3 引出列表'!$A$2:$CE$8700,$A630,MATCH(G$1,'2-3 引出列表'!$A$1:$CD$1,0)),""))</f>
        <v/>
      </c>
      <c r="H630" t="str">
        <f>IF(ISBLANK(IFERROR(INDEX('2-3 引出列表'!$A$2:$CE$8700,$A630,MATCH(H$1,'2-3 引出列表'!$A$1:$CD$1,0)),"")),"",IFERROR(INDEX('2-3 引出列表'!$A$2:$CE$8700,$A630,MATCH(H$1,'2-3 引出列表'!$A$1:$CD$1,0)),""))</f>
        <v/>
      </c>
      <c r="I630" t="str">
        <f>IF(ISBLANK(IFERROR(INDEX('2-3 引出列表'!$A$2:$CE$8700,$A630,MATCH(I$1,'2-3 引出列表'!$A$1:$CD$1,0)),"")),"",IFERROR(INDEX('2-3 引出列表'!$A$2:$CE$8700,$A630,MATCH(I$1,'2-3 引出列表'!$A$1:$CD$1,0)),""))</f>
        <v/>
      </c>
    </row>
    <row r="631" customFormat="1" spans="1:9">
      <c r="A631">
        <v>630</v>
      </c>
      <c r="B631" t="str">
        <f>IF(ISBLANK(IFERROR(INDEX('2-3 引出列表'!$A$2:$CE$8700,$A631,MATCH(B$1,'2-3 引出列表'!$A$1:$CD$1,0)),"")),"",IFERROR(INDEX('2-3 引出列表'!$A$2:$CE$8700,$A631,MATCH(B$1,'2-3 引出列表'!$A$1:$CD$1,0)),""))</f>
        <v/>
      </c>
      <c r="C631" t="str">
        <f>IF(ISBLANK(IFERROR(INDEX('2-3 引出列表'!$A$2:$CE$8700,$A631,MATCH(C$1,'2-3 引出列表'!$A$1:$CD$1,0)),"")),"",IFERROR(INDEX('2-3 引出列表'!$A$2:$CE$8700,$A631,MATCH(C$1,'2-3 引出列表'!$A$1:$CD$1,0)),""))</f>
        <v/>
      </c>
      <c r="D631" t="str">
        <f>IF(ISBLANK(IFERROR(INDEX('2-3 引出列表'!$A$2:$CE$8700,$A631,MATCH(D$1,'2-3 引出列表'!$A$1:$CD$1,0)),"")),"",IFERROR(INDEX('2-3 引出列表'!$A$2:$CE$8700,$A631,MATCH(D$1,'2-3 引出列表'!$A$1:$CD$1,0)),""))</f>
        <v/>
      </c>
      <c r="E631" t="str">
        <f>IF(ISBLANK(IFERROR(INDEX('2-3 引出列表'!$A$2:$CE$8700,$A631,MATCH(E$1,'2-3 引出列表'!$A$1:$CD$1,0)),"")),"",IFERROR(INDEX('2-3 引出列表'!$A$2:$CE$8700,$A631,MATCH(E$1,'2-3 引出列表'!$A$1:$CD$1,0)),""))</f>
        <v/>
      </c>
      <c r="F631" t="str">
        <f t="shared" si="9"/>
        <v/>
      </c>
      <c r="G631" t="str">
        <f>IF(ISBLANK(IFERROR(INDEX('2-3 引出列表'!$A$2:$CE$8700,$A631,MATCH(G$1,'2-3 引出列表'!$A$1:$CD$1,0)),"")),"",IFERROR(INDEX('2-3 引出列表'!$A$2:$CE$8700,$A631,MATCH(G$1,'2-3 引出列表'!$A$1:$CD$1,0)),""))</f>
        <v/>
      </c>
      <c r="H631" t="str">
        <f>IF(ISBLANK(IFERROR(INDEX('2-3 引出列表'!$A$2:$CE$8700,$A631,MATCH(H$1,'2-3 引出列表'!$A$1:$CD$1,0)),"")),"",IFERROR(INDEX('2-3 引出列表'!$A$2:$CE$8700,$A631,MATCH(H$1,'2-3 引出列表'!$A$1:$CD$1,0)),""))</f>
        <v/>
      </c>
      <c r="I631" t="str">
        <f>IF(ISBLANK(IFERROR(INDEX('2-3 引出列表'!$A$2:$CE$8700,$A631,MATCH(I$1,'2-3 引出列表'!$A$1:$CD$1,0)),"")),"",IFERROR(INDEX('2-3 引出列表'!$A$2:$CE$8700,$A631,MATCH(I$1,'2-3 引出列表'!$A$1:$CD$1,0)),""))</f>
        <v/>
      </c>
    </row>
    <row r="632" customFormat="1" spans="1:9">
      <c r="A632">
        <v>631</v>
      </c>
      <c r="B632" t="str">
        <f>IF(ISBLANK(IFERROR(INDEX('2-3 引出列表'!$A$2:$CE$8700,$A632,MATCH(B$1,'2-3 引出列表'!$A$1:$CD$1,0)),"")),"",IFERROR(INDEX('2-3 引出列表'!$A$2:$CE$8700,$A632,MATCH(B$1,'2-3 引出列表'!$A$1:$CD$1,0)),""))</f>
        <v/>
      </c>
      <c r="C632" t="str">
        <f>IF(ISBLANK(IFERROR(INDEX('2-3 引出列表'!$A$2:$CE$8700,$A632,MATCH(C$1,'2-3 引出列表'!$A$1:$CD$1,0)),"")),"",IFERROR(INDEX('2-3 引出列表'!$A$2:$CE$8700,$A632,MATCH(C$1,'2-3 引出列表'!$A$1:$CD$1,0)),""))</f>
        <v/>
      </c>
      <c r="D632" t="str">
        <f>IF(ISBLANK(IFERROR(INDEX('2-3 引出列表'!$A$2:$CE$8700,$A632,MATCH(D$1,'2-3 引出列表'!$A$1:$CD$1,0)),"")),"",IFERROR(INDEX('2-3 引出列表'!$A$2:$CE$8700,$A632,MATCH(D$1,'2-3 引出列表'!$A$1:$CD$1,0)),""))</f>
        <v/>
      </c>
      <c r="E632" t="str">
        <f>IF(ISBLANK(IFERROR(INDEX('2-3 引出列表'!$A$2:$CE$8700,$A632,MATCH(E$1,'2-3 引出列表'!$A$1:$CD$1,0)),"")),"",IFERROR(INDEX('2-3 引出列表'!$A$2:$CE$8700,$A632,MATCH(E$1,'2-3 引出列表'!$A$1:$CD$1,0)),""))</f>
        <v/>
      </c>
      <c r="F632" t="str">
        <f t="shared" si="9"/>
        <v/>
      </c>
      <c r="G632" t="str">
        <f>IF(ISBLANK(IFERROR(INDEX('2-3 引出列表'!$A$2:$CE$8700,$A632,MATCH(G$1,'2-3 引出列表'!$A$1:$CD$1,0)),"")),"",IFERROR(INDEX('2-3 引出列表'!$A$2:$CE$8700,$A632,MATCH(G$1,'2-3 引出列表'!$A$1:$CD$1,0)),""))</f>
        <v/>
      </c>
      <c r="H632" t="str">
        <f>IF(ISBLANK(IFERROR(INDEX('2-3 引出列表'!$A$2:$CE$8700,$A632,MATCH(H$1,'2-3 引出列表'!$A$1:$CD$1,0)),"")),"",IFERROR(INDEX('2-3 引出列表'!$A$2:$CE$8700,$A632,MATCH(H$1,'2-3 引出列表'!$A$1:$CD$1,0)),""))</f>
        <v/>
      </c>
      <c r="I632" t="str">
        <f>IF(ISBLANK(IFERROR(INDEX('2-3 引出列表'!$A$2:$CE$8700,$A632,MATCH(I$1,'2-3 引出列表'!$A$1:$CD$1,0)),"")),"",IFERROR(INDEX('2-3 引出列表'!$A$2:$CE$8700,$A632,MATCH(I$1,'2-3 引出列表'!$A$1:$CD$1,0)),""))</f>
        <v/>
      </c>
    </row>
    <row r="633" customFormat="1" spans="1:9">
      <c r="A633">
        <v>632</v>
      </c>
      <c r="B633" t="str">
        <f>IF(ISBLANK(IFERROR(INDEX('2-3 引出列表'!$A$2:$CE$8700,$A633,MATCH(B$1,'2-3 引出列表'!$A$1:$CD$1,0)),"")),"",IFERROR(INDEX('2-3 引出列表'!$A$2:$CE$8700,$A633,MATCH(B$1,'2-3 引出列表'!$A$1:$CD$1,0)),""))</f>
        <v/>
      </c>
      <c r="C633" t="str">
        <f>IF(ISBLANK(IFERROR(INDEX('2-3 引出列表'!$A$2:$CE$8700,$A633,MATCH(C$1,'2-3 引出列表'!$A$1:$CD$1,0)),"")),"",IFERROR(INDEX('2-3 引出列表'!$A$2:$CE$8700,$A633,MATCH(C$1,'2-3 引出列表'!$A$1:$CD$1,0)),""))</f>
        <v/>
      </c>
      <c r="D633" t="str">
        <f>IF(ISBLANK(IFERROR(INDEX('2-3 引出列表'!$A$2:$CE$8700,$A633,MATCH(D$1,'2-3 引出列表'!$A$1:$CD$1,0)),"")),"",IFERROR(INDEX('2-3 引出列表'!$A$2:$CE$8700,$A633,MATCH(D$1,'2-3 引出列表'!$A$1:$CD$1,0)),""))</f>
        <v/>
      </c>
      <c r="E633" t="str">
        <f>IF(ISBLANK(IFERROR(INDEX('2-3 引出列表'!$A$2:$CE$8700,$A633,MATCH(E$1,'2-3 引出列表'!$A$1:$CD$1,0)),"")),"",IFERROR(INDEX('2-3 引出列表'!$A$2:$CE$8700,$A633,MATCH(E$1,'2-3 引出列表'!$A$1:$CD$1,0)),""))</f>
        <v/>
      </c>
      <c r="F633" t="str">
        <f t="shared" si="9"/>
        <v/>
      </c>
      <c r="G633" t="str">
        <f>IF(ISBLANK(IFERROR(INDEX('2-3 引出列表'!$A$2:$CE$8700,$A633,MATCH(G$1,'2-3 引出列表'!$A$1:$CD$1,0)),"")),"",IFERROR(INDEX('2-3 引出列表'!$A$2:$CE$8700,$A633,MATCH(G$1,'2-3 引出列表'!$A$1:$CD$1,0)),""))</f>
        <v/>
      </c>
      <c r="H633" t="str">
        <f>IF(ISBLANK(IFERROR(INDEX('2-3 引出列表'!$A$2:$CE$8700,$A633,MATCH(H$1,'2-3 引出列表'!$A$1:$CD$1,0)),"")),"",IFERROR(INDEX('2-3 引出列表'!$A$2:$CE$8700,$A633,MATCH(H$1,'2-3 引出列表'!$A$1:$CD$1,0)),""))</f>
        <v/>
      </c>
      <c r="I633" t="str">
        <f>IF(ISBLANK(IFERROR(INDEX('2-3 引出列表'!$A$2:$CE$8700,$A633,MATCH(I$1,'2-3 引出列表'!$A$1:$CD$1,0)),"")),"",IFERROR(INDEX('2-3 引出列表'!$A$2:$CE$8700,$A633,MATCH(I$1,'2-3 引出列表'!$A$1:$CD$1,0)),""))</f>
        <v/>
      </c>
    </row>
    <row r="634" customFormat="1" spans="1:9">
      <c r="A634">
        <v>633</v>
      </c>
      <c r="B634" t="str">
        <f>IF(ISBLANK(IFERROR(INDEX('2-3 引出列表'!$A$2:$CE$8700,$A634,MATCH(B$1,'2-3 引出列表'!$A$1:$CD$1,0)),"")),"",IFERROR(INDEX('2-3 引出列表'!$A$2:$CE$8700,$A634,MATCH(B$1,'2-3 引出列表'!$A$1:$CD$1,0)),""))</f>
        <v/>
      </c>
      <c r="C634" t="str">
        <f>IF(ISBLANK(IFERROR(INDEX('2-3 引出列表'!$A$2:$CE$8700,$A634,MATCH(C$1,'2-3 引出列表'!$A$1:$CD$1,0)),"")),"",IFERROR(INDEX('2-3 引出列表'!$A$2:$CE$8700,$A634,MATCH(C$1,'2-3 引出列表'!$A$1:$CD$1,0)),""))</f>
        <v/>
      </c>
      <c r="D634" t="str">
        <f>IF(ISBLANK(IFERROR(INDEX('2-3 引出列表'!$A$2:$CE$8700,$A634,MATCH(D$1,'2-3 引出列表'!$A$1:$CD$1,0)),"")),"",IFERROR(INDEX('2-3 引出列表'!$A$2:$CE$8700,$A634,MATCH(D$1,'2-3 引出列表'!$A$1:$CD$1,0)),""))</f>
        <v/>
      </c>
      <c r="E634" t="str">
        <f>IF(ISBLANK(IFERROR(INDEX('2-3 引出列表'!$A$2:$CE$8700,$A634,MATCH(E$1,'2-3 引出列表'!$A$1:$CD$1,0)),"")),"",IFERROR(INDEX('2-3 引出列表'!$A$2:$CE$8700,$A634,MATCH(E$1,'2-3 引出列表'!$A$1:$CD$1,0)),""))</f>
        <v/>
      </c>
      <c r="F634" t="str">
        <f t="shared" si="9"/>
        <v/>
      </c>
      <c r="G634" t="str">
        <f>IF(ISBLANK(IFERROR(INDEX('2-3 引出列表'!$A$2:$CE$8700,$A634,MATCH(G$1,'2-3 引出列表'!$A$1:$CD$1,0)),"")),"",IFERROR(INDEX('2-3 引出列表'!$A$2:$CE$8700,$A634,MATCH(G$1,'2-3 引出列表'!$A$1:$CD$1,0)),""))</f>
        <v/>
      </c>
      <c r="H634" t="str">
        <f>IF(ISBLANK(IFERROR(INDEX('2-3 引出列表'!$A$2:$CE$8700,$A634,MATCH(H$1,'2-3 引出列表'!$A$1:$CD$1,0)),"")),"",IFERROR(INDEX('2-3 引出列表'!$A$2:$CE$8700,$A634,MATCH(H$1,'2-3 引出列表'!$A$1:$CD$1,0)),""))</f>
        <v/>
      </c>
      <c r="I634" t="str">
        <f>IF(ISBLANK(IFERROR(INDEX('2-3 引出列表'!$A$2:$CE$8700,$A634,MATCH(I$1,'2-3 引出列表'!$A$1:$CD$1,0)),"")),"",IFERROR(INDEX('2-3 引出列表'!$A$2:$CE$8700,$A634,MATCH(I$1,'2-3 引出列表'!$A$1:$CD$1,0)),""))</f>
        <v/>
      </c>
    </row>
    <row r="635" customFormat="1" spans="1:9">
      <c r="A635">
        <v>634</v>
      </c>
      <c r="B635" t="str">
        <f>IF(ISBLANK(IFERROR(INDEX('2-3 引出列表'!$A$2:$CE$8700,$A635,MATCH(B$1,'2-3 引出列表'!$A$1:$CD$1,0)),"")),"",IFERROR(INDEX('2-3 引出列表'!$A$2:$CE$8700,$A635,MATCH(B$1,'2-3 引出列表'!$A$1:$CD$1,0)),""))</f>
        <v/>
      </c>
      <c r="C635" t="str">
        <f>IF(ISBLANK(IFERROR(INDEX('2-3 引出列表'!$A$2:$CE$8700,$A635,MATCH(C$1,'2-3 引出列表'!$A$1:$CD$1,0)),"")),"",IFERROR(INDEX('2-3 引出列表'!$A$2:$CE$8700,$A635,MATCH(C$1,'2-3 引出列表'!$A$1:$CD$1,0)),""))</f>
        <v/>
      </c>
      <c r="D635" t="str">
        <f>IF(ISBLANK(IFERROR(INDEX('2-3 引出列表'!$A$2:$CE$8700,$A635,MATCH(D$1,'2-3 引出列表'!$A$1:$CD$1,0)),"")),"",IFERROR(INDEX('2-3 引出列表'!$A$2:$CE$8700,$A635,MATCH(D$1,'2-3 引出列表'!$A$1:$CD$1,0)),""))</f>
        <v/>
      </c>
      <c r="E635" t="str">
        <f>IF(ISBLANK(IFERROR(INDEX('2-3 引出列表'!$A$2:$CE$8700,$A635,MATCH(E$1,'2-3 引出列表'!$A$1:$CD$1,0)),"")),"",IFERROR(INDEX('2-3 引出列表'!$A$2:$CE$8700,$A635,MATCH(E$1,'2-3 引出列表'!$A$1:$CD$1,0)),""))</f>
        <v/>
      </c>
      <c r="F635" t="str">
        <f t="shared" si="9"/>
        <v/>
      </c>
      <c r="G635" t="str">
        <f>IF(ISBLANK(IFERROR(INDEX('2-3 引出列表'!$A$2:$CE$8700,$A635,MATCH(G$1,'2-3 引出列表'!$A$1:$CD$1,0)),"")),"",IFERROR(INDEX('2-3 引出列表'!$A$2:$CE$8700,$A635,MATCH(G$1,'2-3 引出列表'!$A$1:$CD$1,0)),""))</f>
        <v/>
      </c>
      <c r="H635" t="str">
        <f>IF(ISBLANK(IFERROR(INDEX('2-3 引出列表'!$A$2:$CE$8700,$A635,MATCH(H$1,'2-3 引出列表'!$A$1:$CD$1,0)),"")),"",IFERROR(INDEX('2-3 引出列表'!$A$2:$CE$8700,$A635,MATCH(H$1,'2-3 引出列表'!$A$1:$CD$1,0)),""))</f>
        <v/>
      </c>
      <c r="I635" t="str">
        <f>IF(ISBLANK(IFERROR(INDEX('2-3 引出列表'!$A$2:$CE$8700,$A635,MATCH(I$1,'2-3 引出列表'!$A$1:$CD$1,0)),"")),"",IFERROR(INDEX('2-3 引出列表'!$A$2:$CE$8700,$A635,MATCH(I$1,'2-3 引出列表'!$A$1:$CD$1,0)),""))</f>
        <v/>
      </c>
    </row>
    <row r="636" customFormat="1" spans="1:9">
      <c r="A636">
        <v>635</v>
      </c>
      <c r="B636" t="str">
        <f>IF(ISBLANK(IFERROR(INDEX('2-3 引出列表'!$A$2:$CE$8700,$A636,MATCH(B$1,'2-3 引出列表'!$A$1:$CD$1,0)),"")),"",IFERROR(INDEX('2-3 引出列表'!$A$2:$CE$8700,$A636,MATCH(B$1,'2-3 引出列表'!$A$1:$CD$1,0)),""))</f>
        <v/>
      </c>
      <c r="C636" t="str">
        <f>IF(ISBLANK(IFERROR(INDEX('2-3 引出列表'!$A$2:$CE$8700,$A636,MATCH(C$1,'2-3 引出列表'!$A$1:$CD$1,0)),"")),"",IFERROR(INDEX('2-3 引出列表'!$A$2:$CE$8700,$A636,MATCH(C$1,'2-3 引出列表'!$A$1:$CD$1,0)),""))</f>
        <v/>
      </c>
      <c r="D636" t="str">
        <f>IF(ISBLANK(IFERROR(INDEX('2-3 引出列表'!$A$2:$CE$8700,$A636,MATCH(D$1,'2-3 引出列表'!$A$1:$CD$1,0)),"")),"",IFERROR(INDEX('2-3 引出列表'!$A$2:$CE$8700,$A636,MATCH(D$1,'2-3 引出列表'!$A$1:$CD$1,0)),""))</f>
        <v/>
      </c>
      <c r="E636" t="str">
        <f>IF(ISBLANK(IFERROR(INDEX('2-3 引出列表'!$A$2:$CE$8700,$A636,MATCH(E$1,'2-3 引出列表'!$A$1:$CD$1,0)),"")),"",IFERROR(INDEX('2-3 引出列表'!$A$2:$CE$8700,$A636,MATCH(E$1,'2-3 引出列表'!$A$1:$CD$1,0)),""))</f>
        <v/>
      </c>
      <c r="F636" t="str">
        <f t="shared" si="9"/>
        <v/>
      </c>
      <c r="G636" t="str">
        <f>IF(ISBLANK(IFERROR(INDEX('2-3 引出列表'!$A$2:$CE$8700,$A636,MATCH(G$1,'2-3 引出列表'!$A$1:$CD$1,0)),"")),"",IFERROR(INDEX('2-3 引出列表'!$A$2:$CE$8700,$A636,MATCH(G$1,'2-3 引出列表'!$A$1:$CD$1,0)),""))</f>
        <v/>
      </c>
      <c r="H636" t="str">
        <f>IF(ISBLANK(IFERROR(INDEX('2-3 引出列表'!$A$2:$CE$8700,$A636,MATCH(H$1,'2-3 引出列表'!$A$1:$CD$1,0)),"")),"",IFERROR(INDEX('2-3 引出列表'!$A$2:$CE$8700,$A636,MATCH(H$1,'2-3 引出列表'!$A$1:$CD$1,0)),""))</f>
        <v/>
      </c>
      <c r="I636" t="str">
        <f>IF(ISBLANK(IFERROR(INDEX('2-3 引出列表'!$A$2:$CE$8700,$A636,MATCH(I$1,'2-3 引出列表'!$A$1:$CD$1,0)),"")),"",IFERROR(INDEX('2-3 引出列表'!$A$2:$CE$8700,$A636,MATCH(I$1,'2-3 引出列表'!$A$1:$CD$1,0)),""))</f>
        <v/>
      </c>
    </row>
    <row r="637" customFormat="1" spans="1:9">
      <c r="A637">
        <v>636</v>
      </c>
      <c r="B637" t="str">
        <f>IF(ISBLANK(IFERROR(INDEX('2-3 引出列表'!$A$2:$CE$8700,$A637,MATCH(B$1,'2-3 引出列表'!$A$1:$CD$1,0)),"")),"",IFERROR(INDEX('2-3 引出列表'!$A$2:$CE$8700,$A637,MATCH(B$1,'2-3 引出列表'!$A$1:$CD$1,0)),""))</f>
        <v/>
      </c>
      <c r="C637" t="str">
        <f>IF(ISBLANK(IFERROR(INDEX('2-3 引出列表'!$A$2:$CE$8700,$A637,MATCH(C$1,'2-3 引出列表'!$A$1:$CD$1,0)),"")),"",IFERROR(INDEX('2-3 引出列表'!$A$2:$CE$8700,$A637,MATCH(C$1,'2-3 引出列表'!$A$1:$CD$1,0)),""))</f>
        <v/>
      </c>
      <c r="D637" t="str">
        <f>IF(ISBLANK(IFERROR(INDEX('2-3 引出列表'!$A$2:$CE$8700,$A637,MATCH(D$1,'2-3 引出列表'!$A$1:$CD$1,0)),"")),"",IFERROR(INDEX('2-3 引出列表'!$A$2:$CE$8700,$A637,MATCH(D$1,'2-3 引出列表'!$A$1:$CD$1,0)),""))</f>
        <v/>
      </c>
      <c r="E637" t="str">
        <f>IF(ISBLANK(IFERROR(INDEX('2-3 引出列表'!$A$2:$CE$8700,$A637,MATCH(E$1,'2-3 引出列表'!$A$1:$CD$1,0)),"")),"",IFERROR(INDEX('2-3 引出列表'!$A$2:$CE$8700,$A637,MATCH(E$1,'2-3 引出列表'!$A$1:$CD$1,0)),""))</f>
        <v/>
      </c>
      <c r="F637" t="str">
        <f t="shared" si="9"/>
        <v/>
      </c>
      <c r="G637" t="str">
        <f>IF(ISBLANK(IFERROR(INDEX('2-3 引出列表'!$A$2:$CE$8700,$A637,MATCH(G$1,'2-3 引出列表'!$A$1:$CD$1,0)),"")),"",IFERROR(INDEX('2-3 引出列表'!$A$2:$CE$8700,$A637,MATCH(G$1,'2-3 引出列表'!$A$1:$CD$1,0)),""))</f>
        <v/>
      </c>
      <c r="H637" t="str">
        <f>IF(ISBLANK(IFERROR(INDEX('2-3 引出列表'!$A$2:$CE$8700,$A637,MATCH(H$1,'2-3 引出列表'!$A$1:$CD$1,0)),"")),"",IFERROR(INDEX('2-3 引出列表'!$A$2:$CE$8700,$A637,MATCH(H$1,'2-3 引出列表'!$A$1:$CD$1,0)),""))</f>
        <v/>
      </c>
      <c r="I637" t="str">
        <f>IF(ISBLANK(IFERROR(INDEX('2-3 引出列表'!$A$2:$CE$8700,$A637,MATCH(I$1,'2-3 引出列表'!$A$1:$CD$1,0)),"")),"",IFERROR(INDEX('2-3 引出列表'!$A$2:$CE$8700,$A637,MATCH(I$1,'2-3 引出列表'!$A$1:$CD$1,0)),""))</f>
        <v/>
      </c>
    </row>
    <row r="638" customFormat="1" spans="1:9">
      <c r="A638">
        <v>637</v>
      </c>
      <c r="B638" t="str">
        <f>IF(ISBLANK(IFERROR(INDEX('2-3 引出列表'!$A$2:$CE$8700,$A638,MATCH(B$1,'2-3 引出列表'!$A$1:$CD$1,0)),"")),"",IFERROR(INDEX('2-3 引出列表'!$A$2:$CE$8700,$A638,MATCH(B$1,'2-3 引出列表'!$A$1:$CD$1,0)),""))</f>
        <v/>
      </c>
      <c r="C638" t="str">
        <f>IF(ISBLANK(IFERROR(INDEX('2-3 引出列表'!$A$2:$CE$8700,$A638,MATCH(C$1,'2-3 引出列表'!$A$1:$CD$1,0)),"")),"",IFERROR(INDEX('2-3 引出列表'!$A$2:$CE$8700,$A638,MATCH(C$1,'2-3 引出列表'!$A$1:$CD$1,0)),""))</f>
        <v/>
      </c>
      <c r="D638" t="str">
        <f>IF(ISBLANK(IFERROR(INDEX('2-3 引出列表'!$A$2:$CE$8700,$A638,MATCH(D$1,'2-3 引出列表'!$A$1:$CD$1,0)),"")),"",IFERROR(INDEX('2-3 引出列表'!$A$2:$CE$8700,$A638,MATCH(D$1,'2-3 引出列表'!$A$1:$CD$1,0)),""))</f>
        <v/>
      </c>
      <c r="E638" t="str">
        <f>IF(ISBLANK(IFERROR(INDEX('2-3 引出列表'!$A$2:$CE$8700,$A638,MATCH(E$1,'2-3 引出列表'!$A$1:$CD$1,0)),"")),"",IFERROR(INDEX('2-3 引出列表'!$A$2:$CE$8700,$A638,MATCH(E$1,'2-3 引出列表'!$A$1:$CD$1,0)),""))</f>
        <v/>
      </c>
      <c r="F638" t="str">
        <f t="shared" si="9"/>
        <v/>
      </c>
      <c r="G638" t="str">
        <f>IF(ISBLANK(IFERROR(INDEX('2-3 引出列表'!$A$2:$CE$8700,$A638,MATCH(G$1,'2-3 引出列表'!$A$1:$CD$1,0)),"")),"",IFERROR(INDEX('2-3 引出列表'!$A$2:$CE$8700,$A638,MATCH(G$1,'2-3 引出列表'!$A$1:$CD$1,0)),""))</f>
        <v/>
      </c>
      <c r="H638" t="str">
        <f>IF(ISBLANK(IFERROR(INDEX('2-3 引出列表'!$A$2:$CE$8700,$A638,MATCH(H$1,'2-3 引出列表'!$A$1:$CD$1,0)),"")),"",IFERROR(INDEX('2-3 引出列表'!$A$2:$CE$8700,$A638,MATCH(H$1,'2-3 引出列表'!$A$1:$CD$1,0)),""))</f>
        <v/>
      </c>
      <c r="I638" t="str">
        <f>IF(ISBLANK(IFERROR(INDEX('2-3 引出列表'!$A$2:$CE$8700,$A638,MATCH(I$1,'2-3 引出列表'!$A$1:$CD$1,0)),"")),"",IFERROR(INDEX('2-3 引出列表'!$A$2:$CE$8700,$A638,MATCH(I$1,'2-3 引出列表'!$A$1:$CD$1,0)),""))</f>
        <v/>
      </c>
    </row>
    <row r="639" customFormat="1" spans="1:9">
      <c r="A639">
        <v>638</v>
      </c>
      <c r="B639" t="str">
        <f>IF(ISBLANK(IFERROR(INDEX('2-3 引出列表'!$A$2:$CE$8700,$A639,MATCH(B$1,'2-3 引出列表'!$A$1:$CD$1,0)),"")),"",IFERROR(INDEX('2-3 引出列表'!$A$2:$CE$8700,$A639,MATCH(B$1,'2-3 引出列表'!$A$1:$CD$1,0)),""))</f>
        <v/>
      </c>
      <c r="C639" t="str">
        <f>IF(ISBLANK(IFERROR(INDEX('2-3 引出列表'!$A$2:$CE$8700,$A639,MATCH(C$1,'2-3 引出列表'!$A$1:$CD$1,0)),"")),"",IFERROR(INDEX('2-3 引出列表'!$A$2:$CE$8700,$A639,MATCH(C$1,'2-3 引出列表'!$A$1:$CD$1,0)),""))</f>
        <v/>
      </c>
      <c r="D639" t="str">
        <f>IF(ISBLANK(IFERROR(INDEX('2-3 引出列表'!$A$2:$CE$8700,$A639,MATCH(D$1,'2-3 引出列表'!$A$1:$CD$1,0)),"")),"",IFERROR(INDEX('2-3 引出列表'!$A$2:$CE$8700,$A639,MATCH(D$1,'2-3 引出列表'!$A$1:$CD$1,0)),""))</f>
        <v/>
      </c>
      <c r="E639" t="str">
        <f>IF(ISBLANK(IFERROR(INDEX('2-3 引出列表'!$A$2:$CE$8700,$A639,MATCH(E$1,'2-3 引出列表'!$A$1:$CD$1,0)),"")),"",IFERROR(INDEX('2-3 引出列表'!$A$2:$CE$8700,$A639,MATCH(E$1,'2-3 引出列表'!$A$1:$CD$1,0)),""))</f>
        <v/>
      </c>
      <c r="F639" t="str">
        <f t="shared" si="9"/>
        <v/>
      </c>
      <c r="G639" t="str">
        <f>IF(ISBLANK(IFERROR(INDEX('2-3 引出列表'!$A$2:$CE$8700,$A639,MATCH(G$1,'2-3 引出列表'!$A$1:$CD$1,0)),"")),"",IFERROR(INDEX('2-3 引出列表'!$A$2:$CE$8700,$A639,MATCH(G$1,'2-3 引出列表'!$A$1:$CD$1,0)),""))</f>
        <v/>
      </c>
      <c r="H639" t="str">
        <f>IF(ISBLANK(IFERROR(INDEX('2-3 引出列表'!$A$2:$CE$8700,$A639,MATCH(H$1,'2-3 引出列表'!$A$1:$CD$1,0)),"")),"",IFERROR(INDEX('2-3 引出列表'!$A$2:$CE$8700,$A639,MATCH(H$1,'2-3 引出列表'!$A$1:$CD$1,0)),""))</f>
        <v/>
      </c>
      <c r="I639" t="str">
        <f>IF(ISBLANK(IFERROR(INDEX('2-3 引出列表'!$A$2:$CE$8700,$A639,MATCH(I$1,'2-3 引出列表'!$A$1:$CD$1,0)),"")),"",IFERROR(INDEX('2-3 引出列表'!$A$2:$CE$8700,$A639,MATCH(I$1,'2-3 引出列表'!$A$1:$CD$1,0)),""))</f>
        <v/>
      </c>
    </row>
    <row r="640" customFormat="1" spans="1:9">
      <c r="A640">
        <v>639</v>
      </c>
      <c r="B640" t="str">
        <f>IF(ISBLANK(IFERROR(INDEX('2-3 引出列表'!$A$2:$CE$8700,$A640,MATCH(B$1,'2-3 引出列表'!$A$1:$CD$1,0)),"")),"",IFERROR(INDEX('2-3 引出列表'!$A$2:$CE$8700,$A640,MATCH(B$1,'2-3 引出列表'!$A$1:$CD$1,0)),""))</f>
        <v/>
      </c>
      <c r="C640" t="str">
        <f>IF(ISBLANK(IFERROR(INDEX('2-3 引出列表'!$A$2:$CE$8700,$A640,MATCH(C$1,'2-3 引出列表'!$A$1:$CD$1,0)),"")),"",IFERROR(INDEX('2-3 引出列表'!$A$2:$CE$8700,$A640,MATCH(C$1,'2-3 引出列表'!$A$1:$CD$1,0)),""))</f>
        <v/>
      </c>
      <c r="D640" t="str">
        <f>IF(ISBLANK(IFERROR(INDEX('2-3 引出列表'!$A$2:$CE$8700,$A640,MATCH(D$1,'2-3 引出列表'!$A$1:$CD$1,0)),"")),"",IFERROR(INDEX('2-3 引出列表'!$A$2:$CE$8700,$A640,MATCH(D$1,'2-3 引出列表'!$A$1:$CD$1,0)),""))</f>
        <v/>
      </c>
      <c r="E640" t="str">
        <f>IF(ISBLANK(IFERROR(INDEX('2-3 引出列表'!$A$2:$CE$8700,$A640,MATCH(E$1,'2-3 引出列表'!$A$1:$CD$1,0)),"")),"",IFERROR(INDEX('2-3 引出列表'!$A$2:$CE$8700,$A640,MATCH(E$1,'2-3 引出列表'!$A$1:$CD$1,0)),""))</f>
        <v/>
      </c>
      <c r="F640" t="str">
        <f t="shared" si="9"/>
        <v/>
      </c>
      <c r="G640" t="str">
        <f>IF(ISBLANK(IFERROR(INDEX('2-3 引出列表'!$A$2:$CE$8700,$A640,MATCH(G$1,'2-3 引出列表'!$A$1:$CD$1,0)),"")),"",IFERROR(INDEX('2-3 引出列表'!$A$2:$CE$8700,$A640,MATCH(G$1,'2-3 引出列表'!$A$1:$CD$1,0)),""))</f>
        <v/>
      </c>
      <c r="H640" t="str">
        <f>IF(ISBLANK(IFERROR(INDEX('2-3 引出列表'!$A$2:$CE$8700,$A640,MATCH(H$1,'2-3 引出列表'!$A$1:$CD$1,0)),"")),"",IFERROR(INDEX('2-3 引出列表'!$A$2:$CE$8700,$A640,MATCH(H$1,'2-3 引出列表'!$A$1:$CD$1,0)),""))</f>
        <v/>
      </c>
      <c r="I640" t="str">
        <f>IF(ISBLANK(IFERROR(INDEX('2-3 引出列表'!$A$2:$CE$8700,$A640,MATCH(I$1,'2-3 引出列表'!$A$1:$CD$1,0)),"")),"",IFERROR(INDEX('2-3 引出列表'!$A$2:$CE$8700,$A640,MATCH(I$1,'2-3 引出列表'!$A$1:$CD$1,0)),""))</f>
        <v/>
      </c>
    </row>
    <row r="641" customFormat="1" spans="1:9">
      <c r="A641">
        <v>640</v>
      </c>
      <c r="B641" t="str">
        <f>IF(ISBLANK(IFERROR(INDEX('2-3 引出列表'!$A$2:$CE$8700,$A641,MATCH(B$1,'2-3 引出列表'!$A$1:$CD$1,0)),"")),"",IFERROR(INDEX('2-3 引出列表'!$A$2:$CE$8700,$A641,MATCH(B$1,'2-3 引出列表'!$A$1:$CD$1,0)),""))</f>
        <v/>
      </c>
      <c r="C641" t="str">
        <f>IF(ISBLANK(IFERROR(INDEX('2-3 引出列表'!$A$2:$CE$8700,$A641,MATCH(C$1,'2-3 引出列表'!$A$1:$CD$1,0)),"")),"",IFERROR(INDEX('2-3 引出列表'!$A$2:$CE$8700,$A641,MATCH(C$1,'2-3 引出列表'!$A$1:$CD$1,0)),""))</f>
        <v/>
      </c>
      <c r="D641" t="str">
        <f>IF(ISBLANK(IFERROR(INDEX('2-3 引出列表'!$A$2:$CE$8700,$A641,MATCH(D$1,'2-3 引出列表'!$A$1:$CD$1,0)),"")),"",IFERROR(INDEX('2-3 引出列表'!$A$2:$CE$8700,$A641,MATCH(D$1,'2-3 引出列表'!$A$1:$CD$1,0)),""))</f>
        <v/>
      </c>
      <c r="E641" t="str">
        <f>IF(ISBLANK(IFERROR(INDEX('2-3 引出列表'!$A$2:$CE$8700,$A641,MATCH(E$1,'2-3 引出列表'!$A$1:$CD$1,0)),"")),"",IFERROR(INDEX('2-3 引出列表'!$A$2:$CE$8700,$A641,MATCH(E$1,'2-3 引出列表'!$A$1:$CD$1,0)),""))</f>
        <v/>
      </c>
      <c r="F641" t="str">
        <f t="shared" si="9"/>
        <v/>
      </c>
      <c r="G641" t="str">
        <f>IF(ISBLANK(IFERROR(INDEX('2-3 引出列表'!$A$2:$CE$8700,$A641,MATCH(G$1,'2-3 引出列表'!$A$1:$CD$1,0)),"")),"",IFERROR(INDEX('2-3 引出列表'!$A$2:$CE$8700,$A641,MATCH(G$1,'2-3 引出列表'!$A$1:$CD$1,0)),""))</f>
        <v/>
      </c>
      <c r="H641" t="str">
        <f>IF(ISBLANK(IFERROR(INDEX('2-3 引出列表'!$A$2:$CE$8700,$A641,MATCH(H$1,'2-3 引出列表'!$A$1:$CD$1,0)),"")),"",IFERROR(INDEX('2-3 引出列表'!$A$2:$CE$8700,$A641,MATCH(H$1,'2-3 引出列表'!$A$1:$CD$1,0)),""))</f>
        <v/>
      </c>
      <c r="I641" t="str">
        <f>IF(ISBLANK(IFERROR(INDEX('2-3 引出列表'!$A$2:$CE$8700,$A641,MATCH(I$1,'2-3 引出列表'!$A$1:$CD$1,0)),"")),"",IFERROR(INDEX('2-3 引出列表'!$A$2:$CE$8700,$A641,MATCH(I$1,'2-3 引出列表'!$A$1:$CD$1,0)),""))</f>
        <v/>
      </c>
    </row>
    <row r="642" customFormat="1" spans="1:9">
      <c r="A642">
        <v>641</v>
      </c>
      <c r="B642" t="str">
        <f>IF(ISBLANK(IFERROR(INDEX('2-3 引出列表'!$A$2:$CE$8700,$A642,MATCH(B$1,'2-3 引出列表'!$A$1:$CD$1,0)),"")),"",IFERROR(INDEX('2-3 引出列表'!$A$2:$CE$8700,$A642,MATCH(B$1,'2-3 引出列表'!$A$1:$CD$1,0)),""))</f>
        <v/>
      </c>
      <c r="C642" t="str">
        <f>IF(ISBLANK(IFERROR(INDEX('2-3 引出列表'!$A$2:$CE$8700,$A642,MATCH(C$1,'2-3 引出列表'!$A$1:$CD$1,0)),"")),"",IFERROR(INDEX('2-3 引出列表'!$A$2:$CE$8700,$A642,MATCH(C$1,'2-3 引出列表'!$A$1:$CD$1,0)),""))</f>
        <v/>
      </c>
      <c r="D642" t="str">
        <f>IF(ISBLANK(IFERROR(INDEX('2-3 引出列表'!$A$2:$CE$8700,$A642,MATCH(D$1,'2-3 引出列表'!$A$1:$CD$1,0)),"")),"",IFERROR(INDEX('2-3 引出列表'!$A$2:$CE$8700,$A642,MATCH(D$1,'2-3 引出列表'!$A$1:$CD$1,0)),""))</f>
        <v/>
      </c>
      <c r="E642" t="str">
        <f>IF(ISBLANK(IFERROR(INDEX('2-3 引出列表'!$A$2:$CE$8700,$A642,MATCH(E$1,'2-3 引出列表'!$A$1:$CD$1,0)),"")),"",IFERROR(INDEX('2-3 引出列表'!$A$2:$CE$8700,$A642,MATCH(E$1,'2-3 引出列表'!$A$1:$CD$1,0)),""))</f>
        <v/>
      </c>
      <c r="F642" t="str">
        <f t="shared" ref="F642:F705" si="10">LEFT(E642,7)</f>
        <v/>
      </c>
      <c r="G642" t="str">
        <f>IF(ISBLANK(IFERROR(INDEX('2-3 引出列表'!$A$2:$CE$8700,$A642,MATCH(G$1,'2-3 引出列表'!$A$1:$CD$1,0)),"")),"",IFERROR(INDEX('2-3 引出列表'!$A$2:$CE$8700,$A642,MATCH(G$1,'2-3 引出列表'!$A$1:$CD$1,0)),""))</f>
        <v/>
      </c>
      <c r="H642" t="str">
        <f>IF(ISBLANK(IFERROR(INDEX('2-3 引出列表'!$A$2:$CE$8700,$A642,MATCH(H$1,'2-3 引出列表'!$A$1:$CD$1,0)),"")),"",IFERROR(INDEX('2-3 引出列表'!$A$2:$CE$8700,$A642,MATCH(H$1,'2-3 引出列表'!$A$1:$CD$1,0)),""))</f>
        <v/>
      </c>
      <c r="I642" t="str">
        <f>IF(ISBLANK(IFERROR(INDEX('2-3 引出列表'!$A$2:$CE$8700,$A642,MATCH(I$1,'2-3 引出列表'!$A$1:$CD$1,0)),"")),"",IFERROR(INDEX('2-3 引出列表'!$A$2:$CE$8700,$A642,MATCH(I$1,'2-3 引出列表'!$A$1:$CD$1,0)),""))</f>
        <v/>
      </c>
    </row>
    <row r="643" customFormat="1" spans="1:9">
      <c r="A643">
        <v>642</v>
      </c>
      <c r="B643" t="str">
        <f>IF(ISBLANK(IFERROR(INDEX('2-3 引出列表'!$A$2:$CE$8700,$A643,MATCH(B$1,'2-3 引出列表'!$A$1:$CD$1,0)),"")),"",IFERROR(INDEX('2-3 引出列表'!$A$2:$CE$8700,$A643,MATCH(B$1,'2-3 引出列表'!$A$1:$CD$1,0)),""))</f>
        <v/>
      </c>
      <c r="C643" t="str">
        <f>IF(ISBLANK(IFERROR(INDEX('2-3 引出列表'!$A$2:$CE$8700,$A643,MATCH(C$1,'2-3 引出列表'!$A$1:$CD$1,0)),"")),"",IFERROR(INDEX('2-3 引出列表'!$A$2:$CE$8700,$A643,MATCH(C$1,'2-3 引出列表'!$A$1:$CD$1,0)),""))</f>
        <v/>
      </c>
      <c r="D643" t="str">
        <f>IF(ISBLANK(IFERROR(INDEX('2-3 引出列表'!$A$2:$CE$8700,$A643,MATCH(D$1,'2-3 引出列表'!$A$1:$CD$1,0)),"")),"",IFERROR(INDEX('2-3 引出列表'!$A$2:$CE$8700,$A643,MATCH(D$1,'2-3 引出列表'!$A$1:$CD$1,0)),""))</f>
        <v/>
      </c>
      <c r="E643" t="str">
        <f>IF(ISBLANK(IFERROR(INDEX('2-3 引出列表'!$A$2:$CE$8700,$A643,MATCH(E$1,'2-3 引出列表'!$A$1:$CD$1,0)),"")),"",IFERROR(INDEX('2-3 引出列表'!$A$2:$CE$8700,$A643,MATCH(E$1,'2-3 引出列表'!$A$1:$CD$1,0)),""))</f>
        <v/>
      </c>
      <c r="F643" t="str">
        <f t="shared" si="10"/>
        <v/>
      </c>
      <c r="G643" t="str">
        <f>IF(ISBLANK(IFERROR(INDEX('2-3 引出列表'!$A$2:$CE$8700,$A643,MATCH(G$1,'2-3 引出列表'!$A$1:$CD$1,0)),"")),"",IFERROR(INDEX('2-3 引出列表'!$A$2:$CE$8700,$A643,MATCH(G$1,'2-3 引出列表'!$A$1:$CD$1,0)),""))</f>
        <v/>
      </c>
      <c r="H643" t="str">
        <f>IF(ISBLANK(IFERROR(INDEX('2-3 引出列表'!$A$2:$CE$8700,$A643,MATCH(H$1,'2-3 引出列表'!$A$1:$CD$1,0)),"")),"",IFERROR(INDEX('2-3 引出列表'!$A$2:$CE$8700,$A643,MATCH(H$1,'2-3 引出列表'!$A$1:$CD$1,0)),""))</f>
        <v/>
      </c>
      <c r="I643" t="str">
        <f>IF(ISBLANK(IFERROR(INDEX('2-3 引出列表'!$A$2:$CE$8700,$A643,MATCH(I$1,'2-3 引出列表'!$A$1:$CD$1,0)),"")),"",IFERROR(INDEX('2-3 引出列表'!$A$2:$CE$8700,$A643,MATCH(I$1,'2-3 引出列表'!$A$1:$CD$1,0)),""))</f>
        <v/>
      </c>
    </row>
    <row r="644" customFormat="1" spans="1:9">
      <c r="A644">
        <v>643</v>
      </c>
      <c r="B644" t="str">
        <f>IF(ISBLANK(IFERROR(INDEX('2-3 引出列表'!$A$2:$CE$8700,$A644,MATCH(B$1,'2-3 引出列表'!$A$1:$CD$1,0)),"")),"",IFERROR(INDEX('2-3 引出列表'!$A$2:$CE$8700,$A644,MATCH(B$1,'2-3 引出列表'!$A$1:$CD$1,0)),""))</f>
        <v/>
      </c>
      <c r="C644" t="str">
        <f>IF(ISBLANK(IFERROR(INDEX('2-3 引出列表'!$A$2:$CE$8700,$A644,MATCH(C$1,'2-3 引出列表'!$A$1:$CD$1,0)),"")),"",IFERROR(INDEX('2-3 引出列表'!$A$2:$CE$8700,$A644,MATCH(C$1,'2-3 引出列表'!$A$1:$CD$1,0)),""))</f>
        <v/>
      </c>
      <c r="D644" t="str">
        <f>IF(ISBLANK(IFERROR(INDEX('2-3 引出列表'!$A$2:$CE$8700,$A644,MATCH(D$1,'2-3 引出列表'!$A$1:$CD$1,0)),"")),"",IFERROR(INDEX('2-3 引出列表'!$A$2:$CE$8700,$A644,MATCH(D$1,'2-3 引出列表'!$A$1:$CD$1,0)),""))</f>
        <v/>
      </c>
      <c r="E644" t="str">
        <f>IF(ISBLANK(IFERROR(INDEX('2-3 引出列表'!$A$2:$CE$8700,$A644,MATCH(E$1,'2-3 引出列表'!$A$1:$CD$1,0)),"")),"",IFERROR(INDEX('2-3 引出列表'!$A$2:$CE$8700,$A644,MATCH(E$1,'2-3 引出列表'!$A$1:$CD$1,0)),""))</f>
        <v/>
      </c>
      <c r="F644" t="str">
        <f t="shared" si="10"/>
        <v/>
      </c>
      <c r="G644" t="str">
        <f>IF(ISBLANK(IFERROR(INDEX('2-3 引出列表'!$A$2:$CE$8700,$A644,MATCH(G$1,'2-3 引出列表'!$A$1:$CD$1,0)),"")),"",IFERROR(INDEX('2-3 引出列表'!$A$2:$CE$8700,$A644,MATCH(G$1,'2-3 引出列表'!$A$1:$CD$1,0)),""))</f>
        <v/>
      </c>
      <c r="H644" t="str">
        <f>IF(ISBLANK(IFERROR(INDEX('2-3 引出列表'!$A$2:$CE$8700,$A644,MATCH(H$1,'2-3 引出列表'!$A$1:$CD$1,0)),"")),"",IFERROR(INDEX('2-3 引出列表'!$A$2:$CE$8700,$A644,MATCH(H$1,'2-3 引出列表'!$A$1:$CD$1,0)),""))</f>
        <v/>
      </c>
      <c r="I644" t="str">
        <f>IF(ISBLANK(IFERROR(INDEX('2-3 引出列表'!$A$2:$CE$8700,$A644,MATCH(I$1,'2-3 引出列表'!$A$1:$CD$1,0)),"")),"",IFERROR(INDEX('2-3 引出列表'!$A$2:$CE$8700,$A644,MATCH(I$1,'2-3 引出列表'!$A$1:$CD$1,0)),""))</f>
        <v/>
      </c>
    </row>
    <row r="645" customFormat="1" spans="1:9">
      <c r="A645">
        <v>644</v>
      </c>
      <c r="B645" t="str">
        <f>IF(ISBLANK(IFERROR(INDEX('2-3 引出列表'!$A$2:$CE$8700,$A645,MATCH(B$1,'2-3 引出列表'!$A$1:$CD$1,0)),"")),"",IFERROR(INDEX('2-3 引出列表'!$A$2:$CE$8700,$A645,MATCH(B$1,'2-3 引出列表'!$A$1:$CD$1,0)),""))</f>
        <v/>
      </c>
      <c r="C645" t="str">
        <f>IF(ISBLANK(IFERROR(INDEX('2-3 引出列表'!$A$2:$CE$8700,$A645,MATCH(C$1,'2-3 引出列表'!$A$1:$CD$1,0)),"")),"",IFERROR(INDEX('2-3 引出列表'!$A$2:$CE$8700,$A645,MATCH(C$1,'2-3 引出列表'!$A$1:$CD$1,0)),""))</f>
        <v/>
      </c>
      <c r="D645" t="str">
        <f>IF(ISBLANK(IFERROR(INDEX('2-3 引出列表'!$A$2:$CE$8700,$A645,MATCH(D$1,'2-3 引出列表'!$A$1:$CD$1,0)),"")),"",IFERROR(INDEX('2-3 引出列表'!$A$2:$CE$8700,$A645,MATCH(D$1,'2-3 引出列表'!$A$1:$CD$1,0)),""))</f>
        <v/>
      </c>
      <c r="E645" t="str">
        <f>IF(ISBLANK(IFERROR(INDEX('2-3 引出列表'!$A$2:$CE$8700,$A645,MATCH(E$1,'2-3 引出列表'!$A$1:$CD$1,0)),"")),"",IFERROR(INDEX('2-3 引出列表'!$A$2:$CE$8700,$A645,MATCH(E$1,'2-3 引出列表'!$A$1:$CD$1,0)),""))</f>
        <v/>
      </c>
      <c r="F645" t="str">
        <f t="shared" si="10"/>
        <v/>
      </c>
      <c r="G645" t="str">
        <f>IF(ISBLANK(IFERROR(INDEX('2-3 引出列表'!$A$2:$CE$8700,$A645,MATCH(G$1,'2-3 引出列表'!$A$1:$CD$1,0)),"")),"",IFERROR(INDEX('2-3 引出列表'!$A$2:$CE$8700,$A645,MATCH(G$1,'2-3 引出列表'!$A$1:$CD$1,0)),""))</f>
        <v/>
      </c>
      <c r="H645" t="str">
        <f>IF(ISBLANK(IFERROR(INDEX('2-3 引出列表'!$A$2:$CE$8700,$A645,MATCH(H$1,'2-3 引出列表'!$A$1:$CD$1,0)),"")),"",IFERROR(INDEX('2-3 引出列表'!$A$2:$CE$8700,$A645,MATCH(H$1,'2-3 引出列表'!$A$1:$CD$1,0)),""))</f>
        <v/>
      </c>
      <c r="I645" t="str">
        <f>IF(ISBLANK(IFERROR(INDEX('2-3 引出列表'!$A$2:$CE$8700,$A645,MATCH(I$1,'2-3 引出列表'!$A$1:$CD$1,0)),"")),"",IFERROR(INDEX('2-3 引出列表'!$A$2:$CE$8700,$A645,MATCH(I$1,'2-3 引出列表'!$A$1:$CD$1,0)),""))</f>
        <v/>
      </c>
    </row>
    <row r="646" customFormat="1" spans="1:9">
      <c r="A646">
        <v>645</v>
      </c>
      <c r="B646" t="str">
        <f>IF(ISBLANK(IFERROR(INDEX('2-3 引出列表'!$A$2:$CE$8700,$A646,MATCH(B$1,'2-3 引出列表'!$A$1:$CD$1,0)),"")),"",IFERROR(INDEX('2-3 引出列表'!$A$2:$CE$8700,$A646,MATCH(B$1,'2-3 引出列表'!$A$1:$CD$1,0)),""))</f>
        <v/>
      </c>
      <c r="C646" t="str">
        <f>IF(ISBLANK(IFERROR(INDEX('2-3 引出列表'!$A$2:$CE$8700,$A646,MATCH(C$1,'2-3 引出列表'!$A$1:$CD$1,0)),"")),"",IFERROR(INDEX('2-3 引出列表'!$A$2:$CE$8700,$A646,MATCH(C$1,'2-3 引出列表'!$A$1:$CD$1,0)),""))</f>
        <v/>
      </c>
      <c r="D646" t="str">
        <f>IF(ISBLANK(IFERROR(INDEX('2-3 引出列表'!$A$2:$CE$8700,$A646,MATCH(D$1,'2-3 引出列表'!$A$1:$CD$1,0)),"")),"",IFERROR(INDEX('2-3 引出列表'!$A$2:$CE$8700,$A646,MATCH(D$1,'2-3 引出列表'!$A$1:$CD$1,0)),""))</f>
        <v/>
      </c>
      <c r="E646" t="str">
        <f>IF(ISBLANK(IFERROR(INDEX('2-3 引出列表'!$A$2:$CE$8700,$A646,MATCH(E$1,'2-3 引出列表'!$A$1:$CD$1,0)),"")),"",IFERROR(INDEX('2-3 引出列表'!$A$2:$CE$8700,$A646,MATCH(E$1,'2-3 引出列表'!$A$1:$CD$1,0)),""))</f>
        <v/>
      </c>
      <c r="F646" t="str">
        <f t="shared" si="10"/>
        <v/>
      </c>
      <c r="G646" t="str">
        <f>IF(ISBLANK(IFERROR(INDEX('2-3 引出列表'!$A$2:$CE$8700,$A646,MATCH(G$1,'2-3 引出列表'!$A$1:$CD$1,0)),"")),"",IFERROR(INDEX('2-3 引出列表'!$A$2:$CE$8700,$A646,MATCH(G$1,'2-3 引出列表'!$A$1:$CD$1,0)),""))</f>
        <v/>
      </c>
      <c r="H646" t="str">
        <f>IF(ISBLANK(IFERROR(INDEX('2-3 引出列表'!$A$2:$CE$8700,$A646,MATCH(H$1,'2-3 引出列表'!$A$1:$CD$1,0)),"")),"",IFERROR(INDEX('2-3 引出列表'!$A$2:$CE$8700,$A646,MATCH(H$1,'2-3 引出列表'!$A$1:$CD$1,0)),""))</f>
        <v/>
      </c>
      <c r="I646" t="str">
        <f>IF(ISBLANK(IFERROR(INDEX('2-3 引出列表'!$A$2:$CE$8700,$A646,MATCH(I$1,'2-3 引出列表'!$A$1:$CD$1,0)),"")),"",IFERROR(INDEX('2-3 引出列表'!$A$2:$CE$8700,$A646,MATCH(I$1,'2-3 引出列表'!$A$1:$CD$1,0)),""))</f>
        <v/>
      </c>
    </row>
    <row r="647" customFormat="1" spans="1:9">
      <c r="A647">
        <v>646</v>
      </c>
      <c r="B647" t="str">
        <f>IF(ISBLANK(IFERROR(INDEX('2-3 引出列表'!$A$2:$CE$8700,$A647,MATCH(B$1,'2-3 引出列表'!$A$1:$CD$1,0)),"")),"",IFERROR(INDEX('2-3 引出列表'!$A$2:$CE$8700,$A647,MATCH(B$1,'2-3 引出列表'!$A$1:$CD$1,0)),""))</f>
        <v/>
      </c>
      <c r="C647" t="str">
        <f>IF(ISBLANK(IFERROR(INDEX('2-3 引出列表'!$A$2:$CE$8700,$A647,MATCH(C$1,'2-3 引出列表'!$A$1:$CD$1,0)),"")),"",IFERROR(INDEX('2-3 引出列表'!$A$2:$CE$8700,$A647,MATCH(C$1,'2-3 引出列表'!$A$1:$CD$1,0)),""))</f>
        <v/>
      </c>
      <c r="D647" t="str">
        <f>IF(ISBLANK(IFERROR(INDEX('2-3 引出列表'!$A$2:$CE$8700,$A647,MATCH(D$1,'2-3 引出列表'!$A$1:$CD$1,0)),"")),"",IFERROR(INDEX('2-3 引出列表'!$A$2:$CE$8700,$A647,MATCH(D$1,'2-3 引出列表'!$A$1:$CD$1,0)),""))</f>
        <v/>
      </c>
      <c r="E647" t="str">
        <f>IF(ISBLANK(IFERROR(INDEX('2-3 引出列表'!$A$2:$CE$8700,$A647,MATCH(E$1,'2-3 引出列表'!$A$1:$CD$1,0)),"")),"",IFERROR(INDEX('2-3 引出列表'!$A$2:$CE$8700,$A647,MATCH(E$1,'2-3 引出列表'!$A$1:$CD$1,0)),""))</f>
        <v/>
      </c>
      <c r="F647" t="str">
        <f t="shared" si="10"/>
        <v/>
      </c>
      <c r="G647" t="str">
        <f>IF(ISBLANK(IFERROR(INDEX('2-3 引出列表'!$A$2:$CE$8700,$A647,MATCH(G$1,'2-3 引出列表'!$A$1:$CD$1,0)),"")),"",IFERROR(INDEX('2-3 引出列表'!$A$2:$CE$8700,$A647,MATCH(G$1,'2-3 引出列表'!$A$1:$CD$1,0)),""))</f>
        <v/>
      </c>
      <c r="H647" t="str">
        <f>IF(ISBLANK(IFERROR(INDEX('2-3 引出列表'!$A$2:$CE$8700,$A647,MATCH(H$1,'2-3 引出列表'!$A$1:$CD$1,0)),"")),"",IFERROR(INDEX('2-3 引出列表'!$A$2:$CE$8700,$A647,MATCH(H$1,'2-3 引出列表'!$A$1:$CD$1,0)),""))</f>
        <v/>
      </c>
      <c r="I647" t="str">
        <f>IF(ISBLANK(IFERROR(INDEX('2-3 引出列表'!$A$2:$CE$8700,$A647,MATCH(I$1,'2-3 引出列表'!$A$1:$CD$1,0)),"")),"",IFERROR(INDEX('2-3 引出列表'!$A$2:$CE$8700,$A647,MATCH(I$1,'2-3 引出列表'!$A$1:$CD$1,0)),""))</f>
        <v/>
      </c>
    </row>
    <row r="648" customFormat="1" spans="1:9">
      <c r="A648">
        <v>647</v>
      </c>
      <c r="B648" t="str">
        <f>IF(ISBLANK(IFERROR(INDEX('2-3 引出列表'!$A$2:$CE$8700,$A648,MATCH(B$1,'2-3 引出列表'!$A$1:$CD$1,0)),"")),"",IFERROR(INDEX('2-3 引出列表'!$A$2:$CE$8700,$A648,MATCH(B$1,'2-3 引出列表'!$A$1:$CD$1,0)),""))</f>
        <v/>
      </c>
      <c r="C648" t="str">
        <f>IF(ISBLANK(IFERROR(INDEX('2-3 引出列表'!$A$2:$CE$8700,$A648,MATCH(C$1,'2-3 引出列表'!$A$1:$CD$1,0)),"")),"",IFERROR(INDEX('2-3 引出列表'!$A$2:$CE$8700,$A648,MATCH(C$1,'2-3 引出列表'!$A$1:$CD$1,0)),""))</f>
        <v/>
      </c>
      <c r="D648" t="str">
        <f>IF(ISBLANK(IFERROR(INDEX('2-3 引出列表'!$A$2:$CE$8700,$A648,MATCH(D$1,'2-3 引出列表'!$A$1:$CD$1,0)),"")),"",IFERROR(INDEX('2-3 引出列表'!$A$2:$CE$8700,$A648,MATCH(D$1,'2-3 引出列表'!$A$1:$CD$1,0)),""))</f>
        <v/>
      </c>
      <c r="E648" t="str">
        <f>IF(ISBLANK(IFERROR(INDEX('2-3 引出列表'!$A$2:$CE$8700,$A648,MATCH(E$1,'2-3 引出列表'!$A$1:$CD$1,0)),"")),"",IFERROR(INDEX('2-3 引出列表'!$A$2:$CE$8700,$A648,MATCH(E$1,'2-3 引出列表'!$A$1:$CD$1,0)),""))</f>
        <v/>
      </c>
      <c r="F648" t="str">
        <f t="shared" si="10"/>
        <v/>
      </c>
      <c r="G648" t="str">
        <f>IF(ISBLANK(IFERROR(INDEX('2-3 引出列表'!$A$2:$CE$8700,$A648,MATCH(G$1,'2-3 引出列表'!$A$1:$CD$1,0)),"")),"",IFERROR(INDEX('2-3 引出列表'!$A$2:$CE$8700,$A648,MATCH(G$1,'2-3 引出列表'!$A$1:$CD$1,0)),""))</f>
        <v/>
      </c>
      <c r="H648" t="str">
        <f>IF(ISBLANK(IFERROR(INDEX('2-3 引出列表'!$A$2:$CE$8700,$A648,MATCH(H$1,'2-3 引出列表'!$A$1:$CD$1,0)),"")),"",IFERROR(INDEX('2-3 引出列表'!$A$2:$CE$8700,$A648,MATCH(H$1,'2-3 引出列表'!$A$1:$CD$1,0)),""))</f>
        <v/>
      </c>
      <c r="I648" t="str">
        <f>IF(ISBLANK(IFERROR(INDEX('2-3 引出列表'!$A$2:$CE$8700,$A648,MATCH(I$1,'2-3 引出列表'!$A$1:$CD$1,0)),"")),"",IFERROR(INDEX('2-3 引出列表'!$A$2:$CE$8700,$A648,MATCH(I$1,'2-3 引出列表'!$A$1:$CD$1,0)),""))</f>
        <v/>
      </c>
    </row>
    <row r="649" customFormat="1" spans="1:9">
      <c r="A649">
        <v>648</v>
      </c>
      <c r="B649" t="str">
        <f>IF(ISBLANK(IFERROR(INDEX('2-3 引出列表'!$A$2:$CE$8700,$A649,MATCH(B$1,'2-3 引出列表'!$A$1:$CD$1,0)),"")),"",IFERROR(INDEX('2-3 引出列表'!$A$2:$CE$8700,$A649,MATCH(B$1,'2-3 引出列表'!$A$1:$CD$1,0)),""))</f>
        <v/>
      </c>
      <c r="C649" t="str">
        <f>IF(ISBLANK(IFERROR(INDEX('2-3 引出列表'!$A$2:$CE$8700,$A649,MATCH(C$1,'2-3 引出列表'!$A$1:$CD$1,0)),"")),"",IFERROR(INDEX('2-3 引出列表'!$A$2:$CE$8700,$A649,MATCH(C$1,'2-3 引出列表'!$A$1:$CD$1,0)),""))</f>
        <v/>
      </c>
      <c r="D649" t="str">
        <f>IF(ISBLANK(IFERROR(INDEX('2-3 引出列表'!$A$2:$CE$8700,$A649,MATCH(D$1,'2-3 引出列表'!$A$1:$CD$1,0)),"")),"",IFERROR(INDEX('2-3 引出列表'!$A$2:$CE$8700,$A649,MATCH(D$1,'2-3 引出列表'!$A$1:$CD$1,0)),""))</f>
        <v/>
      </c>
      <c r="E649" t="str">
        <f>IF(ISBLANK(IFERROR(INDEX('2-3 引出列表'!$A$2:$CE$8700,$A649,MATCH(E$1,'2-3 引出列表'!$A$1:$CD$1,0)),"")),"",IFERROR(INDEX('2-3 引出列表'!$A$2:$CE$8700,$A649,MATCH(E$1,'2-3 引出列表'!$A$1:$CD$1,0)),""))</f>
        <v/>
      </c>
      <c r="F649" t="str">
        <f t="shared" si="10"/>
        <v/>
      </c>
      <c r="G649" t="str">
        <f>IF(ISBLANK(IFERROR(INDEX('2-3 引出列表'!$A$2:$CE$8700,$A649,MATCH(G$1,'2-3 引出列表'!$A$1:$CD$1,0)),"")),"",IFERROR(INDEX('2-3 引出列表'!$A$2:$CE$8700,$A649,MATCH(G$1,'2-3 引出列表'!$A$1:$CD$1,0)),""))</f>
        <v/>
      </c>
      <c r="H649" t="str">
        <f>IF(ISBLANK(IFERROR(INDEX('2-3 引出列表'!$A$2:$CE$8700,$A649,MATCH(H$1,'2-3 引出列表'!$A$1:$CD$1,0)),"")),"",IFERROR(INDEX('2-3 引出列表'!$A$2:$CE$8700,$A649,MATCH(H$1,'2-3 引出列表'!$A$1:$CD$1,0)),""))</f>
        <v/>
      </c>
      <c r="I649" t="str">
        <f>IF(ISBLANK(IFERROR(INDEX('2-3 引出列表'!$A$2:$CE$8700,$A649,MATCH(I$1,'2-3 引出列表'!$A$1:$CD$1,0)),"")),"",IFERROR(INDEX('2-3 引出列表'!$A$2:$CE$8700,$A649,MATCH(I$1,'2-3 引出列表'!$A$1:$CD$1,0)),""))</f>
        <v/>
      </c>
    </row>
    <row r="650" customFormat="1" spans="1:9">
      <c r="A650">
        <v>649</v>
      </c>
      <c r="B650" t="str">
        <f>IF(ISBLANK(IFERROR(INDEX('2-3 引出列表'!$A$2:$CE$8700,$A650,MATCH(B$1,'2-3 引出列表'!$A$1:$CD$1,0)),"")),"",IFERROR(INDEX('2-3 引出列表'!$A$2:$CE$8700,$A650,MATCH(B$1,'2-3 引出列表'!$A$1:$CD$1,0)),""))</f>
        <v/>
      </c>
      <c r="C650" t="str">
        <f>IF(ISBLANK(IFERROR(INDEX('2-3 引出列表'!$A$2:$CE$8700,$A650,MATCH(C$1,'2-3 引出列表'!$A$1:$CD$1,0)),"")),"",IFERROR(INDEX('2-3 引出列表'!$A$2:$CE$8700,$A650,MATCH(C$1,'2-3 引出列表'!$A$1:$CD$1,0)),""))</f>
        <v/>
      </c>
      <c r="D650" t="str">
        <f>IF(ISBLANK(IFERROR(INDEX('2-3 引出列表'!$A$2:$CE$8700,$A650,MATCH(D$1,'2-3 引出列表'!$A$1:$CD$1,0)),"")),"",IFERROR(INDEX('2-3 引出列表'!$A$2:$CE$8700,$A650,MATCH(D$1,'2-3 引出列表'!$A$1:$CD$1,0)),""))</f>
        <v/>
      </c>
      <c r="E650" t="str">
        <f>IF(ISBLANK(IFERROR(INDEX('2-3 引出列表'!$A$2:$CE$8700,$A650,MATCH(E$1,'2-3 引出列表'!$A$1:$CD$1,0)),"")),"",IFERROR(INDEX('2-3 引出列表'!$A$2:$CE$8700,$A650,MATCH(E$1,'2-3 引出列表'!$A$1:$CD$1,0)),""))</f>
        <v/>
      </c>
      <c r="F650" t="str">
        <f t="shared" si="10"/>
        <v/>
      </c>
      <c r="G650" t="str">
        <f>IF(ISBLANK(IFERROR(INDEX('2-3 引出列表'!$A$2:$CE$8700,$A650,MATCH(G$1,'2-3 引出列表'!$A$1:$CD$1,0)),"")),"",IFERROR(INDEX('2-3 引出列表'!$A$2:$CE$8700,$A650,MATCH(G$1,'2-3 引出列表'!$A$1:$CD$1,0)),""))</f>
        <v/>
      </c>
      <c r="H650" t="str">
        <f>IF(ISBLANK(IFERROR(INDEX('2-3 引出列表'!$A$2:$CE$8700,$A650,MATCH(H$1,'2-3 引出列表'!$A$1:$CD$1,0)),"")),"",IFERROR(INDEX('2-3 引出列表'!$A$2:$CE$8700,$A650,MATCH(H$1,'2-3 引出列表'!$A$1:$CD$1,0)),""))</f>
        <v/>
      </c>
      <c r="I650" t="str">
        <f>IF(ISBLANK(IFERROR(INDEX('2-3 引出列表'!$A$2:$CE$8700,$A650,MATCH(I$1,'2-3 引出列表'!$A$1:$CD$1,0)),"")),"",IFERROR(INDEX('2-3 引出列表'!$A$2:$CE$8700,$A650,MATCH(I$1,'2-3 引出列表'!$A$1:$CD$1,0)),""))</f>
        <v/>
      </c>
    </row>
    <row r="651" customFormat="1" spans="1:9">
      <c r="A651">
        <v>650</v>
      </c>
      <c r="B651" t="str">
        <f>IF(ISBLANK(IFERROR(INDEX('2-3 引出列表'!$A$2:$CE$8700,$A651,MATCH(B$1,'2-3 引出列表'!$A$1:$CD$1,0)),"")),"",IFERROR(INDEX('2-3 引出列表'!$A$2:$CE$8700,$A651,MATCH(B$1,'2-3 引出列表'!$A$1:$CD$1,0)),""))</f>
        <v/>
      </c>
      <c r="C651" t="str">
        <f>IF(ISBLANK(IFERROR(INDEX('2-3 引出列表'!$A$2:$CE$8700,$A651,MATCH(C$1,'2-3 引出列表'!$A$1:$CD$1,0)),"")),"",IFERROR(INDEX('2-3 引出列表'!$A$2:$CE$8700,$A651,MATCH(C$1,'2-3 引出列表'!$A$1:$CD$1,0)),""))</f>
        <v/>
      </c>
      <c r="D651" t="str">
        <f>IF(ISBLANK(IFERROR(INDEX('2-3 引出列表'!$A$2:$CE$8700,$A651,MATCH(D$1,'2-3 引出列表'!$A$1:$CD$1,0)),"")),"",IFERROR(INDEX('2-3 引出列表'!$A$2:$CE$8700,$A651,MATCH(D$1,'2-3 引出列表'!$A$1:$CD$1,0)),""))</f>
        <v/>
      </c>
      <c r="E651" t="str">
        <f>IF(ISBLANK(IFERROR(INDEX('2-3 引出列表'!$A$2:$CE$8700,$A651,MATCH(E$1,'2-3 引出列表'!$A$1:$CD$1,0)),"")),"",IFERROR(INDEX('2-3 引出列表'!$A$2:$CE$8700,$A651,MATCH(E$1,'2-3 引出列表'!$A$1:$CD$1,0)),""))</f>
        <v/>
      </c>
      <c r="F651" t="str">
        <f t="shared" si="10"/>
        <v/>
      </c>
      <c r="G651" t="str">
        <f>IF(ISBLANK(IFERROR(INDEX('2-3 引出列表'!$A$2:$CE$8700,$A651,MATCH(G$1,'2-3 引出列表'!$A$1:$CD$1,0)),"")),"",IFERROR(INDEX('2-3 引出列表'!$A$2:$CE$8700,$A651,MATCH(G$1,'2-3 引出列表'!$A$1:$CD$1,0)),""))</f>
        <v/>
      </c>
      <c r="H651" t="str">
        <f>IF(ISBLANK(IFERROR(INDEX('2-3 引出列表'!$A$2:$CE$8700,$A651,MATCH(H$1,'2-3 引出列表'!$A$1:$CD$1,0)),"")),"",IFERROR(INDEX('2-3 引出列表'!$A$2:$CE$8700,$A651,MATCH(H$1,'2-3 引出列表'!$A$1:$CD$1,0)),""))</f>
        <v/>
      </c>
      <c r="I651" t="str">
        <f>IF(ISBLANK(IFERROR(INDEX('2-3 引出列表'!$A$2:$CE$8700,$A651,MATCH(I$1,'2-3 引出列表'!$A$1:$CD$1,0)),"")),"",IFERROR(INDEX('2-3 引出列表'!$A$2:$CE$8700,$A651,MATCH(I$1,'2-3 引出列表'!$A$1:$CD$1,0)),""))</f>
        <v/>
      </c>
    </row>
    <row r="652" customFormat="1" spans="1:9">
      <c r="A652">
        <v>651</v>
      </c>
      <c r="B652" t="str">
        <f>IF(ISBLANK(IFERROR(INDEX('2-3 引出列表'!$A$2:$CE$8700,$A652,MATCH(B$1,'2-3 引出列表'!$A$1:$CD$1,0)),"")),"",IFERROR(INDEX('2-3 引出列表'!$A$2:$CE$8700,$A652,MATCH(B$1,'2-3 引出列表'!$A$1:$CD$1,0)),""))</f>
        <v/>
      </c>
      <c r="C652" t="str">
        <f>IF(ISBLANK(IFERROR(INDEX('2-3 引出列表'!$A$2:$CE$8700,$A652,MATCH(C$1,'2-3 引出列表'!$A$1:$CD$1,0)),"")),"",IFERROR(INDEX('2-3 引出列表'!$A$2:$CE$8700,$A652,MATCH(C$1,'2-3 引出列表'!$A$1:$CD$1,0)),""))</f>
        <v/>
      </c>
      <c r="D652" t="str">
        <f>IF(ISBLANK(IFERROR(INDEX('2-3 引出列表'!$A$2:$CE$8700,$A652,MATCH(D$1,'2-3 引出列表'!$A$1:$CD$1,0)),"")),"",IFERROR(INDEX('2-3 引出列表'!$A$2:$CE$8700,$A652,MATCH(D$1,'2-3 引出列表'!$A$1:$CD$1,0)),""))</f>
        <v/>
      </c>
      <c r="E652" t="str">
        <f>IF(ISBLANK(IFERROR(INDEX('2-3 引出列表'!$A$2:$CE$8700,$A652,MATCH(E$1,'2-3 引出列表'!$A$1:$CD$1,0)),"")),"",IFERROR(INDEX('2-3 引出列表'!$A$2:$CE$8700,$A652,MATCH(E$1,'2-3 引出列表'!$A$1:$CD$1,0)),""))</f>
        <v/>
      </c>
      <c r="F652" t="str">
        <f t="shared" si="10"/>
        <v/>
      </c>
      <c r="G652" t="str">
        <f>IF(ISBLANK(IFERROR(INDEX('2-3 引出列表'!$A$2:$CE$8700,$A652,MATCH(G$1,'2-3 引出列表'!$A$1:$CD$1,0)),"")),"",IFERROR(INDEX('2-3 引出列表'!$A$2:$CE$8700,$A652,MATCH(G$1,'2-3 引出列表'!$A$1:$CD$1,0)),""))</f>
        <v/>
      </c>
      <c r="H652" t="str">
        <f>IF(ISBLANK(IFERROR(INDEX('2-3 引出列表'!$A$2:$CE$8700,$A652,MATCH(H$1,'2-3 引出列表'!$A$1:$CD$1,0)),"")),"",IFERROR(INDEX('2-3 引出列表'!$A$2:$CE$8700,$A652,MATCH(H$1,'2-3 引出列表'!$A$1:$CD$1,0)),""))</f>
        <v/>
      </c>
      <c r="I652" t="str">
        <f>IF(ISBLANK(IFERROR(INDEX('2-3 引出列表'!$A$2:$CE$8700,$A652,MATCH(I$1,'2-3 引出列表'!$A$1:$CD$1,0)),"")),"",IFERROR(INDEX('2-3 引出列表'!$A$2:$CE$8700,$A652,MATCH(I$1,'2-3 引出列表'!$A$1:$CD$1,0)),""))</f>
        <v/>
      </c>
    </row>
    <row r="653" customFormat="1" spans="1:9">
      <c r="A653">
        <v>652</v>
      </c>
      <c r="B653" t="str">
        <f>IF(ISBLANK(IFERROR(INDEX('2-3 引出列表'!$A$2:$CE$8700,$A653,MATCH(B$1,'2-3 引出列表'!$A$1:$CD$1,0)),"")),"",IFERROR(INDEX('2-3 引出列表'!$A$2:$CE$8700,$A653,MATCH(B$1,'2-3 引出列表'!$A$1:$CD$1,0)),""))</f>
        <v/>
      </c>
      <c r="C653" t="str">
        <f>IF(ISBLANK(IFERROR(INDEX('2-3 引出列表'!$A$2:$CE$8700,$A653,MATCH(C$1,'2-3 引出列表'!$A$1:$CD$1,0)),"")),"",IFERROR(INDEX('2-3 引出列表'!$A$2:$CE$8700,$A653,MATCH(C$1,'2-3 引出列表'!$A$1:$CD$1,0)),""))</f>
        <v/>
      </c>
      <c r="D653" t="str">
        <f>IF(ISBLANK(IFERROR(INDEX('2-3 引出列表'!$A$2:$CE$8700,$A653,MATCH(D$1,'2-3 引出列表'!$A$1:$CD$1,0)),"")),"",IFERROR(INDEX('2-3 引出列表'!$A$2:$CE$8700,$A653,MATCH(D$1,'2-3 引出列表'!$A$1:$CD$1,0)),""))</f>
        <v/>
      </c>
      <c r="E653" t="str">
        <f>IF(ISBLANK(IFERROR(INDEX('2-3 引出列表'!$A$2:$CE$8700,$A653,MATCH(E$1,'2-3 引出列表'!$A$1:$CD$1,0)),"")),"",IFERROR(INDEX('2-3 引出列表'!$A$2:$CE$8700,$A653,MATCH(E$1,'2-3 引出列表'!$A$1:$CD$1,0)),""))</f>
        <v/>
      </c>
      <c r="F653" t="str">
        <f t="shared" si="10"/>
        <v/>
      </c>
      <c r="G653" t="str">
        <f>IF(ISBLANK(IFERROR(INDEX('2-3 引出列表'!$A$2:$CE$8700,$A653,MATCH(G$1,'2-3 引出列表'!$A$1:$CD$1,0)),"")),"",IFERROR(INDEX('2-3 引出列表'!$A$2:$CE$8700,$A653,MATCH(G$1,'2-3 引出列表'!$A$1:$CD$1,0)),""))</f>
        <v/>
      </c>
      <c r="H653" t="str">
        <f>IF(ISBLANK(IFERROR(INDEX('2-3 引出列表'!$A$2:$CE$8700,$A653,MATCH(H$1,'2-3 引出列表'!$A$1:$CD$1,0)),"")),"",IFERROR(INDEX('2-3 引出列表'!$A$2:$CE$8700,$A653,MATCH(H$1,'2-3 引出列表'!$A$1:$CD$1,0)),""))</f>
        <v/>
      </c>
      <c r="I653" t="str">
        <f>IF(ISBLANK(IFERROR(INDEX('2-3 引出列表'!$A$2:$CE$8700,$A653,MATCH(I$1,'2-3 引出列表'!$A$1:$CD$1,0)),"")),"",IFERROR(INDEX('2-3 引出列表'!$A$2:$CE$8700,$A653,MATCH(I$1,'2-3 引出列表'!$A$1:$CD$1,0)),""))</f>
        <v/>
      </c>
    </row>
    <row r="654" customFormat="1" spans="1:9">
      <c r="A654">
        <v>653</v>
      </c>
      <c r="B654" t="str">
        <f>IF(ISBLANK(IFERROR(INDEX('2-3 引出列表'!$A$2:$CE$8700,$A654,MATCH(B$1,'2-3 引出列表'!$A$1:$CD$1,0)),"")),"",IFERROR(INDEX('2-3 引出列表'!$A$2:$CE$8700,$A654,MATCH(B$1,'2-3 引出列表'!$A$1:$CD$1,0)),""))</f>
        <v/>
      </c>
      <c r="C654" t="str">
        <f>IF(ISBLANK(IFERROR(INDEX('2-3 引出列表'!$A$2:$CE$8700,$A654,MATCH(C$1,'2-3 引出列表'!$A$1:$CD$1,0)),"")),"",IFERROR(INDEX('2-3 引出列表'!$A$2:$CE$8700,$A654,MATCH(C$1,'2-3 引出列表'!$A$1:$CD$1,0)),""))</f>
        <v/>
      </c>
      <c r="D654" t="str">
        <f>IF(ISBLANK(IFERROR(INDEX('2-3 引出列表'!$A$2:$CE$8700,$A654,MATCH(D$1,'2-3 引出列表'!$A$1:$CD$1,0)),"")),"",IFERROR(INDEX('2-3 引出列表'!$A$2:$CE$8700,$A654,MATCH(D$1,'2-3 引出列表'!$A$1:$CD$1,0)),""))</f>
        <v/>
      </c>
      <c r="E654" t="str">
        <f>IF(ISBLANK(IFERROR(INDEX('2-3 引出列表'!$A$2:$CE$8700,$A654,MATCH(E$1,'2-3 引出列表'!$A$1:$CD$1,0)),"")),"",IFERROR(INDEX('2-3 引出列表'!$A$2:$CE$8700,$A654,MATCH(E$1,'2-3 引出列表'!$A$1:$CD$1,0)),""))</f>
        <v/>
      </c>
      <c r="F654" t="str">
        <f t="shared" si="10"/>
        <v/>
      </c>
      <c r="G654" t="str">
        <f>IF(ISBLANK(IFERROR(INDEX('2-3 引出列表'!$A$2:$CE$8700,$A654,MATCH(G$1,'2-3 引出列表'!$A$1:$CD$1,0)),"")),"",IFERROR(INDEX('2-3 引出列表'!$A$2:$CE$8700,$A654,MATCH(G$1,'2-3 引出列表'!$A$1:$CD$1,0)),""))</f>
        <v/>
      </c>
      <c r="H654" t="str">
        <f>IF(ISBLANK(IFERROR(INDEX('2-3 引出列表'!$A$2:$CE$8700,$A654,MATCH(H$1,'2-3 引出列表'!$A$1:$CD$1,0)),"")),"",IFERROR(INDEX('2-3 引出列表'!$A$2:$CE$8700,$A654,MATCH(H$1,'2-3 引出列表'!$A$1:$CD$1,0)),""))</f>
        <v/>
      </c>
      <c r="I654" t="str">
        <f>IF(ISBLANK(IFERROR(INDEX('2-3 引出列表'!$A$2:$CE$8700,$A654,MATCH(I$1,'2-3 引出列表'!$A$1:$CD$1,0)),"")),"",IFERROR(INDEX('2-3 引出列表'!$A$2:$CE$8700,$A654,MATCH(I$1,'2-3 引出列表'!$A$1:$CD$1,0)),""))</f>
        <v/>
      </c>
    </row>
    <row r="655" customFormat="1" spans="1:9">
      <c r="A655">
        <v>654</v>
      </c>
      <c r="B655" t="str">
        <f>IF(ISBLANK(IFERROR(INDEX('2-3 引出列表'!$A$2:$CE$8700,$A655,MATCH(B$1,'2-3 引出列表'!$A$1:$CD$1,0)),"")),"",IFERROR(INDEX('2-3 引出列表'!$A$2:$CE$8700,$A655,MATCH(B$1,'2-3 引出列表'!$A$1:$CD$1,0)),""))</f>
        <v/>
      </c>
      <c r="C655" t="str">
        <f>IF(ISBLANK(IFERROR(INDEX('2-3 引出列表'!$A$2:$CE$8700,$A655,MATCH(C$1,'2-3 引出列表'!$A$1:$CD$1,0)),"")),"",IFERROR(INDEX('2-3 引出列表'!$A$2:$CE$8700,$A655,MATCH(C$1,'2-3 引出列表'!$A$1:$CD$1,0)),""))</f>
        <v/>
      </c>
      <c r="D655" t="str">
        <f>IF(ISBLANK(IFERROR(INDEX('2-3 引出列表'!$A$2:$CE$8700,$A655,MATCH(D$1,'2-3 引出列表'!$A$1:$CD$1,0)),"")),"",IFERROR(INDEX('2-3 引出列表'!$A$2:$CE$8700,$A655,MATCH(D$1,'2-3 引出列表'!$A$1:$CD$1,0)),""))</f>
        <v/>
      </c>
      <c r="E655" t="str">
        <f>IF(ISBLANK(IFERROR(INDEX('2-3 引出列表'!$A$2:$CE$8700,$A655,MATCH(E$1,'2-3 引出列表'!$A$1:$CD$1,0)),"")),"",IFERROR(INDEX('2-3 引出列表'!$A$2:$CE$8700,$A655,MATCH(E$1,'2-3 引出列表'!$A$1:$CD$1,0)),""))</f>
        <v/>
      </c>
      <c r="F655" t="str">
        <f t="shared" si="10"/>
        <v/>
      </c>
      <c r="G655" t="str">
        <f>IF(ISBLANK(IFERROR(INDEX('2-3 引出列表'!$A$2:$CE$8700,$A655,MATCH(G$1,'2-3 引出列表'!$A$1:$CD$1,0)),"")),"",IFERROR(INDEX('2-3 引出列表'!$A$2:$CE$8700,$A655,MATCH(G$1,'2-3 引出列表'!$A$1:$CD$1,0)),""))</f>
        <v/>
      </c>
      <c r="H655" t="str">
        <f>IF(ISBLANK(IFERROR(INDEX('2-3 引出列表'!$A$2:$CE$8700,$A655,MATCH(H$1,'2-3 引出列表'!$A$1:$CD$1,0)),"")),"",IFERROR(INDEX('2-3 引出列表'!$A$2:$CE$8700,$A655,MATCH(H$1,'2-3 引出列表'!$A$1:$CD$1,0)),""))</f>
        <v/>
      </c>
      <c r="I655" t="str">
        <f>IF(ISBLANK(IFERROR(INDEX('2-3 引出列表'!$A$2:$CE$8700,$A655,MATCH(I$1,'2-3 引出列表'!$A$1:$CD$1,0)),"")),"",IFERROR(INDEX('2-3 引出列表'!$A$2:$CE$8700,$A655,MATCH(I$1,'2-3 引出列表'!$A$1:$CD$1,0)),""))</f>
        <v/>
      </c>
    </row>
    <row r="656" customFormat="1" spans="1:9">
      <c r="A656">
        <v>655</v>
      </c>
      <c r="B656" t="str">
        <f>IF(ISBLANK(IFERROR(INDEX('2-3 引出列表'!$A$2:$CE$8700,$A656,MATCH(B$1,'2-3 引出列表'!$A$1:$CD$1,0)),"")),"",IFERROR(INDEX('2-3 引出列表'!$A$2:$CE$8700,$A656,MATCH(B$1,'2-3 引出列表'!$A$1:$CD$1,0)),""))</f>
        <v/>
      </c>
      <c r="C656" t="str">
        <f>IF(ISBLANK(IFERROR(INDEX('2-3 引出列表'!$A$2:$CE$8700,$A656,MATCH(C$1,'2-3 引出列表'!$A$1:$CD$1,0)),"")),"",IFERROR(INDEX('2-3 引出列表'!$A$2:$CE$8700,$A656,MATCH(C$1,'2-3 引出列表'!$A$1:$CD$1,0)),""))</f>
        <v/>
      </c>
      <c r="D656" t="str">
        <f>IF(ISBLANK(IFERROR(INDEX('2-3 引出列表'!$A$2:$CE$8700,$A656,MATCH(D$1,'2-3 引出列表'!$A$1:$CD$1,0)),"")),"",IFERROR(INDEX('2-3 引出列表'!$A$2:$CE$8700,$A656,MATCH(D$1,'2-3 引出列表'!$A$1:$CD$1,0)),""))</f>
        <v/>
      </c>
      <c r="E656" t="str">
        <f>IF(ISBLANK(IFERROR(INDEX('2-3 引出列表'!$A$2:$CE$8700,$A656,MATCH(E$1,'2-3 引出列表'!$A$1:$CD$1,0)),"")),"",IFERROR(INDEX('2-3 引出列表'!$A$2:$CE$8700,$A656,MATCH(E$1,'2-3 引出列表'!$A$1:$CD$1,0)),""))</f>
        <v/>
      </c>
      <c r="F656" t="str">
        <f t="shared" si="10"/>
        <v/>
      </c>
      <c r="G656" t="str">
        <f>IF(ISBLANK(IFERROR(INDEX('2-3 引出列表'!$A$2:$CE$8700,$A656,MATCH(G$1,'2-3 引出列表'!$A$1:$CD$1,0)),"")),"",IFERROR(INDEX('2-3 引出列表'!$A$2:$CE$8700,$A656,MATCH(G$1,'2-3 引出列表'!$A$1:$CD$1,0)),""))</f>
        <v/>
      </c>
      <c r="H656" t="str">
        <f>IF(ISBLANK(IFERROR(INDEX('2-3 引出列表'!$A$2:$CE$8700,$A656,MATCH(H$1,'2-3 引出列表'!$A$1:$CD$1,0)),"")),"",IFERROR(INDEX('2-3 引出列表'!$A$2:$CE$8700,$A656,MATCH(H$1,'2-3 引出列表'!$A$1:$CD$1,0)),""))</f>
        <v/>
      </c>
      <c r="I656" t="str">
        <f>IF(ISBLANK(IFERROR(INDEX('2-3 引出列表'!$A$2:$CE$8700,$A656,MATCH(I$1,'2-3 引出列表'!$A$1:$CD$1,0)),"")),"",IFERROR(INDEX('2-3 引出列表'!$A$2:$CE$8700,$A656,MATCH(I$1,'2-3 引出列表'!$A$1:$CD$1,0)),""))</f>
        <v/>
      </c>
    </row>
    <row r="657" customFormat="1" spans="1:9">
      <c r="A657">
        <v>656</v>
      </c>
      <c r="B657" t="str">
        <f>IF(ISBLANK(IFERROR(INDEX('2-3 引出列表'!$A$2:$CE$8700,$A657,MATCH(B$1,'2-3 引出列表'!$A$1:$CD$1,0)),"")),"",IFERROR(INDEX('2-3 引出列表'!$A$2:$CE$8700,$A657,MATCH(B$1,'2-3 引出列表'!$A$1:$CD$1,0)),""))</f>
        <v/>
      </c>
      <c r="C657" t="str">
        <f>IF(ISBLANK(IFERROR(INDEX('2-3 引出列表'!$A$2:$CE$8700,$A657,MATCH(C$1,'2-3 引出列表'!$A$1:$CD$1,0)),"")),"",IFERROR(INDEX('2-3 引出列表'!$A$2:$CE$8700,$A657,MATCH(C$1,'2-3 引出列表'!$A$1:$CD$1,0)),""))</f>
        <v/>
      </c>
      <c r="D657" t="str">
        <f>IF(ISBLANK(IFERROR(INDEX('2-3 引出列表'!$A$2:$CE$8700,$A657,MATCH(D$1,'2-3 引出列表'!$A$1:$CD$1,0)),"")),"",IFERROR(INDEX('2-3 引出列表'!$A$2:$CE$8700,$A657,MATCH(D$1,'2-3 引出列表'!$A$1:$CD$1,0)),""))</f>
        <v/>
      </c>
      <c r="E657" t="str">
        <f>IF(ISBLANK(IFERROR(INDEX('2-3 引出列表'!$A$2:$CE$8700,$A657,MATCH(E$1,'2-3 引出列表'!$A$1:$CD$1,0)),"")),"",IFERROR(INDEX('2-3 引出列表'!$A$2:$CE$8700,$A657,MATCH(E$1,'2-3 引出列表'!$A$1:$CD$1,0)),""))</f>
        <v/>
      </c>
      <c r="F657" t="str">
        <f t="shared" si="10"/>
        <v/>
      </c>
      <c r="G657" t="str">
        <f>IF(ISBLANK(IFERROR(INDEX('2-3 引出列表'!$A$2:$CE$8700,$A657,MATCH(G$1,'2-3 引出列表'!$A$1:$CD$1,0)),"")),"",IFERROR(INDEX('2-3 引出列表'!$A$2:$CE$8700,$A657,MATCH(G$1,'2-3 引出列表'!$A$1:$CD$1,0)),""))</f>
        <v/>
      </c>
      <c r="H657" t="str">
        <f>IF(ISBLANK(IFERROR(INDEX('2-3 引出列表'!$A$2:$CE$8700,$A657,MATCH(H$1,'2-3 引出列表'!$A$1:$CD$1,0)),"")),"",IFERROR(INDEX('2-3 引出列表'!$A$2:$CE$8700,$A657,MATCH(H$1,'2-3 引出列表'!$A$1:$CD$1,0)),""))</f>
        <v/>
      </c>
      <c r="I657" t="str">
        <f>IF(ISBLANK(IFERROR(INDEX('2-3 引出列表'!$A$2:$CE$8700,$A657,MATCH(I$1,'2-3 引出列表'!$A$1:$CD$1,0)),"")),"",IFERROR(INDEX('2-3 引出列表'!$A$2:$CE$8700,$A657,MATCH(I$1,'2-3 引出列表'!$A$1:$CD$1,0)),""))</f>
        <v/>
      </c>
    </row>
    <row r="658" customFormat="1" spans="1:9">
      <c r="A658">
        <v>657</v>
      </c>
      <c r="B658" t="str">
        <f>IF(ISBLANK(IFERROR(INDEX('2-3 引出列表'!$A$2:$CE$8700,$A658,MATCH(B$1,'2-3 引出列表'!$A$1:$CD$1,0)),"")),"",IFERROR(INDEX('2-3 引出列表'!$A$2:$CE$8700,$A658,MATCH(B$1,'2-3 引出列表'!$A$1:$CD$1,0)),""))</f>
        <v/>
      </c>
      <c r="C658" t="str">
        <f>IF(ISBLANK(IFERROR(INDEX('2-3 引出列表'!$A$2:$CE$8700,$A658,MATCH(C$1,'2-3 引出列表'!$A$1:$CD$1,0)),"")),"",IFERROR(INDEX('2-3 引出列表'!$A$2:$CE$8700,$A658,MATCH(C$1,'2-3 引出列表'!$A$1:$CD$1,0)),""))</f>
        <v/>
      </c>
      <c r="D658" t="str">
        <f>IF(ISBLANK(IFERROR(INDEX('2-3 引出列表'!$A$2:$CE$8700,$A658,MATCH(D$1,'2-3 引出列表'!$A$1:$CD$1,0)),"")),"",IFERROR(INDEX('2-3 引出列表'!$A$2:$CE$8700,$A658,MATCH(D$1,'2-3 引出列表'!$A$1:$CD$1,0)),""))</f>
        <v/>
      </c>
      <c r="E658" t="str">
        <f>IF(ISBLANK(IFERROR(INDEX('2-3 引出列表'!$A$2:$CE$8700,$A658,MATCH(E$1,'2-3 引出列表'!$A$1:$CD$1,0)),"")),"",IFERROR(INDEX('2-3 引出列表'!$A$2:$CE$8700,$A658,MATCH(E$1,'2-3 引出列表'!$A$1:$CD$1,0)),""))</f>
        <v/>
      </c>
      <c r="F658" t="str">
        <f t="shared" si="10"/>
        <v/>
      </c>
      <c r="G658" t="str">
        <f>IF(ISBLANK(IFERROR(INDEX('2-3 引出列表'!$A$2:$CE$8700,$A658,MATCH(G$1,'2-3 引出列表'!$A$1:$CD$1,0)),"")),"",IFERROR(INDEX('2-3 引出列表'!$A$2:$CE$8700,$A658,MATCH(G$1,'2-3 引出列表'!$A$1:$CD$1,0)),""))</f>
        <v/>
      </c>
      <c r="H658" t="str">
        <f>IF(ISBLANK(IFERROR(INDEX('2-3 引出列表'!$A$2:$CE$8700,$A658,MATCH(H$1,'2-3 引出列表'!$A$1:$CD$1,0)),"")),"",IFERROR(INDEX('2-3 引出列表'!$A$2:$CE$8700,$A658,MATCH(H$1,'2-3 引出列表'!$A$1:$CD$1,0)),""))</f>
        <v/>
      </c>
      <c r="I658" t="str">
        <f>IF(ISBLANK(IFERROR(INDEX('2-3 引出列表'!$A$2:$CE$8700,$A658,MATCH(I$1,'2-3 引出列表'!$A$1:$CD$1,0)),"")),"",IFERROR(INDEX('2-3 引出列表'!$A$2:$CE$8700,$A658,MATCH(I$1,'2-3 引出列表'!$A$1:$CD$1,0)),""))</f>
        <v/>
      </c>
    </row>
    <row r="659" customFormat="1" spans="1:9">
      <c r="A659">
        <v>658</v>
      </c>
      <c r="B659" t="str">
        <f>IF(ISBLANK(IFERROR(INDEX('2-3 引出列表'!$A$2:$CE$8700,$A659,MATCH(B$1,'2-3 引出列表'!$A$1:$CD$1,0)),"")),"",IFERROR(INDEX('2-3 引出列表'!$A$2:$CE$8700,$A659,MATCH(B$1,'2-3 引出列表'!$A$1:$CD$1,0)),""))</f>
        <v/>
      </c>
      <c r="C659" t="str">
        <f>IF(ISBLANK(IFERROR(INDEX('2-3 引出列表'!$A$2:$CE$8700,$A659,MATCH(C$1,'2-3 引出列表'!$A$1:$CD$1,0)),"")),"",IFERROR(INDEX('2-3 引出列表'!$A$2:$CE$8700,$A659,MATCH(C$1,'2-3 引出列表'!$A$1:$CD$1,0)),""))</f>
        <v/>
      </c>
      <c r="D659" t="str">
        <f>IF(ISBLANK(IFERROR(INDEX('2-3 引出列表'!$A$2:$CE$8700,$A659,MATCH(D$1,'2-3 引出列表'!$A$1:$CD$1,0)),"")),"",IFERROR(INDEX('2-3 引出列表'!$A$2:$CE$8700,$A659,MATCH(D$1,'2-3 引出列表'!$A$1:$CD$1,0)),""))</f>
        <v/>
      </c>
      <c r="E659" t="str">
        <f>IF(ISBLANK(IFERROR(INDEX('2-3 引出列表'!$A$2:$CE$8700,$A659,MATCH(E$1,'2-3 引出列表'!$A$1:$CD$1,0)),"")),"",IFERROR(INDEX('2-3 引出列表'!$A$2:$CE$8700,$A659,MATCH(E$1,'2-3 引出列表'!$A$1:$CD$1,0)),""))</f>
        <v/>
      </c>
      <c r="F659" t="str">
        <f t="shared" si="10"/>
        <v/>
      </c>
      <c r="G659" t="str">
        <f>IF(ISBLANK(IFERROR(INDEX('2-3 引出列表'!$A$2:$CE$8700,$A659,MATCH(G$1,'2-3 引出列表'!$A$1:$CD$1,0)),"")),"",IFERROR(INDEX('2-3 引出列表'!$A$2:$CE$8700,$A659,MATCH(G$1,'2-3 引出列表'!$A$1:$CD$1,0)),""))</f>
        <v/>
      </c>
      <c r="H659" t="str">
        <f>IF(ISBLANK(IFERROR(INDEX('2-3 引出列表'!$A$2:$CE$8700,$A659,MATCH(H$1,'2-3 引出列表'!$A$1:$CD$1,0)),"")),"",IFERROR(INDEX('2-3 引出列表'!$A$2:$CE$8700,$A659,MATCH(H$1,'2-3 引出列表'!$A$1:$CD$1,0)),""))</f>
        <v/>
      </c>
      <c r="I659" t="str">
        <f>IF(ISBLANK(IFERROR(INDEX('2-3 引出列表'!$A$2:$CE$8700,$A659,MATCH(I$1,'2-3 引出列表'!$A$1:$CD$1,0)),"")),"",IFERROR(INDEX('2-3 引出列表'!$A$2:$CE$8700,$A659,MATCH(I$1,'2-3 引出列表'!$A$1:$CD$1,0)),""))</f>
        <v/>
      </c>
    </row>
    <row r="660" customFormat="1" spans="1:9">
      <c r="A660">
        <v>659</v>
      </c>
      <c r="B660" t="str">
        <f>IF(ISBLANK(IFERROR(INDEX('2-3 引出列表'!$A$2:$CE$8700,$A660,MATCH(B$1,'2-3 引出列表'!$A$1:$CD$1,0)),"")),"",IFERROR(INDEX('2-3 引出列表'!$A$2:$CE$8700,$A660,MATCH(B$1,'2-3 引出列表'!$A$1:$CD$1,0)),""))</f>
        <v/>
      </c>
      <c r="C660" t="str">
        <f>IF(ISBLANK(IFERROR(INDEX('2-3 引出列表'!$A$2:$CE$8700,$A660,MATCH(C$1,'2-3 引出列表'!$A$1:$CD$1,0)),"")),"",IFERROR(INDEX('2-3 引出列表'!$A$2:$CE$8700,$A660,MATCH(C$1,'2-3 引出列表'!$A$1:$CD$1,0)),""))</f>
        <v/>
      </c>
      <c r="D660" t="str">
        <f>IF(ISBLANK(IFERROR(INDEX('2-3 引出列表'!$A$2:$CE$8700,$A660,MATCH(D$1,'2-3 引出列表'!$A$1:$CD$1,0)),"")),"",IFERROR(INDEX('2-3 引出列表'!$A$2:$CE$8700,$A660,MATCH(D$1,'2-3 引出列表'!$A$1:$CD$1,0)),""))</f>
        <v/>
      </c>
      <c r="E660" t="str">
        <f>IF(ISBLANK(IFERROR(INDEX('2-3 引出列表'!$A$2:$CE$8700,$A660,MATCH(E$1,'2-3 引出列表'!$A$1:$CD$1,0)),"")),"",IFERROR(INDEX('2-3 引出列表'!$A$2:$CE$8700,$A660,MATCH(E$1,'2-3 引出列表'!$A$1:$CD$1,0)),""))</f>
        <v/>
      </c>
      <c r="F660" t="str">
        <f t="shared" si="10"/>
        <v/>
      </c>
      <c r="G660" t="str">
        <f>IF(ISBLANK(IFERROR(INDEX('2-3 引出列表'!$A$2:$CE$8700,$A660,MATCH(G$1,'2-3 引出列表'!$A$1:$CD$1,0)),"")),"",IFERROR(INDEX('2-3 引出列表'!$A$2:$CE$8700,$A660,MATCH(G$1,'2-3 引出列表'!$A$1:$CD$1,0)),""))</f>
        <v/>
      </c>
      <c r="H660" t="str">
        <f>IF(ISBLANK(IFERROR(INDEX('2-3 引出列表'!$A$2:$CE$8700,$A660,MATCH(H$1,'2-3 引出列表'!$A$1:$CD$1,0)),"")),"",IFERROR(INDEX('2-3 引出列表'!$A$2:$CE$8700,$A660,MATCH(H$1,'2-3 引出列表'!$A$1:$CD$1,0)),""))</f>
        <v/>
      </c>
      <c r="I660" t="str">
        <f>IF(ISBLANK(IFERROR(INDEX('2-3 引出列表'!$A$2:$CE$8700,$A660,MATCH(I$1,'2-3 引出列表'!$A$1:$CD$1,0)),"")),"",IFERROR(INDEX('2-3 引出列表'!$A$2:$CE$8700,$A660,MATCH(I$1,'2-3 引出列表'!$A$1:$CD$1,0)),""))</f>
        <v/>
      </c>
    </row>
    <row r="661" customFormat="1" spans="1:9">
      <c r="A661">
        <v>660</v>
      </c>
      <c r="B661" t="str">
        <f>IF(ISBLANK(IFERROR(INDEX('2-3 引出列表'!$A$2:$CE$8700,$A661,MATCH(B$1,'2-3 引出列表'!$A$1:$CD$1,0)),"")),"",IFERROR(INDEX('2-3 引出列表'!$A$2:$CE$8700,$A661,MATCH(B$1,'2-3 引出列表'!$A$1:$CD$1,0)),""))</f>
        <v/>
      </c>
      <c r="C661" t="str">
        <f>IF(ISBLANK(IFERROR(INDEX('2-3 引出列表'!$A$2:$CE$8700,$A661,MATCH(C$1,'2-3 引出列表'!$A$1:$CD$1,0)),"")),"",IFERROR(INDEX('2-3 引出列表'!$A$2:$CE$8700,$A661,MATCH(C$1,'2-3 引出列表'!$A$1:$CD$1,0)),""))</f>
        <v/>
      </c>
      <c r="D661" t="str">
        <f>IF(ISBLANK(IFERROR(INDEX('2-3 引出列表'!$A$2:$CE$8700,$A661,MATCH(D$1,'2-3 引出列表'!$A$1:$CD$1,0)),"")),"",IFERROR(INDEX('2-3 引出列表'!$A$2:$CE$8700,$A661,MATCH(D$1,'2-3 引出列表'!$A$1:$CD$1,0)),""))</f>
        <v/>
      </c>
      <c r="E661" t="str">
        <f>IF(ISBLANK(IFERROR(INDEX('2-3 引出列表'!$A$2:$CE$8700,$A661,MATCH(E$1,'2-3 引出列表'!$A$1:$CD$1,0)),"")),"",IFERROR(INDEX('2-3 引出列表'!$A$2:$CE$8700,$A661,MATCH(E$1,'2-3 引出列表'!$A$1:$CD$1,0)),""))</f>
        <v/>
      </c>
      <c r="F661" t="str">
        <f t="shared" si="10"/>
        <v/>
      </c>
      <c r="G661" t="str">
        <f>IF(ISBLANK(IFERROR(INDEX('2-3 引出列表'!$A$2:$CE$8700,$A661,MATCH(G$1,'2-3 引出列表'!$A$1:$CD$1,0)),"")),"",IFERROR(INDEX('2-3 引出列表'!$A$2:$CE$8700,$A661,MATCH(G$1,'2-3 引出列表'!$A$1:$CD$1,0)),""))</f>
        <v/>
      </c>
      <c r="H661" t="str">
        <f>IF(ISBLANK(IFERROR(INDEX('2-3 引出列表'!$A$2:$CE$8700,$A661,MATCH(H$1,'2-3 引出列表'!$A$1:$CD$1,0)),"")),"",IFERROR(INDEX('2-3 引出列表'!$A$2:$CE$8700,$A661,MATCH(H$1,'2-3 引出列表'!$A$1:$CD$1,0)),""))</f>
        <v/>
      </c>
      <c r="I661" t="str">
        <f>IF(ISBLANK(IFERROR(INDEX('2-3 引出列表'!$A$2:$CE$8700,$A661,MATCH(I$1,'2-3 引出列表'!$A$1:$CD$1,0)),"")),"",IFERROR(INDEX('2-3 引出列表'!$A$2:$CE$8700,$A661,MATCH(I$1,'2-3 引出列表'!$A$1:$CD$1,0)),""))</f>
        <v/>
      </c>
    </row>
    <row r="662" customFormat="1" spans="1:9">
      <c r="A662">
        <v>661</v>
      </c>
      <c r="B662" t="str">
        <f>IF(ISBLANK(IFERROR(INDEX('2-3 引出列表'!$A$2:$CE$8700,$A662,MATCH(B$1,'2-3 引出列表'!$A$1:$CD$1,0)),"")),"",IFERROR(INDEX('2-3 引出列表'!$A$2:$CE$8700,$A662,MATCH(B$1,'2-3 引出列表'!$A$1:$CD$1,0)),""))</f>
        <v/>
      </c>
      <c r="C662" t="str">
        <f>IF(ISBLANK(IFERROR(INDEX('2-3 引出列表'!$A$2:$CE$8700,$A662,MATCH(C$1,'2-3 引出列表'!$A$1:$CD$1,0)),"")),"",IFERROR(INDEX('2-3 引出列表'!$A$2:$CE$8700,$A662,MATCH(C$1,'2-3 引出列表'!$A$1:$CD$1,0)),""))</f>
        <v/>
      </c>
      <c r="D662" t="str">
        <f>IF(ISBLANK(IFERROR(INDEX('2-3 引出列表'!$A$2:$CE$8700,$A662,MATCH(D$1,'2-3 引出列表'!$A$1:$CD$1,0)),"")),"",IFERROR(INDEX('2-3 引出列表'!$A$2:$CE$8700,$A662,MATCH(D$1,'2-3 引出列表'!$A$1:$CD$1,0)),""))</f>
        <v/>
      </c>
      <c r="E662" t="str">
        <f>IF(ISBLANK(IFERROR(INDEX('2-3 引出列表'!$A$2:$CE$8700,$A662,MATCH(E$1,'2-3 引出列表'!$A$1:$CD$1,0)),"")),"",IFERROR(INDEX('2-3 引出列表'!$A$2:$CE$8700,$A662,MATCH(E$1,'2-3 引出列表'!$A$1:$CD$1,0)),""))</f>
        <v/>
      </c>
      <c r="F662" t="str">
        <f t="shared" si="10"/>
        <v/>
      </c>
      <c r="G662" t="str">
        <f>IF(ISBLANK(IFERROR(INDEX('2-3 引出列表'!$A$2:$CE$8700,$A662,MATCH(G$1,'2-3 引出列表'!$A$1:$CD$1,0)),"")),"",IFERROR(INDEX('2-3 引出列表'!$A$2:$CE$8700,$A662,MATCH(G$1,'2-3 引出列表'!$A$1:$CD$1,0)),""))</f>
        <v/>
      </c>
      <c r="H662" t="str">
        <f>IF(ISBLANK(IFERROR(INDEX('2-3 引出列表'!$A$2:$CE$8700,$A662,MATCH(H$1,'2-3 引出列表'!$A$1:$CD$1,0)),"")),"",IFERROR(INDEX('2-3 引出列表'!$A$2:$CE$8700,$A662,MATCH(H$1,'2-3 引出列表'!$A$1:$CD$1,0)),""))</f>
        <v/>
      </c>
      <c r="I662" t="str">
        <f>IF(ISBLANK(IFERROR(INDEX('2-3 引出列表'!$A$2:$CE$8700,$A662,MATCH(I$1,'2-3 引出列表'!$A$1:$CD$1,0)),"")),"",IFERROR(INDEX('2-3 引出列表'!$A$2:$CE$8700,$A662,MATCH(I$1,'2-3 引出列表'!$A$1:$CD$1,0)),""))</f>
        <v/>
      </c>
    </row>
    <row r="663" customFormat="1" spans="1:9">
      <c r="A663">
        <v>662</v>
      </c>
      <c r="B663" t="str">
        <f>IF(ISBLANK(IFERROR(INDEX('2-3 引出列表'!$A$2:$CE$8700,$A663,MATCH(B$1,'2-3 引出列表'!$A$1:$CD$1,0)),"")),"",IFERROR(INDEX('2-3 引出列表'!$A$2:$CE$8700,$A663,MATCH(B$1,'2-3 引出列表'!$A$1:$CD$1,0)),""))</f>
        <v/>
      </c>
      <c r="C663" t="str">
        <f>IF(ISBLANK(IFERROR(INDEX('2-3 引出列表'!$A$2:$CE$8700,$A663,MATCH(C$1,'2-3 引出列表'!$A$1:$CD$1,0)),"")),"",IFERROR(INDEX('2-3 引出列表'!$A$2:$CE$8700,$A663,MATCH(C$1,'2-3 引出列表'!$A$1:$CD$1,0)),""))</f>
        <v/>
      </c>
      <c r="D663" t="str">
        <f>IF(ISBLANK(IFERROR(INDEX('2-3 引出列表'!$A$2:$CE$8700,$A663,MATCH(D$1,'2-3 引出列表'!$A$1:$CD$1,0)),"")),"",IFERROR(INDEX('2-3 引出列表'!$A$2:$CE$8700,$A663,MATCH(D$1,'2-3 引出列表'!$A$1:$CD$1,0)),""))</f>
        <v/>
      </c>
      <c r="E663" t="str">
        <f>IF(ISBLANK(IFERROR(INDEX('2-3 引出列表'!$A$2:$CE$8700,$A663,MATCH(E$1,'2-3 引出列表'!$A$1:$CD$1,0)),"")),"",IFERROR(INDEX('2-3 引出列表'!$A$2:$CE$8700,$A663,MATCH(E$1,'2-3 引出列表'!$A$1:$CD$1,0)),""))</f>
        <v/>
      </c>
      <c r="F663" t="str">
        <f t="shared" si="10"/>
        <v/>
      </c>
      <c r="G663" t="str">
        <f>IF(ISBLANK(IFERROR(INDEX('2-3 引出列表'!$A$2:$CE$8700,$A663,MATCH(G$1,'2-3 引出列表'!$A$1:$CD$1,0)),"")),"",IFERROR(INDEX('2-3 引出列表'!$A$2:$CE$8700,$A663,MATCH(G$1,'2-3 引出列表'!$A$1:$CD$1,0)),""))</f>
        <v/>
      </c>
      <c r="H663" t="str">
        <f>IF(ISBLANK(IFERROR(INDEX('2-3 引出列表'!$A$2:$CE$8700,$A663,MATCH(H$1,'2-3 引出列表'!$A$1:$CD$1,0)),"")),"",IFERROR(INDEX('2-3 引出列表'!$A$2:$CE$8700,$A663,MATCH(H$1,'2-3 引出列表'!$A$1:$CD$1,0)),""))</f>
        <v/>
      </c>
      <c r="I663" t="str">
        <f>IF(ISBLANK(IFERROR(INDEX('2-3 引出列表'!$A$2:$CE$8700,$A663,MATCH(I$1,'2-3 引出列表'!$A$1:$CD$1,0)),"")),"",IFERROR(INDEX('2-3 引出列表'!$A$2:$CE$8700,$A663,MATCH(I$1,'2-3 引出列表'!$A$1:$CD$1,0)),""))</f>
        <v/>
      </c>
    </row>
    <row r="664" customFormat="1" spans="1:9">
      <c r="A664">
        <v>663</v>
      </c>
      <c r="B664" t="str">
        <f>IF(ISBLANK(IFERROR(INDEX('2-3 引出列表'!$A$2:$CE$8700,$A664,MATCH(B$1,'2-3 引出列表'!$A$1:$CD$1,0)),"")),"",IFERROR(INDEX('2-3 引出列表'!$A$2:$CE$8700,$A664,MATCH(B$1,'2-3 引出列表'!$A$1:$CD$1,0)),""))</f>
        <v/>
      </c>
      <c r="C664" t="str">
        <f>IF(ISBLANK(IFERROR(INDEX('2-3 引出列表'!$A$2:$CE$8700,$A664,MATCH(C$1,'2-3 引出列表'!$A$1:$CD$1,0)),"")),"",IFERROR(INDEX('2-3 引出列表'!$A$2:$CE$8700,$A664,MATCH(C$1,'2-3 引出列表'!$A$1:$CD$1,0)),""))</f>
        <v/>
      </c>
      <c r="D664" t="str">
        <f>IF(ISBLANK(IFERROR(INDEX('2-3 引出列表'!$A$2:$CE$8700,$A664,MATCH(D$1,'2-3 引出列表'!$A$1:$CD$1,0)),"")),"",IFERROR(INDEX('2-3 引出列表'!$A$2:$CE$8700,$A664,MATCH(D$1,'2-3 引出列表'!$A$1:$CD$1,0)),""))</f>
        <v/>
      </c>
      <c r="E664" t="str">
        <f>IF(ISBLANK(IFERROR(INDEX('2-3 引出列表'!$A$2:$CE$8700,$A664,MATCH(E$1,'2-3 引出列表'!$A$1:$CD$1,0)),"")),"",IFERROR(INDEX('2-3 引出列表'!$A$2:$CE$8700,$A664,MATCH(E$1,'2-3 引出列表'!$A$1:$CD$1,0)),""))</f>
        <v/>
      </c>
      <c r="F664" t="str">
        <f t="shared" si="10"/>
        <v/>
      </c>
      <c r="G664" t="str">
        <f>IF(ISBLANK(IFERROR(INDEX('2-3 引出列表'!$A$2:$CE$8700,$A664,MATCH(G$1,'2-3 引出列表'!$A$1:$CD$1,0)),"")),"",IFERROR(INDEX('2-3 引出列表'!$A$2:$CE$8700,$A664,MATCH(G$1,'2-3 引出列表'!$A$1:$CD$1,0)),""))</f>
        <v/>
      </c>
      <c r="H664" t="str">
        <f>IF(ISBLANK(IFERROR(INDEX('2-3 引出列表'!$A$2:$CE$8700,$A664,MATCH(H$1,'2-3 引出列表'!$A$1:$CD$1,0)),"")),"",IFERROR(INDEX('2-3 引出列表'!$A$2:$CE$8700,$A664,MATCH(H$1,'2-3 引出列表'!$A$1:$CD$1,0)),""))</f>
        <v/>
      </c>
      <c r="I664" t="str">
        <f>IF(ISBLANK(IFERROR(INDEX('2-3 引出列表'!$A$2:$CE$8700,$A664,MATCH(I$1,'2-3 引出列表'!$A$1:$CD$1,0)),"")),"",IFERROR(INDEX('2-3 引出列表'!$A$2:$CE$8700,$A664,MATCH(I$1,'2-3 引出列表'!$A$1:$CD$1,0)),""))</f>
        <v/>
      </c>
    </row>
    <row r="665" customFormat="1" spans="1:9">
      <c r="A665">
        <v>664</v>
      </c>
      <c r="B665" t="str">
        <f>IF(ISBLANK(IFERROR(INDEX('2-3 引出列表'!$A$2:$CE$8700,$A665,MATCH(B$1,'2-3 引出列表'!$A$1:$CD$1,0)),"")),"",IFERROR(INDEX('2-3 引出列表'!$A$2:$CE$8700,$A665,MATCH(B$1,'2-3 引出列表'!$A$1:$CD$1,0)),""))</f>
        <v/>
      </c>
      <c r="C665" t="str">
        <f>IF(ISBLANK(IFERROR(INDEX('2-3 引出列表'!$A$2:$CE$8700,$A665,MATCH(C$1,'2-3 引出列表'!$A$1:$CD$1,0)),"")),"",IFERROR(INDEX('2-3 引出列表'!$A$2:$CE$8700,$A665,MATCH(C$1,'2-3 引出列表'!$A$1:$CD$1,0)),""))</f>
        <v/>
      </c>
      <c r="D665" t="str">
        <f>IF(ISBLANK(IFERROR(INDEX('2-3 引出列表'!$A$2:$CE$8700,$A665,MATCH(D$1,'2-3 引出列表'!$A$1:$CD$1,0)),"")),"",IFERROR(INDEX('2-3 引出列表'!$A$2:$CE$8700,$A665,MATCH(D$1,'2-3 引出列表'!$A$1:$CD$1,0)),""))</f>
        <v/>
      </c>
      <c r="E665" t="str">
        <f>IF(ISBLANK(IFERROR(INDEX('2-3 引出列表'!$A$2:$CE$8700,$A665,MATCH(E$1,'2-3 引出列表'!$A$1:$CD$1,0)),"")),"",IFERROR(INDEX('2-3 引出列表'!$A$2:$CE$8700,$A665,MATCH(E$1,'2-3 引出列表'!$A$1:$CD$1,0)),""))</f>
        <v/>
      </c>
      <c r="F665" t="str">
        <f t="shared" si="10"/>
        <v/>
      </c>
      <c r="G665" t="str">
        <f>IF(ISBLANK(IFERROR(INDEX('2-3 引出列表'!$A$2:$CE$8700,$A665,MATCH(G$1,'2-3 引出列表'!$A$1:$CD$1,0)),"")),"",IFERROR(INDEX('2-3 引出列表'!$A$2:$CE$8700,$A665,MATCH(G$1,'2-3 引出列表'!$A$1:$CD$1,0)),""))</f>
        <v/>
      </c>
      <c r="H665" t="str">
        <f>IF(ISBLANK(IFERROR(INDEX('2-3 引出列表'!$A$2:$CE$8700,$A665,MATCH(H$1,'2-3 引出列表'!$A$1:$CD$1,0)),"")),"",IFERROR(INDEX('2-3 引出列表'!$A$2:$CE$8700,$A665,MATCH(H$1,'2-3 引出列表'!$A$1:$CD$1,0)),""))</f>
        <v/>
      </c>
      <c r="I665" t="str">
        <f>IF(ISBLANK(IFERROR(INDEX('2-3 引出列表'!$A$2:$CE$8700,$A665,MATCH(I$1,'2-3 引出列表'!$A$1:$CD$1,0)),"")),"",IFERROR(INDEX('2-3 引出列表'!$A$2:$CE$8700,$A665,MATCH(I$1,'2-3 引出列表'!$A$1:$CD$1,0)),""))</f>
        <v/>
      </c>
    </row>
    <row r="666" customFormat="1" spans="1:9">
      <c r="A666">
        <v>665</v>
      </c>
      <c r="B666" t="str">
        <f>IF(ISBLANK(IFERROR(INDEX('2-3 引出列表'!$A$2:$CE$8700,$A666,MATCH(B$1,'2-3 引出列表'!$A$1:$CD$1,0)),"")),"",IFERROR(INDEX('2-3 引出列表'!$A$2:$CE$8700,$A666,MATCH(B$1,'2-3 引出列表'!$A$1:$CD$1,0)),""))</f>
        <v/>
      </c>
      <c r="C666" t="str">
        <f>IF(ISBLANK(IFERROR(INDEX('2-3 引出列表'!$A$2:$CE$8700,$A666,MATCH(C$1,'2-3 引出列表'!$A$1:$CD$1,0)),"")),"",IFERROR(INDEX('2-3 引出列表'!$A$2:$CE$8700,$A666,MATCH(C$1,'2-3 引出列表'!$A$1:$CD$1,0)),""))</f>
        <v/>
      </c>
      <c r="D666" t="str">
        <f>IF(ISBLANK(IFERROR(INDEX('2-3 引出列表'!$A$2:$CE$8700,$A666,MATCH(D$1,'2-3 引出列表'!$A$1:$CD$1,0)),"")),"",IFERROR(INDEX('2-3 引出列表'!$A$2:$CE$8700,$A666,MATCH(D$1,'2-3 引出列表'!$A$1:$CD$1,0)),""))</f>
        <v/>
      </c>
      <c r="E666" t="str">
        <f>IF(ISBLANK(IFERROR(INDEX('2-3 引出列表'!$A$2:$CE$8700,$A666,MATCH(E$1,'2-3 引出列表'!$A$1:$CD$1,0)),"")),"",IFERROR(INDEX('2-3 引出列表'!$A$2:$CE$8700,$A666,MATCH(E$1,'2-3 引出列表'!$A$1:$CD$1,0)),""))</f>
        <v/>
      </c>
      <c r="F666" t="str">
        <f t="shared" si="10"/>
        <v/>
      </c>
      <c r="G666" t="str">
        <f>IF(ISBLANK(IFERROR(INDEX('2-3 引出列表'!$A$2:$CE$8700,$A666,MATCH(G$1,'2-3 引出列表'!$A$1:$CD$1,0)),"")),"",IFERROR(INDEX('2-3 引出列表'!$A$2:$CE$8700,$A666,MATCH(G$1,'2-3 引出列表'!$A$1:$CD$1,0)),""))</f>
        <v/>
      </c>
      <c r="H666" t="str">
        <f>IF(ISBLANK(IFERROR(INDEX('2-3 引出列表'!$A$2:$CE$8700,$A666,MATCH(H$1,'2-3 引出列表'!$A$1:$CD$1,0)),"")),"",IFERROR(INDEX('2-3 引出列表'!$A$2:$CE$8700,$A666,MATCH(H$1,'2-3 引出列表'!$A$1:$CD$1,0)),""))</f>
        <v/>
      </c>
      <c r="I666" t="str">
        <f>IF(ISBLANK(IFERROR(INDEX('2-3 引出列表'!$A$2:$CE$8700,$A666,MATCH(I$1,'2-3 引出列表'!$A$1:$CD$1,0)),"")),"",IFERROR(INDEX('2-3 引出列表'!$A$2:$CE$8700,$A666,MATCH(I$1,'2-3 引出列表'!$A$1:$CD$1,0)),""))</f>
        <v/>
      </c>
    </row>
    <row r="667" customFormat="1" spans="1:9">
      <c r="A667">
        <v>666</v>
      </c>
      <c r="B667" t="str">
        <f>IF(ISBLANK(IFERROR(INDEX('2-3 引出列表'!$A$2:$CE$8700,$A667,MATCH(B$1,'2-3 引出列表'!$A$1:$CD$1,0)),"")),"",IFERROR(INDEX('2-3 引出列表'!$A$2:$CE$8700,$A667,MATCH(B$1,'2-3 引出列表'!$A$1:$CD$1,0)),""))</f>
        <v/>
      </c>
      <c r="C667" t="str">
        <f>IF(ISBLANK(IFERROR(INDEX('2-3 引出列表'!$A$2:$CE$8700,$A667,MATCH(C$1,'2-3 引出列表'!$A$1:$CD$1,0)),"")),"",IFERROR(INDEX('2-3 引出列表'!$A$2:$CE$8700,$A667,MATCH(C$1,'2-3 引出列表'!$A$1:$CD$1,0)),""))</f>
        <v/>
      </c>
      <c r="D667" t="str">
        <f>IF(ISBLANK(IFERROR(INDEX('2-3 引出列表'!$A$2:$CE$8700,$A667,MATCH(D$1,'2-3 引出列表'!$A$1:$CD$1,0)),"")),"",IFERROR(INDEX('2-3 引出列表'!$A$2:$CE$8700,$A667,MATCH(D$1,'2-3 引出列表'!$A$1:$CD$1,0)),""))</f>
        <v/>
      </c>
      <c r="E667" t="str">
        <f>IF(ISBLANK(IFERROR(INDEX('2-3 引出列表'!$A$2:$CE$8700,$A667,MATCH(E$1,'2-3 引出列表'!$A$1:$CD$1,0)),"")),"",IFERROR(INDEX('2-3 引出列表'!$A$2:$CE$8700,$A667,MATCH(E$1,'2-3 引出列表'!$A$1:$CD$1,0)),""))</f>
        <v/>
      </c>
      <c r="F667" t="str">
        <f t="shared" si="10"/>
        <v/>
      </c>
      <c r="G667" t="str">
        <f>IF(ISBLANK(IFERROR(INDEX('2-3 引出列表'!$A$2:$CE$8700,$A667,MATCH(G$1,'2-3 引出列表'!$A$1:$CD$1,0)),"")),"",IFERROR(INDEX('2-3 引出列表'!$A$2:$CE$8700,$A667,MATCH(G$1,'2-3 引出列表'!$A$1:$CD$1,0)),""))</f>
        <v/>
      </c>
      <c r="H667" t="str">
        <f>IF(ISBLANK(IFERROR(INDEX('2-3 引出列表'!$A$2:$CE$8700,$A667,MATCH(H$1,'2-3 引出列表'!$A$1:$CD$1,0)),"")),"",IFERROR(INDEX('2-3 引出列表'!$A$2:$CE$8700,$A667,MATCH(H$1,'2-3 引出列表'!$A$1:$CD$1,0)),""))</f>
        <v/>
      </c>
      <c r="I667" t="str">
        <f>IF(ISBLANK(IFERROR(INDEX('2-3 引出列表'!$A$2:$CE$8700,$A667,MATCH(I$1,'2-3 引出列表'!$A$1:$CD$1,0)),"")),"",IFERROR(INDEX('2-3 引出列表'!$A$2:$CE$8700,$A667,MATCH(I$1,'2-3 引出列表'!$A$1:$CD$1,0)),""))</f>
        <v/>
      </c>
    </row>
    <row r="668" customFormat="1" spans="1:9">
      <c r="A668">
        <v>667</v>
      </c>
      <c r="B668" t="str">
        <f>IF(ISBLANK(IFERROR(INDEX('2-3 引出列表'!$A$2:$CE$8700,$A668,MATCH(B$1,'2-3 引出列表'!$A$1:$CD$1,0)),"")),"",IFERROR(INDEX('2-3 引出列表'!$A$2:$CE$8700,$A668,MATCH(B$1,'2-3 引出列表'!$A$1:$CD$1,0)),""))</f>
        <v/>
      </c>
      <c r="C668" t="str">
        <f>IF(ISBLANK(IFERROR(INDEX('2-3 引出列表'!$A$2:$CE$8700,$A668,MATCH(C$1,'2-3 引出列表'!$A$1:$CD$1,0)),"")),"",IFERROR(INDEX('2-3 引出列表'!$A$2:$CE$8700,$A668,MATCH(C$1,'2-3 引出列表'!$A$1:$CD$1,0)),""))</f>
        <v/>
      </c>
      <c r="D668" t="str">
        <f>IF(ISBLANK(IFERROR(INDEX('2-3 引出列表'!$A$2:$CE$8700,$A668,MATCH(D$1,'2-3 引出列表'!$A$1:$CD$1,0)),"")),"",IFERROR(INDEX('2-3 引出列表'!$A$2:$CE$8700,$A668,MATCH(D$1,'2-3 引出列表'!$A$1:$CD$1,0)),""))</f>
        <v/>
      </c>
      <c r="E668" t="str">
        <f>IF(ISBLANK(IFERROR(INDEX('2-3 引出列表'!$A$2:$CE$8700,$A668,MATCH(E$1,'2-3 引出列表'!$A$1:$CD$1,0)),"")),"",IFERROR(INDEX('2-3 引出列表'!$A$2:$CE$8700,$A668,MATCH(E$1,'2-3 引出列表'!$A$1:$CD$1,0)),""))</f>
        <v/>
      </c>
      <c r="F668" t="str">
        <f t="shared" si="10"/>
        <v/>
      </c>
      <c r="G668" t="str">
        <f>IF(ISBLANK(IFERROR(INDEX('2-3 引出列表'!$A$2:$CE$8700,$A668,MATCH(G$1,'2-3 引出列表'!$A$1:$CD$1,0)),"")),"",IFERROR(INDEX('2-3 引出列表'!$A$2:$CE$8700,$A668,MATCH(G$1,'2-3 引出列表'!$A$1:$CD$1,0)),""))</f>
        <v/>
      </c>
      <c r="H668" t="str">
        <f>IF(ISBLANK(IFERROR(INDEX('2-3 引出列表'!$A$2:$CE$8700,$A668,MATCH(H$1,'2-3 引出列表'!$A$1:$CD$1,0)),"")),"",IFERROR(INDEX('2-3 引出列表'!$A$2:$CE$8700,$A668,MATCH(H$1,'2-3 引出列表'!$A$1:$CD$1,0)),""))</f>
        <v/>
      </c>
      <c r="I668" t="str">
        <f>IF(ISBLANK(IFERROR(INDEX('2-3 引出列表'!$A$2:$CE$8700,$A668,MATCH(I$1,'2-3 引出列表'!$A$1:$CD$1,0)),"")),"",IFERROR(INDEX('2-3 引出列表'!$A$2:$CE$8700,$A668,MATCH(I$1,'2-3 引出列表'!$A$1:$CD$1,0)),""))</f>
        <v/>
      </c>
    </row>
    <row r="669" customFormat="1" spans="1:9">
      <c r="A669">
        <v>668</v>
      </c>
      <c r="B669" t="str">
        <f>IF(ISBLANK(IFERROR(INDEX('2-3 引出列表'!$A$2:$CE$8700,$A669,MATCH(B$1,'2-3 引出列表'!$A$1:$CD$1,0)),"")),"",IFERROR(INDEX('2-3 引出列表'!$A$2:$CE$8700,$A669,MATCH(B$1,'2-3 引出列表'!$A$1:$CD$1,0)),""))</f>
        <v/>
      </c>
      <c r="C669" t="str">
        <f>IF(ISBLANK(IFERROR(INDEX('2-3 引出列表'!$A$2:$CE$8700,$A669,MATCH(C$1,'2-3 引出列表'!$A$1:$CD$1,0)),"")),"",IFERROR(INDEX('2-3 引出列表'!$A$2:$CE$8700,$A669,MATCH(C$1,'2-3 引出列表'!$A$1:$CD$1,0)),""))</f>
        <v/>
      </c>
      <c r="D669" t="str">
        <f>IF(ISBLANK(IFERROR(INDEX('2-3 引出列表'!$A$2:$CE$8700,$A669,MATCH(D$1,'2-3 引出列表'!$A$1:$CD$1,0)),"")),"",IFERROR(INDEX('2-3 引出列表'!$A$2:$CE$8700,$A669,MATCH(D$1,'2-3 引出列表'!$A$1:$CD$1,0)),""))</f>
        <v/>
      </c>
      <c r="E669" t="str">
        <f>IF(ISBLANK(IFERROR(INDEX('2-3 引出列表'!$A$2:$CE$8700,$A669,MATCH(E$1,'2-3 引出列表'!$A$1:$CD$1,0)),"")),"",IFERROR(INDEX('2-3 引出列表'!$A$2:$CE$8700,$A669,MATCH(E$1,'2-3 引出列表'!$A$1:$CD$1,0)),""))</f>
        <v/>
      </c>
      <c r="F669" t="str">
        <f t="shared" si="10"/>
        <v/>
      </c>
      <c r="G669" t="str">
        <f>IF(ISBLANK(IFERROR(INDEX('2-3 引出列表'!$A$2:$CE$8700,$A669,MATCH(G$1,'2-3 引出列表'!$A$1:$CD$1,0)),"")),"",IFERROR(INDEX('2-3 引出列表'!$A$2:$CE$8700,$A669,MATCH(G$1,'2-3 引出列表'!$A$1:$CD$1,0)),""))</f>
        <v/>
      </c>
      <c r="H669" t="str">
        <f>IF(ISBLANK(IFERROR(INDEX('2-3 引出列表'!$A$2:$CE$8700,$A669,MATCH(H$1,'2-3 引出列表'!$A$1:$CD$1,0)),"")),"",IFERROR(INDEX('2-3 引出列表'!$A$2:$CE$8700,$A669,MATCH(H$1,'2-3 引出列表'!$A$1:$CD$1,0)),""))</f>
        <v/>
      </c>
      <c r="I669" t="str">
        <f>IF(ISBLANK(IFERROR(INDEX('2-3 引出列表'!$A$2:$CE$8700,$A669,MATCH(I$1,'2-3 引出列表'!$A$1:$CD$1,0)),"")),"",IFERROR(INDEX('2-3 引出列表'!$A$2:$CE$8700,$A669,MATCH(I$1,'2-3 引出列表'!$A$1:$CD$1,0)),""))</f>
        <v/>
      </c>
    </row>
    <row r="670" customFormat="1" spans="1:9">
      <c r="A670">
        <v>669</v>
      </c>
      <c r="B670" t="str">
        <f>IF(ISBLANK(IFERROR(INDEX('2-3 引出列表'!$A$2:$CE$8700,$A670,MATCH(B$1,'2-3 引出列表'!$A$1:$CD$1,0)),"")),"",IFERROR(INDEX('2-3 引出列表'!$A$2:$CE$8700,$A670,MATCH(B$1,'2-3 引出列表'!$A$1:$CD$1,0)),""))</f>
        <v/>
      </c>
      <c r="C670" t="str">
        <f>IF(ISBLANK(IFERROR(INDEX('2-3 引出列表'!$A$2:$CE$8700,$A670,MATCH(C$1,'2-3 引出列表'!$A$1:$CD$1,0)),"")),"",IFERROR(INDEX('2-3 引出列表'!$A$2:$CE$8700,$A670,MATCH(C$1,'2-3 引出列表'!$A$1:$CD$1,0)),""))</f>
        <v/>
      </c>
      <c r="D670" t="str">
        <f>IF(ISBLANK(IFERROR(INDEX('2-3 引出列表'!$A$2:$CE$8700,$A670,MATCH(D$1,'2-3 引出列表'!$A$1:$CD$1,0)),"")),"",IFERROR(INDEX('2-3 引出列表'!$A$2:$CE$8700,$A670,MATCH(D$1,'2-3 引出列表'!$A$1:$CD$1,0)),""))</f>
        <v/>
      </c>
      <c r="E670" t="str">
        <f>IF(ISBLANK(IFERROR(INDEX('2-3 引出列表'!$A$2:$CE$8700,$A670,MATCH(E$1,'2-3 引出列表'!$A$1:$CD$1,0)),"")),"",IFERROR(INDEX('2-3 引出列表'!$A$2:$CE$8700,$A670,MATCH(E$1,'2-3 引出列表'!$A$1:$CD$1,0)),""))</f>
        <v/>
      </c>
      <c r="F670" t="str">
        <f t="shared" si="10"/>
        <v/>
      </c>
      <c r="G670" t="str">
        <f>IF(ISBLANK(IFERROR(INDEX('2-3 引出列表'!$A$2:$CE$8700,$A670,MATCH(G$1,'2-3 引出列表'!$A$1:$CD$1,0)),"")),"",IFERROR(INDEX('2-3 引出列表'!$A$2:$CE$8700,$A670,MATCH(G$1,'2-3 引出列表'!$A$1:$CD$1,0)),""))</f>
        <v/>
      </c>
      <c r="H670" t="str">
        <f>IF(ISBLANK(IFERROR(INDEX('2-3 引出列表'!$A$2:$CE$8700,$A670,MATCH(H$1,'2-3 引出列表'!$A$1:$CD$1,0)),"")),"",IFERROR(INDEX('2-3 引出列表'!$A$2:$CE$8700,$A670,MATCH(H$1,'2-3 引出列表'!$A$1:$CD$1,0)),""))</f>
        <v/>
      </c>
      <c r="I670" t="str">
        <f>IF(ISBLANK(IFERROR(INDEX('2-3 引出列表'!$A$2:$CE$8700,$A670,MATCH(I$1,'2-3 引出列表'!$A$1:$CD$1,0)),"")),"",IFERROR(INDEX('2-3 引出列表'!$A$2:$CE$8700,$A670,MATCH(I$1,'2-3 引出列表'!$A$1:$CD$1,0)),""))</f>
        <v/>
      </c>
    </row>
    <row r="671" customFormat="1" spans="1:9">
      <c r="A671">
        <v>670</v>
      </c>
      <c r="B671" t="str">
        <f>IF(ISBLANK(IFERROR(INDEX('2-3 引出列表'!$A$2:$CE$8700,$A671,MATCH(B$1,'2-3 引出列表'!$A$1:$CD$1,0)),"")),"",IFERROR(INDEX('2-3 引出列表'!$A$2:$CE$8700,$A671,MATCH(B$1,'2-3 引出列表'!$A$1:$CD$1,0)),""))</f>
        <v/>
      </c>
      <c r="C671" t="str">
        <f>IF(ISBLANK(IFERROR(INDEX('2-3 引出列表'!$A$2:$CE$8700,$A671,MATCH(C$1,'2-3 引出列表'!$A$1:$CD$1,0)),"")),"",IFERROR(INDEX('2-3 引出列表'!$A$2:$CE$8700,$A671,MATCH(C$1,'2-3 引出列表'!$A$1:$CD$1,0)),""))</f>
        <v/>
      </c>
      <c r="D671" t="str">
        <f>IF(ISBLANK(IFERROR(INDEX('2-3 引出列表'!$A$2:$CE$8700,$A671,MATCH(D$1,'2-3 引出列表'!$A$1:$CD$1,0)),"")),"",IFERROR(INDEX('2-3 引出列表'!$A$2:$CE$8700,$A671,MATCH(D$1,'2-3 引出列表'!$A$1:$CD$1,0)),""))</f>
        <v/>
      </c>
      <c r="E671" t="str">
        <f>IF(ISBLANK(IFERROR(INDEX('2-3 引出列表'!$A$2:$CE$8700,$A671,MATCH(E$1,'2-3 引出列表'!$A$1:$CD$1,0)),"")),"",IFERROR(INDEX('2-3 引出列表'!$A$2:$CE$8700,$A671,MATCH(E$1,'2-3 引出列表'!$A$1:$CD$1,0)),""))</f>
        <v/>
      </c>
      <c r="F671" t="str">
        <f t="shared" si="10"/>
        <v/>
      </c>
      <c r="G671" t="str">
        <f>IF(ISBLANK(IFERROR(INDEX('2-3 引出列表'!$A$2:$CE$8700,$A671,MATCH(G$1,'2-3 引出列表'!$A$1:$CD$1,0)),"")),"",IFERROR(INDEX('2-3 引出列表'!$A$2:$CE$8700,$A671,MATCH(G$1,'2-3 引出列表'!$A$1:$CD$1,0)),""))</f>
        <v/>
      </c>
      <c r="H671" t="str">
        <f>IF(ISBLANK(IFERROR(INDEX('2-3 引出列表'!$A$2:$CE$8700,$A671,MATCH(H$1,'2-3 引出列表'!$A$1:$CD$1,0)),"")),"",IFERROR(INDEX('2-3 引出列表'!$A$2:$CE$8700,$A671,MATCH(H$1,'2-3 引出列表'!$A$1:$CD$1,0)),""))</f>
        <v/>
      </c>
      <c r="I671" t="str">
        <f>IF(ISBLANK(IFERROR(INDEX('2-3 引出列表'!$A$2:$CE$8700,$A671,MATCH(I$1,'2-3 引出列表'!$A$1:$CD$1,0)),"")),"",IFERROR(INDEX('2-3 引出列表'!$A$2:$CE$8700,$A671,MATCH(I$1,'2-3 引出列表'!$A$1:$CD$1,0)),""))</f>
        <v/>
      </c>
    </row>
    <row r="672" customFormat="1" spans="1:9">
      <c r="A672">
        <v>671</v>
      </c>
      <c r="B672" t="str">
        <f>IF(ISBLANK(IFERROR(INDEX('2-3 引出列表'!$A$2:$CE$8700,$A672,MATCH(B$1,'2-3 引出列表'!$A$1:$CD$1,0)),"")),"",IFERROR(INDEX('2-3 引出列表'!$A$2:$CE$8700,$A672,MATCH(B$1,'2-3 引出列表'!$A$1:$CD$1,0)),""))</f>
        <v/>
      </c>
      <c r="C672" t="str">
        <f>IF(ISBLANK(IFERROR(INDEX('2-3 引出列表'!$A$2:$CE$8700,$A672,MATCH(C$1,'2-3 引出列表'!$A$1:$CD$1,0)),"")),"",IFERROR(INDEX('2-3 引出列表'!$A$2:$CE$8700,$A672,MATCH(C$1,'2-3 引出列表'!$A$1:$CD$1,0)),""))</f>
        <v/>
      </c>
      <c r="D672" t="str">
        <f>IF(ISBLANK(IFERROR(INDEX('2-3 引出列表'!$A$2:$CE$8700,$A672,MATCH(D$1,'2-3 引出列表'!$A$1:$CD$1,0)),"")),"",IFERROR(INDEX('2-3 引出列表'!$A$2:$CE$8700,$A672,MATCH(D$1,'2-3 引出列表'!$A$1:$CD$1,0)),""))</f>
        <v/>
      </c>
      <c r="E672" t="str">
        <f>IF(ISBLANK(IFERROR(INDEX('2-3 引出列表'!$A$2:$CE$8700,$A672,MATCH(E$1,'2-3 引出列表'!$A$1:$CD$1,0)),"")),"",IFERROR(INDEX('2-3 引出列表'!$A$2:$CE$8700,$A672,MATCH(E$1,'2-3 引出列表'!$A$1:$CD$1,0)),""))</f>
        <v/>
      </c>
      <c r="F672" t="str">
        <f t="shared" si="10"/>
        <v/>
      </c>
      <c r="G672" t="str">
        <f>IF(ISBLANK(IFERROR(INDEX('2-3 引出列表'!$A$2:$CE$8700,$A672,MATCH(G$1,'2-3 引出列表'!$A$1:$CD$1,0)),"")),"",IFERROR(INDEX('2-3 引出列表'!$A$2:$CE$8700,$A672,MATCH(G$1,'2-3 引出列表'!$A$1:$CD$1,0)),""))</f>
        <v/>
      </c>
      <c r="H672" t="str">
        <f>IF(ISBLANK(IFERROR(INDEX('2-3 引出列表'!$A$2:$CE$8700,$A672,MATCH(H$1,'2-3 引出列表'!$A$1:$CD$1,0)),"")),"",IFERROR(INDEX('2-3 引出列表'!$A$2:$CE$8700,$A672,MATCH(H$1,'2-3 引出列表'!$A$1:$CD$1,0)),""))</f>
        <v/>
      </c>
      <c r="I672" t="str">
        <f>IF(ISBLANK(IFERROR(INDEX('2-3 引出列表'!$A$2:$CE$8700,$A672,MATCH(I$1,'2-3 引出列表'!$A$1:$CD$1,0)),"")),"",IFERROR(INDEX('2-3 引出列表'!$A$2:$CE$8700,$A672,MATCH(I$1,'2-3 引出列表'!$A$1:$CD$1,0)),""))</f>
        <v/>
      </c>
    </row>
    <row r="673" customFormat="1" spans="1:9">
      <c r="A673">
        <v>672</v>
      </c>
      <c r="B673" t="str">
        <f>IF(ISBLANK(IFERROR(INDEX('2-3 引出列表'!$A$2:$CE$8700,$A673,MATCH(B$1,'2-3 引出列表'!$A$1:$CD$1,0)),"")),"",IFERROR(INDEX('2-3 引出列表'!$A$2:$CE$8700,$A673,MATCH(B$1,'2-3 引出列表'!$A$1:$CD$1,0)),""))</f>
        <v/>
      </c>
      <c r="C673" t="str">
        <f>IF(ISBLANK(IFERROR(INDEX('2-3 引出列表'!$A$2:$CE$8700,$A673,MATCH(C$1,'2-3 引出列表'!$A$1:$CD$1,0)),"")),"",IFERROR(INDEX('2-3 引出列表'!$A$2:$CE$8700,$A673,MATCH(C$1,'2-3 引出列表'!$A$1:$CD$1,0)),""))</f>
        <v/>
      </c>
      <c r="D673" t="str">
        <f>IF(ISBLANK(IFERROR(INDEX('2-3 引出列表'!$A$2:$CE$8700,$A673,MATCH(D$1,'2-3 引出列表'!$A$1:$CD$1,0)),"")),"",IFERROR(INDEX('2-3 引出列表'!$A$2:$CE$8700,$A673,MATCH(D$1,'2-3 引出列表'!$A$1:$CD$1,0)),""))</f>
        <v/>
      </c>
      <c r="E673" t="str">
        <f>IF(ISBLANK(IFERROR(INDEX('2-3 引出列表'!$A$2:$CE$8700,$A673,MATCH(E$1,'2-3 引出列表'!$A$1:$CD$1,0)),"")),"",IFERROR(INDEX('2-3 引出列表'!$A$2:$CE$8700,$A673,MATCH(E$1,'2-3 引出列表'!$A$1:$CD$1,0)),""))</f>
        <v/>
      </c>
      <c r="F673" t="str">
        <f t="shared" si="10"/>
        <v/>
      </c>
      <c r="G673" t="str">
        <f>IF(ISBLANK(IFERROR(INDEX('2-3 引出列表'!$A$2:$CE$8700,$A673,MATCH(G$1,'2-3 引出列表'!$A$1:$CD$1,0)),"")),"",IFERROR(INDEX('2-3 引出列表'!$A$2:$CE$8700,$A673,MATCH(G$1,'2-3 引出列表'!$A$1:$CD$1,0)),""))</f>
        <v/>
      </c>
      <c r="H673" t="str">
        <f>IF(ISBLANK(IFERROR(INDEX('2-3 引出列表'!$A$2:$CE$8700,$A673,MATCH(H$1,'2-3 引出列表'!$A$1:$CD$1,0)),"")),"",IFERROR(INDEX('2-3 引出列表'!$A$2:$CE$8700,$A673,MATCH(H$1,'2-3 引出列表'!$A$1:$CD$1,0)),""))</f>
        <v/>
      </c>
      <c r="I673" t="str">
        <f>IF(ISBLANK(IFERROR(INDEX('2-3 引出列表'!$A$2:$CE$8700,$A673,MATCH(I$1,'2-3 引出列表'!$A$1:$CD$1,0)),"")),"",IFERROR(INDEX('2-3 引出列表'!$A$2:$CE$8700,$A673,MATCH(I$1,'2-3 引出列表'!$A$1:$CD$1,0)),""))</f>
        <v/>
      </c>
    </row>
    <row r="674" customFormat="1" spans="1:9">
      <c r="A674">
        <v>673</v>
      </c>
      <c r="B674" t="str">
        <f>IF(ISBLANK(IFERROR(INDEX('2-3 引出列表'!$A$2:$CE$8700,$A674,MATCH(B$1,'2-3 引出列表'!$A$1:$CD$1,0)),"")),"",IFERROR(INDEX('2-3 引出列表'!$A$2:$CE$8700,$A674,MATCH(B$1,'2-3 引出列表'!$A$1:$CD$1,0)),""))</f>
        <v/>
      </c>
      <c r="C674" t="str">
        <f>IF(ISBLANK(IFERROR(INDEX('2-3 引出列表'!$A$2:$CE$8700,$A674,MATCH(C$1,'2-3 引出列表'!$A$1:$CD$1,0)),"")),"",IFERROR(INDEX('2-3 引出列表'!$A$2:$CE$8700,$A674,MATCH(C$1,'2-3 引出列表'!$A$1:$CD$1,0)),""))</f>
        <v/>
      </c>
      <c r="D674" t="str">
        <f>IF(ISBLANK(IFERROR(INDEX('2-3 引出列表'!$A$2:$CE$8700,$A674,MATCH(D$1,'2-3 引出列表'!$A$1:$CD$1,0)),"")),"",IFERROR(INDEX('2-3 引出列表'!$A$2:$CE$8700,$A674,MATCH(D$1,'2-3 引出列表'!$A$1:$CD$1,0)),""))</f>
        <v/>
      </c>
      <c r="E674" t="str">
        <f>IF(ISBLANK(IFERROR(INDEX('2-3 引出列表'!$A$2:$CE$8700,$A674,MATCH(E$1,'2-3 引出列表'!$A$1:$CD$1,0)),"")),"",IFERROR(INDEX('2-3 引出列表'!$A$2:$CE$8700,$A674,MATCH(E$1,'2-3 引出列表'!$A$1:$CD$1,0)),""))</f>
        <v/>
      </c>
      <c r="F674" t="str">
        <f t="shared" si="10"/>
        <v/>
      </c>
      <c r="G674" t="str">
        <f>IF(ISBLANK(IFERROR(INDEX('2-3 引出列表'!$A$2:$CE$8700,$A674,MATCH(G$1,'2-3 引出列表'!$A$1:$CD$1,0)),"")),"",IFERROR(INDEX('2-3 引出列表'!$A$2:$CE$8700,$A674,MATCH(G$1,'2-3 引出列表'!$A$1:$CD$1,0)),""))</f>
        <v/>
      </c>
      <c r="H674" t="str">
        <f>IF(ISBLANK(IFERROR(INDEX('2-3 引出列表'!$A$2:$CE$8700,$A674,MATCH(H$1,'2-3 引出列表'!$A$1:$CD$1,0)),"")),"",IFERROR(INDEX('2-3 引出列表'!$A$2:$CE$8700,$A674,MATCH(H$1,'2-3 引出列表'!$A$1:$CD$1,0)),""))</f>
        <v/>
      </c>
      <c r="I674" t="str">
        <f>IF(ISBLANK(IFERROR(INDEX('2-3 引出列表'!$A$2:$CE$8700,$A674,MATCH(I$1,'2-3 引出列表'!$A$1:$CD$1,0)),"")),"",IFERROR(INDEX('2-3 引出列表'!$A$2:$CE$8700,$A674,MATCH(I$1,'2-3 引出列表'!$A$1:$CD$1,0)),""))</f>
        <v/>
      </c>
    </row>
    <row r="675" customFormat="1" spans="1:9">
      <c r="A675">
        <v>674</v>
      </c>
      <c r="B675" t="str">
        <f>IF(ISBLANK(IFERROR(INDEX('2-3 引出列表'!$A$2:$CE$8700,$A675,MATCH(B$1,'2-3 引出列表'!$A$1:$CD$1,0)),"")),"",IFERROR(INDEX('2-3 引出列表'!$A$2:$CE$8700,$A675,MATCH(B$1,'2-3 引出列表'!$A$1:$CD$1,0)),""))</f>
        <v/>
      </c>
      <c r="C675" t="str">
        <f>IF(ISBLANK(IFERROR(INDEX('2-3 引出列表'!$A$2:$CE$8700,$A675,MATCH(C$1,'2-3 引出列表'!$A$1:$CD$1,0)),"")),"",IFERROR(INDEX('2-3 引出列表'!$A$2:$CE$8700,$A675,MATCH(C$1,'2-3 引出列表'!$A$1:$CD$1,0)),""))</f>
        <v/>
      </c>
      <c r="D675" t="str">
        <f>IF(ISBLANK(IFERROR(INDEX('2-3 引出列表'!$A$2:$CE$8700,$A675,MATCH(D$1,'2-3 引出列表'!$A$1:$CD$1,0)),"")),"",IFERROR(INDEX('2-3 引出列表'!$A$2:$CE$8700,$A675,MATCH(D$1,'2-3 引出列表'!$A$1:$CD$1,0)),""))</f>
        <v/>
      </c>
      <c r="E675" t="str">
        <f>IF(ISBLANK(IFERROR(INDEX('2-3 引出列表'!$A$2:$CE$8700,$A675,MATCH(E$1,'2-3 引出列表'!$A$1:$CD$1,0)),"")),"",IFERROR(INDEX('2-3 引出列表'!$A$2:$CE$8700,$A675,MATCH(E$1,'2-3 引出列表'!$A$1:$CD$1,0)),""))</f>
        <v/>
      </c>
      <c r="F675" t="str">
        <f t="shared" si="10"/>
        <v/>
      </c>
      <c r="G675" t="str">
        <f>IF(ISBLANK(IFERROR(INDEX('2-3 引出列表'!$A$2:$CE$8700,$A675,MATCH(G$1,'2-3 引出列表'!$A$1:$CD$1,0)),"")),"",IFERROR(INDEX('2-3 引出列表'!$A$2:$CE$8700,$A675,MATCH(G$1,'2-3 引出列表'!$A$1:$CD$1,0)),""))</f>
        <v/>
      </c>
      <c r="H675" t="str">
        <f>IF(ISBLANK(IFERROR(INDEX('2-3 引出列表'!$A$2:$CE$8700,$A675,MATCH(H$1,'2-3 引出列表'!$A$1:$CD$1,0)),"")),"",IFERROR(INDEX('2-3 引出列表'!$A$2:$CE$8700,$A675,MATCH(H$1,'2-3 引出列表'!$A$1:$CD$1,0)),""))</f>
        <v/>
      </c>
      <c r="I675" t="str">
        <f>IF(ISBLANK(IFERROR(INDEX('2-3 引出列表'!$A$2:$CE$8700,$A675,MATCH(I$1,'2-3 引出列表'!$A$1:$CD$1,0)),"")),"",IFERROR(INDEX('2-3 引出列表'!$A$2:$CE$8700,$A675,MATCH(I$1,'2-3 引出列表'!$A$1:$CD$1,0)),""))</f>
        <v/>
      </c>
    </row>
    <row r="676" customFormat="1" spans="1:9">
      <c r="A676">
        <v>675</v>
      </c>
      <c r="B676" t="str">
        <f>IF(ISBLANK(IFERROR(INDEX('2-3 引出列表'!$A$2:$CE$8700,$A676,MATCH(B$1,'2-3 引出列表'!$A$1:$CD$1,0)),"")),"",IFERROR(INDEX('2-3 引出列表'!$A$2:$CE$8700,$A676,MATCH(B$1,'2-3 引出列表'!$A$1:$CD$1,0)),""))</f>
        <v/>
      </c>
      <c r="C676" t="str">
        <f>IF(ISBLANK(IFERROR(INDEX('2-3 引出列表'!$A$2:$CE$8700,$A676,MATCH(C$1,'2-3 引出列表'!$A$1:$CD$1,0)),"")),"",IFERROR(INDEX('2-3 引出列表'!$A$2:$CE$8700,$A676,MATCH(C$1,'2-3 引出列表'!$A$1:$CD$1,0)),""))</f>
        <v/>
      </c>
      <c r="D676" t="str">
        <f>IF(ISBLANK(IFERROR(INDEX('2-3 引出列表'!$A$2:$CE$8700,$A676,MATCH(D$1,'2-3 引出列表'!$A$1:$CD$1,0)),"")),"",IFERROR(INDEX('2-3 引出列表'!$A$2:$CE$8700,$A676,MATCH(D$1,'2-3 引出列表'!$A$1:$CD$1,0)),""))</f>
        <v/>
      </c>
      <c r="E676" t="str">
        <f>IF(ISBLANK(IFERROR(INDEX('2-3 引出列表'!$A$2:$CE$8700,$A676,MATCH(E$1,'2-3 引出列表'!$A$1:$CD$1,0)),"")),"",IFERROR(INDEX('2-3 引出列表'!$A$2:$CE$8700,$A676,MATCH(E$1,'2-3 引出列表'!$A$1:$CD$1,0)),""))</f>
        <v/>
      </c>
      <c r="F676" t="str">
        <f t="shared" si="10"/>
        <v/>
      </c>
      <c r="G676" t="str">
        <f>IF(ISBLANK(IFERROR(INDEX('2-3 引出列表'!$A$2:$CE$8700,$A676,MATCH(G$1,'2-3 引出列表'!$A$1:$CD$1,0)),"")),"",IFERROR(INDEX('2-3 引出列表'!$A$2:$CE$8700,$A676,MATCH(G$1,'2-3 引出列表'!$A$1:$CD$1,0)),""))</f>
        <v/>
      </c>
      <c r="H676" t="str">
        <f>IF(ISBLANK(IFERROR(INDEX('2-3 引出列表'!$A$2:$CE$8700,$A676,MATCH(H$1,'2-3 引出列表'!$A$1:$CD$1,0)),"")),"",IFERROR(INDEX('2-3 引出列表'!$A$2:$CE$8700,$A676,MATCH(H$1,'2-3 引出列表'!$A$1:$CD$1,0)),""))</f>
        <v/>
      </c>
      <c r="I676" t="str">
        <f>IF(ISBLANK(IFERROR(INDEX('2-3 引出列表'!$A$2:$CE$8700,$A676,MATCH(I$1,'2-3 引出列表'!$A$1:$CD$1,0)),"")),"",IFERROR(INDEX('2-3 引出列表'!$A$2:$CE$8700,$A676,MATCH(I$1,'2-3 引出列表'!$A$1:$CD$1,0)),""))</f>
        <v/>
      </c>
    </row>
    <row r="677" customFormat="1" spans="1:9">
      <c r="A677">
        <v>676</v>
      </c>
      <c r="B677" t="str">
        <f>IF(ISBLANK(IFERROR(INDEX('2-3 引出列表'!$A$2:$CE$8700,$A677,MATCH(B$1,'2-3 引出列表'!$A$1:$CD$1,0)),"")),"",IFERROR(INDEX('2-3 引出列表'!$A$2:$CE$8700,$A677,MATCH(B$1,'2-3 引出列表'!$A$1:$CD$1,0)),""))</f>
        <v/>
      </c>
      <c r="C677" t="str">
        <f>IF(ISBLANK(IFERROR(INDEX('2-3 引出列表'!$A$2:$CE$8700,$A677,MATCH(C$1,'2-3 引出列表'!$A$1:$CD$1,0)),"")),"",IFERROR(INDEX('2-3 引出列表'!$A$2:$CE$8700,$A677,MATCH(C$1,'2-3 引出列表'!$A$1:$CD$1,0)),""))</f>
        <v/>
      </c>
      <c r="D677" t="str">
        <f>IF(ISBLANK(IFERROR(INDEX('2-3 引出列表'!$A$2:$CE$8700,$A677,MATCH(D$1,'2-3 引出列表'!$A$1:$CD$1,0)),"")),"",IFERROR(INDEX('2-3 引出列表'!$A$2:$CE$8700,$A677,MATCH(D$1,'2-3 引出列表'!$A$1:$CD$1,0)),""))</f>
        <v/>
      </c>
      <c r="E677" t="str">
        <f>IF(ISBLANK(IFERROR(INDEX('2-3 引出列表'!$A$2:$CE$8700,$A677,MATCH(E$1,'2-3 引出列表'!$A$1:$CD$1,0)),"")),"",IFERROR(INDEX('2-3 引出列表'!$A$2:$CE$8700,$A677,MATCH(E$1,'2-3 引出列表'!$A$1:$CD$1,0)),""))</f>
        <v/>
      </c>
      <c r="F677" t="str">
        <f t="shared" si="10"/>
        <v/>
      </c>
      <c r="G677" t="str">
        <f>IF(ISBLANK(IFERROR(INDEX('2-3 引出列表'!$A$2:$CE$8700,$A677,MATCH(G$1,'2-3 引出列表'!$A$1:$CD$1,0)),"")),"",IFERROR(INDEX('2-3 引出列表'!$A$2:$CE$8700,$A677,MATCH(G$1,'2-3 引出列表'!$A$1:$CD$1,0)),""))</f>
        <v/>
      </c>
      <c r="H677" t="str">
        <f>IF(ISBLANK(IFERROR(INDEX('2-3 引出列表'!$A$2:$CE$8700,$A677,MATCH(H$1,'2-3 引出列表'!$A$1:$CD$1,0)),"")),"",IFERROR(INDEX('2-3 引出列表'!$A$2:$CE$8700,$A677,MATCH(H$1,'2-3 引出列表'!$A$1:$CD$1,0)),""))</f>
        <v/>
      </c>
      <c r="I677" t="str">
        <f>IF(ISBLANK(IFERROR(INDEX('2-3 引出列表'!$A$2:$CE$8700,$A677,MATCH(I$1,'2-3 引出列表'!$A$1:$CD$1,0)),"")),"",IFERROR(INDEX('2-3 引出列表'!$A$2:$CE$8700,$A677,MATCH(I$1,'2-3 引出列表'!$A$1:$CD$1,0)),""))</f>
        <v/>
      </c>
    </row>
    <row r="678" customFormat="1" spans="1:9">
      <c r="A678">
        <v>677</v>
      </c>
      <c r="B678" t="str">
        <f>IF(ISBLANK(IFERROR(INDEX('2-3 引出列表'!$A$2:$CE$8700,$A678,MATCH(B$1,'2-3 引出列表'!$A$1:$CD$1,0)),"")),"",IFERROR(INDEX('2-3 引出列表'!$A$2:$CE$8700,$A678,MATCH(B$1,'2-3 引出列表'!$A$1:$CD$1,0)),""))</f>
        <v/>
      </c>
      <c r="C678" t="str">
        <f>IF(ISBLANK(IFERROR(INDEX('2-3 引出列表'!$A$2:$CE$8700,$A678,MATCH(C$1,'2-3 引出列表'!$A$1:$CD$1,0)),"")),"",IFERROR(INDEX('2-3 引出列表'!$A$2:$CE$8700,$A678,MATCH(C$1,'2-3 引出列表'!$A$1:$CD$1,0)),""))</f>
        <v/>
      </c>
      <c r="D678" t="str">
        <f>IF(ISBLANK(IFERROR(INDEX('2-3 引出列表'!$A$2:$CE$8700,$A678,MATCH(D$1,'2-3 引出列表'!$A$1:$CD$1,0)),"")),"",IFERROR(INDEX('2-3 引出列表'!$A$2:$CE$8700,$A678,MATCH(D$1,'2-3 引出列表'!$A$1:$CD$1,0)),""))</f>
        <v/>
      </c>
      <c r="E678" t="str">
        <f>IF(ISBLANK(IFERROR(INDEX('2-3 引出列表'!$A$2:$CE$8700,$A678,MATCH(E$1,'2-3 引出列表'!$A$1:$CD$1,0)),"")),"",IFERROR(INDEX('2-3 引出列表'!$A$2:$CE$8700,$A678,MATCH(E$1,'2-3 引出列表'!$A$1:$CD$1,0)),""))</f>
        <v/>
      </c>
      <c r="F678" t="str">
        <f t="shared" si="10"/>
        <v/>
      </c>
      <c r="G678" t="str">
        <f>IF(ISBLANK(IFERROR(INDEX('2-3 引出列表'!$A$2:$CE$8700,$A678,MATCH(G$1,'2-3 引出列表'!$A$1:$CD$1,0)),"")),"",IFERROR(INDEX('2-3 引出列表'!$A$2:$CE$8700,$A678,MATCH(G$1,'2-3 引出列表'!$A$1:$CD$1,0)),""))</f>
        <v/>
      </c>
      <c r="H678" t="str">
        <f>IF(ISBLANK(IFERROR(INDEX('2-3 引出列表'!$A$2:$CE$8700,$A678,MATCH(H$1,'2-3 引出列表'!$A$1:$CD$1,0)),"")),"",IFERROR(INDEX('2-3 引出列表'!$A$2:$CE$8700,$A678,MATCH(H$1,'2-3 引出列表'!$A$1:$CD$1,0)),""))</f>
        <v/>
      </c>
      <c r="I678" t="str">
        <f>IF(ISBLANK(IFERROR(INDEX('2-3 引出列表'!$A$2:$CE$8700,$A678,MATCH(I$1,'2-3 引出列表'!$A$1:$CD$1,0)),"")),"",IFERROR(INDEX('2-3 引出列表'!$A$2:$CE$8700,$A678,MATCH(I$1,'2-3 引出列表'!$A$1:$CD$1,0)),""))</f>
        <v/>
      </c>
    </row>
    <row r="679" customFormat="1" spans="1:9">
      <c r="A679">
        <v>678</v>
      </c>
      <c r="B679" t="str">
        <f>IF(ISBLANK(IFERROR(INDEX('2-3 引出列表'!$A$2:$CE$8700,$A679,MATCH(B$1,'2-3 引出列表'!$A$1:$CD$1,0)),"")),"",IFERROR(INDEX('2-3 引出列表'!$A$2:$CE$8700,$A679,MATCH(B$1,'2-3 引出列表'!$A$1:$CD$1,0)),""))</f>
        <v/>
      </c>
      <c r="C679" t="str">
        <f>IF(ISBLANK(IFERROR(INDEX('2-3 引出列表'!$A$2:$CE$8700,$A679,MATCH(C$1,'2-3 引出列表'!$A$1:$CD$1,0)),"")),"",IFERROR(INDEX('2-3 引出列表'!$A$2:$CE$8700,$A679,MATCH(C$1,'2-3 引出列表'!$A$1:$CD$1,0)),""))</f>
        <v/>
      </c>
      <c r="D679" t="str">
        <f>IF(ISBLANK(IFERROR(INDEX('2-3 引出列表'!$A$2:$CE$8700,$A679,MATCH(D$1,'2-3 引出列表'!$A$1:$CD$1,0)),"")),"",IFERROR(INDEX('2-3 引出列表'!$A$2:$CE$8700,$A679,MATCH(D$1,'2-3 引出列表'!$A$1:$CD$1,0)),""))</f>
        <v/>
      </c>
      <c r="E679" t="str">
        <f>IF(ISBLANK(IFERROR(INDEX('2-3 引出列表'!$A$2:$CE$8700,$A679,MATCH(E$1,'2-3 引出列表'!$A$1:$CD$1,0)),"")),"",IFERROR(INDEX('2-3 引出列表'!$A$2:$CE$8700,$A679,MATCH(E$1,'2-3 引出列表'!$A$1:$CD$1,0)),""))</f>
        <v/>
      </c>
      <c r="F679" t="str">
        <f t="shared" si="10"/>
        <v/>
      </c>
      <c r="G679" t="str">
        <f>IF(ISBLANK(IFERROR(INDEX('2-3 引出列表'!$A$2:$CE$8700,$A679,MATCH(G$1,'2-3 引出列表'!$A$1:$CD$1,0)),"")),"",IFERROR(INDEX('2-3 引出列表'!$A$2:$CE$8700,$A679,MATCH(G$1,'2-3 引出列表'!$A$1:$CD$1,0)),""))</f>
        <v/>
      </c>
      <c r="H679" t="str">
        <f>IF(ISBLANK(IFERROR(INDEX('2-3 引出列表'!$A$2:$CE$8700,$A679,MATCH(H$1,'2-3 引出列表'!$A$1:$CD$1,0)),"")),"",IFERROR(INDEX('2-3 引出列表'!$A$2:$CE$8700,$A679,MATCH(H$1,'2-3 引出列表'!$A$1:$CD$1,0)),""))</f>
        <v/>
      </c>
      <c r="I679" t="str">
        <f>IF(ISBLANK(IFERROR(INDEX('2-3 引出列表'!$A$2:$CE$8700,$A679,MATCH(I$1,'2-3 引出列表'!$A$1:$CD$1,0)),"")),"",IFERROR(INDEX('2-3 引出列表'!$A$2:$CE$8700,$A679,MATCH(I$1,'2-3 引出列表'!$A$1:$CD$1,0)),""))</f>
        <v/>
      </c>
    </row>
    <row r="680" customFormat="1" spans="1:9">
      <c r="A680">
        <v>679</v>
      </c>
      <c r="B680" t="str">
        <f>IF(ISBLANK(IFERROR(INDEX('2-3 引出列表'!$A$2:$CE$8700,$A680,MATCH(B$1,'2-3 引出列表'!$A$1:$CD$1,0)),"")),"",IFERROR(INDEX('2-3 引出列表'!$A$2:$CE$8700,$A680,MATCH(B$1,'2-3 引出列表'!$A$1:$CD$1,0)),""))</f>
        <v/>
      </c>
      <c r="C680" t="str">
        <f>IF(ISBLANK(IFERROR(INDEX('2-3 引出列表'!$A$2:$CE$8700,$A680,MATCH(C$1,'2-3 引出列表'!$A$1:$CD$1,0)),"")),"",IFERROR(INDEX('2-3 引出列表'!$A$2:$CE$8700,$A680,MATCH(C$1,'2-3 引出列表'!$A$1:$CD$1,0)),""))</f>
        <v/>
      </c>
      <c r="D680" t="str">
        <f>IF(ISBLANK(IFERROR(INDEX('2-3 引出列表'!$A$2:$CE$8700,$A680,MATCH(D$1,'2-3 引出列表'!$A$1:$CD$1,0)),"")),"",IFERROR(INDEX('2-3 引出列表'!$A$2:$CE$8700,$A680,MATCH(D$1,'2-3 引出列表'!$A$1:$CD$1,0)),""))</f>
        <v/>
      </c>
      <c r="E680" t="str">
        <f>IF(ISBLANK(IFERROR(INDEX('2-3 引出列表'!$A$2:$CE$8700,$A680,MATCH(E$1,'2-3 引出列表'!$A$1:$CD$1,0)),"")),"",IFERROR(INDEX('2-3 引出列表'!$A$2:$CE$8700,$A680,MATCH(E$1,'2-3 引出列表'!$A$1:$CD$1,0)),""))</f>
        <v/>
      </c>
      <c r="F680" t="str">
        <f t="shared" si="10"/>
        <v/>
      </c>
      <c r="G680" t="str">
        <f>IF(ISBLANK(IFERROR(INDEX('2-3 引出列表'!$A$2:$CE$8700,$A680,MATCH(G$1,'2-3 引出列表'!$A$1:$CD$1,0)),"")),"",IFERROR(INDEX('2-3 引出列表'!$A$2:$CE$8700,$A680,MATCH(G$1,'2-3 引出列表'!$A$1:$CD$1,0)),""))</f>
        <v/>
      </c>
      <c r="H680" t="str">
        <f>IF(ISBLANK(IFERROR(INDEX('2-3 引出列表'!$A$2:$CE$8700,$A680,MATCH(H$1,'2-3 引出列表'!$A$1:$CD$1,0)),"")),"",IFERROR(INDEX('2-3 引出列表'!$A$2:$CE$8700,$A680,MATCH(H$1,'2-3 引出列表'!$A$1:$CD$1,0)),""))</f>
        <v/>
      </c>
      <c r="I680" t="str">
        <f>IF(ISBLANK(IFERROR(INDEX('2-3 引出列表'!$A$2:$CE$8700,$A680,MATCH(I$1,'2-3 引出列表'!$A$1:$CD$1,0)),"")),"",IFERROR(INDEX('2-3 引出列表'!$A$2:$CE$8700,$A680,MATCH(I$1,'2-3 引出列表'!$A$1:$CD$1,0)),""))</f>
        <v/>
      </c>
    </row>
    <row r="681" customFormat="1" spans="1:9">
      <c r="A681">
        <v>680</v>
      </c>
      <c r="B681" t="str">
        <f>IF(ISBLANK(IFERROR(INDEX('2-3 引出列表'!$A$2:$CE$8700,$A681,MATCH(B$1,'2-3 引出列表'!$A$1:$CD$1,0)),"")),"",IFERROR(INDEX('2-3 引出列表'!$A$2:$CE$8700,$A681,MATCH(B$1,'2-3 引出列表'!$A$1:$CD$1,0)),""))</f>
        <v/>
      </c>
      <c r="C681" t="str">
        <f>IF(ISBLANK(IFERROR(INDEX('2-3 引出列表'!$A$2:$CE$8700,$A681,MATCH(C$1,'2-3 引出列表'!$A$1:$CD$1,0)),"")),"",IFERROR(INDEX('2-3 引出列表'!$A$2:$CE$8700,$A681,MATCH(C$1,'2-3 引出列表'!$A$1:$CD$1,0)),""))</f>
        <v/>
      </c>
      <c r="D681" t="str">
        <f>IF(ISBLANK(IFERROR(INDEX('2-3 引出列表'!$A$2:$CE$8700,$A681,MATCH(D$1,'2-3 引出列表'!$A$1:$CD$1,0)),"")),"",IFERROR(INDEX('2-3 引出列表'!$A$2:$CE$8700,$A681,MATCH(D$1,'2-3 引出列表'!$A$1:$CD$1,0)),""))</f>
        <v/>
      </c>
      <c r="E681" t="str">
        <f>IF(ISBLANK(IFERROR(INDEX('2-3 引出列表'!$A$2:$CE$8700,$A681,MATCH(E$1,'2-3 引出列表'!$A$1:$CD$1,0)),"")),"",IFERROR(INDEX('2-3 引出列表'!$A$2:$CE$8700,$A681,MATCH(E$1,'2-3 引出列表'!$A$1:$CD$1,0)),""))</f>
        <v/>
      </c>
      <c r="F681" t="str">
        <f t="shared" si="10"/>
        <v/>
      </c>
      <c r="G681" t="str">
        <f>IF(ISBLANK(IFERROR(INDEX('2-3 引出列表'!$A$2:$CE$8700,$A681,MATCH(G$1,'2-3 引出列表'!$A$1:$CD$1,0)),"")),"",IFERROR(INDEX('2-3 引出列表'!$A$2:$CE$8700,$A681,MATCH(G$1,'2-3 引出列表'!$A$1:$CD$1,0)),""))</f>
        <v/>
      </c>
      <c r="H681" t="str">
        <f>IF(ISBLANK(IFERROR(INDEX('2-3 引出列表'!$A$2:$CE$8700,$A681,MATCH(H$1,'2-3 引出列表'!$A$1:$CD$1,0)),"")),"",IFERROR(INDEX('2-3 引出列表'!$A$2:$CE$8700,$A681,MATCH(H$1,'2-3 引出列表'!$A$1:$CD$1,0)),""))</f>
        <v/>
      </c>
      <c r="I681" t="str">
        <f>IF(ISBLANK(IFERROR(INDEX('2-3 引出列表'!$A$2:$CE$8700,$A681,MATCH(I$1,'2-3 引出列表'!$A$1:$CD$1,0)),"")),"",IFERROR(INDEX('2-3 引出列表'!$A$2:$CE$8700,$A681,MATCH(I$1,'2-3 引出列表'!$A$1:$CD$1,0)),""))</f>
        <v/>
      </c>
    </row>
    <row r="682" customFormat="1" spans="1:9">
      <c r="A682">
        <v>681</v>
      </c>
      <c r="B682" t="str">
        <f>IF(ISBLANK(IFERROR(INDEX('2-3 引出列表'!$A$2:$CE$8700,$A682,MATCH(B$1,'2-3 引出列表'!$A$1:$CD$1,0)),"")),"",IFERROR(INDEX('2-3 引出列表'!$A$2:$CE$8700,$A682,MATCH(B$1,'2-3 引出列表'!$A$1:$CD$1,0)),""))</f>
        <v/>
      </c>
      <c r="C682" t="str">
        <f>IF(ISBLANK(IFERROR(INDEX('2-3 引出列表'!$A$2:$CE$8700,$A682,MATCH(C$1,'2-3 引出列表'!$A$1:$CD$1,0)),"")),"",IFERROR(INDEX('2-3 引出列表'!$A$2:$CE$8700,$A682,MATCH(C$1,'2-3 引出列表'!$A$1:$CD$1,0)),""))</f>
        <v/>
      </c>
      <c r="D682" t="str">
        <f>IF(ISBLANK(IFERROR(INDEX('2-3 引出列表'!$A$2:$CE$8700,$A682,MATCH(D$1,'2-3 引出列表'!$A$1:$CD$1,0)),"")),"",IFERROR(INDEX('2-3 引出列表'!$A$2:$CE$8700,$A682,MATCH(D$1,'2-3 引出列表'!$A$1:$CD$1,0)),""))</f>
        <v/>
      </c>
      <c r="E682" t="str">
        <f>IF(ISBLANK(IFERROR(INDEX('2-3 引出列表'!$A$2:$CE$8700,$A682,MATCH(E$1,'2-3 引出列表'!$A$1:$CD$1,0)),"")),"",IFERROR(INDEX('2-3 引出列表'!$A$2:$CE$8700,$A682,MATCH(E$1,'2-3 引出列表'!$A$1:$CD$1,0)),""))</f>
        <v/>
      </c>
      <c r="F682" t="str">
        <f t="shared" si="10"/>
        <v/>
      </c>
      <c r="G682" t="str">
        <f>IF(ISBLANK(IFERROR(INDEX('2-3 引出列表'!$A$2:$CE$8700,$A682,MATCH(G$1,'2-3 引出列表'!$A$1:$CD$1,0)),"")),"",IFERROR(INDEX('2-3 引出列表'!$A$2:$CE$8700,$A682,MATCH(G$1,'2-3 引出列表'!$A$1:$CD$1,0)),""))</f>
        <v/>
      </c>
      <c r="H682" t="str">
        <f>IF(ISBLANK(IFERROR(INDEX('2-3 引出列表'!$A$2:$CE$8700,$A682,MATCH(H$1,'2-3 引出列表'!$A$1:$CD$1,0)),"")),"",IFERROR(INDEX('2-3 引出列表'!$A$2:$CE$8700,$A682,MATCH(H$1,'2-3 引出列表'!$A$1:$CD$1,0)),""))</f>
        <v/>
      </c>
      <c r="I682" t="str">
        <f>IF(ISBLANK(IFERROR(INDEX('2-3 引出列表'!$A$2:$CE$8700,$A682,MATCH(I$1,'2-3 引出列表'!$A$1:$CD$1,0)),"")),"",IFERROR(INDEX('2-3 引出列表'!$A$2:$CE$8700,$A682,MATCH(I$1,'2-3 引出列表'!$A$1:$CD$1,0)),""))</f>
        <v/>
      </c>
    </row>
    <row r="683" customFormat="1" spans="1:9">
      <c r="A683">
        <v>682</v>
      </c>
      <c r="B683" t="str">
        <f>IF(ISBLANK(IFERROR(INDEX('2-3 引出列表'!$A$2:$CE$8700,$A683,MATCH(B$1,'2-3 引出列表'!$A$1:$CD$1,0)),"")),"",IFERROR(INDEX('2-3 引出列表'!$A$2:$CE$8700,$A683,MATCH(B$1,'2-3 引出列表'!$A$1:$CD$1,0)),""))</f>
        <v/>
      </c>
      <c r="C683" t="str">
        <f>IF(ISBLANK(IFERROR(INDEX('2-3 引出列表'!$A$2:$CE$8700,$A683,MATCH(C$1,'2-3 引出列表'!$A$1:$CD$1,0)),"")),"",IFERROR(INDEX('2-3 引出列表'!$A$2:$CE$8700,$A683,MATCH(C$1,'2-3 引出列表'!$A$1:$CD$1,0)),""))</f>
        <v/>
      </c>
      <c r="D683" t="str">
        <f>IF(ISBLANK(IFERROR(INDEX('2-3 引出列表'!$A$2:$CE$8700,$A683,MATCH(D$1,'2-3 引出列表'!$A$1:$CD$1,0)),"")),"",IFERROR(INDEX('2-3 引出列表'!$A$2:$CE$8700,$A683,MATCH(D$1,'2-3 引出列表'!$A$1:$CD$1,0)),""))</f>
        <v/>
      </c>
      <c r="E683" t="str">
        <f>IF(ISBLANK(IFERROR(INDEX('2-3 引出列表'!$A$2:$CE$8700,$A683,MATCH(E$1,'2-3 引出列表'!$A$1:$CD$1,0)),"")),"",IFERROR(INDEX('2-3 引出列表'!$A$2:$CE$8700,$A683,MATCH(E$1,'2-3 引出列表'!$A$1:$CD$1,0)),""))</f>
        <v/>
      </c>
      <c r="F683" t="str">
        <f t="shared" si="10"/>
        <v/>
      </c>
      <c r="G683" t="str">
        <f>IF(ISBLANK(IFERROR(INDEX('2-3 引出列表'!$A$2:$CE$8700,$A683,MATCH(G$1,'2-3 引出列表'!$A$1:$CD$1,0)),"")),"",IFERROR(INDEX('2-3 引出列表'!$A$2:$CE$8700,$A683,MATCH(G$1,'2-3 引出列表'!$A$1:$CD$1,0)),""))</f>
        <v/>
      </c>
      <c r="H683" t="str">
        <f>IF(ISBLANK(IFERROR(INDEX('2-3 引出列表'!$A$2:$CE$8700,$A683,MATCH(H$1,'2-3 引出列表'!$A$1:$CD$1,0)),"")),"",IFERROR(INDEX('2-3 引出列表'!$A$2:$CE$8700,$A683,MATCH(H$1,'2-3 引出列表'!$A$1:$CD$1,0)),""))</f>
        <v/>
      </c>
      <c r="I683" t="str">
        <f>IF(ISBLANK(IFERROR(INDEX('2-3 引出列表'!$A$2:$CE$8700,$A683,MATCH(I$1,'2-3 引出列表'!$A$1:$CD$1,0)),"")),"",IFERROR(INDEX('2-3 引出列表'!$A$2:$CE$8700,$A683,MATCH(I$1,'2-3 引出列表'!$A$1:$CD$1,0)),""))</f>
        <v/>
      </c>
    </row>
    <row r="684" customFormat="1" spans="1:9">
      <c r="A684">
        <v>683</v>
      </c>
      <c r="B684" t="str">
        <f>IF(ISBLANK(IFERROR(INDEX('2-3 引出列表'!$A$2:$CE$8700,$A684,MATCH(B$1,'2-3 引出列表'!$A$1:$CD$1,0)),"")),"",IFERROR(INDEX('2-3 引出列表'!$A$2:$CE$8700,$A684,MATCH(B$1,'2-3 引出列表'!$A$1:$CD$1,0)),""))</f>
        <v/>
      </c>
      <c r="C684" t="str">
        <f>IF(ISBLANK(IFERROR(INDEX('2-3 引出列表'!$A$2:$CE$8700,$A684,MATCH(C$1,'2-3 引出列表'!$A$1:$CD$1,0)),"")),"",IFERROR(INDEX('2-3 引出列表'!$A$2:$CE$8700,$A684,MATCH(C$1,'2-3 引出列表'!$A$1:$CD$1,0)),""))</f>
        <v/>
      </c>
      <c r="D684" t="str">
        <f>IF(ISBLANK(IFERROR(INDEX('2-3 引出列表'!$A$2:$CE$8700,$A684,MATCH(D$1,'2-3 引出列表'!$A$1:$CD$1,0)),"")),"",IFERROR(INDEX('2-3 引出列表'!$A$2:$CE$8700,$A684,MATCH(D$1,'2-3 引出列表'!$A$1:$CD$1,0)),""))</f>
        <v/>
      </c>
      <c r="E684" t="str">
        <f>IF(ISBLANK(IFERROR(INDEX('2-3 引出列表'!$A$2:$CE$8700,$A684,MATCH(E$1,'2-3 引出列表'!$A$1:$CD$1,0)),"")),"",IFERROR(INDEX('2-3 引出列表'!$A$2:$CE$8700,$A684,MATCH(E$1,'2-3 引出列表'!$A$1:$CD$1,0)),""))</f>
        <v/>
      </c>
      <c r="F684" t="str">
        <f t="shared" si="10"/>
        <v/>
      </c>
      <c r="G684" t="str">
        <f>IF(ISBLANK(IFERROR(INDEX('2-3 引出列表'!$A$2:$CE$8700,$A684,MATCH(G$1,'2-3 引出列表'!$A$1:$CD$1,0)),"")),"",IFERROR(INDEX('2-3 引出列表'!$A$2:$CE$8700,$A684,MATCH(G$1,'2-3 引出列表'!$A$1:$CD$1,0)),""))</f>
        <v/>
      </c>
      <c r="H684" t="str">
        <f>IF(ISBLANK(IFERROR(INDEX('2-3 引出列表'!$A$2:$CE$8700,$A684,MATCH(H$1,'2-3 引出列表'!$A$1:$CD$1,0)),"")),"",IFERROR(INDEX('2-3 引出列表'!$A$2:$CE$8700,$A684,MATCH(H$1,'2-3 引出列表'!$A$1:$CD$1,0)),""))</f>
        <v/>
      </c>
      <c r="I684" t="str">
        <f>IF(ISBLANK(IFERROR(INDEX('2-3 引出列表'!$A$2:$CE$8700,$A684,MATCH(I$1,'2-3 引出列表'!$A$1:$CD$1,0)),"")),"",IFERROR(INDEX('2-3 引出列表'!$A$2:$CE$8700,$A684,MATCH(I$1,'2-3 引出列表'!$A$1:$CD$1,0)),""))</f>
        <v/>
      </c>
    </row>
    <row r="685" customFormat="1" spans="1:9">
      <c r="A685">
        <v>684</v>
      </c>
      <c r="B685" t="str">
        <f>IF(ISBLANK(IFERROR(INDEX('2-3 引出列表'!$A$2:$CE$8700,$A685,MATCH(B$1,'2-3 引出列表'!$A$1:$CD$1,0)),"")),"",IFERROR(INDEX('2-3 引出列表'!$A$2:$CE$8700,$A685,MATCH(B$1,'2-3 引出列表'!$A$1:$CD$1,0)),""))</f>
        <v/>
      </c>
      <c r="C685" t="str">
        <f>IF(ISBLANK(IFERROR(INDEX('2-3 引出列表'!$A$2:$CE$8700,$A685,MATCH(C$1,'2-3 引出列表'!$A$1:$CD$1,0)),"")),"",IFERROR(INDEX('2-3 引出列表'!$A$2:$CE$8700,$A685,MATCH(C$1,'2-3 引出列表'!$A$1:$CD$1,0)),""))</f>
        <v/>
      </c>
      <c r="D685" t="str">
        <f>IF(ISBLANK(IFERROR(INDEX('2-3 引出列表'!$A$2:$CE$8700,$A685,MATCH(D$1,'2-3 引出列表'!$A$1:$CD$1,0)),"")),"",IFERROR(INDEX('2-3 引出列表'!$A$2:$CE$8700,$A685,MATCH(D$1,'2-3 引出列表'!$A$1:$CD$1,0)),""))</f>
        <v/>
      </c>
      <c r="E685" t="str">
        <f>IF(ISBLANK(IFERROR(INDEX('2-3 引出列表'!$A$2:$CE$8700,$A685,MATCH(E$1,'2-3 引出列表'!$A$1:$CD$1,0)),"")),"",IFERROR(INDEX('2-3 引出列表'!$A$2:$CE$8700,$A685,MATCH(E$1,'2-3 引出列表'!$A$1:$CD$1,0)),""))</f>
        <v/>
      </c>
      <c r="F685" t="str">
        <f t="shared" si="10"/>
        <v/>
      </c>
      <c r="G685" t="str">
        <f>IF(ISBLANK(IFERROR(INDEX('2-3 引出列表'!$A$2:$CE$8700,$A685,MATCH(G$1,'2-3 引出列表'!$A$1:$CD$1,0)),"")),"",IFERROR(INDEX('2-3 引出列表'!$A$2:$CE$8700,$A685,MATCH(G$1,'2-3 引出列表'!$A$1:$CD$1,0)),""))</f>
        <v/>
      </c>
      <c r="H685" t="str">
        <f>IF(ISBLANK(IFERROR(INDEX('2-3 引出列表'!$A$2:$CE$8700,$A685,MATCH(H$1,'2-3 引出列表'!$A$1:$CD$1,0)),"")),"",IFERROR(INDEX('2-3 引出列表'!$A$2:$CE$8700,$A685,MATCH(H$1,'2-3 引出列表'!$A$1:$CD$1,0)),""))</f>
        <v/>
      </c>
      <c r="I685" t="str">
        <f>IF(ISBLANK(IFERROR(INDEX('2-3 引出列表'!$A$2:$CE$8700,$A685,MATCH(I$1,'2-3 引出列表'!$A$1:$CD$1,0)),"")),"",IFERROR(INDEX('2-3 引出列表'!$A$2:$CE$8700,$A685,MATCH(I$1,'2-3 引出列表'!$A$1:$CD$1,0)),""))</f>
        <v/>
      </c>
    </row>
    <row r="686" customFormat="1" spans="1:9">
      <c r="A686">
        <v>685</v>
      </c>
      <c r="B686" t="str">
        <f>IF(ISBLANK(IFERROR(INDEX('2-3 引出列表'!$A$2:$CE$8700,$A686,MATCH(B$1,'2-3 引出列表'!$A$1:$CD$1,0)),"")),"",IFERROR(INDEX('2-3 引出列表'!$A$2:$CE$8700,$A686,MATCH(B$1,'2-3 引出列表'!$A$1:$CD$1,0)),""))</f>
        <v/>
      </c>
      <c r="C686" t="str">
        <f>IF(ISBLANK(IFERROR(INDEX('2-3 引出列表'!$A$2:$CE$8700,$A686,MATCH(C$1,'2-3 引出列表'!$A$1:$CD$1,0)),"")),"",IFERROR(INDEX('2-3 引出列表'!$A$2:$CE$8700,$A686,MATCH(C$1,'2-3 引出列表'!$A$1:$CD$1,0)),""))</f>
        <v/>
      </c>
      <c r="D686" t="str">
        <f>IF(ISBLANK(IFERROR(INDEX('2-3 引出列表'!$A$2:$CE$8700,$A686,MATCH(D$1,'2-3 引出列表'!$A$1:$CD$1,0)),"")),"",IFERROR(INDEX('2-3 引出列表'!$A$2:$CE$8700,$A686,MATCH(D$1,'2-3 引出列表'!$A$1:$CD$1,0)),""))</f>
        <v/>
      </c>
      <c r="E686" t="str">
        <f>IF(ISBLANK(IFERROR(INDEX('2-3 引出列表'!$A$2:$CE$8700,$A686,MATCH(E$1,'2-3 引出列表'!$A$1:$CD$1,0)),"")),"",IFERROR(INDEX('2-3 引出列表'!$A$2:$CE$8700,$A686,MATCH(E$1,'2-3 引出列表'!$A$1:$CD$1,0)),""))</f>
        <v/>
      </c>
      <c r="F686" t="str">
        <f t="shared" si="10"/>
        <v/>
      </c>
      <c r="G686" t="str">
        <f>IF(ISBLANK(IFERROR(INDEX('2-3 引出列表'!$A$2:$CE$8700,$A686,MATCH(G$1,'2-3 引出列表'!$A$1:$CD$1,0)),"")),"",IFERROR(INDEX('2-3 引出列表'!$A$2:$CE$8700,$A686,MATCH(G$1,'2-3 引出列表'!$A$1:$CD$1,0)),""))</f>
        <v/>
      </c>
      <c r="H686" t="str">
        <f>IF(ISBLANK(IFERROR(INDEX('2-3 引出列表'!$A$2:$CE$8700,$A686,MATCH(H$1,'2-3 引出列表'!$A$1:$CD$1,0)),"")),"",IFERROR(INDEX('2-3 引出列表'!$A$2:$CE$8700,$A686,MATCH(H$1,'2-3 引出列表'!$A$1:$CD$1,0)),""))</f>
        <v/>
      </c>
      <c r="I686" t="str">
        <f>IF(ISBLANK(IFERROR(INDEX('2-3 引出列表'!$A$2:$CE$8700,$A686,MATCH(I$1,'2-3 引出列表'!$A$1:$CD$1,0)),"")),"",IFERROR(INDEX('2-3 引出列表'!$A$2:$CE$8700,$A686,MATCH(I$1,'2-3 引出列表'!$A$1:$CD$1,0)),""))</f>
        <v/>
      </c>
    </row>
    <row r="687" customFormat="1" spans="1:9">
      <c r="A687">
        <v>686</v>
      </c>
      <c r="B687" t="str">
        <f>IF(ISBLANK(IFERROR(INDEX('2-3 引出列表'!$A$2:$CE$8700,$A687,MATCH(B$1,'2-3 引出列表'!$A$1:$CD$1,0)),"")),"",IFERROR(INDEX('2-3 引出列表'!$A$2:$CE$8700,$A687,MATCH(B$1,'2-3 引出列表'!$A$1:$CD$1,0)),""))</f>
        <v/>
      </c>
      <c r="C687" t="str">
        <f>IF(ISBLANK(IFERROR(INDEX('2-3 引出列表'!$A$2:$CE$8700,$A687,MATCH(C$1,'2-3 引出列表'!$A$1:$CD$1,0)),"")),"",IFERROR(INDEX('2-3 引出列表'!$A$2:$CE$8700,$A687,MATCH(C$1,'2-3 引出列表'!$A$1:$CD$1,0)),""))</f>
        <v/>
      </c>
      <c r="D687" t="str">
        <f>IF(ISBLANK(IFERROR(INDEX('2-3 引出列表'!$A$2:$CE$8700,$A687,MATCH(D$1,'2-3 引出列表'!$A$1:$CD$1,0)),"")),"",IFERROR(INDEX('2-3 引出列表'!$A$2:$CE$8700,$A687,MATCH(D$1,'2-3 引出列表'!$A$1:$CD$1,0)),""))</f>
        <v/>
      </c>
      <c r="E687" t="str">
        <f>IF(ISBLANK(IFERROR(INDEX('2-3 引出列表'!$A$2:$CE$8700,$A687,MATCH(E$1,'2-3 引出列表'!$A$1:$CD$1,0)),"")),"",IFERROR(INDEX('2-3 引出列表'!$A$2:$CE$8700,$A687,MATCH(E$1,'2-3 引出列表'!$A$1:$CD$1,0)),""))</f>
        <v/>
      </c>
      <c r="F687" t="str">
        <f t="shared" si="10"/>
        <v/>
      </c>
      <c r="G687" t="str">
        <f>IF(ISBLANK(IFERROR(INDEX('2-3 引出列表'!$A$2:$CE$8700,$A687,MATCH(G$1,'2-3 引出列表'!$A$1:$CD$1,0)),"")),"",IFERROR(INDEX('2-3 引出列表'!$A$2:$CE$8700,$A687,MATCH(G$1,'2-3 引出列表'!$A$1:$CD$1,0)),""))</f>
        <v/>
      </c>
      <c r="H687" t="str">
        <f>IF(ISBLANK(IFERROR(INDEX('2-3 引出列表'!$A$2:$CE$8700,$A687,MATCH(H$1,'2-3 引出列表'!$A$1:$CD$1,0)),"")),"",IFERROR(INDEX('2-3 引出列表'!$A$2:$CE$8700,$A687,MATCH(H$1,'2-3 引出列表'!$A$1:$CD$1,0)),""))</f>
        <v/>
      </c>
      <c r="I687" t="str">
        <f>IF(ISBLANK(IFERROR(INDEX('2-3 引出列表'!$A$2:$CE$8700,$A687,MATCH(I$1,'2-3 引出列表'!$A$1:$CD$1,0)),"")),"",IFERROR(INDEX('2-3 引出列表'!$A$2:$CE$8700,$A687,MATCH(I$1,'2-3 引出列表'!$A$1:$CD$1,0)),""))</f>
        <v/>
      </c>
    </row>
    <row r="688" customFormat="1" spans="1:9">
      <c r="A688">
        <v>687</v>
      </c>
      <c r="B688" t="str">
        <f>IF(ISBLANK(IFERROR(INDEX('2-3 引出列表'!$A$2:$CE$8700,$A688,MATCH(B$1,'2-3 引出列表'!$A$1:$CD$1,0)),"")),"",IFERROR(INDEX('2-3 引出列表'!$A$2:$CE$8700,$A688,MATCH(B$1,'2-3 引出列表'!$A$1:$CD$1,0)),""))</f>
        <v/>
      </c>
      <c r="C688" t="str">
        <f>IF(ISBLANK(IFERROR(INDEX('2-3 引出列表'!$A$2:$CE$8700,$A688,MATCH(C$1,'2-3 引出列表'!$A$1:$CD$1,0)),"")),"",IFERROR(INDEX('2-3 引出列表'!$A$2:$CE$8700,$A688,MATCH(C$1,'2-3 引出列表'!$A$1:$CD$1,0)),""))</f>
        <v/>
      </c>
      <c r="D688" t="str">
        <f>IF(ISBLANK(IFERROR(INDEX('2-3 引出列表'!$A$2:$CE$8700,$A688,MATCH(D$1,'2-3 引出列表'!$A$1:$CD$1,0)),"")),"",IFERROR(INDEX('2-3 引出列表'!$A$2:$CE$8700,$A688,MATCH(D$1,'2-3 引出列表'!$A$1:$CD$1,0)),""))</f>
        <v/>
      </c>
      <c r="E688" t="str">
        <f>IF(ISBLANK(IFERROR(INDEX('2-3 引出列表'!$A$2:$CE$8700,$A688,MATCH(E$1,'2-3 引出列表'!$A$1:$CD$1,0)),"")),"",IFERROR(INDEX('2-3 引出列表'!$A$2:$CE$8700,$A688,MATCH(E$1,'2-3 引出列表'!$A$1:$CD$1,0)),""))</f>
        <v/>
      </c>
      <c r="F688" t="str">
        <f t="shared" si="10"/>
        <v/>
      </c>
      <c r="G688" t="str">
        <f>IF(ISBLANK(IFERROR(INDEX('2-3 引出列表'!$A$2:$CE$8700,$A688,MATCH(G$1,'2-3 引出列表'!$A$1:$CD$1,0)),"")),"",IFERROR(INDEX('2-3 引出列表'!$A$2:$CE$8700,$A688,MATCH(G$1,'2-3 引出列表'!$A$1:$CD$1,0)),""))</f>
        <v/>
      </c>
      <c r="H688" t="str">
        <f>IF(ISBLANK(IFERROR(INDEX('2-3 引出列表'!$A$2:$CE$8700,$A688,MATCH(H$1,'2-3 引出列表'!$A$1:$CD$1,0)),"")),"",IFERROR(INDEX('2-3 引出列表'!$A$2:$CE$8700,$A688,MATCH(H$1,'2-3 引出列表'!$A$1:$CD$1,0)),""))</f>
        <v/>
      </c>
      <c r="I688" t="str">
        <f>IF(ISBLANK(IFERROR(INDEX('2-3 引出列表'!$A$2:$CE$8700,$A688,MATCH(I$1,'2-3 引出列表'!$A$1:$CD$1,0)),"")),"",IFERROR(INDEX('2-3 引出列表'!$A$2:$CE$8700,$A688,MATCH(I$1,'2-3 引出列表'!$A$1:$CD$1,0)),""))</f>
        <v/>
      </c>
    </row>
    <row r="689" customFormat="1" spans="1:9">
      <c r="A689">
        <v>688</v>
      </c>
      <c r="B689" t="str">
        <f>IF(ISBLANK(IFERROR(INDEX('2-3 引出列表'!$A$2:$CE$8700,$A689,MATCH(B$1,'2-3 引出列表'!$A$1:$CD$1,0)),"")),"",IFERROR(INDEX('2-3 引出列表'!$A$2:$CE$8700,$A689,MATCH(B$1,'2-3 引出列表'!$A$1:$CD$1,0)),""))</f>
        <v/>
      </c>
      <c r="C689" t="str">
        <f>IF(ISBLANK(IFERROR(INDEX('2-3 引出列表'!$A$2:$CE$8700,$A689,MATCH(C$1,'2-3 引出列表'!$A$1:$CD$1,0)),"")),"",IFERROR(INDEX('2-3 引出列表'!$A$2:$CE$8700,$A689,MATCH(C$1,'2-3 引出列表'!$A$1:$CD$1,0)),""))</f>
        <v/>
      </c>
      <c r="D689" t="str">
        <f>IF(ISBLANK(IFERROR(INDEX('2-3 引出列表'!$A$2:$CE$8700,$A689,MATCH(D$1,'2-3 引出列表'!$A$1:$CD$1,0)),"")),"",IFERROR(INDEX('2-3 引出列表'!$A$2:$CE$8700,$A689,MATCH(D$1,'2-3 引出列表'!$A$1:$CD$1,0)),""))</f>
        <v/>
      </c>
      <c r="E689" t="str">
        <f>IF(ISBLANK(IFERROR(INDEX('2-3 引出列表'!$A$2:$CE$8700,$A689,MATCH(E$1,'2-3 引出列表'!$A$1:$CD$1,0)),"")),"",IFERROR(INDEX('2-3 引出列表'!$A$2:$CE$8700,$A689,MATCH(E$1,'2-3 引出列表'!$A$1:$CD$1,0)),""))</f>
        <v/>
      </c>
      <c r="F689" t="str">
        <f t="shared" si="10"/>
        <v/>
      </c>
      <c r="G689" t="str">
        <f>IF(ISBLANK(IFERROR(INDEX('2-3 引出列表'!$A$2:$CE$8700,$A689,MATCH(G$1,'2-3 引出列表'!$A$1:$CD$1,0)),"")),"",IFERROR(INDEX('2-3 引出列表'!$A$2:$CE$8700,$A689,MATCH(G$1,'2-3 引出列表'!$A$1:$CD$1,0)),""))</f>
        <v/>
      </c>
      <c r="H689" t="str">
        <f>IF(ISBLANK(IFERROR(INDEX('2-3 引出列表'!$A$2:$CE$8700,$A689,MATCH(H$1,'2-3 引出列表'!$A$1:$CD$1,0)),"")),"",IFERROR(INDEX('2-3 引出列表'!$A$2:$CE$8700,$A689,MATCH(H$1,'2-3 引出列表'!$A$1:$CD$1,0)),""))</f>
        <v/>
      </c>
      <c r="I689" t="str">
        <f>IF(ISBLANK(IFERROR(INDEX('2-3 引出列表'!$A$2:$CE$8700,$A689,MATCH(I$1,'2-3 引出列表'!$A$1:$CD$1,0)),"")),"",IFERROR(INDEX('2-3 引出列表'!$A$2:$CE$8700,$A689,MATCH(I$1,'2-3 引出列表'!$A$1:$CD$1,0)),""))</f>
        <v/>
      </c>
    </row>
    <row r="690" customFormat="1" spans="1:9">
      <c r="A690">
        <v>689</v>
      </c>
      <c r="B690" t="str">
        <f>IF(ISBLANK(IFERROR(INDEX('2-3 引出列表'!$A$2:$CE$8700,$A690,MATCH(B$1,'2-3 引出列表'!$A$1:$CD$1,0)),"")),"",IFERROR(INDEX('2-3 引出列表'!$A$2:$CE$8700,$A690,MATCH(B$1,'2-3 引出列表'!$A$1:$CD$1,0)),""))</f>
        <v/>
      </c>
      <c r="C690" t="str">
        <f>IF(ISBLANK(IFERROR(INDEX('2-3 引出列表'!$A$2:$CE$8700,$A690,MATCH(C$1,'2-3 引出列表'!$A$1:$CD$1,0)),"")),"",IFERROR(INDEX('2-3 引出列表'!$A$2:$CE$8700,$A690,MATCH(C$1,'2-3 引出列表'!$A$1:$CD$1,0)),""))</f>
        <v/>
      </c>
      <c r="D690" t="str">
        <f>IF(ISBLANK(IFERROR(INDEX('2-3 引出列表'!$A$2:$CE$8700,$A690,MATCH(D$1,'2-3 引出列表'!$A$1:$CD$1,0)),"")),"",IFERROR(INDEX('2-3 引出列表'!$A$2:$CE$8700,$A690,MATCH(D$1,'2-3 引出列表'!$A$1:$CD$1,0)),""))</f>
        <v/>
      </c>
      <c r="E690" t="str">
        <f>IF(ISBLANK(IFERROR(INDEX('2-3 引出列表'!$A$2:$CE$8700,$A690,MATCH(E$1,'2-3 引出列表'!$A$1:$CD$1,0)),"")),"",IFERROR(INDEX('2-3 引出列表'!$A$2:$CE$8700,$A690,MATCH(E$1,'2-3 引出列表'!$A$1:$CD$1,0)),""))</f>
        <v/>
      </c>
      <c r="F690" t="str">
        <f t="shared" si="10"/>
        <v/>
      </c>
      <c r="G690" t="str">
        <f>IF(ISBLANK(IFERROR(INDEX('2-3 引出列表'!$A$2:$CE$8700,$A690,MATCH(G$1,'2-3 引出列表'!$A$1:$CD$1,0)),"")),"",IFERROR(INDEX('2-3 引出列表'!$A$2:$CE$8700,$A690,MATCH(G$1,'2-3 引出列表'!$A$1:$CD$1,0)),""))</f>
        <v/>
      </c>
      <c r="H690" t="str">
        <f>IF(ISBLANK(IFERROR(INDEX('2-3 引出列表'!$A$2:$CE$8700,$A690,MATCH(H$1,'2-3 引出列表'!$A$1:$CD$1,0)),"")),"",IFERROR(INDEX('2-3 引出列表'!$A$2:$CE$8700,$A690,MATCH(H$1,'2-3 引出列表'!$A$1:$CD$1,0)),""))</f>
        <v/>
      </c>
      <c r="I690" t="str">
        <f>IF(ISBLANK(IFERROR(INDEX('2-3 引出列表'!$A$2:$CE$8700,$A690,MATCH(I$1,'2-3 引出列表'!$A$1:$CD$1,0)),"")),"",IFERROR(INDEX('2-3 引出列表'!$A$2:$CE$8700,$A690,MATCH(I$1,'2-3 引出列表'!$A$1:$CD$1,0)),""))</f>
        <v/>
      </c>
    </row>
    <row r="691" customFormat="1" spans="1:9">
      <c r="A691">
        <v>690</v>
      </c>
      <c r="B691" t="str">
        <f>IF(ISBLANK(IFERROR(INDEX('2-3 引出列表'!$A$2:$CE$8700,$A691,MATCH(B$1,'2-3 引出列表'!$A$1:$CD$1,0)),"")),"",IFERROR(INDEX('2-3 引出列表'!$A$2:$CE$8700,$A691,MATCH(B$1,'2-3 引出列表'!$A$1:$CD$1,0)),""))</f>
        <v/>
      </c>
      <c r="C691" t="str">
        <f>IF(ISBLANK(IFERROR(INDEX('2-3 引出列表'!$A$2:$CE$8700,$A691,MATCH(C$1,'2-3 引出列表'!$A$1:$CD$1,0)),"")),"",IFERROR(INDEX('2-3 引出列表'!$A$2:$CE$8700,$A691,MATCH(C$1,'2-3 引出列表'!$A$1:$CD$1,0)),""))</f>
        <v/>
      </c>
      <c r="D691" t="str">
        <f>IF(ISBLANK(IFERROR(INDEX('2-3 引出列表'!$A$2:$CE$8700,$A691,MATCH(D$1,'2-3 引出列表'!$A$1:$CD$1,0)),"")),"",IFERROR(INDEX('2-3 引出列表'!$A$2:$CE$8700,$A691,MATCH(D$1,'2-3 引出列表'!$A$1:$CD$1,0)),""))</f>
        <v/>
      </c>
      <c r="E691" t="str">
        <f>IF(ISBLANK(IFERROR(INDEX('2-3 引出列表'!$A$2:$CE$8700,$A691,MATCH(E$1,'2-3 引出列表'!$A$1:$CD$1,0)),"")),"",IFERROR(INDEX('2-3 引出列表'!$A$2:$CE$8700,$A691,MATCH(E$1,'2-3 引出列表'!$A$1:$CD$1,0)),""))</f>
        <v/>
      </c>
      <c r="F691" t="str">
        <f t="shared" si="10"/>
        <v/>
      </c>
      <c r="G691" t="str">
        <f>IF(ISBLANK(IFERROR(INDEX('2-3 引出列表'!$A$2:$CE$8700,$A691,MATCH(G$1,'2-3 引出列表'!$A$1:$CD$1,0)),"")),"",IFERROR(INDEX('2-3 引出列表'!$A$2:$CE$8700,$A691,MATCH(G$1,'2-3 引出列表'!$A$1:$CD$1,0)),""))</f>
        <v/>
      </c>
      <c r="H691" t="str">
        <f>IF(ISBLANK(IFERROR(INDEX('2-3 引出列表'!$A$2:$CE$8700,$A691,MATCH(H$1,'2-3 引出列表'!$A$1:$CD$1,0)),"")),"",IFERROR(INDEX('2-3 引出列表'!$A$2:$CE$8700,$A691,MATCH(H$1,'2-3 引出列表'!$A$1:$CD$1,0)),""))</f>
        <v/>
      </c>
      <c r="I691" t="str">
        <f>IF(ISBLANK(IFERROR(INDEX('2-3 引出列表'!$A$2:$CE$8700,$A691,MATCH(I$1,'2-3 引出列表'!$A$1:$CD$1,0)),"")),"",IFERROR(INDEX('2-3 引出列表'!$A$2:$CE$8700,$A691,MATCH(I$1,'2-3 引出列表'!$A$1:$CD$1,0)),""))</f>
        <v/>
      </c>
    </row>
    <row r="692" customFormat="1" spans="1:9">
      <c r="A692">
        <v>691</v>
      </c>
      <c r="B692" t="str">
        <f>IF(ISBLANK(IFERROR(INDEX('2-3 引出列表'!$A$2:$CE$8700,$A692,MATCH(B$1,'2-3 引出列表'!$A$1:$CD$1,0)),"")),"",IFERROR(INDEX('2-3 引出列表'!$A$2:$CE$8700,$A692,MATCH(B$1,'2-3 引出列表'!$A$1:$CD$1,0)),""))</f>
        <v/>
      </c>
      <c r="C692" t="str">
        <f>IF(ISBLANK(IFERROR(INDEX('2-3 引出列表'!$A$2:$CE$8700,$A692,MATCH(C$1,'2-3 引出列表'!$A$1:$CD$1,0)),"")),"",IFERROR(INDEX('2-3 引出列表'!$A$2:$CE$8700,$A692,MATCH(C$1,'2-3 引出列表'!$A$1:$CD$1,0)),""))</f>
        <v/>
      </c>
      <c r="D692" t="str">
        <f>IF(ISBLANK(IFERROR(INDEX('2-3 引出列表'!$A$2:$CE$8700,$A692,MATCH(D$1,'2-3 引出列表'!$A$1:$CD$1,0)),"")),"",IFERROR(INDEX('2-3 引出列表'!$A$2:$CE$8700,$A692,MATCH(D$1,'2-3 引出列表'!$A$1:$CD$1,0)),""))</f>
        <v/>
      </c>
      <c r="E692" t="str">
        <f>IF(ISBLANK(IFERROR(INDEX('2-3 引出列表'!$A$2:$CE$8700,$A692,MATCH(E$1,'2-3 引出列表'!$A$1:$CD$1,0)),"")),"",IFERROR(INDEX('2-3 引出列表'!$A$2:$CE$8700,$A692,MATCH(E$1,'2-3 引出列表'!$A$1:$CD$1,0)),""))</f>
        <v/>
      </c>
      <c r="F692" t="str">
        <f t="shared" si="10"/>
        <v/>
      </c>
      <c r="G692" t="str">
        <f>IF(ISBLANK(IFERROR(INDEX('2-3 引出列表'!$A$2:$CE$8700,$A692,MATCH(G$1,'2-3 引出列表'!$A$1:$CD$1,0)),"")),"",IFERROR(INDEX('2-3 引出列表'!$A$2:$CE$8700,$A692,MATCH(G$1,'2-3 引出列表'!$A$1:$CD$1,0)),""))</f>
        <v/>
      </c>
      <c r="H692" t="str">
        <f>IF(ISBLANK(IFERROR(INDEX('2-3 引出列表'!$A$2:$CE$8700,$A692,MATCH(H$1,'2-3 引出列表'!$A$1:$CD$1,0)),"")),"",IFERROR(INDEX('2-3 引出列表'!$A$2:$CE$8700,$A692,MATCH(H$1,'2-3 引出列表'!$A$1:$CD$1,0)),""))</f>
        <v/>
      </c>
      <c r="I692" t="str">
        <f>IF(ISBLANK(IFERROR(INDEX('2-3 引出列表'!$A$2:$CE$8700,$A692,MATCH(I$1,'2-3 引出列表'!$A$1:$CD$1,0)),"")),"",IFERROR(INDEX('2-3 引出列表'!$A$2:$CE$8700,$A692,MATCH(I$1,'2-3 引出列表'!$A$1:$CD$1,0)),""))</f>
        <v/>
      </c>
    </row>
    <row r="693" customFormat="1" spans="1:9">
      <c r="A693">
        <v>692</v>
      </c>
      <c r="B693" t="str">
        <f>IF(ISBLANK(IFERROR(INDEX('2-3 引出列表'!$A$2:$CE$8700,$A693,MATCH(B$1,'2-3 引出列表'!$A$1:$CD$1,0)),"")),"",IFERROR(INDEX('2-3 引出列表'!$A$2:$CE$8700,$A693,MATCH(B$1,'2-3 引出列表'!$A$1:$CD$1,0)),""))</f>
        <v/>
      </c>
      <c r="C693" t="str">
        <f>IF(ISBLANK(IFERROR(INDEX('2-3 引出列表'!$A$2:$CE$8700,$A693,MATCH(C$1,'2-3 引出列表'!$A$1:$CD$1,0)),"")),"",IFERROR(INDEX('2-3 引出列表'!$A$2:$CE$8700,$A693,MATCH(C$1,'2-3 引出列表'!$A$1:$CD$1,0)),""))</f>
        <v/>
      </c>
      <c r="D693" t="str">
        <f>IF(ISBLANK(IFERROR(INDEX('2-3 引出列表'!$A$2:$CE$8700,$A693,MATCH(D$1,'2-3 引出列表'!$A$1:$CD$1,0)),"")),"",IFERROR(INDEX('2-3 引出列表'!$A$2:$CE$8700,$A693,MATCH(D$1,'2-3 引出列表'!$A$1:$CD$1,0)),""))</f>
        <v/>
      </c>
      <c r="E693" t="str">
        <f>IF(ISBLANK(IFERROR(INDEX('2-3 引出列表'!$A$2:$CE$8700,$A693,MATCH(E$1,'2-3 引出列表'!$A$1:$CD$1,0)),"")),"",IFERROR(INDEX('2-3 引出列表'!$A$2:$CE$8700,$A693,MATCH(E$1,'2-3 引出列表'!$A$1:$CD$1,0)),""))</f>
        <v/>
      </c>
      <c r="F693" t="str">
        <f t="shared" si="10"/>
        <v/>
      </c>
      <c r="G693" t="str">
        <f>IF(ISBLANK(IFERROR(INDEX('2-3 引出列表'!$A$2:$CE$8700,$A693,MATCH(G$1,'2-3 引出列表'!$A$1:$CD$1,0)),"")),"",IFERROR(INDEX('2-3 引出列表'!$A$2:$CE$8700,$A693,MATCH(G$1,'2-3 引出列表'!$A$1:$CD$1,0)),""))</f>
        <v/>
      </c>
      <c r="H693" t="str">
        <f>IF(ISBLANK(IFERROR(INDEX('2-3 引出列表'!$A$2:$CE$8700,$A693,MATCH(H$1,'2-3 引出列表'!$A$1:$CD$1,0)),"")),"",IFERROR(INDEX('2-3 引出列表'!$A$2:$CE$8700,$A693,MATCH(H$1,'2-3 引出列表'!$A$1:$CD$1,0)),""))</f>
        <v/>
      </c>
      <c r="I693" t="str">
        <f>IF(ISBLANK(IFERROR(INDEX('2-3 引出列表'!$A$2:$CE$8700,$A693,MATCH(I$1,'2-3 引出列表'!$A$1:$CD$1,0)),"")),"",IFERROR(INDEX('2-3 引出列表'!$A$2:$CE$8700,$A693,MATCH(I$1,'2-3 引出列表'!$A$1:$CD$1,0)),""))</f>
        <v/>
      </c>
    </row>
    <row r="694" customFormat="1" spans="1:9">
      <c r="A694">
        <v>693</v>
      </c>
      <c r="B694" t="str">
        <f>IF(ISBLANK(IFERROR(INDEX('2-3 引出列表'!$A$2:$CE$8700,$A694,MATCH(B$1,'2-3 引出列表'!$A$1:$CD$1,0)),"")),"",IFERROR(INDEX('2-3 引出列表'!$A$2:$CE$8700,$A694,MATCH(B$1,'2-3 引出列表'!$A$1:$CD$1,0)),""))</f>
        <v/>
      </c>
      <c r="C694" t="str">
        <f>IF(ISBLANK(IFERROR(INDEX('2-3 引出列表'!$A$2:$CE$8700,$A694,MATCH(C$1,'2-3 引出列表'!$A$1:$CD$1,0)),"")),"",IFERROR(INDEX('2-3 引出列表'!$A$2:$CE$8700,$A694,MATCH(C$1,'2-3 引出列表'!$A$1:$CD$1,0)),""))</f>
        <v/>
      </c>
      <c r="D694" t="str">
        <f>IF(ISBLANK(IFERROR(INDEX('2-3 引出列表'!$A$2:$CE$8700,$A694,MATCH(D$1,'2-3 引出列表'!$A$1:$CD$1,0)),"")),"",IFERROR(INDEX('2-3 引出列表'!$A$2:$CE$8700,$A694,MATCH(D$1,'2-3 引出列表'!$A$1:$CD$1,0)),""))</f>
        <v/>
      </c>
      <c r="E694" t="str">
        <f>IF(ISBLANK(IFERROR(INDEX('2-3 引出列表'!$A$2:$CE$8700,$A694,MATCH(E$1,'2-3 引出列表'!$A$1:$CD$1,0)),"")),"",IFERROR(INDEX('2-3 引出列表'!$A$2:$CE$8700,$A694,MATCH(E$1,'2-3 引出列表'!$A$1:$CD$1,0)),""))</f>
        <v/>
      </c>
      <c r="F694" t="str">
        <f t="shared" si="10"/>
        <v/>
      </c>
      <c r="G694" t="str">
        <f>IF(ISBLANK(IFERROR(INDEX('2-3 引出列表'!$A$2:$CE$8700,$A694,MATCH(G$1,'2-3 引出列表'!$A$1:$CD$1,0)),"")),"",IFERROR(INDEX('2-3 引出列表'!$A$2:$CE$8700,$A694,MATCH(G$1,'2-3 引出列表'!$A$1:$CD$1,0)),""))</f>
        <v/>
      </c>
      <c r="H694" t="str">
        <f>IF(ISBLANK(IFERROR(INDEX('2-3 引出列表'!$A$2:$CE$8700,$A694,MATCH(H$1,'2-3 引出列表'!$A$1:$CD$1,0)),"")),"",IFERROR(INDEX('2-3 引出列表'!$A$2:$CE$8700,$A694,MATCH(H$1,'2-3 引出列表'!$A$1:$CD$1,0)),""))</f>
        <v/>
      </c>
      <c r="I694" t="str">
        <f>IF(ISBLANK(IFERROR(INDEX('2-3 引出列表'!$A$2:$CE$8700,$A694,MATCH(I$1,'2-3 引出列表'!$A$1:$CD$1,0)),"")),"",IFERROR(INDEX('2-3 引出列表'!$A$2:$CE$8700,$A694,MATCH(I$1,'2-3 引出列表'!$A$1:$CD$1,0)),""))</f>
        <v/>
      </c>
    </row>
    <row r="695" customFormat="1" spans="1:9">
      <c r="A695">
        <v>694</v>
      </c>
      <c r="B695" t="str">
        <f>IF(ISBLANK(IFERROR(INDEX('2-3 引出列表'!$A$2:$CE$8700,$A695,MATCH(B$1,'2-3 引出列表'!$A$1:$CD$1,0)),"")),"",IFERROR(INDEX('2-3 引出列表'!$A$2:$CE$8700,$A695,MATCH(B$1,'2-3 引出列表'!$A$1:$CD$1,0)),""))</f>
        <v/>
      </c>
      <c r="C695" t="str">
        <f>IF(ISBLANK(IFERROR(INDEX('2-3 引出列表'!$A$2:$CE$8700,$A695,MATCH(C$1,'2-3 引出列表'!$A$1:$CD$1,0)),"")),"",IFERROR(INDEX('2-3 引出列表'!$A$2:$CE$8700,$A695,MATCH(C$1,'2-3 引出列表'!$A$1:$CD$1,0)),""))</f>
        <v/>
      </c>
      <c r="D695" t="str">
        <f>IF(ISBLANK(IFERROR(INDEX('2-3 引出列表'!$A$2:$CE$8700,$A695,MATCH(D$1,'2-3 引出列表'!$A$1:$CD$1,0)),"")),"",IFERROR(INDEX('2-3 引出列表'!$A$2:$CE$8700,$A695,MATCH(D$1,'2-3 引出列表'!$A$1:$CD$1,0)),""))</f>
        <v/>
      </c>
      <c r="E695" t="str">
        <f>IF(ISBLANK(IFERROR(INDEX('2-3 引出列表'!$A$2:$CE$8700,$A695,MATCH(E$1,'2-3 引出列表'!$A$1:$CD$1,0)),"")),"",IFERROR(INDEX('2-3 引出列表'!$A$2:$CE$8700,$A695,MATCH(E$1,'2-3 引出列表'!$A$1:$CD$1,0)),""))</f>
        <v/>
      </c>
      <c r="F695" t="str">
        <f t="shared" si="10"/>
        <v/>
      </c>
      <c r="G695" t="str">
        <f>IF(ISBLANK(IFERROR(INDEX('2-3 引出列表'!$A$2:$CE$8700,$A695,MATCH(G$1,'2-3 引出列表'!$A$1:$CD$1,0)),"")),"",IFERROR(INDEX('2-3 引出列表'!$A$2:$CE$8700,$A695,MATCH(G$1,'2-3 引出列表'!$A$1:$CD$1,0)),""))</f>
        <v/>
      </c>
      <c r="H695" t="str">
        <f>IF(ISBLANK(IFERROR(INDEX('2-3 引出列表'!$A$2:$CE$8700,$A695,MATCH(H$1,'2-3 引出列表'!$A$1:$CD$1,0)),"")),"",IFERROR(INDEX('2-3 引出列表'!$A$2:$CE$8700,$A695,MATCH(H$1,'2-3 引出列表'!$A$1:$CD$1,0)),""))</f>
        <v/>
      </c>
      <c r="I695" t="str">
        <f>IF(ISBLANK(IFERROR(INDEX('2-3 引出列表'!$A$2:$CE$8700,$A695,MATCH(I$1,'2-3 引出列表'!$A$1:$CD$1,0)),"")),"",IFERROR(INDEX('2-3 引出列表'!$A$2:$CE$8700,$A695,MATCH(I$1,'2-3 引出列表'!$A$1:$CD$1,0)),""))</f>
        <v/>
      </c>
    </row>
    <row r="696" customFormat="1" spans="1:9">
      <c r="A696">
        <v>695</v>
      </c>
      <c r="B696" t="str">
        <f>IF(ISBLANK(IFERROR(INDEX('2-3 引出列表'!$A$2:$CE$8700,$A696,MATCH(B$1,'2-3 引出列表'!$A$1:$CD$1,0)),"")),"",IFERROR(INDEX('2-3 引出列表'!$A$2:$CE$8700,$A696,MATCH(B$1,'2-3 引出列表'!$A$1:$CD$1,0)),""))</f>
        <v/>
      </c>
      <c r="C696" t="str">
        <f>IF(ISBLANK(IFERROR(INDEX('2-3 引出列表'!$A$2:$CE$8700,$A696,MATCH(C$1,'2-3 引出列表'!$A$1:$CD$1,0)),"")),"",IFERROR(INDEX('2-3 引出列表'!$A$2:$CE$8700,$A696,MATCH(C$1,'2-3 引出列表'!$A$1:$CD$1,0)),""))</f>
        <v/>
      </c>
      <c r="D696" t="str">
        <f>IF(ISBLANK(IFERROR(INDEX('2-3 引出列表'!$A$2:$CE$8700,$A696,MATCH(D$1,'2-3 引出列表'!$A$1:$CD$1,0)),"")),"",IFERROR(INDEX('2-3 引出列表'!$A$2:$CE$8700,$A696,MATCH(D$1,'2-3 引出列表'!$A$1:$CD$1,0)),""))</f>
        <v/>
      </c>
      <c r="E696" t="str">
        <f>IF(ISBLANK(IFERROR(INDEX('2-3 引出列表'!$A$2:$CE$8700,$A696,MATCH(E$1,'2-3 引出列表'!$A$1:$CD$1,0)),"")),"",IFERROR(INDEX('2-3 引出列表'!$A$2:$CE$8700,$A696,MATCH(E$1,'2-3 引出列表'!$A$1:$CD$1,0)),""))</f>
        <v/>
      </c>
      <c r="F696" t="str">
        <f t="shared" si="10"/>
        <v/>
      </c>
      <c r="G696" t="str">
        <f>IF(ISBLANK(IFERROR(INDEX('2-3 引出列表'!$A$2:$CE$8700,$A696,MATCH(G$1,'2-3 引出列表'!$A$1:$CD$1,0)),"")),"",IFERROR(INDEX('2-3 引出列表'!$A$2:$CE$8700,$A696,MATCH(G$1,'2-3 引出列表'!$A$1:$CD$1,0)),""))</f>
        <v/>
      </c>
      <c r="H696" t="str">
        <f>IF(ISBLANK(IFERROR(INDEX('2-3 引出列表'!$A$2:$CE$8700,$A696,MATCH(H$1,'2-3 引出列表'!$A$1:$CD$1,0)),"")),"",IFERROR(INDEX('2-3 引出列表'!$A$2:$CE$8700,$A696,MATCH(H$1,'2-3 引出列表'!$A$1:$CD$1,0)),""))</f>
        <v/>
      </c>
      <c r="I696" t="str">
        <f>IF(ISBLANK(IFERROR(INDEX('2-3 引出列表'!$A$2:$CE$8700,$A696,MATCH(I$1,'2-3 引出列表'!$A$1:$CD$1,0)),"")),"",IFERROR(INDEX('2-3 引出列表'!$A$2:$CE$8700,$A696,MATCH(I$1,'2-3 引出列表'!$A$1:$CD$1,0)),""))</f>
        <v/>
      </c>
    </row>
    <row r="697" customFormat="1" spans="1:9">
      <c r="A697">
        <v>696</v>
      </c>
      <c r="B697" t="str">
        <f>IF(ISBLANK(IFERROR(INDEX('2-3 引出列表'!$A$2:$CE$8700,$A697,MATCH(B$1,'2-3 引出列表'!$A$1:$CD$1,0)),"")),"",IFERROR(INDEX('2-3 引出列表'!$A$2:$CE$8700,$A697,MATCH(B$1,'2-3 引出列表'!$A$1:$CD$1,0)),""))</f>
        <v/>
      </c>
      <c r="C697" t="str">
        <f>IF(ISBLANK(IFERROR(INDEX('2-3 引出列表'!$A$2:$CE$8700,$A697,MATCH(C$1,'2-3 引出列表'!$A$1:$CD$1,0)),"")),"",IFERROR(INDEX('2-3 引出列表'!$A$2:$CE$8700,$A697,MATCH(C$1,'2-3 引出列表'!$A$1:$CD$1,0)),""))</f>
        <v/>
      </c>
      <c r="D697" t="str">
        <f>IF(ISBLANK(IFERROR(INDEX('2-3 引出列表'!$A$2:$CE$8700,$A697,MATCH(D$1,'2-3 引出列表'!$A$1:$CD$1,0)),"")),"",IFERROR(INDEX('2-3 引出列表'!$A$2:$CE$8700,$A697,MATCH(D$1,'2-3 引出列表'!$A$1:$CD$1,0)),""))</f>
        <v/>
      </c>
      <c r="E697" t="str">
        <f>IF(ISBLANK(IFERROR(INDEX('2-3 引出列表'!$A$2:$CE$8700,$A697,MATCH(E$1,'2-3 引出列表'!$A$1:$CD$1,0)),"")),"",IFERROR(INDEX('2-3 引出列表'!$A$2:$CE$8700,$A697,MATCH(E$1,'2-3 引出列表'!$A$1:$CD$1,0)),""))</f>
        <v/>
      </c>
      <c r="F697" t="str">
        <f t="shared" si="10"/>
        <v/>
      </c>
      <c r="G697" t="str">
        <f>IF(ISBLANK(IFERROR(INDEX('2-3 引出列表'!$A$2:$CE$8700,$A697,MATCH(G$1,'2-3 引出列表'!$A$1:$CD$1,0)),"")),"",IFERROR(INDEX('2-3 引出列表'!$A$2:$CE$8700,$A697,MATCH(G$1,'2-3 引出列表'!$A$1:$CD$1,0)),""))</f>
        <v/>
      </c>
      <c r="H697" t="str">
        <f>IF(ISBLANK(IFERROR(INDEX('2-3 引出列表'!$A$2:$CE$8700,$A697,MATCH(H$1,'2-3 引出列表'!$A$1:$CD$1,0)),"")),"",IFERROR(INDEX('2-3 引出列表'!$A$2:$CE$8700,$A697,MATCH(H$1,'2-3 引出列表'!$A$1:$CD$1,0)),""))</f>
        <v/>
      </c>
      <c r="I697" t="str">
        <f>IF(ISBLANK(IFERROR(INDEX('2-3 引出列表'!$A$2:$CE$8700,$A697,MATCH(I$1,'2-3 引出列表'!$A$1:$CD$1,0)),"")),"",IFERROR(INDEX('2-3 引出列表'!$A$2:$CE$8700,$A697,MATCH(I$1,'2-3 引出列表'!$A$1:$CD$1,0)),""))</f>
        <v/>
      </c>
    </row>
    <row r="698" customFormat="1" spans="1:9">
      <c r="A698">
        <v>697</v>
      </c>
      <c r="B698" t="str">
        <f>IF(ISBLANK(IFERROR(INDEX('2-3 引出列表'!$A$2:$CE$8700,$A698,MATCH(B$1,'2-3 引出列表'!$A$1:$CD$1,0)),"")),"",IFERROR(INDEX('2-3 引出列表'!$A$2:$CE$8700,$A698,MATCH(B$1,'2-3 引出列表'!$A$1:$CD$1,0)),""))</f>
        <v/>
      </c>
      <c r="C698" t="str">
        <f>IF(ISBLANK(IFERROR(INDEX('2-3 引出列表'!$A$2:$CE$8700,$A698,MATCH(C$1,'2-3 引出列表'!$A$1:$CD$1,0)),"")),"",IFERROR(INDEX('2-3 引出列表'!$A$2:$CE$8700,$A698,MATCH(C$1,'2-3 引出列表'!$A$1:$CD$1,0)),""))</f>
        <v/>
      </c>
      <c r="D698" t="str">
        <f>IF(ISBLANK(IFERROR(INDEX('2-3 引出列表'!$A$2:$CE$8700,$A698,MATCH(D$1,'2-3 引出列表'!$A$1:$CD$1,0)),"")),"",IFERROR(INDEX('2-3 引出列表'!$A$2:$CE$8700,$A698,MATCH(D$1,'2-3 引出列表'!$A$1:$CD$1,0)),""))</f>
        <v/>
      </c>
      <c r="E698" t="str">
        <f>IF(ISBLANK(IFERROR(INDEX('2-3 引出列表'!$A$2:$CE$8700,$A698,MATCH(E$1,'2-3 引出列表'!$A$1:$CD$1,0)),"")),"",IFERROR(INDEX('2-3 引出列表'!$A$2:$CE$8700,$A698,MATCH(E$1,'2-3 引出列表'!$A$1:$CD$1,0)),""))</f>
        <v/>
      </c>
      <c r="F698" t="str">
        <f t="shared" si="10"/>
        <v/>
      </c>
      <c r="G698" t="str">
        <f>IF(ISBLANK(IFERROR(INDEX('2-3 引出列表'!$A$2:$CE$8700,$A698,MATCH(G$1,'2-3 引出列表'!$A$1:$CD$1,0)),"")),"",IFERROR(INDEX('2-3 引出列表'!$A$2:$CE$8700,$A698,MATCH(G$1,'2-3 引出列表'!$A$1:$CD$1,0)),""))</f>
        <v/>
      </c>
      <c r="H698" t="str">
        <f>IF(ISBLANK(IFERROR(INDEX('2-3 引出列表'!$A$2:$CE$8700,$A698,MATCH(H$1,'2-3 引出列表'!$A$1:$CD$1,0)),"")),"",IFERROR(INDEX('2-3 引出列表'!$A$2:$CE$8700,$A698,MATCH(H$1,'2-3 引出列表'!$A$1:$CD$1,0)),""))</f>
        <v/>
      </c>
      <c r="I698" t="str">
        <f>IF(ISBLANK(IFERROR(INDEX('2-3 引出列表'!$A$2:$CE$8700,$A698,MATCH(I$1,'2-3 引出列表'!$A$1:$CD$1,0)),"")),"",IFERROR(INDEX('2-3 引出列表'!$A$2:$CE$8700,$A698,MATCH(I$1,'2-3 引出列表'!$A$1:$CD$1,0)),""))</f>
        <v/>
      </c>
    </row>
    <row r="699" customFormat="1" spans="1:9">
      <c r="A699">
        <v>698</v>
      </c>
      <c r="B699" t="str">
        <f>IF(ISBLANK(IFERROR(INDEX('2-3 引出列表'!$A$2:$CE$8700,$A699,MATCH(B$1,'2-3 引出列表'!$A$1:$CD$1,0)),"")),"",IFERROR(INDEX('2-3 引出列表'!$A$2:$CE$8700,$A699,MATCH(B$1,'2-3 引出列表'!$A$1:$CD$1,0)),""))</f>
        <v/>
      </c>
      <c r="C699" t="str">
        <f>IF(ISBLANK(IFERROR(INDEX('2-3 引出列表'!$A$2:$CE$8700,$A699,MATCH(C$1,'2-3 引出列表'!$A$1:$CD$1,0)),"")),"",IFERROR(INDEX('2-3 引出列表'!$A$2:$CE$8700,$A699,MATCH(C$1,'2-3 引出列表'!$A$1:$CD$1,0)),""))</f>
        <v/>
      </c>
      <c r="D699" t="str">
        <f>IF(ISBLANK(IFERROR(INDEX('2-3 引出列表'!$A$2:$CE$8700,$A699,MATCH(D$1,'2-3 引出列表'!$A$1:$CD$1,0)),"")),"",IFERROR(INDEX('2-3 引出列表'!$A$2:$CE$8700,$A699,MATCH(D$1,'2-3 引出列表'!$A$1:$CD$1,0)),""))</f>
        <v/>
      </c>
      <c r="E699" t="str">
        <f>IF(ISBLANK(IFERROR(INDEX('2-3 引出列表'!$A$2:$CE$8700,$A699,MATCH(E$1,'2-3 引出列表'!$A$1:$CD$1,0)),"")),"",IFERROR(INDEX('2-3 引出列表'!$A$2:$CE$8700,$A699,MATCH(E$1,'2-3 引出列表'!$A$1:$CD$1,0)),""))</f>
        <v/>
      </c>
      <c r="F699" t="str">
        <f t="shared" si="10"/>
        <v/>
      </c>
      <c r="G699" t="str">
        <f>IF(ISBLANK(IFERROR(INDEX('2-3 引出列表'!$A$2:$CE$8700,$A699,MATCH(G$1,'2-3 引出列表'!$A$1:$CD$1,0)),"")),"",IFERROR(INDEX('2-3 引出列表'!$A$2:$CE$8700,$A699,MATCH(G$1,'2-3 引出列表'!$A$1:$CD$1,0)),""))</f>
        <v/>
      </c>
      <c r="H699" t="str">
        <f>IF(ISBLANK(IFERROR(INDEX('2-3 引出列表'!$A$2:$CE$8700,$A699,MATCH(H$1,'2-3 引出列表'!$A$1:$CD$1,0)),"")),"",IFERROR(INDEX('2-3 引出列表'!$A$2:$CE$8700,$A699,MATCH(H$1,'2-3 引出列表'!$A$1:$CD$1,0)),""))</f>
        <v/>
      </c>
      <c r="I699" t="str">
        <f>IF(ISBLANK(IFERROR(INDEX('2-3 引出列表'!$A$2:$CE$8700,$A699,MATCH(I$1,'2-3 引出列表'!$A$1:$CD$1,0)),"")),"",IFERROR(INDEX('2-3 引出列表'!$A$2:$CE$8700,$A699,MATCH(I$1,'2-3 引出列表'!$A$1:$CD$1,0)),""))</f>
        <v/>
      </c>
    </row>
    <row r="700" customFormat="1" spans="1:9">
      <c r="A700">
        <v>699</v>
      </c>
      <c r="B700" t="str">
        <f>IF(ISBLANK(IFERROR(INDEX('2-3 引出列表'!$A$2:$CE$8700,$A700,MATCH(B$1,'2-3 引出列表'!$A$1:$CD$1,0)),"")),"",IFERROR(INDEX('2-3 引出列表'!$A$2:$CE$8700,$A700,MATCH(B$1,'2-3 引出列表'!$A$1:$CD$1,0)),""))</f>
        <v/>
      </c>
      <c r="C700" t="str">
        <f>IF(ISBLANK(IFERROR(INDEX('2-3 引出列表'!$A$2:$CE$8700,$A700,MATCH(C$1,'2-3 引出列表'!$A$1:$CD$1,0)),"")),"",IFERROR(INDEX('2-3 引出列表'!$A$2:$CE$8700,$A700,MATCH(C$1,'2-3 引出列表'!$A$1:$CD$1,0)),""))</f>
        <v/>
      </c>
      <c r="D700" t="str">
        <f>IF(ISBLANK(IFERROR(INDEX('2-3 引出列表'!$A$2:$CE$8700,$A700,MATCH(D$1,'2-3 引出列表'!$A$1:$CD$1,0)),"")),"",IFERROR(INDEX('2-3 引出列表'!$A$2:$CE$8700,$A700,MATCH(D$1,'2-3 引出列表'!$A$1:$CD$1,0)),""))</f>
        <v/>
      </c>
      <c r="E700" t="str">
        <f>IF(ISBLANK(IFERROR(INDEX('2-3 引出列表'!$A$2:$CE$8700,$A700,MATCH(E$1,'2-3 引出列表'!$A$1:$CD$1,0)),"")),"",IFERROR(INDEX('2-3 引出列表'!$A$2:$CE$8700,$A700,MATCH(E$1,'2-3 引出列表'!$A$1:$CD$1,0)),""))</f>
        <v/>
      </c>
      <c r="F700" t="str">
        <f t="shared" si="10"/>
        <v/>
      </c>
      <c r="G700" t="str">
        <f>IF(ISBLANK(IFERROR(INDEX('2-3 引出列表'!$A$2:$CE$8700,$A700,MATCH(G$1,'2-3 引出列表'!$A$1:$CD$1,0)),"")),"",IFERROR(INDEX('2-3 引出列表'!$A$2:$CE$8700,$A700,MATCH(G$1,'2-3 引出列表'!$A$1:$CD$1,0)),""))</f>
        <v/>
      </c>
      <c r="H700" t="str">
        <f>IF(ISBLANK(IFERROR(INDEX('2-3 引出列表'!$A$2:$CE$8700,$A700,MATCH(H$1,'2-3 引出列表'!$A$1:$CD$1,0)),"")),"",IFERROR(INDEX('2-3 引出列表'!$A$2:$CE$8700,$A700,MATCH(H$1,'2-3 引出列表'!$A$1:$CD$1,0)),""))</f>
        <v/>
      </c>
      <c r="I700" t="str">
        <f>IF(ISBLANK(IFERROR(INDEX('2-3 引出列表'!$A$2:$CE$8700,$A700,MATCH(I$1,'2-3 引出列表'!$A$1:$CD$1,0)),"")),"",IFERROR(INDEX('2-3 引出列表'!$A$2:$CE$8700,$A700,MATCH(I$1,'2-3 引出列表'!$A$1:$CD$1,0)),""))</f>
        <v/>
      </c>
    </row>
    <row r="701" customFormat="1" spans="1:9">
      <c r="A701">
        <v>700</v>
      </c>
      <c r="B701" t="str">
        <f>IF(ISBLANK(IFERROR(INDEX('2-3 引出列表'!$A$2:$CE$8700,$A701,MATCH(B$1,'2-3 引出列表'!$A$1:$CD$1,0)),"")),"",IFERROR(INDEX('2-3 引出列表'!$A$2:$CE$8700,$A701,MATCH(B$1,'2-3 引出列表'!$A$1:$CD$1,0)),""))</f>
        <v/>
      </c>
      <c r="C701" t="str">
        <f>IF(ISBLANK(IFERROR(INDEX('2-3 引出列表'!$A$2:$CE$8700,$A701,MATCH(C$1,'2-3 引出列表'!$A$1:$CD$1,0)),"")),"",IFERROR(INDEX('2-3 引出列表'!$A$2:$CE$8700,$A701,MATCH(C$1,'2-3 引出列表'!$A$1:$CD$1,0)),""))</f>
        <v/>
      </c>
      <c r="D701" t="str">
        <f>IF(ISBLANK(IFERROR(INDEX('2-3 引出列表'!$A$2:$CE$8700,$A701,MATCH(D$1,'2-3 引出列表'!$A$1:$CD$1,0)),"")),"",IFERROR(INDEX('2-3 引出列表'!$A$2:$CE$8700,$A701,MATCH(D$1,'2-3 引出列表'!$A$1:$CD$1,0)),""))</f>
        <v/>
      </c>
      <c r="E701" t="str">
        <f>IF(ISBLANK(IFERROR(INDEX('2-3 引出列表'!$A$2:$CE$8700,$A701,MATCH(E$1,'2-3 引出列表'!$A$1:$CD$1,0)),"")),"",IFERROR(INDEX('2-3 引出列表'!$A$2:$CE$8700,$A701,MATCH(E$1,'2-3 引出列表'!$A$1:$CD$1,0)),""))</f>
        <v/>
      </c>
      <c r="F701" t="str">
        <f t="shared" si="10"/>
        <v/>
      </c>
      <c r="G701" t="str">
        <f>IF(ISBLANK(IFERROR(INDEX('2-3 引出列表'!$A$2:$CE$8700,$A701,MATCH(G$1,'2-3 引出列表'!$A$1:$CD$1,0)),"")),"",IFERROR(INDEX('2-3 引出列表'!$A$2:$CE$8700,$A701,MATCH(G$1,'2-3 引出列表'!$A$1:$CD$1,0)),""))</f>
        <v/>
      </c>
      <c r="H701" t="str">
        <f>IF(ISBLANK(IFERROR(INDEX('2-3 引出列表'!$A$2:$CE$8700,$A701,MATCH(H$1,'2-3 引出列表'!$A$1:$CD$1,0)),"")),"",IFERROR(INDEX('2-3 引出列表'!$A$2:$CE$8700,$A701,MATCH(H$1,'2-3 引出列表'!$A$1:$CD$1,0)),""))</f>
        <v/>
      </c>
      <c r="I701" t="str">
        <f>IF(ISBLANK(IFERROR(INDEX('2-3 引出列表'!$A$2:$CE$8700,$A701,MATCH(I$1,'2-3 引出列表'!$A$1:$CD$1,0)),"")),"",IFERROR(INDEX('2-3 引出列表'!$A$2:$CE$8700,$A701,MATCH(I$1,'2-3 引出列表'!$A$1:$CD$1,0)),""))</f>
        <v/>
      </c>
    </row>
    <row r="702" customFormat="1" spans="1:9">
      <c r="A702">
        <v>701</v>
      </c>
      <c r="B702" t="str">
        <f>IF(ISBLANK(IFERROR(INDEX('2-3 引出列表'!$A$2:$CE$8700,$A702,MATCH(B$1,'2-3 引出列表'!$A$1:$CD$1,0)),"")),"",IFERROR(INDEX('2-3 引出列表'!$A$2:$CE$8700,$A702,MATCH(B$1,'2-3 引出列表'!$A$1:$CD$1,0)),""))</f>
        <v/>
      </c>
      <c r="C702" t="str">
        <f>IF(ISBLANK(IFERROR(INDEX('2-3 引出列表'!$A$2:$CE$8700,$A702,MATCH(C$1,'2-3 引出列表'!$A$1:$CD$1,0)),"")),"",IFERROR(INDEX('2-3 引出列表'!$A$2:$CE$8700,$A702,MATCH(C$1,'2-3 引出列表'!$A$1:$CD$1,0)),""))</f>
        <v/>
      </c>
      <c r="D702" t="str">
        <f>IF(ISBLANK(IFERROR(INDEX('2-3 引出列表'!$A$2:$CE$8700,$A702,MATCH(D$1,'2-3 引出列表'!$A$1:$CD$1,0)),"")),"",IFERROR(INDEX('2-3 引出列表'!$A$2:$CE$8700,$A702,MATCH(D$1,'2-3 引出列表'!$A$1:$CD$1,0)),""))</f>
        <v/>
      </c>
      <c r="E702" t="str">
        <f>IF(ISBLANK(IFERROR(INDEX('2-3 引出列表'!$A$2:$CE$8700,$A702,MATCH(E$1,'2-3 引出列表'!$A$1:$CD$1,0)),"")),"",IFERROR(INDEX('2-3 引出列表'!$A$2:$CE$8700,$A702,MATCH(E$1,'2-3 引出列表'!$A$1:$CD$1,0)),""))</f>
        <v/>
      </c>
      <c r="F702" t="str">
        <f t="shared" si="10"/>
        <v/>
      </c>
      <c r="G702" t="str">
        <f>IF(ISBLANK(IFERROR(INDEX('2-3 引出列表'!$A$2:$CE$8700,$A702,MATCH(G$1,'2-3 引出列表'!$A$1:$CD$1,0)),"")),"",IFERROR(INDEX('2-3 引出列表'!$A$2:$CE$8700,$A702,MATCH(G$1,'2-3 引出列表'!$A$1:$CD$1,0)),""))</f>
        <v/>
      </c>
      <c r="H702" t="str">
        <f>IF(ISBLANK(IFERROR(INDEX('2-3 引出列表'!$A$2:$CE$8700,$A702,MATCH(H$1,'2-3 引出列表'!$A$1:$CD$1,0)),"")),"",IFERROR(INDEX('2-3 引出列表'!$A$2:$CE$8700,$A702,MATCH(H$1,'2-3 引出列表'!$A$1:$CD$1,0)),""))</f>
        <v/>
      </c>
      <c r="I702" t="str">
        <f>IF(ISBLANK(IFERROR(INDEX('2-3 引出列表'!$A$2:$CE$8700,$A702,MATCH(I$1,'2-3 引出列表'!$A$1:$CD$1,0)),"")),"",IFERROR(INDEX('2-3 引出列表'!$A$2:$CE$8700,$A702,MATCH(I$1,'2-3 引出列表'!$A$1:$CD$1,0)),""))</f>
        <v/>
      </c>
    </row>
    <row r="703" customFormat="1" spans="1:9">
      <c r="A703">
        <v>702</v>
      </c>
      <c r="B703" t="str">
        <f>IF(ISBLANK(IFERROR(INDEX('2-3 引出列表'!$A$2:$CE$8700,$A703,MATCH(B$1,'2-3 引出列表'!$A$1:$CD$1,0)),"")),"",IFERROR(INDEX('2-3 引出列表'!$A$2:$CE$8700,$A703,MATCH(B$1,'2-3 引出列表'!$A$1:$CD$1,0)),""))</f>
        <v/>
      </c>
      <c r="C703" t="str">
        <f>IF(ISBLANK(IFERROR(INDEX('2-3 引出列表'!$A$2:$CE$8700,$A703,MATCH(C$1,'2-3 引出列表'!$A$1:$CD$1,0)),"")),"",IFERROR(INDEX('2-3 引出列表'!$A$2:$CE$8700,$A703,MATCH(C$1,'2-3 引出列表'!$A$1:$CD$1,0)),""))</f>
        <v/>
      </c>
      <c r="D703" t="str">
        <f>IF(ISBLANK(IFERROR(INDEX('2-3 引出列表'!$A$2:$CE$8700,$A703,MATCH(D$1,'2-3 引出列表'!$A$1:$CD$1,0)),"")),"",IFERROR(INDEX('2-3 引出列表'!$A$2:$CE$8700,$A703,MATCH(D$1,'2-3 引出列表'!$A$1:$CD$1,0)),""))</f>
        <v/>
      </c>
      <c r="E703" t="str">
        <f>IF(ISBLANK(IFERROR(INDEX('2-3 引出列表'!$A$2:$CE$8700,$A703,MATCH(E$1,'2-3 引出列表'!$A$1:$CD$1,0)),"")),"",IFERROR(INDEX('2-3 引出列表'!$A$2:$CE$8700,$A703,MATCH(E$1,'2-3 引出列表'!$A$1:$CD$1,0)),""))</f>
        <v/>
      </c>
      <c r="F703" t="str">
        <f t="shared" si="10"/>
        <v/>
      </c>
      <c r="G703" t="str">
        <f>IF(ISBLANK(IFERROR(INDEX('2-3 引出列表'!$A$2:$CE$8700,$A703,MATCH(G$1,'2-3 引出列表'!$A$1:$CD$1,0)),"")),"",IFERROR(INDEX('2-3 引出列表'!$A$2:$CE$8700,$A703,MATCH(G$1,'2-3 引出列表'!$A$1:$CD$1,0)),""))</f>
        <v/>
      </c>
      <c r="H703" t="str">
        <f>IF(ISBLANK(IFERROR(INDEX('2-3 引出列表'!$A$2:$CE$8700,$A703,MATCH(H$1,'2-3 引出列表'!$A$1:$CD$1,0)),"")),"",IFERROR(INDEX('2-3 引出列表'!$A$2:$CE$8700,$A703,MATCH(H$1,'2-3 引出列表'!$A$1:$CD$1,0)),""))</f>
        <v/>
      </c>
      <c r="I703" t="str">
        <f>IF(ISBLANK(IFERROR(INDEX('2-3 引出列表'!$A$2:$CE$8700,$A703,MATCH(I$1,'2-3 引出列表'!$A$1:$CD$1,0)),"")),"",IFERROR(INDEX('2-3 引出列表'!$A$2:$CE$8700,$A703,MATCH(I$1,'2-3 引出列表'!$A$1:$CD$1,0)),""))</f>
        <v/>
      </c>
    </row>
    <row r="704" customFormat="1" spans="1:9">
      <c r="A704">
        <v>703</v>
      </c>
      <c r="B704" t="str">
        <f>IF(ISBLANK(IFERROR(INDEX('2-3 引出列表'!$A$2:$CE$8700,$A704,MATCH(B$1,'2-3 引出列表'!$A$1:$CD$1,0)),"")),"",IFERROR(INDEX('2-3 引出列表'!$A$2:$CE$8700,$A704,MATCH(B$1,'2-3 引出列表'!$A$1:$CD$1,0)),""))</f>
        <v/>
      </c>
      <c r="C704" t="str">
        <f>IF(ISBLANK(IFERROR(INDEX('2-3 引出列表'!$A$2:$CE$8700,$A704,MATCH(C$1,'2-3 引出列表'!$A$1:$CD$1,0)),"")),"",IFERROR(INDEX('2-3 引出列表'!$A$2:$CE$8700,$A704,MATCH(C$1,'2-3 引出列表'!$A$1:$CD$1,0)),""))</f>
        <v/>
      </c>
      <c r="D704" t="str">
        <f>IF(ISBLANK(IFERROR(INDEX('2-3 引出列表'!$A$2:$CE$8700,$A704,MATCH(D$1,'2-3 引出列表'!$A$1:$CD$1,0)),"")),"",IFERROR(INDEX('2-3 引出列表'!$A$2:$CE$8700,$A704,MATCH(D$1,'2-3 引出列表'!$A$1:$CD$1,0)),""))</f>
        <v/>
      </c>
      <c r="E704" t="str">
        <f>IF(ISBLANK(IFERROR(INDEX('2-3 引出列表'!$A$2:$CE$8700,$A704,MATCH(E$1,'2-3 引出列表'!$A$1:$CD$1,0)),"")),"",IFERROR(INDEX('2-3 引出列表'!$A$2:$CE$8700,$A704,MATCH(E$1,'2-3 引出列表'!$A$1:$CD$1,0)),""))</f>
        <v/>
      </c>
      <c r="F704" t="str">
        <f t="shared" si="10"/>
        <v/>
      </c>
      <c r="G704" t="str">
        <f>IF(ISBLANK(IFERROR(INDEX('2-3 引出列表'!$A$2:$CE$8700,$A704,MATCH(G$1,'2-3 引出列表'!$A$1:$CD$1,0)),"")),"",IFERROR(INDEX('2-3 引出列表'!$A$2:$CE$8700,$A704,MATCH(G$1,'2-3 引出列表'!$A$1:$CD$1,0)),""))</f>
        <v/>
      </c>
      <c r="H704" t="str">
        <f>IF(ISBLANK(IFERROR(INDEX('2-3 引出列表'!$A$2:$CE$8700,$A704,MATCH(H$1,'2-3 引出列表'!$A$1:$CD$1,0)),"")),"",IFERROR(INDEX('2-3 引出列表'!$A$2:$CE$8700,$A704,MATCH(H$1,'2-3 引出列表'!$A$1:$CD$1,0)),""))</f>
        <v/>
      </c>
      <c r="I704" t="str">
        <f>IF(ISBLANK(IFERROR(INDEX('2-3 引出列表'!$A$2:$CE$8700,$A704,MATCH(I$1,'2-3 引出列表'!$A$1:$CD$1,0)),"")),"",IFERROR(INDEX('2-3 引出列表'!$A$2:$CE$8700,$A704,MATCH(I$1,'2-3 引出列表'!$A$1:$CD$1,0)),""))</f>
        <v/>
      </c>
    </row>
    <row r="705" customFormat="1" spans="1:9">
      <c r="A705">
        <v>704</v>
      </c>
      <c r="B705" t="str">
        <f>IF(ISBLANK(IFERROR(INDEX('2-3 引出列表'!$A$2:$CE$8700,$A705,MATCH(B$1,'2-3 引出列表'!$A$1:$CD$1,0)),"")),"",IFERROR(INDEX('2-3 引出列表'!$A$2:$CE$8700,$A705,MATCH(B$1,'2-3 引出列表'!$A$1:$CD$1,0)),""))</f>
        <v/>
      </c>
      <c r="C705" t="str">
        <f>IF(ISBLANK(IFERROR(INDEX('2-3 引出列表'!$A$2:$CE$8700,$A705,MATCH(C$1,'2-3 引出列表'!$A$1:$CD$1,0)),"")),"",IFERROR(INDEX('2-3 引出列表'!$A$2:$CE$8700,$A705,MATCH(C$1,'2-3 引出列表'!$A$1:$CD$1,0)),""))</f>
        <v/>
      </c>
      <c r="D705" t="str">
        <f>IF(ISBLANK(IFERROR(INDEX('2-3 引出列表'!$A$2:$CE$8700,$A705,MATCH(D$1,'2-3 引出列表'!$A$1:$CD$1,0)),"")),"",IFERROR(INDEX('2-3 引出列表'!$A$2:$CE$8700,$A705,MATCH(D$1,'2-3 引出列表'!$A$1:$CD$1,0)),""))</f>
        <v/>
      </c>
      <c r="E705" t="str">
        <f>IF(ISBLANK(IFERROR(INDEX('2-3 引出列表'!$A$2:$CE$8700,$A705,MATCH(E$1,'2-3 引出列表'!$A$1:$CD$1,0)),"")),"",IFERROR(INDEX('2-3 引出列表'!$A$2:$CE$8700,$A705,MATCH(E$1,'2-3 引出列表'!$A$1:$CD$1,0)),""))</f>
        <v/>
      </c>
      <c r="F705" t="str">
        <f t="shared" si="10"/>
        <v/>
      </c>
      <c r="G705" t="str">
        <f>IF(ISBLANK(IFERROR(INDEX('2-3 引出列表'!$A$2:$CE$8700,$A705,MATCH(G$1,'2-3 引出列表'!$A$1:$CD$1,0)),"")),"",IFERROR(INDEX('2-3 引出列表'!$A$2:$CE$8700,$A705,MATCH(G$1,'2-3 引出列表'!$A$1:$CD$1,0)),""))</f>
        <v/>
      </c>
      <c r="H705" t="str">
        <f>IF(ISBLANK(IFERROR(INDEX('2-3 引出列表'!$A$2:$CE$8700,$A705,MATCH(H$1,'2-3 引出列表'!$A$1:$CD$1,0)),"")),"",IFERROR(INDEX('2-3 引出列表'!$A$2:$CE$8700,$A705,MATCH(H$1,'2-3 引出列表'!$A$1:$CD$1,0)),""))</f>
        <v/>
      </c>
      <c r="I705" t="str">
        <f>IF(ISBLANK(IFERROR(INDEX('2-3 引出列表'!$A$2:$CE$8700,$A705,MATCH(I$1,'2-3 引出列表'!$A$1:$CD$1,0)),"")),"",IFERROR(INDEX('2-3 引出列表'!$A$2:$CE$8700,$A705,MATCH(I$1,'2-3 引出列表'!$A$1:$CD$1,0)),""))</f>
        <v/>
      </c>
    </row>
    <row r="706" customFormat="1" spans="1:9">
      <c r="A706">
        <v>705</v>
      </c>
      <c r="B706" t="str">
        <f>IF(ISBLANK(IFERROR(INDEX('2-3 引出列表'!$A$2:$CE$8700,$A706,MATCH(B$1,'2-3 引出列表'!$A$1:$CD$1,0)),"")),"",IFERROR(INDEX('2-3 引出列表'!$A$2:$CE$8700,$A706,MATCH(B$1,'2-3 引出列表'!$A$1:$CD$1,0)),""))</f>
        <v/>
      </c>
      <c r="C706" t="str">
        <f>IF(ISBLANK(IFERROR(INDEX('2-3 引出列表'!$A$2:$CE$8700,$A706,MATCH(C$1,'2-3 引出列表'!$A$1:$CD$1,0)),"")),"",IFERROR(INDEX('2-3 引出列表'!$A$2:$CE$8700,$A706,MATCH(C$1,'2-3 引出列表'!$A$1:$CD$1,0)),""))</f>
        <v/>
      </c>
      <c r="D706" t="str">
        <f>IF(ISBLANK(IFERROR(INDEX('2-3 引出列表'!$A$2:$CE$8700,$A706,MATCH(D$1,'2-3 引出列表'!$A$1:$CD$1,0)),"")),"",IFERROR(INDEX('2-3 引出列表'!$A$2:$CE$8700,$A706,MATCH(D$1,'2-3 引出列表'!$A$1:$CD$1,0)),""))</f>
        <v/>
      </c>
      <c r="E706" t="str">
        <f>IF(ISBLANK(IFERROR(INDEX('2-3 引出列表'!$A$2:$CE$8700,$A706,MATCH(E$1,'2-3 引出列表'!$A$1:$CD$1,0)),"")),"",IFERROR(INDEX('2-3 引出列表'!$A$2:$CE$8700,$A706,MATCH(E$1,'2-3 引出列表'!$A$1:$CD$1,0)),""))</f>
        <v/>
      </c>
      <c r="F706" t="str">
        <f t="shared" ref="F706:F769" si="11">LEFT(E706,7)</f>
        <v/>
      </c>
      <c r="G706" t="str">
        <f>IF(ISBLANK(IFERROR(INDEX('2-3 引出列表'!$A$2:$CE$8700,$A706,MATCH(G$1,'2-3 引出列表'!$A$1:$CD$1,0)),"")),"",IFERROR(INDEX('2-3 引出列表'!$A$2:$CE$8700,$A706,MATCH(G$1,'2-3 引出列表'!$A$1:$CD$1,0)),""))</f>
        <v/>
      </c>
      <c r="H706" t="str">
        <f>IF(ISBLANK(IFERROR(INDEX('2-3 引出列表'!$A$2:$CE$8700,$A706,MATCH(H$1,'2-3 引出列表'!$A$1:$CD$1,0)),"")),"",IFERROR(INDEX('2-3 引出列表'!$A$2:$CE$8700,$A706,MATCH(H$1,'2-3 引出列表'!$A$1:$CD$1,0)),""))</f>
        <v/>
      </c>
      <c r="I706" t="str">
        <f>IF(ISBLANK(IFERROR(INDEX('2-3 引出列表'!$A$2:$CE$8700,$A706,MATCH(I$1,'2-3 引出列表'!$A$1:$CD$1,0)),"")),"",IFERROR(INDEX('2-3 引出列表'!$A$2:$CE$8700,$A706,MATCH(I$1,'2-3 引出列表'!$A$1:$CD$1,0)),""))</f>
        <v/>
      </c>
    </row>
    <row r="707" customFormat="1" spans="1:9">
      <c r="A707">
        <v>706</v>
      </c>
      <c r="B707" t="str">
        <f>IF(ISBLANK(IFERROR(INDEX('2-3 引出列表'!$A$2:$CE$8700,$A707,MATCH(B$1,'2-3 引出列表'!$A$1:$CD$1,0)),"")),"",IFERROR(INDEX('2-3 引出列表'!$A$2:$CE$8700,$A707,MATCH(B$1,'2-3 引出列表'!$A$1:$CD$1,0)),""))</f>
        <v/>
      </c>
      <c r="C707" t="str">
        <f>IF(ISBLANK(IFERROR(INDEX('2-3 引出列表'!$A$2:$CE$8700,$A707,MATCH(C$1,'2-3 引出列表'!$A$1:$CD$1,0)),"")),"",IFERROR(INDEX('2-3 引出列表'!$A$2:$CE$8700,$A707,MATCH(C$1,'2-3 引出列表'!$A$1:$CD$1,0)),""))</f>
        <v/>
      </c>
      <c r="D707" t="str">
        <f>IF(ISBLANK(IFERROR(INDEX('2-3 引出列表'!$A$2:$CE$8700,$A707,MATCH(D$1,'2-3 引出列表'!$A$1:$CD$1,0)),"")),"",IFERROR(INDEX('2-3 引出列表'!$A$2:$CE$8700,$A707,MATCH(D$1,'2-3 引出列表'!$A$1:$CD$1,0)),""))</f>
        <v/>
      </c>
      <c r="E707" t="str">
        <f>IF(ISBLANK(IFERROR(INDEX('2-3 引出列表'!$A$2:$CE$8700,$A707,MATCH(E$1,'2-3 引出列表'!$A$1:$CD$1,0)),"")),"",IFERROR(INDEX('2-3 引出列表'!$A$2:$CE$8700,$A707,MATCH(E$1,'2-3 引出列表'!$A$1:$CD$1,0)),""))</f>
        <v/>
      </c>
      <c r="F707" t="str">
        <f t="shared" si="11"/>
        <v/>
      </c>
      <c r="G707" t="str">
        <f>IF(ISBLANK(IFERROR(INDEX('2-3 引出列表'!$A$2:$CE$8700,$A707,MATCH(G$1,'2-3 引出列表'!$A$1:$CD$1,0)),"")),"",IFERROR(INDEX('2-3 引出列表'!$A$2:$CE$8700,$A707,MATCH(G$1,'2-3 引出列表'!$A$1:$CD$1,0)),""))</f>
        <v/>
      </c>
      <c r="H707" t="str">
        <f>IF(ISBLANK(IFERROR(INDEX('2-3 引出列表'!$A$2:$CE$8700,$A707,MATCH(H$1,'2-3 引出列表'!$A$1:$CD$1,0)),"")),"",IFERROR(INDEX('2-3 引出列表'!$A$2:$CE$8700,$A707,MATCH(H$1,'2-3 引出列表'!$A$1:$CD$1,0)),""))</f>
        <v/>
      </c>
      <c r="I707" t="str">
        <f>IF(ISBLANK(IFERROR(INDEX('2-3 引出列表'!$A$2:$CE$8700,$A707,MATCH(I$1,'2-3 引出列表'!$A$1:$CD$1,0)),"")),"",IFERROR(INDEX('2-3 引出列表'!$A$2:$CE$8700,$A707,MATCH(I$1,'2-3 引出列表'!$A$1:$CD$1,0)),""))</f>
        <v/>
      </c>
    </row>
    <row r="708" customFormat="1" spans="1:9">
      <c r="A708">
        <v>707</v>
      </c>
      <c r="B708" t="str">
        <f>IF(ISBLANK(IFERROR(INDEX('2-3 引出列表'!$A$2:$CE$8700,$A708,MATCH(B$1,'2-3 引出列表'!$A$1:$CD$1,0)),"")),"",IFERROR(INDEX('2-3 引出列表'!$A$2:$CE$8700,$A708,MATCH(B$1,'2-3 引出列表'!$A$1:$CD$1,0)),""))</f>
        <v/>
      </c>
      <c r="C708" t="str">
        <f>IF(ISBLANK(IFERROR(INDEX('2-3 引出列表'!$A$2:$CE$8700,$A708,MATCH(C$1,'2-3 引出列表'!$A$1:$CD$1,0)),"")),"",IFERROR(INDEX('2-3 引出列表'!$A$2:$CE$8700,$A708,MATCH(C$1,'2-3 引出列表'!$A$1:$CD$1,0)),""))</f>
        <v/>
      </c>
      <c r="D708" t="str">
        <f>IF(ISBLANK(IFERROR(INDEX('2-3 引出列表'!$A$2:$CE$8700,$A708,MATCH(D$1,'2-3 引出列表'!$A$1:$CD$1,0)),"")),"",IFERROR(INDEX('2-3 引出列表'!$A$2:$CE$8700,$A708,MATCH(D$1,'2-3 引出列表'!$A$1:$CD$1,0)),""))</f>
        <v/>
      </c>
      <c r="E708" t="str">
        <f>IF(ISBLANK(IFERROR(INDEX('2-3 引出列表'!$A$2:$CE$8700,$A708,MATCH(E$1,'2-3 引出列表'!$A$1:$CD$1,0)),"")),"",IFERROR(INDEX('2-3 引出列表'!$A$2:$CE$8700,$A708,MATCH(E$1,'2-3 引出列表'!$A$1:$CD$1,0)),""))</f>
        <v/>
      </c>
      <c r="F708" t="str">
        <f t="shared" si="11"/>
        <v/>
      </c>
      <c r="G708" t="str">
        <f>IF(ISBLANK(IFERROR(INDEX('2-3 引出列表'!$A$2:$CE$8700,$A708,MATCH(G$1,'2-3 引出列表'!$A$1:$CD$1,0)),"")),"",IFERROR(INDEX('2-3 引出列表'!$A$2:$CE$8700,$A708,MATCH(G$1,'2-3 引出列表'!$A$1:$CD$1,0)),""))</f>
        <v/>
      </c>
      <c r="H708" t="str">
        <f>IF(ISBLANK(IFERROR(INDEX('2-3 引出列表'!$A$2:$CE$8700,$A708,MATCH(H$1,'2-3 引出列表'!$A$1:$CD$1,0)),"")),"",IFERROR(INDEX('2-3 引出列表'!$A$2:$CE$8700,$A708,MATCH(H$1,'2-3 引出列表'!$A$1:$CD$1,0)),""))</f>
        <v/>
      </c>
      <c r="I708" t="str">
        <f>IF(ISBLANK(IFERROR(INDEX('2-3 引出列表'!$A$2:$CE$8700,$A708,MATCH(I$1,'2-3 引出列表'!$A$1:$CD$1,0)),"")),"",IFERROR(INDEX('2-3 引出列表'!$A$2:$CE$8700,$A708,MATCH(I$1,'2-3 引出列表'!$A$1:$CD$1,0)),""))</f>
        <v/>
      </c>
    </row>
    <row r="709" customFormat="1" spans="1:9">
      <c r="A709">
        <v>708</v>
      </c>
      <c r="B709" t="str">
        <f>IF(ISBLANK(IFERROR(INDEX('2-3 引出列表'!$A$2:$CE$8700,$A709,MATCH(B$1,'2-3 引出列表'!$A$1:$CD$1,0)),"")),"",IFERROR(INDEX('2-3 引出列表'!$A$2:$CE$8700,$A709,MATCH(B$1,'2-3 引出列表'!$A$1:$CD$1,0)),""))</f>
        <v/>
      </c>
      <c r="C709" t="str">
        <f>IF(ISBLANK(IFERROR(INDEX('2-3 引出列表'!$A$2:$CE$8700,$A709,MATCH(C$1,'2-3 引出列表'!$A$1:$CD$1,0)),"")),"",IFERROR(INDEX('2-3 引出列表'!$A$2:$CE$8700,$A709,MATCH(C$1,'2-3 引出列表'!$A$1:$CD$1,0)),""))</f>
        <v/>
      </c>
      <c r="D709" t="str">
        <f>IF(ISBLANK(IFERROR(INDEX('2-3 引出列表'!$A$2:$CE$8700,$A709,MATCH(D$1,'2-3 引出列表'!$A$1:$CD$1,0)),"")),"",IFERROR(INDEX('2-3 引出列表'!$A$2:$CE$8700,$A709,MATCH(D$1,'2-3 引出列表'!$A$1:$CD$1,0)),""))</f>
        <v/>
      </c>
      <c r="E709" t="str">
        <f>IF(ISBLANK(IFERROR(INDEX('2-3 引出列表'!$A$2:$CE$8700,$A709,MATCH(E$1,'2-3 引出列表'!$A$1:$CD$1,0)),"")),"",IFERROR(INDEX('2-3 引出列表'!$A$2:$CE$8700,$A709,MATCH(E$1,'2-3 引出列表'!$A$1:$CD$1,0)),""))</f>
        <v/>
      </c>
      <c r="F709" t="str">
        <f t="shared" si="11"/>
        <v/>
      </c>
      <c r="G709" t="str">
        <f>IF(ISBLANK(IFERROR(INDEX('2-3 引出列表'!$A$2:$CE$8700,$A709,MATCH(G$1,'2-3 引出列表'!$A$1:$CD$1,0)),"")),"",IFERROR(INDEX('2-3 引出列表'!$A$2:$CE$8700,$A709,MATCH(G$1,'2-3 引出列表'!$A$1:$CD$1,0)),""))</f>
        <v/>
      </c>
      <c r="H709" t="str">
        <f>IF(ISBLANK(IFERROR(INDEX('2-3 引出列表'!$A$2:$CE$8700,$A709,MATCH(H$1,'2-3 引出列表'!$A$1:$CD$1,0)),"")),"",IFERROR(INDEX('2-3 引出列表'!$A$2:$CE$8700,$A709,MATCH(H$1,'2-3 引出列表'!$A$1:$CD$1,0)),""))</f>
        <v/>
      </c>
      <c r="I709" t="str">
        <f>IF(ISBLANK(IFERROR(INDEX('2-3 引出列表'!$A$2:$CE$8700,$A709,MATCH(I$1,'2-3 引出列表'!$A$1:$CD$1,0)),"")),"",IFERROR(INDEX('2-3 引出列表'!$A$2:$CE$8700,$A709,MATCH(I$1,'2-3 引出列表'!$A$1:$CD$1,0)),""))</f>
        <v/>
      </c>
    </row>
    <row r="710" customFormat="1" spans="1:9">
      <c r="A710">
        <v>709</v>
      </c>
      <c r="B710" t="str">
        <f>IF(ISBLANK(IFERROR(INDEX('2-3 引出列表'!$A$2:$CE$8700,$A710,MATCH(B$1,'2-3 引出列表'!$A$1:$CD$1,0)),"")),"",IFERROR(INDEX('2-3 引出列表'!$A$2:$CE$8700,$A710,MATCH(B$1,'2-3 引出列表'!$A$1:$CD$1,0)),""))</f>
        <v/>
      </c>
      <c r="C710" t="str">
        <f>IF(ISBLANK(IFERROR(INDEX('2-3 引出列表'!$A$2:$CE$8700,$A710,MATCH(C$1,'2-3 引出列表'!$A$1:$CD$1,0)),"")),"",IFERROR(INDEX('2-3 引出列表'!$A$2:$CE$8700,$A710,MATCH(C$1,'2-3 引出列表'!$A$1:$CD$1,0)),""))</f>
        <v/>
      </c>
      <c r="D710" t="str">
        <f>IF(ISBLANK(IFERROR(INDEX('2-3 引出列表'!$A$2:$CE$8700,$A710,MATCH(D$1,'2-3 引出列表'!$A$1:$CD$1,0)),"")),"",IFERROR(INDEX('2-3 引出列表'!$A$2:$CE$8700,$A710,MATCH(D$1,'2-3 引出列表'!$A$1:$CD$1,0)),""))</f>
        <v/>
      </c>
      <c r="E710" t="str">
        <f>IF(ISBLANK(IFERROR(INDEX('2-3 引出列表'!$A$2:$CE$8700,$A710,MATCH(E$1,'2-3 引出列表'!$A$1:$CD$1,0)),"")),"",IFERROR(INDEX('2-3 引出列表'!$A$2:$CE$8700,$A710,MATCH(E$1,'2-3 引出列表'!$A$1:$CD$1,0)),""))</f>
        <v/>
      </c>
      <c r="F710" t="str">
        <f t="shared" si="11"/>
        <v/>
      </c>
      <c r="G710" t="str">
        <f>IF(ISBLANK(IFERROR(INDEX('2-3 引出列表'!$A$2:$CE$8700,$A710,MATCH(G$1,'2-3 引出列表'!$A$1:$CD$1,0)),"")),"",IFERROR(INDEX('2-3 引出列表'!$A$2:$CE$8700,$A710,MATCH(G$1,'2-3 引出列表'!$A$1:$CD$1,0)),""))</f>
        <v/>
      </c>
      <c r="H710" t="str">
        <f>IF(ISBLANK(IFERROR(INDEX('2-3 引出列表'!$A$2:$CE$8700,$A710,MATCH(H$1,'2-3 引出列表'!$A$1:$CD$1,0)),"")),"",IFERROR(INDEX('2-3 引出列表'!$A$2:$CE$8700,$A710,MATCH(H$1,'2-3 引出列表'!$A$1:$CD$1,0)),""))</f>
        <v/>
      </c>
      <c r="I710" t="str">
        <f>IF(ISBLANK(IFERROR(INDEX('2-3 引出列表'!$A$2:$CE$8700,$A710,MATCH(I$1,'2-3 引出列表'!$A$1:$CD$1,0)),"")),"",IFERROR(INDEX('2-3 引出列表'!$A$2:$CE$8700,$A710,MATCH(I$1,'2-3 引出列表'!$A$1:$CD$1,0)),""))</f>
        <v/>
      </c>
    </row>
    <row r="711" customFormat="1" spans="1:9">
      <c r="A711">
        <v>710</v>
      </c>
      <c r="B711" t="str">
        <f>IF(ISBLANK(IFERROR(INDEX('2-3 引出列表'!$A$2:$CE$8700,$A711,MATCH(B$1,'2-3 引出列表'!$A$1:$CD$1,0)),"")),"",IFERROR(INDEX('2-3 引出列表'!$A$2:$CE$8700,$A711,MATCH(B$1,'2-3 引出列表'!$A$1:$CD$1,0)),""))</f>
        <v/>
      </c>
      <c r="C711" t="str">
        <f>IF(ISBLANK(IFERROR(INDEX('2-3 引出列表'!$A$2:$CE$8700,$A711,MATCH(C$1,'2-3 引出列表'!$A$1:$CD$1,0)),"")),"",IFERROR(INDEX('2-3 引出列表'!$A$2:$CE$8700,$A711,MATCH(C$1,'2-3 引出列表'!$A$1:$CD$1,0)),""))</f>
        <v/>
      </c>
      <c r="D711" t="str">
        <f>IF(ISBLANK(IFERROR(INDEX('2-3 引出列表'!$A$2:$CE$8700,$A711,MATCH(D$1,'2-3 引出列表'!$A$1:$CD$1,0)),"")),"",IFERROR(INDEX('2-3 引出列表'!$A$2:$CE$8700,$A711,MATCH(D$1,'2-3 引出列表'!$A$1:$CD$1,0)),""))</f>
        <v/>
      </c>
      <c r="E711" t="str">
        <f>IF(ISBLANK(IFERROR(INDEX('2-3 引出列表'!$A$2:$CE$8700,$A711,MATCH(E$1,'2-3 引出列表'!$A$1:$CD$1,0)),"")),"",IFERROR(INDEX('2-3 引出列表'!$A$2:$CE$8700,$A711,MATCH(E$1,'2-3 引出列表'!$A$1:$CD$1,0)),""))</f>
        <v/>
      </c>
      <c r="F711" t="str">
        <f t="shared" si="11"/>
        <v/>
      </c>
      <c r="G711" t="str">
        <f>IF(ISBLANK(IFERROR(INDEX('2-3 引出列表'!$A$2:$CE$8700,$A711,MATCH(G$1,'2-3 引出列表'!$A$1:$CD$1,0)),"")),"",IFERROR(INDEX('2-3 引出列表'!$A$2:$CE$8700,$A711,MATCH(G$1,'2-3 引出列表'!$A$1:$CD$1,0)),""))</f>
        <v/>
      </c>
      <c r="H711" t="str">
        <f>IF(ISBLANK(IFERROR(INDEX('2-3 引出列表'!$A$2:$CE$8700,$A711,MATCH(H$1,'2-3 引出列表'!$A$1:$CD$1,0)),"")),"",IFERROR(INDEX('2-3 引出列表'!$A$2:$CE$8700,$A711,MATCH(H$1,'2-3 引出列表'!$A$1:$CD$1,0)),""))</f>
        <v/>
      </c>
      <c r="I711" t="str">
        <f>IF(ISBLANK(IFERROR(INDEX('2-3 引出列表'!$A$2:$CE$8700,$A711,MATCH(I$1,'2-3 引出列表'!$A$1:$CD$1,0)),"")),"",IFERROR(INDEX('2-3 引出列表'!$A$2:$CE$8700,$A711,MATCH(I$1,'2-3 引出列表'!$A$1:$CD$1,0)),""))</f>
        <v/>
      </c>
    </row>
    <row r="712" customFormat="1" spans="1:9">
      <c r="A712">
        <v>711</v>
      </c>
      <c r="B712" t="str">
        <f>IF(ISBLANK(IFERROR(INDEX('2-3 引出列表'!$A$2:$CE$8700,$A712,MATCH(B$1,'2-3 引出列表'!$A$1:$CD$1,0)),"")),"",IFERROR(INDEX('2-3 引出列表'!$A$2:$CE$8700,$A712,MATCH(B$1,'2-3 引出列表'!$A$1:$CD$1,0)),""))</f>
        <v/>
      </c>
      <c r="C712" t="str">
        <f>IF(ISBLANK(IFERROR(INDEX('2-3 引出列表'!$A$2:$CE$8700,$A712,MATCH(C$1,'2-3 引出列表'!$A$1:$CD$1,0)),"")),"",IFERROR(INDEX('2-3 引出列表'!$A$2:$CE$8700,$A712,MATCH(C$1,'2-3 引出列表'!$A$1:$CD$1,0)),""))</f>
        <v/>
      </c>
      <c r="D712" t="str">
        <f>IF(ISBLANK(IFERROR(INDEX('2-3 引出列表'!$A$2:$CE$8700,$A712,MATCH(D$1,'2-3 引出列表'!$A$1:$CD$1,0)),"")),"",IFERROR(INDEX('2-3 引出列表'!$A$2:$CE$8700,$A712,MATCH(D$1,'2-3 引出列表'!$A$1:$CD$1,0)),""))</f>
        <v/>
      </c>
      <c r="E712" t="str">
        <f>IF(ISBLANK(IFERROR(INDEX('2-3 引出列表'!$A$2:$CE$8700,$A712,MATCH(E$1,'2-3 引出列表'!$A$1:$CD$1,0)),"")),"",IFERROR(INDEX('2-3 引出列表'!$A$2:$CE$8700,$A712,MATCH(E$1,'2-3 引出列表'!$A$1:$CD$1,0)),""))</f>
        <v/>
      </c>
      <c r="F712" t="str">
        <f t="shared" si="11"/>
        <v/>
      </c>
      <c r="G712" t="str">
        <f>IF(ISBLANK(IFERROR(INDEX('2-3 引出列表'!$A$2:$CE$8700,$A712,MATCH(G$1,'2-3 引出列表'!$A$1:$CD$1,0)),"")),"",IFERROR(INDEX('2-3 引出列表'!$A$2:$CE$8700,$A712,MATCH(G$1,'2-3 引出列表'!$A$1:$CD$1,0)),""))</f>
        <v/>
      </c>
      <c r="H712" t="str">
        <f>IF(ISBLANK(IFERROR(INDEX('2-3 引出列表'!$A$2:$CE$8700,$A712,MATCH(H$1,'2-3 引出列表'!$A$1:$CD$1,0)),"")),"",IFERROR(INDEX('2-3 引出列表'!$A$2:$CE$8700,$A712,MATCH(H$1,'2-3 引出列表'!$A$1:$CD$1,0)),""))</f>
        <v/>
      </c>
      <c r="I712" t="str">
        <f>IF(ISBLANK(IFERROR(INDEX('2-3 引出列表'!$A$2:$CE$8700,$A712,MATCH(I$1,'2-3 引出列表'!$A$1:$CD$1,0)),"")),"",IFERROR(INDEX('2-3 引出列表'!$A$2:$CE$8700,$A712,MATCH(I$1,'2-3 引出列表'!$A$1:$CD$1,0)),""))</f>
        <v/>
      </c>
    </row>
    <row r="713" customFormat="1" spans="1:9">
      <c r="A713">
        <v>712</v>
      </c>
      <c r="B713" t="str">
        <f>IF(ISBLANK(IFERROR(INDEX('2-3 引出列表'!$A$2:$CE$8700,$A713,MATCH(B$1,'2-3 引出列表'!$A$1:$CD$1,0)),"")),"",IFERROR(INDEX('2-3 引出列表'!$A$2:$CE$8700,$A713,MATCH(B$1,'2-3 引出列表'!$A$1:$CD$1,0)),""))</f>
        <v/>
      </c>
      <c r="C713" t="str">
        <f>IF(ISBLANK(IFERROR(INDEX('2-3 引出列表'!$A$2:$CE$8700,$A713,MATCH(C$1,'2-3 引出列表'!$A$1:$CD$1,0)),"")),"",IFERROR(INDEX('2-3 引出列表'!$A$2:$CE$8700,$A713,MATCH(C$1,'2-3 引出列表'!$A$1:$CD$1,0)),""))</f>
        <v/>
      </c>
      <c r="D713" t="str">
        <f>IF(ISBLANK(IFERROR(INDEX('2-3 引出列表'!$A$2:$CE$8700,$A713,MATCH(D$1,'2-3 引出列表'!$A$1:$CD$1,0)),"")),"",IFERROR(INDEX('2-3 引出列表'!$A$2:$CE$8700,$A713,MATCH(D$1,'2-3 引出列表'!$A$1:$CD$1,0)),""))</f>
        <v/>
      </c>
      <c r="E713" t="str">
        <f>IF(ISBLANK(IFERROR(INDEX('2-3 引出列表'!$A$2:$CE$8700,$A713,MATCH(E$1,'2-3 引出列表'!$A$1:$CD$1,0)),"")),"",IFERROR(INDEX('2-3 引出列表'!$A$2:$CE$8700,$A713,MATCH(E$1,'2-3 引出列表'!$A$1:$CD$1,0)),""))</f>
        <v/>
      </c>
      <c r="F713" t="str">
        <f t="shared" si="11"/>
        <v/>
      </c>
      <c r="G713" t="str">
        <f>IF(ISBLANK(IFERROR(INDEX('2-3 引出列表'!$A$2:$CE$8700,$A713,MATCH(G$1,'2-3 引出列表'!$A$1:$CD$1,0)),"")),"",IFERROR(INDEX('2-3 引出列表'!$A$2:$CE$8700,$A713,MATCH(G$1,'2-3 引出列表'!$A$1:$CD$1,0)),""))</f>
        <v/>
      </c>
      <c r="H713" t="str">
        <f>IF(ISBLANK(IFERROR(INDEX('2-3 引出列表'!$A$2:$CE$8700,$A713,MATCH(H$1,'2-3 引出列表'!$A$1:$CD$1,0)),"")),"",IFERROR(INDEX('2-3 引出列表'!$A$2:$CE$8700,$A713,MATCH(H$1,'2-3 引出列表'!$A$1:$CD$1,0)),""))</f>
        <v/>
      </c>
      <c r="I713" t="str">
        <f>IF(ISBLANK(IFERROR(INDEX('2-3 引出列表'!$A$2:$CE$8700,$A713,MATCH(I$1,'2-3 引出列表'!$A$1:$CD$1,0)),"")),"",IFERROR(INDEX('2-3 引出列表'!$A$2:$CE$8700,$A713,MATCH(I$1,'2-3 引出列表'!$A$1:$CD$1,0)),""))</f>
        <v/>
      </c>
    </row>
    <row r="714" customFormat="1" spans="1:9">
      <c r="A714">
        <v>713</v>
      </c>
      <c r="B714" t="str">
        <f>IF(ISBLANK(IFERROR(INDEX('2-3 引出列表'!$A$2:$CE$8700,$A714,MATCH(B$1,'2-3 引出列表'!$A$1:$CD$1,0)),"")),"",IFERROR(INDEX('2-3 引出列表'!$A$2:$CE$8700,$A714,MATCH(B$1,'2-3 引出列表'!$A$1:$CD$1,0)),""))</f>
        <v/>
      </c>
      <c r="C714" t="str">
        <f>IF(ISBLANK(IFERROR(INDEX('2-3 引出列表'!$A$2:$CE$8700,$A714,MATCH(C$1,'2-3 引出列表'!$A$1:$CD$1,0)),"")),"",IFERROR(INDEX('2-3 引出列表'!$A$2:$CE$8700,$A714,MATCH(C$1,'2-3 引出列表'!$A$1:$CD$1,0)),""))</f>
        <v/>
      </c>
      <c r="D714" t="str">
        <f>IF(ISBLANK(IFERROR(INDEX('2-3 引出列表'!$A$2:$CE$8700,$A714,MATCH(D$1,'2-3 引出列表'!$A$1:$CD$1,0)),"")),"",IFERROR(INDEX('2-3 引出列表'!$A$2:$CE$8700,$A714,MATCH(D$1,'2-3 引出列表'!$A$1:$CD$1,0)),""))</f>
        <v/>
      </c>
      <c r="E714" t="str">
        <f>IF(ISBLANK(IFERROR(INDEX('2-3 引出列表'!$A$2:$CE$8700,$A714,MATCH(E$1,'2-3 引出列表'!$A$1:$CD$1,0)),"")),"",IFERROR(INDEX('2-3 引出列表'!$A$2:$CE$8700,$A714,MATCH(E$1,'2-3 引出列表'!$A$1:$CD$1,0)),""))</f>
        <v/>
      </c>
      <c r="F714" t="str">
        <f t="shared" si="11"/>
        <v/>
      </c>
      <c r="G714" t="str">
        <f>IF(ISBLANK(IFERROR(INDEX('2-3 引出列表'!$A$2:$CE$8700,$A714,MATCH(G$1,'2-3 引出列表'!$A$1:$CD$1,0)),"")),"",IFERROR(INDEX('2-3 引出列表'!$A$2:$CE$8700,$A714,MATCH(G$1,'2-3 引出列表'!$A$1:$CD$1,0)),""))</f>
        <v/>
      </c>
      <c r="H714" t="str">
        <f>IF(ISBLANK(IFERROR(INDEX('2-3 引出列表'!$A$2:$CE$8700,$A714,MATCH(H$1,'2-3 引出列表'!$A$1:$CD$1,0)),"")),"",IFERROR(INDEX('2-3 引出列表'!$A$2:$CE$8700,$A714,MATCH(H$1,'2-3 引出列表'!$A$1:$CD$1,0)),""))</f>
        <v/>
      </c>
      <c r="I714" t="str">
        <f>IF(ISBLANK(IFERROR(INDEX('2-3 引出列表'!$A$2:$CE$8700,$A714,MATCH(I$1,'2-3 引出列表'!$A$1:$CD$1,0)),"")),"",IFERROR(INDEX('2-3 引出列表'!$A$2:$CE$8700,$A714,MATCH(I$1,'2-3 引出列表'!$A$1:$CD$1,0)),""))</f>
        <v/>
      </c>
    </row>
    <row r="715" customFormat="1" spans="1:9">
      <c r="A715">
        <v>714</v>
      </c>
      <c r="B715" t="str">
        <f>IF(ISBLANK(IFERROR(INDEX('2-3 引出列表'!$A$2:$CE$8700,$A715,MATCH(B$1,'2-3 引出列表'!$A$1:$CD$1,0)),"")),"",IFERROR(INDEX('2-3 引出列表'!$A$2:$CE$8700,$A715,MATCH(B$1,'2-3 引出列表'!$A$1:$CD$1,0)),""))</f>
        <v/>
      </c>
      <c r="C715" t="str">
        <f>IF(ISBLANK(IFERROR(INDEX('2-3 引出列表'!$A$2:$CE$8700,$A715,MATCH(C$1,'2-3 引出列表'!$A$1:$CD$1,0)),"")),"",IFERROR(INDEX('2-3 引出列表'!$A$2:$CE$8700,$A715,MATCH(C$1,'2-3 引出列表'!$A$1:$CD$1,0)),""))</f>
        <v/>
      </c>
      <c r="D715" t="str">
        <f>IF(ISBLANK(IFERROR(INDEX('2-3 引出列表'!$A$2:$CE$8700,$A715,MATCH(D$1,'2-3 引出列表'!$A$1:$CD$1,0)),"")),"",IFERROR(INDEX('2-3 引出列表'!$A$2:$CE$8700,$A715,MATCH(D$1,'2-3 引出列表'!$A$1:$CD$1,0)),""))</f>
        <v/>
      </c>
      <c r="E715" t="str">
        <f>IF(ISBLANK(IFERROR(INDEX('2-3 引出列表'!$A$2:$CE$8700,$A715,MATCH(E$1,'2-3 引出列表'!$A$1:$CD$1,0)),"")),"",IFERROR(INDEX('2-3 引出列表'!$A$2:$CE$8700,$A715,MATCH(E$1,'2-3 引出列表'!$A$1:$CD$1,0)),""))</f>
        <v/>
      </c>
      <c r="F715" t="str">
        <f t="shared" si="11"/>
        <v/>
      </c>
      <c r="G715" t="str">
        <f>IF(ISBLANK(IFERROR(INDEX('2-3 引出列表'!$A$2:$CE$8700,$A715,MATCH(G$1,'2-3 引出列表'!$A$1:$CD$1,0)),"")),"",IFERROR(INDEX('2-3 引出列表'!$A$2:$CE$8700,$A715,MATCH(G$1,'2-3 引出列表'!$A$1:$CD$1,0)),""))</f>
        <v/>
      </c>
      <c r="H715" t="str">
        <f>IF(ISBLANK(IFERROR(INDEX('2-3 引出列表'!$A$2:$CE$8700,$A715,MATCH(H$1,'2-3 引出列表'!$A$1:$CD$1,0)),"")),"",IFERROR(INDEX('2-3 引出列表'!$A$2:$CE$8700,$A715,MATCH(H$1,'2-3 引出列表'!$A$1:$CD$1,0)),""))</f>
        <v/>
      </c>
      <c r="I715" t="str">
        <f>IF(ISBLANK(IFERROR(INDEX('2-3 引出列表'!$A$2:$CE$8700,$A715,MATCH(I$1,'2-3 引出列表'!$A$1:$CD$1,0)),"")),"",IFERROR(INDEX('2-3 引出列表'!$A$2:$CE$8700,$A715,MATCH(I$1,'2-3 引出列表'!$A$1:$CD$1,0)),""))</f>
        <v/>
      </c>
    </row>
    <row r="716" customFormat="1" spans="1:9">
      <c r="A716">
        <v>715</v>
      </c>
      <c r="B716" t="str">
        <f>IF(ISBLANK(IFERROR(INDEX('2-3 引出列表'!$A$2:$CE$8700,$A716,MATCH(B$1,'2-3 引出列表'!$A$1:$CD$1,0)),"")),"",IFERROR(INDEX('2-3 引出列表'!$A$2:$CE$8700,$A716,MATCH(B$1,'2-3 引出列表'!$A$1:$CD$1,0)),""))</f>
        <v/>
      </c>
      <c r="C716" t="str">
        <f>IF(ISBLANK(IFERROR(INDEX('2-3 引出列表'!$A$2:$CE$8700,$A716,MATCH(C$1,'2-3 引出列表'!$A$1:$CD$1,0)),"")),"",IFERROR(INDEX('2-3 引出列表'!$A$2:$CE$8700,$A716,MATCH(C$1,'2-3 引出列表'!$A$1:$CD$1,0)),""))</f>
        <v/>
      </c>
      <c r="D716" t="str">
        <f>IF(ISBLANK(IFERROR(INDEX('2-3 引出列表'!$A$2:$CE$8700,$A716,MATCH(D$1,'2-3 引出列表'!$A$1:$CD$1,0)),"")),"",IFERROR(INDEX('2-3 引出列表'!$A$2:$CE$8700,$A716,MATCH(D$1,'2-3 引出列表'!$A$1:$CD$1,0)),""))</f>
        <v/>
      </c>
      <c r="E716" t="str">
        <f>IF(ISBLANK(IFERROR(INDEX('2-3 引出列表'!$A$2:$CE$8700,$A716,MATCH(E$1,'2-3 引出列表'!$A$1:$CD$1,0)),"")),"",IFERROR(INDEX('2-3 引出列表'!$A$2:$CE$8700,$A716,MATCH(E$1,'2-3 引出列表'!$A$1:$CD$1,0)),""))</f>
        <v/>
      </c>
      <c r="F716" t="str">
        <f t="shared" si="11"/>
        <v/>
      </c>
      <c r="G716" t="str">
        <f>IF(ISBLANK(IFERROR(INDEX('2-3 引出列表'!$A$2:$CE$8700,$A716,MATCH(G$1,'2-3 引出列表'!$A$1:$CD$1,0)),"")),"",IFERROR(INDEX('2-3 引出列表'!$A$2:$CE$8700,$A716,MATCH(G$1,'2-3 引出列表'!$A$1:$CD$1,0)),""))</f>
        <v/>
      </c>
      <c r="H716" t="str">
        <f>IF(ISBLANK(IFERROR(INDEX('2-3 引出列表'!$A$2:$CE$8700,$A716,MATCH(H$1,'2-3 引出列表'!$A$1:$CD$1,0)),"")),"",IFERROR(INDEX('2-3 引出列表'!$A$2:$CE$8700,$A716,MATCH(H$1,'2-3 引出列表'!$A$1:$CD$1,0)),""))</f>
        <v/>
      </c>
      <c r="I716" t="str">
        <f>IF(ISBLANK(IFERROR(INDEX('2-3 引出列表'!$A$2:$CE$8700,$A716,MATCH(I$1,'2-3 引出列表'!$A$1:$CD$1,0)),"")),"",IFERROR(INDEX('2-3 引出列表'!$A$2:$CE$8700,$A716,MATCH(I$1,'2-3 引出列表'!$A$1:$CD$1,0)),""))</f>
        <v/>
      </c>
    </row>
    <row r="717" customFormat="1" spans="1:9">
      <c r="A717">
        <v>716</v>
      </c>
      <c r="B717" t="str">
        <f>IF(ISBLANK(IFERROR(INDEX('2-3 引出列表'!$A$2:$CE$8700,$A717,MATCH(B$1,'2-3 引出列表'!$A$1:$CD$1,0)),"")),"",IFERROR(INDEX('2-3 引出列表'!$A$2:$CE$8700,$A717,MATCH(B$1,'2-3 引出列表'!$A$1:$CD$1,0)),""))</f>
        <v/>
      </c>
      <c r="C717" t="str">
        <f>IF(ISBLANK(IFERROR(INDEX('2-3 引出列表'!$A$2:$CE$8700,$A717,MATCH(C$1,'2-3 引出列表'!$A$1:$CD$1,0)),"")),"",IFERROR(INDEX('2-3 引出列表'!$A$2:$CE$8700,$A717,MATCH(C$1,'2-3 引出列表'!$A$1:$CD$1,0)),""))</f>
        <v/>
      </c>
      <c r="D717" t="str">
        <f>IF(ISBLANK(IFERROR(INDEX('2-3 引出列表'!$A$2:$CE$8700,$A717,MATCH(D$1,'2-3 引出列表'!$A$1:$CD$1,0)),"")),"",IFERROR(INDEX('2-3 引出列表'!$A$2:$CE$8700,$A717,MATCH(D$1,'2-3 引出列表'!$A$1:$CD$1,0)),""))</f>
        <v/>
      </c>
      <c r="E717" t="str">
        <f>IF(ISBLANK(IFERROR(INDEX('2-3 引出列表'!$A$2:$CE$8700,$A717,MATCH(E$1,'2-3 引出列表'!$A$1:$CD$1,0)),"")),"",IFERROR(INDEX('2-3 引出列表'!$A$2:$CE$8700,$A717,MATCH(E$1,'2-3 引出列表'!$A$1:$CD$1,0)),""))</f>
        <v/>
      </c>
      <c r="F717" t="str">
        <f t="shared" si="11"/>
        <v/>
      </c>
      <c r="G717" t="str">
        <f>IF(ISBLANK(IFERROR(INDEX('2-3 引出列表'!$A$2:$CE$8700,$A717,MATCH(G$1,'2-3 引出列表'!$A$1:$CD$1,0)),"")),"",IFERROR(INDEX('2-3 引出列表'!$A$2:$CE$8700,$A717,MATCH(G$1,'2-3 引出列表'!$A$1:$CD$1,0)),""))</f>
        <v/>
      </c>
      <c r="H717" t="str">
        <f>IF(ISBLANK(IFERROR(INDEX('2-3 引出列表'!$A$2:$CE$8700,$A717,MATCH(H$1,'2-3 引出列表'!$A$1:$CD$1,0)),"")),"",IFERROR(INDEX('2-3 引出列表'!$A$2:$CE$8700,$A717,MATCH(H$1,'2-3 引出列表'!$A$1:$CD$1,0)),""))</f>
        <v/>
      </c>
      <c r="I717" t="str">
        <f>IF(ISBLANK(IFERROR(INDEX('2-3 引出列表'!$A$2:$CE$8700,$A717,MATCH(I$1,'2-3 引出列表'!$A$1:$CD$1,0)),"")),"",IFERROR(INDEX('2-3 引出列表'!$A$2:$CE$8700,$A717,MATCH(I$1,'2-3 引出列表'!$A$1:$CD$1,0)),""))</f>
        <v/>
      </c>
    </row>
    <row r="718" customFormat="1" spans="1:9">
      <c r="A718">
        <v>717</v>
      </c>
      <c r="B718" t="str">
        <f>IF(ISBLANK(IFERROR(INDEX('2-3 引出列表'!$A$2:$CE$8700,$A718,MATCH(B$1,'2-3 引出列表'!$A$1:$CD$1,0)),"")),"",IFERROR(INDEX('2-3 引出列表'!$A$2:$CE$8700,$A718,MATCH(B$1,'2-3 引出列表'!$A$1:$CD$1,0)),""))</f>
        <v/>
      </c>
      <c r="C718" t="str">
        <f>IF(ISBLANK(IFERROR(INDEX('2-3 引出列表'!$A$2:$CE$8700,$A718,MATCH(C$1,'2-3 引出列表'!$A$1:$CD$1,0)),"")),"",IFERROR(INDEX('2-3 引出列表'!$A$2:$CE$8700,$A718,MATCH(C$1,'2-3 引出列表'!$A$1:$CD$1,0)),""))</f>
        <v/>
      </c>
      <c r="D718" t="str">
        <f>IF(ISBLANK(IFERROR(INDEX('2-3 引出列表'!$A$2:$CE$8700,$A718,MATCH(D$1,'2-3 引出列表'!$A$1:$CD$1,0)),"")),"",IFERROR(INDEX('2-3 引出列表'!$A$2:$CE$8700,$A718,MATCH(D$1,'2-3 引出列表'!$A$1:$CD$1,0)),""))</f>
        <v/>
      </c>
      <c r="E718" t="str">
        <f>IF(ISBLANK(IFERROR(INDEX('2-3 引出列表'!$A$2:$CE$8700,$A718,MATCH(E$1,'2-3 引出列表'!$A$1:$CD$1,0)),"")),"",IFERROR(INDEX('2-3 引出列表'!$A$2:$CE$8700,$A718,MATCH(E$1,'2-3 引出列表'!$A$1:$CD$1,0)),""))</f>
        <v/>
      </c>
      <c r="F718" t="str">
        <f t="shared" si="11"/>
        <v/>
      </c>
      <c r="G718" t="str">
        <f>IF(ISBLANK(IFERROR(INDEX('2-3 引出列表'!$A$2:$CE$8700,$A718,MATCH(G$1,'2-3 引出列表'!$A$1:$CD$1,0)),"")),"",IFERROR(INDEX('2-3 引出列表'!$A$2:$CE$8700,$A718,MATCH(G$1,'2-3 引出列表'!$A$1:$CD$1,0)),""))</f>
        <v/>
      </c>
      <c r="H718" t="str">
        <f>IF(ISBLANK(IFERROR(INDEX('2-3 引出列表'!$A$2:$CE$8700,$A718,MATCH(H$1,'2-3 引出列表'!$A$1:$CD$1,0)),"")),"",IFERROR(INDEX('2-3 引出列表'!$A$2:$CE$8700,$A718,MATCH(H$1,'2-3 引出列表'!$A$1:$CD$1,0)),""))</f>
        <v/>
      </c>
      <c r="I718" t="str">
        <f>IF(ISBLANK(IFERROR(INDEX('2-3 引出列表'!$A$2:$CE$8700,$A718,MATCH(I$1,'2-3 引出列表'!$A$1:$CD$1,0)),"")),"",IFERROR(INDEX('2-3 引出列表'!$A$2:$CE$8700,$A718,MATCH(I$1,'2-3 引出列表'!$A$1:$CD$1,0)),""))</f>
        <v/>
      </c>
    </row>
    <row r="719" customFormat="1" spans="1:9">
      <c r="A719">
        <v>718</v>
      </c>
      <c r="B719" t="str">
        <f>IF(ISBLANK(IFERROR(INDEX('2-3 引出列表'!$A$2:$CE$8700,$A719,MATCH(B$1,'2-3 引出列表'!$A$1:$CD$1,0)),"")),"",IFERROR(INDEX('2-3 引出列表'!$A$2:$CE$8700,$A719,MATCH(B$1,'2-3 引出列表'!$A$1:$CD$1,0)),""))</f>
        <v/>
      </c>
      <c r="C719" t="str">
        <f>IF(ISBLANK(IFERROR(INDEX('2-3 引出列表'!$A$2:$CE$8700,$A719,MATCH(C$1,'2-3 引出列表'!$A$1:$CD$1,0)),"")),"",IFERROR(INDEX('2-3 引出列表'!$A$2:$CE$8700,$A719,MATCH(C$1,'2-3 引出列表'!$A$1:$CD$1,0)),""))</f>
        <v/>
      </c>
      <c r="D719" t="str">
        <f>IF(ISBLANK(IFERROR(INDEX('2-3 引出列表'!$A$2:$CE$8700,$A719,MATCH(D$1,'2-3 引出列表'!$A$1:$CD$1,0)),"")),"",IFERROR(INDEX('2-3 引出列表'!$A$2:$CE$8700,$A719,MATCH(D$1,'2-3 引出列表'!$A$1:$CD$1,0)),""))</f>
        <v/>
      </c>
      <c r="E719" t="str">
        <f>IF(ISBLANK(IFERROR(INDEX('2-3 引出列表'!$A$2:$CE$8700,$A719,MATCH(E$1,'2-3 引出列表'!$A$1:$CD$1,0)),"")),"",IFERROR(INDEX('2-3 引出列表'!$A$2:$CE$8700,$A719,MATCH(E$1,'2-3 引出列表'!$A$1:$CD$1,0)),""))</f>
        <v/>
      </c>
      <c r="F719" t="str">
        <f t="shared" si="11"/>
        <v/>
      </c>
      <c r="G719" t="str">
        <f>IF(ISBLANK(IFERROR(INDEX('2-3 引出列表'!$A$2:$CE$8700,$A719,MATCH(G$1,'2-3 引出列表'!$A$1:$CD$1,0)),"")),"",IFERROR(INDEX('2-3 引出列表'!$A$2:$CE$8700,$A719,MATCH(G$1,'2-3 引出列表'!$A$1:$CD$1,0)),""))</f>
        <v/>
      </c>
      <c r="H719" t="str">
        <f>IF(ISBLANK(IFERROR(INDEX('2-3 引出列表'!$A$2:$CE$8700,$A719,MATCH(H$1,'2-3 引出列表'!$A$1:$CD$1,0)),"")),"",IFERROR(INDEX('2-3 引出列表'!$A$2:$CE$8700,$A719,MATCH(H$1,'2-3 引出列表'!$A$1:$CD$1,0)),""))</f>
        <v/>
      </c>
      <c r="I719" t="str">
        <f>IF(ISBLANK(IFERROR(INDEX('2-3 引出列表'!$A$2:$CE$8700,$A719,MATCH(I$1,'2-3 引出列表'!$A$1:$CD$1,0)),"")),"",IFERROR(INDEX('2-3 引出列表'!$A$2:$CE$8700,$A719,MATCH(I$1,'2-3 引出列表'!$A$1:$CD$1,0)),""))</f>
        <v/>
      </c>
    </row>
    <row r="720" customFormat="1" spans="1:9">
      <c r="A720">
        <v>719</v>
      </c>
      <c r="B720" t="str">
        <f>IF(ISBLANK(IFERROR(INDEX('2-3 引出列表'!$A$2:$CE$8700,$A720,MATCH(B$1,'2-3 引出列表'!$A$1:$CD$1,0)),"")),"",IFERROR(INDEX('2-3 引出列表'!$A$2:$CE$8700,$A720,MATCH(B$1,'2-3 引出列表'!$A$1:$CD$1,0)),""))</f>
        <v/>
      </c>
      <c r="C720" t="str">
        <f>IF(ISBLANK(IFERROR(INDEX('2-3 引出列表'!$A$2:$CE$8700,$A720,MATCH(C$1,'2-3 引出列表'!$A$1:$CD$1,0)),"")),"",IFERROR(INDEX('2-3 引出列表'!$A$2:$CE$8700,$A720,MATCH(C$1,'2-3 引出列表'!$A$1:$CD$1,0)),""))</f>
        <v/>
      </c>
      <c r="D720" t="str">
        <f>IF(ISBLANK(IFERROR(INDEX('2-3 引出列表'!$A$2:$CE$8700,$A720,MATCH(D$1,'2-3 引出列表'!$A$1:$CD$1,0)),"")),"",IFERROR(INDEX('2-3 引出列表'!$A$2:$CE$8700,$A720,MATCH(D$1,'2-3 引出列表'!$A$1:$CD$1,0)),""))</f>
        <v/>
      </c>
      <c r="E720" t="str">
        <f>IF(ISBLANK(IFERROR(INDEX('2-3 引出列表'!$A$2:$CE$8700,$A720,MATCH(E$1,'2-3 引出列表'!$A$1:$CD$1,0)),"")),"",IFERROR(INDEX('2-3 引出列表'!$A$2:$CE$8700,$A720,MATCH(E$1,'2-3 引出列表'!$A$1:$CD$1,0)),""))</f>
        <v/>
      </c>
      <c r="F720" t="str">
        <f t="shared" si="11"/>
        <v/>
      </c>
      <c r="G720" t="str">
        <f>IF(ISBLANK(IFERROR(INDEX('2-3 引出列表'!$A$2:$CE$8700,$A720,MATCH(G$1,'2-3 引出列表'!$A$1:$CD$1,0)),"")),"",IFERROR(INDEX('2-3 引出列表'!$A$2:$CE$8700,$A720,MATCH(G$1,'2-3 引出列表'!$A$1:$CD$1,0)),""))</f>
        <v/>
      </c>
      <c r="H720" t="str">
        <f>IF(ISBLANK(IFERROR(INDEX('2-3 引出列表'!$A$2:$CE$8700,$A720,MATCH(H$1,'2-3 引出列表'!$A$1:$CD$1,0)),"")),"",IFERROR(INDEX('2-3 引出列表'!$A$2:$CE$8700,$A720,MATCH(H$1,'2-3 引出列表'!$A$1:$CD$1,0)),""))</f>
        <v/>
      </c>
      <c r="I720" t="str">
        <f>IF(ISBLANK(IFERROR(INDEX('2-3 引出列表'!$A$2:$CE$8700,$A720,MATCH(I$1,'2-3 引出列表'!$A$1:$CD$1,0)),"")),"",IFERROR(INDEX('2-3 引出列表'!$A$2:$CE$8700,$A720,MATCH(I$1,'2-3 引出列表'!$A$1:$CD$1,0)),""))</f>
        <v/>
      </c>
    </row>
    <row r="721" customFormat="1" spans="1:9">
      <c r="A721">
        <v>720</v>
      </c>
      <c r="B721" t="str">
        <f>IF(ISBLANK(IFERROR(INDEX('2-3 引出列表'!$A$2:$CE$8700,$A721,MATCH(B$1,'2-3 引出列表'!$A$1:$CD$1,0)),"")),"",IFERROR(INDEX('2-3 引出列表'!$A$2:$CE$8700,$A721,MATCH(B$1,'2-3 引出列表'!$A$1:$CD$1,0)),""))</f>
        <v/>
      </c>
      <c r="C721" t="str">
        <f>IF(ISBLANK(IFERROR(INDEX('2-3 引出列表'!$A$2:$CE$8700,$A721,MATCH(C$1,'2-3 引出列表'!$A$1:$CD$1,0)),"")),"",IFERROR(INDEX('2-3 引出列表'!$A$2:$CE$8700,$A721,MATCH(C$1,'2-3 引出列表'!$A$1:$CD$1,0)),""))</f>
        <v/>
      </c>
      <c r="D721" t="str">
        <f>IF(ISBLANK(IFERROR(INDEX('2-3 引出列表'!$A$2:$CE$8700,$A721,MATCH(D$1,'2-3 引出列表'!$A$1:$CD$1,0)),"")),"",IFERROR(INDEX('2-3 引出列表'!$A$2:$CE$8700,$A721,MATCH(D$1,'2-3 引出列表'!$A$1:$CD$1,0)),""))</f>
        <v/>
      </c>
      <c r="E721" t="str">
        <f>IF(ISBLANK(IFERROR(INDEX('2-3 引出列表'!$A$2:$CE$8700,$A721,MATCH(E$1,'2-3 引出列表'!$A$1:$CD$1,0)),"")),"",IFERROR(INDEX('2-3 引出列表'!$A$2:$CE$8700,$A721,MATCH(E$1,'2-3 引出列表'!$A$1:$CD$1,0)),""))</f>
        <v/>
      </c>
      <c r="F721" t="str">
        <f t="shared" si="11"/>
        <v/>
      </c>
      <c r="G721" t="str">
        <f>IF(ISBLANK(IFERROR(INDEX('2-3 引出列表'!$A$2:$CE$8700,$A721,MATCH(G$1,'2-3 引出列表'!$A$1:$CD$1,0)),"")),"",IFERROR(INDEX('2-3 引出列表'!$A$2:$CE$8700,$A721,MATCH(G$1,'2-3 引出列表'!$A$1:$CD$1,0)),""))</f>
        <v/>
      </c>
      <c r="H721" t="str">
        <f>IF(ISBLANK(IFERROR(INDEX('2-3 引出列表'!$A$2:$CE$8700,$A721,MATCH(H$1,'2-3 引出列表'!$A$1:$CD$1,0)),"")),"",IFERROR(INDEX('2-3 引出列表'!$A$2:$CE$8700,$A721,MATCH(H$1,'2-3 引出列表'!$A$1:$CD$1,0)),""))</f>
        <v/>
      </c>
      <c r="I721" t="str">
        <f>IF(ISBLANK(IFERROR(INDEX('2-3 引出列表'!$A$2:$CE$8700,$A721,MATCH(I$1,'2-3 引出列表'!$A$1:$CD$1,0)),"")),"",IFERROR(INDEX('2-3 引出列表'!$A$2:$CE$8700,$A721,MATCH(I$1,'2-3 引出列表'!$A$1:$CD$1,0)),""))</f>
        <v/>
      </c>
    </row>
    <row r="722" customFormat="1" spans="1:9">
      <c r="A722">
        <v>721</v>
      </c>
      <c r="B722" t="str">
        <f>IF(ISBLANK(IFERROR(INDEX('2-3 引出列表'!$A$2:$CE$8700,$A722,MATCH(B$1,'2-3 引出列表'!$A$1:$CD$1,0)),"")),"",IFERROR(INDEX('2-3 引出列表'!$A$2:$CE$8700,$A722,MATCH(B$1,'2-3 引出列表'!$A$1:$CD$1,0)),""))</f>
        <v/>
      </c>
      <c r="C722" t="str">
        <f>IF(ISBLANK(IFERROR(INDEX('2-3 引出列表'!$A$2:$CE$8700,$A722,MATCH(C$1,'2-3 引出列表'!$A$1:$CD$1,0)),"")),"",IFERROR(INDEX('2-3 引出列表'!$A$2:$CE$8700,$A722,MATCH(C$1,'2-3 引出列表'!$A$1:$CD$1,0)),""))</f>
        <v/>
      </c>
      <c r="D722" t="str">
        <f>IF(ISBLANK(IFERROR(INDEX('2-3 引出列表'!$A$2:$CE$8700,$A722,MATCH(D$1,'2-3 引出列表'!$A$1:$CD$1,0)),"")),"",IFERROR(INDEX('2-3 引出列表'!$A$2:$CE$8700,$A722,MATCH(D$1,'2-3 引出列表'!$A$1:$CD$1,0)),""))</f>
        <v/>
      </c>
      <c r="E722" t="str">
        <f>IF(ISBLANK(IFERROR(INDEX('2-3 引出列表'!$A$2:$CE$8700,$A722,MATCH(E$1,'2-3 引出列表'!$A$1:$CD$1,0)),"")),"",IFERROR(INDEX('2-3 引出列表'!$A$2:$CE$8700,$A722,MATCH(E$1,'2-3 引出列表'!$A$1:$CD$1,0)),""))</f>
        <v/>
      </c>
      <c r="F722" t="str">
        <f t="shared" si="11"/>
        <v/>
      </c>
      <c r="G722" t="str">
        <f>IF(ISBLANK(IFERROR(INDEX('2-3 引出列表'!$A$2:$CE$8700,$A722,MATCH(G$1,'2-3 引出列表'!$A$1:$CD$1,0)),"")),"",IFERROR(INDEX('2-3 引出列表'!$A$2:$CE$8700,$A722,MATCH(G$1,'2-3 引出列表'!$A$1:$CD$1,0)),""))</f>
        <v/>
      </c>
      <c r="H722" t="str">
        <f>IF(ISBLANK(IFERROR(INDEX('2-3 引出列表'!$A$2:$CE$8700,$A722,MATCH(H$1,'2-3 引出列表'!$A$1:$CD$1,0)),"")),"",IFERROR(INDEX('2-3 引出列表'!$A$2:$CE$8700,$A722,MATCH(H$1,'2-3 引出列表'!$A$1:$CD$1,0)),""))</f>
        <v/>
      </c>
      <c r="I722" t="str">
        <f>IF(ISBLANK(IFERROR(INDEX('2-3 引出列表'!$A$2:$CE$8700,$A722,MATCH(I$1,'2-3 引出列表'!$A$1:$CD$1,0)),"")),"",IFERROR(INDEX('2-3 引出列表'!$A$2:$CE$8700,$A722,MATCH(I$1,'2-3 引出列表'!$A$1:$CD$1,0)),""))</f>
        <v/>
      </c>
    </row>
    <row r="723" customFormat="1" spans="1:9">
      <c r="A723">
        <v>722</v>
      </c>
      <c r="B723" t="str">
        <f>IF(ISBLANK(IFERROR(INDEX('2-3 引出列表'!$A$2:$CE$8700,$A723,MATCH(B$1,'2-3 引出列表'!$A$1:$CD$1,0)),"")),"",IFERROR(INDEX('2-3 引出列表'!$A$2:$CE$8700,$A723,MATCH(B$1,'2-3 引出列表'!$A$1:$CD$1,0)),""))</f>
        <v/>
      </c>
      <c r="C723" t="str">
        <f>IF(ISBLANK(IFERROR(INDEX('2-3 引出列表'!$A$2:$CE$8700,$A723,MATCH(C$1,'2-3 引出列表'!$A$1:$CD$1,0)),"")),"",IFERROR(INDEX('2-3 引出列表'!$A$2:$CE$8700,$A723,MATCH(C$1,'2-3 引出列表'!$A$1:$CD$1,0)),""))</f>
        <v/>
      </c>
      <c r="D723" t="str">
        <f>IF(ISBLANK(IFERROR(INDEX('2-3 引出列表'!$A$2:$CE$8700,$A723,MATCH(D$1,'2-3 引出列表'!$A$1:$CD$1,0)),"")),"",IFERROR(INDEX('2-3 引出列表'!$A$2:$CE$8700,$A723,MATCH(D$1,'2-3 引出列表'!$A$1:$CD$1,0)),""))</f>
        <v/>
      </c>
      <c r="E723" t="str">
        <f>IF(ISBLANK(IFERROR(INDEX('2-3 引出列表'!$A$2:$CE$8700,$A723,MATCH(E$1,'2-3 引出列表'!$A$1:$CD$1,0)),"")),"",IFERROR(INDEX('2-3 引出列表'!$A$2:$CE$8700,$A723,MATCH(E$1,'2-3 引出列表'!$A$1:$CD$1,0)),""))</f>
        <v/>
      </c>
      <c r="F723" t="str">
        <f t="shared" si="11"/>
        <v/>
      </c>
      <c r="G723" t="str">
        <f>IF(ISBLANK(IFERROR(INDEX('2-3 引出列表'!$A$2:$CE$8700,$A723,MATCH(G$1,'2-3 引出列表'!$A$1:$CD$1,0)),"")),"",IFERROR(INDEX('2-3 引出列表'!$A$2:$CE$8700,$A723,MATCH(G$1,'2-3 引出列表'!$A$1:$CD$1,0)),""))</f>
        <v/>
      </c>
      <c r="H723" t="str">
        <f>IF(ISBLANK(IFERROR(INDEX('2-3 引出列表'!$A$2:$CE$8700,$A723,MATCH(H$1,'2-3 引出列表'!$A$1:$CD$1,0)),"")),"",IFERROR(INDEX('2-3 引出列表'!$A$2:$CE$8700,$A723,MATCH(H$1,'2-3 引出列表'!$A$1:$CD$1,0)),""))</f>
        <v/>
      </c>
      <c r="I723" t="str">
        <f>IF(ISBLANK(IFERROR(INDEX('2-3 引出列表'!$A$2:$CE$8700,$A723,MATCH(I$1,'2-3 引出列表'!$A$1:$CD$1,0)),"")),"",IFERROR(INDEX('2-3 引出列表'!$A$2:$CE$8700,$A723,MATCH(I$1,'2-3 引出列表'!$A$1:$CD$1,0)),""))</f>
        <v/>
      </c>
    </row>
    <row r="724" customFormat="1" spans="1:9">
      <c r="A724">
        <v>723</v>
      </c>
      <c r="B724" t="str">
        <f>IF(ISBLANK(IFERROR(INDEX('2-3 引出列表'!$A$2:$CE$8700,$A724,MATCH(B$1,'2-3 引出列表'!$A$1:$CD$1,0)),"")),"",IFERROR(INDEX('2-3 引出列表'!$A$2:$CE$8700,$A724,MATCH(B$1,'2-3 引出列表'!$A$1:$CD$1,0)),""))</f>
        <v/>
      </c>
      <c r="C724" t="str">
        <f>IF(ISBLANK(IFERROR(INDEX('2-3 引出列表'!$A$2:$CE$8700,$A724,MATCH(C$1,'2-3 引出列表'!$A$1:$CD$1,0)),"")),"",IFERROR(INDEX('2-3 引出列表'!$A$2:$CE$8700,$A724,MATCH(C$1,'2-3 引出列表'!$A$1:$CD$1,0)),""))</f>
        <v/>
      </c>
      <c r="D724" t="str">
        <f>IF(ISBLANK(IFERROR(INDEX('2-3 引出列表'!$A$2:$CE$8700,$A724,MATCH(D$1,'2-3 引出列表'!$A$1:$CD$1,0)),"")),"",IFERROR(INDEX('2-3 引出列表'!$A$2:$CE$8700,$A724,MATCH(D$1,'2-3 引出列表'!$A$1:$CD$1,0)),""))</f>
        <v/>
      </c>
      <c r="E724" t="str">
        <f>IF(ISBLANK(IFERROR(INDEX('2-3 引出列表'!$A$2:$CE$8700,$A724,MATCH(E$1,'2-3 引出列表'!$A$1:$CD$1,0)),"")),"",IFERROR(INDEX('2-3 引出列表'!$A$2:$CE$8700,$A724,MATCH(E$1,'2-3 引出列表'!$A$1:$CD$1,0)),""))</f>
        <v/>
      </c>
      <c r="F724" t="str">
        <f t="shared" si="11"/>
        <v/>
      </c>
      <c r="G724" t="str">
        <f>IF(ISBLANK(IFERROR(INDEX('2-3 引出列表'!$A$2:$CE$8700,$A724,MATCH(G$1,'2-3 引出列表'!$A$1:$CD$1,0)),"")),"",IFERROR(INDEX('2-3 引出列表'!$A$2:$CE$8700,$A724,MATCH(G$1,'2-3 引出列表'!$A$1:$CD$1,0)),""))</f>
        <v/>
      </c>
      <c r="H724" t="str">
        <f>IF(ISBLANK(IFERROR(INDEX('2-3 引出列表'!$A$2:$CE$8700,$A724,MATCH(H$1,'2-3 引出列表'!$A$1:$CD$1,0)),"")),"",IFERROR(INDEX('2-3 引出列表'!$A$2:$CE$8700,$A724,MATCH(H$1,'2-3 引出列表'!$A$1:$CD$1,0)),""))</f>
        <v/>
      </c>
      <c r="I724" t="str">
        <f>IF(ISBLANK(IFERROR(INDEX('2-3 引出列表'!$A$2:$CE$8700,$A724,MATCH(I$1,'2-3 引出列表'!$A$1:$CD$1,0)),"")),"",IFERROR(INDEX('2-3 引出列表'!$A$2:$CE$8700,$A724,MATCH(I$1,'2-3 引出列表'!$A$1:$CD$1,0)),""))</f>
        <v/>
      </c>
    </row>
    <row r="725" customFormat="1" spans="1:9">
      <c r="A725">
        <v>724</v>
      </c>
      <c r="B725" t="str">
        <f>IF(ISBLANK(IFERROR(INDEX('2-3 引出列表'!$A$2:$CE$8700,$A725,MATCH(B$1,'2-3 引出列表'!$A$1:$CD$1,0)),"")),"",IFERROR(INDEX('2-3 引出列表'!$A$2:$CE$8700,$A725,MATCH(B$1,'2-3 引出列表'!$A$1:$CD$1,0)),""))</f>
        <v/>
      </c>
      <c r="C725" t="str">
        <f>IF(ISBLANK(IFERROR(INDEX('2-3 引出列表'!$A$2:$CE$8700,$A725,MATCH(C$1,'2-3 引出列表'!$A$1:$CD$1,0)),"")),"",IFERROR(INDEX('2-3 引出列表'!$A$2:$CE$8700,$A725,MATCH(C$1,'2-3 引出列表'!$A$1:$CD$1,0)),""))</f>
        <v/>
      </c>
      <c r="D725" t="str">
        <f>IF(ISBLANK(IFERROR(INDEX('2-3 引出列表'!$A$2:$CE$8700,$A725,MATCH(D$1,'2-3 引出列表'!$A$1:$CD$1,0)),"")),"",IFERROR(INDEX('2-3 引出列表'!$A$2:$CE$8700,$A725,MATCH(D$1,'2-3 引出列表'!$A$1:$CD$1,0)),""))</f>
        <v/>
      </c>
      <c r="E725" t="str">
        <f>IF(ISBLANK(IFERROR(INDEX('2-3 引出列表'!$A$2:$CE$8700,$A725,MATCH(E$1,'2-3 引出列表'!$A$1:$CD$1,0)),"")),"",IFERROR(INDEX('2-3 引出列表'!$A$2:$CE$8700,$A725,MATCH(E$1,'2-3 引出列表'!$A$1:$CD$1,0)),""))</f>
        <v/>
      </c>
      <c r="F725" t="str">
        <f t="shared" si="11"/>
        <v/>
      </c>
      <c r="G725" t="str">
        <f>IF(ISBLANK(IFERROR(INDEX('2-3 引出列表'!$A$2:$CE$8700,$A725,MATCH(G$1,'2-3 引出列表'!$A$1:$CD$1,0)),"")),"",IFERROR(INDEX('2-3 引出列表'!$A$2:$CE$8700,$A725,MATCH(G$1,'2-3 引出列表'!$A$1:$CD$1,0)),""))</f>
        <v/>
      </c>
      <c r="H725" t="str">
        <f>IF(ISBLANK(IFERROR(INDEX('2-3 引出列表'!$A$2:$CE$8700,$A725,MATCH(H$1,'2-3 引出列表'!$A$1:$CD$1,0)),"")),"",IFERROR(INDEX('2-3 引出列表'!$A$2:$CE$8700,$A725,MATCH(H$1,'2-3 引出列表'!$A$1:$CD$1,0)),""))</f>
        <v/>
      </c>
      <c r="I725" t="str">
        <f>IF(ISBLANK(IFERROR(INDEX('2-3 引出列表'!$A$2:$CE$8700,$A725,MATCH(I$1,'2-3 引出列表'!$A$1:$CD$1,0)),"")),"",IFERROR(INDEX('2-3 引出列表'!$A$2:$CE$8700,$A725,MATCH(I$1,'2-3 引出列表'!$A$1:$CD$1,0)),""))</f>
        <v/>
      </c>
    </row>
    <row r="726" customFormat="1" spans="1:9">
      <c r="A726">
        <v>725</v>
      </c>
      <c r="B726" t="str">
        <f>IF(ISBLANK(IFERROR(INDEX('2-3 引出列表'!$A$2:$CE$8700,$A726,MATCH(B$1,'2-3 引出列表'!$A$1:$CD$1,0)),"")),"",IFERROR(INDEX('2-3 引出列表'!$A$2:$CE$8700,$A726,MATCH(B$1,'2-3 引出列表'!$A$1:$CD$1,0)),""))</f>
        <v/>
      </c>
      <c r="C726" t="str">
        <f>IF(ISBLANK(IFERROR(INDEX('2-3 引出列表'!$A$2:$CE$8700,$A726,MATCH(C$1,'2-3 引出列表'!$A$1:$CD$1,0)),"")),"",IFERROR(INDEX('2-3 引出列表'!$A$2:$CE$8700,$A726,MATCH(C$1,'2-3 引出列表'!$A$1:$CD$1,0)),""))</f>
        <v/>
      </c>
      <c r="D726" t="str">
        <f>IF(ISBLANK(IFERROR(INDEX('2-3 引出列表'!$A$2:$CE$8700,$A726,MATCH(D$1,'2-3 引出列表'!$A$1:$CD$1,0)),"")),"",IFERROR(INDEX('2-3 引出列表'!$A$2:$CE$8700,$A726,MATCH(D$1,'2-3 引出列表'!$A$1:$CD$1,0)),""))</f>
        <v/>
      </c>
      <c r="E726" t="str">
        <f>IF(ISBLANK(IFERROR(INDEX('2-3 引出列表'!$A$2:$CE$8700,$A726,MATCH(E$1,'2-3 引出列表'!$A$1:$CD$1,0)),"")),"",IFERROR(INDEX('2-3 引出列表'!$A$2:$CE$8700,$A726,MATCH(E$1,'2-3 引出列表'!$A$1:$CD$1,0)),""))</f>
        <v/>
      </c>
      <c r="F726" t="str">
        <f t="shared" si="11"/>
        <v/>
      </c>
      <c r="G726" t="str">
        <f>IF(ISBLANK(IFERROR(INDEX('2-3 引出列表'!$A$2:$CE$8700,$A726,MATCH(G$1,'2-3 引出列表'!$A$1:$CD$1,0)),"")),"",IFERROR(INDEX('2-3 引出列表'!$A$2:$CE$8700,$A726,MATCH(G$1,'2-3 引出列表'!$A$1:$CD$1,0)),""))</f>
        <v/>
      </c>
      <c r="H726" t="str">
        <f>IF(ISBLANK(IFERROR(INDEX('2-3 引出列表'!$A$2:$CE$8700,$A726,MATCH(H$1,'2-3 引出列表'!$A$1:$CD$1,0)),"")),"",IFERROR(INDEX('2-3 引出列表'!$A$2:$CE$8700,$A726,MATCH(H$1,'2-3 引出列表'!$A$1:$CD$1,0)),""))</f>
        <v/>
      </c>
      <c r="I726" t="str">
        <f>IF(ISBLANK(IFERROR(INDEX('2-3 引出列表'!$A$2:$CE$8700,$A726,MATCH(I$1,'2-3 引出列表'!$A$1:$CD$1,0)),"")),"",IFERROR(INDEX('2-3 引出列表'!$A$2:$CE$8700,$A726,MATCH(I$1,'2-3 引出列表'!$A$1:$CD$1,0)),""))</f>
        <v/>
      </c>
    </row>
    <row r="727" customFormat="1" spans="1:9">
      <c r="A727">
        <v>726</v>
      </c>
      <c r="B727" t="str">
        <f>IF(ISBLANK(IFERROR(INDEX('2-3 引出列表'!$A$2:$CE$8700,$A727,MATCH(B$1,'2-3 引出列表'!$A$1:$CD$1,0)),"")),"",IFERROR(INDEX('2-3 引出列表'!$A$2:$CE$8700,$A727,MATCH(B$1,'2-3 引出列表'!$A$1:$CD$1,0)),""))</f>
        <v/>
      </c>
      <c r="C727" t="str">
        <f>IF(ISBLANK(IFERROR(INDEX('2-3 引出列表'!$A$2:$CE$8700,$A727,MATCH(C$1,'2-3 引出列表'!$A$1:$CD$1,0)),"")),"",IFERROR(INDEX('2-3 引出列表'!$A$2:$CE$8700,$A727,MATCH(C$1,'2-3 引出列表'!$A$1:$CD$1,0)),""))</f>
        <v/>
      </c>
      <c r="D727" t="str">
        <f>IF(ISBLANK(IFERROR(INDEX('2-3 引出列表'!$A$2:$CE$8700,$A727,MATCH(D$1,'2-3 引出列表'!$A$1:$CD$1,0)),"")),"",IFERROR(INDEX('2-3 引出列表'!$A$2:$CE$8700,$A727,MATCH(D$1,'2-3 引出列表'!$A$1:$CD$1,0)),""))</f>
        <v/>
      </c>
      <c r="E727" t="str">
        <f>IF(ISBLANK(IFERROR(INDEX('2-3 引出列表'!$A$2:$CE$8700,$A727,MATCH(E$1,'2-3 引出列表'!$A$1:$CD$1,0)),"")),"",IFERROR(INDEX('2-3 引出列表'!$A$2:$CE$8700,$A727,MATCH(E$1,'2-3 引出列表'!$A$1:$CD$1,0)),""))</f>
        <v/>
      </c>
      <c r="F727" t="str">
        <f t="shared" si="11"/>
        <v/>
      </c>
      <c r="G727" t="str">
        <f>IF(ISBLANK(IFERROR(INDEX('2-3 引出列表'!$A$2:$CE$8700,$A727,MATCH(G$1,'2-3 引出列表'!$A$1:$CD$1,0)),"")),"",IFERROR(INDEX('2-3 引出列表'!$A$2:$CE$8700,$A727,MATCH(G$1,'2-3 引出列表'!$A$1:$CD$1,0)),""))</f>
        <v/>
      </c>
      <c r="H727" t="str">
        <f>IF(ISBLANK(IFERROR(INDEX('2-3 引出列表'!$A$2:$CE$8700,$A727,MATCH(H$1,'2-3 引出列表'!$A$1:$CD$1,0)),"")),"",IFERROR(INDEX('2-3 引出列表'!$A$2:$CE$8700,$A727,MATCH(H$1,'2-3 引出列表'!$A$1:$CD$1,0)),""))</f>
        <v/>
      </c>
      <c r="I727" t="str">
        <f>IF(ISBLANK(IFERROR(INDEX('2-3 引出列表'!$A$2:$CE$8700,$A727,MATCH(I$1,'2-3 引出列表'!$A$1:$CD$1,0)),"")),"",IFERROR(INDEX('2-3 引出列表'!$A$2:$CE$8700,$A727,MATCH(I$1,'2-3 引出列表'!$A$1:$CD$1,0)),""))</f>
        <v/>
      </c>
    </row>
    <row r="728" customFormat="1" spans="1:9">
      <c r="A728">
        <v>727</v>
      </c>
      <c r="B728" t="str">
        <f>IF(ISBLANK(IFERROR(INDEX('2-3 引出列表'!$A$2:$CE$8700,$A728,MATCH(B$1,'2-3 引出列表'!$A$1:$CD$1,0)),"")),"",IFERROR(INDEX('2-3 引出列表'!$A$2:$CE$8700,$A728,MATCH(B$1,'2-3 引出列表'!$A$1:$CD$1,0)),""))</f>
        <v/>
      </c>
      <c r="C728" t="str">
        <f>IF(ISBLANK(IFERROR(INDEX('2-3 引出列表'!$A$2:$CE$8700,$A728,MATCH(C$1,'2-3 引出列表'!$A$1:$CD$1,0)),"")),"",IFERROR(INDEX('2-3 引出列表'!$A$2:$CE$8700,$A728,MATCH(C$1,'2-3 引出列表'!$A$1:$CD$1,0)),""))</f>
        <v/>
      </c>
      <c r="D728" t="str">
        <f>IF(ISBLANK(IFERROR(INDEX('2-3 引出列表'!$A$2:$CE$8700,$A728,MATCH(D$1,'2-3 引出列表'!$A$1:$CD$1,0)),"")),"",IFERROR(INDEX('2-3 引出列表'!$A$2:$CE$8700,$A728,MATCH(D$1,'2-3 引出列表'!$A$1:$CD$1,0)),""))</f>
        <v/>
      </c>
      <c r="E728" t="str">
        <f>IF(ISBLANK(IFERROR(INDEX('2-3 引出列表'!$A$2:$CE$8700,$A728,MATCH(E$1,'2-3 引出列表'!$A$1:$CD$1,0)),"")),"",IFERROR(INDEX('2-3 引出列表'!$A$2:$CE$8700,$A728,MATCH(E$1,'2-3 引出列表'!$A$1:$CD$1,0)),""))</f>
        <v/>
      </c>
      <c r="F728" t="str">
        <f t="shared" si="11"/>
        <v/>
      </c>
      <c r="G728" t="str">
        <f>IF(ISBLANK(IFERROR(INDEX('2-3 引出列表'!$A$2:$CE$8700,$A728,MATCH(G$1,'2-3 引出列表'!$A$1:$CD$1,0)),"")),"",IFERROR(INDEX('2-3 引出列表'!$A$2:$CE$8700,$A728,MATCH(G$1,'2-3 引出列表'!$A$1:$CD$1,0)),""))</f>
        <v/>
      </c>
      <c r="H728" t="str">
        <f>IF(ISBLANK(IFERROR(INDEX('2-3 引出列表'!$A$2:$CE$8700,$A728,MATCH(H$1,'2-3 引出列表'!$A$1:$CD$1,0)),"")),"",IFERROR(INDEX('2-3 引出列表'!$A$2:$CE$8700,$A728,MATCH(H$1,'2-3 引出列表'!$A$1:$CD$1,0)),""))</f>
        <v/>
      </c>
      <c r="I728" t="str">
        <f>IF(ISBLANK(IFERROR(INDEX('2-3 引出列表'!$A$2:$CE$8700,$A728,MATCH(I$1,'2-3 引出列表'!$A$1:$CD$1,0)),"")),"",IFERROR(INDEX('2-3 引出列表'!$A$2:$CE$8700,$A728,MATCH(I$1,'2-3 引出列表'!$A$1:$CD$1,0)),""))</f>
        <v/>
      </c>
    </row>
    <row r="729" customFormat="1" spans="1:9">
      <c r="A729">
        <v>728</v>
      </c>
      <c r="B729" t="str">
        <f>IF(ISBLANK(IFERROR(INDEX('2-3 引出列表'!$A$2:$CE$8700,$A729,MATCH(B$1,'2-3 引出列表'!$A$1:$CD$1,0)),"")),"",IFERROR(INDEX('2-3 引出列表'!$A$2:$CE$8700,$A729,MATCH(B$1,'2-3 引出列表'!$A$1:$CD$1,0)),""))</f>
        <v/>
      </c>
      <c r="C729" t="str">
        <f>IF(ISBLANK(IFERROR(INDEX('2-3 引出列表'!$A$2:$CE$8700,$A729,MATCH(C$1,'2-3 引出列表'!$A$1:$CD$1,0)),"")),"",IFERROR(INDEX('2-3 引出列表'!$A$2:$CE$8700,$A729,MATCH(C$1,'2-3 引出列表'!$A$1:$CD$1,0)),""))</f>
        <v/>
      </c>
      <c r="D729" t="str">
        <f>IF(ISBLANK(IFERROR(INDEX('2-3 引出列表'!$A$2:$CE$8700,$A729,MATCH(D$1,'2-3 引出列表'!$A$1:$CD$1,0)),"")),"",IFERROR(INDEX('2-3 引出列表'!$A$2:$CE$8700,$A729,MATCH(D$1,'2-3 引出列表'!$A$1:$CD$1,0)),""))</f>
        <v/>
      </c>
      <c r="E729" t="str">
        <f>IF(ISBLANK(IFERROR(INDEX('2-3 引出列表'!$A$2:$CE$8700,$A729,MATCH(E$1,'2-3 引出列表'!$A$1:$CD$1,0)),"")),"",IFERROR(INDEX('2-3 引出列表'!$A$2:$CE$8700,$A729,MATCH(E$1,'2-3 引出列表'!$A$1:$CD$1,0)),""))</f>
        <v/>
      </c>
      <c r="F729" t="str">
        <f t="shared" si="11"/>
        <v/>
      </c>
      <c r="G729" t="str">
        <f>IF(ISBLANK(IFERROR(INDEX('2-3 引出列表'!$A$2:$CE$8700,$A729,MATCH(G$1,'2-3 引出列表'!$A$1:$CD$1,0)),"")),"",IFERROR(INDEX('2-3 引出列表'!$A$2:$CE$8700,$A729,MATCH(G$1,'2-3 引出列表'!$A$1:$CD$1,0)),""))</f>
        <v/>
      </c>
      <c r="H729" t="str">
        <f>IF(ISBLANK(IFERROR(INDEX('2-3 引出列表'!$A$2:$CE$8700,$A729,MATCH(H$1,'2-3 引出列表'!$A$1:$CD$1,0)),"")),"",IFERROR(INDEX('2-3 引出列表'!$A$2:$CE$8700,$A729,MATCH(H$1,'2-3 引出列表'!$A$1:$CD$1,0)),""))</f>
        <v/>
      </c>
      <c r="I729" t="str">
        <f>IF(ISBLANK(IFERROR(INDEX('2-3 引出列表'!$A$2:$CE$8700,$A729,MATCH(I$1,'2-3 引出列表'!$A$1:$CD$1,0)),"")),"",IFERROR(INDEX('2-3 引出列表'!$A$2:$CE$8700,$A729,MATCH(I$1,'2-3 引出列表'!$A$1:$CD$1,0)),""))</f>
        <v/>
      </c>
    </row>
    <row r="730" customFormat="1" spans="1:9">
      <c r="A730">
        <v>729</v>
      </c>
      <c r="B730" t="str">
        <f>IF(ISBLANK(IFERROR(INDEX('2-3 引出列表'!$A$2:$CE$8700,$A730,MATCH(B$1,'2-3 引出列表'!$A$1:$CD$1,0)),"")),"",IFERROR(INDEX('2-3 引出列表'!$A$2:$CE$8700,$A730,MATCH(B$1,'2-3 引出列表'!$A$1:$CD$1,0)),""))</f>
        <v/>
      </c>
      <c r="C730" t="str">
        <f>IF(ISBLANK(IFERROR(INDEX('2-3 引出列表'!$A$2:$CE$8700,$A730,MATCH(C$1,'2-3 引出列表'!$A$1:$CD$1,0)),"")),"",IFERROR(INDEX('2-3 引出列表'!$A$2:$CE$8700,$A730,MATCH(C$1,'2-3 引出列表'!$A$1:$CD$1,0)),""))</f>
        <v/>
      </c>
      <c r="D730" t="str">
        <f>IF(ISBLANK(IFERROR(INDEX('2-3 引出列表'!$A$2:$CE$8700,$A730,MATCH(D$1,'2-3 引出列表'!$A$1:$CD$1,0)),"")),"",IFERROR(INDEX('2-3 引出列表'!$A$2:$CE$8700,$A730,MATCH(D$1,'2-3 引出列表'!$A$1:$CD$1,0)),""))</f>
        <v/>
      </c>
      <c r="E730" t="str">
        <f>IF(ISBLANK(IFERROR(INDEX('2-3 引出列表'!$A$2:$CE$8700,$A730,MATCH(E$1,'2-3 引出列表'!$A$1:$CD$1,0)),"")),"",IFERROR(INDEX('2-3 引出列表'!$A$2:$CE$8700,$A730,MATCH(E$1,'2-3 引出列表'!$A$1:$CD$1,0)),""))</f>
        <v/>
      </c>
      <c r="F730" t="str">
        <f t="shared" si="11"/>
        <v/>
      </c>
      <c r="G730" t="str">
        <f>IF(ISBLANK(IFERROR(INDEX('2-3 引出列表'!$A$2:$CE$8700,$A730,MATCH(G$1,'2-3 引出列表'!$A$1:$CD$1,0)),"")),"",IFERROR(INDEX('2-3 引出列表'!$A$2:$CE$8700,$A730,MATCH(G$1,'2-3 引出列表'!$A$1:$CD$1,0)),""))</f>
        <v/>
      </c>
      <c r="H730" t="str">
        <f>IF(ISBLANK(IFERROR(INDEX('2-3 引出列表'!$A$2:$CE$8700,$A730,MATCH(H$1,'2-3 引出列表'!$A$1:$CD$1,0)),"")),"",IFERROR(INDEX('2-3 引出列表'!$A$2:$CE$8700,$A730,MATCH(H$1,'2-3 引出列表'!$A$1:$CD$1,0)),""))</f>
        <v/>
      </c>
      <c r="I730" t="str">
        <f>IF(ISBLANK(IFERROR(INDEX('2-3 引出列表'!$A$2:$CE$8700,$A730,MATCH(I$1,'2-3 引出列表'!$A$1:$CD$1,0)),"")),"",IFERROR(INDEX('2-3 引出列表'!$A$2:$CE$8700,$A730,MATCH(I$1,'2-3 引出列表'!$A$1:$CD$1,0)),""))</f>
        <v/>
      </c>
    </row>
    <row r="731" customFormat="1" spans="1:9">
      <c r="A731">
        <v>730</v>
      </c>
      <c r="B731" t="str">
        <f>IF(ISBLANK(IFERROR(INDEX('2-3 引出列表'!$A$2:$CE$8700,$A731,MATCH(B$1,'2-3 引出列表'!$A$1:$CD$1,0)),"")),"",IFERROR(INDEX('2-3 引出列表'!$A$2:$CE$8700,$A731,MATCH(B$1,'2-3 引出列表'!$A$1:$CD$1,0)),""))</f>
        <v/>
      </c>
      <c r="C731" t="str">
        <f>IF(ISBLANK(IFERROR(INDEX('2-3 引出列表'!$A$2:$CE$8700,$A731,MATCH(C$1,'2-3 引出列表'!$A$1:$CD$1,0)),"")),"",IFERROR(INDEX('2-3 引出列表'!$A$2:$CE$8700,$A731,MATCH(C$1,'2-3 引出列表'!$A$1:$CD$1,0)),""))</f>
        <v/>
      </c>
      <c r="D731" t="str">
        <f>IF(ISBLANK(IFERROR(INDEX('2-3 引出列表'!$A$2:$CE$8700,$A731,MATCH(D$1,'2-3 引出列表'!$A$1:$CD$1,0)),"")),"",IFERROR(INDEX('2-3 引出列表'!$A$2:$CE$8700,$A731,MATCH(D$1,'2-3 引出列表'!$A$1:$CD$1,0)),""))</f>
        <v/>
      </c>
      <c r="E731" t="str">
        <f>IF(ISBLANK(IFERROR(INDEX('2-3 引出列表'!$A$2:$CE$8700,$A731,MATCH(E$1,'2-3 引出列表'!$A$1:$CD$1,0)),"")),"",IFERROR(INDEX('2-3 引出列表'!$A$2:$CE$8700,$A731,MATCH(E$1,'2-3 引出列表'!$A$1:$CD$1,0)),""))</f>
        <v/>
      </c>
      <c r="F731" t="str">
        <f t="shared" si="11"/>
        <v/>
      </c>
      <c r="G731" t="str">
        <f>IF(ISBLANK(IFERROR(INDEX('2-3 引出列表'!$A$2:$CE$8700,$A731,MATCH(G$1,'2-3 引出列表'!$A$1:$CD$1,0)),"")),"",IFERROR(INDEX('2-3 引出列表'!$A$2:$CE$8700,$A731,MATCH(G$1,'2-3 引出列表'!$A$1:$CD$1,0)),""))</f>
        <v/>
      </c>
      <c r="H731" t="str">
        <f>IF(ISBLANK(IFERROR(INDEX('2-3 引出列表'!$A$2:$CE$8700,$A731,MATCH(H$1,'2-3 引出列表'!$A$1:$CD$1,0)),"")),"",IFERROR(INDEX('2-3 引出列表'!$A$2:$CE$8700,$A731,MATCH(H$1,'2-3 引出列表'!$A$1:$CD$1,0)),""))</f>
        <v/>
      </c>
      <c r="I731" t="str">
        <f>IF(ISBLANK(IFERROR(INDEX('2-3 引出列表'!$A$2:$CE$8700,$A731,MATCH(I$1,'2-3 引出列表'!$A$1:$CD$1,0)),"")),"",IFERROR(INDEX('2-3 引出列表'!$A$2:$CE$8700,$A731,MATCH(I$1,'2-3 引出列表'!$A$1:$CD$1,0)),""))</f>
        <v/>
      </c>
    </row>
    <row r="732" customFormat="1" spans="1:9">
      <c r="A732">
        <v>731</v>
      </c>
      <c r="B732" t="str">
        <f>IF(ISBLANK(IFERROR(INDEX('2-3 引出列表'!$A$2:$CE$8700,$A732,MATCH(B$1,'2-3 引出列表'!$A$1:$CD$1,0)),"")),"",IFERROR(INDEX('2-3 引出列表'!$A$2:$CE$8700,$A732,MATCH(B$1,'2-3 引出列表'!$A$1:$CD$1,0)),""))</f>
        <v/>
      </c>
      <c r="C732" t="str">
        <f>IF(ISBLANK(IFERROR(INDEX('2-3 引出列表'!$A$2:$CE$8700,$A732,MATCH(C$1,'2-3 引出列表'!$A$1:$CD$1,0)),"")),"",IFERROR(INDEX('2-3 引出列表'!$A$2:$CE$8700,$A732,MATCH(C$1,'2-3 引出列表'!$A$1:$CD$1,0)),""))</f>
        <v/>
      </c>
      <c r="D732" t="str">
        <f>IF(ISBLANK(IFERROR(INDEX('2-3 引出列表'!$A$2:$CE$8700,$A732,MATCH(D$1,'2-3 引出列表'!$A$1:$CD$1,0)),"")),"",IFERROR(INDEX('2-3 引出列表'!$A$2:$CE$8700,$A732,MATCH(D$1,'2-3 引出列表'!$A$1:$CD$1,0)),""))</f>
        <v/>
      </c>
      <c r="E732" t="str">
        <f>IF(ISBLANK(IFERROR(INDEX('2-3 引出列表'!$A$2:$CE$8700,$A732,MATCH(E$1,'2-3 引出列表'!$A$1:$CD$1,0)),"")),"",IFERROR(INDEX('2-3 引出列表'!$A$2:$CE$8700,$A732,MATCH(E$1,'2-3 引出列表'!$A$1:$CD$1,0)),""))</f>
        <v/>
      </c>
      <c r="F732" t="str">
        <f t="shared" si="11"/>
        <v/>
      </c>
      <c r="G732" t="str">
        <f>IF(ISBLANK(IFERROR(INDEX('2-3 引出列表'!$A$2:$CE$8700,$A732,MATCH(G$1,'2-3 引出列表'!$A$1:$CD$1,0)),"")),"",IFERROR(INDEX('2-3 引出列表'!$A$2:$CE$8700,$A732,MATCH(G$1,'2-3 引出列表'!$A$1:$CD$1,0)),""))</f>
        <v/>
      </c>
      <c r="H732" t="str">
        <f>IF(ISBLANK(IFERROR(INDEX('2-3 引出列表'!$A$2:$CE$8700,$A732,MATCH(H$1,'2-3 引出列表'!$A$1:$CD$1,0)),"")),"",IFERROR(INDEX('2-3 引出列表'!$A$2:$CE$8700,$A732,MATCH(H$1,'2-3 引出列表'!$A$1:$CD$1,0)),""))</f>
        <v/>
      </c>
      <c r="I732" t="str">
        <f>IF(ISBLANK(IFERROR(INDEX('2-3 引出列表'!$A$2:$CE$8700,$A732,MATCH(I$1,'2-3 引出列表'!$A$1:$CD$1,0)),"")),"",IFERROR(INDEX('2-3 引出列表'!$A$2:$CE$8700,$A732,MATCH(I$1,'2-3 引出列表'!$A$1:$CD$1,0)),""))</f>
        <v/>
      </c>
    </row>
    <row r="733" customFormat="1" spans="1:9">
      <c r="A733">
        <v>732</v>
      </c>
      <c r="B733" t="str">
        <f>IF(ISBLANK(IFERROR(INDEX('2-3 引出列表'!$A$2:$CE$8700,$A733,MATCH(B$1,'2-3 引出列表'!$A$1:$CD$1,0)),"")),"",IFERROR(INDEX('2-3 引出列表'!$A$2:$CE$8700,$A733,MATCH(B$1,'2-3 引出列表'!$A$1:$CD$1,0)),""))</f>
        <v/>
      </c>
      <c r="C733" t="str">
        <f>IF(ISBLANK(IFERROR(INDEX('2-3 引出列表'!$A$2:$CE$8700,$A733,MATCH(C$1,'2-3 引出列表'!$A$1:$CD$1,0)),"")),"",IFERROR(INDEX('2-3 引出列表'!$A$2:$CE$8700,$A733,MATCH(C$1,'2-3 引出列表'!$A$1:$CD$1,0)),""))</f>
        <v/>
      </c>
      <c r="D733" t="str">
        <f>IF(ISBLANK(IFERROR(INDEX('2-3 引出列表'!$A$2:$CE$8700,$A733,MATCH(D$1,'2-3 引出列表'!$A$1:$CD$1,0)),"")),"",IFERROR(INDEX('2-3 引出列表'!$A$2:$CE$8700,$A733,MATCH(D$1,'2-3 引出列表'!$A$1:$CD$1,0)),""))</f>
        <v/>
      </c>
      <c r="E733" t="str">
        <f>IF(ISBLANK(IFERROR(INDEX('2-3 引出列表'!$A$2:$CE$8700,$A733,MATCH(E$1,'2-3 引出列表'!$A$1:$CD$1,0)),"")),"",IFERROR(INDEX('2-3 引出列表'!$A$2:$CE$8700,$A733,MATCH(E$1,'2-3 引出列表'!$A$1:$CD$1,0)),""))</f>
        <v/>
      </c>
      <c r="F733" t="str">
        <f t="shared" si="11"/>
        <v/>
      </c>
      <c r="G733" t="str">
        <f>IF(ISBLANK(IFERROR(INDEX('2-3 引出列表'!$A$2:$CE$8700,$A733,MATCH(G$1,'2-3 引出列表'!$A$1:$CD$1,0)),"")),"",IFERROR(INDEX('2-3 引出列表'!$A$2:$CE$8700,$A733,MATCH(G$1,'2-3 引出列表'!$A$1:$CD$1,0)),""))</f>
        <v/>
      </c>
      <c r="H733" t="str">
        <f>IF(ISBLANK(IFERROR(INDEX('2-3 引出列表'!$A$2:$CE$8700,$A733,MATCH(H$1,'2-3 引出列表'!$A$1:$CD$1,0)),"")),"",IFERROR(INDEX('2-3 引出列表'!$A$2:$CE$8700,$A733,MATCH(H$1,'2-3 引出列表'!$A$1:$CD$1,0)),""))</f>
        <v/>
      </c>
      <c r="I733" t="str">
        <f>IF(ISBLANK(IFERROR(INDEX('2-3 引出列表'!$A$2:$CE$8700,$A733,MATCH(I$1,'2-3 引出列表'!$A$1:$CD$1,0)),"")),"",IFERROR(INDEX('2-3 引出列表'!$A$2:$CE$8700,$A733,MATCH(I$1,'2-3 引出列表'!$A$1:$CD$1,0)),""))</f>
        <v/>
      </c>
    </row>
    <row r="734" customFormat="1" spans="1:9">
      <c r="A734">
        <v>733</v>
      </c>
      <c r="B734" t="str">
        <f>IF(ISBLANK(IFERROR(INDEX('2-3 引出列表'!$A$2:$CE$8700,$A734,MATCH(B$1,'2-3 引出列表'!$A$1:$CD$1,0)),"")),"",IFERROR(INDEX('2-3 引出列表'!$A$2:$CE$8700,$A734,MATCH(B$1,'2-3 引出列表'!$A$1:$CD$1,0)),""))</f>
        <v/>
      </c>
      <c r="C734" t="str">
        <f>IF(ISBLANK(IFERROR(INDEX('2-3 引出列表'!$A$2:$CE$8700,$A734,MATCH(C$1,'2-3 引出列表'!$A$1:$CD$1,0)),"")),"",IFERROR(INDEX('2-3 引出列表'!$A$2:$CE$8700,$A734,MATCH(C$1,'2-3 引出列表'!$A$1:$CD$1,0)),""))</f>
        <v/>
      </c>
      <c r="D734" t="str">
        <f>IF(ISBLANK(IFERROR(INDEX('2-3 引出列表'!$A$2:$CE$8700,$A734,MATCH(D$1,'2-3 引出列表'!$A$1:$CD$1,0)),"")),"",IFERROR(INDEX('2-3 引出列表'!$A$2:$CE$8700,$A734,MATCH(D$1,'2-3 引出列表'!$A$1:$CD$1,0)),""))</f>
        <v/>
      </c>
      <c r="E734" t="str">
        <f>IF(ISBLANK(IFERROR(INDEX('2-3 引出列表'!$A$2:$CE$8700,$A734,MATCH(E$1,'2-3 引出列表'!$A$1:$CD$1,0)),"")),"",IFERROR(INDEX('2-3 引出列表'!$A$2:$CE$8700,$A734,MATCH(E$1,'2-3 引出列表'!$A$1:$CD$1,0)),""))</f>
        <v/>
      </c>
      <c r="F734" t="str">
        <f t="shared" si="11"/>
        <v/>
      </c>
      <c r="G734" t="str">
        <f>IF(ISBLANK(IFERROR(INDEX('2-3 引出列表'!$A$2:$CE$8700,$A734,MATCH(G$1,'2-3 引出列表'!$A$1:$CD$1,0)),"")),"",IFERROR(INDEX('2-3 引出列表'!$A$2:$CE$8700,$A734,MATCH(G$1,'2-3 引出列表'!$A$1:$CD$1,0)),""))</f>
        <v/>
      </c>
      <c r="H734" t="str">
        <f>IF(ISBLANK(IFERROR(INDEX('2-3 引出列表'!$A$2:$CE$8700,$A734,MATCH(H$1,'2-3 引出列表'!$A$1:$CD$1,0)),"")),"",IFERROR(INDEX('2-3 引出列表'!$A$2:$CE$8700,$A734,MATCH(H$1,'2-3 引出列表'!$A$1:$CD$1,0)),""))</f>
        <v/>
      </c>
      <c r="I734" t="str">
        <f>IF(ISBLANK(IFERROR(INDEX('2-3 引出列表'!$A$2:$CE$8700,$A734,MATCH(I$1,'2-3 引出列表'!$A$1:$CD$1,0)),"")),"",IFERROR(INDEX('2-3 引出列表'!$A$2:$CE$8700,$A734,MATCH(I$1,'2-3 引出列表'!$A$1:$CD$1,0)),""))</f>
        <v/>
      </c>
    </row>
    <row r="735" customFormat="1" spans="1:9">
      <c r="A735">
        <v>734</v>
      </c>
      <c r="B735" t="str">
        <f>IF(ISBLANK(IFERROR(INDEX('2-3 引出列表'!$A$2:$CE$8700,$A735,MATCH(B$1,'2-3 引出列表'!$A$1:$CD$1,0)),"")),"",IFERROR(INDEX('2-3 引出列表'!$A$2:$CE$8700,$A735,MATCH(B$1,'2-3 引出列表'!$A$1:$CD$1,0)),""))</f>
        <v/>
      </c>
      <c r="C735" t="str">
        <f>IF(ISBLANK(IFERROR(INDEX('2-3 引出列表'!$A$2:$CE$8700,$A735,MATCH(C$1,'2-3 引出列表'!$A$1:$CD$1,0)),"")),"",IFERROR(INDEX('2-3 引出列表'!$A$2:$CE$8700,$A735,MATCH(C$1,'2-3 引出列表'!$A$1:$CD$1,0)),""))</f>
        <v/>
      </c>
      <c r="D735" t="str">
        <f>IF(ISBLANK(IFERROR(INDEX('2-3 引出列表'!$A$2:$CE$8700,$A735,MATCH(D$1,'2-3 引出列表'!$A$1:$CD$1,0)),"")),"",IFERROR(INDEX('2-3 引出列表'!$A$2:$CE$8700,$A735,MATCH(D$1,'2-3 引出列表'!$A$1:$CD$1,0)),""))</f>
        <v/>
      </c>
      <c r="E735" t="str">
        <f>IF(ISBLANK(IFERROR(INDEX('2-3 引出列表'!$A$2:$CE$8700,$A735,MATCH(E$1,'2-3 引出列表'!$A$1:$CD$1,0)),"")),"",IFERROR(INDEX('2-3 引出列表'!$A$2:$CE$8700,$A735,MATCH(E$1,'2-3 引出列表'!$A$1:$CD$1,0)),""))</f>
        <v/>
      </c>
      <c r="F735" t="str">
        <f t="shared" si="11"/>
        <v/>
      </c>
      <c r="G735" t="str">
        <f>IF(ISBLANK(IFERROR(INDEX('2-3 引出列表'!$A$2:$CE$8700,$A735,MATCH(G$1,'2-3 引出列表'!$A$1:$CD$1,0)),"")),"",IFERROR(INDEX('2-3 引出列表'!$A$2:$CE$8700,$A735,MATCH(G$1,'2-3 引出列表'!$A$1:$CD$1,0)),""))</f>
        <v/>
      </c>
      <c r="H735" t="str">
        <f>IF(ISBLANK(IFERROR(INDEX('2-3 引出列表'!$A$2:$CE$8700,$A735,MATCH(H$1,'2-3 引出列表'!$A$1:$CD$1,0)),"")),"",IFERROR(INDEX('2-3 引出列表'!$A$2:$CE$8700,$A735,MATCH(H$1,'2-3 引出列表'!$A$1:$CD$1,0)),""))</f>
        <v/>
      </c>
      <c r="I735" t="str">
        <f>IF(ISBLANK(IFERROR(INDEX('2-3 引出列表'!$A$2:$CE$8700,$A735,MATCH(I$1,'2-3 引出列表'!$A$1:$CD$1,0)),"")),"",IFERROR(INDEX('2-3 引出列表'!$A$2:$CE$8700,$A735,MATCH(I$1,'2-3 引出列表'!$A$1:$CD$1,0)),""))</f>
        <v/>
      </c>
    </row>
    <row r="736" customFormat="1" spans="1:9">
      <c r="A736">
        <v>735</v>
      </c>
      <c r="B736" t="str">
        <f>IF(ISBLANK(IFERROR(INDEX('2-3 引出列表'!$A$2:$CE$8700,$A736,MATCH(B$1,'2-3 引出列表'!$A$1:$CD$1,0)),"")),"",IFERROR(INDEX('2-3 引出列表'!$A$2:$CE$8700,$A736,MATCH(B$1,'2-3 引出列表'!$A$1:$CD$1,0)),""))</f>
        <v/>
      </c>
      <c r="C736" t="str">
        <f>IF(ISBLANK(IFERROR(INDEX('2-3 引出列表'!$A$2:$CE$8700,$A736,MATCH(C$1,'2-3 引出列表'!$A$1:$CD$1,0)),"")),"",IFERROR(INDEX('2-3 引出列表'!$A$2:$CE$8700,$A736,MATCH(C$1,'2-3 引出列表'!$A$1:$CD$1,0)),""))</f>
        <v/>
      </c>
      <c r="D736" t="str">
        <f>IF(ISBLANK(IFERROR(INDEX('2-3 引出列表'!$A$2:$CE$8700,$A736,MATCH(D$1,'2-3 引出列表'!$A$1:$CD$1,0)),"")),"",IFERROR(INDEX('2-3 引出列表'!$A$2:$CE$8700,$A736,MATCH(D$1,'2-3 引出列表'!$A$1:$CD$1,0)),""))</f>
        <v/>
      </c>
      <c r="E736" t="str">
        <f>IF(ISBLANK(IFERROR(INDEX('2-3 引出列表'!$A$2:$CE$8700,$A736,MATCH(E$1,'2-3 引出列表'!$A$1:$CD$1,0)),"")),"",IFERROR(INDEX('2-3 引出列表'!$A$2:$CE$8700,$A736,MATCH(E$1,'2-3 引出列表'!$A$1:$CD$1,0)),""))</f>
        <v/>
      </c>
      <c r="F736" t="str">
        <f t="shared" si="11"/>
        <v/>
      </c>
      <c r="G736" t="str">
        <f>IF(ISBLANK(IFERROR(INDEX('2-3 引出列表'!$A$2:$CE$8700,$A736,MATCH(G$1,'2-3 引出列表'!$A$1:$CD$1,0)),"")),"",IFERROR(INDEX('2-3 引出列表'!$A$2:$CE$8700,$A736,MATCH(G$1,'2-3 引出列表'!$A$1:$CD$1,0)),""))</f>
        <v/>
      </c>
      <c r="H736" t="str">
        <f>IF(ISBLANK(IFERROR(INDEX('2-3 引出列表'!$A$2:$CE$8700,$A736,MATCH(H$1,'2-3 引出列表'!$A$1:$CD$1,0)),"")),"",IFERROR(INDEX('2-3 引出列表'!$A$2:$CE$8700,$A736,MATCH(H$1,'2-3 引出列表'!$A$1:$CD$1,0)),""))</f>
        <v/>
      </c>
      <c r="I736" t="str">
        <f>IF(ISBLANK(IFERROR(INDEX('2-3 引出列表'!$A$2:$CE$8700,$A736,MATCH(I$1,'2-3 引出列表'!$A$1:$CD$1,0)),"")),"",IFERROR(INDEX('2-3 引出列表'!$A$2:$CE$8700,$A736,MATCH(I$1,'2-3 引出列表'!$A$1:$CD$1,0)),""))</f>
        <v/>
      </c>
    </row>
    <row r="737" customFormat="1" spans="1:9">
      <c r="A737">
        <v>736</v>
      </c>
      <c r="B737" t="str">
        <f>IF(ISBLANK(IFERROR(INDEX('2-3 引出列表'!$A$2:$CE$8700,$A737,MATCH(B$1,'2-3 引出列表'!$A$1:$CD$1,0)),"")),"",IFERROR(INDEX('2-3 引出列表'!$A$2:$CE$8700,$A737,MATCH(B$1,'2-3 引出列表'!$A$1:$CD$1,0)),""))</f>
        <v/>
      </c>
      <c r="C737" t="str">
        <f>IF(ISBLANK(IFERROR(INDEX('2-3 引出列表'!$A$2:$CE$8700,$A737,MATCH(C$1,'2-3 引出列表'!$A$1:$CD$1,0)),"")),"",IFERROR(INDEX('2-3 引出列表'!$A$2:$CE$8700,$A737,MATCH(C$1,'2-3 引出列表'!$A$1:$CD$1,0)),""))</f>
        <v/>
      </c>
      <c r="D737" t="str">
        <f>IF(ISBLANK(IFERROR(INDEX('2-3 引出列表'!$A$2:$CE$8700,$A737,MATCH(D$1,'2-3 引出列表'!$A$1:$CD$1,0)),"")),"",IFERROR(INDEX('2-3 引出列表'!$A$2:$CE$8700,$A737,MATCH(D$1,'2-3 引出列表'!$A$1:$CD$1,0)),""))</f>
        <v/>
      </c>
      <c r="E737" t="str">
        <f>IF(ISBLANK(IFERROR(INDEX('2-3 引出列表'!$A$2:$CE$8700,$A737,MATCH(E$1,'2-3 引出列表'!$A$1:$CD$1,0)),"")),"",IFERROR(INDEX('2-3 引出列表'!$A$2:$CE$8700,$A737,MATCH(E$1,'2-3 引出列表'!$A$1:$CD$1,0)),""))</f>
        <v/>
      </c>
      <c r="F737" t="str">
        <f t="shared" si="11"/>
        <v/>
      </c>
      <c r="G737" t="str">
        <f>IF(ISBLANK(IFERROR(INDEX('2-3 引出列表'!$A$2:$CE$8700,$A737,MATCH(G$1,'2-3 引出列表'!$A$1:$CD$1,0)),"")),"",IFERROR(INDEX('2-3 引出列表'!$A$2:$CE$8700,$A737,MATCH(G$1,'2-3 引出列表'!$A$1:$CD$1,0)),""))</f>
        <v/>
      </c>
      <c r="H737" t="str">
        <f>IF(ISBLANK(IFERROR(INDEX('2-3 引出列表'!$A$2:$CE$8700,$A737,MATCH(H$1,'2-3 引出列表'!$A$1:$CD$1,0)),"")),"",IFERROR(INDEX('2-3 引出列表'!$A$2:$CE$8700,$A737,MATCH(H$1,'2-3 引出列表'!$A$1:$CD$1,0)),""))</f>
        <v/>
      </c>
      <c r="I737" t="str">
        <f>IF(ISBLANK(IFERROR(INDEX('2-3 引出列表'!$A$2:$CE$8700,$A737,MATCH(I$1,'2-3 引出列表'!$A$1:$CD$1,0)),"")),"",IFERROR(INDEX('2-3 引出列表'!$A$2:$CE$8700,$A737,MATCH(I$1,'2-3 引出列表'!$A$1:$CD$1,0)),""))</f>
        <v/>
      </c>
    </row>
    <row r="738" customFormat="1" spans="1:9">
      <c r="A738">
        <v>737</v>
      </c>
      <c r="B738" t="str">
        <f>IF(ISBLANK(IFERROR(INDEX('2-3 引出列表'!$A$2:$CE$8700,$A738,MATCH(B$1,'2-3 引出列表'!$A$1:$CD$1,0)),"")),"",IFERROR(INDEX('2-3 引出列表'!$A$2:$CE$8700,$A738,MATCH(B$1,'2-3 引出列表'!$A$1:$CD$1,0)),""))</f>
        <v/>
      </c>
      <c r="C738" t="str">
        <f>IF(ISBLANK(IFERROR(INDEX('2-3 引出列表'!$A$2:$CE$8700,$A738,MATCH(C$1,'2-3 引出列表'!$A$1:$CD$1,0)),"")),"",IFERROR(INDEX('2-3 引出列表'!$A$2:$CE$8700,$A738,MATCH(C$1,'2-3 引出列表'!$A$1:$CD$1,0)),""))</f>
        <v/>
      </c>
      <c r="D738" t="str">
        <f>IF(ISBLANK(IFERROR(INDEX('2-3 引出列表'!$A$2:$CE$8700,$A738,MATCH(D$1,'2-3 引出列表'!$A$1:$CD$1,0)),"")),"",IFERROR(INDEX('2-3 引出列表'!$A$2:$CE$8700,$A738,MATCH(D$1,'2-3 引出列表'!$A$1:$CD$1,0)),""))</f>
        <v/>
      </c>
      <c r="E738" t="str">
        <f>IF(ISBLANK(IFERROR(INDEX('2-3 引出列表'!$A$2:$CE$8700,$A738,MATCH(E$1,'2-3 引出列表'!$A$1:$CD$1,0)),"")),"",IFERROR(INDEX('2-3 引出列表'!$A$2:$CE$8700,$A738,MATCH(E$1,'2-3 引出列表'!$A$1:$CD$1,0)),""))</f>
        <v/>
      </c>
      <c r="F738" t="str">
        <f t="shared" si="11"/>
        <v/>
      </c>
      <c r="G738" t="str">
        <f>IF(ISBLANK(IFERROR(INDEX('2-3 引出列表'!$A$2:$CE$8700,$A738,MATCH(G$1,'2-3 引出列表'!$A$1:$CD$1,0)),"")),"",IFERROR(INDEX('2-3 引出列表'!$A$2:$CE$8700,$A738,MATCH(G$1,'2-3 引出列表'!$A$1:$CD$1,0)),""))</f>
        <v/>
      </c>
      <c r="H738" t="str">
        <f>IF(ISBLANK(IFERROR(INDEX('2-3 引出列表'!$A$2:$CE$8700,$A738,MATCH(H$1,'2-3 引出列表'!$A$1:$CD$1,0)),"")),"",IFERROR(INDEX('2-3 引出列表'!$A$2:$CE$8700,$A738,MATCH(H$1,'2-3 引出列表'!$A$1:$CD$1,0)),""))</f>
        <v/>
      </c>
      <c r="I738" t="str">
        <f>IF(ISBLANK(IFERROR(INDEX('2-3 引出列表'!$A$2:$CE$8700,$A738,MATCH(I$1,'2-3 引出列表'!$A$1:$CD$1,0)),"")),"",IFERROR(INDEX('2-3 引出列表'!$A$2:$CE$8700,$A738,MATCH(I$1,'2-3 引出列表'!$A$1:$CD$1,0)),""))</f>
        <v/>
      </c>
    </row>
    <row r="739" customFormat="1" spans="1:9">
      <c r="A739">
        <v>738</v>
      </c>
      <c r="B739" t="str">
        <f>IF(ISBLANK(IFERROR(INDEX('2-3 引出列表'!$A$2:$CE$8700,$A739,MATCH(B$1,'2-3 引出列表'!$A$1:$CD$1,0)),"")),"",IFERROR(INDEX('2-3 引出列表'!$A$2:$CE$8700,$A739,MATCH(B$1,'2-3 引出列表'!$A$1:$CD$1,0)),""))</f>
        <v/>
      </c>
      <c r="C739" t="str">
        <f>IF(ISBLANK(IFERROR(INDEX('2-3 引出列表'!$A$2:$CE$8700,$A739,MATCH(C$1,'2-3 引出列表'!$A$1:$CD$1,0)),"")),"",IFERROR(INDEX('2-3 引出列表'!$A$2:$CE$8700,$A739,MATCH(C$1,'2-3 引出列表'!$A$1:$CD$1,0)),""))</f>
        <v/>
      </c>
      <c r="D739" t="str">
        <f>IF(ISBLANK(IFERROR(INDEX('2-3 引出列表'!$A$2:$CE$8700,$A739,MATCH(D$1,'2-3 引出列表'!$A$1:$CD$1,0)),"")),"",IFERROR(INDEX('2-3 引出列表'!$A$2:$CE$8700,$A739,MATCH(D$1,'2-3 引出列表'!$A$1:$CD$1,0)),""))</f>
        <v/>
      </c>
      <c r="E739" t="str">
        <f>IF(ISBLANK(IFERROR(INDEX('2-3 引出列表'!$A$2:$CE$8700,$A739,MATCH(E$1,'2-3 引出列表'!$A$1:$CD$1,0)),"")),"",IFERROR(INDEX('2-3 引出列表'!$A$2:$CE$8700,$A739,MATCH(E$1,'2-3 引出列表'!$A$1:$CD$1,0)),""))</f>
        <v/>
      </c>
      <c r="F739" t="str">
        <f t="shared" si="11"/>
        <v/>
      </c>
      <c r="G739" t="str">
        <f>IF(ISBLANK(IFERROR(INDEX('2-3 引出列表'!$A$2:$CE$8700,$A739,MATCH(G$1,'2-3 引出列表'!$A$1:$CD$1,0)),"")),"",IFERROR(INDEX('2-3 引出列表'!$A$2:$CE$8700,$A739,MATCH(G$1,'2-3 引出列表'!$A$1:$CD$1,0)),""))</f>
        <v/>
      </c>
      <c r="H739" t="str">
        <f>IF(ISBLANK(IFERROR(INDEX('2-3 引出列表'!$A$2:$CE$8700,$A739,MATCH(H$1,'2-3 引出列表'!$A$1:$CD$1,0)),"")),"",IFERROR(INDEX('2-3 引出列表'!$A$2:$CE$8700,$A739,MATCH(H$1,'2-3 引出列表'!$A$1:$CD$1,0)),""))</f>
        <v/>
      </c>
      <c r="I739" t="str">
        <f>IF(ISBLANK(IFERROR(INDEX('2-3 引出列表'!$A$2:$CE$8700,$A739,MATCH(I$1,'2-3 引出列表'!$A$1:$CD$1,0)),"")),"",IFERROR(INDEX('2-3 引出列表'!$A$2:$CE$8700,$A739,MATCH(I$1,'2-3 引出列表'!$A$1:$CD$1,0)),""))</f>
        <v/>
      </c>
    </row>
    <row r="740" customFormat="1" spans="1:9">
      <c r="A740">
        <v>739</v>
      </c>
      <c r="B740" t="str">
        <f>IF(ISBLANK(IFERROR(INDEX('2-3 引出列表'!$A$2:$CE$8700,$A740,MATCH(B$1,'2-3 引出列表'!$A$1:$CD$1,0)),"")),"",IFERROR(INDEX('2-3 引出列表'!$A$2:$CE$8700,$A740,MATCH(B$1,'2-3 引出列表'!$A$1:$CD$1,0)),""))</f>
        <v/>
      </c>
      <c r="C740" t="str">
        <f>IF(ISBLANK(IFERROR(INDEX('2-3 引出列表'!$A$2:$CE$8700,$A740,MATCH(C$1,'2-3 引出列表'!$A$1:$CD$1,0)),"")),"",IFERROR(INDEX('2-3 引出列表'!$A$2:$CE$8700,$A740,MATCH(C$1,'2-3 引出列表'!$A$1:$CD$1,0)),""))</f>
        <v/>
      </c>
      <c r="D740" t="str">
        <f>IF(ISBLANK(IFERROR(INDEX('2-3 引出列表'!$A$2:$CE$8700,$A740,MATCH(D$1,'2-3 引出列表'!$A$1:$CD$1,0)),"")),"",IFERROR(INDEX('2-3 引出列表'!$A$2:$CE$8700,$A740,MATCH(D$1,'2-3 引出列表'!$A$1:$CD$1,0)),""))</f>
        <v/>
      </c>
      <c r="E740" t="str">
        <f>IF(ISBLANK(IFERROR(INDEX('2-3 引出列表'!$A$2:$CE$8700,$A740,MATCH(E$1,'2-3 引出列表'!$A$1:$CD$1,0)),"")),"",IFERROR(INDEX('2-3 引出列表'!$A$2:$CE$8700,$A740,MATCH(E$1,'2-3 引出列表'!$A$1:$CD$1,0)),""))</f>
        <v/>
      </c>
      <c r="F740" t="str">
        <f t="shared" si="11"/>
        <v/>
      </c>
      <c r="G740" t="str">
        <f>IF(ISBLANK(IFERROR(INDEX('2-3 引出列表'!$A$2:$CE$8700,$A740,MATCH(G$1,'2-3 引出列表'!$A$1:$CD$1,0)),"")),"",IFERROR(INDEX('2-3 引出列表'!$A$2:$CE$8700,$A740,MATCH(G$1,'2-3 引出列表'!$A$1:$CD$1,0)),""))</f>
        <v/>
      </c>
      <c r="H740" t="str">
        <f>IF(ISBLANK(IFERROR(INDEX('2-3 引出列表'!$A$2:$CE$8700,$A740,MATCH(H$1,'2-3 引出列表'!$A$1:$CD$1,0)),"")),"",IFERROR(INDEX('2-3 引出列表'!$A$2:$CE$8700,$A740,MATCH(H$1,'2-3 引出列表'!$A$1:$CD$1,0)),""))</f>
        <v/>
      </c>
      <c r="I740" t="str">
        <f>IF(ISBLANK(IFERROR(INDEX('2-3 引出列表'!$A$2:$CE$8700,$A740,MATCH(I$1,'2-3 引出列表'!$A$1:$CD$1,0)),"")),"",IFERROR(INDEX('2-3 引出列表'!$A$2:$CE$8700,$A740,MATCH(I$1,'2-3 引出列表'!$A$1:$CD$1,0)),""))</f>
        <v/>
      </c>
    </row>
    <row r="741" customFormat="1" spans="1:9">
      <c r="A741">
        <v>740</v>
      </c>
      <c r="B741" t="str">
        <f>IF(ISBLANK(IFERROR(INDEX('2-3 引出列表'!$A$2:$CE$8700,$A741,MATCH(B$1,'2-3 引出列表'!$A$1:$CD$1,0)),"")),"",IFERROR(INDEX('2-3 引出列表'!$A$2:$CE$8700,$A741,MATCH(B$1,'2-3 引出列表'!$A$1:$CD$1,0)),""))</f>
        <v/>
      </c>
      <c r="C741" t="str">
        <f>IF(ISBLANK(IFERROR(INDEX('2-3 引出列表'!$A$2:$CE$8700,$A741,MATCH(C$1,'2-3 引出列表'!$A$1:$CD$1,0)),"")),"",IFERROR(INDEX('2-3 引出列表'!$A$2:$CE$8700,$A741,MATCH(C$1,'2-3 引出列表'!$A$1:$CD$1,0)),""))</f>
        <v/>
      </c>
      <c r="D741" t="str">
        <f>IF(ISBLANK(IFERROR(INDEX('2-3 引出列表'!$A$2:$CE$8700,$A741,MATCH(D$1,'2-3 引出列表'!$A$1:$CD$1,0)),"")),"",IFERROR(INDEX('2-3 引出列表'!$A$2:$CE$8700,$A741,MATCH(D$1,'2-3 引出列表'!$A$1:$CD$1,0)),""))</f>
        <v/>
      </c>
      <c r="E741" t="str">
        <f>IF(ISBLANK(IFERROR(INDEX('2-3 引出列表'!$A$2:$CE$8700,$A741,MATCH(E$1,'2-3 引出列表'!$A$1:$CD$1,0)),"")),"",IFERROR(INDEX('2-3 引出列表'!$A$2:$CE$8700,$A741,MATCH(E$1,'2-3 引出列表'!$A$1:$CD$1,0)),""))</f>
        <v/>
      </c>
      <c r="F741" t="str">
        <f t="shared" si="11"/>
        <v/>
      </c>
      <c r="G741" t="str">
        <f>IF(ISBLANK(IFERROR(INDEX('2-3 引出列表'!$A$2:$CE$8700,$A741,MATCH(G$1,'2-3 引出列表'!$A$1:$CD$1,0)),"")),"",IFERROR(INDEX('2-3 引出列表'!$A$2:$CE$8700,$A741,MATCH(G$1,'2-3 引出列表'!$A$1:$CD$1,0)),""))</f>
        <v/>
      </c>
      <c r="H741" t="str">
        <f>IF(ISBLANK(IFERROR(INDEX('2-3 引出列表'!$A$2:$CE$8700,$A741,MATCH(H$1,'2-3 引出列表'!$A$1:$CD$1,0)),"")),"",IFERROR(INDEX('2-3 引出列表'!$A$2:$CE$8700,$A741,MATCH(H$1,'2-3 引出列表'!$A$1:$CD$1,0)),""))</f>
        <v/>
      </c>
      <c r="I741" t="str">
        <f>IF(ISBLANK(IFERROR(INDEX('2-3 引出列表'!$A$2:$CE$8700,$A741,MATCH(I$1,'2-3 引出列表'!$A$1:$CD$1,0)),"")),"",IFERROR(INDEX('2-3 引出列表'!$A$2:$CE$8700,$A741,MATCH(I$1,'2-3 引出列表'!$A$1:$CD$1,0)),""))</f>
        <v/>
      </c>
    </row>
    <row r="742" customFormat="1" spans="1:9">
      <c r="A742">
        <v>741</v>
      </c>
      <c r="B742" t="str">
        <f>IF(ISBLANK(IFERROR(INDEX('2-3 引出列表'!$A$2:$CE$8700,$A742,MATCH(B$1,'2-3 引出列表'!$A$1:$CD$1,0)),"")),"",IFERROR(INDEX('2-3 引出列表'!$A$2:$CE$8700,$A742,MATCH(B$1,'2-3 引出列表'!$A$1:$CD$1,0)),""))</f>
        <v/>
      </c>
      <c r="C742" t="str">
        <f>IF(ISBLANK(IFERROR(INDEX('2-3 引出列表'!$A$2:$CE$8700,$A742,MATCH(C$1,'2-3 引出列表'!$A$1:$CD$1,0)),"")),"",IFERROR(INDEX('2-3 引出列表'!$A$2:$CE$8700,$A742,MATCH(C$1,'2-3 引出列表'!$A$1:$CD$1,0)),""))</f>
        <v/>
      </c>
      <c r="D742" t="str">
        <f>IF(ISBLANK(IFERROR(INDEX('2-3 引出列表'!$A$2:$CE$8700,$A742,MATCH(D$1,'2-3 引出列表'!$A$1:$CD$1,0)),"")),"",IFERROR(INDEX('2-3 引出列表'!$A$2:$CE$8700,$A742,MATCH(D$1,'2-3 引出列表'!$A$1:$CD$1,0)),""))</f>
        <v/>
      </c>
      <c r="E742" t="str">
        <f>IF(ISBLANK(IFERROR(INDEX('2-3 引出列表'!$A$2:$CE$8700,$A742,MATCH(E$1,'2-3 引出列表'!$A$1:$CD$1,0)),"")),"",IFERROR(INDEX('2-3 引出列表'!$A$2:$CE$8700,$A742,MATCH(E$1,'2-3 引出列表'!$A$1:$CD$1,0)),""))</f>
        <v/>
      </c>
      <c r="F742" t="str">
        <f t="shared" si="11"/>
        <v/>
      </c>
      <c r="G742" t="str">
        <f>IF(ISBLANK(IFERROR(INDEX('2-3 引出列表'!$A$2:$CE$8700,$A742,MATCH(G$1,'2-3 引出列表'!$A$1:$CD$1,0)),"")),"",IFERROR(INDEX('2-3 引出列表'!$A$2:$CE$8700,$A742,MATCH(G$1,'2-3 引出列表'!$A$1:$CD$1,0)),""))</f>
        <v/>
      </c>
      <c r="H742" t="str">
        <f>IF(ISBLANK(IFERROR(INDEX('2-3 引出列表'!$A$2:$CE$8700,$A742,MATCH(H$1,'2-3 引出列表'!$A$1:$CD$1,0)),"")),"",IFERROR(INDEX('2-3 引出列表'!$A$2:$CE$8700,$A742,MATCH(H$1,'2-3 引出列表'!$A$1:$CD$1,0)),""))</f>
        <v/>
      </c>
      <c r="I742" t="str">
        <f>IF(ISBLANK(IFERROR(INDEX('2-3 引出列表'!$A$2:$CE$8700,$A742,MATCH(I$1,'2-3 引出列表'!$A$1:$CD$1,0)),"")),"",IFERROR(INDEX('2-3 引出列表'!$A$2:$CE$8700,$A742,MATCH(I$1,'2-3 引出列表'!$A$1:$CD$1,0)),""))</f>
        <v/>
      </c>
    </row>
    <row r="743" customFormat="1" spans="1:9">
      <c r="A743">
        <v>742</v>
      </c>
      <c r="B743" t="str">
        <f>IF(ISBLANK(IFERROR(INDEX('2-3 引出列表'!$A$2:$CE$8700,$A743,MATCH(B$1,'2-3 引出列表'!$A$1:$CD$1,0)),"")),"",IFERROR(INDEX('2-3 引出列表'!$A$2:$CE$8700,$A743,MATCH(B$1,'2-3 引出列表'!$A$1:$CD$1,0)),""))</f>
        <v/>
      </c>
      <c r="C743" t="str">
        <f>IF(ISBLANK(IFERROR(INDEX('2-3 引出列表'!$A$2:$CE$8700,$A743,MATCH(C$1,'2-3 引出列表'!$A$1:$CD$1,0)),"")),"",IFERROR(INDEX('2-3 引出列表'!$A$2:$CE$8700,$A743,MATCH(C$1,'2-3 引出列表'!$A$1:$CD$1,0)),""))</f>
        <v/>
      </c>
      <c r="D743" t="str">
        <f>IF(ISBLANK(IFERROR(INDEX('2-3 引出列表'!$A$2:$CE$8700,$A743,MATCH(D$1,'2-3 引出列表'!$A$1:$CD$1,0)),"")),"",IFERROR(INDEX('2-3 引出列表'!$A$2:$CE$8700,$A743,MATCH(D$1,'2-3 引出列表'!$A$1:$CD$1,0)),""))</f>
        <v/>
      </c>
      <c r="E743" t="str">
        <f>IF(ISBLANK(IFERROR(INDEX('2-3 引出列表'!$A$2:$CE$8700,$A743,MATCH(E$1,'2-3 引出列表'!$A$1:$CD$1,0)),"")),"",IFERROR(INDEX('2-3 引出列表'!$A$2:$CE$8700,$A743,MATCH(E$1,'2-3 引出列表'!$A$1:$CD$1,0)),""))</f>
        <v/>
      </c>
      <c r="F743" t="str">
        <f t="shared" si="11"/>
        <v/>
      </c>
      <c r="G743" t="str">
        <f>IF(ISBLANK(IFERROR(INDEX('2-3 引出列表'!$A$2:$CE$8700,$A743,MATCH(G$1,'2-3 引出列表'!$A$1:$CD$1,0)),"")),"",IFERROR(INDEX('2-3 引出列表'!$A$2:$CE$8700,$A743,MATCH(G$1,'2-3 引出列表'!$A$1:$CD$1,0)),""))</f>
        <v/>
      </c>
      <c r="H743" t="str">
        <f>IF(ISBLANK(IFERROR(INDEX('2-3 引出列表'!$A$2:$CE$8700,$A743,MATCH(H$1,'2-3 引出列表'!$A$1:$CD$1,0)),"")),"",IFERROR(INDEX('2-3 引出列表'!$A$2:$CE$8700,$A743,MATCH(H$1,'2-3 引出列表'!$A$1:$CD$1,0)),""))</f>
        <v/>
      </c>
      <c r="I743" t="str">
        <f>IF(ISBLANK(IFERROR(INDEX('2-3 引出列表'!$A$2:$CE$8700,$A743,MATCH(I$1,'2-3 引出列表'!$A$1:$CD$1,0)),"")),"",IFERROR(INDEX('2-3 引出列表'!$A$2:$CE$8700,$A743,MATCH(I$1,'2-3 引出列表'!$A$1:$CD$1,0)),""))</f>
        <v/>
      </c>
    </row>
    <row r="744" customFormat="1" spans="1:9">
      <c r="A744">
        <v>743</v>
      </c>
      <c r="B744" t="str">
        <f>IF(ISBLANK(IFERROR(INDEX('2-3 引出列表'!$A$2:$CE$8700,$A744,MATCH(B$1,'2-3 引出列表'!$A$1:$CD$1,0)),"")),"",IFERROR(INDEX('2-3 引出列表'!$A$2:$CE$8700,$A744,MATCH(B$1,'2-3 引出列表'!$A$1:$CD$1,0)),""))</f>
        <v/>
      </c>
      <c r="C744" t="str">
        <f>IF(ISBLANK(IFERROR(INDEX('2-3 引出列表'!$A$2:$CE$8700,$A744,MATCH(C$1,'2-3 引出列表'!$A$1:$CD$1,0)),"")),"",IFERROR(INDEX('2-3 引出列表'!$A$2:$CE$8700,$A744,MATCH(C$1,'2-3 引出列表'!$A$1:$CD$1,0)),""))</f>
        <v/>
      </c>
      <c r="D744" t="str">
        <f>IF(ISBLANK(IFERROR(INDEX('2-3 引出列表'!$A$2:$CE$8700,$A744,MATCH(D$1,'2-3 引出列表'!$A$1:$CD$1,0)),"")),"",IFERROR(INDEX('2-3 引出列表'!$A$2:$CE$8700,$A744,MATCH(D$1,'2-3 引出列表'!$A$1:$CD$1,0)),""))</f>
        <v/>
      </c>
      <c r="E744" t="str">
        <f>IF(ISBLANK(IFERROR(INDEX('2-3 引出列表'!$A$2:$CE$8700,$A744,MATCH(E$1,'2-3 引出列表'!$A$1:$CD$1,0)),"")),"",IFERROR(INDEX('2-3 引出列表'!$A$2:$CE$8700,$A744,MATCH(E$1,'2-3 引出列表'!$A$1:$CD$1,0)),""))</f>
        <v/>
      </c>
      <c r="F744" t="str">
        <f t="shared" si="11"/>
        <v/>
      </c>
      <c r="G744" t="str">
        <f>IF(ISBLANK(IFERROR(INDEX('2-3 引出列表'!$A$2:$CE$8700,$A744,MATCH(G$1,'2-3 引出列表'!$A$1:$CD$1,0)),"")),"",IFERROR(INDEX('2-3 引出列表'!$A$2:$CE$8700,$A744,MATCH(G$1,'2-3 引出列表'!$A$1:$CD$1,0)),""))</f>
        <v/>
      </c>
      <c r="H744" t="str">
        <f>IF(ISBLANK(IFERROR(INDEX('2-3 引出列表'!$A$2:$CE$8700,$A744,MATCH(H$1,'2-3 引出列表'!$A$1:$CD$1,0)),"")),"",IFERROR(INDEX('2-3 引出列表'!$A$2:$CE$8700,$A744,MATCH(H$1,'2-3 引出列表'!$A$1:$CD$1,0)),""))</f>
        <v/>
      </c>
      <c r="I744" t="str">
        <f>IF(ISBLANK(IFERROR(INDEX('2-3 引出列表'!$A$2:$CE$8700,$A744,MATCH(I$1,'2-3 引出列表'!$A$1:$CD$1,0)),"")),"",IFERROR(INDEX('2-3 引出列表'!$A$2:$CE$8700,$A744,MATCH(I$1,'2-3 引出列表'!$A$1:$CD$1,0)),""))</f>
        <v/>
      </c>
    </row>
    <row r="745" customFormat="1" spans="1:9">
      <c r="A745">
        <v>744</v>
      </c>
      <c r="B745" t="str">
        <f>IF(ISBLANK(IFERROR(INDEX('2-3 引出列表'!$A$2:$CE$8700,$A745,MATCH(B$1,'2-3 引出列表'!$A$1:$CD$1,0)),"")),"",IFERROR(INDEX('2-3 引出列表'!$A$2:$CE$8700,$A745,MATCH(B$1,'2-3 引出列表'!$A$1:$CD$1,0)),""))</f>
        <v/>
      </c>
      <c r="C745" t="str">
        <f>IF(ISBLANK(IFERROR(INDEX('2-3 引出列表'!$A$2:$CE$8700,$A745,MATCH(C$1,'2-3 引出列表'!$A$1:$CD$1,0)),"")),"",IFERROR(INDEX('2-3 引出列表'!$A$2:$CE$8700,$A745,MATCH(C$1,'2-3 引出列表'!$A$1:$CD$1,0)),""))</f>
        <v/>
      </c>
      <c r="D745" t="str">
        <f>IF(ISBLANK(IFERROR(INDEX('2-3 引出列表'!$A$2:$CE$8700,$A745,MATCH(D$1,'2-3 引出列表'!$A$1:$CD$1,0)),"")),"",IFERROR(INDEX('2-3 引出列表'!$A$2:$CE$8700,$A745,MATCH(D$1,'2-3 引出列表'!$A$1:$CD$1,0)),""))</f>
        <v/>
      </c>
      <c r="E745" t="str">
        <f>IF(ISBLANK(IFERROR(INDEX('2-3 引出列表'!$A$2:$CE$8700,$A745,MATCH(E$1,'2-3 引出列表'!$A$1:$CD$1,0)),"")),"",IFERROR(INDEX('2-3 引出列表'!$A$2:$CE$8700,$A745,MATCH(E$1,'2-3 引出列表'!$A$1:$CD$1,0)),""))</f>
        <v/>
      </c>
      <c r="F745" t="str">
        <f t="shared" si="11"/>
        <v/>
      </c>
      <c r="G745" t="str">
        <f>IF(ISBLANK(IFERROR(INDEX('2-3 引出列表'!$A$2:$CE$8700,$A745,MATCH(G$1,'2-3 引出列表'!$A$1:$CD$1,0)),"")),"",IFERROR(INDEX('2-3 引出列表'!$A$2:$CE$8700,$A745,MATCH(G$1,'2-3 引出列表'!$A$1:$CD$1,0)),""))</f>
        <v/>
      </c>
      <c r="H745" t="str">
        <f>IF(ISBLANK(IFERROR(INDEX('2-3 引出列表'!$A$2:$CE$8700,$A745,MATCH(H$1,'2-3 引出列表'!$A$1:$CD$1,0)),"")),"",IFERROR(INDEX('2-3 引出列表'!$A$2:$CE$8700,$A745,MATCH(H$1,'2-3 引出列表'!$A$1:$CD$1,0)),""))</f>
        <v/>
      </c>
      <c r="I745" t="str">
        <f>IF(ISBLANK(IFERROR(INDEX('2-3 引出列表'!$A$2:$CE$8700,$A745,MATCH(I$1,'2-3 引出列表'!$A$1:$CD$1,0)),"")),"",IFERROR(INDEX('2-3 引出列表'!$A$2:$CE$8700,$A745,MATCH(I$1,'2-3 引出列表'!$A$1:$CD$1,0)),""))</f>
        <v/>
      </c>
    </row>
    <row r="746" customFormat="1" spans="1:9">
      <c r="A746">
        <v>745</v>
      </c>
      <c r="B746" t="str">
        <f>IF(ISBLANK(IFERROR(INDEX('2-3 引出列表'!$A$2:$CE$8700,$A746,MATCH(B$1,'2-3 引出列表'!$A$1:$CD$1,0)),"")),"",IFERROR(INDEX('2-3 引出列表'!$A$2:$CE$8700,$A746,MATCH(B$1,'2-3 引出列表'!$A$1:$CD$1,0)),""))</f>
        <v/>
      </c>
      <c r="C746" t="str">
        <f>IF(ISBLANK(IFERROR(INDEX('2-3 引出列表'!$A$2:$CE$8700,$A746,MATCH(C$1,'2-3 引出列表'!$A$1:$CD$1,0)),"")),"",IFERROR(INDEX('2-3 引出列表'!$A$2:$CE$8700,$A746,MATCH(C$1,'2-3 引出列表'!$A$1:$CD$1,0)),""))</f>
        <v/>
      </c>
      <c r="D746" t="str">
        <f>IF(ISBLANK(IFERROR(INDEX('2-3 引出列表'!$A$2:$CE$8700,$A746,MATCH(D$1,'2-3 引出列表'!$A$1:$CD$1,0)),"")),"",IFERROR(INDEX('2-3 引出列表'!$A$2:$CE$8700,$A746,MATCH(D$1,'2-3 引出列表'!$A$1:$CD$1,0)),""))</f>
        <v/>
      </c>
      <c r="E746" t="str">
        <f>IF(ISBLANK(IFERROR(INDEX('2-3 引出列表'!$A$2:$CE$8700,$A746,MATCH(E$1,'2-3 引出列表'!$A$1:$CD$1,0)),"")),"",IFERROR(INDEX('2-3 引出列表'!$A$2:$CE$8700,$A746,MATCH(E$1,'2-3 引出列表'!$A$1:$CD$1,0)),""))</f>
        <v/>
      </c>
      <c r="F746" t="str">
        <f t="shared" si="11"/>
        <v/>
      </c>
      <c r="G746" t="str">
        <f>IF(ISBLANK(IFERROR(INDEX('2-3 引出列表'!$A$2:$CE$8700,$A746,MATCH(G$1,'2-3 引出列表'!$A$1:$CD$1,0)),"")),"",IFERROR(INDEX('2-3 引出列表'!$A$2:$CE$8700,$A746,MATCH(G$1,'2-3 引出列表'!$A$1:$CD$1,0)),""))</f>
        <v/>
      </c>
      <c r="H746" t="str">
        <f>IF(ISBLANK(IFERROR(INDEX('2-3 引出列表'!$A$2:$CE$8700,$A746,MATCH(H$1,'2-3 引出列表'!$A$1:$CD$1,0)),"")),"",IFERROR(INDEX('2-3 引出列表'!$A$2:$CE$8700,$A746,MATCH(H$1,'2-3 引出列表'!$A$1:$CD$1,0)),""))</f>
        <v/>
      </c>
      <c r="I746" t="str">
        <f>IF(ISBLANK(IFERROR(INDEX('2-3 引出列表'!$A$2:$CE$8700,$A746,MATCH(I$1,'2-3 引出列表'!$A$1:$CD$1,0)),"")),"",IFERROR(INDEX('2-3 引出列表'!$A$2:$CE$8700,$A746,MATCH(I$1,'2-3 引出列表'!$A$1:$CD$1,0)),""))</f>
        <v/>
      </c>
    </row>
    <row r="747" customFormat="1" spans="1:9">
      <c r="A747">
        <v>746</v>
      </c>
      <c r="B747" t="str">
        <f>IF(ISBLANK(IFERROR(INDEX('2-3 引出列表'!$A$2:$CE$8700,$A747,MATCH(B$1,'2-3 引出列表'!$A$1:$CD$1,0)),"")),"",IFERROR(INDEX('2-3 引出列表'!$A$2:$CE$8700,$A747,MATCH(B$1,'2-3 引出列表'!$A$1:$CD$1,0)),""))</f>
        <v/>
      </c>
      <c r="C747" t="str">
        <f>IF(ISBLANK(IFERROR(INDEX('2-3 引出列表'!$A$2:$CE$8700,$A747,MATCH(C$1,'2-3 引出列表'!$A$1:$CD$1,0)),"")),"",IFERROR(INDEX('2-3 引出列表'!$A$2:$CE$8700,$A747,MATCH(C$1,'2-3 引出列表'!$A$1:$CD$1,0)),""))</f>
        <v/>
      </c>
      <c r="D747" t="str">
        <f>IF(ISBLANK(IFERROR(INDEX('2-3 引出列表'!$A$2:$CE$8700,$A747,MATCH(D$1,'2-3 引出列表'!$A$1:$CD$1,0)),"")),"",IFERROR(INDEX('2-3 引出列表'!$A$2:$CE$8700,$A747,MATCH(D$1,'2-3 引出列表'!$A$1:$CD$1,0)),""))</f>
        <v/>
      </c>
      <c r="E747" t="str">
        <f>IF(ISBLANK(IFERROR(INDEX('2-3 引出列表'!$A$2:$CE$8700,$A747,MATCH(E$1,'2-3 引出列表'!$A$1:$CD$1,0)),"")),"",IFERROR(INDEX('2-3 引出列表'!$A$2:$CE$8700,$A747,MATCH(E$1,'2-3 引出列表'!$A$1:$CD$1,0)),""))</f>
        <v/>
      </c>
      <c r="F747" t="str">
        <f t="shared" si="11"/>
        <v/>
      </c>
      <c r="G747" t="str">
        <f>IF(ISBLANK(IFERROR(INDEX('2-3 引出列表'!$A$2:$CE$8700,$A747,MATCH(G$1,'2-3 引出列表'!$A$1:$CD$1,0)),"")),"",IFERROR(INDEX('2-3 引出列表'!$A$2:$CE$8700,$A747,MATCH(G$1,'2-3 引出列表'!$A$1:$CD$1,0)),""))</f>
        <v/>
      </c>
      <c r="H747" t="str">
        <f>IF(ISBLANK(IFERROR(INDEX('2-3 引出列表'!$A$2:$CE$8700,$A747,MATCH(H$1,'2-3 引出列表'!$A$1:$CD$1,0)),"")),"",IFERROR(INDEX('2-3 引出列表'!$A$2:$CE$8700,$A747,MATCH(H$1,'2-3 引出列表'!$A$1:$CD$1,0)),""))</f>
        <v/>
      </c>
      <c r="I747" t="str">
        <f>IF(ISBLANK(IFERROR(INDEX('2-3 引出列表'!$A$2:$CE$8700,$A747,MATCH(I$1,'2-3 引出列表'!$A$1:$CD$1,0)),"")),"",IFERROR(INDEX('2-3 引出列表'!$A$2:$CE$8700,$A747,MATCH(I$1,'2-3 引出列表'!$A$1:$CD$1,0)),""))</f>
        <v/>
      </c>
    </row>
    <row r="748" customFormat="1" spans="1:9">
      <c r="A748">
        <v>747</v>
      </c>
      <c r="B748" t="str">
        <f>IF(ISBLANK(IFERROR(INDEX('2-3 引出列表'!$A$2:$CE$8700,$A748,MATCH(B$1,'2-3 引出列表'!$A$1:$CD$1,0)),"")),"",IFERROR(INDEX('2-3 引出列表'!$A$2:$CE$8700,$A748,MATCH(B$1,'2-3 引出列表'!$A$1:$CD$1,0)),""))</f>
        <v/>
      </c>
      <c r="C748" t="str">
        <f>IF(ISBLANK(IFERROR(INDEX('2-3 引出列表'!$A$2:$CE$8700,$A748,MATCH(C$1,'2-3 引出列表'!$A$1:$CD$1,0)),"")),"",IFERROR(INDEX('2-3 引出列表'!$A$2:$CE$8700,$A748,MATCH(C$1,'2-3 引出列表'!$A$1:$CD$1,0)),""))</f>
        <v/>
      </c>
      <c r="D748" t="str">
        <f>IF(ISBLANK(IFERROR(INDEX('2-3 引出列表'!$A$2:$CE$8700,$A748,MATCH(D$1,'2-3 引出列表'!$A$1:$CD$1,0)),"")),"",IFERROR(INDEX('2-3 引出列表'!$A$2:$CE$8700,$A748,MATCH(D$1,'2-3 引出列表'!$A$1:$CD$1,0)),""))</f>
        <v/>
      </c>
      <c r="E748" t="str">
        <f>IF(ISBLANK(IFERROR(INDEX('2-3 引出列表'!$A$2:$CE$8700,$A748,MATCH(E$1,'2-3 引出列表'!$A$1:$CD$1,0)),"")),"",IFERROR(INDEX('2-3 引出列表'!$A$2:$CE$8700,$A748,MATCH(E$1,'2-3 引出列表'!$A$1:$CD$1,0)),""))</f>
        <v/>
      </c>
      <c r="F748" t="str">
        <f t="shared" si="11"/>
        <v/>
      </c>
      <c r="G748" t="str">
        <f>IF(ISBLANK(IFERROR(INDEX('2-3 引出列表'!$A$2:$CE$8700,$A748,MATCH(G$1,'2-3 引出列表'!$A$1:$CD$1,0)),"")),"",IFERROR(INDEX('2-3 引出列表'!$A$2:$CE$8700,$A748,MATCH(G$1,'2-3 引出列表'!$A$1:$CD$1,0)),""))</f>
        <v/>
      </c>
      <c r="H748" t="str">
        <f>IF(ISBLANK(IFERROR(INDEX('2-3 引出列表'!$A$2:$CE$8700,$A748,MATCH(H$1,'2-3 引出列表'!$A$1:$CD$1,0)),"")),"",IFERROR(INDEX('2-3 引出列表'!$A$2:$CE$8700,$A748,MATCH(H$1,'2-3 引出列表'!$A$1:$CD$1,0)),""))</f>
        <v/>
      </c>
      <c r="I748" t="str">
        <f>IF(ISBLANK(IFERROR(INDEX('2-3 引出列表'!$A$2:$CE$8700,$A748,MATCH(I$1,'2-3 引出列表'!$A$1:$CD$1,0)),"")),"",IFERROR(INDEX('2-3 引出列表'!$A$2:$CE$8700,$A748,MATCH(I$1,'2-3 引出列表'!$A$1:$CD$1,0)),""))</f>
        <v/>
      </c>
    </row>
    <row r="749" customFormat="1" spans="1:9">
      <c r="A749">
        <v>748</v>
      </c>
      <c r="B749" t="str">
        <f>IF(ISBLANK(IFERROR(INDEX('2-3 引出列表'!$A$2:$CE$8700,$A749,MATCH(B$1,'2-3 引出列表'!$A$1:$CD$1,0)),"")),"",IFERROR(INDEX('2-3 引出列表'!$A$2:$CE$8700,$A749,MATCH(B$1,'2-3 引出列表'!$A$1:$CD$1,0)),""))</f>
        <v/>
      </c>
      <c r="C749" t="str">
        <f>IF(ISBLANK(IFERROR(INDEX('2-3 引出列表'!$A$2:$CE$8700,$A749,MATCH(C$1,'2-3 引出列表'!$A$1:$CD$1,0)),"")),"",IFERROR(INDEX('2-3 引出列表'!$A$2:$CE$8700,$A749,MATCH(C$1,'2-3 引出列表'!$A$1:$CD$1,0)),""))</f>
        <v/>
      </c>
      <c r="D749" t="str">
        <f>IF(ISBLANK(IFERROR(INDEX('2-3 引出列表'!$A$2:$CE$8700,$A749,MATCH(D$1,'2-3 引出列表'!$A$1:$CD$1,0)),"")),"",IFERROR(INDEX('2-3 引出列表'!$A$2:$CE$8700,$A749,MATCH(D$1,'2-3 引出列表'!$A$1:$CD$1,0)),""))</f>
        <v/>
      </c>
      <c r="E749" t="str">
        <f>IF(ISBLANK(IFERROR(INDEX('2-3 引出列表'!$A$2:$CE$8700,$A749,MATCH(E$1,'2-3 引出列表'!$A$1:$CD$1,0)),"")),"",IFERROR(INDEX('2-3 引出列表'!$A$2:$CE$8700,$A749,MATCH(E$1,'2-3 引出列表'!$A$1:$CD$1,0)),""))</f>
        <v/>
      </c>
      <c r="F749" t="str">
        <f t="shared" si="11"/>
        <v/>
      </c>
      <c r="G749" t="str">
        <f>IF(ISBLANK(IFERROR(INDEX('2-3 引出列表'!$A$2:$CE$8700,$A749,MATCH(G$1,'2-3 引出列表'!$A$1:$CD$1,0)),"")),"",IFERROR(INDEX('2-3 引出列表'!$A$2:$CE$8700,$A749,MATCH(G$1,'2-3 引出列表'!$A$1:$CD$1,0)),""))</f>
        <v/>
      </c>
      <c r="H749" t="str">
        <f>IF(ISBLANK(IFERROR(INDEX('2-3 引出列表'!$A$2:$CE$8700,$A749,MATCH(H$1,'2-3 引出列表'!$A$1:$CD$1,0)),"")),"",IFERROR(INDEX('2-3 引出列表'!$A$2:$CE$8700,$A749,MATCH(H$1,'2-3 引出列表'!$A$1:$CD$1,0)),""))</f>
        <v/>
      </c>
      <c r="I749" t="str">
        <f>IF(ISBLANK(IFERROR(INDEX('2-3 引出列表'!$A$2:$CE$8700,$A749,MATCH(I$1,'2-3 引出列表'!$A$1:$CD$1,0)),"")),"",IFERROR(INDEX('2-3 引出列表'!$A$2:$CE$8700,$A749,MATCH(I$1,'2-3 引出列表'!$A$1:$CD$1,0)),""))</f>
        <v/>
      </c>
    </row>
    <row r="750" customFormat="1" spans="1:9">
      <c r="A750">
        <v>749</v>
      </c>
      <c r="B750" t="str">
        <f>IF(ISBLANK(IFERROR(INDEX('2-3 引出列表'!$A$2:$CE$8700,$A750,MATCH(B$1,'2-3 引出列表'!$A$1:$CD$1,0)),"")),"",IFERROR(INDEX('2-3 引出列表'!$A$2:$CE$8700,$A750,MATCH(B$1,'2-3 引出列表'!$A$1:$CD$1,0)),""))</f>
        <v/>
      </c>
      <c r="C750" t="str">
        <f>IF(ISBLANK(IFERROR(INDEX('2-3 引出列表'!$A$2:$CE$8700,$A750,MATCH(C$1,'2-3 引出列表'!$A$1:$CD$1,0)),"")),"",IFERROR(INDEX('2-3 引出列表'!$A$2:$CE$8700,$A750,MATCH(C$1,'2-3 引出列表'!$A$1:$CD$1,0)),""))</f>
        <v/>
      </c>
      <c r="D750" t="str">
        <f>IF(ISBLANK(IFERROR(INDEX('2-3 引出列表'!$A$2:$CE$8700,$A750,MATCH(D$1,'2-3 引出列表'!$A$1:$CD$1,0)),"")),"",IFERROR(INDEX('2-3 引出列表'!$A$2:$CE$8700,$A750,MATCH(D$1,'2-3 引出列表'!$A$1:$CD$1,0)),""))</f>
        <v/>
      </c>
      <c r="E750" t="str">
        <f>IF(ISBLANK(IFERROR(INDEX('2-3 引出列表'!$A$2:$CE$8700,$A750,MATCH(E$1,'2-3 引出列表'!$A$1:$CD$1,0)),"")),"",IFERROR(INDEX('2-3 引出列表'!$A$2:$CE$8700,$A750,MATCH(E$1,'2-3 引出列表'!$A$1:$CD$1,0)),""))</f>
        <v/>
      </c>
      <c r="F750" t="str">
        <f t="shared" si="11"/>
        <v/>
      </c>
      <c r="G750" t="str">
        <f>IF(ISBLANK(IFERROR(INDEX('2-3 引出列表'!$A$2:$CE$8700,$A750,MATCH(G$1,'2-3 引出列表'!$A$1:$CD$1,0)),"")),"",IFERROR(INDEX('2-3 引出列表'!$A$2:$CE$8700,$A750,MATCH(G$1,'2-3 引出列表'!$A$1:$CD$1,0)),""))</f>
        <v/>
      </c>
      <c r="H750" t="str">
        <f>IF(ISBLANK(IFERROR(INDEX('2-3 引出列表'!$A$2:$CE$8700,$A750,MATCH(H$1,'2-3 引出列表'!$A$1:$CD$1,0)),"")),"",IFERROR(INDEX('2-3 引出列表'!$A$2:$CE$8700,$A750,MATCH(H$1,'2-3 引出列表'!$A$1:$CD$1,0)),""))</f>
        <v/>
      </c>
      <c r="I750" t="str">
        <f>IF(ISBLANK(IFERROR(INDEX('2-3 引出列表'!$A$2:$CE$8700,$A750,MATCH(I$1,'2-3 引出列表'!$A$1:$CD$1,0)),"")),"",IFERROR(INDEX('2-3 引出列表'!$A$2:$CE$8700,$A750,MATCH(I$1,'2-3 引出列表'!$A$1:$CD$1,0)),""))</f>
        <v/>
      </c>
    </row>
    <row r="751" customFormat="1" spans="1:9">
      <c r="A751">
        <v>750</v>
      </c>
      <c r="B751" t="str">
        <f>IF(ISBLANK(IFERROR(INDEX('2-3 引出列表'!$A$2:$CE$8700,$A751,MATCH(B$1,'2-3 引出列表'!$A$1:$CD$1,0)),"")),"",IFERROR(INDEX('2-3 引出列表'!$A$2:$CE$8700,$A751,MATCH(B$1,'2-3 引出列表'!$A$1:$CD$1,0)),""))</f>
        <v/>
      </c>
      <c r="C751" t="str">
        <f>IF(ISBLANK(IFERROR(INDEX('2-3 引出列表'!$A$2:$CE$8700,$A751,MATCH(C$1,'2-3 引出列表'!$A$1:$CD$1,0)),"")),"",IFERROR(INDEX('2-3 引出列表'!$A$2:$CE$8700,$A751,MATCH(C$1,'2-3 引出列表'!$A$1:$CD$1,0)),""))</f>
        <v/>
      </c>
      <c r="D751" t="str">
        <f>IF(ISBLANK(IFERROR(INDEX('2-3 引出列表'!$A$2:$CE$8700,$A751,MATCH(D$1,'2-3 引出列表'!$A$1:$CD$1,0)),"")),"",IFERROR(INDEX('2-3 引出列表'!$A$2:$CE$8700,$A751,MATCH(D$1,'2-3 引出列表'!$A$1:$CD$1,0)),""))</f>
        <v/>
      </c>
      <c r="E751" t="str">
        <f>IF(ISBLANK(IFERROR(INDEX('2-3 引出列表'!$A$2:$CE$8700,$A751,MATCH(E$1,'2-3 引出列表'!$A$1:$CD$1,0)),"")),"",IFERROR(INDEX('2-3 引出列表'!$A$2:$CE$8700,$A751,MATCH(E$1,'2-3 引出列表'!$A$1:$CD$1,0)),""))</f>
        <v/>
      </c>
      <c r="F751" t="str">
        <f t="shared" si="11"/>
        <v/>
      </c>
      <c r="G751" t="str">
        <f>IF(ISBLANK(IFERROR(INDEX('2-3 引出列表'!$A$2:$CE$8700,$A751,MATCH(G$1,'2-3 引出列表'!$A$1:$CD$1,0)),"")),"",IFERROR(INDEX('2-3 引出列表'!$A$2:$CE$8700,$A751,MATCH(G$1,'2-3 引出列表'!$A$1:$CD$1,0)),""))</f>
        <v/>
      </c>
      <c r="H751" t="str">
        <f>IF(ISBLANK(IFERROR(INDEX('2-3 引出列表'!$A$2:$CE$8700,$A751,MATCH(H$1,'2-3 引出列表'!$A$1:$CD$1,0)),"")),"",IFERROR(INDEX('2-3 引出列表'!$A$2:$CE$8700,$A751,MATCH(H$1,'2-3 引出列表'!$A$1:$CD$1,0)),""))</f>
        <v/>
      </c>
      <c r="I751" t="str">
        <f>IF(ISBLANK(IFERROR(INDEX('2-3 引出列表'!$A$2:$CE$8700,$A751,MATCH(I$1,'2-3 引出列表'!$A$1:$CD$1,0)),"")),"",IFERROR(INDEX('2-3 引出列表'!$A$2:$CE$8700,$A751,MATCH(I$1,'2-3 引出列表'!$A$1:$CD$1,0)),""))</f>
        <v/>
      </c>
    </row>
    <row r="752" customFormat="1" spans="1:9">
      <c r="A752">
        <v>751</v>
      </c>
      <c r="B752" t="str">
        <f>IF(ISBLANK(IFERROR(INDEX('2-3 引出列表'!$A$2:$CE$8700,$A752,MATCH(B$1,'2-3 引出列表'!$A$1:$CD$1,0)),"")),"",IFERROR(INDEX('2-3 引出列表'!$A$2:$CE$8700,$A752,MATCH(B$1,'2-3 引出列表'!$A$1:$CD$1,0)),""))</f>
        <v/>
      </c>
      <c r="C752" t="str">
        <f>IF(ISBLANK(IFERROR(INDEX('2-3 引出列表'!$A$2:$CE$8700,$A752,MATCH(C$1,'2-3 引出列表'!$A$1:$CD$1,0)),"")),"",IFERROR(INDEX('2-3 引出列表'!$A$2:$CE$8700,$A752,MATCH(C$1,'2-3 引出列表'!$A$1:$CD$1,0)),""))</f>
        <v/>
      </c>
      <c r="D752" t="str">
        <f>IF(ISBLANK(IFERROR(INDEX('2-3 引出列表'!$A$2:$CE$8700,$A752,MATCH(D$1,'2-3 引出列表'!$A$1:$CD$1,0)),"")),"",IFERROR(INDEX('2-3 引出列表'!$A$2:$CE$8700,$A752,MATCH(D$1,'2-3 引出列表'!$A$1:$CD$1,0)),""))</f>
        <v/>
      </c>
      <c r="E752" t="str">
        <f>IF(ISBLANK(IFERROR(INDEX('2-3 引出列表'!$A$2:$CE$8700,$A752,MATCH(E$1,'2-3 引出列表'!$A$1:$CD$1,0)),"")),"",IFERROR(INDEX('2-3 引出列表'!$A$2:$CE$8700,$A752,MATCH(E$1,'2-3 引出列表'!$A$1:$CD$1,0)),""))</f>
        <v/>
      </c>
      <c r="F752" t="str">
        <f t="shared" si="11"/>
        <v/>
      </c>
      <c r="G752" t="str">
        <f>IF(ISBLANK(IFERROR(INDEX('2-3 引出列表'!$A$2:$CE$8700,$A752,MATCH(G$1,'2-3 引出列表'!$A$1:$CD$1,0)),"")),"",IFERROR(INDEX('2-3 引出列表'!$A$2:$CE$8700,$A752,MATCH(G$1,'2-3 引出列表'!$A$1:$CD$1,0)),""))</f>
        <v/>
      </c>
      <c r="H752" t="str">
        <f>IF(ISBLANK(IFERROR(INDEX('2-3 引出列表'!$A$2:$CE$8700,$A752,MATCH(H$1,'2-3 引出列表'!$A$1:$CD$1,0)),"")),"",IFERROR(INDEX('2-3 引出列表'!$A$2:$CE$8700,$A752,MATCH(H$1,'2-3 引出列表'!$A$1:$CD$1,0)),""))</f>
        <v/>
      </c>
      <c r="I752" t="str">
        <f>IF(ISBLANK(IFERROR(INDEX('2-3 引出列表'!$A$2:$CE$8700,$A752,MATCH(I$1,'2-3 引出列表'!$A$1:$CD$1,0)),"")),"",IFERROR(INDEX('2-3 引出列表'!$A$2:$CE$8700,$A752,MATCH(I$1,'2-3 引出列表'!$A$1:$CD$1,0)),""))</f>
        <v/>
      </c>
    </row>
    <row r="753" customFormat="1" spans="1:9">
      <c r="A753">
        <v>752</v>
      </c>
      <c r="B753" t="str">
        <f>IF(ISBLANK(IFERROR(INDEX('2-3 引出列表'!$A$2:$CE$8700,$A753,MATCH(B$1,'2-3 引出列表'!$A$1:$CD$1,0)),"")),"",IFERROR(INDEX('2-3 引出列表'!$A$2:$CE$8700,$A753,MATCH(B$1,'2-3 引出列表'!$A$1:$CD$1,0)),""))</f>
        <v/>
      </c>
      <c r="C753" t="str">
        <f>IF(ISBLANK(IFERROR(INDEX('2-3 引出列表'!$A$2:$CE$8700,$A753,MATCH(C$1,'2-3 引出列表'!$A$1:$CD$1,0)),"")),"",IFERROR(INDEX('2-3 引出列表'!$A$2:$CE$8700,$A753,MATCH(C$1,'2-3 引出列表'!$A$1:$CD$1,0)),""))</f>
        <v/>
      </c>
      <c r="D753" t="str">
        <f>IF(ISBLANK(IFERROR(INDEX('2-3 引出列表'!$A$2:$CE$8700,$A753,MATCH(D$1,'2-3 引出列表'!$A$1:$CD$1,0)),"")),"",IFERROR(INDEX('2-3 引出列表'!$A$2:$CE$8700,$A753,MATCH(D$1,'2-3 引出列表'!$A$1:$CD$1,0)),""))</f>
        <v/>
      </c>
      <c r="E753" t="str">
        <f>IF(ISBLANK(IFERROR(INDEX('2-3 引出列表'!$A$2:$CE$8700,$A753,MATCH(E$1,'2-3 引出列表'!$A$1:$CD$1,0)),"")),"",IFERROR(INDEX('2-3 引出列表'!$A$2:$CE$8700,$A753,MATCH(E$1,'2-3 引出列表'!$A$1:$CD$1,0)),""))</f>
        <v/>
      </c>
      <c r="F753" t="str">
        <f t="shared" si="11"/>
        <v/>
      </c>
      <c r="G753" t="str">
        <f>IF(ISBLANK(IFERROR(INDEX('2-3 引出列表'!$A$2:$CE$8700,$A753,MATCH(G$1,'2-3 引出列表'!$A$1:$CD$1,0)),"")),"",IFERROR(INDEX('2-3 引出列表'!$A$2:$CE$8700,$A753,MATCH(G$1,'2-3 引出列表'!$A$1:$CD$1,0)),""))</f>
        <v/>
      </c>
      <c r="H753" t="str">
        <f>IF(ISBLANK(IFERROR(INDEX('2-3 引出列表'!$A$2:$CE$8700,$A753,MATCH(H$1,'2-3 引出列表'!$A$1:$CD$1,0)),"")),"",IFERROR(INDEX('2-3 引出列表'!$A$2:$CE$8700,$A753,MATCH(H$1,'2-3 引出列表'!$A$1:$CD$1,0)),""))</f>
        <v/>
      </c>
      <c r="I753" t="str">
        <f>IF(ISBLANK(IFERROR(INDEX('2-3 引出列表'!$A$2:$CE$8700,$A753,MATCH(I$1,'2-3 引出列表'!$A$1:$CD$1,0)),"")),"",IFERROR(INDEX('2-3 引出列表'!$A$2:$CE$8700,$A753,MATCH(I$1,'2-3 引出列表'!$A$1:$CD$1,0)),""))</f>
        <v/>
      </c>
    </row>
    <row r="754" customFormat="1" spans="1:9">
      <c r="A754">
        <v>753</v>
      </c>
      <c r="B754" t="str">
        <f>IF(ISBLANK(IFERROR(INDEX('2-3 引出列表'!$A$2:$CE$8700,$A754,MATCH(B$1,'2-3 引出列表'!$A$1:$CD$1,0)),"")),"",IFERROR(INDEX('2-3 引出列表'!$A$2:$CE$8700,$A754,MATCH(B$1,'2-3 引出列表'!$A$1:$CD$1,0)),""))</f>
        <v/>
      </c>
      <c r="C754" t="str">
        <f>IF(ISBLANK(IFERROR(INDEX('2-3 引出列表'!$A$2:$CE$8700,$A754,MATCH(C$1,'2-3 引出列表'!$A$1:$CD$1,0)),"")),"",IFERROR(INDEX('2-3 引出列表'!$A$2:$CE$8700,$A754,MATCH(C$1,'2-3 引出列表'!$A$1:$CD$1,0)),""))</f>
        <v/>
      </c>
      <c r="D754" t="str">
        <f>IF(ISBLANK(IFERROR(INDEX('2-3 引出列表'!$A$2:$CE$8700,$A754,MATCH(D$1,'2-3 引出列表'!$A$1:$CD$1,0)),"")),"",IFERROR(INDEX('2-3 引出列表'!$A$2:$CE$8700,$A754,MATCH(D$1,'2-3 引出列表'!$A$1:$CD$1,0)),""))</f>
        <v/>
      </c>
      <c r="E754" t="str">
        <f>IF(ISBLANK(IFERROR(INDEX('2-3 引出列表'!$A$2:$CE$8700,$A754,MATCH(E$1,'2-3 引出列表'!$A$1:$CD$1,0)),"")),"",IFERROR(INDEX('2-3 引出列表'!$A$2:$CE$8700,$A754,MATCH(E$1,'2-3 引出列表'!$A$1:$CD$1,0)),""))</f>
        <v/>
      </c>
      <c r="F754" t="str">
        <f t="shared" si="11"/>
        <v/>
      </c>
      <c r="G754" t="str">
        <f>IF(ISBLANK(IFERROR(INDEX('2-3 引出列表'!$A$2:$CE$8700,$A754,MATCH(G$1,'2-3 引出列表'!$A$1:$CD$1,0)),"")),"",IFERROR(INDEX('2-3 引出列表'!$A$2:$CE$8700,$A754,MATCH(G$1,'2-3 引出列表'!$A$1:$CD$1,0)),""))</f>
        <v/>
      </c>
      <c r="H754" t="str">
        <f>IF(ISBLANK(IFERROR(INDEX('2-3 引出列表'!$A$2:$CE$8700,$A754,MATCH(H$1,'2-3 引出列表'!$A$1:$CD$1,0)),"")),"",IFERROR(INDEX('2-3 引出列表'!$A$2:$CE$8700,$A754,MATCH(H$1,'2-3 引出列表'!$A$1:$CD$1,0)),""))</f>
        <v/>
      </c>
      <c r="I754" t="str">
        <f>IF(ISBLANK(IFERROR(INDEX('2-3 引出列表'!$A$2:$CE$8700,$A754,MATCH(I$1,'2-3 引出列表'!$A$1:$CD$1,0)),"")),"",IFERROR(INDEX('2-3 引出列表'!$A$2:$CE$8700,$A754,MATCH(I$1,'2-3 引出列表'!$A$1:$CD$1,0)),""))</f>
        <v/>
      </c>
    </row>
    <row r="755" customFormat="1" spans="1:9">
      <c r="A755">
        <v>754</v>
      </c>
      <c r="B755" t="str">
        <f>IF(ISBLANK(IFERROR(INDEX('2-3 引出列表'!$A$2:$CE$8700,$A755,MATCH(B$1,'2-3 引出列表'!$A$1:$CD$1,0)),"")),"",IFERROR(INDEX('2-3 引出列表'!$A$2:$CE$8700,$A755,MATCH(B$1,'2-3 引出列表'!$A$1:$CD$1,0)),""))</f>
        <v/>
      </c>
      <c r="C755" t="str">
        <f>IF(ISBLANK(IFERROR(INDEX('2-3 引出列表'!$A$2:$CE$8700,$A755,MATCH(C$1,'2-3 引出列表'!$A$1:$CD$1,0)),"")),"",IFERROR(INDEX('2-3 引出列表'!$A$2:$CE$8700,$A755,MATCH(C$1,'2-3 引出列表'!$A$1:$CD$1,0)),""))</f>
        <v/>
      </c>
      <c r="D755" t="str">
        <f>IF(ISBLANK(IFERROR(INDEX('2-3 引出列表'!$A$2:$CE$8700,$A755,MATCH(D$1,'2-3 引出列表'!$A$1:$CD$1,0)),"")),"",IFERROR(INDEX('2-3 引出列表'!$A$2:$CE$8700,$A755,MATCH(D$1,'2-3 引出列表'!$A$1:$CD$1,0)),""))</f>
        <v/>
      </c>
      <c r="E755" t="str">
        <f>IF(ISBLANK(IFERROR(INDEX('2-3 引出列表'!$A$2:$CE$8700,$A755,MATCH(E$1,'2-3 引出列表'!$A$1:$CD$1,0)),"")),"",IFERROR(INDEX('2-3 引出列表'!$A$2:$CE$8700,$A755,MATCH(E$1,'2-3 引出列表'!$A$1:$CD$1,0)),""))</f>
        <v/>
      </c>
      <c r="F755" t="str">
        <f t="shared" si="11"/>
        <v/>
      </c>
      <c r="G755" t="str">
        <f>IF(ISBLANK(IFERROR(INDEX('2-3 引出列表'!$A$2:$CE$8700,$A755,MATCH(G$1,'2-3 引出列表'!$A$1:$CD$1,0)),"")),"",IFERROR(INDEX('2-3 引出列表'!$A$2:$CE$8700,$A755,MATCH(G$1,'2-3 引出列表'!$A$1:$CD$1,0)),""))</f>
        <v/>
      </c>
      <c r="H755" t="str">
        <f>IF(ISBLANK(IFERROR(INDEX('2-3 引出列表'!$A$2:$CE$8700,$A755,MATCH(H$1,'2-3 引出列表'!$A$1:$CD$1,0)),"")),"",IFERROR(INDEX('2-3 引出列表'!$A$2:$CE$8700,$A755,MATCH(H$1,'2-3 引出列表'!$A$1:$CD$1,0)),""))</f>
        <v/>
      </c>
      <c r="I755" t="str">
        <f>IF(ISBLANK(IFERROR(INDEX('2-3 引出列表'!$A$2:$CE$8700,$A755,MATCH(I$1,'2-3 引出列表'!$A$1:$CD$1,0)),"")),"",IFERROR(INDEX('2-3 引出列表'!$A$2:$CE$8700,$A755,MATCH(I$1,'2-3 引出列表'!$A$1:$CD$1,0)),""))</f>
        <v/>
      </c>
    </row>
    <row r="756" customFormat="1" spans="1:9">
      <c r="A756">
        <v>755</v>
      </c>
      <c r="B756" t="str">
        <f>IF(ISBLANK(IFERROR(INDEX('2-3 引出列表'!$A$2:$CE$8700,$A756,MATCH(B$1,'2-3 引出列表'!$A$1:$CD$1,0)),"")),"",IFERROR(INDEX('2-3 引出列表'!$A$2:$CE$8700,$A756,MATCH(B$1,'2-3 引出列表'!$A$1:$CD$1,0)),""))</f>
        <v/>
      </c>
      <c r="C756" t="str">
        <f>IF(ISBLANK(IFERROR(INDEX('2-3 引出列表'!$A$2:$CE$8700,$A756,MATCH(C$1,'2-3 引出列表'!$A$1:$CD$1,0)),"")),"",IFERROR(INDEX('2-3 引出列表'!$A$2:$CE$8700,$A756,MATCH(C$1,'2-3 引出列表'!$A$1:$CD$1,0)),""))</f>
        <v/>
      </c>
      <c r="D756" t="str">
        <f>IF(ISBLANK(IFERROR(INDEX('2-3 引出列表'!$A$2:$CE$8700,$A756,MATCH(D$1,'2-3 引出列表'!$A$1:$CD$1,0)),"")),"",IFERROR(INDEX('2-3 引出列表'!$A$2:$CE$8700,$A756,MATCH(D$1,'2-3 引出列表'!$A$1:$CD$1,0)),""))</f>
        <v/>
      </c>
      <c r="E756" t="str">
        <f>IF(ISBLANK(IFERROR(INDEX('2-3 引出列表'!$A$2:$CE$8700,$A756,MATCH(E$1,'2-3 引出列表'!$A$1:$CD$1,0)),"")),"",IFERROR(INDEX('2-3 引出列表'!$A$2:$CE$8700,$A756,MATCH(E$1,'2-3 引出列表'!$A$1:$CD$1,0)),""))</f>
        <v/>
      </c>
      <c r="F756" t="str">
        <f t="shared" si="11"/>
        <v/>
      </c>
      <c r="G756" t="str">
        <f>IF(ISBLANK(IFERROR(INDEX('2-3 引出列表'!$A$2:$CE$8700,$A756,MATCH(G$1,'2-3 引出列表'!$A$1:$CD$1,0)),"")),"",IFERROR(INDEX('2-3 引出列表'!$A$2:$CE$8700,$A756,MATCH(G$1,'2-3 引出列表'!$A$1:$CD$1,0)),""))</f>
        <v/>
      </c>
      <c r="H756" t="str">
        <f>IF(ISBLANK(IFERROR(INDEX('2-3 引出列表'!$A$2:$CE$8700,$A756,MATCH(H$1,'2-3 引出列表'!$A$1:$CD$1,0)),"")),"",IFERROR(INDEX('2-3 引出列表'!$A$2:$CE$8700,$A756,MATCH(H$1,'2-3 引出列表'!$A$1:$CD$1,0)),""))</f>
        <v/>
      </c>
      <c r="I756" t="str">
        <f>IF(ISBLANK(IFERROR(INDEX('2-3 引出列表'!$A$2:$CE$8700,$A756,MATCH(I$1,'2-3 引出列表'!$A$1:$CD$1,0)),"")),"",IFERROR(INDEX('2-3 引出列表'!$A$2:$CE$8700,$A756,MATCH(I$1,'2-3 引出列表'!$A$1:$CD$1,0)),""))</f>
        <v/>
      </c>
    </row>
    <row r="757" customFormat="1" spans="1:9">
      <c r="A757">
        <v>756</v>
      </c>
      <c r="B757" t="str">
        <f>IF(ISBLANK(IFERROR(INDEX('2-3 引出列表'!$A$2:$CE$8700,$A757,MATCH(B$1,'2-3 引出列表'!$A$1:$CD$1,0)),"")),"",IFERROR(INDEX('2-3 引出列表'!$A$2:$CE$8700,$A757,MATCH(B$1,'2-3 引出列表'!$A$1:$CD$1,0)),""))</f>
        <v/>
      </c>
      <c r="C757" t="str">
        <f>IF(ISBLANK(IFERROR(INDEX('2-3 引出列表'!$A$2:$CE$8700,$A757,MATCH(C$1,'2-3 引出列表'!$A$1:$CD$1,0)),"")),"",IFERROR(INDEX('2-3 引出列表'!$A$2:$CE$8700,$A757,MATCH(C$1,'2-3 引出列表'!$A$1:$CD$1,0)),""))</f>
        <v/>
      </c>
      <c r="D757" t="str">
        <f>IF(ISBLANK(IFERROR(INDEX('2-3 引出列表'!$A$2:$CE$8700,$A757,MATCH(D$1,'2-3 引出列表'!$A$1:$CD$1,0)),"")),"",IFERROR(INDEX('2-3 引出列表'!$A$2:$CE$8700,$A757,MATCH(D$1,'2-3 引出列表'!$A$1:$CD$1,0)),""))</f>
        <v/>
      </c>
      <c r="E757" t="str">
        <f>IF(ISBLANK(IFERROR(INDEX('2-3 引出列表'!$A$2:$CE$8700,$A757,MATCH(E$1,'2-3 引出列表'!$A$1:$CD$1,0)),"")),"",IFERROR(INDEX('2-3 引出列表'!$A$2:$CE$8700,$A757,MATCH(E$1,'2-3 引出列表'!$A$1:$CD$1,0)),""))</f>
        <v/>
      </c>
      <c r="F757" t="str">
        <f t="shared" si="11"/>
        <v/>
      </c>
      <c r="G757" t="str">
        <f>IF(ISBLANK(IFERROR(INDEX('2-3 引出列表'!$A$2:$CE$8700,$A757,MATCH(G$1,'2-3 引出列表'!$A$1:$CD$1,0)),"")),"",IFERROR(INDEX('2-3 引出列表'!$A$2:$CE$8700,$A757,MATCH(G$1,'2-3 引出列表'!$A$1:$CD$1,0)),""))</f>
        <v/>
      </c>
      <c r="H757" t="str">
        <f>IF(ISBLANK(IFERROR(INDEX('2-3 引出列表'!$A$2:$CE$8700,$A757,MATCH(H$1,'2-3 引出列表'!$A$1:$CD$1,0)),"")),"",IFERROR(INDEX('2-3 引出列表'!$A$2:$CE$8700,$A757,MATCH(H$1,'2-3 引出列表'!$A$1:$CD$1,0)),""))</f>
        <v/>
      </c>
      <c r="I757" t="str">
        <f>IF(ISBLANK(IFERROR(INDEX('2-3 引出列表'!$A$2:$CE$8700,$A757,MATCH(I$1,'2-3 引出列表'!$A$1:$CD$1,0)),"")),"",IFERROR(INDEX('2-3 引出列表'!$A$2:$CE$8700,$A757,MATCH(I$1,'2-3 引出列表'!$A$1:$CD$1,0)),""))</f>
        <v/>
      </c>
    </row>
    <row r="758" customFormat="1" spans="1:9">
      <c r="A758">
        <v>757</v>
      </c>
      <c r="B758" t="str">
        <f>IF(ISBLANK(IFERROR(INDEX('2-3 引出列表'!$A$2:$CE$8700,$A758,MATCH(B$1,'2-3 引出列表'!$A$1:$CD$1,0)),"")),"",IFERROR(INDEX('2-3 引出列表'!$A$2:$CE$8700,$A758,MATCH(B$1,'2-3 引出列表'!$A$1:$CD$1,0)),""))</f>
        <v/>
      </c>
      <c r="C758" t="str">
        <f>IF(ISBLANK(IFERROR(INDEX('2-3 引出列表'!$A$2:$CE$8700,$A758,MATCH(C$1,'2-3 引出列表'!$A$1:$CD$1,0)),"")),"",IFERROR(INDEX('2-3 引出列表'!$A$2:$CE$8700,$A758,MATCH(C$1,'2-3 引出列表'!$A$1:$CD$1,0)),""))</f>
        <v/>
      </c>
      <c r="D758" t="str">
        <f>IF(ISBLANK(IFERROR(INDEX('2-3 引出列表'!$A$2:$CE$8700,$A758,MATCH(D$1,'2-3 引出列表'!$A$1:$CD$1,0)),"")),"",IFERROR(INDEX('2-3 引出列表'!$A$2:$CE$8700,$A758,MATCH(D$1,'2-3 引出列表'!$A$1:$CD$1,0)),""))</f>
        <v/>
      </c>
      <c r="E758" t="str">
        <f>IF(ISBLANK(IFERROR(INDEX('2-3 引出列表'!$A$2:$CE$8700,$A758,MATCH(E$1,'2-3 引出列表'!$A$1:$CD$1,0)),"")),"",IFERROR(INDEX('2-3 引出列表'!$A$2:$CE$8700,$A758,MATCH(E$1,'2-3 引出列表'!$A$1:$CD$1,0)),""))</f>
        <v/>
      </c>
      <c r="F758" t="str">
        <f t="shared" si="11"/>
        <v/>
      </c>
      <c r="G758" t="str">
        <f>IF(ISBLANK(IFERROR(INDEX('2-3 引出列表'!$A$2:$CE$8700,$A758,MATCH(G$1,'2-3 引出列表'!$A$1:$CD$1,0)),"")),"",IFERROR(INDEX('2-3 引出列表'!$A$2:$CE$8700,$A758,MATCH(G$1,'2-3 引出列表'!$A$1:$CD$1,0)),""))</f>
        <v/>
      </c>
      <c r="H758" t="str">
        <f>IF(ISBLANK(IFERROR(INDEX('2-3 引出列表'!$A$2:$CE$8700,$A758,MATCH(H$1,'2-3 引出列表'!$A$1:$CD$1,0)),"")),"",IFERROR(INDEX('2-3 引出列表'!$A$2:$CE$8700,$A758,MATCH(H$1,'2-3 引出列表'!$A$1:$CD$1,0)),""))</f>
        <v/>
      </c>
      <c r="I758" t="str">
        <f>IF(ISBLANK(IFERROR(INDEX('2-3 引出列表'!$A$2:$CE$8700,$A758,MATCH(I$1,'2-3 引出列表'!$A$1:$CD$1,0)),"")),"",IFERROR(INDEX('2-3 引出列表'!$A$2:$CE$8700,$A758,MATCH(I$1,'2-3 引出列表'!$A$1:$CD$1,0)),""))</f>
        <v/>
      </c>
    </row>
    <row r="759" customFormat="1" spans="1:9">
      <c r="A759">
        <v>758</v>
      </c>
      <c r="B759" t="str">
        <f>IF(ISBLANK(IFERROR(INDEX('2-3 引出列表'!$A$2:$CE$8700,$A759,MATCH(B$1,'2-3 引出列表'!$A$1:$CD$1,0)),"")),"",IFERROR(INDEX('2-3 引出列表'!$A$2:$CE$8700,$A759,MATCH(B$1,'2-3 引出列表'!$A$1:$CD$1,0)),""))</f>
        <v/>
      </c>
      <c r="C759" t="str">
        <f>IF(ISBLANK(IFERROR(INDEX('2-3 引出列表'!$A$2:$CE$8700,$A759,MATCH(C$1,'2-3 引出列表'!$A$1:$CD$1,0)),"")),"",IFERROR(INDEX('2-3 引出列表'!$A$2:$CE$8700,$A759,MATCH(C$1,'2-3 引出列表'!$A$1:$CD$1,0)),""))</f>
        <v/>
      </c>
      <c r="D759" t="str">
        <f>IF(ISBLANK(IFERROR(INDEX('2-3 引出列表'!$A$2:$CE$8700,$A759,MATCH(D$1,'2-3 引出列表'!$A$1:$CD$1,0)),"")),"",IFERROR(INDEX('2-3 引出列表'!$A$2:$CE$8700,$A759,MATCH(D$1,'2-3 引出列表'!$A$1:$CD$1,0)),""))</f>
        <v/>
      </c>
      <c r="E759" t="str">
        <f>IF(ISBLANK(IFERROR(INDEX('2-3 引出列表'!$A$2:$CE$8700,$A759,MATCH(E$1,'2-3 引出列表'!$A$1:$CD$1,0)),"")),"",IFERROR(INDEX('2-3 引出列表'!$A$2:$CE$8700,$A759,MATCH(E$1,'2-3 引出列表'!$A$1:$CD$1,0)),""))</f>
        <v/>
      </c>
      <c r="F759" t="str">
        <f t="shared" si="11"/>
        <v/>
      </c>
      <c r="G759" t="str">
        <f>IF(ISBLANK(IFERROR(INDEX('2-3 引出列表'!$A$2:$CE$8700,$A759,MATCH(G$1,'2-3 引出列表'!$A$1:$CD$1,0)),"")),"",IFERROR(INDEX('2-3 引出列表'!$A$2:$CE$8700,$A759,MATCH(G$1,'2-3 引出列表'!$A$1:$CD$1,0)),""))</f>
        <v/>
      </c>
      <c r="H759" t="str">
        <f>IF(ISBLANK(IFERROR(INDEX('2-3 引出列表'!$A$2:$CE$8700,$A759,MATCH(H$1,'2-3 引出列表'!$A$1:$CD$1,0)),"")),"",IFERROR(INDEX('2-3 引出列表'!$A$2:$CE$8700,$A759,MATCH(H$1,'2-3 引出列表'!$A$1:$CD$1,0)),""))</f>
        <v/>
      </c>
      <c r="I759" t="str">
        <f>IF(ISBLANK(IFERROR(INDEX('2-3 引出列表'!$A$2:$CE$8700,$A759,MATCH(I$1,'2-3 引出列表'!$A$1:$CD$1,0)),"")),"",IFERROR(INDEX('2-3 引出列表'!$A$2:$CE$8700,$A759,MATCH(I$1,'2-3 引出列表'!$A$1:$CD$1,0)),""))</f>
        <v/>
      </c>
    </row>
    <row r="760" customFormat="1" spans="1:9">
      <c r="A760">
        <v>759</v>
      </c>
      <c r="B760" t="str">
        <f>IF(ISBLANK(IFERROR(INDEX('2-3 引出列表'!$A$2:$CE$8700,$A760,MATCH(B$1,'2-3 引出列表'!$A$1:$CD$1,0)),"")),"",IFERROR(INDEX('2-3 引出列表'!$A$2:$CE$8700,$A760,MATCH(B$1,'2-3 引出列表'!$A$1:$CD$1,0)),""))</f>
        <v/>
      </c>
      <c r="C760" t="str">
        <f>IF(ISBLANK(IFERROR(INDEX('2-3 引出列表'!$A$2:$CE$8700,$A760,MATCH(C$1,'2-3 引出列表'!$A$1:$CD$1,0)),"")),"",IFERROR(INDEX('2-3 引出列表'!$A$2:$CE$8700,$A760,MATCH(C$1,'2-3 引出列表'!$A$1:$CD$1,0)),""))</f>
        <v/>
      </c>
      <c r="D760" t="str">
        <f>IF(ISBLANK(IFERROR(INDEX('2-3 引出列表'!$A$2:$CE$8700,$A760,MATCH(D$1,'2-3 引出列表'!$A$1:$CD$1,0)),"")),"",IFERROR(INDEX('2-3 引出列表'!$A$2:$CE$8700,$A760,MATCH(D$1,'2-3 引出列表'!$A$1:$CD$1,0)),""))</f>
        <v/>
      </c>
      <c r="E760" t="str">
        <f>IF(ISBLANK(IFERROR(INDEX('2-3 引出列表'!$A$2:$CE$8700,$A760,MATCH(E$1,'2-3 引出列表'!$A$1:$CD$1,0)),"")),"",IFERROR(INDEX('2-3 引出列表'!$A$2:$CE$8700,$A760,MATCH(E$1,'2-3 引出列表'!$A$1:$CD$1,0)),""))</f>
        <v/>
      </c>
      <c r="F760" t="str">
        <f t="shared" si="11"/>
        <v/>
      </c>
      <c r="G760" t="str">
        <f>IF(ISBLANK(IFERROR(INDEX('2-3 引出列表'!$A$2:$CE$8700,$A760,MATCH(G$1,'2-3 引出列表'!$A$1:$CD$1,0)),"")),"",IFERROR(INDEX('2-3 引出列表'!$A$2:$CE$8700,$A760,MATCH(G$1,'2-3 引出列表'!$A$1:$CD$1,0)),""))</f>
        <v/>
      </c>
      <c r="H760" t="str">
        <f>IF(ISBLANK(IFERROR(INDEX('2-3 引出列表'!$A$2:$CE$8700,$A760,MATCH(H$1,'2-3 引出列表'!$A$1:$CD$1,0)),"")),"",IFERROR(INDEX('2-3 引出列表'!$A$2:$CE$8700,$A760,MATCH(H$1,'2-3 引出列表'!$A$1:$CD$1,0)),""))</f>
        <v/>
      </c>
      <c r="I760" t="str">
        <f>IF(ISBLANK(IFERROR(INDEX('2-3 引出列表'!$A$2:$CE$8700,$A760,MATCH(I$1,'2-3 引出列表'!$A$1:$CD$1,0)),"")),"",IFERROR(INDEX('2-3 引出列表'!$A$2:$CE$8700,$A760,MATCH(I$1,'2-3 引出列表'!$A$1:$CD$1,0)),""))</f>
        <v/>
      </c>
    </row>
    <row r="761" customFormat="1" spans="1:9">
      <c r="A761">
        <v>760</v>
      </c>
      <c r="B761" t="str">
        <f>IF(ISBLANK(IFERROR(INDEX('2-3 引出列表'!$A$2:$CE$8700,$A761,MATCH(B$1,'2-3 引出列表'!$A$1:$CD$1,0)),"")),"",IFERROR(INDEX('2-3 引出列表'!$A$2:$CE$8700,$A761,MATCH(B$1,'2-3 引出列表'!$A$1:$CD$1,0)),""))</f>
        <v/>
      </c>
      <c r="C761" t="str">
        <f>IF(ISBLANK(IFERROR(INDEX('2-3 引出列表'!$A$2:$CE$8700,$A761,MATCH(C$1,'2-3 引出列表'!$A$1:$CD$1,0)),"")),"",IFERROR(INDEX('2-3 引出列表'!$A$2:$CE$8700,$A761,MATCH(C$1,'2-3 引出列表'!$A$1:$CD$1,0)),""))</f>
        <v/>
      </c>
      <c r="D761" t="str">
        <f>IF(ISBLANK(IFERROR(INDEX('2-3 引出列表'!$A$2:$CE$8700,$A761,MATCH(D$1,'2-3 引出列表'!$A$1:$CD$1,0)),"")),"",IFERROR(INDEX('2-3 引出列表'!$A$2:$CE$8700,$A761,MATCH(D$1,'2-3 引出列表'!$A$1:$CD$1,0)),""))</f>
        <v/>
      </c>
      <c r="E761" t="str">
        <f>IF(ISBLANK(IFERROR(INDEX('2-3 引出列表'!$A$2:$CE$8700,$A761,MATCH(E$1,'2-3 引出列表'!$A$1:$CD$1,0)),"")),"",IFERROR(INDEX('2-3 引出列表'!$A$2:$CE$8700,$A761,MATCH(E$1,'2-3 引出列表'!$A$1:$CD$1,0)),""))</f>
        <v/>
      </c>
      <c r="F761" t="str">
        <f t="shared" si="11"/>
        <v/>
      </c>
      <c r="G761" t="str">
        <f>IF(ISBLANK(IFERROR(INDEX('2-3 引出列表'!$A$2:$CE$8700,$A761,MATCH(G$1,'2-3 引出列表'!$A$1:$CD$1,0)),"")),"",IFERROR(INDEX('2-3 引出列表'!$A$2:$CE$8700,$A761,MATCH(G$1,'2-3 引出列表'!$A$1:$CD$1,0)),""))</f>
        <v/>
      </c>
      <c r="H761" t="str">
        <f>IF(ISBLANK(IFERROR(INDEX('2-3 引出列表'!$A$2:$CE$8700,$A761,MATCH(H$1,'2-3 引出列表'!$A$1:$CD$1,0)),"")),"",IFERROR(INDEX('2-3 引出列表'!$A$2:$CE$8700,$A761,MATCH(H$1,'2-3 引出列表'!$A$1:$CD$1,0)),""))</f>
        <v/>
      </c>
      <c r="I761" t="str">
        <f>IF(ISBLANK(IFERROR(INDEX('2-3 引出列表'!$A$2:$CE$8700,$A761,MATCH(I$1,'2-3 引出列表'!$A$1:$CD$1,0)),"")),"",IFERROR(INDEX('2-3 引出列表'!$A$2:$CE$8700,$A761,MATCH(I$1,'2-3 引出列表'!$A$1:$CD$1,0)),""))</f>
        <v/>
      </c>
    </row>
    <row r="762" customFormat="1" spans="1:9">
      <c r="A762">
        <v>761</v>
      </c>
      <c r="B762" t="str">
        <f>IF(ISBLANK(IFERROR(INDEX('2-3 引出列表'!$A$2:$CE$8700,$A762,MATCH(B$1,'2-3 引出列表'!$A$1:$CD$1,0)),"")),"",IFERROR(INDEX('2-3 引出列表'!$A$2:$CE$8700,$A762,MATCH(B$1,'2-3 引出列表'!$A$1:$CD$1,0)),""))</f>
        <v/>
      </c>
      <c r="C762" t="str">
        <f>IF(ISBLANK(IFERROR(INDEX('2-3 引出列表'!$A$2:$CE$8700,$A762,MATCH(C$1,'2-3 引出列表'!$A$1:$CD$1,0)),"")),"",IFERROR(INDEX('2-3 引出列表'!$A$2:$CE$8700,$A762,MATCH(C$1,'2-3 引出列表'!$A$1:$CD$1,0)),""))</f>
        <v/>
      </c>
      <c r="D762" t="str">
        <f>IF(ISBLANK(IFERROR(INDEX('2-3 引出列表'!$A$2:$CE$8700,$A762,MATCH(D$1,'2-3 引出列表'!$A$1:$CD$1,0)),"")),"",IFERROR(INDEX('2-3 引出列表'!$A$2:$CE$8700,$A762,MATCH(D$1,'2-3 引出列表'!$A$1:$CD$1,0)),""))</f>
        <v/>
      </c>
      <c r="E762" t="str">
        <f>IF(ISBLANK(IFERROR(INDEX('2-3 引出列表'!$A$2:$CE$8700,$A762,MATCH(E$1,'2-3 引出列表'!$A$1:$CD$1,0)),"")),"",IFERROR(INDEX('2-3 引出列表'!$A$2:$CE$8700,$A762,MATCH(E$1,'2-3 引出列表'!$A$1:$CD$1,0)),""))</f>
        <v/>
      </c>
      <c r="F762" t="str">
        <f t="shared" si="11"/>
        <v/>
      </c>
      <c r="G762" t="str">
        <f>IF(ISBLANK(IFERROR(INDEX('2-3 引出列表'!$A$2:$CE$8700,$A762,MATCH(G$1,'2-3 引出列表'!$A$1:$CD$1,0)),"")),"",IFERROR(INDEX('2-3 引出列表'!$A$2:$CE$8700,$A762,MATCH(G$1,'2-3 引出列表'!$A$1:$CD$1,0)),""))</f>
        <v/>
      </c>
      <c r="H762" t="str">
        <f>IF(ISBLANK(IFERROR(INDEX('2-3 引出列表'!$A$2:$CE$8700,$A762,MATCH(H$1,'2-3 引出列表'!$A$1:$CD$1,0)),"")),"",IFERROR(INDEX('2-3 引出列表'!$A$2:$CE$8700,$A762,MATCH(H$1,'2-3 引出列表'!$A$1:$CD$1,0)),""))</f>
        <v/>
      </c>
      <c r="I762" t="str">
        <f>IF(ISBLANK(IFERROR(INDEX('2-3 引出列表'!$A$2:$CE$8700,$A762,MATCH(I$1,'2-3 引出列表'!$A$1:$CD$1,0)),"")),"",IFERROR(INDEX('2-3 引出列表'!$A$2:$CE$8700,$A762,MATCH(I$1,'2-3 引出列表'!$A$1:$CD$1,0)),""))</f>
        <v/>
      </c>
    </row>
    <row r="763" customFormat="1" spans="1:9">
      <c r="A763">
        <v>762</v>
      </c>
      <c r="B763" t="str">
        <f>IF(ISBLANK(IFERROR(INDEX('2-3 引出列表'!$A$2:$CE$8700,$A763,MATCH(B$1,'2-3 引出列表'!$A$1:$CD$1,0)),"")),"",IFERROR(INDEX('2-3 引出列表'!$A$2:$CE$8700,$A763,MATCH(B$1,'2-3 引出列表'!$A$1:$CD$1,0)),""))</f>
        <v/>
      </c>
      <c r="C763" t="str">
        <f>IF(ISBLANK(IFERROR(INDEX('2-3 引出列表'!$A$2:$CE$8700,$A763,MATCH(C$1,'2-3 引出列表'!$A$1:$CD$1,0)),"")),"",IFERROR(INDEX('2-3 引出列表'!$A$2:$CE$8700,$A763,MATCH(C$1,'2-3 引出列表'!$A$1:$CD$1,0)),""))</f>
        <v/>
      </c>
      <c r="D763" t="str">
        <f>IF(ISBLANK(IFERROR(INDEX('2-3 引出列表'!$A$2:$CE$8700,$A763,MATCH(D$1,'2-3 引出列表'!$A$1:$CD$1,0)),"")),"",IFERROR(INDEX('2-3 引出列表'!$A$2:$CE$8700,$A763,MATCH(D$1,'2-3 引出列表'!$A$1:$CD$1,0)),""))</f>
        <v/>
      </c>
      <c r="E763" t="str">
        <f>IF(ISBLANK(IFERROR(INDEX('2-3 引出列表'!$A$2:$CE$8700,$A763,MATCH(E$1,'2-3 引出列表'!$A$1:$CD$1,0)),"")),"",IFERROR(INDEX('2-3 引出列表'!$A$2:$CE$8700,$A763,MATCH(E$1,'2-3 引出列表'!$A$1:$CD$1,0)),""))</f>
        <v/>
      </c>
      <c r="F763" t="str">
        <f t="shared" si="11"/>
        <v/>
      </c>
      <c r="G763" t="str">
        <f>IF(ISBLANK(IFERROR(INDEX('2-3 引出列表'!$A$2:$CE$8700,$A763,MATCH(G$1,'2-3 引出列表'!$A$1:$CD$1,0)),"")),"",IFERROR(INDEX('2-3 引出列表'!$A$2:$CE$8700,$A763,MATCH(G$1,'2-3 引出列表'!$A$1:$CD$1,0)),""))</f>
        <v/>
      </c>
      <c r="H763" t="str">
        <f>IF(ISBLANK(IFERROR(INDEX('2-3 引出列表'!$A$2:$CE$8700,$A763,MATCH(H$1,'2-3 引出列表'!$A$1:$CD$1,0)),"")),"",IFERROR(INDEX('2-3 引出列表'!$A$2:$CE$8700,$A763,MATCH(H$1,'2-3 引出列表'!$A$1:$CD$1,0)),""))</f>
        <v/>
      </c>
      <c r="I763" t="str">
        <f>IF(ISBLANK(IFERROR(INDEX('2-3 引出列表'!$A$2:$CE$8700,$A763,MATCH(I$1,'2-3 引出列表'!$A$1:$CD$1,0)),"")),"",IFERROR(INDEX('2-3 引出列表'!$A$2:$CE$8700,$A763,MATCH(I$1,'2-3 引出列表'!$A$1:$CD$1,0)),""))</f>
        <v/>
      </c>
    </row>
    <row r="764" customFormat="1" spans="1:9">
      <c r="A764">
        <v>763</v>
      </c>
      <c r="B764" t="str">
        <f>IF(ISBLANK(IFERROR(INDEX('2-3 引出列表'!$A$2:$CE$8700,$A764,MATCH(B$1,'2-3 引出列表'!$A$1:$CD$1,0)),"")),"",IFERROR(INDEX('2-3 引出列表'!$A$2:$CE$8700,$A764,MATCH(B$1,'2-3 引出列表'!$A$1:$CD$1,0)),""))</f>
        <v/>
      </c>
      <c r="C764" t="str">
        <f>IF(ISBLANK(IFERROR(INDEX('2-3 引出列表'!$A$2:$CE$8700,$A764,MATCH(C$1,'2-3 引出列表'!$A$1:$CD$1,0)),"")),"",IFERROR(INDEX('2-3 引出列表'!$A$2:$CE$8700,$A764,MATCH(C$1,'2-3 引出列表'!$A$1:$CD$1,0)),""))</f>
        <v/>
      </c>
      <c r="D764" t="str">
        <f>IF(ISBLANK(IFERROR(INDEX('2-3 引出列表'!$A$2:$CE$8700,$A764,MATCH(D$1,'2-3 引出列表'!$A$1:$CD$1,0)),"")),"",IFERROR(INDEX('2-3 引出列表'!$A$2:$CE$8700,$A764,MATCH(D$1,'2-3 引出列表'!$A$1:$CD$1,0)),""))</f>
        <v/>
      </c>
      <c r="E764" t="str">
        <f>IF(ISBLANK(IFERROR(INDEX('2-3 引出列表'!$A$2:$CE$8700,$A764,MATCH(E$1,'2-3 引出列表'!$A$1:$CD$1,0)),"")),"",IFERROR(INDEX('2-3 引出列表'!$A$2:$CE$8700,$A764,MATCH(E$1,'2-3 引出列表'!$A$1:$CD$1,0)),""))</f>
        <v/>
      </c>
      <c r="F764" t="str">
        <f t="shared" si="11"/>
        <v/>
      </c>
      <c r="G764" t="str">
        <f>IF(ISBLANK(IFERROR(INDEX('2-3 引出列表'!$A$2:$CE$8700,$A764,MATCH(G$1,'2-3 引出列表'!$A$1:$CD$1,0)),"")),"",IFERROR(INDEX('2-3 引出列表'!$A$2:$CE$8700,$A764,MATCH(G$1,'2-3 引出列表'!$A$1:$CD$1,0)),""))</f>
        <v/>
      </c>
      <c r="H764" t="str">
        <f>IF(ISBLANK(IFERROR(INDEX('2-3 引出列表'!$A$2:$CE$8700,$A764,MATCH(H$1,'2-3 引出列表'!$A$1:$CD$1,0)),"")),"",IFERROR(INDEX('2-3 引出列表'!$A$2:$CE$8700,$A764,MATCH(H$1,'2-3 引出列表'!$A$1:$CD$1,0)),""))</f>
        <v/>
      </c>
      <c r="I764" t="str">
        <f>IF(ISBLANK(IFERROR(INDEX('2-3 引出列表'!$A$2:$CE$8700,$A764,MATCH(I$1,'2-3 引出列表'!$A$1:$CD$1,0)),"")),"",IFERROR(INDEX('2-3 引出列表'!$A$2:$CE$8700,$A764,MATCH(I$1,'2-3 引出列表'!$A$1:$CD$1,0)),""))</f>
        <v/>
      </c>
    </row>
    <row r="765" customFormat="1" spans="1:9">
      <c r="A765">
        <v>764</v>
      </c>
      <c r="B765" t="str">
        <f>IF(ISBLANK(IFERROR(INDEX('2-3 引出列表'!$A$2:$CE$8700,$A765,MATCH(B$1,'2-3 引出列表'!$A$1:$CD$1,0)),"")),"",IFERROR(INDEX('2-3 引出列表'!$A$2:$CE$8700,$A765,MATCH(B$1,'2-3 引出列表'!$A$1:$CD$1,0)),""))</f>
        <v/>
      </c>
      <c r="C765" t="str">
        <f>IF(ISBLANK(IFERROR(INDEX('2-3 引出列表'!$A$2:$CE$8700,$A765,MATCH(C$1,'2-3 引出列表'!$A$1:$CD$1,0)),"")),"",IFERROR(INDEX('2-3 引出列表'!$A$2:$CE$8700,$A765,MATCH(C$1,'2-3 引出列表'!$A$1:$CD$1,0)),""))</f>
        <v/>
      </c>
      <c r="D765" t="str">
        <f>IF(ISBLANK(IFERROR(INDEX('2-3 引出列表'!$A$2:$CE$8700,$A765,MATCH(D$1,'2-3 引出列表'!$A$1:$CD$1,0)),"")),"",IFERROR(INDEX('2-3 引出列表'!$A$2:$CE$8700,$A765,MATCH(D$1,'2-3 引出列表'!$A$1:$CD$1,0)),""))</f>
        <v/>
      </c>
      <c r="E765" t="str">
        <f>IF(ISBLANK(IFERROR(INDEX('2-3 引出列表'!$A$2:$CE$8700,$A765,MATCH(E$1,'2-3 引出列表'!$A$1:$CD$1,0)),"")),"",IFERROR(INDEX('2-3 引出列表'!$A$2:$CE$8700,$A765,MATCH(E$1,'2-3 引出列表'!$A$1:$CD$1,0)),""))</f>
        <v/>
      </c>
      <c r="F765" t="str">
        <f t="shared" si="11"/>
        <v/>
      </c>
      <c r="G765" t="str">
        <f>IF(ISBLANK(IFERROR(INDEX('2-3 引出列表'!$A$2:$CE$8700,$A765,MATCH(G$1,'2-3 引出列表'!$A$1:$CD$1,0)),"")),"",IFERROR(INDEX('2-3 引出列表'!$A$2:$CE$8700,$A765,MATCH(G$1,'2-3 引出列表'!$A$1:$CD$1,0)),""))</f>
        <v/>
      </c>
      <c r="H765" t="str">
        <f>IF(ISBLANK(IFERROR(INDEX('2-3 引出列表'!$A$2:$CE$8700,$A765,MATCH(H$1,'2-3 引出列表'!$A$1:$CD$1,0)),"")),"",IFERROR(INDEX('2-3 引出列表'!$A$2:$CE$8700,$A765,MATCH(H$1,'2-3 引出列表'!$A$1:$CD$1,0)),""))</f>
        <v/>
      </c>
      <c r="I765" t="str">
        <f>IF(ISBLANK(IFERROR(INDEX('2-3 引出列表'!$A$2:$CE$8700,$A765,MATCH(I$1,'2-3 引出列表'!$A$1:$CD$1,0)),"")),"",IFERROR(INDEX('2-3 引出列表'!$A$2:$CE$8700,$A765,MATCH(I$1,'2-3 引出列表'!$A$1:$CD$1,0)),""))</f>
        <v/>
      </c>
    </row>
    <row r="766" customFormat="1" spans="1:9">
      <c r="A766">
        <v>765</v>
      </c>
      <c r="B766" t="str">
        <f>IF(ISBLANK(IFERROR(INDEX('2-3 引出列表'!$A$2:$CE$8700,$A766,MATCH(B$1,'2-3 引出列表'!$A$1:$CD$1,0)),"")),"",IFERROR(INDEX('2-3 引出列表'!$A$2:$CE$8700,$A766,MATCH(B$1,'2-3 引出列表'!$A$1:$CD$1,0)),""))</f>
        <v/>
      </c>
      <c r="C766" t="str">
        <f>IF(ISBLANK(IFERROR(INDEX('2-3 引出列表'!$A$2:$CE$8700,$A766,MATCH(C$1,'2-3 引出列表'!$A$1:$CD$1,0)),"")),"",IFERROR(INDEX('2-3 引出列表'!$A$2:$CE$8700,$A766,MATCH(C$1,'2-3 引出列表'!$A$1:$CD$1,0)),""))</f>
        <v/>
      </c>
      <c r="D766" t="str">
        <f>IF(ISBLANK(IFERROR(INDEX('2-3 引出列表'!$A$2:$CE$8700,$A766,MATCH(D$1,'2-3 引出列表'!$A$1:$CD$1,0)),"")),"",IFERROR(INDEX('2-3 引出列表'!$A$2:$CE$8700,$A766,MATCH(D$1,'2-3 引出列表'!$A$1:$CD$1,0)),""))</f>
        <v/>
      </c>
      <c r="E766" t="str">
        <f>IF(ISBLANK(IFERROR(INDEX('2-3 引出列表'!$A$2:$CE$8700,$A766,MATCH(E$1,'2-3 引出列表'!$A$1:$CD$1,0)),"")),"",IFERROR(INDEX('2-3 引出列表'!$A$2:$CE$8700,$A766,MATCH(E$1,'2-3 引出列表'!$A$1:$CD$1,0)),""))</f>
        <v/>
      </c>
      <c r="F766" t="str">
        <f t="shared" si="11"/>
        <v/>
      </c>
      <c r="G766" t="str">
        <f>IF(ISBLANK(IFERROR(INDEX('2-3 引出列表'!$A$2:$CE$8700,$A766,MATCH(G$1,'2-3 引出列表'!$A$1:$CD$1,0)),"")),"",IFERROR(INDEX('2-3 引出列表'!$A$2:$CE$8700,$A766,MATCH(G$1,'2-3 引出列表'!$A$1:$CD$1,0)),""))</f>
        <v/>
      </c>
      <c r="H766" t="str">
        <f>IF(ISBLANK(IFERROR(INDEX('2-3 引出列表'!$A$2:$CE$8700,$A766,MATCH(H$1,'2-3 引出列表'!$A$1:$CD$1,0)),"")),"",IFERROR(INDEX('2-3 引出列表'!$A$2:$CE$8700,$A766,MATCH(H$1,'2-3 引出列表'!$A$1:$CD$1,0)),""))</f>
        <v/>
      </c>
      <c r="I766" t="str">
        <f>IF(ISBLANK(IFERROR(INDEX('2-3 引出列表'!$A$2:$CE$8700,$A766,MATCH(I$1,'2-3 引出列表'!$A$1:$CD$1,0)),"")),"",IFERROR(INDEX('2-3 引出列表'!$A$2:$CE$8700,$A766,MATCH(I$1,'2-3 引出列表'!$A$1:$CD$1,0)),""))</f>
        <v/>
      </c>
    </row>
    <row r="767" customFormat="1" spans="1:9">
      <c r="A767">
        <v>766</v>
      </c>
      <c r="B767" t="str">
        <f>IF(ISBLANK(IFERROR(INDEX('2-3 引出列表'!$A$2:$CE$8700,$A767,MATCH(B$1,'2-3 引出列表'!$A$1:$CD$1,0)),"")),"",IFERROR(INDEX('2-3 引出列表'!$A$2:$CE$8700,$A767,MATCH(B$1,'2-3 引出列表'!$A$1:$CD$1,0)),""))</f>
        <v/>
      </c>
      <c r="C767" t="str">
        <f>IF(ISBLANK(IFERROR(INDEX('2-3 引出列表'!$A$2:$CE$8700,$A767,MATCH(C$1,'2-3 引出列表'!$A$1:$CD$1,0)),"")),"",IFERROR(INDEX('2-3 引出列表'!$A$2:$CE$8700,$A767,MATCH(C$1,'2-3 引出列表'!$A$1:$CD$1,0)),""))</f>
        <v/>
      </c>
      <c r="D767" t="str">
        <f>IF(ISBLANK(IFERROR(INDEX('2-3 引出列表'!$A$2:$CE$8700,$A767,MATCH(D$1,'2-3 引出列表'!$A$1:$CD$1,0)),"")),"",IFERROR(INDEX('2-3 引出列表'!$A$2:$CE$8700,$A767,MATCH(D$1,'2-3 引出列表'!$A$1:$CD$1,0)),""))</f>
        <v/>
      </c>
      <c r="E767" t="str">
        <f>IF(ISBLANK(IFERROR(INDEX('2-3 引出列表'!$A$2:$CE$8700,$A767,MATCH(E$1,'2-3 引出列表'!$A$1:$CD$1,0)),"")),"",IFERROR(INDEX('2-3 引出列表'!$A$2:$CE$8700,$A767,MATCH(E$1,'2-3 引出列表'!$A$1:$CD$1,0)),""))</f>
        <v/>
      </c>
      <c r="F767" t="str">
        <f t="shared" si="11"/>
        <v/>
      </c>
      <c r="G767" t="str">
        <f>IF(ISBLANK(IFERROR(INDEX('2-3 引出列表'!$A$2:$CE$8700,$A767,MATCH(G$1,'2-3 引出列表'!$A$1:$CD$1,0)),"")),"",IFERROR(INDEX('2-3 引出列表'!$A$2:$CE$8700,$A767,MATCH(G$1,'2-3 引出列表'!$A$1:$CD$1,0)),""))</f>
        <v/>
      </c>
      <c r="H767" t="str">
        <f>IF(ISBLANK(IFERROR(INDEX('2-3 引出列表'!$A$2:$CE$8700,$A767,MATCH(H$1,'2-3 引出列表'!$A$1:$CD$1,0)),"")),"",IFERROR(INDEX('2-3 引出列表'!$A$2:$CE$8700,$A767,MATCH(H$1,'2-3 引出列表'!$A$1:$CD$1,0)),""))</f>
        <v/>
      </c>
      <c r="I767" t="str">
        <f>IF(ISBLANK(IFERROR(INDEX('2-3 引出列表'!$A$2:$CE$8700,$A767,MATCH(I$1,'2-3 引出列表'!$A$1:$CD$1,0)),"")),"",IFERROR(INDEX('2-3 引出列表'!$A$2:$CE$8700,$A767,MATCH(I$1,'2-3 引出列表'!$A$1:$CD$1,0)),""))</f>
        <v/>
      </c>
    </row>
    <row r="768" customFormat="1" spans="1:9">
      <c r="A768">
        <v>767</v>
      </c>
      <c r="B768" t="str">
        <f>IF(ISBLANK(IFERROR(INDEX('2-3 引出列表'!$A$2:$CE$8700,$A768,MATCH(B$1,'2-3 引出列表'!$A$1:$CD$1,0)),"")),"",IFERROR(INDEX('2-3 引出列表'!$A$2:$CE$8700,$A768,MATCH(B$1,'2-3 引出列表'!$A$1:$CD$1,0)),""))</f>
        <v/>
      </c>
      <c r="C768" t="str">
        <f>IF(ISBLANK(IFERROR(INDEX('2-3 引出列表'!$A$2:$CE$8700,$A768,MATCH(C$1,'2-3 引出列表'!$A$1:$CD$1,0)),"")),"",IFERROR(INDEX('2-3 引出列表'!$A$2:$CE$8700,$A768,MATCH(C$1,'2-3 引出列表'!$A$1:$CD$1,0)),""))</f>
        <v/>
      </c>
      <c r="D768" t="str">
        <f>IF(ISBLANK(IFERROR(INDEX('2-3 引出列表'!$A$2:$CE$8700,$A768,MATCH(D$1,'2-3 引出列表'!$A$1:$CD$1,0)),"")),"",IFERROR(INDEX('2-3 引出列表'!$A$2:$CE$8700,$A768,MATCH(D$1,'2-3 引出列表'!$A$1:$CD$1,0)),""))</f>
        <v/>
      </c>
      <c r="E768" t="str">
        <f>IF(ISBLANK(IFERROR(INDEX('2-3 引出列表'!$A$2:$CE$8700,$A768,MATCH(E$1,'2-3 引出列表'!$A$1:$CD$1,0)),"")),"",IFERROR(INDEX('2-3 引出列表'!$A$2:$CE$8700,$A768,MATCH(E$1,'2-3 引出列表'!$A$1:$CD$1,0)),""))</f>
        <v/>
      </c>
      <c r="F768" t="str">
        <f t="shared" si="11"/>
        <v/>
      </c>
      <c r="G768" t="str">
        <f>IF(ISBLANK(IFERROR(INDEX('2-3 引出列表'!$A$2:$CE$8700,$A768,MATCH(G$1,'2-3 引出列表'!$A$1:$CD$1,0)),"")),"",IFERROR(INDEX('2-3 引出列表'!$A$2:$CE$8700,$A768,MATCH(G$1,'2-3 引出列表'!$A$1:$CD$1,0)),""))</f>
        <v/>
      </c>
      <c r="H768" t="str">
        <f>IF(ISBLANK(IFERROR(INDEX('2-3 引出列表'!$A$2:$CE$8700,$A768,MATCH(H$1,'2-3 引出列表'!$A$1:$CD$1,0)),"")),"",IFERROR(INDEX('2-3 引出列表'!$A$2:$CE$8700,$A768,MATCH(H$1,'2-3 引出列表'!$A$1:$CD$1,0)),""))</f>
        <v/>
      </c>
      <c r="I768" t="str">
        <f>IF(ISBLANK(IFERROR(INDEX('2-3 引出列表'!$A$2:$CE$8700,$A768,MATCH(I$1,'2-3 引出列表'!$A$1:$CD$1,0)),"")),"",IFERROR(INDEX('2-3 引出列表'!$A$2:$CE$8700,$A768,MATCH(I$1,'2-3 引出列表'!$A$1:$CD$1,0)),""))</f>
        <v/>
      </c>
    </row>
    <row r="769" customFormat="1" spans="1:9">
      <c r="A769">
        <v>768</v>
      </c>
      <c r="B769" t="str">
        <f>IF(ISBLANK(IFERROR(INDEX('2-3 引出列表'!$A$2:$CE$8700,$A769,MATCH(B$1,'2-3 引出列表'!$A$1:$CD$1,0)),"")),"",IFERROR(INDEX('2-3 引出列表'!$A$2:$CE$8700,$A769,MATCH(B$1,'2-3 引出列表'!$A$1:$CD$1,0)),""))</f>
        <v/>
      </c>
      <c r="C769" t="str">
        <f>IF(ISBLANK(IFERROR(INDEX('2-3 引出列表'!$A$2:$CE$8700,$A769,MATCH(C$1,'2-3 引出列表'!$A$1:$CD$1,0)),"")),"",IFERROR(INDEX('2-3 引出列表'!$A$2:$CE$8700,$A769,MATCH(C$1,'2-3 引出列表'!$A$1:$CD$1,0)),""))</f>
        <v/>
      </c>
      <c r="D769" t="str">
        <f>IF(ISBLANK(IFERROR(INDEX('2-3 引出列表'!$A$2:$CE$8700,$A769,MATCH(D$1,'2-3 引出列表'!$A$1:$CD$1,0)),"")),"",IFERROR(INDEX('2-3 引出列表'!$A$2:$CE$8700,$A769,MATCH(D$1,'2-3 引出列表'!$A$1:$CD$1,0)),""))</f>
        <v/>
      </c>
      <c r="E769" t="str">
        <f>IF(ISBLANK(IFERROR(INDEX('2-3 引出列表'!$A$2:$CE$8700,$A769,MATCH(E$1,'2-3 引出列表'!$A$1:$CD$1,0)),"")),"",IFERROR(INDEX('2-3 引出列表'!$A$2:$CE$8700,$A769,MATCH(E$1,'2-3 引出列表'!$A$1:$CD$1,0)),""))</f>
        <v/>
      </c>
      <c r="F769" t="str">
        <f t="shared" si="11"/>
        <v/>
      </c>
      <c r="G769" t="str">
        <f>IF(ISBLANK(IFERROR(INDEX('2-3 引出列表'!$A$2:$CE$8700,$A769,MATCH(G$1,'2-3 引出列表'!$A$1:$CD$1,0)),"")),"",IFERROR(INDEX('2-3 引出列表'!$A$2:$CE$8700,$A769,MATCH(G$1,'2-3 引出列表'!$A$1:$CD$1,0)),""))</f>
        <v/>
      </c>
      <c r="H769" t="str">
        <f>IF(ISBLANK(IFERROR(INDEX('2-3 引出列表'!$A$2:$CE$8700,$A769,MATCH(H$1,'2-3 引出列表'!$A$1:$CD$1,0)),"")),"",IFERROR(INDEX('2-3 引出列表'!$A$2:$CE$8700,$A769,MATCH(H$1,'2-3 引出列表'!$A$1:$CD$1,0)),""))</f>
        <v/>
      </c>
      <c r="I769" t="str">
        <f>IF(ISBLANK(IFERROR(INDEX('2-3 引出列表'!$A$2:$CE$8700,$A769,MATCH(I$1,'2-3 引出列表'!$A$1:$CD$1,0)),"")),"",IFERROR(INDEX('2-3 引出列表'!$A$2:$CE$8700,$A769,MATCH(I$1,'2-3 引出列表'!$A$1:$CD$1,0)),""))</f>
        <v/>
      </c>
    </row>
    <row r="770" customFormat="1" spans="1:9">
      <c r="A770">
        <v>769</v>
      </c>
      <c r="B770" t="str">
        <f>IF(ISBLANK(IFERROR(INDEX('2-3 引出列表'!$A$2:$CE$8700,$A770,MATCH(B$1,'2-3 引出列表'!$A$1:$CD$1,0)),"")),"",IFERROR(INDEX('2-3 引出列表'!$A$2:$CE$8700,$A770,MATCH(B$1,'2-3 引出列表'!$A$1:$CD$1,0)),""))</f>
        <v/>
      </c>
      <c r="C770" t="str">
        <f>IF(ISBLANK(IFERROR(INDEX('2-3 引出列表'!$A$2:$CE$8700,$A770,MATCH(C$1,'2-3 引出列表'!$A$1:$CD$1,0)),"")),"",IFERROR(INDEX('2-3 引出列表'!$A$2:$CE$8700,$A770,MATCH(C$1,'2-3 引出列表'!$A$1:$CD$1,0)),""))</f>
        <v/>
      </c>
      <c r="D770" t="str">
        <f>IF(ISBLANK(IFERROR(INDEX('2-3 引出列表'!$A$2:$CE$8700,$A770,MATCH(D$1,'2-3 引出列表'!$A$1:$CD$1,0)),"")),"",IFERROR(INDEX('2-3 引出列表'!$A$2:$CE$8700,$A770,MATCH(D$1,'2-3 引出列表'!$A$1:$CD$1,0)),""))</f>
        <v/>
      </c>
      <c r="E770" t="str">
        <f>IF(ISBLANK(IFERROR(INDEX('2-3 引出列表'!$A$2:$CE$8700,$A770,MATCH(E$1,'2-3 引出列表'!$A$1:$CD$1,0)),"")),"",IFERROR(INDEX('2-3 引出列表'!$A$2:$CE$8700,$A770,MATCH(E$1,'2-3 引出列表'!$A$1:$CD$1,0)),""))</f>
        <v/>
      </c>
      <c r="F770" t="str">
        <f t="shared" ref="F770:F833" si="12">LEFT(E770,7)</f>
        <v/>
      </c>
      <c r="G770" t="str">
        <f>IF(ISBLANK(IFERROR(INDEX('2-3 引出列表'!$A$2:$CE$8700,$A770,MATCH(G$1,'2-3 引出列表'!$A$1:$CD$1,0)),"")),"",IFERROR(INDEX('2-3 引出列表'!$A$2:$CE$8700,$A770,MATCH(G$1,'2-3 引出列表'!$A$1:$CD$1,0)),""))</f>
        <v/>
      </c>
      <c r="H770" t="str">
        <f>IF(ISBLANK(IFERROR(INDEX('2-3 引出列表'!$A$2:$CE$8700,$A770,MATCH(H$1,'2-3 引出列表'!$A$1:$CD$1,0)),"")),"",IFERROR(INDEX('2-3 引出列表'!$A$2:$CE$8700,$A770,MATCH(H$1,'2-3 引出列表'!$A$1:$CD$1,0)),""))</f>
        <v/>
      </c>
      <c r="I770" t="str">
        <f>IF(ISBLANK(IFERROR(INDEX('2-3 引出列表'!$A$2:$CE$8700,$A770,MATCH(I$1,'2-3 引出列表'!$A$1:$CD$1,0)),"")),"",IFERROR(INDEX('2-3 引出列表'!$A$2:$CE$8700,$A770,MATCH(I$1,'2-3 引出列表'!$A$1:$CD$1,0)),""))</f>
        <v/>
      </c>
    </row>
    <row r="771" customFormat="1" spans="1:9">
      <c r="A771">
        <v>770</v>
      </c>
      <c r="B771" t="str">
        <f>IF(ISBLANK(IFERROR(INDEX('2-3 引出列表'!$A$2:$CE$8700,$A771,MATCH(B$1,'2-3 引出列表'!$A$1:$CD$1,0)),"")),"",IFERROR(INDEX('2-3 引出列表'!$A$2:$CE$8700,$A771,MATCH(B$1,'2-3 引出列表'!$A$1:$CD$1,0)),""))</f>
        <v/>
      </c>
      <c r="C771" t="str">
        <f>IF(ISBLANK(IFERROR(INDEX('2-3 引出列表'!$A$2:$CE$8700,$A771,MATCH(C$1,'2-3 引出列表'!$A$1:$CD$1,0)),"")),"",IFERROR(INDEX('2-3 引出列表'!$A$2:$CE$8700,$A771,MATCH(C$1,'2-3 引出列表'!$A$1:$CD$1,0)),""))</f>
        <v/>
      </c>
      <c r="D771" t="str">
        <f>IF(ISBLANK(IFERROR(INDEX('2-3 引出列表'!$A$2:$CE$8700,$A771,MATCH(D$1,'2-3 引出列表'!$A$1:$CD$1,0)),"")),"",IFERROR(INDEX('2-3 引出列表'!$A$2:$CE$8700,$A771,MATCH(D$1,'2-3 引出列表'!$A$1:$CD$1,0)),""))</f>
        <v/>
      </c>
      <c r="E771" t="str">
        <f>IF(ISBLANK(IFERROR(INDEX('2-3 引出列表'!$A$2:$CE$8700,$A771,MATCH(E$1,'2-3 引出列表'!$A$1:$CD$1,0)),"")),"",IFERROR(INDEX('2-3 引出列表'!$A$2:$CE$8700,$A771,MATCH(E$1,'2-3 引出列表'!$A$1:$CD$1,0)),""))</f>
        <v/>
      </c>
      <c r="F771" t="str">
        <f t="shared" si="12"/>
        <v/>
      </c>
      <c r="G771" t="str">
        <f>IF(ISBLANK(IFERROR(INDEX('2-3 引出列表'!$A$2:$CE$8700,$A771,MATCH(G$1,'2-3 引出列表'!$A$1:$CD$1,0)),"")),"",IFERROR(INDEX('2-3 引出列表'!$A$2:$CE$8700,$A771,MATCH(G$1,'2-3 引出列表'!$A$1:$CD$1,0)),""))</f>
        <v/>
      </c>
      <c r="H771" t="str">
        <f>IF(ISBLANK(IFERROR(INDEX('2-3 引出列表'!$A$2:$CE$8700,$A771,MATCH(H$1,'2-3 引出列表'!$A$1:$CD$1,0)),"")),"",IFERROR(INDEX('2-3 引出列表'!$A$2:$CE$8700,$A771,MATCH(H$1,'2-3 引出列表'!$A$1:$CD$1,0)),""))</f>
        <v/>
      </c>
      <c r="I771" t="str">
        <f>IF(ISBLANK(IFERROR(INDEX('2-3 引出列表'!$A$2:$CE$8700,$A771,MATCH(I$1,'2-3 引出列表'!$A$1:$CD$1,0)),"")),"",IFERROR(INDEX('2-3 引出列表'!$A$2:$CE$8700,$A771,MATCH(I$1,'2-3 引出列表'!$A$1:$CD$1,0)),""))</f>
        <v/>
      </c>
    </row>
    <row r="772" customFormat="1" spans="1:9">
      <c r="A772">
        <v>771</v>
      </c>
      <c r="B772" t="str">
        <f>IF(ISBLANK(IFERROR(INDEX('2-3 引出列表'!$A$2:$CE$8700,$A772,MATCH(B$1,'2-3 引出列表'!$A$1:$CD$1,0)),"")),"",IFERROR(INDEX('2-3 引出列表'!$A$2:$CE$8700,$A772,MATCH(B$1,'2-3 引出列表'!$A$1:$CD$1,0)),""))</f>
        <v/>
      </c>
      <c r="C772" t="str">
        <f>IF(ISBLANK(IFERROR(INDEX('2-3 引出列表'!$A$2:$CE$8700,$A772,MATCH(C$1,'2-3 引出列表'!$A$1:$CD$1,0)),"")),"",IFERROR(INDEX('2-3 引出列表'!$A$2:$CE$8700,$A772,MATCH(C$1,'2-3 引出列表'!$A$1:$CD$1,0)),""))</f>
        <v/>
      </c>
      <c r="D772" t="str">
        <f>IF(ISBLANK(IFERROR(INDEX('2-3 引出列表'!$A$2:$CE$8700,$A772,MATCH(D$1,'2-3 引出列表'!$A$1:$CD$1,0)),"")),"",IFERROR(INDEX('2-3 引出列表'!$A$2:$CE$8700,$A772,MATCH(D$1,'2-3 引出列表'!$A$1:$CD$1,0)),""))</f>
        <v/>
      </c>
      <c r="E772" t="str">
        <f>IF(ISBLANK(IFERROR(INDEX('2-3 引出列表'!$A$2:$CE$8700,$A772,MATCH(E$1,'2-3 引出列表'!$A$1:$CD$1,0)),"")),"",IFERROR(INDEX('2-3 引出列表'!$A$2:$CE$8700,$A772,MATCH(E$1,'2-3 引出列表'!$A$1:$CD$1,0)),""))</f>
        <v/>
      </c>
      <c r="F772" t="str">
        <f t="shared" si="12"/>
        <v/>
      </c>
      <c r="G772" t="str">
        <f>IF(ISBLANK(IFERROR(INDEX('2-3 引出列表'!$A$2:$CE$8700,$A772,MATCH(G$1,'2-3 引出列表'!$A$1:$CD$1,0)),"")),"",IFERROR(INDEX('2-3 引出列表'!$A$2:$CE$8700,$A772,MATCH(G$1,'2-3 引出列表'!$A$1:$CD$1,0)),""))</f>
        <v/>
      </c>
      <c r="H772" t="str">
        <f>IF(ISBLANK(IFERROR(INDEX('2-3 引出列表'!$A$2:$CE$8700,$A772,MATCH(H$1,'2-3 引出列表'!$A$1:$CD$1,0)),"")),"",IFERROR(INDEX('2-3 引出列表'!$A$2:$CE$8700,$A772,MATCH(H$1,'2-3 引出列表'!$A$1:$CD$1,0)),""))</f>
        <v/>
      </c>
      <c r="I772" t="str">
        <f>IF(ISBLANK(IFERROR(INDEX('2-3 引出列表'!$A$2:$CE$8700,$A772,MATCH(I$1,'2-3 引出列表'!$A$1:$CD$1,0)),"")),"",IFERROR(INDEX('2-3 引出列表'!$A$2:$CE$8700,$A772,MATCH(I$1,'2-3 引出列表'!$A$1:$CD$1,0)),""))</f>
        <v/>
      </c>
    </row>
    <row r="773" customFormat="1" spans="1:9">
      <c r="A773">
        <v>772</v>
      </c>
      <c r="B773" t="str">
        <f>IF(ISBLANK(IFERROR(INDEX('2-3 引出列表'!$A$2:$CE$8700,$A773,MATCH(B$1,'2-3 引出列表'!$A$1:$CD$1,0)),"")),"",IFERROR(INDEX('2-3 引出列表'!$A$2:$CE$8700,$A773,MATCH(B$1,'2-3 引出列表'!$A$1:$CD$1,0)),""))</f>
        <v/>
      </c>
      <c r="C773" t="str">
        <f>IF(ISBLANK(IFERROR(INDEX('2-3 引出列表'!$A$2:$CE$8700,$A773,MATCH(C$1,'2-3 引出列表'!$A$1:$CD$1,0)),"")),"",IFERROR(INDEX('2-3 引出列表'!$A$2:$CE$8700,$A773,MATCH(C$1,'2-3 引出列表'!$A$1:$CD$1,0)),""))</f>
        <v/>
      </c>
      <c r="D773" t="str">
        <f>IF(ISBLANK(IFERROR(INDEX('2-3 引出列表'!$A$2:$CE$8700,$A773,MATCH(D$1,'2-3 引出列表'!$A$1:$CD$1,0)),"")),"",IFERROR(INDEX('2-3 引出列表'!$A$2:$CE$8700,$A773,MATCH(D$1,'2-3 引出列表'!$A$1:$CD$1,0)),""))</f>
        <v/>
      </c>
      <c r="E773" t="str">
        <f>IF(ISBLANK(IFERROR(INDEX('2-3 引出列表'!$A$2:$CE$8700,$A773,MATCH(E$1,'2-3 引出列表'!$A$1:$CD$1,0)),"")),"",IFERROR(INDEX('2-3 引出列表'!$A$2:$CE$8700,$A773,MATCH(E$1,'2-3 引出列表'!$A$1:$CD$1,0)),""))</f>
        <v/>
      </c>
      <c r="F773" t="str">
        <f t="shared" si="12"/>
        <v/>
      </c>
      <c r="G773" t="str">
        <f>IF(ISBLANK(IFERROR(INDEX('2-3 引出列表'!$A$2:$CE$8700,$A773,MATCH(G$1,'2-3 引出列表'!$A$1:$CD$1,0)),"")),"",IFERROR(INDEX('2-3 引出列表'!$A$2:$CE$8700,$A773,MATCH(G$1,'2-3 引出列表'!$A$1:$CD$1,0)),""))</f>
        <v/>
      </c>
      <c r="H773" t="str">
        <f>IF(ISBLANK(IFERROR(INDEX('2-3 引出列表'!$A$2:$CE$8700,$A773,MATCH(H$1,'2-3 引出列表'!$A$1:$CD$1,0)),"")),"",IFERROR(INDEX('2-3 引出列表'!$A$2:$CE$8700,$A773,MATCH(H$1,'2-3 引出列表'!$A$1:$CD$1,0)),""))</f>
        <v/>
      </c>
      <c r="I773" t="str">
        <f>IF(ISBLANK(IFERROR(INDEX('2-3 引出列表'!$A$2:$CE$8700,$A773,MATCH(I$1,'2-3 引出列表'!$A$1:$CD$1,0)),"")),"",IFERROR(INDEX('2-3 引出列表'!$A$2:$CE$8700,$A773,MATCH(I$1,'2-3 引出列表'!$A$1:$CD$1,0)),""))</f>
        <v/>
      </c>
    </row>
    <row r="774" customFormat="1" spans="1:9">
      <c r="A774">
        <v>773</v>
      </c>
      <c r="B774" t="str">
        <f>IF(ISBLANK(IFERROR(INDEX('2-3 引出列表'!$A$2:$CE$8700,$A774,MATCH(B$1,'2-3 引出列表'!$A$1:$CD$1,0)),"")),"",IFERROR(INDEX('2-3 引出列表'!$A$2:$CE$8700,$A774,MATCH(B$1,'2-3 引出列表'!$A$1:$CD$1,0)),""))</f>
        <v/>
      </c>
      <c r="C774" t="str">
        <f>IF(ISBLANK(IFERROR(INDEX('2-3 引出列表'!$A$2:$CE$8700,$A774,MATCH(C$1,'2-3 引出列表'!$A$1:$CD$1,0)),"")),"",IFERROR(INDEX('2-3 引出列表'!$A$2:$CE$8700,$A774,MATCH(C$1,'2-3 引出列表'!$A$1:$CD$1,0)),""))</f>
        <v/>
      </c>
      <c r="D774" t="str">
        <f>IF(ISBLANK(IFERROR(INDEX('2-3 引出列表'!$A$2:$CE$8700,$A774,MATCH(D$1,'2-3 引出列表'!$A$1:$CD$1,0)),"")),"",IFERROR(INDEX('2-3 引出列表'!$A$2:$CE$8700,$A774,MATCH(D$1,'2-3 引出列表'!$A$1:$CD$1,0)),""))</f>
        <v/>
      </c>
      <c r="E774" t="str">
        <f>IF(ISBLANK(IFERROR(INDEX('2-3 引出列表'!$A$2:$CE$8700,$A774,MATCH(E$1,'2-3 引出列表'!$A$1:$CD$1,0)),"")),"",IFERROR(INDEX('2-3 引出列表'!$A$2:$CE$8700,$A774,MATCH(E$1,'2-3 引出列表'!$A$1:$CD$1,0)),""))</f>
        <v/>
      </c>
      <c r="F774" t="str">
        <f t="shared" si="12"/>
        <v/>
      </c>
      <c r="G774" t="str">
        <f>IF(ISBLANK(IFERROR(INDEX('2-3 引出列表'!$A$2:$CE$8700,$A774,MATCH(G$1,'2-3 引出列表'!$A$1:$CD$1,0)),"")),"",IFERROR(INDEX('2-3 引出列表'!$A$2:$CE$8700,$A774,MATCH(G$1,'2-3 引出列表'!$A$1:$CD$1,0)),""))</f>
        <v/>
      </c>
      <c r="H774" t="str">
        <f>IF(ISBLANK(IFERROR(INDEX('2-3 引出列表'!$A$2:$CE$8700,$A774,MATCH(H$1,'2-3 引出列表'!$A$1:$CD$1,0)),"")),"",IFERROR(INDEX('2-3 引出列表'!$A$2:$CE$8700,$A774,MATCH(H$1,'2-3 引出列表'!$A$1:$CD$1,0)),""))</f>
        <v/>
      </c>
      <c r="I774" t="str">
        <f>IF(ISBLANK(IFERROR(INDEX('2-3 引出列表'!$A$2:$CE$8700,$A774,MATCH(I$1,'2-3 引出列表'!$A$1:$CD$1,0)),"")),"",IFERROR(INDEX('2-3 引出列表'!$A$2:$CE$8700,$A774,MATCH(I$1,'2-3 引出列表'!$A$1:$CD$1,0)),""))</f>
        <v/>
      </c>
    </row>
    <row r="775" customFormat="1" spans="1:9">
      <c r="A775">
        <v>774</v>
      </c>
      <c r="B775" t="str">
        <f>IF(ISBLANK(IFERROR(INDEX('2-3 引出列表'!$A$2:$CE$8700,$A775,MATCH(B$1,'2-3 引出列表'!$A$1:$CD$1,0)),"")),"",IFERROR(INDEX('2-3 引出列表'!$A$2:$CE$8700,$A775,MATCH(B$1,'2-3 引出列表'!$A$1:$CD$1,0)),""))</f>
        <v/>
      </c>
      <c r="C775" t="str">
        <f>IF(ISBLANK(IFERROR(INDEX('2-3 引出列表'!$A$2:$CE$8700,$A775,MATCH(C$1,'2-3 引出列表'!$A$1:$CD$1,0)),"")),"",IFERROR(INDEX('2-3 引出列表'!$A$2:$CE$8700,$A775,MATCH(C$1,'2-3 引出列表'!$A$1:$CD$1,0)),""))</f>
        <v/>
      </c>
      <c r="D775" t="str">
        <f>IF(ISBLANK(IFERROR(INDEX('2-3 引出列表'!$A$2:$CE$8700,$A775,MATCH(D$1,'2-3 引出列表'!$A$1:$CD$1,0)),"")),"",IFERROR(INDEX('2-3 引出列表'!$A$2:$CE$8700,$A775,MATCH(D$1,'2-3 引出列表'!$A$1:$CD$1,0)),""))</f>
        <v/>
      </c>
      <c r="E775" t="str">
        <f>IF(ISBLANK(IFERROR(INDEX('2-3 引出列表'!$A$2:$CE$8700,$A775,MATCH(E$1,'2-3 引出列表'!$A$1:$CD$1,0)),"")),"",IFERROR(INDEX('2-3 引出列表'!$A$2:$CE$8700,$A775,MATCH(E$1,'2-3 引出列表'!$A$1:$CD$1,0)),""))</f>
        <v/>
      </c>
      <c r="F775" t="str">
        <f t="shared" si="12"/>
        <v/>
      </c>
      <c r="G775" t="str">
        <f>IF(ISBLANK(IFERROR(INDEX('2-3 引出列表'!$A$2:$CE$8700,$A775,MATCH(G$1,'2-3 引出列表'!$A$1:$CD$1,0)),"")),"",IFERROR(INDEX('2-3 引出列表'!$A$2:$CE$8700,$A775,MATCH(G$1,'2-3 引出列表'!$A$1:$CD$1,0)),""))</f>
        <v/>
      </c>
      <c r="H775" t="str">
        <f>IF(ISBLANK(IFERROR(INDEX('2-3 引出列表'!$A$2:$CE$8700,$A775,MATCH(H$1,'2-3 引出列表'!$A$1:$CD$1,0)),"")),"",IFERROR(INDEX('2-3 引出列表'!$A$2:$CE$8700,$A775,MATCH(H$1,'2-3 引出列表'!$A$1:$CD$1,0)),""))</f>
        <v/>
      </c>
      <c r="I775" t="str">
        <f>IF(ISBLANK(IFERROR(INDEX('2-3 引出列表'!$A$2:$CE$8700,$A775,MATCH(I$1,'2-3 引出列表'!$A$1:$CD$1,0)),"")),"",IFERROR(INDEX('2-3 引出列表'!$A$2:$CE$8700,$A775,MATCH(I$1,'2-3 引出列表'!$A$1:$CD$1,0)),""))</f>
        <v/>
      </c>
    </row>
    <row r="776" customFormat="1" spans="1:9">
      <c r="A776">
        <v>775</v>
      </c>
      <c r="B776" t="str">
        <f>IF(ISBLANK(IFERROR(INDEX('2-3 引出列表'!$A$2:$CE$8700,$A776,MATCH(B$1,'2-3 引出列表'!$A$1:$CD$1,0)),"")),"",IFERROR(INDEX('2-3 引出列表'!$A$2:$CE$8700,$A776,MATCH(B$1,'2-3 引出列表'!$A$1:$CD$1,0)),""))</f>
        <v/>
      </c>
      <c r="C776" t="str">
        <f>IF(ISBLANK(IFERROR(INDEX('2-3 引出列表'!$A$2:$CE$8700,$A776,MATCH(C$1,'2-3 引出列表'!$A$1:$CD$1,0)),"")),"",IFERROR(INDEX('2-3 引出列表'!$A$2:$CE$8700,$A776,MATCH(C$1,'2-3 引出列表'!$A$1:$CD$1,0)),""))</f>
        <v/>
      </c>
      <c r="D776" t="str">
        <f>IF(ISBLANK(IFERROR(INDEX('2-3 引出列表'!$A$2:$CE$8700,$A776,MATCH(D$1,'2-3 引出列表'!$A$1:$CD$1,0)),"")),"",IFERROR(INDEX('2-3 引出列表'!$A$2:$CE$8700,$A776,MATCH(D$1,'2-3 引出列表'!$A$1:$CD$1,0)),""))</f>
        <v/>
      </c>
      <c r="E776" t="str">
        <f>IF(ISBLANK(IFERROR(INDEX('2-3 引出列表'!$A$2:$CE$8700,$A776,MATCH(E$1,'2-3 引出列表'!$A$1:$CD$1,0)),"")),"",IFERROR(INDEX('2-3 引出列表'!$A$2:$CE$8700,$A776,MATCH(E$1,'2-3 引出列表'!$A$1:$CD$1,0)),""))</f>
        <v/>
      </c>
      <c r="F776" t="str">
        <f t="shared" si="12"/>
        <v/>
      </c>
      <c r="G776" t="str">
        <f>IF(ISBLANK(IFERROR(INDEX('2-3 引出列表'!$A$2:$CE$8700,$A776,MATCH(G$1,'2-3 引出列表'!$A$1:$CD$1,0)),"")),"",IFERROR(INDEX('2-3 引出列表'!$A$2:$CE$8700,$A776,MATCH(G$1,'2-3 引出列表'!$A$1:$CD$1,0)),""))</f>
        <v/>
      </c>
      <c r="H776" t="str">
        <f>IF(ISBLANK(IFERROR(INDEX('2-3 引出列表'!$A$2:$CE$8700,$A776,MATCH(H$1,'2-3 引出列表'!$A$1:$CD$1,0)),"")),"",IFERROR(INDEX('2-3 引出列表'!$A$2:$CE$8700,$A776,MATCH(H$1,'2-3 引出列表'!$A$1:$CD$1,0)),""))</f>
        <v/>
      </c>
      <c r="I776" t="str">
        <f>IF(ISBLANK(IFERROR(INDEX('2-3 引出列表'!$A$2:$CE$8700,$A776,MATCH(I$1,'2-3 引出列表'!$A$1:$CD$1,0)),"")),"",IFERROR(INDEX('2-3 引出列表'!$A$2:$CE$8700,$A776,MATCH(I$1,'2-3 引出列表'!$A$1:$CD$1,0)),""))</f>
        <v/>
      </c>
    </row>
    <row r="777" customFormat="1" spans="1:9">
      <c r="A777">
        <v>776</v>
      </c>
      <c r="B777" t="str">
        <f>IF(ISBLANK(IFERROR(INDEX('2-3 引出列表'!$A$2:$CE$8700,$A777,MATCH(B$1,'2-3 引出列表'!$A$1:$CD$1,0)),"")),"",IFERROR(INDEX('2-3 引出列表'!$A$2:$CE$8700,$A777,MATCH(B$1,'2-3 引出列表'!$A$1:$CD$1,0)),""))</f>
        <v/>
      </c>
      <c r="C777" t="str">
        <f>IF(ISBLANK(IFERROR(INDEX('2-3 引出列表'!$A$2:$CE$8700,$A777,MATCH(C$1,'2-3 引出列表'!$A$1:$CD$1,0)),"")),"",IFERROR(INDEX('2-3 引出列表'!$A$2:$CE$8700,$A777,MATCH(C$1,'2-3 引出列表'!$A$1:$CD$1,0)),""))</f>
        <v/>
      </c>
      <c r="D777" t="str">
        <f>IF(ISBLANK(IFERROR(INDEX('2-3 引出列表'!$A$2:$CE$8700,$A777,MATCH(D$1,'2-3 引出列表'!$A$1:$CD$1,0)),"")),"",IFERROR(INDEX('2-3 引出列表'!$A$2:$CE$8700,$A777,MATCH(D$1,'2-3 引出列表'!$A$1:$CD$1,0)),""))</f>
        <v/>
      </c>
      <c r="E777" t="str">
        <f>IF(ISBLANK(IFERROR(INDEX('2-3 引出列表'!$A$2:$CE$8700,$A777,MATCH(E$1,'2-3 引出列表'!$A$1:$CD$1,0)),"")),"",IFERROR(INDEX('2-3 引出列表'!$A$2:$CE$8700,$A777,MATCH(E$1,'2-3 引出列表'!$A$1:$CD$1,0)),""))</f>
        <v/>
      </c>
      <c r="F777" t="str">
        <f t="shared" si="12"/>
        <v/>
      </c>
      <c r="G777" t="str">
        <f>IF(ISBLANK(IFERROR(INDEX('2-3 引出列表'!$A$2:$CE$8700,$A777,MATCH(G$1,'2-3 引出列表'!$A$1:$CD$1,0)),"")),"",IFERROR(INDEX('2-3 引出列表'!$A$2:$CE$8700,$A777,MATCH(G$1,'2-3 引出列表'!$A$1:$CD$1,0)),""))</f>
        <v/>
      </c>
      <c r="H777" t="str">
        <f>IF(ISBLANK(IFERROR(INDEX('2-3 引出列表'!$A$2:$CE$8700,$A777,MATCH(H$1,'2-3 引出列表'!$A$1:$CD$1,0)),"")),"",IFERROR(INDEX('2-3 引出列表'!$A$2:$CE$8700,$A777,MATCH(H$1,'2-3 引出列表'!$A$1:$CD$1,0)),""))</f>
        <v/>
      </c>
      <c r="I777" t="str">
        <f>IF(ISBLANK(IFERROR(INDEX('2-3 引出列表'!$A$2:$CE$8700,$A777,MATCH(I$1,'2-3 引出列表'!$A$1:$CD$1,0)),"")),"",IFERROR(INDEX('2-3 引出列表'!$A$2:$CE$8700,$A777,MATCH(I$1,'2-3 引出列表'!$A$1:$CD$1,0)),""))</f>
        <v/>
      </c>
    </row>
    <row r="778" customFormat="1" spans="1:9">
      <c r="A778">
        <v>777</v>
      </c>
      <c r="B778" t="str">
        <f>IF(ISBLANK(IFERROR(INDEX('2-3 引出列表'!$A$2:$CE$8700,$A778,MATCH(B$1,'2-3 引出列表'!$A$1:$CD$1,0)),"")),"",IFERROR(INDEX('2-3 引出列表'!$A$2:$CE$8700,$A778,MATCH(B$1,'2-3 引出列表'!$A$1:$CD$1,0)),""))</f>
        <v/>
      </c>
      <c r="C778" t="str">
        <f>IF(ISBLANK(IFERROR(INDEX('2-3 引出列表'!$A$2:$CE$8700,$A778,MATCH(C$1,'2-3 引出列表'!$A$1:$CD$1,0)),"")),"",IFERROR(INDEX('2-3 引出列表'!$A$2:$CE$8700,$A778,MATCH(C$1,'2-3 引出列表'!$A$1:$CD$1,0)),""))</f>
        <v/>
      </c>
      <c r="D778" t="str">
        <f>IF(ISBLANK(IFERROR(INDEX('2-3 引出列表'!$A$2:$CE$8700,$A778,MATCH(D$1,'2-3 引出列表'!$A$1:$CD$1,0)),"")),"",IFERROR(INDEX('2-3 引出列表'!$A$2:$CE$8700,$A778,MATCH(D$1,'2-3 引出列表'!$A$1:$CD$1,0)),""))</f>
        <v/>
      </c>
      <c r="E778" t="str">
        <f>IF(ISBLANK(IFERROR(INDEX('2-3 引出列表'!$A$2:$CE$8700,$A778,MATCH(E$1,'2-3 引出列表'!$A$1:$CD$1,0)),"")),"",IFERROR(INDEX('2-3 引出列表'!$A$2:$CE$8700,$A778,MATCH(E$1,'2-3 引出列表'!$A$1:$CD$1,0)),""))</f>
        <v/>
      </c>
      <c r="F778" t="str">
        <f t="shared" si="12"/>
        <v/>
      </c>
      <c r="G778" t="str">
        <f>IF(ISBLANK(IFERROR(INDEX('2-3 引出列表'!$A$2:$CE$8700,$A778,MATCH(G$1,'2-3 引出列表'!$A$1:$CD$1,0)),"")),"",IFERROR(INDEX('2-3 引出列表'!$A$2:$CE$8700,$A778,MATCH(G$1,'2-3 引出列表'!$A$1:$CD$1,0)),""))</f>
        <v/>
      </c>
      <c r="H778" t="str">
        <f>IF(ISBLANK(IFERROR(INDEX('2-3 引出列表'!$A$2:$CE$8700,$A778,MATCH(H$1,'2-3 引出列表'!$A$1:$CD$1,0)),"")),"",IFERROR(INDEX('2-3 引出列表'!$A$2:$CE$8700,$A778,MATCH(H$1,'2-3 引出列表'!$A$1:$CD$1,0)),""))</f>
        <v/>
      </c>
      <c r="I778" t="str">
        <f>IF(ISBLANK(IFERROR(INDEX('2-3 引出列表'!$A$2:$CE$8700,$A778,MATCH(I$1,'2-3 引出列表'!$A$1:$CD$1,0)),"")),"",IFERROR(INDEX('2-3 引出列表'!$A$2:$CE$8700,$A778,MATCH(I$1,'2-3 引出列表'!$A$1:$CD$1,0)),""))</f>
        <v/>
      </c>
    </row>
    <row r="779" customFormat="1" spans="1:9">
      <c r="A779">
        <v>778</v>
      </c>
      <c r="B779" t="str">
        <f>IF(ISBLANK(IFERROR(INDEX('2-3 引出列表'!$A$2:$CE$8700,$A779,MATCH(B$1,'2-3 引出列表'!$A$1:$CD$1,0)),"")),"",IFERROR(INDEX('2-3 引出列表'!$A$2:$CE$8700,$A779,MATCH(B$1,'2-3 引出列表'!$A$1:$CD$1,0)),""))</f>
        <v/>
      </c>
      <c r="C779" t="str">
        <f>IF(ISBLANK(IFERROR(INDEX('2-3 引出列表'!$A$2:$CE$8700,$A779,MATCH(C$1,'2-3 引出列表'!$A$1:$CD$1,0)),"")),"",IFERROR(INDEX('2-3 引出列表'!$A$2:$CE$8700,$A779,MATCH(C$1,'2-3 引出列表'!$A$1:$CD$1,0)),""))</f>
        <v/>
      </c>
      <c r="D779" t="str">
        <f>IF(ISBLANK(IFERROR(INDEX('2-3 引出列表'!$A$2:$CE$8700,$A779,MATCH(D$1,'2-3 引出列表'!$A$1:$CD$1,0)),"")),"",IFERROR(INDEX('2-3 引出列表'!$A$2:$CE$8700,$A779,MATCH(D$1,'2-3 引出列表'!$A$1:$CD$1,0)),""))</f>
        <v/>
      </c>
      <c r="E779" t="str">
        <f>IF(ISBLANK(IFERROR(INDEX('2-3 引出列表'!$A$2:$CE$8700,$A779,MATCH(E$1,'2-3 引出列表'!$A$1:$CD$1,0)),"")),"",IFERROR(INDEX('2-3 引出列表'!$A$2:$CE$8700,$A779,MATCH(E$1,'2-3 引出列表'!$A$1:$CD$1,0)),""))</f>
        <v/>
      </c>
      <c r="F779" t="str">
        <f t="shared" si="12"/>
        <v/>
      </c>
      <c r="G779" t="str">
        <f>IF(ISBLANK(IFERROR(INDEX('2-3 引出列表'!$A$2:$CE$8700,$A779,MATCH(G$1,'2-3 引出列表'!$A$1:$CD$1,0)),"")),"",IFERROR(INDEX('2-3 引出列表'!$A$2:$CE$8700,$A779,MATCH(G$1,'2-3 引出列表'!$A$1:$CD$1,0)),""))</f>
        <v/>
      </c>
      <c r="H779" t="str">
        <f>IF(ISBLANK(IFERROR(INDEX('2-3 引出列表'!$A$2:$CE$8700,$A779,MATCH(H$1,'2-3 引出列表'!$A$1:$CD$1,0)),"")),"",IFERROR(INDEX('2-3 引出列表'!$A$2:$CE$8700,$A779,MATCH(H$1,'2-3 引出列表'!$A$1:$CD$1,0)),""))</f>
        <v/>
      </c>
      <c r="I779" t="str">
        <f>IF(ISBLANK(IFERROR(INDEX('2-3 引出列表'!$A$2:$CE$8700,$A779,MATCH(I$1,'2-3 引出列表'!$A$1:$CD$1,0)),"")),"",IFERROR(INDEX('2-3 引出列表'!$A$2:$CE$8700,$A779,MATCH(I$1,'2-3 引出列表'!$A$1:$CD$1,0)),""))</f>
        <v/>
      </c>
    </row>
    <row r="780" customFormat="1" spans="1:9">
      <c r="A780">
        <v>779</v>
      </c>
      <c r="B780" t="str">
        <f>IF(ISBLANK(IFERROR(INDEX('2-3 引出列表'!$A$2:$CE$8700,$A780,MATCH(B$1,'2-3 引出列表'!$A$1:$CD$1,0)),"")),"",IFERROR(INDEX('2-3 引出列表'!$A$2:$CE$8700,$A780,MATCH(B$1,'2-3 引出列表'!$A$1:$CD$1,0)),""))</f>
        <v/>
      </c>
      <c r="C780" t="str">
        <f>IF(ISBLANK(IFERROR(INDEX('2-3 引出列表'!$A$2:$CE$8700,$A780,MATCH(C$1,'2-3 引出列表'!$A$1:$CD$1,0)),"")),"",IFERROR(INDEX('2-3 引出列表'!$A$2:$CE$8700,$A780,MATCH(C$1,'2-3 引出列表'!$A$1:$CD$1,0)),""))</f>
        <v/>
      </c>
      <c r="D780" t="str">
        <f>IF(ISBLANK(IFERROR(INDEX('2-3 引出列表'!$A$2:$CE$8700,$A780,MATCH(D$1,'2-3 引出列表'!$A$1:$CD$1,0)),"")),"",IFERROR(INDEX('2-3 引出列表'!$A$2:$CE$8700,$A780,MATCH(D$1,'2-3 引出列表'!$A$1:$CD$1,0)),""))</f>
        <v/>
      </c>
      <c r="E780" t="str">
        <f>IF(ISBLANK(IFERROR(INDEX('2-3 引出列表'!$A$2:$CE$8700,$A780,MATCH(E$1,'2-3 引出列表'!$A$1:$CD$1,0)),"")),"",IFERROR(INDEX('2-3 引出列表'!$A$2:$CE$8700,$A780,MATCH(E$1,'2-3 引出列表'!$A$1:$CD$1,0)),""))</f>
        <v/>
      </c>
      <c r="F780" t="str">
        <f t="shared" si="12"/>
        <v/>
      </c>
      <c r="G780" t="str">
        <f>IF(ISBLANK(IFERROR(INDEX('2-3 引出列表'!$A$2:$CE$8700,$A780,MATCH(G$1,'2-3 引出列表'!$A$1:$CD$1,0)),"")),"",IFERROR(INDEX('2-3 引出列表'!$A$2:$CE$8700,$A780,MATCH(G$1,'2-3 引出列表'!$A$1:$CD$1,0)),""))</f>
        <v/>
      </c>
      <c r="H780" t="str">
        <f>IF(ISBLANK(IFERROR(INDEX('2-3 引出列表'!$A$2:$CE$8700,$A780,MATCH(H$1,'2-3 引出列表'!$A$1:$CD$1,0)),"")),"",IFERROR(INDEX('2-3 引出列表'!$A$2:$CE$8700,$A780,MATCH(H$1,'2-3 引出列表'!$A$1:$CD$1,0)),""))</f>
        <v/>
      </c>
      <c r="I780" t="str">
        <f>IF(ISBLANK(IFERROR(INDEX('2-3 引出列表'!$A$2:$CE$8700,$A780,MATCH(I$1,'2-3 引出列表'!$A$1:$CD$1,0)),"")),"",IFERROR(INDEX('2-3 引出列表'!$A$2:$CE$8700,$A780,MATCH(I$1,'2-3 引出列表'!$A$1:$CD$1,0)),""))</f>
        <v/>
      </c>
    </row>
    <row r="781" customFormat="1" spans="1:9">
      <c r="A781">
        <v>780</v>
      </c>
      <c r="B781" t="str">
        <f>IF(ISBLANK(IFERROR(INDEX('2-3 引出列表'!$A$2:$CE$8700,$A781,MATCH(B$1,'2-3 引出列表'!$A$1:$CD$1,0)),"")),"",IFERROR(INDEX('2-3 引出列表'!$A$2:$CE$8700,$A781,MATCH(B$1,'2-3 引出列表'!$A$1:$CD$1,0)),""))</f>
        <v/>
      </c>
      <c r="C781" t="str">
        <f>IF(ISBLANK(IFERROR(INDEX('2-3 引出列表'!$A$2:$CE$8700,$A781,MATCH(C$1,'2-3 引出列表'!$A$1:$CD$1,0)),"")),"",IFERROR(INDEX('2-3 引出列表'!$A$2:$CE$8700,$A781,MATCH(C$1,'2-3 引出列表'!$A$1:$CD$1,0)),""))</f>
        <v/>
      </c>
      <c r="D781" t="str">
        <f>IF(ISBLANK(IFERROR(INDEX('2-3 引出列表'!$A$2:$CE$8700,$A781,MATCH(D$1,'2-3 引出列表'!$A$1:$CD$1,0)),"")),"",IFERROR(INDEX('2-3 引出列表'!$A$2:$CE$8700,$A781,MATCH(D$1,'2-3 引出列表'!$A$1:$CD$1,0)),""))</f>
        <v/>
      </c>
      <c r="E781" t="str">
        <f>IF(ISBLANK(IFERROR(INDEX('2-3 引出列表'!$A$2:$CE$8700,$A781,MATCH(E$1,'2-3 引出列表'!$A$1:$CD$1,0)),"")),"",IFERROR(INDEX('2-3 引出列表'!$A$2:$CE$8700,$A781,MATCH(E$1,'2-3 引出列表'!$A$1:$CD$1,0)),""))</f>
        <v/>
      </c>
      <c r="F781" t="str">
        <f t="shared" si="12"/>
        <v/>
      </c>
      <c r="G781" t="str">
        <f>IF(ISBLANK(IFERROR(INDEX('2-3 引出列表'!$A$2:$CE$8700,$A781,MATCH(G$1,'2-3 引出列表'!$A$1:$CD$1,0)),"")),"",IFERROR(INDEX('2-3 引出列表'!$A$2:$CE$8700,$A781,MATCH(G$1,'2-3 引出列表'!$A$1:$CD$1,0)),""))</f>
        <v/>
      </c>
      <c r="H781" t="str">
        <f>IF(ISBLANK(IFERROR(INDEX('2-3 引出列表'!$A$2:$CE$8700,$A781,MATCH(H$1,'2-3 引出列表'!$A$1:$CD$1,0)),"")),"",IFERROR(INDEX('2-3 引出列表'!$A$2:$CE$8700,$A781,MATCH(H$1,'2-3 引出列表'!$A$1:$CD$1,0)),""))</f>
        <v/>
      </c>
      <c r="I781" t="str">
        <f>IF(ISBLANK(IFERROR(INDEX('2-3 引出列表'!$A$2:$CE$8700,$A781,MATCH(I$1,'2-3 引出列表'!$A$1:$CD$1,0)),"")),"",IFERROR(INDEX('2-3 引出列表'!$A$2:$CE$8700,$A781,MATCH(I$1,'2-3 引出列表'!$A$1:$CD$1,0)),""))</f>
        <v/>
      </c>
    </row>
    <row r="782" customFormat="1" spans="1:9">
      <c r="A782">
        <v>781</v>
      </c>
      <c r="B782" t="str">
        <f>IF(ISBLANK(IFERROR(INDEX('2-3 引出列表'!$A$2:$CE$8700,$A782,MATCH(B$1,'2-3 引出列表'!$A$1:$CD$1,0)),"")),"",IFERROR(INDEX('2-3 引出列表'!$A$2:$CE$8700,$A782,MATCH(B$1,'2-3 引出列表'!$A$1:$CD$1,0)),""))</f>
        <v/>
      </c>
      <c r="C782" t="str">
        <f>IF(ISBLANK(IFERROR(INDEX('2-3 引出列表'!$A$2:$CE$8700,$A782,MATCH(C$1,'2-3 引出列表'!$A$1:$CD$1,0)),"")),"",IFERROR(INDEX('2-3 引出列表'!$A$2:$CE$8700,$A782,MATCH(C$1,'2-3 引出列表'!$A$1:$CD$1,0)),""))</f>
        <v/>
      </c>
      <c r="D782" t="str">
        <f>IF(ISBLANK(IFERROR(INDEX('2-3 引出列表'!$A$2:$CE$8700,$A782,MATCH(D$1,'2-3 引出列表'!$A$1:$CD$1,0)),"")),"",IFERROR(INDEX('2-3 引出列表'!$A$2:$CE$8700,$A782,MATCH(D$1,'2-3 引出列表'!$A$1:$CD$1,0)),""))</f>
        <v/>
      </c>
      <c r="E782" t="str">
        <f>IF(ISBLANK(IFERROR(INDEX('2-3 引出列表'!$A$2:$CE$8700,$A782,MATCH(E$1,'2-3 引出列表'!$A$1:$CD$1,0)),"")),"",IFERROR(INDEX('2-3 引出列表'!$A$2:$CE$8700,$A782,MATCH(E$1,'2-3 引出列表'!$A$1:$CD$1,0)),""))</f>
        <v/>
      </c>
      <c r="F782" t="str">
        <f t="shared" si="12"/>
        <v/>
      </c>
      <c r="G782" t="str">
        <f>IF(ISBLANK(IFERROR(INDEX('2-3 引出列表'!$A$2:$CE$8700,$A782,MATCH(G$1,'2-3 引出列表'!$A$1:$CD$1,0)),"")),"",IFERROR(INDEX('2-3 引出列表'!$A$2:$CE$8700,$A782,MATCH(G$1,'2-3 引出列表'!$A$1:$CD$1,0)),""))</f>
        <v/>
      </c>
      <c r="H782" t="str">
        <f>IF(ISBLANK(IFERROR(INDEX('2-3 引出列表'!$A$2:$CE$8700,$A782,MATCH(H$1,'2-3 引出列表'!$A$1:$CD$1,0)),"")),"",IFERROR(INDEX('2-3 引出列表'!$A$2:$CE$8700,$A782,MATCH(H$1,'2-3 引出列表'!$A$1:$CD$1,0)),""))</f>
        <v/>
      </c>
      <c r="I782" t="str">
        <f>IF(ISBLANK(IFERROR(INDEX('2-3 引出列表'!$A$2:$CE$8700,$A782,MATCH(I$1,'2-3 引出列表'!$A$1:$CD$1,0)),"")),"",IFERROR(INDEX('2-3 引出列表'!$A$2:$CE$8700,$A782,MATCH(I$1,'2-3 引出列表'!$A$1:$CD$1,0)),""))</f>
        <v/>
      </c>
    </row>
    <row r="783" customFormat="1" spans="1:9">
      <c r="A783">
        <v>782</v>
      </c>
      <c r="B783" t="str">
        <f>IF(ISBLANK(IFERROR(INDEX('2-3 引出列表'!$A$2:$CE$8700,$A783,MATCH(B$1,'2-3 引出列表'!$A$1:$CD$1,0)),"")),"",IFERROR(INDEX('2-3 引出列表'!$A$2:$CE$8700,$A783,MATCH(B$1,'2-3 引出列表'!$A$1:$CD$1,0)),""))</f>
        <v/>
      </c>
      <c r="C783" t="str">
        <f>IF(ISBLANK(IFERROR(INDEX('2-3 引出列表'!$A$2:$CE$8700,$A783,MATCH(C$1,'2-3 引出列表'!$A$1:$CD$1,0)),"")),"",IFERROR(INDEX('2-3 引出列表'!$A$2:$CE$8700,$A783,MATCH(C$1,'2-3 引出列表'!$A$1:$CD$1,0)),""))</f>
        <v/>
      </c>
      <c r="D783" t="str">
        <f>IF(ISBLANK(IFERROR(INDEX('2-3 引出列表'!$A$2:$CE$8700,$A783,MATCH(D$1,'2-3 引出列表'!$A$1:$CD$1,0)),"")),"",IFERROR(INDEX('2-3 引出列表'!$A$2:$CE$8700,$A783,MATCH(D$1,'2-3 引出列表'!$A$1:$CD$1,0)),""))</f>
        <v/>
      </c>
      <c r="E783" t="str">
        <f>IF(ISBLANK(IFERROR(INDEX('2-3 引出列表'!$A$2:$CE$8700,$A783,MATCH(E$1,'2-3 引出列表'!$A$1:$CD$1,0)),"")),"",IFERROR(INDEX('2-3 引出列表'!$A$2:$CE$8700,$A783,MATCH(E$1,'2-3 引出列表'!$A$1:$CD$1,0)),""))</f>
        <v/>
      </c>
      <c r="F783" t="str">
        <f t="shared" si="12"/>
        <v/>
      </c>
      <c r="G783" t="str">
        <f>IF(ISBLANK(IFERROR(INDEX('2-3 引出列表'!$A$2:$CE$8700,$A783,MATCH(G$1,'2-3 引出列表'!$A$1:$CD$1,0)),"")),"",IFERROR(INDEX('2-3 引出列表'!$A$2:$CE$8700,$A783,MATCH(G$1,'2-3 引出列表'!$A$1:$CD$1,0)),""))</f>
        <v/>
      </c>
      <c r="H783" t="str">
        <f>IF(ISBLANK(IFERROR(INDEX('2-3 引出列表'!$A$2:$CE$8700,$A783,MATCH(H$1,'2-3 引出列表'!$A$1:$CD$1,0)),"")),"",IFERROR(INDEX('2-3 引出列表'!$A$2:$CE$8700,$A783,MATCH(H$1,'2-3 引出列表'!$A$1:$CD$1,0)),""))</f>
        <v/>
      </c>
      <c r="I783" t="str">
        <f>IF(ISBLANK(IFERROR(INDEX('2-3 引出列表'!$A$2:$CE$8700,$A783,MATCH(I$1,'2-3 引出列表'!$A$1:$CD$1,0)),"")),"",IFERROR(INDEX('2-3 引出列表'!$A$2:$CE$8700,$A783,MATCH(I$1,'2-3 引出列表'!$A$1:$CD$1,0)),""))</f>
        <v/>
      </c>
    </row>
    <row r="784" customFormat="1" spans="1:9">
      <c r="A784">
        <v>783</v>
      </c>
      <c r="B784" t="str">
        <f>IF(ISBLANK(IFERROR(INDEX('2-3 引出列表'!$A$2:$CE$8700,$A784,MATCH(B$1,'2-3 引出列表'!$A$1:$CD$1,0)),"")),"",IFERROR(INDEX('2-3 引出列表'!$A$2:$CE$8700,$A784,MATCH(B$1,'2-3 引出列表'!$A$1:$CD$1,0)),""))</f>
        <v/>
      </c>
      <c r="C784" t="str">
        <f>IF(ISBLANK(IFERROR(INDEX('2-3 引出列表'!$A$2:$CE$8700,$A784,MATCH(C$1,'2-3 引出列表'!$A$1:$CD$1,0)),"")),"",IFERROR(INDEX('2-3 引出列表'!$A$2:$CE$8700,$A784,MATCH(C$1,'2-3 引出列表'!$A$1:$CD$1,0)),""))</f>
        <v/>
      </c>
      <c r="D784" t="str">
        <f>IF(ISBLANK(IFERROR(INDEX('2-3 引出列表'!$A$2:$CE$8700,$A784,MATCH(D$1,'2-3 引出列表'!$A$1:$CD$1,0)),"")),"",IFERROR(INDEX('2-3 引出列表'!$A$2:$CE$8700,$A784,MATCH(D$1,'2-3 引出列表'!$A$1:$CD$1,0)),""))</f>
        <v/>
      </c>
      <c r="E784" t="str">
        <f>IF(ISBLANK(IFERROR(INDEX('2-3 引出列表'!$A$2:$CE$8700,$A784,MATCH(E$1,'2-3 引出列表'!$A$1:$CD$1,0)),"")),"",IFERROR(INDEX('2-3 引出列表'!$A$2:$CE$8700,$A784,MATCH(E$1,'2-3 引出列表'!$A$1:$CD$1,0)),""))</f>
        <v/>
      </c>
      <c r="F784" t="str">
        <f t="shared" si="12"/>
        <v/>
      </c>
      <c r="G784" t="str">
        <f>IF(ISBLANK(IFERROR(INDEX('2-3 引出列表'!$A$2:$CE$8700,$A784,MATCH(G$1,'2-3 引出列表'!$A$1:$CD$1,0)),"")),"",IFERROR(INDEX('2-3 引出列表'!$A$2:$CE$8700,$A784,MATCH(G$1,'2-3 引出列表'!$A$1:$CD$1,0)),""))</f>
        <v/>
      </c>
      <c r="H784" t="str">
        <f>IF(ISBLANK(IFERROR(INDEX('2-3 引出列表'!$A$2:$CE$8700,$A784,MATCH(H$1,'2-3 引出列表'!$A$1:$CD$1,0)),"")),"",IFERROR(INDEX('2-3 引出列表'!$A$2:$CE$8700,$A784,MATCH(H$1,'2-3 引出列表'!$A$1:$CD$1,0)),""))</f>
        <v/>
      </c>
      <c r="I784" t="str">
        <f>IF(ISBLANK(IFERROR(INDEX('2-3 引出列表'!$A$2:$CE$8700,$A784,MATCH(I$1,'2-3 引出列表'!$A$1:$CD$1,0)),"")),"",IFERROR(INDEX('2-3 引出列表'!$A$2:$CE$8700,$A784,MATCH(I$1,'2-3 引出列表'!$A$1:$CD$1,0)),""))</f>
        <v/>
      </c>
    </row>
    <row r="785" customFormat="1" spans="1:9">
      <c r="A785">
        <v>784</v>
      </c>
      <c r="B785" t="str">
        <f>IF(ISBLANK(IFERROR(INDEX('2-3 引出列表'!$A$2:$CE$8700,$A785,MATCH(B$1,'2-3 引出列表'!$A$1:$CD$1,0)),"")),"",IFERROR(INDEX('2-3 引出列表'!$A$2:$CE$8700,$A785,MATCH(B$1,'2-3 引出列表'!$A$1:$CD$1,0)),""))</f>
        <v/>
      </c>
      <c r="C785" t="str">
        <f>IF(ISBLANK(IFERROR(INDEX('2-3 引出列表'!$A$2:$CE$8700,$A785,MATCH(C$1,'2-3 引出列表'!$A$1:$CD$1,0)),"")),"",IFERROR(INDEX('2-3 引出列表'!$A$2:$CE$8700,$A785,MATCH(C$1,'2-3 引出列表'!$A$1:$CD$1,0)),""))</f>
        <v/>
      </c>
      <c r="D785" t="str">
        <f>IF(ISBLANK(IFERROR(INDEX('2-3 引出列表'!$A$2:$CE$8700,$A785,MATCH(D$1,'2-3 引出列表'!$A$1:$CD$1,0)),"")),"",IFERROR(INDEX('2-3 引出列表'!$A$2:$CE$8700,$A785,MATCH(D$1,'2-3 引出列表'!$A$1:$CD$1,0)),""))</f>
        <v/>
      </c>
      <c r="E785" t="str">
        <f>IF(ISBLANK(IFERROR(INDEX('2-3 引出列表'!$A$2:$CE$8700,$A785,MATCH(E$1,'2-3 引出列表'!$A$1:$CD$1,0)),"")),"",IFERROR(INDEX('2-3 引出列表'!$A$2:$CE$8700,$A785,MATCH(E$1,'2-3 引出列表'!$A$1:$CD$1,0)),""))</f>
        <v/>
      </c>
      <c r="F785" t="str">
        <f t="shared" si="12"/>
        <v/>
      </c>
      <c r="G785" t="str">
        <f>IF(ISBLANK(IFERROR(INDEX('2-3 引出列表'!$A$2:$CE$8700,$A785,MATCH(G$1,'2-3 引出列表'!$A$1:$CD$1,0)),"")),"",IFERROR(INDEX('2-3 引出列表'!$A$2:$CE$8700,$A785,MATCH(G$1,'2-3 引出列表'!$A$1:$CD$1,0)),""))</f>
        <v/>
      </c>
      <c r="H785" t="str">
        <f>IF(ISBLANK(IFERROR(INDEX('2-3 引出列表'!$A$2:$CE$8700,$A785,MATCH(H$1,'2-3 引出列表'!$A$1:$CD$1,0)),"")),"",IFERROR(INDEX('2-3 引出列表'!$A$2:$CE$8700,$A785,MATCH(H$1,'2-3 引出列表'!$A$1:$CD$1,0)),""))</f>
        <v/>
      </c>
      <c r="I785" t="str">
        <f>IF(ISBLANK(IFERROR(INDEX('2-3 引出列表'!$A$2:$CE$8700,$A785,MATCH(I$1,'2-3 引出列表'!$A$1:$CD$1,0)),"")),"",IFERROR(INDEX('2-3 引出列表'!$A$2:$CE$8700,$A785,MATCH(I$1,'2-3 引出列表'!$A$1:$CD$1,0)),""))</f>
        <v/>
      </c>
    </row>
    <row r="786" customFormat="1" spans="1:9">
      <c r="A786">
        <v>785</v>
      </c>
      <c r="B786" t="str">
        <f>IF(ISBLANK(IFERROR(INDEX('2-3 引出列表'!$A$2:$CE$8700,$A786,MATCH(B$1,'2-3 引出列表'!$A$1:$CD$1,0)),"")),"",IFERROR(INDEX('2-3 引出列表'!$A$2:$CE$8700,$A786,MATCH(B$1,'2-3 引出列表'!$A$1:$CD$1,0)),""))</f>
        <v/>
      </c>
      <c r="C786" t="str">
        <f>IF(ISBLANK(IFERROR(INDEX('2-3 引出列表'!$A$2:$CE$8700,$A786,MATCH(C$1,'2-3 引出列表'!$A$1:$CD$1,0)),"")),"",IFERROR(INDEX('2-3 引出列表'!$A$2:$CE$8700,$A786,MATCH(C$1,'2-3 引出列表'!$A$1:$CD$1,0)),""))</f>
        <v/>
      </c>
      <c r="D786" t="str">
        <f>IF(ISBLANK(IFERROR(INDEX('2-3 引出列表'!$A$2:$CE$8700,$A786,MATCH(D$1,'2-3 引出列表'!$A$1:$CD$1,0)),"")),"",IFERROR(INDEX('2-3 引出列表'!$A$2:$CE$8700,$A786,MATCH(D$1,'2-3 引出列表'!$A$1:$CD$1,0)),""))</f>
        <v/>
      </c>
      <c r="E786" t="str">
        <f>IF(ISBLANK(IFERROR(INDEX('2-3 引出列表'!$A$2:$CE$8700,$A786,MATCH(E$1,'2-3 引出列表'!$A$1:$CD$1,0)),"")),"",IFERROR(INDEX('2-3 引出列表'!$A$2:$CE$8700,$A786,MATCH(E$1,'2-3 引出列表'!$A$1:$CD$1,0)),""))</f>
        <v/>
      </c>
      <c r="F786" t="str">
        <f t="shared" si="12"/>
        <v/>
      </c>
      <c r="G786" t="str">
        <f>IF(ISBLANK(IFERROR(INDEX('2-3 引出列表'!$A$2:$CE$8700,$A786,MATCH(G$1,'2-3 引出列表'!$A$1:$CD$1,0)),"")),"",IFERROR(INDEX('2-3 引出列表'!$A$2:$CE$8700,$A786,MATCH(G$1,'2-3 引出列表'!$A$1:$CD$1,0)),""))</f>
        <v/>
      </c>
      <c r="H786" t="str">
        <f>IF(ISBLANK(IFERROR(INDEX('2-3 引出列表'!$A$2:$CE$8700,$A786,MATCH(H$1,'2-3 引出列表'!$A$1:$CD$1,0)),"")),"",IFERROR(INDEX('2-3 引出列表'!$A$2:$CE$8700,$A786,MATCH(H$1,'2-3 引出列表'!$A$1:$CD$1,0)),""))</f>
        <v/>
      </c>
      <c r="I786" t="str">
        <f>IF(ISBLANK(IFERROR(INDEX('2-3 引出列表'!$A$2:$CE$8700,$A786,MATCH(I$1,'2-3 引出列表'!$A$1:$CD$1,0)),"")),"",IFERROR(INDEX('2-3 引出列表'!$A$2:$CE$8700,$A786,MATCH(I$1,'2-3 引出列表'!$A$1:$CD$1,0)),""))</f>
        <v/>
      </c>
    </row>
    <row r="787" customFormat="1" spans="1:9">
      <c r="A787">
        <v>786</v>
      </c>
      <c r="B787" t="str">
        <f>IF(ISBLANK(IFERROR(INDEX('2-3 引出列表'!$A$2:$CE$8700,$A787,MATCH(B$1,'2-3 引出列表'!$A$1:$CD$1,0)),"")),"",IFERROR(INDEX('2-3 引出列表'!$A$2:$CE$8700,$A787,MATCH(B$1,'2-3 引出列表'!$A$1:$CD$1,0)),""))</f>
        <v/>
      </c>
      <c r="C787" t="str">
        <f>IF(ISBLANK(IFERROR(INDEX('2-3 引出列表'!$A$2:$CE$8700,$A787,MATCH(C$1,'2-3 引出列表'!$A$1:$CD$1,0)),"")),"",IFERROR(INDEX('2-3 引出列表'!$A$2:$CE$8700,$A787,MATCH(C$1,'2-3 引出列表'!$A$1:$CD$1,0)),""))</f>
        <v/>
      </c>
      <c r="D787" t="str">
        <f>IF(ISBLANK(IFERROR(INDEX('2-3 引出列表'!$A$2:$CE$8700,$A787,MATCH(D$1,'2-3 引出列表'!$A$1:$CD$1,0)),"")),"",IFERROR(INDEX('2-3 引出列表'!$A$2:$CE$8700,$A787,MATCH(D$1,'2-3 引出列表'!$A$1:$CD$1,0)),""))</f>
        <v/>
      </c>
      <c r="E787" t="str">
        <f>IF(ISBLANK(IFERROR(INDEX('2-3 引出列表'!$A$2:$CE$8700,$A787,MATCH(E$1,'2-3 引出列表'!$A$1:$CD$1,0)),"")),"",IFERROR(INDEX('2-3 引出列表'!$A$2:$CE$8700,$A787,MATCH(E$1,'2-3 引出列表'!$A$1:$CD$1,0)),""))</f>
        <v/>
      </c>
      <c r="F787" t="str">
        <f t="shared" si="12"/>
        <v/>
      </c>
      <c r="G787" t="str">
        <f>IF(ISBLANK(IFERROR(INDEX('2-3 引出列表'!$A$2:$CE$8700,$A787,MATCH(G$1,'2-3 引出列表'!$A$1:$CD$1,0)),"")),"",IFERROR(INDEX('2-3 引出列表'!$A$2:$CE$8700,$A787,MATCH(G$1,'2-3 引出列表'!$A$1:$CD$1,0)),""))</f>
        <v/>
      </c>
      <c r="H787" t="str">
        <f>IF(ISBLANK(IFERROR(INDEX('2-3 引出列表'!$A$2:$CE$8700,$A787,MATCH(H$1,'2-3 引出列表'!$A$1:$CD$1,0)),"")),"",IFERROR(INDEX('2-3 引出列表'!$A$2:$CE$8700,$A787,MATCH(H$1,'2-3 引出列表'!$A$1:$CD$1,0)),""))</f>
        <v/>
      </c>
      <c r="I787" t="str">
        <f>IF(ISBLANK(IFERROR(INDEX('2-3 引出列表'!$A$2:$CE$8700,$A787,MATCH(I$1,'2-3 引出列表'!$A$1:$CD$1,0)),"")),"",IFERROR(INDEX('2-3 引出列表'!$A$2:$CE$8700,$A787,MATCH(I$1,'2-3 引出列表'!$A$1:$CD$1,0)),""))</f>
        <v/>
      </c>
    </row>
    <row r="788" customFormat="1" spans="1:9">
      <c r="A788">
        <v>787</v>
      </c>
      <c r="B788" t="str">
        <f>IF(ISBLANK(IFERROR(INDEX('2-3 引出列表'!$A$2:$CE$8700,$A788,MATCH(B$1,'2-3 引出列表'!$A$1:$CD$1,0)),"")),"",IFERROR(INDEX('2-3 引出列表'!$A$2:$CE$8700,$A788,MATCH(B$1,'2-3 引出列表'!$A$1:$CD$1,0)),""))</f>
        <v/>
      </c>
      <c r="C788" t="str">
        <f>IF(ISBLANK(IFERROR(INDEX('2-3 引出列表'!$A$2:$CE$8700,$A788,MATCH(C$1,'2-3 引出列表'!$A$1:$CD$1,0)),"")),"",IFERROR(INDEX('2-3 引出列表'!$A$2:$CE$8700,$A788,MATCH(C$1,'2-3 引出列表'!$A$1:$CD$1,0)),""))</f>
        <v/>
      </c>
      <c r="D788" t="str">
        <f>IF(ISBLANK(IFERROR(INDEX('2-3 引出列表'!$A$2:$CE$8700,$A788,MATCH(D$1,'2-3 引出列表'!$A$1:$CD$1,0)),"")),"",IFERROR(INDEX('2-3 引出列表'!$A$2:$CE$8700,$A788,MATCH(D$1,'2-3 引出列表'!$A$1:$CD$1,0)),""))</f>
        <v/>
      </c>
      <c r="E788" t="str">
        <f>IF(ISBLANK(IFERROR(INDEX('2-3 引出列表'!$A$2:$CE$8700,$A788,MATCH(E$1,'2-3 引出列表'!$A$1:$CD$1,0)),"")),"",IFERROR(INDEX('2-3 引出列表'!$A$2:$CE$8700,$A788,MATCH(E$1,'2-3 引出列表'!$A$1:$CD$1,0)),""))</f>
        <v/>
      </c>
      <c r="F788" t="str">
        <f t="shared" si="12"/>
        <v/>
      </c>
      <c r="G788" t="str">
        <f>IF(ISBLANK(IFERROR(INDEX('2-3 引出列表'!$A$2:$CE$8700,$A788,MATCH(G$1,'2-3 引出列表'!$A$1:$CD$1,0)),"")),"",IFERROR(INDEX('2-3 引出列表'!$A$2:$CE$8700,$A788,MATCH(G$1,'2-3 引出列表'!$A$1:$CD$1,0)),""))</f>
        <v/>
      </c>
      <c r="H788" t="str">
        <f>IF(ISBLANK(IFERROR(INDEX('2-3 引出列表'!$A$2:$CE$8700,$A788,MATCH(H$1,'2-3 引出列表'!$A$1:$CD$1,0)),"")),"",IFERROR(INDEX('2-3 引出列表'!$A$2:$CE$8700,$A788,MATCH(H$1,'2-3 引出列表'!$A$1:$CD$1,0)),""))</f>
        <v/>
      </c>
      <c r="I788" t="str">
        <f>IF(ISBLANK(IFERROR(INDEX('2-3 引出列表'!$A$2:$CE$8700,$A788,MATCH(I$1,'2-3 引出列表'!$A$1:$CD$1,0)),"")),"",IFERROR(INDEX('2-3 引出列表'!$A$2:$CE$8700,$A788,MATCH(I$1,'2-3 引出列表'!$A$1:$CD$1,0)),""))</f>
        <v/>
      </c>
    </row>
    <row r="789" customFormat="1" spans="1:9">
      <c r="A789">
        <v>788</v>
      </c>
      <c r="B789" t="str">
        <f>IF(ISBLANK(IFERROR(INDEX('2-3 引出列表'!$A$2:$CE$8700,$A789,MATCH(B$1,'2-3 引出列表'!$A$1:$CD$1,0)),"")),"",IFERROR(INDEX('2-3 引出列表'!$A$2:$CE$8700,$A789,MATCH(B$1,'2-3 引出列表'!$A$1:$CD$1,0)),""))</f>
        <v/>
      </c>
      <c r="C789" t="str">
        <f>IF(ISBLANK(IFERROR(INDEX('2-3 引出列表'!$A$2:$CE$8700,$A789,MATCH(C$1,'2-3 引出列表'!$A$1:$CD$1,0)),"")),"",IFERROR(INDEX('2-3 引出列表'!$A$2:$CE$8700,$A789,MATCH(C$1,'2-3 引出列表'!$A$1:$CD$1,0)),""))</f>
        <v/>
      </c>
      <c r="D789" t="str">
        <f>IF(ISBLANK(IFERROR(INDEX('2-3 引出列表'!$A$2:$CE$8700,$A789,MATCH(D$1,'2-3 引出列表'!$A$1:$CD$1,0)),"")),"",IFERROR(INDEX('2-3 引出列表'!$A$2:$CE$8700,$A789,MATCH(D$1,'2-3 引出列表'!$A$1:$CD$1,0)),""))</f>
        <v/>
      </c>
      <c r="E789" t="str">
        <f>IF(ISBLANK(IFERROR(INDEX('2-3 引出列表'!$A$2:$CE$8700,$A789,MATCH(E$1,'2-3 引出列表'!$A$1:$CD$1,0)),"")),"",IFERROR(INDEX('2-3 引出列表'!$A$2:$CE$8700,$A789,MATCH(E$1,'2-3 引出列表'!$A$1:$CD$1,0)),""))</f>
        <v/>
      </c>
      <c r="F789" t="str">
        <f t="shared" si="12"/>
        <v/>
      </c>
      <c r="G789" t="str">
        <f>IF(ISBLANK(IFERROR(INDEX('2-3 引出列表'!$A$2:$CE$8700,$A789,MATCH(G$1,'2-3 引出列表'!$A$1:$CD$1,0)),"")),"",IFERROR(INDEX('2-3 引出列表'!$A$2:$CE$8700,$A789,MATCH(G$1,'2-3 引出列表'!$A$1:$CD$1,0)),""))</f>
        <v/>
      </c>
      <c r="H789" t="str">
        <f>IF(ISBLANK(IFERROR(INDEX('2-3 引出列表'!$A$2:$CE$8700,$A789,MATCH(H$1,'2-3 引出列表'!$A$1:$CD$1,0)),"")),"",IFERROR(INDEX('2-3 引出列表'!$A$2:$CE$8700,$A789,MATCH(H$1,'2-3 引出列表'!$A$1:$CD$1,0)),""))</f>
        <v/>
      </c>
      <c r="I789" t="str">
        <f>IF(ISBLANK(IFERROR(INDEX('2-3 引出列表'!$A$2:$CE$8700,$A789,MATCH(I$1,'2-3 引出列表'!$A$1:$CD$1,0)),"")),"",IFERROR(INDEX('2-3 引出列表'!$A$2:$CE$8700,$A789,MATCH(I$1,'2-3 引出列表'!$A$1:$CD$1,0)),""))</f>
        <v/>
      </c>
    </row>
    <row r="790" customFormat="1" spans="1:9">
      <c r="A790">
        <v>789</v>
      </c>
      <c r="B790" t="str">
        <f>IF(ISBLANK(IFERROR(INDEX('2-3 引出列表'!$A$2:$CE$8700,$A790,MATCH(B$1,'2-3 引出列表'!$A$1:$CD$1,0)),"")),"",IFERROR(INDEX('2-3 引出列表'!$A$2:$CE$8700,$A790,MATCH(B$1,'2-3 引出列表'!$A$1:$CD$1,0)),""))</f>
        <v/>
      </c>
      <c r="C790" t="str">
        <f>IF(ISBLANK(IFERROR(INDEX('2-3 引出列表'!$A$2:$CE$8700,$A790,MATCH(C$1,'2-3 引出列表'!$A$1:$CD$1,0)),"")),"",IFERROR(INDEX('2-3 引出列表'!$A$2:$CE$8700,$A790,MATCH(C$1,'2-3 引出列表'!$A$1:$CD$1,0)),""))</f>
        <v/>
      </c>
      <c r="D790" t="str">
        <f>IF(ISBLANK(IFERROR(INDEX('2-3 引出列表'!$A$2:$CE$8700,$A790,MATCH(D$1,'2-3 引出列表'!$A$1:$CD$1,0)),"")),"",IFERROR(INDEX('2-3 引出列表'!$A$2:$CE$8700,$A790,MATCH(D$1,'2-3 引出列表'!$A$1:$CD$1,0)),""))</f>
        <v/>
      </c>
      <c r="E790" t="str">
        <f>IF(ISBLANK(IFERROR(INDEX('2-3 引出列表'!$A$2:$CE$8700,$A790,MATCH(E$1,'2-3 引出列表'!$A$1:$CD$1,0)),"")),"",IFERROR(INDEX('2-3 引出列表'!$A$2:$CE$8700,$A790,MATCH(E$1,'2-3 引出列表'!$A$1:$CD$1,0)),""))</f>
        <v/>
      </c>
      <c r="F790" t="str">
        <f t="shared" si="12"/>
        <v/>
      </c>
      <c r="G790" t="str">
        <f>IF(ISBLANK(IFERROR(INDEX('2-3 引出列表'!$A$2:$CE$8700,$A790,MATCH(G$1,'2-3 引出列表'!$A$1:$CD$1,0)),"")),"",IFERROR(INDEX('2-3 引出列表'!$A$2:$CE$8700,$A790,MATCH(G$1,'2-3 引出列表'!$A$1:$CD$1,0)),""))</f>
        <v/>
      </c>
      <c r="H790" t="str">
        <f>IF(ISBLANK(IFERROR(INDEX('2-3 引出列表'!$A$2:$CE$8700,$A790,MATCH(H$1,'2-3 引出列表'!$A$1:$CD$1,0)),"")),"",IFERROR(INDEX('2-3 引出列表'!$A$2:$CE$8700,$A790,MATCH(H$1,'2-3 引出列表'!$A$1:$CD$1,0)),""))</f>
        <v/>
      </c>
      <c r="I790" t="str">
        <f>IF(ISBLANK(IFERROR(INDEX('2-3 引出列表'!$A$2:$CE$8700,$A790,MATCH(I$1,'2-3 引出列表'!$A$1:$CD$1,0)),"")),"",IFERROR(INDEX('2-3 引出列表'!$A$2:$CE$8700,$A790,MATCH(I$1,'2-3 引出列表'!$A$1:$CD$1,0)),""))</f>
        <v/>
      </c>
    </row>
    <row r="791" customFormat="1" spans="1:9">
      <c r="A791">
        <v>790</v>
      </c>
      <c r="B791" t="str">
        <f>IF(ISBLANK(IFERROR(INDEX('2-3 引出列表'!$A$2:$CE$8700,$A791,MATCH(B$1,'2-3 引出列表'!$A$1:$CD$1,0)),"")),"",IFERROR(INDEX('2-3 引出列表'!$A$2:$CE$8700,$A791,MATCH(B$1,'2-3 引出列表'!$A$1:$CD$1,0)),""))</f>
        <v/>
      </c>
      <c r="C791" t="str">
        <f>IF(ISBLANK(IFERROR(INDEX('2-3 引出列表'!$A$2:$CE$8700,$A791,MATCH(C$1,'2-3 引出列表'!$A$1:$CD$1,0)),"")),"",IFERROR(INDEX('2-3 引出列表'!$A$2:$CE$8700,$A791,MATCH(C$1,'2-3 引出列表'!$A$1:$CD$1,0)),""))</f>
        <v/>
      </c>
      <c r="D791" t="str">
        <f>IF(ISBLANK(IFERROR(INDEX('2-3 引出列表'!$A$2:$CE$8700,$A791,MATCH(D$1,'2-3 引出列表'!$A$1:$CD$1,0)),"")),"",IFERROR(INDEX('2-3 引出列表'!$A$2:$CE$8700,$A791,MATCH(D$1,'2-3 引出列表'!$A$1:$CD$1,0)),""))</f>
        <v/>
      </c>
      <c r="E791" t="str">
        <f>IF(ISBLANK(IFERROR(INDEX('2-3 引出列表'!$A$2:$CE$8700,$A791,MATCH(E$1,'2-3 引出列表'!$A$1:$CD$1,0)),"")),"",IFERROR(INDEX('2-3 引出列表'!$A$2:$CE$8700,$A791,MATCH(E$1,'2-3 引出列表'!$A$1:$CD$1,0)),""))</f>
        <v/>
      </c>
      <c r="F791" t="str">
        <f t="shared" si="12"/>
        <v/>
      </c>
      <c r="G791" t="str">
        <f>IF(ISBLANK(IFERROR(INDEX('2-3 引出列表'!$A$2:$CE$8700,$A791,MATCH(G$1,'2-3 引出列表'!$A$1:$CD$1,0)),"")),"",IFERROR(INDEX('2-3 引出列表'!$A$2:$CE$8700,$A791,MATCH(G$1,'2-3 引出列表'!$A$1:$CD$1,0)),""))</f>
        <v/>
      </c>
      <c r="H791" t="str">
        <f>IF(ISBLANK(IFERROR(INDEX('2-3 引出列表'!$A$2:$CE$8700,$A791,MATCH(H$1,'2-3 引出列表'!$A$1:$CD$1,0)),"")),"",IFERROR(INDEX('2-3 引出列表'!$A$2:$CE$8700,$A791,MATCH(H$1,'2-3 引出列表'!$A$1:$CD$1,0)),""))</f>
        <v/>
      </c>
      <c r="I791" t="str">
        <f>IF(ISBLANK(IFERROR(INDEX('2-3 引出列表'!$A$2:$CE$8700,$A791,MATCH(I$1,'2-3 引出列表'!$A$1:$CD$1,0)),"")),"",IFERROR(INDEX('2-3 引出列表'!$A$2:$CE$8700,$A791,MATCH(I$1,'2-3 引出列表'!$A$1:$CD$1,0)),""))</f>
        <v/>
      </c>
    </row>
    <row r="792" customFormat="1" spans="1:9">
      <c r="A792">
        <v>791</v>
      </c>
      <c r="B792" t="str">
        <f>IF(ISBLANK(IFERROR(INDEX('2-3 引出列表'!$A$2:$CE$8700,$A792,MATCH(B$1,'2-3 引出列表'!$A$1:$CD$1,0)),"")),"",IFERROR(INDEX('2-3 引出列表'!$A$2:$CE$8700,$A792,MATCH(B$1,'2-3 引出列表'!$A$1:$CD$1,0)),""))</f>
        <v/>
      </c>
      <c r="C792" t="str">
        <f>IF(ISBLANK(IFERROR(INDEX('2-3 引出列表'!$A$2:$CE$8700,$A792,MATCH(C$1,'2-3 引出列表'!$A$1:$CD$1,0)),"")),"",IFERROR(INDEX('2-3 引出列表'!$A$2:$CE$8700,$A792,MATCH(C$1,'2-3 引出列表'!$A$1:$CD$1,0)),""))</f>
        <v/>
      </c>
      <c r="D792" t="str">
        <f>IF(ISBLANK(IFERROR(INDEX('2-3 引出列表'!$A$2:$CE$8700,$A792,MATCH(D$1,'2-3 引出列表'!$A$1:$CD$1,0)),"")),"",IFERROR(INDEX('2-3 引出列表'!$A$2:$CE$8700,$A792,MATCH(D$1,'2-3 引出列表'!$A$1:$CD$1,0)),""))</f>
        <v/>
      </c>
      <c r="E792" t="str">
        <f>IF(ISBLANK(IFERROR(INDEX('2-3 引出列表'!$A$2:$CE$8700,$A792,MATCH(E$1,'2-3 引出列表'!$A$1:$CD$1,0)),"")),"",IFERROR(INDEX('2-3 引出列表'!$A$2:$CE$8700,$A792,MATCH(E$1,'2-3 引出列表'!$A$1:$CD$1,0)),""))</f>
        <v/>
      </c>
      <c r="F792" t="str">
        <f t="shared" si="12"/>
        <v/>
      </c>
      <c r="G792" t="str">
        <f>IF(ISBLANK(IFERROR(INDEX('2-3 引出列表'!$A$2:$CE$8700,$A792,MATCH(G$1,'2-3 引出列表'!$A$1:$CD$1,0)),"")),"",IFERROR(INDEX('2-3 引出列表'!$A$2:$CE$8700,$A792,MATCH(G$1,'2-3 引出列表'!$A$1:$CD$1,0)),""))</f>
        <v/>
      </c>
      <c r="H792" t="str">
        <f>IF(ISBLANK(IFERROR(INDEX('2-3 引出列表'!$A$2:$CE$8700,$A792,MATCH(H$1,'2-3 引出列表'!$A$1:$CD$1,0)),"")),"",IFERROR(INDEX('2-3 引出列表'!$A$2:$CE$8700,$A792,MATCH(H$1,'2-3 引出列表'!$A$1:$CD$1,0)),""))</f>
        <v/>
      </c>
      <c r="I792" t="str">
        <f>IF(ISBLANK(IFERROR(INDEX('2-3 引出列表'!$A$2:$CE$8700,$A792,MATCH(I$1,'2-3 引出列表'!$A$1:$CD$1,0)),"")),"",IFERROR(INDEX('2-3 引出列表'!$A$2:$CE$8700,$A792,MATCH(I$1,'2-3 引出列表'!$A$1:$CD$1,0)),""))</f>
        <v/>
      </c>
    </row>
    <row r="793" customFormat="1" spans="1:9">
      <c r="A793">
        <v>792</v>
      </c>
      <c r="B793" t="str">
        <f>IF(ISBLANK(IFERROR(INDEX('2-3 引出列表'!$A$2:$CE$8700,$A793,MATCH(B$1,'2-3 引出列表'!$A$1:$CD$1,0)),"")),"",IFERROR(INDEX('2-3 引出列表'!$A$2:$CE$8700,$A793,MATCH(B$1,'2-3 引出列表'!$A$1:$CD$1,0)),""))</f>
        <v/>
      </c>
      <c r="C793" t="str">
        <f>IF(ISBLANK(IFERROR(INDEX('2-3 引出列表'!$A$2:$CE$8700,$A793,MATCH(C$1,'2-3 引出列表'!$A$1:$CD$1,0)),"")),"",IFERROR(INDEX('2-3 引出列表'!$A$2:$CE$8700,$A793,MATCH(C$1,'2-3 引出列表'!$A$1:$CD$1,0)),""))</f>
        <v/>
      </c>
      <c r="D793" t="str">
        <f>IF(ISBLANK(IFERROR(INDEX('2-3 引出列表'!$A$2:$CE$8700,$A793,MATCH(D$1,'2-3 引出列表'!$A$1:$CD$1,0)),"")),"",IFERROR(INDEX('2-3 引出列表'!$A$2:$CE$8700,$A793,MATCH(D$1,'2-3 引出列表'!$A$1:$CD$1,0)),""))</f>
        <v/>
      </c>
      <c r="E793" t="str">
        <f>IF(ISBLANK(IFERROR(INDEX('2-3 引出列表'!$A$2:$CE$8700,$A793,MATCH(E$1,'2-3 引出列表'!$A$1:$CD$1,0)),"")),"",IFERROR(INDEX('2-3 引出列表'!$A$2:$CE$8700,$A793,MATCH(E$1,'2-3 引出列表'!$A$1:$CD$1,0)),""))</f>
        <v/>
      </c>
      <c r="F793" t="str">
        <f t="shared" si="12"/>
        <v/>
      </c>
      <c r="G793" t="str">
        <f>IF(ISBLANK(IFERROR(INDEX('2-3 引出列表'!$A$2:$CE$8700,$A793,MATCH(G$1,'2-3 引出列表'!$A$1:$CD$1,0)),"")),"",IFERROR(INDEX('2-3 引出列表'!$A$2:$CE$8700,$A793,MATCH(G$1,'2-3 引出列表'!$A$1:$CD$1,0)),""))</f>
        <v/>
      </c>
      <c r="H793" t="str">
        <f>IF(ISBLANK(IFERROR(INDEX('2-3 引出列表'!$A$2:$CE$8700,$A793,MATCH(H$1,'2-3 引出列表'!$A$1:$CD$1,0)),"")),"",IFERROR(INDEX('2-3 引出列表'!$A$2:$CE$8700,$A793,MATCH(H$1,'2-3 引出列表'!$A$1:$CD$1,0)),""))</f>
        <v/>
      </c>
      <c r="I793" t="str">
        <f>IF(ISBLANK(IFERROR(INDEX('2-3 引出列表'!$A$2:$CE$8700,$A793,MATCH(I$1,'2-3 引出列表'!$A$1:$CD$1,0)),"")),"",IFERROR(INDEX('2-3 引出列表'!$A$2:$CE$8700,$A793,MATCH(I$1,'2-3 引出列表'!$A$1:$CD$1,0)),""))</f>
        <v/>
      </c>
    </row>
    <row r="794" customFormat="1" spans="1:9">
      <c r="A794">
        <v>793</v>
      </c>
      <c r="B794" t="str">
        <f>IF(ISBLANK(IFERROR(INDEX('2-3 引出列表'!$A$2:$CE$8700,$A794,MATCH(B$1,'2-3 引出列表'!$A$1:$CD$1,0)),"")),"",IFERROR(INDEX('2-3 引出列表'!$A$2:$CE$8700,$A794,MATCH(B$1,'2-3 引出列表'!$A$1:$CD$1,0)),""))</f>
        <v/>
      </c>
      <c r="C794" t="str">
        <f>IF(ISBLANK(IFERROR(INDEX('2-3 引出列表'!$A$2:$CE$8700,$A794,MATCH(C$1,'2-3 引出列表'!$A$1:$CD$1,0)),"")),"",IFERROR(INDEX('2-3 引出列表'!$A$2:$CE$8700,$A794,MATCH(C$1,'2-3 引出列表'!$A$1:$CD$1,0)),""))</f>
        <v/>
      </c>
      <c r="D794" t="str">
        <f>IF(ISBLANK(IFERROR(INDEX('2-3 引出列表'!$A$2:$CE$8700,$A794,MATCH(D$1,'2-3 引出列表'!$A$1:$CD$1,0)),"")),"",IFERROR(INDEX('2-3 引出列表'!$A$2:$CE$8700,$A794,MATCH(D$1,'2-3 引出列表'!$A$1:$CD$1,0)),""))</f>
        <v/>
      </c>
      <c r="E794" t="str">
        <f>IF(ISBLANK(IFERROR(INDEX('2-3 引出列表'!$A$2:$CE$8700,$A794,MATCH(E$1,'2-3 引出列表'!$A$1:$CD$1,0)),"")),"",IFERROR(INDEX('2-3 引出列表'!$A$2:$CE$8700,$A794,MATCH(E$1,'2-3 引出列表'!$A$1:$CD$1,0)),""))</f>
        <v/>
      </c>
      <c r="F794" t="str">
        <f t="shared" si="12"/>
        <v/>
      </c>
      <c r="G794" t="str">
        <f>IF(ISBLANK(IFERROR(INDEX('2-3 引出列表'!$A$2:$CE$8700,$A794,MATCH(G$1,'2-3 引出列表'!$A$1:$CD$1,0)),"")),"",IFERROR(INDEX('2-3 引出列表'!$A$2:$CE$8700,$A794,MATCH(G$1,'2-3 引出列表'!$A$1:$CD$1,0)),""))</f>
        <v/>
      </c>
      <c r="H794" t="str">
        <f>IF(ISBLANK(IFERROR(INDEX('2-3 引出列表'!$A$2:$CE$8700,$A794,MATCH(H$1,'2-3 引出列表'!$A$1:$CD$1,0)),"")),"",IFERROR(INDEX('2-3 引出列表'!$A$2:$CE$8700,$A794,MATCH(H$1,'2-3 引出列表'!$A$1:$CD$1,0)),""))</f>
        <v/>
      </c>
      <c r="I794" t="str">
        <f>IF(ISBLANK(IFERROR(INDEX('2-3 引出列表'!$A$2:$CE$8700,$A794,MATCH(I$1,'2-3 引出列表'!$A$1:$CD$1,0)),"")),"",IFERROR(INDEX('2-3 引出列表'!$A$2:$CE$8700,$A794,MATCH(I$1,'2-3 引出列表'!$A$1:$CD$1,0)),""))</f>
        <v/>
      </c>
    </row>
    <row r="795" customFormat="1" spans="1:9">
      <c r="A795">
        <v>794</v>
      </c>
      <c r="B795" t="str">
        <f>IF(ISBLANK(IFERROR(INDEX('2-3 引出列表'!$A$2:$CE$8700,$A795,MATCH(B$1,'2-3 引出列表'!$A$1:$CD$1,0)),"")),"",IFERROR(INDEX('2-3 引出列表'!$A$2:$CE$8700,$A795,MATCH(B$1,'2-3 引出列表'!$A$1:$CD$1,0)),""))</f>
        <v/>
      </c>
      <c r="C795" t="str">
        <f>IF(ISBLANK(IFERROR(INDEX('2-3 引出列表'!$A$2:$CE$8700,$A795,MATCH(C$1,'2-3 引出列表'!$A$1:$CD$1,0)),"")),"",IFERROR(INDEX('2-3 引出列表'!$A$2:$CE$8700,$A795,MATCH(C$1,'2-3 引出列表'!$A$1:$CD$1,0)),""))</f>
        <v/>
      </c>
      <c r="D795" t="str">
        <f>IF(ISBLANK(IFERROR(INDEX('2-3 引出列表'!$A$2:$CE$8700,$A795,MATCH(D$1,'2-3 引出列表'!$A$1:$CD$1,0)),"")),"",IFERROR(INDEX('2-3 引出列表'!$A$2:$CE$8700,$A795,MATCH(D$1,'2-3 引出列表'!$A$1:$CD$1,0)),""))</f>
        <v/>
      </c>
      <c r="E795" t="str">
        <f>IF(ISBLANK(IFERROR(INDEX('2-3 引出列表'!$A$2:$CE$8700,$A795,MATCH(E$1,'2-3 引出列表'!$A$1:$CD$1,0)),"")),"",IFERROR(INDEX('2-3 引出列表'!$A$2:$CE$8700,$A795,MATCH(E$1,'2-3 引出列表'!$A$1:$CD$1,0)),""))</f>
        <v/>
      </c>
      <c r="F795" t="str">
        <f t="shared" si="12"/>
        <v/>
      </c>
      <c r="G795" t="str">
        <f>IF(ISBLANK(IFERROR(INDEX('2-3 引出列表'!$A$2:$CE$8700,$A795,MATCH(G$1,'2-3 引出列表'!$A$1:$CD$1,0)),"")),"",IFERROR(INDEX('2-3 引出列表'!$A$2:$CE$8700,$A795,MATCH(G$1,'2-3 引出列表'!$A$1:$CD$1,0)),""))</f>
        <v/>
      </c>
      <c r="H795" t="str">
        <f>IF(ISBLANK(IFERROR(INDEX('2-3 引出列表'!$A$2:$CE$8700,$A795,MATCH(H$1,'2-3 引出列表'!$A$1:$CD$1,0)),"")),"",IFERROR(INDEX('2-3 引出列表'!$A$2:$CE$8700,$A795,MATCH(H$1,'2-3 引出列表'!$A$1:$CD$1,0)),""))</f>
        <v/>
      </c>
      <c r="I795" t="str">
        <f>IF(ISBLANK(IFERROR(INDEX('2-3 引出列表'!$A$2:$CE$8700,$A795,MATCH(I$1,'2-3 引出列表'!$A$1:$CD$1,0)),"")),"",IFERROR(INDEX('2-3 引出列表'!$A$2:$CE$8700,$A795,MATCH(I$1,'2-3 引出列表'!$A$1:$CD$1,0)),""))</f>
        <v/>
      </c>
    </row>
    <row r="796" customFormat="1" spans="1:9">
      <c r="A796">
        <v>795</v>
      </c>
      <c r="B796" t="str">
        <f>IF(ISBLANK(IFERROR(INDEX('2-3 引出列表'!$A$2:$CE$8700,$A796,MATCH(B$1,'2-3 引出列表'!$A$1:$CD$1,0)),"")),"",IFERROR(INDEX('2-3 引出列表'!$A$2:$CE$8700,$A796,MATCH(B$1,'2-3 引出列表'!$A$1:$CD$1,0)),""))</f>
        <v/>
      </c>
      <c r="C796" t="str">
        <f>IF(ISBLANK(IFERROR(INDEX('2-3 引出列表'!$A$2:$CE$8700,$A796,MATCH(C$1,'2-3 引出列表'!$A$1:$CD$1,0)),"")),"",IFERROR(INDEX('2-3 引出列表'!$A$2:$CE$8700,$A796,MATCH(C$1,'2-3 引出列表'!$A$1:$CD$1,0)),""))</f>
        <v/>
      </c>
      <c r="D796" t="str">
        <f>IF(ISBLANK(IFERROR(INDEX('2-3 引出列表'!$A$2:$CE$8700,$A796,MATCH(D$1,'2-3 引出列表'!$A$1:$CD$1,0)),"")),"",IFERROR(INDEX('2-3 引出列表'!$A$2:$CE$8700,$A796,MATCH(D$1,'2-3 引出列表'!$A$1:$CD$1,0)),""))</f>
        <v/>
      </c>
      <c r="E796" t="str">
        <f>IF(ISBLANK(IFERROR(INDEX('2-3 引出列表'!$A$2:$CE$8700,$A796,MATCH(E$1,'2-3 引出列表'!$A$1:$CD$1,0)),"")),"",IFERROR(INDEX('2-3 引出列表'!$A$2:$CE$8700,$A796,MATCH(E$1,'2-3 引出列表'!$A$1:$CD$1,0)),""))</f>
        <v/>
      </c>
      <c r="F796" t="str">
        <f t="shared" si="12"/>
        <v/>
      </c>
      <c r="G796" t="str">
        <f>IF(ISBLANK(IFERROR(INDEX('2-3 引出列表'!$A$2:$CE$8700,$A796,MATCH(G$1,'2-3 引出列表'!$A$1:$CD$1,0)),"")),"",IFERROR(INDEX('2-3 引出列表'!$A$2:$CE$8700,$A796,MATCH(G$1,'2-3 引出列表'!$A$1:$CD$1,0)),""))</f>
        <v/>
      </c>
      <c r="H796" t="str">
        <f>IF(ISBLANK(IFERROR(INDEX('2-3 引出列表'!$A$2:$CE$8700,$A796,MATCH(H$1,'2-3 引出列表'!$A$1:$CD$1,0)),"")),"",IFERROR(INDEX('2-3 引出列表'!$A$2:$CE$8700,$A796,MATCH(H$1,'2-3 引出列表'!$A$1:$CD$1,0)),""))</f>
        <v/>
      </c>
      <c r="I796" t="str">
        <f>IF(ISBLANK(IFERROR(INDEX('2-3 引出列表'!$A$2:$CE$8700,$A796,MATCH(I$1,'2-3 引出列表'!$A$1:$CD$1,0)),"")),"",IFERROR(INDEX('2-3 引出列表'!$A$2:$CE$8700,$A796,MATCH(I$1,'2-3 引出列表'!$A$1:$CD$1,0)),""))</f>
        <v/>
      </c>
    </row>
    <row r="797" customFormat="1" spans="1:9">
      <c r="A797">
        <v>796</v>
      </c>
      <c r="B797" t="str">
        <f>IF(ISBLANK(IFERROR(INDEX('2-3 引出列表'!$A$2:$CE$8700,$A797,MATCH(B$1,'2-3 引出列表'!$A$1:$CD$1,0)),"")),"",IFERROR(INDEX('2-3 引出列表'!$A$2:$CE$8700,$A797,MATCH(B$1,'2-3 引出列表'!$A$1:$CD$1,0)),""))</f>
        <v/>
      </c>
      <c r="C797" t="str">
        <f>IF(ISBLANK(IFERROR(INDEX('2-3 引出列表'!$A$2:$CE$8700,$A797,MATCH(C$1,'2-3 引出列表'!$A$1:$CD$1,0)),"")),"",IFERROR(INDEX('2-3 引出列表'!$A$2:$CE$8700,$A797,MATCH(C$1,'2-3 引出列表'!$A$1:$CD$1,0)),""))</f>
        <v/>
      </c>
      <c r="D797" t="str">
        <f>IF(ISBLANK(IFERROR(INDEX('2-3 引出列表'!$A$2:$CE$8700,$A797,MATCH(D$1,'2-3 引出列表'!$A$1:$CD$1,0)),"")),"",IFERROR(INDEX('2-3 引出列表'!$A$2:$CE$8700,$A797,MATCH(D$1,'2-3 引出列表'!$A$1:$CD$1,0)),""))</f>
        <v/>
      </c>
      <c r="E797" t="str">
        <f>IF(ISBLANK(IFERROR(INDEX('2-3 引出列表'!$A$2:$CE$8700,$A797,MATCH(E$1,'2-3 引出列表'!$A$1:$CD$1,0)),"")),"",IFERROR(INDEX('2-3 引出列表'!$A$2:$CE$8700,$A797,MATCH(E$1,'2-3 引出列表'!$A$1:$CD$1,0)),""))</f>
        <v/>
      </c>
      <c r="F797" t="str">
        <f t="shared" si="12"/>
        <v/>
      </c>
      <c r="G797" t="str">
        <f>IF(ISBLANK(IFERROR(INDEX('2-3 引出列表'!$A$2:$CE$8700,$A797,MATCH(G$1,'2-3 引出列表'!$A$1:$CD$1,0)),"")),"",IFERROR(INDEX('2-3 引出列表'!$A$2:$CE$8700,$A797,MATCH(G$1,'2-3 引出列表'!$A$1:$CD$1,0)),""))</f>
        <v/>
      </c>
      <c r="H797" t="str">
        <f>IF(ISBLANK(IFERROR(INDEX('2-3 引出列表'!$A$2:$CE$8700,$A797,MATCH(H$1,'2-3 引出列表'!$A$1:$CD$1,0)),"")),"",IFERROR(INDEX('2-3 引出列表'!$A$2:$CE$8700,$A797,MATCH(H$1,'2-3 引出列表'!$A$1:$CD$1,0)),""))</f>
        <v/>
      </c>
      <c r="I797" t="str">
        <f>IF(ISBLANK(IFERROR(INDEX('2-3 引出列表'!$A$2:$CE$8700,$A797,MATCH(I$1,'2-3 引出列表'!$A$1:$CD$1,0)),"")),"",IFERROR(INDEX('2-3 引出列表'!$A$2:$CE$8700,$A797,MATCH(I$1,'2-3 引出列表'!$A$1:$CD$1,0)),""))</f>
        <v/>
      </c>
    </row>
    <row r="798" customFormat="1" spans="1:9">
      <c r="A798">
        <v>797</v>
      </c>
      <c r="B798" t="str">
        <f>IF(ISBLANK(IFERROR(INDEX('2-3 引出列表'!$A$2:$CE$8700,$A798,MATCH(B$1,'2-3 引出列表'!$A$1:$CD$1,0)),"")),"",IFERROR(INDEX('2-3 引出列表'!$A$2:$CE$8700,$A798,MATCH(B$1,'2-3 引出列表'!$A$1:$CD$1,0)),""))</f>
        <v/>
      </c>
      <c r="C798" t="str">
        <f>IF(ISBLANK(IFERROR(INDEX('2-3 引出列表'!$A$2:$CE$8700,$A798,MATCH(C$1,'2-3 引出列表'!$A$1:$CD$1,0)),"")),"",IFERROR(INDEX('2-3 引出列表'!$A$2:$CE$8700,$A798,MATCH(C$1,'2-3 引出列表'!$A$1:$CD$1,0)),""))</f>
        <v/>
      </c>
      <c r="D798" t="str">
        <f>IF(ISBLANK(IFERROR(INDEX('2-3 引出列表'!$A$2:$CE$8700,$A798,MATCH(D$1,'2-3 引出列表'!$A$1:$CD$1,0)),"")),"",IFERROR(INDEX('2-3 引出列表'!$A$2:$CE$8700,$A798,MATCH(D$1,'2-3 引出列表'!$A$1:$CD$1,0)),""))</f>
        <v/>
      </c>
      <c r="E798" t="str">
        <f>IF(ISBLANK(IFERROR(INDEX('2-3 引出列表'!$A$2:$CE$8700,$A798,MATCH(E$1,'2-3 引出列表'!$A$1:$CD$1,0)),"")),"",IFERROR(INDEX('2-3 引出列表'!$A$2:$CE$8700,$A798,MATCH(E$1,'2-3 引出列表'!$A$1:$CD$1,0)),""))</f>
        <v/>
      </c>
      <c r="F798" t="str">
        <f t="shared" si="12"/>
        <v/>
      </c>
      <c r="G798" t="str">
        <f>IF(ISBLANK(IFERROR(INDEX('2-3 引出列表'!$A$2:$CE$8700,$A798,MATCH(G$1,'2-3 引出列表'!$A$1:$CD$1,0)),"")),"",IFERROR(INDEX('2-3 引出列表'!$A$2:$CE$8700,$A798,MATCH(G$1,'2-3 引出列表'!$A$1:$CD$1,0)),""))</f>
        <v/>
      </c>
      <c r="H798" t="str">
        <f>IF(ISBLANK(IFERROR(INDEX('2-3 引出列表'!$A$2:$CE$8700,$A798,MATCH(H$1,'2-3 引出列表'!$A$1:$CD$1,0)),"")),"",IFERROR(INDEX('2-3 引出列表'!$A$2:$CE$8700,$A798,MATCH(H$1,'2-3 引出列表'!$A$1:$CD$1,0)),""))</f>
        <v/>
      </c>
      <c r="I798" t="str">
        <f>IF(ISBLANK(IFERROR(INDEX('2-3 引出列表'!$A$2:$CE$8700,$A798,MATCH(I$1,'2-3 引出列表'!$A$1:$CD$1,0)),"")),"",IFERROR(INDEX('2-3 引出列表'!$A$2:$CE$8700,$A798,MATCH(I$1,'2-3 引出列表'!$A$1:$CD$1,0)),""))</f>
        <v/>
      </c>
    </row>
    <row r="799" customFormat="1" spans="1:9">
      <c r="A799">
        <v>798</v>
      </c>
      <c r="B799" t="str">
        <f>IF(ISBLANK(IFERROR(INDEX('2-3 引出列表'!$A$2:$CE$8700,$A799,MATCH(B$1,'2-3 引出列表'!$A$1:$CD$1,0)),"")),"",IFERROR(INDEX('2-3 引出列表'!$A$2:$CE$8700,$A799,MATCH(B$1,'2-3 引出列表'!$A$1:$CD$1,0)),""))</f>
        <v/>
      </c>
      <c r="C799" t="str">
        <f>IF(ISBLANK(IFERROR(INDEX('2-3 引出列表'!$A$2:$CE$8700,$A799,MATCH(C$1,'2-3 引出列表'!$A$1:$CD$1,0)),"")),"",IFERROR(INDEX('2-3 引出列表'!$A$2:$CE$8700,$A799,MATCH(C$1,'2-3 引出列表'!$A$1:$CD$1,0)),""))</f>
        <v/>
      </c>
      <c r="D799" t="str">
        <f>IF(ISBLANK(IFERROR(INDEX('2-3 引出列表'!$A$2:$CE$8700,$A799,MATCH(D$1,'2-3 引出列表'!$A$1:$CD$1,0)),"")),"",IFERROR(INDEX('2-3 引出列表'!$A$2:$CE$8700,$A799,MATCH(D$1,'2-3 引出列表'!$A$1:$CD$1,0)),""))</f>
        <v/>
      </c>
      <c r="E799" t="str">
        <f>IF(ISBLANK(IFERROR(INDEX('2-3 引出列表'!$A$2:$CE$8700,$A799,MATCH(E$1,'2-3 引出列表'!$A$1:$CD$1,0)),"")),"",IFERROR(INDEX('2-3 引出列表'!$A$2:$CE$8700,$A799,MATCH(E$1,'2-3 引出列表'!$A$1:$CD$1,0)),""))</f>
        <v/>
      </c>
      <c r="F799" t="str">
        <f t="shared" si="12"/>
        <v/>
      </c>
      <c r="G799" t="str">
        <f>IF(ISBLANK(IFERROR(INDEX('2-3 引出列表'!$A$2:$CE$8700,$A799,MATCH(G$1,'2-3 引出列表'!$A$1:$CD$1,0)),"")),"",IFERROR(INDEX('2-3 引出列表'!$A$2:$CE$8700,$A799,MATCH(G$1,'2-3 引出列表'!$A$1:$CD$1,0)),""))</f>
        <v/>
      </c>
      <c r="H799" t="str">
        <f>IF(ISBLANK(IFERROR(INDEX('2-3 引出列表'!$A$2:$CE$8700,$A799,MATCH(H$1,'2-3 引出列表'!$A$1:$CD$1,0)),"")),"",IFERROR(INDEX('2-3 引出列表'!$A$2:$CE$8700,$A799,MATCH(H$1,'2-3 引出列表'!$A$1:$CD$1,0)),""))</f>
        <v/>
      </c>
      <c r="I799" t="str">
        <f>IF(ISBLANK(IFERROR(INDEX('2-3 引出列表'!$A$2:$CE$8700,$A799,MATCH(I$1,'2-3 引出列表'!$A$1:$CD$1,0)),"")),"",IFERROR(INDEX('2-3 引出列表'!$A$2:$CE$8700,$A799,MATCH(I$1,'2-3 引出列表'!$A$1:$CD$1,0)),""))</f>
        <v/>
      </c>
    </row>
    <row r="800" customFormat="1" spans="1:9">
      <c r="A800">
        <v>799</v>
      </c>
      <c r="B800" t="str">
        <f>IF(ISBLANK(IFERROR(INDEX('2-3 引出列表'!$A$2:$CE$8700,$A800,MATCH(B$1,'2-3 引出列表'!$A$1:$CD$1,0)),"")),"",IFERROR(INDEX('2-3 引出列表'!$A$2:$CE$8700,$A800,MATCH(B$1,'2-3 引出列表'!$A$1:$CD$1,0)),""))</f>
        <v/>
      </c>
      <c r="C800" t="str">
        <f>IF(ISBLANK(IFERROR(INDEX('2-3 引出列表'!$A$2:$CE$8700,$A800,MATCH(C$1,'2-3 引出列表'!$A$1:$CD$1,0)),"")),"",IFERROR(INDEX('2-3 引出列表'!$A$2:$CE$8700,$A800,MATCH(C$1,'2-3 引出列表'!$A$1:$CD$1,0)),""))</f>
        <v/>
      </c>
      <c r="D800" t="str">
        <f>IF(ISBLANK(IFERROR(INDEX('2-3 引出列表'!$A$2:$CE$8700,$A800,MATCH(D$1,'2-3 引出列表'!$A$1:$CD$1,0)),"")),"",IFERROR(INDEX('2-3 引出列表'!$A$2:$CE$8700,$A800,MATCH(D$1,'2-3 引出列表'!$A$1:$CD$1,0)),""))</f>
        <v/>
      </c>
      <c r="E800" t="str">
        <f>IF(ISBLANK(IFERROR(INDEX('2-3 引出列表'!$A$2:$CE$8700,$A800,MATCH(E$1,'2-3 引出列表'!$A$1:$CD$1,0)),"")),"",IFERROR(INDEX('2-3 引出列表'!$A$2:$CE$8700,$A800,MATCH(E$1,'2-3 引出列表'!$A$1:$CD$1,0)),""))</f>
        <v/>
      </c>
      <c r="F800" t="str">
        <f t="shared" si="12"/>
        <v/>
      </c>
      <c r="G800" t="str">
        <f>IF(ISBLANK(IFERROR(INDEX('2-3 引出列表'!$A$2:$CE$8700,$A800,MATCH(G$1,'2-3 引出列表'!$A$1:$CD$1,0)),"")),"",IFERROR(INDEX('2-3 引出列表'!$A$2:$CE$8700,$A800,MATCH(G$1,'2-3 引出列表'!$A$1:$CD$1,0)),""))</f>
        <v/>
      </c>
      <c r="H800" t="str">
        <f>IF(ISBLANK(IFERROR(INDEX('2-3 引出列表'!$A$2:$CE$8700,$A800,MATCH(H$1,'2-3 引出列表'!$A$1:$CD$1,0)),"")),"",IFERROR(INDEX('2-3 引出列表'!$A$2:$CE$8700,$A800,MATCH(H$1,'2-3 引出列表'!$A$1:$CD$1,0)),""))</f>
        <v/>
      </c>
      <c r="I800" t="str">
        <f>IF(ISBLANK(IFERROR(INDEX('2-3 引出列表'!$A$2:$CE$8700,$A800,MATCH(I$1,'2-3 引出列表'!$A$1:$CD$1,0)),"")),"",IFERROR(INDEX('2-3 引出列表'!$A$2:$CE$8700,$A800,MATCH(I$1,'2-3 引出列表'!$A$1:$CD$1,0)),""))</f>
        <v/>
      </c>
    </row>
    <row r="801" customFormat="1" spans="1:9">
      <c r="A801">
        <v>800</v>
      </c>
      <c r="B801" t="str">
        <f>IF(ISBLANK(IFERROR(INDEX('2-3 引出列表'!$A$2:$CE$8700,$A801,MATCH(B$1,'2-3 引出列表'!$A$1:$CD$1,0)),"")),"",IFERROR(INDEX('2-3 引出列表'!$A$2:$CE$8700,$A801,MATCH(B$1,'2-3 引出列表'!$A$1:$CD$1,0)),""))</f>
        <v/>
      </c>
      <c r="C801" t="str">
        <f>IF(ISBLANK(IFERROR(INDEX('2-3 引出列表'!$A$2:$CE$8700,$A801,MATCH(C$1,'2-3 引出列表'!$A$1:$CD$1,0)),"")),"",IFERROR(INDEX('2-3 引出列表'!$A$2:$CE$8700,$A801,MATCH(C$1,'2-3 引出列表'!$A$1:$CD$1,0)),""))</f>
        <v/>
      </c>
      <c r="D801" t="str">
        <f>IF(ISBLANK(IFERROR(INDEX('2-3 引出列表'!$A$2:$CE$8700,$A801,MATCH(D$1,'2-3 引出列表'!$A$1:$CD$1,0)),"")),"",IFERROR(INDEX('2-3 引出列表'!$A$2:$CE$8700,$A801,MATCH(D$1,'2-3 引出列表'!$A$1:$CD$1,0)),""))</f>
        <v/>
      </c>
      <c r="E801" t="str">
        <f>IF(ISBLANK(IFERROR(INDEX('2-3 引出列表'!$A$2:$CE$8700,$A801,MATCH(E$1,'2-3 引出列表'!$A$1:$CD$1,0)),"")),"",IFERROR(INDEX('2-3 引出列表'!$A$2:$CE$8700,$A801,MATCH(E$1,'2-3 引出列表'!$A$1:$CD$1,0)),""))</f>
        <v/>
      </c>
      <c r="F801" t="str">
        <f t="shared" si="12"/>
        <v/>
      </c>
      <c r="G801" t="str">
        <f>IF(ISBLANK(IFERROR(INDEX('2-3 引出列表'!$A$2:$CE$8700,$A801,MATCH(G$1,'2-3 引出列表'!$A$1:$CD$1,0)),"")),"",IFERROR(INDEX('2-3 引出列表'!$A$2:$CE$8700,$A801,MATCH(G$1,'2-3 引出列表'!$A$1:$CD$1,0)),""))</f>
        <v/>
      </c>
      <c r="H801" t="str">
        <f>IF(ISBLANK(IFERROR(INDEX('2-3 引出列表'!$A$2:$CE$8700,$A801,MATCH(H$1,'2-3 引出列表'!$A$1:$CD$1,0)),"")),"",IFERROR(INDEX('2-3 引出列表'!$A$2:$CE$8700,$A801,MATCH(H$1,'2-3 引出列表'!$A$1:$CD$1,0)),""))</f>
        <v/>
      </c>
      <c r="I801" t="str">
        <f>IF(ISBLANK(IFERROR(INDEX('2-3 引出列表'!$A$2:$CE$8700,$A801,MATCH(I$1,'2-3 引出列表'!$A$1:$CD$1,0)),"")),"",IFERROR(INDEX('2-3 引出列表'!$A$2:$CE$8700,$A801,MATCH(I$1,'2-3 引出列表'!$A$1:$CD$1,0)),""))</f>
        <v/>
      </c>
    </row>
    <row r="802" customFormat="1" spans="1:9">
      <c r="A802">
        <v>801</v>
      </c>
      <c r="B802" t="str">
        <f>IF(ISBLANK(IFERROR(INDEX('2-3 引出列表'!$A$2:$CE$8700,$A802,MATCH(B$1,'2-3 引出列表'!$A$1:$CD$1,0)),"")),"",IFERROR(INDEX('2-3 引出列表'!$A$2:$CE$8700,$A802,MATCH(B$1,'2-3 引出列表'!$A$1:$CD$1,0)),""))</f>
        <v/>
      </c>
      <c r="C802" t="str">
        <f>IF(ISBLANK(IFERROR(INDEX('2-3 引出列表'!$A$2:$CE$8700,$A802,MATCH(C$1,'2-3 引出列表'!$A$1:$CD$1,0)),"")),"",IFERROR(INDEX('2-3 引出列表'!$A$2:$CE$8700,$A802,MATCH(C$1,'2-3 引出列表'!$A$1:$CD$1,0)),""))</f>
        <v/>
      </c>
      <c r="D802" t="str">
        <f>IF(ISBLANK(IFERROR(INDEX('2-3 引出列表'!$A$2:$CE$8700,$A802,MATCH(D$1,'2-3 引出列表'!$A$1:$CD$1,0)),"")),"",IFERROR(INDEX('2-3 引出列表'!$A$2:$CE$8700,$A802,MATCH(D$1,'2-3 引出列表'!$A$1:$CD$1,0)),""))</f>
        <v/>
      </c>
      <c r="E802" t="str">
        <f>IF(ISBLANK(IFERROR(INDEX('2-3 引出列表'!$A$2:$CE$8700,$A802,MATCH(E$1,'2-3 引出列表'!$A$1:$CD$1,0)),"")),"",IFERROR(INDEX('2-3 引出列表'!$A$2:$CE$8700,$A802,MATCH(E$1,'2-3 引出列表'!$A$1:$CD$1,0)),""))</f>
        <v/>
      </c>
      <c r="F802" t="str">
        <f t="shared" si="12"/>
        <v/>
      </c>
      <c r="G802" t="str">
        <f>IF(ISBLANK(IFERROR(INDEX('2-3 引出列表'!$A$2:$CE$8700,$A802,MATCH(G$1,'2-3 引出列表'!$A$1:$CD$1,0)),"")),"",IFERROR(INDEX('2-3 引出列表'!$A$2:$CE$8700,$A802,MATCH(G$1,'2-3 引出列表'!$A$1:$CD$1,0)),""))</f>
        <v/>
      </c>
      <c r="H802" t="str">
        <f>IF(ISBLANK(IFERROR(INDEX('2-3 引出列表'!$A$2:$CE$8700,$A802,MATCH(H$1,'2-3 引出列表'!$A$1:$CD$1,0)),"")),"",IFERROR(INDEX('2-3 引出列表'!$A$2:$CE$8700,$A802,MATCH(H$1,'2-3 引出列表'!$A$1:$CD$1,0)),""))</f>
        <v/>
      </c>
      <c r="I802" t="str">
        <f>IF(ISBLANK(IFERROR(INDEX('2-3 引出列表'!$A$2:$CE$8700,$A802,MATCH(I$1,'2-3 引出列表'!$A$1:$CD$1,0)),"")),"",IFERROR(INDEX('2-3 引出列表'!$A$2:$CE$8700,$A802,MATCH(I$1,'2-3 引出列表'!$A$1:$CD$1,0)),""))</f>
        <v/>
      </c>
    </row>
    <row r="803" customFormat="1" spans="1:9">
      <c r="A803">
        <v>802</v>
      </c>
      <c r="B803" t="str">
        <f>IF(ISBLANK(IFERROR(INDEX('2-3 引出列表'!$A$2:$CE$8700,$A803,MATCH(B$1,'2-3 引出列表'!$A$1:$CD$1,0)),"")),"",IFERROR(INDEX('2-3 引出列表'!$A$2:$CE$8700,$A803,MATCH(B$1,'2-3 引出列表'!$A$1:$CD$1,0)),""))</f>
        <v/>
      </c>
      <c r="C803" t="str">
        <f>IF(ISBLANK(IFERROR(INDEX('2-3 引出列表'!$A$2:$CE$8700,$A803,MATCH(C$1,'2-3 引出列表'!$A$1:$CD$1,0)),"")),"",IFERROR(INDEX('2-3 引出列表'!$A$2:$CE$8700,$A803,MATCH(C$1,'2-3 引出列表'!$A$1:$CD$1,0)),""))</f>
        <v/>
      </c>
      <c r="D803" t="str">
        <f>IF(ISBLANK(IFERROR(INDEX('2-3 引出列表'!$A$2:$CE$8700,$A803,MATCH(D$1,'2-3 引出列表'!$A$1:$CD$1,0)),"")),"",IFERROR(INDEX('2-3 引出列表'!$A$2:$CE$8700,$A803,MATCH(D$1,'2-3 引出列表'!$A$1:$CD$1,0)),""))</f>
        <v/>
      </c>
      <c r="E803" t="str">
        <f>IF(ISBLANK(IFERROR(INDEX('2-3 引出列表'!$A$2:$CE$8700,$A803,MATCH(E$1,'2-3 引出列表'!$A$1:$CD$1,0)),"")),"",IFERROR(INDEX('2-3 引出列表'!$A$2:$CE$8700,$A803,MATCH(E$1,'2-3 引出列表'!$A$1:$CD$1,0)),""))</f>
        <v/>
      </c>
      <c r="F803" t="str">
        <f t="shared" si="12"/>
        <v/>
      </c>
      <c r="G803" t="str">
        <f>IF(ISBLANK(IFERROR(INDEX('2-3 引出列表'!$A$2:$CE$8700,$A803,MATCH(G$1,'2-3 引出列表'!$A$1:$CD$1,0)),"")),"",IFERROR(INDEX('2-3 引出列表'!$A$2:$CE$8700,$A803,MATCH(G$1,'2-3 引出列表'!$A$1:$CD$1,0)),""))</f>
        <v/>
      </c>
      <c r="H803" t="str">
        <f>IF(ISBLANK(IFERROR(INDEX('2-3 引出列表'!$A$2:$CE$8700,$A803,MATCH(H$1,'2-3 引出列表'!$A$1:$CD$1,0)),"")),"",IFERROR(INDEX('2-3 引出列表'!$A$2:$CE$8700,$A803,MATCH(H$1,'2-3 引出列表'!$A$1:$CD$1,0)),""))</f>
        <v/>
      </c>
      <c r="I803" t="str">
        <f>IF(ISBLANK(IFERROR(INDEX('2-3 引出列表'!$A$2:$CE$8700,$A803,MATCH(I$1,'2-3 引出列表'!$A$1:$CD$1,0)),"")),"",IFERROR(INDEX('2-3 引出列表'!$A$2:$CE$8700,$A803,MATCH(I$1,'2-3 引出列表'!$A$1:$CD$1,0)),""))</f>
        <v/>
      </c>
    </row>
    <row r="804" customFormat="1" spans="1:9">
      <c r="A804">
        <v>803</v>
      </c>
      <c r="B804" t="str">
        <f>IF(ISBLANK(IFERROR(INDEX('2-3 引出列表'!$A$2:$CE$8700,$A804,MATCH(B$1,'2-3 引出列表'!$A$1:$CD$1,0)),"")),"",IFERROR(INDEX('2-3 引出列表'!$A$2:$CE$8700,$A804,MATCH(B$1,'2-3 引出列表'!$A$1:$CD$1,0)),""))</f>
        <v/>
      </c>
      <c r="C804" t="str">
        <f>IF(ISBLANK(IFERROR(INDEX('2-3 引出列表'!$A$2:$CE$8700,$A804,MATCH(C$1,'2-3 引出列表'!$A$1:$CD$1,0)),"")),"",IFERROR(INDEX('2-3 引出列表'!$A$2:$CE$8700,$A804,MATCH(C$1,'2-3 引出列表'!$A$1:$CD$1,0)),""))</f>
        <v/>
      </c>
      <c r="D804" t="str">
        <f>IF(ISBLANK(IFERROR(INDEX('2-3 引出列表'!$A$2:$CE$8700,$A804,MATCH(D$1,'2-3 引出列表'!$A$1:$CD$1,0)),"")),"",IFERROR(INDEX('2-3 引出列表'!$A$2:$CE$8700,$A804,MATCH(D$1,'2-3 引出列表'!$A$1:$CD$1,0)),""))</f>
        <v/>
      </c>
      <c r="E804" t="str">
        <f>IF(ISBLANK(IFERROR(INDEX('2-3 引出列表'!$A$2:$CE$8700,$A804,MATCH(E$1,'2-3 引出列表'!$A$1:$CD$1,0)),"")),"",IFERROR(INDEX('2-3 引出列表'!$A$2:$CE$8700,$A804,MATCH(E$1,'2-3 引出列表'!$A$1:$CD$1,0)),""))</f>
        <v/>
      </c>
      <c r="F804" t="str">
        <f t="shared" si="12"/>
        <v/>
      </c>
      <c r="G804" t="str">
        <f>IF(ISBLANK(IFERROR(INDEX('2-3 引出列表'!$A$2:$CE$8700,$A804,MATCH(G$1,'2-3 引出列表'!$A$1:$CD$1,0)),"")),"",IFERROR(INDEX('2-3 引出列表'!$A$2:$CE$8700,$A804,MATCH(G$1,'2-3 引出列表'!$A$1:$CD$1,0)),""))</f>
        <v/>
      </c>
      <c r="H804" t="str">
        <f>IF(ISBLANK(IFERROR(INDEX('2-3 引出列表'!$A$2:$CE$8700,$A804,MATCH(H$1,'2-3 引出列表'!$A$1:$CD$1,0)),"")),"",IFERROR(INDEX('2-3 引出列表'!$A$2:$CE$8700,$A804,MATCH(H$1,'2-3 引出列表'!$A$1:$CD$1,0)),""))</f>
        <v/>
      </c>
      <c r="I804" t="str">
        <f>IF(ISBLANK(IFERROR(INDEX('2-3 引出列表'!$A$2:$CE$8700,$A804,MATCH(I$1,'2-3 引出列表'!$A$1:$CD$1,0)),"")),"",IFERROR(INDEX('2-3 引出列表'!$A$2:$CE$8700,$A804,MATCH(I$1,'2-3 引出列表'!$A$1:$CD$1,0)),""))</f>
        <v/>
      </c>
    </row>
    <row r="805" customFormat="1" spans="1:9">
      <c r="A805">
        <v>804</v>
      </c>
      <c r="B805" t="str">
        <f>IF(ISBLANK(IFERROR(INDEX('2-3 引出列表'!$A$2:$CE$8700,$A805,MATCH(B$1,'2-3 引出列表'!$A$1:$CD$1,0)),"")),"",IFERROR(INDEX('2-3 引出列表'!$A$2:$CE$8700,$A805,MATCH(B$1,'2-3 引出列表'!$A$1:$CD$1,0)),""))</f>
        <v/>
      </c>
      <c r="C805" t="str">
        <f>IF(ISBLANK(IFERROR(INDEX('2-3 引出列表'!$A$2:$CE$8700,$A805,MATCH(C$1,'2-3 引出列表'!$A$1:$CD$1,0)),"")),"",IFERROR(INDEX('2-3 引出列表'!$A$2:$CE$8700,$A805,MATCH(C$1,'2-3 引出列表'!$A$1:$CD$1,0)),""))</f>
        <v/>
      </c>
      <c r="D805" t="str">
        <f>IF(ISBLANK(IFERROR(INDEX('2-3 引出列表'!$A$2:$CE$8700,$A805,MATCH(D$1,'2-3 引出列表'!$A$1:$CD$1,0)),"")),"",IFERROR(INDEX('2-3 引出列表'!$A$2:$CE$8700,$A805,MATCH(D$1,'2-3 引出列表'!$A$1:$CD$1,0)),""))</f>
        <v/>
      </c>
      <c r="E805" t="str">
        <f>IF(ISBLANK(IFERROR(INDEX('2-3 引出列表'!$A$2:$CE$8700,$A805,MATCH(E$1,'2-3 引出列表'!$A$1:$CD$1,0)),"")),"",IFERROR(INDEX('2-3 引出列表'!$A$2:$CE$8700,$A805,MATCH(E$1,'2-3 引出列表'!$A$1:$CD$1,0)),""))</f>
        <v/>
      </c>
      <c r="F805" t="str">
        <f t="shared" si="12"/>
        <v/>
      </c>
      <c r="G805" t="str">
        <f>IF(ISBLANK(IFERROR(INDEX('2-3 引出列表'!$A$2:$CE$8700,$A805,MATCH(G$1,'2-3 引出列表'!$A$1:$CD$1,0)),"")),"",IFERROR(INDEX('2-3 引出列表'!$A$2:$CE$8700,$A805,MATCH(G$1,'2-3 引出列表'!$A$1:$CD$1,0)),""))</f>
        <v/>
      </c>
      <c r="H805" t="str">
        <f>IF(ISBLANK(IFERROR(INDEX('2-3 引出列表'!$A$2:$CE$8700,$A805,MATCH(H$1,'2-3 引出列表'!$A$1:$CD$1,0)),"")),"",IFERROR(INDEX('2-3 引出列表'!$A$2:$CE$8700,$A805,MATCH(H$1,'2-3 引出列表'!$A$1:$CD$1,0)),""))</f>
        <v/>
      </c>
      <c r="I805" t="str">
        <f>IF(ISBLANK(IFERROR(INDEX('2-3 引出列表'!$A$2:$CE$8700,$A805,MATCH(I$1,'2-3 引出列表'!$A$1:$CD$1,0)),"")),"",IFERROR(INDEX('2-3 引出列表'!$A$2:$CE$8700,$A805,MATCH(I$1,'2-3 引出列表'!$A$1:$CD$1,0)),""))</f>
        <v/>
      </c>
    </row>
    <row r="806" customFormat="1" spans="1:9">
      <c r="A806">
        <v>805</v>
      </c>
      <c r="B806" t="str">
        <f>IF(ISBLANK(IFERROR(INDEX('2-3 引出列表'!$A$2:$CE$8700,$A806,MATCH(B$1,'2-3 引出列表'!$A$1:$CD$1,0)),"")),"",IFERROR(INDEX('2-3 引出列表'!$A$2:$CE$8700,$A806,MATCH(B$1,'2-3 引出列表'!$A$1:$CD$1,0)),""))</f>
        <v/>
      </c>
      <c r="C806" t="str">
        <f>IF(ISBLANK(IFERROR(INDEX('2-3 引出列表'!$A$2:$CE$8700,$A806,MATCH(C$1,'2-3 引出列表'!$A$1:$CD$1,0)),"")),"",IFERROR(INDEX('2-3 引出列表'!$A$2:$CE$8700,$A806,MATCH(C$1,'2-3 引出列表'!$A$1:$CD$1,0)),""))</f>
        <v/>
      </c>
      <c r="D806" t="str">
        <f>IF(ISBLANK(IFERROR(INDEX('2-3 引出列表'!$A$2:$CE$8700,$A806,MATCH(D$1,'2-3 引出列表'!$A$1:$CD$1,0)),"")),"",IFERROR(INDEX('2-3 引出列表'!$A$2:$CE$8700,$A806,MATCH(D$1,'2-3 引出列表'!$A$1:$CD$1,0)),""))</f>
        <v/>
      </c>
      <c r="E806" t="str">
        <f>IF(ISBLANK(IFERROR(INDEX('2-3 引出列表'!$A$2:$CE$8700,$A806,MATCH(E$1,'2-3 引出列表'!$A$1:$CD$1,0)),"")),"",IFERROR(INDEX('2-3 引出列表'!$A$2:$CE$8700,$A806,MATCH(E$1,'2-3 引出列表'!$A$1:$CD$1,0)),""))</f>
        <v/>
      </c>
      <c r="F806" t="str">
        <f t="shared" si="12"/>
        <v/>
      </c>
      <c r="G806" t="str">
        <f>IF(ISBLANK(IFERROR(INDEX('2-3 引出列表'!$A$2:$CE$8700,$A806,MATCH(G$1,'2-3 引出列表'!$A$1:$CD$1,0)),"")),"",IFERROR(INDEX('2-3 引出列表'!$A$2:$CE$8700,$A806,MATCH(G$1,'2-3 引出列表'!$A$1:$CD$1,0)),""))</f>
        <v/>
      </c>
      <c r="H806" t="str">
        <f>IF(ISBLANK(IFERROR(INDEX('2-3 引出列表'!$A$2:$CE$8700,$A806,MATCH(H$1,'2-3 引出列表'!$A$1:$CD$1,0)),"")),"",IFERROR(INDEX('2-3 引出列表'!$A$2:$CE$8700,$A806,MATCH(H$1,'2-3 引出列表'!$A$1:$CD$1,0)),""))</f>
        <v/>
      </c>
      <c r="I806" t="str">
        <f>IF(ISBLANK(IFERROR(INDEX('2-3 引出列表'!$A$2:$CE$8700,$A806,MATCH(I$1,'2-3 引出列表'!$A$1:$CD$1,0)),"")),"",IFERROR(INDEX('2-3 引出列表'!$A$2:$CE$8700,$A806,MATCH(I$1,'2-3 引出列表'!$A$1:$CD$1,0)),""))</f>
        <v/>
      </c>
    </row>
    <row r="807" customFormat="1" spans="1:9">
      <c r="A807">
        <v>806</v>
      </c>
      <c r="B807" t="str">
        <f>IF(ISBLANK(IFERROR(INDEX('2-3 引出列表'!$A$2:$CE$8700,$A807,MATCH(B$1,'2-3 引出列表'!$A$1:$CD$1,0)),"")),"",IFERROR(INDEX('2-3 引出列表'!$A$2:$CE$8700,$A807,MATCH(B$1,'2-3 引出列表'!$A$1:$CD$1,0)),""))</f>
        <v/>
      </c>
      <c r="C807" t="str">
        <f>IF(ISBLANK(IFERROR(INDEX('2-3 引出列表'!$A$2:$CE$8700,$A807,MATCH(C$1,'2-3 引出列表'!$A$1:$CD$1,0)),"")),"",IFERROR(INDEX('2-3 引出列表'!$A$2:$CE$8700,$A807,MATCH(C$1,'2-3 引出列表'!$A$1:$CD$1,0)),""))</f>
        <v/>
      </c>
      <c r="D807" t="str">
        <f>IF(ISBLANK(IFERROR(INDEX('2-3 引出列表'!$A$2:$CE$8700,$A807,MATCH(D$1,'2-3 引出列表'!$A$1:$CD$1,0)),"")),"",IFERROR(INDEX('2-3 引出列表'!$A$2:$CE$8700,$A807,MATCH(D$1,'2-3 引出列表'!$A$1:$CD$1,0)),""))</f>
        <v/>
      </c>
      <c r="E807" t="str">
        <f>IF(ISBLANK(IFERROR(INDEX('2-3 引出列表'!$A$2:$CE$8700,$A807,MATCH(E$1,'2-3 引出列表'!$A$1:$CD$1,0)),"")),"",IFERROR(INDEX('2-3 引出列表'!$A$2:$CE$8700,$A807,MATCH(E$1,'2-3 引出列表'!$A$1:$CD$1,0)),""))</f>
        <v/>
      </c>
      <c r="F807" t="str">
        <f t="shared" si="12"/>
        <v/>
      </c>
      <c r="G807" t="str">
        <f>IF(ISBLANK(IFERROR(INDEX('2-3 引出列表'!$A$2:$CE$8700,$A807,MATCH(G$1,'2-3 引出列表'!$A$1:$CD$1,0)),"")),"",IFERROR(INDEX('2-3 引出列表'!$A$2:$CE$8700,$A807,MATCH(G$1,'2-3 引出列表'!$A$1:$CD$1,0)),""))</f>
        <v/>
      </c>
      <c r="H807" t="str">
        <f>IF(ISBLANK(IFERROR(INDEX('2-3 引出列表'!$A$2:$CE$8700,$A807,MATCH(H$1,'2-3 引出列表'!$A$1:$CD$1,0)),"")),"",IFERROR(INDEX('2-3 引出列表'!$A$2:$CE$8700,$A807,MATCH(H$1,'2-3 引出列表'!$A$1:$CD$1,0)),""))</f>
        <v/>
      </c>
      <c r="I807" t="str">
        <f>IF(ISBLANK(IFERROR(INDEX('2-3 引出列表'!$A$2:$CE$8700,$A807,MATCH(I$1,'2-3 引出列表'!$A$1:$CD$1,0)),"")),"",IFERROR(INDEX('2-3 引出列表'!$A$2:$CE$8700,$A807,MATCH(I$1,'2-3 引出列表'!$A$1:$CD$1,0)),""))</f>
        <v/>
      </c>
    </row>
    <row r="808" customFormat="1" spans="1:9">
      <c r="A808">
        <v>807</v>
      </c>
      <c r="B808" t="str">
        <f>IF(ISBLANK(IFERROR(INDEX('2-3 引出列表'!$A$2:$CE$8700,$A808,MATCH(B$1,'2-3 引出列表'!$A$1:$CD$1,0)),"")),"",IFERROR(INDEX('2-3 引出列表'!$A$2:$CE$8700,$A808,MATCH(B$1,'2-3 引出列表'!$A$1:$CD$1,0)),""))</f>
        <v/>
      </c>
      <c r="C808" t="str">
        <f>IF(ISBLANK(IFERROR(INDEX('2-3 引出列表'!$A$2:$CE$8700,$A808,MATCH(C$1,'2-3 引出列表'!$A$1:$CD$1,0)),"")),"",IFERROR(INDEX('2-3 引出列表'!$A$2:$CE$8700,$A808,MATCH(C$1,'2-3 引出列表'!$A$1:$CD$1,0)),""))</f>
        <v/>
      </c>
      <c r="D808" t="str">
        <f>IF(ISBLANK(IFERROR(INDEX('2-3 引出列表'!$A$2:$CE$8700,$A808,MATCH(D$1,'2-3 引出列表'!$A$1:$CD$1,0)),"")),"",IFERROR(INDEX('2-3 引出列表'!$A$2:$CE$8700,$A808,MATCH(D$1,'2-3 引出列表'!$A$1:$CD$1,0)),""))</f>
        <v/>
      </c>
      <c r="E808" t="str">
        <f>IF(ISBLANK(IFERROR(INDEX('2-3 引出列表'!$A$2:$CE$8700,$A808,MATCH(E$1,'2-3 引出列表'!$A$1:$CD$1,0)),"")),"",IFERROR(INDEX('2-3 引出列表'!$A$2:$CE$8700,$A808,MATCH(E$1,'2-3 引出列表'!$A$1:$CD$1,0)),""))</f>
        <v/>
      </c>
      <c r="F808" t="str">
        <f t="shared" si="12"/>
        <v/>
      </c>
      <c r="G808" t="str">
        <f>IF(ISBLANK(IFERROR(INDEX('2-3 引出列表'!$A$2:$CE$8700,$A808,MATCH(G$1,'2-3 引出列表'!$A$1:$CD$1,0)),"")),"",IFERROR(INDEX('2-3 引出列表'!$A$2:$CE$8700,$A808,MATCH(G$1,'2-3 引出列表'!$A$1:$CD$1,0)),""))</f>
        <v/>
      </c>
      <c r="H808" t="str">
        <f>IF(ISBLANK(IFERROR(INDEX('2-3 引出列表'!$A$2:$CE$8700,$A808,MATCH(H$1,'2-3 引出列表'!$A$1:$CD$1,0)),"")),"",IFERROR(INDEX('2-3 引出列表'!$A$2:$CE$8700,$A808,MATCH(H$1,'2-3 引出列表'!$A$1:$CD$1,0)),""))</f>
        <v/>
      </c>
      <c r="I808" t="str">
        <f>IF(ISBLANK(IFERROR(INDEX('2-3 引出列表'!$A$2:$CE$8700,$A808,MATCH(I$1,'2-3 引出列表'!$A$1:$CD$1,0)),"")),"",IFERROR(INDEX('2-3 引出列表'!$A$2:$CE$8700,$A808,MATCH(I$1,'2-3 引出列表'!$A$1:$CD$1,0)),""))</f>
        <v/>
      </c>
    </row>
    <row r="809" customFormat="1" spans="1:9">
      <c r="A809">
        <v>808</v>
      </c>
      <c r="B809" t="str">
        <f>IF(ISBLANK(IFERROR(INDEX('2-3 引出列表'!$A$2:$CE$8700,$A809,MATCH(B$1,'2-3 引出列表'!$A$1:$CD$1,0)),"")),"",IFERROR(INDEX('2-3 引出列表'!$A$2:$CE$8700,$A809,MATCH(B$1,'2-3 引出列表'!$A$1:$CD$1,0)),""))</f>
        <v/>
      </c>
      <c r="C809" t="str">
        <f>IF(ISBLANK(IFERROR(INDEX('2-3 引出列表'!$A$2:$CE$8700,$A809,MATCH(C$1,'2-3 引出列表'!$A$1:$CD$1,0)),"")),"",IFERROR(INDEX('2-3 引出列表'!$A$2:$CE$8700,$A809,MATCH(C$1,'2-3 引出列表'!$A$1:$CD$1,0)),""))</f>
        <v/>
      </c>
      <c r="D809" t="str">
        <f>IF(ISBLANK(IFERROR(INDEX('2-3 引出列表'!$A$2:$CE$8700,$A809,MATCH(D$1,'2-3 引出列表'!$A$1:$CD$1,0)),"")),"",IFERROR(INDEX('2-3 引出列表'!$A$2:$CE$8700,$A809,MATCH(D$1,'2-3 引出列表'!$A$1:$CD$1,0)),""))</f>
        <v/>
      </c>
      <c r="E809" t="str">
        <f>IF(ISBLANK(IFERROR(INDEX('2-3 引出列表'!$A$2:$CE$8700,$A809,MATCH(E$1,'2-3 引出列表'!$A$1:$CD$1,0)),"")),"",IFERROR(INDEX('2-3 引出列表'!$A$2:$CE$8700,$A809,MATCH(E$1,'2-3 引出列表'!$A$1:$CD$1,0)),""))</f>
        <v/>
      </c>
      <c r="F809" t="str">
        <f t="shared" si="12"/>
        <v/>
      </c>
      <c r="G809" t="str">
        <f>IF(ISBLANK(IFERROR(INDEX('2-3 引出列表'!$A$2:$CE$8700,$A809,MATCH(G$1,'2-3 引出列表'!$A$1:$CD$1,0)),"")),"",IFERROR(INDEX('2-3 引出列表'!$A$2:$CE$8700,$A809,MATCH(G$1,'2-3 引出列表'!$A$1:$CD$1,0)),""))</f>
        <v/>
      </c>
      <c r="H809" t="str">
        <f>IF(ISBLANK(IFERROR(INDEX('2-3 引出列表'!$A$2:$CE$8700,$A809,MATCH(H$1,'2-3 引出列表'!$A$1:$CD$1,0)),"")),"",IFERROR(INDEX('2-3 引出列表'!$A$2:$CE$8700,$A809,MATCH(H$1,'2-3 引出列表'!$A$1:$CD$1,0)),""))</f>
        <v/>
      </c>
      <c r="I809" t="str">
        <f>IF(ISBLANK(IFERROR(INDEX('2-3 引出列表'!$A$2:$CE$8700,$A809,MATCH(I$1,'2-3 引出列表'!$A$1:$CD$1,0)),"")),"",IFERROR(INDEX('2-3 引出列表'!$A$2:$CE$8700,$A809,MATCH(I$1,'2-3 引出列表'!$A$1:$CD$1,0)),""))</f>
        <v/>
      </c>
    </row>
    <row r="810" customFormat="1" spans="1:9">
      <c r="A810">
        <v>809</v>
      </c>
      <c r="B810" t="str">
        <f>IF(ISBLANK(IFERROR(INDEX('2-3 引出列表'!$A$2:$CE$8700,$A810,MATCH(B$1,'2-3 引出列表'!$A$1:$CD$1,0)),"")),"",IFERROR(INDEX('2-3 引出列表'!$A$2:$CE$8700,$A810,MATCH(B$1,'2-3 引出列表'!$A$1:$CD$1,0)),""))</f>
        <v/>
      </c>
      <c r="C810" t="str">
        <f>IF(ISBLANK(IFERROR(INDEX('2-3 引出列表'!$A$2:$CE$8700,$A810,MATCH(C$1,'2-3 引出列表'!$A$1:$CD$1,0)),"")),"",IFERROR(INDEX('2-3 引出列表'!$A$2:$CE$8700,$A810,MATCH(C$1,'2-3 引出列表'!$A$1:$CD$1,0)),""))</f>
        <v/>
      </c>
      <c r="D810" t="str">
        <f>IF(ISBLANK(IFERROR(INDEX('2-3 引出列表'!$A$2:$CE$8700,$A810,MATCH(D$1,'2-3 引出列表'!$A$1:$CD$1,0)),"")),"",IFERROR(INDEX('2-3 引出列表'!$A$2:$CE$8700,$A810,MATCH(D$1,'2-3 引出列表'!$A$1:$CD$1,0)),""))</f>
        <v/>
      </c>
      <c r="E810" t="str">
        <f>IF(ISBLANK(IFERROR(INDEX('2-3 引出列表'!$A$2:$CE$8700,$A810,MATCH(E$1,'2-3 引出列表'!$A$1:$CD$1,0)),"")),"",IFERROR(INDEX('2-3 引出列表'!$A$2:$CE$8700,$A810,MATCH(E$1,'2-3 引出列表'!$A$1:$CD$1,0)),""))</f>
        <v/>
      </c>
      <c r="F810" t="str">
        <f t="shared" si="12"/>
        <v/>
      </c>
      <c r="G810" t="str">
        <f>IF(ISBLANK(IFERROR(INDEX('2-3 引出列表'!$A$2:$CE$8700,$A810,MATCH(G$1,'2-3 引出列表'!$A$1:$CD$1,0)),"")),"",IFERROR(INDEX('2-3 引出列表'!$A$2:$CE$8700,$A810,MATCH(G$1,'2-3 引出列表'!$A$1:$CD$1,0)),""))</f>
        <v/>
      </c>
      <c r="H810" t="str">
        <f>IF(ISBLANK(IFERROR(INDEX('2-3 引出列表'!$A$2:$CE$8700,$A810,MATCH(H$1,'2-3 引出列表'!$A$1:$CD$1,0)),"")),"",IFERROR(INDEX('2-3 引出列表'!$A$2:$CE$8700,$A810,MATCH(H$1,'2-3 引出列表'!$A$1:$CD$1,0)),""))</f>
        <v/>
      </c>
      <c r="I810" t="str">
        <f>IF(ISBLANK(IFERROR(INDEX('2-3 引出列表'!$A$2:$CE$8700,$A810,MATCH(I$1,'2-3 引出列表'!$A$1:$CD$1,0)),"")),"",IFERROR(INDEX('2-3 引出列表'!$A$2:$CE$8700,$A810,MATCH(I$1,'2-3 引出列表'!$A$1:$CD$1,0)),""))</f>
        <v/>
      </c>
    </row>
    <row r="811" customFormat="1" spans="1:9">
      <c r="A811">
        <v>810</v>
      </c>
      <c r="B811" t="str">
        <f>IF(ISBLANK(IFERROR(INDEX('2-3 引出列表'!$A$2:$CE$8700,$A811,MATCH(B$1,'2-3 引出列表'!$A$1:$CD$1,0)),"")),"",IFERROR(INDEX('2-3 引出列表'!$A$2:$CE$8700,$A811,MATCH(B$1,'2-3 引出列表'!$A$1:$CD$1,0)),""))</f>
        <v/>
      </c>
      <c r="C811" t="str">
        <f>IF(ISBLANK(IFERROR(INDEX('2-3 引出列表'!$A$2:$CE$8700,$A811,MATCH(C$1,'2-3 引出列表'!$A$1:$CD$1,0)),"")),"",IFERROR(INDEX('2-3 引出列表'!$A$2:$CE$8700,$A811,MATCH(C$1,'2-3 引出列表'!$A$1:$CD$1,0)),""))</f>
        <v/>
      </c>
      <c r="D811" t="str">
        <f>IF(ISBLANK(IFERROR(INDEX('2-3 引出列表'!$A$2:$CE$8700,$A811,MATCH(D$1,'2-3 引出列表'!$A$1:$CD$1,0)),"")),"",IFERROR(INDEX('2-3 引出列表'!$A$2:$CE$8700,$A811,MATCH(D$1,'2-3 引出列表'!$A$1:$CD$1,0)),""))</f>
        <v/>
      </c>
      <c r="E811" t="str">
        <f>IF(ISBLANK(IFERROR(INDEX('2-3 引出列表'!$A$2:$CE$8700,$A811,MATCH(E$1,'2-3 引出列表'!$A$1:$CD$1,0)),"")),"",IFERROR(INDEX('2-3 引出列表'!$A$2:$CE$8700,$A811,MATCH(E$1,'2-3 引出列表'!$A$1:$CD$1,0)),""))</f>
        <v/>
      </c>
      <c r="F811" t="str">
        <f t="shared" si="12"/>
        <v/>
      </c>
      <c r="G811" t="str">
        <f>IF(ISBLANK(IFERROR(INDEX('2-3 引出列表'!$A$2:$CE$8700,$A811,MATCH(G$1,'2-3 引出列表'!$A$1:$CD$1,0)),"")),"",IFERROR(INDEX('2-3 引出列表'!$A$2:$CE$8700,$A811,MATCH(G$1,'2-3 引出列表'!$A$1:$CD$1,0)),""))</f>
        <v/>
      </c>
      <c r="H811" t="str">
        <f>IF(ISBLANK(IFERROR(INDEX('2-3 引出列表'!$A$2:$CE$8700,$A811,MATCH(H$1,'2-3 引出列表'!$A$1:$CD$1,0)),"")),"",IFERROR(INDEX('2-3 引出列表'!$A$2:$CE$8700,$A811,MATCH(H$1,'2-3 引出列表'!$A$1:$CD$1,0)),""))</f>
        <v/>
      </c>
      <c r="I811" t="str">
        <f>IF(ISBLANK(IFERROR(INDEX('2-3 引出列表'!$A$2:$CE$8700,$A811,MATCH(I$1,'2-3 引出列表'!$A$1:$CD$1,0)),"")),"",IFERROR(INDEX('2-3 引出列表'!$A$2:$CE$8700,$A811,MATCH(I$1,'2-3 引出列表'!$A$1:$CD$1,0)),""))</f>
        <v/>
      </c>
    </row>
    <row r="812" customFormat="1" spans="1:9">
      <c r="A812">
        <v>811</v>
      </c>
      <c r="B812" t="str">
        <f>IF(ISBLANK(IFERROR(INDEX('2-3 引出列表'!$A$2:$CE$8700,$A812,MATCH(B$1,'2-3 引出列表'!$A$1:$CD$1,0)),"")),"",IFERROR(INDEX('2-3 引出列表'!$A$2:$CE$8700,$A812,MATCH(B$1,'2-3 引出列表'!$A$1:$CD$1,0)),""))</f>
        <v/>
      </c>
      <c r="C812" t="str">
        <f>IF(ISBLANK(IFERROR(INDEX('2-3 引出列表'!$A$2:$CE$8700,$A812,MATCH(C$1,'2-3 引出列表'!$A$1:$CD$1,0)),"")),"",IFERROR(INDEX('2-3 引出列表'!$A$2:$CE$8700,$A812,MATCH(C$1,'2-3 引出列表'!$A$1:$CD$1,0)),""))</f>
        <v/>
      </c>
      <c r="D812" t="str">
        <f>IF(ISBLANK(IFERROR(INDEX('2-3 引出列表'!$A$2:$CE$8700,$A812,MATCH(D$1,'2-3 引出列表'!$A$1:$CD$1,0)),"")),"",IFERROR(INDEX('2-3 引出列表'!$A$2:$CE$8700,$A812,MATCH(D$1,'2-3 引出列表'!$A$1:$CD$1,0)),""))</f>
        <v/>
      </c>
      <c r="E812" t="str">
        <f>IF(ISBLANK(IFERROR(INDEX('2-3 引出列表'!$A$2:$CE$8700,$A812,MATCH(E$1,'2-3 引出列表'!$A$1:$CD$1,0)),"")),"",IFERROR(INDEX('2-3 引出列表'!$A$2:$CE$8700,$A812,MATCH(E$1,'2-3 引出列表'!$A$1:$CD$1,0)),""))</f>
        <v/>
      </c>
      <c r="F812" t="str">
        <f t="shared" si="12"/>
        <v/>
      </c>
      <c r="G812" t="str">
        <f>IF(ISBLANK(IFERROR(INDEX('2-3 引出列表'!$A$2:$CE$8700,$A812,MATCH(G$1,'2-3 引出列表'!$A$1:$CD$1,0)),"")),"",IFERROR(INDEX('2-3 引出列表'!$A$2:$CE$8700,$A812,MATCH(G$1,'2-3 引出列表'!$A$1:$CD$1,0)),""))</f>
        <v/>
      </c>
      <c r="H812" t="str">
        <f>IF(ISBLANK(IFERROR(INDEX('2-3 引出列表'!$A$2:$CE$8700,$A812,MATCH(H$1,'2-3 引出列表'!$A$1:$CD$1,0)),"")),"",IFERROR(INDEX('2-3 引出列表'!$A$2:$CE$8700,$A812,MATCH(H$1,'2-3 引出列表'!$A$1:$CD$1,0)),""))</f>
        <v/>
      </c>
      <c r="I812" t="str">
        <f>IF(ISBLANK(IFERROR(INDEX('2-3 引出列表'!$A$2:$CE$8700,$A812,MATCH(I$1,'2-3 引出列表'!$A$1:$CD$1,0)),"")),"",IFERROR(INDEX('2-3 引出列表'!$A$2:$CE$8700,$A812,MATCH(I$1,'2-3 引出列表'!$A$1:$CD$1,0)),""))</f>
        <v/>
      </c>
    </row>
    <row r="813" customFormat="1" spans="1:9">
      <c r="A813">
        <v>812</v>
      </c>
      <c r="B813" t="str">
        <f>IF(ISBLANK(IFERROR(INDEX('2-3 引出列表'!$A$2:$CE$8700,$A813,MATCH(B$1,'2-3 引出列表'!$A$1:$CD$1,0)),"")),"",IFERROR(INDEX('2-3 引出列表'!$A$2:$CE$8700,$A813,MATCH(B$1,'2-3 引出列表'!$A$1:$CD$1,0)),""))</f>
        <v/>
      </c>
      <c r="C813" t="str">
        <f>IF(ISBLANK(IFERROR(INDEX('2-3 引出列表'!$A$2:$CE$8700,$A813,MATCH(C$1,'2-3 引出列表'!$A$1:$CD$1,0)),"")),"",IFERROR(INDEX('2-3 引出列表'!$A$2:$CE$8700,$A813,MATCH(C$1,'2-3 引出列表'!$A$1:$CD$1,0)),""))</f>
        <v/>
      </c>
      <c r="D813" t="str">
        <f>IF(ISBLANK(IFERROR(INDEX('2-3 引出列表'!$A$2:$CE$8700,$A813,MATCH(D$1,'2-3 引出列表'!$A$1:$CD$1,0)),"")),"",IFERROR(INDEX('2-3 引出列表'!$A$2:$CE$8700,$A813,MATCH(D$1,'2-3 引出列表'!$A$1:$CD$1,0)),""))</f>
        <v/>
      </c>
      <c r="E813" t="str">
        <f>IF(ISBLANK(IFERROR(INDEX('2-3 引出列表'!$A$2:$CE$8700,$A813,MATCH(E$1,'2-3 引出列表'!$A$1:$CD$1,0)),"")),"",IFERROR(INDEX('2-3 引出列表'!$A$2:$CE$8700,$A813,MATCH(E$1,'2-3 引出列表'!$A$1:$CD$1,0)),""))</f>
        <v/>
      </c>
      <c r="F813" t="str">
        <f t="shared" si="12"/>
        <v/>
      </c>
      <c r="G813" t="str">
        <f>IF(ISBLANK(IFERROR(INDEX('2-3 引出列表'!$A$2:$CE$8700,$A813,MATCH(G$1,'2-3 引出列表'!$A$1:$CD$1,0)),"")),"",IFERROR(INDEX('2-3 引出列表'!$A$2:$CE$8700,$A813,MATCH(G$1,'2-3 引出列表'!$A$1:$CD$1,0)),""))</f>
        <v/>
      </c>
      <c r="H813" t="str">
        <f>IF(ISBLANK(IFERROR(INDEX('2-3 引出列表'!$A$2:$CE$8700,$A813,MATCH(H$1,'2-3 引出列表'!$A$1:$CD$1,0)),"")),"",IFERROR(INDEX('2-3 引出列表'!$A$2:$CE$8700,$A813,MATCH(H$1,'2-3 引出列表'!$A$1:$CD$1,0)),""))</f>
        <v/>
      </c>
      <c r="I813" t="str">
        <f>IF(ISBLANK(IFERROR(INDEX('2-3 引出列表'!$A$2:$CE$8700,$A813,MATCH(I$1,'2-3 引出列表'!$A$1:$CD$1,0)),"")),"",IFERROR(INDEX('2-3 引出列表'!$A$2:$CE$8700,$A813,MATCH(I$1,'2-3 引出列表'!$A$1:$CD$1,0)),""))</f>
        <v/>
      </c>
    </row>
    <row r="814" customFormat="1" spans="1:9">
      <c r="A814">
        <v>813</v>
      </c>
      <c r="B814" t="str">
        <f>IF(ISBLANK(IFERROR(INDEX('2-3 引出列表'!$A$2:$CE$8700,$A814,MATCH(B$1,'2-3 引出列表'!$A$1:$CD$1,0)),"")),"",IFERROR(INDEX('2-3 引出列表'!$A$2:$CE$8700,$A814,MATCH(B$1,'2-3 引出列表'!$A$1:$CD$1,0)),""))</f>
        <v/>
      </c>
      <c r="C814" t="str">
        <f>IF(ISBLANK(IFERROR(INDEX('2-3 引出列表'!$A$2:$CE$8700,$A814,MATCH(C$1,'2-3 引出列表'!$A$1:$CD$1,0)),"")),"",IFERROR(INDEX('2-3 引出列表'!$A$2:$CE$8700,$A814,MATCH(C$1,'2-3 引出列表'!$A$1:$CD$1,0)),""))</f>
        <v/>
      </c>
      <c r="D814" t="str">
        <f>IF(ISBLANK(IFERROR(INDEX('2-3 引出列表'!$A$2:$CE$8700,$A814,MATCH(D$1,'2-3 引出列表'!$A$1:$CD$1,0)),"")),"",IFERROR(INDEX('2-3 引出列表'!$A$2:$CE$8700,$A814,MATCH(D$1,'2-3 引出列表'!$A$1:$CD$1,0)),""))</f>
        <v/>
      </c>
      <c r="E814" t="str">
        <f>IF(ISBLANK(IFERROR(INDEX('2-3 引出列表'!$A$2:$CE$8700,$A814,MATCH(E$1,'2-3 引出列表'!$A$1:$CD$1,0)),"")),"",IFERROR(INDEX('2-3 引出列表'!$A$2:$CE$8700,$A814,MATCH(E$1,'2-3 引出列表'!$A$1:$CD$1,0)),""))</f>
        <v/>
      </c>
      <c r="F814" t="str">
        <f t="shared" si="12"/>
        <v/>
      </c>
      <c r="G814" t="str">
        <f>IF(ISBLANK(IFERROR(INDEX('2-3 引出列表'!$A$2:$CE$8700,$A814,MATCH(G$1,'2-3 引出列表'!$A$1:$CD$1,0)),"")),"",IFERROR(INDEX('2-3 引出列表'!$A$2:$CE$8700,$A814,MATCH(G$1,'2-3 引出列表'!$A$1:$CD$1,0)),""))</f>
        <v/>
      </c>
      <c r="H814" t="str">
        <f>IF(ISBLANK(IFERROR(INDEX('2-3 引出列表'!$A$2:$CE$8700,$A814,MATCH(H$1,'2-3 引出列表'!$A$1:$CD$1,0)),"")),"",IFERROR(INDEX('2-3 引出列表'!$A$2:$CE$8700,$A814,MATCH(H$1,'2-3 引出列表'!$A$1:$CD$1,0)),""))</f>
        <v/>
      </c>
      <c r="I814" t="str">
        <f>IF(ISBLANK(IFERROR(INDEX('2-3 引出列表'!$A$2:$CE$8700,$A814,MATCH(I$1,'2-3 引出列表'!$A$1:$CD$1,0)),"")),"",IFERROR(INDEX('2-3 引出列表'!$A$2:$CE$8700,$A814,MATCH(I$1,'2-3 引出列表'!$A$1:$CD$1,0)),""))</f>
        <v/>
      </c>
    </row>
    <row r="815" customFormat="1" spans="1:9">
      <c r="A815">
        <v>814</v>
      </c>
      <c r="B815" t="str">
        <f>IF(ISBLANK(IFERROR(INDEX('2-3 引出列表'!$A$2:$CE$8700,$A815,MATCH(B$1,'2-3 引出列表'!$A$1:$CD$1,0)),"")),"",IFERROR(INDEX('2-3 引出列表'!$A$2:$CE$8700,$A815,MATCH(B$1,'2-3 引出列表'!$A$1:$CD$1,0)),""))</f>
        <v/>
      </c>
      <c r="C815" t="str">
        <f>IF(ISBLANK(IFERROR(INDEX('2-3 引出列表'!$A$2:$CE$8700,$A815,MATCH(C$1,'2-3 引出列表'!$A$1:$CD$1,0)),"")),"",IFERROR(INDEX('2-3 引出列表'!$A$2:$CE$8700,$A815,MATCH(C$1,'2-3 引出列表'!$A$1:$CD$1,0)),""))</f>
        <v/>
      </c>
      <c r="D815" t="str">
        <f>IF(ISBLANK(IFERROR(INDEX('2-3 引出列表'!$A$2:$CE$8700,$A815,MATCH(D$1,'2-3 引出列表'!$A$1:$CD$1,0)),"")),"",IFERROR(INDEX('2-3 引出列表'!$A$2:$CE$8700,$A815,MATCH(D$1,'2-3 引出列表'!$A$1:$CD$1,0)),""))</f>
        <v/>
      </c>
      <c r="E815" t="str">
        <f>IF(ISBLANK(IFERROR(INDEX('2-3 引出列表'!$A$2:$CE$8700,$A815,MATCH(E$1,'2-3 引出列表'!$A$1:$CD$1,0)),"")),"",IFERROR(INDEX('2-3 引出列表'!$A$2:$CE$8700,$A815,MATCH(E$1,'2-3 引出列表'!$A$1:$CD$1,0)),""))</f>
        <v/>
      </c>
      <c r="F815" t="str">
        <f t="shared" si="12"/>
        <v/>
      </c>
      <c r="G815" t="str">
        <f>IF(ISBLANK(IFERROR(INDEX('2-3 引出列表'!$A$2:$CE$8700,$A815,MATCH(G$1,'2-3 引出列表'!$A$1:$CD$1,0)),"")),"",IFERROR(INDEX('2-3 引出列表'!$A$2:$CE$8700,$A815,MATCH(G$1,'2-3 引出列表'!$A$1:$CD$1,0)),""))</f>
        <v/>
      </c>
      <c r="H815" t="str">
        <f>IF(ISBLANK(IFERROR(INDEX('2-3 引出列表'!$A$2:$CE$8700,$A815,MATCH(H$1,'2-3 引出列表'!$A$1:$CD$1,0)),"")),"",IFERROR(INDEX('2-3 引出列表'!$A$2:$CE$8700,$A815,MATCH(H$1,'2-3 引出列表'!$A$1:$CD$1,0)),""))</f>
        <v/>
      </c>
      <c r="I815" t="str">
        <f>IF(ISBLANK(IFERROR(INDEX('2-3 引出列表'!$A$2:$CE$8700,$A815,MATCH(I$1,'2-3 引出列表'!$A$1:$CD$1,0)),"")),"",IFERROR(INDEX('2-3 引出列表'!$A$2:$CE$8700,$A815,MATCH(I$1,'2-3 引出列表'!$A$1:$CD$1,0)),""))</f>
        <v/>
      </c>
    </row>
    <row r="816" customFormat="1" spans="1:9">
      <c r="A816">
        <v>815</v>
      </c>
      <c r="B816" t="str">
        <f>IF(ISBLANK(IFERROR(INDEX('2-3 引出列表'!$A$2:$CE$8700,$A816,MATCH(B$1,'2-3 引出列表'!$A$1:$CD$1,0)),"")),"",IFERROR(INDEX('2-3 引出列表'!$A$2:$CE$8700,$A816,MATCH(B$1,'2-3 引出列表'!$A$1:$CD$1,0)),""))</f>
        <v/>
      </c>
      <c r="C816" t="str">
        <f>IF(ISBLANK(IFERROR(INDEX('2-3 引出列表'!$A$2:$CE$8700,$A816,MATCH(C$1,'2-3 引出列表'!$A$1:$CD$1,0)),"")),"",IFERROR(INDEX('2-3 引出列表'!$A$2:$CE$8700,$A816,MATCH(C$1,'2-3 引出列表'!$A$1:$CD$1,0)),""))</f>
        <v/>
      </c>
      <c r="D816" t="str">
        <f>IF(ISBLANK(IFERROR(INDEX('2-3 引出列表'!$A$2:$CE$8700,$A816,MATCH(D$1,'2-3 引出列表'!$A$1:$CD$1,0)),"")),"",IFERROR(INDEX('2-3 引出列表'!$A$2:$CE$8700,$A816,MATCH(D$1,'2-3 引出列表'!$A$1:$CD$1,0)),""))</f>
        <v/>
      </c>
      <c r="E816" t="str">
        <f>IF(ISBLANK(IFERROR(INDEX('2-3 引出列表'!$A$2:$CE$8700,$A816,MATCH(E$1,'2-3 引出列表'!$A$1:$CD$1,0)),"")),"",IFERROR(INDEX('2-3 引出列表'!$A$2:$CE$8700,$A816,MATCH(E$1,'2-3 引出列表'!$A$1:$CD$1,0)),""))</f>
        <v/>
      </c>
      <c r="F816" t="str">
        <f t="shared" si="12"/>
        <v/>
      </c>
      <c r="G816" t="str">
        <f>IF(ISBLANK(IFERROR(INDEX('2-3 引出列表'!$A$2:$CE$8700,$A816,MATCH(G$1,'2-3 引出列表'!$A$1:$CD$1,0)),"")),"",IFERROR(INDEX('2-3 引出列表'!$A$2:$CE$8700,$A816,MATCH(G$1,'2-3 引出列表'!$A$1:$CD$1,0)),""))</f>
        <v/>
      </c>
      <c r="H816" t="str">
        <f>IF(ISBLANK(IFERROR(INDEX('2-3 引出列表'!$A$2:$CE$8700,$A816,MATCH(H$1,'2-3 引出列表'!$A$1:$CD$1,0)),"")),"",IFERROR(INDEX('2-3 引出列表'!$A$2:$CE$8700,$A816,MATCH(H$1,'2-3 引出列表'!$A$1:$CD$1,0)),""))</f>
        <v/>
      </c>
      <c r="I816" t="str">
        <f>IF(ISBLANK(IFERROR(INDEX('2-3 引出列表'!$A$2:$CE$8700,$A816,MATCH(I$1,'2-3 引出列表'!$A$1:$CD$1,0)),"")),"",IFERROR(INDEX('2-3 引出列表'!$A$2:$CE$8700,$A816,MATCH(I$1,'2-3 引出列表'!$A$1:$CD$1,0)),""))</f>
        <v/>
      </c>
    </row>
    <row r="817" customFormat="1" spans="1:9">
      <c r="A817">
        <v>816</v>
      </c>
      <c r="B817" t="str">
        <f>IF(ISBLANK(IFERROR(INDEX('2-3 引出列表'!$A$2:$CE$8700,$A817,MATCH(B$1,'2-3 引出列表'!$A$1:$CD$1,0)),"")),"",IFERROR(INDEX('2-3 引出列表'!$A$2:$CE$8700,$A817,MATCH(B$1,'2-3 引出列表'!$A$1:$CD$1,0)),""))</f>
        <v/>
      </c>
      <c r="C817" t="str">
        <f>IF(ISBLANK(IFERROR(INDEX('2-3 引出列表'!$A$2:$CE$8700,$A817,MATCH(C$1,'2-3 引出列表'!$A$1:$CD$1,0)),"")),"",IFERROR(INDEX('2-3 引出列表'!$A$2:$CE$8700,$A817,MATCH(C$1,'2-3 引出列表'!$A$1:$CD$1,0)),""))</f>
        <v/>
      </c>
      <c r="D817" t="str">
        <f>IF(ISBLANK(IFERROR(INDEX('2-3 引出列表'!$A$2:$CE$8700,$A817,MATCH(D$1,'2-3 引出列表'!$A$1:$CD$1,0)),"")),"",IFERROR(INDEX('2-3 引出列表'!$A$2:$CE$8700,$A817,MATCH(D$1,'2-3 引出列表'!$A$1:$CD$1,0)),""))</f>
        <v/>
      </c>
      <c r="E817" t="str">
        <f>IF(ISBLANK(IFERROR(INDEX('2-3 引出列表'!$A$2:$CE$8700,$A817,MATCH(E$1,'2-3 引出列表'!$A$1:$CD$1,0)),"")),"",IFERROR(INDEX('2-3 引出列表'!$A$2:$CE$8700,$A817,MATCH(E$1,'2-3 引出列表'!$A$1:$CD$1,0)),""))</f>
        <v/>
      </c>
      <c r="F817" t="str">
        <f t="shared" si="12"/>
        <v/>
      </c>
      <c r="G817" t="str">
        <f>IF(ISBLANK(IFERROR(INDEX('2-3 引出列表'!$A$2:$CE$8700,$A817,MATCH(G$1,'2-3 引出列表'!$A$1:$CD$1,0)),"")),"",IFERROR(INDEX('2-3 引出列表'!$A$2:$CE$8700,$A817,MATCH(G$1,'2-3 引出列表'!$A$1:$CD$1,0)),""))</f>
        <v/>
      </c>
      <c r="H817" t="str">
        <f>IF(ISBLANK(IFERROR(INDEX('2-3 引出列表'!$A$2:$CE$8700,$A817,MATCH(H$1,'2-3 引出列表'!$A$1:$CD$1,0)),"")),"",IFERROR(INDEX('2-3 引出列表'!$A$2:$CE$8700,$A817,MATCH(H$1,'2-3 引出列表'!$A$1:$CD$1,0)),""))</f>
        <v/>
      </c>
      <c r="I817" t="str">
        <f>IF(ISBLANK(IFERROR(INDEX('2-3 引出列表'!$A$2:$CE$8700,$A817,MATCH(I$1,'2-3 引出列表'!$A$1:$CD$1,0)),"")),"",IFERROR(INDEX('2-3 引出列表'!$A$2:$CE$8700,$A817,MATCH(I$1,'2-3 引出列表'!$A$1:$CD$1,0)),""))</f>
        <v/>
      </c>
    </row>
    <row r="818" customFormat="1" spans="1:9">
      <c r="A818">
        <v>817</v>
      </c>
      <c r="B818" t="str">
        <f>IF(ISBLANK(IFERROR(INDEX('2-3 引出列表'!$A$2:$CE$8700,$A818,MATCH(B$1,'2-3 引出列表'!$A$1:$CD$1,0)),"")),"",IFERROR(INDEX('2-3 引出列表'!$A$2:$CE$8700,$A818,MATCH(B$1,'2-3 引出列表'!$A$1:$CD$1,0)),""))</f>
        <v/>
      </c>
      <c r="C818" t="str">
        <f>IF(ISBLANK(IFERROR(INDEX('2-3 引出列表'!$A$2:$CE$8700,$A818,MATCH(C$1,'2-3 引出列表'!$A$1:$CD$1,0)),"")),"",IFERROR(INDEX('2-3 引出列表'!$A$2:$CE$8700,$A818,MATCH(C$1,'2-3 引出列表'!$A$1:$CD$1,0)),""))</f>
        <v/>
      </c>
      <c r="D818" t="str">
        <f>IF(ISBLANK(IFERROR(INDEX('2-3 引出列表'!$A$2:$CE$8700,$A818,MATCH(D$1,'2-3 引出列表'!$A$1:$CD$1,0)),"")),"",IFERROR(INDEX('2-3 引出列表'!$A$2:$CE$8700,$A818,MATCH(D$1,'2-3 引出列表'!$A$1:$CD$1,0)),""))</f>
        <v/>
      </c>
      <c r="E818" t="str">
        <f>IF(ISBLANK(IFERROR(INDEX('2-3 引出列表'!$A$2:$CE$8700,$A818,MATCH(E$1,'2-3 引出列表'!$A$1:$CD$1,0)),"")),"",IFERROR(INDEX('2-3 引出列表'!$A$2:$CE$8700,$A818,MATCH(E$1,'2-3 引出列表'!$A$1:$CD$1,0)),""))</f>
        <v/>
      </c>
      <c r="F818" t="str">
        <f t="shared" si="12"/>
        <v/>
      </c>
      <c r="G818" t="str">
        <f>IF(ISBLANK(IFERROR(INDEX('2-3 引出列表'!$A$2:$CE$8700,$A818,MATCH(G$1,'2-3 引出列表'!$A$1:$CD$1,0)),"")),"",IFERROR(INDEX('2-3 引出列表'!$A$2:$CE$8700,$A818,MATCH(G$1,'2-3 引出列表'!$A$1:$CD$1,0)),""))</f>
        <v/>
      </c>
      <c r="H818" t="str">
        <f>IF(ISBLANK(IFERROR(INDEX('2-3 引出列表'!$A$2:$CE$8700,$A818,MATCH(H$1,'2-3 引出列表'!$A$1:$CD$1,0)),"")),"",IFERROR(INDEX('2-3 引出列表'!$A$2:$CE$8700,$A818,MATCH(H$1,'2-3 引出列表'!$A$1:$CD$1,0)),""))</f>
        <v/>
      </c>
      <c r="I818" t="str">
        <f>IF(ISBLANK(IFERROR(INDEX('2-3 引出列表'!$A$2:$CE$8700,$A818,MATCH(I$1,'2-3 引出列表'!$A$1:$CD$1,0)),"")),"",IFERROR(INDEX('2-3 引出列表'!$A$2:$CE$8700,$A818,MATCH(I$1,'2-3 引出列表'!$A$1:$CD$1,0)),""))</f>
        <v/>
      </c>
    </row>
    <row r="819" customFormat="1" spans="1:9">
      <c r="A819">
        <v>818</v>
      </c>
      <c r="B819" t="str">
        <f>IF(ISBLANK(IFERROR(INDEX('2-3 引出列表'!$A$2:$CE$8700,$A819,MATCH(B$1,'2-3 引出列表'!$A$1:$CD$1,0)),"")),"",IFERROR(INDEX('2-3 引出列表'!$A$2:$CE$8700,$A819,MATCH(B$1,'2-3 引出列表'!$A$1:$CD$1,0)),""))</f>
        <v/>
      </c>
      <c r="C819" t="str">
        <f>IF(ISBLANK(IFERROR(INDEX('2-3 引出列表'!$A$2:$CE$8700,$A819,MATCH(C$1,'2-3 引出列表'!$A$1:$CD$1,0)),"")),"",IFERROR(INDEX('2-3 引出列表'!$A$2:$CE$8700,$A819,MATCH(C$1,'2-3 引出列表'!$A$1:$CD$1,0)),""))</f>
        <v/>
      </c>
      <c r="D819" t="str">
        <f>IF(ISBLANK(IFERROR(INDEX('2-3 引出列表'!$A$2:$CE$8700,$A819,MATCH(D$1,'2-3 引出列表'!$A$1:$CD$1,0)),"")),"",IFERROR(INDEX('2-3 引出列表'!$A$2:$CE$8700,$A819,MATCH(D$1,'2-3 引出列表'!$A$1:$CD$1,0)),""))</f>
        <v/>
      </c>
      <c r="E819" t="str">
        <f>IF(ISBLANK(IFERROR(INDEX('2-3 引出列表'!$A$2:$CE$8700,$A819,MATCH(E$1,'2-3 引出列表'!$A$1:$CD$1,0)),"")),"",IFERROR(INDEX('2-3 引出列表'!$A$2:$CE$8700,$A819,MATCH(E$1,'2-3 引出列表'!$A$1:$CD$1,0)),""))</f>
        <v/>
      </c>
      <c r="F819" t="str">
        <f t="shared" si="12"/>
        <v/>
      </c>
      <c r="G819" t="str">
        <f>IF(ISBLANK(IFERROR(INDEX('2-3 引出列表'!$A$2:$CE$8700,$A819,MATCH(G$1,'2-3 引出列表'!$A$1:$CD$1,0)),"")),"",IFERROR(INDEX('2-3 引出列表'!$A$2:$CE$8700,$A819,MATCH(G$1,'2-3 引出列表'!$A$1:$CD$1,0)),""))</f>
        <v/>
      </c>
      <c r="H819" t="str">
        <f>IF(ISBLANK(IFERROR(INDEX('2-3 引出列表'!$A$2:$CE$8700,$A819,MATCH(H$1,'2-3 引出列表'!$A$1:$CD$1,0)),"")),"",IFERROR(INDEX('2-3 引出列表'!$A$2:$CE$8700,$A819,MATCH(H$1,'2-3 引出列表'!$A$1:$CD$1,0)),""))</f>
        <v/>
      </c>
      <c r="I819" t="str">
        <f>IF(ISBLANK(IFERROR(INDEX('2-3 引出列表'!$A$2:$CE$8700,$A819,MATCH(I$1,'2-3 引出列表'!$A$1:$CD$1,0)),"")),"",IFERROR(INDEX('2-3 引出列表'!$A$2:$CE$8700,$A819,MATCH(I$1,'2-3 引出列表'!$A$1:$CD$1,0)),""))</f>
        <v/>
      </c>
    </row>
    <row r="820" customFormat="1" spans="1:9">
      <c r="A820">
        <v>819</v>
      </c>
      <c r="B820" t="str">
        <f>IF(ISBLANK(IFERROR(INDEX('2-3 引出列表'!$A$2:$CE$8700,$A820,MATCH(B$1,'2-3 引出列表'!$A$1:$CD$1,0)),"")),"",IFERROR(INDEX('2-3 引出列表'!$A$2:$CE$8700,$A820,MATCH(B$1,'2-3 引出列表'!$A$1:$CD$1,0)),""))</f>
        <v/>
      </c>
      <c r="C820" t="str">
        <f>IF(ISBLANK(IFERROR(INDEX('2-3 引出列表'!$A$2:$CE$8700,$A820,MATCH(C$1,'2-3 引出列表'!$A$1:$CD$1,0)),"")),"",IFERROR(INDEX('2-3 引出列表'!$A$2:$CE$8700,$A820,MATCH(C$1,'2-3 引出列表'!$A$1:$CD$1,0)),""))</f>
        <v/>
      </c>
      <c r="D820" t="str">
        <f>IF(ISBLANK(IFERROR(INDEX('2-3 引出列表'!$A$2:$CE$8700,$A820,MATCH(D$1,'2-3 引出列表'!$A$1:$CD$1,0)),"")),"",IFERROR(INDEX('2-3 引出列表'!$A$2:$CE$8700,$A820,MATCH(D$1,'2-3 引出列表'!$A$1:$CD$1,0)),""))</f>
        <v/>
      </c>
      <c r="E820" t="str">
        <f>IF(ISBLANK(IFERROR(INDEX('2-3 引出列表'!$A$2:$CE$8700,$A820,MATCH(E$1,'2-3 引出列表'!$A$1:$CD$1,0)),"")),"",IFERROR(INDEX('2-3 引出列表'!$A$2:$CE$8700,$A820,MATCH(E$1,'2-3 引出列表'!$A$1:$CD$1,0)),""))</f>
        <v/>
      </c>
      <c r="F820" t="str">
        <f t="shared" si="12"/>
        <v/>
      </c>
      <c r="G820" t="str">
        <f>IF(ISBLANK(IFERROR(INDEX('2-3 引出列表'!$A$2:$CE$8700,$A820,MATCH(G$1,'2-3 引出列表'!$A$1:$CD$1,0)),"")),"",IFERROR(INDEX('2-3 引出列表'!$A$2:$CE$8700,$A820,MATCH(G$1,'2-3 引出列表'!$A$1:$CD$1,0)),""))</f>
        <v/>
      </c>
      <c r="H820" t="str">
        <f>IF(ISBLANK(IFERROR(INDEX('2-3 引出列表'!$A$2:$CE$8700,$A820,MATCH(H$1,'2-3 引出列表'!$A$1:$CD$1,0)),"")),"",IFERROR(INDEX('2-3 引出列表'!$A$2:$CE$8700,$A820,MATCH(H$1,'2-3 引出列表'!$A$1:$CD$1,0)),""))</f>
        <v/>
      </c>
      <c r="I820" t="str">
        <f>IF(ISBLANK(IFERROR(INDEX('2-3 引出列表'!$A$2:$CE$8700,$A820,MATCH(I$1,'2-3 引出列表'!$A$1:$CD$1,0)),"")),"",IFERROR(INDEX('2-3 引出列表'!$A$2:$CE$8700,$A820,MATCH(I$1,'2-3 引出列表'!$A$1:$CD$1,0)),""))</f>
        <v/>
      </c>
    </row>
    <row r="821" customFormat="1" spans="1:9">
      <c r="A821">
        <v>820</v>
      </c>
      <c r="B821" t="str">
        <f>IF(ISBLANK(IFERROR(INDEX('2-3 引出列表'!$A$2:$CE$8700,$A821,MATCH(B$1,'2-3 引出列表'!$A$1:$CD$1,0)),"")),"",IFERROR(INDEX('2-3 引出列表'!$A$2:$CE$8700,$A821,MATCH(B$1,'2-3 引出列表'!$A$1:$CD$1,0)),""))</f>
        <v/>
      </c>
      <c r="C821" t="str">
        <f>IF(ISBLANK(IFERROR(INDEX('2-3 引出列表'!$A$2:$CE$8700,$A821,MATCH(C$1,'2-3 引出列表'!$A$1:$CD$1,0)),"")),"",IFERROR(INDEX('2-3 引出列表'!$A$2:$CE$8700,$A821,MATCH(C$1,'2-3 引出列表'!$A$1:$CD$1,0)),""))</f>
        <v/>
      </c>
      <c r="D821" t="str">
        <f>IF(ISBLANK(IFERROR(INDEX('2-3 引出列表'!$A$2:$CE$8700,$A821,MATCH(D$1,'2-3 引出列表'!$A$1:$CD$1,0)),"")),"",IFERROR(INDEX('2-3 引出列表'!$A$2:$CE$8700,$A821,MATCH(D$1,'2-3 引出列表'!$A$1:$CD$1,0)),""))</f>
        <v/>
      </c>
      <c r="E821" t="str">
        <f>IF(ISBLANK(IFERROR(INDEX('2-3 引出列表'!$A$2:$CE$8700,$A821,MATCH(E$1,'2-3 引出列表'!$A$1:$CD$1,0)),"")),"",IFERROR(INDEX('2-3 引出列表'!$A$2:$CE$8700,$A821,MATCH(E$1,'2-3 引出列表'!$A$1:$CD$1,0)),""))</f>
        <v/>
      </c>
      <c r="F821" t="str">
        <f t="shared" si="12"/>
        <v/>
      </c>
      <c r="G821" t="str">
        <f>IF(ISBLANK(IFERROR(INDEX('2-3 引出列表'!$A$2:$CE$8700,$A821,MATCH(G$1,'2-3 引出列表'!$A$1:$CD$1,0)),"")),"",IFERROR(INDEX('2-3 引出列表'!$A$2:$CE$8700,$A821,MATCH(G$1,'2-3 引出列表'!$A$1:$CD$1,0)),""))</f>
        <v/>
      </c>
      <c r="H821" t="str">
        <f>IF(ISBLANK(IFERROR(INDEX('2-3 引出列表'!$A$2:$CE$8700,$A821,MATCH(H$1,'2-3 引出列表'!$A$1:$CD$1,0)),"")),"",IFERROR(INDEX('2-3 引出列表'!$A$2:$CE$8700,$A821,MATCH(H$1,'2-3 引出列表'!$A$1:$CD$1,0)),""))</f>
        <v/>
      </c>
      <c r="I821" t="str">
        <f>IF(ISBLANK(IFERROR(INDEX('2-3 引出列表'!$A$2:$CE$8700,$A821,MATCH(I$1,'2-3 引出列表'!$A$1:$CD$1,0)),"")),"",IFERROR(INDEX('2-3 引出列表'!$A$2:$CE$8700,$A821,MATCH(I$1,'2-3 引出列表'!$A$1:$CD$1,0)),""))</f>
        <v/>
      </c>
    </row>
    <row r="822" customFormat="1" spans="1:9">
      <c r="A822">
        <v>821</v>
      </c>
      <c r="B822" t="str">
        <f>IF(ISBLANK(IFERROR(INDEX('2-3 引出列表'!$A$2:$CE$8700,$A822,MATCH(B$1,'2-3 引出列表'!$A$1:$CD$1,0)),"")),"",IFERROR(INDEX('2-3 引出列表'!$A$2:$CE$8700,$A822,MATCH(B$1,'2-3 引出列表'!$A$1:$CD$1,0)),""))</f>
        <v/>
      </c>
      <c r="C822" t="str">
        <f>IF(ISBLANK(IFERROR(INDEX('2-3 引出列表'!$A$2:$CE$8700,$A822,MATCH(C$1,'2-3 引出列表'!$A$1:$CD$1,0)),"")),"",IFERROR(INDEX('2-3 引出列表'!$A$2:$CE$8700,$A822,MATCH(C$1,'2-3 引出列表'!$A$1:$CD$1,0)),""))</f>
        <v/>
      </c>
      <c r="D822" t="str">
        <f>IF(ISBLANK(IFERROR(INDEX('2-3 引出列表'!$A$2:$CE$8700,$A822,MATCH(D$1,'2-3 引出列表'!$A$1:$CD$1,0)),"")),"",IFERROR(INDEX('2-3 引出列表'!$A$2:$CE$8700,$A822,MATCH(D$1,'2-3 引出列表'!$A$1:$CD$1,0)),""))</f>
        <v/>
      </c>
      <c r="E822" t="str">
        <f>IF(ISBLANK(IFERROR(INDEX('2-3 引出列表'!$A$2:$CE$8700,$A822,MATCH(E$1,'2-3 引出列表'!$A$1:$CD$1,0)),"")),"",IFERROR(INDEX('2-3 引出列表'!$A$2:$CE$8700,$A822,MATCH(E$1,'2-3 引出列表'!$A$1:$CD$1,0)),""))</f>
        <v/>
      </c>
      <c r="F822" t="str">
        <f t="shared" si="12"/>
        <v/>
      </c>
      <c r="G822" t="str">
        <f>IF(ISBLANK(IFERROR(INDEX('2-3 引出列表'!$A$2:$CE$8700,$A822,MATCH(G$1,'2-3 引出列表'!$A$1:$CD$1,0)),"")),"",IFERROR(INDEX('2-3 引出列表'!$A$2:$CE$8700,$A822,MATCH(G$1,'2-3 引出列表'!$A$1:$CD$1,0)),""))</f>
        <v/>
      </c>
      <c r="H822" t="str">
        <f>IF(ISBLANK(IFERROR(INDEX('2-3 引出列表'!$A$2:$CE$8700,$A822,MATCH(H$1,'2-3 引出列表'!$A$1:$CD$1,0)),"")),"",IFERROR(INDEX('2-3 引出列表'!$A$2:$CE$8700,$A822,MATCH(H$1,'2-3 引出列表'!$A$1:$CD$1,0)),""))</f>
        <v/>
      </c>
      <c r="I822" t="str">
        <f>IF(ISBLANK(IFERROR(INDEX('2-3 引出列表'!$A$2:$CE$8700,$A822,MATCH(I$1,'2-3 引出列表'!$A$1:$CD$1,0)),"")),"",IFERROR(INDEX('2-3 引出列表'!$A$2:$CE$8700,$A822,MATCH(I$1,'2-3 引出列表'!$A$1:$CD$1,0)),""))</f>
        <v/>
      </c>
    </row>
    <row r="823" customFormat="1" spans="1:9">
      <c r="A823">
        <v>822</v>
      </c>
      <c r="B823" t="str">
        <f>IF(ISBLANK(IFERROR(INDEX('2-3 引出列表'!$A$2:$CE$8700,$A823,MATCH(B$1,'2-3 引出列表'!$A$1:$CD$1,0)),"")),"",IFERROR(INDEX('2-3 引出列表'!$A$2:$CE$8700,$A823,MATCH(B$1,'2-3 引出列表'!$A$1:$CD$1,0)),""))</f>
        <v/>
      </c>
      <c r="C823" t="str">
        <f>IF(ISBLANK(IFERROR(INDEX('2-3 引出列表'!$A$2:$CE$8700,$A823,MATCH(C$1,'2-3 引出列表'!$A$1:$CD$1,0)),"")),"",IFERROR(INDEX('2-3 引出列表'!$A$2:$CE$8700,$A823,MATCH(C$1,'2-3 引出列表'!$A$1:$CD$1,0)),""))</f>
        <v/>
      </c>
      <c r="D823" t="str">
        <f>IF(ISBLANK(IFERROR(INDEX('2-3 引出列表'!$A$2:$CE$8700,$A823,MATCH(D$1,'2-3 引出列表'!$A$1:$CD$1,0)),"")),"",IFERROR(INDEX('2-3 引出列表'!$A$2:$CE$8700,$A823,MATCH(D$1,'2-3 引出列表'!$A$1:$CD$1,0)),""))</f>
        <v/>
      </c>
      <c r="E823" t="str">
        <f>IF(ISBLANK(IFERROR(INDEX('2-3 引出列表'!$A$2:$CE$8700,$A823,MATCH(E$1,'2-3 引出列表'!$A$1:$CD$1,0)),"")),"",IFERROR(INDEX('2-3 引出列表'!$A$2:$CE$8700,$A823,MATCH(E$1,'2-3 引出列表'!$A$1:$CD$1,0)),""))</f>
        <v/>
      </c>
      <c r="F823" t="str">
        <f t="shared" si="12"/>
        <v/>
      </c>
      <c r="G823" t="str">
        <f>IF(ISBLANK(IFERROR(INDEX('2-3 引出列表'!$A$2:$CE$8700,$A823,MATCH(G$1,'2-3 引出列表'!$A$1:$CD$1,0)),"")),"",IFERROR(INDEX('2-3 引出列表'!$A$2:$CE$8700,$A823,MATCH(G$1,'2-3 引出列表'!$A$1:$CD$1,0)),""))</f>
        <v/>
      </c>
      <c r="H823" t="str">
        <f>IF(ISBLANK(IFERROR(INDEX('2-3 引出列表'!$A$2:$CE$8700,$A823,MATCH(H$1,'2-3 引出列表'!$A$1:$CD$1,0)),"")),"",IFERROR(INDEX('2-3 引出列表'!$A$2:$CE$8700,$A823,MATCH(H$1,'2-3 引出列表'!$A$1:$CD$1,0)),""))</f>
        <v/>
      </c>
      <c r="I823" t="str">
        <f>IF(ISBLANK(IFERROR(INDEX('2-3 引出列表'!$A$2:$CE$8700,$A823,MATCH(I$1,'2-3 引出列表'!$A$1:$CD$1,0)),"")),"",IFERROR(INDEX('2-3 引出列表'!$A$2:$CE$8700,$A823,MATCH(I$1,'2-3 引出列表'!$A$1:$CD$1,0)),""))</f>
        <v/>
      </c>
    </row>
    <row r="824" customFormat="1" spans="1:9">
      <c r="A824">
        <v>823</v>
      </c>
      <c r="B824" t="str">
        <f>IF(ISBLANK(IFERROR(INDEX('2-3 引出列表'!$A$2:$CE$8700,$A824,MATCH(B$1,'2-3 引出列表'!$A$1:$CD$1,0)),"")),"",IFERROR(INDEX('2-3 引出列表'!$A$2:$CE$8700,$A824,MATCH(B$1,'2-3 引出列表'!$A$1:$CD$1,0)),""))</f>
        <v/>
      </c>
      <c r="C824" t="str">
        <f>IF(ISBLANK(IFERROR(INDEX('2-3 引出列表'!$A$2:$CE$8700,$A824,MATCH(C$1,'2-3 引出列表'!$A$1:$CD$1,0)),"")),"",IFERROR(INDEX('2-3 引出列表'!$A$2:$CE$8700,$A824,MATCH(C$1,'2-3 引出列表'!$A$1:$CD$1,0)),""))</f>
        <v/>
      </c>
      <c r="D824" t="str">
        <f>IF(ISBLANK(IFERROR(INDEX('2-3 引出列表'!$A$2:$CE$8700,$A824,MATCH(D$1,'2-3 引出列表'!$A$1:$CD$1,0)),"")),"",IFERROR(INDEX('2-3 引出列表'!$A$2:$CE$8700,$A824,MATCH(D$1,'2-3 引出列表'!$A$1:$CD$1,0)),""))</f>
        <v/>
      </c>
      <c r="E824" t="str">
        <f>IF(ISBLANK(IFERROR(INDEX('2-3 引出列表'!$A$2:$CE$8700,$A824,MATCH(E$1,'2-3 引出列表'!$A$1:$CD$1,0)),"")),"",IFERROR(INDEX('2-3 引出列表'!$A$2:$CE$8700,$A824,MATCH(E$1,'2-3 引出列表'!$A$1:$CD$1,0)),""))</f>
        <v/>
      </c>
      <c r="F824" t="str">
        <f t="shared" si="12"/>
        <v/>
      </c>
      <c r="G824" t="str">
        <f>IF(ISBLANK(IFERROR(INDEX('2-3 引出列表'!$A$2:$CE$8700,$A824,MATCH(G$1,'2-3 引出列表'!$A$1:$CD$1,0)),"")),"",IFERROR(INDEX('2-3 引出列表'!$A$2:$CE$8700,$A824,MATCH(G$1,'2-3 引出列表'!$A$1:$CD$1,0)),""))</f>
        <v/>
      </c>
      <c r="H824" t="str">
        <f>IF(ISBLANK(IFERROR(INDEX('2-3 引出列表'!$A$2:$CE$8700,$A824,MATCH(H$1,'2-3 引出列表'!$A$1:$CD$1,0)),"")),"",IFERROR(INDEX('2-3 引出列表'!$A$2:$CE$8700,$A824,MATCH(H$1,'2-3 引出列表'!$A$1:$CD$1,0)),""))</f>
        <v/>
      </c>
      <c r="I824" t="str">
        <f>IF(ISBLANK(IFERROR(INDEX('2-3 引出列表'!$A$2:$CE$8700,$A824,MATCH(I$1,'2-3 引出列表'!$A$1:$CD$1,0)),"")),"",IFERROR(INDEX('2-3 引出列表'!$A$2:$CE$8700,$A824,MATCH(I$1,'2-3 引出列表'!$A$1:$CD$1,0)),""))</f>
        <v/>
      </c>
    </row>
    <row r="825" customFormat="1" spans="1:9">
      <c r="A825">
        <v>824</v>
      </c>
      <c r="B825" t="str">
        <f>IF(ISBLANK(IFERROR(INDEX('2-3 引出列表'!$A$2:$CE$8700,$A825,MATCH(B$1,'2-3 引出列表'!$A$1:$CD$1,0)),"")),"",IFERROR(INDEX('2-3 引出列表'!$A$2:$CE$8700,$A825,MATCH(B$1,'2-3 引出列表'!$A$1:$CD$1,0)),""))</f>
        <v/>
      </c>
      <c r="C825" t="str">
        <f>IF(ISBLANK(IFERROR(INDEX('2-3 引出列表'!$A$2:$CE$8700,$A825,MATCH(C$1,'2-3 引出列表'!$A$1:$CD$1,0)),"")),"",IFERROR(INDEX('2-3 引出列表'!$A$2:$CE$8700,$A825,MATCH(C$1,'2-3 引出列表'!$A$1:$CD$1,0)),""))</f>
        <v/>
      </c>
      <c r="D825" t="str">
        <f>IF(ISBLANK(IFERROR(INDEX('2-3 引出列表'!$A$2:$CE$8700,$A825,MATCH(D$1,'2-3 引出列表'!$A$1:$CD$1,0)),"")),"",IFERROR(INDEX('2-3 引出列表'!$A$2:$CE$8700,$A825,MATCH(D$1,'2-3 引出列表'!$A$1:$CD$1,0)),""))</f>
        <v/>
      </c>
      <c r="E825" t="str">
        <f>IF(ISBLANK(IFERROR(INDEX('2-3 引出列表'!$A$2:$CE$8700,$A825,MATCH(E$1,'2-3 引出列表'!$A$1:$CD$1,0)),"")),"",IFERROR(INDEX('2-3 引出列表'!$A$2:$CE$8700,$A825,MATCH(E$1,'2-3 引出列表'!$A$1:$CD$1,0)),""))</f>
        <v/>
      </c>
      <c r="F825" t="str">
        <f t="shared" si="12"/>
        <v/>
      </c>
      <c r="G825" t="str">
        <f>IF(ISBLANK(IFERROR(INDEX('2-3 引出列表'!$A$2:$CE$8700,$A825,MATCH(G$1,'2-3 引出列表'!$A$1:$CD$1,0)),"")),"",IFERROR(INDEX('2-3 引出列表'!$A$2:$CE$8700,$A825,MATCH(G$1,'2-3 引出列表'!$A$1:$CD$1,0)),""))</f>
        <v/>
      </c>
      <c r="H825" t="str">
        <f>IF(ISBLANK(IFERROR(INDEX('2-3 引出列表'!$A$2:$CE$8700,$A825,MATCH(H$1,'2-3 引出列表'!$A$1:$CD$1,0)),"")),"",IFERROR(INDEX('2-3 引出列表'!$A$2:$CE$8700,$A825,MATCH(H$1,'2-3 引出列表'!$A$1:$CD$1,0)),""))</f>
        <v/>
      </c>
      <c r="I825" t="str">
        <f>IF(ISBLANK(IFERROR(INDEX('2-3 引出列表'!$A$2:$CE$8700,$A825,MATCH(I$1,'2-3 引出列表'!$A$1:$CD$1,0)),"")),"",IFERROR(INDEX('2-3 引出列表'!$A$2:$CE$8700,$A825,MATCH(I$1,'2-3 引出列表'!$A$1:$CD$1,0)),""))</f>
        <v/>
      </c>
    </row>
    <row r="826" customFormat="1" spans="1:9">
      <c r="A826">
        <v>825</v>
      </c>
      <c r="B826" t="str">
        <f>IF(ISBLANK(IFERROR(INDEX('2-3 引出列表'!$A$2:$CE$8700,$A826,MATCH(B$1,'2-3 引出列表'!$A$1:$CD$1,0)),"")),"",IFERROR(INDEX('2-3 引出列表'!$A$2:$CE$8700,$A826,MATCH(B$1,'2-3 引出列表'!$A$1:$CD$1,0)),""))</f>
        <v/>
      </c>
      <c r="C826" t="str">
        <f>IF(ISBLANK(IFERROR(INDEX('2-3 引出列表'!$A$2:$CE$8700,$A826,MATCH(C$1,'2-3 引出列表'!$A$1:$CD$1,0)),"")),"",IFERROR(INDEX('2-3 引出列表'!$A$2:$CE$8700,$A826,MATCH(C$1,'2-3 引出列表'!$A$1:$CD$1,0)),""))</f>
        <v/>
      </c>
      <c r="D826" t="str">
        <f>IF(ISBLANK(IFERROR(INDEX('2-3 引出列表'!$A$2:$CE$8700,$A826,MATCH(D$1,'2-3 引出列表'!$A$1:$CD$1,0)),"")),"",IFERROR(INDEX('2-3 引出列表'!$A$2:$CE$8700,$A826,MATCH(D$1,'2-3 引出列表'!$A$1:$CD$1,0)),""))</f>
        <v/>
      </c>
      <c r="E826" t="str">
        <f>IF(ISBLANK(IFERROR(INDEX('2-3 引出列表'!$A$2:$CE$8700,$A826,MATCH(E$1,'2-3 引出列表'!$A$1:$CD$1,0)),"")),"",IFERROR(INDEX('2-3 引出列表'!$A$2:$CE$8700,$A826,MATCH(E$1,'2-3 引出列表'!$A$1:$CD$1,0)),""))</f>
        <v/>
      </c>
      <c r="F826" t="str">
        <f t="shared" si="12"/>
        <v/>
      </c>
      <c r="G826" t="str">
        <f>IF(ISBLANK(IFERROR(INDEX('2-3 引出列表'!$A$2:$CE$8700,$A826,MATCH(G$1,'2-3 引出列表'!$A$1:$CD$1,0)),"")),"",IFERROR(INDEX('2-3 引出列表'!$A$2:$CE$8700,$A826,MATCH(G$1,'2-3 引出列表'!$A$1:$CD$1,0)),""))</f>
        <v/>
      </c>
      <c r="H826" t="str">
        <f>IF(ISBLANK(IFERROR(INDEX('2-3 引出列表'!$A$2:$CE$8700,$A826,MATCH(H$1,'2-3 引出列表'!$A$1:$CD$1,0)),"")),"",IFERROR(INDEX('2-3 引出列表'!$A$2:$CE$8700,$A826,MATCH(H$1,'2-3 引出列表'!$A$1:$CD$1,0)),""))</f>
        <v/>
      </c>
      <c r="I826" t="str">
        <f>IF(ISBLANK(IFERROR(INDEX('2-3 引出列表'!$A$2:$CE$8700,$A826,MATCH(I$1,'2-3 引出列表'!$A$1:$CD$1,0)),"")),"",IFERROR(INDEX('2-3 引出列表'!$A$2:$CE$8700,$A826,MATCH(I$1,'2-3 引出列表'!$A$1:$CD$1,0)),""))</f>
        <v/>
      </c>
    </row>
    <row r="827" customFormat="1" spans="1:9">
      <c r="A827">
        <v>826</v>
      </c>
      <c r="B827" t="str">
        <f>IF(ISBLANK(IFERROR(INDEX('2-3 引出列表'!$A$2:$CE$8700,$A827,MATCH(B$1,'2-3 引出列表'!$A$1:$CD$1,0)),"")),"",IFERROR(INDEX('2-3 引出列表'!$A$2:$CE$8700,$A827,MATCH(B$1,'2-3 引出列表'!$A$1:$CD$1,0)),""))</f>
        <v/>
      </c>
      <c r="C827" t="str">
        <f>IF(ISBLANK(IFERROR(INDEX('2-3 引出列表'!$A$2:$CE$8700,$A827,MATCH(C$1,'2-3 引出列表'!$A$1:$CD$1,0)),"")),"",IFERROR(INDEX('2-3 引出列表'!$A$2:$CE$8700,$A827,MATCH(C$1,'2-3 引出列表'!$A$1:$CD$1,0)),""))</f>
        <v/>
      </c>
      <c r="D827" t="str">
        <f>IF(ISBLANK(IFERROR(INDEX('2-3 引出列表'!$A$2:$CE$8700,$A827,MATCH(D$1,'2-3 引出列表'!$A$1:$CD$1,0)),"")),"",IFERROR(INDEX('2-3 引出列表'!$A$2:$CE$8700,$A827,MATCH(D$1,'2-3 引出列表'!$A$1:$CD$1,0)),""))</f>
        <v/>
      </c>
      <c r="E827" t="str">
        <f>IF(ISBLANK(IFERROR(INDEX('2-3 引出列表'!$A$2:$CE$8700,$A827,MATCH(E$1,'2-3 引出列表'!$A$1:$CD$1,0)),"")),"",IFERROR(INDEX('2-3 引出列表'!$A$2:$CE$8700,$A827,MATCH(E$1,'2-3 引出列表'!$A$1:$CD$1,0)),""))</f>
        <v/>
      </c>
      <c r="F827" t="str">
        <f t="shared" si="12"/>
        <v/>
      </c>
      <c r="G827" t="str">
        <f>IF(ISBLANK(IFERROR(INDEX('2-3 引出列表'!$A$2:$CE$8700,$A827,MATCH(G$1,'2-3 引出列表'!$A$1:$CD$1,0)),"")),"",IFERROR(INDEX('2-3 引出列表'!$A$2:$CE$8700,$A827,MATCH(G$1,'2-3 引出列表'!$A$1:$CD$1,0)),""))</f>
        <v/>
      </c>
      <c r="H827" t="str">
        <f>IF(ISBLANK(IFERROR(INDEX('2-3 引出列表'!$A$2:$CE$8700,$A827,MATCH(H$1,'2-3 引出列表'!$A$1:$CD$1,0)),"")),"",IFERROR(INDEX('2-3 引出列表'!$A$2:$CE$8700,$A827,MATCH(H$1,'2-3 引出列表'!$A$1:$CD$1,0)),""))</f>
        <v/>
      </c>
      <c r="I827" t="str">
        <f>IF(ISBLANK(IFERROR(INDEX('2-3 引出列表'!$A$2:$CE$8700,$A827,MATCH(I$1,'2-3 引出列表'!$A$1:$CD$1,0)),"")),"",IFERROR(INDEX('2-3 引出列表'!$A$2:$CE$8700,$A827,MATCH(I$1,'2-3 引出列表'!$A$1:$CD$1,0)),""))</f>
        <v/>
      </c>
    </row>
    <row r="828" customFormat="1" spans="1:9">
      <c r="A828">
        <v>827</v>
      </c>
      <c r="B828" t="str">
        <f>IF(ISBLANK(IFERROR(INDEX('2-3 引出列表'!$A$2:$CE$8700,$A828,MATCH(B$1,'2-3 引出列表'!$A$1:$CD$1,0)),"")),"",IFERROR(INDEX('2-3 引出列表'!$A$2:$CE$8700,$A828,MATCH(B$1,'2-3 引出列表'!$A$1:$CD$1,0)),""))</f>
        <v/>
      </c>
      <c r="C828" t="str">
        <f>IF(ISBLANK(IFERROR(INDEX('2-3 引出列表'!$A$2:$CE$8700,$A828,MATCH(C$1,'2-3 引出列表'!$A$1:$CD$1,0)),"")),"",IFERROR(INDEX('2-3 引出列表'!$A$2:$CE$8700,$A828,MATCH(C$1,'2-3 引出列表'!$A$1:$CD$1,0)),""))</f>
        <v/>
      </c>
      <c r="D828" t="str">
        <f>IF(ISBLANK(IFERROR(INDEX('2-3 引出列表'!$A$2:$CE$8700,$A828,MATCH(D$1,'2-3 引出列表'!$A$1:$CD$1,0)),"")),"",IFERROR(INDEX('2-3 引出列表'!$A$2:$CE$8700,$A828,MATCH(D$1,'2-3 引出列表'!$A$1:$CD$1,0)),""))</f>
        <v/>
      </c>
      <c r="E828" t="str">
        <f>IF(ISBLANK(IFERROR(INDEX('2-3 引出列表'!$A$2:$CE$8700,$A828,MATCH(E$1,'2-3 引出列表'!$A$1:$CD$1,0)),"")),"",IFERROR(INDEX('2-3 引出列表'!$A$2:$CE$8700,$A828,MATCH(E$1,'2-3 引出列表'!$A$1:$CD$1,0)),""))</f>
        <v/>
      </c>
      <c r="F828" t="str">
        <f t="shared" si="12"/>
        <v/>
      </c>
      <c r="G828" t="str">
        <f>IF(ISBLANK(IFERROR(INDEX('2-3 引出列表'!$A$2:$CE$8700,$A828,MATCH(G$1,'2-3 引出列表'!$A$1:$CD$1,0)),"")),"",IFERROR(INDEX('2-3 引出列表'!$A$2:$CE$8700,$A828,MATCH(G$1,'2-3 引出列表'!$A$1:$CD$1,0)),""))</f>
        <v/>
      </c>
      <c r="H828" t="str">
        <f>IF(ISBLANK(IFERROR(INDEX('2-3 引出列表'!$A$2:$CE$8700,$A828,MATCH(H$1,'2-3 引出列表'!$A$1:$CD$1,0)),"")),"",IFERROR(INDEX('2-3 引出列表'!$A$2:$CE$8700,$A828,MATCH(H$1,'2-3 引出列表'!$A$1:$CD$1,0)),""))</f>
        <v/>
      </c>
      <c r="I828" t="str">
        <f>IF(ISBLANK(IFERROR(INDEX('2-3 引出列表'!$A$2:$CE$8700,$A828,MATCH(I$1,'2-3 引出列表'!$A$1:$CD$1,0)),"")),"",IFERROR(INDEX('2-3 引出列表'!$A$2:$CE$8700,$A828,MATCH(I$1,'2-3 引出列表'!$A$1:$CD$1,0)),""))</f>
        <v/>
      </c>
    </row>
    <row r="829" customFormat="1" spans="1:9">
      <c r="A829">
        <v>828</v>
      </c>
      <c r="B829" t="str">
        <f>IF(ISBLANK(IFERROR(INDEX('2-3 引出列表'!$A$2:$CE$8700,$A829,MATCH(B$1,'2-3 引出列表'!$A$1:$CD$1,0)),"")),"",IFERROR(INDEX('2-3 引出列表'!$A$2:$CE$8700,$A829,MATCH(B$1,'2-3 引出列表'!$A$1:$CD$1,0)),""))</f>
        <v/>
      </c>
      <c r="C829" t="str">
        <f>IF(ISBLANK(IFERROR(INDEX('2-3 引出列表'!$A$2:$CE$8700,$A829,MATCH(C$1,'2-3 引出列表'!$A$1:$CD$1,0)),"")),"",IFERROR(INDEX('2-3 引出列表'!$A$2:$CE$8700,$A829,MATCH(C$1,'2-3 引出列表'!$A$1:$CD$1,0)),""))</f>
        <v/>
      </c>
      <c r="D829" t="str">
        <f>IF(ISBLANK(IFERROR(INDEX('2-3 引出列表'!$A$2:$CE$8700,$A829,MATCH(D$1,'2-3 引出列表'!$A$1:$CD$1,0)),"")),"",IFERROR(INDEX('2-3 引出列表'!$A$2:$CE$8700,$A829,MATCH(D$1,'2-3 引出列表'!$A$1:$CD$1,0)),""))</f>
        <v/>
      </c>
      <c r="E829" t="str">
        <f>IF(ISBLANK(IFERROR(INDEX('2-3 引出列表'!$A$2:$CE$8700,$A829,MATCH(E$1,'2-3 引出列表'!$A$1:$CD$1,0)),"")),"",IFERROR(INDEX('2-3 引出列表'!$A$2:$CE$8700,$A829,MATCH(E$1,'2-3 引出列表'!$A$1:$CD$1,0)),""))</f>
        <v/>
      </c>
      <c r="F829" t="str">
        <f t="shared" si="12"/>
        <v/>
      </c>
      <c r="G829" t="str">
        <f>IF(ISBLANK(IFERROR(INDEX('2-3 引出列表'!$A$2:$CE$8700,$A829,MATCH(G$1,'2-3 引出列表'!$A$1:$CD$1,0)),"")),"",IFERROR(INDEX('2-3 引出列表'!$A$2:$CE$8700,$A829,MATCH(G$1,'2-3 引出列表'!$A$1:$CD$1,0)),""))</f>
        <v/>
      </c>
      <c r="H829" t="str">
        <f>IF(ISBLANK(IFERROR(INDEX('2-3 引出列表'!$A$2:$CE$8700,$A829,MATCH(H$1,'2-3 引出列表'!$A$1:$CD$1,0)),"")),"",IFERROR(INDEX('2-3 引出列表'!$A$2:$CE$8700,$A829,MATCH(H$1,'2-3 引出列表'!$A$1:$CD$1,0)),""))</f>
        <v/>
      </c>
      <c r="I829" t="str">
        <f>IF(ISBLANK(IFERROR(INDEX('2-3 引出列表'!$A$2:$CE$8700,$A829,MATCH(I$1,'2-3 引出列表'!$A$1:$CD$1,0)),"")),"",IFERROR(INDEX('2-3 引出列表'!$A$2:$CE$8700,$A829,MATCH(I$1,'2-3 引出列表'!$A$1:$CD$1,0)),""))</f>
        <v/>
      </c>
    </row>
    <row r="830" customFormat="1" spans="1:9">
      <c r="A830">
        <v>829</v>
      </c>
      <c r="B830" t="str">
        <f>IF(ISBLANK(IFERROR(INDEX('2-3 引出列表'!$A$2:$CE$8700,$A830,MATCH(B$1,'2-3 引出列表'!$A$1:$CD$1,0)),"")),"",IFERROR(INDEX('2-3 引出列表'!$A$2:$CE$8700,$A830,MATCH(B$1,'2-3 引出列表'!$A$1:$CD$1,0)),""))</f>
        <v/>
      </c>
      <c r="C830" t="str">
        <f>IF(ISBLANK(IFERROR(INDEX('2-3 引出列表'!$A$2:$CE$8700,$A830,MATCH(C$1,'2-3 引出列表'!$A$1:$CD$1,0)),"")),"",IFERROR(INDEX('2-3 引出列表'!$A$2:$CE$8700,$A830,MATCH(C$1,'2-3 引出列表'!$A$1:$CD$1,0)),""))</f>
        <v/>
      </c>
      <c r="D830" t="str">
        <f>IF(ISBLANK(IFERROR(INDEX('2-3 引出列表'!$A$2:$CE$8700,$A830,MATCH(D$1,'2-3 引出列表'!$A$1:$CD$1,0)),"")),"",IFERROR(INDEX('2-3 引出列表'!$A$2:$CE$8700,$A830,MATCH(D$1,'2-3 引出列表'!$A$1:$CD$1,0)),""))</f>
        <v/>
      </c>
      <c r="E830" t="str">
        <f>IF(ISBLANK(IFERROR(INDEX('2-3 引出列表'!$A$2:$CE$8700,$A830,MATCH(E$1,'2-3 引出列表'!$A$1:$CD$1,0)),"")),"",IFERROR(INDEX('2-3 引出列表'!$A$2:$CE$8700,$A830,MATCH(E$1,'2-3 引出列表'!$A$1:$CD$1,0)),""))</f>
        <v/>
      </c>
      <c r="F830" t="str">
        <f t="shared" si="12"/>
        <v/>
      </c>
      <c r="G830" t="str">
        <f>IF(ISBLANK(IFERROR(INDEX('2-3 引出列表'!$A$2:$CE$8700,$A830,MATCH(G$1,'2-3 引出列表'!$A$1:$CD$1,0)),"")),"",IFERROR(INDEX('2-3 引出列表'!$A$2:$CE$8700,$A830,MATCH(G$1,'2-3 引出列表'!$A$1:$CD$1,0)),""))</f>
        <v/>
      </c>
      <c r="H830" t="str">
        <f>IF(ISBLANK(IFERROR(INDEX('2-3 引出列表'!$A$2:$CE$8700,$A830,MATCH(H$1,'2-3 引出列表'!$A$1:$CD$1,0)),"")),"",IFERROR(INDEX('2-3 引出列表'!$A$2:$CE$8700,$A830,MATCH(H$1,'2-3 引出列表'!$A$1:$CD$1,0)),""))</f>
        <v/>
      </c>
      <c r="I830" t="str">
        <f>IF(ISBLANK(IFERROR(INDEX('2-3 引出列表'!$A$2:$CE$8700,$A830,MATCH(I$1,'2-3 引出列表'!$A$1:$CD$1,0)),"")),"",IFERROR(INDEX('2-3 引出列表'!$A$2:$CE$8700,$A830,MATCH(I$1,'2-3 引出列表'!$A$1:$CD$1,0)),""))</f>
        <v/>
      </c>
    </row>
    <row r="831" customFormat="1" spans="1:9">
      <c r="A831">
        <v>830</v>
      </c>
      <c r="B831" t="str">
        <f>IF(ISBLANK(IFERROR(INDEX('2-3 引出列表'!$A$2:$CE$8700,$A831,MATCH(B$1,'2-3 引出列表'!$A$1:$CD$1,0)),"")),"",IFERROR(INDEX('2-3 引出列表'!$A$2:$CE$8700,$A831,MATCH(B$1,'2-3 引出列表'!$A$1:$CD$1,0)),""))</f>
        <v/>
      </c>
      <c r="C831" t="str">
        <f>IF(ISBLANK(IFERROR(INDEX('2-3 引出列表'!$A$2:$CE$8700,$A831,MATCH(C$1,'2-3 引出列表'!$A$1:$CD$1,0)),"")),"",IFERROR(INDEX('2-3 引出列表'!$A$2:$CE$8700,$A831,MATCH(C$1,'2-3 引出列表'!$A$1:$CD$1,0)),""))</f>
        <v/>
      </c>
      <c r="D831" t="str">
        <f>IF(ISBLANK(IFERROR(INDEX('2-3 引出列表'!$A$2:$CE$8700,$A831,MATCH(D$1,'2-3 引出列表'!$A$1:$CD$1,0)),"")),"",IFERROR(INDEX('2-3 引出列表'!$A$2:$CE$8700,$A831,MATCH(D$1,'2-3 引出列表'!$A$1:$CD$1,0)),""))</f>
        <v/>
      </c>
      <c r="E831" t="str">
        <f>IF(ISBLANK(IFERROR(INDEX('2-3 引出列表'!$A$2:$CE$8700,$A831,MATCH(E$1,'2-3 引出列表'!$A$1:$CD$1,0)),"")),"",IFERROR(INDEX('2-3 引出列表'!$A$2:$CE$8700,$A831,MATCH(E$1,'2-3 引出列表'!$A$1:$CD$1,0)),""))</f>
        <v/>
      </c>
      <c r="F831" t="str">
        <f t="shared" si="12"/>
        <v/>
      </c>
      <c r="G831" t="str">
        <f>IF(ISBLANK(IFERROR(INDEX('2-3 引出列表'!$A$2:$CE$8700,$A831,MATCH(G$1,'2-3 引出列表'!$A$1:$CD$1,0)),"")),"",IFERROR(INDEX('2-3 引出列表'!$A$2:$CE$8700,$A831,MATCH(G$1,'2-3 引出列表'!$A$1:$CD$1,0)),""))</f>
        <v/>
      </c>
      <c r="H831" t="str">
        <f>IF(ISBLANK(IFERROR(INDEX('2-3 引出列表'!$A$2:$CE$8700,$A831,MATCH(H$1,'2-3 引出列表'!$A$1:$CD$1,0)),"")),"",IFERROR(INDEX('2-3 引出列表'!$A$2:$CE$8700,$A831,MATCH(H$1,'2-3 引出列表'!$A$1:$CD$1,0)),""))</f>
        <v/>
      </c>
      <c r="I831" t="str">
        <f>IF(ISBLANK(IFERROR(INDEX('2-3 引出列表'!$A$2:$CE$8700,$A831,MATCH(I$1,'2-3 引出列表'!$A$1:$CD$1,0)),"")),"",IFERROR(INDEX('2-3 引出列表'!$A$2:$CE$8700,$A831,MATCH(I$1,'2-3 引出列表'!$A$1:$CD$1,0)),""))</f>
        <v/>
      </c>
    </row>
    <row r="832" customFormat="1" spans="1:9">
      <c r="A832">
        <v>831</v>
      </c>
      <c r="B832" t="str">
        <f>IF(ISBLANK(IFERROR(INDEX('2-3 引出列表'!$A$2:$CE$8700,$A832,MATCH(B$1,'2-3 引出列表'!$A$1:$CD$1,0)),"")),"",IFERROR(INDEX('2-3 引出列表'!$A$2:$CE$8700,$A832,MATCH(B$1,'2-3 引出列表'!$A$1:$CD$1,0)),""))</f>
        <v/>
      </c>
      <c r="C832" t="str">
        <f>IF(ISBLANK(IFERROR(INDEX('2-3 引出列表'!$A$2:$CE$8700,$A832,MATCH(C$1,'2-3 引出列表'!$A$1:$CD$1,0)),"")),"",IFERROR(INDEX('2-3 引出列表'!$A$2:$CE$8700,$A832,MATCH(C$1,'2-3 引出列表'!$A$1:$CD$1,0)),""))</f>
        <v/>
      </c>
      <c r="D832" t="str">
        <f>IF(ISBLANK(IFERROR(INDEX('2-3 引出列表'!$A$2:$CE$8700,$A832,MATCH(D$1,'2-3 引出列表'!$A$1:$CD$1,0)),"")),"",IFERROR(INDEX('2-3 引出列表'!$A$2:$CE$8700,$A832,MATCH(D$1,'2-3 引出列表'!$A$1:$CD$1,0)),""))</f>
        <v/>
      </c>
      <c r="E832" t="str">
        <f>IF(ISBLANK(IFERROR(INDEX('2-3 引出列表'!$A$2:$CE$8700,$A832,MATCH(E$1,'2-3 引出列表'!$A$1:$CD$1,0)),"")),"",IFERROR(INDEX('2-3 引出列表'!$A$2:$CE$8700,$A832,MATCH(E$1,'2-3 引出列表'!$A$1:$CD$1,0)),""))</f>
        <v/>
      </c>
      <c r="F832" t="str">
        <f t="shared" si="12"/>
        <v/>
      </c>
      <c r="G832" t="str">
        <f>IF(ISBLANK(IFERROR(INDEX('2-3 引出列表'!$A$2:$CE$8700,$A832,MATCH(G$1,'2-3 引出列表'!$A$1:$CD$1,0)),"")),"",IFERROR(INDEX('2-3 引出列表'!$A$2:$CE$8700,$A832,MATCH(G$1,'2-3 引出列表'!$A$1:$CD$1,0)),""))</f>
        <v/>
      </c>
      <c r="H832" t="str">
        <f>IF(ISBLANK(IFERROR(INDEX('2-3 引出列表'!$A$2:$CE$8700,$A832,MATCH(H$1,'2-3 引出列表'!$A$1:$CD$1,0)),"")),"",IFERROR(INDEX('2-3 引出列表'!$A$2:$CE$8700,$A832,MATCH(H$1,'2-3 引出列表'!$A$1:$CD$1,0)),""))</f>
        <v/>
      </c>
      <c r="I832" t="str">
        <f>IF(ISBLANK(IFERROR(INDEX('2-3 引出列表'!$A$2:$CE$8700,$A832,MATCH(I$1,'2-3 引出列表'!$A$1:$CD$1,0)),"")),"",IFERROR(INDEX('2-3 引出列表'!$A$2:$CE$8700,$A832,MATCH(I$1,'2-3 引出列表'!$A$1:$CD$1,0)),""))</f>
        <v/>
      </c>
    </row>
    <row r="833" customFormat="1" spans="1:9">
      <c r="A833">
        <v>832</v>
      </c>
      <c r="B833" t="str">
        <f>IF(ISBLANK(IFERROR(INDEX('2-3 引出列表'!$A$2:$CE$8700,$A833,MATCH(B$1,'2-3 引出列表'!$A$1:$CD$1,0)),"")),"",IFERROR(INDEX('2-3 引出列表'!$A$2:$CE$8700,$A833,MATCH(B$1,'2-3 引出列表'!$A$1:$CD$1,0)),""))</f>
        <v/>
      </c>
      <c r="C833" t="str">
        <f>IF(ISBLANK(IFERROR(INDEX('2-3 引出列表'!$A$2:$CE$8700,$A833,MATCH(C$1,'2-3 引出列表'!$A$1:$CD$1,0)),"")),"",IFERROR(INDEX('2-3 引出列表'!$A$2:$CE$8700,$A833,MATCH(C$1,'2-3 引出列表'!$A$1:$CD$1,0)),""))</f>
        <v/>
      </c>
      <c r="D833" t="str">
        <f>IF(ISBLANK(IFERROR(INDEX('2-3 引出列表'!$A$2:$CE$8700,$A833,MATCH(D$1,'2-3 引出列表'!$A$1:$CD$1,0)),"")),"",IFERROR(INDEX('2-3 引出列表'!$A$2:$CE$8700,$A833,MATCH(D$1,'2-3 引出列表'!$A$1:$CD$1,0)),""))</f>
        <v/>
      </c>
      <c r="E833" t="str">
        <f>IF(ISBLANK(IFERROR(INDEX('2-3 引出列表'!$A$2:$CE$8700,$A833,MATCH(E$1,'2-3 引出列表'!$A$1:$CD$1,0)),"")),"",IFERROR(INDEX('2-3 引出列表'!$A$2:$CE$8700,$A833,MATCH(E$1,'2-3 引出列表'!$A$1:$CD$1,0)),""))</f>
        <v/>
      </c>
      <c r="F833" t="str">
        <f t="shared" si="12"/>
        <v/>
      </c>
      <c r="G833" t="str">
        <f>IF(ISBLANK(IFERROR(INDEX('2-3 引出列表'!$A$2:$CE$8700,$A833,MATCH(G$1,'2-3 引出列表'!$A$1:$CD$1,0)),"")),"",IFERROR(INDEX('2-3 引出列表'!$A$2:$CE$8700,$A833,MATCH(G$1,'2-3 引出列表'!$A$1:$CD$1,0)),""))</f>
        <v/>
      </c>
      <c r="H833" t="str">
        <f>IF(ISBLANK(IFERROR(INDEX('2-3 引出列表'!$A$2:$CE$8700,$A833,MATCH(H$1,'2-3 引出列表'!$A$1:$CD$1,0)),"")),"",IFERROR(INDEX('2-3 引出列表'!$A$2:$CE$8700,$A833,MATCH(H$1,'2-3 引出列表'!$A$1:$CD$1,0)),""))</f>
        <v/>
      </c>
      <c r="I833" t="str">
        <f>IF(ISBLANK(IFERROR(INDEX('2-3 引出列表'!$A$2:$CE$8700,$A833,MATCH(I$1,'2-3 引出列表'!$A$1:$CD$1,0)),"")),"",IFERROR(INDEX('2-3 引出列表'!$A$2:$CE$8700,$A833,MATCH(I$1,'2-3 引出列表'!$A$1:$CD$1,0)),""))</f>
        <v/>
      </c>
    </row>
    <row r="834" customFormat="1" spans="1:9">
      <c r="A834">
        <v>833</v>
      </c>
      <c r="B834" t="str">
        <f>IF(ISBLANK(IFERROR(INDEX('2-3 引出列表'!$A$2:$CE$8700,$A834,MATCH(B$1,'2-3 引出列表'!$A$1:$CD$1,0)),"")),"",IFERROR(INDEX('2-3 引出列表'!$A$2:$CE$8700,$A834,MATCH(B$1,'2-3 引出列表'!$A$1:$CD$1,0)),""))</f>
        <v/>
      </c>
      <c r="C834" t="str">
        <f>IF(ISBLANK(IFERROR(INDEX('2-3 引出列表'!$A$2:$CE$8700,$A834,MATCH(C$1,'2-3 引出列表'!$A$1:$CD$1,0)),"")),"",IFERROR(INDEX('2-3 引出列表'!$A$2:$CE$8700,$A834,MATCH(C$1,'2-3 引出列表'!$A$1:$CD$1,0)),""))</f>
        <v/>
      </c>
      <c r="D834" t="str">
        <f>IF(ISBLANK(IFERROR(INDEX('2-3 引出列表'!$A$2:$CE$8700,$A834,MATCH(D$1,'2-3 引出列表'!$A$1:$CD$1,0)),"")),"",IFERROR(INDEX('2-3 引出列表'!$A$2:$CE$8700,$A834,MATCH(D$1,'2-3 引出列表'!$A$1:$CD$1,0)),""))</f>
        <v/>
      </c>
      <c r="E834" t="str">
        <f>IF(ISBLANK(IFERROR(INDEX('2-3 引出列表'!$A$2:$CE$8700,$A834,MATCH(E$1,'2-3 引出列表'!$A$1:$CD$1,0)),"")),"",IFERROR(INDEX('2-3 引出列表'!$A$2:$CE$8700,$A834,MATCH(E$1,'2-3 引出列表'!$A$1:$CD$1,0)),""))</f>
        <v/>
      </c>
      <c r="F834" t="str">
        <f t="shared" ref="F834:F855" si="13">LEFT(E834,7)</f>
        <v/>
      </c>
      <c r="G834" t="str">
        <f>IF(ISBLANK(IFERROR(INDEX('2-3 引出列表'!$A$2:$CE$8700,$A834,MATCH(G$1,'2-3 引出列表'!$A$1:$CD$1,0)),"")),"",IFERROR(INDEX('2-3 引出列表'!$A$2:$CE$8700,$A834,MATCH(G$1,'2-3 引出列表'!$A$1:$CD$1,0)),""))</f>
        <v/>
      </c>
      <c r="H834" t="str">
        <f>IF(ISBLANK(IFERROR(INDEX('2-3 引出列表'!$A$2:$CE$8700,$A834,MATCH(H$1,'2-3 引出列表'!$A$1:$CD$1,0)),"")),"",IFERROR(INDEX('2-3 引出列表'!$A$2:$CE$8700,$A834,MATCH(H$1,'2-3 引出列表'!$A$1:$CD$1,0)),""))</f>
        <v/>
      </c>
      <c r="I834" t="str">
        <f>IF(ISBLANK(IFERROR(INDEX('2-3 引出列表'!$A$2:$CE$8700,$A834,MATCH(I$1,'2-3 引出列表'!$A$1:$CD$1,0)),"")),"",IFERROR(INDEX('2-3 引出列表'!$A$2:$CE$8700,$A834,MATCH(I$1,'2-3 引出列表'!$A$1:$CD$1,0)),""))</f>
        <v/>
      </c>
    </row>
    <row r="835" customFormat="1" spans="1:9">
      <c r="A835">
        <v>834</v>
      </c>
      <c r="B835" t="str">
        <f>IF(ISBLANK(IFERROR(INDEX('2-3 引出列表'!$A$2:$CE$8700,$A835,MATCH(B$1,'2-3 引出列表'!$A$1:$CD$1,0)),"")),"",IFERROR(INDEX('2-3 引出列表'!$A$2:$CE$8700,$A835,MATCH(B$1,'2-3 引出列表'!$A$1:$CD$1,0)),""))</f>
        <v/>
      </c>
      <c r="C835" t="str">
        <f>IF(ISBLANK(IFERROR(INDEX('2-3 引出列表'!$A$2:$CE$8700,$A835,MATCH(C$1,'2-3 引出列表'!$A$1:$CD$1,0)),"")),"",IFERROR(INDEX('2-3 引出列表'!$A$2:$CE$8700,$A835,MATCH(C$1,'2-3 引出列表'!$A$1:$CD$1,0)),""))</f>
        <v/>
      </c>
      <c r="D835" t="str">
        <f>IF(ISBLANK(IFERROR(INDEX('2-3 引出列表'!$A$2:$CE$8700,$A835,MATCH(D$1,'2-3 引出列表'!$A$1:$CD$1,0)),"")),"",IFERROR(INDEX('2-3 引出列表'!$A$2:$CE$8700,$A835,MATCH(D$1,'2-3 引出列表'!$A$1:$CD$1,0)),""))</f>
        <v/>
      </c>
      <c r="E835" t="str">
        <f>IF(ISBLANK(IFERROR(INDEX('2-3 引出列表'!$A$2:$CE$8700,$A835,MATCH(E$1,'2-3 引出列表'!$A$1:$CD$1,0)),"")),"",IFERROR(INDEX('2-3 引出列表'!$A$2:$CE$8700,$A835,MATCH(E$1,'2-3 引出列表'!$A$1:$CD$1,0)),""))</f>
        <v/>
      </c>
      <c r="F835" t="str">
        <f t="shared" si="13"/>
        <v/>
      </c>
      <c r="G835" t="str">
        <f>IF(ISBLANK(IFERROR(INDEX('2-3 引出列表'!$A$2:$CE$8700,$A835,MATCH(G$1,'2-3 引出列表'!$A$1:$CD$1,0)),"")),"",IFERROR(INDEX('2-3 引出列表'!$A$2:$CE$8700,$A835,MATCH(G$1,'2-3 引出列表'!$A$1:$CD$1,0)),""))</f>
        <v/>
      </c>
      <c r="H835" t="str">
        <f>IF(ISBLANK(IFERROR(INDEX('2-3 引出列表'!$A$2:$CE$8700,$A835,MATCH(H$1,'2-3 引出列表'!$A$1:$CD$1,0)),"")),"",IFERROR(INDEX('2-3 引出列表'!$A$2:$CE$8700,$A835,MATCH(H$1,'2-3 引出列表'!$A$1:$CD$1,0)),""))</f>
        <v/>
      </c>
      <c r="I835" t="str">
        <f>IF(ISBLANK(IFERROR(INDEX('2-3 引出列表'!$A$2:$CE$8700,$A835,MATCH(I$1,'2-3 引出列表'!$A$1:$CD$1,0)),"")),"",IFERROR(INDEX('2-3 引出列表'!$A$2:$CE$8700,$A835,MATCH(I$1,'2-3 引出列表'!$A$1:$CD$1,0)),""))</f>
        <v/>
      </c>
    </row>
    <row r="836" customFormat="1" spans="1:9">
      <c r="A836">
        <v>835</v>
      </c>
      <c r="B836" t="str">
        <f>IF(ISBLANK(IFERROR(INDEX('2-3 引出列表'!$A$2:$CE$8700,$A836,MATCH(B$1,'2-3 引出列表'!$A$1:$CD$1,0)),"")),"",IFERROR(INDEX('2-3 引出列表'!$A$2:$CE$8700,$A836,MATCH(B$1,'2-3 引出列表'!$A$1:$CD$1,0)),""))</f>
        <v/>
      </c>
      <c r="C836" t="str">
        <f>IF(ISBLANK(IFERROR(INDEX('2-3 引出列表'!$A$2:$CE$8700,$A836,MATCH(C$1,'2-3 引出列表'!$A$1:$CD$1,0)),"")),"",IFERROR(INDEX('2-3 引出列表'!$A$2:$CE$8700,$A836,MATCH(C$1,'2-3 引出列表'!$A$1:$CD$1,0)),""))</f>
        <v/>
      </c>
      <c r="D836" t="str">
        <f>IF(ISBLANK(IFERROR(INDEX('2-3 引出列表'!$A$2:$CE$8700,$A836,MATCH(D$1,'2-3 引出列表'!$A$1:$CD$1,0)),"")),"",IFERROR(INDEX('2-3 引出列表'!$A$2:$CE$8700,$A836,MATCH(D$1,'2-3 引出列表'!$A$1:$CD$1,0)),""))</f>
        <v/>
      </c>
      <c r="E836" t="str">
        <f>IF(ISBLANK(IFERROR(INDEX('2-3 引出列表'!$A$2:$CE$8700,$A836,MATCH(E$1,'2-3 引出列表'!$A$1:$CD$1,0)),"")),"",IFERROR(INDEX('2-3 引出列表'!$A$2:$CE$8700,$A836,MATCH(E$1,'2-3 引出列表'!$A$1:$CD$1,0)),""))</f>
        <v/>
      </c>
      <c r="F836" t="str">
        <f t="shared" si="13"/>
        <v/>
      </c>
      <c r="G836" t="str">
        <f>IF(ISBLANK(IFERROR(INDEX('2-3 引出列表'!$A$2:$CE$8700,$A836,MATCH(G$1,'2-3 引出列表'!$A$1:$CD$1,0)),"")),"",IFERROR(INDEX('2-3 引出列表'!$A$2:$CE$8700,$A836,MATCH(G$1,'2-3 引出列表'!$A$1:$CD$1,0)),""))</f>
        <v/>
      </c>
      <c r="H836" t="str">
        <f>IF(ISBLANK(IFERROR(INDEX('2-3 引出列表'!$A$2:$CE$8700,$A836,MATCH(H$1,'2-3 引出列表'!$A$1:$CD$1,0)),"")),"",IFERROR(INDEX('2-3 引出列表'!$A$2:$CE$8700,$A836,MATCH(H$1,'2-3 引出列表'!$A$1:$CD$1,0)),""))</f>
        <v/>
      </c>
      <c r="I836" t="str">
        <f>IF(ISBLANK(IFERROR(INDEX('2-3 引出列表'!$A$2:$CE$8700,$A836,MATCH(I$1,'2-3 引出列表'!$A$1:$CD$1,0)),"")),"",IFERROR(INDEX('2-3 引出列表'!$A$2:$CE$8700,$A836,MATCH(I$1,'2-3 引出列表'!$A$1:$CD$1,0)),""))</f>
        <v/>
      </c>
    </row>
    <row r="837" customFormat="1" spans="1:9">
      <c r="A837">
        <v>836</v>
      </c>
      <c r="B837" t="str">
        <f>IF(ISBLANK(IFERROR(INDEX('2-3 引出列表'!$A$2:$CE$8700,$A837,MATCH(B$1,'2-3 引出列表'!$A$1:$CD$1,0)),"")),"",IFERROR(INDEX('2-3 引出列表'!$A$2:$CE$8700,$A837,MATCH(B$1,'2-3 引出列表'!$A$1:$CD$1,0)),""))</f>
        <v/>
      </c>
      <c r="C837" t="str">
        <f>IF(ISBLANK(IFERROR(INDEX('2-3 引出列表'!$A$2:$CE$8700,$A837,MATCH(C$1,'2-3 引出列表'!$A$1:$CD$1,0)),"")),"",IFERROR(INDEX('2-3 引出列表'!$A$2:$CE$8700,$A837,MATCH(C$1,'2-3 引出列表'!$A$1:$CD$1,0)),""))</f>
        <v/>
      </c>
      <c r="D837" t="str">
        <f>IF(ISBLANK(IFERROR(INDEX('2-3 引出列表'!$A$2:$CE$8700,$A837,MATCH(D$1,'2-3 引出列表'!$A$1:$CD$1,0)),"")),"",IFERROR(INDEX('2-3 引出列表'!$A$2:$CE$8700,$A837,MATCH(D$1,'2-3 引出列表'!$A$1:$CD$1,0)),""))</f>
        <v/>
      </c>
      <c r="E837" t="str">
        <f>IF(ISBLANK(IFERROR(INDEX('2-3 引出列表'!$A$2:$CE$8700,$A837,MATCH(E$1,'2-3 引出列表'!$A$1:$CD$1,0)),"")),"",IFERROR(INDEX('2-3 引出列表'!$A$2:$CE$8700,$A837,MATCH(E$1,'2-3 引出列表'!$A$1:$CD$1,0)),""))</f>
        <v/>
      </c>
      <c r="F837" t="str">
        <f t="shared" si="13"/>
        <v/>
      </c>
      <c r="G837" t="str">
        <f>IF(ISBLANK(IFERROR(INDEX('2-3 引出列表'!$A$2:$CE$8700,$A837,MATCH(G$1,'2-3 引出列表'!$A$1:$CD$1,0)),"")),"",IFERROR(INDEX('2-3 引出列表'!$A$2:$CE$8700,$A837,MATCH(G$1,'2-3 引出列表'!$A$1:$CD$1,0)),""))</f>
        <v/>
      </c>
      <c r="H837" t="str">
        <f>IF(ISBLANK(IFERROR(INDEX('2-3 引出列表'!$A$2:$CE$8700,$A837,MATCH(H$1,'2-3 引出列表'!$A$1:$CD$1,0)),"")),"",IFERROR(INDEX('2-3 引出列表'!$A$2:$CE$8700,$A837,MATCH(H$1,'2-3 引出列表'!$A$1:$CD$1,0)),""))</f>
        <v/>
      </c>
      <c r="I837" t="str">
        <f>IF(ISBLANK(IFERROR(INDEX('2-3 引出列表'!$A$2:$CE$8700,$A837,MATCH(I$1,'2-3 引出列表'!$A$1:$CD$1,0)),"")),"",IFERROR(INDEX('2-3 引出列表'!$A$2:$CE$8700,$A837,MATCH(I$1,'2-3 引出列表'!$A$1:$CD$1,0)),""))</f>
        <v/>
      </c>
    </row>
    <row r="838" customFormat="1" spans="1:9">
      <c r="A838">
        <v>837</v>
      </c>
      <c r="B838" t="str">
        <f>IF(ISBLANK(IFERROR(INDEX('2-3 引出列表'!$A$2:$CE$8700,$A838,MATCH(B$1,'2-3 引出列表'!$A$1:$CD$1,0)),"")),"",IFERROR(INDEX('2-3 引出列表'!$A$2:$CE$8700,$A838,MATCH(B$1,'2-3 引出列表'!$A$1:$CD$1,0)),""))</f>
        <v/>
      </c>
      <c r="C838" t="str">
        <f>IF(ISBLANK(IFERROR(INDEX('2-3 引出列表'!$A$2:$CE$8700,$A838,MATCH(C$1,'2-3 引出列表'!$A$1:$CD$1,0)),"")),"",IFERROR(INDEX('2-3 引出列表'!$A$2:$CE$8700,$A838,MATCH(C$1,'2-3 引出列表'!$A$1:$CD$1,0)),""))</f>
        <v/>
      </c>
      <c r="D838" t="str">
        <f>IF(ISBLANK(IFERROR(INDEX('2-3 引出列表'!$A$2:$CE$8700,$A838,MATCH(D$1,'2-3 引出列表'!$A$1:$CD$1,0)),"")),"",IFERROR(INDEX('2-3 引出列表'!$A$2:$CE$8700,$A838,MATCH(D$1,'2-3 引出列表'!$A$1:$CD$1,0)),""))</f>
        <v/>
      </c>
      <c r="E838" t="str">
        <f>IF(ISBLANK(IFERROR(INDEX('2-3 引出列表'!$A$2:$CE$8700,$A838,MATCH(E$1,'2-3 引出列表'!$A$1:$CD$1,0)),"")),"",IFERROR(INDEX('2-3 引出列表'!$A$2:$CE$8700,$A838,MATCH(E$1,'2-3 引出列表'!$A$1:$CD$1,0)),""))</f>
        <v/>
      </c>
      <c r="F838" t="str">
        <f t="shared" si="13"/>
        <v/>
      </c>
      <c r="G838" t="str">
        <f>IF(ISBLANK(IFERROR(INDEX('2-3 引出列表'!$A$2:$CE$8700,$A838,MATCH(G$1,'2-3 引出列表'!$A$1:$CD$1,0)),"")),"",IFERROR(INDEX('2-3 引出列表'!$A$2:$CE$8700,$A838,MATCH(G$1,'2-3 引出列表'!$A$1:$CD$1,0)),""))</f>
        <v/>
      </c>
      <c r="H838" t="str">
        <f>IF(ISBLANK(IFERROR(INDEX('2-3 引出列表'!$A$2:$CE$8700,$A838,MATCH(H$1,'2-3 引出列表'!$A$1:$CD$1,0)),"")),"",IFERROR(INDEX('2-3 引出列表'!$A$2:$CE$8700,$A838,MATCH(H$1,'2-3 引出列表'!$A$1:$CD$1,0)),""))</f>
        <v/>
      </c>
      <c r="I838" t="str">
        <f>IF(ISBLANK(IFERROR(INDEX('2-3 引出列表'!$A$2:$CE$8700,$A838,MATCH(I$1,'2-3 引出列表'!$A$1:$CD$1,0)),"")),"",IFERROR(INDEX('2-3 引出列表'!$A$2:$CE$8700,$A838,MATCH(I$1,'2-3 引出列表'!$A$1:$CD$1,0)),""))</f>
        <v/>
      </c>
    </row>
    <row r="839" customFormat="1" spans="1:9">
      <c r="A839">
        <v>838</v>
      </c>
      <c r="B839" t="str">
        <f>IF(ISBLANK(IFERROR(INDEX('2-3 引出列表'!$A$2:$CE$8700,$A839,MATCH(B$1,'2-3 引出列表'!$A$1:$CD$1,0)),"")),"",IFERROR(INDEX('2-3 引出列表'!$A$2:$CE$8700,$A839,MATCH(B$1,'2-3 引出列表'!$A$1:$CD$1,0)),""))</f>
        <v/>
      </c>
      <c r="C839" t="str">
        <f>IF(ISBLANK(IFERROR(INDEX('2-3 引出列表'!$A$2:$CE$8700,$A839,MATCH(C$1,'2-3 引出列表'!$A$1:$CD$1,0)),"")),"",IFERROR(INDEX('2-3 引出列表'!$A$2:$CE$8700,$A839,MATCH(C$1,'2-3 引出列表'!$A$1:$CD$1,0)),""))</f>
        <v/>
      </c>
      <c r="D839" t="str">
        <f>IF(ISBLANK(IFERROR(INDEX('2-3 引出列表'!$A$2:$CE$8700,$A839,MATCH(D$1,'2-3 引出列表'!$A$1:$CD$1,0)),"")),"",IFERROR(INDEX('2-3 引出列表'!$A$2:$CE$8700,$A839,MATCH(D$1,'2-3 引出列表'!$A$1:$CD$1,0)),""))</f>
        <v/>
      </c>
      <c r="E839" t="str">
        <f>IF(ISBLANK(IFERROR(INDEX('2-3 引出列表'!$A$2:$CE$8700,$A839,MATCH(E$1,'2-3 引出列表'!$A$1:$CD$1,0)),"")),"",IFERROR(INDEX('2-3 引出列表'!$A$2:$CE$8700,$A839,MATCH(E$1,'2-3 引出列表'!$A$1:$CD$1,0)),""))</f>
        <v/>
      </c>
      <c r="F839" t="str">
        <f t="shared" si="13"/>
        <v/>
      </c>
      <c r="G839" t="str">
        <f>IF(ISBLANK(IFERROR(INDEX('2-3 引出列表'!$A$2:$CE$8700,$A839,MATCH(G$1,'2-3 引出列表'!$A$1:$CD$1,0)),"")),"",IFERROR(INDEX('2-3 引出列表'!$A$2:$CE$8700,$A839,MATCH(G$1,'2-3 引出列表'!$A$1:$CD$1,0)),""))</f>
        <v/>
      </c>
      <c r="H839" t="str">
        <f>IF(ISBLANK(IFERROR(INDEX('2-3 引出列表'!$A$2:$CE$8700,$A839,MATCH(H$1,'2-3 引出列表'!$A$1:$CD$1,0)),"")),"",IFERROR(INDEX('2-3 引出列表'!$A$2:$CE$8700,$A839,MATCH(H$1,'2-3 引出列表'!$A$1:$CD$1,0)),""))</f>
        <v/>
      </c>
      <c r="I839" t="str">
        <f>IF(ISBLANK(IFERROR(INDEX('2-3 引出列表'!$A$2:$CE$8700,$A839,MATCH(I$1,'2-3 引出列表'!$A$1:$CD$1,0)),"")),"",IFERROR(INDEX('2-3 引出列表'!$A$2:$CE$8700,$A839,MATCH(I$1,'2-3 引出列表'!$A$1:$CD$1,0)),""))</f>
        <v/>
      </c>
    </row>
    <row r="840" customFormat="1" spans="1:9">
      <c r="A840">
        <v>839</v>
      </c>
      <c r="B840" t="str">
        <f>IF(ISBLANK(IFERROR(INDEX('2-3 引出列表'!$A$2:$CE$8700,$A840,MATCH(B$1,'2-3 引出列表'!$A$1:$CD$1,0)),"")),"",IFERROR(INDEX('2-3 引出列表'!$A$2:$CE$8700,$A840,MATCH(B$1,'2-3 引出列表'!$A$1:$CD$1,0)),""))</f>
        <v/>
      </c>
      <c r="C840" t="str">
        <f>IF(ISBLANK(IFERROR(INDEX('2-3 引出列表'!$A$2:$CE$8700,$A840,MATCH(C$1,'2-3 引出列表'!$A$1:$CD$1,0)),"")),"",IFERROR(INDEX('2-3 引出列表'!$A$2:$CE$8700,$A840,MATCH(C$1,'2-3 引出列表'!$A$1:$CD$1,0)),""))</f>
        <v/>
      </c>
      <c r="D840" t="str">
        <f>IF(ISBLANK(IFERROR(INDEX('2-3 引出列表'!$A$2:$CE$8700,$A840,MATCH(D$1,'2-3 引出列表'!$A$1:$CD$1,0)),"")),"",IFERROR(INDEX('2-3 引出列表'!$A$2:$CE$8700,$A840,MATCH(D$1,'2-3 引出列表'!$A$1:$CD$1,0)),""))</f>
        <v/>
      </c>
      <c r="E840" t="str">
        <f>IF(ISBLANK(IFERROR(INDEX('2-3 引出列表'!$A$2:$CE$8700,$A840,MATCH(E$1,'2-3 引出列表'!$A$1:$CD$1,0)),"")),"",IFERROR(INDEX('2-3 引出列表'!$A$2:$CE$8700,$A840,MATCH(E$1,'2-3 引出列表'!$A$1:$CD$1,0)),""))</f>
        <v/>
      </c>
      <c r="F840" t="str">
        <f t="shared" si="13"/>
        <v/>
      </c>
      <c r="G840" t="str">
        <f>IF(ISBLANK(IFERROR(INDEX('2-3 引出列表'!$A$2:$CE$8700,$A840,MATCH(G$1,'2-3 引出列表'!$A$1:$CD$1,0)),"")),"",IFERROR(INDEX('2-3 引出列表'!$A$2:$CE$8700,$A840,MATCH(G$1,'2-3 引出列表'!$A$1:$CD$1,0)),""))</f>
        <v/>
      </c>
      <c r="H840" t="str">
        <f>IF(ISBLANK(IFERROR(INDEX('2-3 引出列表'!$A$2:$CE$8700,$A840,MATCH(H$1,'2-3 引出列表'!$A$1:$CD$1,0)),"")),"",IFERROR(INDEX('2-3 引出列表'!$A$2:$CE$8700,$A840,MATCH(H$1,'2-3 引出列表'!$A$1:$CD$1,0)),""))</f>
        <v/>
      </c>
      <c r="I840" t="str">
        <f>IF(ISBLANK(IFERROR(INDEX('2-3 引出列表'!$A$2:$CE$8700,$A840,MATCH(I$1,'2-3 引出列表'!$A$1:$CD$1,0)),"")),"",IFERROR(INDEX('2-3 引出列表'!$A$2:$CE$8700,$A840,MATCH(I$1,'2-3 引出列表'!$A$1:$CD$1,0)),""))</f>
        <v/>
      </c>
    </row>
    <row r="841" customFormat="1" spans="1:9">
      <c r="A841">
        <v>840</v>
      </c>
      <c r="B841" t="str">
        <f>IF(ISBLANK(IFERROR(INDEX('2-3 引出列表'!$A$2:$CE$8700,$A841,MATCH(B$1,'2-3 引出列表'!$A$1:$CD$1,0)),"")),"",IFERROR(INDEX('2-3 引出列表'!$A$2:$CE$8700,$A841,MATCH(B$1,'2-3 引出列表'!$A$1:$CD$1,0)),""))</f>
        <v/>
      </c>
      <c r="C841" t="str">
        <f>IF(ISBLANK(IFERROR(INDEX('2-3 引出列表'!$A$2:$CE$8700,$A841,MATCH(C$1,'2-3 引出列表'!$A$1:$CD$1,0)),"")),"",IFERROR(INDEX('2-3 引出列表'!$A$2:$CE$8700,$A841,MATCH(C$1,'2-3 引出列表'!$A$1:$CD$1,0)),""))</f>
        <v/>
      </c>
      <c r="D841" t="str">
        <f>IF(ISBLANK(IFERROR(INDEX('2-3 引出列表'!$A$2:$CE$8700,$A841,MATCH(D$1,'2-3 引出列表'!$A$1:$CD$1,0)),"")),"",IFERROR(INDEX('2-3 引出列表'!$A$2:$CE$8700,$A841,MATCH(D$1,'2-3 引出列表'!$A$1:$CD$1,0)),""))</f>
        <v/>
      </c>
      <c r="E841" t="str">
        <f>IF(ISBLANK(IFERROR(INDEX('2-3 引出列表'!$A$2:$CE$8700,$A841,MATCH(E$1,'2-3 引出列表'!$A$1:$CD$1,0)),"")),"",IFERROR(INDEX('2-3 引出列表'!$A$2:$CE$8700,$A841,MATCH(E$1,'2-3 引出列表'!$A$1:$CD$1,0)),""))</f>
        <v/>
      </c>
      <c r="F841" t="str">
        <f t="shared" si="13"/>
        <v/>
      </c>
      <c r="G841" t="str">
        <f>IF(ISBLANK(IFERROR(INDEX('2-3 引出列表'!$A$2:$CE$8700,$A841,MATCH(G$1,'2-3 引出列表'!$A$1:$CD$1,0)),"")),"",IFERROR(INDEX('2-3 引出列表'!$A$2:$CE$8700,$A841,MATCH(G$1,'2-3 引出列表'!$A$1:$CD$1,0)),""))</f>
        <v/>
      </c>
      <c r="H841" t="str">
        <f>IF(ISBLANK(IFERROR(INDEX('2-3 引出列表'!$A$2:$CE$8700,$A841,MATCH(H$1,'2-3 引出列表'!$A$1:$CD$1,0)),"")),"",IFERROR(INDEX('2-3 引出列表'!$A$2:$CE$8700,$A841,MATCH(H$1,'2-3 引出列表'!$A$1:$CD$1,0)),""))</f>
        <v/>
      </c>
      <c r="I841" t="str">
        <f>IF(ISBLANK(IFERROR(INDEX('2-3 引出列表'!$A$2:$CE$8700,$A841,MATCH(I$1,'2-3 引出列表'!$A$1:$CD$1,0)),"")),"",IFERROR(INDEX('2-3 引出列表'!$A$2:$CE$8700,$A841,MATCH(I$1,'2-3 引出列表'!$A$1:$CD$1,0)),""))</f>
        <v/>
      </c>
    </row>
    <row r="842" customFormat="1" spans="1:9">
      <c r="A842">
        <v>841</v>
      </c>
      <c r="B842" t="str">
        <f>IF(ISBLANK(IFERROR(INDEX('2-3 引出列表'!$A$2:$CE$8700,$A842,MATCH(B$1,'2-3 引出列表'!$A$1:$CD$1,0)),"")),"",IFERROR(INDEX('2-3 引出列表'!$A$2:$CE$8700,$A842,MATCH(B$1,'2-3 引出列表'!$A$1:$CD$1,0)),""))</f>
        <v/>
      </c>
      <c r="C842" t="str">
        <f>IF(ISBLANK(IFERROR(INDEX('2-3 引出列表'!$A$2:$CE$8700,$A842,MATCH(C$1,'2-3 引出列表'!$A$1:$CD$1,0)),"")),"",IFERROR(INDEX('2-3 引出列表'!$A$2:$CE$8700,$A842,MATCH(C$1,'2-3 引出列表'!$A$1:$CD$1,0)),""))</f>
        <v/>
      </c>
      <c r="D842" t="str">
        <f>IF(ISBLANK(IFERROR(INDEX('2-3 引出列表'!$A$2:$CE$8700,$A842,MATCH(D$1,'2-3 引出列表'!$A$1:$CD$1,0)),"")),"",IFERROR(INDEX('2-3 引出列表'!$A$2:$CE$8700,$A842,MATCH(D$1,'2-3 引出列表'!$A$1:$CD$1,0)),""))</f>
        <v/>
      </c>
      <c r="E842" t="str">
        <f>IF(ISBLANK(IFERROR(INDEX('2-3 引出列表'!$A$2:$CE$8700,$A842,MATCH(E$1,'2-3 引出列表'!$A$1:$CD$1,0)),"")),"",IFERROR(INDEX('2-3 引出列表'!$A$2:$CE$8700,$A842,MATCH(E$1,'2-3 引出列表'!$A$1:$CD$1,0)),""))</f>
        <v/>
      </c>
      <c r="F842" t="str">
        <f t="shared" si="13"/>
        <v/>
      </c>
      <c r="G842" t="str">
        <f>IF(ISBLANK(IFERROR(INDEX('2-3 引出列表'!$A$2:$CE$8700,$A842,MATCH(G$1,'2-3 引出列表'!$A$1:$CD$1,0)),"")),"",IFERROR(INDEX('2-3 引出列表'!$A$2:$CE$8700,$A842,MATCH(G$1,'2-3 引出列表'!$A$1:$CD$1,0)),""))</f>
        <v/>
      </c>
      <c r="H842" t="str">
        <f>IF(ISBLANK(IFERROR(INDEX('2-3 引出列表'!$A$2:$CE$8700,$A842,MATCH(H$1,'2-3 引出列表'!$A$1:$CD$1,0)),"")),"",IFERROR(INDEX('2-3 引出列表'!$A$2:$CE$8700,$A842,MATCH(H$1,'2-3 引出列表'!$A$1:$CD$1,0)),""))</f>
        <v/>
      </c>
      <c r="I842" t="str">
        <f>IF(ISBLANK(IFERROR(INDEX('2-3 引出列表'!$A$2:$CE$8700,$A842,MATCH(I$1,'2-3 引出列表'!$A$1:$CD$1,0)),"")),"",IFERROR(INDEX('2-3 引出列表'!$A$2:$CE$8700,$A842,MATCH(I$1,'2-3 引出列表'!$A$1:$CD$1,0)),""))</f>
        <v/>
      </c>
    </row>
    <row r="843" customFormat="1" spans="1:9">
      <c r="A843">
        <v>842</v>
      </c>
      <c r="B843" t="str">
        <f>IF(ISBLANK(IFERROR(INDEX('2-3 引出列表'!$A$2:$CE$8700,$A843,MATCH(B$1,'2-3 引出列表'!$A$1:$CD$1,0)),"")),"",IFERROR(INDEX('2-3 引出列表'!$A$2:$CE$8700,$A843,MATCH(B$1,'2-3 引出列表'!$A$1:$CD$1,0)),""))</f>
        <v/>
      </c>
      <c r="C843" t="str">
        <f>IF(ISBLANK(IFERROR(INDEX('2-3 引出列表'!$A$2:$CE$8700,$A843,MATCH(C$1,'2-3 引出列表'!$A$1:$CD$1,0)),"")),"",IFERROR(INDEX('2-3 引出列表'!$A$2:$CE$8700,$A843,MATCH(C$1,'2-3 引出列表'!$A$1:$CD$1,0)),""))</f>
        <v/>
      </c>
      <c r="D843" t="str">
        <f>IF(ISBLANK(IFERROR(INDEX('2-3 引出列表'!$A$2:$CE$8700,$A843,MATCH(D$1,'2-3 引出列表'!$A$1:$CD$1,0)),"")),"",IFERROR(INDEX('2-3 引出列表'!$A$2:$CE$8700,$A843,MATCH(D$1,'2-3 引出列表'!$A$1:$CD$1,0)),""))</f>
        <v/>
      </c>
      <c r="E843" t="str">
        <f>IF(ISBLANK(IFERROR(INDEX('2-3 引出列表'!$A$2:$CE$8700,$A843,MATCH(E$1,'2-3 引出列表'!$A$1:$CD$1,0)),"")),"",IFERROR(INDEX('2-3 引出列表'!$A$2:$CE$8700,$A843,MATCH(E$1,'2-3 引出列表'!$A$1:$CD$1,0)),""))</f>
        <v/>
      </c>
      <c r="F843" t="str">
        <f t="shared" si="13"/>
        <v/>
      </c>
      <c r="G843" t="str">
        <f>IF(ISBLANK(IFERROR(INDEX('2-3 引出列表'!$A$2:$CE$8700,$A843,MATCH(G$1,'2-3 引出列表'!$A$1:$CD$1,0)),"")),"",IFERROR(INDEX('2-3 引出列表'!$A$2:$CE$8700,$A843,MATCH(G$1,'2-3 引出列表'!$A$1:$CD$1,0)),""))</f>
        <v/>
      </c>
      <c r="H843" t="str">
        <f>IF(ISBLANK(IFERROR(INDEX('2-3 引出列表'!$A$2:$CE$8700,$A843,MATCH(H$1,'2-3 引出列表'!$A$1:$CD$1,0)),"")),"",IFERROR(INDEX('2-3 引出列表'!$A$2:$CE$8700,$A843,MATCH(H$1,'2-3 引出列表'!$A$1:$CD$1,0)),""))</f>
        <v/>
      </c>
      <c r="I843" t="str">
        <f>IF(ISBLANK(IFERROR(INDEX('2-3 引出列表'!$A$2:$CE$8700,$A843,MATCH(I$1,'2-3 引出列表'!$A$1:$CD$1,0)),"")),"",IFERROR(INDEX('2-3 引出列表'!$A$2:$CE$8700,$A843,MATCH(I$1,'2-3 引出列表'!$A$1:$CD$1,0)),""))</f>
        <v/>
      </c>
    </row>
    <row r="844" customFormat="1" spans="1:9">
      <c r="A844">
        <v>843</v>
      </c>
      <c r="B844" t="str">
        <f>IF(ISBLANK(IFERROR(INDEX('2-3 引出列表'!$A$2:$CE$8700,$A844,MATCH(B$1,'2-3 引出列表'!$A$1:$CD$1,0)),"")),"",IFERROR(INDEX('2-3 引出列表'!$A$2:$CE$8700,$A844,MATCH(B$1,'2-3 引出列表'!$A$1:$CD$1,0)),""))</f>
        <v/>
      </c>
      <c r="C844" t="str">
        <f>IF(ISBLANK(IFERROR(INDEX('2-3 引出列表'!$A$2:$CE$8700,$A844,MATCH(C$1,'2-3 引出列表'!$A$1:$CD$1,0)),"")),"",IFERROR(INDEX('2-3 引出列表'!$A$2:$CE$8700,$A844,MATCH(C$1,'2-3 引出列表'!$A$1:$CD$1,0)),""))</f>
        <v/>
      </c>
      <c r="D844" t="str">
        <f>IF(ISBLANK(IFERROR(INDEX('2-3 引出列表'!$A$2:$CE$8700,$A844,MATCH(D$1,'2-3 引出列表'!$A$1:$CD$1,0)),"")),"",IFERROR(INDEX('2-3 引出列表'!$A$2:$CE$8700,$A844,MATCH(D$1,'2-3 引出列表'!$A$1:$CD$1,0)),""))</f>
        <v/>
      </c>
      <c r="E844" t="str">
        <f>IF(ISBLANK(IFERROR(INDEX('2-3 引出列表'!$A$2:$CE$8700,$A844,MATCH(E$1,'2-3 引出列表'!$A$1:$CD$1,0)),"")),"",IFERROR(INDEX('2-3 引出列表'!$A$2:$CE$8700,$A844,MATCH(E$1,'2-3 引出列表'!$A$1:$CD$1,0)),""))</f>
        <v/>
      </c>
      <c r="F844" t="str">
        <f t="shared" si="13"/>
        <v/>
      </c>
      <c r="G844" t="str">
        <f>IF(ISBLANK(IFERROR(INDEX('2-3 引出列表'!$A$2:$CE$8700,$A844,MATCH(G$1,'2-3 引出列表'!$A$1:$CD$1,0)),"")),"",IFERROR(INDEX('2-3 引出列表'!$A$2:$CE$8700,$A844,MATCH(G$1,'2-3 引出列表'!$A$1:$CD$1,0)),""))</f>
        <v/>
      </c>
      <c r="H844" t="str">
        <f>IF(ISBLANK(IFERROR(INDEX('2-3 引出列表'!$A$2:$CE$8700,$A844,MATCH(H$1,'2-3 引出列表'!$A$1:$CD$1,0)),"")),"",IFERROR(INDEX('2-3 引出列表'!$A$2:$CE$8700,$A844,MATCH(H$1,'2-3 引出列表'!$A$1:$CD$1,0)),""))</f>
        <v/>
      </c>
      <c r="I844" t="str">
        <f>IF(ISBLANK(IFERROR(INDEX('2-3 引出列表'!$A$2:$CE$8700,$A844,MATCH(I$1,'2-3 引出列表'!$A$1:$CD$1,0)),"")),"",IFERROR(INDEX('2-3 引出列表'!$A$2:$CE$8700,$A844,MATCH(I$1,'2-3 引出列表'!$A$1:$CD$1,0)),""))</f>
        <v/>
      </c>
    </row>
    <row r="845" customFormat="1" spans="1:9">
      <c r="A845">
        <v>844</v>
      </c>
      <c r="B845" t="str">
        <f>IF(ISBLANK(IFERROR(INDEX('2-3 引出列表'!$A$2:$CE$8700,$A845,MATCH(B$1,'2-3 引出列表'!$A$1:$CD$1,0)),"")),"",IFERROR(INDEX('2-3 引出列表'!$A$2:$CE$8700,$A845,MATCH(B$1,'2-3 引出列表'!$A$1:$CD$1,0)),""))</f>
        <v/>
      </c>
      <c r="C845" t="str">
        <f>IF(ISBLANK(IFERROR(INDEX('2-3 引出列表'!$A$2:$CE$8700,$A845,MATCH(C$1,'2-3 引出列表'!$A$1:$CD$1,0)),"")),"",IFERROR(INDEX('2-3 引出列表'!$A$2:$CE$8700,$A845,MATCH(C$1,'2-3 引出列表'!$A$1:$CD$1,0)),""))</f>
        <v/>
      </c>
      <c r="D845" t="str">
        <f>IF(ISBLANK(IFERROR(INDEX('2-3 引出列表'!$A$2:$CE$8700,$A845,MATCH(D$1,'2-3 引出列表'!$A$1:$CD$1,0)),"")),"",IFERROR(INDEX('2-3 引出列表'!$A$2:$CE$8700,$A845,MATCH(D$1,'2-3 引出列表'!$A$1:$CD$1,0)),""))</f>
        <v/>
      </c>
      <c r="E845" t="str">
        <f>IF(ISBLANK(IFERROR(INDEX('2-3 引出列表'!$A$2:$CE$8700,$A845,MATCH(E$1,'2-3 引出列表'!$A$1:$CD$1,0)),"")),"",IFERROR(INDEX('2-3 引出列表'!$A$2:$CE$8700,$A845,MATCH(E$1,'2-3 引出列表'!$A$1:$CD$1,0)),""))</f>
        <v/>
      </c>
      <c r="F845" t="str">
        <f t="shared" si="13"/>
        <v/>
      </c>
      <c r="G845" t="str">
        <f>IF(ISBLANK(IFERROR(INDEX('2-3 引出列表'!$A$2:$CE$8700,$A845,MATCH(G$1,'2-3 引出列表'!$A$1:$CD$1,0)),"")),"",IFERROR(INDEX('2-3 引出列表'!$A$2:$CE$8700,$A845,MATCH(G$1,'2-3 引出列表'!$A$1:$CD$1,0)),""))</f>
        <v/>
      </c>
      <c r="H845" t="str">
        <f>IF(ISBLANK(IFERROR(INDEX('2-3 引出列表'!$A$2:$CE$8700,$A845,MATCH(H$1,'2-3 引出列表'!$A$1:$CD$1,0)),"")),"",IFERROR(INDEX('2-3 引出列表'!$A$2:$CE$8700,$A845,MATCH(H$1,'2-3 引出列表'!$A$1:$CD$1,0)),""))</f>
        <v/>
      </c>
      <c r="I845" t="str">
        <f>IF(ISBLANK(IFERROR(INDEX('2-3 引出列表'!$A$2:$CE$8700,$A845,MATCH(I$1,'2-3 引出列表'!$A$1:$CD$1,0)),"")),"",IFERROR(INDEX('2-3 引出列表'!$A$2:$CE$8700,$A845,MATCH(I$1,'2-3 引出列表'!$A$1:$CD$1,0)),""))</f>
        <v/>
      </c>
    </row>
    <row r="846" customFormat="1" spans="1:9">
      <c r="A846">
        <v>845</v>
      </c>
      <c r="B846" t="str">
        <f>IF(ISBLANK(IFERROR(INDEX('2-3 引出列表'!$A$2:$CE$8700,$A846,MATCH(B$1,'2-3 引出列表'!$A$1:$CD$1,0)),"")),"",IFERROR(INDEX('2-3 引出列表'!$A$2:$CE$8700,$A846,MATCH(B$1,'2-3 引出列表'!$A$1:$CD$1,0)),""))</f>
        <v/>
      </c>
      <c r="C846" t="str">
        <f>IF(ISBLANK(IFERROR(INDEX('2-3 引出列表'!$A$2:$CE$8700,$A846,MATCH(C$1,'2-3 引出列表'!$A$1:$CD$1,0)),"")),"",IFERROR(INDEX('2-3 引出列表'!$A$2:$CE$8700,$A846,MATCH(C$1,'2-3 引出列表'!$A$1:$CD$1,0)),""))</f>
        <v/>
      </c>
      <c r="D846" t="str">
        <f>IF(ISBLANK(IFERROR(INDEX('2-3 引出列表'!$A$2:$CE$8700,$A846,MATCH(D$1,'2-3 引出列表'!$A$1:$CD$1,0)),"")),"",IFERROR(INDEX('2-3 引出列表'!$A$2:$CE$8700,$A846,MATCH(D$1,'2-3 引出列表'!$A$1:$CD$1,0)),""))</f>
        <v/>
      </c>
      <c r="E846" t="str">
        <f>IF(ISBLANK(IFERROR(INDEX('2-3 引出列表'!$A$2:$CE$8700,$A846,MATCH(E$1,'2-3 引出列表'!$A$1:$CD$1,0)),"")),"",IFERROR(INDEX('2-3 引出列表'!$A$2:$CE$8700,$A846,MATCH(E$1,'2-3 引出列表'!$A$1:$CD$1,0)),""))</f>
        <v/>
      </c>
      <c r="F846" t="str">
        <f t="shared" si="13"/>
        <v/>
      </c>
      <c r="G846" t="str">
        <f>IF(ISBLANK(IFERROR(INDEX('2-3 引出列表'!$A$2:$CE$8700,$A846,MATCH(G$1,'2-3 引出列表'!$A$1:$CD$1,0)),"")),"",IFERROR(INDEX('2-3 引出列表'!$A$2:$CE$8700,$A846,MATCH(G$1,'2-3 引出列表'!$A$1:$CD$1,0)),""))</f>
        <v/>
      </c>
      <c r="H846" t="str">
        <f>IF(ISBLANK(IFERROR(INDEX('2-3 引出列表'!$A$2:$CE$8700,$A846,MATCH(H$1,'2-3 引出列表'!$A$1:$CD$1,0)),"")),"",IFERROR(INDEX('2-3 引出列表'!$A$2:$CE$8700,$A846,MATCH(H$1,'2-3 引出列表'!$A$1:$CD$1,0)),""))</f>
        <v/>
      </c>
      <c r="I846" t="str">
        <f>IF(ISBLANK(IFERROR(INDEX('2-3 引出列表'!$A$2:$CE$8700,$A846,MATCH(I$1,'2-3 引出列表'!$A$1:$CD$1,0)),"")),"",IFERROR(INDEX('2-3 引出列表'!$A$2:$CE$8700,$A846,MATCH(I$1,'2-3 引出列表'!$A$1:$CD$1,0)),""))</f>
        <v/>
      </c>
    </row>
    <row r="847" customFormat="1" spans="1:9">
      <c r="A847">
        <v>846</v>
      </c>
      <c r="B847" t="str">
        <f>IF(ISBLANK(IFERROR(INDEX('2-3 引出列表'!$A$2:$CE$8700,$A847,MATCH(B$1,'2-3 引出列表'!$A$1:$CD$1,0)),"")),"",IFERROR(INDEX('2-3 引出列表'!$A$2:$CE$8700,$A847,MATCH(B$1,'2-3 引出列表'!$A$1:$CD$1,0)),""))</f>
        <v/>
      </c>
      <c r="C847" t="str">
        <f>IF(ISBLANK(IFERROR(INDEX('2-3 引出列表'!$A$2:$CE$8700,$A847,MATCH(C$1,'2-3 引出列表'!$A$1:$CD$1,0)),"")),"",IFERROR(INDEX('2-3 引出列表'!$A$2:$CE$8700,$A847,MATCH(C$1,'2-3 引出列表'!$A$1:$CD$1,0)),""))</f>
        <v/>
      </c>
      <c r="D847" t="str">
        <f>IF(ISBLANK(IFERROR(INDEX('2-3 引出列表'!$A$2:$CE$8700,$A847,MATCH(D$1,'2-3 引出列表'!$A$1:$CD$1,0)),"")),"",IFERROR(INDEX('2-3 引出列表'!$A$2:$CE$8700,$A847,MATCH(D$1,'2-3 引出列表'!$A$1:$CD$1,0)),""))</f>
        <v/>
      </c>
      <c r="E847" t="str">
        <f>IF(ISBLANK(IFERROR(INDEX('2-3 引出列表'!$A$2:$CE$8700,$A847,MATCH(E$1,'2-3 引出列表'!$A$1:$CD$1,0)),"")),"",IFERROR(INDEX('2-3 引出列表'!$A$2:$CE$8700,$A847,MATCH(E$1,'2-3 引出列表'!$A$1:$CD$1,0)),""))</f>
        <v/>
      </c>
      <c r="F847" t="str">
        <f t="shared" si="13"/>
        <v/>
      </c>
      <c r="G847" t="str">
        <f>IF(ISBLANK(IFERROR(INDEX('2-3 引出列表'!$A$2:$CE$8700,$A847,MATCH(G$1,'2-3 引出列表'!$A$1:$CD$1,0)),"")),"",IFERROR(INDEX('2-3 引出列表'!$A$2:$CE$8700,$A847,MATCH(G$1,'2-3 引出列表'!$A$1:$CD$1,0)),""))</f>
        <v/>
      </c>
      <c r="H847" t="str">
        <f>IF(ISBLANK(IFERROR(INDEX('2-3 引出列表'!$A$2:$CE$8700,$A847,MATCH(H$1,'2-3 引出列表'!$A$1:$CD$1,0)),"")),"",IFERROR(INDEX('2-3 引出列表'!$A$2:$CE$8700,$A847,MATCH(H$1,'2-3 引出列表'!$A$1:$CD$1,0)),""))</f>
        <v/>
      </c>
      <c r="I847" t="str">
        <f>IF(ISBLANK(IFERROR(INDEX('2-3 引出列表'!$A$2:$CE$8700,$A847,MATCH(I$1,'2-3 引出列表'!$A$1:$CD$1,0)),"")),"",IFERROR(INDEX('2-3 引出列表'!$A$2:$CE$8700,$A847,MATCH(I$1,'2-3 引出列表'!$A$1:$CD$1,0)),""))</f>
        <v/>
      </c>
    </row>
    <row r="848" customFormat="1" spans="1:9">
      <c r="A848">
        <v>847</v>
      </c>
      <c r="B848" t="str">
        <f>IF(ISBLANK(IFERROR(INDEX('2-3 引出列表'!$A$2:$CE$8700,$A848,MATCH(B$1,'2-3 引出列表'!$A$1:$CD$1,0)),"")),"",IFERROR(INDEX('2-3 引出列表'!$A$2:$CE$8700,$A848,MATCH(B$1,'2-3 引出列表'!$A$1:$CD$1,0)),""))</f>
        <v/>
      </c>
      <c r="C848" t="str">
        <f>IF(ISBLANK(IFERROR(INDEX('2-3 引出列表'!$A$2:$CE$8700,$A848,MATCH(C$1,'2-3 引出列表'!$A$1:$CD$1,0)),"")),"",IFERROR(INDEX('2-3 引出列表'!$A$2:$CE$8700,$A848,MATCH(C$1,'2-3 引出列表'!$A$1:$CD$1,0)),""))</f>
        <v/>
      </c>
      <c r="D848" t="str">
        <f>IF(ISBLANK(IFERROR(INDEX('2-3 引出列表'!$A$2:$CE$8700,$A848,MATCH(D$1,'2-3 引出列表'!$A$1:$CD$1,0)),"")),"",IFERROR(INDEX('2-3 引出列表'!$A$2:$CE$8700,$A848,MATCH(D$1,'2-3 引出列表'!$A$1:$CD$1,0)),""))</f>
        <v/>
      </c>
      <c r="E848" t="str">
        <f>IF(ISBLANK(IFERROR(INDEX('2-3 引出列表'!$A$2:$CE$8700,$A848,MATCH(E$1,'2-3 引出列表'!$A$1:$CD$1,0)),"")),"",IFERROR(INDEX('2-3 引出列表'!$A$2:$CE$8700,$A848,MATCH(E$1,'2-3 引出列表'!$A$1:$CD$1,0)),""))</f>
        <v/>
      </c>
      <c r="F848" t="str">
        <f t="shared" si="13"/>
        <v/>
      </c>
      <c r="G848" t="str">
        <f>IF(ISBLANK(IFERROR(INDEX('2-3 引出列表'!$A$2:$CE$8700,$A848,MATCH(G$1,'2-3 引出列表'!$A$1:$CD$1,0)),"")),"",IFERROR(INDEX('2-3 引出列表'!$A$2:$CE$8700,$A848,MATCH(G$1,'2-3 引出列表'!$A$1:$CD$1,0)),""))</f>
        <v/>
      </c>
      <c r="H848" t="str">
        <f>IF(ISBLANK(IFERROR(INDEX('2-3 引出列表'!$A$2:$CE$8700,$A848,MATCH(H$1,'2-3 引出列表'!$A$1:$CD$1,0)),"")),"",IFERROR(INDEX('2-3 引出列表'!$A$2:$CE$8700,$A848,MATCH(H$1,'2-3 引出列表'!$A$1:$CD$1,0)),""))</f>
        <v/>
      </c>
      <c r="I848" t="str">
        <f>IF(ISBLANK(IFERROR(INDEX('2-3 引出列表'!$A$2:$CE$8700,$A848,MATCH(I$1,'2-3 引出列表'!$A$1:$CD$1,0)),"")),"",IFERROR(INDEX('2-3 引出列表'!$A$2:$CE$8700,$A848,MATCH(I$1,'2-3 引出列表'!$A$1:$CD$1,0)),""))</f>
        <v/>
      </c>
    </row>
    <row r="849" customFormat="1" spans="1:9">
      <c r="A849">
        <v>848</v>
      </c>
      <c r="B849" t="str">
        <f>IF(ISBLANK(IFERROR(INDEX('2-3 引出列表'!$A$2:$CE$8700,$A849,MATCH(B$1,'2-3 引出列表'!$A$1:$CD$1,0)),"")),"",IFERROR(INDEX('2-3 引出列表'!$A$2:$CE$8700,$A849,MATCH(B$1,'2-3 引出列表'!$A$1:$CD$1,0)),""))</f>
        <v/>
      </c>
      <c r="C849" t="str">
        <f>IF(ISBLANK(IFERROR(INDEX('2-3 引出列表'!$A$2:$CE$8700,$A849,MATCH(C$1,'2-3 引出列表'!$A$1:$CD$1,0)),"")),"",IFERROR(INDEX('2-3 引出列表'!$A$2:$CE$8700,$A849,MATCH(C$1,'2-3 引出列表'!$A$1:$CD$1,0)),""))</f>
        <v/>
      </c>
      <c r="D849" t="str">
        <f>IF(ISBLANK(IFERROR(INDEX('2-3 引出列表'!$A$2:$CE$8700,$A849,MATCH(D$1,'2-3 引出列表'!$A$1:$CD$1,0)),"")),"",IFERROR(INDEX('2-3 引出列表'!$A$2:$CE$8700,$A849,MATCH(D$1,'2-3 引出列表'!$A$1:$CD$1,0)),""))</f>
        <v/>
      </c>
      <c r="E849" t="str">
        <f>IF(ISBLANK(IFERROR(INDEX('2-3 引出列表'!$A$2:$CE$8700,$A849,MATCH(E$1,'2-3 引出列表'!$A$1:$CD$1,0)),"")),"",IFERROR(INDEX('2-3 引出列表'!$A$2:$CE$8700,$A849,MATCH(E$1,'2-3 引出列表'!$A$1:$CD$1,0)),""))</f>
        <v/>
      </c>
      <c r="F849" t="str">
        <f t="shared" si="13"/>
        <v/>
      </c>
      <c r="G849" t="str">
        <f>IF(ISBLANK(IFERROR(INDEX('2-3 引出列表'!$A$2:$CE$8700,$A849,MATCH(G$1,'2-3 引出列表'!$A$1:$CD$1,0)),"")),"",IFERROR(INDEX('2-3 引出列表'!$A$2:$CE$8700,$A849,MATCH(G$1,'2-3 引出列表'!$A$1:$CD$1,0)),""))</f>
        <v/>
      </c>
      <c r="H849" t="str">
        <f>IF(ISBLANK(IFERROR(INDEX('2-3 引出列表'!$A$2:$CE$8700,$A849,MATCH(H$1,'2-3 引出列表'!$A$1:$CD$1,0)),"")),"",IFERROR(INDEX('2-3 引出列表'!$A$2:$CE$8700,$A849,MATCH(H$1,'2-3 引出列表'!$A$1:$CD$1,0)),""))</f>
        <v/>
      </c>
      <c r="I849" t="str">
        <f>IF(ISBLANK(IFERROR(INDEX('2-3 引出列表'!$A$2:$CE$8700,$A849,MATCH(I$1,'2-3 引出列表'!$A$1:$CD$1,0)),"")),"",IFERROR(INDEX('2-3 引出列表'!$A$2:$CE$8700,$A849,MATCH(I$1,'2-3 引出列表'!$A$1:$CD$1,0)),""))</f>
        <v/>
      </c>
    </row>
    <row r="850" customFormat="1" spans="1:9">
      <c r="A850">
        <v>849</v>
      </c>
      <c r="B850" t="str">
        <f>IF(ISBLANK(IFERROR(INDEX('2-3 引出列表'!$A$2:$CE$8700,$A850,MATCH(B$1,'2-3 引出列表'!$A$1:$CD$1,0)),"")),"",IFERROR(INDEX('2-3 引出列表'!$A$2:$CE$8700,$A850,MATCH(B$1,'2-3 引出列表'!$A$1:$CD$1,0)),""))</f>
        <v/>
      </c>
      <c r="C850" t="str">
        <f>IF(ISBLANK(IFERROR(INDEX('2-3 引出列表'!$A$2:$CE$8700,$A850,MATCH(C$1,'2-3 引出列表'!$A$1:$CD$1,0)),"")),"",IFERROR(INDEX('2-3 引出列表'!$A$2:$CE$8700,$A850,MATCH(C$1,'2-3 引出列表'!$A$1:$CD$1,0)),""))</f>
        <v/>
      </c>
      <c r="D850" t="str">
        <f>IF(ISBLANK(IFERROR(INDEX('2-3 引出列表'!$A$2:$CE$8700,$A850,MATCH(D$1,'2-3 引出列表'!$A$1:$CD$1,0)),"")),"",IFERROR(INDEX('2-3 引出列表'!$A$2:$CE$8700,$A850,MATCH(D$1,'2-3 引出列表'!$A$1:$CD$1,0)),""))</f>
        <v/>
      </c>
      <c r="E850" t="str">
        <f>IF(ISBLANK(IFERROR(INDEX('2-3 引出列表'!$A$2:$CE$8700,$A850,MATCH(E$1,'2-3 引出列表'!$A$1:$CD$1,0)),"")),"",IFERROR(INDEX('2-3 引出列表'!$A$2:$CE$8700,$A850,MATCH(E$1,'2-3 引出列表'!$A$1:$CD$1,0)),""))</f>
        <v/>
      </c>
      <c r="F850" t="str">
        <f t="shared" si="13"/>
        <v/>
      </c>
      <c r="G850" t="str">
        <f>IF(ISBLANK(IFERROR(INDEX('2-3 引出列表'!$A$2:$CE$8700,$A850,MATCH(G$1,'2-3 引出列表'!$A$1:$CD$1,0)),"")),"",IFERROR(INDEX('2-3 引出列表'!$A$2:$CE$8700,$A850,MATCH(G$1,'2-3 引出列表'!$A$1:$CD$1,0)),""))</f>
        <v/>
      </c>
      <c r="H850" t="str">
        <f>IF(ISBLANK(IFERROR(INDEX('2-3 引出列表'!$A$2:$CE$8700,$A850,MATCH(H$1,'2-3 引出列表'!$A$1:$CD$1,0)),"")),"",IFERROR(INDEX('2-3 引出列表'!$A$2:$CE$8700,$A850,MATCH(H$1,'2-3 引出列表'!$A$1:$CD$1,0)),""))</f>
        <v/>
      </c>
      <c r="I850" t="str">
        <f>IF(ISBLANK(IFERROR(INDEX('2-3 引出列表'!$A$2:$CE$8700,$A850,MATCH(I$1,'2-3 引出列表'!$A$1:$CD$1,0)),"")),"",IFERROR(INDEX('2-3 引出列表'!$A$2:$CE$8700,$A850,MATCH(I$1,'2-3 引出列表'!$A$1:$CD$1,0)),""))</f>
        <v/>
      </c>
    </row>
    <row r="851" customFormat="1" spans="1:9">
      <c r="A851">
        <v>850</v>
      </c>
      <c r="B851" t="str">
        <f>IF(ISBLANK(IFERROR(INDEX('2-3 引出列表'!$A$2:$CE$8700,$A851,MATCH(B$1,'2-3 引出列表'!$A$1:$CD$1,0)),"")),"",IFERROR(INDEX('2-3 引出列表'!$A$2:$CE$8700,$A851,MATCH(B$1,'2-3 引出列表'!$A$1:$CD$1,0)),""))</f>
        <v/>
      </c>
      <c r="C851" t="str">
        <f>IF(ISBLANK(IFERROR(INDEX('2-3 引出列表'!$A$2:$CE$8700,$A851,MATCH(C$1,'2-3 引出列表'!$A$1:$CD$1,0)),"")),"",IFERROR(INDEX('2-3 引出列表'!$A$2:$CE$8700,$A851,MATCH(C$1,'2-3 引出列表'!$A$1:$CD$1,0)),""))</f>
        <v/>
      </c>
      <c r="D851" t="str">
        <f>IF(ISBLANK(IFERROR(INDEX('2-3 引出列表'!$A$2:$CE$8700,$A851,MATCH(D$1,'2-3 引出列表'!$A$1:$CD$1,0)),"")),"",IFERROR(INDEX('2-3 引出列表'!$A$2:$CE$8700,$A851,MATCH(D$1,'2-3 引出列表'!$A$1:$CD$1,0)),""))</f>
        <v/>
      </c>
      <c r="E851" t="str">
        <f>IF(ISBLANK(IFERROR(INDEX('2-3 引出列表'!$A$2:$CE$8700,$A851,MATCH(E$1,'2-3 引出列表'!$A$1:$CD$1,0)),"")),"",IFERROR(INDEX('2-3 引出列表'!$A$2:$CE$8700,$A851,MATCH(E$1,'2-3 引出列表'!$A$1:$CD$1,0)),""))</f>
        <v/>
      </c>
      <c r="F851" t="str">
        <f t="shared" si="13"/>
        <v/>
      </c>
      <c r="G851" t="str">
        <f>IF(ISBLANK(IFERROR(INDEX('2-3 引出列表'!$A$2:$CE$8700,$A851,MATCH(G$1,'2-3 引出列表'!$A$1:$CD$1,0)),"")),"",IFERROR(INDEX('2-3 引出列表'!$A$2:$CE$8700,$A851,MATCH(G$1,'2-3 引出列表'!$A$1:$CD$1,0)),""))</f>
        <v/>
      </c>
      <c r="H851" t="str">
        <f>IF(ISBLANK(IFERROR(INDEX('2-3 引出列表'!$A$2:$CE$8700,$A851,MATCH(H$1,'2-3 引出列表'!$A$1:$CD$1,0)),"")),"",IFERROR(INDEX('2-3 引出列表'!$A$2:$CE$8700,$A851,MATCH(H$1,'2-3 引出列表'!$A$1:$CD$1,0)),""))</f>
        <v/>
      </c>
      <c r="I851" t="str">
        <f>IF(ISBLANK(IFERROR(INDEX('2-3 引出列表'!$A$2:$CE$8700,$A851,MATCH(I$1,'2-3 引出列表'!$A$1:$CD$1,0)),"")),"",IFERROR(INDEX('2-3 引出列表'!$A$2:$CE$8700,$A851,MATCH(I$1,'2-3 引出列表'!$A$1:$CD$1,0)),""))</f>
        <v/>
      </c>
    </row>
    <row r="852" customFormat="1" spans="1:9">
      <c r="A852">
        <v>851</v>
      </c>
      <c r="B852" t="str">
        <f>IF(ISBLANK(IFERROR(INDEX('2-3 引出列表'!$A$2:$CE$8700,$A852,MATCH(B$1,'2-3 引出列表'!$A$1:$CD$1,0)),"")),"",IFERROR(INDEX('2-3 引出列表'!$A$2:$CE$8700,$A852,MATCH(B$1,'2-3 引出列表'!$A$1:$CD$1,0)),""))</f>
        <v/>
      </c>
      <c r="C852" t="str">
        <f>IF(ISBLANK(IFERROR(INDEX('2-3 引出列表'!$A$2:$CE$8700,$A852,MATCH(C$1,'2-3 引出列表'!$A$1:$CD$1,0)),"")),"",IFERROR(INDEX('2-3 引出列表'!$A$2:$CE$8700,$A852,MATCH(C$1,'2-3 引出列表'!$A$1:$CD$1,0)),""))</f>
        <v/>
      </c>
      <c r="D852" t="str">
        <f>IF(ISBLANK(IFERROR(INDEX('2-3 引出列表'!$A$2:$CE$8700,$A852,MATCH(D$1,'2-3 引出列表'!$A$1:$CD$1,0)),"")),"",IFERROR(INDEX('2-3 引出列表'!$A$2:$CE$8700,$A852,MATCH(D$1,'2-3 引出列表'!$A$1:$CD$1,0)),""))</f>
        <v/>
      </c>
      <c r="E852" t="str">
        <f>IF(ISBLANK(IFERROR(INDEX('2-3 引出列表'!$A$2:$CE$8700,$A852,MATCH(E$1,'2-3 引出列表'!$A$1:$CD$1,0)),"")),"",IFERROR(INDEX('2-3 引出列表'!$A$2:$CE$8700,$A852,MATCH(E$1,'2-3 引出列表'!$A$1:$CD$1,0)),""))</f>
        <v/>
      </c>
      <c r="F852" t="str">
        <f t="shared" si="13"/>
        <v/>
      </c>
      <c r="G852" t="str">
        <f>IF(ISBLANK(IFERROR(INDEX('2-3 引出列表'!$A$2:$CE$8700,$A852,MATCH(G$1,'2-3 引出列表'!$A$1:$CD$1,0)),"")),"",IFERROR(INDEX('2-3 引出列表'!$A$2:$CE$8700,$A852,MATCH(G$1,'2-3 引出列表'!$A$1:$CD$1,0)),""))</f>
        <v/>
      </c>
      <c r="H852" t="str">
        <f>IF(ISBLANK(IFERROR(INDEX('2-3 引出列表'!$A$2:$CE$8700,$A852,MATCH(H$1,'2-3 引出列表'!$A$1:$CD$1,0)),"")),"",IFERROR(INDEX('2-3 引出列表'!$A$2:$CE$8700,$A852,MATCH(H$1,'2-3 引出列表'!$A$1:$CD$1,0)),""))</f>
        <v/>
      </c>
      <c r="I852" t="str">
        <f>IF(ISBLANK(IFERROR(INDEX('2-3 引出列表'!$A$2:$CE$8700,$A852,MATCH(I$1,'2-3 引出列表'!$A$1:$CD$1,0)),"")),"",IFERROR(INDEX('2-3 引出列表'!$A$2:$CE$8700,$A852,MATCH(I$1,'2-3 引出列表'!$A$1:$CD$1,0)),""))</f>
        <v/>
      </c>
    </row>
    <row r="853" customFormat="1" spans="1:9">
      <c r="A853">
        <v>852</v>
      </c>
      <c r="B853" t="str">
        <f>IF(ISBLANK(IFERROR(INDEX('2-3 引出列表'!$A$2:$CE$8700,$A853,MATCH(B$1,'2-3 引出列表'!$A$1:$CD$1,0)),"")),"",IFERROR(INDEX('2-3 引出列表'!$A$2:$CE$8700,$A853,MATCH(B$1,'2-3 引出列表'!$A$1:$CD$1,0)),""))</f>
        <v/>
      </c>
      <c r="C853" t="str">
        <f>IF(ISBLANK(IFERROR(INDEX('2-3 引出列表'!$A$2:$CE$8700,$A853,MATCH(C$1,'2-3 引出列表'!$A$1:$CD$1,0)),"")),"",IFERROR(INDEX('2-3 引出列表'!$A$2:$CE$8700,$A853,MATCH(C$1,'2-3 引出列表'!$A$1:$CD$1,0)),""))</f>
        <v/>
      </c>
      <c r="D853" t="str">
        <f>IF(ISBLANK(IFERROR(INDEX('2-3 引出列表'!$A$2:$CE$8700,$A853,MATCH(D$1,'2-3 引出列表'!$A$1:$CD$1,0)),"")),"",IFERROR(INDEX('2-3 引出列表'!$A$2:$CE$8700,$A853,MATCH(D$1,'2-3 引出列表'!$A$1:$CD$1,0)),""))</f>
        <v/>
      </c>
      <c r="E853" t="str">
        <f>IF(ISBLANK(IFERROR(INDEX('2-3 引出列表'!$A$2:$CE$8700,$A853,MATCH(E$1,'2-3 引出列表'!$A$1:$CD$1,0)),"")),"",IFERROR(INDEX('2-3 引出列表'!$A$2:$CE$8700,$A853,MATCH(E$1,'2-3 引出列表'!$A$1:$CD$1,0)),""))</f>
        <v/>
      </c>
      <c r="F853" t="str">
        <f t="shared" si="13"/>
        <v/>
      </c>
      <c r="G853" t="str">
        <f>IF(ISBLANK(IFERROR(INDEX('2-3 引出列表'!$A$2:$CE$8700,$A853,MATCH(G$1,'2-3 引出列表'!$A$1:$CD$1,0)),"")),"",IFERROR(INDEX('2-3 引出列表'!$A$2:$CE$8700,$A853,MATCH(G$1,'2-3 引出列表'!$A$1:$CD$1,0)),""))</f>
        <v/>
      </c>
      <c r="H853" t="str">
        <f>IF(ISBLANK(IFERROR(INDEX('2-3 引出列表'!$A$2:$CE$8700,$A853,MATCH(H$1,'2-3 引出列表'!$A$1:$CD$1,0)),"")),"",IFERROR(INDEX('2-3 引出列表'!$A$2:$CE$8700,$A853,MATCH(H$1,'2-3 引出列表'!$A$1:$CD$1,0)),""))</f>
        <v/>
      </c>
      <c r="I853" t="str">
        <f>IF(ISBLANK(IFERROR(INDEX('2-3 引出列表'!$A$2:$CE$8700,$A853,MATCH(I$1,'2-3 引出列表'!$A$1:$CD$1,0)),"")),"",IFERROR(INDEX('2-3 引出列表'!$A$2:$CE$8700,$A853,MATCH(I$1,'2-3 引出列表'!$A$1:$CD$1,0)),""))</f>
        <v/>
      </c>
    </row>
    <row r="854" customFormat="1" spans="1:9">
      <c r="A854">
        <v>853</v>
      </c>
      <c r="B854" t="str">
        <f>IF(ISBLANK(IFERROR(INDEX('2-3 引出列表'!$A$2:$CE$8700,$A854,MATCH(B$1,'2-3 引出列表'!$A$1:$CD$1,0)),"")),"",IFERROR(INDEX('2-3 引出列表'!$A$2:$CE$8700,$A854,MATCH(B$1,'2-3 引出列表'!$A$1:$CD$1,0)),""))</f>
        <v/>
      </c>
      <c r="C854" t="str">
        <f>IF(ISBLANK(IFERROR(INDEX('2-3 引出列表'!$A$2:$CE$8700,$A854,MATCH(C$1,'2-3 引出列表'!$A$1:$CD$1,0)),"")),"",IFERROR(INDEX('2-3 引出列表'!$A$2:$CE$8700,$A854,MATCH(C$1,'2-3 引出列表'!$A$1:$CD$1,0)),""))</f>
        <v/>
      </c>
      <c r="D854" t="str">
        <f>IF(ISBLANK(IFERROR(INDEX('2-3 引出列表'!$A$2:$CE$8700,$A854,MATCH(D$1,'2-3 引出列表'!$A$1:$CD$1,0)),"")),"",IFERROR(INDEX('2-3 引出列表'!$A$2:$CE$8700,$A854,MATCH(D$1,'2-3 引出列表'!$A$1:$CD$1,0)),""))</f>
        <v/>
      </c>
      <c r="E854" t="str">
        <f>IF(ISBLANK(IFERROR(INDEX('2-3 引出列表'!$A$2:$CE$8700,$A854,MATCH(E$1,'2-3 引出列表'!$A$1:$CD$1,0)),"")),"",IFERROR(INDEX('2-3 引出列表'!$A$2:$CE$8700,$A854,MATCH(E$1,'2-3 引出列表'!$A$1:$CD$1,0)),""))</f>
        <v/>
      </c>
      <c r="F854" t="str">
        <f t="shared" si="13"/>
        <v/>
      </c>
      <c r="G854" t="str">
        <f>IF(ISBLANK(IFERROR(INDEX('2-3 引出列表'!$A$2:$CE$8700,$A854,MATCH(G$1,'2-3 引出列表'!$A$1:$CD$1,0)),"")),"",IFERROR(INDEX('2-3 引出列表'!$A$2:$CE$8700,$A854,MATCH(G$1,'2-3 引出列表'!$A$1:$CD$1,0)),""))</f>
        <v/>
      </c>
      <c r="H854" t="str">
        <f>IF(ISBLANK(IFERROR(INDEX('2-3 引出列表'!$A$2:$CE$8700,$A854,MATCH(H$1,'2-3 引出列表'!$A$1:$CD$1,0)),"")),"",IFERROR(INDEX('2-3 引出列表'!$A$2:$CE$8700,$A854,MATCH(H$1,'2-3 引出列表'!$A$1:$CD$1,0)),""))</f>
        <v/>
      </c>
      <c r="I854" t="str">
        <f>IF(ISBLANK(IFERROR(INDEX('2-3 引出列表'!$A$2:$CE$8700,$A854,MATCH(I$1,'2-3 引出列表'!$A$1:$CD$1,0)),"")),"",IFERROR(INDEX('2-3 引出列表'!$A$2:$CE$8700,$A854,MATCH(I$1,'2-3 引出列表'!$A$1:$CD$1,0)),""))</f>
        <v/>
      </c>
    </row>
    <row r="855" customFormat="1" spans="1:9">
      <c r="A855">
        <v>854</v>
      </c>
      <c r="B855" t="str">
        <f>IF(ISBLANK(IFERROR(INDEX('2-3 引出列表'!$A$2:$CE$8700,$A855,MATCH(B$1,'2-3 引出列表'!$A$1:$CD$1,0)),"")),"",IFERROR(INDEX('2-3 引出列表'!$A$2:$CE$8700,$A855,MATCH(B$1,'2-3 引出列表'!$A$1:$CD$1,0)),""))</f>
        <v/>
      </c>
      <c r="C855" t="str">
        <f>IF(ISBLANK(IFERROR(INDEX('2-3 引出列表'!$A$2:$CE$8700,$A855,MATCH(C$1,'2-3 引出列表'!$A$1:$CD$1,0)),"")),"",IFERROR(INDEX('2-3 引出列表'!$A$2:$CE$8700,$A855,MATCH(C$1,'2-3 引出列表'!$A$1:$CD$1,0)),""))</f>
        <v/>
      </c>
      <c r="D855" t="str">
        <f>IF(ISBLANK(IFERROR(INDEX('2-3 引出列表'!$A$2:$CE$8700,$A855,MATCH(D$1,'2-3 引出列表'!$A$1:$CD$1,0)),"")),"",IFERROR(INDEX('2-3 引出列表'!$A$2:$CE$8700,$A855,MATCH(D$1,'2-3 引出列表'!$A$1:$CD$1,0)),""))</f>
        <v/>
      </c>
      <c r="E855" t="str">
        <f>IF(ISBLANK(IFERROR(INDEX('2-3 引出列表'!$A$2:$CE$8700,$A855,MATCH(E$1,'2-3 引出列表'!$A$1:$CD$1,0)),"")),"",IFERROR(INDEX('2-3 引出列表'!$A$2:$CE$8700,$A855,MATCH(E$1,'2-3 引出列表'!$A$1:$CD$1,0)),""))</f>
        <v/>
      </c>
      <c r="F855" t="str">
        <f t="shared" si="13"/>
        <v/>
      </c>
      <c r="G855" t="str">
        <f>IF(ISBLANK(IFERROR(INDEX('2-3 引出列表'!$A$2:$CE$8700,$A855,MATCH(G$1,'2-3 引出列表'!$A$1:$CD$1,0)),"")),"",IFERROR(INDEX('2-3 引出列表'!$A$2:$CE$8700,$A855,MATCH(G$1,'2-3 引出列表'!$A$1:$CD$1,0)),""))</f>
        <v/>
      </c>
      <c r="H855" t="str">
        <f>IF(ISBLANK(IFERROR(INDEX('2-3 引出列表'!$A$2:$CE$8700,$A855,MATCH(H$1,'2-3 引出列表'!$A$1:$CD$1,0)),"")),"",IFERROR(INDEX('2-3 引出列表'!$A$2:$CE$8700,$A855,MATCH(H$1,'2-3 引出列表'!$A$1:$CD$1,0)),""))</f>
        <v/>
      </c>
      <c r="I855" t="str">
        <f>IF(ISBLANK(IFERROR(INDEX('2-3 引出列表'!$A$2:$CE$8700,$A855,MATCH(I$1,'2-3 引出列表'!$A$1:$CD$1,0)),"")),"",IFERROR(INDEX('2-3 引出列表'!$A$2:$CE$8700,$A855,MATCH(I$1,'2-3 引出列表'!$A$1:$CD$1,0)),""))</f>
        <v/>
      </c>
    </row>
    <row r="856" customFormat="1" spans="9:9">
      <c r="I856" t="str">
        <f>IF(ISBLANK(IFERROR(INDEX('2-3 引出列表'!$A$2:$A$8700,$A856,MATCH(I$1,'2-3 引出列表'!#REF!,0)),"")),"",IFERROR(INDEX('2-3 引出列表'!$A$2:$A$8700,$A856,MATCH(I$1,'2-3 引出列表'!#REF!,0)),""))</f>
        <v/>
      </c>
    </row>
  </sheetData>
  <autoFilter xmlns:etc="http://www.wps.cn/officeDocument/2017/etCustomData" ref="A1:J856" etc:filterBottomFollowUsedRange="0">
    <extLst/>
  </autoFilter>
  <pageMargins left="0.7" right="0.7" top="0.75" bottom="0.75" header="0.3" footer="0.3"/>
  <pageSetup paperSize="9" orientation="portrait"/>
  <headerFooter/>
</worksheet>
</file>

<file path=xl/worksheets/sheet1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17">
    <tabColor theme="7" tint="0.799920651875362"/>
  </sheetPr>
  <dimension ref="A1"/>
  <sheetViews>
    <sheetView tabSelected="1" workbookViewId="0">
      <selection activeCell="M13" sqref="M13"/>
    </sheetView>
  </sheetViews>
  <sheetFormatPr defaultColWidth="9" defaultRowHeight="14"/>
  <sheetData/>
  <pageMargins left="0.7" right="0.7" top="0.75" bottom="0.75" header="0.3" footer="0.3"/>
  <pageSetup paperSize="9" orientation="portrait"/>
  <headerFooter/>
</worksheet>
</file>

<file path=xl/worksheets/sheet1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18"/>
  <dimension ref="A1:M28"/>
  <sheetViews>
    <sheetView zoomScale="85" zoomScaleNormal="85" workbookViewId="0">
      <selection activeCell="G42" sqref="G42"/>
    </sheetView>
  </sheetViews>
  <sheetFormatPr defaultColWidth="9" defaultRowHeight="14"/>
  <cols>
    <col min="1" max="1" width="30.7545454545455" style="56" customWidth="1"/>
    <col min="4" max="5" width="10.3727272727273" customWidth="1"/>
    <col min="7" max="7" width="10.3727272727273" customWidth="1"/>
  </cols>
  <sheetData>
    <row r="1" spans="2:13">
      <c r="B1" s="19" t="s">
        <v>3270</v>
      </c>
      <c r="C1" s="19" t="s">
        <v>3271</v>
      </c>
      <c r="D1" s="19" t="s">
        <v>3272</v>
      </c>
      <c r="E1" s="19" t="s">
        <v>3273</v>
      </c>
      <c r="F1" s="19" t="s">
        <v>3274</v>
      </c>
      <c r="G1" s="19" t="s">
        <v>3275</v>
      </c>
      <c r="H1" s="19" t="s">
        <v>3276</v>
      </c>
      <c r="I1" s="19" t="s">
        <v>3277</v>
      </c>
      <c r="J1" s="19" t="s">
        <v>3278</v>
      </c>
      <c r="K1" s="19" t="s">
        <v>3279</v>
      </c>
      <c r="L1" s="19" t="s">
        <v>3280</v>
      </c>
      <c r="M1" s="19" t="s">
        <v>3281</v>
      </c>
    </row>
    <row r="2" s="54" customFormat="1" spans="1:13">
      <c r="A2" s="57" t="s">
        <v>3282</v>
      </c>
      <c r="B2" s="54">
        <f>SUMIFS(引用修正!$C$2:$C$10000,引用修正!$G$2:$G$10000,$A2,引用修正!$F$2:$F$10000,B$1,引用修正!$H$2:$H$10000,"",引用修正!$I$2:$I$10000,"")</f>
        <v>0</v>
      </c>
      <c r="C2" s="54">
        <f>SUMIFS(引用修正!$C$2:$C$10000,引用修正!$G$2:$G$10000,$A2,引用修正!$F$2:$F$10000,C$1,引用修正!$H$2:$H$10000,"",引用修正!$I$2:$I$10000,"")</f>
        <v>0</v>
      </c>
      <c r="D2" s="54">
        <f>SUMIFS(引用修正!$C$2:$C$10000,引用修正!$G$2:$G$10000,$A2,引用修正!$F$2:$F$10000,D$1,引用修正!$H$2:$H$10000,"",引用修正!$I$2:$I$10000,"")</f>
        <v>0</v>
      </c>
      <c r="E2" s="54">
        <f>SUMIFS(引用修正!$C$2:$C$10000,引用修正!$G$2:$G$10000,$A2,引用修正!$F$2:$F$10000,E$1,引用修正!$H$2:$H$10000,"",引用修正!$I$2:$I$10000,"")</f>
        <v>0</v>
      </c>
      <c r="F2" s="54">
        <f>SUMIFS(引用修正!$C$2:$C$10000,引用修正!$G$2:$G$10000,$A2,引用修正!$F$2:$F$10000,F$1,引用修正!$H$2:$H$10000,"",引用修正!$I$2:$I$10000,"")</f>
        <v>0</v>
      </c>
      <c r="G2" s="54">
        <f>SUMIFS(引用修正!$C$2:$C$10000,引用修正!$G$2:$G$10000,$A2,引用修正!$F$2:$F$10000,G$1,引用修正!$H$2:$H$10000,"",引用修正!$I$2:$I$10000,"")</f>
        <v>0</v>
      </c>
      <c r="H2" s="54">
        <f>SUMIFS(引用修正!$C$2:$C$10000,引用修正!$G$2:$G$10000,$A2,引用修正!$F$2:$F$10000,H$1,引用修正!$H$2:$H$10000,"",引用修正!$I$2:$I$10000,"")</f>
        <v>0</v>
      </c>
      <c r="I2" s="54">
        <f>SUMIFS(引用修正!$C$2:$C$10000,引用修正!$G$2:$G$10000,$A2,引用修正!$F$2:$F$10000,I$1,引用修正!$H$2:$H$10000,"",引用修正!$I$2:$I$10000,"")</f>
        <v>0</v>
      </c>
      <c r="J2" s="54">
        <f>SUMIFS(引用修正!$C$2:$C$10000,引用修正!$G$2:$G$10000,$A2,引用修正!$F$2:$F$10000,J$1,引用修正!$H$2:$H$10000,"",引用修正!$I$2:$I$10000,"")</f>
        <v>0</v>
      </c>
      <c r="K2" s="54">
        <f>SUMIFS(引用修正!$C$2:$C$10000,引用修正!$G$2:$G$10000,$A2,引用修正!$F$2:$F$10000,K$1,引用修正!$H$2:$H$10000,"",引用修正!$I$2:$I$10000,"")</f>
        <v>0</v>
      </c>
      <c r="L2" s="54">
        <f>SUMIFS(引用修正!$C$2:$C$10000,引用修正!$G$2:$G$10000,$A2,引用修正!$F$2:$F$10000,L$1,引用修正!$H$2:$H$10000,"",引用修正!$I$2:$I$10000,"")</f>
        <v>0</v>
      </c>
      <c r="M2" s="54">
        <f>SUMIFS(引用修正!$C$2:$C$10000,引用修正!$G$2:$G$10000,$A2,引用修正!$F$2:$F$10000,M$1,引用修正!$H$2:$H$10000,"",引用修正!$I$2:$I$10000,"")</f>
        <v>0</v>
      </c>
    </row>
    <row r="3" s="54" customFormat="1" spans="1:13">
      <c r="A3" s="57" t="s">
        <v>3283</v>
      </c>
      <c r="B3" s="54">
        <f>SUMIFS(引用修正!$C$2:$C$10000,引用修正!$G$2:$G$10000,$A3,引用修正!$F$2:$F$10000,B$1,引用修正!$H$2:$H$10000,"",引用修正!$I$2:$I$10000,"")</f>
        <v>0</v>
      </c>
      <c r="C3" s="54">
        <f>SUMIFS(引用修正!$C$2:$C$10000,引用修正!$G$2:$G$10000,$A3,引用修正!$F$2:$F$10000,C$1,引用修正!$H$2:$H$10000,"",引用修正!$I$2:$I$10000,"")</f>
        <v>0</v>
      </c>
      <c r="D3" s="54">
        <f>SUMIFS(引用修正!$C$2:$C$10000,引用修正!$G$2:$G$10000,$A3,引用修正!$F$2:$F$10000,D$1,引用修正!$H$2:$H$10000,"",引用修正!$I$2:$I$10000,"")</f>
        <v>0</v>
      </c>
      <c r="E3" s="54">
        <f>SUMIFS(引用修正!$C$2:$C$10000,引用修正!$G$2:$G$10000,$A3,引用修正!$F$2:$F$10000,E$1,引用修正!$H$2:$H$10000,"",引用修正!$I$2:$I$10000,"")</f>
        <v>0</v>
      </c>
      <c r="F3" s="54">
        <f>SUMIFS(引用修正!$C$2:$C$10000,引用修正!$G$2:$G$10000,$A3,引用修正!$F$2:$F$10000,F$1,引用修正!$H$2:$H$10000,"",引用修正!$I$2:$I$10000,"")</f>
        <v>0</v>
      </c>
      <c r="G3" s="54">
        <f>SUMIFS(引用修正!$C$2:$C$10000,引用修正!$G$2:$G$10000,$A3,引用修正!$F$2:$F$10000,G$1,引用修正!$H$2:$H$10000,"",引用修正!$I$2:$I$10000,"")</f>
        <v>0</v>
      </c>
      <c r="H3" s="54">
        <f>SUMIFS(引用修正!$C$2:$C$10000,引用修正!$G$2:$G$10000,$A3,引用修正!$F$2:$F$10000,H$1,引用修正!$H$2:$H$10000,"",引用修正!$I$2:$I$10000,"")</f>
        <v>0</v>
      </c>
      <c r="I3" s="54">
        <f>SUMIFS(引用修正!$C$2:$C$10000,引用修正!$G$2:$G$10000,$A3,引用修正!$F$2:$F$10000,I$1,引用修正!$H$2:$H$10000,"",引用修正!$I$2:$I$10000,"")</f>
        <v>0</v>
      </c>
      <c r="J3" s="54">
        <f>SUMIFS(引用修正!$C$2:$C$10000,引用修正!$G$2:$G$10000,$A3,引用修正!$F$2:$F$10000,J$1,引用修正!$H$2:$H$10000,"",引用修正!$I$2:$I$10000,"")</f>
        <v>0</v>
      </c>
      <c r="K3" s="54">
        <f>SUMIFS(引用修正!$C$2:$C$10000,引用修正!$G$2:$G$10000,$A3,引用修正!$F$2:$F$10000,K$1,引用修正!$H$2:$H$10000,"",引用修正!$I$2:$I$10000,"")</f>
        <v>0</v>
      </c>
      <c r="L3" s="54">
        <f>SUMIFS(引用修正!$C$2:$C$10000,引用修正!$G$2:$G$10000,$A3,引用修正!$F$2:$F$10000,L$1,引用修正!$H$2:$H$10000,"",引用修正!$I$2:$I$10000,"")</f>
        <v>0</v>
      </c>
      <c r="M3" s="54">
        <f>SUMIFS(引用修正!$C$2:$C$10000,引用修正!$G$2:$G$10000,$A3,引用修正!$F$2:$F$10000,M$1,引用修正!$H$2:$H$10000,"",引用修正!$I$2:$I$10000,"")</f>
        <v>0</v>
      </c>
    </row>
    <row r="4" s="54" customFormat="1" spans="1:13">
      <c r="A4" s="57" t="s">
        <v>3284</v>
      </c>
      <c r="B4" s="54">
        <f>SUMIFS(引用修正!$C$2:$C$10000,引用修正!$G$2:$G$10000,$A4,引用修正!$F$2:$F$10000,B$1,引用修正!$H$2:$H$10000,"",引用修正!$I$2:$I$10000,"")</f>
        <v>0</v>
      </c>
      <c r="C4" s="54">
        <f>SUMIFS(引用修正!$C$2:$C$10000,引用修正!$G$2:$G$10000,$A4,引用修正!$F$2:$F$10000,C$1,引用修正!$H$2:$H$10000,"",引用修正!$I$2:$I$10000,"")</f>
        <v>0</v>
      </c>
      <c r="D4" s="54">
        <f>SUMIFS(引用修正!$C$2:$C$10000,引用修正!$G$2:$G$10000,$A4,引用修正!$F$2:$F$10000,D$1,引用修正!$H$2:$H$10000,"",引用修正!$I$2:$I$10000,"")</f>
        <v>0</v>
      </c>
      <c r="E4" s="54">
        <f>SUMIFS(引用修正!$C$2:$C$10000,引用修正!$G$2:$G$10000,$A4,引用修正!$F$2:$F$10000,E$1,引用修正!$H$2:$H$10000,"",引用修正!$I$2:$I$10000,"")</f>
        <v>0</v>
      </c>
      <c r="F4" s="54">
        <f>SUMIFS(引用修正!$C$2:$C$10000,引用修正!$G$2:$G$10000,$A4,引用修正!$F$2:$F$10000,F$1,引用修正!$H$2:$H$10000,"",引用修正!$I$2:$I$10000,"")</f>
        <v>0</v>
      </c>
      <c r="G4" s="54">
        <f>SUMIFS(引用修正!$C$2:$C$10000,引用修正!$G$2:$G$10000,$A4,引用修正!$F$2:$F$10000,G$1,引用修正!$H$2:$H$10000,"",引用修正!$I$2:$I$10000,"")</f>
        <v>0</v>
      </c>
      <c r="H4" s="54">
        <f>SUMIFS(引用修正!$C$2:$C$10000,引用修正!$G$2:$G$10000,$A4,引用修正!$F$2:$F$10000,H$1,引用修正!$H$2:$H$10000,"",引用修正!$I$2:$I$10000,"")</f>
        <v>0</v>
      </c>
      <c r="I4" s="54">
        <f>SUMIFS(引用修正!$C$2:$C$10000,引用修正!$G$2:$G$10000,$A4,引用修正!$F$2:$F$10000,I$1,引用修正!$H$2:$H$10000,"",引用修正!$I$2:$I$10000,"")</f>
        <v>0</v>
      </c>
      <c r="J4" s="54">
        <f>SUMIFS(引用修正!$C$2:$C$10000,引用修正!$G$2:$G$10000,$A4,引用修正!$F$2:$F$10000,J$1,引用修正!$H$2:$H$10000,"",引用修正!$I$2:$I$10000,"")</f>
        <v>0</v>
      </c>
      <c r="K4" s="54">
        <f>SUMIFS(引用修正!$C$2:$C$10000,引用修正!$G$2:$G$10000,$A4,引用修正!$F$2:$F$10000,K$1,引用修正!$H$2:$H$10000,"",引用修正!$I$2:$I$10000,"")</f>
        <v>0</v>
      </c>
      <c r="L4" s="54">
        <f>SUMIFS(引用修正!$C$2:$C$10000,引用修正!$G$2:$G$10000,$A4,引用修正!$F$2:$F$10000,L$1,引用修正!$H$2:$H$10000,"",引用修正!$I$2:$I$10000,"")</f>
        <v>0</v>
      </c>
      <c r="M4" s="54">
        <f>SUMIFS(引用修正!$C$2:$C$10000,引用修正!$G$2:$G$10000,$A4,引用修正!$F$2:$F$10000,M$1,引用修正!$H$2:$H$10000,"",引用修正!$I$2:$I$10000,"")</f>
        <v>0</v>
      </c>
    </row>
    <row r="5" s="54" customFormat="1" spans="1:13">
      <c r="A5" s="57" t="s">
        <v>3285</v>
      </c>
      <c r="B5" s="54">
        <f>SUMIFS(引用修正!$C$2:$C$10000,引用修正!$G$2:$G$10000,$A5,引用修正!$F$2:$F$10000,B$1,引用修正!$H$2:$H$10000,"",引用修正!$I$2:$I$10000,"")</f>
        <v>0</v>
      </c>
      <c r="C5" s="54">
        <f>SUMIFS(引用修正!$C$2:$C$10000,引用修正!$G$2:$G$10000,$A5,引用修正!$F$2:$F$10000,C$1,引用修正!$H$2:$H$10000,"",引用修正!$I$2:$I$10000,"")</f>
        <v>0</v>
      </c>
      <c r="D5" s="54">
        <f>SUMIFS(引用修正!$C$2:$C$10000,引用修正!$G$2:$G$10000,$A5,引用修正!$F$2:$F$10000,D$1,引用修正!$H$2:$H$10000,"",引用修正!$I$2:$I$10000,"")</f>
        <v>0</v>
      </c>
      <c r="E5" s="54">
        <f>SUMIFS(引用修正!$C$2:$C$10000,引用修正!$G$2:$G$10000,$A5,引用修正!$F$2:$F$10000,E$1,引用修正!$H$2:$H$10000,"",引用修正!$I$2:$I$10000,"")</f>
        <v>0</v>
      </c>
      <c r="F5" s="54">
        <f>SUMIFS(引用修正!$C$2:$C$10000,引用修正!$G$2:$G$10000,$A5,引用修正!$F$2:$F$10000,F$1,引用修正!$H$2:$H$10000,"",引用修正!$I$2:$I$10000,"")</f>
        <v>0</v>
      </c>
      <c r="G5" s="54">
        <f>SUMIFS(引用修正!$C$2:$C$10000,引用修正!$G$2:$G$10000,$A5,引用修正!$F$2:$F$10000,G$1,引用修正!$H$2:$H$10000,"",引用修正!$I$2:$I$10000,"")</f>
        <v>0</v>
      </c>
      <c r="H5" s="54">
        <f>SUMIFS(引用修正!$C$2:$C$10000,引用修正!$G$2:$G$10000,$A5,引用修正!$F$2:$F$10000,H$1,引用修正!$H$2:$H$10000,"",引用修正!$I$2:$I$10000,"")</f>
        <v>0</v>
      </c>
      <c r="I5" s="54">
        <f>SUMIFS(引用修正!$C$2:$C$10000,引用修正!$G$2:$G$10000,$A5,引用修正!$F$2:$F$10000,I$1,引用修正!$H$2:$H$10000,"",引用修正!$I$2:$I$10000,"")</f>
        <v>0</v>
      </c>
      <c r="J5" s="54">
        <f>SUMIFS(引用修正!$C$2:$C$10000,引用修正!$G$2:$G$10000,$A5,引用修正!$F$2:$F$10000,J$1,引用修正!$H$2:$H$10000,"",引用修正!$I$2:$I$10000,"")</f>
        <v>0</v>
      </c>
      <c r="K5" s="54">
        <f>SUMIFS(引用修正!$C$2:$C$10000,引用修正!$G$2:$G$10000,$A5,引用修正!$F$2:$F$10000,K$1,引用修正!$H$2:$H$10000,"",引用修正!$I$2:$I$10000,"")</f>
        <v>0</v>
      </c>
      <c r="L5" s="54">
        <f>SUMIFS(引用修正!$C$2:$C$10000,引用修正!$G$2:$G$10000,$A5,引用修正!$F$2:$F$10000,L$1,引用修正!$H$2:$H$10000,"",引用修正!$I$2:$I$10000,"")</f>
        <v>0</v>
      </c>
      <c r="M5" s="54">
        <f>SUMIFS(引用修正!$C$2:$C$10000,引用修正!$G$2:$G$10000,$A5,引用修正!$F$2:$F$10000,M$1,引用修正!$H$2:$H$10000,"",引用修正!$I$2:$I$10000,"")</f>
        <v>0</v>
      </c>
    </row>
    <row r="6" s="54" customFormat="1" spans="1:13">
      <c r="A6" s="57" t="s">
        <v>3286</v>
      </c>
      <c r="B6" s="54">
        <f>SUMIFS(引用修正!$C$2:$C$10000,引用修正!$G$2:$G$10000,$A6,引用修正!$F$2:$F$10000,B$1,引用修正!$H$2:$H$10000,"",引用修正!$I$2:$I$10000,"")</f>
        <v>0</v>
      </c>
      <c r="C6" s="54">
        <f>SUMIFS(引用修正!$C$2:$C$10000,引用修正!$G$2:$G$10000,$A6,引用修正!$F$2:$F$10000,C$1,引用修正!$H$2:$H$10000,"",引用修正!$I$2:$I$10000,"")</f>
        <v>0</v>
      </c>
      <c r="D6" s="54">
        <f>SUMIFS(引用修正!$C$2:$C$10000,引用修正!$G$2:$G$10000,$A6,引用修正!$F$2:$F$10000,D$1,引用修正!$H$2:$H$10000,"",引用修正!$I$2:$I$10000,"")</f>
        <v>0</v>
      </c>
      <c r="E6" s="54">
        <f>SUMIFS(引用修正!$C$2:$C$10000,引用修正!$G$2:$G$10000,$A6,引用修正!$F$2:$F$10000,E$1,引用修正!$H$2:$H$10000,"",引用修正!$I$2:$I$10000,"")</f>
        <v>0</v>
      </c>
      <c r="F6" s="54">
        <f>SUMIFS(引用修正!$C$2:$C$10000,引用修正!$G$2:$G$10000,$A6,引用修正!$F$2:$F$10000,F$1,引用修正!$H$2:$H$10000,"",引用修正!$I$2:$I$10000,"")</f>
        <v>0</v>
      </c>
      <c r="G6" s="54">
        <f>SUMIFS(引用修正!$C$2:$C$10000,引用修正!$G$2:$G$10000,$A6,引用修正!$F$2:$F$10000,G$1,引用修正!$H$2:$H$10000,"",引用修正!$I$2:$I$10000,"")</f>
        <v>0</v>
      </c>
      <c r="H6" s="54">
        <f>SUMIFS(引用修正!$C$2:$C$10000,引用修正!$G$2:$G$10000,$A6,引用修正!$F$2:$F$10000,H$1,引用修正!$H$2:$H$10000,"",引用修正!$I$2:$I$10000,"")</f>
        <v>0</v>
      </c>
      <c r="I6" s="54">
        <f>SUMIFS(引用修正!$C$2:$C$10000,引用修正!$G$2:$G$10000,$A6,引用修正!$F$2:$F$10000,I$1,引用修正!$H$2:$H$10000,"",引用修正!$I$2:$I$10000,"")</f>
        <v>0</v>
      </c>
      <c r="J6" s="54">
        <f>SUMIFS(引用修正!$C$2:$C$10000,引用修正!$G$2:$G$10000,$A6,引用修正!$F$2:$F$10000,J$1,引用修正!$H$2:$H$10000,"",引用修正!$I$2:$I$10000,"")</f>
        <v>0</v>
      </c>
      <c r="K6" s="54">
        <f>SUMIFS(引用修正!$C$2:$C$10000,引用修正!$G$2:$G$10000,$A6,引用修正!$F$2:$F$10000,K$1,引用修正!$H$2:$H$10000,"",引用修正!$I$2:$I$10000,"")</f>
        <v>0</v>
      </c>
      <c r="L6" s="54">
        <f>SUMIFS(引用修正!$C$2:$C$10000,引用修正!$G$2:$G$10000,$A6,引用修正!$F$2:$F$10000,L$1,引用修正!$H$2:$H$10000,"",引用修正!$I$2:$I$10000,"")</f>
        <v>0</v>
      </c>
      <c r="M6" s="54">
        <f>SUMIFS(引用修正!$C$2:$C$10000,引用修正!$G$2:$G$10000,$A6,引用修正!$F$2:$F$10000,M$1,引用修正!$H$2:$H$10000,"",引用修正!$I$2:$I$10000,"")</f>
        <v>0</v>
      </c>
    </row>
    <row r="7" s="54" customFormat="1" spans="1:13">
      <c r="A7" s="57" t="s">
        <v>3287</v>
      </c>
      <c r="B7" s="54">
        <f>SUMIFS(引用修正!$C$2:$C$10000,引用修正!$G$2:$G$10000,$A7,引用修正!$F$2:$F$10000,B$1,引用修正!$H$2:$H$10000,"",引用修正!$I$2:$I$10000,"")</f>
        <v>0</v>
      </c>
      <c r="C7" s="54">
        <f>SUMIFS(引用修正!$C$2:$C$10000,引用修正!$G$2:$G$10000,$A7,引用修正!$F$2:$F$10000,C$1,引用修正!$H$2:$H$10000,"",引用修正!$I$2:$I$10000,"")</f>
        <v>0</v>
      </c>
      <c r="D7" s="54">
        <f>SUMIFS(引用修正!$C$2:$C$10000,引用修正!$G$2:$G$10000,$A7,引用修正!$F$2:$F$10000,D$1,引用修正!$H$2:$H$10000,"",引用修正!$I$2:$I$10000,"")</f>
        <v>0</v>
      </c>
      <c r="E7" s="54">
        <f>SUMIFS(引用修正!$C$2:$C$10000,引用修正!$G$2:$G$10000,$A7,引用修正!$F$2:$F$10000,E$1,引用修正!$H$2:$H$10000,"",引用修正!$I$2:$I$10000,"")</f>
        <v>0</v>
      </c>
      <c r="F7" s="54">
        <f>SUMIFS(引用修正!$C$2:$C$10000,引用修正!$G$2:$G$10000,$A7,引用修正!$F$2:$F$10000,F$1,引用修正!$H$2:$H$10000,"",引用修正!$I$2:$I$10000,"")</f>
        <v>0</v>
      </c>
      <c r="G7" s="54">
        <f>SUMIFS(引用修正!$C$2:$C$10000,引用修正!$G$2:$G$10000,$A7,引用修正!$F$2:$F$10000,G$1,引用修正!$H$2:$H$10000,"",引用修正!$I$2:$I$10000,"")</f>
        <v>0</v>
      </c>
      <c r="H7" s="54">
        <f>SUMIFS(引用修正!$C$2:$C$10000,引用修正!$G$2:$G$10000,$A7,引用修正!$F$2:$F$10000,H$1,引用修正!$H$2:$H$10000,"",引用修正!$I$2:$I$10000,"")</f>
        <v>0</v>
      </c>
      <c r="I7" s="54">
        <f>SUMIFS(引用修正!$C$2:$C$10000,引用修正!$G$2:$G$10000,$A7,引用修正!$F$2:$F$10000,I$1,引用修正!$H$2:$H$10000,"",引用修正!$I$2:$I$10000,"")</f>
        <v>0</v>
      </c>
      <c r="J7" s="54">
        <f>SUMIFS(引用修正!$C$2:$C$10000,引用修正!$G$2:$G$10000,$A7,引用修正!$F$2:$F$10000,J$1,引用修正!$H$2:$H$10000,"",引用修正!$I$2:$I$10000,"")</f>
        <v>0</v>
      </c>
      <c r="K7" s="54">
        <f>SUMIFS(引用修正!$C$2:$C$10000,引用修正!$G$2:$G$10000,$A7,引用修正!$F$2:$F$10000,K$1,引用修正!$H$2:$H$10000,"",引用修正!$I$2:$I$10000,"")</f>
        <v>0</v>
      </c>
      <c r="L7" s="54">
        <f>SUMIFS(引用修正!$C$2:$C$10000,引用修正!$G$2:$G$10000,$A7,引用修正!$F$2:$F$10000,L$1,引用修正!$H$2:$H$10000,"",引用修正!$I$2:$I$10000,"")</f>
        <v>0</v>
      </c>
      <c r="M7" s="54">
        <f>SUMIFS(引用修正!$C$2:$C$10000,引用修正!$G$2:$G$10000,$A7,引用修正!$F$2:$F$10000,M$1,引用修正!$H$2:$H$10000,"",引用修正!$I$2:$I$10000,"")</f>
        <v>0</v>
      </c>
    </row>
    <row r="8" s="54" customFormat="1" spans="1:13">
      <c r="A8" s="57" t="s">
        <v>3288</v>
      </c>
      <c r="B8" s="54">
        <f>SUMIFS(引用修正!$C$2:$C$10000,引用修正!$G$2:$G$10000,$A8,引用修正!$F$2:$F$10000,B$1,引用修正!$H$2:$H$10000,"",引用修正!$I$2:$I$10000,"")</f>
        <v>0</v>
      </c>
      <c r="C8" s="54">
        <f>SUMIFS(引用修正!$C$2:$C$10000,引用修正!$G$2:$G$10000,$A8,引用修正!$F$2:$F$10000,C$1,引用修正!$H$2:$H$10000,"",引用修正!$I$2:$I$10000,"")</f>
        <v>0</v>
      </c>
      <c r="D8" s="54">
        <f>SUMIFS(引用修正!$C$2:$C$10000,引用修正!$G$2:$G$10000,$A8,引用修正!$F$2:$F$10000,D$1,引用修正!$H$2:$H$10000,"",引用修正!$I$2:$I$10000,"")</f>
        <v>0</v>
      </c>
      <c r="E8" s="54">
        <f>SUMIFS(引用修正!$C$2:$C$10000,引用修正!$G$2:$G$10000,$A8,引用修正!$F$2:$F$10000,E$1,引用修正!$H$2:$H$10000,"",引用修正!$I$2:$I$10000,"")</f>
        <v>0</v>
      </c>
      <c r="F8" s="54">
        <f>SUMIFS(引用修正!$C$2:$C$10000,引用修正!$G$2:$G$10000,$A8,引用修正!$F$2:$F$10000,F$1,引用修正!$H$2:$H$10000,"",引用修正!$I$2:$I$10000,"")</f>
        <v>0</v>
      </c>
      <c r="G8" s="54">
        <f>SUMIFS(引用修正!$C$2:$C$10000,引用修正!$G$2:$G$10000,$A8,引用修正!$F$2:$F$10000,G$1,引用修正!$H$2:$H$10000,"",引用修正!$I$2:$I$10000,"")</f>
        <v>0</v>
      </c>
      <c r="H8" s="54">
        <f>SUMIFS(引用修正!$C$2:$C$10000,引用修正!$G$2:$G$10000,$A8,引用修正!$F$2:$F$10000,H$1,引用修正!$H$2:$H$10000,"",引用修正!$I$2:$I$10000,"")</f>
        <v>0</v>
      </c>
      <c r="I8" s="54">
        <f>SUMIFS(引用修正!$C$2:$C$10000,引用修正!$G$2:$G$10000,$A8,引用修正!$F$2:$F$10000,I$1,引用修正!$H$2:$H$10000,"",引用修正!$I$2:$I$10000,"")</f>
        <v>0</v>
      </c>
      <c r="J8" s="54">
        <f>SUMIFS(引用修正!$C$2:$C$10000,引用修正!$G$2:$G$10000,$A8,引用修正!$F$2:$F$10000,J$1,引用修正!$H$2:$H$10000,"",引用修正!$I$2:$I$10000,"")</f>
        <v>0</v>
      </c>
      <c r="K8" s="54">
        <f>SUMIFS(引用修正!$C$2:$C$10000,引用修正!$G$2:$G$10000,$A8,引用修正!$F$2:$F$10000,K$1,引用修正!$H$2:$H$10000,"",引用修正!$I$2:$I$10000,"")</f>
        <v>0</v>
      </c>
      <c r="L8" s="54">
        <f>SUMIFS(引用修正!$C$2:$C$10000,引用修正!$G$2:$G$10000,$A8,引用修正!$F$2:$F$10000,L$1,引用修正!$H$2:$H$10000,"",引用修正!$I$2:$I$10000,"")</f>
        <v>0</v>
      </c>
      <c r="M8" s="54">
        <f>SUMIFS(引用修正!$C$2:$C$10000,引用修正!$G$2:$G$10000,$A8,引用修正!$F$2:$F$10000,M$1,引用修正!$H$2:$H$10000,"",引用修正!$I$2:$I$10000,"")</f>
        <v>0</v>
      </c>
    </row>
    <row r="9" s="54" customFormat="1" spans="1:13">
      <c r="A9" s="57" t="s">
        <v>3289</v>
      </c>
      <c r="B9" s="54">
        <f>SUMIFS(引用修正!$C$2:$C$10000,引用修正!$G$2:$G$10000,$A9,引用修正!$F$2:$F$10000,B$1,引用修正!$H$2:$H$10000,"",引用修正!$I$2:$I$10000,"")</f>
        <v>0</v>
      </c>
      <c r="C9" s="54">
        <f>SUMIFS(引用修正!$C$2:$C$10000,引用修正!$G$2:$G$10000,$A9,引用修正!$F$2:$F$10000,C$1,引用修正!$H$2:$H$10000,"",引用修正!$I$2:$I$10000,"")</f>
        <v>0</v>
      </c>
      <c r="D9" s="54">
        <f>SUMIFS(引用修正!$C$2:$C$10000,引用修正!$G$2:$G$10000,$A9,引用修正!$F$2:$F$10000,D$1,引用修正!$H$2:$H$10000,"",引用修正!$I$2:$I$10000,"")</f>
        <v>0</v>
      </c>
      <c r="E9" s="54">
        <f>SUMIFS(引用修正!$C$2:$C$10000,引用修正!$G$2:$G$10000,$A9,引用修正!$F$2:$F$10000,E$1,引用修正!$H$2:$H$10000,"",引用修正!$I$2:$I$10000,"")</f>
        <v>0</v>
      </c>
      <c r="F9" s="54">
        <f>SUMIFS(引用修正!$C$2:$C$10000,引用修正!$G$2:$G$10000,$A9,引用修正!$F$2:$F$10000,F$1,引用修正!$H$2:$H$10000,"",引用修正!$I$2:$I$10000,"")</f>
        <v>0</v>
      </c>
      <c r="G9" s="54">
        <f>SUMIFS(引用修正!$C$2:$C$10000,引用修正!$G$2:$G$10000,$A9,引用修正!$F$2:$F$10000,G$1,引用修正!$H$2:$H$10000,"",引用修正!$I$2:$I$10000,"")</f>
        <v>0</v>
      </c>
      <c r="H9" s="54">
        <f>SUMIFS(引用修正!$C$2:$C$10000,引用修正!$G$2:$G$10000,$A9,引用修正!$F$2:$F$10000,H$1,引用修正!$H$2:$H$10000,"",引用修正!$I$2:$I$10000,"")</f>
        <v>0</v>
      </c>
      <c r="I9" s="54">
        <f>SUMIFS(引用修正!$C$2:$C$10000,引用修正!$G$2:$G$10000,$A9,引用修正!$F$2:$F$10000,I$1,引用修正!$H$2:$H$10000,"",引用修正!$I$2:$I$10000,"")</f>
        <v>0</v>
      </c>
      <c r="J9" s="54">
        <f>SUMIFS(引用修正!$C$2:$C$10000,引用修正!$G$2:$G$10000,$A9,引用修正!$F$2:$F$10000,J$1,引用修正!$H$2:$H$10000,"",引用修正!$I$2:$I$10000,"")</f>
        <v>0</v>
      </c>
      <c r="K9" s="54">
        <f>SUMIFS(引用修正!$C$2:$C$10000,引用修正!$G$2:$G$10000,$A9,引用修正!$F$2:$F$10000,K$1,引用修正!$H$2:$H$10000,"",引用修正!$I$2:$I$10000,"")</f>
        <v>0</v>
      </c>
      <c r="L9" s="54">
        <f>SUMIFS(引用修正!$C$2:$C$10000,引用修正!$G$2:$G$10000,$A9,引用修正!$F$2:$F$10000,L$1,引用修正!$H$2:$H$10000,"",引用修正!$I$2:$I$10000,"")</f>
        <v>0</v>
      </c>
      <c r="M9" s="54">
        <f>SUMIFS(引用修正!$C$2:$C$10000,引用修正!$G$2:$G$10000,$A9,引用修正!$F$2:$F$10000,M$1,引用修正!$H$2:$H$10000,"",引用修正!$I$2:$I$10000,"")</f>
        <v>0</v>
      </c>
    </row>
    <row r="10" s="54" customFormat="1" spans="1:13">
      <c r="A10" s="58" t="s">
        <v>3290</v>
      </c>
      <c r="B10" s="54">
        <f>SUMIFS(引用修正!$C$2:$C$10000,引用修正!$G$2:$G$10000,$A10,引用修正!$F$2:$F$10000,B$1,引用修正!$H$2:$H$10000,"",引用修正!$I$2:$I$10000,"")</f>
        <v>0</v>
      </c>
      <c r="C10" s="54">
        <f>SUMIFS(引用修正!$C$2:$C$10000,引用修正!$G$2:$G$10000,$A10,引用修正!$F$2:$F$10000,C$1,引用修正!$H$2:$H$10000,"",引用修正!$I$2:$I$10000,"")</f>
        <v>0</v>
      </c>
      <c r="D10" s="54">
        <f>SUMIFS(引用修正!$C$2:$C$10000,引用修正!$G$2:$G$10000,$A10,引用修正!$F$2:$F$10000,D$1,引用修正!$H$2:$H$10000,"",引用修正!$I$2:$I$10000,"")</f>
        <v>0</v>
      </c>
      <c r="E10" s="54">
        <f>SUMIFS(引用修正!$C$2:$C$10000,引用修正!$G$2:$G$10000,$A10,引用修正!$F$2:$F$10000,E$1,引用修正!$H$2:$H$10000,"",引用修正!$I$2:$I$10000,"")</f>
        <v>0</v>
      </c>
      <c r="F10" s="54">
        <f>SUMIFS(引用修正!$C$2:$C$10000,引用修正!$G$2:$G$10000,$A10,引用修正!$F$2:$F$10000,F$1,引用修正!$H$2:$H$10000,"",引用修正!$I$2:$I$10000,"")</f>
        <v>0</v>
      </c>
      <c r="G10" s="54">
        <f>SUMIFS(引用修正!$C$2:$C$10000,引用修正!$G$2:$G$10000,$A10,引用修正!$F$2:$F$10000,G$1,引用修正!$H$2:$H$10000,"",引用修正!$I$2:$I$10000,"")</f>
        <v>0</v>
      </c>
      <c r="H10" s="54">
        <f>SUMIFS(引用修正!$C$2:$C$10000,引用修正!$G$2:$G$10000,$A10,引用修正!$F$2:$F$10000,H$1,引用修正!$H$2:$H$10000,"",引用修正!$I$2:$I$10000,"")</f>
        <v>0</v>
      </c>
      <c r="I10" s="54">
        <f>SUMIFS(引用修正!$C$2:$C$10000,引用修正!$G$2:$G$10000,$A10,引用修正!$F$2:$F$10000,I$1,引用修正!$H$2:$H$10000,"",引用修正!$I$2:$I$10000,"")</f>
        <v>0</v>
      </c>
      <c r="J10" s="54">
        <f>SUMIFS(引用修正!$C$2:$C$10000,引用修正!$G$2:$G$10000,$A10,引用修正!$F$2:$F$10000,J$1,引用修正!$H$2:$H$10000,"",引用修正!$I$2:$I$10000,"")</f>
        <v>0</v>
      </c>
      <c r="K10" s="54">
        <f>SUMIFS(引用修正!$C$2:$C$10000,引用修正!$G$2:$G$10000,$A10,引用修正!$F$2:$F$10000,K$1,引用修正!$H$2:$H$10000,"",引用修正!$I$2:$I$10000,"")</f>
        <v>0</v>
      </c>
      <c r="L10" s="54">
        <f>SUMIFS(引用修正!$C$2:$C$10000,引用修正!$G$2:$G$10000,$A10,引用修正!$F$2:$F$10000,L$1,引用修正!$H$2:$H$10000,"",引用修正!$I$2:$I$10000,"")</f>
        <v>0</v>
      </c>
      <c r="M10" s="54">
        <f>SUMIFS(引用修正!$C$2:$C$10000,引用修正!$G$2:$G$10000,$A10,引用修正!$F$2:$F$10000,M$1,引用修正!$H$2:$H$10000,"",引用修正!$I$2:$I$10000,"")</f>
        <v>0</v>
      </c>
    </row>
    <row r="11" s="54" customFormat="1" spans="1:13">
      <c r="A11" s="57" t="s">
        <v>3291</v>
      </c>
      <c r="B11" s="54">
        <f>SUMIFS(引用修正!$C$2:$C$10000,引用修正!$G$2:$G$10000,$A11,引用修正!$F$2:$F$10000,B$1,引用修正!$H$2:$H$10000,"",引用修正!$I$2:$I$10000,"")</f>
        <v>0</v>
      </c>
      <c r="C11" s="54">
        <f>SUMIFS(引用修正!$C$2:$C$10000,引用修正!$G$2:$G$10000,$A11,引用修正!$F$2:$F$10000,C$1,引用修正!$H$2:$H$10000,"",引用修正!$I$2:$I$10000,"")</f>
        <v>0</v>
      </c>
      <c r="D11" s="54">
        <f>SUMIFS(引用修正!$C$2:$C$10000,引用修正!$G$2:$G$10000,$A11,引用修正!$F$2:$F$10000,D$1,引用修正!$H$2:$H$10000,"",引用修正!$I$2:$I$10000,"")</f>
        <v>0</v>
      </c>
      <c r="E11" s="54">
        <f>SUMIFS(引用修正!$C$2:$C$10000,引用修正!$G$2:$G$10000,$A11,引用修正!$F$2:$F$10000,E$1,引用修正!$H$2:$H$10000,"",引用修正!$I$2:$I$10000,"")</f>
        <v>0</v>
      </c>
      <c r="F11" s="54">
        <f>SUMIFS(引用修正!$C$2:$C$10000,引用修正!$G$2:$G$10000,$A11,引用修正!$F$2:$F$10000,F$1,引用修正!$H$2:$H$10000,"",引用修正!$I$2:$I$10000,"")</f>
        <v>0</v>
      </c>
      <c r="G11" s="54">
        <f>SUMIFS(引用修正!$C$2:$C$10000,引用修正!$G$2:$G$10000,$A11,引用修正!$F$2:$F$10000,G$1,引用修正!$H$2:$H$10000,"",引用修正!$I$2:$I$10000,"")</f>
        <v>0</v>
      </c>
      <c r="H11" s="54">
        <f>SUMIFS(引用修正!$C$2:$C$10000,引用修正!$G$2:$G$10000,$A11,引用修正!$F$2:$F$10000,H$1,引用修正!$H$2:$H$10000,"",引用修正!$I$2:$I$10000,"")</f>
        <v>0</v>
      </c>
      <c r="I11" s="54">
        <f>SUMIFS(引用修正!$C$2:$C$10000,引用修正!$G$2:$G$10000,$A11,引用修正!$F$2:$F$10000,I$1,引用修正!$H$2:$H$10000,"",引用修正!$I$2:$I$10000,"")</f>
        <v>0</v>
      </c>
      <c r="J11" s="54">
        <f>SUMIFS(引用修正!$C$2:$C$10000,引用修正!$G$2:$G$10000,$A11,引用修正!$F$2:$F$10000,J$1,引用修正!$H$2:$H$10000,"",引用修正!$I$2:$I$10000,"")</f>
        <v>0</v>
      </c>
      <c r="K11" s="54">
        <f>SUMIFS(引用修正!$C$2:$C$10000,引用修正!$G$2:$G$10000,$A11,引用修正!$F$2:$F$10000,K$1,引用修正!$H$2:$H$10000,"",引用修正!$I$2:$I$10000,"")</f>
        <v>0</v>
      </c>
      <c r="L11" s="54">
        <f>SUMIFS(引用修正!$C$2:$C$10000,引用修正!$G$2:$G$10000,$A11,引用修正!$F$2:$F$10000,L$1,引用修正!$H$2:$H$10000,"",引用修正!$I$2:$I$10000,"")</f>
        <v>0</v>
      </c>
      <c r="M11" s="54">
        <f>SUMIFS(引用修正!$C$2:$C$10000,引用修正!$G$2:$G$10000,$A11,引用修正!$F$2:$F$10000,M$1,引用修正!$H$2:$H$10000,"",引用修正!$I$2:$I$10000,"")</f>
        <v>0</v>
      </c>
    </row>
    <row r="12" s="54" customFormat="1" spans="1:13">
      <c r="A12" s="57" t="s">
        <v>3292</v>
      </c>
      <c r="B12" s="54">
        <f>SUMIFS(引用修正!$C$2:$C$10000,引用修正!$G$2:$G$10000,$A12,引用修正!$F$2:$F$10000,B$1,引用修正!$H$2:$H$10000,"",引用修正!$I$2:$I$10000,"")</f>
        <v>0</v>
      </c>
      <c r="C12" s="54">
        <f>SUMIFS(引用修正!$C$2:$C$10000,引用修正!$G$2:$G$10000,$A12,引用修正!$F$2:$F$10000,C$1,引用修正!$H$2:$H$10000,"",引用修正!$I$2:$I$10000,"")</f>
        <v>0</v>
      </c>
      <c r="D12" s="54">
        <f>SUMIFS(引用修正!$C$2:$C$10000,引用修正!$G$2:$G$10000,$A12,引用修正!$F$2:$F$10000,D$1,引用修正!$H$2:$H$10000,"",引用修正!$I$2:$I$10000,"")</f>
        <v>0</v>
      </c>
      <c r="E12" s="54">
        <f>SUMIFS(引用修正!$C$2:$C$10000,引用修正!$G$2:$G$10000,$A12,引用修正!$F$2:$F$10000,E$1,引用修正!$H$2:$H$10000,"",引用修正!$I$2:$I$10000,"")</f>
        <v>0</v>
      </c>
      <c r="F12" s="54">
        <f>SUMIFS(引用修正!$C$2:$C$10000,引用修正!$G$2:$G$10000,$A12,引用修正!$F$2:$F$10000,F$1,引用修正!$H$2:$H$10000,"",引用修正!$I$2:$I$10000,"")</f>
        <v>0</v>
      </c>
      <c r="G12" s="54">
        <f>SUMIFS(引用修正!$C$2:$C$10000,引用修正!$G$2:$G$10000,$A12,引用修正!$F$2:$F$10000,G$1,引用修正!$H$2:$H$10000,"",引用修正!$I$2:$I$10000,"")</f>
        <v>0</v>
      </c>
      <c r="H12" s="54">
        <f>SUMIFS(引用修正!$C$2:$C$10000,引用修正!$G$2:$G$10000,$A12,引用修正!$F$2:$F$10000,H$1,引用修正!$H$2:$H$10000,"",引用修正!$I$2:$I$10000,"")</f>
        <v>0</v>
      </c>
      <c r="I12" s="54">
        <f>SUMIFS(引用修正!$C$2:$C$10000,引用修正!$G$2:$G$10000,$A12,引用修正!$F$2:$F$10000,I$1,引用修正!$H$2:$H$10000,"",引用修正!$I$2:$I$10000,"")</f>
        <v>0</v>
      </c>
      <c r="J12" s="54">
        <f>SUMIFS(引用修正!$C$2:$C$10000,引用修正!$G$2:$G$10000,$A12,引用修正!$F$2:$F$10000,J$1,引用修正!$H$2:$H$10000,"",引用修正!$I$2:$I$10000,"")</f>
        <v>0</v>
      </c>
      <c r="K12" s="54">
        <f>SUMIFS(引用修正!$C$2:$C$10000,引用修正!$G$2:$G$10000,$A12,引用修正!$F$2:$F$10000,K$1,引用修正!$H$2:$H$10000,"",引用修正!$I$2:$I$10000,"")</f>
        <v>0</v>
      </c>
      <c r="L12" s="54">
        <f>SUMIFS(引用修正!$C$2:$C$10000,引用修正!$G$2:$G$10000,$A12,引用修正!$F$2:$F$10000,L$1,引用修正!$H$2:$H$10000,"",引用修正!$I$2:$I$10000,"")</f>
        <v>0</v>
      </c>
      <c r="M12" s="54">
        <f>SUMIFS(引用修正!$C$2:$C$10000,引用修正!$G$2:$G$10000,$A12,引用修正!$F$2:$F$10000,M$1,引用修正!$H$2:$H$10000,"",引用修正!$I$2:$I$10000,"")</f>
        <v>0</v>
      </c>
    </row>
    <row r="13" s="54" customFormat="1" spans="1:13">
      <c r="A13" s="57" t="s">
        <v>3293</v>
      </c>
      <c r="B13" s="54">
        <f>SUMIFS(引用修正!$C$2:$C$10000,引用修正!$G$2:$G$10000,$A13,引用修正!$F$2:$F$10000,B$1,引用修正!$H$2:$H$10000,"",引用修正!$I$2:$I$10000,"")</f>
        <v>0</v>
      </c>
      <c r="C13" s="54">
        <f>SUMIFS(引用修正!$C$2:$C$10000,引用修正!$G$2:$G$10000,$A13,引用修正!$F$2:$F$10000,C$1,引用修正!$H$2:$H$10000,"",引用修正!$I$2:$I$10000,"")</f>
        <v>0</v>
      </c>
      <c r="D13" s="54">
        <f>SUMIFS(引用修正!$C$2:$C$10000,引用修正!$G$2:$G$10000,$A13,引用修正!$F$2:$F$10000,D$1,引用修正!$H$2:$H$10000,"",引用修正!$I$2:$I$10000,"")</f>
        <v>0</v>
      </c>
      <c r="E13" s="54">
        <f>SUMIFS(引用修正!$C$2:$C$10000,引用修正!$G$2:$G$10000,$A13,引用修正!$F$2:$F$10000,E$1,引用修正!$H$2:$H$10000,"",引用修正!$I$2:$I$10000,"")</f>
        <v>0</v>
      </c>
      <c r="F13" s="54">
        <f>SUMIFS(引用修正!$C$2:$C$10000,引用修正!$G$2:$G$10000,$A13,引用修正!$F$2:$F$10000,F$1,引用修正!$H$2:$H$10000,"",引用修正!$I$2:$I$10000,"")</f>
        <v>0</v>
      </c>
      <c r="G13" s="54">
        <f>SUMIFS(引用修正!$C$2:$C$10000,引用修正!$G$2:$G$10000,$A13,引用修正!$F$2:$F$10000,G$1,引用修正!$H$2:$H$10000,"",引用修正!$I$2:$I$10000,"")</f>
        <v>0</v>
      </c>
      <c r="H13" s="54">
        <f>SUMIFS(引用修正!$C$2:$C$10000,引用修正!$G$2:$G$10000,$A13,引用修正!$F$2:$F$10000,H$1,引用修正!$H$2:$H$10000,"",引用修正!$I$2:$I$10000,"")</f>
        <v>0</v>
      </c>
      <c r="I13" s="54">
        <f>SUMIFS(引用修正!$C$2:$C$10000,引用修正!$G$2:$G$10000,$A13,引用修正!$F$2:$F$10000,I$1,引用修正!$H$2:$H$10000,"",引用修正!$I$2:$I$10000,"")</f>
        <v>0</v>
      </c>
      <c r="J13" s="54">
        <f>SUMIFS(引用修正!$C$2:$C$10000,引用修正!$G$2:$G$10000,$A13,引用修正!$F$2:$F$10000,J$1,引用修正!$H$2:$H$10000,"",引用修正!$I$2:$I$10000,"")</f>
        <v>0</v>
      </c>
      <c r="K13" s="54">
        <f>SUMIFS(引用修正!$C$2:$C$10000,引用修正!$G$2:$G$10000,$A13,引用修正!$F$2:$F$10000,K$1,引用修正!$H$2:$H$10000,"",引用修正!$I$2:$I$10000,"")</f>
        <v>0</v>
      </c>
      <c r="L13" s="54">
        <f>SUMIFS(引用修正!$C$2:$C$10000,引用修正!$G$2:$G$10000,$A13,引用修正!$F$2:$F$10000,L$1,引用修正!$H$2:$H$10000,"",引用修正!$I$2:$I$10000,"")</f>
        <v>0</v>
      </c>
      <c r="M13" s="54">
        <f>SUMIFS(引用修正!$C$2:$C$10000,引用修正!$G$2:$G$10000,$A13,引用修正!$F$2:$F$10000,M$1,引用修正!$H$2:$H$10000,"",引用修正!$I$2:$I$10000,"")</f>
        <v>0</v>
      </c>
    </row>
    <row r="14" s="54" customFormat="1" spans="1:13">
      <c r="A14" s="57" t="s">
        <v>3294</v>
      </c>
      <c r="B14" s="54">
        <f>SUMIFS(引用修正!$C$2:$C$10000,引用修正!$G$2:$G$10000,$A14,引用修正!$F$2:$F$10000,B$1,引用修正!$H$2:$H$10000,"",引用修正!$I$2:$I$10000,"")</f>
        <v>0</v>
      </c>
      <c r="C14" s="54">
        <f>SUMIFS(引用修正!$C$2:$C$10000,引用修正!$G$2:$G$10000,$A14,引用修正!$F$2:$F$10000,C$1,引用修正!$H$2:$H$10000,"",引用修正!$I$2:$I$10000,"")</f>
        <v>0</v>
      </c>
      <c r="D14" s="54">
        <f>SUMIFS(引用修正!$C$2:$C$10000,引用修正!$G$2:$G$10000,$A14,引用修正!$F$2:$F$10000,D$1,引用修正!$H$2:$H$10000,"",引用修正!$I$2:$I$10000,"")</f>
        <v>0</v>
      </c>
      <c r="E14" s="54">
        <f>SUMIFS(引用修正!$C$2:$C$10000,引用修正!$G$2:$G$10000,$A14,引用修正!$F$2:$F$10000,E$1,引用修正!$H$2:$H$10000,"",引用修正!$I$2:$I$10000,"")</f>
        <v>0</v>
      </c>
      <c r="F14" s="54">
        <f>SUMIFS(引用修正!$C$2:$C$10000,引用修正!$G$2:$G$10000,$A14,引用修正!$F$2:$F$10000,F$1,引用修正!$H$2:$H$10000,"",引用修正!$I$2:$I$10000,"")</f>
        <v>0</v>
      </c>
      <c r="G14" s="54">
        <f>SUMIFS(引用修正!$C$2:$C$10000,引用修正!$G$2:$G$10000,$A14,引用修正!$F$2:$F$10000,G$1,引用修正!$H$2:$H$10000,"",引用修正!$I$2:$I$10000,"")</f>
        <v>0</v>
      </c>
      <c r="H14" s="54">
        <f>SUMIFS(引用修正!$C$2:$C$10000,引用修正!$G$2:$G$10000,$A14,引用修正!$F$2:$F$10000,H$1,引用修正!$H$2:$H$10000,"",引用修正!$I$2:$I$10000,"")</f>
        <v>0</v>
      </c>
      <c r="I14" s="54">
        <f>SUMIFS(引用修正!$C$2:$C$10000,引用修正!$G$2:$G$10000,$A14,引用修正!$F$2:$F$10000,I$1,引用修正!$H$2:$H$10000,"",引用修正!$I$2:$I$10000,"")</f>
        <v>0</v>
      </c>
      <c r="J14" s="54">
        <f>SUMIFS(引用修正!$C$2:$C$10000,引用修正!$G$2:$G$10000,$A14,引用修正!$F$2:$F$10000,J$1,引用修正!$H$2:$H$10000,"",引用修正!$I$2:$I$10000,"")</f>
        <v>0</v>
      </c>
      <c r="K14" s="54">
        <f>SUMIFS(引用修正!$C$2:$C$10000,引用修正!$G$2:$G$10000,$A14,引用修正!$F$2:$F$10000,K$1,引用修正!$H$2:$H$10000,"",引用修正!$I$2:$I$10000,"")</f>
        <v>0</v>
      </c>
      <c r="L14" s="54">
        <f>SUMIFS(引用修正!$C$2:$C$10000,引用修正!$G$2:$G$10000,$A14,引用修正!$F$2:$F$10000,L$1,引用修正!$H$2:$H$10000,"",引用修正!$I$2:$I$10000,"")</f>
        <v>0</v>
      </c>
      <c r="M14" s="54">
        <f>SUMIFS(引用修正!$C$2:$C$10000,引用修正!$G$2:$G$10000,$A14,引用修正!$F$2:$F$10000,M$1,引用修正!$H$2:$H$10000,"",引用修正!$I$2:$I$10000,"")</f>
        <v>0</v>
      </c>
    </row>
    <row r="15" s="54" customFormat="1" spans="1:13">
      <c r="A15" s="57" t="s">
        <v>3295</v>
      </c>
      <c r="B15" s="54">
        <f>SUMIFS(引用修正!$C$2:$C$10000,引用修正!$G$2:$G$10000,$A15,引用修正!$F$2:$F$10000,B$1,引用修正!$H$2:$H$10000,"",引用修正!$I$2:$I$10000,"")</f>
        <v>0</v>
      </c>
      <c r="C15" s="54">
        <f>SUMIFS(引用修正!$C$2:$C$10000,引用修正!$G$2:$G$10000,$A15,引用修正!$F$2:$F$10000,C$1,引用修正!$H$2:$H$10000,"",引用修正!$I$2:$I$10000,"")</f>
        <v>0</v>
      </c>
      <c r="D15" s="54">
        <f>SUMIFS(引用修正!$C$2:$C$10000,引用修正!$G$2:$G$10000,$A15,引用修正!$F$2:$F$10000,D$1,引用修正!$H$2:$H$10000,"",引用修正!$I$2:$I$10000,"")</f>
        <v>0</v>
      </c>
      <c r="E15" s="54">
        <f>SUMIFS(引用修正!$C$2:$C$10000,引用修正!$G$2:$G$10000,$A15,引用修正!$F$2:$F$10000,E$1,引用修正!$H$2:$H$10000,"",引用修正!$I$2:$I$10000,"")</f>
        <v>0</v>
      </c>
      <c r="F15" s="54">
        <f>SUMIFS(引用修正!$C$2:$C$10000,引用修正!$G$2:$G$10000,$A15,引用修正!$F$2:$F$10000,F$1,引用修正!$H$2:$H$10000,"",引用修正!$I$2:$I$10000,"")</f>
        <v>0</v>
      </c>
      <c r="G15" s="54">
        <f>SUMIFS(引用修正!$C$2:$C$10000,引用修正!$G$2:$G$10000,$A15,引用修正!$F$2:$F$10000,G$1,引用修正!$H$2:$H$10000,"",引用修正!$I$2:$I$10000,"")</f>
        <v>0</v>
      </c>
      <c r="H15" s="54">
        <f>SUMIFS(引用修正!$C$2:$C$10000,引用修正!$G$2:$G$10000,$A15,引用修正!$F$2:$F$10000,H$1,引用修正!$H$2:$H$10000,"",引用修正!$I$2:$I$10000,"")</f>
        <v>0</v>
      </c>
      <c r="I15" s="54">
        <f>SUMIFS(引用修正!$C$2:$C$10000,引用修正!$G$2:$G$10000,$A15,引用修正!$F$2:$F$10000,I$1,引用修正!$H$2:$H$10000,"",引用修正!$I$2:$I$10000,"")</f>
        <v>0</v>
      </c>
      <c r="J15" s="54">
        <f>SUMIFS(引用修正!$C$2:$C$10000,引用修正!$G$2:$G$10000,$A15,引用修正!$F$2:$F$10000,J$1,引用修正!$H$2:$H$10000,"",引用修正!$I$2:$I$10000,"")</f>
        <v>0</v>
      </c>
      <c r="K15" s="54">
        <f>SUMIFS(引用修正!$C$2:$C$10000,引用修正!$G$2:$G$10000,$A15,引用修正!$F$2:$F$10000,K$1,引用修正!$H$2:$H$10000,"",引用修正!$I$2:$I$10000,"")</f>
        <v>0</v>
      </c>
      <c r="L15" s="54">
        <f>SUMIFS(引用修正!$C$2:$C$10000,引用修正!$G$2:$G$10000,$A15,引用修正!$F$2:$F$10000,L$1,引用修正!$H$2:$H$10000,"",引用修正!$I$2:$I$10000,"")</f>
        <v>0</v>
      </c>
      <c r="M15" s="54">
        <f>SUMIFS(引用修正!$C$2:$C$10000,引用修正!$G$2:$G$10000,$A15,引用修正!$F$2:$F$10000,M$1,引用修正!$H$2:$H$10000,"",引用修正!$I$2:$I$10000,"")</f>
        <v>0</v>
      </c>
    </row>
    <row r="16" s="54" customFormat="1" spans="1:13">
      <c r="A16" s="57" t="s">
        <v>3296</v>
      </c>
      <c r="B16" s="54">
        <f>SUMIFS(引用修正!$C$2:$C$10000,引用修正!$G$2:$G$10000,$A16,引用修正!$F$2:$F$10000,B$1,引用修正!$H$2:$H$10000,"",引用修正!$I$2:$I$10000,"")</f>
        <v>0</v>
      </c>
      <c r="C16" s="54">
        <f>SUMIFS(引用修正!$C$2:$C$10000,引用修正!$G$2:$G$10000,$A16,引用修正!$F$2:$F$10000,C$1,引用修正!$H$2:$H$10000,"",引用修正!$I$2:$I$10000,"")</f>
        <v>0</v>
      </c>
      <c r="D16" s="54">
        <f>SUMIFS(引用修正!$C$2:$C$10000,引用修正!$G$2:$G$10000,$A16,引用修正!$F$2:$F$10000,D$1,引用修正!$H$2:$H$10000,"",引用修正!$I$2:$I$10000,"")</f>
        <v>0</v>
      </c>
      <c r="E16" s="54">
        <f>SUMIFS(引用修正!$C$2:$C$10000,引用修正!$G$2:$G$10000,$A16,引用修正!$F$2:$F$10000,E$1,引用修正!$H$2:$H$10000,"",引用修正!$I$2:$I$10000,"")</f>
        <v>0</v>
      </c>
      <c r="F16" s="54">
        <f>SUMIFS(引用修正!$C$2:$C$10000,引用修正!$G$2:$G$10000,$A16,引用修正!$F$2:$F$10000,F$1,引用修正!$H$2:$H$10000,"",引用修正!$I$2:$I$10000,"")</f>
        <v>0</v>
      </c>
      <c r="G16" s="54">
        <f>SUMIFS(引用修正!$C$2:$C$10000,引用修正!$G$2:$G$10000,$A16,引用修正!$F$2:$F$10000,G$1,引用修正!$H$2:$H$10000,"",引用修正!$I$2:$I$10000,"")</f>
        <v>0</v>
      </c>
      <c r="H16" s="54">
        <f>SUMIFS(引用修正!$C$2:$C$10000,引用修正!$G$2:$G$10000,$A16,引用修正!$F$2:$F$10000,H$1,引用修正!$H$2:$H$10000,"",引用修正!$I$2:$I$10000,"")</f>
        <v>0</v>
      </c>
      <c r="I16" s="54">
        <f>SUMIFS(引用修正!$C$2:$C$10000,引用修正!$G$2:$G$10000,$A16,引用修正!$F$2:$F$10000,I$1,引用修正!$H$2:$H$10000,"",引用修正!$I$2:$I$10000,"")</f>
        <v>0</v>
      </c>
      <c r="J16" s="54">
        <f>SUMIFS(引用修正!$C$2:$C$10000,引用修正!$G$2:$G$10000,$A16,引用修正!$F$2:$F$10000,J$1,引用修正!$H$2:$H$10000,"",引用修正!$I$2:$I$10000,"")</f>
        <v>0</v>
      </c>
      <c r="K16" s="54">
        <f>SUMIFS(引用修正!$C$2:$C$10000,引用修正!$G$2:$G$10000,$A16,引用修正!$F$2:$F$10000,K$1,引用修正!$H$2:$H$10000,"",引用修正!$I$2:$I$10000,"")</f>
        <v>0</v>
      </c>
      <c r="L16" s="54">
        <f>SUMIFS(引用修正!$C$2:$C$10000,引用修正!$G$2:$G$10000,$A16,引用修正!$F$2:$F$10000,L$1,引用修正!$H$2:$H$10000,"",引用修正!$I$2:$I$10000,"")</f>
        <v>0</v>
      </c>
      <c r="M16" s="54">
        <f>SUMIFS(引用修正!$C$2:$C$10000,引用修正!$G$2:$G$10000,$A16,引用修正!$F$2:$F$10000,M$1,引用修正!$H$2:$H$10000,"",引用修正!$I$2:$I$10000,"")</f>
        <v>0</v>
      </c>
    </row>
    <row r="17" s="54" customFormat="1" spans="1:13">
      <c r="A17" s="57" t="s">
        <v>3297</v>
      </c>
      <c r="B17" s="54">
        <f>SUMIFS(引用修正!$C$2:$C$10000,引用修正!$G$2:$G$10000,$A17,引用修正!$F$2:$F$10000,B$1,引用修正!$H$2:$H$10000,"",引用修正!$I$2:$I$10000,"")</f>
        <v>0</v>
      </c>
      <c r="C17" s="54">
        <f>SUMIFS(引用修正!$C$2:$C$10000,引用修正!$G$2:$G$10000,$A17,引用修正!$F$2:$F$10000,C$1,引用修正!$H$2:$H$10000,"",引用修正!$I$2:$I$10000,"")</f>
        <v>0</v>
      </c>
      <c r="D17" s="54">
        <f>SUMIFS(引用修正!$C$2:$C$10000,引用修正!$G$2:$G$10000,$A17,引用修正!$F$2:$F$10000,D$1,引用修正!$H$2:$H$10000,"",引用修正!$I$2:$I$10000,"")</f>
        <v>0</v>
      </c>
      <c r="E17" s="54">
        <f>SUMIFS(引用修正!$C$2:$C$10000,引用修正!$G$2:$G$10000,$A17,引用修正!$F$2:$F$10000,E$1,引用修正!$H$2:$H$10000,"",引用修正!$I$2:$I$10000,"")</f>
        <v>0</v>
      </c>
      <c r="F17" s="54">
        <f>SUMIFS(引用修正!$C$2:$C$10000,引用修正!$G$2:$G$10000,$A17,引用修正!$F$2:$F$10000,F$1,引用修正!$H$2:$H$10000,"",引用修正!$I$2:$I$10000,"")</f>
        <v>0</v>
      </c>
      <c r="G17" s="54">
        <f>SUMIFS(引用修正!$C$2:$C$10000,引用修正!$G$2:$G$10000,$A17,引用修正!$F$2:$F$10000,G$1,引用修正!$H$2:$H$10000,"",引用修正!$I$2:$I$10000,"")</f>
        <v>0</v>
      </c>
      <c r="H17" s="54">
        <f>SUMIFS(引用修正!$C$2:$C$10000,引用修正!$G$2:$G$10000,$A17,引用修正!$F$2:$F$10000,H$1,引用修正!$H$2:$H$10000,"",引用修正!$I$2:$I$10000,"")</f>
        <v>0</v>
      </c>
      <c r="I17" s="54">
        <f>SUMIFS(引用修正!$C$2:$C$10000,引用修正!$G$2:$G$10000,$A17,引用修正!$F$2:$F$10000,I$1,引用修正!$H$2:$H$10000,"",引用修正!$I$2:$I$10000,"")</f>
        <v>0</v>
      </c>
      <c r="J17" s="54">
        <f>SUMIFS(引用修正!$C$2:$C$10000,引用修正!$G$2:$G$10000,$A17,引用修正!$F$2:$F$10000,J$1,引用修正!$H$2:$H$10000,"",引用修正!$I$2:$I$10000,"")</f>
        <v>0</v>
      </c>
      <c r="K17" s="54">
        <f>SUMIFS(引用修正!$C$2:$C$10000,引用修正!$G$2:$G$10000,$A17,引用修正!$F$2:$F$10000,K$1,引用修正!$H$2:$H$10000,"",引用修正!$I$2:$I$10000,"")</f>
        <v>0</v>
      </c>
      <c r="L17" s="54">
        <f>SUMIFS(引用修正!$C$2:$C$10000,引用修正!$G$2:$G$10000,$A17,引用修正!$F$2:$F$10000,L$1,引用修正!$H$2:$H$10000,"",引用修正!$I$2:$I$10000,"")</f>
        <v>0</v>
      </c>
      <c r="M17" s="54">
        <f>SUMIFS(引用修正!$C$2:$C$10000,引用修正!$G$2:$G$10000,$A17,引用修正!$F$2:$F$10000,M$1,引用修正!$H$2:$H$10000,"",引用修正!$I$2:$I$10000,"")</f>
        <v>0</v>
      </c>
    </row>
    <row r="18" s="55" customFormat="1" spans="1:13">
      <c r="A18" s="59" t="s">
        <v>3298</v>
      </c>
      <c r="B18" s="55">
        <f>SUMIFS(引用修正!$C$2:$C$10000,引用修正!$G$2:$G$10000,$A18,引用修正!$F$2:$F$10000,B$1,引用修正!$H$2:$H$10000,"",引用修正!$I$2:$I$10000,"")</f>
        <v>0</v>
      </c>
      <c r="C18" s="55">
        <f>SUMIFS(引用修正!$C$2:$C$10000,引用修正!$G$2:$G$10000,$A18,引用修正!$F$2:$F$10000,C$1,引用修正!$H$2:$H$10000,"",引用修正!$I$2:$I$10000,"")</f>
        <v>0</v>
      </c>
      <c r="D18" s="55">
        <f>SUMIFS(引用修正!$C$2:$C$10000,引用修正!$G$2:$G$10000,$A18,引用修正!$F$2:$F$10000,D$1,引用修正!$H$2:$H$10000,"",引用修正!$I$2:$I$10000,"")</f>
        <v>0</v>
      </c>
      <c r="E18" s="55">
        <f>SUMIFS(引用修正!$C$2:$C$10000,引用修正!$G$2:$G$10000,$A18,引用修正!$F$2:$F$10000,E$1,引用修正!$H$2:$H$10000,"",引用修正!$I$2:$I$10000,"")</f>
        <v>0</v>
      </c>
      <c r="F18" s="55">
        <f>SUMIFS(引用修正!$C$2:$C$10000,引用修正!$G$2:$G$10000,$A18,引用修正!$F$2:$F$10000,F$1,引用修正!$H$2:$H$10000,"",引用修正!$I$2:$I$10000,"")</f>
        <v>0</v>
      </c>
      <c r="G18" s="55">
        <f>SUMIFS(引用修正!$C$2:$C$10000,引用修正!$G$2:$G$10000,$A18,引用修正!$F$2:$F$10000,G$1,引用修正!$H$2:$H$10000,"",引用修正!$I$2:$I$10000,"")</f>
        <v>0</v>
      </c>
      <c r="H18" s="55">
        <f>SUMIFS(引用修正!$C$2:$C$10000,引用修正!$G$2:$G$10000,$A18,引用修正!$F$2:$F$10000,H$1,引用修正!$H$2:$H$10000,"",引用修正!$I$2:$I$10000,"")</f>
        <v>0</v>
      </c>
      <c r="I18" s="55">
        <f>SUMIFS(引用修正!$C$2:$C$10000,引用修正!$G$2:$G$10000,$A18,引用修正!$F$2:$F$10000,I$1,引用修正!$H$2:$H$10000,"",引用修正!$I$2:$I$10000,"")</f>
        <v>0</v>
      </c>
      <c r="J18" s="55">
        <f>SUMIFS(引用修正!$C$2:$C$10000,引用修正!$G$2:$G$10000,$A18,引用修正!$F$2:$F$10000,J$1,引用修正!$H$2:$H$10000,"",引用修正!$I$2:$I$10000,"")</f>
        <v>0</v>
      </c>
      <c r="K18" s="55">
        <f>SUMIFS(引用修正!$C$2:$C$10000,引用修正!$G$2:$G$10000,$A18,引用修正!$F$2:$F$10000,K$1,引用修正!$H$2:$H$10000,"",引用修正!$I$2:$I$10000,"")</f>
        <v>0</v>
      </c>
      <c r="L18" s="55">
        <f>SUMIFS(引用修正!$C$2:$C$10000,引用修正!$G$2:$G$10000,$A18,引用修正!$F$2:$F$10000,L$1,引用修正!$H$2:$H$10000,"",引用修正!$I$2:$I$10000,"")</f>
        <v>0</v>
      </c>
      <c r="M18" s="55">
        <f>SUMIFS(引用修正!$C$2:$C$10000,引用修正!$G$2:$G$10000,$A18,引用修正!$F$2:$F$10000,M$1,引用修正!$H$2:$H$10000,"",引用修正!$I$2:$I$10000,"")</f>
        <v>0</v>
      </c>
    </row>
    <row r="19" s="54" customFormat="1" spans="1:13">
      <c r="A19" s="57" t="s">
        <v>3299</v>
      </c>
      <c r="B19" s="54">
        <f>SUMIFS(引用修正!$C$2:$C$10000,引用修正!$G$2:$G$10000,$A19,引用修正!$F$2:$F$10000,B$1,引用修正!$H$2:$H$10000,"",引用修正!$I$2:$I$10000,"")</f>
        <v>0</v>
      </c>
      <c r="C19" s="54">
        <f>SUMIFS(引用修正!$C$2:$C$10000,引用修正!$G$2:$G$10000,$A19,引用修正!$F$2:$F$10000,C$1,引用修正!$H$2:$H$10000,"",引用修正!$I$2:$I$10000,"")</f>
        <v>0</v>
      </c>
      <c r="D19" s="54">
        <f>SUMIFS(引用修正!$C$2:$C$10000,引用修正!$G$2:$G$10000,$A19,引用修正!$F$2:$F$10000,D$1,引用修正!$H$2:$H$10000,"",引用修正!$I$2:$I$10000,"")</f>
        <v>0</v>
      </c>
      <c r="E19" s="54">
        <f>SUMIFS(引用修正!$C$2:$C$10000,引用修正!$G$2:$G$10000,$A19,引用修正!$F$2:$F$10000,E$1,引用修正!$H$2:$H$10000,"",引用修正!$I$2:$I$10000,"")</f>
        <v>0</v>
      </c>
      <c r="F19" s="54">
        <f>SUMIFS(引用修正!$C$2:$C$10000,引用修正!$G$2:$G$10000,$A19,引用修正!$F$2:$F$10000,F$1,引用修正!$H$2:$H$10000,"",引用修正!$I$2:$I$10000,"")</f>
        <v>0</v>
      </c>
      <c r="G19" s="54">
        <f>SUMIFS(引用修正!$C$2:$C$10000,引用修正!$G$2:$G$10000,$A19,引用修正!$F$2:$F$10000,G$1,引用修正!$H$2:$H$10000,"",引用修正!$I$2:$I$10000,"")</f>
        <v>0</v>
      </c>
      <c r="H19" s="54">
        <f>SUMIFS(引用修正!$C$2:$C$10000,引用修正!$G$2:$G$10000,$A19,引用修正!$F$2:$F$10000,H$1,引用修正!$H$2:$H$10000,"",引用修正!$I$2:$I$10000,"")</f>
        <v>0</v>
      </c>
      <c r="I19" s="54">
        <f>SUMIFS(引用修正!$C$2:$C$10000,引用修正!$G$2:$G$10000,$A19,引用修正!$F$2:$F$10000,I$1,引用修正!$H$2:$H$10000,"",引用修正!$I$2:$I$10000,"")</f>
        <v>0</v>
      </c>
      <c r="J19" s="54">
        <f>SUMIFS(引用修正!$C$2:$C$10000,引用修正!$G$2:$G$10000,$A19,引用修正!$F$2:$F$10000,J$1,引用修正!$H$2:$H$10000,"",引用修正!$I$2:$I$10000,"")</f>
        <v>0</v>
      </c>
      <c r="K19" s="54">
        <f>SUMIFS(引用修正!$C$2:$C$10000,引用修正!$G$2:$G$10000,$A19,引用修正!$F$2:$F$10000,K$1,引用修正!$H$2:$H$10000,"",引用修正!$I$2:$I$10000,"")</f>
        <v>0</v>
      </c>
      <c r="L19" s="54">
        <f>SUMIFS(引用修正!$C$2:$C$10000,引用修正!$G$2:$G$10000,$A19,引用修正!$F$2:$F$10000,L$1,引用修正!$H$2:$H$10000,"",引用修正!$I$2:$I$10000,"")</f>
        <v>0</v>
      </c>
      <c r="M19" s="54">
        <f>SUMIFS(引用修正!$C$2:$C$10000,引用修正!$G$2:$G$10000,$A19,引用修正!$F$2:$F$10000,M$1,引用修正!$H$2:$H$10000,"",引用修正!$I$2:$I$10000,"")</f>
        <v>0</v>
      </c>
    </row>
    <row r="20" s="54" customFormat="1" spans="1:13">
      <c r="A20" s="57" t="s">
        <v>3300</v>
      </c>
      <c r="B20" s="54">
        <f>SUMIFS(引用修正!$C$2:$C$10000,引用修正!$G$2:$G$10000,$A20,引用修正!$F$2:$F$10000,B$1,引用修正!$H$2:$H$10000,"",引用修正!$I$2:$I$10000,"")</f>
        <v>0</v>
      </c>
      <c r="C20" s="54">
        <f>SUMIFS(引用修正!$C$2:$C$10000,引用修正!$G$2:$G$10000,$A20,引用修正!$F$2:$F$10000,C$1,引用修正!$H$2:$H$10000,"",引用修正!$I$2:$I$10000,"")</f>
        <v>0</v>
      </c>
      <c r="D20" s="54">
        <f>SUMIFS(引用修正!$C$2:$C$10000,引用修正!$G$2:$G$10000,$A20,引用修正!$F$2:$F$10000,D$1,引用修正!$H$2:$H$10000,"",引用修正!$I$2:$I$10000,"")</f>
        <v>0</v>
      </c>
      <c r="E20" s="54">
        <f>SUMIFS(引用修正!$C$2:$C$10000,引用修正!$G$2:$G$10000,$A20,引用修正!$F$2:$F$10000,E$1,引用修正!$H$2:$H$10000,"",引用修正!$I$2:$I$10000,"")</f>
        <v>0</v>
      </c>
      <c r="F20" s="54">
        <f>SUMIFS(引用修正!$C$2:$C$10000,引用修正!$G$2:$G$10000,$A20,引用修正!$F$2:$F$10000,F$1,引用修正!$H$2:$H$10000,"",引用修正!$I$2:$I$10000,"")</f>
        <v>0</v>
      </c>
      <c r="G20" s="54">
        <f>SUMIFS(引用修正!$C$2:$C$10000,引用修正!$G$2:$G$10000,$A20,引用修正!$F$2:$F$10000,G$1,引用修正!$H$2:$H$10000,"",引用修正!$I$2:$I$10000,"")</f>
        <v>0</v>
      </c>
      <c r="H20" s="54">
        <f>SUMIFS(引用修正!$C$2:$C$10000,引用修正!$G$2:$G$10000,$A20,引用修正!$F$2:$F$10000,H$1,引用修正!$H$2:$H$10000,"",引用修正!$I$2:$I$10000,"")</f>
        <v>0</v>
      </c>
      <c r="I20" s="54">
        <f>SUMIFS(引用修正!$C$2:$C$10000,引用修正!$G$2:$G$10000,$A20,引用修正!$F$2:$F$10000,I$1,引用修正!$H$2:$H$10000,"",引用修正!$I$2:$I$10000,"")</f>
        <v>0</v>
      </c>
      <c r="J20" s="54">
        <f>SUMIFS(引用修正!$C$2:$C$10000,引用修正!$G$2:$G$10000,$A20,引用修正!$F$2:$F$10000,J$1,引用修正!$H$2:$H$10000,"",引用修正!$I$2:$I$10000,"")</f>
        <v>0</v>
      </c>
      <c r="K20" s="54">
        <f>SUMIFS(引用修正!$C$2:$C$10000,引用修正!$G$2:$G$10000,$A20,引用修正!$F$2:$F$10000,K$1,引用修正!$H$2:$H$10000,"",引用修正!$I$2:$I$10000,"")</f>
        <v>0</v>
      </c>
      <c r="L20" s="54">
        <f>SUMIFS(引用修正!$C$2:$C$10000,引用修正!$G$2:$G$10000,$A20,引用修正!$F$2:$F$10000,L$1,引用修正!$H$2:$H$10000,"",引用修正!$I$2:$I$10000,"")</f>
        <v>0</v>
      </c>
      <c r="M20" s="54">
        <f>SUMIFS(引用修正!$C$2:$C$10000,引用修正!$G$2:$G$10000,$A20,引用修正!$F$2:$F$10000,M$1,引用修正!$H$2:$H$10000,"",引用修正!$I$2:$I$10000,"")</f>
        <v>0</v>
      </c>
    </row>
    <row r="21" s="54" customFormat="1" spans="1:13">
      <c r="A21" s="57" t="s">
        <v>3301</v>
      </c>
      <c r="B21" s="54">
        <f>SUMIFS(引用修正!$C$2:$C$10000,引用修正!$G$2:$G$10000,$A21,引用修正!$F$2:$F$10000,B$1,引用修正!$H$2:$H$10000,"",引用修正!$I$2:$I$10000,"")</f>
        <v>0</v>
      </c>
      <c r="C21" s="54">
        <f>SUMIFS(引用修正!$C$2:$C$10000,引用修正!$G$2:$G$10000,$A21,引用修正!$F$2:$F$10000,C$1,引用修正!$H$2:$H$10000,"",引用修正!$I$2:$I$10000,"")</f>
        <v>0</v>
      </c>
      <c r="D21" s="54">
        <f>SUMIFS(引用修正!$C$2:$C$10000,引用修正!$G$2:$G$10000,$A21,引用修正!$F$2:$F$10000,D$1,引用修正!$H$2:$H$10000,"",引用修正!$I$2:$I$10000,"")</f>
        <v>0</v>
      </c>
      <c r="E21" s="54">
        <f>SUMIFS(引用修正!$C$2:$C$10000,引用修正!$G$2:$G$10000,$A21,引用修正!$F$2:$F$10000,E$1,引用修正!$H$2:$H$10000,"",引用修正!$I$2:$I$10000,"")</f>
        <v>0</v>
      </c>
      <c r="F21" s="54">
        <f>SUMIFS(引用修正!$C$2:$C$10000,引用修正!$G$2:$G$10000,$A21,引用修正!$F$2:$F$10000,F$1,引用修正!$H$2:$H$10000,"",引用修正!$I$2:$I$10000,"")</f>
        <v>0</v>
      </c>
      <c r="G21" s="54">
        <f>SUMIFS(引用修正!$C$2:$C$10000,引用修正!$G$2:$G$10000,$A21,引用修正!$F$2:$F$10000,G$1,引用修正!$H$2:$H$10000,"",引用修正!$I$2:$I$10000,"")</f>
        <v>0</v>
      </c>
      <c r="H21" s="54">
        <f>SUMIFS(引用修正!$C$2:$C$10000,引用修正!$G$2:$G$10000,$A21,引用修正!$F$2:$F$10000,H$1,引用修正!$H$2:$H$10000,"",引用修正!$I$2:$I$10000,"")</f>
        <v>0</v>
      </c>
      <c r="I21" s="54">
        <f>SUMIFS(引用修正!$C$2:$C$10000,引用修正!$G$2:$G$10000,$A21,引用修正!$F$2:$F$10000,I$1,引用修正!$H$2:$H$10000,"",引用修正!$I$2:$I$10000,"")</f>
        <v>0</v>
      </c>
      <c r="J21" s="54">
        <f>SUMIFS(引用修正!$C$2:$C$10000,引用修正!$G$2:$G$10000,$A21,引用修正!$F$2:$F$10000,J$1,引用修正!$H$2:$H$10000,"",引用修正!$I$2:$I$10000,"")</f>
        <v>0</v>
      </c>
      <c r="K21" s="54">
        <f>SUMIFS(引用修正!$C$2:$C$10000,引用修正!$G$2:$G$10000,$A21,引用修正!$F$2:$F$10000,K$1,引用修正!$H$2:$H$10000,"",引用修正!$I$2:$I$10000,"")</f>
        <v>0</v>
      </c>
      <c r="L21" s="54">
        <f>SUMIFS(引用修正!$C$2:$C$10000,引用修正!$G$2:$G$10000,$A21,引用修正!$F$2:$F$10000,L$1,引用修正!$H$2:$H$10000,"",引用修正!$I$2:$I$10000,"")</f>
        <v>0</v>
      </c>
      <c r="M21" s="54">
        <f>SUMIFS(引用修正!$C$2:$C$10000,引用修正!$G$2:$G$10000,$A21,引用修正!$F$2:$F$10000,M$1,引用修正!$H$2:$H$10000,"",引用修正!$I$2:$I$10000,"")</f>
        <v>0</v>
      </c>
    </row>
    <row r="22" s="54" customFormat="1" spans="1:13">
      <c r="A22" s="57" t="s">
        <v>3302</v>
      </c>
      <c r="B22" s="54">
        <f>SUMIFS(引用修正!$C$2:$C$10000,引用修正!$G$2:$G$10000,$A22,引用修正!$F$2:$F$10000,B$1,引用修正!$H$2:$H$10000,"",引用修正!$I$2:$I$10000,"")</f>
        <v>0</v>
      </c>
      <c r="C22" s="54">
        <f>SUMIFS(引用修正!$C$2:$C$10000,引用修正!$G$2:$G$10000,$A22,引用修正!$F$2:$F$10000,C$1,引用修正!$H$2:$H$10000,"",引用修正!$I$2:$I$10000,"")</f>
        <v>0</v>
      </c>
      <c r="D22" s="54">
        <f>SUMIFS(引用修正!$C$2:$C$10000,引用修正!$G$2:$G$10000,$A22,引用修正!$F$2:$F$10000,D$1,引用修正!$H$2:$H$10000,"",引用修正!$I$2:$I$10000,"")</f>
        <v>0</v>
      </c>
      <c r="E22" s="54">
        <f>SUMIFS(引用修正!$C$2:$C$10000,引用修正!$G$2:$G$10000,$A22,引用修正!$F$2:$F$10000,E$1,引用修正!$H$2:$H$10000,"",引用修正!$I$2:$I$10000,"")</f>
        <v>0</v>
      </c>
      <c r="F22" s="54">
        <f>SUMIFS(引用修正!$C$2:$C$10000,引用修正!$G$2:$G$10000,$A22,引用修正!$F$2:$F$10000,F$1,引用修正!$H$2:$H$10000,"",引用修正!$I$2:$I$10000,"")</f>
        <v>0</v>
      </c>
      <c r="G22" s="54">
        <f>SUMIFS(引用修正!$C$2:$C$10000,引用修正!$G$2:$G$10000,$A22,引用修正!$F$2:$F$10000,G$1,引用修正!$H$2:$H$10000,"",引用修正!$I$2:$I$10000,"")</f>
        <v>0</v>
      </c>
      <c r="H22" s="54">
        <f>SUMIFS(引用修正!$C$2:$C$10000,引用修正!$G$2:$G$10000,$A22,引用修正!$F$2:$F$10000,H$1,引用修正!$H$2:$H$10000,"",引用修正!$I$2:$I$10000,"")</f>
        <v>0</v>
      </c>
      <c r="I22" s="54">
        <f>SUMIFS(引用修正!$C$2:$C$10000,引用修正!$G$2:$G$10000,$A22,引用修正!$F$2:$F$10000,I$1,引用修正!$H$2:$H$10000,"",引用修正!$I$2:$I$10000,"")</f>
        <v>0</v>
      </c>
      <c r="J22" s="54">
        <f>SUMIFS(引用修正!$C$2:$C$10000,引用修正!$G$2:$G$10000,$A22,引用修正!$F$2:$F$10000,J$1,引用修正!$H$2:$H$10000,"",引用修正!$I$2:$I$10000,"")</f>
        <v>0</v>
      </c>
      <c r="K22" s="54">
        <f>SUMIFS(引用修正!$C$2:$C$10000,引用修正!$G$2:$G$10000,$A22,引用修正!$F$2:$F$10000,K$1,引用修正!$H$2:$H$10000,"",引用修正!$I$2:$I$10000,"")</f>
        <v>0</v>
      </c>
      <c r="L22" s="54">
        <f>SUMIFS(引用修正!$C$2:$C$10000,引用修正!$G$2:$G$10000,$A22,引用修正!$F$2:$F$10000,L$1,引用修正!$H$2:$H$10000,"",引用修正!$I$2:$I$10000,"")</f>
        <v>0</v>
      </c>
      <c r="M22" s="54">
        <f>SUMIFS(引用修正!$C$2:$C$10000,引用修正!$G$2:$G$10000,$A22,引用修正!$F$2:$F$10000,M$1,引用修正!$H$2:$H$10000,"",引用修正!$I$2:$I$10000,"")</f>
        <v>0</v>
      </c>
    </row>
    <row r="23" s="54" customFormat="1" spans="1:13">
      <c r="A23" s="57" t="s">
        <v>3303</v>
      </c>
      <c r="B23" s="54">
        <f>SUMIFS(引用修正!$C$2:$C$10000,引用修正!$G$2:$G$10000,$A23,引用修正!$F$2:$F$10000,B$1,引用修正!$H$2:$H$10000,"",引用修正!$I$2:$I$10000,"")</f>
        <v>0</v>
      </c>
      <c r="C23" s="54">
        <f>SUMIFS(引用修正!$C$2:$C$10000,引用修正!$G$2:$G$10000,$A23,引用修正!$F$2:$F$10000,C$1,引用修正!$H$2:$H$10000,"",引用修正!$I$2:$I$10000,"")</f>
        <v>0</v>
      </c>
      <c r="D23" s="54">
        <f>SUMIFS(引用修正!$C$2:$C$10000,引用修正!$G$2:$G$10000,$A23,引用修正!$F$2:$F$10000,D$1,引用修正!$H$2:$H$10000,"",引用修正!$I$2:$I$10000,"")</f>
        <v>0</v>
      </c>
      <c r="E23" s="54">
        <f>SUMIFS(引用修正!$C$2:$C$10000,引用修正!$G$2:$G$10000,$A23,引用修正!$F$2:$F$10000,E$1,引用修正!$H$2:$H$10000,"",引用修正!$I$2:$I$10000,"")</f>
        <v>0</v>
      </c>
      <c r="F23" s="54">
        <f>SUMIFS(引用修正!$C$2:$C$10000,引用修正!$G$2:$G$10000,$A23,引用修正!$F$2:$F$10000,F$1,引用修正!$H$2:$H$10000,"",引用修正!$I$2:$I$10000,"")</f>
        <v>0</v>
      </c>
      <c r="G23" s="54">
        <f>SUMIFS(引用修正!$C$2:$C$10000,引用修正!$G$2:$G$10000,$A23,引用修正!$F$2:$F$10000,G$1,引用修正!$H$2:$H$10000,"",引用修正!$I$2:$I$10000,"")</f>
        <v>0</v>
      </c>
      <c r="H23" s="54">
        <f>SUMIFS(引用修正!$C$2:$C$10000,引用修正!$G$2:$G$10000,$A23,引用修正!$F$2:$F$10000,H$1,引用修正!$H$2:$H$10000,"",引用修正!$I$2:$I$10000,"")</f>
        <v>0</v>
      </c>
      <c r="I23" s="54">
        <f>SUMIFS(引用修正!$C$2:$C$10000,引用修正!$G$2:$G$10000,$A23,引用修正!$F$2:$F$10000,I$1,引用修正!$H$2:$H$10000,"",引用修正!$I$2:$I$10000,"")</f>
        <v>0</v>
      </c>
      <c r="J23" s="54">
        <f>SUMIFS(引用修正!$C$2:$C$10000,引用修正!$G$2:$G$10000,$A23,引用修正!$F$2:$F$10000,J$1,引用修正!$H$2:$H$10000,"",引用修正!$I$2:$I$10000,"")</f>
        <v>0</v>
      </c>
      <c r="K23" s="54">
        <f>SUMIFS(引用修正!$C$2:$C$10000,引用修正!$G$2:$G$10000,$A23,引用修正!$F$2:$F$10000,K$1,引用修正!$H$2:$H$10000,"",引用修正!$I$2:$I$10000,"")</f>
        <v>0</v>
      </c>
      <c r="L23" s="54">
        <f>SUMIFS(引用修正!$C$2:$C$10000,引用修正!$G$2:$G$10000,$A23,引用修正!$F$2:$F$10000,L$1,引用修正!$H$2:$H$10000,"",引用修正!$I$2:$I$10000,"")</f>
        <v>0</v>
      </c>
      <c r="M23" s="54">
        <f>SUMIFS(引用修正!$C$2:$C$10000,引用修正!$G$2:$G$10000,$A23,引用修正!$F$2:$F$10000,M$1,引用修正!$H$2:$H$10000,"",引用修正!$I$2:$I$10000,"")</f>
        <v>0</v>
      </c>
    </row>
    <row r="24" s="54" customFormat="1" spans="1:13">
      <c r="A24" s="57" t="s">
        <v>3304</v>
      </c>
      <c r="B24" s="54">
        <f>SUMIFS(引用修正!$C$2:$C$10000,引用修正!$G$2:$G$10000,$A24,引用修正!$F$2:$F$10000,B$1,引用修正!$H$2:$H$10000,"",引用修正!$I$2:$I$10000,"")</f>
        <v>0</v>
      </c>
      <c r="C24" s="54">
        <f>SUMIFS(引用修正!$C$2:$C$10000,引用修正!$G$2:$G$10000,$A24,引用修正!$F$2:$F$10000,C$1,引用修正!$H$2:$H$10000,"",引用修正!$I$2:$I$10000,"")</f>
        <v>0</v>
      </c>
      <c r="D24" s="54">
        <f>SUMIFS(引用修正!$C$2:$C$10000,引用修正!$G$2:$G$10000,$A24,引用修正!$F$2:$F$10000,D$1,引用修正!$H$2:$H$10000,"",引用修正!$I$2:$I$10000,"")</f>
        <v>0</v>
      </c>
      <c r="E24" s="54">
        <f>SUMIFS(引用修正!$C$2:$C$10000,引用修正!$G$2:$G$10000,$A24,引用修正!$F$2:$F$10000,E$1,引用修正!$H$2:$H$10000,"",引用修正!$I$2:$I$10000,"")</f>
        <v>0</v>
      </c>
      <c r="F24" s="54">
        <f>SUMIFS(引用修正!$C$2:$C$10000,引用修正!$G$2:$G$10000,$A24,引用修正!$F$2:$F$10000,F$1,引用修正!$H$2:$H$10000,"",引用修正!$I$2:$I$10000,"")</f>
        <v>0</v>
      </c>
      <c r="G24" s="54">
        <f>SUMIFS(引用修正!$C$2:$C$10000,引用修正!$G$2:$G$10000,$A24,引用修正!$F$2:$F$10000,G$1,引用修正!$H$2:$H$10000,"",引用修正!$I$2:$I$10000,"")</f>
        <v>0</v>
      </c>
      <c r="H24" s="54">
        <f>SUMIFS(引用修正!$C$2:$C$10000,引用修正!$G$2:$G$10000,$A24,引用修正!$F$2:$F$10000,H$1,引用修正!$H$2:$H$10000,"",引用修正!$I$2:$I$10000,"")</f>
        <v>0</v>
      </c>
      <c r="I24" s="54">
        <f>SUMIFS(引用修正!$C$2:$C$10000,引用修正!$G$2:$G$10000,$A24,引用修正!$F$2:$F$10000,I$1,引用修正!$H$2:$H$10000,"",引用修正!$I$2:$I$10000,"")</f>
        <v>0</v>
      </c>
      <c r="J24" s="54">
        <f>SUMIFS(引用修正!$C$2:$C$10000,引用修正!$G$2:$G$10000,$A24,引用修正!$F$2:$F$10000,J$1,引用修正!$H$2:$H$10000,"",引用修正!$I$2:$I$10000,"")</f>
        <v>0</v>
      </c>
      <c r="K24" s="54">
        <f>SUMIFS(引用修正!$C$2:$C$10000,引用修正!$G$2:$G$10000,$A24,引用修正!$F$2:$F$10000,K$1,引用修正!$H$2:$H$10000,"",引用修正!$I$2:$I$10000,"")</f>
        <v>0</v>
      </c>
      <c r="L24" s="54">
        <f>SUMIFS(引用修正!$C$2:$C$10000,引用修正!$G$2:$G$10000,$A24,引用修正!$F$2:$F$10000,L$1,引用修正!$H$2:$H$10000,"",引用修正!$I$2:$I$10000,"")</f>
        <v>0</v>
      </c>
      <c r="M24" s="54">
        <f>SUMIFS(引用修正!$C$2:$C$10000,引用修正!$G$2:$G$10000,$A24,引用修正!$F$2:$F$10000,M$1,引用修正!$H$2:$H$10000,"",引用修正!$I$2:$I$10000,"")</f>
        <v>0</v>
      </c>
    </row>
    <row r="25" s="54" customFormat="1" spans="1:13">
      <c r="A25" s="57" t="s">
        <v>3305</v>
      </c>
      <c r="B25" s="54">
        <f>SUMIFS(引用修正!$C$2:$C$10000,引用修正!$G$2:$G$10000,$A25,引用修正!$F$2:$F$10000,B$1,引用修正!$H$2:$H$10000,"",引用修正!$I$2:$I$10000,"")</f>
        <v>0</v>
      </c>
      <c r="C25" s="54">
        <f>SUMIFS(引用修正!$C$2:$C$10000,引用修正!$G$2:$G$10000,$A25,引用修正!$F$2:$F$10000,C$1,引用修正!$H$2:$H$10000,"",引用修正!$I$2:$I$10000,"")</f>
        <v>0</v>
      </c>
      <c r="D25" s="54">
        <f>SUMIFS(引用修正!$C$2:$C$10000,引用修正!$G$2:$G$10000,$A25,引用修正!$F$2:$F$10000,D$1,引用修正!$H$2:$H$10000,"",引用修正!$I$2:$I$10000,"")</f>
        <v>0</v>
      </c>
      <c r="E25" s="54">
        <f>SUMIFS(引用修正!$C$2:$C$10000,引用修正!$G$2:$G$10000,$A25,引用修正!$F$2:$F$10000,E$1,引用修正!$H$2:$H$10000,"",引用修正!$I$2:$I$10000,"")</f>
        <v>0</v>
      </c>
      <c r="F25" s="54">
        <f>SUMIFS(引用修正!$C$2:$C$10000,引用修正!$G$2:$G$10000,$A25,引用修正!$F$2:$F$10000,F$1,引用修正!$H$2:$H$10000,"",引用修正!$I$2:$I$10000,"")</f>
        <v>0</v>
      </c>
      <c r="G25" s="54">
        <f>SUMIFS(引用修正!$C$2:$C$10000,引用修正!$G$2:$G$10000,$A25,引用修正!$F$2:$F$10000,G$1,引用修正!$H$2:$H$10000,"",引用修正!$I$2:$I$10000,"")</f>
        <v>0</v>
      </c>
      <c r="H25" s="54">
        <f>SUMIFS(引用修正!$C$2:$C$10000,引用修正!$G$2:$G$10000,$A25,引用修正!$F$2:$F$10000,H$1,引用修正!$H$2:$H$10000,"",引用修正!$I$2:$I$10000,"")</f>
        <v>0</v>
      </c>
      <c r="I25" s="54">
        <f>SUMIFS(引用修正!$C$2:$C$10000,引用修正!$G$2:$G$10000,$A25,引用修正!$F$2:$F$10000,I$1,引用修正!$H$2:$H$10000,"",引用修正!$I$2:$I$10000,"")</f>
        <v>0</v>
      </c>
      <c r="J25" s="54">
        <f>SUMIFS(引用修正!$C$2:$C$10000,引用修正!$G$2:$G$10000,$A25,引用修正!$F$2:$F$10000,J$1,引用修正!$H$2:$H$10000,"",引用修正!$I$2:$I$10000,"")</f>
        <v>0</v>
      </c>
      <c r="K25" s="54">
        <f>SUMIFS(引用修正!$C$2:$C$10000,引用修正!$G$2:$G$10000,$A25,引用修正!$F$2:$F$10000,K$1,引用修正!$H$2:$H$10000,"",引用修正!$I$2:$I$10000,"")</f>
        <v>0</v>
      </c>
      <c r="L25" s="54">
        <f>SUMIFS(引用修正!$C$2:$C$10000,引用修正!$G$2:$G$10000,$A25,引用修正!$F$2:$F$10000,L$1,引用修正!$H$2:$H$10000,"",引用修正!$I$2:$I$10000,"")</f>
        <v>0</v>
      </c>
      <c r="M25" s="54">
        <f>SUMIFS(引用修正!$C$2:$C$10000,引用修正!$G$2:$G$10000,$A25,引用修正!$F$2:$F$10000,M$1,引用修正!$H$2:$H$10000,"",引用修正!$I$2:$I$10000,"")</f>
        <v>0</v>
      </c>
    </row>
    <row r="26" s="54" customFormat="1" spans="1:1">
      <c r="A26" s="57"/>
    </row>
    <row r="27" s="54" customFormat="1" spans="1:1">
      <c r="A27" s="57"/>
    </row>
    <row r="28" s="54" customFormat="1" spans="1:1">
      <c r="A28" s="57"/>
    </row>
  </sheetData>
  <pageMargins left="0.7" right="0.7" top="0.75" bottom="0.75" header="0.3" footer="0.3"/>
  <headerFooter/>
</worksheet>
</file>

<file path=xl/worksheets/sheet1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10">
    <tabColor theme="8" tint="0.799676503799554"/>
  </sheetPr>
  <dimension ref="A1:O952"/>
  <sheetViews>
    <sheetView topLeftCell="B1" workbookViewId="0">
      <selection activeCell="D2" sqref="D2"/>
    </sheetView>
  </sheetViews>
  <sheetFormatPr defaultColWidth="8.75454545454545" defaultRowHeight="14"/>
  <cols>
    <col min="1" max="1" width="52.1272727272727" style="20" customWidth="1"/>
    <col min="2" max="2" width="14.5" style="18" customWidth="1"/>
    <col min="3" max="3" width="32.1272727272727" style="18" customWidth="1"/>
    <col min="4" max="5" width="9.25454545454545" customWidth="1"/>
    <col min="6" max="6" width="13.5" customWidth="1"/>
    <col min="7" max="7" width="9.25454545454545" customWidth="1"/>
    <col min="8" max="15" width="8.87272727272727" customWidth="1"/>
  </cols>
  <sheetData>
    <row r="1" spans="1:15">
      <c r="A1" s="17" t="s">
        <v>3306</v>
      </c>
      <c r="C1" s="18" t="s">
        <v>3307</v>
      </c>
      <c r="D1" s="19" t="s">
        <v>3270</v>
      </c>
      <c r="E1" s="19" t="s">
        <v>3271</v>
      </c>
      <c r="F1" s="19" t="s">
        <v>3272</v>
      </c>
      <c r="G1" s="19" t="s">
        <v>3273</v>
      </c>
      <c r="H1" s="19" t="s">
        <v>3274</v>
      </c>
      <c r="I1" s="19" t="s">
        <v>3275</v>
      </c>
      <c r="J1" s="19" t="s">
        <v>3276</v>
      </c>
      <c r="K1" s="19" t="s">
        <v>3277</v>
      </c>
      <c r="L1" s="19" t="s">
        <v>3278</v>
      </c>
      <c r="M1" s="19" t="s">
        <v>3279</v>
      </c>
      <c r="N1" s="19" t="s">
        <v>3280</v>
      </c>
      <c r="O1" s="19" t="s">
        <v>3281</v>
      </c>
    </row>
    <row r="2" ht="14.5" spans="1:15">
      <c r="A2" s="20" t="s">
        <v>3308</v>
      </c>
      <c r="B2" s="21" t="s">
        <v>137</v>
      </c>
      <c r="C2" s="22" t="s">
        <v>138</v>
      </c>
      <c r="D2" s="23" t="e">
        <f>SUM(IF((LEFT('2-1 采购订单物料明细表报表导出'!#REF!,7)=D$1)*('2-1 采购订单物料明细表报表导出'!#REF!=$A2),'2-1 采购订单物料明细表报表导出'!#REF!,0))</f>
        <v>#REF!</v>
      </c>
      <c r="E2" s="23" t="e" cm="1">
        <f t="array" ref="E2">SUM(IF((LEFT('2-1 采购订单物料明细表报表导出'!#REF!,7)=E$1)*('2-1 采购订单物料明细表报表导出'!#REF!=$A2),'2-1 采购订单物料明细表报表导出'!#REF!,0))</f>
        <v>#REF!</v>
      </c>
      <c r="F2" s="23" t="e" cm="1">
        <f t="array" ref="F2">SUM(IF((LEFT('2-1 采购订单物料明细表报表导出'!#REF!,7)=F$1)*('2-1 采购订单物料明细表报表导出'!#REF!=$A2),'2-1 采购订单物料明细表报表导出'!#REF!,0))</f>
        <v>#REF!</v>
      </c>
      <c r="G2" s="23" t="e" cm="1">
        <f t="array" ref="G2">SUM(IF((LEFT('2-1 采购订单物料明细表报表导出'!#REF!,7)=G$1)*('2-1 采购订单物料明细表报表导出'!#REF!=$A2),'2-1 采购订单物料明细表报表导出'!#REF!,0))</f>
        <v>#REF!</v>
      </c>
      <c r="H2" s="23" t="e" cm="1">
        <f t="array" ref="H2">SUM(IF((LEFT('2-1 采购订单物料明细表报表导出'!#REF!,7)=H$1)*('2-1 采购订单物料明细表报表导出'!#REF!=$A2),'2-1 采购订单物料明细表报表导出'!#REF!,0))</f>
        <v>#REF!</v>
      </c>
      <c r="I2" s="23" t="e" cm="1">
        <f t="array" ref="I2">SUM(IF((LEFT('2-1 采购订单物料明细表报表导出'!#REF!,7)=I$1)*('2-1 采购订单物料明细表报表导出'!#REF!=$A2),'2-1 采购订单物料明细表报表导出'!#REF!,0))</f>
        <v>#REF!</v>
      </c>
      <c r="J2" s="23" t="e" cm="1">
        <f t="array" ref="J2">SUM(IF((LEFT('2-1 采购订单物料明细表报表导出'!#REF!,7)=J$1)*('2-1 采购订单物料明细表报表导出'!#REF!=$A2),'2-1 采购订单物料明细表报表导出'!#REF!,0))</f>
        <v>#REF!</v>
      </c>
      <c r="K2" s="23" t="e" cm="1">
        <f t="array" ref="K2">SUM(IF((LEFT('2-1 采购订单物料明细表报表导出'!#REF!,7)=K$1)*('2-1 采购订单物料明细表报表导出'!#REF!=$A2),'2-1 采购订单物料明细表报表导出'!#REF!,0))</f>
        <v>#REF!</v>
      </c>
      <c r="L2" s="23" t="e" cm="1">
        <f t="array" ref="L2">SUM(IF((LEFT('2-1 采购订单物料明细表报表导出'!#REF!,7)=L$1)*('2-1 采购订单物料明细表报表导出'!#REF!=$A2),'2-1 采购订单物料明细表报表导出'!#REF!,0))</f>
        <v>#REF!</v>
      </c>
      <c r="M2" s="23" t="e" cm="1">
        <f t="array" ref="M2">SUM(IF((LEFT('2-1 采购订单物料明细表报表导出'!#REF!,7)=M$1)*('2-1 采购订单物料明细表报表导出'!#REF!=$A2),'2-1 采购订单物料明细表报表导出'!#REF!,0))</f>
        <v>#REF!</v>
      </c>
      <c r="N2" s="23" t="e" cm="1">
        <f t="array" ref="N2">SUM(IF((LEFT('2-1 采购订单物料明细表报表导出'!#REF!,7)=N$1)*('2-1 采购订单物料明细表报表导出'!#REF!=$A2),'2-1 采购订单物料明细表报表导出'!#REF!,0))</f>
        <v>#REF!</v>
      </c>
      <c r="O2" s="23" t="e" cm="1">
        <f t="array" ref="O2">SUM(IF((LEFT('2-1 采购订单物料明细表报表导出'!#REF!,7)=O$1)*('2-1 采购订单物料明细表报表导出'!#REF!=$A2),'2-1 采购订单物料明细表报表导出'!#REF!,0))</f>
        <v>#REF!</v>
      </c>
    </row>
    <row r="3" ht="14.5" spans="1:15">
      <c r="A3" s="20" t="s">
        <v>3309</v>
      </c>
      <c r="B3" s="21" t="s">
        <v>137</v>
      </c>
      <c r="C3" s="22" t="s">
        <v>138</v>
      </c>
      <c r="D3" s="23" t="e" cm="1">
        <f t="array" ref="D3">SUM(IF((LEFT('2-1 采购订单物料明细表报表导出'!#REF!,7)=D$1)*('2-1 采购订单物料明细表报表导出'!#REF!=$A3),'2-1 采购订单物料明细表报表导出'!#REF!,0))</f>
        <v>#REF!</v>
      </c>
      <c r="E3" s="23" t="e" cm="1">
        <f t="array" ref="E3">SUM(IF((LEFT('2-1 采购订单物料明细表报表导出'!#REF!,7)=E$1)*('2-1 采购订单物料明细表报表导出'!#REF!=$A3),'2-1 采购订单物料明细表报表导出'!#REF!,0))</f>
        <v>#REF!</v>
      </c>
      <c r="F3" s="23" t="e" cm="1">
        <f t="array" ref="F3">SUM(IF((LEFT('2-1 采购订单物料明细表报表导出'!#REF!,7)=F$1)*('2-1 采购订单物料明细表报表导出'!#REF!=$A3),'2-1 采购订单物料明细表报表导出'!#REF!,0))</f>
        <v>#REF!</v>
      </c>
      <c r="G3" s="23" t="e" cm="1">
        <f t="array" ref="G3">SUM(IF((LEFT('2-1 采购订单物料明细表报表导出'!#REF!,7)=G$1)*('2-1 采购订单物料明细表报表导出'!#REF!=$A3),'2-1 采购订单物料明细表报表导出'!#REF!,0))</f>
        <v>#REF!</v>
      </c>
      <c r="H3" s="23" t="e" cm="1">
        <f t="array" ref="H3">SUM(IF((LEFT('2-1 采购订单物料明细表报表导出'!#REF!,7)=H$1)*('2-1 采购订单物料明细表报表导出'!#REF!=$A3),'2-1 采购订单物料明细表报表导出'!#REF!,0))</f>
        <v>#REF!</v>
      </c>
      <c r="I3" s="23" t="e" cm="1">
        <f t="array" ref="I3">SUM(IF((LEFT('2-1 采购订单物料明细表报表导出'!#REF!,7)=I$1)*('2-1 采购订单物料明细表报表导出'!#REF!=$A3),'2-1 采购订单物料明细表报表导出'!#REF!,0))</f>
        <v>#REF!</v>
      </c>
      <c r="J3" s="23" t="e" cm="1">
        <f t="array" ref="J3">SUM(IF((LEFT('2-1 采购订单物料明细表报表导出'!#REF!,7)=J$1)*('2-1 采购订单物料明细表报表导出'!#REF!=$A3),'2-1 采购订单物料明细表报表导出'!#REF!,0))</f>
        <v>#REF!</v>
      </c>
      <c r="K3" s="23" t="e" cm="1">
        <f t="array" ref="K3">SUM(IF((LEFT('2-1 采购订单物料明细表报表导出'!#REF!,7)=K$1)*('2-1 采购订单物料明细表报表导出'!#REF!=$A3),'2-1 采购订单物料明细表报表导出'!#REF!,0))</f>
        <v>#REF!</v>
      </c>
      <c r="L3" s="23" t="e" cm="1">
        <f t="array" ref="L3">SUM(IF((LEFT('2-1 采购订单物料明细表报表导出'!#REF!,7)=L$1)*('2-1 采购订单物料明细表报表导出'!#REF!=$A3),'2-1 采购订单物料明细表报表导出'!#REF!,0))</f>
        <v>#REF!</v>
      </c>
      <c r="M3" s="23" t="e" cm="1">
        <f t="array" ref="M3">SUM(IF((LEFT('2-1 采购订单物料明细表报表导出'!#REF!,7)=M$1)*('2-1 采购订单物料明细表报表导出'!#REF!=$A3),'2-1 采购订单物料明细表报表导出'!#REF!,0))</f>
        <v>#REF!</v>
      </c>
      <c r="N3" s="23" t="e" cm="1">
        <f t="array" ref="N3">SUM(IF((LEFT('2-1 采购订单物料明细表报表导出'!#REF!,7)=N$1)*('2-1 采购订单物料明细表报表导出'!#REF!=$A3),'2-1 采购订单物料明细表报表导出'!#REF!,0))</f>
        <v>#REF!</v>
      </c>
      <c r="O3" s="23" t="e" cm="1">
        <f t="array" ref="O3">SUM(IF((LEFT('2-1 采购订单物料明细表报表导出'!#REF!,7)=O$1)*('2-1 采购订单物料明细表报表导出'!#REF!=$A3),'2-1 采购订单物料明细表报表导出'!#REF!,0))</f>
        <v>#REF!</v>
      </c>
    </row>
    <row r="4" ht="14.5" spans="1:15">
      <c r="A4" s="20" t="s">
        <v>3310</v>
      </c>
      <c r="B4" s="21" t="s">
        <v>137</v>
      </c>
      <c r="C4" s="22" t="s">
        <v>138</v>
      </c>
      <c r="D4" s="23" t="e" cm="1">
        <f t="array" ref="D4">SUM(IF((LEFT('2-1 采购订单物料明细表报表导出'!#REF!,7)=D$1)*('2-1 采购订单物料明细表报表导出'!#REF!=$A4),'2-1 采购订单物料明细表报表导出'!#REF!,0))</f>
        <v>#REF!</v>
      </c>
      <c r="E4" s="23" t="e" cm="1">
        <f t="array" ref="E4">SUM(IF((LEFT('2-1 采购订单物料明细表报表导出'!#REF!,7)=E$1)*('2-1 采购订单物料明细表报表导出'!#REF!=$A4),'2-1 采购订单物料明细表报表导出'!#REF!,0))</f>
        <v>#REF!</v>
      </c>
      <c r="F4" s="23" t="e" cm="1">
        <f t="array" ref="F4">SUM(IF((LEFT('2-1 采购订单物料明细表报表导出'!#REF!,7)=F$1)*('2-1 采购订单物料明细表报表导出'!#REF!=$A4),'2-1 采购订单物料明细表报表导出'!#REF!,0))</f>
        <v>#REF!</v>
      </c>
      <c r="G4" s="23" t="e" cm="1">
        <f t="array" ref="G4">SUM(IF((LEFT('2-1 采购订单物料明细表报表导出'!#REF!,7)=G$1)*('2-1 采购订单物料明细表报表导出'!#REF!=$A4),'2-1 采购订单物料明细表报表导出'!#REF!,0))</f>
        <v>#REF!</v>
      </c>
      <c r="H4" s="23" t="e" cm="1">
        <f t="array" ref="H4">SUM(IF((LEFT('2-1 采购订单物料明细表报表导出'!#REF!,7)=H$1)*('2-1 采购订单物料明细表报表导出'!#REF!=$A4),'2-1 采购订单物料明细表报表导出'!#REF!,0))</f>
        <v>#REF!</v>
      </c>
      <c r="I4" s="23" t="e" cm="1">
        <f t="array" ref="I4">SUM(IF((LEFT('2-1 采购订单物料明细表报表导出'!#REF!,7)=I$1)*('2-1 采购订单物料明细表报表导出'!#REF!=$A4),'2-1 采购订单物料明细表报表导出'!#REF!,0))</f>
        <v>#REF!</v>
      </c>
      <c r="J4" s="23" t="e" cm="1">
        <f t="array" ref="J4">SUM(IF((LEFT('2-1 采购订单物料明细表报表导出'!#REF!,7)=J$1)*('2-1 采购订单物料明细表报表导出'!#REF!=$A4),'2-1 采购订单物料明细表报表导出'!#REF!,0))</f>
        <v>#REF!</v>
      </c>
      <c r="K4" s="23" t="e" cm="1">
        <f t="array" ref="K4">SUM(IF((LEFT('2-1 采购订单物料明细表报表导出'!#REF!,7)=K$1)*('2-1 采购订单物料明细表报表导出'!#REF!=$A4),'2-1 采购订单物料明细表报表导出'!#REF!,0))</f>
        <v>#REF!</v>
      </c>
      <c r="L4" s="23" t="e" cm="1">
        <f t="array" ref="L4">SUM(IF((LEFT('2-1 采购订单物料明细表报表导出'!#REF!,7)=L$1)*('2-1 采购订单物料明细表报表导出'!#REF!=$A4),'2-1 采购订单物料明细表报表导出'!#REF!,0))</f>
        <v>#REF!</v>
      </c>
      <c r="M4" s="23" t="e" cm="1">
        <f t="array" ref="M4">SUM(IF((LEFT('2-1 采购订单物料明细表报表导出'!#REF!,7)=M$1)*('2-1 采购订单物料明细表报表导出'!#REF!=$A4),'2-1 采购订单物料明细表报表导出'!#REF!,0))</f>
        <v>#REF!</v>
      </c>
      <c r="N4" s="23" t="e" cm="1">
        <f t="array" ref="N4">SUM(IF((LEFT('2-1 采购订单物料明细表报表导出'!#REF!,7)=N$1)*('2-1 采购订单物料明细表报表导出'!#REF!=$A4),'2-1 采购订单物料明细表报表导出'!#REF!,0))</f>
        <v>#REF!</v>
      </c>
      <c r="O4" s="23" t="e" cm="1">
        <f t="array" ref="O4">SUM(IF((LEFT('2-1 采购订单物料明细表报表导出'!#REF!,7)=O$1)*('2-1 采购订单物料明细表报表导出'!#REF!=$A4),'2-1 采购订单物料明细表报表导出'!#REF!,0))</f>
        <v>#REF!</v>
      </c>
    </row>
    <row r="5" ht="14.5" spans="1:15">
      <c r="A5" s="20" t="s">
        <v>3311</v>
      </c>
      <c r="B5" s="21" t="s">
        <v>137</v>
      </c>
      <c r="C5" s="22" t="s">
        <v>138</v>
      </c>
      <c r="D5" s="23" t="e" cm="1">
        <f t="array" ref="D5">SUM(IF((LEFT('2-1 采购订单物料明细表报表导出'!#REF!,7)=D$1)*('2-1 采购订单物料明细表报表导出'!#REF!=$A5),'2-1 采购订单物料明细表报表导出'!#REF!,0))</f>
        <v>#REF!</v>
      </c>
      <c r="E5" s="23" t="e" cm="1">
        <f t="array" ref="E5">SUM(IF((LEFT('2-1 采购订单物料明细表报表导出'!#REF!,7)=E$1)*('2-1 采购订单物料明细表报表导出'!#REF!=$A5),'2-1 采购订单物料明细表报表导出'!#REF!,0))</f>
        <v>#REF!</v>
      </c>
      <c r="F5" s="23" t="e" cm="1">
        <f t="array" ref="F5">SUM(IF((LEFT('2-1 采购订单物料明细表报表导出'!#REF!,7)=F$1)*('2-1 采购订单物料明细表报表导出'!#REF!=$A5),'2-1 采购订单物料明细表报表导出'!#REF!,0))</f>
        <v>#REF!</v>
      </c>
      <c r="G5" s="23" t="e" cm="1">
        <f t="array" ref="G5">SUM(IF((LEFT('2-1 采购订单物料明细表报表导出'!#REF!,7)=G$1)*('2-1 采购订单物料明细表报表导出'!#REF!=$A5),'2-1 采购订单物料明细表报表导出'!#REF!,0))</f>
        <v>#REF!</v>
      </c>
      <c r="H5" s="23" t="e" cm="1">
        <f t="array" ref="H5">SUM(IF((LEFT('2-1 采购订单物料明细表报表导出'!#REF!,7)=H$1)*('2-1 采购订单物料明细表报表导出'!#REF!=$A5),'2-1 采购订单物料明细表报表导出'!#REF!,0))</f>
        <v>#REF!</v>
      </c>
      <c r="I5" s="23" t="e" cm="1">
        <f t="array" ref="I5">SUM(IF((LEFT('2-1 采购订单物料明细表报表导出'!#REF!,7)=I$1)*('2-1 采购订单物料明细表报表导出'!#REF!=$A5),'2-1 采购订单物料明细表报表导出'!#REF!,0))</f>
        <v>#REF!</v>
      </c>
      <c r="J5" s="23" t="e" cm="1">
        <f t="array" ref="J5">SUM(IF((LEFT('2-1 采购订单物料明细表报表导出'!#REF!,7)=J$1)*('2-1 采购订单物料明细表报表导出'!#REF!=$A5),'2-1 采购订单物料明细表报表导出'!#REF!,0))</f>
        <v>#REF!</v>
      </c>
      <c r="K5" s="23" t="e" cm="1">
        <f t="array" ref="K5">SUM(IF((LEFT('2-1 采购订单物料明细表报表导出'!#REF!,7)=K$1)*('2-1 采购订单物料明细表报表导出'!#REF!=$A5),'2-1 采购订单物料明细表报表导出'!#REF!,0))</f>
        <v>#REF!</v>
      </c>
      <c r="L5" s="23" t="e" cm="1">
        <f t="array" ref="L5">SUM(IF((LEFT('2-1 采购订单物料明细表报表导出'!#REF!,7)=L$1)*('2-1 采购订单物料明细表报表导出'!#REF!=$A5),'2-1 采购订单物料明细表报表导出'!#REF!,0))</f>
        <v>#REF!</v>
      </c>
      <c r="M5" s="23" t="e" cm="1">
        <f t="array" ref="M5">SUM(IF((LEFT('2-1 采购订单物料明细表报表导出'!#REF!,7)=M$1)*('2-1 采购订单物料明细表报表导出'!#REF!=$A5),'2-1 采购订单物料明细表报表导出'!#REF!,0))</f>
        <v>#REF!</v>
      </c>
      <c r="N5" s="23" t="e" cm="1">
        <f t="array" ref="N5">SUM(IF((LEFT('2-1 采购订单物料明细表报表导出'!#REF!,7)=N$1)*('2-1 采购订单物料明细表报表导出'!#REF!=$A5),'2-1 采购订单物料明细表报表导出'!#REF!,0))</f>
        <v>#REF!</v>
      </c>
      <c r="O5" s="23" t="e" cm="1">
        <f t="array" ref="O5">SUM(IF((LEFT('2-1 采购订单物料明细表报表导出'!#REF!,7)=O$1)*('2-1 采购订单物料明细表报表导出'!#REF!=$A5),'2-1 采购订单物料明细表报表导出'!#REF!,0))</f>
        <v>#REF!</v>
      </c>
    </row>
    <row r="6" ht="14.5" spans="1:15">
      <c r="A6" s="20" t="s">
        <v>3312</v>
      </c>
      <c r="B6" s="21" t="s">
        <v>137</v>
      </c>
      <c r="C6" s="22" t="s">
        <v>138</v>
      </c>
      <c r="D6" s="23" t="e" cm="1">
        <f t="array" ref="D6">SUM(IF((LEFT('2-1 采购订单物料明细表报表导出'!#REF!,7)=D$1)*('2-1 采购订单物料明细表报表导出'!#REF!=$A6),'2-1 采购订单物料明细表报表导出'!#REF!,0))</f>
        <v>#REF!</v>
      </c>
      <c r="E6" s="23" t="e" cm="1">
        <f t="array" ref="E6">SUM(IF((LEFT('2-1 采购订单物料明细表报表导出'!#REF!,7)=E$1)*('2-1 采购订单物料明细表报表导出'!#REF!=$A6),'2-1 采购订单物料明细表报表导出'!#REF!,0))</f>
        <v>#REF!</v>
      </c>
      <c r="F6" s="23" t="e" cm="1">
        <f t="array" ref="F6">SUM(IF((LEFT('2-1 采购订单物料明细表报表导出'!#REF!,7)=F$1)*('2-1 采购订单物料明细表报表导出'!#REF!=$A6),'2-1 采购订单物料明细表报表导出'!#REF!,0))</f>
        <v>#REF!</v>
      </c>
      <c r="G6" s="23" t="e" cm="1">
        <f t="array" ref="G6">SUM(IF((LEFT('2-1 采购订单物料明细表报表导出'!#REF!,7)=G$1)*('2-1 采购订单物料明细表报表导出'!#REF!=$A6),'2-1 采购订单物料明细表报表导出'!#REF!,0))</f>
        <v>#REF!</v>
      </c>
      <c r="H6" s="23" t="e" cm="1">
        <f t="array" ref="H6">SUM(IF((LEFT('2-1 采购订单物料明细表报表导出'!#REF!,7)=H$1)*('2-1 采购订单物料明细表报表导出'!#REF!=$A6),'2-1 采购订单物料明细表报表导出'!#REF!,0))</f>
        <v>#REF!</v>
      </c>
      <c r="I6" s="23" t="e" cm="1">
        <f t="array" ref="I6">SUM(IF((LEFT('2-1 采购订单物料明细表报表导出'!#REF!,7)=I$1)*('2-1 采购订单物料明细表报表导出'!#REF!=$A6),'2-1 采购订单物料明细表报表导出'!#REF!,0))</f>
        <v>#REF!</v>
      </c>
      <c r="J6" s="23" t="e" cm="1">
        <f t="array" ref="J6">SUM(IF((LEFT('2-1 采购订单物料明细表报表导出'!#REF!,7)=J$1)*('2-1 采购订单物料明细表报表导出'!#REF!=$A6),'2-1 采购订单物料明细表报表导出'!#REF!,0))</f>
        <v>#REF!</v>
      </c>
      <c r="K6" s="23" t="e" cm="1">
        <f t="array" ref="K6">SUM(IF((LEFT('2-1 采购订单物料明细表报表导出'!#REF!,7)=K$1)*('2-1 采购订单物料明细表报表导出'!#REF!=$A6),'2-1 采购订单物料明细表报表导出'!#REF!,0))</f>
        <v>#REF!</v>
      </c>
      <c r="L6" s="23" t="e" cm="1">
        <f t="array" ref="L6">SUM(IF((LEFT('2-1 采购订单物料明细表报表导出'!#REF!,7)=L$1)*('2-1 采购订单物料明细表报表导出'!#REF!=$A6),'2-1 采购订单物料明细表报表导出'!#REF!,0))</f>
        <v>#REF!</v>
      </c>
      <c r="M6" s="23" t="e" cm="1">
        <f t="array" ref="M6">SUM(IF((LEFT('2-1 采购订单物料明细表报表导出'!#REF!,7)=M$1)*('2-1 采购订单物料明细表报表导出'!#REF!=$A6),'2-1 采购订单物料明细表报表导出'!#REF!,0))</f>
        <v>#REF!</v>
      </c>
      <c r="N6" s="23" t="e" cm="1">
        <f t="array" ref="N6">SUM(IF((LEFT('2-1 采购订单物料明细表报表导出'!#REF!,7)=N$1)*('2-1 采购订单物料明细表报表导出'!#REF!=$A6),'2-1 采购订单物料明细表报表导出'!#REF!,0))</f>
        <v>#REF!</v>
      </c>
      <c r="O6" s="23" t="e" cm="1">
        <f t="array" ref="O6">SUM(IF((LEFT('2-1 采购订单物料明细表报表导出'!#REF!,7)=O$1)*('2-1 采购订单物料明细表报表导出'!#REF!=$A6),'2-1 采购订单物料明细表报表导出'!#REF!,0))</f>
        <v>#REF!</v>
      </c>
    </row>
    <row r="7" ht="14.5" spans="1:15">
      <c r="A7" s="20" t="s">
        <v>3313</v>
      </c>
      <c r="B7" s="21" t="s">
        <v>137</v>
      </c>
      <c r="C7" s="22" t="s">
        <v>138</v>
      </c>
      <c r="D7" s="23" t="e" cm="1">
        <f t="array" ref="D7">SUM(IF((LEFT('2-1 采购订单物料明细表报表导出'!#REF!,7)=D$1)*('2-1 采购订单物料明细表报表导出'!#REF!=$A7),'2-1 采购订单物料明细表报表导出'!#REF!,0))</f>
        <v>#REF!</v>
      </c>
      <c r="E7" s="23" t="e" cm="1">
        <f t="array" ref="E7">SUM(IF((LEFT('2-1 采购订单物料明细表报表导出'!#REF!,7)=E$1)*('2-1 采购订单物料明细表报表导出'!#REF!=$A7),'2-1 采购订单物料明细表报表导出'!#REF!,0))</f>
        <v>#REF!</v>
      </c>
      <c r="F7" s="23" t="e" cm="1">
        <f t="array" ref="F7">SUM(IF((LEFT('2-1 采购订单物料明细表报表导出'!#REF!,7)=F$1)*('2-1 采购订单物料明细表报表导出'!#REF!=$A7),'2-1 采购订单物料明细表报表导出'!#REF!,0))</f>
        <v>#REF!</v>
      </c>
      <c r="G7" s="23" t="e" cm="1">
        <f t="array" ref="G7">SUM(IF((LEFT('2-1 采购订单物料明细表报表导出'!#REF!,7)=G$1)*('2-1 采购订单物料明细表报表导出'!#REF!=$A7),'2-1 采购订单物料明细表报表导出'!#REF!,0))</f>
        <v>#REF!</v>
      </c>
      <c r="H7" s="23" t="e" cm="1">
        <f t="array" ref="H7">SUM(IF((LEFT('2-1 采购订单物料明细表报表导出'!#REF!,7)=H$1)*('2-1 采购订单物料明细表报表导出'!#REF!=$A7),'2-1 采购订单物料明细表报表导出'!#REF!,0))</f>
        <v>#REF!</v>
      </c>
      <c r="I7" s="23" t="e" cm="1">
        <f t="array" ref="I7">SUM(IF((LEFT('2-1 采购订单物料明细表报表导出'!#REF!,7)=I$1)*('2-1 采购订单物料明细表报表导出'!#REF!=$A7),'2-1 采购订单物料明细表报表导出'!#REF!,0))</f>
        <v>#REF!</v>
      </c>
      <c r="J7" s="23" t="e" cm="1">
        <f t="array" ref="J7">SUM(IF((LEFT('2-1 采购订单物料明细表报表导出'!#REF!,7)=J$1)*('2-1 采购订单物料明细表报表导出'!#REF!=$A7),'2-1 采购订单物料明细表报表导出'!#REF!,0))</f>
        <v>#REF!</v>
      </c>
      <c r="K7" s="23" t="e" cm="1">
        <f t="array" ref="K7">SUM(IF((LEFT('2-1 采购订单物料明细表报表导出'!#REF!,7)=K$1)*('2-1 采购订单物料明细表报表导出'!#REF!=$A7),'2-1 采购订单物料明细表报表导出'!#REF!,0))</f>
        <v>#REF!</v>
      </c>
      <c r="L7" s="23" t="e" cm="1">
        <f t="array" ref="L7">SUM(IF((LEFT('2-1 采购订单物料明细表报表导出'!#REF!,7)=L$1)*('2-1 采购订单物料明细表报表导出'!#REF!=$A7),'2-1 采购订单物料明细表报表导出'!#REF!,0))</f>
        <v>#REF!</v>
      </c>
      <c r="M7" s="23" t="e" cm="1">
        <f t="array" ref="M7">SUM(IF((LEFT('2-1 采购订单物料明细表报表导出'!#REF!,7)=M$1)*('2-1 采购订单物料明细表报表导出'!#REF!=$A7),'2-1 采购订单物料明细表报表导出'!#REF!,0))</f>
        <v>#REF!</v>
      </c>
      <c r="N7" s="23" t="e" cm="1">
        <f t="array" ref="N7">SUM(IF((LEFT('2-1 采购订单物料明细表报表导出'!#REF!,7)=N$1)*('2-1 采购订单物料明细表报表导出'!#REF!=$A7),'2-1 采购订单物料明细表报表导出'!#REF!,0))</f>
        <v>#REF!</v>
      </c>
      <c r="O7" s="23" t="e" cm="1">
        <f t="array" ref="O7">SUM(IF((LEFT('2-1 采购订单物料明细表报表导出'!#REF!,7)=O$1)*('2-1 采购订单物料明细表报表导出'!#REF!=$A7),'2-1 采购订单物料明细表报表导出'!#REF!,0))</f>
        <v>#REF!</v>
      </c>
    </row>
    <row r="8" ht="14.5" spans="1:15">
      <c r="A8" s="20" t="s">
        <v>3314</v>
      </c>
      <c r="B8" s="21" t="s">
        <v>137</v>
      </c>
      <c r="C8" s="22" t="s">
        <v>138</v>
      </c>
      <c r="D8" s="23" t="e" cm="1">
        <f t="array" ref="D8">SUM(IF((LEFT('2-1 采购订单物料明细表报表导出'!#REF!,7)=D$1)*('2-1 采购订单物料明细表报表导出'!#REF!=$A8),'2-1 采购订单物料明细表报表导出'!#REF!,0))</f>
        <v>#REF!</v>
      </c>
      <c r="E8" s="23" t="e" cm="1">
        <f t="array" ref="E8">SUM(IF((LEFT('2-1 采购订单物料明细表报表导出'!#REF!,7)=E$1)*('2-1 采购订单物料明细表报表导出'!#REF!=$A8),'2-1 采购订单物料明细表报表导出'!#REF!,0))</f>
        <v>#REF!</v>
      </c>
      <c r="F8" s="23" t="e" cm="1">
        <f t="array" ref="F8">SUM(IF((LEFT('2-1 采购订单物料明细表报表导出'!#REF!,7)=F$1)*('2-1 采购订单物料明细表报表导出'!#REF!=$A8),'2-1 采购订单物料明细表报表导出'!#REF!,0))</f>
        <v>#REF!</v>
      </c>
      <c r="G8" s="23" t="e" cm="1">
        <f t="array" ref="G8">SUM(IF((LEFT('2-1 采购订单物料明细表报表导出'!#REF!,7)=G$1)*('2-1 采购订单物料明细表报表导出'!#REF!=$A8),'2-1 采购订单物料明细表报表导出'!#REF!,0))</f>
        <v>#REF!</v>
      </c>
      <c r="H8" s="23" t="e" cm="1">
        <f t="array" ref="H8">SUM(IF((LEFT('2-1 采购订单物料明细表报表导出'!#REF!,7)=H$1)*('2-1 采购订单物料明细表报表导出'!#REF!=$A8),'2-1 采购订单物料明细表报表导出'!#REF!,0))</f>
        <v>#REF!</v>
      </c>
      <c r="I8" s="23" t="e" cm="1">
        <f t="array" ref="I8">SUM(IF((LEFT('2-1 采购订单物料明细表报表导出'!#REF!,7)=I$1)*('2-1 采购订单物料明细表报表导出'!#REF!=$A8),'2-1 采购订单物料明细表报表导出'!#REF!,0))</f>
        <v>#REF!</v>
      </c>
      <c r="J8" s="23" t="e" cm="1">
        <f t="array" ref="J8">SUM(IF((LEFT('2-1 采购订单物料明细表报表导出'!#REF!,7)=J$1)*('2-1 采购订单物料明细表报表导出'!#REF!=$A8),'2-1 采购订单物料明细表报表导出'!#REF!,0))</f>
        <v>#REF!</v>
      </c>
      <c r="K8" s="23" t="e" cm="1">
        <f t="array" ref="K8">SUM(IF((LEFT('2-1 采购订单物料明细表报表导出'!#REF!,7)=K$1)*('2-1 采购订单物料明细表报表导出'!#REF!=$A8),'2-1 采购订单物料明细表报表导出'!#REF!,0))</f>
        <v>#REF!</v>
      </c>
      <c r="L8" s="23" t="e" cm="1">
        <f t="array" ref="L8">SUM(IF((LEFT('2-1 采购订单物料明细表报表导出'!#REF!,7)=L$1)*('2-1 采购订单物料明细表报表导出'!#REF!=$A8),'2-1 采购订单物料明细表报表导出'!#REF!,0))</f>
        <v>#REF!</v>
      </c>
      <c r="M8" s="23" t="e" cm="1">
        <f t="array" ref="M8">SUM(IF((LEFT('2-1 采购订单物料明细表报表导出'!#REF!,7)=M$1)*('2-1 采购订单物料明细表报表导出'!#REF!=$A8),'2-1 采购订单物料明细表报表导出'!#REF!,0))</f>
        <v>#REF!</v>
      </c>
      <c r="N8" s="23" t="e" cm="1">
        <f t="array" ref="N8">SUM(IF((LEFT('2-1 采购订单物料明细表报表导出'!#REF!,7)=N$1)*('2-1 采购订单物料明细表报表导出'!#REF!=$A8),'2-1 采购订单物料明细表报表导出'!#REF!,0))</f>
        <v>#REF!</v>
      </c>
      <c r="O8" s="23" t="e" cm="1">
        <f t="array" ref="O8">SUM(IF((LEFT('2-1 采购订单物料明细表报表导出'!#REF!,7)=O$1)*('2-1 采购订单物料明细表报表导出'!#REF!=$A8),'2-1 采购订单物料明细表报表导出'!#REF!,0))</f>
        <v>#REF!</v>
      </c>
    </row>
    <row r="9" ht="14.5" spans="1:15">
      <c r="A9" s="20" t="s">
        <v>3315</v>
      </c>
      <c r="B9" s="21" t="s">
        <v>137</v>
      </c>
      <c r="C9" s="22" t="s">
        <v>138</v>
      </c>
      <c r="D9" s="23" t="e" cm="1">
        <f t="array" ref="D9">SUM(IF((LEFT('2-1 采购订单物料明细表报表导出'!#REF!,7)=D$1)*('2-1 采购订单物料明细表报表导出'!#REF!=$A9),'2-1 采购订单物料明细表报表导出'!#REF!,0))</f>
        <v>#REF!</v>
      </c>
      <c r="E9" s="23" t="e" cm="1">
        <f t="array" ref="E9">SUM(IF((LEFT('2-1 采购订单物料明细表报表导出'!#REF!,7)=E$1)*('2-1 采购订单物料明细表报表导出'!#REF!=$A9),'2-1 采购订单物料明细表报表导出'!#REF!,0))</f>
        <v>#REF!</v>
      </c>
      <c r="F9" s="23" t="e" cm="1">
        <f t="array" ref="F9">SUM(IF((LEFT('2-1 采购订单物料明细表报表导出'!#REF!,7)=F$1)*('2-1 采购订单物料明细表报表导出'!#REF!=$A9),'2-1 采购订单物料明细表报表导出'!#REF!,0))</f>
        <v>#REF!</v>
      </c>
      <c r="G9" s="23" t="e" cm="1">
        <f t="array" ref="G9">SUM(IF((LEFT('2-1 采购订单物料明细表报表导出'!#REF!,7)=G$1)*('2-1 采购订单物料明细表报表导出'!#REF!=$A9),'2-1 采购订单物料明细表报表导出'!#REF!,0))</f>
        <v>#REF!</v>
      </c>
      <c r="H9" s="23" t="e" cm="1">
        <f t="array" ref="H9">SUM(IF((LEFT('2-1 采购订单物料明细表报表导出'!#REF!,7)=H$1)*('2-1 采购订单物料明细表报表导出'!#REF!=$A9),'2-1 采购订单物料明细表报表导出'!#REF!,0))</f>
        <v>#REF!</v>
      </c>
      <c r="I9" s="23" t="e" cm="1">
        <f t="array" ref="I9">SUM(IF((LEFT('2-1 采购订单物料明细表报表导出'!#REF!,7)=I$1)*('2-1 采购订单物料明细表报表导出'!#REF!=$A9),'2-1 采购订单物料明细表报表导出'!#REF!,0))</f>
        <v>#REF!</v>
      </c>
      <c r="J9" s="23" t="e" cm="1">
        <f t="array" ref="J9">SUM(IF((LEFT('2-1 采购订单物料明细表报表导出'!#REF!,7)=J$1)*('2-1 采购订单物料明细表报表导出'!#REF!=$A9),'2-1 采购订单物料明细表报表导出'!#REF!,0))</f>
        <v>#REF!</v>
      </c>
      <c r="K9" s="23" t="e" cm="1">
        <f t="array" ref="K9">SUM(IF((LEFT('2-1 采购订单物料明细表报表导出'!#REF!,7)=K$1)*('2-1 采购订单物料明细表报表导出'!#REF!=$A9),'2-1 采购订单物料明细表报表导出'!#REF!,0))</f>
        <v>#REF!</v>
      </c>
      <c r="L9" s="23" t="e" cm="1">
        <f t="array" ref="L9">SUM(IF((LEFT('2-1 采购订单物料明细表报表导出'!#REF!,7)=L$1)*('2-1 采购订单物料明细表报表导出'!#REF!=$A9),'2-1 采购订单物料明细表报表导出'!#REF!,0))</f>
        <v>#REF!</v>
      </c>
      <c r="M9" s="23" t="e" cm="1">
        <f t="array" ref="M9">SUM(IF((LEFT('2-1 采购订单物料明细表报表导出'!#REF!,7)=M$1)*('2-1 采购订单物料明细表报表导出'!#REF!=$A9),'2-1 采购订单物料明细表报表导出'!#REF!,0))</f>
        <v>#REF!</v>
      </c>
      <c r="N9" s="23" t="e" cm="1">
        <f t="array" ref="N9">SUM(IF((LEFT('2-1 采购订单物料明细表报表导出'!#REF!,7)=N$1)*('2-1 采购订单物料明细表报表导出'!#REF!=$A9),'2-1 采购订单物料明细表报表导出'!#REF!,0))</f>
        <v>#REF!</v>
      </c>
      <c r="O9" s="23" t="e" cm="1">
        <f t="array" ref="O9">SUM(IF((LEFT('2-1 采购订单物料明细表报表导出'!#REF!,7)=O$1)*('2-1 采购订单物料明细表报表导出'!#REF!=$A9),'2-1 采购订单物料明细表报表导出'!#REF!,0))</f>
        <v>#REF!</v>
      </c>
    </row>
    <row r="10" ht="14.5" spans="1:15">
      <c r="A10" s="20" t="s">
        <v>3316</v>
      </c>
      <c r="B10" s="21" t="s">
        <v>137</v>
      </c>
      <c r="C10" s="22" t="s">
        <v>138</v>
      </c>
      <c r="D10" s="23" t="e" cm="1">
        <f t="array" ref="D10">SUM(IF((LEFT('2-1 采购订单物料明细表报表导出'!#REF!,7)=D$1)*('2-1 采购订单物料明细表报表导出'!#REF!=$A10),'2-1 采购订单物料明细表报表导出'!#REF!,0))</f>
        <v>#REF!</v>
      </c>
      <c r="E10" s="23" t="e" cm="1">
        <f t="array" ref="E10">SUM(IF((LEFT('2-1 采购订单物料明细表报表导出'!#REF!,7)=E$1)*('2-1 采购订单物料明细表报表导出'!#REF!=$A10),'2-1 采购订单物料明细表报表导出'!#REF!,0))</f>
        <v>#REF!</v>
      </c>
      <c r="F10" s="23" t="e" cm="1">
        <f t="array" ref="F10">SUM(IF((LEFT('2-1 采购订单物料明细表报表导出'!#REF!,7)=F$1)*('2-1 采购订单物料明细表报表导出'!#REF!=$A10),'2-1 采购订单物料明细表报表导出'!#REF!,0))</f>
        <v>#REF!</v>
      </c>
      <c r="G10" s="23" t="e" cm="1">
        <f t="array" ref="G10">SUM(IF((LEFT('2-1 采购订单物料明细表报表导出'!#REF!,7)=G$1)*('2-1 采购订单物料明细表报表导出'!#REF!=$A10),'2-1 采购订单物料明细表报表导出'!#REF!,0))</f>
        <v>#REF!</v>
      </c>
      <c r="H10" s="23" t="e" cm="1">
        <f t="array" ref="H10">SUM(IF((LEFT('2-1 采购订单物料明细表报表导出'!#REF!,7)=H$1)*('2-1 采购订单物料明细表报表导出'!#REF!=$A10),'2-1 采购订单物料明细表报表导出'!#REF!,0))</f>
        <v>#REF!</v>
      </c>
      <c r="I10" s="23" t="e" cm="1">
        <f t="array" ref="I10">SUM(IF((LEFT('2-1 采购订单物料明细表报表导出'!#REF!,7)=I$1)*('2-1 采购订单物料明细表报表导出'!#REF!=$A10),'2-1 采购订单物料明细表报表导出'!#REF!,0))</f>
        <v>#REF!</v>
      </c>
      <c r="J10" s="23" t="e" cm="1">
        <f t="array" ref="J10">SUM(IF((LEFT('2-1 采购订单物料明细表报表导出'!#REF!,7)=J$1)*('2-1 采购订单物料明细表报表导出'!#REF!=$A10),'2-1 采购订单物料明细表报表导出'!#REF!,0))</f>
        <v>#REF!</v>
      </c>
      <c r="K10" s="23" t="e" cm="1">
        <f t="array" ref="K10">SUM(IF((LEFT('2-1 采购订单物料明细表报表导出'!#REF!,7)=K$1)*('2-1 采购订单物料明细表报表导出'!#REF!=$A10),'2-1 采购订单物料明细表报表导出'!#REF!,0))</f>
        <v>#REF!</v>
      </c>
      <c r="L10" s="23" t="e" cm="1">
        <f t="array" ref="L10">SUM(IF((LEFT('2-1 采购订单物料明细表报表导出'!#REF!,7)=L$1)*('2-1 采购订单物料明细表报表导出'!#REF!=$A10),'2-1 采购订单物料明细表报表导出'!#REF!,0))</f>
        <v>#REF!</v>
      </c>
      <c r="M10" s="23" t="e" cm="1">
        <f t="array" ref="M10">SUM(IF((LEFT('2-1 采购订单物料明细表报表导出'!#REF!,7)=M$1)*('2-1 采购订单物料明细表报表导出'!#REF!=$A10),'2-1 采购订单物料明细表报表导出'!#REF!,0))</f>
        <v>#REF!</v>
      </c>
      <c r="N10" s="23" t="e" cm="1">
        <f t="array" ref="N10">SUM(IF((LEFT('2-1 采购订单物料明细表报表导出'!#REF!,7)=N$1)*('2-1 采购订单物料明细表报表导出'!#REF!=$A10),'2-1 采购订单物料明细表报表导出'!#REF!,0))</f>
        <v>#REF!</v>
      </c>
      <c r="O10" s="23" t="e" cm="1">
        <f t="array" ref="O10">SUM(IF((LEFT('2-1 采购订单物料明细表报表导出'!#REF!,7)=O$1)*('2-1 采购订单物料明细表报表导出'!#REF!=$A10),'2-1 采购订单物料明细表报表导出'!#REF!,0))</f>
        <v>#REF!</v>
      </c>
    </row>
    <row r="11" ht="14.5" spans="1:15">
      <c r="A11" s="20" t="s">
        <v>3317</v>
      </c>
      <c r="B11" s="21" t="s">
        <v>137</v>
      </c>
      <c r="C11" s="22" t="s">
        <v>138</v>
      </c>
      <c r="D11" s="23" t="e" cm="1">
        <f t="array" ref="D11">SUM(IF((LEFT('2-1 采购订单物料明细表报表导出'!#REF!,7)=D$1)*('2-1 采购订单物料明细表报表导出'!#REF!=$A11),'2-1 采购订单物料明细表报表导出'!#REF!,0))</f>
        <v>#REF!</v>
      </c>
      <c r="E11" s="23" t="e" cm="1">
        <f t="array" ref="E11">SUM(IF((LEFT('2-1 采购订单物料明细表报表导出'!#REF!,7)=E$1)*('2-1 采购订单物料明细表报表导出'!#REF!=$A11),'2-1 采购订单物料明细表报表导出'!#REF!,0))</f>
        <v>#REF!</v>
      </c>
      <c r="F11" s="23" t="e" cm="1">
        <f t="array" ref="F11">SUM(IF((LEFT('2-1 采购订单物料明细表报表导出'!#REF!,7)=F$1)*('2-1 采购订单物料明细表报表导出'!#REF!=$A11),'2-1 采购订单物料明细表报表导出'!#REF!,0))</f>
        <v>#REF!</v>
      </c>
      <c r="G11" s="23" t="e" cm="1">
        <f t="array" ref="G11">SUM(IF((LEFT('2-1 采购订单物料明细表报表导出'!#REF!,7)=G$1)*('2-1 采购订单物料明细表报表导出'!#REF!=$A11),'2-1 采购订单物料明细表报表导出'!#REF!,0))</f>
        <v>#REF!</v>
      </c>
      <c r="H11" s="23" t="e" cm="1">
        <f t="array" ref="H11">SUM(IF((LEFT('2-1 采购订单物料明细表报表导出'!#REF!,7)=H$1)*('2-1 采购订单物料明细表报表导出'!#REF!=$A11),'2-1 采购订单物料明细表报表导出'!#REF!,0))</f>
        <v>#REF!</v>
      </c>
      <c r="I11" s="23" t="e" cm="1">
        <f t="array" ref="I11">SUM(IF((LEFT('2-1 采购订单物料明细表报表导出'!#REF!,7)=I$1)*('2-1 采购订单物料明细表报表导出'!#REF!=$A11),'2-1 采购订单物料明细表报表导出'!#REF!,0))</f>
        <v>#REF!</v>
      </c>
      <c r="J11" s="23" t="e" cm="1">
        <f t="array" ref="J11">SUM(IF((LEFT('2-1 采购订单物料明细表报表导出'!#REF!,7)=J$1)*('2-1 采购订单物料明细表报表导出'!#REF!=$A11),'2-1 采购订单物料明细表报表导出'!#REF!,0))</f>
        <v>#REF!</v>
      </c>
      <c r="K11" s="23" t="e" cm="1">
        <f t="array" ref="K11">SUM(IF((LEFT('2-1 采购订单物料明细表报表导出'!#REF!,7)=K$1)*('2-1 采购订单物料明细表报表导出'!#REF!=$A11),'2-1 采购订单物料明细表报表导出'!#REF!,0))</f>
        <v>#REF!</v>
      </c>
      <c r="L11" s="23" t="e" cm="1">
        <f t="array" ref="L11">SUM(IF((LEFT('2-1 采购订单物料明细表报表导出'!#REF!,7)=L$1)*('2-1 采购订单物料明细表报表导出'!#REF!=$A11),'2-1 采购订单物料明细表报表导出'!#REF!,0))</f>
        <v>#REF!</v>
      </c>
      <c r="M11" s="23" t="e" cm="1">
        <f t="array" ref="M11">SUM(IF((LEFT('2-1 采购订单物料明细表报表导出'!#REF!,7)=M$1)*('2-1 采购订单物料明细表报表导出'!#REF!=$A11),'2-1 采购订单物料明细表报表导出'!#REF!,0))</f>
        <v>#REF!</v>
      </c>
      <c r="N11" s="23" t="e" cm="1">
        <f t="array" ref="N11">SUM(IF((LEFT('2-1 采购订单物料明细表报表导出'!#REF!,7)=N$1)*('2-1 采购订单物料明细表报表导出'!#REF!=$A11),'2-1 采购订单物料明细表报表导出'!#REF!,0))</f>
        <v>#REF!</v>
      </c>
      <c r="O11" s="23" t="e" cm="1">
        <f t="array" ref="O11">SUM(IF((LEFT('2-1 采购订单物料明细表报表导出'!#REF!,7)=O$1)*('2-1 采购订单物料明细表报表导出'!#REF!=$A11),'2-1 采购订单物料明细表报表导出'!#REF!,0))</f>
        <v>#REF!</v>
      </c>
    </row>
    <row r="12" ht="14.5" spans="1:15">
      <c r="A12" s="20" t="s">
        <v>3318</v>
      </c>
      <c r="B12" s="21" t="s">
        <v>137</v>
      </c>
      <c r="C12" s="22" t="s">
        <v>138</v>
      </c>
      <c r="D12" s="23" t="e" cm="1">
        <f t="array" ref="D12">SUM(IF((LEFT('2-1 采购订单物料明细表报表导出'!#REF!,7)=D$1)*('2-1 采购订单物料明细表报表导出'!#REF!=$A12),'2-1 采购订单物料明细表报表导出'!#REF!,0))</f>
        <v>#REF!</v>
      </c>
      <c r="E12" s="23" t="e" cm="1">
        <f t="array" ref="E12">SUM(IF((LEFT('2-1 采购订单物料明细表报表导出'!#REF!,7)=E$1)*('2-1 采购订单物料明细表报表导出'!#REF!=$A12),'2-1 采购订单物料明细表报表导出'!#REF!,0))</f>
        <v>#REF!</v>
      </c>
      <c r="F12" s="23" t="e" cm="1">
        <f t="array" ref="F12">SUM(IF((LEFT('2-1 采购订单物料明细表报表导出'!#REF!,7)=F$1)*('2-1 采购订单物料明细表报表导出'!#REF!=$A12),'2-1 采购订单物料明细表报表导出'!#REF!,0))</f>
        <v>#REF!</v>
      </c>
      <c r="G12" s="23" t="e" cm="1">
        <f t="array" ref="G12">SUM(IF((LEFT('2-1 采购订单物料明细表报表导出'!#REF!,7)=G$1)*('2-1 采购订单物料明细表报表导出'!#REF!=$A12),'2-1 采购订单物料明细表报表导出'!#REF!,0))</f>
        <v>#REF!</v>
      </c>
      <c r="H12" s="23" t="e" cm="1">
        <f t="array" ref="H12">SUM(IF((LEFT('2-1 采购订单物料明细表报表导出'!#REF!,7)=H$1)*('2-1 采购订单物料明细表报表导出'!#REF!=$A12),'2-1 采购订单物料明细表报表导出'!#REF!,0))</f>
        <v>#REF!</v>
      </c>
      <c r="I12" s="23" t="e" cm="1">
        <f t="array" ref="I12">SUM(IF((LEFT('2-1 采购订单物料明细表报表导出'!#REF!,7)=I$1)*('2-1 采购订单物料明细表报表导出'!#REF!=$A12),'2-1 采购订单物料明细表报表导出'!#REF!,0))</f>
        <v>#REF!</v>
      </c>
      <c r="J12" s="23" t="e" cm="1">
        <f t="array" ref="J12">SUM(IF((LEFT('2-1 采购订单物料明细表报表导出'!#REF!,7)=J$1)*('2-1 采购订单物料明细表报表导出'!#REF!=$A12),'2-1 采购订单物料明细表报表导出'!#REF!,0))</f>
        <v>#REF!</v>
      </c>
      <c r="K12" s="23" t="e" cm="1">
        <f t="array" ref="K12">SUM(IF((LEFT('2-1 采购订单物料明细表报表导出'!#REF!,7)=K$1)*('2-1 采购订单物料明细表报表导出'!#REF!=$A12),'2-1 采购订单物料明细表报表导出'!#REF!,0))</f>
        <v>#REF!</v>
      </c>
      <c r="L12" s="23" t="e" cm="1">
        <f t="array" ref="L12">SUM(IF((LEFT('2-1 采购订单物料明细表报表导出'!#REF!,7)=L$1)*('2-1 采购订单物料明细表报表导出'!#REF!=$A12),'2-1 采购订单物料明细表报表导出'!#REF!,0))</f>
        <v>#REF!</v>
      </c>
      <c r="M12" s="23" t="e" cm="1">
        <f t="array" ref="M12">SUM(IF((LEFT('2-1 采购订单物料明细表报表导出'!#REF!,7)=M$1)*('2-1 采购订单物料明细表报表导出'!#REF!=$A12),'2-1 采购订单物料明细表报表导出'!#REF!,0))</f>
        <v>#REF!</v>
      </c>
      <c r="N12" s="23" t="e" cm="1">
        <f t="array" ref="N12">SUM(IF((LEFT('2-1 采购订单物料明细表报表导出'!#REF!,7)=N$1)*('2-1 采购订单物料明细表报表导出'!#REF!=$A12),'2-1 采购订单物料明细表报表导出'!#REF!,0))</f>
        <v>#REF!</v>
      </c>
      <c r="O12" s="23" t="e" cm="1">
        <f t="array" ref="O12">SUM(IF((LEFT('2-1 采购订单物料明细表报表导出'!#REF!,7)=O$1)*('2-1 采购订单物料明细表报表导出'!#REF!=$A12),'2-1 采购订单物料明细表报表导出'!#REF!,0))</f>
        <v>#REF!</v>
      </c>
    </row>
    <row r="13" ht="14.5" spans="1:15">
      <c r="A13" s="20" t="s">
        <v>3319</v>
      </c>
      <c r="B13" s="21" t="s">
        <v>137</v>
      </c>
      <c r="C13" s="22" t="s">
        <v>138</v>
      </c>
      <c r="D13" s="23" t="e" cm="1">
        <f t="array" ref="D13">SUM(IF((LEFT('2-1 采购订单物料明细表报表导出'!#REF!,7)=D$1)*('2-1 采购订单物料明细表报表导出'!#REF!=$A13),'2-1 采购订单物料明细表报表导出'!#REF!,0))</f>
        <v>#REF!</v>
      </c>
      <c r="E13" s="23" t="e" cm="1">
        <f t="array" ref="E13">SUM(IF((LEFT('2-1 采购订单物料明细表报表导出'!#REF!,7)=E$1)*('2-1 采购订单物料明细表报表导出'!#REF!=$A13),'2-1 采购订单物料明细表报表导出'!#REF!,0))</f>
        <v>#REF!</v>
      </c>
      <c r="F13" s="23" t="e" cm="1">
        <f t="array" ref="F13">SUM(IF((LEFT('2-1 采购订单物料明细表报表导出'!#REF!,7)=F$1)*('2-1 采购订单物料明细表报表导出'!#REF!=$A13),'2-1 采购订单物料明细表报表导出'!#REF!,0))</f>
        <v>#REF!</v>
      </c>
      <c r="G13" s="23" t="e" cm="1">
        <f t="array" ref="G13">SUM(IF((LEFT('2-1 采购订单物料明细表报表导出'!#REF!,7)=G$1)*('2-1 采购订单物料明细表报表导出'!#REF!=$A13),'2-1 采购订单物料明细表报表导出'!#REF!,0))</f>
        <v>#REF!</v>
      </c>
      <c r="H13" s="23" t="e" cm="1">
        <f t="array" ref="H13">SUM(IF((LEFT('2-1 采购订单物料明细表报表导出'!#REF!,7)=H$1)*('2-1 采购订单物料明细表报表导出'!#REF!=$A13),'2-1 采购订单物料明细表报表导出'!#REF!,0))</f>
        <v>#REF!</v>
      </c>
      <c r="I13" s="23" t="e" cm="1">
        <f t="array" ref="I13">SUM(IF((LEFT('2-1 采购订单物料明细表报表导出'!#REF!,7)=I$1)*('2-1 采购订单物料明细表报表导出'!#REF!=$A13),'2-1 采购订单物料明细表报表导出'!#REF!,0))</f>
        <v>#REF!</v>
      </c>
      <c r="J13" s="23" t="e" cm="1">
        <f t="array" ref="J13">SUM(IF((LEFT('2-1 采购订单物料明细表报表导出'!#REF!,7)=J$1)*('2-1 采购订单物料明细表报表导出'!#REF!=$A13),'2-1 采购订单物料明细表报表导出'!#REF!,0))</f>
        <v>#REF!</v>
      </c>
      <c r="K13" s="23" t="e" cm="1">
        <f t="array" ref="K13">SUM(IF((LEFT('2-1 采购订单物料明细表报表导出'!#REF!,7)=K$1)*('2-1 采购订单物料明细表报表导出'!#REF!=$A13),'2-1 采购订单物料明细表报表导出'!#REF!,0))</f>
        <v>#REF!</v>
      </c>
      <c r="L13" s="23" t="e" cm="1">
        <f t="array" ref="L13">SUM(IF((LEFT('2-1 采购订单物料明细表报表导出'!#REF!,7)=L$1)*('2-1 采购订单物料明细表报表导出'!#REF!=$A13),'2-1 采购订单物料明细表报表导出'!#REF!,0))</f>
        <v>#REF!</v>
      </c>
      <c r="M13" s="23" t="e" cm="1">
        <f t="array" ref="M13">SUM(IF((LEFT('2-1 采购订单物料明细表报表导出'!#REF!,7)=M$1)*('2-1 采购订单物料明细表报表导出'!#REF!=$A13),'2-1 采购订单物料明细表报表导出'!#REF!,0))</f>
        <v>#REF!</v>
      </c>
      <c r="N13" s="23" t="e" cm="1">
        <f t="array" ref="N13">SUM(IF((LEFT('2-1 采购订单物料明细表报表导出'!#REF!,7)=N$1)*('2-1 采购订单物料明细表报表导出'!#REF!=$A13),'2-1 采购订单物料明细表报表导出'!#REF!,0))</f>
        <v>#REF!</v>
      </c>
      <c r="O13" s="23" t="e" cm="1">
        <f t="array" ref="O13">SUM(IF((LEFT('2-1 采购订单物料明细表报表导出'!#REF!,7)=O$1)*('2-1 采购订单物料明细表报表导出'!#REF!=$A13),'2-1 采购订单物料明细表报表导出'!#REF!,0))</f>
        <v>#REF!</v>
      </c>
    </row>
    <row r="14" ht="14.5" spans="1:15">
      <c r="A14" s="20" t="s">
        <v>3320</v>
      </c>
      <c r="B14" s="21" t="s">
        <v>137</v>
      </c>
      <c r="C14" s="22" t="s">
        <v>138</v>
      </c>
      <c r="D14" s="23" t="e" cm="1">
        <f t="array" ref="D14">SUM(IF((LEFT('2-1 采购订单物料明细表报表导出'!#REF!,7)=D$1)*('2-1 采购订单物料明细表报表导出'!#REF!=$A14),'2-1 采购订单物料明细表报表导出'!#REF!,0))</f>
        <v>#REF!</v>
      </c>
      <c r="E14" s="23" t="e" cm="1">
        <f t="array" ref="E14">SUM(IF((LEFT('2-1 采购订单物料明细表报表导出'!#REF!,7)=E$1)*('2-1 采购订单物料明细表报表导出'!#REF!=$A14),'2-1 采购订单物料明细表报表导出'!#REF!,0))</f>
        <v>#REF!</v>
      </c>
      <c r="F14" s="23" t="e" cm="1">
        <f t="array" ref="F14">SUM(IF((LEFT('2-1 采购订单物料明细表报表导出'!#REF!,7)=F$1)*('2-1 采购订单物料明细表报表导出'!#REF!=$A14),'2-1 采购订单物料明细表报表导出'!#REF!,0))</f>
        <v>#REF!</v>
      </c>
      <c r="G14" s="23" t="e" cm="1">
        <f t="array" ref="G14">SUM(IF((LEFT('2-1 采购订单物料明细表报表导出'!#REF!,7)=G$1)*('2-1 采购订单物料明细表报表导出'!#REF!=$A14),'2-1 采购订单物料明细表报表导出'!#REF!,0))</f>
        <v>#REF!</v>
      </c>
      <c r="H14" s="23" t="e" cm="1">
        <f t="array" ref="H14">SUM(IF((LEFT('2-1 采购订单物料明细表报表导出'!#REF!,7)=H$1)*('2-1 采购订单物料明细表报表导出'!#REF!=$A14),'2-1 采购订单物料明细表报表导出'!#REF!,0))</f>
        <v>#REF!</v>
      </c>
      <c r="I14" s="23" t="e" cm="1">
        <f t="array" ref="I14">SUM(IF((LEFT('2-1 采购订单物料明细表报表导出'!#REF!,7)=I$1)*('2-1 采购订单物料明细表报表导出'!#REF!=$A14),'2-1 采购订单物料明细表报表导出'!#REF!,0))</f>
        <v>#REF!</v>
      </c>
      <c r="J14" s="23" t="e" cm="1">
        <f t="array" ref="J14">SUM(IF((LEFT('2-1 采购订单物料明细表报表导出'!#REF!,7)=J$1)*('2-1 采购订单物料明细表报表导出'!#REF!=$A14),'2-1 采购订单物料明细表报表导出'!#REF!,0))</f>
        <v>#REF!</v>
      </c>
      <c r="K14" s="23" t="e" cm="1">
        <f t="array" ref="K14">SUM(IF((LEFT('2-1 采购订单物料明细表报表导出'!#REF!,7)=K$1)*('2-1 采购订单物料明细表报表导出'!#REF!=$A14),'2-1 采购订单物料明细表报表导出'!#REF!,0))</f>
        <v>#REF!</v>
      </c>
      <c r="L14" s="23" t="e" cm="1">
        <f t="array" ref="L14">SUM(IF((LEFT('2-1 采购订单物料明细表报表导出'!#REF!,7)=L$1)*('2-1 采购订单物料明细表报表导出'!#REF!=$A14),'2-1 采购订单物料明细表报表导出'!#REF!,0))</f>
        <v>#REF!</v>
      </c>
      <c r="M14" s="23" t="e" cm="1">
        <f t="array" ref="M14">SUM(IF((LEFT('2-1 采购订单物料明细表报表导出'!#REF!,7)=M$1)*('2-1 采购订单物料明细表报表导出'!#REF!=$A14),'2-1 采购订单物料明细表报表导出'!#REF!,0))</f>
        <v>#REF!</v>
      </c>
      <c r="N14" s="23" t="e" cm="1">
        <f t="array" ref="N14">SUM(IF((LEFT('2-1 采购订单物料明细表报表导出'!#REF!,7)=N$1)*('2-1 采购订单物料明细表报表导出'!#REF!=$A14),'2-1 采购订单物料明细表报表导出'!#REF!,0))</f>
        <v>#REF!</v>
      </c>
      <c r="O14" s="23" t="e" cm="1">
        <f t="array" ref="O14">SUM(IF((LEFT('2-1 采购订单物料明细表报表导出'!#REF!,7)=O$1)*('2-1 采购订单物料明细表报表导出'!#REF!=$A14),'2-1 采购订单物料明细表报表导出'!#REF!,0))</f>
        <v>#REF!</v>
      </c>
    </row>
    <row r="15" ht="14.5" spans="1:15">
      <c r="A15" s="20" t="s">
        <v>3321</v>
      </c>
      <c r="B15" s="21" t="s">
        <v>137</v>
      </c>
      <c r="C15" s="22" t="s">
        <v>138</v>
      </c>
      <c r="D15" s="23" t="e" cm="1">
        <f t="array" ref="D15">SUM(IF((LEFT('2-1 采购订单物料明细表报表导出'!#REF!,7)=D$1)*('2-1 采购订单物料明细表报表导出'!#REF!=$A15),'2-1 采购订单物料明细表报表导出'!#REF!,0))</f>
        <v>#REF!</v>
      </c>
      <c r="E15" s="23" t="e" cm="1">
        <f t="array" ref="E15">SUM(IF((LEFT('2-1 采购订单物料明细表报表导出'!#REF!,7)=E$1)*('2-1 采购订单物料明细表报表导出'!#REF!=$A15),'2-1 采购订单物料明细表报表导出'!#REF!,0))</f>
        <v>#REF!</v>
      </c>
      <c r="F15" s="23" t="e" cm="1">
        <f t="array" ref="F15">SUM(IF((LEFT('2-1 采购订单物料明细表报表导出'!#REF!,7)=F$1)*('2-1 采购订单物料明细表报表导出'!#REF!=$A15),'2-1 采购订单物料明细表报表导出'!#REF!,0))</f>
        <v>#REF!</v>
      </c>
      <c r="G15" s="23" t="e" cm="1">
        <f t="array" ref="G15">SUM(IF((LEFT('2-1 采购订单物料明细表报表导出'!#REF!,7)=G$1)*('2-1 采购订单物料明细表报表导出'!#REF!=$A15),'2-1 采购订单物料明细表报表导出'!#REF!,0))</f>
        <v>#REF!</v>
      </c>
      <c r="H15" s="23" t="e" cm="1">
        <f t="array" ref="H15">SUM(IF((LEFT('2-1 采购订单物料明细表报表导出'!#REF!,7)=H$1)*('2-1 采购订单物料明细表报表导出'!#REF!=$A15),'2-1 采购订单物料明细表报表导出'!#REF!,0))</f>
        <v>#REF!</v>
      </c>
      <c r="I15" s="23" t="e" cm="1">
        <f t="array" ref="I15">SUM(IF((LEFT('2-1 采购订单物料明细表报表导出'!#REF!,7)=I$1)*('2-1 采购订单物料明细表报表导出'!#REF!=$A15),'2-1 采购订单物料明细表报表导出'!#REF!,0))</f>
        <v>#REF!</v>
      </c>
      <c r="J15" s="23" t="e" cm="1">
        <f t="array" ref="J15">SUM(IF((LEFT('2-1 采购订单物料明细表报表导出'!#REF!,7)=J$1)*('2-1 采购订单物料明细表报表导出'!#REF!=$A15),'2-1 采购订单物料明细表报表导出'!#REF!,0))</f>
        <v>#REF!</v>
      </c>
      <c r="K15" s="23" t="e" cm="1">
        <f t="array" ref="K15">SUM(IF((LEFT('2-1 采购订单物料明细表报表导出'!#REF!,7)=K$1)*('2-1 采购订单物料明细表报表导出'!#REF!=$A15),'2-1 采购订单物料明细表报表导出'!#REF!,0))</f>
        <v>#REF!</v>
      </c>
      <c r="L15" s="23" t="e" cm="1">
        <f t="array" ref="L15">SUM(IF((LEFT('2-1 采购订单物料明细表报表导出'!#REF!,7)=L$1)*('2-1 采购订单物料明细表报表导出'!#REF!=$A15),'2-1 采购订单物料明细表报表导出'!#REF!,0))</f>
        <v>#REF!</v>
      </c>
      <c r="M15" s="23" t="e" cm="1">
        <f t="array" ref="M15">SUM(IF((LEFT('2-1 采购订单物料明细表报表导出'!#REF!,7)=M$1)*('2-1 采购订单物料明细表报表导出'!#REF!=$A15),'2-1 采购订单物料明细表报表导出'!#REF!,0))</f>
        <v>#REF!</v>
      </c>
      <c r="N15" s="23" t="e" cm="1">
        <f t="array" ref="N15">SUM(IF((LEFT('2-1 采购订单物料明细表报表导出'!#REF!,7)=N$1)*('2-1 采购订单物料明细表报表导出'!#REF!=$A15),'2-1 采购订单物料明细表报表导出'!#REF!,0))</f>
        <v>#REF!</v>
      </c>
      <c r="O15" s="23" t="e" cm="1">
        <f t="array" ref="O15">SUM(IF((LEFT('2-1 采购订单物料明细表报表导出'!#REF!,7)=O$1)*('2-1 采购订单物料明细表报表导出'!#REF!=$A15),'2-1 采购订单物料明细表报表导出'!#REF!,0))</f>
        <v>#REF!</v>
      </c>
    </row>
    <row r="16" ht="14.5" spans="1:15">
      <c r="A16" s="20" t="s">
        <v>3322</v>
      </c>
      <c r="B16" s="21" t="s">
        <v>2318</v>
      </c>
      <c r="C16" s="22" t="s">
        <v>2319</v>
      </c>
      <c r="D16" s="23" t="e" cm="1">
        <f t="array" ref="D16">SUM(IF((LEFT('2-1 采购订单物料明细表报表导出'!#REF!,7)=D$1)*('2-1 采购订单物料明细表报表导出'!#REF!=$A16),'2-1 采购订单物料明细表报表导出'!#REF!,0))</f>
        <v>#REF!</v>
      </c>
      <c r="E16" s="23" t="e" cm="1">
        <f t="array" ref="E16">SUM(IF((LEFT('2-1 采购订单物料明细表报表导出'!#REF!,7)=E$1)*('2-1 采购订单物料明细表报表导出'!#REF!=$A16),'2-1 采购订单物料明细表报表导出'!#REF!,0))</f>
        <v>#REF!</v>
      </c>
      <c r="F16" s="23" t="e" cm="1">
        <f t="array" ref="F16">SUM(IF((LEFT('2-1 采购订单物料明细表报表导出'!#REF!,7)=F$1)*('2-1 采购订单物料明细表报表导出'!#REF!=$A16),'2-1 采购订单物料明细表报表导出'!#REF!,0))</f>
        <v>#REF!</v>
      </c>
      <c r="G16" s="23" t="e" cm="1">
        <f t="array" ref="G16">SUM(IF((LEFT('2-1 采购订单物料明细表报表导出'!#REF!,7)=G$1)*('2-1 采购订单物料明细表报表导出'!#REF!=$A16),'2-1 采购订单物料明细表报表导出'!#REF!,0))</f>
        <v>#REF!</v>
      </c>
      <c r="H16" s="23" t="e" cm="1">
        <f t="array" ref="H16">SUM(IF((LEFT('2-1 采购订单物料明细表报表导出'!#REF!,7)=H$1)*('2-1 采购订单物料明细表报表导出'!#REF!=$A16),'2-1 采购订单物料明细表报表导出'!#REF!,0))</f>
        <v>#REF!</v>
      </c>
      <c r="I16" s="23" t="e" cm="1">
        <f t="array" ref="I16">SUM(IF((LEFT('2-1 采购订单物料明细表报表导出'!#REF!,7)=I$1)*('2-1 采购订单物料明细表报表导出'!#REF!=$A16),'2-1 采购订单物料明细表报表导出'!#REF!,0))</f>
        <v>#REF!</v>
      </c>
      <c r="J16" s="23" t="e" cm="1">
        <f t="array" ref="J16">SUM(IF((LEFT('2-1 采购订单物料明细表报表导出'!#REF!,7)=J$1)*('2-1 采购订单物料明细表报表导出'!#REF!=$A16),'2-1 采购订单物料明细表报表导出'!#REF!,0))</f>
        <v>#REF!</v>
      </c>
      <c r="K16" s="23" t="e" cm="1">
        <f t="array" ref="K16">SUM(IF((LEFT('2-1 采购订单物料明细表报表导出'!#REF!,7)=K$1)*('2-1 采购订单物料明细表报表导出'!#REF!=$A16),'2-1 采购订单物料明细表报表导出'!#REF!,0))</f>
        <v>#REF!</v>
      </c>
      <c r="L16" s="23" t="e" cm="1">
        <f t="array" ref="L16">SUM(IF((LEFT('2-1 采购订单物料明细表报表导出'!#REF!,7)=L$1)*('2-1 采购订单物料明细表报表导出'!#REF!=$A16),'2-1 采购订单物料明细表报表导出'!#REF!,0))</f>
        <v>#REF!</v>
      </c>
      <c r="M16" s="23" t="e" cm="1">
        <f t="array" ref="M16">SUM(IF((LEFT('2-1 采购订单物料明细表报表导出'!#REF!,7)=M$1)*('2-1 采购订单物料明细表报表导出'!#REF!=$A16),'2-1 采购订单物料明细表报表导出'!#REF!,0))</f>
        <v>#REF!</v>
      </c>
      <c r="N16" s="23" t="e" cm="1">
        <f t="array" ref="N16">SUM(IF((LEFT('2-1 采购订单物料明细表报表导出'!#REF!,7)=N$1)*('2-1 采购订单物料明细表报表导出'!#REF!=$A16),'2-1 采购订单物料明细表报表导出'!#REF!,0))</f>
        <v>#REF!</v>
      </c>
      <c r="O16" s="23" t="e" cm="1">
        <f t="array" ref="O16">SUM(IF((LEFT('2-1 采购订单物料明细表报表导出'!#REF!,7)=O$1)*('2-1 采购订单物料明细表报表导出'!#REF!=$A16),'2-1 采购订单物料明细表报表导出'!#REF!,0))</f>
        <v>#REF!</v>
      </c>
    </row>
    <row r="17" ht="14.5" spans="1:15">
      <c r="A17" s="20" t="s">
        <v>3323</v>
      </c>
      <c r="B17" s="21" t="s">
        <v>2318</v>
      </c>
      <c r="C17" s="22" t="s">
        <v>2319</v>
      </c>
      <c r="D17" s="23" t="e" cm="1">
        <f t="array" ref="D17">SUM(IF((LEFT('2-1 采购订单物料明细表报表导出'!#REF!,7)=D$1)*('2-1 采购订单物料明细表报表导出'!#REF!=$A17),'2-1 采购订单物料明细表报表导出'!#REF!,0))</f>
        <v>#REF!</v>
      </c>
      <c r="E17" s="23" t="e" cm="1">
        <f t="array" ref="E17">SUM(IF((LEFT('2-1 采购订单物料明细表报表导出'!#REF!,7)=E$1)*('2-1 采购订单物料明细表报表导出'!#REF!=$A17),'2-1 采购订单物料明细表报表导出'!#REF!,0))</f>
        <v>#REF!</v>
      </c>
      <c r="F17" s="23" t="e" cm="1">
        <f t="array" ref="F17">SUM(IF((LEFT('2-1 采购订单物料明细表报表导出'!#REF!,7)=F$1)*('2-1 采购订单物料明细表报表导出'!#REF!=$A17),'2-1 采购订单物料明细表报表导出'!#REF!,0))</f>
        <v>#REF!</v>
      </c>
      <c r="G17" s="23" t="e" cm="1">
        <f t="array" ref="G17">SUM(IF((LEFT('2-1 采购订单物料明细表报表导出'!#REF!,7)=G$1)*('2-1 采购订单物料明细表报表导出'!#REF!=$A17),'2-1 采购订单物料明细表报表导出'!#REF!,0))</f>
        <v>#REF!</v>
      </c>
      <c r="H17" s="23" t="e" cm="1">
        <f t="array" ref="H17">SUM(IF((LEFT('2-1 采购订单物料明细表报表导出'!#REF!,7)=H$1)*('2-1 采购订单物料明细表报表导出'!#REF!=$A17),'2-1 采购订单物料明细表报表导出'!#REF!,0))</f>
        <v>#REF!</v>
      </c>
      <c r="I17" s="23" t="e" cm="1">
        <f t="array" ref="I17">SUM(IF((LEFT('2-1 采购订单物料明细表报表导出'!#REF!,7)=I$1)*('2-1 采购订单物料明细表报表导出'!#REF!=$A17),'2-1 采购订单物料明细表报表导出'!#REF!,0))</f>
        <v>#REF!</v>
      </c>
      <c r="J17" s="23" t="e" cm="1">
        <f t="array" ref="J17">SUM(IF((LEFT('2-1 采购订单物料明细表报表导出'!#REF!,7)=J$1)*('2-1 采购订单物料明细表报表导出'!#REF!=$A17),'2-1 采购订单物料明细表报表导出'!#REF!,0))</f>
        <v>#REF!</v>
      </c>
      <c r="K17" s="23" t="e" cm="1">
        <f t="array" ref="K17">SUM(IF((LEFT('2-1 采购订单物料明细表报表导出'!#REF!,7)=K$1)*('2-1 采购订单物料明细表报表导出'!#REF!=$A17),'2-1 采购订单物料明细表报表导出'!#REF!,0))</f>
        <v>#REF!</v>
      </c>
      <c r="L17" s="23" t="e" cm="1">
        <f t="array" ref="L17">SUM(IF((LEFT('2-1 采购订单物料明细表报表导出'!#REF!,7)=L$1)*('2-1 采购订单物料明细表报表导出'!#REF!=$A17),'2-1 采购订单物料明细表报表导出'!#REF!,0))</f>
        <v>#REF!</v>
      </c>
      <c r="M17" s="23" t="e" cm="1">
        <f t="array" ref="M17">SUM(IF((LEFT('2-1 采购订单物料明细表报表导出'!#REF!,7)=M$1)*('2-1 采购订单物料明细表报表导出'!#REF!=$A17),'2-1 采购订单物料明细表报表导出'!#REF!,0))</f>
        <v>#REF!</v>
      </c>
      <c r="N17" s="23" t="e" cm="1">
        <f t="array" ref="N17">SUM(IF((LEFT('2-1 采购订单物料明细表报表导出'!#REF!,7)=N$1)*('2-1 采购订单物料明细表报表导出'!#REF!=$A17),'2-1 采购订单物料明细表报表导出'!#REF!,0))</f>
        <v>#REF!</v>
      </c>
      <c r="O17" s="23" t="e" cm="1">
        <f t="array" ref="O17">SUM(IF((LEFT('2-1 采购订单物料明细表报表导出'!#REF!,7)=O$1)*('2-1 采购订单物料明细表报表导出'!#REF!=$A17),'2-1 采购订单物料明细表报表导出'!#REF!,0))</f>
        <v>#REF!</v>
      </c>
    </row>
    <row r="18" ht="14.5" spans="1:15">
      <c r="A18" s="20" t="s">
        <v>3324</v>
      </c>
      <c r="B18" s="21" t="s">
        <v>2318</v>
      </c>
      <c r="C18" s="22" t="s">
        <v>2319</v>
      </c>
      <c r="D18" s="23" t="e" cm="1">
        <f t="array" ref="D18">SUM(IF((LEFT('2-1 采购订单物料明细表报表导出'!#REF!,7)=D$1)*('2-1 采购订单物料明细表报表导出'!#REF!=$A18),'2-1 采购订单物料明细表报表导出'!#REF!,0))</f>
        <v>#REF!</v>
      </c>
      <c r="E18" s="23" t="e" cm="1">
        <f t="array" ref="E18">SUM(IF((LEFT('2-1 采购订单物料明细表报表导出'!#REF!,7)=E$1)*('2-1 采购订单物料明细表报表导出'!#REF!=$A18),'2-1 采购订单物料明细表报表导出'!#REF!,0))</f>
        <v>#REF!</v>
      </c>
      <c r="F18" s="23" t="e" cm="1">
        <f t="array" ref="F18">SUM(IF((LEFT('2-1 采购订单物料明细表报表导出'!#REF!,7)=F$1)*('2-1 采购订单物料明细表报表导出'!#REF!=$A18),'2-1 采购订单物料明细表报表导出'!#REF!,0))</f>
        <v>#REF!</v>
      </c>
      <c r="G18" s="23" t="e" cm="1">
        <f t="array" ref="G18">SUM(IF((LEFT('2-1 采购订单物料明细表报表导出'!#REF!,7)=G$1)*('2-1 采购订单物料明细表报表导出'!#REF!=$A18),'2-1 采购订单物料明细表报表导出'!#REF!,0))</f>
        <v>#REF!</v>
      </c>
      <c r="H18" s="23" t="e" cm="1">
        <f t="array" ref="H18">SUM(IF((LEFT('2-1 采购订单物料明细表报表导出'!#REF!,7)=H$1)*('2-1 采购订单物料明细表报表导出'!#REF!=$A18),'2-1 采购订单物料明细表报表导出'!#REF!,0))</f>
        <v>#REF!</v>
      </c>
      <c r="I18" s="23" t="e" cm="1">
        <f t="array" ref="I18">SUM(IF((LEFT('2-1 采购订单物料明细表报表导出'!#REF!,7)=I$1)*('2-1 采购订单物料明细表报表导出'!#REF!=$A18),'2-1 采购订单物料明细表报表导出'!#REF!,0))</f>
        <v>#REF!</v>
      </c>
      <c r="J18" s="23" t="e" cm="1">
        <f t="array" ref="J18">SUM(IF((LEFT('2-1 采购订单物料明细表报表导出'!#REF!,7)=J$1)*('2-1 采购订单物料明细表报表导出'!#REF!=$A18),'2-1 采购订单物料明细表报表导出'!#REF!,0))</f>
        <v>#REF!</v>
      </c>
      <c r="K18" s="23" t="e" cm="1">
        <f t="array" ref="K18">SUM(IF((LEFT('2-1 采购订单物料明细表报表导出'!#REF!,7)=K$1)*('2-1 采购订单物料明细表报表导出'!#REF!=$A18),'2-1 采购订单物料明细表报表导出'!#REF!,0))</f>
        <v>#REF!</v>
      </c>
      <c r="L18" s="23" t="e" cm="1">
        <f t="array" ref="L18">SUM(IF((LEFT('2-1 采购订单物料明细表报表导出'!#REF!,7)=L$1)*('2-1 采购订单物料明细表报表导出'!#REF!=$A18),'2-1 采购订单物料明细表报表导出'!#REF!,0))</f>
        <v>#REF!</v>
      </c>
      <c r="M18" s="23" t="e" cm="1">
        <f t="array" ref="M18">SUM(IF((LEFT('2-1 采购订单物料明细表报表导出'!#REF!,7)=M$1)*('2-1 采购订单物料明细表报表导出'!#REF!=$A18),'2-1 采购订单物料明细表报表导出'!#REF!,0))</f>
        <v>#REF!</v>
      </c>
      <c r="N18" s="23" t="e" cm="1">
        <f t="array" ref="N18">SUM(IF((LEFT('2-1 采购订单物料明细表报表导出'!#REF!,7)=N$1)*('2-1 采购订单物料明细表报表导出'!#REF!=$A18),'2-1 采购订单物料明细表报表导出'!#REF!,0))</f>
        <v>#REF!</v>
      </c>
      <c r="O18" s="23" t="e" cm="1">
        <f t="array" ref="O18">SUM(IF((LEFT('2-1 采购订单物料明细表报表导出'!#REF!,7)=O$1)*('2-1 采购订单物料明细表报表导出'!#REF!=$A18),'2-1 采购订单物料明细表报表导出'!#REF!,0))</f>
        <v>#REF!</v>
      </c>
    </row>
    <row r="19" ht="14.5" spans="1:15">
      <c r="A19" s="20" t="s">
        <v>3325</v>
      </c>
      <c r="B19" s="21" t="s">
        <v>2318</v>
      </c>
      <c r="C19" s="22" t="s">
        <v>2319</v>
      </c>
      <c r="D19" s="23" t="e" cm="1">
        <f t="array" ref="D19">SUM(IF((LEFT('2-1 采购订单物料明细表报表导出'!#REF!,7)=D$1)*('2-1 采购订单物料明细表报表导出'!#REF!=$A19),'2-1 采购订单物料明细表报表导出'!#REF!,0))</f>
        <v>#REF!</v>
      </c>
      <c r="E19" s="23" t="e" cm="1">
        <f t="array" ref="E19">SUM(IF((LEFT('2-1 采购订单物料明细表报表导出'!#REF!,7)=E$1)*('2-1 采购订单物料明细表报表导出'!#REF!=$A19),'2-1 采购订单物料明细表报表导出'!#REF!,0))</f>
        <v>#REF!</v>
      </c>
      <c r="F19" s="23" t="e" cm="1">
        <f t="array" ref="F19">SUM(IF((LEFT('2-1 采购订单物料明细表报表导出'!#REF!,7)=F$1)*('2-1 采购订单物料明细表报表导出'!#REF!=$A19),'2-1 采购订单物料明细表报表导出'!#REF!,0))</f>
        <v>#REF!</v>
      </c>
      <c r="G19" s="23" t="e" cm="1">
        <f t="array" ref="G19">SUM(IF((LEFT('2-1 采购订单物料明细表报表导出'!#REF!,7)=G$1)*('2-1 采购订单物料明细表报表导出'!#REF!=$A19),'2-1 采购订单物料明细表报表导出'!#REF!,0))</f>
        <v>#REF!</v>
      </c>
      <c r="H19" s="23" t="e" cm="1">
        <f t="array" ref="H19">SUM(IF((LEFT('2-1 采购订单物料明细表报表导出'!#REF!,7)=H$1)*('2-1 采购订单物料明细表报表导出'!#REF!=$A19),'2-1 采购订单物料明细表报表导出'!#REF!,0))</f>
        <v>#REF!</v>
      </c>
      <c r="I19" s="23" t="e" cm="1">
        <f t="array" ref="I19">SUM(IF((LEFT('2-1 采购订单物料明细表报表导出'!#REF!,7)=I$1)*('2-1 采购订单物料明细表报表导出'!#REF!=$A19),'2-1 采购订单物料明细表报表导出'!#REF!,0))</f>
        <v>#REF!</v>
      </c>
      <c r="J19" s="23" t="e" cm="1">
        <f t="array" ref="J19">SUM(IF((LEFT('2-1 采购订单物料明细表报表导出'!#REF!,7)=J$1)*('2-1 采购订单物料明细表报表导出'!#REF!=$A19),'2-1 采购订单物料明细表报表导出'!#REF!,0))</f>
        <v>#REF!</v>
      </c>
      <c r="K19" s="23" t="e" cm="1">
        <f t="array" ref="K19">SUM(IF((LEFT('2-1 采购订单物料明细表报表导出'!#REF!,7)=K$1)*('2-1 采购订单物料明细表报表导出'!#REF!=$A19),'2-1 采购订单物料明细表报表导出'!#REF!,0))</f>
        <v>#REF!</v>
      </c>
      <c r="L19" s="23" t="e" cm="1">
        <f t="array" ref="L19">SUM(IF((LEFT('2-1 采购订单物料明细表报表导出'!#REF!,7)=L$1)*('2-1 采购订单物料明细表报表导出'!#REF!=$A19),'2-1 采购订单物料明细表报表导出'!#REF!,0))</f>
        <v>#REF!</v>
      </c>
      <c r="M19" s="23" t="e" cm="1">
        <f t="array" ref="M19">SUM(IF((LEFT('2-1 采购订单物料明细表报表导出'!#REF!,7)=M$1)*('2-1 采购订单物料明细表报表导出'!#REF!=$A19),'2-1 采购订单物料明细表报表导出'!#REF!,0))</f>
        <v>#REF!</v>
      </c>
      <c r="N19" s="23" t="e" cm="1">
        <f t="array" ref="N19">SUM(IF((LEFT('2-1 采购订单物料明细表报表导出'!#REF!,7)=N$1)*('2-1 采购订单物料明细表报表导出'!#REF!=$A19),'2-1 采购订单物料明细表报表导出'!#REF!,0))</f>
        <v>#REF!</v>
      </c>
      <c r="O19" s="23" t="e" cm="1">
        <f t="array" ref="O19">SUM(IF((LEFT('2-1 采购订单物料明细表报表导出'!#REF!,7)=O$1)*('2-1 采购订单物料明细表报表导出'!#REF!=$A19),'2-1 采购订单物料明细表报表导出'!#REF!,0))</f>
        <v>#REF!</v>
      </c>
    </row>
    <row r="20" ht="14.5" spans="1:15">
      <c r="A20" s="20" t="s">
        <v>3326</v>
      </c>
      <c r="B20" s="21" t="s">
        <v>2318</v>
      </c>
      <c r="C20" s="22" t="s">
        <v>2319</v>
      </c>
      <c r="D20" s="23" t="e" cm="1">
        <f t="array" ref="D20">SUM(IF((LEFT('2-1 采购订单物料明细表报表导出'!#REF!,7)=D$1)*('2-1 采购订单物料明细表报表导出'!#REF!=$A20),'2-1 采购订单物料明细表报表导出'!#REF!,0))</f>
        <v>#REF!</v>
      </c>
      <c r="E20" s="23" t="e" cm="1">
        <f t="array" ref="E20">SUM(IF((LEFT('2-1 采购订单物料明细表报表导出'!#REF!,7)=E$1)*('2-1 采购订单物料明细表报表导出'!#REF!=$A20),'2-1 采购订单物料明细表报表导出'!#REF!,0))</f>
        <v>#REF!</v>
      </c>
      <c r="F20" s="23" t="e" cm="1">
        <f t="array" ref="F20">SUM(IF((LEFT('2-1 采购订单物料明细表报表导出'!#REF!,7)=F$1)*('2-1 采购订单物料明细表报表导出'!#REF!=$A20),'2-1 采购订单物料明细表报表导出'!#REF!,0))</f>
        <v>#REF!</v>
      </c>
      <c r="G20" s="23" t="e" cm="1">
        <f t="array" ref="G20">SUM(IF((LEFT('2-1 采购订单物料明细表报表导出'!#REF!,7)=G$1)*('2-1 采购订单物料明细表报表导出'!#REF!=$A20),'2-1 采购订单物料明细表报表导出'!#REF!,0))</f>
        <v>#REF!</v>
      </c>
      <c r="H20" s="23" t="e" cm="1">
        <f t="array" ref="H20">SUM(IF((LEFT('2-1 采购订单物料明细表报表导出'!#REF!,7)=H$1)*('2-1 采购订单物料明细表报表导出'!#REF!=$A20),'2-1 采购订单物料明细表报表导出'!#REF!,0))</f>
        <v>#REF!</v>
      </c>
      <c r="I20" s="23" t="e" cm="1">
        <f t="array" ref="I20">SUM(IF((LEFT('2-1 采购订单物料明细表报表导出'!#REF!,7)=I$1)*('2-1 采购订单物料明细表报表导出'!#REF!=$A20),'2-1 采购订单物料明细表报表导出'!#REF!,0))</f>
        <v>#REF!</v>
      </c>
      <c r="J20" s="23" t="e" cm="1">
        <f t="array" ref="J20">SUM(IF((LEFT('2-1 采购订单物料明细表报表导出'!#REF!,7)=J$1)*('2-1 采购订单物料明细表报表导出'!#REF!=$A20),'2-1 采购订单物料明细表报表导出'!#REF!,0))</f>
        <v>#REF!</v>
      </c>
      <c r="K20" s="23" t="e" cm="1">
        <f t="array" ref="K20">SUM(IF((LEFT('2-1 采购订单物料明细表报表导出'!#REF!,7)=K$1)*('2-1 采购订单物料明细表报表导出'!#REF!=$A20),'2-1 采购订单物料明细表报表导出'!#REF!,0))</f>
        <v>#REF!</v>
      </c>
      <c r="L20" s="23" t="e" cm="1">
        <f t="array" ref="L20">SUM(IF((LEFT('2-1 采购订单物料明细表报表导出'!#REF!,7)=L$1)*('2-1 采购订单物料明细表报表导出'!#REF!=$A20),'2-1 采购订单物料明细表报表导出'!#REF!,0))</f>
        <v>#REF!</v>
      </c>
      <c r="M20" s="23" t="e" cm="1">
        <f t="array" ref="M20">SUM(IF((LEFT('2-1 采购订单物料明细表报表导出'!#REF!,7)=M$1)*('2-1 采购订单物料明细表报表导出'!#REF!=$A20),'2-1 采购订单物料明细表报表导出'!#REF!,0))</f>
        <v>#REF!</v>
      </c>
      <c r="N20" s="23" t="e" cm="1">
        <f t="array" ref="N20">SUM(IF((LEFT('2-1 采购订单物料明细表报表导出'!#REF!,7)=N$1)*('2-1 采购订单物料明细表报表导出'!#REF!=$A20),'2-1 采购订单物料明细表报表导出'!#REF!,0))</f>
        <v>#REF!</v>
      </c>
      <c r="O20" s="23" t="e" cm="1">
        <f t="array" ref="O20">SUM(IF((LEFT('2-1 采购订单物料明细表报表导出'!#REF!,7)=O$1)*('2-1 采购订单物料明细表报表导出'!#REF!=$A20),'2-1 采购订单物料明细表报表导出'!#REF!,0))</f>
        <v>#REF!</v>
      </c>
    </row>
    <row r="21" ht="14.5" spans="1:15">
      <c r="A21" s="20" t="s">
        <v>3327</v>
      </c>
      <c r="B21" s="21" t="s">
        <v>2318</v>
      </c>
      <c r="C21" s="22" t="s">
        <v>2319</v>
      </c>
      <c r="D21" s="23" t="e" cm="1">
        <f t="array" ref="D21">SUM(IF((LEFT('2-1 采购订单物料明细表报表导出'!#REF!,7)=D$1)*('2-1 采购订单物料明细表报表导出'!#REF!=$A21),'2-1 采购订单物料明细表报表导出'!#REF!,0))</f>
        <v>#REF!</v>
      </c>
      <c r="E21" s="23" t="e" cm="1">
        <f t="array" ref="E21">SUM(IF((LEFT('2-1 采购订单物料明细表报表导出'!#REF!,7)=E$1)*('2-1 采购订单物料明细表报表导出'!#REF!=$A21),'2-1 采购订单物料明细表报表导出'!#REF!,0))</f>
        <v>#REF!</v>
      </c>
      <c r="F21" s="23" t="e" cm="1">
        <f t="array" ref="F21">SUM(IF((LEFT('2-1 采购订单物料明细表报表导出'!#REF!,7)=F$1)*('2-1 采购订单物料明细表报表导出'!#REF!=$A21),'2-1 采购订单物料明细表报表导出'!#REF!,0))</f>
        <v>#REF!</v>
      </c>
      <c r="G21" s="23" t="e" cm="1">
        <f t="array" ref="G21">SUM(IF((LEFT('2-1 采购订单物料明细表报表导出'!#REF!,7)=G$1)*('2-1 采购订单物料明细表报表导出'!#REF!=$A21),'2-1 采购订单物料明细表报表导出'!#REF!,0))</f>
        <v>#REF!</v>
      </c>
      <c r="H21" s="23" t="e" cm="1">
        <f t="array" ref="H21">SUM(IF((LEFT('2-1 采购订单物料明细表报表导出'!#REF!,7)=H$1)*('2-1 采购订单物料明细表报表导出'!#REF!=$A21),'2-1 采购订单物料明细表报表导出'!#REF!,0))</f>
        <v>#REF!</v>
      </c>
      <c r="I21" s="23" t="e" cm="1">
        <f t="array" ref="I21">SUM(IF((LEFT('2-1 采购订单物料明细表报表导出'!#REF!,7)=I$1)*('2-1 采购订单物料明细表报表导出'!#REF!=$A21),'2-1 采购订单物料明细表报表导出'!#REF!,0))</f>
        <v>#REF!</v>
      </c>
      <c r="J21" s="23" t="e" cm="1">
        <f t="array" ref="J21">SUM(IF((LEFT('2-1 采购订单物料明细表报表导出'!#REF!,7)=J$1)*('2-1 采购订单物料明细表报表导出'!#REF!=$A21),'2-1 采购订单物料明细表报表导出'!#REF!,0))</f>
        <v>#REF!</v>
      </c>
      <c r="K21" s="23" t="e" cm="1">
        <f t="array" ref="K21">SUM(IF((LEFT('2-1 采购订单物料明细表报表导出'!#REF!,7)=K$1)*('2-1 采购订单物料明细表报表导出'!#REF!=$A21),'2-1 采购订单物料明细表报表导出'!#REF!,0))</f>
        <v>#REF!</v>
      </c>
      <c r="L21" s="23" t="e" cm="1">
        <f t="array" ref="L21">SUM(IF((LEFT('2-1 采购订单物料明细表报表导出'!#REF!,7)=L$1)*('2-1 采购订单物料明细表报表导出'!#REF!=$A21),'2-1 采购订单物料明细表报表导出'!#REF!,0))</f>
        <v>#REF!</v>
      </c>
      <c r="M21" s="23" t="e" cm="1">
        <f t="array" ref="M21">SUM(IF((LEFT('2-1 采购订单物料明细表报表导出'!#REF!,7)=M$1)*('2-1 采购订单物料明细表报表导出'!#REF!=$A21),'2-1 采购订单物料明细表报表导出'!#REF!,0))</f>
        <v>#REF!</v>
      </c>
      <c r="N21" s="23" t="e" cm="1">
        <f t="array" ref="N21">SUM(IF((LEFT('2-1 采购订单物料明细表报表导出'!#REF!,7)=N$1)*('2-1 采购订单物料明细表报表导出'!#REF!=$A21),'2-1 采购订单物料明细表报表导出'!#REF!,0))</f>
        <v>#REF!</v>
      </c>
      <c r="O21" s="23" t="e" cm="1">
        <f t="array" ref="O21">SUM(IF((LEFT('2-1 采购订单物料明细表报表导出'!#REF!,7)=O$1)*('2-1 采购订单物料明细表报表导出'!#REF!=$A21),'2-1 采购订单物料明细表报表导出'!#REF!,0))</f>
        <v>#REF!</v>
      </c>
    </row>
    <row r="22" ht="14.5" spans="1:15">
      <c r="A22" s="20" t="s">
        <v>3328</v>
      </c>
      <c r="B22" s="21" t="s">
        <v>2318</v>
      </c>
      <c r="C22" s="22" t="s">
        <v>2319</v>
      </c>
      <c r="D22" s="23" t="e" cm="1">
        <f t="array" ref="D22">SUM(IF((LEFT('2-1 采购订单物料明细表报表导出'!#REF!,7)=D$1)*('2-1 采购订单物料明细表报表导出'!#REF!=$A22),'2-1 采购订单物料明细表报表导出'!#REF!,0))</f>
        <v>#REF!</v>
      </c>
      <c r="E22" s="23" t="e" cm="1">
        <f t="array" ref="E22">SUM(IF((LEFT('2-1 采购订单物料明细表报表导出'!#REF!,7)=E$1)*('2-1 采购订单物料明细表报表导出'!#REF!=$A22),'2-1 采购订单物料明细表报表导出'!#REF!,0))</f>
        <v>#REF!</v>
      </c>
      <c r="F22" s="23" t="e" cm="1">
        <f t="array" ref="F22">SUM(IF((LEFT('2-1 采购订单物料明细表报表导出'!#REF!,7)=F$1)*('2-1 采购订单物料明细表报表导出'!#REF!=$A22),'2-1 采购订单物料明细表报表导出'!#REF!,0))</f>
        <v>#REF!</v>
      </c>
      <c r="G22" s="23" t="e" cm="1">
        <f t="array" ref="G22">SUM(IF((LEFT('2-1 采购订单物料明细表报表导出'!#REF!,7)=G$1)*('2-1 采购订单物料明细表报表导出'!#REF!=$A22),'2-1 采购订单物料明细表报表导出'!#REF!,0))</f>
        <v>#REF!</v>
      </c>
      <c r="H22" s="23" t="e" cm="1">
        <f t="array" ref="H22">SUM(IF((LEFT('2-1 采购订单物料明细表报表导出'!#REF!,7)=H$1)*('2-1 采购订单物料明细表报表导出'!#REF!=$A22),'2-1 采购订单物料明细表报表导出'!#REF!,0))</f>
        <v>#REF!</v>
      </c>
      <c r="I22" s="23" t="e" cm="1">
        <f t="array" ref="I22">SUM(IF((LEFT('2-1 采购订单物料明细表报表导出'!#REF!,7)=I$1)*('2-1 采购订单物料明细表报表导出'!#REF!=$A22),'2-1 采购订单物料明细表报表导出'!#REF!,0))</f>
        <v>#REF!</v>
      </c>
      <c r="J22" s="23" t="e" cm="1">
        <f t="array" ref="J22">SUM(IF((LEFT('2-1 采购订单物料明细表报表导出'!#REF!,7)=J$1)*('2-1 采购订单物料明细表报表导出'!#REF!=$A22),'2-1 采购订单物料明细表报表导出'!#REF!,0))</f>
        <v>#REF!</v>
      </c>
      <c r="K22" s="23" t="e" cm="1">
        <f t="array" ref="K22">SUM(IF((LEFT('2-1 采购订单物料明细表报表导出'!#REF!,7)=K$1)*('2-1 采购订单物料明细表报表导出'!#REF!=$A22),'2-1 采购订单物料明细表报表导出'!#REF!,0))</f>
        <v>#REF!</v>
      </c>
      <c r="L22" s="23" t="e" cm="1">
        <f t="array" ref="L22">SUM(IF((LEFT('2-1 采购订单物料明细表报表导出'!#REF!,7)=L$1)*('2-1 采购订单物料明细表报表导出'!#REF!=$A22),'2-1 采购订单物料明细表报表导出'!#REF!,0))</f>
        <v>#REF!</v>
      </c>
      <c r="M22" s="23" t="e" cm="1">
        <f t="array" ref="M22">SUM(IF((LEFT('2-1 采购订单物料明细表报表导出'!#REF!,7)=M$1)*('2-1 采购订单物料明细表报表导出'!#REF!=$A22),'2-1 采购订单物料明细表报表导出'!#REF!,0))</f>
        <v>#REF!</v>
      </c>
      <c r="N22" s="23" t="e" cm="1">
        <f t="array" ref="N22">SUM(IF((LEFT('2-1 采购订单物料明细表报表导出'!#REF!,7)=N$1)*('2-1 采购订单物料明细表报表导出'!#REF!=$A22),'2-1 采购订单物料明细表报表导出'!#REF!,0))</f>
        <v>#REF!</v>
      </c>
      <c r="O22" s="23" t="e" cm="1">
        <f t="array" ref="O22">SUM(IF((LEFT('2-1 采购订单物料明细表报表导出'!#REF!,7)=O$1)*('2-1 采购订单物料明细表报表导出'!#REF!=$A22),'2-1 采购订单物料明细表报表导出'!#REF!,0))</f>
        <v>#REF!</v>
      </c>
    </row>
    <row r="23" ht="14.5" spans="1:15">
      <c r="A23" s="20" t="s">
        <v>3329</v>
      </c>
      <c r="B23" s="21" t="s">
        <v>2318</v>
      </c>
      <c r="C23" s="22" t="s">
        <v>2319</v>
      </c>
      <c r="D23" s="23" t="e" cm="1">
        <f t="array" ref="D23">SUM(IF((LEFT('2-1 采购订单物料明细表报表导出'!#REF!,7)=D$1)*('2-1 采购订单物料明细表报表导出'!#REF!=$A23),'2-1 采购订单物料明细表报表导出'!#REF!,0))</f>
        <v>#REF!</v>
      </c>
      <c r="E23" s="23" t="e" cm="1">
        <f t="array" ref="E23">SUM(IF((LEFT('2-1 采购订单物料明细表报表导出'!#REF!,7)=E$1)*('2-1 采购订单物料明细表报表导出'!#REF!=$A23),'2-1 采购订单物料明细表报表导出'!#REF!,0))</f>
        <v>#REF!</v>
      </c>
      <c r="F23" s="23" t="e" cm="1">
        <f t="array" ref="F23">SUM(IF((LEFT('2-1 采购订单物料明细表报表导出'!#REF!,7)=F$1)*('2-1 采购订单物料明细表报表导出'!#REF!=$A23),'2-1 采购订单物料明细表报表导出'!#REF!,0))</f>
        <v>#REF!</v>
      </c>
      <c r="G23" s="23" t="e" cm="1">
        <f t="array" ref="G23">SUM(IF((LEFT('2-1 采购订单物料明细表报表导出'!#REF!,7)=G$1)*('2-1 采购订单物料明细表报表导出'!#REF!=$A23),'2-1 采购订单物料明细表报表导出'!#REF!,0))</f>
        <v>#REF!</v>
      </c>
      <c r="H23" s="23" t="e" cm="1">
        <f t="array" ref="H23">SUM(IF((LEFT('2-1 采购订单物料明细表报表导出'!#REF!,7)=H$1)*('2-1 采购订单物料明细表报表导出'!#REF!=$A23),'2-1 采购订单物料明细表报表导出'!#REF!,0))</f>
        <v>#REF!</v>
      </c>
      <c r="I23" s="23" t="e" cm="1">
        <f t="array" ref="I23">SUM(IF((LEFT('2-1 采购订单物料明细表报表导出'!#REF!,7)=I$1)*('2-1 采购订单物料明细表报表导出'!#REF!=$A23),'2-1 采购订单物料明细表报表导出'!#REF!,0))</f>
        <v>#REF!</v>
      </c>
      <c r="J23" s="23" t="e" cm="1">
        <f t="array" ref="J23">SUM(IF((LEFT('2-1 采购订单物料明细表报表导出'!#REF!,7)=J$1)*('2-1 采购订单物料明细表报表导出'!#REF!=$A23),'2-1 采购订单物料明细表报表导出'!#REF!,0))</f>
        <v>#REF!</v>
      </c>
      <c r="K23" s="23" t="e" cm="1">
        <f t="array" ref="K23">SUM(IF((LEFT('2-1 采购订单物料明细表报表导出'!#REF!,7)=K$1)*('2-1 采购订单物料明细表报表导出'!#REF!=$A23),'2-1 采购订单物料明细表报表导出'!#REF!,0))</f>
        <v>#REF!</v>
      </c>
      <c r="L23" s="23" t="e" cm="1">
        <f t="array" ref="L23">SUM(IF((LEFT('2-1 采购订单物料明细表报表导出'!#REF!,7)=L$1)*('2-1 采购订单物料明细表报表导出'!#REF!=$A23),'2-1 采购订单物料明细表报表导出'!#REF!,0))</f>
        <v>#REF!</v>
      </c>
      <c r="M23" s="23" t="e" cm="1">
        <f t="array" ref="M23">SUM(IF((LEFT('2-1 采购订单物料明细表报表导出'!#REF!,7)=M$1)*('2-1 采购订单物料明细表报表导出'!#REF!=$A23),'2-1 采购订单物料明细表报表导出'!#REF!,0))</f>
        <v>#REF!</v>
      </c>
      <c r="N23" s="23" t="e" cm="1">
        <f t="array" ref="N23">SUM(IF((LEFT('2-1 采购订单物料明细表报表导出'!#REF!,7)=N$1)*('2-1 采购订单物料明细表报表导出'!#REF!=$A23),'2-1 采购订单物料明细表报表导出'!#REF!,0))</f>
        <v>#REF!</v>
      </c>
      <c r="O23" s="23" t="e" cm="1">
        <f t="array" ref="O23">SUM(IF((LEFT('2-1 采购订单物料明细表报表导出'!#REF!,7)=O$1)*('2-1 采购订单物料明细表报表导出'!#REF!=$A23),'2-1 采购订单物料明细表报表导出'!#REF!,0))</f>
        <v>#REF!</v>
      </c>
    </row>
    <row r="24" ht="14.5" spans="1:15">
      <c r="A24" s="20" t="s">
        <v>3330</v>
      </c>
      <c r="B24" s="21" t="s">
        <v>2318</v>
      </c>
      <c r="C24" s="22" t="s">
        <v>2319</v>
      </c>
      <c r="D24" s="23" t="e" cm="1">
        <f t="array" ref="D24">SUM(IF((LEFT('2-1 采购订单物料明细表报表导出'!#REF!,7)=D$1)*('2-1 采购订单物料明细表报表导出'!#REF!=$A24),'2-1 采购订单物料明细表报表导出'!#REF!,0))</f>
        <v>#REF!</v>
      </c>
      <c r="E24" s="23" t="e" cm="1">
        <f t="array" ref="E24">SUM(IF((LEFT('2-1 采购订单物料明细表报表导出'!#REF!,7)=E$1)*('2-1 采购订单物料明细表报表导出'!#REF!=$A24),'2-1 采购订单物料明细表报表导出'!#REF!,0))</f>
        <v>#REF!</v>
      </c>
      <c r="F24" s="23" t="e" cm="1">
        <f t="array" ref="F24">SUM(IF((LEFT('2-1 采购订单物料明细表报表导出'!#REF!,7)=F$1)*('2-1 采购订单物料明细表报表导出'!#REF!=$A24),'2-1 采购订单物料明细表报表导出'!#REF!,0))</f>
        <v>#REF!</v>
      </c>
      <c r="G24" s="23" t="e" cm="1">
        <f t="array" ref="G24">SUM(IF((LEFT('2-1 采购订单物料明细表报表导出'!#REF!,7)=G$1)*('2-1 采购订单物料明细表报表导出'!#REF!=$A24),'2-1 采购订单物料明细表报表导出'!#REF!,0))</f>
        <v>#REF!</v>
      </c>
      <c r="H24" s="23" t="e" cm="1">
        <f t="array" ref="H24">SUM(IF((LEFT('2-1 采购订单物料明细表报表导出'!#REF!,7)=H$1)*('2-1 采购订单物料明细表报表导出'!#REF!=$A24),'2-1 采购订单物料明细表报表导出'!#REF!,0))</f>
        <v>#REF!</v>
      </c>
      <c r="I24" s="23" t="e" cm="1">
        <f t="array" ref="I24">SUM(IF((LEFT('2-1 采购订单物料明细表报表导出'!#REF!,7)=I$1)*('2-1 采购订单物料明细表报表导出'!#REF!=$A24),'2-1 采购订单物料明细表报表导出'!#REF!,0))</f>
        <v>#REF!</v>
      </c>
      <c r="J24" s="23" t="e" cm="1">
        <f t="array" ref="J24">SUM(IF((LEFT('2-1 采购订单物料明细表报表导出'!#REF!,7)=J$1)*('2-1 采购订单物料明细表报表导出'!#REF!=$A24),'2-1 采购订单物料明细表报表导出'!#REF!,0))</f>
        <v>#REF!</v>
      </c>
      <c r="K24" s="23" t="e" cm="1">
        <f t="array" ref="K24">SUM(IF((LEFT('2-1 采购订单物料明细表报表导出'!#REF!,7)=K$1)*('2-1 采购订单物料明细表报表导出'!#REF!=$A24),'2-1 采购订单物料明细表报表导出'!#REF!,0))</f>
        <v>#REF!</v>
      </c>
      <c r="L24" s="23" t="e" cm="1">
        <f t="array" ref="L24">SUM(IF((LEFT('2-1 采购订单物料明细表报表导出'!#REF!,7)=L$1)*('2-1 采购订单物料明细表报表导出'!#REF!=$A24),'2-1 采购订单物料明细表报表导出'!#REF!,0))</f>
        <v>#REF!</v>
      </c>
      <c r="M24" s="23" t="e" cm="1">
        <f t="array" ref="M24">SUM(IF((LEFT('2-1 采购订单物料明细表报表导出'!#REF!,7)=M$1)*('2-1 采购订单物料明细表报表导出'!#REF!=$A24),'2-1 采购订单物料明细表报表导出'!#REF!,0))</f>
        <v>#REF!</v>
      </c>
      <c r="N24" s="23" t="e" cm="1">
        <f t="array" ref="N24">SUM(IF((LEFT('2-1 采购订单物料明细表报表导出'!#REF!,7)=N$1)*('2-1 采购订单物料明细表报表导出'!#REF!=$A24),'2-1 采购订单物料明细表报表导出'!#REF!,0))</f>
        <v>#REF!</v>
      </c>
      <c r="O24" s="23" t="e" cm="1">
        <f t="array" ref="O24">SUM(IF((LEFT('2-1 采购订单物料明细表报表导出'!#REF!,7)=O$1)*('2-1 采购订单物料明细表报表导出'!#REF!=$A24),'2-1 采购订单物料明细表报表导出'!#REF!,0))</f>
        <v>#REF!</v>
      </c>
    </row>
    <row r="25" ht="14.5" spans="1:15">
      <c r="A25" s="20" t="s">
        <v>3331</v>
      </c>
      <c r="B25" s="21" t="s">
        <v>2318</v>
      </c>
      <c r="C25" s="22" t="s">
        <v>2319</v>
      </c>
      <c r="D25" s="23" t="e" cm="1">
        <f t="array" ref="D25">SUM(IF((LEFT('2-1 采购订单物料明细表报表导出'!#REF!,7)=D$1)*('2-1 采购订单物料明细表报表导出'!#REF!=$A25),'2-1 采购订单物料明细表报表导出'!#REF!,0))</f>
        <v>#REF!</v>
      </c>
      <c r="E25" s="23" t="e" cm="1">
        <f t="array" ref="E25">SUM(IF((LEFT('2-1 采购订单物料明细表报表导出'!#REF!,7)=E$1)*('2-1 采购订单物料明细表报表导出'!#REF!=$A25),'2-1 采购订单物料明细表报表导出'!#REF!,0))</f>
        <v>#REF!</v>
      </c>
      <c r="F25" s="23" t="e" cm="1">
        <f t="array" ref="F25">SUM(IF((LEFT('2-1 采购订单物料明细表报表导出'!#REF!,7)=F$1)*('2-1 采购订单物料明细表报表导出'!#REF!=$A25),'2-1 采购订单物料明细表报表导出'!#REF!,0))</f>
        <v>#REF!</v>
      </c>
      <c r="G25" s="23" t="e" cm="1">
        <f t="array" ref="G25">SUM(IF((LEFT('2-1 采购订单物料明细表报表导出'!#REF!,7)=G$1)*('2-1 采购订单物料明细表报表导出'!#REF!=$A25),'2-1 采购订单物料明细表报表导出'!#REF!,0))</f>
        <v>#REF!</v>
      </c>
      <c r="H25" s="23" t="e" cm="1">
        <f t="array" ref="H25">SUM(IF((LEFT('2-1 采购订单物料明细表报表导出'!#REF!,7)=H$1)*('2-1 采购订单物料明细表报表导出'!#REF!=$A25),'2-1 采购订单物料明细表报表导出'!#REF!,0))</f>
        <v>#REF!</v>
      </c>
      <c r="I25" s="23" t="e" cm="1">
        <f t="array" ref="I25">SUM(IF((LEFT('2-1 采购订单物料明细表报表导出'!#REF!,7)=I$1)*('2-1 采购订单物料明细表报表导出'!#REF!=$A25),'2-1 采购订单物料明细表报表导出'!#REF!,0))</f>
        <v>#REF!</v>
      </c>
      <c r="J25" s="23" t="e" cm="1">
        <f t="array" ref="J25">SUM(IF((LEFT('2-1 采购订单物料明细表报表导出'!#REF!,7)=J$1)*('2-1 采购订单物料明细表报表导出'!#REF!=$A25),'2-1 采购订单物料明细表报表导出'!#REF!,0))</f>
        <v>#REF!</v>
      </c>
      <c r="K25" s="23" t="e" cm="1">
        <f t="array" ref="K25">SUM(IF((LEFT('2-1 采购订单物料明细表报表导出'!#REF!,7)=K$1)*('2-1 采购订单物料明细表报表导出'!#REF!=$A25),'2-1 采购订单物料明细表报表导出'!#REF!,0))</f>
        <v>#REF!</v>
      </c>
      <c r="L25" s="23" t="e" cm="1">
        <f t="array" ref="L25">SUM(IF((LEFT('2-1 采购订单物料明细表报表导出'!#REF!,7)=L$1)*('2-1 采购订单物料明细表报表导出'!#REF!=$A25),'2-1 采购订单物料明细表报表导出'!#REF!,0))</f>
        <v>#REF!</v>
      </c>
      <c r="M25" s="23" t="e" cm="1">
        <f t="array" ref="M25">SUM(IF((LEFT('2-1 采购订单物料明细表报表导出'!#REF!,7)=M$1)*('2-1 采购订单物料明细表报表导出'!#REF!=$A25),'2-1 采购订单物料明细表报表导出'!#REF!,0))</f>
        <v>#REF!</v>
      </c>
      <c r="N25" s="23" t="e" cm="1">
        <f t="array" ref="N25">SUM(IF((LEFT('2-1 采购订单物料明细表报表导出'!#REF!,7)=N$1)*('2-1 采购订单物料明细表报表导出'!#REF!=$A25),'2-1 采购订单物料明细表报表导出'!#REF!,0))</f>
        <v>#REF!</v>
      </c>
      <c r="O25" s="23" t="e" cm="1">
        <f t="array" ref="O25">SUM(IF((LEFT('2-1 采购订单物料明细表报表导出'!#REF!,7)=O$1)*('2-1 采购订单物料明细表报表导出'!#REF!=$A25),'2-1 采购订单物料明细表报表导出'!#REF!,0))</f>
        <v>#REF!</v>
      </c>
    </row>
    <row r="26" ht="14.5" spans="1:15">
      <c r="A26" s="20" t="s">
        <v>3332</v>
      </c>
      <c r="B26" s="21" t="s">
        <v>2318</v>
      </c>
      <c r="C26" s="22" t="s">
        <v>2319</v>
      </c>
      <c r="D26" s="23" t="e" cm="1">
        <f t="array" ref="D26">SUM(IF((LEFT('2-1 采购订单物料明细表报表导出'!#REF!,7)=D$1)*('2-1 采购订单物料明细表报表导出'!#REF!=$A26),'2-1 采购订单物料明细表报表导出'!#REF!,0))</f>
        <v>#REF!</v>
      </c>
      <c r="E26" s="23" t="e" cm="1">
        <f t="array" ref="E26">SUM(IF((LEFT('2-1 采购订单物料明细表报表导出'!#REF!,7)=E$1)*('2-1 采购订单物料明细表报表导出'!#REF!=$A26),'2-1 采购订单物料明细表报表导出'!#REF!,0))</f>
        <v>#REF!</v>
      </c>
      <c r="F26" s="23" t="e" cm="1">
        <f t="array" ref="F26">SUM(IF((LEFT('2-1 采购订单物料明细表报表导出'!#REF!,7)=F$1)*('2-1 采购订单物料明细表报表导出'!#REF!=$A26),'2-1 采购订单物料明细表报表导出'!#REF!,0))</f>
        <v>#REF!</v>
      </c>
      <c r="G26" s="23" t="e" cm="1">
        <f t="array" ref="G26">SUM(IF((LEFT('2-1 采购订单物料明细表报表导出'!#REF!,7)=G$1)*('2-1 采购订单物料明细表报表导出'!#REF!=$A26),'2-1 采购订单物料明细表报表导出'!#REF!,0))</f>
        <v>#REF!</v>
      </c>
      <c r="H26" s="23" t="e" cm="1">
        <f t="array" ref="H26">SUM(IF((LEFT('2-1 采购订单物料明细表报表导出'!#REF!,7)=H$1)*('2-1 采购订单物料明细表报表导出'!#REF!=$A26),'2-1 采购订单物料明细表报表导出'!#REF!,0))</f>
        <v>#REF!</v>
      </c>
      <c r="I26" s="23" t="e" cm="1">
        <f t="array" ref="I26">SUM(IF((LEFT('2-1 采购订单物料明细表报表导出'!#REF!,7)=I$1)*('2-1 采购订单物料明细表报表导出'!#REF!=$A26),'2-1 采购订单物料明细表报表导出'!#REF!,0))</f>
        <v>#REF!</v>
      </c>
      <c r="J26" s="23" t="e" cm="1">
        <f t="array" ref="J26">SUM(IF((LEFT('2-1 采购订单物料明细表报表导出'!#REF!,7)=J$1)*('2-1 采购订单物料明细表报表导出'!#REF!=$A26),'2-1 采购订单物料明细表报表导出'!#REF!,0))</f>
        <v>#REF!</v>
      </c>
      <c r="K26" s="23" t="e" cm="1">
        <f t="array" ref="K26">SUM(IF((LEFT('2-1 采购订单物料明细表报表导出'!#REF!,7)=K$1)*('2-1 采购订单物料明细表报表导出'!#REF!=$A26),'2-1 采购订单物料明细表报表导出'!#REF!,0))</f>
        <v>#REF!</v>
      </c>
      <c r="L26" s="23" t="e" cm="1">
        <f t="array" ref="L26">SUM(IF((LEFT('2-1 采购订单物料明细表报表导出'!#REF!,7)=L$1)*('2-1 采购订单物料明细表报表导出'!#REF!=$A26),'2-1 采购订单物料明细表报表导出'!#REF!,0))</f>
        <v>#REF!</v>
      </c>
      <c r="M26" s="23" t="e" cm="1">
        <f t="array" ref="M26">SUM(IF((LEFT('2-1 采购订单物料明细表报表导出'!#REF!,7)=M$1)*('2-1 采购订单物料明细表报表导出'!#REF!=$A26),'2-1 采购订单物料明细表报表导出'!#REF!,0))</f>
        <v>#REF!</v>
      </c>
      <c r="N26" s="23" t="e" cm="1">
        <f t="array" ref="N26">SUM(IF((LEFT('2-1 采购订单物料明细表报表导出'!#REF!,7)=N$1)*('2-1 采购订单物料明细表报表导出'!#REF!=$A26),'2-1 采购订单物料明细表报表导出'!#REF!,0))</f>
        <v>#REF!</v>
      </c>
      <c r="O26" s="23" t="e" cm="1">
        <f t="array" ref="O26">SUM(IF((LEFT('2-1 采购订单物料明细表报表导出'!#REF!,7)=O$1)*('2-1 采购订单物料明细表报表导出'!#REF!=$A26),'2-1 采购订单物料明细表报表导出'!#REF!,0))</f>
        <v>#REF!</v>
      </c>
    </row>
    <row r="27" ht="14.5" spans="1:15">
      <c r="A27" s="20" t="s">
        <v>3333</v>
      </c>
      <c r="B27" s="21" t="s">
        <v>2318</v>
      </c>
      <c r="C27" s="22" t="s">
        <v>2319</v>
      </c>
      <c r="D27" s="23" t="e" cm="1">
        <f t="array" ref="D27">SUM(IF((LEFT('2-1 采购订单物料明细表报表导出'!#REF!,7)=D$1)*('2-1 采购订单物料明细表报表导出'!#REF!=$A27),'2-1 采购订单物料明细表报表导出'!#REF!,0))</f>
        <v>#REF!</v>
      </c>
      <c r="E27" s="23" t="e" cm="1">
        <f t="array" ref="E27">SUM(IF((LEFT('2-1 采购订单物料明细表报表导出'!#REF!,7)=E$1)*('2-1 采购订单物料明细表报表导出'!#REF!=$A27),'2-1 采购订单物料明细表报表导出'!#REF!,0))</f>
        <v>#REF!</v>
      </c>
      <c r="F27" s="23" t="e" cm="1">
        <f t="array" ref="F27">SUM(IF((LEFT('2-1 采购订单物料明细表报表导出'!#REF!,7)=F$1)*('2-1 采购订单物料明细表报表导出'!#REF!=$A27),'2-1 采购订单物料明细表报表导出'!#REF!,0))</f>
        <v>#REF!</v>
      </c>
      <c r="G27" s="23" t="e" cm="1">
        <f t="array" ref="G27">SUM(IF((LEFT('2-1 采购订单物料明细表报表导出'!#REF!,7)=G$1)*('2-1 采购订单物料明细表报表导出'!#REF!=$A27),'2-1 采购订单物料明细表报表导出'!#REF!,0))</f>
        <v>#REF!</v>
      </c>
      <c r="H27" s="23" t="e" cm="1">
        <f t="array" ref="H27">SUM(IF((LEFT('2-1 采购订单物料明细表报表导出'!#REF!,7)=H$1)*('2-1 采购订单物料明细表报表导出'!#REF!=$A27),'2-1 采购订单物料明细表报表导出'!#REF!,0))</f>
        <v>#REF!</v>
      </c>
      <c r="I27" s="23" t="e" cm="1">
        <f t="array" ref="I27">SUM(IF((LEFT('2-1 采购订单物料明细表报表导出'!#REF!,7)=I$1)*('2-1 采购订单物料明细表报表导出'!#REF!=$A27),'2-1 采购订单物料明细表报表导出'!#REF!,0))</f>
        <v>#REF!</v>
      </c>
      <c r="J27" s="23" t="e" cm="1">
        <f t="array" ref="J27">SUM(IF((LEFT('2-1 采购订单物料明细表报表导出'!#REF!,7)=J$1)*('2-1 采购订单物料明细表报表导出'!#REF!=$A27),'2-1 采购订单物料明细表报表导出'!#REF!,0))</f>
        <v>#REF!</v>
      </c>
      <c r="K27" s="23" t="e" cm="1">
        <f t="array" ref="K27">SUM(IF((LEFT('2-1 采购订单物料明细表报表导出'!#REF!,7)=K$1)*('2-1 采购订单物料明细表报表导出'!#REF!=$A27),'2-1 采购订单物料明细表报表导出'!#REF!,0))</f>
        <v>#REF!</v>
      </c>
      <c r="L27" s="23" t="e" cm="1">
        <f t="array" ref="L27">SUM(IF((LEFT('2-1 采购订单物料明细表报表导出'!#REF!,7)=L$1)*('2-1 采购订单物料明细表报表导出'!#REF!=$A27),'2-1 采购订单物料明细表报表导出'!#REF!,0))</f>
        <v>#REF!</v>
      </c>
      <c r="M27" s="23" t="e" cm="1">
        <f t="array" ref="M27">SUM(IF((LEFT('2-1 采购订单物料明细表报表导出'!#REF!,7)=M$1)*('2-1 采购订单物料明细表报表导出'!#REF!=$A27),'2-1 采购订单物料明细表报表导出'!#REF!,0))</f>
        <v>#REF!</v>
      </c>
      <c r="N27" s="23" t="e" cm="1">
        <f t="array" ref="N27">SUM(IF((LEFT('2-1 采购订单物料明细表报表导出'!#REF!,7)=N$1)*('2-1 采购订单物料明细表报表导出'!#REF!=$A27),'2-1 采购订单物料明细表报表导出'!#REF!,0))</f>
        <v>#REF!</v>
      </c>
      <c r="O27" s="23" t="e" cm="1">
        <f t="array" ref="O27">SUM(IF((LEFT('2-1 采购订单物料明细表报表导出'!#REF!,7)=O$1)*('2-1 采购订单物料明细表报表导出'!#REF!=$A27),'2-1 采购订单物料明细表报表导出'!#REF!,0))</f>
        <v>#REF!</v>
      </c>
    </row>
    <row r="28" ht="14.5" spans="1:15">
      <c r="A28" s="20" t="s">
        <v>3334</v>
      </c>
      <c r="B28" s="21" t="s">
        <v>2318</v>
      </c>
      <c r="C28" s="22" t="s">
        <v>2319</v>
      </c>
      <c r="D28" s="23" t="e" cm="1">
        <f t="array" ref="D28">SUM(IF((LEFT('2-1 采购订单物料明细表报表导出'!#REF!,7)=D$1)*('2-1 采购订单物料明细表报表导出'!#REF!=$A28),'2-1 采购订单物料明细表报表导出'!#REF!,0))</f>
        <v>#REF!</v>
      </c>
      <c r="E28" s="23" t="e" cm="1">
        <f t="array" ref="E28">SUM(IF((LEFT('2-1 采购订单物料明细表报表导出'!#REF!,7)=E$1)*('2-1 采购订单物料明细表报表导出'!#REF!=$A28),'2-1 采购订单物料明细表报表导出'!#REF!,0))</f>
        <v>#REF!</v>
      </c>
      <c r="F28" s="23" t="e" cm="1">
        <f t="array" ref="F28">SUM(IF((LEFT('2-1 采购订单物料明细表报表导出'!#REF!,7)=F$1)*('2-1 采购订单物料明细表报表导出'!#REF!=$A28),'2-1 采购订单物料明细表报表导出'!#REF!,0))</f>
        <v>#REF!</v>
      </c>
      <c r="G28" s="23" t="e" cm="1">
        <f t="array" ref="G28">SUM(IF((LEFT('2-1 采购订单物料明细表报表导出'!#REF!,7)=G$1)*('2-1 采购订单物料明细表报表导出'!#REF!=$A28),'2-1 采购订单物料明细表报表导出'!#REF!,0))</f>
        <v>#REF!</v>
      </c>
      <c r="H28" s="23" t="e" cm="1">
        <f t="array" ref="H28">SUM(IF((LEFT('2-1 采购订单物料明细表报表导出'!#REF!,7)=H$1)*('2-1 采购订单物料明细表报表导出'!#REF!=$A28),'2-1 采购订单物料明细表报表导出'!#REF!,0))</f>
        <v>#REF!</v>
      </c>
      <c r="I28" s="23" t="e" cm="1">
        <f t="array" ref="I28">SUM(IF((LEFT('2-1 采购订单物料明细表报表导出'!#REF!,7)=I$1)*('2-1 采购订单物料明细表报表导出'!#REF!=$A28),'2-1 采购订单物料明细表报表导出'!#REF!,0))</f>
        <v>#REF!</v>
      </c>
      <c r="J28" s="23" t="e" cm="1">
        <f t="array" ref="J28">SUM(IF((LEFT('2-1 采购订单物料明细表报表导出'!#REF!,7)=J$1)*('2-1 采购订单物料明细表报表导出'!#REF!=$A28),'2-1 采购订单物料明细表报表导出'!#REF!,0))</f>
        <v>#REF!</v>
      </c>
      <c r="K28" s="23" t="e" cm="1">
        <f t="array" ref="K28">SUM(IF((LEFT('2-1 采购订单物料明细表报表导出'!#REF!,7)=K$1)*('2-1 采购订单物料明细表报表导出'!#REF!=$A28),'2-1 采购订单物料明细表报表导出'!#REF!,0))</f>
        <v>#REF!</v>
      </c>
      <c r="L28" s="23" t="e" cm="1">
        <f t="array" ref="L28">SUM(IF((LEFT('2-1 采购订单物料明细表报表导出'!#REF!,7)=L$1)*('2-1 采购订单物料明细表报表导出'!#REF!=$A28),'2-1 采购订单物料明细表报表导出'!#REF!,0))</f>
        <v>#REF!</v>
      </c>
      <c r="M28" s="23" t="e" cm="1">
        <f t="array" ref="M28">SUM(IF((LEFT('2-1 采购订单物料明细表报表导出'!#REF!,7)=M$1)*('2-1 采购订单物料明细表报表导出'!#REF!=$A28),'2-1 采购订单物料明细表报表导出'!#REF!,0))</f>
        <v>#REF!</v>
      </c>
      <c r="N28" s="23" t="e" cm="1">
        <f t="array" ref="N28">SUM(IF((LEFT('2-1 采购订单物料明细表报表导出'!#REF!,7)=N$1)*('2-1 采购订单物料明细表报表导出'!#REF!=$A28),'2-1 采购订单物料明细表报表导出'!#REF!,0))</f>
        <v>#REF!</v>
      </c>
      <c r="O28" s="23" t="e" cm="1">
        <f t="array" ref="O28">SUM(IF((LEFT('2-1 采购订单物料明细表报表导出'!#REF!,7)=O$1)*('2-1 采购订单物料明细表报表导出'!#REF!=$A28),'2-1 采购订单物料明细表报表导出'!#REF!,0))</f>
        <v>#REF!</v>
      </c>
    </row>
    <row r="29" spans="1:15">
      <c r="A29" s="20" t="s">
        <v>3335</v>
      </c>
      <c r="B29" s="24"/>
      <c r="C29" s="24" t="s">
        <v>3336</v>
      </c>
      <c r="D29" s="23" t="e" cm="1">
        <f t="array" ref="D29">SUM(IF((LEFT('2-1 采购订单物料明细表报表导出'!#REF!,7)=D$1)*('2-1 采购订单物料明细表报表导出'!#REF!=$A29),'2-1 采购订单物料明细表报表导出'!#REF!,0))</f>
        <v>#REF!</v>
      </c>
      <c r="E29" s="23" t="e" cm="1">
        <f t="array" ref="E29">SUM(IF((LEFT('2-1 采购订单物料明细表报表导出'!#REF!,7)=E$1)*('2-1 采购订单物料明细表报表导出'!#REF!=$A29),'2-1 采购订单物料明细表报表导出'!#REF!,0))</f>
        <v>#REF!</v>
      </c>
      <c r="F29" s="23" t="e" cm="1">
        <f t="array" ref="F29">SUM(IF((LEFT('2-1 采购订单物料明细表报表导出'!#REF!,7)=F$1)*('2-1 采购订单物料明细表报表导出'!#REF!=$A29),'2-1 采购订单物料明细表报表导出'!#REF!,0))</f>
        <v>#REF!</v>
      </c>
      <c r="G29" s="23" t="e" cm="1">
        <f t="array" ref="G29">SUM(IF((LEFT('2-1 采购订单物料明细表报表导出'!#REF!,7)=G$1)*('2-1 采购订单物料明细表报表导出'!#REF!=$A29),'2-1 采购订单物料明细表报表导出'!#REF!,0))</f>
        <v>#REF!</v>
      </c>
      <c r="H29" s="23" t="e" cm="1">
        <f t="array" ref="H29">SUM(IF((LEFT('2-1 采购订单物料明细表报表导出'!#REF!,7)=H$1)*('2-1 采购订单物料明细表报表导出'!#REF!=$A29),'2-1 采购订单物料明细表报表导出'!#REF!,0))</f>
        <v>#REF!</v>
      </c>
      <c r="I29" s="23" t="e" cm="1">
        <f t="array" ref="I29">SUM(IF((LEFT('2-1 采购订单物料明细表报表导出'!#REF!,7)=I$1)*('2-1 采购订单物料明细表报表导出'!#REF!=$A29),'2-1 采购订单物料明细表报表导出'!#REF!,0))</f>
        <v>#REF!</v>
      </c>
      <c r="J29" s="23" t="e" cm="1">
        <f t="array" ref="J29">SUM(IF((LEFT('2-1 采购订单物料明细表报表导出'!#REF!,7)=J$1)*('2-1 采购订单物料明细表报表导出'!#REF!=$A29),'2-1 采购订单物料明细表报表导出'!#REF!,0))</f>
        <v>#REF!</v>
      </c>
      <c r="K29" s="23" t="e" cm="1">
        <f t="array" ref="K29">SUM(IF((LEFT('2-1 采购订单物料明细表报表导出'!#REF!,7)=K$1)*('2-1 采购订单物料明细表报表导出'!#REF!=$A29),'2-1 采购订单物料明细表报表导出'!#REF!,0))</f>
        <v>#REF!</v>
      </c>
      <c r="L29" s="23" t="e" cm="1">
        <f t="array" ref="L29">SUM(IF((LEFT('2-1 采购订单物料明细表报表导出'!#REF!,7)=L$1)*('2-1 采购订单物料明细表报表导出'!#REF!=$A29),'2-1 采购订单物料明细表报表导出'!#REF!,0))</f>
        <v>#REF!</v>
      </c>
      <c r="M29" s="23" t="e" cm="1">
        <f t="array" ref="M29">SUM(IF((LEFT('2-1 采购订单物料明细表报表导出'!#REF!,7)=M$1)*('2-1 采购订单物料明细表报表导出'!#REF!=$A29),'2-1 采购订单物料明细表报表导出'!#REF!,0))</f>
        <v>#REF!</v>
      </c>
      <c r="N29" s="23" t="e" cm="1">
        <f t="array" ref="N29">SUM(IF((LEFT('2-1 采购订单物料明细表报表导出'!#REF!,7)=N$1)*('2-1 采购订单物料明细表报表导出'!#REF!=$A29),'2-1 采购订单物料明细表报表导出'!#REF!,0))</f>
        <v>#REF!</v>
      </c>
      <c r="O29" s="23" t="e" cm="1">
        <f t="array" ref="O29">SUM(IF((LEFT('2-1 采购订单物料明细表报表导出'!#REF!,7)=O$1)*('2-1 采购订单物料明细表报表导出'!#REF!=$A29),'2-1 采购订单物料明细表报表导出'!#REF!,0))</f>
        <v>#REF!</v>
      </c>
    </row>
    <row r="30" spans="1:15">
      <c r="A30" s="20" t="s">
        <v>3337</v>
      </c>
      <c r="B30" s="24"/>
      <c r="C30" s="24" t="s">
        <v>3336</v>
      </c>
      <c r="D30" s="23" t="e" cm="1">
        <f t="array" ref="D30">SUM(IF((LEFT('2-1 采购订单物料明细表报表导出'!#REF!,7)=D$1)*('2-1 采购订单物料明细表报表导出'!#REF!=$A30),'2-1 采购订单物料明细表报表导出'!#REF!,0))</f>
        <v>#REF!</v>
      </c>
      <c r="E30" s="23" t="e" cm="1">
        <f t="array" ref="E30">SUM(IF((LEFT('2-1 采购订单物料明细表报表导出'!#REF!,7)=E$1)*('2-1 采购订单物料明细表报表导出'!#REF!=$A30),'2-1 采购订单物料明细表报表导出'!#REF!,0))</f>
        <v>#REF!</v>
      </c>
      <c r="F30" s="23" t="e" cm="1">
        <f t="array" ref="F30">SUM(IF((LEFT('2-1 采购订单物料明细表报表导出'!#REF!,7)=F$1)*('2-1 采购订单物料明细表报表导出'!#REF!=$A30),'2-1 采购订单物料明细表报表导出'!#REF!,0))</f>
        <v>#REF!</v>
      </c>
      <c r="G30" s="23" t="e" cm="1">
        <f t="array" ref="G30">SUM(IF((LEFT('2-1 采购订单物料明细表报表导出'!#REF!,7)=G$1)*('2-1 采购订单物料明细表报表导出'!#REF!=$A30),'2-1 采购订单物料明细表报表导出'!#REF!,0))</f>
        <v>#REF!</v>
      </c>
      <c r="H30" s="23" t="e" cm="1">
        <f t="array" ref="H30">SUM(IF((LEFT('2-1 采购订单物料明细表报表导出'!#REF!,7)=H$1)*('2-1 采购订单物料明细表报表导出'!#REF!=$A30),'2-1 采购订单物料明细表报表导出'!#REF!,0))</f>
        <v>#REF!</v>
      </c>
      <c r="I30" s="23" t="e" cm="1">
        <f t="array" ref="I30">SUM(IF((LEFT('2-1 采购订单物料明细表报表导出'!#REF!,7)=I$1)*('2-1 采购订单物料明细表报表导出'!#REF!=$A30),'2-1 采购订单物料明细表报表导出'!#REF!,0))</f>
        <v>#REF!</v>
      </c>
      <c r="J30" s="23" t="e" cm="1">
        <f t="array" ref="J30">SUM(IF((LEFT('2-1 采购订单物料明细表报表导出'!#REF!,7)=J$1)*('2-1 采购订单物料明细表报表导出'!#REF!=$A30),'2-1 采购订单物料明细表报表导出'!#REF!,0))</f>
        <v>#REF!</v>
      </c>
      <c r="K30" s="23" t="e" cm="1">
        <f t="array" ref="K30">SUM(IF((LEFT('2-1 采购订单物料明细表报表导出'!#REF!,7)=K$1)*('2-1 采购订单物料明细表报表导出'!#REF!=$A30),'2-1 采购订单物料明细表报表导出'!#REF!,0))</f>
        <v>#REF!</v>
      </c>
      <c r="L30" s="23" t="e" cm="1">
        <f t="array" ref="L30">SUM(IF((LEFT('2-1 采购订单物料明细表报表导出'!#REF!,7)=L$1)*('2-1 采购订单物料明细表报表导出'!#REF!=$A30),'2-1 采购订单物料明细表报表导出'!#REF!,0))</f>
        <v>#REF!</v>
      </c>
      <c r="M30" s="23" t="e" cm="1">
        <f t="array" ref="M30">SUM(IF((LEFT('2-1 采购订单物料明细表报表导出'!#REF!,7)=M$1)*('2-1 采购订单物料明细表报表导出'!#REF!=$A30),'2-1 采购订单物料明细表报表导出'!#REF!,0))</f>
        <v>#REF!</v>
      </c>
      <c r="N30" s="23" t="e" cm="1">
        <f t="array" ref="N30">SUM(IF((LEFT('2-1 采购订单物料明细表报表导出'!#REF!,7)=N$1)*('2-1 采购订单物料明细表报表导出'!#REF!=$A30),'2-1 采购订单物料明细表报表导出'!#REF!,0))</f>
        <v>#REF!</v>
      </c>
      <c r="O30" s="23" t="e" cm="1">
        <f t="array" ref="O30">SUM(IF((LEFT('2-1 采购订单物料明细表报表导出'!#REF!,7)=O$1)*('2-1 采购订单物料明细表报表导出'!#REF!=$A30),'2-1 采购订单物料明细表报表导出'!#REF!,0))</f>
        <v>#REF!</v>
      </c>
    </row>
    <row r="31" spans="1:15">
      <c r="A31" s="20" t="s">
        <v>3338</v>
      </c>
      <c r="B31" s="24"/>
      <c r="C31" s="24" t="s">
        <v>3336</v>
      </c>
      <c r="D31" s="23" t="e" cm="1">
        <f t="array" ref="D31">SUM(IF((LEFT('2-1 采购订单物料明细表报表导出'!#REF!,7)=D$1)*('2-1 采购订单物料明细表报表导出'!#REF!=$A31),'2-1 采购订单物料明细表报表导出'!#REF!,0))</f>
        <v>#REF!</v>
      </c>
      <c r="E31" s="23" t="e" cm="1">
        <f t="array" ref="E31">SUM(IF((LEFT('2-1 采购订单物料明细表报表导出'!#REF!,7)=E$1)*('2-1 采购订单物料明细表报表导出'!#REF!=$A31),'2-1 采购订单物料明细表报表导出'!#REF!,0))</f>
        <v>#REF!</v>
      </c>
      <c r="F31" s="23" t="e" cm="1">
        <f t="array" ref="F31">SUM(IF((LEFT('2-1 采购订单物料明细表报表导出'!#REF!,7)=F$1)*('2-1 采购订单物料明细表报表导出'!#REF!=$A31),'2-1 采购订单物料明细表报表导出'!#REF!,0))</f>
        <v>#REF!</v>
      </c>
      <c r="G31" s="23" t="e" cm="1">
        <f t="array" ref="G31">SUM(IF((LEFT('2-1 采购订单物料明细表报表导出'!#REF!,7)=G$1)*('2-1 采购订单物料明细表报表导出'!#REF!=$A31),'2-1 采购订单物料明细表报表导出'!#REF!,0))</f>
        <v>#REF!</v>
      </c>
      <c r="H31" s="23" t="e" cm="1">
        <f t="array" ref="H31">SUM(IF((LEFT('2-1 采购订单物料明细表报表导出'!#REF!,7)=H$1)*('2-1 采购订单物料明细表报表导出'!#REF!=$A31),'2-1 采购订单物料明细表报表导出'!#REF!,0))</f>
        <v>#REF!</v>
      </c>
      <c r="I31" s="23" t="e" cm="1">
        <f t="array" ref="I31">SUM(IF((LEFT('2-1 采购订单物料明细表报表导出'!#REF!,7)=I$1)*('2-1 采购订单物料明细表报表导出'!#REF!=$A31),'2-1 采购订单物料明细表报表导出'!#REF!,0))</f>
        <v>#REF!</v>
      </c>
      <c r="J31" s="23" t="e" cm="1">
        <f t="array" ref="J31">SUM(IF((LEFT('2-1 采购订单物料明细表报表导出'!#REF!,7)=J$1)*('2-1 采购订单物料明细表报表导出'!#REF!=$A31),'2-1 采购订单物料明细表报表导出'!#REF!,0))</f>
        <v>#REF!</v>
      </c>
      <c r="K31" s="23" t="e" cm="1">
        <f t="array" ref="K31">SUM(IF((LEFT('2-1 采购订单物料明细表报表导出'!#REF!,7)=K$1)*('2-1 采购订单物料明细表报表导出'!#REF!=$A31),'2-1 采购订单物料明细表报表导出'!#REF!,0))</f>
        <v>#REF!</v>
      </c>
      <c r="L31" s="23" t="e" cm="1">
        <f t="array" ref="L31">SUM(IF((LEFT('2-1 采购订单物料明细表报表导出'!#REF!,7)=L$1)*('2-1 采购订单物料明细表报表导出'!#REF!=$A31),'2-1 采购订单物料明细表报表导出'!#REF!,0))</f>
        <v>#REF!</v>
      </c>
      <c r="M31" s="23" t="e" cm="1">
        <f t="array" ref="M31">SUM(IF((LEFT('2-1 采购订单物料明细表报表导出'!#REF!,7)=M$1)*('2-1 采购订单物料明细表报表导出'!#REF!=$A31),'2-1 采购订单物料明细表报表导出'!#REF!,0))</f>
        <v>#REF!</v>
      </c>
      <c r="N31" s="23" t="e" cm="1">
        <f t="array" ref="N31">SUM(IF((LEFT('2-1 采购订单物料明细表报表导出'!#REF!,7)=N$1)*('2-1 采购订单物料明细表报表导出'!#REF!=$A31),'2-1 采购订单物料明细表报表导出'!#REF!,0))</f>
        <v>#REF!</v>
      </c>
      <c r="O31" s="23" t="e" cm="1">
        <f t="array" ref="O31">SUM(IF((LEFT('2-1 采购订单物料明细表报表导出'!#REF!,7)=O$1)*('2-1 采购订单物料明细表报表导出'!#REF!=$A31),'2-1 采购订单物料明细表报表导出'!#REF!,0))</f>
        <v>#REF!</v>
      </c>
    </row>
    <row r="32" spans="1:15">
      <c r="A32" s="20" t="s">
        <v>3339</v>
      </c>
      <c r="B32" s="24"/>
      <c r="C32" s="24" t="s">
        <v>3336</v>
      </c>
      <c r="D32" s="23" t="e" cm="1">
        <f t="array" ref="D32">SUM(IF((LEFT('2-1 采购订单物料明细表报表导出'!#REF!,7)=D$1)*('2-1 采购订单物料明细表报表导出'!#REF!=$A32),'2-1 采购订单物料明细表报表导出'!#REF!,0))</f>
        <v>#REF!</v>
      </c>
      <c r="E32" s="23" t="e" cm="1">
        <f t="array" ref="E32">SUM(IF((LEFT('2-1 采购订单物料明细表报表导出'!#REF!,7)=E$1)*('2-1 采购订单物料明细表报表导出'!#REF!=$A32),'2-1 采购订单物料明细表报表导出'!#REF!,0))</f>
        <v>#REF!</v>
      </c>
      <c r="F32" s="23" t="e" cm="1">
        <f t="array" ref="F32">SUM(IF((LEFT('2-1 采购订单物料明细表报表导出'!#REF!,7)=F$1)*('2-1 采购订单物料明细表报表导出'!#REF!=$A32),'2-1 采购订单物料明细表报表导出'!#REF!,0))</f>
        <v>#REF!</v>
      </c>
      <c r="G32" s="23" t="e" cm="1">
        <f t="array" ref="G32">SUM(IF((LEFT('2-1 采购订单物料明细表报表导出'!#REF!,7)=G$1)*('2-1 采购订单物料明细表报表导出'!#REF!=$A32),'2-1 采购订单物料明细表报表导出'!#REF!,0))</f>
        <v>#REF!</v>
      </c>
      <c r="H32" s="23" t="e" cm="1">
        <f t="array" ref="H32">SUM(IF((LEFT('2-1 采购订单物料明细表报表导出'!#REF!,7)=H$1)*('2-1 采购订单物料明细表报表导出'!#REF!=$A32),'2-1 采购订单物料明细表报表导出'!#REF!,0))</f>
        <v>#REF!</v>
      </c>
      <c r="I32" s="23" t="e" cm="1">
        <f t="array" ref="I32">SUM(IF((LEFT('2-1 采购订单物料明细表报表导出'!#REF!,7)=I$1)*('2-1 采购订单物料明细表报表导出'!#REF!=$A32),'2-1 采购订单物料明细表报表导出'!#REF!,0))</f>
        <v>#REF!</v>
      </c>
      <c r="J32" s="23" t="e" cm="1">
        <f t="array" ref="J32">SUM(IF((LEFT('2-1 采购订单物料明细表报表导出'!#REF!,7)=J$1)*('2-1 采购订单物料明细表报表导出'!#REF!=$A32),'2-1 采购订单物料明细表报表导出'!#REF!,0))</f>
        <v>#REF!</v>
      </c>
      <c r="K32" s="23" t="e" cm="1">
        <f t="array" ref="K32">SUM(IF((LEFT('2-1 采购订单物料明细表报表导出'!#REF!,7)=K$1)*('2-1 采购订单物料明细表报表导出'!#REF!=$A32),'2-1 采购订单物料明细表报表导出'!#REF!,0))</f>
        <v>#REF!</v>
      </c>
      <c r="L32" s="23" t="e" cm="1">
        <f t="array" ref="L32">SUM(IF((LEFT('2-1 采购订单物料明细表报表导出'!#REF!,7)=L$1)*('2-1 采购订单物料明细表报表导出'!#REF!=$A32),'2-1 采购订单物料明细表报表导出'!#REF!,0))</f>
        <v>#REF!</v>
      </c>
      <c r="M32" s="23" t="e" cm="1">
        <f t="array" ref="M32">SUM(IF((LEFT('2-1 采购订单物料明细表报表导出'!#REF!,7)=M$1)*('2-1 采购订单物料明细表报表导出'!#REF!=$A32),'2-1 采购订单物料明细表报表导出'!#REF!,0))</f>
        <v>#REF!</v>
      </c>
      <c r="N32" s="23" t="e" cm="1">
        <f t="array" ref="N32">SUM(IF((LEFT('2-1 采购订单物料明细表报表导出'!#REF!,7)=N$1)*('2-1 采购订单物料明细表报表导出'!#REF!=$A32),'2-1 采购订单物料明细表报表导出'!#REF!,0))</f>
        <v>#REF!</v>
      </c>
      <c r="O32" s="23" t="e" cm="1">
        <f t="array" ref="O32">SUM(IF((LEFT('2-1 采购订单物料明细表报表导出'!#REF!,7)=O$1)*('2-1 采购订单物料明细表报表导出'!#REF!=$A32),'2-1 采购订单物料明细表报表导出'!#REF!,0))</f>
        <v>#REF!</v>
      </c>
    </row>
    <row r="33" spans="1:15">
      <c r="A33" s="20" t="s">
        <v>3340</v>
      </c>
      <c r="B33" s="24"/>
      <c r="C33" s="24" t="s">
        <v>3336</v>
      </c>
      <c r="D33" s="23" t="e" cm="1">
        <f t="array" ref="D33">SUM(IF((LEFT('2-1 采购订单物料明细表报表导出'!#REF!,7)=D$1)*('2-1 采购订单物料明细表报表导出'!#REF!=$A33),'2-1 采购订单物料明细表报表导出'!#REF!,0))</f>
        <v>#REF!</v>
      </c>
      <c r="E33" s="23" t="e" cm="1">
        <f t="array" ref="E33">SUM(IF((LEFT('2-1 采购订单物料明细表报表导出'!#REF!,7)=E$1)*('2-1 采购订单物料明细表报表导出'!#REF!=$A33),'2-1 采购订单物料明细表报表导出'!#REF!,0))</f>
        <v>#REF!</v>
      </c>
      <c r="F33" s="23" t="e" cm="1">
        <f t="array" ref="F33">SUM(IF((LEFT('2-1 采购订单物料明细表报表导出'!#REF!,7)=F$1)*('2-1 采购订单物料明细表报表导出'!#REF!=$A33),'2-1 采购订单物料明细表报表导出'!#REF!,0))</f>
        <v>#REF!</v>
      </c>
      <c r="G33" s="23" t="e" cm="1">
        <f t="array" ref="G33">SUM(IF((LEFT('2-1 采购订单物料明细表报表导出'!#REF!,7)=G$1)*('2-1 采购订单物料明细表报表导出'!#REF!=$A33),'2-1 采购订单物料明细表报表导出'!#REF!,0))</f>
        <v>#REF!</v>
      </c>
      <c r="H33" s="23" t="e" cm="1">
        <f t="array" ref="H33">SUM(IF((LEFT('2-1 采购订单物料明细表报表导出'!#REF!,7)=H$1)*('2-1 采购订单物料明细表报表导出'!#REF!=$A33),'2-1 采购订单物料明细表报表导出'!#REF!,0))</f>
        <v>#REF!</v>
      </c>
      <c r="I33" s="23" t="e" cm="1">
        <f t="array" ref="I33">SUM(IF((LEFT('2-1 采购订单物料明细表报表导出'!#REF!,7)=I$1)*('2-1 采购订单物料明细表报表导出'!#REF!=$A33),'2-1 采购订单物料明细表报表导出'!#REF!,0))</f>
        <v>#REF!</v>
      </c>
      <c r="J33" s="23" t="e" cm="1">
        <f t="array" ref="J33">SUM(IF((LEFT('2-1 采购订单物料明细表报表导出'!#REF!,7)=J$1)*('2-1 采购订单物料明细表报表导出'!#REF!=$A33),'2-1 采购订单物料明细表报表导出'!#REF!,0))</f>
        <v>#REF!</v>
      </c>
      <c r="K33" s="23" t="e" cm="1">
        <f t="array" ref="K33">SUM(IF((LEFT('2-1 采购订单物料明细表报表导出'!#REF!,7)=K$1)*('2-1 采购订单物料明细表报表导出'!#REF!=$A33),'2-1 采购订单物料明细表报表导出'!#REF!,0))</f>
        <v>#REF!</v>
      </c>
      <c r="L33" s="23" t="e" cm="1">
        <f t="array" ref="L33">SUM(IF((LEFT('2-1 采购订单物料明细表报表导出'!#REF!,7)=L$1)*('2-1 采购订单物料明细表报表导出'!#REF!=$A33),'2-1 采购订单物料明细表报表导出'!#REF!,0))</f>
        <v>#REF!</v>
      </c>
      <c r="M33" s="23" t="e" cm="1">
        <f t="array" ref="M33">SUM(IF((LEFT('2-1 采购订单物料明细表报表导出'!#REF!,7)=M$1)*('2-1 采购订单物料明细表报表导出'!#REF!=$A33),'2-1 采购订单物料明细表报表导出'!#REF!,0))</f>
        <v>#REF!</v>
      </c>
      <c r="N33" s="23" t="e" cm="1">
        <f t="array" ref="N33">SUM(IF((LEFT('2-1 采购订单物料明细表报表导出'!#REF!,7)=N$1)*('2-1 采购订单物料明细表报表导出'!#REF!=$A33),'2-1 采购订单物料明细表报表导出'!#REF!,0))</f>
        <v>#REF!</v>
      </c>
      <c r="O33" s="23" t="e" cm="1">
        <f t="array" ref="O33">SUM(IF((LEFT('2-1 采购订单物料明细表报表导出'!#REF!,7)=O$1)*('2-1 采购订单物料明细表报表导出'!#REF!=$A33),'2-1 采购订单物料明细表报表导出'!#REF!,0))</f>
        <v>#REF!</v>
      </c>
    </row>
    <row r="34" spans="1:15">
      <c r="A34" s="20" t="s">
        <v>3341</v>
      </c>
      <c r="B34" s="24"/>
      <c r="C34" s="24" t="s">
        <v>3336</v>
      </c>
      <c r="D34" s="23" t="e" cm="1">
        <f t="array" ref="D34">SUM(IF((LEFT('2-1 采购订单物料明细表报表导出'!#REF!,7)=D$1)*('2-1 采购订单物料明细表报表导出'!#REF!=$A34),'2-1 采购订单物料明细表报表导出'!#REF!,0))</f>
        <v>#REF!</v>
      </c>
      <c r="E34" s="23" t="e" cm="1">
        <f t="array" ref="E34">SUM(IF((LEFT('2-1 采购订单物料明细表报表导出'!#REF!,7)=E$1)*('2-1 采购订单物料明细表报表导出'!#REF!=$A34),'2-1 采购订单物料明细表报表导出'!#REF!,0))</f>
        <v>#REF!</v>
      </c>
      <c r="F34" s="23" t="e" cm="1">
        <f t="array" ref="F34">SUM(IF((LEFT('2-1 采购订单物料明细表报表导出'!#REF!,7)=F$1)*('2-1 采购订单物料明细表报表导出'!#REF!=$A34),'2-1 采购订单物料明细表报表导出'!#REF!,0))</f>
        <v>#REF!</v>
      </c>
      <c r="G34" s="23" t="e" cm="1">
        <f t="array" ref="G34">SUM(IF((LEFT('2-1 采购订单物料明细表报表导出'!#REF!,7)=G$1)*('2-1 采购订单物料明细表报表导出'!#REF!=$A34),'2-1 采购订单物料明细表报表导出'!#REF!,0))</f>
        <v>#REF!</v>
      </c>
      <c r="H34" s="23" t="e" cm="1">
        <f t="array" ref="H34">SUM(IF((LEFT('2-1 采购订单物料明细表报表导出'!#REF!,7)=H$1)*('2-1 采购订单物料明细表报表导出'!#REF!=$A34),'2-1 采购订单物料明细表报表导出'!#REF!,0))</f>
        <v>#REF!</v>
      </c>
      <c r="I34" s="23" t="e" cm="1">
        <f t="array" ref="I34">SUM(IF((LEFT('2-1 采购订单物料明细表报表导出'!#REF!,7)=I$1)*('2-1 采购订单物料明细表报表导出'!#REF!=$A34),'2-1 采购订单物料明细表报表导出'!#REF!,0))</f>
        <v>#REF!</v>
      </c>
      <c r="J34" s="23" t="e" cm="1">
        <f t="array" ref="J34">SUM(IF((LEFT('2-1 采购订单物料明细表报表导出'!#REF!,7)=J$1)*('2-1 采购订单物料明细表报表导出'!#REF!=$A34),'2-1 采购订单物料明细表报表导出'!#REF!,0))</f>
        <v>#REF!</v>
      </c>
      <c r="K34" s="23" t="e" cm="1">
        <f t="array" ref="K34">SUM(IF((LEFT('2-1 采购订单物料明细表报表导出'!#REF!,7)=K$1)*('2-1 采购订单物料明细表报表导出'!#REF!=$A34),'2-1 采购订单物料明细表报表导出'!#REF!,0))</f>
        <v>#REF!</v>
      </c>
      <c r="L34" s="23" t="e" cm="1">
        <f t="array" ref="L34">SUM(IF((LEFT('2-1 采购订单物料明细表报表导出'!#REF!,7)=L$1)*('2-1 采购订单物料明细表报表导出'!#REF!=$A34),'2-1 采购订单物料明细表报表导出'!#REF!,0))</f>
        <v>#REF!</v>
      </c>
      <c r="M34" s="23" t="e" cm="1">
        <f t="array" ref="M34">SUM(IF((LEFT('2-1 采购订单物料明细表报表导出'!#REF!,7)=M$1)*('2-1 采购订单物料明细表报表导出'!#REF!=$A34),'2-1 采购订单物料明细表报表导出'!#REF!,0))</f>
        <v>#REF!</v>
      </c>
      <c r="N34" s="23" t="e" cm="1">
        <f t="array" ref="N34">SUM(IF((LEFT('2-1 采购订单物料明细表报表导出'!#REF!,7)=N$1)*('2-1 采购订单物料明细表报表导出'!#REF!=$A34),'2-1 采购订单物料明细表报表导出'!#REF!,0))</f>
        <v>#REF!</v>
      </c>
      <c r="O34" s="23" t="e" cm="1">
        <f t="array" ref="O34">SUM(IF((LEFT('2-1 采购订单物料明细表报表导出'!#REF!,7)=O$1)*('2-1 采购订单物料明细表报表导出'!#REF!=$A34),'2-1 采购订单物料明细表报表导出'!#REF!,0))</f>
        <v>#REF!</v>
      </c>
    </row>
    <row r="35" ht="15" spans="1:15">
      <c r="A35" s="25" t="s">
        <v>3342</v>
      </c>
      <c r="B35" s="24"/>
      <c r="C35" s="24" t="s">
        <v>3336</v>
      </c>
      <c r="D35" s="23" t="e" cm="1">
        <f t="array" ref="D35">SUM(IF((LEFT('2-1 采购订单物料明细表报表导出'!#REF!,7)=D$1)*('2-1 采购订单物料明细表报表导出'!#REF!=$A35),'2-1 采购订单物料明细表报表导出'!#REF!,0))</f>
        <v>#REF!</v>
      </c>
      <c r="E35" s="23" t="e" cm="1">
        <f t="array" ref="E35">SUM(IF((LEFT('2-1 采购订单物料明细表报表导出'!#REF!,7)=E$1)*('2-1 采购订单物料明细表报表导出'!#REF!=$A35),'2-1 采购订单物料明细表报表导出'!#REF!,0))</f>
        <v>#REF!</v>
      </c>
      <c r="F35" s="23" t="e" cm="1">
        <f t="array" ref="F35">SUM(IF((LEFT('2-1 采购订单物料明细表报表导出'!#REF!,7)=F$1)*('2-1 采购订单物料明细表报表导出'!#REF!=$A35),'2-1 采购订单物料明细表报表导出'!#REF!,0))</f>
        <v>#REF!</v>
      </c>
      <c r="G35" s="23" t="e" cm="1">
        <f t="array" ref="G35">SUM(IF((LEFT('2-1 采购订单物料明细表报表导出'!#REF!,7)=G$1)*('2-1 采购订单物料明细表报表导出'!#REF!=$A35),'2-1 采购订单物料明细表报表导出'!#REF!,0))</f>
        <v>#REF!</v>
      </c>
      <c r="H35" s="23" t="e" cm="1">
        <f t="array" ref="H35">SUM(IF((LEFT('2-1 采购订单物料明细表报表导出'!#REF!,7)=H$1)*('2-1 采购订单物料明细表报表导出'!#REF!=$A35),'2-1 采购订单物料明细表报表导出'!#REF!,0))</f>
        <v>#REF!</v>
      </c>
      <c r="I35" s="23" t="e" cm="1">
        <f t="array" ref="I35">SUM(IF((LEFT('2-1 采购订单物料明细表报表导出'!#REF!,7)=I$1)*('2-1 采购订单物料明细表报表导出'!#REF!=$A35),'2-1 采购订单物料明细表报表导出'!#REF!,0))</f>
        <v>#REF!</v>
      </c>
      <c r="J35" s="23" t="e" cm="1">
        <f t="array" ref="J35">SUM(IF((LEFT('2-1 采购订单物料明细表报表导出'!#REF!,7)=J$1)*('2-1 采购订单物料明细表报表导出'!#REF!=$A35),'2-1 采购订单物料明细表报表导出'!#REF!,0))</f>
        <v>#REF!</v>
      </c>
      <c r="K35" s="23" t="e" cm="1">
        <f t="array" ref="K35">SUM(IF((LEFT('2-1 采购订单物料明细表报表导出'!#REF!,7)=K$1)*('2-1 采购订单物料明细表报表导出'!#REF!=$A35),'2-1 采购订单物料明细表报表导出'!#REF!,0))</f>
        <v>#REF!</v>
      </c>
      <c r="L35" s="23" t="e" cm="1">
        <f t="array" ref="L35">SUM(IF((LEFT('2-1 采购订单物料明细表报表导出'!#REF!,7)=L$1)*('2-1 采购订单物料明细表报表导出'!#REF!=$A35),'2-1 采购订单物料明细表报表导出'!#REF!,0))</f>
        <v>#REF!</v>
      </c>
      <c r="M35" s="23" t="e" cm="1">
        <f t="array" ref="M35">SUM(IF((LEFT('2-1 采购订单物料明细表报表导出'!#REF!,7)=M$1)*('2-1 采购订单物料明细表报表导出'!#REF!=$A35),'2-1 采购订单物料明细表报表导出'!#REF!,0))</f>
        <v>#REF!</v>
      </c>
      <c r="N35" s="23" t="e" cm="1">
        <f t="array" ref="N35">SUM(IF((LEFT('2-1 采购订单物料明细表报表导出'!#REF!,7)=N$1)*('2-1 采购订单物料明细表报表导出'!#REF!=$A35),'2-1 采购订单物料明细表报表导出'!#REF!,0))</f>
        <v>#REF!</v>
      </c>
      <c r="O35" s="23" t="e" cm="1">
        <f t="array" ref="O35">SUM(IF((LEFT('2-1 采购订单物料明细表报表导出'!#REF!,7)=O$1)*('2-1 采购订单物料明细表报表导出'!#REF!=$A35),'2-1 采购订单物料明细表报表导出'!#REF!,0))</f>
        <v>#REF!</v>
      </c>
    </row>
    <row r="36" ht="15" spans="1:15">
      <c r="A36" s="25" t="s">
        <v>3343</v>
      </c>
      <c r="B36" s="24"/>
      <c r="C36" s="24" t="s">
        <v>3336</v>
      </c>
      <c r="D36" s="23" t="e" cm="1">
        <f t="array" ref="D36">SUM(IF((LEFT('2-1 采购订单物料明细表报表导出'!#REF!,7)=D$1)*('2-1 采购订单物料明细表报表导出'!#REF!=$A36),'2-1 采购订单物料明细表报表导出'!#REF!,0))</f>
        <v>#REF!</v>
      </c>
      <c r="E36" s="23" t="e" cm="1">
        <f t="array" ref="E36">SUM(IF((LEFT('2-1 采购订单物料明细表报表导出'!#REF!,7)=E$1)*('2-1 采购订单物料明细表报表导出'!#REF!=$A36),'2-1 采购订单物料明细表报表导出'!#REF!,0))</f>
        <v>#REF!</v>
      </c>
      <c r="F36" s="23" t="e" cm="1">
        <f t="array" ref="F36">SUM(IF((LEFT('2-1 采购订单物料明细表报表导出'!#REF!,7)=F$1)*('2-1 采购订单物料明细表报表导出'!#REF!=$A36),'2-1 采购订单物料明细表报表导出'!#REF!,0))</f>
        <v>#REF!</v>
      </c>
      <c r="G36" s="23" t="e" cm="1">
        <f t="array" ref="G36">SUM(IF((LEFT('2-1 采购订单物料明细表报表导出'!#REF!,7)=G$1)*('2-1 采购订单物料明细表报表导出'!#REF!=$A36),'2-1 采购订单物料明细表报表导出'!#REF!,0))</f>
        <v>#REF!</v>
      </c>
      <c r="H36" s="23" t="e" cm="1">
        <f t="array" ref="H36">SUM(IF((LEFT('2-1 采购订单物料明细表报表导出'!#REF!,7)=H$1)*('2-1 采购订单物料明细表报表导出'!#REF!=$A36),'2-1 采购订单物料明细表报表导出'!#REF!,0))</f>
        <v>#REF!</v>
      </c>
      <c r="I36" s="23" t="e" cm="1">
        <f t="array" ref="I36">SUM(IF((LEFT('2-1 采购订单物料明细表报表导出'!#REF!,7)=I$1)*('2-1 采购订单物料明细表报表导出'!#REF!=$A36),'2-1 采购订单物料明细表报表导出'!#REF!,0))</f>
        <v>#REF!</v>
      </c>
      <c r="J36" s="23" t="e" cm="1">
        <f t="array" ref="J36">SUM(IF((LEFT('2-1 采购订单物料明细表报表导出'!#REF!,7)=J$1)*('2-1 采购订单物料明细表报表导出'!#REF!=$A36),'2-1 采购订单物料明细表报表导出'!#REF!,0))</f>
        <v>#REF!</v>
      </c>
      <c r="K36" s="23" t="e" cm="1">
        <f t="array" ref="K36">SUM(IF((LEFT('2-1 采购订单物料明细表报表导出'!#REF!,7)=K$1)*('2-1 采购订单物料明细表报表导出'!#REF!=$A36),'2-1 采购订单物料明细表报表导出'!#REF!,0))</f>
        <v>#REF!</v>
      </c>
      <c r="L36" s="23" t="e" cm="1">
        <f t="array" ref="L36">SUM(IF((LEFT('2-1 采购订单物料明细表报表导出'!#REF!,7)=L$1)*('2-1 采购订单物料明细表报表导出'!#REF!=$A36),'2-1 采购订单物料明细表报表导出'!#REF!,0))</f>
        <v>#REF!</v>
      </c>
      <c r="M36" s="23" t="e" cm="1">
        <f t="array" ref="M36">SUM(IF((LEFT('2-1 采购订单物料明细表报表导出'!#REF!,7)=M$1)*('2-1 采购订单物料明细表报表导出'!#REF!=$A36),'2-1 采购订单物料明细表报表导出'!#REF!,0))</f>
        <v>#REF!</v>
      </c>
      <c r="N36" s="23" t="e" cm="1">
        <f t="array" ref="N36">SUM(IF((LEFT('2-1 采购订单物料明细表报表导出'!#REF!,7)=N$1)*('2-1 采购订单物料明细表报表导出'!#REF!=$A36),'2-1 采购订单物料明细表报表导出'!#REF!,0))</f>
        <v>#REF!</v>
      </c>
      <c r="O36" s="23" t="e" cm="1">
        <f t="array" ref="O36">SUM(IF((LEFT('2-1 采购订单物料明细表报表导出'!#REF!,7)=O$1)*('2-1 采购订单物料明细表报表导出'!#REF!=$A36),'2-1 采购订单物料明细表报表导出'!#REF!,0))</f>
        <v>#REF!</v>
      </c>
    </row>
    <row r="37" spans="1:15">
      <c r="A37" s="20" t="s">
        <v>3344</v>
      </c>
      <c r="B37" s="24"/>
      <c r="C37" s="24" t="s">
        <v>3336</v>
      </c>
      <c r="D37" s="23" t="e" cm="1">
        <f t="array" ref="D37">SUM(IF((LEFT('2-1 采购订单物料明细表报表导出'!#REF!,7)=D$1)*('2-1 采购订单物料明细表报表导出'!#REF!=$A37),'2-1 采购订单物料明细表报表导出'!#REF!,0))</f>
        <v>#REF!</v>
      </c>
      <c r="E37" s="23" t="e" cm="1">
        <f t="array" ref="E37">SUM(IF((LEFT('2-1 采购订单物料明细表报表导出'!#REF!,7)=E$1)*('2-1 采购订单物料明细表报表导出'!#REF!=$A37),'2-1 采购订单物料明细表报表导出'!#REF!,0))</f>
        <v>#REF!</v>
      </c>
      <c r="F37" s="23" t="e" cm="1">
        <f t="array" ref="F37">SUM(IF((LEFT('2-1 采购订单物料明细表报表导出'!#REF!,7)=F$1)*('2-1 采购订单物料明细表报表导出'!#REF!=$A37),'2-1 采购订单物料明细表报表导出'!#REF!,0))</f>
        <v>#REF!</v>
      </c>
      <c r="G37" s="23" t="e" cm="1">
        <f t="array" ref="G37">SUM(IF((LEFT('2-1 采购订单物料明细表报表导出'!#REF!,7)=G$1)*('2-1 采购订单物料明细表报表导出'!#REF!=$A37),'2-1 采购订单物料明细表报表导出'!#REF!,0))</f>
        <v>#REF!</v>
      </c>
      <c r="H37" s="23" t="e" cm="1">
        <f t="array" ref="H37">SUM(IF((LEFT('2-1 采购订单物料明细表报表导出'!#REF!,7)=H$1)*('2-1 采购订单物料明细表报表导出'!#REF!=$A37),'2-1 采购订单物料明细表报表导出'!#REF!,0))</f>
        <v>#REF!</v>
      </c>
      <c r="I37" s="23" t="e" cm="1">
        <f t="array" ref="I37">SUM(IF((LEFT('2-1 采购订单物料明细表报表导出'!#REF!,7)=I$1)*('2-1 采购订单物料明细表报表导出'!#REF!=$A37),'2-1 采购订单物料明细表报表导出'!#REF!,0))</f>
        <v>#REF!</v>
      </c>
      <c r="J37" s="23" t="e" cm="1">
        <f t="array" ref="J37">SUM(IF((LEFT('2-1 采购订单物料明细表报表导出'!#REF!,7)=J$1)*('2-1 采购订单物料明细表报表导出'!#REF!=$A37),'2-1 采购订单物料明细表报表导出'!#REF!,0))</f>
        <v>#REF!</v>
      </c>
      <c r="K37" s="23" t="e" cm="1">
        <f t="array" ref="K37">SUM(IF((LEFT('2-1 采购订单物料明细表报表导出'!#REF!,7)=K$1)*('2-1 采购订单物料明细表报表导出'!#REF!=$A37),'2-1 采购订单物料明细表报表导出'!#REF!,0))</f>
        <v>#REF!</v>
      </c>
      <c r="L37" s="23" t="e" cm="1">
        <f t="array" ref="L37">SUM(IF((LEFT('2-1 采购订单物料明细表报表导出'!#REF!,7)=L$1)*('2-1 采购订单物料明细表报表导出'!#REF!=$A37),'2-1 采购订单物料明细表报表导出'!#REF!,0))</f>
        <v>#REF!</v>
      </c>
      <c r="M37" s="23" t="e" cm="1">
        <f t="array" ref="M37">SUM(IF((LEFT('2-1 采购订单物料明细表报表导出'!#REF!,7)=M$1)*('2-1 采购订单物料明细表报表导出'!#REF!=$A37),'2-1 采购订单物料明细表报表导出'!#REF!,0))</f>
        <v>#REF!</v>
      </c>
      <c r="N37" s="23" t="e" cm="1">
        <f t="array" ref="N37">SUM(IF((LEFT('2-1 采购订单物料明细表报表导出'!#REF!,7)=N$1)*('2-1 采购订单物料明细表报表导出'!#REF!=$A37),'2-1 采购订单物料明细表报表导出'!#REF!,0))</f>
        <v>#REF!</v>
      </c>
      <c r="O37" s="23" t="e" cm="1">
        <f t="array" ref="O37">SUM(IF((LEFT('2-1 采购订单物料明细表报表导出'!#REF!,7)=O$1)*('2-1 采购订单物料明细表报表导出'!#REF!=$A37),'2-1 采购订单物料明细表报表导出'!#REF!,0))</f>
        <v>#REF!</v>
      </c>
    </row>
    <row r="38" spans="1:15">
      <c r="A38" s="20" t="s">
        <v>3345</v>
      </c>
      <c r="B38" s="24"/>
      <c r="C38" s="24" t="s">
        <v>3336</v>
      </c>
      <c r="D38" s="23" t="e" cm="1">
        <f t="array" ref="D38">SUM(IF((LEFT('2-1 采购订单物料明细表报表导出'!#REF!,7)=D$1)*('2-1 采购订单物料明细表报表导出'!#REF!=$A38),'2-1 采购订单物料明细表报表导出'!#REF!,0))</f>
        <v>#REF!</v>
      </c>
      <c r="E38" s="23" t="e" cm="1">
        <f t="array" ref="E38">SUM(IF((LEFT('2-1 采购订单物料明细表报表导出'!#REF!,7)=E$1)*('2-1 采购订单物料明细表报表导出'!#REF!=$A38),'2-1 采购订单物料明细表报表导出'!#REF!,0))</f>
        <v>#REF!</v>
      </c>
      <c r="F38" s="23" t="e" cm="1">
        <f t="array" ref="F38">SUM(IF((LEFT('2-1 采购订单物料明细表报表导出'!#REF!,7)=F$1)*('2-1 采购订单物料明细表报表导出'!#REF!=$A38),'2-1 采购订单物料明细表报表导出'!#REF!,0))</f>
        <v>#REF!</v>
      </c>
      <c r="G38" s="23" t="e" cm="1">
        <f t="array" ref="G38">SUM(IF((LEFT('2-1 采购订单物料明细表报表导出'!#REF!,7)=G$1)*('2-1 采购订单物料明细表报表导出'!#REF!=$A38),'2-1 采购订单物料明细表报表导出'!#REF!,0))</f>
        <v>#REF!</v>
      </c>
      <c r="H38" s="23" t="e" cm="1">
        <f t="array" ref="H38">SUM(IF((LEFT('2-1 采购订单物料明细表报表导出'!#REF!,7)=H$1)*('2-1 采购订单物料明细表报表导出'!#REF!=$A38),'2-1 采购订单物料明细表报表导出'!#REF!,0))</f>
        <v>#REF!</v>
      </c>
      <c r="I38" s="23" t="e" cm="1">
        <f t="array" ref="I38">SUM(IF((LEFT('2-1 采购订单物料明细表报表导出'!#REF!,7)=I$1)*('2-1 采购订单物料明细表报表导出'!#REF!=$A38),'2-1 采购订单物料明细表报表导出'!#REF!,0))</f>
        <v>#REF!</v>
      </c>
      <c r="J38" s="23" t="e" cm="1">
        <f t="array" ref="J38">SUM(IF((LEFT('2-1 采购订单物料明细表报表导出'!#REF!,7)=J$1)*('2-1 采购订单物料明细表报表导出'!#REF!=$A38),'2-1 采购订单物料明细表报表导出'!#REF!,0))</f>
        <v>#REF!</v>
      </c>
      <c r="K38" s="23" t="e" cm="1">
        <f t="array" ref="K38">SUM(IF((LEFT('2-1 采购订单物料明细表报表导出'!#REF!,7)=K$1)*('2-1 采购订单物料明细表报表导出'!#REF!=$A38),'2-1 采购订单物料明细表报表导出'!#REF!,0))</f>
        <v>#REF!</v>
      </c>
      <c r="L38" s="23" t="e" cm="1">
        <f t="array" ref="L38">SUM(IF((LEFT('2-1 采购订单物料明细表报表导出'!#REF!,7)=L$1)*('2-1 采购订单物料明细表报表导出'!#REF!=$A38),'2-1 采购订单物料明细表报表导出'!#REF!,0))</f>
        <v>#REF!</v>
      </c>
      <c r="M38" s="23" t="e" cm="1">
        <f t="array" ref="M38">SUM(IF((LEFT('2-1 采购订单物料明细表报表导出'!#REF!,7)=M$1)*('2-1 采购订单物料明细表报表导出'!#REF!=$A38),'2-1 采购订单物料明细表报表导出'!#REF!,0))</f>
        <v>#REF!</v>
      </c>
      <c r="N38" s="23" t="e" cm="1">
        <f t="array" ref="N38">SUM(IF((LEFT('2-1 采购订单物料明细表报表导出'!#REF!,7)=N$1)*('2-1 采购订单物料明细表报表导出'!#REF!=$A38),'2-1 采购订单物料明细表报表导出'!#REF!,0))</f>
        <v>#REF!</v>
      </c>
      <c r="O38" s="23" t="e" cm="1">
        <f t="array" ref="O38">SUM(IF((LEFT('2-1 采购订单物料明细表报表导出'!#REF!,7)=O$1)*('2-1 采购订单物料明细表报表导出'!#REF!=$A38),'2-1 采购订单物料明细表报表导出'!#REF!,0))</f>
        <v>#REF!</v>
      </c>
    </row>
    <row r="39" spans="1:15">
      <c r="A39" s="20" t="s">
        <v>3346</v>
      </c>
      <c r="B39" s="24"/>
      <c r="C39" s="24" t="s">
        <v>3336</v>
      </c>
      <c r="D39" s="23" t="e" cm="1">
        <f t="array" ref="D39">SUM(IF((LEFT('2-1 采购订单物料明细表报表导出'!#REF!,7)=D$1)*('2-1 采购订单物料明细表报表导出'!#REF!=$A39),'2-1 采购订单物料明细表报表导出'!#REF!,0))</f>
        <v>#REF!</v>
      </c>
      <c r="E39" s="23" t="e" cm="1">
        <f t="array" ref="E39">SUM(IF((LEFT('2-1 采购订单物料明细表报表导出'!#REF!,7)=E$1)*('2-1 采购订单物料明细表报表导出'!#REF!=$A39),'2-1 采购订单物料明细表报表导出'!#REF!,0))</f>
        <v>#REF!</v>
      </c>
      <c r="F39" s="23" t="e" cm="1">
        <f t="array" ref="F39">SUM(IF((LEFT('2-1 采购订单物料明细表报表导出'!#REF!,7)=F$1)*('2-1 采购订单物料明细表报表导出'!#REF!=$A39),'2-1 采购订单物料明细表报表导出'!#REF!,0))</f>
        <v>#REF!</v>
      </c>
      <c r="G39" s="23" t="e" cm="1">
        <f t="array" ref="G39">SUM(IF((LEFT('2-1 采购订单物料明细表报表导出'!#REF!,7)=G$1)*('2-1 采购订单物料明细表报表导出'!#REF!=$A39),'2-1 采购订单物料明细表报表导出'!#REF!,0))</f>
        <v>#REF!</v>
      </c>
      <c r="H39" s="23" t="e" cm="1">
        <f t="array" ref="H39">SUM(IF((LEFT('2-1 采购订单物料明细表报表导出'!#REF!,7)=H$1)*('2-1 采购订单物料明细表报表导出'!#REF!=$A39),'2-1 采购订单物料明细表报表导出'!#REF!,0))</f>
        <v>#REF!</v>
      </c>
      <c r="I39" s="23" t="e" cm="1">
        <f t="array" ref="I39">SUM(IF((LEFT('2-1 采购订单物料明细表报表导出'!#REF!,7)=I$1)*('2-1 采购订单物料明细表报表导出'!#REF!=$A39),'2-1 采购订单物料明细表报表导出'!#REF!,0))</f>
        <v>#REF!</v>
      </c>
      <c r="J39" s="23" t="e" cm="1">
        <f t="array" ref="J39">SUM(IF((LEFT('2-1 采购订单物料明细表报表导出'!#REF!,7)=J$1)*('2-1 采购订单物料明细表报表导出'!#REF!=$A39),'2-1 采购订单物料明细表报表导出'!#REF!,0))</f>
        <v>#REF!</v>
      </c>
      <c r="K39" s="23" t="e" cm="1">
        <f t="array" ref="K39">SUM(IF((LEFT('2-1 采购订单物料明细表报表导出'!#REF!,7)=K$1)*('2-1 采购订单物料明细表报表导出'!#REF!=$A39),'2-1 采购订单物料明细表报表导出'!#REF!,0))</f>
        <v>#REF!</v>
      </c>
      <c r="L39" s="23" t="e" cm="1">
        <f t="array" ref="L39">SUM(IF((LEFT('2-1 采购订单物料明细表报表导出'!#REF!,7)=L$1)*('2-1 采购订单物料明细表报表导出'!#REF!=$A39),'2-1 采购订单物料明细表报表导出'!#REF!,0))</f>
        <v>#REF!</v>
      </c>
      <c r="M39" s="23" t="e" cm="1">
        <f t="array" ref="M39">SUM(IF((LEFT('2-1 采购订单物料明细表报表导出'!#REF!,7)=M$1)*('2-1 采购订单物料明细表报表导出'!#REF!=$A39),'2-1 采购订单物料明细表报表导出'!#REF!,0))</f>
        <v>#REF!</v>
      </c>
      <c r="N39" s="23" t="e" cm="1">
        <f t="array" ref="N39">SUM(IF((LEFT('2-1 采购订单物料明细表报表导出'!#REF!,7)=N$1)*('2-1 采购订单物料明细表报表导出'!#REF!=$A39),'2-1 采购订单物料明细表报表导出'!#REF!,0))</f>
        <v>#REF!</v>
      </c>
      <c r="O39" s="23" t="e" cm="1">
        <f t="array" ref="O39">SUM(IF((LEFT('2-1 采购订单物料明细表报表导出'!#REF!,7)=O$1)*('2-1 采购订单物料明细表报表导出'!#REF!=$A39),'2-1 采购订单物料明细表报表导出'!#REF!,0))</f>
        <v>#REF!</v>
      </c>
    </row>
    <row r="40" spans="1:15">
      <c r="A40" s="20" t="s">
        <v>3347</v>
      </c>
      <c r="B40" s="24"/>
      <c r="C40" s="24" t="s">
        <v>3336</v>
      </c>
      <c r="D40" s="23" t="e" cm="1">
        <f t="array" ref="D40">SUM(IF((LEFT('2-1 采购订单物料明细表报表导出'!#REF!,7)=D$1)*('2-1 采购订单物料明细表报表导出'!#REF!=$A40),'2-1 采购订单物料明细表报表导出'!#REF!,0))</f>
        <v>#REF!</v>
      </c>
      <c r="E40" s="23" t="e" cm="1">
        <f t="array" ref="E40">SUM(IF((LEFT('2-1 采购订单物料明细表报表导出'!#REF!,7)=E$1)*('2-1 采购订单物料明细表报表导出'!#REF!=$A40),'2-1 采购订单物料明细表报表导出'!#REF!,0))</f>
        <v>#REF!</v>
      </c>
      <c r="F40" s="23" t="e" cm="1">
        <f t="array" ref="F40">SUM(IF((LEFT('2-1 采购订单物料明细表报表导出'!#REF!,7)=F$1)*('2-1 采购订单物料明细表报表导出'!#REF!=$A40),'2-1 采购订单物料明细表报表导出'!#REF!,0))</f>
        <v>#REF!</v>
      </c>
      <c r="G40" s="23" t="e" cm="1">
        <f t="array" ref="G40">SUM(IF((LEFT('2-1 采购订单物料明细表报表导出'!#REF!,7)=G$1)*('2-1 采购订单物料明细表报表导出'!#REF!=$A40),'2-1 采购订单物料明细表报表导出'!#REF!,0))</f>
        <v>#REF!</v>
      </c>
      <c r="H40" s="23" t="e" cm="1">
        <f t="array" ref="H40">SUM(IF((LEFT('2-1 采购订单物料明细表报表导出'!#REF!,7)=H$1)*('2-1 采购订单物料明细表报表导出'!#REF!=$A40),'2-1 采购订单物料明细表报表导出'!#REF!,0))</f>
        <v>#REF!</v>
      </c>
      <c r="I40" s="23" t="e" cm="1">
        <f t="array" ref="I40">SUM(IF((LEFT('2-1 采购订单物料明细表报表导出'!#REF!,7)=I$1)*('2-1 采购订单物料明细表报表导出'!#REF!=$A40),'2-1 采购订单物料明细表报表导出'!#REF!,0))</f>
        <v>#REF!</v>
      </c>
      <c r="J40" s="23" t="e" cm="1">
        <f t="array" ref="J40">SUM(IF((LEFT('2-1 采购订单物料明细表报表导出'!#REF!,7)=J$1)*('2-1 采购订单物料明细表报表导出'!#REF!=$A40),'2-1 采购订单物料明细表报表导出'!#REF!,0))</f>
        <v>#REF!</v>
      </c>
      <c r="K40" s="23" t="e" cm="1">
        <f t="array" ref="K40">SUM(IF((LEFT('2-1 采购订单物料明细表报表导出'!#REF!,7)=K$1)*('2-1 采购订单物料明细表报表导出'!#REF!=$A40),'2-1 采购订单物料明细表报表导出'!#REF!,0))</f>
        <v>#REF!</v>
      </c>
      <c r="L40" s="23" t="e" cm="1">
        <f t="array" ref="L40">SUM(IF((LEFT('2-1 采购订单物料明细表报表导出'!#REF!,7)=L$1)*('2-1 采购订单物料明细表报表导出'!#REF!=$A40),'2-1 采购订单物料明细表报表导出'!#REF!,0))</f>
        <v>#REF!</v>
      </c>
      <c r="M40" s="23" t="e" cm="1">
        <f t="array" ref="M40">SUM(IF((LEFT('2-1 采购订单物料明细表报表导出'!#REF!,7)=M$1)*('2-1 采购订单物料明细表报表导出'!#REF!=$A40),'2-1 采购订单物料明细表报表导出'!#REF!,0))</f>
        <v>#REF!</v>
      </c>
      <c r="N40" s="23" t="e" cm="1">
        <f t="array" ref="N40">SUM(IF((LEFT('2-1 采购订单物料明细表报表导出'!#REF!,7)=N$1)*('2-1 采购订单物料明细表报表导出'!#REF!=$A40),'2-1 采购订单物料明细表报表导出'!#REF!,0))</f>
        <v>#REF!</v>
      </c>
      <c r="O40" s="23" t="e" cm="1">
        <f t="array" ref="O40">SUM(IF((LEFT('2-1 采购订单物料明细表报表导出'!#REF!,7)=O$1)*('2-1 采购订单物料明细表报表导出'!#REF!=$A40),'2-1 采购订单物料明细表报表导出'!#REF!,0))</f>
        <v>#REF!</v>
      </c>
    </row>
    <row r="41" spans="1:15">
      <c r="A41" s="20" t="s">
        <v>3348</v>
      </c>
      <c r="B41" s="24"/>
      <c r="C41" s="24" t="s">
        <v>3336</v>
      </c>
      <c r="D41" s="23" t="e" cm="1">
        <f t="array" ref="D41">SUM(IF((LEFT('2-1 采购订单物料明细表报表导出'!#REF!,7)=D$1)*('2-1 采购订单物料明细表报表导出'!#REF!=$A41),'2-1 采购订单物料明细表报表导出'!#REF!,0))</f>
        <v>#REF!</v>
      </c>
      <c r="E41" s="23" t="e" cm="1">
        <f t="array" ref="E41">SUM(IF((LEFT('2-1 采购订单物料明细表报表导出'!#REF!,7)=E$1)*('2-1 采购订单物料明细表报表导出'!#REF!=$A41),'2-1 采购订单物料明细表报表导出'!#REF!,0))</f>
        <v>#REF!</v>
      </c>
      <c r="F41" s="23" t="e" cm="1">
        <f t="array" ref="F41">SUM(IF((LEFT('2-1 采购订单物料明细表报表导出'!#REF!,7)=F$1)*('2-1 采购订单物料明细表报表导出'!#REF!=$A41),'2-1 采购订单物料明细表报表导出'!#REF!,0))</f>
        <v>#REF!</v>
      </c>
      <c r="G41" s="23" t="e" cm="1">
        <f t="array" ref="G41">SUM(IF((LEFT('2-1 采购订单物料明细表报表导出'!#REF!,7)=G$1)*('2-1 采购订单物料明细表报表导出'!#REF!=$A41),'2-1 采购订单物料明细表报表导出'!#REF!,0))</f>
        <v>#REF!</v>
      </c>
      <c r="H41" s="23" t="e" cm="1">
        <f t="array" ref="H41">SUM(IF((LEFT('2-1 采购订单物料明细表报表导出'!#REF!,7)=H$1)*('2-1 采购订单物料明细表报表导出'!#REF!=$A41),'2-1 采购订单物料明细表报表导出'!#REF!,0))</f>
        <v>#REF!</v>
      </c>
      <c r="I41" s="23" t="e" cm="1">
        <f t="array" ref="I41">SUM(IF((LEFT('2-1 采购订单物料明细表报表导出'!#REF!,7)=I$1)*('2-1 采购订单物料明细表报表导出'!#REF!=$A41),'2-1 采购订单物料明细表报表导出'!#REF!,0))</f>
        <v>#REF!</v>
      </c>
      <c r="J41" s="23" t="e" cm="1">
        <f t="array" ref="J41">SUM(IF((LEFT('2-1 采购订单物料明细表报表导出'!#REF!,7)=J$1)*('2-1 采购订单物料明细表报表导出'!#REF!=$A41),'2-1 采购订单物料明细表报表导出'!#REF!,0))</f>
        <v>#REF!</v>
      </c>
      <c r="K41" s="23" t="e" cm="1">
        <f t="array" ref="K41">SUM(IF((LEFT('2-1 采购订单物料明细表报表导出'!#REF!,7)=K$1)*('2-1 采购订单物料明细表报表导出'!#REF!=$A41),'2-1 采购订单物料明细表报表导出'!#REF!,0))</f>
        <v>#REF!</v>
      </c>
      <c r="L41" s="23" t="e" cm="1">
        <f t="array" ref="L41">SUM(IF((LEFT('2-1 采购订单物料明细表报表导出'!#REF!,7)=L$1)*('2-1 采购订单物料明细表报表导出'!#REF!=$A41),'2-1 采购订单物料明细表报表导出'!#REF!,0))</f>
        <v>#REF!</v>
      </c>
      <c r="M41" s="23" t="e" cm="1">
        <f t="array" ref="M41">SUM(IF((LEFT('2-1 采购订单物料明细表报表导出'!#REF!,7)=M$1)*('2-1 采购订单物料明细表报表导出'!#REF!=$A41),'2-1 采购订单物料明细表报表导出'!#REF!,0))</f>
        <v>#REF!</v>
      </c>
      <c r="N41" s="23" t="e" cm="1">
        <f t="array" ref="N41">SUM(IF((LEFT('2-1 采购订单物料明细表报表导出'!#REF!,7)=N$1)*('2-1 采购订单物料明细表报表导出'!#REF!=$A41),'2-1 采购订单物料明细表报表导出'!#REF!,0))</f>
        <v>#REF!</v>
      </c>
      <c r="O41" s="23" t="e" cm="1">
        <f t="array" ref="O41">SUM(IF((LEFT('2-1 采购订单物料明细表报表导出'!#REF!,7)=O$1)*('2-1 采购订单物料明细表报表导出'!#REF!=$A41),'2-1 采购订单物料明细表报表导出'!#REF!,0))</f>
        <v>#REF!</v>
      </c>
    </row>
    <row r="42" spans="1:15">
      <c r="A42" s="20" t="s">
        <v>3349</v>
      </c>
      <c r="B42" s="24"/>
      <c r="C42" s="24" t="s">
        <v>3336</v>
      </c>
      <c r="D42" s="23" t="e" cm="1">
        <f t="array" ref="D42">SUM(IF((LEFT('2-1 采购订单物料明细表报表导出'!#REF!,7)=D$1)*('2-1 采购订单物料明细表报表导出'!#REF!=$A42),'2-1 采购订单物料明细表报表导出'!#REF!,0))</f>
        <v>#REF!</v>
      </c>
      <c r="E42" s="23" t="e" cm="1">
        <f t="array" ref="E42">SUM(IF((LEFT('2-1 采购订单物料明细表报表导出'!#REF!,7)=E$1)*('2-1 采购订单物料明细表报表导出'!#REF!=$A42),'2-1 采购订单物料明细表报表导出'!#REF!,0))</f>
        <v>#REF!</v>
      </c>
      <c r="F42" s="23" t="e" cm="1">
        <f t="array" ref="F42">SUM(IF((LEFT('2-1 采购订单物料明细表报表导出'!#REF!,7)=F$1)*('2-1 采购订单物料明细表报表导出'!#REF!=$A42),'2-1 采购订单物料明细表报表导出'!#REF!,0))</f>
        <v>#REF!</v>
      </c>
      <c r="G42" s="23" t="e" cm="1">
        <f t="array" ref="G42">SUM(IF((LEFT('2-1 采购订单物料明细表报表导出'!#REF!,7)=G$1)*('2-1 采购订单物料明细表报表导出'!#REF!=$A42),'2-1 采购订单物料明细表报表导出'!#REF!,0))</f>
        <v>#REF!</v>
      </c>
      <c r="H42" s="23" t="e" cm="1">
        <f t="array" ref="H42">SUM(IF((LEFT('2-1 采购订单物料明细表报表导出'!#REF!,7)=H$1)*('2-1 采购订单物料明细表报表导出'!#REF!=$A42),'2-1 采购订单物料明细表报表导出'!#REF!,0))</f>
        <v>#REF!</v>
      </c>
      <c r="I42" s="23" t="e" cm="1">
        <f t="array" ref="I42">SUM(IF((LEFT('2-1 采购订单物料明细表报表导出'!#REF!,7)=I$1)*('2-1 采购订单物料明细表报表导出'!#REF!=$A42),'2-1 采购订单物料明细表报表导出'!#REF!,0))</f>
        <v>#REF!</v>
      </c>
      <c r="J42" s="23" t="e" cm="1">
        <f t="array" ref="J42">SUM(IF((LEFT('2-1 采购订单物料明细表报表导出'!#REF!,7)=J$1)*('2-1 采购订单物料明细表报表导出'!#REF!=$A42),'2-1 采购订单物料明细表报表导出'!#REF!,0))</f>
        <v>#REF!</v>
      </c>
      <c r="K42" s="23" t="e" cm="1">
        <f t="array" ref="K42">SUM(IF((LEFT('2-1 采购订单物料明细表报表导出'!#REF!,7)=K$1)*('2-1 采购订单物料明细表报表导出'!#REF!=$A42),'2-1 采购订单物料明细表报表导出'!#REF!,0))</f>
        <v>#REF!</v>
      </c>
      <c r="L42" s="23" t="e" cm="1">
        <f t="array" ref="L42">SUM(IF((LEFT('2-1 采购订单物料明细表报表导出'!#REF!,7)=L$1)*('2-1 采购订单物料明细表报表导出'!#REF!=$A42),'2-1 采购订单物料明细表报表导出'!#REF!,0))</f>
        <v>#REF!</v>
      </c>
      <c r="M42" s="23" t="e" cm="1">
        <f t="array" ref="M42">SUM(IF((LEFT('2-1 采购订单物料明细表报表导出'!#REF!,7)=M$1)*('2-1 采购订单物料明细表报表导出'!#REF!=$A42),'2-1 采购订单物料明细表报表导出'!#REF!,0))</f>
        <v>#REF!</v>
      </c>
      <c r="N42" s="23" t="e" cm="1">
        <f t="array" ref="N42">SUM(IF((LEFT('2-1 采购订单物料明细表报表导出'!#REF!,7)=N$1)*('2-1 采购订单物料明细表报表导出'!#REF!=$A42),'2-1 采购订单物料明细表报表导出'!#REF!,0))</f>
        <v>#REF!</v>
      </c>
      <c r="O42" s="23" t="e" cm="1">
        <f t="array" ref="O42">SUM(IF((LEFT('2-1 采购订单物料明细表报表导出'!#REF!,7)=O$1)*('2-1 采购订单物料明细表报表导出'!#REF!=$A42),'2-1 采购订单物料明细表报表导出'!#REF!,0))</f>
        <v>#REF!</v>
      </c>
    </row>
    <row r="43" spans="1:15">
      <c r="A43" s="20" t="s">
        <v>3350</v>
      </c>
      <c r="B43" s="24"/>
      <c r="C43" s="24" t="s">
        <v>3336</v>
      </c>
      <c r="D43" s="23" t="e" cm="1">
        <f t="array" ref="D43">SUM(IF((LEFT('2-1 采购订单物料明细表报表导出'!#REF!,7)=D$1)*('2-1 采购订单物料明细表报表导出'!#REF!=$A43),'2-1 采购订单物料明细表报表导出'!#REF!,0))</f>
        <v>#REF!</v>
      </c>
      <c r="E43" s="23" t="e" cm="1">
        <f t="array" ref="E43">SUM(IF((LEFT('2-1 采购订单物料明细表报表导出'!#REF!,7)=E$1)*('2-1 采购订单物料明细表报表导出'!#REF!=$A43),'2-1 采购订单物料明细表报表导出'!#REF!,0))</f>
        <v>#REF!</v>
      </c>
      <c r="F43" s="23" t="e" cm="1">
        <f t="array" ref="F43">SUM(IF((LEFT('2-1 采购订单物料明细表报表导出'!#REF!,7)=F$1)*('2-1 采购订单物料明细表报表导出'!#REF!=$A43),'2-1 采购订单物料明细表报表导出'!#REF!,0))</f>
        <v>#REF!</v>
      </c>
      <c r="G43" s="23" t="e" cm="1">
        <f t="array" ref="G43">SUM(IF((LEFT('2-1 采购订单物料明细表报表导出'!#REF!,7)=G$1)*('2-1 采购订单物料明细表报表导出'!#REF!=$A43),'2-1 采购订单物料明细表报表导出'!#REF!,0))</f>
        <v>#REF!</v>
      </c>
      <c r="H43" s="23" t="e" cm="1">
        <f t="array" ref="H43">SUM(IF((LEFT('2-1 采购订单物料明细表报表导出'!#REF!,7)=H$1)*('2-1 采购订单物料明细表报表导出'!#REF!=$A43),'2-1 采购订单物料明细表报表导出'!#REF!,0))</f>
        <v>#REF!</v>
      </c>
      <c r="I43" s="23" t="e" cm="1">
        <f t="array" ref="I43">SUM(IF((LEFT('2-1 采购订单物料明细表报表导出'!#REF!,7)=I$1)*('2-1 采购订单物料明细表报表导出'!#REF!=$A43),'2-1 采购订单物料明细表报表导出'!#REF!,0))</f>
        <v>#REF!</v>
      </c>
      <c r="J43" s="23" t="e" cm="1">
        <f t="array" ref="J43">SUM(IF((LEFT('2-1 采购订单物料明细表报表导出'!#REF!,7)=J$1)*('2-1 采购订单物料明细表报表导出'!#REF!=$A43),'2-1 采购订单物料明细表报表导出'!#REF!,0))</f>
        <v>#REF!</v>
      </c>
      <c r="K43" s="23" t="e" cm="1">
        <f t="array" ref="K43">SUM(IF((LEFT('2-1 采购订单物料明细表报表导出'!#REF!,7)=K$1)*('2-1 采购订单物料明细表报表导出'!#REF!=$A43),'2-1 采购订单物料明细表报表导出'!#REF!,0))</f>
        <v>#REF!</v>
      </c>
      <c r="L43" s="23" t="e" cm="1">
        <f t="array" ref="L43">SUM(IF((LEFT('2-1 采购订单物料明细表报表导出'!#REF!,7)=L$1)*('2-1 采购订单物料明细表报表导出'!#REF!=$A43),'2-1 采购订单物料明细表报表导出'!#REF!,0))</f>
        <v>#REF!</v>
      </c>
      <c r="M43" s="23" t="e" cm="1">
        <f t="array" ref="M43">SUM(IF((LEFT('2-1 采购订单物料明细表报表导出'!#REF!,7)=M$1)*('2-1 采购订单物料明细表报表导出'!#REF!=$A43),'2-1 采购订单物料明细表报表导出'!#REF!,0))</f>
        <v>#REF!</v>
      </c>
      <c r="N43" s="23" t="e" cm="1">
        <f t="array" ref="N43">SUM(IF((LEFT('2-1 采购订单物料明细表报表导出'!#REF!,7)=N$1)*('2-1 采购订单物料明细表报表导出'!#REF!=$A43),'2-1 采购订单物料明细表报表导出'!#REF!,0))</f>
        <v>#REF!</v>
      </c>
      <c r="O43" s="23" t="e" cm="1">
        <f t="array" ref="O43">SUM(IF((LEFT('2-1 采购订单物料明细表报表导出'!#REF!,7)=O$1)*('2-1 采购订单物料明细表报表导出'!#REF!=$A43),'2-1 采购订单物料明细表报表导出'!#REF!,0))</f>
        <v>#REF!</v>
      </c>
    </row>
    <row r="44" spans="1:15">
      <c r="A44" s="20" t="s">
        <v>3351</v>
      </c>
      <c r="B44" s="24"/>
      <c r="C44" s="24" t="s">
        <v>3336</v>
      </c>
      <c r="D44" s="23" t="e" cm="1">
        <f t="array" ref="D44">SUM(IF((LEFT('2-1 采购订单物料明细表报表导出'!#REF!,7)=D$1)*('2-1 采购订单物料明细表报表导出'!#REF!=$A44),'2-1 采购订单物料明细表报表导出'!#REF!,0))</f>
        <v>#REF!</v>
      </c>
      <c r="E44" s="23" t="e" cm="1">
        <f t="array" ref="E44">SUM(IF((LEFT('2-1 采购订单物料明细表报表导出'!#REF!,7)=E$1)*('2-1 采购订单物料明细表报表导出'!#REF!=$A44),'2-1 采购订单物料明细表报表导出'!#REF!,0))</f>
        <v>#REF!</v>
      </c>
      <c r="F44" s="23" t="e" cm="1">
        <f t="array" ref="F44">SUM(IF((LEFT('2-1 采购订单物料明细表报表导出'!#REF!,7)=F$1)*('2-1 采购订单物料明细表报表导出'!#REF!=$A44),'2-1 采购订单物料明细表报表导出'!#REF!,0))</f>
        <v>#REF!</v>
      </c>
      <c r="G44" s="23" t="e" cm="1">
        <f t="array" ref="G44">SUM(IF((LEFT('2-1 采购订单物料明细表报表导出'!#REF!,7)=G$1)*('2-1 采购订单物料明细表报表导出'!#REF!=$A44),'2-1 采购订单物料明细表报表导出'!#REF!,0))</f>
        <v>#REF!</v>
      </c>
      <c r="H44" s="23" t="e" cm="1">
        <f t="array" ref="H44">SUM(IF((LEFT('2-1 采购订单物料明细表报表导出'!#REF!,7)=H$1)*('2-1 采购订单物料明细表报表导出'!#REF!=$A44),'2-1 采购订单物料明细表报表导出'!#REF!,0))</f>
        <v>#REF!</v>
      </c>
      <c r="I44" s="23" t="e" cm="1">
        <f t="array" ref="I44">SUM(IF((LEFT('2-1 采购订单物料明细表报表导出'!#REF!,7)=I$1)*('2-1 采购订单物料明细表报表导出'!#REF!=$A44),'2-1 采购订单物料明细表报表导出'!#REF!,0))</f>
        <v>#REF!</v>
      </c>
      <c r="J44" s="23" t="e" cm="1">
        <f t="array" ref="J44">SUM(IF((LEFT('2-1 采购订单物料明细表报表导出'!#REF!,7)=J$1)*('2-1 采购订单物料明细表报表导出'!#REF!=$A44),'2-1 采购订单物料明细表报表导出'!#REF!,0))</f>
        <v>#REF!</v>
      </c>
      <c r="K44" s="23" t="e" cm="1">
        <f t="array" ref="K44">SUM(IF((LEFT('2-1 采购订单物料明细表报表导出'!#REF!,7)=K$1)*('2-1 采购订单物料明细表报表导出'!#REF!=$A44),'2-1 采购订单物料明细表报表导出'!#REF!,0))</f>
        <v>#REF!</v>
      </c>
      <c r="L44" s="23" t="e" cm="1">
        <f t="array" ref="L44">SUM(IF((LEFT('2-1 采购订单物料明细表报表导出'!#REF!,7)=L$1)*('2-1 采购订单物料明细表报表导出'!#REF!=$A44),'2-1 采购订单物料明细表报表导出'!#REF!,0))</f>
        <v>#REF!</v>
      </c>
      <c r="M44" s="23" t="e" cm="1">
        <f t="array" ref="M44">SUM(IF((LEFT('2-1 采购订单物料明细表报表导出'!#REF!,7)=M$1)*('2-1 采购订单物料明细表报表导出'!#REF!=$A44),'2-1 采购订单物料明细表报表导出'!#REF!,0))</f>
        <v>#REF!</v>
      </c>
      <c r="N44" s="23" t="e" cm="1">
        <f t="array" ref="N44">SUM(IF((LEFT('2-1 采购订单物料明细表报表导出'!#REF!,7)=N$1)*('2-1 采购订单物料明细表报表导出'!#REF!=$A44),'2-1 采购订单物料明细表报表导出'!#REF!,0))</f>
        <v>#REF!</v>
      </c>
      <c r="O44" s="23" t="e" cm="1">
        <f t="array" ref="O44">SUM(IF((LEFT('2-1 采购订单物料明细表报表导出'!#REF!,7)=O$1)*('2-1 采购订单物料明细表报表导出'!#REF!=$A44),'2-1 采购订单物料明细表报表导出'!#REF!,0))</f>
        <v>#REF!</v>
      </c>
    </row>
    <row r="45" spans="1:15">
      <c r="A45" s="20" t="s">
        <v>3352</v>
      </c>
      <c r="B45" s="24"/>
      <c r="C45" s="24" t="s">
        <v>3336</v>
      </c>
      <c r="D45" s="23" t="e" cm="1">
        <f t="array" ref="D45">SUM(IF((LEFT('2-1 采购订单物料明细表报表导出'!#REF!,7)=D$1)*('2-1 采购订单物料明细表报表导出'!#REF!=$A45),'2-1 采购订单物料明细表报表导出'!#REF!,0))</f>
        <v>#REF!</v>
      </c>
      <c r="E45" s="23" t="e" cm="1">
        <f t="array" ref="E45">SUM(IF((LEFT('2-1 采购订单物料明细表报表导出'!#REF!,7)=E$1)*('2-1 采购订单物料明细表报表导出'!#REF!=$A45),'2-1 采购订单物料明细表报表导出'!#REF!,0))</f>
        <v>#REF!</v>
      </c>
      <c r="F45" s="23" t="e" cm="1">
        <f t="array" ref="F45">SUM(IF((LEFT('2-1 采购订单物料明细表报表导出'!#REF!,7)=F$1)*('2-1 采购订单物料明细表报表导出'!#REF!=$A45),'2-1 采购订单物料明细表报表导出'!#REF!,0))</f>
        <v>#REF!</v>
      </c>
      <c r="G45" s="23" t="e" cm="1">
        <f t="array" ref="G45">SUM(IF((LEFT('2-1 采购订单物料明细表报表导出'!#REF!,7)=G$1)*('2-1 采购订单物料明细表报表导出'!#REF!=$A45),'2-1 采购订单物料明细表报表导出'!#REF!,0))</f>
        <v>#REF!</v>
      </c>
      <c r="H45" s="23" t="e" cm="1">
        <f t="array" ref="H45">SUM(IF((LEFT('2-1 采购订单物料明细表报表导出'!#REF!,7)=H$1)*('2-1 采购订单物料明细表报表导出'!#REF!=$A45),'2-1 采购订单物料明细表报表导出'!#REF!,0))</f>
        <v>#REF!</v>
      </c>
      <c r="I45" s="23" t="e" cm="1">
        <f t="array" ref="I45">SUM(IF((LEFT('2-1 采购订单物料明细表报表导出'!#REF!,7)=I$1)*('2-1 采购订单物料明细表报表导出'!#REF!=$A45),'2-1 采购订单物料明细表报表导出'!#REF!,0))</f>
        <v>#REF!</v>
      </c>
      <c r="J45" s="23" t="e" cm="1">
        <f t="array" ref="J45">SUM(IF((LEFT('2-1 采购订单物料明细表报表导出'!#REF!,7)=J$1)*('2-1 采购订单物料明细表报表导出'!#REF!=$A45),'2-1 采购订单物料明细表报表导出'!#REF!,0))</f>
        <v>#REF!</v>
      </c>
      <c r="K45" s="23" t="e" cm="1">
        <f t="array" ref="K45">SUM(IF((LEFT('2-1 采购订单物料明细表报表导出'!#REF!,7)=K$1)*('2-1 采购订单物料明细表报表导出'!#REF!=$A45),'2-1 采购订单物料明细表报表导出'!#REF!,0))</f>
        <v>#REF!</v>
      </c>
      <c r="L45" s="23" t="e" cm="1">
        <f t="array" ref="L45">SUM(IF((LEFT('2-1 采购订单物料明细表报表导出'!#REF!,7)=L$1)*('2-1 采购订单物料明细表报表导出'!#REF!=$A45),'2-1 采购订单物料明细表报表导出'!#REF!,0))</f>
        <v>#REF!</v>
      </c>
      <c r="M45" s="23" t="e" cm="1">
        <f t="array" ref="M45">SUM(IF((LEFT('2-1 采购订单物料明细表报表导出'!#REF!,7)=M$1)*('2-1 采购订单物料明细表报表导出'!#REF!=$A45),'2-1 采购订单物料明细表报表导出'!#REF!,0))</f>
        <v>#REF!</v>
      </c>
      <c r="N45" s="23" t="e" cm="1">
        <f t="array" ref="N45">SUM(IF((LEFT('2-1 采购订单物料明细表报表导出'!#REF!,7)=N$1)*('2-1 采购订单物料明细表报表导出'!#REF!=$A45),'2-1 采购订单物料明细表报表导出'!#REF!,0))</f>
        <v>#REF!</v>
      </c>
      <c r="O45" s="23" t="e" cm="1">
        <f t="array" ref="O45">SUM(IF((LEFT('2-1 采购订单物料明细表报表导出'!#REF!,7)=O$1)*('2-1 采购订单物料明细表报表导出'!#REF!=$A45),'2-1 采购订单物料明细表报表导出'!#REF!,0))</f>
        <v>#REF!</v>
      </c>
    </row>
    <row r="46" spans="1:15">
      <c r="A46" s="20" t="s">
        <v>3353</v>
      </c>
      <c r="B46" s="24"/>
      <c r="C46" s="24" t="s">
        <v>3336</v>
      </c>
      <c r="D46" s="23" t="e" cm="1">
        <f t="array" ref="D46">SUM(IF((LEFT('2-1 采购订单物料明细表报表导出'!#REF!,7)=D$1)*('2-1 采购订单物料明细表报表导出'!#REF!=$A46),'2-1 采购订单物料明细表报表导出'!#REF!,0))</f>
        <v>#REF!</v>
      </c>
      <c r="E46" s="23" t="e" cm="1">
        <f t="array" ref="E46">SUM(IF((LEFT('2-1 采购订单物料明细表报表导出'!#REF!,7)=E$1)*('2-1 采购订单物料明细表报表导出'!#REF!=$A46),'2-1 采购订单物料明细表报表导出'!#REF!,0))</f>
        <v>#REF!</v>
      </c>
      <c r="F46" s="23" t="e" cm="1">
        <f t="array" ref="F46">SUM(IF((LEFT('2-1 采购订单物料明细表报表导出'!#REF!,7)=F$1)*('2-1 采购订单物料明细表报表导出'!#REF!=$A46),'2-1 采购订单物料明细表报表导出'!#REF!,0))</f>
        <v>#REF!</v>
      </c>
      <c r="G46" s="23" t="e" cm="1">
        <f t="array" ref="G46">SUM(IF((LEFT('2-1 采购订单物料明细表报表导出'!#REF!,7)=G$1)*('2-1 采购订单物料明细表报表导出'!#REF!=$A46),'2-1 采购订单物料明细表报表导出'!#REF!,0))</f>
        <v>#REF!</v>
      </c>
      <c r="H46" s="23" t="e" cm="1">
        <f t="array" ref="H46">SUM(IF((LEFT('2-1 采购订单物料明细表报表导出'!#REF!,7)=H$1)*('2-1 采购订单物料明细表报表导出'!#REF!=$A46),'2-1 采购订单物料明细表报表导出'!#REF!,0))</f>
        <v>#REF!</v>
      </c>
      <c r="I46" s="23" t="e" cm="1">
        <f t="array" ref="I46">SUM(IF((LEFT('2-1 采购订单物料明细表报表导出'!#REF!,7)=I$1)*('2-1 采购订单物料明细表报表导出'!#REF!=$A46),'2-1 采购订单物料明细表报表导出'!#REF!,0))</f>
        <v>#REF!</v>
      </c>
      <c r="J46" s="23" t="e" cm="1">
        <f t="array" ref="J46">SUM(IF((LEFT('2-1 采购订单物料明细表报表导出'!#REF!,7)=J$1)*('2-1 采购订单物料明细表报表导出'!#REF!=$A46),'2-1 采购订单物料明细表报表导出'!#REF!,0))</f>
        <v>#REF!</v>
      </c>
      <c r="K46" s="23" t="e" cm="1">
        <f t="array" ref="K46">SUM(IF((LEFT('2-1 采购订单物料明细表报表导出'!#REF!,7)=K$1)*('2-1 采购订单物料明细表报表导出'!#REF!=$A46),'2-1 采购订单物料明细表报表导出'!#REF!,0))</f>
        <v>#REF!</v>
      </c>
      <c r="L46" s="23" t="e" cm="1">
        <f t="array" ref="L46">SUM(IF((LEFT('2-1 采购订单物料明细表报表导出'!#REF!,7)=L$1)*('2-1 采购订单物料明细表报表导出'!#REF!=$A46),'2-1 采购订单物料明细表报表导出'!#REF!,0))</f>
        <v>#REF!</v>
      </c>
      <c r="M46" s="23" t="e" cm="1">
        <f t="array" ref="M46">SUM(IF((LEFT('2-1 采购订单物料明细表报表导出'!#REF!,7)=M$1)*('2-1 采购订单物料明细表报表导出'!#REF!=$A46),'2-1 采购订单物料明细表报表导出'!#REF!,0))</f>
        <v>#REF!</v>
      </c>
      <c r="N46" s="23" t="e" cm="1">
        <f t="array" ref="N46">SUM(IF((LEFT('2-1 采购订单物料明细表报表导出'!#REF!,7)=N$1)*('2-1 采购订单物料明细表报表导出'!#REF!=$A46),'2-1 采购订单物料明细表报表导出'!#REF!,0))</f>
        <v>#REF!</v>
      </c>
      <c r="O46" s="23" t="e" cm="1">
        <f t="array" ref="O46">SUM(IF((LEFT('2-1 采购订单物料明细表报表导出'!#REF!,7)=O$1)*('2-1 采购订单物料明细表报表导出'!#REF!=$A46),'2-1 采购订单物料明细表报表导出'!#REF!,0))</f>
        <v>#REF!</v>
      </c>
    </row>
    <row r="47" spans="1:15">
      <c r="A47" s="20" t="s">
        <v>3354</v>
      </c>
      <c r="B47" s="24"/>
      <c r="C47" s="24" t="s">
        <v>3336</v>
      </c>
      <c r="D47" s="23" t="e" cm="1">
        <f t="array" ref="D47">SUM(IF((LEFT('2-1 采购订单物料明细表报表导出'!#REF!,7)=D$1)*('2-1 采购订单物料明细表报表导出'!#REF!=$A47),'2-1 采购订单物料明细表报表导出'!#REF!,0))</f>
        <v>#REF!</v>
      </c>
      <c r="E47" s="23" t="e" cm="1">
        <f t="array" ref="E47">SUM(IF((LEFT('2-1 采购订单物料明细表报表导出'!#REF!,7)=E$1)*('2-1 采购订单物料明细表报表导出'!#REF!=$A47),'2-1 采购订单物料明细表报表导出'!#REF!,0))</f>
        <v>#REF!</v>
      </c>
      <c r="F47" s="23" t="e" cm="1">
        <f t="array" ref="F47">SUM(IF((LEFT('2-1 采购订单物料明细表报表导出'!#REF!,7)=F$1)*('2-1 采购订单物料明细表报表导出'!#REF!=$A47),'2-1 采购订单物料明细表报表导出'!#REF!,0))</f>
        <v>#REF!</v>
      </c>
      <c r="G47" s="23" t="e" cm="1">
        <f t="array" ref="G47">SUM(IF((LEFT('2-1 采购订单物料明细表报表导出'!#REF!,7)=G$1)*('2-1 采购订单物料明细表报表导出'!#REF!=$A47),'2-1 采购订单物料明细表报表导出'!#REF!,0))</f>
        <v>#REF!</v>
      </c>
      <c r="H47" s="23" t="e" cm="1">
        <f t="array" ref="H47">SUM(IF((LEFT('2-1 采购订单物料明细表报表导出'!#REF!,7)=H$1)*('2-1 采购订单物料明细表报表导出'!#REF!=$A47),'2-1 采购订单物料明细表报表导出'!#REF!,0))</f>
        <v>#REF!</v>
      </c>
      <c r="I47" s="23" t="e" cm="1">
        <f t="array" ref="I47">SUM(IF((LEFT('2-1 采购订单物料明细表报表导出'!#REF!,7)=I$1)*('2-1 采购订单物料明细表报表导出'!#REF!=$A47),'2-1 采购订单物料明细表报表导出'!#REF!,0))</f>
        <v>#REF!</v>
      </c>
      <c r="J47" s="23" t="e" cm="1">
        <f t="array" ref="J47">SUM(IF((LEFT('2-1 采购订单物料明细表报表导出'!#REF!,7)=J$1)*('2-1 采购订单物料明细表报表导出'!#REF!=$A47),'2-1 采购订单物料明细表报表导出'!#REF!,0))</f>
        <v>#REF!</v>
      </c>
      <c r="K47" s="23" t="e" cm="1">
        <f t="array" ref="K47">SUM(IF((LEFT('2-1 采购订单物料明细表报表导出'!#REF!,7)=K$1)*('2-1 采购订单物料明细表报表导出'!#REF!=$A47),'2-1 采购订单物料明细表报表导出'!#REF!,0))</f>
        <v>#REF!</v>
      </c>
      <c r="L47" s="23" t="e" cm="1">
        <f t="array" ref="L47">SUM(IF((LEFT('2-1 采购订单物料明细表报表导出'!#REF!,7)=L$1)*('2-1 采购订单物料明细表报表导出'!#REF!=$A47),'2-1 采购订单物料明细表报表导出'!#REF!,0))</f>
        <v>#REF!</v>
      </c>
      <c r="M47" s="23" t="e" cm="1">
        <f t="array" ref="M47">SUM(IF((LEFT('2-1 采购订单物料明细表报表导出'!#REF!,7)=M$1)*('2-1 采购订单物料明细表报表导出'!#REF!=$A47),'2-1 采购订单物料明细表报表导出'!#REF!,0))</f>
        <v>#REF!</v>
      </c>
      <c r="N47" s="23" t="e" cm="1">
        <f t="array" ref="N47">SUM(IF((LEFT('2-1 采购订单物料明细表报表导出'!#REF!,7)=N$1)*('2-1 采购订单物料明细表报表导出'!#REF!=$A47),'2-1 采购订单物料明细表报表导出'!#REF!,0))</f>
        <v>#REF!</v>
      </c>
      <c r="O47" s="23" t="e" cm="1">
        <f t="array" ref="O47">SUM(IF((LEFT('2-1 采购订单物料明细表报表导出'!#REF!,7)=O$1)*('2-1 采购订单物料明细表报表导出'!#REF!=$A47),'2-1 采购订单物料明细表报表导出'!#REF!,0))</f>
        <v>#REF!</v>
      </c>
    </row>
    <row r="48" spans="1:15">
      <c r="A48" s="20" t="s">
        <v>3355</v>
      </c>
      <c r="B48" s="24"/>
      <c r="C48" s="24" t="s">
        <v>3336</v>
      </c>
      <c r="D48" s="23" t="e" cm="1">
        <f t="array" ref="D48">SUM(IF((LEFT('2-1 采购订单物料明细表报表导出'!#REF!,7)=D$1)*('2-1 采购订单物料明细表报表导出'!#REF!=$A48),'2-1 采购订单物料明细表报表导出'!#REF!,0))</f>
        <v>#REF!</v>
      </c>
      <c r="E48" s="23" t="e" cm="1">
        <f t="array" ref="E48">SUM(IF((LEFT('2-1 采购订单物料明细表报表导出'!#REF!,7)=E$1)*('2-1 采购订单物料明细表报表导出'!#REF!=$A48),'2-1 采购订单物料明细表报表导出'!#REF!,0))</f>
        <v>#REF!</v>
      </c>
      <c r="F48" s="23" t="e" cm="1">
        <f t="array" ref="F48">SUM(IF((LEFT('2-1 采购订单物料明细表报表导出'!#REF!,7)=F$1)*('2-1 采购订单物料明细表报表导出'!#REF!=$A48),'2-1 采购订单物料明细表报表导出'!#REF!,0))</f>
        <v>#REF!</v>
      </c>
      <c r="G48" s="23" t="e" cm="1">
        <f t="array" ref="G48">SUM(IF((LEFT('2-1 采购订单物料明细表报表导出'!#REF!,7)=G$1)*('2-1 采购订单物料明细表报表导出'!#REF!=$A48),'2-1 采购订单物料明细表报表导出'!#REF!,0))</f>
        <v>#REF!</v>
      </c>
      <c r="H48" s="23" t="e" cm="1">
        <f t="array" ref="H48">SUM(IF((LEFT('2-1 采购订单物料明细表报表导出'!#REF!,7)=H$1)*('2-1 采购订单物料明细表报表导出'!#REF!=$A48),'2-1 采购订单物料明细表报表导出'!#REF!,0))</f>
        <v>#REF!</v>
      </c>
      <c r="I48" s="23" t="e" cm="1">
        <f t="array" ref="I48">SUM(IF((LEFT('2-1 采购订单物料明细表报表导出'!#REF!,7)=I$1)*('2-1 采购订单物料明细表报表导出'!#REF!=$A48),'2-1 采购订单物料明细表报表导出'!#REF!,0))</f>
        <v>#REF!</v>
      </c>
      <c r="J48" s="23" t="e" cm="1">
        <f t="array" ref="J48">SUM(IF((LEFT('2-1 采购订单物料明细表报表导出'!#REF!,7)=J$1)*('2-1 采购订单物料明细表报表导出'!#REF!=$A48),'2-1 采购订单物料明细表报表导出'!#REF!,0))</f>
        <v>#REF!</v>
      </c>
      <c r="K48" s="23" t="e" cm="1">
        <f t="array" ref="K48">SUM(IF((LEFT('2-1 采购订单物料明细表报表导出'!#REF!,7)=K$1)*('2-1 采购订单物料明细表报表导出'!#REF!=$A48),'2-1 采购订单物料明细表报表导出'!#REF!,0))</f>
        <v>#REF!</v>
      </c>
      <c r="L48" s="23" t="e" cm="1">
        <f t="array" ref="L48">SUM(IF((LEFT('2-1 采购订单物料明细表报表导出'!#REF!,7)=L$1)*('2-1 采购订单物料明细表报表导出'!#REF!=$A48),'2-1 采购订单物料明细表报表导出'!#REF!,0))</f>
        <v>#REF!</v>
      </c>
      <c r="M48" s="23" t="e" cm="1">
        <f t="array" ref="M48">SUM(IF((LEFT('2-1 采购订单物料明细表报表导出'!#REF!,7)=M$1)*('2-1 采购订单物料明细表报表导出'!#REF!=$A48),'2-1 采购订单物料明细表报表导出'!#REF!,0))</f>
        <v>#REF!</v>
      </c>
      <c r="N48" s="23" t="e" cm="1">
        <f t="array" ref="N48">SUM(IF((LEFT('2-1 采购订单物料明细表报表导出'!#REF!,7)=N$1)*('2-1 采购订单物料明细表报表导出'!#REF!=$A48),'2-1 采购订单物料明细表报表导出'!#REF!,0))</f>
        <v>#REF!</v>
      </c>
      <c r="O48" s="23" t="e" cm="1">
        <f t="array" ref="O48">SUM(IF((LEFT('2-1 采购订单物料明细表报表导出'!#REF!,7)=O$1)*('2-1 采购订单物料明细表报表导出'!#REF!=$A48),'2-1 采购订单物料明细表报表导出'!#REF!,0))</f>
        <v>#REF!</v>
      </c>
    </row>
    <row r="49" spans="1:15">
      <c r="A49" s="20" t="s">
        <v>3356</v>
      </c>
      <c r="B49" s="24"/>
      <c r="C49" s="24" t="s">
        <v>3336</v>
      </c>
      <c r="D49" s="23" t="e" cm="1">
        <f t="array" ref="D49">SUM(IF((LEFT('2-1 采购订单物料明细表报表导出'!#REF!,7)=D$1)*('2-1 采购订单物料明细表报表导出'!#REF!=$A49),'2-1 采购订单物料明细表报表导出'!#REF!,0))</f>
        <v>#REF!</v>
      </c>
      <c r="E49" s="23" t="e" cm="1">
        <f t="array" ref="E49">SUM(IF((LEFT('2-1 采购订单物料明细表报表导出'!#REF!,7)=E$1)*('2-1 采购订单物料明细表报表导出'!#REF!=$A49),'2-1 采购订单物料明细表报表导出'!#REF!,0))</f>
        <v>#REF!</v>
      </c>
      <c r="F49" s="23" t="e" cm="1">
        <f t="array" ref="F49">SUM(IF((LEFT('2-1 采购订单物料明细表报表导出'!#REF!,7)=F$1)*('2-1 采购订单物料明细表报表导出'!#REF!=$A49),'2-1 采购订单物料明细表报表导出'!#REF!,0))</f>
        <v>#REF!</v>
      </c>
      <c r="G49" s="23" t="e" cm="1">
        <f t="array" ref="G49">SUM(IF((LEFT('2-1 采购订单物料明细表报表导出'!#REF!,7)=G$1)*('2-1 采购订单物料明细表报表导出'!#REF!=$A49),'2-1 采购订单物料明细表报表导出'!#REF!,0))</f>
        <v>#REF!</v>
      </c>
      <c r="H49" s="23" t="e" cm="1">
        <f t="array" ref="H49">SUM(IF((LEFT('2-1 采购订单物料明细表报表导出'!#REF!,7)=H$1)*('2-1 采购订单物料明细表报表导出'!#REF!=$A49),'2-1 采购订单物料明细表报表导出'!#REF!,0))</f>
        <v>#REF!</v>
      </c>
      <c r="I49" s="23" t="e" cm="1">
        <f t="array" ref="I49">SUM(IF((LEFT('2-1 采购订单物料明细表报表导出'!#REF!,7)=I$1)*('2-1 采购订单物料明细表报表导出'!#REF!=$A49),'2-1 采购订单物料明细表报表导出'!#REF!,0))</f>
        <v>#REF!</v>
      </c>
      <c r="J49" s="23" t="e" cm="1">
        <f t="array" ref="J49">SUM(IF((LEFT('2-1 采购订单物料明细表报表导出'!#REF!,7)=J$1)*('2-1 采购订单物料明细表报表导出'!#REF!=$A49),'2-1 采购订单物料明细表报表导出'!#REF!,0))</f>
        <v>#REF!</v>
      </c>
      <c r="K49" s="23" t="e" cm="1">
        <f t="array" ref="K49">SUM(IF((LEFT('2-1 采购订单物料明细表报表导出'!#REF!,7)=K$1)*('2-1 采购订单物料明细表报表导出'!#REF!=$A49),'2-1 采购订单物料明细表报表导出'!#REF!,0))</f>
        <v>#REF!</v>
      </c>
      <c r="L49" s="23" t="e" cm="1">
        <f t="array" ref="L49">SUM(IF((LEFT('2-1 采购订单物料明细表报表导出'!#REF!,7)=L$1)*('2-1 采购订单物料明细表报表导出'!#REF!=$A49),'2-1 采购订单物料明细表报表导出'!#REF!,0))</f>
        <v>#REF!</v>
      </c>
      <c r="M49" s="23" t="e" cm="1">
        <f t="array" ref="M49">SUM(IF((LEFT('2-1 采购订单物料明细表报表导出'!#REF!,7)=M$1)*('2-1 采购订单物料明细表报表导出'!#REF!=$A49),'2-1 采购订单物料明细表报表导出'!#REF!,0))</f>
        <v>#REF!</v>
      </c>
      <c r="N49" s="23" t="e" cm="1">
        <f t="array" ref="N49">SUM(IF((LEFT('2-1 采购订单物料明细表报表导出'!#REF!,7)=N$1)*('2-1 采购订单物料明细表报表导出'!#REF!=$A49),'2-1 采购订单物料明细表报表导出'!#REF!,0))</f>
        <v>#REF!</v>
      </c>
      <c r="O49" s="23" t="e" cm="1">
        <f t="array" ref="O49">SUM(IF((LEFT('2-1 采购订单物料明细表报表导出'!#REF!,7)=O$1)*('2-1 采购订单物料明细表报表导出'!#REF!=$A49),'2-1 采购订单物料明细表报表导出'!#REF!,0))</f>
        <v>#REF!</v>
      </c>
    </row>
    <row r="50" spans="1:15">
      <c r="A50" s="20" t="s">
        <v>3357</v>
      </c>
      <c r="B50" s="24"/>
      <c r="C50" s="24" t="s">
        <v>3336</v>
      </c>
      <c r="D50" s="23" t="e" cm="1">
        <f t="array" ref="D50">SUM(IF((LEFT('2-1 采购订单物料明细表报表导出'!#REF!,7)=D$1)*('2-1 采购订单物料明细表报表导出'!#REF!=$A50),'2-1 采购订单物料明细表报表导出'!#REF!,0))</f>
        <v>#REF!</v>
      </c>
      <c r="E50" s="23" t="e" cm="1">
        <f t="array" ref="E50">SUM(IF((LEFT('2-1 采购订单物料明细表报表导出'!#REF!,7)=E$1)*('2-1 采购订单物料明细表报表导出'!#REF!=$A50),'2-1 采购订单物料明细表报表导出'!#REF!,0))</f>
        <v>#REF!</v>
      </c>
      <c r="F50" s="23" t="e" cm="1">
        <f t="array" ref="F50">SUM(IF((LEFT('2-1 采购订单物料明细表报表导出'!#REF!,7)=F$1)*('2-1 采购订单物料明细表报表导出'!#REF!=$A50),'2-1 采购订单物料明细表报表导出'!#REF!,0))</f>
        <v>#REF!</v>
      </c>
      <c r="G50" s="23" t="e" cm="1">
        <f t="array" ref="G50">SUM(IF((LEFT('2-1 采购订单物料明细表报表导出'!#REF!,7)=G$1)*('2-1 采购订单物料明细表报表导出'!#REF!=$A50),'2-1 采购订单物料明细表报表导出'!#REF!,0))</f>
        <v>#REF!</v>
      </c>
      <c r="H50" s="23" t="e" cm="1">
        <f t="array" ref="H50">SUM(IF((LEFT('2-1 采购订单物料明细表报表导出'!#REF!,7)=H$1)*('2-1 采购订单物料明细表报表导出'!#REF!=$A50),'2-1 采购订单物料明细表报表导出'!#REF!,0))</f>
        <v>#REF!</v>
      </c>
      <c r="I50" s="23" t="e" cm="1">
        <f t="array" ref="I50">SUM(IF((LEFT('2-1 采购订单物料明细表报表导出'!#REF!,7)=I$1)*('2-1 采购订单物料明细表报表导出'!#REF!=$A50),'2-1 采购订单物料明细表报表导出'!#REF!,0))</f>
        <v>#REF!</v>
      </c>
      <c r="J50" s="23" t="e" cm="1">
        <f t="array" ref="J50">SUM(IF((LEFT('2-1 采购订单物料明细表报表导出'!#REF!,7)=J$1)*('2-1 采购订单物料明细表报表导出'!#REF!=$A50),'2-1 采购订单物料明细表报表导出'!#REF!,0))</f>
        <v>#REF!</v>
      </c>
      <c r="K50" s="23" t="e" cm="1">
        <f t="array" ref="K50">SUM(IF((LEFT('2-1 采购订单物料明细表报表导出'!#REF!,7)=K$1)*('2-1 采购订单物料明细表报表导出'!#REF!=$A50),'2-1 采购订单物料明细表报表导出'!#REF!,0))</f>
        <v>#REF!</v>
      </c>
      <c r="L50" s="23" t="e" cm="1">
        <f t="array" ref="L50">SUM(IF((LEFT('2-1 采购订单物料明细表报表导出'!#REF!,7)=L$1)*('2-1 采购订单物料明细表报表导出'!#REF!=$A50),'2-1 采购订单物料明细表报表导出'!#REF!,0))</f>
        <v>#REF!</v>
      </c>
      <c r="M50" s="23" t="e" cm="1">
        <f t="array" ref="M50">SUM(IF((LEFT('2-1 采购订单物料明细表报表导出'!#REF!,7)=M$1)*('2-1 采购订单物料明细表报表导出'!#REF!=$A50),'2-1 采购订单物料明细表报表导出'!#REF!,0))</f>
        <v>#REF!</v>
      </c>
      <c r="N50" s="23" t="e" cm="1">
        <f t="array" ref="N50">SUM(IF((LEFT('2-1 采购订单物料明细表报表导出'!#REF!,7)=N$1)*('2-1 采购订单物料明细表报表导出'!#REF!=$A50),'2-1 采购订单物料明细表报表导出'!#REF!,0))</f>
        <v>#REF!</v>
      </c>
      <c r="O50" s="23" t="e" cm="1">
        <f t="array" ref="O50">SUM(IF((LEFT('2-1 采购订单物料明细表报表导出'!#REF!,7)=O$1)*('2-1 采购订单物料明细表报表导出'!#REF!=$A50),'2-1 采购订单物料明细表报表导出'!#REF!,0))</f>
        <v>#REF!</v>
      </c>
    </row>
    <row r="51" spans="1:15">
      <c r="A51" s="20" t="s">
        <v>3358</v>
      </c>
      <c r="B51" s="24"/>
      <c r="C51" s="24" t="s">
        <v>3336</v>
      </c>
      <c r="D51" s="23" t="e" cm="1">
        <f t="array" ref="D51">SUM(IF((LEFT('2-1 采购订单物料明细表报表导出'!#REF!,7)=D$1)*('2-1 采购订单物料明细表报表导出'!#REF!=$A51),'2-1 采购订单物料明细表报表导出'!#REF!,0))</f>
        <v>#REF!</v>
      </c>
      <c r="E51" s="23" t="e" cm="1">
        <f t="array" ref="E51">SUM(IF((LEFT('2-1 采购订单物料明细表报表导出'!#REF!,7)=E$1)*('2-1 采购订单物料明细表报表导出'!#REF!=$A51),'2-1 采购订单物料明细表报表导出'!#REF!,0))</f>
        <v>#REF!</v>
      </c>
      <c r="F51" s="23" t="e" cm="1">
        <f t="array" ref="F51">SUM(IF((LEFT('2-1 采购订单物料明细表报表导出'!#REF!,7)=F$1)*('2-1 采购订单物料明细表报表导出'!#REF!=$A51),'2-1 采购订单物料明细表报表导出'!#REF!,0))</f>
        <v>#REF!</v>
      </c>
      <c r="G51" s="23" t="e" cm="1">
        <f t="array" ref="G51">SUM(IF((LEFT('2-1 采购订单物料明细表报表导出'!#REF!,7)=G$1)*('2-1 采购订单物料明细表报表导出'!#REF!=$A51),'2-1 采购订单物料明细表报表导出'!#REF!,0))</f>
        <v>#REF!</v>
      </c>
      <c r="H51" s="23" t="e" cm="1">
        <f t="array" ref="H51">SUM(IF((LEFT('2-1 采购订单物料明细表报表导出'!#REF!,7)=H$1)*('2-1 采购订单物料明细表报表导出'!#REF!=$A51),'2-1 采购订单物料明细表报表导出'!#REF!,0))</f>
        <v>#REF!</v>
      </c>
      <c r="I51" s="23" t="e" cm="1">
        <f t="array" ref="I51">SUM(IF((LEFT('2-1 采购订单物料明细表报表导出'!#REF!,7)=I$1)*('2-1 采购订单物料明细表报表导出'!#REF!=$A51),'2-1 采购订单物料明细表报表导出'!#REF!,0))</f>
        <v>#REF!</v>
      </c>
      <c r="J51" s="23" t="e" cm="1">
        <f t="array" ref="J51">SUM(IF((LEFT('2-1 采购订单物料明细表报表导出'!#REF!,7)=J$1)*('2-1 采购订单物料明细表报表导出'!#REF!=$A51),'2-1 采购订单物料明细表报表导出'!#REF!,0))</f>
        <v>#REF!</v>
      </c>
      <c r="K51" s="23" t="e" cm="1">
        <f t="array" ref="K51">SUM(IF((LEFT('2-1 采购订单物料明细表报表导出'!#REF!,7)=K$1)*('2-1 采购订单物料明细表报表导出'!#REF!=$A51),'2-1 采购订单物料明细表报表导出'!#REF!,0))</f>
        <v>#REF!</v>
      </c>
      <c r="L51" s="23" t="e" cm="1">
        <f t="array" ref="L51">SUM(IF((LEFT('2-1 采购订单物料明细表报表导出'!#REF!,7)=L$1)*('2-1 采购订单物料明细表报表导出'!#REF!=$A51),'2-1 采购订单物料明细表报表导出'!#REF!,0))</f>
        <v>#REF!</v>
      </c>
      <c r="M51" s="23" t="e" cm="1">
        <f t="array" ref="M51">SUM(IF((LEFT('2-1 采购订单物料明细表报表导出'!#REF!,7)=M$1)*('2-1 采购订单物料明细表报表导出'!#REF!=$A51),'2-1 采购订单物料明细表报表导出'!#REF!,0))</f>
        <v>#REF!</v>
      </c>
      <c r="N51" s="23" t="e" cm="1">
        <f t="array" ref="N51">SUM(IF((LEFT('2-1 采购订单物料明细表报表导出'!#REF!,7)=N$1)*('2-1 采购订单物料明细表报表导出'!#REF!=$A51),'2-1 采购订单物料明细表报表导出'!#REF!,0))</f>
        <v>#REF!</v>
      </c>
      <c r="O51" s="23" t="e" cm="1">
        <f t="array" ref="O51">SUM(IF((LEFT('2-1 采购订单物料明细表报表导出'!#REF!,7)=O$1)*('2-1 采购订单物料明细表报表导出'!#REF!=$A51),'2-1 采购订单物料明细表报表导出'!#REF!,0))</f>
        <v>#REF!</v>
      </c>
    </row>
    <row r="52" spans="1:15">
      <c r="A52" s="20" t="s">
        <v>3359</v>
      </c>
      <c r="B52" s="24"/>
      <c r="C52" s="24" t="s">
        <v>3336</v>
      </c>
      <c r="D52" s="23" t="e" cm="1">
        <f t="array" ref="D52">SUM(IF((LEFT('2-1 采购订单物料明细表报表导出'!#REF!,7)=D$1)*('2-1 采购订单物料明细表报表导出'!#REF!=$A52),'2-1 采购订单物料明细表报表导出'!#REF!,0))</f>
        <v>#REF!</v>
      </c>
      <c r="E52" s="23" t="e" cm="1">
        <f t="array" ref="E52">SUM(IF((LEFT('2-1 采购订单物料明细表报表导出'!#REF!,7)=E$1)*('2-1 采购订单物料明细表报表导出'!#REF!=$A52),'2-1 采购订单物料明细表报表导出'!#REF!,0))</f>
        <v>#REF!</v>
      </c>
      <c r="F52" s="23" t="e" cm="1">
        <f t="array" ref="F52">SUM(IF((LEFT('2-1 采购订单物料明细表报表导出'!#REF!,7)=F$1)*('2-1 采购订单物料明细表报表导出'!#REF!=$A52),'2-1 采购订单物料明细表报表导出'!#REF!,0))</f>
        <v>#REF!</v>
      </c>
      <c r="G52" s="23" t="e" cm="1">
        <f t="array" ref="G52">SUM(IF((LEFT('2-1 采购订单物料明细表报表导出'!#REF!,7)=G$1)*('2-1 采购订单物料明细表报表导出'!#REF!=$A52),'2-1 采购订单物料明细表报表导出'!#REF!,0))</f>
        <v>#REF!</v>
      </c>
      <c r="H52" s="23" t="e" cm="1">
        <f t="array" ref="H52">SUM(IF((LEFT('2-1 采购订单物料明细表报表导出'!#REF!,7)=H$1)*('2-1 采购订单物料明细表报表导出'!#REF!=$A52),'2-1 采购订单物料明细表报表导出'!#REF!,0))</f>
        <v>#REF!</v>
      </c>
      <c r="I52" s="23" t="e" cm="1">
        <f t="array" ref="I52">SUM(IF((LEFT('2-1 采购订单物料明细表报表导出'!#REF!,7)=I$1)*('2-1 采购订单物料明细表报表导出'!#REF!=$A52),'2-1 采购订单物料明细表报表导出'!#REF!,0))</f>
        <v>#REF!</v>
      </c>
      <c r="J52" s="23" t="e" cm="1">
        <f t="array" ref="J52">SUM(IF((LEFT('2-1 采购订单物料明细表报表导出'!#REF!,7)=J$1)*('2-1 采购订单物料明细表报表导出'!#REF!=$A52),'2-1 采购订单物料明细表报表导出'!#REF!,0))</f>
        <v>#REF!</v>
      </c>
      <c r="K52" s="23" t="e" cm="1">
        <f t="array" ref="K52">SUM(IF((LEFT('2-1 采购订单物料明细表报表导出'!#REF!,7)=K$1)*('2-1 采购订单物料明细表报表导出'!#REF!=$A52),'2-1 采购订单物料明细表报表导出'!#REF!,0))</f>
        <v>#REF!</v>
      </c>
      <c r="L52" s="23" t="e" cm="1">
        <f t="array" ref="L52">SUM(IF((LEFT('2-1 采购订单物料明细表报表导出'!#REF!,7)=L$1)*('2-1 采购订单物料明细表报表导出'!#REF!=$A52),'2-1 采购订单物料明细表报表导出'!#REF!,0))</f>
        <v>#REF!</v>
      </c>
      <c r="M52" s="23" t="e" cm="1">
        <f t="array" ref="M52">SUM(IF((LEFT('2-1 采购订单物料明细表报表导出'!#REF!,7)=M$1)*('2-1 采购订单物料明细表报表导出'!#REF!=$A52),'2-1 采购订单物料明细表报表导出'!#REF!,0))</f>
        <v>#REF!</v>
      </c>
      <c r="N52" s="23" t="e" cm="1">
        <f t="array" ref="N52">SUM(IF((LEFT('2-1 采购订单物料明细表报表导出'!#REF!,7)=N$1)*('2-1 采购订单物料明细表报表导出'!#REF!=$A52),'2-1 采购订单物料明细表报表导出'!#REF!,0))</f>
        <v>#REF!</v>
      </c>
      <c r="O52" s="23" t="e" cm="1">
        <f t="array" ref="O52">SUM(IF((LEFT('2-1 采购订单物料明细表报表导出'!#REF!,7)=O$1)*('2-1 采购订单物料明细表报表导出'!#REF!=$A52),'2-1 采购订单物料明细表报表导出'!#REF!,0))</f>
        <v>#REF!</v>
      </c>
    </row>
    <row r="53" spans="1:15">
      <c r="A53" s="20" t="s">
        <v>3360</v>
      </c>
      <c r="B53" s="24"/>
      <c r="C53" s="24" t="s">
        <v>3336</v>
      </c>
      <c r="D53" s="23" t="e" cm="1">
        <f t="array" ref="D53">SUM(IF((LEFT('2-1 采购订单物料明细表报表导出'!#REF!,7)=D$1)*('2-1 采购订单物料明细表报表导出'!#REF!=$A53),'2-1 采购订单物料明细表报表导出'!#REF!,0))</f>
        <v>#REF!</v>
      </c>
      <c r="E53" s="23" t="e" cm="1">
        <f t="array" ref="E53">SUM(IF((LEFT('2-1 采购订单物料明细表报表导出'!#REF!,7)=E$1)*('2-1 采购订单物料明细表报表导出'!#REF!=$A53),'2-1 采购订单物料明细表报表导出'!#REF!,0))</f>
        <v>#REF!</v>
      </c>
      <c r="F53" s="23" t="e" cm="1">
        <f t="array" ref="F53">SUM(IF((LEFT('2-1 采购订单物料明细表报表导出'!#REF!,7)=F$1)*('2-1 采购订单物料明细表报表导出'!#REF!=$A53),'2-1 采购订单物料明细表报表导出'!#REF!,0))</f>
        <v>#REF!</v>
      </c>
      <c r="G53" s="23" t="e" cm="1">
        <f t="array" ref="G53">SUM(IF((LEFT('2-1 采购订单物料明细表报表导出'!#REF!,7)=G$1)*('2-1 采购订单物料明细表报表导出'!#REF!=$A53),'2-1 采购订单物料明细表报表导出'!#REF!,0))</f>
        <v>#REF!</v>
      </c>
      <c r="H53" s="23" t="e" cm="1">
        <f t="array" ref="H53">SUM(IF((LEFT('2-1 采购订单物料明细表报表导出'!#REF!,7)=H$1)*('2-1 采购订单物料明细表报表导出'!#REF!=$A53),'2-1 采购订单物料明细表报表导出'!#REF!,0))</f>
        <v>#REF!</v>
      </c>
      <c r="I53" s="23" t="e" cm="1">
        <f t="array" ref="I53">SUM(IF((LEFT('2-1 采购订单物料明细表报表导出'!#REF!,7)=I$1)*('2-1 采购订单物料明细表报表导出'!#REF!=$A53),'2-1 采购订单物料明细表报表导出'!#REF!,0))</f>
        <v>#REF!</v>
      </c>
      <c r="J53" s="23" t="e" cm="1">
        <f t="array" ref="J53">SUM(IF((LEFT('2-1 采购订单物料明细表报表导出'!#REF!,7)=J$1)*('2-1 采购订单物料明细表报表导出'!#REF!=$A53),'2-1 采购订单物料明细表报表导出'!#REF!,0))</f>
        <v>#REF!</v>
      </c>
      <c r="K53" s="23" t="e" cm="1">
        <f t="array" ref="K53">SUM(IF((LEFT('2-1 采购订单物料明细表报表导出'!#REF!,7)=K$1)*('2-1 采购订单物料明细表报表导出'!#REF!=$A53),'2-1 采购订单物料明细表报表导出'!#REF!,0))</f>
        <v>#REF!</v>
      </c>
      <c r="L53" s="23" t="e" cm="1">
        <f t="array" ref="L53">SUM(IF((LEFT('2-1 采购订单物料明细表报表导出'!#REF!,7)=L$1)*('2-1 采购订单物料明细表报表导出'!#REF!=$A53),'2-1 采购订单物料明细表报表导出'!#REF!,0))</f>
        <v>#REF!</v>
      </c>
      <c r="M53" s="23" t="e" cm="1">
        <f t="array" ref="M53">SUM(IF((LEFT('2-1 采购订单物料明细表报表导出'!#REF!,7)=M$1)*('2-1 采购订单物料明细表报表导出'!#REF!=$A53),'2-1 采购订单物料明细表报表导出'!#REF!,0))</f>
        <v>#REF!</v>
      </c>
      <c r="N53" s="23" t="e" cm="1">
        <f t="array" ref="N53">SUM(IF((LEFT('2-1 采购订单物料明细表报表导出'!#REF!,7)=N$1)*('2-1 采购订单物料明细表报表导出'!#REF!=$A53),'2-1 采购订单物料明细表报表导出'!#REF!,0))</f>
        <v>#REF!</v>
      </c>
      <c r="O53" s="23" t="e" cm="1">
        <f t="array" ref="O53">SUM(IF((LEFT('2-1 采购订单物料明细表报表导出'!#REF!,7)=O$1)*('2-1 采购订单物料明细表报表导出'!#REF!=$A53),'2-1 采购订单物料明细表报表导出'!#REF!,0))</f>
        <v>#REF!</v>
      </c>
    </row>
    <row r="54" spans="1:15">
      <c r="A54" s="20" t="s">
        <v>3361</v>
      </c>
      <c r="B54" s="24"/>
      <c r="C54" s="24" t="s">
        <v>3336</v>
      </c>
      <c r="D54" s="23" t="e" cm="1">
        <f t="array" ref="D54">SUM(IF((LEFT('2-1 采购订单物料明细表报表导出'!#REF!,7)=D$1)*('2-1 采购订单物料明细表报表导出'!#REF!=$A54),'2-1 采购订单物料明细表报表导出'!#REF!,0))</f>
        <v>#REF!</v>
      </c>
      <c r="E54" s="23" t="e" cm="1">
        <f t="array" ref="E54">SUM(IF((LEFT('2-1 采购订单物料明细表报表导出'!#REF!,7)=E$1)*('2-1 采购订单物料明细表报表导出'!#REF!=$A54),'2-1 采购订单物料明细表报表导出'!#REF!,0))</f>
        <v>#REF!</v>
      </c>
      <c r="F54" s="23" t="e" cm="1">
        <f t="array" ref="F54">SUM(IF((LEFT('2-1 采购订单物料明细表报表导出'!#REF!,7)=F$1)*('2-1 采购订单物料明细表报表导出'!#REF!=$A54),'2-1 采购订单物料明细表报表导出'!#REF!,0))</f>
        <v>#REF!</v>
      </c>
      <c r="G54" s="23" t="e" cm="1">
        <f t="array" ref="G54">SUM(IF((LEFT('2-1 采购订单物料明细表报表导出'!#REF!,7)=G$1)*('2-1 采购订单物料明细表报表导出'!#REF!=$A54),'2-1 采购订单物料明细表报表导出'!#REF!,0))</f>
        <v>#REF!</v>
      </c>
      <c r="H54" s="23" t="e" cm="1">
        <f t="array" ref="H54">SUM(IF((LEFT('2-1 采购订单物料明细表报表导出'!#REF!,7)=H$1)*('2-1 采购订单物料明细表报表导出'!#REF!=$A54),'2-1 采购订单物料明细表报表导出'!#REF!,0))</f>
        <v>#REF!</v>
      </c>
      <c r="I54" s="23" t="e" cm="1">
        <f t="array" ref="I54">SUM(IF((LEFT('2-1 采购订单物料明细表报表导出'!#REF!,7)=I$1)*('2-1 采购订单物料明细表报表导出'!#REF!=$A54),'2-1 采购订单物料明细表报表导出'!#REF!,0))</f>
        <v>#REF!</v>
      </c>
      <c r="J54" s="23" t="e" cm="1">
        <f t="array" ref="J54">SUM(IF((LEFT('2-1 采购订单物料明细表报表导出'!#REF!,7)=J$1)*('2-1 采购订单物料明细表报表导出'!#REF!=$A54),'2-1 采购订单物料明细表报表导出'!#REF!,0))</f>
        <v>#REF!</v>
      </c>
      <c r="K54" s="23" t="e" cm="1">
        <f t="array" ref="K54">SUM(IF((LEFT('2-1 采购订单物料明细表报表导出'!#REF!,7)=K$1)*('2-1 采购订单物料明细表报表导出'!#REF!=$A54),'2-1 采购订单物料明细表报表导出'!#REF!,0))</f>
        <v>#REF!</v>
      </c>
      <c r="L54" s="23" t="e" cm="1">
        <f t="array" ref="L54">SUM(IF((LEFT('2-1 采购订单物料明细表报表导出'!#REF!,7)=L$1)*('2-1 采购订单物料明细表报表导出'!#REF!=$A54),'2-1 采购订单物料明细表报表导出'!#REF!,0))</f>
        <v>#REF!</v>
      </c>
      <c r="M54" s="23" t="e" cm="1">
        <f t="array" ref="M54">SUM(IF((LEFT('2-1 采购订单物料明细表报表导出'!#REF!,7)=M$1)*('2-1 采购订单物料明细表报表导出'!#REF!=$A54),'2-1 采购订单物料明细表报表导出'!#REF!,0))</f>
        <v>#REF!</v>
      </c>
      <c r="N54" s="23" t="e" cm="1">
        <f t="array" ref="N54">SUM(IF((LEFT('2-1 采购订单物料明细表报表导出'!#REF!,7)=N$1)*('2-1 采购订单物料明细表报表导出'!#REF!=$A54),'2-1 采购订单物料明细表报表导出'!#REF!,0))</f>
        <v>#REF!</v>
      </c>
      <c r="O54" s="23" t="e" cm="1">
        <f t="array" ref="O54">SUM(IF((LEFT('2-1 采购订单物料明细表报表导出'!#REF!,7)=O$1)*('2-1 采购订单物料明细表报表导出'!#REF!=$A54),'2-1 采购订单物料明细表报表导出'!#REF!,0))</f>
        <v>#REF!</v>
      </c>
    </row>
    <row r="55" spans="1:15">
      <c r="A55" s="20" t="s">
        <v>3362</v>
      </c>
      <c r="B55" s="24"/>
      <c r="C55" s="24" t="s">
        <v>3336</v>
      </c>
      <c r="D55" s="23" t="e" cm="1">
        <f t="array" ref="D55">SUM(IF((LEFT('2-1 采购订单物料明细表报表导出'!#REF!,7)=D$1)*('2-1 采购订单物料明细表报表导出'!#REF!=$A55),'2-1 采购订单物料明细表报表导出'!#REF!,0))</f>
        <v>#REF!</v>
      </c>
      <c r="E55" s="23" t="e" cm="1">
        <f t="array" ref="E55">SUM(IF((LEFT('2-1 采购订单物料明细表报表导出'!#REF!,7)=E$1)*('2-1 采购订单物料明细表报表导出'!#REF!=$A55),'2-1 采购订单物料明细表报表导出'!#REF!,0))</f>
        <v>#REF!</v>
      </c>
      <c r="F55" s="23" t="e" cm="1">
        <f t="array" ref="F55">SUM(IF((LEFT('2-1 采购订单物料明细表报表导出'!#REF!,7)=F$1)*('2-1 采购订单物料明细表报表导出'!#REF!=$A55),'2-1 采购订单物料明细表报表导出'!#REF!,0))</f>
        <v>#REF!</v>
      </c>
      <c r="G55" s="23" t="e" cm="1">
        <f t="array" ref="G55">SUM(IF((LEFT('2-1 采购订单物料明细表报表导出'!#REF!,7)=G$1)*('2-1 采购订单物料明细表报表导出'!#REF!=$A55),'2-1 采购订单物料明细表报表导出'!#REF!,0))</f>
        <v>#REF!</v>
      </c>
      <c r="H55" s="23" t="e" cm="1">
        <f t="array" ref="H55">SUM(IF((LEFT('2-1 采购订单物料明细表报表导出'!#REF!,7)=H$1)*('2-1 采购订单物料明细表报表导出'!#REF!=$A55),'2-1 采购订单物料明细表报表导出'!#REF!,0))</f>
        <v>#REF!</v>
      </c>
      <c r="I55" s="23" t="e" cm="1">
        <f t="array" ref="I55">SUM(IF((LEFT('2-1 采购订单物料明细表报表导出'!#REF!,7)=I$1)*('2-1 采购订单物料明细表报表导出'!#REF!=$A55),'2-1 采购订单物料明细表报表导出'!#REF!,0))</f>
        <v>#REF!</v>
      </c>
      <c r="J55" s="23" t="e" cm="1">
        <f t="array" ref="J55">SUM(IF((LEFT('2-1 采购订单物料明细表报表导出'!#REF!,7)=J$1)*('2-1 采购订单物料明细表报表导出'!#REF!=$A55),'2-1 采购订单物料明细表报表导出'!#REF!,0))</f>
        <v>#REF!</v>
      </c>
      <c r="K55" s="23" t="e" cm="1">
        <f t="array" ref="K55">SUM(IF((LEFT('2-1 采购订单物料明细表报表导出'!#REF!,7)=K$1)*('2-1 采购订单物料明细表报表导出'!#REF!=$A55),'2-1 采购订单物料明细表报表导出'!#REF!,0))</f>
        <v>#REF!</v>
      </c>
      <c r="L55" s="23" t="e" cm="1">
        <f t="array" ref="L55">SUM(IF((LEFT('2-1 采购订单物料明细表报表导出'!#REF!,7)=L$1)*('2-1 采购订单物料明细表报表导出'!#REF!=$A55),'2-1 采购订单物料明细表报表导出'!#REF!,0))</f>
        <v>#REF!</v>
      </c>
      <c r="M55" s="23" t="e" cm="1">
        <f t="array" ref="M55">SUM(IF((LEFT('2-1 采购订单物料明细表报表导出'!#REF!,7)=M$1)*('2-1 采购订单物料明细表报表导出'!#REF!=$A55),'2-1 采购订单物料明细表报表导出'!#REF!,0))</f>
        <v>#REF!</v>
      </c>
      <c r="N55" s="23" t="e" cm="1">
        <f t="array" ref="N55">SUM(IF((LEFT('2-1 采购订单物料明细表报表导出'!#REF!,7)=N$1)*('2-1 采购订单物料明细表报表导出'!#REF!=$A55),'2-1 采购订单物料明细表报表导出'!#REF!,0))</f>
        <v>#REF!</v>
      </c>
      <c r="O55" s="23" t="e" cm="1">
        <f t="array" ref="O55">SUM(IF((LEFT('2-1 采购订单物料明细表报表导出'!#REF!,7)=O$1)*('2-1 采购订单物料明细表报表导出'!#REF!=$A55),'2-1 采购订单物料明细表报表导出'!#REF!,0))</f>
        <v>#REF!</v>
      </c>
    </row>
    <row r="56" spans="1:15">
      <c r="A56" s="20" t="s">
        <v>3363</v>
      </c>
      <c r="B56" s="24"/>
      <c r="C56" s="24" t="s">
        <v>3336</v>
      </c>
      <c r="D56" s="23" t="e" cm="1">
        <f t="array" ref="D56">SUM(IF((LEFT('2-1 采购订单物料明细表报表导出'!#REF!,7)=D$1)*('2-1 采购订单物料明细表报表导出'!#REF!=$A56),'2-1 采购订单物料明细表报表导出'!#REF!,0))</f>
        <v>#REF!</v>
      </c>
      <c r="E56" s="23" t="e" cm="1">
        <f t="array" ref="E56">SUM(IF((LEFT('2-1 采购订单物料明细表报表导出'!#REF!,7)=E$1)*('2-1 采购订单物料明细表报表导出'!#REF!=$A56),'2-1 采购订单物料明细表报表导出'!#REF!,0))</f>
        <v>#REF!</v>
      </c>
      <c r="F56" s="23" t="e" cm="1">
        <f t="array" ref="F56">SUM(IF((LEFT('2-1 采购订单物料明细表报表导出'!#REF!,7)=F$1)*('2-1 采购订单物料明细表报表导出'!#REF!=$A56),'2-1 采购订单物料明细表报表导出'!#REF!,0))</f>
        <v>#REF!</v>
      </c>
      <c r="G56" s="23" t="e" cm="1">
        <f t="array" ref="G56">SUM(IF((LEFT('2-1 采购订单物料明细表报表导出'!#REF!,7)=G$1)*('2-1 采购订单物料明细表报表导出'!#REF!=$A56),'2-1 采购订单物料明细表报表导出'!#REF!,0))</f>
        <v>#REF!</v>
      </c>
      <c r="H56" s="23" t="e" cm="1">
        <f t="array" ref="H56">SUM(IF((LEFT('2-1 采购订单物料明细表报表导出'!#REF!,7)=H$1)*('2-1 采购订单物料明细表报表导出'!#REF!=$A56),'2-1 采购订单物料明细表报表导出'!#REF!,0))</f>
        <v>#REF!</v>
      </c>
      <c r="I56" s="23" t="e" cm="1">
        <f t="array" ref="I56">SUM(IF((LEFT('2-1 采购订单物料明细表报表导出'!#REF!,7)=I$1)*('2-1 采购订单物料明细表报表导出'!#REF!=$A56),'2-1 采购订单物料明细表报表导出'!#REF!,0))</f>
        <v>#REF!</v>
      </c>
      <c r="J56" s="23" t="e" cm="1">
        <f t="array" ref="J56">SUM(IF((LEFT('2-1 采购订单物料明细表报表导出'!#REF!,7)=J$1)*('2-1 采购订单物料明细表报表导出'!#REF!=$A56),'2-1 采购订单物料明细表报表导出'!#REF!,0))</f>
        <v>#REF!</v>
      </c>
      <c r="K56" s="23" t="e" cm="1">
        <f t="array" ref="K56">SUM(IF((LEFT('2-1 采购订单物料明细表报表导出'!#REF!,7)=K$1)*('2-1 采购订单物料明细表报表导出'!#REF!=$A56),'2-1 采购订单物料明细表报表导出'!#REF!,0))</f>
        <v>#REF!</v>
      </c>
      <c r="L56" s="23" t="e" cm="1">
        <f t="array" ref="L56">SUM(IF((LEFT('2-1 采购订单物料明细表报表导出'!#REF!,7)=L$1)*('2-1 采购订单物料明细表报表导出'!#REF!=$A56),'2-1 采购订单物料明细表报表导出'!#REF!,0))</f>
        <v>#REF!</v>
      </c>
      <c r="M56" s="23" t="e" cm="1">
        <f t="array" ref="M56">SUM(IF((LEFT('2-1 采购订单物料明细表报表导出'!#REF!,7)=M$1)*('2-1 采购订单物料明细表报表导出'!#REF!=$A56),'2-1 采购订单物料明细表报表导出'!#REF!,0))</f>
        <v>#REF!</v>
      </c>
      <c r="N56" s="23" t="e" cm="1">
        <f t="array" ref="N56">SUM(IF((LEFT('2-1 采购订单物料明细表报表导出'!#REF!,7)=N$1)*('2-1 采购订单物料明细表报表导出'!#REF!=$A56),'2-1 采购订单物料明细表报表导出'!#REF!,0))</f>
        <v>#REF!</v>
      </c>
      <c r="O56" s="23" t="e" cm="1">
        <f t="array" ref="O56">SUM(IF((LEFT('2-1 采购订单物料明细表报表导出'!#REF!,7)=O$1)*('2-1 采购订单物料明细表报表导出'!#REF!=$A56),'2-1 采购订单物料明细表报表导出'!#REF!,0))</f>
        <v>#REF!</v>
      </c>
    </row>
    <row r="57" spans="1:15">
      <c r="A57" s="20" t="s">
        <v>3364</v>
      </c>
      <c r="B57" s="24"/>
      <c r="C57" s="24" t="s">
        <v>3336</v>
      </c>
      <c r="D57" s="23" t="e" cm="1">
        <f t="array" ref="D57">SUM(IF((LEFT('2-1 采购订单物料明细表报表导出'!#REF!,7)=D$1)*('2-1 采购订单物料明细表报表导出'!#REF!=$A57),'2-1 采购订单物料明细表报表导出'!#REF!,0))</f>
        <v>#REF!</v>
      </c>
      <c r="E57" s="23" t="e" cm="1">
        <f t="array" ref="E57">SUM(IF((LEFT('2-1 采购订单物料明细表报表导出'!#REF!,7)=E$1)*('2-1 采购订单物料明细表报表导出'!#REF!=$A57),'2-1 采购订单物料明细表报表导出'!#REF!,0))</f>
        <v>#REF!</v>
      </c>
      <c r="F57" s="23" t="e" cm="1">
        <f t="array" ref="F57">SUM(IF((LEFT('2-1 采购订单物料明细表报表导出'!#REF!,7)=F$1)*('2-1 采购订单物料明细表报表导出'!#REF!=$A57),'2-1 采购订单物料明细表报表导出'!#REF!,0))</f>
        <v>#REF!</v>
      </c>
      <c r="G57" s="23" t="e" cm="1">
        <f t="array" ref="G57">SUM(IF((LEFT('2-1 采购订单物料明细表报表导出'!#REF!,7)=G$1)*('2-1 采购订单物料明细表报表导出'!#REF!=$A57),'2-1 采购订单物料明细表报表导出'!#REF!,0))</f>
        <v>#REF!</v>
      </c>
      <c r="H57" s="23" t="e" cm="1">
        <f t="array" ref="H57">SUM(IF((LEFT('2-1 采购订单物料明细表报表导出'!#REF!,7)=H$1)*('2-1 采购订单物料明细表报表导出'!#REF!=$A57),'2-1 采购订单物料明细表报表导出'!#REF!,0))</f>
        <v>#REF!</v>
      </c>
      <c r="I57" s="23" t="e" cm="1">
        <f t="array" ref="I57">SUM(IF((LEFT('2-1 采购订单物料明细表报表导出'!#REF!,7)=I$1)*('2-1 采购订单物料明细表报表导出'!#REF!=$A57),'2-1 采购订单物料明细表报表导出'!#REF!,0))</f>
        <v>#REF!</v>
      </c>
      <c r="J57" s="23" t="e" cm="1">
        <f t="array" ref="J57">SUM(IF((LEFT('2-1 采购订单物料明细表报表导出'!#REF!,7)=J$1)*('2-1 采购订单物料明细表报表导出'!#REF!=$A57),'2-1 采购订单物料明细表报表导出'!#REF!,0))</f>
        <v>#REF!</v>
      </c>
      <c r="K57" s="23" t="e" cm="1">
        <f t="array" ref="K57">SUM(IF((LEFT('2-1 采购订单物料明细表报表导出'!#REF!,7)=K$1)*('2-1 采购订单物料明细表报表导出'!#REF!=$A57),'2-1 采购订单物料明细表报表导出'!#REF!,0))</f>
        <v>#REF!</v>
      </c>
      <c r="L57" s="23" t="e" cm="1">
        <f t="array" ref="L57">SUM(IF((LEFT('2-1 采购订单物料明细表报表导出'!#REF!,7)=L$1)*('2-1 采购订单物料明细表报表导出'!#REF!=$A57),'2-1 采购订单物料明细表报表导出'!#REF!,0))</f>
        <v>#REF!</v>
      </c>
      <c r="M57" s="23" t="e" cm="1">
        <f t="array" ref="M57">SUM(IF((LEFT('2-1 采购订单物料明细表报表导出'!#REF!,7)=M$1)*('2-1 采购订单物料明细表报表导出'!#REF!=$A57),'2-1 采购订单物料明细表报表导出'!#REF!,0))</f>
        <v>#REF!</v>
      </c>
      <c r="N57" s="23" t="e" cm="1">
        <f t="array" ref="N57">SUM(IF((LEFT('2-1 采购订单物料明细表报表导出'!#REF!,7)=N$1)*('2-1 采购订单物料明细表报表导出'!#REF!=$A57),'2-1 采购订单物料明细表报表导出'!#REF!,0))</f>
        <v>#REF!</v>
      </c>
      <c r="O57" s="23" t="e" cm="1">
        <f t="array" ref="O57">SUM(IF((LEFT('2-1 采购订单物料明细表报表导出'!#REF!,7)=O$1)*('2-1 采购订单物料明细表报表导出'!#REF!=$A57),'2-1 采购订单物料明细表报表导出'!#REF!,0))</f>
        <v>#REF!</v>
      </c>
    </row>
    <row r="58" spans="1:15">
      <c r="A58" s="20" t="s">
        <v>3365</v>
      </c>
      <c r="B58" s="24"/>
      <c r="C58" s="24" t="s">
        <v>3336</v>
      </c>
      <c r="D58" s="23" t="e" cm="1">
        <f t="array" ref="D58">SUM(IF((LEFT('2-1 采购订单物料明细表报表导出'!#REF!,7)=D$1)*('2-1 采购订单物料明细表报表导出'!#REF!=$A58),'2-1 采购订单物料明细表报表导出'!#REF!,0))</f>
        <v>#REF!</v>
      </c>
      <c r="E58" s="23" t="e" cm="1">
        <f t="array" ref="E58">SUM(IF((LEFT('2-1 采购订单物料明细表报表导出'!#REF!,7)=E$1)*('2-1 采购订单物料明细表报表导出'!#REF!=$A58),'2-1 采购订单物料明细表报表导出'!#REF!,0))</f>
        <v>#REF!</v>
      </c>
      <c r="F58" s="23" t="e" cm="1">
        <f t="array" ref="F58">SUM(IF((LEFT('2-1 采购订单物料明细表报表导出'!#REF!,7)=F$1)*('2-1 采购订单物料明细表报表导出'!#REF!=$A58),'2-1 采购订单物料明细表报表导出'!#REF!,0))</f>
        <v>#REF!</v>
      </c>
      <c r="G58" s="23" t="e" cm="1">
        <f t="array" ref="G58">SUM(IF((LEFT('2-1 采购订单物料明细表报表导出'!#REF!,7)=G$1)*('2-1 采购订单物料明细表报表导出'!#REF!=$A58),'2-1 采购订单物料明细表报表导出'!#REF!,0))</f>
        <v>#REF!</v>
      </c>
      <c r="H58" s="23" t="e" cm="1">
        <f t="array" ref="H58">SUM(IF((LEFT('2-1 采购订单物料明细表报表导出'!#REF!,7)=H$1)*('2-1 采购订单物料明细表报表导出'!#REF!=$A58),'2-1 采购订单物料明细表报表导出'!#REF!,0))</f>
        <v>#REF!</v>
      </c>
      <c r="I58" s="23" t="e" cm="1">
        <f t="array" ref="I58">SUM(IF((LEFT('2-1 采购订单物料明细表报表导出'!#REF!,7)=I$1)*('2-1 采购订单物料明细表报表导出'!#REF!=$A58),'2-1 采购订单物料明细表报表导出'!#REF!,0))</f>
        <v>#REF!</v>
      </c>
      <c r="J58" s="23" t="e" cm="1">
        <f t="array" ref="J58">SUM(IF((LEFT('2-1 采购订单物料明细表报表导出'!#REF!,7)=J$1)*('2-1 采购订单物料明细表报表导出'!#REF!=$A58),'2-1 采购订单物料明细表报表导出'!#REF!,0))</f>
        <v>#REF!</v>
      </c>
      <c r="K58" s="23" t="e" cm="1">
        <f t="array" ref="K58">SUM(IF((LEFT('2-1 采购订单物料明细表报表导出'!#REF!,7)=K$1)*('2-1 采购订单物料明细表报表导出'!#REF!=$A58),'2-1 采购订单物料明细表报表导出'!#REF!,0))</f>
        <v>#REF!</v>
      </c>
      <c r="L58" s="23" t="e" cm="1">
        <f t="array" ref="L58">SUM(IF((LEFT('2-1 采购订单物料明细表报表导出'!#REF!,7)=L$1)*('2-1 采购订单物料明细表报表导出'!#REF!=$A58),'2-1 采购订单物料明细表报表导出'!#REF!,0))</f>
        <v>#REF!</v>
      </c>
      <c r="M58" s="23" t="e" cm="1">
        <f t="array" ref="M58">SUM(IF((LEFT('2-1 采购订单物料明细表报表导出'!#REF!,7)=M$1)*('2-1 采购订单物料明细表报表导出'!#REF!=$A58),'2-1 采购订单物料明细表报表导出'!#REF!,0))</f>
        <v>#REF!</v>
      </c>
      <c r="N58" s="23" t="e" cm="1">
        <f t="array" ref="N58">SUM(IF((LEFT('2-1 采购订单物料明细表报表导出'!#REF!,7)=N$1)*('2-1 采购订单物料明细表报表导出'!#REF!=$A58),'2-1 采购订单物料明细表报表导出'!#REF!,0))</f>
        <v>#REF!</v>
      </c>
      <c r="O58" s="23" t="e" cm="1">
        <f t="array" ref="O58">SUM(IF((LEFT('2-1 采购订单物料明细表报表导出'!#REF!,7)=O$1)*('2-1 采购订单物料明细表报表导出'!#REF!=$A58),'2-1 采购订单物料明细表报表导出'!#REF!,0))</f>
        <v>#REF!</v>
      </c>
    </row>
    <row r="59" spans="1:15">
      <c r="A59" s="20" t="s">
        <v>3366</v>
      </c>
      <c r="B59" s="24"/>
      <c r="C59" s="24" t="s">
        <v>3336</v>
      </c>
      <c r="D59" s="23" t="e" cm="1">
        <f t="array" ref="D59">SUM(IF((LEFT('2-1 采购订单物料明细表报表导出'!#REF!,7)=D$1)*('2-1 采购订单物料明细表报表导出'!#REF!=$A59),'2-1 采购订单物料明细表报表导出'!#REF!,0))</f>
        <v>#REF!</v>
      </c>
      <c r="E59" s="23" t="e" cm="1">
        <f t="array" ref="E59">SUM(IF((LEFT('2-1 采购订单物料明细表报表导出'!#REF!,7)=E$1)*('2-1 采购订单物料明细表报表导出'!#REF!=$A59),'2-1 采购订单物料明细表报表导出'!#REF!,0))</f>
        <v>#REF!</v>
      </c>
      <c r="F59" s="23" t="e" cm="1">
        <f t="array" ref="F59">SUM(IF((LEFT('2-1 采购订单物料明细表报表导出'!#REF!,7)=F$1)*('2-1 采购订单物料明细表报表导出'!#REF!=$A59),'2-1 采购订单物料明细表报表导出'!#REF!,0))</f>
        <v>#REF!</v>
      </c>
      <c r="G59" s="23" t="e" cm="1">
        <f t="array" ref="G59">SUM(IF((LEFT('2-1 采购订单物料明细表报表导出'!#REF!,7)=G$1)*('2-1 采购订单物料明细表报表导出'!#REF!=$A59),'2-1 采购订单物料明细表报表导出'!#REF!,0))</f>
        <v>#REF!</v>
      </c>
      <c r="H59" s="23" t="e" cm="1">
        <f t="array" ref="H59">SUM(IF((LEFT('2-1 采购订单物料明细表报表导出'!#REF!,7)=H$1)*('2-1 采购订单物料明细表报表导出'!#REF!=$A59),'2-1 采购订单物料明细表报表导出'!#REF!,0))</f>
        <v>#REF!</v>
      </c>
      <c r="I59" s="23" t="e" cm="1">
        <f t="array" ref="I59">SUM(IF((LEFT('2-1 采购订单物料明细表报表导出'!#REF!,7)=I$1)*('2-1 采购订单物料明细表报表导出'!#REF!=$A59),'2-1 采购订单物料明细表报表导出'!#REF!,0))</f>
        <v>#REF!</v>
      </c>
      <c r="J59" s="23" t="e" cm="1">
        <f t="array" ref="J59">SUM(IF((LEFT('2-1 采购订单物料明细表报表导出'!#REF!,7)=J$1)*('2-1 采购订单物料明细表报表导出'!#REF!=$A59),'2-1 采购订单物料明细表报表导出'!#REF!,0))</f>
        <v>#REF!</v>
      </c>
      <c r="K59" s="23" t="e" cm="1">
        <f t="array" ref="K59">SUM(IF((LEFT('2-1 采购订单物料明细表报表导出'!#REF!,7)=K$1)*('2-1 采购订单物料明细表报表导出'!#REF!=$A59),'2-1 采购订单物料明细表报表导出'!#REF!,0))</f>
        <v>#REF!</v>
      </c>
      <c r="L59" s="23" t="e" cm="1">
        <f t="array" ref="L59">SUM(IF((LEFT('2-1 采购订单物料明细表报表导出'!#REF!,7)=L$1)*('2-1 采购订单物料明细表报表导出'!#REF!=$A59),'2-1 采购订单物料明细表报表导出'!#REF!,0))</f>
        <v>#REF!</v>
      </c>
      <c r="M59" s="23" t="e" cm="1">
        <f t="array" ref="M59">SUM(IF((LEFT('2-1 采购订单物料明细表报表导出'!#REF!,7)=M$1)*('2-1 采购订单物料明细表报表导出'!#REF!=$A59),'2-1 采购订单物料明细表报表导出'!#REF!,0))</f>
        <v>#REF!</v>
      </c>
      <c r="N59" s="23" t="e" cm="1">
        <f t="array" ref="N59">SUM(IF((LEFT('2-1 采购订单物料明细表报表导出'!#REF!,7)=N$1)*('2-1 采购订单物料明细表报表导出'!#REF!=$A59),'2-1 采购订单物料明细表报表导出'!#REF!,0))</f>
        <v>#REF!</v>
      </c>
      <c r="O59" s="23" t="e" cm="1">
        <f t="array" ref="O59">SUM(IF((LEFT('2-1 采购订单物料明细表报表导出'!#REF!,7)=O$1)*('2-1 采购订单物料明细表报表导出'!#REF!=$A59),'2-1 采购订单物料明细表报表导出'!#REF!,0))</f>
        <v>#REF!</v>
      </c>
    </row>
    <row r="60" spans="1:15">
      <c r="A60" s="20" t="s">
        <v>3367</v>
      </c>
      <c r="B60" s="24"/>
      <c r="C60" s="24" t="s">
        <v>3336</v>
      </c>
      <c r="D60" s="23" t="e" cm="1">
        <f t="array" ref="D60">SUM(IF((LEFT('2-1 采购订单物料明细表报表导出'!#REF!,7)=D$1)*('2-1 采购订单物料明细表报表导出'!#REF!=$A60),'2-1 采购订单物料明细表报表导出'!#REF!,0))</f>
        <v>#REF!</v>
      </c>
      <c r="E60" s="23" t="e" cm="1">
        <f t="array" ref="E60">SUM(IF((LEFT('2-1 采购订单物料明细表报表导出'!#REF!,7)=E$1)*('2-1 采购订单物料明细表报表导出'!#REF!=$A60),'2-1 采购订单物料明细表报表导出'!#REF!,0))</f>
        <v>#REF!</v>
      </c>
      <c r="F60" s="23" t="e" cm="1">
        <f t="array" ref="F60">SUM(IF((LEFT('2-1 采购订单物料明细表报表导出'!#REF!,7)=F$1)*('2-1 采购订单物料明细表报表导出'!#REF!=$A60),'2-1 采购订单物料明细表报表导出'!#REF!,0))</f>
        <v>#REF!</v>
      </c>
      <c r="G60" s="23" t="e" cm="1">
        <f t="array" ref="G60">SUM(IF((LEFT('2-1 采购订单物料明细表报表导出'!#REF!,7)=G$1)*('2-1 采购订单物料明细表报表导出'!#REF!=$A60),'2-1 采购订单物料明细表报表导出'!#REF!,0))</f>
        <v>#REF!</v>
      </c>
      <c r="H60" s="23" t="e" cm="1">
        <f t="array" ref="H60">SUM(IF((LEFT('2-1 采购订单物料明细表报表导出'!#REF!,7)=H$1)*('2-1 采购订单物料明细表报表导出'!#REF!=$A60),'2-1 采购订单物料明细表报表导出'!#REF!,0))</f>
        <v>#REF!</v>
      </c>
      <c r="I60" s="23" t="e" cm="1">
        <f t="array" ref="I60">SUM(IF((LEFT('2-1 采购订单物料明细表报表导出'!#REF!,7)=I$1)*('2-1 采购订单物料明细表报表导出'!#REF!=$A60),'2-1 采购订单物料明细表报表导出'!#REF!,0))</f>
        <v>#REF!</v>
      </c>
      <c r="J60" s="23" t="e" cm="1">
        <f t="array" ref="J60">SUM(IF((LEFT('2-1 采购订单物料明细表报表导出'!#REF!,7)=J$1)*('2-1 采购订单物料明细表报表导出'!#REF!=$A60),'2-1 采购订单物料明细表报表导出'!#REF!,0))</f>
        <v>#REF!</v>
      </c>
      <c r="K60" s="23" t="e" cm="1">
        <f t="array" ref="K60">SUM(IF((LEFT('2-1 采购订单物料明细表报表导出'!#REF!,7)=K$1)*('2-1 采购订单物料明细表报表导出'!#REF!=$A60),'2-1 采购订单物料明细表报表导出'!#REF!,0))</f>
        <v>#REF!</v>
      </c>
      <c r="L60" s="23" t="e" cm="1">
        <f t="array" ref="L60">SUM(IF((LEFT('2-1 采购订单物料明细表报表导出'!#REF!,7)=L$1)*('2-1 采购订单物料明细表报表导出'!#REF!=$A60),'2-1 采购订单物料明细表报表导出'!#REF!,0))</f>
        <v>#REF!</v>
      </c>
      <c r="M60" s="23" t="e" cm="1">
        <f t="array" ref="M60">SUM(IF((LEFT('2-1 采购订单物料明细表报表导出'!#REF!,7)=M$1)*('2-1 采购订单物料明细表报表导出'!#REF!=$A60),'2-1 采购订单物料明细表报表导出'!#REF!,0))</f>
        <v>#REF!</v>
      </c>
      <c r="N60" s="23" t="e" cm="1">
        <f t="array" ref="N60">SUM(IF((LEFT('2-1 采购订单物料明细表报表导出'!#REF!,7)=N$1)*('2-1 采购订单物料明细表报表导出'!#REF!=$A60),'2-1 采购订单物料明细表报表导出'!#REF!,0))</f>
        <v>#REF!</v>
      </c>
      <c r="O60" s="23" t="e" cm="1">
        <f t="array" ref="O60">SUM(IF((LEFT('2-1 采购订单物料明细表报表导出'!#REF!,7)=O$1)*('2-1 采购订单物料明细表报表导出'!#REF!=$A60),'2-1 采购订单物料明细表报表导出'!#REF!,0))</f>
        <v>#REF!</v>
      </c>
    </row>
    <row r="61" spans="1:15">
      <c r="A61" s="20" t="s">
        <v>3368</v>
      </c>
      <c r="B61" s="24"/>
      <c r="C61" s="24" t="s">
        <v>3336</v>
      </c>
      <c r="D61" s="23" t="e" cm="1">
        <f t="array" ref="D61">SUM(IF((LEFT('2-1 采购订单物料明细表报表导出'!#REF!,7)=D$1)*('2-1 采购订单物料明细表报表导出'!#REF!=$A61),'2-1 采购订单物料明细表报表导出'!#REF!,0))</f>
        <v>#REF!</v>
      </c>
      <c r="E61" s="23" t="e" cm="1">
        <f t="array" ref="E61">SUM(IF((LEFT('2-1 采购订单物料明细表报表导出'!#REF!,7)=E$1)*('2-1 采购订单物料明细表报表导出'!#REF!=$A61),'2-1 采购订单物料明细表报表导出'!#REF!,0))</f>
        <v>#REF!</v>
      </c>
      <c r="F61" s="23" t="e" cm="1">
        <f t="array" ref="F61">SUM(IF((LEFT('2-1 采购订单物料明细表报表导出'!#REF!,7)=F$1)*('2-1 采购订单物料明细表报表导出'!#REF!=$A61),'2-1 采购订单物料明细表报表导出'!#REF!,0))</f>
        <v>#REF!</v>
      </c>
      <c r="G61" s="23" t="e" cm="1">
        <f t="array" ref="G61">SUM(IF((LEFT('2-1 采购订单物料明细表报表导出'!#REF!,7)=G$1)*('2-1 采购订单物料明细表报表导出'!#REF!=$A61),'2-1 采购订单物料明细表报表导出'!#REF!,0))</f>
        <v>#REF!</v>
      </c>
      <c r="H61" s="23" t="e" cm="1">
        <f t="array" ref="H61">SUM(IF((LEFT('2-1 采购订单物料明细表报表导出'!#REF!,7)=H$1)*('2-1 采购订单物料明细表报表导出'!#REF!=$A61),'2-1 采购订单物料明细表报表导出'!#REF!,0))</f>
        <v>#REF!</v>
      </c>
      <c r="I61" s="23" t="e" cm="1">
        <f t="array" ref="I61">SUM(IF((LEFT('2-1 采购订单物料明细表报表导出'!#REF!,7)=I$1)*('2-1 采购订单物料明细表报表导出'!#REF!=$A61),'2-1 采购订单物料明细表报表导出'!#REF!,0))</f>
        <v>#REF!</v>
      </c>
      <c r="J61" s="23" t="e" cm="1">
        <f t="array" ref="J61">SUM(IF((LEFT('2-1 采购订单物料明细表报表导出'!#REF!,7)=J$1)*('2-1 采购订单物料明细表报表导出'!#REF!=$A61),'2-1 采购订单物料明细表报表导出'!#REF!,0))</f>
        <v>#REF!</v>
      </c>
      <c r="K61" s="23" t="e" cm="1">
        <f t="array" ref="K61">SUM(IF((LEFT('2-1 采购订单物料明细表报表导出'!#REF!,7)=K$1)*('2-1 采购订单物料明细表报表导出'!#REF!=$A61),'2-1 采购订单物料明细表报表导出'!#REF!,0))</f>
        <v>#REF!</v>
      </c>
      <c r="L61" s="23" t="e" cm="1">
        <f t="array" ref="L61">SUM(IF((LEFT('2-1 采购订单物料明细表报表导出'!#REF!,7)=L$1)*('2-1 采购订单物料明细表报表导出'!#REF!=$A61),'2-1 采购订单物料明细表报表导出'!#REF!,0))</f>
        <v>#REF!</v>
      </c>
      <c r="M61" s="23" t="e" cm="1">
        <f t="array" ref="M61">SUM(IF((LEFT('2-1 采购订单物料明细表报表导出'!#REF!,7)=M$1)*('2-1 采购订单物料明细表报表导出'!#REF!=$A61),'2-1 采购订单物料明细表报表导出'!#REF!,0))</f>
        <v>#REF!</v>
      </c>
      <c r="N61" s="23" t="e" cm="1">
        <f t="array" ref="N61">SUM(IF((LEFT('2-1 采购订单物料明细表报表导出'!#REF!,7)=N$1)*('2-1 采购订单物料明细表报表导出'!#REF!=$A61),'2-1 采购订单物料明细表报表导出'!#REF!,0))</f>
        <v>#REF!</v>
      </c>
      <c r="O61" s="23" t="e" cm="1">
        <f t="array" ref="O61">SUM(IF((LEFT('2-1 采购订单物料明细表报表导出'!#REF!,7)=O$1)*('2-1 采购订单物料明细表报表导出'!#REF!=$A61),'2-1 采购订单物料明细表报表导出'!#REF!,0))</f>
        <v>#REF!</v>
      </c>
    </row>
    <row r="62" spans="1:15">
      <c r="A62" s="20" t="s">
        <v>3369</v>
      </c>
      <c r="B62" s="24"/>
      <c r="C62" s="24" t="s">
        <v>3336</v>
      </c>
      <c r="D62" s="23" t="e" cm="1">
        <f t="array" ref="D62">SUM(IF((LEFT('2-1 采购订单物料明细表报表导出'!#REF!,7)=D$1)*('2-1 采购订单物料明细表报表导出'!#REF!=$A62),'2-1 采购订单物料明细表报表导出'!#REF!,0))</f>
        <v>#REF!</v>
      </c>
      <c r="E62" s="23" t="e" cm="1">
        <f t="array" ref="E62">SUM(IF((LEFT('2-1 采购订单物料明细表报表导出'!#REF!,7)=E$1)*('2-1 采购订单物料明细表报表导出'!#REF!=$A62),'2-1 采购订单物料明细表报表导出'!#REF!,0))</f>
        <v>#REF!</v>
      </c>
      <c r="F62" s="23" t="e" cm="1">
        <f t="array" ref="F62">SUM(IF((LEFT('2-1 采购订单物料明细表报表导出'!#REF!,7)=F$1)*('2-1 采购订单物料明细表报表导出'!#REF!=$A62),'2-1 采购订单物料明细表报表导出'!#REF!,0))</f>
        <v>#REF!</v>
      </c>
      <c r="G62" s="23" t="e" cm="1">
        <f t="array" ref="G62">SUM(IF((LEFT('2-1 采购订单物料明细表报表导出'!#REF!,7)=G$1)*('2-1 采购订单物料明细表报表导出'!#REF!=$A62),'2-1 采购订单物料明细表报表导出'!#REF!,0))</f>
        <v>#REF!</v>
      </c>
      <c r="H62" s="23" t="e" cm="1">
        <f t="array" ref="H62">SUM(IF((LEFT('2-1 采购订单物料明细表报表导出'!#REF!,7)=H$1)*('2-1 采购订单物料明细表报表导出'!#REF!=$A62),'2-1 采购订单物料明细表报表导出'!#REF!,0))</f>
        <v>#REF!</v>
      </c>
      <c r="I62" s="23" t="e" cm="1">
        <f t="array" ref="I62">SUM(IF((LEFT('2-1 采购订单物料明细表报表导出'!#REF!,7)=I$1)*('2-1 采购订单物料明细表报表导出'!#REF!=$A62),'2-1 采购订单物料明细表报表导出'!#REF!,0))</f>
        <v>#REF!</v>
      </c>
      <c r="J62" s="23" t="e" cm="1">
        <f t="array" ref="J62">SUM(IF((LEFT('2-1 采购订单物料明细表报表导出'!#REF!,7)=J$1)*('2-1 采购订单物料明细表报表导出'!#REF!=$A62),'2-1 采购订单物料明细表报表导出'!#REF!,0))</f>
        <v>#REF!</v>
      </c>
      <c r="K62" s="23" t="e" cm="1">
        <f t="array" ref="K62">SUM(IF((LEFT('2-1 采购订单物料明细表报表导出'!#REF!,7)=K$1)*('2-1 采购订单物料明细表报表导出'!#REF!=$A62),'2-1 采购订单物料明细表报表导出'!#REF!,0))</f>
        <v>#REF!</v>
      </c>
      <c r="L62" s="23" t="e" cm="1">
        <f t="array" ref="L62">SUM(IF((LEFT('2-1 采购订单物料明细表报表导出'!#REF!,7)=L$1)*('2-1 采购订单物料明细表报表导出'!#REF!=$A62),'2-1 采购订单物料明细表报表导出'!#REF!,0))</f>
        <v>#REF!</v>
      </c>
      <c r="M62" s="23" t="e" cm="1">
        <f t="array" ref="M62">SUM(IF((LEFT('2-1 采购订单物料明细表报表导出'!#REF!,7)=M$1)*('2-1 采购订单物料明细表报表导出'!#REF!=$A62),'2-1 采购订单物料明细表报表导出'!#REF!,0))</f>
        <v>#REF!</v>
      </c>
      <c r="N62" s="23" t="e" cm="1">
        <f t="array" ref="N62">SUM(IF((LEFT('2-1 采购订单物料明细表报表导出'!#REF!,7)=N$1)*('2-1 采购订单物料明细表报表导出'!#REF!=$A62),'2-1 采购订单物料明细表报表导出'!#REF!,0))</f>
        <v>#REF!</v>
      </c>
      <c r="O62" s="23" t="e" cm="1">
        <f t="array" ref="O62">SUM(IF((LEFT('2-1 采购订单物料明细表报表导出'!#REF!,7)=O$1)*('2-1 采购订单物料明细表报表导出'!#REF!=$A62),'2-1 采购订单物料明细表报表导出'!#REF!,0))</f>
        <v>#REF!</v>
      </c>
    </row>
    <row r="63" spans="1:15">
      <c r="A63" s="20" t="s">
        <v>3370</v>
      </c>
      <c r="B63" s="24"/>
      <c r="C63" s="24" t="s">
        <v>3336</v>
      </c>
      <c r="D63" s="23" t="e" cm="1">
        <f t="array" ref="D63">SUM(IF((LEFT('2-1 采购订单物料明细表报表导出'!#REF!,7)=D$1)*('2-1 采购订单物料明细表报表导出'!#REF!=$A63),'2-1 采购订单物料明细表报表导出'!#REF!,0))</f>
        <v>#REF!</v>
      </c>
      <c r="E63" s="23" t="e" cm="1">
        <f t="array" ref="E63">SUM(IF((LEFT('2-1 采购订单物料明细表报表导出'!#REF!,7)=E$1)*('2-1 采购订单物料明细表报表导出'!#REF!=$A63),'2-1 采购订单物料明细表报表导出'!#REF!,0))</f>
        <v>#REF!</v>
      </c>
      <c r="F63" s="23" t="e" cm="1">
        <f t="array" ref="F63">SUM(IF((LEFT('2-1 采购订单物料明细表报表导出'!#REF!,7)=F$1)*('2-1 采购订单物料明细表报表导出'!#REF!=$A63),'2-1 采购订单物料明细表报表导出'!#REF!,0))</f>
        <v>#REF!</v>
      </c>
      <c r="G63" s="23" t="e" cm="1">
        <f t="array" ref="G63">SUM(IF((LEFT('2-1 采购订单物料明细表报表导出'!#REF!,7)=G$1)*('2-1 采购订单物料明细表报表导出'!#REF!=$A63),'2-1 采购订单物料明细表报表导出'!#REF!,0))</f>
        <v>#REF!</v>
      </c>
      <c r="H63" s="23" t="e" cm="1">
        <f t="array" ref="H63">SUM(IF((LEFT('2-1 采购订单物料明细表报表导出'!#REF!,7)=H$1)*('2-1 采购订单物料明细表报表导出'!#REF!=$A63),'2-1 采购订单物料明细表报表导出'!#REF!,0))</f>
        <v>#REF!</v>
      </c>
      <c r="I63" s="23" t="e" cm="1">
        <f t="array" ref="I63">SUM(IF((LEFT('2-1 采购订单物料明细表报表导出'!#REF!,7)=I$1)*('2-1 采购订单物料明细表报表导出'!#REF!=$A63),'2-1 采购订单物料明细表报表导出'!#REF!,0))</f>
        <v>#REF!</v>
      </c>
      <c r="J63" s="23" t="e" cm="1">
        <f t="array" ref="J63">SUM(IF((LEFT('2-1 采购订单物料明细表报表导出'!#REF!,7)=J$1)*('2-1 采购订单物料明细表报表导出'!#REF!=$A63),'2-1 采购订单物料明细表报表导出'!#REF!,0))</f>
        <v>#REF!</v>
      </c>
      <c r="K63" s="23" t="e" cm="1">
        <f t="array" ref="K63">SUM(IF((LEFT('2-1 采购订单物料明细表报表导出'!#REF!,7)=K$1)*('2-1 采购订单物料明细表报表导出'!#REF!=$A63),'2-1 采购订单物料明细表报表导出'!#REF!,0))</f>
        <v>#REF!</v>
      </c>
      <c r="L63" s="23" t="e" cm="1">
        <f t="array" ref="L63">SUM(IF((LEFT('2-1 采购订单物料明细表报表导出'!#REF!,7)=L$1)*('2-1 采购订单物料明细表报表导出'!#REF!=$A63),'2-1 采购订单物料明细表报表导出'!#REF!,0))</f>
        <v>#REF!</v>
      </c>
      <c r="M63" s="23" t="e" cm="1">
        <f t="array" ref="M63">SUM(IF((LEFT('2-1 采购订单物料明细表报表导出'!#REF!,7)=M$1)*('2-1 采购订单物料明细表报表导出'!#REF!=$A63),'2-1 采购订单物料明细表报表导出'!#REF!,0))</f>
        <v>#REF!</v>
      </c>
      <c r="N63" s="23" t="e" cm="1">
        <f t="array" ref="N63">SUM(IF((LEFT('2-1 采购订单物料明细表报表导出'!#REF!,7)=N$1)*('2-1 采购订单物料明细表报表导出'!#REF!=$A63),'2-1 采购订单物料明细表报表导出'!#REF!,0))</f>
        <v>#REF!</v>
      </c>
      <c r="O63" s="23" t="e" cm="1">
        <f t="array" ref="O63">SUM(IF((LEFT('2-1 采购订单物料明细表报表导出'!#REF!,7)=O$1)*('2-1 采购订单物料明细表报表导出'!#REF!=$A63),'2-1 采购订单物料明细表报表导出'!#REF!,0))</f>
        <v>#REF!</v>
      </c>
    </row>
    <row r="64" spans="1:15">
      <c r="A64" s="20" t="s">
        <v>3371</v>
      </c>
      <c r="B64" s="24"/>
      <c r="C64" s="24" t="s">
        <v>3336</v>
      </c>
      <c r="D64" s="23" t="e" cm="1">
        <f t="array" ref="D64">SUM(IF((LEFT('2-1 采购订单物料明细表报表导出'!#REF!,7)=D$1)*('2-1 采购订单物料明细表报表导出'!#REF!=$A64),'2-1 采购订单物料明细表报表导出'!#REF!,0))</f>
        <v>#REF!</v>
      </c>
      <c r="E64" s="23" t="e" cm="1">
        <f t="array" ref="E64">SUM(IF((LEFT('2-1 采购订单物料明细表报表导出'!#REF!,7)=E$1)*('2-1 采购订单物料明细表报表导出'!#REF!=$A64),'2-1 采购订单物料明细表报表导出'!#REF!,0))</f>
        <v>#REF!</v>
      </c>
      <c r="F64" s="23" t="e" cm="1">
        <f t="array" ref="F64">SUM(IF((LEFT('2-1 采购订单物料明细表报表导出'!#REF!,7)=F$1)*('2-1 采购订单物料明细表报表导出'!#REF!=$A64),'2-1 采购订单物料明细表报表导出'!#REF!,0))</f>
        <v>#REF!</v>
      </c>
      <c r="G64" s="23" t="e" cm="1">
        <f t="array" ref="G64">SUM(IF((LEFT('2-1 采购订单物料明细表报表导出'!#REF!,7)=G$1)*('2-1 采购订单物料明细表报表导出'!#REF!=$A64),'2-1 采购订单物料明细表报表导出'!#REF!,0))</f>
        <v>#REF!</v>
      </c>
      <c r="H64" s="23" t="e" cm="1">
        <f t="array" ref="H64">SUM(IF((LEFT('2-1 采购订单物料明细表报表导出'!#REF!,7)=H$1)*('2-1 采购订单物料明细表报表导出'!#REF!=$A64),'2-1 采购订单物料明细表报表导出'!#REF!,0))</f>
        <v>#REF!</v>
      </c>
      <c r="I64" s="23" t="e" cm="1">
        <f t="array" ref="I64">SUM(IF((LEFT('2-1 采购订单物料明细表报表导出'!#REF!,7)=I$1)*('2-1 采购订单物料明细表报表导出'!#REF!=$A64),'2-1 采购订单物料明细表报表导出'!#REF!,0))</f>
        <v>#REF!</v>
      </c>
      <c r="J64" s="23" t="e" cm="1">
        <f t="array" ref="J64">SUM(IF((LEFT('2-1 采购订单物料明细表报表导出'!#REF!,7)=J$1)*('2-1 采购订单物料明细表报表导出'!#REF!=$A64),'2-1 采购订单物料明细表报表导出'!#REF!,0))</f>
        <v>#REF!</v>
      </c>
      <c r="K64" s="23" t="e" cm="1">
        <f t="array" ref="K64">SUM(IF((LEFT('2-1 采购订单物料明细表报表导出'!#REF!,7)=K$1)*('2-1 采购订单物料明细表报表导出'!#REF!=$A64),'2-1 采购订单物料明细表报表导出'!#REF!,0))</f>
        <v>#REF!</v>
      </c>
      <c r="L64" s="23" t="e" cm="1">
        <f t="array" ref="L64">SUM(IF((LEFT('2-1 采购订单物料明细表报表导出'!#REF!,7)=L$1)*('2-1 采购订单物料明细表报表导出'!#REF!=$A64),'2-1 采购订单物料明细表报表导出'!#REF!,0))</f>
        <v>#REF!</v>
      </c>
      <c r="M64" s="23" t="e" cm="1">
        <f t="array" ref="M64">SUM(IF((LEFT('2-1 采购订单物料明细表报表导出'!#REF!,7)=M$1)*('2-1 采购订单物料明细表报表导出'!#REF!=$A64),'2-1 采购订单物料明细表报表导出'!#REF!,0))</f>
        <v>#REF!</v>
      </c>
      <c r="N64" s="23" t="e" cm="1">
        <f t="array" ref="N64">SUM(IF((LEFT('2-1 采购订单物料明细表报表导出'!#REF!,7)=N$1)*('2-1 采购订单物料明细表报表导出'!#REF!=$A64),'2-1 采购订单物料明细表报表导出'!#REF!,0))</f>
        <v>#REF!</v>
      </c>
      <c r="O64" s="23" t="e" cm="1">
        <f t="array" ref="O64">SUM(IF((LEFT('2-1 采购订单物料明细表报表导出'!#REF!,7)=O$1)*('2-1 采购订单物料明细表报表导出'!#REF!=$A64),'2-1 采购订单物料明细表报表导出'!#REF!,0))</f>
        <v>#REF!</v>
      </c>
    </row>
    <row r="65" spans="1:15">
      <c r="A65" s="20" t="s">
        <v>3372</v>
      </c>
      <c r="B65" s="24"/>
      <c r="C65" s="24" t="s">
        <v>3336</v>
      </c>
      <c r="D65" s="23" t="e" cm="1">
        <f t="array" ref="D65">SUM(IF((LEFT('2-1 采购订单物料明细表报表导出'!#REF!,7)=D$1)*('2-1 采购订单物料明细表报表导出'!#REF!=$A65),'2-1 采购订单物料明细表报表导出'!#REF!,0))</f>
        <v>#REF!</v>
      </c>
      <c r="E65" s="23" t="e" cm="1">
        <f t="array" ref="E65">SUM(IF((LEFT('2-1 采购订单物料明细表报表导出'!#REF!,7)=E$1)*('2-1 采购订单物料明细表报表导出'!#REF!=$A65),'2-1 采购订单物料明细表报表导出'!#REF!,0))</f>
        <v>#REF!</v>
      </c>
      <c r="F65" s="23" t="e" cm="1">
        <f t="array" ref="F65">SUM(IF((LEFT('2-1 采购订单物料明细表报表导出'!#REF!,7)=F$1)*('2-1 采购订单物料明细表报表导出'!#REF!=$A65),'2-1 采购订单物料明细表报表导出'!#REF!,0))</f>
        <v>#REF!</v>
      </c>
      <c r="G65" s="23" t="e" cm="1">
        <f t="array" ref="G65">SUM(IF((LEFT('2-1 采购订单物料明细表报表导出'!#REF!,7)=G$1)*('2-1 采购订单物料明细表报表导出'!#REF!=$A65),'2-1 采购订单物料明细表报表导出'!#REF!,0))</f>
        <v>#REF!</v>
      </c>
      <c r="H65" s="23" t="e" cm="1">
        <f t="array" ref="H65">SUM(IF((LEFT('2-1 采购订单物料明细表报表导出'!#REF!,7)=H$1)*('2-1 采购订单物料明细表报表导出'!#REF!=$A65),'2-1 采购订单物料明细表报表导出'!#REF!,0))</f>
        <v>#REF!</v>
      </c>
      <c r="I65" s="23" t="e" cm="1">
        <f t="array" ref="I65">SUM(IF((LEFT('2-1 采购订单物料明细表报表导出'!#REF!,7)=I$1)*('2-1 采购订单物料明细表报表导出'!#REF!=$A65),'2-1 采购订单物料明细表报表导出'!#REF!,0))</f>
        <v>#REF!</v>
      </c>
      <c r="J65" s="23" t="e" cm="1">
        <f t="array" ref="J65">SUM(IF((LEFT('2-1 采购订单物料明细表报表导出'!#REF!,7)=J$1)*('2-1 采购订单物料明细表报表导出'!#REF!=$A65),'2-1 采购订单物料明细表报表导出'!#REF!,0))</f>
        <v>#REF!</v>
      </c>
      <c r="K65" s="23" t="e" cm="1">
        <f t="array" ref="K65">SUM(IF((LEFT('2-1 采购订单物料明细表报表导出'!#REF!,7)=K$1)*('2-1 采购订单物料明细表报表导出'!#REF!=$A65),'2-1 采购订单物料明细表报表导出'!#REF!,0))</f>
        <v>#REF!</v>
      </c>
      <c r="L65" s="23" t="e" cm="1">
        <f t="array" ref="L65">SUM(IF((LEFT('2-1 采购订单物料明细表报表导出'!#REF!,7)=L$1)*('2-1 采购订单物料明细表报表导出'!#REF!=$A65),'2-1 采购订单物料明细表报表导出'!#REF!,0))</f>
        <v>#REF!</v>
      </c>
      <c r="M65" s="23" t="e" cm="1">
        <f t="array" ref="M65">SUM(IF((LEFT('2-1 采购订单物料明细表报表导出'!#REF!,7)=M$1)*('2-1 采购订单物料明细表报表导出'!#REF!=$A65),'2-1 采购订单物料明细表报表导出'!#REF!,0))</f>
        <v>#REF!</v>
      </c>
      <c r="N65" s="23" t="e" cm="1">
        <f t="array" ref="N65">SUM(IF((LEFT('2-1 采购订单物料明细表报表导出'!#REF!,7)=N$1)*('2-1 采购订单物料明细表报表导出'!#REF!=$A65),'2-1 采购订单物料明细表报表导出'!#REF!,0))</f>
        <v>#REF!</v>
      </c>
      <c r="O65" s="23" t="e" cm="1">
        <f t="array" ref="O65">SUM(IF((LEFT('2-1 采购订单物料明细表报表导出'!#REF!,7)=O$1)*('2-1 采购订单物料明细表报表导出'!#REF!=$A65),'2-1 采购订单物料明细表报表导出'!#REF!,0))</f>
        <v>#REF!</v>
      </c>
    </row>
    <row r="66" spans="1:15">
      <c r="A66" s="20" t="s">
        <v>3373</v>
      </c>
      <c r="B66" s="24"/>
      <c r="C66" s="24" t="s">
        <v>3336</v>
      </c>
      <c r="D66" s="23" t="e" cm="1">
        <f t="array" ref="D66">SUM(IF((LEFT('2-1 采购订单物料明细表报表导出'!#REF!,7)=D$1)*('2-1 采购订单物料明细表报表导出'!#REF!=$A66),'2-1 采购订单物料明细表报表导出'!#REF!,0))</f>
        <v>#REF!</v>
      </c>
      <c r="E66" s="23" t="e" cm="1">
        <f t="array" ref="E66">SUM(IF((LEFT('2-1 采购订单物料明细表报表导出'!#REF!,7)=E$1)*('2-1 采购订单物料明细表报表导出'!#REF!=$A66),'2-1 采购订单物料明细表报表导出'!#REF!,0))</f>
        <v>#REF!</v>
      </c>
      <c r="F66" s="23" t="e" cm="1">
        <f t="array" ref="F66">SUM(IF((LEFT('2-1 采购订单物料明细表报表导出'!#REF!,7)=F$1)*('2-1 采购订单物料明细表报表导出'!#REF!=$A66),'2-1 采购订单物料明细表报表导出'!#REF!,0))</f>
        <v>#REF!</v>
      </c>
      <c r="G66" s="23" t="e" cm="1">
        <f t="array" ref="G66">SUM(IF((LEFT('2-1 采购订单物料明细表报表导出'!#REF!,7)=G$1)*('2-1 采购订单物料明细表报表导出'!#REF!=$A66),'2-1 采购订单物料明细表报表导出'!#REF!,0))</f>
        <v>#REF!</v>
      </c>
      <c r="H66" s="23" t="e" cm="1">
        <f t="array" ref="H66">SUM(IF((LEFT('2-1 采购订单物料明细表报表导出'!#REF!,7)=H$1)*('2-1 采购订单物料明细表报表导出'!#REF!=$A66),'2-1 采购订单物料明细表报表导出'!#REF!,0))</f>
        <v>#REF!</v>
      </c>
      <c r="I66" s="23" t="e" cm="1">
        <f t="array" ref="I66">SUM(IF((LEFT('2-1 采购订单物料明细表报表导出'!#REF!,7)=I$1)*('2-1 采购订单物料明细表报表导出'!#REF!=$A66),'2-1 采购订单物料明细表报表导出'!#REF!,0))</f>
        <v>#REF!</v>
      </c>
      <c r="J66" s="23" t="e" cm="1">
        <f t="array" ref="J66">SUM(IF((LEFT('2-1 采购订单物料明细表报表导出'!#REF!,7)=J$1)*('2-1 采购订单物料明细表报表导出'!#REF!=$A66),'2-1 采购订单物料明细表报表导出'!#REF!,0))</f>
        <v>#REF!</v>
      </c>
      <c r="K66" s="23" t="e" cm="1">
        <f t="array" ref="K66">SUM(IF((LEFT('2-1 采购订单物料明细表报表导出'!#REF!,7)=K$1)*('2-1 采购订单物料明细表报表导出'!#REF!=$A66),'2-1 采购订单物料明细表报表导出'!#REF!,0))</f>
        <v>#REF!</v>
      </c>
      <c r="L66" s="23" t="e" cm="1">
        <f t="array" ref="L66">SUM(IF((LEFT('2-1 采购订单物料明细表报表导出'!#REF!,7)=L$1)*('2-1 采购订单物料明细表报表导出'!#REF!=$A66),'2-1 采购订单物料明细表报表导出'!#REF!,0))</f>
        <v>#REF!</v>
      </c>
      <c r="M66" s="23" t="e" cm="1">
        <f t="array" ref="M66">SUM(IF((LEFT('2-1 采购订单物料明细表报表导出'!#REF!,7)=M$1)*('2-1 采购订单物料明细表报表导出'!#REF!=$A66),'2-1 采购订单物料明细表报表导出'!#REF!,0))</f>
        <v>#REF!</v>
      </c>
      <c r="N66" s="23" t="e" cm="1">
        <f t="array" ref="N66">SUM(IF((LEFT('2-1 采购订单物料明细表报表导出'!#REF!,7)=N$1)*('2-1 采购订单物料明细表报表导出'!#REF!=$A66),'2-1 采购订单物料明细表报表导出'!#REF!,0))</f>
        <v>#REF!</v>
      </c>
      <c r="O66" s="23" t="e" cm="1">
        <f t="array" ref="O66">SUM(IF((LEFT('2-1 采购订单物料明细表报表导出'!#REF!,7)=O$1)*('2-1 采购订单物料明细表报表导出'!#REF!=$A66),'2-1 采购订单物料明细表报表导出'!#REF!,0))</f>
        <v>#REF!</v>
      </c>
    </row>
    <row r="67" spans="1:15">
      <c r="A67" s="20" t="s">
        <v>3374</v>
      </c>
      <c r="B67" s="24"/>
      <c r="C67" s="24" t="s">
        <v>3336</v>
      </c>
      <c r="D67" s="23" t="e" cm="1">
        <f t="array" ref="D67">SUM(IF((LEFT('2-1 采购订单物料明细表报表导出'!#REF!,7)=D$1)*('2-1 采购订单物料明细表报表导出'!#REF!=$A67),'2-1 采购订单物料明细表报表导出'!#REF!,0))</f>
        <v>#REF!</v>
      </c>
      <c r="E67" s="23" t="e" cm="1">
        <f t="array" ref="E67">SUM(IF((LEFT('2-1 采购订单物料明细表报表导出'!#REF!,7)=E$1)*('2-1 采购订单物料明细表报表导出'!#REF!=$A67),'2-1 采购订单物料明细表报表导出'!#REF!,0))</f>
        <v>#REF!</v>
      </c>
      <c r="F67" s="23" t="e" cm="1">
        <f t="array" ref="F67">SUM(IF((LEFT('2-1 采购订单物料明细表报表导出'!#REF!,7)=F$1)*('2-1 采购订单物料明细表报表导出'!#REF!=$A67),'2-1 采购订单物料明细表报表导出'!#REF!,0))</f>
        <v>#REF!</v>
      </c>
      <c r="G67" s="23" t="e" cm="1">
        <f t="array" ref="G67">SUM(IF((LEFT('2-1 采购订单物料明细表报表导出'!#REF!,7)=G$1)*('2-1 采购订单物料明细表报表导出'!#REF!=$A67),'2-1 采购订单物料明细表报表导出'!#REF!,0))</f>
        <v>#REF!</v>
      </c>
      <c r="H67" s="23" t="e" cm="1">
        <f t="array" ref="H67">SUM(IF((LEFT('2-1 采购订单物料明细表报表导出'!#REF!,7)=H$1)*('2-1 采购订单物料明细表报表导出'!#REF!=$A67),'2-1 采购订单物料明细表报表导出'!#REF!,0))</f>
        <v>#REF!</v>
      </c>
      <c r="I67" s="23" t="e" cm="1">
        <f t="array" ref="I67">SUM(IF((LEFT('2-1 采购订单物料明细表报表导出'!#REF!,7)=I$1)*('2-1 采购订单物料明细表报表导出'!#REF!=$A67),'2-1 采购订单物料明细表报表导出'!#REF!,0))</f>
        <v>#REF!</v>
      </c>
      <c r="J67" s="23" t="e" cm="1">
        <f t="array" ref="J67">SUM(IF((LEFT('2-1 采购订单物料明细表报表导出'!#REF!,7)=J$1)*('2-1 采购订单物料明细表报表导出'!#REF!=$A67),'2-1 采购订单物料明细表报表导出'!#REF!,0))</f>
        <v>#REF!</v>
      </c>
      <c r="K67" s="23" t="e" cm="1">
        <f t="array" ref="K67">SUM(IF((LEFT('2-1 采购订单物料明细表报表导出'!#REF!,7)=K$1)*('2-1 采购订单物料明细表报表导出'!#REF!=$A67),'2-1 采购订单物料明细表报表导出'!#REF!,0))</f>
        <v>#REF!</v>
      </c>
      <c r="L67" s="23" t="e" cm="1">
        <f t="array" ref="L67">SUM(IF((LEFT('2-1 采购订单物料明细表报表导出'!#REF!,7)=L$1)*('2-1 采购订单物料明细表报表导出'!#REF!=$A67),'2-1 采购订单物料明细表报表导出'!#REF!,0))</f>
        <v>#REF!</v>
      </c>
      <c r="M67" s="23" t="e" cm="1">
        <f t="array" ref="M67">SUM(IF((LEFT('2-1 采购订单物料明细表报表导出'!#REF!,7)=M$1)*('2-1 采购订单物料明细表报表导出'!#REF!=$A67),'2-1 采购订单物料明细表报表导出'!#REF!,0))</f>
        <v>#REF!</v>
      </c>
      <c r="N67" s="23" t="e" cm="1">
        <f t="array" ref="N67">SUM(IF((LEFT('2-1 采购订单物料明细表报表导出'!#REF!,7)=N$1)*('2-1 采购订单物料明细表报表导出'!#REF!=$A67),'2-1 采购订单物料明细表报表导出'!#REF!,0))</f>
        <v>#REF!</v>
      </c>
      <c r="O67" s="23" t="e" cm="1">
        <f t="array" ref="O67">SUM(IF((LEFT('2-1 采购订单物料明细表报表导出'!#REF!,7)=O$1)*('2-1 采购订单物料明细表报表导出'!#REF!=$A67),'2-1 采购订单物料明细表报表导出'!#REF!,0))</f>
        <v>#REF!</v>
      </c>
    </row>
    <row r="68" spans="1:15">
      <c r="A68" s="20" t="s">
        <v>3375</v>
      </c>
      <c r="B68" s="24"/>
      <c r="C68" s="24" t="s">
        <v>3336</v>
      </c>
      <c r="D68" s="23" t="e" cm="1">
        <f t="array" ref="D68">SUM(IF((LEFT('2-1 采购订单物料明细表报表导出'!#REF!,7)=D$1)*('2-1 采购订单物料明细表报表导出'!#REF!=$A68),'2-1 采购订单物料明细表报表导出'!#REF!,0))</f>
        <v>#REF!</v>
      </c>
      <c r="E68" s="23" t="e" cm="1">
        <f t="array" ref="E68">SUM(IF((LEFT('2-1 采购订单物料明细表报表导出'!#REF!,7)=E$1)*('2-1 采购订单物料明细表报表导出'!#REF!=$A68),'2-1 采购订单物料明细表报表导出'!#REF!,0))</f>
        <v>#REF!</v>
      </c>
      <c r="F68" s="23" t="e" cm="1">
        <f t="array" ref="F68">SUM(IF((LEFT('2-1 采购订单物料明细表报表导出'!#REF!,7)=F$1)*('2-1 采购订单物料明细表报表导出'!#REF!=$A68),'2-1 采购订单物料明细表报表导出'!#REF!,0))</f>
        <v>#REF!</v>
      </c>
      <c r="G68" s="23" t="e" cm="1">
        <f t="array" ref="G68">SUM(IF((LEFT('2-1 采购订单物料明细表报表导出'!#REF!,7)=G$1)*('2-1 采购订单物料明细表报表导出'!#REF!=$A68),'2-1 采购订单物料明细表报表导出'!#REF!,0))</f>
        <v>#REF!</v>
      </c>
      <c r="H68" s="23" t="e" cm="1">
        <f t="array" ref="H68">SUM(IF((LEFT('2-1 采购订单物料明细表报表导出'!#REF!,7)=H$1)*('2-1 采购订单物料明细表报表导出'!#REF!=$A68),'2-1 采购订单物料明细表报表导出'!#REF!,0))</f>
        <v>#REF!</v>
      </c>
      <c r="I68" s="23" t="e" cm="1">
        <f t="array" ref="I68">SUM(IF((LEFT('2-1 采购订单物料明细表报表导出'!#REF!,7)=I$1)*('2-1 采购订单物料明细表报表导出'!#REF!=$A68),'2-1 采购订单物料明细表报表导出'!#REF!,0))</f>
        <v>#REF!</v>
      </c>
      <c r="J68" s="23" t="e" cm="1">
        <f t="array" ref="J68">SUM(IF((LEFT('2-1 采购订单物料明细表报表导出'!#REF!,7)=J$1)*('2-1 采购订单物料明细表报表导出'!#REF!=$A68),'2-1 采购订单物料明细表报表导出'!#REF!,0))</f>
        <v>#REF!</v>
      </c>
      <c r="K68" s="23" t="e" cm="1">
        <f t="array" ref="K68">SUM(IF((LEFT('2-1 采购订单物料明细表报表导出'!#REF!,7)=K$1)*('2-1 采购订单物料明细表报表导出'!#REF!=$A68),'2-1 采购订单物料明细表报表导出'!#REF!,0))</f>
        <v>#REF!</v>
      </c>
      <c r="L68" s="23" t="e" cm="1">
        <f t="array" ref="L68">SUM(IF((LEFT('2-1 采购订单物料明细表报表导出'!#REF!,7)=L$1)*('2-1 采购订单物料明细表报表导出'!#REF!=$A68),'2-1 采购订单物料明细表报表导出'!#REF!,0))</f>
        <v>#REF!</v>
      </c>
      <c r="M68" s="23" t="e" cm="1">
        <f t="array" ref="M68">SUM(IF((LEFT('2-1 采购订单物料明细表报表导出'!#REF!,7)=M$1)*('2-1 采购订单物料明细表报表导出'!#REF!=$A68),'2-1 采购订单物料明细表报表导出'!#REF!,0))</f>
        <v>#REF!</v>
      </c>
      <c r="N68" s="23" t="e" cm="1">
        <f t="array" ref="N68">SUM(IF((LEFT('2-1 采购订单物料明细表报表导出'!#REF!,7)=N$1)*('2-1 采购订单物料明细表报表导出'!#REF!=$A68),'2-1 采购订单物料明细表报表导出'!#REF!,0))</f>
        <v>#REF!</v>
      </c>
      <c r="O68" s="23" t="e" cm="1">
        <f t="array" ref="O68">SUM(IF((LEFT('2-1 采购订单物料明细表报表导出'!#REF!,7)=O$1)*('2-1 采购订单物料明细表报表导出'!#REF!=$A68),'2-1 采购订单物料明细表报表导出'!#REF!,0))</f>
        <v>#REF!</v>
      </c>
    </row>
    <row r="69" spans="1:15">
      <c r="A69" s="20" t="s">
        <v>3376</v>
      </c>
      <c r="B69" s="24"/>
      <c r="C69" s="24" t="s">
        <v>3336</v>
      </c>
      <c r="D69" s="23" t="e" cm="1">
        <f t="array" ref="D69">SUM(IF((LEFT('2-1 采购订单物料明细表报表导出'!#REF!,7)=D$1)*('2-1 采购订单物料明细表报表导出'!#REF!=$A69),'2-1 采购订单物料明细表报表导出'!#REF!,0))</f>
        <v>#REF!</v>
      </c>
      <c r="E69" s="23" t="e" cm="1">
        <f t="array" ref="E69">SUM(IF((LEFT('2-1 采购订单物料明细表报表导出'!#REF!,7)=E$1)*('2-1 采购订单物料明细表报表导出'!#REF!=$A69),'2-1 采购订单物料明细表报表导出'!#REF!,0))</f>
        <v>#REF!</v>
      </c>
      <c r="F69" s="23" t="e" cm="1">
        <f t="array" ref="F69">SUM(IF((LEFT('2-1 采购订单物料明细表报表导出'!#REF!,7)=F$1)*('2-1 采购订单物料明细表报表导出'!#REF!=$A69),'2-1 采购订单物料明细表报表导出'!#REF!,0))</f>
        <v>#REF!</v>
      </c>
      <c r="G69" s="23" t="e" cm="1">
        <f t="array" ref="G69">SUM(IF((LEFT('2-1 采购订单物料明细表报表导出'!#REF!,7)=G$1)*('2-1 采购订单物料明细表报表导出'!#REF!=$A69),'2-1 采购订单物料明细表报表导出'!#REF!,0))</f>
        <v>#REF!</v>
      </c>
      <c r="H69" s="23" t="e" cm="1">
        <f t="array" ref="H69">SUM(IF((LEFT('2-1 采购订单物料明细表报表导出'!#REF!,7)=H$1)*('2-1 采购订单物料明细表报表导出'!#REF!=$A69),'2-1 采购订单物料明细表报表导出'!#REF!,0))</f>
        <v>#REF!</v>
      </c>
      <c r="I69" s="23" t="e" cm="1">
        <f t="array" ref="I69">SUM(IF((LEFT('2-1 采购订单物料明细表报表导出'!#REF!,7)=I$1)*('2-1 采购订单物料明细表报表导出'!#REF!=$A69),'2-1 采购订单物料明细表报表导出'!#REF!,0))</f>
        <v>#REF!</v>
      </c>
      <c r="J69" s="23" t="e" cm="1">
        <f t="array" ref="J69">SUM(IF((LEFT('2-1 采购订单物料明细表报表导出'!#REF!,7)=J$1)*('2-1 采购订单物料明细表报表导出'!#REF!=$A69),'2-1 采购订单物料明细表报表导出'!#REF!,0))</f>
        <v>#REF!</v>
      </c>
      <c r="K69" s="23" t="e" cm="1">
        <f t="array" ref="K69">SUM(IF((LEFT('2-1 采购订单物料明细表报表导出'!#REF!,7)=K$1)*('2-1 采购订单物料明细表报表导出'!#REF!=$A69),'2-1 采购订单物料明细表报表导出'!#REF!,0))</f>
        <v>#REF!</v>
      </c>
      <c r="L69" s="23" t="e" cm="1">
        <f t="array" ref="L69">SUM(IF((LEFT('2-1 采购订单物料明细表报表导出'!#REF!,7)=L$1)*('2-1 采购订单物料明细表报表导出'!#REF!=$A69),'2-1 采购订单物料明细表报表导出'!#REF!,0))</f>
        <v>#REF!</v>
      </c>
      <c r="M69" s="23" t="e" cm="1">
        <f t="array" ref="M69">SUM(IF((LEFT('2-1 采购订单物料明细表报表导出'!#REF!,7)=M$1)*('2-1 采购订单物料明细表报表导出'!#REF!=$A69),'2-1 采购订单物料明细表报表导出'!#REF!,0))</f>
        <v>#REF!</v>
      </c>
      <c r="N69" s="23" t="e" cm="1">
        <f t="array" ref="N69">SUM(IF((LEFT('2-1 采购订单物料明细表报表导出'!#REF!,7)=N$1)*('2-1 采购订单物料明细表报表导出'!#REF!=$A69),'2-1 采购订单物料明细表报表导出'!#REF!,0))</f>
        <v>#REF!</v>
      </c>
      <c r="O69" s="23" t="e" cm="1">
        <f t="array" ref="O69">SUM(IF((LEFT('2-1 采购订单物料明细表报表导出'!#REF!,7)=O$1)*('2-1 采购订单物料明细表报表导出'!#REF!=$A69),'2-1 采购订单物料明细表报表导出'!#REF!,0))</f>
        <v>#REF!</v>
      </c>
    </row>
    <row r="70" spans="1:15">
      <c r="A70" s="20" t="s">
        <v>3377</v>
      </c>
      <c r="B70" s="24"/>
      <c r="C70" s="24" t="s">
        <v>3336</v>
      </c>
      <c r="D70" s="23" t="e" cm="1">
        <f t="array" ref="D70">SUM(IF((LEFT('2-1 采购订单物料明细表报表导出'!#REF!,7)=D$1)*('2-1 采购订单物料明细表报表导出'!#REF!=$A70),'2-1 采购订单物料明细表报表导出'!#REF!,0))</f>
        <v>#REF!</v>
      </c>
      <c r="E70" s="23" t="e" cm="1">
        <f t="array" ref="E70">SUM(IF((LEFT('2-1 采购订单物料明细表报表导出'!#REF!,7)=E$1)*('2-1 采购订单物料明细表报表导出'!#REF!=$A70),'2-1 采购订单物料明细表报表导出'!#REF!,0))</f>
        <v>#REF!</v>
      </c>
      <c r="F70" s="23" t="e" cm="1">
        <f t="array" ref="F70">SUM(IF((LEFT('2-1 采购订单物料明细表报表导出'!#REF!,7)=F$1)*('2-1 采购订单物料明细表报表导出'!#REF!=$A70),'2-1 采购订单物料明细表报表导出'!#REF!,0))</f>
        <v>#REF!</v>
      </c>
      <c r="G70" s="23" t="e" cm="1">
        <f t="array" ref="G70">SUM(IF((LEFT('2-1 采购订单物料明细表报表导出'!#REF!,7)=G$1)*('2-1 采购订单物料明细表报表导出'!#REF!=$A70),'2-1 采购订单物料明细表报表导出'!#REF!,0))</f>
        <v>#REF!</v>
      </c>
      <c r="H70" s="23" t="e" cm="1">
        <f t="array" ref="H70">SUM(IF((LEFT('2-1 采购订单物料明细表报表导出'!#REF!,7)=H$1)*('2-1 采购订单物料明细表报表导出'!#REF!=$A70),'2-1 采购订单物料明细表报表导出'!#REF!,0))</f>
        <v>#REF!</v>
      </c>
      <c r="I70" s="23" t="e" cm="1">
        <f t="array" ref="I70">SUM(IF((LEFT('2-1 采购订单物料明细表报表导出'!#REF!,7)=I$1)*('2-1 采购订单物料明细表报表导出'!#REF!=$A70),'2-1 采购订单物料明细表报表导出'!#REF!,0))</f>
        <v>#REF!</v>
      </c>
      <c r="J70" s="23" t="e" cm="1">
        <f t="array" ref="J70">SUM(IF((LEFT('2-1 采购订单物料明细表报表导出'!#REF!,7)=J$1)*('2-1 采购订单物料明细表报表导出'!#REF!=$A70),'2-1 采购订单物料明细表报表导出'!#REF!,0))</f>
        <v>#REF!</v>
      </c>
      <c r="K70" s="23" t="e" cm="1">
        <f t="array" ref="K70">SUM(IF((LEFT('2-1 采购订单物料明细表报表导出'!#REF!,7)=K$1)*('2-1 采购订单物料明细表报表导出'!#REF!=$A70),'2-1 采购订单物料明细表报表导出'!#REF!,0))</f>
        <v>#REF!</v>
      </c>
      <c r="L70" s="23" t="e" cm="1">
        <f t="array" ref="L70">SUM(IF((LEFT('2-1 采购订单物料明细表报表导出'!#REF!,7)=L$1)*('2-1 采购订单物料明细表报表导出'!#REF!=$A70),'2-1 采购订单物料明细表报表导出'!#REF!,0))</f>
        <v>#REF!</v>
      </c>
      <c r="M70" s="23" t="e" cm="1">
        <f t="array" ref="M70">SUM(IF((LEFT('2-1 采购订单物料明细表报表导出'!#REF!,7)=M$1)*('2-1 采购订单物料明细表报表导出'!#REF!=$A70),'2-1 采购订单物料明细表报表导出'!#REF!,0))</f>
        <v>#REF!</v>
      </c>
      <c r="N70" s="23" t="e" cm="1">
        <f t="array" ref="N70">SUM(IF((LEFT('2-1 采购订单物料明细表报表导出'!#REF!,7)=N$1)*('2-1 采购订单物料明细表报表导出'!#REF!=$A70),'2-1 采购订单物料明细表报表导出'!#REF!,0))</f>
        <v>#REF!</v>
      </c>
      <c r="O70" s="23" t="e" cm="1">
        <f t="array" ref="O70">SUM(IF((LEFT('2-1 采购订单物料明细表报表导出'!#REF!,7)=O$1)*('2-1 采购订单物料明细表报表导出'!#REF!=$A70),'2-1 采购订单物料明细表报表导出'!#REF!,0))</f>
        <v>#REF!</v>
      </c>
    </row>
    <row r="71" spans="1:15">
      <c r="A71" s="20" t="s">
        <v>3378</v>
      </c>
      <c r="B71" s="24"/>
      <c r="C71" s="24" t="s">
        <v>3336</v>
      </c>
      <c r="D71" s="23" t="e" cm="1">
        <f t="array" ref="D71">SUM(IF((LEFT('2-1 采购订单物料明细表报表导出'!#REF!,7)=D$1)*('2-1 采购订单物料明细表报表导出'!#REF!=$A71),'2-1 采购订单物料明细表报表导出'!#REF!,0))</f>
        <v>#REF!</v>
      </c>
      <c r="E71" s="23" t="e" cm="1">
        <f t="array" ref="E71">SUM(IF((LEFT('2-1 采购订单物料明细表报表导出'!#REF!,7)=E$1)*('2-1 采购订单物料明细表报表导出'!#REF!=$A71),'2-1 采购订单物料明细表报表导出'!#REF!,0))</f>
        <v>#REF!</v>
      </c>
      <c r="F71" s="23" t="e" cm="1">
        <f t="array" ref="F71">SUM(IF((LEFT('2-1 采购订单物料明细表报表导出'!#REF!,7)=F$1)*('2-1 采购订单物料明细表报表导出'!#REF!=$A71),'2-1 采购订单物料明细表报表导出'!#REF!,0))</f>
        <v>#REF!</v>
      </c>
      <c r="G71" s="23" t="e" cm="1">
        <f t="array" ref="G71">SUM(IF((LEFT('2-1 采购订单物料明细表报表导出'!#REF!,7)=G$1)*('2-1 采购订单物料明细表报表导出'!#REF!=$A71),'2-1 采购订单物料明细表报表导出'!#REF!,0))</f>
        <v>#REF!</v>
      </c>
      <c r="H71" s="23" t="e" cm="1">
        <f t="array" ref="H71">SUM(IF((LEFT('2-1 采购订单物料明细表报表导出'!#REF!,7)=H$1)*('2-1 采购订单物料明细表报表导出'!#REF!=$A71),'2-1 采购订单物料明细表报表导出'!#REF!,0))</f>
        <v>#REF!</v>
      </c>
      <c r="I71" s="23" t="e" cm="1">
        <f t="array" ref="I71">SUM(IF((LEFT('2-1 采购订单物料明细表报表导出'!#REF!,7)=I$1)*('2-1 采购订单物料明细表报表导出'!#REF!=$A71),'2-1 采购订单物料明细表报表导出'!#REF!,0))</f>
        <v>#REF!</v>
      </c>
      <c r="J71" s="23" t="e" cm="1">
        <f t="array" ref="J71">SUM(IF((LEFT('2-1 采购订单物料明细表报表导出'!#REF!,7)=J$1)*('2-1 采购订单物料明细表报表导出'!#REF!=$A71),'2-1 采购订单物料明细表报表导出'!#REF!,0))</f>
        <v>#REF!</v>
      </c>
      <c r="K71" s="23" t="e" cm="1">
        <f t="array" ref="K71">SUM(IF((LEFT('2-1 采购订单物料明细表报表导出'!#REF!,7)=K$1)*('2-1 采购订单物料明细表报表导出'!#REF!=$A71),'2-1 采购订单物料明细表报表导出'!#REF!,0))</f>
        <v>#REF!</v>
      </c>
      <c r="L71" s="23" t="e" cm="1">
        <f t="array" ref="L71">SUM(IF((LEFT('2-1 采购订单物料明细表报表导出'!#REF!,7)=L$1)*('2-1 采购订单物料明细表报表导出'!#REF!=$A71),'2-1 采购订单物料明细表报表导出'!#REF!,0))</f>
        <v>#REF!</v>
      </c>
      <c r="M71" s="23" t="e" cm="1">
        <f t="array" ref="M71">SUM(IF((LEFT('2-1 采购订单物料明细表报表导出'!#REF!,7)=M$1)*('2-1 采购订单物料明细表报表导出'!#REF!=$A71),'2-1 采购订单物料明细表报表导出'!#REF!,0))</f>
        <v>#REF!</v>
      </c>
      <c r="N71" s="23" t="e" cm="1">
        <f t="array" ref="N71">SUM(IF((LEFT('2-1 采购订单物料明细表报表导出'!#REF!,7)=N$1)*('2-1 采购订单物料明细表报表导出'!#REF!=$A71),'2-1 采购订单物料明细表报表导出'!#REF!,0))</f>
        <v>#REF!</v>
      </c>
      <c r="O71" s="23" t="e" cm="1">
        <f t="array" ref="O71">SUM(IF((LEFT('2-1 采购订单物料明细表报表导出'!#REF!,7)=O$1)*('2-1 采购订单物料明细表报表导出'!#REF!=$A71),'2-1 采购订单物料明细表报表导出'!#REF!,0))</f>
        <v>#REF!</v>
      </c>
    </row>
    <row r="72" spans="1:15">
      <c r="A72" s="20" t="s">
        <v>3379</v>
      </c>
      <c r="B72" s="24"/>
      <c r="C72" s="24" t="s">
        <v>3336</v>
      </c>
      <c r="D72" s="23" t="e" cm="1">
        <f t="array" ref="D72">SUM(IF((LEFT('2-1 采购订单物料明细表报表导出'!#REF!,7)=D$1)*('2-1 采购订单物料明细表报表导出'!#REF!=$A72),'2-1 采购订单物料明细表报表导出'!#REF!,0))</f>
        <v>#REF!</v>
      </c>
      <c r="E72" s="23" t="e" cm="1">
        <f t="array" ref="E72">SUM(IF((LEFT('2-1 采购订单物料明细表报表导出'!#REF!,7)=E$1)*('2-1 采购订单物料明细表报表导出'!#REF!=$A72),'2-1 采购订单物料明细表报表导出'!#REF!,0))</f>
        <v>#REF!</v>
      </c>
      <c r="F72" s="23" t="e" cm="1">
        <f t="array" ref="F72">SUM(IF((LEFT('2-1 采购订单物料明细表报表导出'!#REF!,7)=F$1)*('2-1 采购订单物料明细表报表导出'!#REF!=$A72),'2-1 采购订单物料明细表报表导出'!#REF!,0))</f>
        <v>#REF!</v>
      </c>
      <c r="G72" s="23" t="e" cm="1">
        <f t="array" ref="G72">SUM(IF((LEFT('2-1 采购订单物料明细表报表导出'!#REF!,7)=G$1)*('2-1 采购订单物料明细表报表导出'!#REF!=$A72),'2-1 采购订单物料明细表报表导出'!#REF!,0))</f>
        <v>#REF!</v>
      </c>
      <c r="H72" s="23" t="e" cm="1">
        <f t="array" ref="H72">SUM(IF((LEFT('2-1 采购订单物料明细表报表导出'!#REF!,7)=H$1)*('2-1 采购订单物料明细表报表导出'!#REF!=$A72),'2-1 采购订单物料明细表报表导出'!#REF!,0))</f>
        <v>#REF!</v>
      </c>
      <c r="I72" s="23" t="e" cm="1">
        <f t="array" ref="I72">SUM(IF((LEFT('2-1 采购订单物料明细表报表导出'!#REF!,7)=I$1)*('2-1 采购订单物料明细表报表导出'!#REF!=$A72),'2-1 采购订单物料明细表报表导出'!#REF!,0))</f>
        <v>#REF!</v>
      </c>
      <c r="J72" s="23" t="e" cm="1">
        <f t="array" ref="J72">SUM(IF((LEFT('2-1 采购订单物料明细表报表导出'!#REF!,7)=J$1)*('2-1 采购订单物料明细表报表导出'!#REF!=$A72),'2-1 采购订单物料明细表报表导出'!#REF!,0))</f>
        <v>#REF!</v>
      </c>
      <c r="K72" s="23" t="e" cm="1">
        <f t="array" ref="K72">SUM(IF((LEFT('2-1 采购订单物料明细表报表导出'!#REF!,7)=K$1)*('2-1 采购订单物料明细表报表导出'!#REF!=$A72),'2-1 采购订单物料明细表报表导出'!#REF!,0))</f>
        <v>#REF!</v>
      </c>
      <c r="L72" s="23" t="e" cm="1">
        <f t="array" ref="L72">SUM(IF((LEFT('2-1 采购订单物料明细表报表导出'!#REF!,7)=L$1)*('2-1 采购订单物料明细表报表导出'!#REF!=$A72),'2-1 采购订单物料明细表报表导出'!#REF!,0))</f>
        <v>#REF!</v>
      </c>
      <c r="M72" s="23" t="e" cm="1">
        <f t="array" ref="M72">SUM(IF((LEFT('2-1 采购订单物料明细表报表导出'!#REF!,7)=M$1)*('2-1 采购订单物料明细表报表导出'!#REF!=$A72),'2-1 采购订单物料明细表报表导出'!#REF!,0))</f>
        <v>#REF!</v>
      </c>
      <c r="N72" s="23" t="e" cm="1">
        <f t="array" ref="N72">SUM(IF((LEFT('2-1 采购订单物料明细表报表导出'!#REF!,7)=N$1)*('2-1 采购订单物料明细表报表导出'!#REF!=$A72),'2-1 采购订单物料明细表报表导出'!#REF!,0))</f>
        <v>#REF!</v>
      </c>
      <c r="O72" s="23" t="e" cm="1">
        <f t="array" ref="O72">SUM(IF((LEFT('2-1 采购订单物料明细表报表导出'!#REF!,7)=O$1)*('2-1 采购订单物料明细表报表导出'!#REF!=$A72),'2-1 采购订单物料明细表报表导出'!#REF!,0))</f>
        <v>#REF!</v>
      </c>
    </row>
    <row r="73" spans="1:15">
      <c r="A73" s="20" t="s">
        <v>3380</v>
      </c>
      <c r="B73" s="24"/>
      <c r="C73" s="24" t="s">
        <v>3336</v>
      </c>
      <c r="D73" s="23" t="e" cm="1">
        <f t="array" ref="D73">SUM(IF((LEFT('2-1 采购订单物料明细表报表导出'!#REF!,7)=D$1)*('2-1 采购订单物料明细表报表导出'!#REF!=$A73),'2-1 采购订单物料明细表报表导出'!#REF!,0))</f>
        <v>#REF!</v>
      </c>
      <c r="E73" s="23" t="e" cm="1">
        <f t="array" ref="E73">SUM(IF((LEFT('2-1 采购订单物料明细表报表导出'!#REF!,7)=E$1)*('2-1 采购订单物料明细表报表导出'!#REF!=$A73),'2-1 采购订单物料明细表报表导出'!#REF!,0))</f>
        <v>#REF!</v>
      </c>
      <c r="F73" s="23" t="e" cm="1">
        <f t="array" ref="F73">SUM(IF((LEFT('2-1 采购订单物料明细表报表导出'!#REF!,7)=F$1)*('2-1 采购订单物料明细表报表导出'!#REF!=$A73),'2-1 采购订单物料明细表报表导出'!#REF!,0))</f>
        <v>#REF!</v>
      </c>
      <c r="G73" s="23" t="e" cm="1">
        <f t="array" ref="G73">SUM(IF((LEFT('2-1 采购订单物料明细表报表导出'!#REF!,7)=G$1)*('2-1 采购订单物料明细表报表导出'!#REF!=$A73),'2-1 采购订单物料明细表报表导出'!#REF!,0))</f>
        <v>#REF!</v>
      </c>
      <c r="H73" s="23" t="e" cm="1">
        <f t="array" ref="H73">SUM(IF((LEFT('2-1 采购订单物料明细表报表导出'!#REF!,7)=H$1)*('2-1 采购订单物料明细表报表导出'!#REF!=$A73),'2-1 采购订单物料明细表报表导出'!#REF!,0))</f>
        <v>#REF!</v>
      </c>
      <c r="I73" s="23" t="e" cm="1">
        <f t="array" ref="I73">SUM(IF((LEFT('2-1 采购订单物料明细表报表导出'!#REF!,7)=I$1)*('2-1 采购订单物料明细表报表导出'!#REF!=$A73),'2-1 采购订单物料明细表报表导出'!#REF!,0))</f>
        <v>#REF!</v>
      </c>
      <c r="J73" s="23" t="e" cm="1">
        <f t="array" ref="J73">SUM(IF((LEFT('2-1 采购订单物料明细表报表导出'!#REF!,7)=J$1)*('2-1 采购订单物料明细表报表导出'!#REF!=$A73),'2-1 采购订单物料明细表报表导出'!#REF!,0))</f>
        <v>#REF!</v>
      </c>
      <c r="K73" s="23" t="e" cm="1">
        <f t="array" ref="K73">SUM(IF((LEFT('2-1 采购订单物料明细表报表导出'!#REF!,7)=K$1)*('2-1 采购订单物料明细表报表导出'!#REF!=$A73),'2-1 采购订单物料明细表报表导出'!#REF!,0))</f>
        <v>#REF!</v>
      </c>
      <c r="L73" s="23" t="e" cm="1">
        <f t="array" ref="L73">SUM(IF((LEFT('2-1 采购订单物料明细表报表导出'!#REF!,7)=L$1)*('2-1 采购订单物料明细表报表导出'!#REF!=$A73),'2-1 采购订单物料明细表报表导出'!#REF!,0))</f>
        <v>#REF!</v>
      </c>
      <c r="M73" s="23" t="e" cm="1">
        <f t="array" ref="M73">SUM(IF((LEFT('2-1 采购订单物料明细表报表导出'!#REF!,7)=M$1)*('2-1 采购订单物料明细表报表导出'!#REF!=$A73),'2-1 采购订单物料明细表报表导出'!#REF!,0))</f>
        <v>#REF!</v>
      </c>
      <c r="N73" s="23" t="e" cm="1">
        <f t="array" ref="N73">SUM(IF((LEFT('2-1 采购订单物料明细表报表导出'!#REF!,7)=N$1)*('2-1 采购订单物料明细表报表导出'!#REF!=$A73),'2-1 采购订单物料明细表报表导出'!#REF!,0))</f>
        <v>#REF!</v>
      </c>
      <c r="O73" s="23" t="e" cm="1">
        <f t="array" ref="O73">SUM(IF((LEFT('2-1 采购订单物料明细表报表导出'!#REF!,7)=O$1)*('2-1 采购订单物料明细表报表导出'!#REF!=$A73),'2-1 采购订单物料明细表报表导出'!#REF!,0))</f>
        <v>#REF!</v>
      </c>
    </row>
    <row r="74" spans="1:15">
      <c r="A74" s="20" t="s">
        <v>3381</v>
      </c>
      <c r="B74" s="24"/>
      <c r="C74" s="24" t="s">
        <v>3336</v>
      </c>
      <c r="D74" s="23" t="e" cm="1">
        <f t="array" ref="D74">SUM(IF((LEFT('2-1 采购订单物料明细表报表导出'!#REF!,7)=D$1)*('2-1 采购订单物料明细表报表导出'!#REF!=$A74),'2-1 采购订单物料明细表报表导出'!#REF!,0))</f>
        <v>#REF!</v>
      </c>
      <c r="E74" s="23" t="e" cm="1">
        <f t="array" ref="E74">SUM(IF((LEFT('2-1 采购订单物料明细表报表导出'!#REF!,7)=E$1)*('2-1 采购订单物料明细表报表导出'!#REF!=$A74),'2-1 采购订单物料明细表报表导出'!#REF!,0))</f>
        <v>#REF!</v>
      </c>
      <c r="F74" s="23" t="e" cm="1">
        <f t="array" ref="F74">SUM(IF((LEFT('2-1 采购订单物料明细表报表导出'!#REF!,7)=F$1)*('2-1 采购订单物料明细表报表导出'!#REF!=$A74),'2-1 采购订单物料明细表报表导出'!#REF!,0))</f>
        <v>#REF!</v>
      </c>
      <c r="G74" s="23" t="e" cm="1">
        <f t="array" ref="G74">SUM(IF((LEFT('2-1 采购订单物料明细表报表导出'!#REF!,7)=G$1)*('2-1 采购订单物料明细表报表导出'!#REF!=$A74),'2-1 采购订单物料明细表报表导出'!#REF!,0))</f>
        <v>#REF!</v>
      </c>
      <c r="H74" s="23" t="e" cm="1">
        <f t="array" ref="H74">SUM(IF((LEFT('2-1 采购订单物料明细表报表导出'!#REF!,7)=H$1)*('2-1 采购订单物料明细表报表导出'!#REF!=$A74),'2-1 采购订单物料明细表报表导出'!#REF!,0))</f>
        <v>#REF!</v>
      </c>
      <c r="I74" s="23" t="e" cm="1">
        <f t="array" ref="I74">SUM(IF((LEFT('2-1 采购订单物料明细表报表导出'!#REF!,7)=I$1)*('2-1 采购订单物料明细表报表导出'!#REF!=$A74),'2-1 采购订单物料明细表报表导出'!#REF!,0))</f>
        <v>#REF!</v>
      </c>
      <c r="J74" s="23" t="e" cm="1">
        <f t="array" ref="J74">SUM(IF((LEFT('2-1 采购订单物料明细表报表导出'!#REF!,7)=J$1)*('2-1 采购订单物料明细表报表导出'!#REF!=$A74),'2-1 采购订单物料明细表报表导出'!#REF!,0))</f>
        <v>#REF!</v>
      </c>
      <c r="K74" s="23" t="e" cm="1">
        <f t="array" ref="K74">SUM(IF((LEFT('2-1 采购订单物料明细表报表导出'!#REF!,7)=K$1)*('2-1 采购订单物料明细表报表导出'!#REF!=$A74),'2-1 采购订单物料明细表报表导出'!#REF!,0))</f>
        <v>#REF!</v>
      </c>
      <c r="L74" s="23" t="e" cm="1">
        <f t="array" ref="L74">SUM(IF((LEFT('2-1 采购订单物料明细表报表导出'!#REF!,7)=L$1)*('2-1 采购订单物料明细表报表导出'!#REF!=$A74),'2-1 采购订单物料明细表报表导出'!#REF!,0))</f>
        <v>#REF!</v>
      </c>
      <c r="M74" s="23" t="e" cm="1">
        <f t="array" ref="M74">SUM(IF((LEFT('2-1 采购订单物料明细表报表导出'!#REF!,7)=M$1)*('2-1 采购订单物料明细表报表导出'!#REF!=$A74),'2-1 采购订单物料明细表报表导出'!#REF!,0))</f>
        <v>#REF!</v>
      </c>
      <c r="N74" s="23" t="e" cm="1">
        <f t="array" ref="N74">SUM(IF((LEFT('2-1 采购订单物料明细表报表导出'!#REF!,7)=N$1)*('2-1 采购订单物料明细表报表导出'!#REF!=$A74),'2-1 采购订单物料明细表报表导出'!#REF!,0))</f>
        <v>#REF!</v>
      </c>
      <c r="O74" s="23" t="e" cm="1">
        <f t="array" ref="O74">SUM(IF((LEFT('2-1 采购订单物料明细表报表导出'!#REF!,7)=O$1)*('2-1 采购订单物料明细表报表导出'!#REF!=$A74),'2-1 采购订单物料明细表报表导出'!#REF!,0))</f>
        <v>#REF!</v>
      </c>
    </row>
    <row r="75" spans="1:15">
      <c r="A75" s="20" t="s">
        <v>3382</v>
      </c>
      <c r="B75" s="24"/>
      <c r="C75" s="24" t="s">
        <v>3336</v>
      </c>
      <c r="D75" s="23" t="e" cm="1">
        <f t="array" ref="D75">SUM(IF((LEFT('2-1 采购订单物料明细表报表导出'!#REF!,7)=D$1)*('2-1 采购订单物料明细表报表导出'!#REF!=$A75),'2-1 采购订单物料明细表报表导出'!#REF!,0))</f>
        <v>#REF!</v>
      </c>
      <c r="E75" s="23" t="e" cm="1">
        <f t="array" ref="E75">SUM(IF((LEFT('2-1 采购订单物料明细表报表导出'!#REF!,7)=E$1)*('2-1 采购订单物料明细表报表导出'!#REF!=$A75),'2-1 采购订单物料明细表报表导出'!#REF!,0))</f>
        <v>#REF!</v>
      </c>
      <c r="F75" s="23" t="e" cm="1">
        <f t="array" ref="F75">SUM(IF((LEFT('2-1 采购订单物料明细表报表导出'!#REF!,7)=F$1)*('2-1 采购订单物料明细表报表导出'!#REF!=$A75),'2-1 采购订单物料明细表报表导出'!#REF!,0))</f>
        <v>#REF!</v>
      </c>
      <c r="G75" s="23" t="e" cm="1">
        <f t="array" ref="G75">SUM(IF((LEFT('2-1 采购订单物料明细表报表导出'!#REF!,7)=G$1)*('2-1 采购订单物料明细表报表导出'!#REF!=$A75),'2-1 采购订单物料明细表报表导出'!#REF!,0))</f>
        <v>#REF!</v>
      </c>
      <c r="H75" s="23" t="e" cm="1">
        <f t="array" ref="H75">SUM(IF((LEFT('2-1 采购订单物料明细表报表导出'!#REF!,7)=H$1)*('2-1 采购订单物料明细表报表导出'!#REF!=$A75),'2-1 采购订单物料明细表报表导出'!#REF!,0))</f>
        <v>#REF!</v>
      </c>
      <c r="I75" s="23" t="e" cm="1">
        <f t="array" ref="I75">SUM(IF((LEFT('2-1 采购订单物料明细表报表导出'!#REF!,7)=I$1)*('2-1 采购订单物料明细表报表导出'!#REF!=$A75),'2-1 采购订单物料明细表报表导出'!#REF!,0))</f>
        <v>#REF!</v>
      </c>
      <c r="J75" s="23" t="e" cm="1">
        <f t="array" ref="J75">SUM(IF((LEFT('2-1 采购订单物料明细表报表导出'!#REF!,7)=J$1)*('2-1 采购订单物料明细表报表导出'!#REF!=$A75),'2-1 采购订单物料明细表报表导出'!#REF!,0))</f>
        <v>#REF!</v>
      </c>
      <c r="K75" s="23" t="e" cm="1">
        <f t="array" ref="K75">SUM(IF((LEFT('2-1 采购订单物料明细表报表导出'!#REF!,7)=K$1)*('2-1 采购订单物料明细表报表导出'!#REF!=$A75),'2-1 采购订单物料明细表报表导出'!#REF!,0))</f>
        <v>#REF!</v>
      </c>
      <c r="L75" s="23" t="e" cm="1">
        <f t="array" ref="L75">SUM(IF((LEFT('2-1 采购订单物料明细表报表导出'!#REF!,7)=L$1)*('2-1 采购订单物料明细表报表导出'!#REF!=$A75),'2-1 采购订单物料明细表报表导出'!#REF!,0))</f>
        <v>#REF!</v>
      </c>
      <c r="M75" s="23" t="e" cm="1">
        <f t="array" ref="M75">SUM(IF((LEFT('2-1 采购订单物料明细表报表导出'!#REF!,7)=M$1)*('2-1 采购订单物料明细表报表导出'!#REF!=$A75),'2-1 采购订单物料明细表报表导出'!#REF!,0))</f>
        <v>#REF!</v>
      </c>
      <c r="N75" s="23" t="e" cm="1">
        <f t="array" ref="N75">SUM(IF((LEFT('2-1 采购订单物料明细表报表导出'!#REF!,7)=N$1)*('2-1 采购订单物料明细表报表导出'!#REF!=$A75),'2-1 采购订单物料明细表报表导出'!#REF!,0))</f>
        <v>#REF!</v>
      </c>
      <c r="O75" s="23" t="e" cm="1">
        <f t="array" ref="O75">SUM(IF((LEFT('2-1 采购订单物料明细表报表导出'!#REF!,7)=O$1)*('2-1 采购订单物料明细表报表导出'!#REF!=$A75),'2-1 采购订单物料明细表报表导出'!#REF!,0))</f>
        <v>#REF!</v>
      </c>
    </row>
    <row r="76" spans="1:15">
      <c r="A76" s="20" t="s">
        <v>3383</v>
      </c>
      <c r="B76" s="24"/>
      <c r="C76" s="24" t="s">
        <v>3336</v>
      </c>
      <c r="D76" s="23" t="e" cm="1">
        <f t="array" ref="D76">SUM(IF((LEFT('2-1 采购订单物料明细表报表导出'!#REF!,7)=D$1)*('2-1 采购订单物料明细表报表导出'!#REF!=$A76),'2-1 采购订单物料明细表报表导出'!#REF!,0))</f>
        <v>#REF!</v>
      </c>
      <c r="E76" s="23" t="e" cm="1">
        <f t="array" ref="E76">SUM(IF((LEFT('2-1 采购订单物料明细表报表导出'!#REF!,7)=E$1)*('2-1 采购订单物料明细表报表导出'!#REF!=$A76),'2-1 采购订单物料明细表报表导出'!#REF!,0))</f>
        <v>#REF!</v>
      </c>
      <c r="F76" s="23" t="e" cm="1">
        <f t="array" ref="F76">SUM(IF((LEFT('2-1 采购订单物料明细表报表导出'!#REF!,7)=F$1)*('2-1 采购订单物料明细表报表导出'!#REF!=$A76),'2-1 采购订单物料明细表报表导出'!#REF!,0))</f>
        <v>#REF!</v>
      </c>
      <c r="G76" s="23" t="e" cm="1">
        <f t="array" ref="G76">SUM(IF((LEFT('2-1 采购订单物料明细表报表导出'!#REF!,7)=G$1)*('2-1 采购订单物料明细表报表导出'!#REF!=$A76),'2-1 采购订单物料明细表报表导出'!#REF!,0))</f>
        <v>#REF!</v>
      </c>
      <c r="H76" s="23" t="e" cm="1">
        <f t="array" ref="H76">SUM(IF((LEFT('2-1 采购订单物料明细表报表导出'!#REF!,7)=H$1)*('2-1 采购订单物料明细表报表导出'!#REF!=$A76),'2-1 采购订单物料明细表报表导出'!#REF!,0))</f>
        <v>#REF!</v>
      </c>
      <c r="I76" s="23" t="e" cm="1">
        <f t="array" ref="I76">SUM(IF((LEFT('2-1 采购订单物料明细表报表导出'!#REF!,7)=I$1)*('2-1 采购订单物料明细表报表导出'!#REF!=$A76),'2-1 采购订单物料明细表报表导出'!#REF!,0))</f>
        <v>#REF!</v>
      </c>
      <c r="J76" s="23" t="e" cm="1">
        <f t="array" ref="J76">SUM(IF((LEFT('2-1 采购订单物料明细表报表导出'!#REF!,7)=J$1)*('2-1 采购订单物料明细表报表导出'!#REF!=$A76),'2-1 采购订单物料明细表报表导出'!#REF!,0))</f>
        <v>#REF!</v>
      </c>
      <c r="K76" s="23" t="e" cm="1">
        <f t="array" ref="K76">SUM(IF((LEFT('2-1 采购订单物料明细表报表导出'!#REF!,7)=K$1)*('2-1 采购订单物料明细表报表导出'!#REF!=$A76),'2-1 采购订单物料明细表报表导出'!#REF!,0))</f>
        <v>#REF!</v>
      </c>
      <c r="L76" s="23" t="e" cm="1">
        <f t="array" ref="L76">SUM(IF((LEFT('2-1 采购订单物料明细表报表导出'!#REF!,7)=L$1)*('2-1 采购订单物料明细表报表导出'!#REF!=$A76),'2-1 采购订单物料明细表报表导出'!#REF!,0))</f>
        <v>#REF!</v>
      </c>
      <c r="M76" s="23" t="e" cm="1">
        <f t="array" ref="M76">SUM(IF((LEFT('2-1 采购订单物料明细表报表导出'!#REF!,7)=M$1)*('2-1 采购订单物料明细表报表导出'!#REF!=$A76),'2-1 采购订单物料明细表报表导出'!#REF!,0))</f>
        <v>#REF!</v>
      </c>
      <c r="N76" s="23" t="e" cm="1">
        <f t="array" ref="N76">SUM(IF((LEFT('2-1 采购订单物料明细表报表导出'!#REF!,7)=N$1)*('2-1 采购订单物料明细表报表导出'!#REF!=$A76),'2-1 采购订单物料明细表报表导出'!#REF!,0))</f>
        <v>#REF!</v>
      </c>
      <c r="O76" s="23" t="e" cm="1">
        <f t="array" ref="O76">SUM(IF((LEFT('2-1 采购订单物料明细表报表导出'!#REF!,7)=O$1)*('2-1 采购订单物料明细表报表导出'!#REF!=$A76),'2-1 采购订单物料明细表报表导出'!#REF!,0))</f>
        <v>#REF!</v>
      </c>
    </row>
    <row r="77" spans="1:15">
      <c r="A77" s="20" t="s">
        <v>3384</v>
      </c>
      <c r="B77" s="24"/>
      <c r="C77" s="24" t="s">
        <v>3336</v>
      </c>
      <c r="D77" s="23" t="e" cm="1">
        <f t="array" ref="D77">SUM(IF((LEFT('2-1 采购订单物料明细表报表导出'!#REF!,7)=D$1)*('2-1 采购订单物料明细表报表导出'!#REF!=$A77),'2-1 采购订单物料明细表报表导出'!#REF!,0))</f>
        <v>#REF!</v>
      </c>
      <c r="E77" s="23" t="e" cm="1">
        <f t="array" ref="E77">SUM(IF((LEFT('2-1 采购订单物料明细表报表导出'!#REF!,7)=E$1)*('2-1 采购订单物料明细表报表导出'!#REF!=$A77),'2-1 采购订单物料明细表报表导出'!#REF!,0))</f>
        <v>#REF!</v>
      </c>
      <c r="F77" s="23" t="e" cm="1">
        <f t="array" ref="F77">SUM(IF((LEFT('2-1 采购订单物料明细表报表导出'!#REF!,7)=F$1)*('2-1 采购订单物料明细表报表导出'!#REF!=$A77),'2-1 采购订单物料明细表报表导出'!#REF!,0))</f>
        <v>#REF!</v>
      </c>
      <c r="G77" s="23" t="e" cm="1">
        <f t="array" ref="G77">SUM(IF((LEFT('2-1 采购订单物料明细表报表导出'!#REF!,7)=G$1)*('2-1 采购订单物料明细表报表导出'!#REF!=$A77),'2-1 采购订单物料明细表报表导出'!#REF!,0))</f>
        <v>#REF!</v>
      </c>
      <c r="H77" s="23" t="e" cm="1">
        <f t="array" ref="H77">SUM(IF((LEFT('2-1 采购订单物料明细表报表导出'!#REF!,7)=H$1)*('2-1 采购订单物料明细表报表导出'!#REF!=$A77),'2-1 采购订单物料明细表报表导出'!#REF!,0))</f>
        <v>#REF!</v>
      </c>
      <c r="I77" s="23" t="e" cm="1">
        <f t="array" ref="I77">SUM(IF((LEFT('2-1 采购订单物料明细表报表导出'!#REF!,7)=I$1)*('2-1 采购订单物料明细表报表导出'!#REF!=$A77),'2-1 采购订单物料明细表报表导出'!#REF!,0))</f>
        <v>#REF!</v>
      </c>
      <c r="J77" s="23" t="e" cm="1">
        <f t="array" ref="J77">SUM(IF((LEFT('2-1 采购订单物料明细表报表导出'!#REF!,7)=J$1)*('2-1 采购订单物料明细表报表导出'!#REF!=$A77),'2-1 采购订单物料明细表报表导出'!#REF!,0))</f>
        <v>#REF!</v>
      </c>
      <c r="K77" s="23" t="e" cm="1">
        <f t="array" ref="K77">SUM(IF((LEFT('2-1 采购订单物料明细表报表导出'!#REF!,7)=K$1)*('2-1 采购订单物料明细表报表导出'!#REF!=$A77),'2-1 采购订单物料明细表报表导出'!#REF!,0))</f>
        <v>#REF!</v>
      </c>
      <c r="L77" s="23" t="e" cm="1">
        <f t="array" ref="L77">SUM(IF((LEFT('2-1 采购订单物料明细表报表导出'!#REF!,7)=L$1)*('2-1 采购订单物料明细表报表导出'!#REF!=$A77),'2-1 采购订单物料明细表报表导出'!#REF!,0))</f>
        <v>#REF!</v>
      </c>
      <c r="M77" s="23" t="e" cm="1">
        <f t="array" ref="M77">SUM(IF((LEFT('2-1 采购订单物料明细表报表导出'!#REF!,7)=M$1)*('2-1 采购订单物料明细表报表导出'!#REF!=$A77),'2-1 采购订单物料明细表报表导出'!#REF!,0))</f>
        <v>#REF!</v>
      </c>
      <c r="N77" s="23" t="e" cm="1">
        <f t="array" ref="N77">SUM(IF((LEFT('2-1 采购订单物料明细表报表导出'!#REF!,7)=N$1)*('2-1 采购订单物料明细表报表导出'!#REF!=$A77),'2-1 采购订单物料明细表报表导出'!#REF!,0))</f>
        <v>#REF!</v>
      </c>
      <c r="O77" s="23" t="e" cm="1">
        <f t="array" ref="O77">SUM(IF((LEFT('2-1 采购订单物料明细表报表导出'!#REF!,7)=O$1)*('2-1 采购订单物料明细表报表导出'!#REF!=$A77),'2-1 采购订单物料明细表报表导出'!#REF!,0))</f>
        <v>#REF!</v>
      </c>
    </row>
    <row r="78" spans="1:15">
      <c r="A78" s="20" t="s">
        <v>3385</v>
      </c>
      <c r="B78" s="24"/>
      <c r="C78" s="24" t="s">
        <v>3336</v>
      </c>
      <c r="D78" s="23" t="e" cm="1">
        <f t="array" ref="D78">SUM(IF((LEFT('2-1 采购订单物料明细表报表导出'!#REF!,7)=D$1)*('2-1 采购订单物料明细表报表导出'!#REF!=$A78),'2-1 采购订单物料明细表报表导出'!#REF!,0))</f>
        <v>#REF!</v>
      </c>
      <c r="E78" s="23" t="e" cm="1">
        <f t="array" ref="E78">SUM(IF((LEFT('2-1 采购订单物料明细表报表导出'!#REF!,7)=E$1)*('2-1 采购订单物料明细表报表导出'!#REF!=$A78),'2-1 采购订单物料明细表报表导出'!#REF!,0))</f>
        <v>#REF!</v>
      </c>
      <c r="F78" s="23" t="e" cm="1">
        <f t="array" ref="F78">SUM(IF((LEFT('2-1 采购订单物料明细表报表导出'!#REF!,7)=F$1)*('2-1 采购订单物料明细表报表导出'!#REF!=$A78),'2-1 采购订单物料明细表报表导出'!#REF!,0))</f>
        <v>#REF!</v>
      </c>
      <c r="G78" s="23" t="e" cm="1">
        <f t="array" ref="G78">SUM(IF((LEFT('2-1 采购订单物料明细表报表导出'!#REF!,7)=G$1)*('2-1 采购订单物料明细表报表导出'!#REF!=$A78),'2-1 采购订单物料明细表报表导出'!#REF!,0))</f>
        <v>#REF!</v>
      </c>
      <c r="H78" s="23" t="e" cm="1">
        <f t="array" ref="H78">SUM(IF((LEFT('2-1 采购订单物料明细表报表导出'!#REF!,7)=H$1)*('2-1 采购订单物料明细表报表导出'!#REF!=$A78),'2-1 采购订单物料明细表报表导出'!#REF!,0))</f>
        <v>#REF!</v>
      </c>
      <c r="I78" s="23" t="e" cm="1">
        <f t="array" ref="I78">SUM(IF((LEFT('2-1 采购订单物料明细表报表导出'!#REF!,7)=I$1)*('2-1 采购订单物料明细表报表导出'!#REF!=$A78),'2-1 采购订单物料明细表报表导出'!#REF!,0))</f>
        <v>#REF!</v>
      </c>
      <c r="J78" s="23" t="e" cm="1">
        <f t="array" ref="J78">SUM(IF((LEFT('2-1 采购订单物料明细表报表导出'!#REF!,7)=J$1)*('2-1 采购订单物料明细表报表导出'!#REF!=$A78),'2-1 采购订单物料明细表报表导出'!#REF!,0))</f>
        <v>#REF!</v>
      </c>
      <c r="K78" s="23" t="e" cm="1">
        <f t="array" ref="K78">SUM(IF((LEFT('2-1 采购订单物料明细表报表导出'!#REF!,7)=K$1)*('2-1 采购订单物料明细表报表导出'!#REF!=$A78),'2-1 采购订单物料明细表报表导出'!#REF!,0))</f>
        <v>#REF!</v>
      </c>
      <c r="L78" s="23" t="e" cm="1">
        <f t="array" ref="L78">SUM(IF((LEFT('2-1 采购订单物料明细表报表导出'!#REF!,7)=L$1)*('2-1 采购订单物料明细表报表导出'!#REF!=$A78),'2-1 采购订单物料明细表报表导出'!#REF!,0))</f>
        <v>#REF!</v>
      </c>
      <c r="M78" s="23" t="e" cm="1">
        <f t="array" ref="M78">SUM(IF((LEFT('2-1 采购订单物料明细表报表导出'!#REF!,7)=M$1)*('2-1 采购订单物料明细表报表导出'!#REF!=$A78),'2-1 采购订单物料明细表报表导出'!#REF!,0))</f>
        <v>#REF!</v>
      </c>
      <c r="N78" s="23" t="e" cm="1">
        <f t="array" ref="N78">SUM(IF((LEFT('2-1 采购订单物料明细表报表导出'!#REF!,7)=N$1)*('2-1 采购订单物料明细表报表导出'!#REF!=$A78),'2-1 采购订单物料明细表报表导出'!#REF!,0))</f>
        <v>#REF!</v>
      </c>
      <c r="O78" s="23" t="e" cm="1">
        <f t="array" ref="O78">SUM(IF((LEFT('2-1 采购订单物料明细表报表导出'!#REF!,7)=O$1)*('2-1 采购订单物料明细表报表导出'!#REF!=$A78),'2-1 采购订单物料明细表报表导出'!#REF!,0))</f>
        <v>#REF!</v>
      </c>
    </row>
    <row r="79" spans="1:15">
      <c r="A79" s="20" t="s">
        <v>3386</v>
      </c>
      <c r="B79" s="24"/>
      <c r="C79" s="24" t="s">
        <v>3336</v>
      </c>
      <c r="D79" s="23" t="e" cm="1">
        <f t="array" ref="D79">SUM(IF((LEFT('2-1 采购订单物料明细表报表导出'!#REF!,7)=D$1)*('2-1 采购订单物料明细表报表导出'!#REF!=$A79),'2-1 采购订单物料明细表报表导出'!#REF!,0))</f>
        <v>#REF!</v>
      </c>
      <c r="E79" s="23" t="e" cm="1">
        <f t="array" ref="E79">SUM(IF((LEFT('2-1 采购订单物料明细表报表导出'!#REF!,7)=E$1)*('2-1 采购订单物料明细表报表导出'!#REF!=$A79),'2-1 采购订单物料明细表报表导出'!#REF!,0))</f>
        <v>#REF!</v>
      </c>
      <c r="F79" s="23" t="e" cm="1">
        <f t="array" ref="F79">SUM(IF((LEFT('2-1 采购订单物料明细表报表导出'!#REF!,7)=F$1)*('2-1 采购订单物料明细表报表导出'!#REF!=$A79),'2-1 采购订单物料明细表报表导出'!#REF!,0))</f>
        <v>#REF!</v>
      </c>
      <c r="G79" s="23" t="e" cm="1">
        <f t="array" ref="G79">SUM(IF((LEFT('2-1 采购订单物料明细表报表导出'!#REF!,7)=G$1)*('2-1 采购订单物料明细表报表导出'!#REF!=$A79),'2-1 采购订单物料明细表报表导出'!#REF!,0))</f>
        <v>#REF!</v>
      </c>
      <c r="H79" s="23" t="e" cm="1">
        <f t="array" ref="H79">SUM(IF((LEFT('2-1 采购订单物料明细表报表导出'!#REF!,7)=H$1)*('2-1 采购订单物料明细表报表导出'!#REF!=$A79),'2-1 采购订单物料明细表报表导出'!#REF!,0))</f>
        <v>#REF!</v>
      </c>
      <c r="I79" s="23" t="e" cm="1">
        <f t="array" ref="I79">SUM(IF((LEFT('2-1 采购订单物料明细表报表导出'!#REF!,7)=I$1)*('2-1 采购订单物料明细表报表导出'!#REF!=$A79),'2-1 采购订单物料明细表报表导出'!#REF!,0))</f>
        <v>#REF!</v>
      </c>
      <c r="J79" s="23" t="e" cm="1">
        <f t="array" ref="J79">SUM(IF((LEFT('2-1 采购订单物料明细表报表导出'!#REF!,7)=J$1)*('2-1 采购订单物料明细表报表导出'!#REF!=$A79),'2-1 采购订单物料明细表报表导出'!#REF!,0))</f>
        <v>#REF!</v>
      </c>
      <c r="K79" s="23" t="e" cm="1">
        <f t="array" ref="K79">SUM(IF((LEFT('2-1 采购订单物料明细表报表导出'!#REF!,7)=K$1)*('2-1 采购订单物料明细表报表导出'!#REF!=$A79),'2-1 采购订单物料明细表报表导出'!#REF!,0))</f>
        <v>#REF!</v>
      </c>
      <c r="L79" s="23" t="e" cm="1">
        <f t="array" ref="L79">SUM(IF((LEFT('2-1 采购订单物料明细表报表导出'!#REF!,7)=L$1)*('2-1 采购订单物料明细表报表导出'!#REF!=$A79),'2-1 采购订单物料明细表报表导出'!#REF!,0))</f>
        <v>#REF!</v>
      </c>
      <c r="M79" s="23" t="e" cm="1">
        <f t="array" ref="M79">SUM(IF((LEFT('2-1 采购订单物料明细表报表导出'!#REF!,7)=M$1)*('2-1 采购订单物料明细表报表导出'!#REF!=$A79),'2-1 采购订单物料明细表报表导出'!#REF!,0))</f>
        <v>#REF!</v>
      </c>
      <c r="N79" s="23" t="e" cm="1">
        <f t="array" ref="N79">SUM(IF((LEFT('2-1 采购订单物料明细表报表导出'!#REF!,7)=N$1)*('2-1 采购订单物料明细表报表导出'!#REF!=$A79),'2-1 采购订单物料明细表报表导出'!#REF!,0))</f>
        <v>#REF!</v>
      </c>
      <c r="O79" s="23" t="e" cm="1">
        <f t="array" ref="O79">SUM(IF((LEFT('2-1 采购订单物料明细表报表导出'!#REF!,7)=O$1)*('2-1 采购订单物料明细表报表导出'!#REF!=$A79),'2-1 采购订单物料明细表报表导出'!#REF!,0))</f>
        <v>#REF!</v>
      </c>
    </row>
    <row r="80" spans="1:15">
      <c r="A80" s="20" t="s">
        <v>3387</v>
      </c>
      <c r="B80" s="24"/>
      <c r="C80" s="24" t="s">
        <v>3336</v>
      </c>
      <c r="D80" s="23" t="e" cm="1">
        <f t="array" ref="D80">SUM(IF((LEFT('2-1 采购订单物料明细表报表导出'!#REF!,7)=D$1)*('2-1 采购订单物料明细表报表导出'!#REF!=$A80),'2-1 采购订单物料明细表报表导出'!#REF!,0))</f>
        <v>#REF!</v>
      </c>
      <c r="E80" s="23" t="e" cm="1">
        <f t="array" ref="E80">SUM(IF((LEFT('2-1 采购订单物料明细表报表导出'!#REF!,7)=E$1)*('2-1 采购订单物料明细表报表导出'!#REF!=$A80),'2-1 采购订单物料明细表报表导出'!#REF!,0))</f>
        <v>#REF!</v>
      </c>
      <c r="F80" s="23" t="e" cm="1">
        <f t="array" ref="F80">SUM(IF((LEFT('2-1 采购订单物料明细表报表导出'!#REF!,7)=F$1)*('2-1 采购订单物料明细表报表导出'!#REF!=$A80),'2-1 采购订单物料明细表报表导出'!#REF!,0))</f>
        <v>#REF!</v>
      </c>
      <c r="G80" s="23" t="e" cm="1">
        <f t="array" ref="G80">SUM(IF((LEFT('2-1 采购订单物料明细表报表导出'!#REF!,7)=G$1)*('2-1 采购订单物料明细表报表导出'!#REF!=$A80),'2-1 采购订单物料明细表报表导出'!#REF!,0))</f>
        <v>#REF!</v>
      </c>
      <c r="H80" s="23" t="e" cm="1">
        <f t="array" ref="H80">SUM(IF((LEFT('2-1 采购订单物料明细表报表导出'!#REF!,7)=H$1)*('2-1 采购订单物料明细表报表导出'!#REF!=$A80),'2-1 采购订单物料明细表报表导出'!#REF!,0))</f>
        <v>#REF!</v>
      </c>
      <c r="I80" s="23" t="e" cm="1">
        <f t="array" ref="I80">SUM(IF((LEFT('2-1 采购订单物料明细表报表导出'!#REF!,7)=I$1)*('2-1 采购订单物料明细表报表导出'!#REF!=$A80),'2-1 采购订单物料明细表报表导出'!#REF!,0))</f>
        <v>#REF!</v>
      </c>
      <c r="J80" s="23" t="e" cm="1">
        <f t="array" ref="J80">SUM(IF((LEFT('2-1 采购订单物料明细表报表导出'!#REF!,7)=J$1)*('2-1 采购订单物料明细表报表导出'!#REF!=$A80),'2-1 采购订单物料明细表报表导出'!#REF!,0))</f>
        <v>#REF!</v>
      </c>
      <c r="K80" s="23" t="e" cm="1">
        <f t="array" ref="K80">SUM(IF((LEFT('2-1 采购订单物料明细表报表导出'!#REF!,7)=K$1)*('2-1 采购订单物料明细表报表导出'!#REF!=$A80),'2-1 采购订单物料明细表报表导出'!#REF!,0))</f>
        <v>#REF!</v>
      </c>
      <c r="L80" s="23" t="e" cm="1">
        <f t="array" ref="L80">SUM(IF((LEFT('2-1 采购订单物料明细表报表导出'!#REF!,7)=L$1)*('2-1 采购订单物料明细表报表导出'!#REF!=$A80),'2-1 采购订单物料明细表报表导出'!#REF!,0))</f>
        <v>#REF!</v>
      </c>
      <c r="M80" s="23" t="e" cm="1">
        <f t="array" ref="M80">SUM(IF((LEFT('2-1 采购订单物料明细表报表导出'!#REF!,7)=M$1)*('2-1 采购订单物料明细表报表导出'!#REF!=$A80),'2-1 采购订单物料明细表报表导出'!#REF!,0))</f>
        <v>#REF!</v>
      </c>
      <c r="N80" s="23" t="e" cm="1">
        <f t="array" ref="N80">SUM(IF((LEFT('2-1 采购订单物料明细表报表导出'!#REF!,7)=N$1)*('2-1 采购订单物料明细表报表导出'!#REF!=$A80),'2-1 采购订单物料明细表报表导出'!#REF!,0))</f>
        <v>#REF!</v>
      </c>
      <c r="O80" s="23" t="e" cm="1">
        <f t="array" ref="O80">SUM(IF((LEFT('2-1 采购订单物料明细表报表导出'!#REF!,7)=O$1)*('2-1 采购订单物料明细表报表导出'!#REF!=$A80),'2-1 采购订单物料明细表报表导出'!#REF!,0))</f>
        <v>#REF!</v>
      </c>
    </row>
    <row r="81" spans="1:15">
      <c r="A81" s="20" t="s">
        <v>3388</v>
      </c>
      <c r="B81" s="24"/>
      <c r="C81" s="24" t="s">
        <v>3336</v>
      </c>
      <c r="D81" s="23" t="e" cm="1">
        <f t="array" ref="D81">SUM(IF((LEFT('2-1 采购订单物料明细表报表导出'!#REF!,7)=D$1)*('2-1 采购订单物料明细表报表导出'!#REF!=$A81),'2-1 采购订单物料明细表报表导出'!#REF!,0))</f>
        <v>#REF!</v>
      </c>
      <c r="E81" s="23" t="e" cm="1">
        <f t="array" ref="E81">SUM(IF((LEFT('2-1 采购订单物料明细表报表导出'!#REF!,7)=E$1)*('2-1 采购订单物料明细表报表导出'!#REF!=$A81),'2-1 采购订单物料明细表报表导出'!#REF!,0))</f>
        <v>#REF!</v>
      </c>
      <c r="F81" s="23" t="e" cm="1">
        <f t="array" ref="F81">SUM(IF((LEFT('2-1 采购订单物料明细表报表导出'!#REF!,7)=F$1)*('2-1 采购订单物料明细表报表导出'!#REF!=$A81),'2-1 采购订单物料明细表报表导出'!#REF!,0))</f>
        <v>#REF!</v>
      </c>
      <c r="G81" s="23" t="e" cm="1">
        <f t="array" ref="G81">SUM(IF((LEFT('2-1 采购订单物料明细表报表导出'!#REF!,7)=G$1)*('2-1 采购订单物料明细表报表导出'!#REF!=$A81),'2-1 采购订单物料明细表报表导出'!#REF!,0))</f>
        <v>#REF!</v>
      </c>
      <c r="H81" s="23" t="e" cm="1">
        <f t="array" ref="H81">SUM(IF((LEFT('2-1 采购订单物料明细表报表导出'!#REF!,7)=H$1)*('2-1 采购订单物料明细表报表导出'!#REF!=$A81),'2-1 采购订单物料明细表报表导出'!#REF!,0))</f>
        <v>#REF!</v>
      </c>
      <c r="I81" s="23" t="e" cm="1">
        <f t="array" ref="I81">SUM(IF((LEFT('2-1 采购订单物料明细表报表导出'!#REF!,7)=I$1)*('2-1 采购订单物料明细表报表导出'!#REF!=$A81),'2-1 采购订单物料明细表报表导出'!#REF!,0))</f>
        <v>#REF!</v>
      </c>
      <c r="J81" s="23" t="e" cm="1">
        <f t="array" ref="J81">SUM(IF((LEFT('2-1 采购订单物料明细表报表导出'!#REF!,7)=J$1)*('2-1 采购订单物料明细表报表导出'!#REF!=$A81),'2-1 采购订单物料明细表报表导出'!#REF!,0))</f>
        <v>#REF!</v>
      </c>
      <c r="K81" s="23" t="e" cm="1">
        <f t="array" ref="K81">SUM(IF((LEFT('2-1 采购订单物料明细表报表导出'!#REF!,7)=K$1)*('2-1 采购订单物料明细表报表导出'!#REF!=$A81),'2-1 采购订单物料明细表报表导出'!#REF!,0))</f>
        <v>#REF!</v>
      </c>
      <c r="L81" s="23" t="e" cm="1">
        <f t="array" ref="L81">SUM(IF((LEFT('2-1 采购订单物料明细表报表导出'!#REF!,7)=L$1)*('2-1 采购订单物料明细表报表导出'!#REF!=$A81),'2-1 采购订单物料明细表报表导出'!#REF!,0))</f>
        <v>#REF!</v>
      </c>
      <c r="M81" s="23" t="e" cm="1">
        <f t="array" ref="M81">SUM(IF((LEFT('2-1 采购订单物料明细表报表导出'!#REF!,7)=M$1)*('2-1 采购订单物料明细表报表导出'!#REF!=$A81),'2-1 采购订单物料明细表报表导出'!#REF!,0))</f>
        <v>#REF!</v>
      </c>
      <c r="N81" s="23" t="e" cm="1">
        <f t="array" ref="N81">SUM(IF((LEFT('2-1 采购订单物料明细表报表导出'!#REF!,7)=N$1)*('2-1 采购订单物料明细表报表导出'!#REF!=$A81),'2-1 采购订单物料明细表报表导出'!#REF!,0))</f>
        <v>#REF!</v>
      </c>
      <c r="O81" s="23" t="e" cm="1">
        <f t="array" ref="O81">SUM(IF((LEFT('2-1 采购订单物料明细表报表导出'!#REF!,7)=O$1)*('2-1 采购订单物料明细表报表导出'!#REF!=$A81),'2-1 采购订单物料明细表报表导出'!#REF!,0))</f>
        <v>#REF!</v>
      </c>
    </row>
    <row r="82" spans="1:15">
      <c r="A82" s="20" t="s">
        <v>3389</v>
      </c>
      <c r="B82" s="24"/>
      <c r="C82" s="24" t="s">
        <v>3336</v>
      </c>
      <c r="D82" s="23" t="e" cm="1">
        <f t="array" ref="D82">SUM(IF((LEFT('2-1 采购订单物料明细表报表导出'!#REF!,7)=D$1)*('2-1 采购订单物料明细表报表导出'!#REF!=$A82),'2-1 采购订单物料明细表报表导出'!#REF!,0))</f>
        <v>#REF!</v>
      </c>
      <c r="E82" s="23" t="e" cm="1">
        <f t="array" ref="E82">SUM(IF((LEFT('2-1 采购订单物料明细表报表导出'!#REF!,7)=E$1)*('2-1 采购订单物料明细表报表导出'!#REF!=$A82),'2-1 采购订单物料明细表报表导出'!#REF!,0))</f>
        <v>#REF!</v>
      </c>
      <c r="F82" s="23" t="e" cm="1">
        <f t="array" ref="F82">SUM(IF((LEFT('2-1 采购订单物料明细表报表导出'!#REF!,7)=F$1)*('2-1 采购订单物料明细表报表导出'!#REF!=$A82),'2-1 采购订单物料明细表报表导出'!#REF!,0))</f>
        <v>#REF!</v>
      </c>
      <c r="G82" s="23" t="e" cm="1">
        <f t="array" ref="G82">SUM(IF((LEFT('2-1 采购订单物料明细表报表导出'!#REF!,7)=G$1)*('2-1 采购订单物料明细表报表导出'!#REF!=$A82),'2-1 采购订单物料明细表报表导出'!#REF!,0))</f>
        <v>#REF!</v>
      </c>
      <c r="H82" s="23" t="e" cm="1">
        <f t="array" ref="H82">SUM(IF((LEFT('2-1 采购订单物料明细表报表导出'!#REF!,7)=H$1)*('2-1 采购订单物料明细表报表导出'!#REF!=$A82),'2-1 采购订单物料明细表报表导出'!#REF!,0))</f>
        <v>#REF!</v>
      </c>
      <c r="I82" s="23" t="e" cm="1">
        <f t="array" ref="I82">SUM(IF((LEFT('2-1 采购订单物料明细表报表导出'!#REF!,7)=I$1)*('2-1 采购订单物料明细表报表导出'!#REF!=$A82),'2-1 采购订单物料明细表报表导出'!#REF!,0))</f>
        <v>#REF!</v>
      </c>
      <c r="J82" s="23" t="e" cm="1">
        <f t="array" ref="J82">SUM(IF((LEFT('2-1 采购订单物料明细表报表导出'!#REF!,7)=J$1)*('2-1 采购订单物料明细表报表导出'!#REF!=$A82),'2-1 采购订单物料明细表报表导出'!#REF!,0))</f>
        <v>#REF!</v>
      </c>
      <c r="K82" s="23" t="e" cm="1">
        <f t="array" ref="K82">SUM(IF((LEFT('2-1 采购订单物料明细表报表导出'!#REF!,7)=K$1)*('2-1 采购订单物料明细表报表导出'!#REF!=$A82),'2-1 采购订单物料明细表报表导出'!#REF!,0))</f>
        <v>#REF!</v>
      </c>
      <c r="L82" s="23" t="e" cm="1">
        <f t="array" ref="L82">SUM(IF((LEFT('2-1 采购订单物料明细表报表导出'!#REF!,7)=L$1)*('2-1 采购订单物料明细表报表导出'!#REF!=$A82),'2-1 采购订单物料明细表报表导出'!#REF!,0))</f>
        <v>#REF!</v>
      </c>
      <c r="M82" s="23" t="e" cm="1">
        <f t="array" ref="M82">SUM(IF((LEFT('2-1 采购订单物料明细表报表导出'!#REF!,7)=M$1)*('2-1 采购订单物料明细表报表导出'!#REF!=$A82),'2-1 采购订单物料明细表报表导出'!#REF!,0))</f>
        <v>#REF!</v>
      </c>
      <c r="N82" s="23" t="e" cm="1">
        <f t="array" ref="N82">SUM(IF((LEFT('2-1 采购订单物料明细表报表导出'!#REF!,7)=N$1)*('2-1 采购订单物料明细表报表导出'!#REF!=$A82),'2-1 采购订单物料明细表报表导出'!#REF!,0))</f>
        <v>#REF!</v>
      </c>
      <c r="O82" s="23" t="e" cm="1">
        <f t="array" ref="O82">SUM(IF((LEFT('2-1 采购订单物料明细表报表导出'!#REF!,7)=O$1)*('2-1 采购订单物料明细表报表导出'!#REF!=$A82),'2-1 采购订单物料明细表报表导出'!#REF!,0))</f>
        <v>#REF!</v>
      </c>
    </row>
    <row r="83" spans="1:15">
      <c r="A83" s="20" t="s">
        <v>3390</v>
      </c>
      <c r="B83" s="24"/>
      <c r="C83" s="24" t="s">
        <v>3336</v>
      </c>
      <c r="D83" s="23" t="e" cm="1">
        <f t="array" ref="D83">SUM(IF((LEFT('2-1 采购订单物料明细表报表导出'!#REF!,7)=D$1)*('2-1 采购订单物料明细表报表导出'!#REF!=$A83),'2-1 采购订单物料明细表报表导出'!#REF!,0))</f>
        <v>#REF!</v>
      </c>
      <c r="E83" s="23" t="e" cm="1">
        <f t="array" ref="E83">SUM(IF((LEFT('2-1 采购订单物料明细表报表导出'!#REF!,7)=E$1)*('2-1 采购订单物料明细表报表导出'!#REF!=$A83),'2-1 采购订单物料明细表报表导出'!#REF!,0))</f>
        <v>#REF!</v>
      </c>
      <c r="F83" s="23" t="e" cm="1">
        <f t="array" ref="F83">SUM(IF((LEFT('2-1 采购订单物料明细表报表导出'!#REF!,7)=F$1)*('2-1 采购订单物料明细表报表导出'!#REF!=$A83),'2-1 采购订单物料明细表报表导出'!#REF!,0))</f>
        <v>#REF!</v>
      </c>
      <c r="G83" s="23" t="e" cm="1">
        <f t="array" ref="G83">SUM(IF((LEFT('2-1 采购订单物料明细表报表导出'!#REF!,7)=G$1)*('2-1 采购订单物料明细表报表导出'!#REF!=$A83),'2-1 采购订单物料明细表报表导出'!#REF!,0))</f>
        <v>#REF!</v>
      </c>
      <c r="H83" s="23" t="e" cm="1">
        <f t="array" ref="H83">SUM(IF((LEFT('2-1 采购订单物料明细表报表导出'!#REF!,7)=H$1)*('2-1 采购订单物料明细表报表导出'!#REF!=$A83),'2-1 采购订单物料明细表报表导出'!#REF!,0))</f>
        <v>#REF!</v>
      </c>
      <c r="I83" s="23" t="e" cm="1">
        <f t="array" ref="I83">SUM(IF((LEFT('2-1 采购订单物料明细表报表导出'!#REF!,7)=I$1)*('2-1 采购订单物料明细表报表导出'!#REF!=$A83),'2-1 采购订单物料明细表报表导出'!#REF!,0))</f>
        <v>#REF!</v>
      </c>
      <c r="J83" s="23" t="e" cm="1">
        <f t="array" ref="J83">SUM(IF((LEFT('2-1 采购订单物料明细表报表导出'!#REF!,7)=J$1)*('2-1 采购订单物料明细表报表导出'!#REF!=$A83),'2-1 采购订单物料明细表报表导出'!#REF!,0))</f>
        <v>#REF!</v>
      </c>
      <c r="K83" s="23" t="e" cm="1">
        <f t="array" ref="K83">SUM(IF((LEFT('2-1 采购订单物料明细表报表导出'!#REF!,7)=K$1)*('2-1 采购订单物料明细表报表导出'!#REF!=$A83),'2-1 采购订单物料明细表报表导出'!#REF!,0))</f>
        <v>#REF!</v>
      </c>
      <c r="L83" s="23" t="e" cm="1">
        <f t="array" ref="L83">SUM(IF((LEFT('2-1 采购订单物料明细表报表导出'!#REF!,7)=L$1)*('2-1 采购订单物料明细表报表导出'!#REF!=$A83),'2-1 采购订单物料明细表报表导出'!#REF!,0))</f>
        <v>#REF!</v>
      </c>
      <c r="M83" s="23" t="e" cm="1">
        <f t="array" ref="M83">SUM(IF((LEFT('2-1 采购订单物料明细表报表导出'!#REF!,7)=M$1)*('2-1 采购订单物料明细表报表导出'!#REF!=$A83),'2-1 采购订单物料明细表报表导出'!#REF!,0))</f>
        <v>#REF!</v>
      </c>
      <c r="N83" s="23" t="e" cm="1">
        <f t="array" ref="N83">SUM(IF((LEFT('2-1 采购订单物料明细表报表导出'!#REF!,7)=N$1)*('2-1 采购订单物料明细表报表导出'!#REF!=$A83),'2-1 采购订单物料明细表报表导出'!#REF!,0))</f>
        <v>#REF!</v>
      </c>
      <c r="O83" s="23" t="e" cm="1">
        <f t="array" ref="O83">SUM(IF((LEFT('2-1 采购订单物料明细表报表导出'!#REF!,7)=O$1)*('2-1 采购订单物料明细表报表导出'!#REF!=$A83),'2-1 采购订单物料明细表报表导出'!#REF!,0))</f>
        <v>#REF!</v>
      </c>
    </row>
    <row r="84" spans="1:15">
      <c r="A84" s="20" t="s">
        <v>3391</v>
      </c>
      <c r="B84" s="24"/>
      <c r="C84" s="24" t="s">
        <v>3336</v>
      </c>
      <c r="D84" s="23" t="e" cm="1">
        <f t="array" ref="D84">SUM(IF((LEFT('2-1 采购订单物料明细表报表导出'!#REF!,7)=D$1)*('2-1 采购订单物料明细表报表导出'!#REF!=$A84),'2-1 采购订单物料明细表报表导出'!#REF!,0))</f>
        <v>#REF!</v>
      </c>
      <c r="E84" s="23" t="e" cm="1">
        <f t="array" ref="E84">SUM(IF((LEFT('2-1 采购订单物料明细表报表导出'!#REF!,7)=E$1)*('2-1 采购订单物料明细表报表导出'!#REF!=$A84),'2-1 采购订单物料明细表报表导出'!#REF!,0))</f>
        <v>#REF!</v>
      </c>
      <c r="F84" s="23" t="e" cm="1">
        <f t="array" ref="F84">SUM(IF((LEFT('2-1 采购订单物料明细表报表导出'!#REF!,7)=F$1)*('2-1 采购订单物料明细表报表导出'!#REF!=$A84),'2-1 采购订单物料明细表报表导出'!#REF!,0))</f>
        <v>#REF!</v>
      </c>
      <c r="G84" s="23" t="e" cm="1">
        <f t="array" ref="G84">SUM(IF((LEFT('2-1 采购订单物料明细表报表导出'!#REF!,7)=G$1)*('2-1 采购订单物料明细表报表导出'!#REF!=$A84),'2-1 采购订单物料明细表报表导出'!#REF!,0))</f>
        <v>#REF!</v>
      </c>
      <c r="H84" s="23" t="e" cm="1">
        <f t="array" ref="H84">SUM(IF((LEFT('2-1 采购订单物料明细表报表导出'!#REF!,7)=H$1)*('2-1 采购订单物料明细表报表导出'!#REF!=$A84),'2-1 采购订单物料明细表报表导出'!#REF!,0))</f>
        <v>#REF!</v>
      </c>
      <c r="I84" s="23" t="e" cm="1">
        <f t="array" ref="I84">SUM(IF((LEFT('2-1 采购订单物料明细表报表导出'!#REF!,7)=I$1)*('2-1 采购订单物料明细表报表导出'!#REF!=$A84),'2-1 采购订单物料明细表报表导出'!#REF!,0))</f>
        <v>#REF!</v>
      </c>
      <c r="J84" s="23" t="e" cm="1">
        <f t="array" ref="J84">SUM(IF((LEFT('2-1 采购订单物料明细表报表导出'!#REF!,7)=J$1)*('2-1 采购订单物料明细表报表导出'!#REF!=$A84),'2-1 采购订单物料明细表报表导出'!#REF!,0))</f>
        <v>#REF!</v>
      </c>
      <c r="K84" s="23" t="e" cm="1">
        <f t="array" ref="K84">SUM(IF((LEFT('2-1 采购订单物料明细表报表导出'!#REF!,7)=K$1)*('2-1 采购订单物料明细表报表导出'!#REF!=$A84),'2-1 采购订单物料明细表报表导出'!#REF!,0))</f>
        <v>#REF!</v>
      </c>
      <c r="L84" s="23" t="e" cm="1">
        <f t="array" ref="L84">SUM(IF((LEFT('2-1 采购订单物料明细表报表导出'!#REF!,7)=L$1)*('2-1 采购订单物料明细表报表导出'!#REF!=$A84),'2-1 采购订单物料明细表报表导出'!#REF!,0))</f>
        <v>#REF!</v>
      </c>
      <c r="M84" s="23" t="e" cm="1">
        <f t="array" ref="M84">SUM(IF((LEFT('2-1 采购订单物料明细表报表导出'!#REF!,7)=M$1)*('2-1 采购订单物料明细表报表导出'!#REF!=$A84),'2-1 采购订单物料明细表报表导出'!#REF!,0))</f>
        <v>#REF!</v>
      </c>
      <c r="N84" s="23" t="e" cm="1">
        <f t="array" ref="N84">SUM(IF((LEFT('2-1 采购订单物料明细表报表导出'!#REF!,7)=N$1)*('2-1 采购订单物料明细表报表导出'!#REF!=$A84),'2-1 采购订单物料明细表报表导出'!#REF!,0))</f>
        <v>#REF!</v>
      </c>
      <c r="O84" s="23" t="e" cm="1">
        <f t="array" ref="O84">SUM(IF((LEFT('2-1 采购订单物料明细表报表导出'!#REF!,7)=O$1)*('2-1 采购订单物料明细表报表导出'!#REF!=$A84),'2-1 采购订单物料明细表报表导出'!#REF!,0))</f>
        <v>#REF!</v>
      </c>
    </row>
    <row r="85" spans="1:15">
      <c r="A85" s="20" t="s">
        <v>3392</v>
      </c>
      <c r="B85" s="24"/>
      <c r="C85" s="24" t="s">
        <v>3336</v>
      </c>
      <c r="D85" s="23" t="e" cm="1">
        <f t="array" ref="D85">SUM(IF((LEFT('2-1 采购订单物料明细表报表导出'!#REF!,7)=D$1)*('2-1 采购订单物料明细表报表导出'!#REF!=$A85),'2-1 采购订单物料明细表报表导出'!#REF!,0))</f>
        <v>#REF!</v>
      </c>
      <c r="E85" s="23" t="e" cm="1">
        <f t="array" ref="E85">SUM(IF((LEFT('2-1 采购订单物料明细表报表导出'!#REF!,7)=E$1)*('2-1 采购订单物料明细表报表导出'!#REF!=$A85),'2-1 采购订单物料明细表报表导出'!#REF!,0))</f>
        <v>#REF!</v>
      </c>
      <c r="F85" s="23" t="e" cm="1">
        <f t="array" ref="F85">SUM(IF((LEFT('2-1 采购订单物料明细表报表导出'!#REF!,7)=F$1)*('2-1 采购订单物料明细表报表导出'!#REF!=$A85),'2-1 采购订单物料明细表报表导出'!#REF!,0))</f>
        <v>#REF!</v>
      </c>
      <c r="G85" s="23" t="e" cm="1">
        <f t="array" ref="G85">SUM(IF((LEFT('2-1 采购订单物料明细表报表导出'!#REF!,7)=G$1)*('2-1 采购订单物料明细表报表导出'!#REF!=$A85),'2-1 采购订单物料明细表报表导出'!#REF!,0))</f>
        <v>#REF!</v>
      </c>
      <c r="H85" s="23" t="e" cm="1">
        <f t="array" ref="H85">SUM(IF((LEFT('2-1 采购订单物料明细表报表导出'!#REF!,7)=H$1)*('2-1 采购订单物料明细表报表导出'!#REF!=$A85),'2-1 采购订单物料明细表报表导出'!#REF!,0))</f>
        <v>#REF!</v>
      </c>
      <c r="I85" s="23" t="e" cm="1">
        <f t="array" ref="I85">SUM(IF((LEFT('2-1 采购订单物料明细表报表导出'!#REF!,7)=I$1)*('2-1 采购订单物料明细表报表导出'!#REF!=$A85),'2-1 采购订单物料明细表报表导出'!#REF!,0))</f>
        <v>#REF!</v>
      </c>
      <c r="J85" s="23" t="e" cm="1">
        <f t="array" ref="J85">SUM(IF((LEFT('2-1 采购订单物料明细表报表导出'!#REF!,7)=J$1)*('2-1 采购订单物料明细表报表导出'!#REF!=$A85),'2-1 采购订单物料明细表报表导出'!#REF!,0))</f>
        <v>#REF!</v>
      </c>
      <c r="K85" s="23" t="e" cm="1">
        <f t="array" ref="K85">SUM(IF((LEFT('2-1 采购订单物料明细表报表导出'!#REF!,7)=K$1)*('2-1 采购订单物料明细表报表导出'!#REF!=$A85),'2-1 采购订单物料明细表报表导出'!#REF!,0))</f>
        <v>#REF!</v>
      </c>
      <c r="L85" s="23" t="e" cm="1">
        <f t="array" ref="L85">SUM(IF((LEFT('2-1 采购订单物料明细表报表导出'!#REF!,7)=L$1)*('2-1 采购订单物料明细表报表导出'!#REF!=$A85),'2-1 采购订单物料明细表报表导出'!#REF!,0))</f>
        <v>#REF!</v>
      </c>
      <c r="M85" s="23" t="e" cm="1">
        <f t="array" ref="M85">SUM(IF((LEFT('2-1 采购订单物料明细表报表导出'!#REF!,7)=M$1)*('2-1 采购订单物料明细表报表导出'!#REF!=$A85),'2-1 采购订单物料明细表报表导出'!#REF!,0))</f>
        <v>#REF!</v>
      </c>
      <c r="N85" s="23" t="e" cm="1">
        <f t="array" ref="N85">SUM(IF((LEFT('2-1 采购订单物料明细表报表导出'!#REF!,7)=N$1)*('2-1 采购订单物料明细表报表导出'!#REF!=$A85),'2-1 采购订单物料明细表报表导出'!#REF!,0))</f>
        <v>#REF!</v>
      </c>
      <c r="O85" s="23" t="e" cm="1">
        <f t="array" ref="O85">SUM(IF((LEFT('2-1 采购订单物料明细表报表导出'!#REF!,7)=O$1)*('2-1 采购订单物料明细表报表导出'!#REF!=$A85),'2-1 采购订单物料明细表报表导出'!#REF!,0))</f>
        <v>#REF!</v>
      </c>
    </row>
    <row r="86" spans="1:15">
      <c r="A86" s="20" t="s">
        <v>3393</v>
      </c>
      <c r="B86" s="24"/>
      <c r="C86" s="24" t="s">
        <v>3336</v>
      </c>
      <c r="D86" s="23" t="e" cm="1">
        <f t="array" ref="D86">SUM(IF((LEFT('2-1 采购订单物料明细表报表导出'!#REF!,7)=D$1)*('2-1 采购订单物料明细表报表导出'!#REF!=$A86),'2-1 采购订单物料明细表报表导出'!#REF!,0))</f>
        <v>#REF!</v>
      </c>
      <c r="E86" s="23" t="e" cm="1">
        <f t="array" ref="E86">SUM(IF((LEFT('2-1 采购订单物料明细表报表导出'!#REF!,7)=E$1)*('2-1 采购订单物料明细表报表导出'!#REF!=$A86),'2-1 采购订单物料明细表报表导出'!#REF!,0))</f>
        <v>#REF!</v>
      </c>
      <c r="F86" s="23" t="e" cm="1">
        <f t="array" ref="F86">SUM(IF((LEFT('2-1 采购订单物料明细表报表导出'!#REF!,7)=F$1)*('2-1 采购订单物料明细表报表导出'!#REF!=$A86),'2-1 采购订单物料明细表报表导出'!#REF!,0))</f>
        <v>#REF!</v>
      </c>
      <c r="G86" s="23" t="e" cm="1">
        <f t="array" ref="G86">SUM(IF((LEFT('2-1 采购订单物料明细表报表导出'!#REF!,7)=G$1)*('2-1 采购订单物料明细表报表导出'!#REF!=$A86),'2-1 采购订单物料明细表报表导出'!#REF!,0))</f>
        <v>#REF!</v>
      </c>
      <c r="H86" s="23" t="e" cm="1">
        <f t="array" ref="H86">SUM(IF((LEFT('2-1 采购订单物料明细表报表导出'!#REF!,7)=H$1)*('2-1 采购订单物料明细表报表导出'!#REF!=$A86),'2-1 采购订单物料明细表报表导出'!#REF!,0))</f>
        <v>#REF!</v>
      </c>
      <c r="I86" s="23" t="e" cm="1">
        <f t="array" ref="I86">SUM(IF((LEFT('2-1 采购订单物料明细表报表导出'!#REF!,7)=I$1)*('2-1 采购订单物料明细表报表导出'!#REF!=$A86),'2-1 采购订单物料明细表报表导出'!#REF!,0))</f>
        <v>#REF!</v>
      </c>
      <c r="J86" s="23" t="e" cm="1">
        <f t="array" ref="J86">SUM(IF((LEFT('2-1 采购订单物料明细表报表导出'!#REF!,7)=J$1)*('2-1 采购订单物料明细表报表导出'!#REF!=$A86),'2-1 采购订单物料明细表报表导出'!#REF!,0))</f>
        <v>#REF!</v>
      </c>
      <c r="K86" s="23" t="e" cm="1">
        <f t="array" ref="K86">SUM(IF((LEFT('2-1 采购订单物料明细表报表导出'!#REF!,7)=K$1)*('2-1 采购订单物料明细表报表导出'!#REF!=$A86),'2-1 采购订单物料明细表报表导出'!#REF!,0))</f>
        <v>#REF!</v>
      </c>
      <c r="L86" s="23" t="e" cm="1">
        <f t="array" ref="L86">SUM(IF((LEFT('2-1 采购订单物料明细表报表导出'!#REF!,7)=L$1)*('2-1 采购订单物料明细表报表导出'!#REF!=$A86),'2-1 采购订单物料明细表报表导出'!#REF!,0))</f>
        <v>#REF!</v>
      </c>
      <c r="M86" s="23" t="e" cm="1">
        <f t="array" ref="M86">SUM(IF((LEFT('2-1 采购订单物料明细表报表导出'!#REF!,7)=M$1)*('2-1 采购订单物料明细表报表导出'!#REF!=$A86),'2-1 采购订单物料明细表报表导出'!#REF!,0))</f>
        <v>#REF!</v>
      </c>
      <c r="N86" s="23" t="e" cm="1">
        <f t="array" ref="N86">SUM(IF((LEFT('2-1 采购订单物料明细表报表导出'!#REF!,7)=N$1)*('2-1 采购订单物料明细表报表导出'!#REF!=$A86),'2-1 采购订单物料明细表报表导出'!#REF!,0))</f>
        <v>#REF!</v>
      </c>
      <c r="O86" s="23" t="e" cm="1">
        <f t="array" ref="O86">SUM(IF((LEFT('2-1 采购订单物料明细表报表导出'!#REF!,7)=O$1)*('2-1 采购订单物料明细表报表导出'!#REF!=$A86),'2-1 采购订单物料明细表报表导出'!#REF!,0))</f>
        <v>#REF!</v>
      </c>
    </row>
    <row r="87" spans="1:15">
      <c r="A87" s="20" t="s">
        <v>3394</v>
      </c>
      <c r="B87" s="24"/>
      <c r="C87" s="24" t="s">
        <v>3336</v>
      </c>
      <c r="D87" s="23" t="e" cm="1">
        <f t="array" ref="D87">SUM(IF((LEFT('2-1 采购订单物料明细表报表导出'!#REF!,7)=D$1)*('2-1 采购订单物料明细表报表导出'!#REF!=$A87),'2-1 采购订单物料明细表报表导出'!#REF!,0))</f>
        <v>#REF!</v>
      </c>
      <c r="E87" s="23" t="e" cm="1">
        <f t="array" ref="E87">SUM(IF((LEFT('2-1 采购订单物料明细表报表导出'!#REF!,7)=E$1)*('2-1 采购订单物料明细表报表导出'!#REF!=$A87),'2-1 采购订单物料明细表报表导出'!#REF!,0))</f>
        <v>#REF!</v>
      </c>
      <c r="F87" s="23" t="e" cm="1">
        <f t="array" ref="F87">SUM(IF((LEFT('2-1 采购订单物料明细表报表导出'!#REF!,7)=F$1)*('2-1 采购订单物料明细表报表导出'!#REF!=$A87),'2-1 采购订单物料明细表报表导出'!#REF!,0))</f>
        <v>#REF!</v>
      </c>
      <c r="G87" s="23" t="e" cm="1">
        <f t="array" ref="G87">SUM(IF((LEFT('2-1 采购订单物料明细表报表导出'!#REF!,7)=G$1)*('2-1 采购订单物料明细表报表导出'!#REF!=$A87),'2-1 采购订单物料明细表报表导出'!#REF!,0))</f>
        <v>#REF!</v>
      </c>
      <c r="H87" s="23" t="e" cm="1">
        <f t="array" ref="H87">SUM(IF((LEFT('2-1 采购订单物料明细表报表导出'!#REF!,7)=H$1)*('2-1 采购订单物料明细表报表导出'!#REF!=$A87),'2-1 采购订单物料明细表报表导出'!#REF!,0))</f>
        <v>#REF!</v>
      </c>
      <c r="I87" s="23" t="e" cm="1">
        <f t="array" ref="I87">SUM(IF((LEFT('2-1 采购订单物料明细表报表导出'!#REF!,7)=I$1)*('2-1 采购订单物料明细表报表导出'!#REF!=$A87),'2-1 采购订单物料明细表报表导出'!#REF!,0))</f>
        <v>#REF!</v>
      </c>
      <c r="J87" s="23" t="e" cm="1">
        <f t="array" ref="J87">SUM(IF((LEFT('2-1 采购订单物料明细表报表导出'!#REF!,7)=J$1)*('2-1 采购订单物料明细表报表导出'!#REF!=$A87),'2-1 采购订单物料明细表报表导出'!#REF!,0))</f>
        <v>#REF!</v>
      </c>
      <c r="K87" s="23" t="e" cm="1">
        <f t="array" ref="K87">SUM(IF((LEFT('2-1 采购订单物料明细表报表导出'!#REF!,7)=K$1)*('2-1 采购订单物料明细表报表导出'!#REF!=$A87),'2-1 采购订单物料明细表报表导出'!#REF!,0))</f>
        <v>#REF!</v>
      </c>
      <c r="L87" s="23" t="e" cm="1">
        <f t="array" ref="L87">SUM(IF((LEFT('2-1 采购订单物料明细表报表导出'!#REF!,7)=L$1)*('2-1 采购订单物料明细表报表导出'!#REF!=$A87),'2-1 采购订单物料明细表报表导出'!#REF!,0))</f>
        <v>#REF!</v>
      </c>
      <c r="M87" s="23" t="e" cm="1">
        <f t="array" ref="M87">SUM(IF((LEFT('2-1 采购订单物料明细表报表导出'!#REF!,7)=M$1)*('2-1 采购订单物料明细表报表导出'!#REF!=$A87),'2-1 采购订单物料明细表报表导出'!#REF!,0))</f>
        <v>#REF!</v>
      </c>
      <c r="N87" s="23" t="e" cm="1">
        <f t="array" ref="N87">SUM(IF((LEFT('2-1 采购订单物料明细表报表导出'!#REF!,7)=N$1)*('2-1 采购订单物料明细表报表导出'!#REF!=$A87),'2-1 采购订单物料明细表报表导出'!#REF!,0))</f>
        <v>#REF!</v>
      </c>
      <c r="O87" s="23" t="e" cm="1">
        <f t="array" ref="O87">SUM(IF((LEFT('2-1 采购订单物料明细表报表导出'!#REF!,7)=O$1)*('2-1 采购订单物料明细表报表导出'!#REF!=$A87),'2-1 采购订单物料明细表报表导出'!#REF!,0))</f>
        <v>#REF!</v>
      </c>
    </row>
    <row r="88" spans="1:15">
      <c r="A88" s="20" t="s">
        <v>3395</v>
      </c>
      <c r="B88" s="24"/>
      <c r="C88" s="24" t="s">
        <v>3336</v>
      </c>
      <c r="D88" s="23" t="e" cm="1">
        <f t="array" ref="D88">SUM(IF((LEFT('2-1 采购订单物料明细表报表导出'!#REF!,7)=D$1)*('2-1 采购订单物料明细表报表导出'!#REF!=$A88),'2-1 采购订单物料明细表报表导出'!#REF!,0))</f>
        <v>#REF!</v>
      </c>
      <c r="E88" s="23" t="e" cm="1">
        <f t="array" ref="E88">SUM(IF((LEFT('2-1 采购订单物料明细表报表导出'!#REF!,7)=E$1)*('2-1 采购订单物料明细表报表导出'!#REF!=$A88),'2-1 采购订单物料明细表报表导出'!#REF!,0))</f>
        <v>#REF!</v>
      </c>
      <c r="F88" s="23" t="e" cm="1">
        <f t="array" ref="F88">SUM(IF((LEFT('2-1 采购订单物料明细表报表导出'!#REF!,7)=F$1)*('2-1 采购订单物料明细表报表导出'!#REF!=$A88),'2-1 采购订单物料明细表报表导出'!#REF!,0))</f>
        <v>#REF!</v>
      </c>
      <c r="G88" s="23" t="e" cm="1">
        <f t="array" ref="G88">SUM(IF((LEFT('2-1 采购订单物料明细表报表导出'!#REF!,7)=G$1)*('2-1 采购订单物料明细表报表导出'!#REF!=$A88),'2-1 采购订单物料明细表报表导出'!#REF!,0))</f>
        <v>#REF!</v>
      </c>
      <c r="H88" s="23" t="e" cm="1">
        <f t="array" ref="H88">SUM(IF((LEFT('2-1 采购订单物料明细表报表导出'!#REF!,7)=H$1)*('2-1 采购订单物料明细表报表导出'!#REF!=$A88),'2-1 采购订单物料明细表报表导出'!#REF!,0))</f>
        <v>#REF!</v>
      </c>
      <c r="I88" s="23" t="e" cm="1">
        <f t="array" ref="I88">SUM(IF((LEFT('2-1 采购订单物料明细表报表导出'!#REF!,7)=I$1)*('2-1 采购订单物料明细表报表导出'!#REF!=$A88),'2-1 采购订单物料明细表报表导出'!#REF!,0))</f>
        <v>#REF!</v>
      </c>
      <c r="J88" s="23" t="e" cm="1">
        <f t="array" ref="J88">SUM(IF((LEFT('2-1 采购订单物料明细表报表导出'!#REF!,7)=J$1)*('2-1 采购订单物料明细表报表导出'!#REF!=$A88),'2-1 采购订单物料明细表报表导出'!#REF!,0))</f>
        <v>#REF!</v>
      </c>
      <c r="K88" s="23" t="e" cm="1">
        <f t="array" ref="K88">SUM(IF((LEFT('2-1 采购订单物料明细表报表导出'!#REF!,7)=K$1)*('2-1 采购订单物料明细表报表导出'!#REF!=$A88),'2-1 采购订单物料明细表报表导出'!#REF!,0))</f>
        <v>#REF!</v>
      </c>
      <c r="L88" s="23" t="e" cm="1">
        <f t="array" ref="L88">SUM(IF((LEFT('2-1 采购订单物料明细表报表导出'!#REF!,7)=L$1)*('2-1 采购订单物料明细表报表导出'!#REF!=$A88),'2-1 采购订单物料明细表报表导出'!#REF!,0))</f>
        <v>#REF!</v>
      </c>
      <c r="M88" s="23" t="e" cm="1">
        <f t="array" ref="M88">SUM(IF((LEFT('2-1 采购订单物料明细表报表导出'!#REF!,7)=M$1)*('2-1 采购订单物料明细表报表导出'!#REF!=$A88),'2-1 采购订单物料明细表报表导出'!#REF!,0))</f>
        <v>#REF!</v>
      </c>
      <c r="N88" s="23" t="e" cm="1">
        <f t="array" ref="N88">SUM(IF((LEFT('2-1 采购订单物料明细表报表导出'!#REF!,7)=N$1)*('2-1 采购订单物料明细表报表导出'!#REF!=$A88),'2-1 采购订单物料明细表报表导出'!#REF!,0))</f>
        <v>#REF!</v>
      </c>
      <c r="O88" s="23" t="e" cm="1">
        <f t="array" ref="O88">SUM(IF((LEFT('2-1 采购订单物料明细表报表导出'!#REF!,7)=O$1)*('2-1 采购订单物料明细表报表导出'!#REF!=$A88),'2-1 采购订单物料明细表报表导出'!#REF!,0))</f>
        <v>#REF!</v>
      </c>
    </row>
    <row r="89" spans="1:15">
      <c r="A89" s="20" t="s">
        <v>3396</v>
      </c>
      <c r="B89" s="24"/>
      <c r="C89" s="24" t="s">
        <v>3336</v>
      </c>
      <c r="D89" s="23" t="e" cm="1">
        <f t="array" ref="D89">SUM(IF((LEFT('2-1 采购订单物料明细表报表导出'!#REF!,7)=D$1)*('2-1 采购订单物料明细表报表导出'!#REF!=$A89),'2-1 采购订单物料明细表报表导出'!#REF!,0))</f>
        <v>#REF!</v>
      </c>
      <c r="E89" s="23" t="e" cm="1">
        <f t="array" ref="E89">SUM(IF((LEFT('2-1 采购订单物料明细表报表导出'!#REF!,7)=E$1)*('2-1 采购订单物料明细表报表导出'!#REF!=$A89),'2-1 采购订单物料明细表报表导出'!#REF!,0))</f>
        <v>#REF!</v>
      </c>
      <c r="F89" s="23" t="e" cm="1">
        <f t="array" ref="F89">SUM(IF((LEFT('2-1 采购订单物料明细表报表导出'!#REF!,7)=F$1)*('2-1 采购订单物料明细表报表导出'!#REF!=$A89),'2-1 采购订单物料明细表报表导出'!#REF!,0))</f>
        <v>#REF!</v>
      </c>
      <c r="G89" s="23" t="e" cm="1">
        <f t="array" ref="G89">SUM(IF((LEFT('2-1 采购订单物料明细表报表导出'!#REF!,7)=G$1)*('2-1 采购订单物料明细表报表导出'!#REF!=$A89),'2-1 采购订单物料明细表报表导出'!#REF!,0))</f>
        <v>#REF!</v>
      </c>
      <c r="H89" s="23" t="e" cm="1">
        <f t="array" ref="H89">SUM(IF((LEFT('2-1 采购订单物料明细表报表导出'!#REF!,7)=H$1)*('2-1 采购订单物料明细表报表导出'!#REF!=$A89),'2-1 采购订单物料明细表报表导出'!#REF!,0))</f>
        <v>#REF!</v>
      </c>
      <c r="I89" s="23" t="e" cm="1">
        <f t="array" ref="I89">SUM(IF((LEFT('2-1 采购订单物料明细表报表导出'!#REF!,7)=I$1)*('2-1 采购订单物料明细表报表导出'!#REF!=$A89),'2-1 采购订单物料明细表报表导出'!#REF!,0))</f>
        <v>#REF!</v>
      </c>
      <c r="J89" s="23" t="e" cm="1">
        <f t="array" ref="J89">SUM(IF((LEFT('2-1 采购订单物料明细表报表导出'!#REF!,7)=J$1)*('2-1 采购订单物料明细表报表导出'!#REF!=$A89),'2-1 采购订单物料明细表报表导出'!#REF!,0))</f>
        <v>#REF!</v>
      </c>
      <c r="K89" s="23" t="e" cm="1">
        <f t="array" ref="K89">SUM(IF((LEFT('2-1 采购订单物料明细表报表导出'!#REF!,7)=K$1)*('2-1 采购订单物料明细表报表导出'!#REF!=$A89),'2-1 采购订单物料明细表报表导出'!#REF!,0))</f>
        <v>#REF!</v>
      </c>
      <c r="L89" s="23" t="e" cm="1">
        <f t="array" ref="L89">SUM(IF((LEFT('2-1 采购订单物料明细表报表导出'!#REF!,7)=L$1)*('2-1 采购订单物料明细表报表导出'!#REF!=$A89),'2-1 采购订单物料明细表报表导出'!#REF!,0))</f>
        <v>#REF!</v>
      </c>
      <c r="M89" s="23" t="e" cm="1">
        <f t="array" ref="M89">SUM(IF((LEFT('2-1 采购订单物料明细表报表导出'!#REF!,7)=M$1)*('2-1 采购订单物料明细表报表导出'!#REF!=$A89),'2-1 采购订单物料明细表报表导出'!#REF!,0))</f>
        <v>#REF!</v>
      </c>
      <c r="N89" s="23" t="e" cm="1">
        <f t="array" ref="N89">SUM(IF((LEFT('2-1 采购订单物料明细表报表导出'!#REF!,7)=N$1)*('2-1 采购订单物料明细表报表导出'!#REF!=$A89),'2-1 采购订单物料明细表报表导出'!#REF!,0))</f>
        <v>#REF!</v>
      </c>
      <c r="O89" s="23" t="e" cm="1">
        <f t="array" ref="O89">SUM(IF((LEFT('2-1 采购订单物料明细表报表导出'!#REF!,7)=O$1)*('2-1 采购订单物料明细表报表导出'!#REF!=$A89),'2-1 采购订单物料明细表报表导出'!#REF!,0))</f>
        <v>#REF!</v>
      </c>
    </row>
    <row r="90" spans="1:15">
      <c r="A90" s="20" t="s">
        <v>3397</v>
      </c>
      <c r="B90" s="24"/>
      <c r="C90" s="24" t="s">
        <v>3336</v>
      </c>
      <c r="D90" s="23" t="e" cm="1">
        <f t="array" ref="D90">SUM(IF((LEFT('2-1 采购订单物料明细表报表导出'!#REF!,7)=D$1)*('2-1 采购订单物料明细表报表导出'!#REF!=$A90),'2-1 采购订单物料明细表报表导出'!#REF!,0))</f>
        <v>#REF!</v>
      </c>
      <c r="E90" s="23" t="e" cm="1">
        <f t="array" ref="E90">SUM(IF((LEFT('2-1 采购订单物料明细表报表导出'!#REF!,7)=E$1)*('2-1 采购订单物料明细表报表导出'!#REF!=$A90),'2-1 采购订单物料明细表报表导出'!#REF!,0))</f>
        <v>#REF!</v>
      </c>
      <c r="F90" s="23" t="e" cm="1">
        <f t="array" ref="F90">SUM(IF((LEFT('2-1 采购订单物料明细表报表导出'!#REF!,7)=F$1)*('2-1 采购订单物料明细表报表导出'!#REF!=$A90),'2-1 采购订单物料明细表报表导出'!#REF!,0))</f>
        <v>#REF!</v>
      </c>
      <c r="G90" s="23" t="e" cm="1">
        <f t="array" ref="G90">SUM(IF((LEFT('2-1 采购订单物料明细表报表导出'!#REF!,7)=G$1)*('2-1 采购订单物料明细表报表导出'!#REF!=$A90),'2-1 采购订单物料明细表报表导出'!#REF!,0))</f>
        <v>#REF!</v>
      </c>
      <c r="H90" s="23" t="e" cm="1">
        <f t="array" ref="H90">SUM(IF((LEFT('2-1 采购订单物料明细表报表导出'!#REF!,7)=H$1)*('2-1 采购订单物料明细表报表导出'!#REF!=$A90),'2-1 采购订单物料明细表报表导出'!#REF!,0))</f>
        <v>#REF!</v>
      </c>
      <c r="I90" s="23" t="e" cm="1">
        <f t="array" ref="I90">SUM(IF((LEFT('2-1 采购订单物料明细表报表导出'!#REF!,7)=I$1)*('2-1 采购订单物料明细表报表导出'!#REF!=$A90),'2-1 采购订单物料明细表报表导出'!#REF!,0))</f>
        <v>#REF!</v>
      </c>
      <c r="J90" s="23" t="e" cm="1">
        <f t="array" ref="J90">SUM(IF((LEFT('2-1 采购订单物料明细表报表导出'!#REF!,7)=J$1)*('2-1 采购订单物料明细表报表导出'!#REF!=$A90),'2-1 采购订单物料明细表报表导出'!#REF!,0))</f>
        <v>#REF!</v>
      </c>
      <c r="K90" s="23" t="e" cm="1">
        <f t="array" ref="K90">SUM(IF((LEFT('2-1 采购订单物料明细表报表导出'!#REF!,7)=K$1)*('2-1 采购订单物料明细表报表导出'!#REF!=$A90),'2-1 采购订单物料明细表报表导出'!#REF!,0))</f>
        <v>#REF!</v>
      </c>
      <c r="L90" s="23" t="e" cm="1">
        <f t="array" ref="L90">SUM(IF((LEFT('2-1 采购订单物料明细表报表导出'!#REF!,7)=L$1)*('2-1 采购订单物料明细表报表导出'!#REF!=$A90),'2-1 采购订单物料明细表报表导出'!#REF!,0))</f>
        <v>#REF!</v>
      </c>
      <c r="M90" s="23" t="e" cm="1">
        <f t="array" ref="M90">SUM(IF((LEFT('2-1 采购订单物料明细表报表导出'!#REF!,7)=M$1)*('2-1 采购订单物料明细表报表导出'!#REF!=$A90),'2-1 采购订单物料明细表报表导出'!#REF!,0))</f>
        <v>#REF!</v>
      </c>
      <c r="N90" s="23" t="e" cm="1">
        <f t="array" ref="N90">SUM(IF((LEFT('2-1 采购订单物料明细表报表导出'!#REF!,7)=N$1)*('2-1 采购订单物料明细表报表导出'!#REF!=$A90),'2-1 采购订单物料明细表报表导出'!#REF!,0))</f>
        <v>#REF!</v>
      </c>
      <c r="O90" s="23" t="e" cm="1">
        <f t="array" ref="O90">SUM(IF((LEFT('2-1 采购订单物料明细表报表导出'!#REF!,7)=O$1)*('2-1 采购订单物料明细表报表导出'!#REF!=$A90),'2-1 采购订单物料明细表报表导出'!#REF!,0))</f>
        <v>#REF!</v>
      </c>
    </row>
    <row r="91" ht="14.5" spans="1:15">
      <c r="A91" s="20" t="s">
        <v>3398</v>
      </c>
      <c r="B91" s="48" t="s">
        <v>2128</v>
      </c>
      <c r="C91" s="49" t="s">
        <v>2129</v>
      </c>
      <c r="D91" s="23" t="e" cm="1">
        <f t="array" ref="D91">SUM(IF((LEFT('2-1 采购订单物料明细表报表导出'!#REF!,7)=D$1)*('2-1 采购订单物料明细表报表导出'!#REF!=$A91),'2-1 采购订单物料明细表报表导出'!#REF!,0))</f>
        <v>#REF!</v>
      </c>
      <c r="E91" s="23" t="e" cm="1">
        <f t="array" ref="E91">SUM(IF((LEFT('2-1 采购订单物料明细表报表导出'!#REF!,7)=E$1)*('2-1 采购订单物料明细表报表导出'!#REF!=$A91),'2-1 采购订单物料明细表报表导出'!#REF!,0))</f>
        <v>#REF!</v>
      </c>
      <c r="F91" s="23" t="e" cm="1">
        <f t="array" ref="F91">SUM(IF((LEFT('2-1 采购订单物料明细表报表导出'!#REF!,7)=F$1)*('2-1 采购订单物料明细表报表导出'!#REF!=$A91),'2-1 采购订单物料明细表报表导出'!#REF!,0))</f>
        <v>#REF!</v>
      </c>
      <c r="G91" s="23" t="e" cm="1">
        <f t="array" ref="G91">SUM(IF((LEFT('2-1 采购订单物料明细表报表导出'!#REF!,7)=G$1)*('2-1 采购订单物料明细表报表导出'!#REF!=$A91),'2-1 采购订单物料明细表报表导出'!#REF!,0))</f>
        <v>#REF!</v>
      </c>
      <c r="H91" s="23" t="e" cm="1">
        <f t="array" ref="H91">SUM(IF((LEFT('2-1 采购订单物料明细表报表导出'!#REF!,7)=H$1)*('2-1 采购订单物料明细表报表导出'!#REF!=$A91),'2-1 采购订单物料明细表报表导出'!#REF!,0))</f>
        <v>#REF!</v>
      </c>
      <c r="I91" s="23" t="e" cm="1">
        <f t="array" ref="I91">SUM(IF((LEFT('2-1 采购订单物料明细表报表导出'!#REF!,7)=I$1)*('2-1 采购订单物料明细表报表导出'!#REF!=$A91),'2-1 采购订单物料明细表报表导出'!#REF!,0))</f>
        <v>#REF!</v>
      </c>
      <c r="J91" s="23" t="e" cm="1">
        <f t="array" ref="J91">SUM(IF((LEFT('2-1 采购订单物料明细表报表导出'!#REF!,7)=J$1)*('2-1 采购订单物料明细表报表导出'!#REF!=$A91),'2-1 采购订单物料明细表报表导出'!#REF!,0))</f>
        <v>#REF!</v>
      </c>
      <c r="K91" s="23" t="e" cm="1">
        <f t="array" ref="K91">SUM(IF((LEFT('2-1 采购订单物料明细表报表导出'!#REF!,7)=K$1)*('2-1 采购订单物料明细表报表导出'!#REF!=$A91),'2-1 采购订单物料明细表报表导出'!#REF!,0))</f>
        <v>#REF!</v>
      </c>
      <c r="L91" s="23" t="e" cm="1">
        <f t="array" ref="L91">SUM(IF((LEFT('2-1 采购订单物料明细表报表导出'!#REF!,7)=L$1)*('2-1 采购订单物料明细表报表导出'!#REF!=$A91),'2-1 采购订单物料明细表报表导出'!#REF!,0))</f>
        <v>#REF!</v>
      </c>
      <c r="M91" s="23" t="e" cm="1">
        <f t="array" ref="M91">SUM(IF((LEFT('2-1 采购订单物料明细表报表导出'!#REF!,7)=M$1)*('2-1 采购订单物料明细表报表导出'!#REF!=$A91),'2-1 采购订单物料明细表报表导出'!#REF!,0))</f>
        <v>#REF!</v>
      </c>
      <c r="N91" s="23" t="e" cm="1">
        <f t="array" ref="N91">SUM(IF((LEFT('2-1 采购订单物料明细表报表导出'!#REF!,7)=N$1)*('2-1 采购订单物料明细表报表导出'!#REF!=$A91),'2-1 采购订单物料明细表报表导出'!#REF!,0))</f>
        <v>#REF!</v>
      </c>
      <c r="O91" s="23" t="e" cm="1">
        <f t="array" ref="O91">SUM(IF((LEFT('2-1 采购订单物料明细表报表导出'!#REF!,7)=O$1)*('2-1 采购订单物料明细表报表导出'!#REF!=$A91),'2-1 采购订单物料明细表报表导出'!#REF!,0))</f>
        <v>#REF!</v>
      </c>
    </row>
    <row r="92" ht="14.5" spans="1:15">
      <c r="A92" s="20" t="s">
        <v>3399</v>
      </c>
      <c r="B92" s="48" t="s">
        <v>2128</v>
      </c>
      <c r="C92" s="49" t="s">
        <v>2129</v>
      </c>
      <c r="D92" s="23" t="e" cm="1">
        <f t="array" ref="D92">SUM(IF((LEFT('2-1 采购订单物料明细表报表导出'!#REF!,7)=D$1)*('2-1 采购订单物料明细表报表导出'!#REF!=$A92),'2-1 采购订单物料明细表报表导出'!#REF!,0))</f>
        <v>#REF!</v>
      </c>
      <c r="E92" s="23" t="e" cm="1">
        <f t="array" ref="E92">SUM(IF((LEFT('2-1 采购订单物料明细表报表导出'!#REF!,7)=E$1)*('2-1 采购订单物料明细表报表导出'!#REF!=$A92),'2-1 采购订单物料明细表报表导出'!#REF!,0))</f>
        <v>#REF!</v>
      </c>
      <c r="F92" s="23" t="e" cm="1">
        <f t="array" ref="F92">SUM(IF((LEFT('2-1 采购订单物料明细表报表导出'!#REF!,7)=F$1)*('2-1 采购订单物料明细表报表导出'!#REF!=$A92),'2-1 采购订单物料明细表报表导出'!#REF!,0))</f>
        <v>#REF!</v>
      </c>
      <c r="G92" s="23" t="e" cm="1">
        <f t="array" ref="G92">SUM(IF((LEFT('2-1 采购订单物料明细表报表导出'!#REF!,7)=G$1)*('2-1 采购订单物料明细表报表导出'!#REF!=$A92),'2-1 采购订单物料明细表报表导出'!#REF!,0))</f>
        <v>#REF!</v>
      </c>
      <c r="H92" s="23" t="e" cm="1">
        <f t="array" ref="H92">SUM(IF((LEFT('2-1 采购订单物料明细表报表导出'!#REF!,7)=H$1)*('2-1 采购订单物料明细表报表导出'!#REF!=$A92),'2-1 采购订单物料明细表报表导出'!#REF!,0))</f>
        <v>#REF!</v>
      </c>
      <c r="I92" s="23" t="e" cm="1">
        <f t="array" ref="I92">SUM(IF((LEFT('2-1 采购订单物料明细表报表导出'!#REF!,7)=I$1)*('2-1 采购订单物料明细表报表导出'!#REF!=$A92),'2-1 采购订单物料明细表报表导出'!#REF!,0))</f>
        <v>#REF!</v>
      </c>
      <c r="J92" s="23" t="e" cm="1">
        <f t="array" ref="J92">SUM(IF((LEFT('2-1 采购订单物料明细表报表导出'!#REF!,7)=J$1)*('2-1 采购订单物料明细表报表导出'!#REF!=$A92),'2-1 采购订单物料明细表报表导出'!#REF!,0))</f>
        <v>#REF!</v>
      </c>
      <c r="K92" s="23" t="e" cm="1">
        <f t="array" ref="K92">SUM(IF((LEFT('2-1 采购订单物料明细表报表导出'!#REF!,7)=K$1)*('2-1 采购订单物料明细表报表导出'!#REF!=$A92),'2-1 采购订单物料明细表报表导出'!#REF!,0))</f>
        <v>#REF!</v>
      </c>
      <c r="L92" s="23" t="e" cm="1">
        <f t="array" ref="L92">SUM(IF((LEFT('2-1 采购订单物料明细表报表导出'!#REF!,7)=L$1)*('2-1 采购订单物料明细表报表导出'!#REF!=$A92),'2-1 采购订单物料明细表报表导出'!#REF!,0))</f>
        <v>#REF!</v>
      </c>
      <c r="M92" s="23" t="e" cm="1">
        <f t="array" ref="M92">SUM(IF((LEFT('2-1 采购订单物料明细表报表导出'!#REF!,7)=M$1)*('2-1 采购订单物料明细表报表导出'!#REF!=$A92),'2-1 采购订单物料明细表报表导出'!#REF!,0))</f>
        <v>#REF!</v>
      </c>
      <c r="N92" s="23" t="e" cm="1">
        <f t="array" ref="N92">SUM(IF((LEFT('2-1 采购订单物料明细表报表导出'!#REF!,7)=N$1)*('2-1 采购订单物料明细表报表导出'!#REF!=$A92),'2-1 采购订单物料明细表报表导出'!#REF!,0))</f>
        <v>#REF!</v>
      </c>
      <c r="O92" s="23" t="e" cm="1">
        <f t="array" ref="O92">SUM(IF((LEFT('2-1 采购订单物料明细表报表导出'!#REF!,7)=O$1)*('2-1 采购订单物料明细表报表导出'!#REF!=$A92),'2-1 采购订单物料明细表报表导出'!#REF!,0))</f>
        <v>#REF!</v>
      </c>
    </row>
    <row r="93" ht="14.5" spans="1:15">
      <c r="A93" s="20" t="s">
        <v>3400</v>
      </c>
      <c r="B93" s="48" t="s">
        <v>2128</v>
      </c>
      <c r="C93" s="49" t="s">
        <v>2129</v>
      </c>
      <c r="D93" s="23" t="e" cm="1">
        <f t="array" ref="D93">SUM(IF((LEFT('2-1 采购订单物料明细表报表导出'!#REF!,7)=D$1)*('2-1 采购订单物料明细表报表导出'!#REF!=$A93),'2-1 采购订单物料明细表报表导出'!#REF!,0))</f>
        <v>#REF!</v>
      </c>
      <c r="E93" s="23" t="e" cm="1">
        <f t="array" ref="E93">SUM(IF((LEFT('2-1 采购订单物料明细表报表导出'!#REF!,7)=E$1)*('2-1 采购订单物料明细表报表导出'!#REF!=$A93),'2-1 采购订单物料明细表报表导出'!#REF!,0))</f>
        <v>#REF!</v>
      </c>
      <c r="F93" s="23" t="e" cm="1">
        <f t="array" ref="F93">SUM(IF((LEFT('2-1 采购订单物料明细表报表导出'!#REF!,7)=F$1)*('2-1 采购订单物料明细表报表导出'!#REF!=$A93),'2-1 采购订单物料明细表报表导出'!#REF!,0))</f>
        <v>#REF!</v>
      </c>
      <c r="G93" s="23" t="e" cm="1">
        <f t="array" ref="G93">SUM(IF((LEFT('2-1 采购订单物料明细表报表导出'!#REF!,7)=G$1)*('2-1 采购订单物料明细表报表导出'!#REF!=$A93),'2-1 采购订单物料明细表报表导出'!#REF!,0))</f>
        <v>#REF!</v>
      </c>
      <c r="H93" s="23" t="e" cm="1">
        <f t="array" ref="H93">SUM(IF((LEFT('2-1 采购订单物料明细表报表导出'!#REF!,7)=H$1)*('2-1 采购订单物料明细表报表导出'!#REF!=$A93),'2-1 采购订单物料明细表报表导出'!#REF!,0))</f>
        <v>#REF!</v>
      </c>
      <c r="I93" s="23" t="e" cm="1">
        <f t="array" ref="I93">SUM(IF((LEFT('2-1 采购订单物料明细表报表导出'!#REF!,7)=I$1)*('2-1 采购订单物料明细表报表导出'!#REF!=$A93),'2-1 采购订单物料明细表报表导出'!#REF!,0))</f>
        <v>#REF!</v>
      </c>
      <c r="J93" s="23" t="e" cm="1">
        <f t="array" ref="J93">SUM(IF((LEFT('2-1 采购订单物料明细表报表导出'!#REF!,7)=J$1)*('2-1 采购订单物料明细表报表导出'!#REF!=$A93),'2-1 采购订单物料明细表报表导出'!#REF!,0))</f>
        <v>#REF!</v>
      </c>
      <c r="K93" s="23" t="e" cm="1">
        <f t="array" ref="K93">SUM(IF((LEFT('2-1 采购订单物料明细表报表导出'!#REF!,7)=K$1)*('2-1 采购订单物料明细表报表导出'!#REF!=$A93),'2-1 采购订单物料明细表报表导出'!#REF!,0))</f>
        <v>#REF!</v>
      </c>
      <c r="L93" s="23" t="e" cm="1">
        <f t="array" ref="L93">SUM(IF((LEFT('2-1 采购订单物料明细表报表导出'!#REF!,7)=L$1)*('2-1 采购订单物料明细表报表导出'!#REF!=$A93),'2-1 采购订单物料明细表报表导出'!#REF!,0))</f>
        <v>#REF!</v>
      </c>
      <c r="M93" s="23" t="e" cm="1">
        <f t="array" ref="M93">SUM(IF((LEFT('2-1 采购订单物料明细表报表导出'!#REF!,7)=M$1)*('2-1 采购订单物料明细表报表导出'!#REF!=$A93),'2-1 采购订单物料明细表报表导出'!#REF!,0))</f>
        <v>#REF!</v>
      </c>
      <c r="N93" s="23" t="e" cm="1">
        <f t="array" ref="N93">SUM(IF((LEFT('2-1 采购订单物料明细表报表导出'!#REF!,7)=N$1)*('2-1 采购订单物料明细表报表导出'!#REF!=$A93),'2-1 采购订单物料明细表报表导出'!#REF!,0))</f>
        <v>#REF!</v>
      </c>
      <c r="O93" s="23" t="e" cm="1">
        <f t="array" ref="O93">SUM(IF((LEFT('2-1 采购订单物料明细表报表导出'!#REF!,7)=O$1)*('2-1 采购订单物料明细表报表导出'!#REF!=$A93),'2-1 采购订单物料明细表报表导出'!#REF!,0))</f>
        <v>#REF!</v>
      </c>
    </row>
    <row r="94" ht="14.5" spans="1:15">
      <c r="A94" s="20" t="s">
        <v>3401</v>
      </c>
      <c r="B94" s="48" t="s">
        <v>2128</v>
      </c>
      <c r="C94" s="49" t="s">
        <v>2129</v>
      </c>
      <c r="D94" s="23" t="e" cm="1">
        <f t="array" ref="D94">SUM(IF((LEFT('2-1 采购订单物料明细表报表导出'!#REF!,7)=D$1)*('2-1 采购订单物料明细表报表导出'!#REF!=$A94),'2-1 采购订单物料明细表报表导出'!#REF!,0))</f>
        <v>#REF!</v>
      </c>
      <c r="E94" s="23" t="e" cm="1">
        <f t="array" ref="E94">SUM(IF((LEFT('2-1 采购订单物料明细表报表导出'!#REF!,7)=E$1)*('2-1 采购订单物料明细表报表导出'!#REF!=$A94),'2-1 采购订单物料明细表报表导出'!#REF!,0))</f>
        <v>#REF!</v>
      </c>
      <c r="F94" s="23" t="e" cm="1">
        <f t="array" ref="F94">SUM(IF((LEFT('2-1 采购订单物料明细表报表导出'!#REF!,7)=F$1)*('2-1 采购订单物料明细表报表导出'!#REF!=$A94),'2-1 采购订单物料明细表报表导出'!#REF!,0))</f>
        <v>#REF!</v>
      </c>
      <c r="G94" s="23" t="e" cm="1">
        <f t="array" ref="G94">SUM(IF((LEFT('2-1 采购订单物料明细表报表导出'!#REF!,7)=G$1)*('2-1 采购订单物料明细表报表导出'!#REF!=$A94),'2-1 采购订单物料明细表报表导出'!#REF!,0))</f>
        <v>#REF!</v>
      </c>
      <c r="H94" s="23" t="e" cm="1">
        <f t="array" ref="H94">SUM(IF((LEFT('2-1 采购订单物料明细表报表导出'!#REF!,7)=H$1)*('2-1 采购订单物料明细表报表导出'!#REF!=$A94),'2-1 采购订单物料明细表报表导出'!#REF!,0))</f>
        <v>#REF!</v>
      </c>
      <c r="I94" s="23" t="e" cm="1">
        <f t="array" ref="I94">SUM(IF((LEFT('2-1 采购订单物料明细表报表导出'!#REF!,7)=I$1)*('2-1 采购订单物料明细表报表导出'!#REF!=$A94),'2-1 采购订单物料明细表报表导出'!#REF!,0))</f>
        <v>#REF!</v>
      </c>
      <c r="J94" s="23" t="e" cm="1">
        <f t="array" ref="J94">SUM(IF((LEFT('2-1 采购订单物料明细表报表导出'!#REF!,7)=J$1)*('2-1 采购订单物料明细表报表导出'!#REF!=$A94),'2-1 采购订单物料明细表报表导出'!#REF!,0))</f>
        <v>#REF!</v>
      </c>
      <c r="K94" s="23" t="e" cm="1">
        <f t="array" ref="K94">SUM(IF((LEFT('2-1 采购订单物料明细表报表导出'!#REF!,7)=K$1)*('2-1 采购订单物料明细表报表导出'!#REF!=$A94),'2-1 采购订单物料明细表报表导出'!#REF!,0))</f>
        <v>#REF!</v>
      </c>
      <c r="L94" s="23" t="e" cm="1">
        <f t="array" ref="L94">SUM(IF((LEFT('2-1 采购订单物料明细表报表导出'!#REF!,7)=L$1)*('2-1 采购订单物料明细表报表导出'!#REF!=$A94),'2-1 采购订单物料明细表报表导出'!#REF!,0))</f>
        <v>#REF!</v>
      </c>
      <c r="M94" s="23" t="e" cm="1">
        <f t="array" ref="M94">SUM(IF((LEFT('2-1 采购订单物料明细表报表导出'!#REF!,7)=M$1)*('2-1 采购订单物料明细表报表导出'!#REF!=$A94),'2-1 采购订单物料明细表报表导出'!#REF!,0))</f>
        <v>#REF!</v>
      </c>
      <c r="N94" s="23" t="e" cm="1">
        <f t="array" ref="N94">SUM(IF((LEFT('2-1 采购订单物料明细表报表导出'!#REF!,7)=N$1)*('2-1 采购订单物料明细表报表导出'!#REF!=$A94),'2-1 采购订单物料明细表报表导出'!#REF!,0))</f>
        <v>#REF!</v>
      </c>
      <c r="O94" s="23" t="e" cm="1">
        <f t="array" ref="O94">SUM(IF((LEFT('2-1 采购订单物料明细表报表导出'!#REF!,7)=O$1)*('2-1 采购订单物料明细表报表导出'!#REF!=$A94),'2-1 采购订单物料明细表报表导出'!#REF!,0))</f>
        <v>#REF!</v>
      </c>
    </row>
    <row r="95" ht="14.5" spans="1:15">
      <c r="A95" s="20" t="s">
        <v>3402</v>
      </c>
      <c r="B95" s="48" t="s">
        <v>2128</v>
      </c>
      <c r="C95" s="49" t="s">
        <v>2129</v>
      </c>
      <c r="D95" s="23" t="e" cm="1">
        <f t="array" ref="D95">SUM(IF((LEFT('2-1 采购订单物料明细表报表导出'!#REF!,7)=D$1)*('2-1 采购订单物料明细表报表导出'!#REF!=$A95),'2-1 采购订单物料明细表报表导出'!#REF!,0))</f>
        <v>#REF!</v>
      </c>
      <c r="E95" s="23" t="e" cm="1">
        <f t="array" ref="E95">SUM(IF((LEFT('2-1 采购订单物料明细表报表导出'!#REF!,7)=E$1)*('2-1 采购订单物料明细表报表导出'!#REF!=$A95),'2-1 采购订单物料明细表报表导出'!#REF!,0))</f>
        <v>#REF!</v>
      </c>
      <c r="F95" s="23" t="e" cm="1">
        <f t="array" ref="F95">SUM(IF((LEFT('2-1 采购订单物料明细表报表导出'!#REF!,7)=F$1)*('2-1 采购订单物料明细表报表导出'!#REF!=$A95),'2-1 采购订单物料明细表报表导出'!#REF!,0))</f>
        <v>#REF!</v>
      </c>
      <c r="G95" s="23" t="e" cm="1">
        <f t="array" ref="G95">SUM(IF((LEFT('2-1 采购订单物料明细表报表导出'!#REF!,7)=G$1)*('2-1 采购订单物料明细表报表导出'!#REF!=$A95),'2-1 采购订单物料明细表报表导出'!#REF!,0))</f>
        <v>#REF!</v>
      </c>
      <c r="H95" s="23" t="e" cm="1">
        <f t="array" ref="H95">SUM(IF((LEFT('2-1 采购订单物料明细表报表导出'!#REF!,7)=H$1)*('2-1 采购订单物料明细表报表导出'!#REF!=$A95),'2-1 采购订单物料明细表报表导出'!#REF!,0))</f>
        <v>#REF!</v>
      </c>
      <c r="I95" s="23" t="e" cm="1">
        <f t="array" ref="I95">SUM(IF((LEFT('2-1 采购订单物料明细表报表导出'!#REF!,7)=I$1)*('2-1 采购订单物料明细表报表导出'!#REF!=$A95),'2-1 采购订单物料明细表报表导出'!#REF!,0))</f>
        <v>#REF!</v>
      </c>
      <c r="J95" s="23" t="e" cm="1">
        <f t="array" ref="J95">SUM(IF((LEFT('2-1 采购订单物料明细表报表导出'!#REF!,7)=J$1)*('2-1 采购订单物料明细表报表导出'!#REF!=$A95),'2-1 采购订单物料明细表报表导出'!#REF!,0))</f>
        <v>#REF!</v>
      </c>
      <c r="K95" s="23" t="e" cm="1">
        <f t="array" ref="K95">SUM(IF((LEFT('2-1 采购订单物料明细表报表导出'!#REF!,7)=K$1)*('2-1 采购订单物料明细表报表导出'!#REF!=$A95),'2-1 采购订单物料明细表报表导出'!#REF!,0))</f>
        <v>#REF!</v>
      </c>
      <c r="L95" s="23" t="e" cm="1">
        <f t="array" ref="L95">SUM(IF((LEFT('2-1 采购订单物料明细表报表导出'!#REF!,7)=L$1)*('2-1 采购订单物料明细表报表导出'!#REF!=$A95),'2-1 采购订单物料明细表报表导出'!#REF!,0))</f>
        <v>#REF!</v>
      </c>
      <c r="M95" s="23" t="e" cm="1">
        <f t="array" ref="M95">SUM(IF((LEFT('2-1 采购订单物料明细表报表导出'!#REF!,7)=M$1)*('2-1 采购订单物料明细表报表导出'!#REF!=$A95),'2-1 采购订单物料明细表报表导出'!#REF!,0))</f>
        <v>#REF!</v>
      </c>
      <c r="N95" s="23" t="e" cm="1">
        <f t="array" ref="N95">SUM(IF((LEFT('2-1 采购订单物料明细表报表导出'!#REF!,7)=N$1)*('2-1 采购订单物料明细表报表导出'!#REF!=$A95),'2-1 采购订单物料明细表报表导出'!#REF!,0))</f>
        <v>#REF!</v>
      </c>
      <c r="O95" s="23" t="e" cm="1">
        <f t="array" ref="O95">SUM(IF((LEFT('2-1 采购订单物料明细表报表导出'!#REF!,7)=O$1)*('2-1 采购订单物料明细表报表导出'!#REF!=$A95),'2-1 采购订单物料明细表报表导出'!#REF!,0))</f>
        <v>#REF!</v>
      </c>
    </row>
    <row r="96" ht="14.5" spans="1:15">
      <c r="A96" s="20" t="s">
        <v>3403</v>
      </c>
      <c r="B96" s="48" t="s">
        <v>2128</v>
      </c>
      <c r="C96" s="49" t="s">
        <v>2129</v>
      </c>
      <c r="D96" s="23" t="e" cm="1">
        <f t="array" ref="D96">SUM(IF((LEFT('2-1 采购订单物料明细表报表导出'!#REF!,7)=D$1)*('2-1 采购订单物料明细表报表导出'!#REF!=$A96),'2-1 采购订单物料明细表报表导出'!#REF!,0))</f>
        <v>#REF!</v>
      </c>
      <c r="E96" s="23" t="e" cm="1">
        <f t="array" ref="E96">SUM(IF((LEFT('2-1 采购订单物料明细表报表导出'!#REF!,7)=E$1)*('2-1 采购订单物料明细表报表导出'!#REF!=$A96),'2-1 采购订单物料明细表报表导出'!#REF!,0))</f>
        <v>#REF!</v>
      </c>
      <c r="F96" s="23" t="e" cm="1">
        <f t="array" ref="F96">SUM(IF((LEFT('2-1 采购订单物料明细表报表导出'!#REF!,7)=F$1)*('2-1 采购订单物料明细表报表导出'!#REF!=$A96),'2-1 采购订单物料明细表报表导出'!#REF!,0))</f>
        <v>#REF!</v>
      </c>
      <c r="G96" s="23" t="e" cm="1">
        <f t="array" ref="G96">SUM(IF((LEFT('2-1 采购订单物料明细表报表导出'!#REF!,7)=G$1)*('2-1 采购订单物料明细表报表导出'!#REF!=$A96),'2-1 采购订单物料明细表报表导出'!#REF!,0))</f>
        <v>#REF!</v>
      </c>
      <c r="H96" s="23" t="e" cm="1">
        <f t="array" ref="H96">SUM(IF((LEFT('2-1 采购订单物料明细表报表导出'!#REF!,7)=H$1)*('2-1 采购订单物料明细表报表导出'!#REF!=$A96),'2-1 采购订单物料明细表报表导出'!#REF!,0))</f>
        <v>#REF!</v>
      </c>
      <c r="I96" s="23" t="e" cm="1">
        <f t="array" ref="I96">SUM(IF((LEFT('2-1 采购订单物料明细表报表导出'!#REF!,7)=I$1)*('2-1 采购订单物料明细表报表导出'!#REF!=$A96),'2-1 采购订单物料明细表报表导出'!#REF!,0))</f>
        <v>#REF!</v>
      </c>
      <c r="J96" s="23" t="e" cm="1">
        <f t="array" ref="J96">SUM(IF((LEFT('2-1 采购订单物料明细表报表导出'!#REF!,7)=J$1)*('2-1 采购订单物料明细表报表导出'!#REF!=$A96),'2-1 采购订单物料明细表报表导出'!#REF!,0))</f>
        <v>#REF!</v>
      </c>
      <c r="K96" s="23" t="e" cm="1">
        <f t="array" ref="K96">SUM(IF((LEFT('2-1 采购订单物料明细表报表导出'!#REF!,7)=K$1)*('2-1 采购订单物料明细表报表导出'!#REF!=$A96),'2-1 采购订单物料明细表报表导出'!#REF!,0))</f>
        <v>#REF!</v>
      </c>
      <c r="L96" s="23" t="e" cm="1">
        <f t="array" ref="L96">SUM(IF((LEFT('2-1 采购订单物料明细表报表导出'!#REF!,7)=L$1)*('2-1 采购订单物料明细表报表导出'!#REF!=$A96),'2-1 采购订单物料明细表报表导出'!#REF!,0))</f>
        <v>#REF!</v>
      </c>
      <c r="M96" s="23" t="e" cm="1">
        <f t="array" ref="M96">SUM(IF((LEFT('2-1 采购订单物料明细表报表导出'!#REF!,7)=M$1)*('2-1 采购订单物料明细表报表导出'!#REF!=$A96),'2-1 采购订单物料明细表报表导出'!#REF!,0))</f>
        <v>#REF!</v>
      </c>
      <c r="N96" s="23" t="e" cm="1">
        <f t="array" ref="N96">SUM(IF((LEFT('2-1 采购订单物料明细表报表导出'!#REF!,7)=N$1)*('2-1 采购订单物料明细表报表导出'!#REF!=$A96),'2-1 采购订单物料明细表报表导出'!#REF!,0))</f>
        <v>#REF!</v>
      </c>
      <c r="O96" s="23" t="e" cm="1">
        <f t="array" ref="O96">SUM(IF((LEFT('2-1 采购订单物料明细表报表导出'!#REF!,7)=O$1)*('2-1 采购订单物料明细表报表导出'!#REF!=$A96),'2-1 采购订单物料明细表报表导出'!#REF!,0))</f>
        <v>#REF!</v>
      </c>
    </row>
    <row r="97" ht="14.5" spans="1:15">
      <c r="A97" s="20" t="s">
        <v>3404</v>
      </c>
      <c r="B97" s="48" t="s">
        <v>2128</v>
      </c>
      <c r="C97" s="49" t="s">
        <v>2129</v>
      </c>
      <c r="D97" s="23" t="e" cm="1">
        <f t="array" ref="D97">SUM(IF((LEFT('2-1 采购订单物料明细表报表导出'!#REF!,7)=D$1)*('2-1 采购订单物料明细表报表导出'!#REF!=$A97),'2-1 采购订单物料明细表报表导出'!#REF!,0))</f>
        <v>#REF!</v>
      </c>
      <c r="E97" s="23" t="e" cm="1">
        <f t="array" ref="E97">SUM(IF((LEFT('2-1 采购订单物料明细表报表导出'!#REF!,7)=E$1)*('2-1 采购订单物料明细表报表导出'!#REF!=$A97),'2-1 采购订单物料明细表报表导出'!#REF!,0))</f>
        <v>#REF!</v>
      </c>
      <c r="F97" s="23" t="e" cm="1">
        <f t="array" ref="F97">SUM(IF((LEFT('2-1 采购订单物料明细表报表导出'!#REF!,7)=F$1)*('2-1 采购订单物料明细表报表导出'!#REF!=$A97),'2-1 采购订单物料明细表报表导出'!#REF!,0))</f>
        <v>#REF!</v>
      </c>
      <c r="G97" s="23" t="e" cm="1">
        <f t="array" ref="G97">SUM(IF((LEFT('2-1 采购订单物料明细表报表导出'!#REF!,7)=G$1)*('2-1 采购订单物料明细表报表导出'!#REF!=$A97),'2-1 采购订单物料明细表报表导出'!#REF!,0))</f>
        <v>#REF!</v>
      </c>
      <c r="H97" s="23" t="e" cm="1">
        <f t="array" ref="H97">SUM(IF((LEFT('2-1 采购订单物料明细表报表导出'!#REF!,7)=H$1)*('2-1 采购订单物料明细表报表导出'!#REF!=$A97),'2-1 采购订单物料明细表报表导出'!#REF!,0))</f>
        <v>#REF!</v>
      </c>
      <c r="I97" s="23" t="e" cm="1">
        <f t="array" ref="I97">SUM(IF((LEFT('2-1 采购订单物料明细表报表导出'!#REF!,7)=I$1)*('2-1 采购订单物料明细表报表导出'!#REF!=$A97),'2-1 采购订单物料明细表报表导出'!#REF!,0))</f>
        <v>#REF!</v>
      </c>
      <c r="J97" s="23" t="e" cm="1">
        <f t="array" ref="J97">SUM(IF((LEFT('2-1 采购订单物料明细表报表导出'!#REF!,7)=J$1)*('2-1 采购订单物料明细表报表导出'!#REF!=$A97),'2-1 采购订单物料明细表报表导出'!#REF!,0))</f>
        <v>#REF!</v>
      </c>
      <c r="K97" s="23" t="e" cm="1">
        <f t="array" ref="K97">SUM(IF((LEFT('2-1 采购订单物料明细表报表导出'!#REF!,7)=K$1)*('2-1 采购订单物料明细表报表导出'!#REF!=$A97),'2-1 采购订单物料明细表报表导出'!#REF!,0))</f>
        <v>#REF!</v>
      </c>
      <c r="L97" s="23" t="e" cm="1">
        <f t="array" ref="L97">SUM(IF((LEFT('2-1 采购订单物料明细表报表导出'!#REF!,7)=L$1)*('2-1 采购订单物料明细表报表导出'!#REF!=$A97),'2-1 采购订单物料明细表报表导出'!#REF!,0))</f>
        <v>#REF!</v>
      </c>
      <c r="M97" s="23" t="e" cm="1">
        <f t="array" ref="M97">SUM(IF((LEFT('2-1 采购订单物料明细表报表导出'!#REF!,7)=M$1)*('2-1 采购订单物料明细表报表导出'!#REF!=$A97),'2-1 采购订单物料明细表报表导出'!#REF!,0))</f>
        <v>#REF!</v>
      </c>
      <c r="N97" s="23" t="e" cm="1">
        <f t="array" ref="N97">SUM(IF((LEFT('2-1 采购订单物料明细表报表导出'!#REF!,7)=N$1)*('2-1 采购订单物料明细表报表导出'!#REF!=$A97),'2-1 采购订单物料明细表报表导出'!#REF!,0))</f>
        <v>#REF!</v>
      </c>
      <c r="O97" s="23" t="e" cm="1">
        <f t="array" ref="O97">SUM(IF((LEFT('2-1 采购订单物料明细表报表导出'!#REF!,7)=O$1)*('2-1 采购订单物料明细表报表导出'!#REF!=$A97),'2-1 采购订单物料明细表报表导出'!#REF!,0))</f>
        <v>#REF!</v>
      </c>
    </row>
    <row r="98" ht="14.5" spans="1:15">
      <c r="A98" s="20" t="s">
        <v>3405</v>
      </c>
      <c r="B98" s="48" t="s">
        <v>2128</v>
      </c>
      <c r="C98" s="49" t="s">
        <v>2129</v>
      </c>
      <c r="D98" s="23" t="e" cm="1">
        <f t="array" ref="D98">SUM(IF((LEFT('2-1 采购订单物料明细表报表导出'!#REF!,7)=D$1)*('2-1 采购订单物料明细表报表导出'!#REF!=$A98),'2-1 采购订单物料明细表报表导出'!#REF!,0))</f>
        <v>#REF!</v>
      </c>
      <c r="E98" s="23" t="e" cm="1">
        <f t="array" ref="E98">SUM(IF((LEFT('2-1 采购订单物料明细表报表导出'!#REF!,7)=E$1)*('2-1 采购订单物料明细表报表导出'!#REF!=$A98),'2-1 采购订单物料明细表报表导出'!#REF!,0))</f>
        <v>#REF!</v>
      </c>
      <c r="F98" s="23" t="e" cm="1">
        <f t="array" ref="F98">SUM(IF((LEFT('2-1 采购订单物料明细表报表导出'!#REF!,7)=F$1)*('2-1 采购订单物料明细表报表导出'!#REF!=$A98),'2-1 采购订单物料明细表报表导出'!#REF!,0))</f>
        <v>#REF!</v>
      </c>
      <c r="G98" s="23" t="e" cm="1">
        <f t="array" ref="G98">SUM(IF((LEFT('2-1 采购订单物料明细表报表导出'!#REF!,7)=G$1)*('2-1 采购订单物料明细表报表导出'!#REF!=$A98),'2-1 采购订单物料明细表报表导出'!#REF!,0))</f>
        <v>#REF!</v>
      </c>
      <c r="H98" s="23" t="e" cm="1">
        <f t="array" ref="H98">SUM(IF((LEFT('2-1 采购订单物料明细表报表导出'!#REF!,7)=H$1)*('2-1 采购订单物料明细表报表导出'!#REF!=$A98),'2-1 采购订单物料明细表报表导出'!#REF!,0))</f>
        <v>#REF!</v>
      </c>
      <c r="I98" s="23" t="e" cm="1">
        <f t="array" ref="I98">SUM(IF((LEFT('2-1 采购订单物料明细表报表导出'!#REF!,7)=I$1)*('2-1 采购订单物料明细表报表导出'!#REF!=$A98),'2-1 采购订单物料明细表报表导出'!#REF!,0))</f>
        <v>#REF!</v>
      </c>
      <c r="J98" s="23" t="e" cm="1">
        <f t="array" ref="J98">SUM(IF((LEFT('2-1 采购订单物料明细表报表导出'!#REF!,7)=J$1)*('2-1 采购订单物料明细表报表导出'!#REF!=$A98),'2-1 采购订单物料明细表报表导出'!#REF!,0))</f>
        <v>#REF!</v>
      </c>
      <c r="K98" s="23" t="e" cm="1">
        <f t="array" ref="K98">SUM(IF((LEFT('2-1 采购订单物料明细表报表导出'!#REF!,7)=K$1)*('2-1 采购订单物料明细表报表导出'!#REF!=$A98),'2-1 采购订单物料明细表报表导出'!#REF!,0))</f>
        <v>#REF!</v>
      </c>
      <c r="L98" s="23" t="e" cm="1">
        <f t="array" ref="L98">SUM(IF((LEFT('2-1 采购订单物料明细表报表导出'!#REF!,7)=L$1)*('2-1 采购订单物料明细表报表导出'!#REF!=$A98),'2-1 采购订单物料明细表报表导出'!#REF!,0))</f>
        <v>#REF!</v>
      </c>
      <c r="M98" s="23" t="e" cm="1">
        <f t="array" ref="M98">SUM(IF((LEFT('2-1 采购订单物料明细表报表导出'!#REF!,7)=M$1)*('2-1 采购订单物料明细表报表导出'!#REF!=$A98),'2-1 采购订单物料明细表报表导出'!#REF!,0))</f>
        <v>#REF!</v>
      </c>
      <c r="N98" s="23" t="e" cm="1">
        <f t="array" ref="N98">SUM(IF((LEFT('2-1 采购订单物料明细表报表导出'!#REF!,7)=N$1)*('2-1 采购订单物料明细表报表导出'!#REF!=$A98),'2-1 采购订单物料明细表报表导出'!#REF!,0))</f>
        <v>#REF!</v>
      </c>
      <c r="O98" s="23" t="e" cm="1">
        <f t="array" ref="O98">SUM(IF((LEFT('2-1 采购订单物料明细表报表导出'!#REF!,7)=O$1)*('2-1 采购订单物料明细表报表导出'!#REF!=$A98),'2-1 采购订单物料明细表报表导出'!#REF!,0))</f>
        <v>#REF!</v>
      </c>
    </row>
    <row r="99" ht="14.5" spans="1:15">
      <c r="A99" s="20" t="s">
        <v>3406</v>
      </c>
      <c r="B99" s="48" t="s">
        <v>2128</v>
      </c>
      <c r="C99" s="49" t="s">
        <v>2129</v>
      </c>
      <c r="D99" s="23" t="e" cm="1">
        <f t="array" ref="D99">SUM(IF((LEFT('2-1 采购订单物料明细表报表导出'!#REF!,7)=D$1)*('2-1 采购订单物料明细表报表导出'!#REF!=$A99),'2-1 采购订单物料明细表报表导出'!#REF!,0))</f>
        <v>#REF!</v>
      </c>
      <c r="E99" s="23" t="e" cm="1">
        <f t="array" ref="E99">SUM(IF((LEFT('2-1 采购订单物料明细表报表导出'!#REF!,7)=E$1)*('2-1 采购订单物料明细表报表导出'!#REF!=$A99),'2-1 采购订单物料明细表报表导出'!#REF!,0))</f>
        <v>#REF!</v>
      </c>
      <c r="F99" s="23" t="e" cm="1">
        <f t="array" ref="F99">SUM(IF((LEFT('2-1 采购订单物料明细表报表导出'!#REF!,7)=F$1)*('2-1 采购订单物料明细表报表导出'!#REF!=$A99),'2-1 采购订单物料明细表报表导出'!#REF!,0))</f>
        <v>#REF!</v>
      </c>
      <c r="G99" s="23" t="e" cm="1">
        <f t="array" ref="G99">SUM(IF((LEFT('2-1 采购订单物料明细表报表导出'!#REF!,7)=G$1)*('2-1 采购订单物料明细表报表导出'!#REF!=$A99),'2-1 采购订单物料明细表报表导出'!#REF!,0))</f>
        <v>#REF!</v>
      </c>
      <c r="H99" s="23" t="e" cm="1">
        <f t="array" ref="H99">SUM(IF((LEFT('2-1 采购订单物料明细表报表导出'!#REF!,7)=H$1)*('2-1 采购订单物料明细表报表导出'!#REF!=$A99),'2-1 采购订单物料明细表报表导出'!#REF!,0))</f>
        <v>#REF!</v>
      </c>
      <c r="I99" s="23" t="e" cm="1">
        <f t="array" ref="I99">SUM(IF((LEFT('2-1 采购订单物料明细表报表导出'!#REF!,7)=I$1)*('2-1 采购订单物料明细表报表导出'!#REF!=$A99),'2-1 采购订单物料明细表报表导出'!#REF!,0))</f>
        <v>#REF!</v>
      </c>
      <c r="J99" s="23" t="e" cm="1">
        <f t="array" ref="J99">SUM(IF((LEFT('2-1 采购订单物料明细表报表导出'!#REF!,7)=J$1)*('2-1 采购订单物料明细表报表导出'!#REF!=$A99),'2-1 采购订单物料明细表报表导出'!#REF!,0))</f>
        <v>#REF!</v>
      </c>
      <c r="K99" s="23" t="e" cm="1">
        <f t="array" ref="K99">SUM(IF((LEFT('2-1 采购订单物料明细表报表导出'!#REF!,7)=K$1)*('2-1 采购订单物料明细表报表导出'!#REF!=$A99),'2-1 采购订单物料明细表报表导出'!#REF!,0))</f>
        <v>#REF!</v>
      </c>
      <c r="L99" s="23" t="e" cm="1">
        <f t="array" ref="L99">SUM(IF((LEFT('2-1 采购订单物料明细表报表导出'!#REF!,7)=L$1)*('2-1 采购订单物料明细表报表导出'!#REF!=$A99),'2-1 采购订单物料明细表报表导出'!#REF!,0))</f>
        <v>#REF!</v>
      </c>
      <c r="M99" s="23" t="e" cm="1">
        <f t="array" ref="M99">SUM(IF((LEFT('2-1 采购订单物料明细表报表导出'!#REF!,7)=M$1)*('2-1 采购订单物料明细表报表导出'!#REF!=$A99),'2-1 采购订单物料明细表报表导出'!#REF!,0))</f>
        <v>#REF!</v>
      </c>
      <c r="N99" s="23" t="e" cm="1">
        <f t="array" ref="N99">SUM(IF((LEFT('2-1 采购订单物料明细表报表导出'!#REF!,7)=N$1)*('2-1 采购订单物料明细表报表导出'!#REF!=$A99),'2-1 采购订单物料明细表报表导出'!#REF!,0))</f>
        <v>#REF!</v>
      </c>
      <c r="O99" s="23" t="e" cm="1">
        <f t="array" ref="O99">SUM(IF((LEFT('2-1 采购订单物料明细表报表导出'!#REF!,7)=O$1)*('2-1 采购订单物料明细表报表导出'!#REF!=$A99),'2-1 采购订单物料明细表报表导出'!#REF!,0))</f>
        <v>#REF!</v>
      </c>
    </row>
    <row r="100" ht="14.5" spans="1:15">
      <c r="A100" s="20" t="s">
        <v>3407</v>
      </c>
      <c r="B100" s="48" t="s">
        <v>2128</v>
      </c>
      <c r="C100" s="49" t="s">
        <v>2129</v>
      </c>
      <c r="D100" s="23" t="e" cm="1">
        <f t="array" ref="D100">SUM(IF((LEFT('2-1 采购订单物料明细表报表导出'!#REF!,7)=D$1)*('2-1 采购订单物料明细表报表导出'!#REF!=$A100),'2-1 采购订单物料明细表报表导出'!#REF!,0))</f>
        <v>#REF!</v>
      </c>
      <c r="E100" s="23" t="e" cm="1">
        <f t="array" ref="E100">SUM(IF((LEFT('2-1 采购订单物料明细表报表导出'!#REF!,7)=E$1)*('2-1 采购订单物料明细表报表导出'!#REF!=$A100),'2-1 采购订单物料明细表报表导出'!#REF!,0))</f>
        <v>#REF!</v>
      </c>
      <c r="F100" s="23" t="e" cm="1">
        <f t="array" ref="F100">SUM(IF((LEFT('2-1 采购订单物料明细表报表导出'!#REF!,7)=F$1)*('2-1 采购订单物料明细表报表导出'!#REF!=$A100),'2-1 采购订单物料明细表报表导出'!#REF!,0))</f>
        <v>#REF!</v>
      </c>
      <c r="G100" s="23" t="e" cm="1">
        <f t="array" ref="G100">SUM(IF((LEFT('2-1 采购订单物料明细表报表导出'!#REF!,7)=G$1)*('2-1 采购订单物料明细表报表导出'!#REF!=$A100),'2-1 采购订单物料明细表报表导出'!#REF!,0))</f>
        <v>#REF!</v>
      </c>
      <c r="H100" s="23" t="e" cm="1">
        <f t="array" ref="H100">SUM(IF((LEFT('2-1 采购订单物料明细表报表导出'!#REF!,7)=H$1)*('2-1 采购订单物料明细表报表导出'!#REF!=$A100),'2-1 采购订单物料明细表报表导出'!#REF!,0))</f>
        <v>#REF!</v>
      </c>
      <c r="I100" s="23" t="e" cm="1">
        <f t="array" ref="I100">SUM(IF((LEFT('2-1 采购订单物料明细表报表导出'!#REF!,7)=I$1)*('2-1 采购订单物料明细表报表导出'!#REF!=$A100),'2-1 采购订单物料明细表报表导出'!#REF!,0))</f>
        <v>#REF!</v>
      </c>
      <c r="J100" s="23" t="e" cm="1">
        <f t="array" ref="J100">SUM(IF((LEFT('2-1 采购订单物料明细表报表导出'!#REF!,7)=J$1)*('2-1 采购订单物料明细表报表导出'!#REF!=$A100),'2-1 采购订单物料明细表报表导出'!#REF!,0))</f>
        <v>#REF!</v>
      </c>
      <c r="K100" s="23" t="e" cm="1">
        <f t="array" ref="K100">SUM(IF((LEFT('2-1 采购订单物料明细表报表导出'!#REF!,7)=K$1)*('2-1 采购订单物料明细表报表导出'!#REF!=$A100),'2-1 采购订单物料明细表报表导出'!#REF!,0))</f>
        <v>#REF!</v>
      </c>
      <c r="L100" s="23" t="e" cm="1">
        <f t="array" ref="L100">SUM(IF((LEFT('2-1 采购订单物料明细表报表导出'!#REF!,7)=L$1)*('2-1 采购订单物料明细表报表导出'!#REF!=$A100),'2-1 采购订单物料明细表报表导出'!#REF!,0))</f>
        <v>#REF!</v>
      </c>
      <c r="M100" s="23" t="e" cm="1">
        <f t="array" ref="M100">SUM(IF((LEFT('2-1 采购订单物料明细表报表导出'!#REF!,7)=M$1)*('2-1 采购订单物料明细表报表导出'!#REF!=$A100),'2-1 采购订单物料明细表报表导出'!#REF!,0))</f>
        <v>#REF!</v>
      </c>
      <c r="N100" s="23" t="e" cm="1">
        <f t="array" ref="N100">SUM(IF((LEFT('2-1 采购订单物料明细表报表导出'!#REF!,7)=N$1)*('2-1 采购订单物料明细表报表导出'!#REF!=$A100),'2-1 采购订单物料明细表报表导出'!#REF!,0))</f>
        <v>#REF!</v>
      </c>
      <c r="O100" s="23" t="e" cm="1">
        <f t="array" ref="O100">SUM(IF((LEFT('2-1 采购订单物料明细表报表导出'!#REF!,7)=O$1)*('2-1 采购订单物料明细表报表导出'!#REF!=$A100),'2-1 采购订单物料明细表报表导出'!#REF!,0))</f>
        <v>#REF!</v>
      </c>
    </row>
    <row r="101" ht="14.5" spans="1:15">
      <c r="A101" s="20" t="s">
        <v>3408</v>
      </c>
      <c r="B101" s="48" t="s">
        <v>2128</v>
      </c>
      <c r="C101" s="49" t="s">
        <v>2129</v>
      </c>
      <c r="D101" s="23" t="e" cm="1">
        <f t="array" ref="D101">SUM(IF((LEFT('2-1 采购订单物料明细表报表导出'!#REF!,7)=D$1)*('2-1 采购订单物料明细表报表导出'!#REF!=$A101),'2-1 采购订单物料明细表报表导出'!#REF!,0))</f>
        <v>#REF!</v>
      </c>
      <c r="E101" s="23" t="e" cm="1">
        <f t="array" ref="E101">SUM(IF((LEFT('2-1 采购订单物料明细表报表导出'!#REF!,7)=E$1)*('2-1 采购订单物料明细表报表导出'!#REF!=$A101),'2-1 采购订单物料明细表报表导出'!#REF!,0))</f>
        <v>#REF!</v>
      </c>
      <c r="F101" s="23" t="e" cm="1">
        <f t="array" ref="F101">SUM(IF((LEFT('2-1 采购订单物料明细表报表导出'!#REF!,7)=F$1)*('2-1 采购订单物料明细表报表导出'!#REF!=$A101),'2-1 采购订单物料明细表报表导出'!#REF!,0))</f>
        <v>#REF!</v>
      </c>
      <c r="G101" s="23" t="e" cm="1">
        <f t="array" ref="G101">SUM(IF((LEFT('2-1 采购订单物料明细表报表导出'!#REF!,7)=G$1)*('2-1 采购订单物料明细表报表导出'!#REF!=$A101),'2-1 采购订单物料明细表报表导出'!#REF!,0))</f>
        <v>#REF!</v>
      </c>
      <c r="H101" s="23" t="e" cm="1">
        <f t="array" ref="H101">SUM(IF((LEFT('2-1 采购订单物料明细表报表导出'!#REF!,7)=H$1)*('2-1 采购订单物料明细表报表导出'!#REF!=$A101),'2-1 采购订单物料明细表报表导出'!#REF!,0))</f>
        <v>#REF!</v>
      </c>
      <c r="I101" s="23" t="e" cm="1">
        <f t="array" ref="I101">SUM(IF((LEFT('2-1 采购订单物料明细表报表导出'!#REF!,7)=I$1)*('2-1 采购订单物料明细表报表导出'!#REF!=$A101),'2-1 采购订单物料明细表报表导出'!#REF!,0))</f>
        <v>#REF!</v>
      </c>
      <c r="J101" s="23" t="e" cm="1">
        <f t="array" ref="J101">SUM(IF((LEFT('2-1 采购订单物料明细表报表导出'!#REF!,7)=J$1)*('2-1 采购订单物料明细表报表导出'!#REF!=$A101),'2-1 采购订单物料明细表报表导出'!#REF!,0))</f>
        <v>#REF!</v>
      </c>
      <c r="K101" s="23" t="e" cm="1">
        <f t="array" ref="K101">SUM(IF((LEFT('2-1 采购订单物料明细表报表导出'!#REF!,7)=K$1)*('2-1 采购订单物料明细表报表导出'!#REF!=$A101),'2-1 采购订单物料明细表报表导出'!#REF!,0))</f>
        <v>#REF!</v>
      </c>
      <c r="L101" s="23" t="e" cm="1">
        <f t="array" ref="L101">SUM(IF((LEFT('2-1 采购订单物料明细表报表导出'!#REF!,7)=L$1)*('2-1 采购订单物料明细表报表导出'!#REF!=$A101),'2-1 采购订单物料明细表报表导出'!#REF!,0))</f>
        <v>#REF!</v>
      </c>
      <c r="M101" s="23" t="e" cm="1">
        <f t="array" ref="M101">SUM(IF((LEFT('2-1 采购订单物料明细表报表导出'!#REF!,7)=M$1)*('2-1 采购订单物料明细表报表导出'!#REF!=$A101),'2-1 采购订单物料明细表报表导出'!#REF!,0))</f>
        <v>#REF!</v>
      </c>
      <c r="N101" s="23" t="e" cm="1">
        <f t="array" ref="N101">SUM(IF((LEFT('2-1 采购订单物料明细表报表导出'!#REF!,7)=N$1)*('2-1 采购订单物料明细表报表导出'!#REF!=$A101),'2-1 采购订单物料明细表报表导出'!#REF!,0))</f>
        <v>#REF!</v>
      </c>
      <c r="O101" s="23" t="e" cm="1">
        <f t="array" ref="O101">SUM(IF((LEFT('2-1 采购订单物料明细表报表导出'!#REF!,7)=O$1)*('2-1 采购订单物料明细表报表导出'!#REF!=$A101),'2-1 采购订单物料明细表报表导出'!#REF!,0))</f>
        <v>#REF!</v>
      </c>
    </row>
    <row r="102" ht="14.5" spans="1:15">
      <c r="A102" s="20" t="s">
        <v>3409</v>
      </c>
      <c r="B102" s="48" t="s">
        <v>2128</v>
      </c>
      <c r="C102" s="49" t="s">
        <v>2129</v>
      </c>
      <c r="D102" s="23" t="e" cm="1">
        <f t="array" ref="D102">SUM(IF((LEFT('2-1 采购订单物料明细表报表导出'!#REF!,7)=D$1)*('2-1 采购订单物料明细表报表导出'!#REF!=$A102),'2-1 采购订单物料明细表报表导出'!#REF!,0))</f>
        <v>#REF!</v>
      </c>
      <c r="E102" s="23" t="e" cm="1">
        <f t="array" ref="E102">SUM(IF((LEFT('2-1 采购订单物料明细表报表导出'!#REF!,7)=E$1)*('2-1 采购订单物料明细表报表导出'!#REF!=$A102),'2-1 采购订单物料明细表报表导出'!#REF!,0))</f>
        <v>#REF!</v>
      </c>
      <c r="F102" s="23" t="e" cm="1">
        <f t="array" ref="F102">SUM(IF((LEFT('2-1 采购订单物料明细表报表导出'!#REF!,7)=F$1)*('2-1 采购订单物料明细表报表导出'!#REF!=$A102),'2-1 采购订单物料明细表报表导出'!#REF!,0))</f>
        <v>#REF!</v>
      </c>
      <c r="G102" s="23" t="e" cm="1">
        <f t="array" ref="G102">SUM(IF((LEFT('2-1 采购订单物料明细表报表导出'!#REF!,7)=G$1)*('2-1 采购订单物料明细表报表导出'!#REF!=$A102),'2-1 采购订单物料明细表报表导出'!#REF!,0))</f>
        <v>#REF!</v>
      </c>
      <c r="H102" s="23" t="e" cm="1">
        <f t="array" ref="H102">SUM(IF((LEFT('2-1 采购订单物料明细表报表导出'!#REF!,7)=H$1)*('2-1 采购订单物料明细表报表导出'!#REF!=$A102),'2-1 采购订单物料明细表报表导出'!#REF!,0))</f>
        <v>#REF!</v>
      </c>
      <c r="I102" s="23" t="e" cm="1">
        <f t="array" ref="I102">SUM(IF((LEFT('2-1 采购订单物料明细表报表导出'!#REF!,7)=I$1)*('2-1 采购订单物料明细表报表导出'!#REF!=$A102),'2-1 采购订单物料明细表报表导出'!#REF!,0))</f>
        <v>#REF!</v>
      </c>
      <c r="J102" s="23" t="e" cm="1">
        <f t="array" ref="J102">SUM(IF((LEFT('2-1 采购订单物料明细表报表导出'!#REF!,7)=J$1)*('2-1 采购订单物料明细表报表导出'!#REF!=$A102),'2-1 采购订单物料明细表报表导出'!#REF!,0))</f>
        <v>#REF!</v>
      </c>
      <c r="K102" s="23" t="e" cm="1">
        <f t="array" ref="K102">SUM(IF((LEFT('2-1 采购订单物料明细表报表导出'!#REF!,7)=K$1)*('2-1 采购订单物料明细表报表导出'!#REF!=$A102),'2-1 采购订单物料明细表报表导出'!#REF!,0))</f>
        <v>#REF!</v>
      </c>
      <c r="L102" s="23" t="e" cm="1">
        <f t="array" ref="L102">SUM(IF((LEFT('2-1 采购订单物料明细表报表导出'!#REF!,7)=L$1)*('2-1 采购订单物料明细表报表导出'!#REF!=$A102),'2-1 采购订单物料明细表报表导出'!#REF!,0))</f>
        <v>#REF!</v>
      </c>
      <c r="M102" s="23" t="e" cm="1">
        <f t="array" ref="M102">SUM(IF((LEFT('2-1 采购订单物料明细表报表导出'!#REF!,7)=M$1)*('2-1 采购订单物料明细表报表导出'!#REF!=$A102),'2-1 采购订单物料明细表报表导出'!#REF!,0))</f>
        <v>#REF!</v>
      </c>
      <c r="N102" s="23" t="e" cm="1">
        <f t="array" ref="N102">SUM(IF((LEFT('2-1 采购订单物料明细表报表导出'!#REF!,7)=N$1)*('2-1 采购订单物料明细表报表导出'!#REF!=$A102),'2-1 采购订单物料明细表报表导出'!#REF!,0))</f>
        <v>#REF!</v>
      </c>
      <c r="O102" s="23" t="e" cm="1">
        <f t="array" ref="O102">SUM(IF((LEFT('2-1 采购订单物料明细表报表导出'!#REF!,7)=O$1)*('2-1 采购订单物料明细表报表导出'!#REF!=$A102),'2-1 采购订单物料明细表报表导出'!#REF!,0))</f>
        <v>#REF!</v>
      </c>
    </row>
    <row r="103" ht="14.5" spans="1:15">
      <c r="A103" s="20" t="s">
        <v>3410</v>
      </c>
      <c r="B103" s="48" t="s">
        <v>2128</v>
      </c>
      <c r="C103" s="49" t="s">
        <v>2129</v>
      </c>
      <c r="D103" s="23" t="e" cm="1">
        <f t="array" ref="D103">SUM(IF((LEFT('2-1 采购订单物料明细表报表导出'!#REF!,7)=D$1)*('2-1 采购订单物料明细表报表导出'!#REF!=$A103),'2-1 采购订单物料明细表报表导出'!#REF!,0))</f>
        <v>#REF!</v>
      </c>
      <c r="E103" s="23" t="e" cm="1">
        <f t="array" ref="E103">SUM(IF((LEFT('2-1 采购订单物料明细表报表导出'!#REF!,7)=E$1)*('2-1 采购订单物料明细表报表导出'!#REF!=$A103),'2-1 采购订单物料明细表报表导出'!#REF!,0))</f>
        <v>#REF!</v>
      </c>
      <c r="F103" s="23" t="e" cm="1">
        <f t="array" ref="F103">SUM(IF((LEFT('2-1 采购订单物料明细表报表导出'!#REF!,7)=F$1)*('2-1 采购订单物料明细表报表导出'!#REF!=$A103),'2-1 采购订单物料明细表报表导出'!#REF!,0))</f>
        <v>#REF!</v>
      </c>
      <c r="G103" s="23" t="e" cm="1">
        <f t="array" ref="G103">SUM(IF((LEFT('2-1 采购订单物料明细表报表导出'!#REF!,7)=G$1)*('2-1 采购订单物料明细表报表导出'!#REF!=$A103),'2-1 采购订单物料明细表报表导出'!#REF!,0))</f>
        <v>#REF!</v>
      </c>
      <c r="H103" s="23" t="e" cm="1">
        <f t="array" ref="H103">SUM(IF((LEFT('2-1 采购订单物料明细表报表导出'!#REF!,7)=H$1)*('2-1 采购订单物料明细表报表导出'!#REF!=$A103),'2-1 采购订单物料明细表报表导出'!#REF!,0))</f>
        <v>#REF!</v>
      </c>
      <c r="I103" s="23" t="e" cm="1">
        <f t="array" ref="I103">SUM(IF((LEFT('2-1 采购订单物料明细表报表导出'!#REF!,7)=I$1)*('2-1 采购订单物料明细表报表导出'!#REF!=$A103),'2-1 采购订单物料明细表报表导出'!#REF!,0))</f>
        <v>#REF!</v>
      </c>
      <c r="J103" s="23" t="e" cm="1">
        <f t="array" ref="J103">SUM(IF((LEFT('2-1 采购订单物料明细表报表导出'!#REF!,7)=J$1)*('2-1 采购订单物料明细表报表导出'!#REF!=$A103),'2-1 采购订单物料明细表报表导出'!#REF!,0))</f>
        <v>#REF!</v>
      </c>
      <c r="K103" s="23" t="e" cm="1">
        <f t="array" ref="K103">SUM(IF((LEFT('2-1 采购订单物料明细表报表导出'!#REF!,7)=K$1)*('2-1 采购订单物料明细表报表导出'!#REF!=$A103),'2-1 采购订单物料明细表报表导出'!#REF!,0))</f>
        <v>#REF!</v>
      </c>
      <c r="L103" s="23" t="e" cm="1">
        <f t="array" ref="L103">SUM(IF((LEFT('2-1 采购订单物料明细表报表导出'!#REF!,7)=L$1)*('2-1 采购订单物料明细表报表导出'!#REF!=$A103),'2-1 采购订单物料明细表报表导出'!#REF!,0))</f>
        <v>#REF!</v>
      </c>
      <c r="M103" s="23" t="e" cm="1">
        <f t="array" ref="M103">SUM(IF((LEFT('2-1 采购订单物料明细表报表导出'!#REF!,7)=M$1)*('2-1 采购订单物料明细表报表导出'!#REF!=$A103),'2-1 采购订单物料明细表报表导出'!#REF!,0))</f>
        <v>#REF!</v>
      </c>
      <c r="N103" s="23" t="e" cm="1">
        <f t="array" ref="N103">SUM(IF((LEFT('2-1 采购订单物料明细表报表导出'!#REF!,7)=N$1)*('2-1 采购订单物料明细表报表导出'!#REF!=$A103),'2-1 采购订单物料明细表报表导出'!#REF!,0))</f>
        <v>#REF!</v>
      </c>
      <c r="O103" s="23" t="e" cm="1">
        <f t="array" ref="O103">SUM(IF((LEFT('2-1 采购订单物料明细表报表导出'!#REF!,7)=O$1)*('2-1 采购订单物料明细表报表导出'!#REF!=$A103),'2-1 采购订单物料明细表报表导出'!#REF!,0))</f>
        <v>#REF!</v>
      </c>
    </row>
    <row r="104" ht="14.5" spans="1:15">
      <c r="A104" s="20" t="s">
        <v>3411</v>
      </c>
      <c r="B104" s="48" t="s">
        <v>2065</v>
      </c>
      <c r="C104" s="49" t="s">
        <v>2066</v>
      </c>
      <c r="D104" s="23" t="e" cm="1">
        <f t="array" ref="D104">SUM(IF((LEFT('2-1 采购订单物料明细表报表导出'!#REF!,7)=D$1)*('2-1 采购订单物料明细表报表导出'!#REF!=$A104),'2-1 采购订单物料明细表报表导出'!#REF!,0))</f>
        <v>#REF!</v>
      </c>
      <c r="E104" s="23" t="e" cm="1">
        <f t="array" ref="E104">SUM(IF((LEFT('2-1 采购订单物料明细表报表导出'!#REF!,7)=E$1)*('2-1 采购订单物料明细表报表导出'!#REF!=$A104),'2-1 采购订单物料明细表报表导出'!#REF!,0))</f>
        <v>#REF!</v>
      </c>
      <c r="F104" s="23" t="e" cm="1">
        <f t="array" ref="F104">SUM(IF((LEFT('2-1 采购订单物料明细表报表导出'!#REF!,7)=F$1)*('2-1 采购订单物料明细表报表导出'!#REF!=$A104),'2-1 采购订单物料明细表报表导出'!#REF!,0))</f>
        <v>#REF!</v>
      </c>
      <c r="G104" s="23" t="e" cm="1">
        <f t="array" ref="G104">SUM(IF((LEFT('2-1 采购订单物料明细表报表导出'!#REF!,7)=G$1)*('2-1 采购订单物料明细表报表导出'!#REF!=$A104),'2-1 采购订单物料明细表报表导出'!#REF!,0))</f>
        <v>#REF!</v>
      </c>
      <c r="H104" s="23" t="e" cm="1">
        <f t="array" ref="H104">SUM(IF((LEFT('2-1 采购订单物料明细表报表导出'!#REF!,7)=H$1)*('2-1 采购订单物料明细表报表导出'!#REF!=$A104),'2-1 采购订单物料明细表报表导出'!#REF!,0))</f>
        <v>#REF!</v>
      </c>
      <c r="I104" s="23" t="e" cm="1">
        <f t="array" ref="I104">SUM(IF((LEFT('2-1 采购订单物料明细表报表导出'!#REF!,7)=I$1)*('2-1 采购订单物料明细表报表导出'!#REF!=$A104),'2-1 采购订单物料明细表报表导出'!#REF!,0))</f>
        <v>#REF!</v>
      </c>
      <c r="J104" s="23" t="e" cm="1">
        <f t="array" ref="J104">SUM(IF((LEFT('2-1 采购订单物料明细表报表导出'!#REF!,7)=J$1)*('2-1 采购订单物料明细表报表导出'!#REF!=$A104),'2-1 采购订单物料明细表报表导出'!#REF!,0))</f>
        <v>#REF!</v>
      </c>
      <c r="K104" s="23" t="e" cm="1">
        <f t="array" ref="K104">SUM(IF((LEFT('2-1 采购订单物料明细表报表导出'!#REF!,7)=K$1)*('2-1 采购订单物料明细表报表导出'!#REF!=$A104),'2-1 采购订单物料明细表报表导出'!#REF!,0))</f>
        <v>#REF!</v>
      </c>
      <c r="L104" s="23" t="e" cm="1">
        <f t="array" ref="L104">SUM(IF((LEFT('2-1 采购订单物料明细表报表导出'!#REF!,7)=L$1)*('2-1 采购订单物料明细表报表导出'!#REF!=$A104),'2-1 采购订单物料明细表报表导出'!#REF!,0))</f>
        <v>#REF!</v>
      </c>
      <c r="M104" s="23" t="e" cm="1">
        <f t="array" ref="M104">SUM(IF((LEFT('2-1 采购订单物料明细表报表导出'!#REF!,7)=M$1)*('2-1 采购订单物料明细表报表导出'!#REF!=$A104),'2-1 采购订单物料明细表报表导出'!#REF!,0))</f>
        <v>#REF!</v>
      </c>
      <c r="N104" s="23" t="e" cm="1">
        <f t="array" ref="N104">SUM(IF((LEFT('2-1 采购订单物料明细表报表导出'!#REF!,7)=N$1)*('2-1 采购订单物料明细表报表导出'!#REF!=$A104),'2-1 采购订单物料明细表报表导出'!#REF!,0))</f>
        <v>#REF!</v>
      </c>
      <c r="O104" s="23" t="e" cm="1">
        <f t="array" ref="O104">SUM(IF((LEFT('2-1 采购订单物料明细表报表导出'!#REF!,7)=O$1)*('2-1 采购订单物料明细表报表导出'!#REF!=$A104),'2-1 采购订单物料明细表报表导出'!#REF!,0))</f>
        <v>#REF!</v>
      </c>
    </row>
    <row r="105" ht="15" spans="1:15">
      <c r="A105" s="50" t="s">
        <v>3412</v>
      </c>
      <c r="B105" s="48" t="s">
        <v>2065</v>
      </c>
      <c r="C105" s="49" t="s">
        <v>2066</v>
      </c>
      <c r="D105" s="23" t="e" cm="1">
        <f t="array" ref="D105">SUM(IF((LEFT('2-1 采购订单物料明细表报表导出'!#REF!,7)=D$1)*('2-1 采购订单物料明细表报表导出'!#REF!=$A105),'2-1 采购订单物料明细表报表导出'!#REF!,0))</f>
        <v>#REF!</v>
      </c>
      <c r="E105" s="23" t="e" cm="1">
        <f t="array" ref="E105">SUM(IF((LEFT('2-1 采购订单物料明细表报表导出'!#REF!,7)=E$1)*('2-1 采购订单物料明细表报表导出'!#REF!=$A105),'2-1 采购订单物料明细表报表导出'!#REF!,0))</f>
        <v>#REF!</v>
      </c>
      <c r="F105" s="23" t="e" cm="1">
        <f t="array" ref="F105">SUM(IF((LEFT('2-1 采购订单物料明细表报表导出'!#REF!,7)=F$1)*('2-1 采购订单物料明细表报表导出'!#REF!=$A105),'2-1 采购订单物料明细表报表导出'!#REF!,0))</f>
        <v>#REF!</v>
      </c>
      <c r="G105" s="23" t="e" cm="1">
        <f t="array" ref="G105">SUM(IF((LEFT('2-1 采购订单物料明细表报表导出'!#REF!,7)=G$1)*('2-1 采购订单物料明细表报表导出'!#REF!=$A105),'2-1 采购订单物料明细表报表导出'!#REF!,0))</f>
        <v>#REF!</v>
      </c>
      <c r="H105" s="23" t="e" cm="1">
        <f t="array" ref="H105">SUM(IF((LEFT('2-1 采购订单物料明细表报表导出'!#REF!,7)=H$1)*('2-1 采购订单物料明细表报表导出'!#REF!=$A105),'2-1 采购订单物料明细表报表导出'!#REF!,0))</f>
        <v>#REF!</v>
      </c>
      <c r="I105" s="23" t="e" cm="1">
        <f t="array" ref="I105">SUM(IF((LEFT('2-1 采购订单物料明细表报表导出'!#REF!,7)=I$1)*('2-1 采购订单物料明细表报表导出'!#REF!=$A105),'2-1 采购订单物料明细表报表导出'!#REF!,0))</f>
        <v>#REF!</v>
      </c>
      <c r="J105" s="23" t="e" cm="1">
        <f t="array" ref="J105">SUM(IF((LEFT('2-1 采购订单物料明细表报表导出'!#REF!,7)=J$1)*('2-1 采购订单物料明细表报表导出'!#REF!=$A105),'2-1 采购订单物料明细表报表导出'!#REF!,0))</f>
        <v>#REF!</v>
      </c>
      <c r="K105" s="23" t="e" cm="1">
        <f t="array" ref="K105">SUM(IF((LEFT('2-1 采购订单物料明细表报表导出'!#REF!,7)=K$1)*('2-1 采购订单物料明细表报表导出'!#REF!=$A105),'2-1 采购订单物料明细表报表导出'!#REF!,0))</f>
        <v>#REF!</v>
      </c>
      <c r="L105" s="23" t="e" cm="1">
        <f t="array" ref="L105">SUM(IF((LEFT('2-1 采购订单物料明细表报表导出'!#REF!,7)=L$1)*('2-1 采购订单物料明细表报表导出'!#REF!=$A105),'2-1 采购订单物料明细表报表导出'!#REF!,0))</f>
        <v>#REF!</v>
      </c>
      <c r="M105" s="23" t="e" cm="1">
        <f t="array" ref="M105">SUM(IF((LEFT('2-1 采购订单物料明细表报表导出'!#REF!,7)=M$1)*('2-1 采购订单物料明细表报表导出'!#REF!=$A105),'2-1 采购订单物料明细表报表导出'!#REF!,0))</f>
        <v>#REF!</v>
      </c>
      <c r="N105" s="23" t="e" cm="1">
        <f t="array" ref="N105">SUM(IF((LEFT('2-1 采购订单物料明细表报表导出'!#REF!,7)=N$1)*('2-1 采购订单物料明细表报表导出'!#REF!=$A105),'2-1 采购订单物料明细表报表导出'!#REF!,0))</f>
        <v>#REF!</v>
      </c>
      <c r="O105" s="23" t="e" cm="1">
        <f t="array" ref="O105">SUM(IF((LEFT('2-1 采购订单物料明细表报表导出'!#REF!,7)=O$1)*('2-1 采购订单物料明细表报表导出'!#REF!=$A105),'2-1 采购订单物料明细表报表导出'!#REF!,0))</f>
        <v>#REF!</v>
      </c>
    </row>
    <row r="106" ht="14.5" spans="1:15">
      <c r="A106" s="20" t="s">
        <v>3413</v>
      </c>
      <c r="B106" s="48" t="s">
        <v>2065</v>
      </c>
      <c r="C106" s="49" t="s">
        <v>2066</v>
      </c>
      <c r="D106" s="23" t="e" cm="1">
        <f t="array" ref="D106">SUM(IF((LEFT('2-1 采购订单物料明细表报表导出'!#REF!,7)=D$1)*('2-1 采购订单物料明细表报表导出'!#REF!=$A106),'2-1 采购订单物料明细表报表导出'!#REF!,0))</f>
        <v>#REF!</v>
      </c>
      <c r="E106" s="23" t="e" cm="1">
        <f t="array" ref="E106">SUM(IF((LEFT('2-1 采购订单物料明细表报表导出'!#REF!,7)=E$1)*('2-1 采购订单物料明细表报表导出'!#REF!=$A106),'2-1 采购订单物料明细表报表导出'!#REF!,0))</f>
        <v>#REF!</v>
      </c>
      <c r="F106" s="23" t="e" cm="1">
        <f t="array" ref="F106">SUM(IF((LEFT('2-1 采购订单物料明细表报表导出'!#REF!,7)=F$1)*('2-1 采购订单物料明细表报表导出'!#REF!=$A106),'2-1 采购订单物料明细表报表导出'!#REF!,0))</f>
        <v>#REF!</v>
      </c>
      <c r="G106" s="23" t="e" cm="1">
        <f t="array" ref="G106">SUM(IF((LEFT('2-1 采购订单物料明细表报表导出'!#REF!,7)=G$1)*('2-1 采购订单物料明细表报表导出'!#REF!=$A106),'2-1 采购订单物料明细表报表导出'!#REF!,0))</f>
        <v>#REF!</v>
      </c>
      <c r="H106" s="23" t="e" cm="1">
        <f t="array" ref="H106">SUM(IF((LEFT('2-1 采购订单物料明细表报表导出'!#REF!,7)=H$1)*('2-1 采购订单物料明细表报表导出'!#REF!=$A106),'2-1 采购订单物料明细表报表导出'!#REF!,0))</f>
        <v>#REF!</v>
      </c>
      <c r="I106" s="23" t="e" cm="1">
        <f t="array" ref="I106">SUM(IF((LEFT('2-1 采购订单物料明细表报表导出'!#REF!,7)=I$1)*('2-1 采购订单物料明细表报表导出'!#REF!=$A106),'2-1 采购订单物料明细表报表导出'!#REF!,0))</f>
        <v>#REF!</v>
      </c>
      <c r="J106" s="23" t="e" cm="1">
        <f t="array" ref="J106">SUM(IF((LEFT('2-1 采购订单物料明细表报表导出'!#REF!,7)=J$1)*('2-1 采购订单物料明细表报表导出'!#REF!=$A106),'2-1 采购订单物料明细表报表导出'!#REF!,0))</f>
        <v>#REF!</v>
      </c>
      <c r="K106" s="23" t="e" cm="1">
        <f t="array" ref="K106">SUM(IF((LEFT('2-1 采购订单物料明细表报表导出'!#REF!,7)=K$1)*('2-1 采购订单物料明细表报表导出'!#REF!=$A106),'2-1 采购订单物料明细表报表导出'!#REF!,0))</f>
        <v>#REF!</v>
      </c>
      <c r="L106" s="23" t="e" cm="1">
        <f t="array" ref="L106">SUM(IF((LEFT('2-1 采购订单物料明细表报表导出'!#REF!,7)=L$1)*('2-1 采购订单物料明细表报表导出'!#REF!=$A106),'2-1 采购订单物料明细表报表导出'!#REF!,0))</f>
        <v>#REF!</v>
      </c>
      <c r="M106" s="23" t="e" cm="1">
        <f t="array" ref="M106">SUM(IF((LEFT('2-1 采购订单物料明细表报表导出'!#REF!,7)=M$1)*('2-1 采购订单物料明细表报表导出'!#REF!=$A106),'2-1 采购订单物料明细表报表导出'!#REF!,0))</f>
        <v>#REF!</v>
      </c>
      <c r="N106" s="23" t="e" cm="1">
        <f t="array" ref="N106">SUM(IF((LEFT('2-1 采购订单物料明细表报表导出'!#REF!,7)=N$1)*('2-1 采购订单物料明细表报表导出'!#REF!=$A106),'2-1 采购订单物料明细表报表导出'!#REF!,0))</f>
        <v>#REF!</v>
      </c>
      <c r="O106" s="23" t="e" cm="1">
        <f t="array" ref="O106">SUM(IF((LEFT('2-1 采购订单物料明细表报表导出'!#REF!,7)=O$1)*('2-1 采购订单物料明细表报表导出'!#REF!=$A106),'2-1 采购订单物料明细表报表导出'!#REF!,0))</f>
        <v>#REF!</v>
      </c>
    </row>
    <row r="107" ht="14.5" spans="1:15">
      <c r="A107" s="20" t="s">
        <v>3414</v>
      </c>
      <c r="B107" s="48" t="s">
        <v>2065</v>
      </c>
      <c r="C107" s="49" t="s">
        <v>2066</v>
      </c>
      <c r="D107" s="23" t="e" cm="1">
        <f t="array" ref="D107">SUM(IF((LEFT('2-1 采购订单物料明细表报表导出'!#REF!,7)=D$1)*('2-1 采购订单物料明细表报表导出'!#REF!=$A107),'2-1 采购订单物料明细表报表导出'!#REF!,0))</f>
        <v>#REF!</v>
      </c>
      <c r="E107" s="23" t="e" cm="1">
        <f t="array" ref="E107">SUM(IF((LEFT('2-1 采购订单物料明细表报表导出'!#REF!,7)=E$1)*('2-1 采购订单物料明细表报表导出'!#REF!=$A107),'2-1 采购订单物料明细表报表导出'!#REF!,0))</f>
        <v>#REF!</v>
      </c>
      <c r="F107" s="23" t="e" cm="1">
        <f t="array" ref="F107">SUM(IF((LEFT('2-1 采购订单物料明细表报表导出'!#REF!,7)=F$1)*('2-1 采购订单物料明细表报表导出'!#REF!=$A107),'2-1 采购订单物料明细表报表导出'!#REF!,0))</f>
        <v>#REF!</v>
      </c>
      <c r="G107" s="23" t="e" cm="1">
        <f t="array" ref="G107">SUM(IF((LEFT('2-1 采购订单物料明细表报表导出'!#REF!,7)=G$1)*('2-1 采购订单物料明细表报表导出'!#REF!=$A107),'2-1 采购订单物料明细表报表导出'!#REF!,0))</f>
        <v>#REF!</v>
      </c>
      <c r="H107" s="23" t="e" cm="1">
        <f t="array" ref="H107">SUM(IF((LEFT('2-1 采购订单物料明细表报表导出'!#REF!,7)=H$1)*('2-1 采购订单物料明细表报表导出'!#REF!=$A107),'2-1 采购订单物料明细表报表导出'!#REF!,0))</f>
        <v>#REF!</v>
      </c>
      <c r="I107" s="23" t="e" cm="1">
        <f t="array" ref="I107">SUM(IF((LEFT('2-1 采购订单物料明细表报表导出'!#REF!,7)=I$1)*('2-1 采购订单物料明细表报表导出'!#REF!=$A107),'2-1 采购订单物料明细表报表导出'!#REF!,0))</f>
        <v>#REF!</v>
      </c>
      <c r="J107" s="23" t="e" cm="1">
        <f t="array" ref="J107">SUM(IF((LEFT('2-1 采购订单物料明细表报表导出'!#REF!,7)=J$1)*('2-1 采购订单物料明细表报表导出'!#REF!=$A107),'2-1 采购订单物料明细表报表导出'!#REF!,0))</f>
        <v>#REF!</v>
      </c>
      <c r="K107" s="23" t="e" cm="1">
        <f t="array" ref="K107">SUM(IF((LEFT('2-1 采购订单物料明细表报表导出'!#REF!,7)=K$1)*('2-1 采购订单物料明细表报表导出'!#REF!=$A107),'2-1 采购订单物料明细表报表导出'!#REF!,0))</f>
        <v>#REF!</v>
      </c>
      <c r="L107" s="23" t="e" cm="1">
        <f t="array" ref="L107">SUM(IF((LEFT('2-1 采购订单物料明细表报表导出'!#REF!,7)=L$1)*('2-1 采购订单物料明细表报表导出'!#REF!=$A107),'2-1 采购订单物料明细表报表导出'!#REF!,0))</f>
        <v>#REF!</v>
      </c>
      <c r="M107" s="23" t="e" cm="1">
        <f t="array" ref="M107">SUM(IF((LEFT('2-1 采购订单物料明细表报表导出'!#REF!,7)=M$1)*('2-1 采购订单物料明细表报表导出'!#REF!=$A107),'2-1 采购订单物料明细表报表导出'!#REF!,0))</f>
        <v>#REF!</v>
      </c>
      <c r="N107" s="23" t="e" cm="1">
        <f t="array" ref="N107">SUM(IF((LEFT('2-1 采购订单物料明细表报表导出'!#REF!,7)=N$1)*('2-1 采购订单物料明细表报表导出'!#REF!=$A107),'2-1 采购订单物料明细表报表导出'!#REF!,0))</f>
        <v>#REF!</v>
      </c>
      <c r="O107" s="23" t="e" cm="1">
        <f t="array" ref="O107">SUM(IF((LEFT('2-1 采购订单物料明细表报表导出'!#REF!,7)=O$1)*('2-1 采购订单物料明细表报表导出'!#REF!=$A107),'2-1 采购订单物料明细表报表导出'!#REF!,0))</f>
        <v>#REF!</v>
      </c>
    </row>
    <row r="108" ht="15" spans="1:15">
      <c r="A108" s="50" t="s">
        <v>3415</v>
      </c>
      <c r="B108" s="48" t="s">
        <v>2065</v>
      </c>
      <c r="C108" s="49" t="s">
        <v>2066</v>
      </c>
      <c r="D108" s="23" t="e" cm="1">
        <f t="array" ref="D108">SUM(IF((LEFT('2-1 采购订单物料明细表报表导出'!#REF!,7)=D$1)*('2-1 采购订单物料明细表报表导出'!#REF!=$A108),'2-1 采购订单物料明细表报表导出'!#REF!,0))</f>
        <v>#REF!</v>
      </c>
      <c r="E108" s="23" t="e" cm="1">
        <f t="array" ref="E108">SUM(IF((LEFT('2-1 采购订单物料明细表报表导出'!#REF!,7)=E$1)*('2-1 采购订单物料明细表报表导出'!#REF!=$A108),'2-1 采购订单物料明细表报表导出'!#REF!,0))</f>
        <v>#REF!</v>
      </c>
      <c r="F108" s="23" t="e" cm="1">
        <f t="array" ref="F108">SUM(IF((LEFT('2-1 采购订单物料明细表报表导出'!#REF!,7)=F$1)*('2-1 采购订单物料明细表报表导出'!#REF!=$A108),'2-1 采购订单物料明细表报表导出'!#REF!,0))</f>
        <v>#REF!</v>
      </c>
      <c r="G108" s="23" t="e" cm="1">
        <f t="array" ref="G108">SUM(IF((LEFT('2-1 采购订单物料明细表报表导出'!#REF!,7)=G$1)*('2-1 采购订单物料明细表报表导出'!#REF!=$A108),'2-1 采购订单物料明细表报表导出'!#REF!,0))</f>
        <v>#REF!</v>
      </c>
      <c r="H108" s="23" t="e" cm="1">
        <f t="array" ref="H108">SUM(IF((LEFT('2-1 采购订单物料明细表报表导出'!#REF!,7)=H$1)*('2-1 采购订单物料明细表报表导出'!#REF!=$A108),'2-1 采购订单物料明细表报表导出'!#REF!,0))</f>
        <v>#REF!</v>
      </c>
      <c r="I108" s="23" t="e" cm="1">
        <f t="array" ref="I108">SUM(IF((LEFT('2-1 采购订单物料明细表报表导出'!#REF!,7)=I$1)*('2-1 采购订单物料明细表报表导出'!#REF!=$A108),'2-1 采购订单物料明细表报表导出'!#REF!,0))</f>
        <v>#REF!</v>
      </c>
      <c r="J108" s="23" t="e" cm="1">
        <f t="array" ref="J108">SUM(IF((LEFT('2-1 采购订单物料明细表报表导出'!#REF!,7)=J$1)*('2-1 采购订单物料明细表报表导出'!#REF!=$A108),'2-1 采购订单物料明细表报表导出'!#REF!,0))</f>
        <v>#REF!</v>
      </c>
      <c r="K108" s="23" t="e" cm="1">
        <f t="array" ref="K108">SUM(IF((LEFT('2-1 采购订单物料明细表报表导出'!#REF!,7)=K$1)*('2-1 采购订单物料明细表报表导出'!#REF!=$A108),'2-1 采购订单物料明细表报表导出'!#REF!,0))</f>
        <v>#REF!</v>
      </c>
      <c r="L108" s="23" t="e" cm="1">
        <f t="array" ref="L108">SUM(IF((LEFT('2-1 采购订单物料明细表报表导出'!#REF!,7)=L$1)*('2-1 采购订单物料明细表报表导出'!#REF!=$A108),'2-1 采购订单物料明细表报表导出'!#REF!,0))</f>
        <v>#REF!</v>
      </c>
      <c r="M108" s="23" t="e" cm="1">
        <f t="array" ref="M108">SUM(IF((LEFT('2-1 采购订单物料明细表报表导出'!#REF!,7)=M$1)*('2-1 采购订单物料明细表报表导出'!#REF!=$A108),'2-1 采购订单物料明细表报表导出'!#REF!,0))</f>
        <v>#REF!</v>
      </c>
      <c r="N108" s="23" t="e" cm="1">
        <f t="array" ref="N108">SUM(IF((LEFT('2-1 采购订单物料明细表报表导出'!#REF!,7)=N$1)*('2-1 采购订单物料明细表报表导出'!#REF!=$A108),'2-1 采购订单物料明细表报表导出'!#REF!,0))</f>
        <v>#REF!</v>
      </c>
      <c r="O108" s="23" t="e" cm="1">
        <f t="array" ref="O108">SUM(IF((LEFT('2-1 采购订单物料明细表报表导出'!#REF!,7)=O$1)*('2-1 采购订单物料明细表报表导出'!#REF!=$A108),'2-1 采购订单物料明细表报表导出'!#REF!,0))</f>
        <v>#REF!</v>
      </c>
    </row>
    <row r="109" ht="14.5" spans="1:15">
      <c r="A109" s="20" t="s">
        <v>3416</v>
      </c>
      <c r="B109" s="48" t="s">
        <v>2065</v>
      </c>
      <c r="C109" s="49" t="s">
        <v>2066</v>
      </c>
      <c r="D109" s="23" t="e" cm="1">
        <f t="array" ref="D109">SUM(IF((LEFT('2-1 采购订单物料明细表报表导出'!#REF!,7)=D$1)*('2-1 采购订单物料明细表报表导出'!#REF!=$A109),'2-1 采购订单物料明细表报表导出'!#REF!,0))</f>
        <v>#REF!</v>
      </c>
      <c r="E109" s="23" t="e" cm="1">
        <f t="array" ref="E109">SUM(IF((LEFT('2-1 采购订单物料明细表报表导出'!#REF!,7)=E$1)*('2-1 采购订单物料明细表报表导出'!#REF!=$A109),'2-1 采购订单物料明细表报表导出'!#REF!,0))</f>
        <v>#REF!</v>
      </c>
      <c r="F109" s="23" t="e" cm="1">
        <f t="array" ref="F109">SUM(IF((LEFT('2-1 采购订单物料明细表报表导出'!#REF!,7)=F$1)*('2-1 采购订单物料明细表报表导出'!#REF!=$A109),'2-1 采购订单物料明细表报表导出'!#REF!,0))</f>
        <v>#REF!</v>
      </c>
      <c r="G109" s="23" t="e" cm="1">
        <f t="array" ref="G109">SUM(IF((LEFT('2-1 采购订单物料明细表报表导出'!#REF!,7)=G$1)*('2-1 采购订单物料明细表报表导出'!#REF!=$A109),'2-1 采购订单物料明细表报表导出'!#REF!,0))</f>
        <v>#REF!</v>
      </c>
      <c r="H109" s="23" t="e" cm="1">
        <f t="array" ref="H109">SUM(IF((LEFT('2-1 采购订单物料明细表报表导出'!#REF!,7)=H$1)*('2-1 采购订单物料明细表报表导出'!#REF!=$A109),'2-1 采购订单物料明细表报表导出'!#REF!,0))</f>
        <v>#REF!</v>
      </c>
      <c r="I109" s="23" t="e" cm="1">
        <f t="array" ref="I109">SUM(IF((LEFT('2-1 采购订单物料明细表报表导出'!#REF!,7)=I$1)*('2-1 采购订单物料明细表报表导出'!#REF!=$A109),'2-1 采购订单物料明细表报表导出'!#REF!,0))</f>
        <v>#REF!</v>
      </c>
      <c r="J109" s="23" t="e" cm="1">
        <f t="array" ref="J109">SUM(IF((LEFT('2-1 采购订单物料明细表报表导出'!#REF!,7)=J$1)*('2-1 采购订单物料明细表报表导出'!#REF!=$A109),'2-1 采购订单物料明细表报表导出'!#REF!,0))</f>
        <v>#REF!</v>
      </c>
      <c r="K109" s="23" t="e" cm="1">
        <f t="array" ref="K109">SUM(IF((LEFT('2-1 采购订单物料明细表报表导出'!#REF!,7)=K$1)*('2-1 采购订单物料明细表报表导出'!#REF!=$A109),'2-1 采购订单物料明细表报表导出'!#REF!,0))</f>
        <v>#REF!</v>
      </c>
      <c r="L109" s="23" t="e" cm="1">
        <f t="array" ref="L109">SUM(IF((LEFT('2-1 采购订单物料明细表报表导出'!#REF!,7)=L$1)*('2-1 采购订单物料明细表报表导出'!#REF!=$A109),'2-1 采购订单物料明细表报表导出'!#REF!,0))</f>
        <v>#REF!</v>
      </c>
      <c r="M109" s="23" t="e" cm="1">
        <f t="array" ref="M109">SUM(IF((LEFT('2-1 采购订单物料明细表报表导出'!#REF!,7)=M$1)*('2-1 采购订单物料明细表报表导出'!#REF!=$A109),'2-1 采购订单物料明细表报表导出'!#REF!,0))</f>
        <v>#REF!</v>
      </c>
      <c r="N109" s="23" t="e" cm="1">
        <f t="array" ref="N109">SUM(IF((LEFT('2-1 采购订单物料明细表报表导出'!#REF!,7)=N$1)*('2-1 采购订单物料明细表报表导出'!#REF!=$A109),'2-1 采购订单物料明细表报表导出'!#REF!,0))</f>
        <v>#REF!</v>
      </c>
      <c r="O109" s="23" t="e" cm="1">
        <f t="array" ref="O109">SUM(IF((LEFT('2-1 采购订单物料明细表报表导出'!#REF!,7)=O$1)*('2-1 采购订单物料明细表报表导出'!#REF!=$A109),'2-1 采购订单物料明细表报表导出'!#REF!,0))</f>
        <v>#REF!</v>
      </c>
    </row>
    <row r="110" ht="14.5" spans="1:15">
      <c r="A110" s="20" t="s">
        <v>3417</v>
      </c>
      <c r="B110" s="48" t="s">
        <v>2065</v>
      </c>
      <c r="C110" s="49" t="s">
        <v>2066</v>
      </c>
      <c r="D110" s="23" t="e" cm="1">
        <f t="array" ref="D110">SUM(IF((LEFT('2-1 采购订单物料明细表报表导出'!#REF!,7)=D$1)*('2-1 采购订单物料明细表报表导出'!#REF!=$A110),'2-1 采购订单物料明细表报表导出'!#REF!,0))</f>
        <v>#REF!</v>
      </c>
      <c r="E110" s="23" t="e" cm="1">
        <f t="array" ref="E110">SUM(IF((LEFT('2-1 采购订单物料明细表报表导出'!#REF!,7)=E$1)*('2-1 采购订单物料明细表报表导出'!#REF!=$A110),'2-1 采购订单物料明细表报表导出'!#REF!,0))</f>
        <v>#REF!</v>
      </c>
      <c r="F110" s="23" t="e" cm="1">
        <f t="array" ref="F110">SUM(IF((LEFT('2-1 采购订单物料明细表报表导出'!#REF!,7)=F$1)*('2-1 采购订单物料明细表报表导出'!#REF!=$A110),'2-1 采购订单物料明细表报表导出'!#REF!,0))</f>
        <v>#REF!</v>
      </c>
      <c r="G110" s="23" t="e" cm="1">
        <f t="array" ref="G110">SUM(IF((LEFT('2-1 采购订单物料明细表报表导出'!#REF!,7)=G$1)*('2-1 采购订单物料明细表报表导出'!#REF!=$A110),'2-1 采购订单物料明细表报表导出'!#REF!,0))</f>
        <v>#REF!</v>
      </c>
      <c r="H110" s="23" t="e" cm="1">
        <f t="array" ref="H110">SUM(IF((LEFT('2-1 采购订单物料明细表报表导出'!#REF!,7)=H$1)*('2-1 采购订单物料明细表报表导出'!#REF!=$A110),'2-1 采购订单物料明细表报表导出'!#REF!,0))</f>
        <v>#REF!</v>
      </c>
      <c r="I110" s="23" t="e" cm="1">
        <f t="array" ref="I110">SUM(IF((LEFT('2-1 采购订单物料明细表报表导出'!#REF!,7)=I$1)*('2-1 采购订单物料明细表报表导出'!#REF!=$A110),'2-1 采购订单物料明细表报表导出'!#REF!,0))</f>
        <v>#REF!</v>
      </c>
      <c r="J110" s="23" t="e" cm="1">
        <f t="array" ref="J110">SUM(IF((LEFT('2-1 采购订单物料明细表报表导出'!#REF!,7)=J$1)*('2-1 采购订单物料明细表报表导出'!#REF!=$A110),'2-1 采购订单物料明细表报表导出'!#REF!,0))</f>
        <v>#REF!</v>
      </c>
      <c r="K110" s="23" t="e" cm="1">
        <f t="array" ref="K110">SUM(IF((LEFT('2-1 采购订单物料明细表报表导出'!#REF!,7)=K$1)*('2-1 采购订单物料明细表报表导出'!#REF!=$A110),'2-1 采购订单物料明细表报表导出'!#REF!,0))</f>
        <v>#REF!</v>
      </c>
      <c r="L110" s="23" t="e" cm="1">
        <f t="array" ref="L110">SUM(IF((LEFT('2-1 采购订单物料明细表报表导出'!#REF!,7)=L$1)*('2-1 采购订单物料明细表报表导出'!#REF!=$A110),'2-1 采购订单物料明细表报表导出'!#REF!,0))</f>
        <v>#REF!</v>
      </c>
      <c r="M110" s="23" t="e" cm="1">
        <f t="array" ref="M110">SUM(IF((LEFT('2-1 采购订单物料明细表报表导出'!#REF!,7)=M$1)*('2-1 采购订单物料明细表报表导出'!#REF!=$A110),'2-1 采购订单物料明细表报表导出'!#REF!,0))</f>
        <v>#REF!</v>
      </c>
      <c r="N110" s="23" t="e" cm="1">
        <f t="array" ref="N110">SUM(IF((LEFT('2-1 采购订单物料明细表报表导出'!#REF!,7)=N$1)*('2-1 采购订单物料明细表报表导出'!#REF!=$A110),'2-1 采购订单物料明细表报表导出'!#REF!,0))</f>
        <v>#REF!</v>
      </c>
      <c r="O110" s="23" t="e" cm="1">
        <f t="array" ref="O110">SUM(IF((LEFT('2-1 采购订单物料明细表报表导出'!#REF!,7)=O$1)*('2-1 采购订单物料明细表报表导出'!#REF!=$A110),'2-1 采购订单物料明细表报表导出'!#REF!,0))</f>
        <v>#REF!</v>
      </c>
    </row>
    <row r="111" ht="14.5" spans="1:15">
      <c r="A111" s="20" t="s">
        <v>3418</v>
      </c>
      <c r="B111" s="48" t="s">
        <v>2065</v>
      </c>
      <c r="C111" s="49" t="s">
        <v>2066</v>
      </c>
      <c r="D111" s="23" t="e" cm="1">
        <f t="array" ref="D111">SUM(IF((LEFT('2-1 采购订单物料明细表报表导出'!#REF!,7)=D$1)*('2-1 采购订单物料明细表报表导出'!#REF!=$A111),'2-1 采购订单物料明细表报表导出'!#REF!,0))</f>
        <v>#REF!</v>
      </c>
      <c r="E111" s="23" t="e" cm="1">
        <f t="array" ref="E111">SUM(IF((LEFT('2-1 采购订单物料明细表报表导出'!#REF!,7)=E$1)*('2-1 采购订单物料明细表报表导出'!#REF!=$A111),'2-1 采购订单物料明细表报表导出'!#REF!,0))</f>
        <v>#REF!</v>
      </c>
      <c r="F111" s="23" t="e" cm="1">
        <f t="array" ref="F111">SUM(IF((LEFT('2-1 采购订单物料明细表报表导出'!#REF!,7)=F$1)*('2-1 采购订单物料明细表报表导出'!#REF!=$A111),'2-1 采购订单物料明细表报表导出'!#REF!,0))</f>
        <v>#REF!</v>
      </c>
      <c r="G111" s="23" t="e" cm="1">
        <f t="array" ref="G111">SUM(IF((LEFT('2-1 采购订单物料明细表报表导出'!#REF!,7)=G$1)*('2-1 采购订单物料明细表报表导出'!#REF!=$A111),'2-1 采购订单物料明细表报表导出'!#REF!,0))</f>
        <v>#REF!</v>
      </c>
      <c r="H111" s="23" t="e" cm="1">
        <f t="array" ref="H111">SUM(IF((LEFT('2-1 采购订单物料明细表报表导出'!#REF!,7)=H$1)*('2-1 采购订单物料明细表报表导出'!#REF!=$A111),'2-1 采购订单物料明细表报表导出'!#REF!,0))</f>
        <v>#REF!</v>
      </c>
      <c r="I111" s="23" t="e" cm="1">
        <f t="array" ref="I111">SUM(IF((LEFT('2-1 采购订单物料明细表报表导出'!#REF!,7)=I$1)*('2-1 采购订单物料明细表报表导出'!#REF!=$A111),'2-1 采购订单物料明细表报表导出'!#REF!,0))</f>
        <v>#REF!</v>
      </c>
      <c r="J111" s="23" t="e" cm="1">
        <f t="array" ref="J111">SUM(IF((LEFT('2-1 采购订单物料明细表报表导出'!#REF!,7)=J$1)*('2-1 采购订单物料明细表报表导出'!#REF!=$A111),'2-1 采购订单物料明细表报表导出'!#REF!,0))</f>
        <v>#REF!</v>
      </c>
      <c r="K111" s="23" t="e" cm="1">
        <f t="array" ref="K111">SUM(IF((LEFT('2-1 采购订单物料明细表报表导出'!#REF!,7)=K$1)*('2-1 采购订单物料明细表报表导出'!#REF!=$A111),'2-1 采购订单物料明细表报表导出'!#REF!,0))</f>
        <v>#REF!</v>
      </c>
      <c r="L111" s="23" t="e" cm="1">
        <f t="array" ref="L111">SUM(IF((LEFT('2-1 采购订单物料明细表报表导出'!#REF!,7)=L$1)*('2-1 采购订单物料明细表报表导出'!#REF!=$A111),'2-1 采购订单物料明细表报表导出'!#REF!,0))</f>
        <v>#REF!</v>
      </c>
      <c r="M111" s="23" t="e" cm="1">
        <f t="array" ref="M111">SUM(IF((LEFT('2-1 采购订单物料明细表报表导出'!#REF!,7)=M$1)*('2-1 采购订单物料明细表报表导出'!#REF!=$A111),'2-1 采购订单物料明细表报表导出'!#REF!,0))</f>
        <v>#REF!</v>
      </c>
      <c r="N111" s="23" t="e" cm="1">
        <f t="array" ref="N111">SUM(IF((LEFT('2-1 采购订单物料明细表报表导出'!#REF!,7)=N$1)*('2-1 采购订单物料明细表报表导出'!#REF!=$A111),'2-1 采购订单物料明细表报表导出'!#REF!,0))</f>
        <v>#REF!</v>
      </c>
      <c r="O111" s="23" t="e" cm="1">
        <f t="array" ref="O111">SUM(IF((LEFT('2-1 采购订单物料明细表报表导出'!#REF!,7)=O$1)*('2-1 采购订单物料明细表报表导出'!#REF!=$A111),'2-1 采购订单物料明细表报表导出'!#REF!,0))</f>
        <v>#REF!</v>
      </c>
    </row>
    <row r="112" ht="14.5" spans="1:15">
      <c r="A112" s="20" t="s">
        <v>3419</v>
      </c>
      <c r="B112" s="48" t="s">
        <v>2088</v>
      </c>
      <c r="C112" s="49" t="s">
        <v>2089</v>
      </c>
      <c r="D112" s="23" t="e" cm="1">
        <f t="array" ref="D112">SUM(IF((LEFT('2-1 采购订单物料明细表报表导出'!#REF!,7)=D$1)*('2-1 采购订单物料明细表报表导出'!#REF!=$A112),'2-1 采购订单物料明细表报表导出'!#REF!,0))</f>
        <v>#REF!</v>
      </c>
      <c r="E112" s="23" t="e" cm="1">
        <f t="array" ref="E112">SUM(IF((LEFT('2-1 采购订单物料明细表报表导出'!#REF!,7)=E$1)*('2-1 采购订单物料明细表报表导出'!#REF!=$A112),'2-1 采购订单物料明细表报表导出'!#REF!,0))</f>
        <v>#REF!</v>
      </c>
      <c r="F112" s="23" t="e" cm="1">
        <f t="array" ref="F112">SUM(IF((LEFT('2-1 采购订单物料明细表报表导出'!#REF!,7)=F$1)*('2-1 采购订单物料明细表报表导出'!#REF!=$A112),'2-1 采购订单物料明细表报表导出'!#REF!,0))</f>
        <v>#REF!</v>
      </c>
      <c r="G112" s="23" t="e" cm="1">
        <f t="array" ref="G112">SUM(IF((LEFT('2-1 采购订单物料明细表报表导出'!#REF!,7)=G$1)*('2-1 采购订单物料明细表报表导出'!#REF!=$A112),'2-1 采购订单物料明细表报表导出'!#REF!,0))</f>
        <v>#REF!</v>
      </c>
      <c r="H112" s="23" t="e" cm="1">
        <f t="array" ref="H112">SUM(IF((LEFT('2-1 采购订单物料明细表报表导出'!#REF!,7)=H$1)*('2-1 采购订单物料明细表报表导出'!#REF!=$A112),'2-1 采购订单物料明细表报表导出'!#REF!,0))</f>
        <v>#REF!</v>
      </c>
      <c r="I112" s="23" t="e" cm="1">
        <f t="array" ref="I112">SUM(IF((LEFT('2-1 采购订单物料明细表报表导出'!#REF!,7)=I$1)*('2-1 采购订单物料明细表报表导出'!#REF!=$A112),'2-1 采购订单物料明细表报表导出'!#REF!,0))</f>
        <v>#REF!</v>
      </c>
      <c r="J112" s="23" t="e" cm="1">
        <f t="array" ref="J112">SUM(IF((LEFT('2-1 采购订单物料明细表报表导出'!#REF!,7)=J$1)*('2-1 采购订单物料明细表报表导出'!#REF!=$A112),'2-1 采购订单物料明细表报表导出'!#REF!,0))</f>
        <v>#REF!</v>
      </c>
      <c r="K112" s="23" t="e" cm="1">
        <f t="array" ref="K112">SUM(IF((LEFT('2-1 采购订单物料明细表报表导出'!#REF!,7)=K$1)*('2-1 采购订单物料明细表报表导出'!#REF!=$A112),'2-1 采购订单物料明细表报表导出'!#REF!,0))</f>
        <v>#REF!</v>
      </c>
      <c r="L112" s="23" t="e" cm="1">
        <f t="array" ref="L112">SUM(IF((LEFT('2-1 采购订单物料明细表报表导出'!#REF!,7)=L$1)*('2-1 采购订单物料明细表报表导出'!#REF!=$A112),'2-1 采购订单物料明细表报表导出'!#REF!,0))</f>
        <v>#REF!</v>
      </c>
      <c r="M112" s="23" t="e" cm="1">
        <f t="array" ref="M112">SUM(IF((LEFT('2-1 采购订单物料明细表报表导出'!#REF!,7)=M$1)*('2-1 采购订单物料明细表报表导出'!#REF!=$A112),'2-1 采购订单物料明细表报表导出'!#REF!,0))</f>
        <v>#REF!</v>
      </c>
      <c r="N112" s="23" t="e" cm="1">
        <f t="array" ref="N112">SUM(IF((LEFT('2-1 采购订单物料明细表报表导出'!#REF!,7)=N$1)*('2-1 采购订单物料明细表报表导出'!#REF!=$A112),'2-1 采购订单物料明细表报表导出'!#REF!,0))</f>
        <v>#REF!</v>
      </c>
      <c r="O112" s="23" t="e" cm="1">
        <f t="array" ref="O112">SUM(IF((LEFT('2-1 采购订单物料明细表报表导出'!#REF!,7)=O$1)*('2-1 采购订单物料明细表报表导出'!#REF!=$A112),'2-1 采购订单物料明细表报表导出'!#REF!,0))</f>
        <v>#REF!</v>
      </c>
    </row>
    <row r="113" ht="14.5" spans="1:15">
      <c r="A113" s="20" t="s">
        <v>3420</v>
      </c>
      <c r="B113" s="48" t="s">
        <v>2088</v>
      </c>
      <c r="C113" s="49" t="s">
        <v>2089</v>
      </c>
      <c r="D113" s="23" t="e" cm="1">
        <f t="array" ref="D113">SUM(IF((LEFT('2-1 采购订单物料明细表报表导出'!#REF!,7)=D$1)*('2-1 采购订单物料明细表报表导出'!#REF!=$A113),'2-1 采购订单物料明细表报表导出'!#REF!,0))</f>
        <v>#REF!</v>
      </c>
      <c r="E113" s="23" t="e" cm="1">
        <f t="array" ref="E113">SUM(IF((LEFT('2-1 采购订单物料明细表报表导出'!#REF!,7)=E$1)*('2-1 采购订单物料明细表报表导出'!#REF!=$A113),'2-1 采购订单物料明细表报表导出'!#REF!,0))</f>
        <v>#REF!</v>
      </c>
      <c r="F113" s="23" t="e" cm="1">
        <f t="array" ref="F113">SUM(IF((LEFT('2-1 采购订单物料明细表报表导出'!#REF!,7)=F$1)*('2-1 采购订单物料明细表报表导出'!#REF!=$A113),'2-1 采购订单物料明细表报表导出'!#REF!,0))</f>
        <v>#REF!</v>
      </c>
      <c r="G113" s="23" t="e" cm="1">
        <f t="array" ref="G113">SUM(IF((LEFT('2-1 采购订单物料明细表报表导出'!#REF!,7)=G$1)*('2-1 采购订单物料明细表报表导出'!#REF!=$A113),'2-1 采购订单物料明细表报表导出'!#REF!,0))</f>
        <v>#REF!</v>
      </c>
      <c r="H113" s="23" t="e" cm="1">
        <f t="array" ref="H113">SUM(IF((LEFT('2-1 采购订单物料明细表报表导出'!#REF!,7)=H$1)*('2-1 采购订单物料明细表报表导出'!#REF!=$A113),'2-1 采购订单物料明细表报表导出'!#REF!,0))</f>
        <v>#REF!</v>
      </c>
      <c r="I113" s="23" t="e" cm="1">
        <f t="array" ref="I113">SUM(IF((LEFT('2-1 采购订单物料明细表报表导出'!#REF!,7)=I$1)*('2-1 采购订单物料明细表报表导出'!#REF!=$A113),'2-1 采购订单物料明细表报表导出'!#REF!,0))</f>
        <v>#REF!</v>
      </c>
      <c r="J113" s="23" t="e" cm="1">
        <f t="array" ref="J113">SUM(IF((LEFT('2-1 采购订单物料明细表报表导出'!#REF!,7)=J$1)*('2-1 采购订单物料明细表报表导出'!#REF!=$A113),'2-1 采购订单物料明细表报表导出'!#REF!,0))</f>
        <v>#REF!</v>
      </c>
      <c r="K113" s="23" t="e" cm="1">
        <f t="array" ref="K113">SUM(IF((LEFT('2-1 采购订单物料明细表报表导出'!#REF!,7)=K$1)*('2-1 采购订单物料明细表报表导出'!#REF!=$A113),'2-1 采购订单物料明细表报表导出'!#REF!,0))</f>
        <v>#REF!</v>
      </c>
      <c r="L113" s="23" t="e" cm="1">
        <f t="array" ref="L113">SUM(IF((LEFT('2-1 采购订单物料明细表报表导出'!#REF!,7)=L$1)*('2-1 采购订单物料明细表报表导出'!#REF!=$A113),'2-1 采购订单物料明细表报表导出'!#REF!,0))</f>
        <v>#REF!</v>
      </c>
      <c r="M113" s="23" t="e" cm="1">
        <f t="array" ref="M113">SUM(IF((LEFT('2-1 采购订单物料明细表报表导出'!#REF!,7)=M$1)*('2-1 采购订单物料明细表报表导出'!#REF!=$A113),'2-1 采购订单物料明细表报表导出'!#REF!,0))</f>
        <v>#REF!</v>
      </c>
      <c r="N113" s="23" t="e" cm="1">
        <f t="array" ref="N113">SUM(IF((LEFT('2-1 采购订单物料明细表报表导出'!#REF!,7)=N$1)*('2-1 采购订单物料明细表报表导出'!#REF!=$A113),'2-1 采购订单物料明细表报表导出'!#REF!,0))</f>
        <v>#REF!</v>
      </c>
      <c r="O113" s="23" t="e" cm="1">
        <f t="array" ref="O113">SUM(IF((LEFT('2-1 采购订单物料明细表报表导出'!#REF!,7)=O$1)*('2-1 采购订单物料明细表报表导出'!#REF!=$A113),'2-1 采购订单物料明细表报表导出'!#REF!,0))</f>
        <v>#REF!</v>
      </c>
    </row>
    <row r="114" ht="14.5" spans="1:15">
      <c r="A114" s="20" t="s">
        <v>3421</v>
      </c>
      <c r="B114" s="48" t="s">
        <v>2088</v>
      </c>
      <c r="C114" s="49" t="s">
        <v>2089</v>
      </c>
      <c r="D114" s="23" t="e" cm="1">
        <f t="array" ref="D114">SUM(IF((LEFT('2-1 采购订单物料明细表报表导出'!#REF!,7)=D$1)*('2-1 采购订单物料明细表报表导出'!#REF!=$A114),'2-1 采购订单物料明细表报表导出'!#REF!,0))</f>
        <v>#REF!</v>
      </c>
      <c r="E114" s="23" t="e" cm="1">
        <f t="array" ref="E114">SUM(IF((LEFT('2-1 采购订单物料明细表报表导出'!#REF!,7)=E$1)*('2-1 采购订单物料明细表报表导出'!#REF!=$A114),'2-1 采购订单物料明细表报表导出'!#REF!,0))</f>
        <v>#REF!</v>
      </c>
      <c r="F114" s="23" t="e" cm="1">
        <f t="array" ref="F114">SUM(IF((LEFT('2-1 采购订单物料明细表报表导出'!#REF!,7)=F$1)*('2-1 采购订单物料明细表报表导出'!#REF!=$A114),'2-1 采购订单物料明细表报表导出'!#REF!,0))</f>
        <v>#REF!</v>
      </c>
      <c r="G114" s="23" t="e" cm="1">
        <f t="array" ref="G114">SUM(IF((LEFT('2-1 采购订单物料明细表报表导出'!#REF!,7)=G$1)*('2-1 采购订单物料明细表报表导出'!#REF!=$A114),'2-1 采购订单物料明细表报表导出'!#REF!,0))</f>
        <v>#REF!</v>
      </c>
      <c r="H114" s="23" t="e" cm="1">
        <f t="array" ref="H114">SUM(IF((LEFT('2-1 采购订单物料明细表报表导出'!#REF!,7)=H$1)*('2-1 采购订单物料明细表报表导出'!#REF!=$A114),'2-1 采购订单物料明细表报表导出'!#REF!,0))</f>
        <v>#REF!</v>
      </c>
      <c r="I114" s="23" t="e" cm="1">
        <f t="array" ref="I114">SUM(IF((LEFT('2-1 采购订单物料明细表报表导出'!#REF!,7)=I$1)*('2-1 采购订单物料明细表报表导出'!#REF!=$A114),'2-1 采购订单物料明细表报表导出'!#REF!,0))</f>
        <v>#REF!</v>
      </c>
      <c r="J114" s="23" t="e" cm="1">
        <f t="array" ref="J114">SUM(IF((LEFT('2-1 采购订单物料明细表报表导出'!#REF!,7)=J$1)*('2-1 采购订单物料明细表报表导出'!#REF!=$A114),'2-1 采购订单物料明细表报表导出'!#REF!,0))</f>
        <v>#REF!</v>
      </c>
      <c r="K114" s="23" t="e" cm="1">
        <f t="array" ref="K114">SUM(IF((LEFT('2-1 采购订单物料明细表报表导出'!#REF!,7)=K$1)*('2-1 采购订单物料明细表报表导出'!#REF!=$A114),'2-1 采购订单物料明细表报表导出'!#REF!,0))</f>
        <v>#REF!</v>
      </c>
      <c r="L114" s="23" t="e" cm="1">
        <f t="array" ref="L114">SUM(IF((LEFT('2-1 采购订单物料明细表报表导出'!#REF!,7)=L$1)*('2-1 采购订单物料明细表报表导出'!#REF!=$A114),'2-1 采购订单物料明细表报表导出'!#REF!,0))</f>
        <v>#REF!</v>
      </c>
      <c r="M114" s="23" t="e" cm="1">
        <f t="array" ref="M114">SUM(IF((LEFT('2-1 采购订单物料明细表报表导出'!#REF!,7)=M$1)*('2-1 采购订单物料明细表报表导出'!#REF!=$A114),'2-1 采购订单物料明细表报表导出'!#REF!,0))</f>
        <v>#REF!</v>
      </c>
      <c r="N114" s="23" t="e" cm="1">
        <f t="array" ref="N114">SUM(IF((LEFT('2-1 采购订单物料明细表报表导出'!#REF!,7)=N$1)*('2-1 采购订单物料明细表报表导出'!#REF!=$A114),'2-1 采购订单物料明细表报表导出'!#REF!,0))</f>
        <v>#REF!</v>
      </c>
      <c r="O114" s="23" t="e" cm="1">
        <f t="array" ref="O114">SUM(IF((LEFT('2-1 采购订单物料明细表报表导出'!#REF!,7)=O$1)*('2-1 采购订单物料明细表报表导出'!#REF!=$A114),'2-1 采购订单物料明细表报表导出'!#REF!,0))</f>
        <v>#REF!</v>
      </c>
    </row>
    <row r="115" ht="14.5" spans="1:15">
      <c r="A115" s="20" t="s">
        <v>3422</v>
      </c>
      <c r="B115" s="48" t="s">
        <v>2088</v>
      </c>
      <c r="C115" s="49" t="s">
        <v>2089</v>
      </c>
      <c r="D115" s="23" t="e" cm="1">
        <f t="array" ref="D115">SUM(IF((LEFT('2-1 采购订单物料明细表报表导出'!#REF!,7)=D$1)*('2-1 采购订单物料明细表报表导出'!#REF!=$A115),'2-1 采购订单物料明细表报表导出'!#REF!,0))</f>
        <v>#REF!</v>
      </c>
      <c r="E115" s="23" t="e" cm="1">
        <f t="array" ref="E115">SUM(IF((LEFT('2-1 采购订单物料明细表报表导出'!#REF!,7)=E$1)*('2-1 采购订单物料明细表报表导出'!#REF!=$A115),'2-1 采购订单物料明细表报表导出'!#REF!,0))</f>
        <v>#REF!</v>
      </c>
      <c r="F115" s="23" t="e" cm="1">
        <f t="array" ref="F115">SUM(IF((LEFT('2-1 采购订单物料明细表报表导出'!#REF!,7)=F$1)*('2-1 采购订单物料明细表报表导出'!#REF!=$A115),'2-1 采购订单物料明细表报表导出'!#REF!,0))</f>
        <v>#REF!</v>
      </c>
      <c r="G115" s="23" t="e" cm="1">
        <f t="array" ref="G115">SUM(IF((LEFT('2-1 采购订单物料明细表报表导出'!#REF!,7)=G$1)*('2-1 采购订单物料明细表报表导出'!#REF!=$A115),'2-1 采购订单物料明细表报表导出'!#REF!,0))</f>
        <v>#REF!</v>
      </c>
      <c r="H115" s="23" t="e" cm="1">
        <f t="array" ref="H115">SUM(IF((LEFT('2-1 采购订单物料明细表报表导出'!#REF!,7)=H$1)*('2-1 采购订单物料明细表报表导出'!#REF!=$A115),'2-1 采购订单物料明细表报表导出'!#REF!,0))</f>
        <v>#REF!</v>
      </c>
      <c r="I115" s="23" t="e" cm="1">
        <f t="array" ref="I115">SUM(IF((LEFT('2-1 采购订单物料明细表报表导出'!#REF!,7)=I$1)*('2-1 采购订单物料明细表报表导出'!#REF!=$A115),'2-1 采购订单物料明细表报表导出'!#REF!,0))</f>
        <v>#REF!</v>
      </c>
      <c r="J115" s="23" t="e" cm="1">
        <f t="array" ref="J115">SUM(IF((LEFT('2-1 采购订单物料明细表报表导出'!#REF!,7)=J$1)*('2-1 采购订单物料明细表报表导出'!#REF!=$A115),'2-1 采购订单物料明细表报表导出'!#REF!,0))</f>
        <v>#REF!</v>
      </c>
      <c r="K115" s="23" t="e" cm="1">
        <f t="array" ref="K115">SUM(IF((LEFT('2-1 采购订单物料明细表报表导出'!#REF!,7)=K$1)*('2-1 采购订单物料明细表报表导出'!#REF!=$A115),'2-1 采购订单物料明细表报表导出'!#REF!,0))</f>
        <v>#REF!</v>
      </c>
      <c r="L115" s="23" t="e" cm="1">
        <f t="array" ref="L115">SUM(IF((LEFT('2-1 采购订单物料明细表报表导出'!#REF!,7)=L$1)*('2-1 采购订单物料明细表报表导出'!#REF!=$A115),'2-1 采购订单物料明细表报表导出'!#REF!,0))</f>
        <v>#REF!</v>
      </c>
      <c r="M115" s="23" t="e" cm="1">
        <f t="array" ref="M115">SUM(IF((LEFT('2-1 采购订单物料明细表报表导出'!#REF!,7)=M$1)*('2-1 采购订单物料明细表报表导出'!#REF!=$A115),'2-1 采购订单物料明细表报表导出'!#REF!,0))</f>
        <v>#REF!</v>
      </c>
      <c r="N115" s="23" t="e" cm="1">
        <f t="array" ref="N115">SUM(IF((LEFT('2-1 采购订单物料明细表报表导出'!#REF!,7)=N$1)*('2-1 采购订单物料明细表报表导出'!#REF!=$A115),'2-1 采购订单物料明细表报表导出'!#REF!,0))</f>
        <v>#REF!</v>
      </c>
      <c r="O115" s="23" t="e" cm="1">
        <f t="array" ref="O115">SUM(IF((LEFT('2-1 采购订单物料明细表报表导出'!#REF!,7)=O$1)*('2-1 采购订单物料明细表报表导出'!#REF!=$A115),'2-1 采购订单物料明细表报表导出'!#REF!,0))</f>
        <v>#REF!</v>
      </c>
    </row>
    <row r="116" ht="14.5" spans="1:15">
      <c r="A116" s="20" t="s">
        <v>3423</v>
      </c>
      <c r="B116" s="48" t="s">
        <v>2088</v>
      </c>
      <c r="C116" s="49" t="s">
        <v>2089</v>
      </c>
      <c r="D116" s="23" t="e" cm="1">
        <f t="array" ref="D116">SUM(IF((LEFT('2-1 采购订单物料明细表报表导出'!#REF!,7)=D$1)*('2-1 采购订单物料明细表报表导出'!#REF!=$A116),'2-1 采购订单物料明细表报表导出'!#REF!,0))</f>
        <v>#REF!</v>
      </c>
      <c r="E116" s="23" t="e" cm="1">
        <f t="array" ref="E116">SUM(IF((LEFT('2-1 采购订单物料明细表报表导出'!#REF!,7)=E$1)*('2-1 采购订单物料明细表报表导出'!#REF!=$A116),'2-1 采购订单物料明细表报表导出'!#REF!,0))</f>
        <v>#REF!</v>
      </c>
      <c r="F116" s="23" t="e" cm="1">
        <f t="array" ref="F116">SUM(IF((LEFT('2-1 采购订单物料明细表报表导出'!#REF!,7)=F$1)*('2-1 采购订单物料明细表报表导出'!#REF!=$A116),'2-1 采购订单物料明细表报表导出'!#REF!,0))</f>
        <v>#REF!</v>
      </c>
      <c r="G116" s="23" t="e" cm="1">
        <f t="array" ref="G116">SUM(IF((LEFT('2-1 采购订单物料明细表报表导出'!#REF!,7)=G$1)*('2-1 采购订单物料明细表报表导出'!#REF!=$A116),'2-1 采购订单物料明细表报表导出'!#REF!,0))</f>
        <v>#REF!</v>
      </c>
      <c r="H116" s="23" t="e" cm="1">
        <f t="array" ref="H116">SUM(IF((LEFT('2-1 采购订单物料明细表报表导出'!#REF!,7)=H$1)*('2-1 采购订单物料明细表报表导出'!#REF!=$A116),'2-1 采购订单物料明细表报表导出'!#REF!,0))</f>
        <v>#REF!</v>
      </c>
      <c r="I116" s="23" t="e" cm="1">
        <f t="array" ref="I116">SUM(IF((LEFT('2-1 采购订单物料明细表报表导出'!#REF!,7)=I$1)*('2-1 采购订单物料明细表报表导出'!#REF!=$A116),'2-1 采购订单物料明细表报表导出'!#REF!,0))</f>
        <v>#REF!</v>
      </c>
      <c r="J116" s="23" t="e" cm="1">
        <f t="array" ref="J116">SUM(IF((LEFT('2-1 采购订单物料明细表报表导出'!#REF!,7)=J$1)*('2-1 采购订单物料明细表报表导出'!#REF!=$A116),'2-1 采购订单物料明细表报表导出'!#REF!,0))</f>
        <v>#REF!</v>
      </c>
      <c r="K116" s="23" t="e" cm="1">
        <f t="array" ref="K116">SUM(IF((LEFT('2-1 采购订单物料明细表报表导出'!#REF!,7)=K$1)*('2-1 采购订单物料明细表报表导出'!#REF!=$A116),'2-1 采购订单物料明细表报表导出'!#REF!,0))</f>
        <v>#REF!</v>
      </c>
      <c r="L116" s="23" t="e" cm="1">
        <f t="array" ref="L116">SUM(IF((LEFT('2-1 采购订单物料明细表报表导出'!#REF!,7)=L$1)*('2-1 采购订单物料明细表报表导出'!#REF!=$A116),'2-1 采购订单物料明细表报表导出'!#REF!,0))</f>
        <v>#REF!</v>
      </c>
      <c r="M116" s="23" t="e" cm="1">
        <f t="array" ref="M116">SUM(IF((LEFT('2-1 采购订单物料明细表报表导出'!#REF!,7)=M$1)*('2-1 采购订单物料明细表报表导出'!#REF!=$A116),'2-1 采购订单物料明细表报表导出'!#REF!,0))</f>
        <v>#REF!</v>
      </c>
      <c r="N116" s="23" t="e" cm="1">
        <f t="array" ref="N116">SUM(IF((LEFT('2-1 采购订单物料明细表报表导出'!#REF!,7)=N$1)*('2-1 采购订单物料明细表报表导出'!#REF!=$A116),'2-1 采购订单物料明细表报表导出'!#REF!,0))</f>
        <v>#REF!</v>
      </c>
      <c r="O116" s="23" t="e" cm="1">
        <f t="array" ref="O116">SUM(IF((LEFT('2-1 采购订单物料明细表报表导出'!#REF!,7)=O$1)*('2-1 采购订单物料明细表报表导出'!#REF!=$A116),'2-1 采购订单物料明细表报表导出'!#REF!,0))</f>
        <v>#REF!</v>
      </c>
    </row>
    <row r="117" ht="14.5" spans="1:15">
      <c r="A117" s="20" t="s">
        <v>3424</v>
      </c>
      <c r="B117" s="48" t="s">
        <v>2088</v>
      </c>
      <c r="C117" s="49" t="s">
        <v>2089</v>
      </c>
      <c r="D117" s="23" t="e" cm="1">
        <f t="array" ref="D117">SUM(IF((LEFT('2-1 采购订单物料明细表报表导出'!#REF!,7)=D$1)*('2-1 采购订单物料明细表报表导出'!#REF!=$A117),'2-1 采购订单物料明细表报表导出'!#REF!,0))</f>
        <v>#REF!</v>
      </c>
      <c r="E117" s="23" t="e" cm="1">
        <f t="array" ref="E117">SUM(IF((LEFT('2-1 采购订单物料明细表报表导出'!#REF!,7)=E$1)*('2-1 采购订单物料明细表报表导出'!#REF!=$A117),'2-1 采购订单物料明细表报表导出'!#REF!,0))</f>
        <v>#REF!</v>
      </c>
      <c r="F117" s="23" t="e" cm="1">
        <f t="array" ref="F117">SUM(IF((LEFT('2-1 采购订单物料明细表报表导出'!#REF!,7)=F$1)*('2-1 采购订单物料明细表报表导出'!#REF!=$A117),'2-1 采购订单物料明细表报表导出'!#REF!,0))</f>
        <v>#REF!</v>
      </c>
      <c r="G117" s="23" t="e" cm="1">
        <f t="array" ref="G117">SUM(IF((LEFT('2-1 采购订单物料明细表报表导出'!#REF!,7)=G$1)*('2-1 采购订单物料明细表报表导出'!#REF!=$A117),'2-1 采购订单物料明细表报表导出'!#REF!,0))</f>
        <v>#REF!</v>
      </c>
      <c r="H117" s="23" t="e" cm="1">
        <f t="array" ref="H117">SUM(IF((LEFT('2-1 采购订单物料明细表报表导出'!#REF!,7)=H$1)*('2-1 采购订单物料明细表报表导出'!#REF!=$A117),'2-1 采购订单物料明细表报表导出'!#REF!,0))</f>
        <v>#REF!</v>
      </c>
      <c r="I117" s="23" t="e" cm="1">
        <f t="array" ref="I117">SUM(IF((LEFT('2-1 采购订单物料明细表报表导出'!#REF!,7)=I$1)*('2-1 采购订单物料明细表报表导出'!#REF!=$A117),'2-1 采购订单物料明细表报表导出'!#REF!,0))</f>
        <v>#REF!</v>
      </c>
      <c r="J117" s="23" t="e" cm="1">
        <f t="array" ref="J117">SUM(IF((LEFT('2-1 采购订单物料明细表报表导出'!#REF!,7)=J$1)*('2-1 采购订单物料明细表报表导出'!#REF!=$A117),'2-1 采购订单物料明细表报表导出'!#REF!,0))</f>
        <v>#REF!</v>
      </c>
      <c r="K117" s="23" t="e" cm="1">
        <f t="array" ref="K117">SUM(IF((LEFT('2-1 采购订单物料明细表报表导出'!#REF!,7)=K$1)*('2-1 采购订单物料明细表报表导出'!#REF!=$A117),'2-1 采购订单物料明细表报表导出'!#REF!,0))</f>
        <v>#REF!</v>
      </c>
      <c r="L117" s="23" t="e" cm="1">
        <f t="array" ref="L117">SUM(IF((LEFT('2-1 采购订单物料明细表报表导出'!#REF!,7)=L$1)*('2-1 采购订单物料明细表报表导出'!#REF!=$A117),'2-1 采购订单物料明细表报表导出'!#REF!,0))</f>
        <v>#REF!</v>
      </c>
      <c r="M117" s="23" t="e" cm="1">
        <f t="array" ref="M117">SUM(IF((LEFT('2-1 采购订单物料明细表报表导出'!#REF!,7)=M$1)*('2-1 采购订单物料明细表报表导出'!#REF!=$A117),'2-1 采购订单物料明细表报表导出'!#REF!,0))</f>
        <v>#REF!</v>
      </c>
      <c r="N117" s="23" t="e" cm="1">
        <f t="array" ref="N117">SUM(IF((LEFT('2-1 采购订单物料明细表报表导出'!#REF!,7)=N$1)*('2-1 采购订单物料明细表报表导出'!#REF!=$A117),'2-1 采购订单物料明细表报表导出'!#REF!,0))</f>
        <v>#REF!</v>
      </c>
      <c r="O117" s="23" t="e" cm="1">
        <f t="array" ref="O117">SUM(IF((LEFT('2-1 采购订单物料明细表报表导出'!#REF!,7)=O$1)*('2-1 采购订单物料明细表报表导出'!#REF!=$A117),'2-1 采购订单物料明细表报表导出'!#REF!,0))</f>
        <v>#REF!</v>
      </c>
    </row>
    <row r="118" ht="14.5" spans="1:15">
      <c r="A118" s="20" t="s">
        <v>3425</v>
      </c>
      <c r="B118" s="48" t="s">
        <v>2088</v>
      </c>
      <c r="C118" s="49" t="s">
        <v>2089</v>
      </c>
      <c r="D118" s="23" t="e" cm="1">
        <f t="array" ref="D118">SUM(IF((LEFT('2-1 采购订单物料明细表报表导出'!#REF!,7)=D$1)*('2-1 采购订单物料明细表报表导出'!#REF!=$A118),'2-1 采购订单物料明细表报表导出'!#REF!,0))</f>
        <v>#REF!</v>
      </c>
      <c r="E118" s="23" t="e" cm="1">
        <f t="array" ref="E118">SUM(IF((LEFT('2-1 采购订单物料明细表报表导出'!#REF!,7)=E$1)*('2-1 采购订单物料明细表报表导出'!#REF!=$A118),'2-1 采购订单物料明细表报表导出'!#REF!,0))</f>
        <v>#REF!</v>
      </c>
      <c r="F118" s="23" t="e" cm="1">
        <f t="array" ref="F118">SUM(IF((LEFT('2-1 采购订单物料明细表报表导出'!#REF!,7)=F$1)*('2-1 采购订单物料明细表报表导出'!#REF!=$A118),'2-1 采购订单物料明细表报表导出'!#REF!,0))</f>
        <v>#REF!</v>
      </c>
      <c r="G118" s="23" t="e" cm="1">
        <f t="array" ref="G118">SUM(IF((LEFT('2-1 采购订单物料明细表报表导出'!#REF!,7)=G$1)*('2-1 采购订单物料明细表报表导出'!#REF!=$A118),'2-1 采购订单物料明细表报表导出'!#REF!,0))</f>
        <v>#REF!</v>
      </c>
      <c r="H118" s="23" t="e" cm="1">
        <f t="array" ref="H118">SUM(IF((LEFT('2-1 采购订单物料明细表报表导出'!#REF!,7)=H$1)*('2-1 采购订单物料明细表报表导出'!#REF!=$A118),'2-1 采购订单物料明细表报表导出'!#REF!,0))</f>
        <v>#REF!</v>
      </c>
      <c r="I118" s="23" t="e" cm="1">
        <f t="array" ref="I118">SUM(IF((LEFT('2-1 采购订单物料明细表报表导出'!#REF!,7)=I$1)*('2-1 采购订单物料明细表报表导出'!#REF!=$A118),'2-1 采购订单物料明细表报表导出'!#REF!,0))</f>
        <v>#REF!</v>
      </c>
      <c r="J118" s="23" t="e" cm="1">
        <f t="array" ref="J118">SUM(IF((LEFT('2-1 采购订单物料明细表报表导出'!#REF!,7)=J$1)*('2-1 采购订单物料明细表报表导出'!#REF!=$A118),'2-1 采购订单物料明细表报表导出'!#REF!,0))</f>
        <v>#REF!</v>
      </c>
      <c r="K118" s="23" t="e" cm="1">
        <f t="array" ref="K118">SUM(IF((LEFT('2-1 采购订单物料明细表报表导出'!#REF!,7)=K$1)*('2-1 采购订单物料明细表报表导出'!#REF!=$A118),'2-1 采购订单物料明细表报表导出'!#REF!,0))</f>
        <v>#REF!</v>
      </c>
      <c r="L118" s="23" t="e" cm="1">
        <f t="array" ref="L118">SUM(IF((LEFT('2-1 采购订单物料明细表报表导出'!#REF!,7)=L$1)*('2-1 采购订单物料明细表报表导出'!#REF!=$A118),'2-1 采购订单物料明细表报表导出'!#REF!,0))</f>
        <v>#REF!</v>
      </c>
      <c r="M118" s="23" t="e" cm="1">
        <f t="array" ref="M118">SUM(IF((LEFT('2-1 采购订单物料明细表报表导出'!#REF!,7)=M$1)*('2-1 采购订单物料明细表报表导出'!#REF!=$A118),'2-1 采购订单物料明细表报表导出'!#REF!,0))</f>
        <v>#REF!</v>
      </c>
      <c r="N118" s="23" t="e" cm="1">
        <f t="array" ref="N118">SUM(IF((LEFT('2-1 采购订单物料明细表报表导出'!#REF!,7)=N$1)*('2-1 采购订单物料明细表报表导出'!#REF!=$A118),'2-1 采购订单物料明细表报表导出'!#REF!,0))</f>
        <v>#REF!</v>
      </c>
      <c r="O118" s="23" t="e" cm="1">
        <f t="array" ref="O118">SUM(IF((LEFT('2-1 采购订单物料明细表报表导出'!#REF!,7)=O$1)*('2-1 采购订单物料明细表报表导出'!#REF!=$A118),'2-1 采购订单物料明细表报表导出'!#REF!,0))</f>
        <v>#REF!</v>
      </c>
    </row>
    <row r="119" ht="14.5" spans="1:15">
      <c r="A119" s="20" t="s">
        <v>3426</v>
      </c>
      <c r="B119" s="48" t="s">
        <v>2088</v>
      </c>
      <c r="C119" s="49" t="s">
        <v>2089</v>
      </c>
      <c r="D119" s="23" t="e" cm="1">
        <f t="array" ref="D119">SUM(IF((LEFT('2-1 采购订单物料明细表报表导出'!#REF!,7)=D$1)*('2-1 采购订单物料明细表报表导出'!#REF!=$A119),'2-1 采购订单物料明细表报表导出'!#REF!,0))</f>
        <v>#REF!</v>
      </c>
      <c r="E119" s="23" t="e" cm="1">
        <f t="array" ref="E119">SUM(IF((LEFT('2-1 采购订单物料明细表报表导出'!#REF!,7)=E$1)*('2-1 采购订单物料明细表报表导出'!#REF!=$A119),'2-1 采购订单物料明细表报表导出'!#REF!,0))</f>
        <v>#REF!</v>
      </c>
      <c r="F119" s="23" t="e" cm="1">
        <f t="array" ref="F119">SUM(IF((LEFT('2-1 采购订单物料明细表报表导出'!#REF!,7)=F$1)*('2-1 采购订单物料明细表报表导出'!#REF!=$A119),'2-1 采购订单物料明细表报表导出'!#REF!,0))</f>
        <v>#REF!</v>
      </c>
      <c r="G119" s="23" t="e" cm="1">
        <f t="array" ref="G119">SUM(IF((LEFT('2-1 采购订单物料明细表报表导出'!#REF!,7)=G$1)*('2-1 采购订单物料明细表报表导出'!#REF!=$A119),'2-1 采购订单物料明细表报表导出'!#REF!,0))</f>
        <v>#REF!</v>
      </c>
      <c r="H119" s="23" t="e" cm="1">
        <f t="array" ref="H119">SUM(IF((LEFT('2-1 采购订单物料明细表报表导出'!#REF!,7)=H$1)*('2-1 采购订单物料明细表报表导出'!#REF!=$A119),'2-1 采购订单物料明细表报表导出'!#REF!,0))</f>
        <v>#REF!</v>
      </c>
      <c r="I119" s="23" t="e" cm="1">
        <f t="array" ref="I119">SUM(IF((LEFT('2-1 采购订单物料明细表报表导出'!#REF!,7)=I$1)*('2-1 采购订单物料明细表报表导出'!#REF!=$A119),'2-1 采购订单物料明细表报表导出'!#REF!,0))</f>
        <v>#REF!</v>
      </c>
      <c r="J119" s="23" t="e" cm="1">
        <f t="array" ref="J119">SUM(IF((LEFT('2-1 采购订单物料明细表报表导出'!#REF!,7)=J$1)*('2-1 采购订单物料明细表报表导出'!#REF!=$A119),'2-1 采购订单物料明细表报表导出'!#REF!,0))</f>
        <v>#REF!</v>
      </c>
      <c r="K119" s="23" t="e" cm="1">
        <f t="array" ref="K119">SUM(IF((LEFT('2-1 采购订单物料明细表报表导出'!#REF!,7)=K$1)*('2-1 采购订单物料明细表报表导出'!#REF!=$A119),'2-1 采购订单物料明细表报表导出'!#REF!,0))</f>
        <v>#REF!</v>
      </c>
      <c r="L119" s="23" t="e" cm="1">
        <f t="array" ref="L119">SUM(IF((LEFT('2-1 采购订单物料明细表报表导出'!#REF!,7)=L$1)*('2-1 采购订单物料明细表报表导出'!#REF!=$A119),'2-1 采购订单物料明细表报表导出'!#REF!,0))</f>
        <v>#REF!</v>
      </c>
      <c r="M119" s="23" t="e" cm="1">
        <f t="array" ref="M119">SUM(IF((LEFT('2-1 采购订单物料明细表报表导出'!#REF!,7)=M$1)*('2-1 采购订单物料明细表报表导出'!#REF!=$A119),'2-1 采购订单物料明细表报表导出'!#REF!,0))</f>
        <v>#REF!</v>
      </c>
      <c r="N119" s="23" t="e" cm="1">
        <f t="array" ref="N119">SUM(IF((LEFT('2-1 采购订单物料明细表报表导出'!#REF!,7)=N$1)*('2-1 采购订单物料明细表报表导出'!#REF!=$A119),'2-1 采购订单物料明细表报表导出'!#REF!,0))</f>
        <v>#REF!</v>
      </c>
      <c r="O119" s="23" t="e" cm="1">
        <f t="array" ref="O119">SUM(IF((LEFT('2-1 采购订单物料明细表报表导出'!#REF!,7)=O$1)*('2-1 采购订单物料明细表报表导出'!#REF!=$A119),'2-1 采购订单物料明细表报表导出'!#REF!,0))</f>
        <v>#REF!</v>
      </c>
    </row>
    <row r="120" ht="14.5" spans="1:15">
      <c r="A120" s="20" t="s">
        <v>3427</v>
      </c>
      <c r="B120" s="48" t="s">
        <v>2088</v>
      </c>
      <c r="C120" s="49" t="s">
        <v>2089</v>
      </c>
      <c r="D120" s="23" t="e" cm="1">
        <f t="array" ref="D120">SUM(IF((LEFT('2-1 采购订单物料明细表报表导出'!#REF!,7)=D$1)*('2-1 采购订单物料明细表报表导出'!#REF!=$A120),'2-1 采购订单物料明细表报表导出'!#REF!,0))</f>
        <v>#REF!</v>
      </c>
      <c r="E120" s="23" t="e" cm="1">
        <f t="array" ref="E120">SUM(IF((LEFT('2-1 采购订单物料明细表报表导出'!#REF!,7)=E$1)*('2-1 采购订单物料明细表报表导出'!#REF!=$A120),'2-1 采购订单物料明细表报表导出'!#REF!,0))</f>
        <v>#REF!</v>
      </c>
      <c r="F120" s="23" t="e" cm="1">
        <f t="array" ref="F120">SUM(IF((LEFT('2-1 采购订单物料明细表报表导出'!#REF!,7)=F$1)*('2-1 采购订单物料明细表报表导出'!#REF!=$A120),'2-1 采购订单物料明细表报表导出'!#REF!,0))</f>
        <v>#REF!</v>
      </c>
      <c r="G120" s="23" t="e" cm="1">
        <f t="array" ref="G120">SUM(IF((LEFT('2-1 采购订单物料明细表报表导出'!#REF!,7)=G$1)*('2-1 采购订单物料明细表报表导出'!#REF!=$A120),'2-1 采购订单物料明细表报表导出'!#REF!,0))</f>
        <v>#REF!</v>
      </c>
      <c r="H120" s="23" t="e" cm="1">
        <f t="array" ref="H120">SUM(IF((LEFT('2-1 采购订单物料明细表报表导出'!#REF!,7)=H$1)*('2-1 采购订单物料明细表报表导出'!#REF!=$A120),'2-1 采购订单物料明细表报表导出'!#REF!,0))</f>
        <v>#REF!</v>
      </c>
      <c r="I120" s="23" t="e" cm="1">
        <f t="array" ref="I120">SUM(IF((LEFT('2-1 采购订单物料明细表报表导出'!#REF!,7)=I$1)*('2-1 采购订单物料明细表报表导出'!#REF!=$A120),'2-1 采购订单物料明细表报表导出'!#REF!,0))</f>
        <v>#REF!</v>
      </c>
      <c r="J120" s="23" t="e" cm="1">
        <f t="array" ref="J120">SUM(IF((LEFT('2-1 采购订单物料明细表报表导出'!#REF!,7)=J$1)*('2-1 采购订单物料明细表报表导出'!#REF!=$A120),'2-1 采购订单物料明细表报表导出'!#REF!,0))</f>
        <v>#REF!</v>
      </c>
      <c r="K120" s="23" t="e" cm="1">
        <f t="array" ref="K120">SUM(IF((LEFT('2-1 采购订单物料明细表报表导出'!#REF!,7)=K$1)*('2-1 采购订单物料明细表报表导出'!#REF!=$A120),'2-1 采购订单物料明细表报表导出'!#REF!,0))</f>
        <v>#REF!</v>
      </c>
      <c r="L120" s="23" t="e" cm="1">
        <f t="array" ref="L120">SUM(IF((LEFT('2-1 采购订单物料明细表报表导出'!#REF!,7)=L$1)*('2-1 采购订单物料明细表报表导出'!#REF!=$A120),'2-1 采购订单物料明细表报表导出'!#REF!,0))</f>
        <v>#REF!</v>
      </c>
      <c r="M120" s="23" t="e" cm="1">
        <f t="array" ref="M120">SUM(IF((LEFT('2-1 采购订单物料明细表报表导出'!#REF!,7)=M$1)*('2-1 采购订单物料明细表报表导出'!#REF!=$A120),'2-1 采购订单物料明细表报表导出'!#REF!,0))</f>
        <v>#REF!</v>
      </c>
      <c r="N120" s="23" t="e" cm="1">
        <f t="array" ref="N120">SUM(IF((LEFT('2-1 采购订单物料明细表报表导出'!#REF!,7)=N$1)*('2-1 采购订单物料明细表报表导出'!#REF!=$A120),'2-1 采购订单物料明细表报表导出'!#REF!,0))</f>
        <v>#REF!</v>
      </c>
      <c r="O120" s="23" t="e" cm="1">
        <f t="array" ref="O120">SUM(IF((LEFT('2-1 采购订单物料明细表报表导出'!#REF!,7)=O$1)*('2-1 采购订单物料明细表报表导出'!#REF!=$A120),'2-1 采购订单物料明细表报表导出'!#REF!,0))</f>
        <v>#REF!</v>
      </c>
    </row>
    <row r="121" ht="14.5" spans="1:15">
      <c r="A121" s="20" t="s">
        <v>3428</v>
      </c>
      <c r="B121" s="48" t="s">
        <v>2088</v>
      </c>
      <c r="C121" s="49" t="s">
        <v>2089</v>
      </c>
      <c r="D121" s="23" t="e" cm="1">
        <f t="array" ref="D121">SUM(IF((LEFT('2-1 采购订单物料明细表报表导出'!#REF!,7)=D$1)*('2-1 采购订单物料明细表报表导出'!#REF!=$A121),'2-1 采购订单物料明细表报表导出'!#REF!,0))</f>
        <v>#REF!</v>
      </c>
      <c r="E121" s="23" t="e" cm="1">
        <f t="array" ref="E121">SUM(IF((LEFT('2-1 采购订单物料明细表报表导出'!#REF!,7)=E$1)*('2-1 采购订单物料明细表报表导出'!#REF!=$A121),'2-1 采购订单物料明细表报表导出'!#REF!,0))</f>
        <v>#REF!</v>
      </c>
      <c r="F121" s="23" t="e" cm="1">
        <f t="array" ref="F121">SUM(IF((LEFT('2-1 采购订单物料明细表报表导出'!#REF!,7)=F$1)*('2-1 采购订单物料明细表报表导出'!#REF!=$A121),'2-1 采购订单物料明细表报表导出'!#REF!,0))</f>
        <v>#REF!</v>
      </c>
      <c r="G121" s="23" t="e" cm="1">
        <f t="array" ref="G121">SUM(IF((LEFT('2-1 采购订单物料明细表报表导出'!#REF!,7)=G$1)*('2-1 采购订单物料明细表报表导出'!#REF!=$A121),'2-1 采购订单物料明细表报表导出'!#REF!,0))</f>
        <v>#REF!</v>
      </c>
      <c r="H121" s="23" t="e" cm="1">
        <f t="array" ref="H121">SUM(IF((LEFT('2-1 采购订单物料明细表报表导出'!#REF!,7)=H$1)*('2-1 采购订单物料明细表报表导出'!#REF!=$A121),'2-1 采购订单物料明细表报表导出'!#REF!,0))</f>
        <v>#REF!</v>
      </c>
      <c r="I121" s="23" t="e" cm="1">
        <f t="array" ref="I121">SUM(IF((LEFT('2-1 采购订单物料明细表报表导出'!#REF!,7)=I$1)*('2-1 采购订单物料明细表报表导出'!#REF!=$A121),'2-1 采购订单物料明细表报表导出'!#REF!,0))</f>
        <v>#REF!</v>
      </c>
      <c r="J121" s="23" t="e" cm="1">
        <f t="array" ref="J121">SUM(IF((LEFT('2-1 采购订单物料明细表报表导出'!#REF!,7)=J$1)*('2-1 采购订单物料明细表报表导出'!#REF!=$A121),'2-1 采购订单物料明细表报表导出'!#REF!,0))</f>
        <v>#REF!</v>
      </c>
      <c r="K121" s="23" t="e" cm="1">
        <f t="array" ref="K121">SUM(IF((LEFT('2-1 采购订单物料明细表报表导出'!#REF!,7)=K$1)*('2-1 采购订单物料明细表报表导出'!#REF!=$A121),'2-1 采购订单物料明细表报表导出'!#REF!,0))</f>
        <v>#REF!</v>
      </c>
      <c r="L121" s="23" t="e" cm="1">
        <f t="array" ref="L121">SUM(IF((LEFT('2-1 采购订单物料明细表报表导出'!#REF!,7)=L$1)*('2-1 采购订单物料明细表报表导出'!#REF!=$A121),'2-1 采购订单物料明细表报表导出'!#REF!,0))</f>
        <v>#REF!</v>
      </c>
      <c r="M121" s="23" t="e" cm="1">
        <f t="array" ref="M121">SUM(IF((LEFT('2-1 采购订单物料明细表报表导出'!#REF!,7)=M$1)*('2-1 采购订单物料明细表报表导出'!#REF!=$A121),'2-1 采购订单物料明细表报表导出'!#REF!,0))</f>
        <v>#REF!</v>
      </c>
      <c r="N121" s="23" t="e" cm="1">
        <f t="array" ref="N121">SUM(IF((LEFT('2-1 采购订单物料明细表报表导出'!#REF!,7)=N$1)*('2-1 采购订单物料明细表报表导出'!#REF!=$A121),'2-1 采购订单物料明细表报表导出'!#REF!,0))</f>
        <v>#REF!</v>
      </c>
      <c r="O121" s="23" t="e" cm="1">
        <f t="array" ref="O121">SUM(IF((LEFT('2-1 采购订单物料明细表报表导出'!#REF!,7)=O$1)*('2-1 采购订单物料明细表报表导出'!#REF!=$A121),'2-1 采购订单物料明细表报表导出'!#REF!,0))</f>
        <v>#REF!</v>
      </c>
    </row>
    <row r="122" ht="14.5" spans="1:15">
      <c r="A122" s="20" t="s">
        <v>3429</v>
      </c>
      <c r="B122" s="48" t="s">
        <v>2088</v>
      </c>
      <c r="C122" s="49" t="s">
        <v>2089</v>
      </c>
      <c r="D122" s="23" t="e" cm="1">
        <f t="array" ref="D122">SUM(IF((LEFT('2-1 采购订单物料明细表报表导出'!#REF!,7)=D$1)*('2-1 采购订单物料明细表报表导出'!#REF!=$A122),'2-1 采购订单物料明细表报表导出'!#REF!,0))</f>
        <v>#REF!</v>
      </c>
      <c r="E122" s="23" t="e" cm="1">
        <f t="array" ref="E122">SUM(IF((LEFT('2-1 采购订单物料明细表报表导出'!#REF!,7)=E$1)*('2-1 采购订单物料明细表报表导出'!#REF!=$A122),'2-1 采购订单物料明细表报表导出'!#REF!,0))</f>
        <v>#REF!</v>
      </c>
      <c r="F122" s="23" t="e" cm="1">
        <f t="array" ref="F122">SUM(IF((LEFT('2-1 采购订单物料明细表报表导出'!#REF!,7)=F$1)*('2-1 采购订单物料明细表报表导出'!#REF!=$A122),'2-1 采购订单物料明细表报表导出'!#REF!,0))</f>
        <v>#REF!</v>
      </c>
      <c r="G122" s="23" t="e" cm="1">
        <f t="array" ref="G122">SUM(IF((LEFT('2-1 采购订单物料明细表报表导出'!#REF!,7)=G$1)*('2-1 采购订单物料明细表报表导出'!#REF!=$A122),'2-1 采购订单物料明细表报表导出'!#REF!,0))</f>
        <v>#REF!</v>
      </c>
      <c r="H122" s="23" t="e" cm="1">
        <f t="array" ref="H122">SUM(IF((LEFT('2-1 采购订单物料明细表报表导出'!#REF!,7)=H$1)*('2-1 采购订单物料明细表报表导出'!#REF!=$A122),'2-1 采购订单物料明细表报表导出'!#REF!,0))</f>
        <v>#REF!</v>
      </c>
      <c r="I122" s="23" t="e" cm="1">
        <f t="array" ref="I122">SUM(IF((LEFT('2-1 采购订单物料明细表报表导出'!#REF!,7)=I$1)*('2-1 采购订单物料明细表报表导出'!#REF!=$A122),'2-1 采购订单物料明细表报表导出'!#REF!,0))</f>
        <v>#REF!</v>
      </c>
      <c r="J122" s="23" t="e" cm="1">
        <f t="array" ref="J122">SUM(IF((LEFT('2-1 采购订单物料明细表报表导出'!#REF!,7)=J$1)*('2-1 采购订单物料明细表报表导出'!#REF!=$A122),'2-1 采购订单物料明细表报表导出'!#REF!,0))</f>
        <v>#REF!</v>
      </c>
      <c r="K122" s="23" t="e" cm="1">
        <f t="array" ref="K122">SUM(IF((LEFT('2-1 采购订单物料明细表报表导出'!#REF!,7)=K$1)*('2-1 采购订单物料明细表报表导出'!#REF!=$A122),'2-1 采购订单物料明细表报表导出'!#REF!,0))</f>
        <v>#REF!</v>
      </c>
      <c r="L122" s="23" t="e" cm="1">
        <f t="array" ref="L122">SUM(IF((LEFT('2-1 采购订单物料明细表报表导出'!#REF!,7)=L$1)*('2-1 采购订单物料明细表报表导出'!#REF!=$A122),'2-1 采购订单物料明细表报表导出'!#REF!,0))</f>
        <v>#REF!</v>
      </c>
      <c r="M122" s="23" t="e" cm="1">
        <f t="array" ref="M122">SUM(IF((LEFT('2-1 采购订单物料明细表报表导出'!#REF!,7)=M$1)*('2-1 采购订单物料明细表报表导出'!#REF!=$A122),'2-1 采购订单物料明细表报表导出'!#REF!,0))</f>
        <v>#REF!</v>
      </c>
      <c r="N122" s="23" t="e" cm="1">
        <f t="array" ref="N122">SUM(IF((LEFT('2-1 采购订单物料明细表报表导出'!#REF!,7)=N$1)*('2-1 采购订单物料明细表报表导出'!#REF!=$A122),'2-1 采购订单物料明细表报表导出'!#REF!,0))</f>
        <v>#REF!</v>
      </c>
      <c r="O122" s="23" t="e" cm="1">
        <f t="array" ref="O122">SUM(IF((LEFT('2-1 采购订单物料明细表报表导出'!#REF!,7)=O$1)*('2-1 采购订单物料明细表报表导出'!#REF!=$A122),'2-1 采购订单物料明细表报表导出'!#REF!,0))</f>
        <v>#REF!</v>
      </c>
    </row>
    <row r="123" ht="14.5" spans="1:15">
      <c r="A123" s="20" t="s">
        <v>3430</v>
      </c>
      <c r="B123" s="48" t="s">
        <v>2088</v>
      </c>
      <c r="C123" s="49" t="s">
        <v>2089</v>
      </c>
      <c r="D123" s="23" t="e" cm="1">
        <f t="array" ref="D123">SUM(IF((LEFT('2-1 采购订单物料明细表报表导出'!#REF!,7)=D$1)*('2-1 采购订单物料明细表报表导出'!#REF!=$A123),'2-1 采购订单物料明细表报表导出'!#REF!,0))</f>
        <v>#REF!</v>
      </c>
      <c r="E123" s="23" t="e" cm="1">
        <f t="array" ref="E123">SUM(IF((LEFT('2-1 采购订单物料明细表报表导出'!#REF!,7)=E$1)*('2-1 采购订单物料明细表报表导出'!#REF!=$A123),'2-1 采购订单物料明细表报表导出'!#REF!,0))</f>
        <v>#REF!</v>
      </c>
      <c r="F123" s="23" t="e" cm="1">
        <f t="array" ref="F123">SUM(IF((LEFT('2-1 采购订单物料明细表报表导出'!#REF!,7)=F$1)*('2-1 采购订单物料明细表报表导出'!#REF!=$A123),'2-1 采购订单物料明细表报表导出'!#REF!,0))</f>
        <v>#REF!</v>
      </c>
      <c r="G123" s="23" t="e" cm="1">
        <f t="array" ref="G123">SUM(IF((LEFT('2-1 采购订单物料明细表报表导出'!#REF!,7)=G$1)*('2-1 采购订单物料明细表报表导出'!#REF!=$A123),'2-1 采购订单物料明细表报表导出'!#REF!,0))</f>
        <v>#REF!</v>
      </c>
      <c r="H123" s="23" t="e" cm="1">
        <f t="array" ref="H123">SUM(IF((LEFT('2-1 采购订单物料明细表报表导出'!#REF!,7)=H$1)*('2-1 采购订单物料明细表报表导出'!#REF!=$A123),'2-1 采购订单物料明细表报表导出'!#REF!,0))</f>
        <v>#REF!</v>
      </c>
      <c r="I123" s="23" t="e" cm="1">
        <f t="array" ref="I123">SUM(IF((LEFT('2-1 采购订单物料明细表报表导出'!#REF!,7)=I$1)*('2-1 采购订单物料明细表报表导出'!#REF!=$A123),'2-1 采购订单物料明细表报表导出'!#REF!,0))</f>
        <v>#REF!</v>
      </c>
      <c r="J123" s="23" t="e" cm="1">
        <f t="array" ref="J123">SUM(IF((LEFT('2-1 采购订单物料明细表报表导出'!#REF!,7)=J$1)*('2-1 采购订单物料明细表报表导出'!#REF!=$A123),'2-1 采购订单物料明细表报表导出'!#REF!,0))</f>
        <v>#REF!</v>
      </c>
      <c r="K123" s="23" t="e" cm="1">
        <f t="array" ref="K123">SUM(IF((LEFT('2-1 采购订单物料明细表报表导出'!#REF!,7)=K$1)*('2-1 采购订单物料明细表报表导出'!#REF!=$A123),'2-1 采购订单物料明细表报表导出'!#REF!,0))</f>
        <v>#REF!</v>
      </c>
      <c r="L123" s="23" t="e" cm="1">
        <f t="array" ref="L123">SUM(IF((LEFT('2-1 采购订单物料明细表报表导出'!#REF!,7)=L$1)*('2-1 采购订单物料明细表报表导出'!#REF!=$A123),'2-1 采购订单物料明细表报表导出'!#REF!,0))</f>
        <v>#REF!</v>
      </c>
      <c r="M123" s="23" t="e" cm="1">
        <f t="array" ref="M123">SUM(IF((LEFT('2-1 采购订单物料明细表报表导出'!#REF!,7)=M$1)*('2-1 采购订单物料明细表报表导出'!#REF!=$A123),'2-1 采购订单物料明细表报表导出'!#REF!,0))</f>
        <v>#REF!</v>
      </c>
      <c r="N123" s="23" t="e" cm="1">
        <f t="array" ref="N123">SUM(IF((LEFT('2-1 采购订单物料明细表报表导出'!#REF!,7)=N$1)*('2-1 采购订单物料明细表报表导出'!#REF!=$A123),'2-1 采购订单物料明细表报表导出'!#REF!,0))</f>
        <v>#REF!</v>
      </c>
      <c r="O123" s="23" t="e" cm="1">
        <f t="array" ref="O123">SUM(IF((LEFT('2-1 采购订单物料明细表报表导出'!#REF!,7)=O$1)*('2-1 采购订单物料明细表报表导出'!#REF!=$A123),'2-1 采购订单物料明细表报表导出'!#REF!,0))</f>
        <v>#REF!</v>
      </c>
    </row>
    <row r="124" ht="14.5" spans="1:15">
      <c r="A124" s="20" t="s">
        <v>3431</v>
      </c>
      <c r="B124" s="48" t="s">
        <v>2088</v>
      </c>
      <c r="C124" s="49" t="s">
        <v>2089</v>
      </c>
      <c r="D124" s="23" t="e" cm="1">
        <f t="array" ref="D124">SUM(IF((LEFT('2-1 采购订单物料明细表报表导出'!#REF!,7)=D$1)*('2-1 采购订单物料明细表报表导出'!#REF!=$A124),'2-1 采购订单物料明细表报表导出'!#REF!,0))</f>
        <v>#REF!</v>
      </c>
      <c r="E124" s="23" t="e" cm="1">
        <f t="array" ref="E124">SUM(IF((LEFT('2-1 采购订单物料明细表报表导出'!#REF!,7)=E$1)*('2-1 采购订单物料明细表报表导出'!#REF!=$A124),'2-1 采购订单物料明细表报表导出'!#REF!,0))</f>
        <v>#REF!</v>
      </c>
      <c r="F124" s="23" t="e" cm="1">
        <f t="array" ref="F124">SUM(IF((LEFT('2-1 采购订单物料明细表报表导出'!#REF!,7)=F$1)*('2-1 采购订单物料明细表报表导出'!#REF!=$A124),'2-1 采购订单物料明细表报表导出'!#REF!,0))</f>
        <v>#REF!</v>
      </c>
      <c r="G124" s="23" t="e" cm="1">
        <f t="array" ref="G124">SUM(IF((LEFT('2-1 采购订单物料明细表报表导出'!#REF!,7)=G$1)*('2-1 采购订单物料明细表报表导出'!#REF!=$A124),'2-1 采购订单物料明细表报表导出'!#REF!,0))</f>
        <v>#REF!</v>
      </c>
      <c r="H124" s="23" t="e" cm="1">
        <f t="array" ref="H124">SUM(IF((LEFT('2-1 采购订单物料明细表报表导出'!#REF!,7)=H$1)*('2-1 采购订单物料明细表报表导出'!#REF!=$A124),'2-1 采购订单物料明细表报表导出'!#REF!,0))</f>
        <v>#REF!</v>
      </c>
      <c r="I124" s="23" t="e" cm="1">
        <f t="array" ref="I124">SUM(IF((LEFT('2-1 采购订单物料明细表报表导出'!#REF!,7)=I$1)*('2-1 采购订单物料明细表报表导出'!#REF!=$A124),'2-1 采购订单物料明细表报表导出'!#REF!,0))</f>
        <v>#REF!</v>
      </c>
      <c r="J124" s="23" t="e" cm="1">
        <f t="array" ref="J124">SUM(IF((LEFT('2-1 采购订单物料明细表报表导出'!#REF!,7)=J$1)*('2-1 采购订单物料明细表报表导出'!#REF!=$A124),'2-1 采购订单物料明细表报表导出'!#REF!,0))</f>
        <v>#REF!</v>
      </c>
      <c r="K124" s="23" t="e" cm="1">
        <f t="array" ref="K124">SUM(IF((LEFT('2-1 采购订单物料明细表报表导出'!#REF!,7)=K$1)*('2-1 采购订单物料明细表报表导出'!#REF!=$A124),'2-1 采购订单物料明细表报表导出'!#REF!,0))</f>
        <v>#REF!</v>
      </c>
      <c r="L124" s="23" t="e" cm="1">
        <f t="array" ref="L124">SUM(IF((LEFT('2-1 采购订单物料明细表报表导出'!#REF!,7)=L$1)*('2-1 采购订单物料明细表报表导出'!#REF!=$A124),'2-1 采购订单物料明细表报表导出'!#REF!,0))</f>
        <v>#REF!</v>
      </c>
      <c r="M124" s="23" t="e" cm="1">
        <f t="array" ref="M124">SUM(IF((LEFT('2-1 采购订单物料明细表报表导出'!#REF!,7)=M$1)*('2-1 采购订单物料明细表报表导出'!#REF!=$A124),'2-1 采购订单物料明细表报表导出'!#REF!,0))</f>
        <v>#REF!</v>
      </c>
      <c r="N124" s="23" t="e" cm="1">
        <f t="array" ref="N124">SUM(IF((LEFT('2-1 采购订单物料明细表报表导出'!#REF!,7)=N$1)*('2-1 采购订单物料明细表报表导出'!#REF!=$A124),'2-1 采购订单物料明细表报表导出'!#REF!,0))</f>
        <v>#REF!</v>
      </c>
      <c r="O124" s="23" t="e" cm="1">
        <f t="array" ref="O124">SUM(IF((LEFT('2-1 采购订单物料明细表报表导出'!#REF!,7)=O$1)*('2-1 采购订单物料明细表报表导出'!#REF!=$A124),'2-1 采购订单物料明细表报表导出'!#REF!,0))</f>
        <v>#REF!</v>
      </c>
    </row>
    <row r="125" ht="14.5" spans="1:15">
      <c r="A125" s="20" t="s">
        <v>3432</v>
      </c>
      <c r="B125" s="48" t="s">
        <v>2088</v>
      </c>
      <c r="C125" s="49" t="s">
        <v>2089</v>
      </c>
      <c r="D125" s="23" t="e" cm="1">
        <f t="array" ref="D125">SUM(IF((LEFT('2-1 采购订单物料明细表报表导出'!#REF!,7)=D$1)*('2-1 采购订单物料明细表报表导出'!#REF!=$A125),'2-1 采购订单物料明细表报表导出'!#REF!,0))</f>
        <v>#REF!</v>
      </c>
      <c r="E125" s="23" t="e" cm="1">
        <f t="array" ref="E125">SUM(IF((LEFT('2-1 采购订单物料明细表报表导出'!#REF!,7)=E$1)*('2-1 采购订单物料明细表报表导出'!#REF!=$A125),'2-1 采购订单物料明细表报表导出'!#REF!,0))</f>
        <v>#REF!</v>
      </c>
      <c r="F125" s="23" t="e" cm="1">
        <f t="array" ref="F125">SUM(IF((LEFT('2-1 采购订单物料明细表报表导出'!#REF!,7)=F$1)*('2-1 采购订单物料明细表报表导出'!#REF!=$A125),'2-1 采购订单物料明细表报表导出'!#REF!,0))</f>
        <v>#REF!</v>
      </c>
      <c r="G125" s="23" t="e" cm="1">
        <f t="array" ref="G125">SUM(IF((LEFT('2-1 采购订单物料明细表报表导出'!#REF!,7)=G$1)*('2-1 采购订单物料明细表报表导出'!#REF!=$A125),'2-1 采购订单物料明细表报表导出'!#REF!,0))</f>
        <v>#REF!</v>
      </c>
      <c r="H125" s="23" t="e" cm="1">
        <f t="array" ref="H125">SUM(IF((LEFT('2-1 采购订单物料明细表报表导出'!#REF!,7)=H$1)*('2-1 采购订单物料明细表报表导出'!#REF!=$A125),'2-1 采购订单物料明细表报表导出'!#REF!,0))</f>
        <v>#REF!</v>
      </c>
      <c r="I125" s="23" t="e" cm="1">
        <f t="array" ref="I125">SUM(IF((LEFT('2-1 采购订单物料明细表报表导出'!#REF!,7)=I$1)*('2-1 采购订单物料明细表报表导出'!#REF!=$A125),'2-1 采购订单物料明细表报表导出'!#REF!,0))</f>
        <v>#REF!</v>
      </c>
      <c r="J125" s="23" t="e" cm="1">
        <f t="array" ref="J125">SUM(IF((LEFT('2-1 采购订单物料明细表报表导出'!#REF!,7)=J$1)*('2-1 采购订单物料明细表报表导出'!#REF!=$A125),'2-1 采购订单物料明细表报表导出'!#REF!,0))</f>
        <v>#REF!</v>
      </c>
      <c r="K125" s="23" t="e" cm="1">
        <f t="array" ref="K125">SUM(IF((LEFT('2-1 采购订单物料明细表报表导出'!#REF!,7)=K$1)*('2-1 采购订单物料明细表报表导出'!#REF!=$A125),'2-1 采购订单物料明细表报表导出'!#REF!,0))</f>
        <v>#REF!</v>
      </c>
      <c r="L125" s="23" t="e" cm="1">
        <f t="array" ref="L125">SUM(IF((LEFT('2-1 采购订单物料明细表报表导出'!#REF!,7)=L$1)*('2-1 采购订单物料明细表报表导出'!#REF!=$A125),'2-1 采购订单物料明细表报表导出'!#REF!,0))</f>
        <v>#REF!</v>
      </c>
      <c r="M125" s="23" t="e" cm="1">
        <f t="array" ref="M125">SUM(IF((LEFT('2-1 采购订单物料明细表报表导出'!#REF!,7)=M$1)*('2-1 采购订单物料明细表报表导出'!#REF!=$A125),'2-1 采购订单物料明细表报表导出'!#REF!,0))</f>
        <v>#REF!</v>
      </c>
      <c r="N125" s="23" t="e" cm="1">
        <f t="array" ref="N125">SUM(IF((LEFT('2-1 采购订单物料明细表报表导出'!#REF!,7)=N$1)*('2-1 采购订单物料明细表报表导出'!#REF!=$A125),'2-1 采购订单物料明细表报表导出'!#REF!,0))</f>
        <v>#REF!</v>
      </c>
      <c r="O125" s="23" t="e" cm="1">
        <f t="array" ref="O125">SUM(IF((LEFT('2-1 采购订单物料明细表报表导出'!#REF!,7)=O$1)*('2-1 采购订单物料明细表报表导出'!#REF!=$A125),'2-1 采购订单物料明细表报表导出'!#REF!,0))</f>
        <v>#REF!</v>
      </c>
    </row>
    <row r="126" ht="14.5" spans="1:15">
      <c r="A126" s="20" t="s">
        <v>3433</v>
      </c>
      <c r="B126" s="48" t="s">
        <v>2088</v>
      </c>
      <c r="C126" s="49" t="s">
        <v>2089</v>
      </c>
      <c r="D126" s="23" t="e" cm="1">
        <f t="array" ref="D126">SUM(IF((LEFT('2-1 采购订单物料明细表报表导出'!#REF!,7)=D$1)*('2-1 采购订单物料明细表报表导出'!#REF!=$A126),'2-1 采购订单物料明细表报表导出'!#REF!,0))</f>
        <v>#REF!</v>
      </c>
      <c r="E126" s="23" t="e" cm="1">
        <f t="array" ref="E126">SUM(IF((LEFT('2-1 采购订单物料明细表报表导出'!#REF!,7)=E$1)*('2-1 采购订单物料明细表报表导出'!#REF!=$A126),'2-1 采购订单物料明细表报表导出'!#REF!,0))</f>
        <v>#REF!</v>
      </c>
      <c r="F126" s="23" t="e" cm="1">
        <f t="array" ref="F126">SUM(IF((LEFT('2-1 采购订单物料明细表报表导出'!#REF!,7)=F$1)*('2-1 采购订单物料明细表报表导出'!#REF!=$A126),'2-1 采购订单物料明细表报表导出'!#REF!,0))</f>
        <v>#REF!</v>
      </c>
      <c r="G126" s="23" t="e" cm="1">
        <f t="array" ref="G126">SUM(IF((LEFT('2-1 采购订单物料明细表报表导出'!#REF!,7)=G$1)*('2-1 采购订单物料明细表报表导出'!#REF!=$A126),'2-1 采购订单物料明细表报表导出'!#REF!,0))</f>
        <v>#REF!</v>
      </c>
      <c r="H126" s="23" t="e" cm="1">
        <f t="array" ref="H126">SUM(IF((LEFT('2-1 采购订单物料明细表报表导出'!#REF!,7)=H$1)*('2-1 采购订单物料明细表报表导出'!#REF!=$A126),'2-1 采购订单物料明细表报表导出'!#REF!,0))</f>
        <v>#REF!</v>
      </c>
      <c r="I126" s="23" t="e" cm="1">
        <f t="array" ref="I126">SUM(IF((LEFT('2-1 采购订单物料明细表报表导出'!#REF!,7)=I$1)*('2-1 采购订单物料明细表报表导出'!#REF!=$A126),'2-1 采购订单物料明细表报表导出'!#REF!,0))</f>
        <v>#REF!</v>
      </c>
      <c r="J126" s="23" t="e" cm="1">
        <f t="array" ref="J126">SUM(IF((LEFT('2-1 采购订单物料明细表报表导出'!#REF!,7)=J$1)*('2-1 采购订单物料明细表报表导出'!#REF!=$A126),'2-1 采购订单物料明细表报表导出'!#REF!,0))</f>
        <v>#REF!</v>
      </c>
      <c r="K126" s="23" t="e" cm="1">
        <f t="array" ref="K126">SUM(IF((LEFT('2-1 采购订单物料明细表报表导出'!#REF!,7)=K$1)*('2-1 采购订单物料明细表报表导出'!#REF!=$A126),'2-1 采购订单物料明细表报表导出'!#REF!,0))</f>
        <v>#REF!</v>
      </c>
      <c r="L126" s="23" t="e" cm="1">
        <f t="array" ref="L126">SUM(IF((LEFT('2-1 采购订单物料明细表报表导出'!#REF!,7)=L$1)*('2-1 采购订单物料明细表报表导出'!#REF!=$A126),'2-1 采购订单物料明细表报表导出'!#REF!,0))</f>
        <v>#REF!</v>
      </c>
      <c r="M126" s="23" t="e" cm="1">
        <f t="array" ref="M126">SUM(IF((LEFT('2-1 采购订单物料明细表报表导出'!#REF!,7)=M$1)*('2-1 采购订单物料明细表报表导出'!#REF!=$A126),'2-1 采购订单物料明细表报表导出'!#REF!,0))</f>
        <v>#REF!</v>
      </c>
      <c r="N126" s="23" t="e" cm="1">
        <f t="array" ref="N126">SUM(IF((LEFT('2-1 采购订单物料明细表报表导出'!#REF!,7)=N$1)*('2-1 采购订单物料明细表报表导出'!#REF!=$A126),'2-1 采购订单物料明细表报表导出'!#REF!,0))</f>
        <v>#REF!</v>
      </c>
      <c r="O126" s="23" t="e" cm="1">
        <f t="array" ref="O126">SUM(IF((LEFT('2-1 采购订单物料明细表报表导出'!#REF!,7)=O$1)*('2-1 采购订单物料明细表报表导出'!#REF!=$A126),'2-1 采购订单物料明细表报表导出'!#REF!,0))</f>
        <v>#REF!</v>
      </c>
    </row>
    <row r="127" ht="14.5" spans="1:15">
      <c r="A127" s="20" t="s">
        <v>3434</v>
      </c>
      <c r="B127" s="48" t="s">
        <v>2088</v>
      </c>
      <c r="C127" s="49" t="s">
        <v>2089</v>
      </c>
      <c r="D127" s="23" t="e" cm="1">
        <f t="array" ref="D127">SUM(IF((LEFT('2-1 采购订单物料明细表报表导出'!#REF!,7)=D$1)*('2-1 采购订单物料明细表报表导出'!#REF!=$A127),'2-1 采购订单物料明细表报表导出'!#REF!,0))</f>
        <v>#REF!</v>
      </c>
      <c r="E127" s="23" t="e" cm="1">
        <f t="array" ref="E127">SUM(IF((LEFT('2-1 采购订单物料明细表报表导出'!#REF!,7)=E$1)*('2-1 采购订单物料明细表报表导出'!#REF!=$A127),'2-1 采购订单物料明细表报表导出'!#REF!,0))</f>
        <v>#REF!</v>
      </c>
      <c r="F127" s="23" t="e" cm="1">
        <f t="array" ref="F127">SUM(IF((LEFT('2-1 采购订单物料明细表报表导出'!#REF!,7)=F$1)*('2-1 采购订单物料明细表报表导出'!#REF!=$A127),'2-1 采购订单物料明细表报表导出'!#REF!,0))</f>
        <v>#REF!</v>
      </c>
      <c r="G127" s="23" t="e" cm="1">
        <f t="array" ref="G127">SUM(IF((LEFT('2-1 采购订单物料明细表报表导出'!#REF!,7)=G$1)*('2-1 采购订单物料明细表报表导出'!#REF!=$A127),'2-1 采购订单物料明细表报表导出'!#REF!,0))</f>
        <v>#REF!</v>
      </c>
      <c r="H127" s="23" t="e" cm="1">
        <f t="array" ref="H127">SUM(IF((LEFT('2-1 采购订单物料明细表报表导出'!#REF!,7)=H$1)*('2-1 采购订单物料明细表报表导出'!#REF!=$A127),'2-1 采购订单物料明细表报表导出'!#REF!,0))</f>
        <v>#REF!</v>
      </c>
      <c r="I127" s="23" t="e" cm="1">
        <f t="array" ref="I127">SUM(IF((LEFT('2-1 采购订单物料明细表报表导出'!#REF!,7)=I$1)*('2-1 采购订单物料明细表报表导出'!#REF!=$A127),'2-1 采购订单物料明细表报表导出'!#REF!,0))</f>
        <v>#REF!</v>
      </c>
      <c r="J127" s="23" t="e" cm="1">
        <f t="array" ref="J127">SUM(IF((LEFT('2-1 采购订单物料明细表报表导出'!#REF!,7)=J$1)*('2-1 采购订单物料明细表报表导出'!#REF!=$A127),'2-1 采购订单物料明细表报表导出'!#REF!,0))</f>
        <v>#REF!</v>
      </c>
      <c r="K127" s="23" t="e" cm="1">
        <f t="array" ref="K127">SUM(IF((LEFT('2-1 采购订单物料明细表报表导出'!#REF!,7)=K$1)*('2-1 采购订单物料明细表报表导出'!#REF!=$A127),'2-1 采购订单物料明细表报表导出'!#REF!,0))</f>
        <v>#REF!</v>
      </c>
      <c r="L127" s="23" t="e" cm="1">
        <f t="array" ref="L127">SUM(IF((LEFT('2-1 采购订单物料明细表报表导出'!#REF!,7)=L$1)*('2-1 采购订单物料明细表报表导出'!#REF!=$A127),'2-1 采购订单物料明细表报表导出'!#REF!,0))</f>
        <v>#REF!</v>
      </c>
      <c r="M127" s="23" t="e" cm="1">
        <f t="array" ref="M127">SUM(IF((LEFT('2-1 采购订单物料明细表报表导出'!#REF!,7)=M$1)*('2-1 采购订单物料明细表报表导出'!#REF!=$A127),'2-1 采购订单物料明细表报表导出'!#REF!,0))</f>
        <v>#REF!</v>
      </c>
      <c r="N127" s="23" t="e" cm="1">
        <f t="array" ref="N127">SUM(IF((LEFT('2-1 采购订单物料明细表报表导出'!#REF!,7)=N$1)*('2-1 采购订单物料明细表报表导出'!#REF!=$A127),'2-1 采购订单物料明细表报表导出'!#REF!,0))</f>
        <v>#REF!</v>
      </c>
      <c r="O127" s="23" t="e" cm="1">
        <f t="array" ref="O127">SUM(IF((LEFT('2-1 采购订单物料明细表报表导出'!#REF!,7)=O$1)*('2-1 采购订单物料明细表报表导出'!#REF!=$A127),'2-1 采购订单物料明细表报表导出'!#REF!,0))</f>
        <v>#REF!</v>
      </c>
    </row>
    <row r="128" ht="14.5" spans="1:15">
      <c r="A128" s="20" t="s">
        <v>3435</v>
      </c>
      <c r="B128" s="48" t="s">
        <v>2088</v>
      </c>
      <c r="C128" s="49" t="s">
        <v>2089</v>
      </c>
      <c r="D128" s="23" t="e" cm="1">
        <f t="array" ref="D128">SUM(IF((LEFT('2-1 采购订单物料明细表报表导出'!#REF!,7)=D$1)*('2-1 采购订单物料明细表报表导出'!#REF!=$A128),'2-1 采购订单物料明细表报表导出'!#REF!,0))</f>
        <v>#REF!</v>
      </c>
      <c r="E128" s="23" t="e" cm="1">
        <f t="array" ref="E128">SUM(IF((LEFT('2-1 采购订单物料明细表报表导出'!#REF!,7)=E$1)*('2-1 采购订单物料明细表报表导出'!#REF!=$A128),'2-1 采购订单物料明细表报表导出'!#REF!,0))</f>
        <v>#REF!</v>
      </c>
      <c r="F128" s="23" t="e" cm="1">
        <f t="array" ref="F128">SUM(IF((LEFT('2-1 采购订单物料明细表报表导出'!#REF!,7)=F$1)*('2-1 采购订单物料明细表报表导出'!#REF!=$A128),'2-1 采购订单物料明细表报表导出'!#REF!,0))</f>
        <v>#REF!</v>
      </c>
      <c r="G128" s="23" t="e" cm="1">
        <f t="array" ref="G128">SUM(IF((LEFT('2-1 采购订单物料明细表报表导出'!#REF!,7)=G$1)*('2-1 采购订单物料明细表报表导出'!#REF!=$A128),'2-1 采购订单物料明细表报表导出'!#REF!,0))</f>
        <v>#REF!</v>
      </c>
      <c r="H128" s="23" t="e" cm="1">
        <f t="array" ref="H128">SUM(IF((LEFT('2-1 采购订单物料明细表报表导出'!#REF!,7)=H$1)*('2-1 采购订单物料明细表报表导出'!#REF!=$A128),'2-1 采购订单物料明细表报表导出'!#REF!,0))</f>
        <v>#REF!</v>
      </c>
      <c r="I128" s="23" t="e" cm="1">
        <f t="array" ref="I128">SUM(IF((LEFT('2-1 采购订单物料明细表报表导出'!#REF!,7)=I$1)*('2-1 采购订单物料明细表报表导出'!#REF!=$A128),'2-1 采购订单物料明细表报表导出'!#REF!,0))</f>
        <v>#REF!</v>
      </c>
      <c r="J128" s="23" t="e" cm="1">
        <f t="array" ref="J128">SUM(IF((LEFT('2-1 采购订单物料明细表报表导出'!#REF!,7)=J$1)*('2-1 采购订单物料明细表报表导出'!#REF!=$A128),'2-1 采购订单物料明细表报表导出'!#REF!,0))</f>
        <v>#REF!</v>
      </c>
      <c r="K128" s="23" t="e" cm="1">
        <f t="array" ref="K128">SUM(IF((LEFT('2-1 采购订单物料明细表报表导出'!#REF!,7)=K$1)*('2-1 采购订单物料明细表报表导出'!#REF!=$A128),'2-1 采购订单物料明细表报表导出'!#REF!,0))</f>
        <v>#REF!</v>
      </c>
      <c r="L128" s="23" t="e" cm="1">
        <f t="array" ref="L128">SUM(IF((LEFT('2-1 采购订单物料明细表报表导出'!#REF!,7)=L$1)*('2-1 采购订单物料明细表报表导出'!#REF!=$A128),'2-1 采购订单物料明细表报表导出'!#REF!,0))</f>
        <v>#REF!</v>
      </c>
      <c r="M128" s="23" t="e" cm="1">
        <f t="array" ref="M128">SUM(IF((LEFT('2-1 采购订单物料明细表报表导出'!#REF!,7)=M$1)*('2-1 采购订单物料明细表报表导出'!#REF!=$A128),'2-1 采购订单物料明细表报表导出'!#REF!,0))</f>
        <v>#REF!</v>
      </c>
      <c r="N128" s="23" t="e" cm="1">
        <f t="array" ref="N128">SUM(IF((LEFT('2-1 采购订单物料明细表报表导出'!#REF!,7)=N$1)*('2-1 采购订单物料明细表报表导出'!#REF!=$A128),'2-1 采购订单物料明细表报表导出'!#REF!,0))</f>
        <v>#REF!</v>
      </c>
      <c r="O128" s="23" t="e" cm="1">
        <f t="array" ref="O128">SUM(IF((LEFT('2-1 采购订单物料明细表报表导出'!#REF!,7)=O$1)*('2-1 采购订单物料明细表报表导出'!#REF!=$A128),'2-1 采购订单物料明细表报表导出'!#REF!,0))</f>
        <v>#REF!</v>
      </c>
    </row>
    <row r="129" ht="14.5" spans="1:15">
      <c r="A129" s="20" t="s">
        <v>3436</v>
      </c>
      <c r="B129" s="48" t="s">
        <v>2088</v>
      </c>
      <c r="C129" s="49" t="s">
        <v>2089</v>
      </c>
      <c r="D129" s="23" t="e" cm="1">
        <f t="array" ref="D129">SUM(IF((LEFT('2-1 采购订单物料明细表报表导出'!#REF!,7)=D$1)*('2-1 采购订单物料明细表报表导出'!#REF!=$A129),'2-1 采购订单物料明细表报表导出'!#REF!,0))</f>
        <v>#REF!</v>
      </c>
      <c r="E129" s="23" t="e" cm="1">
        <f t="array" ref="E129">SUM(IF((LEFT('2-1 采购订单物料明细表报表导出'!#REF!,7)=E$1)*('2-1 采购订单物料明细表报表导出'!#REF!=$A129),'2-1 采购订单物料明细表报表导出'!#REF!,0))</f>
        <v>#REF!</v>
      </c>
      <c r="F129" s="23" t="e" cm="1">
        <f t="array" ref="F129">SUM(IF((LEFT('2-1 采购订单物料明细表报表导出'!#REF!,7)=F$1)*('2-1 采购订单物料明细表报表导出'!#REF!=$A129),'2-1 采购订单物料明细表报表导出'!#REF!,0))</f>
        <v>#REF!</v>
      </c>
      <c r="G129" s="23" t="e" cm="1">
        <f t="array" ref="G129">SUM(IF((LEFT('2-1 采购订单物料明细表报表导出'!#REF!,7)=G$1)*('2-1 采购订单物料明细表报表导出'!#REF!=$A129),'2-1 采购订单物料明细表报表导出'!#REF!,0))</f>
        <v>#REF!</v>
      </c>
      <c r="H129" s="23" t="e" cm="1">
        <f t="array" ref="H129">SUM(IF((LEFT('2-1 采购订单物料明细表报表导出'!#REF!,7)=H$1)*('2-1 采购订单物料明细表报表导出'!#REF!=$A129),'2-1 采购订单物料明细表报表导出'!#REF!,0))</f>
        <v>#REF!</v>
      </c>
      <c r="I129" s="23" t="e" cm="1">
        <f t="array" ref="I129">SUM(IF((LEFT('2-1 采购订单物料明细表报表导出'!#REF!,7)=I$1)*('2-1 采购订单物料明细表报表导出'!#REF!=$A129),'2-1 采购订单物料明细表报表导出'!#REF!,0))</f>
        <v>#REF!</v>
      </c>
      <c r="J129" s="23" t="e" cm="1">
        <f t="array" ref="J129">SUM(IF((LEFT('2-1 采购订单物料明细表报表导出'!#REF!,7)=J$1)*('2-1 采购订单物料明细表报表导出'!#REF!=$A129),'2-1 采购订单物料明细表报表导出'!#REF!,0))</f>
        <v>#REF!</v>
      </c>
      <c r="K129" s="23" t="e" cm="1">
        <f t="array" ref="K129">SUM(IF((LEFT('2-1 采购订单物料明细表报表导出'!#REF!,7)=K$1)*('2-1 采购订单物料明细表报表导出'!#REF!=$A129),'2-1 采购订单物料明细表报表导出'!#REF!,0))</f>
        <v>#REF!</v>
      </c>
      <c r="L129" s="23" t="e" cm="1">
        <f t="array" ref="L129">SUM(IF((LEFT('2-1 采购订单物料明细表报表导出'!#REF!,7)=L$1)*('2-1 采购订单物料明细表报表导出'!#REF!=$A129),'2-1 采购订单物料明细表报表导出'!#REF!,0))</f>
        <v>#REF!</v>
      </c>
      <c r="M129" s="23" t="e" cm="1">
        <f t="array" ref="M129">SUM(IF((LEFT('2-1 采购订单物料明细表报表导出'!#REF!,7)=M$1)*('2-1 采购订单物料明细表报表导出'!#REF!=$A129),'2-1 采购订单物料明细表报表导出'!#REF!,0))</f>
        <v>#REF!</v>
      </c>
      <c r="N129" s="23" t="e" cm="1">
        <f t="array" ref="N129">SUM(IF((LEFT('2-1 采购订单物料明细表报表导出'!#REF!,7)=N$1)*('2-1 采购订单物料明细表报表导出'!#REF!=$A129),'2-1 采购订单物料明细表报表导出'!#REF!,0))</f>
        <v>#REF!</v>
      </c>
      <c r="O129" s="23" t="e" cm="1">
        <f t="array" ref="O129">SUM(IF((LEFT('2-1 采购订单物料明细表报表导出'!#REF!,7)=O$1)*('2-1 采购订单物料明细表报表导出'!#REF!=$A129),'2-1 采购订单物料明细表报表导出'!#REF!,0))</f>
        <v>#REF!</v>
      </c>
    </row>
    <row r="130" ht="14.5" spans="1:15">
      <c r="A130" s="20" t="s">
        <v>3437</v>
      </c>
      <c r="B130" s="48" t="s">
        <v>2088</v>
      </c>
      <c r="C130" s="49" t="s">
        <v>2089</v>
      </c>
      <c r="D130" s="23" t="e" cm="1">
        <f t="array" ref="D130">SUM(IF((LEFT('2-1 采购订单物料明细表报表导出'!#REF!,7)=D$1)*('2-1 采购订单物料明细表报表导出'!#REF!=$A130),'2-1 采购订单物料明细表报表导出'!#REF!,0))</f>
        <v>#REF!</v>
      </c>
      <c r="E130" s="23" t="e" cm="1">
        <f t="array" ref="E130">SUM(IF((LEFT('2-1 采购订单物料明细表报表导出'!#REF!,7)=E$1)*('2-1 采购订单物料明细表报表导出'!#REF!=$A130),'2-1 采购订单物料明细表报表导出'!#REF!,0))</f>
        <v>#REF!</v>
      </c>
      <c r="F130" s="23" t="e" cm="1">
        <f t="array" ref="F130">SUM(IF((LEFT('2-1 采购订单物料明细表报表导出'!#REF!,7)=F$1)*('2-1 采购订单物料明细表报表导出'!#REF!=$A130),'2-1 采购订单物料明细表报表导出'!#REF!,0))</f>
        <v>#REF!</v>
      </c>
      <c r="G130" s="23" t="e" cm="1">
        <f t="array" ref="G130">SUM(IF((LEFT('2-1 采购订单物料明细表报表导出'!#REF!,7)=G$1)*('2-1 采购订单物料明细表报表导出'!#REF!=$A130),'2-1 采购订单物料明细表报表导出'!#REF!,0))</f>
        <v>#REF!</v>
      </c>
      <c r="H130" s="23" t="e" cm="1">
        <f t="array" ref="H130">SUM(IF((LEFT('2-1 采购订单物料明细表报表导出'!#REF!,7)=H$1)*('2-1 采购订单物料明细表报表导出'!#REF!=$A130),'2-1 采购订单物料明细表报表导出'!#REF!,0))</f>
        <v>#REF!</v>
      </c>
      <c r="I130" s="23" t="e" cm="1">
        <f t="array" ref="I130">SUM(IF((LEFT('2-1 采购订单物料明细表报表导出'!#REF!,7)=I$1)*('2-1 采购订单物料明细表报表导出'!#REF!=$A130),'2-1 采购订单物料明细表报表导出'!#REF!,0))</f>
        <v>#REF!</v>
      </c>
      <c r="J130" s="23" t="e" cm="1">
        <f t="array" ref="J130">SUM(IF((LEFT('2-1 采购订单物料明细表报表导出'!#REF!,7)=J$1)*('2-1 采购订单物料明细表报表导出'!#REF!=$A130),'2-1 采购订单物料明细表报表导出'!#REF!,0))</f>
        <v>#REF!</v>
      </c>
      <c r="K130" s="23" t="e" cm="1">
        <f t="array" ref="K130">SUM(IF((LEFT('2-1 采购订单物料明细表报表导出'!#REF!,7)=K$1)*('2-1 采购订单物料明细表报表导出'!#REF!=$A130),'2-1 采购订单物料明细表报表导出'!#REF!,0))</f>
        <v>#REF!</v>
      </c>
      <c r="L130" s="23" t="e" cm="1">
        <f t="array" ref="L130">SUM(IF((LEFT('2-1 采购订单物料明细表报表导出'!#REF!,7)=L$1)*('2-1 采购订单物料明细表报表导出'!#REF!=$A130),'2-1 采购订单物料明细表报表导出'!#REF!,0))</f>
        <v>#REF!</v>
      </c>
      <c r="M130" s="23" t="e" cm="1">
        <f t="array" ref="M130">SUM(IF((LEFT('2-1 采购订单物料明细表报表导出'!#REF!,7)=M$1)*('2-1 采购订单物料明细表报表导出'!#REF!=$A130),'2-1 采购订单物料明细表报表导出'!#REF!,0))</f>
        <v>#REF!</v>
      </c>
      <c r="N130" s="23" t="e" cm="1">
        <f t="array" ref="N130">SUM(IF((LEFT('2-1 采购订单物料明细表报表导出'!#REF!,7)=N$1)*('2-1 采购订单物料明细表报表导出'!#REF!=$A130),'2-1 采购订单物料明细表报表导出'!#REF!,0))</f>
        <v>#REF!</v>
      </c>
      <c r="O130" s="23" t="e" cm="1">
        <f t="array" ref="O130">SUM(IF((LEFT('2-1 采购订单物料明细表报表导出'!#REF!,7)=O$1)*('2-1 采购订单物料明细表报表导出'!#REF!=$A130),'2-1 采购订单物料明细表报表导出'!#REF!,0))</f>
        <v>#REF!</v>
      </c>
    </row>
    <row r="131" ht="14.5" spans="1:15">
      <c r="A131" s="20" t="s">
        <v>3438</v>
      </c>
      <c r="B131" s="48" t="s">
        <v>2088</v>
      </c>
      <c r="C131" s="49" t="s">
        <v>2089</v>
      </c>
      <c r="D131" s="23" t="e" cm="1">
        <f t="array" ref="D131">SUM(IF((LEFT('2-1 采购订单物料明细表报表导出'!#REF!,7)=D$1)*('2-1 采购订单物料明细表报表导出'!#REF!=$A131),'2-1 采购订单物料明细表报表导出'!#REF!,0))</f>
        <v>#REF!</v>
      </c>
      <c r="E131" s="23" t="e" cm="1">
        <f t="array" ref="E131">SUM(IF((LEFT('2-1 采购订单物料明细表报表导出'!#REF!,7)=E$1)*('2-1 采购订单物料明细表报表导出'!#REF!=$A131),'2-1 采购订单物料明细表报表导出'!#REF!,0))</f>
        <v>#REF!</v>
      </c>
      <c r="F131" s="23" t="e" cm="1">
        <f t="array" ref="F131">SUM(IF((LEFT('2-1 采购订单物料明细表报表导出'!#REF!,7)=F$1)*('2-1 采购订单物料明细表报表导出'!#REF!=$A131),'2-1 采购订单物料明细表报表导出'!#REF!,0))</f>
        <v>#REF!</v>
      </c>
      <c r="G131" s="23" t="e" cm="1">
        <f t="array" ref="G131">SUM(IF((LEFT('2-1 采购订单物料明细表报表导出'!#REF!,7)=G$1)*('2-1 采购订单物料明细表报表导出'!#REF!=$A131),'2-1 采购订单物料明细表报表导出'!#REF!,0))</f>
        <v>#REF!</v>
      </c>
      <c r="H131" s="23" t="e" cm="1">
        <f t="array" ref="H131">SUM(IF((LEFT('2-1 采购订单物料明细表报表导出'!#REF!,7)=H$1)*('2-1 采购订单物料明细表报表导出'!#REF!=$A131),'2-1 采购订单物料明细表报表导出'!#REF!,0))</f>
        <v>#REF!</v>
      </c>
      <c r="I131" s="23" t="e" cm="1">
        <f t="array" ref="I131">SUM(IF((LEFT('2-1 采购订单物料明细表报表导出'!#REF!,7)=I$1)*('2-1 采购订单物料明细表报表导出'!#REF!=$A131),'2-1 采购订单物料明细表报表导出'!#REF!,0))</f>
        <v>#REF!</v>
      </c>
      <c r="J131" s="23" t="e" cm="1">
        <f t="array" ref="J131">SUM(IF((LEFT('2-1 采购订单物料明细表报表导出'!#REF!,7)=J$1)*('2-1 采购订单物料明细表报表导出'!#REF!=$A131),'2-1 采购订单物料明细表报表导出'!#REF!,0))</f>
        <v>#REF!</v>
      </c>
      <c r="K131" s="23" t="e" cm="1">
        <f t="array" ref="K131">SUM(IF((LEFT('2-1 采购订单物料明细表报表导出'!#REF!,7)=K$1)*('2-1 采购订单物料明细表报表导出'!#REF!=$A131),'2-1 采购订单物料明细表报表导出'!#REF!,0))</f>
        <v>#REF!</v>
      </c>
      <c r="L131" s="23" t="e" cm="1">
        <f t="array" ref="L131">SUM(IF((LEFT('2-1 采购订单物料明细表报表导出'!#REF!,7)=L$1)*('2-1 采购订单物料明细表报表导出'!#REF!=$A131),'2-1 采购订单物料明细表报表导出'!#REF!,0))</f>
        <v>#REF!</v>
      </c>
      <c r="M131" s="23" t="e" cm="1">
        <f t="array" ref="M131">SUM(IF((LEFT('2-1 采购订单物料明细表报表导出'!#REF!,7)=M$1)*('2-1 采购订单物料明细表报表导出'!#REF!=$A131),'2-1 采购订单物料明细表报表导出'!#REF!,0))</f>
        <v>#REF!</v>
      </c>
      <c r="N131" s="23" t="e" cm="1">
        <f t="array" ref="N131">SUM(IF((LEFT('2-1 采购订单物料明细表报表导出'!#REF!,7)=N$1)*('2-1 采购订单物料明细表报表导出'!#REF!=$A131),'2-1 采购订单物料明细表报表导出'!#REF!,0))</f>
        <v>#REF!</v>
      </c>
      <c r="O131" s="23" t="e" cm="1">
        <f t="array" ref="O131">SUM(IF((LEFT('2-1 采购订单物料明细表报表导出'!#REF!,7)=O$1)*('2-1 采购订单物料明细表报表导出'!#REF!=$A131),'2-1 采购订单物料明细表报表导出'!#REF!,0))</f>
        <v>#REF!</v>
      </c>
    </row>
    <row r="132" ht="14.5" spans="1:15">
      <c r="A132" s="20" t="s">
        <v>3439</v>
      </c>
      <c r="B132" s="48" t="s">
        <v>2088</v>
      </c>
      <c r="C132" s="49" t="s">
        <v>2089</v>
      </c>
      <c r="D132" s="23" t="e" cm="1">
        <f t="array" ref="D132">SUM(IF((LEFT('2-1 采购订单物料明细表报表导出'!#REF!,7)=D$1)*('2-1 采购订单物料明细表报表导出'!#REF!=$A132),'2-1 采购订单物料明细表报表导出'!#REF!,0))</f>
        <v>#REF!</v>
      </c>
      <c r="E132" s="23" t="e" cm="1">
        <f t="array" ref="E132">SUM(IF((LEFT('2-1 采购订单物料明细表报表导出'!#REF!,7)=E$1)*('2-1 采购订单物料明细表报表导出'!#REF!=$A132),'2-1 采购订单物料明细表报表导出'!#REF!,0))</f>
        <v>#REF!</v>
      </c>
      <c r="F132" s="23" t="e" cm="1">
        <f t="array" ref="F132">SUM(IF((LEFT('2-1 采购订单物料明细表报表导出'!#REF!,7)=F$1)*('2-1 采购订单物料明细表报表导出'!#REF!=$A132),'2-1 采购订单物料明细表报表导出'!#REF!,0))</f>
        <v>#REF!</v>
      </c>
      <c r="G132" s="23" t="e" cm="1">
        <f t="array" ref="G132">SUM(IF((LEFT('2-1 采购订单物料明细表报表导出'!#REF!,7)=G$1)*('2-1 采购订单物料明细表报表导出'!#REF!=$A132),'2-1 采购订单物料明细表报表导出'!#REF!,0))</f>
        <v>#REF!</v>
      </c>
      <c r="H132" s="23" t="e" cm="1">
        <f t="array" ref="H132">SUM(IF((LEFT('2-1 采购订单物料明细表报表导出'!#REF!,7)=H$1)*('2-1 采购订单物料明细表报表导出'!#REF!=$A132),'2-1 采购订单物料明细表报表导出'!#REF!,0))</f>
        <v>#REF!</v>
      </c>
      <c r="I132" s="23" t="e" cm="1">
        <f t="array" ref="I132">SUM(IF((LEFT('2-1 采购订单物料明细表报表导出'!#REF!,7)=I$1)*('2-1 采购订单物料明细表报表导出'!#REF!=$A132),'2-1 采购订单物料明细表报表导出'!#REF!,0))</f>
        <v>#REF!</v>
      </c>
      <c r="J132" s="23" t="e" cm="1">
        <f t="array" ref="J132">SUM(IF((LEFT('2-1 采购订单物料明细表报表导出'!#REF!,7)=J$1)*('2-1 采购订单物料明细表报表导出'!#REF!=$A132),'2-1 采购订单物料明细表报表导出'!#REF!,0))</f>
        <v>#REF!</v>
      </c>
      <c r="K132" s="23" t="e" cm="1">
        <f t="array" ref="K132">SUM(IF((LEFT('2-1 采购订单物料明细表报表导出'!#REF!,7)=K$1)*('2-1 采购订单物料明细表报表导出'!#REF!=$A132),'2-1 采购订单物料明细表报表导出'!#REF!,0))</f>
        <v>#REF!</v>
      </c>
      <c r="L132" s="23" t="e" cm="1">
        <f t="array" ref="L132">SUM(IF((LEFT('2-1 采购订单物料明细表报表导出'!#REF!,7)=L$1)*('2-1 采购订单物料明细表报表导出'!#REF!=$A132),'2-1 采购订单物料明细表报表导出'!#REF!,0))</f>
        <v>#REF!</v>
      </c>
      <c r="M132" s="23" t="e" cm="1">
        <f t="array" ref="M132">SUM(IF((LEFT('2-1 采购订单物料明细表报表导出'!#REF!,7)=M$1)*('2-1 采购订单物料明细表报表导出'!#REF!=$A132),'2-1 采购订单物料明细表报表导出'!#REF!,0))</f>
        <v>#REF!</v>
      </c>
      <c r="N132" s="23" t="e" cm="1">
        <f t="array" ref="N132">SUM(IF((LEFT('2-1 采购订单物料明细表报表导出'!#REF!,7)=N$1)*('2-1 采购订单物料明细表报表导出'!#REF!=$A132),'2-1 采购订单物料明细表报表导出'!#REF!,0))</f>
        <v>#REF!</v>
      </c>
      <c r="O132" s="23" t="e" cm="1">
        <f t="array" ref="O132">SUM(IF((LEFT('2-1 采购订单物料明细表报表导出'!#REF!,7)=O$1)*('2-1 采购订单物料明细表报表导出'!#REF!=$A132),'2-1 采购订单物料明细表报表导出'!#REF!,0))</f>
        <v>#REF!</v>
      </c>
    </row>
    <row r="133" ht="14.5" spans="1:15">
      <c r="A133" s="20" t="s">
        <v>3440</v>
      </c>
      <c r="B133" s="48" t="s">
        <v>2088</v>
      </c>
      <c r="C133" s="49" t="s">
        <v>2089</v>
      </c>
      <c r="D133" s="23" t="e" cm="1">
        <f t="array" ref="D133">SUM(IF((LEFT('2-1 采购订单物料明细表报表导出'!#REF!,7)=D$1)*('2-1 采购订单物料明细表报表导出'!#REF!=$A133),'2-1 采购订单物料明细表报表导出'!#REF!,0))</f>
        <v>#REF!</v>
      </c>
      <c r="E133" s="23" t="e" cm="1">
        <f t="array" ref="E133">SUM(IF((LEFT('2-1 采购订单物料明细表报表导出'!#REF!,7)=E$1)*('2-1 采购订单物料明细表报表导出'!#REF!=$A133),'2-1 采购订单物料明细表报表导出'!#REF!,0))</f>
        <v>#REF!</v>
      </c>
      <c r="F133" s="23" t="e" cm="1">
        <f t="array" ref="F133">SUM(IF((LEFT('2-1 采购订单物料明细表报表导出'!#REF!,7)=F$1)*('2-1 采购订单物料明细表报表导出'!#REF!=$A133),'2-1 采购订单物料明细表报表导出'!#REF!,0))</f>
        <v>#REF!</v>
      </c>
      <c r="G133" s="23" t="e" cm="1">
        <f t="array" ref="G133">SUM(IF((LEFT('2-1 采购订单物料明细表报表导出'!#REF!,7)=G$1)*('2-1 采购订单物料明细表报表导出'!#REF!=$A133),'2-1 采购订单物料明细表报表导出'!#REF!,0))</f>
        <v>#REF!</v>
      </c>
      <c r="H133" s="23" t="e" cm="1">
        <f t="array" ref="H133">SUM(IF((LEFT('2-1 采购订单物料明细表报表导出'!#REF!,7)=H$1)*('2-1 采购订单物料明细表报表导出'!#REF!=$A133),'2-1 采购订单物料明细表报表导出'!#REF!,0))</f>
        <v>#REF!</v>
      </c>
      <c r="I133" s="23" t="e" cm="1">
        <f t="array" ref="I133">SUM(IF((LEFT('2-1 采购订单物料明细表报表导出'!#REF!,7)=I$1)*('2-1 采购订单物料明细表报表导出'!#REF!=$A133),'2-1 采购订单物料明细表报表导出'!#REF!,0))</f>
        <v>#REF!</v>
      </c>
      <c r="J133" s="23" t="e" cm="1">
        <f t="array" ref="J133">SUM(IF((LEFT('2-1 采购订单物料明细表报表导出'!#REF!,7)=J$1)*('2-1 采购订单物料明细表报表导出'!#REF!=$A133),'2-1 采购订单物料明细表报表导出'!#REF!,0))</f>
        <v>#REF!</v>
      </c>
      <c r="K133" s="23" t="e" cm="1">
        <f t="array" ref="K133">SUM(IF((LEFT('2-1 采购订单物料明细表报表导出'!#REF!,7)=K$1)*('2-1 采购订单物料明细表报表导出'!#REF!=$A133),'2-1 采购订单物料明细表报表导出'!#REF!,0))</f>
        <v>#REF!</v>
      </c>
      <c r="L133" s="23" t="e" cm="1">
        <f t="array" ref="L133">SUM(IF((LEFT('2-1 采购订单物料明细表报表导出'!#REF!,7)=L$1)*('2-1 采购订单物料明细表报表导出'!#REF!=$A133),'2-1 采购订单物料明细表报表导出'!#REF!,0))</f>
        <v>#REF!</v>
      </c>
      <c r="M133" s="23" t="e" cm="1">
        <f t="array" ref="M133">SUM(IF((LEFT('2-1 采购订单物料明细表报表导出'!#REF!,7)=M$1)*('2-1 采购订单物料明细表报表导出'!#REF!=$A133),'2-1 采购订单物料明细表报表导出'!#REF!,0))</f>
        <v>#REF!</v>
      </c>
      <c r="N133" s="23" t="e" cm="1">
        <f t="array" ref="N133">SUM(IF((LEFT('2-1 采购订单物料明细表报表导出'!#REF!,7)=N$1)*('2-1 采购订单物料明细表报表导出'!#REF!=$A133),'2-1 采购订单物料明细表报表导出'!#REF!,0))</f>
        <v>#REF!</v>
      </c>
      <c r="O133" s="23" t="e" cm="1">
        <f t="array" ref="O133">SUM(IF((LEFT('2-1 采购订单物料明细表报表导出'!#REF!,7)=O$1)*('2-1 采购订单物料明细表报表导出'!#REF!=$A133),'2-1 采购订单物料明细表报表导出'!#REF!,0))</f>
        <v>#REF!</v>
      </c>
    </row>
    <row r="134" ht="14.5" spans="1:15">
      <c r="A134" s="20" t="s">
        <v>3441</v>
      </c>
      <c r="B134" s="48" t="s">
        <v>2088</v>
      </c>
      <c r="C134" s="49" t="s">
        <v>2089</v>
      </c>
      <c r="D134" s="23" t="e" cm="1">
        <f t="array" ref="D134">SUM(IF((LEFT('2-1 采购订单物料明细表报表导出'!#REF!,7)=D$1)*('2-1 采购订单物料明细表报表导出'!#REF!=$A134),'2-1 采购订单物料明细表报表导出'!#REF!,0))</f>
        <v>#REF!</v>
      </c>
      <c r="E134" s="23" t="e" cm="1">
        <f t="array" ref="E134">SUM(IF((LEFT('2-1 采购订单物料明细表报表导出'!#REF!,7)=E$1)*('2-1 采购订单物料明细表报表导出'!#REF!=$A134),'2-1 采购订单物料明细表报表导出'!#REF!,0))</f>
        <v>#REF!</v>
      </c>
      <c r="F134" s="23" t="e" cm="1">
        <f t="array" ref="F134">SUM(IF((LEFT('2-1 采购订单物料明细表报表导出'!#REF!,7)=F$1)*('2-1 采购订单物料明细表报表导出'!#REF!=$A134),'2-1 采购订单物料明细表报表导出'!#REF!,0))</f>
        <v>#REF!</v>
      </c>
      <c r="G134" s="23" t="e" cm="1">
        <f t="array" ref="G134">SUM(IF((LEFT('2-1 采购订单物料明细表报表导出'!#REF!,7)=G$1)*('2-1 采购订单物料明细表报表导出'!#REF!=$A134),'2-1 采购订单物料明细表报表导出'!#REF!,0))</f>
        <v>#REF!</v>
      </c>
      <c r="H134" s="23" t="e" cm="1">
        <f t="array" ref="H134">SUM(IF((LEFT('2-1 采购订单物料明细表报表导出'!#REF!,7)=H$1)*('2-1 采购订单物料明细表报表导出'!#REF!=$A134),'2-1 采购订单物料明细表报表导出'!#REF!,0))</f>
        <v>#REF!</v>
      </c>
      <c r="I134" s="23" t="e" cm="1">
        <f t="array" ref="I134">SUM(IF((LEFT('2-1 采购订单物料明细表报表导出'!#REF!,7)=I$1)*('2-1 采购订单物料明细表报表导出'!#REF!=$A134),'2-1 采购订单物料明细表报表导出'!#REF!,0))</f>
        <v>#REF!</v>
      </c>
      <c r="J134" s="23" t="e" cm="1">
        <f t="array" ref="J134">SUM(IF((LEFT('2-1 采购订单物料明细表报表导出'!#REF!,7)=J$1)*('2-1 采购订单物料明细表报表导出'!#REF!=$A134),'2-1 采购订单物料明细表报表导出'!#REF!,0))</f>
        <v>#REF!</v>
      </c>
      <c r="K134" s="23" t="e" cm="1">
        <f t="array" ref="K134">SUM(IF((LEFT('2-1 采购订单物料明细表报表导出'!#REF!,7)=K$1)*('2-1 采购订单物料明细表报表导出'!#REF!=$A134),'2-1 采购订单物料明细表报表导出'!#REF!,0))</f>
        <v>#REF!</v>
      </c>
      <c r="L134" s="23" t="e" cm="1">
        <f t="array" ref="L134">SUM(IF((LEFT('2-1 采购订单物料明细表报表导出'!#REF!,7)=L$1)*('2-1 采购订单物料明细表报表导出'!#REF!=$A134),'2-1 采购订单物料明细表报表导出'!#REF!,0))</f>
        <v>#REF!</v>
      </c>
      <c r="M134" s="23" t="e" cm="1">
        <f t="array" ref="M134">SUM(IF((LEFT('2-1 采购订单物料明细表报表导出'!#REF!,7)=M$1)*('2-1 采购订单物料明细表报表导出'!#REF!=$A134),'2-1 采购订单物料明细表报表导出'!#REF!,0))</f>
        <v>#REF!</v>
      </c>
      <c r="N134" s="23" t="e" cm="1">
        <f t="array" ref="N134">SUM(IF((LEFT('2-1 采购订单物料明细表报表导出'!#REF!,7)=N$1)*('2-1 采购订单物料明细表报表导出'!#REF!=$A134),'2-1 采购订单物料明细表报表导出'!#REF!,0))</f>
        <v>#REF!</v>
      </c>
      <c r="O134" s="23" t="e" cm="1">
        <f t="array" ref="O134">SUM(IF((LEFT('2-1 采购订单物料明细表报表导出'!#REF!,7)=O$1)*('2-1 采购订单物料明细表报表导出'!#REF!=$A134),'2-1 采购订单物料明细表报表导出'!#REF!,0))</f>
        <v>#REF!</v>
      </c>
    </row>
    <row r="135" ht="14.5" spans="1:15">
      <c r="A135" s="20" t="s">
        <v>3442</v>
      </c>
      <c r="B135" s="48" t="s">
        <v>2088</v>
      </c>
      <c r="C135" s="49" t="s">
        <v>2089</v>
      </c>
      <c r="D135" s="23" t="e" cm="1">
        <f t="array" ref="D135">SUM(IF((LEFT('2-1 采购订单物料明细表报表导出'!#REF!,7)=D$1)*('2-1 采购订单物料明细表报表导出'!#REF!=$A135),'2-1 采购订单物料明细表报表导出'!#REF!,0))</f>
        <v>#REF!</v>
      </c>
      <c r="E135" s="23" t="e" cm="1">
        <f t="array" ref="E135">SUM(IF((LEFT('2-1 采购订单物料明细表报表导出'!#REF!,7)=E$1)*('2-1 采购订单物料明细表报表导出'!#REF!=$A135),'2-1 采购订单物料明细表报表导出'!#REF!,0))</f>
        <v>#REF!</v>
      </c>
      <c r="F135" s="23" t="e" cm="1">
        <f t="array" ref="F135">SUM(IF((LEFT('2-1 采购订单物料明细表报表导出'!#REF!,7)=F$1)*('2-1 采购订单物料明细表报表导出'!#REF!=$A135),'2-1 采购订单物料明细表报表导出'!#REF!,0))</f>
        <v>#REF!</v>
      </c>
      <c r="G135" s="23" t="e" cm="1">
        <f t="array" ref="G135">SUM(IF((LEFT('2-1 采购订单物料明细表报表导出'!#REF!,7)=G$1)*('2-1 采购订单物料明细表报表导出'!#REF!=$A135),'2-1 采购订单物料明细表报表导出'!#REF!,0))</f>
        <v>#REF!</v>
      </c>
      <c r="H135" s="23" t="e" cm="1">
        <f t="array" ref="H135">SUM(IF((LEFT('2-1 采购订单物料明细表报表导出'!#REF!,7)=H$1)*('2-1 采购订单物料明细表报表导出'!#REF!=$A135),'2-1 采购订单物料明细表报表导出'!#REF!,0))</f>
        <v>#REF!</v>
      </c>
      <c r="I135" s="23" t="e" cm="1">
        <f t="array" ref="I135">SUM(IF((LEFT('2-1 采购订单物料明细表报表导出'!#REF!,7)=I$1)*('2-1 采购订单物料明细表报表导出'!#REF!=$A135),'2-1 采购订单物料明细表报表导出'!#REF!,0))</f>
        <v>#REF!</v>
      </c>
      <c r="J135" s="23" t="e" cm="1">
        <f t="array" ref="J135">SUM(IF((LEFT('2-1 采购订单物料明细表报表导出'!#REF!,7)=J$1)*('2-1 采购订单物料明细表报表导出'!#REF!=$A135),'2-1 采购订单物料明细表报表导出'!#REF!,0))</f>
        <v>#REF!</v>
      </c>
      <c r="K135" s="23" t="e" cm="1">
        <f t="array" ref="K135">SUM(IF((LEFT('2-1 采购订单物料明细表报表导出'!#REF!,7)=K$1)*('2-1 采购订单物料明细表报表导出'!#REF!=$A135),'2-1 采购订单物料明细表报表导出'!#REF!,0))</f>
        <v>#REF!</v>
      </c>
      <c r="L135" s="23" t="e" cm="1">
        <f t="array" ref="L135">SUM(IF((LEFT('2-1 采购订单物料明细表报表导出'!#REF!,7)=L$1)*('2-1 采购订单物料明细表报表导出'!#REF!=$A135),'2-1 采购订单物料明细表报表导出'!#REF!,0))</f>
        <v>#REF!</v>
      </c>
      <c r="M135" s="23" t="e" cm="1">
        <f t="array" ref="M135">SUM(IF((LEFT('2-1 采购订单物料明细表报表导出'!#REF!,7)=M$1)*('2-1 采购订单物料明细表报表导出'!#REF!=$A135),'2-1 采购订单物料明细表报表导出'!#REF!,0))</f>
        <v>#REF!</v>
      </c>
      <c r="N135" s="23" t="e" cm="1">
        <f t="array" ref="N135">SUM(IF((LEFT('2-1 采购订单物料明细表报表导出'!#REF!,7)=N$1)*('2-1 采购订单物料明细表报表导出'!#REF!=$A135),'2-1 采购订单物料明细表报表导出'!#REF!,0))</f>
        <v>#REF!</v>
      </c>
      <c r="O135" s="23" t="e" cm="1">
        <f t="array" ref="O135">SUM(IF((LEFT('2-1 采购订单物料明细表报表导出'!#REF!,7)=O$1)*('2-1 采购订单物料明细表报表导出'!#REF!=$A135),'2-1 采购订单物料明细表报表导出'!#REF!,0))</f>
        <v>#REF!</v>
      </c>
    </row>
    <row r="136" ht="14.5" spans="1:15">
      <c r="A136" s="20" t="s">
        <v>3443</v>
      </c>
      <c r="B136" s="48" t="s">
        <v>2088</v>
      </c>
      <c r="C136" s="49" t="s">
        <v>2089</v>
      </c>
      <c r="D136" s="23" t="e" cm="1">
        <f t="array" ref="D136">SUM(IF((LEFT('2-1 采购订单物料明细表报表导出'!#REF!,7)=D$1)*('2-1 采购订单物料明细表报表导出'!#REF!=$A136),'2-1 采购订单物料明细表报表导出'!#REF!,0))</f>
        <v>#REF!</v>
      </c>
      <c r="E136" s="23" t="e" cm="1">
        <f t="array" ref="E136">SUM(IF((LEFT('2-1 采购订单物料明细表报表导出'!#REF!,7)=E$1)*('2-1 采购订单物料明细表报表导出'!#REF!=$A136),'2-1 采购订单物料明细表报表导出'!#REF!,0))</f>
        <v>#REF!</v>
      </c>
      <c r="F136" s="23" t="e" cm="1">
        <f t="array" ref="F136">SUM(IF((LEFT('2-1 采购订单物料明细表报表导出'!#REF!,7)=F$1)*('2-1 采购订单物料明细表报表导出'!#REF!=$A136),'2-1 采购订单物料明细表报表导出'!#REF!,0))</f>
        <v>#REF!</v>
      </c>
      <c r="G136" s="23" t="e" cm="1">
        <f t="array" ref="G136">SUM(IF((LEFT('2-1 采购订单物料明细表报表导出'!#REF!,7)=G$1)*('2-1 采购订单物料明细表报表导出'!#REF!=$A136),'2-1 采购订单物料明细表报表导出'!#REF!,0))</f>
        <v>#REF!</v>
      </c>
      <c r="H136" s="23" t="e" cm="1">
        <f t="array" ref="H136">SUM(IF((LEFT('2-1 采购订单物料明细表报表导出'!#REF!,7)=H$1)*('2-1 采购订单物料明细表报表导出'!#REF!=$A136),'2-1 采购订单物料明细表报表导出'!#REF!,0))</f>
        <v>#REF!</v>
      </c>
      <c r="I136" s="23" t="e" cm="1">
        <f t="array" ref="I136">SUM(IF((LEFT('2-1 采购订单物料明细表报表导出'!#REF!,7)=I$1)*('2-1 采购订单物料明细表报表导出'!#REF!=$A136),'2-1 采购订单物料明细表报表导出'!#REF!,0))</f>
        <v>#REF!</v>
      </c>
      <c r="J136" s="23" t="e" cm="1">
        <f t="array" ref="J136">SUM(IF((LEFT('2-1 采购订单物料明细表报表导出'!#REF!,7)=J$1)*('2-1 采购订单物料明细表报表导出'!#REF!=$A136),'2-1 采购订单物料明细表报表导出'!#REF!,0))</f>
        <v>#REF!</v>
      </c>
      <c r="K136" s="23" t="e" cm="1">
        <f t="array" ref="K136">SUM(IF((LEFT('2-1 采购订单物料明细表报表导出'!#REF!,7)=K$1)*('2-1 采购订单物料明细表报表导出'!#REF!=$A136),'2-1 采购订单物料明细表报表导出'!#REF!,0))</f>
        <v>#REF!</v>
      </c>
      <c r="L136" s="23" t="e" cm="1">
        <f t="array" ref="L136">SUM(IF((LEFT('2-1 采购订单物料明细表报表导出'!#REF!,7)=L$1)*('2-1 采购订单物料明细表报表导出'!#REF!=$A136),'2-1 采购订单物料明细表报表导出'!#REF!,0))</f>
        <v>#REF!</v>
      </c>
      <c r="M136" s="23" t="e" cm="1">
        <f t="array" ref="M136">SUM(IF((LEFT('2-1 采购订单物料明细表报表导出'!#REF!,7)=M$1)*('2-1 采购订单物料明细表报表导出'!#REF!=$A136),'2-1 采购订单物料明细表报表导出'!#REF!,0))</f>
        <v>#REF!</v>
      </c>
      <c r="N136" s="23" t="e" cm="1">
        <f t="array" ref="N136">SUM(IF((LEFT('2-1 采购订单物料明细表报表导出'!#REF!,7)=N$1)*('2-1 采购订单物料明细表报表导出'!#REF!=$A136),'2-1 采购订单物料明细表报表导出'!#REF!,0))</f>
        <v>#REF!</v>
      </c>
      <c r="O136" s="23" t="e" cm="1">
        <f t="array" ref="O136">SUM(IF((LEFT('2-1 采购订单物料明细表报表导出'!#REF!,7)=O$1)*('2-1 采购订单物料明细表报表导出'!#REF!=$A136),'2-1 采购订单物料明细表报表导出'!#REF!,0))</f>
        <v>#REF!</v>
      </c>
    </row>
    <row r="137" ht="14.5" spans="1:15">
      <c r="A137" s="20" t="s">
        <v>3444</v>
      </c>
      <c r="B137" s="48" t="s">
        <v>2088</v>
      </c>
      <c r="C137" s="49" t="s">
        <v>2089</v>
      </c>
      <c r="D137" s="23" t="e" cm="1">
        <f t="array" ref="D137">SUM(IF((LEFT('2-1 采购订单物料明细表报表导出'!#REF!,7)=D$1)*('2-1 采购订单物料明细表报表导出'!#REF!=$A137),'2-1 采购订单物料明细表报表导出'!#REF!,0))</f>
        <v>#REF!</v>
      </c>
      <c r="E137" s="23" t="e" cm="1">
        <f t="array" ref="E137">SUM(IF((LEFT('2-1 采购订单物料明细表报表导出'!#REF!,7)=E$1)*('2-1 采购订单物料明细表报表导出'!#REF!=$A137),'2-1 采购订单物料明细表报表导出'!#REF!,0))</f>
        <v>#REF!</v>
      </c>
      <c r="F137" s="23" t="e" cm="1">
        <f t="array" ref="F137">SUM(IF((LEFT('2-1 采购订单物料明细表报表导出'!#REF!,7)=F$1)*('2-1 采购订单物料明细表报表导出'!#REF!=$A137),'2-1 采购订单物料明细表报表导出'!#REF!,0))</f>
        <v>#REF!</v>
      </c>
      <c r="G137" s="23" t="e" cm="1">
        <f t="array" ref="G137">SUM(IF((LEFT('2-1 采购订单物料明细表报表导出'!#REF!,7)=G$1)*('2-1 采购订单物料明细表报表导出'!#REF!=$A137),'2-1 采购订单物料明细表报表导出'!#REF!,0))</f>
        <v>#REF!</v>
      </c>
      <c r="H137" s="23" t="e" cm="1">
        <f t="array" ref="H137">SUM(IF((LEFT('2-1 采购订单物料明细表报表导出'!#REF!,7)=H$1)*('2-1 采购订单物料明细表报表导出'!#REF!=$A137),'2-1 采购订单物料明细表报表导出'!#REF!,0))</f>
        <v>#REF!</v>
      </c>
      <c r="I137" s="23" t="e" cm="1">
        <f t="array" ref="I137">SUM(IF((LEFT('2-1 采购订单物料明细表报表导出'!#REF!,7)=I$1)*('2-1 采购订单物料明细表报表导出'!#REF!=$A137),'2-1 采购订单物料明细表报表导出'!#REF!,0))</f>
        <v>#REF!</v>
      </c>
      <c r="J137" s="23" t="e" cm="1">
        <f t="array" ref="J137">SUM(IF((LEFT('2-1 采购订单物料明细表报表导出'!#REF!,7)=J$1)*('2-1 采购订单物料明细表报表导出'!#REF!=$A137),'2-1 采购订单物料明细表报表导出'!#REF!,0))</f>
        <v>#REF!</v>
      </c>
      <c r="K137" s="23" t="e" cm="1">
        <f t="array" ref="K137">SUM(IF((LEFT('2-1 采购订单物料明细表报表导出'!#REF!,7)=K$1)*('2-1 采购订单物料明细表报表导出'!#REF!=$A137),'2-1 采购订单物料明细表报表导出'!#REF!,0))</f>
        <v>#REF!</v>
      </c>
      <c r="L137" s="23" t="e" cm="1">
        <f t="array" ref="L137">SUM(IF((LEFT('2-1 采购订单物料明细表报表导出'!#REF!,7)=L$1)*('2-1 采购订单物料明细表报表导出'!#REF!=$A137),'2-1 采购订单物料明细表报表导出'!#REF!,0))</f>
        <v>#REF!</v>
      </c>
      <c r="M137" s="23" t="e" cm="1">
        <f t="array" ref="M137">SUM(IF((LEFT('2-1 采购订单物料明细表报表导出'!#REF!,7)=M$1)*('2-1 采购订单物料明细表报表导出'!#REF!=$A137),'2-1 采购订单物料明细表报表导出'!#REF!,0))</f>
        <v>#REF!</v>
      </c>
      <c r="N137" s="23" t="e" cm="1">
        <f t="array" ref="N137">SUM(IF((LEFT('2-1 采购订单物料明细表报表导出'!#REF!,7)=N$1)*('2-1 采购订单物料明细表报表导出'!#REF!=$A137),'2-1 采购订单物料明细表报表导出'!#REF!,0))</f>
        <v>#REF!</v>
      </c>
      <c r="O137" s="23" t="e" cm="1">
        <f t="array" ref="O137">SUM(IF((LEFT('2-1 采购订单物料明细表报表导出'!#REF!,7)=O$1)*('2-1 采购订单物料明细表报表导出'!#REF!=$A137),'2-1 采购订单物料明细表报表导出'!#REF!,0))</f>
        <v>#REF!</v>
      </c>
    </row>
    <row r="138" ht="14.5" spans="1:15">
      <c r="A138" s="20" t="s">
        <v>3445</v>
      </c>
      <c r="B138" s="48" t="s">
        <v>2088</v>
      </c>
      <c r="C138" s="49" t="s">
        <v>2089</v>
      </c>
      <c r="D138" s="23" t="e" cm="1">
        <f t="array" ref="D138">SUM(IF((LEFT('2-1 采购订单物料明细表报表导出'!#REF!,7)=D$1)*('2-1 采购订单物料明细表报表导出'!#REF!=$A138),'2-1 采购订单物料明细表报表导出'!#REF!,0))</f>
        <v>#REF!</v>
      </c>
      <c r="E138" s="23" t="e" cm="1">
        <f t="array" ref="E138">SUM(IF((LEFT('2-1 采购订单物料明细表报表导出'!#REF!,7)=E$1)*('2-1 采购订单物料明细表报表导出'!#REF!=$A138),'2-1 采购订单物料明细表报表导出'!#REF!,0))</f>
        <v>#REF!</v>
      </c>
      <c r="F138" s="23" t="e" cm="1">
        <f t="array" ref="F138">SUM(IF((LEFT('2-1 采购订单物料明细表报表导出'!#REF!,7)=F$1)*('2-1 采购订单物料明细表报表导出'!#REF!=$A138),'2-1 采购订单物料明细表报表导出'!#REF!,0))</f>
        <v>#REF!</v>
      </c>
      <c r="G138" s="23" t="e" cm="1">
        <f t="array" ref="G138">SUM(IF((LEFT('2-1 采购订单物料明细表报表导出'!#REF!,7)=G$1)*('2-1 采购订单物料明细表报表导出'!#REF!=$A138),'2-1 采购订单物料明细表报表导出'!#REF!,0))</f>
        <v>#REF!</v>
      </c>
      <c r="H138" s="23" t="e" cm="1">
        <f t="array" ref="H138">SUM(IF((LEFT('2-1 采购订单物料明细表报表导出'!#REF!,7)=H$1)*('2-1 采购订单物料明细表报表导出'!#REF!=$A138),'2-1 采购订单物料明细表报表导出'!#REF!,0))</f>
        <v>#REF!</v>
      </c>
      <c r="I138" s="23" t="e" cm="1">
        <f t="array" ref="I138">SUM(IF((LEFT('2-1 采购订单物料明细表报表导出'!#REF!,7)=I$1)*('2-1 采购订单物料明细表报表导出'!#REF!=$A138),'2-1 采购订单物料明细表报表导出'!#REF!,0))</f>
        <v>#REF!</v>
      </c>
      <c r="J138" s="23" t="e" cm="1">
        <f t="array" ref="J138">SUM(IF((LEFT('2-1 采购订单物料明细表报表导出'!#REF!,7)=J$1)*('2-1 采购订单物料明细表报表导出'!#REF!=$A138),'2-1 采购订单物料明细表报表导出'!#REF!,0))</f>
        <v>#REF!</v>
      </c>
      <c r="K138" s="23" t="e" cm="1">
        <f t="array" ref="K138">SUM(IF((LEFT('2-1 采购订单物料明细表报表导出'!#REF!,7)=K$1)*('2-1 采购订单物料明细表报表导出'!#REF!=$A138),'2-1 采购订单物料明细表报表导出'!#REF!,0))</f>
        <v>#REF!</v>
      </c>
      <c r="L138" s="23" t="e" cm="1">
        <f t="array" ref="L138">SUM(IF((LEFT('2-1 采购订单物料明细表报表导出'!#REF!,7)=L$1)*('2-1 采购订单物料明细表报表导出'!#REF!=$A138),'2-1 采购订单物料明细表报表导出'!#REF!,0))</f>
        <v>#REF!</v>
      </c>
      <c r="M138" s="23" t="e" cm="1">
        <f t="array" ref="M138">SUM(IF((LEFT('2-1 采购订单物料明细表报表导出'!#REF!,7)=M$1)*('2-1 采购订单物料明细表报表导出'!#REF!=$A138),'2-1 采购订单物料明细表报表导出'!#REF!,0))</f>
        <v>#REF!</v>
      </c>
      <c r="N138" s="23" t="e" cm="1">
        <f t="array" ref="N138">SUM(IF((LEFT('2-1 采购订单物料明细表报表导出'!#REF!,7)=N$1)*('2-1 采购订单物料明细表报表导出'!#REF!=$A138),'2-1 采购订单物料明细表报表导出'!#REF!,0))</f>
        <v>#REF!</v>
      </c>
      <c r="O138" s="23" t="e" cm="1">
        <f t="array" ref="O138">SUM(IF((LEFT('2-1 采购订单物料明细表报表导出'!#REF!,7)=O$1)*('2-1 采购订单物料明细表报表导出'!#REF!=$A138),'2-1 采购订单物料明细表报表导出'!#REF!,0))</f>
        <v>#REF!</v>
      </c>
    </row>
    <row r="139" ht="14.5" spans="1:15">
      <c r="A139" s="20" t="s">
        <v>3446</v>
      </c>
      <c r="B139" s="48" t="s">
        <v>2088</v>
      </c>
      <c r="C139" s="49" t="s">
        <v>2089</v>
      </c>
      <c r="D139" s="23" t="e" cm="1">
        <f t="array" ref="D139">SUM(IF((LEFT('2-1 采购订单物料明细表报表导出'!#REF!,7)=D$1)*('2-1 采购订单物料明细表报表导出'!#REF!=$A139),'2-1 采购订单物料明细表报表导出'!#REF!,0))</f>
        <v>#REF!</v>
      </c>
      <c r="E139" s="23" t="e" cm="1">
        <f t="array" ref="E139">SUM(IF((LEFT('2-1 采购订单物料明细表报表导出'!#REF!,7)=E$1)*('2-1 采购订单物料明细表报表导出'!#REF!=$A139),'2-1 采购订单物料明细表报表导出'!#REF!,0))</f>
        <v>#REF!</v>
      </c>
      <c r="F139" s="23" t="e" cm="1">
        <f t="array" ref="F139">SUM(IF((LEFT('2-1 采购订单物料明细表报表导出'!#REF!,7)=F$1)*('2-1 采购订单物料明细表报表导出'!#REF!=$A139),'2-1 采购订单物料明细表报表导出'!#REF!,0))</f>
        <v>#REF!</v>
      </c>
      <c r="G139" s="23" t="e" cm="1">
        <f t="array" ref="G139">SUM(IF((LEFT('2-1 采购订单物料明细表报表导出'!#REF!,7)=G$1)*('2-1 采购订单物料明细表报表导出'!#REF!=$A139),'2-1 采购订单物料明细表报表导出'!#REF!,0))</f>
        <v>#REF!</v>
      </c>
      <c r="H139" s="23" t="e" cm="1">
        <f t="array" ref="H139">SUM(IF((LEFT('2-1 采购订单物料明细表报表导出'!#REF!,7)=H$1)*('2-1 采购订单物料明细表报表导出'!#REF!=$A139),'2-1 采购订单物料明细表报表导出'!#REF!,0))</f>
        <v>#REF!</v>
      </c>
      <c r="I139" s="23" t="e" cm="1">
        <f t="array" ref="I139">SUM(IF((LEFT('2-1 采购订单物料明细表报表导出'!#REF!,7)=I$1)*('2-1 采购订单物料明细表报表导出'!#REF!=$A139),'2-1 采购订单物料明细表报表导出'!#REF!,0))</f>
        <v>#REF!</v>
      </c>
      <c r="J139" s="23" t="e" cm="1">
        <f t="array" ref="J139">SUM(IF((LEFT('2-1 采购订单物料明细表报表导出'!#REF!,7)=J$1)*('2-1 采购订单物料明细表报表导出'!#REF!=$A139),'2-1 采购订单物料明细表报表导出'!#REF!,0))</f>
        <v>#REF!</v>
      </c>
      <c r="K139" s="23" t="e" cm="1">
        <f t="array" ref="K139">SUM(IF((LEFT('2-1 采购订单物料明细表报表导出'!#REF!,7)=K$1)*('2-1 采购订单物料明细表报表导出'!#REF!=$A139),'2-1 采购订单物料明细表报表导出'!#REF!,0))</f>
        <v>#REF!</v>
      </c>
      <c r="L139" s="23" t="e" cm="1">
        <f t="array" ref="L139">SUM(IF((LEFT('2-1 采购订单物料明细表报表导出'!#REF!,7)=L$1)*('2-1 采购订单物料明细表报表导出'!#REF!=$A139),'2-1 采购订单物料明细表报表导出'!#REF!,0))</f>
        <v>#REF!</v>
      </c>
      <c r="M139" s="23" t="e" cm="1">
        <f t="array" ref="M139">SUM(IF((LEFT('2-1 采购订单物料明细表报表导出'!#REF!,7)=M$1)*('2-1 采购订单物料明细表报表导出'!#REF!=$A139),'2-1 采购订单物料明细表报表导出'!#REF!,0))</f>
        <v>#REF!</v>
      </c>
      <c r="N139" s="23" t="e" cm="1">
        <f t="array" ref="N139">SUM(IF((LEFT('2-1 采购订单物料明细表报表导出'!#REF!,7)=N$1)*('2-1 采购订单物料明细表报表导出'!#REF!=$A139),'2-1 采购订单物料明细表报表导出'!#REF!,0))</f>
        <v>#REF!</v>
      </c>
      <c r="O139" s="23" t="e" cm="1">
        <f t="array" ref="O139">SUM(IF((LEFT('2-1 采购订单物料明细表报表导出'!#REF!,7)=O$1)*('2-1 采购订单物料明细表报表导出'!#REF!=$A139),'2-1 采购订单物料明细表报表导出'!#REF!,0))</f>
        <v>#REF!</v>
      </c>
    </row>
    <row r="140" ht="14.5" spans="1:15">
      <c r="A140" s="20" t="s">
        <v>3447</v>
      </c>
      <c r="B140" s="48" t="s">
        <v>2088</v>
      </c>
      <c r="C140" s="49" t="s">
        <v>2089</v>
      </c>
      <c r="D140" s="23" t="e" cm="1">
        <f t="array" ref="D140">SUM(IF((LEFT('2-1 采购订单物料明细表报表导出'!#REF!,7)=D$1)*('2-1 采购订单物料明细表报表导出'!#REF!=$A140),'2-1 采购订单物料明细表报表导出'!#REF!,0))</f>
        <v>#REF!</v>
      </c>
      <c r="E140" s="23" t="e" cm="1">
        <f t="array" ref="E140">SUM(IF((LEFT('2-1 采购订单物料明细表报表导出'!#REF!,7)=E$1)*('2-1 采购订单物料明细表报表导出'!#REF!=$A140),'2-1 采购订单物料明细表报表导出'!#REF!,0))</f>
        <v>#REF!</v>
      </c>
      <c r="F140" s="23" t="e" cm="1">
        <f t="array" ref="F140">SUM(IF((LEFT('2-1 采购订单物料明细表报表导出'!#REF!,7)=F$1)*('2-1 采购订单物料明细表报表导出'!#REF!=$A140),'2-1 采购订单物料明细表报表导出'!#REF!,0))</f>
        <v>#REF!</v>
      </c>
      <c r="G140" s="23" t="e" cm="1">
        <f t="array" ref="G140">SUM(IF((LEFT('2-1 采购订单物料明细表报表导出'!#REF!,7)=G$1)*('2-1 采购订单物料明细表报表导出'!#REF!=$A140),'2-1 采购订单物料明细表报表导出'!#REF!,0))</f>
        <v>#REF!</v>
      </c>
      <c r="H140" s="23" t="e" cm="1">
        <f t="array" ref="H140">SUM(IF((LEFT('2-1 采购订单物料明细表报表导出'!#REF!,7)=H$1)*('2-1 采购订单物料明细表报表导出'!#REF!=$A140),'2-1 采购订单物料明细表报表导出'!#REF!,0))</f>
        <v>#REF!</v>
      </c>
      <c r="I140" s="23" t="e" cm="1">
        <f t="array" ref="I140">SUM(IF((LEFT('2-1 采购订单物料明细表报表导出'!#REF!,7)=I$1)*('2-1 采购订单物料明细表报表导出'!#REF!=$A140),'2-1 采购订单物料明细表报表导出'!#REF!,0))</f>
        <v>#REF!</v>
      </c>
      <c r="J140" s="23" t="e" cm="1">
        <f t="array" ref="J140">SUM(IF((LEFT('2-1 采购订单物料明细表报表导出'!#REF!,7)=J$1)*('2-1 采购订单物料明细表报表导出'!#REF!=$A140),'2-1 采购订单物料明细表报表导出'!#REF!,0))</f>
        <v>#REF!</v>
      </c>
      <c r="K140" s="23" t="e" cm="1">
        <f t="array" ref="K140">SUM(IF((LEFT('2-1 采购订单物料明细表报表导出'!#REF!,7)=K$1)*('2-1 采购订单物料明细表报表导出'!#REF!=$A140),'2-1 采购订单物料明细表报表导出'!#REF!,0))</f>
        <v>#REF!</v>
      </c>
      <c r="L140" s="23" t="e" cm="1">
        <f t="array" ref="L140">SUM(IF((LEFT('2-1 采购订单物料明细表报表导出'!#REF!,7)=L$1)*('2-1 采购订单物料明细表报表导出'!#REF!=$A140),'2-1 采购订单物料明细表报表导出'!#REF!,0))</f>
        <v>#REF!</v>
      </c>
      <c r="M140" s="23" t="e" cm="1">
        <f t="array" ref="M140">SUM(IF((LEFT('2-1 采购订单物料明细表报表导出'!#REF!,7)=M$1)*('2-1 采购订单物料明细表报表导出'!#REF!=$A140),'2-1 采购订单物料明细表报表导出'!#REF!,0))</f>
        <v>#REF!</v>
      </c>
      <c r="N140" s="23" t="e" cm="1">
        <f t="array" ref="N140">SUM(IF((LEFT('2-1 采购订单物料明细表报表导出'!#REF!,7)=N$1)*('2-1 采购订单物料明细表报表导出'!#REF!=$A140),'2-1 采购订单物料明细表报表导出'!#REF!,0))</f>
        <v>#REF!</v>
      </c>
      <c r="O140" s="23" t="e" cm="1">
        <f t="array" ref="O140">SUM(IF((LEFT('2-1 采购订单物料明细表报表导出'!#REF!,7)=O$1)*('2-1 采购订单物料明细表报表导出'!#REF!=$A140),'2-1 采购订单物料明细表报表导出'!#REF!,0))</f>
        <v>#REF!</v>
      </c>
    </row>
    <row r="141" ht="14.5" spans="1:15">
      <c r="A141" s="20" t="s">
        <v>3448</v>
      </c>
      <c r="B141" s="48" t="s">
        <v>2128</v>
      </c>
      <c r="C141" s="49" t="s">
        <v>2129</v>
      </c>
      <c r="D141" s="23" t="e" cm="1">
        <f t="array" ref="D141">SUM(IF((LEFT('2-1 采购订单物料明细表报表导出'!#REF!,7)=D$1)*('2-1 采购订单物料明细表报表导出'!#REF!=$A141),'2-1 采购订单物料明细表报表导出'!#REF!,0))</f>
        <v>#REF!</v>
      </c>
      <c r="E141" s="23" t="e" cm="1">
        <f t="array" ref="E141">SUM(IF((LEFT('2-1 采购订单物料明细表报表导出'!#REF!,7)=E$1)*('2-1 采购订单物料明细表报表导出'!#REF!=$A141),'2-1 采购订单物料明细表报表导出'!#REF!,0))</f>
        <v>#REF!</v>
      </c>
      <c r="F141" s="23" t="e" cm="1">
        <f t="array" ref="F141">SUM(IF((LEFT('2-1 采购订单物料明细表报表导出'!#REF!,7)=F$1)*('2-1 采购订单物料明细表报表导出'!#REF!=$A141),'2-1 采购订单物料明细表报表导出'!#REF!,0))</f>
        <v>#REF!</v>
      </c>
      <c r="G141" s="23" t="e" cm="1">
        <f t="array" ref="G141">SUM(IF((LEFT('2-1 采购订单物料明细表报表导出'!#REF!,7)=G$1)*('2-1 采购订单物料明细表报表导出'!#REF!=$A141),'2-1 采购订单物料明细表报表导出'!#REF!,0))</f>
        <v>#REF!</v>
      </c>
      <c r="H141" s="23" t="e" cm="1">
        <f t="array" ref="H141">SUM(IF((LEFT('2-1 采购订单物料明细表报表导出'!#REF!,7)=H$1)*('2-1 采购订单物料明细表报表导出'!#REF!=$A141),'2-1 采购订单物料明细表报表导出'!#REF!,0))</f>
        <v>#REF!</v>
      </c>
      <c r="I141" s="23" t="e" cm="1">
        <f t="array" ref="I141">SUM(IF((LEFT('2-1 采购订单物料明细表报表导出'!#REF!,7)=I$1)*('2-1 采购订单物料明细表报表导出'!#REF!=$A141),'2-1 采购订单物料明细表报表导出'!#REF!,0))</f>
        <v>#REF!</v>
      </c>
      <c r="J141" s="23" t="e" cm="1">
        <f t="array" ref="J141">SUM(IF((LEFT('2-1 采购订单物料明细表报表导出'!#REF!,7)=J$1)*('2-1 采购订单物料明细表报表导出'!#REF!=$A141),'2-1 采购订单物料明细表报表导出'!#REF!,0))</f>
        <v>#REF!</v>
      </c>
      <c r="K141" s="23" t="e" cm="1">
        <f t="array" ref="K141">SUM(IF((LEFT('2-1 采购订单物料明细表报表导出'!#REF!,7)=K$1)*('2-1 采购订单物料明细表报表导出'!#REF!=$A141),'2-1 采购订单物料明细表报表导出'!#REF!,0))</f>
        <v>#REF!</v>
      </c>
      <c r="L141" s="23" t="e" cm="1">
        <f t="array" ref="L141">SUM(IF((LEFT('2-1 采购订单物料明细表报表导出'!#REF!,7)=L$1)*('2-1 采购订单物料明细表报表导出'!#REF!=$A141),'2-1 采购订单物料明细表报表导出'!#REF!,0))</f>
        <v>#REF!</v>
      </c>
      <c r="M141" s="23" t="e" cm="1">
        <f t="array" ref="M141">SUM(IF((LEFT('2-1 采购订单物料明细表报表导出'!#REF!,7)=M$1)*('2-1 采购订单物料明细表报表导出'!#REF!=$A141),'2-1 采购订单物料明细表报表导出'!#REF!,0))</f>
        <v>#REF!</v>
      </c>
      <c r="N141" s="23" t="e" cm="1">
        <f t="array" ref="N141">SUM(IF((LEFT('2-1 采购订单物料明细表报表导出'!#REF!,7)=N$1)*('2-1 采购订单物料明细表报表导出'!#REF!=$A141),'2-1 采购订单物料明细表报表导出'!#REF!,0))</f>
        <v>#REF!</v>
      </c>
      <c r="O141" s="23" t="e" cm="1">
        <f t="array" ref="O141">SUM(IF((LEFT('2-1 采购订单物料明细表报表导出'!#REF!,7)=O$1)*('2-1 采购订单物料明细表报表导出'!#REF!=$A141),'2-1 采购订单物料明细表报表导出'!#REF!,0))</f>
        <v>#REF!</v>
      </c>
    </row>
    <row r="142" ht="14.5" spans="1:15">
      <c r="A142" s="20" t="s">
        <v>3449</v>
      </c>
      <c r="B142" s="48" t="s">
        <v>2128</v>
      </c>
      <c r="C142" s="49" t="s">
        <v>2129</v>
      </c>
      <c r="D142" s="23" t="e" cm="1">
        <f t="array" ref="D142">SUM(IF((LEFT('2-1 采购订单物料明细表报表导出'!#REF!,7)=D$1)*('2-1 采购订单物料明细表报表导出'!#REF!=$A142),'2-1 采购订单物料明细表报表导出'!#REF!,0))</f>
        <v>#REF!</v>
      </c>
      <c r="E142" s="23" t="e" cm="1">
        <f t="array" ref="E142">SUM(IF((LEFT('2-1 采购订单物料明细表报表导出'!#REF!,7)=E$1)*('2-1 采购订单物料明细表报表导出'!#REF!=$A142),'2-1 采购订单物料明细表报表导出'!#REF!,0))</f>
        <v>#REF!</v>
      </c>
      <c r="F142" s="23" t="e" cm="1">
        <f t="array" ref="F142">SUM(IF((LEFT('2-1 采购订单物料明细表报表导出'!#REF!,7)=F$1)*('2-1 采购订单物料明细表报表导出'!#REF!=$A142),'2-1 采购订单物料明细表报表导出'!#REF!,0))</f>
        <v>#REF!</v>
      </c>
      <c r="G142" s="23" t="e" cm="1">
        <f t="array" ref="G142">SUM(IF((LEFT('2-1 采购订单物料明细表报表导出'!#REF!,7)=G$1)*('2-1 采购订单物料明细表报表导出'!#REF!=$A142),'2-1 采购订单物料明细表报表导出'!#REF!,0))</f>
        <v>#REF!</v>
      </c>
      <c r="H142" s="23" t="e" cm="1">
        <f t="array" ref="H142">SUM(IF((LEFT('2-1 采购订单物料明细表报表导出'!#REF!,7)=H$1)*('2-1 采购订单物料明细表报表导出'!#REF!=$A142),'2-1 采购订单物料明细表报表导出'!#REF!,0))</f>
        <v>#REF!</v>
      </c>
      <c r="I142" s="23" t="e" cm="1">
        <f t="array" ref="I142">SUM(IF((LEFT('2-1 采购订单物料明细表报表导出'!#REF!,7)=I$1)*('2-1 采购订单物料明细表报表导出'!#REF!=$A142),'2-1 采购订单物料明细表报表导出'!#REF!,0))</f>
        <v>#REF!</v>
      </c>
      <c r="J142" s="23" t="e" cm="1">
        <f t="array" ref="J142">SUM(IF((LEFT('2-1 采购订单物料明细表报表导出'!#REF!,7)=J$1)*('2-1 采购订单物料明细表报表导出'!#REF!=$A142),'2-1 采购订单物料明细表报表导出'!#REF!,0))</f>
        <v>#REF!</v>
      </c>
      <c r="K142" s="23" t="e" cm="1">
        <f t="array" ref="K142">SUM(IF((LEFT('2-1 采购订单物料明细表报表导出'!#REF!,7)=K$1)*('2-1 采购订单物料明细表报表导出'!#REF!=$A142),'2-1 采购订单物料明细表报表导出'!#REF!,0))</f>
        <v>#REF!</v>
      </c>
      <c r="L142" s="23" t="e" cm="1">
        <f t="array" ref="L142">SUM(IF((LEFT('2-1 采购订单物料明细表报表导出'!#REF!,7)=L$1)*('2-1 采购订单物料明细表报表导出'!#REF!=$A142),'2-1 采购订单物料明细表报表导出'!#REF!,0))</f>
        <v>#REF!</v>
      </c>
      <c r="M142" s="23" t="e" cm="1">
        <f t="array" ref="M142">SUM(IF((LEFT('2-1 采购订单物料明细表报表导出'!#REF!,7)=M$1)*('2-1 采购订单物料明细表报表导出'!#REF!=$A142),'2-1 采购订单物料明细表报表导出'!#REF!,0))</f>
        <v>#REF!</v>
      </c>
      <c r="N142" s="23" t="e" cm="1">
        <f t="array" ref="N142">SUM(IF((LEFT('2-1 采购订单物料明细表报表导出'!#REF!,7)=N$1)*('2-1 采购订单物料明细表报表导出'!#REF!=$A142),'2-1 采购订单物料明细表报表导出'!#REF!,0))</f>
        <v>#REF!</v>
      </c>
      <c r="O142" s="23" t="e" cm="1">
        <f t="array" ref="O142">SUM(IF((LEFT('2-1 采购订单物料明细表报表导出'!#REF!,7)=O$1)*('2-1 采购订单物料明细表报表导出'!#REF!=$A142),'2-1 采购订单物料明细表报表导出'!#REF!,0))</f>
        <v>#REF!</v>
      </c>
    </row>
    <row r="143" ht="14.5" spans="1:15">
      <c r="A143" s="20" t="s">
        <v>3450</v>
      </c>
      <c r="B143" s="48" t="s">
        <v>2128</v>
      </c>
      <c r="C143" s="49" t="s">
        <v>2129</v>
      </c>
      <c r="D143" s="23" t="e" cm="1">
        <f t="array" ref="D143">SUM(IF((LEFT('2-1 采购订单物料明细表报表导出'!#REF!,7)=D$1)*('2-1 采购订单物料明细表报表导出'!#REF!=$A143),'2-1 采购订单物料明细表报表导出'!#REF!,0))</f>
        <v>#REF!</v>
      </c>
      <c r="E143" s="23" t="e" cm="1">
        <f t="array" ref="E143">SUM(IF((LEFT('2-1 采购订单物料明细表报表导出'!#REF!,7)=E$1)*('2-1 采购订单物料明细表报表导出'!#REF!=$A143),'2-1 采购订单物料明细表报表导出'!#REF!,0))</f>
        <v>#REF!</v>
      </c>
      <c r="F143" s="23" t="e" cm="1">
        <f t="array" ref="F143">SUM(IF((LEFT('2-1 采购订单物料明细表报表导出'!#REF!,7)=F$1)*('2-1 采购订单物料明细表报表导出'!#REF!=$A143),'2-1 采购订单物料明细表报表导出'!#REF!,0))</f>
        <v>#REF!</v>
      </c>
      <c r="G143" s="23" t="e" cm="1">
        <f t="array" ref="G143">SUM(IF((LEFT('2-1 采购订单物料明细表报表导出'!#REF!,7)=G$1)*('2-1 采购订单物料明细表报表导出'!#REF!=$A143),'2-1 采购订单物料明细表报表导出'!#REF!,0))</f>
        <v>#REF!</v>
      </c>
      <c r="H143" s="23" t="e" cm="1">
        <f t="array" ref="H143">SUM(IF((LEFT('2-1 采购订单物料明细表报表导出'!#REF!,7)=H$1)*('2-1 采购订单物料明细表报表导出'!#REF!=$A143),'2-1 采购订单物料明细表报表导出'!#REF!,0))</f>
        <v>#REF!</v>
      </c>
      <c r="I143" s="23" t="e" cm="1">
        <f t="array" ref="I143">SUM(IF((LEFT('2-1 采购订单物料明细表报表导出'!#REF!,7)=I$1)*('2-1 采购订单物料明细表报表导出'!#REF!=$A143),'2-1 采购订单物料明细表报表导出'!#REF!,0))</f>
        <v>#REF!</v>
      </c>
      <c r="J143" s="23" t="e" cm="1">
        <f t="array" ref="J143">SUM(IF((LEFT('2-1 采购订单物料明细表报表导出'!#REF!,7)=J$1)*('2-1 采购订单物料明细表报表导出'!#REF!=$A143),'2-1 采购订单物料明细表报表导出'!#REF!,0))</f>
        <v>#REF!</v>
      </c>
      <c r="K143" s="23" t="e" cm="1">
        <f t="array" ref="K143">SUM(IF((LEFT('2-1 采购订单物料明细表报表导出'!#REF!,7)=K$1)*('2-1 采购订单物料明细表报表导出'!#REF!=$A143),'2-1 采购订单物料明细表报表导出'!#REF!,0))</f>
        <v>#REF!</v>
      </c>
      <c r="L143" s="23" t="e" cm="1">
        <f t="array" ref="L143">SUM(IF((LEFT('2-1 采购订单物料明细表报表导出'!#REF!,7)=L$1)*('2-1 采购订单物料明细表报表导出'!#REF!=$A143),'2-1 采购订单物料明细表报表导出'!#REF!,0))</f>
        <v>#REF!</v>
      </c>
      <c r="M143" s="23" t="e" cm="1">
        <f t="array" ref="M143">SUM(IF((LEFT('2-1 采购订单物料明细表报表导出'!#REF!,7)=M$1)*('2-1 采购订单物料明细表报表导出'!#REF!=$A143),'2-1 采购订单物料明细表报表导出'!#REF!,0))</f>
        <v>#REF!</v>
      </c>
      <c r="N143" s="23" t="e" cm="1">
        <f t="array" ref="N143">SUM(IF((LEFT('2-1 采购订单物料明细表报表导出'!#REF!,7)=N$1)*('2-1 采购订单物料明细表报表导出'!#REF!=$A143),'2-1 采购订单物料明细表报表导出'!#REF!,0))</f>
        <v>#REF!</v>
      </c>
      <c r="O143" s="23" t="e" cm="1">
        <f t="array" ref="O143">SUM(IF((LEFT('2-1 采购订单物料明细表报表导出'!#REF!,7)=O$1)*('2-1 采购订单物料明细表报表导出'!#REF!=$A143),'2-1 采购订单物料明细表报表导出'!#REF!,0))</f>
        <v>#REF!</v>
      </c>
    </row>
    <row r="144" ht="14.5" spans="1:15">
      <c r="A144" s="20" t="s">
        <v>3451</v>
      </c>
      <c r="B144" s="48" t="s">
        <v>2128</v>
      </c>
      <c r="C144" s="49" t="s">
        <v>2129</v>
      </c>
      <c r="D144" s="23" t="e" cm="1">
        <f t="array" ref="D144">SUM(IF((LEFT('2-1 采购订单物料明细表报表导出'!#REF!,7)=D$1)*('2-1 采购订单物料明细表报表导出'!#REF!=$A144),'2-1 采购订单物料明细表报表导出'!#REF!,0))</f>
        <v>#REF!</v>
      </c>
      <c r="E144" s="23" t="e" cm="1">
        <f t="array" ref="E144">SUM(IF((LEFT('2-1 采购订单物料明细表报表导出'!#REF!,7)=E$1)*('2-1 采购订单物料明细表报表导出'!#REF!=$A144),'2-1 采购订单物料明细表报表导出'!#REF!,0))</f>
        <v>#REF!</v>
      </c>
      <c r="F144" s="23" t="e" cm="1">
        <f t="array" ref="F144">SUM(IF((LEFT('2-1 采购订单物料明细表报表导出'!#REF!,7)=F$1)*('2-1 采购订单物料明细表报表导出'!#REF!=$A144),'2-1 采购订单物料明细表报表导出'!#REF!,0))</f>
        <v>#REF!</v>
      </c>
      <c r="G144" s="23" t="e" cm="1">
        <f t="array" ref="G144">SUM(IF((LEFT('2-1 采购订单物料明细表报表导出'!#REF!,7)=G$1)*('2-1 采购订单物料明细表报表导出'!#REF!=$A144),'2-1 采购订单物料明细表报表导出'!#REF!,0))</f>
        <v>#REF!</v>
      </c>
      <c r="H144" s="23" t="e" cm="1">
        <f t="array" ref="H144">SUM(IF((LEFT('2-1 采购订单物料明细表报表导出'!#REF!,7)=H$1)*('2-1 采购订单物料明细表报表导出'!#REF!=$A144),'2-1 采购订单物料明细表报表导出'!#REF!,0))</f>
        <v>#REF!</v>
      </c>
      <c r="I144" s="23" t="e" cm="1">
        <f t="array" ref="I144">SUM(IF((LEFT('2-1 采购订单物料明细表报表导出'!#REF!,7)=I$1)*('2-1 采购订单物料明细表报表导出'!#REF!=$A144),'2-1 采购订单物料明细表报表导出'!#REF!,0))</f>
        <v>#REF!</v>
      </c>
      <c r="J144" s="23" t="e" cm="1">
        <f t="array" ref="J144">SUM(IF((LEFT('2-1 采购订单物料明细表报表导出'!#REF!,7)=J$1)*('2-1 采购订单物料明细表报表导出'!#REF!=$A144),'2-1 采购订单物料明细表报表导出'!#REF!,0))</f>
        <v>#REF!</v>
      </c>
      <c r="K144" s="23" t="e" cm="1">
        <f t="array" ref="K144">SUM(IF((LEFT('2-1 采购订单物料明细表报表导出'!#REF!,7)=K$1)*('2-1 采购订单物料明细表报表导出'!#REF!=$A144),'2-1 采购订单物料明细表报表导出'!#REF!,0))</f>
        <v>#REF!</v>
      </c>
      <c r="L144" s="23" t="e" cm="1">
        <f t="array" ref="L144">SUM(IF((LEFT('2-1 采购订单物料明细表报表导出'!#REF!,7)=L$1)*('2-1 采购订单物料明细表报表导出'!#REF!=$A144),'2-1 采购订单物料明细表报表导出'!#REF!,0))</f>
        <v>#REF!</v>
      </c>
      <c r="M144" s="23" t="e" cm="1">
        <f t="array" ref="M144">SUM(IF((LEFT('2-1 采购订单物料明细表报表导出'!#REF!,7)=M$1)*('2-1 采购订单物料明细表报表导出'!#REF!=$A144),'2-1 采购订单物料明细表报表导出'!#REF!,0))</f>
        <v>#REF!</v>
      </c>
      <c r="N144" s="23" t="e" cm="1">
        <f t="array" ref="N144">SUM(IF((LEFT('2-1 采购订单物料明细表报表导出'!#REF!,7)=N$1)*('2-1 采购订单物料明细表报表导出'!#REF!=$A144),'2-1 采购订单物料明细表报表导出'!#REF!,0))</f>
        <v>#REF!</v>
      </c>
      <c r="O144" s="23" t="e" cm="1">
        <f t="array" ref="O144">SUM(IF((LEFT('2-1 采购订单物料明细表报表导出'!#REF!,7)=O$1)*('2-1 采购订单物料明细表报表导出'!#REF!=$A144),'2-1 采购订单物料明细表报表导出'!#REF!,0))</f>
        <v>#REF!</v>
      </c>
    </row>
    <row r="145" ht="14.5" spans="1:15">
      <c r="A145" s="20" t="s">
        <v>3452</v>
      </c>
      <c r="B145" s="48" t="s">
        <v>2128</v>
      </c>
      <c r="C145" s="49" t="s">
        <v>2129</v>
      </c>
      <c r="D145" s="23" t="e" cm="1">
        <f t="array" ref="D145">SUM(IF((LEFT('2-1 采购订单物料明细表报表导出'!#REF!,7)=D$1)*('2-1 采购订单物料明细表报表导出'!#REF!=$A145),'2-1 采购订单物料明细表报表导出'!#REF!,0))</f>
        <v>#REF!</v>
      </c>
      <c r="E145" s="23" t="e" cm="1">
        <f t="array" ref="E145">SUM(IF((LEFT('2-1 采购订单物料明细表报表导出'!#REF!,7)=E$1)*('2-1 采购订单物料明细表报表导出'!#REF!=$A145),'2-1 采购订单物料明细表报表导出'!#REF!,0))</f>
        <v>#REF!</v>
      </c>
      <c r="F145" s="23" t="e" cm="1">
        <f t="array" ref="F145">SUM(IF((LEFT('2-1 采购订单物料明细表报表导出'!#REF!,7)=F$1)*('2-1 采购订单物料明细表报表导出'!#REF!=$A145),'2-1 采购订单物料明细表报表导出'!#REF!,0))</f>
        <v>#REF!</v>
      </c>
      <c r="G145" s="23" t="e" cm="1">
        <f t="array" ref="G145">SUM(IF((LEFT('2-1 采购订单物料明细表报表导出'!#REF!,7)=G$1)*('2-1 采购订单物料明细表报表导出'!#REF!=$A145),'2-1 采购订单物料明细表报表导出'!#REF!,0))</f>
        <v>#REF!</v>
      </c>
      <c r="H145" s="23" t="e" cm="1">
        <f t="array" ref="H145">SUM(IF((LEFT('2-1 采购订单物料明细表报表导出'!#REF!,7)=H$1)*('2-1 采购订单物料明细表报表导出'!#REF!=$A145),'2-1 采购订单物料明细表报表导出'!#REF!,0))</f>
        <v>#REF!</v>
      </c>
      <c r="I145" s="23" t="e" cm="1">
        <f t="array" ref="I145">SUM(IF((LEFT('2-1 采购订单物料明细表报表导出'!#REF!,7)=I$1)*('2-1 采购订单物料明细表报表导出'!#REF!=$A145),'2-1 采购订单物料明细表报表导出'!#REF!,0))</f>
        <v>#REF!</v>
      </c>
      <c r="J145" s="23" t="e" cm="1">
        <f t="array" ref="J145">SUM(IF((LEFT('2-1 采购订单物料明细表报表导出'!#REF!,7)=J$1)*('2-1 采购订单物料明细表报表导出'!#REF!=$A145),'2-1 采购订单物料明细表报表导出'!#REF!,0))</f>
        <v>#REF!</v>
      </c>
      <c r="K145" s="23" t="e" cm="1">
        <f t="array" ref="K145">SUM(IF((LEFT('2-1 采购订单物料明细表报表导出'!#REF!,7)=K$1)*('2-1 采购订单物料明细表报表导出'!#REF!=$A145),'2-1 采购订单物料明细表报表导出'!#REF!,0))</f>
        <v>#REF!</v>
      </c>
      <c r="L145" s="23" t="e" cm="1">
        <f t="array" ref="L145">SUM(IF((LEFT('2-1 采购订单物料明细表报表导出'!#REF!,7)=L$1)*('2-1 采购订单物料明细表报表导出'!#REF!=$A145),'2-1 采购订单物料明细表报表导出'!#REF!,0))</f>
        <v>#REF!</v>
      </c>
      <c r="M145" s="23" t="e" cm="1">
        <f t="array" ref="M145">SUM(IF((LEFT('2-1 采购订单物料明细表报表导出'!#REF!,7)=M$1)*('2-1 采购订单物料明细表报表导出'!#REF!=$A145),'2-1 采购订单物料明细表报表导出'!#REF!,0))</f>
        <v>#REF!</v>
      </c>
      <c r="N145" s="23" t="e" cm="1">
        <f t="array" ref="N145">SUM(IF((LEFT('2-1 采购订单物料明细表报表导出'!#REF!,7)=N$1)*('2-1 采购订单物料明细表报表导出'!#REF!=$A145),'2-1 采购订单物料明细表报表导出'!#REF!,0))</f>
        <v>#REF!</v>
      </c>
      <c r="O145" s="23" t="e" cm="1">
        <f t="array" ref="O145">SUM(IF((LEFT('2-1 采购订单物料明细表报表导出'!#REF!,7)=O$1)*('2-1 采购订单物料明细表报表导出'!#REF!=$A145),'2-1 采购订单物料明细表报表导出'!#REF!,0))</f>
        <v>#REF!</v>
      </c>
    </row>
    <row r="146" ht="14.5" spans="1:15">
      <c r="A146" s="20" t="s">
        <v>3453</v>
      </c>
      <c r="B146" s="48" t="s">
        <v>2128</v>
      </c>
      <c r="C146" s="49" t="s">
        <v>2129</v>
      </c>
      <c r="D146" s="23" t="e" cm="1">
        <f t="array" ref="D146">SUM(IF((LEFT('2-1 采购订单物料明细表报表导出'!#REF!,7)=D$1)*('2-1 采购订单物料明细表报表导出'!#REF!=$A146),'2-1 采购订单物料明细表报表导出'!#REF!,0))</f>
        <v>#REF!</v>
      </c>
      <c r="E146" s="23" t="e" cm="1">
        <f t="array" ref="E146">SUM(IF((LEFT('2-1 采购订单物料明细表报表导出'!#REF!,7)=E$1)*('2-1 采购订单物料明细表报表导出'!#REF!=$A146),'2-1 采购订单物料明细表报表导出'!#REF!,0))</f>
        <v>#REF!</v>
      </c>
      <c r="F146" s="23" t="e" cm="1">
        <f t="array" ref="F146">SUM(IF((LEFT('2-1 采购订单物料明细表报表导出'!#REF!,7)=F$1)*('2-1 采购订单物料明细表报表导出'!#REF!=$A146),'2-1 采购订单物料明细表报表导出'!#REF!,0))</f>
        <v>#REF!</v>
      </c>
      <c r="G146" s="23" t="e" cm="1">
        <f t="array" ref="G146">SUM(IF((LEFT('2-1 采购订单物料明细表报表导出'!#REF!,7)=G$1)*('2-1 采购订单物料明细表报表导出'!#REF!=$A146),'2-1 采购订单物料明细表报表导出'!#REF!,0))</f>
        <v>#REF!</v>
      </c>
      <c r="H146" s="23" t="e" cm="1">
        <f t="array" ref="H146">SUM(IF((LEFT('2-1 采购订单物料明细表报表导出'!#REF!,7)=H$1)*('2-1 采购订单物料明细表报表导出'!#REF!=$A146),'2-1 采购订单物料明细表报表导出'!#REF!,0))</f>
        <v>#REF!</v>
      </c>
      <c r="I146" s="23" t="e" cm="1">
        <f t="array" ref="I146">SUM(IF((LEFT('2-1 采购订单物料明细表报表导出'!#REF!,7)=I$1)*('2-1 采购订单物料明细表报表导出'!#REF!=$A146),'2-1 采购订单物料明细表报表导出'!#REF!,0))</f>
        <v>#REF!</v>
      </c>
      <c r="J146" s="23" t="e" cm="1">
        <f t="array" ref="J146">SUM(IF((LEFT('2-1 采购订单物料明细表报表导出'!#REF!,7)=J$1)*('2-1 采购订单物料明细表报表导出'!#REF!=$A146),'2-1 采购订单物料明细表报表导出'!#REF!,0))</f>
        <v>#REF!</v>
      </c>
      <c r="K146" s="23" t="e" cm="1">
        <f t="array" ref="K146">SUM(IF((LEFT('2-1 采购订单物料明细表报表导出'!#REF!,7)=K$1)*('2-1 采购订单物料明细表报表导出'!#REF!=$A146),'2-1 采购订单物料明细表报表导出'!#REF!,0))</f>
        <v>#REF!</v>
      </c>
      <c r="L146" s="23" t="e" cm="1">
        <f t="array" ref="L146">SUM(IF((LEFT('2-1 采购订单物料明细表报表导出'!#REF!,7)=L$1)*('2-1 采购订单物料明细表报表导出'!#REF!=$A146),'2-1 采购订单物料明细表报表导出'!#REF!,0))</f>
        <v>#REF!</v>
      </c>
      <c r="M146" s="23" t="e" cm="1">
        <f t="array" ref="M146">SUM(IF((LEFT('2-1 采购订单物料明细表报表导出'!#REF!,7)=M$1)*('2-1 采购订单物料明细表报表导出'!#REF!=$A146),'2-1 采购订单物料明细表报表导出'!#REF!,0))</f>
        <v>#REF!</v>
      </c>
      <c r="N146" s="23" t="e" cm="1">
        <f t="array" ref="N146">SUM(IF((LEFT('2-1 采购订单物料明细表报表导出'!#REF!,7)=N$1)*('2-1 采购订单物料明细表报表导出'!#REF!=$A146),'2-1 采购订单物料明细表报表导出'!#REF!,0))</f>
        <v>#REF!</v>
      </c>
      <c r="O146" s="23" t="e" cm="1">
        <f t="array" ref="O146">SUM(IF((LEFT('2-1 采购订单物料明细表报表导出'!#REF!,7)=O$1)*('2-1 采购订单物料明细表报表导出'!#REF!=$A146),'2-1 采购订单物料明细表报表导出'!#REF!,0))</f>
        <v>#REF!</v>
      </c>
    </row>
    <row r="147" ht="14.5" spans="1:15">
      <c r="A147" s="20" t="s">
        <v>3454</v>
      </c>
      <c r="B147" s="48" t="s">
        <v>2128</v>
      </c>
      <c r="C147" s="49" t="s">
        <v>2129</v>
      </c>
      <c r="D147" s="23" t="e" cm="1">
        <f t="array" ref="D147">SUM(IF((LEFT('2-1 采购订单物料明细表报表导出'!#REF!,7)=D$1)*('2-1 采购订单物料明细表报表导出'!#REF!=$A147),'2-1 采购订单物料明细表报表导出'!#REF!,0))</f>
        <v>#REF!</v>
      </c>
      <c r="E147" s="23" t="e" cm="1">
        <f t="array" ref="E147">SUM(IF((LEFT('2-1 采购订单物料明细表报表导出'!#REF!,7)=E$1)*('2-1 采购订单物料明细表报表导出'!#REF!=$A147),'2-1 采购订单物料明细表报表导出'!#REF!,0))</f>
        <v>#REF!</v>
      </c>
      <c r="F147" s="23" t="e" cm="1">
        <f t="array" ref="F147">SUM(IF((LEFT('2-1 采购订单物料明细表报表导出'!#REF!,7)=F$1)*('2-1 采购订单物料明细表报表导出'!#REF!=$A147),'2-1 采购订单物料明细表报表导出'!#REF!,0))</f>
        <v>#REF!</v>
      </c>
      <c r="G147" s="23" t="e" cm="1">
        <f t="array" ref="G147">SUM(IF((LEFT('2-1 采购订单物料明细表报表导出'!#REF!,7)=G$1)*('2-1 采购订单物料明细表报表导出'!#REF!=$A147),'2-1 采购订单物料明细表报表导出'!#REF!,0))</f>
        <v>#REF!</v>
      </c>
      <c r="H147" s="23" t="e" cm="1">
        <f t="array" ref="H147">SUM(IF((LEFT('2-1 采购订单物料明细表报表导出'!#REF!,7)=H$1)*('2-1 采购订单物料明细表报表导出'!#REF!=$A147),'2-1 采购订单物料明细表报表导出'!#REF!,0))</f>
        <v>#REF!</v>
      </c>
      <c r="I147" s="23" t="e" cm="1">
        <f t="array" ref="I147">SUM(IF((LEFT('2-1 采购订单物料明细表报表导出'!#REF!,7)=I$1)*('2-1 采购订单物料明细表报表导出'!#REF!=$A147),'2-1 采购订单物料明细表报表导出'!#REF!,0))</f>
        <v>#REF!</v>
      </c>
      <c r="J147" s="23" t="e" cm="1">
        <f t="array" ref="J147">SUM(IF((LEFT('2-1 采购订单物料明细表报表导出'!#REF!,7)=J$1)*('2-1 采购订单物料明细表报表导出'!#REF!=$A147),'2-1 采购订单物料明细表报表导出'!#REF!,0))</f>
        <v>#REF!</v>
      </c>
      <c r="K147" s="23" t="e" cm="1">
        <f t="array" ref="K147">SUM(IF((LEFT('2-1 采购订单物料明细表报表导出'!#REF!,7)=K$1)*('2-1 采购订单物料明细表报表导出'!#REF!=$A147),'2-1 采购订单物料明细表报表导出'!#REF!,0))</f>
        <v>#REF!</v>
      </c>
      <c r="L147" s="23" t="e" cm="1">
        <f t="array" ref="L147">SUM(IF((LEFT('2-1 采购订单物料明细表报表导出'!#REF!,7)=L$1)*('2-1 采购订单物料明细表报表导出'!#REF!=$A147),'2-1 采购订单物料明细表报表导出'!#REF!,0))</f>
        <v>#REF!</v>
      </c>
      <c r="M147" s="23" t="e" cm="1">
        <f t="array" ref="M147">SUM(IF((LEFT('2-1 采购订单物料明细表报表导出'!#REF!,7)=M$1)*('2-1 采购订单物料明细表报表导出'!#REF!=$A147),'2-1 采购订单物料明细表报表导出'!#REF!,0))</f>
        <v>#REF!</v>
      </c>
      <c r="N147" s="23" t="e" cm="1">
        <f t="array" ref="N147">SUM(IF((LEFT('2-1 采购订单物料明细表报表导出'!#REF!,7)=N$1)*('2-1 采购订单物料明细表报表导出'!#REF!=$A147),'2-1 采购订单物料明细表报表导出'!#REF!,0))</f>
        <v>#REF!</v>
      </c>
      <c r="O147" s="23" t="e" cm="1">
        <f t="array" ref="O147">SUM(IF((LEFT('2-1 采购订单物料明细表报表导出'!#REF!,7)=O$1)*('2-1 采购订单物料明细表报表导出'!#REF!=$A147),'2-1 采购订单物料明细表报表导出'!#REF!,0))</f>
        <v>#REF!</v>
      </c>
    </row>
    <row r="148" ht="14.5" spans="1:15">
      <c r="A148" s="20" t="s">
        <v>3455</v>
      </c>
      <c r="B148" s="48" t="s">
        <v>2128</v>
      </c>
      <c r="C148" s="49" t="s">
        <v>2129</v>
      </c>
      <c r="D148" s="23" t="e" cm="1">
        <f t="array" ref="D148">SUM(IF((LEFT('2-1 采购订单物料明细表报表导出'!#REF!,7)=D$1)*('2-1 采购订单物料明细表报表导出'!#REF!=$A148),'2-1 采购订单物料明细表报表导出'!#REF!,0))</f>
        <v>#REF!</v>
      </c>
      <c r="E148" s="23" t="e" cm="1">
        <f t="array" ref="E148">SUM(IF((LEFT('2-1 采购订单物料明细表报表导出'!#REF!,7)=E$1)*('2-1 采购订单物料明细表报表导出'!#REF!=$A148),'2-1 采购订单物料明细表报表导出'!#REF!,0))</f>
        <v>#REF!</v>
      </c>
      <c r="F148" s="23" t="e" cm="1">
        <f t="array" ref="F148">SUM(IF((LEFT('2-1 采购订单物料明细表报表导出'!#REF!,7)=F$1)*('2-1 采购订单物料明细表报表导出'!#REF!=$A148),'2-1 采购订单物料明细表报表导出'!#REF!,0))</f>
        <v>#REF!</v>
      </c>
      <c r="G148" s="23" t="e" cm="1">
        <f t="array" ref="G148">SUM(IF((LEFT('2-1 采购订单物料明细表报表导出'!#REF!,7)=G$1)*('2-1 采购订单物料明细表报表导出'!#REF!=$A148),'2-1 采购订单物料明细表报表导出'!#REF!,0))</f>
        <v>#REF!</v>
      </c>
      <c r="H148" s="23" t="e" cm="1">
        <f t="array" ref="H148">SUM(IF((LEFT('2-1 采购订单物料明细表报表导出'!#REF!,7)=H$1)*('2-1 采购订单物料明细表报表导出'!#REF!=$A148),'2-1 采购订单物料明细表报表导出'!#REF!,0))</f>
        <v>#REF!</v>
      </c>
      <c r="I148" s="23" t="e" cm="1">
        <f t="array" ref="I148">SUM(IF((LEFT('2-1 采购订单物料明细表报表导出'!#REF!,7)=I$1)*('2-1 采购订单物料明细表报表导出'!#REF!=$A148),'2-1 采购订单物料明细表报表导出'!#REF!,0))</f>
        <v>#REF!</v>
      </c>
      <c r="J148" s="23" t="e" cm="1">
        <f t="array" ref="J148">SUM(IF((LEFT('2-1 采购订单物料明细表报表导出'!#REF!,7)=J$1)*('2-1 采购订单物料明细表报表导出'!#REF!=$A148),'2-1 采购订单物料明细表报表导出'!#REF!,0))</f>
        <v>#REF!</v>
      </c>
      <c r="K148" s="23" t="e" cm="1">
        <f t="array" ref="K148">SUM(IF((LEFT('2-1 采购订单物料明细表报表导出'!#REF!,7)=K$1)*('2-1 采购订单物料明细表报表导出'!#REF!=$A148),'2-1 采购订单物料明细表报表导出'!#REF!,0))</f>
        <v>#REF!</v>
      </c>
      <c r="L148" s="23" t="e" cm="1">
        <f t="array" ref="L148">SUM(IF((LEFT('2-1 采购订单物料明细表报表导出'!#REF!,7)=L$1)*('2-1 采购订单物料明细表报表导出'!#REF!=$A148),'2-1 采购订单物料明细表报表导出'!#REF!,0))</f>
        <v>#REF!</v>
      </c>
      <c r="M148" s="23" t="e" cm="1">
        <f t="array" ref="M148">SUM(IF((LEFT('2-1 采购订单物料明细表报表导出'!#REF!,7)=M$1)*('2-1 采购订单物料明细表报表导出'!#REF!=$A148),'2-1 采购订单物料明细表报表导出'!#REF!,0))</f>
        <v>#REF!</v>
      </c>
      <c r="N148" s="23" t="e" cm="1">
        <f t="array" ref="N148">SUM(IF((LEFT('2-1 采购订单物料明细表报表导出'!#REF!,7)=N$1)*('2-1 采购订单物料明细表报表导出'!#REF!=$A148),'2-1 采购订单物料明细表报表导出'!#REF!,0))</f>
        <v>#REF!</v>
      </c>
      <c r="O148" s="23" t="e" cm="1">
        <f t="array" ref="O148">SUM(IF((LEFT('2-1 采购订单物料明细表报表导出'!#REF!,7)=O$1)*('2-1 采购订单物料明细表报表导出'!#REF!=$A148),'2-1 采购订单物料明细表报表导出'!#REF!,0))</f>
        <v>#REF!</v>
      </c>
    </row>
    <row r="149" ht="14.5" spans="1:15">
      <c r="A149" s="20" t="s">
        <v>3456</v>
      </c>
      <c r="B149" s="48" t="s">
        <v>2128</v>
      </c>
      <c r="C149" s="49" t="s">
        <v>2129</v>
      </c>
      <c r="D149" s="23" t="e" cm="1">
        <f t="array" ref="D149">SUM(IF((LEFT('2-1 采购订单物料明细表报表导出'!#REF!,7)=D$1)*('2-1 采购订单物料明细表报表导出'!#REF!=$A149),'2-1 采购订单物料明细表报表导出'!#REF!,0))</f>
        <v>#REF!</v>
      </c>
      <c r="E149" s="23" t="e" cm="1">
        <f t="array" ref="E149">SUM(IF((LEFT('2-1 采购订单物料明细表报表导出'!#REF!,7)=E$1)*('2-1 采购订单物料明细表报表导出'!#REF!=$A149),'2-1 采购订单物料明细表报表导出'!#REF!,0))</f>
        <v>#REF!</v>
      </c>
      <c r="F149" s="23" t="e" cm="1">
        <f t="array" ref="F149">SUM(IF((LEFT('2-1 采购订单物料明细表报表导出'!#REF!,7)=F$1)*('2-1 采购订单物料明细表报表导出'!#REF!=$A149),'2-1 采购订单物料明细表报表导出'!#REF!,0))</f>
        <v>#REF!</v>
      </c>
      <c r="G149" s="23" t="e" cm="1">
        <f t="array" ref="G149">SUM(IF((LEFT('2-1 采购订单物料明细表报表导出'!#REF!,7)=G$1)*('2-1 采购订单物料明细表报表导出'!#REF!=$A149),'2-1 采购订单物料明细表报表导出'!#REF!,0))</f>
        <v>#REF!</v>
      </c>
      <c r="H149" s="23" t="e" cm="1">
        <f t="array" ref="H149">SUM(IF((LEFT('2-1 采购订单物料明细表报表导出'!#REF!,7)=H$1)*('2-1 采购订单物料明细表报表导出'!#REF!=$A149),'2-1 采购订单物料明细表报表导出'!#REF!,0))</f>
        <v>#REF!</v>
      </c>
      <c r="I149" s="23" t="e" cm="1">
        <f t="array" ref="I149">SUM(IF((LEFT('2-1 采购订单物料明细表报表导出'!#REF!,7)=I$1)*('2-1 采购订单物料明细表报表导出'!#REF!=$A149),'2-1 采购订单物料明细表报表导出'!#REF!,0))</f>
        <v>#REF!</v>
      </c>
      <c r="J149" s="23" t="e" cm="1">
        <f t="array" ref="J149">SUM(IF((LEFT('2-1 采购订单物料明细表报表导出'!#REF!,7)=J$1)*('2-1 采购订单物料明细表报表导出'!#REF!=$A149),'2-1 采购订单物料明细表报表导出'!#REF!,0))</f>
        <v>#REF!</v>
      </c>
      <c r="K149" s="23" t="e" cm="1">
        <f t="array" ref="K149">SUM(IF((LEFT('2-1 采购订单物料明细表报表导出'!#REF!,7)=K$1)*('2-1 采购订单物料明细表报表导出'!#REF!=$A149),'2-1 采购订单物料明细表报表导出'!#REF!,0))</f>
        <v>#REF!</v>
      </c>
      <c r="L149" s="23" t="e" cm="1">
        <f t="array" ref="L149">SUM(IF((LEFT('2-1 采购订单物料明细表报表导出'!#REF!,7)=L$1)*('2-1 采购订单物料明细表报表导出'!#REF!=$A149),'2-1 采购订单物料明细表报表导出'!#REF!,0))</f>
        <v>#REF!</v>
      </c>
      <c r="M149" s="23" t="e" cm="1">
        <f t="array" ref="M149">SUM(IF((LEFT('2-1 采购订单物料明细表报表导出'!#REF!,7)=M$1)*('2-1 采购订单物料明细表报表导出'!#REF!=$A149),'2-1 采购订单物料明细表报表导出'!#REF!,0))</f>
        <v>#REF!</v>
      </c>
      <c r="N149" s="23" t="e" cm="1">
        <f t="array" ref="N149">SUM(IF((LEFT('2-1 采购订单物料明细表报表导出'!#REF!,7)=N$1)*('2-1 采购订单物料明细表报表导出'!#REF!=$A149),'2-1 采购订单物料明细表报表导出'!#REF!,0))</f>
        <v>#REF!</v>
      </c>
      <c r="O149" s="23" t="e" cm="1">
        <f t="array" ref="O149">SUM(IF((LEFT('2-1 采购订单物料明细表报表导出'!#REF!,7)=O$1)*('2-1 采购订单物料明细表报表导出'!#REF!=$A149),'2-1 采购订单物料明细表报表导出'!#REF!,0))</f>
        <v>#REF!</v>
      </c>
    </row>
    <row r="150" ht="14.5" spans="1:15">
      <c r="A150" s="20" t="s">
        <v>3457</v>
      </c>
      <c r="B150" s="48" t="s">
        <v>2128</v>
      </c>
      <c r="C150" s="49" t="s">
        <v>2129</v>
      </c>
      <c r="D150" s="23" t="e" cm="1">
        <f t="array" ref="D150">SUM(IF((LEFT('2-1 采购订单物料明细表报表导出'!#REF!,7)=D$1)*('2-1 采购订单物料明细表报表导出'!#REF!=$A150),'2-1 采购订单物料明细表报表导出'!#REF!,0))</f>
        <v>#REF!</v>
      </c>
      <c r="E150" s="23" t="e" cm="1">
        <f t="array" ref="E150">SUM(IF((LEFT('2-1 采购订单物料明细表报表导出'!#REF!,7)=E$1)*('2-1 采购订单物料明细表报表导出'!#REF!=$A150),'2-1 采购订单物料明细表报表导出'!#REF!,0))</f>
        <v>#REF!</v>
      </c>
      <c r="F150" s="23" t="e" cm="1">
        <f t="array" ref="F150">SUM(IF((LEFT('2-1 采购订单物料明细表报表导出'!#REF!,7)=F$1)*('2-1 采购订单物料明细表报表导出'!#REF!=$A150),'2-1 采购订单物料明细表报表导出'!#REF!,0))</f>
        <v>#REF!</v>
      </c>
      <c r="G150" s="23" t="e" cm="1">
        <f t="array" ref="G150">SUM(IF((LEFT('2-1 采购订单物料明细表报表导出'!#REF!,7)=G$1)*('2-1 采购订单物料明细表报表导出'!#REF!=$A150),'2-1 采购订单物料明细表报表导出'!#REF!,0))</f>
        <v>#REF!</v>
      </c>
      <c r="H150" s="23" t="e" cm="1">
        <f t="array" ref="H150">SUM(IF((LEFT('2-1 采购订单物料明细表报表导出'!#REF!,7)=H$1)*('2-1 采购订单物料明细表报表导出'!#REF!=$A150),'2-1 采购订单物料明细表报表导出'!#REF!,0))</f>
        <v>#REF!</v>
      </c>
      <c r="I150" s="23" t="e" cm="1">
        <f t="array" ref="I150">SUM(IF((LEFT('2-1 采购订单物料明细表报表导出'!#REF!,7)=I$1)*('2-1 采购订单物料明细表报表导出'!#REF!=$A150),'2-1 采购订单物料明细表报表导出'!#REF!,0))</f>
        <v>#REF!</v>
      </c>
      <c r="J150" s="23" t="e" cm="1">
        <f t="array" ref="J150">SUM(IF((LEFT('2-1 采购订单物料明细表报表导出'!#REF!,7)=J$1)*('2-1 采购订单物料明细表报表导出'!#REF!=$A150),'2-1 采购订单物料明细表报表导出'!#REF!,0))</f>
        <v>#REF!</v>
      </c>
      <c r="K150" s="23" t="e" cm="1">
        <f t="array" ref="K150">SUM(IF((LEFT('2-1 采购订单物料明细表报表导出'!#REF!,7)=K$1)*('2-1 采购订单物料明细表报表导出'!#REF!=$A150),'2-1 采购订单物料明细表报表导出'!#REF!,0))</f>
        <v>#REF!</v>
      </c>
      <c r="L150" s="23" t="e" cm="1">
        <f t="array" ref="L150">SUM(IF((LEFT('2-1 采购订单物料明细表报表导出'!#REF!,7)=L$1)*('2-1 采购订单物料明细表报表导出'!#REF!=$A150),'2-1 采购订单物料明细表报表导出'!#REF!,0))</f>
        <v>#REF!</v>
      </c>
      <c r="M150" s="23" t="e" cm="1">
        <f t="array" ref="M150">SUM(IF((LEFT('2-1 采购订单物料明细表报表导出'!#REF!,7)=M$1)*('2-1 采购订单物料明细表报表导出'!#REF!=$A150),'2-1 采购订单物料明细表报表导出'!#REF!,0))</f>
        <v>#REF!</v>
      </c>
      <c r="N150" s="23" t="e" cm="1">
        <f t="array" ref="N150">SUM(IF((LEFT('2-1 采购订单物料明细表报表导出'!#REF!,7)=N$1)*('2-1 采购订单物料明细表报表导出'!#REF!=$A150),'2-1 采购订单物料明细表报表导出'!#REF!,0))</f>
        <v>#REF!</v>
      </c>
      <c r="O150" s="23" t="e" cm="1">
        <f t="array" ref="O150">SUM(IF((LEFT('2-1 采购订单物料明细表报表导出'!#REF!,7)=O$1)*('2-1 采购订单物料明细表报表导出'!#REF!=$A150),'2-1 采购订单物料明细表报表导出'!#REF!,0))</f>
        <v>#REF!</v>
      </c>
    </row>
    <row r="151" ht="14.5" spans="1:15">
      <c r="A151" s="20" t="s">
        <v>3458</v>
      </c>
      <c r="B151" s="48" t="s">
        <v>2128</v>
      </c>
      <c r="C151" s="49" t="s">
        <v>2129</v>
      </c>
      <c r="D151" s="23" t="e" cm="1">
        <f t="array" ref="D151">SUM(IF((LEFT('2-1 采购订单物料明细表报表导出'!#REF!,7)=D$1)*('2-1 采购订单物料明细表报表导出'!#REF!=$A151),'2-1 采购订单物料明细表报表导出'!#REF!,0))</f>
        <v>#REF!</v>
      </c>
      <c r="E151" s="23" t="e" cm="1">
        <f t="array" ref="E151">SUM(IF((LEFT('2-1 采购订单物料明细表报表导出'!#REF!,7)=E$1)*('2-1 采购订单物料明细表报表导出'!#REF!=$A151),'2-1 采购订单物料明细表报表导出'!#REF!,0))</f>
        <v>#REF!</v>
      </c>
      <c r="F151" s="23" t="e" cm="1">
        <f t="array" ref="F151">SUM(IF((LEFT('2-1 采购订单物料明细表报表导出'!#REF!,7)=F$1)*('2-1 采购订单物料明细表报表导出'!#REF!=$A151),'2-1 采购订单物料明细表报表导出'!#REF!,0))</f>
        <v>#REF!</v>
      </c>
      <c r="G151" s="23" t="e" cm="1">
        <f t="array" ref="G151">SUM(IF((LEFT('2-1 采购订单物料明细表报表导出'!#REF!,7)=G$1)*('2-1 采购订单物料明细表报表导出'!#REF!=$A151),'2-1 采购订单物料明细表报表导出'!#REF!,0))</f>
        <v>#REF!</v>
      </c>
      <c r="H151" s="23" t="e" cm="1">
        <f t="array" ref="H151">SUM(IF((LEFT('2-1 采购订单物料明细表报表导出'!#REF!,7)=H$1)*('2-1 采购订单物料明细表报表导出'!#REF!=$A151),'2-1 采购订单物料明细表报表导出'!#REF!,0))</f>
        <v>#REF!</v>
      </c>
      <c r="I151" s="23" t="e" cm="1">
        <f t="array" ref="I151">SUM(IF((LEFT('2-1 采购订单物料明细表报表导出'!#REF!,7)=I$1)*('2-1 采购订单物料明细表报表导出'!#REF!=$A151),'2-1 采购订单物料明细表报表导出'!#REF!,0))</f>
        <v>#REF!</v>
      </c>
      <c r="J151" s="23" t="e" cm="1">
        <f t="array" ref="J151">SUM(IF((LEFT('2-1 采购订单物料明细表报表导出'!#REF!,7)=J$1)*('2-1 采购订单物料明细表报表导出'!#REF!=$A151),'2-1 采购订单物料明细表报表导出'!#REF!,0))</f>
        <v>#REF!</v>
      </c>
      <c r="K151" s="23" t="e" cm="1">
        <f t="array" ref="K151">SUM(IF((LEFT('2-1 采购订单物料明细表报表导出'!#REF!,7)=K$1)*('2-1 采购订单物料明细表报表导出'!#REF!=$A151),'2-1 采购订单物料明细表报表导出'!#REF!,0))</f>
        <v>#REF!</v>
      </c>
      <c r="L151" s="23" t="e" cm="1">
        <f t="array" ref="L151">SUM(IF((LEFT('2-1 采购订单物料明细表报表导出'!#REF!,7)=L$1)*('2-1 采购订单物料明细表报表导出'!#REF!=$A151),'2-1 采购订单物料明细表报表导出'!#REF!,0))</f>
        <v>#REF!</v>
      </c>
      <c r="M151" s="23" t="e" cm="1">
        <f t="array" ref="M151">SUM(IF((LEFT('2-1 采购订单物料明细表报表导出'!#REF!,7)=M$1)*('2-1 采购订单物料明细表报表导出'!#REF!=$A151),'2-1 采购订单物料明细表报表导出'!#REF!,0))</f>
        <v>#REF!</v>
      </c>
      <c r="N151" s="23" t="e" cm="1">
        <f t="array" ref="N151">SUM(IF((LEFT('2-1 采购订单物料明细表报表导出'!#REF!,7)=N$1)*('2-1 采购订单物料明细表报表导出'!#REF!=$A151),'2-1 采购订单物料明细表报表导出'!#REF!,0))</f>
        <v>#REF!</v>
      </c>
      <c r="O151" s="23" t="e" cm="1">
        <f t="array" ref="O151">SUM(IF((LEFT('2-1 采购订单物料明细表报表导出'!#REF!,7)=O$1)*('2-1 采购订单物料明细表报表导出'!#REF!=$A151),'2-1 采购订单物料明细表报表导出'!#REF!,0))</f>
        <v>#REF!</v>
      </c>
    </row>
    <row r="152" ht="14.5" spans="1:15">
      <c r="A152" s="20" t="s">
        <v>3459</v>
      </c>
      <c r="B152" s="48" t="s">
        <v>2128</v>
      </c>
      <c r="C152" s="49" t="s">
        <v>2129</v>
      </c>
      <c r="D152" s="23" t="e" cm="1">
        <f t="array" ref="D152">SUM(IF((LEFT('2-1 采购订单物料明细表报表导出'!#REF!,7)=D$1)*('2-1 采购订单物料明细表报表导出'!#REF!=$A152),'2-1 采购订单物料明细表报表导出'!#REF!,0))</f>
        <v>#REF!</v>
      </c>
      <c r="E152" s="23" t="e" cm="1">
        <f t="array" ref="E152">SUM(IF((LEFT('2-1 采购订单物料明细表报表导出'!#REF!,7)=E$1)*('2-1 采购订单物料明细表报表导出'!#REF!=$A152),'2-1 采购订单物料明细表报表导出'!#REF!,0))</f>
        <v>#REF!</v>
      </c>
      <c r="F152" s="23" t="e" cm="1">
        <f t="array" ref="F152">SUM(IF((LEFT('2-1 采购订单物料明细表报表导出'!#REF!,7)=F$1)*('2-1 采购订单物料明细表报表导出'!#REF!=$A152),'2-1 采购订单物料明细表报表导出'!#REF!,0))</f>
        <v>#REF!</v>
      </c>
      <c r="G152" s="23" t="e" cm="1">
        <f t="array" ref="G152">SUM(IF((LEFT('2-1 采购订单物料明细表报表导出'!#REF!,7)=G$1)*('2-1 采购订单物料明细表报表导出'!#REF!=$A152),'2-1 采购订单物料明细表报表导出'!#REF!,0))</f>
        <v>#REF!</v>
      </c>
      <c r="H152" s="23" t="e" cm="1">
        <f t="array" ref="H152">SUM(IF((LEFT('2-1 采购订单物料明细表报表导出'!#REF!,7)=H$1)*('2-1 采购订单物料明细表报表导出'!#REF!=$A152),'2-1 采购订单物料明细表报表导出'!#REF!,0))</f>
        <v>#REF!</v>
      </c>
      <c r="I152" s="23" t="e" cm="1">
        <f t="array" ref="I152">SUM(IF((LEFT('2-1 采购订单物料明细表报表导出'!#REF!,7)=I$1)*('2-1 采购订单物料明细表报表导出'!#REF!=$A152),'2-1 采购订单物料明细表报表导出'!#REF!,0))</f>
        <v>#REF!</v>
      </c>
      <c r="J152" s="23" t="e" cm="1">
        <f t="array" ref="J152">SUM(IF((LEFT('2-1 采购订单物料明细表报表导出'!#REF!,7)=J$1)*('2-1 采购订单物料明细表报表导出'!#REF!=$A152),'2-1 采购订单物料明细表报表导出'!#REF!,0))</f>
        <v>#REF!</v>
      </c>
      <c r="K152" s="23" t="e" cm="1">
        <f t="array" ref="K152">SUM(IF((LEFT('2-1 采购订单物料明细表报表导出'!#REF!,7)=K$1)*('2-1 采购订单物料明细表报表导出'!#REF!=$A152),'2-1 采购订单物料明细表报表导出'!#REF!,0))</f>
        <v>#REF!</v>
      </c>
      <c r="L152" s="23" t="e" cm="1">
        <f t="array" ref="L152">SUM(IF((LEFT('2-1 采购订单物料明细表报表导出'!#REF!,7)=L$1)*('2-1 采购订单物料明细表报表导出'!#REF!=$A152),'2-1 采购订单物料明细表报表导出'!#REF!,0))</f>
        <v>#REF!</v>
      </c>
      <c r="M152" s="23" t="e" cm="1">
        <f t="array" ref="M152">SUM(IF((LEFT('2-1 采购订单物料明细表报表导出'!#REF!,7)=M$1)*('2-1 采购订单物料明细表报表导出'!#REF!=$A152),'2-1 采购订单物料明细表报表导出'!#REF!,0))</f>
        <v>#REF!</v>
      </c>
      <c r="N152" s="23" t="e" cm="1">
        <f t="array" ref="N152">SUM(IF((LEFT('2-1 采购订单物料明细表报表导出'!#REF!,7)=N$1)*('2-1 采购订单物料明细表报表导出'!#REF!=$A152),'2-1 采购订单物料明细表报表导出'!#REF!,0))</f>
        <v>#REF!</v>
      </c>
      <c r="O152" s="23" t="e" cm="1">
        <f t="array" ref="O152">SUM(IF((LEFT('2-1 采购订单物料明细表报表导出'!#REF!,7)=O$1)*('2-1 采购订单物料明细表报表导出'!#REF!=$A152),'2-1 采购订单物料明细表报表导出'!#REF!,0))</f>
        <v>#REF!</v>
      </c>
    </row>
    <row r="153" ht="14.5" spans="1:15">
      <c r="A153" s="20" t="s">
        <v>3460</v>
      </c>
      <c r="B153" s="48" t="s">
        <v>2128</v>
      </c>
      <c r="C153" s="49" t="s">
        <v>2129</v>
      </c>
      <c r="D153" s="23" t="e" cm="1">
        <f t="array" ref="D153">SUM(IF((LEFT('2-1 采购订单物料明细表报表导出'!#REF!,7)=D$1)*('2-1 采购订单物料明细表报表导出'!#REF!=$A153),'2-1 采购订单物料明细表报表导出'!#REF!,0))</f>
        <v>#REF!</v>
      </c>
      <c r="E153" s="23" t="e" cm="1">
        <f t="array" ref="E153">SUM(IF((LEFT('2-1 采购订单物料明细表报表导出'!#REF!,7)=E$1)*('2-1 采购订单物料明细表报表导出'!#REF!=$A153),'2-1 采购订单物料明细表报表导出'!#REF!,0))</f>
        <v>#REF!</v>
      </c>
      <c r="F153" s="23" t="e" cm="1">
        <f t="array" ref="F153">SUM(IF((LEFT('2-1 采购订单物料明细表报表导出'!#REF!,7)=F$1)*('2-1 采购订单物料明细表报表导出'!#REF!=$A153),'2-1 采购订单物料明细表报表导出'!#REF!,0))</f>
        <v>#REF!</v>
      </c>
      <c r="G153" s="23" t="e" cm="1">
        <f t="array" ref="G153">SUM(IF((LEFT('2-1 采购订单物料明细表报表导出'!#REF!,7)=G$1)*('2-1 采购订单物料明细表报表导出'!#REF!=$A153),'2-1 采购订单物料明细表报表导出'!#REF!,0))</f>
        <v>#REF!</v>
      </c>
      <c r="H153" s="23" t="e" cm="1">
        <f t="array" ref="H153">SUM(IF((LEFT('2-1 采购订单物料明细表报表导出'!#REF!,7)=H$1)*('2-1 采购订单物料明细表报表导出'!#REF!=$A153),'2-1 采购订单物料明细表报表导出'!#REF!,0))</f>
        <v>#REF!</v>
      </c>
      <c r="I153" s="23" t="e" cm="1">
        <f t="array" ref="I153">SUM(IF((LEFT('2-1 采购订单物料明细表报表导出'!#REF!,7)=I$1)*('2-1 采购订单物料明细表报表导出'!#REF!=$A153),'2-1 采购订单物料明细表报表导出'!#REF!,0))</f>
        <v>#REF!</v>
      </c>
      <c r="J153" s="23" t="e" cm="1">
        <f t="array" ref="J153">SUM(IF((LEFT('2-1 采购订单物料明细表报表导出'!#REF!,7)=J$1)*('2-1 采购订单物料明细表报表导出'!#REF!=$A153),'2-1 采购订单物料明细表报表导出'!#REF!,0))</f>
        <v>#REF!</v>
      </c>
      <c r="K153" s="23" t="e" cm="1">
        <f t="array" ref="K153">SUM(IF((LEFT('2-1 采购订单物料明细表报表导出'!#REF!,7)=K$1)*('2-1 采购订单物料明细表报表导出'!#REF!=$A153),'2-1 采购订单物料明细表报表导出'!#REF!,0))</f>
        <v>#REF!</v>
      </c>
      <c r="L153" s="23" t="e" cm="1">
        <f t="array" ref="L153">SUM(IF((LEFT('2-1 采购订单物料明细表报表导出'!#REF!,7)=L$1)*('2-1 采购订单物料明细表报表导出'!#REF!=$A153),'2-1 采购订单物料明细表报表导出'!#REF!,0))</f>
        <v>#REF!</v>
      </c>
      <c r="M153" s="23" t="e" cm="1">
        <f t="array" ref="M153">SUM(IF((LEFT('2-1 采购订单物料明细表报表导出'!#REF!,7)=M$1)*('2-1 采购订单物料明细表报表导出'!#REF!=$A153),'2-1 采购订单物料明细表报表导出'!#REF!,0))</f>
        <v>#REF!</v>
      </c>
      <c r="N153" s="23" t="e" cm="1">
        <f t="array" ref="N153">SUM(IF((LEFT('2-1 采购订单物料明细表报表导出'!#REF!,7)=N$1)*('2-1 采购订单物料明细表报表导出'!#REF!=$A153),'2-1 采购订单物料明细表报表导出'!#REF!,0))</f>
        <v>#REF!</v>
      </c>
      <c r="O153" s="23" t="e" cm="1">
        <f t="array" ref="O153">SUM(IF((LEFT('2-1 采购订单物料明细表报表导出'!#REF!,7)=O$1)*('2-1 采购订单物料明细表报表导出'!#REF!=$A153),'2-1 采购订单物料明细表报表导出'!#REF!,0))</f>
        <v>#REF!</v>
      </c>
    </row>
    <row r="154" ht="14.5" spans="1:15">
      <c r="A154" s="20" t="s">
        <v>3461</v>
      </c>
      <c r="B154" s="48" t="s">
        <v>2128</v>
      </c>
      <c r="C154" s="49" t="s">
        <v>2129</v>
      </c>
      <c r="D154" s="23" t="e" cm="1">
        <f t="array" ref="D154">SUM(IF((LEFT('2-1 采购订单物料明细表报表导出'!#REF!,7)=D$1)*('2-1 采购订单物料明细表报表导出'!#REF!=$A154),'2-1 采购订单物料明细表报表导出'!#REF!,0))</f>
        <v>#REF!</v>
      </c>
      <c r="E154" s="23" t="e" cm="1">
        <f t="array" ref="E154">SUM(IF((LEFT('2-1 采购订单物料明细表报表导出'!#REF!,7)=E$1)*('2-1 采购订单物料明细表报表导出'!#REF!=$A154),'2-1 采购订单物料明细表报表导出'!#REF!,0))</f>
        <v>#REF!</v>
      </c>
      <c r="F154" s="23" t="e" cm="1">
        <f t="array" ref="F154">SUM(IF((LEFT('2-1 采购订单物料明细表报表导出'!#REF!,7)=F$1)*('2-1 采购订单物料明细表报表导出'!#REF!=$A154),'2-1 采购订单物料明细表报表导出'!#REF!,0))</f>
        <v>#REF!</v>
      </c>
      <c r="G154" s="23" t="e" cm="1">
        <f t="array" ref="G154">SUM(IF((LEFT('2-1 采购订单物料明细表报表导出'!#REF!,7)=G$1)*('2-1 采购订单物料明细表报表导出'!#REF!=$A154),'2-1 采购订单物料明细表报表导出'!#REF!,0))</f>
        <v>#REF!</v>
      </c>
      <c r="H154" s="23" t="e" cm="1">
        <f t="array" ref="H154">SUM(IF((LEFT('2-1 采购订单物料明细表报表导出'!#REF!,7)=H$1)*('2-1 采购订单物料明细表报表导出'!#REF!=$A154),'2-1 采购订单物料明细表报表导出'!#REF!,0))</f>
        <v>#REF!</v>
      </c>
      <c r="I154" s="23" t="e" cm="1">
        <f t="array" ref="I154">SUM(IF((LEFT('2-1 采购订单物料明细表报表导出'!#REF!,7)=I$1)*('2-1 采购订单物料明细表报表导出'!#REF!=$A154),'2-1 采购订单物料明细表报表导出'!#REF!,0))</f>
        <v>#REF!</v>
      </c>
      <c r="J154" s="23" t="e" cm="1">
        <f t="array" ref="J154">SUM(IF((LEFT('2-1 采购订单物料明细表报表导出'!#REF!,7)=J$1)*('2-1 采购订单物料明细表报表导出'!#REF!=$A154),'2-1 采购订单物料明细表报表导出'!#REF!,0))</f>
        <v>#REF!</v>
      </c>
      <c r="K154" s="23" t="e" cm="1">
        <f t="array" ref="K154">SUM(IF((LEFT('2-1 采购订单物料明细表报表导出'!#REF!,7)=K$1)*('2-1 采购订单物料明细表报表导出'!#REF!=$A154),'2-1 采购订单物料明细表报表导出'!#REF!,0))</f>
        <v>#REF!</v>
      </c>
      <c r="L154" s="23" t="e" cm="1">
        <f t="array" ref="L154">SUM(IF((LEFT('2-1 采购订单物料明细表报表导出'!#REF!,7)=L$1)*('2-1 采购订单物料明细表报表导出'!#REF!=$A154),'2-1 采购订单物料明细表报表导出'!#REF!,0))</f>
        <v>#REF!</v>
      </c>
      <c r="M154" s="23" t="e" cm="1">
        <f t="array" ref="M154">SUM(IF((LEFT('2-1 采购订单物料明细表报表导出'!#REF!,7)=M$1)*('2-1 采购订单物料明细表报表导出'!#REF!=$A154),'2-1 采购订单物料明细表报表导出'!#REF!,0))</f>
        <v>#REF!</v>
      </c>
      <c r="N154" s="23" t="e" cm="1">
        <f t="array" ref="N154">SUM(IF((LEFT('2-1 采购订单物料明细表报表导出'!#REF!,7)=N$1)*('2-1 采购订单物料明细表报表导出'!#REF!=$A154),'2-1 采购订单物料明细表报表导出'!#REF!,0))</f>
        <v>#REF!</v>
      </c>
      <c r="O154" s="23" t="e" cm="1">
        <f t="array" ref="O154">SUM(IF((LEFT('2-1 采购订单物料明细表报表导出'!#REF!,7)=O$1)*('2-1 采购订单物料明细表报表导出'!#REF!=$A154),'2-1 采购订单物料明细表报表导出'!#REF!,0))</f>
        <v>#REF!</v>
      </c>
    </row>
    <row r="155" ht="14.5" spans="1:15">
      <c r="A155" s="20" t="s">
        <v>3462</v>
      </c>
      <c r="B155" s="48" t="s">
        <v>2128</v>
      </c>
      <c r="C155" s="49" t="s">
        <v>2129</v>
      </c>
      <c r="D155" s="23" t="e" cm="1">
        <f t="array" ref="D155">SUM(IF((LEFT('2-1 采购订单物料明细表报表导出'!#REF!,7)=D$1)*('2-1 采购订单物料明细表报表导出'!#REF!=$A155),'2-1 采购订单物料明细表报表导出'!#REF!,0))</f>
        <v>#REF!</v>
      </c>
      <c r="E155" s="23" t="e" cm="1">
        <f t="array" ref="E155">SUM(IF((LEFT('2-1 采购订单物料明细表报表导出'!#REF!,7)=E$1)*('2-1 采购订单物料明细表报表导出'!#REF!=$A155),'2-1 采购订单物料明细表报表导出'!#REF!,0))</f>
        <v>#REF!</v>
      </c>
      <c r="F155" s="23" t="e" cm="1">
        <f t="array" ref="F155">SUM(IF((LEFT('2-1 采购订单物料明细表报表导出'!#REF!,7)=F$1)*('2-1 采购订单物料明细表报表导出'!#REF!=$A155),'2-1 采购订单物料明细表报表导出'!#REF!,0))</f>
        <v>#REF!</v>
      </c>
      <c r="G155" s="23" t="e" cm="1">
        <f t="array" ref="G155">SUM(IF((LEFT('2-1 采购订单物料明细表报表导出'!#REF!,7)=G$1)*('2-1 采购订单物料明细表报表导出'!#REF!=$A155),'2-1 采购订单物料明细表报表导出'!#REF!,0))</f>
        <v>#REF!</v>
      </c>
      <c r="H155" s="23" t="e" cm="1">
        <f t="array" ref="H155">SUM(IF((LEFT('2-1 采购订单物料明细表报表导出'!#REF!,7)=H$1)*('2-1 采购订单物料明细表报表导出'!#REF!=$A155),'2-1 采购订单物料明细表报表导出'!#REF!,0))</f>
        <v>#REF!</v>
      </c>
      <c r="I155" s="23" t="e" cm="1">
        <f t="array" ref="I155">SUM(IF((LEFT('2-1 采购订单物料明细表报表导出'!#REF!,7)=I$1)*('2-1 采购订单物料明细表报表导出'!#REF!=$A155),'2-1 采购订单物料明细表报表导出'!#REF!,0))</f>
        <v>#REF!</v>
      </c>
      <c r="J155" s="23" t="e" cm="1">
        <f t="array" ref="J155">SUM(IF((LEFT('2-1 采购订单物料明细表报表导出'!#REF!,7)=J$1)*('2-1 采购订单物料明细表报表导出'!#REF!=$A155),'2-1 采购订单物料明细表报表导出'!#REF!,0))</f>
        <v>#REF!</v>
      </c>
      <c r="K155" s="23" t="e" cm="1">
        <f t="array" ref="K155">SUM(IF((LEFT('2-1 采购订单物料明细表报表导出'!#REF!,7)=K$1)*('2-1 采购订单物料明细表报表导出'!#REF!=$A155),'2-1 采购订单物料明细表报表导出'!#REF!,0))</f>
        <v>#REF!</v>
      </c>
      <c r="L155" s="23" t="e" cm="1">
        <f t="array" ref="L155">SUM(IF((LEFT('2-1 采购订单物料明细表报表导出'!#REF!,7)=L$1)*('2-1 采购订单物料明细表报表导出'!#REF!=$A155),'2-1 采购订单物料明细表报表导出'!#REF!,0))</f>
        <v>#REF!</v>
      </c>
      <c r="M155" s="23" t="e" cm="1">
        <f t="array" ref="M155">SUM(IF((LEFT('2-1 采购订单物料明细表报表导出'!#REF!,7)=M$1)*('2-1 采购订单物料明细表报表导出'!#REF!=$A155),'2-1 采购订单物料明细表报表导出'!#REF!,0))</f>
        <v>#REF!</v>
      </c>
      <c r="N155" s="23" t="e" cm="1">
        <f t="array" ref="N155">SUM(IF((LEFT('2-1 采购订单物料明细表报表导出'!#REF!,7)=N$1)*('2-1 采购订单物料明细表报表导出'!#REF!=$A155),'2-1 采购订单物料明细表报表导出'!#REF!,0))</f>
        <v>#REF!</v>
      </c>
      <c r="O155" s="23" t="e" cm="1">
        <f t="array" ref="O155">SUM(IF((LEFT('2-1 采购订单物料明细表报表导出'!#REF!,7)=O$1)*('2-1 采购订单物料明细表报表导出'!#REF!=$A155),'2-1 采购订单物料明细表报表导出'!#REF!,0))</f>
        <v>#REF!</v>
      </c>
    </row>
    <row r="156" ht="14.5" spans="1:15">
      <c r="A156" s="20" t="s">
        <v>3463</v>
      </c>
      <c r="B156" s="48" t="s">
        <v>2128</v>
      </c>
      <c r="C156" s="49" t="s">
        <v>2129</v>
      </c>
      <c r="D156" s="23" t="e" cm="1">
        <f t="array" ref="D156">SUM(IF((LEFT('2-1 采购订单物料明细表报表导出'!#REF!,7)=D$1)*('2-1 采购订单物料明细表报表导出'!#REF!=$A156),'2-1 采购订单物料明细表报表导出'!#REF!,0))</f>
        <v>#REF!</v>
      </c>
      <c r="E156" s="23" t="e" cm="1">
        <f t="array" ref="E156">SUM(IF((LEFT('2-1 采购订单物料明细表报表导出'!#REF!,7)=E$1)*('2-1 采购订单物料明细表报表导出'!#REF!=$A156),'2-1 采购订单物料明细表报表导出'!#REF!,0))</f>
        <v>#REF!</v>
      </c>
      <c r="F156" s="23" t="e" cm="1">
        <f t="array" ref="F156">SUM(IF((LEFT('2-1 采购订单物料明细表报表导出'!#REF!,7)=F$1)*('2-1 采购订单物料明细表报表导出'!#REF!=$A156),'2-1 采购订单物料明细表报表导出'!#REF!,0))</f>
        <v>#REF!</v>
      </c>
      <c r="G156" s="23" t="e" cm="1">
        <f t="array" ref="G156">SUM(IF((LEFT('2-1 采购订单物料明细表报表导出'!#REF!,7)=G$1)*('2-1 采购订单物料明细表报表导出'!#REF!=$A156),'2-1 采购订单物料明细表报表导出'!#REF!,0))</f>
        <v>#REF!</v>
      </c>
      <c r="H156" s="23" t="e" cm="1">
        <f t="array" ref="H156">SUM(IF((LEFT('2-1 采购订单物料明细表报表导出'!#REF!,7)=H$1)*('2-1 采购订单物料明细表报表导出'!#REF!=$A156),'2-1 采购订单物料明细表报表导出'!#REF!,0))</f>
        <v>#REF!</v>
      </c>
      <c r="I156" s="23" t="e" cm="1">
        <f t="array" ref="I156">SUM(IF((LEFT('2-1 采购订单物料明细表报表导出'!#REF!,7)=I$1)*('2-1 采购订单物料明细表报表导出'!#REF!=$A156),'2-1 采购订单物料明细表报表导出'!#REF!,0))</f>
        <v>#REF!</v>
      </c>
      <c r="J156" s="23" t="e" cm="1">
        <f t="array" ref="J156">SUM(IF((LEFT('2-1 采购订单物料明细表报表导出'!#REF!,7)=J$1)*('2-1 采购订单物料明细表报表导出'!#REF!=$A156),'2-1 采购订单物料明细表报表导出'!#REF!,0))</f>
        <v>#REF!</v>
      </c>
      <c r="K156" s="23" t="e" cm="1">
        <f t="array" ref="K156">SUM(IF((LEFT('2-1 采购订单物料明细表报表导出'!#REF!,7)=K$1)*('2-1 采购订单物料明细表报表导出'!#REF!=$A156),'2-1 采购订单物料明细表报表导出'!#REF!,0))</f>
        <v>#REF!</v>
      </c>
      <c r="L156" s="23" t="e" cm="1">
        <f t="array" ref="L156">SUM(IF((LEFT('2-1 采购订单物料明细表报表导出'!#REF!,7)=L$1)*('2-1 采购订单物料明细表报表导出'!#REF!=$A156),'2-1 采购订单物料明细表报表导出'!#REF!,0))</f>
        <v>#REF!</v>
      </c>
      <c r="M156" s="23" t="e" cm="1">
        <f t="array" ref="M156">SUM(IF((LEFT('2-1 采购订单物料明细表报表导出'!#REF!,7)=M$1)*('2-1 采购订单物料明细表报表导出'!#REF!=$A156),'2-1 采购订单物料明细表报表导出'!#REF!,0))</f>
        <v>#REF!</v>
      </c>
      <c r="N156" s="23" t="e" cm="1">
        <f t="array" ref="N156">SUM(IF((LEFT('2-1 采购订单物料明细表报表导出'!#REF!,7)=N$1)*('2-1 采购订单物料明细表报表导出'!#REF!=$A156),'2-1 采购订单物料明细表报表导出'!#REF!,0))</f>
        <v>#REF!</v>
      </c>
      <c r="O156" s="23" t="e" cm="1">
        <f t="array" ref="O156">SUM(IF((LEFT('2-1 采购订单物料明细表报表导出'!#REF!,7)=O$1)*('2-1 采购订单物料明细表报表导出'!#REF!=$A156),'2-1 采购订单物料明细表报表导出'!#REF!,0))</f>
        <v>#REF!</v>
      </c>
    </row>
    <row r="157" ht="14.5" spans="1:15">
      <c r="A157" s="20" t="s">
        <v>3464</v>
      </c>
      <c r="B157" s="48" t="s">
        <v>2128</v>
      </c>
      <c r="C157" s="49" t="s">
        <v>2129</v>
      </c>
      <c r="D157" s="23" t="e" cm="1">
        <f t="array" ref="D157">SUM(IF((LEFT('2-1 采购订单物料明细表报表导出'!#REF!,7)=D$1)*('2-1 采购订单物料明细表报表导出'!#REF!=$A157),'2-1 采购订单物料明细表报表导出'!#REF!,0))</f>
        <v>#REF!</v>
      </c>
      <c r="E157" s="23" t="e" cm="1">
        <f t="array" ref="E157">SUM(IF((LEFT('2-1 采购订单物料明细表报表导出'!#REF!,7)=E$1)*('2-1 采购订单物料明细表报表导出'!#REF!=$A157),'2-1 采购订单物料明细表报表导出'!#REF!,0))</f>
        <v>#REF!</v>
      </c>
      <c r="F157" s="23" t="e" cm="1">
        <f t="array" ref="F157">SUM(IF((LEFT('2-1 采购订单物料明细表报表导出'!#REF!,7)=F$1)*('2-1 采购订单物料明细表报表导出'!#REF!=$A157),'2-1 采购订单物料明细表报表导出'!#REF!,0))</f>
        <v>#REF!</v>
      </c>
      <c r="G157" s="23" t="e" cm="1">
        <f t="array" ref="G157">SUM(IF((LEFT('2-1 采购订单物料明细表报表导出'!#REF!,7)=G$1)*('2-1 采购订单物料明细表报表导出'!#REF!=$A157),'2-1 采购订单物料明细表报表导出'!#REF!,0))</f>
        <v>#REF!</v>
      </c>
      <c r="H157" s="23" t="e" cm="1">
        <f t="array" ref="H157">SUM(IF((LEFT('2-1 采购订单物料明细表报表导出'!#REF!,7)=H$1)*('2-1 采购订单物料明细表报表导出'!#REF!=$A157),'2-1 采购订单物料明细表报表导出'!#REF!,0))</f>
        <v>#REF!</v>
      </c>
      <c r="I157" s="23" t="e" cm="1">
        <f t="array" ref="I157">SUM(IF((LEFT('2-1 采购订单物料明细表报表导出'!#REF!,7)=I$1)*('2-1 采购订单物料明细表报表导出'!#REF!=$A157),'2-1 采购订单物料明细表报表导出'!#REF!,0))</f>
        <v>#REF!</v>
      </c>
      <c r="J157" s="23" t="e" cm="1">
        <f t="array" ref="J157">SUM(IF((LEFT('2-1 采购订单物料明细表报表导出'!#REF!,7)=J$1)*('2-1 采购订单物料明细表报表导出'!#REF!=$A157),'2-1 采购订单物料明细表报表导出'!#REF!,0))</f>
        <v>#REF!</v>
      </c>
      <c r="K157" s="23" t="e" cm="1">
        <f t="array" ref="K157">SUM(IF((LEFT('2-1 采购订单物料明细表报表导出'!#REF!,7)=K$1)*('2-1 采购订单物料明细表报表导出'!#REF!=$A157),'2-1 采购订单物料明细表报表导出'!#REF!,0))</f>
        <v>#REF!</v>
      </c>
      <c r="L157" s="23" t="e" cm="1">
        <f t="array" ref="L157">SUM(IF((LEFT('2-1 采购订单物料明细表报表导出'!#REF!,7)=L$1)*('2-1 采购订单物料明细表报表导出'!#REF!=$A157),'2-1 采购订单物料明细表报表导出'!#REF!,0))</f>
        <v>#REF!</v>
      </c>
      <c r="M157" s="23" t="e" cm="1">
        <f t="array" ref="M157">SUM(IF((LEFT('2-1 采购订单物料明细表报表导出'!#REF!,7)=M$1)*('2-1 采购订单物料明细表报表导出'!#REF!=$A157),'2-1 采购订单物料明细表报表导出'!#REF!,0))</f>
        <v>#REF!</v>
      </c>
      <c r="N157" s="23" t="e" cm="1">
        <f t="array" ref="N157">SUM(IF((LEFT('2-1 采购订单物料明细表报表导出'!#REF!,7)=N$1)*('2-1 采购订单物料明细表报表导出'!#REF!=$A157),'2-1 采购订单物料明细表报表导出'!#REF!,0))</f>
        <v>#REF!</v>
      </c>
      <c r="O157" s="23" t="e" cm="1">
        <f t="array" ref="O157">SUM(IF((LEFT('2-1 采购订单物料明细表报表导出'!#REF!,7)=O$1)*('2-1 采购订单物料明细表报表导出'!#REF!=$A157),'2-1 采购订单物料明细表报表导出'!#REF!,0))</f>
        <v>#REF!</v>
      </c>
    </row>
    <row r="158" ht="14.5" spans="1:15">
      <c r="A158" s="20" t="s">
        <v>3465</v>
      </c>
      <c r="B158" s="48" t="s">
        <v>2128</v>
      </c>
      <c r="C158" s="49" t="s">
        <v>2129</v>
      </c>
      <c r="D158" s="23" t="e" cm="1">
        <f t="array" ref="D158">SUM(IF((LEFT('2-1 采购订单物料明细表报表导出'!#REF!,7)=D$1)*('2-1 采购订单物料明细表报表导出'!#REF!=$A158),'2-1 采购订单物料明细表报表导出'!#REF!,0))</f>
        <v>#REF!</v>
      </c>
      <c r="E158" s="23" t="e" cm="1">
        <f t="array" ref="E158">SUM(IF((LEFT('2-1 采购订单物料明细表报表导出'!#REF!,7)=E$1)*('2-1 采购订单物料明细表报表导出'!#REF!=$A158),'2-1 采购订单物料明细表报表导出'!#REF!,0))</f>
        <v>#REF!</v>
      </c>
      <c r="F158" s="23" t="e" cm="1">
        <f t="array" ref="F158">SUM(IF((LEFT('2-1 采购订单物料明细表报表导出'!#REF!,7)=F$1)*('2-1 采购订单物料明细表报表导出'!#REF!=$A158),'2-1 采购订单物料明细表报表导出'!#REF!,0))</f>
        <v>#REF!</v>
      </c>
      <c r="G158" s="23" t="e" cm="1">
        <f t="array" ref="G158">SUM(IF((LEFT('2-1 采购订单物料明细表报表导出'!#REF!,7)=G$1)*('2-1 采购订单物料明细表报表导出'!#REF!=$A158),'2-1 采购订单物料明细表报表导出'!#REF!,0))</f>
        <v>#REF!</v>
      </c>
      <c r="H158" s="23" t="e" cm="1">
        <f t="array" ref="H158">SUM(IF((LEFT('2-1 采购订单物料明细表报表导出'!#REF!,7)=H$1)*('2-1 采购订单物料明细表报表导出'!#REF!=$A158),'2-1 采购订单物料明细表报表导出'!#REF!,0))</f>
        <v>#REF!</v>
      </c>
      <c r="I158" s="23" t="e" cm="1">
        <f t="array" ref="I158">SUM(IF((LEFT('2-1 采购订单物料明细表报表导出'!#REF!,7)=I$1)*('2-1 采购订单物料明细表报表导出'!#REF!=$A158),'2-1 采购订单物料明细表报表导出'!#REF!,0))</f>
        <v>#REF!</v>
      </c>
      <c r="J158" s="23" t="e" cm="1">
        <f t="array" ref="J158">SUM(IF((LEFT('2-1 采购订单物料明细表报表导出'!#REF!,7)=J$1)*('2-1 采购订单物料明细表报表导出'!#REF!=$A158),'2-1 采购订单物料明细表报表导出'!#REF!,0))</f>
        <v>#REF!</v>
      </c>
      <c r="K158" s="23" t="e" cm="1">
        <f t="array" ref="K158">SUM(IF((LEFT('2-1 采购订单物料明细表报表导出'!#REF!,7)=K$1)*('2-1 采购订单物料明细表报表导出'!#REF!=$A158),'2-1 采购订单物料明细表报表导出'!#REF!,0))</f>
        <v>#REF!</v>
      </c>
      <c r="L158" s="23" t="e" cm="1">
        <f t="array" ref="L158">SUM(IF((LEFT('2-1 采购订单物料明细表报表导出'!#REF!,7)=L$1)*('2-1 采购订单物料明细表报表导出'!#REF!=$A158),'2-1 采购订单物料明细表报表导出'!#REF!,0))</f>
        <v>#REF!</v>
      </c>
      <c r="M158" s="23" t="e" cm="1">
        <f t="array" ref="M158">SUM(IF((LEFT('2-1 采购订单物料明细表报表导出'!#REF!,7)=M$1)*('2-1 采购订单物料明细表报表导出'!#REF!=$A158),'2-1 采购订单物料明细表报表导出'!#REF!,0))</f>
        <v>#REF!</v>
      </c>
      <c r="N158" s="23" t="e" cm="1">
        <f t="array" ref="N158">SUM(IF((LEFT('2-1 采购订单物料明细表报表导出'!#REF!,7)=N$1)*('2-1 采购订单物料明细表报表导出'!#REF!=$A158),'2-1 采购订单物料明细表报表导出'!#REF!,0))</f>
        <v>#REF!</v>
      </c>
      <c r="O158" s="23" t="e" cm="1">
        <f t="array" ref="O158">SUM(IF((LEFT('2-1 采购订单物料明细表报表导出'!#REF!,7)=O$1)*('2-1 采购订单物料明细表报表导出'!#REF!=$A158),'2-1 采购订单物料明细表报表导出'!#REF!,0))</f>
        <v>#REF!</v>
      </c>
    </row>
    <row r="159" ht="14.5" spans="1:15">
      <c r="A159" s="20" t="s">
        <v>3466</v>
      </c>
      <c r="B159" s="48" t="s">
        <v>2128</v>
      </c>
      <c r="C159" s="49" t="s">
        <v>2129</v>
      </c>
      <c r="D159" s="23" t="e" cm="1">
        <f t="array" ref="D159">SUM(IF((LEFT('2-1 采购订单物料明细表报表导出'!#REF!,7)=D$1)*('2-1 采购订单物料明细表报表导出'!#REF!=$A159),'2-1 采购订单物料明细表报表导出'!#REF!,0))</f>
        <v>#REF!</v>
      </c>
      <c r="E159" s="23" t="e" cm="1">
        <f t="array" ref="E159">SUM(IF((LEFT('2-1 采购订单物料明细表报表导出'!#REF!,7)=E$1)*('2-1 采购订单物料明细表报表导出'!#REF!=$A159),'2-1 采购订单物料明细表报表导出'!#REF!,0))</f>
        <v>#REF!</v>
      </c>
      <c r="F159" s="23" t="e" cm="1">
        <f t="array" ref="F159">SUM(IF((LEFT('2-1 采购订单物料明细表报表导出'!#REF!,7)=F$1)*('2-1 采购订单物料明细表报表导出'!#REF!=$A159),'2-1 采购订单物料明细表报表导出'!#REF!,0))</f>
        <v>#REF!</v>
      </c>
      <c r="G159" s="23" t="e" cm="1">
        <f t="array" ref="G159">SUM(IF((LEFT('2-1 采购订单物料明细表报表导出'!#REF!,7)=G$1)*('2-1 采购订单物料明细表报表导出'!#REF!=$A159),'2-1 采购订单物料明细表报表导出'!#REF!,0))</f>
        <v>#REF!</v>
      </c>
      <c r="H159" s="23" t="e" cm="1">
        <f t="array" ref="H159">SUM(IF((LEFT('2-1 采购订单物料明细表报表导出'!#REF!,7)=H$1)*('2-1 采购订单物料明细表报表导出'!#REF!=$A159),'2-1 采购订单物料明细表报表导出'!#REF!,0))</f>
        <v>#REF!</v>
      </c>
      <c r="I159" s="23" t="e" cm="1">
        <f t="array" ref="I159">SUM(IF((LEFT('2-1 采购订单物料明细表报表导出'!#REF!,7)=I$1)*('2-1 采购订单物料明细表报表导出'!#REF!=$A159),'2-1 采购订单物料明细表报表导出'!#REF!,0))</f>
        <v>#REF!</v>
      </c>
      <c r="J159" s="23" t="e" cm="1">
        <f t="array" ref="J159">SUM(IF((LEFT('2-1 采购订单物料明细表报表导出'!#REF!,7)=J$1)*('2-1 采购订单物料明细表报表导出'!#REF!=$A159),'2-1 采购订单物料明细表报表导出'!#REF!,0))</f>
        <v>#REF!</v>
      </c>
      <c r="K159" s="23" t="e" cm="1">
        <f t="array" ref="K159">SUM(IF((LEFT('2-1 采购订单物料明细表报表导出'!#REF!,7)=K$1)*('2-1 采购订单物料明细表报表导出'!#REF!=$A159),'2-1 采购订单物料明细表报表导出'!#REF!,0))</f>
        <v>#REF!</v>
      </c>
      <c r="L159" s="23" t="e" cm="1">
        <f t="array" ref="L159">SUM(IF((LEFT('2-1 采购订单物料明细表报表导出'!#REF!,7)=L$1)*('2-1 采购订单物料明细表报表导出'!#REF!=$A159),'2-1 采购订单物料明细表报表导出'!#REF!,0))</f>
        <v>#REF!</v>
      </c>
      <c r="M159" s="23" t="e" cm="1">
        <f t="array" ref="M159">SUM(IF((LEFT('2-1 采购订单物料明细表报表导出'!#REF!,7)=M$1)*('2-1 采购订单物料明细表报表导出'!#REF!=$A159),'2-1 采购订单物料明细表报表导出'!#REF!,0))</f>
        <v>#REF!</v>
      </c>
      <c r="N159" s="23" t="e" cm="1">
        <f t="array" ref="N159">SUM(IF((LEFT('2-1 采购订单物料明细表报表导出'!#REF!,7)=N$1)*('2-1 采购订单物料明细表报表导出'!#REF!=$A159),'2-1 采购订单物料明细表报表导出'!#REF!,0))</f>
        <v>#REF!</v>
      </c>
      <c r="O159" s="23" t="e" cm="1">
        <f t="array" ref="O159">SUM(IF((LEFT('2-1 采购订单物料明细表报表导出'!#REF!,7)=O$1)*('2-1 采购订单物料明细表报表导出'!#REF!=$A159),'2-1 采购订单物料明细表报表导出'!#REF!,0))</f>
        <v>#REF!</v>
      </c>
    </row>
    <row r="160" ht="14.5" spans="1:15">
      <c r="A160" s="20" t="s">
        <v>3467</v>
      </c>
      <c r="B160" s="48" t="s">
        <v>2128</v>
      </c>
      <c r="C160" s="49" t="s">
        <v>2129</v>
      </c>
      <c r="D160" s="23" t="e" cm="1">
        <f t="array" ref="D160">SUM(IF((LEFT('2-1 采购订单物料明细表报表导出'!#REF!,7)=D$1)*('2-1 采购订单物料明细表报表导出'!#REF!=$A160),'2-1 采购订单物料明细表报表导出'!#REF!,0))</f>
        <v>#REF!</v>
      </c>
      <c r="E160" s="23" t="e" cm="1">
        <f t="array" ref="E160">SUM(IF((LEFT('2-1 采购订单物料明细表报表导出'!#REF!,7)=E$1)*('2-1 采购订单物料明细表报表导出'!#REF!=$A160),'2-1 采购订单物料明细表报表导出'!#REF!,0))</f>
        <v>#REF!</v>
      </c>
      <c r="F160" s="23" t="e" cm="1">
        <f t="array" ref="F160">SUM(IF((LEFT('2-1 采购订单物料明细表报表导出'!#REF!,7)=F$1)*('2-1 采购订单物料明细表报表导出'!#REF!=$A160),'2-1 采购订单物料明细表报表导出'!#REF!,0))</f>
        <v>#REF!</v>
      </c>
      <c r="G160" s="23" t="e" cm="1">
        <f t="array" ref="G160">SUM(IF((LEFT('2-1 采购订单物料明细表报表导出'!#REF!,7)=G$1)*('2-1 采购订单物料明细表报表导出'!#REF!=$A160),'2-1 采购订单物料明细表报表导出'!#REF!,0))</f>
        <v>#REF!</v>
      </c>
      <c r="H160" s="23" t="e" cm="1">
        <f t="array" ref="H160">SUM(IF((LEFT('2-1 采购订单物料明细表报表导出'!#REF!,7)=H$1)*('2-1 采购订单物料明细表报表导出'!#REF!=$A160),'2-1 采购订单物料明细表报表导出'!#REF!,0))</f>
        <v>#REF!</v>
      </c>
      <c r="I160" s="23" t="e" cm="1">
        <f t="array" ref="I160">SUM(IF((LEFT('2-1 采购订单物料明细表报表导出'!#REF!,7)=I$1)*('2-1 采购订单物料明细表报表导出'!#REF!=$A160),'2-1 采购订单物料明细表报表导出'!#REF!,0))</f>
        <v>#REF!</v>
      </c>
      <c r="J160" s="23" t="e" cm="1">
        <f t="array" ref="J160">SUM(IF((LEFT('2-1 采购订单物料明细表报表导出'!#REF!,7)=J$1)*('2-1 采购订单物料明细表报表导出'!#REF!=$A160),'2-1 采购订单物料明细表报表导出'!#REF!,0))</f>
        <v>#REF!</v>
      </c>
      <c r="K160" s="23" t="e" cm="1">
        <f t="array" ref="K160">SUM(IF((LEFT('2-1 采购订单物料明细表报表导出'!#REF!,7)=K$1)*('2-1 采购订单物料明细表报表导出'!#REF!=$A160),'2-1 采购订单物料明细表报表导出'!#REF!,0))</f>
        <v>#REF!</v>
      </c>
      <c r="L160" s="23" t="e" cm="1">
        <f t="array" ref="L160">SUM(IF((LEFT('2-1 采购订单物料明细表报表导出'!#REF!,7)=L$1)*('2-1 采购订单物料明细表报表导出'!#REF!=$A160),'2-1 采购订单物料明细表报表导出'!#REF!,0))</f>
        <v>#REF!</v>
      </c>
      <c r="M160" s="23" t="e" cm="1">
        <f t="array" ref="M160">SUM(IF((LEFT('2-1 采购订单物料明细表报表导出'!#REF!,7)=M$1)*('2-1 采购订单物料明细表报表导出'!#REF!=$A160),'2-1 采购订单物料明细表报表导出'!#REF!,0))</f>
        <v>#REF!</v>
      </c>
      <c r="N160" s="23" t="e" cm="1">
        <f t="array" ref="N160">SUM(IF((LEFT('2-1 采购订单物料明细表报表导出'!#REF!,7)=N$1)*('2-1 采购订单物料明细表报表导出'!#REF!=$A160),'2-1 采购订单物料明细表报表导出'!#REF!,0))</f>
        <v>#REF!</v>
      </c>
      <c r="O160" s="23" t="e" cm="1">
        <f t="array" ref="O160">SUM(IF((LEFT('2-1 采购订单物料明细表报表导出'!#REF!,7)=O$1)*('2-1 采购订单物料明细表报表导出'!#REF!=$A160),'2-1 采购订单物料明细表报表导出'!#REF!,0))</f>
        <v>#REF!</v>
      </c>
    </row>
    <row r="161" ht="14.5" spans="1:15">
      <c r="A161" s="20" t="s">
        <v>3468</v>
      </c>
      <c r="B161" s="48" t="s">
        <v>2128</v>
      </c>
      <c r="C161" s="49" t="s">
        <v>2129</v>
      </c>
      <c r="D161" s="23" t="e" cm="1">
        <f t="array" ref="D161">SUM(IF((LEFT('2-1 采购订单物料明细表报表导出'!#REF!,7)=D$1)*('2-1 采购订单物料明细表报表导出'!#REF!=$A161),'2-1 采购订单物料明细表报表导出'!#REF!,0))</f>
        <v>#REF!</v>
      </c>
      <c r="E161" s="23" t="e" cm="1">
        <f t="array" ref="E161">SUM(IF((LEFT('2-1 采购订单物料明细表报表导出'!#REF!,7)=E$1)*('2-1 采购订单物料明细表报表导出'!#REF!=$A161),'2-1 采购订单物料明细表报表导出'!#REF!,0))</f>
        <v>#REF!</v>
      </c>
      <c r="F161" s="23" t="e" cm="1">
        <f t="array" ref="F161">SUM(IF((LEFT('2-1 采购订单物料明细表报表导出'!#REF!,7)=F$1)*('2-1 采购订单物料明细表报表导出'!#REF!=$A161),'2-1 采购订单物料明细表报表导出'!#REF!,0))</f>
        <v>#REF!</v>
      </c>
      <c r="G161" s="23" t="e" cm="1">
        <f t="array" ref="G161">SUM(IF((LEFT('2-1 采购订单物料明细表报表导出'!#REF!,7)=G$1)*('2-1 采购订单物料明细表报表导出'!#REF!=$A161),'2-1 采购订单物料明细表报表导出'!#REF!,0))</f>
        <v>#REF!</v>
      </c>
      <c r="H161" s="23" t="e" cm="1">
        <f t="array" ref="H161">SUM(IF((LEFT('2-1 采购订单物料明细表报表导出'!#REF!,7)=H$1)*('2-1 采购订单物料明细表报表导出'!#REF!=$A161),'2-1 采购订单物料明细表报表导出'!#REF!,0))</f>
        <v>#REF!</v>
      </c>
      <c r="I161" s="23" t="e" cm="1">
        <f t="array" ref="I161">SUM(IF((LEFT('2-1 采购订单物料明细表报表导出'!#REF!,7)=I$1)*('2-1 采购订单物料明细表报表导出'!#REF!=$A161),'2-1 采购订单物料明细表报表导出'!#REF!,0))</f>
        <v>#REF!</v>
      </c>
      <c r="J161" s="23" t="e" cm="1">
        <f t="array" ref="J161">SUM(IF((LEFT('2-1 采购订单物料明细表报表导出'!#REF!,7)=J$1)*('2-1 采购订单物料明细表报表导出'!#REF!=$A161),'2-1 采购订单物料明细表报表导出'!#REF!,0))</f>
        <v>#REF!</v>
      </c>
      <c r="K161" s="23" t="e" cm="1">
        <f t="array" ref="K161">SUM(IF((LEFT('2-1 采购订单物料明细表报表导出'!#REF!,7)=K$1)*('2-1 采购订单物料明细表报表导出'!#REF!=$A161),'2-1 采购订单物料明细表报表导出'!#REF!,0))</f>
        <v>#REF!</v>
      </c>
      <c r="L161" s="23" t="e" cm="1">
        <f t="array" ref="L161">SUM(IF((LEFT('2-1 采购订单物料明细表报表导出'!#REF!,7)=L$1)*('2-1 采购订单物料明细表报表导出'!#REF!=$A161),'2-1 采购订单物料明细表报表导出'!#REF!,0))</f>
        <v>#REF!</v>
      </c>
      <c r="M161" s="23" t="e" cm="1">
        <f t="array" ref="M161">SUM(IF((LEFT('2-1 采购订单物料明细表报表导出'!#REF!,7)=M$1)*('2-1 采购订单物料明细表报表导出'!#REF!=$A161),'2-1 采购订单物料明细表报表导出'!#REF!,0))</f>
        <v>#REF!</v>
      </c>
      <c r="N161" s="23" t="e" cm="1">
        <f t="array" ref="N161">SUM(IF((LEFT('2-1 采购订单物料明细表报表导出'!#REF!,7)=N$1)*('2-1 采购订单物料明细表报表导出'!#REF!=$A161),'2-1 采购订单物料明细表报表导出'!#REF!,0))</f>
        <v>#REF!</v>
      </c>
      <c r="O161" s="23" t="e" cm="1">
        <f t="array" ref="O161">SUM(IF((LEFT('2-1 采购订单物料明细表报表导出'!#REF!,7)=O$1)*('2-1 采购订单物料明细表报表导出'!#REF!=$A161),'2-1 采购订单物料明细表报表导出'!#REF!,0))</f>
        <v>#REF!</v>
      </c>
    </row>
    <row r="162" ht="14.5" spans="1:15">
      <c r="A162" s="20" t="s">
        <v>3469</v>
      </c>
      <c r="B162" s="48" t="s">
        <v>2128</v>
      </c>
      <c r="C162" s="49" t="s">
        <v>2129</v>
      </c>
      <c r="D162" s="23" t="e" cm="1">
        <f t="array" ref="D162">SUM(IF((LEFT('2-1 采购订单物料明细表报表导出'!#REF!,7)=D$1)*('2-1 采购订单物料明细表报表导出'!#REF!=$A162),'2-1 采购订单物料明细表报表导出'!#REF!,0))</f>
        <v>#REF!</v>
      </c>
      <c r="E162" s="23" t="e" cm="1">
        <f t="array" ref="E162">SUM(IF((LEFT('2-1 采购订单物料明细表报表导出'!#REF!,7)=E$1)*('2-1 采购订单物料明细表报表导出'!#REF!=$A162),'2-1 采购订单物料明细表报表导出'!#REF!,0))</f>
        <v>#REF!</v>
      </c>
      <c r="F162" s="23" t="e" cm="1">
        <f t="array" ref="F162">SUM(IF((LEFT('2-1 采购订单物料明细表报表导出'!#REF!,7)=F$1)*('2-1 采购订单物料明细表报表导出'!#REF!=$A162),'2-1 采购订单物料明细表报表导出'!#REF!,0))</f>
        <v>#REF!</v>
      </c>
      <c r="G162" s="23" t="e" cm="1">
        <f t="array" ref="G162">SUM(IF((LEFT('2-1 采购订单物料明细表报表导出'!#REF!,7)=G$1)*('2-1 采购订单物料明细表报表导出'!#REF!=$A162),'2-1 采购订单物料明细表报表导出'!#REF!,0))</f>
        <v>#REF!</v>
      </c>
      <c r="H162" s="23" t="e" cm="1">
        <f t="array" ref="H162">SUM(IF((LEFT('2-1 采购订单物料明细表报表导出'!#REF!,7)=H$1)*('2-1 采购订单物料明细表报表导出'!#REF!=$A162),'2-1 采购订单物料明细表报表导出'!#REF!,0))</f>
        <v>#REF!</v>
      </c>
      <c r="I162" s="23" t="e" cm="1">
        <f t="array" ref="I162">SUM(IF((LEFT('2-1 采购订单物料明细表报表导出'!#REF!,7)=I$1)*('2-1 采购订单物料明细表报表导出'!#REF!=$A162),'2-1 采购订单物料明细表报表导出'!#REF!,0))</f>
        <v>#REF!</v>
      </c>
      <c r="J162" s="23" t="e" cm="1">
        <f t="array" ref="J162">SUM(IF((LEFT('2-1 采购订单物料明细表报表导出'!#REF!,7)=J$1)*('2-1 采购订单物料明细表报表导出'!#REF!=$A162),'2-1 采购订单物料明细表报表导出'!#REF!,0))</f>
        <v>#REF!</v>
      </c>
      <c r="K162" s="23" t="e" cm="1">
        <f t="array" ref="K162">SUM(IF((LEFT('2-1 采购订单物料明细表报表导出'!#REF!,7)=K$1)*('2-1 采购订单物料明细表报表导出'!#REF!=$A162),'2-1 采购订单物料明细表报表导出'!#REF!,0))</f>
        <v>#REF!</v>
      </c>
      <c r="L162" s="23" t="e" cm="1">
        <f t="array" ref="L162">SUM(IF((LEFT('2-1 采购订单物料明细表报表导出'!#REF!,7)=L$1)*('2-1 采购订单物料明细表报表导出'!#REF!=$A162),'2-1 采购订单物料明细表报表导出'!#REF!,0))</f>
        <v>#REF!</v>
      </c>
      <c r="M162" s="23" t="e" cm="1">
        <f t="array" ref="M162">SUM(IF((LEFT('2-1 采购订单物料明细表报表导出'!#REF!,7)=M$1)*('2-1 采购订单物料明细表报表导出'!#REF!=$A162),'2-1 采购订单物料明细表报表导出'!#REF!,0))</f>
        <v>#REF!</v>
      </c>
      <c r="N162" s="23" t="e" cm="1">
        <f t="array" ref="N162">SUM(IF((LEFT('2-1 采购订单物料明细表报表导出'!#REF!,7)=N$1)*('2-1 采购订单物料明细表报表导出'!#REF!=$A162),'2-1 采购订单物料明细表报表导出'!#REF!,0))</f>
        <v>#REF!</v>
      </c>
      <c r="O162" s="23" t="e" cm="1">
        <f t="array" ref="O162">SUM(IF((LEFT('2-1 采购订单物料明细表报表导出'!#REF!,7)=O$1)*('2-1 采购订单物料明细表报表导出'!#REF!=$A162),'2-1 采购订单物料明细表报表导出'!#REF!,0))</f>
        <v>#REF!</v>
      </c>
    </row>
    <row r="163" ht="14.5" spans="1:15">
      <c r="A163" s="20" t="s">
        <v>3470</v>
      </c>
      <c r="B163" s="48" t="s">
        <v>2128</v>
      </c>
      <c r="C163" s="49" t="s">
        <v>2129</v>
      </c>
      <c r="D163" s="23" t="e" cm="1">
        <f t="array" ref="D163">SUM(IF((LEFT('2-1 采购订单物料明细表报表导出'!#REF!,7)=D$1)*('2-1 采购订单物料明细表报表导出'!#REF!=$A163),'2-1 采购订单物料明细表报表导出'!#REF!,0))</f>
        <v>#REF!</v>
      </c>
      <c r="E163" s="23" t="e" cm="1">
        <f t="array" ref="E163">SUM(IF((LEFT('2-1 采购订单物料明细表报表导出'!#REF!,7)=E$1)*('2-1 采购订单物料明细表报表导出'!#REF!=$A163),'2-1 采购订单物料明细表报表导出'!#REF!,0))</f>
        <v>#REF!</v>
      </c>
      <c r="F163" s="23" t="e" cm="1">
        <f t="array" ref="F163">SUM(IF((LEFT('2-1 采购订单物料明细表报表导出'!#REF!,7)=F$1)*('2-1 采购订单物料明细表报表导出'!#REF!=$A163),'2-1 采购订单物料明细表报表导出'!#REF!,0))</f>
        <v>#REF!</v>
      </c>
      <c r="G163" s="23" t="e" cm="1">
        <f t="array" ref="G163">SUM(IF((LEFT('2-1 采购订单物料明细表报表导出'!#REF!,7)=G$1)*('2-1 采购订单物料明细表报表导出'!#REF!=$A163),'2-1 采购订单物料明细表报表导出'!#REF!,0))</f>
        <v>#REF!</v>
      </c>
      <c r="H163" s="23" t="e" cm="1">
        <f t="array" ref="H163">SUM(IF((LEFT('2-1 采购订单物料明细表报表导出'!#REF!,7)=H$1)*('2-1 采购订单物料明细表报表导出'!#REF!=$A163),'2-1 采购订单物料明细表报表导出'!#REF!,0))</f>
        <v>#REF!</v>
      </c>
      <c r="I163" s="23" t="e" cm="1">
        <f t="array" ref="I163">SUM(IF((LEFT('2-1 采购订单物料明细表报表导出'!#REF!,7)=I$1)*('2-1 采购订单物料明细表报表导出'!#REF!=$A163),'2-1 采购订单物料明细表报表导出'!#REF!,0))</f>
        <v>#REF!</v>
      </c>
      <c r="J163" s="23" t="e" cm="1">
        <f t="array" ref="J163">SUM(IF((LEFT('2-1 采购订单物料明细表报表导出'!#REF!,7)=J$1)*('2-1 采购订单物料明细表报表导出'!#REF!=$A163),'2-1 采购订单物料明细表报表导出'!#REF!,0))</f>
        <v>#REF!</v>
      </c>
      <c r="K163" s="23" t="e" cm="1">
        <f t="array" ref="K163">SUM(IF((LEFT('2-1 采购订单物料明细表报表导出'!#REF!,7)=K$1)*('2-1 采购订单物料明细表报表导出'!#REF!=$A163),'2-1 采购订单物料明细表报表导出'!#REF!,0))</f>
        <v>#REF!</v>
      </c>
      <c r="L163" s="23" t="e" cm="1">
        <f t="array" ref="L163">SUM(IF((LEFT('2-1 采购订单物料明细表报表导出'!#REF!,7)=L$1)*('2-1 采购订单物料明细表报表导出'!#REF!=$A163),'2-1 采购订单物料明细表报表导出'!#REF!,0))</f>
        <v>#REF!</v>
      </c>
      <c r="M163" s="23" t="e" cm="1">
        <f t="array" ref="M163">SUM(IF((LEFT('2-1 采购订单物料明细表报表导出'!#REF!,7)=M$1)*('2-1 采购订单物料明细表报表导出'!#REF!=$A163),'2-1 采购订单物料明细表报表导出'!#REF!,0))</f>
        <v>#REF!</v>
      </c>
      <c r="N163" s="23" t="e" cm="1">
        <f t="array" ref="N163">SUM(IF((LEFT('2-1 采购订单物料明细表报表导出'!#REF!,7)=N$1)*('2-1 采购订单物料明细表报表导出'!#REF!=$A163),'2-1 采购订单物料明细表报表导出'!#REF!,0))</f>
        <v>#REF!</v>
      </c>
      <c r="O163" s="23" t="e" cm="1">
        <f t="array" ref="O163">SUM(IF((LEFT('2-1 采购订单物料明细表报表导出'!#REF!,7)=O$1)*('2-1 采购订单物料明细表报表导出'!#REF!=$A163),'2-1 采购订单物料明细表报表导出'!#REF!,0))</f>
        <v>#REF!</v>
      </c>
    </row>
    <row r="164" ht="14.5" spans="1:15">
      <c r="A164" s="20" t="s">
        <v>3471</v>
      </c>
      <c r="B164" s="48" t="s">
        <v>2128</v>
      </c>
      <c r="C164" s="49" t="s">
        <v>2129</v>
      </c>
      <c r="D164" s="23" t="e" cm="1">
        <f t="array" ref="D164">SUM(IF((LEFT('2-1 采购订单物料明细表报表导出'!#REF!,7)=D$1)*('2-1 采购订单物料明细表报表导出'!#REF!=$A164),'2-1 采购订单物料明细表报表导出'!#REF!,0))</f>
        <v>#REF!</v>
      </c>
      <c r="E164" s="23" t="e" cm="1">
        <f t="array" ref="E164">SUM(IF((LEFT('2-1 采购订单物料明细表报表导出'!#REF!,7)=E$1)*('2-1 采购订单物料明细表报表导出'!#REF!=$A164),'2-1 采购订单物料明细表报表导出'!#REF!,0))</f>
        <v>#REF!</v>
      </c>
      <c r="F164" s="23" t="e" cm="1">
        <f t="array" ref="F164">SUM(IF((LEFT('2-1 采购订单物料明细表报表导出'!#REF!,7)=F$1)*('2-1 采购订单物料明细表报表导出'!#REF!=$A164),'2-1 采购订单物料明细表报表导出'!#REF!,0))</f>
        <v>#REF!</v>
      </c>
      <c r="G164" s="23" t="e" cm="1">
        <f t="array" ref="G164">SUM(IF((LEFT('2-1 采购订单物料明细表报表导出'!#REF!,7)=G$1)*('2-1 采购订单物料明细表报表导出'!#REF!=$A164),'2-1 采购订单物料明细表报表导出'!#REF!,0))</f>
        <v>#REF!</v>
      </c>
      <c r="H164" s="23" t="e" cm="1">
        <f t="array" ref="H164">SUM(IF((LEFT('2-1 采购订单物料明细表报表导出'!#REF!,7)=H$1)*('2-1 采购订单物料明细表报表导出'!#REF!=$A164),'2-1 采购订单物料明细表报表导出'!#REF!,0))</f>
        <v>#REF!</v>
      </c>
      <c r="I164" s="23" t="e" cm="1">
        <f t="array" ref="I164">SUM(IF((LEFT('2-1 采购订单物料明细表报表导出'!#REF!,7)=I$1)*('2-1 采购订单物料明细表报表导出'!#REF!=$A164),'2-1 采购订单物料明细表报表导出'!#REF!,0))</f>
        <v>#REF!</v>
      </c>
      <c r="J164" s="23" t="e" cm="1">
        <f t="array" ref="J164">SUM(IF((LEFT('2-1 采购订单物料明细表报表导出'!#REF!,7)=J$1)*('2-1 采购订单物料明细表报表导出'!#REF!=$A164),'2-1 采购订单物料明细表报表导出'!#REF!,0))</f>
        <v>#REF!</v>
      </c>
      <c r="K164" s="23" t="e" cm="1">
        <f t="array" ref="K164">SUM(IF((LEFT('2-1 采购订单物料明细表报表导出'!#REF!,7)=K$1)*('2-1 采购订单物料明细表报表导出'!#REF!=$A164),'2-1 采购订单物料明细表报表导出'!#REF!,0))</f>
        <v>#REF!</v>
      </c>
      <c r="L164" s="23" t="e" cm="1">
        <f t="array" ref="L164">SUM(IF((LEFT('2-1 采购订单物料明细表报表导出'!#REF!,7)=L$1)*('2-1 采购订单物料明细表报表导出'!#REF!=$A164),'2-1 采购订单物料明细表报表导出'!#REF!,0))</f>
        <v>#REF!</v>
      </c>
      <c r="M164" s="23" t="e" cm="1">
        <f t="array" ref="M164">SUM(IF((LEFT('2-1 采购订单物料明细表报表导出'!#REF!,7)=M$1)*('2-1 采购订单物料明细表报表导出'!#REF!=$A164),'2-1 采购订单物料明细表报表导出'!#REF!,0))</f>
        <v>#REF!</v>
      </c>
      <c r="N164" s="23" t="e" cm="1">
        <f t="array" ref="N164">SUM(IF((LEFT('2-1 采购订单物料明细表报表导出'!#REF!,7)=N$1)*('2-1 采购订单物料明细表报表导出'!#REF!=$A164),'2-1 采购订单物料明细表报表导出'!#REF!,0))</f>
        <v>#REF!</v>
      </c>
      <c r="O164" s="23" t="e" cm="1">
        <f t="array" ref="O164">SUM(IF((LEFT('2-1 采购订单物料明细表报表导出'!#REF!,7)=O$1)*('2-1 采购订单物料明细表报表导出'!#REF!=$A164),'2-1 采购订单物料明细表报表导出'!#REF!,0))</f>
        <v>#REF!</v>
      </c>
    </row>
    <row r="165" ht="14.5" spans="1:15">
      <c r="A165" s="20" t="s">
        <v>3472</v>
      </c>
      <c r="B165" s="48" t="s">
        <v>2128</v>
      </c>
      <c r="C165" s="49" t="s">
        <v>2129</v>
      </c>
      <c r="D165" s="23" t="e" cm="1">
        <f t="array" ref="D165">SUM(IF((LEFT('2-1 采购订单物料明细表报表导出'!#REF!,7)=D$1)*('2-1 采购订单物料明细表报表导出'!#REF!=$A165),'2-1 采购订单物料明细表报表导出'!#REF!,0))</f>
        <v>#REF!</v>
      </c>
      <c r="E165" s="23" t="e" cm="1">
        <f t="array" ref="E165">SUM(IF((LEFT('2-1 采购订单物料明细表报表导出'!#REF!,7)=E$1)*('2-1 采购订单物料明细表报表导出'!#REF!=$A165),'2-1 采购订单物料明细表报表导出'!#REF!,0))</f>
        <v>#REF!</v>
      </c>
      <c r="F165" s="23" t="e" cm="1">
        <f t="array" ref="F165">SUM(IF((LEFT('2-1 采购订单物料明细表报表导出'!#REF!,7)=F$1)*('2-1 采购订单物料明细表报表导出'!#REF!=$A165),'2-1 采购订单物料明细表报表导出'!#REF!,0))</f>
        <v>#REF!</v>
      </c>
      <c r="G165" s="23" t="e" cm="1">
        <f t="array" ref="G165">SUM(IF((LEFT('2-1 采购订单物料明细表报表导出'!#REF!,7)=G$1)*('2-1 采购订单物料明细表报表导出'!#REF!=$A165),'2-1 采购订单物料明细表报表导出'!#REF!,0))</f>
        <v>#REF!</v>
      </c>
      <c r="H165" s="23" t="e" cm="1">
        <f t="array" ref="H165">SUM(IF((LEFT('2-1 采购订单物料明细表报表导出'!#REF!,7)=H$1)*('2-1 采购订单物料明细表报表导出'!#REF!=$A165),'2-1 采购订单物料明细表报表导出'!#REF!,0))</f>
        <v>#REF!</v>
      </c>
      <c r="I165" s="23" t="e" cm="1">
        <f t="array" ref="I165">SUM(IF((LEFT('2-1 采购订单物料明细表报表导出'!#REF!,7)=I$1)*('2-1 采购订单物料明细表报表导出'!#REF!=$A165),'2-1 采购订单物料明细表报表导出'!#REF!,0))</f>
        <v>#REF!</v>
      </c>
      <c r="J165" s="23" t="e" cm="1">
        <f t="array" ref="J165">SUM(IF((LEFT('2-1 采购订单物料明细表报表导出'!#REF!,7)=J$1)*('2-1 采购订单物料明细表报表导出'!#REF!=$A165),'2-1 采购订单物料明细表报表导出'!#REF!,0))</f>
        <v>#REF!</v>
      </c>
      <c r="K165" s="23" t="e" cm="1">
        <f t="array" ref="K165">SUM(IF((LEFT('2-1 采购订单物料明细表报表导出'!#REF!,7)=K$1)*('2-1 采购订单物料明细表报表导出'!#REF!=$A165),'2-1 采购订单物料明细表报表导出'!#REF!,0))</f>
        <v>#REF!</v>
      </c>
      <c r="L165" s="23" t="e" cm="1">
        <f t="array" ref="L165">SUM(IF((LEFT('2-1 采购订单物料明细表报表导出'!#REF!,7)=L$1)*('2-1 采购订单物料明细表报表导出'!#REF!=$A165),'2-1 采购订单物料明细表报表导出'!#REF!,0))</f>
        <v>#REF!</v>
      </c>
      <c r="M165" s="23" t="e" cm="1">
        <f t="array" ref="M165">SUM(IF((LEFT('2-1 采购订单物料明细表报表导出'!#REF!,7)=M$1)*('2-1 采购订单物料明细表报表导出'!#REF!=$A165),'2-1 采购订单物料明细表报表导出'!#REF!,0))</f>
        <v>#REF!</v>
      </c>
      <c r="N165" s="23" t="e" cm="1">
        <f t="array" ref="N165">SUM(IF((LEFT('2-1 采购订单物料明细表报表导出'!#REF!,7)=N$1)*('2-1 采购订单物料明细表报表导出'!#REF!=$A165),'2-1 采购订单物料明细表报表导出'!#REF!,0))</f>
        <v>#REF!</v>
      </c>
      <c r="O165" s="23" t="e" cm="1">
        <f t="array" ref="O165">SUM(IF((LEFT('2-1 采购订单物料明细表报表导出'!#REF!,7)=O$1)*('2-1 采购订单物料明细表报表导出'!#REF!=$A165),'2-1 采购订单物料明细表报表导出'!#REF!,0))</f>
        <v>#REF!</v>
      </c>
    </row>
    <row r="166" ht="14.5" spans="1:15">
      <c r="A166" s="20" t="s">
        <v>3473</v>
      </c>
      <c r="B166" s="48" t="s">
        <v>2128</v>
      </c>
      <c r="C166" s="49" t="s">
        <v>2129</v>
      </c>
      <c r="D166" s="23" t="e" cm="1">
        <f t="array" ref="D166">SUM(IF((LEFT('2-1 采购订单物料明细表报表导出'!#REF!,7)=D$1)*('2-1 采购订单物料明细表报表导出'!#REF!=$A166),'2-1 采购订单物料明细表报表导出'!#REF!,0))</f>
        <v>#REF!</v>
      </c>
      <c r="E166" s="23" t="e" cm="1">
        <f t="array" ref="E166">SUM(IF((LEFT('2-1 采购订单物料明细表报表导出'!#REF!,7)=E$1)*('2-1 采购订单物料明细表报表导出'!#REF!=$A166),'2-1 采购订单物料明细表报表导出'!#REF!,0))</f>
        <v>#REF!</v>
      </c>
      <c r="F166" s="23" t="e" cm="1">
        <f t="array" ref="F166">SUM(IF((LEFT('2-1 采购订单物料明细表报表导出'!#REF!,7)=F$1)*('2-1 采购订单物料明细表报表导出'!#REF!=$A166),'2-1 采购订单物料明细表报表导出'!#REF!,0))</f>
        <v>#REF!</v>
      </c>
      <c r="G166" s="23" t="e" cm="1">
        <f t="array" ref="G166">SUM(IF((LEFT('2-1 采购订单物料明细表报表导出'!#REF!,7)=G$1)*('2-1 采购订单物料明细表报表导出'!#REF!=$A166),'2-1 采购订单物料明细表报表导出'!#REF!,0))</f>
        <v>#REF!</v>
      </c>
      <c r="H166" s="23" t="e" cm="1">
        <f t="array" ref="H166">SUM(IF((LEFT('2-1 采购订单物料明细表报表导出'!#REF!,7)=H$1)*('2-1 采购订单物料明细表报表导出'!#REF!=$A166),'2-1 采购订单物料明细表报表导出'!#REF!,0))</f>
        <v>#REF!</v>
      </c>
      <c r="I166" s="23" t="e" cm="1">
        <f t="array" ref="I166">SUM(IF((LEFT('2-1 采购订单物料明细表报表导出'!#REF!,7)=I$1)*('2-1 采购订单物料明细表报表导出'!#REF!=$A166),'2-1 采购订单物料明细表报表导出'!#REF!,0))</f>
        <v>#REF!</v>
      </c>
      <c r="J166" s="23" t="e" cm="1">
        <f t="array" ref="J166">SUM(IF((LEFT('2-1 采购订单物料明细表报表导出'!#REF!,7)=J$1)*('2-1 采购订单物料明细表报表导出'!#REF!=$A166),'2-1 采购订单物料明细表报表导出'!#REF!,0))</f>
        <v>#REF!</v>
      </c>
      <c r="K166" s="23" t="e" cm="1">
        <f t="array" ref="K166">SUM(IF((LEFT('2-1 采购订单物料明细表报表导出'!#REF!,7)=K$1)*('2-1 采购订单物料明细表报表导出'!#REF!=$A166),'2-1 采购订单物料明细表报表导出'!#REF!,0))</f>
        <v>#REF!</v>
      </c>
      <c r="L166" s="23" t="e" cm="1">
        <f t="array" ref="L166">SUM(IF((LEFT('2-1 采购订单物料明细表报表导出'!#REF!,7)=L$1)*('2-1 采购订单物料明细表报表导出'!#REF!=$A166),'2-1 采购订单物料明细表报表导出'!#REF!,0))</f>
        <v>#REF!</v>
      </c>
      <c r="M166" s="23" t="e" cm="1">
        <f t="array" ref="M166">SUM(IF((LEFT('2-1 采购订单物料明细表报表导出'!#REF!,7)=M$1)*('2-1 采购订单物料明细表报表导出'!#REF!=$A166),'2-1 采购订单物料明细表报表导出'!#REF!,0))</f>
        <v>#REF!</v>
      </c>
      <c r="N166" s="23" t="e" cm="1">
        <f t="array" ref="N166">SUM(IF((LEFT('2-1 采购订单物料明细表报表导出'!#REF!,7)=N$1)*('2-1 采购订单物料明细表报表导出'!#REF!=$A166),'2-1 采购订单物料明细表报表导出'!#REF!,0))</f>
        <v>#REF!</v>
      </c>
      <c r="O166" s="23" t="e" cm="1">
        <f t="array" ref="O166">SUM(IF((LEFT('2-1 采购订单物料明细表报表导出'!#REF!,7)=O$1)*('2-1 采购订单物料明细表报表导出'!#REF!=$A166),'2-1 采购订单物料明细表报表导出'!#REF!,0))</f>
        <v>#REF!</v>
      </c>
    </row>
    <row r="167" ht="14.5" spans="1:15">
      <c r="A167" s="20" t="s">
        <v>3474</v>
      </c>
      <c r="B167" s="48" t="s">
        <v>2128</v>
      </c>
      <c r="C167" s="49" t="s">
        <v>2129</v>
      </c>
      <c r="D167" s="23" t="e" cm="1">
        <f t="array" ref="D167">SUM(IF((LEFT('2-1 采购订单物料明细表报表导出'!#REF!,7)=D$1)*('2-1 采购订单物料明细表报表导出'!#REF!=$A167),'2-1 采购订单物料明细表报表导出'!#REF!,0))</f>
        <v>#REF!</v>
      </c>
      <c r="E167" s="23" t="e" cm="1">
        <f t="array" ref="E167">SUM(IF((LEFT('2-1 采购订单物料明细表报表导出'!#REF!,7)=E$1)*('2-1 采购订单物料明细表报表导出'!#REF!=$A167),'2-1 采购订单物料明细表报表导出'!#REF!,0))</f>
        <v>#REF!</v>
      </c>
      <c r="F167" s="23" t="e" cm="1">
        <f t="array" ref="F167">SUM(IF((LEFT('2-1 采购订单物料明细表报表导出'!#REF!,7)=F$1)*('2-1 采购订单物料明细表报表导出'!#REF!=$A167),'2-1 采购订单物料明细表报表导出'!#REF!,0))</f>
        <v>#REF!</v>
      </c>
      <c r="G167" s="23" t="e" cm="1">
        <f t="array" ref="G167">SUM(IF((LEFT('2-1 采购订单物料明细表报表导出'!#REF!,7)=G$1)*('2-1 采购订单物料明细表报表导出'!#REF!=$A167),'2-1 采购订单物料明细表报表导出'!#REF!,0))</f>
        <v>#REF!</v>
      </c>
      <c r="H167" s="23" t="e" cm="1">
        <f t="array" ref="H167">SUM(IF((LEFT('2-1 采购订单物料明细表报表导出'!#REF!,7)=H$1)*('2-1 采购订单物料明细表报表导出'!#REF!=$A167),'2-1 采购订单物料明细表报表导出'!#REF!,0))</f>
        <v>#REF!</v>
      </c>
      <c r="I167" s="23" t="e" cm="1">
        <f t="array" ref="I167">SUM(IF((LEFT('2-1 采购订单物料明细表报表导出'!#REF!,7)=I$1)*('2-1 采购订单物料明细表报表导出'!#REF!=$A167),'2-1 采购订单物料明细表报表导出'!#REF!,0))</f>
        <v>#REF!</v>
      </c>
      <c r="J167" s="23" t="e" cm="1">
        <f t="array" ref="J167">SUM(IF((LEFT('2-1 采购订单物料明细表报表导出'!#REF!,7)=J$1)*('2-1 采购订单物料明细表报表导出'!#REF!=$A167),'2-1 采购订单物料明细表报表导出'!#REF!,0))</f>
        <v>#REF!</v>
      </c>
      <c r="K167" s="23" t="e" cm="1">
        <f t="array" ref="K167">SUM(IF((LEFT('2-1 采购订单物料明细表报表导出'!#REF!,7)=K$1)*('2-1 采购订单物料明细表报表导出'!#REF!=$A167),'2-1 采购订单物料明细表报表导出'!#REF!,0))</f>
        <v>#REF!</v>
      </c>
      <c r="L167" s="23" t="e" cm="1">
        <f t="array" ref="L167">SUM(IF((LEFT('2-1 采购订单物料明细表报表导出'!#REF!,7)=L$1)*('2-1 采购订单物料明细表报表导出'!#REF!=$A167),'2-1 采购订单物料明细表报表导出'!#REF!,0))</f>
        <v>#REF!</v>
      </c>
      <c r="M167" s="23" t="e" cm="1">
        <f t="array" ref="M167">SUM(IF((LEFT('2-1 采购订单物料明细表报表导出'!#REF!,7)=M$1)*('2-1 采购订单物料明细表报表导出'!#REF!=$A167),'2-1 采购订单物料明细表报表导出'!#REF!,0))</f>
        <v>#REF!</v>
      </c>
      <c r="N167" s="23" t="e" cm="1">
        <f t="array" ref="N167">SUM(IF((LEFT('2-1 采购订单物料明细表报表导出'!#REF!,7)=N$1)*('2-1 采购订单物料明细表报表导出'!#REF!=$A167),'2-1 采购订单物料明细表报表导出'!#REF!,0))</f>
        <v>#REF!</v>
      </c>
      <c r="O167" s="23" t="e" cm="1">
        <f t="array" ref="O167">SUM(IF((LEFT('2-1 采购订单物料明细表报表导出'!#REF!,7)=O$1)*('2-1 采购订单物料明细表报表导出'!#REF!=$A167),'2-1 采购订单物料明细表报表导出'!#REF!,0))</f>
        <v>#REF!</v>
      </c>
    </row>
    <row r="168" ht="14.5" spans="1:15">
      <c r="A168" s="20" t="s">
        <v>3475</v>
      </c>
      <c r="B168" s="48" t="s">
        <v>2128</v>
      </c>
      <c r="C168" s="49" t="s">
        <v>2129</v>
      </c>
      <c r="D168" s="23" t="e" cm="1">
        <f t="array" ref="D168">SUM(IF((LEFT('2-1 采购订单物料明细表报表导出'!#REF!,7)=D$1)*('2-1 采购订单物料明细表报表导出'!#REF!=$A168),'2-1 采购订单物料明细表报表导出'!#REF!,0))</f>
        <v>#REF!</v>
      </c>
      <c r="E168" s="23" t="e" cm="1">
        <f t="array" ref="E168">SUM(IF((LEFT('2-1 采购订单物料明细表报表导出'!#REF!,7)=E$1)*('2-1 采购订单物料明细表报表导出'!#REF!=$A168),'2-1 采购订单物料明细表报表导出'!#REF!,0))</f>
        <v>#REF!</v>
      </c>
      <c r="F168" s="23" t="e" cm="1">
        <f t="array" ref="F168">SUM(IF((LEFT('2-1 采购订单物料明细表报表导出'!#REF!,7)=F$1)*('2-1 采购订单物料明细表报表导出'!#REF!=$A168),'2-1 采购订单物料明细表报表导出'!#REF!,0))</f>
        <v>#REF!</v>
      </c>
      <c r="G168" s="23" t="e" cm="1">
        <f t="array" ref="G168">SUM(IF((LEFT('2-1 采购订单物料明细表报表导出'!#REF!,7)=G$1)*('2-1 采购订单物料明细表报表导出'!#REF!=$A168),'2-1 采购订单物料明细表报表导出'!#REF!,0))</f>
        <v>#REF!</v>
      </c>
      <c r="H168" s="23" t="e" cm="1">
        <f t="array" ref="H168">SUM(IF((LEFT('2-1 采购订单物料明细表报表导出'!#REF!,7)=H$1)*('2-1 采购订单物料明细表报表导出'!#REF!=$A168),'2-1 采购订单物料明细表报表导出'!#REF!,0))</f>
        <v>#REF!</v>
      </c>
      <c r="I168" s="23" t="e" cm="1">
        <f t="array" ref="I168">SUM(IF((LEFT('2-1 采购订单物料明细表报表导出'!#REF!,7)=I$1)*('2-1 采购订单物料明细表报表导出'!#REF!=$A168),'2-1 采购订单物料明细表报表导出'!#REF!,0))</f>
        <v>#REF!</v>
      </c>
      <c r="J168" s="23" t="e" cm="1">
        <f t="array" ref="J168">SUM(IF((LEFT('2-1 采购订单物料明细表报表导出'!#REF!,7)=J$1)*('2-1 采购订单物料明细表报表导出'!#REF!=$A168),'2-1 采购订单物料明细表报表导出'!#REF!,0))</f>
        <v>#REF!</v>
      </c>
      <c r="K168" s="23" t="e" cm="1">
        <f t="array" ref="K168">SUM(IF((LEFT('2-1 采购订单物料明细表报表导出'!#REF!,7)=K$1)*('2-1 采购订单物料明细表报表导出'!#REF!=$A168),'2-1 采购订单物料明细表报表导出'!#REF!,0))</f>
        <v>#REF!</v>
      </c>
      <c r="L168" s="23" t="e" cm="1">
        <f t="array" ref="L168">SUM(IF((LEFT('2-1 采购订单物料明细表报表导出'!#REF!,7)=L$1)*('2-1 采购订单物料明细表报表导出'!#REF!=$A168),'2-1 采购订单物料明细表报表导出'!#REF!,0))</f>
        <v>#REF!</v>
      </c>
      <c r="M168" s="23" t="e" cm="1">
        <f t="array" ref="M168">SUM(IF((LEFT('2-1 采购订单物料明细表报表导出'!#REF!,7)=M$1)*('2-1 采购订单物料明细表报表导出'!#REF!=$A168),'2-1 采购订单物料明细表报表导出'!#REF!,0))</f>
        <v>#REF!</v>
      </c>
      <c r="N168" s="23" t="e" cm="1">
        <f t="array" ref="N168">SUM(IF((LEFT('2-1 采购订单物料明细表报表导出'!#REF!,7)=N$1)*('2-1 采购订单物料明细表报表导出'!#REF!=$A168),'2-1 采购订单物料明细表报表导出'!#REF!,0))</f>
        <v>#REF!</v>
      </c>
      <c r="O168" s="23" t="e" cm="1">
        <f t="array" ref="O168">SUM(IF((LEFT('2-1 采购订单物料明细表报表导出'!#REF!,7)=O$1)*('2-1 采购订单物料明细表报表导出'!#REF!=$A168),'2-1 采购订单物料明细表报表导出'!#REF!,0))</f>
        <v>#REF!</v>
      </c>
    </row>
    <row r="169" ht="14.5" spans="1:15">
      <c r="A169" s="20" t="s">
        <v>3476</v>
      </c>
      <c r="B169" s="48" t="s">
        <v>2128</v>
      </c>
      <c r="C169" s="49" t="s">
        <v>2129</v>
      </c>
      <c r="D169" s="23" t="e" cm="1">
        <f t="array" ref="D169">SUM(IF((LEFT('2-1 采购订单物料明细表报表导出'!#REF!,7)=D$1)*('2-1 采购订单物料明细表报表导出'!#REF!=$A169),'2-1 采购订单物料明细表报表导出'!#REF!,0))</f>
        <v>#REF!</v>
      </c>
      <c r="E169" s="23" t="e" cm="1">
        <f t="array" ref="E169">SUM(IF((LEFT('2-1 采购订单物料明细表报表导出'!#REF!,7)=E$1)*('2-1 采购订单物料明细表报表导出'!#REF!=$A169),'2-1 采购订单物料明细表报表导出'!#REF!,0))</f>
        <v>#REF!</v>
      </c>
      <c r="F169" s="23" t="e" cm="1">
        <f t="array" ref="F169">SUM(IF((LEFT('2-1 采购订单物料明细表报表导出'!#REF!,7)=F$1)*('2-1 采购订单物料明细表报表导出'!#REF!=$A169),'2-1 采购订单物料明细表报表导出'!#REF!,0))</f>
        <v>#REF!</v>
      </c>
      <c r="G169" s="23" t="e" cm="1">
        <f t="array" ref="G169">SUM(IF((LEFT('2-1 采购订单物料明细表报表导出'!#REF!,7)=G$1)*('2-1 采购订单物料明细表报表导出'!#REF!=$A169),'2-1 采购订单物料明细表报表导出'!#REF!,0))</f>
        <v>#REF!</v>
      </c>
      <c r="H169" s="23" t="e" cm="1">
        <f t="array" ref="H169">SUM(IF((LEFT('2-1 采购订单物料明细表报表导出'!#REF!,7)=H$1)*('2-1 采购订单物料明细表报表导出'!#REF!=$A169),'2-1 采购订单物料明细表报表导出'!#REF!,0))</f>
        <v>#REF!</v>
      </c>
      <c r="I169" s="23" t="e" cm="1">
        <f t="array" ref="I169">SUM(IF((LEFT('2-1 采购订单物料明细表报表导出'!#REF!,7)=I$1)*('2-1 采购订单物料明细表报表导出'!#REF!=$A169),'2-1 采购订单物料明细表报表导出'!#REF!,0))</f>
        <v>#REF!</v>
      </c>
      <c r="J169" s="23" t="e" cm="1">
        <f t="array" ref="J169">SUM(IF((LEFT('2-1 采购订单物料明细表报表导出'!#REF!,7)=J$1)*('2-1 采购订单物料明细表报表导出'!#REF!=$A169),'2-1 采购订单物料明细表报表导出'!#REF!,0))</f>
        <v>#REF!</v>
      </c>
      <c r="K169" s="23" t="e" cm="1">
        <f t="array" ref="K169">SUM(IF((LEFT('2-1 采购订单物料明细表报表导出'!#REF!,7)=K$1)*('2-1 采购订单物料明细表报表导出'!#REF!=$A169),'2-1 采购订单物料明细表报表导出'!#REF!,0))</f>
        <v>#REF!</v>
      </c>
      <c r="L169" s="23" t="e" cm="1">
        <f t="array" ref="L169">SUM(IF((LEFT('2-1 采购订单物料明细表报表导出'!#REF!,7)=L$1)*('2-1 采购订单物料明细表报表导出'!#REF!=$A169),'2-1 采购订单物料明细表报表导出'!#REF!,0))</f>
        <v>#REF!</v>
      </c>
      <c r="M169" s="23" t="e" cm="1">
        <f t="array" ref="M169">SUM(IF((LEFT('2-1 采购订单物料明细表报表导出'!#REF!,7)=M$1)*('2-1 采购订单物料明细表报表导出'!#REF!=$A169),'2-1 采购订单物料明细表报表导出'!#REF!,0))</f>
        <v>#REF!</v>
      </c>
      <c r="N169" s="23" t="e" cm="1">
        <f t="array" ref="N169">SUM(IF((LEFT('2-1 采购订单物料明细表报表导出'!#REF!,7)=N$1)*('2-1 采购订单物料明细表报表导出'!#REF!=$A169),'2-1 采购订单物料明细表报表导出'!#REF!,0))</f>
        <v>#REF!</v>
      </c>
      <c r="O169" s="23" t="e" cm="1">
        <f t="array" ref="O169">SUM(IF((LEFT('2-1 采购订单物料明细表报表导出'!#REF!,7)=O$1)*('2-1 采购订单物料明细表报表导出'!#REF!=$A169),'2-1 采购订单物料明细表报表导出'!#REF!,0))</f>
        <v>#REF!</v>
      </c>
    </row>
    <row r="170" ht="14.5" spans="1:15">
      <c r="A170" s="20" t="s">
        <v>3477</v>
      </c>
      <c r="B170" s="48" t="s">
        <v>2128</v>
      </c>
      <c r="C170" s="49" t="s">
        <v>2129</v>
      </c>
      <c r="D170" s="23" t="e" cm="1">
        <f t="array" ref="D170">SUM(IF((LEFT('2-1 采购订单物料明细表报表导出'!#REF!,7)=D$1)*('2-1 采购订单物料明细表报表导出'!#REF!=$A170),'2-1 采购订单物料明细表报表导出'!#REF!,0))</f>
        <v>#REF!</v>
      </c>
      <c r="E170" s="23" t="e" cm="1">
        <f t="array" ref="E170">SUM(IF((LEFT('2-1 采购订单物料明细表报表导出'!#REF!,7)=E$1)*('2-1 采购订单物料明细表报表导出'!#REF!=$A170),'2-1 采购订单物料明细表报表导出'!#REF!,0))</f>
        <v>#REF!</v>
      </c>
      <c r="F170" s="23" t="e" cm="1">
        <f t="array" ref="F170">SUM(IF((LEFT('2-1 采购订单物料明细表报表导出'!#REF!,7)=F$1)*('2-1 采购订单物料明细表报表导出'!#REF!=$A170),'2-1 采购订单物料明细表报表导出'!#REF!,0))</f>
        <v>#REF!</v>
      </c>
      <c r="G170" s="23" t="e" cm="1">
        <f t="array" ref="G170">SUM(IF((LEFT('2-1 采购订单物料明细表报表导出'!#REF!,7)=G$1)*('2-1 采购订单物料明细表报表导出'!#REF!=$A170),'2-1 采购订单物料明细表报表导出'!#REF!,0))</f>
        <v>#REF!</v>
      </c>
      <c r="H170" s="23" t="e" cm="1">
        <f t="array" ref="H170">SUM(IF((LEFT('2-1 采购订单物料明细表报表导出'!#REF!,7)=H$1)*('2-1 采购订单物料明细表报表导出'!#REF!=$A170),'2-1 采购订单物料明细表报表导出'!#REF!,0))</f>
        <v>#REF!</v>
      </c>
      <c r="I170" s="23" t="e" cm="1">
        <f t="array" ref="I170">SUM(IF((LEFT('2-1 采购订单物料明细表报表导出'!#REF!,7)=I$1)*('2-1 采购订单物料明细表报表导出'!#REF!=$A170),'2-1 采购订单物料明细表报表导出'!#REF!,0))</f>
        <v>#REF!</v>
      </c>
      <c r="J170" s="23" t="e" cm="1">
        <f t="array" ref="J170">SUM(IF((LEFT('2-1 采购订单物料明细表报表导出'!#REF!,7)=J$1)*('2-1 采购订单物料明细表报表导出'!#REF!=$A170),'2-1 采购订单物料明细表报表导出'!#REF!,0))</f>
        <v>#REF!</v>
      </c>
      <c r="K170" s="23" t="e" cm="1">
        <f t="array" ref="K170">SUM(IF((LEFT('2-1 采购订单物料明细表报表导出'!#REF!,7)=K$1)*('2-1 采购订单物料明细表报表导出'!#REF!=$A170),'2-1 采购订单物料明细表报表导出'!#REF!,0))</f>
        <v>#REF!</v>
      </c>
      <c r="L170" s="23" t="e" cm="1">
        <f t="array" ref="L170">SUM(IF((LEFT('2-1 采购订单物料明细表报表导出'!#REF!,7)=L$1)*('2-1 采购订单物料明细表报表导出'!#REF!=$A170),'2-1 采购订单物料明细表报表导出'!#REF!,0))</f>
        <v>#REF!</v>
      </c>
      <c r="M170" s="23" t="e" cm="1">
        <f t="array" ref="M170">SUM(IF((LEFT('2-1 采购订单物料明细表报表导出'!#REF!,7)=M$1)*('2-1 采购订单物料明细表报表导出'!#REF!=$A170),'2-1 采购订单物料明细表报表导出'!#REF!,0))</f>
        <v>#REF!</v>
      </c>
      <c r="N170" s="23" t="e" cm="1">
        <f t="array" ref="N170">SUM(IF((LEFT('2-1 采购订单物料明细表报表导出'!#REF!,7)=N$1)*('2-1 采购订单物料明细表报表导出'!#REF!=$A170),'2-1 采购订单物料明细表报表导出'!#REF!,0))</f>
        <v>#REF!</v>
      </c>
      <c r="O170" s="23" t="e" cm="1">
        <f t="array" ref="O170">SUM(IF((LEFT('2-1 采购订单物料明细表报表导出'!#REF!,7)=O$1)*('2-1 采购订单物料明细表报表导出'!#REF!=$A170),'2-1 采购订单物料明细表报表导出'!#REF!,0))</f>
        <v>#REF!</v>
      </c>
    </row>
    <row r="171" ht="14.5" spans="1:15">
      <c r="A171" s="20" t="s">
        <v>3478</v>
      </c>
      <c r="B171" s="48" t="s">
        <v>2128</v>
      </c>
      <c r="C171" s="49" t="s">
        <v>2129</v>
      </c>
      <c r="D171" s="23" t="e" cm="1">
        <f t="array" ref="D171">SUM(IF((LEFT('2-1 采购订单物料明细表报表导出'!#REF!,7)=D$1)*('2-1 采购订单物料明细表报表导出'!#REF!=$A171),'2-1 采购订单物料明细表报表导出'!#REF!,0))</f>
        <v>#REF!</v>
      </c>
      <c r="E171" s="23" t="e" cm="1">
        <f t="array" ref="E171">SUM(IF((LEFT('2-1 采购订单物料明细表报表导出'!#REF!,7)=E$1)*('2-1 采购订单物料明细表报表导出'!#REF!=$A171),'2-1 采购订单物料明细表报表导出'!#REF!,0))</f>
        <v>#REF!</v>
      </c>
      <c r="F171" s="23" t="e" cm="1">
        <f t="array" ref="F171">SUM(IF((LEFT('2-1 采购订单物料明细表报表导出'!#REF!,7)=F$1)*('2-1 采购订单物料明细表报表导出'!#REF!=$A171),'2-1 采购订单物料明细表报表导出'!#REF!,0))</f>
        <v>#REF!</v>
      </c>
      <c r="G171" s="23" t="e" cm="1">
        <f t="array" ref="G171">SUM(IF((LEFT('2-1 采购订单物料明细表报表导出'!#REF!,7)=G$1)*('2-1 采购订单物料明细表报表导出'!#REF!=$A171),'2-1 采购订单物料明细表报表导出'!#REF!,0))</f>
        <v>#REF!</v>
      </c>
      <c r="H171" s="23" t="e" cm="1">
        <f t="array" ref="H171">SUM(IF((LEFT('2-1 采购订单物料明细表报表导出'!#REF!,7)=H$1)*('2-1 采购订单物料明细表报表导出'!#REF!=$A171),'2-1 采购订单物料明细表报表导出'!#REF!,0))</f>
        <v>#REF!</v>
      </c>
      <c r="I171" s="23" t="e" cm="1">
        <f t="array" ref="I171">SUM(IF((LEFT('2-1 采购订单物料明细表报表导出'!#REF!,7)=I$1)*('2-1 采购订单物料明细表报表导出'!#REF!=$A171),'2-1 采购订单物料明细表报表导出'!#REF!,0))</f>
        <v>#REF!</v>
      </c>
      <c r="J171" s="23" t="e" cm="1">
        <f t="array" ref="J171">SUM(IF((LEFT('2-1 采购订单物料明细表报表导出'!#REF!,7)=J$1)*('2-1 采购订单物料明细表报表导出'!#REF!=$A171),'2-1 采购订单物料明细表报表导出'!#REF!,0))</f>
        <v>#REF!</v>
      </c>
      <c r="K171" s="23" t="e" cm="1">
        <f t="array" ref="K171">SUM(IF((LEFT('2-1 采购订单物料明细表报表导出'!#REF!,7)=K$1)*('2-1 采购订单物料明细表报表导出'!#REF!=$A171),'2-1 采购订单物料明细表报表导出'!#REF!,0))</f>
        <v>#REF!</v>
      </c>
      <c r="L171" s="23" t="e" cm="1">
        <f t="array" ref="L171">SUM(IF((LEFT('2-1 采购订单物料明细表报表导出'!#REF!,7)=L$1)*('2-1 采购订单物料明细表报表导出'!#REF!=$A171),'2-1 采购订单物料明细表报表导出'!#REF!,0))</f>
        <v>#REF!</v>
      </c>
      <c r="M171" s="23" t="e" cm="1">
        <f t="array" ref="M171">SUM(IF((LEFT('2-1 采购订单物料明细表报表导出'!#REF!,7)=M$1)*('2-1 采购订单物料明细表报表导出'!#REF!=$A171),'2-1 采购订单物料明细表报表导出'!#REF!,0))</f>
        <v>#REF!</v>
      </c>
      <c r="N171" s="23" t="e" cm="1">
        <f t="array" ref="N171">SUM(IF((LEFT('2-1 采购订单物料明细表报表导出'!#REF!,7)=N$1)*('2-1 采购订单物料明细表报表导出'!#REF!=$A171),'2-1 采购订单物料明细表报表导出'!#REF!,0))</f>
        <v>#REF!</v>
      </c>
      <c r="O171" s="23" t="e" cm="1">
        <f t="array" ref="O171">SUM(IF((LEFT('2-1 采购订单物料明细表报表导出'!#REF!,7)=O$1)*('2-1 采购订单物料明细表报表导出'!#REF!=$A171),'2-1 采购订单物料明细表报表导出'!#REF!,0))</f>
        <v>#REF!</v>
      </c>
    </row>
    <row r="172" ht="14.5" spans="1:15">
      <c r="A172" s="20" t="s">
        <v>3479</v>
      </c>
      <c r="B172" s="48" t="s">
        <v>2128</v>
      </c>
      <c r="C172" s="49" t="s">
        <v>2129</v>
      </c>
      <c r="D172" s="23" t="e" cm="1">
        <f t="array" ref="D172">SUM(IF((LEFT('2-1 采购订单物料明细表报表导出'!#REF!,7)=D$1)*('2-1 采购订单物料明细表报表导出'!#REF!=$A172),'2-1 采购订单物料明细表报表导出'!#REF!,0))</f>
        <v>#REF!</v>
      </c>
      <c r="E172" s="23" t="e" cm="1">
        <f t="array" ref="E172">SUM(IF((LEFT('2-1 采购订单物料明细表报表导出'!#REF!,7)=E$1)*('2-1 采购订单物料明细表报表导出'!#REF!=$A172),'2-1 采购订单物料明细表报表导出'!#REF!,0))</f>
        <v>#REF!</v>
      </c>
      <c r="F172" s="23" t="e" cm="1">
        <f t="array" ref="F172">SUM(IF((LEFT('2-1 采购订单物料明细表报表导出'!#REF!,7)=F$1)*('2-1 采购订单物料明细表报表导出'!#REF!=$A172),'2-1 采购订单物料明细表报表导出'!#REF!,0))</f>
        <v>#REF!</v>
      </c>
      <c r="G172" s="23" t="e" cm="1">
        <f t="array" ref="G172">SUM(IF((LEFT('2-1 采购订单物料明细表报表导出'!#REF!,7)=G$1)*('2-1 采购订单物料明细表报表导出'!#REF!=$A172),'2-1 采购订单物料明细表报表导出'!#REF!,0))</f>
        <v>#REF!</v>
      </c>
      <c r="H172" s="23" t="e" cm="1">
        <f t="array" ref="H172">SUM(IF((LEFT('2-1 采购订单物料明细表报表导出'!#REF!,7)=H$1)*('2-1 采购订单物料明细表报表导出'!#REF!=$A172),'2-1 采购订单物料明细表报表导出'!#REF!,0))</f>
        <v>#REF!</v>
      </c>
      <c r="I172" s="23" t="e" cm="1">
        <f t="array" ref="I172">SUM(IF((LEFT('2-1 采购订单物料明细表报表导出'!#REF!,7)=I$1)*('2-1 采购订单物料明细表报表导出'!#REF!=$A172),'2-1 采购订单物料明细表报表导出'!#REF!,0))</f>
        <v>#REF!</v>
      </c>
      <c r="J172" s="23" t="e" cm="1">
        <f t="array" ref="J172">SUM(IF((LEFT('2-1 采购订单物料明细表报表导出'!#REF!,7)=J$1)*('2-1 采购订单物料明细表报表导出'!#REF!=$A172),'2-1 采购订单物料明细表报表导出'!#REF!,0))</f>
        <v>#REF!</v>
      </c>
      <c r="K172" s="23" t="e" cm="1">
        <f t="array" ref="K172">SUM(IF((LEFT('2-1 采购订单物料明细表报表导出'!#REF!,7)=K$1)*('2-1 采购订单物料明细表报表导出'!#REF!=$A172),'2-1 采购订单物料明细表报表导出'!#REF!,0))</f>
        <v>#REF!</v>
      </c>
      <c r="L172" s="23" t="e" cm="1">
        <f t="array" ref="L172">SUM(IF((LEFT('2-1 采购订单物料明细表报表导出'!#REF!,7)=L$1)*('2-1 采购订单物料明细表报表导出'!#REF!=$A172),'2-1 采购订单物料明细表报表导出'!#REF!,0))</f>
        <v>#REF!</v>
      </c>
      <c r="M172" s="23" t="e" cm="1">
        <f t="array" ref="M172">SUM(IF((LEFT('2-1 采购订单物料明细表报表导出'!#REF!,7)=M$1)*('2-1 采购订单物料明细表报表导出'!#REF!=$A172),'2-1 采购订单物料明细表报表导出'!#REF!,0))</f>
        <v>#REF!</v>
      </c>
      <c r="N172" s="23" t="e" cm="1">
        <f t="array" ref="N172">SUM(IF((LEFT('2-1 采购订单物料明细表报表导出'!#REF!,7)=N$1)*('2-1 采购订单物料明细表报表导出'!#REF!=$A172),'2-1 采购订单物料明细表报表导出'!#REF!,0))</f>
        <v>#REF!</v>
      </c>
      <c r="O172" s="23" t="e" cm="1">
        <f t="array" ref="O172">SUM(IF((LEFT('2-1 采购订单物料明细表报表导出'!#REF!,7)=O$1)*('2-1 采购订单物料明细表报表导出'!#REF!=$A172),'2-1 采购订单物料明细表报表导出'!#REF!,0))</f>
        <v>#REF!</v>
      </c>
    </row>
    <row r="173" ht="14.5" spans="1:15">
      <c r="A173" s="20" t="s">
        <v>3480</v>
      </c>
      <c r="B173" s="48" t="s">
        <v>2128</v>
      </c>
      <c r="C173" s="49" t="s">
        <v>2129</v>
      </c>
      <c r="D173" s="23" t="e" cm="1">
        <f t="array" ref="D173">SUM(IF((LEFT('2-1 采购订单物料明细表报表导出'!#REF!,7)=D$1)*('2-1 采购订单物料明细表报表导出'!#REF!=$A173),'2-1 采购订单物料明细表报表导出'!#REF!,0))</f>
        <v>#REF!</v>
      </c>
      <c r="E173" s="23" t="e" cm="1">
        <f t="array" ref="E173">SUM(IF((LEFT('2-1 采购订单物料明细表报表导出'!#REF!,7)=E$1)*('2-1 采购订单物料明细表报表导出'!#REF!=$A173),'2-1 采购订单物料明细表报表导出'!#REF!,0))</f>
        <v>#REF!</v>
      </c>
      <c r="F173" s="23" t="e" cm="1">
        <f t="array" ref="F173">SUM(IF((LEFT('2-1 采购订单物料明细表报表导出'!#REF!,7)=F$1)*('2-1 采购订单物料明细表报表导出'!#REF!=$A173),'2-1 采购订单物料明细表报表导出'!#REF!,0))</f>
        <v>#REF!</v>
      </c>
      <c r="G173" s="23" t="e" cm="1">
        <f t="array" ref="G173">SUM(IF((LEFT('2-1 采购订单物料明细表报表导出'!#REF!,7)=G$1)*('2-1 采购订单物料明细表报表导出'!#REF!=$A173),'2-1 采购订单物料明细表报表导出'!#REF!,0))</f>
        <v>#REF!</v>
      </c>
      <c r="H173" s="23" t="e" cm="1">
        <f t="array" ref="H173">SUM(IF((LEFT('2-1 采购订单物料明细表报表导出'!#REF!,7)=H$1)*('2-1 采购订单物料明细表报表导出'!#REF!=$A173),'2-1 采购订单物料明细表报表导出'!#REF!,0))</f>
        <v>#REF!</v>
      </c>
      <c r="I173" s="23" t="e" cm="1">
        <f t="array" ref="I173">SUM(IF((LEFT('2-1 采购订单物料明细表报表导出'!#REF!,7)=I$1)*('2-1 采购订单物料明细表报表导出'!#REF!=$A173),'2-1 采购订单物料明细表报表导出'!#REF!,0))</f>
        <v>#REF!</v>
      </c>
      <c r="J173" s="23" t="e" cm="1">
        <f t="array" ref="J173">SUM(IF((LEFT('2-1 采购订单物料明细表报表导出'!#REF!,7)=J$1)*('2-1 采购订单物料明细表报表导出'!#REF!=$A173),'2-1 采购订单物料明细表报表导出'!#REF!,0))</f>
        <v>#REF!</v>
      </c>
      <c r="K173" s="23" t="e" cm="1">
        <f t="array" ref="K173">SUM(IF((LEFT('2-1 采购订单物料明细表报表导出'!#REF!,7)=K$1)*('2-1 采购订单物料明细表报表导出'!#REF!=$A173),'2-1 采购订单物料明细表报表导出'!#REF!,0))</f>
        <v>#REF!</v>
      </c>
      <c r="L173" s="23" t="e" cm="1">
        <f t="array" ref="L173">SUM(IF((LEFT('2-1 采购订单物料明细表报表导出'!#REF!,7)=L$1)*('2-1 采购订单物料明细表报表导出'!#REF!=$A173),'2-1 采购订单物料明细表报表导出'!#REF!,0))</f>
        <v>#REF!</v>
      </c>
      <c r="M173" s="23" t="e" cm="1">
        <f t="array" ref="M173">SUM(IF((LEFT('2-1 采购订单物料明细表报表导出'!#REF!,7)=M$1)*('2-1 采购订单物料明细表报表导出'!#REF!=$A173),'2-1 采购订单物料明细表报表导出'!#REF!,0))</f>
        <v>#REF!</v>
      </c>
      <c r="N173" s="23" t="e" cm="1">
        <f t="array" ref="N173">SUM(IF((LEFT('2-1 采购订单物料明细表报表导出'!#REF!,7)=N$1)*('2-1 采购订单物料明细表报表导出'!#REF!=$A173),'2-1 采购订单物料明细表报表导出'!#REF!,0))</f>
        <v>#REF!</v>
      </c>
      <c r="O173" s="23" t="e" cm="1">
        <f t="array" ref="O173">SUM(IF((LEFT('2-1 采购订单物料明细表报表导出'!#REF!,7)=O$1)*('2-1 采购订单物料明细表报表导出'!#REF!=$A173),'2-1 采购订单物料明细表报表导出'!#REF!,0))</f>
        <v>#REF!</v>
      </c>
    </row>
    <row r="174" ht="14.5" spans="1:15">
      <c r="A174" s="20" t="s">
        <v>3481</v>
      </c>
      <c r="B174" s="48" t="s">
        <v>2128</v>
      </c>
      <c r="C174" s="49" t="s">
        <v>2129</v>
      </c>
      <c r="D174" s="23" t="e" cm="1">
        <f t="array" ref="D174">SUM(IF((LEFT('2-1 采购订单物料明细表报表导出'!#REF!,7)=D$1)*('2-1 采购订单物料明细表报表导出'!#REF!=$A174),'2-1 采购订单物料明细表报表导出'!#REF!,0))</f>
        <v>#REF!</v>
      </c>
      <c r="E174" s="23" t="e" cm="1">
        <f t="array" ref="E174">SUM(IF((LEFT('2-1 采购订单物料明细表报表导出'!#REF!,7)=E$1)*('2-1 采购订单物料明细表报表导出'!#REF!=$A174),'2-1 采购订单物料明细表报表导出'!#REF!,0))</f>
        <v>#REF!</v>
      </c>
      <c r="F174" s="23" t="e" cm="1">
        <f t="array" ref="F174">SUM(IF((LEFT('2-1 采购订单物料明细表报表导出'!#REF!,7)=F$1)*('2-1 采购订单物料明细表报表导出'!#REF!=$A174),'2-1 采购订单物料明细表报表导出'!#REF!,0))</f>
        <v>#REF!</v>
      </c>
      <c r="G174" s="23" t="e" cm="1">
        <f t="array" ref="G174">SUM(IF((LEFT('2-1 采购订单物料明细表报表导出'!#REF!,7)=G$1)*('2-1 采购订单物料明细表报表导出'!#REF!=$A174),'2-1 采购订单物料明细表报表导出'!#REF!,0))</f>
        <v>#REF!</v>
      </c>
      <c r="H174" s="23" t="e" cm="1">
        <f t="array" ref="H174">SUM(IF((LEFT('2-1 采购订单物料明细表报表导出'!#REF!,7)=H$1)*('2-1 采购订单物料明细表报表导出'!#REF!=$A174),'2-1 采购订单物料明细表报表导出'!#REF!,0))</f>
        <v>#REF!</v>
      </c>
      <c r="I174" s="23" t="e" cm="1">
        <f t="array" ref="I174">SUM(IF((LEFT('2-1 采购订单物料明细表报表导出'!#REF!,7)=I$1)*('2-1 采购订单物料明细表报表导出'!#REF!=$A174),'2-1 采购订单物料明细表报表导出'!#REF!,0))</f>
        <v>#REF!</v>
      </c>
      <c r="J174" s="23" t="e" cm="1">
        <f t="array" ref="J174">SUM(IF((LEFT('2-1 采购订单物料明细表报表导出'!#REF!,7)=J$1)*('2-1 采购订单物料明细表报表导出'!#REF!=$A174),'2-1 采购订单物料明细表报表导出'!#REF!,0))</f>
        <v>#REF!</v>
      </c>
      <c r="K174" s="23" t="e" cm="1">
        <f t="array" ref="K174">SUM(IF((LEFT('2-1 采购订单物料明细表报表导出'!#REF!,7)=K$1)*('2-1 采购订单物料明细表报表导出'!#REF!=$A174),'2-1 采购订单物料明细表报表导出'!#REF!,0))</f>
        <v>#REF!</v>
      </c>
      <c r="L174" s="23" t="e" cm="1">
        <f t="array" ref="L174">SUM(IF((LEFT('2-1 采购订单物料明细表报表导出'!#REF!,7)=L$1)*('2-1 采购订单物料明细表报表导出'!#REF!=$A174),'2-1 采购订单物料明细表报表导出'!#REF!,0))</f>
        <v>#REF!</v>
      </c>
      <c r="M174" s="23" t="e" cm="1">
        <f t="array" ref="M174">SUM(IF((LEFT('2-1 采购订单物料明细表报表导出'!#REF!,7)=M$1)*('2-1 采购订单物料明细表报表导出'!#REF!=$A174),'2-1 采购订单物料明细表报表导出'!#REF!,0))</f>
        <v>#REF!</v>
      </c>
      <c r="N174" s="23" t="e" cm="1">
        <f t="array" ref="N174">SUM(IF((LEFT('2-1 采购订单物料明细表报表导出'!#REF!,7)=N$1)*('2-1 采购订单物料明细表报表导出'!#REF!=$A174),'2-1 采购订单物料明细表报表导出'!#REF!,0))</f>
        <v>#REF!</v>
      </c>
      <c r="O174" s="23" t="e" cm="1">
        <f t="array" ref="O174">SUM(IF((LEFT('2-1 采购订单物料明细表报表导出'!#REF!,7)=O$1)*('2-1 采购订单物料明细表报表导出'!#REF!=$A174),'2-1 采购订单物料明细表报表导出'!#REF!,0))</f>
        <v>#REF!</v>
      </c>
    </row>
    <row r="175" ht="14.5" spans="1:15">
      <c r="A175" s="20" t="s">
        <v>3482</v>
      </c>
      <c r="B175" s="48" t="s">
        <v>2128</v>
      </c>
      <c r="C175" s="49" t="s">
        <v>2129</v>
      </c>
      <c r="D175" s="23" t="e" cm="1">
        <f t="array" ref="D175">SUM(IF((LEFT('2-1 采购订单物料明细表报表导出'!#REF!,7)=D$1)*('2-1 采购订单物料明细表报表导出'!#REF!=$A175),'2-1 采购订单物料明细表报表导出'!#REF!,0))</f>
        <v>#REF!</v>
      </c>
      <c r="E175" s="23" t="e" cm="1">
        <f t="array" ref="E175">SUM(IF((LEFT('2-1 采购订单物料明细表报表导出'!#REF!,7)=E$1)*('2-1 采购订单物料明细表报表导出'!#REF!=$A175),'2-1 采购订单物料明细表报表导出'!#REF!,0))</f>
        <v>#REF!</v>
      </c>
      <c r="F175" s="23" t="e" cm="1">
        <f t="array" ref="F175">SUM(IF((LEFT('2-1 采购订单物料明细表报表导出'!#REF!,7)=F$1)*('2-1 采购订单物料明细表报表导出'!#REF!=$A175),'2-1 采购订单物料明细表报表导出'!#REF!,0))</f>
        <v>#REF!</v>
      </c>
      <c r="G175" s="23" t="e" cm="1">
        <f t="array" ref="G175">SUM(IF((LEFT('2-1 采购订单物料明细表报表导出'!#REF!,7)=G$1)*('2-1 采购订单物料明细表报表导出'!#REF!=$A175),'2-1 采购订单物料明细表报表导出'!#REF!,0))</f>
        <v>#REF!</v>
      </c>
      <c r="H175" s="23" t="e" cm="1">
        <f t="array" ref="H175">SUM(IF((LEFT('2-1 采购订单物料明细表报表导出'!#REF!,7)=H$1)*('2-1 采购订单物料明细表报表导出'!#REF!=$A175),'2-1 采购订单物料明细表报表导出'!#REF!,0))</f>
        <v>#REF!</v>
      </c>
      <c r="I175" s="23" t="e" cm="1">
        <f t="array" ref="I175">SUM(IF((LEFT('2-1 采购订单物料明细表报表导出'!#REF!,7)=I$1)*('2-1 采购订单物料明细表报表导出'!#REF!=$A175),'2-1 采购订单物料明细表报表导出'!#REF!,0))</f>
        <v>#REF!</v>
      </c>
      <c r="J175" s="23" t="e" cm="1">
        <f t="array" ref="J175">SUM(IF((LEFT('2-1 采购订单物料明细表报表导出'!#REF!,7)=J$1)*('2-1 采购订单物料明细表报表导出'!#REF!=$A175),'2-1 采购订单物料明细表报表导出'!#REF!,0))</f>
        <v>#REF!</v>
      </c>
      <c r="K175" s="23" t="e" cm="1">
        <f t="array" ref="K175">SUM(IF((LEFT('2-1 采购订单物料明细表报表导出'!#REF!,7)=K$1)*('2-1 采购订单物料明细表报表导出'!#REF!=$A175),'2-1 采购订单物料明细表报表导出'!#REF!,0))</f>
        <v>#REF!</v>
      </c>
      <c r="L175" s="23" t="e" cm="1">
        <f t="array" ref="L175">SUM(IF((LEFT('2-1 采购订单物料明细表报表导出'!#REF!,7)=L$1)*('2-1 采购订单物料明细表报表导出'!#REF!=$A175),'2-1 采购订单物料明细表报表导出'!#REF!,0))</f>
        <v>#REF!</v>
      </c>
      <c r="M175" s="23" t="e" cm="1">
        <f t="array" ref="M175">SUM(IF((LEFT('2-1 采购订单物料明细表报表导出'!#REF!,7)=M$1)*('2-1 采购订单物料明细表报表导出'!#REF!=$A175),'2-1 采购订单物料明细表报表导出'!#REF!,0))</f>
        <v>#REF!</v>
      </c>
      <c r="N175" s="23" t="e" cm="1">
        <f t="array" ref="N175">SUM(IF((LEFT('2-1 采购订单物料明细表报表导出'!#REF!,7)=N$1)*('2-1 采购订单物料明细表报表导出'!#REF!=$A175),'2-1 采购订单物料明细表报表导出'!#REF!,0))</f>
        <v>#REF!</v>
      </c>
      <c r="O175" s="23" t="e" cm="1">
        <f t="array" ref="O175">SUM(IF((LEFT('2-1 采购订单物料明细表报表导出'!#REF!,7)=O$1)*('2-1 采购订单物料明细表报表导出'!#REF!=$A175),'2-1 采购订单物料明细表报表导出'!#REF!,0))</f>
        <v>#REF!</v>
      </c>
    </row>
    <row r="176" ht="14.5" spans="1:15">
      <c r="A176" s="20" t="s">
        <v>3483</v>
      </c>
      <c r="B176" s="48" t="s">
        <v>2128</v>
      </c>
      <c r="C176" s="49" t="s">
        <v>2129</v>
      </c>
      <c r="D176" s="23" t="e" cm="1">
        <f t="array" ref="D176">SUM(IF((LEFT('2-1 采购订单物料明细表报表导出'!#REF!,7)=D$1)*('2-1 采购订单物料明细表报表导出'!#REF!=$A176),'2-1 采购订单物料明细表报表导出'!#REF!,0))</f>
        <v>#REF!</v>
      </c>
      <c r="E176" s="23" t="e" cm="1">
        <f t="array" ref="E176">SUM(IF((LEFT('2-1 采购订单物料明细表报表导出'!#REF!,7)=E$1)*('2-1 采购订单物料明细表报表导出'!#REF!=$A176),'2-1 采购订单物料明细表报表导出'!#REF!,0))</f>
        <v>#REF!</v>
      </c>
      <c r="F176" s="23" t="e" cm="1">
        <f t="array" ref="F176">SUM(IF((LEFT('2-1 采购订单物料明细表报表导出'!#REF!,7)=F$1)*('2-1 采购订单物料明细表报表导出'!#REF!=$A176),'2-1 采购订单物料明细表报表导出'!#REF!,0))</f>
        <v>#REF!</v>
      </c>
      <c r="G176" s="23" t="e" cm="1">
        <f t="array" ref="G176">SUM(IF((LEFT('2-1 采购订单物料明细表报表导出'!#REF!,7)=G$1)*('2-1 采购订单物料明细表报表导出'!#REF!=$A176),'2-1 采购订单物料明细表报表导出'!#REF!,0))</f>
        <v>#REF!</v>
      </c>
      <c r="H176" s="23" t="e" cm="1">
        <f t="array" ref="H176">SUM(IF((LEFT('2-1 采购订单物料明细表报表导出'!#REF!,7)=H$1)*('2-1 采购订单物料明细表报表导出'!#REF!=$A176),'2-1 采购订单物料明细表报表导出'!#REF!,0))</f>
        <v>#REF!</v>
      </c>
      <c r="I176" s="23" t="e" cm="1">
        <f t="array" ref="I176">SUM(IF((LEFT('2-1 采购订单物料明细表报表导出'!#REF!,7)=I$1)*('2-1 采购订单物料明细表报表导出'!#REF!=$A176),'2-1 采购订单物料明细表报表导出'!#REF!,0))</f>
        <v>#REF!</v>
      </c>
      <c r="J176" s="23" t="e" cm="1">
        <f t="array" ref="J176">SUM(IF((LEFT('2-1 采购订单物料明细表报表导出'!#REF!,7)=J$1)*('2-1 采购订单物料明细表报表导出'!#REF!=$A176),'2-1 采购订单物料明细表报表导出'!#REF!,0))</f>
        <v>#REF!</v>
      </c>
      <c r="K176" s="23" t="e" cm="1">
        <f t="array" ref="K176">SUM(IF((LEFT('2-1 采购订单物料明细表报表导出'!#REF!,7)=K$1)*('2-1 采购订单物料明细表报表导出'!#REF!=$A176),'2-1 采购订单物料明细表报表导出'!#REF!,0))</f>
        <v>#REF!</v>
      </c>
      <c r="L176" s="23" t="e" cm="1">
        <f t="array" ref="L176">SUM(IF((LEFT('2-1 采购订单物料明细表报表导出'!#REF!,7)=L$1)*('2-1 采购订单物料明细表报表导出'!#REF!=$A176),'2-1 采购订单物料明细表报表导出'!#REF!,0))</f>
        <v>#REF!</v>
      </c>
      <c r="M176" s="23" t="e" cm="1">
        <f t="array" ref="M176">SUM(IF((LEFT('2-1 采购订单物料明细表报表导出'!#REF!,7)=M$1)*('2-1 采购订单物料明细表报表导出'!#REF!=$A176),'2-1 采购订单物料明细表报表导出'!#REF!,0))</f>
        <v>#REF!</v>
      </c>
      <c r="N176" s="23" t="e" cm="1">
        <f t="array" ref="N176">SUM(IF((LEFT('2-1 采购订单物料明细表报表导出'!#REF!,7)=N$1)*('2-1 采购订单物料明细表报表导出'!#REF!=$A176),'2-1 采购订单物料明细表报表导出'!#REF!,0))</f>
        <v>#REF!</v>
      </c>
      <c r="O176" s="23" t="e" cm="1">
        <f t="array" ref="O176">SUM(IF((LEFT('2-1 采购订单物料明细表报表导出'!#REF!,7)=O$1)*('2-1 采购订单物料明细表报表导出'!#REF!=$A176),'2-1 采购订单物料明细表报表导出'!#REF!,0))</f>
        <v>#REF!</v>
      </c>
    </row>
    <row r="177" ht="14.5" spans="1:15">
      <c r="A177" s="20" t="s">
        <v>3484</v>
      </c>
      <c r="B177" s="48" t="s">
        <v>2128</v>
      </c>
      <c r="C177" s="49" t="s">
        <v>2129</v>
      </c>
      <c r="D177" s="23" t="e" cm="1">
        <f t="array" ref="D177">SUM(IF((LEFT('2-1 采购订单物料明细表报表导出'!#REF!,7)=D$1)*('2-1 采购订单物料明细表报表导出'!#REF!=$A177),'2-1 采购订单物料明细表报表导出'!#REF!,0))</f>
        <v>#REF!</v>
      </c>
      <c r="E177" s="23" t="e" cm="1">
        <f t="array" ref="E177">SUM(IF((LEFT('2-1 采购订单物料明细表报表导出'!#REF!,7)=E$1)*('2-1 采购订单物料明细表报表导出'!#REF!=$A177),'2-1 采购订单物料明细表报表导出'!#REF!,0))</f>
        <v>#REF!</v>
      </c>
      <c r="F177" s="23" t="e" cm="1">
        <f t="array" ref="F177">SUM(IF((LEFT('2-1 采购订单物料明细表报表导出'!#REF!,7)=F$1)*('2-1 采购订单物料明细表报表导出'!#REF!=$A177),'2-1 采购订单物料明细表报表导出'!#REF!,0))</f>
        <v>#REF!</v>
      </c>
      <c r="G177" s="23" t="e" cm="1">
        <f t="array" ref="G177">SUM(IF((LEFT('2-1 采购订单物料明细表报表导出'!#REF!,7)=G$1)*('2-1 采购订单物料明细表报表导出'!#REF!=$A177),'2-1 采购订单物料明细表报表导出'!#REF!,0))</f>
        <v>#REF!</v>
      </c>
      <c r="H177" s="23" t="e" cm="1">
        <f t="array" ref="H177">SUM(IF((LEFT('2-1 采购订单物料明细表报表导出'!#REF!,7)=H$1)*('2-1 采购订单物料明细表报表导出'!#REF!=$A177),'2-1 采购订单物料明细表报表导出'!#REF!,0))</f>
        <v>#REF!</v>
      </c>
      <c r="I177" s="23" t="e" cm="1">
        <f t="array" ref="I177">SUM(IF((LEFT('2-1 采购订单物料明细表报表导出'!#REF!,7)=I$1)*('2-1 采购订单物料明细表报表导出'!#REF!=$A177),'2-1 采购订单物料明细表报表导出'!#REF!,0))</f>
        <v>#REF!</v>
      </c>
      <c r="J177" s="23" t="e" cm="1">
        <f t="array" ref="J177">SUM(IF((LEFT('2-1 采购订单物料明细表报表导出'!#REF!,7)=J$1)*('2-1 采购订单物料明细表报表导出'!#REF!=$A177),'2-1 采购订单物料明细表报表导出'!#REF!,0))</f>
        <v>#REF!</v>
      </c>
      <c r="K177" s="23" t="e" cm="1">
        <f t="array" ref="K177">SUM(IF((LEFT('2-1 采购订单物料明细表报表导出'!#REF!,7)=K$1)*('2-1 采购订单物料明细表报表导出'!#REF!=$A177),'2-1 采购订单物料明细表报表导出'!#REF!,0))</f>
        <v>#REF!</v>
      </c>
      <c r="L177" s="23" t="e" cm="1">
        <f t="array" ref="L177">SUM(IF((LEFT('2-1 采购订单物料明细表报表导出'!#REF!,7)=L$1)*('2-1 采购订单物料明细表报表导出'!#REF!=$A177),'2-1 采购订单物料明细表报表导出'!#REF!,0))</f>
        <v>#REF!</v>
      </c>
      <c r="M177" s="23" t="e" cm="1">
        <f t="array" ref="M177">SUM(IF((LEFT('2-1 采购订单物料明细表报表导出'!#REF!,7)=M$1)*('2-1 采购订单物料明细表报表导出'!#REF!=$A177),'2-1 采购订单物料明细表报表导出'!#REF!,0))</f>
        <v>#REF!</v>
      </c>
      <c r="N177" s="23" t="e" cm="1">
        <f t="array" ref="N177">SUM(IF((LEFT('2-1 采购订单物料明细表报表导出'!#REF!,7)=N$1)*('2-1 采购订单物料明细表报表导出'!#REF!=$A177),'2-1 采购订单物料明细表报表导出'!#REF!,0))</f>
        <v>#REF!</v>
      </c>
      <c r="O177" s="23" t="e" cm="1">
        <f t="array" ref="O177">SUM(IF((LEFT('2-1 采购订单物料明细表报表导出'!#REF!,7)=O$1)*('2-1 采购订单物料明细表报表导出'!#REF!=$A177),'2-1 采购订单物料明细表报表导出'!#REF!,0))</f>
        <v>#REF!</v>
      </c>
    </row>
    <row r="178" ht="14.5" spans="1:15">
      <c r="A178" s="20" t="s">
        <v>3485</v>
      </c>
      <c r="B178" s="48" t="s">
        <v>2128</v>
      </c>
      <c r="C178" s="49" t="s">
        <v>2129</v>
      </c>
      <c r="D178" s="23" t="e" cm="1">
        <f t="array" ref="D178">SUM(IF((LEFT('2-1 采购订单物料明细表报表导出'!#REF!,7)=D$1)*('2-1 采购订单物料明细表报表导出'!#REF!=$A178),'2-1 采购订单物料明细表报表导出'!#REF!,0))</f>
        <v>#REF!</v>
      </c>
      <c r="E178" s="23" t="e" cm="1">
        <f t="array" ref="E178">SUM(IF((LEFT('2-1 采购订单物料明细表报表导出'!#REF!,7)=E$1)*('2-1 采购订单物料明细表报表导出'!#REF!=$A178),'2-1 采购订单物料明细表报表导出'!#REF!,0))</f>
        <v>#REF!</v>
      </c>
      <c r="F178" s="23" t="e" cm="1">
        <f t="array" ref="F178">SUM(IF((LEFT('2-1 采购订单物料明细表报表导出'!#REF!,7)=F$1)*('2-1 采购订单物料明细表报表导出'!#REF!=$A178),'2-1 采购订单物料明细表报表导出'!#REF!,0))</f>
        <v>#REF!</v>
      </c>
      <c r="G178" s="23" t="e" cm="1">
        <f t="array" ref="G178">SUM(IF((LEFT('2-1 采购订单物料明细表报表导出'!#REF!,7)=G$1)*('2-1 采购订单物料明细表报表导出'!#REF!=$A178),'2-1 采购订单物料明细表报表导出'!#REF!,0))</f>
        <v>#REF!</v>
      </c>
      <c r="H178" s="23" t="e" cm="1">
        <f t="array" ref="H178">SUM(IF((LEFT('2-1 采购订单物料明细表报表导出'!#REF!,7)=H$1)*('2-1 采购订单物料明细表报表导出'!#REF!=$A178),'2-1 采购订单物料明细表报表导出'!#REF!,0))</f>
        <v>#REF!</v>
      </c>
      <c r="I178" s="23" t="e" cm="1">
        <f t="array" ref="I178">SUM(IF((LEFT('2-1 采购订单物料明细表报表导出'!#REF!,7)=I$1)*('2-1 采购订单物料明细表报表导出'!#REF!=$A178),'2-1 采购订单物料明细表报表导出'!#REF!,0))</f>
        <v>#REF!</v>
      </c>
      <c r="J178" s="23" t="e" cm="1">
        <f t="array" ref="J178">SUM(IF((LEFT('2-1 采购订单物料明细表报表导出'!#REF!,7)=J$1)*('2-1 采购订单物料明细表报表导出'!#REF!=$A178),'2-1 采购订单物料明细表报表导出'!#REF!,0))</f>
        <v>#REF!</v>
      </c>
      <c r="K178" s="23" t="e" cm="1">
        <f t="array" ref="K178">SUM(IF((LEFT('2-1 采购订单物料明细表报表导出'!#REF!,7)=K$1)*('2-1 采购订单物料明细表报表导出'!#REF!=$A178),'2-1 采购订单物料明细表报表导出'!#REF!,0))</f>
        <v>#REF!</v>
      </c>
      <c r="L178" s="23" t="e" cm="1">
        <f t="array" ref="L178">SUM(IF((LEFT('2-1 采购订单物料明细表报表导出'!#REF!,7)=L$1)*('2-1 采购订单物料明细表报表导出'!#REF!=$A178),'2-1 采购订单物料明细表报表导出'!#REF!,0))</f>
        <v>#REF!</v>
      </c>
      <c r="M178" s="23" t="e" cm="1">
        <f t="array" ref="M178">SUM(IF((LEFT('2-1 采购订单物料明细表报表导出'!#REF!,7)=M$1)*('2-1 采购订单物料明细表报表导出'!#REF!=$A178),'2-1 采购订单物料明细表报表导出'!#REF!,0))</f>
        <v>#REF!</v>
      </c>
      <c r="N178" s="23" t="e" cm="1">
        <f t="array" ref="N178">SUM(IF((LEFT('2-1 采购订单物料明细表报表导出'!#REF!,7)=N$1)*('2-1 采购订单物料明细表报表导出'!#REF!=$A178),'2-1 采购订单物料明细表报表导出'!#REF!,0))</f>
        <v>#REF!</v>
      </c>
      <c r="O178" s="23" t="e" cm="1">
        <f t="array" ref="O178">SUM(IF((LEFT('2-1 采购订单物料明细表报表导出'!#REF!,7)=O$1)*('2-1 采购订单物料明细表报表导出'!#REF!=$A178),'2-1 采购订单物料明细表报表导出'!#REF!,0))</f>
        <v>#REF!</v>
      </c>
    </row>
    <row r="179" ht="14.5" spans="1:15">
      <c r="A179" s="20" t="s">
        <v>3486</v>
      </c>
      <c r="B179" s="48" t="s">
        <v>2128</v>
      </c>
      <c r="C179" s="49" t="s">
        <v>2129</v>
      </c>
      <c r="D179" s="23" t="e" cm="1">
        <f t="array" ref="D179">SUM(IF((LEFT('2-1 采购订单物料明细表报表导出'!#REF!,7)=D$1)*('2-1 采购订单物料明细表报表导出'!#REF!=$A179),'2-1 采购订单物料明细表报表导出'!#REF!,0))</f>
        <v>#REF!</v>
      </c>
      <c r="E179" s="23" t="e" cm="1">
        <f t="array" ref="E179">SUM(IF((LEFT('2-1 采购订单物料明细表报表导出'!#REF!,7)=E$1)*('2-1 采购订单物料明细表报表导出'!#REF!=$A179),'2-1 采购订单物料明细表报表导出'!#REF!,0))</f>
        <v>#REF!</v>
      </c>
      <c r="F179" s="23" t="e" cm="1">
        <f t="array" ref="F179">SUM(IF((LEFT('2-1 采购订单物料明细表报表导出'!#REF!,7)=F$1)*('2-1 采购订单物料明细表报表导出'!#REF!=$A179),'2-1 采购订单物料明细表报表导出'!#REF!,0))</f>
        <v>#REF!</v>
      </c>
      <c r="G179" s="23" t="e" cm="1">
        <f t="array" ref="G179">SUM(IF((LEFT('2-1 采购订单物料明细表报表导出'!#REF!,7)=G$1)*('2-1 采购订单物料明细表报表导出'!#REF!=$A179),'2-1 采购订单物料明细表报表导出'!#REF!,0))</f>
        <v>#REF!</v>
      </c>
      <c r="H179" s="23" t="e" cm="1">
        <f t="array" ref="H179">SUM(IF((LEFT('2-1 采购订单物料明细表报表导出'!#REF!,7)=H$1)*('2-1 采购订单物料明细表报表导出'!#REF!=$A179),'2-1 采购订单物料明细表报表导出'!#REF!,0))</f>
        <v>#REF!</v>
      </c>
      <c r="I179" s="23" t="e" cm="1">
        <f t="array" ref="I179">SUM(IF((LEFT('2-1 采购订单物料明细表报表导出'!#REF!,7)=I$1)*('2-1 采购订单物料明细表报表导出'!#REF!=$A179),'2-1 采购订单物料明细表报表导出'!#REF!,0))</f>
        <v>#REF!</v>
      </c>
      <c r="J179" s="23" t="e" cm="1">
        <f t="array" ref="J179">SUM(IF((LEFT('2-1 采购订单物料明细表报表导出'!#REF!,7)=J$1)*('2-1 采购订单物料明细表报表导出'!#REF!=$A179),'2-1 采购订单物料明细表报表导出'!#REF!,0))</f>
        <v>#REF!</v>
      </c>
      <c r="K179" s="23" t="e" cm="1">
        <f t="array" ref="K179">SUM(IF((LEFT('2-1 采购订单物料明细表报表导出'!#REF!,7)=K$1)*('2-1 采购订单物料明细表报表导出'!#REF!=$A179),'2-1 采购订单物料明细表报表导出'!#REF!,0))</f>
        <v>#REF!</v>
      </c>
      <c r="L179" s="23" t="e" cm="1">
        <f t="array" ref="L179">SUM(IF((LEFT('2-1 采购订单物料明细表报表导出'!#REF!,7)=L$1)*('2-1 采购订单物料明细表报表导出'!#REF!=$A179),'2-1 采购订单物料明细表报表导出'!#REF!,0))</f>
        <v>#REF!</v>
      </c>
      <c r="M179" s="23" t="e" cm="1">
        <f t="array" ref="M179">SUM(IF((LEFT('2-1 采购订单物料明细表报表导出'!#REF!,7)=M$1)*('2-1 采购订单物料明细表报表导出'!#REF!=$A179),'2-1 采购订单物料明细表报表导出'!#REF!,0))</f>
        <v>#REF!</v>
      </c>
      <c r="N179" s="23" t="e" cm="1">
        <f t="array" ref="N179">SUM(IF((LEFT('2-1 采购订单物料明细表报表导出'!#REF!,7)=N$1)*('2-1 采购订单物料明细表报表导出'!#REF!=$A179),'2-1 采购订单物料明细表报表导出'!#REF!,0))</f>
        <v>#REF!</v>
      </c>
      <c r="O179" s="23" t="e" cm="1">
        <f t="array" ref="O179">SUM(IF((LEFT('2-1 采购订单物料明细表报表导出'!#REF!,7)=O$1)*('2-1 采购订单物料明细表报表导出'!#REF!=$A179),'2-1 采购订单物料明细表报表导出'!#REF!,0))</f>
        <v>#REF!</v>
      </c>
    </row>
    <row r="180" ht="14.5" spans="1:15">
      <c r="A180" s="20" t="s">
        <v>3487</v>
      </c>
      <c r="B180" s="48" t="s">
        <v>2128</v>
      </c>
      <c r="C180" s="49" t="s">
        <v>2129</v>
      </c>
      <c r="D180" s="23" t="e" cm="1">
        <f t="array" ref="D180">SUM(IF((LEFT('2-1 采购订单物料明细表报表导出'!#REF!,7)=D$1)*('2-1 采购订单物料明细表报表导出'!#REF!=$A180),'2-1 采购订单物料明细表报表导出'!#REF!,0))</f>
        <v>#REF!</v>
      </c>
      <c r="E180" s="23" t="e" cm="1">
        <f t="array" ref="E180">SUM(IF((LEFT('2-1 采购订单物料明细表报表导出'!#REF!,7)=E$1)*('2-1 采购订单物料明细表报表导出'!#REF!=$A180),'2-1 采购订单物料明细表报表导出'!#REF!,0))</f>
        <v>#REF!</v>
      </c>
      <c r="F180" s="23" t="e" cm="1">
        <f t="array" ref="F180">SUM(IF((LEFT('2-1 采购订单物料明细表报表导出'!#REF!,7)=F$1)*('2-1 采购订单物料明细表报表导出'!#REF!=$A180),'2-1 采购订单物料明细表报表导出'!#REF!,0))</f>
        <v>#REF!</v>
      </c>
      <c r="G180" s="23" t="e" cm="1">
        <f t="array" ref="G180">SUM(IF((LEFT('2-1 采购订单物料明细表报表导出'!#REF!,7)=G$1)*('2-1 采购订单物料明细表报表导出'!#REF!=$A180),'2-1 采购订单物料明细表报表导出'!#REF!,0))</f>
        <v>#REF!</v>
      </c>
      <c r="H180" s="23" t="e" cm="1">
        <f t="array" ref="H180">SUM(IF((LEFT('2-1 采购订单物料明细表报表导出'!#REF!,7)=H$1)*('2-1 采购订单物料明细表报表导出'!#REF!=$A180),'2-1 采购订单物料明细表报表导出'!#REF!,0))</f>
        <v>#REF!</v>
      </c>
      <c r="I180" s="23" t="e" cm="1">
        <f t="array" ref="I180">SUM(IF((LEFT('2-1 采购订单物料明细表报表导出'!#REF!,7)=I$1)*('2-1 采购订单物料明细表报表导出'!#REF!=$A180),'2-1 采购订单物料明细表报表导出'!#REF!,0))</f>
        <v>#REF!</v>
      </c>
      <c r="J180" s="23" t="e" cm="1">
        <f t="array" ref="J180">SUM(IF((LEFT('2-1 采购订单物料明细表报表导出'!#REF!,7)=J$1)*('2-1 采购订单物料明细表报表导出'!#REF!=$A180),'2-1 采购订单物料明细表报表导出'!#REF!,0))</f>
        <v>#REF!</v>
      </c>
      <c r="K180" s="23" t="e" cm="1">
        <f t="array" ref="K180">SUM(IF((LEFT('2-1 采购订单物料明细表报表导出'!#REF!,7)=K$1)*('2-1 采购订单物料明细表报表导出'!#REF!=$A180),'2-1 采购订单物料明细表报表导出'!#REF!,0))</f>
        <v>#REF!</v>
      </c>
      <c r="L180" s="23" t="e" cm="1">
        <f t="array" ref="L180">SUM(IF((LEFT('2-1 采购订单物料明细表报表导出'!#REF!,7)=L$1)*('2-1 采购订单物料明细表报表导出'!#REF!=$A180),'2-1 采购订单物料明细表报表导出'!#REF!,0))</f>
        <v>#REF!</v>
      </c>
      <c r="M180" s="23" t="e" cm="1">
        <f t="array" ref="M180">SUM(IF((LEFT('2-1 采购订单物料明细表报表导出'!#REF!,7)=M$1)*('2-1 采购订单物料明细表报表导出'!#REF!=$A180),'2-1 采购订单物料明细表报表导出'!#REF!,0))</f>
        <v>#REF!</v>
      </c>
      <c r="N180" s="23" t="e" cm="1">
        <f t="array" ref="N180">SUM(IF((LEFT('2-1 采购订单物料明细表报表导出'!#REF!,7)=N$1)*('2-1 采购订单物料明细表报表导出'!#REF!=$A180),'2-1 采购订单物料明细表报表导出'!#REF!,0))</f>
        <v>#REF!</v>
      </c>
      <c r="O180" s="23" t="e" cm="1">
        <f t="array" ref="O180">SUM(IF((LEFT('2-1 采购订单物料明细表报表导出'!#REF!,7)=O$1)*('2-1 采购订单物料明细表报表导出'!#REF!=$A180),'2-1 采购订单物料明细表报表导出'!#REF!,0))</f>
        <v>#REF!</v>
      </c>
    </row>
    <row r="181" ht="14.5" spans="1:15">
      <c r="A181" s="20" t="s">
        <v>3488</v>
      </c>
      <c r="B181" s="48" t="s">
        <v>2128</v>
      </c>
      <c r="C181" s="49" t="s">
        <v>2129</v>
      </c>
      <c r="D181" s="23" t="e" cm="1">
        <f t="array" ref="D181">SUM(IF((LEFT('2-1 采购订单物料明细表报表导出'!#REF!,7)=D$1)*('2-1 采购订单物料明细表报表导出'!#REF!=$A181),'2-1 采购订单物料明细表报表导出'!#REF!,0))</f>
        <v>#REF!</v>
      </c>
      <c r="E181" s="23" t="e" cm="1">
        <f t="array" ref="E181">SUM(IF((LEFT('2-1 采购订单物料明细表报表导出'!#REF!,7)=E$1)*('2-1 采购订单物料明细表报表导出'!#REF!=$A181),'2-1 采购订单物料明细表报表导出'!#REF!,0))</f>
        <v>#REF!</v>
      </c>
      <c r="F181" s="23" t="e" cm="1">
        <f t="array" ref="F181">SUM(IF((LEFT('2-1 采购订单物料明细表报表导出'!#REF!,7)=F$1)*('2-1 采购订单物料明细表报表导出'!#REF!=$A181),'2-1 采购订单物料明细表报表导出'!#REF!,0))</f>
        <v>#REF!</v>
      </c>
      <c r="G181" s="23" t="e" cm="1">
        <f t="array" ref="G181">SUM(IF((LEFT('2-1 采购订单物料明细表报表导出'!#REF!,7)=G$1)*('2-1 采购订单物料明细表报表导出'!#REF!=$A181),'2-1 采购订单物料明细表报表导出'!#REF!,0))</f>
        <v>#REF!</v>
      </c>
      <c r="H181" s="23" t="e" cm="1">
        <f t="array" ref="H181">SUM(IF((LEFT('2-1 采购订单物料明细表报表导出'!#REF!,7)=H$1)*('2-1 采购订单物料明细表报表导出'!#REF!=$A181),'2-1 采购订单物料明细表报表导出'!#REF!,0))</f>
        <v>#REF!</v>
      </c>
      <c r="I181" s="23" t="e" cm="1">
        <f t="array" ref="I181">SUM(IF((LEFT('2-1 采购订单物料明细表报表导出'!#REF!,7)=I$1)*('2-1 采购订单物料明细表报表导出'!#REF!=$A181),'2-1 采购订单物料明细表报表导出'!#REF!,0))</f>
        <v>#REF!</v>
      </c>
      <c r="J181" s="23" t="e" cm="1">
        <f t="array" ref="J181">SUM(IF((LEFT('2-1 采购订单物料明细表报表导出'!#REF!,7)=J$1)*('2-1 采购订单物料明细表报表导出'!#REF!=$A181),'2-1 采购订单物料明细表报表导出'!#REF!,0))</f>
        <v>#REF!</v>
      </c>
      <c r="K181" s="23" t="e" cm="1">
        <f t="array" ref="K181">SUM(IF((LEFT('2-1 采购订单物料明细表报表导出'!#REF!,7)=K$1)*('2-1 采购订单物料明细表报表导出'!#REF!=$A181),'2-1 采购订单物料明细表报表导出'!#REF!,0))</f>
        <v>#REF!</v>
      </c>
      <c r="L181" s="23" t="e" cm="1">
        <f t="array" ref="L181">SUM(IF((LEFT('2-1 采购订单物料明细表报表导出'!#REF!,7)=L$1)*('2-1 采购订单物料明细表报表导出'!#REF!=$A181),'2-1 采购订单物料明细表报表导出'!#REF!,0))</f>
        <v>#REF!</v>
      </c>
      <c r="M181" s="23" t="e" cm="1">
        <f t="array" ref="M181">SUM(IF((LEFT('2-1 采购订单物料明细表报表导出'!#REF!,7)=M$1)*('2-1 采购订单物料明细表报表导出'!#REF!=$A181),'2-1 采购订单物料明细表报表导出'!#REF!,0))</f>
        <v>#REF!</v>
      </c>
      <c r="N181" s="23" t="e" cm="1">
        <f t="array" ref="N181">SUM(IF((LEFT('2-1 采购订单物料明细表报表导出'!#REF!,7)=N$1)*('2-1 采购订单物料明细表报表导出'!#REF!=$A181),'2-1 采购订单物料明细表报表导出'!#REF!,0))</f>
        <v>#REF!</v>
      </c>
      <c r="O181" s="23" t="e" cm="1">
        <f t="array" ref="O181">SUM(IF((LEFT('2-1 采购订单物料明细表报表导出'!#REF!,7)=O$1)*('2-1 采购订单物料明细表报表导出'!#REF!=$A181),'2-1 采购订单物料明细表报表导出'!#REF!,0))</f>
        <v>#REF!</v>
      </c>
    </row>
    <row r="182" ht="14.5" spans="1:15">
      <c r="A182" s="20" t="s">
        <v>3489</v>
      </c>
      <c r="B182" s="48" t="s">
        <v>2128</v>
      </c>
      <c r="C182" s="49" t="s">
        <v>2129</v>
      </c>
      <c r="D182" s="23" t="e" cm="1">
        <f t="array" ref="D182">SUM(IF((LEFT('2-1 采购订单物料明细表报表导出'!#REF!,7)=D$1)*('2-1 采购订单物料明细表报表导出'!#REF!=$A182),'2-1 采购订单物料明细表报表导出'!#REF!,0))</f>
        <v>#REF!</v>
      </c>
      <c r="E182" s="23" t="e" cm="1">
        <f t="array" ref="E182">SUM(IF((LEFT('2-1 采购订单物料明细表报表导出'!#REF!,7)=E$1)*('2-1 采购订单物料明细表报表导出'!#REF!=$A182),'2-1 采购订单物料明细表报表导出'!#REF!,0))</f>
        <v>#REF!</v>
      </c>
      <c r="F182" s="23" t="e" cm="1">
        <f t="array" ref="F182">SUM(IF((LEFT('2-1 采购订单物料明细表报表导出'!#REF!,7)=F$1)*('2-1 采购订单物料明细表报表导出'!#REF!=$A182),'2-1 采购订单物料明细表报表导出'!#REF!,0))</f>
        <v>#REF!</v>
      </c>
      <c r="G182" s="23" t="e" cm="1">
        <f t="array" ref="G182">SUM(IF((LEFT('2-1 采购订单物料明细表报表导出'!#REF!,7)=G$1)*('2-1 采购订单物料明细表报表导出'!#REF!=$A182),'2-1 采购订单物料明细表报表导出'!#REF!,0))</f>
        <v>#REF!</v>
      </c>
      <c r="H182" s="23" t="e" cm="1">
        <f t="array" ref="H182">SUM(IF((LEFT('2-1 采购订单物料明细表报表导出'!#REF!,7)=H$1)*('2-1 采购订单物料明细表报表导出'!#REF!=$A182),'2-1 采购订单物料明细表报表导出'!#REF!,0))</f>
        <v>#REF!</v>
      </c>
      <c r="I182" s="23" t="e" cm="1">
        <f t="array" ref="I182">SUM(IF((LEFT('2-1 采购订单物料明细表报表导出'!#REF!,7)=I$1)*('2-1 采购订单物料明细表报表导出'!#REF!=$A182),'2-1 采购订单物料明细表报表导出'!#REF!,0))</f>
        <v>#REF!</v>
      </c>
      <c r="J182" s="23" t="e" cm="1">
        <f t="array" ref="J182">SUM(IF((LEFT('2-1 采购订单物料明细表报表导出'!#REF!,7)=J$1)*('2-1 采购订单物料明细表报表导出'!#REF!=$A182),'2-1 采购订单物料明细表报表导出'!#REF!,0))</f>
        <v>#REF!</v>
      </c>
      <c r="K182" s="23" t="e" cm="1">
        <f t="array" ref="K182">SUM(IF((LEFT('2-1 采购订单物料明细表报表导出'!#REF!,7)=K$1)*('2-1 采购订单物料明细表报表导出'!#REF!=$A182),'2-1 采购订单物料明细表报表导出'!#REF!,0))</f>
        <v>#REF!</v>
      </c>
      <c r="L182" s="23" t="e" cm="1">
        <f t="array" ref="L182">SUM(IF((LEFT('2-1 采购订单物料明细表报表导出'!#REF!,7)=L$1)*('2-1 采购订单物料明细表报表导出'!#REF!=$A182),'2-1 采购订单物料明细表报表导出'!#REF!,0))</f>
        <v>#REF!</v>
      </c>
      <c r="M182" s="23" t="e" cm="1">
        <f t="array" ref="M182">SUM(IF((LEFT('2-1 采购订单物料明细表报表导出'!#REF!,7)=M$1)*('2-1 采购订单物料明细表报表导出'!#REF!=$A182),'2-1 采购订单物料明细表报表导出'!#REF!,0))</f>
        <v>#REF!</v>
      </c>
      <c r="N182" s="23" t="e" cm="1">
        <f t="array" ref="N182">SUM(IF((LEFT('2-1 采购订单物料明细表报表导出'!#REF!,7)=N$1)*('2-1 采购订单物料明细表报表导出'!#REF!=$A182),'2-1 采购订单物料明细表报表导出'!#REF!,0))</f>
        <v>#REF!</v>
      </c>
      <c r="O182" s="23" t="e" cm="1">
        <f t="array" ref="O182">SUM(IF((LEFT('2-1 采购订单物料明细表报表导出'!#REF!,7)=O$1)*('2-1 采购订单物料明细表报表导出'!#REF!=$A182),'2-1 采购订单物料明细表报表导出'!#REF!,0))</f>
        <v>#REF!</v>
      </c>
    </row>
    <row r="183" ht="14.5" spans="1:15">
      <c r="A183" s="20" t="s">
        <v>3490</v>
      </c>
      <c r="B183" s="48" t="s">
        <v>2128</v>
      </c>
      <c r="C183" s="49" t="s">
        <v>2129</v>
      </c>
      <c r="D183" s="23" t="e" cm="1">
        <f t="array" ref="D183">SUM(IF((LEFT('2-1 采购订单物料明细表报表导出'!#REF!,7)=D$1)*('2-1 采购订单物料明细表报表导出'!#REF!=$A183),'2-1 采购订单物料明细表报表导出'!#REF!,0))</f>
        <v>#REF!</v>
      </c>
      <c r="E183" s="23" t="e" cm="1">
        <f t="array" ref="E183">SUM(IF((LEFT('2-1 采购订单物料明细表报表导出'!#REF!,7)=E$1)*('2-1 采购订单物料明细表报表导出'!#REF!=$A183),'2-1 采购订单物料明细表报表导出'!#REF!,0))</f>
        <v>#REF!</v>
      </c>
      <c r="F183" s="23" t="e" cm="1">
        <f t="array" ref="F183">SUM(IF((LEFT('2-1 采购订单物料明细表报表导出'!#REF!,7)=F$1)*('2-1 采购订单物料明细表报表导出'!#REF!=$A183),'2-1 采购订单物料明细表报表导出'!#REF!,0))</f>
        <v>#REF!</v>
      </c>
      <c r="G183" s="23" t="e" cm="1">
        <f t="array" ref="G183">SUM(IF((LEFT('2-1 采购订单物料明细表报表导出'!#REF!,7)=G$1)*('2-1 采购订单物料明细表报表导出'!#REF!=$A183),'2-1 采购订单物料明细表报表导出'!#REF!,0))</f>
        <v>#REF!</v>
      </c>
      <c r="H183" s="23" t="e" cm="1">
        <f t="array" ref="H183">SUM(IF((LEFT('2-1 采购订单物料明细表报表导出'!#REF!,7)=H$1)*('2-1 采购订单物料明细表报表导出'!#REF!=$A183),'2-1 采购订单物料明细表报表导出'!#REF!,0))</f>
        <v>#REF!</v>
      </c>
      <c r="I183" s="23" t="e" cm="1">
        <f t="array" ref="I183">SUM(IF((LEFT('2-1 采购订单物料明细表报表导出'!#REF!,7)=I$1)*('2-1 采购订单物料明细表报表导出'!#REF!=$A183),'2-1 采购订单物料明细表报表导出'!#REF!,0))</f>
        <v>#REF!</v>
      </c>
      <c r="J183" s="23" t="e" cm="1">
        <f t="array" ref="J183">SUM(IF((LEFT('2-1 采购订单物料明细表报表导出'!#REF!,7)=J$1)*('2-1 采购订单物料明细表报表导出'!#REF!=$A183),'2-1 采购订单物料明细表报表导出'!#REF!,0))</f>
        <v>#REF!</v>
      </c>
      <c r="K183" s="23" t="e" cm="1">
        <f t="array" ref="K183">SUM(IF((LEFT('2-1 采购订单物料明细表报表导出'!#REF!,7)=K$1)*('2-1 采购订单物料明细表报表导出'!#REF!=$A183),'2-1 采购订单物料明细表报表导出'!#REF!,0))</f>
        <v>#REF!</v>
      </c>
      <c r="L183" s="23" t="e" cm="1">
        <f t="array" ref="L183">SUM(IF((LEFT('2-1 采购订单物料明细表报表导出'!#REF!,7)=L$1)*('2-1 采购订单物料明细表报表导出'!#REF!=$A183),'2-1 采购订单物料明细表报表导出'!#REF!,0))</f>
        <v>#REF!</v>
      </c>
      <c r="M183" s="23" t="e" cm="1">
        <f t="array" ref="M183">SUM(IF((LEFT('2-1 采购订单物料明细表报表导出'!#REF!,7)=M$1)*('2-1 采购订单物料明细表报表导出'!#REF!=$A183),'2-1 采购订单物料明细表报表导出'!#REF!,0))</f>
        <v>#REF!</v>
      </c>
      <c r="N183" s="23" t="e" cm="1">
        <f t="array" ref="N183">SUM(IF((LEFT('2-1 采购订单物料明细表报表导出'!#REF!,7)=N$1)*('2-1 采购订单物料明细表报表导出'!#REF!=$A183),'2-1 采购订单物料明细表报表导出'!#REF!,0))</f>
        <v>#REF!</v>
      </c>
      <c r="O183" s="23" t="e" cm="1">
        <f t="array" ref="O183">SUM(IF((LEFT('2-1 采购订单物料明细表报表导出'!#REF!,7)=O$1)*('2-1 采购订单物料明细表报表导出'!#REF!=$A183),'2-1 采购订单物料明细表报表导出'!#REF!,0))</f>
        <v>#REF!</v>
      </c>
    </row>
    <row r="184" ht="14.5" spans="1:15">
      <c r="A184" s="20" t="s">
        <v>3491</v>
      </c>
      <c r="B184" s="48" t="s">
        <v>2128</v>
      </c>
      <c r="C184" s="49" t="s">
        <v>2129</v>
      </c>
      <c r="D184" s="23" t="e" cm="1">
        <f t="array" ref="D184">SUM(IF((LEFT('2-1 采购订单物料明细表报表导出'!#REF!,7)=D$1)*('2-1 采购订单物料明细表报表导出'!#REF!=$A184),'2-1 采购订单物料明细表报表导出'!#REF!,0))</f>
        <v>#REF!</v>
      </c>
      <c r="E184" s="23" t="e" cm="1">
        <f t="array" ref="E184">SUM(IF((LEFT('2-1 采购订单物料明细表报表导出'!#REF!,7)=E$1)*('2-1 采购订单物料明细表报表导出'!#REF!=$A184),'2-1 采购订单物料明细表报表导出'!#REF!,0))</f>
        <v>#REF!</v>
      </c>
      <c r="F184" s="23" t="e" cm="1">
        <f t="array" ref="F184">SUM(IF((LEFT('2-1 采购订单物料明细表报表导出'!#REF!,7)=F$1)*('2-1 采购订单物料明细表报表导出'!#REF!=$A184),'2-1 采购订单物料明细表报表导出'!#REF!,0))</f>
        <v>#REF!</v>
      </c>
      <c r="G184" s="23" t="e" cm="1">
        <f t="array" ref="G184">SUM(IF((LEFT('2-1 采购订单物料明细表报表导出'!#REF!,7)=G$1)*('2-1 采购订单物料明细表报表导出'!#REF!=$A184),'2-1 采购订单物料明细表报表导出'!#REF!,0))</f>
        <v>#REF!</v>
      </c>
      <c r="H184" s="23" t="e" cm="1">
        <f t="array" ref="H184">SUM(IF((LEFT('2-1 采购订单物料明细表报表导出'!#REF!,7)=H$1)*('2-1 采购订单物料明细表报表导出'!#REF!=$A184),'2-1 采购订单物料明细表报表导出'!#REF!,0))</f>
        <v>#REF!</v>
      </c>
      <c r="I184" s="23" t="e" cm="1">
        <f t="array" ref="I184">SUM(IF((LEFT('2-1 采购订单物料明细表报表导出'!#REF!,7)=I$1)*('2-1 采购订单物料明细表报表导出'!#REF!=$A184),'2-1 采购订单物料明细表报表导出'!#REF!,0))</f>
        <v>#REF!</v>
      </c>
      <c r="J184" s="23" t="e" cm="1">
        <f t="array" ref="J184">SUM(IF((LEFT('2-1 采购订单物料明细表报表导出'!#REF!,7)=J$1)*('2-1 采购订单物料明细表报表导出'!#REF!=$A184),'2-1 采购订单物料明细表报表导出'!#REF!,0))</f>
        <v>#REF!</v>
      </c>
      <c r="K184" s="23" t="e" cm="1">
        <f t="array" ref="K184">SUM(IF((LEFT('2-1 采购订单物料明细表报表导出'!#REF!,7)=K$1)*('2-1 采购订单物料明细表报表导出'!#REF!=$A184),'2-1 采购订单物料明细表报表导出'!#REF!,0))</f>
        <v>#REF!</v>
      </c>
      <c r="L184" s="23" t="e" cm="1">
        <f t="array" ref="L184">SUM(IF((LEFT('2-1 采购订单物料明细表报表导出'!#REF!,7)=L$1)*('2-1 采购订单物料明细表报表导出'!#REF!=$A184),'2-1 采购订单物料明细表报表导出'!#REF!,0))</f>
        <v>#REF!</v>
      </c>
      <c r="M184" s="23" t="e" cm="1">
        <f t="array" ref="M184">SUM(IF((LEFT('2-1 采购订单物料明细表报表导出'!#REF!,7)=M$1)*('2-1 采购订单物料明细表报表导出'!#REF!=$A184),'2-1 采购订单物料明细表报表导出'!#REF!,0))</f>
        <v>#REF!</v>
      </c>
      <c r="N184" s="23" t="e" cm="1">
        <f t="array" ref="N184">SUM(IF((LEFT('2-1 采购订单物料明细表报表导出'!#REF!,7)=N$1)*('2-1 采购订单物料明细表报表导出'!#REF!=$A184),'2-1 采购订单物料明细表报表导出'!#REF!,0))</f>
        <v>#REF!</v>
      </c>
      <c r="O184" s="23" t="e" cm="1">
        <f t="array" ref="O184">SUM(IF((LEFT('2-1 采购订单物料明细表报表导出'!#REF!,7)=O$1)*('2-1 采购订单物料明细表报表导出'!#REF!=$A184),'2-1 采购订单物料明细表报表导出'!#REF!,0))</f>
        <v>#REF!</v>
      </c>
    </row>
    <row r="185" ht="14.5" spans="1:15">
      <c r="A185" s="20" t="s">
        <v>3492</v>
      </c>
      <c r="B185" s="48" t="s">
        <v>2128</v>
      </c>
      <c r="C185" s="49" t="s">
        <v>2129</v>
      </c>
      <c r="D185" s="23" t="e" cm="1">
        <f t="array" ref="D185">SUM(IF((LEFT('2-1 采购订单物料明细表报表导出'!#REF!,7)=D$1)*('2-1 采购订单物料明细表报表导出'!#REF!=$A185),'2-1 采购订单物料明细表报表导出'!#REF!,0))</f>
        <v>#REF!</v>
      </c>
      <c r="E185" s="23" t="e" cm="1">
        <f t="array" ref="E185">SUM(IF((LEFT('2-1 采购订单物料明细表报表导出'!#REF!,7)=E$1)*('2-1 采购订单物料明细表报表导出'!#REF!=$A185),'2-1 采购订单物料明细表报表导出'!#REF!,0))</f>
        <v>#REF!</v>
      </c>
      <c r="F185" s="23" t="e" cm="1">
        <f t="array" ref="F185">SUM(IF((LEFT('2-1 采购订单物料明细表报表导出'!#REF!,7)=F$1)*('2-1 采购订单物料明细表报表导出'!#REF!=$A185),'2-1 采购订单物料明细表报表导出'!#REF!,0))</f>
        <v>#REF!</v>
      </c>
      <c r="G185" s="23" t="e" cm="1">
        <f t="array" ref="G185">SUM(IF((LEFT('2-1 采购订单物料明细表报表导出'!#REF!,7)=G$1)*('2-1 采购订单物料明细表报表导出'!#REF!=$A185),'2-1 采购订单物料明细表报表导出'!#REF!,0))</f>
        <v>#REF!</v>
      </c>
      <c r="H185" s="23" t="e" cm="1">
        <f t="array" ref="H185">SUM(IF((LEFT('2-1 采购订单物料明细表报表导出'!#REF!,7)=H$1)*('2-1 采购订单物料明细表报表导出'!#REF!=$A185),'2-1 采购订单物料明细表报表导出'!#REF!,0))</f>
        <v>#REF!</v>
      </c>
      <c r="I185" s="23" t="e" cm="1">
        <f t="array" ref="I185">SUM(IF((LEFT('2-1 采购订单物料明细表报表导出'!#REF!,7)=I$1)*('2-1 采购订单物料明细表报表导出'!#REF!=$A185),'2-1 采购订单物料明细表报表导出'!#REF!,0))</f>
        <v>#REF!</v>
      </c>
      <c r="J185" s="23" t="e" cm="1">
        <f t="array" ref="J185">SUM(IF((LEFT('2-1 采购订单物料明细表报表导出'!#REF!,7)=J$1)*('2-1 采购订单物料明细表报表导出'!#REF!=$A185),'2-1 采购订单物料明细表报表导出'!#REF!,0))</f>
        <v>#REF!</v>
      </c>
      <c r="K185" s="23" t="e" cm="1">
        <f t="array" ref="K185">SUM(IF((LEFT('2-1 采购订单物料明细表报表导出'!#REF!,7)=K$1)*('2-1 采购订单物料明细表报表导出'!#REF!=$A185),'2-1 采购订单物料明细表报表导出'!#REF!,0))</f>
        <v>#REF!</v>
      </c>
      <c r="L185" s="23" t="e" cm="1">
        <f t="array" ref="L185">SUM(IF((LEFT('2-1 采购订单物料明细表报表导出'!#REF!,7)=L$1)*('2-1 采购订单物料明细表报表导出'!#REF!=$A185),'2-1 采购订单物料明细表报表导出'!#REF!,0))</f>
        <v>#REF!</v>
      </c>
      <c r="M185" s="23" t="e" cm="1">
        <f t="array" ref="M185">SUM(IF((LEFT('2-1 采购订单物料明细表报表导出'!#REF!,7)=M$1)*('2-1 采购订单物料明细表报表导出'!#REF!=$A185),'2-1 采购订单物料明细表报表导出'!#REF!,0))</f>
        <v>#REF!</v>
      </c>
      <c r="N185" s="23" t="e" cm="1">
        <f t="array" ref="N185">SUM(IF((LEFT('2-1 采购订单物料明细表报表导出'!#REF!,7)=N$1)*('2-1 采购订单物料明细表报表导出'!#REF!=$A185),'2-1 采购订单物料明细表报表导出'!#REF!,0))</f>
        <v>#REF!</v>
      </c>
      <c r="O185" s="23" t="e" cm="1">
        <f t="array" ref="O185">SUM(IF((LEFT('2-1 采购订单物料明细表报表导出'!#REF!,7)=O$1)*('2-1 采购订单物料明细表报表导出'!#REF!=$A185),'2-1 采购订单物料明细表报表导出'!#REF!,0))</f>
        <v>#REF!</v>
      </c>
    </row>
    <row r="186" ht="14.5" spans="1:15">
      <c r="A186" s="20" t="s">
        <v>3493</v>
      </c>
      <c r="B186" s="48" t="s">
        <v>2128</v>
      </c>
      <c r="C186" s="49" t="s">
        <v>2129</v>
      </c>
      <c r="D186" s="23" t="e" cm="1">
        <f t="array" ref="D186">SUM(IF((LEFT('2-1 采购订单物料明细表报表导出'!#REF!,7)=D$1)*('2-1 采购订单物料明细表报表导出'!#REF!=$A186),'2-1 采购订单物料明细表报表导出'!#REF!,0))</f>
        <v>#REF!</v>
      </c>
      <c r="E186" s="23" t="e" cm="1">
        <f t="array" ref="E186">SUM(IF((LEFT('2-1 采购订单物料明细表报表导出'!#REF!,7)=E$1)*('2-1 采购订单物料明细表报表导出'!#REF!=$A186),'2-1 采购订单物料明细表报表导出'!#REF!,0))</f>
        <v>#REF!</v>
      </c>
      <c r="F186" s="23" t="e" cm="1">
        <f t="array" ref="F186">SUM(IF((LEFT('2-1 采购订单物料明细表报表导出'!#REF!,7)=F$1)*('2-1 采购订单物料明细表报表导出'!#REF!=$A186),'2-1 采购订单物料明细表报表导出'!#REF!,0))</f>
        <v>#REF!</v>
      </c>
      <c r="G186" s="23" t="e" cm="1">
        <f t="array" ref="G186">SUM(IF((LEFT('2-1 采购订单物料明细表报表导出'!#REF!,7)=G$1)*('2-1 采购订单物料明细表报表导出'!#REF!=$A186),'2-1 采购订单物料明细表报表导出'!#REF!,0))</f>
        <v>#REF!</v>
      </c>
      <c r="H186" s="23" t="e" cm="1">
        <f t="array" ref="H186">SUM(IF((LEFT('2-1 采购订单物料明细表报表导出'!#REF!,7)=H$1)*('2-1 采购订单物料明细表报表导出'!#REF!=$A186),'2-1 采购订单物料明细表报表导出'!#REF!,0))</f>
        <v>#REF!</v>
      </c>
      <c r="I186" s="23" t="e" cm="1">
        <f t="array" ref="I186">SUM(IF((LEFT('2-1 采购订单物料明细表报表导出'!#REF!,7)=I$1)*('2-1 采购订单物料明细表报表导出'!#REF!=$A186),'2-1 采购订单物料明细表报表导出'!#REF!,0))</f>
        <v>#REF!</v>
      </c>
      <c r="J186" s="23" t="e" cm="1">
        <f t="array" ref="J186">SUM(IF((LEFT('2-1 采购订单物料明细表报表导出'!#REF!,7)=J$1)*('2-1 采购订单物料明细表报表导出'!#REF!=$A186),'2-1 采购订单物料明细表报表导出'!#REF!,0))</f>
        <v>#REF!</v>
      </c>
      <c r="K186" s="23" t="e" cm="1">
        <f t="array" ref="K186">SUM(IF((LEFT('2-1 采购订单物料明细表报表导出'!#REF!,7)=K$1)*('2-1 采购订单物料明细表报表导出'!#REF!=$A186),'2-1 采购订单物料明细表报表导出'!#REF!,0))</f>
        <v>#REF!</v>
      </c>
      <c r="L186" s="23" t="e" cm="1">
        <f t="array" ref="L186">SUM(IF((LEFT('2-1 采购订单物料明细表报表导出'!#REF!,7)=L$1)*('2-1 采购订单物料明细表报表导出'!#REF!=$A186),'2-1 采购订单物料明细表报表导出'!#REF!,0))</f>
        <v>#REF!</v>
      </c>
      <c r="M186" s="23" t="e" cm="1">
        <f t="array" ref="M186">SUM(IF((LEFT('2-1 采购订单物料明细表报表导出'!#REF!,7)=M$1)*('2-1 采购订单物料明细表报表导出'!#REF!=$A186),'2-1 采购订单物料明细表报表导出'!#REF!,0))</f>
        <v>#REF!</v>
      </c>
      <c r="N186" s="23" t="e" cm="1">
        <f t="array" ref="N186">SUM(IF((LEFT('2-1 采购订单物料明细表报表导出'!#REF!,7)=N$1)*('2-1 采购订单物料明细表报表导出'!#REF!=$A186),'2-1 采购订单物料明细表报表导出'!#REF!,0))</f>
        <v>#REF!</v>
      </c>
      <c r="O186" s="23" t="e" cm="1">
        <f t="array" ref="O186">SUM(IF((LEFT('2-1 采购订单物料明细表报表导出'!#REF!,7)=O$1)*('2-1 采购订单物料明细表报表导出'!#REF!=$A186),'2-1 采购订单物料明细表报表导出'!#REF!,0))</f>
        <v>#REF!</v>
      </c>
    </row>
    <row r="187" ht="14.5" spans="1:15">
      <c r="A187" s="20" t="s">
        <v>3494</v>
      </c>
      <c r="B187" s="48" t="s">
        <v>2128</v>
      </c>
      <c r="C187" s="49" t="s">
        <v>2129</v>
      </c>
      <c r="D187" s="23" t="e" cm="1">
        <f t="array" ref="D187">SUM(IF((LEFT('2-1 采购订单物料明细表报表导出'!#REF!,7)=D$1)*('2-1 采购订单物料明细表报表导出'!#REF!=$A187),'2-1 采购订单物料明细表报表导出'!#REF!,0))</f>
        <v>#REF!</v>
      </c>
      <c r="E187" s="23" t="e" cm="1">
        <f t="array" ref="E187">SUM(IF((LEFT('2-1 采购订单物料明细表报表导出'!#REF!,7)=E$1)*('2-1 采购订单物料明细表报表导出'!#REF!=$A187),'2-1 采购订单物料明细表报表导出'!#REF!,0))</f>
        <v>#REF!</v>
      </c>
      <c r="F187" s="23" t="e" cm="1">
        <f t="array" ref="F187">SUM(IF((LEFT('2-1 采购订单物料明细表报表导出'!#REF!,7)=F$1)*('2-1 采购订单物料明细表报表导出'!#REF!=$A187),'2-1 采购订单物料明细表报表导出'!#REF!,0))</f>
        <v>#REF!</v>
      </c>
      <c r="G187" s="23" t="e" cm="1">
        <f t="array" ref="G187">SUM(IF((LEFT('2-1 采购订单物料明细表报表导出'!#REF!,7)=G$1)*('2-1 采购订单物料明细表报表导出'!#REF!=$A187),'2-1 采购订单物料明细表报表导出'!#REF!,0))</f>
        <v>#REF!</v>
      </c>
      <c r="H187" s="23" t="e" cm="1">
        <f t="array" ref="H187">SUM(IF((LEFT('2-1 采购订单物料明细表报表导出'!#REF!,7)=H$1)*('2-1 采购订单物料明细表报表导出'!#REF!=$A187),'2-1 采购订单物料明细表报表导出'!#REF!,0))</f>
        <v>#REF!</v>
      </c>
      <c r="I187" s="23" t="e" cm="1">
        <f t="array" ref="I187">SUM(IF((LEFT('2-1 采购订单物料明细表报表导出'!#REF!,7)=I$1)*('2-1 采购订单物料明细表报表导出'!#REF!=$A187),'2-1 采购订单物料明细表报表导出'!#REF!,0))</f>
        <v>#REF!</v>
      </c>
      <c r="J187" s="23" t="e" cm="1">
        <f t="array" ref="J187">SUM(IF((LEFT('2-1 采购订单物料明细表报表导出'!#REF!,7)=J$1)*('2-1 采购订单物料明细表报表导出'!#REF!=$A187),'2-1 采购订单物料明细表报表导出'!#REF!,0))</f>
        <v>#REF!</v>
      </c>
      <c r="K187" s="23" t="e" cm="1">
        <f t="array" ref="K187">SUM(IF((LEFT('2-1 采购订单物料明细表报表导出'!#REF!,7)=K$1)*('2-1 采购订单物料明细表报表导出'!#REF!=$A187),'2-1 采购订单物料明细表报表导出'!#REF!,0))</f>
        <v>#REF!</v>
      </c>
      <c r="L187" s="23" t="e" cm="1">
        <f t="array" ref="L187">SUM(IF((LEFT('2-1 采购订单物料明细表报表导出'!#REF!,7)=L$1)*('2-1 采购订单物料明细表报表导出'!#REF!=$A187),'2-1 采购订单物料明细表报表导出'!#REF!,0))</f>
        <v>#REF!</v>
      </c>
      <c r="M187" s="23" t="e" cm="1">
        <f t="array" ref="M187">SUM(IF((LEFT('2-1 采购订单物料明细表报表导出'!#REF!,7)=M$1)*('2-1 采购订单物料明细表报表导出'!#REF!=$A187),'2-1 采购订单物料明细表报表导出'!#REF!,0))</f>
        <v>#REF!</v>
      </c>
      <c r="N187" s="23" t="e" cm="1">
        <f t="array" ref="N187">SUM(IF((LEFT('2-1 采购订单物料明细表报表导出'!#REF!,7)=N$1)*('2-1 采购订单物料明细表报表导出'!#REF!=$A187),'2-1 采购订单物料明细表报表导出'!#REF!,0))</f>
        <v>#REF!</v>
      </c>
      <c r="O187" s="23" t="e" cm="1">
        <f t="array" ref="O187">SUM(IF((LEFT('2-1 采购订单物料明细表报表导出'!#REF!,7)=O$1)*('2-1 采购订单物料明细表报表导出'!#REF!=$A187),'2-1 采购订单物料明细表报表导出'!#REF!,0))</f>
        <v>#REF!</v>
      </c>
    </row>
    <row r="188" ht="14.5" spans="1:15">
      <c r="A188" s="20" t="s">
        <v>3495</v>
      </c>
      <c r="B188" s="48" t="s">
        <v>2128</v>
      </c>
      <c r="C188" s="49" t="s">
        <v>2129</v>
      </c>
      <c r="D188" s="23" t="e" cm="1">
        <f t="array" ref="D188">SUM(IF((LEFT('2-1 采购订单物料明细表报表导出'!#REF!,7)=D$1)*('2-1 采购订单物料明细表报表导出'!#REF!=$A188),'2-1 采购订单物料明细表报表导出'!#REF!,0))</f>
        <v>#REF!</v>
      </c>
      <c r="E188" s="23" t="e" cm="1">
        <f t="array" ref="E188">SUM(IF((LEFT('2-1 采购订单物料明细表报表导出'!#REF!,7)=E$1)*('2-1 采购订单物料明细表报表导出'!#REF!=$A188),'2-1 采购订单物料明细表报表导出'!#REF!,0))</f>
        <v>#REF!</v>
      </c>
      <c r="F188" s="23" t="e" cm="1">
        <f t="array" ref="F188">SUM(IF((LEFT('2-1 采购订单物料明细表报表导出'!#REF!,7)=F$1)*('2-1 采购订单物料明细表报表导出'!#REF!=$A188),'2-1 采购订单物料明细表报表导出'!#REF!,0))</f>
        <v>#REF!</v>
      </c>
      <c r="G188" s="23" t="e" cm="1">
        <f t="array" ref="G188">SUM(IF((LEFT('2-1 采购订单物料明细表报表导出'!#REF!,7)=G$1)*('2-1 采购订单物料明细表报表导出'!#REF!=$A188),'2-1 采购订单物料明细表报表导出'!#REF!,0))</f>
        <v>#REF!</v>
      </c>
      <c r="H188" s="23" t="e" cm="1">
        <f t="array" ref="H188">SUM(IF((LEFT('2-1 采购订单物料明细表报表导出'!#REF!,7)=H$1)*('2-1 采购订单物料明细表报表导出'!#REF!=$A188),'2-1 采购订单物料明细表报表导出'!#REF!,0))</f>
        <v>#REF!</v>
      </c>
      <c r="I188" s="23" t="e" cm="1">
        <f t="array" ref="I188">SUM(IF((LEFT('2-1 采购订单物料明细表报表导出'!#REF!,7)=I$1)*('2-1 采购订单物料明细表报表导出'!#REF!=$A188),'2-1 采购订单物料明细表报表导出'!#REF!,0))</f>
        <v>#REF!</v>
      </c>
      <c r="J188" s="23" t="e" cm="1">
        <f t="array" ref="J188">SUM(IF((LEFT('2-1 采购订单物料明细表报表导出'!#REF!,7)=J$1)*('2-1 采购订单物料明细表报表导出'!#REF!=$A188),'2-1 采购订单物料明细表报表导出'!#REF!,0))</f>
        <v>#REF!</v>
      </c>
      <c r="K188" s="23" t="e" cm="1">
        <f t="array" ref="K188">SUM(IF((LEFT('2-1 采购订单物料明细表报表导出'!#REF!,7)=K$1)*('2-1 采购订单物料明细表报表导出'!#REF!=$A188),'2-1 采购订单物料明细表报表导出'!#REF!,0))</f>
        <v>#REF!</v>
      </c>
      <c r="L188" s="23" t="e" cm="1">
        <f t="array" ref="L188">SUM(IF((LEFT('2-1 采购订单物料明细表报表导出'!#REF!,7)=L$1)*('2-1 采购订单物料明细表报表导出'!#REF!=$A188),'2-1 采购订单物料明细表报表导出'!#REF!,0))</f>
        <v>#REF!</v>
      </c>
      <c r="M188" s="23" t="e" cm="1">
        <f t="array" ref="M188">SUM(IF((LEFT('2-1 采购订单物料明细表报表导出'!#REF!,7)=M$1)*('2-1 采购订单物料明细表报表导出'!#REF!=$A188),'2-1 采购订单物料明细表报表导出'!#REF!,0))</f>
        <v>#REF!</v>
      </c>
      <c r="N188" s="23" t="e" cm="1">
        <f t="array" ref="N188">SUM(IF((LEFT('2-1 采购订单物料明细表报表导出'!#REF!,7)=N$1)*('2-1 采购订单物料明细表报表导出'!#REF!=$A188),'2-1 采购订单物料明细表报表导出'!#REF!,0))</f>
        <v>#REF!</v>
      </c>
      <c r="O188" s="23" t="e" cm="1">
        <f t="array" ref="O188">SUM(IF((LEFT('2-1 采购订单物料明细表报表导出'!#REF!,7)=O$1)*('2-1 采购订单物料明细表报表导出'!#REF!=$A188),'2-1 采购订单物料明细表报表导出'!#REF!,0))</f>
        <v>#REF!</v>
      </c>
    </row>
    <row r="189" ht="14.5" spans="1:15">
      <c r="A189" s="20" t="s">
        <v>3496</v>
      </c>
      <c r="B189" s="48" t="s">
        <v>2128</v>
      </c>
      <c r="C189" s="49" t="s">
        <v>2129</v>
      </c>
      <c r="D189" s="23" t="e" cm="1">
        <f t="array" ref="D189">SUM(IF((LEFT('2-1 采购订单物料明细表报表导出'!#REF!,7)=D$1)*('2-1 采购订单物料明细表报表导出'!#REF!=$A189),'2-1 采购订单物料明细表报表导出'!#REF!,0))</f>
        <v>#REF!</v>
      </c>
      <c r="E189" s="23" t="e" cm="1">
        <f t="array" ref="E189">SUM(IF((LEFT('2-1 采购订单物料明细表报表导出'!#REF!,7)=E$1)*('2-1 采购订单物料明细表报表导出'!#REF!=$A189),'2-1 采购订单物料明细表报表导出'!#REF!,0))</f>
        <v>#REF!</v>
      </c>
      <c r="F189" s="23" t="e" cm="1">
        <f t="array" ref="F189">SUM(IF((LEFT('2-1 采购订单物料明细表报表导出'!#REF!,7)=F$1)*('2-1 采购订单物料明细表报表导出'!#REF!=$A189),'2-1 采购订单物料明细表报表导出'!#REF!,0))</f>
        <v>#REF!</v>
      </c>
      <c r="G189" s="23" t="e" cm="1">
        <f t="array" ref="G189">SUM(IF((LEFT('2-1 采购订单物料明细表报表导出'!#REF!,7)=G$1)*('2-1 采购订单物料明细表报表导出'!#REF!=$A189),'2-1 采购订单物料明细表报表导出'!#REF!,0))</f>
        <v>#REF!</v>
      </c>
      <c r="H189" s="23" t="e" cm="1">
        <f t="array" ref="H189">SUM(IF((LEFT('2-1 采购订单物料明细表报表导出'!#REF!,7)=H$1)*('2-1 采购订单物料明细表报表导出'!#REF!=$A189),'2-1 采购订单物料明细表报表导出'!#REF!,0))</f>
        <v>#REF!</v>
      </c>
      <c r="I189" s="23" t="e" cm="1">
        <f t="array" ref="I189">SUM(IF((LEFT('2-1 采购订单物料明细表报表导出'!#REF!,7)=I$1)*('2-1 采购订单物料明细表报表导出'!#REF!=$A189),'2-1 采购订单物料明细表报表导出'!#REF!,0))</f>
        <v>#REF!</v>
      </c>
      <c r="J189" s="23" t="e" cm="1">
        <f t="array" ref="J189">SUM(IF((LEFT('2-1 采购订单物料明细表报表导出'!#REF!,7)=J$1)*('2-1 采购订单物料明细表报表导出'!#REF!=$A189),'2-1 采购订单物料明细表报表导出'!#REF!,0))</f>
        <v>#REF!</v>
      </c>
      <c r="K189" s="23" t="e" cm="1">
        <f t="array" ref="K189">SUM(IF((LEFT('2-1 采购订单物料明细表报表导出'!#REF!,7)=K$1)*('2-1 采购订单物料明细表报表导出'!#REF!=$A189),'2-1 采购订单物料明细表报表导出'!#REF!,0))</f>
        <v>#REF!</v>
      </c>
      <c r="L189" s="23" t="e" cm="1">
        <f t="array" ref="L189">SUM(IF((LEFT('2-1 采购订单物料明细表报表导出'!#REF!,7)=L$1)*('2-1 采购订单物料明细表报表导出'!#REF!=$A189),'2-1 采购订单物料明细表报表导出'!#REF!,0))</f>
        <v>#REF!</v>
      </c>
      <c r="M189" s="23" t="e" cm="1">
        <f t="array" ref="M189">SUM(IF((LEFT('2-1 采购订单物料明细表报表导出'!#REF!,7)=M$1)*('2-1 采购订单物料明细表报表导出'!#REF!=$A189),'2-1 采购订单物料明细表报表导出'!#REF!,0))</f>
        <v>#REF!</v>
      </c>
      <c r="N189" s="23" t="e" cm="1">
        <f t="array" ref="N189">SUM(IF((LEFT('2-1 采购订单物料明细表报表导出'!#REF!,7)=N$1)*('2-1 采购订单物料明细表报表导出'!#REF!=$A189),'2-1 采购订单物料明细表报表导出'!#REF!,0))</f>
        <v>#REF!</v>
      </c>
      <c r="O189" s="23" t="e" cm="1">
        <f t="array" ref="O189">SUM(IF((LEFT('2-1 采购订单物料明细表报表导出'!#REF!,7)=O$1)*('2-1 采购订单物料明细表报表导出'!#REF!=$A189),'2-1 采购订单物料明细表报表导出'!#REF!,0))</f>
        <v>#REF!</v>
      </c>
    </row>
    <row r="190" ht="14.5" spans="1:15">
      <c r="A190" s="20" t="s">
        <v>3497</v>
      </c>
      <c r="B190" s="48" t="s">
        <v>2128</v>
      </c>
      <c r="C190" s="49" t="s">
        <v>2129</v>
      </c>
      <c r="D190" s="23" t="e" cm="1">
        <f t="array" ref="D190">SUM(IF((LEFT('2-1 采购订单物料明细表报表导出'!#REF!,7)=D$1)*('2-1 采购订单物料明细表报表导出'!#REF!=$A190),'2-1 采购订单物料明细表报表导出'!#REF!,0))</f>
        <v>#REF!</v>
      </c>
      <c r="E190" s="23" t="e" cm="1">
        <f t="array" ref="E190">SUM(IF((LEFT('2-1 采购订单物料明细表报表导出'!#REF!,7)=E$1)*('2-1 采购订单物料明细表报表导出'!#REF!=$A190),'2-1 采购订单物料明细表报表导出'!#REF!,0))</f>
        <v>#REF!</v>
      </c>
      <c r="F190" s="23" t="e" cm="1">
        <f t="array" ref="F190">SUM(IF((LEFT('2-1 采购订单物料明细表报表导出'!#REF!,7)=F$1)*('2-1 采购订单物料明细表报表导出'!#REF!=$A190),'2-1 采购订单物料明细表报表导出'!#REF!,0))</f>
        <v>#REF!</v>
      </c>
      <c r="G190" s="23" t="e" cm="1">
        <f t="array" ref="G190">SUM(IF((LEFT('2-1 采购订单物料明细表报表导出'!#REF!,7)=G$1)*('2-1 采购订单物料明细表报表导出'!#REF!=$A190),'2-1 采购订单物料明细表报表导出'!#REF!,0))</f>
        <v>#REF!</v>
      </c>
      <c r="H190" s="23" t="e" cm="1">
        <f t="array" ref="H190">SUM(IF((LEFT('2-1 采购订单物料明细表报表导出'!#REF!,7)=H$1)*('2-1 采购订单物料明细表报表导出'!#REF!=$A190),'2-1 采购订单物料明细表报表导出'!#REF!,0))</f>
        <v>#REF!</v>
      </c>
      <c r="I190" s="23" t="e" cm="1">
        <f t="array" ref="I190">SUM(IF((LEFT('2-1 采购订单物料明细表报表导出'!#REF!,7)=I$1)*('2-1 采购订单物料明细表报表导出'!#REF!=$A190),'2-1 采购订单物料明细表报表导出'!#REF!,0))</f>
        <v>#REF!</v>
      </c>
      <c r="J190" s="23" t="e" cm="1">
        <f t="array" ref="J190">SUM(IF((LEFT('2-1 采购订单物料明细表报表导出'!#REF!,7)=J$1)*('2-1 采购订单物料明细表报表导出'!#REF!=$A190),'2-1 采购订单物料明细表报表导出'!#REF!,0))</f>
        <v>#REF!</v>
      </c>
      <c r="K190" s="23" t="e" cm="1">
        <f t="array" ref="K190">SUM(IF((LEFT('2-1 采购订单物料明细表报表导出'!#REF!,7)=K$1)*('2-1 采购订单物料明细表报表导出'!#REF!=$A190),'2-1 采购订单物料明细表报表导出'!#REF!,0))</f>
        <v>#REF!</v>
      </c>
      <c r="L190" s="23" t="e" cm="1">
        <f t="array" ref="L190">SUM(IF((LEFT('2-1 采购订单物料明细表报表导出'!#REF!,7)=L$1)*('2-1 采购订单物料明细表报表导出'!#REF!=$A190),'2-1 采购订单物料明细表报表导出'!#REF!,0))</f>
        <v>#REF!</v>
      </c>
      <c r="M190" s="23" t="e" cm="1">
        <f t="array" ref="M190">SUM(IF((LEFT('2-1 采购订单物料明细表报表导出'!#REF!,7)=M$1)*('2-1 采购订单物料明细表报表导出'!#REF!=$A190),'2-1 采购订单物料明细表报表导出'!#REF!,0))</f>
        <v>#REF!</v>
      </c>
      <c r="N190" s="23" t="e" cm="1">
        <f t="array" ref="N190">SUM(IF((LEFT('2-1 采购订单物料明细表报表导出'!#REF!,7)=N$1)*('2-1 采购订单物料明细表报表导出'!#REF!=$A190),'2-1 采购订单物料明细表报表导出'!#REF!,0))</f>
        <v>#REF!</v>
      </c>
      <c r="O190" s="23" t="e" cm="1">
        <f t="array" ref="O190">SUM(IF((LEFT('2-1 采购订单物料明细表报表导出'!#REF!,7)=O$1)*('2-1 采购订单物料明细表报表导出'!#REF!=$A190),'2-1 采购订单物料明细表报表导出'!#REF!,0))</f>
        <v>#REF!</v>
      </c>
    </row>
    <row r="191" ht="14.5" spans="1:15">
      <c r="A191" s="20" t="s">
        <v>3498</v>
      </c>
      <c r="B191" s="48" t="s">
        <v>2128</v>
      </c>
      <c r="C191" s="49" t="s">
        <v>2129</v>
      </c>
      <c r="D191" s="23" t="e" cm="1">
        <f t="array" ref="D191">SUM(IF((LEFT('2-1 采购订单物料明细表报表导出'!#REF!,7)=D$1)*('2-1 采购订单物料明细表报表导出'!#REF!=$A191),'2-1 采购订单物料明细表报表导出'!#REF!,0))</f>
        <v>#REF!</v>
      </c>
      <c r="E191" s="23" t="e" cm="1">
        <f t="array" ref="E191">SUM(IF((LEFT('2-1 采购订单物料明细表报表导出'!#REF!,7)=E$1)*('2-1 采购订单物料明细表报表导出'!#REF!=$A191),'2-1 采购订单物料明细表报表导出'!#REF!,0))</f>
        <v>#REF!</v>
      </c>
      <c r="F191" s="23" t="e" cm="1">
        <f t="array" ref="F191">SUM(IF((LEFT('2-1 采购订单物料明细表报表导出'!#REF!,7)=F$1)*('2-1 采购订单物料明细表报表导出'!#REF!=$A191),'2-1 采购订单物料明细表报表导出'!#REF!,0))</f>
        <v>#REF!</v>
      </c>
      <c r="G191" s="23" t="e" cm="1">
        <f t="array" ref="G191">SUM(IF((LEFT('2-1 采购订单物料明细表报表导出'!#REF!,7)=G$1)*('2-1 采购订单物料明细表报表导出'!#REF!=$A191),'2-1 采购订单物料明细表报表导出'!#REF!,0))</f>
        <v>#REF!</v>
      </c>
      <c r="H191" s="23" t="e" cm="1">
        <f t="array" ref="H191">SUM(IF((LEFT('2-1 采购订单物料明细表报表导出'!#REF!,7)=H$1)*('2-1 采购订单物料明细表报表导出'!#REF!=$A191),'2-1 采购订单物料明细表报表导出'!#REF!,0))</f>
        <v>#REF!</v>
      </c>
      <c r="I191" s="23" t="e" cm="1">
        <f t="array" ref="I191">SUM(IF((LEFT('2-1 采购订单物料明细表报表导出'!#REF!,7)=I$1)*('2-1 采购订单物料明细表报表导出'!#REF!=$A191),'2-1 采购订单物料明细表报表导出'!#REF!,0))</f>
        <v>#REF!</v>
      </c>
      <c r="J191" s="23" t="e" cm="1">
        <f t="array" ref="J191">SUM(IF((LEFT('2-1 采购订单物料明细表报表导出'!#REF!,7)=J$1)*('2-1 采购订单物料明细表报表导出'!#REF!=$A191),'2-1 采购订单物料明细表报表导出'!#REF!,0))</f>
        <v>#REF!</v>
      </c>
      <c r="K191" s="23" t="e" cm="1">
        <f t="array" ref="K191">SUM(IF((LEFT('2-1 采购订单物料明细表报表导出'!#REF!,7)=K$1)*('2-1 采购订单物料明细表报表导出'!#REF!=$A191),'2-1 采购订单物料明细表报表导出'!#REF!,0))</f>
        <v>#REF!</v>
      </c>
      <c r="L191" s="23" t="e" cm="1">
        <f t="array" ref="L191">SUM(IF((LEFT('2-1 采购订单物料明细表报表导出'!#REF!,7)=L$1)*('2-1 采购订单物料明细表报表导出'!#REF!=$A191),'2-1 采购订单物料明细表报表导出'!#REF!,0))</f>
        <v>#REF!</v>
      </c>
      <c r="M191" s="23" t="e" cm="1">
        <f t="array" ref="M191">SUM(IF((LEFT('2-1 采购订单物料明细表报表导出'!#REF!,7)=M$1)*('2-1 采购订单物料明细表报表导出'!#REF!=$A191),'2-1 采购订单物料明细表报表导出'!#REF!,0))</f>
        <v>#REF!</v>
      </c>
      <c r="N191" s="23" t="e" cm="1">
        <f t="array" ref="N191">SUM(IF((LEFT('2-1 采购订单物料明细表报表导出'!#REF!,7)=N$1)*('2-1 采购订单物料明细表报表导出'!#REF!=$A191),'2-1 采购订单物料明细表报表导出'!#REF!,0))</f>
        <v>#REF!</v>
      </c>
      <c r="O191" s="23" t="e" cm="1">
        <f t="array" ref="O191">SUM(IF((LEFT('2-1 采购订单物料明细表报表导出'!#REF!,7)=O$1)*('2-1 采购订单物料明细表报表导出'!#REF!=$A191),'2-1 采购订单物料明细表报表导出'!#REF!,0))</f>
        <v>#REF!</v>
      </c>
    </row>
    <row r="192" ht="14.5" spans="1:15">
      <c r="A192" s="20" t="s">
        <v>3499</v>
      </c>
      <c r="B192" s="48" t="s">
        <v>2128</v>
      </c>
      <c r="C192" s="49" t="s">
        <v>2129</v>
      </c>
      <c r="D192" s="23" t="e" cm="1">
        <f t="array" ref="D192">SUM(IF((LEFT('2-1 采购订单物料明细表报表导出'!#REF!,7)=D$1)*('2-1 采购订单物料明细表报表导出'!#REF!=$A192),'2-1 采购订单物料明细表报表导出'!#REF!,0))</f>
        <v>#REF!</v>
      </c>
      <c r="E192" s="23" t="e" cm="1">
        <f t="array" ref="E192">SUM(IF((LEFT('2-1 采购订单物料明细表报表导出'!#REF!,7)=E$1)*('2-1 采购订单物料明细表报表导出'!#REF!=$A192),'2-1 采购订单物料明细表报表导出'!#REF!,0))</f>
        <v>#REF!</v>
      </c>
      <c r="F192" s="23" t="e" cm="1">
        <f t="array" ref="F192">SUM(IF((LEFT('2-1 采购订单物料明细表报表导出'!#REF!,7)=F$1)*('2-1 采购订单物料明细表报表导出'!#REF!=$A192),'2-1 采购订单物料明细表报表导出'!#REF!,0))</f>
        <v>#REF!</v>
      </c>
      <c r="G192" s="23" t="e" cm="1">
        <f t="array" ref="G192">SUM(IF((LEFT('2-1 采购订单物料明细表报表导出'!#REF!,7)=G$1)*('2-1 采购订单物料明细表报表导出'!#REF!=$A192),'2-1 采购订单物料明细表报表导出'!#REF!,0))</f>
        <v>#REF!</v>
      </c>
      <c r="H192" s="23" t="e" cm="1">
        <f t="array" ref="H192">SUM(IF((LEFT('2-1 采购订单物料明细表报表导出'!#REF!,7)=H$1)*('2-1 采购订单物料明细表报表导出'!#REF!=$A192),'2-1 采购订单物料明细表报表导出'!#REF!,0))</f>
        <v>#REF!</v>
      </c>
      <c r="I192" s="23" t="e" cm="1">
        <f t="array" ref="I192">SUM(IF((LEFT('2-1 采购订单物料明细表报表导出'!#REF!,7)=I$1)*('2-1 采购订单物料明细表报表导出'!#REF!=$A192),'2-1 采购订单物料明细表报表导出'!#REF!,0))</f>
        <v>#REF!</v>
      </c>
      <c r="J192" s="23" t="e" cm="1">
        <f t="array" ref="J192">SUM(IF((LEFT('2-1 采购订单物料明细表报表导出'!#REF!,7)=J$1)*('2-1 采购订单物料明细表报表导出'!#REF!=$A192),'2-1 采购订单物料明细表报表导出'!#REF!,0))</f>
        <v>#REF!</v>
      </c>
      <c r="K192" s="23" t="e" cm="1">
        <f t="array" ref="K192">SUM(IF((LEFT('2-1 采购订单物料明细表报表导出'!#REF!,7)=K$1)*('2-1 采购订单物料明细表报表导出'!#REF!=$A192),'2-1 采购订单物料明细表报表导出'!#REF!,0))</f>
        <v>#REF!</v>
      </c>
      <c r="L192" s="23" t="e" cm="1">
        <f t="array" ref="L192">SUM(IF((LEFT('2-1 采购订单物料明细表报表导出'!#REF!,7)=L$1)*('2-1 采购订单物料明细表报表导出'!#REF!=$A192),'2-1 采购订单物料明细表报表导出'!#REF!,0))</f>
        <v>#REF!</v>
      </c>
      <c r="M192" s="23" t="e" cm="1">
        <f t="array" ref="M192">SUM(IF((LEFT('2-1 采购订单物料明细表报表导出'!#REF!,7)=M$1)*('2-1 采购订单物料明细表报表导出'!#REF!=$A192),'2-1 采购订单物料明细表报表导出'!#REF!,0))</f>
        <v>#REF!</v>
      </c>
      <c r="N192" s="23" t="e" cm="1">
        <f t="array" ref="N192">SUM(IF((LEFT('2-1 采购订单物料明细表报表导出'!#REF!,7)=N$1)*('2-1 采购订单物料明细表报表导出'!#REF!=$A192),'2-1 采购订单物料明细表报表导出'!#REF!,0))</f>
        <v>#REF!</v>
      </c>
      <c r="O192" s="23" t="e" cm="1">
        <f t="array" ref="O192">SUM(IF((LEFT('2-1 采购订单物料明细表报表导出'!#REF!,7)=O$1)*('2-1 采购订单物料明细表报表导出'!#REF!=$A192),'2-1 采购订单物料明细表报表导出'!#REF!,0))</f>
        <v>#REF!</v>
      </c>
    </row>
    <row r="193" ht="14.5" spans="1:15">
      <c r="A193" s="20" t="s">
        <v>3500</v>
      </c>
      <c r="B193" s="48" t="s">
        <v>2128</v>
      </c>
      <c r="C193" s="49" t="s">
        <v>2129</v>
      </c>
      <c r="D193" s="23" t="e" cm="1">
        <f t="array" ref="D193">SUM(IF((LEFT('2-1 采购订单物料明细表报表导出'!#REF!,7)=D$1)*('2-1 采购订单物料明细表报表导出'!#REF!=$A193),'2-1 采购订单物料明细表报表导出'!#REF!,0))</f>
        <v>#REF!</v>
      </c>
      <c r="E193" s="23" t="e" cm="1">
        <f t="array" ref="E193">SUM(IF((LEFT('2-1 采购订单物料明细表报表导出'!#REF!,7)=E$1)*('2-1 采购订单物料明细表报表导出'!#REF!=$A193),'2-1 采购订单物料明细表报表导出'!#REF!,0))</f>
        <v>#REF!</v>
      </c>
      <c r="F193" s="23" t="e" cm="1">
        <f t="array" ref="F193">SUM(IF((LEFT('2-1 采购订单物料明细表报表导出'!#REF!,7)=F$1)*('2-1 采购订单物料明细表报表导出'!#REF!=$A193),'2-1 采购订单物料明细表报表导出'!#REF!,0))</f>
        <v>#REF!</v>
      </c>
      <c r="G193" s="23" t="e" cm="1">
        <f t="array" ref="G193">SUM(IF((LEFT('2-1 采购订单物料明细表报表导出'!#REF!,7)=G$1)*('2-1 采购订单物料明细表报表导出'!#REF!=$A193),'2-1 采购订单物料明细表报表导出'!#REF!,0))</f>
        <v>#REF!</v>
      </c>
      <c r="H193" s="23" t="e" cm="1">
        <f t="array" ref="H193">SUM(IF((LEFT('2-1 采购订单物料明细表报表导出'!#REF!,7)=H$1)*('2-1 采购订单物料明细表报表导出'!#REF!=$A193),'2-1 采购订单物料明细表报表导出'!#REF!,0))</f>
        <v>#REF!</v>
      </c>
      <c r="I193" s="23" t="e" cm="1">
        <f t="array" ref="I193">SUM(IF((LEFT('2-1 采购订单物料明细表报表导出'!#REF!,7)=I$1)*('2-1 采购订单物料明细表报表导出'!#REF!=$A193),'2-1 采购订单物料明细表报表导出'!#REF!,0))</f>
        <v>#REF!</v>
      </c>
      <c r="J193" s="23" t="e" cm="1">
        <f t="array" ref="J193">SUM(IF((LEFT('2-1 采购订单物料明细表报表导出'!#REF!,7)=J$1)*('2-1 采购订单物料明细表报表导出'!#REF!=$A193),'2-1 采购订单物料明细表报表导出'!#REF!,0))</f>
        <v>#REF!</v>
      </c>
      <c r="K193" s="23" t="e" cm="1">
        <f t="array" ref="K193">SUM(IF((LEFT('2-1 采购订单物料明细表报表导出'!#REF!,7)=K$1)*('2-1 采购订单物料明细表报表导出'!#REF!=$A193),'2-1 采购订单物料明细表报表导出'!#REF!,0))</f>
        <v>#REF!</v>
      </c>
      <c r="L193" s="23" t="e" cm="1">
        <f t="array" ref="L193">SUM(IF((LEFT('2-1 采购订单物料明细表报表导出'!#REF!,7)=L$1)*('2-1 采购订单物料明细表报表导出'!#REF!=$A193),'2-1 采购订单物料明细表报表导出'!#REF!,0))</f>
        <v>#REF!</v>
      </c>
      <c r="M193" s="23" t="e" cm="1">
        <f t="array" ref="M193">SUM(IF((LEFT('2-1 采购订单物料明细表报表导出'!#REF!,7)=M$1)*('2-1 采购订单物料明细表报表导出'!#REF!=$A193),'2-1 采购订单物料明细表报表导出'!#REF!,0))</f>
        <v>#REF!</v>
      </c>
      <c r="N193" s="23" t="e" cm="1">
        <f t="array" ref="N193">SUM(IF((LEFT('2-1 采购订单物料明细表报表导出'!#REF!,7)=N$1)*('2-1 采购订单物料明细表报表导出'!#REF!=$A193),'2-1 采购订单物料明细表报表导出'!#REF!,0))</f>
        <v>#REF!</v>
      </c>
      <c r="O193" s="23" t="e" cm="1">
        <f t="array" ref="O193">SUM(IF((LEFT('2-1 采购订单物料明细表报表导出'!#REF!,7)=O$1)*('2-1 采购订单物料明细表报表导出'!#REF!=$A193),'2-1 采购订单物料明细表报表导出'!#REF!,0))</f>
        <v>#REF!</v>
      </c>
    </row>
    <row r="194" ht="14.5" spans="1:15">
      <c r="A194" s="20" t="s">
        <v>3501</v>
      </c>
      <c r="B194" s="48" t="s">
        <v>2128</v>
      </c>
      <c r="C194" s="49" t="s">
        <v>2129</v>
      </c>
      <c r="D194" s="23" t="e" cm="1">
        <f t="array" ref="D194">SUM(IF((LEFT('2-1 采购订单物料明细表报表导出'!#REF!,7)=D$1)*('2-1 采购订单物料明细表报表导出'!#REF!=$A194),'2-1 采购订单物料明细表报表导出'!#REF!,0))</f>
        <v>#REF!</v>
      </c>
      <c r="E194" s="23" t="e" cm="1">
        <f t="array" ref="E194">SUM(IF((LEFT('2-1 采购订单物料明细表报表导出'!#REF!,7)=E$1)*('2-1 采购订单物料明细表报表导出'!#REF!=$A194),'2-1 采购订单物料明细表报表导出'!#REF!,0))</f>
        <v>#REF!</v>
      </c>
      <c r="F194" s="23" t="e" cm="1">
        <f t="array" ref="F194">SUM(IF((LEFT('2-1 采购订单物料明细表报表导出'!#REF!,7)=F$1)*('2-1 采购订单物料明细表报表导出'!#REF!=$A194),'2-1 采购订单物料明细表报表导出'!#REF!,0))</f>
        <v>#REF!</v>
      </c>
      <c r="G194" s="23" t="e" cm="1">
        <f t="array" ref="G194">SUM(IF((LEFT('2-1 采购订单物料明细表报表导出'!#REF!,7)=G$1)*('2-1 采购订单物料明细表报表导出'!#REF!=$A194),'2-1 采购订单物料明细表报表导出'!#REF!,0))</f>
        <v>#REF!</v>
      </c>
      <c r="H194" s="23" t="e" cm="1">
        <f t="array" ref="H194">SUM(IF((LEFT('2-1 采购订单物料明细表报表导出'!#REF!,7)=H$1)*('2-1 采购订单物料明细表报表导出'!#REF!=$A194),'2-1 采购订单物料明细表报表导出'!#REF!,0))</f>
        <v>#REF!</v>
      </c>
      <c r="I194" s="23" t="e" cm="1">
        <f t="array" ref="I194">SUM(IF((LEFT('2-1 采购订单物料明细表报表导出'!#REF!,7)=I$1)*('2-1 采购订单物料明细表报表导出'!#REF!=$A194),'2-1 采购订单物料明细表报表导出'!#REF!,0))</f>
        <v>#REF!</v>
      </c>
      <c r="J194" s="23" t="e" cm="1">
        <f t="array" ref="J194">SUM(IF((LEFT('2-1 采购订单物料明细表报表导出'!#REF!,7)=J$1)*('2-1 采购订单物料明细表报表导出'!#REF!=$A194),'2-1 采购订单物料明细表报表导出'!#REF!,0))</f>
        <v>#REF!</v>
      </c>
      <c r="K194" s="23" t="e" cm="1">
        <f t="array" ref="K194">SUM(IF((LEFT('2-1 采购订单物料明细表报表导出'!#REF!,7)=K$1)*('2-1 采购订单物料明细表报表导出'!#REF!=$A194),'2-1 采购订单物料明细表报表导出'!#REF!,0))</f>
        <v>#REF!</v>
      </c>
      <c r="L194" s="23" t="e" cm="1">
        <f t="array" ref="L194">SUM(IF((LEFT('2-1 采购订单物料明细表报表导出'!#REF!,7)=L$1)*('2-1 采购订单物料明细表报表导出'!#REF!=$A194),'2-1 采购订单物料明细表报表导出'!#REF!,0))</f>
        <v>#REF!</v>
      </c>
      <c r="M194" s="23" t="e" cm="1">
        <f t="array" ref="M194">SUM(IF((LEFT('2-1 采购订单物料明细表报表导出'!#REF!,7)=M$1)*('2-1 采购订单物料明细表报表导出'!#REF!=$A194),'2-1 采购订单物料明细表报表导出'!#REF!,0))</f>
        <v>#REF!</v>
      </c>
      <c r="N194" s="23" t="e" cm="1">
        <f t="array" ref="N194">SUM(IF((LEFT('2-1 采购订单物料明细表报表导出'!#REF!,7)=N$1)*('2-1 采购订单物料明细表报表导出'!#REF!=$A194),'2-1 采购订单物料明细表报表导出'!#REF!,0))</f>
        <v>#REF!</v>
      </c>
      <c r="O194" s="23" t="e" cm="1">
        <f t="array" ref="O194">SUM(IF((LEFT('2-1 采购订单物料明细表报表导出'!#REF!,7)=O$1)*('2-1 采购订单物料明细表报表导出'!#REF!=$A194),'2-1 采购订单物料明细表报表导出'!#REF!,0))</f>
        <v>#REF!</v>
      </c>
    </row>
    <row r="195" ht="14.5" spans="1:15">
      <c r="A195" s="20" t="s">
        <v>3502</v>
      </c>
      <c r="B195" s="48" t="s">
        <v>2128</v>
      </c>
      <c r="C195" s="49" t="s">
        <v>2129</v>
      </c>
      <c r="D195" s="23" t="e" cm="1">
        <f t="array" ref="D195">SUM(IF((LEFT('2-1 采购订单物料明细表报表导出'!#REF!,7)=D$1)*('2-1 采购订单物料明细表报表导出'!#REF!=$A195),'2-1 采购订单物料明细表报表导出'!#REF!,0))</f>
        <v>#REF!</v>
      </c>
      <c r="E195" s="23" t="e" cm="1">
        <f t="array" ref="E195">SUM(IF((LEFT('2-1 采购订单物料明细表报表导出'!#REF!,7)=E$1)*('2-1 采购订单物料明细表报表导出'!#REF!=$A195),'2-1 采购订单物料明细表报表导出'!#REF!,0))</f>
        <v>#REF!</v>
      </c>
      <c r="F195" s="23" t="e" cm="1">
        <f t="array" ref="F195">SUM(IF((LEFT('2-1 采购订单物料明细表报表导出'!#REF!,7)=F$1)*('2-1 采购订单物料明细表报表导出'!#REF!=$A195),'2-1 采购订单物料明细表报表导出'!#REF!,0))</f>
        <v>#REF!</v>
      </c>
      <c r="G195" s="23" t="e" cm="1">
        <f t="array" ref="G195">SUM(IF((LEFT('2-1 采购订单物料明细表报表导出'!#REF!,7)=G$1)*('2-1 采购订单物料明细表报表导出'!#REF!=$A195),'2-1 采购订单物料明细表报表导出'!#REF!,0))</f>
        <v>#REF!</v>
      </c>
      <c r="H195" s="23" t="e" cm="1">
        <f t="array" ref="H195">SUM(IF((LEFT('2-1 采购订单物料明细表报表导出'!#REF!,7)=H$1)*('2-1 采购订单物料明细表报表导出'!#REF!=$A195),'2-1 采购订单物料明细表报表导出'!#REF!,0))</f>
        <v>#REF!</v>
      </c>
      <c r="I195" s="23" t="e" cm="1">
        <f t="array" ref="I195">SUM(IF((LEFT('2-1 采购订单物料明细表报表导出'!#REF!,7)=I$1)*('2-1 采购订单物料明细表报表导出'!#REF!=$A195),'2-1 采购订单物料明细表报表导出'!#REF!,0))</f>
        <v>#REF!</v>
      </c>
      <c r="J195" s="23" t="e" cm="1">
        <f t="array" ref="J195">SUM(IF((LEFT('2-1 采购订单物料明细表报表导出'!#REF!,7)=J$1)*('2-1 采购订单物料明细表报表导出'!#REF!=$A195),'2-1 采购订单物料明细表报表导出'!#REF!,0))</f>
        <v>#REF!</v>
      </c>
      <c r="K195" s="23" t="e" cm="1">
        <f t="array" ref="K195">SUM(IF((LEFT('2-1 采购订单物料明细表报表导出'!#REF!,7)=K$1)*('2-1 采购订单物料明细表报表导出'!#REF!=$A195),'2-1 采购订单物料明细表报表导出'!#REF!,0))</f>
        <v>#REF!</v>
      </c>
      <c r="L195" s="23" t="e" cm="1">
        <f t="array" ref="L195">SUM(IF((LEFT('2-1 采购订单物料明细表报表导出'!#REF!,7)=L$1)*('2-1 采购订单物料明细表报表导出'!#REF!=$A195),'2-1 采购订单物料明细表报表导出'!#REF!,0))</f>
        <v>#REF!</v>
      </c>
      <c r="M195" s="23" t="e" cm="1">
        <f t="array" ref="M195">SUM(IF((LEFT('2-1 采购订单物料明细表报表导出'!#REF!,7)=M$1)*('2-1 采购订单物料明细表报表导出'!#REF!=$A195),'2-1 采购订单物料明细表报表导出'!#REF!,0))</f>
        <v>#REF!</v>
      </c>
      <c r="N195" s="23" t="e" cm="1">
        <f t="array" ref="N195">SUM(IF((LEFT('2-1 采购订单物料明细表报表导出'!#REF!,7)=N$1)*('2-1 采购订单物料明细表报表导出'!#REF!=$A195),'2-1 采购订单物料明细表报表导出'!#REF!,0))</f>
        <v>#REF!</v>
      </c>
      <c r="O195" s="23" t="e" cm="1">
        <f t="array" ref="O195">SUM(IF((LEFT('2-1 采购订单物料明细表报表导出'!#REF!,7)=O$1)*('2-1 采购订单物料明细表报表导出'!#REF!=$A195),'2-1 采购订单物料明细表报表导出'!#REF!,0))</f>
        <v>#REF!</v>
      </c>
    </row>
    <row r="196" ht="14.5" spans="1:15">
      <c r="A196" s="20" t="s">
        <v>3503</v>
      </c>
      <c r="B196" s="48" t="s">
        <v>2128</v>
      </c>
      <c r="C196" s="49" t="s">
        <v>2129</v>
      </c>
      <c r="D196" s="23" t="e" cm="1">
        <f t="array" ref="D196">SUM(IF((LEFT('2-1 采购订单物料明细表报表导出'!#REF!,7)=D$1)*('2-1 采购订单物料明细表报表导出'!#REF!=$A196),'2-1 采购订单物料明细表报表导出'!#REF!,0))</f>
        <v>#REF!</v>
      </c>
      <c r="E196" s="23" t="e" cm="1">
        <f t="array" ref="E196">SUM(IF((LEFT('2-1 采购订单物料明细表报表导出'!#REF!,7)=E$1)*('2-1 采购订单物料明细表报表导出'!#REF!=$A196),'2-1 采购订单物料明细表报表导出'!#REF!,0))</f>
        <v>#REF!</v>
      </c>
      <c r="F196" s="23" t="e" cm="1">
        <f t="array" ref="F196">SUM(IF((LEFT('2-1 采购订单物料明细表报表导出'!#REF!,7)=F$1)*('2-1 采购订单物料明细表报表导出'!#REF!=$A196),'2-1 采购订单物料明细表报表导出'!#REF!,0))</f>
        <v>#REF!</v>
      </c>
      <c r="G196" s="23" t="e" cm="1">
        <f t="array" ref="G196">SUM(IF((LEFT('2-1 采购订单物料明细表报表导出'!#REF!,7)=G$1)*('2-1 采购订单物料明细表报表导出'!#REF!=$A196),'2-1 采购订单物料明细表报表导出'!#REF!,0))</f>
        <v>#REF!</v>
      </c>
      <c r="H196" s="23" t="e" cm="1">
        <f t="array" ref="H196">SUM(IF((LEFT('2-1 采购订单物料明细表报表导出'!#REF!,7)=H$1)*('2-1 采购订单物料明细表报表导出'!#REF!=$A196),'2-1 采购订单物料明细表报表导出'!#REF!,0))</f>
        <v>#REF!</v>
      </c>
      <c r="I196" s="23" t="e" cm="1">
        <f t="array" ref="I196">SUM(IF((LEFT('2-1 采购订单物料明细表报表导出'!#REF!,7)=I$1)*('2-1 采购订单物料明细表报表导出'!#REF!=$A196),'2-1 采购订单物料明细表报表导出'!#REF!,0))</f>
        <v>#REF!</v>
      </c>
      <c r="J196" s="23" t="e" cm="1">
        <f t="array" ref="J196">SUM(IF((LEFT('2-1 采购订单物料明细表报表导出'!#REF!,7)=J$1)*('2-1 采购订单物料明细表报表导出'!#REF!=$A196),'2-1 采购订单物料明细表报表导出'!#REF!,0))</f>
        <v>#REF!</v>
      </c>
      <c r="K196" s="23" t="e" cm="1">
        <f t="array" ref="K196">SUM(IF((LEFT('2-1 采购订单物料明细表报表导出'!#REF!,7)=K$1)*('2-1 采购订单物料明细表报表导出'!#REF!=$A196),'2-1 采购订单物料明细表报表导出'!#REF!,0))</f>
        <v>#REF!</v>
      </c>
      <c r="L196" s="23" t="e" cm="1">
        <f t="array" ref="L196">SUM(IF((LEFT('2-1 采购订单物料明细表报表导出'!#REF!,7)=L$1)*('2-1 采购订单物料明细表报表导出'!#REF!=$A196),'2-1 采购订单物料明细表报表导出'!#REF!,0))</f>
        <v>#REF!</v>
      </c>
      <c r="M196" s="23" t="e" cm="1">
        <f t="array" ref="M196">SUM(IF((LEFT('2-1 采购订单物料明细表报表导出'!#REF!,7)=M$1)*('2-1 采购订单物料明细表报表导出'!#REF!=$A196),'2-1 采购订单物料明细表报表导出'!#REF!,0))</f>
        <v>#REF!</v>
      </c>
      <c r="N196" s="23" t="e" cm="1">
        <f t="array" ref="N196">SUM(IF((LEFT('2-1 采购订单物料明细表报表导出'!#REF!,7)=N$1)*('2-1 采购订单物料明细表报表导出'!#REF!=$A196),'2-1 采购订单物料明细表报表导出'!#REF!,0))</f>
        <v>#REF!</v>
      </c>
      <c r="O196" s="23" t="e" cm="1">
        <f t="array" ref="O196">SUM(IF((LEFT('2-1 采购订单物料明细表报表导出'!#REF!,7)=O$1)*('2-1 采购订单物料明细表报表导出'!#REF!=$A196),'2-1 采购订单物料明细表报表导出'!#REF!,0))</f>
        <v>#REF!</v>
      </c>
    </row>
    <row r="197" ht="14.5" spans="1:15">
      <c r="A197" s="20" t="s">
        <v>3504</v>
      </c>
      <c r="B197" s="48" t="s">
        <v>2128</v>
      </c>
      <c r="C197" s="49" t="s">
        <v>2129</v>
      </c>
      <c r="D197" s="23" t="e" cm="1">
        <f t="array" ref="D197">SUM(IF((LEFT('2-1 采购订单物料明细表报表导出'!#REF!,7)=D$1)*('2-1 采购订单物料明细表报表导出'!#REF!=$A197),'2-1 采购订单物料明细表报表导出'!#REF!,0))</f>
        <v>#REF!</v>
      </c>
      <c r="E197" s="23" t="e" cm="1">
        <f t="array" ref="E197">SUM(IF((LEFT('2-1 采购订单物料明细表报表导出'!#REF!,7)=E$1)*('2-1 采购订单物料明细表报表导出'!#REF!=$A197),'2-1 采购订单物料明细表报表导出'!#REF!,0))</f>
        <v>#REF!</v>
      </c>
      <c r="F197" s="23" t="e" cm="1">
        <f t="array" ref="F197">SUM(IF((LEFT('2-1 采购订单物料明细表报表导出'!#REF!,7)=F$1)*('2-1 采购订单物料明细表报表导出'!#REF!=$A197),'2-1 采购订单物料明细表报表导出'!#REF!,0))</f>
        <v>#REF!</v>
      </c>
      <c r="G197" s="23" t="e" cm="1">
        <f t="array" ref="G197">SUM(IF((LEFT('2-1 采购订单物料明细表报表导出'!#REF!,7)=G$1)*('2-1 采购订单物料明细表报表导出'!#REF!=$A197),'2-1 采购订单物料明细表报表导出'!#REF!,0))</f>
        <v>#REF!</v>
      </c>
      <c r="H197" s="23" t="e" cm="1">
        <f t="array" ref="H197">SUM(IF((LEFT('2-1 采购订单物料明细表报表导出'!#REF!,7)=H$1)*('2-1 采购订单物料明细表报表导出'!#REF!=$A197),'2-1 采购订单物料明细表报表导出'!#REF!,0))</f>
        <v>#REF!</v>
      </c>
      <c r="I197" s="23" t="e" cm="1">
        <f t="array" ref="I197">SUM(IF((LEFT('2-1 采购订单物料明细表报表导出'!#REF!,7)=I$1)*('2-1 采购订单物料明细表报表导出'!#REF!=$A197),'2-1 采购订单物料明细表报表导出'!#REF!,0))</f>
        <v>#REF!</v>
      </c>
      <c r="J197" s="23" t="e" cm="1">
        <f t="array" ref="J197">SUM(IF((LEFT('2-1 采购订单物料明细表报表导出'!#REF!,7)=J$1)*('2-1 采购订单物料明细表报表导出'!#REF!=$A197),'2-1 采购订单物料明细表报表导出'!#REF!,0))</f>
        <v>#REF!</v>
      </c>
      <c r="K197" s="23" t="e" cm="1">
        <f t="array" ref="K197">SUM(IF((LEFT('2-1 采购订单物料明细表报表导出'!#REF!,7)=K$1)*('2-1 采购订单物料明细表报表导出'!#REF!=$A197),'2-1 采购订单物料明细表报表导出'!#REF!,0))</f>
        <v>#REF!</v>
      </c>
      <c r="L197" s="23" t="e" cm="1">
        <f t="array" ref="L197">SUM(IF((LEFT('2-1 采购订单物料明细表报表导出'!#REF!,7)=L$1)*('2-1 采购订单物料明细表报表导出'!#REF!=$A197),'2-1 采购订单物料明细表报表导出'!#REF!,0))</f>
        <v>#REF!</v>
      </c>
      <c r="M197" s="23" t="e" cm="1">
        <f t="array" ref="M197">SUM(IF((LEFT('2-1 采购订单物料明细表报表导出'!#REF!,7)=M$1)*('2-1 采购订单物料明细表报表导出'!#REF!=$A197),'2-1 采购订单物料明细表报表导出'!#REF!,0))</f>
        <v>#REF!</v>
      </c>
      <c r="N197" s="23" t="e" cm="1">
        <f t="array" ref="N197">SUM(IF((LEFT('2-1 采购订单物料明细表报表导出'!#REF!,7)=N$1)*('2-1 采购订单物料明细表报表导出'!#REF!=$A197),'2-1 采购订单物料明细表报表导出'!#REF!,0))</f>
        <v>#REF!</v>
      </c>
      <c r="O197" s="23" t="e" cm="1">
        <f t="array" ref="O197">SUM(IF((LEFT('2-1 采购订单物料明细表报表导出'!#REF!,7)=O$1)*('2-1 采购订单物料明细表报表导出'!#REF!=$A197),'2-1 采购订单物料明细表报表导出'!#REF!,0))</f>
        <v>#REF!</v>
      </c>
    </row>
    <row r="198" ht="14.5" spans="1:15">
      <c r="A198" s="20" t="s">
        <v>3505</v>
      </c>
      <c r="B198" s="48" t="s">
        <v>2128</v>
      </c>
      <c r="C198" s="49" t="s">
        <v>2129</v>
      </c>
      <c r="D198" s="23" t="e" cm="1">
        <f t="array" ref="D198">SUM(IF((LEFT('2-1 采购订单物料明细表报表导出'!#REF!,7)=D$1)*('2-1 采购订单物料明细表报表导出'!#REF!=$A198),'2-1 采购订单物料明细表报表导出'!#REF!,0))</f>
        <v>#REF!</v>
      </c>
      <c r="E198" s="23" t="e" cm="1">
        <f t="array" ref="E198">SUM(IF((LEFT('2-1 采购订单物料明细表报表导出'!#REF!,7)=E$1)*('2-1 采购订单物料明细表报表导出'!#REF!=$A198),'2-1 采购订单物料明细表报表导出'!#REF!,0))</f>
        <v>#REF!</v>
      </c>
      <c r="F198" s="23" t="e" cm="1">
        <f t="array" ref="F198">SUM(IF((LEFT('2-1 采购订单物料明细表报表导出'!#REF!,7)=F$1)*('2-1 采购订单物料明细表报表导出'!#REF!=$A198),'2-1 采购订单物料明细表报表导出'!#REF!,0))</f>
        <v>#REF!</v>
      </c>
      <c r="G198" s="23" t="e" cm="1">
        <f t="array" ref="G198">SUM(IF((LEFT('2-1 采购订单物料明细表报表导出'!#REF!,7)=G$1)*('2-1 采购订单物料明细表报表导出'!#REF!=$A198),'2-1 采购订单物料明细表报表导出'!#REF!,0))</f>
        <v>#REF!</v>
      </c>
      <c r="H198" s="23" t="e" cm="1">
        <f t="array" ref="H198">SUM(IF((LEFT('2-1 采购订单物料明细表报表导出'!#REF!,7)=H$1)*('2-1 采购订单物料明细表报表导出'!#REF!=$A198),'2-1 采购订单物料明细表报表导出'!#REF!,0))</f>
        <v>#REF!</v>
      </c>
      <c r="I198" s="23" t="e" cm="1">
        <f t="array" ref="I198">SUM(IF((LEFT('2-1 采购订单物料明细表报表导出'!#REF!,7)=I$1)*('2-1 采购订单物料明细表报表导出'!#REF!=$A198),'2-1 采购订单物料明细表报表导出'!#REF!,0))</f>
        <v>#REF!</v>
      </c>
      <c r="J198" s="23" t="e" cm="1">
        <f t="array" ref="J198">SUM(IF((LEFT('2-1 采购订单物料明细表报表导出'!#REF!,7)=J$1)*('2-1 采购订单物料明细表报表导出'!#REF!=$A198),'2-1 采购订单物料明细表报表导出'!#REF!,0))</f>
        <v>#REF!</v>
      </c>
      <c r="K198" s="23" t="e" cm="1">
        <f t="array" ref="K198">SUM(IF((LEFT('2-1 采购订单物料明细表报表导出'!#REF!,7)=K$1)*('2-1 采购订单物料明细表报表导出'!#REF!=$A198),'2-1 采购订单物料明细表报表导出'!#REF!,0))</f>
        <v>#REF!</v>
      </c>
      <c r="L198" s="23" t="e" cm="1">
        <f t="array" ref="L198">SUM(IF((LEFT('2-1 采购订单物料明细表报表导出'!#REF!,7)=L$1)*('2-1 采购订单物料明细表报表导出'!#REF!=$A198),'2-1 采购订单物料明细表报表导出'!#REF!,0))</f>
        <v>#REF!</v>
      </c>
      <c r="M198" s="23" t="e" cm="1">
        <f t="array" ref="M198">SUM(IF((LEFT('2-1 采购订单物料明细表报表导出'!#REF!,7)=M$1)*('2-1 采购订单物料明细表报表导出'!#REF!=$A198),'2-1 采购订单物料明细表报表导出'!#REF!,0))</f>
        <v>#REF!</v>
      </c>
      <c r="N198" s="23" t="e" cm="1">
        <f t="array" ref="N198">SUM(IF((LEFT('2-1 采购订单物料明细表报表导出'!#REF!,7)=N$1)*('2-1 采购订单物料明细表报表导出'!#REF!=$A198),'2-1 采购订单物料明细表报表导出'!#REF!,0))</f>
        <v>#REF!</v>
      </c>
      <c r="O198" s="23" t="e" cm="1">
        <f t="array" ref="O198">SUM(IF((LEFT('2-1 采购订单物料明细表报表导出'!#REF!,7)=O$1)*('2-1 采购订单物料明细表报表导出'!#REF!=$A198),'2-1 采购订单物料明细表报表导出'!#REF!,0))</f>
        <v>#REF!</v>
      </c>
    </row>
    <row r="199" ht="14.5" spans="1:15">
      <c r="A199" s="20" t="s">
        <v>3506</v>
      </c>
      <c r="B199" s="48" t="s">
        <v>2128</v>
      </c>
      <c r="C199" s="49" t="s">
        <v>2129</v>
      </c>
      <c r="D199" s="23" t="e" cm="1">
        <f t="array" ref="D199">SUM(IF((LEFT('2-1 采购订单物料明细表报表导出'!#REF!,7)=D$1)*('2-1 采购订单物料明细表报表导出'!#REF!=$A199),'2-1 采购订单物料明细表报表导出'!#REF!,0))</f>
        <v>#REF!</v>
      </c>
      <c r="E199" s="23" t="e" cm="1">
        <f t="array" ref="E199">SUM(IF((LEFT('2-1 采购订单物料明细表报表导出'!#REF!,7)=E$1)*('2-1 采购订单物料明细表报表导出'!#REF!=$A199),'2-1 采购订单物料明细表报表导出'!#REF!,0))</f>
        <v>#REF!</v>
      </c>
      <c r="F199" s="23" t="e" cm="1">
        <f t="array" ref="F199">SUM(IF((LEFT('2-1 采购订单物料明细表报表导出'!#REF!,7)=F$1)*('2-1 采购订单物料明细表报表导出'!#REF!=$A199),'2-1 采购订单物料明细表报表导出'!#REF!,0))</f>
        <v>#REF!</v>
      </c>
      <c r="G199" s="23" t="e" cm="1">
        <f t="array" ref="G199">SUM(IF((LEFT('2-1 采购订单物料明细表报表导出'!#REF!,7)=G$1)*('2-1 采购订单物料明细表报表导出'!#REF!=$A199),'2-1 采购订单物料明细表报表导出'!#REF!,0))</f>
        <v>#REF!</v>
      </c>
      <c r="H199" s="23" t="e" cm="1">
        <f t="array" ref="H199">SUM(IF((LEFT('2-1 采购订单物料明细表报表导出'!#REF!,7)=H$1)*('2-1 采购订单物料明细表报表导出'!#REF!=$A199),'2-1 采购订单物料明细表报表导出'!#REF!,0))</f>
        <v>#REF!</v>
      </c>
      <c r="I199" s="23" t="e" cm="1">
        <f t="array" ref="I199">SUM(IF((LEFT('2-1 采购订单物料明细表报表导出'!#REF!,7)=I$1)*('2-1 采购订单物料明细表报表导出'!#REF!=$A199),'2-1 采购订单物料明细表报表导出'!#REF!,0))</f>
        <v>#REF!</v>
      </c>
      <c r="J199" s="23" t="e" cm="1">
        <f t="array" ref="J199">SUM(IF((LEFT('2-1 采购订单物料明细表报表导出'!#REF!,7)=J$1)*('2-1 采购订单物料明细表报表导出'!#REF!=$A199),'2-1 采购订单物料明细表报表导出'!#REF!,0))</f>
        <v>#REF!</v>
      </c>
      <c r="K199" s="23" t="e" cm="1">
        <f t="array" ref="K199">SUM(IF((LEFT('2-1 采购订单物料明细表报表导出'!#REF!,7)=K$1)*('2-1 采购订单物料明细表报表导出'!#REF!=$A199),'2-1 采购订单物料明细表报表导出'!#REF!,0))</f>
        <v>#REF!</v>
      </c>
      <c r="L199" s="23" t="e" cm="1">
        <f t="array" ref="L199">SUM(IF((LEFT('2-1 采购订单物料明细表报表导出'!#REF!,7)=L$1)*('2-1 采购订单物料明细表报表导出'!#REF!=$A199),'2-1 采购订单物料明细表报表导出'!#REF!,0))</f>
        <v>#REF!</v>
      </c>
      <c r="M199" s="23" t="e" cm="1">
        <f t="array" ref="M199">SUM(IF((LEFT('2-1 采购订单物料明细表报表导出'!#REF!,7)=M$1)*('2-1 采购订单物料明细表报表导出'!#REF!=$A199),'2-1 采购订单物料明细表报表导出'!#REF!,0))</f>
        <v>#REF!</v>
      </c>
      <c r="N199" s="23" t="e" cm="1">
        <f t="array" ref="N199">SUM(IF((LEFT('2-1 采购订单物料明细表报表导出'!#REF!,7)=N$1)*('2-1 采购订单物料明细表报表导出'!#REF!=$A199),'2-1 采购订单物料明细表报表导出'!#REF!,0))</f>
        <v>#REF!</v>
      </c>
      <c r="O199" s="23" t="e" cm="1">
        <f t="array" ref="O199">SUM(IF((LEFT('2-1 采购订单物料明细表报表导出'!#REF!,7)=O$1)*('2-1 采购订单物料明细表报表导出'!#REF!=$A199),'2-1 采购订单物料明细表报表导出'!#REF!,0))</f>
        <v>#REF!</v>
      </c>
    </row>
    <row r="200" ht="14.5" spans="1:15">
      <c r="A200" s="20" t="s">
        <v>3507</v>
      </c>
      <c r="B200" s="48" t="s">
        <v>2128</v>
      </c>
      <c r="C200" s="49" t="s">
        <v>2129</v>
      </c>
      <c r="D200" s="23" t="e" cm="1">
        <f t="array" ref="D200">SUM(IF((LEFT('2-1 采购订单物料明细表报表导出'!#REF!,7)=D$1)*('2-1 采购订单物料明细表报表导出'!#REF!=$A200),'2-1 采购订单物料明细表报表导出'!#REF!,0))</f>
        <v>#REF!</v>
      </c>
      <c r="E200" s="23" t="e" cm="1">
        <f t="array" ref="E200">SUM(IF((LEFT('2-1 采购订单物料明细表报表导出'!#REF!,7)=E$1)*('2-1 采购订单物料明细表报表导出'!#REF!=$A200),'2-1 采购订单物料明细表报表导出'!#REF!,0))</f>
        <v>#REF!</v>
      </c>
      <c r="F200" s="23" t="e" cm="1">
        <f t="array" ref="F200">SUM(IF((LEFT('2-1 采购订单物料明细表报表导出'!#REF!,7)=F$1)*('2-1 采购订单物料明细表报表导出'!#REF!=$A200),'2-1 采购订单物料明细表报表导出'!#REF!,0))</f>
        <v>#REF!</v>
      </c>
      <c r="G200" s="23" t="e" cm="1">
        <f t="array" ref="G200">SUM(IF((LEFT('2-1 采购订单物料明细表报表导出'!#REF!,7)=G$1)*('2-1 采购订单物料明细表报表导出'!#REF!=$A200),'2-1 采购订单物料明细表报表导出'!#REF!,0))</f>
        <v>#REF!</v>
      </c>
      <c r="H200" s="23" t="e" cm="1">
        <f t="array" ref="H200">SUM(IF((LEFT('2-1 采购订单物料明细表报表导出'!#REF!,7)=H$1)*('2-1 采购订单物料明细表报表导出'!#REF!=$A200),'2-1 采购订单物料明细表报表导出'!#REF!,0))</f>
        <v>#REF!</v>
      </c>
      <c r="I200" s="23" t="e" cm="1">
        <f t="array" ref="I200">SUM(IF((LEFT('2-1 采购订单物料明细表报表导出'!#REF!,7)=I$1)*('2-1 采购订单物料明细表报表导出'!#REF!=$A200),'2-1 采购订单物料明细表报表导出'!#REF!,0))</f>
        <v>#REF!</v>
      </c>
      <c r="J200" s="23" t="e" cm="1">
        <f t="array" ref="J200">SUM(IF((LEFT('2-1 采购订单物料明细表报表导出'!#REF!,7)=J$1)*('2-1 采购订单物料明细表报表导出'!#REF!=$A200),'2-1 采购订单物料明细表报表导出'!#REF!,0))</f>
        <v>#REF!</v>
      </c>
      <c r="K200" s="23" t="e" cm="1">
        <f t="array" ref="K200">SUM(IF((LEFT('2-1 采购订单物料明细表报表导出'!#REF!,7)=K$1)*('2-1 采购订单物料明细表报表导出'!#REF!=$A200),'2-1 采购订单物料明细表报表导出'!#REF!,0))</f>
        <v>#REF!</v>
      </c>
      <c r="L200" s="23" t="e" cm="1">
        <f t="array" ref="L200">SUM(IF((LEFT('2-1 采购订单物料明细表报表导出'!#REF!,7)=L$1)*('2-1 采购订单物料明细表报表导出'!#REF!=$A200),'2-1 采购订单物料明细表报表导出'!#REF!,0))</f>
        <v>#REF!</v>
      </c>
      <c r="M200" s="23" t="e" cm="1">
        <f t="array" ref="M200">SUM(IF((LEFT('2-1 采购订单物料明细表报表导出'!#REF!,7)=M$1)*('2-1 采购订单物料明细表报表导出'!#REF!=$A200),'2-1 采购订单物料明细表报表导出'!#REF!,0))</f>
        <v>#REF!</v>
      </c>
      <c r="N200" s="23" t="e" cm="1">
        <f t="array" ref="N200">SUM(IF((LEFT('2-1 采购订单物料明细表报表导出'!#REF!,7)=N$1)*('2-1 采购订单物料明细表报表导出'!#REF!=$A200),'2-1 采购订单物料明细表报表导出'!#REF!,0))</f>
        <v>#REF!</v>
      </c>
      <c r="O200" s="23" t="e" cm="1">
        <f t="array" ref="O200">SUM(IF((LEFT('2-1 采购订单物料明细表报表导出'!#REF!,7)=O$1)*('2-1 采购订单物料明细表报表导出'!#REF!=$A200),'2-1 采购订单物料明细表报表导出'!#REF!,0))</f>
        <v>#REF!</v>
      </c>
    </row>
    <row r="201" ht="14.5" spans="1:15">
      <c r="A201" s="20" t="s">
        <v>3508</v>
      </c>
      <c r="B201" s="48" t="s">
        <v>2128</v>
      </c>
      <c r="C201" s="49" t="s">
        <v>2129</v>
      </c>
      <c r="D201" s="23" t="e" cm="1">
        <f t="array" ref="D201">SUM(IF((LEFT('2-1 采购订单物料明细表报表导出'!#REF!,7)=D$1)*('2-1 采购订单物料明细表报表导出'!#REF!=$A201),'2-1 采购订单物料明细表报表导出'!#REF!,0))</f>
        <v>#REF!</v>
      </c>
      <c r="E201" s="23" t="e" cm="1">
        <f t="array" ref="E201">SUM(IF((LEFT('2-1 采购订单物料明细表报表导出'!#REF!,7)=E$1)*('2-1 采购订单物料明细表报表导出'!#REF!=$A201),'2-1 采购订单物料明细表报表导出'!#REF!,0))</f>
        <v>#REF!</v>
      </c>
      <c r="F201" s="23" t="e" cm="1">
        <f t="array" ref="F201">SUM(IF((LEFT('2-1 采购订单物料明细表报表导出'!#REF!,7)=F$1)*('2-1 采购订单物料明细表报表导出'!#REF!=$A201),'2-1 采购订单物料明细表报表导出'!#REF!,0))</f>
        <v>#REF!</v>
      </c>
      <c r="G201" s="23" t="e" cm="1">
        <f t="array" ref="G201">SUM(IF((LEFT('2-1 采购订单物料明细表报表导出'!#REF!,7)=G$1)*('2-1 采购订单物料明细表报表导出'!#REF!=$A201),'2-1 采购订单物料明细表报表导出'!#REF!,0))</f>
        <v>#REF!</v>
      </c>
      <c r="H201" s="23" t="e" cm="1">
        <f t="array" ref="H201">SUM(IF((LEFT('2-1 采购订单物料明细表报表导出'!#REF!,7)=H$1)*('2-1 采购订单物料明细表报表导出'!#REF!=$A201),'2-1 采购订单物料明细表报表导出'!#REF!,0))</f>
        <v>#REF!</v>
      </c>
      <c r="I201" s="23" t="e" cm="1">
        <f t="array" ref="I201">SUM(IF((LEFT('2-1 采购订单物料明细表报表导出'!#REF!,7)=I$1)*('2-1 采购订单物料明细表报表导出'!#REF!=$A201),'2-1 采购订单物料明细表报表导出'!#REF!,0))</f>
        <v>#REF!</v>
      </c>
      <c r="J201" s="23" t="e" cm="1">
        <f t="array" ref="J201">SUM(IF((LEFT('2-1 采购订单物料明细表报表导出'!#REF!,7)=J$1)*('2-1 采购订单物料明细表报表导出'!#REF!=$A201),'2-1 采购订单物料明细表报表导出'!#REF!,0))</f>
        <v>#REF!</v>
      </c>
      <c r="K201" s="23" t="e" cm="1">
        <f t="array" ref="K201">SUM(IF((LEFT('2-1 采购订单物料明细表报表导出'!#REF!,7)=K$1)*('2-1 采购订单物料明细表报表导出'!#REF!=$A201),'2-1 采购订单物料明细表报表导出'!#REF!,0))</f>
        <v>#REF!</v>
      </c>
      <c r="L201" s="23" t="e" cm="1">
        <f t="array" ref="L201">SUM(IF((LEFT('2-1 采购订单物料明细表报表导出'!#REF!,7)=L$1)*('2-1 采购订单物料明细表报表导出'!#REF!=$A201),'2-1 采购订单物料明细表报表导出'!#REF!,0))</f>
        <v>#REF!</v>
      </c>
      <c r="M201" s="23" t="e" cm="1">
        <f t="array" ref="M201">SUM(IF((LEFT('2-1 采购订单物料明细表报表导出'!#REF!,7)=M$1)*('2-1 采购订单物料明细表报表导出'!#REF!=$A201),'2-1 采购订单物料明细表报表导出'!#REF!,0))</f>
        <v>#REF!</v>
      </c>
      <c r="N201" s="23" t="e" cm="1">
        <f t="array" ref="N201">SUM(IF((LEFT('2-1 采购订单物料明细表报表导出'!#REF!,7)=N$1)*('2-1 采购订单物料明细表报表导出'!#REF!=$A201),'2-1 采购订单物料明细表报表导出'!#REF!,0))</f>
        <v>#REF!</v>
      </c>
      <c r="O201" s="23" t="e" cm="1">
        <f t="array" ref="O201">SUM(IF((LEFT('2-1 采购订单物料明细表报表导出'!#REF!,7)=O$1)*('2-1 采购订单物料明细表报表导出'!#REF!=$A201),'2-1 采购订单物料明细表报表导出'!#REF!,0))</f>
        <v>#REF!</v>
      </c>
    </row>
    <row r="202" ht="14.5" spans="1:15">
      <c r="A202" s="20" t="s">
        <v>3509</v>
      </c>
      <c r="B202" s="48" t="s">
        <v>2128</v>
      </c>
      <c r="C202" s="49" t="s">
        <v>2129</v>
      </c>
      <c r="D202" s="23" t="e" cm="1">
        <f t="array" ref="D202">SUM(IF((LEFT('2-1 采购订单物料明细表报表导出'!#REF!,7)=D$1)*('2-1 采购订单物料明细表报表导出'!#REF!=$A202),'2-1 采购订单物料明细表报表导出'!#REF!,0))</f>
        <v>#REF!</v>
      </c>
      <c r="E202" s="23" t="e" cm="1">
        <f t="array" ref="E202">SUM(IF((LEFT('2-1 采购订单物料明细表报表导出'!#REF!,7)=E$1)*('2-1 采购订单物料明细表报表导出'!#REF!=$A202),'2-1 采购订单物料明细表报表导出'!#REF!,0))</f>
        <v>#REF!</v>
      </c>
      <c r="F202" s="23" t="e" cm="1">
        <f t="array" ref="F202">SUM(IF((LEFT('2-1 采购订单物料明细表报表导出'!#REF!,7)=F$1)*('2-1 采购订单物料明细表报表导出'!#REF!=$A202),'2-1 采购订单物料明细表报表导出'!#REF!,0))</f>
        <v>#REF!</v>
      </c>
      <c r="G202" s="23" t="e" cm="1">
        <f t="array" ref="G202">SUM(IF((LEFT('2-1 采购订单物料明细表报表导出'!#REF!,7)=G$1)*('2-1 采购订单物料明细表报表导出'!#REF!=$A202),'2-1 采购订单物料明细表报表导出'!#REF!,0))</f>
        <v>#REF!</v>
      </c>
      <c r="H202" s="23" t="e" cm="1">
        <f t="array" ref="H202">SUM(IF((LEFT('2-1 采购订单物料明细表报表导出'!#REF!,7)=H$1)*('2-1 采购订单物料明细表报表导出'!#REF!=$A202),'2-1 采购订单物料明细表报表导出'!#REF!,0))</f>
        <v>#REF!</v>
      </c>
      <c r="I202" s="23" t="e" cm="1">
        <f t="array" ref="I202">SUM(IF((LEFT('2-1 采购订单物料明细表报表导出'!#REF!,7)=I$1)*('2-1 采购订单物料明细表报表导出'!#REF!=$A202),'2-1 采购订单物料明细表报表导出'!#REF!,0))</f>
        <v>#REF!</v>
      </c>
      <c r="J202" s="23" t="e" cm="1">
        <f t="array" ref="J202">SUM(IF((LEFT('2-1 采购订单物料明细表报表导出'!#REF!,7)=J$1)*('2-1 采购订单物料明细表报表导出'!#REF!=$A202),'2-1 采购订单物料明细表报表导出'!#REF!,0))</f>
        <v>#REF!</v>
      </c>
      <c r="K202" s="23" t="e" cm="1">
        <f t="array" ref="K202">SUM(IF((LEFT('2-1 采购订单物料明细表报表导出'!#REF!,7)=K$1)*('2-1 采购订单物料明细表报表导出'!#REF!=$A202),'2-1 采购订单物料明细表报表导出'!#REF!,0))</f>
        <v>#REF!</v>
      </c>
      <c r="L202" s="23" t="e" cm="1">
        <f t="array" ref="L202">SUM(IF((LEFT('2-1 采购订单物料明细表报表导出'!#REF!,7)=L$1)*('2-1 采购订单物料明细表报表导出'!#REF!=$A202),'2-1 采购订单物料明细表报表导出'!#REF!,0))</f>
        <v>#REF!</v>
      </c>
      <c r="M202" s="23" t="e" cm="1">
        <f t="array" ref="M202">SUM(IF((LEFT('2-1 采购订单物料明细表报表导出'!#REF!,7)=M$1)*('2-1 采购订单物料明细表报表导出'!#REF!=$A202),'2-1 采购订单物料明细表报表导出'!#REF!,0))</f>
        <v>#REF!</v>
      </c>
      <c r="N202" s="23" t="e" cm="1">
        <f t="array" ref="N202">SUM(IF((LEFT('2-1 采购订单物料明细表报表导出'!#REF!,7)=N$1)*('2-1 采购订单物料明细表报表导出'!#REF!=$A202),'2-1 采购订单物料明细表报表导出'!#REF!,0))</f>
        <v>#REF!</v>
      </c>
      <c r="O202" s="23" t="e" cm="1">
        <f t="array" ref="O202">SUM(IF((LEFT('2-1 采购订单物料明细表报表导出'!#REF!,7)=O$1)*('2-1 采购订单物料明细表报表导出'!#REF!=$A202),'2-1 采购订单物料明细表报表导出'!#REF!,0))</f>
        <v>#REF!</v>
      </c>
    </row>
    <row r="203" ht="14.5" spans="1:15">
      <c r="A203" s="20" t="s">
        <v>3510</v>
      </c>
      <c r="B203" s="48" t="s">
        <v>2128</v>
      </c>
      <c r="C203" s="49" t="s">
        <v>2129</v>
      </c>
      <c r="D203" s="23" t="e" cm="1">
        <f t="array" ref="D203">SUM(IF((LEFT('2-1 采购订单物料明细表报表导出'!#REF!,7)=D$1)*('2-1 采购订单物料明细表报表导出'!#REF!=$A203),'2-1 采购订单物料明细表报表导出'!#REF!,0))</f>
        <v>#REF!</v>
      </c>
      <c r="E203" s="23" t="e" cm="1">
        <f t="array" ref="E203">SUM(IF((LEFT('2-1 采购订单物料明细表报表导出'!#REF!,7)=E$1)*('2-1 采购订单物料明细表报表导出'!#REF!=$A203),'2-1 采购订单物料明细表报表导出'!#REF!,0))</f>
        <v>#REF!</v>
      </c>
      <c r="F203" s="23" t="e" cm="1">
        <f t="array" ref="F203">SUM(IF((LEFT('2-1 采购订单物料明细表报表导出'!#REF!,7)=F$1)*('2-1 采购订单物料明细表报表导出'!#REF!=$A203),'2-1 采购订单物料明细表报表导出'!#REF!,0))</f>
        <v>#REF!</v>
      </c>
      <c r="G203" s="23" t="e" cm="1">
        <f t="array" ref="G203">SUM(IF((LEFT('2-1 采购订单物料明细表报表导出'!#REF!,7)=G$1)*('2-1 采购订单物料明细表报表导出'!#REF!=$A203),'2-1 采购订单物料明细表报表导出'!#REF!,0))</f>
        <v>#REF!</v>
      </c>
      <c r="H203" s="23" t="e" cm="1">
        <f t="array" ref="H203">SUM(IF((LEFT('2-1 采购订单物料明细表报表导出'!#REF!,7)=H$1)*('2-1 采购订单物料明细表报表导出'!#REF!=$A203),'2-1 采购订单物料明细表报表导出'!#REF!,0))</f>
        <v>#REF!</v>
      </c>
      <c r="I203" s="23" t="e" cm="1">
        <f t="array" ref="I203">SUM(IF((LEFT('2-1 采购订单物料明细表报表导出'!#REF!,7)=I$1)*('2-1 采购订单物料明细表报表导出'!#REF!=$A203),'2-1 采购订单物料明细表报表导出'!#REF!,0))</f>
        <v>#REF!</v>
      </c>
      <c r="J203" s="23" t="e" cm="1">
        <f t="array" ref="J203">SUM(IF((LEFT('2-1 采购订单物料明细表报表导出'!#REF!,7)=J$1)*('2-1 采购订单物料明细表报表导出'!#REF!=$A203),'2-1 采购订单物料明细表报表导出'!#REF!,0))</f>
        <v>#REF!</v>
      </c>
      <c r="K203" s="23" t="e" cm="1">
        <f t="array" ref="K203">SUM(IF((LEFT('2-1 采购订单物料明细表报表导出'!#REF!,7)=K$1)*('2-1 采购订单物料明细表报表导出'!#REF!=$A203),'2-1 采购订单物料明细表报表导出'!#REF!,0))</f>
        <v>#REF!</v>
      </c>
      <c r="L203" s="23" t="e" cm="1">
        <f t="array" ref="L203">SUM(IF((LEFT('2-1 采购订单物料明细表报表导出'!#REF!,7)=L$1)*('2-1 采购订单物料明细表报表导出'!#REF!=$A203),'2-1 采购订单物料明细表报表导出'!#REF!,0))</f>
        <v>#REF!</v>
      </c>
      <c r="M203" s="23" t="e" cm="1">
        <f t="array" ref="M203">SUM(IF((LEFT('2-1 采购订单物料明细表报表导出'!#REF!,7)=M$1)*('2-1 采购订单物料明细表报表导出'!#REF!=$A203),'2-1 采购订单物料明细表报表导出'!#REF!,0))</f>
        <v>#REF!</v>
      </c>
      <c r="N203" s="23" t="e" cm="1">
        <f t="array" ref="N203">SUM(IF((LEFT('2-1 采购订单物料明细表报表导出'!#REF!,7)=N$1)*('2-1 采购订单物料明细表报表导出'!#REF!=$A203),'2-1 采购订单物料明细表报表导出'!#REF!,0))</f>
        <v>#REF!</v>
      </c>
      <c r="O203" s="23" t="e" cm="1">
        <f t="array" ref="O203">SUM(IF((LEFT('2-1 采购订单物料明细表报表导出'!#REF!,7)=O$1)*('2-1 采购订单物料明细表报表导出'!#REF!=$A203),'2-1 采购订单物料明细表报表导出'!#REF!,0))</f>
        <v>#REF!</v>
      </c>
    </row>
    <row r="204" ht="15" spans="1:15">
      <c r="A204" s="50" t="s">
        <v>3511</v>
      </c>
      <c r="B204" s="48" t="s">
        <v>2128</v>
      </c>
      <c r="C204" s="49" t="s">
        <v>2129</v>
      </c>
      <c r="D204" s="23" t="e" cm="1">
        <f t="array" ref="D204">SUM(IF((LEFT('2-1 采购订单物料明细表报表导出'!#REF!,7)=D$1)*('2-1 采购订单物料明细表报表导出'!#REF!=$A204),'2-1 采购订单物料明细表报表导出'!#REF!,0))</f>
        <v>#REF!</v>
      </c>
      <c r="E204" s="23" t="e" cm="1">
        <f t="array" ref="E204">SUM(IF((LEFT('2-1 采购订单物料明细表报表导出'!#REF!,7)=E$1)*('2-1 采购订单物料明细表报表导出'!#REF!=$A204),'2-1 采购订单物料明细表报表导出'!#REF!,0))</f>
        <v>#REF!</v>
      </c>
      <c r="F204" s="23" t="e" cm="1">
        <f t="array" ref="F204">SUM(IF((LEFT('2-1 采购订单物料明细表报表导出'!#REF!,7)=F$1)*('2-1 采购订单物料明细表报表导出'!#REF!=$A204),'2-1 采购订单物料明细表报表导出'!#REF!,0))</f>
        <v>#REF!</v>
      </c>
      <c r="G204" s="23" t="e" cm="1">
        <f t="array" ref="G204">SUM(IF((LEFT('2-1 采购订单物料明细表报表导出'!#REF!,7)=G$1)*('2-1 采购订单物料明细表报表导出'!#REF!=$A204),'2-1 采购订单物料明细表报表导出'!#REF!,0))</f>
        <v>#REF!</v>
      </c>
      <c r="H204" s="23" t="e" cm="1">
        <f t="array" ref="H204">SUM(IF((LEFT('2-1 采购订单物料明细表报表导出'!#REF!,7)=H$1)*('2-1 采购订单物料明细表报表导出'!#REF!=$A204),'2-1 采购订单物料明细表报表导出'!#REF!,0))</f>
        <v>#REF!</v>
      </c>
      <c r="I204" s="23" t="e" cm="1">
        <f t="array" ref="I204">SUM(IF((LEFT('2-1 采购订单物料明细表报表导出'!#REF!,7)=I$1)*('2-1 采购订单物料明细表报表导出'!#REF!=$A204),'2-1 采购订单物料明细表报表导出'!#REF!,0))</f>
        <v>#REF!</v>
      </c>
      <c r="J204" s="23" t="e" cm="1">
        <f t="array" ref="J204">SUM(IF((LEFT('2-1 采购订单物料明细表报表导出'!#REF!,7)=J$1)*('2-1 采购订单物料明细表报表导出'!#REF!=$A204),'2-1 采购订单物料明细表报表导出'!#REF!,0))</f>
        <v>#REF!</v>
      </c>
      <c r="K204" s="23" t="e" cm="1">
        <f t="array" ref="K204">SUM(IF((LEFT('2-1 采购订单物料明细表报表导出'!#REF!,7)=K$1)*('2-1 采购订单物料明细表报表导出'!#REF!=$A204),'2-1 采购订单物料明细表报表导出'!#REF!,0))</f>
        <v>#REF!</v>
      </c>
      <c r="L204" s="23" t="e" cm="1">
        <f t="array" ref="L204">SUM(IF((LEFT('2-1 采购订单物料明细表报表导出'!#REF!,7)=L$1)*('2-1 采购订单物料明细表报表导出'!#REF!=$A204),'2-1 采购订单物料明细表报表导出'!#REF!,0))</f>
        <v>#REF!</v>
      </c>
      <c r="M204" s="23" t="e" cm="1">
        <f t="array" ref="M204">SUM(IF((LEFT('2-1 采购订单物料明细表报表导出'!#REF!,7)=M$1)*('2-1 采购订单物料明细表报表导出'!#REF!=$A204),'2-1 采购订单物料明细表报表导出'!#REF!,0))</f>
        <v>#REF!</v>
      </c>
      <c r="N204" s="23" t="e" cm="1">
        <f t="array" ref="N204">SUM(IF((LEFT('2-1 采购订单物料明细表报表导出'!#REF!,7)=N$1)*('2-1 采购订单物料明细表报表导出'!#REF!=$A204),'2-1 采购订单物料明细表报表导出'!#REF!,0))</f>
        <v>#REF!</v>
      </c>
      <c r="O204" s="23" t="e" cm="1">
        <f t="array" ref="O204">SUM(IF((LEFT('2-1 采购订单物料明细表报表导出'!#REF!,7)=O$1)*('2-1 采购订单物料明细表报表导出'!#REF!=$A204),'2-1 采购订单物料明细表报表导出'!#REF!,0))</f>
        <v>#REF!</v>
      </c>
    </row>
    <row r="205" ht="14.5" spans="1:15">
      <c r="A205" s="20" t="s">
        <v>3512</v>
      </c>
      <c r="B205" s="48" t="s">
        <v>2128</v>
      </c>
      <c r="C205" s="49" t="s">
        <v>2129</v>
      </c>
      <c r="D205" s="23" t="e" cm="1">
        <f t="array" ref="D205">SUM(IF((LEFT('2-1 采购订单物料明细表报表导出'!#REF!,7)=D$1)*('2-1 采购订单物料明细表报表导出'!#REF!=$A205),'2-1 采购订单物料明细表报表导出'!#REF!,0))</f>
        <v>#REF!</v>
      </c>
      <c r="E205" s="23" t="e" cm="1">
        <f t="array" ref="E205">SUM(IF((LEFT('2-1 采购订单物料明细表报表导出'!#REF!,7)=E$1)*('2-1 采购订单物料明细表报表导出'!#REF!=$A205),'2-1 采购订单物料明细表报表导出'!#REF!,0))</f>
        <v>#REF!</v>
      </c>
      <c r="F205" s="23" t="e" cm="1">
        <f t="array" ref="F205">SUM(IF((LEFT('2-1 采购订单物料明细表报表导出'!#REF!,7)=F$1)*('2-1 采购订单物料明细表报表导出'!#REF!=$A205),'2-1 采购订单物料明细表报表导出'!#REF!,0))</f>
        <v>#REF!</v>
      </c>
      <c r="G205" s="23" t="e" cm="1">
        <f t="array" ref="G205">SUM(IF((LEFT('2-1 采购订单物料明细表报表导出'!#REF!,7)=G$1)*('2-1 采购订单物料明细表报表导出'!#REF!=$A205),'2-1 采购订单物料明细表报表导出'!#REF!,0))</f>
        <v>#REF!</v>
      </c>
      <c r="H205" s="23" t="e" cm="1">
        <f t="array" ref="H205">SUM(IF((LEFT('2-1 采购订单物料明细表报表导出'!#REF!,7)=H$1)*('2-1 采购订单物料明细表报表导出'!#REF!=$A205),'2-1 采购订单物料明细表报表导出'!#REF!,0))</f>
        <v>#REF!</v>
      </c>
      <c r="I205" s="23" t="e" cm="1">
        <f t="array" ref="I205">SUM(IF((LEFT('2-1 采购订单物料明细表报表导出'!#REF!,7)=I$1)*('2-1 采购订单物料明细表报表导出'!#REF!=$A205),'2-1 采购订单物料明细表报表导出'!#REF!,0))</f>
        <v>#REF!</v>
      </c>
      <c r="J205" s="23" t="e" cm="1">
        <f t="array" ref="J205">SUM(IF((LEFT('2-1 采购订单物料明细表报表导出'!#REF!,7)=J$1)*('2-1 采购订单物料明细表报表导出'!#REF!=$A205),'2-1 采购订单物料明细表报表导出'!#REF!,0))</f>
        <v>#REF!</v>
      </c>
      <c r="K205" s="23" t="e" cm="1">
        <f t="array" ref="K205">SUM(IF((LEFT('2-1 采购订单物料明细表报表导出'!#REF!,7)=K$1)*('2-1 采购订单物料明细表报表导出'!#REF!=$A205),'2-1 采购订单物料明细表报表导出'!#REF!,0))</f>
        <v>#REF!</v>
      </c>
      <c r="L205" s="23" t="e" cm="1">
        <f t="array" ref="L205">SUM(IF((LEFT('2-1 采购订单物料明细表报表导出'!#REF!,7)=L$1)*('2-1 采购订单物料明细表报表导出'!#REF!=$A205),'2-1 采购订单物料明细表报表导出'!#REF!,0))</f>
        <v>#REF!</v>
      </c>
      <c r="M205" s="23" t="e" cm="1">
        <f t="array" ref="M205">SUM(IF((LEFT('2-1 采购订单物料明细表报表导出'!#REF!,7)=M$1)*('2-1 采购订单物料明细表报表导出'!#REF!=$A205),'2-1 采购订单物料明细表报表导出'!#REF!,0))</f>
        <v>#REF!</v>
      </c>
      <c r="N205" s="23" t="e" cm="1">
        <f t="array" ref="N205">SUM(IF((LEFT('2-1 采购订单物料明细表报表导出'!#REF!,7)=N$1)*('2-1 采购订单物料明细表报表导出'!#REF!=$A205),'2-1 采购订单物料明细表报表导出'!#REF!,0))</f>
        <v>#REF!</v>
      </c>
      <c r="O205" s="23" t="e" cm="1">
        <f t="array" ref="O205">SUM(IF((LEFT('2-1 采购订单物料明细表报表导出'!#REF!,7)=O$1)*('2-1 采购订单物料明细表报表导出'!#REF!=$A205),'2-1 采购订单物料明细表报表导出'!#REF!,0))</f>
        <v>#REF!</v>
      </c>
    </row>
    <row r="206" ht="14.5" spans="1:15">
      <c r="A206" s="20" t="s">
        <v>3513</v>
      </c>
      <c r="B206" s="48" t="s">
        <v>2128</v>
      </c>
      <c r="C206" s="49" t="s">
        <v>2129</v>
      </c>
      <c r="D206" s="23" t="e" cm="1">
        <f t="array" ref="D206">SUM(IF((LEFT('2-1 采购订单物料明细表报表导出'!#REF!,7)=D$1)*('2-1 采购订单物料明细表报表导出'!#REF!=$A206),'2-1 采购订单物料明细表报表导出'!#REF!,0))</f>
        <v>#REF!</v>
      </c>
      <c r="E206" s="23" t="e" cm="1">
        <f t="array" ref="E206">SUM(IF((LEFT('2-1 采购订单物料明细表报表导出'!#REF!,7)=E$1)*('2-1 采购订单物料明细表报表导出'!#REF!=$A206),'2-1 采购订单物料明细表报表导出'!#REF!,0))</f>
        <v>#REF!</v>
      </c>
      <c r="F206" s="23" t="e" cm="1">
        <f t="array" ref="F206">SUM(IF((LEFT('2-1 采购订单物料明细表报表导出'!#REF!,7)=F$1)*('2-1 采购订单物料明细表报表导出'!#REF!=$A206),'2-1 采购订单物料明细表报表导出'!#REF!,0))</f>
        <v>#REF!</v>
      </c>
      <c r="G206" s="23" t="e" cm="1">
        <f t="array" ref="G206">SUM(IF((LEFT('2-1 采购订单物料明细表报表导出'!#REF!,7)=G$1)*('2-1 采购订单物料明细表报表导出'!#REF!=$A206),'2-1 采购订单物料明细表报表导出'!#REF!,0))</f>
        <v>#REF!</v>
      </c>
      <c r="H206" s="23" t="e" cm="1">
        <f t="array" ref="H206">SUM(IF((LEFT('2-1 采购订单物料明细表报表导出'!#REF!,7)=H$1)*('2-1 采购订单物料明细表报表导出'!#REF!=$A206),'2-1 采购订单物料明细表报表导出'!#REF!,0))</f>
        <v>#REF!</v>
      </c>
      <c r="I206" s="23" t="e" cm="1">
        <f t="array" ref="I206">SUM(IF((LEFT('2-1 采购订单物料明细表报表导出'!#REF!,7)=I$1)*('2-1 采购订单物料明细表报表导出'!#REF!=$A206),'2-1 采购订单物料明细表报表导出'!#REF!,0))</f>
        <v>#REF!</v>
      </c>
      <c r="J206" s="23" t="e" cm="1">
        <f t="array" ref="J206">SUM(IF((LEFT('2-1 采购订单物料明细表报表导出'!#REF!,7)=J$1)*('2-1 采购订单物料明细表报表导出'!#REF!=$A206),'2-1 采购订单物料明细表报表导出'!#REF!,0))</f>
        <v>#REF!</v>
      </c>
      <c r="K206" s="23" t="e" cm="1">
        <f t="array" ref="K206">SUM(IF((LEFT('2-1 采购订单物料明细表报表导出'!#REF!,7)=K$1)*('2-1 采购订单物料明细表报表导出'!#REF!=$A206),'2-1 采购订单物料明细表报表导出'!#REF!,0))</f>
        <v>#REF!</v>
      </c>
      <c r="L206" s="23" t="e" cm="1">
        <f t="array" ref="L206">SUM(IF((LEFT('2-1 采购订单物料明细表报表导出'!#REF!,7)=L$1)*('2-1 采购订单物料明细表报表导出'!#REF!=$A206),'2-1 采购订单物料明细表报表导出'!#REF!,0))</f>
        <v>#REF!</v>
      </c>
      <c r="M206" s="23" t="e" cm="1">
        <f t="array" ref="M206">SUM(IF((LEFT('2-1 采购订单物料明细表报表导出'!#REF!,7)=M$1)*('2-1 采购订单物料明细表报表导出'!#REF!=$A206),'2-1 采购订单物料明细表报表导出'!#REF!,0))</f>
        <v>#REF!</v>
      </c>
      <c r="N206" s="23" t="e" cm="1">
        <f t="array" ref="N206">SUM(IF((LEFT('2-1 采购订单物料明细表报表导出'!#REF!,7)=N$1)*('2-1 采购订单物料明细表报表导出'!#REF!=$A206),'2-1 采购订单物料明细表报表导出'!#REF!,0))</f>
        <v>#REF!</v>
      </c>
      <c r="O206" s="23" t="e" cm="1">
        <f t="array" ref="O206">SUM(IF((LEFT('2-1 采购订单物料明细表报表导出'!#REF!,7)=O$1)*('2-1 采购订单物料明细表报表导出'!#REF!=$A206),'2-1 采购订单物料明细表报表导出'!#REF!,0))</f>
        <v>#REF!</v>
      </c>
    </row>
    <row r="207" ht="14.5" spans="1:15">
      <c r="A207" s="20" t="s">
        <v>3514</v>
      </c>
      <c r="B207" s="48" t="s">
        <v>2128</v>
      </c>
      <c r="C207" s="49" t="s">
        <v>2129</v>
      </c>
      <c r="D207" s="23" t="e" cm="1">
        <f t="array" ref="D207">SUM(IF((LEFT('2-1 采购订单物料明细表报表导出'!#REF!,7)=D$1)*('2-1 采购订单物料明细表报表导出'!#REF!=$A207),'2-1 采购订单物料明细表报表导出'!#REF!,0))</f>
        <v>#REF!</v>
      </c>
      <c r="E207" s="23" t="e" cm="1">
        <f t="array" ref="E207">SUM(IF((LEFT('2-1 采购订单物料明细表报表导出'!#REF!,7)=E$1)*('2-1 采购订单物料明细表报表导出'!#REF!=$A207),'2-1 采购订单物料明细表报表导出'!#REF!,0))</f>
        <v>#REF!</v>
      </c>
      <c r="F207" s="23" t="e" cm="1">
        <f t="array" ref="F207">SUM(IF((LEFT('2-1 采购订单物料明细表报表导出'!#REF!,7)=F$1)*('2-1 采购订单物料明细表报表导出'!#REF!=$A207),'2-1 采购订单物料明细表报表导出'!#REF!,0))</f>
        <v>#REF!</v>
      </c>
      <c r="G207" s="23" t="e" cm="1">
        <f t="array" ref="G207">SUM(IF((LEFT('2-1 采购订单物料明细表报表导出'!#REF!,7)=G$1)*('2-1 采购订单物料明细表报表导出'!#REF!=$A207),'2-1 采购订单物料明细表报表导出'!#REF!,0))</f>
        <v>#REF!</v>
      </c>
      <c r="H207" s="23" t="e" cm="1">
        <f t="array" ref="H207">SUM(IF((LEFT('2-1 采购订单物料明细表报表导出'!#REF!,7)=H$1)*('2-1 采购订单物料明细表报表导出'!#REF!=$A207),'2-1 采购订单物料明细表报表导出'!#REF!,0))</f>
        <v>#REF!</v>
      </c>
      <c r="I207" s="23" t="e" cm="1">
        <f t="array" ref="I207">SUM(IF((LEFT('2-1 采购订单物料明细表报表导出'!#REF!,7)=I$1)*('2-1 采购订单物料明细表报表导出'!#REF!=$A207),'2-1 采购订单物料明细表报表导出'!#REF!,0))</f>
        <v>#REF!</v>
      </c>
      <c r="J207" s="23" t="e" cm="1">
        <f t="array" ref="J207">SUM(IF((LEFT('2-1 采购订单物料明细表报表导出'!#REF!,7)=J$1)*('2-1 采购订单物料明细表报表导出'!#REF!=$A207),'2-1 采购订单物料明细表报表导出'!#REF!,0))</f>
        <v>#REF!</v>
      </c>
      <c r="K207" s="23" t="e" cm="1">
        <f t="array" ref="K207">SUM(IF((LEFT('2-1 采购订单物料明细表报表导出'!#REF!,7)=K$1)*('2-1 采购订单物料明细表报表导出'!#REF!=$A207),'2-1 采购订单物料明细表报表导出'!#REF!,0))</f>
        <v>#REF!</v>
      </c>
      <c r="L207" s="23" t="e" cm="1">
        <f t="array" ref="L207">SUM(IF((LEFT('2-1 采购订单物料明细表报表导出'!#REF!,7)=L$1)*('2-1 采购订单物料明细表报表导出'!#REF!=$A207),'2-1 采购订单物料明细表报表导出'!#REF!,0))</f>
        <v>#REF!</v>
      </c>
      <c r="M207" s="23" t="e" cm="1">
        <f t="array" ref="M207">SUM(IF((LEFT('2-1 采购订单物料明细表报表导出'!#REF!,7)=M$1)*('2-1 采购订单物料明细表报表导出'!#REF!=$A207),'2-1 采购订单物料明细表报表导出'!#REF!,0))</f>
        <v>#REF!</v>
      </c>
      <c r="N207" s="23" t="e" cm="1">
        <f t="array" ref="N207">SUM(IF((LEFT('2-1 采购订单物料明细表报表导出'!#REF!,7)=N$1)*('2-1 采购订单物料明细表报表导出'!#REF!=$A207),'2-1 采购订单物料明细表报表导出'!#REF!,0))</f>
        <v>#REF!</v>
      </c>
      <c r="O207" s="23" t="e" cm="1">
        <f t="array" ref="O207">SUM(IF((LEFT('2-1 采购订单物料明细表报表导出'!#REF!,7)=O$1)*('2-1 采购订单物料明细表报表导出'!#REF!=$A207),'2-1 采购订单物料明细表报表导出'!#REF!,0))</f>
        <v>#REF!</v>
      </c>
    </row>
    <row r="208" ht="14.5" spans="1:15">
      <c r="A208" s="20" t="s">
        <v>3515</v>
      </c>
      <c r="B208" s="48" t="s">
        <v>2128</v>
      </c>
      <c r="C208" s="49" t="s">
        <v>2129</v>
      </c>
      <c r="D208" s="23" t="e" cm="1">
        <f t="array" ref="D208">SUM(IF((LEFT('2-1 采购订单物料明细表报表导出'!#REF!,7)=D$1)*('2-1 采购订单物料明细表报表导出'!#REF!=$A208),'2-1 采购订单物料明细表报表导出'!#REF!,0))</f>
        <v>#REF!</v>
      </c>
      <c r="E208" s="23" t="e" cm="1">
        <f t="array" ref="E208">SUM(IF((LEFT('2-1 采购订单物料明细表报表导出'!#REF!,7)=E$1)*('2-1 采购订单物料明细表报表导出'!#REF!=$A208),'2-1 采购订单物料明细表报表导出'!#REF!,0))</f>
        <v>#REF!</v>
      </c>
      <c r="F208" s="23" t="e" cm="1">
        <f t="array" ref="F208">SUM(IF((LEFT('2-1 采购订单物料明细表报表导出'!#REF!,7)=F$1)*('2-1 采购订单物料明细表报表导出'!#REF!=$A208),'2-1 采购订单物料明细表报表导出'!#REF!,0))</f>
        <v>#REF!</v>
      </c>
      <c r="G208" s="23" t="e" cm="1">
        <f t="array" ref="G208">SUM(IF((LEFT('2-1 采购订单物料明细表报表导出'!#REF!,7)=G$1)*('2-1 采购订单物料明细表报表导出'!#REF!=$A208),'2-1 采购订单物料明细表报表导出'!#REF!,0))</f>
        <v>#REF!</v>
      </c>
      <c r="H208" s="23" t="e" cm="1">
        <f t="array" ref="H208">SUM(IF((LEFT('2-1 采购订单物料明细表报表导出'!#REF!,7)=H$1)*('2-1 采购订单物料明细表报表导出'!#REF!=$A208),'2-1 采购订单物料明细表报表导出'!#REF!,0))</f>
        <v>#REF!</v>
      </c>
      <c r="I208" s="23" t="e" cm="1">
        <f t="array" ref="I208">SUM(IF((LEFT('2-1 采购订单物料明细表报表导出'!#REF!,7)=I$1)*('2-1 采购订单物料明细表报表导出'!#REF!=$A208),'2-1 采购订单物料明细表报表导出'!#REF!,0))</f>
        <v>#REF!</v>
      </c>
      <c r="J208" s="23" t="e" cm="1">
        <f t="array" ref="J208">SUM(IF((LEFT('2-1 采购订单物料明细表报表导出'!#REF!,7)=J$1)*('2-1 采购订单物料明细表报表导出'!#REF!=$A208),'2-1 采购订单物料明细表报表导出'!#REF!,0))</f>
        <v>#REF!</v>
      </c>
      <c r="K208" s="23" t="e" cm="1">
        <f t="array" ref="K208">SUM(IF((LEFT('2-1 采购订单物料明细表报表导出'!#REF!,7)=K$1)*('2-1 采购订单物料明细表报表导出'!#REF!=$A208),'2-1 采购订单物料明细表报表导出'!#REF!,0))</f>
        <v>#REF!</v>
      </c>
      <c r="L208" s="23" t="e" cm="1">
        <f t="array" ref="L208">SUM(IF((LEFT('2-1 采购订单物料明细表报表导出'!#REF!,7)=L$1)*('2-1 采购订单物料明细表报表导出'!#REF!=$A208),'2-1 采购订单物料明细表报表导出'!#REF!,0))</f>
        <v>#REF!</v>
      </c>
      <c r="M208" s="23" t="e" cm="1">
        <f t="array" ref="M208">SUM(IF((LEFT('2-1 采购订单物料明细表报表导出'!#REF!,7)=M$1)*('2-1 采购订单物料明细表报表导出'!#REF!=$A208),'2-1 采购订单物料明细表报表导出'!#REF!,0))</f>
        <v>#REF!</v>
      </c>
      <c r="N208" s="23" t="e" cm="1">
        <f t="array" ref="N208">SUM(IF((LEFT('2-1 采购订单物料明细表报表导出'!#REF!,7)=N$1)*('2-1 采购订单物料明细表报表导出'!#REF!=$A208),'2-1 采购订单物料明细表报表导出'!#REF!,0))</f>
        <v>#REF!</v>
      </c>
      <c r="O208" s="23" t="e" cm="1">
        <f t="array" ref="O208">SUM(IF((LEFT('2-1 采购订单物料明细表报表导出'!#REF!,7)=O$1)*('2-1 采购订单物料明细表报表导出'!#REF!=$A208),'2-1 采购订单物料明细表报表导出'!#REF!,0))</f>
        <v>#REF!</v>
      </c>
    </row>
    <row r="209" ht="14.5" spans="1:15">
      <c r="A209" s="20" t="s">
        <v>3516</v>
      </c>
      <c r="B209" s="48" t="s">
        <v>2128</v>
      </c>
      <c r="C209" s="49" t="s">
        <v>2129</v>
      </c>
      <c r="D209" s="23" t="e" cm="1">
        <f t="array" ref="D209">SUM(IF((LEFT('2-1 采购订单物料明细表报表导出'!#REF!,7)=D$1)*('2-1 采购订单物料明细表报表导出'!#REF!=$A209),'2-1 采购订单物料明细表报表导出'!#REF!,0))</f>
        <v>#REF!</v>
      </c>
      <c r="E209" s="23" t="e" cm="1">
        <f t="array" ref="E209">SUM(IF((LEFT('2-1 采购订单物料明细表报表导出'!#REF!,7)=E$1)*('2-1 采购订单物料明细表报表导出'!#REF!=$A209),'2-1 采购订单物料明细表报表导出'!#REF!,0))</f>
        <v>#REF!</v>
      </c>
      <c r="F209" s="23" t="e" cm="1">
        <f t="array" ref="F209">SUM(IF((LEFT('2-1 采购订单物料明细表报表导出'!#REF!,7)=F$1)*('2-1 采购订单物料明细表报表导出'!#REF!=$A209),'2-1 采购订单物料明细表报表导出'!#REF!,0))</f>
        <v>#REF!</v>
      </c>
      <c r="G209" s="23" t="e" cm="1">
        <f t="array" ref="G209">SUM(IF((LEFT('2-1 采购订单物料明细表报表导出'!#REF!,7)=G$1)*('2-1 采购订单物料明细表报表导出'!#REF!=$A209),'2-1 采购订单物料明细表报表导出'!#REF!,0))</f>
        <v>#REF!</v>
      </c>
      <c r="H209" s="23" t="e" cm="1">
        <f t="array" ref="H209">SUM(IF((LEFT('2-1 采购订单物料明细表报表导出'!#REF!,7)=H$1)*('2-1 采购订单物料明细表报表导出'!#REF!=$A209),'2-1 采购订单物料明细表报表导出'!#REF!,0))</f>
        <v>#REF!</v>
      </c>
      <c r="I209" s="23" t="e" cm="1">
        <f t="array" ref="I209">SUM(IF((LEFT('2-1 采购订单物料明细表报表导出'!#REF!,7)=I$1)*('2-1 采购订单物料明细表报表导出'!#REF!=$A209),'2-1 采购订单物料明细表报表导出'!#REF!,0))</f>
        <v>#REF!</v>
      </c>
      <c r="J209" s="23" t="e" cm="1">
        <f t="array" ref="J209">SUM(IF((LEFT('2-1 采购订单物料明细表报表导出'!#REF!,7)=J$1)*('2-1 采购订单物料明细表报表导出'!#REF!=$A209),'2-1 采购订单物料明细表报表导出'!#REF!,0))</f>
        <v>#REF!</v>
      </c>
      <c r="K209" s="23" t="e" cm="1">
        <f t="array" ref="K209">SUM(IF((LEFT('2-1 采购订单物料明细表报表导出'!#REF!,7)=K$1)*('2-1 采购订单物料明细表报表导出'!#REF!=$A209),'2-1 采购订单物料明细表报表导出'!#REF!,0))</f>
        <v>#REF!</v>
      </c>
      <c r="L209" s="23" t="e" cm="1">
        <f t="array" ref="L209">SUM(IF((LEFT('2-1 采购订单物料明细表报表导出'!#REF!,7)=L$1)*('2-1 采购订单物料明细表报表导出'!#REF!=$A209),'2-1 采购订单物料明细表报表导出'!#REF!,0))</f>
        <v>#REF!</v>
      </c>
      <c r="M209" s="23" t="e" cm="1">
        <f t="array" ref="M209">SUM(IF((LEFT('2-1 采购订单物料明细表报表导出'!#REF!,7)=M$1)*('2-1 采购订单物料明细表报表导出'!#REF!=$A209),'2-1 采购订单物料明细表报表导出'!#REF!,0))</f>
        <v>#REF!</v>
      </c>
      <c r="N209" s="23" t="e" cm="1">
        <f t="array" ref="N209">SUM(IF((LEFT('2-1 采购订单物料明细表报表导出'!#REF!,7)=N$1)*('2-1 采购订单物料明细表报表导出'!#REF!=$A209),'2-1 采购订单物料明细表报表导出'!#REF!,0))</f>
        <v>#REF!</v>
      </c>
      <c r="O209" s="23" t="e" cm="1">
        <f t="array" ref="O209">SUM(IF((LEFT('2-1 采购订单物料明细表报表导出'!#REF!,7)=O$1)*('2-1 采购订单物料明细表报表导出'!#REF!=$A209),'2-1 采购订单物料明细表报表导出'!#REF!,0))</f>
        <v>#REF!</v>
      </c>
    </row>
    <row r="210" ht="14.5" spans="1:15">
      <c r="A210" s="20" t="s">
        <v>3517</v>
      </c>
      <c r="B210" s="48" t="s">
        <v>2128</v>
      </c>
      <c r="C210" s="49" t="s">
        <v>2129</v>
      </c>
      <c r="D210" s="23" t="e" cm="1">
        <f t="array" ref="D210">SUM(IF((LEFT('2-1 采购订单物料明细表报表导出'!#REF!,7)=D$1)*('2-1 采购订单物料明细表报表导出'!#REF!=$A210),'2-1 采购订单物料明细表报表导出'!#REF!,0))</f>
        <v>#REF!</v>
      </c>
      <c r="E210" s="23" t="e" cm="1">
        <f t="array" ref="E210">SUM(IF((LEFT('2-1 采购订单物料明细表报表导出'!#REF!,7)=E$1)*('2-1 采购订单物料明细表报表导出'!#REF!=$A210),'2-1 采购订单物料明细表报表导出'!#REF!,0))</f>
        <v>#REF!</v>
      </c>
      <c r="F210" s="23" t="e" cm="1">
        <f t="array" ref="F210">SUM(IF((LEFT('2-1 采购订单物料明细表报表导出'!#REF!,7)=F$1)*('2-1 采购订单物料明细表报表导出'!#REF!=$A210),'2-1 采购订单物料明细表报表导出'!#REF!,0))</f>
        <v>#REF!</v>
      </c>
      <c r="G210" s="23" t="e" cm="1">
        <f t="array" ref="G210">SUM(IF((LEFT('2-1 采购订单物料明细表报表导出'!#REF!,7)=G$1)*('2-1 采购订单物料明细表报表导出'!#REF!=$A210),'2-1 采购订单物料明细表报表导出'!#REF!,0))</f>
        <v>#REF!</v>
      </c>
      <c r="H210" s="23" t="e" cm="1">
        <f t="array" ref="H210">SUM(IF((LEFT('2-1 采购订单物料明细表报表导出'!#REF!,7)=H$1)*('2-1 采购订单物料明细表报表导出'!#REF!=$A210),'2-1 采购订单物料明细表报表导出'!#REF!,0))</f>
        <v>#REF!</v>
      </c>
      <c r="I210" s="23" t="e" cm="1">
        <f t="array" ref="I210">SUM(IF((LEFT('2-1 采购订单物料明细表报表导出'!#REF!,7)=I$1)*('2-1 采购订单物料明细表报表导出'!#REF!=$A210),'2-1 采购订单物料明细表报表导出'!#REF!,0))</f>
        <v>#REF!</v>
      </c>
      <c r="J210" s="23" t="e" cm="1">
        <f t="array" ref="J210">SUM(IF((LEFT('2-1 采购订单物料明细表报表导出'!#REF!,7)=J$1)*('2-1 采购订单物料明细表报表导出'!#REF!=$A210),'2-1 采购订单物料明细表报表导出'!#REF!,0))</f>
        <v>#REF!</v>
      </c>
      <c r="K210" s="23" t="e" cm="1">
        <f t="array" ref="K210">SUM(IF((LEFT('2-1 采购订单物料明细表报表导出'!#REF!,7)=K$1)*('2-1 采购订单物料明细表报表导出'!#REF!=$A210),'2-1 采购订单物料明细表报表导出'!#REF!,0))</f>
        <v>#REF!</v>
      </c>
      <c r="L210" s="23" t="e" cm="1">
        <f t="array" ref="L210">SUM(IF((LEFT('2-1 采购订单物料明细表报表导出'!#REF!,7)=L$1)*('2-1 采购订单物料明细表报表导出'!#REF!=$A210),'2-1 采购订单物料明细表报表导出'!#REF!,0))</f>
        <v>#REF!</v>
      </c>
      <c r="M210" s="23" t="e" cm="1">
        <f t="array" ref="M210">SUM(IF((LEFT('2-1 采购订单物料明细表报表导出'!#REF!,7)=M$1)*('2-1 采购订单物料明细表报表导出'!#REF!=$A210),'2-1 采购订单物料明细表报表导出'!#REF!,0))</f>
        <v>#REF!</v>
      </c>
      <c r="N210" s="23" t="e" cm="1">
        <f t="array" ref="N210">SUM(IF((LEFT('2-1 采购订单物料明细表报表导出'!#REF!,7)=N$1)*('2-1 采购订单物料明细表报表导出'!#REF!=$A210),'2-1 采购订单物料明细表报表导出'!#REF!,0))</f>
        <v>#REF!</v>
      </c>
      <c r="O210" s="23" t="e" cm="1">
        <f t="array" ref="O210">SUM(IF((LEFT('2-1 采购订单物料明细表报表导出'!#REF!,7)=O$1)*('2-1 采购订单物料明细表报表导出'!#REF!=$A210),'2-1 采购订单物料明细表报表导出'!#REF!,0))</f>
        <v>#REF!</v>
      </c>
    </row>
    <row r="211" ht="14.5" spans="1:15">
      <c r="A211" s="20" t="s">
        <v>3518</v>
      </c>
      <c r="B211" s="48" t="s">
        <v>2128</v>
      </c>
      <c r="C211" s="49" t="s">
        <v>2129</v>
      </c>
      <c r="D211" s="23" t="e" cm="1">
        <f t="array" ref="D211">SUM(IF((LEFT('2-1 采购订单物料明细表报表导出'!#REF!,7)=D$1)*('2-1 采购订单物料明细表报表导出'!#REF!=$A211),'2-1 采购订单物料明细表报表导出'!#REF!,0))</f>
        <v>#REF!</v>
      </c>
      <c r="E211" s="23" t="e" cm="1">
        <f t="array" ref="E211">SUM(IF((LEFT('2-1 采购订单物料明细表报表导出'!#REF!,7)=E$1)*('2-1 采购订单物料明细表报表导出'!#REF!=$A211),'2-1 采购订单物料明细表报表导出'!#REF!,0))</f>
        <v>#REF!</v>
      </c>
      <c r="F211" s="23" t="e" cm="1">
        <f t="array" ref="F211">SUM(IF((LEFT('2-1 采购订单物料明细表报表导出'!#REF!,7)=F$1)*('2-1 采购订单物料明细表报表导出'!#REF!=$A211),'2-1 采购订单物料明细表报表导出'!#REF!,0))</f>
        <v>#REF!</v>
      </c>
      <c r="G211" s="23" t="e" cm="1">
        <f t="array" ref="G211">SUM(IF((LEFT('2-1 采购订单物料明细表报表导出'!#REF!,7)=G$1)*('2-1 采购订单物料明细表报表导出'!#REF!=$A211),'2-1 采购订单物料明细表报表导出'!#REF!,0))</f>
        <v>#REF!</v>
      </c>
      <c r="H211" s="23" t="e" cm="1">
        <f t="array" ref="H211">SUM(IF((LEFT('2-1 采购订单物料明细表报表导出'!#REF!,7)=H$1)*('2-1 采购订单物料明细表报表导出'!#REF!=$A211),'2-1 采购订单物料明细表报表导出'!#REF!,0))</f>
        <v>#REF!</v>
      </c>
      <c r="I211" s="23" t="e" cm="1">
        <f t="array" ref="I211">SUM(IF((LEFT('2-1 采购订单物料明细表报表导出'!#REF!,7)=I$1)*('2-1 采购订单物料明细表报表导出'!#REF!=$A211),'2-1 采购订单物料明细表报表导出'!#REF!,0))</f>
        <v>#REF!</v>
      </c>
      <c r="J211" s="23" t="e" cm="1">
        <f t="array" ref="J211">SUM(IF((LEFT('2-1 采购订单物料明细表报表导出'!#REF!,7)=J$1)*('2-1 采购订单物料明细表报表导出'!#REF!=$A211),'2-1 采购订单物料明细表报表导出'!#REF!,0))</f>
        <v>#REF!</v>
      </c>
      <c r="K211" s="23" t="e" cm="1">
        <f t="array" ref="K211">SUM(IF((LEFT('2-1 采购订单物料明细表报表导出'!#REF!,7)=K$1)*('2-1 采购订单物料明细表报表导出'!#REF!=$A211),'2-1 采购订单物料明细表报表导出'!#REF!,0))</f>
        <v>#REF!</v>
      </c>
      <c r="L211" s="23" t="e" cm="1">
        <f t="array" ref="L211">SUM(IF((LEFT('2-1 采购订单物料明细表报表导出'!#REF!,7)=L$1)*('2-1 采购订单物料明细表报表导出'!#REF!=$A211),'2-1 采购订单物料明细表报表导出'!#REF!,0))</f>
        <v>#REF!</v>
      </c>
      <c r="M211" s="23" t="e" cm="1">
        <f t="array" ref="M211">SUM(IF((LEFT('2-1 采购订单物料明细表报表导出'!#REF!,7)=M$1)*('2-1 采购订单物料明细表报表导出'!#REF!=$A211),'2-1 采购订单物料明细表报表导出'!#REF!,0))</f>
        <v>#REF!</v>
      </c>
      <c r="N211" s="23" t="e" cm="1">
        <f t="array" ref="N211">SUM(IF((LEFT('2-1 采购订单物料明细表报表导出'!#REF!,7)=N$1)*('2-1 采购订单物料明细表报表导出'!#REF!=$A211),'2-1 采购订单物料明细表报表导出'!#REF!,0))</f>
        <v>#REF!</v>
      </c>
      <c r="O211" s="23" t="e" cm="1">
        <f t="array" ref="O211">SUM(IF((LEFT('2-1 采购订单物料明细表报表导出'!#REF!,7)=O$1)*('2-1 采购订单物料明细表报表导出'!#REF!=$A211),'2-1 采购订单物料明细表报表导出'!#REF!,0))</f>
        <v>#REF!</v>
      </c>
    </row>
    <row r="212" ht="14.5" spans="1:15">
      <c r="A212" s="20" t="s">
        <v>3519</v>
      </c>
      <c r="B212" s="48" t="s">
        <v>2128</v>
      </c>
      <c r="C212" s="49" t="s">
        <v>2129</v>
      </c>
      <c r="D212" s="23" t="e" cm="1">
        <f t="array" ref="D212">SUM(IF((LEFT('2-1 采购订单物料明细表报表导出'!#REF!,7)=D$1)*('2-1 采购订单物料明细表报表导出'!#REF!=$A212),'2-1 采购订单物料明细表报表导出'!#REF!,0))</f>
        <v>#REF!</v>
      </c>
      <c r="E212" s="23" t="e" cm="1">
        <f t="array" ref="E212">SUM(IF((LEFT('2-1 采购订单物料明细表报表导出'!#REF!,7)=E$1)*('2-1 采购订单物料明细表报表导出'!#REF!=$A212),'2-1 采购订单物料明细表报表导出'!#REF!,0))</f>
        <v>#REF!</v>
      </c>
      <c r="F212" s="23" t="e" cm="1">
        <f t="array" ref="F212">SUM(IF((LEFT('2-1 采购订单物料明细表报表导出'!#REF!,7)=F$1)*('2-1 采购订单物料明细表报表导出'!#REF!=$A212),'2-1 采购订单物料明细表报表导出'!#REF!,0))</f>
        <v>#REF!</v>
      </c>
      <c r="G212" s="23" t="e" cm="1">
        <f t="array" ref="G212">SUM(IF((LEFT('2-1 采购订单物料明细表报表导出'!#REF!,7)=G$1)*('2-1 采购订单物料明细表报表导出'!#REF!=$A212),'2-1 采购订单物料明细表报表导出'!#REF!,0))</f>
        <v>#REF!</v>
      </c>
      <c r="H212" s="23" t="e" cm="1">
        <f t="array" ref="H212">SUM(IF((LEFT('2-1 采购订单物料明细表报表导出'!#REF!,7)=H$1)*('2-1 采购订单物料明细表报表导出'!#REF!=$A212),'2-1 采购订单物料明细表报表导出'!#REF!,0))</f>
        <v>#REF!</v>
      </c>
      <c r="I212" s="23" t="e" cm="1">
        <f t="array" ref="I212">SUM(IF((LEFT('2-1 采购订单物料明细表报表导出'!#REF!,7)=I$1)*('2-1 采购订单物料明细表报表导出'!#REF!=$A212),'2-1 采购订单物料明细表报表导出'!#REF!,0))</f>
        <v>#REF!</v>
      </c>
      <c r="J212" s="23" t="e" cm="1">
        <f t="array" ref="J212">SUM(IF((LEFT('2-1 采购订单物料明细表报表导出'!#REF!,7)=J$1)*('2-1 采购订单物料明细表报表导出'!#REF!=$A212),'2-1 采购订单物料明细表报表导出'!#REF!,0))</f>
        <v>#REF!</v>
      </c>
      <c r="K212" s="23" t="e" cm="1">
        <f t="array" ref="K212">SUM(IF((LEFT('2-1 采购订单物料明细表报表导出'!#REF!,7)=K$1)*('2-1 采购订单物料明细表报表导出'!#REF!=$A212),'2-1 采购订单物料明细表报表导出'!#REF!,0))</f>
        <v>#REF!</v>
      </c>
      <c r="L212" s="23" t="e" cm="1">
        <f t="array" ref="L212">SUM(IF((LEFT('2-1 采购订单物料明细表报表导出'!#REF!,7)=L$1)*('2-1 采购订单物料明细表报表导出'!#REF!=$A212),'2-1 采购订单物料明细表报表导出'!#REF!,0))</f>
        <v>#REF!</v>
      </c>
      <c r="M212" s="23" t="e" cm="1">
        <f t="array" ref="M212">SUM(IF((LEFT('2-1 采购订单物料明细表报表导出'!#REF!,7)=M$1)*('2-1 采购订单物料明细表报表导出'!#REF!=$A212),'2-1 采购订单物料明细表报表导出'!#REF!,0))</f>
        <v>#REF!</v>
      </c>
      <c r="N212" s="23" t="e" cm="1">
        <f t="array" ref="N212">SUM(IF((LEFT('2-1 采购订单物料明细表报表导出'!#REF!,7)=N$1)*('2-1 采购订单物料明细表报表导出'!#REF!=$A212),'2-1 采购订单物料明细表报表导出'!#REF!,0))</f>
        <v>#REF!</v>
      </c>
      <c r="O212" s="23" t="e" cm="1">
        <f t="array" ref="O212">SUM(IF((LEFT('2-1 采购订单物料明细表报表导出'!#REF!,7)=O$1)*('2-1 采购订单物料明细表报表导出'!#REF!=$A212),'2-1 采购订单物料明细表报表导出'!#REF!,0))</f>
        <v>#REF!</v>
      </c>
    </row>
    <row r="213" ht="14.5" spans="1:15">
      <c r="A213" s="20" t="s">
        <v>3520</v>
      </c>
      <c r="B213" s="48" t="s">
        <v>2128</v>
      </c>
      <c r="C213" s="49" t="s">
        <v>2129</v>
      </c>
      <c r="D213" s="23" t="e" cm="1">
        <f t="array" ref="D213">SUM(IF((LEFT('2-1 采购订单物料明细表报表导出'!#REF!,7)=D$1)*('2-1 采购订单物料明细表报表导出'!#REF!=$A213),'2-1 采购订单物料明细表报表导出'!#REF!,0))</f>
        <v>#REF!</v>
      </c>
      <c r="E213" s="23" t="e" cm="1">
        <f t="array" ref="E213">SUM(IF((LEFT('2-1 采购订单物料明细表报表导出'!#REF!,7)=E$1)*('2-1 采购订单物料明细表报表导出'!#REF!=$A213),'2-1 采购订单物料明细表报表导出'!#REF!,0))</f>
        <v>#REF!</v>
      </c>
      <c r="F213" s="23" t="e" cm="1">
        <f t="array" ref="F213">SUM(IF((LEFT('2-1 采购订单物料明细表报表导出'!#REF!,7)=F$1)*('2-1 采购订单物料明细表报表导出'!#REF!=$A213),'2-1 采购订单物料明细表报表导出'!#REF!,0))</f>
        <v>#REF!</v>
      </c>
      <c r="G213" s="23" t="e" cm="1">
        <f t="array" ref="G213">SUM(IF((LEFT('2-1 采购订单物料明细表报表导出'!#REF!,7)=G$1)*('2-1 采购订单物料明细表报表导出'!#REF!=$A213),'2-1 采购订单物料明细表报表导出'!#REF!,0))</f>
        <v>#REF!</v>
      </c>
      <c r="H213" s="23" t="e" cm="1">
        <f t="array" ref="H213">SUM(IF((LEFT('2-1 采购订单物料明细表报表导出'!#REF!,7)=H$1)*('2-1 采购订单物料明细表报表导出'!#REF!=$A213),'2-1 采购订单物料明细表报表导出'!#REF!,0))</f>
        <v>#REF!</v>
      </c>
      <c r="I213" s="23" t="e" cm="1">
        <f t="array" ref="I213">SUM(IF((LEFT('2-1 采购订单物料明细表报表导出'!#REF!,7)=I$1)*('2-1 采购订单物料明细表报表导出'!#REF!=$A213),'2-1 采购订单物料明细表报表导出'!#REF!,0))</f>
        <v>#REF!</v>
      </c>
      <c r="J213" s="23" t="e" cm="1">
        <f t="array" ref="J213">SUM(IF((LEFT('2-1 采购订单物料明细表报表导出'!#REF!,7)=J$1)*('2-1 采购订单物料明细表报表导出'!#REF!=$A213),'2-1 采购订单物料明细表报表导出'!#REF!,0))</f>
        <v>#REF!</v>
      </c>
      <c r="K213" s="23" t="e" cm="1">
        <f t="array" ref="K213">SUM(IF((LEFT('2-1 采购订单物料明细表报表导出'!#REF!,7)=K$1)*('2-1 采购订单物料明细表报表导出'!#REF!=$A213),'2-1 采购订单物料明细表报表导出'!#REF!,0))</f>
        <v>#REF!</v>
      </c>
      <c r="L213" s="23" t="e" cm="1">
        <f t="array" ref="L213">SUM(IF((LEFT('2-1 采购订单物料明细表报表导出'!#REF!,7)=L$1)*('2-1 采购订单物料明细表报表导出'!#REF!=$A213),'2-1 采购订单物料明细表报表导出'!#REF!,0))</f>
        <v>#REF!</v>
      </c>
      <c r="M213" s="23" t="e" cm="1">
        <f t="array" ref="M213">SUM(IF((LEFT('2-1 采购订单物料明细表报表导出'!#REF!,7)=M$1)*('2-1 采购订单物料明细表报表导出'!#REF!=$A213),'2-1 采购订单物料明细表报表导出'!#REF!,0))</f>
        <v>#REF!</v>
      </c>
      <c r="N213" s="23" t="e" cm="1">
        <f t="array" ref="N213">SUM(IF((LEFT('2-1 采购订单物料明细表报表导出'!#REF!,7)=N$1)*('2-1 采购订单物料明细表报表导出'!#REF!=$A213),'2-1 采购订单物料明细表报表导出'!#REF!,0))</f>
        <v>#REF!</v>
      </c>
      <c r="O213" s="23" t="e" cm="1">
        <f t="array" ref="O213">SUM(IF((LEFT('2-1 采购订单物料明细表报表导出'!#REF!,7)=O$1)*('2-1 采购订单物料明细表报表导出'!#REF!=$A213),'2-1 采购订单物料明细表报表导出'!#REF!,0))</f>
        <v>#REF!</v>
      </c>
    </row>
    <row r="214" ht="14.5" spans="1:15">
      <c r="A214" s="20" t="s">
        <v>3521</v>
      </c>
      <c r="B214" s="48" t="s">
        <v>2128</v>
      </c>
      <c r="C214" s="49" t="s">
        <v>2129</v>
      </c>
      <c r="D214" s="23" t="e" cm="1">
        <f t="array" ref="D214">SUM(IF((LEFT('2-1 采购订单物料明细表报表导出'!#REF!,7)=D$1)*('2-1 采购订单物料明细表报表导出'!#REF!=$A214),'2-1 采购订单物料明细表报表导出'!#REF!,0))</f>
        <v>#REF!</v>
      </c>
      <c r="E214" s="23" t="e" cm="1">
        <f t="array" ref="E214">SUM(IF((LEFT('2-1 采购订单物料明细表报表导出'!#REF!,7)=E$1)*('2-1 采购订单物料明细表报表导出'!#REF!=$A214),'2-1 采购订单物料明细表报表导出'!#REF!,0))</f>
        <v>#REF!</v>
      </c>
      <c r="F214" s="23" t="e" cm="1">
        <f t="array" ref="F214">SUM(IF((LEFT('2-1 采购订单物料明细表报表导出'!#REF!,7)=F$1)*('2-1 采购订单物料明细表报表导出'!#REF!=$A214),'2-1 采购订单物料明细表报表导出'!#REF!,0))</f>
        <v>#REF!</v>
      </c>
      <c r="G214" s="23" t="e" cm="1">
        <f t="array" ref="G214">SUM(IF((LEFT('2-1 采购订单物料明细表报表导出'!#REF!,7)=G$1)*('2-1 采购订单物料明细表报表导出'!#REF!=$A214),'2-1 采购订单物料明细表报表导出'!#REF!,0))</f>
        <v>#REF!</v>
      </c>
      <c r="H214" s="23" t="e" cm="1">
        <f t="array" ref="H214">SUM(IF((LEFT('2-1 采购订单物料明细表报表导出'!#REF!,7)=H$1)*('2-1 采购订单物料明细表报表导出'!#REF!=$A214),'2-1 采购订单物料明细表报表导出'!#REF!,0))</f>
        <v>#REF!</v>
      </c>
      <c r="I214" s="23" t="e" cm="1">
        <f t="array" ref="I214">SUM(IF((LEFT('2-1 采购订单物料明细表报表导出'!#REF!,7)=I$1)*('2-1 采购订单物料明细表报表导出'!#REF!=$A214),'2-1 采购订单物料明细表报表导出'!#REF!,0))</f>
        <v>#REF!</v>
      </c>
      <c r="J214" s="23" t="e" cm="1">
        <f t="array" ref="J214">SUM(IF((LEFT('2-1 采购订单物料明细表报表导出'!#REF!,7)=J$1)*('2-1 采购订单物料明细表报表导出'!#REF!=$A214),'2-1 采购订单物料明细表报表导出'!#REF!,0))</f>
        <v>#REF!</v>
      </c>
      <c r="K214" s="23" t="e" cm="1">
        <f t="array" ref="K214">SUM(IF((LEFT('2-1 采购订单物料明细表报表导出'!#REF!,7)=K$1)*('2-1 采购订单物料明细表报表导出'!#REF!=$A214),'2-1 采购订单物料明细表报表导出'!#REF!,0))</f>
        <v>#REF!</v>
      </c>
      <c r="L214" s="23" t="e" cm="1">
        <f t="array" ref="L214">SUM(IF((LEFT('2-1 采购订单物料明细表报表导出'!#REF!,7)=L$1)*('2-1 采购订单物料明细表报表导出'!#REF!=$A214),'2-1 采购订单物料明细表报表导出'!#REF!,0))</f>
        <v>#REF!</v>
      </c>
      <c r="M214" s="23" t="e" cm="1">
        <f t="array" ref="M214">SUM(IF((LEFT('2-1 采购订单物料明细表报表导出'!#REF!,7)=M$1)*('2-1 采购订单物料明细表报表导出'!#REF!=$A214),'2-1 采购订单物料明细表报表导出'!#REF!,0))</f>
        <v>#REF!</v>
      </c>
      <c r="N214" s="23" t="e" cm="1">
        <f t="array" ref="N214">SUM(IF((LEFT('2-1 采购订单物料明细表报表导出'!#REF!,7)=N$1)*('2-1 采购订单物料明细表报表导出'!#REF!=$A214),'2-1 采购订单物料明细表报表导出'!#REF!,0))</f>
        <v>#REF!</v>
      </c>
      <c r="O214" s="23" t="e" cm="1">
        <f t="array" ref="O214">SUM(IF((LEFT('2-1 采购订单物料明细表报表导出'!#REF!,7)=O$1)*('2-1 采购订单物料明细表报表导出'!#REF!=$A214),'2-1 采购订单物料明细表报表导出'!#REF!,0))</f>
        <v>#REF!</v>
      </c>
    </row>
    <row r="215" ht="14.5" spans="1:15">
      <c r="A215" s="20" t="s">
        <v>3522</v>
      </c>
      <c r="B215" s="48" t="s">
        <v>2128</v>
      </c>
      <c r="C215" s="49" t="s">
        <v>2129</v>
      </c>
      <c r="D215" s="23" t="e" cm="1">
        <f t="array" ref="D215">SUM(IF((LEFT('2-1 采购订单物料明细表报表导出'!#REF!,7)=D$1)*('2-1 采购订单物料明细表报表导出'!#REF!=$A215),'2-1 采购订单物料明细表报表导出'!#REF!,0))</f>
        <v>#REF!</v>
      </c>
      <c r="E215" s="23" t="e" cm="1">
        <f t="array" ref="E215">SUM(IF((LEFT('2-1 采购订单物料明细表报表导出'!#REF!,7)=E$1)*('2-1 采购订单物料明细表报表导出'!#REF!=$A215),'2-1 采购订单物料明细表报表导出'!#REF!,0))</f>
        <v>#REF!</v>
      </c>
      <c r="F215" s="23" t="e" cm="1">
        <f t="array" ref="F215">SUM(IF((LEFT('2-1 采购订单物料明细表报表导出'!#REF!,7)=F$1)*('2-1 采购订单物料明细表报表导出'!#REF!=$A215),'2-1 采购订单物料明细表报表导出'!#REF!,0))</f>
        <v>#REF!</v>
      </c>
      <c r="G215" s="23" t="e" cm="1">
        <f t="array" ref="G215">SUM(IF((LEFT('2-1 采购订单物料明细表报表导出'!#REF!,7)=G$1)*('2-1 采购订单物料明细表报表导出'!#REF!=$A215),'2-1 采购订单物料明细表报表导出'!#REF!,0))</f>
        <v>#REF!</v>
      </c>
      <c r="H215" s="23" t="e" cm="1">
        <f t="array" ref="H215">SUM(IF((LEFT('2-1 采购订单物料明细表报表导出'!#REF!,7)=H$1)*('2-1 采购订单物料明细表报表导出'!#REF!=$A215),'2-1 采购订单物料明细表报表导出'!#REF!,0))</f>
        <v>#REF!</v>
      </c>
      <c r="I215" s="23" t="e" cm="1">
        <f t="array" ref="I215">SUM(IF((LEFT('2-1 采购订单物料明细表报表导出'!#REF!,7)=I$1)*('2-1 采购订单物料明细表报表导出'!#REF!=$A215),'2-1 采购订单物料明细表报表导出'!#REF!,0))</f>
        <v>#REF!</v>
      </c>
      <c r="J215" s="23" t="e" cm="1">
        <f t="array" ref="J215">SUM(IF((LEFT('2-1 采购订单物料明细表报表导出'!#REF!,7)=J$1)*('2-1 采购订单物料明细表报表导出'!#REF!=$A215),'2-1 采购订单物料明细表报表导出'!#REF!,0))</f>
        <v>#REF!</v>
      </c>
      <c r="K215" s="23" t="e" cm="1">
        <f t="array" ref="K215">SUM(IF((LEFT('2-1 采购订单物料明细表报表导出'!#REF!,7)=K$1)*('2-1 采购订单物料明细表报表导出'!#REF!=$A215),'2-1 采购订单物料明细表报表导出'!#REF!,0))</f>
        <v>#REF!</v>
      </c>
      <c r="L215" s="23" t="e" cm="1">
        <f t="array" ref="L215">SUM(IF((LEFT('2-1 采购订单物料明细表报表导出'!#REF!,7)=L$1)*('2-1 采购订单物料明细表报表导出'!#REF!=$A215),'2-1 采购订单物料明细表报表导出'!#REF!,0))</f>
        <v>#REF!</v>
      </c>
      <c r="M215" s="23" t="e" cm="1">
        <f t="array" ref="M215">SUM(IF((LEFT('2-1 采购订单物料明细表报表导出'!#REF!,7)=M$1)*('2-1 采购订单物料明细表报表导出'!#REF!=$A215),'2-1 采购订单物料明细表报表导出'!#REF!,0))</f>
        <v>#REF!</v>
      </c>
      <c r="N215" s="23" t="e" cm="1">
        <f t="array" ref="N215">SUM(IF((LEFT('2-1 采购订单物料明细表报表导出'!#REF!,7)=N$1)*('2-1 采购订单物料明细表报表导出'!#REF!=$A215),'2-1 采购订单物料明细表报表导出'!#REF!,0))</f>
        <v>#REF!</v>
      </c>
      <c r="O215" s="23" t="e" cm="1">
        <f t="array" ref="O215">SUM(IF((LEFT('2-1 采购订单物料明细表报表导出'!#REF!,7)=O$1)*('2-1 采购订单物料明细表报表导出'!#REF!=$A215),'2-1 采购订单物料明细表报表导出'!#REF!,0))</f>
        <v>#REF!</v>
      </c>
    </row>
    <row r="216" ht="14.5" spans="1:15">
      <c r="A216" s="20" t="s">
        <v>3523</v>
      </c>
      <c r="B216" s="48" t="s">
        <v>2128</v>
      </c>
      <c r="C216" s="49" t="s">
        <v>2129</v>
      </c>
      <c r="D216" s="23" t="e" cm="1">
        <f t="array" ref="D216">SUM(IF((LEFT('2-1 采购订单物料明细表报表导出'!#REF!,7)=D$1)*('2-1 采购订单物料明细表报表导出'!#REF!=$A216),'2-1 采购订单物料明细表报表导出'!#REF!,0))</f>
        <v>#REF!</v>
      </c>
      <c r="E216" s="23" t="e" cm="1">
        <f t="array" ref="E216">SUM(IF((LEFT('2-1 采购订单物料明细表报表导出'!#REF!,7)=E$1)*('2-1 采购订单物料明细表报表导出'!#REF!=$A216),'2-1 采购订单物料明细表报表导出'!#REF!,0))</f>
        <v>#REF!</v>
      </c>
      <c r="F216" s="23" t="e" cm="1">
        <f t="array" ref="F216">SUM(IF((LEFT('2-1 采购订单物料明细表报表导出'!#REF!,7)=F$1)*('2-1 采购订单物料明细表报表导出'!#REF!=$A216),'2-1 采购订单物料明细表报表导出'!#REF!,0))</f>
        <v>#REF!</v>
      </c>
      <c r="G216" s="23" t="e" cm="1">
        <f t="array" ref="G216">SUM(IF((LEFT('2-1 采购订单物料明细表报表导出'!#REF!,7)=G$1)*('2-1 采购订单物料明细表报表导出'!#REF!=$A216),'2-1 采购订单物料明细表报表导出'!#REF!,0))</f>
        <v>#REF!</v>
      </c>
      <c r="H216" s="23" t="e" cm="1">
        <f t="array" ref="H216">SUM(IF((LEFT('2-1 采购订单物料明细表报表导出'!#REF!,7)=H$1)*('2-1 采购订单物料明细表报表导出'!#REF!=$A216),'2-1 采购订单物料明细表报表导出'!#REF!,0))</f>
        <v>#REF!</v>
      </c>
      <c r="I216" s="23" t="e" cm="1">
        <f t="array" ref="I216">SUM(IF((LEFT('2-1 采购订单物料明细表报表导出'!#REF!,7)=I$1)*('2-1 采购订单物料明细表报表导出'!#REF!=$A216),'2-1 采购订单物料明细表报表导出'!#REF!,0))</f>
        <v>#REF!</v>
      </c>
      <c r="J216" s="23" t="e" cm="1">
        <f t="array" ref="J216">SUM(IF((LEFT('2-1 采购订单物料明细表报表导出'!#REF!,7)=J$1)*('2-1 采购订单物料明细表报表导出'!#REF!=$A216),'2-1 采购订单物料明细表报表导出'!#REF!,0))</f>
        <v>#REF!</v>
      </c>
      <c r="K216" s="23" t="e" cm="1">
        <f t="array" ref="K216">SUM(IF((LEFT('2-1 采购订单物料明细表报表导出'!#REF!,7)=K$1)*('2-1 采购订单物料明细表报表导出'!#REF!=$A216),'2-1 采购订单物料明细表报表导出'!#REF!,0))</f>
        <v>#REF!</v>
      </c>
      <c r="L216" s="23" t="e" cm="1">
        <f t="array" ref="L216">SUM(IF((LEFT('2-1 采购订单物料明细表报表导出'!#REF!,7)=L$1)*('2-1 采购订单物料明细表报表导出'!#REF!=$A216),'2-1 采购订单物料明细表报表导出'!#REF!,0))</f>
        <v>#REF!</v>
      </c>
      <c r="M216" s="23" t="e" cm="1">
        <f t="array" ref="M216">SUM(IF((LEFT('2-1 采购订单物料明细表报表导出'!#REF!,7)=M$1)*('2-1 采购订单物料明细表报表导出'!#REF!=$A216),'2-1 采购订单物料明细表报表导出'!#REF!,0))</f>
        <v>#REF!</v>
      </c>
      <c r="N216" s="23" t="e" cm="1">
        <f t="array" ref="N216">SUM(IF((LEFT('2-1 采购订单物料明细表报表导出'!#REF!,7)=N$1)*('2-1 采购订单物料明细表报表导出'!#REF!=$A216),'2-1 采购订单物料明细表报表导出'!#REF!,0))</f>
        <v>#REF!</v>
      </c>
      <c r="O216" s="23" t="e" cm="1">
        <f t="array" ref="O216">SUM(IF((LEFT('2-1 采购订单物料明细表报表导出'!#REF!,7)=O$1)*('2-1 采购订单物料明细表报表导出'!#REF!=$A216),'2-1 采购订单物料明细表报表导出'!#REF!,0))</f>
        <v>#REF!</v>
      </c>
    </row>
    <row r="217" ht="14.5" spans="1:15">
      <c r="A217" s="20" t="s">
        <v>3524</v>
      </c>
      <c r="B217" s="48" t="s">
        <v>2128</v>
      </c>
      <c r="C217" s="49" t="s">
        <v>2129</v>
      </c>
      <c r="D217" s="23" t="e" cm="1">
        <f t="array" ref="D217">SUM(IF((LEFT('2-1 采购订单物料明细表报表导出'!#REF!,7)=D$1)*('2-1 采购订单物料明细表报表导出'!#REF!=$A217),'2-1 采购订单物料明细表报表导出'!#REF!,0))</f>
        <v>#REF!</v>
      </c>
      <c r="E217" s="23" t="e" cm="1">
        <f t="array" ref="E217">SUM(IF((LEFT('2-1 采购订单物料明细表报表导出'!#REF!,7)=E$1)*('2-1 采购订单物料明细表报表导出'!#REF!=$A217),'2-1 采购订单物料明细表报表导出'!#REF!,0))</f>
        <v>#REF!</v>
      </c>
      <c r="F217" s="23" t="e" cm="1">
        <f t="array" ref="F217">SUM(IF((LEFT('2-1 采购订单物料明细表报表导出'!#REF!,7)=F$1)*('2-1 采购订单物料明细表报表导出'!#REF!=$A217),'2-1 采购订单物料明细表报表导出'!#REF!,0))</f>
        <v>#REF!</v>
      </c>
      <c r="G217" s="23" t="e" cm="1">
        <f t="array" ref="G217">SUM(IF((LEFT('2-1 采购订单物料明细表报表导出'!#REF!,7)=G$1)*('2-1 采购订单物料明细表报表导出'!#REF!=$A217),'2-1 采购订单物料明细表报表导出'!#REF!,0))</f>
        <v>#REF!</v>
      </c>
      <c r="H217" s="23" t="e" cm="1">
        <f t="array" ref="H217">SUM(IF((LEFT('2-1 采购订单物料明细表报表导出'!#REF!,7)=H$1)*('2-1 采购订单物料明细表报表导出'!#REF!=$A217),'2-1 采购订单物料明细表报表导出'!#REF!,0))</f>
        <v>#REF!</v>
      </c>
      <c r="I217" s="23" t="e" cm="1">
        <f t="array" ref="I217">SUM(IF((LEFT('2-1 采购订单物料明细表报表导出'!#REF!,7)=I$1)*('2-1 采购订单物料明细表报表导出'!#REF!=$A217),'2-1 采购订单物料明细表报表导出'!#REF!,0))</f>
        <v>#REF!</v>
      </c>
      <c r="J217" s="23" t="e" cm="1">
        <f t="array" ref="J217">SUM(IF((LEFT('2-1 采购订单物料明细表报表导出'!#REF!,7)=J$1)*('2-1 采购订单物料明细表报表导出'!#REF!=$A217),'2-1 采购订单物料明细表报表导出'!#REF!,0))</f>
        <v>#REF!</v>
      </c>
      <c r="K217" s="23" t="e" cm="1">
        <f t="array" ref="K217">SUM(IF((LEFT('2-1 采购订单物料明细表报表导出'!#REF!,7)=K$1)*('2-1 采购订单物料明细表报表导出'!#REF!=$A217),'2-1 采购订单物料明细表报表导出'!#REF!,0))</f>
        <v>#REF!</v>
      </c>
      <c r="L217" s="23" t="e" cm="1">
        <f t="array" ref="L217">SUM(IF((LEFT('2-1 采购订单物料明细表报表导出'!#REF!,7)=L$1)*('2-1 采购订单物料明细表报表导出'!#REF!=$A217),'2-1 采购订单物料明细表报表导出'!#REF!,0))</f>
        <v>#REF!</v>
      </c>
      <c r="M217" s="23" t="e" cm="1">
        <f t="array" ref="M217">SUM(IF((LEFT('2-1 采购订单物料明细表报表导出'!#REF!,7)=M$1)*('2-1 采购订单物料明细表报表导出'!#REF!=$A217),'2-1 采购订单物料明细表报表导出'!#REF!,0))</f>
        <v>#REF!</v>
      </c>
      <c r="N217" s="23" t="e" cm="1">
        <f t="array" ref="N217">SUM(IF((LEFT('2-1 采购订单物料明细表报表导出'!#REF!,7)=N$1)*('2-1 采购订单物料明细表报表导出'!#REF!=$A217),'2-1 采购订单物料明细表报表导出'!#REF!,0))</f>
        <v>#REF!</v>
      </c>
      <c r="O217" s="23" t="e" cm="1">
        <f t="array" ref="O217">SUM(IF((LEFT('2-1 采购订单物料明细表报表导出'!#REF!,7)=O$1)*('2-1 采购订单物料明细表报表导出'!#REF!=$A217),'2-1 采购订单物料明细表报表导出'!#REF!,0))</f>
        <v>#REF!</v>
      </c>
    </row>
    <row r="218" ht="14.5" spans="1:15">
      <c r="A218" s="20" t="s">
        <v>3525</v>
      </c>
      <c r="B218" s="48" t="s">
        <v>2128</v>
      </c>
      <c r="C218" s="49" t="s">
        <v>2129</v>
      </c>
      <c r="D218" s="23" t="e" cm="1">
        <f t="array" ref="D218">SUM(IF((LEFT('2-1 采购订单物料明细表报表导出'!#REF!,7)=D$1)*('2-1 采购订单物料明细表报表导出'!#REF!=$A218),'2-1 采购订单物料明细表报表导出'!#REF!,0))</f>
        <v>#REF!</v>
      </c>
      <c r="E218" s="23" t="e" cm="1">
        <f t="array" ref="E218">SUM(IF((LEFT('2-1 采购订单物料明细表报表导出'!#REF!,7)=E$1)*('2-1 采购订单物料明细表报表导出'!#REF!=$A218),'2-1 采购订单物料明细表报表导出'!#REF!,0))</f>
        <v>#REF!</v>
      </c>
      <c r="F218" s="23" t="e" cm="1">
        <f t="array" ref="F218">SUM(IF((LEFT('2-1 采购订单物料明细表报表导出'!#REF!,7)=F$1)*('2-1 采购订单物料明细表报表导出'!#REF!=$A218),'2-1 采购订单物料明细表报表导出'!#REF!,0))</f>
        <v>#REF!</v>
      </c>
      <c r="G218" s="23" t="e" cm="1">
        <f t="array" ref="G218">SUM(IF((LEFT('2-1 采购订单物料明细表报表导出'!#REF!,7)=G$1)*('2-1 采购订单物料明细表报表导出'!#REF!=$A218),'2-1 采购订单物料明细表报表导出'!#REF!,0))</f>
        <v>#REF!</v>
      </c>
      <c r="H218" s="23" t="e" cm="1">
        <f t="array" ref="H218">SUM(IF((LEFT('2-1 采购订单物料明细表报表导出'!#REF!,7)=H$1)*('2-1 采购订单物料明细表报表导出'!#REF!=$A218),'2-1 采购订单物料明细表报表导出'!#REF!,0))</f>
        <v>#REF!</v>
      </c>
      <c r="I218" s="23" t="e" cm="1">
        <f t="array" ref="I218">SUM(IF((LEFT('2-1 采购订单物料明细表报表导出'!#REF!,7)=I$1)*('2-1 采购订单物料明细表报表导出'!#REF!=$A218),'2-1 采购订单物料明细表报表导出'!#REF!,0))</f>
        <v>#REF!</v>
      </c>
      <c r="J218" s="23" t="e" cm="1">
        <f t="array" ref="J218">SUM(IF((LEFT('2-1 采购订单物料明细表报表导出'!#REF!,7)=J$1)*('2-1 采购订单物料明细表报表导出'!#REF!=$A218),'2-1 采购订单物料明细表报表导出'!#REF!,0))</f>
        <v>#REF!</v>
      </c>
      <c r="K218" s="23" t="e" cm="1">
        <f t="array" ref="K218">SUM(IF((LEFT('2-1 采购订单物料明细表报表导出'!#REF!,7)=K$1)*('2-1 采购订单物料明细表报表导出'!#REF!=$A218),'2-1 采购订单物料明细表报表导出'!#REF!,0))</f>
        <v>#REF!</v>
      </c>
      <c r="L218" s="23" t="e" cm="1">
        <f t="array" ref="L218">SUM(IF((LEFT('2-1 采购订单物料明细表报表导出'!#REF!,7)=L$1)*('2-1 采购订单物料明细表报表导出'!#REF!=$A218),'2-1 采购订单物料明细表报表导出'!#REF!,0))</f>
        <v>#REF!</v>
      </c>
      <c r="M218" s="23" t="e" cm="1">
        <f t="array" ref="M218">SUM(IF((LEFT('2-1 采购订单物料明细表报表导出'!#REF!,7)=M$1)*('2-1 采购订单物料明细表报表导出'!#REF!=$A218),'2-1 采购订单物料明细表报表导出'!#REF!,0))</f>
        <v>#REF!</v>
      </c>
      <c r="N218" s="23" t="e" cm="1">
        <f t="array" ref="N218">SUM(IF((LEFT('2-1 采购订单物料明细表报表导出'!#REF!,7)=N$1)*('2-1 采购订单物料明细表报表导出'!#REF!=$A218),'2-1 采购订单物料明细表报表导出'!#REF!,0))</f>
        <v>#REF!</v>
      </c>
      <c r="O218" s="23" t="e" cm="1">
        <f t="array" ref="O218">SUM(IF((LEFT('2-1 采购订单物料明细表报表导出'!#REF!,7)=O$1)*('2-1 采购订单物料明细表报表导出'!#REF!=$A218),'2-1 采购订单物料明细表报表导出'!#REF!,0))</f>
        <v>#REF!</v>
      </c>
    </row>
    <row r="219" ht="14.5" spans="1:15">
      <c r="A219" s="20" t="s">
        <v>3526</v>
      </c>
      <c r="B219" s="48" t="s">
        <v>2128</v>
      </c>
      <c r="C219" s="49" t="s">
        <v>2129</v>
      </c>
      <c r="D219" s="23" t="e" cm="1">
        <f t="array" ref="D219">SUM(IF((LEFT('2-1 采购订单物料明细表报表导出'!#REF!,7)=D$1)*('2-1 采购订单物料明细表报表导出'!#REF!=$A219),'2-1 采购订单物料明细表报表导出'!#REF!,0))</f>
        <v>#REF!</v>
      </c>
      <c r="E219" s="23" t="e" cm="1">
        <f t="array" ref="E219">SUM(IF((LEFT('2-1 采购订单物料明细表报表导出'!#REF!,7)=E$1)*('2-1 采购订单物料明细表报表导出'!#REF!=$A219),'2-1 采购订单物料明细表报表导出'!#REF!,0))</f>
        <v>#REF!</v>
      </c>
      <c r="F219" s="23" t="e" cm="1">
        <f t="array" ref="F219">SUM(IF((LEFT('2-1 采购订单物料明细表报表导出'!#REF!,7)=F$1)*('2-1 采购订单物料明细表报表导出'!#REF!=$A219),'2-1 采购订单物料明细表报表导出'!#REF!,0))</f>
        <v>#REF!</v>
      </c>
      <c r="G219" s="23" t="e" cm="1">
        <f t="array" ref="G219">SUM(IF((LEFT('2-1 采购订单物料明细表报表导出'!#REF!,7)=G$1)*('2-1 采购订单物料明细表报表导出'!#REF!=$A219),'2-1 采购订单物料明细表报表导出'!#REF!,0))</f>
        <v>#REF!</v>
      </c>
      <c r="H219" s="23" t="e" cm="1">
        <f t="array" ref="H219">SUM(IF((LEFT('2-1 采购订单物料明细表报表导出'!#REF!,7)=H$1)*('2-1 采购订单物料明细表报表导出'!#REF!=$A219),'2-1 采购订单物料明细表报表导出'!#REF!,0))</f>
        <v>#REF!</v>
      </c>
      <c r="I219" s="23" t="e" cm="1">
        <f t="array" ref="I219">SUM(IF((LEFT('2-1 采购订单物料明细表报表导出'!#REF!,7)=I$1)*('2-1 采购订单物料明细表报表导出'!#REF!=$A219),'2-1 采购订单物料明细表报表导出'!#REF!,0))</f>
        <v>#REF!</v>
      </c>
      <c r="J219" s="23" t="e" cm="1">
        <f t="array" ref="J219">SUM(IF((LEFT('2-1 采购订单物料明细表报表导出'!#REF!,7)=J$1)*('2-1 采购订单物料明细表报表导出'!#REF!=$A219),'2-1 采购订单物料明细表报表导出'!#REF!,0))</f>
        <v>#REF!</v>
      </c>
      <c r="K219" s="23" t="e" cm="1">
        <f t="array" ref="K219">SUM(IF((LEFT('2-1 采购订单物料明细表报表导出'!#REF!,7)=K$1)*('2-1 采购订单物料明细表报表导出'!#REF!=$A219),'2-1 采购订单物料明细表报表导出'!#REF!,0))</f>
        <v>#REF!</v>
      </c>
      <c r="L219" s="23" t="e" cm="1">
        <f t="array" ref="L219">SUM(IF((LEFT('2-1 采购订单物料明细表报表导出'!#REF!,7)=L$1)*('2-1 采购订单物料明细表报表导出'!#REF!=$A219),'2-1 采购订单物料明细表报表导出'!#REF!,0))</f>
        <v>#REF!</v>
      </c>
      <c r="M219" s="23" t="e" cm="1">
        <f t="array" ref="M219">SUM(IF((LEFT('2-1 采购订单物料明细表报表导出'!#REF!,7)=M$1)*('2-1 采购订单物料明细表报表导出'!#REF!=$A219),'2-1 采购订单物料明细表报表导出'!#REF!,0))</f>
        <v>#REF!</v>
      </c>
      <c r="N219" s="23" t="e" cm="1">
        <f t="array" ref="N219">SUM(IF((LEFT('2-1 采购订单物料明细表报表导出'!#REF!,7)=N$1)*('2-1 采购订单物料明细表报表导出'!#REF!=$A219),'2-1 采购订单物料明细表报表导出'!#REF!,0))</f>
        <v>#REF!</v>
      </c>
      <c r="O219" s="23" t="e" cm="1">
        <f t="array" ref="O219">SUM(IF((LEFT('2-1 采购订单物料明细表报表导出'!#REF!,7)=O$1)*('2-1 采购订单物料明细表报表导出'!#REF!=$A219),'2-1 采购订单物料明细表报表导出'!#REF!,0))</f>
        <v>#REF!</v>
      </c>
    </row>
    <row r="220" ht="14.5" spans="1:15">
      <c r="A220" s="20" t="s">
        <v>3527</v>
      </c>
      <c r="B220" s="48" t="s">
        <v>2128</v>
      </c>
      <c r="C220" s="49" t="s">
        <v>2129</v>
      </c>
      <c r="D220" s="23" t="e" cm="1">
        <f t="array" ref="D220">SUM(IF((LEFT('2-1 采购订单物料明细表报表导出'!#REF!,7)=D$1)*('2-1 采购订单物料明细表报表导出'!#REF!=$A220),'2-1 采购订单物料明细表报表导出'!#REF!,0))</f>
        <v>#REF!</v>
      </c>
      <c r="E220" s="23" t="e" cm="1">
        <f t="array" ref="E220">SUM(IF((LEFT('2-1 采购订单物料明细表报表导出'!#REF!,7)=E$1)*('2-1 采购订单物料明细表报表导出'!#REF!=$A220),'2-1 采购订单物料明细表报表导出'!#REF!,0))</f>
        <v>#REF!</v>
      </c>
      <c r="F220" s="23" t="e" cm="1">
        <f t="array" ref="F220">SUM(IF((LEFT('2-1 采购订单物料明细表报表导出'!#REF!,7)=F$1)*('2-1 采购订单物料明细表报表导出'!#REF!=$A220),'2-1 采购订单物料明细表报表导出'!#REF!,0))</f>
        <v>#REF!</v>
      </c>
      <c r="G220" s="23" t="e" cm="1">
        <f t="array" ref="G220">SUM(IF((LEFT('2-1 采购订单物料明细表报表导出'!#REF!,7)=G$1)*('2-1 采购订单物料明细表报表导出'!#REF!=$A220),'2-1 采购订单物料明细表报表导出'!#REF!,0))</f>
        <v>#REF!</v>
      </c>
      <c r="H220" s="23" t="e" cm="1">
        <f t="array" ref="H220">SUM(IF((LEFT('2-1 采购订单物料明细表报表导出'!#REF!,7)=H$1)*('2-1 采购订单物料明细表报表导出'!#REF!=$A220),'2-1 采购订单物料明细表报表导出'!#REF!,0))</f>
        <v>#REF!</v>
      </c>
      <c r="I220" s="23" t="e" cm="1">
        <f t="array" ref="I220">SUM(IF((LEFT('2-1 采购订单物料明细表报表导出'!#REF!,7)=I$1)*('2-1 采购订单物料明细表报表导出'!#REF!=$A220),'2-1 采购订单物料明细表报表导出'!#REF!,0))</f>
        <v>#REF!</v>
      </c>
      <c r="J220" s="23" t="e" cm="1">
        <f t="array" ref="J220">SUM(IF((LEFT('2-1 采购订单物料明细表报表导出'!#REF!,7)=J$1)*('2-1 采购订单物料明细表报表导出'!#REF!=$A220),'2-1 采购订单物料明细表报表导出'!#REF!,0))</f>
        <v>#REF!</v>
      </c>
      <c r="K220" s="23" t="e" cm="1">
        <f t="array" ref="K220">SUM(IF((LEFT('2-1 采购订单物料明细表报表导出'!#REF!,7)=K$1)*('2-1 采购订单物料明细表报表导出'!#REF!=$A220),'2-1 采购订单物料明细表报表导出'!#REF!,0))</f>
        <v>#REF!</v>
      </c>
      <c r="L220" s="23" t="e" cm="1">
        <f t="array" ref="L220">SUM(IF((LEFT('2-1 采购订单物料明细表报表导出'!#REF!,7)=L$1)*('2-1 采购订单物料明细表报表导出'!#REF!=$A220),'2-1 采购订单物料明细表报表导出'!#REF!,0))</f>
        <v>#REF!</v>
      </c>
      <c r="M220" s="23" t="e" cm="1">
        <f t="array" ref="M220">SUM(IF((LEFT('2-1 采购订单物料明细表报表导出'!#REF!,7)=M$1)*('2-1 采购订单物料明细表报表导出'!#REF!=$A220),'2-1 采购订单物料明细表报表导出'!#REF!,0))</f>
        <v>#REF!</v>
      </c>
      <c r="N220" s="23" t="e" cm="1">
        <f t="array" ref="N220">SUM(IF((LEFT('2-1 采购订单物料明细表报表导出'!#REF!,7)=N$1)*('2-1 采购订单物料明细表报表导出'!#REF!=$A220),'2-1 采购订单物料明细表报表导出'!#REF!,0))</f>
        <v>#REF!</v>
      </c>
      <c r="O220" s="23" t="e" cm="1">
        <f t="array" ref="O220">SUM(IF((LEFT('2-1 采购订单物料明细表报表导出'!#REF!,7)=O$1)*('2-1 采购订单物料明细表报表导出'!#REF!=$A220),'2-1 采购订单物料明细表报表导出'!#REF!,0))</f>
        <v>#REF!</v>
      </c>
    </row>
    <row r="221" ht="14.5" spans="1:15">
      <c r="A221" s="20" t="s">
        <v>3528</v>
      </c>
      <c r="B221" s="48" t="s">
        <v>2128</v>
      </c>
      <c r="C221" s="49" t="s">
        <v>2129</v>
      </c>
      <c r="D221" s="23" t="e" cm="1">
        <f t="array" ref="D221">SUM(IF((LEFT('2-1 采购订单物料明细表报表导出'!#REF!,7)=D$1)*('2-1 采购订单物料明细表报表导出'!#REF!=$A221),'2-1 采购订单物料明细表报表导出'!#REF!,0))</f>
        <v>#REF!</v>
      </c>
      <c r="E221" s="23" t="e" cm="1">
        <f t="array" ref="E221">SUM(IF((LEFT('2-1 采购订单物料明细表报表导出'!#REF!,7)=E$1)*('2-1 采购订单物料明细表报表导出'!#REF!=$A221),'2-1 采购订单物料明细表报表导出'!#REF!,0))</f>
        <v>#REF!</v>
      </c>
      <c r="F221" s="23" t="e" cm="1">
        <f t="array" ref="F221">SUM(IF((LEFT('2-1 采购订单物料明细表报表导出'!#REF!,7)=F$1)*('2-1 采购订单物料明细表报表导出'!#REF!=$A221),'2-1 采购订单物料明细表报表导出'!#REF!,0))</f>
        <v>#REF!</v>
      </c>
      <c r="G221" s="23" t="e" cm="1">
        <f t="array" ref="G221">SUM(IF((LEFT('2-1 采购订单物料明细表报表导出'!#REF!,7)=G$1)*('2-1 采购订单物料明细表报表导出'!#REF!=$A221),'2-1 采购订单物料明细表报表导出'!#REF!,0))</f>
        <v>#REF!</v>
      </c>
      <c r="H221" s="23" t="e" cm="1">
        <f t="array" ref="H221">SUM(IF((LEFT('2-1 采购订单物料明细表报表导出'!#REF!,7)=H$1)*('2-1 采购订单物料明细表报表导出'!#REF!=$A221),'2-1 采购订单物料明细表报表导出'!#REF!,0))</f>
        <v>#REF!</v>
      </c>
      <c r="I221" s="23" t="e" cm="1">
        <f t="array" ref="I221">SUM(IF((LEFT('2-1 采购订单物料明细表报表导出'!#REF!,7)=I$1)*('2-1 采购订单物料明细表报表导出'!#REF!=$A221),'2-1 采购订单物料明细表报表导出'!#REF!,0))</f>
        <v>#REF!</v>
      </c>
      <c r="J221" s="23" t="e" cm="1">
        <f t="array" ref="J221">SUM(IF((LEFT('2-1 采购订单物料明细表报表导出'!#REF!,7)=J$1)*('2-1 采购订单物料明细表报表导出'!#REF!=$A221),'2-1 采购订单物料明细表报表导出'!#REF!,0))</f>
        <v>#REF!</v>
      </c>
      <c r="K221" s="23" t="e" cm="1">
        <f t="array" ref="K221">SUM(IF((LEFT('2-1 采购订单物料明细表报表导出'!#REF!,7)=K$1)*('2-1 采购订单物料明细表报表导出'!#REF!=$A221),'2-1 采购订单物料明细表报表导出'!#REF!,0))</f>
        <v>#REF!</v>
      </c>
      <c r="L221" s="23" t="e" cm="1">
        <f t="array" ref="L221">SUM(IF((LEFT('2-1 采购订单物料明细表报表导出'!#REF!,7)=L$1)*('2-1 采购订单物料明细表报表导出'!#REF!=$A221),'2-1 采购订单物料明细表报表导出'!#REF!,0))</f>
        <v>#REF!</v>
      </c>
      <c r="M221" s="23" t="e" cm="1">
        <f t="array" ref="M221">SUM(IF((LEFT('2-1 采购订单物料明细表报表导出'!#REF!,7)=M$1)*('2-1 采购订单物料明细表报表导出'!#REF!=$A221),'2-1 采购订单物料明细表报表导出'!#REF!,0))</f>
        <v>#REF!</v>
      </c>
      <c r="N221" s="23" t="e" cm="1">
        <f t="array" ref="N221">SUM(IF((LEFT('2-1 采购订单物料明细表报表导出'!#REF!,7)=N$1)*('2-1 采购订单物料明细表报表导出'!#REF!=$A221),'2-1 采购订单物料明细表报表导出'!#REF!,0))</f>
        <v>#REF!</v>
      </c>
      <c r="O221" s="23" t="e" cm="1">
        <f t="array" ref="O221">SUM(IF((LEFT('2-1 采购订单物料明细表报表导出'!#REF!,7)=O$1)*('2-1 采购订单物料明细表报表导出'!#REF!=$A221),'2-1 采购订单物料明细表报表导出'!#REF!,0))</f>
        <v>#REF!</v>
      </c>
    </row>
    <row r="222" ht="14.5" spans="1:15">
      <c r="A222" s="20" t="s">
        <v>3529</v>
      </c>
      <c r="B222" s="48" t="s">
        <v>2128</v>
      </c>
      <c r="C222" s="49" t="s">
        <v>2129</v>
      </c>
      <c r="D222" s="23" t="e" cm="1">
        <f t="array" ref="D222">SUM(IF((LEFT('2-1 采购订单物料明细表报表导出'!#REF!,7)=D$1)*('2-1 采购订单物料明细表报表导出'!#REF!=$A222),'2-1 采购订单物料明细表报表导出'!#REF!,0))</f>
        <v>#REF!</v>
      </c>
      <c r="E222" s="23" t="e" cm="1">
        <f t="array" ref="E222">SUM(IF((LEFT('2-1 采购订单物料明细表报表导出'!#REF!,7)=E$1)*('2-1 采购订单物料明细表报表导出'!#REF!=$A222),'2-1 采购订单物料明细表报表导出'!#REF!,0))</f>
        <v>#REF!</v>
      </c>
      <c r="F222" s="23" t="e" cm="1">
        <f t="array" ref="F222">SUM(IF((LEFT('2-1 采购订单物料明细表报表导出'!#REF!,7)=F$1)*('2-1 采购订单物料明细表报表导出'!#REF!=$A222),'2-1 采购订单物料明细表报表导出'!#REF!,0))</f>
        <v>#REF!</v>
      </c>
      <c r="G222" s="23" t="e" cm="1">
        <f t="array" ref="G222">SUM(IF((LEFT('2-1 采购订单物料明细表报表导出'!#REF!,7)=G$1)*('2-1 采购订单物料明细表报表导出'!#REF!=$A222),'2-1 采购订单物料明细表报表导出'!#REF!,0))</f>
        <v>#REF!</v>
      </c>
      <c r="H222" s="23" t="e" cm="1">
        <f t="array" ref="H222">SUM(IF((LEFT('2-1 采购订单物料明细表报表导出'!#REF!,7)=H$1)*('2-1 采购订单物料明细表报表导出'!#REF!=$A222),'2-1 采购订单物料明细表报表导出'!#REF!,0))</f>
        <v>#REF!</v>
      </c>
      <c r="I222" s="23" t="e" cm="1">
        <f t="array" ref="I222">SUM(IF((LEFT('2-1 采购订单物料明细表报表导出'!#REF!,7)=I$1)*('2-1 采购订单物料明细表报表导出'!#REF!=$A222),'2-1 采购订单物料明细表报表导出'!#REF!,0))</f>
        <v>#REF!</v>
      </c>
      <c r="J222" s="23" t="e" cm="1">
        <f t="array" ref="J222">SUM(IF((LEFT('2-1 采购订单物料明细表报表导出'!#REF!,7)=J$1)*('2-1 采购订单物料明细表报表导出'!#REF!=$A222),'2-1 采购订单物料明细表报表导出'!#REF!,0))</f>
        <v>#REF!</v>
      </c>
      <c r="K222" s="23" t="e" cm="1">
        <f t="array" ref="K222">SUM(IF((LEFT('2-1 采购订单物料明细表报表导出'!#REF!,7)=K$1)*('2-1 采购订单物料明细表报表导出'!#REF!=$A222),'2-1 采购订单物料明细表报表导出'!#REF!,0))</f>
        <v>#REF!</v>
      </c>
      <c r="L222" s="23" t="e" cm="1">
        <f t="array" ref="L222">SUM(IF((LEFT('2-1 采购订单物料明细表报表导出'!#REF!,7)=L$1)*('2-1 采购订单物料明细表报表导出'!#REF!=$A222),'2-1 采购订单物料明细表报表导出'!#REF!,0))</f>
        <v>#REF!</v>
      </c>
      <c r="M222" s="23" t="e" cm="1">
        <f t="array" ref="M222">SUM(IF((LEFT('2-1 采购订单物料明细表报表导出'!#REF!,7)=M$1)*('2-1 采购订单物料明细表报表导出'!#REF!=$A222),'2-1 采购订单物料明细表报表导出'!#REF!,0))</f>
        <v>#REF!</v>
      </c>
      <c r="N222" s="23" t="e" cm="1">
        <f t="array" ref="N222">SUM(IF((LEFT('2-1 采购订单物料明细表报表导出'!#REF!,7)=N$1)*('2-1 采购订单物料明细表报表导出'!#REF!=$A222),'2-1 采购订单物料明细表报表导出'!#REF!,0))</f>
        <v>#REF!</v>
      </c>
      <c r="O222" s="23" t="e" cm="1">
        <f t="array" ref="O222">SUM(IF((LEFT('2-1 采购订单物料明细表报表导出'!#REF!,7)=O$1)*('2-1 采购订单物料明细表报表导出'!#REF!=$A222),'2-1 采购订单物料明细表报表导出'!#REF!,0))</f>
        <v>#REF!</v>
      </c>
    </row>
    <row r="223" ht="14.5" spans="1:15">
      <c r="A223" s="20" t="s">
        <v>3530</v>
      </c>
      <c r="B223" s="48" t="s">
        <v>2128</v>
      </c>
      <c r="C223" s="49" t="s">
        <v>2129</v>
      </c>
      <c r="D223" s="23" t="e" cm="1">
        <f t="array" ref="D223">SUM(IF((LEFT('2-1 采购订单物料明细表报表导出'!#REF!,7)=D$1)*('2-1 采购订单物料明细表报表导出'!#REF!=$A223),'2-1 采购订单物料明细表报表导出'!#REF!,0))</f>
        <v>#REF!</v>
      </c>
      <c r="E223" s="23" t="e" cm="1">
        <f t="array" ref="E223">SUM(IF((LEFT('2-1 采购订单物料明细表报表导出'!#REF!,7)=E$1)*('2-1 采购订单物料明细表报表导出'!#REF!=$A223),'2-1 采购订单物料明细表报表导出'!#REF!,0))</f>
        <v>#REF!</v>
      </c>
      <c r="F223" s="23" t="e" cm="1">
        <f t="array" ref="F223">SUM(IF((LEFT('2-1 采购订单物料明细表报表导出'!#REF!,7)=F$1)*('2-1 采购订单物料明细表报表导出'!#REF!=$A223),'2-1 采购订单物料明细表报表导出'!#REF!,0))</f>
        <v>#REF!</v>
      </c>
      <c r="G223" s="23" t="e" cm="1">
        <f t="array" ref="G223">SUM(IF((LEFT('2-1 采购订单物料明细表报表导出'!#REF!,7)=G$1)*('2-1 采购订单物料明细表报表导出'!#REF!=$A223),'2-1 采购订单物料明细表报表导出'!#REF!,0))</f>
        <v>#REF!</v>
      </c>
      <c r="H223" s="23" t="e" cm="1">
        <f t="array" ref="H223">SUM(IF((LEFT('2-1 采购订单物料明细表报表导出'!#REF!,7)=H$1)*('2-1 采购订单物料明细表报表导出'!#REF!=$A223),'2-1 采购订单物料明细表报表导出'!#REF!,0))</f>
        <v>#REF!</v>
      </c>
      <c r="I223" s="23" t="e" cm="1">
        <f t="array" ref="I223">SUM(IF((LEFT('2-1 采购订单物料明细表报表导出'!#REF!,7)=I$1)*('2-1 采购订单物料明细表报表导出'!#REF!=$A223),'2-1 采购订单物料明细表报表导出'!#REF!,0))</f>
        <v>#REF!</v>
      </c>
      <c r="J223" s="23" t="e" cm="1">
        <f t="array" ref="J223">SUM(IF((LEFT('2-1 采购订单物料明细表报表导出'!#REF!,7)=J$1)*('2-1 采购订单物料明细表报表导出'!#REF!=$A223),'2-1 采购订单物料明细表报表导出'!#REF!,0))</f>
        <v>#REF!</v>
      </c>
      <c r="K223" s="23" t="e" cm="1">
        <f t="array" ref="K223">SUM(IF((LEFT('2-1 采购订单物料明细表报表导出'!#REF!,7)=K$1)*('2-1 采购订单物料明细表报表导出'!#REF!=$A223),'2-1 采购订单物料明细表报表导出'!#REF!,0))</f>
        <v>#REF!</v>
      </c>
      <c r="L223" s="23" t="e" cm="1">
        <f t="array" ref="L223">SUM(IF((LEFT('2-1 采购订单物料明细表报表导出'!#REF!,7)=L$1)*('2-1 采购订单物料明细表报表导出'!#REF!=$A223),'2-1 采购订单物料明细表报表导出'!#REF!,0))</f>
        <v>#REF!</v>
      </c>
      <c r="M223" s="23" t="e" cm="1">
        <f t="array" ref="M223">SUM(IF((LEFT('2-1 采购订单物料明细表报表导出'!#REF!,7)=M$1)*('2-1 采购订单物料明细表报表导出'!#REF!=$A223),'2-1 采购订单物料明细表报表导出'!#REF!,0))</f>
        <v>#REF!</v>
      </c>
      <c r="N223" s="23" t="e" cm="1">
        <f t="array" ref="N223">SUM(IF((LEFT('2-1 采购订单物料明细表报表导出'!#REF!,7)=N$1)*('2-1 采购订单物料明细表报表导出'!#REF!=$A223),'2-1 采购订单物料明细表报表导出'!#REF!,0))</f>
        <v>#REF!</v>
      </c>
      <c r="O223" s="23" t="e" cm="1">
        <f t="array" ref="O223">SUM(IF((LEFT('2-1 采购订单物料明细表报表导出'!#REF!,7)=O$1)*('2-1 采购订单物料明细表报表导出'!#REF!=$A223),'2-1 采购订单物料明细表报表导出'!#REF!,0))</f>
        <v>#REF!</v>
      </c>
    </row>
    <row r="224" ht="14.5" spans="1:15">
      <c r="A224" s="20" t="s">
        <v>3531</v>
      </c>
      <c r="B224" s="48" t="s">
        <v>2128</v>
      </c>
      <c r="C224" s="49" t="s">
        <v>2129</v>
      </c>
      <c r="D224" s="23" t="e" cm="1">
        <f t="array" ref="D224">SUM(IF((LEFT('2-1 采购订单物料明细表报表导出'!#REF!,7)=D$1)*('2-1 采购订单物料明细表报表导出'!#REF!=$A224),'2-1 采购订单物料明细表报表导出'!#REF!,0))</f>
        <v>#REF!</v>
      </c>
      <c r="E224" s="23" t="e" cm="1">
        <f t="array" ref="E224">SUM(IF((LEFT('2-1 采购订单物料明细表报表导出'!#REF!,7)=E$1)*('2-1 采购订单物料明细表报表导出'!#REF!=$A224),'2-1 采购订单物料明细表报表导出'!#REF!,0))</f>
        <v>#REF!</v>
      </c>
      <c r="F224" s="23" t="e" cm="1">
        <f t="array" ref="F224">SUM(IF((LEFT('2-1 采购订单物料明细表报表导出'!#REF!,7)=F$1)*('2-1 采购订单物料明细表报表导出'!#REF!=$A224),'2-1 采购订单物料明细表报表导出'!#REF!,0))</f>
        <v>#REF!</v>
      </c>
      <c r="G224" s="23" t="e" cm="1">
        <f t="array" ref="G224">SUM(IF((LEFT('2-1 采购订单物料明细表报表导出'!#REF!,7)=G$1)*('2-1 采购订单物料明细表报表导出'!#REF!=$A224),'2-1 采购订单物料明细表报表导出'!#REF!,0))</f>
        <v>#REF!</v>
      </c>
      <c r="H224" s="23" t="e" cm="1">
        <f t="array" ref="H224">SUM(IF((LEFT('2-1 采购订单物料明细表报表导出'!#REF!,7)=H$1)*('2-1 采购订单物料明细表报表导出'!#REF!=$A224),'2-1 采购订单物料明细表报表导出'!#REF!,0))</f>
        <v>#REF!</v>
      </c>
      <c r="I224" s="23" t="e" cm="1">
        <f t="array" ref="I224">SUM(IF((LEFT('2-1 采购订单物料明细表报表导出'!#REF!,7)=I$1)*('2-1 采购订单物料明细表报表导出'!#REF!=$A224),'2-1 采购订单物料明细表报表导出'!#REF!,0))</f>
        <v>#REF!</v>
      </c>
      <c r="J224" s="23" t="e" cm="1">
        <f t="array" ref="J224">SUM(IF((LEFT('2-1 采购订单物料明细表报表导出'!#REF!,7)=J$1)*('2-1 采购订单物料明细表报表导出'!#REF!=$A224),'2-1 采购订单物料明细表报表导出'!#REF!,0))</f>
        <v>#REF!</v>
      </c>
      <c r="K224" s="23" t="e" cm="1">
        <f t="array" ref="K224">SUM(IF((LEFT('2-1 采购订单物料明细表报表导出'!#REF!,7)=K$1)*('2-1 采购订单物料明细表报表导出'!#REF!=$A224),'2-1 采购订单物料明细表报表导出'!#REF!,0))</f>
        <v>#REF!</v>
      </c>
      <c r="L224" s="23" t="e" cm="1">
        <f t="array" ref="L224">SUM(IF((LEFT('2-1 采购订单物料明细表报表导出'!#REF!,7)=L$1)*('2-1 采购订单物料明细表报表导出'!#REF!=$A224),'2-1 采购订单物料明细表报表导出'!#REF!,0))</f>
        <v>#REF!</v>
      </c>
      <c r="M224" s="23" t="e" cm="1">
        <f t="array" ref="M224">SUM(IF((LEFT('2-1 采购订单物料明细表报表导出'!#REF!,7)=M$1)*('2-1 采购订单物料明细表报表导出'!#REF!=$A224),'2-1 采购订单物料明细表报表导出'!#REF!,0))</f>
        <v>#REF!</v>
      </c>
      <c r="N224" s="23" t="e" cm="1">
        <f t="array" ref="N224">SUM(IF((LEFT('2-1 采购订单物料明细表报表导出'!#REF!,7)=N$1)*('2-1 采购订单物料明细表报表导出'!#REF!=$A224),'2-1 采购订单物料明细表报表导出'!#REF!,0))</f>
        <v>#REF!</v>
      </c>
      <c r="O224" s="23" t="e" cm="1">
        <f t="array" ref="O224">SUM(IF((LEFT('2-1 采购订单物料明细表报表导出'!#REF!,7)=O$1)*('2-1 采购订单物料明细表报表导出'!#REF!=$A224),'2-1 采购订单物料明细表报表导出'!#REF!,0))</f>
        <v>#REF!</v>
      </c>
    </row>
    <row r="225" ht="14.5" spans="1:15">
      <c r="A225" s="20" t="s">
        <v>3532</v>
      </c>
      <c r="B225" s="48" t="s">
        <v>2128</v>
      </c>
      <c r="C225" s="49" t="s">
        <v>2129</v>
      </c>
      <c r="D225" s="23" t="e" cm="1">
        <f t="array" ref="D225">SUM(IF((LEFT('2-1 采购订单物料明细表报表导出'!#REF!,7)=D$1)*('2-1 采购订单物料明细表报表导出'!#REF!=$A225),'2-1 采购订单物料明细表报表导出'!#REF!,0))</f>
        <v>#REF!</v>
      </c>
      <c r="E225" s="23" t="e" cm="1">
        <f t="array" ref="E225">SUM(IF((LEFT('2-1 采购订单物料明细表报表导出'!#REF!,7)=E$1)*('2-1 采购订单物料明细表报表导出'!#REF!=$A225),'2-1 采购订单物料明细表报表导出'!#REF!,0))</f>
        <v>#REF!</v>
      </c>
      <c r="F225" s="23" t="e" cm="1">
        <f t="array" ref="F225">SUM(IF((LEFT('2-1 采购订单物料明细表报表导出'!#REF!,7)=F$1)*('2-1 采购订单物料明细表报表导出'!#REF!=$A225),'2-1 采购订单物料明细表报表导出'!#REF!,0))</f>
        <v>#REF!</v>
      </c>
      <c r="G225" s="23" t="e" cm="1">
        <f t="array" ref="G225">SUM(IF((LEFT('2-1 采购订单物料明细表报表导出'!#REF!,7)=G$1)*('2-1 采购订单物料明细表报表导出'!#REF!=$A225),'2-1 采购订单物料明细表报表导出'!#REF!,0))</f>
        <v>#REF!</v>
      </c>
      <c r="H225" s="23" t="e" cm="1">
        <f t="array" ref="H225">SUM(IF((LEFT('2-1 采购订单物料明细表报表导出'!#REF!,7)=H$1)*('2-1 采购订单物料明细表报表导出'!#REF!=$A225),'2-1 采购订单物料明细表报表导出'!#REF!,0))</f>
        <v>#REF!</v>
      </c>
      <c r="I225" s="23" t="e" cm="1">
        <f t="array" ref="I225">SUM(IF((LEFT('2-1 采购订单物料明细表报表导出'!#REF!,7)=I$1)*('2-1 采购订单物料明细表报表导出'!#REF!=$A225),'2-1 采购订单物料明细表报表导出'!#REF!,0))</f>
        <v>#REF!</v>
      </c>
      <c r="J225" s="23" t="e" cm="1">
        <f t="array" ref="J225">SUM(IF((LEFT('2-1 采购订单物料明细表报表导出'!#REF!,7)=J$1)*('2-1 采购订单物料明细表报表导出'!#REF!=$A225),'2-1 采购订单物料明细表报表导出'!#REF!,0))</f>
        <v>#REF!</v>
      </c>
      <c r="K225" s="23" t="e" cm="1">
        <f t="array" ref="K225">SUM(IF((LEFT('2-1 采购订单物料明细表报表导出'!#REF!,7)=K$1)*('2-1 采购订单物料明细表报表导出'!#REF!=$A225),'2-1 采购订单物料明细表报表导出'!#REF!,0))</f>
        <v>#REF!</v>
      </c>
      <c r="L225" s="23" t="e" cm="1">
        <f t="array" ref="L225">SUM(IF((LEFT('2-1 采购订单物料明细表报表导出'!#REF!,7)=L$1)*('2-1 采购订单物料明细表报表导出'!#REF!=$A225),'2-1 采购订单物料明细表报表导出'!#REF!,0))</f>
        <v>#REF!</v>
      </c>
      <c r="M225" s="23" t="e" cm="1">
        <f t="array" ref="M225">SUM(IF((LEFT('2-1 采购订单物料明细表报表导出'!#REF!,7)=M$1)*('2-1 采购订单物料明细表报表导出'!#REF!=$A225),'2-1 采购订单物料明细表报表导出'!#REF!,0))</f>
        <v>#REF!</v>
      </c>
      <c r="N225" s="23" t="e" cm="1">
        <f t="array" ref="N225">SUM(IF((LEFT('2-1 采购订单物料明细表报表导出'!#REF!,7)=N$1)*('2-1 采购订单物料明细表报表导出'!#REF!=$A225),'2-1 采购订单物料明细表报表导出'!#REF!,0))</f>
        <v>#REF!</v>
      </c>
      <c r="O225" s="23" t="e" cm="1">
        <f t="array" ref="O225">SUM(IF((LEFT('2-1 采购订单物料明细表报表导出'!#REF!,7)=O$1)*('2-1 采购订单物料明细表报表导出'!#REF!=$A225),'2-1 采购订单物料明细表报表导出'!#REF!,0))</f>
        <v>#REF!</v>
      </c>
    </row>
    <row r="226" ht="14.5" spans="1:15">
      <c r="A226" s="20" t="s">
        <v>3533</v>
      </c>
      <c r="B226" s="48" t="s">
        <v>2128</v>
      </c>
      <c r="C226" s="49" t="s">
        <v>2129</v>
      </c>
      <c r="D226" s="23" t="e" cm="1">
        <f t="array" ref="D226">SUM(IF((LEFT('2-1 采购订单物料明细表报表导出'!#REF!,7)=D$1)*('2-1 采购订单物料明细表报表导出'!#REF!=$A226),'2-1 采购订单物料明细表报表导出'!#REF!,0))</f>
        <v>#REF!</v>
      </c>
      <c r="E226" s="23" t="e" cm="1">
        <f t="array" ref="E226">SUM(IF((LEFT('2-1 采购订单物料明细表报表导出'!#REF!,7)=E$1)*('2-1 采购订单物料明细表报表导出'!#REF!=$A226),'2-1 采购订单物料明细表报表导出'!#REF!,0))</f>
        <v>#REF!</v>
      </c>
      <c r="F226" s="23" t="e" cm="1">
        <f t="array" ref="F226">SUM(IF((LEFT('2-1 采购订单物料明细表报表导出'!#REF!,7)=F$1)*('2-1 采购订单物料明细表报表导出'!#REF!=$A226),'2-1 采购订单物料明细表报表导出'!#REF!,0))</f>
        <v>#REF!</v>
      </c>
      <c r="G226" s="23" t="e" cm="1">
        <f t="array" ref="G226">SUM(IF((LEFT('2-1 采购订单物料明细表报表导出'!#REF!,7)=G$1)*('2-1 采购订单物料明细表报表导出'!#REF!=$A226),'2-1 采购订单物料明细表报表导出'!#REF!,0))</f>
        <v>#REF!</v>
      </c>
      <c r="H226" s="23" t="e" cm="1">
        <f t="array" ref="H226">SUM(IF((LEFT('2-1 采购订单物料明细表报表导出'!#REF!,7)=H$1)*('2-1 采购订单物料明细表报表导出'!#REF!=$A226),'2-1 采购订单物料明细表报表导出'!#REF!,0))</f>
        <v>#REF!</v>
      </c>
      <c r="I226" s="23" t="e" cm="1">
        <f t="array" ref="I226">SUM(IF((LEFT('2-1 采购订单物料明细表报表导出'!#REF!,7)=I$1)*('2-1 采购订单物料明细表报表导出'!#REF!=$A226),'2-1 采购订单物料明细表报表导出'!#REF!,0))</f>
        <v>#REF!</v>
      </c>
      <c r="J226" s="23" t="e" cm="1">
        <f t="array" ref="J226">SUM(IF((LEFT('2-1 采购订单物料明细表报表导出'!#REF!,7)=J$1)*('2-1 采购订单物料明细表报表导出'!#REF!=$A226),'2-1 采购订单物料明细表报表导出'!#REF!,0))</f>
        <v>#REF!</v>
      </c>
      <c r="K226" s="23" t="e" cm="1">
        <f t="array" ref="K226">SUM(IF((LEFT('2-1 采购订单物料明细表报表导出'!#REF!,7)=K$1)*('2-1 采购订单物料明细表报表导出'!#REF!=$A226),'2-1 采购订单物料明细表报表导出'!#REF!,0))</f>
        <v>#REF!</v>
      </c>
      <c r="L226" s="23" t="e" cm="1">
        <f t="array" ref="L226">SUM(IF((LEFT('2-1 采购订单物料明细表报表导出'!#REF!,7)=L$1)*('2-1 采购订单物料明细表报表导出'!#REF!=$A226),'2-1 采购订单物料明细表报表导出'!#REF!,0))</f>
        <v>#REF!</v>
      </c>
      <c r="M226" s="23" t="e" cm="1">
        <f t="array" ref="M226">SUM(IF((LEFT('2-1 采购订单物料明细表报表导出'!#REF!,7)=M$1)*('2-1 采购订单物料明细表报表导出'!#REF!=$A226),'2-1 采购订单物料明细表报表导出'!#REF!,0))</f>
        <v>#REF!</v>
      </c>
      <c r="N226" s="23" t="e" cm="1">
        <f t="array" ref="N226">SUM(IF((LEFT('2-1 采购订单物料明细表报表导出'!#REF!,7)=N$1)*('2-1 采购订单物料明细表报表导出'!#REF!=$A226),'2-1 采购订单物料明细表报表导出'!#REF!,0))</f>
        <v>#REF!</v>
      </c>
      <c r="O226" s="23" t="e" cm="1">
        <f t="array" ref="O226">SUM(IF((LEFT('2-1 采购订单物料明细表报表导出'!#REF!,7)=O$1)*('2-1 采购订单物料明细表报表导出'!#REF!=$A226),'2-1 采购订单物料明细表报表导出'!#REF!,0))</f>
        <v>#REF!</v>
      </c>
    </row>
    <row r="227" ht="14.5" spans="1:15">
      <c r="A227" s="20" t="s">
        <v>3534</v>
      </c>
      <c r="B227" s="48" t="s">
        <v>2128</v>
      </c>
      <c r="C227" s="49" t="s">
        <v>2129</v>
      </c>
      <c r="D227" s="23" t="e" cm="1">
        <f t="array" ref="D227">SUM(IF((LEFT('2-1 采购订单物料明细表报表导出'!#REF!,7)=D$1)*('2-1 采购订单物料明细表报表导出'!#REF!=$A227),'2-1 采购订单物料明细表报表导出'!#REF!,0))</f>
        <v>#REF!</v>
      </c>
      <c r="E227" s="23" t="e" cm="1">
        <f t="array" ref="E227">SUM(IF((LEFT('2-1 采购订单物料明细表报表导出'!#REF!,7)=E$1)*('2-1 采购订单物料明细表报表导出'!#REF!=$A227),'2-1 采购订单物料明细表报表导出'!#REF!,0))</f>
        <v>#REF!</v>
      </c>
      <c r="F227" s="23" t="e" cm="1">
        <f t="array" ref="F227">SUM(IF((LEFT('2-1 采购订单物料明细表报表导出'!#REF!,7)=F$1)*('2-1 采购订单物料明细表报表导出'!#REF!=$A227),'2-1 采购订单物料明细表报表导出'!#REF!,0))</f>
        <v>#REF!</v>
      </c>
      <c r="G227" s="23" t="e" cm="1">
        <f t="array" ref="G227">SUM(IF((LEFT('2-1 采购订单物料明细表报表导出'!#REF!,7)=G$1)*('2-1 采购订单物料明细表报表导出'!#REF!=$A227),'2-1 采购订单物料明细表报表导出'!#REF!,0))</f>
        <v>#REF!</v>
      </c>
      <c r="H227" s="23" t="e" cm="1">
        <f t="array" ref="H227">SUM(IF((LEFT('2-1 采购订单物料明细表报表导出'!#REF!,7)=H$1)*('2-1 采购订单物料明细表报表导出'!#REF!=$A227),'2-1 采购订单物料明细表报表导出'!#REF!,0))</f>
        <v>#REF!</v>
      </c>
      <c r="I227" s="23" t="e" cm="1">
        <f t="array" ref="I227">SUM(IF((LEFT('2-1 采购订单物料明细表报表导出'!#REF!,7)=I$1)*('2-1 采购订单物料明细表报表导出'!#REF!=$A227),'2-1 采购订单物料明细表报表导出'!#REF!,0))</f>
        <v>#REF!</v>
      </c>
      <c r="J227" s="23" t="e" cm="1">
        <f t="array" ref="J227">SUM(IF((LEFT('2-1 采购订单物料明细表报表导出'!#REF!,7)=J$1)*('2-1 采购订单物料明细表报表导出'!#REF!=$A227),'2-1 采购订单物料明细表报表导出'!#REF!,0))</f>
        <v>#REF!</v>
      </c>
      <c r="K227" s="23" t="e" cm="1">
        <f t="array" ref="K227">SUM(IF((LEFT('2-1 采购订单物料明细表报表导出'!#REF!,7)=K$1)*('2-1 采购订单物料明细表报表导出'!#REF!=$A227),'2-1 采购订单物料明细表报表导出'!#REF!,0))</f>
        <v>#REF!</v>
      </c>
      <c r="L227" s="23" t="e" cm="1">
        <f t="array" ref="L227">SUM(IF((LEFT('2-1 采购订单物料明细表报表导出'!#REF!,7)=L$1)*('2-1 采购订单物料明细表报表导出'!#REF!=$A227),'2-1 采购订单物料明细表报表导出'!#REF!,0))</f>
        <v>#REF!</v>
      </c>
      <c r="M227" s="23" t="e" cm="1">
        <f t="array" ref="M227">SUM(IF((LEFT('2-1 采购订单物料明细表报表导出'!#REF!,7)=M$1)*('2-1 采购订单物料明细表报表导出'!#REF!=$A227),'2-1 采购订单物料明细表报表导出'!#REF!,0))</f>
        <v>#REF!</v>
      </c>
      <c r="N227" s="23" t="e" cm="1">
        <f t="array" ref="N227">SUM(IF((LEFT('2-1 采购订单物料明细表报表导出'!#REF!,7)=N$1)*('2-1 采购订单物料明细表报表导出'!#REF!=$A227),'2-1 采购订单物料明细表报表导出'!#REF!,0))</f>
        <v>#REF!</v>
      </c>
      <c r="O227" s="23" t="e" cm="1">
        <f t="array" ref="O227">SUM(IF((LEFT('2-1 采购订单物料明细表报表导出'!#REF!,7)=O$1)*('2-1 采购订单物料明细表报表导出'!#REF!=$A227),'2-1 采购订单物料明细表报表导出'!#REF!,0))</f>
        <v>#REF!</v>
      </c>
    </row>
    <row r="228" ht="14.5" spans="1:15">
      <c r="A228" s="20" t="s">
        <v>3535</v>
      </c>
      <c r="B228" s="48" t="s">
        <v>2128</v>
      </c>
      <c r="C228" s="49" t="s">
        <v>2129</v>
      </c>
      <c r="D228" s="23" t="e" cm="1">
        <f t="array" ref="D228">SUM(IF((LEFT('2-1 采购订单物料明细表报表导出'!#REF!,7)=D$1)*('2-1 采购订单物料明细表报表导出'!#REF!=$A228),'2-1 采购订单物料明细表报表导出'!#REF!,0))</f>
        <v>#REF!</v>
      </c>
      <c r="E228" s="23" t="e" cm="1">
        <f t="array" ref="E228">SUM(IF((LEFT('2-1 采购订单物料明细表报表导出'!#REF!,7)=E$1)*('2-1 采购订单物料明细表报表导出'!#REF!=$A228),'2-1 采购订单物料明细表报表导出'!#REF!,0))</f>
        <v>#REF!</v>
      </c>
      <c r="F228" s="23" t="e" cm="1">
        <f t="array" ref="F228">SUM(IF((LEFT('2-1 采购订单物料明细表报表导出'!#REF!,7)=F$1)*('2-1 采购订单物料明细表报表导出'!#REF!=$A228),'2-1 采购订单物料明细表报表导出'!#REF!,0))</f>
        <v>#REF!</v>
      </c>
      <c r="G228" s="23" t="e" cm="1">
        <f t="array" ref="G228">SUM(IF((LEFT('2-1 采购订单物料明细表报表导出'!#REF!,7)=G$1)*('2-1 采购订单物料明细表报表导出'!#REF!=$A228),'2-1 采购订单物料明细表报表导出'!#REF!,0))</f>
        <v>#REF!</v>
      </c>
      <c r="H228" s="23" t="e" cm="1">
        <f t="array" ref="H228">SUM(IF((LEFT('2-1 采购订单物料明细表报表导出'!#REF!,7)=H$1)*('2-1 采购订单物料明细表报表导出'!#REF!=$A228),'2-1 采购订单物料明细表报表导出'!#REF!,0))</f>
        <v>#REF!</v>
      </c>
      <c r="I228" s="23" t="e" cm="1">
        <f t="array" ref="I228">SUM(IF((LEFT('2-1 采购订单物料明细表报表导出'!#REF!,7)=I$1)*('2-1 采购订单物料明细表报表导出'!#REF!=$A228),'2-1 采购订单物料明细表报表导出'!#REF!,0))</f>
        <v>#REF!</v>
      </c>
      <c r="J228" s="23" t="e" cm="1">
        <f t="array" ref="J228">SUM(IF((LEFT('2-1 采购订单物料明细表报表导出'!#REF!,7)=J$1)*('2-1 采购订单物料明细表报表导出'!#REF!=$A228),'2-1 采购订单物料明细表报表导出'!#REF!,0))</f>
        <v>#REF!</v>
      </c>
      <c r="K228" s="23" t="e" cm="1">
        <f t="array" ref="K228">SUM(IF((LEFT('2-1 采购订单物料明细表报表导出'!#REF!,7)=K$1)*('2-1 采购订单物料明细表报表导出'!#REF!=$A228),'2-1 采购订单物料明细表报表导出'!#REF!,0))</f>
        <v>#REF!</v>
      </c>
      <c r="L228" s="23" t="e" cm="1">
        <f t="array" ref="L228">SUM(IF((LEFT('2-1 采购订单物料明细表报表导出'!#REF!,7)=L$1)*('2-1 采购订单物料明细表报表导出'!#REF!=$A228),'2-1 采购订单物料明细表报表导出'!#REF!,0))</f>
        <v>#REF!</v>
      </c>
      <c r="M228" s="23" t="e" cm="1">
        <f t="array" ref="M228">SUM(IF((LEFT('2-1 采购订单物料明细表报表导出'!#REF!,7)=M$1)*('2-1 采购订单物料明细表报表导出'!#REF!=$A228),'2-1 采购订单物料明细表报表导出'!#REF!,0))</f>
        <v>#REF!</v>
      </c>
      <c r="N228" s="23" t="e" cm="1">
        <f t="array" ref="N228">SUM(IF((LEFT('2-1 采购订单物料明细表报表导出'!#REF!,7)=N$1)*('2-1 采购订单物料明细表报表导出'!#REF!=$A228),'2-1 采购订单物料明细表报表导出'!#REF!,0))</f>
        <v>#REF!</v>
      </c>
      <c r="O228" s="23" t="e" cm="1">
        <f t="array" ref="O228">SUM(IF((LEFT('2-1 采购订单物料明细表报表导出'!#REF!,7)=O$1)*('2-1 采购订单物料明细表报表导出'!#REF!=$A228),'2-1 采购订单物料明细表报表导出'!#REF!,0))</f>
        <v>#REF!</v>
      </c>
    </row>
    <row r="229" ht="14.5" spans="1:15">
      <c r="A229" s="20" t="s">
        <v>3536</v>
      </c>
      <c r="B229" s="48" t="s">
        <v>2128</v>
      </c>
      <c r="C229" s="49" t="s">
        <v>2129</v>
      </c>
      <c r="D229" s="23" t="e" cm="1">
        <f t="array" ref="D229">SUM(IF((LEFT('2-1 采购订单物料明细表报表导出'!#REF!,7)=D$1)*('2-1 采购订单物料明细表报表导出'!#REF!=$A229),'2-1 采购订单物料明细表报表导出'!#REF!,0))</f>
        <v>#REF!</v>
      </c>
      <c r="E229" s="23" t="e" cm="1">
        <f t="array" ref="E229">SUM(IF((LEFT('2-1 采购订单物料明细表报表导出'!#REF!,7)=E$1)*('2-1 采购订单物料明细表报表导出'!#REF!=$A229),'2-1 采购订单物料明细表报表导出'!#REF!,0))</f>
        <v>#REF!</v>
      </c>
      <c r="F229" s="23" t="e" cm="1">
        <f t="array" ref="F229">SUM(IF((LEFT('2-1 采购订单物料明细表报表导出'!#REF!,7)=F$1)*('2-1 采购订单物料明细表报表导出'!#REF!=$A229),'2-1 采购订单物料明细表报表导出'!#REF!,0))</f>
        <v>#REF!</v>
      </c>
      <c r="G229" s="23" t="e" cm="1">
        <f t="array" ref="G229">SUM(IF((LEFT('2-1 采购订单物料明细表报表导出'!#REF!,7)=G$1)*('2-1 采购订单物料明细表报表导出'!#REF!=$A229),'2-1 采购订单物料明细表报表导出'!#REF!,0))</f>
        <v>#REF!</v>
      </c>
      <c r="H229" s="23" t="e" cm="1">
        <f t="array" ref="H229">SUM(IF((LEFT('2-1 采购订单物料明细表报表导出'!#REF!,7)=H$1)*('2-1 采购订单物料明细表报表导出'!#REF!=$A229),'2-1 采购订单物料明细表报表导出'!#REF!,0))</f>
        <v>#REF!</v>
      </c>
      <c r="I229" s="23" t="e" cm="1">
        <f t="array" ref="I229">SUM(IF((LEFT('2-1 采购订单物料明细表报表导出'!#REF!,7)=I$1)*('2-1 采购订单物料明细表报表导出'!#REF!=$A229),'2-1 采购订单物料明细表报表导出'!#REF!,0))</f>
        <v>#REF!</v>
      </c>
      <c r="J229" s="23" t="e" cm="1">
        <f t="array" ref="J229">SUM(IF((LEFT('2-1 采购订单物料明细表报表导出'!#REF!,7)=J$1)*('2-1 采购订单物料明细表报表导出'!#REF!=$A229),'2-1 采购订单物料明细表报表导出'!#REF!,0))</f>
        <v>#REF!</v>
      </c>
      <c r="K229" s="23" t="e" cm="1">
        <f t="array" ref="K229">SUM(IF((LEFT('2-1 采购订单物料明细表报表导出'!#REF!,7)=K$1)*('2-1 采购订单物料明细表报表导出'!#REF!=$A229),'2-1 采购订单物料明细表报表导出'!#REF!,0))</f>
        <v>#REF!</v>
      </c>
      <c r="L229" s="23" t="e" cm="1">
        <f t="array" ref="L229">SUM(IF((LEFT('2-1 采购订单物料明细表报表导出'!#REF!,7)=L$1)*('2-1 采购订单物料明细表报表导出'!#REF!=$A229),'2-1 采购订单物料明细表报表导出'!#REF!,0))</f>
        <v>#REF!</v>
      </c>
      <c r="M229" s="23" t="e" cm="1">
        <f t="array" ref="M229">SUM(IF((LEFT('2-1 采购订单物料明细表报表导出'!#REF!,7)=M$1)*('2-1 采购订单物料明细表报表导出'!#REF!=$A229),'2-1 采购订单物料明细表报表导出'!#REF!,0))</f>
        <v>#REF!</v>
      </c>
      <c r="N229" s="23" t="e" cm="1">
        <f t="array" ref="N229">SUM(IF((LEFT('2-1 采购订单物料明细表报表导出'!#REF!,7)=N$1)*('2-1 采购订单物料明细表报表导出'!#REF!=$A229),'2-1 采购订单物料明细表报表导出'!#REF!,0))</f>
        <v>#REF!</v>
      </c>
      <c r="O229" s="23" t="e" cm="1">
        <f t="array" ref="O229">SUM(IF((LEFT('2-1 采购订单物料明细表报表导出'!#REF!,7)=O$1)*('2-1 采购订单物料明细表报表导出'!#REF!=$A229),'2-1 采购订单物料明细表报表导出'!#REF!,0))</f>
        <v>#REF!</v>
      </c>
    </row>
    <row r="230" ht="14.5" spans="1:15">
      <c r="A230" s="20" t="s">
        <v>3537</v>
      </c>
      <c r="B230" s="48" t="s">
        <v>2128</v>
      </c>
      <c r="C230" s="49" t="s">
        <v>2129</v>
      </c>
      <c r="D230" s="23" t="e" cm="1">
        <f t="array" ref="D230">SUM(IF((LEFT('2-1 采购订单物料明细表报表导出'!#REF!,7)=D$1)*('2-1 采购订单物料明细表报表导出'!#REF!=$A230),'2-1 采购订单物料明细表报表导出'!#REF!,0))</f>
        <v>#REF!</v>
      </c>
      <c r="E230" s="23" t="e" cm="1">
        <f t="array" ref="E230">SUM(IF((LEFT('2-1 采购订单物料明细表报表导出'!#REF!,7)=E$1)*('2-1 采购订单物料明细表报表导出'!#REF!=$A230),'2-1 采购订单物料明细表报表导出'!#REF!,0))</f>
        <v>#REF!</v>
      </c>
      <c r="F230" s="23" t="e" cm="1">
        <f t="array" ref="F230">SUM(IF((LEFT('2-1 采购订单物料明细表报表导出'!#REF!,7)=F$1)*('2-1 采购订单物料明细表报表导出'!#REF!=$A230),'2-1 采购订单物料明细表报表导出'!#REF!,0))</f>
        <v>#REF!</v>
      </c>
      <c r="G230" s="23" t="e" cm="1">
        <f t="array" ref="G230">SUM(IF((LEFT('2-1 采购订单物料明细表报表导出'!#REF!,7)=G$1)*('2-1 采购订单物料明细表报表导出'!#REF!=$A230),'2-1 采购订单物料明细表报表导出'!#REF!,0))</f>
        <v>#REF!</v>
      </c>
      <c r="H230" s="23" t="e" cm="1">
        <f t="array" ref="H230">SUM(IF((LEFT('2-1 采购订单物料明细表报表导出'!#REF!,7)=H$1)*('2-1 采购订单物料明细表报表导出'!#REF!=$A230),'2-1 采购订单物料明细表报表导出'!#REF!,0))</f>
        <v>#REF!</v>
      </c>
      <c r="I230" s="23" t="e" cm="1">
        <f t="array" ref="I230">SUM(IF((LEFT('2-1 采购订单物料明细表报表导出'!#REF!,7)=I$1)*('2-1 采购订单物料明细表报表导出'!#REF!=$A230),'2-1 采购订单物料明细表报表导出'!#REF!,0))</f>
        <v>#REF!</v>
      </c>
      <c r="J230" s="23" t="e" cm="1">
        <f t="array" ref="J230">SUM(IF((LEFT('2-1 采购订单物料明细表报表导出'!#REF!,7)=J$1)*('2-1 采购订单物料明细表报表导出'!#REF!=$A230),'2-1 采购订单物料明细表报表导出'!#REF!,0))</f>
        <v>#REF!</v>
      </c>
      <c r="K230" s="23" t="e" cm="1">
        <f t="array" ref="K230">SUM(IF((LEFT('2-1 采购订单物料明细表报表导出'!#REF!,7)=K$1)*('2-1 采购订单物料明细表报表导出'!#REF!=$A230),'2-1 采购订单物料明细表报表导出'!#REF!,0))</f>
        <v>#REF!</v>
      </c>
      <c r="L230" s="23" t="e" cm="1">
        <f t="array" ref="L230">SUM(IF((LEFT('2-1 采购订单物料明细表报表导出'!#REF!,7)=L$1)*('2-1 采购订单物料明细表报表导出'!#REF!=$A230),'2-1 采购订单物料明细表报表导出'!#REF!,0))</f>
        <v>#REF!</v>
      </c>
      <c r="M230" s="23" t="e" cm="1">
        <f t="array" ref="M230">SUM(IF((LEFT('2-1 采购订单物料明细表报表导出'!#REF!,7)=M$1)*('2-1 采购订单物料明细表报表导出'!#REF!=$A230),'2-1 采购订单物料明细表报表导出'!#REF!,0))</f>
        <v>#REF!</v>
      </c>
      <c r="N230" s="23" t="e" cm="1">
        <f t="array" ref="N230">SUM(IF((LEFT('2-1 采购订单物料明细表报表导出'!#REF!,7)=N$1)*('2-1 采购订单物料明细表报表导出'!#REF!=$A230),'2-1 采购订单物料明细表报表导出'!#REF!,0))</f>
        <v>#REF!</v>
      </c>
      <c r="O230" s="23" t="e" cm="1">
        <f t="array" ref="O230">SUM(IF((LEFT('2-1 采购订单物料明细表报表导出'!#REF!,7)=O$1)*('2-1 采购订单物料明细表报表导出'!#REF!=$A230),'2-1 采购订单物料明细表报表导出'!#REF!,0))</f>
        <v>#REF!</v>
      </c>
    </row>
    <row r="231" ht="14.5" spans="1:15">
      <c r="A231" s="20" t="s">
        <v>3538</v>
      </c>
      <c r="B231" s="48" t="s">
        <v>2128</v>
      </c>
      <c r="C231" s="49" t="s">
        <v>2129</v>
      </c>
      <c r="D231" s="23" t="e" cm="1">
        <f t="array" ref="D231">SUM(IF((LEFT('2-1 采购订单物料明细表报表导出'!#REF!,7)=D$1)*('2-1 采购订单物料明细表报表导出'!#REF!=$A231),'2-1 采购订单物料明细表报表导出'!#REF!,0))</f>
        <v>#REF!</v>
      </c>
      <c r="E231" s="23" t="e" cm="1">
        <f t="array" ref="E231">SUM(IF((LEFT('2-1 采购订单物料明细表报表导出'!#REF!,7)=E$1)*('2-1 采购订单物料明细表报表导出'!#REF!=$A231),'2-1 采购订单物料明细表报表导出'!#REF!,0))</f>
        <v>#REF!</v>
      </c>
      <c r="F231" s="23" t="e" cm="1">
        <f t="array" ref="F231">SUM(IF((LEFT('2-1 采购订单物料明细表报表导出'!#REF!,7)=F$1)*('2-1 采购订单物料明细表报表导出'!#REF!=$A231),'2-1 采购订单物料明细表报表导出'!#REF!,0))</f>
        <v>#REF!</v>
      </c>
      <c r="G231" s="23" t="e" cm="1">
        <f t="array" ref="G231">SUM(IF((LEFT('2-1 采购订单物料明细表报表导出'!#REF!,7)=G$1)*('2-1 采购订单物料明细表报表导出'!#REF!=$A231),'2-1 采购订单物料明细表报表导出'!#REF!,0))</f>
        <v>#REF!</v>
      </c>
      <c r="H231" s="23" t="e" cm="1">
        <f t="array" ref="H231">SUM(IF((LEFT('2-1 采购订单物料明细表报表导出'!#REF!,7)=H$1)*('2-1 采购订单物料明细表报表导出'!#REF!=$A231),'2-1 采购订单物料明细表报表导出'!#REF!,0))</f>
        <v>#REF!</v>
      </c>
      <c r="I231" s="23" t="e" cm="1">
        <f t="array" ref="I231">SUM(IF((LEFT('2-1 采购订单物料明细表报表导出'!#REF!,7)=I$1)*('2-1 采购订单物料明细表报表导出'!#REF!=$A231),'2-1 采购订单物料明细表报表导出'!#REF!,0))</f>
        <v>#REF!</v>
      </c>
      <c r="J231" s="23" t="e" cm="1">
        <f t="array" ref="J231">SUM(IF((LEFT('2-1 采购订单物料明细表报表导出'!#REF!,7)=J$1)*('2-1 采购订单物料明细表报表导出'!#REF!=$A231),'2-1 采购订单物料明细表报表导出'!#REF!,0))</f>
        <v>#REF!</v>
      </c>
      <c r="K231" s="23" t="e" cm="1">
        <f t="array" ref="K231">SUM(IF((LEFT('2-1 采购订单物料明细表报表导出'!#REF!,7)=K$1)*('2-1 采购订单物料明细表报表导出'!#REF!=$A231),'2-1 采购订单物料明细表报表导出'!#REF!,0))</f>
        <v>#REF!</v>
      </c>
      <c r="L231" s="23" t="e" cm="1">
        <f t="array" ref="L231">SUM(IF((LEFT('2-1 采购订单物料明细表报表导出'!#REF!,7)=L$1)*('2-1 采购订单物料明细表报表导出'!#REF!=$A231),'2-1 采购订单物料明细表报表导出'!#REF!,0))</f>
        <v>#REF!</v>
      </c>
      <c r="M231" s="23" t="e" cm="1">
        <f t="array" ref="M231">SUM(IF((LEFT('2-1 采购订单物料明细表报表导出'!#REF!,7)=M$1)*('2-1 采购订单物料明细表报表导出'!#REF!=$A231),'2-1 采购订单物料明细表报表导出'!#REF!,0))</f>
        <v>#REF!</v>
      </c>
      <c r="N231" s="23" t="e" cm="1">
        <f t="array" ref="N231">SUM(IF((LEFT('2-1 采购订单物料明细表报表导出'!#REF!,7)=N$1)*('2-1 采购订单物料明细表报表导出'!#REF!=$A231),'2-1 采购订单物料明细表报表导出'!#REF!,0))</f>
        <v>#REF!</v>
      </c>
      <c r="O231" s="23" t="e" cm="1">
        <f t="array" ref="O231">SUM(IF((LEFT('2-1 采购订单物料明细表报表导出'!#REF!,7)=O$1)*('2-1 采购订单物料明细表报表导出'!#REF!=$A231),'2-1 采购订单物料明细表报表导出'!#REF!,0))</f>
        <v>#REF!</v>
      </c>
    </row>
    <row r="232" ht="14.5" spans="1:15">
      <c r="A232" s="20" t="s">
        <v>3539</v>
      </c>
      <c r="B232" s="48" t="s">
        <v>2128</v>
      </c>
      <c r="C232" s="49" t="s">
        <v>2129</v>
      </c>
      <c r="D232" s="23" t="e" cm="1">
        <f t="array" ref="D232">SUM(IF((LEFT('2-1 采购订单物料明细表报表导出'!#REF!,7)=D$1)*('2-1 采购订单物料明细表报表导出'!#REF!=$A232),'2-1 采购订单物料明细表报表导出'!#REF!,0))</f>
        <v>#REF!</v>
      </c>
      <c r="E232" s="23" t="e" cm="1">
        <f t="array" ref="E232">SUM(IF((LEFT('2-1 采购订单物料明细表报表导出'!#REF!,7)=E$1)*('2-1 采购订单物料明细表报表导出'!#REF!=$A232),'2-1 采购订单物料明细表报表导出'!#REF!,0))</f>
        <v>#REF!</v>
      </c>
      <c r="F232" s="23" t="e" cm="1">
        <f t="array" ref="F232">SUM(IF((LEFT('2-1 采购订单物料明细表报表导出'!#REF!,7)=F$1)*('2-1 采购订单物料明细表报表导出'!#REF!=$A232),'2-1 采购订单物料明细表报表导出'!#REF!,0))</f>
        <v>#REF!</v>
      </c>
      <c r="G232" s="23" t="e" cm="1">
        <f t="array" ref="G232">SUM(IF((LEFT('2-1 采购订单物料明细表报表导出'!#REF!,7)=G$1)*('2-1 采购订单物料明细表报表导出'!#REF!=$A232),'2-1 采购订单物料明细表报表导出'!#REF!,0))</f>
        <v>#REF!</v>
      </c>
      <c r="H232" s="23" t="e" cm="1">
        <f t="array" ref="H232">SUM(IF((LEFT('2-1 采购订单物料明细表报表导出'!#REF!,7)=H$1)*('2-1 采购订单物料明细表报表导出'!#REF!=$A232),'2-1 采购订单物料明细表报表导出'!#REF!,0))</f>
        <v>#REF!</v>
      </c>
      <c r="I232" s="23" t="e" cm="1">
        <f t="array" ref="I232">SUM(IF((LEFT('2-1 采购订单物料明细表报表导出'!#REF!,7)=I$1)*('2-1 采购订单物料明细表报表导出'!#REF!=$A232),'2-1 采购订单物料明细表报表导出'!#REF!,0))</f>
        <v>#REF!</v>
      </c>
      <c r="J232" s="23" t="e" cm="1">
        <f t="array" ref="J232">SUM(IF((LEFT('2-1 采购订单物料明细表报表导出'!#REF!,7)=J$1)*('2-1 采购订单物料明细表报表导出'!#REF!=$A232),'2-1 采购订单物料明细表报表导出'!#REF!,0))</f>
        <v>#REF!</v>
      </c>
      <c r="K232" s="23" t="e" cm="1">
        <f t="array" ref="K232">SUM(IF((LEFT('2-1 采购订单物料明细表报表导出'!#REF!,7)=K$1)*('2-1 采购订单物料明细表报表导出'!#REF!=$A232),'2-1 采购订单物料明细表报表导出'!#REF!,0))</f>
        <v>#REF!</v>
      </c>
      <c r="L232" s="23" t="e" cm="1">
        <f t="array" ref="L232">SUM(IF((LEFT('2-1 采购订单物料明细表报表导出'!#REF!,7)=L$1)*('2-1 采购订单物料明细表报表导出'!#REF!=$A232),'2-1 采购订单物料明细表报表导出'!#REF!,0))</f>
        <v>#REF!</v>
      </c>
      <c r="M232" s="23" t="e" cm="1">
        <f t="array" ref="M232">SUM(IF((LEFT('2-1 采购订单物料明细表报表导出'!#REF!,7)=M$1)*('2-1 采购订单物料明细表报表导出'!#REF!=$A232),'2-1 采购订单物料明细表报表导出'!#REF!,0))</f>
        <v>#REF!</v>
      </c>
      <c r="N232" s="23" t="e" cm="1">
        <f t="array" ref="N232">SUM(IF((LEFT('2-1 采购订单物料明细表报表导出'!#REF!,7)=N$1)*('2-1 采购订单物料明细表报表导出'!#REF!=$A232),'2-1 采购订单物料明细表报表导出'!#REF!,0))</f>
        <v>#REF!</v>
      </c>
      <c r="O232" s="23" t="e" cm="1">
        <f t="array" ref="O232">SUM(IF((LEFT('2-1 采购订单物料明细表报表导出'!#REF!,7)=O$1)*('2-1 采购订单物料明细表报表导出'!#REF!=$A232),'2-1 采购订单物料明细表报表导出'!#REF!,0))</f>
        <v>#REF!</v>
      </c>
    </row>
    <row r="233" ht="14.5" spans="1:15">
      <c r="A233" s="20" t="s">
        <v>3540</v>
      </c>
      <c r="B233" s="48" t="s">
        <v>2128</v>
      </c>
      <c r="C233" s="49" t="s">
        <v>2129</v>
      </c>
      <c r="D233" s="23" t="e" cm="1">
        <f t="array" ref="D233">SUM(IF((LEFT('2-1 采购订单物料明细表报表导出'!#REF!,7)=D$1)*('2-1 采购订单物料明细表报表导出'!#REF!=$A233),'2-1 采购订单物料明细表报表导出'!#REF!,0))</f>
        <v>#REF!</v>
      </c>
      <c r="E233" s="23" t="e" cm="1">
        <f t="array" ref="E233">SUM(IF((LEFT('2-1 采购订单物料明细表报表导出'!#REF!,7)=E$1)*('2-1 采购订单物料明细表报表导出'!#REF!=$A233),'2-1 采购订单物料明细表报表导出'!#REF!,0))</f>
        <v>#REF!</v>
      </c>
      <c r="F233" s="23" t="e" cm="1">
        <f t="array" ref="F233">SUM(IF((LEFT('2-1 采购订单物料明细表报表导出'!#REF!,7)=F$1)*('2-1 采购订单物料明细表报表导出'!#REF!=$A233),'2-1 采购订单物料明细表报表导出'!#REF!,0))</f>
        <v>#REF!</v>
      </c>
      <c r="G233" s="23" t="e" cm="1">
        <f t="array" ref="G233">SUM(IF((LEFT('2-1 采购订单物料明细表报表导出'!#REF!,7)=G$1)*('2-1 采购订单物料明细表报表导出'!#REF!=$A233),'2-1 采购订单物料明细表报表导出'!#REF!,0))</f>
        <v>#REF!</v>
      </c>
      <c r="H233" s="23" t="e" cm="1">
        <f t="array" ref="H233">SUM(IF((LEFT('2-1 采购订单物料明细表报表导出'!#REF!,7)=H$1)*('2-1 采购订单物料明细表报表导出'!#REF!=$A233),'2-1 采购订单物料明细表报表导出'!#REF!,0))</f>
        <v>#REF!</v>
      </c>
      <c r="I233" s="23" t="e" cm="1">
        <f t="array" ref="I233">SUM(IF((LEFT('2-1 采购订单物料明细表报表导出'!#REF!,7)=I$1)*('2-1 采购订单物料明细表报表导出'!#REF!=$A233),'2-1 采购订单物料明细表报表导出'!#REF!,0))</f>
        <v>#REF!</v>
      </c>
      <c r="J233" s="23" t="e" cm="1">
        <f t="array" ref="J233">SUM(IF((LEFT('2-1 采购订单物料明细表报表导出'!#REF!,7)=J$1)*('2-1 采购订单物料明细表报表导出'!#REF!=$A233),'2-1 采购订单物料明细表报表导出'!#REF!,0))</f>
        <v>#REF!</v>
      </c>
      <c r="K233" s="23" t="e" cm="1">
        <f t="array" ref="K233">SUM(IF((LEFT('2-1 采购订单物料明细表报表导出'!#REF!,7)=K$1)*('2-1 采购订单物料明细表报表导出'!#REF!=$A233),'2-1 采购订单物料明细表报表导出'!#REF!,0))</f>
        <v>#REF!</v>
      </c>
      <c r="L233" s="23" t="e" cm="1">
        <f t="array" ref="L233">SUM(IF((LEFT('2-1 采购订单物料明细表报表导出'!#REF!,7)=L$1)*('2-1 采购订单物料明细表报表导出'!#REF!=$A233),'2-1 采购订单物料明细表报表导出'!#REF!,0))</f>
        <v>#REF!</v>
      </c>
      <c r="M233" s="23" t="e" cm="1">
        <f t="array" ref="M233">SUM(IF((LEFT('2-1 采购订单物料明细表报表导出'!#REF!,7)=M$1)*('2-1 采购订单物料明细表报表导出'!#REF!=$A233),'2-1 采购订单物料明细表报表导出'!#REF!,0))</f>
        <v>#REF!</v>
      </c>
      <c r="N233" s="23" t="e" cm="1">
        <f t="array" ref="N233">SUM(IF((LEFT('2-1 采购订单物料明细表报表导出'!#REF!,7)=N$1)*('2-1 采购订单物料明细表报表导出'!#REF!=$A233),'2-1 采购订单物料明细表报表导出'!#REF!,0))</f>
        <v>#REF!</v>
      </c>
      <c r="O233" s="23" t="e" cm="1">
        <f t="array" ref="O233">SUM(IF((LEFT('2-1 采购订单物料明细表报表导出'!#REF!,7)=O$1)*('2-1 采购订单物料明细表报表导出'!#REF!=$A233),'2-1 采购订单物料明细表报表导出'!#REF!,0))</f>
        <v>#REF!</v>
      </c>
    </row>
    <row r="234" ht="15" spans="1:15">
      <c r="A234" s="50" t="s">
        <v>3541</v>
      </c>
      <c r="B234" s="48" t="s">
        <v>2128</v>
      </c>
      <c r="C234" s="49" t="s">
        <v>2129</v>
      </c>
      <c r="D234" s="23" t="e" cm="1">
        <f t="array" ref="D234">SUM(IF((LEFT('2-1 采购订单物料明细表报表导出'!#REF!,7)=D$1)*('2-1 采购订单物料明细表报表导出'!#REF!=$A234),'2-1 采购订单物料明细表报表导出'!#REF!,0))</f>
        <v>#REF!</v>
      </c>
      <c r="E234" s="23" t="e" cm="1">
        <f t="array" ref="E234">SUM(IF((LEFT('2-1 采购订单物料明细表报表导出'!#REF!,7)=E$1)*('2-1 采购订单物料明细表报表导出'!#REF!=$A234),'2-1 采购订单物料明细表报表导出'!#REF!,0))</f>
        <v>#REF!</v>
      </c>
      <c r="F234" s="23" t="e" cm="1">
        <f t="array" ref="F234">SUM(IF((LEFT('2-1 采购订单物料明细表报表导出'!#REF!,7)=F$1)*('2-1 采购订单物料明细表报表导出'!#REF!=$A234),'2-1 采购订单物料明细表报表导出'!#REF!,0))</f>
        <v>#REF!</v>
      </c>
      <c r="G234" s="23" t="e" cm="1">
        <f t="array" ref="G234">SUM(IF((LEFT('2-1 采购订单物料明细表报表导出'!#REF!,7)=G$1)*('2-1 采购订单物料明细表报表导出'!#REF!=$A234),'2-1 采购订单物料明细表报表导出'!#REF!,0))</f>
        <v>#REF!</v>
      </c>
      <c r="H234" s="23" t="e" cm="1">
        <f t="array" ref="H234">SUM(IF((LEFT('2-1 采购订单物料明细表报表导出'!#REF!,7)=H$1)*('2-1 采购订单物料明细表报表导出'!#REF!=$A234),'2-1 采购订单物料明细表报表导出'!#REF!,0))</f>
        <v>#REF!</v>
      </c>
      <c r="I234" s="23" t="e" cm="1">
        <f t="array" ref="I234">SUM(IF((LEFT('2-1 采购订单物料明细表报表导出'!#REF!,7)=I$1)*('2-1 采购订单物料明细表报表导出'!#REF!=$A234),'2-1 采购订单物料明细表报表导出'!#REF!,0))</f>
        <v>#REF!</v>
      </c>
      <c r="J234" s="23" t="e" cm="1">
        <f t="array" ref="J234">SUM(IF((LEFT('2-1 采购订单物料明细表报表导出'!#REF!,7)=J$1)*('2-1 采购订单物料明细表报表导出'!#REF!=$A234),'2-1 采购订单物料明细表报表导出'!#REF!,0))</f>
        <v>#REF!</v>
      </c>
      <c r="K234" s="23" t="e" cm="1">
        <f t="array" ref="K234">SUM(IF((LEFT('2-1 采购订单物料明细表报表导出'!#REF!,7)=K$1)*('2-1 采购订单物料明细表报表导出'!#REF!=$A234),'2-1 采购订单物料明细表报表导出'!#REF!,0))</f>
        <v>#REF!</v>
      </c>
      <c r="L234" s="23" t="e" cm="1">
        <f t="array" ref="L234">SUM(IF((LEFT('2-1 采购订单物料明细表报表导出'!#REF!,7)=L$1)*('2-1 采购订单物料明细表报表导出'!#REF!=$A234),'2-1 采购订单物料明细表报表导出'!#REF!,0))</f>
        <v>#REF!</v>
      </c>
      <c r="M234" s="23" t="e" cm="1">
        <f t="array" ref="M234">SUM(IF((LEFT('2-1 采购订单物料明细表报表导出'!#REF!,7)=M$1)*('2-1 采购订单物料明细表报表导出'!#REF!=$A234),'2-1 采购订单物料明细表报表导出'!#REF!,0))</f>
        <v>#REF!</v>
      </c>
      <c r="N234" s="23" t="e" cm="1">
        <f t="array" ref="N234">SUM(IF((LEFT('2-1 采购订单物料明细表报表导出'!#REF!,7)=N$1)*('2-1 采购订单物料明细表报表导出'!#REF!=$A234),'2-1 采购订单物料明细表报表导出'!#REF!,0))</f>
        <v>#REF!</v>
      </c>
      <c r="O234" s="23" t="e" cm="1">
        <f t="array" ref="O234">SUM(IF((LEFT('2-1 采购订单物料明细表报表导出'!#REF!,7)=O$1)*('2-1 采购订单物料明细表报表导出'!#REF!=$A234),'2-1 采购订单物料明细表报表导出'!#REF!,0))</f>
        <v>#REF!</v>
      </c>
    </row>
    <row r="235" ht="15" spans="1:15">
      <c r="A235" s="50" t="s">
        <v>3542</v>
      </c>
      <c r="B235" s="48" t="s">
        <v>2128</v>
      </c>
      <c r="C235" s="49" t="s">
        <v>2129</v>
      </c>
      <c r="D235" s="23" t="e" cm="1">
        <f t="array" ref="D235">SUM(IF((LEFT('2-1 采购订单物料明细表报表导出'!#REF!,7)=D$1)*('2-1 采购订单物料明细表报表导出'!#REF!=$A235),'2-1 采购订单物料明细表报表导出'!#REF!,0))</f>
        <v>#REF!</v>
      </c>
      <c r="E235" s="23" t="e" cm="1">
        <f t="array" ref="E235">SUM(IF((LEFT('2-1 采购订单物料明细表报表导出'!#REF!,7)=E$1)*('2-1 采购订单物料明细表报表导出'!#REF!=$A235),'2-1 采购订单物料明细表报表导出'!#REF!,0))</f>
        <v>#REF!</v>
      </c>
      <c r="F235" s="23" t="e" cm="1">
        <f t="array" ref="F235">SUM(IF((LEFT('2-1 采购订单物料明细表报表导出'!#REF!,7)=F$1)*('2-1 采购订单物料明细表报表导出'!#REF!=$A235),'2-1 采购订单物料明细表报表导出'!#REF!,0))</f>
        <v>#REF!</v>
      </c>
      <c r="G235" s="23" t="e" cm="1">
        <f t="array" ref="G235">SUM(IF((LEFT('2-1 采购订单物料明细表报表导出'!#REF!,7)=G$1)*('2-1 采购订单物料明细表报表导出'!#REF!=$A235),'2-1 采购订单物料明细表报表导出'!#REF!,0))</f>
        <v>#REF!</v>
      </c>
      <c r="H235" s="23" t="e" cm="1">
        <f t="array" ref="H235">SUM(IF((LEFT('2-1 采购订单物料明细表报表导出'!#REF!,7)=H$1)*('2-1 采购订单物料明细表报表导出'!#REF!=$A235),'2-1 采购订单物料明细表报表导出'!#REF!,0))</f>
        <v>#REF!</v>
      </c>
      <c r="I235" s="23" t="e" cm="1">
        <f t="array" ref="I235">SUM(IF((LEFT('2-1 采购订单物料明细表报表导出'!#REF!,7)=I$1)*('2-1 采购订单物料明细表报表导出'!#REF!=$A235),'2-1 采购订单物料明细表报表导出'!#REF!,0))</f>
        <v>#REF!</v>
      </c>
      <c r="J235" s="23" t="e" cm="1">
        <f t="array" ref="J235">SUM(IF((LEFT('2-1 采购订单物料明细表报表导出'!#REF!,7)=J$1)*('2-1 采购订单物料明细表报表导出'!#REF!=$A235),'2-1 采购订单物料明细表报表导出'!#REF!,0))</f>
        <v>#REF!</v>
      </c>
      <c r="K235" s="23" t="e" cm="1">
        <f t="array" ref="K235">SUM(IF((LEFT('2-1 采购订单物料明细表报表导出'!#REF!,7)=K$1)*('2-1 采购订单物料明细表报表导出'!#REF!=$A235),'2-1 采购订单物料明细表报表导出'!#REF!,0))</f>
        <v>#REF!</v>
      </c>
      <c r="L235" s="23" t="e" cm="1">
        <f t="array" ref="L235">SUM(IF((LEFT('2-1 采购订单物料明细表报表导出'!#REF!,7)=L$1)*('2-1 采购订单物料明细表报表导出'!#REF!=$A235),'2-1 采购订单物料明细表报表导出'!#REF!,0))</f>
        <v>#REF!</v>
      </c>
      <c r="M235" s="23" t="e" cm="1">
        <f t="array" ref="M235">SUM(IF((LEFT('2-1 采购订单物料明细表报表导出'!#REF!,7)=M$1)*('2-1 采购订单物料明细表报表导出'!#REF!=$A235),'2-1 采购订单物料明细表报表导出'!#REF!,0))</f>
        <v>#REF!</v>
      </c>
      <c r="N235" s="23" t="e" cm="1">
        <f t="array" ref="N235">SUM(IF((LEFT('2-1 采购订单物料明细表报表导出'!#REF!,7)=N$1)*('2-1 采购订单物料明细表报表导出'!#REF!=$A235),'2-1 采购订单物料明细表报表导出'!#REF!,0))</f>
        <v>#REF!</v>
      </c>
      <c r="O235" s="23" t="e" cm="1">
        <f t="array" ref="O235">SUM(IF((LEFT('2-1 采购订单物料明细表报表导出'!#REF!,7)=O$1)*('2-1 采购订单物料明细表报表导出'!#REF!=$A235),'2-1 采购订单物料明细表报表导出'!#REF!,0))</f>
        <v>#REF!</v>
      </c>
    </row>
    <row r="236" ht="15" spans="1:15">
      <c r="A236" s="50" t="s">
        <v>3543</v>
      </c>
      <c r="B236" s="48" t="s">
        <v>2128</v>
      </c>
      <c r="C236" s="49" t="s">
        <v>2129</v>
      </c>
      <c r="D236" s="23" t="e" cm="1">
        <f t="array" ref="D236">SUM(IF((LEFT('2-1 采购订单物料明细表报表导出'!#REF!,7)=D$1)*('2-1 采购订单物料明细表报表导出'!#REF!=$A236),'2-1 采购订单物料明细表报表导出'!#REF!,0))</f>
        <v>#REF!</v>
      </c>
      <c r="E236" s="23" t="e" cm="1">
        <f t="array" ref="E236">SUM(IF((LEFT('2-1 采购订单物料明细表报表导出'!#REF!,7)=E$1)*('2-1 采购订单物料明细表报表导出'!#REF!=$A236),'2-1 采购订单物料明细表报表导出'!#REF!,0))</f>
        <v>#REF!</v>
      </c>
      <c r="F236" s="23" t="e" cm="1">
        <f t="array" ref="F236">SUM(IF((LEFT('2-1 采购订单物料明细表报表导出'!#REF!,7)=F$1)*('2-1 采购订单物料明细表报表导出'!#REF!=$A236),'2-1 采购订单物料明细表报表导出'!#REF!,0))</f>
        <v>#REF!</v>
      </c>
      <c r="G236" s="23" t="e" cm="1">
        <f t="array" ref="G236">SUM(IF((LEFT('2-1 采购订单物料明细表报表导出'!#REF!,7)=G$1)*('2-1 采购订单物料明细表报表导出'!#REF!=$A236),'2-1 采购订单物料明细表报表导出'!#REF!,0))</f>
        <v>#REF!</v>
      </c>
      <c r="H236" s="23" t="e" cm="1">
        <f t="array" ref="H236">SUM(IF((LEFT('2-1 采购订单物料明细表报表导出'!#REF!,7)=H$1)*('2-1 采购订单物料明细表报表导出'!#REF!=$A236),'2-1 采购订单物料明细表报表导出'!#REF!,0))</f>
        <v>#REF!</v>
      </c>
      <c r="I236" s="23" t="e" cm="1">
        <f t="array" ref="I236">SUM(IF((LEFT('2-1 采购订单物料明细表报表导出'!#REF!,7)=I$1)*('2-1 采购订单物料明细表报表导出'!#REF!=$A236),'2-1 采购订单物料明细表报表导出'!#REF!,0))</f>
        <v>#REF!</v>
      </c>
      <c r="J236" s="23" t="e" cm="1">
        <f t="array" ref="J236">SUM(IF((LEFT('2-1 采购订单物料明细表报表导出'!#REF!,7)=J$1)*('2-1 采购订单物料明细表报表导出'!#REF!=$A236),'2-1 采购订单物料明细表报表导出'!#REF!,0))</f>
        <v>#REF!</v>
      </c>
      <c r="K236" s="23" t="e" cm="1">
        <f t="array" ref="K236">SUM(IF((LEFT('2-1 采购订单物料明细表报表导出'!#REF!,7)=K$1)*('2-1 采购订单物料明细表报表导出'!#REF!=$A236),'2-1 采购订单物料明细表报表导出'!#REF!,0))</f>
        <v>#REF!</v>
      </c>
      <c r="L236" s="23" t="e" cm="1">
        <f t="array" ref="L236">SUM(IF((LEFT('2-1 采购订单物料明细表报表导出'!#REF!,7)=L$1)*('2-1 采购订单物料明细表报表导出'!#REF!=$A236),'2-1 采购订单物料明细表报表导出'!#REF!,0))</f>
        <v>#REF!</v>
      </c>
      <c r="M236" s="23" t="e" cm="1">
        <f t="array" ref="M236">SUM(IF((LEFT('2-1 采购订单物料明细表报表导出'!#REF!,7)=M$1)*('2-1 采购订单物料明细表报表导出'!#REF!=$A236),'2-1 采购订单物料明细表报表导出'!#REF!,0))</f>
        <v>#REF!</v>
      </c>
      <c r="N236" s="23" t="e" cm="1">
        <f t="array" ref="N236">SUM(IF((LEFT('2-1 采购订单物料明细表报表导出'!#REF!,7)=N$1)*('2-1 采购订单物料明细表报表导出'!#REF!=$A236),'2-1 采购订单物料明细表报表导出'!#REF!,0))</f>
        <v>#REF!</v>
      </c>
      <c r="O236" s="23" t="e" cm="1">
        <f t="array" ref="O236">SUM(IF((LEFT('2-1 采购订单物料明细表报表导出'!#REF!,7)=O$1)*('2-1 采购订单物料明细表报表导出'!#REF!=$A236),'2-1 采购订单物料明细表报表导出'!#REF!,0))</f>
        <v>#REF!</v>
      </c>
    </row>
    <row r="237" ht="15" spans="1:15">
      <c r="A237" s="50" t="s">
        <v>3544</v>
      </c>
      <c r="B237" s="48" t="s">
        <v>2128</v>
      </c>
      <c r="C237" s="49" t="s">
        <v>2129</v>
      </c>
      <c r="D237" s="23" t="e" cm="1">
        <f t="array" ref="D237">SUM(IF((LEFT('2-1 采购订单物料明细表报表导出'!#REF!,7)=D$1)*('2-1 采购订单物料明细表报表导出'!#REF!=$A237),'2-1 采购订单物料明细表报表导出'!#REF!,0))</f>
        <v>#REF!</v>
      </c>
      <c r="E237" s="23" t="e" cm="1">
        <f t="array" ref="E237">SUM(IF((LEFT('2-1 采购订单物料明细表报表导出'!#REF!,7)=E$1)*('2-1 采购订单物料明细表报表导出'!#REF!=$A237),'2-1 采购订单物料明细表报表导出'!#REF!,0))</f>
        <v>#REF!</v>
      </c>
      <c r="F237" s="23" t="e" cm="1">
        <f t="array" ref="F237">SUM(IF((LEFT('2-1 采购订单物料明细表报表导出'!#REF!,7)=F$1)*('2-1 采购订单物料明细表报表导出'!#REF!=$A237),'2-1 采购订单物料明细表报表导出'!#REF!,0))</f>
        <v>#REF!</v>
      </c>
      <c r="G237" s="23" t="e" cm="1">
        <f t="array" ref="G237">SUM(IF((LEFT('2-1 采购订单物料明细表报表导出'!#REF!,7)=G$1)*('2-1 采购订单物料明细表报表导出'!#REF!=$A237),'2-1 采购订单物料明细表报表导出'!#REF!,0))</f>
        <v>#REF!</v>
      </c>
      <c r="H237" s="23" t="e" cm="1">
        <f t="array" ref="H237">SUM(IF((LEFT('2-1 采购订单物料明细表报表导出'!#REF!,7)=H$1)*('2-1 采购订单物料明细表报表导出'!#REF!=$A237),'2-1 采购订单物料明细表报表导出'!#REF!,0))</f>
        <v>#REF!</v>
      </c>
      <c r="I237" s="23" t="e" cm="1">
        <f t="array" ref="I237">SUM(IF((LEFT('2-1 采购订单物料明细表报表导出'!#REF!,7)=I$1)*('2-1 采购订单物料明细表报表导出'!#REF!=$A237),'2-1 采购订单物料明细表报表导出'!#REF!,0))</f>
        <v>#REF!</v>
      </c>
      <c r="J237" s="23" t="e" cm="1">
        <f t="array" ref="J237">SUM(IF((LEFT('2-1 采购订单物料明细表报表导出'!#REF!,7)=J$1)*('2-1 采购订单物料明细表报表导出'!#REF!=$A237),'2-1 采购订单物料明细表报表导出'!#REF!,0))</f>
        <v>#REF!</v>
      </c>
      <c r="K237" s="23" t="e" cm="1">
        <f t="array" ref="K237">SUM(IF((LEFT('2-1 采购订单物料明细表报表导出'!#REF!,7)=K$1)*('2-1 采购订单物料明细表报表导出'!#REF!=$A237),'2-1 采购订单物料明细表报表导出'!#REF!,0))</f>
        <v>#REF!</v>
      </c>
      <c r="L237" s="23" t="e" cm="1">
        <f t="array" ref="L237">SUM(IF((LEFT('2-1 采购订单物料明细表报表导出'!#REF!,7)=L$1)*('2-1 采购订单物料明细表报表导出'!#REF!=$A237),'2-1 采购订单物料明细表报表导出'!#REF!,0))</f>
        <v>#REF!</v>
      </c>
      <c r="M237" s="23" t="e" cm="1">
        <f t="array" ref="M237">SUM(IF((LEFT('2-1 采购订单物料明细表报表导出'!#REF!,7)=M$1)*('2-1 采购订单物料明细表报表导出'!#REF!=$A237),'2-1 采购订单物料明细表报表导出'!#REF!,0))</f>
        <v>#REF!</v>
      </c>
      <c r="N237" s="23" t="e" cm="1">
        <f t="array" ref="N237">SUM(IF((LEFT('2-1 采购订单物料明细表报表导出'!#REF!,7)=N$1)*('2-1 采购订单物料明细表报表导出'!#REF!=$A237),'2-1 采购订单物料明细表报表导出'!#REF!,0))</f>
        <v>#REF!</v>
      </c>
      <c r="O237" s="23" t="e" cm="1">
        <f t="array" ref="O237">SUM(IF((LEFT('2-1 采购订单物料明细表报表导出'!#REF!,7)=O$1)*('2-1 采购订单物料明细表报表导出'!#REF!=$A237),'2-1 采购订单物料明细表报表导出'!#REF!,0))</f>
        <v>#REF!</v>
      </c>
    </row>
    <row r="238" ht="15" spans="1:15">
      <c r="A238" s="50" t="s">
        <v>3545</v>
      </c>
      <c r="B238" s="48" t="s">
        <v>2128</v>
      </c>
      <c r="C238" s="49" t="s">
        <v>2129</v>
      </c>
      <c r="D238" s="23" t="e" cm="1">
        <f t="array" ref="D238">SUM(IF((LEFT('2-1 采购订单物料明细表报表导出'!#REF!,7)=D$1)*('2-1 采购订单物料明细表报表导出'!#REF!=$A238),'2-1 采购订单物料明细表报表导出'!#REF!,0))</f>
        <v>#REF!</v>
      </c>
      <c r="E238" s="23" t="e" cm="1">
        <f t="array" ref="E238">SUM(IF((LEFT('2-1 采购订单物料明细表报表导出'!#REF!,7)=E$1)*('2-1 采购订单物料明细表报表导出'!#REF!=$A238),'2-1 采购订单物料明细表报表导出'!#REF!,0))</f>
        <v>#REF!</v>
      </c>
      <c r="F238" s="23" t="e" cm="1">
        <f t="array" ref="F238">SUM(IF((LEFT('2-1 采购订单物料明细表报表导出'!#REF!,7)=F$1)*('2-1 采购订单物料明细表报表导出'!#REF!=$A238),'2-1 采购订单物料明细表报表导出'!#REF!,0))</f>
        <v>#REF!</v>
      </c>
      <c r="G238" s="23" t="e" cm="1">
        <f t="array" ref="G238">SUM(IF((LEFT('2-1 采购订单物料明细表报表导出'!#REF!,7)=G$1)*('2-1 采购订单物料明细表报表导出'!#REF!=$A238),'2-1 采购订单物料明细表报表导出'!#REF!,0))</f>
        <v>#REF!</v>
      </c>
      <c r="H238" s="23" t="e" cm="1">
        <f t="array" ref="H238">SUM(IF((LEFT('2-1 采购订单物料明细表报表导出'!#REF!,7)=H$1)*('2-1 采购订单物料明细表报表导出'!#REF!=$A238),'2-1 采购订单物料明细表报表导出'!#REF!,0))</f>
        <v>#REF!</v>
      </c>
      <c r="I238" s="23" t="e" cm="1">
        <f t="array" ref="I238">SUM(IF((LEFT('2-1 采购订单物料明细表报表导出'!#REF!,7)=I$1)*('2-1 采购订单物料明细表报表导出'!#REF!=$A238),'2-1 采购订单物料明细表报表导出'!#REF!,0))</f>
        <v>#REF!</v>
      </c>
      <c r="J238" s="23" t="e" cm="1">
        <f t="array" ref="J238">SUM(IF((LEFT('2-1 采购订单物料明细表报表导出'!#REF!,7)=J$1)*('2-1 采购订单物料明细表报表导出'!#REF!=$A238),'2-1 采购订单物料明细表报表导出'!#REF!,0))</f>
        <v>#REF!</v>
      </c>
      <c r="K238" s="23" t="e" cm="1">
        <f t="array" ref="K238">SUM(IF((LEFT('2-1 采购订单物料明细表报表导出'!#REF!,7)=K$1)*('2-1 采购订单物料明细表报表导出'!#REF!=$A238),'2-1 采购订单物料明细表报表导出'!#REF!,0))</f>
        <v>#REF!</v>
      </c>
      <c r="L238" s="23" t="e" cm="1">
        <f t="array" ref="L238">SUM(IF((LEFT('2-1 采购订单物料明细表报表导出'!#REF!,7)=L$1)*('2-1 采购订单物料明细表报表导出'!#REF!=$A238),'2-1 采购订单物料明细表报表导出'!#REF!,0))</f>
        <v>#REF!</v>
      </c>
      <c r="M238" s="23" t="e" cm="1">
        <f t="array" ref="M238">SUM(IF((LEFT('2-1 采购订单物料明细表报表导出'!#REF!,7)=M$1)*('2-1 采购订单物料明细表报表导出'!#REF!=$A238),'2-1 采购订单物料明细表报表导出'!#REF!,0))</f>
        <v>#REF!</v>
      </c>
      <c r="N238" s="23" t="e" cm="1">
        <f t="array" ref="N238">SUM(IF((LEFT('2-1 采购订单物料明细表报表导出'!#REF!,7)=N$1)*('2-1 采购订单物料明细表报表导出'!#REF!=$A238),'2-1 采购订单物料明细表报表导出'!#REF!,0))</f>
        <v>#REF!</v>
      </c>
      <c r="O238" s="23" t="e" cm="1">
        <f t="array" ref="O238">SUM(IF((LEFT('2-1 采购订单物料明细表报表导出'!#REF!,7)=O$1)*('2-1 采购订单物料明细表报表导出'!#REF!=$A238),'2-1 采购订单物料明细表报表导出'!#REF!,0))</f>
        <v>#REF!</v>
      </c>
    </row>
    <row r="239" ht="15" spans="1:15">
      <c r="A239" s="50" t="s">
        <v>3546</v>
      </c>
      <c r="B239" s="48" t="s">
        <v>2128</v>
      </c>
      <c r="C239" s="49" t="s">
        <v>2129</v>
      </c>
      <c r="D239" s="23" t="e" cm="1">
        <f t="array" ref="D239">SUM(IF((LEFT('2-1 采购订单物料明细表报表导出'!#REF!,7)=D$1)*('2-1 采购订单物料明细表报表导出'!#REF!=$A239),'2-1 采购订单物料明细表报表导出'!#REF!,0))</f>
        <v>#REF!</v>
      </c>
      <c r="E239" s="23" t="e" cm="1">
        <f t="array" ref="E239">SUM(IF((LEFT('2-1 采购订单物料明细表报表导出'!#REF!,7)=E$1)*('2-1 采购订单物料明细表报表导出'!#REF!=$A239),'2-1 采购订单物料明细表报表导出'!#REF!,0))</f>
        <v>#REF!</v>
      </c>
      <c r="F239" s="23" t="e" cm="1">
        <f t="array" ref="F239">SUM(IF((LEFT('2-1 采购订单物料明细表报表导出'!#REF!,7)=F$1)*('2-1 采购订单物料明细表报表导出'!#REF!=$A239),'2-1 采购订单物料明细表报表导出'!#REF!,0))</f>
        <v>#REF!</v>
      </c>
      <c r="G239" s="23" t="e" cm="1">
        <f t="array" ref="G239">SUM(IF((LEFT('2-1 采购订单物料明细表报表导出'!#REF!,7)=G$1)*('2-1 采购订单物料明细表报表导出'!#REF!=$A239),'2-1 采购订单物料明细表报表导出'!#REF!,0))</f>
        <v>#REF!</v>
      </c>
      <c r="H239" s="23" t="e" cm="1">
        <f t="array" ref="H239">SUM(IF((LEFT('2-1 采购订单物料明细表报表导出'!#REF!,7)=H$1)*('2-1 采购订单物料明细表报表导出'!#REF!=$A239),'2-1 采购订单物料明细表报表导出'!#REF!,0))</f>
        <v>#REF!</v>
      </c>
      <c r="I239" s="23" t="e" cm="1">
        <f t="array" ref="I239">SUM(IF((LEFT('2-1 采购订单物料明细表报表导出'!#REF!,7)=I$1)*('2-1 采购订单物料明细表报表导出'!#REF!=$A239),'2-1 采购订单物料明细表报表导出'!#REF!,0))</f>
        <v>#REF!</v>
      </c>
      <c r="J239" s="23" t="e" cm="1">
        <f t="array" ref="J239">SUM(IF((LEFT('2-1 采购订单物料明细表报表导出'!#REF!,7)=J$1)*('2-1 采购订单物料明细表报表导出'!#REF!=$A239),'2-1 采购订单物料明细表报表导出'!#REF!,0))</f>
        <v>#REF!</v>
      </c>
      <c r="K239" s="23" t="e" cm="1">
        <f t="array" ref="K239">SUM(IF((LEFT('2-1 采购订单物料明细表报表导出'!#REF!,7)=K$1)*('2-1 采购订单物料明细表报表导出'!#REF!=$A239),'2-1 采购订单物料明细表报表导出'!#REF!,0))</f>
        <v>#REF!</v>
      </c>
      <c r="L239" s="23" t="e" cm="1">
        <f t="array" ref="L239">SUM(IF((LEFT('2-1 采购订单物料明细表报表导出'!#REF!,7)=L$1)*('2-1 采购订单物料明细表报表导出'!#REF!=$A239),'2-1 采购订单物料明细表报表导出'!#REF!,0))</f>
        <v>#REF!</v>
      </c>
      <c r="M239" s="23" t="e" cm="1">
        <f t="array" ref="M239">SUM(IF((LEFT('2-1 采购订单物料明细表报表导出'!#REF!,7)=M$1)*('2-1 采购订单物料明细表报表导出'!#REF!=$A239),'2-1 采购订单物料明细表报表导出'!#REF!,0))</f>
        <v>#REF!</v>
      </c>
      <c r="N239" s="23" t="e" cm="1">
        <f t="array" ref="N239">SUM(IF((LEFT('2-1 采购订单物料明细表报表导出'!#REF!,7)=N$1)*('2-1 采购订单物料明细表报表导出'!#REF!=$A239),'2-1 采购订单物料明细表报表导出'!#REF!,0))</f>
        <v>#REF!</v>
      </c>
      <c r="O239" s="23" t="e" cm="1">
        <f t="array" ref="O239">SUM(IF((LEFT('2-1 采购订单物料明细表报表导出'!#REF!,7)=O$1)*('2-1 采购订单物料明细表报表导出'!#REF!=$A239),'2-1 采购订单物料明细表报表导出'!#REF!,0))</f>
        <v>#REF!</v>
      </c>
    </row>
    <row r="240" ht="15" spans="1:15">
      <c r="A240" s="50" t="s">
        <v>3547</v>
      </c>
      <c r="B240" s="48" t="s">
        <v>2128</v>
      </c>
      <c r="C240" s="49" t="s">
        <v>2129</v>
      </c>
      <c r="D240" s="23" t="e" cm="1">
        <f t="array" ref="D240">SUM(IF((LEFT('2-1 采购订单物料明细表报表导出'!#REF!,7)=D$1)*('2-1 采购订单物料明细表报表导出'!#REF!=$A240),'2-1 采购订单物料明细表报表导出'!#REF!,0))</f>
        <v>#REF!</v>
      </c>
      <c r="E240" s="23" t="e" cm="1">
        <f t="array" ref="E240">SUM(IF((LEFT('2-1 采购订单物料明细表报表导出'!#REF!,7)=E$1)*('2-1 采购订单物料明细表报表导出'!#REF!=$A240),'2-1 采购订单物料明细表报表导出'!#REF!,0))</f>
        <v>#REF!</v>
      </c>
      <c r="F240" s="23" t="e" cm="1">
        <f t="array" ref="F240">SUM(IF((LEFT('2-1 采购订单物料明细表报表导出'!#REF!,7)=F$1)*('2-1 采购订单物料明细表报表导出'!#REF!=$A240),'2-1 采购订单物料明细表报表导出'!#REF!,0))</f>
        <v>#REF!</v>
      </c>
      <c r="G240" s="23" t="e" cm="1">
        <f t="array" ref="G240">SUM(IF((LEFT('2-1 采购订单物料明细表报表导出'!#REF!,7)=G$1)*('2-1 采购订单物料明细表报表导出'!#REF!=$A240),'2-1 采购订单物料明细表报表导出'!#REF!,0))</f>
        <v>#REF!</v>
      </c>
      <c r="H240" s="23" t="e" cm="1">
        <f t="array" ref="H240">SUM(IF((LEFT('2-1 采购订单物料明细表报表导出'!#REF!,7)=H$1)*('2-1 采购订单物料明细表报表导出'!#REF!=$A240),'2-1 采购订单物料明细表报表导出'!#REF!,0))</f>
        <v>#REF!</v>
      </c>
      <c r="I240" s="23" t="e" cm="1">
        <f t="array" ref="I240">SUM(IF((LEFT('2-1 采购订单物料明细表报表导出'!#REF!,7)=I$1)*('2-1 采购订单物料明细表报表导出'!#REF!=$A240),'2-1 采购订单物料明细表报表导出'!#REF!,0))</f>
        <v>#REF!</v>
      </c>
      <c r="J240" s="23" t="e" cm="1">
        <f t="array" ref="J240">SUM(IF((LEFT('2-1 采购订单物料明细表报表导出'!#REF!,7)=J$1)*('2-1 采购订单物料明细表报表导出'!#REF!=$A240),'2-1 采购订单物料明细表报表导出'!#REF!,0))</f>
        <v>#REF!</v>
      </c>
      <c r="K240" s="23" t="e" cm="1">
        <f t="array" ref="K240">SUM(IF((LEFT('2-1 采购订单物料明细表报表导出'!#REF!,7)=K$1)*('2-1 采购订单物料明细表报表导出'!#REF!=$A240),'2-1 采购订单物料明细表报表导出'!#REF!,0))</f>
        <v>#REF!</v>
      </c>
      <c r="L240" s="23" t="e" cm="1">
        <f t="array" ref="L240">SUM(IF((LEFT('2-1 采购订单物料明细表报表导出'!#REF!,7)=L$1)*('2-1 采购订单物料明细表报表导出'!#REF!=$A240),'2-1 采购订单物料明细表报表导出'!#REF!,0))</f>
        <v>#REF!</v>
      </c>
      <c r="M240" s="23" t="e" cm="1">
        <f t="array" ref="M240">SUM(IF((LEFT('2-1 采购订单物料明细表报表导出'!#REF!,7)=M$1)*('2-1 采购订单物料明细表报表导出'!#REF!=$A240),'2-1 采购订单物料明细表报表导出'!#REF!,0))</f>
        <v>#REF!</v>
      </c>
      <c r="N240" s="23" t="e" cm="1">
        <f t="array" ref="N240">SUM(IF((LEFT('2-1 采购订单物料明细表报表导出'!#REF!,7)=N$1)*('2-1 采购订单物料明细表报表导出'!#REF!=$A240),'2-1 采购订单物料明细表报表导出'!#REF!,0))</f>
        <v>#REF!</v>
      </c>
      <c r="O240" s="23" t="e" cm="1">
        <f t="array" ref="O240">SUM(IF((LEFT('2-1 采购订单物料明细表报表导出'!#REF!,7)=O$1)*('2-1 采购订单物料明细表报表导出'!#REF!=$A240),'2-1 采购订单物料明细表报表导出'!#REF!,0))</f>
        <v>#REF!</v>
      </c>
    </row>
    <row r="241" ht="14.5" spans="1:15">
      <c r="A241" s="20" t="s">
        <v>3548</v>
      </c>
      <c r="B241" s="48" t="s">
        <v>2128</v>
      </c>
      <c r="C241" s="49" t="s">
        <v>2129</v>
      </c>
      <c r="D241" s="23" t="e" cm="1">
        <f t="array" ref="D241">SUM(IF((LEFT('2-1 采购订单物料明细表报表导出'!#REF!,7)=D$1)*('2-1 采购订单物料明细表报表导出'!#REF!=$A241),'2-1 采购订单物料明细表报表导出'!#REF!,0))</f>
        <v>#REF!</v>
      </c>
      <c r="E241" s="23" t="e" cm="1">
        <f t="array" ref="E241">SUM(IF((LEFT('2-1 采购订单物料明细表报表导出'!#REF!,7)=E$1)*('2-1 采购订单物料明细表报表导出'!#REF!=$A241),'2-1 采购订单物料明细表报表导出'!#REF!,0))</f>
        <v>#REF!</v>
      </c>
      <c r="F241" s="23" t="e" cm="1">
        <f t="array" ref="F241">SUM(IF((LEFT('2-1 采购订单物料明细表报表导出'!#REF!,7)=F$1)*('2-1 采购订单物料明细表报表导出'!#REF!=$A241),'2-1 采购订单物料明细表报表导出'!#REF!,0))</f>
        <v>#REF!</v>
      </c>
      <c r="G241" s="23" t="e" cm="1">
        <f t="array" ref="G241">SUM(IF((LEFT('2-1 采购订单物料明细表报表导出'!#REF!,7)=G$1)*('2-1 采购订单物料明细表报表导出'!#REF!=$A241),'2-1 采购订单物料明细表报表导出'!#REF!,0))</f>
        <v>#REF!</v>
      </c>
      <c r="H241" s="23" t="e" cm="1">
        <f t="array" ref="H241">SUM(IF((LEFT('2-1 采购订单物料明细表报表导出'!#REF!,7)=H$1)*('2-1 采购订单物料明细表报表导出'!#REF!=$A241),'2-1 采购订单物料明细表报表导出'!#REF!,0))</f>
        <v>#REF!</v>
      </c>
      <c r="I241" s="23" t="e" cm="1">
        <f t="array" ref="I241">SUM(IF((LEFT('2-1 采购订单物料明细表报表导出'!#REF!,7)=I$1)*('2-1 采购订单物料明细表报表导出'!#REF!=$A241),'2-1 采购订单物料明细表报表导出'!#REF!,0))</f>
        <v>#REF!</v>
      </c>
      <c r="J241" s="23" t="e" cm="1">
        <f t="array" ref="J241">SUM(IF((LEFT('2-1 采购订单物料明细表报表导出'!#REF!,7)=J$1)*('2-1 采购订单物料明细表报表导出'!#REF!=$A241),'2-1 采购订单物料明细表报表导出'!#REF!,0))</f>
        <v>#REF!</v>
      </c>
      <c r="K241" s="23" t="e" cm="1">
        <f t="array" ref="K241">SUM(IF((LEFT('2-1 采购订单物料明细表报表导出'!#REF!,7)=K$1)*('2-1 采购订单物料明细表报表导出'!#REF!=$A241),'2-1 采购订单物料明细表报表导出'!#REF!,0))</f>
        <v>#REF!</v>
      </c>
      <c r="L241" s="23" t="e" cm="1">
        <f t="array" ref="L241">SUM(IF((LEFT('2-1 采购订单物料明细表报表导出'!#REF!,7)=L$1)*('2-1 采购订单物料明细表报表导出'!#REF!=$A241),'2-1 采购订单物料明细表报表导出'!#REF!,0))</f>
        <v>#REF!</v>
      </c>
      <c r="M241" s="23" t="e" cm="1">
        <f t="array" ref="M241">SUM(IF((LEFT('2-1 采购订单物料明细表报表导出'!#REF!,7)=M$1)*('2-1 采购订单物料明细表报表导出'!#REF!=$A241),'2-1 采购订单物料明细表报表导出'!#REF!,0))</f>
        <v>#REF!</v>
      </c>
      <c r="N241" s="23" t="e" cm="1">
        <f t="array" ref="N241">SUM(IF((LEFT('2-1 采购订单物料明细表报表导出'!#REF!,7)=N$1)*('2-1 采购订单物料明细表报表导出'!#REF!=$A241),'2-1 采购订单物料明细表报表导出'!#REF!,0))</f>
        <v>#REF!</v>
      </c>
      <c r="O241" s="23" t="e" cm="1">
        <f t="array" ref="O241">SUM(IF((LEFT('2-1 采购订单物料明细表报表导出'!#REF!,7)=O$1)*('2-1 采购订单物料明细表报表导出'!#REF!=$A241),'2-1 采购订单物料明细表报表导出'!#REF!,0))</f>
        <v>#REF!</v>
      </c>
    </row>
    <row r="242" ht="14.5" spans="1:15">
      <c r="A242" s="20" t="s">
        <v>3549</v>
      </c>
      <c r="B242" s="48" t="s">
        <v>2128</v>
      </c>
      <c r="C242" s="49" t="s">
        <v>2129</v>
      </c>
      <c r="D242" s="23" t="e" cm="1">
        <f t="array" ref="D242">SUM(IF((LEFT('2-1 采购订单物料明细表报表导出'!#REF!,7)=D$1)*('2-1 采购订单物料明细表报表导出'!#REF!=$A242),'2-1 采购订单物料明细表报表导出'!#REF!,0))</f>
        <v>#REF!</v>
      </c>
      <c r="E242" s="23" t="e" cm="1">
        <f t="array" ref="E242">SUM(IF((LEFT('2-1 采购订单物料明细表报表导出'!#REF!,7)=E$1)*('2-1 采购订单物料明细表报表导出'!#REF!=$A242),'2-1 采购订单物料明细表报表导出'!#REF!,0))</f>
        <v>#REF!</v>
      </c>
      <c r="F242" s="23" t="e" cm="1">
        <f t="array" ref="F242">SUM(IF((LEFT('2-1 采购订单物料明细表报表导出'!#REF!,7)=F$1)*('2-1 采购订单物料明细表报表导出'!#REF!=$A242),'2-1 采购订单物料明细表报表导出'!#REF!,0))</f>
        <v>#REF!</v>
      </c>
      <c r="G242" s="23" t="e" cm="1">
        <f t="array" ref="G242">SUM(IF((LEFT('2-1 采购订单物料明细表报表导出'!#REF!,7)=G$1)*('2-1 采购订单物料明细表报表导出'!#REF!=$A242),'2-1 采购订单物料明细表报表导出'!#REF!,0))</f>
        <v>#REF!</v>
      </c>
      <c r="H242" s="23" t="e" cm="1">
        <f t="array" ref="H242">SUM(IF((LEFT('2-1 采购订单物料明细表报表导出'!#REF!,7)=H$1)*('2-1 采购订单物料明细表报表导出'!#REF!=$A242),'2-1 采购订单物料明细表报表导出'!#REF!,0))</f>
        <v>#REF!</v>
      </c>
      <c r="I242" s="23" t="e" cm="1">
        <f t="array" ref="I242">SUM(IF((LEFT('2-1 采购订单物料明细表报表导出'!#REF!,7)=I$1)*('2-1 采购订单物料明细表报表导出'!#REF!=$A242),'2-1 采购订单物料明细表报表导出'!#REF!,0))</f>
        <v>#REF!</v>
      </c>
      <c r="J242" s="23" t="e" cm="1">
        <f t="array" ref="J242">SUM(IF((LEFT('2-1 采购订单物料明细表报表导出'!#REF!,7)=J$1)*('2-1 采购订单物料明细表报表导出'!#REF!=$A242),'2-1 采购订单物料明细表报表导出'!#REF!,0))</f>
        <v>#REF!</v>
      </c>
      <c r="K242" s="23" t="e" cm="1">
        <f t="array" ref="K242">SUM(IF((LEFT('2-1 采购订单物料明细表报表导出'!#REF!,7)=K$1)*('2-1 采购订单物料明细表报表导出'!#REF!=$A242),'2-1 采购订单物料明细表报表导出'!#REF!,0))</f>
        <v>#REF!</v>
      </c>
      <c r="L242" s="23" t="e" cm="1">
        <f t="array" ref="L242">SUM(IF((LEFT('2-1 采购订单物料明细表报表导出'!#REF!,7)=L$1)*('2-1 采购订单物料明细表报表导出'!#REF!=$A242),'2-1 采购订单物料明细表报表导出'!#REF!,0))</f>
        <v>#REF!</v>
      </c>
      <c r="M242" s="23" t="e" cm="1">
        <f t="array" ref="M242">SUM(IF((LEFT('2-1 采购订单物料明细表报表导出'!#REF!,7)=M$1)*('2-1 采购订单物料明细表报表导出'!#REF!=$A242),'2-1 采购订单物料明细表报表导出'!#REF!,0))</f>
        <v>#REF!</v>
      </c>
      <c r="N242" s="23" t="e" cm="1">
        <f t="array" ref="N242">SUM(IF((LEFT('2-1 采购订单物料明细表报表导出'!#REF!,7)=N$1)*('2-1 采购订单物料明细表报表导出'!#REF!=$A242),'2-1 采购订单物料明细表报表导出'!#REF!,0))</f>
        <v>#REF!</v>
      </c>
      <c r="O242" s="23" t="e" cm="1">
        <f t="array" ref="O242">SUM(IF((LEFT('2-1 采购订单物料明细表报表导出'!#REF!,7)=O$1)*('2-1 采购订单物料明细表报表导出'!#REF!=$A242),'2-1 采购订单物料明细表报表导出'!#REF!,0))</f>
        <v>#REF!</v>
      </c>
    </row>
    <row r="243" ht="15" spans="1:15">
      <c r="A243" s="50" t="s">
        <v>3550</v>
      </c>
      <c r="B243" s="48" t="s">
        <v>2128</v>
      </c>
      <c r="C243" s="49" t="s">
        <v>2129</v>
      </c>
      <c r="D243" s="23" t="e" cm="1">
        <f t="array" ref="D243">SUM(IF((LEFT('2-1 采购订单物料明细表报表导出'!#REF!,7)=D$1)*('2-1 采购订单物料明细表报表导出'!#REF!=$A243),'2-1 采购订单物料明细表报表导出'!#REF!,0))</f>
        <v>#REF!</v>
      </c>
      <c r="E243" s="23" t="e" cm="1">
        <f t="array" ref="E243">SUM(IF((LEFT('2-1 采购订单物料明细表报表导出'!#REF!,7)=E$1)*('2-1 采购订单物料明细表报表导出'!#REF!=$A243),'2-1 采购订单物料明细表报表导出'!#REF!,0))</f>
        <v>#REF!</v>
      </c>
      <c r="F243" s="23" t="e" cm="1">
        <f t="array" ref="F243">SUM(IF((LEFT('2-1 采购订单物料明细表报表导出'!#REF!,7)=F$1)*('2-1 采购订单物料明细表报表导出'!#REF!=$A243),'2-1 采购订单物料明细表报表导出'!#REF!,0))</f>
        <v>#REF!</v>
      </c>
      <c r="G243" s="23" t="e" cm="1">
        <f t="array" ref="G243">SUM(IF((LEFT('2-1 采购订单物料明细表报表导出'!#REF!,7)=G$1)*('2-1 采购订单物料明细表报表导出'!#REF!=$A243),'2-1 采购订单物料明细表报表导出'!#REF!,0))</f>
        <v>#REF!</v>
      </c>
      <c r="H243" s="23" t="e" cm="1">
        <f t="array" ref="H243">SUM(IF((LEFT('2-1 采购订单物料明细表报表导出'!#REF!,7)=H$1)*('2-1 采购订单物料明细表报表导出'!#REF!=$A243),'2-1 采购订单物料明细表报表导出'!#REF!,0))</f>
        <v>#REF!</v>
      </c>
      <c r="I243" s="23" t="e" cm="1">
        <f t="array" ref="I243">SUM(IF((LEFT('2-1 采购订单物料明细表报表导出'!#REF!,7)=I$1)*('2-1 采购订单物料明细表报表导出'!#REF!=$A243),'2-1 采购订单物料明细表报表导出'!#REF!,0))</f>
        <v>#REF!</v>
      </c>
      <c r="J243" s="23" t="e" cm="1">
        <f t="array" ref="J243">SUM(IF((LEFT('2-1 采购订单物料明细表报表导出'!#REF!,7)=J$1)*('2-1 采购订单物料明细表报表导出'!#REF!=$A243),'2-1 采购订单物料明细表报表导出'!#REF!,0))</f>
        <v>#REF!</v>
      </c>
      <c r="K243" s="23" t="e" cm="1">
        <f t="array" ref="K243">SUM(IF((LEFT('2-1 采购订单物料明细表报表导出'!#REF!,7)=K$1)*('2-1 采购订单物料明细表报表导出'!#REF!=$A243),'2-1 采购订单物料明细表报表导出'!#REF!,0))</f>
        <v>#REF!</v>
      </c>
      <c r="L243" s="23" t="e" cm="1">
        <f t="array" ref="L243">SUM(IF((LEFT('2-1 采购订单物料明细表报表导出'!#REF!,7)=L$1)*('2-1 采购订单物料明细表报表导出'!#REF!=$A243),'2-1 采购订单物料明细表报表导出'!#REF!,0))</f>
        <v>#REF!</v>
      </c>
      <c r="M243" s="23" t="e" cm="1">
        <f t="array" ref="M243">SUM(IF((LEFT('2-1 采购订单物料明细表报表导出'!#REF!,7)=M$1)*('2-1 采购订单物料明细表报表导出'!#REF!=$A243),'2-1 采购订单物料明细表报表导出'!#REF!,0))</f>
        <v>#REF!</v>
      </c>
      <c r="N243" s="23" t="e" cm="1">
        <f t="array" ref="N243">SUM(IF((LEFT('2-1 采购订单物料明细表报表导出'!#REF!,7)=N$1)*('2-1 采购订单物料明细表报表导出'!#REF!=$A243),'2-1 采购订单物料明细表报表导出'!#REF!,0))</f>
        <v>#REF!</v>
      </c>
      <c r="O243" s="23" t="e" cm="1">
        <f t="array" ref="O243">SUM(IF((LEFT('2-1 采购订单物料明细表报表导出'!#REF!,7)=O$1)*('2-1 采购订单物料明细表报表导出'!#REF!=$A243),'2-1 采购订单物料明细表报表导出'!#REF!,0))</f>
        <v>#REF!</v>
      </c>
    </row>
    <row r="244" ht="30" spans="1:15">
      <c r="A244" s="50" t="s">
        <v>3551</v>
      </c>
      <c r="B244" s="48" t="s">
        <v>2128</v>
      </c>
      <c r="C244" s="49" t="s">
        <v>2129</v>
      </c>
      <c r="D244" s="23" t="e" cm="1">
        <f t="array" ref="D244">SUM(IF((LEFT('2-1 采购订单物料明细表报表导出'!#REF!,7)=D$1)*('2-1 采购订单物料明细表报表导出'!#REF!=$A244),'2-1 采购订单物料明细表报表导出'!#REF!,0))</f>
        <v>#REF!</v>
      </c>
      <c r="E244" s="23" t="e" cm="1">
        <f t="array" ref="E244">SUM(IF((LEFT('2-1 采购订单物料明细表报表导出'!#REF!,7)=E$1)*('2-1 采购订单物料明细表报表导出'!#REF!=$A244),'2-1 采购订单物料明细表报表导出'!#REF!,0))</f>
        <v>#REF!</v>
      </c>
      <c r="F244" s="23" t="e" cm="1">
        <f t="array" ref="F244">SUM(IF((LEFT('2-1 采购订单物料明细表报表导出'!#REF!,7)=F$1)*('2-1 采购订单物料明细表报表导出'!#REF!=$A244),'2-1 采购订单物料明细表报表导出'!#REF!,0))</f>
        <v>#REF!</v>
      </c>
      <c r="G244" s="23" t="e" cm="1">
        <f t="array" ref="G244">SUM(IF((LEFT('2-1 采购订单物料明细表报表导出'!#REF!,7)=G$1)*('2-1 采购订单物料明细表报表导出'!#REF!=$A244),'2-1 采购订单物料明细表报表导出'!#REF!,0))</f>
        <v>#REF!</v>
      </c>
      <c r="H244" s="23" t="e" cm="1">
        <f t="array" ref="H244">SUM(IF((LEFT('2-1 采购订单物料明细表报表导出'!#REF!,7)=H$1)*('2-1 采购订单物料明细表报表导出'!#REF!=$A244),'2-1 采购订单物料明细表报表导出'!#REF!,0))</f>
        <v>#REF!</v>
      </c>
      <c r="I244" s="23" t="e" cm="1">
        <f t="array" ref="I244">SUM(IF((LEFT('2-1 采购订单物料明细表报表导出'!#REF!,7)=I$1)*('2-1 采购订单物料明细表报表导出'!#REF!=$A244),'2-1 采购订单物料明细表报表导出'!#REF!,0))</f>
        <v>#REF!</v>
      </c>
      <c r="J244" s="23" t="e" cm="1">
        <f t="array" ref="J244">SUM(IF((LEFT('2-1 采购订单物料明细表报表导出'!#REF!,7)=J$1)*('2-1 采购订单物料明细表报表导出'!#REF!=$A244),'2-1 采购订单物料明细表报表导出'!#REF!,0))</f>
        <v>#REF!</v>
      </c>
      <c r="K244" s="23" t="e" cm="1">
        <f t="array" ref="K244">SUM(IF((LEFT('2-1 采购订单物料明细表报表导出'!#REF!,7)=K$1)*('2-1 采购订单物料明细表报表导出'!#REF!=$A244),'2-1 采购订单物料明细表报表导出'!#REF!,0))</f>
        <v>#REF!</v>
      </c>
      <c r="L244" s="23" t="e" cm="1">
        <f t="array" ref="L244">SUM(IF((LEFT('2-1 采购订单物料明细表报表导出'!#REF!,7)=L$1)*('2-1 采购订单物料明细表报表导出'!#REF!=$A244),'2-1 采购订单物料明细表报表导出'!#REF!,0))</f>
        <v>#REF!</v>
      </c>
      <c r="M244" s="23" t="e" cm="1">
        <f t="array" ref="M244">SUM(IF((LEFT('2-1 采购订单物料明细表报表导出'!#REF!,7)=M$1)*('2-1 采购订单物料明细表报表导出'!#REF!=$A244),'2-1 采购订单物料明细表报表导出'!#REF!,0))</f>
        <v>#REF!</v>
      </c>
      <c r="N244" s="23" t="e" cm="1">
        <f t="array" ref="N244">SUM(IF((LEFT('2-1 采购订单物料明细表报表导出'!#REF!,7)=N$1)*('2-1 采购订单物料明细表报表导出'!#REF!=$A244),'2-1 采购订单物料明细表报表导出'!#REF!,0))</f>
        <v>#REF!</v>
      </c>
      <c r="O244" s="23" t="e" cm="1">
        <f t="array" ref="O244">SUM(IF((LEFT('2-1 采购订单物料明细表报表导出'!#REF!,7)=O$1)*('2-1 采购订单物料明细表报表导出'!#REF!=$A244),'2-1 采购订单物料明细表报表导出'!#REF!,0))</f>
        <v>#REF!</v>
      </c>
    </row>
    <row r="245" ht="15" spans="1:15">
      <c r="A245" s="50" t="s">
        <v>3552</v>
      </c>
      <c r="B245" s="48" t="s">
        <v>2128</v>
      </c>
      <c r="C245" s="49" t="s">
        <v>2129</v>
      </c>
      <c r="D245" s="23" t="e" cm="1">
        <f t="array" ref="D245">SUM(IF((LEFT('2-1 采购订单物料明细表报表导出'!#REF!,7)=D$1)*('2-1 采购订单物料明细表报表导出'!#REF!=$A245),'2-1 采购订单物料明细表报表导出'!#REF!,0))</f>
        <v>#REF!</v>
      </c>
      <c r="E245" s="23" t="e" cm="1">
        <f t="array" ref="E245">SUM(IF((LEFT('2-1 采购订单物料明细表报表导出'!#REF!,7)=E$1)*('2-1 采购订单物料明细表报表导出'!#REF!=$A245),'2-1 采购订单物料明细表报表导出'!#REF!,0))</f>
        <v>#REF!</v>
      </c>
      <c r="F245" s="23" t="e" cm="1">
        <f t="array" ref="F245">SUM(IF((LEFT('2-1 采购订单物料明细表报表导出'!#REF!,7)=F$1)*('2-1 采购订单物料明细表报表导出'!#REF!=$A245),'2-1 采购订单物料明细表报表导出'!#REF!,0))</f>
        <v>#REF!</v>
      </c>
      <c r="G245" s="23" t="e" cm="1">
        <f t="array" ref="G245">SUM(IF((LEFT('2-1 采购订单物料明细表报表导出'!#REF!,7)=G$1)*('2-1 采购订单物料明细表报表导出'!#REF!=$A245),'2-1 采购订单物料明细表报表导出'!#REF!,0))</f>
        <v>#REF!</v>
      </c>
      <c r="H245" s="23" t="e" cm="1">
        <f t="array" ref="H245">SUM(IF((LEFT('2-1 采购订单物料明细表报表导出'!#REF!,7)=H$1)*('2-1 采购订单物料明细表报表导出'!#REF!=$A245),'2-1 采购订单物料明细表报表导出'!#REF!,0))</f>
        <v>#REF!</v>
      </c>
      <c r="I245" s="23" t="e" cm="1">
        <f t="array" ref="I245">SUM(IF((LEFT('2-1 采购订单物料明细表报表导出'!#REF!,7)=I$1)*('2-1 采购订单物料明细表报表导出'!#REF!=$A245),'2-1 采购订单物料明细表报表导出'!#REF!,0))</f>
        <v>#REF!</v>
      </c>
      <c r="J245" s="23" t="e" cm="1">
        <f t="array" ref="J245">SUM(IF((LEFT('2-1 采购订单物料明细表报表导出'!#REF!,7)=J$1)*('2-1 采购订单物料明细表报表导出'!#REF!=$A245),'2-1 采购订单物料明细表报表导出'!#REF!,0))</f>
        <v>#REF!</v>
      </c>
      <c r="K245" s="23" t="e" cm="1">
        <f t="array" ref="K245">SUM(IF((LEFT('2-1 采购订单物料明细表报表导出'!#REF!,7)=K$1)*('2-1 采购订单物料明细表报表导出'!#REF!=$A245),'2-1 采购订单物料明细表报表导出'!#REF!,0))</f>
        <v>#REF!</v>
      </c>
      <c r="L245" s="23" t="e" cm="1">
        <f t="array" ref="L245">SUM(IF((LEFT('2-1 采购订单物料明细表报表导出'!#REF!,7)=L$1)*('2-1 采购订单物料明细表报表导出'!#REF!=$A245),'2-1 采购订单物料明细表报表导出'!#REF!,0))</f>
        <v>#REF!</v>
      </c>
      <c r="M245" s="23" t="e" cm="1">
        <f t="array" ref="M245">SUM(IF((LEFT('2-1 采购订单物料明细表报表导出'!#REF!,7)=M$1)*('2-1 采购订单物料明细表报表导出'!#REF!=$A245),'2-1 采购订单物料明细表报表导出'!#REF!,0))</f>
        <v>#REF!</v>
      </c>
      <c r="N245" s="23" t="e" cm="1">
        <f t="array" ref="N245">SUM(IF((LEFT('2-1 采购订单物料明细表报表导出'!#REF!,7)=N$1)*('2-1 采购订单物料明细表报表导出'!#REF!=$A245),'2-1 采购订单物料明细表报表导出'!#REF!,0))</f>
        <v>#REF!</v>
      </c>
      <c r="O245" s="23" t="e" cm="1">
        <f t="array" ref="O245">SUM(IF((LEFT('2-1 采购订单物料明细表报表导出'!#REF!,7)=O$1)*('2-1 采购订单物料明细表报表导出'!#REF!=$A245),'2-1 采购订单物料明细表报表导出'!#REF!,0))</f>
        <v>#REF!</v>
      </c>
    </row>
    <row r="246" ht="14.5" spans="1:15">
      <c r="A246" s="20" t="s">
        <v>3553</v>
      </c>
      <c r="B246" s="48" t="s">
        <v>2128</v>
      </c>
      <c r="C246" s="49" t="s">
        <v>2129</v>
      </c>
      <c r="D246" s="23" t="e" cm="1">
        <f t="array" ref="D246">SUM(IF((LEFT('2-1 采购订单物料明细表报表导出'!#REF!,7)=D$1)*('2-1 采购订单物料明细表报表导出'!#REF!=$A246),'2-1 采购订单物料明细表报表导出'!#REF!,0))</f>
        <v>#REF!</v>
      </c>
      <c r="E246" s="23" t="e" cm="1">
        <f t="array" ref="E246">SUM(IF((LEFT('2-1 采购订单物料明细表报表导出'!#REF!,7)=E$1)*('2-1 采购订单物料明细表报表导出'!#REF!=$A246),'2-1 采购订单物料明细表报表导出'!#REF!,0))</f>
        <v>#REF!</v>
      </c>
      <c r="F246" s="23" t="e" cm="1">
        <f t="array" ref="F246">SUM(IF((LEFT('2-1 采购订单物料明细表报表导出'!#REF!,7)=F$1)*('2-1 采购订单物料明细表报表导出'!#REF!=$A246),'2-1 采购订单物料明细表报表导出'!#REF!,0))</f>
        <v>#REF!</v>
      </c>
      <c r="G246" s="23" t="e" cm="1">
        <f t="array" ref="G246">SUM(IF((LEFT('2-1 采购订单物料明细表报表导出'!#REF!,7)=G$1)*('2-1 采购订单物料明细表报表导出'!#REF!=$A246),'2-1 采购订单物料明细表报表导出'!#REF!,0))</f>
        <v>#REF!</v>
      </c>
      <c r="H246" s="23" t="e" cm="1">
        <f t="array" ref="H246">SUM(IF((LEFT('2-1 采购订单物料明细表报表导出'!#REF!,7)=H$1)*('2-1 采购订单物料明细表报表导出'!#REF!=$A246),'2-1 采购订单物料明细表报表导出'!#REF!,0))</f>
        <v>#REF!</v>
      </c>
      <c r="I246" s="23" t="e" cm="1">
        <f t="array" ref="I246">SUM(IF((LEFT('2-1 采购订单物料明细表报表导出'!#REF!,7)=I$1)*('2-1 采购订单物料明细表报表导出'!#REF!=$A246),'2-1 采购订单物料明细表报表导出'!#REF!,0))</f>
        <v>#REF!</v>
      </c>
      <c r="J246" s="23" t="e" cm="1">
        <f t="array" ref="J246">SUM(IF((LEFT('2-1 采购订单物料明细表报表导出'!#REF!,7)=J$1)*('2-1 采购订单物料明细表报表导出'!#REF!=$A246),'2-1 采购订单物料明细表报表导出'!#REF!,0))</f>
        <v>#REF!</v>
      </c>
      <c r="K246" s="23" t="e" cm="1">
        <f t="array" ref="K246">SUM(IF((LEFT('2-1 采购订单物料明细表报表导出'!#REF!,7)=K$1)*('2-1 采购订单物料明细表报表导出'!#REF!=$A246),'2-1 采购订单物料明细表报表导出'!#REF!,0))</f>
        <v>#REF!</v>
      </c>
      <c r="L246" s="23" t="e" cm="1">
        <f t="array" ref="L246">SUM(IF((LEFT('2-1 采购订单物料明细表报表导出'!#REF!,7)=L$1)*('2-1 采购订单物料明细表报表导出'!#REF!=$A246),'2-1 采购订单物料明细表报表导出'!#REF!,0))</f>
        <v>#REF!</v>
      </c>
      <c r="M246" s="23" t="e" cm="1">
        <f t="array" ref="M246">SUM(IF((LEFT('2-1 采购订单物料明细表报表导出'!#REF!,7)=M$1)*('2-1 采购订单物料明细表报表导出'!#REF!=$A246),'2-1 采购订单物料明细表报表导出'!#REF!,0))</f>
        <v>#REF!</v>
      </c>
      <c r="N246" s="23" t="e" cm="1">
        <f t="array" ref="N246">SUM(IF((LEFT('2-1 采购订单物料明细表报表导出'!#REF!,7)=N$1)*('2-1 采购订单物料明细表报表导出'!#REF!=$A246),'2-1 采购订单物料明细表报表导出'!#REF!,0))</f>
        <v>#REF!</v>
      </c>
      <c r="O246" s="23" t="e" cm="1">
        <f t="array" ref="O246">SUM(IF((LEFT('2-1 采购订单物料明细表报表导出'!#REF!,7)=O$1)*('2-1 采购订单物料明细表报表导出'!#REF!=$A246),'2-1 采购订单物料明细表报表导出'!#REF!,0))</f>
        <v>#REF!</v>
      </c>
    </row>
    <row r="247" ht="15" spans="1:15">
      <c r="A247" s="50" t="s">
        <v>3554</v>
      </c>
      <c r="B247" s="48" t="s">
        <v>2128</v>
      </c>
      <c r="C247" s="49" t="s">
        <v>2129</v>
      </c>
      <c r="D247" s="23" t="e" cm="1">
        <f t="array" ref="D247">SUM(IF((LEFT('2-1 采购订单物料明细表报表导出'!#REF!,7)=D$1)*('2-1 采购订单物料明细表报表导出'!#REF!=$A247),'2-1 采购订单物料明细表报表导出'!#REF!,0))</f>
        <v>#REF!</v>
      </c>
      <c r="E247" s="23" t="e" cm="1">
        <f t="array" ref="E247">SUM(IF((LEFT('2-1 采购订单物料明细表报表导出'!#REF!,7)=E$1)*('2-1 采购订单物料明细表报表导出'!#REF!=$A247),'2-1 采购订单物料明细表报表导出'!#REF!,0))</f>
        <v>#REF!</v>
      </c>
      <c r="F247" s="23" t="e" cm="1">
        <f t="array" ref="F247">SUM(IF((LEFT('2-1 采购订单物料明细表报表导出'!#REF!,7)=F$1)*('2-1 采购订单物料明细表报表导出'!#REF!=$A247),'2-1 采购订单物料明细表报表导出'!#REF!,0))</f>
        <v>#REF!</v>
      </c>
      <c r="G247" s="23" t="e" cm="1">
        <f t="array" ref="G247">SUM(IF((LEFT('2-1 采购订单物料明细表报表导出'!#REF!,7)=G$1)*('2-1 采购订单物料明细表报表导出'!#REF!=$A247),'2-1 采购订单物料明细表报表导出'!#REF!,0))</f>
        <v>#REF!</v>
      </c>
      <c r="H247" s="23" t="e" cm="1">
        <f t="array" ref="H247">SUM(IF((LEFT('2-1 采购订单物料明细表报表导出'!#REF!,7)=H$1)*('2-1 采购订单物料明细表报表导出'!#REF!=$A247),'2-1 采购订单物料明细表报表导出'!#REF!,0))</f>
        <v>#REF!</v>
      </c>
      <c r="I247" s="23" t="e" cm="1">
        <f t="array" ref="I247">SUM(IF((LEFT('2-1 采购订单物料明细表报表导出'!#REF!,7)=I$1)*('2-1 采购订单物料明细表报表导出'!#REF!=$A247),'2-1 采购订单物料明细表报表导出'!#REF!,0))</f>
        <v>#REF!</v>
      </c>
      <c r="J247" s="23" t="e" cm="1">
        <f t="array" ref="J247">SUM(IF((LEFT('2-1 采购订单物料明细表报表导出'!#REF!,7)=J$1)*('2-1 采购订单物料明细表报表导出'!#REF!=$A247),'2-1 采购订单物料明细表报表导出'!#REF!,0))</f>
        <v>#REF!</v>
      </c>
      <c r="K247" s="23" t="e" cm="1">
        <f t="array" ref="K247">SUM(IF((LEFT('2-1 采购订单物料明细表报表导出'!#REF!,7)=K$1)*('2-1 采购订单物料明细表报表导出'!#REF!=$A247),'2-1 采购订单物料明细表报表导出'!#REF!,0))</f>
        <v>#REF!</v>
      </c>
      <c r="L247" s="23" t="e" cm="1">
        <f t="array" ref="L247">SUM(IF((LEFT('2-1 采购订单物料明细表报表导出'!#REF!,7)=L$1)*('2-1 采购订单物料明细表报表导出'!#REF!=$A247),'2-1 采购订单物料明细表报表导出'!#REF!,0))</f>
        <v>#REF!</v>
      </c>
      <c r="M247" s="23" t="e" cm="1">
        <f t="array" ref="M247">SUM(IF((LEFT('2-1 采购订单物料明细表报表导出'!#REF!,7)=M$1)*('2-1 采购订单物料明细表报表导出'!#REF!=$A247),'2-1 采购订单物料明细表报表导出'!#REF!,0))</f>
        <v>#REF!</v>
      </c>
      <c r="N247" s="23" t="e" cm="1">
        <f t="array" ref="N247">SUM(IF((LEFT('2-1 采购订单物料明细表报表导出'!#REF!,7)=N$1)*('2-1 采购订单物料明细表报表导出'!#REF!=$A247),'2-1 采购订单物料明细表报表导出'!#REF!,0))</f>
        <v>#REF!</v>
      </c>
      <c r="O247" s="23" t="e" cm="1">
        <f t="array" ref="O247">SUM(IF((LEFT('2-1 采购订单物料明细表报表导出'!#REF!,7)=O$1)*('2-1 采购订单物料明细表报表导出'!#REF!=$A247),'2-1 采购订单物料明细表报表导出'!#REF!,0))</f>
        <v>#REF!</v>
      </c>
    </row>
    <row r="248" ht="15" spans="1:15">
      <c r="A248" s="50" t="s">
        <v>3555</v>
      </c>
      <c r="B248" s="48" t="s">
        <v>2128</v>
      </c>
      <c r="C248" s="49" t="s">
        <v>2129</v>
      </c>
      <c r="D248" s="23" t="e" cm="1">
        <f t="array" ref="D248">SUM(IF((LEFT('2-1 采购订单物料明细表报表导出'!#REF!,7)=D$1)*('2-1 采购订单物料明细表报表导出'!#REF!=$A248),'2-1 采购订单物料明细表报表导出'!#REF!,0))</f>
        <v>#REF!</v>
      </c>
      <c r="E248" s="23" t="e" cm="1">
        <f t="array" ref="E248">SUM(IF((LEFT('2-1 采购订单物料明细表报表导出'!#REF!,7)=E$1)*('2-1 采购订单物料明细表报表导出'!#REF!=$A248),'2-1 采购订单物料明细表报表导出'!#REF!,0))</f>
        <v>#REF!</v>
      </c>
      <c r="F248" s="23" t="e" cm="1">
        <f t="array" ref="F248">SUM(IF((LEFT('2-1 采购订单物料明细表报表导出'!#REF!,7)=F$1)*('2-1 采购订单物料明细表报表导出'!#REF!=$A248),'2-1 采购订单物料明细表报表导出'!#REF!,0))</f>
        <v>#REF!</v>
      </c>
      <c r="G248" s="23" t="e" cm="1">
        <f t="array" ref="G248">SUM(IF((LEFT('2-1 采购订单物料明细表报表导出'!#REF!,7)=G$1)*('2-1 采购订单物料明细表报表导出'!#REF!=$A248),'2-1 采购订单物料明细表报表导出'!#REF!,0))</f>
        <v>#REF!</v>
      </c>
      <c r="H248" s="23" t="e" cm="1">
        <f t="array" ref="H248">SUM(IF((LEFT('2-1 采购订单物料明细表报表导出'!#REF!,7)=H$1)*('2-1 采购订单物料明细表报表导出'!#REF!=$A248),'2-1 采购订单物料明细表报表导出'!#REF!,0))</f>
        <v>#REF!</v>
      </c>
      <c r="I248" s="23" t="e" cm="1">
        <f t="array" ref="I248">SUM(IF((LEFT('2-1 采购订单物料明细表报表导出'!#REF!,7)=I$1)*('2-1 采购订单物料明细表报表导出'!#REF!=$A248),'2-1 采购订单物料明细表报表导出'!#REF!,0))</f>
        <v>#REF!</v>
      </c>
      <c r="J248" s="23" t="e" cm="1">
        <f t="array" ref="J248">SUM(IF((LEFT('2-1 采购订单物料明细表报表导出'!#REF!,7)=J$1)*('2-1 采购订单物料明细表报表导出'!#REF!=$A248),'2-1 采购订单物料明细表报表导出'!#REF!,0))</f>
        <v>#REF!</v>
      </c>
      <c r="K248" s="23" t="e" cm="1">
        <f t="array" ref="K248">SUM(IF((LEFT('2-1 采购订单物料明细表报表导出'!#REF!,7)=K$1)*('2-1 采购订单物料明细表报表导出'!#REF!=$A248),'2-1 采购订单物料明细表报表导出'!#REF!,0))</f>
        <v>#REF!</v>
      </c>
      <c r="L248" s="23" t="e" cm="1">
        <f t="array" ref="L248">SUM(IF((LEFT('2-1 采购订单物料明细表报表导出'!#REF!,7)=L$1)*('2-1 采购订单物料明细表报表导出'!#REF!=$A248),'2-1 采购订单物料明细表报表导出'!#REF!,0))</f>
        <v>#REF!</v>
      </c>
      <c r="M248" s="23" t="e" cm="1">
        <f t="array" ref="M248">SUM(IF((LEFT('2-1 采购订单物料明细表报表导出'!#REF!,7)=M$1)*('2-1 采购订单物料明细表报表导出'!#REF!=$A248),'2-1 采购订单物料明细表报表导出'!#REF!,0))</f>
        <v>#REF!</v>
      </c>
      <c r="N248" s="23" t="e" cm="1">
        <f t="array" ref="N248">SUM(IF((LEFT('2-1 采购订单物料明细表报表导出'!#REF!,7)=N$1)*('2-1 采购订单物料明细表报表导出'!#REF!=$A248),'2-1 采购订单物料明细表报表导出'!#REF!,0))</f>
        <v>#REF!</v>
      </c>
      <c r="O248" s="23" t="e" cm="1">
        <f t="array" ref="O248">SUM(IF((LEFT('2-1 采购订单物料明细表报表导出'!#REF!,7)=O$1)*('2-1 采购订单物料明细表报表导出'!#REF!=$A248),'2-1 采购订单物料明细表报表导出'!#REF!,0))</f>
        <v>#REF!</v>
      </c>
    </row>
    <row r="249" ht="15" spans="1:15">
      <c r="A249" s="50" t="s">
        <v>3556</v>
      </c>
      <c r="B249" s="48" t="s">
        <v>2128</v>
      </c>
      <c r="C249" s="49" t="s">
        <v>2129</v>
      </c>
      <c r="D249" s="23" t="e" cm="1">
        <f t="array" ref="D249">SUM(IF((LEFT('2-1 采购订单物料明细表报表导出'!#REF!,7)=D$1)*('2-1 采购订单物料明细表报表导出'!#REF!=$A249),'2-1 采购订单物料明细表报表导出'!#REF!,0))</f>
        <v>#REF!</v>
      </c>
      <c r="E249" s="23" t="e" cm="1">
        <f t="array" ref="E249">SUM(IF((LEFT('2-1 采购订单物料明细表报表导出'!#REF!,7)=E$1)*('2-1 采购订单物料明细表报表导出'!#REF!=$A249),'2-1 采购订单物料明细表报表导出'!#REF!,0))</f>
        <v>#REF!</v>
      </c>
      <c r="F249" s="23" t="e" cm="1">
        <f t="array" ref="F249">SUM(IF((LEFT('2-1 采购订单物料明细表报表导出'!#REF!,7)=F$1)*('2-1 采购订单物料明细表报表导出'!#REF!=$A249),'2-1 采购订单物料明细表报表导出'!#REF!,0))</f>
        <v>#REF!</v>
      </c>
      <c r="G249" s="23" t="e" cm="1">
        <f t="array" ref="G249">SUM(IF((LEFT('2-1 采购订单物料明细表报表导出'!#REF!,7)=G$1)*('2-1 采购订单物料明细表报表导出'!#REF!=$A249),'2-1 采购订单物料明细表报表导出'!#REF!,0))</f>
        <v>#REF!</v>
      </c>
      <c r="H249" s="23" t="e" cm="1">
        <f t="array" ref="H249">SUM(IF((LEFT('2-1 采购订单物料明细表报表导出'!#REF!,7)=H$1)*('2-1 采购订单物料明细表报表导出'!#REF!=$A249),'2-1 采购订单物料明细表报表导出'!#REF!,0))</f>
        <v>#REF!</v>
      </c>
      <c r="I249" s="23" t="e" cm="1">
        <f t="array" ref="I249">SUM(IF((LEFT('2-1 采购订单物料明细表报表导出'!#REF!,7)=I$1)*('2-1 采购订单物料明细表报表导出'!#REF!=$A249),'2-1 采购订单物料明细表报表导出'!#REF!,0))</f>
        <v>#REF!</v>
      </c>
      <c r="J249" s="23" t="e" cm="1">
        <f t="array" ref="J249">SUM(IF((LEFT('2-1 采购订单物料明细表报表导出'!#REF!,7)=J$1)*('2-1 采购订单物料明细表报表导出'!#REF!=$A249),'2-1 采购订单物料明细表报表导出'!#REF!,0))</f>
        <v>#REF!</v>
      </c>
      <c r="K249" s="23" t="e" cm="1">
        <f t="array" ref="K249">SUM(IF((LEFT('2-1 采购订单物料明细表报表导出'!#REF!,7)=K$1)*('2-1 采购订单物料明细表报表导出'!#REF!=$A249),'2-1 采购订单物料明细表报表导出'!#REF!,0))</f>
        <v>#REF!</v>
      </c>
      <c r="L249" s="23" t="e" cm="1">
        <f t="array" ref="L249">SUM(IF((LEFT('2-1 采购订单物料明细表报表导出'!#REF!,7)=L$1)*('2-1 采购订单物料明细表报表导出'!#REF!=$A249),'2-1 采购订单物料明细表报表导出'!#REF!,0))</f>
        <v>#REF!</v>
      </c>
      <c r="M249" s="23" t="e" cm="1">
        <f t="array" ref="M249">SUM(IF((LEFT('2-1 采购订单物料明细表报表导出'!#REF!,7)=M$1)*('2-1 采购订单物料明细表报表导出'!#REF!=$A249),'2-1 采购订单物料明细表报表导出'!#REF!,0))</f>
        <v>#REF!</v>
      </c>
      <c r="N249" s="23" t="e" cm="1">
        <f t="array" ref="N249">SUM(IF((LEFT('2-1 采购订单物料明细表报表导出'!#REF!,7)=N$1)*('2-1 采购订单物料明细表报表导出'!#REF!=$A249),'2-1 采购订单物料明细表报表导出'!#REF!,0))</f>
        <v>#REF!</v>
      </c>
      <c r="O249" s="23" t="e" cm="1">
        <f t="array" ref="O249">SUM(IF((LEFT('2-1 采购订单物料明细表报表导出'!#REF!,7)=O$1)*('2-1 采购订单物料明细表报表导出'!#REF!=$A249),'2-1 采购订单物料明细表报表导出'!#REF!,0))</f>
        <v>#REF!</v>
      </c>
    </row>
    <row r="250" ht="15" spans="1:15">
      <c r="A250" s="50" t="s">
        <v>3557</v>
      </c>
      <c r="B250" s="48" t="s">
        <v>2128</v>
      </c>
      <c r="C250" s="49" t="s">
        <v>2129</v>
      </c>
      <c r="D250" s="23" t="e" cm="1">
        <f t="array" ref="D250">SUM(IF((LEFT('2-1 采购订单物料明细表报表导出'!#REF!,7)=D$1)*('2-1 采购订单物料明细表报表导出'!#REF!=$A250),'2-1 采购订单物料明细表报表导出'!#REF!,0))</f>
        <v>#REF!</v>
      </c>
      <c r="E250" s="23" t="e" cm="1">
        <f t="array" ref="E250">SUM(IF((LEFT('2-1 采购订单物料明细表报表导出'!#REF!,7)=E$1)*('2-1 采购订单物料明细表报表导出'!#REF!=$A250),'2-1 采购订单物料明细表报表导出'!#REF!,0))</f>
        <v>#REF!</v>
      </c>
      <c r="F250" s="23" t="e" cm="1">
        <f t="array" ref="F250">SUM(IF((LEFT('2-1 采购订单物料明细表报表导出'!#REF!,7)=F$1)*('2-1 采购订单物料明细表报表导出'!#REF!=$A250),'2-1 采购订单物料明细表报表导出'!#REF!,0))</f>
        <v>#REF!</v>
      </c>
      <c r="G250" s="23" t="e" cm="1">
        <f t="array" ref="G250">SUM(IF((LEFT('2-1 采购订单物料明细表报表导出'!#REF!,7)=G$1)*('2-1 采购订单物料明细表报表导出'!#REF!=$A250),'2-1 采购订单物料明细表报表导出'!#REF!,0))</f>
        <v>#REF!</v>
      </c>
      <c r="H250" s="23" t="e" cm="1">
        <f t="array" ref="H250">SUM(IF((LEFT('2-1 采购订单物料明细表报表导出'!#REF!,7)=H$1)*('2-1 采购订单物料明细表报表导出'!#REF!=$A250),'2-1 采购订单物料明细表报表导出'!#REF!,0))</f>
        <v>#REF!</v>
      </c>
      <c r="I250" s="23" t="e" cm="1">
        <f t="array" ref="I250">SUM(IF((LEFT('2-1 采购订单物料明细表报表导出'!#REF!,7)=I$1)*('2-1 采购订单物料明细表报表导出'!#REF!=$A250),'2-1 采购订单物料明细表报表导出'!#REF!,0))</f>
        <v>#REF!</v>
      </c>
      <c r="J250" s="23" t="e" cm="1">
        <f t="array" ref="J250">SUM(IF((LEFT('2-1 采购订单物料明细表报表导出'!#REF!,7)=J$1)*('2-1 采购订单物料明细表报表导出'!#REF!=$A250),'2-1 采购订单物料明细表报表导出'!#REF!,0))</f>
        <v>#REF!</v>
      </c>
      <c r="K250" s="23" t="e" cm="1">
        <f t="array" ref="K250">SUM(IF((LEFT('2-1 采购订单物料明细表报表导出'!#REF!,7)=K$1)*('2-1 采购订单物料明细表报表导出'!#REF!=$A250),'2-1 采购订单物料明细表报表导出'!#REF!,0))</f>
        <v>#REF!</v>
      </c>
      <c r="L250" s="23" t="e" cm="1">
        <f t="array" ref="L250">SUM(IF((LEFT('2-1 采购订单物料明细表报表导出'!#REF!,7)=L$1)*('2-1 采购订单物料明细表报表导出'!#REF!=$A250),'2-1 采购订单物料明细表报表导出'!#REF!,0))</f>
        <v>#REF!</v>
      </c>
      <c r="M250" s="23" t="e" cm="1">
        <f t="array" ref="M250">SUM(IF((LEFT('2-1 采购订单物料明细表报表导出'!#REF!,7)=M$1)*('2-1 采购订单物料明细表报表导出'!#REF!=$A250),'2-1 采购订单物料明细表报表导出'!#REF!,0))</f>
        <v>#REF!</v>
      </c>
      <c r="N250" s="23" t="e" cm="1">
        <f t="array" ref="N250">SUM(IF((LEFT('2-1 采购订单物料明细表报表导出'!#REF!,7)=N$1)*('2-1 采购订单物料明细表报表导出'!#REF!=$A250),'2-1 采购订单物料明细表报表导出'!#REF!,0))</f>
        <v>#REF!</v>
      </c>
      <c r="O250" s="23" t="e" cm="1">
        <f t="array" ref="O250">SUM(IF((LEFT('2-1 采购订单物料明细表报表导出'!#REF!,7)=O$1)*('2-1 采购订单物料明细表报表导出'!#REF!=$A250),'2-1 采购订单物料明细表报表导出'!#REF!,0))</f>
        <v>#REF!</v>
      </c>
    </row>
    <row r="251" ht="15" spans="1:15">
      <c r="A251" s="50" t="s">
        <v>3558</v>
      </c>
      <c r="B251" s="48" t="s">
        <v>2128</v>
      </c>
      <c r="C251" s="49" t="s">
        <v>2129</v>
      </c>
      <c r="D251" s="23" t="e" cm="1">
        <f t="array" ref="D251">SUM(IF((LEFT('2-1 采购订单物料明细表报表导出'!#REF!,7)=D$1)*('2-1 采购订单物料明细表报表导出'!#REF!=$A251),'2-1 采购订单物料明细表报表导出'!#REF!,0))</f>
        <v>#REF!</v>
      </c>
      <c r="E251" s="23" t="e" cm="1">
        <f t="array" ref="E251">SUM(IF((LEFT('2-1 采购订单物料明细表报表导出'!#REF!,7)=E$1)*('2-1 采购订单物料明细表报表导出'!#REF!=$A251),'2-1 采购订单物料明细表报表导出'!#REF!,0))</f>
        <v>#REF!</v>
      </c>
      <c r="F251" s="23" t="e" cm="1">
        <f t="array" ref="F251">SUM(IF((LEFT('2-1 采购订单物料明细表报表导出'!#REF!,7)=F$1)*('2-1 采购订单物料明细表报表导出'!#REF!=$A251),'2-1 采购订单物料明细表报表导出'!#REF!,0))</f>
        <v>#REF!</v>
      </c>
      <c r="G251" s="23" t="e" cm="1">
        <f t="array" ref="G251">SUM(IF((LEFT('2-1 采购订单物料明细表报表导出'!#REF!,7)=G$1)*('2-1 采购订单物料明细表报表导出'!#REF!=$A251),'2-1 采购订单物料明细表报表导出'!#REF!,0))</f>
        <v>#REF!</v>
      </c>
      <c r="H251" s="23" t="e" cm="1">
        <f t="array" ref="H251">SUM(IF((LEFT('2-1 采购订单物料明细表报表导出'!#REF!,7)=H$1)*('2-1 采购订单物料明细表报表导出'!#REF!=$A251),'2-1 采购订单物料明细表报表导出'!#REF!,0))</f>
        <v>#REF!</v>
      </c>
      <c r="I251" s="23" t="e" cm="1">
        <f t="array" ref="I251">SUM(IF((LEFT('2-1 采购订单物料明细表报表导出'!#REF!,7)=I$1)*('2-1 采购订单物料明细表报表导出'!#REF!=$A251),'2-1 采购订单物料明细表报表导出'!#REF!,0))</f>
        <v>#REF!</v>
      </c>
      <c r="J251" s="23" t="e" cm="1">
        <f t="array" ref="J251">SUM(IF((LEFT('2-1 采购订单物料明细表报表导出'!#REF!,7)=J$1)*('2-1 采购订单物料明细表报表导出'!#REF!=$A251),'2-1 采购订单物料明细表报表导出'!#REF!,0))</f>
        <v>#REF!</v>
      </c>
      <c r="K251" s="23" t="e" cm="1">
        <f t="array" ref="K251">SUM(IF((LEFT('2-1 采购订单物料明细表报表导出'!#REF!,7)=K$1)*('2-1 采购订单物料明细表报表导出'!#REF!=$A251),'2-1 采购订单物料明细表报表导出'!#REF!,0))</f>
        <v>#REF!</v>
      </c>
      <c r="L251" s="23" t="e" cm="1">
        <f t="array" ref="L251">SUM(IF((LEFT('2-1 采购订单物料明细表报表导出'!#REF!,7)=L$1)*('2-1 采购订单物料明细表报表导出'!#REF!=$A251),'2-1 采购订单物料明细表报表导出'!#REF!,0))</f>
        <v>#REF!</v>
      </c>
      <c r="M251" s="23" t="e" cm="1">
        <f t="array" ref="M251">SUM(IF((LEFT('2-1 采购订单物料明细表报表导出'!#REF!,7)=M$1)*('2-1 采购订单物料明细表报表导出'!#REF!=$A251),'2-1 采购订单物料明细表报表导出'!#REF!,0))</f>
        <v>#REF!</v>
      </c>
      <c r="N251" s="23" t="e" cm="1">
        <f t="array" ref="N251">SUM(IF((LEFT('2-1 采购订单物料明细表报表导出'!#REF!,7)=N$1)*('2-1 采购订单物料明细表报表导出'!#REF!=$A251),'2-1 采购订单物料明细表报表导出'!#REF!,0))</f>
        <v>#REF!</v>
      </c>
      <c r="O251" s="23" t="e" cm="1">
        <f t="array" ref="O251">SUM(IF((LEFT('2-1 采购订单物料明细表报表导出'!#REF!,7)=O$1)*('2-1 采购订单物料明细表报表导出'!#REF!=$A251),'2-1 采购订单物料明细表报表导出'!#REF!,0))</f>
        <v>#REF!</v>
      </c>
    </row>
    <row r="252" ht="14.5" spans="1:15">
      <c r="A252" s="20" t="s">
        <v>3559</v>
      </c>
      <c r="B252" s="48" t="s">
        <v>2128</v>
      </c>
      <c r="C252" s="49" t="s">
        <v>2129</v>
      </c>
      <c r="D252" s="23" t="e" cm="1">
        <f t="array" ref="D252">SUM(IF((LEFT('2-1 采购订单物料明细表报表导出'!#REF!,7)=D$1)*('2-1 采购订单物料明细表报表导出'!#REF!=$A252),'2-1 采购订单物料明细表报表导出'!#REF!,0))</f>
        <v>#REF!</v>
      </c>
      <c r="E252" s="23" t="e" cm="1">
        <f t="array" ref="E252">SUM(IF((LEFT('2-1 采购订单物料明细表报表导出'!#REF!,7)=E$1)*('2-1 采购订单物料明细表报表导出'!#REF!=$A252),'2-1 采购订单物料明细表报表导出'!#REF!,0))</f>
        <v>#REF!</v>
      </c>
      <c r="F252" s="23" t="e" cm="1">
        <f t="array" ref="F252">SUM(IF((LEFT('2-1 采购订单物料明细表报表导出'!#REF!,7)=F$1)*('2-1 采购订单物料明细表报表导出'!#REF!=$A252),'2-1 采购订单物料明细表报表导出'!#REF!,0))</f>
        <v>#REF!</v>
      </c>
      <c r="G252" s="23" t="e" cm="1">
        <f t="array" ref="G252">SUM(IF((LEFT('2-1 采购订单物料明细表报表导出'!#REF!,7)=G$1)*('2-1 采购订单物料明细表报表导出'!#REF!=$A252),'2-1 采购订单物料明细表报表导出'!#REF!,0))</f>
        <v>#REF!</v>
      </c>
      <c r="H252" s="23" t="e" cm="1">
        <f t="array" ref="H252">SUM(IF((LEFT('2-1 采购订单物料明细表报表导出'!#REF!,7)=H$1)*('2-1 采购订单物料明细表报表导出'!#REF!=$A252),'2-1 采购订单物料明细表报表导出'!#REF!,0))</f>
        <v>#REF!</v>
      </c>
      <c r="I252" s="23" t="e" cm="1">
        <f t="array" ref="I252">SUM(IF((LEFT('2-1 采购订单物料明细表报表导出'!#REF!,7)=I$1)*('2-1 采购订单物料明细表报表导出'!#REF!=$A252),'2-1 采购订单物料明细表报表导出'!#REF!,0))</f>
        <v>#REF!</v>
      </c>
      <c r="J252" s="23" t="e" cm="1">
        <f t="array" ref="J252">SUM(IF((LEFT('2-1 采购订单物料明细表报表导出'!#REF!,7)=J$1)*('2-1 采购订单物料明细表报表导出'!#REF!=$A252),'2-1 采购订单物料明细表报表导出'!#REF!,0))</f>
        <v>#REF!</v>
      </c>
      <c r="K252" s="23" t="e" cm="1">
        <f t="array" ref="K252">SUM(IF((LEFT('2-1 采购订单物料明细表报表导出'!#REF!,7)=K$1)*('2-1 采购订单物料明细表报表导出'!#REF!=$A252),'2-1 采购订单物料明细表报表导出'!#REF!,0))</f>
        <v>#REF!</v>
      </c>
      <c r="L252" s="23" t="e" cm="1">
        <f t="array" ref="L252">SUM(IF((LEFT('2-1 采购订单物料明细表报表导出'!#REF!,7)=L$1)*('2-1 采购订单物料明细表报表导出'!#REF!=$A252),'2-1 采购订单物料明细表报表导出'!#REF!,0))</f>
        <v>#REF!</v>
      </c>
      <c r="M252" s="23" t="e" cm="1">
        <f t="array" ref="M252">SUM(IF((LEFT('2-1 采购订单物料明细表报表导出'!#REF!,7)=M$1)*('2-1 采购订单物料明细表报表导出'!#REF!=$A252),'2-1 采购订单物料明细表报表导出'!#REF!,0))</f>
        <v>#REF!</v>
      </c>
      <c r="N252" s="23" t="e" cm="1">
        <f t="array" ref="N252">SUM(IF((LEFT('2-1 采购订单物料明细表报表导出'!#REF!,7)=N$1)*('2-1 采购订单物料明细表报表导出'!#REF!=$A252),'2-1 采购订单物料明细表报表导出'!#REF!,0))</f>
        <v>#REF!</v>
      </c>
      <c r="O252" s="23" t="e" cm="1">
        <f t="array" ref="O252">SUM(IF((LEFT('2-1 采购订单物料明细表报表导出'!#REF!,7)=O$1)*('2-1 采购订单物料明细表报表导出'!#REF!=$A252),'2-1 采购订单物料明细表报表导出'!#REF!,0))</f>
        <v>#REF!</v>
      </c>
    </row>
    <row r="253" ht="14.5" spans="1:15">
      <c r="A253" s="20" t="s">
        <v>3560</v>
      </c>
      <c r="B253" s="48" t="s">
        <v>2128</v>
      </c>
      <c r="C253" s="49" t="s">
        <v>2129</v>
      </c>
      <c r="D253" s="23" t="e" cm="1">
        <f t="array" ref="D253">SUM(IF((LEFT('2-1 采购订单物料明细表报表导出'!#REF!,7)=D$1)*('2-1 采购订单物料明细表报表导出'!#REF!=$A253),'2-1 采购订单物料明细表报表导出'!#REF!,0))</f>
        <v>#REF!</v>
      </c>
      <c r="E253" s="23" t="e" cm="1">
        <f t="array" ref="E253">SUM(IF((LEFT('2-1 采购订单物料明细表报表导出'!#REF!,7)=E$1)*('2-1 采购订单物料明细表报表导出'!#REF!=$A253),'2-1 采购订单物料明细表报表导出'!#REF!,0))</f>
        <v>#REF!</v>
      </c>
      <c r="F253" s="23" t="e" cm="1">
        <f t="array" ref="F253">SUM(IF((LEFT('2-1 采购订单物料明细表报表导出'!#REF!,7)=F$1)*('2-1 采购订单物料明细表报表导出'!#REF!=$A253),'2-1 采购订单物料明细表报表导出'!#REF!,0))</f>
        <v>#REF!</v>
      </c>
      <c r="G253" s="23" t="e" cm="1">
        <f t="array" ref="G253">SUM(IF((LEFT('2-1 采购订单物料明细表报表导出'!#REF!,7)=G$1)*('2-1 采购订单物料明细表报表导出'!#REF!=$A253),'2-1 采购订单物料明细表报表导出'!#REF!,0))</f>
        <v>#REF!</v>
      </c>
      <c r="H253" s="23" t="e" cm="1">
        <f t="array" ref="H253">SUM(IF((LEFT('2-1 采购订单物料明细表报表导出'!#REF!,7)=H$1)*('2-1 采购订单物料明细表报表导出'!#REF!=$A253),'2-1 采购订单物料明细表报表导出'!#REF!,0))</f>
        <v>#REF!</v>
      </c>
      <c r="I253" s="23" t="e" cm="1">
        <f t="array" ref="I253">SUM(IF((LEFT('2-1 采购订单物料明细表报表导出'!#REF!,7)=I$1)*('2-1 采购订单物料明细表报表导出'!#REF!=$A253),'2-1 采购订单物料明细表报表导出'!#REF!,0))</f>
        <v>#REF!</v>
      </c>
      <c r="J253" s="23" t="e" cm="1">
        <f t="array" ref="J253">SUM(IF((LEFT('2-1 采购订单物料明细表报表导出'!#REF!,7)=J$1)*('2-1 采购订单物料明细表报表导出'!#REF!=$A253),'2-1 采购订单物料明细表报表导出'!#REF!,0))</f>
        <v>#REF!</v>
      </c>
      <c r="K253" s="23" t="e" cm="1">
        <f t="array" ref="K253">SUM(IF((LEFT('2-1 采购订单物料明细表报表导出'!#REF!,7)=K$1)*('2-1 采购订单物料明细表报表导出'!#REF!=$A253),'2-1 采购订单物料明细表报表导出'!#REF!,0))</f>
        <v>#REF!</v>
      </c>
      <c r="L253" s="23" t="e" cm="1">
        <f t="array" ref="L253">SUM(IF((LEFT('2-1 采购订单物料明细表报表导出'!#REF!,7)=L$1)*('2-1 采购订单物料明细表报表导出'!#REF!=$A253),'2-1 采购订单物料明细表报表导出'!#REF!,0))</f>
        <v>#REF!</v>
      </c>
      <c r="M253" s="23" t="e" cm="1">
        <f t="array" ref="M253">SUM(IF((LEFT('2-1 采购订单物料明细表报表导出'!#REF!,7)=M$1)*('2-1 采购订单物料明细表报表导出'!#REF!=$A253),'2-1 采购订单物料明细表报表导出'!#REF!,0))</f>
        <v>#REF!</v>
      </c>
      <c r="N253" s="23" t="e" cm="1">
        <f t="array" ref="N253">SUM(IF((LEFT('2-1 采购订单物料明细表报表导出'!#REF!,7)=N$1)*('2-1 采购订单物料明细表报表导出'!#REF!=$A253),'2-1 采购订单物料明细表报表导出'!#REF!,0))</f>
        <v>#REF!</v>
      </c>
      <c r="O253" s="23" t="e" cm="1">
        <f t="array" ref="O253">SUM(IF((LEFT('2-1 采购订单物料明细表报表导出'!#REF!,7)=O$1)*('2-1 采购订单物料明细表报表导出'!#REF!=$A253),'2-1 采购订单物料明细表报表导出'!#REF!,0))</f>
        <v>#REF!</v>
      </c>
    </row>
    <row r="254" ht="14.5" spans="1:15">
      <c r="A254" s="20" t="s">
        <v>3561</v>
      </c>
      <c r="B254" s="48" t="s">
        <v>2128</v>
      </c>
      <c r="C254" s="49" t="s">
        <v>2129</v>
      </c>
      <c r="D254" s="23" t="e" cm="1">
        <f t="array" ref="D254">SUM(IF((LEFT('2-1 采购订单物料明细表报表导出'!#REF!,7)=D$1)*('2-1 采购订单物料明细表报表导出'!#REF!=$A254),'2-1 采购订单物料明细表报表导出'!#REF!,0))</f>
        <v>#REF!</v>
      </c>
      <c r="E254" s="23" t="e" cm="1">
        <f t="array" ref="E254">SUM(IF((LEFT('2-1 采购订单物料明细表报表导出'!#REF!,7)=E$1)*('2-1 采购订单物料明细表报表导出'!#REF!=$A254),'2-1 采购订单物料明细表报表导出'!#REF!,0))</f>
        <v>#REF!</v>
      </c>
      <c r="F254" s="23" t="e" cm="1">
        <f t="array" ref="F254">SUM(IF((LEFT('2-1 采购订单物料明细表报表导出'!#REF!,7)=F$1)*('2-1 采购订单物料明细表报表导出'!#REF!=$A254),'2-1 采购订单物料明细表报表导出'!#REF!,0))</f>
        <v>#REF!</v>
      </c>
      <c r="G254" s="23" t="e" cm="1">
        <f t="array" ref="G254">SUM(IF((LEFT('2-1 采购订单物料明细表报表导出'!#REF!,7)=G$1)*('2-1 采购订单物料明细表报表导出'!#REF!=$A254),'2-1 采购订单物料明细表报表导出'!#REF!,0))</f>
        <v>#REF!</v>
      </c>
      <c r="H254" s="23" t="e" cm="1">
        <f t="array" ref="H254">SUM(IF((LEFT('2-1 采购订单物料明细表报表导出'!#REF!,7)=H$1)*('2-1 采购订单物料明细表报表导出'!#REF!=$A254),'2-1 采购订单物料明细表报表导出'!#REF!,0))</f>
        <v>#REF!</v>
      </c>
      <c r="I254" s="23" t="e" cm="1">
        <f t="array" ref="I254">SUM(IF((LEFT('2-1 采购订单物料明细表报表导出'!#REF!,7)=I$1)*('2-1 采购订单物料明细表报表导出'!#REF!=$A254),'2-1 采购订单物料明细表报表导出'!#REF!,0))</f>
        <v>#REF!</v>
      </c>
      <c r="J254" s="23" t="e" cm="1">
        <f t="array" ref="J254">SUM(IF((LEFT('2-1 采购订单物料明细表报表导出'!#REF!,7)=J$1)*('2-1 采购订单物料明细表报表导出'!#REF!=$A254),'2-1 采购订单物料明细表报表导出'!#REF!,0))</f>
        <v>#REF!</v>
      </c>
      <c r="K254" s="23" t="e" cm="1">
        <f t="array" ref="K254">SUM(IF((LEFT('2-1 采购订单物料明细表报表导出'!#REF!,7)=K$1)*('2-1 采购订单物料明细表报表导出'!#REF!=$A254),'2-1 采购订单物料明细表报表导出'!#REF!,0))</f>
        <v>#REF!</v>
      </c>
      <c r="L254" s="23" t="e" cm="1">
        <f t="array" ref="L254">SUM(IF((LEFT('2-1 采购订单物料明细表报表导出'!#REF!,7)=L$1)*('2-1 采购订单物料明细表报表导出'!#REF!=$A254),'2-1 采购订单物料明细表报表导出'!#REF!,0))</f>
        <v>#REF!</v>
      </c>
      <c r="M254" s="23" t="e" cm="1">
        <f t="array" ref="M254">SUM(IF((LEFT('2-1 采购订单物料明细表报表导出'!#REF!,7)=M$1)*('2-1 采购订单物料明细表报表导出'!#REF!=$A254),'2-1 采购订单物料明细表报表导出'!#REF!,0))</f>
        <v>#REF!</v>
      </c>
      <c r="N254" s="23" t="e" cm="1">
        <f t="array" ref="N254">SUM(IF((LEFT('2-1 采购订单物料明细表报表导出'!#REF!,7)=N$1)*('2-1 采购订单物料明细表报表导出'!#REF!=$A254),'2-1 采购订单物料明细表报表导出'!#REF!,0))</f>
        <v>#REF!</v>
      </c>
      <c r="O254" s="23" t="e" cm="1">
        <f t="array" ref="O254">SUM(IF((LEFT('2-1 采购订单物料明细表报表导出'!#REF!,7)=O$1)*('2-1 采购订单物料明细表报表导出'!#REF!=$A254),'2-1 采购订单物料明细表报表导出'!#REF!,0))</f>
        <v>#REF!</v>
      </c>
    </row>
    <row r="255" ht="14.5" spans="1:15">
      <c r="A255" s="20" t="s">
        <v>3562</v>
      </c>
      <c r="B255" s="48" t="s">
        <v>2128</v>
      </c>
      <c r="C255" s="49" t="s">
        <v>2129</v>
      </c>
      <c r="D255" s="23" t="e" cm="1">
        <f t="array" ref="D255">SUM(IF((LEFT('2-1 采购订单物料明细表报表导出'!#REF!,7)=D$1)*('2-1 采购订单物料明细表报表导出'!#REF!=$A255),'2-1 采购订单物料明细表报表导出'!#REF!,0))</f>
        <v>#REF!</v>
      </c>
      <c r="E255" s="23" t="e" cm="1">
        <f t="array" ref="E255">SUM(IF((LEFT('2-1 采购订单物料明细表报表导出'!#REF!,7)=E$1)*('2-1 采购订单物料明细表报表导出'!#REF!=$A255),'2-1 采购订单物料明细表报表导出'!#REF!,0))</f>
        <v>#REF!</v>
      </c>
      <c r="F255" s="23" t="e" cm="1">
        <f t="array" ref="F255">SUM(IF((LEFT('2-1 采购订单物料明细表报表导出'!#REF!,7)=F$1)*('2-1 采购订单物料明细表报表导出'!#REF!=$A255),'2-1 采购订单物料明细表报表导出'!#REF!,0))</f>
        <v>#REF!</v>
      </c>
      <c r="G255" s="23" t="e" cm="1">
        <f t="array" ref="G255">SUM(IF((LEFT('2-1 采购订单物料明细表报表导出'!#REF!,7)=G$1)*('2-1 采购订单物料明细表报表导出'!#REF!=$A255),'2-1 采购订单物料明细表报表导出'!#REF!,0))</f>
        <v>#REF!</v>
      </c>
      <c r="H255" s="23" t="e" cm="1">
        <f t="array" ref="H255">SUM(IF((LEFT('2-1 采购订单物料明细表报表导出'!#REF!,7)=H$1)*('2-1 采购订单物料明细表报表导出'!#REF!=$A255),'2-1 采购订单物料明细表报表导出'!#REF!,0))</f>
        <v>#REF!</v>
      </c>
      <c r="I255" s="23" t="e" cm="1">
        <f t="array" ref="I255">SUM(IF((LEFT('2-1 采购订单物料明细表报表导出'!#REF!,7)=I$1)*('2-1 采购订单物料明细表报表导出'!#REF!=$A255),'2-1 采购订单物料明细表报表导出'!#REF!,0))</f>
        <v>#REF!</v>
      </c>
      <c r="J255" s="23" t="e" cm="1">
        <f t="array" ref="J255">SUM(IF((LEFT('2-1 采购订单物料明细表报表导出'!#REF!,7)=J$1)*('2-1 采购订单物料明细表报表导出'!#REF!=$A255),'2-1 采购订单物料明细表报表导出'!#REF!,0))</f>
        <v>#REF!</v>
      </c>
      <c r="K255" s="23" t="e" cm="1">
        <f t="array" ref="K255">SUM(IF((LEFT('2-1 采购订单物料明细表报表导出'!#REF!,7)=K$1)*('2-1 采购订单物料明细表报表导出'!#REF!=$A255),'2-1 采购订单物料明细表报表导出'!#REF!,0))</f>
        <v>#REF!</v>
      </c>
      <c r="L255" s="23" t="e" cm="1">
        <f t="array" ref="L255">SUM(IF((LEFT('2-1 采购订单物料明细表报表导出'!#REF!,7)=L$1)*('2-1 采购订单物料明细表报表导出'!#REF!=$A255),'2-1 采购订单物料明细表报表导出'!#REF!,0))</f>
        <v>#REF!</v>
      </c>
      <c r="M255" s="23" t="e" cm="1">
        <f t="array" ref="M255">SUM(IF((LEFT('2-1 采购订单物料明细表报表导出'!#REF!,7)=M$1)*('2-1 采购订单物料明细表报表导出'!#REF!=$A255),'2-1 采购订单物料明细表报表导出'!#REF!,0))</f>
        <v>#REF!</v>
      </c>
      <c r="N255" s="23" t="e" cm="1">
        <f t="array" ref="N255">SUM(IF((LEFT('2-1 采购订单物料明细表报表导出'!#REF!,7)=N$1)*('2-1 采购订单物料明细表报表导出'!#REF!=$A255),'2-1 采购订单物料明细表报表导出'!#REF!,0))</f>
        <v>#REF!</v>
      </c>
      <c r="O255" s="23" t="e" cm="1">
        <f t="array" ref="O255">SUM(IF((LEFT('2-1 采购订单物料明细表报表导出'!#REF!,7)=O$1)*('2-1 采购订单物料明细表报表导出'!#REF!=$A255),'2-1 采购订单物料明细表报表导出'!#REF!,0))</f>
        <v>#REF!</v>
      </c>
    </row>
    <row r="256" ht="14.5" spans="1:15">
      <c r="A256" s="20" t="s">
        <v>3563</v>
      </c>
      <c r="B256" s="48" t="s">
        <v>2128</v>
      </c>
      <c r="C256" s="49" t="s">
        <v>2129</v>
      </c>
      <c r="D256" s="23" t="e" cm="1">
        <f t="array" ref="D256">SUM(IF((LEFT('2-1 采购订单物料明细表报表导出'!#REF!,7)=D$1)*('2-1 采购订单物料明细表报表导出'!#REF!=$A256),'2-1 采购订单物料明细表报表导出'!#REF!,0))</f>
        <v>#REF!</v>
      </c>
      <c r="E256" s="23" t="e" cm="1">
        <f t="array" ref="E256">SUM(IF((LEFT('2-1 采购订单物料明细表报表导出'!#REF!,7)=E$1)*('2-1 采购订单物料明细表报表导出'!#REF!=$A256),'2-1 采购订单物料明细表报表导出'!#REF!,0))</f>
        <v>#REF!</v>
      </c>
      <c r="F256" s="23" t="e" cm="1">
        <f t="array" ref="F256">SUM(IF((LEFT('2-1 采购订单物料明细表报表导出'!#REF!,7)=F$1)*('2-1 采购订单物料明细表报表导出'!#REF!=$A256),'2-1 采购订单物料明细表报表导出'!#REF!,0))</f>
        <v>#REF!</v>
      </c>
      <c r="G256" s="23" t="e" cm="1">
        <f t="array" ref="G256">SUM(IF((LEFT('2-1 采购订单物料明细表报表导出'!#REF!,7)=G$1)*('2-1 采购订单物料明细表报表导出'!#REF!=$A256),'2-1 采购订单物料明细表报表导出'!#REF!,0))</f>
        <v>#REF!</v>
      </c>
      <c r="H256" s="23" t="e" cm="1">
        <f t="array" ref="H256">SUM(IF((LEFT('2-1 采购订单物料明细表报表导出'!#REF!,7)=H$1)*('2-1 采购订单物料明细表报表导出'!#REF!=$A256),'2-1 采购订单物料明细表报表导出'!#REF!,0))</f>
        <v>#REF!</v>
      </c>
      <c r="I256" s="23" t="e" cm="1">
        <f t="array" ref="I256">SUM(IF((LEFT('2-1 采购订单物料明细表报表导出'!#REF!,7)=I$1)*('2-1 采购订单物料明细表报表导出'!#REF!=$A256),'2-1 采购订单物料明细表报表导出'!#REF!,0))</f>
        <v>#REF!</v>
      </c>
      <c r="J256" s="23" t="e" cm="1">
        <f t="array" ref="J256">SUM(IF((LEFT('2-1 采购订单物料明细表报表导出'!#REF!,7)=J$1)*('2-1 采购订单物料明细表报表导出'!#REF!=$A256),'2-1 采购订单物料明细表报表导出'!#REF!,0))</f>
        <v>#REF!</v>
      </c>
      <c r="K256" s="23" t="e" cm="1">
        <f t="array" ref="K256">SUM(IF((LEFT('2-1 采购订单物料明细表报表导出'!#REF!,7)=K$1)*('2-1 采购订单物料明细表报表导出'!#REF!=$A256),'2-1 采购订单物料明细表报表导出'!#REF!,0))</f>
        <v>#REF!</v>
      </c>
      <c r="L256" s="23" t="e" cm="1">
        <f t="array" ref="L256">SUM(IF((LEFT('2-1 采购订单物料明细表报表导出'!#REF!,7)=L$1)*('2-1 采购订单物料明细表报表导出'!#REF!=$A256),'2-1 采购订单物料明细表报表导出'!#REF!,0))</f>
        <v>#REF!</v>
      </c>
      <c r="M256" s="23" t="e" cm="1">
        <f t="array" ref="M256">SUM(IF((LEFT('2-1 采购订单物料明细表报表导出'!#REF!,7)=M$1)*('2-1 采购订单物料明细表报表导出'!#REF!=$A256),'2-1 采购订单物料明细表报表导出'!#REF!,0))</f>
        <v>#REF!</v>
      </c>
      <c r="N256" s="23" t="e" cm="1">
        <f t="array" ref="N256">SUM(IF((LEFT('2-1 采购订单物料明细表报表导出'!#REF!,7)=N$1)*('2-1 采购订单物料明细表报表导出'!#REF!=$A256),'2-1 采购订单物料明细表报表导出'!#REF!,0))</f>
        <v>#REF!</v>
      </c>
      <c r="O256" s="23" t="e" cm="1">
        <f t="array" ref="O256">SUM(IF((LEFT('2-1 采购订单物料明细表报表导出'!#REF!,7)=O$1)*('2-1 采购订单物料明细表报表导出'!#REF!=$A256),'2-1 采购订单物料明细表报表导出'!#REF!,0))</f>
        <v>#REF!</v>
      </c>
    </row>
    <row r="257" ht="14.5" spans="1:15">
      <c r="A257" s="20" t="s">
        <v>3564</v>
      </c>
      <c r="B257" s="48" t="s">
        <v>2128</v>
      </c>
      <c r="C257" s="49" t="s">
        <v>2129</v>
      </c>
      <c r="D257" s="23" t="e" cm="1">
        <f t="array" ref="D257">SUM(IF((LEFT('2-1 采购订单物料明细表报表导出'!#REF!,7)=D$1)*('2-1 采购订单物料明细表报表导出'!#REF!=$A257),'2-1 采购订单物料明细表报表导出'!#REF!,0))</f>
        <v>#REF!</v>
      </c>
      <c r="E257" s="23" t="e" cm="1">
        <f t="array" ref="E257">SUM(IF((LEFT('2-1 采购订单物料明细表报表导出'!#REF!,7)=E$1)*('2-1 采购订单物料明细表报表导出'!#REF!=$A257),'2-1 采购订单物料明细表报表导出'!#REF!,0))</f>
        <v>#REF!</v>
      </c>
      <c r="F257" s="23" t="e" cm="1">
        <f t="array" ref="F257">SUM(IF((LEFT('2-1 采购订单物料明细表报表导出'!#REF!,7)=F$1)*('2-1 采购订单物料明细表报表导出'!#REF!=$A257),'2-1 采购订单物料明细表报表导出'!#REF!,0))</f>
        <v>#REF!</v>
      </c>
      <c r="G257" s="23" t="e" cm="1">
        <f t="array" ref="G257">SUM(IF((LEFT('2-1 采购订单物料明细表报表导出'!#REF!,7)=G$1)*('2-1 采购订单物料明细表报表导出'!#REF!=$A257),'2-1 采购订单物料明细表报表导出'!#REF!,0))</f>
        <v>#REF!</v>
      </c>
      <c r="H257" s="23" t="e" cm="1">
        <f t="array" ref="H257">SUM(IF((LEFT('2-1 采购订单物料明细表报表导出'!#REF!,7)=H$1)*('2-1 采购订单物料明细表报表导出'!#REF!=$A257),'2-1 采购订单物料明细表报表导出'!#REF!,0))</f>
        <v>#REF!</v>
      </c>
      <c r="I257" s="23" t="e" cm="1">
        <f t="array" ref="I257">SUM(IF((LEFT('2-1 采购订单物料明细表报表导出'!#REF!,7)=I$1)*('2-1 采购订单物料明细表报表导出'!#REF!=$A257),'2-1 采购订单物料明细表报表导出'!#REF!,0))</f>
        <v>#REF!</v>
      </c>
      <c r="J257" s="23" t="e" cm="1">
        <f t="array" ref="J257">SUM(IF((LEFT('2-1 采购订单物料明细表报表导出'!#REF!,7)=J$1)*('2-1 采购订单物料明细表报表导出'!#REF!=$A257),'2-1 采购订单物料明细表报表导出'!#REF!,0))</f>
        <v>#REF!</v>
      </c>
      <c r="K257" s="23" t="e" cm="1">
        <f t="array" ref="K257">SUM(IF((LEFT('2-1 采购订单物料明细表报表导出'!#REF!,7)=K$1)*('2-1 采购订单物料明细表报表导出'!#REF!=$A257),'2-1 采购订单物料明细表报表导出'!#REF!,0))</f>
        <v>#REF!</v>
      </c>
      <c r="L257" s="23" t="e" cm="1">
        <f t="array" ref="L257">SUM(IF((LEFT('2-1 采购订单物料明细表报表导出'!#REF!,7)=L$1)*('2-1 采购订单物料明细表报表导出'!#REF!=$A257),'2-1 采购订单物料明细表报表导出'!#REF!,0))</f>
        <v>#REF!</v>
      </c>
      <c r="M257" s="23" t="e" cm="1">
        <f t="array" ref="M257">SUM(IF((LEFT('2-1 采购订单物料明细表报表导出'!#REF!,7)=M$1)*('2-1 采购订单物料明细表报表导出'!#REF!=$A257),'2-1 采购订单物料明细表报表导出'!#REF!,0))</f>
        <v>#REF!</v>
      </c>
      <c r="N257" s="23" t="e" cm="1">
        <f t="array" ref="N257">SUM(IF((LEFT('2-1 采购订单物料明细表报表导出'!#REF!,7)=N$1)*('2-1 采购订单物料明细表报表导出'!#REF!=$A257),'2-1 采购订单物料明细表报表导出'!#REF!,0))</f>
        <v>#REF!</v>
      </c>
      <c r="O257" s="23" t="e" cm="1">
        <f t="array" ref="O257">SUM(IF((LEFT('2-1 采购订单物料明细表报表导出'!#REF!,7)=O$1)*('2-1 采购订单物料明细表报表导出'!#REF!=$A257),'2-1 采购订单物料明细表报表导出'!#REF!,0))</f>
        <v>#REF!</v>
      </c>
    </row>
    <row r="258" ht="14.5" spans="1:15">
      <c r="A258" s="20" t="s">
        <v>3565</v>
      </c>
      <c r="B258" s="48" t="s">
        <v>2128</v>
      </c>
      <c r="C258" s="49" t="s">
        <v>2129</v>
      </c>
      <c r="D258" s="23" t="e" cm="1">
        <f t="array" ref="D258">SUM(IF((LEFT('2-1 采购订单物料明细表报表导出'!#REF!,7)=D$1)*('2-1 采购订单物料明细表报表导出'!#REF!=$A258),'2-1 采购订单物料明细表报表导出'!#REF!,0))</f>
        <v>#REF!</v>
      </c>
      <c r="E258" s="23" t="e" cm="1">
        <f t="array" ref="E258">SUM(IF((LEFT('2-1 采购订单物料明细表报表导出'!#REF!,7)=E$1)*('2-1 采购订单物料明细表报表导出'!#REF!=$A258),'2-1 采购订单物料明细表报表导出'!#REF!,0))</f>
        <v>#REF!</v>
      </c>
      <c r="F258" s="23" t="e" cm="1">
        <f t="array" ref="F258">SUM(IF((LEFT('2-1 采购订单物料明细表报表导出'!#REF!,7)=F$1)*('2-1 采购订单物料明细表报表导出'!#REF!=$A258),'2-1 采购订单物料明细表报表导出'!#REF!,0))</f>
        <v>#REF!</v>
      </c>
      <c r="G258" s="23" t="e" cm="1">
        <f t="array" ref="G258">SUM(IF((LEFT('2-1 采购订单物料明细表报表导出'!#REF!,7)=G$1)*('2-1 采购订单物料明细表报表导出'!#REF!=$A258),'2-1 采购订单物料明细表报表导出'!#REF!,0))</f>
        <v>#REF!</v>
      </c>
      <c r="H258" s="23" t="e" cm="1">
        <f t="array" ref="H258">SUM(IF((LEFT('2-1 采购订单物料明细表报表导出'!#REF!,7)=H$1)*('2-1 采购订单物料明细表报表导出'!#REF!=$A258),'2-1 采购订单物料明细表报表导出'!#REF!,0))</f>
        <v>#REF!</v>
      </c>
      <c r="I258" s="23" t="e" cm="1">
        <f t="array" ref="I258">SUM(IF((LEFT('2-1 采购订单物料明细表报表导出'!#REF!,7)=I$1)*('2-1 采购订单物料明细表报表导出'!#REF!=$A258),'2-1 采购订单物料明细表报表导出'!#REF!,0))</f>
        <v>#REF!</v>
      </c>
      <c r="J258" s="23" t="e" cm="1">
        <f t="array" ref="J258">SUM(IF((LEFT('2-1 采购订单物料明细表报表导出'!#REF!,7)=J$1)*('2-1 采购订单物料明细表报表导出'!#REF!=$A258),'2-1 采购订单物料明细表报表导出'!#REF!,0))</f>
        <v>#REF!</v>
      </c>
      <c r="K258" s="23" t="e" cm="1">
        <f t="array" ref="K258">SUM(IF((LEFT('2-1 采购订单物料明细表报表导出'!#REF!,7)=K$1)*('2-1 采购订单物料明细表报表导出'!#REF!=$A258),'2-1 采购订单物料明细表报表导出'!#REF!,0))</f>
        <v>#REF!</v>
      </c>
      <c r="L258" s="23" t="e" cm="1">
        <f t="array" ref="L258">SUM(IF((LEFT('2-1 采购订单物料明细表报表导出'!#REF!,7)=L$1)*('2-1 采购订单物料明细表报表导出'!#REF!=$A258),'2-1 采购订单物料明细表报表导出'!#REF!,0))</f>
        <v>#REF!</v>
      </c>
      <c r="M258" s="23" t="e" cm="1">
        <f t="array" ref="M258">SUM(IF((LEFT('2-1 采购订单物料明细表报表导出'!#REF!,7)=M$1)*('2-1 采购订单物料明细表报表导出'!#REF!=$A258),'2-1 采购订单物料明细表报表导出'!#REF!,0))</f>
        <v>#REF!</v>
      </c>
      <c r="N258" s="23" t="e" cm="1">
        <f t="array" ref="N258">SUM(IF((LEFT('2-1 采购订单物料明细表报表导出'!#REF!,7)=N$1)*('2-1 采购订单物料明细表报表导出'!#REF!=$A258),'2-1 采购订单物料明细表报表导出'!#REF!,0))</f>
        <v>#REF!</v>
      </c>
      <c r="O258" s="23" t="e" cm="1">
        <f t="array" ref="O258">SUM(IF((LEFT('2-1 采购订单物料明细表报表导出'!#REF!,7)=O$1)*('2-1 采购订单物料明细表报表导出'!#REF!=$A258),'2-1 采购订单物料明细表报表导出'!#REF!,0))</f>
        <v>#REF!</v>
      </c>
    </row>
    <row r="259" ht="14.5" spans="1:15">
      <c r="A259" s="20" t="s">
        <v>3566</v>
      </c>
      <c r="B259" s="48" t="s">
        <v>2128</v>
      </c>
      <c r="C259" s="49" t="s">
        <v>2129</v>
      </c>
      <c r="D259" s="23" t="e" cm="1">
        <f t="array" ref="D259">SUM(IF((LEFT('2-1 采购订单物料明细表报表导出'!#REF!,7)=D$1)*('2-1 采购订单物料明细表报表导出'!#REF!=$A259),'2-1 采购订单物料明细表报表导出'!#REF!,0))</f>
        <v>#REF!</v>
      </c>
      <c r="E259" s="23" t="e" cm="1">
        <f t="array" ref="E259">SUM(IF((LEFT('2-1 采购订单物料明细表报表导出'!#REF!,7)=E$1)*('2-1 采购订单物料明细表报表导出'!#REF!=$A259),'2-1 采购订单物料明细表报表导出'!#REF!,0))</f>
        <v>#REF!</v>
      </c>
      <c r="F259" s="23" t="e" cm="1">
        <f t="array" ref="F259">SUM(IF((LEFT('2-1 采购订单物料明细表报表导出'!#REF!,7)=F$1)*('2-1 采购订单物料明细表报表导出'!#REF!=$A259),'2-1 采购订单物料明细表报表导出'!#REF!,0))</f>
        <v>#REF!</v>
      </c>
      <c r="G259" s="23" t="e" cm="1">
        <f t="array" ref="G259">SUM(IF((LEFT('2-1 采购订单物料明细表报表导出'!#REF!,7)=G$1)*('2-1 采购订单物料明细表报表导出'!#REF!=$A259),'2-1 采购订单物料明细表报表导出'!#REF!,0))</f>
        <v>#REF!</v>
      </c>
      <c r="H259" s="23" t="e" cm="1">
        <f t="array" ref="H259">SUM(IF((LEFT('2-1 采购订单物料明细表报表导出'!#REF!,7)=H$1)*('2-1 采购订单物料明细表报表导出'!#REF!=$A259),'2-1 采购订单物料明细表报表导出'!#REF!,0))</f>
        <v>#REF!</v>
      </c>
      <c r="I259" s="23" t="e" cm="1">
        <f t="array" ref="I259">SUM(IF((LEFT('2-1 采购订单物料明细表报表导出'!#REF!,7)=I$1)*('2-1 采购订单物料明细表报表导出'!#REF!=$A259),'2-1 采购订单物料明细表报表导出'!#REF!,0))</f>
        <v>#REF!</v>
      </c>
      <c r="J259" s="23" t="e" cm="1">
        <f t="array" ref="J259">SUM(IF((LEFT('2-1 采购订单物料明细表报表导出'!#REF!,7)=J$1)*('2-1 采购订单物料明细表报表导出'!#REF!=$A259),'2-1 采购订单物料明细表报表导出'!#REF!,0))</f>
        <v>#REF!</v>
      </c>
      <c r="K259" s="23" t="e" cm="1">
        <f t="array" ref="K259">SUM(IF((LEFT('2-1 采购订单物料明细表报表导出'!#REF!,7)=K$1)*('2-1 采购订单物料明细表报表导出'!#REF!=$A259),'2-1 采购订单物料明细表报表导出'!#REF!,0))</f>
        <v>#REF!</v>
      </c>
      <c r="L259" s="23" t="e" cm="1">
        <f t="array" ref="L259">SUM(IF((LEFT('2-1 采购订单物料明细表报表导出'!#REF!,7)=L$1)*('2-1 采购订单物料明细表报表导出'!#REF!=$A259),'2-1 采购订单物料明细表报表导出'!#REF!,0))</f>
        <v>#REF!</v>
      </c>
      <c r="M259" s="23" t="e" cm="1">
        <f t="array" ref="M259">SUM(IF((LEFT('2-1 采购订单物料明细表报表导出'!#REF!,7)=M$1)*('2-1 采购订单物料明细表报表导出'!#REF!=$A259),'2-1 采购订单物料明细表报表导出'!#REF!,0))</f>
        <v>#REF!</v>
      </c>
      <c r="N259" s="23" t="e" cm="1">
        <f t="array" ref="N259">SUM(IF((LEFT('2-1 采购订单物料明细表报表导出'!#REF!,7)=N$1)*('2-1 采购订单物料明细表报表导出'!#REF!=$A259),'2-1 采购订单物料明细表报表导出'!#REF!,0))</f>
        <v>#REF!</v>
      </c>
      <c r="O259" s="23" t="e" cm="1">
        <f t="array" ref="O259">SUM(IF((LEFT('2-1 采购订单物料明细表报表导出'!#REF!,7)=O$1)*('2-1 采购订单物料明细表报表导出'!#REF!=$A259),'2-1 采购订单物料明细表报表导出'!#REF!,0))</f>
        <v>#REF!</v>
      </c>
    </row>
    <row r="260" ht="14.5" spans="1:15">
      <c r="A260" s="20" t="s">
        <v>3567</v>
      </c>
      <c r="B260" s="48" t="s">
        <v>2128</v>
      </c>
      <c r="C260" s="49" t="s">
        <v>2129</v>
      </c>
      <c r="D260" s="23" t="e" cm="1">
        <f t="array" ref="D260">SUM(IF((LEFT('2-1 采购订单物料明细表报表导出'!#REF!,7)=D$1)*('2-1 采购订单物料明细表报表导出'!#REF!=$A260),'2-1 采购订单物料明细表报表导出'!#REF!,0))</f>
        <v>#REF!</v>
      </c>
      <c r="E260" s="23" t="e" cm="1">
        <f t="array" ref="E260">SUM(IF((LEFT('2-1 采购订单物料明细表报表导出'!#REF!,7)=E$1)*('2-1 采购订单物料明细表报表导出'!#REF!=$A260),'2-1 采购订单物料明细表报表导出'!#REF!,0))</f>
        <v>#REF!</v>
      </c>
      <c r="F260" s="23" t="e" cm="1">
        <f t="array" ref="F260">SUM(IF((LEFT('2-1 采购订单物料明细表报表导出'!#REF!,7)=F$1)*('2-1 采购订单物料明细表报表导出'!#REF!=$A260),'2-1 采购订单物料明细表报表导出'!#REF!,0))</f>
        <v>#REF!</v>
      </c>
      <c r="G260" s="23" t="e" cm="1">
        <f t="array" ref="G260">SUM(IF((LEFT('2-1 采购订单物料明细表报表导出'!#REF!,7)=G$1)*('2-1 采购订单物料明细表报表导出'!#REF!=$A260),'2-1 采购订单物料明细表报表导出'!#REF!,0))</f>
        <v>#REF!</v>
      </c>
      <c r="H260" s="23" t="e" cm="1">
        <f t="array" ref="H260">SUM(IF((LEFT('2-1 采购订单物料明细表报表导出'!#REF!,7)=H$1)*('2-1 采购订单物料明细表报表导出'!#REF!=$A260),'2-1 采购订单物料明细表报表导出'!#REF!,0))</f>
        <v>#REF!</v>
      </c>
      <c r="I260" s="23" t="e" cm="1">
        <f t="array" ref="I260">SUM(IF((LEFT('2-1 采购订单物料明细表报表导出'!#REF!,7)=I$1)*('2-1 采购订单物料明细表报表导出'!#REF!=$A260),'2-1 采购订单物料明细表报表导出'!#REF!,0))</f>
        <v>#REF!</v>
      </c>
      <c r="J260" s="23" t="e" cm="1">
        <f t="array" ref="J260">SUM(IF((LEFT('2-1 采购订单物料明细表报表导出'!#REF!,7)=J$1)*('2-1 采购订单物料明细表报表导出'!#REF!=$A260),'2-1 采购订单物料明细表报表导出'!#REF!,0))</f>
        <v>#REF!</v>
      </c>
      <c r="K260" s="23" t="e" cm="1">
        <f t="array" ref="K260">SUM(IF((LEFT('2-1 采购订单物料明细表报表导出'!#REF!,7)=K$1)*('2-1 采购订单物料明细表报表导出'!#REF!=$A260),'2-1 采购订单物料明细表报表导出'!#REF!,0))</f>
        <v>#REF!</v>
      </c>
      <c r="L260" s="23" t="e" cm="1">
        <f t="array" ref="L260">SUM(IF((LEFT('2-1 采购订单物料明细表报表导出'!#REF!,7)=L$1)*('2-1 采购订单物料明细表报表导出'!#REF!=$A260),'2-1 采购订单物料明细表报表导出'!#REF!,0))</f>
        <v>#REF!</v>
      </c>
      <c r="M260" s="23" t="e" cm="1">
        <f t="array" ref="M260">SUM(IF((LEFT('2-1 采购订单物料明细表报表导出'!#REF!,7)=M$1)*('2-1 采购订单物料明细表报表导出'!#REF!=$A260),'2-1 采购订单物料明细表报表导出'!#REF!,0))</f>
        <v>#REF!</v>
      </c>
      <c r="N260" s="23" t="e" cm="1">
        <f t="array" ref="N260">SUM(IF((LEFT('2-1 采购订单物料明细表报表导出'!#REF!,7)=N$1)*('2-1 采购订单物料明细表报表导出'!#REF!=$A260),'2-1 采购订单物料明细表报表导出'!#REF!,0))</f>
        <v>#REF!</v>
      </c>
      <c r="O260" s="23" t="e" cm="1">
        <f t="array" ref="O260">SUM(IF((LEFT('2-1 采购订单物料明细表报表导出'!#REF!,7)=O$1)*('2-1 采购订单物料明细表报表导出'!#REF!=$A260),'2-1 采购订单物料明细表报表导出'!#REF!,0))</f>
        <v>#REF!</v>
      </c>
    </row>
    <row r="261" ht="14.5" spans="1:15">
      <c r="A261" s="20" t="s">
        <v>3568</v>
      </c>
      <c r="B261" s="48" t="s">
        <v>2128</v>
      </c>
      <c r="C261" s="49" t="s">
        <v>2129</v>
      </c>
      <c r="D261" s="23" t="e" cm="1">
        <f t="array" ref="D261">SUM(IF((LEFT('2-1 采购订单物料明细表报表导出'!#REF!,7)=D$1)*('2-1 采购订单物料明细表报表导出'!#REF!=$A261),'2-1 采购订单物料明细表报表导出'!#REF!,0))</f>
        <v>#REF!</v>
      </c>
      <c r="E261" s="23" t="e" cm="1">
        <f t="array" ref="E261">SUM(IF((LEFT('2-1 采购订单物料明细表报表导出'!#REF!,7)=E$1)*('2-1 采购订单物料明细表报表导出'!#REF!=$A261),'2-1 采购订单物料明细表报表导出'!#REF!,0))</f>
        <v>#REF!</v>
      </c>
      <c r="F261" s="23" t="e" cm="1">
        <f t="array" ref="F261">SUM(IF((LEFT('2-1 采购订单物料明细表报表导出'!#REF!,7)=F$1)*('2-1 采购订单物料明细表报表导出'!#REF!=$A261),'2-1 采购订单物料明细表报表导出'!#REF!,0))</f>
        <v>#REF!</v>
      </c>
      <c r="G261" s="23" t="e" cm="1">
        <f t="array" ref="G261">SUM(IF((LEFT('2-1 采购订单物料明细表报表导出'!#REF!,7)=G$1)*('2-1 采购订单物料明细表报表导出'!#REF!=$A261),'2-1 采购订单物料明细表报表导出'!#REF!,0))</f>
        <v>#REF!</v>
      </c>
      <c r="H261" s="23" t="e" cm="1">
        <f t="array" ref="H261">SUM(IF((LEFT('2-1 采购订单物料明细表报表导出'!#REF!,7)=H$1)*('2-1 采购订单物料明细表报表导出'!#REF!=$A261),'2-1 采购订单物料明细表报表导出'!#REF!,0))</f>
        <v>#REF!</v>
      </c>
      <c r="I261" s="23" t="e" cm="1">
        <f t="array" ref="I261">SUM(IF((LEFT('2-1 采购订单物料明细表报表导出'!#REF!,7)=I$1)*('2-1 采购订单物料明细表报表导出'!#REF!=$A261),'2-1 采购订单物料明细表报表导出'!#REF!,0))</f>
        <v>#REF!</v>
      </c>
      <c r="J261" s="23" t="e" cm="1">
        <f t="array" ref="J261">SUM(IF((LEFT('2-1 采购订单物料明细表报表导出'!#REF!,7)=J$1)*('2-1 采购订单物料明细表报表导出'!#REF!=$A261),'2-1 采购订单物料明细表报表导出'!#REF!,0))</f>
        <v>#REF!</v>
      </c>
      <c r="K261" s="23" t="e" cm="1">
        <f t="array" ref="K261">SUM(IF((LEFT('2-1 采购订单物料明细表报表导出'!#REF!,7)=K$1)*('2-1 采购订单物料明细表报表导出'!#REF!=$A261),'2-1 采购订单物料明细表报表导出'!#REF!,0))</f>
        <v>#REF!</v>
      </c>
      <c r="L261" s="23" t="e" cm="1">
        <f t="array" ref="L261">SUM(IF((LEFT('2-1 采购订单物料明细表报表导出'!#REF!,7)=L$1)*('2-1 采购订单物料明细表报表导出'!#REF!=$A261),'2-1 采购订单物料明细表报表导出'!#REF!,0))</f>
        <v>#REF!</v>
      </c>
      <c r="M261" s="23" t="e" cm="1">
        <f t="array" ref="M261">SUM(IF((LEFT('2-1 采购订单物料明细表报表导出'!#REF!,7)=M$1)*('2-1 采购订单物料明细表报表导出'!#REF!=$A261),'2-1 采购订单物料明细表报表导出'!#REF!,0))</f>
        <v>#REF!</v>
      </c>
      <c r="N261" s="23" t="e" cm="1">
        <f t="array" ref="N261">SUM(IF((LEFT('2-1 采购订单物料明细表报表导出'!#REF!,7)=N$1)*('2-1 采购订单物料明细表报表导出'!#REF!=$A261),'2-1 采购订单物料明细表报表导出'!#REF!,0))</f>
        <v>#REF!</v>
      </c>
      <c r="O261" s="23" t="e" cm="1">
        <f t="array" ref="O261">SUM(IF((LEFT('2-1 采购订单物料明细表报表导出'!#REF!,7)=O$1)*('2-1 采购订单物料明细表报表导出'!#REF!=$A261),'2-1 采购订单物料明细表报表导出'!#REF!,0))</f>
        <v>#REF!</v>
      </c>
    </row>
    <row r="262" ht="14.5" spans="1:15">
      <c r="A262" s="20" t="s">
        <v>3569</v>
      </c>
      <c r="B262" s="48" t="s">
        <v>2128</v>
      </c>
      <c r="C262" s="49" t="s">
        <v>2129</v>
      </c>
      <c r="D262" s="23" t="e" cm="1">
        <f t="array" ref="D262">SUM(IF((LEFT('2-1 采购订单物料明细表报表导出'!#REF!,7)=D$1)*('2-1 采购订单物料明细表报表导出'!#REF!=$A262),'2-1 采购订单物料明细表报表导出'!#REF!,0))</f>
        <v>#REF!</v>
      </c>
      <c r="E262" s="23" t="e" cm="1">
        <f t="array" ref="E262">SUM(IF((LEFT('2-1 采购订单物料明细表报表导出'!#REF!,7)=E$1)*('2-1 采购订单物料明细表报表导出'!#REF!=$A262),'2-1 采购订单物料明细表报表导出'!#REF!,0))</f>
        <v>#REF!</v>
      </c>
      <c r="F262" s="23" t="e" cm="1">
        <f t="array" ref="F262">SUM(IF((LEFT('2-1 采购订单物料明细表报表导出'!#REF!,7)=F$1)*('2-1 采购订单物料明细表报表导出'!#REF!=$A262),'2-1 采购订单物料明细表报表导出'!#REF!,0))</f>
        <v>#REF!</v>
      </c>
      <c r="G262" s="23" t="e" cm="1">
        <f t="array" ref="G262">SUM(IF((LEFT('2-1 采购订单物料明细表报表导出'!#REF!,7)=G$1)*('2-1 采购订单物料明细表报表导出'!#REF!=$A262),'2-1 采购订单物料明细表报表导出'!#REF!,0))</f>
        <v>#REF!</v>
      </c>
      <c r="H262" s="23" t="e" cm="1">
        <f t="array" ref="H262">SUM(IF((LEFT('2-1 采购订单物料明细表报表导出'!#REF!,7)=H$1)*('2-1 采购订单物料明细表报表导出'!#REF!=$A262),'2-1 采购订单物料明细表报表导出'!#REF!,0))</f>
        <v>#REF!</v>
      </c>
      <c r="I262" s="23" t="e" cm="1">
        <f t="array" ref="I262">SUM(IF((LEFT('2-1 采购订单物料明细表报表导出'!#REF!,7)=I$1)*('2-1 采购订单物料明细表报表导出'!#REF!=$A262),'2-1 采购订单物料明细表报表导出'!#REF!,0))</f>
        <v>#REF!</v>
      </c>
      <c r="J262" s="23" t="e" cm="1">
        <f t="array" ref="J262">SUM(IF((LEFT('2-1 采购订单物料明细表报表导出'!#REF!,7)=J$1)*('2-1 采购订单物料明细表报表导出'!#REF!=$A262),'2-1 采购订单物料明细表报表导出'!#REF!,0))</f>
        <v>#REF!</v>
      </c>
      <c r="K262" s="23" t="e" cm="1">
        <f t="array" ref="K262">SUM(IF((LEFT('2-1 采购订单物料明细表报表导出'!#REF!,7)=K$1)*('2-1 采购订单物料明细表报表导出'!#REF!=$A262),'2-1 采购订单物料明细表报表导出'!#REF!,0))</f>
        <v>#REF!</v>
      </c>
      <c r="L262" s="23" t="e" cm="1">
        <f t="array" ref="L262">SUM(IF((LEFT('2-1 采购订单物料明细表报表导出'!#REF!,7)=L$1)*('2-1 采购订单物料明细表报表导出'!#REF!=$A262),'2-1 采购订单物料明细表报表导出'!#REF!,0))</f>
        <v>#REF!</v>
      </c>
      <c r="M262" s="23" t="e" cm="1">
        <f t="array" ref="M262">SUM(IF((LEFT('2-1 采购订单物料明细表报表导出'!#REF!,7)=M$1)*('2-1 采购订单物料明细表报表导出'!#REF!=$A262),'2-1 采购订单物料明细表报表导出'!#REF!,0))</f>
        <v>#REF!</v>
      </c>
      <c r="N262" s="23" t="e" cm="1">
        <f t="array" ref="N262">SUM(IF((LEFT('2-1 采购订单物料明细表报表导出'!#REF!,7)=N$1)*('2-1 采购订单物料明细表报表导出'!#REF!=$A262),'2-1 采购订单物料明细表报表导出'!#REF!,0))</f>
        <v>#REF!</v>
      </c>
      <c r="O262" s="23" t="e" cm="1">
        <f t="array" ref="O262">SUM(IF((LEFT('2-1 采购订单物料明细表报表导出'!#REF!,7)=O$1)*('2-1 采购订单物料明细表报表导出'!#REF!=$A262),'2-1 采购订单物料明细表报表导出'!#REF!,0))</f>
        <v>#REF!</v>
      </c>
    </row>
    <row r="263" ht="14.5" spans="1:15">
      <c r="A263" s="20" t="s">
        <v>3570</v>
      </c>
      <c r="B263" s="48" t="s">
        <v>2128</v>
      </c>
      <c r="C263" s="49" t="s">
        <v>2129</v>
      </c>
      <c r="D263" s="23" t="e" cm="1">
        <f t="array" ref="D263">SUM(IF((LEFT('2-1 采购订单物料明细表报表导出'!#REF!,7)=D$1)*('2-1 采购订单物料明细表报表导出'!#REF!=$A263),'2-1 采购订单物料明细表报表导出'!#REF!,0))</f>
        <v>#REF!</v>
      </c>
      <c r="E263" s="23" t="e" cm="1">
        <f t="array" ref="E263">SUM(IF((LEFT('2-1 采购订单物料明细表报表导出'!#REF!,7)=E$1)*('2-1 采购订单物料明细表报表导出'!#REF!=$A263),'2-1 采购订单物料明细表报表导出'!#REF!,0))</f>
        <v>#REF!</v>
      </c>
      <c r="F263" s="23" t="e" cm="1">
        <f t="array" ref="F263">SUM(IF((LEFT('2-1 采购订单物料明细表报表导出'!#REF!,7)=F$1)*('2-1 采购订单物料明细表报表导出'!#REF!=$A263),'2-1 采购订单物料明细表报表导出'!#REF!,0))</f>
        <v>#REF!</v>
      </c>
      <c r="G263" s="23" t="e" cm="1">
        <f t="array" ref="G263">SUM(IF((LEFT('2-1 采购订单物料明细表报表导出'!#REF!,7)=G$1)*('2-1 采购订单物料明细表报表导出'!#REF!=$A263),'2-1 采购订单物料明细表报表导出'!#REF!,0))</f>
        <v>#REF!</v>
      </c>
      <c r="H263" s="23" t="e" cm="1">
        <f t="array" ref="H263">SUM(IF((LEFT('2-1 采购订单物料明细表报表导出'!#REF!,7)=H$1)*('2-1 采购订单物料明细表报表导出'!#REF!=$A263),'2-1 采购订单物料明细表报表导出'!#REF!,0))</f>
        <v>#REF!</v>
      </c>
      <c r="I263" s="23" t="e" cm="1">
        <f t="array" ref="I263">SUM(IF((LEFT('2-1 采购订单物料明细表报表导出'!#REF!,7)=I$1)*('2-1 采购订单物料明细表报表导出'!#REF!=$A263),'2-1 采购订单物料明细表报表导出'!#REF!,0))</f>
        <v>#REF!</v>
      </c>
      <c r="J263" s="23" t="e" cm="1">
        <f t="array" ref="J263">SUM(IF((LEFT('2-1 采购订单物料明细表报表导出'!#REF!,7)=J$1)*('2-1 采购订单物料明细表报表导出'!#REF!=$A263),'2-1 采购订单物料明细表报表导出'!#REF!,0))</f>
        <v>#REF!</v>
      </c>
      <c r="K263" s="23" t="e" cm="1">
        <f t="array" ref="K263">SUM(IF((LEFT('2-1 采购订单物料明细表报表导出'!#REF!,7)=K$1)*('2-1 采购订单物料明细表报表导出'!#REF!=$A263),'2-1 采购订单物料明细表报表导出'!#REF!,0))</f>
        <v>#REF!</v>
      </c>
      <c r="L263" s="23" t="e" cm="1">
        <f t="array" ref="L263">SUM(IF((LEFT('2-1 采购订单物料明细表报表导出'!#REF!,7)=L$1)*('2-1 采购订单物料明细表报表导出'!#REF!=$A263),'2-1 采购订单物料明细表报表导出'!#REF!,0))</f>
        <v>#REF!</v>
      </c>
      <c r="M263" s="23" t="e" cm="1">
        <f t="array" ref="M263">SUM(IF((LEFT('2-1 采购订单物料明细表报表导出'!#REF!,7)=M$1)*('2-1 采购订单物料明细表报表导出'!#REF!=$A263),'2-1 采购订单物料明细表报表导出'!#REF!,0))</f>
        <v>#REF!</v>
      </c>
      <c r="N263" s="23" t="e" cm="1">
        <f t="array" ref="N263">SUM(IF((LEFT('2-1 采购订单物料明细表报表导出'!#REF!,7)=N$1)*('2-1 采购订单物料明细表报表导出'!#REF!=$A263),'2-1 采购订单物料明细表报表导出'!#REF!,0))</f>
        <v>#REF!</v>
      </c>
      <c r="O263" s="23" t="e" cm="1">
        <f t="array" ref="O263">SUM(IF((LEFT('2-1 采购订单物料明细表报表导出'!#REF!,7)=O$1)*('2-1 采购订单物料明细表报表导出'!#REF!=$A263),'2-1 采购订单物料明细表报表导出'!#REF!,0))</f>
        <v>#REF!</v>
      </c>
    </row>
    <row r="264" ht="14.5" spans="1:15">
      <c r="A264" s="20" t="s">
        <v>3571</v>
      </c>
      <c r="B264" s="48" t="s">
        <v>2128</v>
      </c>
      <c r="C264" s="49" t="s">
        <v>2129</v>
      </c>
      <c r="D264" s="23" t="e" cm="1">
        <f t="array" ref="D264">SUM(IF((LEFT('2-1 采购订单物料明细表报表导出'!#REF!,7)=D$1)*('2-1 采购订单物料明细表报表导出'!#REF!=$A264),'2-1 采购订单物料明细表报表导出'!#REF!,0))</f>
        <v>#REF!</v>
      </c>
      <c r="E264" s="23" t="e" cm="1">
        <f t="array" ref="E264">SUM(IF((LEFT('2-1 采购订单物料明细表报表导出'!#REF!,7)=E$1)*('2-1 采购订单物料明细表报表导出'!#REF!=$A264),'2-1 采购订单物料明细表报表导出'!#REF!,0))</f>
        <v>#REF!</v>
      </c>
      <c r="F264" s="23" t="e" cm="1">
        <f t="array" ref="F264">SUM(IF((LEFT('2-1 采购订单物料明细表报表导出'!#REF!,7)=F$1)*('2-1 采购订单物料明细表报表导出'!#REF!=$A264),'2-1 采购订单物料明细表报表导出'!#REF!,0))</f>
        <v>#REF!</v>
      </c>
      <c r="G264" s="23" t="e" cm="1">
        <f t="array" ref="G264">SUM(IF((LEFT('2-1 采购订单物料明细表报表导出'!#REF!,7)=G$1)*('2-1 采购订单物料明细表报表导出'!#REF!=$A264),'2-1 采购订单物料明细表报表导出'!#REF!,0))</f>
        <v>#REF!</v>
      </c>
      <c r="H264" s="23" t="e" cm="1">
        <f t="array" ref="H264">SUM(IF((LEFT('2-1 采购订单物料明细表报表导出'!#REF!,7)=H$1)*('2-1 采购订单物料明细表报表导出'!#REF!=$A264),'2-1 采购订单物料明细表报表导出'!#REF!,0))</f>
        <v>#REF!</v>
      </c>
      <c r="I264" s="23" t="e" cm="1">
        <f t="array" ref="I264">SUM(IF((LEFT('2-1 采购订单物料明细表报表导出'!#REF!,7)=I$1)*('2-1 采购订单物料明细表报表导出'!#REF!=$A264),'2-1 采购订单物料明细表报表导出'!#REF!,0))</f>
        <v>#REF!</v>
      </c>
      <c r="J264" s="23" t="e" cm="1">
        <f t="array" ref="J264">SUM(IF((LEFT('2-1 采购订单物料明细表报表导出'!#REF!,7)=J$1)*('2-1 采购订单物料明细表报表导出'!#REF!=$A264),'2-1 采购订单物料明细表报表导出'!#REF!,0))</f>
        <v>#REF!</v>
      </c>
      <c r="K264" s="23" t="e" cm="1">
        <f t="array" ref="K264">SUM(IF((LEFT('2-1 采购订单物料明细表报表导出'!#REF!,7)=K$1)*('2-1 采购订单物料明细表报表导出'!#REF!=$A264),'2-1 采购订单物料明细表报表导出'!#REF!,0))</f>
        <v>#REF!</v>
      </c>
      <c r="L264" s="23" t="e" cm="1">
        <f t="array" ref="L264">SUM(IF((LEFT('2-1 采购订单物料明细表报表导出'!#REF!,7)=L$1)*('2-1 采购订单物料明细表报表导出'!#REF!=$A264),'2-1 采购订单物料明细表报表导出'!#REF!,0))</f>
        <v>#REF!</v>
      </c>
      <c r="M264" s="23" t="e" cm="1">
        <f t="array" ref="M264">SUM(IF((LEFT('2-1 采购订单物料明细表报表导出'!#REF!,7)=M$1)*('2-1 采购订单物料明细表报表导出'!#REF!=$A264),'2-1 采购订单物料明细表报表导出'!#REF!,0))</f>
        <v>#REF!</v>
      </c>
      <c r="N264" s="23" t="e" cm="1">
        <f t="array" ref="N264">SUM(IF((LEFT('2-1 采购订单物料明细表报表导出'!#REF!,7)=N$1)*('2-1 采购订单物料明细表报表导出'!#REF!=$A264),'2-1 采购订单物料明细表报表导出'!#REF!,0))</f>
        <v>#REF!</v>
      </c>
      <c r="O264" s="23" t="e" cm="1">
        <f t="array" ref="O264">SUM(IF((LEFT('2-1 采购订单物料明细表报表导出'!#REF!,7)=O$1)*('2-1 采购订单物料明细表报表导出'!#REF!=$A264),'2-1 采购订单物料明细表报表导出'!#REF!,0))</f>
        <v>#REF!</v>
      </c>
    </row>
    <row r="265" ht="14.5" spans="1:15">
      <c r="A265" s="20" t="s">
        <v>3572</v>
      </c>
      <c r="B265" s="48" t="s">
        <v>2128</v>
      </c>
      <c r="C265" s="49" t="s">
        <v>2129</v>
      </c>
      <c r="D265" s="23" t="e" cm="1">
        <f t="array" ref="D265">SUM(IF((LEFT('2-1 采购订单物料明细表报表导出'!#REF!,7)=D$1)*('2-1 采购订单物料明细表报表导出'!#REF!=$A265),'2-1 采购订单物料明细表报表导出'!#REF!,0))</f>
        <v>#REF!</v>
      </c>
      <c r="E265" s="23" t="e" cm="1">
        <f t="array" ref="E265">SUM(IF((LEFT('2-1 采购订单物料明细表报表导出'!#REF!,7)=E$1)*('2-1 采购订单物料明细表报表导出'!#REF!=$A265),'2-1 采购订单物料明细表报表导出'!#REF!,0))</f>
        <v>#REF!</v>
      </c>
      <c r="F265" s="23" t="e" cm="1">
        <f t="array" ref="F265">SUM(IF((LEFT('2-1 采购订单物料明细表报表导出'!#REF!,7)=F$1)*('2-1 采购订单物料明细表报表导出'!#REF!=$A265),'2-1 采购订单物料明细表报表导出'!#REF!,0))</f>
        <v>#REF!</v>
      </c>
      <c r="G265" s="23" t="e" cm="1">
        <f t="array" ref="G265">SUM(IF((LEFT('2-1 采购订单物料明细表报表导出'!#REF!,7)=G$1)*('2-1 采购订单物料明细表报表导出'!#REF!=$A265),'2-1 采购订单物料明细表报表导出'!#REF!,0))</f>
        <v>#REF!</v>
      </c>
      <c r="H265" s="23" t="e" cm="1">
        <f t="array" ref="H265">SUM(IF((LEFT('2-1 采购订单物料明细表报表导出'!#REF!,7)=H$1)*('2-1 采购订单物料明细表报表导出'!#REF!=$A265),'2-1 采购订单物料明细表报表导出'!#REF!,0))</f>
        <v>#REF!</v>
      </c>
      <c r="I265" s="23" t="e" cm="1">
        <f t="array" ref="I265">SUM(IF((LEFT('2-1 采购订单物料明细表报表导出'!#REF!,7)=I$1)*('2-1 采购订单物料明细表报表导出'!#REF!=$A265),'2-1 采购订单物料明细表报表导出'!#REF!,0))</f>
        <v>#REF!</v>
      </c>
      <c r="J265" s="23" t="e" cm="1">
        <f t="array" ref="J265">SUM(IF((LEFT('2-1 采购订单物料明细表报表导出'!#REF!,7)=J$1)*('2-1 采购订单物料明细表报表导出'!#REF!=$A265),'2-1 采购订单物料明细表报表导出'!#REF!,0))</f>
        <v>#REF!</v>
      </c>
      <c r="K265" s="23" t="e" cm="1">
        <f t="array" ref="K265">SUM(IF((LEFT('2-1 采购订单物料明细表报表导出'!#REF!,7)=K$1)*('2-1 采购订单物料明细表报表导出'!#REF!=$A265),'2-1 采购订单物料明细表报表导出'!#REF!,0))</f>
        <v>#REF!</v>
      </c>
      <c r="L265" s="23" t="e" cm="1">
        <f t="array" ref="L265">SUM(IF((LEFT('2-1 采购订单物料明细表报表导出'!#REF!,7)=L$1)*('2-1 采购订单物料明细表报表导出'!#REF!=$A265),'2-1 采购订单物料明细表报表导出'!#REF!,0))</f>
        <v>#REF!</v>
      </c>
      <c r="M265" s="23" t="e" cm="1">
        <f t="array" ref="M265">SUM(IF((LEFT('2-1 采购订单物料明细表报表导出'!#REF!,7)=M$1)*('2-1 采购订单物料明细表报表导出'!#REF!=$A265),'2-1 采购订单物料明细表报表导出'!#REF!,0))</f>
        <v>#REF!</v>
      </c>
      <c r="N265" s="23" t="e" cm="1">
        <f t="array" ref="N265">SUM(IF((LEFT('2-1 采购订单物料明细表报表导出'!#REF!,7)=N$1)*('2-1 采购订单物料明细表报表导出'!#REF!=$A265),'2-1 采购订单物料明细表报表导出'!#REF!,0))</f>
        <v>#REF!</v>
      </c>
      <c r="O265" s="23" t="e" cm="1">
        <f t="array" ref="O265">SUM(IF((LEFT('2-1 采购订单物料明细表报表导出'!#REF!,7)=O$1)*('2-1 采购订单物料明细表报表导出'!#REF!=$A265),'2-1 采购订单物料明细表报表导出'!#REF!,0))</f>
        <v>#REF!</v>
      </c>
    </row>
    <row r="266" ht="14.5" spans="1:15">
      <c r="A266" s="20" t="s">
        <v>3573</v>
      </c>
      <c r="B266" s="48" t="s">
        <v>2128</v>
      </c>
      <c r="C266" s="49" t="s">
        <v>2129</v>
      </c>
      <c r="D266" s="23" t="e" cm="1">
        <f t="array" ref="D266">SUM(IF((LEFT('2-1 采购订单物料明细表报表导出'!#REF!,7)=D$1)*('2-1 采购订单物料明细表报表导出'!#REF!=$A266),'2-1 采购订单物料明细表报表导出'!#REF!,0))</f>
        <v>#REF!</v>
      </c>
      <c r="E266" s="23" t="e" cm="1">
        <f t="array" ref="E266">SUM(IF((LEFT('2-1 采购订单物料明细表报表导出'!#REF!,7)=E$1)*('2-1 采购订单物料明细表报表导出'!#REF!=$A266),'2-1 采购订单物料明细表报表导出'!#REF!,0))</f>
        <v>#REF!</v>
      </c>
      <c r="F266" s="23" t="e" cm="1">
        <f t="array" ref="F266">SUM(IF((LEFT('2-1 采购订单物料明细表报表导出'!#REF!,7)=F$1)*('2-1 采购订单物料明细表报表导出'!#REF!=$A266),'2-1 采购订单物料明细表报表导出'!#REF!,0))</f>
        <v>#REF!</v>
      </c>
      <c r="G266" s="23" t="e" cm="1">
        <f t="array" ref="G266">SUM(IF((LEFT('2-1 采购订单物料明细表报表导出'!#REF!,7)=G$1)*('2-1 采购订单物料明细表报表导出'!#REF!=$A266),'2-1 采购订单物料明细表报表导出'!#REF!,0))</f>
        <v>#REF!</v>
      </c>
      <c r="H266" s="23" t="e" cm="1">
        <f t="array" ref="H266">SUM(IF((LEFT('2-1 采购订单物料明细表报表导出'!#REF!,7)=H$1)*('2-1 采购订单物料明细表报表导出'!#REF!=$A266),'2-1 采购订单物料明细表报表导出'!#REF!,0))</f>
        <v>#REF!</v>
      </c>
      <c r="I266" s="23" t="e" cm="1">
        <f t="array" ref="I266">SUM(IF((LEFT('2-1 采购订单物料明细表报表导出'!#REF!,7)=I$1)*('2-1 采购订单物料明细表报表导出'!#REF!=$A266),'2-1 采购订单物料明细表报表导出'!#REF!,0))</f>
        <v>#REF!</v>
      </c>
      <c r="J266" s="23" t="e" cm="1">
        <f t="array" ref="J266">SUM(IF((LEFT('2-1 采购订单物料明细表报表导出'!#REF!,7)=J$1)*('2-1 采购订单物料明细表报表导出'!#REF!=$A266),'2-1 采购订单物料明细表报表导出'!#REF!,0))</f>
        <v>#REF!</v>
      </c>
      <c r="K266" s="23" t="e" cm="1">
        <f t="array" ref="K266">SUM(IF((LEFT('2-1 采购订单物料明细表报表导出'!#REF!,7)=K$1)*('2-1 采购订单物料明细表报表导出'!#REF!=$A266),'2-1 采购订单物料明细表报表导出'!#REF!,0))</f>
        <v>#REF!</v>
      </c>
      <c r="L266" s="23" t="e" cm="1">
        <f t="array" ref="L266">SUM(IF((LEFT('2-1 采购订单物料明细表报表导出'!#REF!,7)=L$1)*('2-1 采购订单物料明细表报表导出'!#REF!=$A266),'2-1 采购订单物料明细表报表导出'!#REF!,0))</f>
        <v>#REF!</v>
      </c>
      <c r="M266" s="23" t="e" cm="1">
        <f t="array" ref="M266">SUM(IF((LEFT('2-1 采购订单物料明细表报表导出'!#REF!,7)=M$1)*('2-1 采购订单物料明细表报表导出'!#REF!=$A266),'2-1 采购订单物料明细表报表导出'!#REF!,0))</f>
        <v>#REF!</v>
      </c>
      <c r="N266" s="23" t="e" cm="1">
        <f t="array" ref="N266">SUM(IF((LEFT('2-1 采购订单物料明细表报表导出'!#REF!,7)=N$1)*('2-1 采购订单物料明细表报表导出'!#REF!=$A266),'2-1 采购订单物料明细表报表导出'!#REF!,0))</f>
        <v>#REF!</v>
      </c>
      <c r="O266" s="23" t="e" cm="1">
        <f t="array" ref="O266">SUM(IF((LEFT('2-1 采购订单物料明细表报表导出'!#REF!,7)=O$1)*('2-1 采购订单物料明细表报表导出'!#REF!=$A266),'2-1 采购订单物料明细表报表导出'!#REF!,0))</f>
        <v>#REF!</v>
      </c>
    </row>
    <row r="267" ht="14.5" spans="1:15">
      <c r="A267" s="20" t="s">
        <v>3574</v>
      </c>
      <c r="B267" s="48" t="s">
        <v>2128</v>
      </c>
      <c r="C267" s="49" t="s">
        <v>2129</v>
      </c>
      <c r="D267" s="23" t="e" cm="1">
        <f t="array" ref="D267">SUM(IF((LEFT('2-1 采购订单物料明细表报表导出'!#REF!,7)=D$1)*('2-1 采购订单物料明细表报表导出'!#REF!=$A267),'2-1 采购订单物料明细表报表导出'!#REF!,0))</f>
        <v>#REF!</v>
      </c>
      <c r="E267" s="23" t="e" cm="1">
        <f t="array" ref="E267">SUM(IF((LEFT('2-1 采购订单物料明细表报表导出'!#REF!,7)=E$1)*('2-1 采购订单物料明细表报表导出'!#REF!=$A267),'2-1 采购订单物料明细表报表导出'!#REF!,0))</f>
        <v>#REF!</v>
      </c>
      <c r="F267" s="23" t="e" cm="1">
        <f t="array" ref="F267">SUM(IF((LEFT('2-1 采购订单物料明细表报表导出'!#REF!,7)=F$1)*('2-1 采购订单物料明细表报表导出'!#REF!=$A267),'2-1 采购订单物料明细表报表导出'!#REF!,0))</f>
        <v>#REF!</v>
      </c>
      <c r="G267" s="23" t="e" cm="1">
        <f t="array" ref="G267">SUM(IF((LEFT('2-1 采购订单物料明细表报表导出'!#REF!,7)=G$1)*('2-1 采购订单物料明细表报表导出'!#REF!=$A267),'2-1 采购订单物料明细表报表导出'!#REF!,0))</f>
        <v>#REF!</v>
      </c>
      <c r="H267" s="23" t="e" cm="1">
        <f t="array" ref="H267">SUM(IF((LEFT('2-1 采购订单物料明细表报表导出'!#REF!,7)=H$1)*('2-1 采购订单物料明细表报表导出'!#REF!=$A267),'2-1 采购订单物料明细表报表导出'!#REF!,0))</f>
        <v>#REF!</v>
      </c>
      <c r="I267" s="23" t="e" cm="1">
        <f t="array" ref="I267">SUM(IF((LEFT('2-1 采购订单物料明细表报表导出'!#REF!,7)=I$1)*('2-1 采购订单物料明细表报表导出'!#REF!=$A267),'2-1 采购订单物料明细表报表导出'!#REF!,0))</f>
        <v>#REF!</v>
      </c>
      <c r="J267" s="23" t="e" cm="1">
        <f t="array" ref="J267">SUM(IF((LEFT('2-1 采购订单物料明细表报表导出'!#REF!,7)=J$1)*('2-1 采购订单物料明细表报表导出'!#REF!=$A267),'2-1 采购订单物料明细表报表导出'!#REF!,0))</f>
        <v>#REF!</v>
      </c>
      <c r="K267" s="23" t="e" cm="1">
        <f t="array" ref="K267">SUM(IF((LEFT('2-1 采购订单物料明细表报表导出'!#REF!,7)=K$1)*('2-1 采购订单物料明细表报表导出'!#REF!=$A267),'2-1 采购订单物料明细表报表导出'!#REF!,0))</f>
        <v>#REF!</v>
      </c>
      <c r="L267" s="23" t="e" cm="1">
        <f t="array" ref="L267">SUM(IF((LEFT('2-1 采购订单物料明细表报表导出'!#REF!,7)=L$1)*('2-1 采购订单物料明细表报表导出'!#REF!=$A267),'2-1 采购订单物料明细表报表导出'!#REF!,0))</f>
        <v>#REF!</v>
      </c>
      <c r="M267" s="23" t="e" cm="1">
        <f t="array" ref="M267">SUM(IF((LEFT('2-1 采购订单物料明细表报表导出'!#REF!,7)=M$1)*('2-1 采购订单物料明细表报表导出'!#REF!=$A267),'2-1 采购订单物料明细表报表导出'!#REF!,0))</f>
        <v>#REF!</v>
      </c>
      <c r="N267" s="23" t="e" cm="1">
        <f t="array" ref="N267">SUM(IF((LEFT('2-1 采购订单物料明细表报表导出'!#REF!,7)=N$1)*('2-1 采购订单物料明细表报表导出'!#REF!=$A267),'2-1 采购订单物料明细表报表导出'!#REF!,0))</f>
        <v>#REF!</v>
      </c>
      <c r="O267" s="23" t="e" cm="1">
        <f t="array" ref="O267">SUM(IF((LEFT('2-1 采购订单物料明细表报表导出'!#REF!,7)=O$1)*('2-1 采购订单物料明细表报表导出'!#REF!=$A267),'2-1 采购订单物料明细表报表导出'!#REF!,0))</f>
        <v>#REF!</v>
      </c>
    </row>
    <row r="268" ht="14.5" spans="1:15">
      <c r="A268" s="20" t="s">
        <v>3575</v>
      </c>
      <c r="B268" s="48" t="s">
        <v>2128</v>
      </c>
      <c r="C268" s="49" t="s">
        <v>2129</v>
      </c>
      <c r="D268" s="23" t="e" cm="1">
        <f t="array" ref="D268">SUM(IF((LEFT('2-1 采购订单物料明细表报表导出'!#REF!,7)=D$1)*('2-1 采购订单物料明细表报表导出'!#REF!=$A268),'2-1 采购订单物料明细表报表导出'!#REF!,0))</f>
        <v>#REF!</v>
      </c>
      <c r="E268" s="23" t="e" cm="1">
        <f t="array" ref="E268">SUM(IF((LEFT('2-1 采购订单物料明细表报表导出'!#REF!,7)=E$1)*('2-1 采购订单物料明细表报表导出'!#REF!=$A268),'2-1 采购订单物料明细表报表导出'!#REF!,0))</f>
        <v>#REF!</v>
      </c>
      <c r="F268" s="23" t="e" cm="1">
        <f t="array" ref="F268">SUM(IF((LEFT('2-1 采购订单物料明细表报表导出'!#REF!,7)=F$1)*('2-1 采购订单物料明细表报表导出'!#REF!=$A268),'2-1 采购订单物料明细表报表导出'!#REF!,0))</f>
        <v>#REF!</v>
      </c>
      <c r="G268" s="23" t="e" cm="1">
        <f t="array" ref="G268">SUM(IF((LEFT('2-1 采购订单物料明细表报表导出'!#REF!,7)=G$1)*('2-1 采购订单物料明细表报表导出'!#REF!=$A268),'2-1 采购订单物料明细表报表导出'!#REF!,0))</f>
        <v>#REF!</v>
      </c>
      <c r="H268" s="23" t="e" cm="1">
        <f t="array" ref="H268">SUM(IF((LEFT('2-1 采购订单物料明细表报表导出'!#REF!,7)=H$1)*('2-1 采购订单物料明细表报表导出'!#REF!=$A268),'2-1 采购订单物料明细表报表导出'!#REF!,0))</f>
        <v>#REF!</v>
      </c>
      <c r="I268" s="23" t="e" cm="1">
        <f t="array" ref="I268">SUM(IF((LEFT('2-1 采购订单物料明细表报表导出'!#REF!,7)=I$1)*('2-1 采购订单物料明细表报表导出'!#REF!=$A268),'2-1 采购订单物料明细表报表导出'!#REF!,0))</f>
        <v>#REF!</v>
      </c>
      <c r="J268" s="23" t="e" cm="1">
        <f t="array" ref="J268">SUM(IF((LEFT('2-1 采购订单物料明细表报表导出'!#REF!,7)=J$1)*('2-1 采购订单物料明细表报表导出'!#REF!=$A268),'2-1 采购订单物料明细表报表导出'!#REF!,0))</f>
        <v>#REF!</v>
      </c>
      <c r="K268" s="23" t="e" cm="1">
        <f t="array" ref="K268">SUM(IF((LEFT('2-1 采购订单物料明细表报表导出'!#REF!,7)=K$1)*('2-1 采购订单物料明细表报表导出'!#REF!=$A268),'2-1 采购订单物料明细表报表导出'!#REF!,0))</f>
        <v>#REF!</v>
      </c>
      <c r="L268" s="23" t="e" cm="1">
        <f t="array" ref="L268">SUM(IF((LEFT('2-1 采购订单物料明细表报表导出'!#REF!,7)=L$1)*('2-1 采购订单物料明细表报表导出'!#REF!=$A268),'2-1 采购订单物料明细表报表导出'!#REF!,0))</f>
        <v>#REF!</v>
      </c>
      <c r="M268" s="23" t="e" cm="1">
        <f t="array" ref="M268">SUM(IF((LEFT('2-1 采购订单物料明细表报表导出'!#REF!,7)=M$1)*('2-1 采购订单物料明细表报表导出'!#REF!=$A268),'2-1 采购订单物料明细表报表导出'!#REF!,0))</f>
        <v>#REF!</v>
      </c>
      <c r="N268" s="23" t="e" cm="1">
        <f t="array" ref="N268">SUM(IF((LEFT('2-1 采购订单物料明细表报表导出'!#REF!,7)=N$1)*('2-1 采购订单物料明细表报表导出'!#REF!=$A268),'2-1 采购订单物料明细表报表导出'!#REF!,0))</f>
        <v>#REF!</v>
      </c>
      <c r="O268" s="23" t="e" cm="1">
        <f t="array" ref="O268">SUM(IF((LEFT('2-1 采购订单物料明细表报表导出'!#REF!,7)=O$1)*('2-1 采购订单物料明细表报表导出'!#REF!=$A268),'2-1 采购订单物料明细表报表导出'!#REF!,0))</f>
        <v>#REF!</v>
      </c>
    </row>
    <row r="269" ht="14.5" spans="1:15">
      <c r="A269" s="20" t="s">
        <v>3576</v>
      </c>
      <c r="B269" s="48" t="s">
        <v>2128</v>
      </c>
      <c r="C269" s="49" t="s">
        <v>2129</v>
      </c>
      <c r="D269" s="23" t="e" cm="1">
        <f t="array" ref="D269">SUM(IF((LEFT('2-1 采购订单物料明细表报表导出'!#REF!,7)=D$1)*('2-1 采购订单物料明细表报表导出'!#REF!=$A269),'2-1 采购订单物料明细表报表导出'!#REF!,0))</f>
        <v>#REF!</v>
      </c>
      <c r="E269" s="23" t="e" cm="1">
        <f t="array" ref="E269">SUM(IF((LEFT('2-1 采购订单物料明细表报表导出'!#REF!,7)=E$1)*('2-1 采购订单物料明细表报表导出'!#REF!=$A269),'2-1 采购订单物料明细表报表导出'!#REF!,0))</f>
        <v>#REF!</v>
      </c>
      <c r="F269" s="23" t="e" cm="1">
        <f t="array" ref="F269">SUM(IF((LEFT('2-1 采购订单物料明细表报表导出'!#REF!,7)=F$1)*('2-1 采购订单物料明细表报表导出'!#REF!=$A269),'2-1 采购订单物料明细表报表导出'!#REF!,0))</f>
        <v>#REF!</v>
      </c>
      <c r="G269" s="23" t="e" cm="1">
        <f t="array" ref="G269">SUM(IF((LEFT('2-1 采购订单物料明细表报表导出'!#REF!,7)=G$1)*('2-1 采购订单物料明细表报表导出'!#REF!=$A269),'2-1 采购订单物料明细表报表导出'!#REF!,0))</f>
        <v>#REF!</v>
      </c>
      <c r="H269" s="23" t="e" cm="1">
        <f t="array" ref="H269">SUM(IF((LEFT('2-1 采购订单物料明细表报表导出'!#REF!,7)=H$1)*('2-1 采购订单物料明细表报表导出'!#REF!=$A269),'2-1 采购订单物料明细表报表导出'!#REF!,0))</f>
        <v>#REF!</v>
      </c>
      <c r="I269" s="23" t="e" cm="1">
        <f t="array" ref="I269">SUM(IF((LEFT('2-1 采购订单物料明细表报表导出'!#REF!,7)=I$1)*('2-1 采购订单物料明细表报表导出'!#REF!=$A269),'2-1 采购订单物料明细表报表导出'!#REF!,0))</f>
        <v>#REF!</v>
      </c>
      <c r="J269" s="23" t="e" cm="1">
        <f t="array" ref="J269">SUM(IF((LEFT('2-1 采购订单物料明细表报表导出'!#REF!,7)=J$1)*('2-1 采购订单物料明细表报表导出'!#REF!=$A269),'2-1 采购订单物料明细表报表导出'!#REF!,0))</f>
        <v>#REF!</v>
      </c>
      <c r="K269" s="23" t="e" cm="1">
        <f t="array" ref="K269">SUM(IF((LEFT('2-1 采购订单物料明细表报表导出'!#REF!,7)=K$1)*('2-1 采购订单物料明细表报表导出'!#REF!=$A269),'2-1 采购订单物料明细表报表导出'!#REF!,0))</f>
        <v>#REF!</v>
      </c>
      <c r="L269" s="23" t="e" cm="1">
        <f t="array" ref="L269">SUM(IF((LEFT('2-1 采购订单物料明细表报表导出'!#REF!,7)=L$1)*('2-1 采购订单物料明细表报表导出'!#REF!=$A269),'2-1 采购订单物料明细表报表导出'!#REF!,0))</f>
        <v>#REF!</v>
      </c>
      <c r="M269" s="23" t="e" cm="1">
        <f t="array" ref="M269">SUM(IF((LEFT('2-1 采购订单物料明细表报表导出'!#REF!,7)=M$1)*('2-1 采购订单物料明细表报表导出'!#REF!=$A269),'2-1 采购订单物料明细表报表导出'!#REF!,0))</f>
        <v>#REF!</v>
      </c>
      <c r="N269" s="23" t="e" cm="1">
        <f t="array" ref="N269">SUM(IF((LEFT('2-1 采购订单物料明细表报表导出'!#REF!,7)=N$1)*('2-1 采购订单物料明细表报表导出'!#REF!=$A269),'2-1 采购订单物料明细表报表导出'!#REF!,0))</f>
        <v>#REF!</v>
      </c>
      <c r="O269" s="23" t="e" cm="1">
        <f t="array" ref="O269">SUM(IF((LEFT('2-1 采购订单物料明细表报表导出'!#REF!,7)=O$1)*('2-1 采购订单物料明细表报表导出'!#REF!=$A269),'2-1 采购订单物料明细表报表导出'!#REF!,0))</f>
        <v>#REF!</v>
      </c>
    </row>
    <row r="270" ht="14.5" spans="1:15">
      <c r="A270" s="20" t="s">
        <v>3577</v>
      </c>
      <c r="B270" s="48" t="s">
        <v>2128</v>
      </c>
      <c r="C270" s="49" t="s">
        <v>2129</v>
      </c>
      <c r="D270" s="23" t="e" cm="1">
        <f t="array" ref="D270">SUM(IF((LEFT('2-1 采购订单物料明细表报表导出'!#REF!,7)=D$1)*('2-1 采购订单物料明细表报表导出'!#REF!=$A270),'2-1 采购订单物料明细表报表导出'!#REF!,0))</f>
        <v>#REF!</v>
      </c>
      <c r="E270" s="23" t="e" cm="1">
        <f t="array" ref="E270">SUM(IF((LEFT('2-1 采购订单物料明细表报表导出'!#REF!,7)=E$1)*('2-1 采购订单物料明细表报表导出'!#REF!=$A270),'2-1 采购订单物料明细表报表导出'!#REF!,0))</f>
        <v>#REF!</v>
      </c>
      <c r="F270" s="23" t="e" cm="1">
        <f t="array" ref="F270">SUM(IF((LEFT('2-1 采购订单物料明细表报表导出'!#REF!,7)=F$1)*('2-1 采购订单物料明细表报表导出'!#REF!=$A270),'2-1 采购订单物料明细表报表导出'!#REF!,0))</f>
        <v>#REF!</v>
      </c>
      <c r="G270" s="23" t="e" cm="1">
        <f t="array" ref="G270">SUM(IF((LEFT('2-1 采购订单物料明细表报表导出'!#REF!,7)=G$1)*('2-1 采购订单物料明细表报表导出'!#REF!=$A270),'2-1 采购订单物料明细表报表导出'!#REF!,0))</f>
        <v>#REF!</v>
      </c>
      <c r="H270" s="23" t="e" cm="1">
        <f t="array" ref="H270">SUM(IF((LEFT('2-1 采购订单物料明细表报表导出'!#REF!,7)=H$1)*('2-1 采购订单物料明细表报表导出'!#REF!=$A270),'2-1 采购订单物料明细表报表导出'!#REF!,0))</f>
        <v>#REF!</v>
      </c>
      <c r="I270" s="23" t="e" cm="1">
        <f t="array" ref="I270">SUM(IF((LEFT('2-1 采购订单物料明细表报表导出'!#REF!,7)=I$1)*('2-1 采购订单物料明细表报表导出'!#REF!=$A270),'2-1 采购订单物料明细表报表导出'!#REF!,0))</f>
        <v>#REF!</v>
      </c>
      <c r="J270" s="23" t="e" cm="1">
        <f t="array" ref="J270">SUM(IF((LEFT('2-1 采购订单物料明细表报表导出'!#REF!,7)=J$1)*('2-1 采购订单物料明细表报表导出'!#REF!=$A270),'2-1 采购订单物料明细表报表导出'!#REF!,0))</f>
        <v>#REF!</v>
      </c>
      <c r="K270" s="23" t="e" cm="1">
        <f t="array" ref="K270">SUM(IF((LEFT('2-1 采购订单物料明细表报表导出'!#REF!,7)=K$1)*('2-1 采购订单物料明细表报表导出'!#REF!=$A270),'2-1 采购订单物料明细表报表导出'!#REF!,0))</f>
        <v>#REF!</v>
      </c>
      <c r="L270" s="23" t="e" cm="1">
        <f t="array" ref="L270">SUM(IF((LEFT('2-1 采购订单物料明细表报表导出'!#REF!,7)=L$1)*('2-1 采购订单物料明细表报表导出'!#REF!=$A270),'2-1 采购订单物料明细表报表导出'!#REF!,0))</f>
        <v>#REF!</v>
      </c>
      <c r="M270" s="23" t="e" cm="1">
        <f t="array" ref="M270">SUM(IF((LEFT('2-1 采购订单物料明细表报表导出'!#REF!,7)=M$1)*('2-1 采购订单物料明细表报表导出'!#REF!=$A270),'2-1 采购订单物料明细表报表导出'!#REF!,0))</f>
        <v>#REF!</v>
      </c>
      <c r="N270" s="23" t="e" cm="1">
        <f t="array" ref="N270">SUM(IF((LEFT('2-1 采购订单物料明细表报表导出'!#REF!,7)=N$1)*('2-1 采购订单物料明细表报表导出'!#REF!=$A270),'2-1 采购订单物料明细表报表导出'!#REF!,0))</f>
        <v>#REF!</v>
      </c>
      <c r="O270" s="23" t="e" cm="1">
        <f t="array" ref="O270">SUM(IF((LEFT('2-1 采购订单物料明细表报表导出'!#REF!,7)=O$1)*('2-1 采购订单物料明细表报表导出'!#REF!=$A270),'2-1 采购订单物料明细表报表导出'!#REF!,0))</f>
        <v>#REF!</v>
      </c>
    </row>
    <row r="271" ht="14.5" spans="1:15">
      <c r="A271" s="20" t="s">
        <v>3578</v>
      </c>
      <c r="B271" s="48" t="s">
        <v>2128</v>
      </c>
      <c r="C271" s="49" t="s">
        <v>2129</v>
      </c>
      <c r="D271" s="23" t="e" cm="1">
        <f t="array" ref="D271">SUM(IF((LEFT('2-1 采购订单物料明细表报表导出'!#REF!,7)=D$1)*('2-1 采购订单物料明细表报表导出'!#REF!=$A271),'2-1 采购订单物料明细表报表导出'!#REF!,0))</f>
        <v>#REF!</v>
      </c>
      <c r="E271" s="23" t="e" cm="1">
        <f t="array" ref="E271">SUM(IF((LEFT('2-1 采购订单物料明细表报表导出'!#REF!,7)=E$1)*('2-1 采购订单物料明细表报表导出'!#REF!=$A271),'2-1 采购订单物料明细表报表导出'!#REF!,0))</f>
        <v>#REF!</v>
      </c>
      <c r="F271" s="23" t="e" cm="1">
        <f t="array" ref="F271">SUM(IF((LEFT('2-1 采购订单物料明细表报表导出'!#REF!,7)=F$1)*('2-1 采购订单物料明细表报表导出'!#REF!=$A271),'2-1 采购订单物料明细表报表导出'!#REF!,0))</f>
        <v>#REF!</v>
      </c>
      <c r="G271" s="23" t="e" cm="1">
        <f t="array" ref="G271">SUM(IF((LEFT('2-1 采购订单物料明细表报表导出'!#REF!,7)=G$1)*('2-1 采购订单物料明细表报表导出'!#REF!=$A271),'2-1 采购订单物料明细表报表导出'!#REF!,0))</f>
        <v>#REF!</v>
      </c>
      <c r="H271" s="23" t="e" cm="1">
        <f t="array" ref="H271">SUM(IF((LEFT('2-1 采购订单物料明细表报表导出'!#REF!,7)=H$1)*('2-1 采购订单物料明细表报表导出'!#REF!=$A271),'2-1 采购订单物料明细表报表导出'!#REF!,0))</f>
        <v>#REF!</v>
      </c>
      <c r="I271" s="23" t="e" cm="1">
        <f t="array" ref="I271">SUM(IF((LEFT('2-1 采购订单物料明细表报表导出'!#REF!,7)=I$1)*('2-1 采购订单物料明细表报表导出'!#REF!=$A271),'2-1 采购订单物料明细表报表导出'!#REF!,0))</f>
        <v>#REF!</v>
      </c>
      <c r="J271" s="23" t="e" cm="1">
        <f t="array" ref="J271">SUM(IF((LEFT('2-1 采购订单物料明细表报表导出'!#REF!,7)=J$1)*('2-1 采购订单物料明细表报表导出'!#REF!=$A271),'2-1 采购订单物料明细表报表导出'!#REF!,0))</f>
        <v>#REF!</v>
      </c>
      <c r="K271" s="23" t="e" cm="1">
        <f t="array" ref="K271">SUM(IF((LEFT('2-1 采购订单物料明细表报表导出'!#REF!,7)=K$1)*('2-1 采购订单物料明细表报表导出'!#REF!=$A271),'2-1 采购订单物料明细表报表导出'!#REF!,0))</f>
        <v>#REF!</v>
      </c>
      <c r="L271" s="23" t="e" cm="1">
        <f t="array" ref="L271">SUM(IF((LEFT('2-1 采购订单物料明细表报表导出'!#REF!,7)=L$1)*('2-1 采购订单物料明细表报表导出'!#REF!=$A271),'2-1 采购订单物料明细表报表导出'!#REF!,0))</f>
        <v>#REF!</v>
      </c>
      <c r="M271" s="23" t="e" cm="1">
        <f t="array" ref="M271">SUM(IF((LEFT('2-1 采购订单物料明细表报表导出'!#REF!,7)=M$1)*('2-1 采购订单物料明细表报表导出'!#REF!=$A271),'2-1 采购订单物料明细表报表导出'!#REF!,0))</f>
        <v>#REF!</v>
      </c>
      <c r="N271" s="23" t="e" cm="1">
        <f t="array" ref="N271">SUM(IF((LEFT('2-1 采购订单物料明细表报表导出'!#REF!,7)=N$1)*('2-1 采购订单物料明细表报表导出'!#REF!=$A271),'2-1 采购订单物料明细表报表导出'!#REF!,0))</f>
        <v>#REF!</v>
      </c>
      <c r="O271" s="23" t="e" cm="1">
        <f t="array" ref="O271">SUM(IF((LEFT('2-1 采购订单物料明细表报表导出'!#REF!,7)=O$1)*('2-1 采购订单物料明细表报表导出'!#REF!=$A271),'2-1 采购订单物料明细表报表导出'!#REF!,0))</f>
        <v>#REF!</v>
      </c>
    </row>
    <row r="272" ht="14.5" spans="1:15">
      <c r="A272" s="20" t="s">
        <v>3579</v>
      </c>
      <c r="B272" s="48" t="s">
        <v>2128</v>
      </c>
      <c r="C272" s="49" t="s">
        <v>2129</v>
      </c>
      <c r="D272" s="23" t="e" cm="1">
        <f t="array" ref="D272">SUM(IF((LEFT('2-1 采购订单物料明细表报表导出'!#REF!,7)=D$1)*('2-1 采购订单物料明细表报表导出'!#REF!=$A272),'2-1 采购订单物料明细表报表导出'!#REF!,0))</f>
        <v>#REF!</v>
      </c>
      <c r="E272" s="23" t="e" cm="1">
        <f t="array" ref="E272">SUM(IF((LEFT('2-1 采购订单物料明细表报表导出'!#REF!,7)=E$1)*('2-1 采购订单物料明细表报表导出'!#REF!=$A272),'2-1 采购订单物料明细表报表导出'!#REF!,0))</f>
        <v>#REF!</v>
      </c>
      <c r="F272" s="23" t="e" cm="1">
        <f t="array" ref="F272">SUM(IF((LEFT('2-1 采购订单物料明细表报表导出'!#REF!,7)=F$1)*('2-1 采购订单物料明细表报表导出'!#REF!=$A272),'2-1 采购订单物料明细表报表导出'!#REF!,0))</f>
        <v>#REF!</v>
      </c>
      <c r="G272" s="23" t="e" cm="1">
        <f t="array" ref="G272">SUM(IF((LEFT('2-1 采购订单物料明细表报表导出'!#REF!,7)=G$1)*('2-1 采购订单物料明细表报表导出'!#REF!=$A272),'2-1 采购订单物料明细表报表导出'!#REF!,0))</f>
        <v>#REF!</v>
      </c>
      <c r="H272" s="23" t="e" cm="1">
        <f t="array" ref="H272">SUM(IF((LEFT('2-1 采购订单物料明细表报表导出'!#REF!,7)=H$1)*('2-1 采购订单物料明细表报表导出'!#REF!=$A272),'2-1 采购订单物料明细表报表导出'!#REF!,0))</f>
        <v>#REF!</v>
      </c>
      <c r="I272" s="23" t="e" cm="1">
        <f t="array" ref="I272">SUM(IF((LEFT('2-1 采购订单物料明细表报表导出'!#REF!,7)=I$1)*('2-1 采购订单物料明细表报表导出'!#REF!=$A272),'2-1 采购订单物料明细表报表导出'!#REF!,0))</f>
        <v>#REF!</v>
      </c>
      <c r="J272" s="23" t="e" cm="1">
        <f t="array" ref="J272">SUM(IF((LEFT('2-1 采购订单物料明细表报表导出'!#REF!,7)=J$1)*('2-1 采购订单物料明细表报表导出'!#REF!=$A272),'2-1 采购订单物料明细表报表导出'!#REF!,0))</f>
        <v>#REF!</v>
      </c>
      <c r="K272" s="23" t="e" cm="1">
        <f t="array" ref="K272">SUM(IF((LEFT('2-1 采购订单物料明细表报表导出'!#REF!,7)=K$1)*('2-1 采购订单物料明细表报表导出'!#REF!=$A272),'2-1 采购订单物料明细表报表导出'!#REF!,0))</f>
        <v>#REF!</v>
      </c>
      <c r="L272" s="23" t="e" cm="1">
        <f t="array" ref="L272">SUM(IF((LEFT('2-1 采购订单物料明细表报表导出'!#REF!,7)=L$1)*('2-1 采购订单物料明细表报表导出'!#REF!=$A272),'2-1 采购订单物料明细表报表导出'!#REF!,0))</f>
        <v>#REF!</v>
      </c>
      <c r="M272" s="23" t="e" cm="1">
        <f t="array" ref="M272">SUM(IF((LEFT('2-1 采购订单物料明细表报表导出'!#REF!,7)=M$1)*('2-1 采购订单物料明细表报表导出'!#REF!=$A272),'2-1 采购订单物料明细表报表导出'!#REF!,0))</f>
        <v>#REF!</v>
      </c>
      <c r="N272" s="23" t="e" cm="1">
        <f t="array" ref="N272">SUM(IF((LEFT('2-1 采购订单物料明细表报表导出'!#REF!,7)=N$1)*('2-1 采购订单物料明细表报表导出'!#REF!=$A272),'2-1 采购订单物料明细表报表导出'!#REF!,0))</f>
        <v>#REF!</v>
      </c>
      <c r="O272" s="23" t="e" cm="1">
        <f t="array" ref="O272">SUM(IF((LEFT('2-1 采购订单物料明细表报表导出'!#REF!,7)=O$1)*('2-1 采购订单物料明细表报表导出'!#REF!=$A272),'2-1 采购订单物料明细表报表导出'!#REF!,0))</f>
        <v>#REF!</v>
      </c>
    </row>
    <row r="273" ht="14.5" spans="1:15">
      <c r="A273" s="20" t="s">
        <v>3580</v>
      </c>
      <c r="B273" s="48" t="s">
        <v>2128</v>
      </c>
      <c r="C273" s="49" t="s">
        <v>2129</v>
      </c>
      <c r="D273" s="23" t="e" cm="1">
        <f t="array" ref="D273">SUM(IF((LEFT('2-1 采购订单物料明细表报表导出'!#REF!,7)=D$1)*('2-1 采购订单物料明细表报表导出'!#REF!=$A273),'2-1 采购订单物料明细表报表导出'!#REF!,0))</f>
        <v>#REF!</v>
      </c>
      <c r="E273" s="23" t="e" cm="1">
        <f t="array" ref="E273">SUM(IF((LEFT('2-1 采购订单物料明细表报表导出'!#REF!,7)=E$1)*('2-1 采购订单物料明细表报表导出'!#REF!=$A273),'2-1 采购订单物料明细表报表导出'!#REF!,0))</f>
        <v>#REF!</v>
      </c>
      <c r="F273" s="23" t="e" cm="1">
        <f t="array" ref="F273">SUM(IF((LEFT('2-1 采购订单物料明细表报表导出'!#REF!,7)=F$1)*('2-1 采购订单物料明细表报表导出'!#REF!=$A273),'2-1 采购订单物料明细表报表导出'!#REF!,0))</f>
        <v>#REF!</v>
      </c>
      <c r="G273" s="23" t="e" cm="1">
        <f t="array" ref="G273">SUM(IF((LEFT('2-1 采购订单物料明细表报表导出'!#REF!,7)=G$1)*('2-1 采购订单物料明细表报表导出'!#REF!=$A273),'2-1 采购订单物料明细表报表导出'!#REF!,0))</f>
        <v>#REF!</v>
      </c>
      <c r="H273" s="23" t="e" cm="1">
        <f t="array" ref="H273">SUM(IF((LEFT('2-1 采购订单物料明细表报表导出'!#REF!,7)=H$1)*('2-1 采购订单物料明细表报表导出'!#REF!=$A273),'2-1 采购订单物料明细表报表导出'!#REF!,0))</f>
        <v>#REF!</v>
      </c>
      <c r="I273" s="23" t="e" cm="1">
        <f t="array" ref="I273">SUM(IF((LEFT('2-1 采购订单物料明细表报表导出'!#REF!,7)=I$1)*('2-1 采购订单物料明细表报表导出'!#REF!=$A273),'2-1 采购订单物料明细表报表导出'!#REF!,0))</f>
        <v>#REF!</v>
      </c>
      <c r="J273" s="23" t="e" cm="1">
        <f t="array" ref="J273">SUM(IF((LEFT('2-1 采购订单物料明细表报表导出'!#REF!,7)=J$1)*('2-1 采购订单物料明细表报表导出'!#REF!=$A273),'2-1 采购订单物料明细表报表导出'!#REF!,0))</f>
        <v>#REF!</v>
      </c>
      <c r="K273" s="23" t="e" cm="1">
        <f t="array" ref="K273">SUM(IF((LEFT('2-1 采购订单物料明细表报表导出'!#REF!,7)=K$1)*('2-1 采购订单物料明细表报表导出'!#REF!=$A273),'2-1 采购订单物料明细表报表导出'!#REF!,0))</f>
        <v>#REF!</v>
      </c>
      <c r="L273" s="23" t="e" cm="1">
        <f t="array" ref="L273">SUM(IF((LEFT('2-1 采购订单物料明细表报表导出'!#REF!,7)=L$1)*('2-1 采购订单物料明细表报表导出'!#REF!=$A273),'2-1 采购订单物料明细表报表导出'!#REF!,0))</f>
        <v>#REF!</v>
      </c>
      <c r="M273" s="23" t="e" cm="1">
        <f t="array" ref="M273">SUM(IF((LEFT('2-1 采购订单物料明细表报表导出'!#REF!,7)=M$1)*('2-1 采购订单物料明细表报表导出'!#REF!=$A273),'2-1 采购订单物料明细表报表导出'!#REF!,0))</f>
        <v>#REF!</v>
      </c>
      <c r="N273" s="23" t="e" cm="1">
        <f t="array" ref="N273">SUM(IF((LEFT('2-1 采购订单物料明细表报表导出'!#REF!,7)=N$1)*('2-1 采购订单物料明细表报表导出'!#REF!=$A273),'2-1 采购订单物料明细表报表导出'!#REF!,0))</f>
        <v>#REF!</v>
      </c>
      <c r="O273" s="23" t="e" cm="1">
        <f t="array" ref="O273">SUM(IF((LEFT('2-1 采购订单物料明细表报表导出'!#REF!,7)=O$1)*('2-1 采购订单物料明细表报表导出'!#REF!=$A273),'2-1 采购订单物料明细表报表导出'!#REF!,0))</f>
        <v>#REF!</v>
      </c>
    </row>
    <row r="274" ht="14.5" spans="1:15">
      <c r="A274" s="20" t="s">
        <v>3581</v>
      </c>
      <c r="B274" s="48" t="s">
        <v>2128</v>
      </c>
      <c r="C274" s="49" t="s">
        <v>2129</v>
      </c>
      <c r="D274" s="23" t="e" cm="1">
        <f t="array" ref="D274">SUM(IF((LEFT('2-1 采购订单物料明细表报表导出'!#REF!,7)=D$1)*('2-1 采购订单物料明细表报表导出'!#REF!=$A274),'2-1 采购订单物料明细表报表导出'!#REF!,0))</f>
        <v>#REF!</v>
      </c>
      <c r="E274" s="23" t="e" cm="1">
        <f t="array" ref="E274">SUM(IF((LEFT('2-1 采购订单物料明细表报表导出'!#REF!,7)=E$1)*('2-1 采购订单物料明细表报表导出'!#REF!=$A274),'2-1 采购订单物料明细表报表导出'!#REF!,0))</f>
        <v>#REF!</v>
      </c>
      <c r="F274" s="23" t="e" cm="1">
        <f t="array" ref="F274">SUM(IF((LEFT('2-1 采购订单物料明细表报表导出'!#REF!,7)=F$1)*('2-1 采购订单物料明细表报表导出'!#REF!=$A274),'2-1 采购订单物料明细表报表导出'!#REF!,0))</f>
        <v>#REF!</v>
      </c>
      <c r="G274" s="23" t="e" cm="1">
        <f t="array" ref="G274">SUM(IF((LEFT('2-1 采购订单物料明细表报表导出'!#REF!,7)=G$1)*('2-1 采购订单物料明细表报表导出'!#REF!=$A274),'2-1 采购订单物料明细表报表导出'!#REF!,0))</f>
        <v>#REF!</v>
      </c>
      <c r="H274" s="23" t="e" cm="1">
        <f t="array" ref="H274">SUM(IF((LEFT('2-1 采购订单物料明细表报表导出'!#REF!,7)=H$1)*('2-1 采购订单物料明细表报表导出'!#REF!=$A274),'2-1 采购订单物料明细表报表导出'!#REF!,0))</f>
        <v>#REF!</v>
      </c>
      <c r="I274" s="23" t="e" cm="1">
        <f t="array" ref="I274">SUM(IF((LEFT('2-1 采购订单物料明细表报表导出'!#REF!,7)=I$1)*('2-1 采购订单物料明细表报表导出'!#REF!=$A274),'2-1 采购订单物料明细表报表导出'!#REF!,0))</f>
        <v>#REF!</v>
      </c>
      <c r="J274" s="23" t="e" cm="1">
        <f t="array" ref="J274">SUM(IF((LEFT('2-1 采购订单物料明细表报表导出'!#REF!,7)=J$1)*('2-1 采购订单物料明细表报表导出'!#REF!=$A274),'2-1 采购订单物料明细表报表导出'!#REF!,0))</f>
        <v>#REF!</v>
      </c>
      <c r="K274" s="23" t="e" cm="1">
        <f t="array" ref="K274">SUM(IF((LEFT('2-1 采购订单物料明细表报表导出'!#REF!,7)=K$1)*('2-1 采购订单物料明细表报表导出'!#REF!=$A274),'2-1 采购订单物料明细表报表导出'!#REF!,0))</f>
        <v>#REF!</v>
      </c>
      <c r="L274" s="23" t="e" cm="1">
        <f t="array" ref="L274">SUM(IF((LEFT('2-1 采购订单物料明细表报表导出'!#REF!,7)=L$1)*('2-1 采购订单物料明细表报表导出'!#REF!=$A274),'2-1 采购订单物料明细表报表导出'!#REF!,0))</f>
        <v>#REF!</v>
      </c>
      <c r="M274" s="23" t="e" cm="1">
        <f t="array" ref="M274">SUM(IF((LEFT('2-1 采购订单物料明细表报表导出'!#REF!,7)=M$1)*('2-1 采购订单物料明细表报表导出'!#REF!=$A274),'2-1 采购订单物料明细表报表导出'!#REF!,0))</f>
        <v>#REF!</v>
      </c>
      <c r="N274" s="23" t="e" cm="1">
        <f t="array" ref="N274">SUM(IF((LEFT('2-1 采购订单物料明细表报表导出'!#REF!,7)=N$1)*('2-1 采购订单物料明细表报表导出'!#REF!=$A274),'2-1 采购订单物料明细表报表导出'!#REF!,0))</f>
        <v>#REF!</v>
      </c>
      <c r="O274" s="23" t="e" cm="1">
        <f t="array" ref="O274">SUM(IF((LEFT('2-1 采购订单物料明细表报表导出'!#REF!,7)=O$1)*('2-1 采购订单物料明细表报表导出'!#REF!=$A274),'2-1 采购订单物料明细表报表导出'!#REF!,0))</f>
        <v>#REF!</v>
      </c>
    </row>
    <row r="275" ht="14.5" spans="1:15">
      <c r="A275" s="20" t="s">
        <v>3582</v>
      </c>
      <c r="B275" s="48" t="s">
        <v>2128</v>
      </c>
      <c r="C275" s="49" t="s">
        <v>2129</v>
      </c>
      <c r="D275" s="23" t="e" cm="1">
        <f t="array" ref="D275">SUM(IF((LEFT('2-1 采购订单物料明细表报表导出'!#REF!,7)=D$1)*('2-1 采购订单物料明细表报表导出'!#REF!=$A275),'2-1 采购订单物料明细表报表导出'!#REF!,0))</f>
        <v>#REF!</v>
      </c>
      <c r="E275" s="23" t="e" cm="1">
        <f t="array" ref="E275">SUM(IF((LEFT('2-1 采购订单物料明细表报表导出'!#REF!,7)=E$1)*('2-1 采购订单物料明细表报表导出'!#REF!=$A275),'2-1 采购订单物料明细表报表导出'!#REF!,0))</f>
        <v>#REF!</v>
      </c>
      <c r="F275" s="23" t="e" cm="1">
        <f t="array" ref="F275">SUM(IF((LEFT('2-1 采购订单物料明细表报表导出'!#REF!,7)=F$1)*('2-1 采购订单物料明细表报表导出'!#REF!=$A275),'2-1 采购订单物料明细表报表导出'!#REF!,0))</f>
        <v>#REF!</v>
      </c>
      <c r="G275" s="23" t="e" cm="1">
        <f t="array" ref="G275">SUM(IF((LEFT('2-1 采购订单物料明细表报表导出'!#REF!,7)=G$1)*('2-1 采购订单物料明细表报表导出'!#REF!=$A275),'2-1 采购订单物料明细表报表导出'!#REF!,0))</f>
        <v>#REF!</v>
      </c>
      <c r="H275" s="23" t="e" cm="1">
        <f t="array" ref="H275">SUM(IF((LEFT('2-1 采购订单物料明细表报表导出'!#REF!,7)=H$1)*('2-1 采购订单物料明细表报表导出'!#REF!=$A275),'2-1 采购订单物料明细表报表导出'!#REF!,0))</f>
        <v>#REF!</v>
      </c>
      <c r="I275" s="23" t="e" cm="1">
        <f t="array" ref="I275">SUM(IF((LEFT('2-1 采购订单物料明细表报表导出'!#REF!,7)=I$1)*('2-1 采购订单物料明细表报表导出'!#REF!=$A275),'2-1 采购订单物料明细表报表导出'!#REF!,0))</f>
        <v>#REF!</v>
      </c>
      <c r="J275" s="23" t="e" cm="1">
        <f t="array" ref="J275">SUM(IF((LEFT('2-1 采购订单物料明细表报表导出'!#REF!,7)=J$1)*('2-1 采购订单物料明细表报表导出'!#REF!=$A275),'2-1 采购订单物料明细表报表导出'!#REF!,0))</f>
        <v>#REF!</v>
      </c>
      <c r="K275" s="23" t="e" cm="1">
        <f t="array" ref="K275">SUM(IF((LEFT('2-1 采购订单物料明细表报表导出'!#REF!,7)=K$1)*('2-1 采购订单物料明细表报表导出'!#REF!=$A275),'2-1 采购订单物料明细表报表导出'!#REF!,0))</f>
        <v>#REF!</v>
      </c>
      <c r="L275" s="23" t="e" cm="1">
        <f t="array" ref="L275">SUM(IF((LEFT('2-1 采购订单物料明细表报表导出'!#REF!,7)=L$1)*('2-1 采购订单物料明细表报表导出'!#REF!=$A275),'2-1 采购订单物料明细表报表导出'!#REF!,0))</f>
        <v>#REF!</v>
      </c>
      <c r="M275" s="23" t="e" cm="1">
        <f t="array" ref="M275">SUM(IF((LEFT('2-1 采购订单物料明细表报表导出'!#REF!,7)=M$1)*('2-1 采购订单物料明细表报表导出'!#REF!=$A275),'2-1 采购订单物料明细表报表导出'!#REF!,0))</f>
        <v>#REF!</v>
      </c>
      <c r="N275" s="23" t="e" cm="1">
        <f t="array" ref="N275">SUM(IF((LEFT('2-1 采购订单物料明细表报表导出'!#REF!,7)=N$1)*('2-1 采购订单物料明细表报表导出'!#REF!=$A275),'2-1 采购订单物料明细表报表导出'!#REF!,0))</f>
        <v>#REF!</v>
      </c>
      <c r="O275" s="23" t="e" cm="1">
        <f t="array" ref="O275">SUM(IF((LEFT('2-1 采购订单物料明细表报表导出'!#REF!,7)=O$1)*('2-1 采购订单物料明细表报表导出'!#REF!=$A275),'2-1 采购订单物料明细表报表导出'!#REF!,0))</f>
        <v>#REF!</v>
      </c>
    </row>
    <row r="276" ht="14.5" spans="1:15">
      <c r="A276" s="20" t="s">
        <v>3583</v>
      </c>
      <c r="B276" s="48" t="s">
        <v>2128</v>
      </c>
      <c r="C276" s="49" t="s">
        <v>2129</v>
      </c>
      <c r="D276" s="23" t="e" cm="1">
        <f t="array" ref="D276">SUM(IF((LEFT('2-1 采购订单物料明细表报表导出'!#REF!,7)=D$1)*('2-1 采购订单物料明细表报表导出'!#REF!=$A276),'2-1 采购订单物料明细表报表导出'!#REF!,0))</f>
        <v>#REF!</v>
      </c>
      <c r="E276" s="23" t="e" cm="1">
        <f t="array" ref="E276">SUM(IF((LEFT('2-1 采购订单物料明细表报表导出'!#REF!,7)=E$1)*('2-1 采购订单物料明细表报表导出'!#REF!=$A276),'2-1 采购订单物料明细表报表导出'!#REF!,0))</f>
        <v>#REF!</v>
      </c>
      <c r="F276" s="23" t="e" cm="1">
        <f t="array" ref="F276">SUM(IF((LEFT('2-1 采购订单物料明细表报表导出'!#REF!,7)=F$1)*('2-1 采购订单物料明细表报表导出'!#REF!=$A276),'2-1 采购订单物料明细表报表导出'!#REF!,0))</f>
        <v>#REF!</v>
      </c>
      <c r="G276" s="23" t="e" cm="1">
        <f t="array" ref="G276">SUM(IF((LEFT('2-1 采购订单物料明细表报表导出'!#REF!,7)=G$1)*('2-1 采购订单物料明细表报表导出'!#REF!=$A276),'2-1 采购订单物料明细表报表导出'!#REF!,0))</f>
        <v>#REF!</v>
      </c>
      <c r="H276" s="23" t="e" cm="1">
        <f t="array" ref="H276">SUM(IF((LEFT('2-1 采购订单物料明细表报表导出'!#REF!,7)=H$1)*('2-1 采购订单物料明细表报表导出'!#REF!=$A276),'2-1 采购订单物料明细表报表导出'!#REF!,0))</f>
        <v>#REF!</v>
      </c>
      <c r="I276" s="23" t="e" cm="1">
        <f t="array" ref="I276">SUM(IF((LEFT('2-1 采购订单物料明细表报表导出'!#REF!,7)=I$1)*('2-1 采购订单物料明细表报表导出'!#REF!=$A276),'2-1 采购订单物料明细表报表导出'!#REF!,0))</f>
        <v>#REF!</v>
      </c>
      <c r="J276" s="23" t="e" cm="1">
        <f t="array" ref="J276">SUM(IF((LEFT('2-1 采购订单物料明细表报表导出'!#REF!,7)=J$1)*('2-1 采购订单物料明细表报表导出'!#REF!=$A276),'2-1 采购订单物料明细表报表导出'!#REF!,0))</f>
        <v>#REF!</v>
      </c>
      <c r="K276" s="23" t="e" cm="1">
        <f t="array" ref="K276">SUM(IF((LEFT('2-1 采购订单物料明细表报表导出'!#REF!,7)=K$1)*('2-1 采购订单物料明细表报表导出'!#REF!=$A276),'2-1 采购订单物料明细表报表导出'!#REF!,0))</f>
        <v>#REF!</v>
      </c>
      <c r="L276" s="23" t="e" cm="1">
        <f t="array" ref="L276">SUM(IF((LEFT('2-1 采购订单物料明细表报表导出'!#REF!,7)=L$1)*('2-1 采购订单物料明细表报表导出'!#REF!=$A276),'2-1 采购订单物料明细表报表导出'!#REF!,0))</f>
        <v>#REF!</v>
      </c>
      <c r="M276" s="23" t="e" cm="1">
        <f t="array" ref="M276">SUM(IF((LEFT('2-1 采购订单物料明细表报表导出'!#REF!,7)=M$1)*('2-1 采购订单物料明细表报表导出'!#REF!=$A276),'2-1 采购订单物料明细表报表导出'!#REF!,0))</f>
        <v>#REF!</v>
      </c>
      <c r="N276" s="23" t="e" cm="1">
        <f t="array" ref="N276">SUM(IF((LEFT('2-1 采购订单物料明细表报表导出'!#REF!,7)=N$1)*('2-1 采购订单物料明细表报表导出'!#REF!=$A276),'2-1 采购订单物料明细表报表导出'!#REF!,0))</f>
        <v>#REF!</v>
      </c>
      <c r="O276" s="23" t="e" cm="1">
        <f t="array" ref="O276">SUM(IF((LEFT('2-1 采购订单物料明细表报表导出'!#REF!,7)=O$1)*('2-1 采购订单物料明细表报表导出'!#REF!=$A276),'2-1 采购订单物料明细表报表导出'!#REF!,0))</f>
        <v>#REF!</v>
      </c>
    </row>
    <row r="277" ht="14.5" spans="1:15">
      <c r="A277" s="20" t="s">
        <v>3584</v>
      </c>
      <c r="B277" s="48" t="s">
        <v>2128</v>
      </c>
      <c r="C277" s="49" t="s">
        <v>2129</v>
      </c>
      <c r="D277" s="23" t="e" cm="1">
        <f t="array" ref="D277">SUM(IF((LEFT('2-1 采购订单物料明细表报表导出'!#REF!,7)=D$1)*('2-1 采购订单物料明细表报表导出'!#REF!=$A277),'2-1 采购订单物料明细表报表导出'!#REF!,0))</f>
        <v>#REF!</v>
      </c>
      <c r="E277" s="23" t="e" cm="1">
        <f t="array" ref="E277">SUM(IF((LEFT('2-1 采购订单物料明细表报表导出'!#REF!,7)=E$1)*('2-1 采购订单物料明细表报表导出'!#REF!=$A277),'2-1 采购订单物料明细表报表导出'!#REF!,0))</f>
        <v>#REF!</v>
      </c>
      <c r="F277" s="23" t="e" cm="1">
        <f t="array" ref="F277">SUM(IF((LEFT('2-1 采购订单物料明细表报表导出'!#REF!,7)=F$1)*('2-1 采购订单物料明细表报表导出'!#REF!=$A277),'2-1 采购订单物料明细表报表导出'!#REF!,0))</f>
        <v>#REF!</v>
      </c>
      <c r="G277" s="23" t="e" cm="1">
        <f t="array" ref="G277">SUM(IF((LEFT('2-1 采购订单物料明细表报表导出'!#REF!,7)=G$1)*('2-1 采购订单物料明细表报表导出'!#REF!=$A277),'2-1 采购订单物料明细表报表导出'!#REF!,0))</f>
        <v>#REF!</v>
      </c>
      <c r="H277" s="23" t="e" cm="1">
        <f t="array" ref="H277">SUM(IF((LEFT('2-1 采购订单物料明细表报表导出'!#REF!,7)=H$1)*('2-1 采购订单物料明细表报表导出'!#REF!=$A277),'2-1 采购订单物料明细表报表导出'!#REF!,0))</f>
        <v>#REF!</v>
      </c>
      <c r="I277" s="23" t="e" cm="1">
        <f t="array" ref="I277">SUM(IF((LEFT('2-1 采购订单物料明细表报表导出'!#REF!,7)=I$1)*('2-1 采购订单物料明细表报表导出'!#REF!=$A277),'2-1 采购订单物料明细表报表导出'!#REF!,0))</f>
        <v>#REF!</v>
      </c>
      <c r="J277" s="23" t="e" cm="1">
        <f t="array" ref="J277">SUM(IF((LEFT('2-1 采购订单物料明细表报表导出'!#REF!,7)=J$1)*('2-1 采购订单物料明细表报表导出'!#REF!=$A277),'2-1 采购订单物料明细表报表导出'!#REF!,0))</f>
        <v>#REF!</v>
      </c>
      <c r="K277" s="23" t="e" cm="1">
        <f t="array" ref="K277">SUM(IF((LEFT('2-1 采购订单物料明细表报表导出'!#REF!,7)=K$1)*('2-1 采购订单物料明细表报表导出'!#REF!=$A277),'2-1 采购订单物料明细表报表导出'!#REF!,0))</f>
        <v>#REF!</v>
      </c>
      <c r="L277" s="23" t="e" cm="1">
        <f t="array" ref="L277">SUM(IF((LEFT('2-1 采购订单物料明细表报表导出'!#REF!,7)=L$1)*('2-1 采购订单物料明细表报表导出'!#REF!=$A277),'2-1 采购订单物料明细表报表导出'!#REF!,0))</f>
        <v>#REF!</v>
      </c>
      <c r="M277" s="23" t="e" cm="1">
        <f t="array" ref="M277">SUM(IF((LEFT('2-1 采购订单物料明细表报表导出'!#REF!,7)=M$1)*('2-1 采购订单物料明细表报表导出'!#REF!=$A277),'2-1 采购订单物料明细表报表导出'!#REF!,0))</f>
        <v>#REF!</v>
      </c>
      <c r="N277" s="23" t="e" cm="1">
        <f t="array" ref="N277">SUM(IF((LEFT('2-1 采购订单物料明细表报表导出'!#REF!,7)=N$1)*('2-1 采购订单物料明细表报表导出'!#REF!=$A277),'2-1 采购订单物料明细表报表导出'!#REF!,0))</f>
        <v>#REF!</v>
      </c>
      <c r="O277" s="23" t="e" cm="1">
        <f t="array" ref="O277">SUM(IF((LEFT('2-1 采购订单物料明细表报表导出'!#REF!,7)=O$1)*('2-1 采购订单物料明细表报表导出'!#REF!=$A277),'2-1 采购订单物料明细表报表导出'!#REF!,0))</f>
        <v>#REF!</v>
      </c>
    </row>
    <row r="278" ht="14.5" spans="1:15">
      <c r="A278" s="20" t="s">
        <v>3585</v>
      </c>
      <c r="B278" s="48" t="s">
        <v>2128</v>
      </c>
      <c r="C278" s="49" t="s">
        <v>2129</v>
      </c>
      <c r="D278" s="23" t="e" cm="1">
        <f t="array" ref="D278">SUM(IF((LEFT('2-1 采购订单物料明细表报表导出'!#REF!,7)=D$1)*('2-1 采购订单物料明细表报表导出'!#REF!=$A278),'2-1 采购订单物料明细表报表导出'!#REF!,0))</f>
        <v>#REF!</v>
      </c>
      <c r="E278" s="23" t="e" cm="1">
        <f t="array" ref="E278">SUM(IF((LEFT('2-1 采购订单物料明细表报表导出'!#REF!,7)=E$1)*('2-1 采购订单物料明细表报表导出'!#REF!=$A278),'2-1 采购订单物料明细表报表导出'!#REF!,0))</f>
        <v>#REF!</v>
      </c>
      <c r="F278" s="23" t="e" cm="1">
        <f t="array" ref="F278">SUM(IF((LEFT('2-1 采购订单物料明细表报表导出'!#REF!,7)=F$1)*('2-1 采购订单物料明细表报表导出'!#REF!=$A278),'2-1 采购订单物料明细表报表导出'!#REF!,0))</f>
        <v>#REF!</v>
      </c>
      <c r="G278" s="23" t="e" cm="1">
        <f t="array" ref="G278">SUM(IF((LEFT('2-1 采购订单物料明细表报表导出'!#REF!,7)=G$1)*('2-1 采购订单物料明细表报表导出'!#REF!=$A278),'2-1 采购订单物料明细表报表导出'!#REF!,0))</f>
        <v>#REF!</v>
      </c>
      <c r="H278" s="23" t="e" cm="1">
        <f t="array" ref="H278">SUM(IF((LEFT('2-1 采购订单物料明细表报表导出'!#REF!,7)=H$1)*('2-1 采购订单物料明细表报表导出'!#REF!=$A278),'2-1 采购订单物料明细表报表导出'!#REF!,0))</f>
        <v>#REF!</v>
      </c>
      <c r="I278" s="23" t="e" cm="1">
        <f t="array" ref="I278">SUM(IF((LEFT('2-1 采购订单物料明细表报表导出'!#REF!,7)=I$1)*('2-1 采购订单物料明细表报表导出'!#REF!=$A278),'2-1 采购订单物料明细表报表导出'!#REF!,0))</f>
        <v>#REF!</v>
      </c>
      <c r="J278" s="23" t="e" cm="1">
        <f t="array" ref="J278">SUM(IF((LEFT('2-1 采购订单物料明细表报表导出'!#REF!,7)=J$1)*('2-1 采购订单物料明细表报表导出'!#REF!=$A278),'2-1 采购订单物料明细表报表导出'!#REF!,0))</f>
        <v>#REF!</v>
      </c>
      <c r="K278" s="23" t="e" cm="1">
        <f t="array" ref="K278">SUM(IF((LEFT('2-1 采购订单物料明细表报表导出'!#REF!,7)=K$1)*('2-1 采购订单物料明细表报表导出'!#REF!=$A278),'2-1 采购订单物料明细表报表导出'!#REF!,0))</f>
        <v>#REF!</v>
      </c>
      <c r="L278" s="23" t="e" cm="1">
        <f t="array" ref="L278">SUM(IF((LEFT('2-1 采购订单物料明细表报表导出'!#REF!,7)=L$1)*('2-1 采购订单物料明细表报表导出'!#REF!=$A278),'2-1 采购订单物料明细表报表导出'!#REF!,0))</f>
        <v>#REF!</v>
      </c>
      <c r="M278" s="23" t="e" cm="1">
        <f t="array" ref="M278">SUM(IF((LEFT('2-1 采购订单物料明细表报表导出'!#REF!,7)=M$1)*('2-1 采购订单物料明细表报表导出'!#REF!=$A278),'2-1 采购订单物料明细表报表导出'!#REF!,0))</f>
        <v>#REF!</v>
      </c>
      <c r="N278" s="23" t="e" cm="1">
        <f t="array" ref="N278">SUM(IF((LEFT('2-1 采购订单物料明细表报表导出'!#REF!,7)=N$1)*('2-1 采购订单物料明细表报表导出'!#REF!=$A278),'2-1 采购订单物料明细表报表导出'!#REF!,0))</f>
        <v>#REF!</v>
      </c>
      <c r="O278" s="23" t="e" cm="1">
        <f t="array" ref="O278">SUM(IF((LEFT('2-1 采购订单物料明细表报表导出'!#REF!,7)=O$1)*('2-1 采购订单物料明细表报表导出'!#REF!=$A278),'2-1 采购订单物料明细表报表导出'!#REF!,0))</f>
        <v>#REF!</v>
      </c>
    </row>
    <row r="279" ht="14.5" spans="1:15">
      <c r="A279" s="20" t="s">
        <v>3586</v>
      </c>
      <c r="B279" s="48" t="s">
        <v>2128</v>
      </c>
      <c r="C279" s="49" t="s">
        <v>2129</v>
      </c>
      <c r="D279" s="23" t="e" cm="1">
        <f t="array" ref="D279">SUM(IF((LEFT('2-1 采购订单物料明细表报表导出'!#REF!,7)=D$1)*('2-1 采购订单物料明细表报表导出'!#REF!=$A279),'2-1 采购订单物料明细表报表导出'!#REF!,0))</f>
        <v>#REF!</v>
      </c>
      <c r="E279" s="23" t="e" cm="1">
        <f t="array" ref="E279">SUM(IF((LEFT('2-1 采购订单物料明细表报表导出'!#REF!,7)=E$1)*('2-1 采购订单物料明细表报表导出'!#REF!=$A279),'2-1 采购订单物料明细表报表导出'!#REF!,0))</f>
        <v>#REF!</v>
      </c>
      <c r="F279" s="23" t="e" cm="1">
        <f t="array" ref="F279">SUM(IF((LEFT('2-1 采购订单物料明细表报表导出'!#REF!,7)=F$1)*('2-1 采购订单物料明细表报表导出'!#REF!=$A279),'2-1 采购订单物料明细表报表导出'!#REF!,0))</f>
        <v>#REF!</v>
      </c>
      <c r="G279" s="23" t="e" cm="1">
        <f t="array" ref="G279">SUM(IF((LEFT('2-1 采购订单物料明细表报表导出'!#REF!,7)=G$1)*('2-1 采购订单物料明细表报表导出'!#REF!=$A279),'2-1 采购订单物料明细表报表导出'!#REF!,0))</f>
        <v>#REF!</v>
      </c>
      <c r="H279" s="23" t="e" cm="1">
        <f t="array" ref="H279">SUM(IF((LEFT('2-1 采购订单物料明细表报表导出'!#REF!,7)=H$1)*('2-1 采购订单物料明细表报表导出'!#REF!=$A279),'2-1 采购订单物料明细表报表导出'!#REF!,0))</f>
        <v>#REF!</v>
      </c>
      <c r="I279" s="23" t="e" cm="1">
        <f t="array" ref="I279">SUM(IF((LEFT('2-1 采购订单物料明细表报表导出'!#REF!,7)=I$1)*('2-1 采购订单物料明细表报表导出'!#REF!=$A279),'2-1 采购订单物料明细表报表导出'!#REF!,0))</f>
        <v>#REF!</v>
      </c>
      <c r="J279" s="23" t="e" cm="1">
        <f t="array" ref="J279">SUM(IF((LEFT('2-1 采购订单物料明细表报表导出'!#REF!,7)=J$1)*('2-1 采购订单物料明细表报表导出'!#REF!=$A279),'2-1 采购订单物料明细表报表导出'!#REF!,0))</f>
        <v>#REF!</v>
      </c>
      <c r="K279" s="23" t="e" cm="1">
        <f t="array" ref="K279">SUM(IF((LEFT('2-1 采购订单物料明细表报表导出'!#REF!,7)=K$1)*('2-1 采购订单物料明细表报表导出'!#REF!=$A279),'2-1 采购订单物料明细表报表导出'!#REF!,0))</f>
        <v>#REF!</v>
      </c>
      <c r="L279" s="23" t="e" cm="1">
        <f t="array" ref="L279">SUM(IF((LEFT('2-1 采购订单物料明细表报表导出'!#REF!,7)=L$1)*('2-1 采购订单物料明细表报表导出'!#REF!=$A279),'2-1 采购订单物料明细表报表导出'!#REF!,0))</f>
        <v>#REF!</v>
      </c>
      <c r="M279" s="23" t="e" cm="1">
        <f t="array" ref="M279">SUM(IF((LEFT('2-1 采购订单物料明细表报表导出'!#REF!,7)=M$1)*('2-1 采购订单物料明细表报表导出'!#REF!=$A279),'2-1 采购订单物料明细表报表导出'!#REF!,0))</f>
        <v>#REF!</v>
      </c>
      <c r="N279" s="23" t="e" cm="1">
        <f t="array" ref="N279">SUM(IF((LEFT('2-1 采购订单物料明细表报表导出'!#REF!,7)=N$1)*('2-1 采购订单物料明细表报表导出'!#REF!=$A279),'2-1 采购订单物料明细表报表导出'!#REF!,0))</f>
        <v>#REF!</v>
      </c>
      <c r="O279" s="23" t="e" cm="1">
        <f t="array" ref="O279">SUM(IF((LEFT('2-1 采购订单物料明细表报表导出'!#REF!,7)=O$1)*('2-1 采购订单物料明细表报表导出'!#REF!=$A279),'2-1 采购订单物料明细表报表导出'!#REF!,0))</f>
        <v>#REF!</v>
      </c>
    </row>
    <row r="280" ht="14.5" spans="1:15">
      <c r="A280" s="20" t="s">
        <v>3587</v>
      </c>
      <c r="B280" s="48" t="s">
        <v>2128</v>
      </c>
      <c r="C280" s="49" t="s">
        <v>2129</v>
      </c>
      <c r="D280" s="23" t="e" cm="1">
        <f t="array" ref="D280">SUM(IF((LEFT('2-1 采购订单物料明细表报表导出'!#REF!,7)=D$1)*('2-1 采购订单物料明细表报表导出'!#REF!=$A280),'2-1 采购订单物料明细表报表导出'!#REF!,0))</f>
        <v>#REF!</v>
      </c>
      <c r="E280" s="23" t="e" cm="1">
        <f t="array" ref="E280">SUM(IF((LEFT('2-1 采购订单物料明细表报表导出'!#REF!,7)=E$1)*('2-1 采购订单物料明细表报表导出'!#REF!=$A280),'2-1 采购订单物料明细表报表导出'!#REF!,0))</f>
        <v>#REF!</v>
      </c>
      <c r="F280" s="23" t="e" cm="1">
        <f t="array" ref="F280">SUM(IF((LEFT('2-1 采购订单物料明细表报表导出'!#REF!,7)=F$1)*('2-1 采购订单物料明细表报表导出'!#REF!=$A280),'2-1 采购订单物料明细表报表导出'!#REF!,0))</f>
        <v>#REF!</v>
      </c>
      <c r="G280" s="23" t="e" cm="1">
        <f t="array" ref="G280">SUM(IF((LEFT('2-1 采购订单物料明细表报表导出'!#REF!,7)=G$1)*('2-1 采购订单物料明细表报表导出'!#REF!=$A280),'2-1 采购订单物料明细表报表导出'!#REF!,0))</f>
        <v>#REF!</v>
      </c>
      <c r="H280" s="23" t="e" cm="1">
        <f t="array" ref="H280">SUM(IF((LEFT('2-1 采购订单物料明细表报表导出'!#REF!,7)=H$1)*('2-1 采购订单物料明细表报表导出'!#REF!=$A280),'2-1 采购订单物料明细表报表导出'!#REF!,0))</f>
        <v>#REF!</v>
      </c>
      <c r="I280" s="23" t="e" cm="1">
        <f t="array" ref="I280">SUM(IF((LEFT('2-1 采购订单物料明细表报表导出'!#REF!,7)=I$1)*('2-1 采购订单物料明细表报表导出'!#REF!=$A280),'2-1 采购订单物料明细表报表导出'!#REF!,0))</f>
        <v>#REF!</v>
      </c>
      <c r="J280" s="23" t="e" cm="1">
        <f t="array" ref="J280">SUM(IF((LEFT('2-1 采购订单物料明细表报表导出'!#REF!,7)=J$1)*('2-1 采购订单物料明细表报表导出'!#REF!=$A280),'2-1 采购订单物料明细表报表导出'!#REF!,0))</f>
        <v>#REF!</v>
      </c>
      <c r="K280" s="23" t="e" cm="1">
        <f t="array" ref="K280">SUM(IF((LEFT('2-1 采购订单物料明细表报表导出'!#REF!,7)=K$1)*('2-1 采购订单物料明细表报表导出'!#REF!=$A280),'2-1 采购订单物料明细表报表导出'!#REF!,0))</f>
        <v>#REF!</v>
      </c>
      <c r="L280" s="23" t="e" cm="1">
        <f t="array" ref="L280">SUM(IF((LEFT('2-1 采购订单物料明细表报表导出'!#REF!,7)=L$1)*('2-1 采购订单物料明细表报表导出'!#REF!=$A280),'2-1 采购订单物料明细表报表导出'!#REF!,0))</f>
        <v>#REF!</v>
      </c>
      <c r="M280" s="23" t="e" cm="1">
        <f t="array" ref="M280">SUM(IF((LEFT('2-1 采购订单物料明细表报表导出'!#REF!,7)=M$1)*('2-1 采购订单物料明细表报表导出'!#REF!=$A280),'2-1 采购订单物料明细表报表导出'!#REF!,0))</f>
        <v>#REF!</v>
      </c>
      <c r="N280" s="23" t="e" cm="1">
        <f t="array" ref="N280">SUM(IF((LEFT('2-1 采购订单物料明细表报表导出'!#REF!,7)=N$1)*('2-1 采购订单物料明细表报表导出'!#REF!=$A280),'2-1 采购订单物料明细表报表导出'!#REF!,0))</f>
        <v>#REF!</v>
      </c>
      <c r="O280" s="23" t="e" cm="1">
        <f t="array" ref="O280">SUM(IF((LEFT('2-1 采购订单物料明细表报表导出'!#REF!,7)=O$1)*('2-1 采购订单物料明细表报表导出'!#REF!=$A280),'2-1 采购订单物料明细表报表导出'!#REF!,0))</f>
        <v>#REF!</v>
      </c>
    </row>
    <row r="281" ht="14.5" spans="1:15">
      <c r="A281" s="20" t="s">
        <v>3588</v>
      </c>
      <c r="B281" s="48" t="s">
        <v>2128</v>
      </c>
      <c r="C281" s="49" t="s">
        <v>2129</v>
      </c>
      <c r="D281" s="23" t="e" cm="1">
        <f t="array" ref="D281">SUM(IF((LEFT('2-1 采购订单物料明细表报表导出'!#REF!,7)=D$1)*('2-1 采购订单物料明细表报表导出'!#REF!=$A281),'2-1 采购订单物料明细表报表导出'!#REF!,0))</f>
        <v>#REF!</v>
      </c>
      <c r="E281" s="23" t="e" cm="1">
        <f t="array" ref="E281">SUM(IF((LEFT('2-1 采购订单物料明细表报表导出'!#REF!,7)=E$1)*('2-1 采购订单物料明细表报表导出'!#REF!=$A281),'2-1 采购订单物料明细表报表导出'!#REF!,0))</f>
        <v>#REF!</v>
      </c>
      <c r="F281" s="23" t="e" cm="1">
        <f t="array" ref="F281">SUM(IF((LEFT('2-1 采购订单物料明细表报表导出'!#REF!,7)=F$1)*('2-1 采购订单物料明细表报表导出'!#REF!=$A281),'2-1 采购订单物料明细表报表导出'!#REF!,0))</f>
        <v>#REF!</v>
      </c>
      <c r="G281" s="23" t="e" cm="1">
        <f t="array" ref="G281">SUM(IF((LEFT('2-1 采购订单物料明细表报表导出'!#REF!,7)=G$1)*('2-1 采购订单物料明细表报表导出'!#REF!=$A281),'2-1 采购订单物料明细表报表导出'!#REF!,0))</f>
        <v>#REF!</v>
      </c>
      <c r="H281" s="23" t="e" cm="1">
        <f t="array" ref="H281">SUM(IF((LEFT('2-1 采购订单物料明细表报表导出'!#REF!,7)=H$1)*('2-1 采购订单物料明细表报表导出'!#REF!=$A281),'2-1 采购订单物料明细表报表导出'!#REF!,0))</f>
        <v>#REF!</v>
      </c>
      <c r="I281" s="23" t="e" cm="1">
        <f t="array" ref="I281">SUM(IF((LEFT('2-1 采购订单物料明细表报表导出'!#REF!,7)=I$1)*('2-1 采购订单物料明细表报表导出'!#REF!=$A281),'2-1 采购订单物料明细表报表导出'!#REF!,0))</f>
        <v>#REF!</v>
      </c>
      <c r="J281" s="23" t="e" cm="1">
        <f t="array" ref="J281">SUM(IF((LEFT('2-1 采购订单物料明细表报表导出'!#REF!,7)=J$1)*('2-1 采购订单物料明细表报表导出'!#REF!=$A281),'2-1 采购订单物料明细表报表导出'!#REF!,0))</f>
        <v>#REF!</v>
      </c>
      <c r="K281" s="23" t="e" cm="1">
        <f t="array" ref="K281">SUM(IF((LEFT('2-1 采购订单物料明细表报表导出'!#REF!,7)=K$1)*('2-1 采购订单物料明细表报表导出'!#REF!=$A281),'2-1 采购订单物料明细表报表导出'!#REF!,0))</f>
        <v>#REF!</v>
      </c>
      <c r="L281" s="23" t="e" cm="1">
        <f t="array" ref="L281">SUM(IF((LEFT('2-1 采购订单物料明细表报表导出'!#REF!,7)=L$1)*('2-1 采购订单物料明细表报表导出'!#REF!=$A281),'2-1 采购订单物料明细表报表导出'!#REF!,0))</f>
        <v>#REF!</v>
      </c>
      <c r="M281" s="23" t="e" cm="1">
        <f t="array" ref="M281">SUM(IF((LEFT('2-1 采购订单物料明细表报表导出'!#REF!,7)=M$1)*('2-1 采购订单物料明细表报表导出'!#REF!=$A281),'2-1 采购订单物料明细表报表导出'!#REF!,0))</f>
        <v>#REF!</v>
      </c>
      <c r="N281" s="23" t="e" cm="1">
        <f t="array" ref="N281">SUM(IF((LEFT('2-1 采购订单物料明细表报表导出'!#REF!,7)=N$1)*('2-1 采购订单物料明细表报表导出'!#REF!=$A281),'2-1 采购订单物料明细表报表导出'!#REF!,0))</f>
        <v>#REF!</v>
      </c>
      <c r="O281" s="23" t="e" cm="1">
        <f t="array" ref="O281">SUM(IF((LEFT('2-1 采购订单物料明细表报表导出'!#REF!,7)=O$1)*('2-1 采购订单物料明细表报表导出'!#REF!=$A281),'2-1 采购订单物料明细表报表导出'!#REF!,0))</f>
        <v>#REF!</v>
      </c>
    </row>
    <row r="282" ht="14.5" spans="1:15">
      <c r="A282" s="20" t="s">
        <v>3589</v>
      </c>
      <c r="B282" s="48" t="s">
        <v>2128</v>
      </c>
      <c r="C282" s="49" t="s">
        <v>2129</v>
      </c>
      <c r="D282" s="23" t="e" cm="1">
        <f t="array" ref="D282">SUM(IF((LEFT('2-1 采购订单物料明细表报表导出'!#REF!,7)=D$1)*('2-1 采购订单物料明细表报表导出'!#REF!=$A282),'2-1 采购订单物料明细表报表导出'!#REF!,0))</f>
        <v>#REF!</v>
      </c>
      <c r="E282" s="23" t="e" cm="1">
        <f t="array" ref="E282">SUM(IF((LEFT('2-1 采购订单物料明细表报表导出'!#REF!,7)=E$1)*('2-1 采购订单物料明细表报表导出'!#REF!=$A282),'2-1 采购订单物料明细表报表导出'!#REF!,0))</f>
        <v>#REF!</v>
      </c>
      <c r="F282" s="23" t="e" cm="1">
        <f t="array" ref="F282">SUM(IF((LEFT('2-1 采购订单物料明细表报表导出'!#REF!,7)=F$1)*('2-1 采购订单物料明细表报表导出'!#REF!=$A282),'2-1 采购订单物料明细表报表导出'!#REF!,0))</f>
        <v>#REF!</v>
      </c>
      <c r="G282" s="23" t="e" cm="1">
        <f t="array" ref="G282">SUM(IF((LEFT('2-1 采购订单物料明细表报表导出'!#REF!,7)=G$1)*('2-1 采购订单物料明细表报表导出'!#REF!=$A282),'2-1 采购订单物料明细表报表导出'!#REF!,0))</f>
        <v>#REF!</v>
      </c>
      <c r="H282" s="23" t="e" cm="1">
        <f t="array" ref="H282">SUM(IF((LEFT('2-1 采购订单物料明细表报表导出'!#REF!,7)=H$1)*('2-1 采购订单物料明细表报表导出'!#REF!=$A282),'2-1 采购订单物料明细表报表导出'!#REF!,0))</f>
        <v>#REF!</v>
      </c>
      <c r="I282" s="23" t="e" cm="1">
        <f t="array" ref="I282">SUM(IF((LEFT('2-1 采购订单物料明细表报表导出'!#REF!,7)=I$1)*('2-1 采购订单物料明细表报表导出'!#REF!=$A282),'2-1 采购订单物料明细表报表导出'!#REF!,0))</f>
        <v>#REF!</v>
      </c>
      <c r="J282" s="23" t="e" cm="1">
        <f t="array" ref="J282">SUM(IF((LEFT('2-1 采购订单物料明细表报表导出'!#REF!,7)=J$1)*('2-1 采购订单物料明细表报表导出'!#REF!=$A282),'2-1 采购订单物料明细表报表导出'!#REF!,0))</f>
        <v>#REF!</v>
      </c>
      <c r="K282" s="23" t="e" cm="1">
        <f t="array" ref="K282">SUM(IF((LEFT('2-1 采购订单物料明细表报表导出'!#REF!,7)=K$1)*('2-1 采购订单物料明细表报表导出'!#REF!=$A282),'2-1 采购订单物料明细表报表导出'!#REF!,0))</f>
        <v>#REF!</v>
      </c>
      <c r="L282" s="23" t="e" cm="1">
        <f t="array" ref="L282">SUM(IF((LEFT('2-1 采购订单物料明细表报表导出'!#REF!,7)=L$1)*('2-1 采购订单物料明细表报表导出'!#REF!=$A282),'2-1 采购订单物料明细表报表导出'!#REF!,0))</f>
        <v>#REF!</v>
      </c>
      <c r="M282" s="23" t="e" cm="1">
        <f t="array" ref="M282">SUM(IF((LEFT('2-1 采购订单物料明细表报表导出'!#REF!,7)=M$1)*('2-1 采购订单物料明细表报表导出'!#REF!=$A282),'2-1 采购订单物料明细表报表导出'!#REF!,0))</f>
        <v>#REF!</v>
      </c>
      <c r="N282" s="23" t="e" cm="1">
        <f t="array" ref="N282">SUM(IF((LEFT('2-1 采购订单物料明细表报表导出'!#REF!,7)=N$1)*('2-1 采购订单物料明细表报表导出'!#REF!=$A282),'2-1 采购订单物料明细表报表导出'!#REF!,0))</f>
        <v>#REF!</v>
      </c>
      <c r="O282" s="23" t="e" cm="1">
        <f t="array" ref="O282">SUM(IF((LEFT('2-1 采购订单物料明细表报表导出'!#REF!,7)=O$1)*('2-1 采购订单物料明细表报表导出'!#REF!=$A282),'2-1 采购订单物料明细表报表导出'!#REF!,0))</f>
        <v>#REF!</v>
      </c>
    </row>
    <row r="283" ht="14.5" spans="1:15">
      <c r="A283" s="20" t="s">
        <v>3590</v>
      </c>
      <c r="B283" s="48" t="s">
        <v>2128</v>
      </c>
      <c r="C283" s="49" t="s">
        <v>2129</v>
      </c>
      <c r="D283" s="23" t="e" cm="1">
        <f t="array" ref="D283">SUM(IF((LEFT('2-1 采购订单物料明细表报表导出'!#REF!,7)=D$1)*('2-1 采购订单物料明细表报表导出'!#REF!=$A283),'2-1 采购订单物料明细表报表导出'!#REF!,0))</f>
        <v>#REF!</v>
      </c>
      <c r="E283" s="23" t="e" cm="1">
        <f t="array" ref="E283">SUM(IF((LEFT('2-1 采购订单物料明细表报表导出'!#REF!,7)=E$1)*('2-1 采购订单物料明细表报表导出'!#REF!=$A283),'2-1 采购订单物料明细表报表导出'!#REF!,0))</f>
        <v>#REF!</v>
      </c>
      <c r="F283" s="23" t="e" cm="1">
        <f t="array" ref="F283">SUM(IF((LEFT('2-1 采购订单物料明细表报表导出'!#REF!,7)=F$1)*('2-1 采购订单物料明细表报表导出'!#REF!=$A283),'2-1 采购订单物料明细表报表导出'!#REF!,0))</f>
        <v>#REF!</v>
      </c>
      <c r="G283" s="23" t="e" cm="1">
        <f t="array" ref="G283">SUM(IF((LEFT('2-1 采购订单物料明细表报表导出'!#REF!,7)=G$1)*('2-1 采购订单物料明细表报表导出'!#REF!=$A283),'2-1 采购订单物料明细表报表导出'!#REF!,0))</f>
        <v>#REF!</v>
      </c>
      <c r="H283" s="23" t="e" cm="1">
        <f t="array" ref="H283">SUM(IF((LEFT('2-1 采购订单物料明细表报表导出'!#REF!,7)=H$1)*('2-1 采购订单物料明细表报表导出'!#REF!=$A283),'2-1 采购订单物料明细表报表导出'!#REF!,0))</f>
        <v>#REF!</v>
      </c>
      <c r="I283" s="23" t="e" cm="1">
        <f t="array" ref="I283">SUM(IF((LEFT('2-1 采购订单物料明细表报表导出'!#REF!,7)=I$1)*('2-1 采购订单物料明细表报表导出'!#REF!=$A283),'2-1 采购订单物料明细表报表导出'!#REF!,0))</f>
        <v>#REF!</v>
      </c>
      <c r="J283" s="23" t="e" cm="1">
        <f t="array" ref="J283">SUM(IF((LEFT('2-1 采购订单物料明细表报表导出'!#REF!,7)=J$1)*('2-1 采购订单物料明细表报表导出'!#REF!=$A283),'2-1 采购订单物料明细表报表导出'!#REF!,0))</f>
        <v>#REF!</v>
      </c>
      <c r="K283" s="23" t="e" cm="1">
        <f t="array" ref="K283">SUM(IF((LEFT('2-1 采购订单物料明细表报表导出'!#REF!,7)=K$1)*('2-1 采购订单物料明细表报表导出'!#REF!=$A283),'2-1 采购订单物料明细表报表导出'!#REF!,0))</f>
        <v>#REF!</v>
      </c>
      <c r="L283" s="23" t="e" cm="1">
        <f t="array" ref="L283">SUM(IF((LEFT('2-1 采购订单物料明细表报表导出'!#REF!,7)=L$1)*('2-1 采购订单物料明细表报表导出'!#REF!=$A283),'2-1 采购订单物料明细表报表导出'!#REF!,0))</f>
        <v>#REF!</v>
      </c>
      <c r="M283" s="23" t="e" cm="1">
        <f t="array" ref="M283">SUM(IF((LEFT('2-1 采购订单物料明细表报表导出'!#REF!,7)=M$1)*('2-1 采购订单物料明细表报表导出'!#REF!=$A283),'2-1 采购订单物料明细表报表导出'!#REF!,0))</f>
        <v>#REF!</v>
      </c>
      <c r="N283" s="23" t="e" cm="1">
        <f t="array" ref="N283">SUM(IF((LEFT('2-1 采购订单物料明细表报表导出'!#REF!,7)=N$1)*('2-1 采购订单物料明细表报表导出'!#REF!=$A283),'2-1 采购订单物料明细表报表导出'!#REF!,0))</f>
        <v>#REF!</v>
      </c>
      <c r="O283" s="23" t="e" cm="1">
        <f t="array" ref="O283">SUM(IF((LEFT('2-1 采购订单物料明细表报表导出'!#REF!,7)=O$1)*('2-1 采购订单物料明细表报表导出'!#REF!=$A283),'2-1 采购订单物料明细表报表导出'!#REF!,0))</f>
        <v>#REF!</v>
      </c>
    </row>
    <row r="284" ht="14.5" spans="1:15">
      <c r="A284" s="20" t="s">
        <v>3591</v>
      </c>
      <c r="B284" s="48" t="s">
        <v>2128</v>
      </c>
      <c r="C284" s="49" t="s">
        <v>2129</v>
      </c>
      <c r="D284" s="23" t="e" cm="1">
        <f t="array" ref="D284">SUM(IF((LEFT('2-1 采购订单物料明细表报表导出'!#REF!,7)=D$1)*('2-1 采购订单物料明细表报表导出'!#REF!=$A284),'2-1 采购订单物料明细表报表导出'!#REF!,0))</f>
        <v>#REF!</v>
      </c>
      <c r="E284" s="23" t="e" cm="1">
        <f t="array" ref="E284">SUM(IF((LEFT('2-1 采购订单物料明细表报表导出'!#REF!,7)=E$1)*('2-1 采购订单物料明细表报表导出'!#REF!=$A284),'2-1 采购订单物料明细表报表导出'!#REF!,0))</f>
        <v>#REF!</v>
      </c>
      <c r="F284" s="23" t="e" cm="1">
        <f t="array" ref="F284">SUM(IF((LEFT('2-1 采购订单物料明细表报表导出'!#REF!,7)=F$1)*('2-1 采购订单物料明细表报表导出'!#REF!=$A284),'2-1 采购订单物料明细表报表导出'!#REF!,0))</f>
        <v>#REF!</v>
      </c>
      <c r="G284" s="23" t="e" cm="1">
        <f t="array" ref="G284">SUM(IF((LEFT('2-1 采购订单物料明细表报表导出'!#REF!,7)=G$1)*('2-1 采购订单物料明细表报表导出'!#REF!=$A284),'2-1 采购订单物料明细表报表导出'!#REF!,0))</f>
        <v>#REF!</v>
      </c>
      <c r="H284" s="23" t="e" cm="1">
        <f t="array" ref="H284">SUM(IF((LEFT('2-1 采购订单物料明细表报表导出'!#REF!,7)=H$1)*('2-1 采购订单物料明细表报表导出'!#REF!=$A284),'2-1 采购订单物料明细表报表导出'!#REF!,0))</f>
        <v>#REF!</v>
      </c>
      <c r="I284" s="23" t="e" cm="1">
        <f t="array" ref="I284">SUM(IF((LEFT('2-1 采购订单物料明细表报表导出'!#REF!,7)=I$1)*('2-1 采购订单物料明细表报表导出'!#REF!=$A284),'2-1 采购订单物料明细表报表导出'!#REF!,0))</f>
        <v>#REF!</v>
      </c>
      <c r="J284" s="23" t="e" cm="1">
        <f t="array" ref="J284">SUM(IF((LEFT('2-1 采购订单物料明细表报表导出'!#REF!,7)=J$1)*('2-1 采购订单物料明细表报表导出'!#REF!=$A284),'2-1 采购订单物料明细表报表导出'!#REF!,0))</f>
        <v>#REF!</v>
      </c>
      <c r="K284" s="23" t="e" cm="1">
        <f t="array" ref="K284">SUM(IF((LEFT('2-1 采购订单物料明细表报表导出'!#REF!,7)=K$1)*('2-1 采购订单物料明细表报表导出'!#REF!=$A284),'2-1 采购订单物料明细表报表导出'!#REF!,0))</f>
        <v>#REF!</v>
      </c>
      <c r="L284" s="23" t="e" cm="1">
        <f t="array" ref="L284">SUM(IF((LEFT('2-1 采购订单物料明细表报表导出'!#REF!,7)=L$1)*('2-1 采购订单物料明细表报表导出'!#REF!=$A284),'2-1 采购订单物料明细表报表导出'!#REF!,0))</f>
        <v>#REF!</v>
      </c>
      <c r="M284" s="23" t="e" cm="1">
        <f t="array" ref="M284">SUM(IF((LEFT('2-1 采购订单物料明细表报表导出'!#REF!,7)=M$1)*('2-1 采购订单物料明细表报表导出'!#REF!=$A284),'2-1 采购订单物料明细表报表导出'!#REF!,0))</f>
        <v>#REF!</v>
      </c>
      <c r="N284" s="23" t="e" cm="1">
        <f t="array" ref="N284">SUM(IF((LEFT('2-1 采购订单物料明细表报表导出'!#REF!,7)=N$1)*('2-1 采购订单物料明细表报表导出'!#REF!=$A284),'2-1 采购订单物料明细表报表导出'!#REF!,0))</f>
        <v>#REF!</v>
      </c>
      <c r="O284" s="23" t="e" cm="1">
        <f t="array" ref="O284">SUM(IF((LEFT('2-1 采购订单物料明细表报表导出'!#REF!,7)=O$1)*('2-1 采购订单物料明细表报表导出'!#REF!=$A284),'2-1 采购订单物料明细表报表导出'!#REF!,0))</f>
        <v>#REF!</v>
      </c>
    </row>
    <row r="285" ht="14.5" spans="1:15">
      <c r="A285" s="20" t="s">
        <v>3592</v>
      </c>
      <c r="B285" s="48" t="s">
        <v>2128</v>
      </c>
      <c r="C285" s="49" t="s">
        <v>2129</v>
      </c>
      <c r="D285" s="23" t="e" cm="1">
        <f t="array" ref="D285">SUM(IF((LEFT('2-1 采购订单物料明细表报表导出'!#REF!,7)=D$1)*('2-1 采购订单物料明细表报表导出'!#REF!=$A285),'2-1 采购订单物料明细表报表导出'!#REF!,0))</f>
        <v>#REF!</v>
      </c>
      <c r="E285" s="23" t="e" cm="1">
        <f t="array" ref="E285">SUM(IF((LEFT('2-1 采购订单物料明细表报表导出'!#REF!,7)=E$1)*('2-1 采购订单物料明细表报表导出'!#REF!=$A285),'2-1 采购订单物料明细表报表导出'!#REF!,0))</f>
        <v>#REF!</v>
      </c>
      <c r="F285" s="23" t="e" cm="1">
        <f t="array" ref="F285">SUM(IF((LEFT('2-1 采购订单物料明细表报表导出'!#REF!,7)=F$1)*('2-1 采购订单物料明细表报表导出'!#REF!=$A285),'2-1 采购订单物料明细表报表导出'!#REF!,0))</f>
        <v>#REF!</v>
      </c>
      <c r="G285" s="23" t="e" cm="1">
        <f t="array" ref="G285">SUM(IF((LEFT('2-1 采购订单物料明细表报表导出'!#REF!,7)=G$1)*('2-1 采购订单物料明细表报表导出'!#REF!=$A285),'2-1 采购订单物料明细表报表导出'!#REF!,0))</f>
        <v>#REF!</v>
      </c>
      <c r="H285" s="23" t="e" cm="1">
        <f t="array" ref="H285">SUM(IF((LEFT('2-1 采购订单物料明细表报表导出'!#REF!,7)=H$1)*('2-1 采购订单物料明细表报表导出'!#REF!=$A285),'2-1 采购订单物料明细表报表导出'!#REF!,0))</f>
        <v>#REF!</v>
      </c>
      <c r="I285" s="23" t="e" cm="1">
        <f t="array" ref="I285">SUM(IF((LEFT('2-1 采购订单物料明细表报表导出'!#REF!,7)=I$1)*('2-1 采购订单物料明细表报表导出'!#REF!=$A285),'2-1 采购订单物料明细表报表导出'!#REF!,0))</f>
        <v>#REF!</v>
      </c>
      <c r="J285" s="23" t="e" cm="1">
        <f t="array" ref="J285">SUM(IF((LEFT('2-1 采购订单物料明细表报表导出'!#REF!,7)=J$1)*('2-1 采购订单物料明细表报表导出'!#REF!=$A285),'2-1 采购订单物料明细表报表导出'!#REF!,0))</f>
        <v>#REF!</v>
      </c>
      <c r="K285" s="23" t="e" cm="1">
        <f t="array" ref="K285">SUM(IF((LEFT('2-1 采购订单物料明细表报表导出'!#REF!,7)=K$1)*('2-1 采购订单物料明细表报表导出'!#REF!=$A285),'2-1 采购订单物料明细表报表导出'!#REF!,0))</f>
        <v>#REF!</v>
      </c>
      <c r="L285" s="23" t="e" cm="1">
        <f t="array" ref="L285">SUM(IF((LEFT('2-1 采购订单物料明细表报表导出'!#REF!,7)=L$1)*('2-1 采购订单物料明细表报表导出'!#REF!=$A285),'2-1 采购订单物料明细表报表导出'!#REF!,0))</f>
        <v>#REF!</v>
      </c>
      <c r="M285" s="23" t="e" cm="1">
        <f t="array" ref="M285">SUM(IF((LEFT('2-1 采购订单物料明细表报表导出'!#REF!,7)=M$1)*('2-1 采购订单物料明细表报表导出'!#REF!=$A285),'2-1 采购订单物料明细表报表导出'!#REF!,0))</f>
        <v>#REF!</v>
      </c>
      <c r="N285" s="23" t="e" cm="1">
        <f t="array" ref="N285">SUM(IF((LEFT('2-1 采购订单物料明细表报表导出'!#REF!,7)=N$1)*('2-1 采购订单物料明细表报表导出'!#REF!=$A285),'2-1 采购订单物料明细表报表导出'!#REF!,0))</f>
        <v>#REF!</v>
      </c>
      <c r="O285" s="23" t="e" cm="1">
        <f t="array" ref="O285">SUM(IF((LEFT('2-1 采购订单物料明细表报表导出'!#REF!,7)=O$1)*('2-1 采购订单物料明细表报表导出'!#REF!=$A285),'2-1 采购订单物料明细表报表导出'!#REF!,0))</f>
        <v>#REF!</v>
      </c>
    </row>
    <row r="286" ht="14.5" spans="1:15">
      <c r="A286" s="20" t="s">
        <v>3593</v>
      </c>
      <c r="B286" s="48" t="s">
        <v>2128</v>
      </c>
      <c r="C286" s="49" t="s">
        <v>2129</v>
      </c>
      <c r="D286" s="23" t="e" cm="1">
        <f t="array" ref="D286">SUM(IF((LEFT('2-1 采购订单物料明细表报表导出'!#REF!,7)=D$1)*('2-1 采购订单物料明细表报表导出'!#REF!=$A286),'2-1 采购订单物料明细表报表导出'!#REF!,0))</f>
        <v>#REF!</v>
      </c>
      <c r="E286" s="23" t="e" cm="1">
        <f t="array" ref="E286">SUM(IF((LEFT('2-1 采购订单物料明细表报表导出'!#REF!,7)=E$1)*('2-1 采购订单物料明细表报表导出'!#REF!=$A286),'2-1 采购订单物料明细表报表导出'!#REF!,0))</f>
        <v>#REF!</v>
      </c>
      <c r="F286" s="23" t="e" cm="1">
        <f t="array" ref="F286">SUM(IF((LEFT('2-1 采购订单物料明细表报表导出'!#REF!,7)=F$1)*('2-1 采购订单物料明细表报表导出'!#REF!=$A286),'2-1 采购订单物料明细表报表导出'!#REF!,0))</f>
        <v>#REF!</v>
      </c>
      <c r="G286" s="23" t="e" cm="1">
        <f t="array" ref="G286">SUM(IF((LEFT('2-1 采购订单物料明细表报表导出'!#REF!,7)=G$1)*('2-1 采购订单物料明细表报表导出'!#REF!=$A286),'2-1 采购订单物料明细表报表导出'!#REF!,0))</f>
        <v>#REF!</v>
      </c>
      <c r="H286" s="23" t="e" cm="1">
        <f t="array" ref="H286">SUM(IF((LEFT('2-1 采购订单物料明细表报表导出'!#REF!,7)=H$1)*('2-1 采购订单物料明细表报表导出'!#REF!=$A286),'2-1 采购订单物料明细表报表导出'!#REF!,0))</f>
        <v>#REF!</v>
      </c>
      <c r="I286" s="23" t="e" cm="1">
        <f t="array" ref="I286">SUM(IF((LEFT('2-1 采购订单物料明细表报表导出'!#REF!,7)=I$1)*('2-1 采购订单物料明细表报表导出'!#REF!=$A286),'2-1 采购订单物料明细表报表导出'!#REF!,0))</f>
        <v>#REF!</v>
      </c>
      <c r="J286" s="23" t="e" cm="1">
        <f t="array" ref="J286">SUM(IF((LEFT('2-1 采购订单物料明细表报表导出'!#REF!,7)=J$1)*('2-1 采购订单物料明细表报表导出'!#REF!=$A286),'2-1 采购订单物料明细表报表导出'!#REF!,0))</f>
        <v>#REF!</v>
      </c>
      <c r="K286" s="23" t="e" cm="1">
        <f t="array" ref="K286">SUM(IF((LEFT('2-1 采购订单物料明细表报表导出'!#REF!,7)=K$1)*('2-1 采购订单物料明细表报表导出'!#REF!=$A286),'2-1 采购订单物料明细表报表导出'!#REF!,0))</f>
        <v>#REF!</v>
      </c>
      <c r="L286" s="23" t="e" cm="1">
        <f t="array" ref="L286">SUM(IF((LEFT('2-1 采购订单物料明细表报表导出'!#REF!,7)=L$1)*('2-1 采购订单物料明细表报表导出'!#REF!=$A286),'2-1 采购订单物料明细表报表导出'!#REF!,0))</f>
        <v>#REF!</v>
      </c>
      <c r="M286" s="23" t="e" cm="1">
        <f t="array" ref="M286">SUM(IF((LEFT('2-1 采购订单物料明细表报表导出'!#REF!,7)=M$1)*('2-1 采购订单物料明细表报表导出'!#REF!=$A286),'2-1 采购订单物料明细表报表导出'!#REF!,0))</f>
        <v>#REF!</v>
      </c>
      <c r="N286" s="23" t="e" cm="1">
        <f t="array" ref="N286">SUM(IF((LEFT('2-1 采购订单物料明细表报表导出'!#REF!,7)=N$1)*('2-1 采购订单物料明细表报表导出'!#REF!=$A286),'2-1 采购订单物料明细表报表导出'!#REF!,0))</f>
        <v>#REF!</v>
      </c>
      <c r="O286" s="23" t="e" cm="1">
        <f t="array" ref="O286">SUM(IF((LEFT('2-1 采购订单物料明细表报表导出'!#REF!,7)=O$1)*('2-1 采购订单物料明细表报表导出'!#REF!=$A286),'2-1 采购订单物料明细表报表导出'!#REF!,0))</f>
        <v>#REF!</v>
      </c>
    </row>
    <row r="287" ht="14.5" spans="1:15">
      <c r="A287" s="20" t="s">
        <v>3594</v>
      </c>
      <c r="B287" s="48" t="s">
        <v>2128</v>
      </c>
      <c r="C287" s="49" t="s">
        <v>2129</v>
      </c>
      <c r="D287" s="23" t="e" cm="1">
        <f t="array" ref="D287">SUM(IF((LEFT('2-1 采购订单物料明细表报表导出'!#REF!,7)=D$1)*('2-1 采购订单物料明细表报表导出'!#REF!=$A287),'2-1 采购订单物料明细表报表导出'!#REF!,0))</f>
        <v>#REF!</v>
      </c>
      <c r="E287" s="23" t="e" cm="1">
        <f t="array" ref="E287">SUM(IF((LEFT('2-1 采购订单物料明细表报表导出'!#REF!,7)=E$1)*('2-1 采购订单物料明细表报表导出'!#REF!=$A287),'2-1 采购订单物料明细表报表导出'!#REF!,0))</f>
        <v>#REF!</v>
      </c>
      <c r="F287" s="23" t="e" cm="1">
        <f t="array" ref="F287">SUM(IF((LEFT('2-1 采购订单物料明细表报表导出'!#REF!,7)=F$1)*('2-1 采购订单物料明细表报表导出'!#REF!=$A287),'2-1 采购订单物料明细表报表导出'!#REF!,0))</f>
        <v>#REF!</v>
      </c>
      <c r="G287" s="23" t="e" cm="1">
        <f t="array" ref="G287">SUM(IF((LEFT('2-1 采购订单物料明细表报表导出'!#REF!,7)=G$1)*('2-1 采购订单物料明细表报表导出'!#REF!=$A287),'2-1 采购订单物料明细表报表导出'!#REF!,0))</f>
        <v>#REF!</v>
      </c>
      <c r="H287" s="23" t="e" cm="1">
        <f t="array" ref="H287">SUM(IF((LEFT('2-1 采购订单物料明细表报表导出'!#REF!,7)=H$1)*('2-1 采购订单物料明细表报表导出'!#REF!=$A287),'2-1 采购订单物料明细表报表导出'!#REF!,0))</f>
        <v>#REF!</v>
      </c>
      <c r="I287" s="23" t="e" cm="1">
        <f t="array" ref="I287">SUM(IF((LEFT('2-1 采购订单物料明细表报表导出'!#REF!,7)=I$1)*('2-1 采购订单物料明细表报表导出'!#REF!=$A287),'2-1 采购订单物料明细表报表导出'!#REF!,0))</f>
        <v>#REF!</v>
      </c>
      <c r="J287" s="23" t="e" cm="1">
        <f t="array" ref="J287">SUM(IF((LEFT('2-1 采购订单物料明细表报表导出'!#REF!,7)=J$1)*('2-1 采购订单物料明细表报表导出'!#REF!=$A287),'2-1 采购订单物料明细表报表导出'!#REF!,0))</f>
        <v>#REF!</v>
      </c>
      <c r="K287" s="23" t="e" cm="1">
        <f t="array" ref="K287">SUM(IF((LEFT('2-1 采购订单物料明细表报表导出'!#REF!,7)=K$1)*('2-1 采购订单物料明细表报表导出'!#REF!=$A287),'2-1 采购订单物料明细表报表导出'!#REF!,0))</f>
        <v>#REF!</v>
      </c>
      <c r="L287" s="23" t="e" cm="1">
        <f t="array" ref="L287">SUM(IF((LEFT('2-1 采购订单物料明细表报表导出'!#REF!,7)=L$1)*('2-1 采购订单物料明细表报表导出'!#REF!=$A287),'2-1 采购订单物料明细表报表导出'!#REF!,0))</f>
        <v>#REF!</v>
      </c>
      <c r="M287" s="23" t="e" cm="1">
        <f t="array" ref="M287">SUM(IF((LEFT('2-1 采购订单物料明细表报表导出'!#REF!,7)=M$1)*('2-1 采购订单物料明细表报表导出'!#REF!=$A287),'2-1 采购订单物料明细表报表导出'!#REF!,0))</f>
        <v>#REF!</v>
      </c>
      <c r="N287" s="23" t="e" cm="1">
        <f t="array" ref="N287">SUM(IF((LEFT('2-1 采购订单物料明细表报表导出'!#REF!,7)=N$1)*('2-1 采购订单物料明细表报表导出'!#REF!=$A287),'2-1 采购订单物料明细表报表导出'!#REF!,0))</f>
        <v>#REF!</v>
      </c>
      <c r="O287" s="23" t="e" cm="1">
        <f t="array" ref="O287">SUM(IF((LEFT('2-1 采购订单物料明细表报表导出'!#REF!,7)=O$1)*('2-1 采购订单物料明细表报表导出'!#REF!=$A287),'2-1 采购订单物料明细表报表导出'!#REF!,0))</f>
        <v>#REF!</v>
      </c>
    </row>
    <row r="288" ht="14.5" spans="1:15">
      <c r="A288" s="20" t="s">
        <v>3595</v>
      </c>
      <c r="B288" s="48" t="s">
        <v>2128</v>
      </c>
      <c r="C288" s="49" t="s">
        <v>2129</v>
      </c>
      <c r="D288" s="23" t="e" cm="1">
        <f t="array" ref="D288">SUM(IF((LEFT('2-1 采购订单物料明细表报表导出'!#REF!,7)=D$1)*('2-1 采购订单物料明细表报表导出'!#REF!=$A288),'2-1 采购订单物料明细表报表导出'!#REF!,0))</f>
        <v>#REF!</v>
      </c>
      <c r="E288" s="23" t="e" cm="1">
        <f t="array" ref="E288">SUM(IF((LEFT('2-1 采购订单物料明细表报表导出'!#REF!,7)=E$1)*('2-1 采购订单物料明细表报表导出'!#REF!=$A288),'2-1 采购订单物料明细表报表导出'!#REF!,0))</f>
        <v>#REF!</v>
      </c>
      <c r="F288" s="23" t="e" cm="1">
        <f t="array" ref="F288">SUM(IF((LEFT('2-1 采购订单物料明细表报表导出'!#REF!,7)=F$1)*('2-1 采购订单物料明细表报表导出'!#REF!=$A288),'2-1 采购订单物料明细表报表导出'!#REF!,0))</f>
        <v>#REF!</v>
      </c>
      <c r="G288" s="23" t="e" cm="1">
        <f t="array" ref="G288">SUM(IF((LEFT('2-1 采购订单物料明细表报表导出'!#REF!,7)=G$1)*('2-1 采购订单物料明细表报表导出'!#REF!=$A288),'2-1 采购订单物料明细表报表导出'!#REF!,0))</f>
        <v>#REF!</v>
      </c>
      <c r="H288" s="23" t="e" cm="1">
        <f t="array" ref="H288">SUM(IF((LEFT('2-1 采购订单物料明细表报表导出'!#REF!,7)=H$1)*('2-1 采购订单物料明细表报表导出'!#REF!=$A288),'2-1 采购订单物料明细表报表导出'!#REF!,0))</f>
        <v>#REF!</v>
      </c>
      <c r="I288" s="23" t="e" cm="1">
        <f t="array" ref="I288">SUM(IF((LEFT('2-1 采购订单物料明细表报表导出'!#REF!,7)=I$1)*('2-1 采购订单物料明细表报表导出'!#REF!=$A288),'2-1 采购订单物料明细表报表导出'!#REF!,0))</f>
        <v>#REF!</v>
      </c>
      <c r="J288" s="23" t="e" cm="1">
        <f t="array" ref="J288">SUM(IF((LEFT('2-1 采购订单物料明细表报表导出'!#REF!,7)=J$1)*('2-1 采购订单物料明细表报表导出'!#REF!=$A288),'2-1 采购订单物料明细表报表导出'!#REF!,0))</f>
        <v>#REF!</v>
      </c>
      <c r="K288" s="23" t="e" cm="1">
        <f t="array" ref="K288">SUM(IF((LEFT('2-1 采购订单物料明细表报表导出'!#REF!,7)=K$1)*('2-1 采购订单物料明细表报表导出'!#REF!=$A288),'2-1 采购订单物料明细表报表导出'!#REF!,0))</f>
        <v>#REF!</v>
      </c>
      <c r="L288" s="23" t="e" cm="1">
        <f t="array" ref="L288">SUM(IF((LEFT('2-1 采购订单物料明细表报表导出'!#REF!,7)=L$1)*('2-1 采购订单物料明细表报表导出'!#REF!=$A288),'2-1 采购订单物料明细表报表导出'!#REF!,0))</f>
        <v>#REF!</v>
      </c>
      <c r="M288" s="23" t="e" cm="1">
        <f t="array" ref="M288">SUM(IF((LEFT('2-1 采购订单物料明细表报表导出'!#REF!,7)=M$1)*('2-1 采购订单物料明细表报表导出'!#REF!=$A288),'2-1 采购订单物料明细表报表导出'!#REF!,0))</f>
        <v>#REF!</v>
      </c>
      <c r="N288" s="23" t="e" cm="1">
        <f t="array" ref="N288">SUM(IF((LEFT('2-1 采购订单物料明细表报表导出'!#REF!,7)=N$1)*('2-1 采购订单物料明细表报表导出'!#REF!=$A288),'2-1 采购订单物料明细表报表导出'!#REF!,0))</f>
        <v>#REF!</v>
      </c>
      <c r="O288" s="23" t="e" cm="1">
        <f t="array" ref="O288">SUM(IF((LEFT('2-1 采购订单物料明细表报表导出'!#REF!,7)=O$1)*('2-1 采购订单物料明细表报表导出'!#REF!=$A288),'2-1 采购订单物料明细表报表导出'!#REF!,0))</f>
        <v>#REF!</v>
      </c>
    </row>
    <row r="289" ht="14.5" spans="1:15">
      <c r="A289" s="20" t="s">
        <v>3596</v>
      </c>
      <c r="B289" s="48" t="s">
        <v>2128</v>
      </c>
      <c r="C289" s="49" t="s">
        <v>2129</v>
      </c>
      <c r="D289" s="23" t="e" cm="1">
        <f t="array" ref="D289">SUM(IF((LEFT('2-1 采购订单物料明细表报表导出'!#REF!,7)=D$1)*('2-1 采购订单物料明细表报表导出'!#REF!=$A289),'2-1 采购订单物料明细表报表导出'!#REF!,0))</f>
        <v>#REF!</v>
      </c>
      <c r="E289" s="23" t="e" cm="1">
        <f t="array" ref="E289">SUM(IF((LEFT('2-1 采购订单物料明细表报表导出'!#REF!,7)=E$1)*('2-1 采购订单物料明细表报表导出'!#REF!=$A289),'2-1 采购订单物料明细表报表导出'!#REF!,0))</f>
        <v>#REF!</v>
      </c>
      <c r="F289" s="23" t="e" cm="1">
        <f t="array" ref="F289">SUM(IF((LEFT('2-1 采购订单物料明细表报表导出'!#REF!,7)=F$1)*('2-1 采购订单物料明细表报表导出'!#REF!=$A289),'2-1 采购订单物料明细表报表导出'!#REF!,0))</f>
        <v>#REF!</v>
      </c>
      <c r="G289" s="23" t="e" cm="1">
        <f t="array" ref="G289">SUM(IF((LEFT('2-1 采购订单物料明细表报表导出'!#REF!,7)=G$1)*('2-1 采购订单物料明细表报表导出'!#REF!=$A289),'2-1 采购订单物料明细表报表导出'!#REF!,0))</f>
        <v>#REF!</v>
      </c>
      <c r="H289" s="23" t="e" cm="1">
        <f t="array" ref="H289">SUM(IF((LEFT('2-1 采购订单物料明细表报表导出'!#REF!,7)=H$1)*('2-1 采购订单物料明细表报表导出'!#REF!=$A289),'2-1 采购订单物料明细表报表导出'!#REF!,0))</f>
        <v>#REF!</v>
      </c>
      <c r="I289" s="23" t="e" cm="1">
        <f t="array" ref="I289">SUM(IF((LEFT('2-1 采购订单物料明细表报表导出'!#REF!,7)=I$1)*('2-1 采购订单物料明细表报表导出'!#REF!=$A289),'2-1 采购订单物料明细表报表导出'!#REF!,0))</f>
        <v>#REF!</v>
      </c>
      <c r="J289" s="23" t="e" cm="1">
        <f t="array" ref="J289">SUM(IF((LEFT('2-1 采购订单物料明细表报表导出'!#REF!,7)=J$1)*('2-1 采购订单物料明细表报表导出'!#REF!=$A289),'2-1 采购订单物料明细表报表导出'!#REF!,0))</f>
        <v>#REF!</v>
      </c>
      <c r="K289" s="23" t="e" cm="1">
        <f t="array" ref="K289">SUM(IF((LEFT('2-1 采购订单物料明细表报表导出'!#REF!,7)=K$1)*('2-1 采购订单物料明细表报表导出'!#REF!=$A289),'2-1 采购订单物料明细表报表导出'!#REF!,0))</f>
        <v>#REF!</v>
      </c>
      <c r="L289" s="23" t="e" cm="1">
        <f t="array" ref="L289">SUM(IF((LEFT('2-1 采购订单物料明细表报表导出'!#REF!,7)=L$1)*('2-1 采购订单物料明细表报表导出'!#REF!=$A289),'2-1 采购订单物料明细表报表导出'!#REF!,0))</f>
        <v>#REF!</v>
      </c>
      <c r="M289" s="23" t="e" cm="1">
        <f t="array" ref="M289">SUM(IF((LEFT('2-1 采购订单物料明细表报表导出'!#REF!,7)=M$1)*('2-1 采购订单物料明细表报表导出'!#REF!=$A289),'2-1 采购订单物料明细表报表导出'!#REF!,0))</f>
        <v>#REF!</v>
      </c>
      <c r="N289" s="23" t="e" cm="1">
        <f t="array" ref="N289">SUM(IF((LEFT('2-1 采购订单物料明细表报表导出'!#REF!,7)=N$1)*('2-1 采购订单物料明细表报表导出'!#REF!=$A289),'2-1 采购订单物料明细表报表导出'!#REF!,0))</f>
        <v>#REF!</v>
      </c>
      <c r="O289" s="23" t="e" cm="1">
        <f t="array" ref="O289">SUM(IF((LEFT('2-1 采购订单物料明细表报表导出'!#REF!,7)=O$1)*('2-1 采购订单物料明细表报表导出'!#REF!=$A289),'2-1 采购订单物料明细表报表导出'!#REF!,0))</f>
        <v>#REF!</v>
      </c>
    </row>
    <row r="290" ht="15" spans="1:15">
      <c r="A290" s="50" t="s">
        <v>3597</v>
      </c>
      <c r="B290" s="48" t="s">
        <v>2128</v>
      </c>
      <c r="C290" s="49" t="s">
        <v>2129</v>
      </c>
      <c r="D290" s="23" t="e" cm="1">
        <f t="array" ref="D290">SUM(IF((LEFT('2-1 采购订单物料明细表报表导出'!#REF!,7)=D$1)*('2-1 采购订单物料明细表报表导出'!#REF!=$A290),'2-1 采购订单物料明细表报表导出'!#REF!,0))</f>
        <v>#REF!</v>
      </c>
      <c r="E290" s="23" t="e" cm="1">
        <f t="array" ref="E290">SUM(IF((LEFT('2-1 采购订单物料明细表报表导出'!#REF!,7)=E$1)*('2-1 采购订单物料明细表报表导出'!#REF!=$A290),'2-1 采购订单物料明细表报表导出'!#REF!,0))</f>
        <v>#REF!</v>
      </c>
      <c r="F290" s="23" t="e" cm="1">
        <f t="array" ref="F290">SUM(IF((LEFT('2-1 采购订单物料明细表报表导出'!#REF!,7)=F$1)*('2-1 采购订单物料明细表报表导出'!#REF!=$A290),'2-1 采购订单物料明细表报表导出'!#REF!,0))</f>
        <v>#REF!</v>
      </c>
      <c r="G290" s="23" t="e" cm="1">
        <f t="array" ref="G290">SUM(IF((LEFT('2-1 采购订单物料明细表报表导出'!#REF!,7)=G$1)*('2-1 采购订单物料明细表报表导出'!#REF!=$A290),'2-1 采购订单物料明细表报表导出'!#REF!,0))</f>
        <v>#REF!</v>
      </c>
      <c r="H290" s="23" t="e" cm="1">
        <f t="array" ref="H290">SUM(IF((LEFT('2-1 采购订单物料明细表报表导出'!#REF!,7)=H$1)*('2-1 采购订单物料明细表报表导出'!#REF!=$A290),'2-1 采购订单物料明细表报表导出'!#REF!,0))</f>
        <v>#REF!</v>
      </c>
      <c r="I290" s="23" t="e" cm="1">
        <f t="array" ref="I290">SUM(IF((LEFT('2-1 采购订单物料明细表报表导出'!#REF!,7)=I$1)*('2-1 采购订单物料明细表报表导出'!#REF!=$A290),'2-1 采购订单物料明细表报表导出'!#REF!,0))</f>
        <v>#REF!</v>
      </c>
      <c r="J290" s="23" t="e" cm="1">
        <f t="array" ref="J290">SUM(IF((LEFT('2-1 采购订单物料明细表报表导出'!#REF!,7)=J$1)*('2-1 采购订单物料明细表报表导出'!#REF!=$A290),'2-1 采购订单物料明细表报表导出'!#REF!,0))</f>
        <v>#REF!</v>
      </c>
      <c r="K290" s="23" t="e" cm="1">
        <f t="array" ref="K290">SUM(IF((LEFT('2-1 采购订单物料明细表报表导出'!#REF!,7)=K$1)*('2-1 采购订单物料明细表报表导出'!#REF!=$A290),'2-1 采购订单物料明细表报表导出'!#REF!,0))</f>
        <v>#REF!</v>
      </c>
      <c r="L290" s="23" t="e" cm="1">
        <f t="array" ref="L290">SUM(IF((LEFT('2-1 采购订单物料明细表报表导出'!#REF!,7)=L$1)*('2-1 采购订单物料明细表报表导出'!#REF!=$A290),'2-1 采购订单物料明细表报表导出'!#REF!,0))</f>
        <v>#REF!</v>
      </c>
      <c r="M290" s="23" t="e" cm="1">
        <f t="array" ref="M290">SUM(IF((LEFT('2-1 采购订单物料明细表报表导出'!#REF!,7)=M$1)*('2-1 采购订单物料明细表报表导出'!#REF!=$A290),'2-1 采购订单物料明细表报表导出'!#REF!,0))</f>
        <v>#REF!</v>
      </c>
      <c r="N290" s="23" t="e" cm="1">
        <f t="array" ref="N290">SUM(IF((LEFT('2-1 采购订单物料明细表报表导出'!#REF!,7)=N$1)*('2-1 采购订单物料明细表报表导出'!#REF!=$A290),'2-1 采购订单物料明细表报表导出'!#REF!,0))</f>
        <v>#REF!</v>
      </c>
      <c r="O290" s="23" t="e" cm="1">
        <f t="array" ref="O290">SUM(IF((LEFT('2-1 采购订单物料明细表报表导出'!#REF!,7)=O$1)*('2-1 采购订单物料明细表报表导出'!#REF!=$A290),'2-1 采购订单物料明细表报表导出'!#REF!,0))</f>
        <v>#REF!</v>
      </c>
    </row>
    <row r="291" ht="14.5" spans="1:15">
      <c r="A291" s="20" t="s">
        <v>3598</v>
      </c>
      <c r="B291" s="48" t="s">
        <v>2128</v>
      </c>
      <c r="C291" s="49" t="s">
        <v>2129</v>
      </c>
      <c r="D291" s="23" t="e" cm="1">
        <f t="array" ref="D291">SUM(IF((LEFT('2-1 采购订单物料明细表报表导出'!#REF!,7)=D$1)*('2-1 采购订单物料明细表报表导出'!#REF!=$A291),'2-1 采购订单物料明细表报表导出'!#REF!,0))</f>
        <v>#REF!</v>
      </c>
      <c r="E291" s="23" t="e" cm="1">
        <f t="array" ref="E291">SUM(IF((LEFT('2-1 采购订单物料明细表报表导出'!#REF!,7)=E$1)*('2-1 采购订单物料明细表报表导出'!#REF!=$A291),'2-1 采购订单物料明细表报表导出'!#REF!,0))</f>
        <v>#REF!</v>
      </c>
      <c r="F291" s="23" t="e" cm="1">
        <f t="array" ref="F291">SUM(IF((LEFT('2-1 采购订单物料明细表报表导出'!#REF!,7)=F$1)*('2-1 采购订单物料明细表报表导出'!#REF!=$A291),'2-1 采购订单物料明细表报表导出'!#REF!,0))</f>
        <v>#REF!</v>
      </c>
      <c r="G291" s="23" t="e" cm="1">
        <f t="array" ref="G291">SUM(IF((LEFT('2-1 采购订单物料明细表报表导出'!#REF!,7)=G$1)*('2-1 采购订单物料明细表报表导出'!#REF!=$A291),'2-1 采购订单物料明细表报表导出'!#REF!,0))</f>
        <v>#REF!</v>
      </c>
      <c r="H291" s="23" t="e" cm="1">
        <f t="array" ref="H291">SUM(IF((LEFT('2-1 采购订单物料明细表报表导出'!#REF!,7)=H$1)*('2-1 采购订单物料明细表报表导出'!#REF!=$A291),'2-1 采购订单物料明细表报表导出'!#REF!,0))</f>
        <v>#REF!</v>
      </c>
      <c r="I291" s="23" t="e" cm="1">
        <f t="array" ref="I291">SUM(IF((LEFT('2-1 采购订单物料明细表报表导出'!#REF!,7)=I$1)*('2-1 采购订单物料明细表报表导出'!#REF!=$A291),'2-1 采购订单物料明细表报表导出'!#REF!,0))</f>
        <v>#REF!</v>
      </c>
      <c r="J291" s="23" t="e" cm="1">
        <f t="array" ref="J291">SUM(IF((LEFT('2-1 采购订单物料明细表报表导出'!#REF!,7)=J$1)*('2-1 采购订单物料明细表报表导出'!#REF!=$A291),'2-1 采购订单物料明细表报表导出'!#REF!,0))</f>
        <v>#REF!</v>
      </c>
      <c r="K291" s="23" t="e" cm="1">
        <f t="array" ref="K291">SUM(IF((LEFT('2-1 采购订单物料明细表报表导出'!#REF!,7)=K$1)*('2-1 采购订单物料明细表报表导出'!#REF!=$A291),'2-1 采购订单物料明细表报表导出'!#REF!,0))</f>
        <v>#REF!</v>
      </c>
      <c r="L291" s="23" t="e" cm="1">
        <f t="array" ref="L291">SUM(IF((LEFT('2-1 采购订单物料明细表报表导出'!#REF!,7)=L$1)*('2-1 采购订单物料明细表报表导出'!#REF!=$A291),'2-1 采购订单物料明细表报表导出'!#REF!,0))</f>
        <v>#REF!</v>
      </c>
      <c r="M291" s="23" t="e" cm="1">
        <f t="array" ref="M291">SUM(IF((LEFT('2-1 采购订单物料明细表报表导出'!#REF!,7)=M$1)*('2-1 采购订单物料明细表报表导出'!#REF!=$A291),'2-1 采购订单物料明细表报表导出'!#REF!,0))</f>
        <v>#REF!</v>
      </c>
      <c r="N291" s="23" t="e" cm="1">
        <f t="array" ref="N291">SUM(IF((LEFT('2-1 采购订单物料明细表报表导出'!#REF!,7)=N$1)*('2-1 采购订单物料明细表报表导出'!#REF!=$A291),'2-1 采购订单物料明细表报表导出'!#REF!,0))</f>
        <v>#REF!</v>
      </c>
      <c r="O291" s="23" t="e" cm="1">
        <f t="array" ref="O291">SUM(IF((LEFT('2-1 采购订单物料明细表报表导出'!#REF!,7)=O$1)*('2-1 采购订单物料明细表报表导出'!#REF!=$A291),'2-1 采购订单物料明细表报表导出'!#REF!,0))</f>
        <v>#REF!</v>
      </c>
    </row>
    <row r="292" ht="14.5" spans="1:15">
      <c r="A292" s="20" t="s">
        <v>3599</v>
      </c>
      <c r="B292" s="48" t="s">
        <v>2128</v>
      </c>
      <c r="C292" s="49" t="s">
        <v>2129</v>
      </c>
      <c r="D292" s="23" t="e" cm="1">
        <f t="array" ref="D292">SUM(IF((LEFT('2-1 采购订单物料明细表报表导出'!#REF!,7)=D$1)*('2-1 采购订单物料明细表报表导出'!#REF!=$A292),'2-1 采购订单物料明细表报表导出'!#REF!,0))</f>
        <v>#REF!</v>
      </c>
      <c r="E292" s="23" t="e" cm="1">
        <f t="array" ref="E292">SUM(IF((LEFT('2-1 采购订单物料明细表报表导出'!#REF!,7)=E$1)*('2-1 采购订单物料明细表报表导出'!#REF!=$A292),'2-1 采购订单物料明细表报表导出'!#REF!,0))</f>
        <v>#REF!</v>
      </c>
      <c r="F292" s="23" t="e" cm="1">
        <f t="array" ref="F292">SUM(IF((LEFT('2-1 采购订单物料明细表报表导出'!#REF!,7)=F$1)*('2-1 采购订单物料明细表报表导出'!#REF!=$A292),'2-1 采购订单物料明细表报表导出'!#REF!,0))</f>
        <v>#REF!</v>
      </c>
      <c r="G292" s="23" t="e" cm="1">
        <f t="array" ref="G292">SUM(IF((LEFT('2-1 采购订单物料明细表报表导出'!#REF!,7)=G$1)*('2-1 采购订单物料明细表报表导出'!#REF!=$A292),'2-1 采购订单物料明细表报表导出'!#REF!,0))</f>
        <v>#REF!</v>
      </c>
      <c r="H292" s="23" t="e" cm="1">
        <f t="array" ref="H292">SUM(IF((LEFT('2-1 采购订单物料明细表报表导出'!#REF!,7)=H$1)*('2-1 采购订单物料明细表报表导出'!#REF!=$A292),'2-1 采购订单物料明细表报表导出'!#REF!,0))</f>
        <v>#REF!</v>
      </c>
      <c r="I292" s="23" t="e" cm="1">
        <f t="array" ref="I292">SUM(IF((LEFT('2-1 采购订单物料明细表报表导出'!#REF!,7)=I$1)*('2-1 采购订单物料明细表报表导出'!#REF!=$A292),'2-1 采购订单物料明细表报表导出'!#REF!,0))</f>
        <v>#REF!</v>
      </c>
      <c r="J292" s="23" t="e" cm="1">
        <f t="array" ref="J292">SUM(IF((LEFT('2-1 采购订单物料明细表报表导出'!#REF!,7)=J$1)*('2-1 采购订单物料明细表报表导出'!#REF!=$A292),'2-1 采购订单物料明细表报表导出'!#REF!,0))</f>
        <v>#REF!</v>
      </c>
      <c r="K292" s="23" t="e" cm="1">
        <f t="array" ref="K292">SUM(IF((LEFT('2-1 采购订单物料明细表报表导出'!#REF!,7)=K$1)*('2-1 采购订单物料明细表报表导出'!#REF!=$A292),'2-1 采购订单物料明细表报表导出'!#REF!,0))</f>
        <v>#REF!</v>
      </c>
      <c r="L292" s="23" t="e" cm="1">
        <f t="array" ref="L292">SUM(IF((LEFT('2-1 采购订单物料明细表报表导出'!#REF!,7)=L$1)*('2-1 采购订单物料明细表报表导出'!#REF!=$A292),'2-1 采购订单物料明细表报表导出'!#REF!,0))</f>
        <v>#REF!</v>
      </c>
      <c r="M292" s="23" t="e" cm="1">
        <f t="array" ref="M292">SUM(IF((LEFT('2-1 采购订单物料明细表报表导出'!#REF!,7)=M$1)*('2-1 采购订单物料明细表报表导出'!#REF!=$A292),'2-1 采购订单物料明细表报表导出'!#REF!,0))</f>
        <v>#REF!</v>
      </c>
      <c r="N292" s="23" t="e" cm="1">
        <f t="array" ref="N292">SUM(IF((LEFT('2-1 采购订单物料明细表报表导出'!#REF!,7)=N$1)*('2-1 采购订单物料明细表报表导出'!#REF!=$A292),'2-1 采购订单物料明细表报表导出'!#REF!,0))</f>
        <v>#REF!</v>
      </c>
      <c r="O292" s="23" t="e" cm="1">
        <f t="array" ref="O292">SUM(IF((LEFT('2-1 采购订单物料明细表报表导出'!#REF!,7)=O$1)*('2-1 采购订单物料明细表报表导出'!#REF!=$A292),'2-1 采购订单物料明细表报表导出'!#REF!,0))</f>
        <v>#REF!</v>
      </c>
    </row>
    <row r="293" ht="14.5" spans="1:15">
      <c r="A293" s="20" t="s">
        <v>3600</v>
      </c>
      <c r="B293" s="48" t="s">
        <v>2128</v>
      </c>
      <c r="C293" s="49" t="s">
        <v>2129</v>
      </c>
      <c r="D293" s="23" t="e" cm="1">
        <f t="array" ref="D293">SUM(IF((LEFT('2-1 采购订单物料明细表报表导出'!#REF!,7)=D$1)*('2-1 采购订单物料明细表报表导出'!#REF!=$A293),'2-1 采购订单物料明细表报表导出'!#REF!,0))</f>
        <v>#REF!</v>
      </c>
      <c r="E293" s="23" t="e" cm="1">
        <f t="array" ref="E293">SUM(IF((LEFT('2-1 采购订单物料明细表报表导出'!#REF!,7)=E$1)*('2-1 采购订单物料明细表报表导出'!#REF!=$A293),'2-1 采购订单物料明细表报表导出'!#REF!,0))</f>
        <v>#REF!</v>
      </c>
      <c r="F293" s="23" t="e" cm="1">
        <f t="array" ref="F293">SUM(IF((LEFT('2-1 采购订单物料明细表报表导出'!#REF!,7)=F$1)*('2-1 采购订单物料明细表报表导出'!#REF!=$A293),'2-1 采购订单物料明细表报表导出'!#REF!,0))</f>
        <v>#REF!</v>
      </c>
      <c r="G293" s="23" t="e" cm="1">
        <f t="array" ref="G293">SUM(IF((LEFT('2-1 采购订单物料明细表报表导出'!#REF!,7)=G$1)*('2-1 采购订单物料明细表报表导出'!#REF!=$A293),'2-1 采购订单物料明细表报表导出'!#REF!,0))</f>
        <v>#REF!</v>
      </c>
      <c r="H293" s="23" t="e" cm="1">
        <f t="array" ref="H293">SUM(IF((LEFT('2-1 采购订单物料明细表报表导出'!#REF!,7)=H$1)*('2-1 采购订单物料明细表报表导出'!#REF!=$A293),'2-1 采购订单物料明细表报表导出'!#REF!,0))</f>
        <v>#REF!</v>
      </c>
      <c r="I293" s="23" t="e" cm="1">
        <f t="array" ref="I293">SUM(IF((LEFT('2-1 采购订单物料明细表报表导出'!#REF!,7)=I$1)*('2-1 采购订单物料明细表报表导出'!#REF!=$A293),'2-1 采购订单物料明细表报表导出'!#REF!,0))</f>
        <v>#REF!</v>
      </c>
      <c r="J293" s="23" t="e" cm="1">
        <f t="array" ref="J293">SUM(IF((LEFT('2-1 采购订单物料明细表报表导出'!#REF!,7)=J$1)*('2-1 采购订单物料明细表报表导出'!#REF!=$A293),'2-1 采购订单物料明细表报表导出'!#REF!,0))</f>
        <v>#REF!</v>
      </c>
      <c r="K293" s="23" t="e" cm="1">
        <f t="array" ref="K293">SUM(IF((LEFT('2-1 采购订单物料明细表报表导出'!#REF!,7)=K$1)*('2-1 采购订单物料明细表报表导出'!#REF!=$A293),'2-1 采购订单物料明细表报表导出'!#REF!,0))</f>
        <v>#REF!</v>
      </c>
      <c r="L293" s="23" t="e" cm="1">
        <f t="array" ref="L293">SUM(IF((LEFT('2-1 采购订单物料明细表报表导出'!#REF!,7)=L$1)*('2-1 采购订单物料明细表报表导出'!#REF!=$A293),'2-1 采购订单物料明细表报表导出'!#REF!,0))</f>
        <v>#REF!</v>
      </c>
      <c r="M293" s="23" t="e" cm="1">
        <f t="array" ref="M293">SUM(IF((LEFT('2-1 采购订单物料明细表报表导出'!#REF!,7)=M$1)*('2-1 采购订单物料明细表报表导出'!#REF!=$A293),'2-1 采购订单物料明细表报表导出'!#REF!,0))</f>
        <v>#REF!</v>
      </c>
      <c r="N293" s="23" t="e" cm="1">
        <f t="array" ref="N293">SUM(IF((LEFT('2-1 采购订单物料明细表报表导出'!#REF!,7)=N$1)*('2-1 采购订单物料明细表报表导出'!#REF!=$A293),'2-1 采购订单物料明细表报表导出'!#REF!,0))</f>
        <v>#REF!</v>
      </c>
      <c r="O293" s="23" t="e" cm="1">
        <f t="array" ref="O293">SUM(IF((LEFT('2-1 采购订单物料明细表报表导出'!#REF!,7)=O$1)*('2-1 采购订单物料明细表报表导出'!#REF!=$A293),'2-1 采购订单物料明细表报表导出'!#REF!,0))</f>
        <v>#REF!</v>
      </c>
    </row>
    <row r="294" ht="14.5" spans="1:15">
      <c r="A294" s="20" t="s">
        <v>3601</v>
      </c>
      <c r="B294" s="48" t="s">
        <v>2128</v>
      </c>
      <c r="C294" s="49" t="s">
        <v>2129</v>
      </c>
      <c r="D294" s="23" t="e" cm="1">
        <f t="array" ref="D294">SUM(IF((LEFT('2-1 采购订单物料明细表报表导出'!#REF!,7)=D$1)*('2-1 采购订单物料明细表报表导出'!#REF!=$A294),'2-1 采购订单物料明细表报表导出'!#REF!,0))</f>
        <v>#REF!</v>
      </c>
      <c r="E294" s="23" t="e" cm="1">
        <f t="array" ref="E294">SUM(IF((LEFT('2-1 采购订单物料明细表报表导出'!#REF!,7)=E$1)*('2-1 采购订单物料明细表报表导出'!#REF!=$A294),'2-1 采购订单物料明细表报表导出'!#REF!,0))</f>
        <v>#REF!</v>
      </c>
      <c r="F294" s="23" t="e" cm="1">
        <f t="array" ref="F294">SUM(IF((LEFT('2-1 采购订单物料明细表报表导出'!#REF!,7)=F$1)*('2-1 采购订单物料明细表报表导出'!#REF!=$A294),'2-1 采购订单物料明细表报表导出'!#REF!,0))</f>
        <v>#REF!</v>
      </c>
      <c r="G294" s="23" t="e" cm="1">
        <f t="array" ref="G294">SUM(IF((LEFT('2-1 采购订单物料明细表报表导出'!#REF!,7)=G$1)*('2-1 采购订单物料明细表报表导出'!#REF!=$A294),'2-1 采购订单物料明细表报表导出'!#REF!,0))</f>
        <v>#REF!</v>
      </c>
      <c r="H294" s="23" t="e" cm="1">
        <f t="array" ref="H294">SUM(IF((LEFT('2-1 采购订单物料明细表报表导出'!#REF!,7)=H$1)*('2-1 采购订单物料明细表报表导出'!#REF!=$A294),'2-1 采购订单物料明细表报表导出'!#REF!,0))</f>
        <v>#REF!</v>
      </c>
      <c r="I294" s="23" t="e" cm="1">
        <f t="array" ref="I294">SUM(IF((LEFT('2-1 采购订单物料明细表报表导出'!#REF!,7)=I$1)*('2-1 采购订单物料明细表报表导出'!#REF!=$A294),'2-1 采购订单物料明细表报表导出'!#REF!,0))</f>
        <v>#REF!</v>
      </c>
      <c r="J294" s="23" t="e" cm="1">
        <f t="array" ref="J294">SUM(IF((LEFT('2-1 采购订单物料明细表报表导出'!#REF!,7)=J$1)*('2-1 采购订单物料明细表报表导出'!#REF!=$A294),'2-1 采购订单物料明细表报表导出'!#REF!,0))</f>
        <v>#REF!</v>
      </c>
      <c r="K294" s="23" t="e" cm="1">
        <f t="array" ref="K294">SUM(IF((LEFT('2-1 采购订单物料明细表报表导出'!#REF!,7)=K$1)*('2-1 采购订单物料明细表报表导出'!#REF!=$A294),'2-1 采购订单物料明细表报表导出'!#REF!,0))</f>
        <v>#REF!</v>
      </c>
      <c r="L294" s="23" t="e" cm="1">
        <f t="array" ref="L294">SUM(IF((LEFT('2-1 采购订单物料明细表报表导出'!#REF!,7)=L$1)*('2-1 采购订单物料明细表报表导出'!#REF!=$A294),'2-1 采购订单物料明细表报表导出'!#REF!,0))</f>
        <v>#REF!</v>
      </c>
      <c r="M294" s="23" t="e" cm="1">
        <f t="array" ref="M294">SUM(IF((LEFT('2-1 采购订单物料明细表报表导出'!#REF!,7)=M$1)*('2-1 采购订单物料明细表报表导出'!#REF!=$A294),'2-1 采购订单物料明细表报表导出'!#REF!,0))</f>
        <v>#REF!</v>
      </c>
      <c r="N294" s="23" t="e" cm="1">
        <f t="array" ref="N294">SUM(IF((LEFT('2-1 采购订单物料明细表报表导出'!#REF!,7)=N$1)*('2-1 采购订单物料明细表报表导出'!#REF!=$A294),'2-1 采购订单物料明细表报表导出'!#REF!,0))</f>
        <v>#REF!</v>
      </c>
      <c r="O294" s="23" t="e" cm="1">
        <f t="array" ref="O294">SUM(IF((LEFT('2-1 采购订单物料明细表报表导出'!#REF!,7)=O$1)*('2-1 采购订单物料明细表报表导出'!#REF!=$A294),'2-1 采购订单物料明细表报表导出'!#REF!,0))</f>
        <v>#REF!</v>
      </c>
    </row>
    <row r="295" ht="14.5" spans="1:15">
      <c r="A295" s="20" t="s">
        <v>3602</v>
      </c>
      <c r="B295" s="48" t="s">
        <v>2128</v>
      </c>
      <c r="C295" s="49" t="s">
        <v>2129</v>
      </c>
      <c r="D295" s="23" t="e" cm="1">
        <f t="array" ref="D295">SUM(IF((LEFT('2-1 采购订单物料明细表报表导出'!#REF!,7)=D$1)*('2-1 采购订单物料明细表报表导出'!#REF!=$A295),'2-1 采购订单物料明细表报表导出'!#REF!,0))</f>
        <v>#REF!</v>
      </c>
      <c r="E295" s="23" t="e" cm="1">
        <f t="array" ref="E295">SUM(IF((LEFT('2-1 采购订单物料明细表报表导出'!#REF!,7)=E$1)*('2-1 采购订单物料明细表报表导出'!#REF!=$A295),'2-1 采购订单物料明细表报表导出'!#REF!,0))</f>
        <v>#REF!</v>
      </c>
      <c r="F295" s="23" t="e" cm="1">
        <f t="array" ref="F295">SUM(IF((LEFT('2-1 采购订单物料明细表报表导出'!#REF!,7)=F$1)*('2-1 采购订单物料明细表报表导出'!#REF!=$A295),'2-1 采购订单物料明细表报表导出'!#REF!,0))</f>
        <v>#REF!</v>
      </c>
      <c r="G295" s="23" t="e" cm="1">
        <f t="array" ref="G295">SUM(IF((LEFT('2-1 采购订单物料明细表报表导出'!#REF!,7)=G$1)*('2-1 采购订单物料明细表报表导出'!#REF!=$A295),'2-1 采购订单物料明细表报表导出'!#REF!,0))</f>
        <v>#REF!</v>
      </c>
      <c r="H295" s="23" t="e" cm="1">
        <f t="array" ref="H295">SUM(IF((LEFT('2-1 采购订单物料明细表报表导出'!#REF!,7)=H$1)*('2-1 采购订单物料明细表报表导出'!#REF!=$A295),'2-1 采购订单物料明细表报表导出'!#REF!,0))</f>
        <v>#REF!</v>
      </c>
      <c r="I295" s="23" t="e" cm="1">
        <f t="array" ref="I295">SUM(IF((LEFT('2-1 采购订单物料明细表报表导出'!#REF!,7)=I$1)*('2-1 采购订单物料明细表报表导出'!#REF!=$A295),'2-1 采购订单物料明细表报表导出'!#REF!,0))</f>
        <v>#REF!</v>
      </c>
      <c r="J295" s="23" t="e" cm="1">
        <f t="array" ref="J295">SUM(IF((LEFT('2-1 采购订单物料明细表报表导出'!#REF!,7)=J$1)*('2-1 采购订单物料明细表报表导出'!#REF!=$A295),'2-1 采购订单物料明细表报表导出'!#REF!,0))</f>
        <v>#REF!</v>
      </c>
      <c r="K295" s="23" t="e" cm="1">
        <f t="array" ref="K295">SUM(IF((LEFT('2-1 采购订单物料明细表报表导出'!#REF!,7)=K$1)*('2-1 采购订单物料明细表报表导出'!#REF!=$A295),'2-1 采购订单物料明细表报表导出'!#REF!,0))</f>
        <v>#REF!</v>
      </c>
      <c r="L295" s="23" t="e" cm="1">
        <f t="array" ref="L295">SUM(IF((LEFT('2-1 采购订单物料明细表报表导出'!#REF!,7)=L$1)*('2-1 采购订单物料明细表报表导出'!#REF!=$A295),'2-1 采购订单物料明细表报表导出'!#REF!,0))</f>
        <v>#REF!</v>
      </c>
      <c r="M295" s="23" t="e" cm="1">
        <f t="array" ref="M295">SUM(IF((LEFT('2-1 采购订单物料明细表报表导出'!#REF!,7)=M$1)*('2-1 采购订单物料明细表报表导出'!#REF!=$A295),'2-1 采购订单物料明细表报表导出'!#REF!,0))</f>
        <v>#REF!</v>
      </c>
      <c r="N295" s="23" t="e" cm="1">
        <f t="array" ref="N295">SUM(IF((LEFT('2-1 采购订单物料明细表报表导出'!#REF!,7)=N$1)*('2-1 采购订单物料明细表报表导出'!#REF!=$A295),'2-1 采购订单物料明细表报表导出'!#REF!,0))</f>
        <v>#REF!</v>
      </c>
      <c r="O295" s="23" t="e" cm="1">
        <f t="array" ref="O295">SUM(IF((LEFT('2-1 采购订单物料明细表报表导出'!#REF!,7)=O$1)*('2-1 采购订单物料明细表报表导出'!#REF!=$A295),'2-1 采购订单物料明细表报表导出'!#REF!,0))</f>
        <v>#REF!</v>
      </c>
    </row>
    <row r="296" ht="14.5" spans="1:15">
      <c r="A296" s="20" t="s">
        <v>3603</v>
      </c>
      <c r="B296" s="48" t="s">
        <v>2128</v>
      </c>
      <c r="C296" s="49" t="s">
        <v>2129</v>
      </c>
      <c r="D296" s="23" t="e" cm="1">
        <f t="array" ref="D296">SUM(IF((LEFT('2-1 采购订单物料明细表报表导出'!#REF!,7)=D$1)*('2-1 采购订单物料明细表报表导出'!#REF!=$A296),'2-1 采购订单物料明细表报表导出'!#REF!,0))</f>
        <v>#REF!</v>
      </c>
      <c r="E296" s="23" t="e" cm="1">
        <f t="array" ref="E296">SUM(IF((LEFT('2-1 采购订单物料明细表报表导出'!#REF!,7)=E$1)*('2-1 采购订单物料明细表报表导出'!#REF!=$A296),'2-1 采购订单物料明细表报表导出'!#REF!,0))</f>
        <v>#REF!</v>
      </c>
      <c r="F296" s="23" t="e" cm="1">
        <f t="array" ref="F296">SUM(IF((LEFT('2-1 采购订单物料明细表报表导出'!#REF!,7)=F$1)*('2-1 采购订单物料明细表报表导出'!#REF!=$A296),'2-1 采购订单物料明细表报表导出'!#REF!,0))</f>
        <v>#REF!</v>
      </c>
      <c r="G296" s="23" t="e" cm="1">
        <f t="array" ref="G296">SUM(IF((LEFT('2-1 采购订单物料明细表报表导出'!#REF!,7)=G$1)*('2-1 采购订单物料明细表报表导出'!#REF!=$A296),'2-1 采购订单物料明细表报表导出'!#REF!,0))</f>
        <v>#REF!</v>
      </c>
      <c r="H296" s="23" t="e" cm="1">
        <f t="array" ref="H296">SUM(IF((LEFT('2-1 采购订单物料明细表报表导出'!#REF!,7)=H$1)*('2-1 采购订单物料明细表报表导出'!#REF!=$A296),'2-1 采购订单物料明细表报表导出'!#REF!,0))</f>
        <v>#REF!</v>
      </c>
      <c r="I296" s="23" t="e" cm="1">
        <f t="array" ref="I296">SUM(IF((LEFT('2-1 采购订单物料明细表报表导出'!#REF!,7)=I$1)*('2-1 采购订单物料明细表报表导出'!#REF!=$A296),'2-1 采购订单物料明细表报表导出'!#REF!,0))</f>
        <v>#REF!</v>
      </c>
      <c r="J296" s="23" t="e" cm="1">
        <f t="array" ref="J296">SUM(IF((LEFT('2-1 采购订单物料明细表报表导出'!#REF!,7)=J$1)*('2-1 采购订单物料明细表报表导出'!#REF!=$A296),'2-1 采购订单物料明细表报表导出'!#REF!,0))</f>
        <v>#REF!</v>
      </c>
      <c r="K296" s="23" t="e" cm="1">
        <f t="array" ref="K296">SUM(IF((LEFT('2-1 采购订单物料明细表报表导出'!#REF!,7)=K$1)*('2-1 采购订单物料明细表报表导出'!#REF!=$A296),'2-1 采购订单物料明细表报表导出'!#REF!,0))</f>
        <v>#REF!</v>
      </c>
      <c r="L296" s="23" t="e" cm="1">
        <f t="array" ref="L296">SUM(IF((LEFT('2-1 采购订单物料明细表报表导出'!#REF!,7)=L$1)*('2-1 采购订单物料明细表报表导出'!#REF!=$A296),'2-1 采购订单物料明细表报表导出'!#REF!,0))</f>
        <v>#REF!</v>
      </c>
      <c r="M296" s="23" t="e" cm="1">
        <f t="array" ref="M296">SUM(IF((LEFT('2-1 采购订单物料明细表报表导出'!#REF!,7)=M$1)*('2-1 采购订单物料明细表报表导出'!#REF!=$A296),'2-1 采购订单物料明细表报表导出'!#REF!,0))</f>
        <v>#REF!</v>
      </c>
      <c r="N296" s="23" t="e" cm="1">
        <f t="array" ref="N296">SUM(IF((LEFT('2-1 采购订单物料明细表报表导出'!#REF!,7)=N$1)*('2-1 采购订单物料明细表报表导出'!#REF!=$A296),'2-1 采购订单物料明细表报表导出'!#REF!,0))</f>
        <v>#REF!</v>
      </c>
      <c r="O296" s="23" t="e" cm="1">
        <f t="array" ref="O296">SUM(IF((LEFT('2-1 采购订单物料明细表报表导出'!#REF!,7)=O$1)*('2-1 采购订单物料明细表报表导出'!#REF!=$A296),'2-1 采购订单物料明细表报表导出'!#REF!,0))</f>
        <v>#REF!</v>
      </c>
    </row>
    <row r="297" ht="14.5" spans="1:15">
      <c r="A297" s="20" t="s">
        <v>3604</v>
      </c>
      <c r="B297" s="48" t="s">
        <v>2128</v>
      </c>
      <c r="C297" s="49" t="s">
        <v>2129</v>
      </c>
      <c r="D297" s="23" t="e" cm="1">
        <f t="array" ref="D297">SUM(IF((LEFT('2-1 采购订单物料明细表报表导出'!#REF!,7)=D$1)*('2-1 采购订单物料明细表报表导出'!#REF!=$A297),'2-1 采购订单物料明细表报表导出'!#REF!,0))</f>
        <v>#REF!</v>
      </c>
      <c r="E297" s="23" t="e" cm="1">
        <f t="array" ref="E297">SUM(IF((LEFT('2-1 采购订单物料明细表报表导出'!#REF!,7)=E$1)*('2-1 采购订单物料明细表报表导出'!#REF!=$A297),'2-1 采购订单物料明细表报表导出'!#REF!,0))</f>
        <v>#REF!</v>
      </c>
      <c r="F297" s="23" t="e" cm="1">
        <f t="array" ref="F297">SUM(IF((LEFT('2-1 采购订单物料明细表报表导出'!#REF!,7)=F$1)*('2-1 采购订单物料明细表报表导出'!#REF!=$A297),'2-1 采购订单物料明细表报表导出'!#REF!,0))</f>
        <v>#REF!</v>
      </c>
      <c r="G297" s="23" t="e" cm="1">
        <f t="array" ref="G297">SUM(IF((LEFT('2-1 采购订单物料明细表报表导出'!#REF!,7)=G$1)*('2-1 采购订单物料明细表报表导出'!#REF!=$A297),'2-1 采购订单物料明细表报表导出'!#REF!,0))</f>
        <v>#REF!</v>
      </c>
      <c r="H297" s="23" t="e" cm="1">
        <f t="array" ref="H297">SUM(IF((LEFT('2-1 采购订单物料明细表报表导出'!#REF!,7)=H$1)*('2-1 采购订单物料明细表报表导出'!#REF!=$A297),'2-1 采购订单物料明细表报表导出'!#REF!,0))</f>
        <v>#REF!</v>
      </c>
      <c r="I297" s="23" t="e" cm="1">
        <f t="array" ref="I297">SUM(IF((LEFT('2-1 采购订单物料明细表报表导出'!#REF!,7)=I$1)*('2-1 采购订单物料明细表报表导出'!#REF!=$A297),'2-1 采购订单物料明细表报表导出'!#REF!,0))</f>
        <v>#REF!</v>
      </c>
      <c r="J297" s="23" t="e" cm="1">
        <f t="array" ref="J297">SUM(IF((LEFT('2-1 采购订单物料明细表报表导出'!#REF!,7)=J$1)*('2-1 采购订单物料明细表报表导出'!#REF!=$A297),'2-1 采购订单物料明细表报表导出'!#REF!,0))</f>
        <v>#REF!</v>
      </c>
      <c r="K297" s="23" t="e" cm="1">
        <f t="array" ref="K297">SUM(IF((LEFT('2-1 采购订单物料明细表报表导出'!#REF!,7)=K$1)*('2-1 采购订单物料明细表报表导出'!#REF!=$A297),'2-1 采购订单物料明细表报表导出'!#REF!,0))</f>
        <v>#REF!</v>
      </c>
      <c r="L297" s="23" t="e" cm="1">
        <f t="array" ref="L297">SUM(IF((LEFT('2-1 采购订单物料明细表报表导出'!#REF!,7)=L$1)*('2-1 采购订单物料明细表报表导出'!#REF!=$A297),'2-1 采购订单物料明细表报表导出'!#REF!,0))</f>
        <v>#REF!</v>
      </c>
      <c r="M297" s="23" t="e" cm="1">
        <f t="array" ref="M297">SUM(IF((LEFT('2-1 采购订单物料明细表报表导出'!#REF!,7)=M$1)*('2-1 采购订单物料明细表报表导出'!#REF!=$A297),'2-1 采购订单物料明细表报表导出'!#REF!,0))</f>
        <v>#REF!</v>
      </c>
      <c r="N297" s="23" t="e" cm="1">
        <f t="array" ref="N297">SUM(IF((LEFT('2-1 采购订单物料明细表报表导出'!#REF!,7)=N$1)*('2-1 采购订单物料明细表报表导出'!#REF!=$A297),'2-1 采购订单物料明细表报表导出'!#REF!,0))</f>
        <v>#REF!</v>
      </c>
      <c r="O297" s="23" t="e" cm="1">
        <f t="array" ref="O297">SUM(IF((LEFT('2-1 采购订单物料明细表报表导出'!#REF!,7)=O$1)*('2-1 采购订单物料明细表报表导出'!#REF!=$A297),'2-1 采购订单物料明细表报表导出'!#REF!,0))</f>
        <v>#REF!</v>
      </c>
    </row>
    <row r="298" ht="14.5" spans="1:15">
      <c r="A298" s="20" t="s">
        <v>3605</v>
      </c>
      <c r="B298" s="48" t="s">
        <v>2128</v>
      </c>
      <c r="C298" s="49" t="s">
        <v>2129</v>
      </c>
      <c r="D298" s="23" t="e" cm="1">
        <f t="array" ref="D298">SUM(IF((LEFT('2-1 采购订单物料明细表报表导出'!#REF!,7)=D$1)*('2-1 采购订单物料明细表报表导出'!#REF!=$A298),'2-1 采购订单物料明细表报表导出'!#REF!,0))</f>
        <v>#REF!</v>
      </c>
      <c r="E298" s="23" t="e" cm="1">
        <f t="array" ref="E298">SUM(IF((LEFT('2-1 采购订单物料明细表报表导出'!#REF!,7)=E$1)*('2-1 采购订单物料明细表报表导出'!#REF!=$A298),'2-1 采购订单物料明细表报表导出'!#REF!,0))</f>
        <v>#REF!</v>
      </c>
      <c r="F298" s="23" t="e" cm="1">
        <f t="array" ref="F298">SUM(IF((LEFT('2-1 采购订单物料明细表报表导出'!#REF!,7)=F$1)*('2-1 采购订单物料明细表报表导出'!#REF!=$A298),'2-1 采购订单物料明细表报表导出'!#REF!,0))</f>
        <v>#REF!</v>
      </c>
      <c r="G298" s="23" t="e" cm="1">
        <f t="array" ref="G298">SUM(IF((LEFT('2-1 采购订单物料明细表报表导出'!#REF!,7)=G$1)*('2-1 采购订单物料明细表报表导出'!#REF!=$A298),'2-1 采购订单物料明细表报表导出'!#REF!,0))</f>
        <v>#REF!</v>
      </c>
      <c r="H298" s="23" t="e" cm="1">
        <f t="array" ref="H298">SUM(IF((LEFT('2-1 采购订单物料明细表报表导出'!#REF!,7)=H$1)*('2-1 采购订单物料明细表报表导出'!#REF!=$A298),'2-1 采购订单物料明细表报表导出'!#REF!,0))</f>
        <v>#REF!</v>
      </c>
      <c r="I298" s="23" t="e" cm="1">
        <f t="array" ref="I298">SUM(IF((LEFT('2-1 采购订单物料明细表报表导出'!#REF!,7)=I$1)*('2-1 采购订单物料明细表报表导出'!#REF!=$A298),'2-1 采购订单物料明细表报表导出'!#REF!,0))</f>
        <v>#REF!</v>
      </c>
      <c r="J298" s="23" t="e" cm="1">
        <f t="array" ref="J298">SUM(IF((LEFT('2-1 采购订单物料明细表报表导出'!#REF!,7)=J$1)*('2-1 采购订单物料明细表报表导出'!#REF!=$A298),'2-1 采购订单物料明细表报表导出'!#REF!,0))</f>
        <v>#REF!</v>
      </c>
      <c r="K298" s="23" t="e" cm="1">
        <f t="array" ref="K298">SUM(IF((LEFT('2-1 采购订单物料明细表报表导出'!#REF!,7)=K$1)*('2-1 采购订单物料明细表报表导出'!#REF!=$A298),'2-1 采购订单物料明细表报表导出'!#REF!,0))</f>
        <v>#REF!</v>
      </c>
      <c r="L298" s="23" t="e" cm="1">
        <f t="array" ref="L298">SUM(IF((LEFT('2-1 采购订单物料明细表报表导出'!#REF!,7)=L$1)*('2-1 采购订单物料明细表报表导出'!#REF!=$A298),'2-1 采购订单物料明细表报表导出'!#REF!,0))</f>
        <v>#REF!</v>
      </c>
      <c r="M298" s="23" t="e" cm="1">
        <f t="array" ref="M298">SUM(IF((LEFT('2-1 采购订单物料明细表报表导出'!#REF!,7)=M$1)*('2-1 采购订单物料明细表报表导出'!#REF!=$A298),'2-1 采购订单物料明细表报表导出'!#REF!,0))</f>
        <v>#REF!</v>
      </c>
      <c r="N298" s="23" t="e" cm="1">
        <f t="array" ref="N298">SUM(IF((LEFT('2-1 采购订单物料明细表报表导出'!#REF!,7)=N$1)*('2-1 采购订单物料明细表报表导出'!#REF!=$A298),'2-1 采购订单物料明细表报表导出'!#REF!,0))</f>
        <v>#REF!</v>
      </c>
      <c r="O298" s="23" t="e" cm="1">
        <f t="array" ref="O298">SUM(IF((LEFT('2-1 采购订单物料明细表报表导出'!#REF!,7)=O$1)*('2-1 采购订单物料明细表报表导出'!#REF!=$A298),'2-1 采购订单物料明细表报表导出'!#REF!,0))</f>
        <v>#REF!</v>
      </c>
    </row>
    <row r="299" ht="14.5" spans="1:15">
      <c r="A299" s="20" t="s">
        <v>3606</v>
      </c>
      <c r="B299" s="48" t="s">
        <v>2128</v>
      </c>
      <c r="C299" s="49" t="s">
        <v>2129</v>
      </c>
      <c r="D299" s="23" t="e" cm="1">
        <f t="array" ref="D299">SUM(IF((LEFT('2-1 采购订单物料明细表报表导出'!#REF!,7)=D$1)*('2-1 采购订单物料明细表报表导出'!#REF!=$A299),'2-1 采购订单物料明细表报表导出'!#REF!,0))</f>
        <v>#REF!</v>
      </c>
      <c r="E299" s="23" t="e" cm="1">
        <f t="array" ref="E299">SUM(IF((LEFT('2-1 采购订单物料明细表报表导出'!#REF!,7)=E$1)*('2-1 采购订单物料明细表报表导出'!#REF!=$A299),'2-1 采购订单物料明细表报表导出'!#REF!,0))</f>
        <v>#REF!</v>
      </c>
      <c r="F299" s="23" t="e" cm="1">
        <f t="array" ref="F299">SUM(IF((LEFT('2-1 采购订单物料明细表报表导出'!#REF!,7)=F$1)*('2-1 采购订单物料明细表报表导出'!#REF!=$A299),'2-1 采购订单物料明细表报表导出'!#REF!,0))</f>
        <v>#REF!</v>
      </c>
      <c r="G299" s="23" t="e" cm="1">
        <f t="array" ref="G299">SUM(IF((LEFT('2-1 采购订单物料明细表报表导出'!#REF!,7)=G$1)*('2-1 采购订单物料明细表报表导出'!#REF!=$A299),'2-1 采购订单物料明细表报表导出'!#REF!,0))</f>
        <v>#REF!</v>
      </c>
      <c r="H299" s="23" t="e" cm="1">
        <f t="array" ref="H299">SUM(IF((LEFT('2-1 采购订单物料明细表报表导出'!#REF!,7)=H$1)*('2-1 采购订单物料明细表报表导出'!#REF!=$A299),'2-1 采购订单物料明细表报表导出'!#REF!,0))</f>
        <v>#REF!</v>
      </c>
      <c r="I299" s="23" t="e" cm="1">
        <f t="array" ref="I299">SUM(IF((LEFT('2-1 采购订单物料明细表报表导出'!#REF!,7)=I$1)*('2-1 采购订单物料明细表报表导出'!#REF!=$A299),'2-1 采购订单物料明细表报表导出'!#REF!,0))</f>
        <v>#REF!</v>
      </c>
      <c r="J299" s="23" t="e" cm="1">
        <f t="array" ref="J299">SUM(IF((LEFT('2-1 采购订单物料明细表报表导出'!#REF!,7)=J$1)*('2-1 采购订单物料明细表报表导出'!#REF!=$A299),'2-1 采购订单物料明细表报表导出'!#REF!,0))</f>
        <v>#REF!</v>
      </c>
      <c r="K299" s="23" t="e" cm="1">
        <f t="array" ref="K299">SUM(IF((LEFT('2-1 采购订单物料明细表报表导出'!#REF!,7)=K$1)*('2-1 采购订单物料明细表报表导出'!#REF!=$A299),'2-1 采购订单物料明细表报表导出'!#REF!,0))</f>
        <v>#REF!</v>
      </c>
      <c r="L299" s="23" t="e" cm="1">
        <f t="array" ref="L299">SUM(IF((LEFT('2-1 采购订单物料明细表报表导出'!#REF!,7)=L$1)*('2-1 采购订单物料明细表报表导出'!#REF!=$A299),'2-1 采购订单物料明细表报表导出'!#REF!,0))</f>
        <v>#REF!</v>
      </c>
      <c r="M299" s="23" t="e" cm="1">
        <f t="array" ref="M299">SUM(IF((LEFT('2-1 采购订单物料明细表报表导出'!#REF!,7)=M$1)*('2-1 采购订单物料明细表报表导出'!#REF!=$A299),'2-1 采购订单物料明细表报表导出'!#REF!,0))</f>
        <v>#REF!</v>
      </c>
      <c r="N299" s="23" t="e" cm="1">
        <f t="array" ref="N299">SUM(IF((LEFT('2-1 采购订单物料明细表报表导出'!#REF!,7)=N$1)*('2-1 采购订单物料明细表报表导出'!#REF!=$A299),'2-1 采购订单物料明细表报表导出'!#REF!,0))</f>
        <v>#REF!</v>
      </c>
      <c r="O299" s="23" t="e" cm="1">
        <f t="array" ref="O299">SUM(IF((LEFT('2-1 采购订单物料明细表报表导出'!#REF!,7)=O$1)*('2-1 采购订单物料明细表报表导出'!#REF!=$A299),'2-1 采购订单物料明细表报表导出'!#REF!,0))</f>
        <v>#REF!</v>
      </c>
    </row>
    <row r="300" ht="14.5" spans="1:15">
      <c r="A300" s="20" t="s">
        <v>3607</v>
      </c>
      <c r="B300" s="48" t="s">
        <v>2128</v>
      </c>
      <c r="C300" s="49" t="s">
        <v>2129</v>
      </c>
      <c r="D300" s="23" t="e" cm="1">
        <f t="array" ref="D300">SUM(IF((LEFT('2-1 采购订单物料明细表报表导出'!#REF!,7)=D$1)*('2-1 采购订单物料明细表报表导出'!#REF!=$A300),'2-1 采购订单物料明细表报表导出'!#REF!,0))</f>
        <v>#REF!</v>
      </c>
      <c r="E300" s="23" t="e" cm="1">
        <f t="array" ref="E300">SUM(IF((LEFT('2-1 采购订单物料明细表报表导出'!#REF!,7)=E$1)*('2-1 采购订单物料明细表报表导出'!#REF!=$A300),'2-1 采购订单物料明细表报表导出'!#REF!,0))</f>
        <v>#REF!</v>
      </c>
      <c r="F300" s="23" t="e" cm="1">
        <f t="array" ref="F300">SUM(IF((LEFT('2-1 采购订单物料明细表报表导出'!#REF!,7)=F$1)*('2-1 采购订单物料明细表报表导出'!#REF!=$A300),'2-1 采购订单物料明细表报表导出'!#REF!,0))</f>
        <v>#REF!</v>
      </c>
      <c r="G300" s="23" t="e" cm="1">
        <f t="array" ref="G300">SUM(IF((LEFT('2-1 采购订单物料明细表报表导出'!#REF!,7)=G$1)*('2-1 采购订单物料明细表报表导出'!#REF!=$A300),'2-1 采购订单物料明细表报表导出'!#REF!,0))</f>
        <v>#REF!</v>
      </c>
      <c r="H300" s="23" t="e" cm="1">
        <f t="array" ref="H300">SUM(IF((LEFT('2-1 采购订单物料明细表报表导出'!#REF!,7)=H$1)*('2-1 采购订单物料明细表报表导出'!#REF!=$A300),'2-1 采购订单物料明细表报表导出'!#REF!,0))</f>
        <v>#REF!</v>
      </c>
      <c r="I300" s="23" t="e" cm="1">
        <f t="array" ref="I300">SUM(IF((LEFT('2-1 采购订单物料明细表报表导出'!#REF!,7)=I$1)*('2-1 采购订单物料明细表报表导出'!#REF!=$A300),'2-1 采购订单物料明细表报表导出'!#REF!,0))</f>
        <v>#REF!</v>
      </c>
      <c r="J300" s="23" t="e" cm="1">
        <f t="array" ref="J300">SUM(IF((LEFT('2-1 采购订单物料明细表报表导出'!#REF!,7)=J$1)*('2-1 采购订单物料明细表报表导出'!#REF!=$A300),'2-1 采购订单物料明细表报表导出'!#REF!,0))</f>
        <v>#REF!</v>
      </c>
      <c r="K300" s="23" t="e" cm="1">
        <f t="array" ref="K300">SUM(IF((LEFT('2-1 采购订单物料明细表报表导出'!#REF!,7)=K$1)*('2-1 采购订单物料明细表报表导出'!#REF!=$A300),'2-1 采购订单物料明细表报表导出'!#REF!,0))</f>
        <v>#REF!</v>
      </c>
      <c r="L300" s="23" t="e" cm="1">
        <f t="array" ref="L300">SUM(IF((LEFT('2-1 采购订单物料明细表报表导出'!#REF!,7)=L$1)*('2-1 采购订单物料明细表报表导出'!#REF!=$A300),'2-1 采购订单物料明细表报表导出'!#REF!,0))</f>
        <v>#REF!</v>
      </c>
      <c r="M300" s="23" t="e" cm="1">
        <f t="array" ref="M300">SUM(IF((LEFT('2-1 采购订单物料明细表报表导出'!#REF!,7)=M$1)*('2-1 采购订单物料明细表报表导出'!#REF!=$A300),'2-1 采购订单物料明细表报表导出'!#REF!,0))</f>
        <v>#REF!</v>
      </c>
      <c r="N300" s="23" t="e" cm="1">
        <f t="array" ref="N300">SUM(IF((LEFT('2-1 采购订单物料明细表报表导出'!#REF!,7)=N$1)*('2-1 采购订单物料明细表报表导出'!#REF!=$A300),'2-1 采购订单物料明细表报表导出'!#REF!,0))</f>
        <v>#REF!</v>
      </c>
      <c r="O300" s="23" t="e" cm="1">
        <f t="array" ref="O300">SUM(IF((LEFT('2-1 采购订单物料明细表报表导出'!#REF!,7)=O$1)*('2-1 采购订单物料明细表报表导出'!#REF!=$A300),'2-1 采购订单物料明细表报表导出'!#REF!,0))</f>
        <v>#REF!</v>
      </c>
    </row>
    <row r="301" ht="14.5" spans="1:15">
      <c r="A301" s="20" t="s">
        <v>3608</v>
      </c>
      <c r="B301" s="48" t="s">
        <v>2128</v>
      </c>
      <c r="C301" s="49" t="s">
        <v>2129</v>
      </c>
      <c r="D301" s="23" t="e" cm="1">
        <f t="array" ref="D301">SUM(IF((LEFT('2-1 采购订单物料明细表报表导出'!#REF!,7)=D$1)*('2-1 采购订单物料明细表报表导出'!#REF!=$A301),'2-1 采购订单物料明细表报表导出'!#REF!,0))</f>
        <v>#REF!</v>
      </c>
      <c r="E301" s="23" t="e" cm="1">
        <f t="array" ref="E301">SUM(IF((LEFT('2-1 采购订单物料明细表报表导出'!#REF!,7)=E$1)*('2-1 采购订单物料明细表报表导出'!#REF!=$A301),'2-1 采购订单物料明细表报表导出'!#REF!,0))</f>
        <v>#REF!</v>
      </c>
      <c r="F301" s="23" t="e" cm="1">
        <f t="array" ref="F301">SUM(IF((LEFT('2-1 采购订单物料明细表报表导出'!#REF!,7)=F$1)*('2-1 采购订单物料明细表报表导出'!#REF!=$A301),'2-1 采购订单物料明细表报表导出'!#REF!,0))</f>
        <v>#REF!</v>
      </c>
      <c r="G301" s="23" t="e" cm="1">
        <f t="array" ref="G301">SUM(IF((LEFT('2-1 采购订单物料明细表报表导出'!#REF!,7)=G$1)*('2-1 采购订单物料明细表报表导出'!#REF!=$A301),'2-1 采购订单物料明细表报表导出'!#REF!,0))</f>
        <v>#REF!</v>
      </c>
      <c r="H301" s="23" t="e" cm="1">
        <f t="array" ref="H301">SUM(IF((LEFT('2-1 采购订单物料明细表报表导出'!#REF!,7)=H$1)*('2-1 采购订单物料明细表报表导出'!#REF!=$A301),'2-1 采购订单物料明细表报表导出'!#REF!,0))</f>
        <v>#REF!</v>
      </c>
      <c r="I301" s="23" t="e" cm="1">
        <f t="array" ref="I301">SUM(IF((LEFT('2-1 采购订单物料明细表报表导出'!#REF!,7)=I$1)*('2-1 采购订单物料明细表报表导出'!#REF!=$A301),'2-1 采购订单物料明细表报表导出'!#REF!,0))</f>
        <v>#REF!</v>
      </c>
      <c r="J301" s="23" t="e" cm="1">
        <f t="array" ref="J301">SUM(IF((LEFT('2-1 采购订单物料明细表报表导出'!#REF!,7)=J$1)*('2-1 采购订单物料明细表报表导出'!#REF!=$A301),'2-1 采购订单物料明细表报表导出'!#REF!,0))</f>
        <v>#REF!</v>
      </c>
      <c r="K301" s="23" t="e" cm="1">
        <f t="array" ref="K301">SUM(IF((LEFT('2-1 采购订单物料明细表报表导出'!#REF!,7)=K$1)*('2-1 采购订单物料明细表报表导出'!#REF!=$A301),'2-1 采购订单物料明细表报表导出'!#REF!,0))</f>
        <v>#REF!</v>
      </c>
      <c r="L301" s="23" t="e" cm="1">
        <f t="array" ref="L301">SUM(IF((LEFT('2-1 采购订单物料明细表报表导出'!#REF!,7)=L$1)*('2-1 采购订单物料明细表报表导出'!#REF!=$A301),'2-1 采购订单物料明细表报表导出'!#REF!,0))</f>
        <v>#REF!</v>
      </c>
      <c r="M301" s="23" t="e" cm="1">
        <f t="array" ref="M301">SUM(IF((LEFT('2-1 采购订单物料明细表报表导出'!#REF!,7)=M$1)*('2-1 采购订单物料明细表报表导出'!#REF!=$A301),'2-1 采购订单物料明细表报表导出'!#REF!,0))</f>
        <v>#REF!</v>
      </c>
      <c r="N301" s="23" t="e" cm="1">
        <f t="array" ref="N301">SUM(IF((LEFT('2-1 采购订单物料明细表报表导出'!#REF!,7)=N$1)*('2-1 采购订单物料明细表报表导出'!#REF!=$A301),'2-1 采购订单物料明细表报表导出'!#REF!,0))</f>
        <v>#REF!</v>
      </c>
      <c r="O301" s="23" t="e" cm="1">
        <f t="array" ref="O301">SUM(IF((LEFT('2-1 采购订单物料明细表报表导出'!#REF!,7)=O$1)*('2-1 采购订单物料明细表报表导出'!#REF!=$A301),'2-1 采购订单物料明细表报表导出'!#REF!,0))</f>
        <v>#REF!</v>
      </c>
    </row>
    <row r="302" ht="14.5" spans="1:15">
      <c r="A302" s="20" t="s">
        <v>3609</v>
      </c>
      <c r="B302" s="48" t="s">
        <v>2128</v>
      </c>
      <c r="C302" s="49" t="s">
        <v>2129</v>
      </c>
      <c r="D302" s="23" t="e" cm="1">
        <f t="array" ref="D302">SUM(IF((LEFT('2-1 采购订单物料明细表报表导出'!#REF!,7)=D$1)*('2-1 采购订单物料明细表报表导出'!#REF!=$A302),'2-1 采购订单物料明细表报表导出'!#REF!,0))</f>
        <v>#REF!</v>
      </c>
      <c r="E302" s="23" t="e" cm="1">
        <f t="array" ref="E302">SUM(IF((LEFT('2-1 采购订单物料明细表报表导出'!#REF!,7)=E$1)*('2-1 采购订单物料明细表报表导出'!#REF!=$A302),'2-1 采购订单物料明细表报表导出'!#REF!,0))</f>
        <v>#REF!</v>
      </c>
      <c r="F302" s="23" t="e" cm="1">
        <f t="array" ref="F302">SUM(IF((LEFT('2-1 采购订单物料明细表报表导出'!#REF!,7)=F$1)*('2-1 采购订单物料明细表报表导出'!#REF!=$A302),'2-1 采购订单物料明细表报表导出'!#REF!,0))</f>
        <v>#REF!</v>
      </c>
      <c r="G302" s="23" t="e" cm="1">
        <f t="array" ref="G302">SUM(IF((LEFT('2-1 采购订单物料明细表报表导出'!#REF!,7)=G$1)*('2-1 采购订单物料明细表报表导出'!#REF!=$A302),'2-1 采购订单物料明细表报表导出'!#REF!,0))</f>
        <v>#REF!</v>
      </c>
      <c r="H302" s="23" t="e" cm="1">
        <f t="array" ref="H302">SUM(IF((LEFT('2-1 采购订单物料明细表报表导出'!#REF!,7)=H$1)*('2-1 采购订单物料明细表报表导出'!#REF!=$A302),'2-1 采购订单物料明细表报表导出'!#REF!,0))</f>
        <v>#REF!</v>
      </c>
      <c r="I302" s="23" t="e" cm="1">
        <f t="array" ref="I302">SUM(IF((LEFT('2-1 采购订单物料明细表报表导出'!#REF!,7)=I$1)*('2-1 采购订单物料明细表报表导出'!#REF!=$A302),'2-1 采购订单物料明细表报表导出'!#REF!,0))</f>
        <v>#REF!</v>
      </c>
      <c r="J302" s="23" t="e" cm="1">
        <f t="array" ref="J302">SUM(IF((LEFT('2-1 采购订单物料明细表报表导出'!#REF!,7)=J$1)*('2-1 采购订单物料明细表报表导出'!#REF!=$A302),'2-1 采购订单物料明细表报表导出'!#REF!,0))</f>
        <v>#REF!</v>
      </c>
      <c r="K302" s="23" t="e" cm="1">
        <f t="array" ref="K302">SUM(IF((LEFT('2-1 采购订单物料明细表报表导出'!#REF!,7)=K$1)*('2-1 采购订单物料明细表报表导出'!#REF!=$A302),'2-1 采购订单物料明细表报表导出'!#REF!,0))</f>
        <v>#REF!</v>
      </c>
      <c r="L302" s="23" t="e" cm="1">
        <f t="array" ref="L302">SUM(IF((LEFT('2-1 采购订单物料明细表报表导出'!#REF!,7)=L$1)*('2-1 采购订单物料明细表报表导出'!#REF!=$A302),'2-1 采购订单物料明细表报表导出'!#REF!,0))</f>
        <v>#REF!</v>
      </c>
      <c r="M302" s="23" t="e" cm="1">
        <f t="array" ref="M302">SUM(IF((LEFT('2-1 采购订单物料明细表报表导出'!#REF!,7)=M$1)*('2-1 采购订单物料明细表报表导出'!#REF!=$A302),'2-1 采购订单物料明细表报表导出'!#REF!,0))</f>
        <v>#REF!</v>
      </c>
      <c r="N302" s="23" t="e" cm="1">
        <f t="array" ref="N302">SUM(IF((LEFT('2-1 采购订单物料明细表报表导出'!#REF!,7)=N$1)*('2-1 采购订单物料明细表报表导出'!#REF!=$A302),'2-1 采购订单物料明细表报表导出'!#REF!,0))</f>
        <v>#REF!</v>
      </c>
      <c r="O302" s="23" t="e" cm="1">
        <f t="array" ref="O302">SUM(IF((LEFT('2-1 采购订单物料明细表报表导出'!#REF!,7)=O$1)*('2-1 采购订单物料明细表报表导出'!#REF!=$A302),'2-1 采购订单物料明细表报表导出'!#REF!,0))</f>
        <v>#REF!</v>
      </c>
    </row>
    <row r="303" ht="14.5" spans="1:15">
      <c r="A303" s="20" t="s">
        <v>3610</v>
      </c>
      <c r="B303" s="48" t="s">
        <v>2065</v>
      </c>
      <c r="C303" s="49" t="s">
        <v>2066</v>
      </c>
      <c r="D303" s="23" t="e" cm="1">
        <f t="array" ref="D303">SUM(IF((LEFT('2-1 采购订单物料明细表报表导出'!#REF!,7)=D$1)*('2-1 采购订单物料明细表报表导出'!#REF!=$A303),'2-1 采购订单物料明细表报表导出'!#REF!,0))</f>
        <v>#REF!</v>
      </c>
      <c r="E303" s="23" t="e" cm="1">
        <f t="array" ref="E303">SUM(IF((LEFT('2-1 采购订单物料明细表报表导出'!#REF!,7)=E$1)*('2-1 采购订单物料明细表报表导出'!#REF!=$A303),'2-1 采购订单物料明细表报表导出'!#REF!,0))</f>
        <v>#REF!</v>
      </c>
      <c r="F303" s="23" t="e" cm="1">
        <f t="array" ref="F303">SUM(IF((LEFT('2-1 采购订单物料明细表报表导出'!#REF!,7)=F$1)*('2-1 采购订单物料明细表报表导出'!#REF!=$A303),'2-1 采购订单物料明细表报表导出'!#REF!,0))</f>
        <v>#REF!</v>
      </c>
      <c r="G303" s="23" t="e" cm="1">
        <f t="array" ref="G303">SUM(IF((LEFT('2-1 采购订单物料明细表报表导出'!#REF!,7)=G$1)*('2-1 采购订单物料明细表报表导出'!#REF!=$A303),'2-1 采购订单物料明细表报表导出'!#REF!,0))</f>
        <v>#REF!</v>
      </c>
      <c r="H303" s="23" t="e" cm="1">
        <f t="array" ref="H303">SUM(IF((LEFT('2-1 采购订单物料明细表报表导出'!#REF!,7)=H$1)*('2-1 采购订单物料明细表报表导出'!#REF!=$A303),'2-1 采购订单物料明细表报表导出'!#REF!,0))</f>
        <v>#REF!</v>
      </c>
      <c r="I303" s="23" t="e" cm="1">
        <f t="array" ref="I303">SUM(IF((LEFT('2-1 采购订单物料明细表报表导出'!#REF!,7)=I$1)*('2-1 采购订单物料明细表报表导出'!#REF!=$A303),'2-1 采购订单物料明细表报表导出'!#REF!,0))</f>
        <v>#REF!</v>
      </c>
      <c r="J303" s="23" t="e" cm="1">
        <f t="array" ref="J303">SUM(IF((LEFT('2-1 采购订单物料明细表报表导出'!#REF!,7)=J$1)*('2-1 采购订单物料明细表报表导出'!#REF!=$A303),'2-1 采购订单物料明细表报表导出'!#REF!,0))</f>
        <v>#REF!</v>
      </c>
      <c r="K303" s="23" t="e" cm="1">
        <f t="array" ref="K303">SUM(IF((LEFT('2-1 采购订单物料明细表报表导出'!#REF!,7)=K$1)*('2-1 采购订单物料明细表报表导出'!#REF!=$A303),'2-1 采购订单物料明细表报表导出'!#REF!,0))</f>
        <v>#REF!</v>
      </c>
      <c r="L303" s="23" t="e" cm="1">
        <f t="array" ref="L303">SUM(IF((LEFT('2-1 采购订单物料明细表报表导出'!#REF!,7)=L$1)*('2-1 采购订单物料明细表报表导出'!#REF!=$A303),'2-1 采购订单物料明细表报表导出'!#REF!,0))</f>
        <v>#REF!</v>
      </c>
      <c r="M303" s="23" t="e" cm="1">
        <f t="array" ref="M303">SUM(IF((LEFT('2-1 采购订单物料明细表报表导出'!#REF!,7)=M$1)*('2-1 采购订单物料明细表报表导出'!#REF!=$A303),'2-1 采购订单物料明细表报表导出'!#REF!,0))</f>
        <v>#REF!</v>
      </c>
      <c r="N303" s="23" t="e" cm="1">
        <f t="array" ref="N303">SUM(IF((LEFT('2-1 采购订单物料明细表报表导出'!#REF!,7)=N$1)*('2-1 采购订单物料明细表报表导出'!#REF!=$A303),'2-1 采购订单物料明细表报表导出'!#REF!,0))</f>
        <v>#REF!</v>
      </c>
      <c r="O303" s="23" t="e" cm="1">
        <f t="array" ref="O303">SUM(IF((LEFT('2-1 采购订单物料明细表报表导出'!#REF!,7)=O$1)*('2-1 采购订单物料明细表报表导出'!#REF!=$A303),'2-1 采购订单物料明细表报表导出'!#REF!,0))</f>
        <v>#REF!</v>
      </c>
    </row>
    <row r="304" ht="14.5" spans="1:15">
      <c r="A304" s="20" t="s">
        <v>3611</v>
      </c>
      <c r="B304" s="48" t="s">
        <v>2065</v>
      </c>
      <c r="C304" s="49" t="s">
        <v>2066</v>
      </c>
      <c r="D304" s="23" t="e" cm="1">
        <f t="array" ref="D304">SUM(IF((LEFT('2-1 采购订单物料明细表报表导出'!#REF!,7)=D$1)*('2-1 采购订单物料明细表报表导出'!#REF!=$A304),'2-1 采购订单物料明细表报表导出'!#REF!,0))</f>
        <v>#REF!</v>
      </c>
      <c r="E304" s="23" t="e" cm="1">
        <f t="array" ref="E304">SUM(IF((LEFT('2-1 采购订单物料明细表报表导出'!#REF!,7)=E$1)*('2-1 采购订单物料明细表报表导出'!#REF!=$A304),'2-1 采购订单物料明细表报表导出'!#REF!,0))</f>
        <v>#REF!</v>
      </c>
      <c r="F304" s="23" t="e" cm="1">
        <f t="array" ref="F304">SUM(IF((LEFT('2-1 采购订单物料明细表报表导出'!#REF!,7)=F$1)*('2-1 采购订单物料明细表报表导出'!#REF!=$A304),'2-1 采购订单物料明细表报表导出'!#REF!,0))</f>
        <v>#REF!</v>
      </c>
      <c r="G304" s="23" t="e" cm="1">
        <f t="array" ref="G304">SUM(IF((LEFT('2-1 采购订单物料明细表报表导出'!#REF!,7)=G$1)*('2-1 采购订单物料明细表报表导出'!#REF!=$A304),'2-1 采购订单物料明细表报表导出'!#REF!,0))</f>
        <v>#REF!</v>
      </c>
      <c r="H304" s="23" t="e" cm="1">
        <f t="array" ref="H304">SUM(IF((LEFT('2-1 采购订单物料明细表报表导出'!#REF!,7)=H$1)*('2-1 采购订单物料明细表报表导出'!#REF!=$A304),'2-1 采购订单物料明细表报表导出'!#REF!,0))</f>
        <v>#REF!</v>
      </c>
      <c r="I304" s="23" t="e" cm="1">
        <f t="array" ref="I304">SUM(IF((LEFT('2-1 采购订单物料明细表报表导出'!#REF!,7)=I$1)*('2-1 采购订单物料明细表报表导出'!#REF!=$A304),'2-1 采购订单物料明细表报表导出'!#REF!,0))</f>
        <v>#REF!</v>
      </c>
      <c r="J304" s="23" t="e" cm="1">
        <f t="array" ref="J304">SUM(IF((LEFT('2-1 采购订单物料明细表报表导出'!#REF!,7)=J$1)*('2-1 采购订单物料明细表报表导出'!#REF!=$A304),'2-1 采购订单物料明细表报表导出'!#REF!,0))</f>
        <v>#REF!</v>
      </c>
      <c r="K304" s="23" t="e" cm="1">
        <f t="array" ref="K304">SUM(IF((LEFT('2-1 采购订单物料明细表报表导出'!#REF!,7)=K$1)*('2-1 采购订单物料明细表报表导出'!#REF!=$A304),'2-1 采购订单物料明细表报表导出'!#REF!,0))</f>
        <v>#REF!</v>
      </c>
      <c r="L304" s="23" t="e" cm="1">
        <f t="array" ref="L304">SUM(IF((LEFT('2-1 采购订单物料明细表报表导出'!#REF!,7)=L$1)*('2-1 采购订单物料明细表报表导出'!#REF!=$A304),'2-1 采购订单物料明细表报表导出'!#REF!,0))</f>
        <v>#REF!</v>
      </c>
      <c r="M304" s="23" t="e" cm="1">
        <f t="array" ref="M304">SUM(IF((LEFT('2-1 采购订单物料明细表报表导出'!#REF!,7)=M$1)*('2-1 采购订单物料明细表报表导出'!#REF!=$A304),'2-1 采购订单物料明细表报表导出'!#REF!,0))</f>
        <v>#REF!</v>
      </c>
      <c r="N304" s="23" t="e" cm="1">
        <f t="array" ref="N304">SUM(IF((LEFT('2-1 采购订单物料明细表报表导出'!#REF!,7)=N$1)*('2-1 采购订单物料明细表报表导出'!#REF!=$A304),'2-1 采购订单物料明细表报表导出'!#REF!,0))</f>
        <v>#REF!</v>
      </c>
      <c r="O304" s="23" t="e" cm="1">
        <f t="array" ref="O304">SUM(IF((LEFT('2-1 采购订单物料明细表报表导出'!#REF!,7)=O$1)*('2-1 采购订单物料明细表报表导出'!#REF!=$A304),'2-1 采购订单物料明细表报表导出'!#REF!,0))</f>
        <v>#REF!</v>
      </c>
    </row>
    <row r="305" ht="14.5" spans="1:15">
      <c r="A305" s="20" t="s">
        <v>3612</v>
      </c>
      <c r="B305" s="48" t="s">
        <v>2065</v>
      </c>
      <c r="C305" s="49" t="s">
        <v>2066</v>
      </c>
      <c r="D305" s="23" t="e" cm="1">
        <f t="array" ref="D305">SUM(IF((LEFT('2-1 采购订单物料明细表报表导出'!#REF!,7)=D$1)*('2-1 采购订单物料明细表报表导出'!#REF!=$A305),'2-1 采购订单物料明细表报表导出'!#REF!,0))</f>
        <v>#REF!</v>
      </c>
      <c r="E305" s="23" t="e" cm="1">
        <f t="array" ref="E305">SUM(IF((LEFT('2-1 采购订单物料明细表报表导出'!#REF!,7)=E$1)*('2-1 采购订单物料明细表报表导出'!#REF!=$A305),'2-1 采购订单物料明细表报表导出'!#REF!,0))</f>
        <v>#REF!</v>
      </c>
      <c r="F305" s="23" t="e" cm="1">
        <f t="array" ref="F305">SUM(IF((LEFT('2-1 采购订单物料明细表报表导出'!#REF!,7)=F$1)*('2-1 采购订单物料明细表报表导出'!#REF!=$A305),'2-1 采购订单物料明细表报表导出'!#REF!,0))</f>
        <v>#REF!</v>
      </c>
      <c r="G305" s="23" t="e" cm="1">
        <f t="array" ref="G305">SUM(IF((LEFT('2-1 采购订单物料明细表报表导出'!#REF!,7)=G$1)*('2-1 采购订单物料明细表报表导出'!#REF!=$A305),'2-1 采购订单物料明细表报表导出'!#REF!,0))</f>
        <v>#REF!</v>
      </c>
      <c r="H305" s="23" t="e" cm="1">
        <f t="array" ref="H305">SUM(IF((LEFT('2-1 采购订单物料明细表报表导出'!#REF!,7)=H$1)*('2-1 采购订单物料明细表报表导出'!#REF!=$A305),'2-1 采购订单物料明细表报表导出'!#REF!,0))</f>
        <v>#REF!</v>
      </c>
      <c r="I305" s="23" t="e" cm="1">
        <f t="array" ref="I305">SUM(IF((LEFT('2-1 采购订单物料明细表报表导出'!#REF!,7)=I$1)*('2-1 采购订单物料明细表报表导出'!#REF!=$A305),'2-1 采购订单物料明细表报表导出'!#REF!,0))</f>
        <v>#REF!</v>
      </c>
      <c r="J305" s="23" t="e" cm="1">
        <f t="array" ref="J305">SUM(IF((LEFT('2-1 采购订单物料明细表报表导出'!#REF!,7)=J$1)*('2-1 采购订单物料明细表报表导出'!#REF!=$A305),'2-1 采购订单物料明细表报表导出'!#REF!,0))</f>
        <v>#REF!</v>
      </c>
      <c r="K305" s="23" t="e" cm="1">
        <f t="array" ref="K305">SUM(IF((LEFT('2-1 采购订单物料明细表报表导出'!#REF!,7)=K$1)*('2-1 采购订单物料明细表报表导出'!#REF!=$A305),'2-1 采购订单物料明细表报表导出'!#REF!,0))</f>
        <v>#REF!</v>
      </c>
      <c r="L305" s="23" t="e" cm="1">
        <f t="array" ref="L305">SUM(IF((LEFT('2-1 采购订单物料明细表报表导出'!#REF!,7)=L$1)*('2-1 采购订单物料明细表报表导出'!#REF!=$A305),'2-1 采购订单物料明细表报表导出'!#REF!,0))</f>
        <v>#REF!</v>
      </c>
      <c r="M305" s="23" t="e" cm="1">
        <f t="array" ref="M305">SUM(IF((LEFT('2-1 采购订单物料明细表报表导出'!#REF!,7)=M$1)*('2-1 采购订单物料明细表报表导出'!#REF!=$A305),'2-1 采购订单物料明细表报表导出'!#REF!,0))</f>
        <v>#REF!</v>
      </c>
      <c r="N305" s="23" t="e" cm="1">
        <f t="array" ref="N305">SUM(IF((LEFT('2-1 采购订单物料明细表报表导出'!#REF!,7)=N$1)*('2-1 采购订单物料明细表报表导出'!#REF!=$A305),'2-1 采购订单物料明细表报表导出'!#REF!,0))</f>
        <v>#REF!</v>
      </c>
      <c r="O305" s="23" t="e" cm="1">
        <f t="array" ref="O305">SUM(IF((LEFT('2-1 采购订单物料明细表报表导出'!#REF!,7)=O$1)*('2-1 采购订单物料明细表报表导出'!#REF!=$A305),'2-1 采购订单物料明细表报表导出'!#REF!,0))</f>
        <v>#REF!</v>
      </c>
    </row>
    <row r="306" ht="14.5" spans="1:15">
      <c r="A306" s="20" t="s">
        <v>3613</v>
      </c>
      <c r="B306" s="48" t="s">
        <v>2065</v>
      </c>
      <c r="C306" s="49" t="s">
        <v>2066</v>
      </c>
      <c r="D306" s="23" t="e" cm="1">
        <f t="array" ref="D306">SUM(IF((LEFT('2-1 采购订单物料明细表报表导出'!#REF!,7)=D$1)*('2-1 采购订单物料明细表报表导出'!#REF!=$A306),'2-1 采购订单物料明细表报表导出'!#REF!,0))</f>
        <v>#REF!</v>
      </c>
      <c r="E306" s="23" t="e" cm="1">
        <f t="array" ref="E306">SUM(IF((LEFT('2-1 采购订单物料明细表报表导出'!#REF!,7)=E$1)*('2-1 采购订单物料明细表报表导出'!#REF!=$A306),'2-1 采购订单物料明细表报表导出'!#REF!,0))</f>
        <v>#REF!</v>
      </c>
      <c r="F306" s="23" t="e" cm="1">
        <f t="array" ref="F306">SUM(IF((LEFT('2-1 采购订单物料明细表报表导出'!#REF!,7)=F$1)*('2-1 采购订单物料明细表报表导出'!#REF!=$A306),'2-1 采购订单物料明细表报表导出'!#REF!,0))</f>
        <v>#REF!</v>
      </c>
      <c r="G306" s="23" t="e" cm="1">
        <f t="array" ref="G306">SUM(IF((LEFT('2-1 采购订单物料明细表报表导出'!#REF!,7)=G$1)*('2-1 采购订单物料明细表报表导出'!#REF!=$A306),'2-1 采购订单物料明细表报表导出'!#REF!,0))</f>
        <v>#REF!</v>
      </c>
      <c r="H306" s="23" t="e" cm="1">
        <f t="array" ref="H306">SUM(IF((LEFT('2-1 采购订单物料明细表报表导出'!#REF!,7)=H$1)*('2-1 采购订单物料明细表报表导出'!#REF!=$A306),'2-1 采购订单物料明细表报表导出'!#REF!,0))</f>
        <v>#REF!</v>
      </c>
      <c r="I306" s="23" t="e" cm="1">
        <f t="array" ref="I306">SUM(IF((LEFT('2-1 采购订单物料明细表报表导出'!#REF!,7)=I$1)*('2-1 采购订单物料明细表报表导出'!#REF!=$A306),'2-1 采购订单物料明细表报表导出'!#REF!,0))</f>
        <v>#REF!</v>
      </c>
      <c r="J306" s="23" t="e" cm="1">
        <f t="array" ref="J306">SUM(IF((LEFT('2-1 采购订单物料明细表报表导出'!#REF!,7)=J$1)*('2-1 采购订单物料明细表报表导出'!#REF!=$A306),'2-1 采购订单物料明细表报表导出'!#REF!,0))</f>
        <v>#REF!</v>
      </c>
      <c r="K306" s="23" t="e" cm="1">
        <f t="array" ref="K306">SUM(IF((LEFT('2-1 采购订单物料明细表报表导出'!#REF!,7)=K$1)*('2-1 采购订单物料明细表报表导出'!#REF!=$A306),'2-1 采购订单物料明细表报表导出'!#REF!,0))</f>
        <v>#REF!</v>
      </c>
      <c r="L306" s="23" t="e" cm="1">
        <f t="array" ref="L306">SUM(IF((LEFT('2-1 采购订单物料明细表报表导出'!#REF!,7)=L$1)*('2-1 采购订单物料明细表报表导出'!#REF!=$A306),'2-1 采购订单物料明细表报表导出'!#REF!,0))</f>
        <v>#REF!</v>
      </c>
      <c r="M306" s="23" t="e" cm="1">
        <f t="array" ref="M306">SUM(IF((LEFT('2-1 采购订单物料明细表报表导出'!#REF!,7)=M$1)*('2-1 采购订单物料明细表报表导出'!#REF!=$A306),'2-1 采购订单物料明细表报表导出'!#REF!,0))</f>
        <v>#REF!</v>
      </c>
      <c r="N306" s="23" t="e" cm="1">
        <f t="array" ref="N306">SUM(IF((LEFT('2-1 采购订单物料明细表报表导出'!#REF!,7)=N$1)*('2-1 采购订单物料明细表报表导出'!#REF!=$A306),'2-1 采购订单物料明细表报表导出'!#REF!,0))</f>
        <v>#REF!</v>
      </c>
      <c r="O306" s="23" t="e" cm="1">
        <f t="array" ref="O306">SUM(IF((LEFT('2-1 采购订单物料明细表报表导出'!#REF!,7)=O$1)*('2-1 采购订单物料明细表报表导出'!#REF!=$A306),'2-1 采购订单物料明细表报表导出'!#REF!,0))</f>
        <v>#REF!</v>
      </c>
    </row>
    <row r="307" ht="14.5" spans="1:15">
      <c r="A307" s="20" t="s">
        <v>3614</v>
      </c>
      <c r="B307" s="48" t="s">
        <v>2065</v>
      </c>
      <c r="C307" s="49" t="s">
        <v>2066</v>
      </c>
      <c r="D307" s="23" t="e" cm="1">
        <f t="array" ref="D307">SUM(IF((LEFT('2-1 采购订单物料明细表报表导出'!#REF!,7)=D$1)*('2-1 采购订单物料明细表报表导出'!#REF!=$A307),'2-1 采购订单物料明细表报表导出'!#REF!,0))</f>
        <v>#REF!</v>
      </c>
      <c r="E307" s="23" t="e" cm="1">
        <f t="array" ref="E307">SUM(IF((LEFT('2-1 采购订单物料明细表报表导出'!#REF!,7)=E$1)*('2-1 采购订单物料明细表报表导出'!#REF!=$A307),'2-1 采购订单物料明细表报表导出'!#REF!,0))</f>
        <v>#REF!</v>
      </c>
      <c r="F307" s="23" t="e" cm="1">
        <f t="array" ref="F307">SUM(IF((LEFT('2-1 采购订单物料明细表报表导出'!#REF!,7)=F$1)*('2-1 采购订单物料明细表报表导出'!#REF!=$A307),'2-1 采购订单物料明细表报表导出'!#REF!,0))</f>
        <v>#REF!</v>
      </c>
      <c r="G307" s="23" t="e" cm="1">
        <f t="array" ref="G307">SUM(IF((LEFT('2-1 采购订单物料明细表报表导出'!#REF!,7)=G$1)*('2-1 采购订单物料明细表报表导出'!#REF!=$A307),'2-1 采购订单物料明细表报表导出'!#REF!,0))</f>
        <v>#REF!</v>
      </c>
      <c r="H307" s="23" t="e" cm="1">
        <f t="array" ref="H307">SUM(IF((LEFT('2-1 采购订单物料明细表报表导出'!#REF!,7)=H$1)*('2-1 采购订单物料明细表报表导出'!#REF!=$A307),'2-1 采购订单物料明细表报表导出'!#REF!,0))</f>
        <v>#REF!</v>
      </c>
      <c r="I307" s="23" t="e" cm="1">
        <f t="array" ref="I307">SUM(IF((LEFT('2-1 采购订单物料明细表报表导出'!#REF!,7)=I$1)*('2-1 采购订单物料明细表报表导出'!#REF!=$A307),'2-1 采购订单物料明细表报表导出'!#REF!,0))</f>
        <v>#REF!</v>
      </c>
      <c r="J307" s="23" t="e" cm="1">
        <f t="array" ref="J307">SUM(IF((LEFT('2-1 采购订单物料明细表报表导出'!#REF!,7)=J$1)*('2-1 采购订单物料明细表报表导出'!#REF!=$A307),'2-1 采购订单物料明细表报表导出'!#REF!,0))</f>
        <v>#REF!</v>
      </c>
      <c r="K307" s="23" t="e" cm="1">
        <f t="array" ref="K307">SUM(IF((LEFT('2-1 采购订单物料明细表报表导出'!#REF!,7)=K$1)*('2-1 采购订单物料明细表报表导出'!#REF!=$A307),'2-1 采购订单物料明细表报表导出'!#REF!,0))</f>
        <v>#REF!</v>
      </c>
      <c r="L307" s="23" t="e" cm="1">
        <f t="array" ref="L307">SUM(IF((LEFT('2-1 采购订单物料明细表报表导出'!#REF!,7)=L$1)*('2-1 采购订单物料明细表报表导出'!#REF!=$A307),'2-1 采购订单物料明细表报表导出'!#REF!,0))</f>
        <v>#REF!</v>
      </c>
      <c r="M307" s="23" t="e" cm="1">
        <f t="array" ref="M307">SUM(IF((LEFT('2-1 采购订单物料明细表报表导出'!#REF!,7)=M$1)*('2-1 采购订单物料明细表报表导出'!#REF!=$A307),'2-1 采购订单物料明细表报表导出'!#REF!,0))</f>
        <v>#REF!</v>
      </c>
      <c r="N307" s="23" t="e" cm="1">
        <f t="array" ref="N307">SUM(IF((LEFT('2-1 采购订单物料明细表报表导出'!#REF!,7)=N$1)*('2-1 采购订单物料明细表报表导出'!#REF!=$A307),'2-1 采购订单物料明细表报表导出'!#REF!,0))</f>
        <v>#REF!</v>
      </c>
      <c r="O307" s="23" t="e" cm="1">
        <f t="array" ref="O307">SUM(IF((LEFT('2-1 采购订单物料明细表报表导出'!#REF!,7)=O$1)*('2-1 采购订单物料明细表报表导出'!#REF!=$A307),'2-1 采购订单物料明细表报表导出'!#REF!,0))</f>
        <v>#REF!</v>
      </c>
    </row>
    <row r="308" ht="14.5" spans="1:15">
      <c r="A308" s="20" t="s">
        <v>3615</v>
      </c>
      <c r="B308" s="48" t="s">
        <v>2065</v>
      </c>
      <c r="C308" s="49" t="s">
        <v>2066</v>
      </c>
      <c r="D308" s="23" t="e" cm="1">
        <f t="array" ref="D308">SUM(IF((LEFT('2-1 采购订单物料明细表报表导出'!#REF!,7)=D$1)*('2-1 采购订单物料明细表报表导出'!#REF!=$A308),'2-1 采购订单物料明细表报表导出'!#REF!,0))</f>
        <v>#REF!</v>
      </c>
      <c r="E308" s="23" t="e" cm="1">
        <f t="array" ref="E308">SUM(IF((LEFT('2-1 采购订单物料明细表报表导出'!#REF!,7)=E$1)*('2-1 采购订单物料明细表报表导出'!#REF!=$A308),'2-1 采购订单物料明细表报表导出'!#REF!,0))</f>
        <v>#REF!</v>
      </c>
      <c r="F308" s="23" t="e" cm="1">
        <f t="array" ref="F308">SUM(IF((LEFT('2-1 采购订单物料明细表报表导出'!#REF!,7)=F$1)*('2-1 采购订单物料明细表报表导出'!#REF!=$A308),'2-1 采购订单物料明细表报表导出'!#REF!,0))</f>
        <v>#REF!</v>
      </c>
      <c r="G308" s="23" t="e" cm="1">
        <f t="array" ref="G308">SUM(IF((LEFT('2-1 采购订单物料明细表报表导出'!#REF!,7)=G$1)*('2-1 采购订单物料明细表报表导出'!#REF!=$A308),'2-1 采购订单物料明细表报表导出'!#REF!,0))</f>
        <v>#REF!</v>
      </c>
      <c r="H308" s="23" t="e" cm="1">
        <f t="array" ref="H308">SUM(IF((LEFT('2-1 采购订单物料明细表报表导出'!#REF!,7)=H$1)*('2-1 采购订单物料明细表报表导出'!#REF!=$A308),'2-1 采购订单物料明细表报表导出'!#REF!,0))</f>
        <v>#REF!</v>
      </c>
      <c r="I308" s="23" t="e" cm="1">
        <f t="array" ref="I308">SUM(IF((LEFT('2-1 采购订单物料明细表报表导出'!#REF!,7)=I$1)*('2-1 采购订单物料明细表报表导出'!#REF!=$A308),'2-1 采购订单物料明细表报表导出'!#REF!,0))</f>
        <v>#REF!</v>
      </c>
      <c r="J308" s="23" t="e" cm="1">
        <f t="array" ref="J308">SUM(IF((LEFT('2-1 采购订单物料明细表报表导出'!#REF!,7)=J$1)*('2-1 采购订单物料明细表报表导出'!#REF!=$A308),'2-1 采购订单物料明细表报表导出'!#REF!,0))</f>
        <v>#REF!</v>
      </c>
      <c r="K308" s="23" t="e" cm="1">
        <f t="array" ref="K308">SUM(IF((LEFT('2-1 采购订单物料明细表报表导出'!#REF!,7)=K$1)*('2-1 采购订单物料明细表报表导出'!#REF!=$A308),'2-1 采购订单物料明细表报表导出'!#REF!,0))</f>
        <v>#REF!</v>
      </c>
      <c r="L308" s="23" t="e" cm="1">
        <f t="array" ref="L308">SUM(IF((LEFT('2-1 采购订单物料明细表报表导出'!#REF!,7)=L$1)*('2-1 采购订单物料明细表报表导出'!#REF!=$A308),'2-1 采购订单物料明细表报表导出'!#REF!,0))</f>
        <v>#REF!</v>
      </c>
      <c r="M308" s="23" t="e" cm="1">
        <f t="array" ref="M308">SUM(IF((LEFT('2-1 采购订单物料明细表报表导出'!#REF!,7)=M$1)*('2-1 采购订单物料明细表报表导出'!#REF!=$A308),'2-1 采购订单物料明细表报表导出'!#REF!,0))</f>
        <v>#REF!</v>
      </c>
      <c r="N308" s="23" t="e" cm="1">
        <f t="array" ref="N308">SUM(IF((LEFT('2-1 采购订单物料明细表报表导出'!#REF!,7)=N$1)*('2-1 采购订单物料明细表报表导出'!#REF!=$A308),'2-1 采购订单物料明细表报表导出'!#REF!,0))</f>
        <v>#REF!</v>
      </c>
      <c r="O308" s="23" t="e" cm="1">
        <f t="array" ref="O308">SUM(IF((LEFT('2-1 采购订单物料明细表报表导出'!#REF!,7)=O$1)*('2-1 采购订单物料明细表报表导出'!#REF!=$A308),'2-1 采购订单物料明细表报表导出'!#REF!,0))</f>
        <v>#REF!</v>
      </c>
    </row>
    <row r="309" ht="14.5" spans="1:15">
      <c r="A309" s="20" t="s">
        <v>3616</v>
      </c>
      <c r="B309" s="48" t="s">
        <v>2088</v>
      </c>
      <c r="C309" s="49" t="s">
        <v>2089</v>
      </c>
      <c r="D309" s="23" t="e" cm="1">
        <f t="array" ref="D309">SUM(IF((LEFT('2-1 采购订单物料明细表报表导出'!#REF!,7)=D$1)*('2-1 采购订单物料明细表报表导出'!#REF!=$A309),'2-1 采购订单物料明细表报表导出'!#REF!,0))</f>
        <v>#REF!</v>
      </c>
      <c r="E309" s="23" t="e" cm="1">
        <f t="array" ref="E309">SUM(IF((LEFT('2-1 采购订单物料明细表报表导出'!#REF!,7)=E$1)*('2-1 采购订单物料明细表报表导出'!#REF!=$A309),'2-1 采购订单物料明细表报表导出'!#REF!,0))</f>
        <v>#REF!</v>
      </c>
      <c r="F309" s="23" t="e" cm="1">
        <f t="array" ref="F309">SUM(IF((LEFT('2-1 采购订单物料明细表报表导出'!#REF!,7)=F$1)*('2-1 采购订单物料明细表报表导出'!#REF!=$A309),'2-1 采购订单物料明细表报表导出'!#REF!,0))</f>
        <v>#REF!</v>
      </c>
      <c r="G309" s="23" t="e" cm="1">
        <f t="array" ref="G309">SUM(IF((LEFT('2-1 采购订单物料明细表报表导出'!#REF!,7)=G$1)*('2-1 采购订单物料明细表报表导出'!#REF!=$A309),'2-1 采购订单物料明细表报表导出'!#REF!,0))</f>
        <v>#REF!</v>
      </c>
      <c r="H309" s="23" t="e" cm="1">
        <f t="array" ref="H309">SUM(IF((LEFT('2-1 采购订单物料明细表报表导出'!#REF!,7)=H$1)*('2-1 采购订单物料明细表报表导出'!#REF!=$A309),'2-1 采购订单物料明细表报表导出'!#REF!,0))</f>
        <v>#REF!</v>
      </c>
      <c r="I309" s="23" t="e" cm="1">
        <f t="array" ref="I309">SUM(IF((LEFT('2-1 采购订单物料明细表报表导出'!#REF!,7)=I$1)*('2-1 采购订单物料明细表报表导出'!#REF!=$A309),'2-1 采购订单物料明细表报表导出'!#REF!,0))</f>
        <v>#REF!</v>
      </c>
      <c r="J309" s="23" t="e" cm="1">
        <f t="array" ref="J309">SUM(IF((LEFT('2-1 采购订单物料明细表报表导出'!#REF!,7)=J$1)*('2-1 采购订单物料明细表报表导出'!#REF!=$A309),'2-1 采购订单物料明细表报表导出'!#REF!,0))</f>
        <v>#REF!</v>
      </c>
      <c r="K309" s="23" t="e" cm="1">
        <f t="array" ref="K309">SUM(IF((LEFT('2-1 采购订单物料明细表报表导出'!#REF!,7)=K$1)*('2-1 采购订单物料明细表报表导出'!#REF!=$A309),'2-1 采购订单物料明细表报表导出'!#REF!,0))</f>
        <v>#REF!</v>
      </c>
      <c r="L309" s="23" t="e" cm="1">
        <f t="array" ref="L309">SUM(IF((LEFT('2-1 采购订单物料明细表报表导出'!#REF!,7)=L$1)*('2-1 采购订单物料明细表报表导出'!#REF!=$A309),'2-1 采购订单物料明细表报表导出'!#REF!,0))</f>
        <v>#REF!</v>
      </c>
      <c r="M309" s="23" t="e" cm="1">
        <f t="array" ref="M309">SUM(IF((LEFT('2-1 采购订单物料明细表报表导出'!#REF!,7)=M$1)*('2-1 采购订单物料明细表报表导出'!#REF!=$A309),'2-1 采购订单物料明细表报表导出'!#REF!,0))</f>
        <v>#REF!</v>
      </c>
      <c r="N309" s="23" t="e" cm="1">
        <f t="array" ref="N309">SUM(IF((LEFT('2-1 采购订单物料明细表报表导出'!#REF!,7)=N$1)*('2-1 采购订单物料明细表报表导出'!#REF!=$A309),'2-1 采购订单物料明细表报表导出'!#REF!,0))</f>
        <v>#REF!</v>
      </c>
      <c r="O309" s="23" t="e" cm="1">
        <f t="array" ref="O309">SUM(IF((LEFT('2-1 采购订单物料明细表报表导出'!#REF!,7)=O$1)*('2-1 采购订单物料明细表报表导出'!#REF!=$A309),'2-1 采购订单物料明细表报表导出'!#REF!,0))</f>
        <v>#REF!</v>
      </c>
    </row>
    <row r="310" ht="14.5" spans="1:15">
      <c r="A310" s="20" t="s">
        <v>3617</v>
      </c>
      <c r="B310" s="48" t="s">
        <v>2088</v>
      </c>
      <c r="C310" s="49" t="s">
        <v>2089</v>
      </c>
      <c r="D310" s="23" t="e" cm="1">
        <f t="array" ref="D310">SUM(IF((LEFT('2-1 采购订单物料明细表报表导出'!#REF!,7)=D$1)*('2-1 采购订单物料明细表报表导出'!#REF!=$A310),'2-1 采购订单物料明细表报表导出'!#REF!,0))</f>
        <v>#REF!</v>
      </c>
      <c r="E310" s="23" t="e" cm="1">
        <f t="array" ref="E310">SUM(IF((LEFT('2-1 采购订单物料明细表报表导出'!#REF!,7)=E$1)*('2-1 采购订单物料明细表报表导出'!#REF!=$A310),'2-1 采购订单物料明细表报表导出'!#REF!,0))</f>
        <v>#REF!</v>
      </c>
      <c r="F310" s="23" t="e" cm="1">
        <f t="array" ref="F310">SUM(IF((LEFT('2-1 采购订单物料明细表报表导出'!#REF!,7)=F$1)*('2-1 采购订单物料明细表报表导出'!#REF!=$A310),'2-1 采购订单物料明细表报表导出'!#REF!,0))</f>
        <v>#REF!</v>
      </c>
      <c r="G310" s="23" t="e" cm="1">
        <f t="array" ref="G310">SUM(IF((LEFT('2-1 采购订单物料明细表报表导出'!#REF!,7)=G$1)*('2-1 采购订单物料明细表报表导出'!#REF!=$A310),'2-1 采购订单物料明细表报表导出'!#REF!,0))</f>
        <v>#REF!</v>
      </c>
      <c r="H310" s="23" t="e" cm="1">
        <f t="array" ref="H310">SUM(IF((LEFT('2-1 采购订单物料明细表报表导出'!#REF!,7)=H$1)*('2-1 采购订单物料明细表报表导出'!#REF!=$A310),'2-1 采购订单物料明细表报表导出'!#REF!,0))</f>
        <v>#REF!</v>
      </c>
      <c r="I310" s="23" t="e" cm="1">
        <f t="array" ref="I310">SUM(IF((LEFT('2-1 采购订单物料明细表报表导出'!#REF!,7)=I$1)*('2-1 采购订单物料明细表报表导出'!#REF!=$A310),'2-1 采购订单物料明细表报表导出'!#REF!,0))</f>
        <v>#REF!</v>
      </c>
      <c r="J310" s="23" t="e" cm="1">
        <f t="array" ref="J310">SUM(IF((LEFT('2-1 采购订单物料明细表报表导出'!#REF!,7)=J$1)*('2-1 采购订单物料明细表报表导出'!#REF!=$A310),'2-1 采购订单物料明细表报表导出'!#REF!,0))</f>
        <v>#REF!</v>
      </c>
      <c r="K310" s="23" t="e" cm="1">
        <f t="array" ref="K310">SUM(IF((LEFT('2-1 采购订单物料明细表报表导出'!#REF!,7)=K$1)*('2-1 采购订单物料明细表报表导出'!#REF!=$A310),'2-1 采购订单物料明细表报表导出'!#REF!,0))</f>
        <v>#REF!</v>
      </c>
      <c r="L310" s="23" t="e" cm="1">
        <f t="array" ref="L310">SUM(IF((LEFT('2-1 采购订单物料明细表报表导出'!#REF!,7)=L$1)*('2-1 采购订单物料明细表报表导出'!#REF!=$A310),'2-1 采购订单物料明细表报表导出'!#REF!,0))</f>
        <v>#REF!</v>
      </c>
      <c r="M310" s="23" t="e" cm="1">
        <f t="array" ref="M310">SUM(IF((LEFT('2-1 采购订单物料明细表报表导出'!#REF!,7)=M$1)*('2-1 采购订单物料明细表报表导出'!#REF!=$A310),'2-1 采购订单物料明细表报表导出'!#REF!,0))</f>
        <v>#REF!</v>
      </c>
      <c r="N310" s="23" t="e" cm="1">
        <f t="array" ref="N310">SUM(IF((LEFT('2-1 采购订单物料明细表报表导出'!#REF!,7)=N$1)*('2-1 采购订单物料明细表报表导出'!#REF!=$A310),'2-1 采购订单物料明细表报表导出'!#REF!,0))</f>
        <v>#REF!</v>
      </c>
      <c r="O310" s="23" t="e" cm="1">
        <f t="array" ref="O310">SUM(IF((LEFT('2-1 采购订单物料明细表报表导出'!#REF!,7)=O$1)*('2-1 采购订单物料明细表报表导出'!#REF!=$A310),'2-1 采购订单物料明细表报表导出'!#REF!,0))</f>
        <v>#REF!</v>
      </c>
    </row>
    <row r="311" ht="14.5" spans="1:15">
      <c r="A311" s="20" t="s">
        <v>3618</v>
      </c>
      <c r="B311" s="48" t="s">
        <v>2088</v>
      </c>
      <c r="C311" s="49" t="s">
        <v>2089</v>
      </c>
      <c r="D311" s="23" t="e" cm="1">
        <f t="array" ref="D311">SUM(IF((LEFT('2-1 采购订单物料明细表报表导出'!#REF!,7)=D$1)*('2-1 采购订单物料明细表报表导出'!#REF!=$A311),'2-1 采购订单物料明细表报表导出'!#REF!,0))</f>
        <v>#REF!</v>
      </c>
      <c r="E311" s="23" t="e" cm="1">
        <f t="array" ref="E311">SUM(IF((LEFT('2-1 采购订单物料明细表报表导出'!#REF!,7)=E$1)*('2-1 采购订单物料明细表报表导出'!#REF!=$A311),'2-1 采购订单物料明细表报表导出'!#REF!,0))</f>
        <v>#REF!</v>
      </c>
      <c r="F311" s="23" t="e" cm="1">
        <f t="array" ref="F311">SUM(IF((LEFT('2-1 采购订单物料明细表报表导出'!#REF!,7)=F$1)*('2-1 采购订单物料明细表报表导出'!#REF!=$A311),'2-1 采购订单物料明细表报表导出'!#REF!,0))</f>
        <v>#REF!</v>
      </c>
      <c r="G311" s="23" t="e" cm="1">
        <f t="array" ref="G311">SUM(IF((LEFT('2-1 采购订单物料明细表报表导出'!#REF!,7)=G$1)*('2-1 采购订单物料明细表报表导出'!#REF!=$A311),'2-1 采购订单物料明细表报表导出'!#REF!,0))</f>
        <v>#REF!</v>
      </c>
      <c r="H311" s="23" t="e" cm="1">
        <f t="array" ref="H311">SUM(IF((LEFT('2-1 采购订单物料明细表报表导出'!#REF!,7)=H$1)*('2-1 采购订单物料明细表报表导出'!#REF!=$A311),'2-1 采购订单物料明细表报表导出'!#REF!,0))</f>
        <v>#REF!</v>
      </c>
      <c r="I311" s="23" t="e" cm="1">
        <f t="array" ref="I311">SUM(IF((LEFT('2-1 采购订单物料明细表报表导出'!#REF!,7)=I$1)*('2-1 采购订单物料明细表报表导出'!#REF!=$A311),'2-1 采购订单物料明细表报表导出'!#REF!,0))</f>
        <v>#REF!</v>
      </c>
      <c r="J311" s="23" t="e" cm="1">
        <f t="array" ref="J311">SUM(IF((LEFT('2-1 采购订单物料明细表报表导出'!#REF!,7)=J$1)*('2-1 采购订单物料明细表报表导出'!#REF!=$A311),'2-1 采购订单物料明细表报表导出'!#REF!,0))</f>
        <v>#REF!</v>
      </c>
      <c r="K311" s="23" t="e" cm="1">
        <f t="array" ref="K311">SUM(IF((LEFT('2-1 采购订单物料明细表报表导出'!#REF!,7)=K$1)*('2-1 采购订单物料明细表报表导出'!#REF!=$A311),'2-1 采购订单物料明细表报表导出'!#REF!,0))</f>
        <v>#REF!</v>
      </c>
      <c r="L311" s="23" t="e" cm="1">
        <f t="array" ref="L311">SUM(IF((LEFT('2-1 采购订单物料明细表报表导出'!#REF!,7)=L$1)*('2-1 采购订单物料明细表报表导出'!#REF!=$A311),'2-1 采购订单物料明细表报表导出'!#REF!,0))</f>
        <v>#REF!</v>
      </c>
      <c r="M311" s="23" t="e" cm="1">
        <f t="array" ref="M311">SUM(IF((LEFT('2-1 采购订单物料明细表报表导出'!#REF!,7)=M$1)*('2-1 采购订单物料明细表报表导出'!#REF!=$A311),'2-1 采购订单物料明细表报表导出'!#REF!,0))</f>
        <v>#REF!</v>
      </c>
      <c r="N311" s="23" t="e" cm="1">
        <f t="array" ref="N311">SUM(IF((LEFT('2-1 采购订单物料明细表报表导出'!#REF!,7)=N$1)*('2-1 采购订单物料明细表报表导出'!#REF!=$A311),'2-1 采购订单物料明细表报表导出'!#REF!,0))</f>
        <v>#REF!</v>
      </c>
      <c r="O311" s="23" t="e" cm="1">
        <f t="array" ref="O311">SUM(IF((LEFT('2-1 采购订单物料明细表报表导出'!#REF!,7)=O$1)*('2-1 采购订单物料明细表报表导出'!#REF!=$A311),'2-1 采购订单物料明细表报表导出'!#REF!,0))</f>
        <v>#REF!</v>
      </c>
    </row>
    <row r="312" ht="14.5" spans="1:15">
      <c r="A312" s="20" t="s">
        <v>3619</v>
      </c>
      <c r="B312" s="48" t="s">
        <v>2088</v>
      </c>
      <c r="C312" s="49" t="s">
        <v>2089</v>
      </c>
      <c r="D312" s="23" t="e" cm="1">
        <f t="array" ref="D312">SUM(IF((LEFT('2-1 采购订单物料明细表报表导出'!#REF!,7)=D$1)*('2-1 采购订单物料明细表报表导出'!#REF!=$A312),'2-1 采购订单物料明细表报表导出'!#REF!,0))</f>
        <v>#REF!</v>
      </c>
      <c r="E312" s="23" t="e" cm="1">
        <f t="array" ref="E312">SUM(IF((LEFT('2-1 采购订单物料明细表报表导出'!#REF!,7)=E$1)*('2-1 采购订单物料明细表报表导出'!#REF!=$A312),'2-1 采购订单物料明细表报表导出'!#REF!,0))</f>
        <v>#REF!</v>
      </c>
      <c r="F312" s="23" t="e" cm="1">
        <f t="array" ref="F312">SUM(IF((LEFT('2-1 采购订单物料明细表报表导出'!#REF!,7)=F$1)*('2-1 采购订单物料明细表报表导出'!#REF!=$A312),'2-1 采购订单物料明细表报表导出'!#REF!,0))</f>
        <v>#REF!</v>
      </c>
      <c r="G312" s="23" t="e" cm="1">
        <f t="array" ref="G312">SUM(IF((LEFT('2-1 采购订单物料明细表报表导出'!#REF!,7)=G$1)*('2-1 采购订单物料明细表报表导出'!#REF!=$A312),'2-1 采购订单物料明细表报表导出'!#REF!,0))</f>
        <v>#REF!</v>
      </c>
      <c r="H312" s="23" t="e" cm="1">
        <f t="array" ref="H312">SUM(IF((LEFT('2-1 采购订单物料明细表报表导出'!#REF!,7)=H$1)*('2-1 采购订单物料明细表报表导出'!#REF!=$A312),'2-1 采购订单物料明细表报表导出'!#REF!,0))</f>
        <v>#REF!</v>
      </c>
      <c r="I312" s="23" t="e" cm="1">
        <f t="array" ref="I312">SUM(IF((LEFT('2-1 采购订单物料明细表报表导出'!#REF!,7)=I$1)*('2-1 采购订单物料明细表报表导出'!#REF!=$A312),'2-1 采购订单物料明细表报表导出'!#REF!,0))</f>
        <v>#REF!</v>
      </c>
      <c r="J312" s="23" t="e" cm="1">
        <f t="array" ref="J312">SUM(IF((LEFT('2-1 采购订单物料明细表报表导出'!#REF!,7)=J$1)*('2-1 采购订单物料明细表报表导出'!#REF!=$A312),'2-1 采购订单物料明细表报表导出'!#REF!,0))</f>
        <v>#REF!</v>
      </c>
      <c r="K312" s="23" t="e" cm="1">
        <f t="array" ref="K312">SUM(IF((LEFT('2-1 采购订单物料明细表报表导出'!#REF!,7)=K$1)*('2-1 采购订单物料明细表报表导出'!#REF!=$A312),'2-1 采购订单物料明细表报表导出'!#REF!,0))</f>
        <v>#REF!</v>
      </c>
      <c r="L312" s="23" t="e" cm="1">
        <f t="array" ref="L312">SUM(IF((LEFT('2-1 采购订单物料明细表报表导出'!#REF!,7)=L$1)*('2-1 采购订单物料明细表报表导出'!#REF!=$A312),'2-1 采购订单物料明细表报表导出'!#REF!,0))</f>
        <v>#REF!</v>
      </c>
      <c r="M312" s="23" t="e" cm="1">
        <f t="array" ref="M312">SUM(IF((LEFT('2-1 采购订单物料明细表报表导出'!#REF!,7)=M$1)*('2-1 采购订单物料明细表报表导出'!#REF!=$A312),'2-1 采购订单物料明细表报表导出'!#REF!,0))</f>
        <v>#REF!</v>
      </c>
      <c r="N312" s="23" t="e" cm="1">
        <f t="array" ref="N312">SUM(IF((LEFT('2-1 采购订单物料明细表报表导出'!#REF!,7)=N$1)*('2-1 采购订单物料明细表报表导出'!#REF!=$A312),'2-1 采购订单物料明细表报表导出'!#REF!,0))</f>
        <v>#REF!</v>
      </c>
      <c r="O312" s="23" t="e" cm="1">
        <f t="array" ref="O312">SUM(IF((LEFT('2-1 采购订单物料明细表报表导出'!#REF!,7)=O$1)*('2-1 采购订单物料明细表报表导出'!#REF!=$A312),'2-1 采购订单物料明细表报表导出'!#REF!,0))</f>
        <v>#REF!</v>
      </c>
    </row>
    <row r="313" ht="14.5" spans="1:15">
      <c r="A313" s="20" t="s">
        <v>3620</v>
      </c>
      <c r="B313" s="48" t="s">
        <v>2088</v>
      </c>
      <c r="C313" s="49" t="s">
        <v>2089</v>
      </c>
      <c r="D313" s="23" t="e" cm="1">
        <f t="array" ref="D313">SUM(IF((LEFT('2-1 采购订单物料明细表报表导出'!#REF!,7)=D$1)*('2-1 采购订单物料明细表报表导出'!#REF!=$A313),'2-1 采购订单物料明细表报表导出'!#REF!,0))</f>
        <v>#REF!</v>
      </c>
      <c r="E313" s="23" t="e" cm="1">
        <f t="array" ref="E313">SUM(IF((LEFT('2-1 采购订单物料明细表报表导出'!#REF!,7)=E$1)*('2-1 采购订单物料明细表报表导出'!#REF!=$A313),'2-1 采购订单物料明细表报表导出'!#REF!,0))</f>
        <v>#REF!</v>
      </c>
      <c r="F313" s="23" t="e" cm="1">
        <f t="array" ref="F313">SUM(IF((LEFT('2-1 采购订单物料明细表报表导出'!#REF!,7)=F$1)*('2-1 采购订单物料明细表报表导出'!#REF!=$A313),'2-1 采购订单物料明细表报表导出'!#REF!,0))</f>
        <v>#REF!</v>
      </c>
      <c r="G313" s="23" t="e" cm="1">
        <f t="array" ref="G313">SUM(IF((LEFT('2-1 采购订单物料明细表报表导出'!#REF!,7)=G$1)*('2-1 采购订单物料明细表报表导出'!#REF!=$A313),'2-1 采购订单物料明细表报表导出'!#REF!,0))</f>
        <v>#REF!</v>
      </c>
      <c r="H313" s="23" t="e" cm="1">
        <f t="array" ref="H313">SUM(IF((LEFT('2-1 采购订单物料明细表报表导出'!#REF!,7)=H$1)*('2-1 采购订单物料明细表报表导出'!#REF!=$A313),'2-1 采购订单物料明细表报表导出'!#REF!,0))</f>
        <v>#REF!</v>
      </c>
      <c r="I313" s="23" t="e" cm="1">
        <f t="array" ref="I313">SUM(IF((LEFT('2-1 采购订单物料明细表报表导出'!#REF!,7)=I$1)*('2-1 采购订单物料明细表报表导出'!#REF!=$A313),'2-1 采购订单物料明细表报表导出'!#REF!,0))</f>
        <v>#REF!</v>
      </c>
      <c r="J313" s="23" t="e" cm="1">
        <f t="array" ref="J313">SUM(IF((LEFT('2-1 采购订单物料明细表报表导出'!#REF!,7)=J$1)*('2-1 采购订单物料明细表报表导出'!#REF!=$A313),'2-1 采购订单物料明细表报表导出'!#REF!,0))</f>
        <v>#REF!</v>
      </c>
      <c r="K313" s="23" t="e" cm="1">
        <f t="array" ref="K313">SUM(IF((LEFT('2-1 采购订单物料明细表报表导出'!#REF!,7)=K$1)*('2-1 采购订单物料明细表报表导出'!#REF!=$A313),'2-1 采购订单物料明细表报表导出'!#REF!,0))</f>
        <v>#REF!</v>
      </c>
      <c r="L313" s="23" t="e" cm="1">
        <f t="array" ref="L313">SUM(IF((LEFT('2-1 采购订单物料明细表报表导出'!#REF!,7)=L$1)*('2-1 采购订单物料明细表报表导出'!#REF!=$A313),'2-1 采购订单物料明细表报表导出'!#REF!,0))</f>
        <v>#REF!</v>
      </c>
      <c r="M313" s="23" t="e" cm="1">
        <f t="array" ref="M313">SUM(IF((LEFT('2-1 采购订单物料明细表报表导出'!#REF!,7)=M$1)*('2-1 采购订单物料明细表报表导出'!#REF!=$A313),'2-1 采购订单物料明细表报表导出'!#REF!,0))</f>
        <v>#REF!</v>
      </c>
      <c r="N313" s="23" t="e" cm="1">
        <f t="array" ref="N313">SUM(IF((LEFT('2-1 采购订单物料明细表报表导出'!#REF!,7)=N$1)*('2-1 采购订单物料明细表报表导出'!#REF!=$A313),'2-1 采购订单物料明细表报表导出'!#REF!,0))</f>
        <v>#REF!</v>
      </c>
      <c r="O313" s="23" t="e" cm="1">
        <f t="array" ref="O313">SUM(IF((LEFT('2-1 采购订单物料明细表报表导出'!#REF!,7)=O$1)*('2-1 采购订单物料明细表报表导出'!#REF!=$A313),'2-1 采购订单物料明细表报表导出'!#REF!,0))</f>
        <v>#REF!</v>
      </c>
    </row>
    <row r="314" ht="14.5" spans="1:15">
      <c r="A314" s="20" t="s">
        <v>3621</v>
      </c>
      <c r="B314" s="48" t="s">
        <v>2088</v>
      </c>
      <c r="C314" s="49" t="s">
        <v>2089</v>
      </c>
      <c r="D314" s="23" t="e" cm="1">
        <f t="array" ref="D314">SUM(IF((LEFT('2-1 采购订单物料明细表报表导出'!#REF!,7)=D$1)*('2-1 采购订单物料明细表报表导出'!#REF!=$A314),'2-1 采购订单物料明细表报表导出'!#REF!,0))</f>
        <v>#REF!</v>
      </c>
      <c r="E314" s="23" t="e" cm="1">
        <f t="array" ref="E314">SUM(IF((LEFT('2-1 采购订单物料明细表报表导出'!#REF!,7)=E$1)*('2-1 采购订单物料明细表报表导出'!#REF!=$A314),'2-1 采购订单物料明细表报表导出'!#REF!,0))</f>
        <v>#REF!</v>
      </c>
      <c r="F314" s="23" t="e" cm="1">
        <f t="array" ref="F314">SUM(IF((LEFT('2-1 采购订单物料明细表报表导出'!#REF!,7)=F$1)*('2-1 采购订单物料明细表报表导出'!#REF!=$A314),'2-1 采购订单物料明细表报表导出'!#REF!,0))</f>
        <v>#REF!</v>
      </c>
      <c r="G314" s="23" t="e" cm="1">
        <f t="array" ref="G314">SUM(IF((LEFT('2-1 采购订单物料明细表报表导出'!#REF!,7)=G$1)*('2-1 采购订单物料明细表报表导出'!#REF!=$A314),'2-1 采购订单物料明细表报表导出'!#REF!,0))</f>
        <v>#REF!</v>
      </c>
      <c r="H314" s="23" t="e" cm="1">
        <f t="array" ref="H314">SUM(IF((LEFT('2-1 采购订单物料明细表报表导出'!#REF!,7)=H$1)*('2-1 采购订单物料明细表报表导出'!#REF!=$A314),'2-1 采购订单物料明细表报表导出'!#REF!,0))</f>
        <v>#REF!</v>
      </c>
      <c r="I314" s="23" t="e" cm="1">
        <f t="array" ref="I314">SUM(IF((LEFT('2-1 采购订单物料明细表报表导出'!#REF!,7)=I$1)*('2-1 采购订单物料明细表报表导出'!#REF!=$A314),'2-1 采购订单物料明细表报表导出'!#REF!,0))</f>
        <v>#REF!</v>
      </c>
      <c r="J314" s="23" t="e" cm="1">
        <f t="array" ref="J314">SUM(IF((LEFT('2-1 采购订单物料明细表报表导出'!#REF!,7)=J$1)*('2-1 采购订单物料明细表报表导出'!#REF!=$A314),'2-1 采购订单物料明细表报表导出'!#REF!,0))</f>
        <v>#REF!</v>
      </c>
      <c r="K314" s="23" t="e" cm="1">
        <f t="array" ref="K314">SUM(IF((LEFT('2-1 采购订单物料明细表报表导出'!#REF!,7)=K$1)*('2-1 采购订单物料明细表报表导出'!#REF!=$A314),'2-1 采购订单物料明细表报表导出'!#REF!,0))</f>
        <v>#REF!</v>
      </c>
      <c r="L314" s="23" t="e" cm="1">
        <f t="array" ref="L314">SUM(IF((LEFT('2-1 采购订单物料明细表报表导出'!#REF!,7)=L$1)*('2-1 采购订单物料明细表报表导出'!#REF!=$A314),'2-1 采购订单物料明细表报表导出'!#REF!,0))</f>
        <v>#REF!</v>
      </c>
      <c r="M314" s="23" t="e" cm="1">
        <f t="array" ref="M314">SUM(IF((LEFT('2-1 采购订单物料明细表报表导出'!#REF!,7)=M$1)*('2-1 采购订单物料明细表报表导出'!#REF!=$A314),'2-1 采购订单物料明细表报表导出'!#REF!,0))</f>
        <v>#REF!</v>
      </c>
      <c r="N314" s="23" t="e" cm="1">
        <f t="array" ref="N314">SUM(IF((LEFT('2-1 采购订单物料明细表报表导出'!#REF!,7)=N$1)*('2-1 采购订单物料明细表报表导出'!#REF!=$A314),'2-1 采购订单物料明细表报表导出'!#REF!,0))</f>
        <v>#REF!</v>
      </c>
      <c r="O314" s="23" t="e" cm="1">
        <f t="array" ref="O314">SUM(IF((LEFT('2-1 采购订单物料明细表报表导出'!#REF!,7)=O$1)*('2-1 采购订单物料明细表报表导出'!#REF!=$A314),'2-1 采购订单物料明细表报表导出'!#REF!,0))</f>
        <v>#REF!</v>
      </c>
    </row>
    <row r="315" ht="14.5" spans="1:15">
      <c r="A315" s="20" t="s">
        <v>3622</v>
      </c>
      <c r="B315" s="48" t="s">
        <v>2088</v>
      </c>
      <c r="C315" s="49" t="s">
        <v>2089</v>
      </c>
      <c r="D315" s="23" t="e" cm="1">
        <f t="array" ref="D315">SUM(IF((LEFT('2-1 采购订单物料明细表报表导出'!#REF!,7)=D$1)*('2-1 采购订单物料明细表报表导出'!#REF!=$A315),'2-1 采购订单物料明细表报表导出'!#REF!,0))</f>
        <v>#REF!</v>
      </c>
      <c r="E315" s="23" t="e" cm="1">
        <f t="array" ref="E315">SUM(IF((LEFT('2-1 采购订单物料明细表报表导出'!#REF!,7)=E$1)*('2-1 采购订单物料明细表报表导出'!#REF!=$A315),'2-1 采购订单物料明细表报表导出'!#REF!,0))</f>
        <v>#REF!</v>
      </c>
      <c r="F315" s="23" t="e" cm="1">
        <f t="array" ref="F315">SUM(IF((LEFT('2-1 采购订单物料明细表报表导出'!#REF!,7)=F$1)*('2-1 采购订单物料明细表报表导出'!#REF!=$A315),'2-1 采购订单物料明细表报表导出'!#REF!,0))</f>
        <v>#REF!</v>
      </c>
      <c r="G315" s="23" t="e" cm="1">
        <f t="array" ref="G315">SUM(IF((LEFT('2-1 采购订单物料明细表报表导出'!#REF!,7)=G$1)*('2-1 采购订单物料明细表报表导出'!#REF!=$A315),'2-1 采购订单物料明细表报表导出'!#REF!,0))</f>
        <v>#REF!</v>
      </c>
      <c r="H315" s="23" t="e" cm="1">
        <f t="array" ref="H315">SUM(IF((LEFT('2-1 采购订单物料明细表报表导出'!#REF!,7)=H$1)*('2-1 采购订单物料明细表报表导出'!#REF!=$A315),'2-1 采购订单物料明细表报表导出'!#REF!,0))</f>
        <v>#REF!</v>
      </c>
      <c r="I315" s="23" t="e" cm="1">
        <f t="array" ref="I315">SUM(IF((LEFT('2-1 采购订单物料明细表报表导出'!#REF!,7)=I$1)*('2-1 采购订单物料明细表报表导出'!#REF!=$A315),'2-1 采购订单物料明细表报表导出'!#REF!,0))</f>
        <v>#REF!</v>
      </c>
      <c r="J315" s="23" t="e" cm="1">
        <f t="array" ref="J315">SUM(IF((LEFT('2-1 采购订单物料明细表报表导出'!#REF!,7)=J$1)*('2-1 采购订单物料明细表报表导出'!#REF!=$A315),'2-1 采购订单物料明细表报表导出'!#REF!,0))</f>
        <v>#REF!</v>
      </c>
      <c r="K315" s="23" t="e" cm="1">
        <f t="array" ref="K315">SUM(IF((LEFT('2-1 采购订单物料明细表报表导出'!#REF!,7)=K$1)*('2-1 采购订单物料明细表报表导出'!#REF!=$A315),'2-1 采购订单物料明细表报表导出'!#REF!,0))</f>
        <v>#REF!</v>
      </c>
      <c r="L315" s="23" t="e" cm="1">
        <f t="array" ref="L315">SUM(IF((LEFT('2-1 采购订单物料明细表报表导出'!#REF!,7)=L$1)*('2-1 采购订单物料明细表报表导出'!#REF!=$A315),'2-1 采购订单物料明细表报表导出'!#REF!,0))</f>
        <v>#REF!</v>
      </c>
      <c r="M315" s="23" t="e" cm="1">
        <f t="array" ref="M315">SUM(IF((LEFT('2-1 采购订单物料明细表报表导出'!#REF!,7)=M$1)*('2-1 采购订单物料明细表报表导出'!#REF!=$A315),'2-1 采购订单物料明细表报表导出'!#REF!,0))</f>
        <v>#REF!</v>
      </c>
      <c r="N315" s="23" t="e" cm="1">
        <f t="array" ref="N315">SUM(IF((LEFT('2-1 采购订单物料明细表报表导出'!#REF!,7)=N$1)*('2-1 采购订单物料明细表报表导出'!#REF!=$A315),'2-1 采购订单物料明细表报表导出'!#REF!,0))</f>
        <v>#REF!</v>
      </c>
      <c r="O315" s="23" t="e" cm="1">
        <f t="array" ref="O315">SUM(IF((LEFT('2-1 采购订单物料明细表报表导出'!#REF!,7)=O$1)*('2-1 采购订单物料明细表报表导出'!#REF!=$A315),'2-1 采购订单物料明细表报表导出'!#REF!,0))</f>
        <v>#REF!</v>
      </c>
    </row>
    <row r="316" ht="14.5" spans="1:15">
      <c r="A316" s="20" t="s">
        <v>3623</v>
      </c>
      <c r="B316" s="48" t="s">
        <v>2088</v>
      </c>
      <c r="C316" s="49" t="s">
        <v>2089</v>
      </c>
      <c r="D316" s="23" t="e" cm="1">
        <f t="array" ref="D316">SUM(IF((LEFT('2-1 采购订单物料明细表报表导出'!#REF!,7)=D$1)*('2-1 采购订单物料明细表报表导出'!#REF!=$A316),'2-1 采购订单物料明细表报表导出'!#REF!,0))</f>
        <v>#REF!</v>
      </c>
      <c r="E316" s="23" t="e" cm="1">
        <f t="array" ref="E316">SUM(IF((LEFT('2-1 采购订单物料明细表报表导出'!#REF!,7)=E$1)*('2-1 采购订单物料明细表报表导出'!#REF!=$A316),'2-1 采购订单物料明细表报表导出'!#REF!,0))</f>
        <v>#REF!</v>
      </c>
      <c r="F316" s="23" t="e" cm="1">
        <f t="array" ref="F316">SUM(IF((LEFT('2-1 采购订单物料明细表报表导出'!#REF!,7)=F$1)*('2-1 采购订单物料明细表报表导出'!#REF!=$A316),'2-1 采购订单物料明细表报表导出'!#REF!,0))</f>
        <v>#REF!</v>
      </c>
      <c r="G316" s="23" t="e" cm="1">
        <f t="array" ref="G316">SUM(IF((LEFT('2-1 采购订单物料明细表报表导出'!#REF!,7)=G$1)*('2-1 采购订单物料明细表报表导出'!#REF!=$A316),'2-1 采购订单物料明细表报表导出'!#REF!,0))</f>
        <v>#REF!</v>
      </c>
      <c r="H316" s="23" t="e" cm="1">
        <f t="array" ref="H316">SUM(IF((LEFT('2-1 采购订单物料明细表报表导出'!#REF!,7)=H$1)*('2-1 采购订单物料明细表报表导出'!#REF!=$A316),'2-1 采购订单物料明细表报表导出'!#REF!,0))</f>
        <v>#REF!</v>
      </c>
      <c r="I316" s="23" t="e" cm="1">
        <f t="array" ref="I316">SUM(IF((LEFT('2-1 采购订单物料明细表报表导出'!#REF!,7)=I$1)*('2-1 采购订单物料明细表报表导出'!#REF!=$A316),'2-1 采购订单物料明细表报表导出'!#REF!,0))</f>
        <v>#REF!</v>
      </c>
      <c r="J316" s="23" t="e" cm="1">
        <f t="array" ref="J316">SUM(IF((LEFT('2-1 采购订单物料明细表报表导出'!#REF!,7)=J$1)*('2-1 采购订单物料明细表报表导出'!#REF!=$A316),'2-1 采购订单物料明细表报表导出'!#REF!,0))</f>
        <v>#REF!</v>
      </c>
      <c r="K316" s="23" t="e" cm="1">
        <f t="array" ref="K316">SUM(IF((LEFT('2-1 采购订单物料明细表报表导出'!#REF!,7)=K$1)*('2-1 采购订单物料明细表报表导出'!#REF!=$A316),'2-1 采购订单物料明细表报表导出'!#REF!,0))</f>
        <v>#REF!</v>
      </c>
      <c r="L316" s="23" t="e" cm="1">
        <f t="array" ref="L316">SUM(IF((LEFT('2-1 采购订单物料明细表报表导出'!#REF!,7)=L$1)*('2-1 采购订单物料明细表报表导出'!#REF!=$A316),'2-1 采购订单物料明细表报表导出'!#REF!,0))</f>
        <v>#REF!</v>
      </c>
      <c r="M316" s="23" t="e" cm="1">
        <f t="array" ref="M316">SUM(IF((LEFT('2-1 采购订单物料明细表报表导出'!#REF!,7)=M$1)*('2-1 采购订单物料明细表报表导出'!#REF!=$A316),'2-1 采购订单物料明细表报表导出'!#REF!,0))</f>
        <v>#REF!</v>
      </c>
      <c r="N316" s="23" t="e" cm="1">
        <f t="array" ref="N316">SUM(IF((LEFT('2-1 采购订单物料明细表报表导出'!#REF!,7)=N$1)*('2-1 采购订单物料明细表报表导出'!#REF!=$A316),'2-1 采购订单物料明细表报表导出'!#REF!,0))</f>
        <v>#REF!</v>
      </c>
      <c r="O316" s="23" t="e" cm="1">
        <f t="array" ref="O316">SUM(IF((LEFT('2-1 采购订单物料明细表报表导出'!#REF!,7)=O$1)*('2-1 采购订单物料明细表报表导出'!#REF!=$A316),'2-1 采购订单物料明细表报表导出'!#REF!,0))</f>
        <v>#REF!</v>
      </c>
    </row>
    <row r="317" ht="14.5" spans="1:15">
      <c r="A317" s="20" t="s">
        <v>3624</v>
      </c>
      <c r="B317" s="48" t="s">
        <v>2088</v>
      </c>
      <c r="C317" s="49" t="s">
        <v>2089</v>
      </c>
      <c r="D317" s="23" t="e" cm="1">
        <f t="array" ref="D317">SUM(IF((LEFT('2-1 采购订单物料明细表报表导出'!#REF!,7)=D$1)*('2-1 采购订单物料明细表报表导出'!#REF!=$A317),'2-1 采购订单物料明细表报表导出'!#REF!,0))</f>
        <v>#REF!</v>
      </c>
      <c r="E317" s="23" t="e" cm="1">
        <f t="array" ref="E317">SUM(IF((LEFT('2-1 采购订单物料明细表报表导出'!#REF!,7)=E$1)*('2-1 采购订单物料明细表报表导出'!#REF!=$A317),'2-1 采购订单物料明细表报表导出'!#REF!,0))</f>
        <v>#REF!</v>
      </c>
      <c r="F317" s="23" t="e" cm="1">
        <f t="array" ref="F317">SUM(IF((LEFT('2-1 采购订单物料明细表报表导出'!#REF!,7)=F$1)*('2-1 采购订单物料明细表报表导出'!#REF!=$A317),'2-1 采购订单物料明细表报表导出'!#REF!,0))</f>
        <v>#REF!</v>
      </c>
      <c r="G317" s="23" t="e" cm="1">
        <f t="array" ref="G317">SUM(IF((LEFT('2-1 采购订单物料明细表报表导出'!#REF!,7)=G$1)*('2-1 采购订单物料明细表报表导出'!#REF!=$A317),'2-1 采购订单物料明细表报表导出'!#REF!,0))</f>
        <v>#REF!</v>
      </c>
      <c r="H317" s="23" t="e" cm="1">
        <f t="array" ref="H317">SUM(IF((LEFT('2-1 采购订单物料明细表报表导出'!#REF!,7)=H$1)*('2-1 采购订单物料明细表报表导出'!#REF!=$A317),'2-1 采购订单物料明细表报表导出'!#REF!,0))</f>
        <v>#REF!</v>
      </c>
      <c r="I317" s="23" t="e" cm="1">
        <f t="array" ref="I317">SUM(IF((LEFT('2-1 采购订单物料明细表报表导出'!#REF!,7)=I$1)*('2-1 采购订单物料明细表报表导出'!#REF!=$A317),'2-1 采购订单物料明细表报表导出'!#REF!,0))</f>
        <v>#REF!</v>
      </c>
      <c r="J317" s="23" t="e" cm="1">
        <f t="array" ref="J317">SUM(IF((LEFT('2-1 采购订单物料明细表报表导出'!#REF!,7)=J$1)*('2-1 采购订单物料明细表报表导出'!#REF!=$A317),'2-1 采购订单物料明细表报表导出'!#REF!,0))</f>
        <v>#REF!</v>
      </c>
      <c r="K317" s="23" t="e" cm="1">
        <f t="array" ref="K317">SUM(IF((LEFT('2-1 采购订单物料明细表报表导出'!#REF!,7)=K$1)*('2-1 采购订单物料明细表报表导出'!#REF!=$A317),'2-1 采购订单物料明细表报表导出'!#REF!,0))</f>
        <v>#REF!</v>
      </c>
      <c r="L317" s="23" t="e" cm="1">
        <f t="array" ref="L317">SUM(IF((LEFT('2-1 采购订单物料明细表报表导出'!#REF!,7)=L$1)*('2-1 采购订单物料明细表报表导出'!#REF!=$A317),'2-1 采购订单物料明细表报表导出'!#REF!,0))</f>
        <v>#REF!</v>
      </c>
      <c r="M317" s="23" t="e" cm="1">
        <f t="array" ref="M317">SUM(IF((LEFT('2-1 采购订单物料明细表报表导出'!#REF!,7)=M$1)*('2-1 采购订单物料明细表报表导出'!#REF!=$A317),'2-1 采购订单物料明细表报表导出'!#REF!,0))</f>
        <v>#REF!</v>
      </c>
      <c r="N317" s="23" t="e" cm="1">
        <f t="array" ref="N317">SUM(IF((LEFT('2-1 采购订单物料明细表报表导出'!#REF!,7)=N$1)*('2-1 采购订单物料明细表报表导出'!#REF!=$A317),'2-1 采购订单物料明细表报表导出'!#REF!,0))</f>
        <v>#REF!</v>
      </c>
      <c r="O317" s="23" t="e" cm="1">
        <f t="array" ref="O317">SUM(IF((LEFT('2-1 采购订单物料明细表报表导出'!#REF!,7)=O$1)*('2-1 采购订单物料明细表报表导出'!#REF!=$A317),'2-1 采购订单物料明细表报表导出'!#REF!,0))</f>
        <v>#REF!</v>
      </c>
    </row>
    <row r="318" ht="14.5" spans="1:15">
      <c r="A318" s="20" t="s">
        <v>3625</v>
      </c>
      <c r="B318" s="48" t="s">
        <v>2088</v>
      </c>
      <c r="C318" s="49" t="s">
        <v>2089</v>
      </c>
      <c r="D318" s="23" t="e" cm="1">
        <f t="array" ref="D318">SUM(IF((LEFT('2-1 采购订单物料明细表报表导出'!#REF!,7)=D$1)*('2-1 采购订单物料明细表报表导出'!#REF!=$A318),'2-1 采购订单物料明细表报表导出'!#REF!,0))</f>
        <v>#REF!</v>
      </c>
      <c r="E318" s="23" t="e" cm="1">
        <f t="array" ref="E318">SUM(IF((LEFT('2-1 采购订单物料明细表报表导出'!#REF!,7)=E$1)*('2-1 采购订单物料明细表报表导出'!#REF!=$A318),'2-1 采购订单物料明细表报表导出'!#REF!,0))</f>
        <v>#REF!</v>
      </c>
      <c r="F318" s="23" t="e" cm="1">
        <f t="array" ref="F318">SUM(IF((LEFT('2-1 采购订单物料明细表报表导出'!#REF!,7)=F$1)*('2-1 采购订单物料明细表报表导出'!#REF!=$A318),'2-1 采购订单物料明细表报表导出'!#REF!,0))</f>
        <v>#REF!</v>
      </c>
      <c r="G318" s="23" t="e" cm="1">
        <f t="array" ref="G318">SUM(IF((LEFT('2-1 采购订单物料明细表报表导出'!#REF!,7)=G$1)*('2-1 采购订单物料明细表报表导出'!#REF!=$A318),'2-1 采购订单物料明细表报表导出'!#REF!,0))</f>
        <v>#REF!</v>
      </c>
      <c r="H318" s="23" t="e" cm="1">
        <f t="array" ref="H318">SUM(IF((LEFT('2-1 采购订单物料明细表报表导出'!#REF!,7)=H$1)*('2-1 采购订单物料明细表报表导出'!#REF!=$A318),'2-1 采购订单物料明细表报表导出'!#REF!,0))</f>
        <v>#REF!</v>
      </c>
      <c r="I318" s="23" t="e" cm="1">
        <f t="array" ref="I318">SUM(IF((LEFT('2-1 采购订单物料明细表报表导出'!#REF!,7)=I$1)*('2-1 采购订单物料明细表报表导出'!#REF!=$A318),'2-1 采购订单物料明细表报表导出'!#REF!,0))</f>
        <v>#REF!</v>
      </c>
      <c r="J318" s="23" t="e" cm="1">
        <f t="array" ref="J318">SUM(IF((LEFT('2-1 采购订单物料明细表报表导出'!#REF!,7)=J$1)*('2-1 采购订单物料明细表报表导出'!#REF!=$A318),'2-1 采购订单物料明细表报表导出'!#REF!,0))</f>
        <v>#REF!</v>
      </c>
      <c r="K318" s="23" t="e" cm="1">
        <f t="array" ref="K318">SUM(IF((LEFT('2-1 采购订单物料明细表报表导出'!#REF!,7)=K$1)*('2-1 采购订单物料明细表报表导出'!#REF!=$A318),'2-1 采购订单物料明细表报表导出'!#REF!,0))</f>
        <v>#REF!</v>
      </c>
      <c r="L318" s="23" t="e" cm="1">
        <f t="array" ref="L318">SUM(IF((LEFT('2-1 采购订单物料明细表报表导出'!#REF!,7)=L$1)*('2-1 采购订单物料明细表报表导出'!#REF!=$A318),'2-1 采购订单物料明细表报表导出'!#REF!,0))</f>
        <v>#REF!</v>
      </c>
      <c r="M318" s="23" t="e" cm="1">
        <f t="array" ref="M318">SUM(IF((LEFT('2-1 采购订单物料明细表报表导出'!#REF!,7)=M$1)*('2-1 采购订单物料明细表报表导出'!#REF!=$A318),'2-1 采购订单物料明细表报表导出'!#REF!,0))</f>
        <v>#REF!</v>
      </c>
      <c r="N318" s="23" t="e" cm="1">
        <f t="array" ref="N318">SUM(IF((LEFT('2-1 采购订单物料明细表报表导出'!#REF!,7)=N$1)*('2-1 采购订单物料明细表报表导出'!#REF!=$A318),'2-1 采购订单物料明细表报表导出'!#REF!,0))</f>
        <v>#REF!</v>
      </c>
      <c r="O318" s="23" t="e" cm="1">
        <f t="array" ref="O318">SUM(IF((LEFT('2-1 采购订单物料明细表报表导出'!#REF!,7)=O$1)*('2-1 采购订单物料明细表报表导出'!#REF!=$A318),'2-1 采购订单物料明细表报表导出'!#REF!,0))</f>
        <v>#REF!</v>
      </c>
    </row>
    <row r="319" ht="14.5" spans="1:15">
      <c r="A319" s="20" t="s">
        <v>3626</v>
      </c>
      <c r="B319" s="48" t="s">
        <v>2088</v>
      </c>
      <c r="C319" s="49" t="s">
        <v>2089</v>
      </c>
      <c r="D319" s="23" t="e" cm="1">
        <f t="array" ref="D319">SUM(IF((LEFT('2-1 采购订单物料明细表报表导出'!#REF!,7)=D$1)*('2-1 采购订单物料明细表报表导出'!#REF!=$A319),'2-1 采购订单物料明细表报表导出'!#REF!,0))</f>
        <v>#REF!</v>
      </c>
      <c r="E319" s="23" t="e" cm="1">
        <f t="array" ref="E319">SUM(IF((LEFT('2-1 采购订单物料明细表报表导出'!#REF!,7)=E$1)*('2-1 采购订单物料明细表报表导出'!#REF!=$A319),'2-1 采购订单物料明细表报表导出'!#REF!,0))</f>
        <v>#REF!</v>
      </c>
      <c r="F319" s="23" t="e" cm="1">
        <f t="array" ref="F319">SUM(IF((LEFT('2-1 采购订单物料明细表报表导出'!#REF!,7)=F$1)*('2-1 采购订单物料明细表报表导出'!#REF!=$A319),'2-1 采购订单物料明细表报表导出'!#REF!,0))</f>
        <v>#REF!</v>
      </c>
      <c r="G319" s="23" t="e" cm="1">
        <f t="array" ref="G319">SUM(IF((LEFT('2-1 采购订单物料明细表报表导出'!#REF!,7)=G$1)*('2-1 采购订单物料明细表报表导出'!#REF!=$A319),'2-1 采购订单物料明细表报表导出'!#REF!,0))</f>
        <v>#REF!</v>
      </c>
      <c r="H319" s="23" t="e" cm="1">
        <f t="array" ref="H319">SUM(IF((LEFT('2-1 采购订单物料明细表报表导出'!#REF!,7)=H$1)*('2-1 采购订单物料明细表报表导出'!#REF!=$A319),'2-1 采购订单物料明细表报表导出'!#REF!,0))</f>
        <v>#REF!</v>
      </c>
      <c r="I319" s="23" t="e" cm="1">
        <f t="array" ref="I319">SUM(IF((LEFT('2-1 采购订单物料明细表报表导出'!#REF!,7)=I$1)*('2-1 采购订单物料明细表报表导出'!#REF!=$A319),'2-1 采购订单物料明细表报表导出'!#REF!,0))</f>
        <v>#REF!</v>
      </c>
      <c r="J319" s="23" t="e" cm="1">
        <f t="array" ref="J319">SUM(IF((LEFT('2-1 采购订单物料明细表报表导出'!#REF!,7)=J$1)*('2-1 采购订单物料明细表报表导出'!#REF!=$A319),'2-1 采购订单物料明细表报表导出'!#REF!,0))</f>
        <v>#REF!</v>
      </c>
      <c r="K319" s="23" t="e" cm="1">
        <f t="array" ref="K319">SUM(IF((LEFT('2-1 采购订单物料明细表报表导出'!#REF!,7)=K$1)*('2-1 采购订单物料明细表报表导出'!#REF!=$A319),'2-1 采购订单物料明细表报表导出'!#REF!,0))</f>
        <v>#REF!</v>
      </c>
      <c r="L319" s="23" t="e" cm="1">
        <f t="array" ref="L319">SUM(IF((LEFT('2-1 采购订单物料明细表报表导出'!#REF!,7)=L$1)*('2-1 采购订单物料明细表报表导出'!#REF!=$A319),'2-1 采购订单物料明细表报表导出'!#REF!,0))</f>
        <v>#REF!</v>
      </c>
      <c r="M319" s="23" t="e" cm="1">
        <f t="array" ref="M319">SUM(IF((LEFT('2-1 采购订单物料明细表报表导出'!#REF!,7)=M$1)*('2-1 采购订单物料明细表报表导出'!#REF!=$A319),'2-1 采购订单物料明细表报表导出'!#REF!,0))</f>
        <v>#REF!</v>
      </c>
      <c r="N319" s="23" t="e" cm="1">
        <f t="array" ref="N319">SUM(IF((LEFT('2-1 采购订单物料明细表报表导出'!#REF!,7)=N$1)*('2-1 采购订单物料明细表报表导出'!#REF!=$A319),'2-1 采购订单物料明细表报表导出'!#REF!,0))</f>
        <v>#REF!</v>
      </c>
      <c r="O319" s="23" t="e" cm="1">
        <f t="array" ref="O319">SUM(IF((LEFT('2-1 采购订单物料明细表报表导出'!#REF!,7)=O$1)*('2-1 采购订单物料明细表报表导出'!#REF!=$A319),'2-1 采购订单物料明细表报表导出'!#REF!,0))</f>
        <v>#REF!</v>
      </c>
    </row>
    <row r="320" ht="14.5" spans="1:15">
      <c r="A320" s="20" t="s">
        <v>3627</v>
      </c>
      <c r="B320" s="48" t="s">
        <v>2088</v>
      </c>
      <c r="C320" s="49" t="s">
        <v>2089</v>
      </c>
      <c r="D320" s="23" t="e" cm="1">
        <f t="array" ref="D320">SUM(IF((LEFT('2-1 采购订单物料明细表报表导出'!#REF!,7)=D$1)*('2-1 采购订单物料明细表报表导出'!#REF!=$A320),'2-1 采购订单物料明细表报表导出'!#REF!,0))</f>
        <v>#REF!</v>
      </c>
      <c r="E320" s="23" t="e" cm="1">
        <f t="array" ref="E320">SUM(IF((LEFT('2-1 采购订单物料明细表报表导出'!#REF!,7)=E$1)*('2-1 采购订单物料明细表报表导出'!#REF!=$A320),'2-1 采购订单物料明细表报表导出'!#REF!,0))</f>
        <v>#REF!</v>
      </c>
      <c r="F320" s="23" t="e" cm="1">
        <f t="array" ref="F320">SUM(IF((LEFT('2-1 采购订单物料明细表报表导出'!#REF!,7)=F$1)*('2-1 采购订单物料明细表报表导出'!#REF!=$A320),'2-1 采购订单物料明细表报表导出'!#REF!,0))</f>
        <v>#REF!</v>
      </c>
      <c r="G320" s="23" t="e" cm="1">
        <f t="array" ref="G320">SUM(IF((LEFT('2-1 采购订单物料明细表报表导出'!#REF!,7)=G$1)*('2-1 采购订单物料明细表报表导出'!#REF!=$A320),'2-1 采购订单物料明细表报表导出'!#REF!,0))</f>
        <v>#REF!</v>
      </c>
      <c r="H320" s="23" t="e" cm="1">
        <f t="array" ref="H320">SUM(IF((LEFT('2-1 采购订单物料明细表报表导出'!#REF!,7)=H$1)*('2-1 采购订单物料明细表报表导出'!#REF!=$A320),'2-1 采购订单物料明细表报表导出'!#REF!,0))</f>
        <v>#REF!</v>
      </c>
      <c r="I320" s="23" t="e" cm="1">
        <f t="array" ref="I320">SUM(IF((LEFT('2-1 采购订单物料明细表报表导出'!#REF!,7)=I$1)*('2-1 采购订单物料明细表报表导出'!#REF!=$A320),'2-1 采购订单物料明细表报表导出'!#REF!,0))</f>
        <v>#REF!</v>
      </c>
      <c r="J320" s="23" t="e" cm="1">
        <f t="array" ref="J320">SUM(IF((LEFT('2-1 采购订单物料明细表报表导出'!#REF!,7)=J$1)*('2-1 采购订单物料明细表报表导出'!#REF!=$A320),'2-1 采购订单物料明细表报表导出'!#REF!,0))</f>
        <v>#REF!</v>
      </c>
      <c r="K320" s="23" t="e" cm="1">
        <f t="array" ref="K320">SUM(IF((LEFT('2-1 采购订单物料明细表报表导出'!#REF!,7)=K$1)*('2-1 采购订单物料明细表报表导出'!#REF!=$A320),'2-1 采购订单物料明细表报表导出'!#REF!,0))</f>
        <v>#REF!</v>
      </c>
      <c r="L320" s="23" t="e" cm="1">
        <f t="array" ref="L320">SUM(IF((LEFT('2-1 采购订单物料明细表报表导出'!#REF!,7)=L$1)*('2-1 采购订单物料明细表报表导出'!#REF!=$A320),'2-1 采购订单物料明细表报表导出'!#REF!,0))</f>
        <v>#REF!</v>
      </c>
      <c r="M320" s="23" t="e" cm="1">
        <f t="array" ref="M320">SUM(IF((LEFT('2-1 采购订单物料明细表报表导出'!#REF!,7)=M$1)*('2-1 采购订单物料明细表报表导出'!#REF!=$A320),'2-1 采购订单物料明细表报表导出'!#REF!,0))</f>
        <v>#REF!</v>
      </c>
      <c r="N320" s="23" t="e" cm="1">
        <f t="array" ref="N320">SUM(IF((LEFT('2-1 采购订单物料明细表报表导出'!#REF!,7)=N$1)*('2-1 采购订单物料明细表报表导出'!#REF!=$A320),'2-1 采购订单物料明细表报表导出'!#REF!,0))</f>
        <v>#REF!</v>
      </c>
      <c r="O320" s="23" t="e" cm="1">
        <f t="array" ref="O320">SUM(IF((LEFT('2-1 采购订单物料明细表报表导出'!#REF!,7)=O$1)*('2-1 采购订单物料明细表报表导出'!#REF!=$A320),'2-1 采购订单物料明细表报表导出'!#REF!,0))</f>
        <v>#REF!</v>
      </c>
    </row>
    <row r="321" ht="14.5" spans="1:15">
      <c r="A321" s="20" t="s">
        <v>3628</v>
      </c>
      <c r="B321" s="48" t="s">
        <v>2088</v>
      </c>
      <c r="C321" s="49" t="s">
        <v>2089</v>
      </c>
      <c r="D321" s="23" t="e" cm="1">
        <f t="array" ref="D321">SUM(IF((LEFT('2-1 采购订单物料明细表报表导出'!#REF!,7)=D$1)*('2-1 采购订单物料明细表报表导出'!#REF!=$A321),'2-1 采购订单物料明细表报表导出'!#REF!,0))</f>
        <v>#REF!</v>
      </c>
      <c r="E321" s="23" t="e" cm="1">
        <f t="array" ref="E321">SUM(IF((LEFT('2-1 采购订单物料明细表报表导出'!#REF!,7)=E$1)*('2-1 采购订单物料明细表报表导出'!#REF!=$A321),'2-1 采购订单物料明细表报表导出'!#REF!,0))</f>
        <v>#REF!</v>
      </c>
      <c r="F321" s="23" t="e" cm="1">
        <f t="array" ref="F321">SUM(IF((LEFT('2-1 采购订单物料明细表报表导出'!#REF!,7)=F$1)*('2-1 采购订单物料明细表报表导出'!#REF!=$A321),'2-1 采购订单物料明细表报表导出'!#REF!,0))</f>
        <v>#REF!</v>
      </c>
      <c r="G321" s="23" t="e" cm="1">
        <f t="array" ref="G321">SUM(IF((LEFT('2-1 采购订单物料明细表报表导出'!#REF!,7)=G$1)*('2-1 采购订单物料明细表报表导出'!#REF!=$A321),'2-1 采购订单物料明细表报表导出'!#REF!,0))</f>
        <v>#REF!</v>
      </c>
      <c r="H321" s="23" t="e" cm="1">
        <f t="array" ref="H321">SUM(IF((LEFT('2-1 采购订单物料明细表报表导出'!#REF!,7)=H$1)*('2-1 采购订单物料明细表报表导出'!#REF!=$A321),'2-1 采购订单物料明细表报表导出'!#REF!,0))</f>
        <v>#REF!</v>
      </c>
      <c r="I321" s="23" t="e" cm="1">
        <f t="array" ref="I321">SUM(IF((LEFT('2-1 采购订单物料明细表报表导出'!#REF!,7)=I$1)*('2-1 采购订单物料明细表报表导出'!#REF!=$A321),'2-1 采购订单物料明细表报表导出'!#REF!,0))</f>
        <v>#REF!</v>
      </c>
      <c r="J321" s="23" t="e" cm="1">
        <f t="array" ref="J321">SUM(IF((LEFT('2-1 采购订单物料明细表报表导出'!#REF!,7)=J$1)*('2-1 采购订单物料明细表报表导出'!#REF!=$A321),'2-1 采购订单物料明细表报表导出'!#REF!,0))</f>
        <v>#REF!</v>
      </c>
      <c r="K321" s="23" t="e" cm="1">
        <f t="array" ref="K321">SUM(IF((LEFT('2-1 采购订单物料明细表报表导出'!#REF!,7)=K$1)*('2-1 采购订单物料明细表报表导出'!#REF!=$A321),'2-1 采购订单物料明细表报表导出'!#REF!,0))</f>
        <v>#REF!</v>
      </c>
      <c r="L321" s="23" t="e" cm="1">
        <f t="array" ref="L321">SUM(IF((LEFT('2-1 采购订单物料明细表报表导出'!#REF!,7)=L$1)*('2-1 采购订单物料明细表报表导出'!#REF!=$A321),'2-1 采购订单物料明细表报表导出'!#REF!,0))</f>
        <v>#REF!</v>
      </c>
      <c r="M321" s="23" t="e" cm="1">
        <f t="array" ref="M321">SUM(IF((LEFT('2-1 采购订单物料明细表报表导出'!#REF!,7)=M$1)*('2-1 采购订单物料明细表报表导出'!#REF!=$A321),'2-1 采购订单物料明细表报表导出'!#REF!,0))</f>
        <v>#REF!</v>
      </c>
      <c r="N321" s="23" t="e" cm="1">
        <f t="array" ref="N321">SUM(IF((LEFT('2-1 采购订单物料明细表报表导出'!#REF!,7)=N$1)*('2-1 采购订单物料明细表报表导出'!#REF!=$A321),'2-1 采购订单物料明细表报表导出'!#REF!,0))</f>
        <v>#REF!</v>
      </c>
      <c r="O321" s="23" t="e" cm="1">
        <f t="array" ref="O321">SUM(IF((LEFT('2-1 采购订单物料明细表报表导出'!#REF!,7)=O$1)*('2-1 采购订单物料明细表报表导出'!#REF!=$A321),'2-1 采购订单物料明细表报表导出'!#REF!,0))</f>
        <v>#REF!</v>
      </c>
    </row>
    <row r="322" ht="14.5" spans="1:15">
      <c r="A322" s="20" t="s">
        <v>3629</v>
      </c>
      <c r="B322" s="48" t="s">
        <v>2088</v>
      </c>
      <c r="C322" s="49" t="s">
        <v>2089</v>
      </c>
      <c r="D322" s="23" t="e" cm="1">
        <f t="array" ref="D322">SUM(IF((LEFT('2-1 采购订单物料明细表报表导出'!#REF!,7)=D$1)*('2-1 采购订单物料明细表报表导出'!#REF!=$A322),'2-1 采购订单物料明细表报表导出'!#REF!,0))</f>
        <v>#REF!</v>
      </c>
      <c r="E322" s="23" t="e" cm="1">
        <f t="array" ref="E322">SUM(IF((LEFT('2-1 采购订单物料明细表报表导出'!#REF!,7)=E$1)*('2-1 采购订单物料明细表报表导出'!#REF!=$A322),'2-1 采购订单物料明细表报表导出'!#REF!,0))</f>
        <v>#REF!</v>
      </c>
      <c r="F322" s="23" t="e" cm="1">
        <f t="array" ref="F322">SUM(IF((LEFT('2-1 采购订单物料明细表报表导出'!#REF!,7)=F$1)*('2-1 采购订单物料明细表报表导出'!#REF!=$A322),'2-1 采购订单物料明细表报表导出'!#REF!,0))</f>
        <v>#REF!</v>
      </c>
      <c r="G322" s="23" t="e" cm="1">
        <f t="array" ref="G322">SUM(IF((LEFT('2-1 采购订单物料明细表报表导出'!#REF!,7)=G$1)*('2-1 采购订单物料明细表报表导出'!#REF!=$A322),'2-1 采购订单物料明细表报表导出'!#REF!,0))</f>
        <v>#REF!</v>
      </c>
      <c r="H322" s="23" t="e" cm="1">
        <f t="array" ref="H322">SUM(IF((LEFT('2-1 采购订单物料明细表报表导出'!#REF!,7)=H$1)*('2-1 采购订单物料明细表报表导出'!#REF!=$A322),'2-1 采购订单物料明细表报表导出'!#REF!,0))</f>
        <v>#REF!</v>
      </c>
      <c r="I322" s="23" t="e" cm="1">
        <f t="array" ref="I322">SUM(IF((LEFT('2-1 采购订单物料明细表报表导出'!#REF!,7)=I$1)*('2-1 采购订单物料明细表报表导出'!#REF!=$A322),'2-1 采购订单物料明细表报表导出'!#REF!,0))</f>
        <v>#REF!</v>
      </c>
      <c r="J322" s="23" t="e" cm="1">
        <f t="array" ref="J322">SUM(IF((LEFT('2-1 采购订单物料明细表报表导出'!#REF!,7)=J$1)*('2-1 采购订单物料明细表报表导出'!#REF!=$A322),'2-1 采购订单物料明细表报表导出'!#REF!,0))</f>
        <v>#REF!</v>
      </c>
      <c r="K322" s="23" t="e" cm="1">
        <f t="array" ref="K322">SUM(IF((LEFT('2-1 采购订单物料明细表报表导出'!#REF!,7)=K$1)*('2-1 采购订单物料明细表报表导出'!#REF!=$A322),'2-1 采购订单物料明细表报表导出'!#REF!,0))</f>
        <v>#REF!</v>
      </c>
      <c r="L322" s="23" t="e" cm="1">
        <f t="array" ref="L322">SUM(IF((LEFT('2-1 采购订单物料明细表报表导出'!#REF!,7)=L$1)*('2-1 采购订单物料明细表报表导出'!#REF!=$A322),'2-1 采购订单物料明细表报表导出'!#REF!,0))</f>
        <v>#REF!</v>
      </c>
      <c r="M322" s="23" t="e" cm="1">
        <f t="array" ref="M322">SUM(IF((LEFT('2-1 采购订单物料明细表报表导出'!#REF!,7)=M$1)*('2-1 采购订单物料明细表报表导出'!#REF!=$A322),'2-1 采购订单物料明细表报表导出'!#REF!,0))</f>
        <v>#REF!</v>
      </c>
      <c r="N322" s="23" t="e" cm="1">
        <f t="array" ref="N322">SUM(IF((LEFT('2-1 采购订单物料明细表报表导出'!#REF!,7)=N$1)*('2-1 采购订单物料明细表报表导出'!#REF!=$A322),'2-1 采购订单物料明细表报表导出'!#REF!,0))</f>
        <v>#REF!</v>
      </c>
      <c r="O322" s="23" t="e" cm="1">
        <f t="array" ref="O322">SUM(IF((LEFT('2-1 采购订单物料明细表报表导出'!#REF!,7)=O$1)*('2-1 采购订单物料明细表报表导出'!#REF!=$A322),'2-1 采购订单物料明细表报表导出'!#REF!,0))</f>
        <v>#REF!</v>
      </c>
    </row>
    <row r="323" ht="14.5" spans="1:15">
      <c r="A323" s="20" t="s">
        <v>3630</v>
      </c>
      <c r="B323" s="48" t="s">
        <v>2088</v>
      </c>
      <c r="C323" s="49" t="s">
        <v>2089</v>
      </c>
      <c r="D323" s="23" t="e" cm="1">
        <f t="array" ref="D323">SUM(IF((LEFT('2-1 采购订单物料明细表报表导出'!#REF!,7)=D$1)*('2-1 采购订单物料明细表报表导出'!#REF!=$A323),'2-1 采购订单物料明细表报表导出'!#REF!,0))</f>
        <v>#REF!</v>
      </c>
      <c r="E323" s="23" t="e" cm="1">
        <f t="array" ref="E323">SUM(IF((LEFT('2-1 采购订单物料明细表报表导出'!#REF!,7)=E$1)*('2-1 采购订单物料明细表报表导出'!#REF!=$A323),'2-1 采购订单物料明细表报表导出'!#REF!,0))</f>
        <v>#REF!</v>
      </c>
      <c r="F323" s="23" t="e" cm="1">
        <f t="array" ref="F323">SUM(IF((LEFT('2-1 采购订单物料明细表报表导出'!#REF!,7)=F$1)*('2-1 采购订单物料明细表报表导出'!#REF!=$A323),'2-1 采购订单物料明细表报表导出'!#REF!,0))</f>
        <v>#REF!</v>
      </c>
      <c r="G323" s="23" t="e" cm="1">
        <f t="array" ref="G323">SUM(IF((LEFT('2-1 采购订单物料明细表报表导出'!#REF!,7)=G$1)*('2-1 采购订单物料明细表报表导出'!#REF!=$A323),'2-1 采购订单物料明细表报表导出'!#REF!,0))</f>
        <v>#REF!</v>
      </c>
      <c r="H323" s="23" t="e" cm="1">
        <f t="array" ref="H323">SUM(IF((LEFT('2-1 采购订单物料明细表报表导出'!#REF!,7)=H$1)*('2-1 采购订单物料明细表报表导出'!#REF!=$A323),'2-1 采购订单物料明细表报表导出'!#REF!,0))</f>
        <v>#REF!</v>
      </c>
      <c r="I323" s="23" t="e" cm="1">
        <f t="array" ref="I323">SUM(IF((LEFT('2-1 采购订单物料明细表报表导出'!#REF!,7)=I$1)*('2-1 采购订单物料明细表报表导出'!#REF!=$A323),'2-1 采购订单物料明细表报表导出'!#REF!,0))</f>
        <v>#REF!</v>
      </c>
      <c r="J323" s="23" t="e" cm="1">
        <f t="array" ref="J323">SUM(IF((LEFT('2-1 采购订单物料明细表报表导出'!#REF!,7)=J$1)*('2-1 采购订单物料明细表报表导出'!#REF!=$A323),'2-1 采购订单物料明细表报表导出'!#REF!,0))</f>
        <v>#REF!</v>
      </c>
      <c r="K323" s="23" t="e" cm="1">
        <f t="array" ref="K323">SUM(IF((LEFT('2-1 采购订单物料明细表报表导出'!#REF!,7)=K$1)*('2-1 采购订单物料明细表报表导出'!#REF!=$A323),'2-1 采购订单物料明细表报表导出'!#REF!,0))</f>
        <v>#REF!</v>
      </c>
      <c r="L323" s="23" t="e" cm="1">
        <f t="array" ref="L323">SUM(IF((LEFT('2-1 采购订单物料明细表报表导出'!#REF!,7)=L$1)*('2-1 采购订单物料明细表报表导出'!#REF!=$A323),'2-1 采购订单物料明细表报表导出'!#REF!,0))</f>
        <v>#REF!</v>
      </c>
      <c r="M323" s="23" t="e" cm="1">
        <f t="array" ref="M323">SUM(IF((LEFT('2-1 采购订单物料明细表报表导出'!#REF!,7)=M$1)*('2-1 采购订单物料明细表报表导出'!#REF!=$A323),'2-1 采购订单物料明细表报表导出'!#REF!,0))</f>
        <v>#REF!</v>
      </c>
      <c r="N323" s="23" t="e" cm="1">
        <f t="array" ref="N323">SUM(IF((LEFT('2-1 采购订单物料明细表报表导出'!#REF!,7)=N$1)*('2-1 采购订单物料明细表报表导出'!#REF!=$A323),'2-1 采购订单物料明细表报表导出'!#REF!,0))</f>
        <v>#REF!</v>
      </c>
      <c r="O323" s="23" t="e" cm="1">
        <f t="array" ref="O323">SUM(IF((LEFT('2-1 采购订单物料明细表报表导出'!#REF!,7)=O$1)*('2-1 采购订单物料明细表报表导出'!#REF!=$A323),'2-1 采购订单物料明细表报表导出'!#REF!,0))</f>
        <v>#REF!</v>
      </c>
    </row>
    <row r="324" ht="14.5" spans="1:15">
      <c r="A324" s="20" t="s">
        <v>3631</v>
      </c>
      <c r="B324" s="48" t="s">
        <v>2088</v>
      </c>
      <c r="C324" s="49" t="s">
        <v>2089</v>
      </c>
      <c r="D324" s="23" t="e" cm="1">
        <f t="array" ref="D324">SUM(IF((LEFT('2-1 采购订单物料明细表报表导出'!#REF!,7)=D$1)*('2-1 采购订单物料明细表报表导出'!#REF!=$A324),'2-1 采购订单物料明细表报表导出'!#REF!,0))</f>
        <v>#REF!</v>
      </c>
      <c r="E324" s="23" t="e" cm="1">
        <f t="array" ref="E324">SUM(IF((LEFT('2-1 采购订单物料明细表报表导出'!#REF!,7)=E$1)*('2-1 采购订单物料明细表报表导出'!#REF!=$A324),'2-1 采购订单物料明细表报表导出'!#REF!,0))</f>
        <v>#REF!</v>
      </c>
      <c r="F324" s="23" t="e" cm="1">
        <f t="array" ref="F324">SUM(IF((LEFT('2-1 采购订单物料明细表报表导出'!#REF!,7)=F$1)*('2-1 采购订单物料明细表报表导出'!#REF!=$A324),'2-1 采购订单物料明细表报表导出'!#REF!,0))</f>
        <v>#REF!</v>
      </c>
      <c r="G324" s="23" t="e" cm="1">
        <f t="array" ref="G324">SUM(IF((LEFT('2-1 采购订单物料明细表报表导出'!#REF!,7)=G$1)*('2-1 采购订单物料明细表报表导出'!#REF!=$A324),'2-1 采购订单物料明细表报表导出'!#REF!,0))</f>
        <v>#REF!</v>
      </c>
      <c r="H324" s="23" t="e" cm="1">
        <f t="array" ref="H324">SUM(IF((LEFT('2-1 采购订单物料明细表报表导出'!#REF!,7)=H$1)*('2-1 采购订单物料明细表报表导出'!#REF!=$A324),'2-1 采购订单物料明细表报表导出'!#REF!,0))</f>
        <v>#REF!</v>
      </c>
      <c r="I324" s="23" t="e" cm="1">
        <f t="array" ref="I324">SUM(IF((LEFT('2-1 采购订单物料明细表报表导出'!#REF!,7)=I$1)*('2-1 采购订单物料明细表报表导出'!#REF!=$A324),'2-1 采购订单物料明细表报表导出'!#REF!,0))</f>
        <v>#REF!</v>
      </c>
      <c r="J324" s="23" t="e" cm="1">
        <f t="array" ref="J324">SUM(IF((LEFT('2-1 采购订单物料明细表报表导出'!#REF!,7)=J$1)*('2-1 采购订单物料明细表报表导出'!#REF!=$A324),'2-1 采购订单物料明细表报表导出'!#REF!,0))</f>
        <v>#REF!</v>
      </c>
      <c r="K324" s="23" t="e" cm="1">
        <f t="array" ref="K324">SUM(IF((LEFT('2-1 采购订单物料明细表报表导出'!#REF!,7)=K$1)*('2-1 采购订单物料明细表报表导出'!#REF!=$A324),'2-1 采购订单物料明细表报表导出'!#REF!,0))</f>
        <v>#REF!</v>
      </c>
      <c r="L324" s="23" t="e" cm="1">
        <f t="array" ref="L324">SUM(IF((LEFT('2-1 采购订单物料明细表报表导出'!#REF!,7)=L$1)*('2-1 采购订单物料明细表报表导出'!#REF!=$A324),'2-1 采购订单物料明细表报表导出'!#REF!,0))</f>
        <v>#REF!</v>
      </c>
      <c r="M324" s="23" t="e" cm="1">
        <f t="array" ref="M324">SUM(IF((LEFT('2-1 采购订单物料明细表报表导出'!#REF!,7)=M$1)*('2-1 采购订单物料明细表报表导出'!#REF!=$A324),'2-1 采购订单物料明细表报表导出'!#REF!,0))</f>
        <v>#REF!</v>
      </c>
      <c r="N324" s="23" t="e" cm="1">
        <f t="array" ref="N324">SUM(IF((LEFT('2-1 采购订单物料明细表报表导出'!#REF!,7)=N$1)*('2-1 采购订单物料明细表报表导出'!#REF!=$A324),'2-1 采购订单物料明细表报表导出'!#REF!,0))</f>
        <v>#REF!</v>
      </c>
      <c r="O324" s="23" t="e" cm="1">
        <f t="array" ref="O324">SUM(IF((LEFT('2-1 采购订单物料明细表报表导出'!#REF!,7)=O$1)*('2-1 采购订单物料明细表报表导出'!#REF!=$A324),'2-1 采购订单物料明细表报表导出'!#REF!,0))</f>
        <v>#REF!</v>
      </c>
    </row>
    <row r="325" ht="14.5" spans="1:15">
      <c r="A325" s="20" t="s">
        <v>3632</v>
      </c>
      <c r="B325" s="48" t="s">
        <v>2088</v>
      </c>
      <c r="C325" s="49" t="s">
        <v>2089</v>
      </c>
      <c r="D325" s="23" t="e" cm="1">
        <f t="array" ref="D325">SUM(IF((LEFT('2-1 采购订单物料明细表报表导出'!#REF!,7)=D$1)*('2-1 采购订单物料明细表报表导出'!#REF!=$A325),'2-1 采购订单物料明细表报表导出'!#REF!,0))</f>
        <v>#REF!</v>
      </c>
      <c r="E325" s="23" t="e" cm="1">
        <f t="array" ref="E325">SUM(IF((LEFT('2-1 采购订单物料明细表报表导出'!#REF!,7)=E$1)*('2-1 采购订单物料明细表报表导出'!#REF!=$A325),'2-1 采购订单物料明细表报表导出'!#REF!,0))</f>
        <v>#REF!</v>
      </c>
      <c r="F325" s="23" t="e" cm="1">
        <f t="array" ref="F325">SUM(IF((LEFT('2-1 采购订单物料明细表报表导出'!#REF!,7)=F$1)*('2-1 采购订单物料明细表报表导出'!#REF!=$A325),'2-1 采购订单物料明细表报表导出'!#REF!,0))</f>
        <v>#REF!</v>
      </c>
      <c r="G325" s="23" t="e" cm="1">
        <f t="array" ref="G325">SUM(IF((LEFT('2-1 采购订单物料明细表报表导出'!#REF!,7)=G$1)*('2-1 采购订单物料明细表报表导出'!#REF!=$A325),'2-1 采购订单物料明细表报表导出'!#REF!,0))</f>
        <v>#REF!</v>
      </c>
      <c r="H325" s="23" t="e" cm="1">
        <f t="array" ref="H325">SUM(IF((LEFT('2-1 采购订单物料明细表报表导出'!#REF!,7)=H$1)*('2-1 采购订单物料明细表报表导出'!#REF!=$A325),'2-1 采购订单物料明细表报表导出'!#REF!,0))</f>
        <v>#REF!</v>
      </c>
      <c r="I325" s="23" t="e" cm="1">
        <f t="array" ref="I325">SUM(IF((LEFT('2-1 采购订单物料明细表报表导出'!#REF!,7)=I$1)*('2-1 采购订单物料明细表报表导出'!#REF!=$A325),'2-1 采购订单物料明细表报表导出'!#REF!,0))</f>
        <v>#REF!</v>
      </c>
      <c r="J325" s="23" t="e" cm="1">
        <f t="array" ref="J325">SUM(IF((LEFT('2-1 采购订单物料明细表报表导出'!#REF!,7)=J$1)*('2-1 采购订单物料明细表报表导出'!#REF!=$A325),'2-1 采购订单物料明细表报表导出'!#REF!,0))</f>
        <v>#REF!</v>
      </c>
      <c r="K325" s="23" t="e" cm="1">
        <f t="array" ref="K325">SUM(IF((LEFT('2-1 采购订单物料明细表报表导出'!#REF!,7)=K$1)*('2-1 采购订单物料明细表报表导出'!#REF!=$A325),'2-1 采购订单物料明细表报表导出'!#REF!,0))</f>
        <v>#REF!</v>
      </c>
      <c r="L325" s="23" t="e" cm="1">
        <f t="array" ref="L325">SUM(IF((LEFT('2-1 采购订单物料明细表报表导出'!#REF!,7)=L$1)*('2-1 采购订单物料明细表报表导出'!#REF!=$A325),'2-1 采购订单物料明细表报表导出'!#REF!,0))</f>
        <v>#REF!</v>
      </c>
      <c r="M325" s="23" t="e" cm="1">
        <f t="array" ref="M325">SUM(IF((LEFT('2-1 采购订单物料明细表报表导出'!#REF!,7)=M$1)*('2-1 采购订单物料明细表报表导出'!#REF!=$A325),'2-1 采购订单物料明细表报表导出'!#REF!,0))</f>
        <v>#REF!</v>
      </c>
      <c r="N325" s="23" t="e" cm="1">
        <f t="array" ref="N325">SUM(IF((LEFT('2-1 采购订单物料明细表报表导出'!#REF!,7)=N$1)*('2-1 采购订单物料明细表报表导出'!#REF!=$A325),'2-1 采购订单物料明细表报表导出'!#REF!,0))</f>
        <v>#REF!</v>
      </c>
      <c r="O325" s="23" t="e" cm="1">
        <f t="array" ref="O325">SUM(IF((LEFT('2-1 采购订单物料明细表报表导出'!#REF!,7)=O$1)*('2-1 采购订单物料明细表报表导出'!#REF!=$A325),'2-1 采购订单物料明细表报表导出'!#REF!,0))</f>
        <v>#REF!</v>
      </c>
    </row>
    <row r="326" ht="14.5" spans="1:15">
      <c r="A326" s="20" t="s">
        <v>3633</v>
      </c>
      <c r="B326" s="48" t="s">
        <v>2088</v>
      </c>
      <c r="C326" s="49" t="s">
        <v>2089</v>
      </c>
      <c r="D326" s="23" t="e" cm="1">
        <f t="array" ref="D326">SUM(IF((LEFT('2-1 采购订单物料明细表报表导出'!#REF!,7)=D$1)*('2-1 采购订单物料明细表报表导出'!#REF!=$A326),'2-1 采购订单物料明细表报表导出'!#REF!,0))</f>
        <v>#REF!</v>
      </c>
      <c r="E326" s="23" t="e" cm="1">
        <f t="array" ref="E326">SUM(IF((LEFT('2-1 采购订单物料明细表报表导出'!#REF!,7)=E$1)*('2-1 采购订单物料明细表报表导出'!#REF!=$A326),'2-1 采购订单物料明细表报表导出'!#REF!,0))</f>
        <v>#REF!</v>
      </c>
      <c r="F326" s="23" t="e" cm="1">
        <f t="array" ref="F326">SUM(IF((LEFT('2-1 采购订单物料明细表报表导出'!#REF!,7)=F$1)*('2-1 采购订单物料明细表报表导出'!#REF!=$A326),'2-1 采购订单物料明细表报表导出'!#REF!,0))</f>
        <v>#REF!</v>
      </c>
      <c r="G326" s="23" t="e" cm="1">
        <f t="array" ref="G326">SUM(IF((LEFT('2-1 采购订单物料明细表报表导出'!#REF!,7)=G$1)*('2-1 采购订单物料明细表报表导出'!#REF!=$A326),'2-1 采购订单物料明细表报表导出'!#REF!,0))</f>
        <v>#REF!</v>
      </c>
      <c r="H326" s="23" t="e" cm="1">
        <f t="array" ref="H326">SUM(IF((LEFT('2-1 采购订单物料明细表报表导出'!#REF!,7)=H$1)*('2-1 采购订单物料明细表报表导出'!#REF!=$A326),'2-1 采购订单物料明细表报表导出'!#REF!,0))</f>
        <v>#REF!</v>
      </c>
      <c r="I326" s="23" t="e" cm="1">
        <f t="array" ref="I326">SUM(IF((LEFT('2-1 采购订单物料明细表报表导出'!#REF!,7)=I$1)*('2-1 采购订单物料明细表报表导出'!#REF!=$A326),'2-1 采购订单物料明细表报表导出'!#REF!,0))</f>
        <v>#REF!</v>
      </c>
      <c r="J326" s="23" t="e" cm="1">
        <f t="array" ref="J326">SUM(IF((LEFT('2-1 采购订单物料明细表报表导出'!#REF!,7)=J$1)*('2-1 采购订单物料明细表报表导出'!#REF!=$A326),'2-1 采购订单物料明细表报表导出'!#REF!,0))</f>
        <v>#REF!</v>
      </c>
      <c r="K326" s="23" t="e" cm="1">
        <f t="array" ref="K326">SUM(IF((LEFT('2-1 采购订单物料明细表报表导出'!#REF!,7)=K$1)*('2-1 采购订单物料明细表报表导出'!#REF!=$A326),'2-1 采购订单物料明细表报表导出'!#REF!,0))</f>
        <v>#REF!</v>
      </c>
      <c r="L326" s="23" t="e" cm="1">
        <f t="array" ref="L326">SUM(IF((LEFT('2-1 采购订单物料明细表报表导出'!#REF!,7)=L$1)*('2-1 采购订单物料明细表报表导出'!#REF!=$A326),'2-1 采购订单物料明细表报表导出'!#REF!,0))</f>
        <v>#REF!</v>
      </c>
      <c r="M326" s="23" t="e" cm="1">
        <f t="array" ref="M326">SUM(IF((LEFT('2-1 采购订单物料明细表报表导出'!#REF!,7)=M$1)*('2-1 采购订单物料明细表报表导出'!#REF!=$A326),'2-1 采购订单物料明细表报表导出'!#REF!,0))</f>
        <v>#REF!</v>
      </c>
      <c r="N326" s="23" t="e" cm="1">
        <f t="array" ref="N326">SUM(IF((LEFT('2-1 采购订单物料明细表报表导出'!#REF!,7)=N$1)*('2-1 采购订单物料明细表报表导出'!#REF!=$A326),'2-1 采购订单物料明细表报表导出'!#REF!,0))</f>
        <v>#REF!</v>
      </c>
      <c r="O326" s="23" t="e" cm="1">
        <f t="array" ref="O326">SUM(IF((LEFT('2-1 采购订单物料明细表报表导出'!#REF!,7)=O$1)*('2-1 采购订单物料明细表报表导出'!#REF!=$A326),'2-1 采购订单物料明细表报表导出'!#REF!,0))</f>
        <v>#REF!</v>
      </c>
    </row>
    <row r="327" ht="14.5" spans="1:15">
      <c r="A327" s="20" t="s">
        <v>3634</v>
      </c>
      <c r="B327" s="48" t="s">
        <v>2088</v>
      </c>
      <c r="C327" s="49" t="s">
        <v>2089</v>
      </c>
      <c r="D327" s="23" t="e" cm="1">
        <f t="array" ref="D327">SUM(IF((LEFT('2-1 采购订单物料明细表报表导出'!#REF!,7)=D$1)*('2-1 采购订单物料明细表报表导出'!#REF!=$A327),'2-1 采购订单物料明细表报表导出'!#REF!,0))</f>
        <v>#REF!</v>
      </c>
      <c r="E327" s="23" t="e" cm="1">
        <f t="array" ref="E327">SUM(IF((LEFT('2-1 采购订单物料明细表报表导出'!#REF!,7)=E$1)*('2-1 采购订单物料明细表报表导出'!#REF!=$A327),'2-1 采购订单物料明细表报表导出'!#REF!,0))</f>
        <v>#REF!</v>
      </c>
      <c r="F327" s="23" t="e" cm="1">
        <f t="array" ref="F327">SUM(IF((LEFT('2-1 采购订单物料明细表报表导出'!#REF!,7)=F$1)*('2-1 采购订单物料明细表报表导出'!#REF!=$A327),'2-1 采购订单物料明细表报表导出'!#REF!,0))</f>
        <v>#REF!</v>
      </c>
      <c r="G327" s="23" t="e" cm="1">
        <f t="array" ref="G327">SUM(IF((LEFT('2-1 采购订单物料明细表报表导出'!#REF!,7)=G$1)*('2-1 采购订单物料明细表报表导出'!#REF!=$A327),'2-1 采购订单物料明细表报表导出'!#REF!,0))</f>
        <v>#REF!</v>
      </c>
      <c r="H327" s="23" t="e" cm="1">
        <f t="array" ref="H327">SUM(IF((LEFT('2-1 采购订单物料明细表报表导出'!#REF!,7)=H$1)*('2-1 采购订单物料明细表报表导出'!#REF!=$A327),'2-1 采购订单物料明细表报表导出'!#REF!,0))</f>
        <v>#REF!</v>
      </c>
      <c r="I327" s="23" t="e" cm="1">
        <f t="array" ref="I327">SUM(IF((LEFT('2-1 采购订单物料明细表报表导出'!#REF!,7)=I$1)*('2-1 采购订单物料明细表报表导出'!#REF!=$A327),'2-1 采购订单物料明细表报表导出'!#REF!,0))</f>
        <v>#REF!</v>
      </c>
      <c r="J327" s="23" t="e" cm="1">
        <f t="array" ref="J327">SUM(IF((LEFT('2-1 采购订单物料明细表报表导出'!#REF!,7)=J$1)*('2-1 采购订单物料明细表报表导出'!#REF!=$A327),'2-1 采购订单物料明细表报表导出'!#REF!,0))</f>
        <v>#REF!</v>
      </c>
      <c r="K327" s="23" t="e" cm="1">
        <f t="array" ref="K327">SUM(IF((LEFT('2-1 采购订单物料明细表报表导出'!#REF!,7)=K$1)*('2-1 采购订单物料明细表报表导出'!#REF!=$A327),'2-1 采购订单物料明细表报表导出'!#REF!,0))</f>
        <v>#REF!</v>
      </c>
      <c r="L327" s="23" t="e" cm="1">
        <f t="array" ref="L327">SUM(IF((LEFT('2-1 采购订单物料明细表报表导出'!#REF!,7)=L$1)*('2-1 采购订单物料明细表报表导出'!#REF!=$A327),'2-1 采购订单物料明细表报表导出'!#REF!,0))</f>
        <v>#REF!</v>
      </c>
      <c r="M327" s="23" t="e" cm="1">
        <f t="array" ref="M327">SUM(IF((LEFT('2-1 采购订单物料明细表报表导出'!#REF!,7)=M$1)*('2-1 采购订单物料明细表报表导出'!#REF!=$A327),'2-1 采购订单物料明细表报表导出'!#REF!,0))</f>
        <v>#REF!</v>
      </c>
      <c r="N327" s="23" t="e" cm="1">
        <f t="array" ref="N327">SUM(IF((LEFT('2-1 采购订单物料明细表报表导出'!#REF!,7)=N$1)*('2-1 采购订单物料明细表报表导出'!#REF!=$A327),'2-1 采购订单物料明细表报表导出'!#REF!,0))</f>
        <v>#REF!</v>
      </c>
      <c r="O327" s="23" t="e" cm="1">
        <f t="array" ref="O327">SUM(IF((LEFT('2-1 采购订单物料明细表报表导出'!#REF!,7)=O$1)*('2-1 采购订单物料明细表报表导出'!#REF!=$A327),'2-1 采购订单物料明细表报表导出'!#REF!,0))</f>
        <v>#REF!</v>
      </c>
    </row>
    <row r="328" ht="14.5" spans="1:15">
      <c r="A328" s="20" t="s">
        <v>3635</v>
      </c>
      <c r="B328" s="48" t="s">
        <v>2088</v>
      </c>
      <c r="C328" s="49" t="s">
        <v>2089</v>
      </c>
      <c r="D328" s="23" t="e" cm="1">
        <f t="array" ref="D328">SUM(IF((LEFT('2-1 采购订单物料明细表报表导出'!#REF!,7)=D$1)*('2-1 采购订单物料明细表报表导出'!#REF!=$A328),'2-1 采购订单物料明细表报表导出'!#REF!,0))</f>
        <v>#REF!</v>
      </c>
      <c r="E328" s="23" t="e" cm="1">
        <f t="array" ref="E328">SUM(IF((LEFT('2-1 采购订单物料明细表报表导出'!#REF!,7)=E$1)*('2-1 采购订单物料明细表报表导出'!#REF!=$A328),'2-1 采购订单物料明细表报表导出'!#REF!,0))</f>
        <v>#REF!</v>
      </c>
      <c r="F328" s="23" t="e" cm="1">
        <f t="array" ref="F328">SUM(IF((LEFT('2-1 采购订单物料明细表报表导出'!#REF!,7)=F$1)*('2-1 采购订单物料明细表报表导出'!#REF!=$A328),'2-1 采购订单物料明细表报表导出'!#REF!,0))</f>
        <v>#REF!</v>
      </c>
      <c r="G328" s="23" t="e" cm="1">
        <f t="array" ref="G328">SUM(IF((LEFT('2-1 采购订单物料明细表报表导出'!#REF!,7)=G$1)*('2-1 采购订单物料明细表报表导出'!#REF!=$A328),'2-1 采购订单物料明细表报表导出'!#REF!,0))</f>
        <v>#REF!</v>
      </c>
      <c r="H328" s="23" t="e" cm="1">
        <f t="array" ref="H328">SUM(IF((LEFT('2-1 采购订单物料明细表报表导出'!#REF!,7)=H$1)*('2-1 采购订单物料明细表报表导出'!#REF!=$A328),'2-1 采购订单物料明细表报表导出'!#REF!,0))</f>
        <v>#REF!</v>
      </c>
      <c r="I328" s="23" t="e" cm="1">
        <f t="array" ref="I328">SUM(IF((LEFT('2-1 采购订单物料明细表报表导出'!#REF!,7)=I$1)*('2-1 采购订单物料明细表报表导出'!#REF!=$A328),'2-1 采购订单物料明细表报表导出'!#REF!,0))</f>
        <v>#REF!</v>
      </c>
      <c r="J328" s="23" t="e" cm="1">
        <f t="array" ref="J328">SUM(IF((LEFT('2-1 采购订单物料明细表报表导出'!#REF!,7)=J$1)*('2-1 采购订单物料明细表报表导出'!#REF!=$A328),'2-1 采购订单物料明细表报表导出'!#REF!,0))</f>
        <v>#REF!</v>
      </c>
      <c r="K328" s="23" t="e" cm="1">
        <f t="array" ref="K328">SUM(IF((LEFT('2-1 采购订单物料明细表报表导出'!#REF!,7)=K$1)*('2-1 采购订单物料明细表报表导出'!#REF!=$A328),'2-1 采购订单物料明细表报表导出'!#REF!,0))</f>
        <v>#REF!</v>
      </c>
      <c r="L328" s="23" t="e" cm="1">
        <f t="array" ref="L328">SUM(IF((LEFT('2-1 采购订单物料明细表报表导出'!#REF!,7)=L$1)*('2-1 采购订单物料明细表报表导出'!#REF!=$A328),'2-1 采购订单物料明细表报表导出'!#REF!,0))</f>
        <v>#REF!</v>
      </c>
      <c r="M328" s="23" t="e" cm="1">
        <f t="array" ref="M328">SUM(IF((LEFT('2-1 采购订单物料明细表报表导出'!#REF!,7)=M$1)*('2-1 采购订单物料明细表报表导出'!#REF!=$A328),'2-1 采购订单物料明细表报表导出'!#REF!,0))</f>
        <v>#REF!</v>
      </c>
      <c r="N328" s="23" t="e" cm="1">
        <f t="array" ref="N328">SUM(IF((LEFT('2-1 采购订单物料明细表报表导出'!#REF!,7)=N$1)*('2-1 采购订单物料明细表报表导出'!#REF!=$A328),'2-1 采购订单物料明细表报表导出'!#REF!,0))</f>
        <v>#REF!</v>
      </c>
      <c r="O328" s="23" t="e" cm="1">
        <f t="array" ref="O328">SUM(IF((LEFT('2-1 采购订单物料明细表报表导出'!#REF!,7)=O$1)*('2-1 采购订单物料明细表报表导出'!#REF!=$A328),'2-1 采购订单物料明细表报表导出'!#REF!,0))</f>
        <v>#REF!</v>
      </c>
    </row>
    <row r="329" ht="14.5" spans="1:15">
      <c r="A329" s="20" t="s">
        <v>3636</v>
      </c>
      <c r="B329" s="48" t="s">
        <v>2088</v>
      </c>
      <c r="C329" s="49" t="s">
        <v>2089</v>
      </c>
      <c r="D329" s="23" t="e" cm="1">
        <f t="array" ref="D329">SUM(IF((LEFT('2-1 采购订单物料明细表报表导出'!#REF!,7)=D$1)*('2-1 采购订单物料明细表报表导出'!#REF!=$A329),'2-1 采购订单物料明细表报表导出'!#REF!,0))</f>
        <v>#REF!</v>
      </c>
      <c r="E329" s="23" t="e" cm="1">
        <f t="array" ref="E329">SUM(IF((LEFT('2-1 采购订单物料明细表报表导出'!#REF!,7)=E$1)*('2-1 采购订单物料明细表报表导出'!#REF!=$A329),'2-1 采购订单物料明细表报表导出'!#REF!,0))</f>
        <v>#REF!</v>
      </c>
      <c r="F329" s="23" t="e" cm="1">
        <f t="array" ref="F329">SUM(IF((LEFT('2-1 采购订单物料明细表报表导出'!#REF!,7)=F$1)*('2-1 采购订单物料明细表报表导出'!#REF!=$A329),'2-1 采购订单物料明细表报表导出'!#REF!,0))</f>
        <v>#REF!</v>
      </c>
      <c r="G329" s="23" t="e" cm="1">
        <f t="array" ref="G329">SUM(IF((LEFT('2-1 采购订单物料明细表报表导出'!#REF!,7)=G$1)*('2-1 采购订单物料明细表报表导出'!#REF!=$A329),'2-1 采购订单物料明细表报表导出'!#REF!,0))</f>
        <v>#REF!</v>
      </c>
      <c r="H329" s="23" t="e" cm="1">
        <f t="array" ref="H329">SUM(IF((LEFT('2-1 采购订单物料明细表报表导出'!#REF!,7)=H$1)*('2-1 采购订单物料明细表报表导出'!#REF!=$A329),'2-1 采购订单物料明细表报表导出'!#REF!,0))</f>
        <v>#REF!</v>
      </c>
      <c r="I329" s="23" t="e" cm="1">
        <f t="array" ref="I329">SUM(IF((LEFT('2-1 采购订单物料明细表报表导出'!#REF!,7)=I$1)*('2-1 采购订单物料明细表报表导出'!#REF!=$A329),'2-1 采购订单物料明细表报表导出'!#REF!,0))</f>
        <v>#REF!</v>
      </c>
      <c r="J329" s="23" t="e" cm="1">
        <f t="array" ref="J329">SUM(IF((LEFT('2-1 采购订单物料明细表报表导出'!#REF!,7)=J$1)*('2-1 采购订单物料明细表报表导出'!#REF!=$A329),'2-1 采购订单物料明细表报表导出'!#REF!,0))</f>
        <v>#REF!</v>
      </c>
      <c r="K329" s="23" t="e" cm="1">
        <f t="array" ref="K329">SUM(IF((LEFT('2-1 采购订单物料明细表报表导出'!#REF!,7)=K$1)*('2-1 采购订单物料明细表报表导出'!#REF!=$A329),'2-1 采购订单物料明细表报表导出'!#REF!,0))</f>
        <v>#REF!</v>
      </c>
      <c r="L329" s="23" t="e" cm="1">
        <f t="array" ref="L329">SUM(IF((LEFT('2-1 采购订单物料明细表报表导出'!#REF!,7)=L$1)*('2-1 采购订单物料明细表报表导出'!#REF!=$A329),'2-1 采购订单物料明细表报表导出'!#REF!,0))</f>
        <v>#REF!</v>
      </c>
      <c r="M329" s="23" t="e" cm="1">
        <f t="array" ref="M329">SUM(IF((LEFT('2-1 采购订单物料明细表报表导出'!#REF!,7)=M$1)*('2-1 采购订单物料明细表报表导出'!#REF!=$A329),'2-1 采购订单物料明细表报表导出'!#REF!,0))</f>
        <v>#REF!</v>
      </c>
      <c r="N329" s="23" t="e" cm="1">
        <f t="array" ref="N329">SUM(IF((LEFT('2-1 采购订单物料明细表报表导出'!#REF!,7)=N$1)*('2-1 采购订单物料明细表报表导出'!#REF!=$A329),'2-1 采购订单物料明细表报表导出'!#REF!,0))</f>
        <v>#REF!</v>
      </c>
      <c r="O329" s="23" t="e" cm="1">
        <f t="array" ref="O329">SUM(IF((LEFT('2-1 采购订单物料明细表报表导出'!#REF!,7)=O$1)*('2-1 采购订单物料明细表报表导出'!#REF!=$A329),'2-1 采购订单物料明细表报表导出'!#REF!,0))</f>
        <v>#REF!</v>
      </c>
    </row>
    <row r="330" ht="14.5" spans="1:15">
      <c r="A330" s="20" t="s">
        <v>3637</v>
      </c>
      <c r="B330" s="48" t="s">
        <v>2088</v>
      </c>
      <c r="C330" s="49" t="s">
        <v>2089</v>
      </c>
      <c r="D330" s="23" t="e" cm="1">
        <f t="array" ref="D330">SUM(IF((LEFT('2-1 采购订单物料明细表报表导出'!#REF!,7)=D$1)*('2-1 采购订单物料明细表报表导出'!#REF!=$A330),'2-1 采购订单物料明细表报表导出'!#REF!,0))</f>
        <v>#REF!</v>
      </c>
      <c r="E330" s="23" t="e" cm="1">
        <f t="array" ref="E330">SUM(IF((LEFT('2-1 采购订单物料明细表报表导出'!#REF!,7)=E$1)*('2-1 采购订单物料明细表报表导出'!#REF!=$A330),'2-1 采购订单物料明细表报表导出'!#REF!,0))</f>
        <v>#REF!</v>
      </c>
      <c r="F330" s="23" t="e" cm="1">
        <f t="array" ref="F330">SUM(IF((LEFT('2-1 采购订单物料明细表报表导出'!#REF!,7)=F$1)*('2-1 采购订单物料明细表报表导出'!#REF!=$A330),'2-1 采购订单物料明细表报表导出'!#REF!,0))</f>
        <v>#REF!</v>
      </c>
      <c r="G330" s="23" t="e" cm="1">
        <f t="array" ref="G330">SUM(IF((LEFT('2-1 采购订单物料明细表报表导出'!#REF!,7)=G$1)*('2-1 采购订单物料明细表报表导出'!#REF!=$A330),'2-1 采购订单物料明细表报表导出'!#REF!,0))</f>
        <v>#REF!</v>
      </c>
      <c r="H330" s="23" t="e" cm="1">
        <f t="array" ref="H330">SUM(IF((LEFT('2-1 采购订单物料明细表报表导出'!#REF!,7)=H$1)*('2-1 采购订单物料明细表报表导出'!#REF!=$A330),'2-1 采购订单物料明细表报表导出'!#REF!,0))</f>
        <v>#REF!</v>
      </c>
      <c r="I330" s="23" t="e" cm="1">
        <f t="array" ref="I330">SUM(IF((LEFT('2-1 采购订单物料明细表报表导出'!#REF!,7)=I$1)*('2-1 采购订单物料明细表报表导出'!#REF!=$A330),'2-1 采购订单物料明细表报表导出'!#REF!,0))</f>
        <v>#REF!</v>
      </c>
      <c r="J330" s="23" t="e" cm="1">
        <f t="array" ref="J330">SUM(IF((LEFT('2-1 采购订单物料明细表报表导出'!#REF!,7)=J$1)*('2-1 采购订单物料明细表报表导出'!#REF!=$A330),'2-1 采购订单物料明细表报表导出'!#REF!,0))</f>
        <v>#REF!</v>
      </c>
      <c r="K330" s="23" t="e" cm="1">
        <f t="array" ref="K330">SUM(IF((LEFT('2-1 采购订单物料明细表报表导出'!#REF!,7)=K$1)*('2-1 采购订单物料明细表报表导出'!#REF!=$A330),'2-1 采购订单物料明细表报表导出'!#REF!,0))</f>
        <v>#REF!</v>
      </c>
      <c r="L330" s="23" t="e" cm="1">
        <f t="array" ref="L330">SUM(IF((LEFT('2-1 采购订单物料明细表报表导出'!#REF!,7)=L$1)*('2-1 采购订单物料明细表报表导出'!#REF!=$A330),'2-1 采购订单物料明细表报表导出'!#REF!,0))</f>
        <v>#REF!</v>
      </c>
      <c r="M330" s="23" t="e" cm="1">
        <f t="array" ref="M330">SUM(IF((LEFT('2-1 采购订单物料明细表报表导出'!#REF!,7)=M$1)*('2-1 采购订单物料明细表报表导出'!#REF!=$A330),'2-1 采购订单物料明细表报表导出'!#REF!,0))</f>
        <v>#REF!</v>
      </c>
      <c r="N330" s="23" t="e" cm="1">
        <f t="array" ref="N330">SUM(IF((LEFT('2-1 采购订单物料明细表报表导出'!#REF!,7)=N$1)*('2-1 采购订单物料明细表报表导出'!#REF!=$A330),'2-1 采购订单物料明细表报表导出'!#REF!,0))</f>
        <v>#REF!</v>
      </c>
      <c r="O330" s="23" t="e" cm="1">
        <f t="array" ref="O330">SUM(IF((LEFT('2-1 采购订单物料明细表报表导出'!#REF!,7)=O$1)*('2-1 采购订单物料明细表报表导出'!#REF!=$A330),'2-1 采购订单物料明细表报表导出'!#REF!,0))</f>
        <v>#REF!</v>
      </c>
    </row>
    <row r="331" ht="14.5" spans="1:15">
      <c r="A331" s="20" t="s">
        <v>3638</v>
      </c>
      <c r="B331" s="48" t="s">
        <v>2088</v>
      </c>
      <c r="C331" s="49" t="s">
        <v>2089</v>
      </c>
      <c r="D331" s="23" t="e" cm="1">
        <f t="array" ref="D331">SUM(IF((LEFT('2-1 采购订单物料明细表报表导出'!#REF!,7)=D$1)*('2-1 采购订单物料明细表报表导出'!#REF!=$A331),'2-1 采购订单物料明细表报表导出'!#REF!,0))</f>
        <v>#REF!</v>
      </c>
      <c r="E331" s="23" t="e" cm="1">
        <f t="array" ref="E331">SUM(IF((LEFT('2-1 采购订单物料明细表报表导出'!#REF!,7)=E$1)*('2-1 采购订单物料明细表报表导出'!#REF!=$A331),'2-1 采购订单物料明细表报表导出'!#REF!,0))</f>
        <v>#REF!</v>
      </c>
      <c r="F331" s="23" t="e" cm="1">
        <f t="array" ref="F331">SUM(IF((LEFT('2-1 采购订单物料明细表报表导出'!#REF!,7)=F$1)*('2-1 采购订单物料明细表报表导出'!#REF!=$A331),'2-1 采购订单物料明细表报表导出'!#REF!,0))</f>
        <v>#REF!</v>
      </c>
      <c r="G331" s="23" t="e" cm="1">
        <f t="array" ref="G331">SUM(IF((LEFT('2-1 采购订单物料明细表报表导出'!#REF!,7)=G$1)*('2-1 采购订单物料明细表报表导出'!#REF!=$A331),'2-1 采购订单物料明细表报表导出'!#REF!,0))</f>
        <v>#REF!</v>
      </c>
      <c r="H331" s="23" t="e" cm="1">
        <f t="array" ref="H331">SUM(IF((LEFT('2-1 采购订单物料明细表报表导出'!#REF!,7)=H$1)*('2-1 采购订单物料明细表报表导出'!#REF!=$A331),'2-1 采购订单物料明细表报表导出'!#REF!,0))</f>
        <v>#REF!</v>
      </c>
      <c r="I331" s="23" t="e" cm="1">
        <f t="array" ref="I331">SUM(IF((LEFT('2-1 采购订单物料明细表报表导出'!#REF!,7)=I$1)*('2-1 采购订单物料明细表报表导出'!#REF!=$A331),'2-1 采购订单物料明细表报表导出'!#REF!,0))</f>
        <v>#REF!</v>
      </c>
      <c r="J331" s="23" t="e" cm="1">
        <f t="array" ref="J331">SUM(IF((LEFT('2-1 采购订单物料明细表报表导出'!#REF!,7)=J$1)*('2-1 采购订单物料明细表报表导出'!#REF!=$A331),'2-1 采购订单物料明细表报表导出'!#REF!,0))</f>
        <v>#REF!</v>
      </c>
      <c r="K331" s="23" t="e" cm="1">
        <f t="array" ref="K331">SUM(IF((LEFT('2-1 采购订单物料明细表报表导出'!#REF!,7)=K$1)*('2-1 采购订单物料明细表报表导出'!#REF!=$A331),'2-1 采购订单物料明细表报表导出'!#REF!,0))</f>
        <v>#REF!</v>
      </c>
      <c r="L331" s="23" t="e" cm="1">
        <f t="array" ref="L331">SUM(IF((LEFT('2-1 采购订单物料明细表报表导出'!#REF!,7)=L$1)*('2-1 采购订单物料明细表报表导出'!#REF!=$A331),'2-1 采购订单物料明细表报表导出'!#REF!,0))</f>
        <v>#REF!</v>
      </c>
      <c r="M331" s="23" t="e" cm="1">
        <f t="array" ref="M331">SUM(IF((LEFT('2-1 采购订单物料明细表报表导出'!#REF!,7)=M$1)*('2-1 采购订单物料明细表报表导出'!#REF!=$A331),'2-1 采购订单物料明细表报表导出'!#REF!,0))</f>
        <v>#REF!</v>
      </c>
      <c r="N331" s="23" t="e" cm="1">
        <f t="array" ref="N331">SUM(IF((LEFT('2-1 采购订单物料明细表报表导出'!#REF!,7)=N$1)*('2-1 采购订单物料明细表报表导出'!#REF!=$A331),'2-1 采购订单物料明细表报表导出'!#REF!,0))</f>
        <v>#REF!</v>
      </c>
      <c r="O331" s="23" t="e" cm="1">
        <f t="array" ref="O331">SUM(IF((LEFT('2-1 采购订单物料明细表报表导出'!#REF!,7)=O$1)*('2-1 采购订单物料明细表报表导出'!#REF!=$A331),'2-1 采购订单物料明细表报表导出'!#REF!,0))</f>
        <v>#REF!</v>
      </c>
    </row>
    <row r="332" ht="14.5" spans="1:15">
      <c r="A332" s="20" t="s">
        <v>3639</v>
      </c>
      <c r="B332" s="48" t="s">
        <v>2088</v>
      </c>
      <c r="C332" s="49" t="s">
        <v>2089</v>
      </c>
      <c r="D332" s="23" t="e" cm="1">
        <f t="array" ref="D332">SUM(IF((LEFT('2-1 采购订单物料明细表报表导出'!#REF!,7)=D$1)*('2-1 采购订单物料明细表报表导出'!#REF!=$A332),'2-1 采购订单物料明细表报表导出'!#REF!,0))</f>
        <v>#REF!</v>
      </c>
      <c r="E332" s="23" t="e" cm="1">
        <f t="array" ref="E332">SUM(IF((LEFT('2-1 采购订单物料明细表报表导出'!#REF!,7)=E$1)*('2-1 采购订单物料明细表报表导出'!#REF!=$A332),'2-1 采购订单物料明细表报表导出'!#REF!,0))</f>
        <v>#REF!</v>
      </c>
      <c r="F332" s="23" t="e" cm="1">
        <f t="array" ref="F332">SUM(IF((LEFT('2-1 采购订单物料明细表报表导出'!#REF!,7)=F$1)*('2-1 采购订单物料明细表报表导出'!#REF!=$A332),'2-1 采购订单物料明细表报表导出'!#REF!,0))</f>
        <v>#REF!</v>
      </c>
      <c r="G332" s="23" t="e" cm="1">
        <f t="array" ref="G332">SUM(IF((LEFT('2-1 采购订单物料明细表报表导出'!#REF!,7)=G$1)*('2-1 采购订单物料明细表报表导出'!#REF!=$A332),'2-1 采购订单物料明细表报表导出'!#REF!,0))</f>
        <v>#REF!</v>
      </c>
      <c r="H332" s="23" t="e" cm="1">
        <f t="array" ref="H332">SUM(IF((LEFT('2-1 采购订单物料明细表报表导出'!#REF!,7)=H$1)*('2-1 采购订单物料明细表报表导出'!#REF!=$A332),'2-1 采购订单物料明细表报表导出'!#REF!,0))</f>
        <v>#REF!</v>
      </c>
      <c r="I332" s="23" t="e" cm="1">
        <f t="array" ref="I332">SUM(IF((LEFT('2-1 采购订单物料明细表报表导出'!#REF!,7)=I$1)*('2-1 采购订单物料明细表报表导出'!#REF!=$A332),'2-1 采购订单物料明细表报表导出'!#REF!,0))</f>
        <v>#REF!</v>
      </c>
      <c r="J332" s="23" t="e" cm="1">
        <f t="array" ref="J332">SUM(IF((LEFT('2-1 采购订单物料明细表报表导出'!#REF!,7)=J$1)*('2-1 采购订单物料明细表报表导出'!#REF!=$A332),'2-1 采购订单物料明细表报表导出'!#REF!,0))</f>
        <v>#REF!</v>
      </c>
      <c r="K332" s="23" t="e" cm="1">
        <f t="array" ref="K332">SUM(IF((LEFT('2-1 采购订单物料明细表报表导出'!#REF!,7)=K$1)*('2-1 采购订单物料明细表报表导出'!#REF!=$A332),'2-1 采购订单物料明细表报表导出'!#REF!,0))</f>
        <v>#REF!</v>
      </c>
      <c r="L332" s="23" t="e" cm="1">
        <f t="array" ref="L332">SUM(IF((LEFT('2-1 采购订单物料明细表报表导出'!#REF!,7)=L$1)*('2-1 采购订单物料明细表报表导出'!#REF!=$A332),'2-1 采购订单物料明细表报表导出'!#REF!,0))</f>
        <v>#REF!</v>
      </c>
      <c r="M332" s="23" t="e" cm="1">
        <f t="array" ref="M332">SUM(IF((LEFT('2-1 采购订单物料明细表报表导出'!#REF!,7)=M$1)*('2-1 采购订单物料明细表报表导出'!#REF!=$A332),'2-1 采购订单物料明细表报表导出'!#REF!,0))</f>
        <v>#REF!</v>
      </c>
      <c r="N332" s="23" t="e" cm="1">
        <f t="array" ref="N332">SUM(IF((LEFT('2-1 采购订单物料明细表报表导出'!#REF!,7)=N$1)*('2-1 采购订单物料明细表报表导出'!#REF!=$A332),'2-1 采购订单物料明细表报表导出'!#REF!,0))</f>
        <v>#REF!</v>
      </c>
      <c r="O332" s="23" t="e" cm="1">
        <f t="array" ref="O332">SUM(IF((LEFT('2-1 采购订单物料明细表报表导出'!#REF!,7)=O$1)*('2-1 采购订单物料明细表报表导出'!#REF!=$A332),'2-1 采购订单物料明细表报表导出'!#REF!,0))</f>
        <v>#REF!</v>
      </c>
    </row>
    <row r="333" ht="14.5" spans="1:15">
      <c r="A333" s="20" t="s">
        <v>3640</v>
      </c>
      <c r="B333" s="48" t="s">
        <v>2088</v>
      </c>
      <c r="C333" s="49" t="s">
        <v>2089</v>
      </c>
      <c r="D333" s="23" t="e" cm="1">
        <f t="array" ref="D333">SUM(IF((LEFT('2-1 采购订单物料明细表报表导出'!#REF!,7)=D$1)*('2-1 采购订单物料明细表报表导出'!#REF!=$A333),'2-1 采购订单物料明细表报表导出'!#REF!,0))</f>
        <v>#REF!</v>
      </c>
      <c r="E333" s="23" t="e" cm="1">
        <f t="array" ref="E333">SUM(IF((LEFT('2-1 采购订单物料明细表报表导出'!#REF!,7)=E$1)*('2-1 采购订单物料明细表报表导出'!#REF!=$A333),'2-1 采购订单物料明细表报表导出'!#REF!,0))</f>
        <v>#REF!</v>
      </c>
      <c r="F333" s="23" t="e" cm="1">
        <f t="array" ref="F333">SUM(IF((LEFT('2-1 采购订单物料明细表报表导出'!#REF!,7)=F$1)*('2-1 采购订单物料明细表报表导出'!#REF!=$A333),'2-1 采购订单物料明细表报表导出'!#REF!,0))</f>
        <v>#REF!</v>
      </c>
      <c r="G333" s="23" t="e" cm="1">
        <f t="array" ref="G333">SUM(IF((LEFT('2-1 采购订单物料明细表报表导出'!#REF!,7)=G$1)*('2-1 采购订单物料明细表报表导出'!#REF!=$A333),'2-1 采购订单物料明细表报表导出'!#REF!,0))</f>
        <v>#REF!</v>
      </c>
      <c r="H333" s="23" t="e" cm="1">
        <f t="array" ref="H333">SUM(IF((LEFT('2-1 采购订单物料明细表报表导出'!#REF!,7)=H$1)*('2-1 采购订单物料明细表报表导出'!#REF!=$A333),'2-1 采购订单物料明细表报表导出'!#REF!,0))</f>
        <v>#REF!</v>
      </c>
      <c r="I333" s="23" t="e" cm="1">
        <f t="array" ref="I333">SUM(IF((LEFT('2-1 采购订单物料明细表报表导出'!#REF!,7)=I$1)*('2-1 采购订单物料明细表报表导出'!#REF!=$A333),'2-1 采购订单物料明细表报表导出'!#REF!,0))</f>
        <v>#REF!</v>
      </c>
      <c r="J333" s="23" t="e" cm="1">
        <f t="array" ref="J333">SUM(IF((LEFT('2-1 采购订单物料明细表报表导出'!#REF!,7)=J$1)*('2-1 采购订单物料明细表报表导出'!#REF!=$A333),'2-1 采购订单物料明细表报表导出'!#REF!,0))</f>
        <v>#REF!</v>
      </c>
      <c r="K333" s="23" t="e" cm="1">
        <f t="array" ref="K333">SUM(IF((LEFT('2-1 采购订单物料明细表报表导出'!#REF!,7)=K$1)*('2-1 采购订单物料明细表报表导出'!#REF!=$A333),'2-1 采购订单物料明细表报表导出'!#REF!,0))</f>
        <v>#REF!</v>
      </c>
      <c r="L333" s="23" t="e" cm="1">
        <f t="array" ref="L333">SUM(IF((LEFT('2-1 采购订单物料明细表报表导出'!#REF!,7)=L$1)*('2-1 采购订单物料明细表报表导出'!#REF!=$A333),'2-1 采购订单物料明细表报表导出'!#REF!,0))</f>
        <v>#REF!</v>
      </c>
      <c r="M333" s="23" t="e" cm="1">
        <f t="array" ref="M333">SUM(IF((LEFT('2-1 采购订单物料明细表报表导出'!#REF!,7)=M$1)*('2-1 采购订单物料明细表报表导出'!#REF!=$A333),'2-1 采购订单物料明细表报表导出'!#REF!,0))</f>
        <v>#REF!</v>
      </c>
      <c r="N333" s="23" t="e" cm="1">
        <f t="array" ref="N333">SUM(IF((LEFT('2-1 采购订单物料明细表报表导出'!#REF!,7)=N$1)*('2-1 采购订单物料明细表报表导出'!#REF!=$A333),'2-1 采购订单物料明细表报表导出'!#REF!,0))</f>
        <v>#REF!</v>
      </c>
      <c r="O333" s="23" t="e" cm="1">
        <f t="array" ref="O333">SUM(IF((LEFT('2-1 采购订单物料明细表报表导出'!#REF!,7)=O$1)*('2-1 采购订单物料明细表报表导出'!#REF!=$A333),'2-1 采购订单物料明细表报表导出'!#REF!,0))</f>
        <v>#REF!</v>
      </c>
    </row>
    <row r="334" ht="14.5" spans="1:15">
      <c r="A334" s="20" t="s">
        <v>3641</v>
      </c>
      <c r="B334" s="48" t="s">
        <v>2088</v>
      </c>
      <c r="C334" s="49" t="s">
        <v>2089</v>
      </c>
      <c r="D334" s="23" t="e" cm="1">
        <f t="array" ref="D334">SUM(IF((LEFT('2-1 采购订单物料明细表报表导出'!#REF!,7)=D$1)*('2-1 采购订单物料明细表报表导出'!#REF!=$A334),'2-1 采购订单物料明细表报表导出'!#REF!,0))</f>
        <v>#REF!</v>
      </c>
      <c r="E334" s="23" t="e" cm="1">
        <f t="array" ref="E334">SUM(IF((LEFT('2-1 采购订单物料明细表报表导出'!#REF!,7)=E$1)*('2-1 采购订单物料明细表报表导出'!#REF!=$A334),'2-1 采购订单物料明细表报表导出'!#REF!,0))</f>
        <v>#REF!</v>
      </c>
      <c r="F334" s="23" t="e" cm="1">
        <f t="array" ref="F334">SUM(IF((LEFT('2-1 采购订单物料明细表报表导出'!#REF!,7)=F$1)*('2-1 采购订单物料明细表报表导出'!#REF!=$A334),'2-1 采购订单物料明细表报表导出'!#REF!,0))</f>
        <v>#REF!</v>
      </c>
      <c r="G334" s="23" t="e" cm="1">
        <f t="array" ref="G334">SUM(IF((LEFT('2-1 采购订单物料明细表报表导出'!#REF!,7)=G$1)*('2-1 采购订单物料明细表报表导出'!#REF!=$A334),'2-1 采购订单物料明细表报表导出'!#REF!,0))</f>
        <v>#REF!</v>
      </c>
      <c r="H334" s="23" t="e" cm="1">
        <f t="array" ref="H334">SUM(IF((LEFT('2-1 采购订单物料明细表报表导出'!#REF!,7)=H$1)*('2-1 采购订单物料明细表报表导出'!#REF!=$A334),'2-1 采购订单物料明细表报表导出'!#REF!,0))</f>
        <v>#REF!</v>
      </c>
      <c r="I334" s="23" t="e" cm="1">
        <f t="array" ref="I334">SUM(IF((LEFT('2-1 采购订单物料明细表报表导出'!#REF!,7)=I$1)*('2-1 采购订单物料明细表报表导出'!#REF!=$A334),'2-1 采购订单物料明细表报表导出'!#REF!,0))</f>
        <v>#REF!</v>
      </c>
      <c r="J334" s="23" t="e" cm="1">
        <f t="array" ref="J334">SUM(IF((LEFT('2-1 采购订单物料明细表报表导出'!#REF!,7)=J$1)*('2-1 采购订单物料明细表报表导出'!#REF!=$A334),'2-1 采购订单物料明细表报表导出'!#REF!,0))</f>
        <v>#REF!</v>
      </c>
      <c r="K334" s="23" t="e" cm="1">
        <f t="array" ref="K334">SUM(IF((LEFT('2-1 采购订单物料明细表报表导出'!#REF!,7)=K$1)*('2-1 采购订单物料明细表报表导出'!#REF!=$A334),'2-1 采购订单物料明细表报表导出'!#REF!,0))</f>
        <v>#REF!</v>
      </c>
      <c r="L334" s="23" t="e" cm="1">
        <f t="array" ref="L334">SUM(IF((LEFT('2-1 采购订单物料明细表报表导出'!#REF!,7)=L$1)*('2-1 采购订单物料明细表报表导出'!#REF!=$A334),'2-1 采购订单物料明细表报表导出'!#REF!,0))</f>
        <v>#REF!</v>
      </c>
      <c r="M334" s="23" t="e" cm="1">
        <f t="array" ref="M334">SUM(IF((LEFT('2-1 采购订单物料明细表报表导出'!#REF!,7)=M$1)*('2-1 采购订单物料明细表报表导出'!#REF!=$A334),'2-1 采购订单物料明细表报表导出'!#REF!,0))</f>
        <v>#REF!</v>
      </c>
      <c r="N334" s="23" t="e" cm="1">
        <f t="array" ref="N334">SUM(IF((LEFT('2-1 采购订单物料明细表报表导出'!#REF!,7)=N$1)*('2-1 采购订单物料明细表报表导出'!#REF!=$A334),'2-1 采购订单物料明细表报表导出'!#REF!,0))</f>
        <v>#REF!</v>
      </c>
      <c r="O334" s="23" t="e" cm="1">
        <f t="array" ref="O334">SUM(IF((LEFT('2-1 采购订单物料明细表报表导出'!#REF!,7)=O$1)*('2-1 采购订单物料明细表报表导出'!#REF!=$A334),'2-1 采购订单物料明细表报表导出'!#REF!,0))</f>
        <v>#REF!</v>
      </c>
    </row>
    <row r="335" ht="14.5" spans="1:15">
      <c r="A335" s="20" t="s">
        <v>3642</v>
      </c>
      <c r="B335" s="48" t="s">
        <v>2088</v>
      </c>
      <c r="C335" s="49" t="s">
        <v>2089</v>
      </c>
      <c r="D335" s="23" t="e" cm="1">
        <f t="array" ref="D335">SUM(IF((LEFT('2-1 采购订单物料明细表报表导出'!#REF!,7)=D$1)*('2-1 采购订单物料明细表报表导出'!#REF!=$A335),'2-1 采购订单物料明细表报表导出'!#REF!,0))</f>
        <v>#REF!</v>
      </c>
      <c r="E335" s="23" t="e" cm="1">
        <f t="array" ref="E335">SUM(IF((LEFT('2-1 采购订单物料明细表报表导出'!#REF!,7)=E$1)*('2-1 采购订单物料明细表报表导出'!#REF!=$A335),'2-1 采购订单物料明细表报表导出'!#REF!,0))</f>
        <v>#REF!</v>
      </c>
      <c r="F335" s="23" t="e" cm="1">
        <f t="array" ref="F335">SUM(IF((LEFT('2-1 采购订单物料明细表报表导出'!#REF!,7)=F$1)*('2-1 采购订单物料明细表报表导出'!#REF!=$A335),'2-1 采购订单物料明细表报表导出'!#REF!,0))</f>
        <v>#REF!</v>
      </c>
      <c r="G335" s="23" t="e" cm="1">
        <f t="array" ref="G335">SUM(IF((LEFT('2-1 采购订单物料明细表报表导出'!#REF!,7)=G$1)*('2-1 采购订单物料明细表报表导出'!#REF!=$A335),'2-1 采购订单物料明细表报表导出'!#REF!,0))</f>
        <v>#REF!</v>
      </c>
      <c r="H335" s="23" t="e" cm="1">
        <f t="array" ref="H335">SUM(IF((LEFT('2-1 采购订单物料明细表报表导出'!#REF!,7)=H$1)*('2-1 采购订单物料明细表报表导出'!#REF!=$A335),'2-1 采购订单物料明细表报表导出'!#REF!,0))</f>
        <v>#REF!</v>
      </c>
      <c r="I335" s="23" t="e" cm="1">
        <f t="array" ref="I335">SUM(IF((LEFT('2-1 采购订单物料明细表报表导出'!#REF!,7)=I$1)*('2-1 采购订单物料明细表报表导出'!#REF!=$A335),'2-1 采购订单物料明细表报表导出'!#REF!,0))</f>
        <v>#REF!</v>
      </c>
      <c r="J335" s="23" t="e" cm="1">
        <f t="array" ref="J335">SUM(IF((LEFT('2-1 采购订单物料明细表报表导出'!#REF!,7)=J$1)*('2-1 采购订单物料明细表报表导出'!#REF!=$A335),'2-1 采购订单物料明细表报表导出'!#REF!,0))</f>
        <v>#REF!</v>
      </c>
      <c r="K335" s="23" t="e" cm="1">
        <f t="array" ref="K335">SUM(IF((LEFT('2-1 采购订单物料明细表报表导出'!#REF!,7)=K$1)*('2-1 采购订单物料明细表报表导出'!#REF!=$A335),'2-1 采购订单物料明细表报表导出'!#REF!,0))</f>
        <v>#REF!</v>
      </c>
      <c r="L335" s="23" t="e" cm="1">
        <f t="array" ref="L335">SUM(IF((LEFT('2-1 采购订单物料明细表报表导出'!#REF!,7)=L$1)*('2-1 采购订单物料明细表报表导出'!#REF!=$A335),'2-1 采购订单物料明细表报表导出'!#REF!,0))</f>
        <v>#REF!</v>
      </c>
      <c r="M335" s="23" t="e" cm="1">
        <f t="array" ref="M335">SUM(IF((LEFT('2-1 采购订单物料明细表报表导出'!#REF!,7)=M$1)*('2-1 采购订单物料明细表报表导出'!#REF!=$A335),'2-1 采购订单物料明细表报表导出'!#REF!,0))</f>
        <v>#REF!</v>
      </c>
      <c r="N335" s="23" t="e" cm="1">
        <f t="array" ref="N335">SUM(IF((LEFT('2-1 采购订单物料明细表报表导出'!#REF!,7)=N$1)*('2-1 采购订单物料明细表报表导出'!#REF!=$A335),'2-1 采购订单物料明细表报表导出'!#REF!,0))</f>
        <v>#REF!</v>
      </c>
      <c r="O335" s="23" t="e" cm="1">
        <f t="array" ref="O335">SUM(IF((LEFT('2-1 采购订单物料明细表报表导出'!#REF!,7)=O$1)*('2-1 采购订单物料明细表报表导出'!#REF!=$A335),'2-1 采购订单物料明细表报表导出'!#REF!,0))</f>
        <v>#REF!</v>
      </c>
    </row>
    <row r="336" ht="14.5" spans="1:15">
      <c r="A336" s="20" t="s">
        <v>3643</v>
      </c>
      <c r="B336" s="48" t="s">
        <v>2088</v>
      </c>
      <c r="C336" s="49" t="s">
        <v>2089</v>
      </c>
      <c r="D336" s="23" t="e" cm="1">
        <f t="array" ref="D336">SUM(IF((LEFT('2-1 采购订单物料明细表报表导出'!#REF!,7)=D$1)*('2-1 采购订单物料明细表报表导出'!#REF!=$A336),'2-1 采购订单物料明细表报表导出'!#REF!,0))</f>
        <v>#REF!</v>
      </c>
      <c r="E336" s="23" t="e" cm="1">
        <f t="array" ref="E336">SUM(IF((LEFT('2-1 采购订单物料明细表报表导出'!#REF!,7)=E$1)*('2-1 采购订单物料明细表报表导出'!#REF!=$A336),'2-1 采购订单物料明细表报表导出'!#REF!,0))</f>
        <v>#REF!</v>
      </c>
      <c r="F336" s="23" t="e" cm="1">
        <f t="array" ref="F336">SUM(IF((LEFT('2-1 采购订单物料明细表报表导出'!#REF!,7)=F$1)*('2-1 采购订单物料明细表报表导出'!#REF!=$A336),'2-1 采购订单物料明细表报表导出'!#REF!,0))</f>
        <v>#REF!</v>
      </c>
      <c r="G336" s="23" t="e" cm="1">
        <f t="array" ref="G336">SUM(IF((LEFT('2-1 采购订单物料明细表报表导出'!#REF!,7)=G$1)*('2-1 采购订单物料明细表报表导出'!#REF!=$A336),'2-1 采购订单物料明细表报表导出'!#REF!,0))</f>
        <v>#REF!</v>
      </c>
      <c r="H336" s="23" t="e" cm="1">
        <f t="array" ref="H336">SUM(IF((LEFT('2-1 采购订单物料明细表报表导出'!#REF!,7)=H$1)*('2-1 采购订单物料明细表报表导出'!#REF!=$A336),'2-1 采购订单物料明细表报表导出'!#REF!,0))</f>
        <v>#REF!</v>
      </c>
      <c r="I336" s="23" t="e" cm="1">
        <f t="array" ref="I336">SUM(IF((LEFT('2-1 采购订单物料明细表报表导出'!#REF!,7)=I$1)*('2-1 采购订单物料明细表报表导出'!#REF!=$A336),'2-1 采购订单物料明细表报表导出'!#REF!,0))</f>
        <v>#REF!</v>
      </c>
      <c r="J336" s="23" t="e" cm="1">
        <f t="array" ref="J336">SUM(IF((LEFT('2-1 采购订单物料明细表报表导出'!#REF!,7)=J$1)*('2-1 采购订单物料明细表报表导出'!#REF!=$A336),'2-1 采购订单物料明细表报表导出'!#REF!,0))</f>
        <v>#REF!</v>
      </c>
      <c r="K336" s="23" t="e" cm="1">
        <f t="array" ref="K336">SUM(IF((LEFT('2-1 采购订单物料明细表报表导出'!#REF!,7)=K$1)*('2-1 采购订单物料明细表报表导出'!#REF!=$A336),'2-1 采购订单物料明细表报表导出'!#REF!,0))</f>
        <v>#REF!</v>
      </c>
      <c r="L336" s="23" t="e" cm="1">
        <f t="array" ref="L336">SUM(IF((LEFT('2-1 采购订单物料明细表报表导出'!#REF!,7)=L$1)*('2-1 采购订单物料明细表报表导出'!#REF!=$A336),'2-1 采购订单物料明细表报表导出'!#REF!,0))</f>
        <v>#REF!</v>
      </c>
      <c r="M336" s="23" t="e" cm="1">
        <f t="array" ref="M336">SUM(IF((LEFT('2-1 采购订单物料明细表报表导出'!#REF!,7)=M$1)*('2-1 采购订单物料明细表报表导出'!#REF!=$A336),'2-1 采购订单物料明细表报表导出'!#REF!,0))</f>
        <v>#REF!</v>
      </c>
      <c r="N336" s="23" t="e" cm="1">
        <f t="array" ref="N336">SUM(IF((LEFT('2-1 采购订单物料明细表报表导出'!#REF!,7)=N$1)*('2-1 采购订单物料明细表报表导出'!#REF!=$A336),'2-1 采购订单物料明细表报表导出'!#REF!,0))</f>
        <v>#REF!</v>
      </c>
      <c r="O336" s="23" t="e" cm="1">
        <f t="array" ref="O336">SUM(IF((LEFT('2-1 采购订单物料明细表报表导出'!#REF!,7)=O$1)*('2-1 采购订单物料明细表报表导出'!#REF!=$A336),'2-1 采购订单物料明细表报表导出'!#REF!,0))</f>
        <v>#REF!</v>
      </c>
    </row>
    <row r="337" ht="14.5" spans="1:15">
      <c r="A337" s="20" t="s">
        <v>3644</v>
      </c>
      <c r="B337" s="48" t="s">
        <v>2088</v>
      </c>
      <c r="C337" s="49" t="s">
        <v>2089</v>
      </c>
      <c r="D337" s="23" t="e" cm="1">
        <f t="array" ref="D337">SUM(IF((LEFT('2-1 采购订单物料明细表报表导出'!#REF!,7)=D$1)*('2-1 采购订单物料明细表报表导出'!#REF!=$A337),'2-1 采购订单物料明细表报表导出'!#REF!,0))</f>
        <v>#REF!</v>
      </c>
      <c r="E337" s="23" t="e" cm="1">
        <f t="array" ref="E337">SUM(IF((LEFT('2-1 采购订单物料明细表报表导出'!#REF!,7)=E$1)*('2-1 采购订单物料明细表报表导出'!#REF!=$A337),'2-1 采购订单物料明细表报表导出'!#REF!,0))</f>
        <v>#REF!</v>
      </c>
      <c r="F337" s="23" t="e" cm="1">
        <f t="array" ref="F337">SUM(IF((LEFT('2-1 采购订单物料明细表报表导出'!#REF!,7)=F$1)*('2-1 采购订单物料明细表报表导出'!#REF!=$A337),'2-1 采购订单物料明细表报表导出'!#REF!,0))</f>
        <v>#REF!</v>
      </c>
      <c r="G337" s="23" t="e" cm="1">
        <f t="array" ref="G337">SUM(IF((LEFT('2-1 采购订单物料明细表报表导出'!#REF!,7)=G$1)*('2-1 采购订单物料明细表报表导出'!#REF!=$A337),'2-1 采购订单物料明细表报表导出'!#REF!,0))</f>
        <v>#REF!</v>
      </c>
      <c r="H337" s="23" t="e" cm="1">
        <f t="array" ref="H337">SUM(IF((LEFT('2-1 采购订单物料明细表报表导出'!#REF!,7)=H$1)*('2-1 采购订单物料明细表报表导出'!#REF!=$A337),'2-1 采购订单物料明细表报表导出'!#REF!,0))</f>
        <v>#REF!</v>
      </c>
      <c r="I337" s="23" t="e" cm="1">
        <f t="array" ref="I337">SUM(IF((LEFT('2-1 采购订单物料明细表报表导出'!#REF!,7)=I$1)*('2-1 采购订单物料明细表报表导出'!#REF!=$A337),'2-1 采购订单物料明细表报表导出'!#REF!,0))</f>
        <v>#REF!</v>
      </c>
      <c r="J337" s="23" t="e" cm="1">
        <f t="array" ref="J337">SUM(IF((LEFT('2-1 采购订单物料明细表报表导出'!#REF!,7)=J$1)*('2-1 采购订单物料明细表报表导出'!#REF!=$A337),'2-1 采购订单物料明细表报表导出'!#REF!,0))</f>
        <v>#REF!</v>
      </c>
      <c r="K337" s="23" t="e" cm="1">
        <f t="array" ref="K337">SUM(IF((LEFT('2-1 采购订单物料明细表报表导出'!#REF!,7)=K$1)*('2-1 采购订单物料明细表报表导出'!#REF!=$A337),'2-1 采购订单物料明细表报表导出'!#REF!,0))</f>
        <v>#REF!</v>
      </c>
      <c r="L337" s="23" t="e" cm="1">
        <f t="array" ref="L337">SUM(IF((LEFT('2-1 采购订单物料明细表报表导出'!#REF!,7)=L$1)*('2-1 采购订单物料明细表报表导出'!#REF!=$A337),'2-1 采购订单物料明细表报表导出'!#REF!,0))</f>
        <v>#REF!</v>
      </c>
      <c r="M337" s="23" t="e" cm="1">
        <f t="array" ref="M337">SUM(IF((LEFT('2-1 采购订单物料明细表报表导出'!#REF!,7)=M$1)*('2-1 采购订单物料明细表报表导出'!#REF!=$A337),'2-1 采购订单物料明细表报表导出'!#REF!,0))</f>
        <v>#REF!</v>
      </c>
      <c r="N337" s="23" t="e" cm="1">
        <f t="array" ref="N337">SUM(IF((LEFT('2-1 采购订单物料明细表报表导出'!#REF!,7)=N$1)*('2-1 采购订单物料明细表报表导出'!#REF!=$A337),'2-1 采购订单物料明细表报表导出'!#REF!,0))</f>
        <v>#REF!</v>
      </c>
      <c r="O337" s="23" t="e" cm="1">
        <f t="array" ref="O337">SUM(IF((LEFT('2-1 采购订单物料明细表报表导出'!#REF!,7)=O$1)*('2-1 采购订单物料明细表报表导出'!#REF!=$A337),'2-1 采购订单物料明细表报表导出'!#REF!,0))</f>
        <v>#REF!</v>
      </c>
    </row>
    <row r="338" ht="14.5" spans="1:15">
      <c r="A338" s="20" t="s">
        <v>3645</v>
      </c>
      <c r="B338" s="48" t="s">
        <v>2088</v>
      </c>
      <c r="C338" s="49" t="s">
        <v>2089</v>
      </c>
      <c r="D338" s="23" t="e" cm="1">
        <f t="array" ref="D338">SUM(IF((LEFT('2-1 采购订单物料明细表报表导出'!#REF!,7)=D$1)*('2-1 采购订单物料明细表报表导出'!#REF!=$A338),'2-1 采购订单物料明细表报表导出'!#REF!,0))</f>
        <v>#REF!</v>
      </c>
      <c r="E338" s="23" t="e" cm="1">
        <f t="array" ref="E338">SUM(IF((LEFT('2-1 采购订单物料明细表报表导出'!#REF!,7)=E$1)*('2-1 采购订单物料明细表报表导出'!#REF!=$A338),'2-1 采购订单物料明细表报表导出'!#REF!,0))</f>
        <v>#REF!</v>
      </c>
      <c r="F338" s="23" t="e" cm="1">
        <f t="array" ref="F338">SUM(IF((LEFT('2-1 采购订单物料明细表报表导出'!#REF!,7)=F$1)*('2-1 采购订单物料明细表报表导出'!#REF!=$A338),'2-1 采购订单物料明细表报表导出'!#REF!,0))</f>
        <v>#REF!</v>
      </c>
      <c r="G338" s="23" t="e" cm="1">
        <f t="array" ref="G338">SUM(IF((LEFT('2-1 采购订单物料明细表报表导出'!#REF!,7)=G$1)*('2-1 采购订单物料明细表报表导出'!#REF!=$A338),'2-1 采购订单物料明细表报表导出'!#REF!,0))</f>
        <v>#REF!</v>
      </c>
      <c r="H338" s="23" t="e" cm="1">
        <f t="array" ref="H338">SUM(IF((LEFT('2-1 采购订单物料明细表报表导出'!#REF!,7)=H$1)*('2-1 采购订单物料明细表报表导出'!#REF!=$A338),'2-1 采购订单物料明细表报表导出'!#REF!,0))</f>
        <v>#REF!</v>
      </c>
      <c r="I338" s="23" t="e" cm="1">
        <f t="array" ref="I338">SUM(IF((LEFT('2-1 采购订单物料明细表报表导出'!#REF!,7)=I$1)*('2-1 采购订单物料明细表报表导出'!#REF!=$A338),'2-1 采购订单物料明细表报表导出'!#REF!,0))</f>
        <v>#REF!</v>
      </c>
      <c r="J338" s="23" t="e" cm="1">
        <f t="array" ref="J338">SUM(IF((LEFT('2-1 采购订单物料明细表报表导出'!#REF!,7)=J$1)*('2-1 采购订单物料明细表报表导出'!#REF!=$A338),'2-1 采购订单物料明细表报表导出'!#REF!,0))</f>
        <v>#REF!</v>
      </c>
      <c r="K338" s="23" t="e" cm="1">
        <f t="array" ref="K338">SUM(IF((LEFT('2-1 采购订单物料明细表报表导出'!#REF!,7)=K$1)*('2-1 采购订单物料明细表报表导出'!#REF!=$A338),'2-1 采购订单物料明细表报表导出'!#REF!,0))</f>
        <v>#REF!</v>
      </c>
      <c r="L338" s="23" t="e" cm="1">
        <f t="array" ref="L338">SUM(IF((LEFT('2-1 采购订单物料明细表报表导出'!#REF!,7)=L$1)*('2-1 采购订单物料明细表报表导出'!#REF!=$A338),'2-1 采购订单物料明细表报表导出'!#REF!,0))</f>
        <v>#REF!</v>
      </c>
      <c r="M338" s="23" t="e" cm="1">
        <f t="array" ref="M338">SUM(IF((LEFT('2-1 采购订单物料明细表报表导出'!#REF!,7)=M$1)*('2-1 采购订单物料明细表报表导出'!#REF!=$A338),'2-1 采购订单物料明细表报表导出'!#REF!,0))</f>
        <v>#REF!</v>
      </c>
      <c r="N338" s="23" t="e" cm="1">
        <f t="array" ref="N338">SUM(IF((LEFT('2-1 采购订单物料明细表报表导出'!#REF!,7)=N$1)*('2-1 采购订单物料明细表报表导出'!#REF!=$A338),'2-1 采购订单物料明细表报表导出'!#REF!,0))</f>
        <v>#REF!</v>
      </c>
      <c r="O338" s="23" t="e" cm="1">
        <f t="array" ref="O338">SUM(IF((LEFT('2-1 采购订单物料明细表报表导出'!#REF!,7)=O$1)*('2-1 采购订单物料明细表报表导出'!#REF!=$A338),'2-1 采购订单物料明细表报表导出'!#REF!,0))</f>
        <v>#REF!</v>
      </c>
    </row>
    <row r="339" ht="14.5" spans="1:15">
      <c r="A339" s="20" t="s">
        <v>3646</v>
      </c>
      <c r="B339" s="48" t="s">
        <v>2088</v>
      </c>
      <c r="C339" s="49" t="s">
        <v>2089</v>
      </c>
      <c r="D339" s="23" t="e" cm="1">
        <f t="array" ref="D339">SUM(IF((LEFT('2-1 采购订单物料明细表报表导出'!#REF!,7)=D$1)*('2-1 采购订单物料明细表报表导出'!#REF!=$A339),'2-1 采购订单物料明细表报表导出'!#REF!,0))</f>
        <v>#REF!</v>
      </c>
      <c r="E339" s="23" t="e" cm="1">
        <f t="array" ref="E339">SUM(IF((LEFT('2-1 采购订单物料明细表报表导出'!#REF!,7)=E$1)*('2-1 采购订单物料明细表报表导出'!#REF!=$A339),'2-1 采购订单物料明细表报表导出'!#REF!,0))</f>
        <v>#REF!</v>
      </c>
      <c r="F339" s="23" t="e" cm="1">
        <f t="array" ref="F339">SUM(IF((LEFT('2-1 采购订单物料明细表报表导出'!#REF!,7)=F$1)*('2-1 采购订单物料明细表报表导出'!#REF!=$A339),'2-1 采购订单物料明细表报表导出'!#REF!,0))</f>
        <v>#REF!</v>
      </c>
      <c r="G339" s="23" t="e" cm="1">
        <f t="array" ref="G339">SUM(IF((LEFT('2-1 采购订单物料明细表报表导出'!#REF!,7)=G$1)*('2-1 采购订单物料明细表报表导出'!#REF!=$A339),'2-1 采购订单物料明细表报表导出'!#REF!,0))</f>
        <v>#REF!</v>
      </c>
      <c r="H339" s="23" t="e" cm="1">
        <f t="array" ref="H339">SUM(IF((LEFT('2-1 采购订单物料明细表报表导出'!#REF!,7)=H$1)*('2-1 采购订单物料明细表报表导出'!#REF!=$A339),'2-1 采购订单物料明细表报表导出'!#REF!,0))</f>
        <v>#REF!</v>
      </c>
      <c r="I339" s="23" t="e" cm="1">
        <f t="array" ref="I339">SUM(IF((LEFT('2-1 采购订单物料明细表报表导出'!#REF!,7)=I$1)*('2-1 采购订单物料明细表报表导出'!#REF!=$A339),'2-1 采购订单物料明细表报表导出'!#REF!,0))</f>
        <v>#REF!</v>
      </c>
      <c r="J339" s="23" t="e" cm="1">
        <f t="array" ref="J339">SUM(IF((LEFT('2-1 采购订单物料明细表报表导出'!#REF!,7)=J$1)*('2-1 采购订单物料明细表报表导出'!#REF!=$A339),'2-1 采购订单物料明细表报表导出'!#REF!,0))</f>
        <v>#REF!</v>
      </c>
      <c r="K339" s="23" t="e" cm="1">
        <f t="array" ref="K339">SUM(IF((LEFT('2-1 采购订单物料明细表报表导出'!#REF!,7)=K$1)*('2-1 采购订单物料明细表报表导出'!#REF!=$A339),'2-1 采购订单物料明细表报表导出'!#REF!,0))</f>
        <v>#REF!</v>
      </c>
      <c r="L339" s="23" t="e" cm="1">
        <f t="array" ref="L339">SUM(IF((LEFT('2-1 采购订单物料明细表报表导出'!#REF!,7)=L$1)*('2-1 采购订单物料明细表报表导出'!#REF!=$A339),'2-1 采购订单物料明细表报表导出'!#REF!,0))</f>
        <v>#REF!</v>
      </c>
      <c r="M339" s="23" t="e" cm="1">
        <f t="array" ref="M339">SUM(IF((LEFT('2-1 采购订单物料明细表报表导出'!#REF!,7)=M$1)*('2-1 采购订单物料明细表报表导出'!#REF!=$A339),'2-1 采购订单物料明细表报表导出'!#REF!,0))</f>
        <v>#REF!</v>
      </c>
      <c r="N339" s="23" t="e" cm="1">
        <f t="array" ref="N339">SUM(IF((LEFT('2-1 采购订单物料明细表报表导出'!#REF!,7)=N$1)*('2-1 采购订单物料明细表报表导出'!#REF!=$A339),'2-1 采购订单物料明细表报表导出'!#REF!,0))</f>
        <v>#REF!</v>
      </c>
      <c r="O339" s="23" t="e" cm="1">
        <f t="array" ref="O339">SUM(IF((LEFT('2-1 采购订单物料明细表报表导出'!#REF!,7)=O$1)*('2-1 采购订单物料明细表报表导出'!#REF!=$A339),'2-1 采购订单物料明细表报表导出'!#REF!,0))</f>
        <v>#REF!</v>
      </c>
    </row>
    <row r="340" ht="14.5" spans="1:15">
      <c r="A340" s="20" t="s">
        <v>3647</v>
      </c>
      <c r="B340" s="48" t="s">
        <v>2088</v>
      </c>
      <c r="C340" s="49" t="s">
        <v>2089</v>
      </c>
      <c r="D340" s="23" t="e" cm="1">
        <f t="array" ref="D340">SUM(IF((LEFT('2-1 采购订单物料明细表报表导出'!#REF!,7)=D$1)*('2-1 采购订单物料明细表报表导出'!#REF!=$A340),'2-1 采购订单物料明细表报表导出'!#REF!,0))</f>
        <v>#REF!</v>
      </c>
      <c r="E340" s="23" t="e" cm="1">
        <f t="array" ref="E340">SUM(IF((LEFT('2-1 采购订单物料明细表报表导出'!#REF!,7)=E$1)*('2-1 采购订单物料明细表报表导出'!#REF!=$A340),'2-1 采购订单物料明细表报表导出'!#REF!,0))</f>
        <v>#REF!</v>
      </c>
      <c r="F340" s="23" t="e" cm="1">
        <f t="array" ref="F340">SUM(IF((LEFT('2-1 采购订单物料明细表报表导出'!#REF!,7)=F$1)*('2-1 采购订单物料明细表报表导出'!#REF!=$A340),'2-1 采购订单物料明细表报表导出'!#REF!,0))</f>
        <v>#REF!</v>
      </c>
      <c r="G340" s="23" t="e" cm="1">
        <f t="array" ref="G340">SUM(IF((LEFT('2-1 采购订单物料明细表报表导出'!#REF!,7)=G$1)*('2-1 采购订单物料明细表报表导出'!#REF!=$A340),'2-1 采购订单物料明细表报表导出'!#REF!,0))</f>
        <v>#REF!</v>
      </c>
      <c r="H340" s="23" t="e" cm="1">
        <f t="array" ref="H340">SUM(IF((LEFT('2-1 采购订单物料明细表报表导出'!#REF!,7)=H$1)*('2-1 采购订单物料明细表报表导出'!#REF!=$A340),'2-1 采购订单物料明细表报表导出'!#REF!,0))</f>
        <v>#REF!</v>
      </c>
      <c r="I340" s="23" t="e" cm="1">
        <f t="array" ref="I340">SUM(IF((LEFT('2-1 采购订单物料明细表报表导出'!#REF!,7)=I$1)*('2-1 采购订单物料明细表报表导出'!#REF!=$A340),'2-1 采购订单物料明细表报表导出'!#REF!,0))</f>
        <v>#REF!</v>
      </c>
      <c r="J340" s="23" t="e" cm="1">
        <f t="array" ref="J340">SUM(IF((LEFT('2-1 采购订单物料明细表报表导出'!#REF!,7)=J$1)*('2-1 采购订单物料明细表报表导出'!#REF!=$A340),'2-1 采购订单物料明细表报表导出'!#REF!,0))</f>
        <v>#REF!</v>
      </c>
      <c r="K340" s="23" t="e" cm="1">
        <f t="array" ref="K340">SUM(IF((LEFT('2-1 采购订单物料明细表报表导出'!#REF!,7)=K$1)*('2-1 采购订单物料明细表报表导出'!#REF!=$A340),'2-1 采购订单物料明细表报表导出'!#REF!,0))</f>
        <v>#REF!</v>
      </c>
      <c r="L340" s="23" t="e" cm="1">
        <f t="array" ref="L340">SUM(IF((LEFT('2-1 采购订单物料明细表报表导出'!#REF!,7)=L$1)*('2-1 采购订单物料明细表报表导出'!#REF!=$A340),'2-1 采购订单物料明细表报表导出'!#REF!,0))</f>
        <v>#REF!</v>
      </c>
      <c r="M340" s="23" t="e" cm="1">
        <f t="array" ref="M340">SUM(IF((LEFT('2-1 采购订单物料明细表报表导出'!#REF!,7)=M$1)*('2-1 采购订单物料明细表报表导出'!#REF!=$A340),'2-1 采购订单物料明细表报表导出'!#REF!,0))</f>
        <v>#REF!</v>
      </c>
      <c r="N340" s="23" t="e" cm="1">
        <f t="array" ref="N340">SUM(IF((LEFT('2-1 采购订单物料明细表报表导出'!#REF!,7)=N$1)*('2-1 采购订单物料明细表报表导出'!#REF!=$A340),'2-1 采购订单物料明细表报表导出'!#REF!,0))</f>
        <v>#REF!</v>
      </c>
      <c r="O340" s="23" t="e" cm="1">
        <f t="array" ref="O340">SUM(IF((LEFT('2-1 采购订单物料明细表报表导出'!#REF!,7)=O$1)*('2-1 采购订单物料明细表报表导出'!#REF!=$A340),'2-1 采购订单物料明细表报表导出'!#REF!,0))</f>
        <v>#REF!</v>
      </c>
    </row>
    <row r="341" ht="14.5" spans="1:15">
      <c r="A341" s="20" t="s">
        <v>3648</v>
      </c>
      <c r="B341" s="48" t="s">
        <v>2088</v>
      </c>
      <c r="C341" s="49" t="s">
        <v>2089</v>
      </c>
      <c r="D341" s="23" t="e" cm="1">
        <f t="array" ref="D341">SUM(IF((LEFT('2-1 采购订单物料明细表报表导出'!#REF!,7)=D$1)*('2-1 采购订单物料明细表报表导出'!#REF!=$A341),'2-1 采购订单物料明细表报表导出'!#REF!,0))</f>
        <v>#REF!</v>
      </c>
      <c r="E341" s="23" t="e" cm="1">
        <f t="array" ref="E341">SUM(IF((LEFT('2-1 采购订单物料明细表报表导出'!#REF!,7)=E$1)*('2-1 采购订单物料明细表报表导出'!#REF!=$A341),'2-1 采购订单物料明细表报表导出'!#REF!,0))</f>
        <v>#REF!</v>
      </c>
      <c r="F341" s="23" t="e" cm="1">
        <f t="array" ref="F341">SUM(IF((LEFT('2-1 采购订单物料明细表报表导出'!#REF!,7)=F$1)*('2-1 采购订单物料明细表报表导出'!#REF!=$A341),'2-1 采购订单物料明细表报表导出'!#REF!,0))</f>
        <v>#REF!</v>
      </c>
      <c r="G341" s="23" t="e" cm="1">
        <f t="array" ref="G341">SUM(IF((LEFT('2-1 采购订单物料明细表报表导出'!#REF!,7)=G$1)*('2-1 采购订单物料明细表报表导出'!#REF!=$A341),'2-1 采购订单物料明细表报表导出'!#REF!,0))</f>
        <v>#REF!</v>
      </c>
      <c r="H341" s="23" t="e" cm="1">
        <f t="array" ref="H341">SUM(IF((LEFT('2-1 采购订单物料明细表报表导出'!#REF!,7)=H$1)*('2-1 采购订单物料明细表报表导出'!#REF!=$A341),'2-1 采购订单物料明细表报表导出'!#REF!,0))</f>
        <v>#REF!</v>
      </c>
      <c r="I341" s="23" t="e" cm="1">
        <f t="array" ref="I341">SUM(IF((LEFT('2-1 采购订单物料明细表报表导出'!#REF!,7)=I$1)*('2-1 采购订单物料明细表报表导出'!#REF!=$A341),'2-1 采购订单物料明细表报表导出'!#REF!,0))</f>
        <v>#REF!</v>
      </c>
      <c r="J341" s="23" t="e" cm="1">
        <f t="array" ref="J341">SUM(IF((LEFT('2-1 采购订单物料明细表报表导出'!#REF!,7)=J$1)*('2-1 采购订单物料明细表报表导出'!#REF!=$A341),'2-1 采购订单物料明细表报表导出'!#REF!,0))</f>
        <v>#REF!</v>
      </c>
      <c r="K341" s="23" t="e" cm="1">
        <f t="array" ref="K341">SUM(IF((LEFT('2-1 采购订单物料明细表报表导出'!#REF!,7)=K$1)*('2-1 采购订单物料明细表报表导出'!#REF!=$A341),'2-1 采购订单物料明细表报表导出'!#REF!,0))</f>
        <v>#REF!</v>
      </c>
      <c r="L341" s="23" t="e" cm="1">
        <f t="array" ref="L341">SUM(IF((LEFT('2-1 采购订单物料明细表报表导出'!#REF!,7)=L$1)*('2-1 采购订单物料明细表报表导出'!#REF!=$A341),'2-1 采购订单物料明细表报表导出'!#REF!,0))</f>
        <v>#REF!</v>
      </c>
      <c r="M341" s="23" t="e" cm="1">
        <f t="array" ref="M341">SUM(IF((LEFT('2-1 采购订单物料明细表报表导出'!#REF!,7)=M$1)*('2-1 采购订单物料明细表报表导出'!#REF!=$A341),'2-1 采购订单物料明细表报表导出'!#REF!,0))</f>
        <v>#REF!</v>
      </c>
      <c r="N341" s="23" t="e" cm="1">
        <f t="array" ref="N341">SUM(IF((LEFT('2-1 采购订单物料明细表报表导出'!#REF!,7)=N$1)*('2-1 采购订单物料明细表报表导出'!#REF!=$A341),'2-1 采购订单物料明细表报表导出'!#REF!,0))</f>
        <v>#REF!</v>
      </c>
      <c r="O341" s="23" t="e" cm="1">
        <f t="array" ref="O341">SUM(IF((LEFT('2-1 采购订单物料明细表报表导出'!#REF!,7)=O$1)*('2-1 采购订单物料明细表报表导出'!#REF!=$A341),'2-1 采购订单物料明细表报表导出'!#REF!,0))</f>
        <v>#REF!</v>
      </c>
    </row>
    <row r="342" ht="14.5" spans="1:15">
      <c r="A342" s="20" t="s">
        <v>3649</v>
      </c>
      <c r="B342" s="48" t="s">
        <v>2088</v>
      </c>
      <c r="C342" s="49" t="s">
        <v>2089</v>
      </c>
      <c r="D342" s="23" t="e" cm="1">
        <f t="array" ref="D342">SUM(IF((LEFT('2-1 采购订单物料明细表报表导出'!#REF!,7)=D$1)*('2-1 采购订单物料明细表报表导出'!#REF!=$A342),'2-1 采购订单物料明细表报表导出'!#REF!,0))</f>
        <v>#REF!</v>
      </c>
      <c r="E342" s="23" t="e" cm="1">
        <f t="array" ref="E342">SUM(IF((LEFT('2-1 采购订单物料明细表报表导出'!#REF!,7)=E$1)*('2-1 采购订单物料明细表报表导出'!#REF!=$A342),'2-1 采购订单物料明细表报表导出'!#REF!,0))</f>
        <v>#REF!</v>
      </c>
      <c r="F342" s="23" t="e" cm="1">
        <f t="array" ref="F342">SUM(IF((LEFT('2-1 采购订单物料明细表报表导出'!#REF!,7)=F$1)*('2-1 采购订单物料明细表报表导出'!#REF!=$A342),'2-1 采购订单物料明细表报表导出'!#REF!,0))</f>
        <v>#REF!</v>
      </c>
      <c r="G342" s="23" t="e" cm="1">
        <f t="array" ref="G342">SUM(IF((LEFT('2-1 采购订单物料明细表报表导出'!#REF!,7)=G$1)*('2-1 采购订单物料明细表报表导出'!#REF!=$A342),'2-1 采购订单物料明细表报表导出'!#REF!,0))</f>
        <v>#REF!</v>
      </c>
      <c r="H342" s="23" t="e" cm="1">
        <f t="array" ref="H342">SUM(IF((LEFT('2-1 采购订单物料明细表报表导出'!#REF!,7)=H$1)*('2-1 采购订单物料明细表报表导出'!#REF!=$A342),'2-1 采购订单物料明细表报表导出'!#REF!,0))</f>
        <v>#REF!</v>
      </c>
      <c r="I342" s="23" t="e" cm="1">
        <f t="array" ref="I342">SUM(IF((LEFT('2-1 采购订单物料明细表报表导出'!#REF!,7)=I$1)*('2-1 采购订单物料明细表报表导出'!#REF!=$A342),'2-1 采购订单物料明细表报表导出'!#REF!,0))</f>
        <v>#REF!</v>
      </c>
      <c r="J342" s="23" t="e" cm="1">
        <f t="array" ref="J342">SUM(IF((LEFT('2-1 采购订单物料明细表报表导出'!#REF!,7)=J$1)*('2-1 采购订单物料明细表报表导出'!#REF!=$A342),'2-1 采购订单物料明细表报表导出'!#REF!,0))</f>
        <v>#REF!</v>
      </c>
      <c r="K342" s="23" t="e" cm="1">
        <f t="array" ref="K342">SUM(IF((LEFT('2-1 采购订单物料明细表报表导出'!#REF!,7)=K$1)*('2-1 采购订单物料明细表报表导出'!#REF!=$A342),'2-1 采购订单物料明细表报表导出'!#REF!,0))</f>
        <v>#REF!</v>
      </c>
      <c r="L342" s="23" t="e" cm="1">
        <f t="array" ref="L342">SUM(IF((LEFT('2-1 采购订单物料明细表报表导出'!#REF!,7)=L$1)*('2-1 采购订单物料明细表报表导出'!#REF!=$A342),'2-1 采购订单物料明细表报表导出'!#REF!,0))</f>
        <v>#REF!</v>
      </c>
      <c r="M342" s="23" t="e" cm="1">
        <f t="array" ref="M342">SUM(IF((LEFT('2-1 采购订单物料明细表报表导出'!#REF!,7)=M$1)*('2-1 采购订单物料明细表报表导出'!#REF!=$A342),'2-1 采购订单物料明细表报表导出'!#REF!,0))</f>
        <v>#REF!</v>
      </c>
      <c r="N342" s="23" t="e" cm="1">
        <f t="array" ref="N342">SUM(IF((LEFT('2-1 采购订单物料明细表报表导出'!#REF!,7)=N$1)*('2-1 采购订单物料明细表报表导出'!#REF!=$A342),'2-1 采购订单物料明细表报表导出'!#REF!,0))</f>
        <v>#REF!</v>
      </c>
      <c r="O342" s="23" t="e" cm="1">
        <f t="array" ref="O342">SUM(IF((LEFT('2-1 采购订单物料明细表报表导出'!#REF!,7)=O$1)*('2-1 采购订单物料明细表报表导出'!#REF!=$A342),'2-1 采购订单物料明细表报表导出'!#REF!,0))</f>
        <v>#REF!</v>
      </c>
    </row>
    <row r="343" ht="14.5" spans="1:15">
      <c r="A343" s="20" t="s">
        <v>3650</v>
      </c>
      <c r="B343" s="48" t="s">
        <v>2088</v>
      </c>
      <c r="C343" s="49" t="s">
        <v>2089</v>
      </c>
      <c r="D343" s="23" t="e" cm="1">
        <f t="array" ref="D343">SUM(IF((LEFT('2-1 采购订单物料明细表报表导出'!#REF!,7)=D$1)*('2-1 采购订单物料明细表报表导出'!#REF!=$A343),'2-1 采购订单物料明细表报表导出'!#REF!,0))</f>
        <v>#REF!</v>
      </c>
      <c r="E343" s="23" t="e" cm="1">
        <f t="array" ref="E343">SUM(IF((LEFT('2-1 采购订单物料明细表报表导出'!#REF!,7)=E$1)*('2-1 采购订单物料明细表报表导出'!#REF!=$A343),'2-1 采购订单物料明细表报表导出'!#REF!,0))</f>
        <v>#REF!</v>
      </c>
      <c r="F343" s="23" t="e" cm="1">
        <f t="array" ref="F343">SUM(IF((LEFT('2-1 采购订单物料明细表报表导出'!#REF!,7)=F$1)*('2-1 采购订单物料明细表报表导出'!#REF!=$A343),'2-1 采购订单物料明细表报表导出'!#REF!,0))</f>
        <v>#REF!</v>
      </c>
      <c r="G343" s="23" t="e" cm="1">
        <f t="array" ref="G343">SUM(IF((LEFT('2-1 采购订单物料明细表报表导出'!#REF!,7)=G$1)*('2-1 采购订单物料明细表报表导出'!#REF!=$A343),'2-1 采购订单物料明细表报表导出'!#REF!,0))</f>
        <v>#REF!</v>
      </c>
      <c r="H343" s="23" t="e" cm="1">
        <f t="array" ref="H343">SUM(IF((LEFT('2-1 采购订单物料明细表报表导出'!#REF!,7)=H$1)*('2-1 采购订单物料明细表报表导出'!#REF!=$A343),'2-1 采购订单物料明细表报表导出'!#REF!,0))</f>
        <v>#REF!</v>
      </c>
      <c r="I343" s="23" t="e" cm="1">
        <f t="array" ref="I343">SUM(IF((LEFT('2-1 采购订单物料明细表报表导出'!#REF!,7)=I$1)*('2-1 采购订单物料明细表报表导出'!#REF!=$A343),'2-1 采购订单物料明细表报表导出'!#REF!,0))</f>
        <v>#REF!</v>
      </c>
      <c r="J343" s="23" t="e" cm="1">
        <f t="array" ref="J343">SUM(IF((LEFT('2-1 采购订单物料明细表报表导出'!#REF!,7)=J$1)*('2-1 采购订单物料明细表报表导出'!#REF!=$A343),'2-1 采购订单物料明细表报表导出'!#REF!,0))</f>
        <v>#REF!</v>
      </c>
      <c r="K343" s="23" t="e" cm="1">
        <f t="array" ref="K343">SUM(IF((LEFT('2-1 采购订单物料明细表报表导出'!#REF!,7)=K$1)*('2-1 采购订单物料明细表报表导出'!#REF!=$A343),'2-1 采购订单物料明细表报表导出'!#REF!,0))</f>
        <v>#REF!</v>
      </c>
      <c r="L343" s="23" t="e" cm="1">
        <f t="array" ref="L343">SUM(IF((LEFT('2-1 采购订单物料明细表报表导出'!#REF!,7)=L$1)*('2-1 采购订单物料明细表报表导出'!#REF!=$A343),'2-1 采购订单物料明细表报表导出'!#REF!,0))</f>
        <v>#REF!</v>
      </c>
      <c r="M343" s="23" t="e" cm="1">
        <f t="array" ref="M343">SUM(IF((LEFT('2-1 采购订单物料明细表报表导出'!#REF!,7)=M$1)*('2-1 采购订单物料明细表报表导出'!#REF!=$A343),'2-1 采购订单物料明细表报表导出'!#REF!,0))</f>
        <v>#REF!</v>
      </c>
      <c r="N343" s="23" t="e" cm="1">
        <f t="array" ref="N343">SUM(IF((LEFT('2-1 采购订单物料明细表报表导出'!#REF!,7)=N$1)*('2-1 采购订单物料明细表报表导出'!#REF!=$A343),'2-1 采购订单物料明细表报表导出'!#REF!,0))</f>
        <v>#REF!</v>
      </c>
      <c r="O343" s="23" t="e" cm="1">
        <f t="array" ref="O343">SUM(IF((LEFT('2-1 采购订单物料明细表报表导出'!#REF!,7)=O$1)*('2-1 采购订单物料明细表报表导出'!#REF!=$A343),'2-1 采购订单物料明细表报表导出'!#REF!,0))</f>
        <v>#REF!</v>
      </c>
    </row>
    <row r="344" ht="14.5" spans="1:15">
      <c r="A344" s="20" t="s">
        <v>3651</v>
      </c>
      <c r="B344" s="48" t="s">
        <v>2088</v>
      </c>
      <c r="C344" s="49" t="s">
        <v>2089</v>
      </c>
      <c r="D344" s="23" t="e" cm="1">
        <f t="array" ref="D344">SUM(IF((LEFT('2-1 采购订单物料明细表报表导出'!#REF!,7)=D$1)*('2-1 采购订单物料明细表报表导出'!#REF!=$A344),'2-1 采购订单物料明细表报表导出'!#REF!,0))</f>
        <v>#REF!</v>
      </c>
      <c r="E344" s="23" t="e" cm="1">
        <f t="array" ref="E344">SUM(IF((LEFT('2-1 采购订单物料明细表报表导出'!#REF!,7)=E$1)*('2-1 采购订单物料明细表报表导出'!#REF!=$A344),'2-1 采购订单物料明细表报表导出'!#REF!,0))</f>
        <v>#REF!</v>
      </c>
      <c r="F344" s="23" t="e" cm="1">
        <f t="array" ref="F344">SUM(IF((LEFT('2-1 采购订单物料明细表报表导出'!#REF!,7)=F$1)*('2-1 采购订单物料明细表报表导出'!#REF!=$A344),'2-1 采购订单物料明细表报表导出'!#REF!,0))</f>
        <v>#REF!</v>
      </c>
      <c r="G344" s="23" t="e" cm="1">
        <f t="array" ref="G344">SUM(IF((LEFT('2-1 采购订单物料明细表报表导出'!#REF!,7)=G$1)*('2-1 采购订单物料明细表报表导出'!#REF!=$A344),'2-1 采购订单物料明细表报表导出'!#REF!,0))</f>
        <v>#REF!</v>
      </c>
      <c r="H344" s="23" t="e" cm="1">
        <f t="array" ref="H344">SUM(IF((LEFT('2-1 采购订单物料明细表报表导出'!#REF!,7)=H$1)*('2-1 采购订单物料明细表报表导出'!#REF!=$A344),'2-1 采购订单物料明细表报表导出'!#REF!,0))</f>
        <v>#REF!</v>
      </c>
      <c r="I344" s="23" t="e" cm="1">
        <f t="array" ref="I344">SUM(IF((LEFT('2-1 采购订单物料明细表报表导出'!#REF!,7)=I$1)*('2-1 采购订单物料明细表报表导出'!#REF!=$A344),'2-1 采购订单物料明细表报表导出'!#REF!,0))</f>
        <v>#REF!</v>
      </c>
      <c r="J344" s="23" t="e" cm="1">
        <f t="array" ref="J344">SUM(IF((LEFT('2-1 采购订单物料明细表报表导出'!#REF!,7)=J$1)*('2-1 采购订单物料明细表报表导出'!#REF!=$A344),'2-1 采购订单物料明细表报表导出'!#REF!,0))</f>
        <v>#REF!</v>
      </c>
      <c r="K344" s="23" t="e" cm="1">
        <f t="array" ref="K344">SUM(IF((LEFT('2-1 采购订单物料明细表报表导出'!#REF!,7)=K$1)*('2-1 采购订单物料明细表报表导出'!#REF!=$A344),'2-1 采购订单物料明细表报表导出'!#REF!,0))</f>
        <v>#REF!</v>
      </c>
      <c r="L344" s="23" t="e" cm="1">
        <f t="array" ref="L344">SUM(IF((LEFT('2-1 采购订单物料明细表报表导出'!#REF!,7)=L$1)*('2-1 采购订单物料明细表报表导出'!#REF!=$A344),'2-1 采购订单物料明细表报表导出'!#REF!,0))</f>
        <v>#REF!</v>
      </c>
      <c r="M344" s="23" t="e" cm="1">
        <f t="array" ref="M344">SUM(IF((LEFT('2-1 采购订单物料明细表报表导出'!#REF!,7)=M$1)*('2-1 采购订单物料明细表报表导出'!#REF!=$A344),'2-1 采购订单物料明细表报表导出'!#REF!,0))</f>
        <v>#REF!</v>
      </c>
      <c r="N344" s="23" t="e" cm="1">
        <f t="array" ref="N344">SUM(IF((LEFT('2-1 采购订单物料明细表报表导出'!#REF!,7)=N$1)*('2-1 采购订单物料明细表报表导出'!#REF!=$A344),'2-1 采购订单物料明细表报表导出'!#REF!,0))</f>
        <v>#REF!</v>
      </c>
      <c r="O344" s="23" t="e" cm="1">
        <f t="array" ref="O344">SUM(IF((LEFT('2-1 采购订单物料明细表报表导出'!#REF!,7)=O$1)*('2-1 采购订单物料明细表报表导出'!#REF!=$A344),'2-1 采购订单物料明细表报表导出'!#REF!,0))</f>
        <v>#REF!</v>
      </c>
    </row>
    <row r="345" ht="14.5" spans="1:15">
      <c r="A345" s="20" t="s">
        <v>3652</v>
      </c>
      <c r="B345" s="48" t="s">
        <v>2088</v>
      </c>
      <c r="C345" s="49" t="s">
        <v>2089</v>
      </c>
      <c r="D345" s="23" t="e" cm="1">
        <f t="array" ref="D345">SUM(IF((LEFT('2-1 采购订单物料明细表报表导出'!#REF!,7)=D$1)*('2-1 采购订单物料明细表报表导出'!#REF!=$A345),'2-1 采购订单物料明细表报表导出'!#REF!,0))</f>
        <v>#REF!</v>
      </c>
      <c r="E345" s="23" t="e" cm="1">
        <f t="array" ref="E345">SUM(IF((LEFT('2-1 采购订单物料明细表报表导出'!#REF!,7)=E$1)*('2-1 采购订单物料明细表报表导出'!#REF!=$A345),'2-1 采购订单物料明细表报表导出'!#REF!,0))</f>
        <v>#REF!</v>
      </c>
      <c r="F345" s="23" t="e" cm="1">
        <f t="array" ref="F345">SUM(IF((LEFT('2-1 采购订单物料明细表报表导出'!#REF!,7)=F$1)*('2-1 采购订单物料明细表报表导出'!#REF!=$A345),'2-1 采购订单物料明细表报表导出'!#REF!,0))</f>
        <v>#REF!</v>
      </c>
      <c r="G345" s="23" t="e" cm="1">
        <f t="array" ref="G345">SUM(IF((LEFT('2-1 采购订单物料明细表报表导出'!#REF!,7)=G$1)*('2-1 采购订单物料明细表报表导出'!#REF!=$A345),'2-1 采购订单物料明细表报表导出'!#REF!,0))</f>
        <v>#REF!</v>
      </c>
      <c r="H345" s="23" t="e" cm="1">
        <f t="array" ref="H345">SUM(IF((LEFT('2-1 采购订单物料明细表报表导出'!#REF!,7)=H$1)*('2-1 采购订单物料明细表报表导出'!#REF!=$A345),'2-1 采购订单物料明细表报表导出'!#REF!,0))</f>
        <v>#REF!</v>
      </c>
      <c r="I345" s="23" t="e" cm="1">
        <f t="array" ref="I345">SUM(IF((LEFT('2-1 采购订单物料明细表报表导出'!#REF!,7)=I$1)*('2-1 采购订单物料明细表报表导出'!#REF!=$A345),'2-1 采购订单物料明细表报表导出'!#REF!,0))</f>
        <v>#REF!</v>
      </c>
      <c r="J345" s="23" t="e" cm="1">
        <f t="array" ref="J345">SUM(IF((LEFT('2-1 采购订单物料明细表报表导出'!#REF!,7)=J$1)*('2-1 采购订单物料明细表报表导出'!#REF!=$A345),'2-1 采购订单物料明细表报表导出'!#REF!,0))</f>
        <v>#REF!</v>
      </c>
      <c r="K345" s="23" t="e" cm="1">
        <f t="array" ref="K345">SUM(IF((LEFT('2-1 采购订单物料明细表报表导出'!#REF!,7)=K$1)*('2-1 采购订单物料明细表报表导出'!#REF!=$A345),'2-1 采购订单物料明细表报表导出'!#REF!,0))</f>
        <v>#REF!</v>
      </c>
      <c r="L345" s="23" t="e" cm="1">
        <f t="array" ref="L345">SUM(IF((LEFT('2-1 采购订单物料明细表报表导出'!#REF!,7)=L$1)*('2-1 采购订单物料明细表报表导出'!#REF!=$A345),'2-1 采购订单物料明细表报表导出'!#REF!,0))</f>
        <v>#REF!</v>
      </c>
      <c r="M345" s="23" t="e" cm="1">
        <f t="array" ref="M345">SUM(IF((LEFT('2-1 采购订单物料明细表报表导出'!#REF!,7)=M$1)*('2-1 采购订单物料明细表报表导出'!#REF!=$A345),'2-1 采购订单物料明细表报表导出'!#REF!,0))</f>
        <v>#REF!</v>
      </c>
      <c r="N345" s="23" t="e" cm="1">
        <f t="array" ref="N345">SUM(IF((LEFT('2-1 采购订单物料明细表报表导出'!#REF!,7)=N$1)*('2-1 采购订单物料明细表报表导出'!#REF!=$A345),'2-1 采购订单物料明细表报表导出'!#REF!,0))</f>
        <v>#REF!</v>
      </c>
      <c r="O345" s="23" t="e" cm="1">
        <f t="array" ref="O345">SUM(IF((LEFT('2-1 采购订单物料明细表报表导出'!#REF!,7)=O$1)*('2-1 采购订单物料明细表报表导出'!#REF!=$A345),'2-1 采购订单物料明细表报表导出'!#REF!,0))</f>
        <v>#REF!</v>
      </c>
    </row>
    <row r="346" ht="14.5" spans="1:15">
      <c r="A346" s="20" t="s">
        <v>3653</v>
      </c>
      <c r="B346" s="48" t="s">
        <v>2088</v>
      </c>
      <c r="C346" s="49" t="s">
        <v>2089</v>
      </c>
      <c r="D346" s="23" t="e" cm="1">
        <f t="array" ref="D346">SUM(IF((LEFT('2-1 采购订单物料明细表报表导出'!#REF!,7)=D$1)*('2-1 采购订单物料明细表报表导出'!#REF!=$A346),'2-1 采购订单物料明细表报表导出'!#REF!,0))</f>
        <v>#REF!</v>
      </c>
      <c r="E346" s="23" t="e" cm="1">
        <f t="array" ref="E346">SUM(IF((LEFT('2-1 采购订单物料明细表报表导出'!#REF!,7)=E$1)*('2-1 采购订单物料明细表报表导出'!#REF!=$A346),'2-1 采购订单物料明细表报表导出'!#REF!,0))</f>
        <v>#REF!</v>
      </c>
      <c r="F346" s="23" t="e" cm="1">
        <f t="array" ref="F346">SUM(IF((LEFT('2-1 采购订单物料明细表报表导出'!#REF!,7)=F$1)*('2-1 采购订单物料明细表报表导出'!#REF!=$A346),'2-1 采购订单物料明细表报表导出'!#REF!,0))</f>
        <v>#REF!</v>
      </c>
      <c r="G346" s="23" t="e" cm="1">
        <f t="array" ref="G346">SUM(IF((LEFT('2-1 采购订单物料明细表报表导出'!#REF!,7)=G$1)*('2-1 采购订单物料明细表报表导出'!#REF!=$A346),'2-1 采购订单物料明细表报表导出'!#REF!,0))</f>
        <v>#REF!</v>
      </c>
      <c r="H346" s="23" t="e" cm="1">
        <f t="array" ref="H346">SUM(IF((LEFT('2-1 采购订单物料明细表报表导出'!#REF!,7)=H$1)*('2-1 采购订单物料明细表报表导出'!#REF!=$A346),'2-1 采购订单物料明细表报表导出'!#REF!,0))</f>
        <v>#REF!</v>
      </c>
      <c r="I346" s="23" t="e" cm="1">
        <f t="array" ref="I346">SUM(IF((LEFT('2-1 采购订单物料明细表报表导出'!#REF!,7)=I$1)*('2-1 采购订单物料明细表报表导出'!#REF!=$A346),'2-1 采购订单物料明细表报表导出'!#REF!,0))</f>
        <v>#REF!</v>
      </c>
      <c r="J346" s="23" t="e" cm="1">
        <f t="array" ref="J346">SUM(IF((LEFT('2-1 采购订单物料明细表报表导出'!#REF!,7)=J$1)*('2-1 采购订单物料明细表报表导出'!#REF!=$A346),'2-1 采购订单物料明细表报表导出'!#REF!,0))</f>
        <v>#REF!</v>
      </c>
      <c r="K346" s="23" t="e" cm="1">
        <f t="array" ref="K346">SUM(IF((LEFT('2-1 采购订单物料明细表报表导出'!#REF!,7)=K$1)*('2-1 采购订单物料明细表报表导出'!#REF!=$A346),'2-1 采购订单物料明细表报表导出'!#REF!,0))</f>
        <v>#REF!</v>
      </c>
      <c r="L346" s="23" t="e" cm="1">
        <f t="array" ref="L346">SUM(IF((LEFT('2-1 采购订单物料明细表报表导出'!#REF!,7)=L$1)*('2-1 采购订单物料明细表报表导出'!#REF!=$A346),'2-1 采购订单物料明细表报表导出'!#REF!,0))</f>
        <v>#REF!</v>
      </c>
      <c r="M346" s="23" t="e" cm="1">
        <f t="array" ref="M346">SUM(IF((LEFT('2-1 采购订单物料明细表报表导出'!#REF!,7)=M$1)*('2-1 采购订单物料明细表报表导出'!#REF!=$A346),'2-1 采购订单物料明细表报表导出'!#REF!,0))</f>
        <v>#REF!</v>
      </c>
      <c r="N346" s="23" t="e" cm="1">
        <f t="array" ref="N346">SUM(IF((LEFT('2-1 采购订单物料明细表报表导出'!#REF!,7)=N$1)*('2-1 采购订单物料明细表报表导出'!#REF!=$A346),'2-1 采购订单物料明细表报表导出'!#REF!,0))</f>
        <v>#REF!</v>
      </c>
      <c r="O346" s="23" t="e" cm="1">
        <f t="array" ref="O346">SUM(IF((LEFT('2-1 采购订单物料明细表报表导出'!#REF!,7)=O$1)*('2-1 采购订单物料明细表报表导出'!#REF!=$A346),'2-1 采购订单物料明细表报表导出'!#REF!,0))</f>
        <v>#REF!</v>
      </c>
    </row>
    <row r="347" ht="14.5" spans="1:15">
      <c r="A347" s="20" t="s">
        <v>3654</v>
      </c>
      <c r="B347" s="48" t="s">
        <v>2088</v>
      </c>
      <c r="C347" s="49" t="s">
        <v>2089</v>
      </c>
      <c r="D347" s="23" t="e" cm="1">
        <f t="array" ref="D347">SUM(IF((LEFT('2-1 采购订单物料明细表报表导出'!#REF!,7)=D$1)*('2-1 采购订单物料明细表报表导出'!#REF!=$A347),'2-1 采购订单物料明细表报表导出'!#REF!,0))</f>
        <v>#REF!</v>
      </c>
      <c r="E347" s="23" t="e" cm="1">
        <f t="array" ref="E347">SUM(IF((LEFT('2-1 采购订单物料明细表报表导出'!#REF!,7)=E$1)*('2-1 采购订单物料明细表报表导出'!#REF!=$A347),'2-1 采购订单物料明细表报表导出'!#REF!,0))</f>
        <v>#REF!</v>
      </c>
      <c r="F347" s="23" t="e" cm="1">
        <f t="array" ref="F347">SUM(IF((LEFT('2-1 采购订单物料明细表报表导出'!#REF!,7)=F$1)*('2-1 采购订单物料明细表报表导出'!#REF!=$A347),'2-1 采购订单物料明细表报表导出'!#REF!,0))</f>
        <v>#REF!</v>
      </c>
      <c r="G347" s="23" t="e" cm="1">
        <f t="array" ref="G347">SUM(IF((LEFT('2-1 采购订单物料明细表报表导出'!#REF!,7)=G$1)*('2-1 采购订单物料明细表报表导出'!#REF!=$A347),'2-1 采购订单物料明细表报表导出'!#REF!,0))</f>
        <v>#REF!</v>
      </c>
      <c r="H347" s="23" t="e" cm="1">
        <f t="array" ref="H347">SUM(IF((LEFT('2-1 采购订单物料明细表报表导出'!#REF!,7)=H$1)*('2-1 采购订单物料明细表报表导出'!#REF!=$A347),'2-1 采购订单物料明细表报表导出'!#REF!,0))</f>
        <v>#REF!</v>
      </c>
      <c r="I347" s="23" t="e" cm="1">
        <f t="array" ref="I347">SUM(IF((LEFT('2-1 采购订单物料明细表报表导出'!#REF!,7)=I$1)*('2-1 采购订单物料明细表报表导出'!#REF!=$A347),'2-1 采购订单物料明细表报表导出'!#REF!,0))</f>
        <v>#REF!</v>
      </c>
      <c r="J347" s="23" t="e" cm="1">
        <f t="array" ref="J347">SUM(IF((LEFT('2-1 采购订单物料明细表报表导出'!#REF!,7)=J$1)*('2-1 采购订单物料明细表报表导出'!#REF!=$A347),'2-1 采购订单物料明细表报表导出'!#REF!,0))</f>
        <v>#REF!</v>
      </c>
      <c r="K347" s="23" t="e" cm="1">
        <f t="array" ref="K347">SUM(IF((LEFT('2-1 采购订单物料明细表报表导出'!#REF!,7)=K$1)*('2-1 采购订单物料明细表报表导出'!#REF!=$A347),'2-1 采购订单物料明细表报表导出'!#REF!,0))</f>
        <v>#REF!</v>
      </c>
      <c r="L347" s="23" t="e" cm="1">
        <f t="array" ref="L347">SUM(IF((LEFT('2-1 采购订单物料明细表报表导出'!#REF!,7)=L$1)*('2-1 采购订单物料明细表报表导出'!#REF!=$A347),'2-1 采购订单物料明细表报表导出'!#REF!,0))</f>
        <v>#REF!</v>
      </c>
      <c r="M347" s="23" t="e" cm="1">
        <f t="array" ref="M347">SUM(IF((LEFT('2-1 采购订单物料明细表报表导出'!#REF!,7)=M$1)*('2-1 采购订单物料明细表报表导出'!#REF!=$A347),'2-1 采购订单物料明细表报表导出'!#REF!,0))</f>
        <v>#REF!</v>
      </c>
      <c r="N347" s="23" t="e" cm="1">
        <f t="array" ref="N347">SUM(IF((LEFT('2-1 采购订单物料明细表报表导出'!#REF!,7)=N$1)*('2-1 采购订单物料明细表报表导出'!#REF!=$A347),'2-1 采购订单物料明细表报表导出'!#REF!,0))</f>
        <v>#REF!</v>
      </c>
      <c r="O347" s="23" t="e" cm="1">
        <f t="array" ref="O347">SUM(IF((LEFT('2-1 采购订单物料明细表报表导出'!#REF!,7)=O$1)*('2-1 采购订单物料明细表报表导出'!#REF!=$A347),'2-1 采购订单物料明细表报表导出'!#REF!,0))</f>
        <v>#REF!</v>
      </c>
    </row>
    <row r="348" ht="14.5" spans="1:15">
      <c r="A348" s="20" t="s">
        <v>3655</v>
      </c>
      <c r="B348" s="48" t="s">
        <v>2088</v>
      </c>
      <c r="C348" s="49" t="s">
        <v>2089</v>
      </c>
      <c r="D348" s="23" t="e" cm="1">
        <f t="array" ref="D348">SUM(IF((LEFT('2-1 采购订单物料明细表报表导出'!#REF!,7)=D$1)*('2-1 采购订单物料明细表报表导出'!#REF!=$A348),'2-1 采购订单物料明细表报表导出'!#REF!,0))</f>
        <v>#REF!</v>
      </c>
      <c r="E348" s="23" t="e" cm="1">
        <f t="array" ref="E348">SUM(IF((LEFT('2-1 采购订单物料明细表报表导出'!#REF!,7)=E$1)*('2-1 采购订单物料明细表报表导出'!#REF!=$A348),'2-1 采购订单物料明细表报表导出'!#REF!,0))</f>
        <v>#REF!</v>
      </c>
      <c r="F348" s="23" t="e" cm="1">
        <f t="array" ref="F348">SUM(IF((LEFT('2-1 采购订单物料明细表报表导出'!#REF!,7)=F$1)*('2-1 采购订单物料明细表报表导出'!#REF!=$A348),'2-1 采购订单物料明细表报表导出'!#REF!,0))</f>
        <v>#REF!</v>
      </c>
      <c r="G348" s="23" t="e" cm="1">
        <f t="array" ref="G348">SUM(IF((LEFT('2-1 采购订单物料明细表报表导出'!#REF!,7)=G$1)*('2-1 采购订单物料明细表报表导出'!#REF!=$A348),'2-1 采购订单物料明细表报表导出'!#REF!,0))</f>
        <v>#REF!</v>
      </c>
      <c r="H348" s="23" t="e" cm="1">
        <f t="array" ref="H348">SUM(IF((LEFT('2-1 采购订单物料明细表报表导出'!#REF!,7)=H$1)*('2-1 采购订单物料明细表报表导出'!#REF!=$A348),'2-1 采购订单物料明细表报表导出'!#REF!,0))</f>
        <v>#REF!</v>
      </c>
      <c r="I348" s="23" t="e" cm="1">
        <f t="array" ref="I348">SUM(IF((LEFT('2-1 采购订单物料明细表报表导出'!#REF!,7)=I$1)*('2-1 采购订单物料明细表报表导出'!#REF!=$A348),'2-1 采购订单物料明细表报表导出'!#REF!,0))</f>
        <v>#REF!</v>
      </c>
      <c r="J348" s="23" t="e" cm="1">
        <f t="array" ref="J348">SUM(IF((LEFT('2-1 采购订单物料明细表报表导出'!#REF!,7)=J$1)*('2-1 采购订单物料明细表报表导出'!#REF!=$A348),'2-1 采购订单物料明细表报表导出'!#REF!,0))</f>
        <v>#REF!</v>
      </c>
      <c r="K348" s="23" t="e" cm="1">
        <f t="array" ref="K348">SUM(IF((LEFT('2-1 采购订单物料明细表报表导出'!#REF!,7)=K$1)*('2-1 采购订单物料明细表报表导出'!#REF!=$A348),'2-1 采购订单物料明细表报表导出'!#REF!,0))</f>
        <v>#REF!</v>
      </c>
      <c r="L348" s="23" t="e" cm="1">
        <f t="array" ref="L348">SUM(IF((LEFT('2-1 采购订单物料明细表报表导出'!#REF!,7)=L$1)*('2-1 采购订单物料明细表报表导出'!#REF!=$A348),'2-1 采购订单物料明细表报表导出'!#REF!,0))</f>
        <v>#REF!</v>
      </c>
      <c r="M348" s="23" t="e" cm="1">
        <f t="array" ref="M348">SUM(IF((LEFT('2-1 采购订单物料明细表报表导出'!#REF!,7)=M$1)*('2-1 采购订单物料明细表报表导出'!#REF!=$A348),'2-1 采购订单物料明细表报表导出'!#REF!,0))</f>
        <v>#REF!</v>
      </c>
      <c r="N348" s="23" t="e" cm="1">
        <f t="array" ref="N348">SUM(IF((LEFT('2-1 采购订单物料明细表报表导出'!#REF!,7)=N$1)*('2-1 采购订单物料明细表报表导出'!#REF!=$A348),'2-1 采购订单物料明细表报表导出'!#REF!,0))</f>
        <v>#REF!</v>
      </c>
      <c r="O348" s="23" t="e" cm="1">
        <f t="array" ref="O348">SUM(IF((LEFT('2-1 采购订单物料明细表报表导出'!#REF!,7)=O$1)*('2-1 采购订单物料明细表报表导出'!#REF!=$A348),'2-1 采购订单物料明细表报表导出'!#REF!,0))</f>
        <v>#REF!</v>
      </c>
    </row>
    <row r="349" ht="14.5" spans="1:15">
      <c r="A349" s="20" t="s">
        <v>3656</v>
      </c>
      <c r="B349" s="48" t="s">
        <v>2088</v>
      </c>
      <c r="C349" s="49" t="s">
        <v>2089</v>
      </c>
      <c r="D349" s="23" t="e" cm="1">
        <f t="array" ref="D349">SUM(IF((LEFT('2-1 采购订单物料明细表报表导出'!#REF!,7)=D$1)*('2-1 采购订单物料明细表报表导出'!#REF!=$A349),'2-1 采购订单物料明细表报表导出'!#REF!,0))</f>
        <v>#REF!</v>
      </c>
      <c r="E349" s="23" t="e" cm="1">
        <f t="array" ref="E349">SUM(IF((LEFT('2-1 采购订单物料明细表报表导出'!#REF!,7)=E$1)*('2-1 采购订单物料明细表报表导出'!#REF!=$A349),'2-1 采购订单物料明细表报表导出'!#REF!,0))</f>
        <v>#REF!</v>
      </c>
      <c r="F349" s="23" t="e" cm="1">
        <f t="array" ref="F349">SUM(IF((LEFT('2-1 采购订单物料明细表报表导出'!#REF!,7)=F$1)*('2-1 采购订单物料明细表报表导出'!#REF!=$A349),'2-1 采购订单物料明细表报表导出'!#REF!,0))</f>
        <v>#REF!</v>
      </c>
      <c r="G349" s="23" t="e" cm="1">
        <f t="array" ref="G349">SUM(IF((LEFT('2-1 采购订单物料明细表报表导出'!#REF!,7)=G$1)*('2-1 采购订单物料明细表报表导出'!#REF!=$A349),'2-1 采购订单物料明细表报表导出'!#REF!,0))</f>
        <v>#REF!</v>
      </c>
      <c r="H349" s="23" t="e" cm="1">
        <f t="array" ref="H349">SUM(IF((LEFT('2-1 采购订单物料明细表报表导出'!#REF!,7)=H$1)*('2-1 采购订单物料明细表报表导出'!#REF!=$A349),'2-1 采购订单物料明细表报表导出'!#REF!,0))</f>
        <v>#REF!</v>
      </c>
      <c r="I349" s="23" t="e" cm="1">
        <f t="array" ref="I349">SUM(IF((LEFT('2-1 采购订单物料明细表报表导出'!#REF!,7)=I$1)*('2-1 采购订单物料明细表报表导出'!#REF!=$A349),'2-1 采购订单物料明细表报表导出'!#REF!,0))</f>
        <v>#REF!</v>
      </c>
      <c r="J349" s="23" t="e" cm="1">
        <f t="array" ref="J349">SUM(IF((LEFT('2-1 采购订单物料明细表报表导出'!#REF!,7)=J$1)*('2-1 采购订单物料明细表报表导出'!#REF!=$A349),'2-1 采购订单物料明细表报表导出'!#REF!,0))</f>
        <v>#REF!</v>
      </c>
      <c r="K349" s="23" t="e" cm="1">
        <f t="array" ref="K349">SUM(IF((LEFT('2-1 采购订单物料明细表报表导出'!#REF!,7)=K$1)*('2-1 采购订单物料明细表报表导出'!#REF!=$A349),'2-1 采购订单物料明细表报表导出'!#REF!,0))</f>
        <v>#REF!</v>
      </c>
      <c r="L349" s="23" t="e" cm="1">
        <f t="array" ref="L349">SUM(IF((LEFT('2-1 采购订单物料明细表报表导出'!#REF!,7)=L$1)*('2-1 采购订单物料明细表报表导出'!#REF!=$A349),'2-1 采购订单物料明细表报表导出'!#REF!,0))</f>
        <v>#REF!</v>
      </c>
      <c r="M349" s="23" t="e" cm="1">
        <f t="array" ref="M349">SUM(IF((LEFT('2-1 采购订单物料明细表报表导出'!#REF!,7)=M$1)*('2-1 采购订单物料明细表报表导出'!#REF!=$A349),'2-1 采购订单物料明细表报表导出'!#REF!,0))</f>
        <v>#REF!</v>
      </c>
      <c r="N349" s="23" t="e" cm="1">
        <f t="array" ref="N349">SUM(IF((LEFT('2-1 采购订单物料明细表报表导出'!#REF!,7)=N$1)*('2-1 采购订单物料明细表报表导出'!#REF!=$A349),'2-1 采购订单物料明细表报表导出'!#REF!,0))</f>
        <v>#REF!</v>
      </c>
      <c r="O349" s="23" t="e" cm="1">
        <f t="array" ref="O349">SUM(IF((LEFT('2-1 采购订单物料明细表报表导出'!#REF!,7)=O$1)*('2-1 采购订单物料明细表报表导出'!#REF!=$A349),'2-1 采购订单物料明细表报表导出'!#REF!,0))</f>
        <v>#REF!</v>
      </c>
    </row>
    <row r="350" ht="14.5" spans="1:15">
      <c r="A350" s="20" t="s">
        <v>3657</v>
      </c>
      <c r="B350" s="48" t="s">
        <v>2088</v>
      </c>
      <c r="C350" s="49" t="s">
        <v>2089</v>
      </c>
      <c r="D350" s="23" t="e" cm="1">
        <f t="array" ref="D350">SUM(IF((LEFT('2-1 采购订单物料明细表报表导出'!#REF!,7)=D$1)*('2-1 采购订单物料明细表报表导出'!#REF!=$A350),'2-1 采购订单物料明细表报表导出'!#REF!,0))</f>
        <v>#REF!</v>
      </c>
      <c r="E350" s="23" t="e" cm="1">
        <f t="array" ref="E350">SUM(IF((LEFT('2-1 采购订单物料明细表报表导出'!#REF!,7)=E$1)*('2-1 采购订单物料明细表报表导出'!#REF!=$A350),'2-1 采购订单物料明细表报表导出'!#REF!,0))</f>
        <v>#REF!</v>
      </c>
      <c r="F350" s="23" t="e" cm="1">
        <f t="array" ref="F350">SUM(IF((LEFT('2-1 采购订单物料明细表报表导出'!#REF!,7)=F$1)*('2-1 采购订单物料明细表报表导出'!#REF!=$A350),'2-1 采购订单物料明细表报表导出'!#REF!,0))</f>
        <v>#REF!</v>
      </c>
      <c r="G350" s="23" t="e" cm="1">
        <f t="array" ref="G350">SUM(IF((LEFT('2-1 采购订单物料明细表报表导出'!#REF!,7)=G$1)*('2-1 采购订单物料明细表报表导出'!#REF!=$A350),'2-1 采购订单物料明细表报表导出'!#REF!,0))</f>
        <v>#REF!</v>
      </c>
      <c r="H350" s="23" t="e" cm="1">
        <f t="array" ref="H350">SUM(IF((LEFT('2-1 采购订单物料明细表报表导出'!#REF!,7)=H$1)*('2-1 采购订单物料明细表报表导出'!#REF!=$A350),'2-1 采购订单物料明细表报表导出'!#REF!,0))</f>
        <v>#REF!</v>
      </c>
      <c r="I350" s="23" t="e" cm="1">
        <f t="array" ref="I350">SUM(IF((LEFT('2-1 采购订单物料明细表报表导出'!#REF!,7)=I$1)*('2-1 采购订单物料明细表报表导出'!#REF!=$A350),'2-1 采购订单物料明细表报表导出'!#REF!,0))</f>
        <v>#REF!</v>
      </c>
      <c r="J350" s="23" t="e" cm="1">
        <f t="array" ref="J350">SUM(IF((LEFT('2-1 采购订单物料明细表报表导出'!#REF!,7)=J$1)*('2-1 采购订单物料明细表报表导出'!#REF!=$A350),'2-1 采购订单物料明细表报表导出'!#REF!,0))</f>
        <v>#REF!</v>
      </c>
      <c r="K350" s="23" t="e" cm="1">
        <f t="array" ref="K350">SUM(IF((LEFT('2-1 采购订单物料明细表报表导出'!#REF!,7)=K$1)*('2-1 采购订单物料明细表报表导出'!#REF!=$A350),'2-1 采购订单物料明细表报表导出'!#REF!,0))</f>
        <v>#REF!</v>
      </c>
      <c r="L350" s="23" t="e" cm="1">
        <f t="array" ref="L350">SUM(IF((LEFT('2-1 采购订单物料明细表报表导出'!#REF!,7)=L$1)*('2-1 采购订单物料明细表报表导出'!#REF!=$A350),'2-1 采购订单物料明细表报表导出'!#REF!,0))</f>
        <v>#REF!</v>
      </c>
      <c r="M350" s="23" t="e" cm="1">
        <f t="array" ref="M350">SUM(IF((LEFT('2-1 采购订单物料明细表报表导出'!#REF!,7)=M$1)*('2-1 采购订单物料明细表报表导出'!#REF!=$A350),'2-1 采购订单物料明细表报表导出'!#REF!,0))</f>
        <v>#REF!</v>
      </c>
      <c r="N350" s="23" t="e" cm="1">
        <f t="array" ref="N350">SUM(IF((LEFT('2-1 采购订单物料明细表报表导出'!#REF!,7)=N$1)*('2-1 采购订单物料明细表报表导出'!#REF!=$A350),'2-1 采购订单物料明细表报表导出'!#REF!,0))</f>
        <v>#REF!</v>
      </c>
      <c r="O350" s="23" t="e" cm="1">
        <f t="array" ref="O350">SUM(IF((LEFT('2-1 采购订单物料明细表报表导出'!#REF!,7)=O$1)*('2-1 采购订单物料明细表报表导出'!#REF!=$A350),'2-1 采购订单物料明细表报表导出'!#REF!,0))</f>
        <v>#REF!</v>
      </c>
    </row>
    <row r="351" ht="14.5" spans="1:15">
      <c r="A351" s="20" t="s">
        <v>3658</v>
      </c>
      <c r="B351" s="48" t="s">
        <v>2088</v>
      </c>
      <c r="C351" s="49" t="s">
        <v>2089</v>
      </c>
      <c r="D351" s="23" t="e" cm="1">
        <f t="array" ref="D351">SUM(IF((LEFT('2-1 采购订单物料明细表报表导出'!#REF!,7)=D$1)*('2-1 采购订单物料明细表报表导出'!#REF!=$A351),'2-1 采购订单物料明细表报表导出'!#REF!,0))</f>
        <v>#REF!</v>
      </c>
      <c r="E351" s="23" t="e" cm="1">
        <f t="array" ref="E351">SUM(IF((LEFT('2-1 采购订单物料明细表报表导出'!#REF!,7)=E$1)*('2-1 采购订单物料明细表报表导出'!#REF!=$A351),'2-1 采购订单物料明细表报表导出'!#REF!,0))</f>
        <v>#REF!</v>
      </c>
      <c r="F351" s="23" t="e" cm="1">
        <f t="array" ref="F351">SUM(IF((LEFT('2-1 采购订单物料明细表报表导出'!#REF!,7)=F$1)*('2-1 采购订单物料明细表报表导出'!#REF!=$A351),'2-1 采购订单物料明细表报表导出'!#REF!,0))</f>
        <v>#REF!</v>
      </c>
      <c r="G351" s="23" t="e" cm="1">
        <f t="array" ref="G351">SUM(IF((LEFT('2-1 采购订单物料明细表报表导出'!#REF!,7)=G$1)*('2-1 采购订单物料明细表报表导出'!#REF!=$A351),'2-1 采购订单物料明细表报表导出'!#REF!,0))</f>
        <v>#REF!</v>
      </c>
      <c r="H351" s="23" t="e" cm="1">
        <f t="array" ref="H351">SUM(IF((LEFT('2-1 采购订单物料明细表报表导出'!#REF!,7)=H$1)*('2-1 采购订单物料明细表报表导出'!#REF!=$A351),'2-1 采购订单物料明细表报表导出'!#REF!,0))</f>
        <v>#REF!</v>
      </c>
      <c r="I351" s="23" t="e" cm="1">
        <f t="array" ref="I351">SUM(IF((LEFT('2-1 采购订单物料明细表报表导出'!#REF!,7)=I$1)*('2-1 采购订单物料明细表报表导出'!#REF!=$A351),'2-1 采购订单物料明细表报表导出'!#REF!,0))</f>
        <v>#REF!</v>
      </c>
      <c r="J351" s="23" t="e" cm="1">
        <f t="array" ref="J351">SUM(IF((LEFT('2-1 采购订单物料明细表报表导出'!#REF!,7)=J$1)*('2-1 采购订单物料明细表报表导出'!#REF!=$A351),'2-1 采购订单物料明细表报表导出'!#REF!,0))</f>
        <v>#REF!</v>
      </c>
      <c r="K351" s="23" t="e" cm="1">
        <f t="array" ref="K351">SUM(IF((LEFT('2-1 采购订单物料明细表报表导出'!#REF!,7)=K$1)*('2-1 采购订单物料明细表报表导出'!#REF!=$A351),'2-1 采购订单物料明细表报表导出'!#REF!,0))</f>
        <v>#REF!</v>
      </c>
      <c r="L351" s="23" t="e" cm="1">
        <f t="array" ref="L351">SUM(IF((LEFT('2-1 采购订单物料明细表报表导出'!#REF!,7)=L$1)*('2-1 采购订单物料明细表报表导出'!#REF!=$A351),'2-1 采购订单物料明细表报表导出'!#REF!,0))</f>
        <v>#REF!</v>
      </c>
      <c r="M351" s="23" t="e" cm="1">
        <f t="array" ref="M351">SUM(IF((LEFT('2-1 采购订单物料明细表报表导出'!#REF!,7)=M$1)*('2-1 采购订单物料明细表报表导出'!#REF!=$A351),'2-1 采购订单物料明细表报表导出'!#REF!,0))</f>
        <v>#REF!</v>
      </c>
      <c r="N351" s="23" t="e" cm="1">
        <f t="array" ref="N351">SUM(IF((LEFT('2-1 采购订单物料明细表报表导出'!#REF!,7)=N$1)*('2-1 采购订单物料明细表报表导出'!#REF!=$A351),'2-1 采购订单物料明细表报表导出'!#REF!,0))</f>
        <v>#REF!</v>
      </c>
      <c r="O351" s="23" t="e" cm="1">
        <f t="array" ref="O351">SUM(IF((LEFT('2-1 采购订单物料明细表报表导出'!#REF!,7)=O$1)*('2-1 采购订单物料明细表报表导出'!#REF!=$A351),'2-1 采购订单物料明细表报表导出'!#REF!,0))</f>
        <v>#REF!</v>
      </c>
    </row>
    <row r="352" ht="14.5" spans="1:15">
      <c r="A352" s="20" t="s">
        <v>3659</v>
      </c>
      <c r="B352" s="48" t="s">
        <v>2088</v>
      </c>
      <c r="C352" s="49" t="s">
        <v>2089</v>
      </c>
      <c r="D352" s="23" t="e" cm="1">
        <f t="array" ref="D352">SUM(IF((LEFT('2-1 采购订单物料明细表报表导出'!#REF!,7)=D$1)*('2-1 采购订单物料明细表报表导出'!#REF!=$A352),'2-1 采购订单物料明细表报表导出'!#REF!,0))</f>
        <v>#REF!</v>
      </c>
      <c r="E352" s="23" t="e" cm="1">
        <f t="array" ref="E352">SUM(IF((LEFT('2-1 采购订单物料明细表报表导出'!#REF!,7)=E$1)*('2-1 采购订单物料明细表报表导出'!#REF!=$A352),'2-1 采购订单物料明细表报表导出'!#REF!,0))</f>
        <v>#REF!</v>
      </c>
      <c r="F352" s="23" t="e" cm="1">
        <f t="array" ref="F352">SUM(IF((LEFT('2-1 采购订单物料明细表报表导出'!#REF!,7)=F$1)*('2-1 采购订单物料明细表报表导出'!#REF!=$A352),'2-1 采购订单物料明细表报表导出'!#REF!,0))</f>
        <v>#REF!</v>
      </c>
      <c r="G352" s="23" t="e" cm="1">
        <f t="array" ref="G352">SUM(IF((LEFT('2-1 采购订单物料明细表报表导出'!#REF!,7)=G$1)*('2-1 采购订单物料明细表报表导出'!#REF!=$A352),'2-1 采购订单物料明细表报表导出'!#REF!,0))</f>
        <v>#REF!</v>
      </c>
      <c r="H352" s="23" t="e" cm="1">
        <f t="array" ref="H352">SUM(IF((LEFT('2-1 采购订单物料明细表报表导出'!#REF!,7)=H$1)*('2-1 采购订单物料明细表报表导出'!#REF!=$A352),'2-1 采购订单物料明细表报表导出'!#REF!,0))</f>
        <v>#REF!</v>
      </c>
      <c r="I352" s="23" t="e" cm="1">
        <f t="array" ref="I352">SUM(IF((LEFT('2-1 采购订单物料明细表报表导出'!#REF!,7)=I$1)*('2-1 采购订单物料明细表报表导出'!#REF!=$A352),'2-1 采购订单物料明细表报表导出'!#REF!,0))</f>
        <v>#REF!</v>
      </c>
      <c r="J352" s="23" t="e" cm="1">
        <f t="array" ref="J352">SUM(IF((LEFT('2-1 采购订单物料明细表报表导出'!#REF!,7)=J$1)*('2-1 采购订单物料明细表报表导出'!#REF!=$A352),'2-1 采购订单物料明细表报表导出'!#REF!,0))</f>
        <v>#REF!</v>
      </c>
      <c r="K352" s="23" t="e" cm="1">
        <f t="array" ref="K352">SUM(IF((LEFT('2-1 采购订单物料明细表报表导出'!#REF!,7)=K$1)*('2-1 采购订单物料明细表报表导出'!#REF!=$A352),'2-1 采购订单物料明细表报表导出'!#REF!,0))</f>
        <v>#REF!</v>
      </c>
      <c r="L352" s="23" t="e" cm="1">
        <f t="array" ref="L352">SUM(IF((LEFT('2-1 采购订单物料明细表报表导出'!#REF!,7)=L$1)*('2-1 采购订单物料明细表报表导出'!#REF!=$A352),'2-1 采购订单物料明细表报表导出'!#REF!,0))</f>
        <v>#REF!</v>
      </c>
      <c r="M352" s="23" t="e" cm="1">
        <f t="array" ref="M352">SUM(IF((LEFT('2-1 采购订单物料明细表报表导出'!#REF!,7)=M$1)*('2-1 采购订单物料明细表报表导出'!#REF!=$A352),'2-1 采购订单物料明细表报表导出'!#REF!,0))</f>
        <v>#REF!</v>
      </c>
      <c r="N352" s="23" t="e" cm="1">
        <f t="array" ref="N352">SUM(IF((LEFT('2-1 采购订单物料明细表报表导出'!#REF!,7)=N$1)*('2-1 采购订单物料明细表报表导出'!#REF!=$A352),'2-1 采购订单物料明细表报表导出'!#REF!,0))</f>
        <v>#REF!</v>
      </c>
      <c r="O352" s="23" t="e" cm="1">
        <f t="array" ref="O352">SUM(IF((LEFT('2-1 采购订单物料明细表报表导出'!#REF!,7)=O$1)*('2-1 采购订单物料明细表报表导出'!#REF!=$A352),'2-1 采购订单物料明细表报表导出'!#REF!,0))</f>
        <v>#REF!</v>
      </c>
    </row>
    <row r="353" ht="14.5" spans="1:15">
      <c r="A353" s="20" t="s">
        <v>3660</v>
      </c>
      <c r="B353" s="48" t="s">
        <v>2088</v>
      </c>
      <c r="C353" s="49" t="s">
        <v>2089</v>
      </c>
      <c r="D353" s="23" t="e" cm="1">
        <f t="array" ref="D353">SUM(IF((LEFT('2-1 采购订单物料明细表报表导出'!#REF!,7)=D$1)*('2-1 采购订单物料明细表报表导出'!#REF!=$A353),'2-1 采购订单物料明细表报表导出'!#REF!,0))</f>
        <v>#REF!</v>
      </c>
      <c r="E353" s="23" t="e" cm="1">
        <f t="array" ref="E353">SUM(IF((LEFT('2-1 采购订单物料明细表报表导出'!#REF!,7)=E$1)*('2-1 采购订单物料明细表报表导出'!#REF!=$A353),'2-1 采购订单物料明细表报表导出'!#REF!,0))</f>
        <v>#REF!</v>
      </c>
      <c r="F353" s="23" t="e" cm="1">
        <f t="array" ref="F353">SUM(IF((LEFT('2-1 采购订单物料明细表报表导出'!#REF!,7)=F$1)*('2-1 采购订单物料明细表报表导出'!#REF!=$A353),'2-1 采购订单物料明细表报表导出'!#REF!,0))</f>
        <v>#REF!</v>
      </c>
      <c r="G353" s="23" t="e" cm="1">
        <f t="array" ref="G353">SUM(IF((LEFT('2-1 采购订单物料明细表报表导出'!#REF!,7)=G$1)*('2-1 采购订单物料明细表报表导出'!#REF!=$A353),'2-1 采购订单物料明细表报表导出'!#REF!,0))</f>
        <v>#REF!</v>
      </c>
      <c r="H353" s="23" t="e" cm="1">
        <f t="array" ref="H353">SUM(IF((LEFT('2-1 采购订单物料明细表报表导出'!#REF!,7)=H$1)*('2-1 采购订单物料明细表报表导出'!#REF!=$A353),'2-1 采购订单物料明细表报表导出'!#REF!,0))</f>
        <v>#REF!</v>
      </c>
      <c r="I353" s="23" t="e" cm="1">
        <f t="array" ref="I353">SUM(IF((LEFT('2-1 采购订单物料明细表报表导出'!#REF!,7)=I$1)*('2-1 采购订单物料明细表报表导出'!#REF!=$A353),'2-1 采购订单物料明细表报表导出'!#REF!,0))</f>
        <v>#REF!</v>
      </c>
      <c r="J353" s="23" t="e" cm="1">
        <f t="array" ref="J353">SUM(IF((LEFT('2-1 采购订单物料明细表报表导出'!#REF!,7)=J$1)*('2-1 采购订单物料明细表报表导出'!#REF!=$A353),'2-1 采购订单物料明细表报表导出'!#REF!,0))</f>
        <v>#REF!</v>
      </c>
      <c r="K353" s="23" t="e" cm="1">
        <f t="array" ref="K353">SUM(IF((LEFT('2-1 采购订单物料明细表报表导出'!#REF!,7)=K$1)*('2-1 采购订单物料明细表报表导出'!#REF!=$A353),'2-1 采购订单物料明细表报表导出'!#REF!,0))</f>
        <v>#REF!</v>
      </c>
      <c r="L353" s="23" t="e" cm="1">
        <f t="array" ref="L353">SUM(IF((LEFT('2-1 采购订单物料明细表报表导出'!#REF!,7)=L$1)*('2-1 采购订单物料明细表报表导出'!#REF!=$A353),'2-1 采购订单物料明细表报表导出'!#REF!,0))</f>
        <v>#REF!</v>
      </c>
      <c r="M353" s="23" t="e" cm="1">
        <f t="array" ref="M353">SUM(IF((LEFT('2-1 采购订单物料明细表报表导出'!#REF!,7)=M$1)*('2-1 采购订单物料明细表报表导出'!#REF!=$A353),'2-1 采购订单物料明细表报表导出'!#REF!,0))</f>
        <v>#REF!</v>
      </c>
      <c r="N353" s="23" t="e" cm="1">
        <f t="array" ref="N353">SUM(IF((LEFT('2-1 采购订单物料明细表报表导出'!#REF!,7)=N$1)*('2-1 采购订单物料明细表报表导出'!#REF!=$A353),'2-1 采购订单物料明细表报表导出'!#REF!,0))</f>
        <v>#REF!</v>
      </c>
      <c r="O353" s="23" t="e" cm="1">
        <f t="array" ref="O353">SUM(IF((LEFT('2-1 采购订单物料明细表报表导出'!#REF!,7)=O$1)*('2-1 采购订单物料明细表报表导出'!#REF!=$A353),'2-1 采购订单物料明细表报表导出'!#REF!,0))</f>
        <v>#REF!</v>
      </c>
    </row>
    <row r="354" ht="14.5" spans="1:15">
      <c r="A354" s="20" t="s">
        <v>3661</v>
      </c>
      <c r="B354" s="48" t="s">
        <v>2088</v>
      </c>
      <c r="C354" s="49" t="s">
        <v>2089</v>
      </c>
      <c r="D354" s="23" t="e" cm="1">
        <f t="array" ref="D354">SUM(IF((LEFT('2-1 采购订单物料明细表报表导出'!#REF!,7)=D$1)*('2-1 采购订单物料明细表报表导出'!#REF!=$A354),'2-1 采购订单物料明细表报表导出'!#REF!,0))</f>
        <v>#REF!</v>
      </c>
      <c r="E354" s="23" t="e" cm="1">
        <f t="array" ref="E354">SUM(IF((LEFT('2-1 采购订单物料明细表报表导出'!#REF!,7)=E$1)*('2-1 采购订单物料明细表报表导出'!#REF!=$A354),'2-1 采购订单物料明细表报表导出'!#REF!,0))</f>
        <v>#REF!</v>
      </c>
      <c r="F354" s="23" t="e" cm="1">
        <f t="array" ref="F354">SUM(IF((LEFT('2-1 采购订单物料明细表报表导出'!#REF!,7)=F$1)*('2-1 采购订单物料明细表报表导出'!#REF!=$A354),'2-1 采购订单物料明细表报表导出'!#REF!,0))</f>
        <v>#REF!</v>
      </c>
      <c r="G354" s="23" t="e" cm="1">
        <f t="array" ref="G354">SUM(IF((LEFT('2-1 采购订单物料明细表报表导出'!#REF!,7)=G$1)*('2-1 采购订单物料明细表报表导出'!#REF!=$A354),'2-1 采购订单物料明细表报表导出'!#REF!,0))</f>
        <v>#REF!</v>
      </c>
      <c r="H354" s="23" t="e" cm="1">
        <f t="array" ref="H354">SUM(IF((LEFT('2-1 采购订单物料明细表报表导出'!#REF!,7)=H$1)*('2-1 采购订单物料明细表报表导出'!#REF!=$A354),'2-1 采购订单物料明细表报表导出'!#REF!,0))</f>
        <v>#REF!</v>
      </c>
      <c r="I354" s="23" t="e" cm="1">
        <f t="array" ref="I354">SUM(IF((LEFT('2-1 采购订单物料明细表报表导出'!#REF!,7)=I$1)*('2-1 采购订单物料明细表报表导出'!#REF!=$A354),'2-1 采购订单物料明细表报表导出'!#REF!,0))</f>
        <v>#REF!</v>
      </c>
      <c r="J354" s="23" t="e" cm="1">
        <f t="array" ref="J354">SUM(IF((LEFT('2-1 采购订单物料明细表报表导出'!#REF!,7)=J$1)*('2-1 采购订单物料明细表报表导出'!#REF!=$A354),'2-1 采购订单物料明细表报表导出'!#REF!,0))</f>
        <v>#REF!</v>
      </c>
      <c r="K354" s="23" t="e" cm="1">
        <f t="array" ref="K354">SUM(IF((LEFT('2-1 采购订单物料明细表报表导出'!#REF!,7)=K$1)*('2-1 采购订单物料明细表报表导出'!#REF!=$A354),'2-1 采购订单物料明细表报表导出'!#REF!,0))</f>
        <v>#REF!</v>
      </c>
      <c r="L354" s="23" t="e" cm="1">
        <f t="array" ref="L354">SUM(IF((LEFT('2-1 采购订单物料明细表报表导出'!#REF!,7)=L$1)*('2-1 采购订单物料明细表报表导出'!#REF!=$A354),'2-1 采购订单物料明细表报表导出'!#REF!,0))</f>
        <v>#REF!</v>
      </c>
      <c r="M354" s="23" t="e" cm="1">
        <f t="array" ref="M354">SUM(IF((LEFT('2-1 采购订单物料明细表报表导出'!#REF!,7)=M$1)*('2-1 采购订单物料明细表报表导出'!#REF!=$A354),'2-1 采购订单物料明细表报表导出'!#REF!,0))</f>
        <v>#REF!</v>
      </c>
      <c r="N354" s="23" t="e" cm="1">
        <f t="array" ref="N354">SUM(IF((LEFT('2-1 采购订单物料明细表报表导出'!#REF!,7)=N$1)*('2-1 采购订单物料明细表报表导出'!#REF!=$A354),'2-1 采购订单物料明细表报表导出'!#REF!,0))</f>
        <v>#REF!</v>
      </c>
      <c r="O354" s="23" t="e" cm="1">
        <f t="array" ref="O354">SUM(IF((LEFT('2-1 采购订单物料明细表报表导出'!#REF!,7)=O$1)*('2-1 采购订单物料明细表报表导出'!#REF!=$A354),'2-1 采购订单物料明细表报表导出'!#REF!,0))</f>
        <v>#REF!</v>
      </c>
    </row>
    <row r="355" ht="14.5" spans="1:15">
      <c r="A355" s="20" t="s">
        <v>3662</v>
      </c>
      <c r="B355" s="48" t="s">
        <v>2088</v>
      </c>
      <c r="C355" s="49" t="s">
        <v>2089</v>
      </c>
      <c r="D355" s="23" t="e" cm="1">
        <f t="array" ref="D355">SUM(IF((LEFT('2-1 采购订单物料明细表报表导出'!#REF!,7)=D$1)*('2-1 采购订单物料明细表报表导出'!#REF!=$A355),'2-1 采购订单物料明细表报表导出'!#REF!,0))</f>
        <v>#REF!</v>
      </c>
      <c r="E355" s="23" t="e" cm="1">
        <f t="array" ref="E355">SUM(IF((LEFT('2-1 采购订单物料明细表报表导出'!#REF!,7)=E$1)*('2-1 采购订单物料明细表报表导出'!#REF!=$A355),'2-1 采购订单物料明细表报表导出'!#REF!,0))</f>
        <v>#REF!</v>
      </c>
      <c r="F355" s="23" t="e" cm="1">
        <f t="array" ref="F355">SUM(IF((LEFT('2-1 采购订单物料明细表报表导出'!#REF!,7)=F$1)*('2-1 采购订单物料明细表报表导出'!#REF!=$A355),'2-1 采购订单物料明细表报表导出'!#REF!,0))</f>
        <v>#REF!</v>
      </c>
      <c r="G355" s="23" t="e" cm="1">
        <f t="array" ref="G355">SUM(IF((LEFT('2-1 采购订单物料明细表报表导出'!#REF!,7)=G$1)*('2-1 采购订单物料明细表报表导出'!#REF!=$A355),'2-1 采购订单物料明细表报表导出'!#REF!,0))</f>
        <v>#REF!</v>
      </c>
      <c r="H355" s="23" t="e" cm="1">
        <f t="array" ref="H355">SUM(IF((LEFT('2-1 采购订单物料明细表报表导出'!#REF!,7)=H$1)*('2-1 采购订单物料明细表报表导出'!#REF!=$A355),'2-1 采购订单物料明细表报表导出'!#REF!,0))</f>
        <v>#REF!</v>
      </c>
      <c r="I355" s="23" t="e" cm="1">
        <f t="array" ref="I355">SUM(IF((LEFT('2-1 采购订单物料明细表报表导出'!#REF!,7)=I$1)*('2-1 采购订单物料明细表报表导出'!#REF!=$A355),'2-1 采购订单物料明细表报表导出'!#REF!,0))</f>
        <v>#REF!</v>
      </c>
      <c r="J355" s="23" t="e" cm="1">
        <f t="array" ref="J355">SUM(IF((LEFT('2-1 采购订单物料明细表报表导出'!#REF!,7)=J$1)*('2-1 采购订单物料明细表报表导出'!#REF!=$A355),'2-1 采购订单物料明细表报表导出'!#REF!,0))</f>
        <v>#REF!</v>
      </c>
      <c r="K355" s="23" t="e" cm="1">
        <f t="array" ref="K355">SUM(IF((LEFT('2-1 采购订单物料明细表报表导出'!#REF!,7)=K$1)*('2-1 采购订单物料明细表报表导出'!#REF!=$A355),'2-1 采购订单物料明细表报表导出'!#REF!,0))</f>
        <v>#REF!</v>
      </c>
      <c r="L355" s="23" t="e" cm="1">
        <f t="array" ref="L355">SUM(IF((LEFT('2-1 采购订单物料明细表报表导出'!#REF!,7)=L$1)*('2-1 采购订单物料明细表报表导出'!#REF!=$A355),'2-1 采购订单物料明细表报表导出'!#REF!,0))</f>
        <v>#REF!</v>
      </c>
      <c r="M355" s="23" t="e" cm="1">
        <f t="array" ref="M355">SUM(IF((LEFT('2-1 采购订单物料明细表报表导出'!#REF!,7)=M$1)*('2-1 采购订单物料明细表报表导出'!#REF!=$A355),'2-1 采购订单物料明细表报表导出'!#REF!,0))</f>
        <v>#REF!</v>
      </c>
      <c r="N355" s="23" t="e" cm="1">
        <f t="array" ref="N355">SUM(IF((LEFT('2-1 采购订单物料明细表报表导出'!#REF!,7)=N$1)*('2-1 采购订单物料明细表报表导出'!#REF!=$A355),'2-1 采购订单物料明细表报表导出'!#REF!,0))</f>
        <v>#REF!</v>
      </c>
      <c r="O355" s="23" t="e" cm="1">
        <f t="array" ref="O355">SUM(IF((LEFT('2-1 采购订单物料明细表报表导出'!#REF!,7)=O$1)*('2-1 采购订单物料明细表报表导出'!#REF!=$A355),'2-1 采购订单物料明细表报表导出'!#REF!,0))</f>
        <v>#REF!</v>
      </c>
    </row>
    <row r="356" ht="14.5" spans="1:15">
      <c r="A356" s="20" t="s">
        <v>3663</v>
      </c>
      <c r="B356" s="48" t="s">
        <v>2088</v>
      </c>
      <c r="C356" s="49" t="s">
        <v>2089</v>
      </c>
      <c r="D356" s="23" t="e" cm="1">
        <f t="array" ref="D356">SUM(IF((LEFT('2-1 采购订单物料明细表报表导出'!#REF!,7)=D$1)*('2-1 采购订单物料明细表报表导出'!#REF!=$A356),'2-1 采购订单物料明细表报表导出'!#REF!,0))</f>
        <v>#REF!</v>
      </c>
      <c r="E356" s="23" t="e" cm="1">
        <f t="array" ref="E356">SUM(IF((LEFT('2-1 采购订单物料明细表报表导出'!#REF!,7)=E$1)*('2-1 采购订单物料明细表报表导出'!#REF!=$A356),'2-1 采购订单物料明细表报表导出'!#REF!,0))</f>
        <v>#REF!</v>
      </c>
      <c r="F356" s="23" t="e" cm="1">
        <f t="array" ref="F356">SUM(IF((LEFT('2-1 采购订单物料明细表报表导出'!#REF!,7)=F$1)*('2-1 采购订单物料明细表报表导出'!#REF!=$A356),'2-1 采购订单物料明细表报表导出'!#REF!,0))</f>
        <v>#REF!</v>
      </c>
      <c r="G356" s="23" t="e" cm="1">
        <f t="array" ref="G356">SUM(IF((LEFT('2-1 采购订单物料明细表报表导出'!#REF!,7)=G$1)*('2-1 采购订单物料明细表报表导出'!#REF!=$A356),'2-1 采购订单物料明细表报表导出'!#REF!,0))</f>
        <v>#REF!</v>
      </c>
      <c r="H356" s="23" t="e" cm="1">
        <f t="array" ref="H356">SUM(IF((LEFT('2-1 采购订单物料明细表报表导出'!#REF!,7)=H$1)*('2-1 采购订单物料明细表报表导出'!#REF!=$A356),'2-1 采购订单物料明细表报表导出'!#REF!,0))</f>
        <v>#REF!</v>
      </c>
      <c r="I356" s="23" t="e" cm="1">
        <f t="array" ref="I356">SUM(IF((LEFT('2-1 采购订单物料明细表报表导出'!#REF!,7)=I$1)*('2-1 采购订单物料明细表报表导出'!#REF!=$A356),'2-1 采购订单物料明细表报表导出'!#REF!,0))</f>
        <v>#REF!</v>
      </c>
      <c r="J356" s="23" t="e" cm="1">
        <f t="array" ref="J356">SUM(IF((LEFT('2-1 采购订单物料明细表报表导出'!#REF!,7)=J$1)*('2-1 采购订单物料明细表报表导出'!#REF!=$A356),'2-1 采购订单物料明细表报表导出'!#REF!,0))</f>
        <v>#REF!</v>
      </c>
      <c r="K356" s="23" t="e" cm="1">
        <f t="array" ref="K356">SUM(IF((LEFT('2-1 采购订单物料明细表报表导出'!#REF!,7)=K$1)*('2-1 采购订单物料明细表报表导出'!#REF!=$A356),'2-1 采购订单物料明细表报表导出'!#REF!,0))</f>
        <v>#REF!</v>
      </c>
      <c r="L356" s="23" t="e" cm="1">
        <f t="array" ref="L356">SUM(IF((LEFT('2-1 采购订单物料明细表报表导出'!#REF!,7)=L$1)*('2-1 采购订单物料明细表报表导出'!#REF!=$A356),'2-1 采购订单物料明细表报表导出'!#REF!,0))</f>
        <v>#REF!</v>
      </c>
      <c r="M356" s="23" t="e" cm="1">
        <f t="array" ref="M356">SUM(IF((LEFT('2-1 采购订单物料明细表报表导出'!#REF!,7)=M$1)*('2-1 采购订单物料明细表报表导出'!#REF!=$A356),'2-1 采购订单物料明细表报表导出'!#REF!,0))</f>
        <v>#REF!</v>
      </c>
      <c r="N356" s="23" t="e" cm="1">
        <f t="array" ref="N356">SUM(IF((LEFT('2-1 采购订单物料明细表报表导出'!#REF!,7)=N$1)*('2-1 采购订单物料明细表报表导出'!#REF!=$A356),'2-1 采购订单物料明细表报表导出'!#REF!,0))</f>
        <v>#REF!</v>
      </c>
      <c r="O356" s="23" t="e" cm="1">
        <f t="array" ref="O356">SUM(IF((LEFT('2-1 采购订单物料明细表报表导出'!#REF!,7)=O$1)*('2-1 采购订单物料明细表报表导出'!#REF!=$A356),'2-1 采购订单物料明细表报表导出'!#REF!,0))</f>
        <v>#REF!</v>
      </c>
    </row>
    <row r="357" ht="14.5" spans="1:15">
      <c r="A357" s="20" t="s">
        <v>3664</v>
      </c>
      <c r="B357" s="48" t="s">
        <v>2088</v>
      </c>
      <c r="C357" s="49" t="s">
        <v>2089</v>
      </c>
      <c r="D357" s="23" t="e" cm="1">
        <f t="array" ref="D357">SUM(IF((LEFT('2-1 采购订单物料明细表报表导出'!#REF!,7)=D$1)*('2-1 采购订单物料明细表报表导出'!#REF!=$A357),'2-1 采购订单物料明细表报表导出'!#REF!,0))</f>
        <v>#REF!</v>
      </c>
      <c r="E357" s="23" t="e" cm="1">
        <f t="array" ref="E357">SUM(IF((LEFT('2-1 采购订单物料明细表报表导出'!#REF!,7)=E$1)*('2-1 采购订单物料明细表报表导出'!#REF!=$A357),'2-1 采购订单物料明细表报表导出'!#REF!,0))</f>
        <v>#REF!</v>
      </c>
      <c r="F357" s="23" t="e" cm="1">
        <f t="array" ref="F357">SUM(IF((LEFT('2-1 采购订单物料明细表报表导出'!#REF!,7)=F$1)*('2-1 采购订单物料明细表报表导出'!#REF!=$A357),'2-1 采购订单物料明细表报表导出'!#REF!,0))</f>
        <v>#REF!</v>
      </c>
      <c r="G357" s="23" t="e" cm="1">
        <f t="array" ref="G357">SUM(IF((LEFT('2-1 采购订单物料明细表报表导出'!#REF!,7)=G$1)*('2-1 采购订单物料明细表报表导出'!#REF!=$A357),'2-1 采购订单物料明细表报表导出'!#REF!,0))</f>
        <v>#REF!</v>
      </c>
      <c r="H357" s="23" t="e" cm="1">
        <f t="array" ref="H357">SUM(IF((LEFT('2-1 采购订单物料明细表报表导出'!#REF!,7)=H$1)*('2-1 采购订单物料明细表报表导出'!#REF!=$A357),'2-1 采购订单物料明细表报表导出'!#REF!,0))</f>
        <v>#REF!</v>
      </c>
      <c r="I357" s="23" t="e" cm="1">
        <f t="array" ref="I357">SUM(IF((LEFT('2-1 采购订单物料明细表报表导出'!#REF!,7)=I$1)*('2-1 采购订单物料明细表报表导出'!#REF!=$A357),'2-1 采购订单物料明细表报表导出'!#REF!,0))</f>
        <v>#REF!</v>
      </c>
      <c r="J357" s="23" t="e" cm="1">
        <f t="array" ref="J357">SUM(IF((LEFT('2-1 采购订单物料明细表报表导出'!#REF!,7)=J$1)*('2-1 采购订单物料明细表报表导出'!#REF!=$A357),'2-1 采购订单物料明细表报表导出'!#REF!,0))</f>
        <v>#REF!</v>
      </c>
      <c r="K357" s="23" t="e" cm="1">
        <f t="array" ref="K357">SUM(IF((LEFT('2-1 采购订单物料明细表报表导出'!#REF!,7)=K$1)*('2-1 采购订单物料明细表报表导出'!#REF!=$A357),'2-1 采购订单物料明细表报表导出'!#REF!,0))</f>
        <v>#REF!</v>
      </c>
      <c r="L357" s="23" t="e" cm="1">
        <f t="array" ref="L357">SUM(IF((LEFT('2-1 采购订单物料明细表报表导出'!#REF!,7)=L$1)*('2-1 采购订单物料明细表报表导出'!#REF!=$A357),'2-1 采购订单物料明细表报表导出'!#REF!,0))</f>
        <v>#REF!</v>
      </c>
      <c r="M357" s="23" t="e" cm="1">
        <f t="array" ref="M357">SUM(IF((LEFT('2-1 采购订单物料明细表报表导出'!#REF!,7)=M$1)*('2-1 采购订单物料明细表报表导出'!#REF!=$A357),'2-1 采购订单物料明细表报表导出'!#REF!,0))</f>
        <v>#REF!</v>
      </c>
      <c r="N357" s="23" t="e" cm="1">
        <f t="array" ref="N357">SUM(IF((LEFT('2-1 采购订单物料明细表报表导出'!#REF!,7)=N$1)*('2-1 采购订单物料明细表报表导出'!#REF!=$A357),'2-1 采购订单物料明细表报表导出'!#REF!,0))</f>
        <v>#REF!</v>
      </c>
      <c r="O357" s="23" t="e" cm="1">
        <f t="array" ref="O357">SUM(IF((LEFT('2-1 采购订单物料明细表报表导出'!#REF!,7)=O$1)*('2-1 采购订单物料明细表报表导出'!#REF!=$A357),'2-1 采购订单物料明细表报表导出'!#REF!,0))</f>
        <v>#REF!</v>
      </c>
    </row>
    <row r="358" ht="14.5" spans="1:15">
      <c r="A358" s="20" t="s">
        <v>3665</v>
      </c>
      <c r="B358" s="48" t="s">
        <v>2088</v>
      </c>
      <c r="C358" s="49" t="s">
        <v>2089</v>
      </c>
      <c r="D358" s="23" t="e" cm="1">
        <f t="array" ref="D358">SUM(IF((LEFT('2-1 采购订单物料明细表报表导出'!#REF!,7)=D$1)*('2-1 采购订单物料明细表报表导出'!#REF!=$A358),'2-1 采购订单物料明细表报表导出'!#REF!,0))</f>
        <v>#REF!</v>
      </c>
      <c r="E358" s="23" t="e" cm="1">
        <f t="array" ref="E358">SUM(IF((LEFT('2-1 采购订单物料明细表报表导出'!#REF!,7)=E$1)*('2-1 采购订单物料明细表报表导出'!#REF!=$A358),'2-1 采购订单物料明细表报表导出'!#REF!,0))</f>
        <v>#REF!</v>
      </c>
      <c r="F358" s="23" t="e" cm="1">
        <f t="array" ref="F358">SUM(IF((LEFT('2-1 采购订单物料明细表报表导出'!#REF!,7)=F$1)*('2-1 采购订单物料明细表报表导出'!#REF!=$A358),'2-1 采购订单物料明细表报表导出'!#REF!,0))</f>
        <v>#REF!</v>
      </c>
      <c r="G358" s="23" t="e" cm="1">
        <f t="array" ref="G358">SUM(IF((LEFT('2-1 采购订单物料明细表报表导出'!#REF!,7)=G$1)*('2-1 采购订单物料明细表报表导出'!#REF!=$A358),'2-1 采购订单物料明细表报表导出'!#REF!,0))</f>
        <v>#REF!</v>
      </c>
      <c r="H358" s="23" t="e" cm="1">
        <f t="array" ref="H358">SUM(IF((LEFT('2-1 采购订单物料明细表报表导出'!#REF!,7)=H$1)*('2-1 采购订单物料明细表报表导出'!#REF!=$A358),'2-1 采购订单物料明细表报表导出'!#REF!,0))</f>
        <v>#REF!</v>
      </c>
      <c r="I358" s="23" t="e" cm="1">
        <f t="array" ref="I358">SUM(IF((LEFT('2-1 采购订单物料明细表报表导出'!#REF!,7)=I$1)*('2-1 采购订单物料明细表报表导出'!#REF!=$A358),'2-1 采购订单物料明细表报表导出'!#REF!,0))</f>
        <v>#REF!</v>
      </c>
      <c r="J358" s="23" t="e" cm="1">
        <f t="array" ref="J358">SUM(IF((LEFT('2-1 采购订单物料明细表报表导出'!#REF!,7)=J$1)*('2-1 采购订单物料明细表报表导出'!#REF!=$A358),'2-1 采购订单物料明细表报表导出'!#REF!,0))</f>
        <v>#REF!</v>
      </c>
      <c r="K358" s="23" t="e" cm="1">
        <f t="array" ref="K358">SUM(IF((LEFT('2-1 采购订单物料明细表报表导出'!#REF!,7)=K$1)*('2-1 采购订单物料明细表报表导出'!#REF!=$A358),'2-1 采购订单物料明细表报表导出'!#REF!,0))</f>
        <v>#REF!</v>
      </c>
      <c r="L358" s="23" t="e" cm="1">
        <f t="array" ref="L358">SUM(IF((LEFT('2-1 采购订单物料明细表报表导出'!#REF!,7)=L$1)*('2-1 采购订单物料明细表报表导出'!#REF!=$A358),'2-1 采购订单物料明细表报表导出'!#REF!,0))</f>
        <v>#REF!</v>
      </c>
      <c r="M358" s="23" t="e" cm="1">
        <f t="array" ref="M358">SUM(IF((LEFT('2-1 采购订单物料明细表报表导出'!#REF!,7)=M$1)*('2-1 采购订单物料明细表报表导出'!#REF!=$A358),'2-1 采购订单物料明细表报表导出'!#REF!,0))</f>
        <v>#REF!</v>
      </c>
      <c r="N358" s="23" t="e" cm="1">
        <f t="array" ref="N358">SUM(IF((LEFT('2-1 采购订单物料明细表报表导出'!#REF!,7)=N$1)*('2-1 采购订单物料明细表报表导出'!#REF!=$A358),'2-1 采购订单物料明细表报表导出'!#REF!,0))</f>
        <v>#REF!</v>
      </c>
      <c r="O358" s="23" t="e" cm="1">
        <f t="array" ref="O358">SUM(IF((LEFT('2-1 采购订单物料明细表报表导出'!#REF!,7)=O$1)*('2-1 采购订单物料明细表报表导出'!#REF!=$A358),'2-1 采购订单物料明细表报表导出'!#REF!,0))</f>
        <v>#REF!</v>
      </c>
    </row>
    <row r="359" ht="14.5" spans="1:15">
      <c r="A359" s="20" t="s">
        <v>3666</v>
      </c>
      <c r="B359" s="48" t="s">
        <v>2088</v>
      </c>
      <c r="C359" s="49" t="s">
        <v>2089</v>
      </c>
      <c r="D359" s="23" t="e" cm="1">
        <f t="array" ref="D359">SUM(IF((LEFT('2-1 采购订单物料明细表报表导出'!#REF!,7)=D$1)*('2-1 采购订单物料明细表报表导出'!#REF!=$A359),'2-1 采购订单物料明细表报表导出'!#REF!,0))</f>
        <v>#REF!</v>
      </c>
      <c r="E359" s="23" t="e" cm="1">
        <f t="array" ref="E359">SUM(IF((LEFT('2-1 采购订单物料明细表报表导出'!#REF!,7)=E$1)*('2-1 采购订单物料明细表报表导出'!#REF!=$A359),'2-1 采购订单物料明细表报表导出'!#REF!,0))</f>
        <v>#REF!</v>
      </c>
      <c r="F359" s="23" t="e" cm="1">
        <f t="array" ref="F359">SUM(IF((LEFT('2-1 采购订单物料明细表报表导出'!#REF!,7)=F$1)*('2-1 采购订单物料明细表报表导出'!#REF!=$A359),'2-1 采购订单物料明细表报表导出'!#REF!,0))</f>
        <v>#REF!</v>
      </c>
      <c r="G359" s="23" t="e" cm="1">
        <f t="array" ref="G359">SUM(IF((LEFT('2-1 采购订单物料明细表报表导出'!#REF!,7)=G$1)*('2-1 采购订单物料明细表报表导出'!#REF!=$A359),'2-1 采购订单物料明细表报表导出'!#REF!,0))</f>
        <v>#REF!</v>
      </c>
      <c r="H359" s="23" t="e" cm="1">
        <f t="array" ref="H359">SUM(IF((LEFT('2-1 采购订单物料明细表报表导出'!#REF!,7)=H$1)*('2-1 采购订单物料明细表报表导出'!#REF!=$A359),'2-1 采购订单物料明细表报表导出'!#REF!,0))</f>
        <v>#REF!</v>
      </c>
      <c r="I359" s="23" t="e" cm="1">
        <f t="array" ref="I359">SUM(IF((LEFT('2-1 采购订单物料明细表报表导出'!#REF!,7)=I$1)*('2-1 采购订单物料明细表报表导出'!#REF!=$A359),'2-1 采购订单物料明细表报表导出'!#REF!,0))</f>
        <v>#REF!</v>
      </c>
      <c r="J359" s="23" t="e" cm="1">
        <f t="array" ref="J359">SUM(IF((LEFT('2-1 采购订单物料明细表报表导出'!#REF!,7)=J$1)*('2-1 采购订单物料明细表报表导出'!#REF!=$A359),'2-1 采购订单物料明细表报表导出'!#REF!,0))</f>
        <v>#REF!</v>
      </c>
      <c r="K359" s="23" t="e" cm="1">
        <f t="array" ref="K359">SUM(IF((LEFT('2-1 采购订单物料明细表报表导出'!#REF!,7)=K$1)*('2-1 采购订单物料明细表报表导出'!#REF!=$A359),'2-1 采购订单物料明细表报表导出'!#REF!,0))</f>
        <v>#REF!</v>
      </c>
      <c r="L359" s="23" t="e" cm="1">
        <f t="array" ref="L359">SUM(IF((LEFT('2-1 采购订单物料明细表报表导出'!#REF!,7)=L$1)*('2-1 采购订单物料明细表报表导出'!#REF!=$A359),'2-1 采购订单物料明细表报表导出'!#REF!,0))</f>
        <v>#REF!</v>
      </c>
      <c r="M359" s="23" t="e" cm="1">
        <f t="array" ref="M359">SUM(IF((LEFT('2-1 采购订单物料明细表报表导出'!#REF!,7)=M$1)*('2-1 采购订单物料明细表报表导出'!#REF!=$A359),'2-1 采购订单物料明细表报表导出'!#REF!,0))</f>
        <v>#REF!</v>
      </c>
      <c r="N359" s="23" t="e" cm="1">
        <f t="array" ref="N359">SUM(IF((LEFT('2-1 采购订单物料明细表报表导出'!#REF!,7)=N$1)*('2-1 采购订单物料明细表报表导出'!#REF!=$A359),'2-1 采购订单物料明细表报表导出'!#REF!,0))</f>
        <v>#REF!</v>
      </c>
      <c r="O359" s="23" t="e" cm="1">
        <f t="array" ref="O359">SUM(IF((LEFT('2-1 采购订单物料明细表报表导出'!#REF!,7)=O$1)*('2-1 采购订单物料明细表报表导出'!#REF!=$A359),'2-1 采购订单物料明细表报表导出'!#REF!,0))</f>
        <v>#REF!</v>
      </c>
    </row>
    <row r="360" ht="14.5" spans="1:15">
      <c r="A360" s="20" t="s">
        <v>3667</v>
      </c>
      <c r="B360" s="48" t="s">
        <v>2088</v>
      </c>
      <c r="C360" s="49" t="s">
        <v>2089</v>
      </c>
      <c r="D360" s="23" t="e" cm="1">
        <f t="array" ref="D360">SUM(IF((LEFT('2-1 采购订单物料明细表报表导出'!#REF!,7)=D$1)*('2-1 采购订单物料明细表报表导出'!#REF!=$A360),'2-1 采购订单物料明细表报表导出'!#REF!,0))</f>
        <v>#REF!</v>
      </c>
      <c r="E360" s="23" t="e" cm="1">
        <f t="array" ref="E360">SUM(IF((LEFT('2-1 采购订单物料明细表报表导出'!#REF!,7)=E$1)*('2-1 采购订单物料明细表报表导出'!#REF!=$A360),'2-1 采购订单物料明细表报表导出'!#REF!,0))</f>
        <v>#REF!</v>
      </c>
      <c r="F360" s="23" t="e" cm="1">
        <f t="array" ref="F360">SUM(IF((LEFT('2-1 采购订单物料明细表报表导出'!#REF!,7)=F$1)*('2-1 采购订单物料明细表报表导出'!#REF!=$A360),'2-1 采购订单物料明细表报表导出'!#REF!,0))</f>
        <v>#REF!</v>
      </c>
      <c r="G360" s="23" t="e" cm="1">
        <f t="array" ref="G360">SUM(IF((LEFT('2-1 采购订单物料明细表报表导出'!#REF!,7)=G$1)*('2-1 采购订单物料明细表报表导出'!#REF!=$A360),'2-1 采购订单物料明细表报表导出'!#REF!,0))</f>
        <v>#REF!</v>
      </c>
      <c r="H360" s="23" t="e" cm="1">
        <f t="array" ref="H360">SUM(IF((LEFT('2-1 采购订单物料明细表报表导出'!#REF!,7)=H$1)*('2-1 采购订单物料明细表报表导出'!#REF!=$A360),'2-1 采购订单物料明细表报表导出'!#REF!,0))</f>
        <v>#REF!</v>
      </c>
      <c r="I360" s="23" t="e" cm="1">
        <f t="array" ref="I360">SUM(IF((LEFT('2-1 采购订单物料明细表报表导出'!#REF!,7)=I$1)*('2-1 采购订单物料明细表报表导出'!#REF!=$A360),'2-1 采购订单物料明细表报表导出'!#REF!,0))</f>
        <v>#REF!</v>
      </c>
      <c r="J360" s="23" t="e" cm="1">
        <f t="array" ref="J360">SUM(IF((LEFT('2-1 采购订单物料明细表报表导出'!#REF!,7)=J$1)*('2-1 采购订单物料明细表报表导出'!#REF!=$A360),'2-1 采购订单物料明细表报表导出'!#REF!,0))</f>
        <v>#REF!</v>
      </c>
      <c r="K360" s="23" t="e" cm="1">
        <f t="array" ref="K360">SUM(IF((LEFT('2-1 采购订单物料明细表报表导出'!#REF!,7)=K$1)*('2-1 采购订单物料明细表报表导出'!#REF!=$A360),'2-1 采购订单物料明细表报表导出'!#REF!,0))</f>
        <v>#REF!</v>
      </c>
      <c r="L360" s="23" t="e" cm="1">
        <f t="array" ref="L360">SUM(IF((LEFT('2-1 采购订单物料明细表报表导出'!#REF!,7)=L$1)*('2-1 采购订单物料明细表报表导出'!#REF!=$A360),'2-1 采购订单物料明细表报表导出'!#REF!,0))</f>
        <v>#REF!</v>
      </c>
      <c r="M360" s="23" t="e" cm="1">
        <f t="array" ref="M360">SUM(IF((LEFT('2-1 采购订单物料明细表报表导出'!#REF!,7)=M$1)*('2-1 采购订单物料明细表报表导出'!#REF!=$A360),'2-1 采购订单物料明细表报表导出'!#REF!,0))</f>
        <v>#REF!</v>
      </c>
      <c r="N360" s="23" t="e" cm="1">
        <f t="array" ref="N360">SUM(IF((LEFT('2-1 采购订单物料明细表报表导出'!#REF!,7)=N$1)*('2-1 采购订单物料明细表报表导出'!#REF!=$A360),'2-1 采购订单物料明细表报表导出'!#REF!,0))</f>
        <v>#REF!</v>
      </c>
      <c r="O360" s="23" t="e" cm="1">
        <f t="array" ref="O360">SUM(IF((LEFT('2-1 采购订单物料明细表报表导出'!#REF!,7)=O$1)*('2-1 采购订单物料明细表报表导出'!#REF!=$A360),'2-1 采购订单物料明细表报表导出'!#REF!,0))</f>
        <v>#REF!</v>
      </c>
    </row>
    <row r="361" ht="14.5" spans="1:15">
      <c r="A361" s="20" t="s">
        <v>3668</v>
      </c>
      <c r="B361" s="48" t="s">
        <v>2088</v>
      </c>
      <c r="C361" s="49" t="s">
        <v>2089</v>
      </c>
      <c r="D361" s="23" t="e" cm="1">
        <f t="array" ref="D361">SUM(IF((LEFT('2-1 采购订单物料明细表报表导出'!#REF!,7)=D$1)*('2-1 采购订单物料明细表报表导出'!#REF!=$A361),'2-1 采购订单物料明细表报表导出'!#REF!,0))</f>
        <v>#REF!</v>
      </c>
      <c r="E361" s="23" t="e" cm="1">
        <f t="array" ref="E361">SUM(IF((LEFT('2-1 采购订单物料明细表报表导出'!#REF!,7)=E$1)*('2-1 采购订单物料明细表报表导出'!#REF!=$A361),'2-1 采购订单物料明细表报表导出'!#REF!,0))</f>
        <v>#REF!</v>
      </c>
      <c r="F361" s="23" t="e" cm="1">
        <f t="array" ref="F361">SUM(IF((LEFT('2-1 采购订单物料明细表报表导出'!#REF!,7)=F$1)*('2-1 采购订单物料明细表报表导出'!#REF!=$A361),'2-1 采购订单物料明细表报表导出'!#REF!,0))</f>
        <v>#REF!</v>
      </c>
      <c r="G361" s="23" t="e" cm="1">
        <f t="array" ref="G361">SUM(IF((LEFT('2-1 采购订单物料明细表报表导出'!#REF!,7)=G$1)*('2-1 采购订单物料明细表报表导出'!#REF!=$A361),'2-1 采购订单物料明细表报表导出'!#REF!,0))</f>
        <v>#REF!</v>
      </c>
      <c r="H361" s="23" t="e" cm="1">
        <f t="array" ref="H361">SUM(IF((LEFT('2-1 采购订单物料明细表报表导出'!#REF!,7)=H$1)*('2-1 采购订单物料明细表报表导出'!#REF!=$A361),'2-1 采购订单物料明细表报表导出'!#REF!,0))</f>
        <v>#REF!</v>
      </c>
      <c r="I361" s="23" t="e" cm="1">
        <f t="array" ref="I361">SUM(IF((LEFT('2-1 采购订单物料明细表报表导出'!#REF!,7)=I$1)*('2-1 采购订单物料明细表报表导出'!#REF!=$A361),'2-1 采购订单物料明细表报表导出'!#REF!,0))</f>
        <v>#REF!</v>
      </c>
      <c r="J361" s="23" t="e" cm="1">
        <f t="array" ref="J361">SUM(IF((LEFT('2-1 采购订单物料明细表报表导出'!#REF!,7)=J$1)*('2-1 采购订单物料明细表报表导出'!#REF!=$A361),'2-1 采购订单物料明细表报表导出'!#REF!,0))</f>
        <v>#REF!</v>
      </c>
      <c r="K361" s="23" t="e" cm="1">
        <f t="array" ref="K361">SUM(IF((LEFT('2-1 采购订单物料明细表报表导出'!#REF!,7)=K$1)*('2-1 采购订单物料明细表报表导出'!#REF!=$A361),'2-1 采购订单物料明细表报表导出'!#REF!,0))</f>
        <v>#REF!</v>
      </c>
      <c r="L361" s="23" t="e" cm="1">
        <f t="array" ref="L361">SUM(IF((LEFT('2-1 采购订单物料明细表报表导出'!#REF!,7)=L$1)*('2-1 采购订单物料明细表报表导出'!#REF!=$A361),'2-1 采购订单物料明细表报表导出'!#REF!,0))</f>
        <v>#REF!</v>
      </c>
      <c r="M361" s="23" t="e" cm="1">
        <f t="array" ref="M361">SUM(IF((LEFT('2-1 采购订单物料明细表报表导出'!#REF!,7)=M$1)*('2-1 采购订单物料明细表报表导出'!#REF!=$A361),'2-1 采购订单物料明细表报表导出'!#REF!,0))</f>
        <v>#REF!</v>
      </c>
      <c r="N361" s="23" t="e" cm="1">
        <f t="array" ref="N361">SUM(IF((LEFT('2-1 采购订单物料明细表报表导出'!#REF!,7)=N$1)*('2-1 采购订单物料明细表报表导出'!#REF!=$A361),'2-1 采购订单物料明细表报表导出'!#REF!,0))</f>
        <v>#REF!</v>
      </c>
      <c r="O361" s="23" t="e" cm="1">
        <f t="array" ref="O361">SUM(IF((LEFT('2-1 采购订单物料明细表报表导出'!#REF!,7)=O$1)*('2-1 采购订单物料明细表报表导出'!#REF!=$A361),'2-1 采购订单物料明细表报表导出'!#REF!,0))</f>
        <v>#REF!</v>
      </c>
    </row>
    <row r="362" ht="14.5" spans="1:15">
      <c r="A362" s="20" t="s">
        <v>3669</v>
      </c>
      <c r="B362" s="48" t="s">
        <v>2088</v>
      </c>
      <c r="C362" s="49" t="s">
        <v>2089</v>
      </c>
      <c r="D362" s="23" t="e" cm="1">
        <f t="array" ref="D362">SUM(IF((LEFT('2-1 采购订单物料明细表报表导出'!#REF!,7)=D$1)*('2-1 采购订单物料明细表报表导出'!#REF!=$A362),'2-1 采购订单物料明细表报表导出'!#REF!,0))</f>
        <v>#REF!</v>
      </c>
      <c r="E362" s="23" t="e" cm="1">
        <f t="array" ref="E362">SUM(IF((LEFT('2-1 采购订单物料明细表报表导出'!#REF!,7)=E$1)*('2-1 采购订单物料明细表报表导出'!#REF!=$A362),'2-1 采购订单物料明细表报表导出'!#REF!,0))</f>
        <v>#REF!</v>
      </c>
      <c r="F362" s="23" t="e" cm="1">
        <f t="array" ref="F362">SUM(IF((LEFT('2-1 采购订单物料明细表报表导出'!#REF!,7)=F$1)*('2-1 采购订单物料明细表报表导出'!#REF!=$A362),'2-1 采购订单物料明细表报表导出'!#REF!,0))</f>
        <v>#REF!</v>
      </c>
      <c r="G362" s="23" t="e" cm="1">
        <f t="array" ref="G362">SUM(IF((LEFT('2-1 采购订单物料明细表报表导出'!#REF!,7)=G$1)*('2-1 采购订单物料明细表报表导出'!#REF!=$A362),'2-1 采购订单物料明细表报表导出'!#REF!,0))</f>
        <v>#REF!</v>
      </c>
      <c r="H362" s="23" t="e" cm="1">
        <f t="array" ref="H362">SUM(IF((LEFT('2-1 采购订单物料明细表报表导出'!#REF!,7)=H$1)*('2-1 采购订单物料明细表报表导出'!#REF!=$A362),'2-1 采购订单物料明细表报表导出'!#REF!,0))</f>
        <v>#REF!</v>
      </c>
      <c r="I362" s="23" t="e" cm="1">
        <f t="array" ref="I362">SUM(IF((LEFT('2-1 采购订单物料明细表报表导出'!#REF!,7)=I$1)*('2-1 采购订单物料明细表报表导出'!#REF!=$A362),'2-1 采购订单物料明细表报表导出'!#REF!,0))</f>
        <v>#REF!</v>
      </c>
      <c r="J362" s="23" t="e" cm="1">
        <f t="array" ref="J362">SUM(IF((LEFT('2-1 采购订单物料明细表报表导出'!#REF!,7)=J$1)*('2-1 采购订单物料明细表报表导出'!#REF!=$A362),'2-1 采购订单物料明细表报表导出'!#REF!,0))</f>
        <v>#REF!</v>
      </c>
      <c r="K362" s="23" t="e" cm="1">
        <f t="array" ref="K362">SUM(IF((LEFT('2-1 采购订单物料明细表报表导出'!#REF!,7)=K$1)*('2-1 采购订单物料明细表报表导出'!#REF!=$A362),'2-1 采购订单物料明细表报表导出'!#REF!,0))</f>
        <v>#REF!</v>
      </c>
      <c r="L362" s="23" t="e" cm="1">
        <f t="array" ref="L362">SUM(IF((LEFT('2-1 采购订单物料明细表报表导出'!#REF!,7)=L$1)*('2-1 采购订单物料明细表报表导出'!#REF!=$A362),'2-1 采购订单物料明细表报表导出'!#REF!,0))</f>
        <v>#REF!</v>
      </c>
      <c r="M362" s="23" t="e" cm="1">
        <f t="array" ref="M362">SUM(IF((LEFT('2-1 采购订单物料明细表报表导出'!#REF!,7)=M$1)*('2-1 采购订单物料明细表报表导出'!#REF!=$A362),'2-1 采购订单物料明细表报表导出'!#REF!,0))</f>
        <v>#REF!</v>
      </c>
      <c r="N362" s="23" t="e" cm="1">
        <f t="array" ref="N362">SUM(IF((LEFT('2-1 采购订单物料明细表报表导出'!#REF!,7)=N$1)*('2-1 采购订单物料明细表报表导出'!#REF!=$A362),'2-1 采购订单物料明细表报表导出'!#REF!,0))</f>
        <v>#REF!</v>
      </c>
      <c r="O362" s="23" t="e" cm="1">
        <f t="array" ref="O362">SUM(IF((LEFT('2-1 采购订单物料明细表报表导出'!#REF!,7)=O$1)*('2-1 采购订单物料明细表报表导出'!#REF!=$A362),'2-1 采购订单物料明细表报表导出'!#REF!,0))</f>
        <v>#REF!</v>
      </c>
    </row>
    <row r="363" ht="14.5" spans="1:15">
      <c r="A363" s="20" t="s">
        <v>3670</v>
      </c>
      <c r="B363" s="48" t="s">
        <v>2088</v>
      </c>
      <c r="C363" s="49" t="s">
        <v>2089</v>
      </c>
      <c r="D363" s="23" t="e" cm="1">
        <f t="array" ref="D363">SUM(IF((LEFT('2-1 采购订单物料明细表报表导出'!#REF!,7)=D$1)*('2-1 采购订单物料明细表报表导出'!#REF!=$A363),'2-1 采购订单物料明细表报表导出'!#REF!,0))</f>
        <v>#REF!</v>
      </c>
      <c r="E363" s="23" t="e" cm="1">
        <f t="array" ref="E363">SUM(IF((LEFT('2-1 采购订单物料明细表报表导出'!#REF!,7)=E$1)*('2-1 采购订单物料明细表报表导出'!#REF!=$A363),'2-1 采购订单物料明细表报表导出'!#REF!,0))</f>
        <v>#REF!</v>
      </c>
      <c r="F363" s="23" t="e" cm="1">
        <f t="array" ref="F363">SUM(IF((LEFT('2-1 采购订单物料明细表报表导出'!#REF!,7)=F$1)*('2-1 采购订单物料明细表报表导出'!#REF!=$A363),'2-1 采购订单物料明细表报表导出'!#REF!,0))</f>
        <v>#REF!</v>
      </c>
      <c r="G363" s="23" t="e" cm="1">
        <f t="array" ref="G363">SUM(IF((LEFT('2-1 采购订单物料明细表报表导出'!#REF!,7)=G$1)*('2-1 采购订单物料明细表报表导出'!#REF!=$A363),'2-1 采购订单物料明细表报表导出'!#REF!,0))</f>
        <v>#REF!</v>
      </c>
      <c r="H363" s="23" t="e" cm="1">
        <f t="array" ref="H363">SUM(IF((LEFT('2-1 采购订单物料明细表报表导出'!#REF!,7)=H$1)*('2-1 采购订单物料明细表报表导出'!#REF!=$A363),'2-1 采购订单物料明细表报表导出'!#REF!,0))</f>
        <v>#REF!</v>
      </c>
      <c r="I363" s="23" t="e" cm="1">
        <f t="array" ref="I363">SUM(IF((LEFT('2-1 采购订单物料明细表报表导出'!#REF!,7)=I$1)*('2-1 采购订单物料明细表报表导出'!#REF!=$A363),'2-1 采购订单物料明细表报表导出'!#REF!,0))</f>
        <v>#REF!</v>
      </c>
      <c r="J363" s="23" t="e" cm="1">
        <f t="array" ref="J363">SUM(IF((LEFT('2-1 采购订单物料明细表报表导出'!#REF!,7)=J$1)*('2-1 采购订单物料明细表报表导出'!#REF!=$A363),'2-1 采购订单物料明细表报表导出'!#REF!,0))</f>
        <v>#REF!</v>
      </c>
      <c r="K363" s="23" t="e" cm="1">
        <f t="array" ref="K363">SUM(IF((LEFT('2-1 采购订单物料明细表报表导出'!#REF!,7)=K$1)*('2-1 采购订单物料明细表报表导出'!#REF!=$A363),'2-1 采购订单物料明细表报表导出'!#REF!,0))</f>
        <v>#REF!</v>
      </c>
      <c r="L363" s="23" t="e" cm="1">
        <f t="array" ref="L363">SUM(IF((LEFT('2-1 采购订单物料明细表报表导出'!#REF!,7)=L$1)*('2-1 采购订单物料明细表报表导出'!#REF!=$A363),'2-1 采购订单物料明细表报表导出'!#REF!,0))</f>
        <v>#REF!</v>
      </c>
      <c r="M363" s="23" t="e" cm="1">
        <f t="array" ref="M363">SUM(IF((LEFT('2-1 采购订单物料明细表报表导出'!#REF!,7)=M$1)*('2-1 采购订单物料明细表报表导出'!#REF!=$A363),'2-1 采购订单物料明细表报表导出'!#REF!,0))</f>
        <v>#REF!</v>
      </c>
      <c r="N363" s="23" t="e" cm="1">
        <f t="array" ref="N363">SUM(IF((LEFT('2-1 采购订单物料明细表报表导出'!#REF!,7)=N$1)*('2-1 采购订单物料明细表报表导出'!#REF!=$A363),'2-1 采购订单物料明细表报表导出'!#REF!,0))</f>
        <v>#REF!</v>
      </c>
      <c r="O363" s="23" t="e" cm="1">
        <f t="array" ref="O363">SUM(IF((LEFT('2-1 采购订单物料明细表报表导出'!#REF!,7)=O$1)*('2-1 采购订单物料明细表报表导出'!#REF!=$A363),'2-1 采购订单物料明细表报表导出'!#REF!,0))</f>
        <v>#REF!</v>
      </c>
    </row>
    <row r="364" ht="14.5" spans="1:15">
      <c r="A364" s="20" t="s">
        <v>3671</v>
      </c>
      <c r="B364" s="48" t="s">
        <v>2088</v>
      </c>
      <c r="C364" s="49" t="s">
        <v>2089</v>
      </c>
      <c r="D364" s="23" t="e" cm="1">
        <f t="array" ref="D364">SUM(IF((LEFT('2-1 采购订单物料明细表报表导出'!#REF!,7)=D$1)*('2-1 采购订单物料明细表报表导出'!#REF!=$A364),'2-1 采购订单物料明细表报表导出'!#REF!,0))</f>
        <v>#REF!</v>
      </c>
      <c r="E364" s="23" t="e" cm="1">
        <f t="array" ref="E364">SUM(IF((LEFT('2-1 采购订单物料明细表报表导出'!#REF!,7)=E$1)*('2-1 采购订单物料明细表报表导出'!#REF!=$A364),'2-1 采购订单物料明细表报表导出'!#REF!,0))</f>
        <v>#REF!</v>
      </c>
      <c r="F364" s="23" t="e" cm="1">
        <f t="array" ref="F364">SUM(IF((LEFT('2-1 采购订单物料明细表报表导出'!#REF!,7)=F$1)*('2-1 采购订单物料明细表报表导出'!#REF!=$A364),'2-1 采购订单物料明细表报表导出'!#REF!,0))</f>
        <v>#REF!</v>
      </c>
      <c r="G364" s="23" t="e" cm="1">
        <f t="array" ref="G364">SUM(IF((LEFT('2-1 采购订单物料明细表报表导出'!#REF!,7)=G$1)*('2-1 采购订单物料明细表报表导出'!#REF!=$A364),'2-1 采购订单物料明细表报表导出'!#REF!,0))</f>
        <v>#REF!</v>
      </c>
      <c r="H364" s="23" t="e" cm="1">
        <f t="array" ref="H364">SUM(IF((LEFT('2-1 采购订单物料明细表报表导出'!#REF!,7)=H$1)*('2-1 采购订单物料明细表报表导出'!#REF!=$A364),'2-1 采购订单物料明细表报表导出'!#REF!,0))</f>
        <v>#REF!</v>
      </c>
      <c r="I364" s="23" t="e" cm="1">
        <f t="array" ref="I364">SUM(IF((LEFT('2-1 采购订单物料明细表报表导出'!#REF!,7)=I$1)*('2-1 采购订单物料明细表报表导出'!#REF!=$A364),'2-1 采购订单物料明细表报表导出'!#REF!,0))</f>
        <v>#REF!</v>
      </c>
      <c r="J364" s="23" t="e" cm="1">
        <f t="array" ref="J364">SUM(IF((LEFT('2-1 采购订单物料明细表报表导出'!#REF!,7)=J$1)*('2-1 采购订单物料明细表报表导出'!#REF!=$A364),'2-1 采购订单物料明细表报表导出'!#REF!,0))</f>
        <v>#REF!</v>
      </c>
      <c r="K364" s="23" t="e" cm="1">
        <f t="array" ref="K364">SUM(IF((LEFT('2-1 采购订单物料明细表报表导出'!#REF!,7)=K$1)*('2-1 采购订单物料明细表报表导出'!#REF!=$A364),'2-1 采购订单物料明细表报表导出'!#REF!,0))</f>
        <v>#REF!</v>
      </c>
      <c r="L364" s="23" t="e" cm="1">
        <f t="array" ref="L364">SUM(IF((LEFT('2-1 采购订单物料明细表报表导出'!#REF!,7)=L$1)*('2-1 采购订单物料明细表报表导出'!#REF!=$A364),'2-1 采购订单物料明细表报表导出'!#REF!,0))</f>
        <v>#REF!</v>
      </c>
      <c r="M364" s="23" t="e" cm="1">
        <f t="array" ref="M364">SUM(IF((LEFT('2-1 采购订单物料明细表报表导出'!#REF!,7)=M$1)*('2-1 采购订单物料明细表报表导出'!#REF!=$A364),'2-1 采购订单物料明细表报表导出'!#REF!,0))</f>
        <v>#REF!</v>
      </c>
      <c r="N364" s="23" t="e" cm="1">
        <f t="array" ref="N364">SUM(IF((LEFT('2-1 采购订单物料明细表报表导出'!#REF!,7)=N$1)*('2-1 采购订单物料明细表报表导出'!#REF!=$A364),'2-1 采购订单物料明细表报表导出'!#REF!,0))</f>
        <v>#REF!</v>
      </c>
      <c r="O364" s="23" t="e" cm="1">
        <f t="array" ref="O364">SUM(IF((LEFT('2-1 采购订单物料明细表报表导出'!#REF!,7)=O$1)*('2-1 采购订单物料明细表报表导出'!#REF!=$A364),'2-1 采购订单物料明细表报表导出'!#REF!,0))</f>
        <v>#REF!</v>
      </c>
    </row>
    <row r="365" ht="14.5" spans="1:15">
      <c r="A365" s="20" t="s">
        <v>3672</v>
      </c>
      <c r="B365" s="48" t="s">
        <v>2088</v>
      </c>
      <c r="C365" s="49" t="s">
        <v>2089</v>
      </c>
      <c r="D365" s="23" t="e" cm="1">
        <f t="array" ref="D365">SUM(IF((LEFT('2-1 采购订单物料明细表报表导出'!#REF!,7)=D$1)*('2-1 采购订单物料明细表报表导出'!#REF!=$A365),'2-1 采购订单物料明细表报表导出'!#REF!,0))</f>
        <v>#REF!</v>
      </c>
      <c r="E365" s="23" t="e" cm="1">
        <f t="array" ref="E365">SUM(IF((LEFT('2-1 采购订单物料明细表报表导出'!#REF!,7)=E$1)*('2-1 采购订单物料明细表报表导出'!#REF!=$A365),'2-1 采购订单物料明细表报表导出'!#REF!,0))</f>
        <v>#REF!</v>
      </c>
      <c r="F365" s="23" t="e" cm="1">
        <f t="array" ref="F365">SUM(IF((LEFT('2-1 采购订单物料明细表报表导出'!#REF!,7)=F$1)*('2-1 采购订单物料明细表报表导出'!#REF!=$A365),'2-1 采购订单物料明细表报表导出'!#REF!,0))</f>
        <v>#REF!</v>
      </c>
      <c r="G365" s="23" t="e" cm="1">
        <f t="array" ref="G365">SUM(IF((LEFT('2-1 采购订单物料明细表报表导出'!#REF!,7)=G$1)*('2-1 采购订单物料明细表报表导出'!#REF!=$A365),'2-1 采购订单物料明细表报表导出'!#REF!,0))</f>
        <v>#REF!</v>
      </c>
      <c r="H365" s="23" t="e" cm="1">
        <f t="array" ref="H365">SUM(IF((LEFT('2-1 采购订单物料明细表报表导出'!#REF!,7)=H$1)*('2-1 采购订单物料明细表报表导出'!#REF!=$A365),'2-1 采购订单物料明细表报表导出'!#REF!,0))</f>
        <v>#REF!</v>
      </c>
      <c r="I365" s="23" t="e" cm="1">
        <f t="array" ref="I365">SUM(IF((LEFT('2-1 采购订单物料明细表报表导出'!#REF!,7)=I$1)*('2-1 采购订单物料明细表报表导出'!#REF!=$A365),'2-1 采购订单物料明细表报表导出'!#REF!,0))</f>
        <v>#REF!</v>
      </c>
      <c r="J365" s="23" t="e" cm="1">
        <f t="array" ref="J365">SUM(IF((LEFT('2-1 采购订单物料明细表报表导出'!#REF!,7)=J$1)*('2-1 采购订单物料明细表报表导出'!#REF!=$A365),'2-1 采购订单物料明细表报表导出'!#REF!,0))</f>
        <v>#REF!</v>
      </c>
      <c r="K365" s="23" t="e" cm="1">
        <f t="array" ref="K365">SUM(IF((LEFT('2-1 采购订单物料明细表报表导出'!#REF!,7)=K$1)*('2-1 采购订单物料明细表报表导出'!#REF!=$A365),'2-1 采购订单物料明细表报表导出'!#REF!,0))</f>
        <v>#REF!</v>
      </c>
      <c r="L365" s="23" t="e" cm="1">
        <f t="array" ref="L365">SUM(IF((LEFT('2-1 采购订单物料明细表报表导出'!#REF!,7)=L$1)*('2-1 采购订单物料明细表报表导出'!#REF!=$A365),'2-1 采购订单物料明细表报表导出'!#REF!,0))</f>
        <v>#REF!</v>
      </c>
      <c r="M365" s="23" t="e" cm="1">
        <f t="array" ref="M365">SUM(IF((LEFT('2-1 采购订单物料明细表报表导出'!#REF!,7)=M$1)*('2-1 采购订单物料明细表报表导出'!#REF!=$A365),'2-1 采购订单物料明细表报表导出'!#REF!,0))</f>
        <v>#REF!</v>
      </c>
      <c r="N365" s="23" t="e" cm="1">
        <f t="array" ref="N365">SUM(IF((LEFT('2-1 采购订单物料明细表报表导出'!#REF!,7)=N$1)*('2-1 采购订单物料明细表报表导出'!#REF!=$A365),'2-1 采购订单物料明细表报表导出'!#REF!,0))</f>
        <v>#REF!</v>
      </c>
      <c r="O365" s="23" t="e" cm="1">
        <f t="array" ref="O365">SUM(IF((LEFT('2-1 采购订单物料明细表报表导出'!#REF!,7)=O$1)*('2-1 采购订单物料明细表报表导出'!#REF!=$A365),'2-1 采购订单物料明细表报表导出'!#REF!,0))</f>
        <v>#REF!</v>
      </c>
    </row>
    <row r="366" ht="15" spans="1:15">
      <c r="A366" s="50" t="s">
        <v>3673</v>
      </c>
      <c r="B366" s="48" t="s">
        <v>2128</v>
      </c>
      <c r="C366" s="49" t="s">
        <v>2129</v>
      </c>
      <c r="D366" s="23" t="e" cm="1">
        <f t="array" ref="D366">SUM(IF((LEFT('2-1 采购订单物料明细表报表导出'!#REF!,7)=D$1)*('2-1 采购订单物料明细表报表导出'!#REF!=$A366),'2-1 采购订单物料明细表报表导出'!#REF!,0))</f>
        <v>#REF!</v>
      </c>
      <c r="E366" s="23" t="e" cm="1">
        <f t="array" ref="E366">SUM(IF((LEFT('2-1 采购订单物料明细表报表导出'!#REF!,7)=E$1)*('2-1 采购订单物料明细表报表导出'!#REF!=$A366),'2-1 采购订单物料明细表报表导出'!#REF!,0))</f>
        <v>#REF!</v>
      </c>
      <c r="F366" s="23" t="e" cm="1">
        <f t="array" ref="F366">SUM(IF((LEFT('2-1 采购订单物料明细表报表导出'!#REF!,7)=F$1)*('2-1 采购订单物料明细表报表导出'!#REF!=$A366),'2-1 采购订单物料明细表报表导出'!#REF!,0))</f>
        <v>#REF!</v>
      </c>
      <c r="G366" s="23" t="e" cm="1">
        <f t="array" ref="G366">SUM(IF((LEFT('2-1 采购订单物料明细表报表导出'!#REF!,7)=G$1)*('2-1 采购订单物料明细表报表导出'!#REF!=$A366),'2-1 采购订单物料明细表报表导出'!#REF!,0))</f>
        <v>#REF!</v>
      </c>
      <c r="H366" s="23" t="e" cm="1">
        <f t="array" ref="H366">SUM(IF((LEFT('2-1 采购订单物料明细表报表导出'!#REF!,7)=H$1)*('2-1 采购订单物料明细表报表导出'!#REF!=$A366),'2-1 采购订单物料明细表报表导出'!#REF!,0))</f>
        <v>#REF!</v>
      </c>
      <c r="I366" s="23" t="e" cm="1">
        <f t="array" ref="I366">SUM(IF((LEFT('2-1 采购订单物料明细表报表导出'!#REF!,7)=I$1)*('2-1 采购订单物料明细表报表导出'!#REF!=$A366),'2-1 采购订单物料明细表报表导出'!#REF!,0))</f>
        <v>#REF!</v>
      </c>
      <c r="J366" s="23" t="e" cm="1">
        <f t="array" ref="J366">SUM(IF((LEFT('2-1 采购订单物料明细表报表导出'!#REF!,7)=J$1)*('2-1 采购订单物料明细表报表导出'!#REF!=$A366),'2-1 采购订单物料明细表报表导出'!#REF!,0))</f>
        <v>#REF!</v>
      </c>
      <c r="K366" s="23" t="e" cm="1">
        <f t="array" ref="K366">SUM(IF((LEFT('2-1 采购订单物料明细表报表导出'!#REF!,7)=K$1)*('2-1 采购订单物料明细表报表导出'!#REF!=$A366),'2-1 采购订单物料明细表报表导出'!#REF!,0))</f>
        <v>#REF!</v>
      </c>
      <c r="L366" s="23" t="e" cm="1">
        <f t="array" ref="L366">SUM(IF((LEFT('2-1 采购订单物料明细表报表导出'!#REF!,7)=L$1)*('2-1 采购订单物料明细表报表导出'!#REF!=$A366),'2-1 采购订单物料明细表报表导出'!#REF!,0))</f>
        <v>#REF!</v>
      </c>
      <c r="M366" s="23" t="e" cm="1">
        <f t="array" ref="M366">SUM(IF((LEFT('2-1 采购订单物料明细表报表导出'!#REF!,7)=M$1)*('2-1 采购订单物料明细表报表导出'!#REF!=$A366),'2-1 采购订单物料明细表报表导出'!#REF!,0))</f>
        <v>#REF!</v>
      </c>
      <c r="N366" s="23" t="e" cm="1">
        <f t="array" ref="N366">SUM(IF((LEFT('2-1 采购订单物料明细表报表导出'!#REF!,7)=N$1)*('2-1 采购订单物料明细表报表导出'!#REF!=$A366),'2-1 采购订单物料明细表报表导出'!#REF!,0))</f>
        <v>#REF!</v>
      </c>
      <c r="O366" s="23" t="e" cm="1">
        <f t="array" ref="O366">SUM(IF((LEFT('2-1 采购订单物料明细表报表导出'!#REF!,7)=O$1)*('2-1 采购订单物料明细表报表导出'!#REF!=$A366),'2-1 采购订单物料明细表报表导出'!#REF!,0))</f>
        <v>#REF!</v>
      </c>
    </row>
    <row r="367" ht="14.5" spans="1:15">
      <c r="A367" s="20" t="s">
        <v>3674</v>
      </c>
      <c r="B367" s="48" t="s">
        <v>2128</v>
      </c>
      <c r="C367" s="49" t="s">
        <v>2129</v>
      </c>
      <c r="D367" s="23" t="e" cm="1">
        <f t="array" ref="D367">SUM(IF((LEFT('2-1 采购订单物料明细表报表导出'!#REF!,7)=D$1)*('2-1 采购订单物料明细表报表导出'!#REF!=$A367),'2-1 采购订单物料明细表报表导出'!#REF!,0))</f>
        <v>#REF!</v>
      </c>
      <c r="E367" s="23" t="e" cm="1">
        <f t="array" ref="E367">SUM(IF((LEFT('2-1 采购订单物料明细表报表导出'!#REF!,7)=E$1)*('2-1 采购订单物料明细表报表导出'!#REF!=$A367),'2-1 采购订单物料明细表报表导出'!#REF!,0))</f>
        <v>#REF!</v>
      </c>
      <c r="F367" s="23" t="e" cm="1">
        <f t="array" ref="F367">SUM(IF((LEFT('2-1 采购订单物料明细表报表导出'!#REF!,7)=F$1)*('2-1 采购订单物料明细表报表导出'!#REF!=$A367),'2-1 采购订单物料明细表报表导出'!#REF!,0))</f>
        <v>#REF!</v>
      </c>
      <c r="G367" s="23" t="e" cm="1">
        <f t="array" ref="G367">SUM(IF((LEFT('2-1 采购订单物料明细表报表导出'!#REF!,7)=G$1)*('2-1 采购订单物料明细表报表导出'!#REF!=$A367),'2-1 采购订单物料明细表报表导出'!#REF!,0))</f>
        <v>#REF!</v>
      </c>
      <c r="H367" s="23" t="e" cm="1">
        <f t="array" ref="H367">SUM(IF((LEFT('2-1 采购订单物料明细表报表导出'!#REF!,7)=H$1)*('2-1 采购订单物料明细表报表导出'!#REF!=$A367),'2-1 采购订单物料明细表报表导出'!#REF!,0))</f>
        <v>#REF!</v>
      </c>
      <c r="I367" s="23" t="e" cm="1">
        <f t="array" ref="I367">SUM(IF((LEFT('2-1 采购订单物料明细表报表导出'!#REF!,7)=I$1)*('2-1 采购订单物料明细表报表导出'!#REF!=$A367),'2-1 采购订单物料明细表报表导出'!#REF!,0))</f>
        <v>#REF!</v>
      </c>
      <c r="J367" s="23" t="e" cm="1">
        <f t="array" ref="J367">SUM(IF((LEFT('2-1 采购订单物料明细表报表导出'!#REF!,7)=J$1)*('2-1 采购订单物料明细表报表导出'!#REF!=$A367),'2-1 采购订单物料明细表报表导出'!#REF!,0))</f>
        <v>#REF!</v>
      </c>
      <c r="K367" s="23" t="e" cm="1">
        <f t="array" ref="K367">SUM(IF((LEFT('2-1 采购订单物料明细表报表导出'!#REF!,7)=K$1)*('2-1 采购订单物料明细表报表导出'!#REF!=$A367),'2-1 采购订单物料明细表报表导出'!#REF!,0))</f>
        <v>#REF!</v>
      </c>
      <c r="L367" s="23" t="e" cm="1">
        <f t="array" ref="L367">SUM(IF((LEFT('2-1 采购订单物料明细表报表导出'!#REF!,7)=L$1)*('2-1 采购订单物料明细表报表导出'!#REF!=$A367),'2-1 采购订单物料明细表报表导出'!#REF!,0))</f>
        <v>#REF!</v>
      </c>
      <c r="M367" s="23" t="e" cm="1">
        <f t="array" ref="M367">SUM(IF((LEFT('2-1 采购订单物料明细表报表导出'!#REF!,7)=M$1)*('2-1 采购订单物料明细表报表导出'!#REF!=$A367),'2-1 采购订单物料明细表报表导出'!#REF!,0))</f>
        <v>#REF!</v>
      </c>
      <c r="N367" s="23" t="e" cm="1">
        <f t="array" ref="N367">SUM(IF((LEFT('2-1 采购订单物料明细表报表导出'!#REF!,7)=N$1)*('2-1 采购订单物料明细表报表导出'!#REF!=$A367),'2-1 采购订单物料明细表报表导出'!#REF!,0))</f>
        <v>#REF!</v>
      </c>
      <c r="O367" s="23" t="e" cm="1">
        <f t="array" ref="O367">SUM(IF((LEFT('2-1 采购订单物料明细表报表导出'!#REF!,7)=O$1)*('2-1 采购订单物料明细表报表导出'!#REF!=$A367),'2-1 采购订单物料明细表报表导出'!#REF!,0))</f>
        <v>#REF!</v>
      </c>
    </row>
    <row r="368" ht="14.5" spans="1:15">
      <c r="A368" s="20" t="s">
        <v>3675</v>
      </c>
      <c r="B368" s="48" t="s">
        <v>2128</v>
      </c>
      <c r="C368" s="49" t="s">
        <v>2129</v>
      </c>
      <c r="D368" s="23" t="e" cm="1">
        <f t="array" ref="D368">SUM(IF((LEFT('2-1 采购订单物料明细表报表导出'!#REF!,7)=D$1)*('2-1 采购订单物料明细表报表导出'!#REF!=$A368),'2-1 采购订单物料明细表报表导出'!#REF!,0))</f>
        <v>#REF!</v>
      </c>
      <c r="E368" s="23" t="e" cm="1">
        <f t="array" ref="E368">SUM(IF((LEFT('2-1 采购订单物料明细表报表导出'!#REF!,7)=E$1)*('2-1 采购订单物料明细表报表导出'!#REF!=$A368),'2-1 采购订单物料明细表报表导出'!#REF!,0))</f>
        <v>#REF!</v>
      </c>
      <c r="F368" s="23" t="e" cm="1">
        <f t="array" ref="F368">SUM(IF((LEFT('2-1 采购订单物料明细表报表导出'!#REF!,7)=F$1)*('2-1 采购订单物料明细表报表导出'!#REF!=$A368),'2-1 采购订单物料明细表报表导出'!#REF!,0))</f>
        <v>#REF!</v>
      </c>
      <c r="G368" s="23" t="e" cm="1">
        <f t="array" ref="G368">SUM(IF((LEFT('2-1 采购订单物料明细表报表导出'!#REF!,7)=G$1)*('2-1 采购订单物料明细表报表导出'!#REF!=$A368),'2-1 采购订单物料明细表报表导出'!#REF!,0))</f>
        <v>#REF!</v>
      </c>
      <c r="H368" s="23" t="e" cm="1">
        <f t="array" ref="H368">SUM(IF((LEFT('2-1 采购订单物料明细表报表导出'!#REF!,7)=H$1)*('2-1 采购订单物料明细表报表导出'!#REF!=$A368),'2-1 采购订单物料明细表报表导出'!#REF!,0))</f>
        <v>#REF!</v>
      </c>
      <c r="I368" s="23" t="e" cm="1">
        <f t="array" ref="I368">SUM(IF((LEFT('2-1 采购订单物料明细表报表导出'!#REF!,7)=I$1)*('2-1 采购订单物料明细表报表导出'!#REF!=$A368),'2-1 采购订单物料明细表报表导出'!#REF!,0))</f>
        <v>#REF!</v>
      </c>
      <c r="J368" s="23" t="e" cm="1">
        <f t="array" ref="J368">SUM(IF((LEFT('2-1 采购订单物料明细表报表导出'!#REF!,7)=J$1)*('2-1 采购订单物料明细表报表导出'!#REF!=$A368),'2-1 采购订单物料明细表报表导出'!#REF!,0))</f>
        <v>#REF!</v>
      </c>
      <c r="K368" s="23" t="e" cm="1">
        <f t="array" ref="K368">SUM(IF((LEFT('2-1 采购订单物料明细表报表导出'!#REF!,7)=K$1)*('2-1 采购订单物料明细表报表导出'!#REF!=$A368),'2-1 采购订单物料明细表报表导出'!#REF!,0))</f>
        <v>#REF!</v>
      </c>
      <c r="L368" s="23" t="e" cm="1">
        <f t="array" ref="L368">SUM(IF((LEFT('2-1 采购订单物料明细表报表导出'!#REF!,7)=L$1)*('2-1 采购订单物料明细表报表导出'!#REF!=$A368),'2-1 采购订单物料明细表报表导出'!#REF!,0))</f>
        <v>#REF!</v>
      </c>
      <c r="M368" s="23" t="e" cm="1">
        <f t="array" ref="M368">SUM(IF((LEFT('2-1 采购订单物料明细表报表导出'!#REF!,7)=M$1)*('2-1 采购订单物料明细表报表导出'!#REF!=$A368),'2-1 采购订单物料明细表报表导出'!#REF!,0))</f>
        <v>#REF!</v>
      </c>
      <c r="N368" s="23" t="e" cm="1">
        <f t="array" ref="N368">SUM(IF((LEFT('2-1 采购订单物料明细表报表导出'!#REF!,7)=N$1)*('2-1 采购订单物料明细表报表导出'!#REF!=$A368),'2-1 采购订单物料明细表报表导出'!#REF!,0))</f>
        <v>#REF!</v>
      </c>
      <c r="O368" s="23" t="e" cm="1">
        <f t="array" ref="O368">SUM(IF((LEFT('2-1 采购订单物料明细表报表导出'!#REF!,7)=O$1)*('2-1 采购订单物料明细表报表导出'!#REF!=$A368),'2-1 采购订单物料明细表报表导出'!#REF!,0))</f>
        <v>#REF!</v>
      </c>
    </row>
    <row r="369" ht="15" spans="1:15">
      <c r="A369" s="50" t="s">
        <v>3676</v>
      </c>
      <c r="B369" s="48" t="s">
        <v>2128</v>
      </c>
      <c r="C369" s="49" t="s">
        <v>2129</v>
      </c>
      <c r="D369" s="23" t="e" cm="1">
        <f t="array" ref="D369">SUM(IF((LEFT('2-1 采购订单物料明细表报表导出'!#REF!,7)=D$1)*('2-1 采购订单物料明细表报表导出'!#REF!=$A369),'2-1 采购订单物料明细表报表导出'!#REF!,0))</f>
        <v>#REF!</v>
      </c>
      <c r="E369" s="23" t="e" cm="1">
        <f t="array" ref="E369">SUM(IF((LEFT('2-1 采购订单物料明细表报表导出'!#REF!,7)=E$1)*('2-1 采购订单物料明细表报表导出'!#REF!=$A369),'2-1 采购订单物料明细表报表导出'!#REF!,0))</f>
        <v>#REF!</v>
      </c>
      <c r="F369" s="23" t="e" cm="1">
        <f t="array" ref="F369">SUM(IF((LEFT('2-1 采购订单物料明细表报表导出'!#REF!,7)=F$1)*('2-1 采购订单物料明细表报表导出'!#REF!=$A369),'2-1 采购订单物料明细表报表导出'!#REF!,0))</f>
        <v>#REF!</v>
      </c>
      <c r="G369" s="23" t="e" cm="1">
        <f t="array" ref="G369">SUM(IF((LEFT('2-1 采购订单物料明细表报表导出'!#REF!,7)=G$1)*('2-1 采购订单物料明细表报表导出'!#REF!=$A369),'2-1 采购订单物料明细表报表导出'!#REF!,0))</f>
        <v>#REF!</v>
      </c>
      <c r="H369" s="23" t="e" cm="1">
        <f t="array" ref="H369">SUM(IF((LEFT('2-1 采购订单物料明细表报表导出'!#REF!,7)=H$1)*('2-1 采购订单物料明细表报表导出'!#REF!=$A369),'2-1 采购订单物料明细表报表导出'!#REF!,0))</f>
        <v>#REF!</v>
      </c>
      <c r="I369" s="23" t="e" cm="1">
        <f t="array" ref="I369">SUM(IF((LEFT('2-1 采购订单物料明细表报表导出'!#REF!,7)=I$1)*('2-1 采购订单物料明细表报表导出'!#REF!=$A369),'2-1 采购订单物料明细表报表导出'!#REF!,0))</f>
        <v>#REF!</v>
      </c>
      <c r="J369" s="23" t="e" cm="1">
        <f t="array" ref="J369">SUM(IF((LEFT('2-1 采购订单物料明细表报表导出'!#REF!,7)=J$1)*('2-1 采购订单物料明细表报表导出'!#REF!=$A369),'2-1 采购订单物料明细表报表导出'!#REF!,0))</f>
        <v>#REF!</v>
      </c>
      <c r="K369" s="23" t="e" cm="1">
        <f t="array" ref="K369">SUM(IF((LEFT('2-1 采购订单物料明细表报表导出'!#REF!,7)=K$1)*('2-1 采购订单物料明细表报表导出'!#REF!=$A369),'2-1 采购订单物料明细表报表导出'!#REF!,0))</f>
        <v>#REF!</v>
      </c>
      <c r="L369" s="23" t="e" cm="1">
        <f t="array" ref="L369">SUM(IF((LEFT('2-1 采购订单物料明细表报表导出'!#REF!,7)=L$1)*('2-1 采购订单物料明细表报表导出'!#REF!=$A369),'2-1 采购订单物料明细表报表导出'!#REF!,0))</f>
        <v>#REF!</v>
      </c>
      <c r="M369" s="23" t="e" cm="1">
        <f t="array" ref="M369">SUM(IF((LEFT('2-1 采购订单物料明细表报表导出'!#REF!,7)=M$1)*('2-1 采购订单物料明细表报表导出'!#REF!=$A369),'2-1 采购订单物料明细表报表导出'!#REF!,0))</f>
        <v>#REF!</v>
      </c>
      <c r="N369" s="23" t="e" cm="1">
        <f t="array" ref="N369">SUM(IF((LEFT('2-1 采购订单物料明细表报表导出'!#REF!,7)=N$1)*('2-1 采购订单物料明细表报表导出'!#REF!=$A369),'2-1 采购订单物料明细表报表导出'!#REF!,0))</f>
        <v>#REF!</v>
      </c>
      <c r="O369" s="23" t="e" cm="1">
        <f t="array" ref="O369">SUM(IF((LEFT('2-1 采购订单物料明细表报表导出'!#REF!,7)=O$1)*('2-1 采购订单物料明细表报表导出'!#REF!=$A369),'2-1 采购订单物料明细表报表导出'!#REF!,0))</f>
        <v>#REF!</v>
      </c>
    </row>
    <row r="370" ht="14.5" spans="1:15">
      <c r="A370" s="20" t="s">
        <v>3677</v>
      </c>
      <c r="B370" s="48" t="s">
        <v>2128</v>
      </c>
      <c r="C370" s="49" t="s">
        <v>2129</v>
      </c>
      <c r="D370" s="23" t="e" cm="1">
        <f t="array" ref="D370">SUM(IF((LEFT('2-1 采购订单物料明细表报表导出'!#REF!,7)=D$1)*('2-1 采购订单物料明细表报表导出'!#REF!=$A370),'2-1 采购订单物料明细表报表导出'!#REF!,0))</f>
        <v>#REF!</v>
      </c>
      <c r="E370" s="23" t="e" cm="1">
        <f t="array" ref="E370">SUM(IF((LEFT('2-1 采购订单物料明细表报表导出'!#REF!,7)=E$1)*('2-1 采购订单物料明细表报表导出'!#REF!=$A370),'2-1 采购订单物料明细表报表导出'!#REF!,0))</f>
        <v>#REF!</v>
      </c>
      <c r="F370" s="23" t="e" cm="1">
        <f t="array" ref="F370">SUM(IF((LEFT('2-1 采购订单物料明细表报表导出'!#REF!,7)=F$1)*('2-1 采购订单物料明细表报表导出'!#REF!=$A370),'2-1 采购订单物料明细表报表导出'!#REF!,0))</f>
        <v>#REF!</v>
      </c>
      <c r="G370" s="23" t="e" cm="1">
        <f t="array" ref="G370">SUM(IF((LEFT('2-1 采购订单物料明细表报表导出'!#REF!,7)=G$1)*('2-1 采购订单物料明细表报表导出'!#REF!=$A370),'2-1 采购订单物料明细表报表导出'!#REF!,0))</f>
        <v>#REF!</v>
      </c>
      <c r="H370" s="23" t="e" cm="1">
        <f t="array" ref="H370">SUM(IF((LEFT('2-1 采购订单物料明细表报表导出'!#REF!,7)=H$1)*('2-1 采购订单物料明细表报表导出'!#REF!=$A370),'2-1 采购订单物料明细表报表导出'!#REF!,0))</f>
        <v>#REF!</v>
      </c>
      <c r="I370" s="23" t="e" cm="1">
        <f t="array" ref="I370">SUM(IF((LEFT('2-1 采购订单物料明细表报表导出'!#REF!,7)=I$1)*('2-1 采购订单物料明细表报表导出'!#REF!=$A370),'2-1 采购订单物料明细表报表导出'!#REF!,0))</f>
        <v>#REF!</v>
      </c>
      <c r="J370" s="23" t="e" cm="1">
        <f t="array" ref="J370">SUM(IF((LEFT('2-1 采购订单物料明细表报表导出'!#REF!,7)=J$1)*('2-1 采购订单物料明细表报表导出'!#REF!=$A370),'2-1 采购订单物料明细表报表导出'!#REF!,0))</f>
        <v>#REF!</v>
      </c>
      <c r="K370" s="23" t="e" cm="1">
        <f t="array" ref="K370">SUM(IF((LEFT('2-1 采购订单物料明细表报表导出'!#REF!,7)=K$1)*('2-1 采购订单物料明细表报表导出'!#REF!=$A370),'2-1 采购订单物料明细表报表导出'!#REF!,0))</f>
        <v>#REF!</v>
      </c>
      <c r="L370" s="23" t="e" cm="1">
        <f t="array" ref="L370">SUM(IF((LEFT('2-1 采购订单物料明细表报表导出'!#REF!,7)=L$1)*('2-1 采购订单物料明细表报表导出'!#REF!=$A370),'2-1 采购订单物料明细表报表导出'!#REF!,0))</f>
        <v>#REF!</v>
      </c>
      <c r="M370" s="23" t="e" cm="1">
        <f t="array" ref="M370">SUM(IF((LEFT('2-1 采购订单物料明细表报表导出'!#REF!,7)=M$1)*('2-1 采购订单物料明细表报表导出'!#REF!=$A370),'2-1 采购订单物料明细表报表导出'!#REF!,0))</f>
        <v>#REF!</v>
      </c>
      <c r="N370" s="23" t="e" cm="1">
        <f t="array" ref="N370">SUM(IF((LEFT('2-1 采购订单物料明细表报表导出'!#REF!,7)=N$1)*('2-1 采购订单物料明细表报表导出'!#REF!=$A370),'2-1 采购订单物料明细表报表导出'!#REF!,0))</f>
        <v>#REF!</v>
      </c>
      <c r="O370" s="23" t="e" cm="1">
        <f t="array" ref="O370">SUM(IF((LEFT('2-1 采购订单物料明细表报表导出'!#REF!,7)=O$1)*('2-1 采购订单物料明细表报表导出'!#REF!=$A370),'2-1 采购订单物料明细表报表导出'!#REF!,0))</f>
        <v>#REF!</v>
      </c>
    </row>
    <row r="371" ht="14.5" spans="1:15">
      <c r="A371" s="20" t="s">
        <v>3678</v>
      </c>
      <c r="B371" s="48" t="s">
        <v>2128</v>
      </c>
      <c r="C371" s="49" t="s">
        <v>2129</v>
      </c>
      <c r="D371" s="23" t="e" cm="1">
        <f t="array" ref="D371">SUM(IF((LEFT('2-1 采购订单物料明细表报表导出'!#REF!,7)=D$1)*('2-1 采购订单物料明细表报表导出'!#REF!=$A371),'2-1 采购订单物料明细表报表导出'!#REF!,0))</f>
        <v>#REF!</v>
      </c>
      <c r="E371" s="23" t="e" cm="1">
        <f t="array" ref="E371">SUM(IF((LEFT('2-1 采购订单物料明细表报表导出'!#REF!,7)=E$1)*('2-1 采购订单物料明细表报表导出'!#REF!=$A371),'2-1 采购订单物料明细表报表导出'!#REF!,0))</f>
        <v>#REF!</v>
      </c>
      <c r="F371" s="23" t="e" cm="1">
        <f t="array" ref="F371">SUM(IF((LEFT('2-1 采购订单物料明细表报表导出'!#REF!,7)=F$1)*('2-1 采购订单物料明细表报表导出'!#REF!=$A371),'2-1 采购订单物料明细表报表导出'!#REF!,0))</f>
        <v>#REF!</v>
      </c>
      <c r="G371" s="23" t="e" cm="1">
        <f t="array" ref="G371">SUM(IF((LEFT('2-1 采购订单物料明细表报表导出'!#REF!,7)=G$1)*('2-1 采购订单物料明细表报表导出'!#REF!=$A371),'2-1 采购订单物料明细表报表导出'!#REF!,0))</f>
        <v>#REF!</v>
      </c>
      <c r="H371" s="23" t="e" cm="1">
        <f t="array" ref="H371">SUM(IF((LEFT('2-1 采购订单物料明细表报表导出'!#REF!,7)=H$1)*('2-1 采购订单物料明细表报表导出'!#REF!=$A371),'2-1 采购订单物料明细表报表导出'!#REF!,0))</f>
        <v>#REF!</v>
      </c>
      <c r="I371" s="23" t="e" cm="1">
        <f t="array" ref="I371">SUM(IF((LEFT('2-1 采购订单物料明细表报表导出'!#REF!,7)=I$1)*('2-1 采购订单物料明细表报表导出'!#REF!=$A371),'2-1 采购订单物料明细表报表导出'!#REF!,0))</f>
        <v>#REF!</v>
      </c>
      <c r="J371" s="23" t="e" cm="1">
        <f t="array" ref="J371">SUM(IF((LEFT('2-1 采购订单物料明细表报表导出'!#REF!,7)=J$1)*('2-1 采购订单物料明细表报表导出'!#REF!=$A371),'2-1 采购订单物料明细表报表导出'!#REF!,0))</f>
        <v>#REF!</v>
      </c>
      <c r="K371" s="23" t="e" cm="1">
        <f t="array" ref="K371">SUM(IF((LEFT('2-1 采购订单物料明细表报表导出'!#REF!,7)=K$1)*('2-1 采购订单物料明细表报表导出'!#REF!=$A371),'2-1 采购订单物料明细表报表导出'!#REF!,0))</f>
        <v>#REF!</v>
      </c>
      <c r="L371" s="23" t="e" cm="1">
        <f t="array" ref="L371">SUM(IF((LEFT('2-1 采购订单物料明细表报表导出'!#REF!,7)=L$1)*('2-1 采购订单物料明细表报表导出'!#REF!=$A371),'2-1 采购订单物料明细表报表导出'!#REF!,0))</f>
        <v>#REF!</v>
      </c>
      <c r="M371" s="23" t="e" cm="1">
        <f t="array" ref="M371">SUM(IF((LEFT('2-1 采购订单物料明细表报表导出'!#REF!,7)=M$1)*('2-1 采购订单物料明细表报表导出'!#REF!=$A371),'2-1 采购订单物料明细表报表导出'!#REF!,0))</f>
        <v>#REF!</v>
      </c>
      <c r="N371" s="23" t="e" cm="1">
        <f t="array" ref="N371">SUM(IF((LEFT('2-1 采购订单物料明细表报表导出'!#REF!,7)=N$1)*('2-1 采购订单物料明细表报表导出'!#REF!=$A371),'2-1 采购订单物料明细表报表导出'!#REF!,0))</f>
        <v>#REF!</v>
      </c>
      <c r="O371" s="23" t="e" cm="1">
        <f t="array" ref="O371">SUM(IF((LEFT('2-1 采购订单物料明细表报表导出'!#REF!,7)=O$1)*('2-1 采购订单物料明细表报表导出'!#REF!=$A371),'2-1 采购订单物料明细表报表导出'!#REF!,0))</f>
        <v>#REF!</v>
      </c>
    </row>
    <row r="372" ht="14.5" spans="1:15">
      <c r="A372" s="20" t="s">
        <v>3679</v>
      </c>
      <c r="B372" s="48" t="s">
        <v>2128</v>
      </c>
      <c r="C372" s="49" t="s">
        <v>2129</v>
      </c>
      <c r="D372" s="23" t="e" cm="1">
        <f t="array" ref="D372">SUM(IF((LEFT('2-1 采购订单物料明细表报表导出'!#REF!,7)=D$1)*('2-1 采购订单物料明细表报表导出'!#REF!=$A372),'2-1 采购订单物料明细表报表导出'!#REF!,0))</f>
        <v>#REF!</v>
      </c>
      <c r="E372" s="23" t="e" cm="1">
        <f t="array" ref="E372">SUM(IF((LEFT('2-1 采购订单物料明细表报表导出'!#REF!,7)=E$1)*('2-1 采购订单物料明细表报表导出'!#REF!=$A372),'2-1 采购订单物料明细表报表导出'!#REF!,0))</f>
        <v>#REF!</v>
      </c>
      <c r="F372" s="23" t="e" cm="1">
        <f t="array" ref="F372">SUM(IF((LEFT('2-1 采购订单物料明细表报表导出'!#REF!,7)=F$1)*('2-1 采购订单物料明细表报表导出'!#REF!=$A372),'2-1 采购订单物料明细表报表导出'!#REF!,0))</f>
        <v>#REF!</v>
      </c>
      <c r="G372" s="23" t="e" cm="1">
        <f t="array" ref="G372">SUM(IF((LEFT('2-1 采购订单物料明细表报表导出'!#REF!,7)=G$1)*('2-1 采购订单物料明细表报表导出'!#REF!=$A372),'2-1 采购订单物料明细表报表导出'!#REF!,0))</f>
        <v>#REF!</v>
      </c>
      <c r="H372" s="23" t="e" cm="1">
        <f t="array" ref="H372">SUM(IF((LEFT('2-1 采购订单物料明细表报表导出'!#REF!,7)=H$1)*('2-1 采购订单物料明细表报表导出'!#REF!=$A372),'2-1 采购订单物料明细表报表导出'!#REF!,0))</f>
        <v>#REF!</v>
      </c>
      <c r="I372" s="23" t="e" cm="1">
        <f t="array" ref="I372">SUM(IF((LEFT('2-1 采购订单物料明细表报表导出'!#REF!,7)=I$1)*('2-1 采购订单物料明细表报表导出'!#REF!=$A372),'2-1 采购订单物料明细表报表导出'!#REF!,0))</f>
        <v>#REF!</v>
      </c>
      <c r="J372" s="23" t="e" cm="1">
        <f t="array" ref="J372">SUM(IF((LEFT('2-1 采购订单物料明细表报表导出'!#REF!,7)=J$1)*('2-1 采购订单物料明细表报表导出'!#REF!=$A372),'2-1 采购订单物料明细表报表导出'!#REF!,0))</f>
        <v>#REF!</v>
      </c>
      <c r="K372" s="23" t="e" cm="1">
        <f t="array" ref="K372">SUM(IF((LEFT('2-1 采购订单物料明细表报表导出'!#REF!,7)=K$1)*('2-1 采购订单物料明细表报表导出'!#REF!=$A372),'2-1 采购订单物料明细表报表导出'!#REF!,0))</f>
        <v>#REF!</v>
      </c>
      <c r="L372" s="23" t="e" cm="1">
        <f t="array" ref="L372">SUM(IF((LEFT('2-1 采购订单物料明细表报表导出'!#REF!,7)=L$1)*('2-1 采购订单物料明细表报表导出'!#REF!=$A372),'2-1 采购订单物料明细表报表导出'!#REF!,0))</f>
        <v>#REF!</v>
      </c>
      <c r="M372" s="23" t="e" cm="1">
        <f t="array" ref="M372">SUM(IF((LEFT('2-1 采购订单物料明细表报表导出'!#REF!,7)=M$1)*('2-1 采购订单物料明细表报表导出'!#REF!=$A372),'2-1 采购订单物料明细表报表导出'!#REF!,0))</f>
        <v>#REF!</v>
      </c>
      <c r="N372" s="23" t="e" cm="1">
        <f t="array" ref="N372">SUM(IF((LEFT('2-1 采购订单物料明细表报表导出'!#REF!,7)=N$1)*('2-1 采购订单物料明细表报表导出'!#REF!=$A372),'2-1 采购订单物料明细表报表导出'!#REF!,0))</f>
        <v>#REF!</v>
      </c>
      <c r="O372" s="23" t="e" cm="1">
        <f t="array" ref="O372">SUM(IF((LEFT('2-1 采购订单物料明细表报表导出'!#REF!,7)=O$1)*('2-1 采购订单物料明细表报表导出'!#REF!=$A372),'2-1 采购订单物料明细表报表导出'!#REF!,0))</f>
        <v>#REF!</v>
      </c>
    </row>
    <row r="373" ht="14.5" spans="1:15">
      <c r="A373" s="20" t="s">
        <v>3680</v>
      </c>
      <c r="B373" s="48" t="s">
        <v>2128</v>
      </c>
      <c r="C373" s="49" t="s">
        <v>2129</v>
      </c>
      <c r="D373" s="23" t="e" cm="1">
        <f t="array" ref="D373">SUM(IF((LEFT('2-1 采购订单物料明细表报表导出'!#REF!,7)=D$1)*('2-1 采购订单物料明细表报表导出'!#REF!=$A373),'2-1 采购订单物料明细表报表导出'!#REF!,0))</f>
        <v>#REF!</v>
      </c>
      <c r="E373" s="23" t="e" cm="1">
        <f t="array" ref="E373">SUM(IF((LEFT('2-1 采购订单物料明细表报表导出'!#REF!,7)=E$1)*('2-1 采购订单物料明细表报表导出'!#REF!=$A373),'2-1 采购订单物料明细表报表导出'!#REF!,0))</f>
        <v>#REF!</v>
      </c>
      <c r="F373" s="23" t="e" cm="1">
        <f t="array" ref="F373">SUM(IF((LEFT('2-1 采购订单物料明细表报表导出'!#REF!,7)=F$1)*('2-1 采购订单物料明细表报表导出'!#REF!=$A373),'2-1 采购订单物料明细表报表导出'!#REF!,0))</f>
        <v>#REF!</v>
      </c>
      <c r="G373" s="23" t="e" cm="1">
        <f t="array" ref="G373">SUM(IF((LEFT('2-1 采购订单物料明细表报表导出'!#REF!,7)=G$1)*('2-1 采购订单物料明细表报表导出'!#REF!=$A373),'2-1 采购订单物料明细表报表导出'!#REF!,0))</f>
        <v>#REF!</v>
      </c>
      <c r="H373" s="23" t="e" cm="1">
        <f t="array" ref="H373">SUM(IF((LEFT('2-1 采购订单物料明细表报表导出'!#REF!,7)=H$1)*('2-1 采购订单物料明细表报表导出'!#REF!=$A373),'2-1 采购订单物料明细表报表导出'!#REF!,0))</f>
        <v>#REF!</v>
      </c>
      <c r="I373" s="23" t="e" cm="1">
        <f t="array" ref="I373">SUM(IF((LEFT('2-1 采购订单物料明细表报表导出'!#REF!,7)=I$1)*('2-1 采购订单物料明细表报表导出'!#REF!=$A373),'2-1 采购订单物料明细表报表导出'!#REF!,0))</f>
        <v>#REF!</v>
      </c>
      <c r="J373" s="23" t="e" cm="1">
        <f t="array" ref="J373">SUM(IF((LEFT('2-1 采购订单物料明细表报表导出'!#REF!,7)=J$1)*('2-1 采购订单物料明细表报表导出'!#REF!=$A373),'2-1 采购订单物料明细表报表导出'!#REF!,0))</f>
        <v>#REF!</v>
      </c>
      <c r="K373" s="23" t="e" cm="1">
        <f t="array" ref="K373">SUM(IF((LEFT('2-1 采购订单物料明细表报表导出'!#REF!,7)=K$1)*('2-1 采购订单物料明细表报表导出'!#REF!=$A373),'2-1 采购订单物料明细表报表导出'!#REF!,0))</f>
        <v>#REF!</v>
      </c>
      <c r="L373" s="23" t="e" cm="1">
        <f t="array" ref="L373">SUM(IF((LEFT('2-1 采购订单物料明细表报表导出'!#REF!,7)=L$1)*('2-1 采购订单物料明细表报表导出'!#REF!=$A373),'2-1 采购订单物料明细表报表导出'!#REF!,0))</f>
        <v>#REF!</v>
      </c>
      <c r="M373" s="23" t="e" cm="1">
        <f t="array" ref="M373">SUM(IF((LEFT('2-1 采购订单物料明细表报表导出'!#REF!,7)=M$1)*('2-1 采购订单物料明细表报表导出'!#REF!=$A373),'2-1 采购订单物料明细表报表导出'!#REF!,0))</f>
        <v>#REF!</v>
      </c>
      <c r="N373" s="23" t="e" cm="1">
        <f t="array" ref="N373">SUM(IF((LEFT('2-1 采购订单物料明细表报表导出'!#REF!,7)=N$1)*('2-1 采购订单物料明细表报表导出'!#REF!=$A373),'2-1 采购订单物料明细表报表导出'!#REF!,0))</f>
        <v>#REF!</v>
      </c>
      <c r="O373" s="23" t="e" cm="1">
        <f t="array" ref="O373">SUM(IF((LEFT('2-1 采购订单物料明细表报表导出'!#REF!,7)=O$1)*('2-1 采购订单物料明细表报表导出'!#REF!=$A373),'2-1 采购订单物料明细表报表导出'!#REF!,0))</f>
        <v>#REF!</v>
      </c>
    </row>
    <row r="374" ht="14.5" spans="1:15">
      <c r="A374" s="20" t="s">
        <v>3681</v>
      </c>
      <c r="B374" s="48" t="s">
        <v>2128</v>
      </c>
      <c r="C374" s="49" t="s">
        <v>2129</v>
      </c>
      <c r="D374" s="23" t="e" cm="1">
        <f t="array" ref="D374">SUM(IF((LEFT('2-1 采购订单物料明细表报表导出'!#REF!,7)=D$1)*('2-1 采购订单物料明细表报表导出'!#REF!=$A374),'2-1 采购订单物料明细表报表导出'!#REF!,0))</f>
        <v>#REF!</v>
      </c>
      <c r="E374" s="23" t="e" cm="1">
        <f t="array" ref="E374">SUM(IF((LEFT('2-1 采购订单物料明细表报表导出'!#REF!,7)=E$1)*('2-1 采购订单物料明细表报表导出'!#REF!=$A374),'2-1 采购订单物料明细表报表导出'!#REF!,0))</f>
        <v>#REF!</v>
      </c>
      <c r="F374" s="23" t="e" cm="1">
        <f t="array" ref="F374">SUM(IF((LEFT('2-1 采购订单物料明细表报表导出'!#REF!,7)=F$1)*('2-1 采购订单物料明细表报表导出'!#REF!=$A374),'2-1 采购订单物料明细表报表导出'!#REF!,0))</f>
        <v>#REF!</v>
      </c>
      <c r="G374" s="23" t="e" cm="1">
        <f t="array" ref="G374">SUM(IF((LEFT('2-1 采购订单物料明细表报表导出'!#REF!,7)=G$1)*('2-1 采购订单物料明细表报表导出'!#REF!=$A374),'2-1 采购订单物料明细表报表导出'!#REF!,0))</f>
        <v>#REF!</v>
      </c>
      <c r="H374" s="23" t="e" cm="1">
        <f t="array" ref="H374">SUM(IF((LEFT('2-1 采购订单物料明细表报表导出'!#REF!,7)=H$1)*('2-1 采购订单物料明细表报表导出'!#REF!=$A374),'2-1 采购订单物料明细表报表导出'!#REF!,0))</f>
        <v>#REF!</v>
      </c>
      <c r="I374" s="23" t="e" cm="1">
        <f t="array" ref="I374">SUM(IF((LEFT('2-1 采购订单物料明细表报表导出'!#REF!,7)=I$1)*('2-1 采购订单物料明细表报表导出'!#REF!=$A374),'2-1 采购订单物料明细表报表导出'!#REF!,0))</f>
        <v>#REF!</v>
      </c>
      <c r="J374" s="23" t="e" cm="1">
        <f t="array" ref="J374">SUM(IF((LEFT('2-1 采购订单物料明细表报表导出'!#REF!,7)=J$1)*('2-1 采购订单物料明细表报表导出'!#REF!=$A374),'2-1 采购订单物料明细表报表导出'!#REF!,0))</f>
        <v>#REF!</v>
      </c>
      <c r="K374" s="23" t="e" cm="1">
        <f t="array" ref="K374">SUM(IF((LEFT('2-1 采购订单物料明细表报表导出'!#REF!,7)=K$1)*('2-1 采购订单物料明细表报表导出'!#REF!=$A374),'2-1 采购订单物料明细表报表导出'!#REF!,0))</f>
        <v>#REF!</v>
      </c>
      <c r="L374" s="23" t="e" cm="1">
        <f t="array" ref="L374">SUM(IF((LEFT('2-1 采购订单物料明细表报表导出'!#REF!,7)=L$1)*('2-1 采购订单物料明细表报表导出'!#REF!=$A374),'2-1 采购订单物料明细表报表导出'!#REF!,0))</f>
        <v>#REF!</v>
      </c>
      <c r="M374" s="23" t="e" cm="1">
        <f t="array" ref="M374">SUM(IF((LEFT('2-1 采购订单物料明细表报表导出'!#REF!,7)=M$1)*('2-1 采购订单物料明细表报表导出'!#REF!=$A374),'2-1 采购订单物料明细表报表导出'!#REF!,0))</f>
        <v>#REF!</v>
      </c>
      <c r="N374" s="23" t="e" cm="1">
        <f t="array" ref="N374">SUM(IF((LEFT('2-1 采购订单物料明细表报表导出'!#REF!,7)=N$1)*('2-1 采购订单物料明细表报表导出'!#REF!=$A374),'2-1 采购订单物料明细表报表导出'!#REF!,0))</f>
        <v>#REF!</v>
      </c>
      <c r="O374" s="23" t="e" cm="1">
        <f t="array" ref="O374">SUM(IF((LEFT('2-1 采购订单物料明细表报表导出'!#REF!,7)=O$1)*('2-1 采购订单物料明细表报表导出'!#REF!=$A374),'2-1 采购订单物料明细表报表导出'!#REF!,0))</f>
        <v>#REF!</v>
      </c>
    </row>
    <row r="375" ht="14.5" spans="1:15">
      <c r="A375" s="20" t="s">
        <v>3682</v>
      </c>
      <c r="B375" s="48" t="s">
        <v>2128</v>
      </c>
      <c r="C375" s="49" t="s">
        <v>2129</v>
      </c>
      <c r="D375" s="23" t="e" cm="1">
        <f t="array" ref="D375">SUM(IF((LEFT('2-1 采购订单物料明细表报表导出'!#REF!,7)=D$1)*('2-1 采购订单物料明细表报表导出'!#REF!=$A375),'2-1 采购订单物料明细表报表导出'!#REF!,0))</f>
        <v>#REF!</v>
      </c>
      <c r="E375" s="23" t="e" cm="1">
        <f t="array" ref="E375">SUM(IF((LEFT('2-1 采购订单物料明细表报表导出'!#REF!,7)=E$1)*('2-1 采购订单物料明细表报表导出'!#REF!=$A375),'2-1 采购订单物料明细表报表导出'!#REF!,0))</f>
        <v>#REF!</v>
      </c>
      <c r="F375" s="23" t="e" cm="1">
        <f t="array" ref="F375">SUM(IF((LEFT('2-1 采购订单物料明细表报表导出'!#REF!,7)=F$1)*('2-1 采购订单物料明细表报表导出'!#REF!=$A375),'2-1 采购订单物料明细表报表导出'!#REF!,0))</f>
        <v>#REF!</v>
      </c>
      <c r="G375" s="23" t="e" cm="1">
        <f t="array" ref="G375">SUM(IF((LEFT('2-1 采购订单物料明细表报表导出'!#REF!,7)=G$1)*('2-1 采购订单物料明细表报表导出'!#REF!=$A375),'2-1 采购订单物料明细表报表导出'!#REF!,0))</f>
        <v>#REF!</v>
      </c>
      <c r="H375" s="23" t="e" cm="1">
        <f t="array" ref="H375">SUM(IF((LEFT('2-1 采购订单物料明细表报表导出'!#REF!,7)=H$1)*('2-1 采购订单物料明细表报表导出'!#REF!=$A375),'2-1 采购订单物料明细表报表导出'!#REF!,0))</f>
        <v>#REF!</v>
      </c>
      <c r="I375" s="23" t="e" cm="1">
        <f t="array" ref="I375">SUM(IF((LEFT('2-1 采购订单物料明细表报表导出'!#REF!,7)=I$1)*('2-1 采购订单物料明细表报表导出'!#REF!=$A375),'2-1 采购订单物料明细表报表导出'!#REF!,0))</f>
        <v>#REF!</v>
      </c>
      <c r="J375" s="23" t="e" cm="1">
        <f t="array" ref="J375">SUM(IF((LEFT('2-1 采购订单物料明细表报表导出'!#REF!,7)=J$1)*('2-1 采购订单物料明细表报表导出'!#REF!=$A375),'2-1 采购订单物料明细表报表导出'!#REF!,0))</f>
        <v>#REF!</v>
      </c>
      <c r="K375" s="23" t="e" cm="1">
        <f t="array" ref="K375">SUM(IF((LEFT('2-1 采购订单物料明细表报表导出'!#REF!,7)=K$1)*('2-1 采购订单物料明细表报表导出'!#REF!=$A375),'2-1 采购订单物料明细表报表导出'!#REF!,0))</f>
        <v>#REF!</v>
      </c>
      <c r="L375" s="23" t="e" cm="1">
        <f t="array" ref="L375">SUM(IF((LEFT('2-1 采购订单物料明细表报表导出'!#REF!,7)=L$1)*('2-1 采购订单物料明细表报表导出'!#REF!=$A375),'2-1 采购订单物料明细表报表导出'!#REF!,0))</f>
        <v>#REF!</v>
      </c>
      <c r="M375" s="23" t="e" cm="1">
        <f t="array" ref="M375">SUM(IF((LEFT('2-1 采购订单物料明细表报表导出'!#REF!,7)=M$1)*('2-1 采购订单物料明细表报表导出'!#REF!=$A375),'2-1 采购订单物料明细表报表导出'!#REF!,0))</f>
        <v>#REF!</v>
      </c>
      <c r="N375" s="23" t="e" cm="1">
        <f t="array" ref="N375">SUM(IF((LEFT('2-1 采购订单物料明细表报表导出'!#REF!,7)=N$1)*('2-1 采购订单物料明细表报表导出'!#REF!=$A375),'2-1 采购订单物料明细表报表导出'!#REF!,0))</f>
        <v>#REF!</v>
      </c>
      <c r="O375" s="23" t="e" cm="1">
        <f t="array" ref="O375">SUM(IF((LEFT('2-1 采购订单物料明细表报表导出'!#REF!,7)=O$1)*('2-1 采购订单物料明细表报表导出'!#REF!=$A375),'2-1 采购订单物料明细表报表导出'!#REF!,0))</f>
        <v>#REF!</v>
      </c>
    </row>
    <row r="376" ht="15" spans="1:15">
      <c r="A376" s="50" t="s">
        <v>3683</v>
      </c>
      <c r="B376" s="48" t="s">
        <v>2128</v>
      </c>
      <c r="C376" s="49" t="s">
        <v>2129</v>
      </c>
      <c r="D376" s="23" t="e" cm="1">
        <f t="array" ref="D376">SUM(IF((LEFT('2-1 采购订单物料明细表报表导出'!#REF!,7)=D$1)*('2-1 采购订单物料明细表报表导出'!#REF!=$A376),'2-1 采购订单物料明细表报表导出'!#REF!,0))</f>
        <v>#REF!</v>
      </c>
      <c r="E376" s="23" t="e" cm="1">
        <f t="array" ref="E376">SUM(IF((LEFT('2-1 采购订单物料明细表报表导出'!#REF!,7)=E$1)*('2-1 采购订单物料明细表报表导出'!#REF!=$A376),'2-1 采购订单物料明细表报表导出'!#REF!,0))</f>
        <v>#REF!</v>
      </c>
      <c r="F376" s="23" t="e" cm="1">
        <f t="array" ref="F376">SUM(IF((LEFT('2-1 采购订单物料明细表报表导出'!#REF!,7)=F$1)*('2-1 采购订单物料明细表报表导出'!#REF!=$A376),'2-1 采购订单物料明细表报表导出'!#REF!,0))</f>
        <v>#REF!</v>
      </c>
      <c r="G376" s="23" t="e" cm="1">
        <f t="array" ref="G376">SUM(IF((LEFT('2-1 采购订单物料明细表报表导出'!#REF!,7)=G$1)*('2-1 采购订单物料明细表报表导出'!#REF!=$A376),'2-1 采购订单物料明细表报表导出'!#REF!,0))</f>
        <v>#REF!</v>
      </c>
      <c r="H376" s="23" t="e" cm="1">
        <f t="array" ref="H376">SUM(IF((LEFT('2-1 采购订单物料明细表报表导出'!#REF!,7)=H$1)*('2-1 采购订单物料明细表报表导出'!#REF!=$A376),'2-1 采购订单物料明细表报表导出'!#REF!,0))</f>
        <v>#REF!</v>
      </c>
      <c r="I376" s="23" t="e" cm="1">
        <f t="array" ref="I376">SUM(IF((LEFT('2-1 采购订单物料明细表报表导出'!#REF!,7)=I$1)*('2-1 采购订单物料明细表报表导出'!#REF!=$A376),'2-1 采购订单物料明细表报表导出'!#REF!,0))</f>
        <v>#REF!</v>
      </c>
      <c r="J376" s="23" t="e" cm="1">
        <f t="array" ref="J376">SUM(IF((LEFT('2-1 采购订单物料明细表报表导出'!#REF!,7)=J$1)*('2-1 采购订单物料明细表报表导出'!#REF!=$A376),'2-1 采购订单物料明细表报表导出'!#REF!,0))</f>
        <v>#REF!</v>
      </c>
      <c r="K376" s="23" t="e" cm="1">
        <f t="array" ref="K376">SUM(IF((LEFT('2-1 采购订单物料明细表报表导出'!#REF!,7)=K$1)*('2-1 采购订单物料明细表报表导出'!#REF!=$A376),'2-1 采购订单物料明细表报表导出'!#REF!,0))</f>
        <v>#REF!</v>
      </c>
      <c r="L376" s="23" t="e" cm="1">
        <f t="array" ref="L376">SUM(IF((LEFT('2-1 采购订单物料明细表报表导出'!#REF!,7)=L$1)*('2-1 采购订单物料明细表报表导出'!#REF!=$A376),'2-1 采购订单物料明细表报表导出'!#REF!,0))</f>
        <v>#REF!</v>
      </c>
      <c r="M376" s="23" t="e" cm="1">
        <f t="array" ref="M376">SUM(IF((LEFT('2-1 采购订单物料明细表报表导出'!#REF!,7)=M$1)*('2-1 采购订单物料明细表报表导出'!#REF!=$A376),'2-1 采购订单物料明细表报表导出'!#REF!,0))</f>
        <v>#REF!</v>
      </c>
      <c r="N376" s="23" t="e" cm="1">
        <f t="array" ref="N376">SUM(IF((LEFT('2-1 采购订单物料明细表报表导出'!#REF!,7)=N$1)*('2-1 采购订单物料明细表报表导出'!#REF!=$A376),'2-1 采购订单物料明细表报表导出'!#REF!,0))</f>
        <v>#REF!</v>
      </c>
      <c r="O376" s="23" t="e" cm="1">
        <f t="array" ref="O376">SUM(IF((LEFT('2-1 采购订单物料明细表报表导出'!#REF!,7)=O$1)*('2-1 采购订单物料明细表报表导出'!#REF!=$A376),'2-1 采购订单物料明细表报表导出'!#REF!,0))</f>
        <v>#REF!</v>
      </c>
    </row>
    <row r="377" ht="14.5" spans="1:15">
      <c r="A377" s="20" t="s">
        <v>3684</v>
      </c>
      <c r="B377" s="48" t="s">
        <v>2128</v>
      </c>
      <c r="C377" s="49" t="s">
        <v>2129</v>
      </c>
      <c r="D377" s="23" t="e" cm="1">
        <f t="array" ref="D377">SUM(IF((LEFT('2-1 采购订单物料明细表报表导出'!#REF!,7)=D$1)*('2-1 采购订单物料明细表报表导出'!#REF!=$A377),'2-1 采购订单物料明细表报表导出'!#REF!,0))</f>
        <v>#REF!</v>
      </c>
      <c r="E377" s="23" t="e" cm="1">
        <f t="array" ref="E377">SUM(IF((LEFT('2-1 采购订单物料明细表报表导出'!#REF!,7)=E$1)*('2-1 采购订单物料明细表报表导出'!#REF!=$A377),'2-1 采购订单物料明细表报表导出'!#REF!,0))</f>
        <v>#REF!</v>
      </c>
      <c r="F377" s="23" t="e" cm="1">
        <f t="array" ref="F377">SUM(IF((LEFT('2-1 采购订单物料明细表报表导出'!#REF!,7)=F$1)*('2-1 采购订单物料明细表报表导出'!#REF!=$A377),'2-1 采购订单物料明细表报表导出'!#REF!,0))</f>
        <v>#REF!</v>
      </c>
      <c r="G377" s="23" t="e" cm="1">
        <f t="array" ref="G377">SUM(IF((LEFT('2-1 采购订单物料明细表报表导出'!#REF!,7)=G$1)*('2-1 采购订单物料明细表报表导出'!#REF!=$A377),'2-1 采购订单物料明细表报表导出'!#REF!,0))</f>
        <v>#REF!</v>
      </c>
      <c r="H377" s="23" t="e" cm="1">
        <f t="array" ref="H377">SUM(IF((LEFT('2-1 采购订单物料明细表报表导出'!#REF!,7)=H$1)*('2-1 采购订单物料明细表报表导出'!#REF!=$A377),'2-1 采购订单物料明细表报表导出'!#REF!,0))</f>
        <v>#REF!</v>
      </c>
      <c r="I377" s="23" t="e" cm="1">
        <f t="array" ref="I377">SUM(IF((LEFT('2-1 采购订单物料明细表报表导出'!#REF!,7)=I$1)*('2-1 采购订单物料明细表报表导出'!#REF!=$A377),'2-1 采购订单物料明细表报表导出'!#REF!,0))</f>
        <v>#REF!</v>
      </c>
      <c r="J377" s="23" t="e" cm="1">
        <f t="array" ref="J377">SUM(IF((LEFT('2-1 采购订单物料明细表报表导出'!#REF!,7)=J$1)*('2-1 采购订单物料明细表报表导出'!#REF!=$A377),'2-1 采购订单物料明细表报表导出'!#REF!,0))</f>
        <v>#REF!</v>
      </c>
      <c r="K377" s="23" t="e" cm="1">
        <f t="array" ref="K377">SUM(IF((LEFT('2-1 采购订单物料明细表报表导出'!#REF!,7)=K$1)*('2-1 采购订单物料明细表报表导出'!#REF!=$A377),'2-1 采购订单物料明细表报表导出'!#REF!,0))</f>
        <v>#REF!</v>
      </c>
      <c r="L377" s="23" t="e" cm="1">
        <f t="array" ref="L377">SUM(IF((LEFT('2-1 采购订单物料明细表报表导出'!#REF!,7)=L$1)*('2-1 采购订单物料明细表报表导出'!#REF!=$A377),'2-1 采购订单物料明细表报表导出'!#REF!,0))</f>
        <v>#REF!</v>
      </c>
      <c r="M377" s="23" t="e" cm="1">
        <f t="array" ref="M377">SUM(IF((LEFT('2-1 采购订单物料明细表报表导出'!#REF!,7)=M$1)*('2-1 采购订单物料明细表报表导出'!#REF!=$A377),'2-1 采购订单物料明细表报表导出'!#REF!,0))</f>
        <v>#REF!</v>
      </c>
      <c r="N377" s="23" t="e" cm="1">
        <f t="array" ref="N377">SUM(IF((LEFT('2-1 采购订单物料明细表报表导出'!#REF!,7)=N$1)*('2-1 采购订单物料明细表报表导出'!#REF!=$A377),'2-1 采购订单物料明细表报表导出'!#REF!,0))</f>
        <v>#REF!</v>
      </c>
      <c r="O377" s="23" t="e" cm="1">
        <f t="array" ref="O377">SUM(IF((LEFT('2-1 采购订单物料明细表报表导出'!#REF!,7)=O$1)*('2-1 采购订单物料明细表报表导出'!#REF!=$A377),'2-1 采购订单物料明细表报表导出'!#REF!,0))</f>
        <v>#REF!</v>
      </c>
    </row>
    <row r="378" ht="14.5" spans="1:15">
      <c r="A378" s="20" t="s">
        <v>3685</v>
      </c>
      <c r="B378" s="48" t="s">
        <v>2128</v>
      </c>
      <c r="C378" s="49" t="s">
        <v>2129</v>
      </c>
      <c r="D378" s="23" t="e" cm="1">
        <f t="array" ref="D378">SUM(IF((LEFT('2-1 采购订单物料明细表报表导出'!#REF!,7)=D$1)*('2-1 采购订单物料明细表报表导出'!#REF!=$A378),'2-1 采购订单物料明细表报表导出'!#REF!,0))</f>
        <v>#REF!</v>
      </c>
      <c r="E378" s="23" t="e" cm="1">
        <f t="array" ref="E378">SUM(IF((LEFT('2-1 采购订单物料明细表报表导出'!#REF!,7)=E$1)*('2-1 采购订单物料明细表报表导出'!#REF!=$A378),'2-1 采购订单物料明细表报表导出'!#REF!,0))</f>
        <v>#REF!</v>
      </c>
      <c r="F378" s="23" t="e" cm="1">
        <f t="array" ref="F378">SUM(IF((LEFT('2-1 采购订单物料明细表报表导出'!#REF!,7)=F$1)*('2-1 采购订单物料明细表报表导出'!#REF!=$A378),'2-1 采购订单物料明细表报表导出'!#REF!,0))</f>
        <v>#REF!</v>
      </c>
      <c r="G378" s="23" t="e" cm="1">
        <f t="array" ref="G378">SUM(IF((LEFT('2-1 采购订单物料明细表报表导出'!#REF!,7)=G$1)*('2-1 采购订单物料明细表报表导出'!#REF!=$A378),'2-1 采购订单物料明细表报表导出'!#REF!,0))</f>
        <v>#REF!</v>
      </c>
      <c r="H378" s="23" t="e" cm="1">
        <f t="array" ref="H378">SUM(IF((LEFT('2-1 采购订单物料明细表报表导出'!#REF!,7)=H$1)*('2-1 采购订单物料明细表报表导出'!#REF!=$A378),'2-1 采购订单物料明细表报表导出'!#REF!,0))</f>
        <v>#REF!</v>
      </c>
      <c r="I378" s="23" t="e" cm="1">
        <f t="array" ref="I378">SUM(IF((LEFT('2-1 采购订单物料明细表报表导出'!#REF!,7)=I$1)*('2-1 采购订单物料明细表报表导出'!#REF!=$A378),'2-1 采购订单物料明细表报表导出'!#REF!,0))</f>
        <v>#REF!</v>
      </c>
      <c r="J378" s="23" t="e" cm="1">
        <f t="array" ref="J378">SUM(IF((LEFT('2-1 采购订单物料明细表报表导出'!#REF!,7)=J$1)*('2-1 采购订单物料明细表报表导出'!#REF!=$A378),'2-1 采购订单物料明细表报表导出'!#REF!,0))</f>
        <v>#REF!</v>
      </c>
      <c r="K378" s="23" t="e" cm="1">
        <f t="array" ref="K378">SUM(IF((LEFT('2-1 采购订单物料明细表报表导出'!#REF!,7)=K$1)*('2-1 采购订单物料明细表报表导出'!#REF!=$A378),'2-1 采购订单物料明细表报表导出'!#REF!,0))</f>
        <v>#REF!</v>
      </c>
      <c r="L378" s="23" t="e" cm="1">
        <f t="array" ref="L378">SUM(IF((LEFT('2-1 采购订单物料明细表报表导出'!#REF!,7)=L$1)*('2-1 采购订单物料明细表报表导出'!#REF!=$A378),'2-1 采购订单物料明细表报表导出'!#REF!,0))</f>
        <v>#REF!</v>
      </c>
      <c r="M378" s="23" t="e" cm="1">
        <f t="array" ref="M378">SUM(IF((LEFT('2-1 采购订单物料明细表报表导出'!#REF!,7)=M$1)*('2-1 采购订单物料明细表报表导出'!#REF!=$A378),'2-1 采购订单物料明细表报表导出'!#REF!,0))</f>
        <v>#REF!</v>
      </c>
      <c r="N378" s="23" t="e" cm="1">
        <f t="array" ref="N378">SUM(IF((LEFT('2-1 采购订单物料明细表报表导出'!#REF!,7)=N$1)*('2-1 采购订单物料明细表报表导出'!#REF!=$A378),'2-1 采购订单物料明细表报表导出'!#REF!,0))</f>
        <v>#REF!</v>
      </c>
      <c r="O378" s="23" t="e" cm="1">
        <f t="array" ref="O378">SUM(IF((LEFT('2-1 采购订单物料明细表报表导出'!#REF!,7)=O$1)*('2-1 采购订单物料明细表报表导出'!#REF!=$A378),'2-1 采购订单物料明细表报表导出'!#REF!,0))</f>
        <v>#REF!</v>
      </c>
    </row>
    <row r="379" ht="14.5" spans="1:15">
      <c r="A379" s="20" t="s">
        <v>3686</v>
      </c>
      <c r="B379" s="48" t="s">
        <v>2128</v>
      </c>
      <c r="C379" s="49" t="s">
        <v>2129</v>
      </c>
      <c r="D379" s="23" t="e" cm="1">
        <f t="array" ref="D379">SUM(IF((LEFT('2-1 采购订单物料明细表报表导出'!#REF!,7)=D$1)*('2-1 采购订单物料明细表报表导出'!#REF!=$A379),'2-1 采购订单物料明细表报表导出'!#REF!,0))</f>
        <v>#REF!</v>
      </c>
      <c r="E379" s="23" t="e" cm="1">
        <f t="array" ref="E379">SUM(IF((LEFT('2-1 采购订单物料明细表报表导出'!#REF!,7)=E$1)*('2-1 采购订单物料明细表报表导出'!#REF!=$A379),'2-1 采购订单物料明细表报表导出'!#REF!,0))</f>
        <v>#REF!</v>
      </c>
      <c r="F379" s="23" t="e" cm="1">
        <f t="array" ref="F379">SUM(IF((LEFT('2-1 采购订单物料明细表报表导出'!#REF!,7)=F$1)*('2-1 采购订单物料明细表报表导出'!#REF!=$A379),'2-1 采购订单物料明细表报表导出'!#REF!,0))</f>
        <v>#REF!</v>
      </c>
      <c r="G379" s="23" t="e" cm="1">
        <f t="array" ref="G379">SUM(IF((LEFT('2-1 采购订单物料明细表报表导出'!#REF!,7)=G$1)*('2-1 采购订单物料明细表报表导出'!#REF!=$A379),'2-1 采购订单物料明细表报表导出'!#REF!,0))</f>
        <v>#REF!</v>
      </c>
      <c r="H379" s="23" t="e" cm="1">
        <f t="array" ref="H379">SUM(IF((LEFT('2-1 采购订单物料明细表报表导出'!#REF!,7)=H$1)*('2-1 采购订单物料明细表报表导出'!#REF!=$A379),'2-1 采购订单物料明细表报表导出'!#REF!,0))</f>
        <v>#REF!</v>
      </c>
      <c r="I379" s="23" t="e" cm="1">
        <f t="array" ref="I379">SUM(IF((LEFT('2-1 采购订单物料明细表报表导出'!#REF!,7)=I$1)*('2-1 采购订单物料明细表报表导出'!#REF!=$A379),'2-1 采购订单物料明细表报表导出'!#REF!,0))</f>
        <v>#REF!</v>
      </c>
      <c r="J379" s="23" t="e" cm="1">
        <f t="array" ref="J379">SUM(IF((LEFT('2-1 采购订单物料明细表报表导出'!#REF!,7)=J$1)*('2-1 采购订单物料明细表报表导出'!#REF!=$A379),'2-1 采购订单物料明细表报表导出'!#REF!,0))</f>
        <v>#REF!</v>
      </c>
      <c r="K379" s="23" t="e" cm="1">
        <f t="array" ref="K379">SUM(IF((LEFT('2-1 采购订单物料明细表报表导出'!#REF!,7)=K$1)*('2-1 采购订单物料明细表报表导出'!#REF!=$A379),'2-1 采购订单物料明细表报表导出'!#REF!,0))</f>
        <v>#REF!</v>
      </c>
      <c r="L379" s="23" t="e" cm="1">
        <f t="array" ref="L379">SUM(IF((LEFT('2-1 采购订单物料明细表报表导出'!#REF!,7)=L$1)*('2-1 采购订单物料明细表报表导出'!#REF!=$A379),'2-1 采购订单物料明细表报表导出'!#REF!,0))</f>
        <v>#REF!</v>
      </c>
      <c r="M379" s="23" t="e" cm="1">
        <f t="array" ref="M379">SUM(IF((LEFT('2-1 采购订单物料明细表报表导出'!#REF!,7)=M$1)*('2-1 采购订单物料明细表报表导出'!#REF!=$A379),'2-1 采购订单物料明细表报表导出'!#REF!,0))</f>
        <v>#REF!</v>
      </c>
      <c r="N379" s="23" t="e" cm="1">
        <f t="array" ref="N379">SUM(IF((LEFT('2-1 采购订单物料明细表报表导出'!#REF!,7)=N$1)*('2-1 采购订单物料明细表报表导出'!#REF!=$A379),'2-1 采购订单物料明细表报表导出'!#REF!,0))</f>
        <v>#REF!</v>
      </c>
      <c r="O379" s="23" t="e" cm="1">
        <f t="array" ref="O379">SUM(IF((LEFT('2-1 采购订单物料明细表报表导出'!#REF!,7)=O$1)*('2-1 采购订单物料明细表报表导出'!#REF!=$A379),'2-1 采购订单物料明细表报表导出'!#REF!,0))</f>
        <v>#REF!</v>
      </c>
    </row>
    <row r="380" ht="14.5" spans="1:15">
      <c r="A380" s="20" t="s">
        <v>3687</v>
      </c>
      <c r="B380" s="48" t="s">
        <v>2128</v>
      </c>
      <c r="C380" s="49" t="s">
        <v>2129</v>
      </c>
      <c r="D380" s="23" t="e" cm="1">
        <f t="array" ref="D380">SUM(IF((LEFT('2-1 采购订单物料明细表报表导出'!#REF!,7)=D$1)*('2-1 采购订单物料明细表报表导出'!#REF!=$A380),'2-1 采购订单物料明细表报表导出'!#REF!,0))</f>
        <v>#REF!</v>
      </c>
      <c r="E380" s="23" t="e" cm="1">
        <f t="array" ref="E380">SUM(IF((LEFT('2-1 采购订单物料明细表报表导出'!#REF!,7)=E$1)*('2-1 采购订单物料明细表报表导出'!#REF!=$A380),'2-1 采购订单物料明细表报表导出'!#REF!,0))</f>
        <v>#REF!</v>
      </c>
      <c r="F380" s="23" t="e" cm="1">
        <f t="array" ref="F380">SUM(IF((LEFT('2-1 采购订单物料明细表报表导出'!#REF!,7)=F$1)*('2-1 采购订单物料明细表报表导出'!#REF!=$A380),'2-1 采购订单物料明细表报表导出'!#REF!,0))</f>
        <v>#REF!</v>
      </c>
      <c r="G380" s="23" t="e" cm="1">
        <f t="array" ref="G380">SUM(IF((LEFT('2-1 采购订单物料明细表报表导出'!#REF!,7)=G$1)*('2-1 采购订单物料明细表报表导出'!#REF!=$A380),'2-1 采购订单物料明细表报表导出'!#REF!,0))</f>
        <v>#REF!</v>
      </c>
      <c r="H380" s="23" t="e" cm="1">
        <f t="array" ref="H380">SUM(IF((LEFT('2-1 采购订单物料明细表报表导出'!#REF!,7)=H$1)*('2-1 采购订单物料明细表报表导出'!#REF!=$A380),'2-1 采购订单物料明细表报表导出'!#REF!,0))</f>
        <v>#REF!</v>
      </c>
      <c r="I380" s="23" t="e" cm="1">
        <f t="array" ref="I380">SUM(IF((LEFT('2-1 采购订单物料明细表报表导出'!#REF!,7)=I$1)*('2-1 采购订单物料明细表报表导出'!#REF!=$A380),'2-1 采购订单物料明细表报表导出'!#REF!,0))</f>
        <v>#REF!</v>
      </c>
      <c r="J380" s="23" t="e" cm="1">
        <f t="array" ref="J380">SUM(IF((LEFT('2-1 采购订单物料明细表报表导出'!#REF!,7)=J$1)*('2-1 采购订单物料明细表报表导出'!#REF!=$A380),'2-1 采购订单物料明细表报表导出'!#REF!,0))</f>
        <v>#REF!</v>
      </c>
      <c r="K380" s="23" t="e" cm="1">
        <f t="array" ref="K380">SUM(IF((LEFT('2-1 采购订单物料明细表报表导出'!#REF!,7)=K$1)*('2-1 采购订单物料明细表报表导出'!#REF!=$A380),'2-1 采购订单物料明细表报表导出'!#REF!,0))</f>
        <v>#REF!</v>
      </c>
      <c r="L380" s="23" t="e" cm="1">
        <f t="array" ref="L380">SUM(IF((LEFT('2-1 采购订单物料明细表报表导出'!#REF!,7)=L$1)*('2-1 采购订单物料明细表报表导出'!#REF!=$A380),'2-1 采购订单物料明细表报表导出'!#REF!,0))</f>
        <v>#REF!</v>
      </c>
      <c r="M380" s="23" t="e" cm="1">
        <f t="array" ref="M380">SUM(IF((LEFT('2-1 采购订单物料明细表报表导出'!#REF!,7)=M$1)*('2-1 采购订单物料明细表报表导出'!#REF!=$A380),'2-1 采购订单物料明细表报表导出'!#REF!,0))</f>
        <v>#REF!</v>
      </c>
      <c r="N380" s="23" t="e" cm="1">
        <f t="array" ref="N380">SUM(IF((LEFT('2-1 采购订单物料明细表报表导出'!#REF!,7)=N$1)*('2-1 采购订单物料明细表报表导出'!#REF!=$A380),'2-1 采购订单物料明细表报表导出'!#REF!,0))</f>
        <v>#REF!</v>
      </c>
      <c r="O380" s="23" t="e" cm="1">
        <f t="array" ref="O380">SUM(IF((LEFT('2-1 采购订单物料明细表报表导出'!#REF!,7)=O$1)*('2-1 采购订单物料明细表报表导出'!#REF!=$A380),'2-1 采购订单物料明细表报表导出'!#REF!,0))</f>
        <v>#REF!</v>
      </c>
    </row>
    <row r="381" ht="14.5" spans="1:15">
      <c r="A381" s="20" t="s">
        <v>3688</v>
      </c>
      <c r="B381" s="48" t="s">
        <v>2128</v>
      </c>
      <c r="C381" s="49" t="s">
        <v>2129</v>
      </c>
      <c r="D381" s="23" t="e" cm="1">
        <f t="array" ref="D381">SUM(IF((LEFT('2-1 采购订单物料明细表报表导出'!#REF!,7)=D$1)*('2-1 采购订单物料明细表报表导出'!#REF!=$A381),'2-1 采购订单物料明细表报表导出'!#REF!,0))</f>
        <v>#REF!</v>
      </c>
      <c r="E381" s="23" t="e" cm="1">
        <f t="array" ref="E381">SUM(IF((LEFT('2-1 采购订单物料明细表报表导出'!#REF!,7)=E$1)*('2-1 采购订单物料明细表报表导出'!#REF!=$A381),'2-1 采购订单物料明细表报表导出'!#REF!,0))</f>
        <v>#REF!</v>
      </c>
      <c r="F381" s="23" t="e" cm="1">
        <f t="array" ref="F381">SUM(IF((LEFT('2-1 采购订单物料明细表报表导出'!#REF!,7)=F$1)*('2-1 采购订单物料明细表报表导出'!#REF!=$A381),'2-1 采购订单物料明细表报表导出'!#REF!,0))</f>
        <v>#REF!</v>
      </c>
      <c r="G381" s="23" t="e" cm="1">
        <f t="array" ref="G381">SUM(IF((LEFT('2-1 采购订单物料明细表报表导出'!#REF!,7)=G$1)*('2-1 采购订单物料明细表报表导出'!#REF!=$A381),'2-1 采购订单物料明细表报表导出'!#REF!,0))</f>
        <v>#REF!</v>
      </c>
      <c r="H381" s="23" t="e" cm="1">
        <f t="array" ref="H381">SUM(IF((LEFT('2-1 采购订单物料明细表报表导出'!#REF!,7)=H$1)*('2-1 采购订单物料明细表报表导出'!#REF!=$A381),'2-1 采购订单物料明细表报表导出'!#REF!,0))</f>
        <v>#REF!</v>
      </c>
      <c r="I381" s="23" t="e" cm="1">
        <f t="array" ref="I381">SUM(IF((LEFT('2-1 采购订单物料明细表报表导出'!#REF!,7)=I$1)*('2-1 采购订单物料明细表报表导出'!#REF!=$A381),'2-1 采购订单物料明细表报表导出'!#REF!,0))</f>
        <v>#REF!</v>
      </c>
      <c r="J381" s="23" t="e" cm="1">
        <f t="array" ref="J381">SUM(IF((LEFT('2-1 采购订单物料明细表报表导出'!#REF!,7)=J$1)*('2-1 采购订单物料明细表报表导出'!#REF!=$A381),'2-1 采购订单物料明细表报表导出'!#REF!,0))</f>
        <v>#REF!</v>
      </c>
      <c r="K381" s="23" t="e" cm="1">
        <f t="array" ref="K381">SUM(IF((LEFT('2-1 采购订单物料明细表报表导出'!#REF!,7)=K$1)*('2-1 采购订单物料明细表报表导出'!#REF!=$A381),'2-1 采购订单物料明细表报表导出'!#REF!,0))</f>
        <v>#REF!</v>
      </c>
      <c r="L381" s="23" t="e" cm="1">
        <f t="array" ref="L381">SUM(IF((LEFT('2-1 采购订单物料明细表报表导出'!#REF!,7)=L$1)*('2-1 采购订单物料明细表报表导出'!#REF!=$A381),'2-1 采购订单物料明细表报表导出'!#REF!,0))</f>
        <v>#REF!</v>
      </c>
      <c r="M381" s="23" t="e" cm="1">
        <f t="array" ref="M381">SUM(IF((LEFT('2-1 采购订单物料明细表报表导出'!#REF!,7)=M$1)*('2-1 采购订单物料明细表报表导出'!#REF!=$A381),'2-1 采购订单物料明细表报表导出'!#REF!,0))</f>
        <v>#REF!</v>
      </c>
      <c r="N381" s="23" t="e" cm="1">
        <f t="array" ref="N381">SUM(IF((LEFT('2-1 采购订单物料明细表报表导出'!#REF!,7)=N$1)*('2-1 采购订单物料明细表报表导出'!#REF!=$A381),'2-1 采购订单物料明细表报表导出'!#REF!,0))</f>
        <v>#REF!</v>
      </c>
      <c r="O381" s="23" t="e" cm="1">
        <f t="array" ref="O381">SUM(IF((LEFT('2-1 采购订单物料明细表报表导出'!#REF!,7)=O$1)*('2-1 采购订单物料明细表报表导出'!#REF!=$A381),'2-1 采购订单物料明细表报表导出'!#REF!,0))</f>
        <v>#REF!</v>
      </c>
    </row>
    <row r="382" ht="14.5" spans="1:15">
      <c r="A382" s="20" t="s">
        <v>3689</v>
      </c>
      <c r="B382" s="48" t="s">
        <v>2128</v>
      </c>
      <c r="C382" s="49" t="s">
        <v>2129</v>
      </c>
      <c r="D382" s="23" t="e" cm="1">
        <f t="array" ref="D382">SUM(IF((LEFT('2-1 采购订单物料明细表报表导出'!#REF!,7)=D$1)*('2-1 采购订单物料明细表报表导出'!#REF!=$A382),'2-1 采购订单物料明细表报表导出'!#REF!,0))</f>
        <v>#REF!</v>
      </c>
      <c r="E382" s="23" t="e" cm="1">
        <f t="array" ref="E382">SUM(IF((LEFT('2-1 采购订单物料明细表报表导出'!#REF!,7)=E$1)*('2-1 采购订单物料明细表报表导出'!#REF!=$A382),'2-1 采购订单物料明细表报表导出'!#REF!,0))</f>
        <v>#REF!</v>
      </c>
      <c r="F382" s="23" t="e" cm="1">
        <f t="array" ref="F382">SUM(IF((LEFT('2-1 采购订单物料明细表报表导出'!#REF!,7)=F$1)*('2-1 采购订单物料明细表报表导出'!#REF!=$A382),'2-1 采购订单物料明细表报表导出'!#REF!,0))</f>
        <v>#REF!</v>
      </c>
      <c r="G382" s="23" t="e" cm="1">
        <f t="array" ref="G382">SUM(IF((LEFT('2-1 采购订单物料明细表报表导出'!#REF!,7)=G$1)*('2-1 采购订单物料明细表报表导出'!#REF!=$A382),'2-1 采购订单物料明细表报表导出'!#REF!,0))</f>
        <v>#REF!</v>
      </c>
      <c r="H382" s="23" t="e" cm="1">
        <f t="array" ref="H382">SUM(IF((LEFT('2-1 采购订单物料明细表报表导出'!#REF!,7)=H$1)*('2-1 采购订单物料明细表报表导出'!#REF!=$A382),'2-1 采购订单物料明细表报表导出'!#REF!,0))</f>
        <v>#REF!</v>
      </c>
      <c r="I382" s="23" t="e" cm="1">
        <f t="array" ref="I382">SUM(IF((LEFT('2-1 采购订单物料明细表报表导出'!#REF!,7)=I$1)*('2-1 采购订单物料明细表报表导出'!#REF!=$A382),'2-1 采购订单物料明细表报表导出'!#REF!,0))</f>
        <v>#REF!</v>
      </c>
      <c r="J382" s="23" t="e" cm="1">
        <f t="array" ref="J382">SUM(IF((LEFT('2-1 采购订单物料明细表报表导出'!#REF!,7)=J$1)*('2-1 采购订单物料明细表报表导出'!#REF!=$A382),'2-1 采购订单物料明细表报表导出'!#REF!,0))</f>
        <v>#REF!</v>
      </c>
      <c r="K382" s="23" t="e" cm="1">
        <f t="array" ref="K382">SUM(IF((LEFT('2-1 采购订单物料明细表报表导出'!#REF!,7)=K$1)*('2-1 采购订单物料明细表报表导出'!#REF!=$A382),'2-1 采购订单物料明细表报表导出'!#REF!,0))</f>
        <v>#REF!</v>
      </c>
      <c r="L382" s="23" t="e" cm="1">
        <f t="array" ref="L382">SUM(IF((LEFT('2-1 采购订单物料明细表报表导出'!#REF!,7)=L$1)*('2-1 采购订单物料明细表报表导出'!#REF!=$A382),'2-1 采购订单物料明细表报表导出'!#REF!,0))</f>
        <v>#REF!</v>
      </c>
      <c r="M382" s="23" t="e" cm="1">
        <f t="array" ref="M382">SUM(IF((LEFT('2-1 采购订单物料明细表报表导出'!#REF!,7)=M$1)*('2-1 采购订单物料明细表报表导出'!#REF!=$A382),'2-1 采购订单物料明细表报表导出'!#REF!,0))</f>
        <v>#REF!</v>
      </c>
      <c r="N382" s="23" t="e" cm="1">
        <f t="array" ref="N382">SUM(IF((LEFT('2-1 采购订单物料明细表报表导出'!#REF!,7)=N$1)*('2-1 采购订单物料明细表报表导出'!#REF!=$A382),'2-1 采购订单物料明细表报表导出'!#REF!,0))</f>
        <v>#REF!</v>
      </c>
      <c r="O382" s="23" t="e" cm="1">
        <f t="array" ref="O382">SUM(IF((LEFT('2-1 采购订单物料明细表报表导出'!#REF!,7)=O$1)*('2-1 采购订单物料明细表报表导出'!#REF!=$A382),'2-1 采购订单物料明细表报表导出'!#REF!,0))</f>
        <v>#REF!</v>
      </c>
    </row>
    <row r="383" ht="14.5" spans="1:15">
      <c r="A383" s="20" t="s">
        <v>3690</v>
      </c>
      <c r="B383" s="48" t="s">
        <v>2128</v>
      </c>
      <c r="C383" s="49" t="s">
        <v>2129</v>
      </c>
      <c r="D383" s="23" t="e" cm="1">
        <f t="array" ref="D383">SUM(IF((LEFT('2-1 采购订单物料明细表报表导出'!#REF!,7)=D$1)*('2-1 采购订单物料明细表报表导出'!#REF!=$A383),'2-1 采购订单物料明细表报表导出'!#REF!,0))</f>
        <v>#REF!</v>
      </c>
      <c r="E383" s="23" t="e" cm="1">
        <f t="array" ref="E383">SUM(IF((LEFT('2-1 采购订单物料明细表报表导出'!#REF!,7)=E$1)*('2-1 采购订单物料明细表报表导出'!#REF!=$A383),'2-1 采购订单物料明细表报表导出'!#REF!,0))</f>
        <v>#REF!</v>
      </c>
      <c r="F383" s="23" t="e" cm="1">
        <f t="array" ref="F383">SUM(IF((LEFT('2-1 采购订单物料明细表报表导出'!#REF!,7)=F$1)*('2-1 采购订单物料明细表报表导出'!#REF!=$A383),'2-1 采购订单物料明细表报表导出'!#REF!,0))</f>
        <v>#REF!</v>
      </c>
      <c r="G383" s="23" t="e" cm="1">
        <f t="array" ref="G383">SUM(IF((LEFT('2-1 采购订单物料明细表报表导出'!#REF!,7)=G$1)*('2-1 采购订单物料明细表报表导出'!#REF!=$A383),'2-1 采购订单物料明细表报表导出'!#REF!,0))</f>
        <v>#REF!</v>
      </c>
      <c r="H383" s="23" t="e" cm="1">
        <f t="array" ref="H383">SUM(IF((LEFT('2-1 采购订单物料明细表报表导出'!#REF!,7)=H$1)*('2-1 采购订单物料明细表报表导出'!#REF!=$A383),'2-1 采购订单物料明细表报表导出'!#REF!,0))</f>
        <v>#REF!</v>
      </c>
      <c r="I383" s="23" t="e" cm="1">
        <f t="array" ref="I383">SUM(IF((LEFT('2-1 采购订单物料明细表报表导出'!#REF!,7)=I$1)*('2-1 采购订单物料明细表报表导出'!#REF!=$A383),'2-1 采购订单物料明细表报表导出'!#REF!,0))</f>
        <v>#REF!</v>
      </c>
      <c r="J383" s="23" t="e" cm="1">
        <f t="array" ref="J383">SUM(IF((LEFT('2-1 采购订单物料明细表报表导出'!#REF!,7)=J$1)*('2-1 采购订单物料明细表报表导出'!#REF!=$A383),'2-1 采购订单物料明细表报表导出'!#REF!,0))</f>
        <v>#REF!</v>
      </c>
      <c r="K383" s="23" t="e" cm="1">
        <f t="array" ref="K383">SUM(IF((LEFT('2-1 采购订单物料明细表报表导出'!#REF!,7)=K$1)*('2-1 采购订单物料明细表报表导出'!#REF!=$A383),'2-1 采购订单物料明细表报表导出'!#REF!,0))</f>
        <v>#REF!</v>
      </c>
      <c r="L383" s="23" t="e" cm="1">
        <f t="array" ref="L383">SUM(IF((LEFT('2-1 采购订单物料明细表报表导出'!#REF!,7)=L$1)*('2-1 采购订单物料明细表报表导出'!#REF!=$A383),'2-1 采购订单物料明细表报表导出'!#REF!,0))</f>
        <v>#REF!</v>
      </c>
      <c r="M383" s="23" t="e" cm="1">
        <f t="array" ref="M383">SUM(IF((LEFT('2-1 采购订单物料明细表报表导出'!#REF!,7)=M$1)*('2-1 采购订单物料明细表报表导出'!#REF!=$A383),'2-1 采购订单物料明细表报表导出'!#REF!,0))</f>
        <v>#REF!</v>
      </c>
      <c r="N383" s="23" t="e" cm="1">
        <f t="array" ref="N383">SUM(IF((LEFT('2-1 采购订单物料明细表报表导出'!#REF!,7)=N$1)*('2-1 采购订单物料明细表报表导出'!#REF!=$A383),'2-1 采购订单物料明细表报表导出'!#REF!,0))</f>
        <v>#REF!</v>
      </c>
      <c r="O383" s="23" t="e" cm="1">
        <f t="array" ref="O383">SUM(IF((LEFT('2-1 采购订单物料明细表报表导出'!#REF!,7)=O$1)*('2-1 采购订单物料明细表报表导出'!#REF!=$A383),'2-1 采购订单物料明细表报表导出'!#REF!,0))</f>
        <v>#REF!</v>
      </c>
    </row>
    <row r="384" ht="15" spans="1:15">
      <c r="A384" s="50" t="s">
        <v>3691</v>
      </c>
      <c r="B384" s="48" t="s">
        <v>2128</v>
      </c>
      <c r="C384" s="49" t="s">
        <v>2129</v>
      </c>
      <c r="D384" s="23" t="e" cm="1">
        <f t="array" ref="D384">SUM(IF((LEFT('2-1 采购订单物料明细表报表导出'!#REF!,7)=D$1)*('2-1 采购订单物料明细表报表导出'!#REF!=$A384),'2-1 采购订单物料明细表报表导出'!#REF!,0))</f>
        <v>#REF!</v>
      </c>
      <c r="E384" s="23" t="e" cm="1">
        <f t="array" ref="E384">SUM(IF((LEFT('2-1 采购订单物料明细表报表导出'!#REF!,7)=E$1)*('2-1 采购订单物料明细表报表导出'!#REF!=$A384),'2-1 采购订单物料明细表报表导出'!#REF!,0))</f>
        <v>#REF!</v>
      </c>
      <c r="F384" s="23" t="e" cm="1">
        <f t="array" ref="F384">SUM(IF((LEFT('2-1 采购订单物料明细表报表导出'!#REF!,7)=F$1)*('2-1 采购订单物料明细表报表导出'!#REF!=$A384),'2-1 采购订单物料明细表报表导出'!#REF!,0))</f>
        <v>#REF!</v>
      </c>
      <c r="G384" s="23" t="e" cm="1">
        <f t="array" ref="G384">SUM(IF((LEFT('2-1 采购订单物料明细表报表导出'!#REF!,7)=G$1)*('2-1 采购订单物料明细表报表导出'!#REF!=$A384),'2-1 采购订单物料明细表报表导出'!#REF!,0))</f>
        <v>#REF!</v>
      </c>
      <c r="H384" s="23" t="e" cm="1">
        <f t="array" ref="H384">SUM(IF((LEFT('2-1 采购订单物料明细表报表导出'!#REF!,7)=H$1)*('2-1 采购订单物料明细表报表导出'!#REF!=$A384),'2-1 采购订单物料明细表报表导出'!#REF!,0))</f>
        <v>#REF!</v>
      </c>
      <c r="I384" s="23" t="e" cm="1">
        <f t="array" ref="I384">SUM(IF((LEFT('2-1 采购订单物料明细表报表导出'!#REF!,7)=I$1)*('2-1 采购订单物料明细表报表导出'!#REF!=$A384),'2-1 采购订单物料明细表报表导出'!#REF!,0))</f>
        <v>#REF!</v>
      </c>
      <c r="J384" s="23" t="e" cm="1">
        <f t="array" ref="J384">SUM(IF((LEFT('2-1 采购订单物料明细表报表导出'!#REF!,7)=J$1)*('2-1 采购订单物料明细表报表导出'!#REF!=$A384),'2-1 采购订单物料明细表报表导出'!#REF!,0))</f>
        <v>#REF!</v>
      </c>
      <c r="K384" s="23" t="e" cm="1">
        <f t="array" ref="K384">SUM(IF((LEFT('2-1 采购订单物料明细表报表导出'!#REF!,7)=K$1)*('2-1 采购订单物料明细表报表导出'!#REF!=$A384),'2-1 采购订单物料明细表报表导出'!#REF!,0))</f>
        <v>#REF!</v>
      </c>
      <c r="L384" s="23" t="e" cm="1">
        <f t="array" ref="L384">SUM(IF((LEFT('2-1 采购订单物料明细表报表导出'!#REF!,7)=L$1)*('2-1 采购订单物料明细表报表导出'!#REF!=$A384),'2-1 采购订单物料明细表报表导出'!#REF!,0))</f>
        <v>#REF!</v>
      </c>
      <c r="M384" s="23" t="e" cm="1">
        <f t="array" ref="M384">SUM(IF((LEFT('2-1 采购订单物料明细表报表导出'!#REF!,7)=M$1)*('2-1 采购订单物料明细表报表导出'!#REF!=$A384),'2-1 采购订单物料明细表报表导出'!#REF!,0))</f>
        <v>#REF!</v>
      </c>
      <c r="N384" s="23" t="e" cm="1">
        <f t="array" ref="N384">SUM(IF((LEFT('2-1 采购订单物料明细表报表导出'!#REF!,7)=N$1)*('2-1 采购订单物料明细表报表导出'!#REF!=$A384),'2-1 采购订单物料明细表报表导出'!#REF!,0))</f>
        <v>#REF!</v>
      </c>
      <c r="O384" s="23" t="e" cm="1">
        <f t="array" ref="O384">SUM(IF((LEFT('2-1 采购订单物料明细表报表导出'!#REF!,7)=O$1)*('2-1 采购订单物料明细表报表导出'!#REF!=$A384),'2-1 采购订单物料明细表报表导出'!#REF!,0))</f>
        <v>#REF!</v>
      </c>
    </row>
    <row r="385" ht="15" spans="1:15">
      <c r="A385" s="50" t="s">
        <v>3692</v>
      </c>
      <c r="B385" s="48" t="s">
        <v>2128</v>
      </c>
      <c r="C385" s="49" t="s">
        <v>2129</v>
      </c>
      <c r="D385" s="23" t="e" cm="1">
        <f t="array" ref="D385">SUM(IF((LEFT('2-1 采购订单物料明细表报表导出'!#REF!,7)=D$1)*('2-1 采购订单物料明细表报表导出'!#REF!=$A385),'2-1 采购订单物料明细表报表导出'!#REF!,0))</f>
        <v>#REF!</v>
      </c>
      <c r="E385" s="23" t="e" cm="1">
        <f t="array" ref="E385">SUM(IF((LEFT('2-1 采购订单物料明细表报表导出'!#REF!,7)=E$1)*('2-1 采购订单物料明细表报表导出'!#REF!=$A385),'2-1 采购订单物料明细表报表导出'!#REF!,0))</f>
        <v>#REF!</v>
      </c>
      <c r="F385" s="23" t="e" cm="1">
        <f t="array" ref="F385">SUM(IF((LEFT('2-1 采购订单物料明细表报表导出'!#REF!,7)=F$1)*('2-1 采购订单物料明细表报表导出'!#REF!=$A385),'2-1 采购订单物料明细表报表导出'!#REF!,0))</f>
        <v>#REF!</v>
      </c>
      <c r="G385" s="23" t="e" cm="1">
        <f t="array" ref="G385">SUM(IF((LEFT('2-1 采购订单物料明细表报表导出'!#REF!,7)=G$1)*('2-1 采购订单物料明细表报表导出'!#REF!=$A385),'2-1 采购订单物料明细表报表导出'!#REF!,0))</f>
        <v>#REF!</v>
      </c>
      <c r="H385" s="23" t="e" cm="1">
        <f t="array" ref="H385">SUM(IF((LEFT('2-1 采购订单物料明细表报表导出'!#REF!,7)=H$1)*('2-1 采购订单物料明细表报表导出'!#REF!=$A385),'2-1 采购订单物料明细表报表导出'!#REF!,0))</f>
        <v>#REF!</v>
      </c>
      <c r="I385" s="23" t="e" cm="1">
        <f t="array" ref="I385">SUM(IF((LEFT('2-1 采购订单物料明细表报表导出'!#REF!,7)=I$1)*('2-1 采购订单物料明细表报表导出'!#REF!=$A385),'2-1 采购订单物料明细表报表导出'!#REF!,0))</f>
        <v>#REF!</v>
      </c>
      <c r="J385" s="23" t="e" cm="1">
        <f t="array" ref="J385">SUM(IF((LEFT('2-1 采购订单物料明细表报表导出'!#REF!,7)=J$1)*('2-1 采购订单物料明细表报表导出'!#REF!=$A385),'2-1 采购订单物料明细表报表导出'!#REF!,0))</f>
        <v>#REF!</v>
      </c>
      <c r="K385" s="23" t="e" cm="1">
        <f t="array" ref="K385">SUM(IF((LEFT('2-1 采购订单物料明细表报表导出'!#REF!,7)=K$1)*('2-1 采购订单物料明细表报表导出'!#REF!=$A385),'2-1 采购订单物料明细表报表导出'!#REF!,0))</f>
        <v>#REF!</v>
      </c>
      <c r="L385" s="23" t="e" cm="1">
        <f t="array" ref="L385">SUM(IF((LEFT('2-1 采购订单物料明细表报表导出'!#REF!,7)=L$1)*('2-1 采购订单物料明细表报表导出'!#REF!=$A385),'2-1 采购订单物料明细表报表导出'!#REF!,0))</f>
        <v>#REF!</v>
      </c>
      <c r="M385" s="23" t="e" cm="1">
        <f t="array" ref="M385">SUM(IF((LEFT('2-1 采购订单物料明细表报表导出'!#REF!,7)=M$1)*('2-1 采购订单物料明细表报表导出'!#REF!=$A385),'2-1 采购订单物料明细表报表导出'!#REF!,0))</f>
        <v>#REF!</v>
      </c>
      <c r="N385" s="23" t="e" cm="1">
        <f t="array" ref="N385">SUM(IF((LEFT('2-1 采购订单物料明细表报表导出'!#REF!,7)=N$1)*('2-1 采购订单物料明细表报表导出'!#REF!=$A385),'2-1 采购订单物料明细表报表导出'!#REF!,0))</f>
        <v>#REF!</v>
      </c>
      <c r="O385" s="23" t="e" cm="1">
        <f t="array" ref="O385">SUM(IF((LEFT('2-1 采购订单物料明细表报表导出'!#REF!,7)=O$1)*('2-1 采购订单物料明细表报表导出'!#REF!=$A385),'2-1 采购订单物料明细表报表导出'!#REF!,0))</f>
        <v>#REF!</v>
      </c>
    </row>
    <row r="386" ht="14.5" spans="1:15">
      <c r="A386" s="20" t="s">
        <v>3693</v>
      </c>
      <c r="B386" s="48" t="s">
        <v>2128</v>
      </c>
      <c r="C386" s="49" t="s">
        <v>2129</v>
      </c>
      <c r="D386" s="23" t="e" cm="1">
        <f t="array" ref="D386">SUM(IF((LEFT('2-1 采购订单物料明细表报表导出'!#REF!,7)=D$1)*('2-1 采购订单物料明细表报表导出'!#REF!=$A386),'2-1 采购订单物料明细表报表导出'!#REF!,0))</f>
        <v>#REF!</v>
      </c>
      <c r="E386" s="23" t="e" cm="1">
        <f t="array" ref="E386">SUM(IF((LEFT('2-1 采购订单物料明细表报表导出'!#REF!,7)=E$1)*('2-1 采购订单物料明细表报表导出'!#REF!=$A386),'2-1 采购订单物料明细表报表导出'!#REF!,0))</f>
        <v>#REF!</v>
      </c>
      <c r="F386" s="23" t="e" cm="1">
        <f t="array" ref="F386">SUM(IF((LEFT('2-1 采购订单物料明细表报表导出'!#REF!,7)=F$1)*('2-1 采购订单物料明细表报表导出'!#REF!=$A386),'2-1 采购订单物料明细表报表导出'!#REF!,0))</f>
        <v>#REF!</v>
      </c>
      <c r="G386" s="23" t="e" cm="1">
        <f t="array" ref="G386">SUM(IF((LEFT('2-1 采购订单物料明细表报表导出'!#REF!,7)=G$1)*('2-1 采购订单物料明细表报表导出'!#REF!=$A386),'2-1 采购订单物料明细表报表导出'!#REF!,0))</f>
        <v>#REF!</v>
      </c>
      <c r="H386" s="23" t="e" cm="1">
        <f t="array" ref="H386">SUM(IF((LEFT('2-1 采购订单物料明细表报表导出'!#REF!,7)=H$1)*('2-1 采购订单物料明细表报表导出'!#REF!=$A386),'2-1 采购订单物料明细表报表导出'!#REF!,0))</f>
        <v>#REF!</v>
      </c>
      <c r="I386" s="23" t="e" cm="1">
        <f t="array" ref="I386">SUM(IF((LEFT('2-1 采购订单物料明细表报表导出'!#REF!,7)=I$1)*('2-1 采购订单物料明细表报表导出'!#REF!=$A386),'2-1 采购订单物料明细表报表导出'!#REF!,0))</f>
        <v>#REF!</v>
      </c>
      <c r="J386" s="23" t="e" cm="1">
        <f t="array" ref="J386">SUM(IF((LEFT('2-1 采购订单物料明细表报表导出'!#REF!,7)=J$1)*('2-1 采购订单物料明细表报表导出'!#REF!=$A386),'2-1 采购订单物料明细表报表导出'!#REF!,0))</f>
        <v>#REF!</v>
      </c>
      <c r="K386" s="23" t="e" cm="1">
        <f t="array" ref="K386">SUM(IF((LEFT('2-1 采购订单物料明细表报表导出'!#REF!,7)=K$1)*('2-1 采购订单物料明细表报表导出'!#REF!=$A386),'2-1 采购订单物料明细表报表导出'!#REF!,0))</f>
        <v>#REF!</v>
      </c>
      <c r="L386" s="23" t="e" cm="1">
        <f t="array" ref="L386">SUM(IF((LEFT('2-1 采购订单物料明细表报表导出'!#REF!,7)=L$1)*('2-1 采购订单物料明细表报表导出'!#REF!=$A386),'2-1 采购订单物料明细表报表导出'!#REF!,0))</f>
        <v>#REF!</v>
      </c>
      <c r="M386" s="23" t="e" cm="1">
        <f t="array" ref="M386">SUM(IF((LEFT('2-1 采购订单物料明细表报表导出'!#REF!,7)=M$1)*('2-1 采购订单物料明细表报表导出'!#REF!=$A386),'2-1 采购订单物料明细表报表导出'!#REF!,0))</f>
        <v>#REF!</v>
      </c>
      <c r="N386" s="23" t="e" cm="1">
        <f t="array" ref="N386">SUM(IF((LEFT('2-1 采购订单物料明细表报表导出'!#REF!,7)=N$1)*('2-1 采购订单物料明细表报表导出'!#REF!=$A386),'2-1 采购订单物料明细表报表导出'!#REF!,0))</f>
        <v>#REF!</v>
      </c>
      <c r="O386" s="23" t="e" cm="1">
        <f t="array" ref="O386">SUM(IF((LEFT('2-1 采购订单物料明细表报表导出'!#REF!,7)=O$1)*('2-1 采购订单物料明细表报表导出'!#REF!=$A386),'2-1 采购订单物料明细表报表导出'!#REF!,0))</f>
        <v>#REF!</v>
      </c>
    </row>
    <row r="387" ht="14.5" spans="1:15">
      <c r="A387" s="20" t="s">
        <v>3694</v>
      </c>
      <c r="B387" s="48" t="s">
        <v>2128</v>
      </c>
      <c r="C387" s="49" t="s">
        <v>2129</v>
      </c>
      <c r="D387" s="23" t="e" cm="1">
        <f t="array" ref="D387">SUM(IF((LEFT('2-1 采购订单物料明细表报表导出'!#REF!,7)=D$1)*('2-1 采购订单物料明细表报表导出'!#REF!=$A387),'2-1 采购订单物料明细表报表导出'!#REF!,0))</f>
        <v>#REF!</v>
      </c>
      <c r="E387" s="23" t="e" cm="1">
        <f t="array" ref="E387">SUM(IF((LEFT('2-1 采购订单物料明细表报表导出'!#REF!,7)=E$1)*('2-1 采购订单物料明细表报表导出'!#REF!=$A387),'2-1 采购订单物料明细表报表导出'!#REF!,0))</f>
        <v>#REF!</v>
      </c>
      <c r="F387" s="23" t="e" cm="1">
        <f t="array" ref="F387">SUM(IF((LEFT('2-1 采购订单物料明细表报表导出'!#REF!,7)=F$1)*('2-1 采购订单物料明细表报表导出'!#REF!=$A387),'2-1 采购订单物料明细表报表导出'!#REF!,0))</f>
        <v>#REF!</v>
      </c>
      <c r="G387" s="23" t="e" cm="1">
        <f t="array" ref="G387">SUM(IF((LEFT('2-1 采购订单物料明细表报表导出'!#REF!,7)=G$1)*('2-1 采购订单物料明细表报表导出'!#REF!=$A387),'2-1 采购订单物料明细表报表导出'!#REF!,0))</f>
        <v>#REF!</v>
      </c>
      <c r="H387" s="23" t="e" cm="1">
        <f t="array" ref="H387">SUM(IF((LEFT('2-1 采购订单物料明细表报表导出'!#REF!,7)=H$1)*('2-1 采购订单物料明细表报表导出'!#REF!=$A387),'2-1 采购订单物料明细表报表导出'!#REF!,0))</f>
        <v>#REF!</v>
      </c>
      <c r="I387" s="23" t="e" cm="1">
        <f t="array" ref="I387">SUM(IF((LEFT('2-1 采购订单物料明细表报表导出'!#REF!,7)=I$1)*('2-1 采购订单物料明细表报表导出'!#REF!=$A387),'2-1 采购订单物料明细表报表导出'!#REF!,0))</f>
        <v>#REF!</v>
      </c>
      <c r="J387" s="23" t="e" cm="1">
        <f t="array" ref="J387">SUM(IF((LEFT('2-1 采购订单物料明细表报表导出'!#REF!,7)=J$1)*('2-1 采购订单物料明细表报表导出'!#REF!=$A387),'2-1 采购订单物料明细表报表导出'!#REF!,0))</f>
        <v>#REF!</v>
      </c>
      <c r="K387" s="23" t="e" cm="1">
        <f t="array" ref="K387">SUM(IF((LEFT('2-1 采购订单物料明细表报表导出'!#REF!,7)=K$1)*('2-1 采购订单物料明细表报表导出'!#REF!=$A387),'2-1 采购订单物料明细表报表导出'!#REF!,0))</f>
        <v>#REF!</v>
      </c>
      <c r="L387" s="23" t="e" cm="1">
        <f t="array" ref="L387">SUM(IF((LEFT('2-1 采购订单物料明细表报表导出'!#REF!,7)=L$1)*('2-1 采购订单物料明细表报表导出'!#REF!=$A387),'2-1 采购订单物料明细表报表导出'!#REF!,0))</f>
        <v>#REF!</v>
      </c>
      <c r="M387" s="23" t="e" cm="1">
        <f t="array" ref="M387">SUM(IF((LEFT('2-1 采购订单物料明细表报表导出'!#REF!,7)=M$1)*('2-1 采购订单物料明细表报表导出'!#REF!=$A387),'2-1 采购订单物料明细表报表导出'!#REF!,0))</f>
        <v>#REF!</v>
      </c>
      <c r="N387" s="23" t="e" cm="1">
        <f t="array" ref="N387">SUM(IF((LEFT('2-1 采购订单物料明细表报表导出'!#REF!,7)=N$1)*('2-1 采购订单物料明细表报表导出'!#REF!=$A387),'2-1 采购订单物料明细表报表导出'!#REF!,0))</f>
        <v>#REF!</v>
      </c>
      <c r="O387" s="23" t="e" cm="1">
        <f t="array" ref="O387">SUM(IF((LEFT('2-1 采购订单物料明细表报表导出'!#REF!,7)=O$1)*('2-1 采购订单物料明细表报表导出'!#REF!=$A387),'2-1 采购订单物料明细表报表导出'!#REF!,0))</f>
        <v>#REF!</v>
      </c>
    </row>
    <row r="388" ht="14.5" spans="1:15">
      <c r="A388" s="20" t="s">
        <v>3695</v>
      </c>
      <c r="B388" s="48" t="s">
        <v>2128</v>
      </c>
      <c r="C388" s="49" t="s">
        <v>2129</v>
      </c>
      <c r="D388" s="23" t="e" cm="1">
        <f t="array" ref="D388">SUM(IF((LEFT('2-1 采购订单物料明细表报表导出'!#REF!,7)=D$1)*('2-1 采购订单物料明细表报表导出'!#REF!=$A388),'2-1 采购订单物料明细表报表导出'!#REF!,0))</f>
        <v>#REF!</v>
      </c>
      <c r="E388" s="23" t="e" cm="1">
        <f t="array" ref="E388">SUM(IF((LEFT('2-1 采购订单物料明细表报表导出'!#REF!,7)=E$1)*('2-1 采购订单物料明细表报表导出'!#REF!=$A388),'2-1 采购订单物料明细表报表导出'!#REF!,0))</f>
        <v>#REF!</v>
      </c>
      <c r="F388" s="23" t="e" cm="1">
        <f t="array" ref="F388">SUM(IF((LEFT('2-1 采购订单物料明细表报表导出'!#REF!,7)=F$1)*('2-1 采购订单物料明细表报表导出'!#REF!=$A388),'2-1 采购订单物料明细表报表导出'!#REF!,0))</f>
        <v>#REF!</v>
      </c>
      <c r="G388" s="23" t="e" cm="1">
        <f t="array" ref="G388">SUM(IF((LEFT('2-1 采购订单物料明细表报表导出'!#REF!,7)=G$1)*('2-1 采购订单物料明细表报表导出'!#REF!=$A388),'2-1 采购订单物料明细表报表导出'!#REF!,0))</f>
        <v>#REF!</v>
      </c>
      <c r="H388" s="23" t="e" cm="1">
        <f t="array" ref="H388">SUM(IF((LEFT('2-1 采购订单物料明细表报表导出'!#REF!,7)=H$1)*('2-1 采购订单物料明细表报表导出'!#REF!=$A388),'2-1 采购订单物料明细表报表导出'!#REF!,0))</f>
        <v>#REF!</v>
      </c>
      <c r="I388" s="23" t="e" cm="1">
        <f t="array" ref="I388">SUM(IF((LEFT('2-1 采购订单物料明细表报表导出'!#REF!,7)=I$1)*('2-1 采购订单物料明细表报表导出'!#REF!=$A388),'2-1 采购订单物料明细表报表导出'!#REF!,0))</f>
        <v>#REF!</v>
      </c>
      <c r="J388" s="23" t="e" cm="1">
        <f t="array" ref="J388">SUM(IF((LEFT('2-1 采购订单物料明细表报表导出'!#REF!,7)=J$1)*('2-1 采购订单物料明细表报表导出'!#REF!=$A388),'2-1 采购订单物料明细表报表导出'!#REF!,0))</f>
        <v>#REF!</v>
      </c>
      <c r="K388" s="23" t="e" cm="1">
        <f t="array" ref="K388">SUM(IF((LEFT('2-1 采购订单物料明细表报表导出'!#REF!,7)=K$1)*('2-1 采购订单物料明细表报表导出'!#REF!=$A388),'2-1 采购订单物料明细表报表导出'!#REF!,0))</f>
        <v>#REF!</v>
      </c>
      <c r="L388" s="23" t="e" cm="1">
        <f t="array" ref="L388">SUM(IF((LEFT('2-1 采购订单物料明细表报表导出'!#REF!,7)=L$1)*('2-1 采购订单物料明细表报表导出'!#REF!=$A388),'2-1 采购订单物料明细表报表导出'!#REF!,0))</f>
        <v>#REF!</v>
      </c>
      <c r="M388" s="23" t="e" cm="1">
        <f t="array" ref="M388">SUM(IF((LEFT('2-1 采购订单物料明细表报表导出'!#REF!,7)=M$1)*('2-1 采购订单物料明细表报表导出'!#REF!=$A388),'2-1 采购订单物料明细表报表导出'!#REF!,0))</f>
        <v>#REF!</v>
      </c>
      <c r="N388" s="23" t="e" cm="1">
        <f t="array" ref="N388">SUM(IF((LEFT('2-1 采购订单物料明细表报表导出'!#REF!,7)=N$1)*('2-1 采购订单物料明细表报表导出'!#REF!=$A388),'2-1 采购订单物料明细表报表导出'!#REF!,0))</f>
        <v>#REF!</v>
      </c>
      <c r="O388" s="23" t="e" cm="1">
        <f t="array" ref="O388">SUM(IF((LEFT('2-1 采购订单物料明细表报表导出'!#REF!,7)=O$1)*('2-1 采购订单物料明细表报表导出'!#REF!=$A388),'2-1 采购订单物料明细表报表导出'!#REF!,0))</f>
        <v>#REF!</v>
      </c>
    </row>
    <row r="389" ht="14.5" spans="1:15">
      <c r="A389" s="20" t="s">
        <v>3696</v>
      </c>
      <c r="B389" s="48" t="s">
        <v>2128</v>
      </c>
      <c r="C389" s="49" t="s">
        <v>2129</v>
      </c>
      <c r="D389" s="23" t="e" cm="1">
        <f t="array" ref="D389">SUM(IF((LEFT('2-1 采购订单物料明细表报表导出'!#REF!,7)=D$1)*('2-1 采购订单物料明细表报表导出'!#REF!=$A389),'2-1 采购订单物料明细表报表导出'!#REF!,0))</f>
        <v>#REF!</v>
      </c>
      <c r="E389" s="23" t="e" cm="1">
        <f t="array" ref="E389">SUM(IF((LEFT('2-1 采购订单物料明细表报表导出'!#REF!,7)=E$1)*('2-1 采购订单物料明细表报表导出'!#REF!=$A389),'2-1 采购订单物料明细表报表导出'!#REF!,0))</f>
        <v>#REF!</v>
      </c>
      <c r="F389" s="23" t="e" cm="1">
        <f t="array" ref="F389">SUM(IF((LEFT('2-1 采购订单物料明细表报表导出'!#REF!,7)=F$1)*('2-1 采购订单物料明细表报表导出'!#REF!=$A389),'2-1 采购订单物料明细表报表导出'!#REF!,0))</f>
        <v>#REF!</v>
      </c>
      <c r="G389" s="23" t="e" cm="1">
        <f t="array" ref="G389">SUM(IF((LEFT('2-1 采购订单物料明细表报表导出'!#REF!,7)=G$1)*('2-1 采购订单物料明细表报表导出'!#REF!=$A389),'2-1 采购订单物料明细表报表导出'!#REF!,0))</f>
        <v>#REF!</v>
      </c>
      <c r="H389" s="23" t="e" cm="1">
        <f t="array" ref="H389">SUM(IF((LEFT('2-1 采购订单物料明细表报表导出'!#REF!,7)=H$1)*('2-1 采购订单物料明细表报表导出'!#REF!=$A389),'2-1 采购订单物料明细表报表导出'!#REF!,0))</f>
        <v>#REF!</v>
      </c>
      <c r="I389" s="23" t="e" cm="1">
        <f t="array" ref="I389">SUM(IF((LEFT('2-1 采购订单物料明细表报表导出'!#REF!,7)=I$1)*('2-1 采购订单物料明细表报表导出'!#REF!=$A389),'2-1 采购订单物料明细表报表导出'!#REF!,0))</f>
        <v>#REF!</v>
      </c>
      <c r="J389" s="23" t="e" cm="1">
        <f t="array" ref="J389">SUM(IF((LEFT('2-1 采购订单物料明细表报表导出'!#REF!,7)=J$1)*('2-1 采购订单物料明细表报表导出'!#REF!=$A389),'2-1 采购订单物料明细表报表导出'!#REF!,0))</f>
        <v>#REF!</v>
      </c>
      <c r="K389" s="23" t="e" cm="1">
        <f t="array" ref="K389">SUM(IF((LEFT('2-1 采购订单物料明细表报表导出'!#REF!,7)=K$1)*('2-1 采购订单物料明细表报表导出'!#REF!=$A389),'2-1 采购订单物料明细表报表导出'!#REF!,0))</f>
        <v>#REF!</v>
      </c>
      <c r="L389" s="23" t="e" cm="1">
        <f t="array" ref="L389">SUM(IF((LEFT('2-1 采购订单物料明细表报表导出'!#REF!,7)=L$1)*('2-1 采购订单物料明细表报表导出'!#REF!=$A389),'2-1 采购订单物料明细表报表导出'!#REF!,0))</f>
        <v>#REF!</v>
      </c>
      <c r="M389" s="23" t="e" cm="1">
        <f t="array" ref="M389">SUM(IF((LEFT('2-1 采购订单物料明细表报表导出'!#REF!,7)=M$1)*('2-1 采购订单物料明细表报表导出'!#REF!=$A389),'2-1 采购订单物料明细表报表导出'!#REF!,0))</f>
        <v>#REF!</v>
      </c>
      <c r="N389" s="23" t="e" cm="1">
        <f t="array" ref="N389">SUM(IF((LEFT('2-1 采购订单物料明细表报表导出'!#REF!,7)=N$1)*('2-1 采购订单物料明细表报表导出'!#REF!=$A389),'2-1 采购订单物料明细表报表导出'!#REF!,0))</f>
        <v>#REF!</v>
      </c>
      <c r="O389" s="23" t="e" cm="1">
        <f t="array" ref="O389">SUM(IF((LEFT('2-1 采购订单物料明细表报表导出'!#REF!,7)=O$1)*('2-1 采购订单物料明细表报表导出'!#REF!=$A389),'2-1 采购订单物料明细表报表导出'!#REF!,0))</f>
        <v>#REF!</v>
      </c>
    </row>
    <row r="390" ht="14.5" spans="1:15">
      <c r="A390" s="20" t="s">
        <v>3697</v>
      </c>
      <c r="B390" s="48" t="s">
        <v>2128</v>
      </c>
      <c r="C390" s="49" t="s">
        <v>2129</v>
      </c>
      <c r="D390" s="23" t="e" cm="1">
        <f t="array" ref="D390">SUM(IF((LEFT('2-1 采购订单物料明细表报表导出'!#REF!,7)=D$1)*('2-1 采购订单物料明细表报表导出'!#REF!=$A390),'2-1 采购订单物料明细表报表导出'!#REF!,0))</f>
        <v>#REF!</v>
      </c>
      <c r="E390" s="23" t="e" cm="1">
        <f t="array" ref="E390">SUM(IF((LEFT('2-1 采购订单物料明细表报表导出'!#REF!,7)=E$1)*('2-1 采购订单物料明细表报表导出'!#REF!=$A390),'2-1 采购订单物料明细表报表导出'!#REF!,0))</f>
        <v>#REF!</v>
      </c>
      <c r="F390" s="23" t="e" cm="1">
        <f t="array" ref="F390">SUM(IF((LEFT('2-1 采购订单物料明细表报表导出'!#REF!,7)=F$1)*('2-1 采购订单物料明细表报表导出'!#REF!=$A390),'2-1 采购订单物料明细表报表导出'!#REF!,0))</f>
        <v>#REF!</v>
      </c>
      <c r="G390" s="23" t="e" cm="1">
        <f t="array" ref="G390">SUM(IF((LEFT('2-1 采购订单物料明细表报表导出'!#REF!,7)=G$1)*('2-1 采购订单物料明细表报表导出'!#REF!=$A390),'2-1 采购订单物料明细表报表导出'!#REF!,0))</f>
        <v>#REF!</v>
      </c>
      <c r="H390" s="23" t="e" cm="1">
        <f t="array" ref="H390">SUM(IF((LEFT('2-1 采购订单物料明细表报表导出'!#REF!,7)=H$1)*('2-1 采购订单物料明细表报表导出'!#REF!=$A390),'2-1 采购订单物料明细表报表导出'!#REF!,0))</f>
        <v>#REF!</v>
      </c>
      <c r="I390" s="23" t="e" cm="1">
        <f t="array" ref="I390">SUM(IF((LEFT('2-1 采购订单物料明细表报表导出'!#REF!,7)=I$1)*('2-1 采购订单物料明细表报表导出'!#REF!=$A390),'2-1 采购订单物料明细表报表导出'!#REF!,0))</f>
        <v>#REF!</v>
      </c>
      <c r="J390" s="23" t="e" cm="1">
        <f t="array" ref="J390">SUM(IF((LEFT('2-1 采购订单物料明细表报表导出'!#REF!,7)=J$1)*('2-1 采购订单物料明细表报表导出'!#REF!=$A390),'2-1 采购订单物料明细表报表导出'!#REF!,0))</f>
        <v>#REF!</v>
      </c>
      <c r="K390" s="23" t="e" cm="1">
        <f t="array" ref="K390">SUM(IF((LEFT('2-1 采购订单物料明细表报表导出'!#REF!,7)=K$1)*('2-1 采购订单物料明细表报表导出'!#REF!=$A390),'2-1 采购订单物料明细表报表导出'!#REF!,0))</f>
        <v>#REF!</v>
      </c>
      <c r="L390" s="23" t="e" cm="1">
        <f t="array" ref="L390">SUM(IF((LEFT('2-1 采购订单物料明细表报表导出'!#REF!,7)=L$1)*('2-1 采购订单物料明细表报表导出'!#REF!=$A390),'2-1 采购订单物料明细表报表导出'!#REF!,0))</f>
        <v>#REF!</v>
      </c>
      <c r="M390" s="23" t="e" cm="1">
        <f t="array" ref="M390">SUM(IF((LEFT('2-1 采购订单物料明细表报表导出'!#REF!,7)=M$1)*('2-1 采购订单物料明细表报表导出'!#REF!=$A390),'2-1 采购订单物料明细表报表导出'!#REF!,0))</f>
        <v>#REF!</v>
      </c>
      <c r="N390" s="23" t="e" cm="1">
        <f t="array" ref="N390">SUM(IF((LEFT('2-1 采购订单物料明细表报表导出'!#REF!,7)=N$1)*('2-1 采购订单物料明细表报表导出'!#REF!=$A390),'2-1 采购订单物料明细表报表导出'!#REF!,0))</f>
        <v>#REF!</v>
      </c>
      <c r="O390" s="23" t="e" cm="1">
        <f t="array" ref="O390">SUM(IF((LEFT('2-1 采购订单物料明细表报表导出'!#REF!,7)=O$1)*('2-1 采购订单物料明细表报表导出'!#REF!=$A390),'2-1 采购订单物料明细表报表导出'!#REF!,0))</f>
        <v>#REF!</v>
      </c>
    </row>
    <row r="391" ht="15" spans="1:15">
      <c r="A391" s="50" t="s">
        <v>3698</v>
      </c>
      <c r="B391" s="48" t="s">
        <v>2128</v>
      </c>
      <c r="C391" s="49" t="s">
        <v>2129</v>
      </c>
      <c r="D391" s="23" t="e" cm="1">
        <f t="array" ref="D391">SUM(IF((LEFT('2-1 采购订单物料明细表报表导出'!#REF!,7)=D$1)*('2-1 采购订单物料明细表报表导出'!#REF!=$A391),'2-1 采购订单物料明细表报表导出'!#REF!,0))</f>
        <v>#REF!</v>
      </c>
      <c r="E391" s="23" t="e" cm="1">
        <f t="array" ref="E391">SUM(IF((LEFT('2-1 采购订单物料明细表报表导出'!#REF!,7)=E$1)*('2-1 采购订单物料明细表报表导出'!#REF!=$A391),'2-1 采购订单物料明细表报表导出'!#REF!,0))</f>
        <v>#REF!</v>
      </c>
      <c r="F391" s="23" t="e" cm="1">
        <f t="array" ref="F391">SUM(IF((LEFT('2-1 采购订单物料明细表报表导出'!#REF!,7)=F$1)*('2-1 采购订单物料明细表报表导出'!#REF!=$A391),'2-1 采购订单物料明细表报表导出'!#REF!,0))</f>
        <v>#REF!</v>
      </c>
      <c r="G391" s="23" t="e" cm="1">
        <f t="array" ref="G391">SUM(IF((LEFT('2-1 采购订单物料明细表报表导出'!#REF!,7)=G$1)*('2-1 采购订单物料明细表报表导出'!#REF!=$A391),'2-1 采购订单物料明细表报表导出'!#REF!,0))</f>
        <v>#REF!</v>
      </c>
      <c r="H391" s="23" t="e" cm="1">
        <f t="array" ref="H391">SUM(IF((LEFT('2-1 采购订单物料明细表报表导出'!#REF!,7)=H$1)*('2-1 采购订单物料明细表报表导出'!#REF!=$A391),'2-1 采购订单物料明细表报表导出'!#REF!,0))</f>
        <v>#REF!</v>
      </c>
      <c r="I391" s="23" t="e" cm="1">
        <f t="array" ref="I391">SUM(IF((LEFT('2-1 采购订单物料明细表报表导出'!#REF!,7)=I$1)*('2-1 采购订单物料明细表报表导出'!#REF!=$A391),'2-1 采购订单物料明细表报表导出'!#REF!,0))</f>
        <v>#REF!</v>
      </c>
      <c r="J391" s="23" t="e" cm="1">
        <f t="array" ref="J391">SUM(IF((LEFT('2-1 采购订单物料明细表报表导出'!#REF!,7)=J$1)*('2-1 采购订单物料明细表报表导出'!#REF!=$A391),'2-1 采购订单物料明细表报表导出'!#REF!,0))</f>
        <v>#REF!</v>
      </c>
      <c r="K391" s="23" t="e" cm="1">
        <f t="array" ref="K391">SUM(IF((LEFT('2-1 采购订单物料明细表报表导出'!#REF!,7)=K$1)*('2-1 采购订单物料明细表报表导出'!#REF!=$A391),'2-1 采购订单物料明细表报表导出'!#REF!,0))</f>
        <v>#REF!</v>
      </c>
      <c r="L391" s="23" t="e" cm="1">
        <f t="array" ref="L391">SUM(IF((LEFT('2-1 采购订单物料明细表报表导出'!#REF!,7)=L$1)*('2-1 采购订单物料明细表报表导出'!#REF!=$A391),'2-1 采购订单物料明细表报表导出'!#REF!,0))</f>
        <v>#REF!</v>
      </c>
      <c r="M391" s="23" t="e" cm="1">
        <f t="array" ref="M391">SUM(IF((LEFT('2-1 采购订单物料明细表报表导出'!#REF!,7)=M$1)*('2-1 采购订单物料明细表报表导出'!#REF!=$A391),'2-1 采购订单物料明细表报表导出'!#REF!,0))</f>
        <v>#REF!</v>
      </c>
      <c r="N391" s="23" t="e" cm="1">
        <f t="array" ref="N391">SUM(IF((LEFT('2-1 采购订单物料明细表报表导出'!#REF!,7)=N$1)*('2-1 采购订单物料明细表报表导出'!#REF!=$A391),'2-1 采购订单物料明细表报表导出'!#REF!,0))</f>
        <v>#REF!</v>
      </c>
      <c r="O391" s="23" t="e" cm="1">
        <f t="array" ref="O391">SUM(IF((LEFT('2-1 采购订单物料明细表报表导出'!#REF!,7)=O$1)*('2-1 采购订单物料明细表报表导出'!#REF!=$A391),'2-1 采购订单物料明细表报表导出'!#REF!,0))</f>
        <v>#REF!</v>
      </c>
    </row>
    <row r="392" ht="15" spans="1:15">
      <c r="A392" s="50" t="s">
        <v>3699</v>
      </c>
      <c r="B392" s="48" t="s">
        <v>2128</v>
      </c>
      <c r="C392" s="49" t="s">
        <v>2129</v>
      </c>
      <c r="D392" s="23" t="e" cm="1">
        <f t="array" ref="D392">SUM(IF((LEFT('2-1 采购订单物料明细表报表导出'!#REF!,7)=D$1)*('2-1 采购订单物料明细表报表导出'!#REF!=$A392),'2-1 采购订单物料明细表报表导出'!#REF!,0))</f>
        <v>#REF!</v>
      </c>
      <c r="E392" s="23" t="e" cm="1">
        <f t="array" ref="E392">SUM(IF((LEFT('2-1 采购订单物料明细表报表导出'!#REF!,7)=E$1)*('2-1 采购订单物料明细表报表导出'!#REF!=$A392),'2-1 采购订单物料明细表报表导出'!#REF!,0))</f>
        <v>#REF!</v>
      </c>
      <c r="F392" s="23" t="e" cm="1">
        <f t="array" ref="F392">SUM(IF((LEFT('2-1 采购订单物料明细表报表导出'!#REF!,7)=F$1)*('2-1 采购订单物料明细表报表导出'!#REF!=$A392),'2-1 采购订单物料明细表报表导出'!#REF!,0))</f>
        <v>#REF!</v>
      </c>
      <c r="G392" s="23" t="e" cm="1">
        <f t="array" ref="G392">SUM(IF((LEFT('2-1 采购订单物料明细表报表导出'!#REF!,7)=G$1)*('2-1 采购订单物料明细表报表导出'!#REF!=$A392),'2-1 采购订单物料明细表报表导出'!#REF!,0))</f>
        <v>#REF!</v>
      </c>
      <c r="H392" s="23" t="e" cm="1">
        <f t="array" ref="H392">SUM(IF((LEFT('2-1 采购订单物料明细表报表导出'!#REF!,7)=H$1)*('2-1 采购订单物料明细表报表导出'!#REF!=$A392),'2-1 采购订单物料明细表报表导出'!#REF!,0))</f>
        <v>#REF!</v>
      </c>
      <c r="I392" s="23" t="e" cm="1">
        <f t="array" ref="I392">SUM(IF((LEFT('2-1 采购订单物料明细表报表导出'!#REF!,7)=I$1)*('2-1 采购订单物料明细表报表导出'!#REF!=$A392),'2-1 采购订单物料明细表报表导出'!#REF!,0))</f>
        <v>#REF!</v>
      </c>
      <c r="J392" s="23" t="e" cm="1">
        <f t="array" ref="J392">SUM(IF((LEFT('2-1 采购订单物料明细表报表导出'!#REF!,7)=J$1)*('2-1 采购订单物料明细表报表导出'!#REF!=$A392),'2-1 采购订单物料明细表报表导出'!#REF!,0))</f>
        <v>#REF!</v>
      </c>
      <c r="K392" s="23" t="e" cm="1">
        <f t="array" ref="K392">SUM(IF((LEFT('2-1 采购订单物料明细表报表导出'!#REF!,7)=K$1)*('2-1 采购订单物料明细表报表导出'!#REF!=$A392),'2-1 采购订单物料明细表报表导出'!#REF!,0))</f>
        <v>#REF!</v>
      </c>
      <c r="L392" s="23" t="e" cm="1">
        <f t="array" ref="L392">SUM(IF((LEFT('2-1 采购订单物料明细表报表导出'!#REF!,7)=L$1)*('2-1 采购订单物料明细表报表导出'!#REF!=$A392),'2-1 采购订单物料明细表报表导出'!#REF!,0))</f>
        <v>#REF!</v>
      </c>
      <c r="M392" s="23" t="e" cm="1">
        <f t="array" ref="M392">SUM(IF((LEFT('2-1 采购订单物料明细表报表导出'!#REF!,7)=M$1)*('2-1 采购订单物料明细表报表导出'!#REF!=$A392),'2-1 采购订单物料明细表报表导出'!#REF!,0))</f>
        <v>#REF!</v>
      </c>
      <c r="N392" s="23" t="e" cm="1">
        <f t="array" ref="N392">SUM(IF((LEFT('2-1 采购订单物料明细表报表导出'!#REF!,7)=N$1)*('2-1 采购订单物料明细表报表导出'!#REF!=$A392),'2-1 采购订单物料明细表报表导出'!#REF!,0))</f>
        <v>#REF!</v>
      </c>
      <c r="O392" s="23" t="e" cm="1">
        <f t="array" ref="O392">SUM(IF((LEFT('2-1 采购订单物料明细表报表导出'!#REF!,7)=O$1)*('2-1 采购订单物料明细表报表导出'!#REF!=$A392),'2-1 采购订单物料明细表报表导出'!#REF!,0))</f>
        <v>#REF!</v>
      </c>
    </row>
    <row r="393" ht="15" spans="1:15">
      <c r="A393" s="50" t="s">
        <v>3700</v>
      </c>
      <c r="B393" s="48" t="s">
        <v>2128</v>
      </c>
      <c r="C393" s="49" t="s">
        <v>2129</v>
      </c>
      <c r="D393" s="23" t="e" cm="1">
        <f t="array" ref="D393">SUM(IF((LEFT('2-1 采购订单物料明细表报表导出'!#REF!,7)=D$1)*('2-1 采购订单物料明细表报表导出'!#REF!=$A393),'2-1 采购订单物料明细表报表导出'!#REF!,0))</f>
        <v>#REF!</v>
      </c>
      <c r="E393" s="23" t="e" cm="1">
        <f t="array" ref="E393">SUM(IF((LEFT('2-1 采购订单物料明细表报表导出'!#REF!,7)=E$1)*('2-1 采购订单物料明细表报表导出'!#REF!=$A393),'2-1 采购订单物料明细表报表导出'!#REF!,0))</f>
        <v>#REF!</v>
      </c>
      <c r="F393" s="23" t="e" cm="1">
        <f t="array" ref="F393">SUM(IF((LEFT('2-1 采购订单物料明细表报表导出'!#REF!,7)=F$1)*('2-1 采购订单物料明细表报表导出'!#REF!=$A393),'2-1 采购订单物料明细表报表导出'!#REF!,0))</f>
        <v>#REF!</v>
      </c>
      <c r="G393" s="23" t="e" cm="1">
        <f t="array" ref="G393">SUM(IF((LEFT('2-1 采购订单物料明细表报表导出'!#REF!,7)=G$1)*('2-1 采购订单物料明细表报表导出'!#REF!=$A393),'2-1 采购订单物料明细表报表导出'!#REF!,0))</f>
        <v>#REF!</v>
      </c>
      <c r="H393" s="23" t="e" cm="1">
        <f t="array" ref="H393">SUM(IF((LEFT('2-1 采购订单物料明细表报表导出'!#REF!,7)=H$1)*('2-1 采购订单物料明细表报表导出'!#REF!=$A393),'2-1 采购订单物料明细表报表导出'!#REF!,0))</f>
        <v>#REF!</v>
      </c>
      <c r="I393" s="23" t="e" cm="1">
        <f t="array" ref="I393">SUM(IF((LEFT('2-1 采购订单物料明细表报表导出'!#REF!,7)=I$1)*('2-1 采购订单物料明细表报表导出'!#REF!=$A393),'2-1 采购订单物料明细表报表导出'!#REF!,0))</f>
        <v>#REF!</v>
      </c>
      <c r="J393" s="23" t="e" cm="1">
        <f t="array" ref="J393">SUM(IF((LEFT('2-1 采购订单物料明细表报表导出'!#REF!,7)=J$1)*('2-1 采购订单物料明细表报表导出'!#REF!=$A393),'2-1 采购订单物料明细表报表导出'!#REF!,0))</f>
        <v>#REF!</v>
      </c>
      <c r="K393" s="23" t="e" cm="1">
        <f t="array" ref="K393">SUM(IF((LEFT('2-1 采购订单物料明细表报表导出'!#REF!,7)=K$1)*('2-1 采购订单物料明细表报表导出'!#REF!=$A393),'2-1 采购订单物料明细表报表导出'!#REF!,0))</f>
        <v>#REF!</v>
      </c>
      <c r="L393" s="23" t="e" cm="1">
        <f t="array" ref="L393">SUM(IF((LEFT('2-1 采购订单物料明细表报表导出'!#REF!,7)=L$1)*('2-1 采购订单物料明细表报表导出'!#REF!=$A393),'2-1 采购订单物料明细表报表导出'!#REF!,0))</f>
        <v>#REF!</v>
      </c>
      <c r="M393" s="23" t="e" cm="1">
        <f t="array" ref="M393">SUM(IF((LEFT('2-1 采购订单物料明细表报表导出'!#REF!,7)=M$1)*('2-1 采购订单物料明细表报表导出'!#REF!=$A393),'2-1 采购订单物料明细表报表导出'!#REF!,0))</f>
        <v>#REF!</v>
      </c>
      <c r="N393" s="23" t="e" cm="1">
        <f t="array" ref="N393">SUM(IF((LEFT('2-1 采购订单物料明细表报表导出'!#REF!,7)=N$1)*('2-1 采购订单物料明细表报表导出'!#REF!=$A393),'2-1 采购订单物料明细表报表导出'!#REF!,0))</f>
        <v>#REF!</v>
      </c>
      <c r="O393" s="23" t="e" cm="1">
        <f t="array" ref="O393">SUM(IF((LEFT('2-1 采购订单物料明细表报表导出'!#REF!,7)=O$1)*('2-1 采购订单物料明细表报表导出'!#REF!=$A393),'2-1 采购订单物料明细表报表导出'!#REF!,0))</f>
        <v>#REF!</v>
      </c>
    </row>
    <row r="394" ht="15" spans="1:15">
      <c r="A394" s="50" t="s">
        <v>3701</v>
      </c>
      <c r="B394" s="48" t="s">
        <v>2128</v>
      </c>
      <c r="C394" s="49" t="s">
        <v>2129</v>
      </c>
      <c r="D394" s="23" t="e" cm="1">
        <f t="array" ref="D394">SUM(IF((LEFT('2-1 采购订单物料明细表报表导出'!#REF!,7)=D$1)*('2-1 采购订单物料明细表报表导出'!#REF!=$A394),'2-1 采购订单物料明细表报表导出'!#REF!,0))</f>
        <v>#REF!</v>
      </c>
      <c r="E394" s="23" t="e" cm="1">
        <f t="array" ref="E394">SUM(IF((LEFT('2-1 采购订单物料明细表报表导出'!#REF!,7)=E$1)*('2-1 采购订单物料明细表报表导出'!#REF!=$A394),'2-1 采购订单物料明细表报表导出'!#REF!,0))</f>
        <v>#REF!</v>
      </c>
      <c r="F394" s="23" t="e" cm="1">
        <f t="array" ref="F394">SUM(IF((LEFT('2-1 采购订单物料明细表报表导出'!#REF!,7)=F$1)*('2-1 采购订单物料明细表报表导出'!#REF!=$A394),'2-1 采购订单物料明细表报表导出'!#REF!,0))</f>
        <v>#REF!</v>
      </c>
      <c r="G394" s="23" t="e" cm="1">
        <f t="array" ref="G394">SUM(IF((LEFT('2-1 采购订单物料明细表报表导出'!#REF!,7)=G$1)*('2-1 采购订单物料明细表报表导出'!#REF!=$A394),'2-1 采购订单物料明细表报表导出'!#REF!,0))</f>
        <v>#REF!</v>
      </c>
      <c r="H394" s="23" t="e" cm="1">
        <f t="array" ref="H394">SUM(IF((LEFT('2-1 采购订单物料明细表报表导出'!#REF!,7)=H$1)*('2-1 采购订单物料明细表报表导出'!#REF!=$A394),'2-1 采购订单物料明细表报表导出'!#REF!,0))</f>
        <v>#REF!</v>
      </c>
      <c r="I394" s="23" t="e" cm="1">
        <f t="array" ref="I394">SUM(IF((LEFT('2-1 采购订单物料明细表报表导出'!#REF!,7)=I$1)*('2-1 采购订单物料明细表报表导出'!#REF!=$A394),'2-1 采购订单物料明细表报表导出'!#REF!,0))</f>
        <v>#REF!</v>
      </c>
      <c r="J394" s="23" t="e" cm="1">
        <f t="array" ref="J394">SUM(IF((LEFT('2-1 采购订单物料明细表报表导出'!#REF!,7)=J$1)*('2-1 采购订单物料明细表报表导出'!#REF!=$A394),'2-1 采购订单物料明细表报表导出'!#REF!,0))</f>
        <v>#REF!</v>
      </c>
      <c r="K394" s="23" t="e" cm="1">
        <f t="array" ref="K394">SUM(IF((LEFT('2-1 采购订单物料明细表报表导出'!#REF!,7)=K$1)*('2-1 采购订单物料明细表报表导出'!#REF!=$A394),'2-1 采购订单物料明细表报表导出'!#REF!,0))</f>
        <v>#REF!</v>
      </c>
      <c r="L394" s="23" t="e" cm="1">
        <f t="array" ref="L394">SUM(IF((LEFT('2-1 采购订单物料明细表报表导出'!#REF!,7)=L$1)*('2-1 采购订单物料明细表报表导出'!#REF!=$A394),'2-1 采购订单物料明细表报表导出'!#REF!,0))</f>
        <v>#REF!</v>
      </c>
      <c r="M394" s="23" t="e" cm="1">
        <f t="array" ref="M394">SUM(IF((LEFT('2-1 采购订单物料明细表报表导出'!#REF!,7)=M$1)*('2-1 采购订单物料明细表报表导出'!#REF!=$A394),'2-1 采购订单物料明细表报表导出'!#REF!,0))</f>
        <v>#REF!</v>
      </c>
      <c r="N394" s="23" t="e" cm="1">
        <f t="array" ref="N394">SUM(IF((LEFT('2-1 采购订单物料明细表报表导出'!#REF!,7)=N$1)*('2-1 采购订单物料明细表报表导出'!#REF!=$A394),'2-1 采购订单物料明细表报表导出'!#REF!,0))</f>
        <v>#REF!</v>
      </c>
      <c r="O394" s="23" t="e" cm="1">
        <f t="array" ref="O394">SUM(IF((LEFT('2-1 采购订单物料明细表报表导出'!#REF!,7)=O$1)*('2-1 采购订单物料明细表报表导出'!#REF!=$A394),'2-1 采购订单物料明细表报表导出'!#REF!,0))</f>
        <v>#REF!</v>
      </c>
    </row>
    <row r="395" ht="14.5" spans="1:15">
      <c r="A395" s="20" t="s">
        <v>3702</v>
      </c>
      <c r="B395" s="48" t="s">
        <v>2128</v>
      </c>
      <c r="C395" s="49" t="s">
        <v>2129</v>
      </c>
      <c r="D395" s="23" t="e" cm="1">
        <f t="array" ref="D395">SUM(IF((LEFT('2-1 采购订单物料明细表报表导出'!#REF!,7)=D$1)*('2-1 采购订单物料明细表报表导出'!#REF!=$A395),'2-1 采购订单物料明细表报表导出'!#REF!,0))</f>
        <v>#REF!</v>
      </c>
      <c r="E395" s="23" t="e" cm="1">
        <f t="array" ref="E395">SUM(IF((LEFT('2-1 采购订单物料明细表报表导出'!#REF!,7)=E$1)*('2-1 采购订单物料明细表报表导出'!#REF!=$A395),'2-1 采购订单物料明细表报表导出'!#REF!,0))</f>
        <v>#REF!</v>
      </c>
      <c r="F395" s="23" t="e" cm="1">
        <f t="array" ref="F395">SUM(IF((LEFT('2-1 采购订单物料明细表报表导出'!#REF!,7)=F$1)*('2-1 采购订单物料明细表报表导出'!#REF!=$A395),'2-1 采购订单物料明细表报表导出'!#REF!,0))</f>
        <v>#REF!</v>
      </c>
      <c r="G395" s="23" t="e" cm="1">
        <f t="array" ref="G395">SUM(IF((LEFT('2-1 采购订单物料明细表报表导出'!#REF!,7)=G$1)*('2-1 采购订单物料明细表报表导出'!#REF!=$A395),'2-1 采购订单物料明细表报表导出'!#REF!,0))</f>
        <v>#REF!</v>
      </c>
      <c r="H395" s="23" t="e" cm="1">
        <f t="array" ref="H395">SUM(IF((LEFT('2-1 采购订单物料明细表报表导出'!#REF!,7)=H$1)*('2-1 采购订单物料明细表报表导出'!#REF!=$A395),'2-1 采购订单物料明细表报表导出'!#REF!,0))</f>
        <v>#REF!</v>
      </c>
      <c r="I395" s="23" t="e" cm="1">
        <f t="array" ref="I395">SUM(IF((LEFT('2-1 采购订单物料明细表报表导出'!#REF!,7)=I$1)*('2-1 采购订单物料明细表报表导出'!#REF!=$A395),'2-1 采购订单物料明细表报表导出'!#REF!,0))</f>
        <v>#REF!</v>
      </c>
      <c r="J395" s="23" t="e" cm="1">
        <f t="array" ref="J395">SUM(IF((LEFT('2-1 采购订单物料明细表报表导出'!#REF!,7)=J$1)*('2-1 采购订单物料明细表报表导出'!#REF!=$A395),'2-1 采购订单物料明细表报表导出'!#REF!,0))</f>
        <v>#REF!</v>
      </c>
      <c r="K395" s="23" t="e" cm="1">
        <f t="array" ref="K395">SUM(IF((LEFT('2-1 采购订单物料明细表报表导出'!#REF!,7)=K$1)*('2-1 采购订单物料明细表报表导出'!#REF!=$A395),'2-1 采购订单物料明细表报表导出'!#REF!,0))</f>
        <v>#REF!</v>
      </c>
      <c r="L395" s="23" t="e" cm="1">
        <f t="array" ref="L395">SUM(IF((LEFT('2-1 采购订单物料明细表报表导出'!#REF!,7)=L$1)*('2-1 采购订单物料明细表报表导出'!#REF!=$A395),'2-1 采购订单物料明细表报表导出'!#REF!,0))</f>
        <v>#REF!</v>
      </c>
      <c r="M395" s="23" t="e" cm="1">
        <f t="array" ref="M395">SUM(IF((LEFT('2-1 采购订单物料明细表报表导出'!#REF!,7)=M$1)*('2-1 采购订单物料明细表报表导出'!#REF!=$A395),'2-1 采购订单物料明细表报表导出'!#REF!,0))</f>
        <v>#REF!</v>
      </c>
      <c r="N395" s="23" t="e" cm="1">
        <f t="array" ref="N395">SUM(IF((LEFT('2-1 采购订单物料明细表报表导出'!#REF!,7)=N$1)*('2-1 采购订单物料明细表报表导出'!#REF!=$A395),'2-1 采购订单物料明细表报表导出'!#REF!,0))</f>
        <v>#REF!</v>
      </c>
      <c r="O395" s="23" t="e" cm="1">
        <f t="array" ref="O395">SUM(IF((LEFT('2-1 采购订单物料明细表报表导出'!#REF!,7)=O$1)*('2-1 采购订单物料明细表报表导出'!#REF!=$A395),'2-1 采购订单物料明细表报表导出'!#REF!,0))</f>
        <v>#REF!</v>
      </c>
    </row>
    <row r="396" ht="14.5" spans="1:15">
      <c r="A396" s="20" t="s">
        <v>3703</v>
      </c>
      <c r="B396" s="48" t="s">
        <v>2128</v>
      </c>
      <c r="C396" s="49" t="s">
        <v>2129</v>
      </c>
      <c r="D396" s="23" t="e" cm="1">
        <f t="array" ref="D396">SUM(IF((LEFT('2-1 采购订单物料明细表报表导出'!#REF!,7)=D$1)*('2-1 采购订单物料明细表报表导出'!#REF!=$A396),'2-1 采购订单物料明细表报表导出'!#REF!,0))</f>
        <v>#REF!</v>
      </c>
      <c r="E396" s="23" t="e" cm="1">
        <f t="array" ref="E396">SUM(IF((LEFT('2-1 采购订单物料明细表报表导出'!#REF!,7)=E$1)*('2-1 采购订单物料明细表报表导出'!#REF!=$A396),'2-1 采购订单物料明细表报表导出'!#REF!,0))</f>
        <v>#REF!</v>
      </c>
      <c r="F396" s="23" t="e" cm="1">
        <f t="array" ref="F396">SUM(IF((LEFT('2-1 采购订单物料明细表报表导出'!#REF!,7)=F$1)*('2-1 采购订单物料明细表报表导出'!#REF!=$A396),'2-1 采购订单物料明细表报表导出'!#REF!,0))</f>
        <v>#REF!</v>
      </c>
      <c r="G396" s="23" t="e" cm="1">
        <f t="array" ref="G396">SUM(IF((LEFT('2-1 采购订单物料明细表报表导出'!#REF!,7)=G$1)*('2-1 采购订单物料明细表报表导出'!#REF!=$A396),'2-1 采购订单物料明细表报表导出'!#REF!,0))</f>
        <v>#REF!</v>
      </c>
      <c r="H396" s="23" t="e" cm="1">
        <f t="array" ref="H396">SUM(IF((LEFT('2-1 采购订单物料明细表报表导出'!#REF!,7)=H$1)*('2-1 采购订单物料明细表报表导出'!#REF!=$A396),'2-1 采购订单物料明细表报表导出'!#REF!,0))</f>
        <v>#REF!</v>
      </c>
      <c r="I396" s="23" t="e" cm="1">
        <f t="array" ref="I396">SUM(IF((LEFT('2-1 采购订单物料明细表报表导出'!#REF!,7)=I$1)*('2-1 采购订单物料明细表报表导出'!#REF!=$A396),'2-1 采购订单物料明细表报表导出'!#REF!,0))</f>
        <v>#REF!</v>
      </c>
      <c r="J396" s="23" t="e" cm="1">
        <f t="array" ref="J396">SUM(IF((LEFT('2-1 采购订单物料明细表报表导出'!#REF!,7)=J$1)*('2-1 采购订单物料明细表报表导出'!#REF!=$A396),'2-1 采购订单物料明细表报表导出'!#REF!,0))</f>
        <v>#REF!</v>
      </c>
      <c r="K396" s="23" t="e" cm="1">
        <f t="array" ref="K396">SUM(IF((LEFT('2-1 采购订单物料明细表报表导出'!#REF!,7)=K$1)*('2-1 采购订单物料明细表报表导出'!#REF!=$A396),'2-1 采购订单物料明细表报表导出'!#REF!,0))</f>
        <v>#REF!</v>
      </c>
      <c r="L396" s="23" t="e" cm="1">
        <f t="array" ref="L396">SUM(IF((LEFT('2-1 采购订单物料明细表报表导出'!#REF!,7)=L$1)*('2-1 采购订单物料明细表报表导出'!#REF!=$A396),'2-1 采购订单物料明细表报表导出'!#REF!,0))</f>
        <v>#REF!</v>
      </c>
      <c r="M396" s="23" t="e" cm="1">
        <f t="array" ref="M396">SUM(IF((LEFT('2-1 采购订单物料明细表报表导出'!#REF!,7)=M$1)*('2-1 采购订单物料明细表报表导出'!#REF!=$A396),'2-1 采购订单物料明细表报表导出'!#REF!,0))</f>
        <v>#REF!</v>
      </c>
      <c r="N396" s="23" t="e" cm="1">
        <f t="array" ref="N396">SUM(IF((LEFT('2-1 采购订单物料明细表报表导出'!#REF!,7)=N$1)*('2-1 采购订单物料明细表报表导出'!#REF!=$A396),'2-1 采购订单物料明细表报表导出'!#REF!,0))</f>
        <v>#REF!</v>
      </c>
      <c r="O396" s="23" t="e" cm="1">
        <f t="array" ref="O396">SUM(IF((LEFT('2-1 采购订单物料明细表报表导出'!#REF!,7)=O$1)*('2-1 采购订单物料明细表报表导出'!#REF!=$A396),'2-1 采购订单物料明细表报表导出'!#REF!,0))</f>
        <v>#REF!</v>
      </c>
    </row>
    <row r="397" ht="14.5" spans="1:15">
      <c r="A397" s="20" t="s">
        <v>3704</v>
      </c>
      <c r="B397" s="48" t="s">
        <v>2128</v>
      </c>
      <c r="C397" s="49" t="s">
        <v>2129</v>
      </c>
      <c r="D397" s="23" t="e" cm="1">
        <f t="array" ref="D397">SUM(IF((LEFT('2-1 采购订单物料明细表报表导出'!#REF!,7)=D$1)*('2-1 采购订单物料明细表报表导出'!#REF!=$A397),'2-1 采购订单物料明细表报表导出'!#REF!,0))</f>
        <v>#REF!</v>
      </c>
      <c r="E397" s="23" t="e" cm="1">
        <f t="array" ref="E397">SUM(IF((LEFT('2-1 采购订单物料明细表报表导出'!#REF!,7)=E$1)*('2-1 采购订单物料明细表报表导出'!#REF!=$A397),'2-1 采购订单物料明细表报表导出'!#REF!,0))</f>
        <v>#REF!</v>
      </c>
      <c r="F397" s="23" t="e" cm="1">
        <f t="array" ref="F397">SUM(IF((LEFT('2-1 采购订单物料明细表报表导出'!#REF!,7)=F$1)*('2-1 采购订单物料明细表报表导出'!#REF!=$A397),'2-1 采购订单物料明细表报表导出'!#REF!,0))</f>
        <v>#REF!</v>
      </c>
      <c r="G397" s="23" t="e" cm="1">
        <f t="array" ref="G397">SUM(IF((LEFT('2-1 采购订单物料明细表报表导出'!#REF!,7)=G$1)*('2-1 采购订单物料明细表报表导出'!#REF!=$A397),'2-1 采购订单物料明细表报表导出'!#REF!,0))</f>
        <v>#REF!</v>
      </c>
      <c r="H397" s="23" t="e" cm="1">
        <f t="array" ref="H397">SUM(IF((LEFT('2-1 采购订单物料明细表报表导出'!#REF!,7)=H$1)*('2-1 采购订单物料明细表报表导出'!#REF!=$A397),'2-1 采购订单物料明细表报表导出'!#REF!,0))</f>
        <v>#REF!</v>
      </c>
      <c r="I397" s="23" t="e" cm="1">
        <f t="array" ref="I397">SUM(IF((LEFT('2-1 采购订单物料明细表报表导出'!#REF!,7)=I$1)*('2-1 采购订单物料明细表报表导出'!#REF!=$A397),'2-1 采购订单物料明细表报表导出'!#REF!,0))</f>
        <v>#REF!</v>
      </c>
      <c r="J397" s="23" t="e" cm="1">
        <f t="array" ref="J397">SUM(IF((LEFT('2-1 采购订单物料明细表报表导出'!#REF!,7)=J$1)*('2-1 采购订单物料明细表报表导出'!#REF!=$A397),'2-1 采购订单物料明细表报表导出'!#REF!,0))</f>
        <v>#REF!</v>
      </c>
      <c r="K397" s="23" t="e" cm="1">
        <f t="array" ref="K397">SUM(IF((LEFT('2-1 采购订单物料明细表报表导出'!#REF!,7)=K$1)*('2-1 采购订单物料明细表报表导出'!#REF!=$A397),'2-1 采购订单物料明细表报表导出'!#REF!,0))</f>
        <v>#REF!</v>
      </c>
      <c r="L397" s="23" t="e" cm="1">
        <f t="array" ref="L397">SUM(IF((LEFT('2-1 采购订单物料明细表报表导出'!#REF!,7)=L$1)*('2-1 采购订单物料明细表报表导出'!#REF!=$A397),'2-1 采购订单物料明细表报表导出'!#REF!,0))</f>
        <v>#REF!</v>
      </c>
      <c r="M397" s="23" t="e" cm="1">
        <f t="array" ref="M397">SUM(IF((LEFT('2-1 采购订单物料明细表报表导出'!#REF!,7)=M$1)*('2-1 采购订单物料明细表报表导出'!#REF!=$A397),'2-1 采购订单物料明细表报表导出'!#REF!,0))</f>
        <v>#REF!</v>
      </c>
      <c r="N397" s="23" t="e" cm="1">
        <f t="array" ref="N397">SUM(IF((LEFT('2-1 采购订单物料明细表报表导出'!#REF!,7)=N$1)*('2-1 采购订单物料明细表报表导出'!#REF!=$A397),'2-1 采购订单物料明细表报表导出'!#REF!,0))</f>
        <v>#REF!</v>
      </c>
      <c r="O397" s="23" t="e" cm="1">
        <f t="array" ref="O397">SUM(IF((LEFT('2-1 采购订单物料明细表报表导出'!#REF!,7)=O$1)*('2-1 采购订单物料明细表报表导出'!#REF!=$A397),'2-1 采购订单物料明细表报表导出'!#REF!,0))</f>
        <v>#REF!</v>
      </c>
    </row>
    <row r="398" ht="14.5" spans="1:15">
      <c r="A398" s="20" t="s">
        <v>3705</v>
      </c>
      <c r="B398" s="48" t="s">
        <v>2128</v>
      </c>
      <c r="C398" s="49" t="s">
        <v>2129</v>
      </c>
      <c r="D398" s="23" t="e" cm="1">
        <f t="array" ref="D398">SUM(IF((LEFT('2-1 采购订单物料明细表报表导出'!#REF!,7)=D$1)*('2-1 采购订单物料明细表报表导出'!#REF!=$A398),'2-1 采购订单物料明细表报表导出'!#REF!,0))</f>
        <v>#REF!</v>
      </c>
      <c r="E398" s="23" t="e" cm="1">
        <f t="array" ref="E398">SUM(IF((LEFT('2-1 采购订单物料明细表报表导出'!#REF!,7)=E$1)*('2-1 采购订单物料明细表报表导出'!#REF!=$A398),'2-1 采购订单物料明细表报表导出'!#REF!,0))</f>
        <v>#REF!</v>
      </c>
      <c r="F398" s="23" t="e" cm="1">
        <f t="array" ref="F398">SUM(IF((LEFT('2-1 采购订单物料明细表报表导出'!#REF!,7)=F$1)*('2-1 采购订单物料明细表报表导出'!#REF!=$A398),'2-1 采购订单物料明细表报表导出'!#REF!,0))</f>
        <v>#REF!</v>
      </c>
      <c r="G398" s="23" t="e" cm="1">
        <f t="array" ref="G398">SUM(IF((LEFT('2-1 采购订单物料明细表报表导出'!#REF!,7)=G$1)*('2-1 采购订单物料明细表报表导出'!#REF!=$A398),'2-1 采购订单物料明细表报表导出'!#REF!,0))</f>
        <v>#REF!</v>
      </c>
      <c r="H398" s="23" t="e" cm="1">
        <f t="array" ref="H398">SUM(IF((LEFT('2-1 采购订单物料明细表报表导出'!#REF!,7)=H$1)*('2-1 采购订单物料明细表报表导出'!#REF!=$A398),'2-1 采购订单物料明细表报表导出'!#REF!,0))</f>
        <v>#REF!</v>
      </c>
      <c r="I398" s="23" t="e" cm="1">
        <f t="array" ref="I398">SUM(IF((LEFT('2-1 采购订单物料明细表报表导出'!#REF!,7)=I$1)*('2-1 采购订单物料明细表报表导出'!#REF!=$A398),'2-1 采购订单物料明细表报表导出'!#REF!,0))</f>
        <v>#REF!</v>
      </c>
      <c r="J398" s="23" t="e" cm="1">
        <f t="array" ref="J398">SUM(IF((LEFT('2-1 采购订单物料明细表报表导出'!#REF!,7)=J$1)*('2-1 采购订单物料明细表报表导出'!#REF!=$A398),'2-1 采购订单物料明细表报表导出'!#REF!,0))</f>
        <v>#REF!</v>
      </c>
      <c r="K398" s="23" t="e" cm="1">
        <f t="array" ref="K398">SUM(IF((LEFT('2-1 采购订单物料明细表报表导出'!#REF!,7)=K$1)*('2-1 采购订单物料明细表报表导出'!#REF!=$A398),'2-1 采购订单物料明细表报表导出'!#REF!,0))</f>
        <v>#REF!</v>
      </c>
      <c r="L398" s="23" t="e" cm="1">
        <f t="array" ref="L398">SUM(IF((LEFT('2-1 采购订单物料明细表报表导出'!#REF!,7)=L$1)*('2-1 采购订单物料明细表报表导出'!#REF!=$A398),'2-1 采购订单物料明细表报表导出'!#REF!,0))</f>
        <v>#REF!</v>
      </c>
      <c r="M398" s="23" t="e" cm="1">
        <f t="array" ref="M398">SUM(IF((LEFT('2-1 采购订单物料明细表报表导出'!#REF!,7)=M$1)*('2-1 采购订单物料明细表报表导出'!#REF!=$A398),'2-1 采购订单物料明细表报表导出'!#REF!,0))</f>
        <v>#REF!</v>
      </c>
      <c r="N398" s="23" t="e" cm="1">
        <f t="array" ref="N398">SUM(IF((LEFT('2-1 采购订单物料明细表报表导出'!#REF!,7)=N$1)*('2-1 采购订单物料明细表报表导出'!#REF!=$A398),'2-1 采购订单物料明细表报表导出'!#REF!,0))</f>
        <v>#REF!</v>
      </c>
      <c r="O398" s="23" t="e" cm="1">
        <f t="array" ref="O398">SUM(IF((LEFT('2-1 采购订单物料明细表报表导出'!#REF!,7)=O$1)*('2-1 采购订单物料明细表报表导出'!#REF!=$A398),'2-1 采购订单物料明细表报表导出'!#REF!,0))</f>
        <v>#REF!</v>
      </c>
    </row>
    <row r="399" ht="14.5" spans="1:15">
      <c r="A399" s="20" t="s">
        <v>3706</v>
      </c>
      <c r="B399" s="48" t="s">
        <v>2128</v>
      </c>
      <c r="C399" s="49" t="s">
        <v>2129</v>
      </c>
      <c r="D399" s="23" t="e" cm="1">
        <f t="array" ref="D399">SUM(IF((LEFT('2-1 采购订单物料明细表报表导出'!#REF!,7)=D$1)*('2-1 采购订单物料明细表报表导出'!#REF!=$A399),'2-1 采购订单物料明细表报表导出'!#REF!,0))</f>
        <v>#REF!</v>
      </c>
      <c r="E399" s="23" t="e" cm="1">
        <f t="array" ref="E399">SUM(IF((LEFT('2-1 采购订单物料明细表报表导出'!#REF!,7)=E$1)*('2-1 采购订单物料明细表报表导出'!#REF!=$A399),'2-1 采购订单物料明细表报表导出'!#REF!,0))</f>
        <v>#REF!</v>
      </c>
      <c r="F399" s="23" t="e" cm="1">
        <f t="array" ref="F399">SUM(IF((LEFT('2-1 采购订单物料明细表报表导出'!#REF!,7)=F$1)*('2-1 采购订单物料明细表报表导出'!#REF!=$A399),'2-1 采购订单物料明细表报表导出'!#REF!,0))</f>
        <v>#REF!</v>
      </c>
      <c r="G399" s="23" t="e" cm="1">
        <f t="array" ref="G399">SUM(IF((LEFT('2-1 采购订单物料明细表报表导出'!#REF!,7)=G$1)*('2-1 采购订单物料明细表报表导出'!#REF!=$A399),'2-1 采购订单物料明细表报表导出'!#REF!,0))</f>
        <v>#REF!</v>
      </c>
      <c r="H399" s="23" t="e" cm="1">
        <f t="array" ref="H399">SUM(IF((LEFT('2-1 采购订单物料明细表报表导出'!#REF!,7)=H$1)*('2-1 采购订单物料明细表报表导出'!#REF!=$A399),'2-1 采购订单物料明细表报表导出'!#REF!,0))</f>
        <v>#REF!</v>
      </c>
      <c r="I399" s="23" t="e" cm="1">
        <f t="array" ref="I399">SUM(IF((LEFT('2-1 采购订单物料明细表报表导出'!#REF!,7)=I$1)*('2-1 采购订单物料明细表报表导出'!#REF!=$A399),'2-1 采购订单物料明细表报表导出'!#REF!,0))</f>
        <v>#REF!</v>
      </c>
      <c r="J399" s="23" t="e" cm="1">
        <f t="array" ref="J399">SUM(IF((LEFT('2-1 采购订单物料明细表报表导出'!#REF!,7)=J$1)*('2-1 采购订单物料明细表报表导出'!#REF!=$A399),'2-1 采购订单物料明细表报表导出'!#REF!,0))</f>
        <v>#REF!</v>
      </c>
      <c r="K399" s="23" t="e" cm="1">
        <f t="array" ref="K399">SUM(IF((LEFT('2-1 采购订单物料明细表报表导出'!#REF!,7)=K$1)*('2-1 采购订单物料明细表报表导出'!#REF!=$A399),'2-1 采购订单物料明细表报表导出'!#REF!,0))</f>
        <v>#REF!</v>
      </c>
      <c r="L399" s="23" t="e" cm="1">
        <f t="array" ref="L399">SUM(IF((LEFT('2-1 采购订单物料明细表报表导出'!#REF!,7)=L$1)*('2-1 采购订单物料明细表报表导出'!#REF!=$A399),'2-1 采购订单物料明细表报表导出'!#REF!,0))</f>
        <v>#REF!</v>
      </c>
      <c r="M399" s="23" t="e" cm="1">
        <f t="array" ref="M399">SUM(IF((LEFT('2-1 采购订单物料明细表报表导出'!#REF!,7)=M$1)*('2-1 采购订单物料明细表报表导出'!#REF!=$A399),'2-1 采购订单物料明细表报表导出'!#REF!,0))</f>
        <v>#REF!</v>
      </c>
      <c r="N399" s="23" t="e" cm="1">
        <f t="array" ref="N399">SUM(IF((LEFT('2-1 采购订单物料明细表报表导出'!#REF!,7)=N$1)*('2-1 采购订单物料明细表报表导出'!#REF!=$A399),'2-1 采购订单物料明细表报表导出'!#REF!,0))</f>
        <v>#REF!</v>
      </c>
      <c r="O399" s="23" t="e" cm="1">
        <f t="array" ref="O399">SUM(IF((LEFT('2-1 采购订单物料明细表报表导出'!#REF!,7)=O$1)*('2-1 采购订单物料明细表报表导出'!#REF!=$A399),'2-1 采购订单物料明细表报表导出'!#REF!,0))</f>
        <v>#REF!</v>
      </c>
    </row>
    <row r="400" ht="14.5" spans="1:15">
      <c r="A400" s="20" t="s">
        <v>3707</v>
      </c>
      <c r="B400" s="48" t="s">
        <v>2128</v>
      </c>
      <c r="C400" s="49" t="s">
        <v>2129</v>
      </c>
      <c r="D400" s="23" t="e" cm="1">
        <f t="array" ref="D400">SUM(IF((LEFT('2-1 采购订单物料明细表报表导出'!#REF!,7)=D$1)*('2-1 采购订单物料明细表报表导出'!#REF!=$A400),'2-1 采购订单物料明细表报表导出'!#REF!,0))</f>
        <v>#REF!</v>
      </c>
      <c r="E400" s="23" t="e" cm="1">
        <f t="array" ref="E400">SUM(IF((LEFT('2-1 采购订单物料明细表报表导出'!#REF!,7)=E$1)*('2-1 采购订单物料明细表报表导出'!#REF!=$A400),'2-1 采购订单物料明细表报表导出'!#REF!,0))</f>
        <v>#REF!</v>
      </c>
      <c r="F400" s="23" t="e" cm="1">
        <f t="array" ref="F400">SUM(IF((LEFT('2-1 采购订单物料明细表报表导出'!#REF!,7)=F$1)*('2-1 采购订单物料明细表报表导出'!#REF!=$A400),'2-1 采购订单物料明细表报表导出'!#REF!,0))</f>
        <v>#REF!</v>
      </c>
      <c r="G400" s="23" t="e" cm="1">
        <f t="array" ref="G400">SUM(IF((LEFT('2-1 采购订单物料明细表报表导出'!#REF!,7)=G$1)*('2-1 采购订单物料明细表报表导出'!#REF!=$A400),'2-1 采购订单物料明细表报表导出'!#REF!,0))</f>
        <v>#REF!</v>
      </c>
      <c r="H400" s="23" t="e" cm="1">
        <f t="array" ref="H400">SUM(IF((LEFT('2-1 采购订单物料明细表报表导出'!#REF!,7)=H$1)*('2-1 采购订单物料明细表报表导出'!#REF!=$A400),'2-1 采购订单物料明细表报表导出'!#REF!,0))</f>
        <v>#REF!</v>
      </c>
      <c r="I400" s="23" t="e" cm="1">
        <f t="array" ref="I400">SUM(IF((LEFT('2-1 采购订单物料明细表报表导出'!#REF!,7)=I$1)*('2-1 采购订单物料明细表报表导出'!#REF!=$A400),'2-1 采购订单物料明细表报表导出'!#REF!,0))</f>
        <v>#REF!</v>
      </c>
      <c r="J400" s="23" t="e" cm="1">
        <f t="array" ref="J400">SUM(IF((LEFT('2-1 采购订单物料明细表报表导出'!#REF!,7)=J$1)*('2-1 采购订单物料明细表报表导出'!#REF!=$A400),'2-1 采购订单物料明细表报表导出'!#REF!,0))</f>
        <v>#REF!</v>
      </c>
      <c r="K400" s="23" t="e" cm="1">
        <f t="array" ref="K400">SUM(IF((LEFT('2-1 采购订单物料明细表报表导出'!#REF!,7)=K$1)*('2-1 采购订单物料明细表报表导出'!#REF!=$A400),'2-1 采购订单物料明细表报表导出'!#REF!,0))</f>
        <v>#REF!</v>
      </c>
      <c r="L400" s="23" t="e" cm="1">
        <f t="array" ref="L400">SUM(IF((LEFT('2-1 采购订单物料明细表报表导出'!#REF!,7)=L$1)*('2-1 采购订单物料明细表报表导出'!#REF!=$A400),'2-1 采购订单物料明细表报表导出'!#REF!,0))</f>
        <v>#REF!</v>
      </c>
      <c r="M400" s="23" t="e" cm="1">
        <f t="array" ref="M400">SUM(IF((LEFT('2-1 采购订单物料明细表报表导出'!#REF!,7)=M$1)*('2-1 采购订单物料明细表报表导出'!#REF!=$A400),'2-1 采购订单物料明细表报表导出'!#REF!,0))</f>
        <v>#REF!</v>
      </c>
      <c r="N400" s="23" t="e" cm="1">
        <f t="array" ref="N400">SUM(IF((LEFT('2-1 采购订单物料明细表报表导出'!#REF!,7)=N$1)*('2-1 采购订单物料明细表报表导出'!#REF!=$A400),'2-1 采购订单物料明细表报表导出'!#REF!,0))</f>
        <v>#REF!</v>
      </c>
      <c r="O400" s="23" t="e" cm="1">
        <f t="array" ref="O400">SUM(IF((LEFT('2-1 采购订单物料明细表报表导出'!#REF!,7)=O$1)*('2-1 采购订单物料明细表报表导出'!#REF!=$A400),'2-1 采购订单物料明细表报表导出'!#REF!,0))</f>
        <v>#REF!</v>
      </c>
    </row>
    <row r="401" ht="15" spans="1:15">
      <c r="A401" s="50" t="s">
        <v>3708</v>
      </c>
      <c r="B401" s="48" t="s">
        <v>2128</v>
      </c>
      <c r="C401" s="49" t="s">
        <v>2129</v>
      </c>
      <c r="D401" s="23" t="e" cm="1">
        <f t="array" ref="D401">SUM(IF((LEFT('2-1 采购订单物料明细表报表导出'!#REF!,7)=D$1)*('2-1 采购订单物料明细表报表导出'!#REF!=$A401),'2-1 采购订单物料明细表报表导出'!#REF!,0))</f>
        <v>#REF!</v>
      </c>
      <c r="E401" s="23" t="e" cm="1">
        <f t="array" ref="E401">SUM(IF((LEFT('2-1 采购订单物料明细表报表导出'!#REF!,7)=E$1)*('2-1 采购订单物料明细表报表导出'!#REF!=$A401),'2-1 采购订单物料明细表报表导出'!#REF!,0))</f>
        <v>#REF!</v>
      </c>
      <c r="F401" s="23" t="e" cm="1">
        <f t="array" ref="F401">SUM(IF((LEFT('2-1 采购订单物料明细表报表导出'!#REF!,7)=F$1)*('2-1 采购订单物料明细表报表导出'!#REF!=$A401),'2-1 采购订单物料明细表报表导出'!#REF!,0))</f>
        <v>#REF!</v>
      </c>
      <c r="G401" s="23" t="e" cm="1">
        <f t="array" ref="G401">SUM(IF((LEFT('2-1 采购订单物料明细表报表导出'!#REF!,7)=G$1)*('2-1 采购订单物料明细表报表导出'!#REF!=$A401),'2-1 采购订单物料明细表报表导出'!#REF!,0))</f>
        <v>#REF!</v>
      </c>
      <c r="H401" s="23" t="e" cm="1">
        <f t="array" ref="H401">SUM(IF((LEFT('2-1 采购订单物料明细表报表导出'!#REF!,7)=H$1)*('2-1 采购订单物料明细表报表导出'!#REF!=$A401),'2-1 采购订单物料明细表报表导出'!#REF!,0))</f>
        <v>#REF!</v>
      </c>
      <c r="I401" s="23" t="e" cm="1">
        <f t="array" ref="I401">SUM(IF((LEFT('2-1 采购订单物料明细表报表导出'!#REF!,7)=I$1)*('2-1 采购订单物料明细表报表导出'!#REF!=$A401),'2-1 采购订单物料明细表报表导出'!#REF!,0))</f>
        <v>#REF!</v>
      </c>
      <c r="J401" s="23" t="e" cm="1">
        <f t="array" ref="J401">SUM(IF((LEFT('2-1 采购订单物料明细表报表导出'!#REF!,7)=J$1)*('2-1 采购订单物料明细表报表导出'!#REF!=$A401),'2-1 采购订单物料明细表报表导出'!#REF!,0))</f>
        <v>#REF!</v>
      </c>
      <c r="K401" s="23" t="e" cm="1">
        <f t="array" ref="K401">SUM(IF((LEFT('2-1 采购订单物料明细表报表导出'!#REF!,7)=K$1)*('2-1 采购订单物料明细表报表导出'!#REF!=$A401),'2-1 采购订单物料明细表报表导出'!#REF!,0))</f>
        <v>#REF!</v>
      </c>
      <c r="L401" s="23" t="e" cm="1">
        <f t="array" ref="L401">SUM(IF((LEFT('2-1 采购订单物料明细表报表导出'!#REF!,7)=L$1)*('2-1 采购订单物料明细表报表导出'!#REF!=$A401),'2-1 采购订单物料明细表报表导出'!#REF!,0))</f>
        <v>#REF!</v>
      </c>
      <c r="M401" s="23" t="e" cm="1">
        <f t="array" ref="M401">SUM(IF((LEFT('2-1 采购订单物料明细表报表导出'!#REF!,7)=M$1)*('2-1 采购订单物料明细表报表导出'!#REF!=$A401),'2-1 采购订单物料明细表报表导出'!#REF!,0))</f>
        <v>#REF!</v>
      </c>
      <c r="N401" s="23" t="e" cm="1">
        <f t="array" ref="N401">SUM(IF((LEFT('2-1 采购订单物料明细表报表导出'!#REF!,7)=N$1)*('2-1 采购订单物料明细表报表导出'!#REF!=$A401),'2-1 采购订单物料明细表报表导出'!#REF!,0))</f>
        <v>#REF!</v>
      </c>
      <c r="O401" s="23" t="e" cm="1">
        <f t="array" ref="O401">SUM(IF((LEFT('2-1 采购订单物料明细表报表导出'!#REF!,7)=O$1)*('2-1 采购订单物料明细表报表导出'!#REF!=$A401),'2-1 采购订单物料明细表报表导出'!#REF!,0))</f>
        <v>#REF!</v>
      </c>
    </row>
    <row r="402" ht="14.5" spans="1:15">
      <c r="A402" s="20" t="s">
        <v>3709</v>
      </c>
      <c r="B402" s="48" t="s">
        <v>2128</v>
      </c>
      <c r="C402" s="49" t="s">
        <v>2129</v>
      </c>
      <c r="D402" s="23" t="e" cm="1">
        <f t="array" ref="D402">SUM(IF((LEFT('2-1 采购订单物料明细表报表导出'!#REF!,7)=D$1)*('2-1 采购订单物料明细表报表导出'!#REF!=$A402),'2-1 采购订单物料明细表报表导出'!#REF!,0))</f>
        <v>#REF!</v>
      </c>
      <c r="E402" s="23" t="e" cm="1">
        <f t="array" ref="E402">SUM(IF((LEFT('2-1 采购订单物料明细表报表导出'!#REF!,7)=E$1)*('2-1 采购订单物料明细表报表导出'!#REF!=$A402),'2-1 采购订单物料明细表报表导出'!#REF!,0))</f>
        <v>#REF!</v>
      </c>
      <c r="F402" s="23" t="e" cm="1">
        <f t="array" ref="F402">SUM(IF((LEFT('2-1 采购订单物料明细表报表导出'!#REF!,7)=F$1)*('2-1 采购订单物料明细表报表导出'!#REF!=$A402),'2-1 采购订单物料明细表报表导出'!#REF!,0))</f>
        <v>#REF!</v>
      </c>
      <c r="G402" s="23" t="e" cm="1">
        <f t="array" ref="G402">SUM(IF((LEFT('2-1 采购订单物料明细表报表导出'!#REF!,7)=G$1)*('2-1 采购订单物料明细表报表导出'!#REF!=$A402),'2-1 采购订单物料明细表报表导出'!#REF!,0))</f>
        <v>#REF!</v>
      </c>
      <c r="H402" s="23" t="e" cm="1">
        <f t="array" ref="H402">SUM(IF((LEFT('2-1 采购订单物料明细表报表导出'!#REF!,7)=H$1)*('2-1 采购订单物料明细表报表导出'!#REF!=$A402),'2-1 采购订单物料明细表报表导出'!#REF!,0))</f>
        <v>#REF!</v>
      </c>
      <c r="I402" s="23" t="e" cm="1">
        <f t="array" ref="I402">SUM(IF((LEFT('2-1 采购订单物料明细表报表导出'!#REF!,7)=I$1)*('2-1 采购订单物料明细表报表导出'!#REF!=$A402),'2-1 采购订单物料明细表报表导出'!#REF!,0))</f>
        <v>#REF!</v>
      </c>
      <c r="J402" s="23" t="e" cm="1">
        <f t="array" ref="J402">SUM(IF((LEFT('2-1 采购订单物料明细表报表导出'!#REF!,7)=J$1)*('2-1 采购订单物料明细表报表导出'!#REF!=$A402),'2-1 采购订单物料明细表报表导出'!#REF!,0))</f>
        <v>#REF!</v>
      </c>
      <c r="K402" s="23" t="e" cm="1">
        <f t="array" ref="K402">SUM(IF((LEFT('2-1 采购订单物料明细表报表导出'!#REF!,7)=K$1)*('2-1 采购订单物料明细表报表导出'!#REF!=$A402),'2-1 采购订单物料明细表报表导出'!#REF!,0))</f>
        <v>#REF!</v>
      </c>
      <c r="L402" s="23" t="e" cm="1">
        <f t="array" ref="L402">SUM(IF((LEFT('2-1 采购订单物料明细表报表导出'!#REF!,7)=L$1)*('2-1 采购订单物料明细表报表导出'!#REF!=$A402),'2-1 采购订单物料明细表报表导出'!#REF!,0))</f>
        <v>#REF!</v>
      </c>
      <c r="M402" s="23" t="e" cm="1">
        <f t="array" ref="M402">SUM(IF((LEFT('2-1 采购订单物料明细表报表导出'!#REF!,7)=M$1)*('2-1 采购订单物料明细表报表导出'!#REF!=$A402),'2-1 采购订单物料明细表报表导出'!#REF!,0))</f>
        <v>#REF!</v>
      </c>
      <c r="N402" s="23" t="e" cm="1">
        <f t="array" ref="N402">SUM(IF((LEFT('2-1 采购订单物料明细表报表导出'!#REF!,7)=N$1)*('2-1 采购订单物料明细表报表导出'!#REF!=$A402),'2-1 采购订单物料明细表报表导出'!#REF!,0))</f>
        <v>#REF!</v>
      </c>
      <c r="O402" s="23" t="e" cm="1">
        <f t="array" ref="O402">SUM(IF((LEFT('2-1 采购订单物料明细表报表导出'!#REF!,7)=O$1)*('2-1 采购订单物料明细表报表导出'!#REF!=$A402),'2-1 采购订单物料明细表报表导出'!#REF!,0))</f>
        <v>#REF!</v>
      </c>
    </row>
    <row r="403" ht="14.5" spans="1:15">
      <c r="A403" s="20" t="s">
        <v>3710</v>
      </c>
      <c r="B403" s="48" t="s">
        <v>2128</v>
      </c>
      <c r="C403" s="49" t="s">
        <v>2129</v>
      </c>
      <c r="D403" s="23" t="e" cm="1">
        <f t="array" ref="D403">SUM(IF((LEFT('2-1 采购订单物料明细表报表导出'!#REF!,7)=D$1)*('2-1 采购订单物料明细表报表导出'!#REF!=$A403),'2-1 采购订单物料明细表报表导出'!#REF!,0))</f>
        <v>#REF!</v>
      </c>
      <c r="E403" s="23" t="e" cm="1">
        <f t="array" ref="E403">SUM(IF((LEFT('2-1 采购订单物料明细表报表导出'!#REF!,7)=E$1)*('2-1 采购订单物料明细表报表导出'!#REF!=$A403),'2-1 采购订单物料明细表报表导出'!#REF!,0))</f>
        <v>#REF!</v>
      </c>
      <c r="F403" s="23" t="e" cm="1">
        <f t="array" ref="F403">SUM(IF((LEFT('2-1 采购订单物料明细表报表导出'!#REF!,7)=F$1)*('2-1 采购订单物料明细表报表导出'!#REF!=$A403),'2-1 采购订单物料明细表报表导出'!#REF!,0))</f>
        <v>#REF!</v>
      </c>
      <c r="G403" s="23" t="e" cm="1">
        <f t="array" ref="G403">SUM(IF((LEFT('2-1 采购订单物料明细表报表导出'!#REF!,7)=G$1)*('2-1 采购订单物料明细表报表导出'!#REF!=$A403),'2-1 采购订单物料明细表报表导出'!#REF!,0))</f>
        <v>#REF!</v>
      </c>
      <c r="H403" s="23" t="e" cm="1">
        <f t="array" ref="H403">SUM(IF((LEFT('2-1 采购订单物料明细表报表导出'!#REF!,7)=H$1)*('2-1 采购订单物料明细表报表导出'!#REF!=$A403),'2-1 采购订单物料明细表报表导出'!#REF!,0))</f>
        <v>#REF!</v>
      </c>
      <c r="I403" s="23" t="e" cm="1">
        <f t="array" ref="I403">SUM(IF((LEFT('2-1 采购订单物料明细表报表导出'!#REF!,7)=I$1)*('2-1 采购订单物料明细表报表导出'!#REF!=$A403),'2-1 采购订单物料明细表报表导出'!#REF!,0))</f>
        <v>#REF!</v>
      </c>
      <c r="J403" s="23" t="e" cm="1">
        <f t="array" ref="J403">SUM(IF((LEFT('2-1 采购订单物料明细表报表导出'!#REF!,7)=J$1)*('2-1 采购订单物料明细表报表导出'!#REF!=$A403),'2-1 采购订单物料明细表报表导出'!#REF!,0))</f>
        <v>#REF!</v>
      </c>
      <c r="K403" s="23" t="e" cm="1">
        <f t="array" ref="K403">SUM(IF((LEFT('2-1 采购订单物料明细表报表导出'!#REF!,7)=K$1)*('2-1 采购订单物料明细表报表导出'!#REF!=$A403),'2-1 采购订单物料明细表报表导出'!#REF!,0))</f>
        <v>#REF!</v>
      </c>
      <c r="L403" s="23" t="e" cm="1">
        <f t="array" ref="L403">SUM(IF((LEFT('2-1 采购订单物料明细表报表导出'!#REF!,7)=L$1)*('2-1 采购订单物料明细表报表导出'!#REF!=$A403),'2-1 采购订单物料明细表报表导出'!#REF!,0))</f>
        <v>#REF!</v>
      </c>
      <c r="M403" s="23" t="e" cm="1">
        <f t="array" ref="M403">SUM(IF((LEFT('2-1 采购订单物料明细表报表导出'!#REF!,7)=M$1)*('2-1 采购订单物料明细表报表导出'!#REF!=$A403),'2-1 采购订单物料明细表报表导出'!#REF!,0))</f>
        <v>#REF!</v>
      </c>
      <c r="N403" s="23" t="e" cm="1">
        <f t="array" ref="N403">SUM(IF((LEFT('2-1 采购订单物料明细表报表导出'!#REF!,7)=N$1)*('2-1 采购订单物料明细表报表导出'!#REF!=$A403),'2-1 采购订单物料明细表报表导出'!#REF!,0))</f>
        <v>#REF!</v>
      </c>
      <c r="O403" s="23" t="e" cm="1">
        <f t="array" ref="O403">SUM(IF((LEFT('2-1 采购订单物料明细表报表导出'!#REF!,7)=O$1)*('2-1 采购订单物料明细表报表导出'!#REF!=$A403),'2-1 采购订单物料明细表报表导出'!#REF!,0))</f>
        <v>#REF!</v>
      </c>
    </row>
    <row r="404" ht="14.5" spans="1:15">
      <c r="A404" s="20" t="s">
        <v>3711</v>
      </c>
      <c r="B404" s="48" t="s">
        <v>2128</v>
      </c>
      <c r="C404" s="49" t="s">
        <v>2129</v>
      </c>
      <c r="D404" s="23" t="e" cm="1">
        <f t="array" ref="D404">SUM(IF((LEFT('2-1 采购订单物料明细表报表导出'!#REF!,7)=D$1)*('2-1 采购订单物料明细表报表导出'!#REF!=$A404),'2-1 采购订单物料明细表报表导出'!#REF!,0))</f>
        <v>#REF!</v>
      </c>
      <c r="E404" s="23" t="e" cm="1">
        <f t="array" ref="E404">SUM(IF((LEFT('2-1 采购订单物料明细表报表导出'!#REF!,7)=E$1)*('2-1 采购订单物料明细表报表导出'!#REF!=$A404),'2-1 采购订单物料明细表报表导出'!#REF!,0))</f>
        <v>#REF!</v>
      </c>
      <c r="F404" s="23" t="e" cm="1">
        <f t="array" ref="F404">SUM(IF((LEFT('2-1 采购订单物料明细表报表导出'!#REF!,7)=F$1)*('2-1 采购订单物料明细表报表导出'!#REF!=$A404),'2-1 采购订单物料明细表报表导出'!#REF!,0))</f>
        <v>#REF!</v>
      </c>
      <c r="G404" s="23" t="e" cm="1">
        <f t="array" ref="G404">SUM(IF((LEFT('2-1 采购订单物料明细表报表导出'!#REF!,7)=G$1)*('2-1 采购订单物料明细表报表导出'!#REF!=$A404),'2-1 采购订单物料明细表报表导出'!#REF!,0))</f>
        <v>#REF!</v>
      </c>
      <c r="H404" s="23" t="e" cm="1">
        <f t="array" ref="H404">SUM(IF((LEFT('2-1 采购订单物料明细表报表导出'!#REF!,7)=H$1)*('2-1 采购订单物料明细表报表导出'!#REF!=$A404),'2-1 采购订单物料明细表报表导出'!#REF!,0))</f>
        <v>#REF!</v>
      </c>
      <c r="I404" s="23" t="e" cm="1">
        <f t="array" ref="I404">SUM(IF((LEFT('2-1 采购订单物料明细表报表导出'!#REF!,7)=I$1)*('2-1 采购订单物料明细表报表导出'!#REF!=$A404),'2-1 采购订单物料明细表报表导出'!#REF!,0))</f>
        <v>#REF!</v>
      </c>
      <c r="J404" s="23" t="e" cm="1">
        <f t="array" ref="J404">SUM(IF((LEFT('2-1 采购订单物料明细表报表导出'!#REF!,7)=J$1)*('2-1 采购订单物料明细表报表导出'!#REF!=$A404),'2-1 采购订单物料明细表报表导出'!#REF!,0))</f>
        <v>#REF!</v>
      </c>
      <c r="K404" s="23" t="e" cm="1">
        <f t="array" ref="K404">SUM(IF((LEFT('2-1 采购订单物料明细表报表导出'!#REF!,7)=K$1)*('2-1 采购订单物料明细表报表导出'!#REF!=$A404),'2-1 采购订单物料明细表报表导出'!#REF!,0))</f>
        <v>#REF!</v>
      </c>
      <c r="L404" s="23" t="e" cm="1">
        <f t="array" ref="L404">SUM(IF((LEFT('2-1 采购订单物料明细表报表导出'!#REF!,7)=L$1)*('2-1 采购订单物料明细表报表导出'!#REF!=$A404),'2-1 采购订单物料明细表报表导出'!#REF!,0))</f>
        <v>#REF!</v>
      </c>
      <c r="M404" s="23" t="e" cm="1">
        <f t="array" ref="M404">SUM(IF((LEFT('2-1 采购订单物料明细表报表导出'!#REF!,7)=M$1)*('2-1 采购订单物料明细表报表导出'!#REF!=$A404),'2-1 采购订单物料明细表报表导出'!#REF!,0))</f>
        <v>#REF!</v>
      </c>
      <c r="N404" s="23" t="e" cm="1">
        <f t="array" ref="N404">SUM(IF((LEFT('2-1 采购订单物料明细表报表导出'!#REF!,7)=N$1)*('2-1 采购订单物料明细表报表导出'!#REF!=$A404),'2-1 采购订单物料明细表报表导出'!#REF!,0))</f>
        <v>#REF!</v>
      </c>
      <c r="O404" s="23" t="e" cm="1">
        <f t="array" ref="O404">SUM(IF((LEFT('2-1 采购订单物料明细表报表导出'!#REF!,7)=O$1)*('2-1 采购订单物料明细表报表导出'!#REF!=$A404),'2-1 采购订单物料明细表报表导出'!#REF!,0))</f>
        <v>#REF!</v>
      </c>
    </row>
    <row r="405" ht="14.5" spans="1:15">
      <c r="A405" s="20" t="s">
        <v>3712</v>
      </c>
      <c r="B405" s="48" t="s">
        <v>2128</v>
      </c>
      <c r="C405" s="49" t="s">
        <v>2129</v>
      </c>
      <c r="D405" s="23" t="e" cm="1">
        <f t="array" ref="D405">SUM(IF((LEFT('2-1 采购订单物料明细表报表导出'!#REF!,7)=D$1)*('2-1 采购订单物料明细表报表导出'!#REF!=$A405),'2-1 采购订单物料明细表报表导出'!#REF!,0))</f>
        <v>#REF!</v>
      </c>
      <c r="E405" s="23" t="e" cm="1">
        <f t="array" ref="E405">SUM(IF((LEFT('2-1 采购订单物料明细表报表导出'!#REF!,7)=E$1)*('2-1 采购订单物料明细表报表导出'!#REF!=$A405),'2-1 采购订单物料明细表报表导出'!#REF!,0))</f>
        <v>#REF!</v>
      </c>
      <c r="F405" s="23" t="e" cm="1">
        <f t="array" ref="F405">SUM(IF((LEFT('2-1 采购订单物料明细表报表导出'!#REF!,7)=F$1)*('2-1 采购订单物料明细表报表导出'!#REF!=$A405),'2-1 采购订单物料明细表报表导出'!#REF!,0))</f>
        <v>#REF!</v>
      </c>
      <c r="G405" s="23" t="e" cm="1">
        <f t="array" ref="G405">SUM(IF((LEFT('2-1 采购订单物料明细表报表导出'!#REF!,7)=G$1)*('2-1 采购订单物料明细表报表导出'!#REF!=$A405),'2-1 采购订单物料明细表报表导出'!#REF!,0))</f>
        <v>#REF!</v>
      </c>
      <c r="H405" s="23" t="e" cm="1">
        <f t="array" ref="H405">SUM(IF((LEFT('2-1 采购订单物料明细表报表导出'!#REF!,7)=H$1)*('2-1 采购订单物料明细表报表导出'!#REF!=$A405),'2-1 采购订单物料明细表报表导出'!#REF!,0))</f>
        <v>#REF!</v>
      </c>
      <c r="I405" s="23" t="e" cm="1">
        <f t="array" ref="I405">SUM(IF((LEFT('2-1 采购订单物料明细表报表导出'!#REF!,7)=I$1)*('2-1 采购订单物料明细表报表导出'!#REF!=$A405),'2-1 采购订单物料明细表报表导出'!#REF!,0))</f>
        <v>#REF!</v>
      </c>
      <c r="J405" s="23" t="e" cm="1">
        <f t="array" ref="J405">SUM(IF((LEFT('2-1 采购订单物料明细表报表导出'!#REF!,7)=J$1)*('2-1 采购订单物料明细表报表导出'!#REF!=$A405),'2-1 采购订单物料明细表报表导出'!#REF!,0))</f>
        <v>#REF!</v>
      </c>
      <c r="K405" s="23" t="e" cm="1">
        <f t="array" ref="K405">SUM(IF((LEFT('2-1 采购订单物料明细表报表导出'!#REF!,7)=K$1)*('2-1 采购订单物料明细表报表导出'!#REF!=$A405),'2-1 采购订单物料明细表报表导出'!#REF!,0))</f>
        <v>#REF!</v>
      </c>
      <c r="L405" s="23" t="e" cm="1">
        <f t="array" ref="L405">SUM(IF((LEFT('2-1 采购订单物料明细表报表导出'!#REF!,7)=L$1)*('2-1 采购订单物料明细表报表导出'!#REF!=$A405),'2-1 采购订单物料明细表报表导出'!#REF!,0))</f>
        <v>#REF!</v>
      </c>
      <c r="M405" s="23" t="e" cm="1">
        <f t="array" ref="M405">SUM(IF((LEFT('2-1 采购订单物料明细表报表导出'!#REF!,7)=M$1)*('2-1 采购订单物料明细表报表导出'!#REF!=$A405),'2-1 采购订单物料明细表报表导出'!#REF!,0))</f>
        <v>#REF!</v>
      </c>
      <c r="N405" s="23" t="e" cm="1">
        <f t="array" ref="N405">SUM(IF((LEFT('2-1 采购订单物料明细表报表导出'!#REF!,7)=N$1)*('2-1 采购订单物料明细表报表导出'!#REF!=$A405),'2-1 采购订单物料明细表报表导出'!#REF!,0))</f>
        <v>#REF!</v>
      </c>
      <c r="O405" s="23" t="e" cm="1">
        <f t="array" ref="O405">SUM(IF((LEFT('2-1 采购订单物料明细表报表导出'!#REF!,7)=O$1)*('2-1 采购订单物料明细表报表导出'!#REF!=$A405),'2-1 采购订单物料明细表报表导出'!#REF!,0))</f>
        <v>#REF!</v>
      </c>
    </row>
    <row r="406" ht="14.5" spans="1:15">
      <c r="A406" s="20" t="s">
        <v>3713</v>
      </c>
      <c r="B406" s="48" t="s">
        <v>2128</v>
      </c>
      <c r="C406" s="49" t="s">
        <v>2129</v>
      </c>
      <c r="D406" s="23" t="e" cm="1">
        <f t="array" ref="D406">SUM(IF((LEFT('2-1 采购订单物料明细表报表导出'!#REF!,7)=D$1)*('2-1 采购订单物料明细表报表导出'!#REF!=$A406),'2-1 采购订单物料明细表报表导出'!#REF!,0))</f>
        <v>#REF!</v>
      </c>
      <c r="E406" s="23" t="e" cm="1">
        <f t="array" ref="E406">SUM(IF((LEFT('2-1 采购订单物料明细表报表导出'!#REF!,7)=E$1)*('2-1 采购订单物料明细表报表导出'!#REF!=$A406),'2-1 采购订单物料明细表报表导出'!#REF!,0))</f>
        <v>#REF!</v>
      </c>
      <c r="F406" s="23" t="e" cm="1">
        <f t="array" ref="F406">SUM(IF((LEFT('2-1 采购订单物料明细表报表导出'!#REF!,7)=F$1)*('2-1 采购订单物料明细表报表导出'!#REF!=$A406),'2-1 采购订单物料明细表报表导出'!#REF!,0))</f>
        <v>#REF!</v>
      </c>
      <c r="G406" s="23" t="e" cm="1">
        <f t="array" ref="G406">SUM(IF((LEFT('2-1 采购订单物料明细表报表导出'!#REF!,7)=G$1)*('2-1 采购订单物料明细表报表导出'!#REF!=$A406),'2-1 采购订单物料明细表报表导出'!#REF!,0))</f>
        <v>#REF!</v>
      </c>
      <c r="H406" s="23" t="e" cm="1">
        <f t="array" ref="H406">SUM(IF((LEFT('2-1 采购订单物料明细表报表导出'!#REF!,7)=H$1)*('2-1 采购订单物料明细表报表导出'!#REF!=$A406),'2-1 采购订单物料明细表报表导出'!#REF!,0))</f>
        <v>#REF!</v>
      </c>
      <c r="I406" s="23" t="e" cm="1">
        <f t="array" ref="I406">SUM(IF((LEFT('2-1 采购订单物料明细表报表导出'!#REF!,7)=I$1)*('2-1 采购订单物料明细表报表导出'!#REF!=$A406),'2-1 采购订单物料明细表报表导出'!#REF!,0))</f>
        <v>#REF!</v>
      </c>
      <c r="J406" s="23" t="e" cm="1">
        <f t="array" ref="J406">SUM(IF((LEFT('2-1 采购订单物料明细表报表导出'!#REF!,7)=J$1)*('2-1 采购订单物料明细表报表导出'!#REF!=$A406),'2-1 采购订单物料明细表报表导出'!#REF!,0))</f>
        <v>#REF!</v>
      </c>
      <c r="K406" s="23" t="e" cm="1">
        <f t="array" ref="K406">SUM(IF((LEFT('2-1 采购订单物料明细表报表导出'!#REF!,7)=K$1)*('2-1 采购订单物料明细表报表导出'!#REF!=$A406),'2-1 采购订单物料明细表报表导出'!#REF!,0))</f>
        <v>#REF!</v>
      </c>
      <c r="L406" s="23" t="e" cm="1">
        <f t="array" ref="L406">SUM(IF((LEFT('2-1 采购订单物料明细表报表导出'!#REF!,7)=L$1)*('2-1 采购订单物料明细表报表导出'!#REF!=$A406),'2-1 采购订单物料明细表报表导出'!#REF!,0))</f>
        <v>#REF!</v>
      </c>
      <c r="M406" s="23" t="e" cm="1">
        <f t="array" ref="M406">SUM(IF((LEFT('2-1 采购订单物料明细表报表导出'!#REF!,7)=M$1)*('2-1 采购订单物料明细表报表导出'!#REF!=$A406),'2-1 采购订单物料明细表报表导出'!#REF!,0))</f>
        <v>#REF!</v>
      </c>
      <c r="N406" s="23" t="e" cm="1">
        <f t="array" ref="N406">SUM(IF((LEFT('2-1 采购订单物料明细表报表导出'!#REF!,7)=N$1)*('2-1 采购订单物料明细表报表导出'!#REF!=$A406),'2-1 采购订单物料明细表报表导出'!#REF!,0))</f>
        <v>#REF!</v>
      </c>
      <c r="O406" s="23" t="e" cm="1">
        <f t="array" ref="O406">SUM(IF((LEFT('2-1 采购订单物料明细表报表导出'!#REF!,7)=O$1)*('2-1 采购订单物料明细表报表导出'!#REF!=$A406),'2-1 采购订单物料明细表报表导出'!#REF!,0))</f>
        <v>#REF!</v>
      </c>
    </row>
    <row r="407" ht="14.5" spans="1:15">
      <c r="A407" s="20" t="s">
        <v>3714</v>
      </c>
      <c r="B407" s="48" t="s">
        <v>2128</v>
      </c>
      <c r="C407" s="49" t="s">
        <v>2129</v>
      </c>
      <c r="D407" s="23" t="e" cm="1">
        <f t="array" ref="D407">SUM(IF((LEFT('2-1 采购订单物料明细表报表导出'!#REF!,7)=D$1)*('2-1 采购订单物料明细表报表导出'!#REF!=$A407),'2-1 采购订单物料明细表报表导出'!#REF!,0))</f>
        <v>#REF!</v>
      </c>
      <c r="E407" s="23" t="e" cm="1">
        <f t="array" ref="E407">SUM(IF((LEFT('2-1 采购订单物料明细表报表导出'!#REF!,7)=E$1)*('2-1 采购订单物料明细表报表导出'!#REF!=$A407),'2-1 采购订单物料明细表报表导出'!#REF!,0))</f>
        <v>#REF!</v>
      </c>
      <c r="F407" s="23" t="e" cm="1">
        <f t="array" ref="F407">SUM(IF((LEFT('2-1 采购订单物料明细表报表导出'!#REF!,7)=F$1)*('2-1 采购订单物料明细表报表导出'!#REF!=$A407),'2-1 采购订单物料明细表报表导出'!#REF!,0))</f>
        <v>#REF!</v>
      </c>
      <c r="G407" s="23" t="e" cm="1">
        <f t="array" ref="G407">SUM(IF((LEFT('2-1 采购订单物料明细表报表导出'!#REF!,7)=G$1)*('2-1 采购订单物料明细表报表导出'!#REF!=$A407),'2-1 采购订单物料明细表报表导出'!#REF!,0))</f>
        <v>#REF!</v>
      </c>
      <c r="H407" s="23" t="e" cm="1">
        <f t="array" ref="H407">SUM(IF((LEFT('2-1 采购订单物料明细表报表导出'!#REF!,7)=H$1)*('2-1 采购订单物料明细表报表导出'!#REF!=$A407),'2-1 采购订单物料明细表报表导出'!#REF!,0))</f>
        <v>#REF!</v>
      </c>
      <c r="I407" s="23" t="e" cm="1">
        <f t="array" ref="I407">SUM(IF((LEFT('2-1 采购订单物料明细表报表导出'!#REF!,7)=I$1)*('2-1 采购订单物料明细表报表导出'!#REF!=$A407),'2-1 采购订单物料明细表报表导出'!#REF!,0))</f>
        <v>#REF!</v>
      </c>
      <c r="J407" s="23" t="e" cm="1">
        <f t="array" ref="J407">SUM(IF((LEFT('2-1 采购订单物料明细表报表导出'!#REF!,7)=J$1)*('2-1 采购订单物料明细表报表导出'!#REF!=$A407),'2-1 采购订单物料明细表报表导出'!#REF!,0))</f>
        <v>#REF!</v>
      </c>
      <c r="K407" s="23" t="e" cm="1">
        <f t="array" ref="K407">SUM(IF((LEFT('2-1 采购订单物料明细表报表导出'!#REF!,7)=K$1)*('2-1 采购订单物料明细表报表导出'!#REF!=$A407),'2-1 采购订单物料明细表报表导出'!#REF!,0))</f>
        <v>#REF!</v>
      </c>
      <c r="L407" s="23" t="e" cm="1">
        <f t="array" ref="L407">SUM(IF((LEFT('2-1 采购订单物料明细表报表导出'!#REF!,7)=L$1)*('2-1 采购订单物料明细表报表导出'!#REF!=$A407),'2-1 采购订单物料明细表报表导出'!#REF!,0))</f>
        <v>#REF!</v>
      </c>
      <c r="M407" s="23" t="e" cm="1">
        <f t="array" ref="M407">SUM(IF((LEFT('2-1 采购订单物料明细表报表导出'!#REF!,7)=M$1)*('2-1 采购订单物料明细表报表导出'!#REF!=$A407),'2-1 采购订单物料明细表报表导出'!#REF!,0))</f>
        <v>#REF!</v>
      </c>
      <c r="N407" s="23" t="e" cm="1">
        <f t="array" ref="N407">SUM(IF((LEFT('2-1 采购订单物料明细表报表导出'!#REF!,7)=N$1)*('2-1 采购订单物料明细表报表导出'!#REF!=$A407),'2-1 采购订单物料明细表报表导出'!#REF!,0))</f>
        <v>#REF!</v>
      </c>
      <c r="O407" s="23" t="e" cm="1">
        <f t="array" ref="O407">SUM(IF((LEFT('2-1 采购订单物料明细表报表导出'!#REF!,7)=O$1)*('2-1 采购订单物料明细表报表导出'!#REF!=$A407),'2-1 采购订单物料明细表报表导出'!#REF!,0))</f>
        <v>#REF!</v>
      </c>
    </row>
    <row r="408" ht="14.5" spans="1:15">
      <c r="A408" s="20" t="s">
        <v>3715</v>
      </c>
      <c r="B408" s="48" t="s">
        <v>2128</v>
      </c>
      <c r="C408" s="49" t="s">
        <v>2129</v>
      </c>
      <c r="D408" s="23" t="e" cm="1">
        <f t="array" ref="D408">SUM(IF((LEFT('2-1 采购订单物料明细表报表导出'!#REF!,7)=D$1)*('2-1 采购订单物料明细表报表导出'!#REF!=$A408),'2-1 采购订单物料明细表报表导出'!#REF!,0))</f>
        <v>#REF!</v>
      </c>
      <c r="E408" s="23" t="e" cm="1">
        <f t="array" ref="E408">SUM(IF((LEFT('2-1 采购订单物料明细表报表导出'!#REF!,7)=E$1)*('2-1 采购订单物料明细表报表导出'!#REF!=$A408),'2-1 采购订单物料明细表报表导出'!#REF!,0))</f>
        <v>#REF!</v>
      </c>
      <c r="F408" s="23" t="e" cm="1">
        <f t="array" ref="F408">SUM(IF((LEFT('2-1 采购订单物料明细表报表导出'!#REF!,7)=F$1)*('2-1 采购订单物料明细表报表导出'!#REF!=$A408),'2-1 采购订单物料明细表报表导出'!#REF!,0))</f>
        <v>#REF!</v>
      </c>
      <c r="G408" s="23" t="e" cm="1">
        <f t="array" ref="G408">SUM(IF((LEFT('2-1 采购订单物料明细表报表导出'!#REF!,7)=G$1)*('2-1 采购订单物料明细表报表导出'!#REF!=$A408),'2-1 采购订单物料明细表报表导出'!#REF!,0))</f>
        <v>#REF!</v>
      </c>
      <c r="H408" s="23" t="e" cm="1">
        <f t="array" ref="H408">SUM(IF((LEFT('2-1 采购订单物料明细表报表导出'!#REF!,7)=H$1)*('2-1 采购订单物料明细表报表导出'!#REF!=$A408),'2-1 采购订单物料明细表报表导出'!#REF!,0))</f>
        <v>#REF!</v>
      </c>
      <c r="I408" s="23" t="e" cm="1">
        <f t="array" ref="I408">SUM(IF((LEFT('2-1 采购订单物料明细表报表导出'!#REF!,7)=I$1)*('2-1 采购订单物料明细表报表导出'!#REF!=$A408),'2-1 采购订单物料明细表报表导出'!#REF!,0))</f>
        <v>#REF!</v>
      </c>
      <c r="J408" s="23" t="e" cm="1">
        <f t="array" ref="J408">SUM(IF((LEFT('2-1 采购订单物料明细表报表导出'!#REF!,7)=J$1)*('2-1 采购订单物料明细表报表导出'!#REF!=$A408),'2-1 采购订单物料明细表报表导出'!#REF!,0))</f>
        <v>#REF!</v>
      </c>
      <c r="K408" s="23" t="e" cm="1">
        <f t="array" ref="K408">SUM(IF((LEFT('2-1 采购订单物料明细表报表导出'!#REF!,7)=K$1)*('2-1 采购订单物料明细表报表导出'!#REF!=$A408),'2-1 采购订单物料明细表报表导出'!#REF!,0))</f>
        <v>#REF!</v>
      </c>
      <c r="L408" s="23" t="e" cm="1">
        <f t="array" ref="L408">SUM(IF((LEFT('2-1 采购订单物料明细表报表导出'!#REF!,7)=L$1)*('2-1 采购订单物料明细表报表导出'!#REF!=$A408),'2-1 采购订单物料明细表报表导出'!#REF!,0))</f>
        <v>#REF!</v>
      </c>
      <c r="M408" s="23" t="e" cm="1">
        <f t="array" ref="M408">SUM(IF((LEFT('2-1 采购订单物料明细表报表导出'!#REF!,7)=M$1)*('2-1 采购订单物料明细表报表导出'!#REF!=$A408),'2-1 采购订单物料明细表报表导出'!#REF!,0))</f>
        <v>#REF!</v>
      </c>
      <c r="N408" s="23" t="e" cm="1">
        <f t="array" ref="N408">SUM(IF((LEFT('2-1 采购订单物料明细表报表导出'!#REF!,7)=N$1)*('2-1 采购订单物料明细表报表导出'!#REF!=$A408),'2-1 采购订单物料明细表报表导出'!#REF!,0))</f>
        <v>#REF!</v>
      </c>
      <c r="O408" s="23" t="e" cm="1">
        <f t="array" ref="O408">SUM(IF((LEFT('2-1 采购订单物料明细表报表导出'!#REF!,7)=O$1)*('2-1 采购订单物料明细表报表导出'!#REF!=$A408),'2-1 采购订单物料明细表报表导出'!#REF!,0))</f>
        <v>#REF!</v>
      </c>
    </row>
    <row r="409" ht="14.5" spans="1:15">
      <c r="A409" s="20" t="s">
        <v>3716</v>
      </c>
      <c r="B409" s="48" t="s">
        <v>2128</v>
      </c>
      <c r="C409" s="49" t="s">
        <v>2129</v>
      </c>
      <c r="D409" s="23" t="e" cm="1">
        <f t="array" ref="D409">SUM(IF((LEFT('2-1 采购订单物料明细表报表导出'!#REF!,7)=D$1)*('2-1 采购订单物料明细表报表导出'!#REF!=$A409),'2-1 采购订单物料明细表报表导出'!#REF!,0))</f>
        <v>#REF!</v>
      </c>
      <c r="E409" s="23" t="e" cm="1">
        <f t="array" ref="E409">SUM(IF((LEFT('2-1 采购订单物料明细表报表导出'!#REF!,7)=E$1)*('2-1 采购订单物料明细表报表导出'!#REF!=$A409),'2-1 采购订单物料明细表报表导出'!#REF!,0))</f>
        <v>#REF!</v>
      </c>
      <c r="F409" s="23" t="e" cm="1">
        <f t="array" ref="F409">SUM(IF((LEFT('2-1 采购订单物料明细表报表导出'!#REF!,7)=F$1)*('2-1 采购订单物料明细表报表导出'!#REF!=$A409),'2-1 采购订单物料明细表报表导出'!#REF!,0))</f>
        <v>#REF!</v>
      </c>
      <c r="G409" s="23" t="e" cm="1">
        <f t="array" ref="G409">SUM(IF((LEFT('2-1 采购订单物料明细表报表导出'!#REF!,7)=G$1)*('2-1 采购订单物料明细表报表导出'!#REF!=$A409),'2-1 采购订单物料明细表报表导出'!#REF!,0))</f>
        <v>#REF!</v>
      </c>
      <c r="H409" s="23" t="e" cm="1">
        <f t="array" ref="H409">SUM(IF((LEFT('2-1 采购订单物料明细表报表导出'!#REF!,7)=H$1)*('2-1 采购订单物料明细表报表导出'!#REF!=$A409),'2-1 采购订单物料明细表报表导出'!#REF!,0))</f>
        <v>#REF!</v>
      </c>
      <c r="I409" s="23" t="e" cm="1">
        <f t="array" ref="I409">SUM(IF((LEFT('2-1 采购订单物料明细表报表导出'!#REF!,7)=I$1)*('2-1 采购订单物料明细表报表导出'!#REF!=$A409),'2-1 采购订单物料明细表报表导出'!#REF!,0))</f>
        <v>#REF!</v>
      </c>
      <c r="J409" s="23" t="e" cm="1">
        <f t="array" ref="J409">SUM(IF((LEFT('2-1 采购订单物料明细表报表导出'!#REF!,7)=J$1)*('2-1 采购订单物料明细表报表导出'!#REF!=$A409),'2-1 采购订单物料明细表报表导出'!#REF!,0))</f>
        <v>#REF!</v>
      </c>
      <c r="K409" s="23" t="e" cm="1">
        <f t="array" ref="K409">SUM(IF((LEFT('2-1 采购订单物料明细表报表导出'!#REF!,7)=K$1)*('2-1 采购订单物料明细表报表导出'!#REF!=$A409),'2-1 采购订单物料明细表报表导出'!#REF!,0))</f>
        <v>#REF!</v>
      </c>
      <c r="L409" s="23" t="e" cm="1">
        <f t="array" ref="L409">SUM(IF((LEFT('2-1 采购订单物料明细表报表导出'!#REF!,7)=L$1)*('2-1 采购订单物料明细表报表导出'!#REF!=$A409),'2-1 采购订单物料明细表报表导出'!#REF!,0))</f>
        <v>#REF!</v>
      </c>
      <c r="M409" s="23" t="e" cm="1">
        <f t="array" ref="M409">SUM(IF((LEFT('2-1 采购订单物料明细表报表导出'!#REF!,7)=M$1)*('2-1 采购订单物料明细表报表导出'!#REF!=$A409),'2-1 采购订单物料明细表报表导出'!#REF!,0))</f>
        <v>#REF!</v>
      </c>
      <c r="N409" s="23" t="e" cm="1">
        <f t="array" ref="N409">SUM(IF((LEFT('2-1 采购订单物料明细表报表导出'!#REF!,7)=N$1)*('2-1 采购订单物料明细表报表导出'!#REF!=$A409),'2-1 采购订单物料明细表报表导出'!#REF!,0))</f>
        <v>#REF!</v>
      </c>
      <c r="O409" s="23" t="e" cm="1">
        <f t="array" ref="O409">SUM(IF((LEFT('2-1 采购订单物料明细表报表导出'!#REF!,7)=O$1)*('2-1 采购订单物料明细表报表导出'!#REF!=$A409),'2-1 采购订单物料明细表报表导出'!#REF!,0))</f>
        <v>#REF!</v>
      </c>
    </row>
    <row r="410" ht="14.5" spans="1:15">
      <c r="A410" s="20" t="s">
        <v>3717</v>
      </c>
      <c r="B410" s="48" t="s">
        <v>2128</v>
      </c>
      <c r="C410" s="49" t="s">
        <v>2129</v>
      </c>
      <c r="D410" s="23" t="e" cm="1">
        <f t="array" ref="D410">SUM(IF((LEFT('2-1 采购订单物料明细表报表导出'!#REF!,7)=D$1)*('2-1 采购订单物料明细表报表导出'!#REF!=$A410),'2-1 采购订单物料明细表报表导出'!#REF!,0))</f>
        <v>#REF!</v>
      </c>
      <c r="E410" s="23" t="e" cm="1">
        <f t="array" ref="E410">SUM(IF((LEFT('2-1 采购订单物料明细表报表导出'!#REF!,7)=E$1)*('2-1 采购订单物料明细表报表导出'!#REF!=$A410),'2-1 采购订单物料明细表报表导出'!#REF!,0))</f>
        <v>#REF!</v>
      </c>
      <c r="F410" s="23" t="e" cm="1">
        <f t="array" ref="F410">SUM(IF((LEFT('2-1 采购订单物料明细表报表导出'!#REF!,7)=F$1)*('2-1 采购订单物料明细表报表导出'!#REF!=$A410),'2-1 采购订单物料明细表报表导出'!#REF!,0))</f>
        <v>#REF!</v>
      </c>
      <c r="G410" s="23" t="e" cm="1">
        <f t="array" ref="G410">SUM(IF((LEFT('2-1 采购订单物料明细表报表导出'!#REF!,7)=G$1)*('2-1 采购订单物料明细表报表导出'!#REF!=$A410),'2-1 采购订单物料明细表报表导出'!#REF!,0))</f>
        <v>#REF!</v>
      </c>
      <c r="H410" s="23" t="e" cm="1">
        <f t="array" ref="H410">SUM(IF((LEFT('2-1 采购订单物料明细表报表导出'!#REF!,7)=H$1)*('2-1 采购订单物料明细表报表导出'!#REF!=$A410),'2-1 采购订单物料明细表报表导出'!#REF!,0))</f>
        <v>#REF!</v>
      </c>
      <c r="I410" s="23" t="e" cm="1">
        <f t="array" ref="I410">SUM(IF((LEFT('2-1 采购订单物料明细表报表导出'!#REF!,7)=I$1)*('2-1 采购订单物料明细表报表导出'!#REF!=$A410),'2-1 采购订单物料明细表报表导出'!#REF!,0))</f>
        <v>#REF!</v>
      </c>
      <c r="J410" s="23" t="e" cm="1">
        <f t="array" ref="J410">SUM(IF((LEFT('2-1 采购订单物料明细表报表导出'!#REF!,7)=J$1)*('2-1 采购订单物料明细表报表导出'!#REF!=$A410),'2-1 采购订单物料明细表报表导出'!#REF!,0))</f>
        <v>#REF!</v>
      </c>
      <c r="K410" s="23" t="e" cm="1">
        <f t="array" ref="K410">SUM(IF((LEFT('2-1 采购订单物料明细表报表导出'!#REF!,7)=K$1)*('2-1 采购订单物料明细表报表导出'!#REF!=$A410),'2-1 采购订单物料明细表报表导出'!#REF!,0))</f>
        <v>#REF!</v>
      </c>
      <c r="L410" s="23" t="e" cm="1">
        <f t="array" ref="L410">SUM(IF((LEFT('2-1 采购订单物料明细表报表导出'!#REF!,7)=L$1)*('2-1 采购订单物料明细表报表导出'!#REF!=$A410),'2-1 采购订单物料明细表报表导出'!#REF!,0))</f>
        <v>#REF!</v>
      </c>
      <c r="M410" s="23" t="e" cm="1">
        <f t="array" ref="M410">SUM(IF((LEFT('2-1 采购订单物料明细表报表导出'!#REF!,7)=M$1)*('2-1 采购订单物料明细表报表导出'!#REF!=$A410),'2-1 采购订单物料明细表报表导出'!#REF!,0))</f>
        <v>#REF!</v>
      </c>
      <c r="N410" s="23" t="e" cm="1">
        <f t="array" ref="N410">SUM(IF((LEFT('2-1 采购订单物料明细表报表导出'!#REF!,7)=N$1)*('2-1 采购订单物料明细表报表导出'!#REF!=$A410),'2-1 采购订单物料明细表报表导出'!#REF!,0))</f>
        <v>#REF!</v>
      </c>
      <c r="O410" s="23" t="e" cm="1">
        <f t="array" ref="O410">SUM(IF((LEFT('2-1 采购订单物料明细表报表导出'!#REF!,7)=O$1)*('2-1 采购订单物料明细表报表导出'!#REF!=$A410),'2-1 采购订单物料明细表报表导出'!#REF!,0))</f>
        <v>#REF!</v>
      </c>
    </row>
    <row r="411" ht="14.5" spans="1:15">
      <c r="A411" s="20" t="s">
        <v>3718</v>
      </c>
      <c r="B411" s="48" t="s">
        <v>2128</v>
      </c>
      <c r="C411" s="49" t="s">
        <v>2129</v>
      </c>
      <c r="D411" s="23" t="e" cm="1">
        <f t="array" ref="D411">SUM(IF((LEFT('2-1 采购订单物料明细表报表导出'!#REF!,7)=D$1)*('2-1 采购订单物料明细表报表导出'!#REF!=$A411),'2-1 采购订单物料明细表报表导出'!#REF!,0))</f>
        <v>#REF!</v>
      </c>
      <c r="E411" s="23" t="e" cm="1">
        <f t="array" ref="E411">SUM(IF((LEFT('2-1 采购订单物料明细表报表导出'!#REF!,7)=E$1)*('2-1 采购订单物料明细表报表导出'!#REF!=$A411),'2-1 采购订单物料明细表报表导出'!#REF!,0))</f>
        <v>#REF!</v>
      </c>
      <c r="F411" s="23" t="e" cm="1">
        <f t="array" ref="F411">SUM(IF((LEFT('2-1 采购订单物料明细表报表导出'!#REF!,7)=F$1)*('2-1 采购订单物料明细表报表导出'!#REF!=$A411),'2-1 采购订单物料明细表报表导出'!#REF!,0))</f>
        <v>#REF!</v>
      </c>
      <c r="G411" s="23" t="e" cm="1">
        <f t="array" ref="G411">SUM(IF((LEFT('2-1 采购订单物料明细表报表导出'!#REF!,7)=G$1)*('2-1 采购订单物料明细表报表导出'!#REF!=$A411),'2-1 采购订单物料明细表报表导出'!#REF!,0))</f>
        <v>#REF!</v>
      </c>
      <c r="H411" s="23" t="e" cm="1">
        <f t="array" ref="H411">SUM(IF((LEFT('2-1 采购订单物料明细表报表导出'!#REF!,7)=H$1)*('2-1 采购订单物料明细表报表导出'!#REF!=$A411),'2-1 采购订单物料明细表报表导出'!#REF!,0))</f>
        <v>#REF!</v>
      </c>
      <c r="I411" s="23" t="e" cm="1">
        <f t="array" ref="I411">SUM(IF((LEFT('2-1 采购订单物料明细表报表导出'!#REF!,7)=I$1)*('2-1 采购订单物料明细表报表导出'!#REF!=$A411),'2-1 采购订单物料明细表报表导出'!#REF!,0))</f>
        <v>#REF!</v>
      </c>
      <c r="J411" s="23" t="e" cm="1">
        <f t="array" ref="J411">SUM(IF((LEFT('2-1 采购订单物料明细表报表导出'!#REF!,7)=J$1)*('2-1 采购订单物料明细表报表导出'!#REF!=$A411),'2-1 采购订单物料明细表报表导出'!#REF!,0))</f>
        <v>#REF!</v>
      </c>
      <c r="K411" s="23" t="e" cm="1">
        <f t="array" ref="K411">SUM(IF((LEFT('2-1 采购订单物料明细表报表导出'!#REF!,7)=K$1)*('2-1 采购订单物料明细表报表导出'!#REF!=$A411),'2-1 采购订单物料明细表报表导出'!#REF!,0))</f>
        <v>#REF!</v>
      </c>
      <c r="L411" s="23" t="e" cm="1">
        <f t="array" ref="L411">SUM(IF((LEFT('2-1 采购订单物料明细表报表导出'!#REF!,7)=L$1)*('2-1 采购订单物料明细表报表导出'!#REF!=$A411),'2-1 采购订单物料明细表报表导出'!#REF!,0))</f>
        <v>#REF!</v>
      </c>
      <c r="M411" s="23" t="e" cm="1">
        <f t="array" ref="M411">SUM(IF((LEFT('2-1 采购订单物料明细表报表导出'!#REF!,7)=M$1)*('2-1 采购订单物料明细表报表导出'!#REF!=$A411),'2-1 采购订单物料明细表报表导出'!#REF!,0))</f>
        <v>#REF!</v>
      </c>
      <c r="N411" s="23" t="e" cm="1">
        <f t="array" ref="N411">SUM(IF((LEFT('2-1 采购订单物料明细表报表导出'!#REF!,7)=N$1)*('2-1 采购订单物料明细表报表导出'!#REF!=$A411),'2-1 采购订单物料明细表报表导出'!#REF!,0))</f>
        <v>#REF!</v>
      </c>
      <c r="O411" s="23" t="e" cm="1">
        <f t="array" ref="O411">SUM(IF((LEFT('2-1 采购订单物料明细表报表导出'!#REF!,7)=O$1)*('2-1 采购订单物料明细表报表导出'!#REF!=$A411),'2-1 采购订单物料明细表报表导出'!#REF!,0))</f>
        <v>#REF!</v>
      </c>
    </row>
    <row r="412" ht="15" spans="1:15">
      <c r="A412" s="50" t="s">
        <v>3719</v>
      </c>
      <c r="B412" s="48" t="s">
        <v>2128</v>
      </c>
      <c r="C412" s="49" t="s">
        <v>2129</v>
      </c>
      <c r="D412" s="23" t="e" cm="1">
        <f t="array" ref="D412">SUM(IF((LEFT('2-1 采购订单物料明细表报表导出'!#REF!,7)=D$1)*('2-1 采购订单物料明细表报表导出'!#REF!=$A412),'2-1 采购订单物料明细表报表导出'!#REF!,0))</f>
        <v>#REF!</v>
      </c>
      <c r="E412" s="23" t="e" cm="1">
        <f t="array" ref="E412">SUM(IF((LEFT('2-1 采购订单物料明细表报表导出'!#REF!,7)=E$1)*('2-1 采购订单物料明细表报表导出'!#REF!=$A412),'2-1 采购订单物料明细表报表导出'!#REF!,0))</f>
        <v>#REF!</v>
      </c>
      <c r="F412" s="23" t="e" cm="1">
        <f t="array" ref="F412">SUM(IF((LEFT('2-1 采购订单物料明细表报表导出'!#REF!,7)=F$1)*('2-1 采购订单物料明细表报表导出'!#REF!=$A412),'2-1 采购订单物料明细表报表导出'!#REF!,0))</f>
        <v>#REF!</v>
      </c>
      <c r="G412" s="23" t="e" cm="1">
        <f t="array" ref="G412">SUM(IF((LEFT('2-1 采购订单物料明细表报表导出'!#REF!,7)=G$1)*('2-1 采购订单物料明细表报表导出'!#REF!=$A412),'2-1 采购订单物料明细表报表导出'!#REF!,0))</f>
        <v>#REF!</v>
      </c>
      <c r="H412" s="23" t="e" cm="1">
        <f t="array" ref="H412">SUM(IF((LEFT('2-1 采购订单物料明细表报表导出'!#REF!,7)=H$1)*('2-1 采购订单物料明细表报表导出'!#REF!=$A412),'2-1 采购订单物料明细表报表导出'!#REF!,0))</f>
        <v>#REF!</v>
      </c>
      <c r="I412" s="23" t="e" cm="1">
        <f t="array" ref="I412">SUM(IF((LEFT('2-1 采购订单物料明细表报表导出'!#REF!,7)=I$1)*('2-1 采购订单物料明细表报表导出'!#REF!=$A412),'2-1 采购订单物料明细表报表导出'!#REF!,0))</f>
        <v>#REF!</v>
      </c>
      <c r="J412" s="23" t="e" cm="1">
        <f t="array" ref="J412">SUM(IF((LEFT('2-1 采购订单物料明细表报表导出'!#REF!,7)=J$1)*('2-1 采购订单物料明细表报表导出'!#REF!=$A412),'2-1 采购订单物料明细表报表导出'!#REF!,0))</f>
        <v>#REF!</v>
      </c>
      <c r="K412" s="23" t="e" cm="1">
        <f t="array" ref="K412">SUM(IF((LEFT('2-1 采购订单物料明细表报表导出'!#REF!,7)=K$1)*('2-1 采购订单物料明细表报表导出'!#REF!=$A412),'2-1 采购订单物料明细表报表导出'!#REF!,0))</f>
        <v>#REF!</v>
      </c>
      <c r="L412" s="23" t="e" cm="1">
        <f t="array" ref="L412">SUM(IF((LEFT('2-1 采购订单物料明细表报表导出'!#REF!,7)=L$1)*('2-1 采购订单物料明细表报表导出'!#REF!=$A412),'2-1 采购订单物料明细表报表导出'!#REF!,0))</f>
        <v>#REF!</v>
      </c>
      <c r="M412" s="23" t="e" cm="1">
        <f t="array" ref="M412">SUM(IF((LEFT('2-1 采购订单物料明细表报表导出'!#REF!,7)=M$1)*('2-1 采购订单物料明细表报表导出'!#REF!=$A412),'2-1 采购订单物料明细表报表导出'!#REF!,0))</f>
        <v>#REF!</v>
      </c>
      <c r="N412" s="23" t="e" cm="1">
        <f t="array" ref="N412">SUM(IF((LEFT('2-1 采购订单物料明细表报表导出'!#REF!,7)=N$1)*('2-1 采购订单物料明细表报表导出'!#REF!=$A412),'2-1 采购订单物料明细表报表导出'!#REF!,0))</f>
        <v>#REF!</v>
      </c>
      <c r="O412" s="23" t="e" cm="1">
        <f t="array" ref="O412">SUM(IF((LEFT('2-1 采购订单物料明细表报表导出'!#REF!,7)=O$1)*('2-1 采购订单物料明细表报表导出'!#REF!=$A412),'2-1 采购订单物料明细表报表导出'!#REF!,0))</f>
        <v>#REF!</v>
      </c>
    </row>
    <row r="413" ht="15" spans="1:15">
      <c r="A413" s="50" t="s">
        <v>3720</v>
      </c>
      <c r="B413" s="48" t="s">
        <v>2128</v>
      </c>
      <c r="C413" s="49" t="s">
        <v>2129</v>
      </c>
      <c r="D413" s="23" t="e" cm="1">
        <f t="array" ref="D413">SUM(IF((LEFT('2-1 采购订单物料明细表报表导出'!#REF!,7)=D$1)*('2-1 采购订单物料明细表报表导出'!#REF!=$A413),'2-1 采购订单物料明细表报表导出'!#REF!,0))</f>
        <v>#REF!</v>
      </c>
      <c r="E413" s="23" t="e" cm="1">
        <f t="array" ref="E413">SUM(IF((LEFT('2-1 采购订单物料明细表报表导出'!#REF!,7)=E$1)*('2-1 采购订单物料明细表报表导出'!#REF!=$A413),'2-1 采购订单物料明细表报表导出'!#REF!,0))</f>
        <v>#REF!</v>
      </c>
      <c r="F413" s="23" t="e" cm="1">
        <f t="array" ref="F413">SUM(IF((LEFT('2-1 采购订单物料明细表报表导出'!#REF!,7)=F$1)*('2-1 采购订单物料明细表报表导出'!#REF!=$A413),'2-1 采购订单物料明细表报表导出'!#REF!,0))</f>
        <v>#REF!</v>
      </c>
      <c r="G413" s="23" t="e" cm="1">
        <f t="array" ref="G413">SUM(IF((LEFT('2-1 采购订单物料明细表报表导出'!#REF!,7)=G$1)*('2-1 采购订单物料明细表报表导出'!#REF!=$A413),'2-1 采购订单物料明细表报表导出'!#REF!,0))</f>
        <v>#REF!</v>
      </c>
      <c r="H413" s="23" t="e" cm="1">
        <f t="array" ref="H413">SUM(IF((LEFT('2-1 采购订单物料明细表报表导出'!#REF!,7)=H$1)*('2-1 采购订单物料明细表报表导出'!#REF!=$A413),'2-1 采购订单物料明细表报表导出'!#REF!,0))</f>
        <v>#REF!</v>
      </c>
      <c r="I413" s="23" t="e" cm="1">
        <f t="array" ref="I413">SUM(IF((LEFT('2-1 采购订单物料明细表报表导出'!#REF!,7)=I$1)*('2-1 采购订单物料明细表报表导出'!#REF!=$A413),'2-1 采购订单物料明细表报表导出'!#REF!,0))</f>
        <v>#REF!</v>
      </c>
      <c r="J413" s="23" t="e" cm="1">
        <f t="array" ref="J413">SUM(IF((LEFT('2-1 采购订单物料明细表报表导出'!#REF!,7)=J$1)*('2-1 采购订单物料明细表报表导出'!#REF!=$A413),'2-1 采购订单物料明细表报表导出'!#REF!,0))</f>
        <v>#REF!</v>
      </c>
      <c r="K413" s="23" t="e" cm="1">
        <f t="array" ref="K413">SUM(IF((LEFT('2-1 采购订单物料明细表报表导出'!#REF!,7)=K$1)*('2-1 采购订单物料明细表报表导出'!#REF!=$A413),'2-1 采购订单物料明细表报表导出'!#REF!,0))</f>
        <v>#REF!</v>
      </c>
      <c r="L413" s="23" t="e" cm="1">
        <f t="array" ref="L413">SUM(IF((LEFT('2-1 采购订单物料明细表报表导出'!#REF!,7)=L$1)*('2-1 采购订单物料明细表报表导出'!#REF!=$A413),'2-1 采购订单物料明细表报表导出'!#REF!,0))</f>
        <v>#REF!</v>
      </c>
      <c r="M413" s="23" t="e" cm="1">
        <f t="array" ref="M413">SUM(IF((LEFT('2-1 采购订单物料明细表报表导出'!#REF!,7)=M$1)*('2-1 采购订单物料明细表报表导出'!#REF!=$A413),'2-1 采购订单物料明细表报表导出'!#REF!,0))</f>
        <v>#REF!</v>
      </c>
      <c r="N413" s="23" t="e" cm="1">
        <f t="array" ref="N413">SUM(IF((LEFT('2-1 采购订单物料明细表报表导出'!#REF!,7)=N$1)*('2-1 采购订单物料明细表报表导出'!#REF!=$A413),'2-1 采购订单物料明细表报表导出'!#REF!,0))</f>
        <v>#REF!</v>
      </c>
      <c r="O413" s="23" t="e" cm="1">
        <f t="array" ref="O413">SUM(IF((LEFT('2-1 采购订单物料明细表报表导出'!#REF!,7)=O$1)*('2-1 采购订单物料明细表报表导出'!#REF!=$A413),'2-1 采购订单物料明细表报表导出'!#REF!,0))</f>
        <v>#REF!</v>
      </c>
    </row>
    <row r="414" ht="14.5" spans="1:15">
      <c r="A414" s="20" t="s">
        <v>3721</v>
      </c>
      <c r="B414" s="48" t="s">
        <v>2128</v>
      </c>
      <c r="C414" s="49" t="s">
        <v>2129</v>
      </c>
      <c r="D414" s="23" t="e" cm="1">
        <f t="array" ref="D414">SUM(IF((LEFT('2-1 采购订单物料明细表报表导出'!#REF!,7)=D$1)*('2-1 采购订单物料明细表报表导出'!#REF!=$A414),'2-1 采购订单物料明细表报表导出'!#REF!,0))</f>
        <v>#REF!</v>
      </c>
      <c r="E414" s="23" t="e" cm="1">
        <f t="array" ref="E414">SUM(IF((LEFT('2-1 采购订单物料明细表报表导出'!#REF!,7)=E$1)*('2-1 采购订单物料明细表报表导出'!#REF!=$A414),'2-1 采购订单物料明细表报表导出'!#REF!,0))</f>
        <v>#REF!</v>
      </c>
      <c r="F414" s="23" t="e" cm="1">
        <f t="array" ref="F414">SUM(IF((LEFT('2-1 采购订单物料明细表报表导出'!#REF!,7)=F$1)*('2-1 采购订单物料明细表报表导出'!#REF!=$A414),'2-1 采购订单物料明细表报表导出'!#REF!,0))</f>
        <v>#REF!</v>
      </c>
      <c r="G414" s="23" t="e" cm="1">
        <f t="array" ref="G414">SUM(IF((LEFT('2-1 采购订单物料明细表报表导出'!#REF!,7)=G$1)*('2-1 采购订单物料明细表报表导出'!#REF!=$A414),'2-1 采购订单物料明细表报表导出'!#REF!,0))</f>
        <v>#REF!</v>
      </c>
      <c r="H414" s="23" t="e" cm="1">
        <f t="array" ref="H414">SUM(IF((LEFT('2-1 采购订单物料明细表报表导出'!#REF!,7)=H$1)*('2-1 采购订单物料明细表报表导出'!#REF!=$A414),'2-1 采购订单物料明细表报表导出'!#REF!,0))</f>
        <v>#REF!</v>
      </c>
      <c r="I414" s="23" t="e" cm="1">
        <f t="array" ref="I414">SUM(IF((LEFT('2-1 采购订单物料明细表报表导出'!#REF!,7)=I$1)*('2-1 采购订单物料明细表报表导出'!#REF!=$A414),'2-1 采购订单物料明细表报表导出'!#REF!,0))</f>
        <v>#REF!</v>
      </c>
      <c r="J414" s="23" t="e" cm="1">
        <f t="array" ref="J414">SUM(IF((LEFT('2-1 采购订单物料明细表报表导出'!#REF!,7)=J$1)*('2-1 采购订单物料明细表报表导出'!#REF!=$A414),'2-1 采购订单物料明细表报表导出'!#REF!,0))</f>
        <v>#REF!</v>
      </c>
      <c r="K414" s="23" t="e" cm="1">
        <f t="array" ref="K414">SUM(IF((LEFT('2-1 采购订单物料明细表报表导出'!#REF!,7)=K$1)*('2-1 采购订单物料明细表报表导出'!#REF!=$A414),'2-1 采购订单物料明细表报表导出'!#REF!,0))</f>
        <v>#REF!</v>
      </c>
      <c r="L414" s="23" t="e" cm="1">
        <f t="array" ref="L414">SUM(IF((LEFT('2-1 采购订单物料明细表报表导出'!#REF!,7)=L$1)*('2-1 采购订单物料明细表报表导出'!#REF!=$A414),'2-1 采购订单物料明细表报表导出'!#REF!,0))</f>
        <v>#REF!</v>
      </c>
      <c r="M414" s="23" t="e" cm="1">
        <f t="array" ref="M414">SUM(IF((LEFT('2-1 采购订单物料明细表报表导出'!#REF!,7)=M$1)*('2-1 采购订单物料明细表报表导出'!#REF!=$A414),'2-1 采购订单物料明细表报表导出'!#REF!,0))</f>
        <v>#REF!</v>
      </c>
      <c r="N414" s="23" t="e" cm="1">
        <f t="array" ref="N414">SUM(IF((LEFT('2-1 采购订单物料明细表报表导出'!#REF!,7)=N$1)*('2-1 采购订单物料明细表报表导出'!#REF!=$A414),'2-1 采购订单物料明细表报表导出'!#REF!,0))</f>
        <v>#REF!</v>
      </c>
      <c r="O414" s="23" t="e" cm="1">
        <f t="array" ref="O414">SUM(IF((LEFT('2-1 采购订单物料明细表报表导出'!#REF!,7)=O$1)*('2-1 采购订单物料明细表报表导出'!#REF!=$A414),'2-1 采购订单物料明细表报表导出'!#REF!,0))</f>
        <v>#REF!</v>
      </c>
    </row>
    <row r="415" ht="14.5" spans="1:15">
      <c r="A415" s="20" t="s">
        <v>3722</v>
      </c>
      <c r="B415" s="48" t="s">
        <v>2128</v>
      </c>
      <c r="C415" s="49" t="s">
        <v>2129</v>
      </c>
      <c r="D415" s="23" t="e" cm="1">
        <f t="array" ref="D415">SUM(IF((LEFT('2-1 采购订单物料明细表报表导出'!#REF!,7)=D$1)*('2-1 采购订单物料明细表报表导出'!#REF!=$A415),'2-1 采购订单物料明细表报表导出'!#REF!,0))</f>
        <v>#REF!</v>
      </c>
      <c r="E415" s="23" t="e" cm="1">
        <f t="array" ref="E415">SUM(IF((LEFT('2-1 采购订单物料明细表报表导出'!#REF!,7)=E$1)*('2-1 采购订单物料明细表报表导出'!#REF!=$A415),'2-1 采购订单物料明细表报表导出'!#REF!,0))</f>
        <v>#REF!</v>
      </c>
      <c r="F415" s="23" t="e" cm="1">
        <f t="array" ref="F415">SUM(IF((LEFT('2-1 采购订单物料明细表报表导出'!#REF!,7)=F$1)*('2-1 采购订单物料明细表报表导出'!#REF!=$A415),'2-1 采购订单物料明细表报表导出'!#REF!,0))</f>
        <v>#REF!</v>
      </c>
      <c r="G415" s="23" t="e" cm="1">
        <f t="array" ref="G415">SUM(IF((LEFT('2-1 采购订单物料明细表报表导出'!#REF!,7)=G$1)*('2-1 采购订单物料明细表报表导出'!#REF!=$A415),'2-1 采购订单物料明细表报表导出'!#REF!,0))</f>
        <v>#REF!</v>
      </c>
      <c r="H415" s="23" t="e" cm="1">
        <f t="array" ref="H415">SUM(IF((LEFT('2-1 采购订单物料明细表报表导出'!#REF!,7)=H$1)*('2-1 采购订单物料明细表报表导出'!#REF!=$A415),'2-1 采购订单物料明细表报表导出'!#REF!,0))</f>
        <v>#REF!</v>
      </c>
      <c r="I415" s="23" t="e" cm="1">
        <f t="array" ref="I415">SUM(IF((LEFT('2-1 采购订单物料明细表报表导出'!#REF!,7)=I$1)*('2-1 采购订单物料明细表报表导出'!#REF!=$A415),'2-1 采购订单物料明细表报表导出'!#REF!,0))</f>
        <v>#REF!</v>
      </c>
      <c r="J415" s="23" t="e" cm="1">
        <f t="array" ref="J415">SUM(IF((LEFT('2-1 采购订单物料明细表报表导出'!#REF!,7)=J$1)*('2-1 采购订单物料明细表报表导出'!#REF!=$A415),'2-1 采购订单物料明细表报表导出'!#REF!,0))</f>
        <v>#REF!</v>
      </c>
      <c r="K415" s="23" t="e" cm="1">
        <f t="array" ref="K415">SUM(IF((LEFT('2-1 采购订单物料明细表报表导出'!#REF!,7)=K$1)*('2-1 采购订单物料明细表报表导出'!#REF!=$A415),'2-1 采购订单物料明细表报表导出'!#REF!,0))</f>
        <v>#REF!</v>
      </c>
      <c r="L415" s="23" t="e" cm="1">
        <f t="array" ref="L415">SUM(IF((LEFT('2-1 采购订单物料明细表报表导出'!#REF!,7)=L$1)*('2-1 采购订单物料明细表报表导出'!#REF!=$A415),'2-1 采购订单物料明细表报表导出'!#REF!,0))</f>
        <v>#REF!</v>
      </c>
      <c r="M415" s="23" t="e" cm="1">
        <f t="array" ref="M415">SUM(IF((LEFT('2-1 采购订单物料明细表报表导出'!#REF!,7)=M$1)*('2-1 采购订单物料明细表报表导出'!#REF!=$A415),'2-1 采购订单物料明细表报表导出'!#REF!,0))</f>
        <v>#REF!</v>
      </c>
      <c r="N415" s="23" t="e" cm="1">
        <f t="array" ref="N415">SUM(IF((LEFT('2-1 采购订单物料明细表报表导出'!#REF!,7)=N$1)*('2-1 采购订单物料明细表报表导出'!#REF!=$A415),'2-1 采购订单物料明细表报表导出'!#REF!,0))</f>
        <v>#REF!</v>
      </c>
      <c r="O415" s="23" t="e" cm="1">
        <f t="array" ref="O415">SUM(IF((LEFT('2-1 采购订单物料明细表报表导出'!#REF!,7)=O$1)*('2-1 采购订单物料明细表报表导出'!#REF!=$A415),'2-1 采购订单物料明细表报表导出'!#REF!,0))</f>
        <v>#REF!</v>
      </c>
    </row>
    <row r="416" ht="14.5" spans="1:15">
      <c r="A416" s="20" t="s">
        <v>3723</v>
      </c>
      <c r="B416" s="48" t="s">
        <v>2128</v>
      </c>
      <c r="C416" s="49" t="s">
        <v>2129</v>
      </c>
      <c r="D416" s="23" t="e" cm="1">
        <f t="array" ref="D416">SUM(IF((LEFT('2-1 采购订单物料明细表报表导出'!#REF!,7)=D$1)*('2-1 采购订单物料明细表报表导出'!#REF!=$A416),'2-1 采购订单物料明细表报表导出'!#REF!,0))</f>
        <v>#REF!</v>
      </c>
      <c r="E416" s="23" t="e" cm="1">
        <f t="array" ref="E416">SUM(IF((LEFT('2-1 采购订单物料明细表报表导出'!#REF!,7)=E$1)*('2-1 采购订单物料明细表报表导出'!#REF!=$A416),'2-1 采购订单物料明细表报表导出'!#REF!,0))</f>
        <v>#REF!</v>
      </c>
      <c r="F416" s="23" t="e" cm="1">
        <f t="array" ref="F416">SUM(IF((LEFT('2-1 采购订单物料明细表报表导出'!#REF!,7)=F$1)*('2-1 采购订单物料明细表报表导出'!#REF!=$A416),'2-1 采购订单物料明细表报表导出'!#REF!,0))</f>
        <v>#REF!</v>
      </c>
      <c r="G416" s="23" t="e" cm="1">
        <f t="array" ref="G416">SUM(IF((LEFT('2-1 采购订单物料明细表报表导出'!#REF!,7)=G$1)*('2-1 采购订单物料明细表报表导出'!#REF!=$A416),'2-1 采购订单物料明细表报表导出'!#REF!,0))</f>
        <v>#REF!</v>
      </c>
      <c r="H416" s="23" t="e" cm="1">
        <f t="array" ref="H416">SUM(IF((LEFT('2-1 采购订单物料明细表报表导出'!#REF!,7)=H$1)*('2-1 采购订单物料明细表报表导出'!#REF!=$A416),'2-1 采购订单物料明细表报表导出'!#REF!,0))</f>
        <v>#REF!</v>
      </c>
      <c r="I416" s="23" t="e" cm="1">
        <f t="array" ref="I416">SUM(IF((LEFT('2-1 采购订单物料明细表报表导出'!#REF!,7)=I$1)*('2-1 采购订单物料明细表报表导出'!#REF!=$A416),'2-1 采购订单物料明细表报表导出'!#REF!,0))</f>
        <v>#REF!</v>
      </c>
      <c r="J416" s="23" t="e" cm="1">
        <f t="array" ref="J416">SUM(IF((LEFT('2-1 采购订单物料明细表报表导出'!#REF!,7)=J$1)*('2-1 采购订单物料明细表报表导出'!#REF!=$A416),'2-1 采购订单物料明细表报表导出'!#REF!,0))</f>
        <v>#REF!</v>
      </c>
      <c r="K416" s="23" t="e" cm="1">
        <f t="array" ref="K416">SUM(IF((LEFT('2-1 采购订单物料明细表报表导出'!#REF!,7)=K$1)*('2-1 采购订单物料明细表报表导出'!#REF!=$A416),'2-1 采购订单物料明细表报表导出'!#REF!,0))</f>
        <v>#REF!</v>
      </c>
      <c r="L416" s="23" t="e" cm="1">
        <f t="array" ref="L416">SUM(IF((LEFT('2-1 采购订单物料明细表报表导出'!#REF!,7)=L$1)*('2-1 采购订单物料明细表报表导出'!#REF!=$A416),'2-1 采购订单物料明细表报表导出'!#REF!,0))</f>
        <v>#REF!</v>
      </c>
      <c r="M416" s="23" t="e" cm="1">
        <f t="array" ref="M416">SUM(IF((LEFT('2-1 采购订单物料明细表报表导出'!#REF!,7)=M$1)*('2-1 采购订单物料明细表报表导出'!#REF!=$A416),'2-1 采购订单物料明细表报表导出'!#REF!,0))</f>
        <v>#REF!</v>
      </c>
      <c r="N416" s="23" t="e" cm="1">
        <f t="array" ref="N416">SUM(IF((LEFT('2-1 采购订单物料明细表报表导出'!#REF!,7)=N$1)*('2-1 采购订单物料明细表报表导出'!#REF!=$A416),'2-1 采购订单物料明细表报表导出'!#REF!,0))</f>
        <v>#REF!</v>
      </c>
      <c r="O416" s="23" t="e" cm="1">
        <f t="array" ref="O416">SUM(IF((LEFT('2-1 采购订单物料明细表报表导出'!#REF!,7)=O$1)*('2-1 采购订单物料明细表报表导出'!#REF!=$A416),'2-1 采购订单物料明细表报表导出'!#REF!,0))</f>
        <v>#REF!</v>
      </c>
    </row>
    <row r="417" ht="14.5" spans="1:15">
      <c r="A417" s="20" t="s">
        <v>3724</v>
      </c>
      <c r="B417" s="48" t="s">
        <v>2128</v>
      </c>
      <c r="C417" s="49" t="s">
        <v>2129</v>
      </c>
      <c r="D417" s="23" t="e" cm="1">
        <f t="array" ref="D417">SUM(IF((LEFT('2-1 采购订单物料明细表报表导出'!#REF!,7)=D$1)*('2-1 采购订单物料明细表报表导出'!#REF!=$A417),'2-1 采购订单物料明细表报表导出'!#REF!,0))</f>
        <v>#REF!</v>
      </c>
      <c r="E417" s="23" t="e" cm="1">
        <f t="array" ref="E417">SUM(IF((LEFT('2-1 采购订单物料明细表报表导出'!#REF!,7)=E$1)*('2-1 采购订单物料明细表报表导出'!#REF!=$A417),'2-1 采购订单物料明细表报表导出'!#REF!,0))</f>
        <v>#REF!</v>
      </c>
      <c r="F417" s="23" t="e" cm="1">
        <f t="array" ref="F417">SUM(IF((LEFT('2-1 采购订单物料明细表报表导出'!#REF!,7)=F$1)*('2-1 采购订单物料明细表报表导出'!#REF!=$A417),'2-1 采购订单物料明细表报表导出'!#REF!,0))</f>
        <v>#REF!</v>
      </c>
      <c r="G417" s="23" t="e" cm="1">
        <f t="array" ref="G417">SUM(IF((LEFT('2-1 采购订单物料明细表报表导出'!#REF!,7)=G$1)*('2-1 采购订单物料明细表报表导出'!#REF!=$A417),'2-1 采购订单物料明细表报表导出'!#REF!,0))</f>
        <v>#REF!</v>
      </c>
      <c r="H417" s="23" t="e" cm="1">
        <f t="array" ref="H417">SUM(IF((LEFT('2-1 采购订单物料明细表报表导出'!#REF!,7)=H$1)*('2-1 采购订单物料明细表报表导出'!#REF!=$A417),'2-1 采购订单物料明细表报表导出'!#REF!,0))</f>
        <v>#REF!</v>
      </c>
      <c r="I417" s="23" t="e" cm="1">
        <f t="array" ref="I417">SUM(IF((LEFT('2-1 采购订单物料明细表报表导出'!#REF!,7)=I$1)*('2-1 采购订单物料明细表报表导出'!#REF!=$A417),'2-1 采购订单物料明细表报表导出'!#REF!,0))</f>
        <v>#REF!</v>
      </c>
      <c r="J417" s="23" t="e" cm="1">
        <f t="array" ref="J417">SUM(IF((LEFT('2-1 采购订单物料明细表报表导出'!#REF!,7)=J$1)*('2-1 采购订单物料明细表报表导出'!#REF!=$A417),'2-1 采购订单物料明细表报表导出'!#REF!,0))</f>
        <v>#REF!</v>
      </c>
      <c r="K417" s="23" t="e" cm="1">
        <f t="array" ref="K417">SUM(IF((LEFT('2-1 采购订单物料明细表报表导出'!#REF!,7)=K$1)*('2-1 采购订单物料明细表报表导出'!#REF!=$A417),'2-1 采购订单物料明细表报表导出'!#REF!,0))</f>
        <v>#REF!</v>
      </c>
      <c r="L417" s="23" t="e" cm="1">
        <f t="array" ref="L417">SUM(IF((LEFT('2-1 采购订单物料明细表报表导出'!#REF!,7)=L$1)*('2-1 采购订单物料明细表报表导出'!#REF!=$A417),'2-1 采购订单物料明细表报表导出'!#REF!,0))</f>
        <v>#REF!</v>
      </c>
      <c r="M417" s="23" t="e" cm="1">
        <f t="array" ref="M417">SUM(IF((LEFT('2-1 采购订单物料明细表报表导出'!#REF!,7)=M$1)*('2-1 采购订单物料明细表报表导出'!#REF!=$A417),'2-1 采购订单物料明细表报表导出'!#REF!,0))</f>
        <v>#REF!</v>
      </c>
      <c r="N417" s="23" t="e" cm="1">
        <f t="array" ref="N417">SUM(IF((LEFT('2-1 采购订单物料明细表报表导出'!#REF!,7)=N$1)*('2-1 采购订单物料明细表报表导出'!#REF!=$A417),'2-1 采购订单物料明细表报表导出'!#REF!,0))</f>
        <v>#REF!</v>
      </c>
      <c r="O417" s="23" t="e" cm="1">
        <f t="array" ref="O417">SUM(IF((LEFT('2-1 采购订单物料明细表报表导出'!#REF!,7)=O$1)*('2-1 采购订单物料明细表报表导出'!#REF!=$A417),'2-1 采购订单物料明细表报表导出'!#REF!,0))</f>
        <v>#REF!</v>
      </c>
    </row>
    <row r="418" ht="14.5" spans="1:15">
      <c r="A418" s="20" t="s">
        <v>3725</v>
      </c>
      <c r="B418" s="48" t="s">
        <v>2128</v>
      </c>
      <c r="C418" s="49" t="s">
        <v>2129</v>
      </c>
      <c r="D418" s="23" t="e" cm="1">
        <f t="array" ref="D418">SUM(IF((LEFT('2-1 采购订单物料明细表报表导出'!#REF!,7)=D$1)*('2-1 采购订单物料明细表报表导出'!#REF!=$A418),'2-1 采购订单物料明细表报表导出'!#REF!,0))</f>
        <v>#REF!</v>
      </c>
      <c r="E418" s="23" t="e" cm="1">
        <f t="array" ref="E418">SUM(IF((LEFT('2-1 采购订单物料明细表报表导出'!#REF!,7)=E$1)*('2-1 采购订单物料明细表报表导出'!#REF!=$A418),'2-1 采购订单物料明细表报表导出'!#REF!,0))</f>
        <v>#REF!</v>
      </c>
      <c r="F418" s="23" t="e" cm="1">
        <f t="array" ref="F418">SUM(IF((LEFT('2-1 采购订单物料明细表报表导出'!#REF!,7)=F$1)*('2-1 采购订单物料明细表报表导出'!#REF!=$A418),'2-1 采购订单物料明细表报表导出'!#REF!,0))</f>
        <v>#REF!</v>
      </c>
      <c r="G418" s="23" t="e" cm="1">
        <f t="array" ref="G418">SUM(IF((LEFT('2-1 采购订单物料明细表报表导出'!#REF!,7)=G$1)*('2-1 采购订单物料明细表报表导出'!#REF!=$A418),'2-1 采购订单物料明细表报表导出'!#REF!,0))</f>
        <v>#REF!</v>
      </c>
      <c r="H418" s="23" t="e" cm="1">
        <f t="array" ref="H418">SUM(IF((LEFT('2-1 采购订单物料明细表报表导出'!#REF!,7)=H$1)*('2-1 采购订单物料明细表报表导出'!#REF!=$A418),'2-1 采购订单物料明细表报表导出'!#REF!,0))</f>
        <v>#REF!</v>
      </c>
      <c r="I418" s="23" t="e" cm="1">
        <f t="array" ref="I418">SUM(IF((LEFT('2-1 采购订单物料明细表报表导出'!#REF!,7)=I$1)*('2-1 采购订单物料明细表报表导出'!#REF!=$A418),'2-1 采购订单物料明细表报表导出'!#REF!,0))</f>
        <v>#REF!</v>
      </c>
      <c r="J418" s="23" t="e" cm="1">
        <f t="array" ref="J418">SUM(IF((LEFT('2-1 采购订单物料明细表报表导出'!#REF!,7)=J$1)*('2-1 采购订单物料明细表报表导出'!#REF!=$A418),'2-1 采购订单物料明细表报表导出'!#REF!,0))</f>
        <v>#REF!</v>
      </c>
      <c r="K418" s="23" t="e" cm="1">
        <f t="array" ref="K418">SUM(IF((LEFT('2-1 采购订单物料明细表报表导出'!#REF!,7)=K$1)*('2-1 采购订单物料明细表报表导出'!#REF!=$A418),'2-1 采购订单物料明细表报表导出'!#REF!,0))</f>
        <v>#REF!</v>
      </c>
      <c r="L418" s="23" t="e" cm="1">
        <f t="array" ref="L418">SUM(IF((LEFT('2-1 采购订单物料明细表报表导出'!#REF!,7)=L$1)*('2-1 采购订单物料明细表报表导出'!#REF!=$A418),'2-1 采购订单物料明细表报表导出'!#REF!,0))</f>
        <v>#REF!</v>
      </c>
      <c r="M418" s="23" t="e" cm="1">
        <f t="array" ref="M418">SUM(IF((LEFT('2-1 采购订单物料明细表报表导出'!#REF!,7)=M$1)*('2-1 采购订单物料明细表报表导出'!#REF!=$A418),'2-1 采购订单物料明细表报表导出'!#REF!,0))</f>
        <v>#REF!</v>
      </c>
      <c r="N418" s="23" t="e" cm="1">
        <f t="array" ref="N418">SUM(IF((LEFT('2-1 采购订单物料明细表报表导出'!#REF!,7)=N$1)*('2-1 采购订单物料明细表报表导出'!#REF!=$A418),'2-1 采购订单物料明细表报表导出'!#REF!,0))</f>
        <v>#REF!</v>
      </c>
      <c r="O418" s="23" t="e" cm="1">
        <f t="array" ref="O418">SUM(IF((LEFT('2-1 采购订单物料明细表报表导出'!#REF!,7)=O$1)*('2-1 采购订单物料明细表报表导出'!#REF!=$A418),'2-1 采购订单物料明细表报表导出'!#REF!,0))</f>
        <v>#REF!</v>
      </c>
    </row>
    <row r="419" ht="15" spans="1:15">
      <c r="A419" s="50" t="s">
        <v>3726</v>
      </c>
      <c r="B419" s="48" t="s">
        <v>2128</v>
      </c>
      <c r="C419" s="49" t="s">
        <v>2129</v>
      </c>
      <c r="D419" s="23" t="e" cm="1">
        <f t="array" ref="D419">SUM(IF((LEFT('2-1 采购订单物料明细表报表导出'!#REF!,7)=D$1)*('2-1 采购订单物料明细表报表导出'!#REF!=$A419),'2-1 采购订单物料明细表报表导出'!#REF!,0))</f>
        <v>#REF!</v>
      </c>
      <c r="E419" s="23" t="e" cm="1">
        <f t="array" ref="E419">SUM(IF((LEFT('2-1 采购订单物料明细表报表导出'!#REF!,7)=E$1)*('2-1 采购订单物料明细表报表导出'!#REF!=$A419),'2-1 采购订单物料明细表报表导出'!#REF!,0))</f>
        <v>#REF!</v>
      </c>
      <c r="F419" s="23" t="e" cm="1">
        <f t="array" ref="F419">SUM(IF((LEFT('2-1 采购订单物料明细表报表导出'!#REF!,7)=F$1)*('2-1 采购订单物料明细表报表导出'!#REF!=$A419),'2-1 采购订单物料明细表报表导出'!#REF!,0))</f>
        <v>#REF!</v>
      </c>
      <c r="G419" s="23" t="e" cm="1">
        <f t="array" ref="G419">SUM(IF((LEFT('2-1 采购订单物料明细表报表导出'!#REF!,7)=G$1)*('2-1 采购订单物料明细表报表导出'!#REF!=$A419),'2-1 采购订单物料明细表报表导出'!#REF!,0))</f>
        <v>#REF!</v>
      </c>
      <c r="H419" s="23" t="e" cm="1">
        <f t="array" ref="H419">SUM(IF((LEFT('2-1 采购订单物料明细表报表导出'!#REF!,7)=H$1)*('2-1 采购订单物料明细表报表导出'!#REF!=$A419),'2-1 采购订单物料明细表报表导出'!#REF!,0))</f>
        <v>#REF!</v>
      </c>
      <c r="I419" s="23" t="e" cm="1">
        <f t="array" ref="I419">SUM(IF((LEFT('2-1 采购订单物料明细表报表导出'!#REF!,7)=I$1)*('2-1 采购订单物料明细表报表导出'!#REF!=$A419),'2-1 采购订单物料明细表报表导出'!#REF!,0))</f>
        <v>#REF!</v>
      </c>
      <c r="J419" s="23" t="e" cm="1">
        <f t="array" ref="J419">SUM(IF((LEFT('2-1 采购订单物料明细表报表导出'!#REF!,7)=J$1)*('2-1 采购订单物料明细表报表导出'!#REF!=$A419),'2-1 采购订单物料明细表报表导出'!#REF!,0))</f>
        <v>#REF!</v>
      </c>
      <c r="K419" s="23" t="e" cm="1">
        <f t="array" ref="K419">SUM(IF((LEFT('2-1 采购订单物料明细表报表导出'!#REF!,7)=K$1)*('2-1 采购订单物料明细表报表导出'!#REF!=$A419),'2-1 采购订单物料明细表报表导出'!#REF!,0))</f>
        <v>#REF!</v>
      </c>
      <c r="L419" s="23" t="e" cm="1">
        <f t="array" ref="L419">SUM(IF((LEFT('2-1 采购订单物料明细表报表导出'!#REF!,7)=L$1)*('2-1 采购订单物料明细表报表导出'!#REF!=$A419),'2-1 采购订单物料明细表报表导出'!#REF!,0))</f>
        <v>#REF!</v>
      </c>
      <c r="M419" s="23" t="e" cm="1">
        <f t="array" ref="M419">SUM(IF((LEFT('2-1 采购订单物料明细表报表导出'!#REF!,7)=M$1)*('2-1 采购订单物料明细表报表导出'!#REF!=$A419),'2-1 采购订单物料明细表报表导出'!#REF!,0))</f>
        <v>#REF!</v>
      </c>
      <c r="N419" s="23" t="e" cm="1">
        <f t="array" ref="N419">SUM(IF((LEFT('2-1 采购订单物料明细表报表导出'!#REF!,7)=N$1)*('2-1 采购订单物料明细表报表导出'!#REF!=$A419),'2-1 采购订单物料明细表报表导出'!#REF!,0))</f>
        <v>#REF!</v>
      </c>
      <c r="O419" s="23" t="e" cm="1">
        <f t="array" ref="O419">SUM(IF((LEFT('2-1 采购订单物料明细表报表导出'!#REF!,7)=O$1)*('2-1 采购订单物料明细表报表导出'!#REF!=$A419),'2-1 采购订单物料明细表报表导出'!#REF!,0))</f>
        <v>#REF!</v>
      </c>
    </row>
    <row r="420" ht="15" spans="1:15">
      <c r="A420" s="50" t="s">
        <v>3727</v>
      </c>
      <c r="B420" s="48" t="s">
        <v>2128</v>
      </c>
      <c r="C420" s="49" t="s">
        <v>2129</v>
      </c>
      <c r="D420" s="23" t="e" cm="1">
        <f t="array" ref="D420">SUM(IF((LEFT('2-1 采购订单物料明细表报表导出'!#REF!,7)=D$1)*('2-1 采购订单物料明细表报表导出'!#REF!=$A420),'2-1 采购订单物料明细表报表导出'!#REF!,0))</f>
        <v>#REF!</v>
      </c>
      <c r="E420" s="23" t="e" cm="1">
        <f t="array" ref="E420">SUM(IF((LEFT('2-1 采购订单物料明细表报表导出'!#REF!,7)=E$1)*('2-1 采购订单物料明细表报表导出'!#REF!=$A420),'2-1 采购订单物料明细表报表导出'!#REF!,0))</f>
        <v>#REF!</v>
      </c>
      <c r="F420" s="23" t="e" cm="1">
        <f t="array" ref="F420">SUM(IF((LEFT('2-1 采购订单物料明细表报表导出'!#REF!,7)=F$1)*('2-1 采购订单物料明细表报表导出'!#REF!=$A420),'2-1 采购订单物料明细表报表导出'!#REF!,0))</f>
        <v>#REF!</v>
      </c>
      <c r="G420" s="23" t="e" cm="1">
        <f t="array" ref="G420">SUM(IF((LEFT('2-1 采购订单物料明细表报表导出'!#REF!,7)=G$1)*('2-1 采购订单物料明细表报表导出'!#REF!=$A420),'2-1 采购订单物料明细表报表导出'!#REF!,0))</f>
        <v>#REF!</v>
      </c>
      <c r="H420" s="23" t="e" cm="1">
        <f t="array" ref="H420">SUM(IF((LEFT('2-1 采购订单物料明细表报表导出'!#REF!,7)=H$1)*('2-1 采购订单物料明细表报表导出'!#REF!=$A420),'2-1 采购订单物料明细表报表导出'!#REF!,0))</f>
        <v>#REF!</v>
      </c>
      <c r="I420" s="23" t="e" cm="1">
        <f t="array" ref="I420">SUM(IF((LEFT('2-1 采购订单物料明细表报表导出'!#REF!,7)=I$1)*('2-1 采购订单物料明细表报表导出'!#REF!=$A420),'2-1 采购订单物料明细表报表导出'!#REF!,0))</f>
        <v>#REF!</v>
      </c>
      <c r="J420" s="23" t="e" cm="1">
        <f t="array" ref="J420">SUM(IF((LEFT('2-1 采购订单物料明细表报表导出'!#REF!,7)=J$1)*('2-1 采购订单物料明细表报表导出'!#REF!=$A420),'2-1 采购订单物料明细表报表导出'!#REF!,0))</f>
        <v>#REF!</v>
      </c>
      <c r="K420" s="23" t="e" cm="1">
        <f t="array" ref="K420">SUM(IF((LEFT('2-1 采购订单物料明细表报表导出'!#REF!,7)=K$1)*('2-1 采购订单物料明细表报表导出'!#REF!=$A420),'2-1 采购订单物料明细表报表导出'!#REF!,0))</f>
        <v>#REF!</v>
      </c>
      <c r="L420" s="23" t="e" cm="1">
        <f t="array" ref="L420">SUM(IF((LEFT('2-1 采购订单物料明细表报表导出'!#REF!,7)=L$1)*('2-1 采购订单物料明细表报表导出'!#REF!=$A420),'2-1 采购订单物料明细表报表导出'!#REF!,0))</f>
        <v>#REF!</v>
      </c>
      <c r="M420" s="23" t="e" cm="1">
        <f t="array" ref="M420">SUM(IF((LEFT('2-1 采购订单物料明细表报表导出'!#REF!,7)=M$1)*('2-1 采购订单物料明细表报表导出'!#REF!=$A420),'2-1 采购订单物料明细表报表导出'!#REF!,0))</f>
        <v>#REF!</v>
      </c>
      <c r="N420" s="23" t="e" cm="1">
        <f t="array" ref="N420">SUM(IF((LEFT('2-1 采购订单物料明细表报表导出'!#REF!,7)=N$1)*('2-1 采购订单物料明细表报表导出'!#REF!=$A420),'2-1 采购订单物料明细表报表导出'!#REF!,0))</f>
        <v>#REF!</v>
      </c>
      <c r="O420" s="23" t="e" cm="1">
        <f t="array" ref="O420">SUM(IF((LEFT('2-1 采购订单物料明细表报表导出'!#REF!,7)=O$1)*('2-1 采购订单物料明细表报表导出'!#REF!=$A420),'2-1 采购订单物料明细表报表导出'!#REF!,0))</f>
        <v>#REF!</v>
      </c>
    </row>
    <row r="421" ht="14.5" spans="1:15">
      <c r="A421" s="20" t="s">
        <v>3728</v>
      </c>
      <c r="B421" s="48" t="s">
        <v>2128</v>
      </c>
      <c r="C421" s="49" t="s">
        <v>2129</v>
      </c>
      <c r="D421" s="23" t="e" cm="1">
        <f t="array" ref="D421">SUM(IF((LEFT('2-1 采购订单物料明细表报表导出'!#REF!,7)=D$1)*('2-1 采购订单物料明细表报表导出'!#REF!=$A421),'2-1 采购订单物料明细表报表导出'!#REF!,0))</f>
        <v>#REF!</v>
      </c>
      <c r="E421" s="23" t="e" cm="1">
        <f t="array" ref="E421">SUM(IF((LEFT('2-1 采购订单物料明细表报表导出'!#REF!,7)=E$1)*('2-1 采购订单物料明细表报表导出'!#REF!=$A421),'2-1 采购订单物料明细表报表导出'!#REF!,0))</f>
        <v>#REF!</v>
      </c>
      <c r="F421" s="23" t="e" cm="1">
        <f t="array" ref="F421">SUM(IF((LEFT('2-1 采购订单物料明细表报表导出'!#REF!,7)=F$1)*('2-1 采购订单物料明细表报表导出'!#REF!=$A421),'2-1 采购订单物料明细表报表导出'!#REF!,0))</f>
        <v>#REF!</v>
      </c>
      <c r="G421" s="23" t="e" cm="1">
        <f t="array" ref="G421">SUM(IF((LEFT('2-1 采购订单物料明细表报表导出'!#REF!,7)=G$1)*('2-1 采购订单物料明细表报表导出'!#REF!=$A421),'2-1 采购订单物料明细表报表导出'!#REF!,0))</f>
        <v>#REF!</v>
      </c>
      <c r="H421" s="23" t="e" cm="1">
        <f t="array" ref="H421">SUM(IF((LEFT('2-1 采购订单物料明细表报表导出'!#REF!,7)=H$1)*('2-1 采购订单物料明细表报表导出'!#REF!=$A421),'2-1 采购订单物料明细表报表导出'!#REF!,0))</f>
        <v>#REF!</v>
      </c>
      <c r="I421" s="23" t="e" cm="1">
        <f t="array" ref="I421">SUM(IF((LEFT('2-1 采购订单物料明细表报表导出'!#REF!,7)=I$1)*('2-1 采购订单物料明细表报表导出'!#REF!=$A421),'2-1 采购订单物料明细表报表导出'!#REF!,0))</f>
        <v>#REF!</v>
      </c>
      <c r="J421" s="23" t="e" cm="1">
        <f t="array" ref="J421">SUM(IF((LEFT('2-1 采购订单物料明细表报表导出'!#REF!,7)=J$1)*('2-1 采购订单物料明细表报表导出'!#REF!=$A421),'2-1 采购订单物料明细表报表导出'!#REF!,0))</f>
        <v>#REF!</v>
      </c>
      <c r="K421" s="23" t="e" cm="1">
        <f t="array" ref="K421">SUM(IF((LEFT('2-1 采购订单物料明细表报表导出'!#REF!,7)=K$1)*('2-1 采购订单物料明细表报表导出'!#REF!=$A421),'2-1 采购订单物料明细表报表导出'!#REF!,0))</f>
        <v>#REF!</v>
      </c>
      <c r="L421" s="23" t="e" cm="1">
        <f t="array" ref="L421">SUM(IF((LEFT('2-1 采购订单物料明细表报表导出'!#REF!,7)=L$1)*('2-1 采购订单物料明细表报表导出'!#REF!=$A421),'2-1 采购订单物料明细表报表导出'!#REF!,0))</f>
        <v>#REF!</v>
      </c>
      <c r="M421" s="23" t="e" cm="1">
        <f t="array" ref="M421">SUM(IF((LEFT('2-1 采购订单物料明细表报表导出'!#REF!,7)=M$1)*('2-1 采购订单物料明细表报表导出'!#REF!=$A421),'2-1 采购订单物料明细表报表导出'!#REF!,0))</f>
        <v>#REF!</v>
      </c>
      <c r="N421" s="23" t="e" cm="1">
        <f t="array" ref="N421">SUM(IF((LEFT('2-1 采购订单物料明细表报表导出'!#REF!,7)=N$1)*('2-1 采购订单物料明细表报表导出'!#REF!=$A421),'2-1 采购订单物料明细表报表导出'!#REF!,0))</f>
        <v>#REF!</v>
      </c>
      <c r="O421" s="23" t="e" cm="1">
        <f t="array" ref="O421">SUM(IF((LEFT('2-1 采购订单物料明细表报表导出'!#REF!,7)=O$1)*('2-1 采购订单物料明细表报表导出'!#REF!=$A421),'2-1 采购订单物料明细表报表导出'!#REF!,0))</f>
        <v>#REF!</v>
      </c>
    </row>
    <row r="422" ht="14.5" spans="1:15">
      <c r="A422" s="20" t="s">
        <v>3729</v>
      </c>
      <c r="B422" s="48" t="s">
        <v>2128</v>
      </c>
      <c r="C422" s="49" t="s">
        <v>2129</v>
      </c>
      <c r="D422" s="23" t="e" cm="1">
        <f t="array" ref="D422">SUM(IF((LEFT('2-1 采购订单物料明细表报表导出'!#REF!,7)=D$1)*('2-1 采购订单物料明细表报表导出'!#REF!=$A422),'2-1 采购订单物料明细表报表导出'!#REF!,0))</f>
        <v>#REF!</v>
      </c>
      <c r="E422" s="23" t="e" cm="1">
        <f t="array" ref="E422">SUM(IF((LEFT('2-1 采购订单物料明细表报表导出'!#REF!,7)=E$1)*('2-1 采购订单物料明细表报表导出'!#REF!=$A422),'2-1 采购订单物料明细表报表导出'!#REF!,0))</f>
        <v>#REF!</v>
      </c>
      <c r="F422" s="23" t="e" cm="1">
        <f t="array" ref="F422">SUM(IF((LEFT('2-1 采购订单物料明细表报表导出'!#REF!,7)=F$1)*('2-1 采购订单物料明细表报表导出'!#REF!=$A422),'2-1 采购订单物料明细表报表导出'!#REF!,0))</f>
        <v>#REF!</v>
      </c>
      <c r="G422" s="23" t="e" cm="1">
        <f t="array" ref="G422">SUM(IF((LEFT('2-1 采购订单物料明细表报表导出'!#REF!,7)=G$1)*('2-1 采购订单物料明细表报表导出'!#REF!=$A422),'2-1 采购订单物料明细表报表导出'!#REF!,0))</f>
        <v>#REF!</v>
      </c>
      <c r="H422" s="23" t="e" cm="1">
        <f t="array" ref="H422">SUM(IF((LEFT('2-1 采购订单物料明细表报表导出'!#REF!,7)=H$1)*('2-1 采购订单物料明细表报表导出'!#REF!=$A422),'2-1 采购订单物料明细表报表导出'!#REF!,0))</f>
        <v>#REF!</v>
      </c>
      <c r="I422" s="23" t="e" cm="1">
        <f t="array" ref="I422">SUM(IF((LEFT('2-1 采购订单物料明细表报表导出'!#REF!,7)=I$1)*('2-1 采购订单物料明细表报表导出'!#REF!=$A422),'2-1 采购订单物料明细表报表导出'!#REF!,0))</f>
        <v>#REF!</v>
      </c>
      <c r="J422" s="23" t="e" cm="1">
        <f t="array" ref="J422">SUM(IF((LEFT('2-1 采购订单物料明细表报表导出'!#REF!,7)=J$1)*('2-1 采购订单物料明细表报表导出'!#REF!=$A422),'2-1 采购订单物料明细表报表导出'!#REF!,0))</f>
        <v>#REF!</v>
      </c>
      <c r="K422" s="23" t="e" cm="1">
        <f t="array" ref="K422">SUM(IF((LEFT('2-1 采购订单物料明细表报表导出'!#REF!,7)=K$1)*('2-1 采购订单物料明细表报表导出'!#REF!=$A422),'2-1 采购订单物料明细表报表导出'!#REF!,0))</f>
        <v>#REF!</v>
      </c>
      <c r="L422" s="23" t="e" cm="1">
        <f t="array" ref="L422">SUM(IF((LEFT('2-1 采购订单物料明细表报表导出'!#REF!,7)=L$1)*('2-1 采购订单物料明细表报表导出'!#REF!=$A422),'2-1 采购订单物料明细表报表导出'!#REF!,0))</f>
        <v>#REF!</v>
      </c>
      <c r="M422" s="23" t="e" cm="1">
        <f t="array" ref="M422">SUM(IF((LEFT('2-1 采购订单物料明细表报表导出'!#REF!,7)=M$1)*('2-1 采购订单物料明细表报表导出'!#REF!=$A422),'2-1 采购订单物料明细表报表导出'!#REF!,0))</f>
        <v>#REF!</v>
      </c>
      <c r="N422" s="23" t="e" cm="1">
        <f t="array" ref="N422">SUM(IF((LEFT('2-1 采购订单物料明细表报表导出'!#REF!,7)=N$1)*('2-1 采购订单物料明细表报表导出'!#REF!=$A422),'2-1 采购订单物料明细表报表导出'!#REF!,0))</f>
        <v>#REF!</v>
      </c>
      <c r="O422" s="23" t="e" cm="1">
        <f t="array" ref="O422">SUM(IF((LEFT('2-1 采购订单物料明细表报表导出'!#REF!,7)=O$1)*('2-1 采购订单物料明细表报表导出'!#REF!=$A422),'2-1 采购订单物料明细表报表导出'!#REF!,0))</f>
        <v>#REF!</v>
      </c>
    </row>
    <row r="423" ht="14.5" spans="1:15">
      <c r="A423" s="20" t="s">
        <v>3730</v>
      </c>
      <c r="B423" s="48" t="s">
        <v>2128</v>
      </c>
      <c r="C423" s="49" t="s">
        <v>2129</v>
      </c>
      <c r="D423" s="23" t="e" cm="1">
        <f t="array" ref="D423">SUM(IF((LEFT('2-1 采购订单物料明细表报表导出'!#REF!,7)=D$1)*('2-1 采购订单物料明细表报表导出'!#REF!=$A423),'2-1 采购订单物料明细表报表导出'!#REF!,0))</f>
        <v>#REF!</v>
      </c>
      <c r="E423" s="23" t="e" cm="1">
        <f t="array" ref="E423">SUM(IF((LEFT('2-1 采购订单物料明细表报表导出'!#REF!,7)=E$1)*('2-1 采购订单物料明细表报表导出'!#REF!=$A423),'2-1 采购订单物料明细表报表导出'!#REF!,0))</f>
        <v>#REF!</v>
      </c>
      <c r="F423" s="23" t="e" cm="1">
        <f t="array" ref="F423">SUM(IF((LEFT('2-1 采购订单物料明细表报表导出'!#REF!,7)=F$1)*('2-1 采购订单物料明细表报表导出'!#REF!=$A423),'2-1 采购订单物料明细表报表导出'!#REF!,0))</f>
        <v>#REF!</v>
      </c>
      <c r="G423" s="23" t="e" cm="1">
        <f t="array" ref="G423">SUM(IF((LEFT('2-1 采购订单物料明细表报表导出'!#REF!,7)=G$1)*('2-1 采购订单物料明细表报表导出'!#REF!=$A423),'2-1 采购订单物料明细表报表导出'!#REF!,0))</f>
        <v>#REF!</v>
      </c>
      <c r="H423" s="23" t="e" cm="1">
        <f t="array" ref="H423">SUM(IF((LEFT('2-1 采购订单物料明细表报表导出'!#REF!,7)=H$1)*('2-1 采购订单物料明细表报表导出'!#REF!=$A423),'2-1 采购订单物料明细表报表导出'!#REF!,0))</f>
        <v>#REF!</v>
      </c>
      <c r="I423" s="23" t="e" cm="1">
        <f t="array" ref="I423">SUM(IF((LEFT('2-1 采购订单物料明细表报表导出'!#REF!,7)=I$1)*('2-1 采购订单物料明细表报表导出'!#REF!=$A423),'2-1 采购订单物料明细表报表导出'!#REF!,0))</f>
        <v>#REF!</v>
      </c>
      <c r="J423" s="23" t="e" cm="1">
        <f t="array" ref="J423">SUM(IF((LEFT('2-1 采购订单物料明细表报表导出'!#REF!,7)=J$1)*('2-1 采购订单物料明细表报表导出'!#REF!=$A423),'2-1 采购订单物料明细表报表导出'!#REF!,0))</f>
        <v>#REF!</v>
      </c>
      <c r="K423" s="23" t="e" cm="1">
        <f t="array" ref="K423">SUM(IF((LEFT('2-1 采购订单物料明细表报表导出'!#REF!,7)=K$1)*('2-1 采购订单物料明细表报表导出'!#REF!=$A423),'2-1 采购订单物料明细表报表导出'!#REF!,0))</f>
        <v>#REF!</v>
      </c>
      <c r="L423" s="23" t="e" cm="1">
        <f t="array" ref="L423">SUM(IF((LEFT('2-1 采购订单物料明细表报表导出'!#REF!,7)=L$1)*('2-1 采购订单物料明细表报表导出'!#REF!=$A423),'2-1 采购订单物料明细表报表导出'!#REF!,0))</f>
        <v>#REF!</v>
      </c>
      <c r="M423" s="23" t="e" cm="1">
        <f t="array" ref="M423">SUM(IF((LEFT('2-1 采购订单物料明细表报表导出'!#REF!,7)=M$1)*('2-1 采购订单物料明细表报表导出'!#REF!=$A423),'2-1 采购订单物料明细表报表导出'!#REF!,0))</f>
        <v>#REF!</v>
      </c>
      <c r="N423" s="23" t="e" cm="1">
        <f t="array" ref="N423">SUM(IF((LEFT('2-1 采购订单物料明细表报表导出'!#REF!,7)=N$1)*('2-1 采购订单物料明细表报表导出'!#REF!=$A423),'2-1 采购订单物料明细表报表导出'!#REF!,0))</f>
        <v>#REF!</v>
      </c>
      <c r="O423" s="23" t="e" cm="1">
        <f t="array" ref="O423">SUM(IF((LEFT('2-1 采购订单物料明细表报表导出'!#REF!,7)=O$1)*('2-1 采购订单物料明细表报表导出'!#REF!=$A423),'2-1 采购订单物料明细表报表导出'!#REF!,0))</f>
        <v>#REF!</v>
      </c>
    </row>
    <row r="424" ht="15" spans="1:15">
      <c r="A424" s="50" t="s">
        <v>3731</v>
      </c>
      <c r="B424" s="48" t="s">
        <v>2128</v>
      </c>
      <c r="C424" s="49" t="s">
        <v>2129</v>
      </c>
      <c r="D424" s="23" t="e" cm="1">
        <f t="array" ref="D424">SUM(IF((LEFT('2-1 采购订单物料明细表报表导出'!#REF!,7)=D$1)*('2-1 采购订单物料明细表报表导出'!#REF!=$A424),'2-1 采购订单物料明细表报表导出'!#REF!,0))</f>
        <v>#REF!</v>
      </c>
      <c r="E424" s="23" t="e" cm="1">
        <f t="array" ref="E424">SUM(IF((LEFT('2-1 采购订单物料明细表报表导出'!#REF!,7)=E$1)*('2-1 采购订单物料明细表报表导出'!#REF!=$A424),'2-1 采购订单物料明细表报表导出'!#REF!,0))</f>
        <v>#REF!</v>
      </c>
      <c r="F424" s="23" t="e" cm="1">
        <f t="array" ref="F424">SUM(IF((LEFT('2-1 采购订单物料明细表报表导出'!#REF!,7)=F$1)*('2-1 采购订单物料明细表报表导出'!#REF!=$A424),'2-1 采购订单物料明细表报表导出'!#REF!,0))</f>
        <v>#REF!</v>
      </c>
      <c r="G424" s="23" t="e" cm="1">
        <f t="array" ref="G424">SUM(IF((LEFT('2-1 采购订单物料明细表报表导出'!#REF!,7)=G$1)*('2-1 采购订单物料明细表报表导出'!#REF!=$A424),'2-1 采购订单物料明细表报表导出'!#REF!,0))</f>
        <v>#REF!</v>
      </c>
      <c r="H424" s="23" t="e" cm="1">
        <f t="array" ref="H424">SUM(IF((LEFT('2-1 采购订单物料明细表报表导出'!#REF!,7)=H$1)*('2-1 采购订单物料明细表报表导出'!#REF!=$A424),'2-1 采购订单物料明细表报表导出'!#REF!,0))</f>
        <v>#REF!</v>
      </c>
      <c r="I424" s="23" t="e" cm="1">
        <f t="array" ref="I424">SUM(IF((LEFT('2-1 采购订单物料明细表报表导出'!#REF!,7)=I$1)*('2-1 采购订单物料明细表报表导出'!#REF!=$A424),'2-1 采购订单物料明细表报表导出'!#REF!,0))</f>
        <v>#REF!</v>
      </c>
      <c r="J424" s="23" t="e" cm="1">
        <f t="array" ref="J424">SUM(IF((LEFT('2-1 采购订单物料明细表报表导出'!#REF!,7)=J$1)*('2-1 采购订单物料明细表报表导出'!#REF!=$A424),'2-1 采购订单物料明细表报表导出'!#REF!,0))</f>
        <v>#REF!</v>
      </c>
      <c r="K424" s="23" t="e" cm="1">
        <f t="array" ref="K424">SUM(IF((LEFT('2-1 采购订单物料明细表报表导出'!#REF!,7)=K$1)*('2-1 采购订单物料明细表报表导出'!#REF!=$A424),'2-1 采购订单物料明细表报表导出'!#REF!,0))</f>
        <v>#REF!</v>
      </c>
      <c r="L424" s="23" t="e" cm="1">
        <f t="array" ref="L424">SUM(IF((LEFT('2-1 采购订单物料明细表报表导出'!#REF!,7)=L$1)*('2-1 采购订单物料明细表报表导出'!#REF!=$A424),'2-1 采购订单物料明细表报表导出'!#REF!,0))</f>
        <v>#REF!</v>
      </c>
      <c r="M424" s="23" t="e" cm="1">
        <f t="array" ref="M424">SUM(IF((LEFT('2-1 采购订单物料明细表报表导出'!#REF!,7)=M$1)*('2-1 采购订单物料明细表报表导出'!#REF!=$A424),'2-1 采购订单物料明细表报表导出'!#REF!,0))</f>
        <v>#REF!</v>
      </c>
      <c r="N424" s="23" t="e" cm="1">
        <f t="array" ref="N424">SUM(IF((LEFT('2-1 采购订单物料明细表报表导出'!#REF!,7)=N$1)*('2-1 采购订单物料明细表报表导出'!#REF!=$A424),'2-1 采购订单物料明细表报表导出'!#REF!,0))</f>
        <v>#REF!</v>
      </c>
      <c r="O424" s="23" t="e" cm="1">
        <f t="array" ref="O424">SUM(IF((LEFT('2-1 采购订单物料明细表报表导出'!#REF!,7)=O$1)*('2-1 采购订单物料明细表报表导出'!#REF!=$A424),'2-1 采购订单物料明细表报表导出'!#REF!,0))</f>
        <v>#REF!</v>
      </c>
    </row>
    <row r="425" ht="14.5" spans="1:15">
      <c r="A425" s="20" t="s">
        <v>3732</v>
      </c>
      <c r="B425" s="48" t="s">
        <v>2128</v>
      </c>
      <c r="C425" s="49" t="s">
        <v>2129</v>
      </c>
      <c r="D425" s="23" t="e" cm="1">
        <f t="array" ref="D425">SUM(IF((LEFT('2-1 采购订单物料明细表报表导出'!#REF!,7)=D$1)*('2-1 采购订单物料明细表报表导出'!#REF!=$A425),'2-1 采购订单物料明细表报表导出'!#REF!,0))</f>
        <v>#REF!</v>
      </c>
      <c r="E425" s="23" t="e" cm="1">
        <f t="array" ref="E425">SUM(IF((LEFT('2-1 采购订单物料明细表报表导出'!#REF!,7)=E$1)*('2-1 采购订单物料明细表报表导出'!#REF!=$A425),'2-1 采购订单物料明细表报表导出'!#REF!,0))</f>
        <v>#REF!</v>
      </c>
      <c r="F425" s="23" t="e" cm="1">
        <f t="array" ref="F425">SUM(IF((LEFT('2-1 采购订单物料明细表报表导出'!#REF!,7)=F$1)*('2-1 采购订单物料明细表报表导出'!#REF!=$A425),'2-1 采购订单物料明细表报表导出'!#REF!,0))</f>
        <v>#REF!</v>
      </c>
      <c r="G425" s="23" t="e" cm="1">
        <f t="array" ref="G425">SUM(IF((LEFT('2-1 采购订单物料明细表报表导出'!#REF!,7)=G$1)*('2-1 采购订单物料明细表报表导出'!#REF!=$A425),'2-1 采购订单物料明细表报表导出'!#REF!,0))</f>
        <v>#REF!</v>
      </c>
      <c r="H425" s="23" t="e" cm="1">
        <f t="array" ref="H425">SUM(IF((LEFT('2-1 采购订单物料明细表报表导出'!#REF!,7)=H$1)*('2-1 采购订单物料明细表报表导出'!#REF!=$A425),'2-1 采购订单物料明细表报表导出'!#REF!,0))</f>
        <v>#REF!</v>
      </c>
      <c r="I425" s="23" t="e" cm="1">
        <f t="array" ref="I425">SUM(IF((LEFT('2-1 采购订单物料明细表报表导出'!#REF!,7)=I$1)*('2-1 采购订单物料明细表报表导出'!#REF!=$A425),'2-1 采购订单物料明细表报表导出'!#REF!,0))</f>
        <v>#REF!</v>
      </c>
      <c r="J425" s="23" t="e" cm="1">
        <f t="array" ref="J425">SUM(IF((LEFT('2-1 采购订单物料明细表报表导出'!#REF!,7)=J$1)*('2-1 采购订单物料明细表报表导出'!#REF!=$A425),'2-1 采购订单物料明细表报表导出'!#REF!,0))</f>
        <v>#REF!</v>
      </c>
      <c r="K425" s="23" t="e" cm="1">
        <f t="array" ref="K425">SUM(IF((LEFT('2-1 采购订单物料明细表报表导出'!#REF!,7)=K$1)*('2-1 采购订单物料明细表报表导出'!#REF!=$A425),'2-1 采购订单物料明细表报表导出'!#REF!,0))</f>
        <v>#REF!</v>
      </c>
      <c r="L425" s="23" t="e" cm="1">
        <f t="array" ref="L425">SUM(IF((LEFT('2-1 采购订单物料明细表报表导出'!#REF!,7)=L$1)*('2-1 采购订单物料明细表报表导出'!#REF!=$A425),'2-1 采购订单物料明细表报表导出'!#REF!,0))</f>
        <v>#REF!</v>
      </c>
      <c r="M425" s="23" t="e" cm="1">
        <f t="array" ref="M425">SUM(IF((LEFT('2-1 采购订单物料明细表报表导出'!#REF!,7)=M$1)*('2-1 采购订单物料明细表报表导出'!#REF!=$A425),'2-1 采购订单物料明细表报表导出'!#REF!,0))</f>
        <v>#REF!</v>
      </c>
      <c r="N425" s="23" t="e" cm="1">
        <f t="array" ref="N425">SUM(IF((LEFT('2-1 采购订单物料明细表报表导出'!#REF!,7)=N$1)*('2-1 采购订单物料明细表报表导出'!#REF!=$A425),'2-1 采购订单物料明细表报表导出'!#REF!,0))</f>
        <v>#REF!</v>
      </c>
      <c r="O425" s="23" t="e" cm="1">
        <f t="array" ref="O425">SUM(IF((LEFT('2-1 采购订单物料明细表报表导出'!#REF!,7)=O$1)*('2-1 采购订单物料明细表报表导出'!#REF!=$A425),'2-1 采购订单物料明细表报表导出'!#REF!,0))</f>
        <v>#REF!</v>
      </c>
    </row>
    <row r="426" ht="15" spans="1:15">
      <c r="A426" s="50" t="s">
        <v>3733</v>
      </c>
      <c r="B426" s="48" t="s">
        <v>2128</v>
      </c>
      <c r="C426" s="49" t="s">
        <v>2129</v>
      </c>
      <c r="D426" s="23" t="e" cm="1">
        <f t="array" ref="D426">SUM(IF((LEFT('2-1 采购订单物料明细表报表导出'!#REF!,7)=D$1)*('2-1 采购订单物料明细表报表导出'!#REF!=$A426),'2-1 采购订单物料明细表报表导出'!#REF!,0))</f>
        <v>#REF!</v>
      </c>
      <c r="E426" s="23" t="e" cm="1">
        <f t="array" ref="E426">SUM(IF((LEFT('2-1 采购订单物料明细表报表导出'!#REF!,7)=E$1)*('2-1 采购订单物料明细表报表导出'!#REF!=$A426),'2-1 采购订单物料明细表报表导出'!#REF!,0))</f>
        <v>#REF!</v>
      </c>
      <c r="F426" s="23" t="e" cm="1">
        <f t="array" ref="F426">SUM(IF((LEFT('2-1 采购订单物料明细表报表导出'!#REF!,7)=F$1)*('2-1 采购订单物料明细表报表导出'!#REF!=$A426),'2-1 采购订单物料明细表报表导出'!#REF!,0))</f>
        <v>#REF!</v>
      </c>
      <c r="G426" s="23" t="e" cm="1">
        <f t="array" ref="G426">SUM(IF((LEFT('2-1 采购订单物料明细表报表导出'!#REF!,7)=G$1)*('2-1 采购订单物料明细表报表导出'!#REF!=$A426),'2-1 采购订单物料明细表报表导出'!#REF!,0))</f>
        <v>#REF!</v>
      </c>
      <c r="H426" s="23" t="e" cm="1">
        <f t="array" ref="H426">SUM(IF((LEFT('2-1 采购订单物料明细表报表导出'!#REF!,7)=H$1)*('2-1 采购订单物料明细表报表导出'!#REF!=$A426),'2-1 采购订单物料明细表报表导出'!#REF!,0))</f>
        <v>#REF!</v>
      </c>
      <c r="I426" s="23" t="e" cm="1">
        <f t="array" ref="I426">SUM(IF((LEFT('2-1 采购订单物料明细表报表导出'!#REF!,7)=I$1)*('2-1 采购订单物料明细表报表导出'!#REF!=$A426),'2-1 采购订单物料明细表报表导出'!#REF!,0))</f>
        <v>#REF!</v>
      </c>
      <c r="J426" s="23" t="e" cm="1">
        <f t="array" ref="J426">SUM(IF((LEFT('2-1 采购订单物料明细表报表导出'!#REF!,7)=J$1)*('2-1 采购订单物料明细表报表导出'!#REF!=$A426),'2-1 采购订单物料明细表报表导出'!#REF!,0))</f>
        <v>#REF!</v>
      </c>
      <c r="K426" s="23" t="e" cm="1">
        <f t="array" ref="K426">SUM(IF((LEFT('2-1 采购订单物料明细表报表导出'!#REF!,7)=K$1)*('2-1 采购订单物料明细表报表导出'!#REF!=$A426),'2-1 采购订单物料明细表报表导出'!#REF!,0))</f>
        <v>#REF!</v>
      </c>
      <c r="L426" s="23" t="e" cm="1">
        <f t="array" ref="L426">SUM(IF((LEFT('2-1 采购订单物料明细表报表导出'!#REF!,7)=L$1)*('2-1 采购订单物料明细表报表导出'!#REF!=$A426),'2-1 采购订单物料明细表报表导出'!#REF!,0))</f>
        <v>#REF!</v>
      </c>
      <c r="M426" s="23" t="e" cm="1">
        <f t="array" ref="M426">SUM(IF((LEFT('2-1 采购订单物料明细表报表导出'!#REF!,7)=M$1)*('2-1 采购订单物料明细表报表导出'!#REF!=$A426),'2-1 采购订单物料明细表报表导出'!#REF!,0))</f>
        <v>#REF!</v>
      </c>
      <c r="N426" s="23" t="e" cm="1">
        <f t="array" ref="N426">SUM(IF((LEFT('2-1 采购订单物料明细表报表导出'!#REF!,7)=N$1)*('2-1 采购订单物料明细表报表导出'!#REF!=$A426),'2-1 采购订单物料明细表报表导出'!#REF!,0))</f>
        <v>#REF!</v>
      </c>
      <c r="O426" s="23" t="e" cm="1">
        <f t="array" ref="O426">SUM(IF((LEFT('2-1 采购订单物料明细表报表导出'!#REF!,7)=O$1)*('2-1 采购订单物料明细表报表导出'!#REF!=$A426),'2-1 采购订单物料明细表报表导出'!#REF!,0))</f>
        <v>#REF!</v>
      </c>
    </row>
    <row r="427" ht="15" spans="1:15">
      <c r="A427" s="50" t="s">
        <v>3734</v>
      </c>
      <c r="B427" s="48" t="s">
        <v>2128</v>
      </c>
      <c r="C427" s="49" t="s">
        <v>2129</v>
      </c>
      <c r="D427" s="23" t="e" cm="1">
        <f t="array" ref="D427">SUM(IF((LEFT('2-1 采购订单物料明细表报表导出'!#REF!,7)=D$1)*('2-1 采购订单物料明细表报表导出'!#REF!=$A427),'2-1 采购订单物料明细表报表导出'!#REF!,0))</f>
        <v>#REF!</v>
      </c>
      <c r="E427" s="23" t="e" cm="1">
        <f t="array" ref="E427">SUM(IF((LEFT('2-1 采购订单物料明细表报表导出'!#REF!,7)=E$1)*('2-1 采购订单物料明细表报表导出'!#REF!=$A427),'2-1 采购订单物料明细表报表导出'!#REF!,0))</f>
        <v>#REF!</v>
      </c>
      <c r="F427" s="23" t="e" cm="1">
        <f t="array" ref="F427">SUM(IF((LEFT('2-1 采购订单物料明细表报表导出'!#REF!,7)=F$1)*('2-1 采购订单物料明细表报表导出'!#REF!=$A427),'2-1 采购订单物料明细表报表导出'!#REF!,0))</f>
        <v>#REF!</v>
      </c>
      <c r="G427" s="23" t="e" cm="1">
        <f t="array" ref="G427">SUM(IF((LEFT('2-1 采购订单物料明细表报表导出'!#REF!,7)=G$1)*('2-1 采购订单物料明细表报表导出'!#REF!=$A427),'2-1 采购订单物料明细表报表导出'!#REF!,0))</f>
        <v>#REF!</v>
      </c>
      <c r="H427" s="23" t="e" cm="1">
        <f t="array" ref="H427">SUM(IF((LEFT('2-1 采购订单物料明细表报表导出'!#REF!,7)=H$1)*('2-1 采购订单物料明细表报表导出'!#REF!=$A427),'2-1 采购订单物料明细表报表导出'!#REF!,0))</f>
        <v>#REF!</v>
      </c>
      <c r="I427" s="23" t="e" cm="1">
        <f t="array" ref="I427">SUM(IF((LEFT('2-1 采购订单物料明细表报表导出'!#REF!,7)=I$1)*('2-1 采购订单物料明细表报表导出'!#REF!=$A427),'2-1 采购订单物料明细表报表导出'!#REF!,0))</f>
        <v>#REF!</v>
      </c>
      <c r="J427" s="23" t="e" cm="1">
        <f t="array" ref="J427">SUM(IF((LEFT('2-1 采购订单物料明细表报表导出'!#REF!,7)=J$1)*('2-1 采购订单物料明细表报表导出'!#REF!=$A427),'2-1 采购订单物料明细表报表导出'!#REF!,0))</f>
        <v>#REF!</v>
      </c>
      <c r="K427" s="23" t="e" cm="1">
        <f t="array" ref="K427">SUM(IF((LEFT('2-1 采购订单物料明细表报表导出'!#REF!,7)=K$1)*('2-1 采购订单物料明细表报表导出'!#REF!=$A427),'2-1 采购订单物料明细表报表导出'!#REF!,0))</f>
        <v>#REF!</v>
      </c>
      <c r="L427" s="23" t="e" cm="1">
        <f t="array" ref="L427">SUM(IF((LEFT('2-1 采购订单物料明细表报表导出'!#REF!,7)=L$1)*('2-1 采购订单物料明细表报表导出'!#REF!=$A427),'2-1 采购订单物料明细表报表导出'!#REF!,0))</f>
        <v>#REF!</v>
      </c>
      <c r="M427" s="23" t="e" cm="1">
        <f t="array" ref="M427">SUM(IF((LEFT('2-1 采购订单物料明细表报表导出'!#REF!,7)=M$1)*('2-1 采购订单物料明细表报表导出'!#REF!=$A427),'2-1 采购订单物料明细表报表导出'!#REF!,0))</f>
        <v>#REF!</v>
      </c>
      <c r="N427" s="23" t="e" cm="1">
        <f t="array" ref="N427">SUM(IF((LEFT('2-1 采购订单物料明细表报表导出'!#REF!,7)=N$1)*('2-1 采购订单物料明细表报表导出'!#REF!=$A427),'2-1 采购订单物料明细表报表导出'!#REF!,0))</f>
        <v>#REF!</v>
      </c>
      <c r="O427" s="23" t="e" cm="1">
        <f t="array" ref="O427">SUM(IF((LEFT('2-1 采购订单物料明细表报表导出'!#REF!,7)=O$1)*('2-1 采购订单物料明细表报表导出'!#REF!=$A427),'2-1 采购订单物料明细表报表导出'!#REF!,0))</f>
        <v>#REF!</v>
      </c>
    </row>
    <row r="428" ht="14.5" spans="1:15">
      <c r="A428" s="20" t="s">
        <v>3735</v>
      </c>
      <c r="B428" s="48" t="s">
        <v>2128</v>
      </c>
      <c r="C428" s="49" t="s">
        <v>2129</v>
      </c>
      <c r="D428" s="23" t="e" cm="1">
        <f t="array" ref="D428">SUM(IF((LEFT('2-1 采购订单物料明细表报表导出'!#REF!,7)=D$1)*('2-1 采购订单物料明细表报表导出'!#REF!=$A428),'2-1 采购订单物料明细表报表导出'!#REF!,0))</f>
        <v>#REF!</v>
      </c>
      <c r="E428" s="23" t="e" cm="1">
        <f t="array" ref="E428">SUM(IF((LEFT('2-1 采购订单物料明细表报表导出'!#REF!,7)=E$1)*('2-1 采购订单物料明细表报表导出'!#REF!=$A428),'2-1 采购订单物料明细表报表导出'!#REF!,0))</f>
        <v>#REF!</v>
      </c>
      <c r="F428" s="23" t="e" cm="1">
        <f t="array" ref="F428">SUM(IF((LEFT('2-1 采购订单物料明细表报表导出'!#REF!,7)=F$1)*('2-1 采购订单物料明细表报表导出'!#REF!=$A428),'2-1 采购订单物料明细表报表导出'!#REF!,0))</f>
        <v>#REF!</v>
      </c>
      <c r="G428" s="23" t="e" cm="1">
        <f t="array" ref="G428">SUM(IF((LEFT('2-1 采购订单物料明细表报表导出'!#REF!,7)=G$1)*('2-1 采购订单物料明细表报表导出'!#REF!=$A428),'2-1 采购订单物料明细表报表导出'!#REF!,0))</f>
        <v>#REF!</v>
      </c>
      <c r="H428" s="23" t="e" cm="1">
        <f t="array" ref="H428">SUM(IF((LEFT('2-1 采购订单物料明细表报表导出'!#REF!,7)=H$1)*('2-1 采购订单物料明细表报表导出'!#REF!=$A428),'2-1 采购订单物料明细表报表导出'!#REF!,0))</f>
        <v>#REF!</v>
      </c>
      <c r="I428" s="23" t="e" cm="1">
        <f t="array" ref="I428">SUM(IF((LEFT('2-1 采购订单物料明细表报表导出'!#REF!,7)=I$1)*('2-1 采购订单物料明细表报表导出'!#REF!=$A428),'2-1 采购订单物料明细表报表导出'!#REF!,0))</f>
        <v>#REF!</v>
      </c>
      <c r="J428" s="23" t="e" cm="1">
        <f t="array" ref="J428">SUM(IF((LEFT('2-1 采购订单物料明细表报表导出'!#REF!,7)=J$1)*('2-1 采购订单物料明细表报表导出'!#REF!=$A428),'2-1 采购订单物料明细表报表导出'!#REF!,0))</f>
        <v>#REF!</v>
      </c>
      <c r="K428" s="23" t="e" cm="1">
        <f t="array" ref="K428">SUM(IF((LEFT('2-1 采购订单物料明细表报表导出'!#REF!,7)=K$1)*('2-1 采购订单物料明细表报表导出'!#REF!=$A428),'2-1 采购订单物料明细表报表导出'!#REF!,0))</f>
        <v>#REF!</v>
      </c>
      <c r="L428" s="23" t="e" cm="1">
        <f t="array" ref="L428">SUM(IF((LEFT('2-1 采购订单物料明细表报表导出'!#REF!,7)=L$1)*('2-1 采购订单物料明细表报表导出'!#REF!=$A428),'2-1 采购订单物料明细表报表导出'!#REF!,0))</f>
        <v>#REF!</v>
      </c>
      <c r="M428" s="23" t="e" cm="1">
        <f t="array" ref="M428">SUM(IF((LEFT('2-1 采购订单物料明细表报表导出'!#REF!,7)=M$1)*('2-1 采购订单物料明细表报表导出'!#REF!=$A428),'2-1 采购订单物料明细表报表导出'!#REF!,0))</f>
        <v>#REF!</v>
      </c>
      <c r="N428" s="23" t="e" cm="1">
        <f t="array" ref="N428">SUM(IF((LEFT('2-1 采购订单物料明细表报表导出'!#REF!,7)=N$1)*('2-1 采购订单物料明细表报表导出'!#REF!=$A428),'2-1 采购订单物料明细表报表导出'!#REF!,0))</f>
        <v>#REF!</v>
      </c>
      <c r="O428" s="23" t="e" cm="1">
        <f t="array" ref="O428">SUM(IF((LEFT('2-1 采购订单物料明细表报表导出'!#REF!,7)=O$1)*('2-1 采购订单物料明细表报表导出'!#REF!=$A428),'2-1 采购订单物料明细表报表导出'!#REF!,0))</f>
        <v>#REF!</v>
      </c>
    </row>
    <row r="429" ht="14.5" spans="1:15">
      <c r="A429" s="20" t="s">
        <v>3736</v>
      </c>
      <c r="B429" s="48" t="s">
        <v>2128</v>
      </c>
      <c r="C429" s="49" t="s">
        <v>2129</v>
      </c>
      <c r="D429" s="23" t="e" cm="1">
        <f t="array" ref="D429">SUM(IF((LEFT('2-1 采购订单物料明细表报表导出'!#REF!,7)=D$1)*('2-1 采购订单物料明细表报表导出'!#REF!=$A429),'2-1 采购订单物料明细表报表导出'!#REF!,0))</f>
        <v>#REF!</v>
      </c>
      <c r="E429" s="23" t="e" cm="1">
        <f t="array" ref="E429">SUM(IF((LEFT('2-1 采购订单物料明细表报表导出'!#REF!,7)=E$1)*('2-1 采购订单物料明细表报表导出'!#REF!=$A429),'2-1 采购订单物料明细表报表导出'!#REF!,0))</f>
        <v>#REF!</v>
      </c>
      <c r="F429" s="23" t="e" cm="1">
        <f t="array" ref="F429">SUM(IF((LEFT('2-1 采购订单物料明细表报表导出'!#REF!,7)=F$1)*('2-1 采购订单物料明细表报表导出'!#REF!=$A429),'2-1 采购订单物料明细表报表导出'!#REF!,0))</f>
        <v>#REF!</v>
      </c>
      <c r="G429" s="23" t="e" cm="1">
        <f t="array" ref="G429">SUM(IF((LEFT('2-1 采购订单物料明细表报表导出'!#REF!,7)=G$1)*('2-1 采购订单物料明细表报表导出'!#REF!=$A429),'2-1 采购订单物料明细表报表导出'!#REF!,0))</f>
        <v>#REF!</v>
      </c>
      <c r="H429" s="23" t="e" cm="1">
        <f t="array" ref="H429">SUM(IF((LEFT('2-1 采购订单物料明细表报表导出'!#REF!,7)=H$1)*('2-1 采购订单物料明细表报表导出'!#REF!=$A429),'2-1 采购订单物料明细表报表导出'!#REF!,0))</f>
        <v>#REF!</v>
      </c>
      <c r="I429" s="23" t="e" cm="1">
        <f t="array" ref="I429">SUM(IF((LEFT('2-1 采购订单物料明细表报表导出'!#REF!,7)=I$1)*('2-1 采购订单物料明细表报表导出'!#REF!=$A429),'2-1 采购订单物料明细表报表导出'!#REF!,0))</f>
        <v>#REF!</v>
      </c>
      <c r="J429" s="23" t="e" cm="1">
        <f t="array" ref="J429">SUM(IF((LEFT('2-1 采购订单物料明细表报表导出'!#REF!,7)=J$1)*('2-1 采购订单物料明细表报表导出'!#REF!=$A429),'2-1 采购订单物料明细表报表导出'!#REF!,0))</f>
        <v>#REF!</v>
      </c>
      <c r="K429" s="23" t="e" cm="1">
        <f t="array" ref="K429">SUM(IF((LEFT('2-1 采购订单物料明细表报表导出'!#REF!,7)=K$1)*('2-1 采购订单物料明细表报表导出'!#REF!=$A429),'2-1 采购订单物料明细表报表导出'!#REF!,0))</f>
        <v>#REF!</v>
      </c>
      <c r="L429" s="23" t="e" cm="1">
        <f t="array" ref="L429">SUM(IF((LEFT('2-1 采购订单物料明细表报表导出'!#REF!,7)=L$1)*('2-1 采购订单物料明细表报表导出'!#REF!=$A429),'2-1 采购订单物料明细表报表导出'!#REF!,0))</f>
        <v>#REF!</v>
      </c>
      <c r="M429" s="23" t="e" cm="1">
        <f t="array" ref="M429">SUM(IF((LEFT('2-1 采购订单物料明细表报表导出'!#REF!,7)=M$1)*('2-1 采购订单物料明细表报表导出'!#REF!=$A429),'2-1 采购订单物料明细表报表导出'!#REF!,0))</f>
        <v>#REF!</v>
      </c>
      <c r="N429" s="23" t="e" cm="1">
        <f t="array" ref="N429">SUM(IF((LEFT('2-1 采购订单物料明细表报表导出'!#REF!,7)=N$1)*('2-1 采购订单物料明细表报表导出'!#REF!=$A429),'2-1 采购订单物料明细表报表导出'!#REF!,0))</f>
        <v>#REF!</v>
      </c>
      <c r="O429" s="23" t="e" cm="1">
        <f t="array" ref="O429">SUM(IF((LEFT('2-1 采购订单物料明细表报表导出'!#REF!,7)=O$1)*('2-1 采购订单物料明细表报表导出'!#REF!=$A429),'2-1 采购订单物料明细表报表导出'!#REF!,0))</f>
        <v>#REF!</v>
      </c>
    </row>
    <row r="430" ht="14.5" spans="1:15">
      <c r="A430" s="20" t="s">
        <v>3737</v>
      </c>
      <c r="B430" s="48" t="s">
        <v>2128</v>
      </c>
      <c r="C430" s="49" t="s">
        <v>2129</v>
      </c>
      <c r="D430" s="23" t="e" cm="1">
        <f t="array" ref="D430">SUM(IF((LEFT('2-1 采购订单物料明细表报表导出'!#REF!,7)=D$1)*('2-1 采购订单物料明细表报表导出'!#REF!=$A430),'2-1 采购订单物料明细表报表导出'!#REF!,0))</f>
        <v>#REF!</v>
      </c>
      <c r="E430" s="23" t="e" cm="1">
        <f t="array" ref="E430">SUM(IF((LEFT('2-1 采购订单物料明细表报表导出'!#REF!,7)=E$1)*('2-1 采购订单物料明细表报表导出'!#REF!=$A430),'2-1 采购订单物料明细表报表导出'!#REF!,0))</f>
        <v>#REF!</v>
      </c>
      <c r="F430" s="23" t="e" cm="1">
        <f t="array" ref="F430">SUM(IF((LEFT('2-1 采购订单物料明细表报表导出'!#REF!,7)=F$1)*('2-1 采购订单物料明细表报表导出'!#REF!=$A430),'2-1 采购订单物料明细表报表导出'!#REF!,0))</f>
        <v>#REF!</v>
      </c>
      <c r="G430" s="23" t="e" cm="1">
        <f t="array" ref="G430">SUM(IF((LEFT('2-1 采购订单物料明细表报表导出'!#REF!,7)=G$1)*('2-1 采购订单物料明细表报表导出'!#REF!=$A430),'2-1 采购订单物料明细表报表导出'!#REF!,0))</f>
        <v>#REF!</v>
      </c>
      <c r="H430" s="23" t="e" cm="1">
        <f t="array" ref="H430">SUM(IF((LEFT('2-1 采购订单物料明细表报表导出'!#REF!,7)=H$1)*('2-1 采购订单物料明细表报表导出'!#REF!=$A430),'2-1 采购订单物料明细表报表导出'!#REF!,0))</f>
        <v>#REF!</v>
      </c>
      <c r="I430" s="23" t="e" cm="1">
        <f t="array" ref="I430">SUM(IF((LEFT('2-1 采购订单物料明细表报表导出'!#REF!,7)=I$1)*('2-1 采购订单物料明细表报表导出'!#REF!=$A430),'2-1 采购订单物料明细表报表导出'!#REF!,0))</f>
        <v>#REF!</v>
      </c>
      <c r="J430" s="23" t="e" cm="1">
        <f t="array" ref="J430">SUM(IF((LEFT('2-1 采购订单物料明细表报表导出'!#REF!,7)=J$1)*('2-1 采购订单物料明细表报表导出'!#REF!=$A430),'2-1 采购订单物料明细表报表导出'!#REF!,0))</f>
        <v>#REF!</v>
      </c>
      <c r="K430" s="23" t="e" cm="1">
        <f t="array" ref="K430">SUM(IF((LEFT('2-1 采购订单物料明细表报表导出'!#REF!,7)=K$1)*('2-1 采购订单物料明细表报表导出'!#REF!=$A430),'2-1 采购订单物料明细表报表导出'!#REF!,0))</f>
        <v>#REF!</v>
      </c>
      <c r="L430" s="23" t="e" cm="1">
        <f t="array" ref="L430">SUM(IF((LEFT('2-1 采购订单物料明细表报表导出'!#REF!,7)=L$1)*('2-1 采购订单物料明细表报表导出'!#REF!=$A430),'2-1 采购订单物料明细表报表导出'!#REF!,0))</f>
        <v>#REF!</v>
      </c>
      <c r="M430" s="23" t="e" cm="1">
        <f t="array" ref="M430">SUM(IF((LEFT('2-1 采购订单物料明细表报表导出'!#REF!,7)=M$1)*('2-1 采购订单物料明细表报表导出'!#REF!=$A430),'2-1 采购订单物料明细表报表导出'!#REF!,0))</f>
        <v>#REF!</v>
      </c>
      <c r="N430" s="23" t="e" cm="1">
        <f t="array" ref="N430">SUM(IF((LEFT('2-1 采购订单物料明细表报表导出'!#REF!,7)=N$1)*('2-1 采购订单物料明细表报表导出'!#REF!=$A430),'2-1 采购订单物料明细表报表导出'!#REF!,0))</f>
        <v>#REF!</v>
      </c>
      <c r="O430" s="23" t="e" cm="1">
        <f t="array" ref="O430">SUM(IF((LEFT('2-1 采购订单物料明细表报表导出'!#REF!,7)=O$1)*('2-1 采购订单物料明细表报表导出'!#REF!=$A430),'2-1 采购订单物料明细表报表导出'!#REF!,0))</f>
        <v>#REF!</v>
      </c>
    </row>
    <row r="431" ht="14.5" spans="1:15">
      <c r="A431" s="20" t="s">
        <v>3738</v>
      </c>
      <c r="B431" s="48" t="s">
        <v>2128</v>
      </c>
      <c r="C431" s="49" t="s">
        <v>2129</v>
      </c>
      <c r="D431" s="23" t="e" cm="1">
        <f t="array" ref="D431">SUM(IF((LEFT('2-1 采购订单物料明细表报表导出'!#REF!,7)=D$1)*('2-1 采购订单物料明细表报表导出'!#REF!=$A431),'2-1 采购订单物料明细表报表导出'!#REF!,0))</f>
        <v>#REF!</v>
      </c>
      <c r="E431" s="23" t="e" cm="1">
        <f t="array" ref="E431">SUM(IF((LEFT('2-1 采购订单物料明细表报表导出'!#REF!,7)=E$1)*('2-1 采购订单物料明细表报表导出'!#REF!=$A431),'2-1 采购订单物料明细表报表导出'!#REF!,0))</f>
        <v>#REF!</v>
      </c>
      <c r="F431" s="23" t="e" cm="1">
        <f t="array" ref="F431">SUM(IF((LEFT('2-1 采购订单物料明细表报表导出'!#REF!,7)=F$1)*('2-1 采购订单物料明细表报表导出'!#REF!=$A431),'2-1 采购订单物料明细表报表导出'!#REF!,0))</f>
        <v>#REF!</v>
      </c>
      <c r="G431" s="23" t="e" cm="1">
        <f t="array" ref="G431">SUM(IF((LEFT('2-1 采购订单物料明细表报表导出'!#REF!,7)=G$1)*('2-1 采购订单物料明细表报表导出'!#REF!=$A431),'2-1 采购订单物料明细表报表导出'!#REF!,0))</f>
        <v>#REF!</v>
      </c>
      <c r="H431" s="23" t="e" cm="1">
        <f t="array" ref="H431">SUM(IF((LEFT('2-1 采购订单物料明细表报表导出'!#REF!,7)=H$1)*('2-1 采购订单物料明细表报表导出'!#REF!=$A431),'2-1 采购订单物料明细表报表导出'!#REF!,0))</f>
        <v>#REF!</v>
      </c>
      <c r="I431" s="23" t="e" cm="1">
        <f t="array" ref="I431">SUM(IF((LEFT('2-1 采购订单物料明细表报表导出'!#REF!,7)=I$1)*('2-1 采购订单物料明细表报表导出'!#REF!=$A431),'2-1 采购订单物料明细表报表导出'!#REF!,0))</f>
        <v>#REF!</v>
      </c>
      <c r="J431" s="23" t="e" cm="1">
        <f t="array" ref="J431">SUM(IF((LEFT('2-1 采购订单物料明细表报表导出'!#REF!,7)=J$1)*('2-1 采购订单物料明细表报表导出'!#REF!=$A431),'2-1 采购订单物料明细表报表导出'!#REF!,0))</f>
        <v>#REF!</v>
      </c>
      <c r="K431" s="23" t="e" cm="1">
        <f t="array" ref="K431">SUM(IF((LEFT('2-1 采购订单物料明细表报表导出'!#REF!,7)=K$1)*('2-1 采购订单物料明细表报表导出'!#REF!=$A431),'2-1 采购订单物料明细表报表导出'!#REF!,0))</f>
        <v>#REF!</v>
      </c>
      <c r="L431" s="23" t="e" cm="1">
        <f t="array" ref="L431">SUM(IF((LEFT('2-1 采购订单物料明细表报表导出'!#REF!,7)=L$1)*('2-1 采购订单物料明细表报表导出'!#REF!=$A431),'2-1 采购订单物料明细表报表导出'!#REF!,0))</f>
        <v>#REF!</v>
      </c>
      <c r="M431" s="23" t="e" cm="1">
        <f t="array" ref="M431">SUM(IF((LEFT('2-1 采购订单物料明细表报表导出'!#REF!,7)=M$1)*('2-1 采购订单物料明细表报表导出'!#REF!=$A431),'2-1 采购订单物料明细表报表导出'!#REF!,0))</f>
        <v>#REF!</v>
      </c>
      <c r="N431" s="23" t="e" cm="1">
        <f t="array" ref="N431">SUM(IF((LEFT('2-1 采购订单物料明细表报表导出'!#REF!,7)=N$1)*('2-1 采购订单物料明细表报表导出'!#REF!=$A431),'2-1 采购订单物料明细表报表导出'!#REF!,0))</f>
        <v>#REF!</v>
      </c>
      <c r="O431" s="23" t="e" cm="1">
        <f t="array" ref="O431">SUM(IF((LEFT('2-1 采购订单物料明细表报表导出'!#REF!,7)=O$1)*('2-1 采购订单物料明细表报表导出'!#REF!=$A431),'2-1 采购订单物料明细表报表导出'!#REF!,0))</f>
        <v>#REF!</v>
      </c>
    </row>
    <row r="432" ht="14.5" spans="1:15">
      <c r="A432" s="20" t="s">
        <v>3739</v>
      </c>
      <c r="B432" s="48" t="s">
        <v>2128</v>
      </c>
      <c r="C432" s="49" t="s">
        <v>2129</v>
      </c>
      <c r="D432" s="23" t="e" cm="1">
        <f t="array" ref="D432">SUM(IF((LEFT('2-1 采购订单物料明细表报表导出'!#REF!,7)=D$1)*('2-1 采购订单物料明细表报表导出'!#REF!=$A432),'2-1 采购订单物料明细表报表导出'!#REF!,0))</f>
        <v>#REF!</v>
      </c>
      <c r="E432" s="23" t="e" cm="1">
        <f t="array" ref="E432">SUM(IF((LEFT('2-1 采购订单物料明细表报表导出'!#REF!,7)=E$1)*('2-1 采购订单物料明细表报表导出'!#REF!=$A432),'2-1 采购订单物料明细表报表导出'!#REF!,0))</f>
        <v>#REF!</v>
      </c>
      <c r="F432" s="23" t="e" cm="1">
        <f t="array" ref="F432">SUM(IF((LEFT('2-1 采购订单物料明细表报表导出'!#REF!,7)=F$1)*('2-1 采购订单物料明细表报表导出'!#REF!=$A432),'2-1 采购订单物料明细表报表导出'!#REF!,0))</f>
        <v>#REF!</v>
      </c>
      <c r="G432" s="23" t="e" cm="1">
        <f t="array" ref="G432">SUM(IF((LEFT('2-1 采购订单物料明细表报表导出'!#REF!,7)=G$1)*('2-1 采购订单物料明细表报表导出'!#REF!=$A432),'2-1 采购订单物料明细表报表导出'!#REF!,0))</f>
        <v>#REF!</v>
      </c>
      <c r="H432" s="23" t="e" cm="1">
        <f t="array" ref="H432">SUM(IF((LEFT('2-1 采购订单物料明细表报表导出'!#REF!,7)=H$1)*('2-1 采购订单物料明细表报表导出'!#REF!=$A432),'2-1 采购订单物料明细表报表导出'!#REF!,0))</f>
        <v>#REF!</v>
      </c>
      <c r="I432" s="23" t="e" cm="1">
        <f t="array" ref="I432">SUM(IF((LEFT('2-1 采购订单物料明细表报表导出'!#REF!,7)=I$1)*('2-1 采购订单物料明细表报表导出'!#REF!=$A432),'2-1 采购订单物料明细表报表导出'!#REF!,0))</f>
        <v>#REF!</v>
      </c>
      <c r="J432" s="23" t="e" cm="1">
        <f t="array" ref="J432">SUM(IF((LEFT('2-1 采购订单物料明细表报表导出'!#REF!,7)=J$1)*('2-1 采购订单物料明细表报表导出'!#REF!=$A432),'2-1 采购订单物料明细表报表导出'!#REF!,0))</f>
        <v>#REF!</v>
      </c>
      <c r="K432" s="23" t="e" cm="1">
        <f t="array" ref="K432">SUM(IF((LEFT('2-1 采购订单物料明细表报表导出'!#REF!,7)=K$1)*('2-1 采购订单物料明细表报表导出'!#REF!=$A432),'2-1 采购订单物料明细表报表导出'!#REF!,0))</f>
        <v>#REF!</v>
      </c>
      <c r="L432" s="23" t="e" cm="1">
        <f t="array" ref="L432">SUM(IF((LEFT('2-1 采购订单物料明细表报表导出'!#REF!,7)=L$1)*('2-1 采购订单物料明细表报表导出'!#REF!=$A432),'2-1 采购订单物料明细表报表导出'!#REF!,0))</f>
        <v>#REF!</v>
      </c>
      <c r="M432" s="23" t="e" cm="1">
        <f t="array" ref="M432">SUM(IF((LEFT('2-1 采购订单物料明细表报表导出'!#REF!,7)=M$1)*('2-1 采购订单物料明细表报表导出'!#REF!=$A432),'2-1 采购订单物料明细表报表导出'!#REF!,0))</f>
        <v>#REF!</v>
      </c>
      <c r="N432" s="23" t="e" cm="1">
        <f t="array" ref="N432">SUM(IF((LEFT('2-1 采购订单物料明细表报表导出'!#REF!,7)=N$1)*('2-1 采购订单物料明细表报表导出'!#REF!=$A432),'2-1 采购订单物料明细表报表导出'!#REF!,0))</f>
        <v>#REF!</v>
      </c>
      <c r="O432" s="23" t="e" cm="1">
        <f t="array" ref="O432">SUM(IF((LEFT('2-1 采购订单物料明细表报表导出'!#REF!,7)=O$1)*('2-1 采购订单物料明细表报表导出'!#REF!=$A432),'2-1 采购订单物料明细表报表导出'!#REF!,0))</f>
        <v>#REF!</v>
      </c>
    </row>
    <row r="433" ht="14.5" spans="1:15">
      <c r="A433" s="20" t="s">
        <v>3740</v>
      </c>
      <c r="B433" s="48" t="s">
        <v>2128</v>
      </c>
      <c r="C433" s="49" t="s">
        <v>2129</v>
      </c>
      <c r="D433" s="23" t="e" cm="1">
        <f t="array" ref="D433">SUM(IF((LEFT('2-1 采购订单物料明细表报表导出'!#REF!,7)=D$1)*('2-1 采购订单物料明细表报表导出'!#REF!=$A433),'2-1 采购订单物料明细表报表导出'!#REF!,0))</f>
        <v>#REF!</v>
      </c>
      <c r="E433" s="23" t="e" cm="1">
        <f t="array" ref="E433">SUM(IF((LEFT('2-1 采购订单物料明细表报表导出'!#REF!,7)=E$1)*('2-1 采购订单物料明细表报表导出'!#REF!=$A433),'2-1 采购订单物料明细表报表导出'!#REF!,0))</f>
        <v>#REF!</v>
      </c>
      <c r="F433" s="23" t="e" cm="1">
        <f t="array" ref="F433">SUM(IF((LEFT('2-1 采购订单物料明细表报表导出'!#REF!,7)=F$1)*('2-1 采购订单物料明细表报表导出'!#REF!=$A433),'2-1 采购订单物料明细表报表导出'!#REF!,0))</f>
        <v>#REF!</v>
      </c>
      <c r="G433" s="23" t="e" cm="1">
        <f t="array" ref="G433">SUM(IF((LEFT('2-1 采购订单物料明细表报表导出'!#REF!,7)=G$1)*('2-1 采购订单物料明细表报表导出'!#REF!=$A433),'2-1 采购订单物料明细表报表导出'!#REF!,0))</f>
        <v>#REF!</v>
      </c>
      <c r="H433" s="23" t="e" cm="1">
        <f t="array" ref="H433">SUM(IF((LEFT('2-1 采购订单物料明细表报表导出'!#REF!,7)=H$1)*('2-1 采购订单物料明细表报表导出'!#REF!=$A433),'2-1 采购订单物料明细表报表导出'!#REF!,0))</f>
        <v>#REF!</v>
      </c>
      <c r="I433" s="23" t="e" cm="1">
        <f t="array" ref="I433">SUM(IF((LEFT('2-1 采购订单物料明细表报表导出'!#REF!,7)=I$1)*('2-1 采购订单物料明细表报表导出'!#REF!=$A433),'2-1 采购订单物料明细表报表导出'!#REF!,0))</f>
        <v>#REF!</v>
      </c>
      <c r="J433" s="23" t="e" cm="1">
        <f t="array" ref="J433">SUM(IF((LEFT('2-1 采购订单物料明细表报表导出'!#REF!,7)=J$1)*('2-1 采购订单物料明细表报表导出'!#REF!=$A433),'2-1 采购订单物料明细表报表导出'!#REF!,0))</f>
        <v>#REF!</v>
      </c>
      <c r="K433" s="23" t="e" cm="1">
        <f t="array" ref="K433">SUM(IF((LEFT('2-1 采购订单物料明细表报表导出'!#REF!,7)=K$1)*('2-1 采购订单物料明细表报表导出'!#REF!=$A433),'2-1 采购订单物料明细表报表导出'!#REF!,0))</f>
        <v>#REF!</v>
      </c>
      <c r="L433" s="23" t="e" cm="1">
        <f t="array" ref="L433">SUM(IF((LEFT('2-1 采购订单物料明细表报表导出'!#REF!,7)=L$1)*('2-1 采购订单物料明细表报表导出'!#REF!=$A433),'2-1 采购订单物料明细表报表导出'!#REF!,0))</f>
        <v>#REF!</v>
      </c>
      <c r="M433" s="23" t="e" cm="1">
        <f t="array" ref="M433">SUM(IF((LEFT('2-1 采购订单物料明细表报表导出'!#REF!,7)=M$1)*('2-1 采购订单物料明细表报表导出'!#REF!=$A433),'2-1 采购订单物料明细表报表导出'!#REF!,0))</f>
        <v>#REF!</v>
      </c>
      <c r="N433" s="23" t="e" cm="1">
        <f t="array" ref="N433">SUM(IF((LEFT('2-1 采购订单物料明细表报表导出'!#REF!,7)=N$1)*('2-1 采购订单物料明细表报表导出'!#REF!=$A433),'2-1 采购订单物料明细表报表导出'!#REF!,0))</f>
        <v>#REF!</v>
      </c>
      <c r="O433" s="23" t="e" cm="1">
        <f t="array" ref="O433">SUM(IF((LEFT('2-1 采购订单物料明细表报表导出'!#REF!,7)=O$1)*('2-1 采购订单物料明细表报表导出'!#REF!=$A433),'2-1 采购订单物料明细表报表导出'!#REF!,0))</f>
        <v>#REF!</v>
      </c>
    </row>
    <row r="434" ht="14.5" spans="1:15">
      <c r="A434" s="20" t="s">
        <v>3741</v>
      </c>
      <c r="B434" s="48" t="s">
        <v>2128</v>
      </c>
      <c r="C434" s="49" t="s">
        <v>2129</v>
      </c>
      <c r="D434" s="23" t="e" cm="1">
        <f t="array" ref="D434">SUM(IF((LEFT('2-1 采购订单物料明细表报表导出'!#REF!,7)=D$1)*('2-1 采购订单物料明细表报表导出'!#REF!=$A434),'2-1 采购订单物料明细表报表导出'!#REF!,0))</f>
        <v>#REF!</v>
      </c>
      <c r="E434" s="23" t="e" cm="1">
        <f t="array" ref="E434">SUM(IF((LEFT('2-1 采购订单物料明细表报表导出'!#REF!,7)=E$1)*('2-1 采购订单物料明细表报表导出'!#REF!=$A434),'2-1 采购订单物料明细表报表导出'!#REF!,0))</f>
        <v>#REF!</v>
      </c>
      <c r="F434" s="23" t="e" cm="1">
        <f t="array" ref="F434">SUM(IF((LEFT('2-1 采购订单物料明细表报表导出'!#REF!,7)=F$1)*('2-1 采购订单物料明细表报表导出'!#REF!=$A434),'2-1 采购订单物料明细表报表导出'!#REF!,0))</f>
        <v>#REF!</v>
      </c>
      <c r="G434" s="23" t="e" cm="1">
        <f t="array" ref="G434">SUM(IF((LEFT('2-1 采购订单物料明细表报表导出'!#REF!,7)=G$1)*('2-1 采购订单物料明细表报表导出'!#REF!=$A434),'2-1 采购订单物料明细表报表导出'!#REF!,0))</f>
        <v>#REF!</v>
      </c>
      <c r="H434" s="23" t="e" cm="1">
        <f t="array" ref="H434">SUM(IF((LEFT('2-1 采购订单物料明细表报表导出'!#REF!,7)=H$1)*('2-1 采购订单物料明细表报表导出'!#REF!=$A434),'2-1 采购订单物料明细表报表导出'!#REF!,0))</f>
        <v>#REF!</v>
      </c>
      <c r="I434" s="23" t="e" cm="1">
        <f t="array" ref="I434">SUM(IF((LEFT('2-1 采购订单物料明细表报表导出'!#REF!,7)=I$1)*('2-1 采购订单物料明细表报表导出'!#REF!=$A434),'2-1 采购订单物料明细表报表导出'!#REF!,0))</f>
        <v>#REF!</v>
      </c>
      <c r="J434" s="23" t="e" cm="1">
        <f t="array" ref="J434">SUM(IF((LEFT('2-1 采购订单物料明细表报表导出'!#REF!,7)=J$1)*('2-1 采购订单物料明细表报表导出'!#REF!=$A434),'2-1 采购订单物料明细表报表导出'!#REF!,0))</f>
        <v>#REF!</v>
      </c>
      <c r="K434" s="23" t="e" cm="1">
        <f t="array" ref="K434">SUM(IF((LEFT('2-1 采购订单物料明细表报表导出'!#REF!,7)=K$1)*('2-1 采购订单物料明细表报表导出'!#REF!=$A434),'2-1 采购订单物料明细表报表导出'!#REF!,0))</f>
        <v>#REF!</v>
      </c>
      <c r="L434" s="23" t="e" cm="1">
        <f t="array" ref="L434">SUM(IF((LEFT('2-1 采购订单物料明细表报表导出'!#REF!,7)=L$1)*('2-1 采购订单物料明细表报表导出'!#REF!=$A434),'2-1 采购订单物料明细表报表导出'!#REF!,0))</f>
        <v>#REF!</v>
      </c>
      <c r="M434" s="23" t="e" cm="1">
        <f t="array" ref="M434">SUM(IF((LEFT('2-1 采购订单物料明细表报表导出'!#REF!,7)=M$1)*('2-1 采购订单物料明细表报表导出'!#REF!=$A434),'2-1 采购订单物料明细表报表导出'!#REF!,0))</f>
        <v>#REF!</v>
      </c>
      <c r="N434" s="23" t="e" cm="1">
        <f t="array" ref="N434">SUM(IF((LEFT('2-1 采购订单物料明细表报表导出'!#REF!,7)=N$1)*('2-1 采购订单物料明细表报表导出'!#REF!=$A434),'2-1 采购订单物料明细表报表导出'!#REF!,0))</f>
        <v>#REF!</v>
      </c>
      <c r="O434" s="23" t="e" cm="1">
        <f t="array" ref="O434">SUM(IF((LEFT('2-1 采购订单物料明细表报表导出'!#REF!,7)=O$1)*('2-1 采购订单物料明细表报表导出'!#REF!=$A434),'2-1 采购订单物料明细表报表导出'!#REF!,0))</f>
        <v>#REF!</v>
      </c>
    </row>
    <row r="435" ht="15" spans="1:15">
      <c r="A435" s="50" t="s">
        <v>3742</v>
      </c>
      <c r="B435" s="48" t="s">
        <v>2128</v>
      </c>
      <c r="C435" s="49" t="s">
        <v>2129</v>
      </c>
      <c r="D435" s="23" t="e" cm="1">
        <f t="array" ref="D435">SUM(IF((LEFT('2-1 采购订单物料明细表报表导出'!#REF!,7)=D$1)*('2-1 采购订单物料明细表报表导出'!#REF!=$A435),'2-1 采购订单物料明细表报表导出'!#REF!,0))</f>
        <v>#REF!</v>
      </c>
      <c r="E435" s="23" t="e" cm="1">
        <f t="array" ref="E435">SUM(IF((LEFT('2-1 采购订单物料明细表报表导出'!#REF!,7)=E$1)*('2-1 采购订单物料明细表报表导出'!#REF!=$A435),'2-1 采购订单物料明细表报表导出'!#REF!,0))</f>
        <v>#REF!</v>
      </c>
      <c r="F435" s="23" t="e" cm="1">
        <f t="array" ref="F435">SUM(IF((LEFT('2-1 采购订单物料明细表报表导出'!#REF!,7)=F$1)*('2-1 采购订单物料明细表报表导出'!#REF!=$A435),'2-1 采购订单物料明细表报表导出'!#REF!,0))</f>
        <v>#REF!</v>
      </c>
      <c r="G435" s="23" t="e" cm="1">
        <f t="array" ref="G435">SUM(IF((LEFT('2-1 采购订单物料明细表报表导出'!#REF!,7)=G$1)*('2-1 采购订单物料明细表报表导出'!#REF!=$A435),'2-1 采购订单物料明细表报表导出'!#REF!,0))</f>
        <v>#REF!</v>
      </c>
      <c r="H435" s="23" t="e" cm="1">
        <f t="array" ref="H435">SUM(IF((LEFT('2-1 采购订单物料明细表报表导出'!#REF!,7)=H$1)*('2-1 采购订单物料明细表报表导出'!#REF!=$A435),'2-1 采购订单物料明细表报表导出'!#REF!,0))</f>
        <v>#REF!</v>
      </c>
      <c r="I435" s="23" t="e" cm="1">
        <f t="array" ref="I435">SUM(IF((LEFT('2-1 采购订单物料明细表报表导出'!#REF!,7)=I$1)*('2-1 采购订单物料明细表报表导出'!#REF!=$A435),'2-1 采购订单物料明细表报表导出'!#REF!,0))</f>
        <v>#REF!</v>
      </c>
      <c r="J435" s="23" t="e" cm="1">
        <f t="array" ref="J435">SUM(IF((LEFT('2-1 采购订单物料明细表报表导出'!#REF!,7)=J$1)*('2-1 采购订单物料明细表报表导出'!#REF!=$A435),'2-1 采购订单物料明细表报表导出'!#REF!,0))</f>
        <v>#REF!</v>
      </c>
      <c r="K435" s="23" t="e" cm="1">
        <f t="array" ref="K435">SUM(IF((LEFT('2-1 采购订单物料明细表报表导出'!#REF!,7)=K$1)*('2-1 采购订单物料明细表报表导出'!#REF!=$A435),'2-1 采购订单物料明细表报表导出'!#REF!,0))</f>
        <v>#REF!</v>
      </c>
      <c r="L435" s="23" t="e" cm="1">
        <f t="array" ref="L435">SUM(IF((LEFT('2-1 采购订单物料明细表报表导出'!#REF!,7)=L$1)*('2-1 采购订单物料明细表报表导出'!#REF!=$A435),'2-1 采购订单物料明细表报表导出'!#REF!,0))</f>
        <v>#REF!</v>
      </c>
      <c r="M435" s="23" t="e" cm="1">
        <f t="array" ref="M435">SUM(IF((LEFT('2-1 采购订单物料明细表报表导出'!#REF!,7)=M$1)*('2-1 采购订单物料明细表报表导出'!#REF!=$A435),'2-1 采购订单物料明细表报表导出'!#REF!,0))</f>
        <v>#REF!</v>
      </c>
      <c r="N435" s="23" t="e" cm="1">
        <f t="array" ref="N435">SUM(IF((LEFT('2-1 采购订单物料明细表报表导出'!#REF!,7)=N$1)*('2-1 采购订单物料明细表报表导出'!#REF!=$A435),'2-1 采购订单物料明细表报表导出'!#REF!,0))</f>
        <v>#REF!</v>
      </c>
      <c r="O435" s="23" t="e" cm="1">
        <f t="array" ref="O435">SUM(IF((LEFT('2-1 采购订单物料明细表报表导出'!#REF!,7)=O$1)*('2-1 采购订单物料明细表报表导出'!#REF!=$A435),'2-1 采购订单物料明细表报表导出'!#REF!,0))</f>
        <v>#REF!</v>
      </c>
    </row>
    <row r="436" ht="15" spans="1:15">
      <c r="A436" s="50" t="s">
        <v>3743</v>
      </c>
      <c r="B436" s="48" t="s">
        <v>2128</v>
      </c>
      <c r="C436" s="49" t="s">
        <v>2129</v>
      </c>
      <c r="D436" s="23" t="e" cm="1">
        <f t="array" ref="D436">SUM(IF((LEFT('2-1 采购订单物料明细表报表导出'!#REF!,7)=D$1)*('2-1 采购订单物料明细表报表导出'!#REF!=$A436),'2-1 采购订单物料明细表报表导出'!#REF!,0))</f>
        <v>#REF!</v>
      </c>
      <c r="E436" s="23" t="e" cm="1">
        <f t="array" ref="E436">SUM(IF((LEFT('2-1 采购订单物料明细表报表导出'!#REF!,7)=E$1)*('2-1 采购订单物料明细表报表导出'!#REF!=$A436),'2-1 采购订单物料明细表报表导出'!#REF!,0))</f>
        <v>#REF!</v>
      </c>
      <c r="F436" s="23" t="e" cm="1">
        <f t="array" ref="F436">SUM(IF((LEFT('2-1 采购订单物料明细表报表导出'!#REF!,7)=F$1)*('2-1 采购订单物料明细表报表导出'!#REF!=$A436),'2-1 采购订单物料明细表报表导出'!#REF!,0))</f>
        <v>#REF!</v>
      </c>
      <c r="G436" s="23" t="e" cm="1">
        <f t="array" ref="G436">SUM(IF((LEFT('2-1 采购订单物料明细表报表导出'!#REF!,7)=G$1)*('2-1 采购订单物料明细表报表导出'!#REF!=$A436),'2-1 采购订单物料明细表报表导出'!#REF!,0))</f>
        <v>#REF!</v>
      </c>
      <c r="H436" s="23" t="e" cm="1">
        <f t="array" ref="H436">SUM(IF((LEFT('2-1 采购订单物料明细表报表导出'!#REF!,7)=H$1)*('2-1 采购订单物料明细表报表导出'!#REF!=$A436),'2-1 采购订单物料明细表报表导出'!#REF!,0))</f>
        <v>#REF!</v>
      </c>
      <c r="I436" s="23" t="e" cm="1">
        <f t="array" ref="I436">SUM(IF((LEFT('2-1 采购订单物料明细表报表导出'!#REF!,7)=I$1)*('2-1 采购订单物料明细表报表导出'!#REF!=$A436),'2-1 采购订单物料明细表报表导出'!#REF!,0))</f>
        <v>#REF!</v>
      </c>
      <c r="J436" s="23" t="e" cm="1">
        <f t="array" ref="J436">SUM(IF((LEFT('2-1 采购订单物料明细表报表导出'!#REF!,7)=J$1)*('2-1 采购订单物料明细表报表导出'!#REF!=$A436),'2-1 采购订单物料明细表报表导出'!#REF!,0))</f>
        <v>#REF!</v>
      </c>
      <c r="K436" s="23" t="e" cm="1">
        <f t="array" ref="K436">SUM(IF((LEFT('2-1 采购订单物料明细表报表导出'!#REF!,7)=K$1)*('2-1 采购订单物料明细表报表导出'!#REF!=$A436),'2-1 采购订单物料明细表报表导出'!#REF!,0))</f>
        <v>#REF!</v>
      </c>
      <c r="L436" s="23" t="e" cm="1">
        <f t="array" ref="L436">SUM(IF((LEFT('2-1 采购订单物料明细表报表导出'!#REF!,7)=L$1)*('2-1 采购订单物料明细表报表导出'!#REF!=$A436),'2-1 采购订单物料明细表报表导出'!#REF!,0))</f>
        <v>#REF!</v>
      </c>
      <c r="M436" s="23" t="e" cm="1">
        <f t="array" ref="M436">SUM(IF((LEFT('2-1 采购订单物料明细表报表导出'!#REF!,7)=M$1)*('2-1 采购订单物料明细表报表导出'!#REF!=$A436),'2-1 采购订单物料明细表报表导出'!#REF!,0))</f>
        <v>#REF!</v>
      </c>
      <c r="N436" s="23" t="e" cm="1">
        <f t="array" ref="N436">SUM(IF((LEFT('2-1 采购订单物料明细表报表导出'!#REF!,7)=N$1)*('2-1 采购订单物料明细表报表导出'!#REF!=$A436),'2-1 采购订单物料明细表报表导出'!#REF!,0))</f>
        <v>#REF!</v>
      </c>
      <c r="O436" s="23" t="e" cm="1">
        <f t="array" ref="O436">SUM(IF((LEFT('2-1 采购订单物料明细表报表导出'!#REF!,7)=O$1)*('2-1 采购订单物料明细表报表导出'!#REF!=$A436),'2-1 采购订单物料明细表报表导出'!#REF!,0))</f>
        <v>#REF!</v>
      </c>
    </row>
    <row r="437" ht="14.5" spans="1:15">
      <c r="A437" s="20" t="s">
        <v>3744</v>
      </c>
      <c r="B437" s="48" t="s">
        <v>2128</v>
      </c>
      <c r="C437" s="49" t="s">
        <v>2129</v>
      </c>
      <c r="D437" s="23" t="e" cm="1">
        <f t="array" ref="D437">SUM(IF((LEFT('2-1 采购订单物料明细表报表导出'!#REF!,7)=D$1)*('2-1 采购订单物料明细表报表导出'!#REF!=$A437),'2-1 采购订单物料明细表报表导出'!#REF!,0))</f>
        <v>#REF!</v>
      </c>
      <c r="E437" s="23" t="e" cm="1">
        <f t="array" ref="E437">SUM(IF((LEFT('2-1 采购订单物料明细表报表导出'!#REF!,7)=E$1)*('2-1 采购订单物料明细表报表导出'!#REF!=$A437),'2-1 采购订单物料明细表报表导出'!#REF!,0))</f>
        <v>#REF!</v>
      </c>
      <c r="F437" s="23" t="e" cm="1">
        <f t="array" ref="F437">SUM(IF((LEFT('2-1 采购订单物料明细表报表导出'!#REF!,7)=F$1)*('2-1 采购订单物料明细表报表导出'!#REF!=$A437),'2-1 采购订单物料明细表报表导出'!#REF!,0))</f>
        <v>#REF!</v>
      </c>
      <c r="G437" s="23" t="e" cm="1">
        <f t="array" ref="G437">SUM(IF((LEFT('2-1 采购订单物料明细表报表导出'!#REF!,7)=G$1)*('2-1 采购订单物料明细表报表导出'!#REF!=$A437),'2-1 采购订单物料明细表报表导出'!#REF!,0))</f>
        <v>#REF!</v>
      </c>
      <c r="H437" s="23" t="e" cm="1">
        <f t="array" ref="H437">SUM(IF((LEFT('2-1 采购订单物料明细表报表导出'!#REF!,7)=H$1)*('2-1 采购订单物料明细表报表导出'!#REF!=$A437),'2-1 采购订单物料明细表报表导出'!#REF!,0))</f>
        <v>#REF!</v>
      </c>
      <c r="I437" s="23" t="e" cm="1">
        <f t="array" ref="I437">SUM(IF((LEFT('2-1 采购订单物料明细表报表导出'!#REF!,7)=I$1)*('2-1 采购订单物料明细表报表导出'!#REF!=$A437),'2-1 采购订单物料明细表报表导出'!#REF!,0))</f>
        <v>#REF!</v>
      </c>
      <c r="J437" s="23" t="e" cm="1">
        <f t="array" ref="J437">SUM(IF((LEFT('2-1 采购订单物料明细表报表导出'!#REF!,7)=J$1)*('2-1 采购订单物料明细表报表导出'!#REF!=$A437),'2-1 采购订单物料明细表报表导出'!#REF!,0))</f>
        <v>#REF!</v>
      </c>
      <c r="K437" s="23" t="e" cm="1">
        <f t="array" ref="K437">SUM(IF((LEFT('2-1 采购订单物料明细表报表导出'!#REF!,7)=K$1)*('2-1 采购订单物料明细表报表导出'!#REF!=$A437),'2-1 采购订单物料明细表报表导出'!#REF!,0))</f>
        <v>#REF!</v>
      </c>
      <c r="L437" s="23" t="e" cm="1">
        <f t="array" ref="L437">SUM(IF((LEFT('2-1 采购订单物料明细表报表导出'!#REF!,7)=L$1)*('2-1 采购订单物料明细表报表导出'!#REF!=$A437),'2-1 采购订单物料明细表报表导出'!#REF!,0))</f>
        <v>#REF!</v>
      </c>
      <c r="M437" s="23" t="e" cm="1">
        <f t="array" ref="M437">SUM(IF((LEFT('2-1 采购订单物料明细表报表导出'!#REF!,7)=M$1)*('2-1 采购订单物料明细表报表导出'!#REF!=$A437),'2-1 采购订单物料明细表报表导出'!#REF!,0))</f>
        <v>#REF!</v>
      </c>
      <c r="N437" s="23" t="e" cm="1">
        <f t="array" ref="N437">SUM(IF((LEFT('2-1 采购订单物料明细表报表导出'!#REF!,7)=N$1)*('2-1 采购订单物料明细表报表导出'!#REF!=$A437),'2-1 采购订单物料明细表报表导出'!#REF!,0))</f>
        <v>#REF!</v>
      </c>
      <c r="O437" s="23" t="e" cm="1">
        <f t="array" ref="O437">SUM(IF((LEFT('2-1 采购订单物料明细表报表导出'!#REF!,7)=O$1)*('2-1 采购订单物料明细表报表导出'!#REF!=$A437),'2-1 采购订单物料明细表报表导出'!#REF!,0))</f>
        <v>#REF!</v>
      </c>
    </row>
    <row r="438" ht="14.5" spans="1:15">
      <c r="A438" s="20" t="s">
        <v>3745</v>
      </c>
      <c r="B438" s="48" t="s">
        <v>2128</v>
      </c>
      <c r="C438" s="49" t="s">
        <v>2129</v>
      </c>
      <c r="D438" s="23" t="e" cm="1">
        <f t="array" ref="D438">SUM(IF((LEFT('2-1 采购订单物料明细表报表导出'!#REF!,7)=D$1)*('2-1 采购订单物料明细表报表导出'!#REF!=$A438),'2-1 采购订单物料明细表报表导出'!#REF!,0))</f>
        <v>#REF!</v>
      </c>
      <c r="E438" s="23" t="e" cm="1">
        <f t="array" ref="E438">SUM(IF((LEFT('2-1 采购订单物料明细表报表导出'!#REF!,7)=E$1)*('2-1 采购订单物料明细表报表导出'!#REF!=$A438),'2-1 采购订单物料明细表报表导出'!#REF!,0))</f>
        <v>#REF!</v>
      </c>
      <c r="F438" s="23" t="e" cm="1">
        <f t="array" ref="F438">SUM(IF((LEFT('2-1 采购订单物料明细表报表导出'!#REF!,7)=F$1)*('2-1 采购订单物料明细表报表导出'!#REF!=$A438),'2-1 采购订单物料明细表报表导出'!#REF!,0))</f>
        <v>#REF!</v>
      </c>
      <c r="G438" s="23" t="e" cm="1">
        <f t="array" ref="G438">SUM(IF((LEFT('2-1 采购订单物料明细表报表导出'!#REF!,7)=G$1)*('2-1 采购订单物料明细表报表导出'!#REF!=$A438),'2-1 采购订单物料明细表报表导出'!#REF!,0))</f>
        <v>#REF!</v>
      </c>
      <c r="H438" s="23" t="e" cm="1">
        <f t="array" ref="H438">SUM(IF((LEFT('2-1 采购订单物料明细表报表导出'!#REF!,7)=H$1)*('2-1 采购订单物料明细表报表导出'!#REF!=$A438),'2-1 采购订单物料明细表报表导出'!#REF!,0))</f>
        <v>#REF!</v>
      </c>
      <c r="I438" s="23" t="e" cm="1">
        <f t="array" ref="I438">SUM(IF((LEFT('2-1 采购订单物料明细表报表导出'!#REF!,7)=I$1)*('2-1 采购订单物料明细表报表导出'!#REF!=$A438),'2-1 采购订单物料明细表报表导出'!#REF!,0))</f>
        <v>#REF!</v>
      </c>
      <c r="J438" s="23" t="e" cm="1">
        <f t="array" ref="J438">SUM(IF((LEFT('2-1 采购订单物料明细表报表导出'!#REF!,7)=J$1)*('2-1 采购订单物料明细表报表导出'!#REF!=$A438),'2-1 采购订单物料明细表报表导出'!#REF!,0))</f>
        <v>#REF!</v>
      </c>
      <c r="K438" s="23" t="e" cm="1">
        <f t="array" ref="K438">SUM(IF((LEFT('2-1 采购订单物料明细表报表导出'!#REF!,7)=K$1)*('2-1 采购订单物料明细表报表导出'!#REF!=$A438),'2-1 采购订单物料明细表报表导出'!#REF!,0))</f>
        <v>#REF!</v>
      </c>
      <c r="L438" s="23" t="e" cm="1">
        <f t="array" ref="L438">SUM(IF((LEFT('2-1 采购订单物料明细表报表导出'!#REF!,7)=L$1)*('2-1 采购订单物料明细表报表导出'!#REF!=$A438),'2-1 采购订单物料明细表报表导出'!#REF!,0))</f>
        <v>#REF!</v>
      </c>
      <c r="M438" s="23" t="e" cm="1">
        <f t="array" ref="M438">SUM(IF((LEFT('2-1 采购订单物料明细表报表导出'!#REF!,7)=M$1)*('2-1 采购订单物料明细表报表导出'!#REF!=$A438),'2-1 采购订单物料明细表报表导出'!#REF!,0))</f>
        <v>#REF!</v>
      </c>
      <c r="N438" s="23" t="e" cm="1">
        <f t="array" ref="N438">SUM(IF((LEFT('2-1 采购订单物料明细表报表导出'!#REF!,7)=N$1)*('2-1 采购订单物料明细表报表导出'!#REF!=$A438),'2-1 采购订单物料明细表报表导出'!#REF!,0))</f>
        <v>#REF!</v>
      </c>
      <c r="O438" s="23" t="e" cm="1">
        <f t="array" ref="O438">SUM(IF((LEFT('2-1 采购订单物料明细表报表导出'!#REF!,7)=O$1)*('2-1 采购订单物料明细表报表导出'!#REF!=$A438),'2-1 采购订单物料明细表报表导出'!#REF!,0))</f>
        <v>#REF!</v>
      </c>
    </row>
    <row r="439" ht="14.5" spans="1:15">
      <c r="A439" s="20" t="s">
        <v>3746</v>
      </c>
      <c r="B439" s="48" t="s">
        <v>2128</v>
      </c>
      <c r="C439" s="49" t="s">
        <v>2129</v>
      </c>
      <c r="D439" s="23" t="e" cm="1">
        <f t="array" ref="D439">SUM(IF((LEFT('2-1 采购订单物料明细表报表导出'!#REF!,7)=D$1)*('2-1 采购订单物料明细表报表导出'!#REF!=$A439),'2-1 采购订单物料明细表报表导出'!#REF!,0))</f>
        <v>#REF!</v>
      </c>
      <c r="E439" s="23" t="e" cm="1">
        <f t="array" ref="E439">SUM(IF((LEFT('2-1 采购订单物料明细表报表导出'!#REF!,7)=E$1)*('2-1 采购订单物料明细表报表导出'!#REF!=$A439),'2-1 采购订单物料明细表报表导出'!#REF!,0))</f>
        <v>#REF!</v>
      </c>
      <c r="F439" s="23" t="e" cm="1">
        <f t="array" ref="F439">SUM(IF((LEFT('2-1 采购订单物料明细表报表导出'!#REF!,7)=F$1)*('2-1 采购订单物料明细表报表导出'!#REF!=$A439),'2-1 采购订单物料明细表报表导出'!#REF!,0))</f>
        <v>#REF!</v>
      </c>
      <c r="G439" s="23" t="e" cm="1">
        <f t="array" ref="G439">SUM(IF((LEFT('2-1 采购订单物料明细表报表导出'!#REF!,7)=G$1)*('2-1 采购订单物料明细表报表导出'!#REF!=$A439),'2-1 采购订单物料明细表报表导出'!#REF!,0))</f>
        <v>#REF!</v>
      </c>
      <c r="H439" s="23" t="e" cm="1">
        <f t="array" ref="H439">SUM(IF((LEFT('2-1 采购订单物料明细表报表导出'!#REF!,7)=H$1)*('2-1 采购订单物料明细表报表导出'!#REF!=$A439),'2-1 采购订单物料明细表报表导出'!#REF!,0))</f>
        <v>#REF!</v>
      </c>
      <c r="I439" s="23" t="e" cm="1">
        <f t="array" ref="I439">SUM(IF((LEFT('2-1 采购订单物料明细表报表导出'!#REF!,7)=I$1)*('2-1 采购订单物料明细表报表导出'!#REF!=$A439),'2-1 采购订单物料明细表报表导出'!#REF!,0))</f>
        <v>#REF!</v>
      </c>
      <c r="J439" s="23" t="e" cm="1">
        <f t="array" ref="J439">SUM(IF((LEFT('2-1 采购订单物料明细表报表导出'!#REF!,7)=J$1)*('2-1 采购订单物料明细表报表导出'!#REF!=$A439),'2-1 采购订单物料明细表报表导出'!#REF!,0))</f>
        <v>#REF!</v>
      </c>
      <c r="K439" s="23" t="e" cm="1">
        <f t="array" ref="K439">SUM(IF((LEFT('2-1 采购订单物料明细表报表导出'!#REF!,7)=K$1)*('2-1 采购订单物料明细表报表导出'!#REF!=$A439),'2-1 采购订单物料明细表报表导出'!#REF!,0))</f>
        <v>#REF!</v>
      </c>
      <c r="L439" s="23" t="e" cm="1">
        <f t="array" ref="L439">SUM(IF((LEFT('2-1 采购订单物料明细表报表导出'!#REF!,7)=L$1)*('2-1 采购订单物料明细表报表导出'!#REF!=$A439),'2-1 采购订单物料明细表报表导出'!#REF!,0))</f>
        <v>#REF!</v>
      </c>
      <c r="M439" s="23" t="e" cm="1">
        <f t="array" ref="M439">SUM(IF((LEFT('2-1 采购订单物料明细表报表导出'!#REF!,7)=M$1)*('2-1 采购订单物料明细表报表导出'!#REF!=$A439),'2-1 采购订单物料明细表报表导出'!#REF!,0))</f>
        <v>#REF!</v>
      </c>
      <c r="N439" s="23" t="e" cm="1">
        <f t="array" ref="N439">SUM(IF((LEFT('2-1 采购订单物料明细表报表导出'!#REF!,7)=N$1)*('2-1 采购订单物料明细表报表导出'!#REF!=$A439),'2-1 采购订单物料明细表报表导出'!#REF!,0))</f>
        <v>#REF!</v>
      </c>
      <c r="O439" s="23" t="e" cm="1">
        <f t="array" ref="O439">SUM(IF((LEFT('2-1 采购订单物料明细表报表导出'!#REF!,7)=O$1)*('2-1 采购订单物料明细表报表导出'!#REF!=$A439),'2-1 采购订单物料明细表报表导出'!#REF!,0))</f>
        <v>#REF!</v>
      </c>
    </row>
    <row r="440" ht="14.5" spans="1:15">
      <c r="A440" s="20" t="s">
        <v>3747</v>
      </c>
      <c r="B440" s="48" t="s">
        <v>2128</v>
      </c>
      <c r="C440" s="49" t="s">
        <v>2129</v>
      </c>
      <c r="D440" s="23" t="e" cm="1">
        <f t="array" ref="D440">SUM(IF((LEFT('2-1 采购订单物料明细表报表导出'!#REF!,7)=D$1)*('2-1 采购订单物料明细表报表导出'!#REF!=$A440),'2-1 采购订单物料明细表报表导出'!#REF!,0))</f>
        <v>#REF!</v>
      </c>
      <c r="E440" s="23" t="e" cm="1">
        <f t="array" ref="E440">SUM(IF((LEFT('2-1 采购订单物料明细表报表导出'!#REF!,7)=E$1)*('2-1 采购订单物料明细表报表导出'!#REF!=$A440),'2-1 采购订单物料明细表报表导出'!#REF!,0))</f>
        <v>#REF!</v>
      </c>
      <c r="F440" s="23" t="e" cm="1">
        <f t="array" ref="F440">SUM(IF((LEFT('2-1 采购订单物料明细表报表导出'!#REF!,7)=F$1)*('2-1 采购订单物料明细表报表导出'!#REF!=$A440),'2-1 采购订单物料明细表报表导出'!#REF!,0))</f>
        <v>#REF!</v>
      </c>
      <c r="G440" s="23" t="e" cm="1">
        <f t="array" ref="G440">SUM(IF((LEFT('2-1 采购订单物料明细表报表导出'!#REF!,7)=G$1)*('2-1 采购订单物料明细表报表导出'!#REF!=$A440),'2-1 采购订单物料明细表报表导出'!#REF!,0))</f>
        <v>#REF!</v>
      </c>
      <c r="H440" s="23" t="e" cm="1">
        <f t="array" ref="H440">SUM(IF((LEFT('2-1 采购订单物料明细表报表导出'!#REF!,7)=H$1)*('2-1 采购订单物料明细表报表导出'!#REF!=$A440),'2-1 采购订单物料明细表报表导出'!#REF!,0))</f>
        <v>#REF!</v>
      </c>
      <c r="I440" s="23" t="e" cm="1">
        <f t="array" ref="I440">SUM(IF((LEFT('2-1 采购订单物料明细表报表导出'!#REF!,7)=I$1)*('2-1 采购订单物料明细表报表导出'!#REF!=$A440),'2-1 采购订单物料明细表报表导出'!#REF!,0))</f>
        <v>#REF!</v>
      </c>
      <c r="J440" s="23" t="e" cm="1">
        <f t="array" ref="J440">SUM(IF((LEFT('2-1 采购订单物料明细表报表导出'!#REF!,7)=J$1)*('2-1 采购订单物料明细表报表导出'!#REF!=$A440),'2-1 采购订单物料明细表报表导出'!#REF!,0))</f>
        <v>#REF!</v>
      </c>
      <c r="K440" s="23" t="e" cm="1">
        <f t="array" ref="K440">SUM(IF((LEFT('2-1 采购订单物料明细表报表导出'!#REF!,7)=K$1)*('2-1 采购订单物料明细表报表导出'!#REF!=$A440),'2-1 采购订单物料明细表报表导出'!#REF!,0))</f>
        <v>#REF!</v>
      </c>
      <c r="L440" s="23" t="e" cm="1">
        <f t="array" ref="L440">SUM(IF((LEFT('2-1 采购订单物料明细表报表导出'!#REF!,7)=L$1)*('2-1 采购订单物料明细表报表导出'!#REF!=$A440),'2-1 采购订单物料明细表报表导出'!#REF!,0))</f>
        <v>#REF!</v>
      </c>
      <c r="M440" s="23" t="e" cm="1">
        <f t="array" ref="M440">SUM(IF((LEFT('2-1 采购订单物料明细表报表导出'!#REF!,7)=M$1)*('2-1 采购订单物料明细表报表导出'!#REF!=$A440),'2-1 采购订单物料明细表报表导出'!#REF!,0))</f>
        <v>#REF!</v>
      </c>
      <c r="N440" s="23" t="e" cm="1">
        <f t="array" ref="N440">SUM(IF((LEFT('2-1 采购订单物料明细表报表导出'!#REF!,7)=N$1)*('2-1 采购订单物料明细表报表导出'!#REF!=$A440),'2-1 采购订单物料明细表报表导出'!#REF!,0))</f>
        <v>#REF!</v>
      </c>
      <c r="O440" s="23" t="e" cm="1">
        <f t="array" ref="O440">SUM(IF((LEFT('2-1 采购订单物料明细表报表导出'!#REF!,7)=O$1)*('2-1 采购订单物料明细表报表导出'!#REF!=$A440),'2-1 采购订单物料明细表报表导出'!#REF!,0))</f>
        <v>#REF!</v>
      </c>
    </row>
    <row r="441" ht="14.5" spans="1:15">
      <c r="A441" s="20" t="s">
        <v>3748</v>
      </c>
      <c r="B441" s="48" t="s">
        <v>2128</v>
      </c>
      <c r="C441" s="49" t="s">
        <v>2129</v>
      </c>
      <c r="D441" s="23" t="e" cm="1">
        <f t="array" ref="D441">SUM(IF((LEFT('2-1 采购订单物料明细表报表导出'!#REF!,7)=D$1)*('2-1 采购订单物料明细表报表导出'!#REF!=$A441),'2-1 采购订单物料明细表报表导出'!#REF!,0))</f>
        <v>#REF!</v>
      </c>
      <c r="E441" s="23" t="e" cm="1">
        <f t="array" ref="E441">SUM(IF((LEFT('2-1 采购订单物料明细表报表导出'!#REF!,7)=E$1)*('2-1 采购订单物料明细表报表导出'!#REF!=$A441),'2-1 采购订单物料明细表报表导出'!#REF!,0))</f>
        <v>#REF!</v>
      </c>
      <c r="F441" s="23" t="e" cm="1">
        <f t="array" ref="F441">SUM(IF((LEFT('2-1 采购订单物料明细表报表导出'!#REF!,7)=F$1)*('2-1 采购订单物料明细表报表导出'!#REF!=$A441),'2-1 采购订单物料明细表报表导出'!#REF!,0))</f>
        <v>#REF!</v>
      </c>
      <c r="G441" s="23" t="e" cm="1">
        <f t="array" ref="G441">SUM(IF((LEFT('2-1 采购订单物料明细表报表导出'!#REF!,7)=G$1)*('2-1 采购订单物料明细表报表导出'!#REF!=$A441),'2-1 采购订单物料明细表报表导出'!#REF!,0))</f>
        <v>#REF!</v>
      </c>
      <c r="H441" s="23" t="e" cm="1">
        <f t="array" ref="H441">SUM(IF((LEFT('2-1 采购订单物料明细表报表导出'!#REF!,7)=H$1)*('2-1 采购订单物料明细表报表导出'!#REF!=$A441),'2-1 采购订单物料明细表报表导出'!#REF!,0))</f>
        <v>#REF!</v>
      </c>
      <c r="I441" s="23" t="e" cm="1">
        <f t="array" ref="I441">SUM(IF((LEFT('2-1 采购订单物料明细表报表导出'!#REF!,7)=I$1)*('2-1 采购订单物料明细表报表导出'!#REF!=$A441),'2-1 采购订单物料明细表报表导出'!#REF!,0))</f>
        <v>#REF!</v>
      </c>
      <c r="J441" s="23" t="e" cm="1">
        <f t="array" ref="J441">SUM(IF((LEFT('2-1 采购订单物料明细表报表导出'!#REF!,7)=J$1)*('2-1 采购订单物料明细表报表导出'!#REF!=$A441),'2-1 采购订单物料明细表报表导出'!#REF!,0))</f>
        <v>#REF!</v>
      </c>
      <c r="K441" s="23" t="e" cm="1">
        <f t="array" ref="K441">SUM(IF((LEFT('2-1 采购订单物料明细表报表导出'!#REF!,7)=K$1)*('2-1 采购订单物料明细表报表导出'!#REF!=$A441),'2-1 采购订单物料明细表报表导出'!#REF!,0))</f>
        <v>#REF!</v>
      </c>
      <c r="L441" s="23" t="e" cm="1">
        <f t="array" ref="L441">SUM(IF((LEFT('2-1 采购订单物料明细表报表导出'!#REF!,7)=L$1)*('2-1 采购订单物料明细表报表导出'!#REF!=$A441),'2-1 采购订单物料明细表报表导出'!#REF!,0))</f>
        <v>#REF!</v>
      </c>
      <c r="M441" s="23" t="e" cm="1">
        <f t="array" ref="M441">SUM(IF((LEFT('2-1 采购订单物料明细表报表导出'!#REF!,7)=M$1)*('2-1 采购订单物料明细表报表导出'!#REF!=$A441),'2-1 采购订单物料明细表报表导出'!#REF!,0))</f>
        <v>#REF!</v>
      </c>
      <c r="N441" s="23" t="e" cm="1">
        <f t="array" ref="N441">SUM(IF((LEFT('2-1 采购订单物料明细表报表导出'!#REF!,7)=N$1)*('2-1 采购订单物料明细表报表导出'!#REF!=$A441),'2-1 采购订单物料明细表报表导出'!#REF!,0))</f>
        <v>#REF!</v>
      </c>
      <c r="O441" s="23" t="e" cm="1">
        <f t="array" ref="O441">SUM(IF((LEFT('2-1 采购订单物料明细表报表导出'!#REF!,7)=O$1)*('2-1 采购订单物料明细表报表导出'!#REF!=$A441),'2-1 采购订单物料明细表报表导出'!#REF!,0))</f>
        <v>#REF!</v>
      </c>
    </row>
    <row r="442" ht="14.5" spans="1:15">
      <c r="A442" s="20" t="s">
        <v>3749</v>
      </c>
      <c r="B442" s="48" t="s">
        <v>2128</v>
      </c>
      <c r="C442" s="49" t="s">
        <v>2129</v>
      </c>
      <c r="D442" s="23" t="e" cm="1">
        <f t="array" ref="D442">SUM(IF((LEFT('2-1 采购订单物料明细表报表导出'!#REF!,7)=D$1)*('2-1 采购订单物料明细表报表导出'!#REF!=$A442),'2-1 采购订单物料明细表报表导出'!#REF!,0))</f>
        <v>#REF!</v>
      </c>
      <c r="E442" s="23" t="e" cm="1">
        <f t="array" ref="E442">SUM(IF((LEFT('2-1 采购订单物料明细表报表导出'!#REF!,7)=E$1)*('2-1 采购订单物料明细表报表导出'!#REF!=$A442),'2-1 采购订单物料明细表报表导出'!#REF!,0))</f>
        <v>#REF!</v>
      </c>
      <c r="F442" s="23" t="e" cm="1">
        <f t="array" ref="F442">SUM(IF((LEFT('2-1 采购订单物料明细表报表导出'!#REF!,7)=F$1)*('2-1 采购订单物料明细表报表导出'!#REF!=$A442),'2-1 采购订单物料明细表报表导出'!#REF!,0))</f>
        <v>#REF!</v>
      </c>
      <c r="G442" s="23" t="e" cm="1">
        <f t="array" ref="G442">SUM(IF((LEFT('2-1 采购订单物料明细表报表导出'!#REF!,7)=G$1)*('2-1 采购订单物料明细表报表导出'!#REF!=$A442),'2-1 采购订单物料明细表报表导出'!#REF!,0))</f>
        <v>#REF!</v>
      </c>
      <c r="H442" s="23" t="e" cm="1">
        <f t="array" ref="H442">SUM(IF((LEFT('2-1 采购订单物料明细表报表导出'!#REF!,7)=H$1)*('2-1 采购订单物料明细表报表导出'!#REF!=$A442),'2-1 采购订单物料明细表报表导出'!#REF!,0))</f>
        <v>#REF!</v>
      </c>
      <c r="I442" s="23" t="e" cm="1">
        <f t="array" ref="I442">SUM(IF((LEFT('2-1 采购订单物料明细表报表导出'!#REF!,7)=I$1)*('2-1 采购订单物料明细表报表导出'!#REF!=$A442),'2-1 采购订单物料明细表报表导出'!#REF!,0))</f>
        <v>#REF!</v>
      </c>
      <c r="J442" s="23" t="e" cm="1">
        <f t="array" ref="J442">SUM(IF((LEFT('2-1 采购订单物料明细表报表导出'!#REF!,7)=J$1)*('2-1 采购订单物料明细表报表导出'!#REF!=$A442),'2-1 采购订单物料明细表报表导出'!#REF!,0))</f>
        <v>#REF!</v>
      </c>
      <c r="K442" s="23" t="e" cm="1">
        <f t="array" ref="K442">SUM(IF((LEFT('2-1 采购订单物料明细表报表导出'!#REF!,7)=K$1)*('2-1 采购订单物料明细表报表导出'!#REF!=$A442),'2-1 采购订单物料明细表报表导出'!#REF!,0))</f>
        <v>#REF!</v>
      </c>
      <c r="L442" s="23" t="e" cm="1">
        <f t="array" ref="L442">SUM(IF((LEFT('2-1 采购订单物料明细表报表导出'!#REF!,7)=L$1)*('2-1 采购订单物料明细表报表导出'!#REF!=$A442),'2-1 采购订单物料明细表报表导出'!#REF!,0))</f>
        <v>#REF!</v>
      </c>
      <c r="M442" s="23" t="e" cm="1">
        <f t="array" ref="M442">SUM(IF((LEFT('2-1 采购订单物料明细表报表导出'!#REF!,7)=M$1)*('2-1 采购订单物料明细表报表导出'!#REF!=$A442),'2-1 采购订单物料明细表报表导出'!#REF!,0))</f>
        <v>#REF!</v>
      </c>
      <c r="N442" s="23" t="e" cm="1">
        <f t="array" ref="N442">SUM(IF((LEFT('2-1 采购订单物料明细表报表导出'!#REF!,7)=N$1)*('2-1 采购订单物料明细表报表导出'!#REF!=$A442),'2-1 采购订单物料明细表报表导出'!#REF!,0))</f>
        <v>#REF!</v>
      </c>
      <c r="O442" s="23" t="e" cm="1">
        <f t="array" ref="O442">SUM(IF((LEFT('2-1 采购订单物料明细表报表导出'!#REF!,7)=O$1)*('2-1 采购订单物料明细表报表导出'!#REF!=$A442),'2-1 采购订单物料明细表报表导出'!#REF!,0))</f>
        <v>#REF!</v>
      </c>
    </row>
    <row r="443" ht="14.5" spans="1:15">
      <c r="A443" s="20" t="s">
        <v>3750</v>
      </c>
      <c r="B443" s="48" t="s">
        <v>2128</v>
      </c>
      <c r="C443" s="49" t="s">
        <v>2129</v>
      </c>
      <c r="D443" s="23" t="e" cm="1">
        <f t="array" ref="D443">SUM(IF((LEFT('2-1 采购订单物料明细表报表导出'!#REF!,7)=D$1)*('2-1 采购订单物料明细表报表导出'!#REF!=$A443),'2-1 采购订单物料明细表报表导出'!#REF!,0))</f>
        <v>#REF!</v>
      </c>
      <c r="E443" s="23" t="e" cm="1">
        <f t="array" ref="E443">SUM(IF((LEFT('2-1 采购订单物料明细表报表导出'!#REF!,7)=E$1)*('2-1 采购订单物料明细表报表导出'!#REF!=$A443),'2-1 采购订单物料明细表报表导出'!#REF!,0))</f>
        <v>#REF!</v>
      </c>
      <c r="F443" s="23" t="e" cm="1">
        <f t="array" ref="F443">SUM(IF((LEFT('2-1 采购订单物料明细表报表导出'!#REF!,7)=F$1)*('2-1 采购订单物料明细表报表导出'!#REF!=$A443),'2-1 采购订单物料明细表报表导出'!#REF!,0))</f>
        <v>#REF!</v>
      </c>
      <c r="G443" s="23" t="e" cm="1">
        <f t="array" ref="G443">SUM(IF((LEFT('2-1 采购订单物料明细表报表导出'!#REF!,7)=G$1)*('2-1 采购订单物料明细表报表导出'!#REF!=$A443),'2-1 采购订单物料明细表报表导出'!#REF!,0))</f>
        <v>#REF!</v>
      </c>
      <c r="H443" s="23" t="e" cm="1">
        <f t="array" ref="H443">SUM(IF((LEFT('2-1 采购订单物料明细表报表导出'!#REF!,7)=H$1)*('2-1 采购订单物料明细表报表导出'!#REF!=$A443),'2-1 采购订单物料明细表报表导出'!#REF!,0))</f>
        <v>#REF!</v>
      </c>
      <c r="I443" s="23" t="e" cm="1">
        <f t="array" ref="I443">SUM(IF((LEFT('2-1 采购订单物料明细表报表导出'!#REF!,7)=I$1)*('2-1 采购订单物料明细表报表导出'!#REF!=$A443),'2-1 采购订单物料明细表报表导出'!#REF!,0))</f>
        <v>#REF!</v>
      </c>
      <c r="J443" s="23" t="e" cm="1">
        <f t="array" ref="J443">SUM(IF((LEFT('2-1 采购订单物料明细表报表导出'!#REF!,7)=J$1)*('2-1 采购订单物料明细表报表导出'!#REF!=$A443),'2-1 采购订单物料明细表报表导出'!#REF!,0))</f>
        <v>#REF!</v>
      </c>
      <c r="K443" s="23" t="e" cm="1">
        <f t="array" ref="K443">SUM(IF((LEFT('2-1 采购订单物料明细表报表导出'!#REF!,7)=K$1)*('2-1 采购订单物料明细表报表导出'!#REF!=$A443),'2-1 采购订单物料明细表报表导出'!#REF!,0))</f>
        <v>#REF!</v>
      </c>
      <c r="L443" s="23" t="e" cm="1">
        <f t="array" ref="L443">SUM(IF((LEFT('2-1 采购订单物料明细表报表导出'!#REF!,7)=L$1)*('2-1 采购订单物料明细表报表导出'!#REF!=$A443),'2-1 采购订单物料明细表报表导出'!#REF!,0))</f>
        <v>#REF!</v>
      </c>
      <c r="M443" s="23" t="e" cm="1">
        <f t="array" ref="M443">SUM(IF((LEFT('2-1 采购订单物料明细表报表导出'!#REF!,7)=M$1)*('2-1 采购订单物料明细表报表导出'!#REF!=$A443),'2-1 采购订单物料明细表报表导出'!#REF!,0))</f>
        <v>#REF!</v>
      </c>
      <c r="N443" s="23" t="e" cm="1">
        <f t="array" ref="N443">SUM(IF((LEFT('2-1 采购订单物料明细表报表导出'!#REF!,7)=N$1)*('2-1 采购订单物料明细表报表导出'!#REF!=$A443),'2-1 采购订单物料明细表报表导出'!#REF!,0))</f>
        <v>#REF!</v>
      </c>
      <c r="O443" s="23" t="e" cm="1">
        <f t="array" ref="O443">SUM(IF((LEFT('2-1 采购订单物料明细表报表导出'!#REF!,7)=O$1)*('2-1 采购订单物料明细表报表导出'!#REF!=$A443),'2-1 采购订单物料明细表报表导出'!#REF!,0))</f>
        <v>#REF!</v>
      </c>
    </row>
    <row r="444" ht="14.5" spans="1:15">
      <c r="A444" s="20" t="s">
        <v>3751</v>
      </c>
      <c r="B444" s="48" t="s">
        <v>2128</v>
      </c>
      <c r="C444" s="49" t="s">
        <v>2129</v>
      </c>
      <c r="D444" s="23" t="e" cm="1">
        <f t="array" ref="D444">SUM(IF((LEFT('2-1 采购订单物料明细表报表导出'!#REF!,7)=D$1)*('2-1 采购订单物料明细表报表导出'!#REF!=$A444),'2-1 采购订单物料明细表报表导出'!#REF!,0))</f>
        <v>#REF!</v>
      </c>
      <c r="E444" s="23" t="e" cm="1">
        <f t="array" ref="E444">SUM(IF((LEFT('2-1 采购订单物料明细表报表导出'!#REF!,7)=E$1)*('2-1 采购订单物料明细表报表导出'!#REF!=$A444),'2-1 采购订单物料明细表报表导出'!#REF!,0))</f>
        <v>#REF!</v>
      </c>
      <c r="F444" s="23" t="e" cm="1">
        <f t="array" ref="F444">SUM(IF((LEFT('2-1 采购订单物料明细表报表导出'!#REF!,7)=F$1)*('2-1 采购订单物料明细表报表导出'!#REF!=$A444),'2-1 采购订单物料明细表报表导出'!#REF!,0))</f>
        <v>#REF!</v>
      </c>
      <c r="G444" s="23" t="e" cm="1">
        <f t="array" ref="G444">SUM(IF((LEFT('2-1 采购订单物料明细表报表导出'!#REF!,7)=G$1)*('2-1 采购订单物料明细表报表导出'!#REF!=$A444),'2-1 采购订单物料明细表报表导出'!#REF!,0))</f>
        <v>#REF!</v>
      </c>
      <c r="H444" s="23" t="e" cm="1">
        <f t="array" ref="H444">SUM(IF((LEFT('2-1 采购订单物料明细表报表导出'!#REF!,7)=H$1)*('2-1 采购订单物料明细表报表导出'!#REF!=$A444),'2-1 采购订单物料明细表报表导出'!#REF!,0))</f>
        <v>#REF!</v>
      </c>
      <c r="I444" s="23" t="e" cm="1">
        <f t="array" ref="I444">SUM(IF((LEFT('2-1 采购订单物料明细表报表导出'!#REF!,7)=I$1)*('2-1 采购订单物料明细表报表导出'!#REF!=$A444),'2-1 采购订单物料明细表报表导出'!#REF!,0))</f>
        <v>#REF!</v>
      </c>
      <c r="J444" s="23" t="e" cm="1">
        <f t="array" ref="J444">SUM(IF((LEFT('2-1 采购订单物料明细表报表导出'!#REF!,7)=J$1)*('2-1 采购订单物料明细表报表导出'!#REF!=$A444),'2-1 采购订单物料明细表报表导出'!#REF!,0))</f>
        <v>#REF!</v>
      </c>
      <c r="K444" s="23" t="e" cm="1">
        <f t="array" ref="K444">SUM(IF((LEFT('2-1 采购订单物料明细表报表导出'!#REF!,7)=K$1)*('2-1 采购订单物料明细表报表导出'!#REF!=$A444),'2-1 采购订单物料明细表报表导出'!#REF!,0))</f>
        <v>#REF!</v>
      </c>
      <c r="L444" s="23" t="e" cm="1">
        <f t="array" ref="L444">SUM(IF((LEFT('2-1 采购订单物料明细表报表导出'!#REF!,7)=L$1)*('2-1 采购订单物料明细表报表导出'!#REF!=$A444),'2-1 采购订单物料明细表报表导出'!#REF!,0))</f>
        <v>#REF!</v>
      </c>
      <c r="M444" s="23" t="e" cm="1">
        <f t="array" ref="M444">SUM(IF((LEFT('2-1 采购订单物料明细表报表导出'!#REF!,7)=M$1)*('2-1 采购订单物料明细表报表导出'!#REF!=$A444),'2-1 采购订单物料明细表报表导出'!#REF!,0))</f>
        <v>#REF!</v>
      </c>
      <c r="N444" s="23" t="e" cm="1">
        <f t="array" ref="N444">SUM(IF((LEFT('2-1 采购订单物料明细表报表导出'!#REF!,7)=N$1)*('2-1 采购订单物料明细表报表导出'!#REF!=$A444),'2-1 采购订单物料明细表报表导出'!#REF!,0))</f>
        <v>#REF!</v>
      </c>
      <c r="O444" s="23" t="e" cm="1">
        <f t="array" ref="O444">SUM(IF((LEFT('2-1 采购订单物料明细表报表导出'!#REF!,7)=O$1)*('2-1 采购订单物料明细表报表导出'!#REF!=$A444),'2-1 采购订单物料明细表报表导出'!#REF!,0))</f>
        <v>#REF!</v>
      </c>
    </row>
    <row r="445" ht="15" spans="1:15">
      <c r="A445" s="50" t="s">
        <v>3752</v>
      </c>
      <c r="B445" s="48" t="s">
        <v>2128</v>
      </c>
      <c r="C445" s="49" t="s">
        <v>2129</v>
      </c>
      <c r="D445" s="23" t="e" cm="1">
        <f t="array" ref="D445">SUM(IF((LEFT('2-1 采购订单物料明细表报表导出'!#REF!,7)=D$1)*('2-1 采购订单物料明细表报表导出'!#REF!=$A445),'2-1 采购订单物料明细表报表导出'!#REF!,0))</f>
        <v>#REF!</v>
      </c>
      <c r="E445" s="23" t="e" cm="1">
        <f t="array" ref="E445">SUM(IF((LEFT('2-1 采购订单物料明细表报表导出'!#REF!,7)=E$1)*('2-1 采购订单物料明细表报表导出'!#REF!=$A445),'2-1 采购订单物料明细表报表导出'!#REF!,0))</f>
        <v>#REF!</v>
      </c>
      <c r="F445" s="23" t="e" cm="1">
        <f t="array" ref="F445">SUM(IF((LEFT('2-1 采购订单物料明细表报表导出'!#REF!,7)=F$1)*('2-1 采购订单物料明细表报表导出'!#REF!=$A445),'2-1 采购订单物料明细表报表导出'!#REF!,0))</f>
        <v>#REF!</v>
      </c>
      <c r="G445" s="23" t="e" cm="1">
        <f t="array" ref="G445">SUM(IF((LEFT('2-1 采购订单物料明细表报表导出'!#REF!,7)=G$1)*('2-1 采购订单物料明细表报表导出'!#REF!=$A445),'2-1 采购订单物料明细表报表导出'!#REF!,0))</f>
        <v>#REF!</v>
      </c>
      <c r="H445" s="23" t="e" cm="1">
        <f t="array" ref="H445">SUM(IF((LEFT('2-1 采购订单物料明细表报表导出'!#REF!,7)=H$1)*('2-1 采购订单物料明细表报表导出'!#REF!=$A445),'2-1 采购订单物料明细表报表导出'!#REF!,0))</f>
        <v>#REF!</v>
      </c>
      <c r="I445" s="23" t="e" cm="1">
        <f t="array" ref="I445">SUM(IF((LEFT('2-1 采购订单物料明细表报表导出'!#REF!,7)=I$1)*('2-1 采购订单物料明细表报表导出'!#REF!=$A445),'2-1 采购订单物料明细表报表导出'!#REF!,0))</f>
        <v>#REF!</v>
      </c>
      <c r="J445" s="23" t="e" cm="1">
        <f t="array" ref="J445">SUM(IF((LEFT('2-1 采购订单物料明细表报表导出'!#REF!,7)=J$1)*('2-1 采购订单物料明细表报表导出'!#REF!=$A445),'2-1 采购订单物料明细表报表导出'!#REF!,0))</f>
        <v>#REF!</v>
      </c>
      <c r="K445" s="23" t="e" cm="1">
        <f t="array" ref="K445">SUM(IF((LEFT('2-1 采购订单物料明细表报表导出'!#REF!,7)=K$1)*('2-1 采购订单物料明细表报表导出'!#REF!=$A445),'2-1 采购订单物料明细表报表导出'!#REF!,0))</f>
        <v>#REF!</v>
      </c>
      <c r="L445" s="23" t="e" cm="1">
        <f t="array" ref="L445">SUM(IF((LEFT('2-1 采购订单物料明细表报表导出'!#REF!,7)=L$1)*('2-1 采购订单物料明细表报表导出'!#REF!=$A445),'2-1 采购订单物料明细表报表导出'!#REF!,0))</f>
        <v>#REF!</v>
      </c>
      <c r="M445" s="23" t="e" cm="1">
        <f t="array" ref="M445">SUM(IF((LEFT('2-1 采购订单物料明细表报表导出'!#REF!,7)=M$1)*('2-1 采购订单物料明细表报表导出'!#REF!=$A445),'2-1 采购订单物料明细表报表导出'!#REF!,0))</f>
        <v>#REF!</v>
      </c>
      <c r="N445" s="23" t="e" cm="1">
        <f t="array" ref="N445">SUM(IF((LEFT('2-1 采购订单物料明细表报表导出'!#REF!,7)=N$1)*('2-1 采购订单物料明细表报表导出'!#REF!=$A445),'2-1 采购订单物料明细表报表导出'!#REF!,0))</f>
        <v>#REF!</v>
      </c>
      <c r="O445" s="23" t="e" cm="1">
        <f t="array" ref="O445">SUM(IF((LEFT('2-1 采购订单物料明细表报表导出'!#REF!,7)=O$1)*('2-1 采购订单物料明细表报表导出'!#REF!=$A445),'2-1 采购订单物料明细表报表导出'!#REF!,0))</f>
        <v>#REF!</v>
      </c>
    </row>
    <row r="446" ht="14.5" spans="1:15">
      <c r="A446" s="20" t="s">
        <v>3753</v>
      </c>
      <c r="B446" s="48" t="s">
        <v>2128</v>
      </c>
      <c r="C446" s="49" t="s">
        <v>2129</v>
      </c>
      <c r="D446" s="23" t="e" cm="1">
        <f t="array" ref="D446">SUM(IF((LEFT('2-1 采购订单物料明细表报表导出'!#REF!,7)=D$1)*('2-1 采购订单物料明细表报表导出'!#REF!=$A446),'2-1 采购订单物料明细表报表导出'!#REF!,0))</f>
        <v>#REF!</v>
      </c>
      <c r="E446" s="23" t="e" cm="1">
        <f t="array" ref="E446">SUM(IF((LEFT('2-1 采购订单物料明细表报表导出'!#REF!,7)=E$1)*('2-1 采购订单物料明细表报表导出'!#REF!=$A446),'2-1 采购订单物料明细表报表导出'!#REF!,0))</f>
        <v>#REF!</v>
      </c>
      <c r="F446" s="23" t="e" cm="1">
        <f t="array" ref="F446">SUM(IF((LEFT('2-1 采购订单物料明细表报表导出'!#REF!,7)=F$1)*('2-1 采购订单物料明细表报表导出'!#REF!=$A446),'2-1 采购订单物料明细表报表导出'!#REF!,0))</f>
        <v>#REF!</v>
      </c>
      <c r="G446" s="23" t="e" cm="1">
        <f t="array" ref="G446">SUM(IF((LEFT('2-1 采购订单物料明细表报表导出'!#REF!,7)=G$1)*('2-1 采购订单物料明细表报表导出'!#REF!=$A446),'2-1 采购订单物料明细表报表导出'!#REF!,0))</f>
        <v>#REF!</v>
      </c>
      <c r="H446" s="23" t="e" cm="1">
        <f t="array" ref="H446">SUM(IF((LEFT('2-1 采购订单物料明细表报表导出'!#REF!,7)=H$1)*('2-1 采购订单物料明细表报表导出'!#REF!=$A446),'2-1 采购订单物料明细表报表导出'!#REF!,0))</f>
        <v>#REF!</v>
      </c>
      <c r="I446" s="23" t="e" cm="1">
        <f t="array" ref="I446">SUM(IF((LEFT('2-1 采购订单物料明细表报表导出'!#REF!,7)=I$1)*('2-1 采购订单物料明细表报表导出'!#REF!=$A446),'2-1 采购订单物料明细表报表导出'!#REF!,0))</f>
        <v>#REF!</v>
      </c>
      <c r="J446" s="23" t="e" cm="1">
        <f t="array" ref="J446">SUM(IF((LEFT('2-1 采购订单物料明细表报表导出'!#REF!,7)=J$1)*('2-1 采购订单物料明细表报表导出'!#REF!=$A446),'2-1 采购订单物料明细表报表导出'!#REF!,0))</f>
        <v>#REF!</v>
      </c>
      <c r="K446" s="23" t="e" cm="1">
        <f t="array" ref="K446">SUM(IF((LEFT('2-1 采购订单物料明细表报表导出'!#REF!,7)=K$1)*('2-1 采购订单物料明细表报表导出'!#REF!=$A446),'2-1 采购订单物料明细表报表导出'!#REF!,0))</f>
        <v>#REF!</v>
      </c>
      <c r="L446" s="23" t="e" cm="1">
        <f t="array" ref="L446">SUM(IF((LEFT('2-1 采购订单物料明细表报表导出'!#REF!,7)=L$1)*('2-1 采购订单物料明细表报表导出'!#REF!=$A446),'2-1 采购订单物料明细表报表导出'!#REF!,0))</f>
        <v>#REF!</v>
      </c>
      <c r="M446" s="23" t="e" cm="1">
        <f t="array" ref="M446">SUM(IF((LEFT('2-1 采购订单物料明细表报表导出'!#REF!,7)=M$1)*('2-1 采购订单物料明细表报表导出'!#REF!=$A446),'2-1 采购订单物料明细表报表导出'!#REF!,0))</f>
        <v>#REF!</v>
      </c>
      <c r="N446" s="23" t="e" cm="1">
        <f t="array" ref="N446">SUM(IF((LEFT('2-1 采购订单物料明细表报表导出'!#REF!,7)=N$1)*('2-1 采购订单物料明细表报表导出'!#REF!=$A446),'2-1 采购订单物料明细表报表导出'!#REF!,0))</f>
        <v>#REF!</v>
      </c>
      <c r="O446" s="23" t="e" cm="1">
        <f t="array" ref="O446">SUM(IF((LEFT('2-1 采购订单物料明细表报表导出'!#REF!,7)=O$1)*('2-1 采购订单物料明细表报表导出'!#REF!=$A446),'2-1 采购订单物料明细表报表导出'!#REF!,0))</f>
        <v>#REF!</v>
      </c>
    </row>
    <row r="447" ht="14.5" spans="1:15">
      <c r="A447" s="20" t="s">
        <v>3754</v>
      </c>
      <c r="B447" s="48" t="s">
        <v>2128</v>
      </c>
      <c r="C447" s="49" t="s">
        <v>2129</v>
      </c>
      <c r="D447" s="23" t="e" cm="1">
        <f t="array" ref="D447">SUM(IF((LEFT('2-1 采购订单物料明细表报表导出'!#REF!,7)=D$1)*('2-1 采购订单物料明细表报表导出'!#REF!=$A447),'2-1 采购订单物料明细表报表导出'!#REF!,0))</f>
        <v>#REF!</v>
      </c>
      <c r="E447" s="23" t="e" cm="1">
        <f t="array" ref="E447">SUM(IF((LEFT('2-1 采购订单物料明细表报表导出'!#REF!,7)=E$1)*('2-1 采购订单物料明细表报表导出'!#REF!=$A447),'2-1 采购订单物料明细表报表导出'!#REF!,0))</f>
        <v>#REF!</v>
      </c>
      <c r="F447" s="23" t="e" cm="1">
        <f t="array" ref="F447">SUM(IF((LEFT('2-1 采购订单物料明细表报表导出'!#REF!,7)=F$1)*('2-1 采购订单物料明细表报表导出'!#REF!=$A447),'2-1 采购订单物料明细表报表导出'!#REF!,0))</f>
        <v>#REF!</v>
      </c>
      <c r="G447" s="23" t="e" cm="1">
        <f t="array" ref="G447">SUM(IF((LEFT('2-1 采购订单物料明细表报表导出'!#REF!,7)=G$1)*('2-1 采购订单物料明细表报表导出'!#REF!=$A447),'2-1 采购订单物料明细表报表导出'!#REF!,0))</f>
        <v>#REF!</v>
      </c>
      <c r="H447" s="23" t="e" cm="1">
        <f t="array" ref="H447">SUM(IF((LEFT('2-1 采购订单物料明细表报表导出'!#REF!,7)=H$1)*('2-1 采购订单物料明细表报表导出'!#REF!=$A447),'2-1 采购订单物料明细表报表导出'!#REF!,0))</f>
        <v>#REF!</v>
      </c>
      <c r="I447" s="23" t="e" cm="1">
        <f t="array" ref="I447">SUM(IF((LEFT('2-1 采购订单物料明细表报表导出'!#REF!,7)=I$1)*('2-1 采购订单物料明细表报表导出'!#REF!=$A447),'2-1 采购订单物料明细表报表导出'!#REF!,0))</f>
        <v>#REF!</v>
      </c>
      <c r="J447" s="23" t="e" cm="1">
        <f t="array" ref="J447">SUM(IF((LEFT('2-1 采购订单物料明细表报表导出'!#REF!,7)=J$1)*('2-1 采购订单物料明细表报表导出'!#REF!=$A447),'2-1 采购订单物料明细表报表导出'!#REF!,0))</f>
        <v>#REF!</v>
      </c>
      <c r="K447" s="23" t="e" cm="1">
        <f t="array" ref="K447">SUM(IF((LEFT('2-1 采购订单物料明细表报表导出'!#REF!,7)=K$1)*('2-1 采购订单物料明细表报表导出'!#REF!=$A447),'2-1 采购订单物料明细表报表导出'!#REF!,0))</f>
        <v>#REF!</v>
      </c>
      <c r="L447" s="23" t="e" cm="1">
        <f t="array" ref="L447">SUM(IF((LEFT('2-1 采购订单物料明细表报表导出'!#REF!,7)=L$1)*('2-1 采购订单物料明细表报表导出'!#REF!=$A447),'2-1 采购订单物料明细表报表导出'!#REF!,0))</f>
        <v>#REF!</v>
      </c>
      <c r="M447" s="23" t="e" cm="1">
        <f t="array" ref="M447">SUM(IF((LEFT('2-1 采购订单物料明细表报表导出'!#REF!,7)=M$1)*('2-1 采购订单物料明细表报表导出'!#REF!=$A447),'2-1 采购订单物料明细表报表导出'!#REF!,0))</f>
        <v>#REF!</v>
      </c>
      <c r="N447" s="23" t="e" cm="1">
        <f t="array" ref="N447">SUM(IF((LEFT('2-1 采购订单物料明细表报表导出'!#REF!,7)=N$1)*('2-1 采购订单物料明细表报表导出'!#REF!=$A447),'2-1 采购订单物料明细表报表导出'!#REF!,0))</f>
        <v>#REF!</v>
      </c>
      <c r="O447" s="23" t="e" cm="1">
        <f t="array" ref="O447">SUM(IF((LEFT('2-1 采购订单物料明细表报表导出'!#REF!,7)=O$1)*('2-1 采购订单物料明细表报表导出'!#REF!=$A447),'2-1 采购订单物料明细表报表导出'!#REF!,0))</f>
        <v>#REF!</v>
      </c>
    </row>
    <row r="448" ht="15" spans="1:15">
      <c r="A448" s="29" t="s">
        <v>3755</v>
      </c>
      <c r="B448" s="48" t="s">
        <v>2128</v>
      </c>
      <c r="C448" s="49" t="s">
        <v>2129</v>
      </c>
      <c r="D448" s="23" t="e" cm="1">
        <f t="array" ref="D448">SUM(IF((LEFT('2-1 采购订单物料明细表报表导出'!#REF!,7)=D$1)*('2-1 采购订单物料明细表报表导出'!#REF!=$A448),'2-1 采购订单物料明细表报表导出'!#REF!,0))</f>
        <v>#REF!</v>
      </c>
      <c r="E448" s="23" t="e" cm="1">
        <f t="array" ref="E448">SUM(IF((LEFT('2-1 采购订单物料明细表报表导出'!#REF!,7)=E$1)*('2-1 采购订单物料明细表报表导出'!#REF!=$A448),'2-1 采购订单物料明细表报表导出'!#REF!,0))</f>
        <v>#REF!</v>
      </c>
      <c r="F448" s="23" t="e" cm="1">
        <f t="array" ref="F448">SUM(IF((LEFT('2-1 采购订单物料明细表报表导出'!#REF!,7)=F$1)*('2-1 采购订单物料明细表报表导出'!#REF!=$A448),'2-1 采购订单物料明细表报表导出'!#REF!,0))</f>
        <v>#REF!</v>
      </c>
      <c r="G448" s="23" t="e" cm="1">
        <f t="array" ref="G448">SUM(IF((LEFT('2-1 采购订单物料明细表报表导出'!#REF!,7)=G$1)*('2-1 采购订单物料明细表报表导出'!#REF!=$A448),'2-1 采购订单物料明细表报表导出'!#REF!,0))</f>
        <v>#REF!</v>
      </c>
      <c r="H448" s="23" t="e" cm="1">
        <f t="array" ref="H448">SUM(IF((LEFT('2-1 采购订单物料明细表报表导出'!#REF!,7)=H$1)*('2-1 采购订单物料明细表报表导出'!#REF!=$A448),'2-1 采购订单物料明细表报表导出'!#REF!,0))</f>
        <v>#REF!</v>
      </c>
      <c r="I448" s="23" t="e" cm="1">
        <f t="array" ref="I448">SUM(IF((LEFT('2-1 采购订单物料明细表报表导出'!#REF!,7)=I$1)*('2-1 采购订单物料明细表报表导出'!#REF!=$A448),'2-1 采购订单物料明细表报表导出'!#REF!,0))</f>
        <v>#REF!</v>
      </c>
      <c r="J448" s="23" t="e" cm="1">
        <f t="array" ref="J448">SUM(IF((LEFT('2-1 采购订单物料明细表报表导出'!#REF!,7)=J$1)*('2-1 采购订单物料明细表报表导出'!#REF!=$A448),'2-1 采购订单物料明细表报表导出'!#REF!,0))</f>
        <v>#REF!</v>
      </c>
      <c r="K448" s="23" t="e" cm="1">
        <f t="array" ref="K448">SUM(IF((LEFT('2-1 采购订单物料明细表报表导出'!#REF!,7)=K$1)*('2-1 采购订单物料明细表报表导出'!#REF!=$A448),'2-1 采购订单物料明细表报表导出'!#REF!,0))</f>
        <v>#REF!</v>
      </c>
      <c r="L448" s="23" t="e" cm="1">
        <f t="array" ref="L448">SUM(IF((LEFT('2-1 采购订单物料明细表报表导出'!#REF!,7)=L$1)*('2-1 采购订单物料明细表报表导出'!#REF!=$A448),'2-1 采购订单物料明细表报表导出'!#REF!,0))</f>
        <v>#REF!</v>
      </c>
      <c r="M448" s="23" t="e" cm="1">
        <f t="array" ref="M448">SUM(IF((LEFT('2-1 采购订单物料明细表报表导出'!#REF!,7)=M$1)*('2-1 采购订单物料明细表报表导出'!#REF!=$A448),'2-1 采购订单物料明细表报表导出'!#REF!,0))</f>
        <v>#REF!</v>
      </c>
      <c r="N448" s="23" t="e" cm="1">
        <f t="array" ref="N448">SUM(IF((LEFT('2-1 采购订单物料明细表报表导出'!#REF!,7)=N$1)*('2-1 采购订单物料明细表报表导出'!#REF!=$A448),'2-1 采购订单物料明细表报表导出'!#REF!,0))</f>
        <v>#REF!</v>
      </c>
      <c r="O448" s="23" t="e" cm="1">
        <f t="array" ref="O448">SUM(IF((LEFT('2-1 采购订单物料明细表报表导出'!#REF!,7)=O$1)*('2-1 采购订单物料明细表报表导出'!#REF!=$A448),'2-1 采购订单物料明细表报表导出'!#REF!,0))</f>
        <v>#REF!</v>
      </c>
    </row>
    <row r="449" ht="14.5" spans="1:15">
      <c r="A449" s="20" t="s">
        <v>3756</v>
      </c>
      <c r="B449" s="48" t="s">
        <v>2128</v>
      </c>
      <c r="C449" s="49" t="s">
        <v>2129</v>
      </c>
      <c r="D449" s="23" t="e" cm="1">
        <f t="array" ref="D449">SUM(IF((LEFT('2-1 采购订单物料明细表报表导出'!#REF!,7)=D$1)*('2-1 采购订单物料明细表报表导出'!#REF!=$A449),'2-1 采购订单物料明细表报表导出'!#REF!,0))</f>
        <v>#REF!</v>
      </c>
      <c r="E449" s="23" t="e" cm="1">
        <f t="array" ref="E449">SUM(IF((LEFT('2-1 采购订单物料明细表报表导出'!#REF!,7)=E$1)*('2-1 采购订单物料明细表报表导出'!#REF!=$A449),'2-1 采购订单物料明细表报表导出'!#REF!,0))</f>
        <v>#REF!</v>
      </c>
      <c r="F449" s="23" t="e" cm="1">
        <f t="array" ref="F449">SUM(IF((LEFT('2-1 采购订单物料明细表报表导出'!#REF!,7)=F$1)*('2-1 采购订单物料明细表报表导出'!#REF!=$A449),'2-1 采购订单物料明细表报表导出'!#REF!,0))</f>
        <v>#REF!</v>
      </c>
      <c r="G449" s="23" t="e" cm="1">
        <f t="array" ref="G449">SUM(IF((LEFT('2-1 采购订单物料明细表报表导出'!#REF!,7)=G$1)*('2-1 采购订单物料明细表报表导出'!#REF!=$A449),'2-1 采购订单物料明细表报表导出'!#REF!,0))</f>
        <v>#REF!</v>
      </c>
      <c r="H449" s="23" t="e" cm="1">
        <f t="array" ref="H449">SUM(IF((LEFT('2-1 采购订单物料明细表报表导出'!#REF!,7)=H$1)*('2-1 采购订单物料明细表报表导出'!#REF!=$A449),'2-1 采购订单物料明细表报表导出'!#REF!,0))</f>
        <v>#REF!</v>
      </c>
      <c r="I449" s="23" t="e" cm="1">
        <f t="array" ref="I449">SUM(IF((LEFT('2-1 采购订单物料明细表报表导出'!#REF!,7)=I$1)*('2-1 采购订单物料明细表报表导出'!#REF!=$A449),'2-1 采购订单物料明细表报表导出'!#REF!,0))</f>
        <v>#REF!</v>
      </c>
      <c r="J449" s="23" t="e" cm="1">
        <f t="array" ref="J449">SUM(IF((LEFT('2-1 采购订单物料明细表报表导出'!#REF!,7)=J$1)*('2-1 采购订单物料明细表报表导出'!#REF!=$A449),'2-1 采购订单物料明细表报表导出'!#REF!,0))</f>
        <v>#REF!</v>
      </c>
      <c r="K449" s="23" t="e" cm="1">
        <f t="array" ref="K449">SUM(IF((LEFT('2-1 采购订单物料明细表报表导出'!#REF!,7)=K$1)*('2-1 采购订单物料明细表报表导出'!#REF!=$A449),'2-1 采购订单物料明细表报表导出'!#REF!,0))</f>
        <v>#REF!</v>
      </c>
      <c r="L449" s="23" t="e" cm="1">
        <f t="array" ref="L449">SUM(IF((LEFT('2-1 采购订单物料明细表报表导出'!#REF!,7)=L$1)*('2-1 采购订单物料明细表报表导出'!#REF!=$A449),'2-1 采购订单物料明细表报表导出'!#REF!,0))</f>
        <v>#REF!</v>
      </c>
      <c r="M449" s="23" t="e" cm="1">
        <f t="array" ref="M449">SUM(IF((LEFT('2-1 采购订单物料明细表报表导出'!#REF!,7)=M$1)*('2-1 采购订单物料明细表报表导出'!#REF!=$A449),'2-1 采购订单物料明细表报表导出'!#REF!,0))</f>
        <v>#REF!</v>
      </c>
      <c r="N449" s="23" t="e" cm="1">
        <f t="array" ref="N449">SUM(IF((LEFT('2-1 采购订单物料明细表报表导出'!#REF!,7)=N$1)*('2-1 采购订单物料明细表报表导出'!#REF!=$A449),'2-1 采购订单物料明细表报表导出'!#REF!,0))</f>
        <v>#REF!</v>
      </c>
      <c r="O449" s="23" t="e" cm="1">
        <f t="array" ref="O449">SUM(IF((LEFT('2-1 采购订单物料明细表报表导出'!#REF!,7)=O$1)*('2-1 采购订单物料明细表报表导出'!#REF!=$A449),'2-1 采购订单物料明细表报表导出'!#REF!,0))</f>
        <v>#REF!</v>
      </c>
    </row>
    <row r="450" ht="14.5" spans="1:15">
      <c r="A450" s="20" t="s">
        <v>3757</v>
      </c>
      <c r="B450" s="48" t="s">
        <v>2128</v>
      </c>
      <c r="C450" s="49" t="s">
        <v>2129</v>
      </c>
      <c r="D450" s="23" t="e" cm="1">
        <f t="array" ref="D450">SUM(IF((LEFT('2-1 采购订单物料明细表报表导出'!#REF!,7)=D$1)*('2-1 采购订单物料明细表报表导出'!#REF!=$A450),'2-1 采购订单物料明细表报表导出'!#REF!,0))</f>
        <v>#REF!</v>
      </c>
      <c r="E450" s="23" t="e" cm="1">
        <f t="array" ref="E450">SUM(IF((LEFT('2-1 采购订单物料明细表报表导出'!#REF!,7)=E$1)*('2-1 采购订单物料明细表报表导出'!#REF!=$A450),'2-1 采购订单物料明细表报表导出'!#REF!,0))</f>
        <v>#REF!</v>
      </c>
      <c r="F450" s="23" t="e" cm="1">
        <f t="array" ref="F450">SUM(IF((LEFT('2-1 采购订单物料明细表报表导出'!#REF!,7)=F$1)*('2-1 采购订单物料明细表报表导出'!#REF!=$A450),'2-1 采购订单物料明细表报表导出'!#REF!,0))</f>
        <v>#REF!</v>
      </c>
      <c r="G450" s="23" t="e" cm="1">
        <f t="array" ref="G450">SUM(IF((LEFT('2-1 采购订单物料明细表报表导出'!#REF!,7)=G$1)*('2-1 采购订单物料明细表报表导出'!#REF!=$A450),'2-1 采购订单物料明细表报表导出'!#REF!,0))</f>
        <v>#REF!</v>
      </c>
      <c r="H450" s="23" t="e" cm="1">
        <f t="array" ref="H450">SUM(IF((LEFT('2-1 采购订单物料明细表报表导出'!#REF!,7)=H$1)*('2-1 采购订单物料明细表报表导出'!#REF!=$A450),'2-1 采购订单物料明细表报表导出'!#REF!,0))</f>
        <v>#REF!</v>
      </c>
      <c r="I450" s="23" t="e" cm="1">
        <f t="array" ref="I450">SUM(IF((LEFT('2-1 采购订单物料明细表报表导出'!#REF!,7)=I$1)*('2-1 采购订单物料明细表报表导出'!#REF!=$A450),'2-1 采购订单物料明细表报表导出'!#REF!,0))</f>
        <v>#REF!</v>
      </c>
      <c r="J450" s="23" t="e" cm="1">
        <f t="array" ref="J450">SUM(IF((LEFT('2-1 采购订单物料明细表报表导出'!#REF!,7)=J$1)*('2-1 采购订单物料明细表报表导出'!#REF!=$A450),'2-1 采购订单物料明细表报表导出'!#REF!,0))</f>
        <v>#REF!</v>
      </c>
      <c r="K450" s="23" t="e" cm="1">
        <f t="array" ref="K450">SUM(IF((LEFT('2-1 采购订单物料明细表报表导出'!#REF!,7)=K$1)*('2-1 采购订单物料明细表报表导出'!#REF!=$A450),'2-1 采购订单物料明细表报表导出'!#REF!,0))</f>
        <v>#REF!</v>
      </c>
      <c r="L450" s="23" t="e" cm="1">
        <f t="array" ref="L450">SUM(IF((LEFT('2-1 采购订单物料明细表报表导出'!#REF!,7)=L$1)*('2-1 采购订单物料明细表报表导出'!#REF!=$A450),'2-1 采购订单物料明细表报表导出'!#REF!,0))</f>
        <v>#REF!</v>
      </c>
      <c r="M450" s="23" t="e" cm="1">
        <f t="array" ref="M450">SUM(IF((LEFT('2-1 采购订单物料明细表报表导出'!#REF!,7)=M$1)*('2-1 采购订单物料明细表报表导出'!#REF!=$A450),'2-1 采购订单物料明细表报表导出'!#REF!,0))</f>
        <v>#REF!</v>
      </c>
      <c r="N450" s="23" t="e" cm="1">
        <f t="array" ref="N450">SUM(IF((LEFT('2-1 采购订单物料明细表报表导出'!#REF!,7)=N$1)*('2-1 采购订单物料明细表报表导出'!#REF!=$A450),'2-1 采购订单物料明细表报表导出'!#REF!,0))</f>
        <v>#REF!</v>
      </c>
      <c r="O450" s="23" t="e" cm="1">
        <f t="array" ref="O450">SUM(IF((LEFT('2-1 采购订单物料明细表报表导出'!#REF!,7)=O$1)*('2-1 采购订单物料明细表报表导出'!#REF!=$A450),'2-1 采购订单物料明细表报表导出'!#REF!,0))</f>
        <v>#REF!</v>
      </c>
    </row>
    <row r="451" ht="14.5" spans="1:15">
      <c r="A451" s="20" t="s">
        <v>3758</v>
      </c>
      <c r="B451" s="48" t="s">
        <v>2128</v>
      </c>
      <c r="C451" s="49" t="s">
        <v>2129</v>
      </c>
      <c r="D451" s="23" t="e" cm="1">
        <f t="array" ref="D451">SUM(IF((LEFT('2-1 采购订单物料明细表报表导出'!#REF!,7)=D$1)*('2-1 采购订单物料明细表报表导出'!#REF!=$A451),'2-1 采购订单物料明细表报表导出'!#REF!,0))</f>
        <v>#REF!</v>
      </c>
      <c r="E451" s="23" t="e" cm="1">
        <f t="array" ref="E451">SUM(IF((LEFT('2-1 采购订单物料明细表报表导出'!#REF!,7)=E$1)*('2-1 采购订单物料明细表报表导出'!#REF!=$A451),'2-1 采购订单物料明细表报表导出'!#REF!,0))</f>
        <v>#REF!</v>
      </c>
      <c r="F451" s="23" t="e" cm="1">
        <f t="array" ref="F451">SUM(IF((LEFT('2-1 采购订单物料明细表报表导出'!#REF!,7)=F$1)*('2-1 采购订单物料明细表报表导出'!#REF!=$A451),'2-1 采购订单物料明细表报表导出'!#REF!,0))</f>
        <v>#REF!</v>
      </c>
      <c r="G451" s="23" t="e" cm="1">
        <f t="array" ref="G451">SUM(IF((LEFT('2-1 采购订单物料明细表报表导出'!#REF!,7)=G$1)*('2-1 采购订单物料明细表报表导出'!#REF!=$A451),'2-1 采购订单物料明细表报表导出'!#REF!,0))</f>
        <v>#REF!</v>
      </c>
      <c r="H451" s="23" t="e" cm="1">
        <f t="array" ref="H451">SUM(IF((LEFT('2-1 采购订单物料明细表报表导出'!#REF!,7)=H$1)*('2-1 采购订单物料明细表报表导出'!#REF!=$A451),'2-1 采购订单物料明细表报表导出'!#REF!,0))</f>
        <v>#REF!</v>
      </c>
      <c r="I451" s="23" t="e" cm="1">
        <f t="array" ref="I451">SUM(IF((LEFT('2-1 采购订单物料明细表报表导出'!#REF!,7)=I$1)*('2-1 采购订单物料明细表报表导出'!#REF!=$A451),'2-1 采购订单物料明细表报表导出'!#REF!,0))</f>
        <v>#REF!</v>
      </c>
      <c r="J451" s="23" t="e" cm="1">
        <f t="array" ref="J451">SUM(IF((LEFT('2-1 采购订单物料明细表报表导出'!#REF!,7)=J$1)*('2-1 采购订单物料明细表报表导出'!#REF!=$A451),'2-1 采购订单物料明细表报表导出'!#REF!,0))</f>
        <v>#REF!</v>
      </c>
      <c r="K451" s="23" t="e" cm="1">
        <f t="array" ref="K451">SUM(IF((LEFT('2-1 采购订单物料明细表报表导出'!#REF!,7)=K$1)*('2-1 采购订单物料明细表报表导出'!#REF!=$A451),'2-1 采购订单物料明细表报表导出'!#REF!,0))</f>
        <v>#REF!</v>
      </c>
      <c r="L451" s="23" t="e" cm="1">
        <f t="array" ref="L451">SUM(IF((LEFT('2-1 采购订单物料明细表报表导出'!#REF!,7)=L$1)*('2-1 采购订单物料明细表报表导出'!#REF!=$A451),'2-1 采购订单物料明细表报表导出'!#REF!,0))</f>
        <v>#REF!</v>
      </c>
      <c r="M451" s="23" t="e" cm="1">
        <f t="array" ref="M451">SUM(IF((LEFT('2-1 采购订单物料明细表报表导出'!#REF!,7)=M$1)*('2-1 采购订单物料明细表报表导出'!#REF!=$A451),'2-1 采购订单物料明细表报表导出'!#REF!,0))</f>
        <v>#REF!</v>
      </c>
      <c r="N451" s="23" t="e" cm="1">
        <f t="array" ref="N451">SUM(IF((LEFT('2-1 采购订单物料明细表报表导出'!#REF!,7)=N$1)*('2-1 采购订单物料明细表报表导出'!#REF!=$A451),'2-1 采购订单物料明细表报表导出'!#REF!,0))</f>
        <v>#REF!</v>
      </c>
      <c r="O451" s="23" t="e" cm="1">
        <f t="array" ref="O451">SUM(IF((LEFT('2-1 采购订单物料明细表报表导出'!#REF!,7)=O$1)*('2-1 采购订单物料明细表报表导出'!#REF!=$A451),'2-1 采购订单物料明细表报表导出'!#REF!,0))</f>
        <v>#REF!</v>
      </c>
    </row>
    <row r="452" ht="14.5" spans="1:15">
      <c r="A452" s="20" t="s">
        <v>3759</v>
      </c>
      <c r="B452" s="48" t="s">
        <v>2128</v>
      </c>
      <c r="C452" s="49" t="s">
        <v>2129</v>
      </c>
      <c r="D452" s="23" t="e" cm="1">
        <f t="array" ref="D452">SUM(IF((LEFT('2-1 采购订单物料明细表报表导出'!#REF!,7)=D$1)*('2-1 采购订单物料明细表报表导出'!#REF!=$A452),'2-1 采购订单物料明细表报表导出'!#REF!,0))</f>
        <v>#REF!</v>
      </c>
      <c r="E452" s="23" t="e" cm="1">
        <f t="array" ref="E452">SUM(IF((LEFT('2-1 采购订单物料明细表报表导出'!#REF!,7)=E$1)*('2-1 采购订单物料明细表报表导出'!#REF!=$A452),'2-1 采购订单物料明细表报表导出'!#REF!,0))</f>
        <v>#REF!</v>
      </c>
      <c r="F452" s="23" t="e" cm="1">
        <f t="array" ref="F452">SUM(IF((LEFT('2-1 采购订单物料明细表报表导出'!#REF!,7)=F$1)*('2-1 采购订单物料明细表报表导出'!#REF!=$A452),'2-1 采购订单物料明细表报表导出'!#REF!,0))</f>
        <v>#REF!</v>
      </c>
      <c r="G452" s="23" t="e" cm="1">
        <f t="array" ref="G452">SUM(IF((LEFT('2-1 采购订单物料明细表报表导出'!#REF!,7)=G$1)*('2-1 采购订单物料明细表报表导出'!#REF!=$A452),'2-1 采购订单物料明细表报表导出'!#REF!,0))</f>
        <v>#REF!</v>
      </c>
      <c r="H452" s="23" t="e" cm="1">
        <f t="array" ref="H452">SUM(IF((LEFT('2-1 采购订单物料明细表报表导出'!#REF!,7)=H$1)*('2-1 采购订单物料明细表报表导出'!#REF!=$A452),'2-1 采购订单物料明细表报表导出'!#REF!,0))</f>
        <v>#REF!</v>
      </c>
      <c r="I452" s="23" t="e" cm="1">
        <f t="array" ref="I452">SUM(IF((LEFT('2-1 采购订单物料明细表报表导出'!#REF!,7)=I$1)*('2-1 采购订单物料明细表报表导出'!#REF!=$A452),'2-1 采购订单物料明细表报表导出'!#REF!,0))</f>
        <v>#REF!</v>
      </c>
      <c r="J452" s="23" t="e" cm="1">
        <f t="array" ref="J452">SUM(IF((LEFT('2-1 采购订单物料明细表报表导出'!#REF!,7)=J$1)*('2-1 采购订单物料明细表报表导出'!#REF!=$A452),'2-1 采购订单物料明细表报表导出'!#REF!,0))</f>
        <v>#REF!</v>
      </c>
      <c r="K452" s="23" t="e" cm="1">
        <f t="array" ref="K452">SUM(IF((LEFT('2-1 采购订单物料明细表报表导出'!#REF!,7)=K$1)*('2-1 采购订单物料明细表报表导出'!#REF!=$A452),'2-1 采购订单物料明细表报表导出'!#REF!,0))</f>
        <v>#REF!</v>
      </c>
      <c r="L452" s="23" t="e" cm="1">
        <f t="array" ref="L452">SUM(IF((LEFT('2-1 采购订单物料明细表报表导出'!#REF!,7)=L$1)*('2-1 采购订单物料明细表报表导出'!#REF!=$A452),'2-1 采购订单物料明细表报表导出'!#REF!,0))</f>
        <v>#REF!</v>
      </c>
      <c r="M452" s="23" t="e" cm="1">
        <f t="array" ref="M452">SUM(IF((LEFT('2-1 采购订单物料明细表报表导出'!#REF!,7)=M$1)*('2-1 采购订单物料明细表报表导出'!#REF!=$A452),'2-1 采购订单物料明细表报表导出'!#REF!,0))</f>
        <v>#REF!</v>
      </c>
      <c r="N452" s="23" t="e" cm="1">
        <f t="array" ref="N452">SUM(IF((LEFT('2-1 采购订单物料明细表报表导出'!#REF!,7)=N$1)*('2-1 采购订单物料明细表报表导出'!#REF!=$A452),'2-1 采购订单物料明细表报表导出'!#REF!,0))</f>
        <v>#REF!</v>
      </c>
      <c r="O452" s="23" t="e" cm="1">
        <f t="array" ref="O452">SUM(IF((LEFT('2-1 采购订单物料明细表报表导出'!#REF!,7)=O$1)*('2-1 采购订单物料明细表报表导出'!#REF!=$A452),'2-1 采购订单物料明细表报表导出'!#REF!,0))</f>
        <v>#REF!</v>
      </c>
    </row>
    <row r="453" ht="14.5" spans="1:15">
      <c r="A453" s="20" t="s">
        <v>3760</v>
      </c>
      <c r="B453" s="48" t="s">
        <v>2128</v>
      </c>
      <c r="C453" s="49" t="s">
        <v>2129</v>
      </c>
      <c r="D453" s="23" t="e" cm="1">
        <f t="array" ref="D453">SUM(IF((LEFT('2-1 采购订单物料明细表报表导出'!#REF!,7)=D$1)*('2-1 采购订单物料明细表报表导出'!#REF!=$A453),'2-1 采购订单物料明细表报表导出'!#REF!,0))</f>
        <v>#REF!</v>
      </c>
      <c r="E453" s="23" t="e" cm="1">
        <f t="array" ref="E453">SUM(IF((LEFT('2-1 采购订单物料明细表报表导出'!#REF!,7)=E$1)*('2-1 采购订单物料明细表报表导出'!#REF!=$A453),'2-1 采购订单物料明细表报表导出'!#REF!,0))</f>
        <v>#REF!</v>
      </c>
      <c r="F453" s="23" t="e" cm="1">
        <f t="array" ref="F453">SUM(IF((LEFT('2-1 采购订单物料明细表报表导出'!#REF!,7)=F$1)*('2-1 采购订单物料明细表报表导出'!#REF!=$A453),'2-1 采购订单物料明细表报表导出'!#REF!,0))</f>
        <v>#REF!</v>
      </c>
      <c r="G453" s="23" t="e" cm="1">
        <f t="array" ref="G453">SUM(IF((LEFT('2-1 采购订单物料明细表报表导出'!#REF!,7)=G$1)*('2-1 采购订单物料明细表报表导出'!#REF!=$A453),'2-1 采购订单物料明细表报表导出'!#REF!,0))</f>
        <v>#REF!</v>
      </c>
      <c r="H453" s="23" t="e" cm="1">
        <f t="array" ref="H453">SUM(IF((LEFT('2-1 采购订单物料明细表报表导出'!#REF!,7)=H$1)*('2-1 采购订单物料明细表报表导出'!#REF!=$A453),'2-1 采购订单物料明细表报表导出'!#REF!,0))</f>
        <v>#REF!</v>
      </c>
      <c r="I453" s="23" t="e" cm="1">
        <f t="array" ref="I453">SUM(IF((LEFT('2-1 采购订单物料明细表报表导出'!#REF!,7)=I$1)*('2-1 采购订单物料明细表报表导出'!#REF!=$A453),'2-1 采购订单物料明细表报表导出'!#REF!,0))</f>
        <v>#REF!</v>
      </c>
      <c r="J453" s="23" t="e" cm="1">
        <f t="array" ref="J453">SUM(IF((LEFT('2-1 采购订单物料明细表报表导出'!#REF!,7)=J$1)*('2-1 采购订单物料明细表报表导出'!#REF!=$A453),'2-1 采购订单物料明细表报表导出'!#REF!,0))</f>
        <v>#REF!</v>
      </c>
      <c r="K453" s="23" t="e" cm="1">
        <f t="array" ref="K453">SUM(IF((LEFT('2-1 采购订单物料明细表报表导出'!#REF!,7)=K$1)*('2-1 采购订单物料明细表报表导出'!#REF!=$A453),'2-1 采购订单物料明细表报表导出'!#REF!,0))</f>
        <v>#REF!</v>
      </c>
      <c r="L453" s="23" t="e" cm="1">
        <f t="array" ref="L453">SUM(IF((LEFT('2-1 采购订单物料明细表报表导出'!#REF!,7)=L$1)*('2-1 采购订单物料明细表报表导出'!#REF!=$A453),'2-1 采购订单物料明细表报表导出'!#REF!,0))</f>
        <v>#REF!</v>
      </c>
      <c r="M453" s="23" t="e" cm="1">
        <f t="array" ref="M453">SUM(IF((LEFT('2-1 采购订单物料明细表报表导出'!#REF!,7)=M$1)*('2-1 采购订单物料明细表报表导出'!#REF!=$A453),'2-1 采购订单物料明细表报表导出'!#REF!,0))</f>
        <v>#REF!</v>
      </c>
      <c r="N453" s="23" t="e" cm="1">
        <f t="array" ref="N453">SUM(IF((LEFT('2-1 采购订单物料明细表报表导出'!#REF!,7)=N$1)*('2-1 采购订单物料明细表报表导出'!#REF!=$A453),'2-1 采购订单物料明细表报表导出'!#REF!,0))</f>
        <v>#REF!</v>
      </c>
      <c r="O453" s="23" t="e" cm="1">
        <f t="array" ref="O453">SUM(IF((LEFT('2-1 采购订单物料明细表报表导出'!#REF!,7)=O$1)*('2-1 采购订单物料明细表报表导出'!#REF!=$A453),'2-1 采购订单物料明细表报表导出'!#REF!,0))</f>
        <v>#REF!</v>
      </c>
    </row>
    <row r="454" ht="14.5" spans="1:15">
      <c r="A454" s="20" t="s">
        <v>3761</v>
      </c>
      <c r="B454" s="48" t="s">
        <v>2128</v>
      </c>
      <c r="C454" s="49" t="s">
        <v>2129</v>
      </c>
      <c r="D454" s="23" t="e" cm="1">
        <f t="array" ref="D454">SUM(IF((LEFT('2-1 采购订单物料明细表报表导出'!#REF!,7)=D$1)*('2-1 采购订单物料明细表报表导出'!#REF!=$A454),'2-1 采购订单物料明细表报表导出'!#REF!,0))</f>
        <v>#REF!</v>
      </c>
      <c r="E454" s="23" t="e" cm="1">
        <f t="array" ref="E454">SUM(IF((LEFT('2-1 采购订单物料明细表报表导出'!#REF!,7)=E$1)*('2-1 采购订单物料明细表报表导出'!#REF!=$A454),'2-1 采购订单物料明细表报表导出'!#REF!,0))</f>
        <v>#REF!</v>
      </c>
      <c r="F454" s="23" t="e" cm="1">
        <f t="array" ref="F454">SUM(IF((LEFT('2-1 采购订单物料明细表报表导出'!#REF!,7)=F$1)*('2-1 采购订单物料明细表报表导出'!#REF!=$A454),'2-1 采购订单物料明细表报表导出'!#REF!,0))</f>
        <v>#REF!</v>
      </c>
      <c r="G454" s="23" t="e" cm="1">
        <f t="array" ref="G454">SUM(IF((LEFT('2-1 采购订单物料明细表报表导出'!#REF!,7)=G$1)*('2-1 采购订单物料明细表报表导出'!#REF!=$A454),'2-1 采购订单物料明细表报表导出'!#REF!,0))</f>
        <v>#REF!</v>
      </c>
      <c r="H454" s="23" t="e" cm="1">
        <f t="array" ref="H454">SUM(IF((LEFT('2-1 采购订单物料明细表报表导出'!#REF!,7)=H$1)*('2-1 采购订单物料明细表报表导出'!#REF!=$A454),'2-1 采购订单物料明细表报表导出'!#REF!,0))</f>
        <v>#REF!</v>
      </c>
      <c r="I454" s="23" t="e" cm="1">
        <f t="array" ref="I454">SUM(IF((LEFT('2-1 采购订单物料明细表报表导出'!#REF!,7)=I$1)*('2-1 采购订单物料明细表报表导出'!#REF!=$A454),'2-1 采购订单物料明细表报表导出'!#REF!,0))</f>
        <v>#REF!</v>
      </c>
      <c r="J454" s="23" t="e" cm="1">
        <f t="array" ref="J454">SUM(IF((LEFT('2-1 采购订单物料明细表报表导出'!#REF!,7)=J$1)*('2-1 采购订单物料明细表报表导出'!#REF!=$A454),'2-1 采购订单物料明细表报表导出'!#REF!,0))</f>
        <v>#REF!</v>
      </c>
      <c r="K454" s="23" t="e" cm="1">
        <f t="array" ref="K454">SUM(IF((LEFT('2-1 采购订单物料明细表报表导出'!#REF!,7)=K$1)*('2-1 采购订单物料明细表报表导出'!#REF!=$A454),'2-1 采购订单物料明细表报表导出'!#REF!,0))</f>
        <v>#REF!</v>
      </c>
      <c r="L454" s="23" t="e" cm="1">
        <f t="array" ref="L454">SUM(IF((LEFT('2-1 采购订单物料明细表报表导出'!#REF!,7)=L$1)*('2-1 采购订单物料明细表报表导出'!#REF!=$A454),'2-1 采购订单物料明细表报表导出'!#REF!,0))</f>
        <v>#REF!</v>
      </c>
      <c r="M454" s="23" t="e" cm="1">
        <f t="array" ref="M454">SUM(IF((LEFT('2-1 采购订单物料明细表报表导出'!#REF!,7)=M$1)*('2-1 采购订单物料明细表报表导出'!#REF!=$A454),'2-1 采购订单物料明细表报表导出'!#REF!,0))</f>
        <v>#REF!</v>
      </c>
      <c r="N454" s="23" t="e" cm="1">
        <f t="array" ref="N454">SUM(IF((LEFT('2-1 采购订单物料明细表报表导出'!#REF!,7)=N$1)*('2-1 采购订单物料明细表报表导出'!#REF!=$A454),'2-1 采购订单物料明细表报表导出'!#REF!,0))</f>
        <v>#REF!</v>
      </c>
      <c r="O454" s="23" t="e" cm="1">
        <f t="array" ref="O454">SUM(IF((LEFT('2-1 采购订单物料明细表报表导出'!#REF!,7)=O$1)*('2-1 采购订单物料明细表报表导出'!#REF!=$A454),'2-1 采购订单物料明细表报表导出'!#REF!,0))</f>
        <v>#REF!</v>
      </c>
    </row>
    <row r="455" ht="14.5" spans="1:15">
      <c r="A455" s="20" t="s">
        <v>3762</v>
      </c>
      <c r="B455" s="48" t="s">
        <v>2128</v>
      </c>
      <c r="C455" s="49" t="s">
        <v>2129</v>
      </c>
      <c r="D455" s="23" t="e" cm="1">
        <f t="array" ref="D455">SUM(IF((LEFT('2-1 采购订单物料明细表报表导出'!#REF!,7)=D$1)*('2-1 采购订单物料明细表报表导出'!#REF!=$A455),'2-1 采购订单物料明细表报表导出'!#REF!,0))</f>
        <v>#REF!</v>
      </c>
      <c r="E455" s="23" t="e" cm="1">
        <f t="array" ref="E455">SUM(IF((LEFT('2-1 采购订单物料明细表报表导出'!#REF!,7)=E$1)*('2-1 采购订单物料明细表报表导出'!#REF!=$A455),'2-1 采购订单物料明细表报表导出'!#REF!,0))</f>
        <v>#REF!</v>
      </c>
      <c r="F455" s="23" t="e" cm="1">
        <f t="array" ref="F455">SUM(IF((LEFT('2-1 采购订单物料明细表报表导出'!#REF!,7)=F$1)*('2-1 采购订单物料明细表报表导出'!#REF!=$A455),'2-1 采购订单物料明细表报表导出'!#REF!,0))</f>
        <v>#REF!</v>
      </c>
      <c r="G455" s="23" t="e" cm="1">
        <f t="array" ref="G455">SUM(IF((LEFT('2-1 采购订单物料明细表报表导出'!#REF!,7)=G$1)*('2-1 采购订单物料明细表报表导出'!#REF!=$A455),'2-1 采购订单物料明细表报表导出'!#REF!,0))</f>
        <v>#REF!</v>
      </c>
      <c r="H455" s="23" t="e" cm="1">
        <f t="array" ref="H455">SUM(IF((LEFT('2-1 采购订单物料明细表报表导出'!#REF!,7)=H$1)*('2-1 采购订单物料明细表报表导出'!#REF!=$A455),'2-1 采购订单物料明细表报表导出'!#REF!,0))</f>
        <v>#REF!</v>
      </c>
      <c r="I455" s="23" t="e" cm="1">
        <f t="array" ref="I455">SUM(IF((LEFT('2-1 采购订单物料明细表报表导出'!#REF!,7)=I$1)*('2-1 采购订单物料明细表报表导出'!#REF!=$A455),'2-1 采购订单物料明细表报表导出'!#REF!,0))</f>
        <v>#REF!</v>
      </c>
      <c r="J455" s="23" t="e" cm="1">
        <f t="array" ref="J455">SUM(IF((LEFT('2-1 采购订单物料明细表报表导出'!#REF!,7)=J$1)*('2-1 采购订单物料明细表报表导出'!#REF!=$A455),'2-1 采购订单物料明细表报表导出'!#REF!,0))</f>
        <v>#REF!</v>
      </c>
      <c r="K455" s="23" t="e" cm="1">
        <f t="array" ref="K455">SUM(IF((LEFT('2-1 采购订单物料明细表报表导出'!#REF!,7)=K$1)*('2-1 采购订单物料明细表报表导出'!#REF!=$A455),'2-1 采购订单物料明细表报表导出'!#REF!,0))</f>
        <v>#REF!</v>
      </c>
      <c r="L455" s="23" t="e" cm="1">
        <f t="array" ref="L455">SUM(IF((LEFT('2-1 采购订单物料明细表报表导出'!#REF!,7)=L$1)*('2-1 采购订单物料明细表报表导出'!#REF!=$A455),'2-1 采购订单物料明细表报表导出'!#REF!,0))</f>
        <v>#REF!</v>
      </c>
      <c r="M455" s="23" t="e" cm="1">
        <f t="array" ref="M455">SUM(IF((LEFT('2-1 采购订单物料明细表报表导出'!#REF!,7)=M$1)*('2-1 采购订单物料明细表报表导出'!#REF!=$A455),'2-1 采购订单物料明细表报表导出'!#REF!,0))</f>
        <v>#REF!</v>
      </c>
      <c r="N455" s="23" t="e" cm="1">
        <f t="array" ref="N455">SUM(IF((LEFT('2-1 采购订单物料明细表报表导出'!#REF!,7)=N$1)*('2-1 采购订单物料明细表报表导出'!#REF!=$A455),'2-1 采购订单物料明细表报表导出'!#REF!,0))</f>
        <v>#REF!</v>
      </c>
      <c r="O455" s="23" t="e" cm="1">
        <f t="array" ref="O455">SUM(IF((LEFT('2-1 采购订单物料明细表报表导出'!#REF!,7)=O$1)*('2-1 采购订单物料明细表报表导出'!#REF!=$A455),'2-1 采购订单物料明细表报表导出'!#REF!,0))</f>
        <v>#REF!</v>
      </c>
    </row>
    <row r="456" ht="14.5" spans="1:15">
      <c r="A456" s="20" t="s">
        <v>3763</v>
      </c>
      <c r="B456" s="48" t="s">
        <v>2128</v>
      </c>
      <c r="C456" s="49" t="s">
        <v>2129</v>
      </c>
      <c r="D456" s="23" t="e" cm="1">
        <f t="array" ref="D456">SUM(IF((LEFT('2-1 采购订单物料明细表报表导出'!#REF!,7)=D$1)*('2-1 采购订单物料明细表报表导出'!#REF!=$A456),'2-1 采购订单物料明细表报表导出'!#REF!,0))</f>
        <v>#REF!</v>
      </c>
      <c r="E456" s="23" t="e" cm="1">
        <f t="array" ref="E456">SUM(IF((LEFT('2-1 采购订单物料明细表报表导出'!#REF!,7)=E$1)*('2-1 采购订单物料明细表报表导出'!#REF!=$A456),'2-1 采购订单物料明细表报表导出'!#REF!,0))</f>
        <v>#REF!</v>
      </c>
      <c r="F456" s="23" t="e" cm="1">
        <f t="array" ref="F456">SUM(IF((LEFT('2-1 采购订单物料明细表报表导出'!#REF!,7)=F$1)*('2-1 采购订单物料明细表报表导出'!#REF!=$A456),'2-1 采购订单物料明细表报表导出'!#REF!,0))</f>
        <v>#REF!</v>
      </c>
      <c r="G456" s="23" t="e" cm="1">
        <f t="array" ref="G456">SUM(IF((LEFT('2-1 采购订单物料明细表报表导出'!#REF!,7)=G$1)*('2-1 采购订单物料明细表报表导出'!#REF!=$A456),'2-1 采购订单物料明细表报表导出'!#REF!,0))</f>
        <v>#REF!</v>
      </c>
      <c r="H456" s="23" t="e" cm="1">
        <f t="array" ref="H456">SUM(IF((LEFT('2-1 采购订单物料明细表报表导出'!#REF!,7)=H$1)*('2-1 采购订单物料明细表报表导出'!#REF!=$A456),'2-1 采购订单物料明细表报表导出'!#REF!,0))</f>
        <v>#REF!</v>
      </c>
      <c r="I456" s="23" t="e" cm="1">
        <f t="array" ref="I456">SUM(IF((LEFT('2-1 采购订单物料明细表报表导出'!#REF!,7)=I$1)*('2-1 采购订单物料明细表报表导出'!#REF!=$A456),'2-1 采购订单物料明细表报表导出'!#REF!,0))</f>
        <v>#REF!</v>
      </c>
      <c r="J456" s="23" t="e" cm="1">
        <f t="array" ref="J456">SUM(IF((LEFT('2-1 采购订单物料明细表报表导出'!#REF!,7)=J$1)*('2-1 采购订单物料明细表报表导出'!#REF!=$A456),'2-1 采购订单物料明细表报表导出'!#REF!,0))</f>
        <v>#REF!</v>
      </c>
      <c r="K456" s="23" t="e" cm="1">
        <f t="array" ref="K456">SUM(IF((LEFT('2-1 采购订单物料明细表报表导出'!#REF!,7)=K$1)*('2-1 采购订单物料明细表报表导出'!#REF!=$A456),'2-1 采购订单物料明细表报表导出'!#REF!,0))</f>
        <v>#REF!</v>
      </c>
      <c r="L456" s="23" t="e" cm="1">
        <f t="array" ref="L456">SUM(IF((LEFT('2-1 采购订单物料明细表报表导出'!#REF!,7)=L$1)*('2-1 采购订单物料明细表报表导出'!#REF!=$A456),'2-1 采购订单物料明细表报表导出'!#REF!,0))</f>
        <v>#REF!</v>
      </c>
      <c r="M456" s="23" t="e" cm="1">
        <f t="array" ref="M456">SUM(IF((LEFT('2-1 采购订单物料明细表报表导出'!#REF!,7)=M$1)*('2-1 采购订单物料明细表报表导出'!#REF!=$A456),'2-1 采购订单物料明细表报表导出'!#REF!,0))</f>
        <v>#REF!</v>
      </c>
      <c r="N456" s="23" t="e" cm="1">
        <f t="array" ref="N456">SUM(IF((LEFT('2-1 采购订单物料明细表报表导出'!#REF!,7)=N$1)*('2-1 采购订单物料明细表报表导出'!#REF!=$A456),'2-1 采购订单物料明细表报表导出'!#REF!,0))</f>
        <v>#REF!</v>
      </c>
      <c r="O456" s="23" t="e" cm="1">
        <f t="array" ref="O456">SUM(IF((LEFT('2-1 采购订单物料明细表报表导出'!#REF!,7)=O$1)*('2-1 采购订单物料明细表报表导出'!#REF!=$A456),'2-1 采购订单物料明细表报表导出'!#REF!,0))</f>
        <v>#REF!</v>
      </c>
    </row>
    <row r="457" ht="14.5" spans="1:15">
      <c r="A457" s="20" t="s">
        <v>3764</v>
      </c>
      <c r="B457" s="48" t="s">
        <v>2128</v>
      </c>
      <c r="C457" s="49" t="s">
        <v>2129</v>
      </c>
      <c r="D457" s="23" t="e" cm="1">
        <f t="array" ref="D457">SUM(IF((LEFT('2-1 采购订单物料明细表报表导出'!#REF!,7)=D$1)*('2-1 采购订单物料明细表报表导出'!#REF!=$A457),'2-1 采购订单物料明细表报表导出'!#REF!,0))</f>
        <v>#REF!</v>
      </c>
      <c r="E457" s="23" t="e" cm="1">
        <f t="array" ref="E457">SUM(IF((LEFT('2-1 采购订单物料明细表报表导出'!#REF!,7)=E$1)*('2-1 采购订单物料明细表报表导出'!#REF!=$A457),'2-1 采购订单物料明细表报表导出'!#REF!,0))</f>
        <v>#REF!</v>
      </c>
      <c r="F457" s="23" t="e" cm="1">
        <f t="array" ref="F457">SUM(IF((LEFT('2-1 采购订单物料明细表报表导出'!#REF!,7)=F$1)*('2-1 采购订单物料明细表报表导出'!#REF!=$A457),'2-1 采购订单物料明细表报表导出'!#REF!,0))</f>
        <v>#REF!</v>
      </c>
      <c r="G457" s="23" t="e" cm="1">
        <f t="array" ref="G457">SUM(IF((LEFT('2-1 采购订单物料明细表报表导出'!#REF!,7)=G$1)*('2-1 采购订单物料明细表报表导出'!#REF!=$A457),'2-1 采购订单物料明细表报表导出'!#REF!,0))</f>
        <v>#REF!</v>
      </c>
      <c r="H457" s="23" t="e" cm="1">
        <f t="array" ref="H457">SUM(IF((LEFT('2-1 采购订单物料明细表报表导出'!#REF!,7)=H$1)*('2-1 采购订单物料明细表报表导出'!#REF!=$A457),'2-1 采购订单物料明细表报表导出'!#REF!,0))</f>
        <v>#REF!</v>
      </c>
      <c r="I457" s="23" t="e" cm="1">
        <f t="array" ref="I457">SUM(IF((LEFT('2-1 采购订单物料明细表报表导出'!#REF!,7)=I$1)*('2-1 采购订单物料明细表报表导出'!#REF!=$A457),'2-1 采购订单物料明细表报表导出'!#REF!,0))</f>
        <v>#REF!</v>
      </c>
      <c r="J457" s="23" t="e" cm="1">
        <f t="array" ref="J457">SUM(IF((LEFT('2-1 采购订单物料明细表报表导出'!#REF!,7)=J$1)*('2-1 采购订单物料明细表报表导出'!#REF!=$A457),'2-1 采购订单物料明细表报表导出'!#REF!,0))</f>
        <v>#REF!</v>
      </c>
      <c r="K457" s="23" t="e" cm="1">
        <f t="array" ref="K457">SUM(IF((LEFT('2-1 采购订单物料明细表报表导出'!#REF!,7)=K$1)*('2-1 采购订单物料明细表报表导出'!#REF!=$A457),'2-1 采购订单物料明细表报表导出'!#REF!,0))</f>
        <v>#REF!</v>
      </c>
      <c r="L457" s="23" t="e" cm="1">
        <f t="array" ref="L457">SUM(IF((LEFT('2-1 采购订单物料明细表报表导出'!#REF!,7)=L$1)*('2-1 采购订单物料明细表报表导出'!#REF!=$A457),'2-1 采购订单物料明细表报表导出'!#REF!,0))</f>
        <v>#REF!</v>
      </c>
      <c r="M457" s="23" t="e" cm="1">
        <f t="array" ref="M457">SUM(IF((LEFT('2-1 采购订单物料明细表报表导出'!#REF!,7)=M$1)*('2-1 采购订单物料明细表报表导出'!#REF!=$A457),'2-1 采购订单物料明细表报表导出'!#REF!,0))</f>
        <v>#REF!</v>
      </c>
      <c r="N457" s="23" t="e" cm="1">
        <f t="array" ref="N457">SUM(IF((LEFT('2-1 采购订单物料明细表报表导出'!#REF!,7)=N$1)*('2-1 采购订单物料明细表报表导出'!#REF!=$A457),'2-1 采购订单物料明细表报表导出'!#REF!,0))</f>
        <v>#REF!</v>
      </c>
      <c r="O457" s="23" t="e" cm="1">
        <f t="array" ref="O457">SUM(IF((LEFT('2-1 采购订单物料明细表报表导出'!#REF!,7)=O$1)*('2-1 采购订单物料明细表报表导出'!#REF!=$A457),'2-1 采购订单物料明细表报表导出'!#REF!,0))</f>
        <v>#REF!</v>
      </c>
    </row>
    <row r="458" ht="14.5" spans="1:15">
      <c r="A458" s="20" t="s">
        <v>3765</v>
      </c>
      <c r="B458" s="48" t="s">
        <v>2128</v>
      </c>
      <c r="C458" s="49" t="s">
        <v>2129</v>
      </c>
      <c r="D458" s="23" t="e" cm="1">
        <f t="array" ref="D458">SUM(IF((LEFT('2-1 采购订单物料明细表报表导出'!#REF!,7)=D$1)*('2-1 采购订单物料明细表报表导出'!#REF!=$A458),'2-1 采购订单物料明细表报表导出'!#REF!,0))</f>
        <v>#REF!</v>
      </c>
      <c r="E458" s="23" t="e" cm="1">
        <f t="array" ref="E458">SUM(IF((LEFT('2-1 采购订单物料明细表报表导出'!#REF!,7)=E$1)*('2-1 采购订单物料明细表报表导出'!#REF!=$A458),'2-1 采购订单物料明细表报表导出'!#REF!,0))</f>
        <v>#REF!</v>
      </c>
      <c r="F458" s="23" t="e" cm="1">
        <f t="array" ref="F458">SUM(IF((LEFT('2-1 采购订单物料明细表报表导出'!#REF!,7)=F$1)*('2-1 采购订单物料明细表报表导出'!#REF!=$A458),'2-1 采购订单物料明细表报表导出'!#REF!,0))</f>
        <v>#REF!</v>
      </c>
      <c r="G458" s="23" t="e" cm="1">
        <f t="array" ref="G458">SUM(IF((LEFT('2-1 采购订单物料明细表报表导出'!#REF!,7)=G$1)*('2-1 采购订单物料明细表报表导出'!#REF!=$A458),'2-1 采购订单物料明细表报表导出'!#REF!,0))</f>
        <v>#REF!</v>
      </c>
      <c r="H458" s="23" t="e" cm="1">
        <f t="array" ref="H458">SUM(IF((LEFT('2-1 采购订单物料明细表报表导出'!#REF!,7)=H$1)*('2-1 采购订单物料明细表报表导出'!#REF!=$A458),'2-1 采购订单物料明细表报表导出'!#REF!,0))</f>
        <v>#REF!</v>
      </c>
      <c r="I458" s="23" t="e" cm="1">
        <f t="array" ref="I458">SUM(IF((LEFT('2-1 采购订单物料明细表报表导出'!#REF!,7)=I$1)*('2-1 采购订单物料明细表报表导出'!#REF!=$A458),'2-1 采购订单物料明细表报表导出'!#REF!,0))</f>
        <v>#REF!</v>
      </c>
      <c r="J458" s="23" t="e" cm="1">
        <f t="array" ref="J458">SUM(IF((LEFT('2-1 采购订单物料明细表报表导出'!#REF!,7)=J$1)*('2-1 采购订单物料明细表报表导出'!#REF!=$A458),'2-1 采购订单物料明细表报表导出'!#REF!,0))</f>
        <v>#REF!</v>
      </c>
      <c r="K458" s="23" t="e" cm="1">
        <f t="array" ref="K458">SUM(IF((LEFT('2-1 采购订单物料明细表报表导出'!#REF!,7)=K$1)*('2-1 采购订单物料明细表报表导出'!#REF!=$A458),'2-1 采购订单物料明细表报表导出'!#REF!,0))</f>
        <v>#REF!</v>
      </c>
      <c r="L458" s="23" t="e" cm="1">
        <f t="array" ref="L458">SUM(IF((LEFT('2-1 采购订单物料明细表报表导出'!#REF!,7)=L$1)*('2-1 采购订单物料明细表报表导出'!#REF!=$A458),'2-1 采购订单物料明细表报表导出'!#REF!,0))</f>
        <v>#REF!</v>
      </c>
      <c r="M458" s="23" t="e" cm="1">
        <f t="array" ref="M458">SUM(IF((LEFT('2-1 采购订单物料明细表报表导出'!#REF!,7)=M$1)*('2-1 采购订单物料明细表报表导出'!#REF!=$A458),'2-1 采购订单物料明细表报表导出'!#REF!,0))</f>
        <v>#REF!</v>
      </c>
      <c r="N458" s="23" t="e" cm="1">
        <f t="array" ref="N458">SUM(IF((LEFT('2-1 采购订单物料明细表报表导出'!#REF!,7)=N$1)*('2-1 采购订单物料明细表报表导出'!#REF!=$A458),'2-1 采购订单物料明细表报表导出'!#REF!,0))</f>
        <v>#REF!</v>
      </c>
      <c r="O458" s="23" t="e" cm="1">
        <f t="array" ref="O458">SUM(IF((LEFT('2-1 采购订单物料明细表报表导出'!#REF!,7)=O$1)*('2-1 采购订单物料明细表报表导出'!#REF!=$A458),'2-1 采购订单物料明细表报表导出'!#REF!,0))</f>
        <v>#REF!</v>
      </c>
    </row>
    <row r="459" ht="14.5" spans="1:15">
      <c r="A459" s="20" t="s">
        <v>3766</v>
      </c>
      <c r="B459" s="48" t="s">
        <v>2128</v>
      </c>
      <c r="C459" s="49" t="s">
        <v>2129</v>
      </c>
      <c r="D459" s="23" t="e" cm="1">
        <f t="array" ref="D459">SUM(IF((LEFT('2-1 采购订单物料明细表报表导出'!#REF!,7)=D$1)*('2-1 采购订单物料明细表报表导出'!#REF!=$A459),'2-1 采购订单物料明细表报表导出'!#REF!,0))</f>
        <v>#REF!</v>
      </c>
      <c r="E459" s="23" t="e" cm="1">
        <f t="array" ref="E459">SUM(IF((LEFT('2-1 采购订单物料明细表报表导出'!#REF!,7)=E$1)*('2-1 采购订单物料明细表报表导出'!#REF!=$A459),'2-1 采购订单物料明细表报表导出'!#REF!,0))</f>
        <v>#REF!</v>
      </c>
      <c r="F459" s="23" t="e" cm="1">
        <f t="array" ref="F459">SUM(IF((LEFT('2-1 采购订单物料明细表报表导出'!#REF!,7)=F$1)*('2-1 采购订单物料明细表报表导出'!#REF!=$A459),'2-1 采购订单物料明细表报表导出'!#REF!,0))</f>
        <v>#REF!</v>
      </c>
      <c r="G459" s="23" t="e" cm="1">
        <f t="array" ref="G459">SUM(IF((LEFT('2-1 采购订单物料明细表报表导出'!#REF!,7)=G$1)*('2-1 采购订单物料明细表报表导出'!#REF!=$A459),'2-1 采购订单物料明细表报表导出'!#REF!,0))</f>
        <v>#REF!</v>
      </c>
      <c r="H459" s="23" t="e" cm="1">
        <f t="array" ref="H459">SUM(IF((LEFT('2-1 采购订单物料明细表报表导出'!#REF!,7)=H$1)*('2-1 采购订单物料明细表报表导出'!#REF!=$A459),'2-1 采购订单物料明细表报表导出'!#REF!,0))</f>
        <v>#REF!</v>
      </c>
      <c r="I459" s="23" t="e" cm="1">
        <f t="array" ref="I459">SUM(IF((LEFT('2-1 采购订单物料明细表报表导出'!#REF!,7)=I$1)*('2-1 采购订单物料明细表报表导出'!#REF!=$A459),'2-1 采购订单物料明细表报表导出'!#REF!,0))</f>
        <v>#REF!</v>
      </c>
      <c r="J459" s="23" t="e" cm="1">
        <f t="array" ref="J459">SUM(IF((LEFT('2-1 采购订单物料明细表报表导出'!#REF!,7)=J$1)*('2-1 采购订单物料明细表报表导出'!#REF!=$A459),'2-1 采购订单物料明细表报表导出'!#REF!,0))</f>
        <v>#REF!</v>
      </c>
      <c r="K459" s="23" t="e" cm="1">
        <f t="array" ref="K459">SUM(IF((LEFT('2-1 采购订单物料明细表报表导出'!#REF!,7)=K$1)*('2-1 采购订单物料明细表报表导出'!#REF!=$A459),'2-1 采购订单物料明细表报表导出'!#REF!,0))</f>
        <v>#REF!</v>
      </c>
      <c r="L459" s="23" t="e" cm="1">
        <f t="array" ref="L459">SUM(IF((LEFT('2-1 采购订单物料明细表报表导出'!#REF!,7)=L$1)*('2-1 采购订单物料明细表报表导出'!#REF!=$A459),'2-1 采购订单物料明细表报表导出'!#REF!,0))</f>
        <v>#REF!</v>
      </c>
      <c r="M459" s="23" t="e" cm="1">
        <f t="array" ref="M459">SUM(IF((LEFT('2-1 采购订单物料明细表报表导出'!#REF!,7)=M$1)*('2-1 采购订单物料明细表报表导出'!#REF!=$A459),'2-1 采购订单物料明细表报表导出'!#REF!,0))</f>
        <v>#REF!</v>
      </c>
      <c r="N459" s="23" t="e" cm="1">
        <f t="array" ref="N459">SUM(IF((LEFT('2-1 采购订单物料明细表报表导出'!#REF!,7)=N$1)*('2-1 采购订单物料明细表报表导出'!#REF!=$A459),'2-1 采购订单物料明细表报表导出'!#REF!,0))</f>
        <v>#REF!</v>
      </c>
      <c r="O459" s="23" t="e" cm="1">
        <f t="array" ref="O459">SUM(IF((LEFT('2-1 采购订单物料明细表报表导出'!#REF!,7)=O$1)*('2-1 采购订单物料明细表报表导出'!#REF!=$A459),'2-1 采购订单物料明细表报表导出'!#REF!,0))</f>
        <v>#REF!</v>
      </c>
    </row>
    <row r="460" ht="14.5" spans="1:15">
      <c r="A460" s="20" t="s">
        <v>3767</v>
      </c>
      <c r="B460" s="48" t="s">
        <v>2128</v>
      </c>
      <c r="C460" s="49" t="s">
        <v>2129</v>
      </c>
      <c r="D460" s="23" t="e" cm="1">
        <f t="array" ref="D460">SUM(IF((LEFT('2-1 采购订单物料明细表报表导出'!#REF!,7)=D$1)*('2-1 采购订单物料明细表报表导出'!#REF!=$A460),'2-1 采购订单物料明细表报表导出'!#REF!,0))</f>
        <v>#REF!</v>
      </c>
      <c r="E460" s="23" t="e" cm="1">
        <f t="array" ref="E460">SUM(IF((LEFT('2-1 采购订单物料明细表报表导出'!#REF!,7)=E$1)*('2-1 采购订单物料明细表报表导出'!#REF!=$A460),'2-1 采购订单物料明细表报表导出'!#REF!,0))</f>
        <v>#REF!</v>
      </c>
      <c r="F460" s="23" t="e" cm="1">
        <f t="array" ref="F460">SUM(IF((LEFT('2-1 采购订单物料明细表报表导出'!#REF!,7)=F$1)*('2-1 采购订单物料明细表报表导出'!#REF!=$A460),'2-1 采购订单物料明细表报表导出'!#REF!,0))</f>
        <v>#REF!</v>
      </c>
      <c r="G460" s="23" t="e" cm="1">
        <f t="array" ref="G460">SUM(IF((LEFT('2-1 采购订单物料明细表报表导出'!#REF!,7)=G$1)*('2-1 采购订单物料明细表报表导出'!#REF!=$A460),'2-1 采购订单物料明细表报表导出'!#REF!,0))</f>
        <v>#REF!</v>
      </c>
      <c r="H460" s="23" t="e" cm="1">
        <f t="array" ref="H460">SUM(IF((LEFT('2-1 采购订单物料明细表报表导出'!#REF!,7)=H$1)*('2-1 采购订单物料明细表报表导出'!#REF!=$A460),'2-1 采购订单物料明细表报表导出'!#REF!,0))</f>
        <v>#REF!</v>
      </c>
      <c r="I460" s="23" t="e" cm="1">
        <f t="array" ref="I460">SUM(IF((LEFT('2-1 采购订单物料明细表报表导出'!#REF!,7)=I$1)*('2-1 采购订单物料明细表报表导出'!#REF!=$A460),'2-1 采购订单物料明细表报表导出'!#REF!,0))</f>
        <v>#REF!</v>
      </c>
      <c r="J460" s="23" t="e" cm="1">
        <f t="array" ref="J460">SUM(IF((LEFT('2-1 采购订单物料明细表报表导出'!#REF!,7)=J$1)*('2-1 采购订单物料明细表报表导出'!#REF!=$A460),'2-1 采购订单物料明细表报表导出'!#REF!,0))</f>
        <v>#REF!</v>
      </c>
      <c r="K460" s="23" t="e" cm="1">
        <f t="array" ref="K460">SUM(IF((LEFT('2-1 采购订单物料明细表报表导出'!#REF!,7)=K$1)*('2-1 采购订单物料明细表报表导出'!#REF!=$A460),'2-1 采购订单物料明细表报表导出'!#REF!,0))</f>
        <v>#REF!</v>
      </c>
      <c r="L460" s="23" t="e" cm="1">
        <f t="array" ref="L460">SUM(IF((LEFT('2-1 采购订单物料明细表报表导出'!#REF!,7)=L$1)*('2-1 采购订单物料明细表报表导出'!#REF!=$A460),'2-1 采购订单物料明细表报表导出'!#REF!,0))</f>
        <v>#REF!</v>
      </c>
      <c r="M460" s="23" t="e" cm="1">
        <f t="array" ref="M460">SUM(IF((LEFT('2-1 采购订单物料明细表报表导出'!#REF!,7)=M$1)*('2-1 采购订单物料明细表报表导出'!#REF!=$A460),'2-1 采购订单物料明细表报表导出'!#REF!,0))</f>
        <v>#REF!</v>
      </c>
      <c r="N460" s="23" t="e" cm="1">
        <f t="array" ref="N460">SUM(IF((LEFT('2-1 采购订单物料明细表报表导出'!#REF!,7)=N$1)*('2-1 采购订单物料明细表报表导出'!#REF!=$A460),'2-1 采购订单物料明细表报表导出'!#REF!,0))</f>
        <v>#REF!</v>
      </c>
      <c r="O460" s="23" t="e" cm="1">
        <f t="array" ref="O460">SUM(IF((LEFT('2-1 采购订单物料明细表报表导出'!#REF!,7)=O$1)*('2-1 采购订单物料明细表报表导出'!#REF!=$A460),'2-1 采购订单物料明细表报表导出'!#REF!,0))</f>
        <v>#REF!</v>
      </c>
    </row>
    <row r="461" ht="14.5" spans="1:15">
      <c r="A461" s="20" t="s">
        <v>3768</v>
      </c>
      <c r="B461" s="48" t="s">
        <v>2128</v>
      </c>
      <c r="C461" s="49" t="s">
        <v>2129</v>
      </c>
      <c r="D461" s="23" t="e" cm="1">
        <f t="array" ref="D461">SUM(IF((LEFT('2-1 采购订单物料明细表报表导出'!#REF!,7)=D$1)*('2-1 采购订单物料明细表报表导出'!#REF!=$A461),'2-1 采购订单物料明细表报表导出'!#REF!,0))</f>
        <v>#REF!</v>
      </c>
      <c r="E461" s="23" t="e" cm="1">
        <f t="array" ref="E461">SUM(IF((LEFT('2-1 采购订单物料明细表报表导出'!#REF!,7)=E$1)*('2-1 采购订单物料明细表报表导出'!#REF!=$A461),'2-1 采购订单物料明细表报表导出'!#REF!,0))</f>
        <v>#REF!</v>
      </c>
      <c r="F461" s="23" t="e" cm="1">
        <f t="array" ref="F461">SUM(IF((LEFT('2-1 采购订单物料明细表报表导出'!#REF!,7)=F$1)*('2-1 采购订单物料明细表报表导出'!#REF!=$A461),'2-1 采购订单物料明细表报表导出'!#REF!,0))</f>
        <v>#REF!</v>
      </c>
      <c r="G461" s="23" t="e" cm="1">
        <f t="array" ref="G461">SUM(IF((LEFT('2-1 采购订单物料明细表报表导出'!#REF!,7)=G$1)*('2-1 采购订单物料明细表报表导出'!#REF!=$A461),'2-1 采购订单物料明细表报表导出'!#REF!,0))</f>
        <v>#REF!</v>
      </c>
      <c r="H461" s="23" t="e" cm="1">
        <f t="array" ref="H461">SUM(IF((LEFT('2-1 采购订单物料明细表报表导出'!#REF!,7)=H$1)*('2-1 采购订单物料明细表报表导出'!#REF!=$A461),'2-1 采购订单物料明细表报表导出'!#REF!,0))</f>
        <v>#REF!</v>
      </c>
      <c r="I461" s="23" t="e" cm="1">
        <f t="array" ref="I461">SUM(IF((LEFT('2-1 采购订单物料明细表报表导出'!#REF!,7)=I$1)*('2-1 采购订单物料明细表报表导出'!#REF!=$A461),'2-1 采购订单物料明细表报表导出'!#REF!,0))</f>
        <v>#REF!</v>
      </c>
      <c r="J461" s="23" t="e" cm="1">
        <f t="array" ref="J461">SUM(IF((LEFT('2-1 采购订单物料明细表报表导出'!#REF!,7)=J$1)*('2-1 采购订单物料明细表报表导出'!#REF!=$A461),'2-1 采购订单物料明细表报表导出'!#REF!,0))</f>
        <v>#REF!</v>
      </c>
      <c r="K461" s="23" t="e" cm="1">
        <f t="array" ref="K461">SUM(IF((LEFT('2-1 采购订单物料明细表报表导出'!#REF!,7)=K$1)*('2-1 采购订单物料明细表报表导出'!#REF!=$A461),'2-1 采购订单物料明细表报表导出'!#REF!,0))</f>
        <v>#REF!</v>
      </c>
      <c r="L461" s="23" t="e" cm="1">
        <f t="array" ref="L461">SUM(IF((LEFT('2-1 采购订单物料明细表报表导出'!#REF!,7)=L$1)*('2-1 采购订单物料明细表报表导出'!#REF!=$A461),'2-1 采购订单物料明细表报表导出'!#REF!,0))</f>
        <v>#REF!</v>
      </c>
      <c r="M461" s="23" t="e" cm="1">
        <f t="array" ref="M461">SUM(IF((LEFT('2-1 采购订单物料明细表报表导出'!#REF!,7)=M$1)*('2-1 采购订单物料明细表报表导出'!#REF!=$A461),'2-1 采购订单物料明细表报表导出'!#REF!,0))</f>
        <v>#REF!</v>
      </c>
      <c r="N461" s="23" t="e" cm="1">
        <f t="array" ref="N461">SUM(IF((LEFT('2-1 采购订单物料明细表报表导出'!#REF!,7)=N$1)*('2-1 采购订单物料明细表报表导出'!#REF!=$A461),'2-1 采购订单物料明细表报表导出'!#REF!,0))</f>
        <v>#REF!</v>
      </c>
      <c r="O461" s="23" t="e" cm="1">
        <f t="array" ref="O461">SUM(IF((LEFT('2-1 采购订单物料明细表报表导出'!#REF!,7)=O$1)*('2-1 采购订单物料明细表报表导出'!#REF!=$A461),'2-1 采购订单物料明细表报表导出'!#REF!,0))</f>
        <v>#REF!</v>
      </c>
    </row>
    <row r="462" ht="15" spans="1:15">
      <c r="A462" s="50" t="s">
        <v>3769</v>
      </c>
      <c r="B462" s="48" t="s">
        <v>2128</v>
      </c>
      <c r="C462" s="49" t="s">
        <v>2129</v>
      </c>
      <c r="D462" s="23" t="e" cm="1">
        <f t="array" ref="D462">SUM(IF((LEFT('2-1 采购订单物料明细表报表导出'!#REF!,7)=D$1)*('2-1 采购订单物料明细表报表导出'!#REF!=$A462),'2-1 采购订单物料明细表报表导出'!#REF!,0))</f>
        <v>#REF!</v>
      </c>
      <c r="E462" s="23" t="e" cm="1">
        <f t="array" ref="E462">SUM(IF((LEFT('2-1 采购订单物料明细表报表导出'!#REF!,7)=E$1)*('2-1 采购订单物料明细表报表导出'!#REF!=$A462),'2-1 采购订单物料明细表报表导出'!#REF!,0))</f>
        <v>#REF!</v>
      </c>
      <c r="F462" s="23" t="e" cm="1">
        <f t="array" ref="F462">SUM(IF((LEFT('2-1 采购订单物料明细表报表导出'!#REF!,7)=F$1)*('2-1 采购订单物料明细表报表导出'!#REF!=$A462),'2-1 采购订单物料明细表报表导出'!#REF!,0))</f>
        <v>#REF!</v>
      </c>
      <c r="G462" s="23" t="e" cm="1">
        <f t="array" ref="G462">SUM(IF((LEFT('2-1 采购订单物料明细表报表导出'!#REF!,7)=G$1)*('2-1 采购订单物料明细表报表导出'!#REF!=$A462),'2-1 采购订单物料明细表报表导出'!#REF!,0))</f>
        <v>#REF!</v>
      </c>
      <c r="H462" s="23" t="e" cm="1">
        <f t="array" ref="H462">SUM(IF((LEFT('2-1 采购订单物料明细表报表导出'!#REF!,7)=H$1)*('2-1 采购订单物料明细表报表导出'!#REF!=$A462),'2-1 采购订单物料明细表报表导出'!#REF!,0))</f>
        <v>#REF!</v>
      </c>
      <c r="I462" s="23" t="e" cm="1">
        <f t="array" ref="I462">SUM(IF((LEFT('2-1 采购订单物料明细表报表导出'!#REF!,7)=I$1)*('2-1 采购订单物料明细表报表导出'!#REF!=$A462),'2-1 采购订单物料明细表报表导出'!#REF!,0))</f>
        <v>#REF!</v>
      </c>
      <c r="J462" s="23" t="e" cm="1">
        <f t="array" ref="J462">SUM(IF((LEFT('2-1 采购订单物料明细表报表导出'!#REF!,7)=J$1)*('2-1 采购订单物料明细表报表导出'!#REF!=$A462),'2-1 采购订单物料明细表报表导出'!#REF!,0))</f>
        <v>#REF!</v>
      </c>
      <c r="K462" s="23" t="e" cm="1">
        <f t="array" ref="K462">SUM(IF((LEFT('2-1 采购订单物料明细表报表导出'!#REF!,7)=K$1)*('2-1 采购订单物料明细表报表导出'!#REF!=$A462),'2-1 采购订单物料明细表报表导出'!#REF!,0))</f>
        <v>#REF!</v>
      </c>
      <c r="L462" s="23" t="e" cm="1">
        <f t="array" ref="L462">SUM(IF((LEFT('2-1 采购订单物料明细表报表导出'!#REF!,7)=L$1)*('2-1 采购订单物料明细表报表导出'!#REF!=$A462),'2-1 采购订单物料明细表报表导出'!#REF!,0))</f>
        <v>#REF!</v>
      </c>
      <c r="M462" s="23" t="e" cm="1">
        <f t="array" ref="M462">SUM(IF((LEFT('2-1 采购订单物料明细表报表导出'!#REF!,7)=M$1)*('2-1 采购订单物料明细表报表导出'!#REF!=$A462),'2-1 采购订单物料明细表报表导出'!#REF!,0))</f>
        <v>#REF!</v>
      </c>
      <c r="N462" s="23" t="e" cm="1">
        <f t="array" ref="N462">SUM(IF((LEFT('2-1 采购订单物料明细表报表导出'!#REF!,7)=N$1)*('2-1 采购订单物料明细表报表导出'!#REF!=$A462),'2-1 采购订单物料明细表报表导出'!#REF!,0))</f>
        <v>#REF!</v>
      </c>
      <c r="O462" s="23" t="e" cm="1">
        <f t="array" ref="O462">SUM(IF((LEFT('2-1 采购订单物料明细表报表导出'!#REF!,7)=O$1)*('2-1 采购订单物料明细表报表导出'!#REF!=$A462),'2-1 采购订单物料明细表报表导出'!#REF!,0))</f>
        <v>#REF!</v>
      </c>
    </row>
    <row r="463" ht="14.5" spans="1:15">
      <c r="A463" s="20" t="s">
        <v>3770</v>
      </c>
      <c r="B463" s="48" t="s">
        <v>2128</v>
      </c>
      <c r="C463" s="49" t="s">
        <v>2129</v>
      </c>
      <c r="D463" s="23" t="e" cm="1">
        <f t="array" ref="D463">SUM(IF((LEFT('2-1 采购订单物料明细表报表导出'!#REF!,7)=D$1)*('2-1 采购订单物料明细表报表导出'!#REF!=$A463),'2-1 采购订单物料明细表报表导出'!#REF!,0))</f>
        <v>#REF!</v>
      </c>
      <c r="E463" s="23" t="e" cm="1">
        <f t="array" ref="E463">SUM(IF((LEFT('2-1 采购订单物料明细表报表导出'!#REF!,7)=E$1)*('2-1 采购订单物料明细表报表导出'!#REF!=$A463),'2-1 采购订单物料明细表报表导出'!#REF!,0))</f>
        <v>#REF!</v>
      </c>
      <c r="F463" s="23" t="e" cm="1">
        <f t="array" ref="F463">SUM(IF((LEFT('2-1 采购订单物料明细表报表导出'!#REF!,7)=F$1)*('2-1 采购订单物料明细表报表导出'!#REF!=$A463),'2-1 采购订单物料明细表报表导出'!#REF!,0))</f>
        <v>#REF!</v>
      </c>
      <c r="G463" s="23" t="e" cm="1">
        <f t="array" ref="G463">SUM(IF((LEFT('2-1 采购订单物料明细表报表导出'!#REF!,7)=G$1)*('2-1 采购订单物料明细表报表导出'!#REF!=$A463),'2-1 采购订单物料明细表报表导出'!#REF!,0))</f>
        <v>#REF!</v>
      </c>
      <c r="H463" s="23" t="e" cm="1">
        <f t="array" ref="H463">SUM(IF((LEFT('2-1 采购订单物料明细表报表导出'!#REF!,7)=H$1)*('2-1 采购订单物料明细表报表导出'!#REF!=$A463),'2-1 采购订单物料明细表报表导出'!#REF!,0))</f>
        <v>#REF!</v>
      </c>
      <c r="I463" s="23" t="e" cm="1">
        <f t="array" ref="I463">SUM(IF((LEFT('2-1 采购订单物料明细表报表导出'!#REF!,7)=I$1)*('2-1 采购订单物料明细表报表导出'!#REF!=$A463),'2-1 采购订单物料明细表报表导出'!#REF!,0))</f>
        <v>#REF!</v>
      </c>
      <c r="J463" s="23" t="e" cm="1">
        <f t="array" ref="J463">SUM(IF((LEFT('2-1 采购订单物料明细表报表导出'!#REF!,7)=J$1)*('2-1 采购订单物料明细表报表导出'!#REF!=$A463),'2-1 采购订单物料明细表报表导出'!#REF!,0))</f>
        <v>#REF!</v>
      </c>
      <c r="K463" s="23" t="e" cm="1">
        <f t="array" ref="K463">SUM(IF((LEFT('2-1 采购订单物料明细表报表导出'!#REF!,7)=K$1)*('2-1 采购订单物料明细表报表导出'!#REF!=$A463),'2-1 采购订单物料明细表报表导出'!#REF!,0))</f>
        <v>#REF!</v>
      </c>
      <c r="L463" s="23" t="e" cm="1">
        <f t="array" ref="L463">SUM(IF((LEFT('2-1 采购订单物料明细表报表导出'!#REF!,7)=L$1)*('2-1 采购订单物料明细表报表导出'!#REF!=$A463),'2-1 采购订单物料明细表报表导出'!#REF!,0))</f>
        <v>#REF!</v>
      </c>
      <c r="M463" s="23" t="e" cm="1">
        <f t="array" ref="M463">SUM(IF((LEFT('2-1 采购订单物料明细表报表导出'!#REF!,7)=M$1)*('2-1 采购订单物料明细表报表导出'!#REF!=$A463),'2-1 采购订单物料明细表报表导出'!#REF!,0))</f>
        <v>#REF!</v>
      </c>
      <c r="N463" s="23" t="e" cm="1">
        <f t="array" ref="N463">SUM(IF((LEFT('2-1 采购订单物料明细表报表导出'!#REF!,7)=N$1)*('2-1 采购订单物料明细表报表导出'!#REF!=$A463),'2-1 采购订单物料明细表报表导出'!#REF!,0))</f>
        <v>#REF!</v>
      </c>
      <c r="O463" s="23" t="e" cm="1">
        <f t="array" ref="O463">SUM(IF((LEFT('2-1 采购订单物料明细表报表导出'!#REF!,7)=O$1)*('2-1 采购订单物料明细表报表导出'!#REF!=$A463),'2-1 采购订单物料明细表报表导出'!#REF!,0))</f>
        <v>#REF!</v>
      </c>
    </row>
    <row r="464" ht="14.5" spans="1:15">
      <c r="A464" s="20" t="s">
        <v>3771</v>
      </c>
      <c r="B464" s="48" t="s">
        <v>2128</v>
      </c>
      <c r="C464" s="49" t="s">
        <v>2129</v>
      </c>
      <c r="D464" s="23" t="e" cm="1">
        <f t="array" ref="D464">SUM(IF((LEFT('2-1 采购订单物料明细表报表导出'!#REF!,7)=D$1)*('2-1 采购订单物料明细表报表导出'!#REF!=$A464),'2-1 采购订单物料明细表报表导出'!#REF!,0))</f>
        <v>#REF!</v>
      </c>
      <c r="E464" s="23" t="e" cm="1">
        <f t="array" ref="E464">SUM(IF((LEFT('2-1 采购订单物料明细表报表导出'!#REF!,7)=E$1)*('2-1 采购订单物料明细表报表导出'!#REF!=$A464),'2-1 采购订单物料明细表报表导出'!#REF!,0))</f>
        <v>#REF!</v>
      </c>
      <c r="F464" s="23" t="e" cm="1">
        <f t="array" ref="F464">SUM(IF((LEFT('2-1 采购订单物料明细表报表导出'!#REF!,7)=F$1)*('2-1 采购订单物料明细表报表导出'!#REF!=$A464),'2-1 采购订单物料明细表报表导出'!#REF!,0))</f>
        <v>#REF!</v>
      </c>
      <c r="G464" s="23" t="e" cm="1">
        <f t="array" ref="G464">SUM(IF((LEFT('2-1 采购订单物料明细表报表导出'!#REF!,7)=G$1)*('2-1 采购订单物料明细表报表导出'!#REF!=$A464),'2-1 采购订单物料明细表报表导出'!#REF!,0))</f>
        <v>#REF!</v>
      </c>
      <c r="H464" s="23" t="e" cm="1">
        <f t="array" ref="H464">SUM(IF((LEFT('2-1 采购订单物料明细表报表导出'!#REF!,7)=H$1)*('2-1 采购订单物料明细表报表导出'!#REF!=$A464),'2-1 采购订单物料明细表报表导出'!#REF!,0))</f>
        <v>#REF!</v>
      </c>
      <c r="I464" s="23" t="e" cm="1">
        <f t="array" ref="I464">SUM(IF((LEFT('2-1 采购订单物料明细表报表导出'!#REF!,7)=I$1)*('2-1 采购订单物料明细表报表导出'!#REF!=$A464),'2-1 采购订单物料明细表报表导出'!#REF!,0))</f>
        <v>#REF!</v>
      </c>
      <c r="J464" s="23" t="e" cm="1">
        <f t="array" ref="J464">SUM(IF((LEFT('2-1 采购订单物料明细表报表导出'!#REF!,7)=J$1)*('2-1 采购订单物料明细表报表导出'!#REF!=$A464),'2-1 采购订单物料明细表报表导出'!#REF!,0))</f>
        <v>#REF!</v>
      </c>
      <c r="K464" s="23" t="e" cm="1">
        <f t="array" ref="K464">SUM(IF((LEFT('2-1 采购订单物料明细表报表导出'!#REF!,7)=K$1)*('2-1 采购订单物料明细表报表导出'!#REF!=$A464),'2-1 采购订单物料明细表报表导出'!#REF!,0))</f>
        <v>#REF!</v>
      </c>
      <c r="L464" s="23" t="e" cm="1">
        <f t="array" ref="L464">SUM(IF((LEFT('2-1 采购订单物料明细表报表导出'!#REF!,7)=L$1)*('2-1 采购订单物料明细表报表导出'!#REF!=$A464),'2-1 采购订单物料明细表报表导出'!#REF!,0))</f>
        <v>#REF!</v>
      </c>
      <c r="M464" s="23" t="e" cm="1">
        <f t="array" ref="M464">SUM(IF((LEFT('2-1 采购订单物料明细表报表导出'!#REF!,7)=M$1)*('2-1 采购订单物料明细表报表导出'!#REF!=$A464),'2-1 采购订单物料明细表报表导出'!#REF!,0))</f>
        <v>#REF!</v>
      </c>
      <c r="N464" s="23" t="e" cm="1">
        <f t="array" ref="N464">SUM(IF((LEFT('2-1 采购订单物料明细表报表导出'!#REF!,7)=N$1)*('2-1 采购订单物料明细表报表导出'!#REF!=$A464),'2-1 采购订单物料明细表报表导出'!#REF!,0))</f>
        <v>#REF!</v>
      </c>
      <c r="O464" s="23" t="e" cm="1">
        <f t="array" ref="O464">SUM(IF((LEFT('2-1 采购订单物料明细表报表导出'!#REF!,7)=O$1)*('2-1 采购订单物料明细表报表导出'!#REF!=$A464),'2-1 采购订单物料明细表报表导出'!#REF!,0))</f>
        <v>#REF!</v>
      </c>
    </row>
    <row r="465" ht="14.5" spans="1:15">
      <c r="A465" s="20" t="s">
        <v>3772</v>
      </c>
      <c r="B465" s="48" t="s">
        <v>2128</v>
      </c>
      <c r="C465" s="49" t="s">
        <v>2129</v>
      </c>
      <c r="D465" s="23" t="e" cm="1">
        <f t="array" ref="D465">SUM(IF((LEFT('2-1 采购订单物料明细表报表导出'!#REF!,7)=D$1)*('2-1 采购订单物料明细表报表导出'!#REF!=$A465),'2-1 采购订单物料明细表报表导出'!#REF!,0))</f>
        <v>#REF!</v>
      </c>
      <c r="E465" s="23" t="e" cm="1">
        <f t="array" ref="E465">SUM(IF((LEFT('2-1 采购订单物料明细表报表导出'!#REF!,7)=E$1)*('2-1 采购订单物料明细表报表导出'!#REF!=$A465),'2-1 采购订单物料明细表报表导出'!#REF!,0))</f>
        <v>#REF!</v>
      </c>
      <c r="F465" s="23" t="e" cm="1">
        <f t="array" ref="F465">SUM(IF((LEFT('2-1 采购订单物料明细表报表导出'!#REF!,7)=F$1)*('2-1 采购订单物料明细表报表导出'!#REF!=$A465),'2-1 采购订单物料明细表报表导出'!#REF!,0))</f>
        <v>#REF!</v>
      </c>
      <c r="G465" s="23" t="e" cm="1">
        <f t="array" ref="G465">SUM(IF((LEFT('2-1 采购订单物料明细表报表导出'!#REF!,7)=G$1)*('2-1 采购订单物料明细表报表导出'!#REF!=$A465),'2-1 采购订单物料明细表报表导出'!#REF!,0))</f>
        <v>#REF!</v>
      </c>
      <c r="H465" s="23" t="e" cm="1">
        <f t="array" ref="H465">SUM(IF((LEFT('2-1 采购订单物料明细表报表导出'!#REF!,7)=H$1)*('2-1 采购订单物料明细表报表导出'!#REF!=$A465),'2-1 采购订单物料明细表报表导出'!#REF!,0))</f>
        <v>#REF!</v>
      </c>
      <c r="I465" s="23" t="e" cm="1">
        <f t="array" ref="I465">SUM(IF((LEFT('2-1 采购订单物料明细表报表导出'!#REF!,7)=I$1)*('2-1 采购订单物料明细表报表导出'!#REF!=$A465),'2-1 采购订单物料明细表报表导出'!#REF!,0))</f>
        <v>#REF!</v>
      </c>
      <c r="J465" s="23" t="e" cm="1">
        <f t="array" ref="J465">SUM(IF((LEFT('2-1 采购订单物料明细表报表导出'!#REF!,7)=J$1)*('2-1 采购订单物料明细表报表导出'!#REF!=$A465),'2-1 采购订单物料明细表报表导出'!#REF!,0))</f>
        <v>#REF!</v>
      </c>
      <c r="K465" s="23" t="e" cm="1">
        <f t="array" ref="K465">SUM(IF((LEFT('2-1 采购订单物料明细表报表导出'!#REF!,7)=K$1)*('2-1 采购订单物料明细表报表导出'!#REF!=$A465),'2-1 采购订单物料明细表报表导出'!#REF!,0))</f>
        <v>#REF!</v>
      </c>
      <c r="L465" s="23" t="e" cm="1">
        <f t="array" ref="L465">SUM(IF((LEFT('2-1 采购订单物料明细表报表导出'!#REF!,7)=L$1)*('2-1 采购订单物料明细表报表导出'!#REF!=$A465),'2-1 采购订单物料明细表报表导出'!#REF!,0))</f>
        <v>#REF!</v>
      </c>
      <c r="M465" s="23" t="e" cm="1">
        <f t="array" ref="M465">SUM(IF((LEFT('2-1 采购订单物料明细表报表导出'!#REF!,7)=M$1)*('2-1 采购订单物料明细表报表导出'!#REF!=$A465),'2-1 采购订单物料明细表报表导出'!#REF!,0))</f>
        <v>#REF!</v>
      </c>
      <c r="N465" s="23" t="e" cm="1">
        <f t="array" ref="N465">SUM(IF((LEFT('2-1 采购订单物料明细表报表导出'!#REF!,7)=N$1)*('2-1 采购订单物料明细表报表导出'!#REF!=$A465),'2-1 采购订单物料明细表报表导出'!#REF!,0))</f>
        <v>#REF!</v>
      </c>
      <c r="O465" s="23" t="e" cm="1">
        <f t="array" ref="O465">SUM(IF((LEFT('2-1 采购订单物料明细表报表导出'!#REF!,7)=O$1)*('2-1 采购订单物料明细表报表导出'!#REF!=$A465),'2-1 采购订单物料明细表报表导出'!#REF!,0))</f>
        <v>#REF!</v>
      </c>
    </row>
    <row r="466" ht="14.5" spans="1:15">
      <c r="A466" s="20" t="s">
        <v>3773</v>
      </c>
      <c r="B466" s="48" t="s">
        <v>2128</v>
      </c>
      <c r="C466" s="49" t="s">
        <v>2129</v>
      </c>
      <c r="D466" s="23" t="e" cm="1">
        <f t="array" ref="D466">SUM(IF((LEFT('2-1 采购订单物料明细表报表导出'!#REF!,7)=D$1)*('2-1 采购订单物料明细表报表导出'!#REF!=$A466),'2-1 采购订单物料明细表报表导出'!#REF!,0))</f>
        <v>#REF!</v>
      </c>
      <c r="E466" s="23" t="e" cm="1">
        <f t="array" ref="E466">SUM(IF((LEFT('2-1 采购订单物料明细表报表导出'!#REF!,7)=E$1)*('2-1 采购订单物料明细表报表导出'!#REF!=$A466),'2-1 采购订单物料明细表报表导出'!#REF!,0))</f>
        <v>#REF!</v>
      </c>
      <c r="F466" s="23" t="e" cm="1">
        <f t="array" ref="F466">SUM(IF((LEFT('2-1 采购订单物料明细表报表导出'!#REF!,7)=F$1)*('2-1 采购订单物料明细表报表导出'!#REF!=$A466),'2-1 采购订单物料明细表报表导出'!#REF!,0))</f>
        <v>#REF!</v>
      </c>
      <c r="G466" s="23" t="e" cm="1">
        <f t="array" ref="G466">SUM(IF((LEFT('2-1 采购订单物料明细表报表导出'!#REF!,7)=G$1)*('2-1 采购订单物料明细表报表导出'!#REF!=$A466),'2-1 采购订单物料明细表报表导出'!#REF!,0))</f>
        <v>#REF!</v>
      </c>
      <c r="H466" s="23" t="e" cm="1">
        <f t="array" ref="H466">SUM(IF((LEFT('2-1 采购订单物料明细表报表导出'!#REF!,7)=H$1)*('2-1 采购订单物料明细表报表导出'!#REF!=$A466),'2-1 采购订单物料明细表报表导出'!#REF!,0))</f>
        <v>#REF!</v>
      </c>
      <c r="I466" s="23" t="e" cm="1">
        <f t="array" ref="I466">SUM(IF((LEFT('2-1 采购订单物料明细表报表导出'!#REF!,7)=I$1)*('2-1 采购订单物料明细表报表导出'!#REF!=$A466),'2-1 采购订单物料明细表报表导出'!#REF!,0))</f>
        <v>#REF!</v>
      </c>
      <c r="J466" s="23" t="e" cm="1">
        <f t="array" ref="J466">SUM(IF((LEFT('2-1 采购订单物料明细表报表导出'!#REF!,7)=J$1)*('2-1 采购订单物料明细表报表导出'!#REF!=$A466),'2-1 采购订单物料明细表报表导出'!#REF!,0))</f>
        <v>#REF!</v>
      </c>
      <c r="K466" s="23" t="e" cm="1">
        <f t="array" ref="K466">SUM(IF((LEFT('2-1 采购订单物料明细表报表导出'!#REF!,7)=K$1)*('2-1 采购订单物料明细表报表导出'!#REF!=$A466),'2-1 采购订单物料明细表报表导出'!#REF!,0))</f>
        <v>#REF!</v>
      </c>
      <c r="L466" s="23" t="e" cm="1">
        <f t="array" ref="L466">SUM(IF((LEFT('2-1 采购订单物料明细表报表导出'!#REF!,7)=L$1)*('2-1 采购订单物料明细表报表导出'!#REF!=$A466),'2-1 采购订单物料明细表报表导出'!#REF!,0))</f>
        <v>#REF!</v>
      </c>
      <c r="M466" s="23" t="e" cm="1">
        <f t="array" ref="M466">SUM(IF((LEFT('2-1 采购订单物料明细表报表导出'!#REF!,7)=M$1)*('2-1 采购订单物料明细表报表导出'!#REF!=$A466),'2-1 采购订单物料明细表报表导出'!#REF!,0))</f>
        <v>#REF!</v>
      </c>
      <c r="N466" s="23" t="e" cm="1">
        <f t="array" ref="N466">SUM(IF((LEFT('2-1 采购订单物料明细表报表导出'!#REF!,7)=N$1)*('2-1 采购订单物料明细表报表导出'!#REF!=$A466),'2-1 采购订单物料明细表报表导出'!#REF!,0))</f>
        <v>#REF!</v>
      </c>
      <c r="O466" s="23" t="e" cm="1">
        <f t="array" ref="O466">SUM(IF((LEFT('2-1 采购订单物料明细表报表导出'!#REF!,7)=O$1)*('2-1 采购订单物料明细表报表导出'!#REF!=$A466),'2-1 采购订单物料明细表报表导出'!#REF!,0))</f>
        <v>#REF!</v>
      </c>
    </row>
    <row r="467" ht="14.5" spans="1:15">
      <c r="A467" s="20" t="s">
        <v>3774</v>
      </c>
      <c r="B467" s="48" t="s">
        <v>2128</v>
      </c>
      <c r="C467" s="49" t="s">
        <v>2129</v>
      </c>
      <c r="D467" s="23" t="e" cm="1">
        <f t="array" ref="D467">SUM(IF((LEFT('2-1 采购订单物料明细表报表导出'!#REF!,7)=D$1)*('2-1 采购订单物料明细表报表导出'!#REF!=$A467),'2-1 采购订单物料明细表报表导出'!#REF!,0))</f>
        <v>#REF!</v>
      </c>
      <c r="E467" s="23" t="e" cm="1">
        <f t="array" ref="E467">SUM(IF((LEFT('2-1 采购订单物料明细表报表导出'!#REF!,7)=E$1)*('2-1 采购订单物料明细表报表导出'!#REF!=$A467),'2-1 采购订单物料明细表报表导出'!#REF!,0))</f>
        <v>#REF!</v>
      </c>
      <c r="F467" s="23" t="e" cm="1">
        <f t="array" ref="F467">SUM(IF((LEFT('2-1 采购订单物料明细表报表导出'!#REF!,7)=F$1)*('2-1 采购订单物料明细表报表导出'!#REF!=$A467),'2-1 采购订单物料明细表报表导出'!#REF!,0))</f>
        <v>#REF!</v>
      </c>
      <c r="G467" s="23" t="e" cm="1">
        <f t="array" ref="G467">SUM(IF((LEFT('2-1 采购订单物料明细表报表导出'!#REF!,7)=G$1)*('2-1 采购订单物料明细表报表导出'!#REF!=$A467),'2-1 采购订单物料明细表报表导出'!#REF!,0))</f>
        <v>#REF!</v>
      </c>
      <c r="H467" s="23" t="e" cm="1">
        <f t="array" ref="H467">SUM(IF((LEFT('2-1 采购订单物料明细表报表导出'!#REF!,7)=H$1)*('2-1 采购订单物料明细表报表导出'!#REF!=$A467),'2-1 采购订单物料明细表报表导出'!#REF!,0))</f>
        <v>#REF!</v>
      </c>
      <c r="I467" s="23" t="e" cm="1">
        <f t="array" ref="I467">SUM(IF((LEFT('2-1 采购订单物料明细表报表导出'!#REF!,7)=I$1)*('2-1 采购订单物料明细表报表导出'!#REF!=$A467),'2-1 采购订单物料明细表报表导出'!#REF!,0))</f>
        <v>#REF!</v>
      </c>
      <c r="J467" s="23" t="e" cm="1">
        <f t="array" ref="J467">SUM(IF((LEFT('2-1 采购订单物料明细表报表导出'!#REF!,7)=J$1)*('2-1 采购订单物料明细表报表导出'!#REF!=$A467),'2-1 采购订单物料明细表报表导出'!#REF!,0))</f>
        <v>#REF!</v>
      </c>
      <c r="K467" s="23" t="e" cm="1">
        <f t="array" ref="K467">SUM(IF((LEFT('2-1 采购订单物料明细表报表导出'!#REF!,7)=K$1)*('2-1 采购订单物料明细表报表导出'!#REF!=$A467),'2-1 采购订单物料明细表报表导出'!#REF!,0))</f>
        <v>#REF!</v>
      </c>
      <c r="L467" s="23" t="e" cm="1">
        <f t="array" ref="L467">SUM(IF((LEFT('2-1 采购订单物料明细表报表导出'!#REF!,7)=L$1)*('2-1 采购订单物料明细表报表导出'!#REF!=$A467),'2-1 采购订单物料明细表报表导出'!#REF!,0))</f>
        <v>#REF!</v>
      </c>
      <c r="M467" s="23" t="e" cm="1">
        <f t="array" ref="M467">SUM(IF((LEFT('2-1 采购订单物料明细表报表导出'!#REF!,7)=M$1)*('2-1 采购订单物料明细表报表导出'!#REF!=$A467),'2-1 采购订单物料明细表报表导出'!#REF!,0))</f>
        <v>#REF!</v>
      </c>
      <c r="N467" s="23" t="e" cm="1">
        <f t="array" ref="N467">SUM(IF((LEFT('2-1 采购订单物料明细表报表导出'!#REF!,7)=N$1)*('2-1 采购订单物料明细表报表导出'!#REF!=$A467),'2-1 采购订单物料明细表报表导出'!#REF!,0))</f>
        <v>#REF!</v>
      </c>
      <c r="O467" s="23" t="e" cm="1">
        <f t="array" ref="O467">SUM(IF((LEFT('2-1 采购订单物料明细表报表导出'!#REF!,7)=O$1)*('2-1 采购订单物料明细表报表导出'!#REF!=$A467),'2-1 采购订单物料明细表报表导出'!#REF!,0))</f>
        <v>#REF!</v>
      </c>
    </row>
    <row r="468" ht="14.5" spans="1:15">
      <c r="A468" s="20" t="s">
        <v>3775</v>
      </c>
      <c r="B468" s="48" t="s">
        <v>2128</v>
      </c>
      <c r="C468" s="49" t="s">
        <v>2129</v>
      </c>
      <c r="D468" s="23" t="e" cm="1">
        <f t="array" ref="D468">SUM(IF((LEFT('2-1 采购订单物料明细表报表导出'!#REF!,7)=D$1)*('2-1 采购订单物料明细表报表导出'!#REF!=$A468),'2-1 采购订单物料明细表报表导出'!#REF!,0))</f>
        <v>#REF!</v>
      </c>
      <c r="E468" s="23" t="e" cm="1">
        <f t="array" ref="E468">SUM(IF((LEFT('2-1 采购订单物料明细表报表导出'!#REF!,7)=E$1)*('2-1 采购订单物料明细表报表导出'!#REF!=$A468),'2-1 采购订单物料明细表报表导出'!#REF!,0))</f>
        <v>#REF!</v>
      </c>
      <c r="F468" s="23" t="e" cm="1">
        <f t="array" ref="F468">SUM(IF((LEFT('2-1 采购订单物料明细表报表导出'!#REF!,7)=F$1)*('2-1 采购订单物料明细表报表导出'!#REF!=$A468),'2-1 采购订单物料明细表报表导出'!#REF!,0))</f>
        <v>#REF!</v>
      </c>
      <c r="G468" s="23" t="e" cm="1">
        <f t="array" ref="G468">SUM(IF((LEFT('2-1 采购订单物料明细表报表导出'!#REF!,7)=G$1)*('2-1 采购订单物料明细表报表导出'!#REF!=$A468),'2-1 采购订单物料明细表报表导出'!#REF!,0))</f>
        <v>#REF!</v>
      </c>
      <c r="H468" s="23" t="e" cm="1">
        <f t="array" ref="H468">SUM(IF((LEFT('2-1 采购订单物料明细表报表导出'!#REF!,7)=H$1)*('2-1 采购订单物料明细表报表导出'!#REF!=$A468),'2-1 采购订单物料明细表报表导出'!#REF!,0))</f>
        <v>#REF!</v>
      </c>
      <c r="I468" s="23" t="e" cm="1">
        <f t="array" ref="I468">SUM(IF((LEFT('2-1 采购订单物料明细表报表导出'!#REF!,7)=I$1)*('2-1 采购订单物料明细表报表导出'!#REF!=$A468),'2-1 采购订单物料明细表报表导出'!#REF!,0))</f>
        <v>#REF!</v>
      </c>
      <c r="J468" s="23" t="e" cm="1">
        <f t="array" ref="J468">SUM(IF((LEFT('2-1 采购订单物料明细表报表导出'!#REF!,7)=J$1)*('2-1 采购订单物料明细表报表导出'!#REF!=$A468),'2-1 采购订单物料明细表报表导出'!#REF!,0))</f>
        <v>#REF!</v>
      </c>
      <c r="K468" s="23" t="e" cm="1">
        <f t="array" ref="K468">SUM(IF((LEFT('2-1 采购订单物料明细表报表导出'!#REF!,7)=K$1)*('2-1 采购订单物料明细表报表导出'!#REF!=$A468),'2-1 采购订单物料明细表报表导出'!#REF!,0))</f>
        <v>#REF!</v>
      </c>
      <c r="L468" s="23" t="e" cm="1">
        <f t="array" ref="L468">SUM(IF((LEFT('2-1 采购订单物料明细表报表导出'!#REF!,7)=L$1)*('2-1 采购订单物料明细表报表导出'!#REF!=$A468),'2-1 采购订单物料明细表报表导出'!#REF!,0))</f>
        <v>#REF!</v>
      </c>
      <c r="M468" s="23" t="e" cm="1">
        <f t="array" ref="M468">SUM(IF((LEFT('2-1 采购订单物料明细表报表导出'!#REF!,7)=M$1)*('2-1 采购订单物料明细表报表导出'!#REF!=$A468),'2-1 采购订单物料明细表报表导出'!#REF!,0))</f>
        <v>#REF!</v>
      </c>
      <c r="N468" s="23" t="e" cm="1">
        <f t="array" ref="N468">SUM(IF((LEFT('2-1 采购订单物料明细表报表导出'!#REF!,7)=N$1)*('2-1 采购订单物料明细表报表导出'!#REF!=$A468),'2-1 采购订单物料明细表报表导出'!#REF!,0))</f>
        <v>#REF!</v>
      </c>
      <c r="O468" s="23" t="e" cm="1">
        <f t="array" ref="O468">SUM(IF((LEFT('2-1 采购订单物料明细表报表导出'!#REF!,7)=O$1)*('2-1 采购订单物料明细表报表导出'!#REF!=$A468),'2-1 采购订单物料明细表报表导出'!#REF!,0))</f>
        <v>#REF!</v>
      </c>
    </row>
    <row r="469" ht="14.5" spans="1:15">
      <c r="A469" s="20" t="s">
        <v>3776</v>
      </c>
      <c r="B469" s="48" t="s">
        <v>2128</v>
      </c>
      <c r="C469" s="49" t="s">
        <v>2129</v>
      </c>
      <c r="D469" s="23" t="e" cm="1">
        <f t="array" ref="D469">SUM(IF((LEFT('2-1 采购订单物料明细表报表导出'!#REF!,7)=D$1)*('2-1 采购订单物料明细表报表导出'!#REF!=$A469),'2-1 采购订单物料明细表报表导出'!#REF!,0))</f>
        <v>#REF!</v>
      </c>
      <c r="E469" s="23" t="e" cm="1">
        <f t="array" ref="E469">SUM(IF((LEFT('2-1 采购订单物料明细表报表导出'!#REF!,7)=E$1)*('2-1 采购订单物料明细表报表导出'!#REF!=$A469),'2-1 采购订单物料明细表报表导出'!#REF!,0))</f>
        <v>#REF!</v>
      </c>
      <c r="F469" s="23" t="e" cm="1">
        <f t="array" ref="F469">SUM(IF((LEFT('2-1 采购订单物料明细表报表导出'!#REF!,7)=F$1)*('2-1 采购订单物料明细表报表导出'!#REF!=$A469),'2-1 采购订单物料明细表报表导出'!#REF!,0))</f>
        <v>#REF!</v>
      </c>
      <c r="G469" s="23" t="e" cm="1">
        <f t="array" ref="G469">SUM(IF((LEFT('2-1 采购订单物料明细表报表导出'!#REF!,7)=G$1)*('2-1 采购订单物料明细表报表导出'!#REF!=$A469),'2-1 采购订单物料明细表报表导出'!#REF!,0))</f>
        <v>#REF!</v>
      </c>
      <c r="H469" s="23" t="e" cm="1">
        <f t="array" ref="H469">SUM(IF((LEFT('2-1 采购订单物料明细表报表导出'!#REF!,7)=H$1)*('2-1 采购订单物料明细表报表导出'!#REF!=$A469),'2-1 采购订单物料明细表报表导出'!#REF!,0))</f>
        <v>#REF!</v>
      </c>
      <c r="I469" s="23" t="e" cm="1">
        <f t="array" ref="I469">SUM(IF((LEFT('2-1 采购订单物料明细表报表导出'!#REF!,7)=I$1)*('2-1 采购订单物料明细表报表导出'!#REF!=$A469),'2-1 采购订单物料明细表报表导出'!#REF!,0))</f>
        <v>#REF!</v>
      </c>
      <c r="J469" s="23" t="e" cm="1">
        <f t="array" ref="J469">SUM(IF((LEFT('2-1 采购订单物料明细表报表导出'!#REF!,7)=J$1)*('2-1 采购订单物料明细表报表导出'!#REF!=$A469),'2-1 采购订单物料明细表报表导出'!#REF!,0))</f>
        <v>#REF!</v>
      </c>
      <c r="K469" s="23" t="e" cm="1">
        <f t="array" ref="K469">SUM(IF((LEFT('2-1 采购订单物料明细表报表导出'!#REF!,7)=K$1)*('2-1 采购订单物料明细表报表导出'!#REF!=$A469),'2-1 采购订单物料明细表报表导出'!#REF!,0))</f>
        <v>#REF!</v>
      </c>
      <c r="L469" s="23" t="e" cm="1">
        <f t="array" ref="L469">SUM(IF((LEFT('2-1 采购订单物料明细表报表导出'!#REF!,7)=L$1)*('2-1 采购订单物料明细表报表导出'!#REF!=$A469),'2-1 采购订单物料明细表报表导出'!#REF!,0))</f>
        <v>#REF!</v>
      </c>
      <c r="M469" s="23" t="e" cm="1">
        <f t="array" ref="M469">SUM(IF((LEFT('2-1 采购订单物料明细表报表导出'!#REF!,7)=M$1)*('2-1 采购订单物料明细表报表导出'!#REF!=$A469),'2-1 采购订单物料明细表报表导出'!#REF!,0))</f>
        <v>#REF!</v>
      </c>
      <c r="N469" s="23" t="e" cm="1">
        <f t="array" ref="N469">SUM(IF((LEFT('2-1 采购订单物料明细表报表导出'!#REF!,7)=N$1)*('2-1 采购订单物料明细表报表导出'!#REF!=$A469),'2-1 采购订单物料明细表报表导出'!#REF!,0))</f>
        <v>#REF!</v>
      </c>
      <c r="O469" s="23" t="e" cm="1">
        <f t="array" ref="O469">SUM(IF((LEFT('2-1 采购订单物料明细表报表导出'!#REF!,7)=O$1)*('2-1 采购订单物料明细表报表导出'!#REF!=$A469),'2-1 采购订单物料明细表报表导出'!#REF!,0))</f>
        <v>#REF!</v>
      </c>
    </row>
    <row r="470" ht="14.5" spans="1:15">
      <c r="A470" s="20" t="s">
        <v>3777</v>
      </c>
      <c r="B470" s="48" t="s">
        <v>2128</v>
      </c>
      <c r="C470" s="49" t="s">
        <v>2129</v>
      </c>
      <c r="D470" s="23" t="e" cm="1">
        <f t="array" ref="D470">SUM(IF((LEFT('2-1 采购订单物料明细表报表导出'!#REF!,7)=D$1)*('2-1 采购订单物料明细表报表导出'!#REF!=$A470),'2-1 采购订单物料明细表报表导出'!#REF!,0))</f>
        <v>#REF!</v>
      </c>
      <c r="E470" s="23" t="e" cm="1">
        <f t="array" ref="E470">SUM(IF((LEFT('2-1 采购订单物料明细表报表导出'!#REF!,7)=E$1)*('2-1 采购订单物料明细表报表导出'!#REF!=$A470),'2-1 采购订单物料明细表报表导出'!#REF!,0))</f>
        <v>#REF!</v>
      </c>
      <c r="F470" s="23" t="e" cm="1">
        <f t="array" ref="F470">SUM(IF((LEFT('2-1 采购订单物料明细表报表导出'!#REF!,7)=F$1)*('2-1 采购订单物料明细表报表导出'!#REF!=$A470),'2-1 采购订单物料明细表报表导出'!#REF!,0))</f>
        <v>#REF!</v>
      </c>
      <c r="G470" s="23" t="e" cm="1">
        <f t="array" ref="G470">SUM(IF((LEFT('2-1 采购订单物料明细表报表导出'!#REF!,7)=G$1)*('2-1 采购订单物料明细表报表导出'!#REF!=$A470),'2-1 采购订单物料明细表报表导出'!#REF!,0))</f>
        <v>#REF!</v>
      </c>
      <c r="H470" s="23" t="e" cm="1">
        <f t="array" ref="H470">SUM(IF((LEFT('2-1 采购订单物料明细表报表导出'!#REF!,7)=H$1)*('2-1 采购订单物料明细表报表导出'!#REF!=$A470),'2-1 采购订单物料明细表报表导出'!#REF!,0))</f>
        <v>#REF!</v>
      </c>
      <c r="I470" s="23" t="e" cm="1">
        <f t="array" ref="I470">SUM(IF((LEFT('2-1 采购订单物料明细表报表导出'!#REF!,7)=I$1)*('2-1 采购订单物料明细表报表导出'!#REF!=$A470),'2-1 采购订单物料明细表报表导出'!#REF!,0))</f>
        <v>#REF!</v>
      </c>
      <c r="J470" s="23" t="e" cm="1">
        <f t="array" ref="J470">SUM(IF((LEFT('2-1 采购订单物料明细表报表导出'!#REF!,7)=J$1)*('2-1 采购订单物料明细表报表导出'!#REF!=$A470),'2-1 采购订单物料明细表报表导出'!#REF!,0))</f>
        <v>#REF!</v>
      </c>
      <c r="K470" s="23" t="e" cm="1">
        <f t="array" ref="K470">SUM(IF((LEFT('2-1 采购订单物料明细表报表导出'!#REF!,7)=K$1)*('2-1 采购订单物料明细表报表导出'!#REF!=$A470),'2-1 采购订单物料明细表报表导出'!#REF!,0))</f>
        <v>#REF!</v>
      </c>
      <c r="L470" s="23" t="e" cm="1">
        <f t="array" ref="L470">SUM(IF((LEFT('2-1 采购订单物料明细表报表导出'!#REF!,7)=L$1)*('2-1 采购订单物料明细表报表导出'!#REF!=$A470),'2-1 采购订单物料明细表报表导出'!#REF!,0))</f>
        <v>#REF!</v>
      </c>
      <c r="M470" s="23" t="e" cm="1">
        <f t="array" ref="M470">SUM(IF((LEFT('2-1 采购订单物料明细表报表导出'!#REF!,7)=M$1)*('2-1 采购订单物料明细表报表导出'!#REF!=$A470),'2-1 采购订单物料明细表报表导出'!#REF!,0))</f>
        <v>#REF!</v>
      </c>
      <c r="N470" s="23" t="e" cm="1">
        <f t="array" ref="N470">SUM(IF((LEFT('2-1 采购订单物料明细表报表导出'!#REF!,7)=N$1)*('2-1 采购订单物料明细表报表导出'!#REF!=$A470),'2-1 采购订单物料明细表报表导出'!#REF!,0))</f>
        <v>#REF!</v>
      </c>
      <c r="O470" s="23" t="e" cm="1">
        <f t="array" ref="O470">SUM(IF((LEFT('2-1 采购订单物料明细表报表导出'!#REF!,7)=O$1)*('2-1 采购订单物料明细表报表导出'!#REF!=$A470),'2-1 采购订单物料明细表报表导出'!#REF!,0))</f>
        <v>#REF!</v>
      </c>
    </row>
    <row r="471" ht="14.5" spans="1:15">
      <c r="A471" s="20" t="s">
        <v>3778</v>
      </c>
      <c r="B471" s="48" t="s">
        <v>2128</v>
      </c>
      <c r="C471" s="49" t="s">
        <v>2129</v>
      </c>
      <c r="D471" s="23" t="e" cm="1">
        <f t="array" ref="D471">SUM(IF((LEFT('2-1 采购订单物料明细表报表导出'!#REF!,7)=D$1)*('2-1 采购订单物料明细表报表导出'!#REF!=$A471),'2-1 采购订单物料明细表报表导出'!#REF!,0))</f>
        <v>#REF!</v>
      </c>
      <c r="E471" s="23" t="e" cm="1">
        <f t="array" ref="E471">SUM(IF((LEFT('2-1 采购订单物料明细表报表导出'!#REF!,7)=E$1)*('2-1 采购订单物料明细表报表导出'!#REF!=$A471),'2-1 采购订单物料明细表报表导出'!#REF!,0))</f>
        <v>#REF!</v>
      </c>
      <c r="F471" s="23" t="e" cm="1">
        <f t="array" ref="F471">SUM(IF((LEFT('2-1 采购订单物料明细表报表导出'!#REF!,7)=F$1)*('2-1 采购订单物料明细表报表导出'!#REF!=$A471),'2-1 采购订单物料明细表报表导出'!#REF!,0))</f>
        <v>#REF!</v>
      </c>
      <c r="G471" s="23" t="e" cm="1">
        <f t="array" ref="G471">SUM(IF((LEFT('2-1 采购订单物料明细表报表导出'!#REF!,7)=G$1)*('2-1 采购订单物料明细表报表导出'!#REF!=$A471),'2-1 采购订单物料明细表报表导出'!#REF!,0))</f>
        <v>#REF!</v>
      </c>
      <c r="H471" s="23" t="e" cm="1">
        <f t="array" ref="H471">SUM(IF((LEFT('2-1 采购订单物料明细表报表导出'!#REF!,7)=H$1)*('2-1 采购订单物料明细表报表导出'!#REF!=$A471),'2-1 采购订单物料明细表报表导出'!#REF!,0))</f>
        <v>#REF!</v>
      </c>
      <c r="I471" s="23" t="e" cm="1">
        <f t="array" ref="I471">SUM(IF((LEFT('2-1 采购订单物料明细表报表导出'!#REF!,7)=I$1)*('2-1 采购订单物料明细表报表导出'!#REF!=$A471),'2-1 采购订单物料明细表报表导出'!#REF!,0))</f>
        <v>#REF!</v>
      </c>
      <c r="J471" s="23" t="e" cm="1">
        <f t="array" ref="J471">SUM(IF((LEFT('2-1 采购订单物料明细表报表导出'!#REF!,7)=J$1)*('2-1 采购订单物料明细表报表导出'!#REF!=$A471),'2-1 采购订单物料明细表报表导出'!#REF!,0))</f>
        <v>#REF!</v>
      </c>
      <c r="K471" s="23" t="e" cm="1">
        <f t="array" ref="K471">SUM(IF((LEFT('2-1 采购订单物料明细表报表导出'!#REF!,7)=K$1)*('2-1 采购订单物料明细表报表导出'!#REF!=$A471),'2-1 采购订单物料明细表报表导出'!#REF!,0))</f>
        <v>#REF!</v>
      </c>
      <c r="L471" s="23" t="e" cm="1">
        <f t="array" ref="L471">SUM(IF((LEFT('2-1 采购订单物料明细表报表导出'!#REF!,7)=L$1)*('2-1 采购订单物料明细表报表导出'!#REF!=$A471),'2-1 采购订单物料明细表报表导出'!#REF!,0))</f>
        <v>#REF!</v>
      </c>
      <c r="M471" s="23" t="e" cm="1">
        <f t="array" ref="M471">SUM(IF((LEFT('2-1 采购订单物料明细表报表导出'!#REF!,7)=M$1)*('2-1 采购订单物料明细表报表导出'!#REF!=$A471),'2-1 采购订单物料明细表报表导出'!#REF!,0))</f>
        <v>#REF!</v>
      </c>
      <c r="N471" s="23" t="e" cm="1">
        <f t="array" ref="N471">SUM(IF((LEFT('2-1 采购订单物料明细表报表导出'!#REF!,7)=N$1)*('2-1 采购订单物料明细表报表导出'!#REF!=$A471),'2-1 采购订单物料明细表报表导出'!#REF!,0))</f>
        <v>#REF!</v>
      </c>
      <c r="O471" s="23" t="e" cm="1">
        <f t="array" ref="O471">SUM(IF((LEFT('2-1 采购订单物料明细表报表导出'!#REF!,7)=O$1)*('2-1 采购订单物料明细表报表导出'!#REF!=$A471),'2-1 采购订单物料明细表报表导出'!#REF!,0))</f>
        <v>#REF!</v>
      </c>
    </row>
    <row r="472" ht="15" spans="1:15">
      <c r="A472" s="50" t="s">
        <v>3779</v>
      </c>
      <c r="B472" s="48" t="s">
        <v>2128</v>
      </c>
      <c r="C472" s="49" t="s">
        <v>2129</v>
      </c>
      <c r="D472" s="23" t="e" cm="1">
        <f t="array" ref="D472">SUM(IF((LEFT('2-1 采购订单物料明细表报表导出'!#REF!,7)=D$1)*('2-1 采购订单物料明细表报表导出'!#REF!=$A472),'2-1 采购订单物料明细表报表导出'!#REF!,0))</f>
        <v>#REF!</v>
      </c>
      <c r="E472" s="23" t="e" cm="1">
        <f t="array" ref="E472">SUM(IF((LEFT('2-1 采购订单物料明细表报表导出'!#REF!,7)=E$1)*('2-1 采购订单物料明细表报表导出'!#REF!=$A472),'2-1 采购订单物料明细表报表导出'!#REF!,0))</f>
        <v>#REF!</v>
      </c>
      <c r="F472" s="23" t="e" cm="1">
        <f t="array" ref="F472">SUM(IF((LEFT('2-1 采购订单物料明细表报表导出'!#REF!,7)=F$1)*('2-1 采购订单物料明细表报表导出'!#REF!=$A472),'2-1 采购订单物料明细表报表导出'!#REF!,0))</f>
        <v>#REF!</v>
      </c>
      <c r="G472" s="23" t="e" cm="1">
        <f t="array" ref="G472">SUM(IF((LEFT('2-1 采购订单物料明细表报表导出'!#REF!,7)=G$1)*('2-1 采购订单物料明细表报表导出'!#REF!=$A472),'2-1 采购订单物料明细表报表导出'!#REF!,0))</f>
        <v>#REF!</v>
      </c>
      <c r="H472" s="23" t="e" cm="1">
        <f t="array" ref="H472">SUM(IF((LEFT('2-1 采购订单物料明细表报表导出'!#REF!,7)=H$1)*('2-1 采购订单物料明细表报表导出'!#REF!=$A472),'2-1 采购订单物料明细表报表导出'!#REF!,0))</f>
        <v>#REF!</v>
      </c>
      <c r="I472" s="23" t="e" cm="1">
        <f t="array" ref="I472">SUM(IF((LEFT('2-1 采购订单物料明细表报表导出'!#REF!,7)=I$1)*('2-1 采购订单物料明细表报表导出'!#REF!=$A472),'2-1 采购订单物料明细表报表导出'!#REF!,0))</f>
        <v>#REF!</v>
      </c>
      <c r="J472" s="23" t="e" cm="1">
        <f t="array" ref="J472">SUM(IF((LEFT('2-1 采购订单物料明细表报表导出'!#REF!,7)=J$1)*('2-1 采购订单物料明细表报表导出'!#REF!=$A472),'2-1 采购订单物料明细表报表导出'!#REF!,0))</f>
        <v>#REF!</v>
      </c>
      <c r="K472" s="23" t="e" cm="1">
        <f t="array" ref="K472">SUM(IF((LEFT('2-1 采购订单物料明细表报表导出'!#REF!,7)=K$1)*('2-1 采购订单物料明细表报表导出'!#REF!=$A472),'2-1 采购订单物料明细表报表导出'!#REF!,0))</f>
        <v>#REF!</v>
      </c>
      <c r="L472" s="23" t="e" cm="1">
        <f t="array" ref="L472">SUM(IF((LEFT('2-1 采购订单物料明细表报表导出'!#REF!,7)=L$1)*('2-1 采购订单物料明细表报表导出'!#REF!=$A472),'2-1 采购订单物料明细表报表导出'!#REF!,0))</f>
        <v>#REF!</v>
      </c>
      <c r="M472" s="23" t="e" cm="1">
        <f t="array" ref="M472">SUM(IF((LEFT('2-1 采购订单物料明细表报表导出'!#REF!,7)=M$1)*('2-1 采购订单物料明细表报表导出'!#REF!=$A472),'2-1 采购订单物料明细表报表导出'!#REF!,0))</f>
        <v>#REF!</v>
      </c>
      <c r="N472" s="23" t="e" cm="1">
        <f t="array" ref="N472">SUM(IF((LEFT('2-1 采购订单物料明细表报表导出'!#REF!,7)=N$1)*('2-1 采购订单物料明细表报表导出'!#REF!=$A472),'2-1 采购订单物料明细表报表导出'!#REF!,0))</f>
        <v>#REF!</v>
      </c>
      <c r="O472" s="23" t="e" cm="1">
        <f t="array" ref="O472">SUM(IF((LEFT('2-1 采购订单物料明细表报表导出'!#REF!,7)=O$1)*('2-1 采购订单物料明细表报表导出'!#REF!=$A472),'2-1 采购订单物料明细表报表导出'!#REF!,0))</f>
        <v>#REF!</v>
      </c>
    </row>
    <row r="473" ht="14.5" spans="1:15">
      <c r="A473" s="20" t="s">
        <v>3780</v>
      </c>
      <c r="B473" s="48" t="s">
        <v>2128</v>
      </c>
      <c r="C473" s="49" t="s">
        <v>2129</v>
      </c>
      <c r="D473" s="23" t="e" cm="1">
        <f t="array" ref="D473">SUM(IF((LEFT('2-1 采购订单物料明细表报表导出'!#REF!,7)=D$1)*('2-1 采购订单物料明细表报表导出'!#REF!=$A473),'2-1 采购订单物料明细表报表导出'!#REF!,0))</f>
        <v>#REF!</v>
      </c>
      <c r="E473" s="23" t="e" cm="1">
        <f t="array" ref="E473">SUM(IF((LEFT('2-1 采购订单物料明细表报表导出'!#REF!,7)=E$1)*('2-1 采购订单物料明细表报表导出'!#REF!=$A473),'2-1 采购订单物料明细表报表导出'!#REF!,0))</f>
        <v>#REF!</v>
      </c>
      <c r="F473" s="23" t="e" cm="1">
        <f t="array" ref="F473">SUM(IF((LEFT('2-1 采购订单物料明细表报表导出'!#REF!,7)=F$1)*('2-1 采购订单物料明细表报表导出'!#REF!=$A473),'2-1 采购订单物料明细表报表导出'!#REF!,0))</f>
        <v>#REF!</v>
      </c>
      <c r="G473" s="23" t="e" cm="1">
        <f t="array" ref="G473">SUM(IF((LEFT('2-1 采购订单物料明细表报表导出'!#REF!,7)=G$1)*('2-1 采购订单物料明细表报表导出'!#REF!=$A473),'2-1 采购订单物料明细表报表导出'!#REF!,0))</f>
        <v>#REF!</v>
      </c>
      <c r="H473" s="23" t="e" cm="1">
        <f t="array" ref="H473">SUM(IF((LEFT('2-1 采购订单物料明细表报表导出'!#REF!,7)=H$1)*('2-1 采购订单物料明细表报表导出'!#REF!=$A473),'2-1 采购订单物料明细表报表导出'!#REF!,0))</f>
        <v>#REF!</v>
      </c>
      <c r="I473" s="23" t="e" cm="1">
        <f t="array" ref="I473">SUM(IF((LEFT('2-1 采购订单物料明细表报表导出'!#REF!,7)=I$1)*('2-1 采购订单物料明细表报表导出'!#REF!=$A473),'2-1 采购订单物料明细表报表导出'!#REF!,0))</f>
        <v>#REF!</v>
      </c>
      <c r="J473" s="23" t="e" cm="1">
        <f t="array" ref="J473">SUM(IF((LEFT('2-1 采购订单物料明细表报表导出'!#REF!,7)=J$1)*('2-1 采购订单物料明细表报表导出'!#REF!=$A473),'2-1 采购订单物料明细表报表导出'!#REF!,0))</f>
        <v>#REF!</v>
      </c>
      <c r="K473" s="23" t="e" cm="1">
        <f t="array" ref="K473">SUM(IF((LEFT('2-1 采购订单物料明细表报表导出'!#REF!,7)=K$1)*('2-1 采购订单物料明细表报表导出'!#REF!=$A473),'2-1 采购订单物料明细表报表导出'!#REF!,0))</f>
        <v>#REF!</v>
      </c>
      <c r="L473" s="23" t="e" cm="1">
        <f t="array" ref="L473">SUM(IF((LEFT('2-1 采购订单物料明细表报表导出'!#REF!,7)=L$1)*('2-1 采购订单物料明细表报表导出'!#REF!=$A473),'2-1 采购订单物料明细表报表导出'!#REF!,0))</f>
        <v>#REF!</v>
      </c>
      <c r="M473" s="23" t="e" cm="1">
        <f t="array" ref="M473">SUM(IF((LEFT('2-1 采购订单物料明细表报表导出'!#REF!,7)=M$1)*('2-1 采购订单物料明细表报表导出'!#REF!=$A473),'2-1 采购订单物料明细表报表导出'!#REF!,0))</f>
        <v>#REF!</v>
      </c>
      <c r="N473" s="23" t="e" cm="1">
        <f t="array" ref="N473">SUM(IF((LEFT('2-1 采购订单物料明细表报表导出'!#REF!,7)=N$1)*('2-1 采购订单物料明细表报表导出'!#REF!=$A473),'2-1 采购订单物料明细表报表导出'!#REF!,0))</f>
        <v>#REF!</v>
      </c>
      <c r="O473" s="23" t="e" cm="1">
        <f t="array" ref="O473">SUM(IF((LEFT('2-1 采购订单物料明细表报表导出'!#REF!,7)=O$1)*('2-1 采购订单物料明细表报表导出'!#REF!=$A473),'2-1 采购订单物料明细表报表导出'!#REF!,0))</f>
        <v>#REF!</v>
      </c>
    </row>
    <row r="474" ht="14.5" spans="1:15">
      <c r="A474" s="20" t="s">
        <v>3781</v>
      </c>
      <c r="B474" s="48" t="s">
        <v>2128</v>
      </c>
      <c r="C474" s="49" t="s">
        <v>2129</v>
      </c>
      <c r="D474" s="23" t="e" cm="1">
        <f t="array" ref="D474">SUM(IF((LEFT('2-1 采购订单物料明细表报表导出'!#REF!,7)=D$1)*('2-1 采购订单物料明细表报表导出'!#REF!=$A474),'2-1 采购订单物料明细表报表导出'!#REF!,0))</f>
        <v>#REF!</v>
      </c>
      <c r="E474" s="23" t="e" cm="1">
        <f t="array" ref="E474">SUM(IF((LEFT('2-1 采购订单物料明细表报表导出'!#REF!,7)=E$1)*('2-1 采购订单物料明细表报表导出'!#REF!=$A474),'2-1 采购订单物料明细表报表导出'!#REF!,0))</f>
        <v>#REF!</v>
      </c>
      <c r="F474" s="23" t="e" cm="1">
        <f t="array" ref="F474">SUM(IF((LEFT('2-1 采购订单物料明细表报表导出'!#REF!,7)=F$1)*('2-1 采购订单物料明细表报表导出'!#REF!=$A474),'2-1 采购订单物料明细表报表导出'!#REF!,0))</f>
        <v>#REF!</v>
      </c>
      <c r="G474" s="23" t="e" cm="1">
        <f t="array" ref="G474">SUM(IF((LEFT('2-1 采购订单物料明细表报表导出'!#REF!,7)=G$1)*('2-1 采购订单物料明细表报表导出'!#REF!=$A474),'2-1 采购订单物料明细表报表导出'!#REF!,0))</f>
        <v>#REF!</v>
      </c>
      <c r="H474" s="23" t="e" cm="1">
        <f t="array" ref="H474">SUM(IF((LEFT('2-1 采购订单物料明细表报表导出'!#REF!,7)=H$1)*('2-1 采购订单物料明细表报表导出'!#REF!=$A474),'2-1 采购订单物料明细表报表导出'!#REF!,0))</f>
        <v>#REF!</v>
      </c>
      <c r="I474" s="23" t="e" cm="1">
        <f t="array" ref="I474">SUM(IF((LEFT('2-1 采购订单物料明细表报表导出'!#REF!,7)=I$1)*('2-1 采购订单物料明细表报表导出'!#REF!=$A474),'2-1 采购订单物料明细表报表导出'!#REF!,0))</f>
        <v>#REF!</v>
      </c>
      <c r="J474" s="23" t="e" cm="1">
        <f t="array" ref="J474">SUM(IF((LEFT('2-1 采购订单物料明细表报表导出'!#REF!,7)=J$1)*('2-1 采购订单物料明细表报表导出'!#REF!=$A474),'2-1 采购订单物料明细表报表导出'!#REF!,0))</f>
        <v>#REF!</v>
      </c>
      <c r="K474" s="23" t="e" cm="1">
        <f t="array" ref="K474">SUM(IF((LEFT('2-1 采购订单物料明细表报表导出'!#REF!,7)=K$1)*('2-1 采购订单物料明细表报表导出'!#REF!=$A474),'2-1 采购订单物料明细表报表导出'!#REF!,0))</f>
        <v>#REF!</v>
      </c>
      <c r="L474" s="23" t="e" cm="1">
        <f t="array" ref="L474">SUM(IF((LEFT('2-1 采购订单物料明细表报表导出'!#REF!,7)=L$1)*('2-1 采购订单物料明细表报表导出'!#REF!=$A474),'2-1 采购订单物料明细表报表导出'!#REF!,0))</f>
        <v>#REF!</v>
      </c>
      <c r="M474" s="23" t="e" cm="1">
        <f t="array" ref="M474">SUM(IF((LEFT('2-1 采购订单物料明细表报表导出'!#REF!,7)=M$1)*('2-1 采购订单物料明细表报表导出'!#REF!=$A474),'2-1 采购订单物料明细表报表导出'!#REF!,0))</f>
        <v>#REF!</v>
      </c>
      <c r="N474" s="23" t="e" cm="1">
        <f t="array" ref="N474">SUM(IF((LEFT('2-1 采购订单物料明细表报表导出'!#REF!,7)=N$1)*('2-1 采购订单物料明细表报表导出'!#REF!=$A474),'2-1 采购订单物料明细表报表导出'!#REF!,0))</f>
        <v>#REF!</v>
      </c>
      <c r="O474" s="23" t="e" cm="1">
        <f t="array" ref="O474">SUM(IF((LEFT('2-1 采购订单物料明细表报表导出'!#REF!,7)=O$1)*('2-1 采购订单物料明细表报表导出'!#REF!=$A474),'2-1 采购订单物料明细表报表导出'!#REF!,0))</f>
        <v>#REF!</v>
      </c>
    </row>
    <row r="475" ht="14.5" spans="1:15">
      <c r="A475" s="20" t="s">
        <v>3782</v>
      </c>
      <c r="B475" s="48" t="s">
        <v>2128</v>
      </c>
      <c r="C475" s="49" t="s">
        <v>2129</v>
      </c>
      <c r="D475" s="23" t="e" cm="1">
        <f t="array" ref="D475">SUM(IF((LEFT('2-1 采购订单物料明细表报表导出'!#REF!,7)=D$1)*('2-1 采购订单物料明细表报表导出'!#REF!=$A475),'2-1 采购订单物料明细表报表导出'!#REF!,0))</f>
        <v>#REF!</v>
      </c>
      <c r="E475" s="23" t="e" cm="1">
        <f t="array" ref="E475">SUM(IF((LEFT('2-1 采购订单物料明细表报表导出'!#REF!,7)=E$1)*('2-1 采购订单物料明细表报表导出'!#REF!=$A475),'2-1 采购订单物料明细表报表导出'!#REF!,0))</f>
        <v>#REF!</v>
      </c>
      <c r="F475" s="23" t="e" cm="1">
        <f t="array" ref="F475">SUM(IF((LEFT('2-1 采购订单物料明细表报表导出'!#REF!,7)=F$1)*('2-1 采购订单物料明细表报表导出'!#REF!=$A475),'2-1 采购订单物料明细表报表导出'!#REF!,0))</f>
        <v>#REF!</v>
      </c>
      <c r="G475" s="23" t="e" cm="1">
        <f t="array" ref="G475">SUM(IF((LEFT('2-1 采购订单物料明细表报表导出'!#REF!,7)=G$1)*('2-1 采购订单物料明细表报表导出'!#REF!=$A475),'2-1 采购订单物料明细表报表导出'!#REF!,0))</f>
        <v>#REF!</v>
      </c>
      <c r="H475" s="23" t="e" cm="1">
        <f t="array" ref="H475">SUM(IF((LEFT('2-1 采购订单物料明细表报表导出'!#REF!,7)=H$1)*('2-1 采购订单物料明细表报表导出'!#REF!=$A475),'2-1 采购订单物料明细表报表导出'!#REF!,0))</f>
        <v>#REF!</v>
      </c>
      <c r="I475" s="23" t="e" cm="1">
        <f t="array" ref="I475">SUM(IF((LEFT('2-1 采购订单物料明细表报表导出'!#REF!,7)=I$1)*('2-1 采购订单物料明细表报表导出'!#REF!=$A475),'2-1 采购订单物料明细表报表导出'!#REF!,0))</f>
        <v>#REF!</v>
      </c>
      <c r="J475" s="23" t="e" cm="1">
        <f t="array" ref="J475">SUM(IF((LEFT('2-1 采购订单物料明细表报表导出'!#REF!,7)=J$1)*('2-1 采购订单物料明细表报表导出'!#REF!=$A475),'2-1 采购订单物料明细表报表导出'!#REF!,0))</f>
        <v>#REF!</v>
      </c>
      <c r="K475" s="23" t="e" cm="1">
        <f t="array" ref="K475">SUM(IF((LEFT('2-1 采购订单物料明细表报表导出'!#REF!,7)=K$1)*('2-1 采购订单物料明细表报表导出'!#REF!=$A475),'2-1 采购订单物料明细表报表导出'!#REF!,0))</f>
        <v>#REF!</v>
      </c>
      <c r="L475" s="23" t="e" cm="1">
        <f t="array" ref="L475">SUM(IF((LEFT('2-1 采购订单物料明细表报表导出'!#REF!,7)=L$1)*('2-1 采购订单物料明细表报表导出'!#REF!=$A475),'2-1 采购订单物料明细表报表导出'!#REF!,0))</f>
        <v>#REF!</v>
      </c>
      <c r="M475" s="23" t="e" cm="1">
        <f t="array" ref="M475">SUM(IF((LEFT('2-1 采购订单物料明细表报表导出'!#REF!,7)=M$1)*('2-1 采购订单物料明细表报表导出'!#REF!=$A475),'2-1 采购订单物料明细表报表导出'!#REF!,0))</f>
        <v>#REF!</v>
      </c>
      <c r="N475" s="23" t="e" cm="1">
        <f t="array" ref="N475">SUM(IF((LEFT('2-1 采购订单物料明细表报表导出'!#REF!,7)=N$1)*('2-1 采购订单物料明细表报表导出'!#REF!=$A475),'2-1 采购订单物料明细表报表导出'!#REF!,0))</f>
        <v>#REF!</v>
      </c>
      <c r="O475" s="23" t="e" cm="1">
        <f t="array" ref="O475">SUM(IF((LEFT('2-1 采购订单物料明细表报表导出'!#REF!,7)=O$1)*('2-1 采购订单物料明细表报表导出'!#REF!=$A475),'2-1 采购订单物料明细表报表导出'!#REF!,0))</f>
        <v>#REF!</v>
      </c>
    </row>
    <row r="476" ht="14.5" spans="1:15">
      <c r="A476" s="20" t="s">
        <v>3783</v>
      </c>
      <c r="B476" s="48" t="s">
        <v>2128</v>
      </c>
      <c r="C476" s="49" t="s">
        <v>2129</v>
      </c>
      <c r="D476" s="23" t="e" cm="1">
        <f t="array" ref="D476">SUM(IF((LEFT('2-1 采购订单物料明细表报表导出'!#REF!,7)=D$1)*('2-1 采购订单物料明细表报表导出'!#REF!=$A476),'2-1 采购订单物料明细表报表导出'!#REF!,0))</f>
        <v>#REF!</v>
      </c>
      <c r="E476" s="23" t="e" cm="1">
        <f t="array" ref="E476">SUM(IF((LEFT('2-1 采购订单物料明细表报表导出'!#REF!,7)=E$1)*('2-1 采购订单物料明细表报表导出'!#REF!=$A476),'2-1 采购订单物料明细表报表导出'!#REF!,0))</f>
        <v>#REF!</v>
      </c>
      <c r="F476" s="23" t="e" cm="1">
        <f t="array" ref="F476">SUM(IF((LEFT('2-1 采购订单物料明细表报表导出'!#REF!,7)=F$1)*('2-1 采购订单物料明细表报表导出'!#REF!=$A476),'2-1 采购订单物料明细表报表导出'!#REF!,0))</f>
        <v>#REF!</v>
      </c>
      <c r="G476" s="23" t="e" cm="1">
        <f t="array" ref="G476">SUM(IF((LEFT('2-1 采购订单物料明细表报表导出'!#REF!,7)=G$1)*('2-1 采购订单物料明细表报表导出'!#REF!=$A476),'2-1 采购订单物料明细表报表导出'!#REF!,0))</f>
        <v>#REF!</v>
      </c>
      <c r="H476" s="23" t="e" cm="1">
        <f t="array" ref="H476">SUM(IF((LEFT('2-1 采购订单物料明细表报表导出'!#REF!,7)=H$1)*('2-1 采购订单物料明细表报表导出'!#REF!=$A476),'2-1 采购订单物料明细表报表导出'!#REF!,0))</f>
        <v>#REF!</v>
      </c>
      <c r="I476" s="23" t="e" cm="1">
        <f t="array" ref="I476">SUM(IF((LEFT('2-1 采购订单物料明细表报表导出'!#REF!,7)=I$1)*('2-1 采购订单物料明细表报表导出'!#REF!=$A476),'2-1 采购订单物料明细表报表导出'!#REF!,0))</f>
        <v>#REF!</v>
      </c>
      <c r="J476" s="23" t="e" cm="1">
        <f t="array" ref="J476">SUM(IF((LEFT('2-1 采购订单物料明细表报表导出'!#REF!,7)=J$1)*('2-1 采购订单物料明细表报表导出'!#REF!=$A476),'2-1 采购订单物料明细表报表导出'!#REF!,0))</f>
        <v>#REF!</v>
      </c>
      <c r="K476" s="23" t="e" cm="1">
        <f t="array" ref="K476">SUM(IF((LEFT('2-1 采购订单物料明细表报表导出'!#REF!,7)=K$1)*('2-1 采购订单物料明细表报表导出'!#REF!=$A476),'2-1 采购订单物料明细表报表导出'!#REF!,0))</f>
        <v>#REF!</v>
      </c>
      <c r="L476" s="23" t="e" cm="1">
        <f t="array" ref="L476">SUM(IF((LEFT('2-1 采购订单物料明细表报表导出'!#REF!,7)=L$1)*('2-1 采购订单物料明细表报表导出'!#REF!=$A476),'2-1 采购订单物料明细表报表导出'!#REF!,0))</f>
        <v>#REF!</v>
      </c>
      <c r="M476" s="23" t="e" cm="1">
        <f t="array" ref="M476">SUM(IF((LEFT('2-1 采购订单物料明细表报表导出'!#REF!,7)=M$1)*('2-1 采购订单物料明细表报表导出'!#REF!=$A476),'2-1 采购订单物料明细表报表导出'!#REF!,0))</f>
        <v>#REF!</v>
      </c>
      <c r="N476" s="23" t="e" cm="1">
        <f t="array" ref="N476">SUM(IF((LEFT('2-1 采购订单物料明细表报表导出'!#REF!,7)=N$1)*('2-1 采购订单物料明细表报表导出'!#REF!=$A476),'2-1 采购订单物料明细表报表导出'!#REF!,0))</f>
        <v>#REF!</v>
      </c>
      <c r="O476" s="23" t="e" cm="1">
        <f t="array" ref="O476">SUM(IF((LEFT('2-1 采购订单物料明细表报表导出'!#REF!,7)=O$1)*('2-1 采购订单物料明细表报表导出'!#REF!=$A476),'2-1 采购订单物料明细表报表导出'!#REF!,0))</f>
        <v>#REF!</v>
      </c>
    </row>
    <row r="477" ht="15" spans="1:15">
      <c r="A477" s="50" t="s">
        <v>3784</v>
      </c>
      <c r="B477" s="48" t="s">
        <v>2128</v>
      </c>
      <c r="C477" s="49" t="s">
        <v>2129</v>
      </c>
      <c r="D477" s="23" t="e" cm="1">
        <f t="array" ref="D477">SUM(IF((LEFT('2-1 采购订单物料明细表报表导出'!#REF!,7)=D$1)*('2-1 采购订单物料明细表报表导出'!#REF!=$A477),'2-1 采购订单物料明细表报表导出'!#REF!,0))</f>
        <v>#REF!</v>
      </c>
      <c r="E477" s="23" t="e" cm="1">
        <f t="array" ref="E477">SUM(IF((LEFT('2-1 采购订单物料明细表报表导出'!#REF!,7)=E$1)*('2-1 采购订单物料明细表报表导出'!#REF!=$A477),'2-1 采购订单物料明细表报表导出'!#REF!,0))</f>
        <v>#REF!</v>
      </c>
      <c r="F477" s="23" t="e" cm="1">
        <f t="array" ref="F477">SUM(IF((LEFT('2-1 采购订单物料明细表报表导出'!#REF!,7)=F$1)*('2-1 采购订单物料明细表报表导出'!#REF!=$A477),'2-1 采购订单物料明细表报表导出'!#REF!,0))</f>
        <v>#REF!</v>
      </c>
      <c r="G477" s="23" t="e" cm="1">
        <f t="array" ref="G477">SUM(IF((LEFT('2-1 采购订单物料明细表报表导出'!#REF!,7)=G$1)*('2-1 采购订单物料明细表报表导出'!#REF!=$A477),'2-1 采购订单物料明细表报表导出'!#REF!,0))</f>
        <v>#REF!</v>
      </c>
      <c r="H477" s="23" t="e" cm="1">
        <f t="array" ref="H477">SUM(IF((LEFT('2-1 采购订单物料明细表报表导出'!#REF!,7)=H$1)*('2-1 采购订单物料明细表报表导出'!#REF!=$A477),'2-1 采购订单物料明细表报表导出'!#REF!,0))</f>
        <v>#REF!</v>
      </c>
      <c r="I477" s="23" t="e" cm="1">
        <f t="array" ref="I477">SUM(IF((LEFT('2-1 采购订单物料明细表报表导出'!#REF!,7)=I$1)*('2-1 采购订单物料明细表报表导出'!#REF!=$A477),'2-1 采购订单物料明细表报表导出'!#REF!,0))</f>
        <v>#REF!</v>
      </c>
      <c r="J477" s="23" t="e" cm="1">
        <f t="array" ref="J477">SUM(IF((LEFT('2-1 采购订单物料明细表报表导出'!#REF!,7)=J$1)*('2-1 采购订单物料明细表报表导出'!#REF!=$A477),'2-1 采购订单物料明细表报表导出'!#REF!,0))</f>
        <v>#REF!</v>
      </c>
      <c r="K477" s="23" t="e" cm="1">
        <f t="array" ref="K477">SUM(IF((LEFT('2-1 采购订单物料明细表报表导出'!#REF!,7)=K$1)*('2-1 采购订单物料明细表报表导出'!#REF!=$A477),'2-1 采购订单物料明细表报表导出'!#REF!,0))</f>
        <v>#REF!</v>
      </c>
      <c r="L477" s="23" t="e" cm="1">
        <f t="array" ref="L477">SUM(IF((LEFT('2-1 采购订单物料明细表报表导出'!#REF!,7)=L$1)*('2-1 采购订单物料明细表报表导出'!#REF!=$A477),'2-1 采购订单物料明细表报表导出'!#REF!,0))</f>
        <v>#REF!</v>
      </c>
      <c r="M477" s="23" t="e" cm="1">
        <f t="array" ref="M477">SUM(IF((LEFT('2-1 采购订单物料明细表报表导出'!#REF!,7)=M$1)*('2-1 采购订单物料明细表报表导出'!#REF!=$A477),'2-1 采购订单物料明细表报表导出'!#REF!,0))</f>
        <v>#REF!</v>
      </c>
      <c r="N477" s="23" t="e" cm="1">
        <f t="array" ref="N477">SUM(IF((LEFT('2-1 采购订单物料明细表报表导出'!#REF!,7)=N$1)*('2-1 采购订单物料明细表报表导出'!#REF!=$A477),'2-1 采购订单物料明细表报表导出'!#REF!,0))</f>
        <v>#REF!</v>
      </c>
      <c r="O477" s="23" t="e" cm="1">
        <f t="array" ref="O477">SUM(IF((LEFT('2-1 采购订单物料明细表报表导出'!#REF!,7)=O$1)*('2-1 采购订单物料明细表报表导出'!#REF!=$A477),'2-1 采购订单物料明细表报表导出'!#REF!,0))</f>
        <v>#REF!</v>
      </c>
    </row>
    <row r="478" ht="15" spans="1:15">
      <c r="A478" s="50" t="s">
        <v>3785</v>
      </c>
      <c r="B478" s="48" t="s">
        <v>2128</v>
      </c>
      <c r="C478" s="49" t="s">
        <v>2129</v>
      </c>
      <c r="D478" s="23" t="e" cm="1">
        <f t="array" ref="D478">SUM(IF((LEFT('2-1 采购订单物料明细表报表导出'!#REF!,7)=D$1)*('2-1 采购订单物料明细表报表导出'!#REF!=$A478),'2-1 采购订单物料明细表报表导出'!#REF!,0))</f>
        <v>#REF!</v>
      </c>
      <c r="E478" s="23" t="e" cm="1">
        <f t="array" ref="E478">SUM(IF((LEFT('2-1 采购订单物料明细表报表导出'!#REF!,7)=E$1)*('2-1 采购订单物料明细表报表导出'!#REF!=$A478),'2-1 采购订单物料明细表报表导出'!#REF!,0))</f>
        <v>#REF!</v>
      </c>
      <c r="F478" s="23" t="e" cm="1">
        <f t="array" ref="F478">SUM(IF((LEFT('2-1 采购订单物料明细表报表导出'!#REF!,7)=F$1)*('2-1 采购订单物料明细表报表导出'!#REF!=$A478),'2-1 采购订单物料明细表报表导出'!#REF!,0))</f>
        <v>#REF!</v>
      </c>
      <c r="G478" s="23" t="e" cm="1">
        <f t="array" ref="G478">SUM(IF((LEFT('2-1 采购订单物料明细表报表导出'!#REF!,7)=G$1)*('2-1 采购订单物料明细表报表导出'!#REF!=$A478),'2-1 采购订单物料明细表报表导出'!#REF!,0))</f>
        <v>#REF!</v>
      </c>
      <c r="H478" s="23" t="e" cm="1">
        <f t="array" ref="H478">SUM(IF((LEFT('2-1 采购订单物料明细表报表导出'!#REF!,7)=H$1)*('2-1 采购订单物料明细表报表导出'!#REF!=$A478),'2-1 采购订单物料明细表报表导出'!#REF!,0))</f>
        <v>#REF!</v>
      </c>
      <c r="I478" s="23" t="e" cm="1">
        <f t="array" ref="I478">SUM(IF((LEFT('2-1 采购订单物料明细表报表导出'!#REF!,7)=I$1)*('2-1 采购订单物料明细表报表导出'!#REF!=$A478),'2-1 采购订单物料明细表报表导出'!#REF!,0))</f>
        <v>#REF!</v>
      </c>
      <c r="J478" s="23" t="e" cm="1">
        <f t="array" ref="J478">SUM(IF((LEFT('2-1 采购订单物料明细表报表导出'!#REF!,7)=J$1)*('2-1 采购订单物料明细表报表导出'!#REF!=$A478),'2-1 采购订单物料明细表报表导出'!#REF!,0))</f>
        <v>#REF!</v>
      </c>
      <c r="K478" s="23" t="e" cm="1">
        <f t="array" ref="K478">SUM(IF((LEFT('2-1 采购订单物料明细表报表导出'!#REF!,7)=K$1)*('2-1 采购订单物料明细表报表导出'!#REF!=$A478),'2-1 采购订单物料明细表报表导出'!#REF!,0))</f>
        <v>#REF!</v>
      </c>
      <c r="L478" s="23" t="e" cm="1">
        <f t="array" ref="L478">SUM(IF((LEFT('2-1 采购订单物料明细表报表导出'!#REF!,7)=L$1)*('2-1 采购订单物料明细表报表导出'!#REF!=$A478),'2-1 采购订单物料明细表报表导出'!#REF!,0))</f>
        <v>#REF!</v>
      </c>
      <c r="M478" s="23" t="e" cm="1">
        <f t="array" ref="M478">SUM(IF((LEFT('2-1 采购订单物料明细表报表导出'!#REF!,7)=M$1)*('2-1 采购订单物料明细表报表导出'!#REF!=$A478),'2-1 采购订单物料明细表报表导出'!#REF!,0))</f>
        <v>#REF!</v>
      </c>
      <c r="N478" s="23" t="e" cm="1">
        <f t="array" ref="N478">SUM(IF((LEFT('2-1 采购订单物料明细表报表导出'!#REF!,7)=N$1)*('2-1 采购订单物料明细表报表导出'!#REF!=$A478),'2-1 采购订单物料明细表报表导出'!#REF!,0))</f>
        <v>#REF!</v>
      </c>
      <c r="O478" s="23" t="e" cm="1">
        <f t="array" ref="O478">SUM(IF((LEFT('2-1 采购订单物料明细表报表导出'!#REF!,7)=O$1)*('2-1 采购订单物料明细表报表导出'!#REF!=$A478),'2-1 采购订单物料明细表报表导出'!#REF!,0))</f>
        <v>#REF!</v>
      </c>
    </row>
    <row r="479" ht="14.5" spans="1:15">
      <c r="A479" s="20" t="s">
        <v>3786</v>
      </c>
      <c r="B479" s="48" t="s">
        <v>2128</v>
      </c>
      <c r="C479" s="49" t="s">
        <v>2129</v>
      </c>
      <c r="D479" s="23" t="e" cm="1">
        <f t="array" ref="D479">SUM(IF((LEFT('2-1 采购订单物料明细表报表导出'!#REF!,7)=D$1)*('2-1 采购订单物料明细表报表导出'!#REF!=$A479),'2-1 采购订单物料明细表报表导出'!#REF!,0))</f>
        <v>#REF!</v>
      </c>
      <c r="E479" s="23" t="e" cm="1">
        <f t="array" ref="E479">SUM(IF((LEFT('2-1 采购订单物料明细表报表导出'!#REF!,7)=E$1)*('2-1 采购订单物料明细表报表导出'!#REF!=$A479),'2-1 采购订单物料明细表报表导出'!#REF!,0))</f>
        <v>#REF!</v>
      </c>
      <c r="F479" s="23" t="e" cm="1">
        <f t="array" ref="F479">SUM(IF((LEFT('2-1 采购订单物料明细表报表导出'!#REF!,7)=F$1)*('2-1 采购订单物料明细表报表导出'!#REF!=$A479),'2-1 采购订单物料明细表报表导出'!#REF!,0))</f>
        <v>#REF!</v>
      </c>
      <c r="G479" s="23" t="e" cm="1">
        <f t="array" ref="G479">SUM(IF((LEFT('2-1 采购订单物料明细表报表导出'!#REF!,7)=G$1)*('2-1 采购订单物料明细表报表导出'!#REF!=$A479),'2-1 采购订单物料明细表报表导出'!#REF!,0))</f>
        <v>#REF!</v>
      </c>
      <c r="H479" s="23" t="e" cm="1">
        <f t="array" ref="H479">SUM(IF((LEFT('2-1 采购订单物料明细表报表导出'!#REF!,7)=H$1)*('2-1 采购订单物料明细表报表导出'!#REF!=$A479),'2-1 采购订单物料明细表报表导出'!#REF!,0))</f>
        <v>#REF!</v>
      </c>
      <c r="I479" s="23" t="e" cm="1">
        <f t="array" ref="I479">SUM(IF((LEFT('2-1 采购订单物料明细表报表导出'!#REF!,7)=I$1)*('2-1 采购订单物料明细表报表导出'!#REF!=$A479),'2-1 采购订单物料明细表报表导出'!#REF!,0))</f>
        <v>#REF!</v>
      </c>
      <c r="J479" s="23" t="e" cm="1">
        <f t="array" ref="J479">SUM(IF((LEFT('2-1 采购订单物料明细表报表导出'!#REF!,7)=J$1)*('2-1 采购订单物料明细表报表导出'!#REF!=$A479),'2-1 采购订单物料明细表报表导出'!#REF!,0))</f>
        <v>#REF!</v>
      </c>
      <c r="K479" s="23" t="e" cm="1">
        <f t="array" ref="K479">SUM(IF((LEFT('2-1 采购订单物料明细表报表导出'!#REF!,7)=K$1)*('2-1 采购订单物料明细表报表导出'!#REF!=$A479),'2-1 采购订单物料明细表报表导出'!#REF!,0))</f>
        <v>#REF!</v>
      </c>
      <c r="L479" s="23" t="e" cm="1">
        <f t="array" ref="L479">SUM(IF((LEFT('2-1 采购订单物料明细表报表导出'!#REF!,7)=L$1)*('2-1 采购订单物料明细表报表导出'!#REF!=$A479),'2-1 采购订单物料明细表报表导出'!#REF!,0))</f>
        <v>#REF!</v>
      </c>
      <c r="M479" s="23" t="e" cm="1">
        <f t="array" ref="M479">SUM(IF((LEFT('2-1 采购订单物料明细表报表导出'!#REF!,7)=M$1)*('2-1 采购订单物料明细表报表导出'!#REF!=$A479),'2-1 采购订单物料明细表报表导出'!#REF!,0))</f>
        <v>#REF!</v>
      </c>
      <c r="N479" s="23" t="e" cm="1">
        <f t="array" ref="N479">SUM(IF((LEFT('2-1 采购订单物料明细表报表导出'!#REF!,7)=N$1)*('2-1 采购订单物料明细表报表导出'!#REF!=$A479),'2-1 采购订单物料明细表报表导出'!#REF!,0))</f>
        <v>#REF!</v>
      </c>
      <c r="O479" s="23" t="e" cm="1">
        <f t="array" ref="O479">SUM(IF((LEFT('2-1 采购订单物料明细表报表导出'!#REF!,7)=O$1)*('2-1 采购订单物料明细表报表导出'!#REF!=$A479),'2-1 采购订单物料明细表报表导出'!#REF!,0))</f>
        <v>#REF!</v>
      </c>
    </row>
    <row r="480" ht="15" spans="1:15">
      <c r="A480" s="50" t="s">
        <v>3787</v>
      </c>
      <c r="B480" s="48" t="s">
        <v>2128</v>
      </c>
      <c r="C480" s="49" t="s">
        <v>2129</v>
      </c>
      <c r="D480" s="23" t="e" cm="1">
        <f t="array" ref="D480">SUM(IF((LEFT('2-1 采购订单物料明细表报表导出'!#REF!,7)=D$1)*('2-1 采购订单物料明细表报表导出'!#REF!=$A480),'2-1 采购订单物料明细表报表导出'!#REF!,0))</f>
        <v>#REF!</v>
      </c>
      <c r="E480" s="23" t="e" cm="1">
        <f t="array" ref="E480">SUM(IF((LEFT('2-1 采购订单物料明细表报表导出'!#REF!,7)=E$1)*('2-1 采购订单物料明细表报表导出'!#REF!=$A480),'2-1 采购订单物料明细表报表导出'!#REF!,0))</f>
        <v>#REF!</v>
      </c>
      <c r="F480" s="23" t="e" cm="1">
        <f t="array" ref="F480">SUM(IF((LEFT('2-1 采购订单物料明细表报表导出'!#REF!,7)=F$1)*('2-1 采购订单物料明细表报表导出'!#REF!=$A480),'2-1 采购订单物料明细表报表导出'!#REF!,0))</f>
        <v>#REF!</v>
      </c>
      <c r="G480" s="23" t="e" cm="1">
        <f t="array" ref="G480">SUM(IF((LEFT('2-1 采购订单物料明细表报表导出'!#REF!,7)=G$1)*('2-1 采购订单物料明细表报表导出'!#REF!=$A480),'2-1 采购订单物料明细表报表导出'!#REF!,0))</f>
        <v>#REF!</v>
      </c>
      <c r="H480" s="23" t="e" cm="1">
        <f t="array" ref="H480">SUM(IF((LEFT('2-1 采购订单物料明细表报表导出'!#REF!,7)=H$1)*('2-1 采购订单物料明细表报表导出'!#REF!=$A480),'2-1 采购订单物料明细表报表导出'!#REF!,0))</f>
        <v>#REF!</v>
      </c>
      <c r="I480" s="23" t="e" cm="1">
        <f t="array" ref="I480">SUM(IF((LEFT('2-1 采购订单物料明细表报表导出'!#REF!,7)=I$1)*('2-1 采购订单物料明细表报表导出'!#REF!=$A480),'2-1 采购订单物料明细表报表导出'!#REF!,0))</f>
        <v>#REF!</v>
      </c>
      <c r="J480" s="23" t="e" cm="1">
        <f t="array" ref="J480">SUM(IF((LEFT('2-1 采购订单物料明细表报表导出'!#REF!,7)=J$1)*('2-1 采购订单物料明细表报表导出'!#REF!=$A480),'2-1 采购订单物料明细表报表导出'!#REF!,0))</f>
        <v>#REF!</v>
      </c>
      <c r="K480" s="23" t="e" cm="1">
        <f t="array" ref="K480">SUM(IF((LEFT('2-1 采购订单物料明细表报表导出'!#REF!,7)=K$1)*('2-1 采购订单物料明细表报表导出'!#REF!=$A480),'2-1 采购订单物料明细表报表导出'!#REF!,0))</f>
        <v>#REF!</v>
      </c>
      <c r="L480" s="23" t="e" cm="1">
        <f t="array" ref="L480">SUM(IF((LEFT('2-1 采购订单物料明细表报表导出'!#REF!,7)=L$1)*('2-1 采购订单物料明细表报表导出'!#REF!=$A480),'2-1 采购订单物料明细表报表导出'!#REF!,0))</f>
        <v>#REF!</v>
      </c>
      <c r="M480" s="23" t="e" cm="1">
        <f t="array" ref="M480">SUM(IF((LEFT('2-1 采购订单物料明细表报表导出'!#REF!,7)=M$1)*('2-1 采购订单物料明细表报表导出'!#REF!=$A480),'2-1 采购订单物料明细表报表导出'!#REF!,0))</f>
        <v>#REF!</v>
      </c>
      <c r="N480" s="23" t="e" cm="1">
        <f t="array" ref="N480">SUM(IF((LEFT('2-1 采购订单物料明细表报表导出'!#REF!,7)=N$1)*('2-1 采购订单物料明细表报表导出'!#REF!=$A480),'2-1 采购订单物料明细表报表导出'!#REF!,0))</f>
        <v>#REF!</v>
      </c>
      <c r="O480" s="23" t="e" cm="1">
        <f t="array" ref="O480">SUM(IF((LEFT('2-1 采购订单物料明细表报表导出'!#REF!,7)=O$1)*('2-1 采购订单物料明细表报表导出'!#REF!=$A480),'2-1 采购订单物料明细表报表导出'!#REF!,0))</f>
        <v>#REF!</v>
      </c>
    </row>
    <row r="481" ht="14.5" spans="1:15">
      <c r="A481" s="20" t="s">
        <v>3788</v>
      </c>
      <c r="B481" s="48" t="s">
        <v>2088</v>
      </c>
      <c r="C481" s="49" t="s">
        <v>2089</v>
      </c>
      <c r="D481" s="23" t="e" cm="1">
        <f t="array" ref="D481">SUM(IF((LEFT('2-1 采购订单物料明细表报表导出'!#REF!,7)=D$1)*('2-1 采购订单物料明细表报表导出'!#REF!=$A481),'2-1 采购订单物料明细表报表导出'!#REF!,0))</f>
        <v>#REF!</v>
      </c>
      <c r="E481" s="23" t="e" cm="1">
        <f t="array" ref="E481">SUM(IF((LEFT('2-1 采购订单物料明细表报表导出'!#REF!,7)=E$1)*('2-1 采购订单物料明细表报表导出'!#REF!=$A481),'2-1 采购订单物料明细表报表导出'!#REF!,0))</f>
        <v>#REF!</v>
      </c>
      <c r="F481" s="23" t="e" cm="1">
        <f t="array" ref="F481">SUM(IF((LEFT('2-1 采购订单物料明细表报表导出'!#REF!,7)=F$1)*('2-1 采购订单物料明细表报表导出'!#REF!=$A481),'2-1 采购订单物料明细表报表导出'!#REF!,0))</f>
        <v>#REF!</v>
      </c>
      <c r="G481" s="23" t="e" cm="1">
        <f t="array" ref="G481">SUM(IF((LEFT('2-1 采购订单物料明细表报表导出'!#REF!,7)=G$1)*('2-1 采购订单物料明细表报表导出'!#REF!=$A481),'2-1 采购订单物料明细表报表导出'!#REF!,0))</f>
        <v>#REF!</v>
      </c>
      <c r="H481" s="23" t="e" cm="1">
        <f t="array" ref="H481">SUM(IF((LEFT('2-1 采购订单物料明细表报表导出'!#REF!,7)=H$1)*('2-1 采购订单物料明细表报表导出'!#REF!=$A481),'2-1 采购订单物料明细表报表导出'!#REF!,0))</f>
        <v>#REF!</v>
      </c>
      <c r="I481" s="23" t="e" cm="1">
        <f t="array" ref="I481">SUM(IF((LEFT('2-1 采购订单物料明细表报表导出'!#REF!,7)=I$1)*('2-1 采购订单物料明细表报表导出'!#REF!=$A481),'2-1 采购订单物料明细表报表导出'!#REF!,0))</f>
        <v>#REF!</v>
      </c>
      <c r="J481" s="23" t="e" cm="1">
        <f t="array" ref="J481">SUM(IF((LEFT('2-1 采购订单物料明细表报表导出'!#REF!,7)=J$1)*('2-1 采购订单物料明细表报表导出'!#REF!=$A481),'2-1 采购订单物料明细表报表导出'!#REF!,0))</f>
        <v>#REF!</v>
      </c>
      <c r="K481" s="23" t="e" cm="1">
        <f t="array" ref="K481">SUM(IF((LEFT('2-1 采购订单物料明细表报表导出'!#REF!,7)=K$1)*('2-1 采购订单物料明细表报表导出'!#REF!=$A481),'2-1 采购订单物料明细表报表导出'!#REF!,0))</f>
        <v>#REF!</v>
      </c>
      <c r="L481" s="23" t="e" cm="1">
        <f t="array" ref="L481">SUM(IF((LEFT('2-1 采购订单物料明细表报表导出'!#REF!,7)=L$1)*('2-1 采购订单物料明细表报表导出'!#REF!=$A481),'2-1 采购订单物料明细表报表导出'!#REF!,0))</f>
        <v>#REF!</v>
      </c>
      <c r="M481" s="23" t="e" cm="1">
        <f t="array" ref="M481">SUM(IF((LEFT('2-1 采购订单物料明细表报表导出'!#REF!,7)=M$1)*('2-1 采购订单物料明细表报表导出'!#REF!=$A481),'2-1 采购订单物料明细表报表导出'!#REF!,0))</f>
        <v>#REF!</v>
      </c>
      <c r="N481" s="23" t="e" cm="1">
        <f t="array" ref="N481">SUM(IF((LEFT('2-1 采购订单物料明细表报表导出'!#REF!,7)=N$1)*('2-1 采购订单物料明细表报表导出'!#REF!=$A481),'2-1 采购订单物料明细表报表导出'!#REF!,0))</f>
        <v>#REF!</v>
      </c>
      <c r="O481" s="23" t="e" cm="1">
        <f t="array" ref="O481">SUM(IF((LEFT('2-1 采购订单物料明细表报表导出'!#REF!,7)=O$1)*('2-1 采购订单物料明细表报表导出'!#REF!=$A481),'2-1 采购订单物料明细表报表导出'!#REF!,0))</f>
        <v>#REF!</v>
      </c>
    </row>
    <row r="482" ht="14.5" spans="1:15">
      <c r="A482" s="20" t="s">
        <v>3789</v>
      </c>
      <c r="B482" s="48" t="s">
        <v>2088</v>
      </c>
      <c r="C482" s="49" t="s">
        <v>2089</v>
      </c>
      <c r="D482" s="23" t="e" cm="1">
        <f t="array" ref="D482">SUM(IF((LEFT('2-1 采购订单物料明细表报表导出'!#REF!,7)=D$1)*('2-1 采购订单物料明细表报表导出'!#REF!=$A482),'2-1 采购订单物料明细表报表导出'!#REF!,0))</f>
        <v>#REF!</v>
      </c>
      <c r="E482" s="23" t="e" cm="1">
        <f t="array" ref="E482">SUM(IF((LEFT('2-1 采购订单物料明细表报表导出'!#REF!,7)=E$1)*('2-1 采购订单物料明细表报表导出'!#REF!=$A482),'2-1 采购订单物料明细表报表导出'!#REF!,0))</f>
        <v>#REF!</v>
      </c>
      <c r="F482" s="23" t="e" cm="1">
        <f t="array" ref="F482">SUM(IF((LEFT('2-1 采购订单物料明细表报表导出'!#REF!,7)=F$1)*('2-1 采购订单物料明细表报表导出'!#REF!=$A482),'2-1 采购订单物料明细表报表导出'!#REF!,0))</f>
        <v>#REF!</v>
      </c>
      <c r="G482" s="23" t="e" cm="1">
        <f t="array" ref="G482">SUM(IF((LEFT('2-1 采购订单物料明细表报表导出'!#REF!,7)=G$1)*('2-1 采购订单物料明细表报表导出'!#REF!=$A482),'2-1 采购订单物料明细表报表导出'!#REF!,0))</f>
        <v>#REF!</v>
      </c>
      <c r="H482" s="23" t="e" cm="1">
        <f t="array" ref="H482">SUM(IF((LEFT('2-1 采购订单物料明细表报表导出'!#REF!,7)=H$1)*('2-1 采购订单物料明细表报表导出'!#REF!=$A482),'2-1 采购订单物料明细表报表导出'!#REF!,0))</f>
        <v>#REF!</v>
      </c>
      <c r="I482" s="23" t="e" cm="1">
        <f t="array" ref="I482">SUM(IF((LEFT('2-1 采购订单物料明细表报表导出'!#REF!,7)=I$1)*('2-1 采购订单物料明细表报表导出'!#REF!=$A482),'2-1 采购订单物料明细表报表导出'!#REF!,0))</f>
        <v>#REF!</v>
      </c>
      <c r="J482" s="23" t="e" cm="1">
        <f t="array" ref="J482">SUM(IF((LEFT('2-1 采购订单物料明细表报表导出'!#REF!,7)=J$1)*('2-1 采购订单物料明细表报表导出'!#REF!=$A482),'2-1 采购订单物料明细表报表导出'!#REF!,0))</f>
        <v>#REF!</v>
      </c>
      <c r="K482" s="23" t="e" cm="1">
        <f t="array" ref="K482">SUM(IF((LEFT('2-1 采购订单物料明细表报表导出'!#REF!,7)=K$1)*('2-1 采购订单物料明细表报表导出'!#REF!=$A482),'2-1 采购订单物料明细表报表导出'!#REF!,0))</f>
        <v>#REF!</v>
      </c>
      <c r="L482" s="23" t="e" cm="1">
        <f t="array" ref="L482">SUM(IF((LEFT('2-1 采购订单物料明细表报表导出'!#REF!,7)=L$1)*('2-1 采购订单物料明细表报表导出'!#REF!=$A482),'2-1 采购订单物料明细表报表导出'!#REF!,0))</f>
        <v>#REF!</v>
      </c>
      <c r="M482" s="23" t="e" cm="1">
        <f t="array" ref="M482">SUM(IF((LEFT('2-1 采购订单物料明细表报表导出'!#REF!,7)=M$1)*('2-1 采购订单物料明细表报表导出'!#REF!=$A482),'2-1 采购订单物料明细表报表导出'!#REF!,0))</f>
        <v>#REF!</v>
      </c>
      <c r="N482" s="23" t="e" cm="1">
        <f t="array" ref="N482">SUM(IF((LEFT('2-1 采购订单物料明细表报表导出'!#REF!,7)=N$1)*('2-1 采购订单物料明细表报表导出'!#REF!=$A482),'2-1 采购订单物料明细表报表导出'!#REF!,0))</f>
        <v>#REF!</v>
      </c>
      <c r="O482" s="23" t="e" cm="1">
        <f t="array" ref="O482">SUM(IF((LEFT('2-1 采购订单物料明细表报表导出'!#REF!,7)=O$1)*('2-1 采购订单物料明细表报表导出'!#REF!=$A482),'2-1 采购订单物料明细表报表导出'!#REF!,0))</f>
        <v>#REF!</v>
      </c>
    </row>
    <row r="483" ht="14.5" spans="1:15">
      <c r="A483" s="20" t="s">
        <v>3790</v>
      </c>
      <c r="B483" s="48" t="s">
        <v>2088</v>
      </c>
      <c r="C483" s="49" t="s">
        <v>2089</v>
      </c>
      <c r="D483" s="23" t="e" cm="1">
        <f t="array" ref="D483">SUM(IF((LEFT('2-1 采购订单物料明细表报表导出'!#REF!,7)=D$1)*('2-1 采购订单物料明细表报表导出'!#REF!=$A483),'2-1 采购订单物料明细表报表导出'!#REF!,0))</f>
        <v>#REF!</v>
      </c>
      <c r="E483" s="23" t="e" cm="1">
        <f t="array" ref="E483">SUM(IF((LEFT('2-1 采购订单物料明细表报表导出'!#REF!,7)=E$1)*('2-1 采购订单物料明细表报表导出'!#REF!=$A483),'2-1 采购订单物料明细表报表导出'!#REF!,0))</f>
        <v>#REF!</v>
      </c>
      <c r="F483" s="23" t="e" cm="1">
        <f t="array" ref="F483">SUM(IF((LEFT('2-1 采购订单物料明细表报表导出'!#REF!,7)=F$1)*('2-1 采购订单物料明细表报表导出'!#REF!=$A483),'2-1 采购订单物料明细表报表导出'!#REF!,0))</f>
        <v>#REF!</v>
      </c>
      <c r="G483" s="23" t="e" cm="1">
        <f t="array" ref="G483">SUM(IF((LEFT('2-1 采购订单物料明细表报表导出'!#REF!,7)=G$1)*('2-1 采购订单物料明细表报表导出'!#REF!=$A483),'2-1 采购订单物料明细表报表导出'!#REF!,0))</f>
        <v>#REF!</v>
      </c>
      <c r="H483" s="23" t="e" cm="1">
        <f t="array" ref="H483">SUM(IF((LEFT('2-1 采购订单物料明细表报表导出'!#REF!,7)=H$1)*('2-1 采购订单物料明细表报表导出'!#REF!=$A483),'2-1 采购订单物料明细表报表导出'!#REF!,0))</f>
        <v>#REF!</v>
      </c>
      <c r="I483" s="23" t="e" cm="1">
        <f t="array" ref="I483">SUM(IF((LEFT('2-1 采购订单物料明细表报表导出'!#REF!,7)=I$1)*('2-1 采购订单物料明细表报表导出'!#REF!=$A483),'2-1 采购订单物料明细表报表导出'!#REF!,0))</f>
        <v>#REF!</v>
      </c>
      <c r="J483" s="23" t="e" cm="1">
        <f t="array" ref="J483">SUM(IF((LEFT('2-1 采购订单物料明细表报表导出'!#REF!,7)=J$1)*('2-1 采购订单物料明细表报表导出'!#REF!=$A483),'2-1 采购订单物料明细表报表导出'!#REF!,0))</f>
        <v>#REF!</v>
      </c>
      <c r="K483" s="23" t="e" cm="1">
        <f t="array" ref="K483">SUM(IF((LEFT('2-1 采购订单物料明细表报表导出'!#REF!,7)=K$1)*('2-1 采购订单物料明细表报表导出'!#REF!=$A483),'2-1 采购订单物料明细表报表导出'!#REF!,0))</f>
        <v>#REF!</v>
      </c>
      <c r="L483" s="23" t="e" cm="1">
        <f t="array" ref="L483">SUM(IF((LEFT('2-1 采购订单物料明细表报表导出'!#REF!,7)=L$1)*('2-1 采购订单物料明细表报表导出'!#REF!=$A483),'2-1 采购订单物料明细表报表导出'!#REF!,0))</f>
        <v>#REF!</v>
      </c>
      <c r="M483" s="23" t="e" cm="1">
        <f t="array" ref="M483">SUM(IF((LEFT('2-1 采购订单物料明细表报表导出'!#REF!,7)=M$1)*('2-1 采购订单物料明细表报表导出'!#REF!=$A483),'2-1 采购订单物料明细表报表导出'!#REF!,0))</f>
        <v>#REF!</v>
      </c>
      <c r="N483" s="23" t="e" cm="1">
        <f t="array" ref="N483">SUM(IF((LEFT('2-1 采购订单物料明细表报表导出'!#REF!,7)=N$1)*('2-1 采购订单物料明细表报表导出'!#REF!=$A483),'2-1 采购订单物料明细表报表导出'!#REF!,0))</f>
        <v>#REF!</v>
      </c>
      <c r="O483" s="23" t="e" cm="1">
        <f t="array" ref="O483">SUM(IF((LEFT('2-1 采购订单物料明细表报表导出'!#REF!,7)=O$1)*('2-1 采购订单物料明细表报表导出'!#REF!=$A483),'2-1 采购订单物料明细表报表导出'!#REF!,0))</f>
        <v>#REF!</v>
      </c>
    </row>
    <row r="484" ht="14.5" spans="1:15">
      <c r="A484" s="20" t="s">
        <v>3791</v>
      </c>
      <c r="B484" s="48" t="s">
        <v>2088</v>
      </c>
      <c r="C484" s="49" t="s">
        <v>2089</v>
      </c>
      <c r="D484" s="23" t="e" cm="1">
        <f t="array" ref="D484">SUM(IF((LEFT('2-1 采购订单物料明细表报表导出'!#REF!,7)=D$1)*('2-1 采购订单物料明细表报表导出'!#REF!=$A484),'2-1 采购订单物料明细表报表导出'!#REF!,0))</f>
        <v>#REF!</v>
      </c>
      <c r="E484" s="23" t="e" cm="1">
        <f t="array" ref="E484">SUM(IF((LEFT('2-1 采购订单物料明细表报表导出'!#REF!,7)=E$1)*('2-1 采购订单物料明细表报表导出'!#REF!=$A484),'2-1 采购订单物料明细表报表导出'!#REF!,0))</f>
        <v>#REF!</v>
      </c>
      <c r="F484" s="23" t="e" cm="1">
        <f t="array" ref="F484">SUM(IF((LEFT('2-1 采购订单物料明细表报表导出'!#REF!,7)=F$1)*('2-1 采购订单物料明细表报表导出'!#REF!=$A484),'2-1 采购订单物料明细表报表导出'!#REF!,0))</f>
        <v>#REF!</v>
      </c>
      <c r="G484" s="23" t="e" cm="1">
        <f t="array" ref="G484">SUM(IF((LEFT('2-1 采购订单物料明细表报表导出'!#REF!,7)=G$1)*('2-1 采购订单物料明细表报表导出'!#REF!=$A484),'2-1 采购订单物料明细表报表导出'!#REF!,0))</f>
        <v>#REF!</v>
      </c>
      <c r="H484" s="23" t="e" cm="1">
        <f t="array" ref="H484">SUM(IF((LEFT('2-1 采购订单物料明细表报表导出'!#REF!,7)=H$1)*('2-1 采购订单物料明细表报表导出'!#REF!=$A484),'2-1 采购订单物料明细表报表导出'!#REF!,0))</f>
        <v>#REF!</v>
      </c>
      <c r="I484" s="23" t="e" cm="1">
        <f t="array" ref="I484">SUM(IF((LEFT('2-1 采购订单物料明细表报表导出'!#REF!,7)=I$1)*('2-1 采购订单物料明细表报表导出'!#REF!=$A484),'2-1 采购订单物料明细表报表导出'!#REF!,0))</f>
        <v>#REF!</v>
      </c>
      <c r="J484" s="23" t="e" cm="1">
        <f t="array" ref="J484">SUM(IF((LEFT('2-1 采购订单物料明细表报表导出'!#REF!,7)=J$1)*('2-1 采购订单物料明细表报表导出'!#REF!=$A484),'2-1 采购订单物料明细表报表导出'!#REF!,0))</f>
        <v>#REF!</v>
      </c>
      <c r="K484" s="23" t="e" cm="1">
        <f t="array" ref="K484">SUM(IF((LEFT('2-1 采购订单物料明细表报表导出'!#REF!,7)=K$1)*('2-1 采购订单物料明细表报表导出'!#REF!=$A484),'2-1 采购订单物料明细表报表导出'!#REF!,0))</f>
        <v>#REF!</v>
      </c>
      <c r="L484" s="23" t="e" cm="1">
        <f t="array" ref="L484">SUM(IF((LEFT('2-1 采购订单物料明细表报表导出'!#REF!,7)=L$1)*('2-1 采购订单物料明细表报表导出'!#REF!=$A484),'2-1 采购订单物料明细表报表导出'!#REF!,0))</f>
        <v>#REF!</v>
      </c>
      <c r="M484" s="23" t="e" cm="1">
        <f t="array" ref="M484">SUM(IF((LEFT('2-1 采购订单物料明细表报表导出'!#REF!,7)=M$1)*('2-1 采购订单物料明细表报表导出'!#REF!=$A484),'2-1 采购订单物料明细表报表导出'!#REF!,0))</f>
        <v>#REF!</v>
      </c>
      <c r="N484" s="23" t="e" cm="1">
        <f t="array" ref="N484">SUM(IF((LEFT('2-1 采购订单物料明细表报表导出'!#REF!,7)=N$1)*('2-1 采购订单物料明细表报表导出'!#REF!=$A484),'2-1 采购订单物料明细表报表导出'!#REF!,0))</f>
        <v>#REF!</v>
      </c>
      <c r="O484" s="23" t="e" cm="1">
        <f t="array" ref="O484">SUM(IF((LEFT('2-1 采购订单物料明细表报表导出'!#REF!,7)=O$1)*('2-1 采购订单物料明细表报表导出'!#REF!=$A484),'2-1 采购订单物料明细表报表导出'!#REF!,0))</f>
        <v>#REF!</v>
      </c>
    </row>
    <row r="485" ht="14.5" spans="1:15">
      <c r="A485" s="20" t="s">
        <v>3792</v>
      </c>
      <c r="B485" s="48" t="s">
        <v>2088</v>
      </c>
      <c r="C485" s="49" t="s">
        <v>2089</v>
      </c>
      <c r="D485" s="23" t="e" cm="1">
        <f t="array" ref="D485">SUM(IF((LEFT('2-1 采购订单物料明细表报表导出'!#REF!,7)=D$1)*('2-1 采购订单物料明细表报表导出'!#REF!=$A485),'2-1 采购订单物料明细表报表导出'!#REF!,0))</f>
        <v>#REF!</v>
      </c>
      <c r="E485" s="23" t="e" cm="1">
        <f t="array" ref="E485">SUM(IF((LEFT('2-1 采购订单物料明细表报表导出'!#REF!,7)=E$1)*('2-1 采购订单物料明细表报表导出'!#REF!=$A485),'2-1 采购订单物料明细表报表导出'!#REF!,0))</f>
        <v>#REF!</v>
      </c>
      <c r="F485" s="23" t="e" cm="1">
        <f t="array" ref="F485">SUM(IF((LEFT('2-1 采购订单物料明细表报表导出'!#REF!,7)=F$1)*('2-1 采购订单物料明细表报表导出'!#REF!=$A485),'2-1 采购订单物料明细表报表导出'!#REF!,0))</f>
        <v>#REF!</v>
      </c>
      <c r="G485" s="23" t="e" cm="1">
        <f t="array" ref="G485">SUM(IF((LEFT('2-1 采购订单物料明细表报表导出'!#REF!,7)=G$1)*('2-1 采购订单物料明细表报表导出'!#REF!=$A485),'2-1 采购订单物料明细表报表导出'!#REF!,0))</f>
        <v>#REF!</v>
      </c>
      <c r="H485" s="23" t="e" cm="1">
        <f t="array" ref="H485">SUM(IF((LEFT('2-1 采购订单物料明细表报表导出'!#REF!,7)=H$1)*('2-1 采购订单物料明细表报表导出'!#REF!=$A485),'2-1 采购订单物料明细表报表导出'!#REF!,0))</f>
        <v>#REF!</v>
      </c>
      <c r="I485" s="23" t="e" cm="1">
        <f t="array" ref="I485">SUM(IF((LEFT('2-1 采购订单物料明细表报表导出'!#REF!,7)=I$1)*('2-1 采购订单物料明细表报表导出'!#REF!=$A485),'2-1 采购订单物料明细表报表导出'!#REF!,0))</f>
        <v>#REF!</v>
      </c>
      <c r="J485" s="23" t="e" cm="1">
        <f t="array" ref="J485">SUM(IF((LEFT('2-1 采购订单物料明细表报表导出'!#REF!,7)=J$1)*('2-1 采购订单物料明细表报表导出'!#REF!=$A485),'2-1 采购订单物料明细表报表导出'!#REF!,0))</f>
        <v>#REF!</v>
      </c>
      <c r="K485" s="23" t="e" cm="1">
        <f t="array" ref="K485">SUM(IF((LEFT('2-1 采购订单物料明细表报表导出'!#REF!,7)=K$1)*('2-1 采购订单物料明细表报表导出'!#REF!=$A485),'2-1 采购订单物料明细表报表导出'!#REF!,0))</f>
        <v>#REF!</v>
      </c>
      <c r="L485" s="23" t="e" cm="1">
        <f t="array" ref="L485">SUM(IF((LEFT('2-1 采购订单物料明细表报表导出'!#REF!,7)=L$1)*('2-1 采购订单物料明细表报表导出'!#REF!=$A485),'2-1 采购订单物料明细表报表导出'!#REF!,0))</f>
        <v>#REF!</v>
      </c>
      <c r="M485" s="23" t="e" cm="1">
        <f t="array" ref="M485">SUM(IF((LEFT('2-1 采购订单物料明细表报表导出'!#REF!,7)=M$1)*('2-1 采购订单物料明细表报表导出'!#REF!=$A485),'2-1 采购订单物料明细表报表导出'!#REF!,0))</f>
        <v>#REF!</v>
      </c>
      <c r="N485" s="23" t="e" cm="1">
        <f t="array" ref="N485">SUM(IF((LEFT('2-1 采购订单物料明细表报表导出'!#REF!,7)=N$1)*('2-1 采购订单物料明细表报表导出'!#REF!=$A485),'2-1 采购订单物料明细表报表导出'!#REF!,0))</f>
        <v>#REF!</v>
      </c>
      <c r="O485" s="23" t="e" cm="1">
        <f t="array" ref="O485">SUM(IF((LEFT('2-1 采购订单物料明细表报表导出'!#REF!,7)=O$1)*('2-1 采购订单物料明细表报表导出'!#REF!=$A485),'2-1 采购订单物料明细表报表导出'!#REF!,0))</f>
        <v>#REF!</v>
      </c>
    </row>
    <row r="486" ht="14.5" spans="1:15">
      <c r="A486" s="20" t="s">
        <v>3793</v>
      </c>
      <c r="B486" s="48" t="s">
        <v>2088</v>
      </c>
      <c r="C486" s="49" t="s">
        <v>2089</v>
      </c>
      <c r="D486" s="23" t="e" cm="1">
        <f t="array" ref="D486">SUM(IF((LEFT('2-1 采购订单物料明细表报表导出'!#REF!,7)=D$1)*('2-1 采购订单物料明细表报表导出'!#REF!=$A486),'2-1 采购订单物料明细表报表导出'!#REF!,0))</f>
        <v>#REF!</v>
      </c>
      <c r="E486" s="23" t="e" cm="1">
        <f t="array" ref="E486">SUM(IF((LEFT('2-1 采购订单物料明细表报表导出'!#REF!,7)=E$1)*('2-1 采购订单物料明细表报表导出'!#REF!=$A486),'2-1 采购订单物料明细表报表导出'!#REF!,0))</f>
        <v>#REF!</v>
      </c>
      <c r="F486" s="23" t="e" cm="1">
        <f t="array" ref="F486">SUM(IF((LEFT('2-1 采购订单物料明细表报表导出'!#REF!,7)=F$1)*('2-1 采购订单物料明细表报表导出'!#REF!=$A486),'2-1 采购订单物料明细表报表导出'!#REF!,0))</f>
        <v>#REF!</v>
      </c>
      <c r="G486" s="23" t="e" cm="1">
        <f t="array" ref="G486">SUM(IF((LEFT('2-1 采购订单物料明细表报表导出'!#REF!,7)=G$1)*('2-1 采购订单物料明细表报表导出'!#REF!=$A486),'2-1 采购订单物料明细表报表导出'!#REF!,0))</f>
        <v>#REF!</v>
      </c>
      <c r="H486" s="23" t="e" cm="1">
        <f t="array" ref="H486">SUM(IF((LEFT('2-1 采购订单物料明细表报表导出'!#REF!,7)=H$1)*('2-1 采购订单物料明细表报表导出'!#REF!=$A486),'2-1 采购订单物料明细表报表导出'!#REF!,0))</f>
        <v>#REF!</v>
      </c>
      <c r="I486" s="23" t="e" cm="1">
        <f t="array" ref="I486">SUM(IF((LEFT('2-1 采购订单物料明细表报表导出'!#REF!,7)=I$1)*('2-1 采购订单物料明细表报表导出'!#REF!=$A486),'2-1 采购订单物料明细表报表导出'!#REF!,0))</f>
        <v>#REF!</v>
      </c>
      <c r="J486" s="23" t="e" cm="1">
        <f t="array" ref="J486">SUM(IF((LEFT('2-1 采购订单物料明细表报表导出'!#REF!,7)=J$1)*('2-1 采购订单物料明细表报表导出'!#REF!=$A486),'2-1 采购订单物料明细表报表导出'!#REF!,0))</f>
        <v>#REF!</v>
      </c>
      <c r="K486" s="23" t="e" cm="1">
        <f t="array" ref="K486">SUM(IF((LEFT('2-1 采购订单物料明细表报表导出'!#REF!,7)=K$1)*('2-1 采购订单物料明细表报表导出'!#REF!=$A486),'2-1 采购订单物料明细表报表导出'!#REF!,0))</f>
        <v>#REF!</v>
      </c>
      <c r="L486" s="23" t="e" cm="1">
        <f t="array" ref="L486">SUM(IF((LEFT('2-1 采购订单物料明细表报表导出'!#REF!,7)=L$1)*('2-1 采购订单物料明细表报表导出'!#REF!=$A486),'2-1 采购订单物料明细表报表导出'!#REF!,0))</f>
        <v>#REF!</v>
      </c>
      <c r="M486" s="23" t="e" cm="1">
        <f t="array" ref="M486">SUM(IF((LEFT('2-1 采购订单物料明细表报表导出'!#REF!,7)=M$1)*('2-1 采购订单物料明细表报表导出'!#REF!=$A486),'2-1 采购订单物料明细表报表导出'!#REF!,0))</f>
        <v>#REF!</v>
      </c>
      <c r="N486" s="23" t="e" cm="1">
        <f t="array" ref="N486">SUM(IF((LEFT('2-1 采购订单物料明细表报表导出'!#REF!,7)=N$1)*('2-1 采购订单物料明细表报表导出'!#REF!=$A486),'2-1 采购订单物料明细表报表导出'!#REF!,0))</f>
        <v>#REF!</v>
      </c>
      <c r="O486" s="23" t="e" cm="1">
        <f t="array" ref="O486">SUM(IF((LEFT('2-1 采购订单物料明细表报表导出'!#REF!,7)=O$1)*('2-1 采购订单物料明细表报表导出'!#REF!=$A486),'2-1 采购订单物料明细表报表导出'!#REF!,0))</f>
        <v>#REF!</v>
      </c>
    </row>
    <row r="487" ht="14.5" spans="1:15">
      <c r="A487" s="20" t="s">
        <v>3794</v>
      </c>
      <c r="B487" s="48" t="s">
        <v>2088</v>
      </c>
      <c r="C487" s="49" t="s">
        <v>2089</v>
      </c>
      <c r="D487" s="23" t="e" cm="1">
        <f t="array" ref="D487">SUM(IF((LEFT('2-1 采购订单物料明细表报表导出'!#REF!,7)=D$1)*('2-1 采购订单物料明细表报表导出'!#REF!=$A487),'2-1 采购订单物料明细表报表导出'!#REF!,0))</f>
        <v>#REF!</v>
      </c>
      <c r="E487" s="23" t="e" cm="1">
        <f t="array" ref="E487">SUM(IF((LEFT('2-1 采购订单物料明细表报表导出'!#REF!,7)=E$1)*('2-1 采购订单物料明细表报表导出'!#REF!=$A487),'2-1 采购订单物料明细表报表导出'!#REF!,0))</f>
        <v>#REF!</v>
      </c>
      <c r="F487" s="23" t="e" cm="1">
        <f t="array" ref="F487">SUM(IF((LEFT('2-1 采购订单物料明细表报表导出'!#REF!,7)=F$1)*('2-1 采购订单物料明细表报表导出'!#REF!=$A487),'2-1 采购订单物料明细表报表导出'!#REF!,0))</f>
        <v>#REF!</v>
      </c>
      <c r="G487" s="23" t="e" cm="1">
        <f t="array" ref="G487">SUM(IF((LEFT('2-1 采购订单物料明细表报表导出'!#REF!,7)=G$1)*('2-1 采购订单物料明细表报表导出'!#REF!=$A487),'2-1 采购订单物料明细表报表导出'!#REF!,0))</f>
        <v>#REF!</v>
      </c>
      <c r="H487" s="23" t="e" cm="1">
        <f t="array" ref="H487">SUM(IF((LEFT('2-1 采购订单物料明细表报表导出'!#REF!,7)=H$1)*('2-1 采购订单物料明细表报表导出'!#REF!=$A487),'2-1 采购订单物料明细表报表导出'!#REF!,0))</f>
        <v>#REF!</v>
      </c>
      <c r="I487" s="23" t="e" cm="1">
        <f t="array" ref="I487">SUM(IF((LEFT('2-1 采购订单物料明细表报表导出'!#REF!,7)=I$1)*('2-1 采购订单物料明细表报表导出'!#REF!=$A487),'2-1 采购订单物料明细表报表导出'!#REF!,0))</f>
        <v>#REF!</v>
      </c>
      <c r="J487" s="23" t="e" cm="1">
        <f t="array" ref="J487">SUM(IF((LEFT('2-1 采购订单物料明细表报表导出'!#REF!,7)=J$1)*('2-1 采购订单物料明细表报表导出'!#REF!=$A487),'2-1 采购订单物料明细表报表导出'!#REF!,0))</f>
        <v>#REF!</v>
      </c>
      <c r="K487" s="23" t="e" cm="1">
        <f t="array" ref="K487">SUM(IF((LEFT('2-1 采购订单物料明细表报表导出'!#REF!,7)=K$1)*('2-1 采购订单物料明细表报表导出'!#REF!=$A487),'2-1 采购订单物料明细表报表导出'!#REF!,0))</f>
        <v>#REF!</v>
      </c>
      <c r="L487" s="23" t="e" cm="1">
        <f t="array" ref="L487">SUM(IF((LEFT('2-1 采购订单物料明细表报表导出'!#REF!,7)=L$1)*('2-1 采购订单物料明细表报表导出'!#REF!=$A487),'2-1 采购订单物料明细表报表导出'!#REF!,0))</f>
        <v>#REF!</v>
      </c>
      <c r="M487" s="23" t="e" cm="1">
        <f t="array" ref="M487">SUM(IF((LEFT('2-1 采购订单物料明细表报表导出'!#REF!,7)=M$1)*('2-1 采购订单物料明细表报表导出'!#REF!=$A487),'2-1 采购订单物料明细表报表导出'!#REF!,0))</f>
        <v>#REF!</v>
      </c>
      <c r="N487" s="23" t="e" cm="1">
        <f t="array" ref="N487">SUM(IF((LEFT('2-1 采购订单物料明细表报表导出'!#REF!,7)=N$1)*('2-1 采购订单物料明细表报表导出'!#REF!=$A487),'2-1 采购订单物料明细表报表导出'!#REF!,0))</f>
        <v>#REF!</v>
      </c>
      <c r="O487" s="23" t="e" cm="1">
        <f t="array" ref="O487">SUM(IF((LEFT('2-1 采购订单物料明细表报表导出'!#REF!,7)=O$1)*('2-1 采购订单物料明细表报表导出'!#REF!=$A487),'2-1 采购订单物料明细表报表导出'!#REF!,0))</f>
        <v>#REF!</v>
      </c>
    </row>
    <row r="488" ht="14.5" spans="1:15">
      <c r="A488" s="20" t="s">
        <v>3795</v>
      </c>
      <c r="B488" s="48" t="s">
        <v>2088</v>
      </c>
      <c r="C488" s="49" t="s">
        <v>2089</v>
      </c>
      <c r="D488" s="23" t="e" cm="1">
        <f t="array" ref="D488">SUM(IF((LEFT('2-1 采购订单物料明细表报表导出'!#REF!,7)=D$1)*('2-1 采购订单物料明细表报表导出'!#REF!=$A488),'2-1 采购订单物料明细表报表导出'!#REF!,0))</f>
        <v>#REF!</v>
      </c>
      <c r="E488" s="23" t="e" cm="1">
        <f t="array" ref="E488">SUM(IF((LEFT('2-1 采购订单物料明细表报表导出'!#REF!,7)=E$1)*('2-1 采购订单物料明细表报表导出'!#REF!=$A488),'2-1 采购订单物料明细表报表导出'!#REF!,0))</f>
        <v>#REF!</v>
      </c>
      <c r="F488" s="23" t="e" cm="1">
        <f t="array" ref="F488">SUM(IF((LEFT('2-1 采购订单物料明细表报表导出'!#REF!,7)=F$1)*('2-1 采购订单物料明细表报表导出'!#REF!=$A488),'2-1 采购订单物料明细表报表导出'!#REF!,0))</f>
        <v>#REF!</v>
      </c>
      <c r="G488" s="23" t="e" cm="1">
        <f t="array" ref="G488">SUM(IF((LEFT('2-1 采购订单物料明细表报表导出'!#REF!,7)=G$1)*('2-1 采购订单物料明细表报表导出'!#REF!=$A488),'2-1 采购订单物料明细表报表导出'!#REF!,0))</f>
        <v>#REF!</v>
      </c>
      <c r="H488" s="23" t="e" cm="1">
        <f t="array" ref="H488">SUM(IF((LEFT('2-1 采购订单物料明细表报表导出'!#REF!,7)=H$1)*('2-1 采购订单物料明细表报表导出'!#REF!=$A488),'2-1 采购订单物料明细表报表导出'!#REF!,0))</f>
        <v>#REF!</v>
      </c>
      <c r="I488" s="23" t="e" cm="1">
        <f t="array" ref="I488">SUM(IF((LEFT('2-1 采购订单物料明细表报表导出'!#REF!,7)=I$1)*('2-1 采购订单物料明细表报表导出'!#REF!=$A488),'2-1 采购订单物料明细表报表导出'!#REF!,0))</f>
        <v>#REF!</v>
      </c>
      <c r="J488" s="23" t="e" cm="1">
        <f t="array" ref="J488">SUM(IF((LEFT('2-1 采购订单物料明细表报表导出'!#REF!,7)=J$1)*('2-1 采购订单物料明细表报表导出'!#REF!=$A488),'2-1 采购订单物料明细表报表导出'!#REF!,0))</f>
        <v>#REF!</v>
      </c>
      <c r="K488" s="23" t="e" cm="1">
        <f t="array" ref="K488">SUM(IF((LEFT('2-1 采购订单物料明细表报表导出'!#REF!,7)=K$1)*('2-1 采购订单物料明细表报表导出'!#REF!=$A488),'2-1 采购订单物料明细表报表导出'!#REF!,0))</f>
        <v>#REF!</v>
      </c>
      <c r="L488" s="23" t="e" cm="1">
        <f t="array" ref="L488">SUM(IF((LEFT('2-1 采购订单物料明细表报表导出'!#REF!,7)=L$1)*('2-1 采购订单物料明细表报表导出'!#REF!=$A488),'2-1 采购订单物料明细表报表导出'!#REF!,0))</f>
        <v>#REF!</v>
      </c>
      <c r="M488" s="23" t="e" cm="1">
        <f t="array" ref="M488">SUM(IF((LEFT('2-1 采购订单物料明细表报表导出'!#REF!,7)=M$1)*('2-1 采购订单物料明细表报表导出'!#REF!=$A488),'2-1 采购订单物料明细表报表导出'!#REF!,0))</f>
        <v>#REF!</v>
      </c>
      <c r="N488" s="23" t="e" cm="1">
        <f t="array" ref="N488">SUM(IF((LEFT('2-1 采购订单物料明细表报表导出'!#REF!,7)=N$1)*('2-1 采购订单物料明细表报表导出'!#REF!=$A488),'2-1 采购订单物料明细表报表导出'!#REF!,0))</f>
        <v>#REF!</v>
      </c>
      <c r="O488" s="23" t="e" cm="1">
        <f t="array" ref="O488">SUM(IF((LEFT('2-1 采购订单物料明细表报表导出'!#REF!,7)=O$1)*('2-1 采购订单物料明细表报表导出'!#REF!=$A488),'2-1 采购订单物料明细表报表导出'!#REF!,0))</f>
        <v>#REF!</v>
      </c>
    </row>
    <row r="489" ht="14.5" spans="1:15">
      <c r="A489" s="20" t="s">
        <v>3796</v>
      </c>
      <c r="B489" s="48" t="s">
        <v>2088</v>
      </c>
      <c r="C489" s="49" t="s">
        <v>2089</v>
      </c>
      <c r="D489" s="23" t="e" cm="1">
        <f t="array" ref="D489">SUM(IF((LEFT('2-1 采购订单物料明细表报表导出'!#REF!,7)=D$1)*('2-1 采购订单物料明细表报表导出'!#REF!=$A489),'2-1 采购订单物料明细表报表导出'!#REF!,0))</f>
        <v>#REF!</v>
      </c>
      <c r="E489" s="23" t="e" cm="1">
        <f t="array" ref="E489">SUM(IF((LEFT('2-1 采购订单物料明细表报表导出'!#REF!,7)=E$1)*('2-1 采购订单物料明细表报表导出'!#REF!=$A489),'2-1 采购订单物料明细表报表导出'!#REF!,0))</f>
        <v>#REF!</v>
      </c>
      <c r="F489" s="23" t="e" cm="1">
        <f t="array" ref="F489">SUM(IF((LEFT('2-1 采购订单物料明细表报表导出'!#REF!,7)=F$1)*('2-1 采购订单物料明细表报表导出'!#REF!=$A489),'2-1 采购订单物料明细表报表导出'!#REF!,0))</f>
        <v>#REF!</v>
      </c>
      <c r="G489" s="23" t="e" cm="1">
        <f t="array" ref="G489">SUM(IF((LEFT('2-1 采购订单物料明细表报表导出'!#REF!,7)=G$1)*('2-1 采购订单物料明细表报表导出'!#REF!=$A489),'2-1 采购订单物料明细表报表导出'!#REF!,0))</f>
        <v>#REF!</v>
      </c>
      <c r="H489" s="23" t="e" cm="1">
        <f t="array" ref="H489">SUM(IF((LEFT('2-1 采购订单物料明细表报表导出'!#REF!,7)=H$1)*('2-1 采购订单物料明细表报表导出'!#REF!=$A489),'2-1 采购订单物料明细表报表导出'!#REF!,0))</f>
        <v>#REF!</v>
      </c>
      <c r="I489" s="23" t="e" cm="1">
        <f t="array" ref="I489">SUM(IF((LEFT('2-1 采购订单物料明细表报表导出'!#REF!,7)=I$1)*('2-1 采购订单物料明细表报表导出'!#REF!=$A489),'2-1 采购订单物料明细表报表导出'!#REF!,0))</f>
        <v>#REF!</v>
      </c>
      <c r="J489" s="23" t="e" cm="1">
        <f t="array" ref="J489">SUM(IF((LEFT('2-1 采购订单物料明细表报表导出'!#REF!,7)=J$1)*('2-1 采购订单物料明细表报表导出'!#REF!=$A489),'2-1 采购订单物料明细表报表导出'!#REF!,0))</f>
        <v>#REF!</v>
      </c>
      <c r="K489" s="23" t="e" cm="1">
        <f t="array" ref="K489">SUM(IF((LEFT('2-1 采购订单物料明细表报表导出'!#REF!,7)=K$1)*('2-1 采购订单物料明细表报表导出'!#REF!=$A489),'2-1 采购订单物料明细表报表导出'!#REF!,0))</f>
        <v>#REF!</v>
      </c>
      <c r="L489" s="23" t="e" cm="1">
        <f t="array" ref="L489">SUM(IF((LEFT('2-1 采购订单物料明细表报表导出'!#REF!,7)=L$1)*('2-1 采购订单物料明细表报表导出'!#REF!=$A489),'2-1 采购订单物料明细表报表导出'!#REF!,0))</f>
        <v>#REF!</v>
      </c>
      <c r="M489" s="23" t="e" cm="1">
        <f t="array" ref="M489">SUM(IF((LEFT('2-1 采购订单物料明细表报表导出'!#REF!,7)=M$1)*('2-1 采购订单物料明细表报表导出'!#REF!=$A489),'2-1 采购订单物料明细表报表导出'!#REF!,0))</f>
        <v>#REF!</v>
      </c>
      <c r="N489" s="23" t="e" cm="1">
        <f t="array" ref="N489">SUM(IF((LEFT('2-1 采购订单物料明细表报表导出'!#REF!,7)=N$1)*('2-1 采购订单物料明细表报表导出'!#REF!=$A489),'2-1 采购订单物料明细表报表导出'!#REF!,0))</f>
        <v>#REF!</v>
      </c>
      <c r="O489" s="23" t="e" cm="1">
        <f t="array" ref="O489">SUM(IF((LEFT('2-1 采购订单物料明细表报表导出'!#REF!,7)=O$1)*('2-1 采购订单物料明细表报表导出'!#REF!=$A489),'2-1 采购订单物料明细表报表导出'!#REF!,0))</f>
        <v>#REF!</v>
      </c>
    </row>
    <row r="490" ht="14.5" spans="1:15">
      <c r="A490" s="20" t="s">
        <v>3797</v>
      </c>
      <c r="B490" s="48" t="s">
        <v>2088</v>
      </c>
      <c r="C490" s="49" t="s">
        <v>2089</v>
      </c>
      <c r="D490" s="23" t="e" cm="1">
        <f t="array" ref="D490">SUM(IF((LEFT('2-1 采购订单物料明细表报表导出'!#REF!,7)=D$1)*('2-1 采购订单物料明细表报表导出'!#REF!=$A490),'2-1 采购订单物料明细表报表导出'!#REF!,0))</f>
        <v>#REF!</v>
      </c>
      <c r="E490" s="23" t="e" cm="1">
        <f t="array" ref="E490">SUM(IF((LEFT('2-1 采购订单物料明细表报表导出'!#REF!,7)=E$1)*('2-1 采购订单物料明细表报表导出'!#REF!=$A490),'2-1 采购订单物料明细表报表导出'!#REF!,0))</f>
        <v>#REF!</v>
      </c>
      <c r="F490" s="23" t="e" cm="1">
        <f t="array" ref="F490">SUM(IF((LEFT('2-1 采购订单物料明细表报表导出'!#REF!,7)=F$1)*('2-1 采购订单物料明细表报表导出'!#REF!=$A490),'2-1 采购订单物料明细表报表导出'!#REF!,0))</f>
        <v>#REF!</v>
      </c>
      <c r="G490" s="23" t="e" cm="1">
        <f t="array" ref="G490">SUM(IF((LEFT('2-1 采购订单物料明细表报表导出'!#REF!,7)=G$1)*('2-1 采购订单物料明细表报表导出'!#REF!=$A490),'2-1 采购订单物料明细表报表导出'!#REF!,0))</f>
        <v>#REF!</v>
      </c>
      <c r="H490" s="23" t="e" cm="1">
        <f t="array" ref="H490">SUM(IF((LEFT('2-1 采购订单物料明细表报表导出'!#REF!,7)=H$1)*('2-1 采购订单物料明细表报表导出'!#REF!=$A490),'2-1 采购订单物料明细表报表导出'!#REF!,0))</f>
        <v>#REF!</v>
      </c>
      <c r="I490" s="23" t="e" cm="1">
        <f t="array" ref="I490">SUM(IF((LEFT('2-1 采购订单物料明细表报表导出'!#REF!,7)=I$1)*('2-1 采购订单物料明细表报表导出'!#REF!=$A490),'2-1 采购订单物料明细表报表导出'!#REF!,0))</f>
        <v>#REF!</v>
      </c>
      <c r="J490" s="23" t="e" cm="1">
        <f t="array" ref="J490">SUM(IF((LEFT('2-1 采购订单物料明细表报表导出'!#REF!,7)=J$1)*('2-1 采购订单物料明细表报表导出'!#REF!=$A490),'2-1 采购订单物料明细表报表导出'!#REF!,0))</f>
        <v>#REF!</v>
      </c>
      <c r="K490" s="23" t="e" cm="1">
        <f t="array" ref="K490">SUM(IF((LEFT('2-1 采购订单物料明细表报表导出'!#REF!,7)=K$1)*('2-1 采购订单物料明细表报表导出'!#REF!=$A490),'2-1 采购订单物料明细表报表导出'!#REF!,0))</f>
        <v>#REF!</v>
      </c>
      <c r="L490" s="23" t="e" cm="1">
        <f t="array" ref="L490">SUM(IF((LEFT('2-1 采购订单物料明细表报表导出'!#REF!,7)=L$1)*('2-1 采购订单物料明细表报表导出'!#REF!=$A490),'2-1 采购订单物料明细表报表导出'!#REF!,0))</f>
        <v>#REF!</v>
      </c>
      <c r="M490" s="23" t="e" cm="1">
        <f t="array" ref="M490">SUM(IF((LEFT('2-1 采购订单物料明细表报表导出'!#REF!,7)=M$1)*('2-1 采购订单物料明细表报表导出'!#REF!=$A490),'2-1 采购订单物料明细表报表导出'!#REF!,0))</f>
        <v>#REF!</v>
      </c>
      <c r="N490" s="23" t="e" cm="1">
        <f t="array" ref="N490">SUM(IF((LEFT('2-1 采购订单物料明细表报表导出'!#REF!,7)=N$1)*('2-1 采购订单物料明细表报表导出'!#REF!=$A490),'2-1 采购订单物料明细表报表导出'!#REF!,0))</f>
        <v>#REF!</v>
      </c>
      <c r="O490" s="23" t="e" cm="1">
        <f t="array" ref="O490">SUM(IF((LEFT('2-1 采购订单物料明细表报表导出'!#REF!,7)=O$1)*('2-1 采购订单物料明细表报表导出'!#REF!=$A490),'2-1 采购订单物料明细表报表导出'!#REF!,0))</f>
        <v>#REF!</v>
      </c>
    </row>
    <row r="491" ht="14.5" spans="1:15">
      <c r="A491" s="20" t="s">
        <v>3798</v>
      </c>
      <c r="B491" s="48" t="s">
        <v>2088</v>
      </c>
      <c r="C491" s="49" t="s">
        <v>2089</v>
      </c>
      <c r="D491" s="23" t="e" cm="1">
        <f t="array" ref="D491">SUM(IF((LEFT('2-1 采购订单物料明细表报表导出'!#REF!,7)=D$1)*('2-1 采购订单物料明细表报表导出'!#REF!=$A491),'2-1 采购订单物料明细表报表导出'!#REF!,0))</f>
        <v>#REF!</v>
      </c>
      <c r="E491" s="23" t="e" cm="1">
        <f t="array" ref="E491">SUM(IF((LEFT('2-1 采购订单物料明细表报表导出'!#REF!,7)=E$1)*('2-1 采购订单物料明细表报表导出'!#REF!=$A491),'2-1 采购订单物料明细表报表导出'!#REF!,0))</f>
        <v>#REF!</v>
      </c>
      <c r="F491" s="23" t="e" cm="1">
        <f t="array" ref="F491">SUM(IF((LEFT('2-1 采购订单物料明细表报表导出'!#REF!,7)=F$1)*('2-1 采购订单物料明细表报表导出'!#REF!=$A491),'2-1 采购订单物料明细表报表导出'!#REF!,0))</f>
        <v>#REF!</v>
      </c>
      <c r="G491" s="23" t="e" cm="1">
        <f t="array" ref="G491">SUM(IF((LEFT('2-1 采购订单物料明细表报表导出'!#REF!,7)=G$1)*('2-1 采购订单物料明细表报表导出'!#REF!=$A491),'2-1 采购订单物料明细表报表导出'!#REF!,0))</f>
        <v>#REF!</v>
      </c>
      <c r="H491" s="23" t="e" cm="1">
        <f t="array" ref="H491">SUM(IF((LEFT('2-1 采购订单物料明细表报表导出'!#REF!,7)=H$1)*('2-1 采购订单物料明细表报表导出'!#REF!=$A491),'2-1 采购订单物料明细表报表导出'!#REF!,0))</f>
        <v>#REF!</v>
      </c>
      <c r="I491" s="23" t="e" cm="1">
        <f t="array" ref="I491">SUM(IF((LEFT('2-1 采购订单物料明细表报表导出'!#REF!,7)=I$1)*('2-1 采购订单物料明细表报表导出'!#REF!=$A491),'2-1 采购订单物料明细表报表导出'!#REF!,0))</f>
        <v>#REF!</v>
      </c>
      <c r="J491" s="23" t="e" cm="1">
        <f t="array" ref="J491">SUM(IF((LEFT('2-1 采购订单物料明细表报表导出'!#REF!,7)=J$1)*('2-1 采购订单物料明细表报表导出'!#REF!=$A491),'2-1 采购订单物料明细表报表导出'!#REF!,0))</f>
        <v>#REF!</v>
      </c>
      <c r="K491" s="23" t="e" cm="1">
        <f t="array" ref="K491">SUM(IF((LEFT('2-1 采购订单物料明细表报表导出'!#REF!,7)=K$1)*('2-1 采购订单物料明细表报表导出'!#REF!=$A491),'2-1 采购订单物料明细表报表导出'!#REF!,0))</f>
        <v>#REF!</v>
      </c>
      <c r="L491" s="23" t="e" cm="1">
        <f t="array" ref="L491">SUM(IF((LEFT('2-1 采购订单物料明细表报表导出'!#REF!,7)=L$1)*('2-1 采购订单物料明细表报表导出'!#REF!=$A491),'2-1 采购订单物料明细表报表导出'!#REF!,0))</f>
        <v>#REF!</v>
      </c>
      <c r="M491" s="23" t="e" cm="1">
        <f t="array" ref="M491">SUM(IF((LEFT('2-1 采购订单物料明细表报表导出'!#REF!,7)=M$1)*('2-1 采购订单物料明细表报表导出'!#REF!=$A491),'2-1 采购订单物料明细表报表导出'!#REF!,0))</f>
        <v>#REF!</v>
      </c>
      <c r="N491" s="23" t="e" cm="1">
        <f t="array" ref="N491">SUM(IF((LEFT('2-1 采购订单物料明细表报表导出'!#REF!,7)=N$1)*('2-1 采购订单物料明细表报表导出'!#REF!=$A491),'2-1 采购订单物料明细表报表导出'!#REF!,0))</f>
        <v>#REF!</v>
      </c>
      <c r="O491" s="23" t="e" cm="1">
        <f t="array" ref="O491">SUM(IF((LEFT('2-1 采购订单物料明细表报表导出'!#REF!,7)=O$1)*('2-1 采购订单物料明细表报表导出'!#REF!=$A491),'2-1 采购订单物料明细表报表导出'!#REF!,0))</f>
        <v>#REF!</v>
      </c>
    </row>
    <row r="492" ht="14.5" spans="1:15">
      <c r="A492" s="20" t="s">
        <v>3799</v>
      </c>
      <c r="B492" s="48" t="s">
        <v>2088</v>
      </c>
      <c r="C492" s="49" t="s">
        <v>2089</v>
      </c>
      <c r="D492" s="23" t="e" cm="1">
        <f t="array" ref="D492">SUM(IF((LEFT('2-1 采购订单物料明细表报表导出'!#REF!,7)=D$1)*('2-1 采购订单物料明细表报表导出'!#REF!=$A492),'2-1 采购订单物料明细表报表导出'!#REF!,0))</f>
        <v>#REF!</v>
      </c>
      <c r="E492" s="23" t="e" cm="1">
        <f t="array" ref="E492">SUM(IF((LEFT('2-1 采购订单物料明细表报表导出'!#REF!,7)=E$1)*('2-1 采购订单物料明细表报表导出'!#REF!=$A492),'2-1 采购订单物料明细表报表导出'!#REF!,0))</f>
        <v>#REF!</v>
      </c>
      <c r="F492" s="23" t="e" cm="1">
        <f t="array" ref="F492">SUM(IF((LEFT('2-1 采购订单物料明细表报表导出'!#REF!,7)=F$1)*('2-1 采购订单物料明细表报表导出'!#REF!=$A492),'2-1 采购订单物料明细表报表导出'!#REF!,0))</f>
        <v>#REF!</v>
      </c>
      <c r="G492" s="23" t="e" cm="1">
        <f t="array" ref="G492">SUM(IF((LEFT('2-1 采购订单物料明细表报表导出'!#REF!,7)=G$1)*('2-1 采购订单物料明细表报表导出'!#REF!=$A492),'2-1 采购订单物料明细表报表导出'!#REF!,0))</f>
        <v>#REF!</v>
      </c>
      <c r="H492" s="23" t="e" cm="1">
        <f t="array" ref="H492">SUM(IF((LEFT('2-1 采购订单物料明细表报表导出'!#REF!,7)=H$1)*('2-1 采购订单物料明细表报表导出'!#REF!=$A492),'2-1 采购订单物料明细表报表导出'!#REF!,0))</f>
        <v>#REF!</v>
      </c>
      <c r="I492" s="23" t="e" cm="1">
        <f t="array" ref="I492">SUM(IF((LEFT('2-1 采购订单物料明细表报表导出'!#REF!,7)=I$1)*('2-1 采购订单物料明细表报表导出'!#REF!=$A492),'2-1 采购订单物料明细表报表导出'!#REF!,0))</f>
        <v>#REF!</v>
      </c>
      <c r="J492" s="23" t="e" cm="1">
        <f t="array" ref="J492">SUM(IF((LEFT('2-1 采购订单物料明细表报表导出'!#REF!,7)=J$1)*('2-1 采购订单物料明细表报表导出'!#REF!=$A492),'2-1 采购订单物料明细表报表导出'!#REF!,0))</f>
        <v>#REF!</v>
      </c>
      <c r="K492" s="23" t="e" cm="1">
        <f t="array" ref="K492">SUM(IF((LEFT('2-1 采购订单物料明细表报表导出'!#REF!,7)=K$1)*('2-1 采购订单物料明细表报表导出'!#REF!=$A492),'2-1 采购订单物料明细表报表导出'!#REF!,0))</f>
        <v>#REF!</v>
      </c>
      <c r="L492" s="23" t="e" cm="1">
        <f t="array" ref="L492">SUM(IF((LEFT('2-1 采购订单物料明细表报表导出'!#REF!,7)=L$1)*('2-1 采购订单物料明细表报表导出'!#REF!=$A492),'2-1 采购订单物料明细表报表导出'!#REF!,0))</f>
        <v>#REF!</v>
      </c>
      <c r="M492" s="23" t="e" cm="1">
        <f t="array" ref="M492">SUM(IF((LEFT('2-1 采购订单物料明细表报表导出'!#REF!,7)=M$1)*('2-1 采购订单物料明细表报表导出'!#REF!=$A492),'2-1 采购订单物料明细表报表导出'!#REF!,0))</f>
        <v>#REF!</v>
      </c>
      <c r="N492" s="23" t="e" cm="1">
        <f t="array" ref="N492">SUM(IF((LEFT('2-1 采购订单物料明细表报表导出'!#REF!,7)=N$1)*('2-1 采购订单物料明细表报表导出'!#REF!=$A492),'2-1 采购订单物料明细表报表导出'!#REF!,0))</f>
        <v>#REF!</v>
      </c>
      <c r="O492" s="23" t="e" cm="1">
        <f t="array" ref="O492">SUM(IF((LEFT('2-1 采购订单物料明细表报表导出'!#REF!,7)=O$1)*('2-1 采购订单物料明细表报表导出'!#REF!=$A492),'2-1 采购订单物料明细表报表导出'!#REF!,0))</f>
        <v>#REF!</v>
      </c>
    </row>
    <row r="493" ht="14.5" spans="1:15">
      <c r="A493" s="20" t="s">
        <v>3800</v>
      </c>
      <c r="B493" s="48" t="s">
        <v>2088</v>
      </c>
      <c r="C493" s="49" t="s">
        <v>2089</v>
      </c>
      <c r="D493" s="23" t="e" cm="1">
        <f t="array" ref="D493">SUM(IF((LEFT('2-1 采购订单物料明细表报表导出'!#REF!,7)=D$1)*('2-1 采购订单物料明细表报表导出'!#REF!=$A493),'2-1 采购订单物料明细表报表导出'!#REF!,0))</f>
        <v>#REF!</v>
      </c>
      <c r="E493" s="23" t="e" cm="1">
        <f t="array" ref="E493">SUM(IF((LEFT('2-1 采购订单物料明细表报表导出'!#REF!,7)=E$1)*('2-1 采购订单物料明细表报表导出'!#REF!=$A493),'2-1 采购订单物料明细表报表导出'!#REF!,0))</f>
        <v>#REF!</v>
      </c>
      <c r="F493" s="23" t="e" cm="1">
        <f t="array" ref="F493">SUM(IF((LEFT('2-1 采购订单物料明细表报表导出'!#REF!,7)=F$1)*('2-1 采购订单物料明细表报表导出'!#REF!=$A493),'2-1 采购订单物料明细表报表导出'!#REF!,0))</f>
        <v>#REF!</v>
      </c>
      <c r="G493" s="23" t="e" cm="1">
        <f t="array" ref="G493">SUM(IF((LEFT('2-1 采购订单物料明细表报表导出'!#REF!,7)=G$1)*('2-1 采购订单物料明细表报表导出'!#REF!=$A493),'2-1 采购订单物料明细表报表导出'!#REF!,0))</f>
        <v>#REF!</v>
      </c>
      <c r="H493" s="23" t="e" cm="1">
        <f t="array" ref="H493">SUM(IF((LEFT('2-1 采购订单物料明细表报表导出'!#REF!,7)=H$1)*('2-1 采购订单物料明细表报表导出'!#REF!=$A493),'2-1 采购订单物料明细表报表导出'!#REF!,0))</f>
        <v>#REF!</v>
      </c>
      <c r="I493" s="23" t="e" cm="1">
        <f t="array" ref="I493">SUM(IF((LEFT('2-1 采购订单物料明细表报表导出'!#REF!,7)=I$1)*('2-1 采购订单物料明细表报表导出'!#REF!=$A493),'2-1 采购订单物料明细表报表导出'!#REF!,0))</f>
        <v>#REF!</v>
      </c>
      <c r="J493" s="23" t="e" cm="1">
        <f t="array" ref="J493">SUM(IF((LEFT('2-1 采购订单物料明细表报表导出'!#REF!,7)=J$1)*('2-1 采购订单物料明细表报表导出'!#REF!=$A493),'2-1 采购订单物料明细表报表导出'!#REF!,0))</f>
        <v>#REF!</v>
      </c>
      <c r="K493" s="23" t="e" cm="1">
        <f t="array" ref="K493">SUM(IF((LEFT('2-1 采购订单物料明细表报表导出'!#REF!,7)=K$1)*('2-1 采购订单物料明细表报表导出'!#REF!=$A493),'2-1 采购订单物料明细表报表导出'!#REF!,0))</f>
        <v>#REF!</v>
      </c>
      <c r="L493" s="23" t="e" cm="1">
        <f t="array" ref="L493">SUM(IF((LEFT('2-1 采购订单物料明细表报表导出'!#REF!,7)=L$1)*('2-1 采购订单物料明细表报表导出'!#REF!=$A493),'2-1 采购订单物料明细表报表导出'!#REF!,0))</f>
        <v>#REF!</v>
      </c>
      <c r="M493" s="23" t="e" cm="1">
        <f t="array" ref="M493">SUM(IF((LEFT('2-1 采购订单物料明细表报表导出'!#REF!,7)=M$1)*('2-1 采购订单物料明细表报表导出'!#REF!=$A493),'2-1 采购订单物料明细表报表导出'!#REF!,0))</f>
        <v>#REF!</v>
      </c>
      <c r="N493" s="23" t="e" cm="1">
        <f t="array" ref="N493">SUM(IF((LEFT('2-1 采购订单物料明细表报表导出'!#REF!,7)=N$1)*('2-1 采购订单物料明细表报表导出'!#REF!=$A493),'2-1 采购订单物料明细表报表导出'!#REF!,0))</f>
        <v>#REF!</v>
      </c>
      <c r="O493" s="23" t="e" cm="1">
        <f t="array" ref="O493">SUM(IF((LEFT('2-1 采购订单物料明细表报表导出'!#REF!,7)=O$1)*('2-1 采购订单物料明细表报表导出'!#REF!=$A493),'2-1 采购订单物料明细表报表导出'!#REF!,0))</f>
        <v>#REF!</v>
      </c>
    </row>
    <row r="494" ht="14.5" spans="1:15">
      <c r="A494" s="20" t="s">
        <v>3801</v>
      </c>
      <c r="B494" s="48" t="s">
        <v>2088</v>
      </c>
      <c r="C494" s="49" t="s">
        <v>2089</v>
      </c>
      <c r="D494" s="23" t="e" cm="1">
        <f t="array" ref="D494">SUM(IF((LEFT('2-1 采购订单物料明细表报表导出'!#REF!,7)=D$1)*('2-1 采购订单物料明细表报表导出'!#REF!=$A494),'2-1 采购订单物料明细表报表导出'!#REF!,0))</f>
        <v>#REF!</v>
      </c>
      <c r="E494" s="23" t="e" cm="1">
        <f t="array" ref="E494">SUM(IF((LEFT('2-1 采购订单物料明细表报表导出'!#REF!,7)=E$1)*('2-1 采购订单物料明细表报表导出'!#REF!=$A494),'2-1 采购订单物料明细表报表导出'!#REF!,0))</f>
        <v>#REF!</v>
      </c>
      <c r="F494" s="23" t="e" cm="1">
        <f t="array" ref="F494">SUM(IF((LEFT('2-1 采购订单物料明细表报表导出'!#REF!,7)=F$1)*('2-1 采购订单物料明细表报表导出'!#REF!=$A494),'2-1 采购订单物料明细表报表导出'!#REF!,0))</f>
        <v>#REF!</v>
      </c>
      <c r="G494" s="23" t="e" cm="1">
        <f t="array" ref="G494">SUM(IF((LEFT('2-1 采购订单物料明细表报表导出'!#REF!,7)=G$1)*('2-1 采购订单物料明细表报表导出'!#REF!=$A494),'2-1 采购订单物料明细表报表导出'!#REF!,0))</f>
        <v>#REF!</v>
      </c>
      <c r="H494" s="23" t="e" cm="1">
        <f t="array" ref="H494">SUM(IF((LEFT('2-1 采购订单物料明细表报表导出'!#REF!,7)=H$1)*('2-1 采购订单物料明细表报表导出'!#REF!=$A494),'2-1 采购订单物料明细表报表导出'!#REF!,0))</f>
        <v>#REF!</v>
      </c>
      <c r="I494" s="23" t="e" cm="1">
        <f t="array" ref="I494">SUM(IF((LEFT('2-1 采购订单物料明细表报表导出'!#REF!,7)=I$1)*('2-1 采购订单物料明细表报表导出'!#REF!=$A494),'2-1 采购订单物料明细表报表导出'!#REF!,0))</f>
        <v>#REF!</v>
      </c>
      <c r="J494" s="23" t="e" cm="1">
        <f t="array" ref="J494">SUM(IF((LEFT('2-1 采购订单物料明细表报表导出'!#REF!,7)=J$1)*('2-1 采购订单物料明细表报表导出'!#REF!=$A494),'2-1 采购订单物料明细表报表导出'!#REF!,0))</f>
        <v>#REF!</v>
      </c>
      <c r="K494" s="23" t="e" cm="1">
        <f t="array" ref="K494">SUM(IF((LEFT('2-1 采购订单物料明细表报表导出'!#REF!,7)=K$1)*('2-1 采购订单物料明细表报表导出'!#REF!=$A494),'2-1 采购订单物料明细表报表导出'!#REF!,0))</f>
        <v>#REF!</v>
      </c>
      <c r="L494" s="23" t="e" cm="1">
        <f t="array" ref="L494">SUM(IF((LEFT('2-1 采购订单物料明细表报表导出'!#REF!,7)=L$1)*('2-1 采购订单物料明细表报表导出'!#REF!=$A494),'2-1 采购订单物料明细表报表导出'!#REF!,0))</f>
        <v>#REF!</v>
      </c>
      <c r="M494" s="23" t="e" cm="1">
        <f t="array" ref="M494">SUM(IF((LEFT('2-1 采购订单物料明细表报表导出'!#REF!,7)=M$1)*('2-1 采购订单物料明细表报表导出'!#REF!=$A494),'2-1 采购订单物料明细表报表导出'!#REF!,0))</f>
        <v>#REF!</v>
      </c>
      <c r="N494" s="23" t="e" cm="1">
        <f t="array" ref="N494">SUM(IF((LEFT('2-1 采购订单物料明细表报表导出'!#REF!,7)=N$1)*('2-1 采购订单物料明细表报表导出'!#REF!=$A494),'2-1 采购订单物料明细表报表导出'!#REF!,0))</f>
        <v>#REF!</v>
      </c>
      <c r="O494" s="23" t="e" cm="1">
        <f t="array" ref="O494">SUM(IF((LEFT('2-1 采购订单物料明细表报表导出'!#REF!,7)=O$1)*('2-1 采购订单物料明细表报表导出'!#REF!=$A494),'2-1 采购订单物料明细表报表导出'!#REF!,0))</f>
        <v>#REF!</v>
      </c>
    </row>
    <row r="495" ht="14.5" spans="1:15">
      <c r="A495" s="20" t="s">
        <v>3802</v>
      </c>
      <c r="B495" s="48" t="s">
        <v>2088</v>
      </c>
      <c r="C495" s="49" t="s">
        <v>2089</v>
      </c>
      <c r="D495" s="23" t="e" cm="1">
        <f t="array" ref="D495">SUM(IF((LEFT('2-1 采购订单物料明细表报表导出'!#REF!,7)=D$1)*('2-1 采购订单物料明细表报表导出'!#REF!=$A495),'2-1 采购订单物料明细表报表导出'!#REF!,0))</f>
        <v>#REF!</v>
      </c>
      <c r="E495" s="23" t="e" cm="1">
        <f t="array" ref="E495">SUM(IF((LEFT('2-1 采购订单物料明细表报表导出'!#REF!,7)=E$1)*('2-1 采购订单物料明细表报表导出'!#REF!=$A495),'2-1 采购订单物料明细表报表导出'!#REF!,0))</f>
        <v>#REF!</v>
      </c>
      <c r="F495" s="23" t="e" cm="1">
        <f t="array" ref="F495">SUM(IF((LEFT('2-1 采购订单物料明细表报表导出'!#REF!,7)=F$1)*('2-1 采购订单物料明细表报表导出'!#REF!=$A495),'2-1 采购订单物料明细表报表导出'!#REF!,0))</f>
        <v>#REF!</v>
      </c>
      <c r="G495" s="23" t="e" cm="1">
        <f t="array" ref="G495">SUM(IF((LEFT('2-1 采购订单物料明细表报表导出'!#REF!,7)=G$1)*('2-1 采购订单物料明细表报表导出'!#REF!=$A495),'2-1 采购订单物料明细表报表导出'!#REF!,0))</f>
        <v>#REF!</v>
      </c>
      <c r="H495" s="23" t="e" cm="1">
        <f t="array" ref="H495">SUM(IF((LEFT('2-1 采购订单物料明细表报表导出'!#REF!,7)=H$1)*('2-1 采购订单物料明细表报表导出'!#REF!=$A495),'2-1 采购订单物料明细表报表导出'!#REF!,0))</f>
        <v>#REF!</v>
      </c>
      <c r="I495" s="23" t="e" cm="1">
        <f t="array" ref="I495">SUM(IF((LEFT('2-1 采购订单物料明细表报表导出'!#REF!,7)=I$1)*('2-1 采购订单物料明细表报表导出'!#REF!=$A495),'2-1 采购订单物料明细表报表导出'!#REF!,0))</f>
        <v>#REF!</v>
      </c>
      <c r="J495" s="23" t="e" cm="1">
        <f t="array" ref="J495">SUM(IF((LEFT('2-1 采购订单物料明细表报表导出'!#REF!,7)=J$1)*('2-1 采购订单物料明细表报表导出'!#REF!=$A495),'2-1 采购订单物料明细表报表导出'!#REF!,0))</f>
        <v>#REF!</v>
      </c>
      <c r="K495" s="23" t="e" cm="1">
        <f t="array" ref="K495">SUM(IF((LEFT('2-1 采购订单物料明细表报表导出'!#REF!,7)=K$1)*('2-1 采购订单物料明细表报表导出'!#REF!=$A495),'2-1 采购订单物料明细表报表导出'!#REF!,0))</f>
        <v>#REF!</v>
      </c>
      <c r="L495" s="23" t="e" cm="1">
        <f t="array" ref="L495">SUM(IF((LEFT('2-1 采购订单物料明细表报表导出'!#REF!,7)=L$1)*('2-1 采购订单物料明细表报表导出'!#REF!=$A495),'2-1 采购订单物料明细表报表导出'!#REF!,0))</f>
        <v>#REF!</v>
      </c>
      <c r="M495" s="23" t="e" cm="1">
        <f t="array" ref="M495">SUM(IF((LEFT('2-1 采购订单物料明细表报表导出'!#REF!,7)=M$1)*('2-1 采购订单物料明细表报表导出'!#REF!=$A495),'2-1 采购订单物料明细表报表导出'!#REF!,0))</f>
        <v>#REF!</v>
      </c>
      <c r="N495" s="23" t="e" cm="1">
        <f t="array" ref="N495">SUM(IF((LEFT('2-1 采购订单物料明细表报表导出'!#REF!,7)=N$1)*('2-1 采购订单物料明细表报表导出'!#REF!=$A495),'2-1 采购订单物料明细表报表导出'!#REF!,0))</f>
        <v>#REF!</v>
      </c>
      <c r="O495" s="23" t="e" cm="1">
        <f t="array" ref="O495">SUM(IF((LEFT('2-1 采购订单物料明细表报表导出'!#REF!,7)=O$1)*('2-1 采购订单物料明细表报表导出'!#REF!=$A495),'2-1 采购订单物料明细表报表导出'!#REF!,0))</f>
        <v>#REF!</v>
      </c>
    </row>
    <row r="496" ht="14.5" spans="1:15">
      <c r="A496" s="20" t="s">
        <v>3803</v>
      </c>
      <c r="B496" s="48" t="s">
        <v>2088</v>
      </c>
      <c r="C496" s="49" t="s">
        <v>2089</v>
      </c>
      <c r="D496" s="23" t="e" cm="1">
        <f t="array" ref="D496">SUM(IF((LEFT('2-1 采购订单物料明细表报表导出'!#REF!,7)=D$1)*('2-1 采购订单物料明细表报表导出'!#REF!=$A496),'2-1 采购订单物料明细表报表导出'!#REF!,0))</f>
        <v>#REF!</v>
      </c>
      <c r="E496" s="23" t="e" cm="1">
        <f t="array" ref="E496">SUM(IF((LEFT('2-1 采购订单物料明细表报表导出'!#REF!,7)=E$1)*('2-1 采购订单物料明细表报表导出'!#REF!=$A496),'2-1 采购订单物料明细表报表导出'!#REF!,0))</f>
        <v>#REF!</v>
      </c>
      <c r="F496" s="23" t="e" cm="1">
        <f t="array" ref="F496">SUM(IF((LEFT('2-1 采购订单物料明细表报表导出'!#REF!,7)=F$1)*('2-1 采购订单物料明细表报表导出'!#REF!=$A496),'2-1 采购订单物料明细表报表导出'!#REF!,0))</f>
        <v>#REF!</v>
      </c>
      <c r="G496" s="23" t="e" cm="1">
        <f t="array" ref="G496">SUM(IF((LEFT('2-1 采购订单物料明细表报表导出'!#REF!,7)=G$1)*('2-1 采购订单物料明细表报表导出'!#REF!=$A496),'2-1 采购订单物料明细表报表导出'!#REF!,0))</f>
        <v>#REF!</v>
      </c>
      <c r="H496" s="23" t="e" cm="1">
        <f t="array" ref="H496">SUM(IF((LEFT('2-1 采购订单物料明细表报表导出'!#REF!,7)=H$1)*('2-1 采购订单物料明细表报表导出'!#REF!=$A496),'2-1 采购订单物料明细表报表导出'!#REF!,0))</f>
        <v>#REF!</v>
      </c>
      <c r="I496" s="23" t="e" cm="1">
        <f t="array" ref="I496">SUM(IF((LEFT('2-1 采购订单物料明细表报表导出'!#REF!,7)=I$1)*('2-1 采购订单物料明细表报表导出'!#REF!=$A496),'2-1 采购订单物料明细表报表导出'!#REF!,0))</f>
        <v>#REF!</v>
      </c>
      <c r="J496" s="23" t="e" cm="1">
        <f t="array" ref="J496">SUM(IF((LEFT('2-1 采购订单物料明细表报表导出'!#REF!,7)=J$1)*('2-1 采购订单物料明细表报表导出'!#REF!=$A496),'2-1 采购订单物料明细表报表导出'!#REF!,0))</f>
        <v>#REF!</v>
      </c>
      <c r="K496" s="23" t="e" cm="1">
        <f t="array" ref="K496">SUM(IF((LEFT('2-1 采购订单物料明细表报表导出'!#REF!,7)=K$1)*('2-1 采购订单物料明细表报表导出'!#REF!=$A496),'2-1 采购订单物料明细表报表导出'!#REF!,0))</f>
        <v>#REF!</v>
      </c>
      <c r="L496" s="23" t="e" cm="1">
        <f t="array" ref="L496">SUM(IF((LEFT('2-1 采购订单物料明细表报表导出'!#REF!,7)=L$1)*('2-1 采购订单物料明细表报表导出'!#REF!=$A496),'2-1 采购订单物料明细表报表导出'!#REF!,0))</f>
        <v>#REF!</v>
      </c>
      <c r="M496" s="23" t="e" cm="1">
        <f t="array" ref="M496">SUM(IF((LEFT('2-1 采购订单物料明细表报表导出'!#REF!,7)=M$1)*('2-1 采购订单物料明细表报表导出'!#REF!=$A496),'2-1 采购订单物料明细表报表导出'!#REF!,0))</f>
        <v>#REF!</v>
      </c>
      <c r="N496" s="23" t="e" cm="1">
        <f t="array" ref="N496">SUM(IF((LEFT('2-1 采购订单物料明细表报表导出'!#REF!,7)=N$1)*('2-1 采购订单物料明细表报表导出'!#REF!=$A496),'2-1 采购订单物料明细表报表导出'!#REF!,0))</f>
        <v>#REF!</v>
      </c>
      <c r="O496" s="23" t="e" cm="1">
        <f t="array" ref="O496">SUM(IF((LEFT('2-1 采购订单物料明细表报表导出'!#REF!,7)=O$1)*('2-1 采购订单物料明细表报表导出'!#REF!=$A496),'2-1 采购订单物料明细表报表导出'!#REF!,0))</f>
        <v>#REF!</v>
      </c>
    </row>
    <row r="497" ht="14.5" spans="1:15">
      <c r="A497" s="20" t="s">
        <v>3804</v>
      </c>
      <c r="B497" s="48" t="s">
        <v>2088</v>
      </c>
      <c r="C497" s="49" t="s">
        <v>2089</v>
      </c>
      <c r="D497" s="23" t="e" cm="1">
        <f t="array" ref="D497">SUM(IF((LEFT('2-1 采购订单物料明细表报表导出'!#REF!,7)=D$1)*('2-1 采购订单物料明细表报表导出'!#REF!=$A497),'2-1 采购订单物料明细表报表导出'!#REF!,0))</f>
        <v>#REF!</v>
      </c>
      <c r="E497" s="23" t="e" cm="1">
        <f t="array" ref="E497">SUM(IF((LEFT('2-1 采购订单物料明细表报表导出'!#REF!,7)=E$1)*('2-1 采购订单物料明细表报表导出'!#REF!=$A497),'2-1 采购订单物料明细表报表导出'!#REF!,0))</f>
        <v>#REF!</v>
      </c>
      <c r="F497" s="23" t="e" cm="1">
        <f t="array" ref="F497">SUM(IF((LEFT('2-1 采购订单物料明细表报表导出'!#REF!,7)=F$1)*('2-1 采购订单物料明细表报表导出'!#REF!=$A497),'2-1 采购订单物料明细表报表导出'!#REF!,0))</f>
        <v>#REF!</v>
      </c>
      <c r="G497" s="23" t="e" cm="1">
        <f t="array" ref="G497">SUM(IF((LEFT('2-1 采购订单物料明细表报表导出'!#REF!,7)=G$1)*('2-1 采购订单物料明细表报表导出'!#REF!=$A497),'2-1 采购订单物料明细表报表导出'!#REF!,0))</f>
        <v>#REF!</v>
      </c>
      <c r="H497" s="23" t="e" cm="1">
        <f t="array" ref="H497">SUM(IF((LEFT('2-1 采购订单物料明细表报表导出'!#REF!,7)=H$1)*('2-1 采购订单物料明细表报表导出'!#REF!=$A497),'2-1 采购订单物料明细表报表导出'!#REF!,0))</f>
        <v>#REF!</v>
      </c>
      <c r="I497" s="23" t="e" cm="1">
        <f t="array" ref="I497">SUM(IF((LEFT('2-1 采购订单物料明细表报表导出'!#REF!,7)=I$1)*('2-1 采购订单物料明细表报表导出'!#REF!=$A497),'2-1 采购订单物料明细表报表导出'!#REF!,0))</f>
        <v>#REF!</v>
      </c>
      <c r="J497" s="23" t="e" cm="1">
        <f t="array" ref="J497">SUM(IF((LEFT('2-1 采购订单物料明细表报表导出'!#REF!,7)=J$1)*('2-1 采购订单物料明细表报表导出'!#REF!=$A497),'2-1 采购订单物料明细表报表导出'!#REF!,0))</f>
        <v>#REF!</v>
      </c>
      <c r="K497" s="23" t="e" cm="1">
        <f t="array" ref="K497">SUM(IF((LEFT('2-1 采购订单物料明细表报表导出'!#REF!,7)=K$1)*('2-1 采购订单物料明细表报表导出'!#REF!=$A497),'2-1 采购订单物料明细表报表导出'!#REF!,0))</f>
        <v>#REF!</v>
      </c>
      <c r="L497" s="23" t="e" cm="1">
        <f t="array" ref="L497">SUM(IF((LEFT('2-1 采购订单物料明细表报表导出'!#REF!,7)=L$1)*('2-1 采购订单物料明细表报表导出'!#REF!=$A497),'2-1 采购订单物料明细表报表导出'!#REF!,0))</f>
        <v>#REF!</v>
      </c>
      <c r="M497" s="23" t="e" cm="1">
        <f t="array" ref="M497">SUM(IF((LEFT('2-1 采购订单物料明细表报表导出'!#REF!,7)=M$1)*('2-1 采购订单物料明细表报表导出'!#REF!=$A497),'2-1 采购订单物料明细表报表导出'!#REF!,0))</f>
        <v>#REF!</v>
      </c>
      <c r="N497" s="23" t="e" cm="1">
        <f t="array" ref="N497">SUM(IF((LEFT('2-1 采购订单物料明细表报表导出'!#REF!,7)=N$1)*('2-1 采购订单物料明细表报表导出'!#REF!=$A497),'2-1 采购订单物料明细表报表导出'!#REF!,0))</f>
        <v>#REF!</v>
      </c>
      <c r="O497" s="23" t="e" cm="1">
        <f t="array" ref="O497">SUM(IF((LEFT('2-1 采购订单物料明细表报表导出'!#REF!,7)=O$1)*('2-1 采购订单物料明细表报表导出'!#REF!=$A497),'2-1 采购订单物料明细表报表导出'!#REF!,0))</f>
        <v>#REF!</v>
      </c>
    </row>
    <row r="498" ht="14.5" spans="1:15">
      <c r="A498" s="20" t="s">
        <v>3805</v>
      </c>
      <c r="B498" s="48" t="s">
        <v>2088</v>
      </c>
      <c r="C498" s="49" t="s">
        <v>2089</v>
      </c>
      <c r="D498" s="23" t="e" cm="1">
        <f t="array" ref="D498">SUM(IF((LEFT('2-1 采购订单物料明细表报表导出'!#REF!,7)=D$1)*('2-1 采购订单物料明细表报表导出'!#REF!=$A498),'2-1 采购订单物料明细表报表导出'!#REF!,0))</f>
        <v>#REF!</v>
      </c>
      <c r="E498" s="23" t="e" cm="1">
        <f t="array" ref="E498">SUM(IF((LEFT('2-1 采购订单物料明细表报表导出'!#REF!,7)=E$1)*('2-1 采购订单物料明细表报表导出'!#REF!=$A498),'2-1 采购订单物料明细表报表导出'!#REF!,0))</f>
        <v>#REF!</v>
      </c>
      <c r="F498" s="23" t="e" cm="1">
        <f t="array" ref="F498">SUM(IF((LEFT('2-1 采购订单物料明细表报表导出'!#REF!,7)=F$1)*('2-1 采购订单物料明细表报表导出'!#REF!=$A498),'2-1 采购订单物料明细表报表导出'!#REF!,0))</f>
        <v>#REF!</v>
      </c>
      <c r="G498" s="23" t="e" cm="1">
        <f t="array" ref="G498">SUM(IF((LEFT('2-1 采购订单物料明细表报表导出'!#REF!,7)=G$1)*('2-1 采购订单物料明细表报表导出'!#REF!=$A498),'2-1 采购订单物料明细表报表导出'!#REF!,0))</f>
        <v>#REF!</v>
      </c>
      <c r="H498" s="23" t="e" cm="1">
        <f t="array" ref="H498">SUM(IF((LEFT('2-1 采购订单物料明细表报表导出'!#REF!,7)=H$1)*('2-1 采购订单物料明细表报表导出'!#REF!=$A498),'2-1 采购订单物料明细表报表导出'!#REF!,0))</f>
        <v>#REF!</v>
      </c>
      <c r="I498" s="23" t="e" cm="1">
        <f t="array" ref="I498">SUM(IF((LEFT('2-1 采购订单物料明细表报表导出'!#REF!,7)=I$1)*('2-1 采购订单物料明细表报表导出'!#REF!=$A498),'2-1 采购订单物料明细表报表导出'!#REF!,0))</f>
        <v>#REF!</v>
      </c>
      <c r="J498" s="23" t="e" cm="1">
        <f t="array" ref="J498">SUM(IF((LEFT('2-1 采购订单物料明细表报表导出'!#REF!,7)=J$1)*('2-1 采购订单物料明细表报表导出'!#REF!=$A498),'2-1 采购订单物料明细表报表导出'!#REF!,0))</f>
        <v>#REF!</v>
      </c>
      <c r="K498" s="23" t="e" cm="1">
        <f t="array" ref="K498">SUM(IF((LEFT('2-1 采购订单物料明细表报表导出'!#REF!,7)=K$1)*('2-1 采购订单物料明细表报表导出'!#REF!=$A498),'2-1 采购订单物料明细表报表导出'!#REF!,0))</f>
        <v>#REF!</v>
      </c>
      <c r="L498" s="23" t="e" cm="1">
        <f t="array" ref="L498">SUM(IF((LEFT('2-1 采购订单物料明细表报表导出'!#REF!,7)=L$1)*('2-1 采购订单物料明细表报表导出'!#REF!=$A498),'2-1 采购订单物料明细表报表导出'!#REF!,0))</f>
        <v>#REF!</v>
      </c>
      <c r="M498" s="23" t="e" cm="1">
        <f t="array" ref="M498">SUM(IF((LEFT('2-1 采购订单物料明细表报表导出'!#REF!,7)=M$1)*('2-1 采购订单物料明细表报表导出'!#REF!=$A498),'2-1 采购订单物料明细表报表导出'!#REF!,0))</f>
        <v>#REF!</v>
      </c>
      <c r="N498" s="23" t="e" cm="1">
        <f t="array" ref="N498">SUM(IF((LEFT('2-1 采购订单物料明细表报表导出'!#REF!,7)=N$1)*('2-1 采购订单物料明细表报表导出'!#REF!=$A498),'2-1 采购订单物料明细表报表导出'!#REF!,0))</f>
        <v>#REF!</v>
      </c>
      <c r="O498" s="23" t="e" cm="1">
        <f t="array" ref="O498">SUM(IF((LEFT('2-1 采购订单物料明细表报表导出'!#REF!,7)=O$1)*('2-1 采购订单物料明细表报表导出'!#REF!=$A498),'2-1 采购订单物料明细表报表导出'!#REF!,0))</f>
        <v>#REF!</v>
      </c>
    </row>
    <row r="499" ht="14.5" spans="1:15">
      <c r="A499" s="20" t="s">
        <v>3806</v>
      </c>
      <c r="B499" s="48" t="s">
        <v>2128</v>
      </c>
      <c r="C499" s="49" t="s">
        <v>2129</v>
      </c>
      <c r="D499" s="23" t="e" cm="1">
        <f t="array" ref="D499">SUM(IF((LEFT('2-1 采购订单物料明细表报表导出'!#REF!,7)=D$1)*('2-1 采购订单物料明细表报表导出'!#REF!=$A499),'2-1 采购订单物料明细表报表导出'!#REF!,0))</f>
        <v>#REF!</v>
      </c>
      <c r="E499" s="23" t="e" cm="1">
        <f t="array" ref="E499">SUM(IF((LEFT('2-1 采购订单物料明细表报表导出'!#REF!,7)=E$1)*('2-1 采购订单物料明细表报表导出'!#REF!=$A499),'2-1 采购订单物料明细表报表导出'!#REF!,0))</f>
        <v>#REF!</v>
      </c>
      <c r="F499" s="23" t="e" cm="1">
        <f t="array" ref="F499">SUM(IF((LEFT('2-1 采购订单物料明细表报表导出'!#REF!,7)=F$1)*('2-1 采购订单物料明细表报表导出'!#REF!=$A499),'2-1 采购订单物料明细表报表导出'!#REF!,0))</f>
        <v>#REF!</v>
      </c>
      <c r="G499" s="23" t="e" cm="1">
        <f t="array" ref="G499">SUM(IF((LEFT('2-1 采购订单物料明细表报表导出'!#REF!,7)=G$1)*('2-1 采购订单物料明细表报表导出'!#REF!=$A499),'2-1 采购订单物料明细表报表导出'!#REF!,0))</f>
        <v>#REF!</v>
      </c>
      <c r="H499" s="23" t="e" cm="1">
        <f t="array" ref="H499">SUM(IF((LEFT('2-1 采购订单物料明细表报表导出'!#REF!,7)=H$1)*('2-1 采购订单物料明细表报表导出'!#REF!=$A499),'2-1 采购订单物料明细表报表导出'!#REF!,0))</f>
        <v>#REF!</v>
      </c>
      <c r="I499" s="23" t="e" cm="1">
        <f t="array" ref="I499">SUM(IF((LEFT('2-1 采购订单物料明细表报表导出'!#REF!,7)=I$1)*('2-1 采购订单物料明细表报表导出'!#REF!=$A499),'2-1 采购订单物料明细表报表导出'!#REF!,0))</f>
        <v>#REF!</v>
      </c>
      <c r="J499" s="23" t="e" cm="1">
        <f t="array" ref="J499">SUM(IF((LEFT('2-1 采购订单物料明细表报表导出'!#REF!,7)=J$1)*('2-1 采购订单物料明细表报表导出'!#REF!=$A499),'2-1 采购订单物料明细表报表导出'!#REF!,0))</f>
        <v>#REF!</v>
      </c>
      <c r="K499" s="23" t="e" cm="1">
        <f t="array" ref="K499">SUM(IF((LEFT('2-1 采购订单物料明细表报表导出'!#REF!,7)=K$1)*('2-1 采购订单物料明细表报表导出'!#REF!=$A499),'2-1 采购订单物料明细表报表导出'!#REF!,0))</f>
        <v>#REF!</v>
      </c>
      <c r="L499" s="23" t="e" cm="1">
        <f t="array" ref="L499">SUM(IF((LEFT('2-1 采购订单物料明细表报表导出'!#REF!,7)=L$1)*('2-1 采购订单物料明细表报表导出'!#REF!=$A499),'2-1 采购订单物料明细表报表导出'!#REF!,0))</f>
        <v>#REF!</v>
      </c>
      <c r="M499" s="23" t="e" cm="1">
        <f t="array" ref="M499">SUM(IF((LEFT('2-1 采购订单物料明细表报表导出'!#REF!,7)=M$1)*('2-1 采购订单物料明细表报表导出'!#REF!=$A499),'2-1 采购订单物料明细表报表导出'!#REF!,0))</f>
        <v>#REF!</v>
      </c>
      <c r="N499" s="23" t="e" cm="1">
        <f t="array" ref="N499">SUM(IF((LEFT('2-1 采购订单物料明细表报表导出'!#REF!,7)=N$1)*('2-1 采购订单物料明细表报表导出'!#REF!=$A499),'2-1 采购订单物料明细表报表导出'!#REF!,0))</f>
        <v>#REF!</v>
      </c>
      <c r="O499" s="23" t="e" cm="1">
        <f t="array" ref="O499">SUM(IF((LEFT('2-1 采购订单物料明细表报表导出'!#REF!,7)=O$1)*('2-1 采购订单物料明细表报表导出'!#REF!=$A499),'2-1 采购订单物料明细表报表导出'!#REF!,0))</f>
        <v>#REF!</v>
      </c>
    </row>
    <row r="500" ht="14.5" spans="1:15">
      <c r="A500" s="20" t="s">
        <v>3807</v>
      </c>
      <c r="B500" s="48" t="s">
        <v>2128</v>
      </c>
      <c r="C500" s="49" t="s">
        <v>2129</v>
      </c>
      <c r="D500" s="23" t="e" cm="1">
        <f t="array" ref="D500">SUM(IF((LEFT('2-1 采购订单物料明细表报表导出'!#REF!,7)=D$1)*('2-1 采购订单物料明细表报表导出'!#REF!=$A500),'2-1 采购订单物料明细表报表导出'!#REF!,0))</f>
        <v>#REF!</v>
      </c>
      <c r="E500" s="23" t="e" cm="1">
        <f t="array" ref="E500">SUM(IF((LEFT('2-1 采购订单物料明细表报表导出'!#REF!,7)=E$1)*('2-1 采购订单物料明细表报表导出'!#REF!=$A500),'2-1 采购订单物料明细表报表导出'!#REF!,0))</f>
        <v>#REF!</v>
      </c>
      <c r="F500" s="23" t="e" cm="1">
        <f t="array" ref="F500">SUM(IF((LEFT('2-1 采购订单物料明细表报表导出'!#REF!,7)=F$1)*('2-1 采购订单物料明细表报表导出'!#REF!=$A500),'2-1 采购订单物料明细表报表导出'!#REF!,0))</f>
        <v>#REF!</v>
      </c>
      <c r="G500" s="23" t="e" cm="1">
        <f t="array" ref="G500">SUM(IF((LEFT('2-1 采购订单物料明细表报表导出'!#REF!,7)=G$1)*('2-1 采购订单物料明细表报表导出'!#REF!=$A500),'2-1 采购订单物料明细表报表导出'!#REF!,0))</f>
        <v>#REF!</v>
      </c>
      <c r="H500" s="23" t="e" cm="1">
        <f t="array" ref="H500">SUM(IF((LEFT('2-1 采购订单物料明细表报表导出'!#REF!,7)=H$1)*('2-1 采购订单物料明细表报表导出'!#REF!=$A500),'2-1 采购订单物料明细表报表导出'!#REF!,0))</f>
        <v>#REF!</v>
      </c>
      <c r="I500" s="23" t="e" cm="1">
        <f t="array" ref="I500">SUM(IF((LEFT('2-1 采购订单物料明细表报表导出'!#REF!,7)=I$1)*('2-1 采购订单物料明细表报表导出'!#REF!=$A500),'2-1 采购订单物料明细表报表导出'!#REF!,0))</f>
        <v>#REF!</v>
      </c>
      <c r="J500" s="23" t="e" cm="1">
        <f t="array" ref="J500">SUM(IF((LEFT('2-1 采购订单物料明细表报表导出'!#REF!,7)=J$1)*('2-1 采购订单物料明细表报表导出'!#REF!=$A500),'2-1 采购订单物料明细表报表导出'!#REF!,0))</f>
        <v>#REF!</v>
      </c>
      <c r="K500" s="23" t="e" cm="1">
        <f t="array" ref="K500">SUM(IF((LEFT('2-1 采购订单物料明细表报表导出'!#REF!,7)=K$1)*('2-1 采购订单物料明细表报表导出'!#REF!=$A500),'2-1 采购订单物料明细表报表导出'!#REF!,0))</f>
        <v>#REF!</v>
      </c>
      <c r="L500" s="23" t="e" cm="1">
        <f t="array" ref="L500">SUM(IF((LEFT('2-1 采购订单物料明细表报表导出'!#REF!,7)=L$1)*('2-1 采购订单物料明细表报表导出'!#REF!=$A500),'2-1 采购订单物料明细表报表导出'!#REF!,0))</f>
        <v>#REF!</v>
      </c>
      <c r="M500" s="23" t="e" cm="1">
        <f t="array" ref="M500">SUM(IF((LEFT('2-1 采购订单物料明细表报表导出'!#REF!,7)=M$1)*('2-1 采购订单物料明细表报表导出'!#REF!=$A500),'2-1 采购订单物料明细表报表导出'!#REF!,0))</f>
        <v>#REF!</v>
      </c>
      <c r="N500" s="23" t="e" cm="1">
        <f t="array" ref="N500">SUM(IF((LEFT('2-1 采购订单物料明细表报表导出'!#REF!,7)=N$1)*('2-1 采购订单物料明细表报表导出'!#REF!=$A500),'2-1 采购订单物料明细表报表导出'!#REF!,0))</f>
        <v>#REF!</v>
      </c>
      <c r="O500" s="23" t="e" cm="1">
        <f t="array" ref="O500">SUM(IF((LEFT('2-1 采购订单物料明细表报表导出'!#REF!,7)=O$1)*('2-1 采购订单物料明细表报表导出'!#REF!=$A500),'2-1 采购订单物料明细表报表导出'!#REF!,0))</f>
        <v>#REF!</v>
      </c>
    </row>
    <row r="501" ht="14.5" spans="1:15">
      <c r="A501" s="20" t="s">
        <v>3808</v>
      </c>
      <c r="B501" s="48" t="s">
        <v>2128</v>
      </c>
      <c r="C501" s="49" t="s">
        <v>2129</v>
      </c>
      <c r="D501" s="23" t="e" cm="1">
        <f t="array" ref="D501">SUM(IF((LEFT('2-1 采购订单物料明细表报表导出'!#REF!,7)=D$1)*('2-1 采购订单物料明细表报表导出'!#REF!=$A501),'2-1 采购订单物料明细表报表导出'!#REF!,0))</f>
        <v>#REF!</v>
      </c>
      <c r="E501" s="23" t="e" cm="1">
        <f t="array" ref="E501">SUM(IF((LEFT('2-1 采购订单物料明细表报表导出'!#REF!,7)=E$1)*('2-1 采购订单物料明细表报表导出'!#REF!=$A501),'2-1 采购订单物料明细表报表导出'!#REF!,0))</f>
        <v>#REF!</v>
      </c>
      <c r="F501" s="23" t="e" cm="1">
        <f t="array" ref="F501">SUM(IF((LEFT('2-1 采购订单物料明细表报表导出'!#REF!,7)=F$1)*('2-1 采购订单物料明细表报表导出'!#REF!=$A501),'2-1 采购订单物料明细表报表导出'!#REF!,0))</f>
        <v>#REF!</v>
      </c>
      <c r="G501" s="23" t="e" cm="1">
        <f t="array" ref="G501">SUM(IF((LEFT('2-1 采购订单物料明细表报表导出'!#REF!,7)=G$1)*('2-1 采购订单物料明细表报表导出'!#REF!=$A501),'2-1 采购订单物料明细表报表导出'!#REF!,0))</f>
        <v>#REF!</v>
      </c>
      <c r="H501" s="23" t="e" cm="1">
        <f t="array" ref="H501">SUM(IF((LEFT('2-1 采购订单物料明细表报表导出'!#REF!,7)=H$1)*('2-1 采购订单物料明细表报表导出'!#REF!=$A501),'2-1 采购订单物料明细表报表导出'!#REF!,0))</f>
        <v>#REF!</v>
      </c>
      <c r="I501" s="23" t="e" cm="1">
        <f t="array" ref="I501">SUM(IF((LEFT('2-1 采购订单物料明细表报表导出'!#REF!,7)=I$1)*('2-1 采购订单物料明细表报表导出'!#REF!=$A501),'2-1 采购订单物料明细表报表导出'!#REF!,0))</f>
        <v>#REF!</v>
      </c>
      <c r="J501" s="23" t="e" cm="1">
        <f t="array" ref="J501">SUM(IF((LEFT('2-1 采购订单物料明细表报表导出'!#REF!,7)=J$1)*('2-1 采购订单物料明细表报表导出'!#REF!=$A501),'2-1 采购订单物料明细表报表导出'!#REF!,0))</f>
        <v>#REF!</v>
      </c>
      <c r="K501" s="23" t="e" cm="1">
        <f t="array" ref="K501">SUM(IF((LEFT('2-1 采购订单物料明细表报表导出'!#REF!,7)=K$1)*('2-1 采购订单物料明细表报表导出'!#REF!=$A501),'2-1 采购订单物料明细表报表导出'!#REF!,0))</f>
        <v>#REF!</v>
      </c>
      <c r="L501" s="23" t="e" cm="1">
        <f t="array" ref="L501">SUM(IF((LEFT('2-1 采购订单物料明细表报表导出'!#REF!,7)=L$1)*('2-1 采购订单物料明细表报表导出'!#REF!=$A501),'2-1 采购订单物料明细表报表导出'!#REF!,0))</f>
        <v>#REF!</v>
      </c>
      <c r="M501" s="23" t="e" cm="1">
        <f t="array" ref="M501">SUM(IF((LEFT('2-1 采购订单物料明细表报表导出'!#REF!,7)=M$1)*('2-1 采购订单物料明细表报表导出'!#REF!=$A501),'2-1 采购订单物料明细表报表导出'!#REF!,0))</f>
        <v>#REF!</v>
      </c>
      <c r="N501" s="23" t="e" cm="1">
        <f t="array" ref="N501">SUM(IF((LEFT('2-1 采购订单物料明细表报表导出'!#REF!,7)=N$1)*('2-1 采购订单物料明细表报表导出'!#REF!=$A501),'2-1 采购订单物料明细表报表导出'!#REF!,0))</f>
        <v>#REF!</v>
      </c>
      <c r="O501" s="23" t="e" cm="1">
        <f t="array" ref="O501">SUM(IF((LEFT('2-1 采购订单物料明细表报表导出'!#REF!,7)=O$1)*('2-1 采购订单物料明细表报表导出'!#REF!=$A501),'2-1 采购订单物料明细表报表导出'!#REF!,0))</f>
        <v>#REF!</v>
      </c>
    </row>
    <row r="502" ht="14.5" spans="1:15">
      <c r="A502" s="20" t="s">
        <v>3809</v>
      </c>
      <c r="B502" s="48" t="s">
        <v>2128</v>
      </c>
      <c r="C502" s="49" t="s">
        <v>2129</v>
      </c>
      <c r="D502" s="23" t="e" cm="1">
        <f t="array" ref="D502">SUM(IF((LEFT('2-1 采购订单物料明细表报表导出'!#REF!,7)=D$1)*('2-1 采购订单物料明细表报表导出'!#REF!=$A502),'2-1 采购订单物料明细表报表导出'!#REF!,0))</f>
        <v>#REF!</v>
      </c>
      <c r="E502" s="23" t="e" cm="1">
        <f t="array" ref="E502">SUM(IF((LEFT('2-1 采购订单物料明细表报表导出'!#REF!,7)=E$1)*('2-1 采购订单物料明细表报表导出'!#REF!=$A502),'2-1 采购订单物料明细表报表导出'!#REF!,0))</f>
        <v>#REF!</v>
      </c>
      <c r="F502" s="23" t="e" cm="1">
        <f t="array" ref="F502">SUM(IF((LEFT('2-1 采购订单物料明细表报表导出'!#REF!,7)=F$1)*('2-1 采购订单物料明细表报表导出'!#REF!=$A502),'2-1 采购订单物料明细表报表导出'!#REF!,0))</f>
        <v>#REF!</v>
      </c>
      <c r="G502" s="23" t="e" cm="1">
        <f t="array" ref="G502">SUM(IF((LEFT('2-1 采购订单物料明细表报表导出'!#REF!,7)=G$1)*('2-1 采购订单物料明细表报表导出'!#REF!=$A502),'2-1 采购订单物料明细表报表导出'!#REF!,0))</f>
        <v>#REF!</v>
      </c>
      <c r="H502" s="23" t="e" cm="1">
        <f t="array" ref="H502">SUM(IF((LEFT('2-1 采购订单物料明细表报表导出'!#REF!,7)=H$1)*('2-1 采购订单物料明细表报表导出'!#REF!=$A502),'2-1 采购订单物料明细表报表导出'!#REF!,0))</f>
        <v>#REF!</v>
      </c>
      <c r="I502" s="23" t="e" cm="1">
        <f t="array" ref="I502">SUM(IF((LEFT('2-1 采购订单物料明细表报表导出'!#REF!,7)=I$1)*('2-1 采购订单物料明细表报表导出'!#REF!=$A502),'2-1 采购订单物料明细表报表导出'!#REF!,0))</f>
        <v>#REF!</v>
      </c>
      <c r="J502" s="23" t="e" cm="1">
        <f t="array" ref="J502">SUM(IF((LEFT('2-1 采购订单物料明细表报表导出'!#REF!,7)=J$1)*('2-1 采购订单物料明细表报表导出'!#REF!=$A502),'2-1 采购订单物料明细表报表导出'!#REF!,0))</f>
        <v>#REF!</v>
      </c>
      <c r="K502" s="23" t="e" cm="1">
        <f t="array" ref="K502">SUM(IF((LEFT('2-1 采购订单物料明细表报表导出'!#REF!,7)=K$1)*('2-1 采购订单物料明细表报表导出'!#REF!=$A502),'2-1 采购订单物料明细表报表导出'!#REF!,0))</f>
        <v>#REF!</v>
      </c>
      <c r="L502" s="23" t="e" cm="1">
        <f t="array" ref="L502">SUM(IF((LEFT('2-1 采购订单物料明细表报表导出'!#REF!,7)=L$1)*('2-1 采购订单物料明细表报表导出'!#REF!=$A502),'2-1 采购订单物料明细表报表导出'!#REF!,0))</f>
        <v>#REF!</v>
      </c>
      <c r="M502" s="23" t="e" cm="1">
        <f t="array" ref="M502">SUM(IF((LEFT('2-1 采购订单物料明细表报表导出'!#REF!,7)=M$1)*('2-1 采购订单物料明细表报表导出'!#REF!=$A502),'2-1 采购订单物料明细表报表导出'!#REF!,0))</f>
        <v>#REF!</v>
      </c>
      <c r="N502" s="23" t="e" cm="1">
        <f t="array" ref="N502">SUM(IF((LEFT('2-1 采购订单物料明细表报表导出'!#REF!,7)=N$1)*('2-1 采购订单物料明细表报表导出'!#REF!=$A502),'2-1 采购订单物料明细表报表导出'!#REF!,0))</f>
        <v>#REF!</v>
      </c>
      <c r="O502" s="23" t="e" cm="1">
        <f t="array" ref="O502">SUM(IF((LEFT('2-1 采购订单物料明细表报表导出'!#REF!,7)=O$1)*('2-1 采购订单物料明细表报表导出'!#REF!=$A502),'2-1 采购订单物料明细表报表导出'!#REF!,0))</f>
        <v>#REF!</v>
      </c>
    </row>
    <row r="503" ht="14.5" spans="1:15">
      <c r="A503" s="20" t="s">
        <v>3810</v>
      </c>
      <c r="B503" s="48" t="s">
        <v>2128</v>
      </c>
      <c r="C503" s="49" t="s">
        <v>2129</v>
      </c>
      <c r="D503" s="23" t="e" cm="1">
        <f t="array" ref="D503">SUM(IF((LEFT('2-1 采购订单物料明细表报表导出'!#REF!,7)=D$1)*('2-1 采购订单物料明细表报表导出'!#REF!=$A503),'2-1 采购订单物料明细表报表导出'!#REF!,0))</f>
        <v>#REF!</v>
      </c>
      <c r="E503" s="23" t="e" cm="1">
        <f t="array" ref="E503">SUM(IF((LEFT('2-1 采购订单物料明细表报表导出'!#REF!,7)=E$1)*('2-1 采购订单物料明细表报表导出'!#REF!=$A503),'2-1 采购订单物料明细表报表导出'!#REF!,0))</f>
        <v>#REF!</v>
      </c>
      <c r="F503" s="23" t="e" cm="1">
        <f t="array" ref="F503">SUM(IF((LEFT('2-1 采购订单物料明细表报表导出'!#REF!,7)=F$1)*('2-1 采购订单物料明细表报表导出'!#REF!=$A503),'2-1 采购订单物料明细表报表导出'!#REF!,0))</f>
        <v>#REF!</v>
      </c>
      <c r="G503" s="23" t="e" cm="1">
        <f t="array" ref="G503">SUM(IF((LEFT('2-1 采购订单物料明细表报表导出'!#REF!,7)=G$1)*('2-1 采购订单物料明细表报表导出'!#REF!=$A503),'2-1 采购订单物料明细表报表导出'!#REF!,0))</f>
        <v>#REF!</v>
      </c>
      <c r="H503" s="23" t="e" cm="1">
        <f t="array" ref="H503">SUM(IF((LEFT('2-1 采购订单物料明细表报表导出'!#REF!,7)=H$1)*('2-1 采购订单物料明细表报表导出'!#REF!=$A503),'2-1 采购订单物料明细表报表导出'!#REF!,0))</f>
        <v>#REF!</v>
      </c>
      <c r="I503" s="23" t="e" cm="1">
        <f t="array" ref="I503">SUM(IF((LEFT('2-1 采购订单物料明细表报表导出'!#REF!,7)=I$1)*('2-1 采购订单物料明细表报表导出'!#REF!=$A503),'2-1 采购订单物料明细表报表导出'!#REF!,0))</f>
        <v>#REF!</v>
      </c>
      <c r="J503" s="23" t="e" cm="1">
        <f t="array" ref="J503">SUM(IF((LEFT('2-1 采购订单物料明细表报表导出'!#REF!,7)=J$1)*('2-1 采购订单物料明细表报表导出'!#REF!=$A503),'2-1 采购订单物料明细表报表导出'!#REF!,0))</f>
        <v>#REF!</v>
      </c>
      <c r="K503" s="23" t="e" cm="1">
        <f t="array" ref="K503">SUM(IF((LEFT('2-1 采购订单物料明细表报表导出'!#REF!,7)=K$1)*('2-1 采购订单物料明细表报表导出'!#REF!=$A503),'2-1 采购订单物料明细表报表导出'!#REF!,0))</f>
        <v>#REF!</v>
      </c>
      <c r="L503" s="23" t="e" cm="1">
        <f t="array" ref="L503">SUM(IF((LEFT('2-1 采购订单物料明细表报表导出'!#REF!,7)=L$1)*('2-1 采购订单物料明细表报表导出'!#REF!=$A503),'2-1 采购订单物料明细表报表导出'!#REF!,0))</f>
        <v>#REF!</v>
      </c>
      <c r="M503" s="23" t="e" cm="1">
        <f t="array" ref="M503">SUM(IF((LEFT('2-1 采购订单物料明细表报表导出'!#REF!,7)=M$1)*('2-1 采购订单物料明细表报表导出'!#REF!=$A503),'2-1 采购订单物料明细表报表导出'!#REF!,0))</f>
        <v>#REF!</v>
      </c>
      <c r="N503" s="23" t="e" cm="1">
        <f t="array" ref="N503">SUM(IF((LEFT('2-1 采购订单物料明细表报表导出'!#REF!,7)=N$1)*('2-1 采购订单物料明细表报表导出'!#REF!=$A503),'2-1 采购订单物料明细表报表导出'!#REF!,0))</f>
        <v>#REF!</v>
      </c>
      <c r="O503" s="23" t="e" cm="1">
        <f t="array" ref="O503">SUM(IF((LEFT('2-1 采购订单物料明细表报表导出'!#REF!,7)=O$1)*('2-1 采购订单物料明细表报表导出'!#REF!=$A503),'2-1 采购订单物料明细表报表导出'!#REF!,0))</f>
        <v>#REF!</v>
      </c>
    </row>
    <row r="504" ht="14.5" spans="1:15">
      <c r="A504" s="20" t="s">
        <v>3811</v>
      </c>
      <c r="B504" s="48" t="s">
        <v>2128</v>
      </c>
      <c r="C504" s="49" t="s">
        <v>2129</v>
      </c>
      <c r="D504" s="23" t="e" cm="1">
        <f t="array" ref="D504">SUM(IF((LEFT('2-1 采购订单物料明细表报表导出'!#REF!,7)=D$1)*('2-1 采购订单物料明细表报表导出'!#REF!=$A504),'2-1 采购订单物料明细表报表导出'!#REF!,0))</f>
        <v>#REF!</v>
      </c>
      <c r="E504" s="23" t="e" cm="1">
        <f t="array" ref="E504">SUM(IF((LEFT('2-1 采购订单物料明细表报表导出'!#REF!,7)=E$1)*('2-1 采购订单物料明细表报表导出'!#REF!=$A504),'2-1 采购订单物料明细表报表导出'!#REF!,0))</f>
        <v>#REF!</v>
      </c>
      <c r="F504" s="23" t="e" cm="1">
        <f t="array" ref="F504">SUM(IF((LEFT('2-1 采购订单物料明细表报表导出'!#REF!,7)=F$1)*('2-1 采购订单物料明细表报表导出'!#REF!=$A504),'2-1 采购订单物料明细表报表导出'!#REF!,0))</f>
        <v>#REF!</v>
      </c>
      <c r="G504" s="23" t="e" cm="1">
        <f t="array" ref="G504">SUM(IF((LEFT('2-1 采购订单物料明细表报表导出'!#REF!,7)=G$1)*('2-1 采购订单物料明细表报表导出'!#REF!=$A504),'2-1 采购订单物料明细表报表导出'!#REF!,0))</f>
        <v>#REF!</v>
      </c>
      <c r="H504" s="23" t="e" cm="1">
        <f t="array" ref="H504">SUM(IF((LEFT('2-1 采购订单物料明细表报表导出'!#REF!,7)=H$1)*('2-1 采购订单物料明细表报表导出'!#REF!=$A504),'2-1 采购订单物料明细表报表导出'!#REF!,0))</f>
        <v>#REF!</v>
      </c>
      <c r="I504" s="23" t="e" cm="1">
        <f t="array" ref="I504">SUM(IF((LEFT('2-1 采购订单物料明细表报表导出'!#REF!,7)=I$1)*('2-1 采购订单物料明细表报表导出'!#REF!=$A504),'2-1 采购订单物料明细表报表导出'!#REF!,0))</f>
        <v>#REF!</v>
      </c>
      <c r="J504" s="23" t="e" cm="1">
        <f t="array" ref="J504">SUM(IF((LEFT('2-1 采购订单物料明细表报表导出'!#REF!,7)=J$1)*('2-1 采购订单物料明细表报表导出'!#REF!=$A504),'2-1 采购订单物料明细表报表导出'!#REF!,0))</f>
        <v>#REF!</v>
      </c>
      <c r="K504" s="23" t="e" cm="1">
        <f t="array" ref="K504">SUM(IF((LEFT('2-1 采购订单物料明细表报表导出'!#REF!,7)=K$1)*('2-1 采购订单物料明细表报表导出'!#REF!=$A504),'2-1 采购订单物料明细表报表导出'!#REF!,0))</f>
        <v>#REF!</v>
      </c>
      <c r="L504" s="23" t="e" cm="1">
        <f t="array" ref="L504">SUM(IF((LEFT('2-1 采购订单物料明细表报表导出'!#REF!,7)=L$1)*('2-1 采购订单物料明细表报表导出'!#REF!=$A504),'2-1 采购订单物料明细表报表导出'!#REF!,0))</f>
        <v>#REF!</v>
      </c>
      <c r="M504" s="23" t="e" cm="1">
        <f t="array" ref="M504">SUM(IF((LEFT('2-1 采购订单物料明细表报表导出'!#REF!,7)=M$1)*('2-1 采购订单物料明细表报表导出'!#REF!=$A504),'2-1 采购订单物料明细表报表导出'!#REF!,0))</f>
        <v>#REF!</v>
      </c>
      <c r="N504" s="23" t="e" cm="1">
        <f t="array" ref="N504">SUM(IF((LEFT('2-1 采购订单物料明细表报表导出'!#REF!,7)=N$1)*('2-1 采购订单物料明细表报表导出'!#REF!=$A504),'2-1 采购订单物料明细表报表导出'!#REF!,0))</f>
        <v>#REF!</v>
      </c>
      <c r="O504" s="23" t="e" cm="1">
        <f t="array" ref="O504">SUM(IF((LEFT('2-1 采购订单物料明细表报表导出'!#REF!,7)=O$1)*('2-1 采购订单物料明细表报表导出'!#REF!=$A504),'2-1 采购订单物料明细表报表导出'!#REF!,0))</f>
        <v>#REF!</v>
      </c>
    </row>
    <row r="505" ht="14.5" spans="1:15">
      <c r="A505" s="20" t="s">
        <v>3812</v>
      </c>
      <c r="B505" s="48" t="s">
        <v>2128</v>
      </c>
      <c r="C505" s="49" t="s">
        <v>2129</v>
      </c>
      <c r="D505" s="23" t="e" cm="1">
        <f t="array" ref="D505">SUM(IF((LEFT('2-1 采购订单物料明细表报表导出'!#REF!,7)=D$1)*('2-1 采购订单物料明细表报表导出'!#REF!=$A505),'2-1 采购订单物料明细表报表导出'!#REF!,0))</f>
        <v>#REF!</v>
      </c>
      <c r="E505" s="23" t="e" cm="1">
        <f t="array" ref="E505">SUM(IF((LEFT('2-1 采购订单物料明细表报表导出'!#REF!,7)=E$1)*('2-1 采购订单物料明细表报表导出'!#REF!=$A505),'2-1 采购订单物料明细表报表导出'!#REF!,0))</f>
        <v>#REF!</v>
      </c>
      <c r="F505" s="23" t="e" cm="1">
        <f t="array" ref="F505">SUM(IF((LEFT('2-1 采购订单物料明细表报表导出'!#REF!,7)=F$1)*('2-1 采购订单物料明细表报表导出'!#REF!=$A505),'2-1 采购订单物料明细表报表导出'!#REF!,0))</f>
        <v>#REF!</v>
      </c>
      <c r="G505" s="23" t="e" cm="1">
        <f t="array" ref="G505">SUM(IF((LEFT('2-1 采购订单物料明细表报表导出'!#REF!,7)=G$1)*('2-1 采购订单物料明细表报表导出'!#REF!=$A505),'2-1 采购订单物料明细表报表导出'!#REF!,0))</f>
        <v>#REF!</v>
      </c>
      <c r="H505" s="23" t="e" cm="1">
        <f t="array" ref="H505">SUM(IF((LEFT('2-1 采购订单物料明细表报表导出'!#REF!,7)=H$1)*('2-1 采购订单物料明细表报表导出'!#REF!=$A505),'2-1 采购订单物料明细表报表导出'!#REF!,0))</f>
        <v>#REF!</v>
      </c>
      <c r="I505" s="23" t="e" cm="1">
        <f t="array" ref="I505">SUM(IF((LEFT('2-1 采购订单物料明细表报表导出'!#REF!,7)=I$1)*('2-1 采购订单物料明细表报表导出'!#REF!=$A505),'2-1 采购订单物料明细表报表导出'!#REF!,0))</f>
        <v>#REF!</v>
      </c>
      <c r="J505" s="23" t="e" cm="1">
        <f t="array" ref="J505">SUM(IF((LEFT('2-1 采购订单物料明细表报表导出'!#REF!,7)=J$1)*('2-1 采购订单物料明细表报表导出'!#REF!=$A505),'2-1 采购订单物料明细表报表导出'!#REF!,0))</f>
        <v>#REF!</v>
      </c>
      <c r="K505" s="23" t="e" cm="1">
        <f t="array" ref="K505">SUM(IF((LEFT('2-1 采购订单物料明细表报表导出'!#REF!,7)=K$1)*('2-1 采购订单物料明细表报表导出'!#REF!=$A505),'2-1 采购订单物料明细表报表导出'!#REF!,0))</f>
        <v>#REF!</v>
      </c>
      <c r="L505" s="23" t="e" cm="1">
        <f t="array" ref="L505">SUM(IF((LEFT('2-1 采购订单物料明细表报表导出'!#REF!,7)=L$1)*('2-1 采购订单物料明细表报表导出'!#REF!=$A505),'2-1 采购订单物料明细表报表导出'!#REF!,0))</f>
        <v>#REF!</v>
      </c>
      <c r="M505" s="23" t="e" cm="1">
        <f t="array" ref="M505">SUM(IF((LEFT('2-1 采购订单物料明细表报表导出'!#REF!,7)=M$1)*('2-1 采购订单物料明细表报表导出'!#REF!=$A505),'2-1 采购订单物料明细表报表导出'!#REF!,0))</f>
        <v>#REF!</v>
      </c>
      <c r="N505" s="23" t="e" cm="1">
        <f t="array" ref="N505">SUM(IF((LEFT('2-1 采购订单物料明细表报表导出'!#REF!,7)=N$1)*('2-1 采购订单物料明细表报表导出'!#REF!=$A505),'2-1 采购订单物料明细表报表导出'!#REF!,0))</f>
        <v>#REF!</v>
      </c>
      <c r="O505" s="23" t="e" cm="1">
        <f t="array" ref="O505">SUM(IF((LEFT('2-1 采购订单物料明细表报表导出'!#REF!,7)=O$1)*('2-1 采购订单物料明细表报表导出'!#REF!=$A505),'2-1 采购订单物料明细表报表导出'!#REF!,0))</f>
        <v>#REF!</v>
      </c>
    </row>
    <row r="506" ht="14.5" spans="1:15">
      <c r="A506" s="20" t="s">
        <v>3813</v>
      </c>
      <c r="B506" s="48" t="s">
        <v>2128</v>
      </c>
      <c r="C506" s="49" t="s">
        <v>2129</v>
      </c>
      <c r="D506" s="23" t="e" cm="1">
        <f t="array" ref="D506">SUM(IF((LEFT('2-1 采购订单物料明细表报表导出'!#REF!,7)=D$1)*('2-1 采购订单物料明细表报表导出'!#REF!=$A506),'2-1 采购订单物料明细表报表导出'!#REF!,0))</f>
        <v>#REF!</v>
      </c>
      <c r="E506" s="23" t="e" cm="1">
        <f t="array" ref="E506">SUM(IF((LEFT('2-1 采购订单物料明细表报表导出'!#REF!,7)=E$1)*('2-1 采购订单物料明细表报表导出'!#REF!=$A506),'2-1 采购订单物料明细表报表导出'!#REF!,0))</f>
        <v>#REF!</v>
      </c>
      <c r="F506" s="23" t="e" cm="1">
        <f t="array" ref="F506">SUM(IF((LEFT('2-1 采购订单物料明细表报表导出'!#REF!,7)=F$1)*('2-1 采购订单物料明细表报表导出'!#REF!=$A506),'2-1 采购订单物料明细表报表导出'!#REF!,0))</f>
        <v>#REF!</v>
      </c>
      <c r="G506" s="23" t="e" cm="1">
        <f t="array" ref="G506">SUM(IF((LEFT('2-1 采购订单物料明细表报表导出'!#REF!,7)=G$1)*('2-1 采购订单物料明细表报表导出'!#REF!=$A506),'2-1 采购订单物料明细表报表导出'!#REF!,0))</f>
        <v>#REF!</v>
      </c>
      <c r="H506" s="23" t="e" cm="1">
        <f t="array" ref="H506">SUM(IF((LEFT('2-1 采购订单物料明细表报表导出'!#REF!,7)=H$1)*('2-1 采购订单物料明细表报表导出'!#REF!=$A506),'2-1 采购订单物料明细表报表导出'!#REF!,0))</f>
        <v>#REF!</v>
      </c>
      <c r="I506" s="23" t="e" cm="1">
        <f t="array" ref="I506">SUM(IF((LEFT('2-1 采购订单物料明细表报表导出'!#REF!,7)=I$1)*('2-1 采购订单物料明细表报表导出'!#REF!=$A506),'2-1 采购订单物料明细表报表导出'!#REF!,0))</f>
        <v>#REF!</v>
      </c>
      <c r="J506" s="23" t="e" cm="1">
        <f t="array" ref="J506">SUM(IF((LEFT('2-1 采购订单物料明细表报表导出'!#REF!,7)=J$1)*('2-1 采购订单物料明细表报表导出'!#REF!=$A506),'2-1 采购订单物料明细表报表导出'!#REF!,0))</f>
        <v>#REF!</v>
      </c>
      <c r="K506" s="23" t="e" cm="1">
        <f t="array" ref="K506">SUM(IF((LEFT('2-1 采购订单物料明细表报表导出'!#REF!,7)=K$1)*('2-1 采购订单物料明细表报表导出'!#REF!=$A506),'2-1 采购订单物料明细表报表导出'!#REF!,0))</f>
        <v>#REF!</v>
      </c>
      <c r="L506" s="23" t="e" cm="1">
        <f t="array" ref="L506">SUM(IF((LEFT('2-1 采购订单物料明细表报表导出'!#REF!,7)=L$1)*('2-1 采购订单物料明细表报表导出'!#REF!=$A506),'2-1 采购订单物料明细表报表导出'!#REF!,0))</f>
        <v>#REF!</v>
      </c>
      <c r="M506" s="23" t="e" cm="1">
        <f t="array" ref="M506">SUM(IF((LEFT('2-1 采购订单物料明细表报表导出'!#REF!,7)=M$1)*('2-1 采购订单物料明细表报表导出'!#REF!=$A506),'2-1 采购订单物料明细表报表导出'!#REF!,0))</f>
        <v>#REF!</v>
      </c>
      <c r="N506" s="23" t="e" cm="1">
        <f t="array" ref="N506">SUM(IF((LEFT('2-1 采购订单物料明细表报表导出'!#REF!,7)=N$1)*('2-1 采购订单物料明细表报表导出'!#REF!=$A506),'2-1 采购订单物料明细表报表导出'!#REF!,0))</f>
        <v>#REF!</v>
      </c>
      <c r="O506" s="23" t="e" cm="1">
        <f t="array" ref="O506">SUM(IF((LEFT('2-1 采购订单物料明细表报表导出'!#REF!,7)=O$1)*('2-1 采购订单物料明细表报表导出'!#REF!=$A506),'2-1 采购订单物料明细表报表导出'!#REF!,0))</f>
        <v>#REF!</v>
      </c>
    </row>
    <row r="507" ht="14.5" spans="1:15">
      <c r="A507" s="20" t="s">
        <v>3814</v>
      </c>
      <c r="B507" s="48" t="s">
        <v>2128</v>
      </c>
      <c r="C507" s="49" t="s">
        <v>2129</v>
      </c>
      <c r="D507" s="23" t="e" cm="1">
        <f t="array" ref="D507">SUM(IF((LEFT('2-1 采购订单物料明细表报表导出'!#REF!,7)=D$1)*('2-1 采购订单物料明细表报表导出'!#REF!=$A507),'2-1 采购订单物料明细表报表导出'!#REF!,0))</f>
        <v>#REF!</v>
      </c>
      <c r="E507" s="23" t="e" cm="1">
        <f t="array" ref="E507">SUM(IF((LEFT('2-1 采购订单物料明细表报表导出'!#REF!,7)=E$1)*('2-1 采购订单物料明细表报表导出'!#REF!=$A507),'2-1 采购订单物料明细表报表导出'!#REF!,0))</f>
        <v>#REF!</v>
      </c>
      <c r="F507" s="23" t="e" cm="1">
        <f t="array" ref="F507">SUM(IF((LEFT('2-1 采购订单物料明细表报表导出'!#REF!,7)=F$1)*('2-1 采购订单物料明细表报表导出'!#REF!=$A507),'2-1 采购订单物料明细表报表导出'!#REF!,0))</f>
        <v>#REF!</v>
      </c>
      <c r="G507" s="23" t="e" cm="1">
        <f t="array" ref="G507">SUM(IF((LEFT('2-1 采购订单物料明细表报表导出'!#REF!,7)=G$1)*('2-1 采购订单物料明细表报表导出'!#REF!=$A507),'2-1 采购订单物料明细表报表导出'!#REF!,0))</f>
        <v>#REF!</v>
      </c>
      <c r="H507" s="23" t="e" cm="1">
        <f t="array" ref="H507">SUM(IF((LEFT('2-1 采购订单物料明细表报表导出'!#REF!,7)=H$1)*('2-1 采购订单物料明细表报表导出'!#REF!=$A507),'2-1 采购订单物料明细表报表导出'!#REF!,0))</f>
        <v>#REF!</v>
      </c>
      <c r="I507" s="23" t="e" cm="1">
        <f t="array" ref="I507">SUM(IF((LEFT('2-1 采购订单物料明细表报表导出'!#REF!,7)=I$1)*('2-1 采购订单物料明细表报表导出'!#REF!=$A507),'2-1 采购订单物料明细表报表导出'!#REF!,0))</f>
        <v>#REF!</v>
      </c>
      <c r="J507" s="23" t="e" cm="1">
        <f t="array" ref="J507">SUM(IF((LEFT('2-1 采购订单物料明细表报表导出'!#REF!,7)=J$1)*('2-1 采购订单物料明细表报表导出'!#REF!=$A507),'2-1 采购订单物料明细表报表导出'!#REF!,0))</f>
        <v>#REF!</v>
      </c>
      <c r="K507" s="23" t="e" cm="1">
        <f t="array" ref="K507">SUM(IF((LEFT('2-1 采购订单物料明细表报表导出'!#REF!,7)=K$1)*('2-1 采购订单物料明细表报表导出'!#REF!=$A507),'2-1 采购订单物料明细表报表导出'!#REF!,0))</f>
        <v>#REF!</v>
      </c>
      <c r="L507" s="23" t="e" cm="1">
        <f t="array" ref="L507">SUM(IF((LEFT('2-1 采购订单物料明细表报表导出'!#REF!,7)=L$1)*('2-1 采购订单物料明细表报表导出'!#REF!=$A507),'2-1 采购订单物料明细表报表导出'!#REF!,0))</f>
        <v>#REF!</v>
      </c>
      <c r="M507" s="23" t="e" cm="1">
        <f t="array" ref="M507">SUM(IF((LEFT('2-1 采购订单物料明细表报表导出'!#REF!,7)=M$1)*('2-1 采购订单物料明细表报表导出'!#REF!=$A507),'2-1 采购订单物料明细表报表导出'!#REF!,0))</f>
        <v>#REF!</v>
      </c>
      <c r="N507" s="23" t="e" cm="1">
        <f t="array" ref="N507">SUM(IF((LEFT('2-1 采购订单物料明细表报表导出'!#REF!,7)=N$1)*('2-1 采购订单物料明细表报表导出'!#REF!=$A507),'2-1 采购订单物料明细表报表导出'!#REF!,0))</f>
        <v>#REF!</v>
      </c>
      <c r="O507" s="23" t="e" cm="1">
        <f t="array" ref="O507">SUM(IF((LEFT('2-1 采购订单物料明细表报表导出'!#REF!,7)=O$1)*('2-1 采购订单物料明细表报表导出'!#REF!=$A507),'2-1 采购订单物料明细表报表导出'!#REF!,0))</f>
        <v>#REF!</v>
      </c>
    </row>
    <row r="508" ht="14.5" spans="1:15">
      <c r="A508" s="20" t="s">
        <v>3815</v>
      </c>
      <c r="B508" s="48" t="s">
        <v>2128</v>
      </c>
      <c r="C508" s="49" t="s">
        <v>2129</v>
      </c>
      <c r="D508" s="23" t="e" cm="1">
        <f t="array" ref="D508">SUM(IF((LEFT('2-1 采购订单物料明细表报表导出'!#REF!,7)=D$1)*('2-1 采购订单物料明细表报表导出'!#REF!=$A508),'2-1 采购订单物料明细表报表导出'!#REF!,0))</f>
        <v>#REF!</v>
      </c>
      <c r="E508" s="23" t="e" cm="1">
        <f t="array" ref="E508">SUM(IF((LEFT('2-1 采购订单物料明细表报表导出'!#REF!,7)=E$1)*('2-1 采购订单物料明细表报表导出'!#REF!=$A508),'2-1 采购订单物料明细表报表导出'!#REF!,0))</f>
        <v>#REF!</v>
      </c>
      <c r="F508" s="23" t="e" cm="1">
        <f t="array" ref="F508">SUM(IF((LEFT('2-1 采购订单物料明细表报表导出'!#REF!,7)=F$1)*('2-1 采购订单物料明细表报表导出'!#REF!=$A508),'2-1 采购订单物料明细表报表导出'!#REF!,0))</f>
        <v>#REF!</v>
      </c>
      <c r="G508" s="23" t="e" cm="1">
        <f t="array" ref="G508">SUM(IF((LEFT('2-1 采购订单物料明细表报表导出'!#REF!,7)=G$1)*('2-1 采购订单物料明细表报表导出'!#REF!=$A508),'2-1 采购订单物料明细表报表导出'!#REF!,0))</f>
        <v>#REF!</v>
      </c>
      <c r="H508" s="23" t="e" cm="1">
        <f t="array" ref="H508">SUM(IF((LEFT('2-1 采购订单物料明细表报表导出'!#REF!,7)=H$1)*('2-1 采购订单物料明细表报表导出'!#REF!=$A508),'2-1 采购订单物料明细表报表导出'!#REF!,0))</f>
        <v>#REF!</v>
      </c>
      <c r="I508" s="23" t="e" cm="1">
        <f t="array" ref="I508">SUM(IF((LEFT('2-1 采购订单物料明细表报表导出'!#REF!,7)=I$1)*('2-1 采购订单物料明细表报表导出'!#REF!=$A508),'2-1 采购订单物料明细表报表导出'!#REF!,0))</f>
        <v>#REF!</v>
      </c>
      <c r="J508" s="23" t="e" cm="1">
        <f t="array" ref="J508">SUM(IF((LEFT('2-1 采购订单物料明细表报表导出'!#REF!,7)=J$1)*('2-1 采购订单物料明细表报表导出'!#REF!=$A508),'2-1 采购订单物料明细表报表导出'!#REF!,0))</f>
        <v>#REF!</v>
      </c>
      <c r="K508" s="23" t="e" cm="1">
        <f t="array" ref="K508">SUM(IF((LEFT('2-1 采购订单物料明细表报表导出'!#REF!,7)=K$1)*('2-1 采购订单物料明细表报表导出'!#REF!=$A508),'2-1 采购订单物料明细表报表导出'!#REF!,0))</f>
        <v>#REF!</v>
      </c>
      <c r="L508" s="23" t="e" cm="1">
        <f t="array" ref="L508">SUM(IF((LEFT('2-1 采购订单物料明细表报表导出'!#REF!,7)=L$1)*('2-1 采购订单物料明细表报表导出'!#REF!=$A508),'2-1 采购订单物料明细表报表导出'!#REF!,0))</f>
        <v>#REF!</v>
      </c>
      <c r="M508" s="23" t="e" cm="1">
        <f t="array" ref="M508">SUM(IF((LEFT('2-1 采购订单物料明细表报表导出'!#REF!,7)=M$1)*('2-1 采购订单物料明细表报表导出'!#REF!=$A508),'2-1 采购订单物料明细表报表导出'!#REF!,0))</f>
        <v>#REF!</v>
      </c>
      <c r="N508" s="23" t="e" cm="1">
        <f t="array" ref="N508">SUM(IF((LEFT('2-1 采购订单物料明细表报表导出'!#REF!,7)=N$1)*('2-1 采购订单物料明细表报表导出'!#REF!=$A508),'2-1 采购订单物料明细表报表导出'!#REF!,0))</f>
        <v>#REF!</v>
      </c>
      <c r="O508" s="23" t="e" cm="1">
        <f t="array" ref="O508">SUM(IF((LEFT('2-1 采购订单物料明细表报表导出'!#REF!,7)=O$1)*('2-1 采购订单物料明细表报表导出'!#REF!=$A508),'2-1 采购订单物料明细表报表导出'!#REF!,0))</f>
        <v>#REF!</v>
      </c>
    </row>
    <row r="509" ht="14.5" spans="1:15">
      <c r="A509" s="20" t="s">
        <v>3816</v>
      </c>
      <c r="B509" s="48" t="s">
        <v>2128</v>
      </c>
      <c r="C509" s="49" t="s">
        <v>2129</v>
      </c>
      <c r="D509" s="23" t="e" cm="1">
        <f t="array" ref="D509">SUM(IF((LEFT('2-1 采购订单物料明细表报表导出'!#REF!,7)=D$1)*('2-1 采购订单物料明细表报表导出'!#REF!=$A509),'2-1 采购订单物料明细表报表导出'!#REF!,0))</f>
        <v>#REF!</v>
      </c>
      <c r="E509" s="23" t="e" cm="1">
        <f t="array" ref="E509">SUM(IF((LEFT('2-1 采购订单物料明细表报表导出'!#REF!,7)=E$1)*('2-1 采购订单物料明细表报表导出'!#REF!=$A509),'2-1 采购订单物料明细表报表导出'!#REF!,0))</f>
        <v>#REF!</v>
      </c>
      <c r="F509" s="23" t="e" cm="1">
        <f t="array" ref="F509">SUM(IF((LEFT('2-1 采购订单物料明细表报表导出'!#REF!,7)=F$1)*('2-1 采购订单物料明细表报表导出'!#REF!=$A509),'2-1 采购订单物料明细表报表导出'!#REF!,0))</f>
        <v>#REF!</v>
      </c>
      <c r="G509" s="23" t="e" cm="1">
        <f t="array" ref="G509">SUM(IF((LEFT('2-1 采购订单物料明细表报表导出'!#REF!,7)=G$1)*('2-1 采购订单物料明细表报表导出'!#REF!=$A509),'2-1 采购订单物料明细表报表导出'!#REF!,0))</f>
        <v>#REF!</v>
      </c>
      <c r="H509" s="23" t="e" cm="1">
        <f t="array" ref="H509">SUM(IF((LEFT('2-1 采购订单物料明细表报表导出'!#REF!,7)=H$1)*('2-1 采购订单物料明细表报表导出'!#REF!=$A509),'2-1 采购订单物料明细表报表导出'!#REF!,0))</f>
        <v>#REF!</v>
      </c>
      <c r="I509" s="23" t="e" cm="1">
        <f t="array" ref="I509">SUM(IF((LEFT('2-1 采购订单物料明细表报表导出'!#REF!,7)=I$1)*('2-1 采购订单物料明细表报表导出'!#REF!=$A509),'2-1 采购订单物料明细表报表导出'!#REF!,0))</f>
        <v>#REF!</v>
      </c>
      <c r="J509" s="23" t="e" cm="1">
        <f t="array" ref="J509">SUM(IF((LEFT('2-1 采购订单物料明细表报表导出'!#REF!,7)=J$1)*('2-1 采购订单物料明细表报表导出'!#REF!=$A509),'2-1 采购订单物料明细表报表导出'!#REF!,0))</f>
        <v>#REF!</v>
      </c>
      <c r="K509" s="23" t="e" cm="1">
        <f t="array" ref="K509">SUM(IF((LEFT('2-1 采购订单物料明细表报表导出'!#REF!,7)=K$1)*('2-1 采购订单物料明细表报表导出'!#REF!=$A509),'2-1 采购订单物料明细表报表导出'!#REF!,0))</f>
        <v>#REF!</v>
      </c>
      <c r="L509" s="23" t="e" cm="1">
        <f t="array" ref="L509">SUM(IF((LEFT('2-1 采购订单物料明细表报表导出'!#REF!,7)=L$1)*('2-1 采购订单物料明细表报表导出'!#REF!=$A509),'2-1 采购订单物料明细表报表导出'!#REF!,0))</f>
        <v>#REF!</v>
      </c>
      <c r="M509" s="23" t="e" cm="1">
        <f t="array" ref="M509">SUM(IF((LEFT('2-1 采购订单物料明细表报表导出'!#REF!,7)=M$1)*('2-1 采购订单物料明细表报表导出'!#REF!=$A509),'2-1 采购订单物料明细表报表导出'!#REF!,0))</f>
        <v>#REF!</v>
      </c>
      <c r="N509" s="23" t="e" cm="1">
        <f t="array" ref="N509">SUM(IF((LEFT('2-1 采购订单物料明细表报表导出'!#REF!,7)=N$1)*('2-1 采购订单物料明细表报表导出'!#REF!=$A509),'2-1 采购订单物料明细表报表导出'!#REF!,0))</f>
        <v>#REF!</v>
      </c>
      <c r="O509" s="23" t="e" cm="1">
        <f t="array" ref="O509">SUM(IF((LEFT('2-1 采购订单物料明细表报表导出'!#REF!,7)=O$1)*('2-1 采购订单物料明细表报表导出'!#REF!=$A509),'2-1 采购订单物料明细表报表导出'!#REF!,0))</f>
        <v>#REF!</v>
      </c>
    </row>
    <row r="510" ht="14.5" spans="1:15">
      <c r="A510" s="20" t="s">
        <v>3817</v>
      </c>
      <c r="B510" s="48" t="s">
        <v>2128</v>
      </c>
      <c r="C510" s="49" t="s">
        <v>2129</v>
      </c>
      <c r="D510" s="23" t="e" cm="1">
        <f t="array" ref="D510">SUM(IF((LEFT('2-1 采购订单物料明细表报表导出'!#REF!,7)=D$1)*('2-1 采购订单物料明细表报表导出'!#REF!=$A510),'2-1 采购订单物料明细表报表导出'!#REF!,0))</f>
        <v>#REF!</v>
      </c>
      <c r="E510" s="23" t="e" cm="1">
        <f t="array" ref="E510">SUM(IF((LEFT('2-1 采购订单物料明细表报表导出'!#REF!,7)=E$1)*('2-1 采购订单物料明细表报表导出'!#REF!=$A510),'2-1 采购订单物料明细表报表导出'!#REF!,0))</f>
        <v>#REF!</v>
      </c>
      <c r="F510" s="23" t="e" cm="1">
        <f t="array" ref="F510">SUM(IF((LEFT('2-1 采购订单物料明细表报表导出'!#REF!,7)=F$1)*('2-1 采购订单物料明细表报表导出'!#REF!=$A510),'2-1 采购订单物料明细表报表导出'!#REF!,0))</f>
        <v>#REF!</v>
      </c>
      <c r="G510" s="23" t="e" cm="1">
        <f t="array" ref="G510">SUM(IF((LEFT('2-1 采购订单物料明细表报表导出'!#REF!,7)=G$1)*('2-1 采购订单物料明细表报表导出'!#REF!=$A510),'2-1 采购订单物料明细表报表导出'!#REF!,0))</f>
        <v>#REF!</v>
      </c>
      <c r="H510" s="23" t="e" cm="1">
        <f t="array" ref="H510">SUM(IF((LEFT('2-1 采购订单物料明细表报表导出'!#REF!,7)=H$1)*('2-1 采购订单物料明细表报表导出'!#REF!=$A510),'2-1 采购订单物料明细表报表导出'!#REF!,0))</f>
        <v>#REF!</v>
      </c>
      <c r="I510" s="23" t="e" cm="1">
        <f t="array" ref="I510">SUM(IF((LEFT('2-1 采购订单物料明细表报表导出'!#REF!,7)=I$1)*('2-1 采购订单物料明细表报表导出'!#REF!=$A510),'2-1 采购订单物料明细表报表导出'!#REF!,0))</f>
        <v>#REF!</v>
      </c>
      <c r="J510" s="23" t="e" cm="1">
        <f t="array" ref="J510">SUM(IF((LEFT('2-1 采购订单物料明细表报表导出'!#REF!,7)=J$1)*('2-1 采购订单物料明细表报表导出'!#REF!=$A510),'2-1 采购订单物料明细表报表导出'!#REF!,0))</f>
        <v>#REF!</v>
      </c>
      <c r="K510" s="23" t="e" cm="1">
        <f t="array" ref="K510">SUM(IF((LEFT('2-1 采购订单物料明细表报表导出'!#REF!,7)=K$1)*('2-1 采购订单物料明细表报表导出'!#REF!=$A510),'2-1 采购订单物料明细表报表导出'!#REF!,0))</f>
        <v>#REF!</v>
      </c>
      <c r="L510" s="23" t="e" cm="1">
        <f t="array" ref="L510">SUM(IF((LEFT('2-1 采购订单物料明细表报表导出'!#REF!,7)=L$1)*('2-1 采购订单物料明细表报表导出'!#REF!=$A510),'2-1 采购订单物料明细表报表导出'!#REF!,0))</f>
        <v>#REF!</v>
      </c>
      <c r="M510" s="23" t="e" cm="1">
        <f t="array" ref="M510">SUM(IF((LEFT('2-1 采购订单物料明细表报表导出'!#REF!,7)=M$1)*('2-1 采购订单物料明细表报表导出'!#REF!=$A510),'2-1 采购订单物料明细表报表导出'!#REF!,0))</f>
        <v>#REF!</v>
      </c>
      <c r="N510" s="23" t="e" cm="1">
        <f t="array" ref="N510">SUM(IF((LEFT('2-1 采购订单物料明细表报表导出'!#REF!,7)=N$1)*('2-1 采购订单物料明细表报表导出'!#REF!=$A510),'2-1 采购订单物料明细表报表导出'!#REF!,0))</f>
        <v>#REF!</v>
      </c>
      <c r="O510" s="23" t="e" cm="1">
        <f t="array" ref="O510">SUM(IF((LEFT('2-1 采购订单物料明细表报表导出'!#REF!,7)=O$1)*('2-1 采购订单物料明细表报表导出'!#REF!=$A510),'2-1 采购订单物料明细表报表导出'!#REF!,0))</f>
        <v>#REF!</v>
      </c>
    </row>
    <row r="511" ht="14.5" spans="1:15">
      <c r="A511" s="20" t="s">
        <v>3818</v>
      </c>
      <c r="B511" s="48" t="s">
        <v>2128</v>
      </c>
      <c r="C511" s="49" t="s">
        <v>2129</v>
      </c>
      <c r="D511" s="23" t="e" cm="1">
        <f t="array" ref="D511">SUM(IF((LEFT('2-1 采购订单物料明细表报表导出'!#REF!,7)=D$1)*('2-1 采购订单物料明细表报表导出'!#REF!=$A511),'2-1 采购订单物料明细表报表导出'!#REF!,0))</f>
        <v>#REF!</v>
      </c>
      <c r="E511" s="23" t="e" cm="1">
        <f t="array" ref="E511">SUM(IF((LEFT('2-1 采购订单物料明细表报表导出'!#REF!,7)=E$1)*('2-1 采购订单物料明细表报表导出'!#REF!=$A511),'2-1 采购订单物料明细表报表导出'!#REF!,0))</f>
        <v>#REF!</v>
      </c>
      <c r="F511" s="23" t="e" cm="1">
        <f t="array" ref="F511">SUM(IF((LEFT('2-1 采购订单物料明细表报表导出'!#REF!,7)=F$1)*('2-1 采购订单物料明细表报表导出'!#REF!=$A511),'2-1 采购订单物料明细表报表导出'!#REF!,0))</f>
        <v>#REF!</v>
      </c>
      <c r="G511" s="23" t="e" cm="1">
        <f t="array" ref="G511">SUM(IF((LEFT('2-1 采购订单物料明细表报表导出'!#REF!,7)=G$1)*('2-1 采购订单物料明细表报表导出'!#REF!=$A511),'2-1 采购订单物料明细表报表导出'!#REF!,0))</f>
        <v>#REF!</v>
      </c>
      <c r="H511" s="23" t="e" cm="1">
        <f t="array" ref="H511">SUM(IF((LEFT('2-1 采购订单物料明细表报表导出'!#REF!,7)=H$1)*('2-1 采购订单物料明细表报表导出'!#REF!=$A511),'2-1 采购订单物料明细表报表导出'!#REF!,0))</f>
        <v>#REF!</v>
      </c>
      <c r="I511" s="23" t="e" cm="1">
        <f t="array" ref="I511">SUM(IF((LEFT('2-1 采购订单物料明细表报表导出'!#REF!,7)=I$1)*('2-1 采购订单物料明细表报表导出'!#REF!=$A511),'2-1 采购订单物料明细表报表导出'!#REF!,0))</f>
        <v>#REF!</v>
      </c>
      <c r="J511" s="23" t="e" cm="1">
        <f t="array" ref="J511">SUM(IF((LEFT('2-1 采购订单物料明细表报表导出'!#REF!,7)=J$1)*('2-1 采购订单物料明细表报表导出'!#REF!=$A511),'2-1 采购订单物料明细表报表导出'!#REF!,0))</f>
        <v>#REF!</v>
      </c>
      <c r="K511" s="23" t="e" cm="1">
        <f t="array" ref="K511">SUM(IF((LEFT('2-1 采购订单物料明细表报表导出'!#REF!,7)=K$1)*('2-1 采购订单物料明细表报表导出'!#REF!=$A511),'2-1 采购订单物料明细表报表导出'!#REF!,0))</f>
        <v>#REF!</v>
      </c>
      <c r="L511" s="23" t="e" cm="1">
        <f t="array" ref="L511">SUM(IF((LEFT('2-1 采购订单物料明细表报表导出'!#REF!,7)=L$1)*('2-1 采购订单物料明细表报表导出'!#REF!=$A511),'2-1 采购订单物料明细表报表导出'!#REF!,0))</f>
        <v>#REF!</v>
      </c>
      <c r="M511" s="23" t="e" cm="1">
        <f t="array" ref="M511">SUM(IF((LEFT('2-1 采购订单物料明细表报表导出'!#REF!,7)=M$1)*('2-1 采购订单物料明细表报表导出'!#REF!=$A511),'2-1 采购订单物料明细表报表导出'!#REF!,0))</f>
        <v>#REF!</v>
      </c>
      <c r="N511" s="23" t="e" cm="1">
        <f t="array" ref="N511">SUM(IF((LEFT('2-1 采购订单物料明细表报表导出'!#REF!,7)=N$1)*('2-1 采购订单物料明细表报表导出'!#REF!=$A511),'2-1 采购订单物料明细表报表导出'!#REF!,0))</f>
        <v>#REF!</v>
      </c>
      <c r="O511" s="23" t="e" cm="1">
        <f t="array" ref="O511">SUM(IF((LEFT('2-1 采购订单物料明细表报表导出'!#REF!,7)=O$1)*('2-1 采购订单物料明细表报表导出'!#REF!=$A511),'2-1 采购订单物料明细表报表导出'!#REF!,0))</f>
        <v>#REF!</v>
      </c>
    </row>
    <row r="512" ht="14.5" spans="1:15">
      <c r="A512" s="20" t="s">
        <v>3819</v>
      </c>
      <c r="B512" s="48" t="s">
        <v>2128</v>
      </c>
      <c r="C512" s="49" t="s">
        <v>2129</v>
      </c>
      <c r="D512" s="23" t="e" cm="1">
        <f t="array" ref="D512">SUM(IF((LEFT('2-1 采购订单物料明细表报表导出'!#REF!,7)=D$1)*('2-1 采购订单物料明细表报表导出'!#REF!=$A512),'2-1 采购订单物料明细表报表导出'!#REF!,0))</f>
        <v>#REF!</v>
      </c>
      <c r="E512" s="23" t="e" cm="1">
        <f t="array" ref="E512">SUM(IF((LEFT('2-1 采购订单物料明细表报表导出'!#REF!,7)=E$1)*('2-1 采购订单物料明细表报表导出'!#REF!=$A512),'2-1 采购订单物料明细表报表导出'!#REF!,0))</f>
        <v>#REF!</v>
      </c>
      <c r="F512" s="23" t="e" cm="1">
        <f t="array" ref="F512">SUM(IF((LEFT('2-1 采购订单物料明细表报表导出'!#REF!,7)=F$1)*('2-1 采购订单物料明细表报表导出'!#REF!=$A512),'2-1 采购订单物料明细表报表导出'!#REF!,0))</f>
        <v>#REF!</v>
      </c>
      <c r="G512" s="23" t="e" cm="1">
        <f t="array" ref="G512">SUM(IF((LEFT('2-1 采购订单物料明细表报表导出'!#REF!,7)=G$1)*('2-1 采购订单物料明细表报表导出'!#REF!=$A512),'2-1 采购订单物料明细表报表导出'!#REF!,0))</f>
        <v>#REF!</v>
      </c>
      <c r="H512" s="23" t="e" cm="1">
        <f t="array" ref="H512">SUM(IF((LEFT('2-1 采购订单物料明细表报表导出'!#REF!,7)=H$1)*('2-1 采购订单物料明细表报表导出'!#REF!=$A512),'2-1 采购订单物料明细表报表导出'!#REF!,0))</f>
        <v>#REF!</v>
      </c>
      <c r="I512" s="23" t="e" cm="1">
        <f t="array" ref="I512">SUM(IF((LEFT('2-1 采购订单物料明细表报表导出'!#REF!,7)=I$1)*('2-1 采购订单物料明细表报表导出'!#REF!=$A512),'2-1 采购订单物料明细表报表导出'!#REF!,0))</f>
        <v>#REF!</v>
      </c>
      <c r="J512" s="23" t="e" cm="1">
        <f t="array" ref="J512">SUM(IF((LEFT('2-1 采购订单物料明细表报表导出'!#REF!,7)=J$1)*('2-1 采购订单物料明细表报表导出'!#REF!=$A512),'2-1 采购订单物料明细表报表导出'!#REF!,0))</f>
        <v>#REF!</v>
      </c>
      <c r="K512" s="23" t="e" cm="1">
        <f t="array" ref="K512">SUM(IF((LEFT('2-1 采购订单物料明细表报表导出'!#REF!,7)=K$1)*('2-1 采购订单物料明细表报表导出'!#REF!=$A512),'2-1 采购订单物料明细表报表导出'!#REF!,0))</f>
        <v>#REF!</v>
      </c>
      <c r="L512" s="23" t="e" cm="1">
        <f t="array" ref="L512">SUM(IF((LEFT('2-1 采购订单物料明细表报表导出'!#REF!,7)=L$1)*('2-1 采购订单物料明细表报表导出'!#REF!=$A512),'2-1 采购订单物料明细表报表导出'!#REF!,0))</f>
        <v>#REF!</v>
      </c>
      <c r="M512" s="23" t="e" cm="1">
        <f t="array" ref="M512">SUM(IF((LEFT('2-1 采购订单物料明细表报表导出'!#REF!,7)=M$1)*('2-1 采购订单物料明细表报表导出'!#REF!=$A512),'2-1 采购订单物料明细表报表导出'!#REF!,0))</f>
        <v>#REF!</v>
      </c>
      <c r="N512" s="23" t="e" cm="1">
        <f t="array" ref="N512">SUM(IF((LEFT('2-1 采购订单物料明细表报表导出'!#REF!,7)=N$1)*('2-1 采购订单物料明细表报表导出'!#REF!=$A512),'2-1 采购订单物料明细表报表导出'!#REF!,0))</f>
        <v>#REF!</v>
      </c>
      <c r="O512" s="23" t="e" cm="1">
        <f t="array" ref="O512">SUM(IF((LEFT('2-1 采购订单物料明细表报表导出'!#REF!,7)=O$1)*('2-1 采购订单物料明细表报表导出'!#REF!=$A512),'2-1 采购订单物料明细表报表导出'!#REF!,0))</f>
        <v>#REF!</v>
      </c>
    </row>
    <row r="513" ht="14.5" spans="1:15">
      <c r="A513" s="20" t="s">
        <v>3820</v>
      </c>
      <c r="B513" s="48" t="s">
        <v>2128</v>
      </c>
      <c r="C513" s="49" t="s">
        <v>2129</v>
      </c>
      <c r="D513" s="23" t="e" cm="1">
        <f t="array" ref="D513">SUM(IF((LEFT('2-1 采购订单物料明细表报表导出'!#REF!,7)=D$1)*('2-1 采购订单物料明细表报表导出'!#REF!=$A513),'2-1 采购订单物料明细表报表导出'!#REF!,0))</f>
        <v>#REF!</v>
      </c>
      <c r="E513" s="23" t="e" cm="1">
        <f t="array" ref="E513">SUM(IF((LEFT('2-1 采购订单物料明细表报表导出'!#REF!,7)=E$1)*('2-1 采购订单物料明细表报表导出'!#REF!=$A513),'2-1 采购订单物料明细表报表导出'!#REF!,0))</f>
        <v>#REF!</v>
      </c>
      <c r="F513" s="23" t="e" cm="1">
        <f t="array" ref="F513">SUM(IF((LEFT('2-1 采购订单物料明细表报表导出'!#REF!,7)=F$1)*('2-1 采购订单物料明细表报表导出'!#REF!=$A513),'2-1 采购订单物料明细表报表导出'!#REF!,0))</f>
        <v>#REF!</v>
      </c>
      <c r="G513" s="23" t="e" cm="1">
        <f t="array" ref="G513">SUM(IF((LEFT('2-1 采购订单物料明细表报表导出'!#REF!,7)=G$1)*('2-1 采购订单物料明细表报表导出'!#REF!=$A513),'2-1 采购订单物料明细表报表导出'!#REF!,0))</f>
        <v>#REF!</v>
      </c>
      <c r="H513" s="23" t="e" cm="1">
        <f t="array" ref="H513">SUM(IF((LEFT('2-1 采购订单物料明细表报表导出'!#REF!,7)=H$1)*('2-1 采购订单物料明细表报表导出'!#REF!=$A513),'2-1 采购订单物料明细表报表导出'!#REF!,0))</f>
        <v>#REF!</v>
      </c>
      <c r="I513" s="23" t="e" cm="1">
        <f t="array" ref="I513">SUM(IF((LEFT('2-1 采购订单物料明细表报表导出'!#REF!,7)=I$1)*('2-1 采购订单物料明细表报表导出'!#REF!=$A513),'2-1 采购订单物料明细表报表导出'!#REF!,0))</f>
        <v>#REF!</v>
      </c>
      <c r="J513" s="23" t="e" cm="1">
        <f t="array" ref="J513">SUM(IF((LEFT('2-1 采购订单物料明细表报表导出'!#REF!,7)=J$1)*('2-1 采购订单物料明细表报表导出'!#REF!=$A513),'2-1 采购订单物料明细表报表导出'!#REF!,0))</f>
        <v>#REF!</v>
      </c>
      <c r="K513" s="23" t="e" cm="1">
        <f t="array" ref="K513">SUM(IF((LEFT('2-1 采购订单物料明细表报表导出'!#REF!,7)=K$1)*('2-1 采购订单物料明细表报表导出'!#REF!=$A513),'2-1 采购订单物料明细表报表导出'!#REF!,0))</f>
        <v>#REF!</v>
      </c>
      <c r="L513" s="23" t="e" cm="1">
        <f t="array" ref="L513">SUM(IF((LEFT('2-1 采购订单物料明细表报表导出'!#REF!,7)=L$1)*('2-1 采购订单物料明细表报表导出'!#REF!=$A513),'2-1 采购订单物料明细表报表导出'!#REF!,0))</f>
        <v>#REF!</v>
      </c>
      <c r="M513" s="23" t="e" cm="1">
        <f t="array" ref="M513">SUM(IF((LEFT('2-1 采购订单物料明细表报表导出'!#REF!,7)=M$1)*('2-1 采购订单物料明细表报表导出'!#REF!=$A513),'2-1 采购订单物料明细表报表导出'!#REF!,0))</f>
        <v>#REF!</v>
      </c>
      <c r="N513" s="23" t="e" cm="1">
        <f t="array" ref="N513">SUM(IF((LEFT('2-1 采购订单物料明细表报表导出'!#REF!,7)=N$1)*('2-1 采购订单物料明细表报表导出'!#REF!=$A513),'2-1 采购订单物料明细表报表导出'!#REF!,0))</f>
        <v>#REF!</v>
      </c>
      <c r="O513" s="23" t="e" cm="1">
        <f t="array" ref="O513">SUM(IF((LEFT('2-1 采购订单物料明细表报表导出'!#REF!,7)=O$1)*('2-1 采购订单物料明细表报表导出'!#REF!=$A513),'2-1 采购订单物料明细表报表导出'!#REF!,0))</f>
        <v>#REF!</v>
      </c>
    </row>
    <row r="514" ht="14.5" spans="1:15">
      <c r="A514" s="20" t="s">
        <v>3821</v>
      </c>
      <c r="B514" s="48" t="s">
        <v>2128</v>
      </c>
      <c r="C514" s="49" t="s">
        <v>2129</v>
      </c>
      <c r="D514" s="23" t="e" cm="1">
        <f t="array" ref="D514">SUM(IF((LEFT('2-1 采购订单物料明细表报表导出'!#REF!,7)=D$1)*('2-1 采购订单物料明细表报表导出'!#REF!=$A514),'2-1 采购订单物料明细表报表导出'!#REF!,0))</f>
        <v>#REF!</v>
      </c>
      <c r="E514" s="23" t="e" cm="1">
        <f t="array" ref="E514">SUM(IF((LEFT('2-1 采购订单物料明细表报表导出'!#REF!,7)=E$1)*('2-1 采购订单物料明细表报表导出'!#REF!=$A514),'2-1 采购订单物料明细表报表导出'!#REF!,0))</f>
        <v>#REF!</v>
      </c>
      <c r="F514" s="23" t="e" cm="1">
        <f t="array" ref="F514">SUM(IF((LEFT('2-1 采购订单物料明细表报表导出'!#REF!,7)=F$1)*('2-1 采购订单物料明细表报表导出'!#REF!=$A514),'2-1 采购订单物料明细表报表导出'!#REF!,0))</f>
        <v>#REF!</v>
      </c>
      <c r="G514" s="23" t="e" cm="1">
        <f t="array" ref="G514">SUM(IF((LEFT('2-1 采购订单物料明细表报表导出'!#REF!,7)=G$1)*('2-1 采购订单物料明细表报表导出'!#REF!=$A514),'2-1 采购订单物料明细表报表导出'!#REF!,0))</f>
        <v>#REF!</v>
      </c>
      <c r="H514" s="23" t="e" cm="1">
        <f t="array" ref="H514">SUM(IF((LEFT('2-1 采购订单物料明细表报表导出'!#REF!,7)=H$1)*('2-1 采购订单物料明细表报表导出'!#REF!=$A514),'2-1 采购订单物料明细表报表导出'!#REF!,0))</f>
        <v>#REF!</v>
      </c>
      <c r="I514" s="23" t="e" cm="1">
        <f t="array" ref="I514">SUM(IF((LEFT('2-1 采购订单物料明细表报表导出'!#REF!,7)=I$1)*('2-1 采购订单物料明细表报表导出'!#REF!=$A514),'2-1 采购订单物料明细表报表导出'!#REF!,0))</f>
        <v>#REF!</v>
      </c>
      <c r="J514" s="23" t="e" cm="1">
        <f t="array" ref="J514">SUM(IF((LEFT('2-1 采购订单物料明细表报表导出'!#REF!,7)=J$1)*('2-1 采购订单物料明细表报表导出'!#REF!=$A514),'2-1 采购订单物料明细表报表导出'!#REF!,0))</f>
        <v>#REF!</v>
      </c>
      <c r="K514" s="23" t="e" cm="1">
        <f t="array" ref="K514">SUM(IF((LEFT('2-1 采购订单物料明细表报表导出'!#REF!,7)=K$1)*('2-1 采购订单物料明细表报表导出'!#REF!=$A514),'2-1 采购订单物料明细表报表导出'!#REF!,0))</f>
        <v>#REF!</v>
      </c>
      <c r="L514" s="23" t="e" cm="1">
        <f t="array" ref="L514">SUM(IF((LEFT('2-1 采购订单物料明细表报表导出'!#REF!,7)=L$1)*('2-1 采购订单物料明细表报表导出'!#REF!=$A514),'2-1 采购订单物料明细表报表导出'!#REF!,0))</f>
        <v>#REF!</v>
      </c>
      <c r="M514" s="23" t="e" cm="1">
        <f t="array" ref="M514">SUM(IF((LEFT('2-1 采购订单物料明细表报表导出'!#REF!,7)=M$1)*('2-1 采购订单物料明细表报表导出'!#REF!=$A514),'2-1 采购订单物料明细表报表导出'!#REF!,0))</f>
        <v>#REF!</v>
      </c>
      <c r="N514" s="23" t="e" cm="1">
        <f t="array" ref="N514">SUM(IF((LEFT('2-1 采购订单物料明细表报表导出'!#REF!,7)=N$1)*('2-1 采购订单物料明细表报表导出'!#REF!=$A514),'2-1 采购订单物料明细表报表导出'!#REF!,0))</f>
        <v>#REF!</v>
      </c>
      <c r="O514" s="23" t="e" cm="1">
        <f t="array" ref="O514">SUM(IF((LEFT('2-1 采购订单物料明细表报表导出'!#REF!,7)=O$1)*('2-1 采购订单物料明细表报表导出'!#REF!=$A514),'2-1 采购订单物料明细表报表导出'!#REF!,0))</f>
        <v>#REF!</v>
      </c>
    </row>
    <row r="515" ht="14.5" spans="1:15">
      <c r="A515" s="20" t="s">
        <v>3822</v>
      </c>
      <c r="B515" s="48" t="s">
        <v>2128</v>
      </c>
      <c r="C515" s="49" t="s">
        <v>2129</v>
      </c>
      <c r="D515" s="23" t="e" cm="1">
        <f t="array" ref="D515">SUM(IF((LEFT('2-1 采购订单物料明细表报表导出'!#REF!,7)=D$1)*('2-1 采购订单物料明细表报表导出'!#REF!=$A515),'2-1 采购订单物料明细表报表导出'!#REF!,0))</f>
        <v>#REF!</v>
      </c>
      <c r="E515" s="23" t="e" cm="1">
        <f t="array" ref="E515">SUM(IF((LEFT('2-1 采购订单物料明细表报表导出'!#REF!,7)=E$1)*('2-1 采购订单物料明细表报表导出'!#REF!=$A515),'2-1 采购订单物料明细表报表导出'!#REF!,0))</f>
        <v>#REF!</v>
      </c>
      <c r="F515" s="23" t="e" cm="1">
        <f t="array" ref="F515">SUM(IF((LEFT('2-1 采购订单物料明细表报表导出'!#REF!,7)=F$1)*('2-1 采购订单物料明细表报表导出'!#REF!=$A515),'2-1 采购订单物料明细表报表导出'!#REF!,0))</f>
        <v>#REF!</v>
      </c>
      <c r="G515" s="23" t="e" cm="1">
        <f t="array" ref="G515">SUM(IF((LEFT('2-1 采购订单物料明细表报表导出'!#REF!,7)=G$1)*('2-1 采购订单物料明细表报表导出'!#REF!=$A515),'2-1 采购订单物料明细表报表导出'!#REF!,0))</f>
        <v>#REF!</v>
      </c>
      <c r="H515" s="23" t="e" cm="1">
        <f t="array" ref="H515">SUM(IF((LEFT('2-1 采购订单物料明细表报表导出'!#REF!,7)=H$1)*('2-1 采购订单物料明细表报表导出'!#REF!=$A515),'2-1 采购订单物料明细表报表导出'!#REF!,0))</f>
        <v>#REF!</v>
      </c>
      <c r="I515" s="23" t="e" cm="1">
        <f t="array" ref="I515">SUM(IF((LEFT('2-1 采购订单物料明细表报表导出'!#REF!,7)=I$1)*('2-1 采购订单物料明细表报表导出'!#REF!=$A515),'2-1 采购订单物料明细表报表导出'!#REF!,0))</f>
        <v>#REF!</v>
      </c>
      <c r="J515" s="23" t="e" cm="1">
        <f t="array" ref="J515">SUM(IF((LEFT('2-1 采购订单物料明细表报表导出'!#REF!,7)=J$1)*('2-1 采购订单物料明细表报表导出'!#REF!=$A515),'2-1 采购订单物料明细表报表导出'!#REF!,0))</f>
        <v>#REF!</v>
      </c>
      <c r="K515" s="23" t="e" cm="1">
        <f t="array" ref="K515">SUM(IF((LEFT('2-1 采购订单物料明细表报表导出'!#REF!,7)=K$1)*('2-1 采购订单物料明细表报表导出'!#REF!=$A515),'2-1 采购订单物料明细表报表导出'!#REF!,0))</f>
        <v>#REF!</v>
      </c>
      <c r="L515" s="23" t="e" cm="1">
        <f t="array" ref="L515">SUM(IF((LEFT('2-1 采购订单物料明细表报表导出'!#REF!,7)=L$1)*('2-1 采购订单物料明细表报表导出'!#REF!=$A515),'2-1 采购订单物料明细表报表导出'!#REF!,0))</f>
        <v>#REF!</v>
      </c>
      <c r="M515" s="23" t="e" cm="1">
        <f t="array" ref="M515">SUM(IF((LEFT('2-1 采购订单物料明细表报表导出'!#REF!,7)=M$1)*('2-1 采购订单物料明细表报表导出'!#REF!=$A515),'2-1 采购订单物料明细表报表导出'!#REF!,0))</f>
        <v>#REF!</v>
      </c>
      <c r="N515" s="23" t="e" cm="1">
        <f t="array" ref="N515">SUM(IF((LEFT('2-1 采购订单物料明细表报表导出'!#REF!,7)=N$1)*('2-1 采购订单物料明细表报表导出'!#REF!=$A515),'2-1 采购订单物料明细表报表导出'!#REF!,0))</f>
        <v>#REF!</v>
      </c>
      <c r="O515" s="23" t="e" cm="1">
        <f t="array" ref="O515">SUM(IF((LEFT('2-1 采购订单物料明细表报表导出'!#REF!,7)=O$1)*('2-1 采购订单物料明细表报表导出'!#REF!=$A515),'2-1 采购订单物料明细表报表导出'!#REF!,0))</f>
        <v>#REF!</v>
      </c>
    </row>
    <row r="516" ht="14.5" spans="1:15">
      <c r="A516" s="20" t="s">
        <v>3823</v>
      </c>
      <c r="B516" s="48" t="s">
        <v>2128</v>
      </c>
      <c r="C516" s="49" t="s">
        <v>2129</v>
      </c>
      <c r="D516" s="23" t="e" cm="1">
        <f t="array" ref="D516">SUM(IF((LEFT('2-1 采购订单物料明细表报表导出'!#REF!,7)=D$1)*('2-1 采购订单物料明细表报表导出'!#REF!=$A516),'2-1 采购订单物料明细表报表导出'!#REF!,0))</f>
        <v>#REF!</v>
      </c>
      <c r="E516" s="23" t="e" cm="1">
        <f t="array" ref="E516">SUM(IF((LEFT('2-1 采购订单物料明细表报表导出'!#REF!,7)=E$1)*('2-1 采购订单物料明细表报表导出'!#REF!=$A516),'2-1 采购订单物料明细表报表导出'!#REF!,0))</f>
        <v>#REF!</v>
      </c>
      <c r="F516" s="23" t="e" cm="1">
        <f t="array" ref="F516">SUM(IF((LEFT('2-1 采购订单物料明细表报表导出'!#REF!,7)=F$1)*('2-1 采购订单物料明细表报表导出'!#REF!=$A516),'2-1 采购订单物料明细表报表导出'!#REF!,0))</f>
        <v>#REF!</v>
      </c>
      <c r="G516" s="23" t="e" cm="1">
        <f t="array" ref="G516">SUM(IF((LEFT('2-1 采购订单物料明细表报表导出'!#REF!,7)=G$1)*('2-1 采购订单物料明细表报表导出'!#REF!=$A516),'2-1 采购订单物料明细表报表导出'!#REF!,0))</f>
        <v>#REF!</v>
      </c>
      <c r="H516" s="23" t="e" cm="1">
        <f t="array" ref="H516">SUM(IF((LEFT('2-1 采购订单物料明细表报表导出'!#REF!,7)=H$1)*('2-1 采购订单物料明细表报表导出'!#REF!=$A516),'2-1 采购订单物料明细表报表导出'!#REF!,0))</f>
        <v>#REF!</v>
      </c>
      <c r="I516" s="23" t="e" cm="1">
        <f t="array" ref="I516">SUM(IF((LEFT('2-1 采购订单物料明细表报表导出'!#REF!,7)=I$1)*('2-1 采购订单物料明细表报表导出'!#REF!=$A516),'2-1 采购订单物料明细表报表导出'!#REF!,0))</f>
        <v>#REF!</v>
      </c>
      <c r="J516" s="23" t="e" cm="1">
        <f t="array" ref="J516">SUM(IF((LEFT('2-1 采购订单物料明细表报表导出'!#REF!,7)=J$1)*('2-1 采购订单物料明细表报表导出'!#REF!=$A516),'2-1 采购订单物料明细表报表导出'!#REF!,0))</f>
        <v>#REF!</v>
      </c>
      <c r="K516" s="23" t="e" cm="1">
        <f t="array" ref="K516">SUM(IF((LEFT('2-1 采购订单物料明细表报表导出'!#REF!,7)=K$1)*('2-1 采购订单物料明细表报表导出'!#REF!=$A516),'2-1 采购订单物料明细表报表导出'!#REF!,0))</f>
        <v>#REF!</v>
      </c>
      <c r="L516" s="23" t="e" cm="1">
        <f t="array" ref="L516">SUM(IF((LEFT('2-1 采购订单物料明细表报表导出'!#REF!,7)=L$1)*('2-1 采购订单物料明细表报表导出'!#REF!=$A516),'2-1 采购订单物料明细表报表导出'!#REF!,0))</f>
        <v>#REF!</v>
      </c>
      <c r="M516" s="23" t="e" cm="1">
        <f t="array" ref="M516">SUM(IF((LEFT('2-1 采购订单物料明细表报表导出'!#REF!,7)=M$1)*('2-1 采购订单物料明细表报表导出'!#REF!=$A516),'2-1 采购订单物料明细表报表导出'!#REF!,0))</f>
        <v>#REF!</v>
      </c>
      <c r="N516" s="23" t="e" cm="1">
        <f t="array" ref="N516">SUM(IF((LEFT('2-1 采购订单物料明细表报表导出'!#REF!,7)=N$1)*('2-1 采购订单物料明细表报表导出'!#REF!=$A516),'2-1 采购订单物料明细表报表导出'!#REF!,0))</f>
        <v>#REF!</v>
      </c>
      <c r="O516" s="23" t="e" cm="1">
        <f t="array" ref="O516">SUM(IF((LEFT('2-1 采购订单物料明细表报表导出'!#REF!,7)=O$1)*('2-1 采购订单物料明细表报表导出'!#REF!=$A516),'2-1 采购订单物料明细表报表导出'!#REF!,0))</f>
        <v>#REF!</v>
      </c>
    </row>
    <row r="517" ht="15" spans="1:15">
      <c r="A517" s="50" t="s">
        <v>3824</v>
      </c>
      <c r="B517" s="48" t="s">
        <v>2128</v>
      </c>
      <c r="C517" s="49" t="s">
        <v>2129</v>
      </c>
      <c r="D517" s="23" t="e" cm="1">
        <f t="array" ref="D517">SUM(IF((LEFT('2-1 采购订单物料明细表报表导出'!#REF!,7)=D$1)*('2-1 采购订单物料明细表报表导出'!#REF!=$A517),'2-1 采购订单物料明细表报表导出'!#REF!,0))</f>
        <v>#REF!</v>
      </c>
      <c r="E517" s="23" t="e" cm="1">
        <f t="array" ref="E517">SUM(IF((LEFT('2-1 采购订单物料明细表报表导出'!#REF!,7)=E$1)*('2-1 采购订单物料明细表报表导出'!#REF!=$A517),'2-1 采购订单物料明细表报表导出'!#REF!,0))</f>
        <v>#REF!</v>
      </c>
      <c r="F517" s="23" t="e" cm="1">
        <f t="array" ref="F517">SUM(IF((LEFT('2-1 采购订单物料明细表报表导出'!#REF!,7)=F$1)*('2-1 采购订单物料明细表报表导出'!#REF!=$A517),'2-1 采购订单物料明细表报表导出'!#REF!,0))</f>
        <v>#REF!</v>
      </c>
      <c r="G517" s="23" t="e" cm="1">
        <f t="array" ref="G517">SUM(IF((LEFT('2-1 采购订单物料明细表报表导出'!#REF!,7)=G$1)*('2-1 采购订单物料明细表报表导出'!#REF!=$A517),'2-1 采购订单物料明细表报表导出'!#REF!,0))</f>
        <v>#REF!</v>
      </c>
      <c r="H517" s="23" t="e" cm="1">
        <f t="array" ref="H517">SUM(IF((LEFT('2-1 采购订单物料明细表报表导出'!#REF!,7)=H$1)*('2-1 采购订单物料明细表报表导出'!#REF!=$A517),'2-1 采购订单物料明细表报表导出'!#REF!,0))</f>
        <v>#REF!</v>
      </c>
      <c r="I517" s="23" t="e" cm="1">
        <f t="array" ref="I517">SUM(IF((LEFT('2-1 采购订单物料明细表报表导出'!#REF!,7)=I$1)*('2-1 采购订单物料明细表报表导出'!#REF!=$A517),'2-1 采购订单物料明细表报表导出'!#REF!,0))</f>
        <v>#REF!</v>
      </c>
      <c r="J517" s="23" t="e" cm="1">
        <f t="array" ref="J517">SUM(IF((LEFT('2-1 采购订单物料明细表报表导出'!#REF!,7)=J$1)*('2-1 采购订单物料明细表报表导出'!#REF!=$A517),'2-1 采购订单物料明细表报表导出'!#REF!,0))</f>
        <v>#REF!</v>
      </c>
      <c r="K517" s="23" t="e" cm="1">
        <f t="array" ref="K517">SUM(IF((LEFT('2-1 采购订单物料明细表报表导出'!#REF!,7)=K$1)*('2-1 采购订单物料明细表报表导出'!#REF!=$A517),'2-1 采购订单物料明细表报表导出'!#REF!,0))</f>
        <v>#REF!</v>
      </c>
      <c r="L517" s="23" t="e" cm="1">
        <f t="array" ref="L517">SUM(IF((LEFT('2-1 采购订单物料明细表报表导出'!#REF!,7)=L$1)*('2-1 采购订单物料明细表报表导出'!#REF!=$A517),'2-1 采购订单物料明细表报表导出'!#REF!,0))</f>
        <v>#REF!</v>
      </c>
      <c r="M517" s="23" t="e" cm="1">
        <f t="array" ref="M517">SUM(IF((LEFT('2-1 采购订单物料明细表报表导出'!#REF!,7)=M$1)*('2-1 采购订单物料明细表报表导出'!#REF!=$A517),'2-1 采购订单物料明细表报表导出'!#REF!,0))</f>
        <v>#REF!</v>
      </c>
      <c r="N517" s="23" t="e" cm="1">
        <f t="array" ref="N517">SUM(IF((LEFT('2-1 采购订单物料明细表报表导出'!#REF!,7)=N$1)*('2-1 采购订单物料明细表报表导出'!#REF!=$A517),'2-1 采购订单物料明细表报表导出'!#REF!,0))</f>
        <v>#REF!</v>
      </c>
      <c r="O517" s="23" t="e" cm="1">
        <f t="array" ref="O517">SUM(IF((LEFT('2-1 采购订单物料明细表报表导出'!#REF!,7)=O$1)*('2-1 采购订单物料明细表报表导出'!#REF!=$A517),'2-1 采购订单物料明细表报表导出'!#REF!,0))</f>
        <v>#REF!</v>
      </c>
    </row>
    <row r="518" ht="14.5" spans="1:15">
      <c r="A518" s="20" t="s">
        <v>3825</v>
      </c>
      <c r="B518" s="48" t="s">
        <v>2128</v>
      </c>
      <c r="C518" s="49" t="s">
        <v>2129</v>
      </c>
      <c r="D518" s="23" t="e" cm="1">
        <f t="array" ref="D518">SUM(IF((LEFT('2-1 采购订单物料明细表报表导出'!#REF!,7)=D$1)*('2-1 采购订单物料明细表报表导出'!#REF!=$A518),'2-1 采购订单物料明细表报表导出'!#REF!,0))</f>
        <v>#REF!</v>
      </c>
      <c r="E518" s="23" t="e" cm="1">
        <f t="array" ref="E518">SUM(IF((LEFT('2-1 采购订单物料明细表报表导出'!#REF!,7)=E$1)*('2-1 采购订单物料明细表报表导出'!#REF!=$A518),'2-1 采购订单物料明细表报表导出'!#REF!,0))</f>
        <v>#REF!</v>
      </c>
      <c r="F518" s="23" t="e" cm="1">
        <f t="array" ref="F518">SUM(IF((LEFT('2-1 采购订单物料明细表报表导出'!#REF!,7)=F$1)*('2-1 采购订单物料明细表报表导出'!#REF!=$A518),'2-1 采购订单物料明细表报表导出'!#REF!,0))</f>
        <v>#REF!</v>
      </c>
      <c r="G518" s="23" t="e" cm="1">
        <f t="array" ref="G518">SUM(IF((LEFT('2-1 采购订单物料明细表报表导出'!#REF!,7)=G$1)*('2-1 采购订单物料明细表报表导出'!#REF!=$A518),'2-1 采购订单物料明细表报表导出'!#REF!,0))</f>
        <v>#REF!</v>
      </c>
      <c r="H518" s="23" t="e" cm="1">
        <f t="array" ref="H518">SUM(IF((LEFT('2-1 采购订单物料明细表报表导出'!#REF!,7)=H$1)*('2-1 采购订单物料明细表报表导出'!#REF!=$A518),'2-1 采购订单物料明细表报表导出'!#REF!,0))</f>
        <v>#REF!</v>
      </c>
      <c r="I518" s="23" t="e" cm="1">
        <f t="array" ref="I518">SUM(IF((LEFT('2-1 采购订单物料明细表报表导出'!#REF!,7)=I$1)*('2-1 采购订单物料明细表报表导出'!#REF!=$A518),'2-1 采购订单物料明细表报表导出'!#REF!,0))</f>
        <v>#REF!</v>
      </c>
      <c r="J518" s="23" t="e" cm="1">
        <f t="array" ref="J518">SUM(IF((LEFT('2-1 采购订单物料明细表报表导出'!#REF!,7)=J$1)*('2-1 采购订单物料明细表报表导出'!#REF!=$A518),'2-1 采购订单物料明细表报表导出'!#REF!,0))</f>
        <v>#REF!</v>
      </c>
      <c r="K518" s="23" t="e" cm="1">
        <f t="array" ref="K518">SUM(IF((LEFT('2-1 采购订单物料明细表报表导出'!#REF!,7)=K$1)*('2-1 采购订单物料明细表报表导出'!#REF!=$A518),'2-1 采购订单物料明细表报表导出'!#REF!,0))</f>
        <v>#REF!</v>
      </c>
      <c r="L518" s="23" t="e" cm="1">
        <f t="array" ref="L518">SUM(IF((LEFT('2-1 采购订单物料明细表报表导出'!#REF!,7)=L$1)*('2-1 采购订单物料明细表报表导出'!#REF!=$A518),'2-1 采购订单物料明细表报表导出'!#REF!,0))</f>
        <v>#REF!</v>
      </c>
      <c r="M518" s="23" t="e" cm="1">
        <f t="array" ref="M518">SUM(IF((LEFT('2-1 采购订单物料明细表报表导出'!#REF!,7)=M$1)*('2-1 采购订单物料明细表报表导出'!#REF!=$A518),'2-1 采购订单物料明细表报表导出'!#REF!,0))</f>
        <v>#REF!</v>
      </c>
      <c r="N518" s="23" t="e" cm="1">
        <f t="array" ref="N518">SUM(IF((LEFT('2-1 采购订单物料明细表报表导出'!#REF!,7)=N$1)*('2-1 采购订单物料明细表报表导出'!#REF!=$A518),'2-1 采购订单物料明细表报表导出'!#REF!,0))</f>
        <v>#REF!</v>
      </c>
      <c r="O518" s="23" t="e" cm="1">
        <f t="array" ref="O518">SUM(IF((LEFT('2-1 采购订单物料明细表报表导出'!#REF!,7)=O$1)*('2-1 采购订单物料明细表报表导出'!#REF!=$A518),'2-1 采购订单物料明细表报表导出'!#REF!,0))</f>
        <v>#REF!</v>
      </c>
    </row>
    <row r="519" ht="14.5" spans="1:15">
      <c r="A519" s="20" t="s">
        <v>3826</v>
      </c>
      <c r="B519" s="48" t="s">
        <v>2128</v>
      </c>
      <c r="C519" s="49" t="s">
        <v>2129</v>
      </c>
      <c r="D519" s="23" t="e" cm="1">
        <f t="array" ref="D519">SUM(IF((LEFT('2-1 采购订单物料明细表报表导出'!#REF!,7)=D$1)*('2-1 采购订单物料明细表报表导出'!#REF!=$A519),'2-1 采购订单物料明细表报表导出'!#REF!,0))</f>
        <v>#REF!</v>
      </c>
      <c r="E519" s="23" t="e" cm="1">
        <f t="array" ref="E519">SUM(IF((LEFT('2-1 采购订单物料明细表报表导出'!#REF!,7)=E$1)*('2-1 采购订单物料明细表报表导出'!#REF!=$A519),'2-1 采购订单物料明细表报表导出'!#REF!,0))</f>
        <v>#REF!</v>
      </c>
      <c r="F519" s="23" t="e" cm="1">
        <f t="array" ref="F519">SUM(IF((LEFT('2-1 采购订单物料明细表报表导出'!#REF!,7)=F$1)*('2-1 采购订单物料明细表报表导出'!#REF!=$A519),'2-1 采购订单物料明细表报表导出'!#REF!,0))</f>
        <v>#REF!</v>
      </c>
      <c r="G519" s="23" t="e" cm="1">
        <f t="array" ref="G519">SUM(IF((LEFT('2-1 采购订单物料明细表报表导出'!#REF!,7)=G$1)*('2-1 采购订单物料明细表报表导出'!#REF!=$A519),'2-1 采购订单物料明细表报表导出'!#REF!,0))</f>
        <v>#REF!</v>
      </c>
      <c r="H519" s="23" t="e" cm="1">
        <f t="array" ref="H519">SUM(IF((LEFT('2-1 采购订单物料明细表报表导出'!#REF!,7)=H$1)*('2-1 采购订单物料明细表报表导出'!#REF!=$A519),'2-1 采购订单物料明细表报表导出'!#REF!,0))</f>
        <v>#REF!</v>
      </c>
      <c r="I519" s="23" t="e" cm="1">
        <f t="array" ref="I519">SUM(IF((LEFT('2-1 采购订单物料明细表报表导出'!#REF!,7)=I$1)*('2-1 采购订单物料明细表报表导出'!#REF!=$A519),'2-1 采购订单物料明细表报表导出'!#REF!,0))</f>
        <v>#REF!</v>
      </c>
      <c r="J519" s="23" t="e" cm="1">
        <f t="array" ref="J519">SUM(IF((LEFT('2-1 采购订单物料明细表报表导出'!#REF!,7)=J$1)*('2-1 采购订单物料明细表报表导出'!#REF!=$A519),'2-1 采购订单物料明细表报表导出'!#REF!,0))</f>
        <v>#REF!</v>
      </c>
      <c r="K519" s="23" t="e" cm="1">
        <f t="array" ref="K519">SUM(IF((LEFT('2-1 采购订单物料明细表报表导出'!#REF!,7)=K$1)*('2-1 采购订单物料明细表报表导出'!#REF!=$A519),'2-1 采购订单物料明细表报表导出'!#REF!,0))</f>
        <v>#REF!</v>
      </c>
      <c r="L519" s="23" t="e" cm="1">
        <f t="array" ref="L519">SUM(IF((LEFT('2-1 采购订单物料明细表报表导出'!#REF!,7)=L$1)*('2-1 采购订单物料明细表报表导出'!#REF!=$A519),'2-1 采购订单物料明细表报表导出'!#REF!,0))</f>
        <v>#REF!</v>
      </c>
      <c r="M519" s="23" t="e" cm="1">
        <f t="array" ref="M519">SUM(IF((LEFT('2-1 采购订单物料明细表报表导出'!#REF!,7)=M$1)*('2-1 采购订单物料明细表报表导出'!#REF!=$A519),'2-1 采购订单物料明细表报表导出'!#REF!,0))</f>
        <v>#REF!</v>
      </c>
      <c r="N519" s="23" t="e" cm="1">
        <f t="array" ref="N519">SUM(IF((LEFT('2-1 采购订单物料明细表报表导出'!#REF!,7)=N$1)*('2-1 采购订单物料明细表报表导出'!#REF!=$A519),'2-1 采购订单物料明细表报表导出'!#REF!,0))</f>
        <v>#REF!</v>
      </c>
      <c r="O519" s="23" t="e" cm="1">
        <f t="array" ref="O519">SUM(IF((LEFT('2-1 采购订单物料明细表报表导出'!#REF!,7)=O$1)*('2-1 采购订单物料明细表报表导出'!#REF!=$A519),'2-1 采购订单物料明细表报表导出'!#REF!,0))</f>
        <v>#REF!</v>
      </c>
    </row>
    <row r="520" ht="15" spans="1:15">
      <c r="A520" s="50" t="s">
        <v>3827</v>
      </c>
      <c r="B520" s="48" t="s">
        <v>2128</v>
      </c>
      <c r="C520" s="49" t="s">
        <v>2129</v>
      </c>
      <c r="D520" s="23" t="e" cm="1">
        <f t="array" ref="D520">SUM(IF((LEFT('2-1 采购订单物料明细表报表导出'!#REF!,7)=D$1)*('2-1 采购订单物料明细表报表导出'!#REF!=$A520),'2-1 采购订单物料明细表报表导出'!#REF!,0))</f>
        <v>#REF!</v>
      </c>
      <c r="E520" s="23" t="e" cm="1">
        <f t="array" ref="E520">SUM(IF((LEFT('2-1 采购订单物料明细表报表导出'!#REF!,7)=E$1)*('2-1 采购订单物料明细表报表导出'!#REF!=$A520),'2-1 采购订单物料明细表报表导出'!#REF!,0))</f>
        <v>#REF!</v>
      </c>
      <c r="F520" s="23" t="e" cm="1">
        <f t="array" ref="F520">SUM(IF((LEFT('2-1 采购订单物料明细表报表导出'!#REF!,7)=F$1)*('2-1 采购订单物料明细表报表导出'!#REF!=$A520),'2-1 采购订单物料明细表报表导出'!#REF!,0))</f>
        <v>#REF!</v>
      </c>
      <c r="G520" s="23" t="e" cm="1">
        <f t="array" ref="G520">SUM(IF((LEFT('2-1 采购订单物料明细表报表导出'!#REF!,7)=G$1)*('2-1 采购订单物料明细表报表导出'!#REF!=$A520),'2-1 采购订单物料明细表报表导出'!#REF!,0))</f>
        <v>#REF!</v>
      </c>
      <c r="H520" s="23" t="e" cm="1">
        <f t="array" ref="H520">SUM(IF((LEFT('2-1 采购订单物料明细表报表导出'!#REF!,7)=H$1)*('2-1 采购订单物料明细表报表导出'!#REF!=$A520),'2-1 采购订单物料明细表报表导出'!#REF!,0))</f>
        <v>#REF!</v>
      </c>
      <c r="I520" s="23" t="e" cm="1">
        <f t="array" ref="I520">SUM(IF((LEFT('2-1 采购订单物料明细表报表导出'!#REF!,7)=I$1)*('2-1 采购订单物料明细表报表导出'!#REF!=$A520),'2-1 采购订单物料明细表报表导出'!#REF!,0))</f>
        <v>#REF!</v>
      </c>
      <c r="J520" s="23" t="e" cm="1">
        <f t="array" ref="J520">SUM(IF((LEFT('2-1 采购订单物料明细表报表导出'!#REF!,7)=J$1)*('2-1 采购订单物料明细表报表导出'!#REF!=$A520),'2-1 采购订单物料明细表报表导出'!#REF!,0))</f>
        <v>#REF!</v>
      </c>
      <c r="K520" s="23" t="e" cm="1">
        <f t="array" ref="K520">SUM(IF((LEFT('2-1 采购订单物料明细表报表导出'!#REF!,7)=K$1)*('2-1 采购订单物料明细表报表导出'!#REF!=$A520),'2-1 采购订单物料明细表报表导出'!#REF!,0))</f>
        <v>#REF!</v>
      </c>
      <c r="L520" s="23" t="e" cm="1">
        <f t="array" ref="L520">SUM(IF((LEFT('2-1 采购订单物料明细表报表导出'!#REF!,7)=L$1)*('2-1 采购订单物料明细表报表导出'!#REF!=$A520),'2-1 采购订单物料明细表报表导出'!#REF!,0))</f>
        <v>#REF!</v>
      </c>
      <c r="M520" s="23" t="e" cm="1">
        <f t="array" ref="M520">SUM(IF((LEFT('2-1 采购订单物料明细表报表导出'!#REF!,7)=M$1)*('2-1 采购订单物料明细表报表导出'!#REF!=$A520),'2-1 采购订单物料明细表报表导出'!#REF!,0))</f>
        <v>#REF!</v>
      </c>
      <c r="N520" s="23" t="e" cm="1">
        <f t="array" ref="N520">SUM(IF((LEFT('2-1 采购订单物料明细表报表导出'!#REF!,7)=N$1)*('2-1 采购订单物料明细表报表导出'!#REF!=$A520),'2-1 采购订单物料明细表报表导出'!#REF!,0))</f>
        <v>#REF!</v>
      </c>
      <c r="O520" s="23" t="e" cm="1">
        <f t="array" ref="O520">SUM(IF((LEFT('2-1 采购订单物料明细表报表导出'!#REF!,7)=O$1)*('2-1 采购订单物料明细表报表导出'!#REF!=$A520),'2-1 采购订单物料明细表报表导出'!#REF!,0))</f>
        <v>#REF!</v>
      </c>
    </row>
    <row r="521" ht="14.5" spans="1:15">
      <c r="A521" s="20" t="s">
        <v>3828</v>
      </c>
      <c r="B521" s="21" t="s">
        <v>2318</v>
      </c>
      <c r="C521" s="22" t="s">
        <v>2319</v>
      </c>
      <c r="D521" s="23" t="e" cm="1">
        <f t="array" ref="D521">SUM(IF((LEFT('2-1 采购订单物料明细表报表导出'!#REF!,7)=D$1)*('2-1 采购订单物料明细表报表导出'!#REF!=$A521),'2-1 采购订单物料明细表报表导出'!#REF!,0))</f>
        <v>#REF!</v>
      </c>
      <c r="E521" s="23" t="e" cm="1">
        <f t="array" ref="E521">SUM(IF((LEFT('2-1 采购订单物料明细表报表导出'!#REF!,7)=E$1)*('2-1 采购订单物料明细表报表导出'!#REF!=$A521),'2-1 采购订单物料明细表报表导出'!#REF!,0))</f>
        <v>#REF!</v>
      </c>
      <c r="F521" s="23" t="e" cm="1">
        <f t="array" ref="F521">SUM(IF((LEFT('2-1 采购订单物料明细表报表导出'!#REF!,7)=F$1)*('2-1 采购订单物料明细表报表导出'!#REF!=$A521),'2-1 采购订单物料明细表报表导出'!#REF!,0))</f>
        <v>#REF!</v>
      </c>
      <c r="G521" s="23" t="e" cm="1">
        <f t="array" ref="G521">SUM(IF((LEFT('2-1 采购订单物料明细表报表导出'!#REF!,7)=G$1)*('2-1 采购订单物料明细表报表导出'!#REF!=$A521),'2-1 采购订单物料明细表报表导出'!#REF!,0))</f>
        <v>#REF!</v>
      </c>
      <c r="H521" s="23" t="e" cm="1">
        <f t="array" ref="H521">SUM(IF((LEFT('2-1 采购订单物料明细表报表导出'!#REF!,7)=H$1)*('2-1 采购订单物料明细表报表导出'!#REF!=$A521),'2-1 采购订单物料明细表报表导出'!#REF!,0))</f>
        <v>#REF!</v>
      </c>
      <c r="I521" s="23" t="e" cm="1">
        <f t="array" ref="I521">SUM(IF((LEFT('2-1 采购订单物料明细表报表导出'!#REF!,7)=I$1)*('2-1 采购订单物料明细表报表导出'!#REF!=$A521),'2-1 采购订单物料明细表报表导出'!#REF!,0))</f>
        <v>#REF!</v>
      </c>
      <c r="J521" s="23" t="e" cm="1">
        <f t="array" ref="J521">SUM(IF((LEFT('2-1 采购订单物料明细表报表导出'!#REF!,7)=J$1)*('2-1 采购订单物料明细表报表导出'!#REF!=$A521),'2-1 采购订单物料明细表报表导出'!#REF!,0))</f>
        <v>#REF!</v>
      </c>
      <c r="K521" s="23" t="e" cm="1">
        <f t="array" ref="K521">SUM(IF((LEFT('2-1 采购订单物料明细表报表导出'!#REF!,7)=K$1)*('2-1 采购订单物料明细表报表导出'!#REF!=$A521),'2-1 采购订单物料明细表报表导出'!#REF!,0))</f>
        <v>#REF!</v>
      </c>
      <c r="L521" s="23" t="e" cm="1">
        <f t="array" ref="L521">SUM(IF((LEFT('2-1 采购订单物料明细表报表导出'!#REF!,7)=L$1)*('2-1 采购订单物料明细表报表导出'!#REF!=$A521),'2-1 采购订单物料明细表报表导出'!#REF!,0))</f>
        <v>#REF!</v>
      </c>
      <c r="M521" s="23" t="e" cm="1">
        <f t="array" ref="M521">SUM(IF((LEFT('2-1 采购订单物料明细表报表导出'!#REF!,7)=M$1)*('2-1 采购订单物料明细表报表导出'!#REF!=$A521),'2-1 采购订单物料明细表报表导出'!#REF!,0))</f>
        <v>#REF!</v>
      </c>
      <c r="N521" s="23" t="e" cm="1">
        <f t="array" ref="N521">SUM(IF((LEFT('2-1 采购订单物料明细表报表导出'!#REF!,7)=N$1)*('2-1 采购订单物料明细表报表导出'!#REF!=$A521),'2-1 采购订单物料明细表报表导出'!#REF!,0))</f>
        <v>#REF!</v>
      </c>
      <c r="O521" s="23" t="e" cm="1">
        <f t="array" ref="O521">SUM(IF((LEFT('2-1 采购订单物料明细表报表导出'!#REF!,7)=O$1)*('2-1 采购订单物料明细表报表导出'!#REF!=$A521),'2-1 采购订单物料明细表报表导出'!#REF!,0))</f>
        <v>#REF!</v>
      </c>
    </row>
    <row r="522" ht="14.5" spans="1:15">
      <c r="A522" s="20" t="s">
        <v>3829</v>
      </c>
      <c r="B522" s="21" t="s">
        <v>2318</v>
      </c>
      <c r="C522" s="22" t="s">
        <v>2319</v>
      </c>
      <c r="D522" s="23" t="e" cm="1">
        <f t="array" ref="D522">SUM(IF((LEFT('2-1 采购订单物料明细表报表导出'!#REF!,7)=D$1)*('2-1 采购订单物料明细表报表导出'!#REF!=$A522),'2-1 采购订单物料明细表报表导出'!#REF!,0))</f>
        <v>#REF!</v>
      </c>
      <c r="E522" s="23" t="e" cm="1">
        <f t="array" ref="E522">SUM(IF((LEFT('2-1 采购订单物料明细表报表导出'!#REF!,7)=E$1)*('2-1 采购订单物料明细表报表导出'!#REF!=$A522),'2-1 采购订单物料明细表报表导出'!#REF!,0))</f>
        <v>#REF!</v>
      </c>
      <c r="F522" s="23" t="e" cm="1">
        <f t="array" ref="F522">SUM(IF((LEFT('2-1 采购订单物料明细表报表导出'!#REF!,7)=F$1)*('2-1 采购订单物料明细表报表导出'!#REF!=$A522),'2-1 采购订单物料明细表报表导出'!#REF!,0))</f>
        <v>#REF!</v>
      </c>
      <c r="G522" s="23" t="e" cm="1">
        <f t="array" ref="G522">SUM(IF((LEFT('2-1 采购订单物料明细表报表导出'!#REF!,7)=G$1)*('2-1 采购订单物料明细表报表导出'!#REF!=$A522),'2-1 采购订单物料明细表报表导出'!#REF!,0))</f>
        <v>#REF!</v>
      </c>
      <c r="H522" s="23" t="e" cm="1">
        <f t="array" ref="H522">SUM(IF((LEFT('2-1 采购订单物料明细表报表导出'!#REF!,7)=H$1)*('2-1 采购订单物料明细表报表导出'!#REF!=$A522),'2-1 采购订单物料明细表报表导出'!#REF!,0))</f>
        <v>#REF!</v>
      </c>
      <c r="I522" s="23" t="e" cm="1">
        <f t="array" ref="I522">SUM(IF((LEFT('2-1 采购订单物料明细表报表导出'!#REF!,7)=I$1)*('2-1 采购订单物料明细表报表导出'!#REF!=$A522),'2-1 采购订单物料明细表报表导出'!#REF!,0))</f>
        <v>#REF!</v>
      </c>
      <c r="J522" s="23" t="e" cm="1">
        <f t="array" ref="J522">SUM(IF((LEFT('2-1 采购订单物料明细表报表导出'!#REF!,7)=J$1)*('2-1 采购订单物料明细表报表导出'!#REF!=$A522),'2-1 采购订单物料明细表报表导出'!#REF!,0))</f>
        <v>#REF!</v>
      </c>
      <c r="K522" s="23" t="e" cm="1">
        <f t="array" ref="K522">SUM(IF((LEFT('2-1 采购订单物料明细表报表导出'!#REF!,7)=K$1)*('2-1 采购订单物料明细表报表导出'!#REF!=$A522),'2-1 采购订单物料明细表报表导出'!#REF!,0))</f>
        <v>#REF!</v>
      </c>
      <c r="L522" s="23" t="e" cm="1">
        <f t="array" ref="L522">SUM(IF((LEFT('2-1 采购订单物料明细表报表导出'!#REF!,7)=L$1)*('2-1 采购订单物料明细表报表导出'!#REF!=$A522),'2-1 采购订单物料明细表报表导出'!#REF!,0))</f>
        <v>#REF!</v>
      </c>
      <c r="M522" s="23" t="e" cm="1">
        <f t="array" ref="M522">SUM(IF((LEFT('2-1 采购订单物料明细表报表导出'!#REF!,7)=M$1)*('2-1 采购订单物料明细表报表导出'!#REF!=$A522),'2-1 采购订单物料明细表报表导出'!#REF!,0))</f>
        <v>#REF!</v>
      </c>
      <c r="N522" s="23" t="e" cm="1">
        <f t="array" ref="N522">SUM(IF((LEFT('2-1 采购订单物料明细表报表导出'!#REF!,7)=N$1)*('2-1 采购订单物料明细表报表导出'!#REF!=$A522),'2-1 采购订单物料明细表报表导出'!#REF!,0))</f>
        <v>#REF!</v>
      </c>
      <c r="O522" s="23" t="e" cm="1">
        <f t="array" ref="O522">SUM(IF((LEFT('2-1 采购订单物料明细表报表导出'!#REF!,7)=O$1)*('2-1 采购订单物料明细表报表导出'!#REF!=$A522),'2-1 采购订单物料明细表报表导出'!#REF!,0))</f>
        <v>#REF!</v>
      </c>
    </row>
    <row r="523" ht="14.5" spans="1:15">
      <c r="A523" s="20" t="s">
        <v>3830</v>
      </c>
      <c r="B523" s="21" t="s">
        <v>2318</v>
      </c>
      <c r="C523" s="22" t="s">
        <v>2319</v>
      </c>
      <c r="D523" s="23" t="e" cm="1">
        <f t="array" ref="D523">SUM(IF((LEFT('2-1 采购订单物料明细表报表导出'!#REF!,7)=D$1)*('2-1 采购订单物料明细表报表导出'!#REF!=$A523),'2-1 采购订单物料明细表报表导出'!#REF!,0))</f>
        <v>#REF!</v>
      </c>
      <c r="E523" s="23" t="e" cm="1">
        <f t="array" ref="E523">SUM(IF((LEFT('2-1 采购订单物料明细表报表导出'!#REF!,7)=E$1)*('2-1 采购订单物料明细表报表导出'!#REF!=$A523),'2-1 采购订单物料明细表报表导出'!#REF!,0))</f>
        <v>#REF!</v>
      </c>
      <c r="F523" s="23" t="e" cm="1">
        <f t="array" ref="F523">SUM(IF((LEFT('2-1 采购订单物料明细表报表导出'!#REF!,7)=F$1)*('2-1 采购订单物料明细表报表导出'!#REF!=$A523),'2-1 采购订单物料明细表报表导出'!#REF!,0))</f>
        <v>#REF!</v>
      </c>
      <c r="G523" s="23" t="e" cm="1">
        <f t="array" ref="G523">SUM(IF((LEFT('2-1 采购订单物料明细表报表导出'!#REF!,7)=G$1)*('2-1 采购订单物料明细表报表导出'!#REF!=$A523),'2-1 采购订单物料明细表报表导出'!#REF!,0))</f>
        <v>#REF!</v>
      </c>
      <c r="H523" s="23" t="e" cm="1">
        <f t="array" ref="H523">SUM(IF((LEFT('2-1 采购订单物料明细表报表导出'!#REF!,7)=H$1)*('2-1 采购订单物料明细表报表导出'!#REF!=$A523),'2-1 采购订单物料明细表报表导出'!#REF!,0))</f>
        <v>#REF!</v>
      </c>
      <c r="I523" s="23" t="e" cm="1">
        <f t="array" ref="I523">SUM(IF((LEFT('2-1 采购订单物料明细表报表导出'!#REF!,7)=I$1)*('2-1 采购订单物料明细表报表导出'!#REF!=$A523),'2-1 采购订单物料明细表报表导出'!#REF!,0))</f>
        <v>#REF!</v>
      </c>
      <c r="J523" s="23" t="e" cm="1">
        <f t="array" ref="J523">SUM(IF((LEFT('2-1 采购订单物料明细表报表导出'!#REF!,7)=J$1)*('2-1 采购订单物料明细表报表导出'!#REF!=$A523),'2-1 采购订单物料明细表报表导出'!#REF!,0))</f>
        <v>#REF!</v>
      </c>
      <c r="K523" s="23" t="e" cm="1">
        <f t="array" ref="K523">SUM(IF((LEFT('2-1 采购订单物料明细表报表导出'!#REF!,7)=K$1)*('2-1 采购订单物料明细表报表导出'!#REF!=$A523),'2-1 采购订单物料明细表报表导出'!#REF!,0))</f>
        <v>#REF!</v>
      </c>
      <c r="L523" s="23" t="e" cm="1">
        <f t="array" ref="L523">SUM(IF((LEFT('2-1 采购订单物料明细表报表导出'!#REF!,7)=L$1)*('2-1 采购订单物料明细表报表导出'!#REF!=$A523),'2-1 采购订单物料明细表报表导出'!#REF!,0))</f>
        <v>#REF!</v>
      </c>
      <c r="M523" s="23" t="e" cm="1">
        <f t="array" ref="M523">SUM(IF((LEFT('2-1 采购订单物料明细表报表导出'!#REF!,7)=M$1)*('2-1 采购订单物料明细表报表导出'!#REF!=$A523),'2-1 采购订单物料明细表报表导出'!#REF!,0))</f>
        <v>#REF!</v>
      </c>
      <c r="N523" s="23" t="e" cm="1">
        <f t="array" ref="N523">SUM(IF((LEFT('2-1 采购订单物料明细表报表导出'!#REF!,7)=N$1)*('2-1 采购订单物料明细表报表导出'!#REF!=$A523),'2-1 采购订单物料明细表报表导出'!#REF!,0))</f>
        <v>#REF!</v>
      </c>
      <c r="O523" s="23" t="e" cm="1">
        <f t="array" ref="O523">SUM(IF((LEFT('2-1 采购订单物料明细表报表导出'!#REF!,7)=O$1)*('2-1 采购订单物料明细表报表导出'!#REF!=$A523),'2-1 采购订单物料明细表报表导出'!#REF!,0))</f>
        <v>#REF!</v>
      </c>
    </row>
    <row r="524" ht="14.5" spans="1:15">
      <c r="A524" s="20" t="s">
        <v>3831</v>
      </c>
      <c r="B524" s="21" t="s">
        <v>2318</v>
      </c>
      <c r="C524" s="22" t="s">
        <v>2319</v>
      </c>
      <c r="D524" s="23" t="e" cm="1">
        <f t="array" ref="D524">SUM(IF((LEFT('2-1 采购订单物料明细表报表导出'!#REF!,7)=D$1)*('2-1 采购订单物料明细表报表导出'!#REF!=$A524),'2-1 采购订单物料明细表报表导出'!#REF!,0))</f>
        <v>#REF!</v>
      </c>
      <c r="E524" s="23" t="e" cm="1">
        <f t="array" ref="E524">SUM(IF((LEFT('2-1 采购订单物料明细表报表导出'!#REF!,7)=E$1)*('2-1 采购订单物料明细表报表导出'!#REF!=$A524),'2-1 采购订单物料明细表报表导出'!#REF!,0))</f>
        <v>#REF!</v>
      </c>
      <c r="F524" s="23" t="e" cm="1">
        <f t="array" ref="F524">SUM(IF((LEFT('2-1 采购订单物料明细表报表导出'!#REF!,7)=F$1)*('2-1 采购订单物料明细表报表导出'!#REF!=$A524),'2-1 采购订单物料明细表报表导出'!#REF!,0))</f>
        <v>#REF!</v>
      </c>
      <c r="G524" s="23" t="e" cm="1">
        <f t="array" ref="G524">SUM(IF((LEFT('2-1 采购订单物料明细表报表导出'!#REF!,7)=G$1)*('2-1 采购订单物料明细表报表导出'!#REF!=$A524),'2-1 采购订单物料明细表报表导出'!#REF!,0))</f>
        <v>#REF!</v>
      </c>
      <c r="H524" s="23" t="e" cm="1">
        <f t="array" ref="H524">SUM(IF((LEFT('2-1 采购订单物料明细表报表导出'!#REF!,7)=H$1)*('2-1 采购订单物料明细表报表导出'!#REF!=$A524),'2-1 采购订单物料明细表报表导出'!#REF!,0))</f>
        <v>#REF!</v>
      </c>
      <c r="I524" s="23" t="e" cm="1">
        <f t="array" ref="I524">SUM(IF((LEFT('2-1 采购订单物料明细表报表导出'!#REF!,7)=I$1)*('2-1 采购订单物料明细表报表导出'!#REF!=$A524),'2-1 采购订单物料明细表报表导出'!#REF!,0))</f>
        <v>#REF!</v>
      </c>
      <c r="J524" s="23" t="e" cm="1">
        <f t="array" ref="J524">SUM(IF((LEFT('2-1 采购订单物料明细表报表导出'!#REF!,7)=J$1)*('2-1 采购订单物料明细表报表导出'!#REF!=$A524),'2-1 采购订单物料明细表报表导出'!#REF!,0))</f>
        <v>#REF!</v>
      </c>
      <c r="K524" s="23" t="e" cm="1">
        <f t="array" ref="K524">SUM(IF((LEFT('2-1 采购订单物料明细表报表导出'!#REF!,7)=K$1)*('2-1 采购订单物料明细表报表导出'!#REF!=$A524),'2-1 采购订单物料明细表报表导出'!#REF!,0))</f>
        <v>#REF!</v>
      </c>
      <c r="L524" s="23" t="e" cm="1">
        <f t="array" ref="L524">SUM(IF((LEFT('2-1 采购订单物料明细表报表导出'!#REF!,7)=L$1)*('2-1 采购订单物料明细表报表导出'!#REF!=$A524),'2-1 采购订单物料明细表报表导出'!#REF!,0))</f>
        <v>#REF!</v>
      </c>
      <c r="M524" s="23" t="e" cm="1">
        <f t="array" ref="M524">SUM(IF((LEFT('2-1 采购订单物料明细表报表导出'!#REF!,7)=M$1)*('2-1 采购订单物料明细表报表导出'!#REF!=$A524),'2-1 采购订单物料明细表报表导出'!#REF!,0))</f>
        <v>#REF!</v>
      </c>
      <c r="N524" s="23" t="e" cm="1">
        <f t="array" ref="N524">SUM(IF((LEFT('2-1 采购订单物料明细表报表导出'!#REF!,7)=N$1)*('2-1 采购订单物料明细表报表导出'!#REF!=$A524),'2-1 采购订单物料明细表报表导出'!#REF!,0))</f>
        <v>#REF!</v>
      </c>
      <c r="O524" s="23" t="e" cm="1">
        <f t="array" ref="O524">SUM(IF((LEFT('2-1 采购订单物料明细表报表导出'!#REF!,7)=O$1)*('2-1 采购订单物料明细表报表导出'!#REF!=$A524),'2-1 采购订单物料明细表报表导出'!#REF!,0))</f>
        <v>#REF!</v>
      </c>
    </row>
    <row r="525" ht="14.5" spans="1:15">
      <c r="A525" s="20" t="s">
        <v>3832</v>
      </c>
      <c r="B525" s="21" t="s">
        <v>2318</v>
      </c>
      <c r="C525" s="22" t="s">
        <v>2319</v>
      </c>
      <c r="D525" s="23" t="e" cm="1">
        <f t="array" ref="D525">SUM(IF((LEFT('2-1 采购订单物料明细表报表导出'!#REF!,7)=D$1)*('2-1 采购订单物料明细表报表导出'!#REF!=$A525),'2-1 采购订单物料明细表报表导出'!#REF!,0))</f>
        <v>#REF!</v>
      </c>
      <c r="E525" s="23" t="e" cm="1">
        <f t="array" ref="E525">SUM(IF((LEFT('2-1 采购订单物料明细表报表导出'!#REF!,7)=E$1)*('2-1 采购订单物料明细表报表导出'!#REF!=$A525),'2-1 采购订单物料明细表报表导出'!#REF!,0))</f>
        <v>#REF!</v>
      </c>
      <c r="F525" s="23" t="e" cm="1">
        <f t="array" ref="F525">SUM(IF((LEFT('2-1 采购订单物料明细表报表导出'!#REF!,7)=F$1)*('2-1 采购订单物料明细表报表导出'!#REF!=$A525),'2-1 采购订单物料明细表报表导出'!#REF!,0))</f>
        <v>#REF!</v>
      </c>
      <c r="G525" s="23" t="e" cm="1">
        <f t="array" ref="G525">SUM(IF((LEFT('2-1 采购订单物料明细表报表导出'!#REF!,7)=G$1)*('2-1 采购订单物料明细表报表导出'!#REF!=$A525),'2-1 采购订单物料明细表报表导出'!#REF!,0))</f>
        <v>#REF!</v>
      </c>
      <c r="H525" s="23" t="e" cm="1">
        <f t="array" ref="H525">SUM(IF((LEFT('2-1 采购订单物料明细表报表导出'!#REF!,7)=H$1)*('2-1 采购订单物料明细表报表导出'!#REF!=$A525),'2-1 采购订单物料明细表报表导出'!#REF!,0))</f>
        <v>#REF!</v>
      </c>
      <c r="I525" s="23" t="e" cm="1">
        <f t="array" ref="I525">SUM(IF((LEFT('2-1 采购订单物料明细表报表导出'!#REF!,7)=I$1)*('2-1 采购订单物料明细表报表导出'!#REF!=$A525),'2-1 采购订单物料明细表报表导出'!#REF!,0))</f>
        <v>#REF!</v>
      </c>
      <c r="J525" s="23" t="e" cm="1">
        <f t="array" ref="J525">SUM(IF((LEFT('2-1 采购订单物料明细表报表导出'!#REF!,7)=J$1)*('2-1 采购订单物料明细表报表导出'!#REF!=$A525),'2-1 采购订单物料明细表报表导出'!#REF!,0))</f>
        <v>#REF!</v>
      </c>
      <c r="K525" s="23" t="e" cm="1">
        <f t="array" ref="K525">SUM(IF((LEFT('2-1 采购订单物料明细表报表导出'!#REF!,7)=K$1)*('2-1 采购订单物料明细表报表导出'!#REF!=$A525),'2-1 采购订单物料明细表报表导出'!#REF!,0))</f>
        <v>#REF!</v>
      </c>
      <c r="L525" s="23" t="e" cm="1">
        <f t="array" ref="L525">SUM(IF((LEFT('2-1 采购订单物料明细表报表导出'!#REF!,7)=L$1)*('2-1 采购订单物料明细表报表导出'!#REF!=$A525),'2-1 采购订单物料明细表报表导出'!#REF!,0))</f>
        <v>#REF!</v>
      </c>
      <c r="M525" s="23" t="e" cm="1">
        <f t="array" ref="M525">SUM(IF((LEFT('2-1 采购订单物料明细表报表导出'!#REF!,7)=M$1)*('2-1 采购订单物料明细表报表导出'!#REF!=$A525),'2-1 采购订单物料明细表报表导出'!#REF!,0))</f>
        <v>#REF!</v>
      </c>
      <c r="N525" s="23" t="e" cm="1">
        <f t="array" ref="N525">SUM(IF((LEFT('2-1 采购订单物料明细表报表导出'!#REF!,7)=N$1)*('2-1 采购订单物料明细表报表导出'!#REF!=$A525),'2-1 采购订单物料明细表报表导出'!#REF!,0))</f>
        <v>#REF!</v>
      </c>
      <c r="O525" s="23" t="e" cm="1">
        <f t="array" ref="O525">SUM(IF((LEFT('2-1 采购订单物料明细表报表导出'!#REF!,7)=O$1)*('2-1 采购订单物料明细表报表导出'!#REF!=$A525),'2-1 采购订单物料明细表报表导出'!#REF!,0))</f>
        <v>#REF!</v>
      </c>
    </row>
    <row r="526" ht="14.5" spans="1:15">
      <c r="A526" s="20" t="s">
        <v>3833</v>
      </c>
      <c r="B526" s="21" t="s">
        <v>2318</v>
      </c>
      <c r="C526" s="22" t="s">
        <v>2319</v>
      </c>
      <c r="D526" s="23" t="e" cm="1">
        <f t="array" ref="D526">SUM(IF((LEFT('2-1 采购订单物料明细表报表导出'!#REF!,7)=D$1)*('2-1 采购订单物料明细表报表导出'!#REF!=$A526),'2-1 采购订单物料明细表报表导出'!#REF!,0))</f>
        <v>#REF!</v>
      </c>
      <c r="E526" s="23" t="e" cm="1">
        <f t="array" ref="E526">SUM(IF((LEFT('2-1 采购订单物料明细表报表导出'!#REF!,7)=E$1)*('2-1 采购订单物料明细表报表导出'!#REF!=$A526),'2-1 采购订单物料明细表报表导出'!#REF!,0))</f>
        <v>#REF!</v>
      </c>
      <c r="F526" s="23" t="e" cm="1">
        <f t="array" ref="F526">SUM(IF((LEFT('2-1 采购订单物料明细表报表导出'!#REF!,7)=F$1)*('2-1 采购订单物料明细表报表导出'!#REF!=$A526),'2-1 采购订单物料明细表报表导出'!#REF!,0))</f>
        <v>#REF!</v>
      </c>
      <c r="G526" s="23" t="e" cm="1">
        <f t="array" ref="G526">SUM(IF((LEFT('2-1 采购订单物料明细表报表导出'!#REF!,7)=G$1)*('2-1 采购订单物料明细表报表导出'!#REF!=$A526),'2-1 采购订单物料明细表报表导出'!#REF!,0))</f>
        <v>#REF!</v>
      </c>
      <c r="H526" s="23" t="e" cm="1">
        <f t="array" ref="H526">SUM(IF((LEFT('2-1 采购订单物料明细表报表导出'!#REF!,7)=H$1)*('2-1 采购订单物料明细表报表导出'!#REF!=$A526),'2-1 采购订单物料明细表报表导出'!#REF!,0))</f>
        <v>#REF!</v>
      </c>
      <c r="I526" s="23" t="e" cm="1">
        <f t="array" ref="I526">SUM(IF((LEFT('2-1 采购订单物料明细表报表导出'!#REF!,7)=I$1)*('2-1 采购订单物料明细表报表导出'!#REF!=$A526),'2-1 采购订单物料明细表报表导出'!#REF!,0))</f>
        <v>#REF!</v>
      </c>
      <c r="J526" s="23" t="e" cm="1">
        <f t="array" ref="J526">SUM(IF((LEFT('2-1 采购订单物料明细表报表导出'!#REF!,7)=J$1)*('2-1 采购订单物料明细表报表导出'!#REF!=$A526),'2-1 采购订单物料明细表报表导出'!#REF!,0))</f>
        <v>#REF!</v>
      </c>
      <c r="K526" s="23" t="e" cm="1">
        <f t="array" ref="K526">SUM(IF((LEFT('2-1 采购订单物料明细表报表导出'!#REF!,7)=K$1)*('2-1 采购订单物料明细表报表导出'!#REF!=$A526),'2-1 采购订单物料明细表报表导出'!#REF!,0))</f>
        <v>#REF!</v>
      </c>
      <c r="L526" s="23" t="e" cm="1">
        <f t="array" ref="L526">SUM(IF((LEFT('2-1 采购订单物料明细表报表导出'!#REF!,7)=L$1)*('2-1 采购订单物料明细表报表导出'!#REF!=$A526),'2-1 采购订单物料明细表报表导出'!#REF!,0))</f>
        <v>#REF!</v>
      </c>
      <c r="M526" s="23" t="e" cm="1">
        <f t="array" ref="M526">SUM(IF((LEFT('2-1 采购订单物料明细表报表导出'!#REF!,7)=M$1)*('2-1 采购订单物料明细表报表导出'!#REF!=$A526),'2-1 采购订单物料明细表报表导出'!#REF!,0))</f>
        <v>#REF!</v>
      </c>
      <c r="N526" s="23" t="e" cm="1">
        <f t="array" ref="N526">SUM(IF((LEFT('2-1 采购订单物料明细表报表导出'!#REF!,7)=N$1)*('2-1 采购订单物料明细表报表导出'!#REF!=$A526),'2-1 采购订单物料明细表报表导出'!#REF!,0))</f>
        <v>#REF!</v>
      </c>
      <c r="O526" s="23" t="e" cm="1">
        <f t="array" ref="O526">SUM(IF((LEFT('2-1 采购订单物料明细表报表导出'!#REF!,7)=O$1)*('2-1 采购订单物料明细表报表导出'!#REF!=$A526),'2-1 采购订单物料明细表报表导出'!#REF!,0))</f>
        <v>#REF!</v>
      </c>
    </row>
    <row r="527" ht="14.5" spans="1:15">
      <c r="A527" s="20" t="s">
        <v>3834</v>
      </c>
      <c r="B527" s="21" t="s">
        <v>2318</v>
      </c>
      <c r="C527" s="22" t="s">
        <v>2319</v>
      </c>
      <c r="D527" s="23" t="e" cm="1">
        <f t="array" ref="D527">SUM(IF((LEFT('2-1 采购订单物料明细表报表导出'!#REF!,7)=D$1)*('2-1 采购订单物料明细表报表导出'!#REF!=$A527),'2-1 采购订单物料明细表报表导出'!#REF!,0))</f>
        <v>#REF!</v>
      </c>
      <c r="E527" s="23" t="e" cm="1">
        <f t="array" ref="E527">SUM(IF((LEFT('2-1 采购订单物料明细表报表导出'!#REF!,7)=E$1)*('2-1 采购订单物料明细表报表导出'!#REF!=$A527),'2-1 采购订单物料明细表报表导出'!#REF!,0))</f>
        <v>#REF!</v>
      </c>
      <c r="F527" s="23" t="e" cm="1">
        <f t="array" ref="F527">SUM(IF((LEFT('2-1 采购订单物料明细表报表导出'!#REF!,7)=F$1)*('2-1 采购订单物料明细表报表导出'!#REF!=$A527),'2-1 采购订单物料明细表报表导出'!#REF!,0))</f>
        <v>#REF!</v>
      </c>
      <c r="G527" s="23" t="e" cm="1">
        <f t="array" ref="G527">SUM(IF((LEFT('2-1 采购订单物料明细表报表导出'!#REF!,7)=G$1)*('2-1 采购订单物料明细表报表导出'!#REF!=$A527),'2-1 采购订单物料明细表报表导出'!#REF!,0))</f>
        <v>#REF!</v>
      </c>
      <c r="H527" s="23" t="e" cm="1">
        <f t="array" ref="H527">SUM(IF((LEFT('2-1 采购订单物料明细表报表导出'!#REF!,7)=H$1)*('2-1 采购订单物料明细表报表导出'!#REF!=$A527),'2-1 采购订单物料明细表报表导出'!#REF!,0))</f>
        <v>#REF!</v>
      </c>
      <c r="I527" s="23" t="e" cm="1">
        <f t="array" ref="I527">SUM(IF((LEFT('2-1 采购订单物料明细表报表导出'!#REF!,7)=I$1)*('2-1 采购订单物料明细表报表导出'!#REF!=$A527),'2-1 采购订单物料明细表报表导出'!#REF!,0))</f>
        <v>#REF!</v>
      </c>
      <c r="J527" s="23" t="e" cm="1">
        <f t="array" ref="J527">SUM(IF((LEFT('2-1 采购订单物料明细表报表导出'!#REF!,7)=J$1)*('2-1 采购订单物料明细表报表导出'!#REF!=$A527),'2-1 采购订单物料明细表报表导出'!#REF!,0))</f>
        <v>#REF!</v>
      </c>
      <c r="K527" s="23" t="e" cm="1">
        <f t="array" ref="K527">SUM(IF((LEFT('2-1 采购订单物料明细表报表导出'!#REF!,7)=K$1)*('2-1 采购订单物料明细表报表导出'!#REF!=$A527),'2-1 采购订单物料明细表报表导出'!#REF!,0))</f>
        <v>#REF!</v>
      </c>
      <c r="L527" s="23" t="e" cm="1">
        <f t="array" ref="L527">SUM(IF((LEFT('2-1 采购订单物料明细表报表导出'!#REF!,7)=L$1)*('2-1 采购订单物料明细表报表导出'!#REF!=$A527),'2-1 采购订单物料明细表报表导出'!#REF!,0))</f>
        <v>#REF!</v>
      </c>
      <c r="M527" s="23" t="e" cm="1">
        <f t="array" ref="M527">SUM(IF((LEFT('2-1 采购订单物料明细表报表导出'!#REF!,7)=M$1)*('2-1 采购订单物料明细表报表导出'!#REF!=$A527),'2-1 采购订单物料明细表报表导出'!#REF!,0))</f>
        <v>#REF!</v>
      </c>
      <c r="N527" s="23" t="e" cm="1">
        <f t="array" ref="N527">SUM(IF((LEFT('2-1 采购订单物料明细表报表导出'!#REF!,7)=N$1)*('2-1 采购订单物料明细表报表导出'!#REF!=$A527),'2-1 采购订单物料明细表报表导出'!#REF!,0))</f>
        <v>#REF!</v>
      </c>
      <c r="O527" s="23" t="e" cm="1">
        <f t="array" ref="O527">SUM(IF((LEFT('2-1 采购订单物料明细表报表导出'!#REF!,7)=O$1)*('2-1 采购订单物料明细表报表导出'!#REF!=$A527),'2-1 采购订单物料明细表报表导出'!#REF!,0))</f>
        <v>#REF!</v>
      </c>
    </row>
    <row r="528" ht="14.5" spans="1:15">
      <c r="A528" s="20" t="s">
        <v>3835</v>
      </c>
      <c r="B528" s="21" t="s">
        <v>2318</v>
      </c>
      <c r="C528" s="22" t="s">
        <v>2319</v>
      </c>
      <c r="D528" s="23" t="e" cm="1">
        <f t="array" ref="D528">SUM(IF((LEFT('2-1 采购订单物料明细表报表导出'!#REF!,7)=D$1)*('2-1 采购订单物料明细表报表导出'!#REF!=$A528),'2-1 采购订单物料明细表报表导出'!#REF!,0))</f>
        <v>#REF!</v>
      </c>
      <c r="E528" s="23" t="e" cm="1">
        <f t="array" ref="E528">SUM(IF((LEFT('2-1 采购订单物料明细表报表导出'!#REF!,7)=E$1)*('2-1 采购订单物料明细表报表导出'!#REF!=$A528),'2-1 采购订单物料明细表报表导出'!#REF!,0))</f>
        <v>#REF!</v>
      </c>
      <c r="F528" s="23" t="e" cm="1">
        <f t="array" ref="F528">SUM(IF((LEFT('2-1 采购订单物料明细表报表导出'!#REF!,7)=F$1)*('2-1 采购订单物料明细表报表导出'!#REF!=$A528),'2-1 采购订单物料明细表报表导出'!#REF!,0))</f>
        <v>#REF!</v>
      </c>
      <c r="G528" s="23" t="e" cm="1">
        <f t="array" ref="G528">SUM(IF((LEFT('2-1 采购订单物料明细表报表导出'!#REF!,7)=G$1)*('2-1 采购订单物料明细表报表导出'!#REF!=$A528),'2-1 采购订单物料明细表报表导出'!#REF!,0))</f>
        <v>#REF!</v>
      </c>
      <c r="H528" s="23" t="e" cm="1">
        <f t="array" ref="H528">SUM(IF((LEFT('2-1 采购订单物料明细表报表导出'!#REF!,7)=H$1)*('2-1 采购订单物料明细表报表导出'!#REF!=$A528),'2-1 采购订单物料明细表报表导出'!#REF!,0))</f>
        <v>#REF!</v>
      </c>
      <c r="I528" s="23" t="e" cm="1">
        <f t="array" ref="I528">SUM(IF((LEFT('2-1 采购订单物料明细表报表导出'!#REF!,7)=I$1)*('2-1 采购订单物料明细表报表导出'!#REF!=$A528),'2-1 采购订单物料明细表报表导出'!#REF!,0))</f>
        <v>#REF!</v>
      </c>
      <c r="J528" s="23" t="e" cm="1">
        <f t="array" ref="J528">SUM(IF((LEFT('2-1 采购订单物料明细表报表导出'!#REF!,7)=J$1)*('2-1 采购订单物料明细表报表导出'!#REF!=$A528),'2-1 采购订单物料明细表报表导出'!#REF!,0))</f>
        <v>#REF!</v>
      </c>
      <c r="K528" s="23" t="e" cm="1">
        <f t="array" ref="K528">SUM(IF((LEFT('2-1 采购订单物料明细表报表导出'!#REF!,7)=K$1)*('2-1 采购订单物料明细表报表导出'!#REF!=$A528),'2-1 采购订单物料明细表报表导出'!#REF!,0))</f>
        <v>#REF!</v>
      </c>
      <c r="L528" s="23" t="e" cm="1">
        <f t="array" ref="L528">SUM(IF((LEFT('2-1 采购订单物料明细表报表导出'!#REF!,7)=L$1)*('2-1 采购订单物料明细表报表导出'!#REF!=$A528),'2-1 采购订单物料明细表报表导出'!#REF!,0))</f>
        <v>#REF!</v>
      </c>
      <c r="M528" s="23" t="e" cm="1">
        <f t="array" ref="M528">SUM(IF((LEFT('2-1 采购订单物料明细表报表导出'!#REF!,7)=M$1)*('2-1 采购订单物料明细表报表导出'!#REF!=$A528),'2-1 采购订单物料明细表报表导出'!#REF!,0))</f>
        <v>#REF!</v>
      </c>
      <c r="N528" s="23" t="e" cm="1">
        <f t="array" ref="N528">SUM(IF((LEFT('2-1 采购订单物料明细表报表导出'!#REF!,7)=N$1)*('2-1 采购订单物料明细表报表导出'!#REF!=$A528),'2-1 采购订单物料明细表报表导出'!#REF!,0))</f>
        <v>#REF!</v>
      </c>
      <c r="O528" s="23" t="e" cm="1">
        <f t="array" ref="O528">SUM(IF((LEFT('2-1 采购订单物料明细表报表导出'!#REF!,7)=O$1)*('2-1 采购订单物料明细表报表导出'!#REF!=$A528),'2-1 采购订单物料明细表报表导出'!#REF!,0))</f>
        <v>#REF!</v>
      </c>
    </row>
    <row r="529" ht="14.5" spans="1:15">
      <c r="A529" s="20" t="s">
        <v>3836</v>
      </c>
      <c r="B529" s="21" t="s">
        <v>2318</v>
      </c>
      <c r="C529" s="22" t="s">
        <v>2319</v>
      </c>
      <c r="D529" s="23" t="e" cm="1">
        <f t="array" ref="D529">SUM(IF((LEFT('2-1 采购订单物料明细表报表导出'!#REF!,7)=D$1)*('2-1 采购订单物料明细表报表导出'!#REF!=$A529),'2-1 采购订单物料明细表报表导出'!#REF!,0))</f>
        <v>#REF!</v>
      </c>
      <c r="E529" s="23" t="e" cm="1">
        <f t="array" ref="E529">SUM(IF((LEFT('2-1 采购订单物料明细表报表导出'!#REF!,7)=E$1)*('2-1 采购订单物料明细表报表导出'!#REF!=$A529),'2-1 采购订单物料明细表报表导出'!#REF!,0))</f>
        <v>#REF!</v>
      </c>
      <c r="F529" s="23" t="e" cm="1">
        <f t="array" ref="F529">SUM(IF((LEFT('2-1 采购订单物料明细表报表导出'!#REF!,7)=F$1)*('2-1 采购订单物料明细表报表导出'!#REF!=$A529),'2-1 采购订单物料明细表报表导出'!#REF!,0))</f>
        <v>#REF!</v>
      </c>
      <c r="G529" s="23" t="e" cm="1">
        <f t="array" ref="G529">SUM(IF((LEFT('2-1 采购订单物料明细表报表导出'!#REF!,7)=G$1)*('2-1 采购订单物料明细表报表导出'!#REF!=$A529),'2-1 采购订单物料明细表报表导出'!#REF!,0))</f>
        <v>#REF!</v>
      </c>
      <c r="H529" s="23" t="e" cm="1">
        <f t="array" ref="H529">SUM(IF((LEFT('2-1 采购订单物料明细表报表导出'!#REF!,7)=H$1)*('2-1 采购订单物料明细表报表导出'!#REF!=$A529),'2-1 采购订单物料明细表报表导出'!#REF!,0))</f>
        <v>#REF!</v>
      </c>
      <c r="I529" s="23" t="e" cm="1">
        <f t="array" ref="I529">SUM(IF((LEFT('2-1 采购订单物料明细表报表导出'!#REF!,7)=I$1)*('2-1 采购订单物料明细表报表导出'!#REF!=$A529),'2-1 采购订单物料明细表报表导出'!#REF!,0))</f>
        <v>#REF!</v>
      </c>
      <c r="J529" s="23" t="e" cm="1">
        <f t="array" ref="J529">SUM(IF((LEFT('2-1 采购订单物料明细表报表导出'!#REF!,7)=J$1)*('2-1 采购订单物料明细表报表导出'!#REF!=$A529),'2-1 采购订单物料明细表报表导出'!#REF!,0))</f>
        <v>#REF!</v>
      </c>
      <c r="K529" s="23" t="e" cm="1">
        <f t="array" ref="K529">SUM(IF((LEFT('2-1 采购订单物料明细表报表导出'!#REF!,7)=K$1)*('2-1 采购订单物料明细表报表导出'!#REF!=$A529),'2-1 采购订单物料明细表报表导出'!#REF!,0))</f>
        <v>#REF!</v>
      </c>
      <c r="L529" s="23" t="e" cm="1">
        <f t="array" ref="L529">SUM(IF((LEFT('2-1 采购订单物料明细表报表导出'!#REF!,7)=L$1)*('2-1 采购订单物料明细表报表导出'!#REF!=$A529),'2-1 采购订单物料明细表报表导出'!#REF!,0))</f>
        <v>#REF!</v>
      </c>
      <c r="M529" s="23" t="e" cm="1">
        <f t="array" ref="M529">SUM(IF((LEFT('2-1 采购订单物料明细表报表导出'!#REF!,7)=M$1)*('2-1 采购订单物料明细表报表导出'!#REF!=$A529),'2-1 采购订单物料明细表报表导出'!#REF!,0))</f>
        <v>#REF!</v>
      </c>
      <c r="N529" s="23" t="e" cm="1">
        <f t="array" ref="N529">SUM(IF((LEFT('2-1 采购订单物料明细表报表导出'!#REF!,7)=N$1)*('2-1 采购订单物料明细表报表导出'!#REF!=$A529),'2-1 采购订单物料明细表报表导出'!#REF!,0))</f>
        <v>#REF!</v>
      </c>
      <c r="O529" s="23" t="e" cm="1">
        <f t="array" ref="O529">SUM(IF((LEFT('2-1 采购订单物料明细表报表导出'!#REF!,7)=O$1)*('2-1 采购订单物料明细表报表导出'!#REF!=$A529),'2-1 采购订单物料明细表报表导出'!#REF!,0))</f>
        <v>#REF!</v>
      </c>
    </row>
    <row r="530" ht="14.5" spans="1:15">
      <c r="A530" s="20" t="s">
        <v>3837</v>
      </c>
      <c r="B530" s="21" t="s">
        <v>2318</v>
      </c>
      <c r="C530" s="22" t="s">
        <v>2319</v>
      </c>
      <c r="D530" s="23" t="e" cm="1">
        <f t="array" ref="D530">SUM(IF((LEFT('2-1 采购订单物料明细表报表导出'!#REF!,7)=D$1)*('2-1 采购订单物料明细表报表导出'!#REF!=$A530),'2-1 采购订单物料明细表报表导出'!#REF!,0))</f>
        <v>#REF!</v>
      </c>
      <c r="E530" s="23" t="e" cm="1">
        <f t="array" ref="E530">SUM(IF((LEFT('2-1 采购订单物料明细表报表导出'!#REF!,7)=E$1)*('2-1 采购订单物料明细表报表导出'!#REF!=$A530),'2-1 采购订单物料明细表报表导出'!#REF!,0))</f>
        <v>#REF!</v>
      </c>
      <c r="F530" s="23" t="e" cm="1">
        <f t="array" ref="F530">SUM(IF((LEFT('2-1 采购订单物料明细表报表导出'!#REF!,7)=F$1)*('2-1 采购订单物料明细表报表导出'!#REF!=$A530),'2-1 采购订单物料明细表报表导出'!#REF!,0))</f>
        <v>#REF!</v>
      </c>
      <c r="G530" s="23" t="e" cm="1">
        <f t="array" ref="G530">SUM(IF((LEFT('2-1 采购订单物料明细表报表导出'!#REF!,7)=G$1)*('2-1 采购订单物料明细表报表导出'!#REF!=$A530),'2-1 采购订单物料明细表报表导出'!#REF!,0))</f>
        <v>#REF!</v>
      </c>
      <c r="H530" s="23" t="e" cm="1">
        <f t="array" ref="H530">SUM(IF((LEFT('2-1 采购订单物料明细表报表导出'!#REF!,7)=H$1)*('2-1 采购订单物料明细表报表导出'!#REF!=$A530),'2-1 采购订单物料明细表报表导出'!#REF!,0))</f>
        <v>#REF!</v>
      </c>
      <c r="I530" s="23" t="e" cm="1">
        <f t="array" ref="I530">SUM(IF((LEFT('2-1 采购订单物料明细表报表导出'!#REF!,7)=I$1)*('2-1 采购订单物料明细表报表导出'!#REF!=$A530),'2-1 采购订单物料明细表报表导出'!#REF!,0))</f>
        <v>#REF!</v>
      </c>
      <c r="J530" s="23" t="e" cm="1">
        <f t="array" ref="J530">SUM(IF((LEFT('2-1 采购订单物料明细表报表导出'!#REF!,7)=J$1)*('2-1 采购订单物料明细表报表导出'!#REF!=$A530),'2-1 采购订单物料明细表报表导出'!#REF!,0))</f>
        <v>#REF!</v>
      </c>
      <c r="K530" s="23" t="e" cm="1">
        <f t="array" ref="K530">SUM(IF((LEFT('2-1 采购订单物料明细表报表导出'!#REF!,7)=K$1)*('2-1 采购订单物料明细表报表导出'!#REF!=$A530),'2-1 采购订单物料明细表报表导出'!#REF!,0))</f>
        <v>#REF!</v>
      </c>
      <c r="L530" s="23" t="e" cm="1">
        <f t="array" ref="L530">SUM(IF((LEFT('2-1 采购订单物料明细表报表导出'!#REF!,7)=L$1)*('2-1 采购订单物料明细表报表导出'!#REF!=$A530),'2-1 采购订单物料明细表报表导出'!#REF!,0))</f>
        <v>#REF!</v>
      </c>
      <c r="M530" s="23" t="e" cm="1">
        <f t="array" ref="M530">SUM(IF((LEFT('2-1 采购订单物料明细表报表导出'!#REF!,7)=M$1)*('2-1 采购订单物料明细表报表导出'!#REF!=$A530),'2-1 采购订单物料明细表报表导出'!#REF!,0))</f>
        <v>#REF!</v>
      </c>
      <c r="N530" s="23" t="e" cm="1">
        <f t="array" ref="N530">SUM(IF((LEFT('2-1 采购订单物料明细表报表导出'!#REF!,7)=N$1)*('2-1 采购订单物料明细表报表导出'!#REF!=$A530),'2-1 采购订单物料明细表报表导出'!#REF!,0))</f>
        <v>#REF!</v>
      </c>
      <c r="O530" s="23" t="e" cm="1">
        <f t="array" ref="O530">SUM(IF((LEFT('2-1 采购订单物料明细表报表导出'!#REF!,7)=O$1)*('2-1 采购订单物料明细表报表导出'!#REF!=$A530),'2-1 采购订单物料明细表报表导出'!#REF!,0))</f>
        <v>#REF!</v>
      </c>
    </row>
    <row r="531" ht="14.5" spans="1:15">
      <c r="A531" s="20" t="s">
        <v>3838</v>
      </c>
      <c r="B531" s="21" t="s">
        <v>2318</v>
      </c>
      <c r="C531" s="22" t="s">
        <v>2319</v>
      </c>
      <c r="D531" s="23" t="e" cm="1">
        <f t="array" ref="D531">SUM(IF((LEFT('2-1 采购订单物料明细表报表导出'!#REF!,7)=D$1)*('2-1 采购订单物料明细表报表导出'!#REF!=$A531),'2-1 采购订单物料明细表报表导出'!#REF!,0))</f>
        <v>#REF!</v>
      </c>
      <c r="E531" s="23" t="e" cm="1">
        <f t="array" ref="E531">SUM(IF((LEFT('2-1 采购订单物料明细表报表导出'!#REF!,7)=E$1)*('2-1 采购订单物料明细表报表导出'!#REF!=$A531),'2-1 采购订单物料明细表报表导出'!#REF!,0))</f>
        <v>#REF!</v>
      </c>
      <c r="F531" s="23" t="e" cm="1">
        <f t="array" ref="F531">SUM(IF((LEFT('2-1 采购订单物料明细表报表导出'!#REF!,7)=F$1)*('2-1 采购订单物料明细表报表导出'!#REF!=$A531),'2-1 采购订单物料明细表报表导出'!#REF!,0))</f>
        <v>#REF!</v>
      </c>
      <c r="G531" s="23" t="e" cm="1">
        <f t="array" ref="G531">SUM(IF((LEFT('2-1 采购订单物料明细表报表导出'!#REF!,7)=G$1)*('2-1 采购订单物料明细表报表导出'!#REF!=$A531),'2-1 采购订单物料明细表报表导出'!#REF!,0))</f>
        <v>#REF!</v>
      </c>
      <c r="H531" s="23" t="e" cm="1">
        <f t="array" ref="H531">SUM(IF((LEFT('2-1 采购订单物料明细表报表导出'!#REF!,7)=H$1)*('2-1 采购订单物料明细表报表导出'!#REF!=$A531),'2-1 采购订单物料明细表报表导出'!#REF!,0))</f>
        <v>#REF!</v>
      </c>
      <c r="I531" s="23" t="e" cm="1">
        <f t="array" ref="I531">SUM(IF((LEFT('2-1 采购订单物料明细表报表导出'!#REF!,7)=I$1)*('2-1 采购订单物料明细表报表导出'!#REF!=$A531),'2-1 采购订单物料明细表报表导出'!#REF!,0))</f>
        <v>#REF!</v>
      </c>
      <c r="J531" s="23" t="e" cm="1">
        <f t="array" ref="J531">SUM(IF((LEFT('2-1 采购订单物料明细表报表导出'!#REF!,7)=J$1)*('2-1 采购订单物料明细表报表导出'!#REF!=$A531),'2-1 采购订单物料明细表报表导出'!#REF!,0))</f>
        <v>#REF!</v>
      </c>
      <c r="K531" s="23" t="e" cm="1">
        <f t="array" ref="K531">SUM(IF((LEFT('2-1 采购订单物料明细表报表导出'!#REF!,7)=K$1)*('2-1 采购订单物料明细表报表导出'!#REF!=$A531),'2-1 采购订单物料明细表报表导出'!#REF!,0))</f>
        <v>#REF!</v>
      </c>
      <c r="L531" s="23" t="e" cm="1">
        <f t="array" ref="L531">SUM(IF((LEFT('2-1 采购订单物料明细表报表导出'!#REF!,7)=L$1)*('2-1 采购订单物料明细表报表导出'!#REF!=$A531),'2-1 采购订单物料明细表报表导出'!#REF!,0))</f>
        <v>#REF!</v>
      </c>
      <c r="M531" s="23" t="e" cm="1">
        <f t="array" ref="M531">SUM(IF((LEFT('2-1 采购订单物料明细表报表导出'!#REF!,7)=M$1)*('2-1 采购订单物料明细表报表导出'!#REF!=$A531),'2-1 采购订单物料明细表报表导出'!#REF!,0))</f>
        <v>#REF!</v>
      </c>
      <c r="N531" s="23" t="e" cm="1">
        <f t="array" ref="N531">SUM(IF((LEFT('2-1 采购订单物料明细表报表导出'!#REF!,7)=N$1)*('2-1 采购订单物料明细表报表导出'!#REF!=$A531),'2-1 采购订单物料明细表报表导出'!#REF!,0))</f>
        <v>#REF!</v>
      </c>
      <c r="O531" s="23" t="e" cm="1">
        <f t="array" ref="O531">SUM(IF((LEFT('2-1 采购订单物料明细表报表导出'!#REF!,7)=O$1)*('2-1 采购订单物料明细表报表导出'!#REF!=$A531),'2-1 采购订单物料明细表报表导出'!#REF!,0))</f>
        <v>#REF!</v>
      </c>
    </row>
    <row r="532" ht="14.5" spans="1:15">
      <c r="A532" s="20" t="s">
        <v>3839</v>
      </c>
      <c r="B532" s="48" t="s">
        <v>1719</v>
      </c>
      <c r="C532" s="49" t="s">
        <v>3840</v>
      </c>
      <c r="D532" s="23" t="e" cm="1">
        <f t="array" ref="D532">SUM(IF((LEFT('2-1 采购订单物料明细表报表导出'!#REF!,7)=D$1)*('2-1 采购订单物料明细表报表导出'!#REF!=$A532),'2-1 采购订单物料明细表报表导出'!#REF!,0))</f>
        <v>#REF!</v>
      </c>
      <c r="E532" s="23" t="e" cm="1">
        <f t="array" ref="E532">SUM(IF((LEFT('2-1 采购订单物料明细表报表导出'!#REF!,7)=E$1)*('2-1 采购订单物料明细表报表导出'!#REF!=$A532),'2-1 采购订单物料明细表报表导出'!#REF!,0))</f>
        <v>#REF!</v>
      </c>
      <c r="F532" s="23" t="e" cm="1">
        <f t="array" ref="F532">SUM(IF((LEFT('2-1 采购订单物料明细表报表导出'!#REF!,7)=F$1)*('2-1 采购订单物料明细表报表导出'!#REF!=$A532),'2-1 采购订单物料明细表报表导出'!#REF!,0))</f>
        <v>#REF!</v>
      </c>
      <c r="G532" s="23" t="e" cm="1">
        <f t="array" ref="G532">SUM(IF((LEFT('2-1 采购订单物料明细表报表导出'!#REF!,7)=G$1)*('2-1 采购订单物料明细表报表导出'!#REF!=$A532),'2-1 采购订单物料明细表报表导出'!#REF!,0))</f>
        <v>#REF!</v>
      </c>
      <c r="H532" s="23" t="e" cm="1">
        <f t="array" ref="H532">SUM(IF((LEFT('2-1 采购订单物料明细表报表导出'!#REF!,7)=H$1)*('2-1 采购订单物料明细表报表导出'!#REF!=$A532),'2-1 采购订单物料明细表报表导出'!#REF!,0))</f>
        <v>#REF!</v>
      </c>
      <c r="I532" s="23" t="e" cm="1">
        <f t="array" ref="I532">SUM(IF((LEFT('2-1 采购订单物料明细表报表导出'!#REF!,7)=I$1)*('2-1 采购订单物料明细表报表导出'!#REF!=$A532),'2-1 采购订单物料明细表报表导出'!#REF!,0))</f>
        <v>#REF!</v>
      </c>
      <c r="J532" s="23" t="e" cm="1">
        <f t="array" ref="J532">SUM(IF((LEFT('2-1 采购订单物料明细表报表导出'!#REF!,7)=J$1)*('2-1 采购订单物料明细表报表导出'!#REF!=$A532),'2-1 采购订单物料明细表报表导出'!#REF!,0))</f>
        <v>#REF!</v>
      </c>
      <c r="K532" s="23" t="e" cm="1">
        <f t="array" ref="K532">SUM(IF((LEFT('2-1 采购订单物料明细表报表导出'!#REF!,7)=K$1)*('2-1 采购订单物料明细表报表导出'!#REF!=$A532),'2-1 采购订单物料明细表报表导出'!#REF!,0))</f>
        <v>#REF!</v>
      </c>
      <c r="L532" s="23" t="e" cm="1">
        <f t="array" ref="L532">SUM(IF((LEFT('2-1 采购订单物料明细表报表导出'!#REF!,7)=L$1)*('2-1 采购订单物料明细表报表导出'!#REF!=$A532),'2-1 采购订单物料明细表报表导出'!#REF!,0))</f>
        <v>#REF!</v>
      </c>
      <c r="M532" s="23" t="e" cm="1">
        <f t="array" ref="M532">SUM(IF((LEFT('2-1 采购订单物料明细表报表导出'!#REF!,7)=M$1)*('2-1 采购订单物料明细表报表导出'!#REF!=$A532),'2-1 采购订单物料明细表报表导出'!#REF!,0))</f>
        <v>#REF!</v>
      </c>
      <c r="N532" s="23" t="e" cm="1">
        <f t="array" ref="N532">SUM(IF((LEFT('2-1 采购订单物料明细表报表导出'!#REF!,7)=N$1)*('2-1 采购订单物料明细表报表导出'!#REF!=$A532),'2-1 采购订单物料明细表报表导出'!#REF!,0))</f>
        <v>#REF!</v>
      </c>
      <c r="O532" s="23" t="e" cm="1">
        <f t="array" ref="O532">SUM(IF((LEFT('2-1 采购订单物料明细表报表导出'!#REF!,7)=O$1)*('2-1 采购订单物料明细表报表导出'!#REF!=$A532),'2-1 采购订单物料明细表报表导出'!#REF!,0))</f>
        <v>#REF!</v>
      </c>
    </row>
    <row r="533" ht="14.5" spans="1:15">
      <c r="A533" s="20" t="s">
        <v>3841</v>
      </c>
      <c r="B533" s="48" t="s">
        <v>1719</v>
      </c>
      <c r="C533" s="49" t="s">
        <v>3840</v>
      </c>
      <c r="D533" s="23" t="e" cm="1">
        <f t="array" ref="D533">SUM(IF((LEFT('2-1 采购订单物料明细表报表导出'!#REF!,7)=D$1)*('2-1 采购订单物料明细表报表导出'!#REF!=$A533),'2-1 采购订单物料明细表报表导出'!#REF!,0))</f>
        <v>#REF!</v>
      </c>
      <c r="E533" s="23" t="e" cm="1">
        <f t="array" ref="E533">SUM(IF((LEFT('2-1 采购订单物料明细表报表导出'!#REF!,7)=E$1)*('2-1 采购订单物料明细表报表导出'!#REF!=$A533),'2-1 采购订单物料明细表报表导出'!#REF!,0))</f>
        <v>#REF!</v>
      </c>
      <c r="F533" s="23" t="e" cm="1">
        <f t="array" ref="F533">SUM(IF((LEFT('2-1 采购订单物料明细表报表导出'!#REF!,7)=F$1)*('2-1 采购订单物料明细表报表导出'!#REF!=$A533),'2-1 采购订单物料明细表报表导出'!#REF!,0))</f>
        <v>#REF!</v>
      </c>
      <c r="G533" s="23" t="e" cm="1">
        <f t="array" ref="G533">SUM(IF((LEFT('2-1 采购订单物料明细表报表导出'!#REF!,7)=G$1)*('2-1 采购订单物料明细表报表导出'!#REF!=$A533),'2-1 采购订单物料明细表报表导出'!#REF!,0))</f>
        <v>#REF!</v>
      </c>
      <c r="H533" s="23" t="e" cm="1">
        <f t="array" ref="H533">SUM(IF((LEFT('2-1 采购订单物料明细表报表导出'!#REF!,7)=H$1)*('2-1 采购订单物料明细表报表导出'!#REF!=$A533),'2-1 采购订单物料明细表报表导出'!#REF!,0))</f>
        <v>#REF!</v>
      </c>
      <c r="I533" s="23" t="e" cm="1">
        <f t="array" ref="I533">SUM(IF((LEFT('2-1 采购订单物料明细表报表导出'!#REF!,7)=I$1)*('2-1 采购订单物料明细表报表导出'!#REF!=$A533),'2-1 采购订单物料明细表报表导出'!#REF!,0))</f>
        <v>#REF!</v>
      </c>
      <c r="J533" s="23" t="e" cm="1">
        <f t="array" ref="J533">SUM(IF((LEFT('2-1 采购订单物料明细表报表导出'!#REF!,7)=J$1)*('2-1 采购订单物料明细表报表导出'!#REF!=$A533),'2-1 采购订单物料明细表报表导出'!#REF!,0))</f>
        <v>#REF!</v>
      </c>
      <c r="K533" s="23" t="e" cm="1">
        <f t="array" ref="K533">SUM(IF((LEFT('2-1 采购订单物料明细表报表导出'!#REF!,7)=K$1)*('2-1 采购订单物料明细表报表导出'!#REF!=$A533),'2-1 采购订单物料明细表报表导出'!#REF!,0))</f>
        <v>#REF!</v>
      </c>
      <c r="L533" s="23" t="e" cm="1">
        <f t="array" ref="L533">SUM(IF((LEFT('2-1 采购订单物料明细表报表导出'!#REF!,7)=L$1)*('2-1 采购订单物料明细表报表导出'!#REF!=$A533),'2-1 采购订单物料明细表报表导出'!#REF!,0))</f>
        <v>#REF!</v>
      </c>
      <c r="M533" s="23" t="e" cm="1">
        <f t="array" ref="M533">SUM(IF((LEFT('2-1 采购订单物料明细表报表导出'!#REF!,7)=M$1)*('2-1 采购订单物料明细表报表导出'!#REF!=$A533),'2-1 采购订单物料明细表报表导出'!#REF!,0))</f>
        <v>#REF!</v>
      </c>
      <c r="N533" s="23" t="e" cm="1">
        <f t="array" ref="N533">SUM(IF((LEFT('2-1 采购订单物料明细表报表导出'!#REF!,7)=N$1)*('2-1 采购订单物料明细表报表导出'!#REF!=$A533),'2-1 采购订单物料明细表报表导出'!#REF!,0))</f>
        <v>#REF!</v>
      </c>
      <c r="O533" s="23" t="e" cm="1">
        <f t="array" ref="O533">SUM(IF((LEFT('2-1 采购订单物料明细表报表导出'!#REF!,7)=O$1)*('2-1 采购订单物料明细表报表导出'!#REF!=$A533),'2-1 采购订单物料明细表报表导出'!#REF!,0))</f>
        <v>#REF!</v>
      </c>
    </row>
    <row r="534" ht="15" spans="1:15">
      <c r="A534" s="50" t="s">
        <v>3842</v>
      </c>
      <c r="B534" s="48" t="s">
        <v>1719</v>
      </c>
      <c r="C534" s="49" t="s">
        <v>3840</v>
      </c>
      <c r="D534" s="23" t="e" cm="1">
        <f t="array" ref="D534">SUM(IF((LEFT('2-1 采购订单物料明细表报表导出'!#REF!,7)=D$1)*('2-1 采购订单物料明细表报表导出'!#REF!=$A534),'2-1 采购订单物料明细表报表导出'!#REF!,0))</f>
        <v>#REF!</v>
      </c>
      <c r="E534" s="23" t="e" cm="1">
        <f t="array" ref="E534">SUM(IF((LEFT('2-1 采购订单物料明细表报表导出'!#REF!,7)=E$1)*('2-1 采购订单物料明细表报表导出'!#REF!=$A534),'2-1 采购订单物料明细表报表导出'!#REF!,0))</f>
        <v>#REF!</v>
      </c>
      <c r="F534" s="23" t="e" cm="1">
        <f t="array" ref="F534">SUM(IF((LEFT('2-1 采购订单物料明细表报表导出'!#REF!,7)=F$1)*('2-1 采购订单物料明细表报表导出'!#REF!=$A534),'2-1 采购订单物料明细表报表导出'!#REF!,0))</f>
        <v>#REF!</v>
      </c>
      <c r="G534" s="23" t="e" cm="1">
        <f t="array" ref="G534">SUM(IF((LEFT('2-1 采购订单物料明细表报表导出'!#REF!,7)=G$1)*('2-1 采购订单物料明细表报表导出'!#REF!=$A534),'2-1 采购订单物料明细表报表导出'!#REF!,0))</f>
        <v>#REF!</v>
      </c>
      <c r="H534" s="23" t="e" cm="1">
        <f t="array" ref="H534">SUM(IF((LEFT('2-1 采购订单物料明细表报表导出'!#REF!,7)=H$1)*('2-1 采购订单物料明细表报表导出'!#REF!=$A534),'2-1 采购订单物料明细表报表导出'!#REF!,0))</f>
        <v>#REF!</v>
      </c>
      <c r="I534" s="23" t="e" cm="1">
        <f t="array" ref="I534">SUM(IF((LEFT('2-1 采购订单物料明细表报表导出'!#REF!,7)=I$1)*('2-1 采购订单物料明细表报表导出'!#REF!=$A534),'2-1 采购订单物料明细表报表导出'!#REF!,0))</f>
        <v>#REF!</v>
      </c>
      <c r="J534" s="23" t="e" cm="1">
        <f t="array" ref="J534">SUM(IF((LEFT('2-1 采购订单物料明细表报表导出'!#REF!,7)=J$1)*('2-1 采购订单物料明细表报表导出'!#REF!=$A534),'2-1 采购订单物料明细表报表导出'!#REF!,0))</f>
        <v>#REF!</v>
      </c>
      <c r="K534" s="23" t="e" cm="1">
        <f t="array" ref="K534">SUM(IF((LEFT('2-1 采购订单物料明细表报表导出'!#REF!,7)=K$1)*('2-1 采购订单物料明细表报表导出'!#REF!=$A534),'2-1 采购订单物料明细表报表导出'!#REF!,0))</f>
        <v>#REF!</v>
      </c>
      <c r="L534" s="23" t="e" cm="1">
        <f t="array" ref="L534">SUM(IF((LEFT('2-1 采购订单物料明细表报表导出'!#REF!,7)=L$1)*('2-1 采购订单物料明细表报表导出'!#REF!=$A534),'2-1 采购订单物料明细表报表导出'!#REF!,0))</f>
        <v>#REF!</v>
      </c>
      <c r="M534" s="23" t="e" cm="1">
        <f t="array" ref="M534">SUM(IF((LEFT('2-1 采购订单物料明细表报表导出'!#REF!,7)=M$1)*('2-1 采购订单物料明细表报表导出'!#REF!=$A534),'2-1 采购订单物料明细表报表导出'!#REF!,0))</f>
        <v>#REF!</v>
      </c>
      <c r="N534" s="23" t="e" cm="1">
        <f t="array" ref="N534">SUM(IF((LEFT('2-1 采购订单物料明细表报表导出'!#REF!,7)=N$1)*('2-1 采购订单物料明细表报表导出'!#REF!=$A534),'2-1 采购订单物料明细表报表导出'!#REF!,0))</f>
        <v>#REF!</v>
      </c>
      <c r="O534" s="23" t="e" cm="1">
        <f t="array" ref="O534">SUM(IF((LEFT('2-1 采购订单物料明细表报表导出'!#REF!,7)=O$1)*('2-1 采购订单物料明细表报表导出'!#REF!=$A534),'2-1 采购订单物料明细表报表导出'!#REF!,0))</f>
        <v>#REF!</v>
      </c>
    </row>
    <row r="535" ht="15" spans="1:15">
      <c r="A535" s="29" t="s">
        <v>3843</v>
      </c>
      <c r="B535" s="48" t="s">
        <v>1719</v>
      </c>
      <c r="C535" s="49" t="s">
        <v>3840</v>
      </c>
      <c r="D535" s="23" t="e" cm="1">
        <f t="array" ref="D535">SUM(IF((LEFT('2-1 采购订单物料明细表报表导出'!#REF!,7)=D$1)*('2-1 采购订单物料明细表报表导出'!#REF!=$A535),'2-1 采购订单物料明细表报表导出'!#REF!,0))</f>
        <v>#REF!</v>
      </c>
      <c r="E535" s="23" t="e" cm="1">
        <f t="array" ref="E535">SUM(IF((LEFT('2-1 采购订单物料明细表报表导出'!#REF!,7)=E$1)*('2-1 采购订单物料明细表报表导出'!#REF!=$A535),'2-1 采购订单物料明细表报表导出'!#REF!,0))</f>
        <v>#REF!</v>
      </c>
      <c r="F535" s="23" t="e" cm="1">
        <f t="array" ref="F535">SUM(IF((LEFT('2-1 采购订单物料明细表报表导出'!#REF!,7)=F$1)*('2-1 采购订单物料明细表报表导出'!#REF!=$A535),'2-1 采购订单物料明细表报表导出'!#REF!,0))</f>
        <v>#REF!</v>
      </c>
      <c r="G535" s="23" t="e" cm="1">
        <f t="array" ref="G535">SUM(IF((LEFT('2-1 采购订单物料明细表报表导出'!#REF!,7)=G$1)*('2-1 采购订单物料明细表报表导出'!#REF!=$A535),'2-1 采购订单物料明细表报表导出'!#REF!,0))</f>
        <v>#REF!</v>
      </c>
      <c r="H535" s="23" t="e" cm="1">
        <f t="array" ref="H535">SUM(IF((LEFT('2-1 采购订单物料明细表报表导出'!#REF!,7)=H$1)*('2-1 采购订单物料明细表报表导出'!#REF!=$A535),'2-1 采购订单物料明细表报表导出'!#REF!,0))</f>
        <v>#REF!</v>
      </c>
      <c r="I535" s="23" t="e" cm="1">
        <f t="array" ref="I535">SUM(IF((LEFT('2-1 采购订单物料明细表报表导出'!#REF!,7)=I$1)*('2-1 采购订单物料明细表报表导出'!#REF!=$A535),'2-1 采购订单物料明细表报表导出'!#REF!,0))</f>
        <v>#REF!</v>
      </c>
      <c r="J535" s="23" t="e" cm="1">
        <f t="array" ref="J535">SUM(IF((LEFT('2-1 采购订单物料明细表报表导出'!#REF!,7)=J$1)*('2-1 采购订单物料明细表报表导出'!#REF!=$A535),'2-1 采购订单物料明细表报表导出'!#REF!,0))</f>
        <v>#REF!</v>
      </c>
      <c r="K535" s="23" t="e" cm="1">
        <f t="array" ref="K535">SUM(IF((LEFT('2-1 采购订单物料明细表报表导出'!#REF!,7)=K$1)*('2-1 采购订单物料明细表报表导出'!#REF!=$A535),'2-1 采购订单物料明细表报表导出'!#REF!,0))</f>
        <v>#REF!</v>
      </c>
      <c r="L535" s="23" t="e" cm="1">
        <f t="array" ref="L535">SUM(IF((LEFT('2-1 采购订单物料明细表报表导出'!#REF!,7)=L$1)*('2-1 采购订单物料明细表报表导出'!#REF!=$A535),'2-1 采购订单物料明细表报表导出'!#REF!,0))</f>
        <v>#REF!</v>
      </c>
      <c r="M535" s="23" t="e" cm="1">
        <f t="array" ref="M535">SUM(IF((LEFT('2-1 采购订单物料明细表报表导出'!#REF!,7)=M$1)*('2-1 采购订单物料明细表报表导出'!#REF!=$A535),'2-1 采购订单物料明细表报表导出'!#REF!,0))</f>
        <v>#REF!</v>
      </c>
      <c r="N535" s="23" t="e" cm="1">
        <f t="array" ref="N535">SUM(IF((LEFT('2-1 采购订单物料明细表报表导出'!#REF!,7)=N$1)*('2-1 采购订单物料明细表报表导出'!#REF!=$A535),'2-1 采购订单物料明细表报表导出'!#REF!,0))</f>
        <v>#REF!</v>
      </c>
      <c r="O535" s="23" t="e" cm="1">
        <f t="array" ref="O535">SUM(IF((LEFT('2-1 采购订单物料明细表报表导出'!#REF!,7)=O$1)*('2-1 采购订单物料明细表报表导出'!#REF!=$A535),'2-1 采购订单物料明细表报表导出'!#REF!,0))</f>
        <v>#REF!</v>
      </c>
    </row>
    <row r="536" ht="14.5" spans="1:15">
      <c r="A536" s="20" t="s">
        <v>3844</v>
      </c>
      <c r="B536" s="48" t="s">
        <v>1719</v>
      </c>
      <c r="C536" s="49" t="s">
        <v>3840</v>
      </c>
      <c r="D536" s="23" t="e" cm="1">
        <f t="array" ref="D536">SUM(IF((LEFT('2-1 采购订单物料明细表报表导出'!#REF!,7)=D$1)*('2-1 采购订单物料明细表报表导出'!#REF!=$A536),'2-1 采购订单物料明细表报表导出'!#REF!,0))</f>
        <v>#REF!</v>
      </c>
      <c r="E536" s="23" t="e" cm="1">
        <f t="array" ref="E536">SUM(IF((LEFT('2-1 采购订单物料明细表报表导出'!#REF!,7)=E$1)*('2-1 采购订单物料明细表报表导出'!#REF!=$A536),'2-1 采购订单物料明细表报表导出'!#REF!,0))</f>
        <v>#REF!</v>
      </c>
      <c r="F536" s="23" t="e" cm="1">
        <f t="array" ref="F536">SUM(IF((LEFT('2-1 采购订单物料明细表报表导出'!#REF!,7)=F$1)*('2-1 采购订单物料明细表报表导出'!#REF!=$A536),'2-1 采购订单物料明细表报表导出'!#REF!,0))</f>
        <v>#REF!</v>
      </c>
      <c r="G536" s="23" t="e" cm="1">
        <f t="array" ref="G536">SUM(IF((LEFT('2-1 采购订单物料明细表报表导出'!#REF!,7)=G$1)*('2-1 采购订单物料明细表报表导出'!#REF!=$A536),'2-1 采购订单物料明细表报表导出'!#REF!,0))</f>
        <v>#REF!</v>
      </c>
      <c r="H536" s="23" t="e" cm="1">
        <f t="array" ref="H536">SUM(IF((LEFT('2-1 采购订单物料明细表报表导出'!#REF!,7)=H$1)*('2-1 采购订单物料明细表报表导出'!#REF!=$A536),'2-1 采购订单物料明细表报表导出'!#REF!,0))</f>
        <v>#REF!</v>
      </c>
      <c r="I536" s="23" t="e" cm="1">
        <f t="array" ref="I536">SUM(IF((LEFT('2-1 采购订单物料明细表报表导出'!#REF!,7)=I$1)*('2-1 采购订单物料明细表报表导出'!#REF!=$A536),'2-1 采购订单物料明细表报表导出'!#REF!,0))</f>
        <v>#REF!</v>
      </c>
      <c r="J536" s="23" t="e" cm="1">
        <f t="array" ref="J536">SUM(IF((LEFT('2-1 采购订单物料明细表报表导出'!#REF!,7)=J$1)*('2-1 采购订单物料明细表报表导出'!#REF!=$A536),'2-1 采购订单物料明细表报表导出'!#REF!,0))</f>
        <v>#REF!</v>
      </c>
      <c r="K536" s="23" t="e" cm="1">
        <f t="array" ref="K536">SUM(IF((LEFT('2-1 采购订单物料明细表报表导出'!#REF!,7)=K$1)*('2-1 采购订单物料明细表报表导出'!#REF!=$A536),'2-1 采购订单物料明细表报表导出'!#REF!,0))</f>
        <v>#REF!</v>
      </c>
      <c r="L536" s="23" t="e" cm="1">
        <f t="array" ref="L536">SUM(IF((LEFT('2-1 采购订单物料明细表报表导出'!#REF!,7)=L$1)*('2-1 采购订单物料明细表报表导出'!#REF!=$A536),'2-1 采购订单物料明细表报表导出'!#REF!,0))</f>
        <v>#REF!</v>
      </c>
      <c r="M536" s="23" t="e" cm="1">
        <f t="array" ref="M536">SUM(IF((LEFT('2-1 采购订单物料明细表报表导出'!#REF!,7)=M$1)*('2-1 采购订单物料明细表报表导出'!#REF!=$A536),'2-1 采购订单物料明细表报表导出'!#REF!,0))</f>
        <v>#REF!</v>
      </c>
      <c r="N536" s="23" t="e" cm="1">
        <f t="array" ref="N536">SUM(IF((LEFT('2-1 采购订单物料明细表报表导出'!#REF!,7)=N$1)*('2-1 采购订单物料明细表报表导出'!#REF!=$A536),'2-1 采购订单物料明细表报表导出'!#REF!,0))</f>
        <v>#REF!</v>
      </c>
      <c r="O536" s="23" t="e" cm="1">
        <f t="array" ref="O536">SUM(IF((LEFT('2-1 采购订单物料明细表报表导出'!#REF!,7)=O$1)*('2-1 采购订单物料明细表报表导出'!#REF!=$A536),'2-1 采购订单物料明细表报表导出'!#REF!,0))</f>
        <v>#REF!</v>
      </c>
    </row>
    <row r="537" ht="14.5" spans="1:15">
      <c r="A537" s="20" t="s">
        <v>3845</v>
      </c>
      <c r="B537" s="48" t="s">
        <v>1719</v>
      </c>
      <c r="C537" s="49" t="s">
        <v>3840</v>
      </c>
      <c r="D537" s="23" t="e" cm="1">
        <f t="array" ref="D537">SUM(IF((LEFT('2-1 采购订单物料明细表报表导出'!#REF!,7)=D$1)*('2-1 采购订单物料明细表报表导出'!#REF!=$A537),'2-1 采购订单物料明细表报表导出'!#REF!,0))</f>
        <v>#REF!</v>
      </c>
      <c r="E537" s="23" t="e" cm="1">
        <f t="array" ref="E537">SUM(IF((LEFT('2-1 采购订单物料明细表报表导出'!#REF!,7)=E$1)*('2-1 采购订单物料明细表报表导出'!#REF!=$A537),'2-1 采购订单物料明细表报表导出'!#REF!,0))</f>
        <v>#REF!</v>
      </c>
      <c r="F537" s="23" t="e" cm="1">
        <f t="array" ref="F537">SUM(IF((LEFT('2-1 采购订单物料明细表报表导出'!#REF!,7)=F$1)*('2-1 采购订单物料明细表报表导出'!#REF!=$A537),'2-1 采购订单物料明细表报表导出'!#REF!,0))</f>
        <v>#REF!</v>
      </c>
      <c r="G537" s="23" t="e" cm="1">
        <f t="array" ref="G537">SUM(IF((LEFT('2-1 采购订单物料明细表报表导出'!#REF!,7)=G$1)*('2-1 采购订单物料明细表报表导出'!#REF!=$A537),'2-1 采购订单物料明细表报表导出'!#REF!,0))</f>
        <v>#REF!</v>
      </c>
      <c r="H537" s="23" t="e" cm="1">
        <f t="array" ref="H537">SUM(IF((LEFT('2-1 采购订单物料明细表报表导出'!#REF!,7)=H$1)*('2-1 采购订单物料明细表报表导出'!#REF!=$A537),'2-1 采购订单物料明细表报表导出'!#REF!,0))</f>
        <v>#REF!</v>
      </c>
      <c r="I537" s="23" t="e" cm="1">
        <f t="array" ref="I537">SUM(IF((LEFT('2-1 采购订单物料明细表报表导出'!#REF!,7)=I$1)*('2-1 采购订单物料明细表报表导出'!#REF!=$A537),'2-1 采购订单物料明细表报表导出'!#REF!,0))</f>
        <v>#REF!</v>
      </c>
      <c r="J537" s="23" t="e" cm="1">
        <f t="array" ref="J537">SUM(IF((LEFT('2-1 采购订单物料明细表报表导出'!#REF!,7)=J$1)*('2-1 采购订单物料明细表报表导出'!#REF!=$A537),'2-1 采购订单物料明细表报表导出'!#REF!,0))</f>
        <v>#REF!</v>
      </c>
      <c r="K537" s="23" t="e" cm="1">
        <f t="array" ref="K537">SUM(IF((LEFT('2-1 采购订单物料明细表报表导出'!#REF!,7)=K$1)*('2-1 采购订单物料明细表报表导出'!#REF!=$A537),'2-1 采购订单物料明细表报表导出'!#REF!,0))</f>
        <v>#REF!</v>
      </c>
      <c r="L537" s="23" t="e" cm="1">
        <f t="array" ref="L537">SUM(IF((LEFT('2-1 采购订单物料明细表报表导出'!#REF!,7)=L$1)*('2-1 采购订单物料明细表报表导出'!#REF!=$A537),'2-1 采购订单物料明细表报表导出'!#REF!,0))</f>
        <v>#REF!</v>
      </c>
      <c r="M537" s="23" t="e" cm="1">
        <f t="array" ref="M537">SUM(IF((LEFT('2-1 采购订单物料明细表报表导出'!#REF!,7)=M$1)*('2-1 采购订单物料明细表报表导出'!#REF!=$A537),'2-1 采购订单物料明细表报表导出'!#REF!,0))</f>
        <v>#REF!</v>
      </c>
      <c r="N537" s="23" t="e" cm="1">
        <f t="array" ref="N537">SUM(IF((LEFT('2-1 采购订单物料明细表报表导出'!#REF!,7)=N$1)*('2-1 采购订单物料明细表报表导出'!#REF!=$A537),'2-1 采购订单物料明细表报表导出'!#REF!,0))</f>
        <v>#REF!</v>
      </c>
      <c r="O537" s="23" t="e" cm="1">
        <f t="array" ref="O537">SUM(IF((LEFT('2-1 采购订单物料明细表报表导出'!#REF!,7)=O$1)*('2-1 采购订单物料明细表报表导出'!#REF!=$A537),'2-1 采购订单物料明细表报表导出'!#REF!,0))</f>
        <v>#REF!</v>
      </c>
    </row>
    <row r="538" ht="14.5" spans="1:15">
      <c r="A538" s="20" t="s">
        <v>3846</v>
      </c>
      <c r="B538" s="48" t="s">
        <v>1719</v>
      </c>
      <c r="C538" s="49" t="s">
        <v>3840</v>
      </c>
      <c r="D538" s="23" t="e" cm="1">
        <f t="array" ref="D538">SUM(IF((LEFT('2-1 采购订单物料明细表报表导出'!#REF!,7)=D$1)*('2-1 采购订单物料明细表报表导出'!#REF!=$A538),'2-1 采购订单物料明细表报表导出'!#REF!,0))</f>
        <v>#REF!</v>
      </c>
      <c r="E538" s="23" t="e" cm="1">
        <f t="array" ref="E538">SUM(IF((LEFT('2-1 采购订单物料明细表报表导出'!#REF!,7)=E$1)*('2-1 采购订单物料明细表报表导出'!#REF!=$A538),'2-1 采购订单物料明细表报表导出'!#REF!,0))</f>
        <v>#REF!</v>
      </c>
      <c r="F538" s="23" t="e" cm="1">
        <f t="array" ref="F538">SUM(IF((LEFT('2-1 采购订单物料明细表报表导出'!#REF!,7)=F$1)*('2-1 采购订单物料明细表报表导出'!#REF!=$A538),'2-1 采购订单物料明细表报表导出'!#REF!,0))</f>
        <v>#REF!</v>
      </c>
      <c r="G538" s="23" t="e" cm="1">
        <f t="array" ref="G538">SUM(IF((LEFT('2-1 采购订单物料明细表报表导出'!#REF!,7)=G$1)*('2-1 采购订单物料明细表报表导出'!#REF!=$A538),'2-1 采购订单物料明细表报表导出'!#REF!,0))</f>
        <v>#REF!</v>
      </c>
      <c r="H538" s="23" t="e" cm="1">
        <f t="array" ref="H538">SUM(IF((LEFT('2-1 采购订单物料明细表报表导出'!#REF!,7)=H$1)*('2-1 采购订单物料明细表报表导出'!#REF!=$A538),'2-1 采购订单物料明细表报表导出'!#REF!,0))</f>
        <v>#REF!</v>
      </c>
      <c r="I538" s="23" t="e" cm="1">
        <f t="array" ref="I538">SUM(IF((LEFT('2-1 采购订单物料明细表报表导出'!#REF!,7)=I$1)*('2-1 采购订单物料明细表报表导出'!#REF!=$A538),'2-1 采购订单物料明细表报表导出'!#REF!,0))</f>
        <v>#REF!</v>
      </c>
      <c r="J538" s="23" t="e" cm="1">
        <f t="array" ref="J538">SUM(IF((LEFT('2-1 采购订单物料明细表报表导出'!#REF!,7)=J$1)*('2-1 采购订单物料明细表报表导出'!#REF!=$A538),'2-1 采购订单物料明细表报表导出'!#REF!,0))</f>
        <v>#REF!</v>
      </c>
      <c r="K538" s="23" t="e" cm="1">
        <f t="array" ref="K538">SUM(IF((LEFT('2-1 采购订单物料明细表报表导出'!#REF!,7)=K$1)*('2-1 采购订单物料明细表报表导出'!#REF!=$A538),'2-1 采购订单物料明细表报表导出'!#REF!,0))</f>
        <v>#REF!</v>
      </c>
      <c r="L538" s="23" t="e" cm="1">
        <f t="array" ref="L538">SUM(IF((LEFT('2-1 采购订单物料明细表报表导出'!#REF!,7)=L$1)*('2-1 采购订单物料明细表报表导出'!#REF!=$A538),'2-1 采购订单物料明细表报表导出'!#REF!,0))</f>
        <v>#REF!</v>
      </c>
      <c r="M538" s="23" t="e" cm="1">
        <f t="array" ref="M538">SUM(IF((LEFT('2-1 采购订单物料明细表报表导出'!#REF!,7)=M$1)*('2-1 采购订单物料明细表报表导出'!#REF!=$A538),'2-1 采购订单物料明细表报表导出'!#REF!,0))</f>
        <v>#REF!</v>
      </c>
      <c r="N538" s="23" t="e" cm="1">
        <f t="array" ref="N538">SUM(IF((LEFT('2-1 采购订单物料明细表报表导出'!#REF!,7)=N$1)*('2-1 采购订单物料明细表报表导出'!#REF!=$A538),'2-1 采购订单物料明细表报表导出'!#REF!,0))</f>
        <v>#REF!</v>
      </c>
      <c r="O538" s="23" t="e" cm="1">
        <f t="array" ref="O538">SUM(IF((LEFT('2-1 采购订单物料明细表报表导出'!#REF!,7)=O$1)*('2-1 采购订单物料明细表报表导出'!#REF!=$A538),'2-1 采购订单物料明细表报表导出'!#REF!,0))</f>
        <v>#REF!</v>
      </c>
    </row>
    <row r="539" ht="14.5" spans="1:15">
      <c r="A539" s="20" t="s">
        <v>3847</v>
      </c>
      <c r="B539" s="48" t="s">
        <v>1719</v>
      </c>
      <c r="C539" s="49" t="s">
        <v>3840</v>
      </c>
      <c r="D539" s="23" t="e" cm="1">
        <f t="array" ref="D539">SUM(IF((LEFT('2-1 采购订单物料明细表报表导出'!#REF!,7)=D$1)*('2-1 采购订单物料明细表报表导出'!#REF!=$A539),'2-1 采购订单物料明细表报表导出'!#REF!,0))</f>
        <v>#REF!</v>
      </c>
      <c r="E539" s="23" t="e" cm="1">
        <f t="array" ref="E539">SUM(IF((LEFT('2-1 采购订单物料明细表报表导出'!#REF!,7)=E$1)*('2-1 采购订单物料明细表报表导出'!#REF!=$A539),'2-1 采购订单物料明细表报表导出'!#REF!,0))</f>
        <v>#REF!</v>
      </c>
      <c r="F539" s="23" t="e" cm="1">
        <f t="array" ref="F539">SUM(IF((LEFT('2-1 采购订单物料明细表报表导出'!#REF!,7)=F$1)*('2-1 采购订单物料明细表报表导出'!#REF!=$A539),'2-1 采购订单物料明细表报表导出'!#REF!,0))</f>
        <v>#REF!</v>
      </c>
      <c r="G539" s="23" t="e" cm="1">
        <f t="array" ref="G539">SUM(IF((LEFT('2-1 采购订单物料明细表报表导出'!#REF!,7)=G$1)*('2-1 采购订单物料明细表报表导出'!#REF!=$A539),'2-1 采购订单物料明细表报表导出'!#REF!,0))</f>
        <v>#REF!</v>
      </c>
      <c r="H539" s="23" t="e" cm="1">
        <f t="array" ref="H539">SUM(IF((LEFT('2-1 采购订单物料明细表报表导出'!#REF!,7)=H$1)*('2-1 采购订单物料明细表报表导出'!#REF!=$A539),'2-1 采购订单物料明细表报表导出'!#REF!,0))</f>
        <v>#REF!</v>
      </c>
      <c r="I539" s="23" t="e" cm="1">
        <f t="array" ref="I539">SUM(IF((LEFT('2-1 采购订单物料明细表报表导出'!#REF!,7)=I$1)*('2-1 采购订单物料明细表报表导出'!#REF!=$A539),'2-1 采购订单物料明细表报表导出'!#REF!,0))</f>
        <v>#REF!</v>
      </c>
      <c r="J539" s="23" t="e" cm="1">
        <f t="array" ref="J539">SUM(IF((LEFT('2-1 采购订单物料明细表报表导出'!#REF!,7)=J$1)*('2-1 采购订单物料明细表报表导出'!#REF!=$A539),'2-1 采购订单物料明细表报表导出'!#REF!,0))</f>
        <v>#REF!</v>
      </c>
      <c r="K539" s="23" t="e" cm="1">
        <f t="array" ref="K539">SUM(IF((LEFT('2-1 采购订单物料明细表报表导出'!#REF!,7)=K$1)*('2-1 采购订单物料明细表报表导出'!#REF!=$A539),'2-1 采购订单物料明细表报表导出'!#REF!,0))</f>
        <v>#REF!</v>
      </c>
      <c r="L539" s="23" t="e" cm="1">
        <f t="array" ref="L539">SUM(IF((LEFT('2-1 采购订单物料明细表报表导出'!#REF!,7)=L$1)*('2-1 采购订单物料明细表报表导出'!#REF!=$A539),'2-1 采购订单物料明细表报表导出'!#REF!,0))</f>
        <v>#REF!</v>
      </c>
      <c r="M539" s="23" t="e" cm="1">
        <f t="array" ref="M539">SUM(IF((LEFT('2-1 采购订单物料明细表报表导出'!#REF!,7)=M$1)*('2-1 采购订单物料明细表报表导出'!#REF!=$A539),'2-1 采购订单物料明细表报表导出'!#REF!,0))</f>
        <v>#REF!</v>
      </c>
      <c r="N539" s="23" t="e" cm="1">
        <f t="array" ref="N539">SUM(IF((LEFT('2-1 采购订单物料明细表报表导出'!#REF!,7)=N$1)*('2-1 采购订单物料明细表报表导出'!#REF!=$A539),'2-1 采购订单物料明细表报表导出'!#REF!,0))</f>
        <v>#REF!</v>
      </c>
      <c r="O539" s="23" t="e" cm="1">
        <f t="array" ref="O539">SUM(IF((LEFT('2-1 采购订单物料明细表报表导出'!#REF!,7)=O$1)*('2-1 采购订单物料明细表报表导出'!#REF!=$A539),'2-1 采购订单物料明细表报表导出'!#REF!,0))</f>
        <v>#REF!</v>
      </c>
    </row>
    <row r="540" ht="14.5" spans="1:15">
      <c r="A540" s="20" t="s">
        <v>3848</v>
      </c>
      <c r="B540" s="48" t="s">
        <v>1719</v>
      </c>
      <c r="C540" s="49" t="s">
        <v>3840</v>
      </c>
      <c r="D540" s="23" t="e" cm="1">
        <f t="array" ref="D540">SUM(IF((LEFT('2-1 采购订单物料明细表报表导出'!#REF!,7)=D$1)*('2-1 采购订单物料明细表报表导出'!#REF!=$A540),'2-1 采购订单物料明细表报表导出'!#REF!,0))</f>
        <v>#REF!</v>
      </c>
      <c r="E540" s="23" t="e" cm="1">
        <f t="array" ref="E540">SUM(IF((LEFT('2-1 采购订单物料明细表报表导出'!#REF!,7)=E$1)*('2-1 采购订单物料明细表报表导出'!#REF!=$A540),'2-1 采购订单物料明细表报表导出'!#REF!,0))</f>
        <v>#REF!</v>
      </c>
      <c r="F540" s="23" t="e" cm="1">
        <f t="array" ref="F540">SUM(IF((LEFT('2-1 采购订单物料明细表报表导出'!#REF!,7)=F$1)*('2-1 采购订单物料明细表报表导出'!#REF!=$A540),'2-1 采购订单物料明细表报表导出'!#REF!,0))</f>
        <v>#REF!</v>
      </c>
      <c r="G540" s="23" t="e" cm="1">
        <f t="array" ref="G540">SUM(IF((LEFT('2-1 采购订单物料明细表报表导出'!#REF!,7)=G$1)*('2-1 采购订单物料明细表报表导出'!#REF!=$A540),'2-1 采购订单物料明细表报表导出'!#REF!,0))</f>
        <v>#REF!</v>
      </c>
      <c r="H540" s="23" t="e" cm="1">
        <f t="array" ref="H540">SUM(IF((LEFT('2-1 采购订单物料明细表报表导出'!#REF!,7)=H$1)*('2-1 采购订单物料明细表报表导出'!#REF!=$A540),'2-1 采购订单物料明细表报表导出'!#REF!,0))</f>
        <v>#REF!</v>
      </c>
      <c r="I540" s="23" t="e" cm="1">
        <f t="array" ref="I540">SUM(IF((LEFT('2-1 采购订单物料明细表报表导出'!#REF!,7)=I$1)*('2-1 采购订单物料明细表报表导出'!#REF!=$A540),'2-1 采购订单物料明细表报表导出'!#REF!,0))</f>
        <v>#REF!</v>
      </c>
      <c r="J540" s="23" t="e" cm="1">
        <f t="array" ref="J540">SUM(IF((LEFT('2-1 采购订单物料明细表报表导出'!#REF!,7)=J$1)*('2-1 采购订单物料明细表报表导出'!#REF!=$A540),'2-1 采购订单物料明细表报表导出'!#REF!,0))</f>
        <v>#REF!</v>
      </c>
      <c r="K540" s="23" t="e" cm="1">
        <f t="array" ref="K540">SUM(IF((LEFT('2-1 采购订单物料明细表报表导出'!#REF!,7)=K$1)*('2-1 采购订单物料明细表报表导出'!#REF!=$A540),'2-1 采购订单物料明细表报表导出'!#REF!,0))</f>
        <v>#REF!</v>
      </c>
      <c r="L540" s="23" t="e" cm="1">
        <f t="array" ref="L540">SUM(IF((LEFT('2-1 采购订单物料明细表报表导出'!#REF!,7)=L$1)*('2-1 采购订单物料明细表报表导出'!#REF!=$A540),'2-1 采购订单物料明细表报表导出'!#REF!,0))</f>
        <v>#REF!</v>
      </c>
      <c r="M540" s="23" t="e" cm="1">
        <f t="array" ref="M540">SUM(IF((LEFT('2-1 采购订单物料明细表报表导出'!#REF!,7)=M$1)*('2-1 采购订单物料明细表报表导出'!#REF!=$A540),'2-1 采购订单物料明细表报表导出'!#REF!,0))</f>
        <v>#REF!</v>
      </c>
      <c r="N540" s="23" t="e" cm="1">
        <f t="array" ref="N540">SUM(IF((LEFT('2-1 采购订单物料明细表报表导出'!#REF!,7)=N$1)*('2-1 采购订单物料明细表报表导出'!#REF!=$A540),'2-1 采购订单物料明细表报表导出'!#REF!,0))</f>
        <v>#REF!</v>
      </c>
      <c r="O540" s="23" t="e" cm="1">
        <f t="array" ref="O540">SUM(IF((LEFT('2-1 采购订单物料明细表报表导出'!#REF!,7)=O$1)*('2-1 采购订单物料明细表报表导出'!#REF!=$A540),'2-1 采购订单物料明细表报表导出'!#REF!,0))</f>
        <v>#REF!</v>
      </c>
    </row>
    <row r="541" ht="14.5" spans="1:15">
      <c r="A541" s="20" t="s">
        <v>3849</v>
      </c>
      <c r="B541" s="48" t="s">
        <v>1719</v>
      </c>
      <c r="C541" s="49" t="s">
        <v>3840</v>
      </c>
      <c r="D541" s="23" t="e" cm="1">
        <f t="array" ref="D541">SUM(IF((LEFT('2-1 采购订单物料明细表报表导出'!#REF!,7)=D$1)*('2-1 采购订单物料明细表报表导出'!#REF!=$A541),'2-1 采购订单物料明细表报表导出'!#REF!,0))</f>
        <v>#REF!</v>
      </c>
      <c r="E541" s="23" t="e" cm="1">
        <f t="array" ref="E541">SUM(IF((LEFT('2-1 采购订单物料明细表报表导出'!#REF!,7)=E$1)*('2-1 采购订单物料明细表报表导出'!#REF!=$A541),'2-1 采购订单物料明细表报表导出'!#REF!,0))</f>
        <v>#REF!</v>
      </c>
      <c r="F541" s="23" t="e" cm="1">
        <f t="array" ref="F541">SUM(IF((LEFT('2-1 采购订单物料明细表报表导出'!#REF!,7)=F$1)*('2-1 采购订单物料明细表报表导出'!#REF!=$A541),'2-1 采购订单物料明细表报表导出'!#REF!,0))</f>
        <v>#REF!</v>
      </c>
      <c r="G541" s="23" t="e" cm="1">
        <f t="array" ref="G541">SUM(IF((LEFT('2-1 采购订单物料明细表报表导出'!#REF!,7)=G$1)*('2-1 采购订单物料明细表报表导出'!#REF!=$A541),'2-1 采购订单物料明细表报表导出'!#REF!,0))</f>
        <v>#REF!</v>
      </c>
      <c r="H541" s="23" t="e" cm="1">
        <f t="array" ref="H541">SUM(IF((LEFT('2-1 采购订单物料明细表报表导出'!#REF!,7)=H$1)*('2-1 采购订单物料明细表报表导出'!#REF!=$A541),'2-1 采购订单物料明细表报表导出'!#REF!,0))</f>
        <v>#REF!</v>
      </c>
      <c r="I541" s="23" t="e" cm="1">
        <f t="array" ref="I541">SUM(IF((LEFT('2-1 采购订单物料明细表报表导出'!#REF!,7)=I$1)*('2-1 采购订单物料明细表报表导出'!#REF!=$A541),'2-1 采购订单物料明细表报表导出'!#REF!,0))</f>
        <v>#REF!</v>
      </c>
      <c r="J541" s="23" t="e" cm="1">
        <f t="array" ref="J541">SUM(IF((LEFT('2-1 采购订单物料明细表报表导出'!#REF!,7)=J$1)*('2-1 采购订单物料明细表报表导出'!#REF!=$A541),'2-1 采购订单物料明细表报表导出'!#REF!,0))</f>
        <v>#REF!</v>
      </c>
      <c r="K541" s="23" t="e" cm="1">
        <f t="array" ref="K541">SUM(IF((LEFT('2-1 采购订单物料明细表报表导出'!#REF!,7)=K$1)*('2-1 采购订单物料明细表报表导出'!#REF!=$A541),'2-1 采购订单物料明细表报表导出'!#REF!,0))</f>
        <v>#REF!</v>
      </c>
      <c r="L541" s="23" t="e" cm="1">
        <f t="array" ref="L541">SUM(IF((LEFT('2-1 采购订单物料明细表报表导出'!#REF!,7)=L$1)*('2-1 采购订单物料明细表报表导出'!#REF!=$A541),'2-1 采购订单物料明细表报表导出'!#REF!,0))</f>
        <v>#REF!</v>
      </c>
      <c r="M541" s="23" t="e" cm="1">
        <f t="array" ref="M541">SUM(IF((LEFT('2-1 采购订单物料明细表报表导出'!#REF!,7)=M$1)*('2-1 采购订单物料明细表报表导出'!#REF!=$A541),'2-1 采购订单物料明细表报表导出'!#REF!,0))</f>
        <v>#REF!</v>
      </c>
      <c r="N541" s="23" t="e" cm="1">
        <f t="array" ref="N541">SUM(IF((LEFT('2-1 采购订单物料明细表报表导出'!#REF!,7)=N$1)*('2-1 采购订单物料明细表报表导出'!#REF!=$A541),'2-1 采购订单物料明细表报表导出'!#REF!,0))</f>
        <v>#REF!</v>
      </c>
      <c r="O541" s="23" t="e" cm="1">
        <f t="array" ref="O541">SUM(IF((LEFT('2-1 采购订单物料明细表报表导出'!#REF!,7)=O$1)*('2-1 采购订单物料明细表报表导出'!#REF!=$A541),'2-1 采购订单物料明细表报表导出'!#REF!,0))</f>
        <v>#REF!</v>
      </c>
    </row>
    <row r="542" ht="15" spans="1:15">
      <c r="A542" s="50" t="s">
        <v>3850</v>
      </c>
      <c r="B542" s="48" t="s">
        <v>1719</v>
      </c>
      <c r="C542" s="49" t="s">
        <v>3840</v>
      </c>
      <c r="D542" s="23" t="e" cm="1">
        <f t="array" ref="D542">SUM(IF((LEFT('2-1 采购订单物料明细表报表导出'!#REF!,7)=D$1)*('2-1 采购订单物料明细表报表导出'!#REF!=$A542),'2-1 采购订单物料明细表报表导出'!#REF!,0))</f>
        <v>#REF!</v>
      </c>
      <c r="E542" s="23" t="e" cm="1">
        <f t="array" ref="E542">SUM(IF((LEFT('2-1 采购订单物料明细表报表导出'!#REF!,7)=E$1)*('2-1 采购订单物料明细表报表导出'!#REF!=$A542),'2-1 采购订单物料明细表报表导出'!#REF!,0))</f>
        <v>#REF!</v>
      </c>
      <c r="F542" s="23" t="e" cm="1">
        <f t="array" ref="F542">SUM(IF((LEFT('2-1 采购订单物料明细表报表导出'!#REF!,7)=F$1)*('2-1 采购订单物料明细表报表导出'!#REF!=$A542),'2-1 采购订单物料明细表报表导出'!#REF!,0))</f>
        <v>#REF!</v>
      </c>
      <c r="G542" s="23" t="e" cm="1">
        <f t="array" ref="G542">SUM(IF((LEFT('2-1 采购订单物料明细表报表导出'!#REF!,7)=G$1)*('2-1 采购订单物料明细表报表导出'!#REF!=$A542),'2-1 采购订单物料明细表报表导出'!#REF!,0))</f>
        <v>#REF!</v>
      </c>
      <c r="H542" s="23" t="e" cm="1">
        <f t="array" ref="H542">SUM(IF((LEFT('2-1 采购订单物料明细表报表导出'!#REF!,7)=H$1)*('2-1 采购订单物料明细表报表导出'!#REF!=$A542),'2-1 采购订单物料明细表报表导出'!#REF!,0))</f>
        <v>#REF!</v>
      </c>
      <c r="I542" s="23" t="e" cm="1">
        <f t="array" ref="I542">SUM(IF((LEFT('2-1 采购订单物料明细表报表导出'!#REF!,7)=I$1)*('2-1 采购订单物料明细表报表导出'!#REF!=$A542),'2-1 采购订单物料明细表报表导出'!#REF!,0))</f>
        <v>#REF!</v>
      </c>
      <c r="J542" s="23" t="e" cm="1">
        <f t="array" ref="J542">SUM(IF((LEFT('2-1 采购订单物料明细表报表导出'!#REF!,7)=J$1)*('2-1 采购订单物料明细表报表导出'!#REF!=$A542),'2-1 采购订单物料明细表报表导出'!#REF!,0))</f>
        <v>#REF!</v>
      </c>
      <c r="K542" s="23" t="e" cm="1">
        <f t="array" ref="K542">SUM(IF((LEFT('2-1 采购订单物料明细表报表导出'!#REF!,7)=K$1)*('2-1 采购订单物料明细表报表导出'!#REF!=$A542),'2-1 采购订单物料明细表报表导出'!#REF!,0))</f>
        <v>#REF!</v>
      </c>
      <c r="L542" s="23" t="e" cm="1">
        <f t="array" ref="L542">SUM(IF((LEFT('2-1 采购订单物料明细表报表导出'!#REF!,7)=L$1)*('2-1 采购订单物料明细表报表导出'!#REF!=$A542),'2-1 采购订单物料明细表报表导出'!#REF!,0))</f>
        <v>#REF!</v>
      </c>
      <c r="M542" s="23" t="e" cm="1">
        <f t="array" ref="M542">SUM(IF((LEFT('2-1 采购订单物料明细表报表导出'!#REF!,7)=M$1)*('2-1 采购订单物料明细表报表导出'!#REF!=$A542),'2-1 采购订单物料明细表报表导出'!#REF!,0))</f>
        <v>#REF!</v>
      </c>
      <c r="N542" s="23" t="e" cm="1">
        <f t="array" ref="N542">SUM(IF((LEFT('2-1 采购订单物料明细表报表导出'!#REF!,7)=N$1)*('2-1 采购订单物料明细表报表导出'!#REF!=$A542),'2-1 采购订单物料明细表报表导出'!#REF!,0))</f>
        <v>#REF!</v>
      </c>
      <c r="O542" s="23" t="e" cm="1">
        <f t="array" ref="O542">SUM(IF((LEFT('2-1 采购订单物料明细表报表导出'!#REF!,7)=O$1)*('2-1 采购订单物料明细表报表导出'!#REF!=$A542),'2-1 采购订单物料明细表报表导出'!#REF!,0))</f>
        <v>#REF!</v>
      </c>
    </row>
    <row r="543" ht="15" spans="1:15">
      <c r="A543" s="50" t="s">
        <v>3851</v>
      </c>
      <c r="B543" s="48" t="s">
        <v>1719</v>
      </c>
      <c r="C543" s="49" t="s">
        <v>3840</v>
      </c>
      <c r="D543" s="23" t="e" cm="1">
        <f t="array" ref="D543">SUM(IF((LEFT('2-1 采购订单物料明细表报表导出'!#REF!,7)=D$1)*('2-1 采购订单物料明细表报表导出'!#REF!=$A543),'2-1 采购订单物料明细表报表导出'!#REF!,0))</f>
        <v>#REF!</v>
      </c>
      <c r="E543" s="23" t="e" cm="1">
        <f t="array" ref="E543">SUM(IF((LEFT('2-1 采购订单物料明细表报表导出'!#REF!,7)=E$1)*('2-1 采购订单物料明细表报表导出'!#REF!=$A543),'2-1 采购订单物料明细表报表导出'!#REF!,0))</f>
        <v>#REF!</v>
      </c>
      <c r="F543" s="23" t="e" cm="1">
        <f t="array" ref="F543">SUM(IF((LEFT('2-1 采购订单物料明细表报表导出'!#REF!,7)=F$1)*('2-1 采购订单物料明细表报表导出'!#REF!=$A543),'2-1 采购订单物料明细表报表导出'!#REF!,0))</f>
        <v>#REF!</v>
      </c>
      <c r="G543" s="23" t="e" cm="1">
        <f t="array" ref="G543">SUM(IF((LEFT('2-1 采购订单物料明细表报表导出'!#REF!,7)=G$1)*('2-1 采购订单物料明细表报表导出'!#REF!=$A543),'2-1 采购订单物料明细表报表导出'!#REF!,0))</f>
        <v>#REF!</v>
      </c>
      <c r="H543" s="23" t="e" cm="1">
        <f t="array" ref="H543">SUM(IF((LEFT('2-1 采购订单物料明细表报表导出'!#REF!,7)=H$1)*('2-1 采购订单物料明细表报表导出'!#REF!=$A543),'2-1 采购订单物料明细表报表导出'!#REF!,0))</f>
        <v>#REF!</v>
      </c>
      <c r="I543" s="23" t="e" cm="1">
        <f t="array" ref="I543">SUM(IF((LEFT('2-1 采购订单物料明细表报表导出'!#REF!,7)=I$1)*('2-1 采购订单物料明细表报表导出'!#REF!=$A543),'2-1 采购订单物料明细表报表导出'!#REF!,0))</f>
        <v>#REF!</v>
      </c>
      <c r="J543" s="23" t="e" cm="1">
        <f t="array" ref="J543">SUM(IF((LEFT('2-1 采购订单物料明细表报表导出'!#REF!,7)=J$1)*('2-1 采购订单物料明细表报表导出'!#REF!=$A543),'2-1 采购订单物料明细表报表导出'!#REF!,0))</f>
        <v>#REF!</v>
      </c>
      <c r="K543" s="23" t="e" cm="1">
        <f t="array" ref="K543">SUM(IF((LEFT('2-1 采购订单物料明细表报表导出'!#REF!,7)=K$1)*('2-1 采购订单物料明细表报表导出'!#REF!=$A543),'2-1 采购订单物料明细表报表导出'!#REF!,0))</f>
        <v>#REF!</v>
      </c>
      <c r="L543" s="23" t="e" cm="1">
        <f t="array" ref="L543">SUM(IF((LEFT('2-1 采购订单物料明细表报表导出'!#REF!,7)=L$1)*('2-1 采购订单物料明细表报表导出'!#REF!=$A543),'2-1 采购订单物料明细表报表导出'!#REF!,0))</f>
        <v>#REF!</v>
      </c>
      <c r="M543" s="23" t="e" cm="1">
        <f t="array" ref="M543">SUM(IF((LEFT('2-1 采购订单物料明细表报表导出'!#REF!,7)=M$1)*('2-1 采购订单物料明细表报表导出'!#REF!=$A543),'2-1 采购订单物料明细表报表导出'!#REF!,0))</f>
        <v>#REF!</v>
      </c>
      <c r="N543" s="23" t="e" cm="1">
        <f t="array" ref="N543">SUM(IF((LEFT('2-1 采购订单物料明细表报表导出'!#REF!,7)=N$1)*('2-1 采购订单物料明细表报表导出'!#REF!=$A543),'2-1 采购订单物料明细表报表导出'!#REF!,0))</f>
        <v>#REF!</v>
      </c>
      <c r="O543" s="23" t="e" cm="1">
        <f t="array" ref="O543">SUM(IF((LEFT('2-1 采购订单物料明细表报表导出'!#REF!,7)=O$1)*('2-1 采购订单物料明细表报表导出'!#REF!=$A543),'2-1 采购订单物料明细表报表导出'!#REF!,0))</f>
        <v>#REF!</v>
      </c>
    </row>
    <row r="544" ht="15" spans="1:15">
      <c r="A544" s="50" t="s">
        <v>3852</v>
      </c>
      <c r="B544" s="48" t="s">
        <v>1719</v>
      </c>
      <c r="C544" s="49" t="s">
        <v>3840</v>
      </c>
      <c r="D544" s="23" t="e" cm="1">
        <f t="array" ref="D544">SUM(IF((LEFT('2-1 采购订单物料明细表报表导出'!#REF!,7)=D$1)*('2-1 采购订单物料明细表报表导出'!#REF!=$A544),'2-1 采购订单物料明细表报表导出'!#REF!,0))</f>
        <v>#REF!</v>
      </c>
      <c r="E544" s="23" t="e" cm="1">
        <f t="array" ref="E544">SUM(IF((LEFT('2-1 采购订单物料明细表报表导出'!#REF!,7)=E$1)*('2-1 采购订单物料明细表报表导出'!#REF!=$A544),'2-1 采购订单物料明细表报表导出'!#REF!,0))</f>
        <v>#REF!</v>
      </c>
      <c r="F544" s="23" t="e" cm="1">
        <f t="array" ref="F544">SUM(IF((LEFT('2-1 采购订单物料明细表报表导出'!#REF!,7)=F$1)*('2-1 采购订单物料明细表报表导出'!#REF!=$A544),'2-1 采购订单物料明细表报表导出'!#REF!,0))</f>
        <v>#REF!</v>
      </c>
      <c r="G544" s="23" t="e" cm="1">
        <f t="array" ref="G544">SUM(IF((LEFT('2-1 采购订单物料明细表报表导出'!#REF!,7)=G$1)*('2-1 采购订单物料明细表报表导出'!#REF!=$A544),'2-1 采购订单物料明细表报表导出'!#REF!,0))</f>
        <v>#REF!</v>
      </c>
      <c r="H544" s="23" t="e" cm="1">
        <f t="array" ref="H544">SUM(IF((LEFT('2-1 采购订单物料明细表报表导出'!#REF!,7)=H$1)*('2-1 采购订单物料明细表报表导出'!#REF!=$A544),'2-1 采购订单物料明细表报表导出'!#REF!,0))</f>
        <v>#REF!</v>
      </c>
      <c r="I544" s="23" t="e" cm="1">
        <f t="array" ref="I544">SUM(IF((LEFT('2-1 采购订单物料明细表报表导出'!#REF!,7)=I$1)*('2-1 采购订单物料明细表报表导出'!#REF!=$A544),'2-1 采购订单物料明细表报表导出'!#REF!,0))</f>
        <v>#REF!</v>
      </c>
      <c r="J544" s="23" t="e" cm="1">
        <f t="array" ref="J544">SUM(IF((LEFT('2-1 采购订单物料明细表报表导出'!#REF!,7)=J$1)*('2-1 采购订单物料明细表报表导出'!#REF!=$A544),'2-1 采购订单物料明细表报表导出'!#REF!,0))</f>
        <v>#REF!</v>
      </c>
      <c r="K544" s="23" t="e" cm="1">
        <f t="array" ref="K544">SUM(IF((LEFT('2-1 采购订单物料明细表报表导出'!#REF!,7)=K$1)*('2-1 采购订单物料明细表报表导出'!#REF!=$A544),'2-1 采购订单物料明细表报表导出'!#REF!,0))</f>
        <v>#REF!</v>
      </c>
      <c r="L544" s="23" t="e" cm="1">
        <f t="array" ref="L544">SUM(IF((LEFT('2-1 采购订单物料明细表报表导出'!#REF!,7)=L$1)*('2-1 采购订单物料明细表报表导出'!#REF!=$A544),'2-1 采购订单物料明细表报表导出'!#REF!,0))</f>
        <v>#REF!</v>
      </c>
      <c r="M544" s="23" t="e" cm="1">
        <f t="array" ref="M544">SUM(IF((LEFT('2-1 采购订单物料明细表报表导出'!#REF!,7)=M$1)*('2-1 采购订单物料明细表报表导出'!#REF!=$A544),'2-1 采购订单物料明细表报表导出'!#REF!,0))</f>
        <v>#REF!</v>
      </c>
      <c r="N544" s="23" t="e" cm="1">
        <f t="array" ref="N544">SUM(IF((LEFT('2-1 采购订单物料明细表报表导出'!#REF!,7)=N$1)*('2-1 采购订单物料明细表报表导出'!#REF!=$A544),'2-1 采购订单物料明细表报表导出'!#REF!,0))</f>
        <v>#REF!</v>
      </c>
      <c r="O544" s="23" t="e" cm="1">
        <f t="array" ref="O544">SUM(IF((LEFT('2-1 采购订单物料明细表报表导出'!#REF!,7)=O$1)*('2-1 采购订单物料明细表报表导出'!#REF!=$A544),'2-1 采购订单物料明细表报表导出'!#REF!,0))</f>
        <v>#REF!</v>
      </c>
    </row>
    <row r="545" ht="15" spans="1:15">
      <c r="A545" s="50" t="s">
        <v>3853</v>
      </c>
      <c r="B545" s="48" t="s">
        <v>1719</v>
      </c>
      <c r="C545" s="49" t="s">
        <v>3840</v>
      </c>
      <c r="D545" s="23" t="e" cm="1">
        <f t="array" ref="D545">SUM(IF((LEFT('2-1 采购订单物料明细表报表导出'!#REF!,7)=D$1)*('2-1 采购订单物料明细表报表导出'!#REF!=$A545),'2-1 采购订单物料明细表报表导出'!#REF!,0))</f>
        <v>#REF!</v>
      </c>
      <c r="E545" s="23" t="e" cm="1">
        <f t="array" ref="E545">SUM(IF((LEFT('2-1 采购订单物料明细表报表导出'!#REF!,7)=E$1)*('2-1 采购订单物料明细表报表导出'!#REF!=$A545),'2-1 采购订单物料明细表报表导出'!#REF!,0))</f>
        <v>#REF!</v>
      </c>
      <c r="F545" s="23" t="e" cm="1">
        <f t="array" ref="F545">SUM(IF((LEFT('2-1 采购订单物料明细表报表导出'!#REF!,7)=F$1)*('2-1 采购订单物料明细表报表导出'!#REF!=$A545),'2-1 采购订单物料明细表报表导出'!#REF!,0))</f>
        <v>#REF!</v>
      </c>
      <c r="G545" s="23" t="e" cm="1">
        <f t="array" ref="G545">SUM(IF((LEFT('2-1 采购订单物料明细表报表导出'!#REF!,7)=G$1)*('2-1 采购订单物料明细表报表导出'!#REF!=$A545),'2-1 采购订单物料明细表报表导出'!#REF!,0))</f>
        <v>#REF!</v>
      </c>
      <c r="H545" s="23" t="e" cm="1">
        <f t="array" ref="H545">SUM(IF((LEFT('2-1 采购订单物料明细表报表导出'!#REF!,7)=H$1)*('2-1 采购订单物料明细表报表导出'!#REF!=$A545),'2-1 采购订单物料明细表报表导出'!#REF!,0))</f>
        <v>#REF!</v>
      </c>
      <c r="I545" s="23" t="e" cm="1">
        <f t="array" ref="I545">SUM(IF((LEFT('2-1 采购订单物料明细表报表导出'!#REF!,7)=I$1)*('2-1 采购订单物料明细表报表导出'!#REF!=$A545),'2-1 采购订单物料明细表报表导出'!#REF!,0))</f>
        <v>#REF!</v>
      </c>
      <c r="J545" s="23" t="e" cm="1">
        <f t="array" ref="J545">SUM(IF((LEFT('2-1 采购订单物料明细表报表导出'!#REF!,7)=J$1)*('2-1 采购订单物料明细表报表导出'!#REF!=$A545),'2-1 采购订单物料明细表报表导出'!#REF!,0))</f>
        <v>#REF!</v>
      </c>
      <c r="K545" s="23" t="e" cm="1">
        <f t="array" ref="K545">SUM(IF((LEFT('2-1 采购订单物料明细表报表导出'!#REF!,7)=K$1)*('2-1 采购订单物料明细表报表导出'!#REF!=$A545),'2-1 采购订单物料明细表报表导出'!#REF!,0))</f>
        <v>#REF!</v>
      </c>
      <c r="L545" s="23" t="e" cm="1">
        <f t="array" ref="L545">SUM(IF((LEFT('2-1 采购订单物料明细表报表导出'!#REF!,7)=L$1)*('2-1 采购订单物料明细表报表导出'!#REF!=$A545),'2-1 采购订单物料明细表报表导出'!#REF!,0))</f>
        <v>#REF!</v>
      </c>
      <c r="M545" s="23" t="e" cm="1">
        <f t="array" ref="M545">SUM(IF((LEFT('2-1 采购订单物料明细表报表导出'!#REF!,7)=M$1)*('2-1 采购订单物料明细表报表导出'!#REF!=$A545),'2-1 采购订单物料明细表报表导出'!#REF!,0))</f>
        <v>#REF!</v>
      </c>
      <c r="N545" s="23" t="e" cm="1">
        <f t="array" ref="N545">SUM(IF((LEFT('2-1 采购订单物料明细表报表导出'!#REF!,7)=N$1)*('2-1 采购订单物料明细表报表导出'!#REF!=$A545),'2-1 采购订单物料明细表报表导出'!#REF!,0))</f>
        <v>#REF!</v>
      </c>
      <c r="O545" s="23" t="e" cm="1">
        <f t="array" ref="O545">SUM(IF((LEFT('2-1 采购订单物料明细表报表导出'!#REF!,7)=O$1)*('2-1 采购订单物料明细表报表导出'!#REF!=$A545),'2-1 采购订单物料明细表报表导出'!#REF!,0))</f>
        <v>#REF!</v>
      </c>
    </row>
    <row r="546" ht="15" spans="1:15">
      <c r="A546" s="50" t="s">
        <v>3854</v>
      </c>
      <c r="B546" s="48" t="s">
        <v>1719</v>
      </c>
      <c r="C546" s="49" t="s">
        <v>3840</v>
      </c>
      <c r="D546" s="23" t="e" cm="1">
        <f t="array" ref="D546">SUM(IF((LEFT('2-1 采购订单物料明细表报表导出'!#REF!,7)=D$1)*('2-1 采购订单物料明细表报表导出'!#REF!=$A546),'2-1 采购订单物料明细表报表导出'!#REF!,0))</f>
        <v>#REF!</v>
      </c>
      <c r="E546" s="23" t="e" cm="1">
        <f t="array" ref="E546">SUM(IF((LEFT('2-1 采购订单物料明细表报表导出'!#REF!,7)=E$1)*('2-1 采购订单物料明细表报表导出'!#REF!=$A546),'2-1 采购订单物料明细表报表导出'!#REF!,0))</f>
        <v>#REF!</v>
      </c>
      <c r="F546" s="23" t="e" cm="1">
        <f t="array" ref="F546">SUM(IF((LEFT('2-1 采购订单物料明细表报表导出'!#REF!,7)=F$1)*('2-1 采购订单物料明细表报表导出'!#REF!=$A546),'2-1 采购订单物料明细表报表导出'!#REF!,0))</f>
        <v>#REF!</v>
      </c>
      <c r="G546" s="23" t="e" cm="1">
        <f t="array" ref="G546">SUM(IF((LEFT('2-1 采购订单物料明细表报表导出'!#REF!,7)=G$1)*('2-1 采购订单物料明细表报表导出'!#REF!=$A546),'2-1 采购订单物料明细表报表导出'!#REF!,0))</f>
        <v>#REF!</v>
      </c>
      <c r="H546" s="23" t="e" cm="1">
        <f t="array" ref="H546">SUM(IF((LEFT('2-1 采购订单物料明细表报表导出'!#REF!,7)=H$1)*('2-1 采购订单物料明细表报表导出'!#REF!=$A546),'2-1 采购订单物料明细表报表导出'!#REF!,0))</f>
        <v>#REF!</v>
      </c>
      <c r="I546" s="23" t="e" cm="1">
        <f t="array" ref="I546">SUM(IF((LEFT('2-1 采购订单物料明细表报表导出'!#REF!,7)=I$1)*('2-1 采购订单物料明细表报表导出'!#REF!=$A546),'2-1 采购订单物料明细表报表导出'!#REF!,0))</f>
        <v>#REF!</v>
      </c>
      <c r="J546" s="23" t="e" cm="1">
        <f t="array" ref="J546">SUM(IF((LEFT('2-1 采购订单物料明细表报表导出'!#REF!,7)=J$1)*('2-1 采购订单物料明细表报表导出'!#REF!=$A546),'2-1 采购订单物料明细表报表导出'!#REF!,0))</f>
        <v>#REF!</v>
      </c>
      <c r="K546" s="23" t="e" cm="1">
        <f t="array" ref="K546">SUM(IF((LEFT('2-1 采购订单物料明细表报表导出'!#REF!,7)=K$1)*('2-1 采购订单物料明细表报表导出'!#REF!=$A546),'2-1 采购订单物料明细表报表导出'!#REF!,0))</f>
        <v>#REF!</v>
      </c>
      <c r="L546" s="23" t="e" cm="1">
        <f t="array" ref="L546">SUM(IF((LEFT('2-1 采购订单物料明细表报表导出'!#REF!,7)=L$1)*('2-1 采购订单物料明细表报表导出'!#REF!=$A546),'2-1 采购订单物料明细表报表导出'!#REF!,0))</f>
        <v>#REF!</v>
      </c>
      <c r="M546" s="23" t="e" cm="1">
        <f t="array" ref="M546">SUM(IF((LEFT('2-1 采购订单物料明细表报表导出'!#REF!,7)=M$1)*('2-1 采购订单物料明细表报表导出'!#REF!=$A546),'2-1 采购订单物料明细表报表导出'!#REF!,0))</f>
        <v>#REF!</v>
      </c>
      <c r="N546" s="23" t="e" cm="1">
        <f t="array" ref="N546">SUM(IF((LEFT('2-1 采购订单物料明细表报表导出'!#REF!,7)=N$1)*('2-1 采购订单物料明细表报表导出'!#REF!=$A546),'2-1 采购订单物料明细表报表导出'!#REF!,0))</f>
        <v>#REF!</v>
      </c>
      <c r="O546" s="23" t="e" cm="1">
        <f t="array" ref="O546">SUM(IF((LEFT('2-1 采购订单物料明细表报表导出'!#REF!,7)=O$1)*('2-1 采购订单物料明细表报表导出'!#REF!=$A546),'2-1 采购订单物料明细表报表导出'!#REF!,0))</f>
        <v>#REF!</v>
      </c>
    </row>
    <row r="547" ht="14.5" spans="1:15">
      <c r="A547" s="20" t="s">
        <v>3855</v>
      </c>
      <c r="B547" s="48" t="s">
        <v>1859</v>
      </c>
      <c r="C547" s="49" t="s">
        <v>1860</v>
      </c>
      <c r="D547" s="23" t="e" cm="1">
        <f t="array" ref="D547">SUM(IF((LEFT('2-1 采购订单物料明细表报表导出'!#REF!,7)=D$1)*('2-1 采购订单物料明细表报表导出'!#REF!=$A547),'2-1 采购订单物料明细表报表导出'!#REF!,0))</f>
        <v>#REF!</v>
      </c>
      <c r="E547" s="23" t="e" cm="1">
        <f t="array" ref="E547">SUM(IF((LEFT('2-1 采购订单物料明细表报表导出'!#REF!,7)=E$1)*('2-1 采购订单物料明细表报表导出'!#REF!=$A547),'2-1 采购订单物料明细表报表导出'!#REF!,0))</f>
        <v>#REF!</v>
      </c>
      <c r="F547" s="23" t="e" cm="1">
        <f t="array" ref="F547">SUM(IF((LEFT('2-1 采购订单物料明细表报表导出'!#REF!,7)=F$1)*('2-1 采购订单物料明细表报表导出'!#REF!=$A547),'2-1 采购订单物料明细表报表导出'!#REF!,0))</f>
        <v>#REF!</v>
      </c>
      <c r="G547" s="23" t="e" cm="1">
        <f t="array" ref="G547">SUM(IF((LEFT('2-1 采购订单物料明细表报表导出'!#REF!,7)=G$1)*('2-1 采购订单物料明细表报表导出'!#REF!=$A547),'2-1 采购订单物料明细表报表导出'!#REF!,0))</f>
        <v>#REF!</v>
      </c>
      <c r="H547" s="23" t="e" cm="1">
        <f t="array" ref="H547">SUM(IF((LEFT('2-1 采购订单物料明细表报表导出'!#REF!,7)=H$1)*('2-1 采购订单物料明细表报表导出'!#REF!=$A547),'2-1 采购订单物料明细表报表导出'!#REF!,0))</f>
        <v>#REF!</v>
      </c>
      <c r="I547" s="23" t="e" cm="1">
        <f t="array" ref="I547">SUM(IF((LEFT('2-1 采购订单物料明细表报表导出'!#REF!,7)=I$1)*('2-1 采购订单物料明细表报表导出'!#REF!=$A547),'2-1 采购订单物料明细表报表导出'!#REF!,0))</f>
        <v>#REF!</v>
      </c>
      <c r="J547" s="23" t="e" cm="1">
        <f t="array" ref="J547">SUM(IF((LEFT('2-1 采购订单物料明细表报表导出'!#REF!,7)=J$1)*('2-1 采购订单物料明细表报表导出'!#REF!=$A547),'2-1 采购订单物料明细表报表导出'!#REF!,0))</f>
        <v>#REF!</v>
      </c>
      <c r="K547" s="23" t="e" cm="1">
        <f t="array" ref="K547">SUM(IF((LEFT('2-1 采购订单物料明细表报表导出'!#REF!,7)=K$1)*('2-1 采购订单物料明细表报表导出'!#REF!=$A547),'2-1 采购订单物料明细表报表导出'!#REF!,0))</f>
        <v>#REF!</v>
      </c>
      <c r="L547" s="23" t="e" cm="1">
        <f t="array" ref="L547">SUM(IF((LEFT('2-1 采购订单物料明细表报表导出'!#REF!,7)=L$1)*('2-1 采购订单物料明细表报表导出'!#REF!=$A547),'2-1 采购订单物料明细表报表导出'!#REF!,0))</f>
        <v>#REF!</v>
      </c>
      <c r="M547" s="23" t="e" cm="1">
        <f t="array" ref="M547">SUM(IF((LEFT('2-1 采购订单物料明细表报表导出'!#REF!,7)=M$1)*('2-1 采购订单物料明细表报表导出'!#REF!=$A547),'2-1 采购订单物料明细表报表导出'!#REF!,0))</f>
        <v>#REF!</v>
      </c>
      <c r="N547" s="23" t="e" cm="1">
        <f t="array" ref="N547">SUM(IF((LEFT('2-1 采购订单物料明细表报表导出'!#REF!,7)=N$1)*('2-1 采购订单物料明细表报表导出'!#REF!=$A547),'2-1 采购订单物料明细表报表导出'!#REF!,0))</f>
        <v>#REF!</v>
      </c>
      <c r="O547" s="23" t="e" cm="1">
        <f t="array" ref="O547">SUM(IF((LEFT('2-1 采购订单物料明细表报表导出'!#REF!,7)=O$1)*('2-1 采购订单物料明细表报表导出'!#REF!=$A547),'2-1 采购订单物料明细表报表导出'!#REF!,0))</f>
        <v>#REF!</v>
      </c>
    </row>
    <row r="548" ht="14.5" spans="1:15">
      <c r="A548" s="20" t="s">
        <v>3856</v>
      </c>
      <c r="B548" s="48" t="s">
        <v>1859</v>
      </c>
      <c r="C548" s="49" t="s">
        <v>1860</v>
      </c>
      <c r="D548" s="23" t="e" cm="1">
        <f t="array" ref="D548">SUM(IF((LEFT('2-1 采购订单物料明细表报表导出'!#REF!,7)=D$1)*('2-1 采购订单物料明细表报表导出'!#REF!=$A548),'2-1 采购订单物料明细表报表导出'!#REF!,0))</f>
        <v>#REF!</v>
      </c>
      <c r="E548" s="23" t="e" cm="1">
        <f t="array" ref="E548">SUM(IF((LEFT('2-1 采购订单物料明细表报表导出'!#REF!,7)=E$1)*('2-1 采购订单物料明细表报表导出'!#REF!=$A548),'2-1 采购订单物料明细表报表导出'!#REF!,0))</f>
        <v>#REF!</v>
      </c>
      <c r="F548" s="23" t="e" cm="1">
        <f t="array" ref="F548">SUM(IF((LEFT('2-1 采购订单物料明细表报表导出'!#REF!,7)=F$1)*('2-1 采购订单物料明细表报表导出'!#REF!=$A548),'2-1 采购订单物料明细表报表导出'!#REF!,0))</f>
        <v>#REF!</v>
      </c>
      <c r="G548" s="23" t="e" cm="1">
        <f t="array" ref="G548">SUM(IF((LEFT('2-1 采购订单物料明细表报表导出'!#REF!,7)=G$1)*('2-1 采购订单物料明细表报表导出'!#REF!=$A548),'2-1 采购订单物料明细表报表导出'!#REF!,0))</f>
        <v>#REF!</v>
      </c>
      <c r="H548" s="23" t="e" cm="1">
        <f t="array" ref="H548">SUM(IF((LEFT('2-1 采购订单物料明细表报表导出'!#REF!,7)=H$1)*('2-1 采购订单物料明细表报表导出'!#REF!=$A548),'2-1 采购订单物料明细表报表导出'!#REF!,0))</f>
        <v>#REF!</v>
      </c>
      <c r="I548" s="23" t="e" cm="1">
        <f t="array" ref="I548">SUM(IF((LEFT('2-1 采购订单物料明细表报表导出'!#REF!,7)=I$1)*('2-1 采购订单物料明细表报表导出'!#REF!=$A548),'2-1 采购订单物料明细表报表导出'!#REF!,0))</f>
        <v>#REF!</v>
      </c>
      <c r="J548" s="23" t="e" cm="1">
        <f t="array" ref="J548">SUM(IF((LEFT('2-1 采购订单物料明细表报表导出'!#REF!,7)=J$1)*('2-1 采购订单物料明细表报表导出'!#REF!=$A548),'2-1 采购订单物料明细表报表导出'!#REF!,0))</f>
        <v>#REF!</v>
      </c>
      <c r="K548" s="23" t="e" cm="1">
        <f t="array" ref="K548">SUM(IF((LEFT('2-1 采购订单物料明细表报表导出'!#REF!,7)=K$1)*('2-1 采购订单物料明细表报表导出'!#REF!=$A548),'2-1 采购订单物料明细表报表导出'!#REF!,0))</f>
        <v>#REF!</v>
      </c>
      <c r="L548" s="23" t="e" cm="1">
        <f t="array" ref="L548">SUM(IF((LEFT('2-1 采购订单物料明细表报表导出'!#REF!,7)=L$1)*('2-1 采购订单物料明细表报表导出'!#REF!=$A548),'2-1 采购订单物料明细表报表导出'!#REF!,0))</f>
        <v>#REF!</v>
      </c>
      <c r="M548" s="23" t="e" cm="1">
        <f t="array" ref="M548">SUM(IF((LEFT('2-1 采购订单物料明细表报表导出'!#REF!,7)=M$1)*('2-1 采购订单物料明细表报表导出'!#REF!=$A548),'2-1 采购订单物料明细表报表导出'!#REF!,0))</f>
        <v>#REF!</v>
      </c>
      <c r="N548" s="23" t="e" cm="1">
        <f t="array" ref="N548">SUM(IF((LEFT('2-1 采购订单物料明细表报表导出'!#REF!,7)=N$1)*('2-1 采购订单物料明细表报表导出'!#REF!=$A548),'2-1 采购订单物料明细表报表导出'!#REF!,0))</f>
        <v>#REF!</v>
      </c>
      <c r="O548" s="23" t="e" cm="1">
        <f t="array" ref="O548">SUM(IF((LEFT('2-1 采购订单物料明细表报表导出'!#REF!,7)=O$1)*('2-1 采购订单物料明细表报表导出'!#REF!=$A548),'2-1 采购订单物料明细表报表导出'!#REF!,0))</f>
        <v>#REF!</v>
      </c>
    </row>
    <row r="549" ht="14.5" spans="1:15">
      <c r="A549" s="20" t="s">
        <v>3857</v>
      </c>
      <c r="B549" s="48" t="s">
        <v>1859</v>
      </c>
      <c r="C549" s="49" t="s">
        <v>1860</v>
      </c>
      <c r="D549" s="23" t="e" cm="1">
        <f t="array" ref="D549">SUM(IF((LEFT('2-1 采购订单物料明细表报表导出'!#REF!,7)=D$1)*('2-1 采购订单物料明细表报表导出'!#REF!=$A549),'2-1 采购订单物料明细表报表导出'!#REF!,0))</f>
        <v>#REF!</v>
      </c>
      <c r="E549" s="23" t="e" cm="1">
        <f t="array" ref="E549">SUM(IF((LEFT('2-1 采购订单物料明细表报表导出'!#REF!,7)=E$1)*('2-1 采购订单物料明细表报表导出'!#REF!=$A549),'2-1 采购订单物料明细表报表导出'!#REF!,0))</f>
        <v>#REF!</v>
      </c>
      <c r="F549" s="23" t="e" cm="1">
        <f t="array" ref="F549">SUM(IF((LEFT('2-1 采购订单物料明细表报表导出'!#REF!,7)=F$1)*('2-1 采购订单物料明细表报表导出'!#REF!=$A549),'2-1 采购订单物料明细表报表导出'!#REF!,0))</f>
        <v>#REF!</v>
      </c>
      <c r="G549" s="23" t="e" cm="1">
        <f t="array" ref="G549">SUM(IF((LEFT('2-1 采购订单物料明细表报表导出'!#REF!,7)=G$1)*('2-1 采购订单物料明细表报表导出'!#REF!=$A549),'2-1 采购订单物料明细表报表导出'!#REF!,0))</f>
        <v>#REF!</v>
      </c>
      <c r="H549" s="23" t="e" cm="1">
        <f t="array" ref="H549">SUM(IF((LEFT('2-1 采购订单物料明细表报表导出'!#REF!,7)=H$1)*('2-1 采购订单物料明细表报表导出'!#REF!=$A549),'2-1 采购订单物料明细表报表导出'!#REF!,0))</f>
        <v>#REF!</v>
      </c>
      <c r="I549" s="23" t="e" cm="1">
        <f t="array" ref="I549">SUM(IF((LEFT('2-1 采购订单物料明细表报表导出'!#REF!,7)=I$1)*('2-1 采购订单物料明细表报表导出'!#REF!=$A549),'2-1 采购订单物料明细表报表导出'!#REF!,0))</f>
        <v>#REF!</v>
      </c>
      <c r="J549" s="23" t="e" cm="1">
        <f t="array" ref="J549">SUM(IF((LEFT('2-1 采购订单物料明细表报表导出'!#REF!,7)=J$1)*('2-1 采购订单物料明细表报表导出'!#REF!=$A549),'2-1 采购订单物料明细表报表导出'!#REF!,0))</f>
        <v>#REF!</v>
      </c>
      <c r="K549" s="23" t="e" cm="1">
        <f t="array" ref="K549">SUM(IF((LEFT('2-1 采购订单物料明细表报表导出'!#REF!,7)=K$1)*('2-1 采购订单物料明细表报表导出'!#REF!=$A549),'2-1 采购订单物料明细表报表导出'!#REF!,0))</f>
        <v>#REF!</v>
      </c>
      <c r="L549" s="23" t="e" cm="1">
        <f t="array" ref="L549">SUM(IF((LEFT('2-1 采购订单物料明细表报表导出'!#REF!,7)=L$1)*('2-1 采购订单物料明细表报表导出'!#REF!=$A549),'2-1 采购订单物料明细表报表导出'!#REF!,0))</f>
        <v>#REF!</v>
      </c>
      <c r="M549" s="23" t="e" cm="1">
        <f t="array" ref="M549">SUM(IF((LEFT('2-1 采购订单物料明细表报表导出'!#REF!,7)=M$1)*('2-1 采购订单物料明细表报表导出'!#REF!=$A549),'2-1 采购订单物料明细表报表导出'!#REF!,0))</f>
        <v>#REF!</v>
      </c>
      <c r="N549" s="23" t="e" cm="1">
        <f t="array" ref="N549">SUM(IF((LEFT('2-1 采购订单物料明细表报表导出'!#REF!,7)=N$1)*('2-1 采购订单物料明细表报表导出'!#REF!=$A549),'2-1 采购订单物料明细表报表导出'!#REF!,0))</f>
        <v>#REF!</v>
      </c>
      <c r="O549" s="23" t="e" cm="1">
        <f t="array" ref="O549">SUM(IF((LEFT('2-1 采购订单物料明细表报表导出'!#REF!,7)=O$1)*('2-1 采购订单物料明细表报表导出'!#REF!=$A549),'2-1 采购订单物料明细表报表导出'!#REF!,0))</f>
        <v>#REF!</v>
      </c>
    </row>
    <row r="550" ht="14.5" spans="1:15">
      <c r="A550" s="20" t="s">
        <v>3858</v>
      </c>
      <c r="B550" s="48" t="s">
        <v>1859</v>
      </c>
      <c r="C550" s="49" t="s">
        <v>1860</v>
      </c>
      <c r="D550" s="23" t="e" cm="1">
        <f t="array" ref="D550">SUM(IF((LEFT('2-1 采购订单物料明细表报表导出'!#REF!,7)=D$1)*('2-1 采购订单物料明细表报表导出'!#REF!=$A550),'2-1 采购订单物料明细表报表导出'!#REF!,0))</f>
        <v>#REF!</v>
      </c>
      <c r="E550" s="23" t="e" cm="1">
        <f t="array" ref="E550">SUM(IF((LEFT('2-1 采购订单物料明细表报表导出'!#REF!,7)=E$1)*('2-1 采购订单物料明细表报表导出'!#REF!=$A550),'2-1 采购订单物料明细表报表导出'!#REF!,0))</f>
        <v>#REF!</v>
      </c>
      <c r="F550" s="23" t="e" cm="1">
        <f t="array" ref="F550">SUM(IF((LEFT('2-1 采购订单物料明细表报表导出'!#REF!,7)=F$1)*('2-1 采购订单物料明细表报表导出'!#REF!=$A550),'2-1 采购订单物料明细表报表导出'!#REF!,0))</f>
        <v>#REF!</v>
      </c>
      <c r="G550" s="23" t="e" cm="1">
        <f t="array" ref="G550">SUM(IF((LEFT('2-1 采购订单物料明细表报表导出'!#REF!,7)=G$1)*('2-1 采购订单物料明细表报表导出'!#REF!=$A550),'2-1 采购订单物料明细表报表导出'!#REF!,0))</f>
        <v>#REF!</v>
      </c>
      <c r="H550" s="23" t="e" cm="1">
        <f t="array" ref="H550">SUM(IF((LEFT('2-1 采购订单物料明细表报表导出'!#REF!,7)=H$1)*('2-1 采购订单物料明细表报表导出'!#REF!=$A550),'2-1 采购订单物料明细表报表导出'!#REF!,0))</f>
        <v>#REF!</v>
      </c>
      <c r="I550" s="23" t="e" cm="1">
        <f t="array" ref="I550">SUM(IF((LEFT('2-1 采购订单物料明细表报表导出'!#REF!,7)=I$1)*('2-1 采购订单物料明细表报表导出'!#REF!=$A550),'2-1 采购订单物料明细表报表导出'!#REF!,0))</f>
        <v>#REF!</v>
      </c>
      <c r="J550" s="23" t="e" cm="1">
        <f t="array" ref="J550">SUM(IF((LEFT('2-1 采购订单物料明细表报表导出'!#REF!,7)=J$1)*('2-1 采购订单物料明细表报表导出'!#REF!=$A550),'2-1 采购订单物料明细表报表导出'!#REF!,0))</f>
        <v>#REF!</v>
      </c>
      <c r="K550" s="23" t="e" cm="1">
        <f t="array" ref="K550">SUM(IF((LEFT('2-1 采购订单物料明细表报表导出'!#REF!,7)=K$1)*('2-1 采购订单物料明细表报表导出'!#REF!=$A550),'2-1 采购订单物料明细表报表导出'!#REF!,0))</f>
        <v>#REF!</v>
      </c>
      <c r="L550" s="23" t="e" cm="1">
        <f t="array" ref="L550">SUM(IF((LEFT('2-1 采购订单物料明细表报表导出'!#REF!,7)=L$1)*('2-1 采购订单物料明细表报表导出'!#REF!=$A550),'2-1 采购订单物料明细表报表导出'!#REF!,0))</f>
        <v>#REF!</v>
      </c>
      <c r="M550" s="23" t="e" cm="1">
        <f t="array" ref="M550">SUM(IF((LEFT('2-1 采购订单物料明细表报表导出'!#REF!,7)=M$1)*('2-1 采购订单物料明细表报表导出'!#REF!=$A550),'2-1 采购订单物料明细表报表导出'!#REF!,0))</f>
        <v>#REF!</v>
      </c>
      <c r="N550" s="23" t="e" cm="1">
        <f t="array" ref="N550">SUM(IF((LEFT('2-1 采购订单物料明细表报表导出'!#REF!,7)=N$1)*('2-1 采购订单物料明细表报表导出'!#REF!=$A550),'2-1 采购订单物料明细表报表导出'!#REF!,0))</f>
        <v>#REF!</v>
      </c>
      <c r="O550" s="23" t="e" cm="1">
        <f t="array" ref="O550">SUM(IF((LEFT('2-1 采购订单物料明细表报表导出'!#REF!,7)=O$1)*('2-1 采购订单物料明细表报表导出'!#REF!=$A550),'2-1 采购订单物料明细表报表导出'!#REF!,0))</f>
        <v>#REF!</v>
      </c>
    </row>
    <row r="551" ht="14.5" spans="1:15">
      <c r="A551" s="20" t="s">
        <v>3859</v>
      </c>
      <c r="B551" s="48" t="s">
        <v>1859</v>
      </c>
      <c r="C551" s="49" t="s">
        <v>1860</v>
      </c>
      <c r="D551" s="23" t="e" cm="1">
        <f t="array" ref="D551">SUM(IF((LEFT('2-1 采购订单物料明细表报表导出'!#REF!,7)=D$1)*('2-1 采购订单物料明细表报表导出'!#REF!=$A551),'2-1 采购订单物料明细表报表导出'!#REF!,0))</f>
        <v>#REF!</v>
      </c>
      <c r="E551" s="23" t="e" cm="1">
        <f t="array" ref="E551">SUM(IF((LEFT('2-1 采购订单物料明细表报表导出'!#REF!,7)=E$1)*('2-1 采购订单物料明细表报表导出'!#REF!=$A551),'2-1 采购订单物料明细表报表导出'!#REF!,0))</f>
        <v>#REF!</v>
      </c>
      <c r="F551" s="23" t="e" cm="1">
        <f t="array" ref="F551">SUM(IF((LEFT('2-1 采购订单物料明细表报表导出'!#REF!,7)=F$1)*('2-1 采购订单物料明细表报表导出'!#REF!=$A551),'2-1 采购订单物料明细表报表导出'!#REF!,0))</f>
        <v>#REF!</v>
      </c>
      <c r="G551" s="23" t="e" cm="1">
        <f t="array" ref="G551">SUM(IF((LEFT('2-1 采购订单物料明细表报表导出'!#REF!,7)=G$1)*('2-1 采购订单物料明细表报表导出'!#REF!=$A551),'2-1 采购订单物料明细表报表导出'!#REF!,0))</f>
        <v>#REF!</v>
      </c>
      <c r="H551" s="23" t="e" cm="1">
        <f t="array" ref="H551">SUM(IF((LEFT('2-1 采购订单物料明细表报表导出'!#REF!,7)=H$1)*('2-1 采购订单物料明细表报表导出'!#REF!=$A551),'2-1 采购订单物料明细表报表导出'!#REF!,0))</f>
        <v>#REF!</v>
      </c>
      <c r="I551" s="23" t="e" cm="1">
        <f t="array" ref="I551">SUM(IF((LEFT('2-1 采购订单物料明细表报表导出'!#REF!,7)=I$1)*('2-1 采购订单物料明细表报表导出'!#REF!=$A551),'2-1 采购订单物料明细表报表导出'!#REF!,0))</f>
        <v>#REF!</v>
      </c>
      <c r="J551" s="23" t="e" cm="1">
        <f t="array" ref="J551">SUM(IF((LEFT('2-1 采购订单物料明细表报表导出'!#REF!,7)=J$1)*('2-1 采购订单物料明细表报表导出'!#REF!=$A551),'2-1 采购订单物料明细表报表导出'!#REF!,0))</f>
        <v>#REF!</v>
      </c>
      <c r="K551" s="23" t="e" cm="1">
        <f t="array" ref="K551">SUM(IF((LEFT('2-1 采购订单物料明细表报表导出'!#REF!,7)=K$1)*('2-1 采购订单物料明细表报表导出'!#REF!=$A551),'2-1 采购订单物料明细表报表导出'!#REF!,0))</f>
        <v>#REF!</v>
      </c>
      <c r="L551" s="23" t="e" cm="1">
        <f t="array" ref="L551">SUM(IF((LEFT('2-1 采购订单物料明细表报表导出'!#REF!,7)=L$1)*('2-1 采购订单物料明细表报表导出'!#REF!=$A551),'2-1 采购订单物料明细表报表导出'!#REF!,0))</f>
        <v>#REF!</v>
      </c>
      <c r="M551" s="23" t="e" cm="1">
        <f t="array" ref="M551">SUM(IF((LEFT('2-1 采购订单物料明细表报表导出'!#REF!,7)=M$1)*('2-1 采购订单物料明细表报表导出'!#REF!=$A551),'2-1 采购订单物料明细表报表导出'!#REF!,0))</f>
        <v>#REF!</v>
      </c>
      <c r="N551" s="23" t="e" cm="1">
        <f t="array" ref="N551">SUM(IF((LEFT('2-1 采购订单物料明细表报表导出'!#REF!,7)=N$1)*('2-1 采购订单物料明细表报表导出'!#REF!=$A551),'2-1 采购订单物料明细表报表导出'!#REF!,0))</f>
        <v>#REF!</v>
      </c>
      <c r="O551" s="23" t="e" cm="1">
        <f t="array" ref="O551">SUM(IF((LEFT('2-1 采购订单物料明细表报表导出'!#REF!,7)=O$1)*('2-1 采购订单物料明细表报表导出'!#REF!=$A551),'2-1 采购订单物料明细表报表导出'!#REF!,0))</f>
        <v>#REF!</v>
      </c>
    </row>
    <row r="552" ht="14.5" spans="1:15">
      <c r="A552" s="20" t="s">
        <v>3860</v>
      </c>
      <c r="B552" s="48" t="s">
        <v>1859</v>
      </c>
      <c r="C552" s="49" t="s">
        <v>1860</v>
      </c>
      <c r="D552" s="23" t="e" cm="1">
        <f t="array" ref="D552">SUM(IF((LEFT('2-1 采购订单物料明细表报表导出'!#REF!,7)=D$1)*('2-1 采购订单物料明细表报表导出'!#REF!=$A552),'2-1 采购订单物料明细表报表导出'!#REF!,0))</f>
        <v>#REF!</v>
      </c>
      <c r="E552" s="23" t="e" cm="1">
        <f t="array" ref="E552">SUM(IF((LEFT('2-1 采购订单物料明细表报表导出'!#REF!,7)=E$1)*('2-1 采购订单物料明细表报表导出'!#REF!=$A552),'2-1 采购订单物料明细表报表导出'!#REF!,0))</f>
        <v>#REF!</v>
      </c>
      <c r="F552" s="23" t="e" cm="1">
        <f t="array" ref="F552">SUM(IF((LEFT('2-1 采购订单物料明细表报表导出'!#REF!,7)=F$1)*('2-1 采购订单物料明细表报表导出'!#REF!=$A552),'2-1 采购订单物料明细表报表导出'!#REF!,0))</f>
        <v>#REF!</v>
      </c>
      <c r="G552" s="23" t="e" cm="1">
        <f t="array" ref="G552">SUM(IF((LEFT('2-1 采购订单物料明细表报表导出'!#REF!,7)=G$1)*('2-1 采购订单物料明细表报表导出'!#REF!=$A552),'2-1 采购订单物料明细表报表导出'!#REF!,0))</f>
        <v>#REF!</v>
      </c>
      <c r="H552" s="23" t="e" cm="1">
        <f t="array" ref="H552">SUM(IF((LEFT('2-1 采购订单物料明细表报表导出'!#REF!,7)=H$1)*('2-1 采购订单物料明细表报表导出'!#REF!=$A552),'2-1 采购订单物料明细表报表导出'!#REF!,0))</f>
        <v>#REF!</v>
      </c>
      <c r="I552" s="23" t="e" cm="1">
        <f t="array" ref="I552">SUM(IF((LEFT('2-1 采购订单物料明细表报表导出'!#REF!,7)=I$1)*('2-1 采购订单物料明细表报表导出'!#REF!=$A552),'2-1 采购订单物料明细表报表导出'!#REF!,0))</f>
        <v>#REF!</v>
      </c>
      <c r="J552" s="23" t="e" cm="1">
        <f t="array" ref="J552">SUM(IF((LEFT('2-1 采购订单物料明细表报表导出'!#REF!,7)=J$1)*('2-1 采购订单物料明细表报表导出'!#REF!=$A552),'2-1 采购订单物料明细表报表导出'!#REF!,0))</f>
        <v>#REF!</v>
      </c>
      <c r="K552" s="23" t="e" cm="1">
        <f t="array" ref="K552">SUM(IF((LEFT('2-1 采购订单物料明细表报表导出'!#REF!,7)=K$1)*('2-1 采购订单物料明细表报表导出'!#REF!=$A552),'2-1 采购订单物料明细表报表导出'!#REF!,0))</f>
        <v>#REF!</v>
      </c>
      <c r="L552" s="23" t="e" cm="1">
        <f t="array" ref="L552">SUM(IF((LEFT('2-1 采购订单物料明细表报表导出'!#REF!,7)=L$1)*('2-1 采购订单物料明细表报表导出'!#REF!=$A552),'2-1 采购订单物料明细表报表导出'!#REF!,0))</f>
        <v>#REF!</v>
      </c>
      <c r="M552" s="23" t="e" cm="1">
        <f t="array" ref="M552">SUM(IF((LEFT('2-1 采购订单物料明细表报表导出'!#REF!,7)=M$1)*('2-1 采购订单物料明细表报表导出'!#REF!=$A552),'2-1 采购订单物料明细表报表导出'!#REF!,0))</f>
        <v>#REF!</v>
      </c>
      <c r="N552" s="23" t="e" cm="1">
        <f t="array" ref="N552">SUM(IF((LEFT('2-1 采购订单物料明细表报表导出'!#REF!,7)=N$1)*('2-1 采购订单物料明细表报表导出'!#REF!=$A552),'2-1 采购订单物料明细表报表导出'!#REF!,0))</f>
        <v>#REF!</v>
      </c>
      <c r="O552" s="23" t="e" cm="1">
        <f t="array" ref="O552">SUM(IF((LEFT('2-1 采购订单物料明细表报表导出'!#REF!,7)=O$1)*('2-1 采购订单物料明细表报表导出'!#REF!=$A552),'2-1 采购订单物料明细表报表导出'!#REF!,0))</f>
        <v>#REF!</v>
      </c>
    </row>
    <row r="553" ht="14.5" spans="1:15">
      <c r="A553" s="20" t="s">
        <v>3861</v>
      </c>
      <c r="B553" s="48" t="s">
        <v>1859</v>
      </c>
      <c r="C553" s="49" t="s">
        <v>1860</v>
      </c>
      <c r="D553" s="23" t="e" cm="1">
        <f t="array" ref="D553">SUM(IF((LEFT('2-1 采购订单物料明细表报表导出'!#REF!,7)=D$1)*('2-1 采购订单物料明细表报表导出'!#REF!=$A553),'2-1 采购订单物料明细表报表导出'!#REF!,0))</f>
        <v>#REF!</v>
      </c>
      <c r="E553" s="23" t="e" cm="1">
        <f t="array" ref="E553">SUM(IF((LEFT('2-1 采购订单物料明细表报表导出'!#REF!,7)=E$1)*('2-1 采购订单物料明细表报表导出'!#REF!=$A553),'2-1 采购订单物料明细表报表导出'!#REF!,0))</f>
        <v>#REF!</v>
      </c>
      <c r="F553" s="23" t="e" cm="1">
        <f t="array" ref="F553">SUM(IF((LEFT('2-1 采购订单物料明细表报表导出'!#REF!,7)=F$1)*('2-1 采购订单物料明细表报表导出'!#REF!=$A553),'2-1 采购订单物料明细表报表导出'!#REF!,0))</f>
        <v>#REF!</v>
      </c>
      <c r="G553" s="23" t="e" cm="1">
        <f t="array" ref="G553">SUM(IF((LEFT('2-1 采购订单物料明细表报表导出'!#REF!,7)=G$1)*('2-1 采购订单物料明细表报表导出'!#REF!=$A553),'2-1 采购订单物料明细表报表导出'!#REF!,0))</f>
        <v>#REF!</v>
      </c>
      <c r="H553" s="23" t="e" cm="1">
        <f t="array" ref="H553">SUM(IF((LEFT('2-1 采购订单物料明细表报表导出'!#REF!,7)=H$1)*('2-1 采购订单物料明细表报表导出'!#REF!=$A553),'2-1 采购订单物料明细表报表导出'!#REF!,0))</f>
        <v>#REF!</v>
      </c>
      <c r="I553" s="23" t="e" cm="1">
        <f t="array" ref="I553">SUM(IF((LEFT('2-1 采购订单物料明细表报表导出'!#REF!,7)=I$1)*('2-1 采购订单物料明细表报表导出'!#REF!=$A553),'2-1 采购订单物料明细表报表导出'!#REF!,0))</f>
        <v>#REF!</v>
      </c>
      <c r="J553" s="23" t="e" cm="1">
        <f t="array" ref="J553">SUM(IF((LEFT('2-1 采购订单物料明细表报表导出'!#REF!,7)=J$1)*('2-1 采购订单物料明细表报表导出'!#REF!=$A553),'2-1 采购订单物料明细表报表导出'!#REF!,0))</f>
        <v>#REF!</v>
      </c>
      <c r="K553" s="23" t="e" cm="1">
        <f t="array" ref="K553">SUM(IF((LEFT('2-1 采购订单物料明细表报表导出'!#REF!,7)=K$1)*('2-1 采购订单物料明细表报表导出'!#REF!=$A553),'2-1 采购订单物料明细表报表导出'!#REF!,0))</f>
        <v>#REF!</v>
      </c>
      <c r="L553" s="23" t="e" cm="1">
        <f t="array" ref="L553">SUM(IF((LEFT('2-1 采购订单物料明细表报表导出'!#REF!,7)=L$1)*('2-1 采购订单物料明细表报表导出'!#REF!=$A553),'2-1 采购订单物料明细表报表导出'!#REF!,0))</f>
        <v>#REF!</v>
      </c>
      <c r="M553" s="23" t="e" cm="1">
        <f t="array" ref="M553">SUM(IF((LEFT('2-1 采购订单物料明细表报表导出'!#REF!,7)=M$1)*('2-1 采购订单物料明细表报表导出'!#REF!=$A553),'2-1 采购订单物料明细表报表导出'!#REF!,0))</f>
        <v>#REF!</v>
      </c>
      <c r="N553" s="23" t="e" cm="1">
        <f t="array" ref="N553">SUM(IF((LEFT('2-1 采购订单物料明细表报表导出'!#REF!,7)=N$1)*('2-1 采购订单物料明细表报表导出'!#REF!=$A553),'2-1 采购订单物料明细表报表导出'!#REF!,0))</f>
        <v>#REF!</v>
      </c>
      <c r="O553" s="23" t="e" cm="1">
        <f t="array" ref="O553">SUM(IF((LEFT('2-1 采购订单物料明细表报表导出'!#REF!,7)=O$1)*('2-1 采购订单物料明细表报表导出'!#REF!=$A553),'2-1 采购订单物料明细表报表导出'!#REF!,0))</f>
        <v>#REF!</v>
      </c>
    </row>
    <row r="554" ht="15" spans="1:15">
      <c r="A554" s="50" t="s">
        <v>3862</v>
      </c>
      <c r="B554" s="48" t="s">
        <v>1847</v>
      </c>
      <c r="C554" s="49" t="s">
        <v>1848</v>
      </c>
      <c r="D554" s="23" t="e" cm="1">
        <f t="array" ref="D554">SUM(IF((LEFT('2-1 采购订单物料明细表报表导出'!#REF!,7)=D$1)*('2-1 采购订单物料明细表报表导出'!#REF!=$A554),'2-1 采购订单物料明细表报表导出'!#REF!,0))</f>
        <v>#REF!</v>
      </c>
      <c r="E554" s="23" t="e" cm="1">
        <f t="array" ref="E554">SUM(IF((LEFT('2-1 采购订单物料明细表报表导出'!#REF!,7)=E$1)*('2-1 采购订单物料明细表报表导出'!#REF!=$A554),'2-1 采购订单物料明细表报表导出'!#REF!,0))</f>
        <v>#REF!</v>
      </c>
      <c r="F554" s="23" t="e" cm="1">
        <f t="array" ref="F554">SUM(IF((LEFT('2-1 采购订单物料明细表报表导出'!#REF!,7)=F$1)*('2-1 采购订单物料明细表报表导出'!#REF!=$A554),'2-1 采购订单物料明细表报表导出'!#REF!,0))</f>
        <v>#REF!</v>
      </c>
      <c r="G554" s="23" t="e" cm="1">
        <f t="array" ref="G554">SUM(IF((LEFT('2-1 采购订单物料明细表报表导出'!#REF!,7)=G$1)*('2-1 采购订单物料明细表报表导出'!#REF!=$A554),'2-1 采购订单物料明细表报表导出'!#REF!,0))</f>
        <v>#REF!</v>
      </c>
      <c r="H554" s="23" t="e" cm="1">
        <f t="array" ref="H554">SUM(IF((LEFT('2-1 采购订单物料明细表报表导出'!#REF!,7)=H$1)*('2-1 采购订单物料明细表报表导出'!#REF!=$A554),'2-1 采购订单物料明细表报表导出'!#REF!,0))</f>
        <v>#REF!</v>
      </c>
      <c r="I554" s="23" t="e" cm="1">
        <f t="array" ref="I554">SUM(IF((LEFT('2-1 采购订单物料明细表报表导出'!#REF!,7)=I$1)*('2-1 采购订单物料明细表报表导出'!#REF!=$A554),'2-1 采购订单物料明细表报表导出'!#REF!,0))</f>
        <v>#REF!</v>
      </c>
      <c r="J554" s="23" t="e" cm="1">
        <f t="array" ref="J554">SUM(IF((LEFT('2-1 采购订单物料明细表报表导出'!#REF!,7)=J$1)*('2-1 采购订单物料明细表报表导出'!#REF!=$A554),'2-1 采购订单物料明细表报表导出'!#REF!,0))</f>
        <v>#REF!</v>
      </c>
      <c r="K554" s="23" t="e" cm="1">
        <f t="array" ref="K554">SUM(IF((LEFT('2-1 采购订单物料明细表报表导出'!#REF!,7)=K$1)*('2-1 采购订单物料明细表报表导出'!#REF!=$A554),'2-1 采购订单物料明细表报表导出'!#REF!,0))</f>
        <v>#REF!</v>
      </c>
      <c r="L554" s="23" t="e" cm="1">
        <f t="array" ref="L554">SUM(IF((LEFT('2-1 采购订单物料明细表报表导出'!#REF!,7)=L$1)*('2-1 采购订单物料明细表报表导出'!#REF!=$A554),'2-1 采购订单物料明细表报表导出'!#REF!,0))</f>
        <v>#REF!</v>
      </c>
      <c r="M554" s="23" t="e" cm="1">
        <f t="array" ref="M554">SUM(IF((LEFT('2-1 采购订单物料明细表报表导出'!#REF!,7)=M$1)*('2-1 采购订单物料明细表报表导出'!#REF!=$A554),'2-1 采购订单物料明细表报表导出'!#REF!,0))</f>
        <v>#REF!</v>
      </c>
      <c r="N554" s="23" t="e" cm="1">
        <f t="array" ref="N554">SUM(IF((LEFT('2-1 采购订单物料明细表报表导出'!#REF!,7)=N$1)*('2-1 采购订单物料明细表报表导出'!#REF!=$A554),'2-1 采购订单物料明细表报表导出'!#REF!,0))</f>
        <v>#REF!</v>
      </c>
      <c r="O554" s="23" t="e" cm="1">
        <f t="array" ref="O554">SUM(IF((LEFT('2-1 采购订单物料明细表报表导出'!#REF!,7)=O$1)*('2-1 采购订单物料明细表报表导出'!#REF!=$A554),'2-1 采购订单物料明细表报表导出'!#REF!,0))</f>
        <v>#REF!</v>
      </c>
    </row>
    <row r="555" ht="15" spans="1:15">
      <c r="A555" s="50" t="s">
        <v>3863</v>
      </c>
      <c r="B555" s="48" t="s">
        <v>1847</v>
      </c>
      <c r="C555" s="49" t="s">
        <v>1848</v>
      </c>
      <c r="D555" s="23" t="e" cm="1">
        <f t="array" ref="D555">SUM(IF((LEFT('2-1 采购订单物料明细表报表导出'!#REF!,7)=D$1)*('2-1 采购订单物料明细表报表导出'!#REF!=$A555),'2-1 采购订单物料明细表报表导出'!#REF!,0))</f>
        <v>#REF!</v>
      </c>
      <c r="E555" s="23" t="e" cm="1">
        <f t="array" ref="E555">SUM(IF((LEFT('2-1 采购订单物料明细表报表导出'!#REF!,7)=E$1)*('2-1 采购订单物料明细表报表导出'!#REF!=$A555),'2-1 采购订单物料明细表报表导出'!#REF!,0))</f>
        <v>#REF!</v>
      </c>
      <c r="F555" s="23" t="e" cm="1">
        <f t="array" ref="F555">SUM(IF((LEFT('2-1 采购订单物料明细表报表导出'!#REF!,7)=F$1)*('2-1 采购订单物料明细表报表导出'!#REF!=$A555),'2-1 采购订单物料明细表报表导出'!#REF!,0))</f>
        <v>#REF!</v>
      </c>
      <c r="G555" s="23" t="e" cm="1">
        <f t="array" ref="G555">SUM(IF((LEFT('2-1 采购订单物料明细表报表导出'!#REF!,7)=G$1)*('2-1 采购订单物料明细表报表导出'!#REF!=$A555),'2-1 采购订单物料明细表报表导出'!#REF!,0))</f>
        <v>#REF!</v>
      </c>
      <c r="H555" s="23" t="e" cm="1">
        <f t="array" ref="H555">SUM(IF((LEFT('2-1 采购订单物料明细表报表导出'!#REF!,7)=H$1)*('2-1 采购订单物料明细表报表导出'!#REF!=$A555),'2-1 采购订单物料明细表报表导出'!#REF!,0))</f>
        <v>#REF!</v>
      </c>
      <c r="I555" s="23" t="e" cm="1">
        <f t="array" ref="I555">SUM(IF((LEFT('2-1 采购订单物料明细表报表导出'!#REF!,7)=I$1)*('2-1 采购订单物料明细表报表导出'!#REF!=$A555),'2-1 采购订单物料明细表报表导出'!#REF!,0))</f>
        <v>#REF!</v>
      </c>
      <c r="J555" s="23" t="e" cm="1">
        <f t="array" ref="J555">SUM(IF((LEFT('2-1 采购订单物料明细表报表导出'!#REF!,7)=J$1)*('2-1 采购订单物料明细表报表导出'!#REF!=$A555),'2-1 采购订单物料明细表报表导出'!#REF!,0))</f>
        <v>#REF!</v>
      </c>
      <c r="K555" s="23" t="e" cm="1">
        <f t="array" ref="K555">SUM(IF((LEFT('2-1 采购订单物料明细表报表导出'!#REF!,7)=K$1)*('2-1 采购订单物料明细表报表导出'!#REF!=$A555),'2-1 采购订单物料明细表报表导出'!#REF!,0))</f>
        <v>#REF!</v>
      </c>
      <c r="L555" s="23" t="e" cm="1">
        <f t="array" ref="L555">SUM(IF((LEFT('2-1 采购订单物料明细表报表导出'!#REF!,7)=L$1)*('2-1 采购订单物料明细表报表导出'!#REF!=$A555),'2-1 采购订单物料明细表报表导出'!#REF!,0))</f>
        <v>#REF!</v>
      </c>
      <c r="M555" s="23" t="e" cm="1">
        <f t="array" ref="M555">SUM(IF((LEFT('2-1 采购订单物料明细表报表导出'!#REF!,7)=M$1)*('2-1 采购订单物料明细表报表导出'!#REF!=$A555),'2-1 采购订单物料明细表报表导出'!#REF!,0))</f>
        <v>#REF!</v>
      </c>
      <c r="N555" s="23" t="e" cm="1">
        <f t="array" ref="N555">SUM(IF((LEFT('2-1 采购订单物料明细表报表导出'!#REF!,7)=N$1)*('2-1 采购订单物料明细表报表导出'!#REF!=$A555),'2-1 采购订单物料明细表报表导出'!#REF!,0))</f>
        <v>#REF!</v>
      </c>
      <c r="O555" s="23" t="e" cm="1">
        <f t="array" ref="O555">SUM(IF((LEFT('2-1 采购订单物料明细表报表导出'!#REF!,7)=O$1)*('2-1 采购订单物料明细表报表导出'!#REF!=$A555),'2-1 采购订单物料明细表报表导出'!#REF!,0))</f>
        <v>#REF!</v>
      </c>
    </row>
    <row r="556" ht="15" spans="1:15">
      <c r="A556" s="50" t="s">
        <v>3864</v>
      </c>
      <c r="B556" s="48" t="s">
        <v>1847</v>
      </c>
      <c r="C556" s="49" t="s">
        <v>1848</v>
      </c>
      <c r="D556" s="23" t="e" cm="1">
        <f t="array" ref="D556">SUM(IF((LEFT('2-1 采购订单物料明细表报表导出'!#REF!,7)=D$1)*('2-1 采购订单物料明细表报表导出'!#REF!=$A556),'2-1 采购订单物料明细表报表导出'!#REF!,0))</f>
        <v>#REF!</v>
      </c>
      <c r="E556" s="23" t="e" cm="1">
        <f t="array" ref="E556">SUM(IF((LEFT('2-1 采购订单物料明细表报表导出'!#REF!,7)=E$1)*('2-1 采购订单物料明细表报表导出'!#REF!=$A556),'2-1 采购订单物料明细表报表导出'!#REF!,0))</f>
        <v>#REF!</v>
      </c>
      <c r="F556" s="23" t="e" cm="1">
        <f t="array" ref="F556">SUM(IF((LEFT('2-1 采购订单物料明细表报表导出'!#REF!,7)=F$1)*('2-1 采购订单物料明细表报表导出'!#REF!=$A556),'2-1 采购订单物料明细表报表导出'!#REF!,0))</f>
        <v>#REF!</v>
      </c>
      <c r="G556" s="23" t="e" cm="1">
        <f t="array" ref="G556">SUM(IF((LEFT('2-1 采购订单物料明细表报表导出'!#REF!,7)=G$1)*('2-1 采购订单物料明细表报表导出'!#REF!=$A556),'2-1 采购订单物料明细表报表导出'!#REF!,0))</f>
        <v>#REF!</v>
      </c>
      <c r="H556" s="23" t="e" cm="1">
        <f t="array" ref="H556">SUM(IF((LEFT('2-1 采购订单物料明细表报表导出'!#REF!,7)=H$1)*('2-1 采购订单物料明细表报表导出'!#REF!=$A556),'2-1 采购订单物料明细表报表导出'!#REF!,0))</f>
        <v>#REF!</v>
      </c>
      <c r="I556" s="23" t="e" cm="1">
        <f t="array" ref="I556">SUM(IF((LEFT('2-1 采购订单物料明细表报表导出'!#REF!,7)=I$1)*('2-1 采购订单物料明细表报表导出'!#REF!=$A556),'2-1 采购订单物料明细表报表导出'!#REF!,0))</f>
        <v>#REF!</v>
      </c>
      <c r="J556" s="23" t="e" cm="1">
        <f t="array" ref="J556">SUM(IF((LEFT('2-1 采购订单物料明细表报表导出'!#REF!,7)=J$1)*('2-1 采购订单物料明细表报表导出'!#REF!=$A556),'2-1 采购订单物料明细表报表导出'!#REF!,0))</f>
        <v>#REF!</v>
      </c>
      <c r="K556" s="23" t="e" cm="1">
        <f t="array" ref="K556">SUM(IF((LEFT('2-1 采购订单物料明细表报表导出'!#REF!,7)=K$1)*('2-1 采购订单物料明细表报表导出'!#REF!=$A556),'2-1 采购订单物料明细表报表导出'!#REF!,0))</f>
        <v>#REF!</v>
      </c>
      <c r="L556" s="23" t="e" cm="1">
        <f t="array" ref="L556">SUM(IF((LEFT('2-1 采购订单物料明细表报表导出'!#REF!,7)=L$1)*('2-1 采购订单物料明细表报表导出'!#REF!=$A556),'2-1 采购订单物料明细表报表导出'!#REF!,0))</f>
        <v>#REF!</v>
      </c>
      <c r="M556" s="23" t="e" cm="1">
        <f t="array" ref="M556">SUM(IF((LEFT('2-1 采购订单物料明细表报表导出'!#REF!,7)=M$1)*('2-1 采购订单物料明细表报表导出'!#REF!=$A556),'2-1 采购订单物料明细表报表导出'!#REF!,0))</f>
        <v>#REF!</v>
      </c>
      <c r="N556" s="23" t="e" cm="1">
        <f t="array" ref="N556">SUM(IF((LEFT('2-1 采购订单物料明细表报表导出'!#REF!,7)=N$1)*('2-1 采购订单物料明细表报表导出'!#REF!=$A556),'2-1 采购订单物料明细表报表导出'!#REF!,0))</f>
        <v>#REF!</v>
      </c>
      <c r="O556" s="23" t="e" cm="1">
        <f t="array" ref="O556">SUM(IF((LEFT('2-1 采购订单物料明细表报表导出'!#REF!,7)=O$1)*('2-1 采购订单物料明细表报表导出'!#REF!=$A556),'2-1 采购订单物料明细表报表导出'!#REF!,0))</f>
        <v>#REF!</v>
      </c>
    </row>
    <row r="557" ht="15" spans="1:15">
      <c r="A557" s="50" t="s">
        <v>3865</v>
      </c>
      <c r="B557" s="48" t="s">
        <v>1847</v>
      </c>
      <c r="C557" s="49" t="s">
        <v>1848</v>
      </c>
      <c r="D557" s="23" t="e" cm="1">
        <f t="array" ref="D557">SUM(IF((LEFT('2-1 采购订单物料明细表报表导出'!#REF!,7)=D$1)*('2-1 采购订单物料明细表报表导出'!#REF!=$A557),'2-1 采购订单物料明细表报表导出'!#REF!,0))</f>
        <v>#REF!</v>
      </c>
      <c r="E557" s="23" t="e" cm="1">
        <f t="array" ref="E557">SUM(IF((LEFT('2-1 采购订单物料明细表报表导出'!#REF!,7)=E$1)*('2-1 采购订单物料明细表报表导出'!#REF!=$A557),'2-1 采购订单物料明细表报表导出'!#REF!,0))</f>
        <v>#REF!</v>
      </c>
      <c r="F557" s="23" t="e" cm="1">
        <f t="array" ref="F557">SUM(IF((LEFT('2-1 采购订单物料明细表报表导出'!#REF!,7)=F$1)*('2-1 采购订单物料明细表报表导出'!#REF!=$A557),'2-1 采购订单物料明细表报表导出'!#REF!,0))</f>
        <v>#REF!</v>
      </c>
      <c r="G557" s="23" t="e" cm="1">
        <f t="array" ref="G557">SUM(IF((LEFT('2-1 采购订单物料明细表报表导出'!#REF!,7)=G$1)*('2-1 采购订单物料明细表报表导出'!#REF!=$A557),'2-1 采购订单物料明细表报表导出'!#REF!,0))</f>
        <v>#REF!</v>
      </c>
      <c r="H557" s="23" t="e" cm="1">
        <f t="array" ref="H557">SUM(IF((LEFT('2-1 采购订单物料明细表报表导出'!#REF!,7)=H$1)*('2-1 采购订单物料明细表报表导出'!#REF!=$A557),'2-1 采购订单物料明细表报表导出'!#REF!,0))</f>
        <v>#REF!</v>
      </c>
      <c r="I557" s="23" t="e" cm="1">
        <f t="array" ref="I557">SUM(IF((LEFT('2-1 采购订单物料明细表报表导出'!#REF!,7)=I$1)*('2-1 采购订单物料明细表报表导出'!#REF!=$A557),'2-1 采购订单物料明细表报表导出'!#REF!,0))</f>
        <v>#REF!</v>
      </c>
      <c r="J557" s="23" t="e" cm="1">
        <f t="array" ref="J557">SUM(IF((LEFT('2-1 采购订单物料明细表报表导出'!#REF!,7)=J$1)*('2-1 采购订单物料明细表报表导出'!#REF!=$A557),'2-1 采购订单物料明细表报表导出'!#REF!,0))</f>
        <v>#REF!</v>
      </c>
      <c r="K557" s="23" t="e" cm="1">
        <f t="array" ref="K557">SUM(IF((LEFT('2-1 采购订单物料明细表报表导出'!#REF!,7)=K$1)*('2-1 采购订单物料明细表报表导出'!#REF!=$A557),'2-1 采购订单物料明细表报表导出'!#REF!,0))</f>
        <v>#REF!</v>
      </c>
      <c r="L557" s="23" t="e" cm="1">
        <f t="array" ref="L557">SUM(IF((LEFT('2-1 采购订单物料明细表报表导出'!#REF!,7)=L$1)*('2-1 采购订单物料明细表报表导出'!#REF!=$A557),'2-1 采购订单物料明细表报表导出'!#REF!,0))</f>
        <v>#REF!</v>
      </c>
      <c r="M557" s="23" t="e" cm="1">
        <f t="array" ref="M557">SUM(IF((LEFT('2-1 采购订单物料明细表报表导出'!#REF!,7)=M$1)*('2-1 采购订单物料明细表报表导出'!#REF!=$A557),'2-1 采购订单物料明细表报表导出'!#REF!,0))</f>
        <v>#REF!</v>
      </c>
      <c r="N557" s="23" t="e" cm="1">
        <f t="array" ref="N557">SUM(IF((LEFT('2-1 采购订单物料明细表报表导出'!#REF!,7)=N$1)*('2-1 采购订单物料明细表报表导出'!#REF!=$A557),'2-1 采购订单物料明细表报表导出'!#REF!,0))</f>
        <v>#REF!</v>
      </c>
      <c r="O557" s="23" t="e" cm="1">
        <f t="array" ref="O557">SUM(IF((LEFT('2-1 采购订单物料明细表报表导出'!#REF!,7)=O$1)*('2-1 采购订单物料明细表报表导出'!#REF!=$A557),'2-1 采购订单物料明细表报表导出'!#REF!,0))</f>
        <v>#REF!</v>
      </c>
    </row>
    <row r="558" ht="15" spans="1:15">
      <c r="A558" s="50" t="s">
        <v>3866</v>
      </c>
      <c r="B558" s="48" t="s">
        <v>1847</v>
      </c>
      <c r="C558" s="49" t="s">
        <v>1848</v>
      </c>
      <c r="D558" s="23" t="e" cm="1">
        <f t="array" ref="D558">SUM(IF((LEFT('2-1 采购订单物料明细表报表导出'!#REF!,7)=D$1)*('2-1 采购订单物料明细表报表导出'!#REF!=$A558),'2-1 采购订单物料明细表报表导出'!#REF!,0))</f>
        <v>#REF!</v>
      </c>
      <c r="E558" s="23" t="e" cm="1">
        <f t="array" ref="E558">SUM(IF((LEFT('2-1 采购订单物料明细表报表导出'!#REF!,7)=E$1)*('2-1 采购订单物料明细表报表导出'!#REF!=$A558),'2-1 采购订单物料明细表报表导出'!#REF!,0))</f>
        <v>#REF!</v>
      </c>
      <c r="F558" s="23" t="e" cm="1">
        <f t="array" ref="F558">SUM(IF((LEFT('2-1 采购订单物料明细表报表导出'!#REF!,7)=F$1)*('2-1 采购订单物料明细表报表导出'!#REF!=$A558),'2-1 采购订单物料明细表报表导出'!#REF!,0))</f>
        <v>#REF!</v>
      </c>
      <c r="G558" s="23" t="e" cm="1">
        <f t="array" ref="G558">SUM(IF((LEFT('2-1 采购订单物料明细表报表导出'!#REF!,7)=G$1)*('2-1 采购订单物料明细表报表导出'!#REF!=$A558),'2-1 采购订单物料明细表报表导出'!#REF!,0))</f>
        <v>#REF!</v>
      </c>
      <c r="H558" s="23" t="e" cm="1">
        <f t="array" ref="H558">SUM(IF((LEFT('2-1 采购订单物料明细表报表导出'!#REF!,7)=H$1)*('2-1 采购订单物料明细表报表导出'!#REF!=$A558),'2-1 采购订单物料明细表报表导出'!#REF!,0))</f>
        <v>#REF!</v>
      </c>
      <c r="I558" s="23" t="e" cm="1">
        <f t="array" ref="I558">SUM(IF((LEFT('2-1 采购订单物料明细表报表导出'!#REF!,7)=I$1)*('2-1 采购订单物料明细表报表导出'!#REF!=$A558),'2-1 采购订单物料明细表报表导出'!#REF!,0))</f>
        <v>#REF!</v>
      </c>
      <c r="J558" s="23" t="e" cm="1">
        <f t="array" ref="J558">SUM(IF((LEFT('2-1 采购订单物料明细表报表导出'!#REF!,7)=J$1)*('2-1 采购订单物料明细表报表导出'!#REF!=$A558),'2-1 采购订单物料明细表报表导出'!#REF!,0))</f>
        <v>#REF!</v>
      </c>
      <c r="K558" s="23" t="e" cm="1">
        <f t="array" ref="K558">SUM(IF((LEFT('2-1 采购订单物料明细表报表导出'!#REF!,7)=K$1)*('2-1 采购订单物料明细表报表导出'!#REF!=$A558),'2-1 采购订单物料明细表报表导出'!#REF!,0))</f>
        <v>#REF!</v>
      </c>
      <c r="L558" s="23" t="e" cm="1">
        <f t="array" ref="L558">SUM(IF((LEFT('2-1 采购订单物料明细表报表导出'!#REF!,7)=L$1)*('2-1 采购订单物料明细表报表导出'!#REF!=$A558),'2-1 采购订单物料明细表报表导出'!#REF!,0))</f>
        <v>#REF!</v>
      </c>
      <c r="M558" s="23" t="e" cm="1">
        <f t="array" ref="M558">SUM(IF((LEFT('2-1 采购订单物料明细表报表导出'!#REF!,7)=M$1)*('2-1 采购订单物料明细表报表导出'!#REF!=$A558),'2-1 采购订单物料明细表报表导出'!#REF!,0))</f>
        <v>#REF!</v>
      </c>
      <c r="N558" s="23" t="e" cm="1">
        <f t="array" ref="N558">SUM(IF((LEFT('2-1 采购订单物料明细表报表导出'!#REF!,7)=N$1)*('2-1 采购订单物料明细表报表导出'!#REF!=$A558),'2-1 采购订单物料明细表报表导出'!#REF!,0))</f>
        <v>#REF!</v>
      </c>
      <c r="O558" s="23" t="e" cm="1">
        <f t="array" ref="O558">SUM(IF((LEFT('2-1 采购订单物料明细表报表导出'!#REF!,7)=O$1)*('2-1 采购订单物料明细表报表导出'!#REF!=$A558),'2-1 采购订单物料明细表报表导出'!#REF!,0))</f>
        <v>#REF!</v>
      </c>
    </row>
    <row r="559" ht="15" spans="1:15">
      <c r="A559" s="50" t="s">
        <v>3867</v>
      </c>
      <c r="B559" s="48" t="s">
        <v>1847</v>
      </c>
      <c r="C559" s="49" t="s">
        <v>1848</v>
      </c>
      <c r="D559" s="23" t="e" cm="1">
        <f t="array" ref="D559">SUM(IF((LEFT('2-1 采购订单物料明细表报表导出'!#REF!,7)=D$1)*('2-1 采购订单物料明细表报表导出'!#REF!=$A559),'2-1 采购订单物料明细表报表导出'!#REF!,0))</f>
        <v>#REF!</v>
      </c>
      <c r="E559" s="23" t="e" cm="1">
        <f t="array" ref="E559">SUM(IF((LEFT('2-1 采购订单物料明细表报表导出'!#REF!,7)=E$1)*('2-1 采购订单物料明细表报表导出'!#REF!=$A559),'2-1 采购订单物料明细表报表导出'!#REF!,0))</f>
        <v>#REF!</v>
      </c>
      <c r="F559" s="23" t="e" cm="1">
        <f t="array" ref="F559">SUM(IF((LEFT('2-1 采购订单物料明细表报表导出'!#REF!,7)=F$1)*('2-1 采购订单物料明细表报表导出'!#REF!=$A559),'2-1 采购订单物料明细表报表导出'!#REF!,0))</f>
        <v>#REF!</v>
      </c>
      <c r="G559" s="23" t="e" cm="1">
        <f t="array" ref="G559">SUM(IF((LEFT('2-1 采购订单物料明细表报表导出'!#REF!,7)=G$1)*('2-1 采购订单物料明细表报表导出'!#REF!=$A559),'2-1 采购订单物料明细表报表导出'!#REF!,0))</f>
        <v>#REF!</v>
      </c>
      <c r="H559" s="23" t="e" cm="1">
        <f t="array" ref="H559">SUM(IF((LEFT('2-1 采购订单物料明细表报表导出'!#REF!,7)=H$1)*('2-1 采购订单物料明细表报表导出'!#REF!=$A559),'2-1 采购订单物料明细表报表导出'!#REF!,0))</f>
        <v>#REF!</v>
      </c>
      <c r="I559" s="23" t="e" cm="1">
        <f t="array" ref="I559">SUM(IF((LEFT('2-1 采购订单物料明细表报表导出'!#REF!,7)=I$1)*('2-1 采购订单物料明细表报表导出'!#REF!=$A559),'2-1 采购订单物料明细表报表导出'!#REF!,0))</f>
        <v>#REF!</v>
      </c>
      <c r="J559" s="23" t="e" cm="1">
        <f t="array" ref="J559">SUM(IF((LEFT('2-1 采购订单物料明细表报表导出'!#REF!,7)=J$1)*('2-1 采购订单物料明细表报表导出'!#REF!=$A559),'2-1 采购订单物料明细表报表导出'!#REF!,0))</f>
        <v>#REF!</v>
      </c>
      <c r="K559" s="23" t="e" cm="1">
        <f t="array" ref="K559">SUM(IF((LEFT('2-1 采购订单物料明细表报表导出'!#REF!,7)=K$1)*('2-1 采购订单物料明细表报表导出'!#REF!=$A559),'2-1 采购订单物料明细表报表导出'!#REF!,0))</f>
        <v>#REF!</v>
      </c>
      <c r="L559" s="23" t="e" cm="1">
        <f t="array" ref="L559">SUM(IF((LEFT('2-1 采购订单物料明细表报表导出'!#REF!,7)=L$1)*('2-1 采购订单物料明细表报表导出'!#REF!=$A559),'2-1 采购订单物料明细表报表导出'!#REF!,0))</f>
        <v>#REF!</v>
      </c>
      <c r="M559" s="23" t="e" cm="1">
        <f t="array" ref="M559">SUM(IF((LEFT('2-1 采购订单物料明细表报表导出'!#REF!,7)=M$1)*('2-1 采购订单物料明细表报表导出'!#REF!=$A559),'2-1 采购订单物料明细表报表导出'!#REF!,0))</f>
        <v>#REF!</v>
      </c>
      <c r="N559" s="23" t="e" cm="1">
        <f t="array" ref="N559">SUM(IF((LEFT('2-1 采购订单物料明细表报表导出'!#REF!,7)=N$1)*('2-1 采购订单物料明细表报表导出'!#REF!=$A559),'2-1 采购订单物料明细表报表导出'!#REF!,0))</f>
        <v>#REF!</v>
      </c>
      <c r="O559" s="23" t="e" cm="1">
        <f t="array" ref="O559">SUM(IF((LEFT('2-1 采购订单物料明细表报表导出'!#REF!,7)=O$1)*('2-1 采购订单物料明细表报表导出'!#REF!=$A559),'2-1 采购订单物料明细表报表导出'!#REF!,0))</f>
        <v>#REF!</v>
      </c>
    </row>
    <row r="560" ht="15" spans="1:15">
      <c r="A560" s="50" t="s">
        <v>3868</v>
      </c>
      <c r="B560" s="48" t="s">
        <v>1847</v>
      </c>
      <c r="C560" s="49" t="s">
        <v>1848</v>
      </c>
      <c r="D560" s="23" t="e" cm="1">
        <f t="array" ref="D560">SUM(IF((LEFT('2-1 采购订单物料明细表报表导出'!#REF!,7)=D$1)*('2-1 采购订单物料明细表报表导出'!#REF!=$A560),'2-1 采购订单物料明细表报表导出'!#REF!,0))</f>
        <v>#REF!</v>
      </c>
      <c r="E560" s="23" t="e" cm="1">
        <f t="array" ref="E560">SUM(IF((LEFT('2-1 采购订单物料明细表报表导出'!#REF!,7)=E$1)*('2-1 采购订单物料明细表报表导出'!#REF!=$A560),'2-1 采购订单物料明细表报表导出'!#REF!,0))</f>
        <v>#REF!</v>
      </c>
      <c r="F560" s="23" t="e" cm="1">
        <f t="array" ref="F560">SUM(IF((LEFT('2-1 采购订单物料明细表报表导出'!#REF!,7)=F$1)*('2-1 采购订单物料明细表报表导出'!#REF!=$A560),'2-1 采购订单物料明细表报表导出'!#REF!,0))</f>
        <v>#REF!</v>
      </c>
      <c r="G560" s="23" t="e" cm="1">
        <f t="array" ref="G560">SUM(IF((LEFT('2-1 采购订单物料明细表报表导出'!#REF!,7)=G$1)*('2-1 采购订单物料明细表报表导出'!#REF!=$A560),'2-1 采购订单物料明细表报表导出'!#REF!,0))</f>
        <v>#REF!</v>
      </c>
      <c r="H560" s="23" t="e" cm="1">
        <f t="array" ref="H560">SUM(IF((LEFT('2-1 采购订单物料明细表报表导出'!#REF!,7)=H$1)*('2-1 采购订单物料明细表报表导出'!#REF!=$A560),'2-1 采购订单物料明细表报表导出'!#REF!,0))</f>
        <v>#REF!</v>
      </c>
      <c r="I560" s="23" t="e" cm="1">
        <f t="array" ref="I560">SUM(IF((LEFT('2-1 采购订单物料明细表报表导出'!#REF!,7)=I$1)*('2-1 采购订单物料明细表报表导出'!#REF!=$A560),'2-1 采购订单物料明细表报表导出'!#REF!,0))</f>
        <v>#REF!</v>
      </c>
      <c r="J560" s="23" t="e" cm="1">
        <f t="array" ref="J560">SUM(IF((LEFT('2-1 采购订单物料明细表报表导出'!#REF!,7)=J$1)*('2-1 采购订单物料明细表报表导出'!#REF!=$A560),'2-1 采购订单物料明细表报表导出'!#REF!,0))</f>
        <v>#REF!</v>
      </c>
      <c r="K560" s="23" t="e" cm="1">
        <f t="array" ref="K560">SUM(IF((LEFT('2-1 采购订单物料明细表报表导出'!#REF!,7)=K$1)*('2-1 采购订单物料明细表报表导出'!#REF!=$A560),'2-1 采购订单物料明细表报表导出'!#REF!,0))</f>
        <v>#REF!</v>
      </c>
      <c r="L560" s="23" t="e" cm="1">
        <f t="array" ref="L560">SUM(IF((LEFT('2-1 采购订单物料明细表报表导出'!#REF!,7)=L$1)*('2-1 采购订单物料明细表报表导出'!#REF!=$A560),'2-1 采购订单物料明细表报表导出'!#REF!,0))</f>
        <v>#REF!</v>
      </c>
      <c r="M560" s="23" t="e" cm="1">
        <f t="array" ref="M560">SUM(IF((LEFT('2-1 采购订单物料明细表报表导出'!#REF!,7)=M$1)*('2-1 采购订单物料明细表报表导出'!#REF!=$A560),'2-1 采购订单物料明细表报表导出'!#REF!,0))</f>
        <v>#REF!</v>
      </c>
      <c r="N560" s="23" t="e" cm="1">
        <f t="array" ref="N560">SUM(IF((LEFT('2-1 采购订单物料明细表报表导出'!#REF!,7)=N$1)*('2-1 采购订单物料明细表报表导出'!#REF!=$A560),'2-1 采购订单物料明细表报表导出'!#REF!,0))</f>
        <v>#REF!</v>
      </c>
      <c r="O560" s="23" t="e" cm="1">
        <f t="array" ref="O560">SUM(IF((LEFT('2-1 采购订单物料明细表报表导出'!#REF!,7)=O$1)*('2-1 采购订单物料明细表报表导出'!#REF!=$A560),'2-1 采购订单物料明细表报表导出'!#REF!,0))</f>
        <v>#REF!</v>
      </c>
    </row>
    <row r="561" ht="15" spans="1:15">
      <c r="A561" s="50" t="s">
        <v>3869</v>
      </c>
      <c r="B561" s="48" t="s">
        <v>1847</v>
      </c>
      <c r="C561" s="49" t="s">
        <v>1848</v>
      </c>
      <c r="D561" s="23" t="e" cm="1">
        <f t="array" ref="D561">SUM(IF((LEFT('2-1 采购订单物料明细表报表导出'!#REF!,7)=D$1)*('2-1 采购订单物料明细表报表导出'!#REF!=$A561),'2-1 采购订单物料明细表报表导出'!#REF!,0))</f>
        <v>#REF!</v>
      </c>
      <c r="E561" s="23" t="e" cm="1">
        <f t="array" ref="E561">SUM(IF((LEFT('2-1 采购订单物料明细表报表导出'!#REF!,7)=E$1)*('2-1 采购订单物料明细表报表导出'!#REF!=$A561),'2-1 采购订单物料明细表报表导出'!#REF!,0))</f>
        <v>#REF!</v>
      </c>
      <c r="F561" s="23" t="e" cm="1">
        <f t="array" ref="F561">SUM(IF((LEFT('2-1 采购订单物料明细表报表导出'!#REF!,7)=F$1)*('2-1 采购订单物料明细表报表导出'!#REF!=$A561),'2-1 采购订单物料明细表报表导出'!#REF!,0))</f>
        <v>#REF!</v>
      </c>
      <c r="G561" s="23" t="e" cm="1">
        <f t="array" ref="G561">SUM(IF((LEFT('2-1 采购订单物料明细表报表导出'!#REF!,7)=G$1)*('2-1 采购订单物料明细表报表导出'!#REF!=$A561),'2-1 采购订单物料明细表报表导出'!#REF!,0))</f>
        <v>#REF!</v>
      </c>
      <c r="H561" s="23" t="e" cm="1">
        <f t="array" ref="H561">SUM(IF((LEFT('2-1 采购订单物料明细表报表导出'!#REF!,7)=H$1)*('2-1 采购订单物料明细表报表导出'!#REF!=$A561),'2-1 采购订单物料明细表报表导出'!#REF!,0))</f>
        <v>#REF!</v>
      </c>
      <c r="I561" s="23" t="e" cm="1">
        <f t="array" ref="I561">SUM(IF((LEFT('2-1 采购订单物料明细表报表导出'!#REF!,7)=I$1)*('2-1 采购订单物料明细表报表导出'!#REF!=$A561),'2-1 采购订单物料明细表报表导出'!#REF!,0))</f>
        <v>#REF!</v>
      </c>
      <c r="J561" s="23" t="e" cm="1">
        <f t="array" ref="J561">SUM(IF((LEFT('2-1 采购订单物料明细表报表导出'!#REF!,7)=J$1)*('2-1 采购订单物料明细表报表导出'!#REF!=$A561),'2-1 采购订单物料明细表报表导出'!#REF!,0))</f>
        <v>#REF!</v>
      </c>
      <c r="K561" s="23" t="e" cm="1">
        <f t="array" ref="K561">SUM(IF((LEFT('2-1 采购订单物料明细表报表导出'!#REF!,7)=K$1)*('2-1 采购订单物料明细表报表导出'!#REF!=$A561),'2-1 采购订单物料明细表报表导出'!#REF!,0))</f>
        <v>#REF!</v>
      </c>
      <c r="L561" s="23" t="e" cm="1">
        <f t="array" ref="L561">SUM(IF((LEFT('2-1 采购订单物料明细表报表导出'!#REF!,7)=L$1)*('2-1 采购订单物料明细表报表导出'!#REF!=$A561),'2-1 采购订单物料明细表报表导出'!#REF!,0))</f>
        <v>#REF!</v>
      </c>
      <c r="M561" s="23" t="e" cm="1">
        <f t="array" ref="M561">SUM(IF((LEFT('2-1 采购订单物料明细表报表导出'!#REF!,7)=M$1)*('2-1 采购订单物料明细表报表导出'!#REF!=$A561),'2-1 采购订单物料明细表报表导出'!#REF!,0))</f>
        <v>#REF!</v>
      </c>
      <c r="N561" s="23" t="e" cm="1">
        <f t="array" ref="N561">SUM(IF((LEFT('2-1 采购订单物料明细表报表导出'!#REF!,7)=N$1)*('2-1 采购订单物料明细表报表导出'!#REF!=$A561),'2-1 采购订单物料明细表报表导出'!#REF!,0))</f>
        <v>#REF!</v>
      </c>
      <c r="O561" s="23" t="e" cm="1">
        <f t="array" ref="O561">SUM(IF((LEFT('2-1 采购订单物料明细表报表导出'!#REF!,7)=O$1)*('2-1 采购订单物料明细表报表导出'!#REF!=$A561),'2-1 采购订单物料明细表报表导出'!#REF!,0))</f>
        <v>#REF!</v>
      </c>
    </row>
    <row r="562" ht="15" spans="1:15">
      <c r="A562" s="50" t="s">
        <v>3870</v>
      </c>
      <c r="B562" s="48" t="s">
        <v>1847</v>
      </c>
      <c r="C562" s="49" t="s">
        <v>1848</v>
      </c>
      <c r="D562" s="23" t="e" cm="1">
        <f t="array" ref="D562">SUM(IF((LEFT('2-1 采购订单物料明细表报表导出'!#REF!,7)=D$1)*('2-1 采购订单物料明细表报表导出'!#REF!=$A562),'2-1 采购订单物料明细表报表导出'!#REF!,0))</f>
        <v>#REF!</v>
      </c>
      <c r="E562" s="23" t="e" cm="1">
        <f t="array" ref="E562">SUM(IF((LEFT('2-1 采购订单物料明细表报表导出'!#REF!,7)=E$1)*('2-1 采购订单物料明细表报表导出'!#REF!=$A562),'2-1 采购订单物料明细表报表导出'!#REF!,0))</f>
        <v>#REF!</v>
      </c>
      <c r="F562" s="23" t="e" cm="1">
        <f t="array" ref="F562">SUM(IF((LEFT('2-1 采购订单物料明细表报表导出'!#REF!,7)=F$1)*('2-1 采购订单物料明细表报表导出'!#REF!=$A562),'2-1 采购订单物料明细表报表导出'!#REF!,0))</f>
        <v>#REF!</v>
      </c>
      <c r="G562" s="23" t="e" cm="1">
        <f t="array" ref="G562">SUM(IF((LEFT('2-1 采购订单物料明细表报表导出'!#REF!,7)=G$1)*('2-1 采购订单物料明细表报表导出'!#REF!=$A562),'2-1 采购订单物料明细表报表导出'!#REF!,0))</f>
        <v>#REF!</v>
      </c>
      <c r="H562" s="23" t="e" cm="1">
        <f t="array" ref="H562">SUM(IF((LEFT('2-1 采购订单物料明细表报表导出'!#REF!,7)=H$1)*('2-1 采购订单物料明细表报表导出'!#REF!=$A562),'2-1 采购订单物料明细表报表导出'!#REF!,0))</f>
        <v>#REF!</v>
      </c>
      <c r="I562" s="23" t="e" cm="1">
        <f t="array" ref="I562">SUM(IF((LEFT('2-1 采购订单物料明细表报表导出'!#REF!,7)=I$1)*('2-1 采购订单物料明细表报表导出'!#REF!=$A562),'2-1 采购订单物料明细表报表导出'!#REF!,0))</f>
        <v>#REF!</v>
      </c>
      <c r="J562" s="23" t="e" cm="1">
        <f t="array" ref="J562">SUM(IF((LEFT('2-1 采购订单物料明细表报表导出'!#REF!,7)=J$1)*('2-1 采购订单物料明细表报表导出'!#REF!=$A562),'2-1 采购订单物料明细表报表导出'!#REF!,0))</f>
        <v>#REF!</v>
      </c>
      <c r="K562" s="23" t="e" cm="1">
        <f t="array" ref="K562">SUM(IF((LEFT('2-1 采购订单物料明细表报表导出'!#REF!,7)=K$1)*('2-1 采购订单物料明细表报表导出'!#REF!=$A562),'2-1 采购订单物料明细表报表导出'!#REF!,0))</f>
        <v>#REF!</v>
      </c>
      <c r="L562" s="23" t="e" cm="1">
        <f t="array" ref="L562">SUM(IF((LEFT('2-1 采购订单物料明细表报表导出'!#REF!,7)=L$1)*('2-1 采购订单物料明细表报表导出'!#REF!=$A562),'2-1 采购订单物料明细表报表导出'!#REF!,0))</f>
        <v>#REF!</v>
      </c>
      <c r="M562" s="23" t="e" cm="1">
        <f t="array" ref="M562">SUM(IF((LEFT('2-1 采购订单物料明细表报表导出'!#REF!,7)=M$1)*('2-1 采购订单物料明细表报表导出'!#REF!=$A562),'2-1 采购订单物料明细表报表导出'!#REF!,0))</f>
        <v>#REF!</v>
      </c>
      <c r="N562" s="23" t="e" cm="1">
        <f t="array" ref="N562">SUM(IF((LEFT('2-1 采购订单物料明细表报表导出'!#REF!,7)=N$1)*('2-1 采购订单物料明细表报表导出'!#REF!=$A562),'2-1 采购订单物料明细表报表导出'!#REF!,0))</f>
        <v>#REF!</v>
      </c>
      <c r="O562" s="23" t="e" cm="1">
        <f t="array" ref="O562">SUM(IF((LEFT('2-1 采购订单物料明细表报表导出'!#REF!,7)=O$1)*('2-1 采购订单物料明细表报表导出'!#REF!=$A562),'2-1 采购订单物料明细表报表导出'!#REF!,0))</f>
        <v>#REF!</v>
      </c>
    </row>
    <row r="563" ht="15" spans="1:15">
      <c r="A563" s="50" t="s">
        <v>3871</v>
      </c>
      <c r="B563" s="48" t="s">
        <v>1847</v>
      </c>
      <c r="C563" s="49" t="s">
        <v>1848</v>
      </c>
      <c r="D563" s="23" t="e" cm="1">
        <f t="array" ref="D563">SUM(IF((LEFT('2-1 采购订单物料明细表报表导出'!#REF!,7)=D$1)*('2-1 采购订单物料明细表报表导出'!#REF!=$A563),'2-1 采购订单物料明细表报表导出'!#REF!,0))</f>
        <v>#REF!</v>
      </c>
      <c r="E563" s="23" t="e" cm="1">
        <f t="array" ref="E563">SUM(IF((LEFT('2-1 采购订单物料明细表报表导出'!#REF!,7)=E$1)*('2-1 采购订单物料明细表报表导出'!#REF!=$A563),'2-1 采购订单物料明细表报表导出'!#REF!,0))</f>
        <v>#REF!</v>
      </c>
      <c r="F563" s="23" t="e" cm="1">
        <f t="array" ref="F563">SUM(IF((LEFT('2-1 采购订单物料明细表报表导出'!#REF!,7)=F$1)*('2-1 采购订单物料明细表报表导出'!#REF!=$A563),'2-1 采购订单物料明细表报表导出'!#REF!,0))</f>
        <v>#REF!</v>
      </c>
      <c r="G563" s="23" t="e" cm="1">
        <f t="array" ref="G563">SUM(IF((LEFT('2-1 采购订单物料明细表报表导出'!#REF!,7)=G$1)*('2-1 采购订单物料明细表报表导出'!#REF!=$A563),'2-1 采购订单物料明细表报表导出'!#REF!,0))</f>
        <v>#REF!</v>
      </c>
      <c r="H563" s="23" t="e" cm="1">
        <f t="array" ref="H563">SUM(IF((LEFT('2-1 采购订单物料明细表报表导出'!#REF!,7)=H$1)*('2-1 采购订单物料明细表报表导出'!#REF!=$A563),'2-1 采购订单物料明细表报表导出'!#REF!,0))</f>
        <v>#REF!</v>
      </c>
      <c r="I563" s="23" t="e" cm="1">
        <f t="array" ref="I563">SUM(IF((LEFT('2-1 采购订单物料明细表报表导出'!#REF!,7)=I$1)*('2-1 采购订单物料明细表报表导出'!#REF!=$A563),'2-1 采购订单物料明细表报表导出'!#REF!,0))</f>
        <v>#REF!</v>
      </c>
      <c r="J563" s="23" t="e" cm="1">
        <f t="array" ref="J563">SUM(IF((LEFT('2-1 采购订单物料明细表报表导出'!#REF!,7)=J$1)*('2-1 采购订单物料明细表报表导出'!#REF!=$A563),'2-1 采购订单物料明细表报表导出'!#REF!,0))</f>
        <v>#REF!</v>
      </c>
      <c r="K563" s="23" t="e" cm="1">
        <f t="array" ref="K563">SUM(IF((LEFT('2-1 采购订单物料明细表报表导出'!#REF!,7)=K$1)*('2-1 采购订单物料明细表报表导出'!#REF!=$A563),'2-1 采购订单物料明细表报表导出'!#REF!,0))</f>
        <v>#REF!</v>
      </c>
      <c r="L563" s="23" t="e" cm="1">
        <f t="array" ref="L563">SUM(IF((LEFT('2-1 采购订单物料明细表报表导出'!#REF!,7)=L$1)*('2-1 采购订单物料明细表报表导出'!#REF!=$A563),'2-1 采购订单物料明细表报表导出'!#REF!,0))</f>
        <v>#REF!</v>
      </c>
      <c r="M563" s="23" t="e" cm="1">
        <f t="array" ref="M563">SUM(IF((LEFT('2-1 采购订单物料明细表报表导出'!#REF!,7)=M$1)*('2-1 采购订单物料明细表报表导出'!#REF!=$A563),'2-1 采购订单物料明细表报表导出'!#REF!,0))</f>
        <v>#REF!</v>
      </c>
      <c r="N563" s="23" t="e" cm="1">
        <f t="array" ref="N563">SUM(IF((LEFT('2-1 采购订单物料明细表报表导出'!#REF!,7)=N$1)*('2-1 采购订单物料明细表报表导出'!#REF!=$A563),'2-1 采购订单物料明细表报表导出'!#REF!,0))</f>
        <v>#REF!</v>
      </c>
      <c r="O563" s="23" t="e" cm="1">
        <f t="array" ref="O563">SUM(IF((LEFT('2-1 采购订单物料明细表报表导出'!#REF!,7)=O$1)*('2-1 采购订单物料明细表报表导出'!#REF!=$A563),'2-1 采购订单物料明细表报表导出'!#REF!,0))</f>
        <v>#REF!</v>
      </c>
    </row>
    <row r="564" ht="15" spans="1:15">
      <c r="A564" s="50" t="s">
        <v>3872</v>
      </c>
      <c r="B564" s="48" t="s">
        <v>1847</v>
      </c>
      <c r="C564" s="49" t="s">
        <v>1848</v>
      </c>
      <c r="D564" s="23" t="e" cm="1">
        <f t="array" ref="D564">SUM(IF((LEFT('2-1 采购订单物料明细表报表导出'!#REF!,7)=D$1)*('2-1 采购订单物料明细表报表导出'!#REF!=$A564),'2-1 采购订单物料明细表报表导出'!#REF!,0))</f>
        <v>#REF!</v>
      </c>
      <c r="E564" s="23" t="e" cm="1">
        <f t="array" ref="E564">SUM(IF((LEFT('2-1 采购订单物料明细表报表导出'!#REF!,7)=E$1)*('2-1 采购订单物料明细表报表导出'!#REF!=$A564),'2-1 采购订单物料明细表报表导出'!#REF!,0))</f>
        <v>#REF!</v>
      </c>
      <c r="F564" s="23" t="e" cm="1">
        <f t="array" ref="F564">SUM(IF((LEFT('2-1 采购订单物料明细表报表导出'!#REF!,7)=F$1)*('2-1 采购订单物料明细表报表导出'!#REF!=$A564),'2-1 采购订单物料明细表报表导出'!#REF!,0))</f>
        <v>#REF!</v>
      </c>
      <c r="G564" s="23" t="e" cm="1">
        <f t="array" ref="G564">SUM(IF((LEFT('2-1 采购订单物料明细表报表导出'!#REF!,7)=G$1)*('2-1 采购订单物料明细表报表导出'!#REF!=$A564),'2-1 采购订单物料明细表报表导出'!#REF!,0))</f>
        <v>#REF!</v>
      </c>
      <c r="H564" s="23" t="e" cm="1">
        <f t="array" ref="H564">SUM(IF((LEFT('2-1 采购订单物料明细表报表导出'!#REF!,7)=H$1)*('2-1 采购订单物料明细表报表导出'!#REF!=$A564),'2-1 采购订单物料明细表报表导出'!#REF!,0))</f>
        <v>#REF!</v>
      </c>
      <c r="I564" s="23" t="e" cm="1">
        <f t="array" ref="I564">SUM(IF((LEFT('2-1 采购订单物料明细表报表导出'!#REF!,7)=I$1)*('2-1 采购订单物料明细表报表导出'!#REF!=$A564),'2-1 采购订单物料明细表报表导出'!#REF!,0))</f>
        <v>#REF!</v>
      </c>
      <c r="J564" s="23" t="e" cm="1">
        <f t="array" ref="J564">SUM(IF((LEFT('2-1 采购订单物料明细表报表导出'!#REF!,7)=J$1)*('2-1 采购订单物料明细表报表导出'!#REF!=$A564),'2-1 采购订单物料明细表报表导出'!#REF!,0))</f>
        <v>#REF!</v>
      </c>
      <c r="K564" s="23" t="e" cm="1">
        <f t="array" ref="K564">SUM(IF((LEFT('2-1 采购订单物料明细表报表导出'!#REF!,7)=K$1)*('2-1 采购订单物料明细表报表导出'!#REF!=$A564),'2-1 采购订单物料明细表报表导出'!#REF!,0))</f>
        <v>#REF!</v>
      </c>
      <c r="L564" s="23" t="e" cm="1">
        <f t="array" ref="L564">SUM(IF((LEFT('2-1 采购订单物料明细表报表导出'!#REF!,7)=L$1)*('2-1 采购订单物料明细表报表导出'!#REF!=$A564),'2-1 采购订单物料明细表报表导出'!#REF!,0))</f>
        <v>#REF!</v>
      </c>
      <c r="M564" s="23" t="e" cm="1">
        <f t="array" ref="M564">SUM(IF((LEFT('2-1 采购订单物料明细表报表导出'!#REF!,7)=M$1)*('2-1 采购订单物料明细表报表导出'!#REF!=$A564),'2-1 采购订单物料明细表报表导出'!#REF!,0))</f>
        <v>#REF!</v>
      </c>
      <c r="N564" s="23" t="e" cm="1">
        <f t="array" ref="N564">SUM(IF((LEFT('2-1 采购订单物料明细表报表导出'!#REF!,7)=N$1)*('2-1 采购订单物料明细表报表导出'!#REF!=$A564),'2-1 采购订单物料明细表报表导出'!#REF!,0))</f>
        <v>#REF!</v>
      </c>
      <c r="O564" s="23" t="e" cm="1">
        <f t="array" ref="O564">SUM(IF((LEFT('2-1 采购订单物料明细表报表导出'!#REF!,7)=O$1)*('2-1 采购订单物料明细表报表导出'!#REF!=$A564),'2-1 采购订单物料明细表报表导出'!#REF!,0))</f>
        <v>#REF!</v>
      </c>
    </row>
    <row r="565" ht="15" spans="1:15">
      <c r="A565" s="50" t="s">
        <v>3873</v>
      </c>
      <c r="B565" s="48" t="s">
        <v>1847</v>
      </c>
      <c r="C565" s="49" t="s">
        <v>1848</v>
      </c>
      <c r="D565" s="23" t="e" cm="1">
        <f t="array" ref="D565">SUM(IF((LEFT('2-1 采购订单物料明细表报表导出'!#REF!,7)=D$1)*('2-1 采购订单物料明细表报表导出'!#REF!=$A565),'2-1 采购订单物料明细表报表导出'!#REF!,0))</f>
        <v>#REF!</v>
      </c>
      <c r="E565" s="23" t="e" cm="1">
        <f t="array" ref="E565">SUM(IF((LEFT('2-1 采购订单物料明细表报表导出'!#REF!,7)=E$1)*('2-1 采购订单物料明细表报表导出'!#REF!=$A565),'2-1 采购订单物料明细表报表导出'!#REF!,0))</f>
        <v>#REF!</v>
      </c>
      <c r="F565" s="23" t="e" cm="1">
        <f t="array" ref="F565">SUM(IF((LEFT('2-1 采购订单物料明细表报表导出'!#REF!,7)=F$1)*('2-1 采购订单物料明细表报表导出'!#REF!=$A565),'2-1 采购订单物料明细表报表导出'!#REF!,0))</f>
        <v>#REF!</v>
      </c>
      <c r="G565" s="23" t="e" cm="1">
        <f t="array" ref="G565">SUM(IF((LEFT('2-1 采购订单物料明细表报表导出'!#REF!,7)=G$1)*('2-1 采购订单物料明细表报表导出'!#REF!=$A565),'2-1 采购订单物料明细表报表导出'!#REF!,0))</f>
        <v>#REF!</v>
      </c>
      <c r="H565" s="23" t="e" cm="1">
        <f t="array" ref="H565">SUM(IF((LEFT('2-1 采购订单物料明细表报表导出'!#REF!,7)=H$1)*('2-1 采购订单物料明细表报表导出'!#REF!=$A565),'2-1 采购订单物料明细表报表导出'!#REF!,0))</f>
        <v>#REF!</v>
      </c>
      <c r="I565" s="23" t="e" cm="1">
        <f t="array" ref="I565">SUM(IF((LEFT('2-1 采购订单物料明细表报表导出'!#REF!,7)=I$1)*('2-1 采购订单物料明细表报表导出'!#REF!=$A565),'2-1 采购订单物料明细表报表导出'!#REF!,0))</f>
        <v>#REF!</v>
      </c>
      <c r="J565" s="23" t="e" cm="1">
        <f t="array" ref="J565">SUM(IF((LEFT('2-1 采购订单物料明细表报表导出'!#REF!,7)=J$1)*('2-1 采购订单物料明细表报表导出'!#REF!=$A565),'2-1 采购订单物料明细表报表导出'!#REF!,0))</f>
        <v>#REF!</v>
      </c>
      <c r="K565" s="23" t="e" cm="1">
        <f t="array" ref="K565">SUM(IF((LEFT('2-1 采购订单物料明细表报表导出'!#REF!,7)=K$1)*('2-1 采购订单物料明细表报表导出'!#REF!=$A565),'2-1 采购订单物料明细表报表导出'!#REF!,0))</f>
        <v>#REF!</v>
      </c>
      <c r="L565" s="23" t="e" cm="1">
        <f t="array" ref="L565">SUM(IF((LEFT('2-1 采购订单物料明细表报表导出'!#REF!,7)=L$1)*('2-1 采购订单物料明细表报表导出'!#REF!=$A565),'2-1 采购订单物料明细表报表导出'!#REF!,0))</f>
        <v>#REF!</v>
      </c>
      <c r="M565" s="23" t="e" cm="1">
        <f t="array" ref="M565">SUM(IF((LEFT('2-1 采购订单物料明细表报表导出'!#REF!,7)=M$1)*('2-1 采购订单物料明细表报表导出'!#REF!=$A565),'2-1 采购订单物料明细表报表导出'!#REF!,0))</f>
        <v>#REF!</v>
      </c>
      <c r="N565" s="23" t="e" cm="1">
        <f t="array" ref="N565">SUM(IF((LEFT('2-1 采购订单物料明细表报表导出'!#REF!,7)=N$1)*('2-1 采购订单物料明细表报表导出'!#REF!=$A565),'2-1 采购订单物料明细表报表导出'!#REF!,0))</f>
        <v>#REF!</v>
      </c>
      <c r="O565" s="23" t="e" cm="1">
        <f t="array" ref="O565">SUM(IF((LEFT('2-1 采购订单物料明细表报表导出'!#REF!,7)=O$1)*('2-1 采购订单物料明细表报表导出'!#REF!=$A565),'2-1 采购订单物料明细表报表导出'!#REF!,0))</f>
        <v>#REF!</v>
      </c>
    </row>
    <row r="566" ht="14.5" spans="1:15">
      <c r="A566" s="20" t="s">
        <v>3874</v>
      </c>
      <c r="B566" s="48" t="s">
        <v>1847</v>
      </c>
      <c r="C566" s="49" t="s">
        <v>1848</v>
      </c>
      <c r="D566" s="23" t="e" cm="1">
        <f t="array" ref="D566">SUM(IF((LEFT('2-1 采购订单物料明细表报表导出'!#REF!,7)=D$1)*('2-1 采购订单物料明细表报表导出'!#REF!=$A566),'2-1 采购订单物料明细表报表导出'!#REF!,0))</f>
        <v>#REF!</v>
      </c>
      <c r="E566" s="23" t="e" cm="1">
        <f t="array" ref="E566">SUM(IF((LEFT('2-1 采购订单物料明细表报表导出'!#REF!,7)=E$1)*('2-1 采购订单物料明细表报表导出'!#REF!=$A566),'2-1 采购订单物料明细表报表导出'!#REF!,0))</f>
        <v>#REF!</v>
      </c>
      <c r="F566" s="23" t="e" cm="1">
        <f t="array" ref="F566">SUM(IF((LEFT('2-1 采购订单物料明细表报表导出'!#REF!,7)=F$1)*('2-1 采购订单物料明细表报表导出'!#REF!=$A566),'2-1 采购订单物料明细表报表导出'!#REF!,0))</f>
        <v>#REF!</v>
      </c>
      <c r="G566" s="23" t="e" cm="1">
        <f t="array" ref="G566">SUM(IF((LEFT('2-1 采购订单物料明细表报表导出'!#REF!,7)=G$1)*('2-1 采购订单物料明细表报表导出'!#REF!=$A566),'2-1 采购订单物料明细表报表导出'!#REF!,0))</f>
        <v>#REF!</v>
      </c>
      <c r="H566" s="23" t="e" cm="1">
        <f t="array" ref="H566">SUM(IF((LEFT('2-1 采购订单物料明细表报表导出'!#REF!,7)=H$1)*('2-1 采购订单物料明细表报表导出'!#REF!=$A566),'2-1 采购订单物料明细表报表导出'!#REF!,0))</f>
        <v>#REF!</v>
      </c>
      <c r="I566" s="23" t="e" cm="1">
        <f t="array" ref="I566">SUM(IF((LEFT('2-1 采购订单物料明细表报表导出'!#REF!,7)=I$1)*('2-1 采购订单物料明细表报表导出'!#REF!=$A566),'2-1 采购订单物料明细表报表导出'!#REF!,0))</f>
        <v>#REF!</v>
      </c>
      <c r="J566" s="23" t="e" cm="1">
        <f t="array" ref="J566">SUM(IF((LEFT('2-1 采购订单物料明细表报表导出'!#REF!,7)=J$1)*('2-1 采购订单物料明细表报表导出'!#REF!=$A566),'2-1 采购订单物料明细表报表导出'!#REF!,0))</f>
        <v>#REF!</v>
      </c>
      <c r="K566" s="23" t="e" cm="1">
        <f t="array" ref="K566">SUM(IF((LEFT('2-1 采购订单物料明细表报表导出'!#REF!,7)=K$1)*('2-1 采购订单物料明细表报表导出'!#REF!=$A566),'2-1 采购订单物料明细表报表导出'!#REF!,0))</f>
        <v>#REF!</v>
      </c>
      <c r="L566" s="23" t="e" cm="1">
        <f t="array" ref="L566">SUM(IF((LEFT('2-1 采购订单物料明细表报表导出'!#REF!,7)=L$1)*('2-1 采购订单物料明细表报表导出'!#REF!=$A566),'2-1 采购订单物料明细表报表导出'!#REF!,0))</f>
        <v>#REF!</v>
      </c>
      <c r="M566" s="23" t="e" cm="1">
        <f t="array" ref="M566">SUM(IF((LEFT('2-1 采购订单物料明细表报表导出'!#REF!,7)=M$1)*('2-1 采购订单物料明细表报表导出'!#REF!=$A566),'2-1 采购订单物料明细表报表导出'!#REF!,0))</f>
        <v>#REF!</v>
      </c>
      <c r="N566" s="23" t="e" cm="1">
        <f t="array" ref="N566">SUM(IF((LEFT('2-1 采购订单物料明细表报表导出'!#REF!,7)=N$1)*('2-1 采购订单物料明细表报表导出'!#REF!=$A566),'2-1 采购订单物料明细表报表导出'!#REF!,0))</f>
        <v>#REF!</v>
      </c>
      <c r="O566" s="23" t="e" cm="1">
        <f t="array" ref="O566">SUM(IF((LEFT('2-1 采购订单物料明细表报表导出'!#REF!,7)=O$1)*('2-1 采购订单物料明细表报表导出'!#REF!=$A566),'2-1 采购订单物料明细表报表导出'!#REF!,0))</f>
        <v>#REF!</v>
      </c>
    </row>
    <row r="567" ht="14.5" spans="1:15">
      <c r="A567" s="20" t="s">
        <v>3875</v>
      </c>
      <c r="B567" s="48" t="s">
        <v>1847</v>
      </c>
      <c r="C567" s="49" t="s">
        <v>1848</v>
      </c>
      <c r="D567" s="23" t="e" cm="1">
        <f t="array" ref="D567">SUM(IF((LEFT('2-1 采购订单物料明细表报表导出'!#REF!,7)=D$1)*('2-1 采购订单物料明细表报表导出'!#REF!=$A567),'2-1 采购订单物料明细表报表导出'!#REF!,0))</f>
        <v>#REF!</v>
      </c>
      <c r="E567" s="23" t="e" cm="1">
        <f t="array" ref="E567">SUM(IF((LEFT('2-1 采购订单物料明细表报表导出'!#REF!,7)=E$1)*('2-1 采购订单物料明细表报表导出'!#REF!=$A567),'2-1 采购订单物料明细表报表导出'!#REF!,0))</f>
        <v>#REF!</v>
      </c>
      <c r="F567" s="23" t="e" cm="1">
        <f t="array" ref="F567">SUM(IF((LEFT('2-1 采购订单物料明细表报表导出'!#REF!,7)=F$1)*('2-1 采购订单物料明细表报表导出'!#REF!=$A567),'2-1 采购订单物料明细表报表导出'!#REF!,0))</f>
        <v>#REF!</v>
      </c>
      <c r="G567" s="23" t="e" cm="1">
        <f t="array" ref="G567">SUM(IF((LEFT('2-1 采购订单物料明细表报表导出'!#REF!,7)=G$1)*('2-1 采购订单物料明细表报表导出'!#REF!=$A567),'2-1 采购订单物料明细表报表导出'!#REF!,0))</f>
        <v>#REF!</v>
      </c>
      <c r="H567" s="23" t="e" cm="1">
        <f t="array" ref="H567">SUM(IF((LEFT('2-1 采购订单物料明细表报表导出'!#REF!,7)=H$1)*('2-1 采购订单物料明细表报表导出'!#REF!=$A567),'2-1 采购订单物料明细表报表导出'!#REF!,0))</f>
        <v>#REF!</v>
      </c>
      <c r="I567" s="23" t="e" cm="1">
        <f t="array" ref="I567">SUM(IF((LEFT('2-1 采购订单物料明细表报表导出'!#REF!,7)=I$1)*('2-1 采购订单物料明细表报表导出'!#REF!=$A567),'2-1 采购订单物料明细表报表导出'!#REF!,0))</f>
        <v>#REF!</v>
      </c>
      <c r="J567" s="23" t="e" cm="1">
        <f t="array" ref="J567">SUM(IF((LEFT('2-1 采购订单物料明细表报表导出'!#REF!,7)=J$1)*('2-1 采购订单物料明细表报表导出'!#REF!=$A567),'2-1 采购订单物料明细表报表导出'!#REF!,0))</f>
        <v>#REF!</v>
      </c>
      <c r="K567" s="23" t="e" cm="1">
        <f t="array" ref="K567">SUM(IF((LEFT('2-1 采购订单物料明细表报表导出'!#REF!,7)=K$1)*('2-1 采购订单物料明细表报表导出'!#REF!=$A567),'2-1 采购订单物料明细表报表导出'!#REF!,0))</f>
        <v>#REF!</v>
      </c>
      <c r="L567" s="23" t="e" cm="1">
        <f t="array" ref="L567">SUM(IF((LEFT('2-1 采购订单物料明细表报表导出'!#REF!,7)=L$1)*('2-1 采购订单物料明细表报表导出'!#REF!=$A567),'2-1 采购订单物料明细表报表导出'!#REF!,0))</f>
        <v>#REF!</v>
      </c>
      <c r="M567" s="23" t="e" cm="1">
        <f t="array" ref="M567">SUM(IF((LEFT('2-1 采购订单物料明细表报表导出'!#REF!,7)=M$1)*('2-1 采购订单物料明细表报表导出'!#REF!=$A567),'2-1 采购订单物料明细表报表导出'!#REF!,0))</f>
        <v>#REF!</v>
      </c>
      <c r="N567" s="23" t="e" cm="1">
        <f t="array" ref="N567">SUM(IF((LEFT('2-1 采购订单物料明细表报表导出'!#REF!,7)=N$1)*('2-1 采购订单物料明细表报表导出'!#REF!=$A567),'2-1 采购订单物料明细表报表导出'!#REF!,0))</f>
        <v>#REF!</v>
      </c>
      <c r="O567" s="23" t="e" cm="1">
        <f t="array" ref="O567">SUM(IF((LEFT('2-1 采购订单物料明细表报表导出'!#REF!,7)=O$1)*('2-1 采购订单物料明细表报表导出'!#REF!=$A567),'2-1 采购订单物料明细表报表导出'!#REF!,0))</f>
        <v>#REF!</v>
      </c>
    </row>
    <row r="568" ht="15" spans="1:15">
      <c r="A568" s="50" t="s">
        <v>3876</v>
      </c>
      <c r="B568" s="48" t="s">
        <v>1847</v>
      </c>
      <c r="C568" s="49" t="s">
        <v>1848</v>
      </c>
      <c r="D568" s="23" t="e" cm="1">
        <f t="array" ref="D568">SUM(IF((LEFT('2-1 采购订单物料明细表报表导出'!#REF!,7)=D$1)*('2-1 采购订单物料明细表报表导出'!#REF!=$A568),'2-1 采购订单物料明细表报表导出'!#REF!,0))</f>
        <v>#REF!</v>
      </c>
      <c r="E568" s="23" t="e" cm="1">
        <f t="array" ref="E568">SUM(IF((LEFT('2-1 采购订单物料明细表报表导出'!#REF!,7)=E$1)*('2-1 采购订单物料明细表报表导出'!#REF!=$A568),'2-1 采购订单物料明细表报表导出'!#REF!,0))</f>
        <v>#REF!</v>
      </c>
      <c r="F568" s="23" t="e" cm="1">
        <f t="array" ref="F568">SUM(IF((LEFT('2-1 采购订单物料明细表报表导出'!#REF!,7)=F$1)*('2-1 采购订单物料明细表报表导出'!#REF!=$A568),'2-1 采购订单物料明细表报表导出'!#REF!,0))</f>
        <v>#REF!</v>
      </c>
      <c r="G568" s="23" t="e" cm="1">
        <f t="array" ref="G568">SUM(IF((LEFT('2-1 采购订单物料明细表报表导出'!#REF!,7)=G$1)*('2-1 采购订单物料明细表报表导出'!#REF!=$A568),'2-1 采购订单物料明细表报表导出'!#REF!,0))</f>
        <v>#REF!</v>
      </c>
      <c r="H568" s="23" t="e" cm="1">
        <f t="array" ref="H568">SUM(IF((LEFT('2-1 采购订单物料明细表报表导出'!#REF!,7)=H$1)*('2-1 采购订单物料明细表报表导出'!#REF!=$A568),'2-1 采购订单物料明细表报表导出'!#REF!,0))</f>
        <v>#REF!</v>
      </c>
      <c r="I568" s="23" t="e" cm="1">
        <f t="array" ref="I568">SUM(IF((LEFT('2-1 采购订单物料明细表报表导出'!#REF!,7)=I$1)*('2-1 采购订单物料明细表报表导出'!#REF!=$A568),'2-1 采购订单物料明细表报表导出'!#REF!,0))</f>
        <v>#REF!</v>
      </c>
      <c r="J568" s="23" t="e" cm="1">
        <f t="array" ref="J568">SUM(IF((LEFT('2-1 采购订单物料明细表报表导出'!#REF!,7)=J$1)*('2-1 采购订单物料明细表报表导出'!#REF!=$A568),'2-1 采购订单物料明细表报表导出'!#REF!,0))</f>
        <v>#REF!</v>
      </c>
      <c r="K568" s="23" t="e" cm="1">
        <f t="array" ref="K568">SUM(IF((LEFT('2-1 采购订单物料明细表报表导出'!#REF!,7)=K$1)*('2-1 采购订单物料明细表报表导出'!#REF!=$A568),'2-1 采购订单物料明细表报表导出'!#REF!,0))</f>
        <v>#REF!</v>
      </c>
      <c r="L568" s="23" t="e" cm="1">
        <f t="array" ref="L568">SUM(IF((LEFT('2-1 采购订单物料明细表报表导出'!#REF!,7)=L$1)*('2-1 采购订单物料明细表报表导出'!#REF!=$A568),'2-1 采购订单物料明细表报表导出'!#REF!,0))</f>
        <v>#REF!</v>
      </c>
      <c r="M568" s="23" t="e" cm="1">
        <f t="array" ref="M568">SUM(IF((LEFT('2-1 采购订单物料明细表报表导出'!#REF!,7)=M$1)*('2-1 采购订单物料明细表报表导出'!#REF!=$A568),'2-1 采购订单物料明细表报表导出'!#REF!,0))</f>
        <v>#REF!</v>
      </c>
      <c r="N568" s="23" t="e" cm="1">
        <f t="array" ref="N568">SUM(IF((LEFT('2-1 采购订单物料明细表报表导出'!#REF!,7)=N$1)*('2-1 采购订单物料明细表报表导出'!#REF!=$A568),'2-1 采购订单物料明细表报表导出'!#REF!,0))</f>
        <v>#REF!</v>
      </c>
      <c r="O568" s="23" t="e" cm="1">
        <f t="array" ref="O568">SUM(IF((LEFT('2-1 采购订单物料明细表报表导出'!#REF!,7)=O$1)*('2-1 采购订单物料明细表报表导出'!#REF!=$A568),'2-1 采购订单物料明细表报表导出'!#REF!,0))</f>
        <v>#REF!</v>
      </c>
    </row>
    <row r="569" ht="15" spans="1:15">
      <c r="A569" s="50" t="s">
        <v>3877</v>
      </c>
      <c r="B569" s="48" t="s">
        <v>1847</v>
      </c>
      <c r="C569" s="49" t="s">
        <v>1848</v>
      </c>
      <c r="D569" s="23" t="e" cm="1">
        <f t="array" ref="D569">SUM(IF((LEFT('2-1 采购订单物料明细表报表导出'!#REF!,7)=D$1)*('2-1 采购订单物料明细表报表导出'!#REF!=$A569),'2-1 采购订单物料明细表报表导出'!#REF!,0))</f>
        <v>#REF!</v>
      </c>
      <c r="E569" s="23" t="e" cm="1">
        <f t="array" ref="E569">SUM(IF((LEFT('2-1 采购订单物料明细表报表导出'!#REF!,7)=E$1)*('2-1 采购订单物料明细表报表导出'!#REF!=$A569),'2-1 采购订单物料明细表报表导出'!#REF!,0))</f>
        <v>#REF!</v>
      </c>
      <c r="F569" s="23" t="e" cm="1">
        <f t="array" ref="F569">SUM(IF((LEFT('2-1 采购订单物料明细表报表导出'!#REF!,7)=F$1)*('2-1 采购订单物料明细表报表导出'!#REF!=$A569),'2-1 采购订单物料明细表报表导出'!#REF!,0))</f>
        <v>#REF!</v>
      </c>
      <c r="G569" s="23" t="e" cm="1">
        <f t="array" ref="G569">SUM(IF((LEFT('2-1 采购订单物料明细表报表导出'!#REF!,7)=G$1)*('2-1 采购订单物料明细表报表导出'!#REF!=$A569),'2-1 采购订单物料明细表报表导出'!#REF!,0))</f>
        <v>#REF!</v>
      </c>
      <c r="H569" s="23" t="e" cm="1">
        <f t="array" ref="H569">SUM(IF((LEFT('2-1 采购订单物料明细表报表导出'!#REF!,7)=H$1)*('2-1 采购订单物料明细表报表导出'!#REF!=$A569),'2-1 采购订单物料明细表报表导出'!#REF!,0))</f>
        <v>#REF!</v>
      </c>
      <c r="I569" s="23" t="e" cm="1">
        <f t="array" ref="I569">SUM(IF((LEFT('2-1 采购订单物料明细表报表导出'!#REF!,7)=I$1)*('2-1 采购订单物料明细表报表导出'!#REF!=$A569),'2-1 采购订单物料明细表报表导出'!#REF!,0))</f>
        <v>#REF!</v>
      </c>
      <c r="J569" s="23" t="e" cm="1">
        <f t="array" ref="J569">SUM(IF((LEFT('2-1 采购订单物料明细表报表导出'!#REF!,7)=J$1)*('2-1 采购订单物料明细表报表导出'!#REF!=$A569),'2-1 采购订单物料明细表报表导出'!#REF!,0))</f>
        <v>#REF!</v>
      </c>
      <c r="K569" s="23" t="e" cm="1">
        <f t="array" ref="K569">SUM(IF((LEFT('2-1 采购订单物料明细表报表导出'!#REF!,7)=K$1)*('2-1 采购订单物料明细表报表导出'!#REF!=$A569),'2-1 采购订单物料明细表报表导出'!#REF!,0))</f>
        <v>#REF!</v>
      </c>
      <c r="L569" s="23" t="e" cm="1">
        <f t="array" ref="L569">SUM(IF((LEFT('2-1 采购订单物料明细表报表导出'!#REF!,7)=L$1)*('2-1 采购订单物料明细表报表导出'!#REF!=$A569),'2-1 采购订单物料明细表报表导出'!#REF!,0))</f>
        <v>#REF!</v>
      </c>
      <c r="M569" s="23" t="e" cm="1">
        <f t="array" ref="M569">SUM(IF((LEFT('2-1 采购订单物料明细表报表导出'!#REF!,7)=M$1)*('2-1 采购订单物料明细表报表导出'!#REF!=$A569),'2-1 采购订单物料明细表报表导出'!#REF!,0))</f>
        <v>#REF!</v>
      </c>
      <c r="N569" s="23" t="e" cm="1">
        <f t="array" ref="N569">SUM(IF((LEFT('2-1 采购订单物料明细表报表导出'!#REF!,7)=N$1)*('2-1 采购订单物料明细表报表导出'!#REF!=$A569),'2-1 采购订单物料明细表报表导出'!#REF!,0))</f>
        <v>#REF!</v>
      </c>
      <c r="O569" s="23" t="e" cm="1">
        <f t="array" ref="O569">SUM(IF((LEFT('2-1 采购订单物料明细表报表导出'!#REF!,7)=O$1)*('2-1 采购订单物料明细表报表导出'!#REF!=$A569),'2-1 采购订单物料明细表报表导出'!#REF!,0))</f>
        <v>#REF!</v>
      </c>
    </row>
    <row r="570" ht="15" spans="1:15">
      <c r="A570" s="50" t="s">
        <v>3878</v>
      </c>
      <c r="B570" s="48" t="s">
        <v>1847</v>
      </c>
      <c r="C570" s="49" t="s">
        <v>1848</v>
      </c>
      <c r="D570" s="23" t="e" cm="1">
        <f t="array" ref="D570">SUM(IF((LEFT('2-1 采购订单物料明细表报表导出'!#REF!,7)=D$1)*('2-1 采购订单物料明细表报表导出'!#REF!=$A570),'2-1 采购订单物料明细表报表导出'!#REF!,0))</f>
        <v>#REF!</v>
      </c>
      <c r="E570" s="23" t="e" cm="1">
        <f t="array" ref="E570">SUM(IF((LEFT('2-1 采购订单物料明细表报表导出'!#REF!,7)=E$1)*('2-1 采购订单物料明细表报表导出'!#REF!=$A570),'2-1 采购订单物料明细表报表导出'!#REF!,0))</f>
        <v>#REF!</v>
      </c>
      <c r="F570" s="23" t="e" cm="1">
        <f t="array" ref="F570">SUM(IF((LEFT('2-1 采购订单物料明细表报表导出'!#REF!,7)=F$1)*('2-1 采购订单物料明细表报表导出'!#REF!=$A570),'2-1 采购订单物料明细表报表导出'!#REF!,0))</f>
        <v>#REF!</v>
      </c>
      <c r="G570" s="23" t="e" cm="1">
        <f t="array" ref="G570">SUM(IF((LEFT('2-1 采购订单物料明细表报表导出'!#REF!,7)=G$1)*('2-1 采购订单物料明细表报表导出'!#REF!=$A570),'2-1 采购订单物料明细表报表导出'!#REF!,0))</f>
        <v>#REF!</v>
      </c>
      <c r="H570" s="23" t="e" cm="1">
        <f t="array" ref="H570">SUM(IF((LEFT('2-1 采购订单物料明细表报表导出'!#REF!,7)=H$1)*('2-1 采购订单物料明细表报表导出'!#REF!=$A570),'2-1 采购订单物料明细表报表导出'!#REF!,0))</f>
        <v>#REF!</v>
      </c>
      <c r="I570" s="23" t="e" cm="1">
        <f t="array" ref="I570">SUM(IF((LEFT('2-1 采购订单物料明细表报表导出'!#REF!,7)=I$1)*('2-1 采购订单物料明细表报表导出'!#REF!=$A570),'2-1 采购订单物料明细表报表导出'!#REF!,0))</f>
        <v>#REF!</v>
      </c>
      <c r="J570" s="23" t="e" cm="1">
        <f t="array" ref="J570">SUM(IF((LEFT('2-1 采购订单物料明细表报表导出'!#REF!,7)=J$1)*('2-1 采购订单物料明细表报表导出'!#REF!=$A570),'2-1 采购订单物料明细表报表导出'!#REF!,0))</f>
        <v>#REF!</v>
      </c>
      <c r="K570" s="23" t="e" cm="1">
        <f t="array" ref="K570">SUM(IF((LEFT('2-1 采购订单物料明细表报表导出'!#REF!,7)=K$1)*('2-1 采购订单物料明细表报表导出'!#REF!=$A570),'2-1 采购订单物料明细表报表导出'!#REF!,0))</f>
        <v>#REF!</v>
      </c>
      <c r="L570" s="23" t="e" cm="1">
        <f t="array" ref="L570">SUM(IF((LEFT('2-1 采购订单物料明细表报表导出'!#REF!,7)=L$1)*('2-1 采购订单物料明细表报表导出'!#REF!=$A570),'2-1 采购订单物料明细表报表导出'!#REF!,0))</f>
        <v>#REF!</v>
      </c>
      <c r="M570" s="23" t="e" cm="1">
        <f t="array" ref="M570">SUM(IF((LEFT('2-1 采购订单物料明细表报表导出'!#REF!,7)=M$1)*('2-1 采购订单物料明细表报表导出'!#REF!=$A570),'2-1 采购订单物料明细表报表导出'!#REF!,0))</f>
        <v>#REF!</v>
      </c>
      <c r="N570" s="23" t="e" cm="1">
        <f t="array" ref="N570">SUM(IF((LEFT('2-1 采购订单物料明细表报表导出'!#REF!,7)=N$1)*('2-1 采购订单物料明细表报表导出'!#REF!=$A570),'2-1 采购订单物料明细表报表导出'!#REF!,0))</f>
        <v>#REF!</v>
      </c>
      <c r="O570" s="23" t="e" cm="1">
        <f t="array" ref="O570">SUM(IF((LEFT('2-1 采购订单物料明细表报表导出'!#REF!,7)=O$1)*('2-1 采购订单物料明细表报表导出'!#REF!=$A570),'2-1 采购订单物料明细表报表导出'!#REF!,0))</f>
        <v>#REF!</v>
      </c>
    </row>
    <row r="571" ht="15" spans="1:15">
      <c r="A571" s="50" t="s">
        <v>3879</v>
      </c>
      <c r="B571" s="48" t="s">
        <v>1847</v>
      </c>
      <c r="C571" s="49" t="s">
        <v>1848</v>
      </c>
      <c r="D571" s="23" t="e" cm="1">
        <f t="array" ref="D571">SUM(IF((LEFT('2-1 采购订单物料明细表报表导出'!#REF!,7)=D$1)*('2-1 采购订单物料明细表报表导出'!#REF!=$A571),'2-1 采购订单物料明细表报表导出'!#REF!,0))</f>
        <v>#REF!</v>
      </c>
      <c r="E571" s="23" t="e" cm="1">
        <f t="array" ref="E571">SUM(IF((LEFT('2-1 采购订单物料明细表报表导出'!#REF!,7)=E$1)*('2-1 采购订单物料明细表报表导出'!#REF!=$A571),'2-1 采购订单物料明细表报表导出'!#REF!,0))</f>
        <v>#REF!</v>
      </c>
      <c r="F571" s="23" t="e" cm="1">
        <f t="array" ref="F571">SUM(IF((LEFT('2-1 采购订单物料明细表报表导出'!#REF!,7)=F$1)*('2-1 采购订单物料明细表报表导出'!#REF!=$A571),'2-1 采购订单物料明细表报表导出'!#REF!,0))</f>
        <v>#REF!</v>
      </c>
      <c r="G571" s="23" t="e" cm="1">
        <f t="array" ref="G571">SUM(IF((LEFT('2-1 采购订单物料明细表报表导出'!#REF!,7)=G$1)*('2-1 采购订单物料明细表报表导出'!#REF!=$A571),'2-1 采购订单物料明细表报表导出'!#REF!,0))</f>
        <v>#REF!</v>
      </c>
      <c r="H571" s="23" t="e" cm="1">
        <f t="array" ref="H571">SUM(IF((LEFT('2-1 采购订单物料明细表报表导出'!#REF!,7)=H$1)*('2-1 采购订单物料明细表报表导出'!#REF!=$A571),'2-1 采购订单物料明细表报表导出'!#REF!,0))</f>
        <v>#REF!</v>
      </c>
      <c r="I571" s="23" t="e" cm="1">
        <f t="array" ref="I571">SUM(IF((LEFT('2-1 采购订单物料明细表报表导出'!#REF!,7)=I$1)*('2-1 采购订单物料明细表报表导出'!#REF!=$A571),'2-1 采购订单物料明细表报表导出'!#REF!,0))</f>
        <v>#REF!</v>
      </c>
      <c r="J571" s="23" t="e" cm="1">
        <f t="array" ref="J571">SUM(IF((LEFT('2-1 采购订单物料明细表报表导出'!#REF!,7)=J$1)*('2-1 采购订单物料明细表报表导出'!#REF!=$A571),'2-1 采购订单物料明细表报表导出'!#REF!,0))</f>
        <v>#REF!</v>
      </c>
      <c r="K571" s="23" t="e" cm="1">
        <f t="array" ref="K571">SUM(IF((LEFT('2-1 采购订单物料明细表报表导出'!#REF!,7)=K$1)*('2-1 采购订单物料明细表报表导出'!#REF!=$A571),'2-1 采购订单物料明细表报表导出'!#REF!,0))</f>
        <v>#REF!</v>
      </c>
      <c r="L571" s="23" t="e" cm="1">
        <f t="array" ref="L571">SUM(IF((LEFT('2-1 采购订单物料明细表报表导出'!#REF!,7)=L$1)*('2-1 采购订单物料明细表报表导出'!#REF!=$A571),'2-1 采购订单物料明细表报表导出'!#REF!,0))</f>
        <v>#REF!</v>
      </c>
      <c r="M571" s="23" t="e" cm="1">
        <f t="array" ref="M571">SUM(IF((LEFT('2-1 采购订单物料明细表报表导出'!#REF!,7)=M$1)*('2-1 采购订单物料明细表报表导出'!#REF!=$A571),'2-1 采购订单物料明细表报表导出'!#REF!,0))</f>
        <v>#REF!</v>
      </c>
      <c r="N571" s="23" t="e" cm="1">
        <f t="array" ref="N571">SUM(IF((LEFT('2-1 采购订单物料明细表报表导出'!#REF!,7)=N$1)*('2-1 采购订单物料明细表报表导出'!#REF!=$A571),'2-1 采购订单物料明细表报表导出'!#REF!,0))</f>
        <v>#REF!</v>
      </c>
      <c r="O571" s="23" t="e" cm="1">
        <f t="array" ref="O571">SUM(IF((LEFT('2-1 采购订单物料明细表报表导出'!#REF!,7)=O$1)*('2-1 采购订单物料明细表报表导出'!#REF!=$A571),'2-1 采购订单物料明细表报表导出'!#REF!,0))</f>
        <v>#REF!</v>
      </c>
    </row>
    <row r="572" ht="15" spans="1:15">
      <c r="A572" s="50" t="s">
        <v>3880</v>
      </c>
      <c r="B572" s="48" t="s">
        <v>1847</v>
      </c>
      <c r="C572" s="49" t="s">
        <v>1848</v>
      </c>
      <c r="D572" s="23" t="e" cm="1">
        <f t="array" ref="D572">SUM(IF((LEFT('2-1 采购订单物料明细表报表导出'!#REF!,7)=D$1)*('2-1 采购订单物料明细表报表导出'!#REF!=$A572),'2-1 采购订单物料明细表报表导出'!#REF!,0))</f>
        <v>#REF!</v>
      </c>
      <c r="E572" s="23" t="e" cm="1">
        <f t="array" ref="E572">SUM(IF((LEFT('2-1 采购订单物料明细表报表导出'!#REF!,7)=E$1)*('2-1 采购订单物料明细表报表导出'!#REF!=$A572),'2-1 采购订单物料明细表报表导出'!#REF!,0))</f>
        <v>#REF!</v>
      </c>
      <c r="F572" s="23" t="e" cm="1">
        <f t="array" ref="F572">SUM(IF((LEFT('2-1 采购订单物料明细表报表导出'!#REF!,7)=F$1)*('2-1 采购订单物料明细表报表导出'!#REF!=$A572),'2-1 采购订单物料明细表报表导出'!#REF!,0))</f>
        <v>#REF!</v>
      </c>
      <c r="G572" s="23" t="e" cm="1">
        <f t="array" ref="G572">SUM(IF((LEFT('2-1 采购订单物料明细表报表导出'!#REF!,7)=G$1)*('2-1 采购订单物料明细表报表导出'!#REF!=$A572),'2-1 采购订单物料明细表报表导出'!#REF!,0))</f>
        <v>#REF!</v>
      </c>
      <c r="H572" s="23" t="e" cm="1">
        <f t="array" ref="H572">SUM(IF((LEFT('2-1 采购订单物料明细表报表导出'!#REF!,7)=H$1)*('2-1 采购订单物料明细表报表导出'!#REF!=$A572),'2-1 采购订单物料明细表报表导出'!#REF!,0))</f>
        <v>#REF!</v>
      </c>
      <c r="I572" s="23" t="e" cm="1">
        <f t="array" ref="I572">SUM(IF((LEFT('2-1 采购订单物料明细表报表导出'!#REF!,7)=I$1)*('2-1 采购订单物料明细表报表导出'!#REF!=$A572),'2-1 采购订单物料明细表报表导出'!#REF!,0))</f>
        <v>#REF!</v>
      </c>
      <c r="J572" s="23" t="e" cm="1">
        <f t="array" ref="J572">SUM(IF((LEFT('2-1 采购订单物料明细表报表导出'!#REF!,7)=J$1)*('2-1 采购订单物料明细表报表导出'!#REF!=$A572),'2-1 采购订单物料明细表报表导出'!#REF!,0))</f>
        <v>#REF!</v>
      </c>
      <c r="K572" s="23" t="e" cm="1">
        <f t="array" ref="K572">SUM(IF((LEFT('2-1 采购订单物料明细表报表导出'!#REF!,7)=K$1)*('2-1 采购订单物料明细表报表导出'!#REF!=$A572),'2-1 采购订单物料明细表报表导出'!#REF!,0))</f>
        <v>#REF!</v>
      </c>
      <c r="L572" s="23" t="e" cm="1">
        <f t="array" ref="L572">SUM(IF((LEFT('2-1 采购订单物料明细表报表导出'!#REF!,7)=L$1)*('2-1 采购订单物料明细表报表导出'!#REF!=$A572),'2-1 采购订单物料明细表报表导出'!#REF!,0))</f>
        <v>#REF!</v>
      </c>
      <c r="M572" s="23" t="e" cm="1">
        <f t="array" ref="M572">SUM(IF((LEFT('2-1 采购订单物料明细表报表导出'!#REF!,7)=M$1)*('2-1 采购订单物料明细表报表导出'!#REF!=$A572),'2-1 采购订单物料明细表报表导出'!#REF!,0))</f>
        <v>#REF!</v>
      </c>
      <c r="N572" s="23" t="e" cm="1">
        <f t="array" ref="N572">SUM(IF((LEFT('2-1 采购订单物料明细表报表导出'!#REF!,7)=N$1)*('2-1 采购订单物料明细表报表导出'!#REF!=$A572),'2-1 采购订单物料明细表报表导出'!#REF!,0))</f>
        <v>#REF!</v>
      </c>
      <c r="O572" s="23" t="e" cm="1">
        <f t="array" ref="O572">SUM(IF((LEFT('2-1 采购订单物料明细表报表导出'!#REF!,7)=O$1)*('2-1 采购订单物料明细表报表导出'!#REF!=$A572),'2-1 采购订单物料明细表报表导出'!#REF!,0))</f>
        <v>#REF!</v>
      </c>
    </row>
    <row r="573" ht="15" spans="1:15">
      <c r="A573" s="50" t="s">
        <v>3881</v>
      </c>
      <c r="B573" s="48" t="s">
        <v>1847</v>
      </c>
      <c r="C573" s="49" t="s">
        <v>1848</v>
      </c>
      <c r="D573" s="23" t="e" cm="1">
        <f t="array" ref="D573">SUM(IF((LEFT('2-1 采购订单物料明细表报表导出'!#REF!,7)=D$1)*('2-1 采购订单物料明细表报表导出'!#REF!=$A573),'2-1 采购订单物料明细表报表导出'!#REF!,0))</f>
        <v>#REF!</v>
      </c>
      <c r="E573" s="23" t="e" cm="1">
        <f t="array" ref="E573">SUM(IF((LEFT('2-1 采购订单物料明细表报表导出'!#REF!,7)=E$1)*('2-1 采购订单物料明细表报表导出'!#REF!=$A573),'2-1 采购订单物料明细表报表导出'!#REF!,0))</f>
        <v>#REF!</v>
      </c>
      <c r="F573" s="23" t="e" cm="1">
        <f t="array" ref="F573">SUM(IF((LEFT('2-1 采购订单物料明细表报表导出'!#REF!,7)=F$1)*('2-1 采购订单物料明细表报表导出'!#REF!=$A573),'2-1 采购订单物料明细表报表导出'!#REF!,0))</f>
        <v>#REF!</v>
      </c>
      <c r="G573" s="23" t="e" cm="1">
        <f t="array" ref="G573">SUM(IF((LEFT('2-1 采购订单物料明细表报表导出'!#REF!,7)=G$1)*('2-1 采购订单物料明细表报表导出'!#REF!=$A573),'2-1 采购订单物料明细表报表导出'!#REF!,0))</f>
        <v>#REF!</v>
      </c>
      <c r="H573" s="23" t="e" cm="1">
        <f t="array" ref="H573">SUM(IF((LEFT('2-1 采购订单物料明细表报表导出'!#REF!,7)=H$1)*('2-1 采购订单物料明细表报表导出'!#REF!=$A573),'2-1 采购订单物料明细表报表导出'!#REF!,0))</f>
        <v>#REF!</v>
      </c>
      <c r="I573" s="23" t="e" cm="1">
        <f t="array" ref="I573">SUM(IF((LEFT('2-1 采购订单物料明细表报表导出'!#REF!,7)=I$1)*('2-1 采购订单物料明细表报表导出'!#REF!=$A573),'2-1 采购订单物料明细表报表导出'!#REF!,0))</f>
        <v>#REF!</v>
      </c>
      <c r="J573" s="23" t="e" cm="1">
        <f t="array" ref="J573">SUM(IF((LEFT('2-1 采购订单物料明细表报表导出'!#REF!,7)=J$1)*('2-1 采购订单物料明细表报表导出'!#REF!=$A573),'2-1 采购订单物料明细表报表导出'!#REF!,0))</f>
        <v>#REF!</v>
      </c>
      <c r="K573" s="23" t="e" cm="1">
        <f t="array" ref="K573">SUM(IF((LEFT('2-1 采购订单物料明细表报表导出'!#REF!,7)=K$1)*('2-1 采购订单物料明细表报表导出'!#REF!=$A573),'2-1 采购订单物料明细表报表导出'!#REF!,0))</f>
        <v>#REF!</v>
      </c>
      <c r="L573" s="23" t="e" cm="1">
        <f t="array" ref="L573">SUM(IF((LEFT('2-1 采购订单物料明细表报表导出'!#REF!,7)=L$1)*('2-1 采购订单物料明细表报表导出'!#REF!=$A573),'2-1 采购订单物料明细表报表导出'!#REF!,0))</f>
        <v>#REF!</v>
      </c>
      <c r="M573" s="23" t="e" cm="1">
        <f t="array" ref="M573">SUM(IF((LEFT('2-1 采购订单物料明细表报表导出'!#REF!,7)=M$1)*('2-1 采购订单物料明细表报表导出'!#REF!=$A573),'2-1 采购订单物料明细表报表导出'!#REF!,0))</f>
        <v>#REF!</v>
      </c>
      <c r="N573" s="23" t="e" cm="1">
        <f t="array" ref="N573">SUM(IF((LEFT('2-1 采购订单物料明细表报表导出'!#REF!,7)=N$1)*('2-1 采购订单物料明细表报表导出'!#REF!=$A573),'2-1 采购订单物料明细表报表导出'!#REF!,0))</f>
        <v>#REF!</v>
      </c>
      <c r="O573" s="23" t="e" cm="1">
        <f t="array" ref="O573">SUM(IF((LEFT('2-1 采购订单物料明细表报表导出'!#REF!,7)=O$1)*('2-1 采购订单物料明细表报表导出'!#REF!=$A573),'2-1 采购订单物料明细表报表导出'!#REF!,0))</f>
        <v>#REF!</v>
      </c>
    </row>
    <row r="574" ht="15" spans="1:15">
      <c r="A574" s="50" t="s">
        <v>3882</v>
      </c>
      <c r="B574" s="48" t="s">
        <v>1847</v>
      </c>
      <c r="C574" s="49" t="s">
        <v>1848</v>
      </c>
      <c r="D574" s="23" t="e" cm="1">
        <f t="array" ref="D574">SUM(IF((LEFT('2-1 采购订单物料明细表报表导出'!#REF!,7)=D$1)*('2-1 采购订单物料明细表报表导出'!#REF!=$A574),'2-1 采购订单物料明细表报表导出'!#REF!,0))</f>
        <v>#REF!</v>
      </c>
      <c r="E574" s="23" t="e" cm="1">
        <f t="array" ref="E574">SUM(IF((LEFT('2-1 采购订单物料明细表报表导出'!#REF!,7)=E$1)*('2-1 采购订单物料明细表报表导出'!#REF!=$A574),'2-1 采购订单物料明细表报表导出'!#REF!,0))</f>
        <v>#REF!</v>
      </c>
      <c r="F574" s="23" t="e" cm="1">
        <f t="array" ref="F574">SUM(IF((LEFT('2-1 采购订单物料明细表报表导出'!#REF!,7)=F$1)*('2-1 采购订单物料明细表报表导出'!#REF!=$A574),'2-1 采购订单物料明细表报表导出'!#REF!,0))</f>
        <v>#REF!</v>
      </c>
      <c r="G574" s="23" t="e" cm="1">
        <f t="array" ref="G574">SUM(IF((LEFT('2-1 采购订单物料明细表报表导出'!#REF!,7)=G$1)*('2-1 采购订单物料明细表报表导出'!#REF!=$A574),'2-1 采购订单物料明细表报表导出'!#REF!,0))</f>
        <v>#REF!</v>
      </c>
      <c r="H574" s="23" t="e" cm="1">
        <f t="array" ref="H574">SUM(IF((LEFT('2-1 采购订单物料明细表报表导出'!#REF!,7)=H$1)*('2-1 采购订单物料明细表报表导出'!#REF!=$A574),'2-1 采购订单物料明细表报表导出'!#REF!,0))</f>
        <v>#REF!</v>
      </c>
      <c r="I574" s="23" t="e" cm="1">
        <f t="array" ref="I574">SUM(IF((LEFT('2-1 采购订单物料明细表报表导出'!#REF!,7)=I$1)*('2-1 采购订单物料明细表报表导出'!#REF!=$A574),'2-1 采购订单物料明细表报表导出'!#REF!,0))</f>
        <v>#REF!</v>
      </c>
      <c r="J574" s="23" t="e" cm="1">
        <f t="array" ref="J574">SUM(IF((LEFT('2-1 采购订单物料明细表报表导出'!#REF!,7)=J$1)*('2-1 采购订单物料明细表报表导出'!#REF!=$A574),'2-1 采购订单物料明细表报表导出'!#REF!,0))</f>
        <v>#REF!</v>
      </c>
      <c r="K574" s="23" t="e" cm="1">
        <f t="array" ref="K574">SUM(IF((LEFT('2-1 采购订单物料明细表报表导出'!#REF!,7)=K$1)*('2-1 采购订单物料明细表报表导出'!#REF!=$A574),'2-1 采购订单物料明细表报表导出'!#REF!,0))</f>
        <v>#REF!</v>
      </c>
      <c r="L574" s="23" t="e" cm="1">
        <f t="array" ref="L574">SUM(IF((LEFT('2-1 采购订单物料明细表报表导出'!#REF!,7)=L$1)*('2-1 采购订单物料明细表报表导出'!#REF!=$A574),'2-1 采购订单物料明细表报表导出'!#REF!,0))</f>
        <v>#REF!</v>
      </c>
      <c r="M574" s="23" t="e" cm="1">
        <f t="array" ref="M574">SUM(IF((LEFT('2-1 采购订单物料明细表报表导出'!#REF!,7)=M$1)*('2-1 采购订单物料明细表报表导出'!#REF!=$A574),'2-1 采购订单物料明细表报表导出'!#REF!,0))</f>
        <v>#REF!</v>
      </c>
      <c r="N574" s="23" t="e" cm="1">
        <f t="array" ref="N574">SUM(IF((LEFT('2-1 采购订单物料明细表报表导出'!#REF!,7)=N$1)*('2-1 采购订单物料明细表报表导出'!#REF!=$A574),'2-1 采购订单物料明细表报表导出'!#REF!,0))</f>
        <v>#REF!</v>
      </c>
      <c r="O574" s="23" t="e" cm="1">
        <f t="array" ref="O574">SUM(IF((LEFT('2-1 采购订单物料明细表报表导出'!#REF!,7)=O$1)*('2-1 采购订单物料明细表报表导出'!#REF!=$A574),'2-1 采购订单物料明细表报表导出'!#REF!,0))</f>
        <v>#REF!</v>
      </c>
    </row>
    <row r="575" ht="15" spans="1:15">
      <c r="A575" s="50" t="s">
        <v>3883</v>
      </c>
      <c r="B575" s="48" t="s">
        <v>1847</v>
      </c>
      <c r="C575" s="49" t="s">
        <v>1848</v>
      </c>
      <c r="D575" s="23" t="e" cm="1">
        <f t="array" ref="D575">SUM(IF((LEFT('2-1 采购订单物料明细表报表导出'!#REF!,7)=D$1)*('2-1 采购订单物料明细表报表导出'!#REF!=$A575),'2-1 采购订单物料明细表报表导出'!#REF!,0))</f>
        <v>#REF!</v>
      </c>
      <c r="E575" s="23" t="e" cm="1">
        <f t="array" ref="E575">SUM(IF((LEFT('2-1 采购订单物料明细表报表导出'!#REF!,7)=E$1)*('2-1 采购订单物料明细表报表导出'!#REF!=$A575),'2-1 采购订单物料明细表报表导出'!#REF!,0))</f>
        <v>#REF!</v>
      </c>
      <c r="F575" s="23" t="e" cm="1">
        <f t="array" ref="F575">SUM(IF((LEFT('2-1 采购订单物料明细表报表导出'!#REF!,7)=F$1)*('2-1 采购订单物料明细表报表导出'!#REF!=$A575),'2-1 采购订单物料明细表报表导出'!#REF!,0))</f>
        <v>#REF!</v>
      </c>
      <c r="G575" s="23" t="e" cm="1">
        <f t="array" ref="G575">SUM(IF((LEFT('2-1 采购订单物料明细表报表导出'!#REF!,7)=G$1)*('2-1 采购订单物料明细表报表导出'!#REF!=$A575),'2-1 采购订单物料明细表报表导出'!#REF!,0))</f>
        <v>#REF!</v>
      </c>
      <c r="H575" s="23" t="e" cm="1">
        <f t="array" ref="H575">SUM(IF((LEFT('2-1 采购订单物料明细表报表导出'!#REF!,7)=H$1)*('2-1 采购订单物料明细表报表导出'!#REF!=$A575),'2-1 采购订单物料明细表报表导出'!#REF!,0))</f>
        <v>#REF!</v>
      </c>
      <c r="I575" s="23" t="e" cm="1">
        <f t="array" ref="I575">SUM(IF((LEFT('2-1 采购订单物料明细表报表导出'!#REF!,7)=I$1)*('2-1 采购订单物料明细表报表导出'!#REF!=$A575),'2-1 采购订单物料明细表报表导出'!#REF!,0))</f>
        <v>#REF!</v>
      </c>
      <c r="J575" s="23" t="e" cm="1">
        <f t="array" ref="J575">SUM(IF((LEFT('2-1 采购订单物料明细表报表导出'!#REF!,7)=J$1)*('2-1 采购订单物料明细表报表导出'!#REF!=$A575),'2-1 采购订单物料明细表报表导出'!#REF!,0))</f>
        <v>#REF!</v>
      </c>
      <c r="K575" s="23" t="e" cm="1">
        <f t="array" ref="K575">SUM(IF((LEFT('2-1 采购订单物料明细表报表导出'!#REF!,7)=K$1)*('2-1 采购订单物料明细表报表导出'!#REF!=$A575),'2-1 采购订单物料明细表报表导出'!#REF!,0))</f>
        <v>#REF!</v>
      </c>
      <c r="L575" s="23" t="e" cm="1">
        <f t="array" ref="L575">SUM(IF((LEFT('2-1 采购订单物料明细表报表导出'!#REF!,7)=L$1)*('2-1 采购订单物料明细表报表导出'!#REF!=$A575),'2-1 采购订单物料明细表报表导出'!#REF!,0))</f>
        <v>#REF!</v>
      </c>
      <c r="M575" s="23" t="e" cm="1">
        <f t="array" ref="M575">SUM(IF((LEFT('2-1 采购订单物料明细表报表导出'!#REF!,7)=M$1)*('2-1 采购订单物料明细表报表导出'!#REF!=$A575),'2-1 采购订单物料明细表报表导出'!#REF!,0))</f>
        <v>#REF!</v>
      </c>
      <c r="N575" s="23" t="e" cm="1">
        <f t="array" ref="N575">SUM(IF((LEFT('2-1 采购订单物料明细表报表导出'!#REF!,7)=N$1)*('2-1 采购订单物料明细表报表导出'!#REF!=$A575),'2-1 采购订单物料明细表报表导出'!#REF!,0))</f>
        <v>#REF!</v>
      </c>
      <c r="O575" s="23" t="e" cm="1">
        <f t="array" ref="O575">SUM(IF((LEFT('2-1 采购订单物料明细表报表导出'!#REF!,7)=O$1)*('2-1 采购订单物料明细表报表导出'!#REF!=$A575),'2-1 采购订单物料明细表报表导出'!#REF!,0))</f>
        <v>#REF!</v>
      </c>
    </row>
    <row r="576" ht="15" spans="1:15">
      <c r="A576" s="50" t="s">
        <v>3884</v>
      </c>
      <c r="B576" s="48" t="s">
        <v>1847</v>
      </c>
      <c r="C576" s="49" t="s">
        <v>1848</v>
      </c>
      <c r="D576" s="23" t="e" cm="1">
        <f t="array" ref="D576">SUM(IF((LEFT('2-1 采购订单物料明细表报表导出'!#REF!,7)=D$1)*('2-1 采购订单物料明细表报表导出'!#REF!=$A576),'2-1 采购订单物料明细表报表导出'!#REF!,0))</f>
        <v>#REF!</v>
      </c>
      <c r="E576" s="23" t="e" cm="1">
        <f t="array" ref="E576">SUM(IF((LEFT('2-1 采购订单物料明细表报表导出'!#REF!,7)=E$1)*('2-1 采购订单物料明细表报表导出'!#REF!=$A576),'2-1 采购订单物料明细表报表导出'!#REF!,0))</f>
        <v>#REF!</v>
      </c>
      <c r="F576" s="23" t="e" cm="1">
        <f t="array" ref="F576">SUM(IF((LEFT('2-1 采购订单物料明细表报表导出'!#REF!,7)=F$1)*('2-1 采购订单物料明细表报表导出'!#REF!=$A576),'2-1 采购订单物料明细表报表导出'!#REF!,0))</f>
        <v>#REF!</v>
      </c>
      <c r="G576" s="23" t="e" cm="1">
        <f t="array" ref="G576">SUM(IF((LEFT('2-1 采购订单物料明细表报表导出'!#REF!,7)=G$1)*('2-1 采购订单物料明细表报表导出'!#REF!=$A576),'2-1 采购订单物料明细表报表导出'!#REF!,0))</f>
        <v>#REF!</v>
      </c>
      <c r="H576" s="23" t="e" cm="1">
        <f t="array" ref="H576">SUM(IF((LEFT('2-1 采购订单物料明细表报表导出'!#REF!,7)=H$1)*('2-1 采购订单物料明细表报表导出'!#REF!=$A576),'2-1 采购订单物料明细表报表导出'!#REF!,0))</f>
        <v>#REF!</v>
      </c>
      <c r="I576" s="23" t="e" cm="1">
        <f t="array" ref="I576">SUM(IF((LEFT('2-1 采购订单物料明细表报表导出'!#REF!,7)=I$1)*('2-1 采购订单物料明细表报表导出'!#REF!=$A576),'2-1 采购订单物料明细表报表导出'!#REF!,0))</f>
        <v>#REF!</v>
      </c>
      <c r="J576" s="23" t="e" cm="1">
        <f t="array" ref="J576">SUM(IF((LEFT('2-1 采购订单物料明细表报表导出'!#REF!,7)=J$1)*('2-1 采购订单物料明细表报表导出'!#REF!=$A576),'2-1 采购订单物料明细表报表导出'!#REF!,0))</f>
        <v>#REF!</v>
      </c>
      <c r="K576" s="23" t="e" cm="1">
        <f t="array" ref="K576">SUM(IF((LEFT('2-1 采购订单物料明细表报表导出'!#REF!,7)=K$1)*('2-1 采购订单物料明细表报表导出'!#REF!=$A576),'2-1 采购订单物料明细表报表导出'!#REF!,0))</f>
        <v>#REF!</v>
      </c>
      <c r="L576" s="23" t="e" cm="1">
        <f t="array" ref="L576">SUM(IF((LEFT('2-1 采购订单物料明细表报表导出'!#REF!,7)=L$1)*('2-1 采购订单物料明细表报表导出'!#REF!=$A576),'2-1 采购订单物料明细表报表导出'!#REF!,0))</f>
        <v>#REF!</v>
      </c>
      <c r="M576" s="23" t="e" cm="1">
        <f t="array" ref="M576">SUM(IF((LEFT('2-1 采购订单物料明细表报表导出'!#REF!,7)=M$1)*('2-1 采购订单物料明细表报表导出'!#REF!=$A576),'2-1 采购订单物料明细表报表导出'!#REF!,0))</f>
        <v>#REF!</v>
      </c>
      <c r="N576" s="23" t="e" cm="1">
        <f t="array" ref="N576">SUM(IF((LEFT('2-1 采购订单物料明细表报表导出'!#REF!,7)=N$1)*('2-1 采购订单物料明细表报表导出'!#REF!=$A576),'2-1 采购订单物料明细表报表导出'!#REF!,0))</f>
        <v>#REF!</v>
      </c>
      <c r="O576" s="23" t="e" cm="1">
        <f t="array" ref="O576">SUM(IF((LEFT('2-1 采购订单物料明细表报表导出'!#REF!,7)=O$1)*('2-1 采购订单物料明细表报表导出'!#REF!=$A576),'2-1 采购订单物料明细表报表导出'!#REF!,0))</f>
        <v>#REF!</v>
      </c>
    </row>
    <row r="577" ht="15" spans="1:15">
      <c r="A577" s="50" t="s">
        <v>3885</v>
      </c>
      <c r="B577" s="48" t="s">
        <v>1847</v>
      </c>
      <c r="C577" s="49" t="s">
        <v>1848</v>
      </c>
      <c r="D577" s="23" t="e" cm="1">
        <f t="array" ref="D577">SUM(IF((LEFT('2-1 采购订单物料明细表报表导出'!#REF!,7)=D$1)*('2-1 采购订单物料明细表报表导出'!#REF!=$A577),'2-1 采购订单物料明细表报表导出'!#REF!,0))</f>
        <v>#REF!</v>
      </c>
      <c r="E577" s="23" t="e" cm="1">
        <f t="array" ref="E577">SUM(IF((LEFT('2-1 采购订单物料明细表报表导出'!#REF!,7)=E$1)*('2-1 采购订单物料明细表报表导出'!#REF!=$A577),'2-1 采购订单物料明细表报表导出'!#REF!,0))</f>
        <v>#REF!</v>
      </c>
      <c r="F577" s="23" t="e" cm="1">
        <f t="array" ref="F577">SUM(IF((LEFT('2-1 采购订单物料明细表报表导出'!#REF!,7)=F$1)*('2-1 采购订单物料明细表报表导出'!#REF!=$A577),'2-1 采购订单物料明细表报表导出'!#REF!,0))</f>
        <v>#REF!</v>
      </c>
      <c r="G577" s="23" t="e" cm="1">
        <f t="array" ref="G577">SUM(IF((LEFT('2-1 采购订单物料明细表报表导出'!#REF!,7)=G$1)*('2-1 采购订单物料明细表报表导出'!#REF!=$A577),'2-1 采购订单物料明细表报表导出'!#REF!,0))</f>
        <v>#REF!</v>
      </c>
      <c r="H577" s="23" t="e" cm="1">
        <f t="array" ref="H577">SUM(IF((LEFT('2-1 采购订单物料明细表报表导出'!#REF!,7)=H$1)*('2-1 采购订单物料明细表报表导出'!#REF!=$A577),'2-1 采购订单物料明细表报表导出'!#REF!,0))</f>
        <v>#REF!</v>
      </c>
      <c r="I577" s="23" t="e" cm="1">
        <f t="array" ref="I577">SUM(IF((LEFT('2-1 采购订单物料明细表报表导出'!#REF!,7)=I$1)*('2-1 采购订单物料明细表报表导出'!#REF!=$A577),'2-1 采购订单物料明细表报表导出'!#REF!,0))</f>
        <v>#REF!</v>
      </c>
      <c r="J577" s="23" t="e" cm="1">
        <f t="array" ref="J577">SUM(IF((LEFT('2-1 采购订单物料明细表报表导出'!#REF!,7)=J$1)*('2-1 采购订单物料明细表报表导出'!#REF!=$A577),'2-1 采购订单物料明细表报表导出'!#REF!,0))</f>
        <v>#REF!</v>
      </c>
      <c r="K577" s="23" t="e" cm="1">
        <f t="array" ref="K577">SUM(IF((LEFT('2-1 采购订单物料明细表报表导出'!#REF!,7)=K$1)*('2-1 采购订单物料明细表报表导出'!#REF!=$A577),'2-1 采购订单物料明细表报表导出'!#REF!,0))</f>
        <v>#REF!</v>
      </c>
      <c r="L577" s="23" t="e" cm="1">
        <f t="array" ref="L577">SUM(IF((LEFT('2-1 采购订单物料明细表报表导出'!#REF!,7)=L$1)*('2-1 采购订单物料明细表报表导出'!#REF!=$A577),'2-1 采购订单物料明细表报表导出'!#REF!,0))</f>
        <v>#REF!</v>
      </c>
      <c r="M577" s="23" t="e" cm="1">
        <f t="array" ref="M577">SUM(IF((LEFT('2-1 采购订单物料明细表报表导出'!#REF!,7)=M$1)*('2-1 采购订单物料明细表报表导出'!#REF!=$A577),'2-1 采购订单物料明细表报表导出'!#REF!,0))</f>
        <v>#REF!</v>
      </c>
      <c r="N577" s="23" t="e" cm="1">
        <f t="array" ref="N577">SUM(IF((LEFT('2-1 采购订单物料明细表报表导出'!#REF!,7)=N$1)*('2-1 采购订单物料明细表报表导出'!#REF!=$A577),'2-1 采购订单物料明细表报表导出'!#REF!,0))</f>
        <v>#REF!</v>
      </c>
      <c r="O577" s="23" t="e" cm="1">
        <f t="array" ref="O577">SUM(IF((LEFT('2-1 采购订单物料明细表报表导出'!#REF!,7)=O$1)*('2-1 采购订单物料明细表报表导出'!#REF!=$A577),'2-1 采购订单物料明细表报表导出'!#REF!,0))</f>
        <v>#REF!</v>
      </c>
    </row>
    <row r="578" ht="14.5" spans="1:15">
      <c r="A578" s="20" t="s">
        <v>3886</v>
      </c>
      <c r="B578" s="48" t="s">
        <v>1847</v>
      </c>
      <c r="C578" s="49" t="s">
        <v>1848</v>
      </c>
      <c r="D578" s="23" t="e" cm="1">
        <f t="array" ref="D578">SUM(IF((LEFT('2-1 采购订单物料明细表报表导出'!#REF!,7)=D$1)*('2-1 采购订单物料明细表报表导出'!#REF!=$A578),'2-1 采购订单物料明细表报表导出'!#REF!,0))</f>
        <v>#REF!</v>
      </c>
      <c r="E578" s="23" t="e" cm="1">
        <f t="array" ref="E578">SUM(IF((LEFT('2-1 采购订单物料明细表报表导出'!#REF!,7)=E$1)*('2-1 采购订单物料明细表报表导出'!#REF!=$A578),'2-1 采购订单物料明细表报表导出'!#REF!,0))</f>
        <v>#REF!</v>
      </c>
      <c r="F578" s="23" t="e" cm="1">
        <f t="array" ref="F578">SUM(IF((LEFT('2-1 采购订单物料明细表报表导出'!#REF!,7)=F$1)*('2-1 采购订单物料明细表报表导出'!#REF!=$A578),'2-1 采购订单物料明细表报表导出'!#REF!,0))</f>
        <v>#REF!</v>
      </c>
      <c r="G578" s="23" t="e" cm="1">
        <f t="array" ref="G578">SUM(IF((LEFT('2-1 采购订单物料明细表报表导出'!#REF!,7)=G$1)*('2-1 采购订单物料明细表报表导出'!#REF!=$A578),'2-1 采购订单物料明细表报表导出'!#REF!,0))</f>
        <v>#REF!</v>
      </c>
      <c r="H578" s="23" t="e" cm="1">
        <f t="array" ref="H578">SUM(IF((LEFT('2-1 采购订单物料明细表报表导出'!#REF!,7)=H$1)*('2-1 采购订单物料明细表报表导出'!#REF!=$A578),'2-1 采购订单物料明细表报表导出'!#REF!,0))</f>
        <v>#REF!</v>
      </c>
      <c r="I578" s="23" t="e" cm="1">
        <f t="array" ref="I578">SUM(IF((LEFT('2-1 采购订单物料明细表报表导出'!#REF!,7)=I$1)*('2-1 采购订单物料明细表报表导出'!#REF!=$A578),'2-1 采购订单物料明细表报表导出'!#REF!,0))</f>
        <v>#REF!</v>
      </c>
      <c r="J578" s="23" t="e" cm="1">
        <f t="array" ref="J578">SUM(IF((LEFT('2-1 采购订单物料明细表报表导出'!#REF!,7)=J$1)*('2-1 采购订单物料明细表报表导出'!#REF!=$A578),'2-1 采购订单物料明细表报表导出'!#REF!,0))</f>
        <v>#REF!</v>
      </c>
      <c r="K578" s="23" t="e" cm="1">
        <f t="array" ref="K578">SUM(IF((LEFT('2-1 采购订单物料明细表报表导出'!#REF!,7)=K$1)*('2-1 采购订单物料明细表报表导出'!#REF!=$A578),'2-1 采购订单物料明细表报表导出'!#REF!,0))</f>
        <v>#REF!</v>
      </c>
      <c r="L578" s="23" t="e" cm="1">
        <f t="array" ref="L578">SUM(IF((LEFT('2-1 采购订单物料明细表报表导出'!#REF!,7)=L$1)*('2-1 采购订单物料明细表报表导出'!#REF!=$A578),'2-1 采购订单物料明细表报表导出'!#REF!,0))</f>
        <v>#REF!</v>
      </c>
      <c r="M578" s="23" t="e" cm="1">
        <f t="array" ref="M578">SUM(IF((LEFT('2-1 采购订单物料明细表报表导出'!#REF!,7)=M$1)*('2-1 采购订单物料明细表报表导出'!#REF!=$A578),'2-1 采购订单物料明细表报表导出'!#REF!,0))</f>
        <v>#REF!</v>
      </c>
      <c r="N578" s="23" t="e" cm="1">
        <f t="array" ref="N578">SUM(IF((LEFT('2-1 采购订单物料明细表报表导出'!#REF!,7)=N$1)*('2-1 采购订单物料明细表报表导出'!#REF!=$A578),'2-1 采购订单物料明细表报表导出'!#REF!,0))</f>
        <v>#REF!</v>
      </c>
      <c r="O578" s="23" t="e" cm="1">
        <f t="array" ref="O578">SUM(IF((LEFT('2-1 采购订单物料明细表报表导出'!#REF!,7)=O$1)*('2-1 采购订单物料明细表报表导出'!#REF!=$A578),'2-1 采购订单物料明细表报表导出'!#REF!,0))</f>
        <v>#REF!</v>
      </c>
    </row>
    <row r="579" ht="14.5" spans="1:15">
      <c r="A579" s="20" t="s">
        <v>3887</v>
      </c>
      <c r="B579" s="48" t="s">
        <v>1847</v>
      </c>
      <c r="C579" s="49" t="s">
        <v>1848</v>
      </c>
      <c r="D579" s="23" t="e" cm="1">
        <f t="array" ref="D579">SUM(IF((LEFT('2-1 采购订单物料明细表报表导出'!#REF!,7)=D$1)*('2-1 采购订单物料明细表报表导出'!#REF!=$A579),'2-1 采购订单物料明细表报表导出'!#REF!,0))</f>
        <v>#REF!</v>
      </c>
      <c r="E579" s="23" t="e" cm="1">
        <f t="array" ref="E579">SUM(IF((LEFT('2-1 采购订单物料明细表报表导出'!#REF!,7)=E$1)*('2-1 采购订单物料明细表报表导出'!#REF!=$A579),'2-1 采购订单物料明细表报表导出'!#REF!,0))</f>
        <v>#REF!</v>
      </c>
      <c r="F579" s="23" t="e" cm="1">
        <f t="array" ref="F579">SUM(IF((LEFT('2-1 采购订单物料明细表报表导出'!#REF!,7)=F$1)*('2-1 采购订单物料明细表报表导出'!#REF!=$A579),'2-1 采购订单物料明细表报表导出'!#REF!,0))</f>
        <v>#REF!</v>
      </c>
      <c r="G579" s="23" t="e" cm="1">
        <f t="array" ref="G579">SUM(IF((LEFT('2-1 采购订单物料明细表报表导出'!#REF!,7)=G$1)*('2-1 采购订单物料明细表报表导出'!#REF!=$A579),'2-1 采购订单物料明细表报表导出'!#REF!,0))</f>
        <v>#REF!</v>
      </c>
      <c r="H579" s="23" t="e" cm="1">
        <f t="array" ref="H579">SUM(IF((LEFT('2-1 采购订单物料明细表报表导出'!#REF!,7)=H$1)*('2-1 采购订单物料明细表报表导出'!#REF!=$A579),'2-1 采购订单物料明细表报表导出'!#REF!,0))</f>
        <v>#REF!</v>
      </c>
      <c r="I579" s="23" t="e" cm="1">
        <f t="array" ref="I579">SUM(IF((LEFT('2-1 采购订单物料明细表报表导出'!#REF!,7)=I$1)*('2-1 采购订单物料明细表报表导出'!#REF!=$A579),'2-1 采购订单物料明细表报表导出'!#REF!,0))</f>
        <v>#REF!</v>
      </c>
      <c r="J579" s="23" t="e" cm="1">
        <f t="array" ref="J579">SUM(IF((LEFT('2-1 采购订单物料明细表报表导出'!#REF!,7)=J$1)*('2-1 采购订单物料明细表报表导出'!#REF!=$A579),'2-1 采购订单物料明细表报表导出'!#REF!,0))</f>
        <v>#REF!</v>
      </c>
      <c r="K579" s="23" t="e" cm="1">
        <f t="array" ref="K579">SUM(IF((LEFT('2-1 采购订单物料明细表报表导出'!#REF!,7)=K$1)*('2-1 采购订单物料明细表报表导出'!#REF!=$A579),'2-1 采购订单物料明细表报表导出'!#REF!,0))</f>
        <v>#REF!</v>
      </c>
      <c r="L579" s="23" t="e" cm="1">
        <f t="array" ref="L579">SUM(IF((LEFT('2-1 采购订单物料明细表报表导出'!#REF!,7)=L$1)*('2-1 采购订单物料明细表报表导出'!#REF!=$A579),'2-1 采购订单物料明细表报表导出'!#REF!,0))</f>
        <v>#REF!</v>
      </c>
      <c r="M579" s="23" t="e" cm="1">
        <f t="array" ref="M579">SUM(IF((LEFT('2-1 采购订单物料明细表报表导出'!#REF!,7)=M$1)*('2-1 采购订单物料明细表报表导出'!#REF!=$A579),'2-1 采购订单物料明细表报表导出'!#REF!,0))</f>
        <v>#REF!</v>
      </c>
      <c r="N579" s="23" t="e" cm="1">
        <f t="array" ref="N579">SUM(IF((LEFT('2-1 采购订单物料明细表报表导出'!#REF!,7)=N$1)*('2-1 采购订单物料明细表报表导出'!#REF!=$A579),'2-1 采购订单物料明细表报表导出'!#REF!,0))</f>
        <v>#REF!</v>
      </c>
      <c r="O579" s="23" t="e" cm="1">
        <f t="array" ref="O579">SUM(IF((LEFT('2-1 采购订单物料明细表报表导出'!#REF!,7)=O$1)*('2-1 采购订单物料明细表报表导出'!#REF!=$A579),'2-1 采购订单物料明细表报表导出'!#REF!,0))</f>
        <v>#REF!</v>
      </c>
    </row>
    <row r="580" ht="14.5" spans="1:15">
      <c r="A580" s="20" t="s">
        <v>3888</v>
      </c>
      <c r="B580" s="48" t="s">
        <v>1847</v>
      </c>
      <c r="C580" s="49" t="s">
        <v>1848</v>
      </c>
      <c r="D580" s="23" t="e" cm="1">
        <f t="array" ref="D580">SUM(IF((LEFT('2-1 采购订单物料明细表报表导出'!#REF!,7)=D$1)*('2-1 采购订单物料明细表报表导出'!#REF!=$A580),'2-1 采购订单物料明细表报表导出'!#REF!,0))</f>
        <v>#REF!</v>
      </c>
      <c r="E580" s="23" t="e" cm="1">
        <f t="array" ref="E580">SUM(IF((LEFT('2-1 采购订单物料明细表报表导出'!#REF!,7)=E$1)*('2-1 采购订单物料明细表报表导出'!#REF!=$A580),'2-1 采购订单物料明细表报表导出'!#REF!,0))</f>
        <v>#REF!</v>
      </c>
      <c r="F580" s="23" t="e" cm="1">
        <f t="array" ref="F580">SUM(IF((LEFT('2-1 采购订单物料明细表报表导出'!#REF!,7)=F$1)*('2-1 采购订单物料明细表报表导出'!#REF!=$A580),'2-1 采购订单物料明细表报表导出'!#REF!,0))</f>
        <v>#REF!</v>
      </c>
      <c r="G580" s="23" t="e" cm="1">
        <f t="array" ref="G580">SUM(IF((LEFT('2-1 采购订单物料明细表报表导出'!#REF!,7)=G$1)*('2-1 采购订单物料明细表报表导出'!#REF!=$A580),'2-1 采购订单物料明细表报表导出'!#REF!,0))</f>
        <v>#REF!</v>
      </c>
      <c r="H580" s="23" t="e" cm="1">
        <f t="array" ref="H580">SUM(IF((LEFT('2-1 采购订单物料明细表报表导出'!#REF!,7)=H$1)*('2-1 采购订单物料明细表报表导出'!#REF!=$A580),'2-1 采购订单物料明细表报表导出'!#REF!,0))</f>
        <v>#REF!</v>
      </c>
      <c r="I580" s="23" t="e" cm="1">
        <f t="array" ref="I580">SUM(IF((LEFT('2-1 采购订单物料明细表报表导出'!#REF!,7)=I$1)*('2-1 采购订单物料明细表报表导出'!#REF!=$A580),'2-1 采购订单物料明细表报表导出'!#REF!,0))</f>
        <v>#REF!</v>
      </c>
      <c r="J580" s="23" t="e" cm="1">
        <f t="array" ref="J580">SUM(IF((LEFT('2-1 采购订单物料明细表报表导出'!#REF!,7)=J$1)*('2-1 采购订单物料明细表报表导出'!#REF!=$A580),'2-1 采购订单物料明细表报表导出'!#REF!,0))</f>
        <v>#REF!</v>
      </c>
      <c r="K580" s="23" t="e" cm="1">
        <f t="array" ref="K580">SUM(IF((LEFT('2-1 采购订单物料明细表报表导出'!#REF!,7)=K$1)*('2-1 采购订单物料明细表报表导出'!#REF!=$A580),'2-1 采购订单物料明细表报表导出'!#REF!,0))</f>
        <v>#REF!</v>
      </c>
      <c r="L580" s="23" t="e" cm="1">
        <f t="array" ref="L580">SUM(IF((LEFT('2-1 采购订单物料明细表报表导出'!#REF!,7)=L$1)*('2-1 采购订单物料明细表报表导出'!#REF!=$A580),'2-1 采购订单物料明细表报表导出'!#REF!,0))</f>
        <v>#REF!</v>
      </c>
      <c r="M580" s="23" t="e" cm="1">
        <f t="array" ref="M580">SUM(IF((LEFT('2-1 采购订单物料明细表报表导出'!#REF!,7)=M$1)*('2-1 采购订单物料明细表报表导出'!#REF!=$A580),'2-1 采购订单物料明细表报表导出'!#REF!,0))</f>
        <v>#REF!</v>
      </c>
      <c r="N580" s="23" t="e" cm="1">
        <f t="array" ref="N580">SUM(IF((LEFT('2-1 采购订单物料明细表报表导出'!#REF!,7)=N$1)*('2-1 采购订单物料明细表报表导出'!#REF!=$A580),'2-1 采购订单物料明细表报表导出'!#REF!,0))</f>
        <v>#REF!</v>
      </c>
      <c r="O580" s="23" t="e" cm="1">
        <f t="array" ref="O580">SUM(IF((LEFT('2-1 采购订单物料明细表报表导出'!#REF!,7)=O$1)*('2-1 采购订单物料明细表报表导出'!#REF!=$A580),'2-1 采购订单物料明细表报表导出'!#REF!,0))</f>
        <v>#REF!</v>
      </c>
    </row>
    <row r="581" ht="14.5" spans="1:15">
      <c r="A581" s="20" t="s">
        <v>3889</v>
      </c>
      <c r="B581" s="48" t="s">
        <v>1847</v>
      </c>
      <c r="C581" s="49" t="s">
        <v>1848</v>
      </c>
      <c r="D581" s="23" t="e" cm="1">
        <f t="array" ref="D581">SUM(IF((LEFT('2-1 采购订单物料明细表报表导出'!#REF!,7)=D$1)*('2-1 采购订单物料明细表报表导出'!#REF!=$A581),'2-1 采购订单物料明细表报表导出'!#REF!,0))</f>
        <v>#REF!</v>
      </c>
      <c r="E581" s="23" t="e" cm="1">
        <f t="array" ref="E581">SUM(IF((LEFT('2-1 采购订单物料明细表报表导出'!#REF!,7)=E$1)*('2-1 采购订单物料明细表报表导出'!#REF!=$A581),'2-1 采购订单物料明细表报表导出'!#REF!,0))</f>
        <v>#REF!</v>
      </c>
      <c r="F581" s="23" t="e" cm="1">
        <f t="array" ref="F581">SUM(IF((LEFT('2-1 采购订单物料明细表报表导出'!#REF!,7)=F$1)*('2-1 采购订单物料明细表报表导出'!#REF!=$A581),'2-1 采购订单物料明细表报表导出'!#REF!,0))</f>
        <v>#REF!</v>
      </c>
      <c r="G581" s="23" t="e" cm="1">
        <f t="array" ref="G581">SUM(IF((LEFT('2-1 采购订单物料明细表报表导出'!#REF!,7)=G$1)*('2-1 采购订单物料明细表报表导出'!#REF!=$A581),'2-1 采购订单物料明细表报表导出'!#REF!,0))</f>
        <v>#REF!</v>
      </c>
      <c r="H581" s="23" t="e" cm="1">
        <f t="array" ref="H581">SUM(IF((LEFT('2-1 采购订单物料明细表报表导出'!#REF!,7)=H$1)*('2-1 采购订单物料明细表报表导出'!#REF!=$A581),'2-1 采购订单物料明细表报表导出'!#REF!,0))</f>
        <v>#REF!</v>
      </c>
      <c r="I581" s="23" t="e" cm="1">
        <f t="array" ref="I581">SUM(IF((LEFT('2-1 采购订单物料明细表报表导出'!#REF!,7)=I$1)*('2-1 采购订单物料明细表报表导出'!#REF!=$A581),'2-1 采购订单物料明细表报表导出'!#REF!,0))</f>
        <v>#REF!</v>
      </c>
      <c r="J581" s="23" t="e" cm="1">
        <f t="array" ref="J581">SUM(IF((LEFT('2-1 采购订单物料明细表报表导出'!#REF!,7)=J$1)*('2-1 采购订单物料明细表报表导出'!#REF!=$A581),'2-1 采购订单物料明细表报表导出'!#REF!,0))</f>
        <v>#REF!</v>
      </c>
      <c r="K581" s="23" t="e" cm="1">
        <f t="array" ref="K581">SUM(IF((LEFT('2-1 采购订单物料明细表报表导出'!#REF!,7)=K$1)*('2-1 采购订单物料明细表报表导出'!#REF!=$A581),'2-1 采购订单物料明细表报表导出'!#REF!,0))</f>
        <v>#REF!</v>
      </c>
      <c r="L581" s="23" t="e" cm="1">
        <f t="array" ref="L581">SUM(IF((LEFT('2-1 采购订单物料明细表报表导出'!#REF!,7)=L$1)*('2-1 采购订单物料明细表报表导出'!#REF!=$A581),'2-1 采购订单物料明细表报表导出'!#REF!,0))</f>
        <v>#REF!</v>
      </c>
      <c r="M581" s="23" t="e" cm="1">
        <f t="array" ref="M581">SUM(IF((LEFT('2-1 采购订单物料明细表报表导出'!#REF!,7)=M$1)*('2-1 采购订单物料明细表报表导出'!#REF!=$A581),'2-1 采购订单物料明细表报表导出'!#REF!,0))</f>
        <v>#REF!</v>
      </c>
      <c r="N581" s="23" t="e" cm="1">
        <f t="array" ref="N581">SUM(IF((LEFT('2-1 采购订单物料明细表报表导出'!#REF!,7)=N$1)*('2-1 采购订单物料明细表报表导出'!#REF!=$A581),'2-1 采购订单物料明细表报表导出'!#REF!,0))</f>
        <v>#REF!</v>
      </c>
      <c r="O581" s="23" t="e" cm="1">
        <f t="array" ref="O581">SUM(IF((LEFT('2-1 采购订单物料明细表报表导出'!#REF!,7)=O$1)*('2-1 采购订单物料明细表报表导出'!#REF!=$A581),'2-1 采购订单物料明细表报表导出'!#REF!,0))</f>
        <v>#REF!</v>
      </c>
    </row>
    <row r="582" ht="14.5" spans="1:15">
      <c r="A582" s="20" t="s">
        <v>3890</v>
      </c>
      <c r="B582" s="48" t="s">
        <v>1847</v>
      </c>
      <c r="C582" s="49" t="s">
        <v>1848</v>
      </c>
      <c r="D582" s="23" t="e" cm="1">
        <f t="array" ref="D582">SUM(IF((LEFT('2-1 采购订单物料明细表报表导出'!#REF!,7)=D$1)*('2-1 采购订单物料明细表报表导出'!#REF!=$A582),'2-1 采购订单物料明细表报表导出'!#REF!,0))</f>
        <v>#REF!</v>
      </c>
      <c r="E582" s="23" t="e" cm="1">
        <f t="array" ref="E582">SUM(IF((LEFT('2-1 采购订单物料明细表报表导出'!#REF!,7)=E$1)*('2-1 采购订单物料明细表报表导出'!#REF!=$A582),'2-1 采购订单物料明细表报表导出'!#REF!,0))</f>
        <v>#REF!</v>
      </c>
      <c r="F582" s="23" t="e" cm="1">
        <f t="array" ref="F582">SUM(IF((LEFT('2-1 采购订单物料明细表报表导出'!#REF!,7)=F$1)*('2-1 采购订单物料明细表报表导出'!#REF!=$A582),'2-1 采购订单物料明细表报表导出'!#REF!,0))</f>
        <v>#REF!</v>
      </c>
      <c r="G582" s="23" t="e" cm="1">
        <f t="array" ref="G582">SUM(IF((LEFT('2-1 采购订单物料明细表报表导出'!#REF!,7)=G$1)*('2-1 采购订单物料明细表报表导出'!#REF!=$A582),'2-1 采购订单物料明细表报表导出'!#REF!,0))</f>
        <v>#REF!</v>
      </c>
      <c r="H582" s="23" t="e" cm="1">
        <f t="array" ref="H582">SUM(IF((LEFT('2-1 采购订单物料明细表报表导出'!#REF!,7)=H$1)*('2-1 采购订单物料明细表报表导出'!#REF!=$A582),'2-1 采购订单物料明细表报表导出'!#REF!,0))</f>
        <v>#REF!</v>
      </c>
      <c r="I582" s="23" t="e" cm="1">
        <f t="array" ref="I582">SUM(IF((LEFT('2-1 采购订单物料明细表报表导出'!#REF!,7)=I$1)*('2-1 采购订单物料明细表报表导出'!#REF!=$A582),'2-1 采购订单物料明细表报表导出'!#REF!,0))</f>
        <v>#REF!</v>
      </c>
      <c r="J582" s="23" t="e" cm="1">
        <f t="array" ref="J582">SUM(IF((LEFT('2-1 采购订单物料明细表报表导出'!#REF!,7)=J$1)*('2-1 采购订单物料明细表报表导出'!#REF!=$A582),'2-1 采购订单物料明细表报表导出'!#REF!,0))</f>
        <v>#REF!</v>
      </c>
      <c r="K582" s="23" t="e" cm="1">
        <f t="array" ref="K582">SUM(IF((LEFT('2-1 采购订单物料明细表报表导出'!#REF!,7)=K$1)*('2-1 采购订单物料明细表报表导出'!#REF!=$A582),'2-1 采购订单物料明细表报表导出'!#REF!,0))</f>
        <v>#REF!</v>
      </c>
      <c r="L582" s="23" t="e" cm="1">
        <f t="array" ref="L582">SUM(IF((LEFT('2-1 采购订单物料明细表报表导出'!#REF!,7)=L$1)*('2-1 采购订单物料明细表报表导出'!#REF!=$A582),'2-1 采购订单物料明细表报表导出'!#REF!,0))</f>
        <v>#REF!</v>
      </c>
      <c r="M582" s="23" t="e" cm="1">
        <f t="array" ref="M582">SUM(IF((LEFT('2-1 采购订单物料明细表报表导出'!#REF!,7)=M$1)*('2-1 采购订单物料明细表报表导出'!#REF!=$A582),'2-1 采购订单物料明细表报表导出'!#REF!,0))</f>
        <v>#REF!</v>
      </c>
      <c r="N582" s="23" t="e" cm="1">
        <f t="array" ref="N582">SUM(IF((LEFT('2-1 采购订单物料明细表报表导出'!#REF!,7)=N$1)*('2-1 采购订单物料明细表报表导出'!#REF!=$A582),'2-1 采购订单物料明细表报表导出'!#REF!,0))</f>
        <v>#REF!</v>
      </c>
      <c r="O582" s="23" t="e" cm="1">
        <f t="array" ref="O582">SUM(IF((LEFT('2-1 采购订单物料明细表报表导出'!#REF!,7)=O$1)*('2-1 采购订单物料明细表报表导出'!#REF!=$A582),'2-1 采购订单物料明细表报表导出'!#REF!,0))</f>
        <v>#REF!</v>
      </c>
    </row>
    <row r="583" ht="14.5" spans="1:15">
      <c r="A583" s="20" t="s">
        <v>3891</v>
      </c>
      <c r="B583" s="48" t="s">
        <v>1847</v>
      </c>
      <c r="C583" s="49" t="s">
        <v>1848</v>
      </c>
      <c r="D583" s="23" t="e" cm="1">
        <f t="array" ref="D583">SUM(IF((LEFT('2-1 采购订单物料明细表报表导出'!#REF!,7)=D$1)*('2-1 采购订单物料明细表报表导出'!#REF!=$A583),'2-1 采购订单物料明细表报表导出'!#REF!,0))</f>
        <v>#REF!</v>
      </c>
      <c r="E583" s="23" t="e" cm="1">
        <f t="array" ref="E583">SUM(IF((LEFT('2-1 采购订单物料明细表报表导出'!#REF!,7)=E$1)*('2-1 采购订单物料明细表报表导出'!#REF!=$A583),'2-1 采购订单物料明细表报表导出'!#REF!,0))</f>
        <v>#REF!</v>
      </c>
      <c r="F583" s="23" t="e" cm="1">
        <f t="array" ref="F583">SUM(IF((LEFT('2-1 采购订单物料明细表报表导出'!#REF!,7)=F$1)*('2-1 采购订单物料明细表报表导出'!#REF!=$A583),'2-1 采购订单物料明细表报表导出'!#REF!,0))</f>
        <v>#REF!</v>
      </c>
      <c r="G583" s="23" t="e" cm="1">
        <f t="array" ref="G583">SUM(IF((LEFT('2-1 采购订单物料明细表报表导出'!#REF!,7)=G$1)*('2-1 采购订单物料明细表报表导出'!#REF!=$A583),'2-1 采购订单物料明细表报表导出'!#REF!,0))</f>
        <v>#REF!</v>
      </c>
      <c r="H583" s="23" t="e" cm="1">
        <f t="array" ref="H583">SUM(IF((LEFT('2-1 采购订单物料明细表报表导出'!#REF!,7)=H$1)*('2-1 采购订单物料明细表报表导出'!#REF!=$A583),'2-1 采购订单物料明细表报表导出'!#REF!,0))</f>
        <v>#REF!</v>
      </c>
      <c r="I583" s="23" t="e" cm="1">
        <f t="array" ref="I583">SUM(IF((LEFT('2-1 采购订单物料明细表报表导出'!#REF!,7)=I$1)*('2-1 采购订单物料明细表报表导出'!#REF!=$A583),'2-1 采购订单物料明细表报表导出'!#REF!,0))</f>
        <v>#REF!</v>
      </c>
      <c r="J583" s="23" t="e" cm="1">
        <f t="array" ref="J583">SUM(IF((LEFT('2-1 采购订单物料明细表报表导出'!#REF!,7)=J$1)*('2-1 采购订单物料明细表报表导出'!#REF!=$A583),'2-1 采购订单物料明细表报表导出'!#REF!,0))</f>
        <v>#REF!</v>
      </c>
      <c r="K583" s="23" t="e" cm="1">
        <f t="array" ref="K583">SUM(IF((LEFT('2-1 采购订单物料明细表报表导出'!#REF!,7)=K$1)*('2-1 采购订单物料明细表报表导出'!#REF!=$A583),'2-1 采购订单物料明细表报表导出'!#REF!,0))</f>
        <v>#REF!</v>
      </c>
      <c r="L583" s="23" t="e" cm="1">
        <f t="array" ref="L583">SUM(IF((LEFT('2-1 采购订单物料明细表报表导出'!#REF!,7)=L$1)*('2-1 采购订单物料明细表报表导出'!#REF!=$A583),'2-1 采购订单物料明细表报表导出'!#REF!,0))</f>
        <v>#REF!</v>
      </c>
      <c r="M583" s="23" t="e" cm="1">
        <f t="array" ref="M583">SUM(IF((LEFT('2-1 采购订单物料明细表报表导出'!#REF!,7)=M$1)*('2-1 采购订单物料明细表报表导出'!#REF!=$A583),'2-1 采购订单物料明细表报表导出'!#REF!,0))</f>
        <v>#REF!</v>
      </c>
      <c r="N583" s="23" t="e" cm="1">
        <f t="array" ref="N583">SUM(IF((LEFT('2-1 采购订单物料明细表报表导出'!#REF!,7)=N$1)*('2-1 采购订单物料明细表报表导出'!#REF!=$A583),'2-1 采购订单物料明细表报表导出'!#REF!,0))</f>
        <v>#REF!</v>
      </c>
      <c r="O583" s="23" t="e" cm="1">
        <f t="array" ref="O583">SUM(IF((LEFT('2-1 采购订单物料明细表报表导出'!#REF!,7)=O$1)*('2-1 采购订单物料明细表报表导出'!#REF!=$A583),'2-1 采购订单物料明细表报表导出'!#REF!,0))</f>
        <v>#REF!</v>
      </c>
    </row>
    <row r="584" ht="15" spans="1:15">
      <c r="A584" s="50" t="s">
        <v>3892</v>
      </c>
      <c r="B584" s="48" t="s">
        <v>1847</v>
      </c>
      <c r="C584" s="49" t="s">
        <v>1848</v>
      </c>
      <c r="D584" s="23" t="e" cm="1">
        <f t="array" ref="D584">SUM(IF((LEFT('2-1 采购订单物料明细表报表导出'!#REF!,7)=D$1)*('2-1 采购订单物料明细表报表导出'!#REF!=$A584),'2-1 采购订单物料明细表报表导出'!#REF!,0))</f>
        <v>#REF!</v>
      </c>
      <c r="E584" s="23" t="e" cm="1">
        <f t="array" ref="E584">SUM(IF((LEFT('2-1 采购订单物料明细表报表导出'!#REF!,7)=E$1)*('2-1 采购订单物料明细表报表导出'!#REF!=$A584),'2-1 采购订单物料明细表报表导出'!#REF!,0))</f>
        <v>#REF!</v>
      </c>
      <c r="F584" s="23" t="e" cm="1">
        <f t="array" ref="F584">SUM(IF((LEFT('2-1 采购订单物料明细表报表导出'!#REF!,7)=F$1)*('2-1 采购订单物料明细表报表导出'!#REF!=$A584),'2-1 采购订单物料明细表报表导出'!#REF!,0))</f>
        <v>#REF!</v>
      </c>
      <c r="G584" s="23" t="e" cm="1">
        <f t="array" ref="G584">SUM(IF((LEFT('2-1 采购订单物料明细表报表导出'!#REF!,7)=G$1)*('2-1 采购订单物料明细表报表导出'!#REF!=$A584),'2-1 采购订单物料明细表报表导出'!#REF!,0))</f>
        <v>#REF!</v>
      </c>
      <c r="H584" s="23" t="e" cm="1">
        <f t="array" ref="H584">SUM(IF((LEFT('2-1 采购订单物料明细表报表导出'!#REF!,7)=H$1)*('2-1 采购订单物料明细表报表导出'!#REF!=$A584),'2-1 采购订单物料明细表报表导出'!#REF!,0))</f>
        <v>#REF!</v>
      </c>
      <c r="I584" s="23" t="e" cm="1">
        <f t="array" ref="I584">SUM(IF((LEFT('2-1 采购订单物料明细表报表导出'!#REF!,7)=I$1)*('2-1 采购订单物料明细表报表导出'!#REF!=$A584),'2-1 采购订单物料明细表报表导出'!#REF!,0))</f>
        <v>#REF!</v>
      </c>
      <c r="J584" s="23" t="e" cm="1">
        <f t="array" ref="J584">SUM(IF((LEFT('2-1 采购订单物料明细表报表导出'!#REF!,7)=J$1)*('2-1 采购订单物料明细表报表导出'!#REF!=$A584),'2-1 采购订单物料明细表报表导出'!#REF!,0))</f>
        <v>#REF!</v>
      </c>
      <c r="K584" s="23" t="e" cm="1">
        <f t="array" ref="K584">SUM(IF((LEFT('2-1 采购订单物料明细表报表导出'!#REF!,7)=K$1)*('2-1 采购订单物料明细表报表导出'!#REF!=$A584),'2-1 采购订单物料明细表报表导出'!#REF!,0))</f>
        <v>#REF!</v>
      </c>
      <c r="L584" s="23" t="e" cm="1">
        <f t="array" ref="L584">SUM(IF((LEFT('2-1 采购订单物料明细表报表导出'!#REF!,7)=L$1)*('2-1 采购订单物料明细表报表导出'!#REF!=$A584),'2-1 采购订单物料明细表报表导出'!#REF!,0))</f>
        <v>#REF!</v>
      </c>
      <c r="M584" s="23" t="e" cm="1">
        <f t="array" ref="M584">SUM(IF((LEFT('2-1 采购订单物料明细表报表导出'!#REF!,7)=M$1)*('2-1 采购订单物料明细表报表导出'!#REF!=$A584),'2-1 采购订单物料明细表报表导出'!#REF!,0))</f>
        <v>#REF!</v>
      </c>
      <c r="N584" s="23" t="e" cm="1">
        <f t="array" ref="N584">SUM(IF((LEFT('2-1 采购订单物料明细表报表导出'!#REF!,7)=N$1)*('2-1 采购订单物料明细表报表导出'!#REF!=$A584),'2-1 采购订单物料明细表报表导出'!#REF!,0))</f>
        <v>#REF!</v>
      </c>
      <c r="O584" s="23" t="e" cm="1">
        <f t="array" ref="O584">SUM(IF((LEFT('2-1 采购订单物料明细表报表导出'!#REF!,7)=O$1)*('2-1 采购订单物料明细表报表导出'!#REF!=$A584),'2-1 采购订单物料明细表报表导出'!#REF!,0))</f>
        <v>#REF!</v>
      </c>
    </row>
    <row r="585" ht="14.5" spans="1:15">
      <c r="A585" s="20" t="s">
        <v>3893</v>
      </c>
      <c r="B585" s="48" t="s">
        <v>1847</v>
      </c>
      <c r="C585" s="49" t="s">
        <v>1848</v>
      </c>
      <c r="D585" s="23" t="e" cm="1">
        <f t="array" ref="D585">SUM(IF((LEFT('2-1 采购订单物料明细表报表导出'!#REF!,7)=D$1)*('2-1 采购订单物料明细表报表导出'!#REF!=$A585),'2-1 采购订单物料明细表报表导出'!#REF!,0))</f>
        <v>#REF!</v>
      </c>
      <c r="E585" s="23" t="e" cm="1">
        <f t="array" ref="E585">SUM(IF((LEFT('2-1 采购订单物料明细表报表导出'!#REF!,7)=E$1)*('2-1 采购订单物料明细表报表导出'!#REF!=$A585),'2-1 采购订单物料明细表报表导出'!#REF!,0))</f>
        <v>#REF!</v>
      </c>
      <c r="F585" s="23" t="e" cm="1">
        <f t="array" ref="F585">SUM(IF((LEFT('2-1 采购订单物料明细表报表导出'!#REF!,7)=F$1)*('2-1 采购订单物料明细表报表导出'!#REF!=$A585),'2-1 采购订单物料明细表报表导出'!#REF!,0))</f>
        <v>#REF!</v>
      </c>
      <c r="G585" s="23" t="e" cm="1">
        <f t="array" ref="G585">SUM(IF((LEFT('2-1 采购订单物料明细表报表导出'!#REF!,7)=G$1)*('2-1 采购订单物料明细表报表导出'!#REF!=$A585),'2-1 采购订单物料明细表报表导出'!#REF!,0))</f>
        <v>#REF!</v>
      </c>
      <c r="H585" s="23" t="e" cm="1">
        <f t="array" ref="H585">SUM(IF((LEFT('2-1 采购订单物料明细表报表导出'!#REF!,7)=H$1)*('2-1 采购订单物料明细表报表导出'!#REF!=$A585),'2-1 采购订单物料明细表报表导出'!#REF!,0))</f>
        <v>#REF!</v>
      </c>
      <c r="I585" s="23" t="e" cm="1">
        <f t="array" ref="I585">SUM(IF((LEFT('2-1 采购订单物料明细表报表导出'!#REF!,7)=I$1)*('2-1 采购订单物料明细表报表导出'!#REF!=$A585),'2-1 采购订单物料明细表报表导出'!#REF!,0))</f>
        <v>#REF!</v>
      </c>
      <c r="J585" s="23" t="e" cm="1">
        <f t="array" ref="J585">SUM(IF((LEFT('2-1 采购订单物料明细表报表导出'!#REF!,7)=J$1)*('2-1 采购订单物料明细表报表导出'!#REF!=$A585),'2-1 采购订单物料明细表报表导出'!#REF!,0))</f>
        <v>#REF!</v>
      </c>
      <c r="K585" s="23" t="e" cm="1">
        <f t="array" ref="K585">SUM(IF((LEFT('2-1 采购订单物料明细表报表导出'!#REF!,7)=K$1)*('2-1 采购订单物料明细表报表导出'!#REF!=$A585),'2-1 采购订单物料明细表报表导出'!#REF!,0))</f>
        <v>#REF!</v>
      </c>
      <c r="L585" s="23" t="e" cm="1">
        <f t="array" ref="L585">SUM(IF((LEFT('2-1 采购订单物料明细表报表导出'!#REF!,7)=L$1)*('2-1 采购订单物料明细表报表导出'!#REF!=$A585),'2-1 采购订单物料明细表报表导出'!#REF!,0))</f>
        <v>#REF!</v>
      </c>
      <c r="M585" s="23" t="e" cm="1">
        <f t="array" ref="M585">SUM(IF((LEFT('2-1 采购订单物料明细表报表导出'!#REF!,7)=M$1)*('2-1 采购订单物料明细表报表导出'!#REF!=$A585),'2-1 采购订单物料明细表报表导出'!#REF!,0))</f>
        <v>#REF!</v>
      </c>
      <c r="N585" s="23" t="e" cm="1">
        <f t="array" ref="N585">SUM(IF((LEFT('2-1 采购订单物料明细表报表导出'!#REF!,7)=N$1)*('2-1 采购订单物料明细表报表导出'!#REF!=$A585),'2-1 采购订单物料明细表报表导出'!#REF!,0))</f>
        <v>#REF!</v>
      </c>
      <c r="O585" s="23" t="e" cm="1">
        <f t="array" ref="O585">SUM(IF((LEFT('2-1 采购订单物料明细表报表导出'!#REF!,7)=O$1)*('2-1 采购订单物料明细表报表导出'!#REF!=$A585),'2-1 采购订单物料明细表报表导出'!#REF!,0))</f>
        <v>#REF!</v>
      </c>
    </row>
    <row r="586" ht="14.5" spans="1:15">
      <c r="A586" s="20" t="s">
        <v>3894</v>
      </c>
      <c r="B586" s="48" t="s">
        <v>1847</v>
      </c>
      <c r="C586" s="49" t="s">
        <v>1848</v>
      </c>
      <c r="D586" s="23" t="e" cm="1">
        <f t="array" ref="D586">SUM(IF((LEFT('2-1 采购订单物料明细表报表导出'!#REF!,7)=D$1)*('2-1 采购订单物料明细表报表导出'!#REF!=$A586),'2-1 采购订单物料明细表报表导出'!#REF!,0))</f>
        <v>#REF!</v>
      </c>
      <c r="E586" s="23" t="e" cm="1">
        <f t="array" ref="E586">SUM(IF((LEFT('2-1 采购订单物料明细表报表导出'!#REF!,7)=E$1)*('2-1 采购订单物料明细表报表导出'!#REF!=$A586),'2-1 采购订单物料明细表报表导出'!#REF!,0))</f>
        <v>#REF!</v>
      </c>
      <c r="F586" s="23" t="e" cm="1">
        <f t="array" ref="F586">SUM(IF((LEFT('2-1 采购订单物料明细表报表导出'!#REF!,7)=F$1)*('2-1 采购订单物料明细表报表导出'!#REF!=$A586),'2-1 采购订单物料明细表报表导出'!#REF!,0))</f>
        <v>#REF!</v>
      </c>
      <c r="G586" s="23" t="e" cm="1">
        <f t="array" ref="G586">SUM(IF((LEFT('2-1 采购订单物料明细表报表导出'!#REF!,7)=G$1)*('2-1 采购订单物料明细表报表导出'!#REF!=$A586),'2-1 采购订单物料明细表报表导出'!#REF!,0))</f>
        <v>#REF!</v>
      </c>
      <c r="H586" s="23" t="e" cm="1">
        <f t="array" ref="H586">SUM(IF((LEFT('2-1 采购订单物料明细表报表导出'!#REF!,7)=H$1)*('2-1 采购订单物料明细表报表导出'!#REF!=$A586),'2-1 采购订单物料明细表报表导出'!#REF!,0))</f>
        <v>#REF!</v>
      </c>
      <c r="I586" s="23" t="e" cm="1">
        <f t="array" ref="I586">SUM(IF((LEFT('2-1 采购订单物料明细表报表导出'!#REF!,7)=I$1)*('2-1 采购订单物料明细表报表导出'!#REF!=$A586),'2-1 采购订单物料明细表报表导出'!#REF!,0))</f>
        <v>#REF!</v>
      </c>
      <c r="J586" s="23" t="e" cm="1">
        <f t="array" ref="J586">SUM(IF((LEFT('2-1 采购订单物料明细表报表导出'!#REF!,7)=J$1)*('2-1 采购订单物料明细表报表导出'!#REF!=$A586),'2-1 采购订单物料明细表报表导出'!#REF!,0))</f>
        <v>#REF!</v>
      </c>
      <c r="K586" s="23" t="e" cm="1">
        <f t="array" ref="K586">SUM(IF((LEFT('2-1 采购订单物料明细表报表导出'!#REF!,7)=K$1)*('2-1 采购订单物料明细表报表导出'!#REF!=$A586),'2-1 采购订单物料明细表报表导出'!#REF!,0))</f>
        <v>#REF!</v>
      </c>
      <c r="L586" s="23" t="e" cm="1">
        <f t="array" ref="L586">SUM(IF((LEFT('2-1 采购订单物料明细表报表导出'!#REF!,7)=L$1)*('2-1 采购订单物料明细表报表导出'!#REF!=$A586),'2-1 采购订单物料明细表报表导出'!#REF!,0))</f>
        <v>#REF!</v>
      </c>
      <c r="M586" s="23" t="e" cm="1">
        <f t="array" ref="M586">SUM(IF((LEFT('2-1 采购订单物料明细表报表导出'!#REF!,7)=M$1)*('2-1 采购订单物料明细表报表导出'!#REF!=$A586),'2-1 采购订单物料明细表报表导出'!#REF!,0))</f>
        <v>#REF!</v>
      </c>
      <c r="N586" s="23" t="e" cm="1">
        <f t="array" ref="N586">SUM(IF((LEFT('2-1 采购订单物料明细表报表导出'!#REF!,7)=N$1)*('2-1 采购订单物料明细表报表导出'!#REF!=$A586),'2-1 采购订单物料明细表报表导出'!#REF!,0))</f>
        <v>#REF!</v>
      </c>
      <c r="O586" s="23" t="e" cm="1">
        <f t="array" ref="O586">SUM(IF((LEFT('2-1 采购订单物料明细表报表导出'!#REF!,7)=O$1)*('2-1 采购订单物料明细表报表导出'!#REF!=$A586),'2-1 采购订单物料明细表报表导出'!#REF!,0))</f>
        <v>#REF!</v>
      </c>
    </row>
    <row r="587" ht="14.5" spans="1:15">
      <c r="A587" s="20" t="s">
        <v>3895</v>
      </c>
      <c r="B587" s="48" t="s">
        <v>1847</v>
      </c>
      <c r="C587" s="49" t="s">
        <v>1848</v>
      </c>
      <c r="D587" s="23" t="e" cm="1">
        <f t="array" ref="D587">SUM(IF((LEFT('2-1 采购订单物料明细表报表导出'!#REF!,7)=D$1)*('2-1 采购订单物料明细表报表导出'!#REF!=$A587),'2-1 采购订单物料明细表报表导出'!#REF!,0))</f>
        <v>#REF!</v>
      </c>
      <c r="E587" s="23" t="e" cm="1">
        <f t="array" ref="E587">SUM(IF((LEFT('2-1 采购订单物料明细表报表导出'!#REF!,7)=E$1)*('2-1 采购订单物料明细表报表导出'!#REF!=$A587),'2-1 采购订单物料明细表报表导出'!#REF!,0))</f>
        <v>#REF!</v>
      </c>
      <c r="F587" s="23" t="e" cm="1">
        <f t="array" ref="F587">SUM(IF((LEFT('2-1 采购订单物料明细表报表导出'!#REF!,7)=F$1)*('2-1 采购订单物料明细表报表导出'!#REF!=$A587),'2-1 采购订单物料明细表报表导出'!#REF!,0))</f>
        <v>#REF!</v>
      </c>
      <c r="G587" s="23" t="e" cm="1">
        <f t="array" ref="G587">SUM(IF((LEFT('2-1 采购订单物料明细表报表导出'!#REF!,7)=G$1)*('2-1 采购订单物料明细表报表导出'!#REF!=$A587),'2-1 采购订单物料明细表报表导出'!#REF!,0))</f>
        <v>#REF!</v>
      </c>
      <c r="H587" s="23" t="e" cm="1">
        <f t="array" ref="H587">SUM(IF((LEFT('2-1 采购订单物料明细表报表导出'!#REF!,7)=H$1)*('2-1 采购订单物料明细表报表导出'!#REF!=$A587),'2-1 采购订单物料明细表报表导出'!#REF!,0))</f>
        <v>#REF!</v>
      </c>
      <c r="I587" s="23" t="e" cm="1">
        <f t="array" ref="I587">SUM(IF((LEFT('2-1 采购订单物料明细表报表导出'!#REF!,7)=I$1)*('2-1 采购订单物料明细表报表导出'!#REF!=$A587),'2-1 采购订单物料明细表报表导出'!#REF!,0))</f>
        <v>#REF!</v>
      </c>
      <c r="J587" s="23" t="e" cm="1">
        <f t="array" ref="J587">SUM(IF((LEFT('2-1 采购订单物料明细表报表导出'!#REF!,7)=J$1)*('2-1 采购订单物料明细表报表导出'!#REF!=$A587),'2-1 采购订单物料明细表报表导出'!#REF!,0))</f>
        <v>#REF!</v>
      </c>
      <c r="K587" s="23" t="e" cm="1">
        <f t="array" ref="K587">SUM(IF((LEFT('2-1 采购订单物料明细表报表导出'!#REF!,7)=K$1)*('2-1 采购订单物料明细表报表导出'!#REF!=$A587),'2-1 采购订单物料明细表报表导出'!#REF!,0))</f>
        <v>#REF!</v>
      </c>
      <c r="L587" s="23" t="e" cm="1">
        <f t="array" ref="L587">SUM(IF((LEFT('2-1 采购订单物料明细表报表导出'!#REF!,7)=L$1)*('2-1 采购订单物料明细表报表导出'!#REF!=$A587),'2-1 采购订单物料明细表报表导出'!#REF!,0))</f>
        <v>#REF!</v>
      </c>
      <c r="M587" s="23" t="e" cm="1">
        <f t="array" ref="M587">SUM(IF((LEFT('2-1 采购订单物料明细表报表导出'!#REF!,7)=M$1)*('2-1 采购订单物料明细表报表导出'!#REF!=$A587),'2-1 采购订单物料明细表报表导出'!#REF!,0))</f>
        <v>#REF!</v>
      </c>
      <c r="N587" s="23" t="e" cm="1">
        <f t="array" ref="N587">SUM(IF((LEFT('2-1 采购订单物料明细表报表导出'!#REF!,7)=N$1)*('2-1 采购订单物料明细表报表导出'!#REF!=$A587),'2-1 采购订单物料明细表报表导出'!#REF!,0))</f>
        <v>#REF!</v>
      </c>
      <c r="O587" s="23" t="e" cm="1">
        <f t="array" ref="O587">SUM(IF((LEFT('2-1 采购订单物料明细表报表导出'!#REF!,7)=O$1)*('2-1 采购订单物料明细表报表导出'!#REF!=$A587),'2-1 采购订单物料明细表报表导出'!#REF!,0))</f>
        <v>#REF!</v>
      </c>
    </row>
    <row r="588" ht="14.5" spans="1:15">
      <c r="A588" s="20" t="s">
        <v>3896</v>
      </c>
      <c r="B588" s="48" t="s">
        <v>1859</v>
      </c>
      <c r="C588" s="49" t="s">
        <v>1860</v>
      </c>
      <c r="D588" s="23" t="e" cm="1">
        <f t="array" ref="D588">SUM(IF((LEFT('2-1 采购订单物料明细表报表导出'!#REF!,7)=D$1)*('2-1 采购订单物料明细表报表导出'!#REF!=$A588),'2-1 采购订单物料明细表报表导出'!#REF!,0))</f>
        <v>#REF!</v>
      </c>
      <c r="E588" s="23" t="e" cm="1">
        <f t="array" ref="E588">SUM(IF((LEFT('2-1 采购订单物料明细表报表导出'!#REF!,7)=E$1)*('2-1 采购订单物料明细表报表导出'!#REF!=$A588),'2-1 采购订单物料明细表报表导出'!#REF!,0))</f>
        <v>#REF!</v>
      </c>
      <c r="F588" s="23" t="e" cm="1">
        <f t="array" ref="F588">SUM(IF((LEFT('2-1 采购订单物料明细表报表导出'!#REF!,7)=F$1)*('2-1 采购订单物料明细表报表导出'!#REF!=$A588),'2-1 采购订单物料明细表报表导出'!#REF!,0))</f>
        <v>#REF!</v>
      </c>
      <c r="G588" s="23" t="e" cm="1">
        <f t="array" ref="G588">SUM(IF((LEFT('2-1 采购订单物料明细表报表导出'!#REF!,7)=G$1)*('2-1 采购订单物料明细表报表导出'!#REF!=$A588),'2-1 采购订单物料明细表报表导出'!#REF!,0))</f>
        <v>#REF!</v>
      </c>
      <c r="H588" s="23" t="e" cm="1">
        <f t="array" ref="H588">SUM(IF((LEFT('2-1 采购订单物料明细表报表导出'!#REF!,7)=H$1)*('2-1 采购订单物料明细表报表导出'!#REF!=$A588),'2-1 采购订单物料明细表报表导出'!#REF!,0))</f>
        <v>#REF!</v>
      </c>
      <c r="I588" s="23" t="e" cm="1">
        <f t="array" ref="I588">SUM(IF((LEFT('2-1 采购订单物料明细表报表导出'!#REF!,7)=I$1)*('2-1 采购订单物料明细表报表导出'!#REF!=$A588),'2-1 采购订单物料明细表报表导出'!#REF!,0))</f>
        <v>#REF!</v>
      </c>
      <c r="J588" s="23" t="e" cm="1">
        <f t="array" ref="J588">SUM(IF((LEFT('2-1 采购订单物料明细表报表导出'!#REF!,7)=J$1)*('2-1 采购订单物料明细表报表导出'!#REF!=$A588),'2-1 采购订单物料明细表报表导出'!#REF!,0))</f>
        <v>#REF!</v>
      </c>
      <c r="K588" s="23" t="e" cm="1">
        <f t="array" ref="K588">SUM(IF((LEFT('2-1 采购订单物料明细表报表导出'!#REF!,7)=K$1)*('2-1 采购订单物料明细表报表导出'!#REF!=$A588),'2-1 采购订单物料明细表报表导出'!#REF!,0))</f>
        <v>#REF!</v>
      </c>
      <c r="L588" s="23" t="e" cm="1">
        <f t="array" ref="L588">SUM(IF((LEFT('2-1 采购订单物料明细表报表导出'!#REF!,7)=L$1)*('2-1 采购订单物料明细表报表导出'!#REF!=$A588),'2-1 采购订单物料明细表报表导出'!#REF!,0))</f>
        <v>#REF!</v>
      </c>
      <c r="M588" s="23" t="e" cm="1">
        <f t="array" ref="M588">SUM(IF((LEFT('2-1 采购订单物料明细表报表导出'!#REF!,7)=M$1)*('2-1 采购订单物料明细表报表导出'!#REF!=$A588),'2-1 采购订单物料明细表报表导出'!#REF!,0))</f>
        <v>#REF!</v>
      </c>
      <c r="N588" s="23" t="e" cm="1">
        <f t="array" ref="N588">SUM(IF((LEFT('2-1 采购订单物料明细表报表导出'!#REF!,7)=N$1)*('2-1 采购订单物料明细表报表导出'!#REF!=$A588),'2-1 采购订单物料明细表报表导出'!#REF!,0))</f>
        <v>#REF!</v>
      </c>
      <c r="O588" s="23" t="e" cm="1">
        <f t="array" ref="O588">SUM(IF((LEFT('2-1 采购订单物料明细表报表导出'!#REF!,7)=O$1)*('2-1 采购订单物料明细表报表导出'!#REF!=$A588),'2-1 采购订单物料明细表报表导出'!#REF!,0))</f>
        <v>#REF!</v>
      </c>
    </row>
    <row r="589" ht="14.5" spans="1:15">
      <c r="A589" s="20" t="s">
        <v>3897</v>
      </c>
      <c r="B589" s="48" t="s">
        <v>1859</v>
      </c>
      <c r="C589" s="49" t="s">
        <v>1860</v>
      </c>
      <c r="D589" s="23" t="e" cm="1">
        <f t="array" ref="D589">SUM(IF((LEFT('2-1 采购订单物料明细表报表导出'!#REF!,7)=D$1)*('2-1 采购订单物料明细表报表导出'!#REF!=$A589),'2-1 采购订单物料明细表报表导出'!#REF!,0))</f>
        <v>#REF!</v>
      </c>
      <c r="E589" s="23" t="e" cm="1">
        <f t="array" ref="E589">SUM(IF((LEFT('2-1 采购订单物料明细表报表导出'!#REF!,7)=E$1)*('2-1 采购订单物料明细表报表导出'!#REF!=$A589),'2-1 采购订单物料明细表报表导出'!#REF!,0))</f>
        <v>#REF!</v>
      </c>
      <c r="F589" s="23" t="e" cm="1">
        <f t="array" ref="F589">SUM(IF((LEFT('2-1 采购订单物料明细表报表导出'!#REF!,7)=F$1)*('2-1 采购订单物料明细表报表导出'!#REF!=$A589),'2-1 采购订单物料明细表报表导出'!#REF!,0))</f>
        <v>#REF!</v>
      </c>
      <c r="G589" s="23" t="e" cm="1">
        <f t="array" ref="G589">SUM(IF((LEFT('2-1 采购订单物料明细表报表导出'!#REF!,7)=G$1)*('2-1 采购订单物料明细表报表导出'!#REF!=$A589),'2-1 采购订单物料明细表报表导出'!#REF!,0))</f>
        <v>#REF!</v>
      </c>
      <c r="H589" s="23" t="e" cm="1">
        <f t="array" ref="H589">SUM(IF((LEFT('2-1 采购订单物料明细表报表导出'!#REF!,7)=H$1)*('2-1 采购订单物料明细表报表导出'!#REF!=$A589),'2-1 采购订单物料明细表报表导出'!#REF!,0))</f>
        <v>#REF!</v>
      </c>
      <c r="I589" s="23" t="e" cm="1">
        <f t="array" ref="I589">SUM(IF((LEFT('2-1 采购订单物料明细表报表导出'!#REF!,7)=I$1)*('2-1 采购订单物料明细表报表导出'!#REF!=$A589),'2-1 采购订单物料明细表报表导出'!#REF!,0))</f>
        <v>#REF!</v>
      </c>
      <c r="J589" s="23" t="e" cm="1">
        <f t="array" ref="J589">SUM(IF((LEFT('2-1 采购订单物料明细表报表导出'!#REF!,7)=J$1)*('2-1 采购订单物料明细表报表导出'!#REF!=$A589),'2-1 采购订单物料明细表报表导出'!#REF!,0))</f>
        <v>#REF!</v>
      </c>
      <c r="K589" s="23" t="e" cm="1">
        <f t="array" ref="K589">SUM(IF((LEFT('2-1 采购订单物料明细表报表导出'!#REF!,7)=K$1)*('2-1 采购订单物料明细表报表导出'!#REF!=$A589),'2-1 采购订单物料明细表报表导出'!#REF!,0))</f>
        <v>#REF!</v>
      </c>
      <c r="L589" s="23" t="e" cm="1">
        <f t="array" ref="L589">SUM(IF((LEFT('2-1 采购订单物料明细表报表导出'!#REF!,7)=L$1)*('2-1 采购订单物料明细表报表导出'!#REF!=$A589),'2-1 采购订单物料明细表报表导出'!#REF!,0))</f>
        <v>#REF!</v>
      </c>
      <c r="M589" s="23" t="e" cm="1">
        <f t="array" ref="M589">SUM(IF((LEFT('2-1 采购订单物料明细表报表导出'!#REF!,7)=M$1)*('2-1 采购订单物料明细表报表导出'!#REF!=$A589),'2-1 采购订单物料明细表报表导出'!#REF!,0))</f>
        <v>#REF!</v>
      </c>
      <c r="N589" s="23" t="e" cm="1">
        <f t="array" ref="N589">SUM(IF((LEFT('2-1 采购订单物料明细表报表导出'!#REF!,7)=N$1)*('2-1 采购订单物料明细表报表导出'!#REF!=$A589),'2-1 采购订单物料明细表报表导出'!#REF!,0))</f>
        <v>#REF!</v>
      </c>
      <c r="O589" s="23" t="e" cm="1">
        <f t="array" ref="O589">SUM(IF((LEFT('2-1 采购订单物料明细表报表导出'!#REF!,7)=O$1)*('2-1 采购订单物料明细表报表导出'!#REF!=$A589),'2-1 采购订单物料明细表报表导出'!#REF!,0))</f>
        <v>#REF!</v>
      </c>
    </row>
    <row r="590" ht="14.5" spans="1:15">
      <c r="A590" s="20" t="s">
        <v>3898</v>
      </c>
      <c r="B590" s="48" t="s">
        <v>1859</v>
      </c>
      <c r="C590" s="49" t="s">
        <v>1860</v>
      </c>
      <c r="D590" s="23" t="e" cm="1">
        <f t="array" ref="D590">SUM(IF((LEFT('2-1 采购订单物料明细表报表导出'!#REF!,7)=D$1)*('2-1 采购订单物料明细表报表导出'!#REF!=$A590),'2-1 采购订单物料明细表报表导出'!#REF!,0))</f>
        <v>#REF!</v>
      </c>
      <c r="E590" s="23" t="e" cm="1">
        <f t="array" ref="E590">SUM(IF((LEFT('2-1 采购订单物料明细表报表导出'!#REF!,7)=E$1)*('2-1 采购订单物料明细表报表导出'!#REF!=$A590),'2-1 采购订单物料明细表报表导出'!#REF!,0))</f>
        <v>#REF!</v>
      </c>
      <c r="F590" s="23" t="e" cm="1">
        <f t="array" ref="F590">SUM(IF((LEFT('2-1 采购订单物料明细表报表导出'!#REF!,7)=F$1)*('2-1 采购订单物料明细表报表导出'!#REF!=$A590),'2-1 采购订单物料明细表报表导出'!#REF!,0))</f>
        <v>#REF!</v>
      </c>
      <c r="G590" s="23" t="e" cm="1">
        <f t="array" ref="G590">SUM(IF((LEFT('2-1 采购订单物料明细表报表导出'!#REF!,7)=G$1)*('2-1 采购订单物料明细表报表导出'!#REF!=$A590),'2-1 采购订单物料明细表报表导出'!#REF!,0))</f>
        <v>#REF!</v>
      </c>
      <c r="H590" s="23" t="e" cm="1">
        <f t="array" ref="H590">SUM(IF((LEFT('2-1 采购订单物料明细表报表导出'!#REF!,7)=H$1)*('2-1 采购订单物料明细表报表导出'!#REF!=$A590),'2-1 采购订单物料明细表报表导出'!#REF!,0))</f>
        <v>#REF!</v>
      </c>
      <c r="I590" s="23" t="e" cm="1">
        <f t="array" ref="I590">SUM(IF((LEFT('2-1 采购订单物料明细表报表导出'!#REF!,7)=I$1)*('2-1 采购订单物料明细表报表导出'!#REF!=$A590),'2-1 采购订单物料明细表报表导出'!#REF!,0))</f>
        <v>#REF!</v>
      </c>
      <c r="J590" s="23" t="e" cm="1">
        <f t="array" ref="J590">SUM(IF((LEFT('2-1 采购订单物料明细表报表导出'!#REF!,7)=J$1)*('2-1 采购订单物料明细表报表导出'!#REF!=$A590),'2-1 采购订单物料明细表报表导出'!#REF!,0))</f>
        <v>#REF!</v>
      </c>
      <c r="K590" s="23" t="e" cm="1">
        <f t="array" ref="K590">SUM(IF((LEFT('2-1 采购订单物料明细表报表导出'!#REF!,7)=K$1)*('2-1 采购订单物料明细表报表导出'!#REF!=$A590),'2-1 采购订单物料明细表报表导出'!#REF!,0))</f>
        <v>#REF!</v>
      </c>
      <c r="L590" s="23" t="e" cm="1">
        <f t="array" ref="L590">SUM(IF((LEFT('2-1 采购订单物料明细表报表导出'!#REF!,7)=L$1)*('2-1 采购订单物料明细表报表导出'!#REF!=$A590),'2-1 采购订单物料明细表报表导出'!#REF!,0))</f>
        <v>#REF!</v>
      </c>
      <c r="M590" s="23" t="e" cm="1">
        <f t="array" ref="M590">SUM(IF((LEFT('2-1 采购订单物料明细表报表导出'!#REF!,7)=M$1)*('2-1 采购订单物料明细表报表导出'!#REF!=$A590),'2-1 采购订单物料明细表报表导出'!#REF!,0))</f>
        <v>#REF!</v>
      </c>
      <c r="N590" s="23" t="e" cm="1">
        <f t="array" ref="N590">SUM(IF((LEFT('2-1 采购订单物料明细表报表导出'!#REF!,7)=N$1)*('2-1 采购订单物料明细表报表导出'!#REF!=$A590),'2-1 采购订单物料明细表报表导出'!#REF!,0))</f>
        <v>#REF!</v>
      </c>
      <c r="O590" s="23" t="e" cm="1">
        <f t="array" ref="O590">SUM(IF((LEFT('2-1 采购订单物料明细表报表导出'!#REF!,7)=O$1)*('2-1 采购订单物料明细表报表导出'!#REF!=$A590),'2-1 采购订单物料明细表报表导出'!#REF!,0))</f>
        <v>#REF!</v>
      </c>
    </row>
    <row r="591" ht="14.5" spans="1:15">
      <c r="A591" s="20" t="s">
        <v>3899</v>
      </c>
      <c r="B591" s="48" t="s">
        <v>1886</v>
      </c>
      <c r="C591" s="49" t="s">
        <v>1887</v>
      </c>
      <c r="D591" s="23" t="e" cm="1">
        <f t="array" ref="D591">SUM(IF((LEFT('2-1 采购订单物料明细表报表导出'!#REF!,7)=D$1)*('2-1 采购订单物料明细表报表导出'!#REF!=$A591),'2-1 采购订单物料明细表报表导出'!#REF!,0))</f>
        <v>#REF!</v>
      </c>
      <c r="E591" s="23" t="e" cm="1">
        <f t="array" ref="E591">SUM(IF((LEFT('2-1 采购订单物料明细表报表导出'!#REF!,7)=E$1)*('2-1 采购订单物料明细表报表导出'!#REF!=$A591),'2-1 采购订单物料明细表报表导出'!#REF!,0))</f>
        <v>#REF!</v>
      </c>
      <c r="F591" s="23" t="e" cm="1">
        <f t="array" ref="F591">SUM(IF((LEFT('2-1 采购订单物料明细表报表导出'!#REF!,7)=F$1)*('2-1 采购订单物料明细表报表导出'!#REF!=$A591),'2-1 采购订单物料明细表报表导出'!#REF!,0))</f>
        <v>#REF!</v>
      </c>
      <c r="G591" s="23" t="e" cm="1">
        <f t="array" ref="G591">SUM(IF((LEFT('2-1 采购订单物料明细表报表导出'!#REF!,7)=G$1)*('2-1 采购订单物料明细表报表导出'!#REF!=$A591),'2-1 采购订单物料明细表报表导出'!#REF!,0))</f>
        <v>#REF!</v>
      </c>
      <c r="H591" s="23" t="e" cm="1">
        <f t="array" ref="H591">SUM(IF((LEFT('2-1 采购订单物料明细表报表导出'!#REF!,7)=H$1)*('2-1 采购订单物料明细表报表导出'!#REF!=$A591),'2-1 采购订单物料明细表报表导出'!#REF!,0))</f>
        <v>#REF!</v>
      </c>
      <c r="I591" s="23" t="e" cm="1">
        <f t="array" ref="I591">SUM(IF((LEFT('2-1 采购订单物料明细表报表导出'!#REF!,7)=I$1)*('2-1 采购订单物料明细表报表导出'!#REF!=$A591),'2-1 采购订单物料明细表报表导出'!#REF!,0))</f>
        <v>#REF!</v>
      </c>
      <c r="J591" s="23" t="e" cm="1">
        <f t="array" ref="J591">SUM(IF((LEFT('2-1 采购订单物料明细表报表导出'!#REF!,7)=J$1)*('2-1 采购订单物料明细表报表导出'!#REF!=$A591),'2-1 采购订单物料明细表报表导出'!#REF!,0))</f>
        <v>#REF!</v>
      </c>
      <c r="K591" s="23" t="e" cm="1">
        <f t="array" ref="K591">SUM(IF((LEFT('2-1 采购订单物料明细表报表导出'!#REF!,7)=K$1)*('2-1 采购订单物料明细表报表导出'!#REF!=$A591),'2-1 采购订单物料明细表报表导出'!#REF!,0))</f>
        <v>#REF!</v>
      </c>
      <c r="L591" s="23" t="e" cm="1">
        <f t="array" ref="L591">SUM(IF((LEFT('2-1 采购订单物料明细表报表导出'!#REF!,7)=L$1)*('2-1 采购订单物料明细表报表导出'!#REF!=$A591),'2-1 采购订单物料明细表报表导出'!#REF!,0))</f>
        <v>#REF!</v>
      </c>
      <c r="M591" s="23" t="e" cm="1">
        <f t="array" ref="M591">SUM(IF((LEFT('2-1 采购订单物料明细表报表导出'!#REF!,7)=M$1)*('2-1 采购订单物料明细表报表导出'!#REF!=$A591),'2-1 采购订单物料明细表报表导出'!#REF!,0))</f>
        <v>#REF!</v>
      </c>
      <c r="N591" s="23" t="e" cm="1">
        <f t="array" ref="N591">SUM(IF((LEFT('2-1 采购订单物料明细表报表导出'!#REF!,7)=N$1)*('2-1 采购订单物料明细表报表导出'!#REF!=$A591),'2-1 采购订单物料明细表报表导出'!#REF!,0))</f>
        <v>#REF!</v>
      </c>
      <c r="O591" s="23" t="e" cm="1">
        <f t="array" ref="O591">SUM(IF((LEFT('2-1 采购订单物料明细表报表导出'!#REF!,7)=O$1)*('2-1 采购订单物料明细表报表导出'!#REF!=$A591),'2-1 采购订单物料明细表报表导出'!#REF!,0))</f>
        <v>#REF!</v>
      </c>
    </row>
    <row r="592" ht="14.5" spans="1:15">
      <c r="A592" s="20" t="s">
        <v>3900</v>
      </c>
      <c r="B592" s="48" t="s">
        <v>1886</v>
      </c>
      <c r="C592" s="49" t="s">
        <v>1887</v>
      </c>
      <c r="D592" s="23" t="e" cm="1">
        <f t="array" ref="D592">SUM(IF((LEFT('2-1 采购订单物料明细表报表导出'!#REF!,7)=D$1)*('2-1 采购订单物料明细表报表导出'!#REF!=$A592),'2-1 采购订单物料明细表报表导出'!#REF!,0))</f>
        <v>#REF!</v>
      </c>
      <c r="E592" s="23" t="e" cm="1">
        <f t="array" ref="E592">SUM(IF((LEFT('2-1 采购订单物料明细表报表导出'!#REF!,7)=E$1)*('2-1 采购订单物料明细表报表导出'!#REF!=$A592),'2-1 采购订单物料明细表报表导出'!#REF!,0))</f>
        <v>#REF!</v>
      </c>
      <c r="F592" s="23" t="e" cm="1">
        <f t="array" ref="F592">SUM(IF((LEFT('2-1 采购订单物料明细表报表导出'!#REF!,7)=F$1)*('2-1 采购订单物料明细表报表导出'!#REF!=$A592),'2-1 采购订单物料明细表报表导出'!#REF!,0))</f>
        <v>#REF!</v>
      </c>
      <c r="G592" s="23" t="e" cm="1">
        <f t="array" ref="G592">SUM(IF((LEFT('2-1 采购订单物料明细表报表导出'!#REF!,7)=G$1)*('2-1 采购订单物料明细表报表导出'!#REF!=$A592),'2-1 采购订单物料明细表报表导出'!#REF!,0))</f>
        <v>#REF!</v>
      </c>
      <c r="H592" s="23" t="e" cm="1">
        <f t="array" ref="H592">SUM(IF((LEFT('2-1 采购订单物料明细表报表导出'!#REF!,7)=H$1)*('2-1 采购订单物料明细表报表导出'!#REF!=$A592),'2-1 采购订单物料明细表报表导出'!#REF!,0))</f>
        <v>#REF!</v>
      </c>
      <c r="I592" s="23" t="e" cm="1">
        <f t="array" ref="I592">SUM(IF((LEFT('2-1 采购订单物料明细表报表导出'!#REF!,7)=I$1)*('2-1 采购订单物料明细表报表导出'!#REF!=$A592),'2-1 采购订单物料明细表报表导出'!#REF!,0))</f>
        <v>#REF!</v>
      </c>
      <c r="J592" s="23" t="e" cm="1">
        <f t="array" ref="J592">SUM(IF((LEFT('2-1 采购订单物料明细表报表导出'!#REF!,7)=J$1)*('2-1 采购订单物料明细表报表导出'!#REF!=$A592),'2-1 采购订单物料明细表报表导出'!#REF!,0))</f>
        <v>#REF!</v>
      </c>
      <c r="K592" s="23" t="e" cm="1">
        <f t="array" ref="K592">SUM(IF((LEFT('2-1 采购订单物料明细表报表导出'!#REF!,7)=K$1)*('2-1 采购订单物料明细表报表导出'!#REF!=$A592),'2-1 采购订单物料明细表报表导出'!#REF!,0))</f>
        <v>#REF!</v>
      </c>
      <c r="L592" s="23" t="e" cm="1">
        <f t="array" ref="L592">SUM(IF((LEFT('2-1 采购订单物料明细表报表导出'!#REF!,7)=L$1)*('2-1 采购订单物料明细表报表导出'!#REF!=$A592),'2-1 采购订单物料明细表报表导出'!#REF!,0))</f>
        <v>#REF!</v>
      </c>
      <c r="M592" s="23" t="e" cm="1">
        <f t="array" ref="M592">SUM(IF((LEFT('2-1 采购订单物料明细表报表导出'!#REF!,7)=M$1)*('2-1 采购订单物料明细表报表导出'!#REF!=$A592),'2-1 采购订单物料明细表报表导出'!#REF!,0))</f>
        <v>#REF!</v>
      </c>
      <c r="N592" s="23" t="e" cm="1">
        <f t="array" ref="N592">SUM(IF((LEFT('2-1 采购订单物料明细表报表导出'!#REF!,7)=N$1)*('2-1 采购订单物料明细表报表导出'!#REF!=$A592),'2-1 采购订单物料明细表报表导出'!#REF!,0))</f>
        <v>#REF!</v>
      </c>
      <c r="O592" s="23" t="e" cm="1">
        <f t="array" ref="O592">SUM(IF((LEFT('2-1 采购订单物料明细表报表导出'!#REF!,7)=O$1)*('2-1 采购订单物料明细表报表导出'!#REF!=$A592),'2-1 采购订单物料明细表报表导出'!#REF!,0))</f>
        <v>#REF!</v>
      </c>
    </row>
    <row r="593" ht="14.5" spans="1:15">
      <c r="A593" s="20" t="s">
        <v>3901</v>
      </c>
      <c r="B593" s="48" t="s">
        <v>1886</v>
      </c>
      <c r="C593" s="49" t="s">
        <v>1887</v>
      </c>
      <c r="D593" s="23" t="e" cm="1">
        <f t="array" ref="D593">SUM(IF((LEFT('2-1 采购订单物料明细表报表导出'!#REF!,7)=D$1)*('2-1 采购订单物料明细表报表导出'!#REF!=$A593),'2-1 采购订单物料明细表报表导出'!#REF!,0))</f>
        <v>#REF!</v>
      </c>
      <c r="E593" s="23" t="e" cm="1">
        <f t="array" ref="E593">SUM(IF((LEFT('2-1 采购订单物料明细表报表导出'!#REF!,7)=E$1)*('2-1 采购订单物料明细表报表导出'!#REF!=$A593),'2-1 采购订单物料明细表报表导出'!#REF!,0))</f>
        <v>#REF!</v>
      </c>
      <c r="F593" s="23" t="e" cm="1">
        <f t="array" ref="F593">SUM(IF((LEFT('2-1 采购订单物料明细表报表导出'!#REF!,7)=F$1)*('2-1 采购订单物料明细表报表导出'!#REF!=$A593),'2-1 采购订单物料明细表报表导出'!#REF!,0))</f>
        <v>#REF!</v>
      </c>
      <c r="G593" s="23" t="e" cm="1">
        <f t="array" ref="G593">SUM(IF((LEFT('2-1 采购订单物料明细表报表导出'!#REF!,7)=G$1)*('2-1 采购订单物料明细表报表导出'!#REF!=$A593),'2-1 采购订单物料明细表报表导出'!#REF!,0))</f>
        <v>#REF!</v>
      </c>
      <c r="H593" s="23" t="e" cm="1">
        <f t="array" ref="H593">SUM(IF((LEFT('2-1 采购订单物料明细表报表导出'!#REF!,7)=H$1)*('2-1 采购订单物料明细表报表导出'!#REF!=$A593),'2-1 采购订单物料明细表报表导出'!#REF!,0))</f>
        <v>#REF!</v>
      </c>
      <c r="I593" s="23" t="e" cm="1">
        <f t="array" ref="I593">SUM(IF((LEFT('2-1 采购订单物料明细表报表导出'!#REF!,7)=I$1)*('2-1 采购订单物料明细表报表导出'!#REF!=$A593),'2-1 采购订单物料明细表报表导出'!#REF!,0))</f>
        <v>#REF!</v>
      </c>
      <c r="J593" s="23" t="e" cm="1">
        <f t="array" ref="J593">SUM(IF((LEFT('2-1 采购订单物料明细表报表导出'!#REF!,7)=J$1)*('2-1 采购订单物料明细表报表导出'!#REF!=$A593),'2-1 采购订单物料明细表报表导出'!#REF!,0))</f>
        <v>#REF!</v>
      </c>
      <c r="K593" s="23" t="e" cm="1">
        <f t="array" ref="K593">SUM(IF((LEFT('2-1 采购订单物料明细表报表导出'!#REF!,7)=K$1)*('2-1 采购订单物料明细表报表导出'!#REF!=$A593),'2-1 采购订单物料明细表报表导出'!#REF!,0))</f>
        <v>#REF!</v>
      </c>
      <c r="L593" s="23" t="e" cm="1">
        <f t="array" ref="L593">SUM(IF((LEFT('2-1 采购订单物料明细表报表导出'!#REF!,7)=L$1)*('2-1 采购订单物料明细表报表导出'!#REF!=$A593),'2-1 采购订单物料明细表报表导出'!#REF!,0))</f>
        <v>#REF!</v>
      </c>
      <c r="M593" s="23" t="e" cm="1">
        <f t="array" ref="M593">SUM(IF((LEFT('2-1 采购订单物料明细表报表导出'!#REF!,7)=M$1)*('2-1 采购订单物料明细表报表导出'!#REF!=$A593),'2-1 采购订单物料明细表报表导出'!#REF!,0))</f>
        <v>#REF!</v>
      </c>
      <c r="N593" s="23" t="e" cm="1">
        <f t="array" ref="N593">SUM(IF((LEFT('2-1 采购订单物料明细表报表导出'!#REF!,7)=N$1)*('2-1 采购订单物料明细表报表导出'!#REF!=$A593),'2-1 采购订单物料明细表报表导出'!#REF!,0))</f>
        <v>#REF!</v>
      </c>
      <c r="O593" s="23" t="e" cm="1">
        <f t="array" ref="O593">SUM(IF((LEFT('2-1 采购订单物料明细表报表导出'!#REF!,7)=O$1)*('2-1 采购订单物料明细表报表导出'!#REF!=$A593),'2-1 采购订单物料明细表报表导出'!#REF!,0))</f>
        <v>#REF!</v>
      </c>
    </row>
    <row r="594" ht="14.5" spans="1:15">
      <c r="A594" s="20" t="s">
        <v>3902</v>
      </c>
      <c r="B594" s="48" t="s">
        <v>1886</v>
      </c>
      <c r="C594" s="49" t="s">
        <v>1887</v>
      </c>
      <c r="D594" s="23" t="e" cm="1">
        <f t="array" ref="D594">SUM(IF((LEFT('2-1 采购订单物料明细表报表导出'!#REF!,7)=D$1)*('2-1 采购订单物料明细表报表导出'!#REF!=$A594),'2-1 采购订单物料明细表报表导出'!#REF!,0))</f>
        <v>#REF!</v>
      </c>
      <c r="E594" s="23" t="e" cm="1">
        <f t="array" ref="E594">SUM(IF((LEFT('2-1 采购订单物料明细表报表导出'!#REF!,7)=E$1)*('2-1 采购订单物料明细表报表导出'!#REF!=$A594),'2-1 采购订单物料明细表报表导出'!#REF!,0))</f>
        <v>#REF!</v>
      </c>
      <c r="F594" s="23" t="e" cm="1">
        <f t="array" ref="F594">SUM(IF((LEFT('2-1 采购订单物料明细表报表导出'!#REF!,7)=F$1)*('2-1 采购订单物料明细表报表导出'!#REF!=$A594),'2-1 采购订单物料明细表报表导出'!#REF!,0))</f>
        <v>#REF!</v>
      </c>
      <c r="G594" s="23" t="e" cm="1">
        <f t="array" ref="G594">SUM(IF((LEFT('2-1 采购订单物料明细表报表导出'!#REF!,7)=G$1)*('2-1 采购订单物料明细表报表导出'!#REF!=$A594),'2-1 采购订单物料明细表报表导出'!#REF!,0))</f>
        <v>#REF!</v>
      </c>
      <c r="H594" s="23" t="e" cm="1">
        <f t="array" ref="H594">SUM(IF((LEFT('2-1 采购订单物料明细表报表导出'!#REF!,7)=H$1)*('2-1 采购订单物料明细表报表导出'!#REF!=$A594),'2-1 采购订单物料明细表报表导出'!#REF!,0))</f>
        <v>#REF!</v>
      </c>
      <c r="I594" s="23" t="e" cm="1">
        <f t="array" ref="I594">SUM(IF((LEFT('2-1 采购订单物料明细表报表导出'!#REF!,7)=I$1)*('2-1 采购订单物料明细表报表导出'!#REF!=$A594),'2-1 采购订单物料明细表报表导出'!#REF!,0))</f>
        <v>#REF!</v>
      </c>
      <c r="J594" s="23" t="e" cm="1">
        <f t="array" ref="J594">SUM(IF((LEFT('2-1 采购订单物料明细表报表导出'!#REF!,7)=J$1)*('2-1 采购订单物料明细表报表导出'!#REF!=$A594),'2-1 采购订单物料明细表报表导出'!#REF!,0))</f>
        <v>#REF!</v>
      </c>
      <c r="K594" s="23" t="e" cm="1">
        <f t="array" ref="K594">SUM(IF((LEFT('2-1 采购订单物料明细表报表导出'!#REF!,7)=K$1)*('2-1 采购订单物料明细表报表导出'!#REF!=$A594),'2-1 采购订单物料明细表报表导出'!#REF!,0))</f>
        <v>#REF!</v>
      </c>
      <c r="L594" s="23" t="e" cm="1">
        <f t="array" ref="L594">SUM(IF((LEFT('2-1 采购订单物料明细表报表导出'!#REF!,7)=L$1)*('2-1 采购订单物料明细表报表导出'!#REF!=$A594),'2-1 采购订单物料明细表报表导出'!#REF!,0))</f>
        <v>#REF!</v>
      </c>
      <c r="M594" s="23" t="e" cm="1">
        <f t="array" ref="M594">SUM(IF((LEFT('2-1 采购订单物料明细表报表导出'!#REF!,7)=M$1)*('2-1 采购订单物料明细表报表导出'!#REF!=$A594),'2-1 采购订单物料明细表报表导出'!#REF!,0))</f>
        <v>#REF!</v>
      </c>
      <c r="N594" s="23" t="e" cm="1">
        <f t="array" ref="N594">SUM(IF((LEFT('2-1 采购订单物料明细表报表导出'!#REF!,7)=N$1)*('2-1 采购订单物料明细表报表导出'!#REF!=$A594),'2-1 采购订单物料明细表报表导出'!#REF!,0))</f>
        <v>#REF!</v>
      </c>
      <c r="O594" s="23" t="e" cm="1">
        <f t="array" ref="O594">SUM(IF((LEFT('2-1 采购订单物料明细表报表导出'!#REF!,7)=O$1)*('2-1 采购订单物料明细表报表导出'!#REF!=$A594),'2-1 采购订单物料明细表报表导出'!#REF!,0))</f>
        <v>#REF!</v>
      </c>
    </row>
    <row r="595" ht="14.5" spans="1:15">
      <c r="A595" s="20" t="s">
        <v>3903</v>
      </c>
      <c r="B595" s="48" t="s">
        <v>1886</v>
      </c>
      <c r="C595" s="49" t="s">
        <v>1887</v>
      </c>
      <c r="D595" s="23" t="e" cm="1">
        <f t="array" ref="D595">SUM(IF((LEFT('2-1 采购订单物料明细表报表导出'!#REF!,7)=D$1)*('2-1 采购订单物料明细表报表导出'!#REF!=$A595),'2-1 采购订单物料明细表报表导出'!#REF!,0))</f>
        <v>#REF!</v>
      </c>
      <c r="E595" s="23" t="e" cm="1">
        <f t="array" ref="E595">SUM(IF((LEFT('2-1 采购订单物料明细表报表导出'!#REF!,7)=E$1)*('2-1 采购订单物料明细表报表导出'!#REF!=$A595),'2-1 采购订单物料明细表报表导出'!#REF!,0))</f>
        <v>#REF!</v>
      </c>
      <c r="F595" s="23" t="e" cm="1">
        <f t="array" ref="F595">SUM(IF((LEFT('2-1 采购订单物料明细表报表导出'!#REF!,7)=F$1)*('2-1 采购订单物料明细表报表导出'!#REF!=$A595),'2-1 采购订单物料明细表报表导出'!#REF!,0))</f>
        <v>#REF!</v>
      </c>
      <c r="G595" s="23" t="e" cm="1">
        <f t="array" ref="G595">SUM(IF((LEFT('2-1 采购订单物料明细表报表导出'!#REF!,7)=G$1)*('2-1 采购订单物料明细表报表导出'!#REF!=$A595),'2-1 采购订单物料明细表报表导出'!#REF!,0))</f>
        <v>#REF!</v>
      </c>
      <c r="H595" s="23" t="e" cm="1">
        <f t="array" ref="H595">SUM(IF((LEFT('2-1 采购订单物料明细表报表导出'!#REF!,7)=H$1)*('2-1 采购订单物料明细表报表导出'!#REF!=$A595),'2-1 采购订单物料明细表报表导出'!#REF!,0))</f>
        <v>#REF!</v>
      </c>
      <c r="I595" s="23" t="e" cm="1">
        <f t="array" ref="I595">SUM(IF((LEFT('2-1 采购订单物料明细表报表导出'!#REF!,7)=I$1)*('2-1 采购订单物料明细表报表导出'!#REF!=$A595),'2-1 采购订单物料明细表报表导出'!#REF!,0))</f>
        <v>#REF!</v>
      </c>
      <c r="J595" s="23" t="e" cm="1">
        <f t="array" ref="J595">SUM(IF((LEFT('2-1 采购订单物料明细表报表导出'!#REF!,7)=J$1)*('2-1 采购订单物料明细表报表导出'!#REF!=$A595),'2-1 采购订单物料明细表报表导出'!#REF!,0))</f>
        <v>#REF!</v>
      </c>
      <c r="K595" s="23" t="e" cm="1">
        <f t="array" ref="K595">SUM(IF((LEFT('2-1 采购订单物料明细表报表导出'!#REF!,7)=K$1)*('2-1 采购订单物料明细表报表导出'!#REF!=$A595),'2-1 采购订单物料明细表报表导出'!#REF!,0))</f>
        <v>#REF!</v>
      </c>
      <c r="L595" s="23" t="e" cm="1">
        <f t="array" ref="L595">SUM(IF((LEFT('2-1 采购订单物料明细表报表导出'!#REF!,7)=L$1)*('2-1 采购订单物料明细表报表导出'!#REF!=$A595),'2-1 采购订单物料明细表报表导出'!#REF!,0))</f>
        <v>#REF!</v>
      </c>
      <c r="M595" s="23" t="e" cm="1">
        <f t="array" ref="M595">SUM(IF((LEFT('2-1 采购订单物料明细表报表导出'!#REF!,7)=M$1)*('2-1 采购订单物料明细表报表导出'!#REF!=$A595),'2-1 采购订单物料明细表报表导出'!#REF!,0))</f>
        <v>#REF!</v>
      </c>
      <c r="N595" s="23" t="e" cm="1">
        <f t="array" ref="N595">SUM(IF((LEFT('2-1 采购订单物料明细表报表导出'!#REF!,7)=N$1)*('2-1 采购订单物料明细表报表导出'!#REF!=$A595),'2-1 采购订单物料明细表报表导出'!#REF!,0))</f>
        <v>#REF!</v>
      </c>
      <c r="O595" s="23" t="e" cm="1">
        <f t="array" ref="O595">SUM(IF((LEFT('2-1 采购订单物料明细表报表导出'!#REF!,7)=O$1)*('2-1 采购订单物料明细表报表导出'!#REF!=$A595),'2-1 采购订单物料明细表报表导出'!#REF!,0))</f>
        <v>#REF!</v>
      </c>
    </row>
    <row r="596" ht="14.5" spans="1:15">
      <c r="A596" s="20" t="s">
        <v>3904</v>
      </c>
      <c r="B596" s="48" t="s">
        <v>1886</v>
      </c>
      <c r="C596" s="49" t="s">
        <v>1887</v>
      </c>
      <c r="D596" s="23" t="e" cm="1">
        <f t="array" ref="D596">SUM(IF((LEFT('2-1 采购订单物料明细表报表导出'!#REF!,7)=D$1)*('2-1 采购订单物料明细表报表导出'!#REF!=$A596),'2-1 采购订单物料明细表报表导出'!#REF!,0))</f>
        <v>#REF!</v>
      </c>
      <c r="E596" s="23" t="e" cm="1">
        <f t="array" ref="E596">SUM(IF((LEFT('2-1 采购订单物料明细表报表导出'!#REF!,7)=E$1)*('2-1 采购订单物料明细表报表导出'!#REF!=$A596),'2-1 采购订单物料明细表报表导出'!#REF!,0))</f>
        <v>#REF!</v>
      </c>
      <c r="F596" s="23" t="e" cm="1">
        <f t="array" ref="F596">SUM(IF((LEFT('2-1 采购订单物料明细表报表导出'!#REF!,7)=F$1)*('2-1 采购订单物料明细表报表导出'!#REF!=$A596),'2-1 采购订单物料明细表报表导出'!#REF!,0))</f>
        <v>#REF!</v>
      </c>
      <c r="G596" s="23" t="e" cm="1">
        <f t="array" ref="G596">SUM(IF((LEFT('2-1 采购订单物料明细表报表导出'!#REF!,7)=G$1)*('2-1 采购订单物料明细表报表导出'!#REF!=$A596),'2-1 采购订单物料明细表报表导出'!#REF!,0))</f>
        <v>#REF!</v>
      </c>
      <c r="H596" s="23" t="e" cm="1">
        <f t="array" ref="H596">SUM(IF((LEFT('2-1 采购订单物料明细表报表导出'!#REF!,7)=H$1)*('2-1 采购订单物料明细表报表导出'!#REF!=$A596),'2-1 采购订单物料明细表报表导出'!#REF!,0))</f>
        <v>#REF!</v>
      </c>
      <c r="I596" s="23" t="e" cm="1">
        <f t="array" ref="I596">SUM(IF((LEFT('2-1 采购订单物料明细表报表导出'!#REF!,7)=I$1)*('2-1 采购订单物料明细表报表导出'!#REF!=$A596),'2-1 采购订单物料明细表报表导出'!#REF!,0))</f>
        <v>#REF!</v>
      </c>
      <c r="J596" s="23" t="e" cm="1">
        <f t="array" ref="J596">SUM(IF((LEFT('2-1 采购订单物料明细表报表导出'!#REF!,7)=J$1)*('2-1 采购订单物料明细表报表导出'!#REF!=$A596),'2-1 采购订单物料明细表报表导出'!#REF!,0))</f>
        <v>#REF!</v>
      </c>
      <c r="K596" s="23" t="e" cm="1">
        <f t="array" ref="K596">SUM(IF((LEFT('2-1 采购订单物料明细表报表导出'!#REF!,7)=K$1)*('2-1 采购订单物料明细表报表导出'!#REF!=$A596),'2-1 采购订单物料明细表报表导出'!#REF!,0))</f>
        <v>#REF!</v>
      </c>
      <c r="L596" s="23" t="e" cm="1">
        <f t="array" ref="L596">SUM(IF((LEFT('2-1 采购订单物料明细表报表导出'!#REF!,7)=L$1)*('2-1 采购订单物料明细表报表导出'!#REF!=$A596),'2-1 采购订单物料明细表报表导出'!#REF!,0))</f>
        <v>#REF!</v>
      </c>
      <c r="M596" s="23" t="e" cm="1">
        <f t="array" ref="M596">SUM(IF((LEFT('2-1 采购订单物料明细表报表导出'!#REF!,7)=M$1)*('2-1 采购订单物料明细表报表导出'!#REF!=$A596),'2-1 采购订单物料明细表报表导出'!#REF!,0))</f>
        <v>#REF!</v>
      </c>
      <c r="N596" s="23" t="e" cm="1">
        <f t="array" ref="N596">SUM(IF((LEFT('2-1 采购订单物料明细表报表导出'!#REF!,7)=N$1)*('2-1 采购订单物料明细表报表导出'!#REF!=$A596),'2-1 采购订单物料明细表报表导出'!#REF!,0))</f>
        <v>#REF!</v>
      </c>
      <c r="O596" s="23" t="e" cm="1">
        <f t="array" ref="O596">SUM(IF((LEFT('2-1 采购订单物料明细表报表导出'!#REF!,7)=O$1)*('2-1 采购订单物料明细表报表导出'!#REF!=$A596),'2-1 采购订单物料明细表报表导出'!#REF!,0))</f>
        <v>#REF!</v>
      </c>
    </row>
    <row r="597" ht="14.5" spans="1:15">
      <c r="A597" s="20" t="s">
        <v>3905</v>
      </c>
      <c r="B597" s="48" t="s">
        <v>1886</v>
      </c>
      <c r="C597" s="49" t="s">
        <v>1887</v>
      </c>
      <c r="D597" s="23" t="e" cm="1">
        <f t="array" ref="D597">SUM(IF((LEFT('2-1 采购订单物料明细表报表导出'!#REF!,7)=D$1)*('2-1 采购订单物料明细表报表导出'!#REF!=$A597),'2-1 采购订单物料明细表报表导出'!#REF!,0))</f>
        <v>#REF!</v>
      </c>
      <c r="E597" s="23" t="e" cm="1">
        <f t="array" ref="E597">SUM(IF((LEFT('2-1 采购订单物料明细表报表导出'!#REF!,7)=E$1)*('2-1 采购订单物料明细表报表导出'!#REF!=$A597),'2-1 采购订单物料明细表报表导出'!#REF!,0))</f>
        <v>#REF!</v>
      </c>
      <c r="F597" s="23" t="e" cm="1">
        <f t="array" ref="F597">SUM(IF((LEFT('2-1 采购订单物料明细表报表导出'!#REF!,7)=F$1)*('2-1 采购订单物料明细表报表导出'!#REF!=$A597),'2-1 采购订单物料明细表报表导出'!#REF!,0))</f>
        <v>#REF!</v>
      </c>
      <c r="G597" s="23" t="e" cm="1">
        <f t="array" ref="G597">SUM(IF((LEFT('2-1 采购订单物料明细表报表导出'!#REF!,7)=G$1)*('2-1 采购订单物料明细表报表导出'!#REF!=$A597),'2-1 采购订单物料明细表报表导出'!#REF!,0))</f>
        <v>#REF!</v>
      </c>
      <c r="H597" s="23" t="e" cm="1">
        <f t="array" ref="H597">SUM(IF((LEFT('2-1 采购订单物料明细表报表导出'!#REF!,7)=H$1)*('2-1 采购订单物料明细表报表导出'!#REF!=$A597),'2-1 采购订单物料明细表报表导出'!#REF!,0))</f>
        <v>#REF!</v>
      </c>
      <c r="I597" s="23" t="e" cm="1">
        <f t="array" ref="I597">SUM(IF((LEFT('2-1 采购订单物料明细表报表导出'!#REF!,7)=I$1)*('2-1 采购订单物料明细表报表导出'!#REF!=$A597),'2-1 采购订单物料明细表报表导出'!#REF!,0))</f>
        <v>#REF!</v>
      </c>
      <c r="J597" s="23" t="e" cm="1">
        <f t="array" ref="J597">SUM(IF((LEFT('2-1 采购订单物料明细表报表导出'!#REF!,7)=J$1)*('2-1 采购订单物料明细表报表导出'!#REF!=$A597),'2-1 采购订单物料明细表报表导出'!#REF!,0))</f>
        <v>#REF!</v>
      </c>
      <c r="K597" s="23" t="e" cm="1">
        <f t="array" ref="K597">SUM(IF((LEFT('2-1 采购订单物料明细表报表导出'!#REF!,7)=K$1)*('2-1 采购订单物料明细表报表导出'!#REF!=$A597),'2-1 采购订单物料明细表报表导出'!#REF!,0))</f>
        <v>#REF!</v>
      </c>
      <c r="L597" s="23" t="e" cm="1">
        <f t="array" ref="L597">SUM(IF((LEFT('2-1 采购订单物料明细表报表导出'!#REF!,7)=L$1)*('2-1 采购订单物料明细表报表导出'!#REF!=$A597),'2-1 采购订单物料明细表报表导出'!#REF!,0))</f>
        <v>#REF!</v>
      </c>
      <c r="M597" s="23" t="e" cm="1">
        <f t="array" ref="M597">SUM(IF((LEFT('2-1 采购订单物料明细表报表导出'!#REF!,7)=M$1)*('2-1 采购订单物料明细表报表导出'!#REF!=$A597),'2-1 采购订单物料明细表报表导出'!#REF!,0))</f>
        <v>#REF!</v>
      </c>
      <c r="N597" s="23" t="e" cm="1">
        <f t="array" ref="N597">SUM(IF((LEFT('2-1 采购订单物料明细表报表导出'!#REF!,7)=N$1)*('2-1 采购订单物料明细表报表导出'!#REF!=$A597),'2-1 采购订单物料明细表报表导出'!#REF!,0))</f>
        <v>#REF!</v>
      </c>
      <c r="O597" s="23" t="e" cm="1">
        <f t="array" ref="O597">SUM(IF((LEFT('2-1 采购订单物料明细表报表导出'!#REF!,7)=O$1)*('2-1 采购订单物料明细表报表导出'!#REF!=$A597),'2-1 采购订单物料明细表报表导出'!#REF!,0))</f>
        <v>#REF!</v>
      </c>
    </row>
    <row r="598" ht="14.5" spans="1:15">
      <c r="A598" s="20" t="s">
        <v>3906</v>
      </c>
      <c r="B598" s="48" t="s">
        <v>1886</v>
      </c>
      <c r="C598" s="49" t="s">
        <v>1887</v>
      </c>
      <c r="D598" s="23" t="e" cm="1">
        <f t="array" ref="D598">SUM(IF((LEFT('2-1 采购订单物料明细表报表导出'!#REF!,7)=D$1)*('2-1 采购订单物料明细表报表导出'!#REF!=$A598),'2-1 采购订单物料明细表报表导出'!#REF!,0))</f>
        <v>#REF!</v>
      </c>
      <c r="E598" s="23" t="e" cm="1">
        <f t="array" ref="E598">SUM(IF((LEFT('2-1 采购订单物料明细表报表导出'!#REF!,7)=E$1)*('2-1 采购订单物料明细表报表导出'!#REF!=$A598),'2-1 采购订单物料明细表报表导出'!#REF!,0))</f>
        <v>#REF!</v>
      </c>
      <c r="F598" s="23" t="e" cm="1">
        <f t="array" ref="F598">SUM(IF((LEFT('2-1 采购订单物料明细表报表导出'!#REF!,7)=F$1)*('2-1 采购订单物料明细表报表导出'!#REF!=$A598),'2-1 采购订单物料明细表报表导出'!#REF!,0))</f>
        <v>#REF!</v>
      </c>
      <c r="G598" s="23" t="e" cm="1">
        <f t="array" ref="G598">SUM(IF((LEFT('2-1 采购订单物料明细表报表导出'!#REF!,7)=G$1)*('2-1 采购订单物料明细表报表导出'!#REF!=$A598),'2-1 采购订单物料明细表报表导出'!#REF!,0))</f>
        <v>#REF!</v>
      </c>
      <c r="H598" s="23" t="e" cm="1">
        <f t="array" ref="H598">SUM(IF((LEFT('2-1 采购订单物料明细表报表导出'!#REF!,7)=H$1)*('2-1 采购订单物料明细表报表导出'!#REF!=$A598),'2-1 采购订单物料明细表报表导出'!#REF!,0))</f>
        <v>#REF!</v>
      </c>
      <c r="I598" s="23" t="e" cm="1">
        <f t="array" ref="I598">SUM(IF((LEFT('2-1 采购订单物料明细表报表导出'!#REF!,7)=I$1)*('2-1 采购订单物料明细表报表导出'!#REF!=$A598),'2-1 采购订单物料明细表报表导出'!#REF!,0))</f>
        <v>#REF!</v>
      </c>
      <c r="J598" s="23" t="e" cm="1">
        <f t="array" ref="J598">SUM(IF((LEFT('2-1 采购订单物料明细表报表导出'!#REF!,7)=J$1)*('2-1 采购订单物料明细表报表导出'!#REF!=$A598),'2-1 采购订单物料明细表报表导出'!#REF!,0))</f>
        <v>#REF!</v>
      </c>
      <c r="K598" s="23" t="e" cm="1">
        <f t="array" ref="K598">SUM(IF((LEFT('2-1 采购订单物料明细表报表导出'!#REF!,7)=K$1)*('2-1 采购订单物料明细表报表导出'!#REF!=$A598),'2-1 采购订单物料明细表报表导出'!#REF!,0))</f>
        <v>#REF!</v>
      </c>
      <c r="L598" s="23" t="e" cm="1">
        <f t="array" ref="L598">SUM(IF((LEFT('2-1 采购订单物料明细表报表导出'!#REF!,7)=L$1)*('2-1 采购订单物料明细表报表导出'!#REF!=$A598),'2-1 采购订单物料明细表报表导出'!#REF!,0))</f>
        <v>#REF!</v>
      </c>
      <c r="M598" s="23" t="e" cm="1">
        <f t="array" ref="M598">SUM(IF((LEFT('2-1 采购订单物料明细表报表导出'!#REF!,7)=M$1)*('2-1 采购订单物料明细表报表导出'!#REF!=$A598),'2-1 采购订单物料明细表报表导出'!#REF!,0))</f>
        <v>#REF!</v>
      </c>
      <c r="N598" s="23" t="e" cm="1">
        <f t="array" ref="N598">SUM(IF((LEFT('2-1 采购订单物料明细表报表导出'!#REF!,7)=N$1)*('2-1 采购订单物料明细表报表导出'!#REF!=$A598),'2-1 采购订单物料明细表报表导出'!#REF!,0))</f>
        <v>#REF!</v>
      </c>
      <c r="O598" s="23" t="e" cm="1">
        <f t="array" ref="O598">SUM(IF((LEFT('2-1 采购订单物料明细表报表导出'!#REF!,7)=O$1)*('2-1 采购订单物料明细表报表导出'!#REF!=$A598),'2-1 采购订单物料明细表报表导出'!#REF!,0))</f>
        <v>#REF!</v>
      </c>
    </row>
    <row r="599" ht="14.5" spans="1:15">
      <c r="A599" s="20" t="s">
        <v>3907</v>
      </c>
      <c r="B599" s="48" t="s">
        <v>1886</v>
      </c>
      <c r="C599" s="49" t="s">
        <v>1887</v>
      </c>
      <c r="D599" s="23" t="e" cm="1">
        <f t="array" ref="D599">SUM(IF((LEFT('2-1 采购订单物料明细表报表导出'!#REF!,7)=D$1)*('2-1 采购订单物料明细表报表导出'!#REF!=$A599),'2-1 采购订单物料明细表报表导出'!#REF!,0))</f>
        <v>#REF!</v>
      </c>
      <c r="E599" s="23" t="e" cm="1">
        <f t="array" ref="E599">SUM(IF((LEFT('2-1 采购订单物料明细表报表导出'!#REF!,7)=E$1)*('2-1 采购订单物料明细表报表导出'!#REF!=$A599),'2-1 采购订单物料明细表报表导出'!#REF!,0))</f>
        <v>#REF!</v>
      </c>
      <c r="F599" s="23" t="e" cm="1">
        <f t="array" ref="F599">SUM(IF((LEFT('2-1 采购订单物料明细表报表导出'!#REF!,7)=F$1)*('2-1 采购订单物料明细表报表导出'!#REF!=$A599),'2-1 采购订单物料明细表报表导出'!#REF!,0))</f>
        <v>#REF!</v>
      </c>
      <c r="G599" s="23" t="e" cm="1">
        <f t="array" ref="G599">SUM(IF((LEFT('2-1 采购订单物料明细表报表导出'!#REF!,7)=G$1)*('2-1 采购订单物料明细表报表导出'!#REF!=$A599),'2-1 采购订单物料明细表报表导出'!#REF!,0))</f>
        <v>#REF!</v>
      </c>
      <c r="H599" s="23" t="e" cm="1">
        <f t="array" ref="H599">SUM(IF((LEFT('2-1 采购订单物料明细表报表导出'!#REF!,7)=H$1)*('2-1 采购订单物料明细表报表导出'!#REF!=$A599),'2-1 采购订单物料明细表报表导出'!#REF!,0))</f>
        <v>#REF!</v>
      </c>
      <c r="I599" s="23" t="e" cm="1">
        <f t="array" ref="I599">SUM(IF((LEFT('2-1 采购订单物料明细表报表导出'!#REF!,7)=I$1)*('2-1 采购订单物料明细表报表导出'!#REF!=$A599),'2-1 采购订单物料明细表报表导出'!#REF!,0))</f>
        <v>#REF!</v>
      </c>
      <c r="J599" s="23" t="e" cm="1">
        <f t="array" ref="J599">SUM(IF((LEFT('2-1 采购订单物料明细表报表导出'!#REF!,7)=J$1)*('2-1 采购订单物料明细表报表导出'!#REF!=$A599),'2-1 采购订单物料明细表报表导出'!#REF!,0))</f>
        <v>#REF!</v>
      </c>
      <c r="K599" s="23" t="e" cm="1">
        <f t="array" ref="K599">SUM(IF((LEFT('2-1 采购订单物料明细表报表导出'!#REF!,7)=K$1)*('2-1 采购订单物料明细表报表导出'!#REF!=$A599),'2-1 采购订单物料明细表报表导出'!#REF!,0))</f>
        <v>#REF!</v>
      </c>
      <c r="L599" s="23" t="e" cm="1">
        <f t="array" ref="L599">SUM(IF((LEFT('2-1 采购订单物料明细表报表导出'!#REF!,7)=L$1)*('2-1 采购订单物料明细表报表导出'!#REF!=$A599),'2-1 采购订单物料明细表报表导出'!#REF!,0))</f>
        <v>#REF!</v>
      </c>
      <c r="M599" s="23" t="e" cm="1">
        <f t="array" ref="M599">SUM(IF((LEFT('2-1 采购订单物料明细表报表导出'!#REF!,7)=M$1)*('2-1 采购订单物料明细表报表导出'!#REF!=$A599),'2-1 采购订单物料明细表报表导出'!#REF!,0))</f>
        <v>#REF!</v>
      </c>
      <c r="N599" s="23" t="e" cm="1">
        <f t="array" ref="N599">SUM(IF((LEFT('2-1 采购订单物料明细表报表导出'!#REF!,7)=N$1)*('2-1 采购订单物料明细表报表导出'!#REF!=$A599),'2-1 采购订单物料明细表报表导出'!#REF!,0))</f>
        <v>#REF!</v>
      </c>
      <c r="O599" s="23" t="e" cm="1">
        <f t="array" ref="O599">SUM(IF((LEFT('2-1 采购订单物料明细表报表导出'!#REF!,7)=O$1)*('2-1 采购订单物料明细表报表导出'!#REF!=$A599),'2-1 采购订单物料明细表报表导出'!#REF!,0))</f>
        <v>#REF!</v>
      </c>
    </row>
    <row r="600" ht="14.5" spans="1:15">
      <c r="A600" s="20" t="s">
        <v>3908</v>
      </c>
      <c r="B600" s="48" t="s">
        <v>1886</v>
      </c>
      <c r="C600" s="49" t="s">
        <v>1887</v>
      </c>
      <c r="D600" s="23" t="e" cm="1">
        <f t="array" ref="D600">SUM(IF((LEFT('2-1 采购订单物料明细表报表导出'!#REF!,7)=D$1)*('2-1 采购订单物料明细表报表导出'!#REF!=$A600),'2-1 采购订单物料明细表报表导出'!#REF!,0))</f>
        <v>#REF!</v>
      </c>
      <c r="E600" s="23" t="e" cm="1">
        <f t="array" ref="E600">SUM(IF((LEFT('2-1 采购订单物料明细表报表导出'!#REF!,7)=E$1)*('2-1 采购订单物料明细表报表导出'!#REF!=$A600),'2-1 采购订单物料明细表报表导出'!#REF!,0))</f>
        <v>#REF!</v>
      </c>
      <c r="F600" s="23" t="e" cm="1">
        <f t="array" ref="F600">SUM(IF((LEFT('2-1 采购订单物料明细表报表导出'!#REF!,7)=F$1)*('2-1 采购订单物料明细表报表导出'!#REF!=$A600),'2-1 采购订单物料明细表报表导出'!#REF!,0))</f>
        <v>#REF!</v>
      </c>
      <c r="G600" s="23" t="e" cm="1">
        <f t="array" ref="G600">SUM(IF((LEFT('2-1 采购订单物料明细表报表导出'!#REF!,7)=G$1)*('2-1 采购订单物料明细表报表导出'!#REF!=$A600),'2-1 采购订单物料明细表报表导出'!#REF!,0))</f>
        <v>#REF!</v>
      </c>
      <c r="H600" s="23" t="e" cm="1">
        <f t="array" ref="H600">SUM(IF((LEFT('2-1 采购订单物料明细表报表导出'!#REF!,7)=H$1)*('2-1 采购订单物料明细表报表导出'!#REF!=$A600),'2-1 采购订单物料明细表报表导出'!#REF!,0))</f>
        <v>#REF!</v>
      </c>
      <c r="I600" s="23" t="e" cm="1">
        <f t="array" ref="I600">SUM(IF((LEFT('2-1 采购订单物料明细表报表导出'!#REF!,7)=I$1)*('2-1 采购订单物料明细表报表导出'!#REF!=$A600),'2-1 采购订单物料明细表报表导出'!#REF!,0))</f>
        <v>#REF!</v>
      </c>
      <c r="J600" s="23" t="e" cm="1">
        <f t="array" ref="J600">SUM(IF((LEFT('2-1 采购订单物料明细表报表导出'!#REF!,7)=J$1)*('2-1 采购订单物料明细表报表导出'!#REF!=$A600),'2-1 采购订单物料明细表报表导出'!#REF!,0))</f>
        <v>#REF!</v>
      </c>
      <c r="K600" s="23" t="e" cm="1">
        <f t="array" ref="K600">SUM(IF((LEFT('2-1 采购订单物料明细表报表导出'!#REF!,7)=K$1)*('2-1 采购订单物料明细表报表导出'!#REF!=$A600),'2-1 采购订单物料明细表报表导出'!#REF!,0))</f>
        <v>#REF!</v>
      </c>
      <c r="L600" s="23" t="e" cm="1">
        <f t="array" ref="L600">SUM(IF((LEFT('2-1 采购订单物料明细表报表导出'!#REF!,7)=L$1)*('2-1 采购订单物料明细表报表导出'!#REF!=$A600),'2-1 采购订单物料明细表报表导出'!#REF!,0))</f>
        <v>#REF!</v>
      </c>
      <c r="M600" s="23" t="e" cm="1">
        <f t="array" ref="M600">SUM(IF((LEFT('2-1 采购订单物料明细表报表导出'!#REF!,7)=M$1)*('2-1 采购订单物料明细表报表导出'!#REF!=$A600),'2-1 采购订单物料明细表报表导出'!#REF!,0))</f>
        <v>#REF!</v>
      </c>
      <c r="N600" s="23" t="e" cm="1">
        <f t="array" ref="N600">SUM(IF((LEFT('2-1 采购订单物料明细表报表导出'!#REF!,7)=N$1)*('2-1 采购订单物料明细表报表导出'!#REF!=$A600),'2-1 采购订单物料明细表报表导出'!#REF!,0))</f>
        <v>#REF!</v>
      </c>
      <c r="O600" s="23" t="e" cm="1">
        <f t="array" ref="O600">SUM(IF((LEFT('2-1 采购订单物料明细表报表导出'!#REF!,7)=O$1)*('2-1 采购订单物料明细表报表导出'!#REF!=$A600),'2-1 采购订单物料明细表报表导出'!#REF!,0))</f>
        <v>#REF!</v>
      </c>
    </row>
    <row r="601" ht="14.5" spans="1:15">
      <c r="A601" s="20" t="s">
        <v>3909</v>
      </c>
      <c r="B601" s="48" t="s">
        <v>1886</v>
      </c>
      <c r="C601" s="49" t="s">
        <v>1887</v>
      </c>
      <c r="D601" s="23" t="e" cm="1">
        <f t="array" ref="D601">SUM(IF((LEFT('2-1 采购订单物料明细表报表导出'!#REF!,7)=D$1)*('2-1 采购订单物料明细表报表导出'!#REF!=$A601),'2-1 采购订单物料明细表报表导出'!#REF!,0))</f>
        <v>#REF!</v>
      </c>
      <c r="E601" s="23" t="e" cm="1">
        <f t="array" ref="E601">SUM(IF((LEFT('2-1 采购订单物料明细表报表导出'!#REF!,7)=E$1)*('2-1 采购订单物料明细表报表导出'!#REF!=$A601),'2-1 采购订单物料明细表报表导出'!#REF!,0))</f>
        <v>#REF!</v>
      </c>
      <c r="F601" s="23" t="e" cm="1">
        <f t="array" ref="F601">SUM(IF((LEFT('2-1 采购订单物料明细表报表导出'!#REF!,7)=F$1)*('2-1 采购订单物料明细表报表导出'!#REF!=$A601),'2-1 采购订单物料明细表报表导出'!#REF!,0))</f>
        <v>#REF!</v>
      </c>
      <c r="G601" s="23" t="e" cm="1">
        <f t="array" ref="G601">SUM(IF((LEFT('2-1 采购订单物料明细表报表导出'!#REF!,7)=G$1)*('2-1 采购订单物料明细表报表导出'!#REF!=$A601),'2-1 采购订单物料明细表报表导出'!#REF!,0))</f>
        <v>#REF!</v>
      </c>
      <c r="H601" s="23" t="e" cm="1">
        <f t="array" ref="H601">SUM(IF((LEFT('2-1 采购订单物料明细表报表导出'!#REF!,7)=H$1)*('2-1 采购订单物料明细表报表导出'!#REF!=$A601),'2-1 采购订单物料明细表报表导出'!#REF!,0))</f>
        <v>#REF!</v>
      </c>
      <c r="I601" s="23" t="e" cm="1">
        <f t="array" ref="I601">SUM(IF((LEFT('2-1 采购订单物料明细表报表导出'!#REF!,7)=I$1)*('2-1 采购订单物料明细表报表导出'!#REF!=$A601),'2-1 采购订单物料明细表报表导出'!#REF!,0))</f>
        <v>#REF!</v>
      </c>
      <c r="J601" s="23" t="e" cm="1">
        <f t="array" ref="J601">SUM(IF((LEFT('2-1 采购订单物料明细表报表导出'!#REF!,7)=J$1)*('2-1 采购订单物料明细表报表导出'!#REF!=$A601),'2-1 采购订单物料明细表报表导出'!#REF!,0))</f>
        <v>#REF!</v>
      </c>
      <c r="K601" s="23" t="e" cm="1">
        <f t="array" ref="K601">SUM(IF((LEFT('2-1 采购订单物料明细表报表导出'!#REF!,7)=K$1)*('2-1 采购订单物料明细表报表导出'!#REF!=$A601),'2-1 采购订单物料明细表报表导出'!#REF!,0))</f>
        <v>#REF!</v>
      </c>
      <c r="L601" s="23" t="e" cm="1">
        <f t="array" ref="L601">SUM(IF((LEFT('2-1 采购订单物料明细表报表导出'!#REF!,7)=L$1)*('2-1 采购订单物料明细表报表导出'!#REF!=$A601),'2-1 采购订单物料明细表报表导出'!#REF!,0))</f>
        <v>#REF!</v>
      </c>
      <c r="M601" s="23" t="e" cm="1">
        <f t="array" ref="M601">SUM(IF((LEFT('2-1 采购订单物料明细表报表导出'!#REF!,7)=M$1)*('2-1 采购订单物料明细表报表导出'!#REF!=$A601),'2-1 采购订单物料明细表报表导出'!#REF!,0))</f>
        <v>#REF!</v>
      </c>
      <c r="N601" s="23" t="e" cm="1">
        <f t="array" ref="N601">SUM(IF((LEFT('2-1 采购订单物料明细表报表导出'!#REF!,7)=N$1)*('2-1 采购订单物料明细表报表导出'!#REF!=$A601),'2-1 采购订单物料明细表报表导出'!#REF!,0))</f>
        <v>#REF!</v>
      </c>
      <c r="O601" s="23" t="e" cm="1">
        <f t="array" ref="O601">SUM(IF((LEFT('2-1 采购订单物料明细表报表导出'!#REF!,7)=O$1)*('2-1 采购订单物料明细表报表导出'!#REF!=$A601),'2-1 采购订单物料明细表报表导出'!#REF!,0))</f>
        <v>#REF!</v>
      </c>
    </row>
    <row r="602" ht="14.5" spans="1:15">
      <c r="A602" s="20" t="s">
        <v>3910</v>
      </c>
      <c r="B602" s="48" t="s">
        <v>1886</v>
      </c>
      <c r="C602" s="49" t="s">
        <v>1887</v>
      </c>
      <c r="D602" s="23" t="e" cm="1">
        <f t="array" ref="D602">SUM(IF((LEFT('2-1 采购订单物料明细表报表导出'!#REF!,7)=D$1)*('2-1 采购订单物料明细表报表导出'!#REF!=$A602),'2-1 采购订单物料明细表报表导出'!#REF!,0))</f>
        <v>#REF!</v>
      </c>
      <c r="E602" s="23" t="e" cm="1">
        <f t="array" ref="E602">SUM(IF((LEFT('2-1 采购订单物料明细表报表导出'!#REF!,7)=E$1)*('2-1 采购订单物料明细表报表导出'!#REF!=$A602),'2-1 采购订单物料明细表报表导出'!#REF!,0))</f>
        <v>#REF!</v>
      </c>
      <c r="F602" s="23" t="e" cm="1">
        <f t="array" ref="F602">SUM(IF((LEFT('2-1 采购订单物料明细表报表导出'!#REF!,7)=F$1)*('2-1 采购订单物料明细表报表导出'!#REF!=$A602),'2-1 采购订单物料明细表报表导出'!#REF!,0))</f>
        <v>#REF!</v>
      </c>
      <c r="G602" s="23" t="e" cm="1">
        <f t="array" ref="G602">SUM(IF((LEFT('2-1 采购订单物料明细表报表导出'!#REF!,7)=G$1)*('2-1 采购订单物料明细表报表导出'!#REF!=$A602),'2-1 采购订单物料明细表报表导出'!#REF!,0))</f>
        <v>#REF!</v>
      </c>
      <c r="H602" s="23" t="e" cm="1">
        <f t="array" ref="H602">SUM(IF((LEFT('2-1 采购订单物料明细表报表导出'!#REF!,7)=H$1)*('2-1 采购订单物料明细表报表导出'!#REF!=$A602),'2-1 采购订单物料明细表报表导出'!#REF!,0))</f>
        <v>#REF!</v>
      </c>
      <c r="I602" s="23" t="e" cm="1">
        <f t="array" ref="I602">SUM(IF((LEFT('2-1 采购订单物料明细表报表导出'!#REF!,7)=I$1)*('2-1 采购订单物料明细表报表导出'!#REF!=$A602),'2-1 采购订单物料明细表报表导出'!#REF!,0))</f>
        <v>#REF!</v>
      </c>
      <c r="J602" s="23" t="e" cm="1">
        <f t="array" ref="J602">SUM(IF((LEFT('2-1 采购订单物料明细表报表导出'!#REF!,7)=J$1)*('2-1 采购订单物料明细表报表导出'!#REF!=$A602),'2-1 采购订单物料明细表报表导出'!#REF!,0))</f>
        <v>#REF!</v>
      </c>
      <c r="K602" s="23" t="e" cm="1">
        <f t="array" ref="K602">SUM(IF((LEFT('2-1 采购订单物料明细表报表导出'!#REF!,7)=K$1)*('2-1 采购订单物料明细表报表导出'!#REF!=$A602),'2-1 采购订单物料明细表报表导出'!#REF!,0))</f>
        <v>#REF!</v>
      </c>
      <c r="L602" s="23" t="e" cm="1">
        <f t="array" ref="L602">SUM(IF((LEFT('2-1 采购订单物料明细表报表导出'!#REF!,7)=L$1)*('2-1 采购订单物料明细表报表导出'!#REF!=$A602),'2-1 采购订单物料明细表报表导出'!#REF!,0))</f>
        <v>#REF!</v>
      </c>
      <c r="M602" s="23" t="e" cm="1">
        <f t="array" ref="M602">SUM(IF((LEFT('2-1 采购订单物料明细表报表导出'!#REF!,7)=M$1)*('2-1 采购订单物料明细表报表导出'!#REF!=$A602),'2-1 采购订单物料明细表报表导出'!#REF!,0))</f>
        <v>#REF!</v>
      </c>
      <c r="N602" s="23" t="e" cm="1">
        <f t="array" ref="N602">SUM(IF((LEFT('2-1 采购订单物料明细表报表导出'!#REF!,7)=N$1)*('2-1 采购订单物料明细表报表导出'!#REF!=$A602),'2-1 采购订单物料明细表报表导出'!#REF!,0))</f>
        <v>#REF!</v>
      </c>
      <c r="O602" s="23" t="e" cm="1">
        <f t="array" ref="O602">SUM(IF((LEFT('2-1 采购订单物料明细表报表导出'!#REF!,7)=O$1)*('2-1 采购订单物料明细表报表导出'!#REF!=$A602),'2-1 采购订单物料明细表报表导出'!#REF!,0))</f>
        <v>#REF!</v>
      </c>
    </row>
    <row r="603" ht="14.5" spans="1:15">
      <c r="A603" s="20" t="s">
        <v>3911</v>
      </c>
      <c r="B603" s="48" t="s">
        <v>1886</v>
      </c>
      <c r="C603" s="49" t="s">
        <v>1887</v>
      </c>
      <c r="D603" s="23" t="e" cm="1">
        <f t="array" ref="D603">SUM(IF((LEFT('2-1 采购订单物料明细表报表导出'!#REF!,7)=D$1)*('2-1 采购订单物料明细表报表导出'!#REF!=$A603),'2-1 采购订单物料明细表报表导出'!#REF!,0))</f>
        <v>#REF!</v>
      </c>
      <c r="E603" s="23" t="e" cm="1">
        <f t="array" ref="E603">SUM(IF((LEFT('2-1 采购订单物料明细表报表导出'!#REF!,7)=E$1)*('2-1 采购订单物料明细表报表导出'!#REF!=$A603),'2-1 采购订单物料明细表报表导出'!#REF!,0))</f>
        <v>#REF!</v>
      </c>
      <c r="F603" s="23" t="e" cm="1">
        <f t="array" ref="F603">SUM(IF((LEFT('2-1 采购订单物料明细表报表导出'!#REF!,7)=F$1)*('2-1 采购订单物料明细表报表导出'!#REF!=$A603),'2-1 采购订单物料明细表报表导出'!#REF!,0))</f>
        <v>#REF!</v>
      </c>
      <c r="G603" s="23" t="e" cm="1">
        <f t="array" ref="G603">SUM(IF((LEFT('2-1 采购订单物料明细表报表导出'!#REF!,7)=G$1)*('2-1 采购订单物料明细表报表导出'!#REF!=$A603),'2-1 采购订单物料明细表报表导出'!#REF!,0))</f>
        <v>#REF!</v>
      </c>
      <c r="H603" s="23" t="e" cm="1">
        <f t="array" ref="H603">SUM(IF((LEFT('2-1 采购订单物料明细表报表导出'!#REF!,7)=H$1)*('2-1 采购订单物料明细表报表导出'!#REF!=$A603),'2-1 采购订单物料明细表报表导出'!#REF!,0))</f>
        <v>#REF!</v>
      </c>
      <c r="I603" s="23" t="e" cm="1">
        <f t="array" ref="I603">SUM(IF((LEFT('2-1 采购订单物料明细表报表导出'!#REF!,7)=I$1)*('2-1 采购订单物料明细表报表导出'!#REF!=$A603),'2-1 采购订单物料明细表报表导出'!#REF!,0))</f>
        <v>#REF!</v>
      </c>
      <c r="J603" s="23" t="e" cm="1">
        <f t="array" ref="J603">SUM(IF((LEFT('2-1 采购订单物料明细表报表导出'!#REF!,7)=J$1)*('2-1 采购订单物料明细表报表导出'!#REF!=$A603),'2-1 采购订单物料明细表报表导出'!#REF!,0))</f>
        <v>#REF!</v>
      </c>
      <c r="K603" s="23" t="e" cm="1">
        <f t="array" ref="K603">SUM(IF((LEFT('2-1 采购订单物料明细表报表导出'!#REF!,7)=K$1)*('2-1 采购订单物料明细表报表导出'!#REF!=$A603),'2-1 采购订单物料明细表报表导出'!#REF!,0))</f>
        <v>#REF!</v>
      </c>
      <c r="L603" s="23" t="e" cm="1">
        <f t="array" ref="L603">SUM(IF((LEFT('2-1 采购订单物料明细表报表导出'!#REF!,7)=L$1)*('2-1 采购订单物料明细表报表导出'!#REF!=$A603),'2-1 采购订单物料明细表报表导出'!#REF!,0))</f>
        <v>#REF!</v>
      </c>
      <c r="M603" s="23" t="e" cm="1">
        <f t="array" ref="M603">SUM(IF((LEFT('2-1 采购订单物料明细表报表导出'!#REF!,7)=M$1)*('2-1 采购订单物料明细表报表导出'!#REF!=$A603),'2-1 采购订单物料明细表报表导出'!#REF!,0))</f>
        <v>#REF!</v>
      </c>
      <c r="N603" s="23" t="e" cm="1">
        <f t="array" ref="N603">SUM(IF((LEFT('2-1 采购订单物料明细表报表导出'!#REF!,7)=N$1)*('2-1 采购订单物料明细表报表导出'!#REF!=$A603),'2-1 采购订单物料明细表报表导出'!#REF!,0))</f>
        <v>#REF!</v>
      </c>
      <c r="O603" s="23" t="e" cm="1">
        <f t="array" ref="O603">SUM(IF((LEFT('2-1 采购订单物料明细表报表导出'!#REF!,7)=O$1)*('2-1 采购订单物料明细表报表导出'!#REF!=$A603),'2-1 采购订单物料明细表报表导出'!#REF!,0))</f>
        <v>#REF!</v>
      </c>
    </row>
    <row r="604" ht="14.5" spans="1:15">
      <c r="A604" s="20" t="s">
        <v>3912</v>
      </c>
      <c r="B604" s="48" t="s">
        <v>1886</v>
      </c>
      <c r="C604" s="49" t="s">
        <v>1887</v>
      </c>
      <c r="D604" s="23" t="e" cm="1">
        <f t="array" ref="D604">SUM(IF((LEFT('2-1 采购订单物料明细表报表导出'!#REF!,7)=D$1)*('2-1 采购订单物料明细表报表导出'!#REF!=$A604),'2-1 采购订单物料明细表报表导出'!#REF!,0))</f>
        <v>#REF!</v>
      </c>
      <c r="E604" s="23" t="e" cm="1">
        <f t="array" ref="E604">SUM(IF((LEFT('2-1 采购订单物料明细表报表导出'!#REF!,7)=E$1)*('2-1 采购订单物料明细表报表导出'!#REF!=$A604),'2-1 采购订单物料明细表报表导出'!#REF!,0))</f>
        <v>#REF!</v>
      </c>
      <c r="F604" s="23" t="e" cm="1">
        <f t="array" ref="F604">SUM(IF((LEFT('2-1 采购订单物料明细表报表导出'!#REF!,7)=F$1)*('2-1 采购订单物料明细表报表导出'!#REF!=$A604),'2-1 采购订单物料明细表报表导出'!#REF!,0))</f>
        <v>#REF!</v>
      </c>
      <c r="G604" s="23" t="e" cm="1">
        <f t="array" ref="G604">SUM(IF((LEFT('2-1 采购订单物料明细表报表导出'!#REF!,7)=G$1)*('2-1 采购订单物料明细表报表导出'!#REF!=$A604),'2-1 采购订单物料明细表报表导出'!#REF!,0))</f>
        <v>#REF!</v>
      </c>
      <c r="H604" s="23" t="e" cm="1">
        <f t="array" ref="H604">SUM(IF((LEFT('2-1 采购订单物料明细表报表导出'!#REF!,7)=H$1)*('2-1 采购订单物料明细表报表导出'!#REF!=$A604),'2-1 采购订单物料明细表报表导出'!#REF!,0))</f>
        <v>#REF!</v>
      </c>
      <c r="I604" s="23" t="e" cm="1">
        <f t="array" ref="I604">SUM(IF((LEFT('2-1 采购订单物料明细表报表导出'!#REF!,7)=I$1)*('2-1 采购订单物料明细表报表导出'!#REF!=$A604),'2-1 采购订单物料明细表报表导出'!#REF!,0))</f>
        <v>#REF!</v>
      </c>
      <c r="J604" s="23" t="e" cm="1">
        <f t="array" ref="J604">SUM(IF((LEFT('2-1 采购订单物料明细表报表导出'!#REF!,7)=J$1)*('2-1 采购订单物料明细表报表导出'!#REF!=$A604),'2-1 采购订单物料明细表报表导出'!#REF!,0))</f>
        <v>#REF!</v>
      </c>
      <c r="K604" s="23" t="e" cm="1">
        <f t="array" ref="K604">SUM(IF((LEFT('2-1 采购订单物料明细表报表导出'!#REF!,7)=K$1)*('2-1 采购订单物料明细表报表导出'!#REF!=$A604),'2-1 采购订单物料明细表报表导出'!#REF!,0))</f>
        <v>#REF!</v>
      </c>
      <c r="L604" s="23" t="e" cm="1">
        <f t="array" ref="L604">SUM(IF((LEFT('2-1 采购订单物料明细表报表导出'!#REF!,7)=L$1)*('2-1 采购订单物料明细表报表导出'!#REF!=$A604),'2-1 采购订单物料明细表报表导出'!#REF!,0))</f>
        <v>#REF!</v>
      </c>
      <c r="M604" s="23" t="e" cm="1">
        <f t="array" ref="M604">SUM(IF((LEFT('2-1 采购订单物料明细表报表导出'!#REF!,7)=M$1)*('2-1 采购订单物料明细表报表导出'!#REF!=$A604),'2-1 采购订单物料明细表报表导出'!#REF!,0))</f>
        <v>#REF!</v>
      </c>
      <c r="N604" s="23" t="e" cm="1">
        <f t="array" ref="N604">SUM(IF((LEFT('2-1 采购订单物料明细表报表导出'!#REF!,7)=N$1)*('2-1 采购订单物料明细表报表导出'!#REF!=$A604),'2-1 采购订单物料明细表报表导出'!#REF!,0))</f>
        <v>#REF!</v>
      </c>
      <c r="O604" s="23" t="e" cm="1">
        <f t="array" ref="O604">SUM(IF((LEFT('2-1 采购订单物料明细表报表导出'!#REF!,7)=O$1)*('2-1 采购订单物料明细表报表导出'!#REF!=$A604),'2-1 采购订单物料明细表报表导出'!#REF!,0))</f>
        <v>#REF!</v>
      </c>
    </row>
    <row r="605" ht="14.5" spans="1:15">
      <c r="A605" s="20" t="s">
        <v>3913</v>
      </c>
      <c r="B605" s="48" t="s">
        <v>1792</v>
      </c>
      <c r="C605" s="49" t="s">
        <v>1793</v>
      </c>
      <c r="D605" s="23" t="e" cm="1">
        <f t="array" ref="D605">SUM(IF((LEFT('2-1 采购订单物料明细表报表导出'!#REF!,7)=D$1)*('2-1 采购订单物料明细表报表导出'!#REF!=$A605),'2-1 采购订单物料明细表报表导出'!#REF!,0))</f>
        <v>#REF!</v>
      </c>
      <c r="E605" s="23" t="e" cm="1">
        <f t="array" ref="E605">SUM(IF((LEFT('2-1 采购订单物料明细表报表导出'!#REF!,7)=E$1)*('2-1 采购订单物料明细表报表导出'!#REF!=$A605),'2-1 采购订单物料明细表报表导出'!#REF!,0))</f>
        <v>#REF!</v>
      </c>
      <c r="F605" s="23" t="e" cm="1">
        <f t="array" ref="F605">SUM(IF((LEFT('2-1 采购订单物料明细表报表导出'!#REF!,7)=F$1)*('2-1 采购订单物料明细表报表导出'!#REF!=$A605),'2-1 采购订单物料明细表报表导出'!#REF!,0))</f>
        <v>#REF!</v>
      </c>
      <c r="G605" s="23" t="e" cm="1">
        <f t="array" ref="G605">SUM(IF((LEFT('2-1 采购订单物料明细表报表导出'!#REF!,7)=G$1)*('2-1 采购订单物料明细表报表导出'!#REF!=$A605),'2-1 采购订单物料明细表报表导出'!#REF!,0))</f>
        <v>#REF!</v>
      </c>
      <c r="H605" s="23" t="e" cm="1">
        <f t="array" ref="H605">SUM(IF((LEFT('2-1 采购订单物料明细表报表导出'!#REF!,7)=H$1)*('2-1 采购订单物料明细表报表导出'!#REF!=$A605),'2-1 采购订单物料明细表报表导出'!#REF!,0))</f>
        <v>#REF!</v>
      </c>
      <c r="I605" s="23" t="e" cm="1">
        <f t="array" ref="I605">SUM(IF((LEFT('2-1 采购订单物料明细表报表导出'!#REF!,7)=I$1)*('2-1 采购订单物料明细表报表导出'!#REF!=$A605),'2-1 采购订单物料明细表报表导出'!#REF!,0))</f>
        <v>#REF!</v>
      </c>
      <c r="J605" s="23" t="e" cm="1">
        <f t="array" ref="J605">SUM(IF((LEFT('2-1 采购订单物料明细表报表导出'!#REF!,7)=J$1)*('2-1 采购订单物料明细表报表导出'!#REF!=$A605),'2-1 采购订单物料明细表报表导出'!#REF!,0))</f>
        <v>#REF!</v>
      </c>
      <c r="K605" s="23" t="e" cm="1">
        <f t="array" ref="K605">SUM(IF((LEFT('2-1 采购订单物料明细表报表导出'!#REF!,7)=K$1)*('2-1 采购订单物料明细表报表导出'!#REF!=$A605),'2-1 采购订单物料明细表报表导出'!#REF!,0))</f>
        <v>#REF!</v>
      </c>
      <c r="L605" s="23" t="e" cm="1">
        <f t="array" ref="L605">SUM(IF((LEFT('2-1 采购订单物料明细表报表导出'!#REF!,7)=L$1)*('2-1 采购订单物料明细表报表导出'!#REF!=$A605),'2-1 采购订单物料明细表报表导出'!#REF!,0))</f>
        <v>#REF!</v>
      </c>
      <c r="M605" s="23" t="e" cm="1">
        <f t="array" ref="M605">SUM(IF((LEFT('2-1 采购订单物料明细表报表导出'!#REF!,7)=M$1)*('2-1 采购订单物料明细表报表导出'!#REF!=$A605),'2-1 采购订单物料明细表报表导出'!#REF!,0))</f>
        <v>#REF!</v>
      </c>
      <c r="N605" s="23" t="e" cm="1">
        <f t="array" ref="N605">SUM(IF((LEFT('2-1 采购订单物料明细表报表导出'!#REF!,7)=N$1)*('2-1 采购订单物料明细表报表导出'!#REF!=$A605),'2-1 采购订单物料明细表报表导出'!#REF!,0))</f>
        <v>#REF!</v>
      </c>
      <c r="O605" s="23" t="e" cm="1">
        <f t="array" ref="O605">SUM(IF((LEFT('2-1 采购订单物料明细表报表导出'!#REF!,7)=O$1)*('2-1 采购订单物料明细表报表导出'!#REF!=$A605),'2-1 采购订单物料明细表报表导出'!#REF!,0))</f>
        <v>#REF!</v>
      </c>
    </row>
    <row r="606" ht="14.5" spans="1:15">
      <c r="A606" s="20" t="s">
        <v>3914</v>
      </c>
      <c r="B606" s="48" t="s">
        <v>1792</v>
      </c>
      <c r="C606" s="49" t="s">
        <v>1793</v>
      </c>
      <c r="D606" s="23" t="e" cm="1">
        <f t="array" ref="D606">SUM(IF((LEFT('2-1 采购订单物料明细表报表导出'!#REF!,7)=D$1)*('2-1 采购订单物料明细表报表导出'!#REF!=$A606),'2-1 采购订单物料明细表报表导出'!#REF!,0))</f>
        <v>#REF!</v>
      </c>
      <c r="E606" s="23" t="e" cm="1">
        <f t="array" ref="E606">SUM(IF((LEFT('2-1 采购订单物料明细表报表导出'!#REF!,7)=E$1)*('2-1 采购订单物料明细表报表导出'!#REF!=$A606),'2-1 采购订单物料明细表报表导出'!#REF!,0))</f>
        <v>#REF!</v>
      </c>
      <c r="F606" s="23" t="e" cm="1">
        <f t="array" ref="F606">SUM(IF((LEFT('2-1 采购订单物料明细表报表导出'!#REF!,7)=F$1)*('2-1 采购订单物料明细表报表导出'!#REF!=$A606),'2-1 采购订单物料明细表报表导出'!#REF!,0))</f>
        <v>#REF!</v>
      </c>
      <c r="G606" s="23" t="e" cm="1">
        <f t="array" ref="G606">SUM(IF((LEFT('2-1 采购订单物料明细表报表导出'!#REF!,7)=G$1)*('2-1 采购订单物料明细表报表导出'!#REF!=$A606),'2-1 采购订单物料明细表报表导出'!#REF!,0))</f>
        <v>#REF!</v>
      </c>
      <c r="H606" s="23" t="e" cm="1">
        <f t="array" ref="H606">SUM(IF((LEFT('2-1 采购订单物料明细表报表导出'!#REF!,7)=H$1)*('2-1 采购订单物料明细表报表导出'!#REF!=$A606),'2-1 采购订单物料明细表报表导出'!#REF!,0))</f>
        <v>#REF!</v>
      </c>
      <c r="I606" s="23" t="e" cm="1">
        <f t="array" ref="I606">SUM(IF((LEFT('2-1 采购订单物料明细表报表导出'!#REF!,7)=I$1)*('2-1 采购订单物料明细表报表导出'!#REF!=$A606),'2-1 采购订单物料明细表报表导出'!#REF!,0))</f>
        <v>#REF!</v>
      </c>
      <c r="J606" s="23" t="e" cm="1">
        <f t="array" ref="J606">SUM(IF((LEFT('2-1 采购订单物料明细表报表导出'!#REF!,7)=J$1)*('2-1 采购订单物料明细表报表导出'!#REF!=$A606),'2-1 采购订单物料明细表报表导出'!#REF!,0))</f>
        <v>#REF!</v>
      </c>
      <c r="K606" s="23" t="e" cm="1">
        <f t="array" ref="K606">SUM(IF((LEFT('2-1 采购订单物料明细表报表导出'!#REF!,7)=K$1)*('2-1 采购订单物料明细表报表导出'!#REF!=$A606),'2-1 采购订单物料明细表报表导出'!#REF!,0))</f>
        <v>#REF!</v>
      </c>
      <c r="L606" s="23" t="e" cm="1">
        <f t="array" ref="L606">SUM(IF((LEFT('2-1 采购订单物料明细表报表导出'!#REF!,7)=L$1)*('2-1 采购订单物料明细表报表导出'!#REF!=$A606),'2-1 采购订单物料明细表报表导出'!#REF!,0))</f>
        <v>#REF!</v>
      </c>
      <c r="M606" s="23" t="e" cm="1">
        <f t="array" ref="M606">SUM(IF((LEFT('2-1 采购订单物料明细表报表导出'!#REF!,7)=M$1)*('2-1 采购订单物料明细表报表导出'!#REF!=$A606),'2-1 采购订单物料明细表报表导出'!#REF!,0))</f>
        <v>#REF!</v>
      </c>
      <c r="N606" s="23" t="e" cm="1">
        <f t="array" ref="N606">SUM(IF((LEFT('2-1 采购订单物料明细表报表导出'!#REF!,7)=N$1)*('2-1 采购订单物料明细表报表导出'!#REF!=$A606),'2-1 采购订单物料明细表报表导出'!#REF!,0))</f>
        <v>#REF!</v>
      </c>
      <c r="O606" s="23" t="e" cm="1">
        <f t="array" ref="O606">SUM(IF((LEFT('2-1 采购订单物料明细表报表导出'!#REF!,7)=O$1)*('2-1 采购订单物料明细表报表导出'!#REF!=$A606),'2-1 采购订单物料明细表报表导出'!#REF!,0))</f>
        <v>#REF!</v>
      </c>
    </row>
    <row r="607" ht="14.5" spans="1:15">
      <c r="A607" s="20" t="s">
        <v>3915</v>
      </c>
      <c r="B607" s="48" t="s">
        <v>1792</v>
      </c>
      <c r="C607" s="49" t="s">
        <v>1793</v>
      </c>
      <c r="D607" s="23" t="e" cm="1">
        <f t="array" ref="D607">SUM(IF((LEFT('2-1 采购订单物料明细表报表导出'!#REF!,7)=D$1)*('2-1 采购订单物料明细表报表导出'!#REF!=$A607),'2-1 采购订单物料明细表报表导出'!#REF!,0))</f>
        <v>#REF!</v>
      </c>
      <c r="E607" s="23" t="e" cm="1">
        <f t="array" ref="E607">SUM(IF((LEFT('2-1 采购订单物料明细表报表导出'!#REF!,7)=E$1)*('2-1 采购订单物料明细表报表导出'!#REF!=$A607),'2-1 采购订单物料明细表报表导出'!#REF!,0))</f>
        <v>#REF!</v>
      </c>
      <c r="F607" s="23" t="e" cm="1">
        <f t="array" ref="F607">SUM(IF((LEFT('2-1 采购订单物料明细表报表导出'!#REF!,7)=F$1)*('2-1 采购订单物料明细表报表导出'!#REF!=$A607),'2-1 采购订单物料明细表报表导出'!#REF!,0))</f>
        <v>#REF!</v>
      </c>
      <c r="G607" s="23" t="e" cm="1">
        <f t="array" ref="G607">SUM(IF((LEFT('2-1 采购订单物料明细表报表导出'!#REF!,7)=G$1)*('2-1 采购订单物料明细表报表导出'!#REF!=$A607),'2-1 采购订单物料明细表报表导出'!#REF!,0))</f>
        <v>#REF!</v>
      </c>
      <c r="H607" s="23" t="e" cm="1">
        <f t="array" ref="H607">SUM(IF((LEFT('2-1 采购订单物料明细表报表导出'!#REF!,7)=H$1)*('2-1 采购订单物料明细表报表导出'!#REF!=$A607),'2-1 采购订单物料明细表报表导出'!#REF!,0))</f>
        <v>#REF!</v>
      </c>
      <c r="I607" s="23" t="e" cm="1">
        <f t="array" ref="I607">SUM(IF((LEFT('2-1 采购订单物料明细表报表导出'!#REF!,7)=I$1)*('2-1 采购订单物料明细表报表导出'!#REF!=$A607),'2-1 采购订单物料明细表报表导出'!#REF!,0))</f>
        <v>#REF!</v>
      </c>
      <c r="J607" s="23" t="e" cm="1">
        <f t="array" ref="J607">SUM(IF((LEFT('2-1 采购订单物料明细表报表导出'!#REF!,7)=J$1)*('2-1 采购订单物料明细表报表导出'!#REF!=$A607),'2-1 采购订单物料明细表报表导出'!#REF!,0))</f>
        <v>#REF!</v>
      </c>
      <c r="K607" s="23" t="e" cm="1">
        <f t="array" ref="K607">SUM(IF((LEFT('2-1 采购订单物料明细表报表导出'!#REF!,7)=K$1)*('2-1 采购订单物料明细表报表导出'!#REF!=$A607),'2-1 采购订单物料明细表报表导出'!#REF!,0))</f>
        <v>#REF!</v>
      </c>
      <c r="L607" s="23" t="e" cm="1">
        <f t="array" ref="L607">SUM(IF((LEFT('2-1 采购订单物料明细表报表导出'!#REF!,7)=L$1)*('2-1 采购订单物料明细表报表导出'!#REF!=$A607),'2-1 采购订单物料明细表报表导出'!#REF!,0))</f>
        <v>#REF!</v>
      </c>
      <c r="M607" s="23" t="e" cm="1">
        <f t="array" ref="M607">SUM(IF((LEFT('2-1 采购订单物料明细表报表导出'!#REF!,7)=M$1)*('2-1 采购订单物料明细表报表导出'!#REF!=$A607),'2-1 采购订单物料明细表报表导出'!#REF!,0))</f>
        <v>#REF!</v>
      </c>
      <c r="N607" s="23" t="e" cm="1">
        <f t="array" ref="N607">SUM(IF((LEFT('2-1 采购订单物料明细表报表导出'!#REF!,7)=N$1)*('2-1 采购订单物料明细表报表导出'!#REF!=$A607),'2-1 采购订单物料明细表报表导出'!#REF!,0))</f>
        <v>#REF!</v>
      </c>
      <c r="O607" s="23" t="e" cm="1">
        <f t="array" ref="O607">SUM(IF((LEFT('2-1 采购订单物料明细表报表导出'!#REF!,7)=O$1)*('2-1 采购订单物料明细表报表导出'!#REF!=$A607),'2-1 采购订单物料明细表报表导出'!#REF!,0))</f>
        <v>#REF!</v>
      </c>
    </row>
    <row r="608" ht="15" spans="1:15">
      <c r="A608" s="29" t="s">
        <v>3916</v>
      </c>
      <c r="B608" s="48" t="s">
        <v>1792</v>
      </c>
      <c r="C608" s="49" t="s">
        <v>1793</v>
      </c>
      <c r="D608" s="23" t="e" cm="1">
        <f t="array" ref="D608">SUM(IF((LEFT('2-1 采购订单物料明细表报表导出'!#REF!,7)=D$1)*('2-1 采购订单物料明细表报表导出'!#REF!=$A608),'2-1 采购订单物料明细表报表导出'!#REF!,0))</f>
        <v>#REF!</v>
      </c>
      <c r="E608" s="23" t="e" cm="1">
        <f t="array" ref="E608">SUM(IF((LEFT('2-1 采购订单物料明细表报表导出'!#REF!,7)=E$1)*('2-1 采购订单物料明细表报表导出'!#REF!=$A608),'2-1 采购订单物料明细表报表导出'!#REF!,0))</f>
        <v>#REF!</v>
      </c>
      <c r="F608" s="23" t="e" cm="1">
        <f t="array" ref="F608">SUM(IF((LEFT('2-1 采购订单物料明细表报表导出'!#REF!,7)=F$1)*('2-1 采购订单物料明细表报表导出'!#REF!=$A608),'2-1 采购订单物料明细表报表导出'!#REF!,0))</f>
        <v>#REF!</v>
      </c>
      <c r="G608" s="23" t="e" cm="1">
        <f t="array" ref="G608">SUM(IF((LEFT('2-1 采购订单物料明细表报表导出'!#REF!,7)=G$1)*('2-1 采购订单物料明细表报表导出'!#REF!=$A608),'2-1 采购订单物料明细表报表导出'!#REF!,0))</f>
        <v>#REF!</v>
      </c>
      <c r="H608" s="23" t="e" cm="1">
        <f t="array" ref="H608">SUM(IF((LEFT('2-1 采购订单物料明细表报表导出'!#REF!,7)=H$1)*('2-1 采购订单物料明细表报表导出'!#REF!=$A608),'2-1 采购订单物料明细表报表导出'!#REF!,0))</f>
        <v>#REF!</v>
      </c>
      <c r="I608" s="23" t="e" cm="1">
        <f t="array" ref="I608">SUM(IF((LEFT('2-1 采购订单物料明细表报表导出'!#REF!,7)=I$1)*('2-1 采购订单物料明细表报表导出'!#REF!=$A608),'2-1 采购订单物料明细表报表导出'!#REF!,0))</f>
        <v>#REF!</v>
      </c>
      <c r="J608" s="23" t="e" cm="1">
        <f t="array" ref="J608">SUM(IF((LEFT('2-1 采购订单物料明细表报表导出'!#REF!,7)=J$1)*('2-1 采购订单物料明细表报表导出'!#REF!=$A608),'2-1 采购订单物料明细表报表导出'!#REF!,0))</f>
        <v>#REF!</v>
      </c>
      <c r="K608" s="23" t="e" cm="1">
        <f t="array" ref="K608">SUM(IF((LEFT('2-1 采购订单物料明细表报表导出'!#REF!,7)=K$1)*('2-1 采购订单物料明细表报表导出'!#REF!=$A608),'2-1 采购订单物料明细表报表导出'!#REF!,0))</f>
        <v>#REF!</v>
      </c>
      <c r="L608" s="23" t="e" cm="1">
        <f t="array" ref="L608">SUM(IF((LEFT('2-1 采购订单物料明细表报表导出'!#REF!,7)=L$1)*('2-1 采购订单物料明细表报表导出'!#REF!=$A608),'2-1 采购订单物料明细表报表导出'!#REF!,0))</f>
        <v>#REF!</v>
      </c>
      <c r="M608" s="23" t="e" cm="1">
        <f t="array" ref="M608">SUM(IF((LEFT('2-1 采购订单物料明细表报表导出'!#REF!,7)=M$1)*('2-1 采购订单物料明细表报表导出'!#REF!=$A608),'2-1 采购订单物料明细表报表导出'!#REF!,0))</f>
        <v>#REF!</v>
      </c>
      <c r="N608" s="23" t="e" cm="1">
        <f t="array" ref="N608">SUM(IF((LEFT('2-1 采购订单物料明细表报表导出'!#REF!,7)=N$1)*('2-1 采购订单物料明细表报表导出'!#REF!=$A608),'2-1 采购订单物料明细表报表导出'!#REF!,0))</f>
        <v>#REF!</v>
      </c>
      <c r="O608" s="23" t="e" cm="1">
        <f t="array" ref="O608">SUM(IF((LEFT('2-1 采购订单物料明细表报表导出'!#REF!,7)=O$1)*('2-1 采购订单物料明细表报表导出'!#REF!=$A608),'2-1 采购订单物料明细表报表导出'!#REF!,0))</f>
        <v>#REF!</v>
      </c>
    </row>
    <row r="609" ht="14.5" spans="1:15">
      <c r="A609" s="20" t="s">
        <v>3917</v>
      </c>
      <c r="B609" s="48" t="s">
        <v>1792</v>
      </c>
      <c r="C609" s="49" t="s">
        <v>1793</v>
      </c>
      <c r="D609" s="23" t="e" cm="1">
        <f t="array" ref="D609">SUM(IF((LEFT('2-1 采购订单物料明细表报表导出'!#REF!,7)=D$1)*('2-1 采购订单物料明细表报表导出'!#REF!=$A609),'2-1 采购订单物料明细表报表导出'!#REF!,0))</f>
        <v>#REF!</v>
      </c>
      <c r="E609" s="23" t="e" cm="1">
        <f t="array" ref="E609">SUM(IF((LEFT('2-1 采购订单物料明细表报表导出'!#REF!,7)=E$1)*('2-1 采购订单物料明细表报表导出'!#REF!=$A609),'2-1 采购订单物料明细表报表导出'!#REF!,0))</f>
        <v>#REF!</v>
      </c>
      <c r="F609" s="23" t="e" cm="1">
        <f t="array" ref="F609">SUM(IF((LEFT('2-1 采购订单物料明细表报表导出'!#REF!,7)=F$1)*('2-1 采购订单物料明细表报表导出'!#REF!=$A609),'2-1 采购订单物料明细表报表导出'!#REF!,0))</f>
        <v>#REF!</v>
      </c>
      <c r="G609" s="23" t="e" cm="1">
        <f t="array" ref="G609">SUM(IF((LEFT('2-1 采购订单物料明细表报表导出'!#REF!,7)=G$1)*('2-1 采购订单物料明细表报表导出'!#REF!=$A609),'2-1 采购订单物料明细表报表导出'!#REF!,0))</f>
        <v>#REF!</v>
      </c>
      <c r="H609" s="23" t="e" cm="1">
        <f t="array" ref="H609">SUM(IF((LEFT('2-1 采购订单物料明细表报表导出'!#REF!,7)=H$1)*('2-1 采购订单物料明细表报表导出'!#REF!=$A609),'2-1 采购订单物料明细表报表导出'!#REF!,0))</f>
        <v>#REF!</v>
      </c>
      <c r="I609" s="23" t="e" cm="1">
        <f t="array" ref="I609">SUM(IF((LEFT('2-1 采购订单物料明细表报表导出'!#REF!,7)=I$1)*('2-1 采购订单物料明细表报表导出'!#REF!=$A609),'2-1 采购订单物料明细表报表导出'!#REF!,0))</f>
        <v>#REF!</v>
      </c>
      <c r="J609" s="23" t="e" cm="1">
        <f t="array" ref="J609">SUM(IF((LEFT('2-1 采购订单物料明细表报表导出'!#REF!,7)=J$1)*('2-1 采购订单物料明细表报表导出'!#REF!=$A609),'2-1 采购订单物料明细表报表导出'!#REF!,0))</f>
        <v>#REF!</v>
      </c>
      <c r="K609" s="23" t="e" cm="1">
        <f t="array" ref="K609">SUM(IF((LEFT('2-1 采购订单物料明细表报表导出'!#REF!,7)=K$1)*('2-1 采购订单物料明细表报表导出'!#REF!=$A609),'2-1 采购订单物料明细表报表导出'!#REF!,0))</f>
        <v>#REF!</v>
      </c>
      <c r="L609" s="23" t="e" cm="1">
        <f t="array" ref="L609">SUM(IF((LEFT('2-1 采购订单物料明细表报表导出'!#REF!,7)=L$1)*('2-1 采购订单物料明细表报表导出'!#REF!=$A609),'2-1 采购订单物料明细表报表导出'!#REF!,0))</f>
        <v>#REF!</v>
      </c>
      <c r="M609" s="23" t="e" cm="1">
        <f t="array" ref="M609">SUM(IF((LEFT('2-1 采购订单物料明细表报表导出'!#REF!,7)=M$1)*('2-1 采购订单物料明细表报表导出'!#REF!=$A609),'2-1 采购订单物料明细表报表导出'!#REF!,0))</f>
        <v>#REF!</v>
      </c>
      <c r="N609" s="23" t="e" cm="1">
        <f t="array" ref="N609">SUM(IF((LEFT('2-1 采购订单物料明细表报表导出'!#REF!,7)=N$1)*('2-1 采购订单物料明细表报表导出'!#REF!=$A609),'2-1 采购订单物料明细表报表导出'!#REF!,0))</f>
        <v>#REF!</v>
      </c>
      <c r="O609" s="23" t="e" cm="1">
        <f t="array" ref="O609">SUM(IF((LEFT('2-1 采购订单物料明细表报表导出'!#REF!,7)=O$1)*('2-1 采购订单物料明细表报表导出'!#REF!=$A609),'2-1 采购订单物料明细表报表导出'!#REF!,0))</f>
        <v>#REF!</v>
      </c>
    </row>
    <row r="610" ht="14.5" spans="1:15">
      <c r="A610" s="20" t="s">
        <v>3918</v>
      </c>
      <c r="B610" s="48" t="s">
        <v>1792</v>
      </c>
      <c r="C610" s="49" t="s">
        <v>1793</v>
      </c>
      <c r="D610" s="23" t="e" cm="1">
        <f t="array" ref="D610">SUM(IF((LEFT('2-1 采购订单物料明细表报表导出'!#REF!,7)=D$1)*('2-1 采购订单物料明细表报表导出'!#REF!=$A610),'2-1 采购订单物料明细表报表导出'!#REF!,0))</f>
        <v>#REF!</v>
      </c>
      <c r="E610" s="23" t="e" cm="1">
        <f t="array" ref="E610">SUM(IF((LEFT('2-1 采购订单物料明细表报表导出'!#REF!,7)=E$1)*('2-1 采购订单物料明细表报表导出'!#REF!=$A610),'2-1 采购订单物料明细表报表导出'!#REF!,0))</f>
        <v>#REF!</v>
      </c>
      <c r="F610" s="23" t="e" cm="1">
        <f t="array" ref="F610">SUM(IF((LEFT('2-1 采购订单物料明细表报表导出'!#REF!,7)=F$1)*('2-1 采购订单物料明细表报表导出'!#REF!=$A610),'2-1 采购订单物料明细表报表导出'!#REF!,0))</f>
        <v>#REF!</v>
      </c>
      <c r="G610" s="23" t="e" cm="1">
        <f t="array" ref="G610">SUM(IF((LEFT('2-1 采购订单物料明细表报表导出'!#REF!,7)=G$1)*('2-1 采购订单物料明细表报表导出'!#REF!=$A610),'2-1 采购订单物料明细表报表导出'!#REF!,0))</f>
        <v>#REF!</v>
      </c>
      <c r="H610" s="23" t="e" cm="1">
        <f t="array" ref="H610">SUM(IF((LEFT('2-1 采购订单物料明细表报表导出'!#REF!,7)=H$1)*('2-1 采购订单物料明细表报表导出'!#REF!=$A610),'2-1 采购订单物料明细表报表导出'!#REF!,0))</f>
        <v>#REF!</v>
      </c>
      <c r="I610" s="23" t="e" cm="1">
        <f t="array" ref="I610">SUM(IF((LEFT('2-1 采购订单物料明细表报表导出'!#REF!,7)=I$1)*('2-1 采购订单物料明细表报表导出'!#REF!=$A610),'2-1 采购订单物料明细表报表导出'!#REF!,0))</f>
        <v>#REF!</v>
      </c>
      <c r="J610" s="23" t="e" cm="1">
        <f t="array" ref="J610">SUM(IF((LEFT('2-1 采购订单物料明细表报表导出'!#REF!,7)=J$1)*('2-1 采购订单物料明细表报表导出'!#REF!=$A610),'2-1 采购订单物料明细表报表导出'!#REF!,0))</f>
        <v>#REF!</v>
      </c>
      <c r="K610" s="23" t="e" cm="1">
        <f t="array" ref="K610">SUM(IF((LEFT('2-1 采购订单物料明细表报表导出'!#REF!,7)=K$1)*('2-1 采购订单物料明细表报表导出'!#REF!=$A610),'2-1 采购订单物料明细表报表导出'!#REF!,0))</f>
        <v>#REF!</v>
      </c>
      <c r="L610" s="23" t="e" cm="1">
        <f t="array" ref="L610">SUM(IF((LEFT('2-1 采购订单物料明细表报表导出'!#REF!,7)=L$1)*('2-1 采购订单物料明细表报表导出'!#REF!=$A610),'2-1 采购订单物料明细表报表导出'!#REF!,0))</f>
        <v>#REF!</v>
      </c>
      <c r="M610" s="23" t="e" cm="1">
        <f t="array" ref="M610">SUM(IF((LEFT('2-1 采购订单物料明细表报表导出'!#REF!,7)=M$1)*('2-1 采购订单物料明细表报表导出'!#REF!=$A610),'2-1 采购订单物料明细表报表导出'!#REF!,0))</f>
        <v>#REF!</v>
      </c>
      <c r="N610" s="23" t="e" cm="1">
        <f t="array" ref="N610">SUM(IF((LEFT('2-1 采购订单物料明细表报表导出'!#REF!,7)=N$1)*('2-1 采购订单物料明细表报表导出'!#REF!=$A610),'2-1 采购订单物料明细表报表导出'!#REF!,0))</f>
        <v>#REF!</v>
      </c>
      <c r="O610" s="23" t="e" cm="1">
        <f t="array" ref="O610">SUM(IF((LEFT('2-1 采购订单物料明细表报表导出'!#REF!,7)=O$1)*('2-1 采购订单物料明细表报表导出'!#REF!=$A610),'2-1 采购订单物料明细表报表导出'!#REF!,0))</f>
        <v>#REF!</v>
      </c>
    </row>
    <row r="611" ht="14.5" spans="1:15">
      <c r="A611" s="20" t="s">
        <v>3919</v>
      </c>
      <c r="B611" s="48" t="s">
        <v>1792</v>
      </c>
      <c r="C611" s="49" t="s">
        <v>1793</v>
      </c>
      <c r="D611" s="23" t="e" cm="1">
        <f t="array" ref="D611">SUM(IF((LEFT('2-1 采购订单物料明细表报表导出'!#REF!,7)=D$1)*('2-1 采购订单物料明细表报表导出'!#REF!=$A611),'2-1 采购订单物料明细表报表导出'!#REF!,0))</f>
        <v>#REF!</v>
      </c>
      <c r="E611" s="23" t="e" cm="1">
        <f t="array" ref="E611">SUM(IF((LEFT('2-1 采购订单物料明细表报表导出'!#REF!,7)=E$1)*('2-1 采购订单物料明细表报表导出'!#REF!=$A611),'2-1 采购订单物料明细表报表导出'!#REF!,0))</f>
        <v>#REF!</v>
      </c>
      <c r="F611" s="23" t="e" cm="1">
        <f t="array" ref="F611">SUM(IF((LEFT('2-1 采购订单物料明细表报表导出'!#REF!,7)=F$1)*('2-1 采购订单物料明细表报表导出'!#REF!=$A611),'2-1 采购订单物料明细表报表导出'!#REF!,0))</f>
        <v>#REF!</v>
      </c>
      <c r="G611" s="23" t="e" cm="1">
        <f t="array" ref="G611">SUM(IF((LEFT('2-1 采购订单物料明细表报表导出'!#REF!,7)=G$1)*('2-1 采购订单物料明细表报表导出'!#REF!=$A611),'2-1 采购订单物料明细表报表导出'!#REF!,0))</f>
        <v>#REF!</v>
      </c>
      <c r="H611" s="23" t="e" cm="1">
        <f t="array" ref="H611">SUM(IF((LEFT('2-1 采购订单物料明细表报表导出'!#REF!,7)=H$1)*('2-1 采购订单物料明细表报表导出'!#REF!=$A611),'2-1 采购订单物料明细表报表导出'!#REF!,0))</f>
        <v>#REF!</v>
      </c>
      <c r="I611" s="23" t="e" cm="1">
        <f t="array" ref="I611">SUM(IF((LEFT('2-1 采购订单物料明细表报表导出'!#REF!,7)=I$1)*('2-1 采购订单物料明细表报表导出'!#REF!=$A611),'2-1 采购订单物料明细表报表导出'!#REF!,0))</f>
        <v>#REF!</v>
      </c>
      <c r="J611" s="23" t="e" cm="1">
        <f t="array" ref="J611">SUM(IF((LEFT('2-1 采购订单物料明细表报表导出'!#REF!,7)=J$1)*('2-1 采购订单物料明细表报表导出'!#REF!=$A611),'2-1 采购订单物料明细表报表导出'!#REF!,0))</f>
        <v>#REF!</v>
      </c>
      <c r="K611" s="23" t="e" cm="1">
        <f t="array" ref="K611">SUM(IF((LEFT('2-1 采购订单物料明细表报表导出'!#REF!,7)=K$1)*('2-1 采购订单物料明细表报表导出'!#REF!=$A611),'2-1 采购订单物料明细表报表导出'!#REF!,0))</f>
        <v>#REF!</v>
      </c>
      <c r="L611" s="23" t="e" cm="1">
        <f t="array" ref="L611">SUM(IF((LEFT('2-1 采购订单物料明细表报表导出'!#REF!,7)=L$1)*('2-1 采购订单物料明细表报表导出'!#REF!=$A611),'2-1 采购订单物料明细表报表导出'!#REF!,0))</f>
        <v>#REF!</v>
      </c>
      <c r="M611" s="23" t="e" cm="1">
        <f t="array" ref="M611">SUM(IF((LEFT('2-1 采购订单物料明细表报表导出'!#REF!,7)=M$1)*('2-1 采购订单物料明细表报表导出'!#REF!=$A611),'2-1 采购订单物料明细表报表导出'!#REF!,0))</f>
        <v>#REF!</v>
      </c>
      <c r="N611" s="23" t="e" cm="1">
        <f t="array" ref="N611">SUM(IF((LEFT('2-1 采购订单物料明细表报表导出'!#REF!,7)=N$1)*('2-1 采购订单物料明细表报表导出'!#REF!=$A611),'2-1 采购订单物料明细表报表导出'!#REF!,0))</f>
        <v>#REF!</v>
      </c>
      <c r="O611" s="23" t="e" cm="1">
        <f t="array" ref="O611">SUM(IF((LEFT('2-1 采购订单物料明细表报表导出'!#REF!,7)=O$1)*('2-1 采购订单物料明细表报表导出'!#REF!=$A611),'2-1 采购订单物料明细表报表导出'!#REF!,0))</f>
        <v>#REF!</v>
      </c>
    </row>
    <row r="612" ht="14.5" spans="1:15">
      <c r="A612" s="20" t="s">
        <v>3920</v>
      </c>
      <c r="B612" s="48" t="s">
        <v>1792</v>
      </c>
      <c r="C612" s="49" t="s">
        <v>1793</v>
      </c>
      <c r="D612" s="23" t="e" cm="1">
        <f t="array" ref="D612">SUM(IF((LEFT('2-1 采购订单物料明细表报表导出'!#REF!,7)=D$1)*('2-1 采购订单物料明细表报表导出'!#REF!=$A612),'2-1 采购订单物料明细表报表导出'!#REF!,0))</f>
        <v>#REF!</v>
      </c>
      <c r="E612" s="23" t="e" cm="1">
        <f t="array" ref="E612">SUM(IF((LEFT('2-1 采购订单物料明细表报表导出'!#REF!,7)=E$1)*('2-1 采购订单物料明细表报表导出'!#REF!=$A612),'2-1 采购订单物料明细表报表导出'!#REF!,0))</f>
        <v>#REF!</v>
      </c>
      <c r="F612" s="23" t="e" cm="1">
        <f t="array" ref="F612">SUM(IF((LEFT('2-1 采购订单物料明细表报表导出'!#REF!,7)=F$1)*('2-1 采购订单物料明细表报表导出'!#REF!=$A612),'2-1 采购订单物料明细表报表导出'!#REF!,0))</f>
        <v>#REF!</v>
      </c>
      <c r="G612" s="23" t="e" cm="1">
        <f t="array" ref="G612">SUM(IF((LEFT('2-1 采购订单物料明细表报表导出'!#REF!,7)=G$1)*('2-1 采购订单物料明细表报表导出'!#REF!=$A612),'2-1 采购订单物料明细表报表导出'!#REF!,0))</f>
        <v>#REF!</v>
      </c>
      <c r="H612" s="23" t="e" cm="1">
        <f t="array" ref="H612">SUM(IF((LEFT('2-1 采购订单物料明细表报表导出'!#REF!,7)=H$1)*('2-1 采购订单物料明细表报表导出'!#REF!=$A612),'2-1 采购订单物料明细表报表导出'!#REF!,0))</f>
        <v>#REF!</v>
      </c>
      <c r="I612" s="23" t="e" cm="1">
        <f t="array" ref="I612">SUM(IF((LEFT('2-1 采购订单物料明细表报表导出'!#REF!,7)=I$1)*('2-1 采购订单物料明细表报表导出'!#REF!=$A612),'2-1 采购订单物料明细表报表导出'!#REF!,0))</f>
        <v>#REF!</v>
      </c>
      <c r="J612" s="23" t="e" cm="1">
        <f t="array" ref="J612">SUM(IF((LEFT('2-1 采购订单物料明细表报表导出'!#REF!,7)=J$1)*('2-1 采购订单物料明细表报表导出'!#REF!=$A612),'2-1 采购订单物料明细表报表导出'!#REF!,0))</f>
        <v>#REF!</v>
      </c>
      <c r="K612" s="23" t="e" cm="1">
        <f t="array" ref="K612">SUM(IF((LEFT('2-1 采购订单物料明细表报表导出'!#REF!,7)=K$1)*('2-1 采购订单物料明细表报表导出'!#REF!=$A612),'2-1 采购订单物料明细表报表导出'!#REF!,0))</f>
        <v>#REF!</v>
      </c>
      <c r="L612" s="23" t="e" cm="1">
        <f t="array" ref="L612">SUM(IF((LEFT('2-1 采购订单物料明细表报表导出'!#REF!,7)=L$1)*('2-1 采购订单物料明细表报表导出'!#REF!=$A612),'2-1 采购订单物料明细表报表导出'!#REF!,0))</f>
        <v>#REF!</v>
      </c>
      <c r="M612" s="23" t="e" cm="1">
        <f t="array" ref="M612">SUM(IF((LEFT('2-1 采购订单物料明细表报表导出'!#REF!,7)=M$1)*('2-1 采购订单物料明细表报表导出'!#REF!=$A612),'2-1 采购订单物料明细表报表导出'!#REF!,0))</f>
        <v>#REF!</v>
      </c>
      <c r="N612" s="23" t="e" cm="1">
        <f t="array" ref="N612">SUM(IF((LEFT('2-1 采购订单物料明细表报表导出'!#REF!,7)=N$1)*('2-1 采购订单物料明细表报表导出'!#REF!=$A612),'2-1 采购订单物料明细表报表导出'!#REF!,0))</f>
        <v>#REF!</v>
      </c>
      <c r="O612" s="23" t="e" cm="1">
        <f t="array" ref="O612">SUM(IF((LEFT('2-1 采购订单物料明细表报表导出'!#REF!,7)=O$1)*('2-1 采购订单物料明细表报表导出'!#REF!=$A612),'2-1 采购订单物料明细表报表导出'!#REF!,0))</f>
        <v>#REF!</v>
      </c>
    </row>
    <row r="613" ht="14.5" spans="1:15">
      <c r="A613" s="20" t="s">
        <v>3921</v>
      </c>
      <c r="B613" s="48" t="s">
        <v>1792</v>
      </c>
      <c r="C613" s="49" t="s">
        <v>1793</v>
      </c>
      <c r="D613" s="23" t="e" cm="1">
        <f t="array" ref="D613">SUM(IF((LEFT('2-1 采购订单物料明细表报表导出'!#REF!,7)=D$1)*('2-1 采购订单物料明细表报表导出'!#REF!=$A613),'2-1 采购订单物料明细表报表导出'!#REF!,0))</f>
        <v>#REF!</v>
      </c>
      <c r="E613" s="23" t="e" cm="1">
        <f t="array" ref="E613">SUM(IF((LEFT('2-1 采购订单物料明细表报表导出'!#REF!,7)=E$1)*('2-1 采购订单物料明细表报表导出'!#REF!=$A613),'2-1 采购订单物料明细表报表导出'!#REF!,0))</f>
        <v>#REF!</v>
      </c>
      <c r="F613" s="23" t="e" cm="1">
        <f t="array" ref="F613">SUM(IF((LEFT('2-1 采购订单物料明细表报表导出'!#REF!,7)=F$1)*('2-1 采购订单物料明细表报表导出'!#REF!=$A613),'2-1 采购订单物料明细表报表导出'!#REF!,0))</f>
        <v>#REF!</v>
      </c>
      <c r="G613" s="23" t="e" cm="1">
        <f t="array" ref="G613">SUM(IF((LEFT('2-1 采购订单物料明细表报表导出'!#REF!,7)=G$1)*('2-1 采购订单物料明细表报表导出'!#REF!=$A613),'2-1 采购订单物料明细表报表导出'!#REF!,0))</f>
        <v>#REF!</v>
      </c>
      <c r="H613" s="23" t="e" cm="1">
        <f t="array" ref="H613">SUM(IF((LEFT('2-1 采购订单物料明细表报表导出'!#REF!,7)=H$1)*('2-1 采购订单物料明细表报表导出'!#REF!=$A613),'2-1 采购订单物料明细表报表导出'!#REF!,0))</f>
        <v>#REF!</v>
      </c>
      <c r="I613" s="23" t="e" cm="1">
        <f t="array" ref="I613">SUM(IF((LEFT('2-1 采购订单物料明细表报表导出'!#REF!,7)=I$1)*('2-1 采购订单物料明细表报表导出'!#REF!=$A613),'2-1 采购订单物料明细表报表导出'!#REF!,0))</f>
        <v>#REF!</v>
      </c>
      <c r="J613" s="23" t="e" cm="1">
        <f t="array" ref="J613">SUM(IF((LEFT('2-1 采购订单物料明细表报表导出'!#REF!,7)=J$1)*('2-1 采购订单物料明细表报表导出'!#REF!=$A613),'2-1 采购订单物料明细表报表导出'!#REF!,0))</f>
        <v>#REF!</v>
      </c>
      <c r="K613" s="23" t="e" cm="1">
        <f t="array" ref="K613">SUM(IF((LEFT('2-1 采购订单物料明细表报表导出'!#REF!,7)=K$1)*('2-1 采购订单物料明细表报表导出'!#REF!=$A613),'2-1 采购订单物料明细表报表导出'!#REF!,0))</f>
        <v>#REF!</v>
      </c>
      <c r="L613" s="23" t="e" cm="1">
        <f t="array" ref="L613">SUM(IF((LEFT('2-1 采购订单物料明细表报表导出'!#REF!,7)=L$1)*('2-1 采购订单物料明细表报表导出'!#REF!=$A613),'2-1 采购订单物料明细表报表导出'!#REF!,0))</f>
        <v>#REF!</v>
      </c>
      <c r="M613" s="23" t="e" cm="1">
        <f t="array" ref="M613">SUM(IF((LEFT('2-1 采购订单物料明细表报表导出'!#REF!,7)=M$1)*('2-1 采购订单物料明细表报表导出'!#REF!=$A613),'2-1 采购订单物料明细表报表导出'!#REF!,0))</f>
        <v>#REF!</v>
      </c>
      <c r="N613" s="23" t="e" cm="1">
        <f t="array" ref="N613">SUM(IF((LEFT('2-1 采购订单物料明细表报表导出'!#REF!,7)=N$1)*('2-1 采购订单物料明细表报表导出'!#REF!=$A613),'2-1 采购订单物料明细表报表导出'!#REF!,0))</f>
        <v>#REF!</v>
      </c>
      <c r="O613" s="23" t="e" cm="1">
        <f t="array" ref="O613">SUM(IF((LEFT('2-1 采购订单物料明细表报表导出'!#REF!,7)=O$1)*('2-1 采购订单物料明细表报表导出'!#REF!=$A613),'2-1 采购订单物料明细表报表导出'!#REF!,0))</f>
        <v>#REF!</v>
      </c>
    </row>
    <row r="614" ht="14.5" spans="1:15">
      <c r="A614" s="20" t="s">
        <v>3922</v>
      </c>
      <c r="B614" s="48" t="s">
        <v>1792</v>
      </c>
      <c r="C614" s="49" t="s">
        <v>1793</v>
      </c>
      <c r="D614" s="23" t="e" cm="1">
        <f t="array" ref="D614">SUM(IF((LEFT('2-1 采购订单物料明细表报表导出'!#REF!,7)=D$1)*('2-1 采购订单物料明细表报表导出'!#REF!=$A614),'2-1 采购订单物料明细表报表导出'!#REF!,0))</f>
        <v>#REF!</v>
      </c>
      <c r="E614" s="23" t="e" cm="1">
        <f t="array" ref="E614">SUM(IF((LEFT('2-1 采购订单物料明细表报表导出'!#REF!,7)=E$1)*('2-1 采购订单物料明细表报表导出'!#REF!=$A614),'2-1 采购订单物料明细表报表导出'!#REF!,0))</f>
        <v>#REF!</v>
      </c>
      <c r="F614" s="23" t="e" cm="1">
        <f t="array" ref="F614">SUM(IF((LEFT('2-1 采购订单物料明细表报表导出'!#REF!,7)=F$1)*('2-1 采购订单物料明细表报表导出'!#REF!=$A614),'2-1 采购订单物料明细表报表导出'!#REF!,0))</f>
        <v>#REF!</v>
      </c>
      <c r="G614" s="23" t="e" cm="1">
        <f t="array" ref="G614">SUM(IF((LEFT('2-1 采购订单物料明细表报表导出'!#REF!,7)=G$1)*('2-1 采购订单物料明细表报表导出'!#REF!=$A614),'2-1 采购订单物料明细表报表导出'!#REF!,0))</f>
        <v>#REF!</v>
      </c>
      <c r="H614" s="23" t="e" cm="1">
        <f t="array" ref="H614">SUM(IF((LEFT('2-1 采购订单物料明细表报表导出'!#REF!,7)=H$1)*('2-1 采购订单物料明细表报表导出'!#REF!=$A614),'2-1 采购订单物料明细表报表导出'!#REF!,0))</f>
        <v>#REF!</v>
      </c>
      <c r="I614" s="23" t="e" cm="1">
        <f t="array" ref="I614">SUM(IF((LEFT('2-1 采购订单物料明细表报表导出'!#REF!,7)=I$1)*('2-1 采购订单物料明细表报表导出'!#REF!=$A614),'2-1 采购订单物料明细表报表导出'!#REF!,0))</f>
        <v>#REF!</v>
      </c>
      <c r="J614" s="23" t="e" cm="1">
        <f t="array" ref="J614">SUM(IF((LEFT('2-1 采购订单物料明细表报表导出'!#REF!,7)=J$1)*('2-1 采购订单物料明细表报表导出'!#REF!=$A614),'2-1 采购订单物料明细表报表导出'!#REF!,0))</f>
        <v>#REF!</v>
      </c>
      <c r="K614" s="23" t="e" cm="1">
        <f t="array" ref="K614">SUM(IF((LEFT('2-1 采购订单物料明细表报表导出'!#REF!,7)=K$1)*('2-1 采购订单物料明细表报表导出'!#REF!=$A614),'2-1 采购订单物料明细表报表导出'!#REF!,0))</f>
        <v>#REF!</v>
      </c>
      <c r="L614" s="23" t="e" cm="1">
        <f t="array" ref="L614">SUM(IF((LEFT('2-1 采购订单物料明细表报表导出'!#REF!,7)=L$1)*('2-1 采购订单物料明细表报表导出'!#REF!=$A614),'2-1 采购订单物料明细表报表导出'!#REF!,0))</f>
        <v>#REF!</v>
      </c>
      <c r="M614" s="23" t="e" cm="1">
        <f t="array" ref="M614">SUM(IF((LEFT('2-1 采购订单物料明细表报表导出'!#REF!,7)=M$1)*('2-1 采购订单物料明细表报表导出'!#REF!=$A614),'2-1 采购订单物料明细表报表导出'!#REF!,0))</f>
        <v>#REF!</v>
      </c>
      <c r="N614" s="23" t="e" cm="1">
        <f t="array" ref="N614">SUM(IF((LEFT('2-1 采购订单物料明细表报表导出'!#REF!,7)=N$1)*('2-1 采购订单物料明细表报表导出'!#REF!=$A614),'2-1 采购订单物料明细表报表导出'!#REF!,0))</f>
        <v>#REF!</v>
      </c>
      <c r="O614" s="23" t="e" cm="1">
        <f t="array" ref="O614">SUM(IF((LEFT('2-1 采购订单物料明细表报表导出'!#REF!,7)=O$1)*('2-1 采购订单物料明细表报表导出'!#REF!=$A614),'2-1 采购订单物料明细表报表导出'!#REF!,0))</f>
        <v>#REF!</v>
      </c>
    </row>
    <row r="615" ht="14.5" spans="1:15">
      <c r="A615" s="20" t="s">
        <v>3923</v>
      </c>
      <c r="B615" s="48" t="s">
        <v>1779</v>
      </c>
      <c r="C615" s="49" t="s">
        <v>1780</v>
      </c>
      <c r="D615" s="23" t="e" cm="1">
        <f t="array" ref="D615">SUM(IF((LEFT('2-1 采购订单物料明细表报表导出'!#REF!,7)=D$1)*('2-1 采购订单物料明细表报表导出'!#REF!=$A615),'2-1 采购订单物料明细表报表导出'!#REF!,0))</f>
        <v>#REF!</v>
      </c>
      <c r="E615" s="23" t="e" cm="1">
        <f t="array" ref="E615">SUM(IF((LEFT('2-1 采购订单物料明细表报表导出'!#REF!,7)=E$1)*('2-1 采购订单物料明细表报表导出'!#REF!=$A615),'2-1 采购订单物料明细表报表导出'!#REF!,0))</f>
        <v>#REF!</v>
      </c>
      <c r="F615" s="23" t="e" cm="1">
        <f t="array" ref="F615">SUM(IF((LEFT('2-1 采购订单物料明细表报表导出'!#REF!,7)=F$1)*('2-1 采购订单物料明细表报表导出'!#REF!=$A615),'2-1 采购订单物料明细表报表导出'!#REF!,0))</f>
        <v>#REF!</v>
      </c>
      <c r="G615" s="23" t="e" cm="1">
        <f t="array" ref="G615">SUM(IF((LEFT('2-1 采购订单物料明细表报表导出'!#REF!,7)=G$1)*('2-1 采购订单物料明细表报表导出'!#REF!=$A615),'2-1 采购订单物料明细表报表导出'!#REF!,0))</f>
        <v>#REF!</v>
      </c>
      <c r="H615" s="23" t="e" cm="1">
        <f t="array" ref="H615">SUM(IF((LEFT('2-1 采购订单物料明细表报表导出'!#REF!,7)=H$1)*('2-1 采购订单物料明细表报表导出'!#REF!=$A615),'2-1 采购订单物料明细表报表导出'!#REF!,0))</f>
        <v>#REF!</v>
      </c>
      <c r="I615" s="23" t="e" cm="1">
        <f t="array" ref="I615">SUM(IF((LEFT('2-1 采购订单物料明细表报表导出'!#REF!,7)=I$1)*('2-1 采购订单物料明细表报表导出'!#REF!=$A615),'2-1 采购订单物料明细表报表导出'!#REF!,0))</f>
        <v>#REF!</v>
      </c>
      <c r="J615" s="23" t="e" cm="1">
        <f t="array" ref="J615">SUM(IF((LEFT('2-1 采购订单物料明细表报表导出'!#REF!,7)=J$1)*('2-1 采购订单物料明细表报表导出'!#REF!=$A615),'2-1 采购订单物料明细表报表导出'!#REF!,0))</f>
        <v>#REF!</v>
      </c>
      <c r="K615" s="23" t="e" cm="1">
        <f t="array" ref="K615">SUM(IF((LEFT('2-1 采购订单物料明细表报表导出'!#REF!,7)=K$1)*('2-1 采购订单物料明细表报表导出'!#REF!=$A615),'2-1 采购订单物料明细表报表导出'!#REF!,0))</f>
        <v>#REF!</v>
      </c>
      <c r="L615" s="23" t="e" cm="1">
        <f t="array" ref="L615">SUM(IF((LEFT('2-1 采购订单物料明细表报表导出'!#REF!,7)=L$1)*('2-1 采购订单物料明细表报表导出'!#REF!=$A615),'2-1 采购订单物料明细表报表导出'!#REF!,0))</f>
        <v>#REF!</v>
      </c>
      <c r="M615" s="23" t="e" cm="1">
        <f t="array" ref="M615">SUM(IF((LEFT('2-1 采购订单物料明细表报表导出'!#REF!,7)=M$1)*('2-1 采购订单物料明细表报表导出'!#REF!=$A615),'2-1 采购订单物料明细表报表导出'!#REF!,0))</f>
        <v>#REF!</v>
      </c>
      <c r="N615" s="23" t="e" cm="1">
        <f t="array" ref="N615">SUM(IF((LEFT('2-1 采购订单物料明细表报表导出'!#REF!,7)=N$1)*('2-1 采购订单物料明细表报表导出'!#REF!=$A615),'2-1 采购订单物料明细表报表导出'!#REF!,0))</f>
        <v>#REF!</v>
      </c>
      <c r="O615" s="23" t="e" cm="1">
        <f t="array" ref="O615">SUM(IF((LEFT('2-1 采购订单物料明细表报表导出'!#REF!,7)=O$1)*('2-1 采购订单物料明细表报表导出'!#REF!=$A615),'2-1 采购订单物料明细表报表导出'!#REF!,0))</f>
        <v>#REF!</v>
      </c>
    </row>
    <row r="616" ht="14.5" spans="1:15">
      <c r="A616" s="20" t="s">
        <v>3924</v>
      </c>
      <c r="B616" s="48" t="s">
        <v>1779</v>
      </c>
      <c r="C616" s="49" t="s">
        <v>1780</v>
      </c>
      <c r="D616" s="23" t="e" cm="1">
        <f t="array" ref="D616">SUM(IF((LEFT('2-1 采购订单物料明细表报表导出'!#REF!,7)=D$1)*('2-1 采购订单物料明细表报表导出'!#REF!=$A616),'2-1 采购订单物料明细表报表导出'!#REF!,0))</f>
        <v>#REF!</v>
      </c>
      <c r="E616" s="23" t="e" cm="1">
        <f t="array" ref="E616">SUM(IF((LEFT('2-1 采购订单物料明细表报表导出'!#REF!,7)=E$1)*('2-1 采购订单物料明细表报表导出'!#REF!=$A616),'2-1 采购订单物料明细表报表导出'!#REF!,0))</f>
        <v>#REF!</v>
      </c>
      <c r="F616" s="23" t="e" cm="1">
        <f t="array" ref="F616">SUM(IF((LEFT('2-1 采购订单物料明细表报表导出'!#REF!,7)=F$1)*('2-1 采购订单物料明细表报表导出'!#REF!=$A616),'2-1 采购订单物料明细表报表导出'!#REF!,0))</f>
        <v>#REF!</v>
      </c>
      <c r="G616" s="23" t="e" cm="1">
        <f t="array" ref="G616">SUM(IF((LEFT('2-1 采购订单物料明细表报表导出'!#REF!,7)=G$1)*('2-1 采购订单物料明细表报表导出'!#REF!=$A616),'2-1 采购订单物料明细表报表导出'!#REF!,0))</f>
        <v>#REF!</v>
      </c>
      <c r="H616" s="23" t="e" cm="1">
        <f t="array" ref="H616">SUM(IF((LEFT('2-1 采购订单物料明细表报表导出'!#REF!,7)=H$1)*('2-1 采购订单物料明细表报表导出'!#REF!=$A616),'2-1 采购订单物料明细表报表导出'!#REF!,0))</f>
        <v>#REF!</v>
      </c>
      <c r="I616" s="23" t="e" cm="1">
        <f t="array" ref="I616">SUM(IF((LEFT('2-1 采购订单物料明细表报表导出'!#REF!,7)=I$1)*('2-1 采购订单物料明细表报表导出'!#REF!=$A616),'2-1 采购订单物料明细表报表导出'!#REF!,0))</f>
        <v>#REF!</v>
      </c>
      <c r="J616" s="23" t="e" cm="1">
        <f t="array" ref="J616">SUM(IF((LEFT('2-1 采购订单物料明细表报表导出'!#REF!,7)=J$1)*('2-1 采购订单物料明细表报表导出'!#REF!=$A616),'2-1 采购订单物料明细表报表导出'!#REF!,0))</f>
        <v>#REF!</v>
      </c>
      <c r="K616" s="23" t="e" cm="1">
        <f t="array" ref="K616">SUM(IF((LEFT('2-1 采购订单物料明细表报表导出'!#REF!,7)=K$1)*('2-1 采购订单物料明细表报表导出'!#REF!=$A616),'2-1 采购订单物料明细表报表导出'!#REF!,0))</f>
        <v>#REF!</v>
      </c>
      <c r="L616" s="23" t="e" cm="1">
        <f t="array" ref="L616">SUM(IF((LEFT('2-1 采购订单物料明细表报表导出'!#REF!,7)=L$1)*('2-1 采购订单物料明细表报表导出'!#REF!=$A616),'2-1 采购订单物料明细表报表导出'!#REF!,0))</f>
        <v>#REF!</v>
      </c>
      <c r="M616" s="23" t="e" cm="1">
        <f t="array" ref="M616">SUM(IF((LEFT('2-1 采购订单物料明细表报表导出'!#REF!,7)=M$1)*('2-1 采购订单物料明细表报表导出'!#REF!=$A616),'2-1 采购订单物料明细表报表导出'!#REF!,0))</f>
        <v>#REF!</v>
      </c>
      <c r="N616" s="23" t="e" cm="1">
        <f t="array" ref="N616">SUM(IF((LEFT('2-1 采购订单物料明细表报表导出'!#REF!,7)=N$1)*('2-1 采购订单物料明细表报表导出'!#REF!=$A616),'2-1 采购订单物料明细表报表导出'!#REF!,0))</f>
        <v>#REF!</v>
      </c>
      <c r="O616" s="23" t="e" cm="1">
        <f t="array" ref="O616">SUM(IF((LEFT('2-1 采购订单物料明细表报表导出'!#REF!,7)=O$1)*('2-1 采购订单物料明细表报表导出'!#REF!=$A616),'2-1 采购订单物料明细表报表导出'!#REF!,0))</f>
        <v>#REF!</v>
      </c>
    </row>
    <row r="617" ht="14.5" spans="1:15">
      <c r="A617" s="20" t="s">
        <v>3925</v>
      </c>
      <c r="B617" s="48" t="s">
        <v>1779</v>
      </c>
      <c r="C617" s="49" t="s">
        <v>1780</v>
      </c>
      <c r="D617" s="23" t="e" cm="1">
        <f t="array" ref="D617">SUM(IF((LEFT('2-1 采购订单物料明细表报表导出'!#REF!,7)=D$1)*('2-1 采购订单物料明细表报表导出'!#REF!=$A617),'2-1 采购订单物料明细表报表导出'!#REF!,0))</f>
        <v>#REF!</v>
      </c>
      <c r="E617" s="23" t="e" cm="1">
        <f t="array" ref="E617">SUM(IF((LEFT('2-1 采购订单物料明细表报表导出'!#REF!,7)=E$1)*('2-1 采购订单物料明细表报表导出'!#REF!=$A617),'2-1 采购订单物料明细表报表导出'!#REF!,0))</f>
        <v>#REF!</v>
      </c>
      <c r="F617" s="23" t="e" cm="1">
        <f t="array" ref="F617">SUM(IF((LEFT('2-1 采购订单物料明细表报表导出'!#REF!,7)=F$1)*('2-1 采购订单物料明细表报表导出'!#REF!=$A617),'2-1 采购订单物料明细表报表导出'!#REF!,0))</f>
        <v>#REF!</v>
      </c>
      <c r="G617" s="23" t="e" cm="1">
        <f t="array" ref="G617">SUM(IF((LEFT('2-1 采购订单物料明细表报表导出'!#REF!,7)=G$1)*('2-1 采购订单物料明细表报表导出'!#REF!=$A617),'2-1 采购订单物料明细表报表导出'!#REF!,0))</f>
        <v>#REF!</v>
      </c>
      <c r="H617" s="23" t="e" cm="1">
        <f t="array" ref="H617">SUM(IF((LEFT('2-1 采购订单物料明细表报表导出'!#REF!,7)=H$1)*('2-1 采购订单物料明细表报表导出'!#REF!=$A617),'2-1 采购订单物料明细表报表导出'!#REF!,0))</f>
        <v>#REF!</v>
      </c>
      <c r="I617" s="23" t="e" cm="1">
        <f t="array" ref="I617">SUM(IF((LEFT('2-1 采购订单物料明细表报表导出'!#REF!,7)=I$1)*('2-1 采购订单物料明细表报表导出'!#REF!=$A617),'2-1 采购订单物料明细表报表导出'!#REF!,0))</f>
        <v>#REF!</v>
      </c>
      <c r="J617" s="23" t="e" cm="1">
        <f t="array" ref="J617">SUM(IF((LEFT('2-1 采购订单物料明细表报表导出'!#REF!,7)=J$1)*('2-1 采购订单物料明细表报表导出'!#REF!=$A617),'2-1 采购订单物料明细表报表导出'!#REF!,0))</f>
        <v>#REF!</v>
      </c>
      <c r="K617" s="23" t="e" cm="1">
        <f t="array" ref="K617">SUM(IF((LEFT('2-1 采购订单物料明细表报表导出'!#REF!,7)=K$1)*('2-1 采购订单物料明细表报表导出'!#REF!=$A617),'2-1 采购订单物料明细表报表导出'!#REF!,0))</f>
        <v>#REF!</v>
      </c>
      <c r="L617" s="23" t="e" cm="1">
        <f t="array" ref="L617">SUM(IF((LEFT('2-1 采购订单物料明细表报表导出'!#REF!,7)=L$1)*('2-1 采购订单物料明细表报表导出'!#REF!=$A617),'2-1 采购订单物料明细表报表导出'!#REF!,0))</f>
        <v>#REF!</v>
      </c>
      <c r="M617" s="23" t="e" cm="1">
        <f t="array" ref="M617">SUM(IF((LEFT('2-1 采购订单物料明细表报表导出'!#REF!,7)=M$1)*('2-1 采购订单物料明细表报表导出'!#REF!=$A617),'2-1 采购订单物料明细表报表导出'!#REF!,0))</f>
        <v>#REF!</v>
      </c>
      <c r="N617" s="23" t="e" cm="1">
        <f t="array" ref="N617">SUM(IF((LEFT('2-1 采购订单物料明细表报表导出'!#REF!,7)=N$1)*('2-1 采购订单物料明细表报表导出'!#REF!=$A617),'2-1 采购订单物料明细表报表导出'!#REF!,0))</f>
        <v>#REF!</v>
      </c>
      <c r="O617" s="23" t="e" cm="1">
        <f t="array" ref="O617">SUM(IF((LEFT('2-1 采购订单物料明细表报表导出'!#REF!,7)=O$1)*('2-1 采购订单物料明细表报表导出'!#REF!=$A617),'2-1 采购订单物料明细表报表导出'!#REF!,0))</f>
        <v>#REF!</v>
      </c>
    </row>
    <row r="618" ht="14.5" spans="1:15">
      <c r="A618" s="20" t="s">
        <v>3926</v>
      </c>
      <c r="B618" s="48" t="s">
        <v>1779</v>
      </c>
      <c r="C618" s="49" t="s">
        <v>1780</v>
      </c>
      <c r="D618" s="23" t="e" cm="1">
        <f t="array" ref="D618">SUM(IF((LEFT('2-1 采购订单物料明细表报表导出'!#REF!,7)=D$1)*('2-1 采购订单物料明细表报表导出'!#REF!=$A618),'2-1 采购订单物料明细表报表导出'!#REF!,0))</f>
        <v>#REF!</v>
      </c>
      <c r="E618" s="23" t="e" cm="1">
        <f t="array" ref="E618">SUM(IF((LEFT('2-1 采购订单物料明细表报表导出'!#REF!,7)=E$1)*('2-1 采购订单物料明细表报表导出'!#REF!=$A618),'2-1 采购订单物料明细表报表导出'!#REF!,0))</f>
        <v>#REF!</v>
      </c>
      <c r="F618" s="23" t="e" cm="1">
        <f t="array" ref="F618">SUM(IF((LEFT('2-1 采购订单物料明细表报表导出'!#REF!,7)=F$1)*('2-1 采购订单物料明细表报表导出'!#REF!=$A618),'2-1 采购订单物料明细表报表导出'!#REF!,0))</f>
        <v>#REF!</v>
      </c>
      <c r="G618" s="23" t="e" cm="1">
        <f t="array" ref="G618">SUM(IF((LEFT('2-1 采购订单物料明细表报表导出'!#REF!,7)=G$1)*('2-1 采购订单物料明细表报表导出'!#REF!=$A618),'2-1 采购订单物料明细表报表导出'!#REF!,0))</f>
        <v>#REF!</v>
      </c>
      <c r="H618" s="23" t="e" cm="1">
        <f t="array" ref="H618">SUM(IF((LEFT('2-1 采购订单物料明细表报表导出'!#REF!,7)=H$1)*('2-1 采购订单物料明细表报表导出'!#REF!=$A618),'2-1 采购订单物料明细表报表导出'!#REF!,0))</f>
        <v>#REF!</v>
      </c>
      <c r="I618" s="23" t="e" cm="1">
        <f t="array" ref="I618">SUM(IF((LEFT('2-1 采购订单物料明细表报表导出'!#REF!,7)=I$1)*('2-1 采购订单物料明细表报表导出'!#REF!=$A618),'2-1 采购订单物料明细表报表导出'!#REF!,0))</f>
        <v>#REF!</v>
      </c>
      <c r="J618" s="23" t="e" cm="1">
        <f t="array" ref="J618">SUM(IF((LEFT('2-1 采购订单物料明细表报表导出'!#REF!,7)=J$1)*('2-1 采购订单物料明细表报表导出'!#REF!=$A618),'2-1 采购订单物料明细表报表导出'!#REF!,0))</f>
        <v>#REF!</v>
      </c>
      <c r="K618" s="23" t="e" cm="1">
        <f t="array" ref="K618">SUM(IF((LEFT('2-1 采购订单物料明细表报表导出'!#REF!,7)=K$1)*('2-1 采购订单物料明细表报表导出'!#REF!=$A618),'2-1 采购订单物料明细表报表导出'!#REF!,0))</f>
        <v>#REF!</v>
      </c>
      <c r="L618" s="23" t="e" cm="1">
        <f t="array" ref="L618">SUM(IF((LEFT('2-1 采购订单物料明细表报表导出'!#REF!,7)=L$1)*('2-1 采购订单物料明细表报表导出'!#REF!=$A618),'2-1 采购订单物料明细表报表导出'!#REF!,0))</f>
        <v>#REF!</v>
      </c>
      <c r="M618" s="23" t="e" cm="1">
        <f t="array" ref="M618">SUM(IF((LEFT('2-1 采购订单物料明细表报表导出'!#REF!,7)=M$1)*('2-1 采购订单物料明细表报表导出'!#REF!=$A618),'2-1 采购订单物料明细表报表导出'!#REF!,0))</f>
        <v>#REF!</v>
      </c>
      <c r="N618" s="23" t="e" cm="1">
        <f t="array" ref="N618">SUM(IF((LEFT('2-1 采购订单物料明细表报表导出'!#REF!,7)=N$1)*('2-1 采购订单物料明细表报表导出'!#REF!=$A618),'2-1 采购订单物料明细表报表导出'!#REF!,0))</f>
        <v>#REF!</v>
      </c>
      <c r="O618" s="23" t="e" cm="1">
        <f t="array" ref="O618">SUM(IF((LEFT('2-1 采购订单物料明细表报表导出'!#REF!,7)=O$1)*('2-1 采购订单物料明细表报表导出'!#REF!=$A618),'2-1 采购订单物料明细表报表导出'!#REF!,0))</f>
        <v>#REF!</v>
      </c>
    </row>
    <row r="619" ht="14.5" spans="1:15">
      <c r="A619" s="20" t="s">
        <v>3927</v>
      </c>
      <c r="B619" s="48" t="s">
        <v>1779</v>
      </c>
      <c r="C619" s="49" t="s">
        <v>1780</v>
      </c>
      <c r="D619" s="23" t="e" cm="1">
        <f t="array" ref="D619">SUM(IF((LEFT('2-1 采购订单物料明细表报表导出'!#REF!,7)=D$1)*('2-1 采购订单物料明细表报表导出'!#REF!=$A619),'2-1 采购订单物料明细表报表导出'!#REF!,0))</f>
        <v>#REF!</v>
      </c>
      <c r="E619" s="23" t="e" cm="1">
        <f t="array" ref="E619">SUM(IF((LEFT('2-1 采购订单物料明细表报表导出'!#REF!,7)=E$1)*('2-1 采购订单物料明细表报表导出'!#REF!=$A619),'2-1 采购订单物料明细表报表导出'!#REF!,0))</f>
        <v>#REF!</v>
      </c>
      <c r="F619" s="23" t="e" cm="1">
        <f t="array" ref="F619">SUM(IF((LEFT('2-1 采购订单物料明细表报表导出'!#REF!,7)=F$1)*('2-1 采购订单物料明细表报表导出'!#REF!=$A619),'2-1 采购订单物料明细表报表导出'!#REF!,0))</f>
        <v>#REF!</v>
      </c>
      <c r="G619" s="23" t="e" cm="1">
        <f t="array" ref="G619">SUM(IF((LEFT('2-1 采购订单物料明细表报表导出'!#REF!,7)=G$1)*('2-1 采购订单物料明细表报表导出'!#REF!=$A619),'2-1 采购订单物料明细表报表导出'!#REF!,0))</f>
        <v>#REF!</v>
      </c>
      <c r="H619" s="23" t="e" cm="1">
        <f t="array" ref="H619">SUM(IF((LEFT('2-1 采购订单物料明细表报表导出'!#REF!,7)=H$1)*('2-1 采购订单物料明细表报表导出'!#REF!=$A619),'2-1 采购订单物料明细表报表导出'!#REF!,0))</f>
        <v>#REF!</v>
      </c>
      <c r="I619" s="23" t="e" cm="1">
        <f t="array" ref="I619">SUM(IF((LEFT('2-1 采购订单物料明细表报表导出'!#REF!,7)=I$1)*('2-1 采购订单物料明细表报表导出'!#REF!=$A619),'2-1 采购订单物料明细表报表导出'!#REF!,0))</f>
        <v>#REF!</v>
      </c>
      <c r="J619" s="23" t="e" cm="1">
        <f t="array" ref="J619">SUM(IF((LEFT('2-1 采购订单物料明细表报表导出'!#REF!,7)=J$1)*('2-1 采购订单物料明细表报表导出'!#REF!=$A619),'2-1 采购订单物料明细表报表导出'!#REF!,0))</f>
        <v>#REF!</v>
      </c>
      <c r="K619" s="23" t="e" cm="1">
        <f t="array" ref="K619">SUM(IF((LEFT('2-1 采购订单物料明细表报表导出'!#REF!,7)=K$1)*('2-1 采购订单物料明细表报表导出'!#REF!=$A619),'2-1 采购订单物料明细表报表导出'!#REF!,0))</f>
        <v>#REF!</v>
      </c>
      <c r="L619" s="23" t="e" cm="1">
        <f t="array" ref="L619">SUM(IF((LEFT('2-1 采购订单物料明细表报表导出'!#REF!,7)=L$1)*('2-1 采购订单物料明细表报表导出'!#REF!=$A619),'2-1 采购订单物料明细表报表导出'!#REF!,0))</f>
        <v>#REF!</v>
      </c>
      <c r="M619" s="23" t="e" cm="1">
        <f t="array" ref="M619">SUM(IF((LEFT('2-1 采购订单物料明细表报表导出'!#REF!,7)=M$1)*('2-1 采购订单物料明细表报表导出'!#REF!=$A619),'2-1 采购订单物料明细表报表导出'!#REF!,0))</f>
        <v>#REF!</v>
      </c>
      <c r="N619" s="23" t="e" cm="1">
        <f t="array" ref="N619">SUM(IF((LEFT('2-1 采购订单物料明细表报表导出'!#REF!,7)=N$1)*('2-1 采购订单物料明细表报表导出'!#REF!=$A619),'2-1 采购订单物料明细表报表导出'!#REF!,0))</f>
        <v>#REF!</v>
      </c>
      <c r="O619" s="23" t="e" cm="1">
        <f t="array" ref="O619">SUM(IF((LEFT('2-1 采购订单物料明细表报表导出'!#REF!,7)=O$1)*('2-1 采购订单物料明细表报表导出'!#REF!=$A619),'2-1 采购订单物料明细表报表导出'!#REF!,0))</f>
        <v>#REF!</v>
      </c>
    </row>
    <row r="620" ht="14.5" spans="1:15">
      <c r="A620" s="20" t="s">
        <v>3928</v>
      </c>
      <c r="B620" s="48" t="s">
        <v>1779</v>
      </c>
      <c r="C620" s="49" t="s">
        <v>1780</v>
      </c>
      <c r="D620" s="23" t="e" cm="1">
        <f t="array" ref="D620">SUM(IF((LEFT('2-1 采购订单物料明细表报表导出'!#REF!,7)=D$1)*('2-1 采购订单物料明细表报表导出'!#REF!=$A620),'2-1 采购订单物料明细表报表导出'!#REF!,0))</f>
        <v>#REF!</v>
      </c>
      <c r="E620" s="23" t="e" cm="1">
        <f t="array" ref="E620">SUM(IF((LEFT('2-1 采购订单物料明细表报表导出'!#REF!,7)=E$1)*('2-1 采购订单物料明细表报表导出'!#REF!=$A620),'2-1 采购订单物料明细表报表导出'!#REF!,0))</f>
        <v>#REF!</v>
      </c>
      <c r="F620" s="23" t="e" cm="1">
        <f t="array" ref="F620">SUM(IF((LEFT('2-1 采购订单物料明细表报表导出'!#REF!,7)=F$1)*('2-1 采购订单物料明细表报表导出'!#REF!=$A620),'2-1 采购订单物料明细表报表导出'!#REF!,0))</f>
        <v>#REF!</v>
      </c>
      <c r="G620" s="23" t="e" cm="1">
        <f t="array" ref="G620">SUM(IF((LEFT('2-1 采购订单物料明细表报表导出'!#REF!,7)=G$1)*('2-1 采购订单物料明细表报表导出'!#REF!=$A620),'2-1 采购订单物料明细表报表导出'!#REF!,0))</f>
        <v>#REF!</v>
      </c>
      <c r="H620" s="23" t="e" cm="1">
        <f t="array" ref="H620">SUM(IF((LEFT('2-1 采购订单物料明细表报表导出'!#REF!,7)=H$1)*('2-1 采购订单物料明细表报表导出'!#REF!=$A620),'2-1 采购订单物料明细表报表导出'!#REF!,0))</f>
        <v>#REF!</v>
      </c>
      <c r="I620" s="23" t="e" cm="1">
        <f t="array" ref="I620">SUM(IF((LEFT('2-1 采购订单物料明细表报表导出'!#REF!,7)=I$1)*('2-1 采购订单物料明细表报表导出'!#REF!=$A620),'2-1 采购订单物料明细表报表导出'!#REF!,0))</f>
        <v>#REF!</v>
      </c>
      <c r="J620" s="23" t="e" cm="1">
        <f t="array" ref="J620">SUM(IF((LEFT('2-1 采购订单物料明细表报表导出'!#REF!,7)=J$1)*('2-1 采购订单物料明细表报表导出'!#REF!=$A620),'2-1 采购订单物料明细表报表导出'!#REF!,0))</f>
        <v>#REF!</v>
      </c>
      <c r="K620" s="23" t="e" cm="1">
        <f t="array" ref="K620">SUM(IF((LEFT('2-1 采购订单物料明细表报表导出'!#REF!,7)=K$1)*('2-1 采购订单物料明细表报表导出'!#REF!=$A620),'2-1 采购订单物料明细表报表导出'!#REF!,0))</f>
        <v>#REF!</v>
      </c>
      <c r="L620" s="23" t="e" cm="1">
        <f t="array" ref="L620">SUM(IF((LEFT('2-1 采购订单物料明细表报表导出'!#REF!,7)=L$1)*('2-1 采购订单物料明细表报表导出'!#REF!=$A620),'2-1 采购订单物料明细表报表导出'!#REF!,0))</f>
        <v>#REF!</v>
      </c>
      <c r="M620" s="23" t="e" cm="1">
        <f t="array" ref="M620">SUM(IF((LEFT('2-1 采购订单物料明细表报表导出'!#REF!,7)=M$1)*('2-1 采购订单物料明细表报表导出'!#REF!=$A620),'2-1 采购订单物料明细表报表导出'!#REF!,0))</f>
        <v>#REF!</v>
      </c>
      <c r="N620" s="23" t="e" cm="1">
        <f t="array" ref="N620">SUM(IF((LEFT('2-1 采购订单物料明细表报表导出'!#REF!,7)=N$1)*('2-1 采购订单物料明细表报表导出'!#REF!=$A620),'2-1 采购订单物料明细表报表导出'!#REF!,0))</f>
        <v>#REF!</v>
      </c>
      <c r="O620" s="23" t="e" cm="1">
        <f t="array" ref="O620">SUM(IF((LEFT('2-1 采购订单物料明细表报表导出'!#REF!,7)=O$1)*('2-1 采购订单物料明细表报表导出'!#REF!=$A620),'2-1 采购订单物料明细表报表导出'!#REF!,0))</f>
        <v>#REF!</v>
      </c>
    </row>
    <row r="621" ht="14.5" spans="1:15">
      <c r="A621" s="20" t="s">
        <v>3929</v>
      </c>
      <c r="B621" s="48" t="s">
        <v>1779</v>
      </c>
      <c r="C621" s="49" t="s">
        <v>1780</v>
      </c>
      <c r="D621" s="23" t="e" cm="1">
        <f t="array" ref="D621">SUM(IF((LEFT('2-1 采购订单物料明细表报表导出'!#REF!,7)=D$1)*('2-1 采购订单物料明细表报表导出'!#REF!=$A621),'2-1 采购订单物料明细表报表导出'!#REF!,0))</f>
        <v>#REF!</v>
      </c>
      <c r="E621" s="23" t="e" cm="1">
        <f t="array" ref="E621">SUM(IF((LEFT('2-1 采购订单物料明细表报表导出'!#REF!,7)=E$1)*('2-1 采购订单物料明细表报表导出'!#REF!=$A621),'2-1 采购订单物料明细表报表导出'!#REF!,0))</f>
        <v>#REF!</v>
      </c>
      <c r="F621" s="23" t="e" cm="1">
        <f t="array" ref="F621">SUM(IF((LEFT('2-1 采购订单物料明细表报表导出'!#REF!,7)=F$1)*('2-1 采购订单物料明细表报表导出'!#REF!=$A621),'2-1 采购订单物料明细表报表导出'!#REF!,0))</f>
        <v>#REF!</v>
      </c>
      <c r="G621" s="23" t="e" cm="1">
        <f t="array" ref="G621">SUM(IF((LEFT('2-1 采购订单物料明细表报表导出'!#REF!,7)=G$1)*('2-1 采购订单物料明细表报表导出'!#REF!=$A621),'2-1 采购订单物料明细表报表导出'!#REF!,0))</f>
        <v>#REF!</v>
      </c>
      <c r="H621" s="23" t="e" cm="1">
        <f t="array" ref="H621">SUM(IF((LEFT('2-1 采购订单物料明细表报表导出'!#REF!,7)=H$1)*('2-1 采购订单物料明细表报表导出'!#REF!=$A621),'2-1 采购订单物料明细表报表导出'!#REF!,0))</f>
        <v>#REF!</v>
      </c>
      <c r="I621" s="23" t="e" cm="1">
        <f t="array" ref="I621">SUM(IF((LEFT('2-1 采购订单物料明细表报表导出'!#REF!,7)=I$1)*('2-1 采购订单物料明细表报表导出'!#REF!=$A621),'2-1 采购订单物料明细表报表导出'!#REF!,0))</f>
        <v>#REF!</v>
      </c>
      <c r="J621" s="23" t="e" cm="1">
        <f t="array" ref="J621">SUM(IF((LEFT('2-1 采购订单物料明细表报表导出'!#REF!,7)=J$1)*('2-1 采购订单物料明细表报表导出'!#REF!=$A621),'2-1 采购订单物料明细表报表导出'!#REF!,0))</f>
        <v>#REF!</v>
      </c>
      <c r="K621" s="23" t="e" cm="1">
        <f t="array" ref="K621">SUM(IF((LEFT('2-1 采购订单物料明细表报表导出'!#REF!,7)=K$1)*('2-1 采购订单物料明细表报表导出'!#REF!=$A621),'2-1 采购订单物料明细表报表导出'!#REF!,0))</f>
        <v>#REF!</v>
      </c>
      <c r="L621" s="23" t="e" cm="1">
        <f t="array" ref="L621">SUM(IF((LEFT('2-1 采购订单物料明细表报表导出'!#REF!,7)=L$1)*('2-1 采购订单物料明细表报表导出'!#REF!=$A621),'2-1 采购订单物料明细表报表导出'!#REF!,0))</f>
        <v>#REF!</v>
      </c>
      <c r="M621" s="23" t="e" cm="1">
        <f t="array" ref="M621">SUM(IF((LEFT('2-1 采购订单物料明细表报表导出'!#REF!,7)=M$1)*('2-1 采购订单物料明细表报表导出'!#REF!=$A621),'2-1 采购订单物料明细表报表导出'!#REF!,0))</f>
        <v>#REF!</v>
      </c>
      <c r="N621" s="23" t="e" cm="1">
        <f t="array" ref="N621">SUM(IF((LEFT('2-1 采购订单物料明细表报表导出'!#REF!,7)=N$1)*('2-1 采购订单物料明细表报表导出'!#REF!=$A621),'2-1 采购订单物料明细表报表导出'!#REF!,0))</f>
        <v>#REF!</v>
      </c>
      <c r="O621" s="23" t="e" cm="1">
        <f t="array" ref="O621">SUM(IF((LEFT('2-1 采购订单物料明细表报表导出'!#REF!,7)=O$1)*('2-1 采购订单物料明细表报表导出'!#REF!=$A621),'2-1 采购订单物料明细表报表导出'!#REF!,0))</f>
        <v>#REF!</v>
      </c>
    </row>
    <row r="622" ht="14.5" spans="1:15">
      <c r="A622" s="20" t="s">
        <v>3930</v>
      </c>
      <c r="B622" s="48" t="s">
        <v>1779</v>
      </c>
      <c r="C622" s="49" t="s">
        <v>1780</v>
      </c>
      <c r="D622" s="23" t="e" cm="1">
        <f t="array" ref="D622">SUM(IF((LEFT('2-1 采购订单物料明细表报表导出'!#REF!,7)=D$1)*('2-1 采购订单物料明细表报表导出'!#REF!=$A622),'2-1 采购订单物料明细表报表导出'!#REF!,0))</f>
        <v>#REF!</v>
      </c>
      <c r="E622" s="23" t="e" cm="1">
        <f t="array" ref="E622">SUM(IF((LEFT('2-1 采购订单物料明细表报表导出'!#REF!,7)=E$1)*('2-1 采购订单物料明细表报表导出'!#REF!=$A622),'2-1 采购订单物料明细表报表导出'!#REF!,0))</f>
        <v>#REF!</v>
      </c>
      <c r="F622" s="23" t="e" cm="1">
        <f t="array" ref="F622">SUM(IF((LEFT('2-1 采购订单物料明细表报表导出'!#REF!,7)=F$1)*('2-1 采购订单物料明细表报表导出'!#REF!=$A622),'2-1 采购订单物料明细表报表导出'!#REF!,0))</f>
        <v>#REF!</v>
      </c>
      <c r="G622" s="23" t="e" cm="1">
        <f t="array" ref="G622">SUM(IF((LEFT('2-1 采购订单物料明细表报表导出'!#REF!,7)=G$1)*('2-1 采购订单物料明细表报表导出'!#REF!=$A622),'2-1 采购订单物料明细表报表导出'!#REF!,0))</f>
        <v>#REF!</v>
      </c>
      <c r="H622" s="23" t="e" cm="1">
        <f t="array" ref="H622">SUM(IF((LEFT('2-1 采购订单物料明细表报表导出'!#REF!,7)=H$1)*('2-1 采购订单物料明细表报表导出'!#REF!=$A622),'2-1 采购订单物料明细表报表导出'!#REF!,0))</f>
        <v>#REF!</v>
      </c>
      <c r="I622" s="23" t="e" cm="1">
        <f t="array" ref="I622">SUM(IF((LEFT('2-1 采购订单物料明细表报表导出'!#REF!,7)=I$1)*('2-1 采购订单物料明细表报表导出'!#REF!=$A622),'2-1 采购订单物料明细表报表导出'!#REF!,0))</f>
        <v>#REF!</v>
      </c>
      <c r="J622" s="23" t="e" cm="1">
        <f t="array" ref="J622">SUM(IF((LEFT('2-1 采购订单物料明细表报表导出'!#REF!,7)=J$1)*('2-1 采购订单物料明细表报表导出'!#REF!=$A622),'2-1 采购订单物料明细表报表导出'!#REF!,0))</f>
        <v>#REF!</v>
      </c>
      <c r="K622" s="23" t="e" cm="1">
        <f t="array" ref="K622">SUM(IF((LEFT('2-1 采购订单物料明细表报表导出'!#REF!,7)=K$1)*('2-1 采购订单物料明细表报表导出'!#REF!=$A622),'2-1 采购订单物料明细表报表导出'!#REF!,0))</f>
        <v>#REF!</v>
      </c>
      <c r="L622" s="23" t="e" cm="1">
        <f t="array" ref="L622">SUM(IF((LEFT('2-1 采购订单物料明细表报表导出'!#REF!,7)=L$1)*('2-1 采购订单物料明细表报表导出'!#REF!=$A622),'2-1 采购订单物料明细表报表导出'!#REF!,0))</f>
        <v>#REF!</v>
      </c>
      <c r="M622" s="23" t="e" cm="1">
        <f t="array" ref="M622">SUM(IF((LEFT('2-1 采购订单物料明细表报表导出'!#REF!,7)=M$1)*('2-1 采购订单物料明细表报表导出'!#REF!=$A622),'2-1 采购订单物料明细表报表导出'!#REF!,0))</f>
        <v>#REF!</v>
      </c>
      <c r="N622" s="23" t="e" cm="1">
        <f t="array" ref="N622">SUM(IF((LEFT('2-1 采购订单物料明细表报表导出'!#REF!,7)=N$1)*('2-1 采购订单物料明细表报表导出'!#REF!=$A622),'2-1 采购订单物料明细表报表导出'!#REF!,0))</f>
        <v>#REF!</v>
      </c>
      <c r="O622" s="23" t="e" cm="1">
        <f t="array" ref="O622">SUM(IF((LEFT('2-1 采购订单物料明细表报表导出'!#REF!,7)=O$1)*('2-1 采购订单物料明细表报表导出'!#REF!=$A622),'2-1 采购订单物料明细表报表导出'!#REF!,0))</f>
        <v>#REF!</v>
      </c>
    </row>
    <row r="623" ht="14.5" spans="1:15">
      <c r="A623" s="20" t="s">
        <v>3931</v>
      </c>
      <c r="B623" s="48" t="s">
        <v>1779</v>
      </c>
      <c r="C623" s="49" t="s">
        <v>1780</v>
      </c>
      <c r="D623" s="23" t="e" cm="1">
        <f t="array" ref="D623">SUM(IF((LEFT('2-1 采购订单物料明细表报表导出'!#REF!,7)=D$1)*('2-1 采购订单物料明细表报表导出'!#REF!=$A623),'2-1 采购订单物料明细表报表导出'!#REF!,0))</f>
        <v>#REF!</v>
      </c>
      <c r="E623" s="23" t="e" cm="1">
        <f t="array" ref="E623">SUM(IF((LEFT('2-1 采购订单物料明细表报表导出'!#REF!,7)=E$1)*('2-1 采购订单物料明细表报表导出'!#REF!=$A623),'2-1 采购订单物料明细表报表导出'!#REF!,0))</f>
        <v>#REF!</v>
      </c>
      <c r="F623" s="23" t="e" cm="1">
        <f t="array" ref="F623">SUM(IF((LEFT('2-1 采购订单物料明细表报表导出'!#REF!,7)=F$1)*('2-1 采购订单物料明细表报表导出'!#REF!=$A623),'2-1 采购订单物料明细表报表导出'!#REF!,0))</f>
        <v>#REF!</v>
      </c>
      <c r="G623" s="23" t="e" cm="1">
        <f t="array" ref="G623">SUM(IF((LEFT('2-1 采购订单物料明细表报表导出'!#REF!,7)=G$1)*('2-1 采购订单物料明细表报表导出'!#REF!=$A623),'2-1 采购订单物料明细表报表导出'!#REF!,0))</f>
        <v>#REF!</v>
      </c>
      <c r="H623" s="23" t="e" cm="1">
        <f t="array" ref="H623">SUM(IF((LEFT('2-1 采购订单物料明细表报表导出'!#REF!,7)=H$1)*('2-1 采购订单物料明细表报表导出'!#REF!=$A623),'2-1 采购订单物料明细表报表导出'!#REF!,0))</f>
        <v>#REF!</v>
      </c>
      <c r="I623" s="23" t="e" cm="1">
        <f t="array" ref="I623">SUM(IF((LEFT('2-1 采购订单物料明细表报表导出'!#REF!,7)=I$1)*('2-1 采购订单物料明细表报表导出'!#REF!=$A623),'2-1 采购订单物料明细表报表导出'!#REF!,0))</f>
        <v>#REF!</v>
      </c>
      <c r="J623" s="23" t="e" cm="1">
        <f t="array" ref="J623">SUM(IF((LEFT('2-1 采购订单物料明细表报表导出'!#REF!,7)=J$1)*('2-1 采购订单物料明细表报表导出'!#REF!=$A623),'2-1 采购订单物料明细表报表导出'!#REF!,0))</f>
        <v>#REF!</v>
      </c>
      <c r="K623" s="23" t="e" cm="1">
        <f t="array" ref="K623">SUM(IF((LEFT('2-1 采购订单物料明细表报表导出'!#REF!,7)=K$1)*('2-1 采购订单物料明细表报表导出'!#REF!=$A623),'2-1 采购订单物料明细表报表导出'!#REF!,0))</f>
        <v>#REF!</v>
      </c>
      <c r="L623" s="23" t="e" cm="1">
        <f t="array" ref="L623">SUM(IF((LEFT('2-1 采购订单物料明细表报表导出'!#REF!,7)=L$1)*('2-1 采购订单物料明细表报表导出'!#REF!=$A623),'2-1 采购订单物料明细表报表导出'!#REF!,0))</f>
        <v>#REF!</v>
      </c>
      <c r="M623" s="23" t="e" cm="1">
        <f t="array" ref="M623">SUM(IF((LEFT('2-1 采购订单物料明细表报表导出'!#REF!,7)=M$1)*('2-1 采购订单物料明细表报表导出'!#REF!=$A623),'2-1 采购订单物料明细表报表导出'!#REF!,0))</f>
        <v>#REF!</v>
      </c>
      <c r="N623" s="23" t="e" cm="1">
        <f t="array" ref="N623">SUM(IF((LEFT('2-1 采购订单物料明细表报表导出'!#REF!,7)=N$1)*('2-1 采购订单物料明细表报表导出'!#REF!=$A623),'2-1 采购订单物料明细表报表导出'!#REF!,0))</f>
        <v>#REF!</v>
      </c>
      <c r="O623" s="23" t="e" cm="1">
        <f t="array" ref="O623">SUM(IF((LEFT('2-1 采购订单物料明细表报表导出'!#REF!,7)=O$1)*('2-1 采购订单物料明细表报表导出'!#REF!=$A623),'2-1 采购订单物料明细表报表导出'!#REF!,0))</f>
        <v>#REF!</v>
      </c>
    </row>
    <row r="624" ht="14.5" spans="1:15">
      <c r="A624" s="20" t="s">
        <v>3932</v>
      </c>
      <c r="B624" s="48" t="s">
        <v>1779</v>
      </c>
      <c r="C624" s="49" t="s">
        <v>1780</v>
      </c>
      <c r="D624" s="23" t="e" cm="1">
        <f t="array" ref="D624">SUM(IF((LEFT('2-1 采购订单物料明细表报表导出'!#REF!,7)=D$1)*('2-1 采购订单物料明细表报表导出'!#REF!=$A624),'2-1 采购订单物料明细表报表导出'!#REF!,0))</f>
        <v>#REF!</v>
      </c>
      <c r="E624" s="23" t="e" cm="1">
        <f t="array" ref="E624">SUM(IF((LEFT('2-1 采购订单物料明细表报表导出'!#REF!,7)=E$1)*('2-1 采购订单物料明细表报表导出'!#REF!=$A624),'2-1 采购订单物料明细表报表导出'!#REF!,0))</f>
        <v>#REF!</v>
      </c>
      <c r="F624" s="23" t="e" cm="1">
        <f t="array" ref="F624">SUM(IF((LEFT('2-1 采购订单物料明细表报表导出'!#REF!,7)=F$1)*('2-1 采购订单物料明细表报表导出'!#REF!=$A624),'2-1 采购订单物料明细表报表导出'!#REF!,0))</f>
        <v>#REF!</v>
      </c>
      <c r="G624" s="23" t="e" cm="1">
        <f t="array" ref="G624">SUM(IF((LEFT('2-1 采购订单物料明细表报表导出'!#REF!,7)=G$1)*('2-1 采购订单物料明细表报表导出'!#REF!=$A624),'2-1 采购订单物料明细表报表导出'!#REF!,0))</f>
        <v>#REF!</v>
      </c>
      <c r="H624" s="23" t="e" cm="1">
        <f t="array" ref="H624">SUM(IF((LEFT('2-1 采购订单物料明细表报表导出'!#REF!,7)=H$1)*('2-1 采购订单物料明细表报表导出'!#REF!=$A624),'2-1 采购订单物料明细表报表导出'!#REF!,0))</f>
        <v>#REF!</v>
      </c>
      <c r="I624" s="23" t="e" cm="1">
        <f t="array" ref="I624">SUM(IF((LEFT('2-1 采购订单物料明细表报表导出'!#REF!,7)=I$1)*('2-1 采购订单物料明细表报表导出'!#REF!=$A624),'2-1 采购订单物料明细表报表导出'!#REF!,0))</f>
        <v>#REF!</v>
      </c>
      <c r="J624" s="23" t="e" cm="1">
        <f t="array" ref="J624">SUM(IF((LEFT('2-1 采购订单物料明细表报表导出'!#REF!,7)=J$1)*('2-1 采购订单物料明细表报表导出'!#REF!=$A624),'2-1 采购订单物料明细表报表导出'!#REF!,0))</f>
        <v>#REF!</v>
      </c>
      <c r="K624" s="23" t="e" cm="1">
        <f t="array" ref="K624">SUM(IF((LEFT('2-1 采购订单物料明细表报表导出'!#REF!,7)=K$1)*('2-1 采购订单物料明细表报表导出'!#REF!=$A624),'2-1 采购订单物料明细表报表导出'!#REF!,0))</f>
        <v>#REF!</v>
      </c>
      <c r="L624" s="23" t="e" cm="1">
        <f t="array" ref="L624">SUM(IF((LEFT('2-1 采购订单物料明细表报表导出'!#REF!,7)=L$1)*('2-1 采购订单物料明细表报表导出'!#REF!=$A624),'2-1 采购订单物料明细表报表导出'!#REF!,0))</f>
        <v>#REF!</v>
      </c>
      <c r="M624" s="23" t="e" cm="1">
        <f t="array" ref="M624">SUM(IF((LEFT('2-1 采购订单物料明细表报表导出'!#REF!,7)=M$1)*('2-1 采购订单物料明细表报表导出'!#REF!=$A624),'2-1 采购订单物料明细表报表导出'!#REF!,0))</f>
        <v>#REF!</v>
      </c>
      <c r="N624" s="23" t="e" cm="1">
        <f t="array" ref="N624">SUM(IF((LEFT('2-1 采购订单物料明细表报表导出'!#REF!,7)=N$1)*('2-1 采购订单物料明细表报表导出'!#REF!=$A624),'2-1 采购订单物料明细表报表导出'!#REF!,0))</f>
        <v>#REF!</v>
      </c>
      <c r="O624" s="23" t="e" cm="1">
        <f t="array" ref="O624">SUM(IF((LEFT('2-1 采购订单物料明细表报表导出'!#REF!,7)=O$1)*('2-1 采购订单物料明细表报表导出'!#REF!=$A624),'2-1 采购订单物料明细表报表导出'!#REF!,0))</f>
        <v>#REF!</v>
      </c>
    </row>
    <row r="625" ht="15" spans="1:15">
      <c r="A625" s="50" t="s">
        <v>3933</v>
      </c>
      <c r="B625" s="48" t="s">
        <v>1779</v>
      </c>
      <c r="C625" s="49" t="s">
        <v>1780</v>
      </c>
      <c r="D625" s="23" t="e" cm="1">
        <f t="array" ref="D625">SUM(IF((LEFT('2-1 采购订单物料明细表报表导出'!#REF!,7)=D$1)*('2-1 采购订单物料明细表报表导出'!#REF!=$A625),'2-1 采购订单物料明细表报表导出'!#REF!,0))</f>
        <v>#REF!</v>
      </c>
      <c r="E625" s="23" t="e" cm="1">
        <f t="array" ref="E625">SUM(IF((LEFT('2-1 采购订单物料明细表报表导出'!#REF!,7)=E$1)*('2-1 采购订单物料明细表报表导出'!#REF!=$A625),'2-1 采购订单物料明细表报表导出'!#REF!,0))</f>
        <v>#REF!</v>
      </c>
      <c r="F625" s="23" t="e" cm="1">
        <f t="array" ref="F625">SUM(IF((LEFT('2-1 采购订单物料明细表报表导出'!#REF!,7)=F$1)*('2-1 采购订单物料明细表报表导出'!#REF!=$A625),'2-1 采购订单物料明细表报表导出'!#REF!,0))</f>
        <v>#REF!</v>
      </c>
      <c r="G625" s="23" t="e" cm="1">
        <f t="array" ref="G625">SUM(IF((LEFT('2-1 采购订单物料明细表报表导出'!#REF!,7)=G$1)*('2-1 采购订单物料明细表报表导出'!#REF!=$A625),'2-1 采购订单物料明细表报表导出'!#REF!,0))</f>
        <v>#REF!</v>
      </c>
      <c r="H625" s="23" t="e" cm="1">
        <f t="array" ref="H625">SUM(IF((LEFT('2-1 采购订单物料明细表报表导出'!#REF!,7)=H$1)*('2-1 采购订单物料明细表报表导出'!#REF!=$A625),'2-1 采购订单物料明细表报表导出'!#REF!,0))</f>
        <v>#REF!</v>
      </c>
      <c r="I625" s="23" t="e" cm="1">
        <f t="array" ref="I625">SUM(IF((LEFT('2-1 采购订单物料明细表报表导出'!#REF!,7)=I$1)*('2-1 采购订单物料明细表报表导出'!#REF!=$A625),'2-1 采购订单物料明细表报表导出'!#REF!,0))</f>
        <v>#REF!</v>
      </c>
      <c r="J625" s="23" t="e" cm="1">
        <f t="array" ref="J625">SUM(IF((LEFT('2-1 采购订单物料明细表报表导出'!#REF!,7)=J$1)*('2-1 采购订单物料明细表报表导出'!#REF!=$A625),'2-1 采购订单物料明细表报表导出'!#REF!,0))</f>
        <v>#REF!</v>
      </c>
      <c r="K625" s="23" t="e" cm="1">
        <f t="array" ref="K625">SUM(IF((LEFT('2-1 采购订单物料明细表报表导出'!#REF!,7)=K$1)*('2-1 采购订单物料明细表报表导出'!#REF!=$A625),'2-1 采购订单物料明细表报表导出'!#REF!,0))</f>
        <v>#REF!</v>
      </c>
      <c r="L625" s="23" t="e" cm="1">
        <f t="array" ref="L625">SUM(IF((LEFT('2-1 采购订单物料明细表报表导出'!#REF!,7)=L$1)*('2-1 采购订单物料明细表报表导出'!#REF!=$A625),'2-1 采购订单物料明细表报表导出'!#REF!,0))</f>
        <v>#REF!</v>
      </c>
      <c r="M625" s="23" t="e" cm="1">
        <f t="array" ref="M625">SUM(IF((LEFT('2-1 采购订单物料明细表报表导出'!#REF!,7)=M$1)*('2-1 采购订单物料明细表报表导出'!#REF!=$A625),'2-1 采购订单物料明细表报表导出'!#REF!,0))</f>
        <v>#REF!</v>
      </c>
      <c r="N625" s="23" t="e" cm="1">
        <f t="array" ref="N625">SUM(IF((LEFT('2-1 采购订单物料明细表报表导出'!#REF!,7)=N$1)*('2-1 采购订单物料明细表报表导出'!#REF!=$A625),'2-1 采购订单物料明细表报表导出'!#REF!,0))</f>
        <v>#REF!</v>
      </c>
      <c r="O625" s="23" t="e" cm="1">
        <f t="array" ref="O625">SUM(IF((LEFT('2-1 采购订单物料明细表报表导出'!#REF!,7)=O$1)*('2-1 采购订单物料明细表报表导出'!#REF!=$A625),'2-1 采购订单物料明细表报表导出'!#REF!,0))</f>
        <v>#REF!</v>
      </c>
    </row>
    <row r="626" ht="14.5" spans="1:15">
      <c r="A626" s="20" t="s">
        <v>3934</v>
      </c>
      <c r="B626" s="48" t="s">
        <v>1779</v>
      </c>
      <c r="C626" s="49" t="s">
        <v>1780</v>
      </c>
      <c r="D626" s="23" t="e" cm="1">
        <f t="array" ref="D626">SUM(IF((LEFT('2-1 采购订单物料明细表报表导出'!#REF!,7)=D$1)*('2-1 采购订单物料明细表报表导出'!#REF!=$A626),'2-1 采购订单物料明细表报表导出'!#REF!,0))</f>
        <v>#REF!</v>
      </c>
      <c r="E626" s="23" t="e" cm="1">
        <f t="array" ref="E626">SUM(IF((LEFT('2-1 采购订单物料明细表报表导出'!#REF!,7)=E$1)*('2-1 采购订单物料明细表报表导出'!#REF!=$A626),'2-1 采购订单物料明细表报表导出'!#REF!,0))</f>
        <v>#REF!</v>
      </c>
      <c r="F626" s="23" t="e" cm="1">
        <f t="array" ref="F626">SUM(IF((LEFT('2-1 采购订单物料明细表报表导出'!#REF!,7)=F$1)*('2-1 采购订单物料明细表报表导出'!#REF!=$A626),'2-1 采购订单物料明细表报表导出'!#REF!,0))</f>
        <v>#REF!</v>
      </c>
      <c r="G626" s="23" t="e" cm="1">
        <f t="array" ref="G626">SUM(IF((LEFT('2-1 采购订单物料明细表报表导出'!#REF!,7)=G$1)*('2-1 采购订单物料明细表报表导出'!#REF!=$A626),'2-1 采购订单物料明细表报表导出'!#REF!,0))</f>
        <v>#REF!</v>
      </c>
      <c r="H626" s="23" t="e" cm="1">
        <f t="array" ref="H626">SUM(IF((LEFT('2-1 采购订单物料明细表报表导出'!#REF!,7)=H$1)*('2-1 采购订单物料明细表报表导出'!#REF!=$A626),'2-1 采购订单物料明细表报表导出'!#REF!,0))</f>
        <v>#REF!</v>
      </c>
      <c r="I626" s="23" t="e" cm="1">
        <f t="array" ref="I626">SUM(IF((LEFT('2-1 采购订单物料明细表报表导出'!#REF!,7)=I$1)*('2-1 采购订单物料明细表报表导出'!#REF!=$A626),'2-1 采购订单物料明细表报表导出'!#REF!,0))</f>
        <v>#REF!</v>
      </c>
      <c r="J626" s="23" t="e" cm="1">
        <f t="array" ref="J626">SUM(IF((LEFT('2-1 采购订单物料明细表报表导出'!#REF!,7)=J$1)*('2-1 采购订单物料明细表报表导出'!#REF!=$A626),'2-1 采购订单物料明细表报表导出'!#REF!,0))</f>
        <v>#REF!</v>
      </c>
      <c r="K626" s="23" t="e" cm="1">
        <f t="array" ref="K626">SUM(IF((LEFT('2-1 采购订单物料明细表报表导出'!#REF!,7)=K$1)*('2-1 采购订单物料明细表报表导出'!#REF!=$A626),'2-1 采购订单物料明细表报表导出'!#REF!,0))</f>
        <v>#REF!</v>
      </c>
      <c r="L626" s="23" t="e" cm="1">
        <f t="array" ref="L626">SUM(IF((LEFT('2-1 采购订单物料明细表报表导出'!#REF!,7)=L$1)*('2-1 采购订单物料明细表报表导出'!#REF!=$A626),'2-1 采购订单物料明细表报表导出'!#REF!,0))</f>
        <v>#REF!</v>
      </c>
      <c r="M626" s="23" t="e" cm="1">
        <f t="array" ref="M626">SUM(IF((LEFT('2-1 采购订单物料明细表报表导出'!#REF!,7)=M$1)*('2-1 采购订单物料明细表报表导出'!#REF!=$A626),'2-1 采购订单物料明细表报表导出'!#REF!,0))</f>
        <v>#REF!</v>
      </c>
      <c r="N626" s="23" t="e" cm="1">
        <f t="array" ref="N626">SUM(IF((LEFT('2-1 采购订单物料明细表报表导出'!#REF!,7)=N$1)*('2-1 采购订单物料明细表报表导出'!#REF!=$A626),'2-1 采购订单物料明细表报表导出'!#REF!,0))</f>
        <v>#REF!</v>
      </c>
      <c r="O626" s="23" t="e" cm="1">
        <f t="array" ref="O626">SUM(IF((LEFT('2-1 采购订单物料明细表报表导出'!#REF!,7)=O$1)*('2-1 采购订单物料明细表报表导出'!#REF!=$A626),'2-1 采购订单物料明细表报表导出'!#REF!,0))</f>
        <v>#REF!</v>
      </c>
    </row>
    <row r="627" ht="14.5" spans="1:15">
      <c r="A627" s="20" t="s">
        <v>3935</v>
      </c>
      <c r="B627" s="48" t="s">
        <v>1779</v>
      </c>
      <c r="C627" s="49" t="s">
        <v>1780</v>
      </c>
      <c r="D627" s="23" t="e" cm="1">
        <f t="array" ref="D627">SUM(IF((LEFT('2-1 采购订单物料明细表报表导出'!#REF!,7)=D$1)*('2-1 采购订单物料明细表报表导出'!#REF!=$A627),'2-1 采购订单物料明细表报表导出'!#REF!,0))</f>
        <v>#REF!</v>
      </c>
      <c r="E627" s="23" t="e" cm="1">
        <f t="array" ref="E627">SUM(IF((LEFT('2-1 采购订单物料明细表报表导出'!#REF!,7)=E$1)*('2-1 采购订单物料明细表报表导出'!#REF!=$A627),'2-1 采购订单物料明细表报表导出'!#REF!,0))</f>
        <v>#REF!</v>
      </c>
      <c r="F627" s="23" t="e" cm="1">
        <f t="array" ref="F627">SUM(IF((LEFT('2-1 采购订单物料明细表报表导出'!#REF!,7)=F$1)*('2-1 采购订单物料明细表报表导出'!#REF!=$A627),'2-1 采购订单物料明细表报表导出'!#REF!,0))</f>
        <v>#REF!</v>
      </c>
      <c r="G627" s="23" t="e" cm="1">
        <f t="array" ref="G627">SUM(IF((LEFT('2-1 采购订单物料明细表报表导出'!#REF!,7)=G$1)*('2-1 采购订单物料明细表报表导出'!#REF!=$A627),'2-1 采购订单物料明细表报表导出'!#REF!,0))</f>
        <v>#REF!</v>
      </c>
      <c r="H627" s="23" t="e" cm="1">
        <f t="array" ref="H627">SUM(IF((LEFT('2-1 采购订单物料明细表报表导出'!#REF!,7)=H$1)*('2-1 采购订单物料明细表报表导出'!#REF!=$A627),'2-1 采购订单物料明细表报表导出'!#REF!,0))</f>
        <v>#REF!</v>
      </c>
      <c r="I627" s="23" t="e" cm="1">
        <f t="array" ref="I627">SUM(IF((LEFT('2-1 采购订单物料明细表报表导出'!#REF!,7)=I$1)*('2-1 采购订单物料明细表报表导出'!#REF!=$A627),'2-1 采购订单物料明细表报表导出'!#REF!,0))</f>
        <v>#REF!</v>
      </c>
      <c r="J627" s="23" t="e" cm="1">
        <f t="array" ref="J627">SUM(IF((LEFT('2-1 采购订单物料明细表报表导出'!#REF!,7)=J$1)*('2-1 采购订单物料明细表报表导出'!#REF!=$A627),'2-1 采购订单物料明细表报表导出'!#REF!,0))</f>
        <v>#REF!</v>
      </c>
      <c r="K627" s="23" t="e" cm="1">
        <f t="array" ref="K627">SUM(IF((LEFT('2-1 采购订单物料明细表报表导出'!#REF!,7)=K$1)*('2-1 采购订单物料明细表报表导出'!#REF!=$A627),'2-1 采购订单物料明细表报表导出'!#REF!,0))</f>
        <v>#REF!</v>
      </c>
      <c r="L627" s="23" t="e" cm="1">
        <f t="array" ref="L627">SUM(IF((LEFT('2-1 采购订单物料明细表报表导出'!#REF!,7)=L$1)*('2-1 采购订单物料明细表报表导出'!#REF!=$A627),'2-1 采购订单物料明细表报表导出'!#REF!,0))</f>
        <v>#REF!</v>
      </c>
      <c r="M627" s="23" t="e" cm="1">
        <f t="array" ref="M627">SUM(IF((LEFT('2-1 采购订单物料明细表报表导出'!#REF!,7)=M$1)*('2-1 采购订单物料明细表报表导出'!#REF!=$A627),'2-1 采购订单物料明细表报表导出'!#REF!,0))</f>
        <v>#REF!</v>
      </c>
      <c r="N627" s="23" t="e" cm="1">
        <f t="array" ref="N627">SUM(IF((LEFT('2-1 采购订单物料明细表报表导出'!#REF!,7)=N$1)*('2-1 采购订单物料明细表报表导出'!#REF!=$A627),'2-1 采购订单物料明细表报表导出'!#REF!,0))</f>
        <v>#REF!</v>
      </c>
      <c r="O627" s="23" t="e" cm="1">
        <f t="array" ref="O627">SUM(IF((LEFT('2-1 采购订单物料明细表报表导出'!#REF!,7)=O$1)*('2-1 采购订单物料明细表报表导出'!#REF!=$A627),'2-1 采购订单物料明细表报表导出'!#REF!,0))</f>
        <v>#REF!</v>
      </c>
    </row>
    <row r="628" ht="14.5" spans="1:15">
      <c r="A628" s="20" t="s">
        <v>3936</v>
      </c>
      <c r="B628" s="48" t="s">
        <v>1779</v>
      </c>
      <c r="C628" s="49" t="s">
        <v>1780</v>
      </c>
      <c r="D628" s="23" t="e" cm="1">
        <f t="array" ref="D628">SUM(IF((LEFT('2-1 采购订单物料明细表报表导出'!#REF!,7)=D$1)*('2-1 采购订单物料明细表报表导出'!#REF!=$A628),'2-1 采购订单物料明细表报表导出'!#REF!,0))</f>
        <v>#REF!</v>
      </c>
      <c r="E628" s="23" t="e" cm="1">
        <f t="array" ref="E628">SUM(IF((LEFT('2-1 采购订单物料明细表报表导出'!#REF!,7)=E$1)*('2-1 采购订单物料明细表报表导出'!#REF!=$A628),'2-1 采购订单物料明细表报表导出'!#REF!,0))</f>
        <v>#REF!</v>
      </c>
      <c r="F628" s="23" t="e" cm="1">
        <f t="array" ref="F628">SUM(IF((LEFT('2-1 采购订单物料明细表报表导出'!#REF!,7)=F$1)*('2-1 采购订单物料明细表报表导出'!#REF!=$A628),'2-1 采购订单物料明细表报表导出'!#REF!,0))</f>
        <v>#REF!</v>
      </c>
      <c r="G628" s="23" t="e" cm="1">
        <f t="array" ref="G628">SUM(IF((LEFT('2-1 采购订单物料明细表报表导出'!#REF!,7)=G$1)*('2-1 采购订单物料明细表报表导出'!#REF!=$A628),'2-1 采购订单物料明细表报表导出'!#REF!,0))</f>
        <v>#REF!</v>
      </c>
      <c r="H628" s="23" t="e" cm="1">
        <f t="array" ref="H628">SUM(IF((LEFT('2-1 采购订单物料明细表报表导出'!#REF!,7)=H$1)*('2-1 采购订单物料明细表报表导出'!#REF!=$A628),'2-1 采购订单物料明细表报表导出'!#REF!,0))</f>
        <v>#REF!</v>
      </c>
      <c r="I628" s="23" t="e" cm="1">
        <f t="array" ref="I628">SUM(IF((LEFT('2-1 采购订单物料明细表报表导出'!#REF!,7)=I$1)*('2-1 采购订单物料明细表报表导出'!#REF!=$A628),'2-1 采购订单物料明细表报表导出'!#REF!,0))</f>
        <v>#REF!</v>
      </c>
      <c r="J628" s="23" t="e" cm="1">
        <f t="array" ref="J628">SUM(IF((LEFT('2-1 采购订单物料明细表报表导出'!#REF!,7)=J$1)*('2-1 采购订单物料明细表报表导出'!#REF!=$A628),'2-1 采购订单物料明细表报表导出'!#REF!,0))</f>
        <v>#REF!</v>
      </c>
      <c r="K628" s="23" t="e" cm="1">
        <f t="array" ref="K628">SUM(IF((LEFT('2-1 采购订单物料明细表报表导出'!#REF!,7)=K$1)*('2-1 采购订单物料明细表报表导出'!#REF!=$A628),'2-1 采购订单物料明细表报表导出'!#REF!,0))</f>
        <v>#REF!</v>
      </c>
      <c r="L628" s="23" t="e" cm="1">
        <f t="array" ref="L628">SUM(IF((LEFT('2-1 采购订单物料明细表报表导出'!#REF!,7)=L$1)*('2-1 采购订单物料明细表报表导出'!#REF!=$A628),'2-1 采购订单物料明细表报表导出'!#REF!,0))</f>
        <v>#REF!</v>
      </c>
      <c r="M628" s="23" t="e" cm="1">
        <f t="array" ref="M628">SUM(IF((LEFT('2-1 采购订单物料明细表报表导出'!#REF!,7)=M$1)*('2-1 采购订单物料明细表报表导出'!#REF!=$A628),'2-1 采购订单物料明细表报表导出'!#REF!,0))</f>
        <v>#REF!</v>
      </c>
      <c r="N628" s="23" t="e" cm="1">
        <f t="array" ref="N628">SUM(IF((LEFT('2-1 采购订单物料明细表报表导出'!#REF!,7)=N$1)*('2-1 采购订单物料明细表报表导出'!#REF!=$A628),'2-1 采购订单物料明细表报表导出'!#REF!,0))</f>
        <v>#REF!</v>
      </c>
      <c r="O628" s="23" t="e" cm="1">
        <f t="array" ref="O628">SUM(IF((LEFT('2-1 采购订单物料明细表报表导出'!#REF!,7)=O$1)*('2-1 采购订单物料明细表报表导出'!#REF!=$A628),'2-1 采购订单物料明细表报表导出'!#REF!,0))</f>
        <v>#REF!</v>
      </c>
    </row>
    <row r="629" ht="14.5" spans="1:15">
      <c r="A629" s="20" t="s">
        <v>3937</v>
      </c>
      <c r="B629" s="48" t="s">
        <v>1779</v>
      </c>
      <c r="C629" s="49" t="s">
        <v>1780</v>
      </c>
      <c r="D629" s="23" t="e" cm="1">
        <f t="array" ref="D629">SUM(IF((LEFT('2-1 采购订单物料明细表报表导出'!#REF!,7)=D$1)*('2-1 采购订单物料明细表报表导出'!#REF!=$A629),'2-1 采购订单物料明细表报表导出'!#REF!,0))</f>
        <v>#REF!</v>
      </c>
      <c r="E629" s="23" t="e" cm="1">
        <f t="array" ref="E629">SUM(IF((LEFT('2-1 采购订单物料明细表报表导出'!#REF!,7)=E$1)*('2-1 采购订单物料明细表报表导出'!#REF!=$A629),'2-1 采购订单物料明细表报表导出'!#REF!,0))</f>
        <v>#REF!</v>
      </c>
      <c r="F629" s="23" t="e" cm="1">
        <f t="array" ref="F629">SUM(IF((LEFT('2-1 采购订单物料明细表报表导出'!#REF!,7)=F$1)*('2-1 采购订单物料明细表报表导出'!#REF!=$A629),'2-1 采购订单物料明细表报表导出'!#REF!,0))</f>
        <v>#REF!</v>
      </c>
      <c r="G629" s="23" t="e" cm="1">
        <f t="array" ref="G629">SUM(IF((LEFT('2-1 采购订单物料明细表报表导出'!#REF!,7)=G$1)*('2-1 采购订单物料明细表报表导出'!#REF!=$A629),'2-1 采购订单物料明细表报表导出'!#REF!,0))</f>
        <v>#REF!</v>
      </c>
      <c r="H629" s="23" t="e" cm="1">
        <f t="array" ref="H629">SUM(IF((LEFT('2-1 采购订单物料明细表报表导出'!#REF!,7)=H$1)*('2-1 采购订单物料明细表报表导出'!#REF!=$A629),'2-1 采购订单物料明细表报表导出'!#REF!,0))</f>
        <v>#REF!</v>
      </c>
      <c r="I629" s="23" t="e" cm="1">
        <f t="array" ref="I629">SUM(IF((LEFT('2-1 采购订单物料明细表报表导出'!#REF!,7)=I$1)*('2-1 采购订单物料明细表报表导出'!#REF!=$A629),'2-1 采购订单物料明细表报表导出'!#REF!,0))</f>
        <v>#REF!</v>
      </c>
      <c r="J629" s="23" t="e" cm="1">
        <f t="array" ref="J629">SUM(IF((LEFT('2-1 采购订单物料明细表报表导出'!#REF!,7)=J$1)*('2-1 采购订单物料明细表报表导出'!#REF!=$A629),'2-1 采购订单物料明细表报表导出'!#REF!,0))</f>
        <v>#REF!</v>
      </c>
      <c r="K629" s="23" t="e" cm="1">
        <f t="array" ref="K629">SUM(IF((LEFT('2-1 采购订单物料明细表报表导出'!#REF!,7)=K$1)*('2-1 采购订单物料明细表报表导出'!#REF!=$A629),'2-1 采购订单物料明细表报表导出'!#REF!,0))</f>
        <v>#REF!</v>
      </c>
      <c r="L629" s="23" t="e" cm="1">
        <f t="array" ref="L629">SUM(IF((LEFT('2-1 采购订单物料明细表报表导出'!#REF!,7)=L$1)*('2-1 采购订单物料明细表报表导出'!#REF!=$A629),'2-1 采购订单物料明细表报表导出'!#REF!,0))</f>
        <v>#REF!</v>
      </c>
      <c r="M629" s="23" t="e" cm="1">
        <f t="array" ref="M629">SUM(IF((LEFT('2-1 采购订单物料明细表报表导出'!#REF!,7)=M$1)*('2-1 采购订单物料明细表报表导出'!#REF!=$A629),'2-1 采购订单物料明细表报表导出'!#REF!,0))</f>
        <v>#REF!</v>
      </c>
      <c r="N629" s="23" t="e" cm="1">
        <f t="array" ref="N629">SUM(IF((LEFT('2-1 采购订单物料明细表报表导出'!#REF!,7)=N$1)*('2-1 采购订单物料明细表报表导出'!#REF!=$A629),'2-1 采购订单物料明细表报表导出'!#REF!,0))</f>
        <v>#REF!</v>
      </c>
      <c r="O629" s="23" t="e" cm="1">
        <f t="array" ref="O629">SUM(IF((LEFT('2-1 采购订单物料明细表报表导出'!#REF!,7)=O$1)*('2-1 采购订单物料明细表报表导出'!#REF!=$A629),'2-1 采购订单物料明细表报表导出'!#REF!,0))</f>
        <v>#REF!</v>
      </c>
    </row>
    <row r="630" ht="14.5" spans="1:15">
      <c r="A630" s="20" t="s">
        <v>3938</v>
      </c>
      <c r="B630" s="48" t="s">
        <v>1779</v>
      </c>
      <c r="C630" s="49" t="s">
        <v>1780</v>
      </c>
      <c r="D630" s="23" t="e" cm="1">
        <f t="array" ref="D630">SUM(IF((LEFT('2-1 采购订单物料明细表报表导出'!#REF!,7)=D$1)*('2-1 采购订单物料明细表报表导出'!#REF!=$A630),'2-1 采购订单物料明细表报表导出'!#REF!,0))</f>
        <v>#REF!</v>
      </c>
      <c r="E630" s="23" t="e" cm="1">
        <f t="array" ref="E630">SUM(IF((LEFT('2-1 采购订单物料明细表报表导出'!#REF!,7)=E$1)*('2-1 采购订单物料明细表报表导出'!#REF!=$A630),'2-1 采购订单物料明细表报表导出'!#REF!,0))</f>
        <v>#REF!</v>
      </c>
      <c r="F630" s="23" t="e" cm="1">
        <f t="array" ref="F630">SUM(IF((LEFT('2-1 采购订单物料明细表报表导出'!#REF!,7)=F$1)*('2-1 采购订单物料明细表报表导出'!#REF!=$A630),'2-1 采购订单物料明细表报表导出'!#REF!,0))</f>
        <v>#REF!</v>
      </c>
      <c r="G630" s="23" t="e" cm="1">
        <f t="array" ref="G630">SUM(IF((LEFT('2-1 采购订单物料明细表报表导出'!#REF!,7)=G$1)*('2-1 采购订单物料明细表报表导出'!#REF!=$A630),'2-1 采购订单物料明细表报表导出'!#REF!,0))</f>
        <v>#REF!</v>
      </c>
      <c r="H630" s="23" t="e" cm="1">
        <f t="array" ref="H630">SUM(IF((LEFT('2-1 采购订单物料明细表报表导出'!#REF!,7)=H$1)*('2-1 采购订单物料明细表报表导出'!#REF!=$A630),'2-1 采购订单物料明细表报表导出'!#REF!,0))</f>
        <v>#REF!</v>
      </c>
      <c r="I630" s="23" t="e" cm="1">
        <f t="array" ref="I630">SUM(IF((LEFT('2-1 采购订单物料明细表报表导出'!#REF!,7)=I$1)*('2-1 采购订单物料明细表报表导出'!#REF!=$A630),'2-1 采购订单物料明细表报表导出'!#REF!,0))</f>
        <v>#REF!</v>
      </c>
      <c r="J630" s="23" t="e" cm="1">
        <f t="array" ref="J630">SUM(IF((LEFT('2-1 采购订单物料明细表报表导出'!#REF!,7)=J$1)*('2-1 采购订单物料明细表报表导出'!#REF!=$A630),'2-1 采购订单物料明细表报表导出'!#REF!,0))</f>
        <v>#REF!</v>
      </c>
      <c r="K630" s="23" t="e" cm="1">
        <f t="array" ref="K630">SUM(IF((LEFT('2-1 采购订单物料明细表报表导出'!#REF!,7)=K$1)*('2-1 采购订单物料明细表报表导出'!#REF!=$A630),'2-1 采购订单物料明细表报表导出'!#REF!,0))</f>
        <v>#REF!</v>
      </c>
      <c r="L630" s="23" t="e" cm="1">
        <f t="array" ref="L630">SUM(IF((LEFT('2-1 采购订单物料明细表报表导出'!#REF!,7)=L$1)*('2-1 采购订单物料明细表报表导出'!#REF!=$A630),'2-1 采购订单物料明细表报表导出'!#REF!,0))</f>
        <v>#REF!</v>
      </c>
      <c r="M630" s="23" t="e" cm="1">
        <f t="array" ref="M630">SUM(IF((LEFT('2-1 采购订单物料明细表报表导出'!#REF!,7)=M$1)*('2-1 采购订单物料明细表报表导出'!#REF!=$A630),'2-1 采购订单物料明细表报表导出'!#REF!,0))</f>
        <v>#REF!</v>
      </c>
      <c r="N630" s="23" t="e" cm="1">
        <f t="array" ref="N630">SUM(IF((LEFT('2-1 采购订单物料明细表报表导出'!#REF!,7)=N$1)*('2-1 采购订单物料明细表报表导出'!#REF!=$A630),'2-1 采购订单物料明细表报表导出'!#REF!,0))</f>
        <v>#REF!</v>
      </c>
      <c r="O630" s="23" t="e" cm="1">
        <f t="array" ref="O630">SUM(IF((LEFT('2-1 采购订单物料明细表报表导出'!#REF!,7)=O$1)*('2-1 采购订单物料明细表报表导出'!#REF!=$A630),'2-1 采购订单物料明细表报表导出'!#REF!,0))</f>
        <v>#REF!</v>
      </c>
    </row>
    <row r="631" ht="14.5" spans="1:15">
      <c r="A631" s="20" t="s">
        <v>3939</v>
      </c>
      <c r="B631" s="48" t="s">
        <v>1779</v>
      </c>
      <c r="C631" s="49" t="s">
        <v>1780</v>
      </c>
      <c r="D631" s="23" t="e" cm="1">
        <f t="array" ref="D631">SUM(IF((LEFT('2-1 采购订单物料明细表报表导出'!#REF!,7)=D$1)*('2-1 采购订单物料明细表报表导出'!#REF!=$A631),'2-1 采购订单物料明细表报表导出'!#REF!,0))</f>
        <v>#REF!</v>
      </c>
      <c r="E631" s="23" t="e" cm="1">
        <f t="array" ref="E631">SUM(IF((LEFT('2-1 采购订单物料明细表报表导出'!#REF!,7)=E$1)*('2-1 采购订单物料明细表报表导出'!#REF!=$A631),'2-1 采购订单物料明细表报表导出'!#REF!,0))</f>
        <v>#REF!</v>
      </c>
      <c r="F631" s="23" t="e" cm="1">
        <f t="array" ref="F631">SUM(IF((LEFT('2-1 采购订单物料明细表报表导出'!#REF!,7)=F$1)*('2-1 采购订单物料明细表报表导出'!#REF!=$A631),'2-1 采购订单物料明细表报表导出'!#REF!,0))</f>
        <v>#REF!</v>
      </c>
      <c r="G631" s="23" t="e" cm="1">
        <f t="array" ref="G631">SUM(IF((LEFT('2-1 采购订单物料明细表报表导出'!#REF!,7)=G$1)*('2-1 采购订单物料明细表报表导出'!#REF!=$A631),'2-1 采购订单物料明细表报表导出'!#REF!,0))</f>
        <v>#REF!</v>
      </c>
      <c r="H631" s="23" t="e" cm="1">
        <f t="array" ref="H631">SUM(IF((LEFT('2-1 采购订单物料明细表报表导出'!#REF!,7)=H$1)*('2-1 采购订单物料明细表报表导出'!#REF!=$A631),'2-1 采购订单物料明细表报表导出'!#REF!,0))</f>
        <v>#REF!</v>
      </c>
      <c r="I631" s="23" t="e" cm="1">
        <f t="array" ref="I631">SUM(IF((LEFT('2-1 采购订单物料明细表报表导出'!#REF!,7)=I$1)*('2-1 采购订单物料明细表报表导出'!#REF!=$A631),'2-1 采购订单物料明细表报表导出'!#REF!,0))</f>
        <v>#REF!</v>
      </c>
      <c r="J631" s="23" t="e" cm="1">
        <f t="array" ref="J631">SUM(IF((LEFT('2-1 采购订单物料明细表报表导出'!#REF!,7)=J$1)*('2-1 采购订单物料明细表报表导出'!#REF!=$A631),'2-1 采购订单物料明细表报表导出'!#REF!,0))</f>
        <v>#REF!</v>
      </c>
      <c r="K631" s="23" t="e" cm="1">
        <f t="array" ref="K631">SUM(IF((LEFT('2-1 采购订单物料明细表报表导出'!#REF!,7)=K$1)*('2-1 采购订单物料明细表报表导出'!#REF!=$A631),'2-1 采购订单物料明细表报表导出'!#REF!,0))</f>
        <v>#REF!</v>
      </c>
      <c r="L631" s="23" t="e" cm="1">
        <f t="array" ref="L631">SUM(IF((LEFT('2-1 采购订单物料明细表报表导出'!#REF!,7)=L$1)*('2-1 采购订单物料明细表报表导出'!#REF!=$A631),'2-1 采购订单物料明细表报表导出'!#REF!,0))</f>
        <v>#REF!</v>
      </c>
      <c r="M631" s="23" t="e" cm="1">
        <f t="array" ref="M631">SUM(IF((LEFT('2-1 采购订单物料明细表报表导出'!#REF!,7)=M$1)*('2-1 采购订单物料明细表报表导出'!#REF!=$A631),'2-1 采购订单物料明细表报表导出'!#REF!,0))</f>
        <v>#REF!</v>
      </c>
      <c r="N631" s="23" t="e" cm="1">
        <f t="array" ref="N631">SUM(IF((LEFT('2-1 采购订单物料明细表报表导出'!#REF!,7)=N$1)*('2-1 采购订单物料明细表报表导出'!#REF!=$A631),'2-1 采购订单物料明细表报表导出'!#REF!,0))</f>
        <v>#REF!</v>
      </c>
      <c r="O631" s="23" t="e" cm="1">
        <f t="array" ref="O631">SUM(IF((LEFT('2-1 采购订单物料明细表报表导出'!#REF!,7)=O$1)*('2-1 采购订单物料明细表报表导出'!#REF!=$A631),'2-1 采购订单物料明细表报表导出'!#REF!,0))</f>
        <v>#REF!</v>
      </c>
    </row>
    <row r="632" ht="14.5" spans="1:15">
      <c r="A632" s="20" t="s">
        <v>3940</v>
      </c>
      <c r="B632" s="48" t="s">
        <v>1779</v>
      </c>
      <c r="C632" s="49" t="s">
        <v>1780</v>
      </c>
      <c r="D632" s="23" t="e" cm="1">
        <f t="array" ref="D632">SUM(IF((LEFT('2-1 采购订单物料明细表报表导出'!#REF!,7)=D$1)*('2-1 采购订单物料明细表报表导出'!#REF!=$A632),'2-1 采购订单物料明细表报表导出'!#REF!,0))</f>
        <v>#REF!</v>
      </c>
      <c r="E632" s="23" t="e" cm="1">
        <f t="array" ref="E632">SUM(IF((LEFT('2-1 采购订单物料明细表报表导出'!#REF!,7)=E$1)*('2-1 采购订单物料明细表报表导出'!#REF!=$A632),'2-1 采购订单物料明细表报表导出'!#REF!,0))</f>
        <v>#REF!</v>
      </c>
      <c r="F632" s="23" t="e" cm="1">
        <f t="array" ref="F632">SUM(IF((LEFT('2-1 采购订单物料明细表报表导出'!#REF!,7)=F$1)*('2-1 采购订单物料明细表报表导出'!#REF!=$A632),'2-1 采购订单物料明细表报表导出'!#REF!,0))</f>
        <v>#REF!</v>
      </c>
      <c r="G632" s="23" t="e" cm="1">
        <f t="array" ref="G632">SUM(IF((LEFT('2-1 采购订单物料明细表报表导出'!#REF!,7)=G$1)*('2-1 采购订单物料明细表报表导出'!#REF!=$A632),'2-1 采购订单物料明细表报表导出'!#REF!,0))</f>
        <v>#REF!</v>
      </c>
      <c r="H632" s="23" t="e" cm="1">
        <f t="array" ref="H632">SUM(IF((LEFT('2-1 采购订单物料明细表报表导出'!#REF!,7)=H$1)*('2-1 采购订单物料明细表报表导出'!#REF!=$A632),'2-1 采购订单物料明细表报表导出'!#REF!,0))</f>
        <v>#REF!</v>
      </c>
      <c r="I632" s="23" t="e" cm="1">
        <f t="array" ref="I632">SUM(IF((LEFT('2-1 采购订单物料明细表报表导出'!#REF!,7)=I$1)*('2-1 采购订单物料明细表报表导出'!#REF!=$A632),'2-1 采购订单物料明细表报表导出'!#REF!,0))</f>
        <v>#REF!</v>
      </c>
      <c r="J632" s="23" t="e" cm="1">
        <f t="array" ref="J632">SUM(IF((LEFT('2-1 采购订单物料明细表报表导出'!#REF!,7)=J$1)*('2-1 采购订单物料明细表报表导出'!#REF!=$A632),'2-1 采购订单物料明细表报表导出'!#REF!,0))</f>
        <v>#REF!</v>
      </c>
      <c r="K632" s="23" t="e" cm="1">
        <f t="array" ref="K632">SUM(IF((LEFT('2-1 采购订单物料明细表报表导出'!#REF!,7)=K$1)*('2-1 采购订单物料明细表报表导出'!#REF!=$A632),'2-1 采购订单物料明细表报表导出'!#REF!,0))</f>
        <v>#REF!</v>
      </c>
      <c r="L632" s="23" t="e" cm="1">
        <f t="array" ref="L632">SUM(IF((LEFT('2-1 采购订单物料明细表报表导出'!#REF!,7)=L$1)*('2-1 采购订单物料明细表报表导出'!#REF!=$A632),'2-1 采购订单物料明细表报表导出'!#REF!,0))</f>
        <v>#REF!</v>
      </c>
      <c r="M632" s="23" t="e" cm="1">
        <f t="array" ref="M632">SUM(IF((LEFT('2-1 采购订单物料明细表报表导出'!#REF!,7)=M$1)*('2-1 采购订单物料明细表报表导出'!#REF!=$A632),'2-1 采购订单物料明细表报表导出'!#REF!,0))</f>
        <v>#REF!</v>
      </c>
      <c r="N632" s="23" t="e" cm="1">
        <f t="array" ref="N632">SUM(IF((LEFT('2-1 采购订单物料明细表报表导出'!#REF!,7)=N$1)*('2-1 采购订单物料明细表报表导出'!#REF!=$A632),'2-1 采购订单物料明细表报表导出'!#REF!,0))</f>
        <v>#REF!</v>
      </c>
      <c r="O632" s="23" t="e" cm="1">
        <f t="array" ref="O632">SUM(IF((LEFT('2-1 采购订单物料明细表报表导出'!#REF!,7)=O$1)*('2-1 采购订单物料明细表报表导出'!#REF!=$A632),'2-1 采购订单物料明细表报表导出'!#REF!,0))</f>
        <v>#REF!</v>
      </c>
    </row>
    <row r="633" ht="14.5" spans="1:15">
      <c r="A633" s="20" t="s">
        <v>3941</v>
      </c>
      <c r="B633" s="48" t="s">
        <v>1779</v>
      </c>
      <c r="C633" s="49" t="s">
        <v>1780</v>
      </c>
      <c r="D633" s="23" t="e" cm="1">
        <f t="array" ref="D633">SUM(IF((LEFT('2-1 采购订单物料明细表报表导出'!#REF!,7)=D$1)*('2-1 采购订单物料明细表报表导出'!#REF!=$A633),'2-1 采购订单物料明细表报表导出'!#REF!,0))</f>
        <v>#REF!</v>
      </c>
      <c r="E633" s="23" t="e" cm="1">
        <f t="array" ref="E633">SUM(IF((LEFT('2-1 采购订单物料明细表报表导出'!#REF!,7)=E$1)*('2-1 采购订单物料明细表报表导出'!#REF!=$A633),'2-1 采购订单物料明细表报表导出'!#REF!,0))</f>
        <v>#REF!</v>
      </c>
      <c r="F633" s="23" t="e" cm="1">
        <f t="array" ref="F633">SUM(IF((LEFT('2-1 采购订单物料明细表报表导出'!#REF!,7)=F$1)*('2-1 采购订单物料明细表报表导出'!#REF!=$A633),'2-1 采购订单物料明细表报表导出'!#REF!,0))</f>
        <v>#REF!</v>
      </c>
      <c r="G633" s="23" t="e" cm="1">
        <f t="array" ref="G633">SUM(IF((LEFT('2-1 采购订单物料明细表报表导出'!#REF!,7)=G$1)*('2-1 采购订单物料明细表报表导出'!#REF!=$A633),'2-1 采购订单物料明细表报表导出'!#REF!,0))</f>
        <v>#REF!</v>
      </c>
      <c r="H633" s="23" t="e" cm="1">
        <f t="array" ref="H633">SUM(IF((LEFT('2-1 采购订单物料明细表报表导出'!#REF!,7)=H$1)*('2-1 采购订单物料明细表报表导出'!#REF!=$A633),'2-1 采购订单物料明细表报表导出'!#REF!,0))</f>
        <v>#REF!</v>
      </c>
      <c r="I633" s="23" t="e" cm="1">
        <f t="array" ref="I633">SUM(IF((LEFT('2-1 采购订单物料明细表报表导出'!#REF!,7)=I$1)*('2-1 采购订单物料明细表报表导出'!#REF!=$A633),'2-1 采购订单物料明细表报表导出'!#REF!,0))</f>
        <v>#REF!</v>
      </c>
      <c r="J633" s="23" t="e" cm="1">
        <f t="array" ref="J633">SUM(IF((LEFT('2-1 采购订单物料明细表报表导出'!#REF!,7)=J$1)*('2-1 采购订单物料明细表报表导出'!#REF!=$A633),'2-1 采购订单物料明细表报表导出'!#REF!,0))</f>
        <v>#REF!</v>
      </c>
      <c r="K633" s="23" t="e" cm="1">
        <f t="array" ref="K633">SUM(IF((LEFT('2-1 采购订单物料明细表报表导出'!#REF!,7)=K$1)*('2-1 采购订单物料明细表报表导出'!#REF!=$A633),'2-1 采购订单物料明细表报表导出'!#REF!,0))</f>
        <v>#REF!</v>
      </c>
      <c r="L633" s="23" t="e" cm="1">
        <f t="array" ref="L633">SUM(IF((LEFT('2-1 采购订单物料明细表报表导出'!#REF!,7)=L$1)*('2-1 采购订单物料明细表报表导出'!#REF!=$A633),'2-1 采购订单物料明细表报表导出'!#REF!,0))</f>
        <v>#REF!</v>
      </c>
      <c r="M633" s="23" t="e" cm="1">
        <f t="array" ref="M633">SUM(IF((LEFT('2-1 采购订单物料明细表报表导出'!#REF!,7)=M$1)*('2-1 采购订单物料明细表报表导出'!#REF!=$A633),'2-1 采购订单物料明细表报表导出'!#REF!,0))</f>
        <v>#REF!</v>
      </c>
      <c r="N633" s="23" t="e" cm="1">
        <f t="array" ref="N633">SUM(IF((LEFT('2-1 采购订单物料明细表报表导出'!#REF!,7)=N$1)*('2-1 采购订单物料明细表报表导出'!#REF!=$A633),'2-1 采购订单物料明细表报表导出'!#REF!,0))</f>
        <v>#REF!</v>
      </c>
      <c r="O633" s="23" t="e" cm="1">
        <f t="array" ref="O633">SUM(IF((LEFT('2-1 采购订单物料明细表报表导出'!#REF!,7)=O$1)*('2-1 采购订单物料明细表报表导出'!#REF!=$A633),'2-1 采购订单物料明细表报表导出'!#REF!,0))</f>
        <v>#REF!</v>
      </c>
    </row>
    <row r="634" ht="14.5" spans="1:15">
      <c r="A634" s="20" t="s">
        <v>3942</v>
      </c>
      <c r="B634" s="48" t="s">
        <v>1779</v>
      </c>
      <c r="C634" s="49" t="s">
        <v>1780</v>
      </c>
      <c r="D634" s="23" t="e" cm="1">
        <f t="array" ref="D634">SUM(IF((LEFT('2-1 采购订单物料明细表报表导出'!#REF!,7)=D$1)*('2-1 采购订单物料明细表报表导出'!#REF!=$A634),'2-1 采购订单物料明细表报表导出'!#REF!,0))</f>
        <v>#REF!</v>
      </c>
      <c r="E634" s="23" t="e" cm="1">
        <f t="array" ref="E634">SUM(IF((LEFT('2-1 采购订单物料明细表报表导出'!#REF!,7)=E$1)*('2-1 采购订单物料明细表报表导出'!#REF!=$A634),'2-1 采购订单物料明细表报表导出'!#REF!,0))</f>
        <v>#REF!</v>
      </c>
      <c r="F634" s="23" t="e" cm="1">
        <f t="array" ref="F634">SUM(IF((LEFT('2-1 采购订单物料明细表报表导出'!#REF!,7)=F$1)*('2-1 采购订单物料明细表报表导出'!#REF!=$A634),'2-1 采购订单物料明细表报表导出'!#REF!,0))</f>
        <v>#REF!</v>
      </c>
      <c r="G634" s="23" t="e" cm="1">
        <f t="array" ref="G634">SUM(IF((LEFT('2-1 采购订单物料明细表报表导出'!#REF!,7)=G$1)*('2-1 采购订单物料明细表报表导出'!#REF!=$A634),'2-1 采购订单物料明细表报表导出'!#REF!,0))</f>
        <v>#REF!</v>
      </c>
      <c r="H634" s="23" t="e" cm="1">
        <f t="array" ref="H634">SUM(IF((LEFT('2-1 采购订单物料明细表报表导出'!#REF!,7)=H$1)*('2-1 采购订单物料明细表报表导出'!#REF!=$A634),'2-1 采购订单物料明细表报表导出'!#REF!,0))</f>
        <v>#REF!</v>
      </c>
      <c r="I634" s="23" t="e" cm="1">
        <f t="array" ref="I634">SUM(IF((LEFT('2-1 采购订单物料明细表报表导出'!#REF!,7)=I$1)*('2-1 采购订单物料明细表报表导出'!#REF!=$A634),'2-1 采购订单物料明细表报表导出'!#REF!,0))</f>
        <v>#REF!</v>
      </c>
      <c r="J634" s="23" t="e" cm="1">
        <f t="array" ref="J634">SUM(IF((LEFT('2-1 采购订单物料明细表报表导出'!#REF!,7)=J$1)*('2-1 采购订单物料明细表报表导出'!#REF!=$A634),'2-1 采购订单物料明细表报表导出'!#REF!,0))</f>
        <v>#REF!</v>
      </c>
      <c r="K634" s="23" t="e" cm="1">
        <f t="array" ref="K634">SUM(IF((LEFT('2-1 采购订单物料明细表报表导出'!#REF!,7)=K$1)*('2-1 采购订单物料明细表报表导出'!#REF!=$A634),'2-1 采购订单物料明细表报表导出'!#REF!,0))</f>
        <v>#REF!</v>
      </c>
      <c r="L634" s="23" t="e" cm="1">
        <f t="array" ref="L634">SUM(IF((LEFT('2-1 采购订单物料明细表报表导出'!#REF!,7)=L$1)*('2-1 采购订单物料明细表报表导出'!#REF!=$A634),'2-1 采购订单物料明细表报表导出'!#REF!,0))</f>
        <v>#REF!</v>
      </c>
      <c r="M634" s="23" t="e" cm="1">
        <f t="array" ref="M634">SUM(IF((LEFT('2-1 采购订单物料明细表报表导出'!#REF!,7)=M$1)*('2-1 采购订单物料明细表报表导出'!#REF!=$A634),'2-1 采购订单物料明细表报表导出'!#REF!,0))</f>
        <v>#REF!</v>
      </c>
      <c r="N634" s="23" t="e" cm="1">
        <f t="array" ref="N634">SUM(IF((LEFT('2-1 采购订单物料明细表报表导出'!#REF!,7)=N$1)*('2-1 采购订单物料明细表报表导出'!#REF!=$A634),'2-1 采购订单物料明细表报表导出'!#REF!,0))</f>
        <v>#REF!</v>
      </c>
      <c r="O634" s="23" t="e" cm="1">
        <f t="array" ref="O634">SUM(IF((LEFT('2-1 采购订单物料明细表报表导出'!#REF!,7)=O$1)*('2-1 采购订单物料明细表报表导出'!#REF!=$A634),'2-1 采购订单物料明细表报表导出'!#REF!,0))</f>
        <v>#REF!</v>
      </c>
    </row>
    <row r="635" ht="14.5" spans="1:15">
      <c r="A635" s="20" t="s">
        <v>3943</v>
      </c>
      <c r="B635" s="48" t="s">
        <v>1779</v>
      </c>
      <c r="C635" s="49" t="s">
        <v>1780</v>
      </c>
      <c r="D635" s="23" t="e" cm="1">
        <f t="array" ref="D635">SUM(IF((LEFT('2-1 采购订单物料明细表报表导出'!#REF!,7)=D$1)*('2-1 采购订单物料明细表报表导出'!#REF!=$A635),'2-1 采购订单物料明细表报表导出'!#REF!,0))</f>
        <v>#REF!</v>
      </c>
      <c r="E635" s="23" t="e" cm="1">
        <f t="array" ref="E635">SUM(IF((LEFT('2-1 采购订单物料明细表报表导出'!#REF!,7)=E$1)*('2-1 采购订单物料明细表报表导出'!#REF!=$A635),'2-1 采购订单物料明细表报表导出'!#REF!,0))</f>
        <v>#REF!</v>
      </c>
      <c r="F635" s="23" t="e" cm="1">
        <f t="array" ref="F635">SUM(IF((LEFT('2-1 采购订单物料明细表报表导出'!#REF!,7)=F$1)*('2-1 采购订单物料明细表报表导出'!#REF!=$A635),'2-1 采购订单物料明细表报表导出'!#REF!,0))</f>
        <v>#REF!</v>
      </c>
      <c r="G635" s="23" t="e" cm="1">
        <f t="array" ref="G635">SUM(IF((LEFT('2-1 采购订单物料明细表报表导出'!#REF!,7)=G$1)*('2-1 采购订单物料明细表报表导出'!#REF!=$A635),'2-1 采购订单物料明细表报表导出'!#REF!,0))</f>
        <v>#REF!</v>
      </c>
      <c r="H635" s="23" t="e" cm="1">
        <f t="array" ref="H635">SUM(IF((LEFT('2-1 采购订单物料明细表报表导出'!#REF!,7)=H$1)*('2-1 采购订单物料明细表报表导出'!#REF!=$A635),'2-1 采购订单物料明细表报表导出'!#REF!,0))</f>
        <v>#REF!</v>
      </c>
      <c r="I635" s="23" t="e" cm="1">
        <f t="array" ref="I635">SUM(IF((LEFT('2-1 采购订单物料明细表报表导出'!#REF!,7)=I$1)*('2-1 采购订单物料明细表报表导出'!#REF!=$A635),'2-1 采购订单物料明细表报表导出'!#REF!,0))</f>
        <v>#REF!</v>
      </c>
      <c r="J635" s="23" t="e" cm="1">
        <f t="array" ref="J635">SUM(IF((LEFT('2-1 采购订单物料明细表报表导出'!#REF!,7)=J$1)*('2-1 采购订单物料明细表报表导出'!#REF!=$A635),'2-1 采购订单物料明细表报表导出'!#REF!,0))</f>
        <v>#REF!</v>
      </c>
      <c r="K635" s="23" t="e" cm="1">
        <f t="array" ref="K635">SUM(IF((LEFT('2-1 采购订单物料明细表报表导出'!#REF!,7)=K$1)*('2-1 采购订单物料明细表报表导出'!#REF!=$A635),'2-1 采购订单物料明细表报表导出'!#REF!,0))</f>
        <v>#REF!</v>
      </c>
      <c r="L635" s="23" t="e" cm="1">
        <f t="array" ref="L635">SUM(IF((LEFT('2-1 采购订单物料明细表报表导出'!#REF!,7)=L$1)*('2-1 采购订单物料明细表报表导出'!#REF!=$A635),'2-1 采购订单物料明细表报表导出'!#REF!,0))</f>
        <v>#REF!</v>
      </c>
      <c r="M635" s="23" t="e" cm="1">
        <f t="array" ref="M635">SUM(IF((LEFT('2-1 采购订单物料明细表报表导出'!#REF!,7)=M$1)*('2-1 采购订单物料明细表报表导出'!#REF!=$A635),'2-1 采购订单物料明细表报表导出'!#REF!,0))</f>
        <v>#REF!</v>
      </c>
      <c r="N635" s="23" t="e" cm="1">
        <f t="array" ref="N635">SUM(IF((LEFT('2-1 采购订单物料明细表报表导出'!#REF!,7)=N$1)*('2-1 采购订单物料明细表报表导出'!#REF!=$A635),'2-1 采购订单物料明细表报表导出'!#REF!,0))</f>
        <v>#REF!</v>
      </c>
      <c r="O635" s="23" t="e" cm="1">
        <f t="array" ref="O635">SUM(IF((LEFT('2-1 采购订单物料明细表报表导出'!#REF!,7)=O$1)*('2-1 采购订单物料明细表报表导出'!#REF!=$A635),'2-1 采购订单物料明细表报表导出'!#REF!,0))</f>
        <v>#REF!</v>
      </c>
    </row>
    <row r="636" ht="14.5" spans="1:15">
      <c r="A636" s="20" t="s">
        <v>3944</v>
      </c>
      <c r="B636" s="48" t="s">
        <v>1779</v>
      </c>
      <c r="C636" s="49" t="s">
        <v>1780</v>
      </c>
      <c r="D636" s="23" t="e" cm="1">
        <f t="array" ref="D636">SUM(IF((LEFT('2-1 采购订单物料明细表报表导出'!#REF!,7)=D$1)*('2-1 采购订单物料明细表报表导出'!#REF!=$A636),'2-1 采购订单物料明细表报表导出'!#REF!,0))</f>
        <v>#REF!</v>
      </c>
      <c r="E636" s="23" t="e" cm="1">
        <f t="array" ref="E636">SUM(IF((LEFT('2-1 采购订单物料明细表报表导出'!#REF!,7)=E$1)*('2-1 采购订单物料明细表报表导出'!#REF!=$A636),'2-1 采购订单物料明细表报表导出'!#REF!,0))</f>
        <v>#REF!</v>
      </c>
      <c r="F636" s="23" t="e" cm="1">
        <f t="array" ref="F636">SUM(IF((LEFT('2-1 采购订单物料明细表报表导出'!#REF!,7)=F$1)*('2-1 采购订单物料明细表报表导出'!#REF!=$A636),'2-1 采购订单物料明细表报表导出'!#REF!,0))</f>
        <v>#REF!</v>
      </c>
      <c r="G636" s="23" t="e" cm="1">
        <f t="array" ref="G636">SUM(IF((LEFT('2-1 采购订单物料明细表报表导出'!#REF!,7)=G$1)*('2-1 采购订单物料明细表报表导出'!#REF!=$A636),'2-1 采购订单物料明细表报表导出'!#REF!,0))</f>
        <v>#REF!</v>
      </c>
      <c r="H636" s="23" t="e" cm="1">
        <f t="array" ref="H636">SUM(IF((LEFT('2-1 采购订单物料明细表报表导出'!#REF!,7)=H$1)*('2-1 采购订单物料明细表报表导出'!#REF!=$A636),'2-1 采购订单物料明细表报表导出'!#REF!,0))</f>
        <v>#REF!</v>
      </c>
      <c r="I636" s="23" t="e" cm="1">
        <f t="array" ref="I636">SUM(IF((LEFT('2-1 采购订单物料明细表报表导出'!#REF!,7)=I$1)*('2-1 采购订单物料明细表报表导出'!#REF!=$A636),'2-1 采购订单物料明细表报表导出'!#REF!,0))</f>
        <v>#REF!</v>
      </c>
      <c r="J636" s="23" t="e" cm="1">
        <f t="array" ref="J636">SUM(IF((LEFT('2-1 采购订单物料明细表报表导出'!#REF!,7)=J$1)*('2-1 采购订单物料明细表报表导出'!#REF!=$A636),'2-1 采购订单物料明细表报表导出'!#REF!,0))</f>
        <v>#REF!</v>
      </c>
      <c r="K636" s="23" t="e" cm="1">
        <f t="array" ref="K636">SUM(IF((LEFT('2-1 采购订单物料明细表报表导出'!#REF!,7)=K$1)*('2-1 采购订单物料明细表报表导出'!#REF!=$A636),'2-1 采购订单物料明细表报表导出'!#REF!,0))</f>
        <v>#REF!</v>
      </c>
      <c r="L636" s="23" t="e" cm="1">
        <f t="array" ref="L636">SUM(IF((LEFT('2-1 采购订单物料明细表报表导出'!#REF!,7)=L$1)*('2-1 采购订单物料明细表报表导出'!#REF!=$A636),'2-1 采购订单物料明细表报表导出'!#REF!,0))</f>
        <v>#REF!</v>
      </c>
      <c r="M636" s="23" t="e" cm="1">
        <f t="array" ref="M636">SUM(IF((LEFT('2-1 采购订单物料明细表报表导出'!#REF!,7)=M$1)*('2-1 采购订单物料明细表报表导出'!#REF!=$A636),'2-1 采购订单物料明细表报表导出'!#REF!,0))</f>
        <v>#REF!</v>
      </c>
      <c r="N636" s="23" t="e" cm="1">
        <f t="array" ref="N636">SUM(IF((LEFT('2-1 采购订单物料明细表报表导出'!#REF!,7)=N$1)*('2-1 采购订单物料明细表报表导出'!#REF!=$A636),'2-1 采购订单物料明细表报表导出'!#REF!,0))</f>
        <v>#REF!</v>
      </c>
      <c r="O636" s="23" t="e" cm="1">
        <f t="array" ref="O636">SUM(IF((LEFT('2-1 采购订单物料明细表报表导出'!#REF!,7)=O$1)*('2-1 采购订单物料明细表报表导出'!#REF!=$A636),'2-1 采购订单物料明细表报表导出'!#REF!,0))</f>
        <v>#REF!</v>
      </c>
    </row>
    <row r="637" ht="14.5" spans="1:15">
      <c r="A637" s="20" t="s">
        <v>3945</v>
      </c>
      <c r="B637" s="48" t="s">
        <v>1779</v>
      </c>
      <c r="C637" s="49" t="s">
        <v>1780</v>
      </c>
      <c r="D637" s="23" t="e" cm="1">
        <f t="array" ref="D637">SUM(IF((LEFT('2-1 采购订单物料明细表报表导出'!#REF!,7)=D$1)*('2-1 采购订单物料明细表报表导出'!#REF!=$A637),'2-1 采购订单物料明细表报表导出'!#REF!,0))</f>
        <v>#REF!</v>
      </c>
      <c r="E637" s="23" t="e" cm="1">
        <f t="array" ref="E637">SUM(IF((LEFT('2-1 采购订单物料明细表报表导出'!#REF!,7)=E$1)*('2-1 采购订单物料明细表报表导出'!#REF!=$A637),'2-1 采购订单物料明细表报表导出'!#REF!,0))</f>
        <v>#REF!</v>
      </c>
      <c r="F637" s="23" t="e" cm="1">
        <f t="array" ref="F637">SUM(IF((LEFT('2-1 采购订单物料明细表报表导出'!#REF!,7)=F$1)*('2-1 采购订单物料明细表报表导出'!#REF!=$A637),'2-1 采购订单物料明细表报表导出'!#REF!,0))</f>
        <v>#REF!</v>
      </c>
      <c r="G637" s="23" t="e" cm="1">
        <f t="array" ref="G637">SUM(IF((LEFT('2-1 采购订单物料明细表报表导出'!#REF!,7)=G$1)*('2-1 采购订单物料明细表报表导出'!#REF!=$A637),'2-1 采购订单物料明细表报表导出'!#REF!,0))</f>
        <v>#REF!</v>
      </c>
      <c r="H637" s="23" t="e" cm="1">
        <f t="array" ref="H637">SUM(IF((LEFT('2-1 采购订单物料明细表报表导出'!#REF!,7)=H$1)*('2-1 采购订单物料明细表报表导出'!#REF!=$A637),'2-1 采购订单物料明细表报表导出'!#REF!,0))</f>
        <v>#REF!</v>
      </c>
      <c r="I637" s="23" t="e" cm="1">
        <f t="array" ref="I637">SUM(IF((LEFT('2-1 采购订单物料明细表报表导出'!#REF!,7)=I$1)*('2-1 采购订单物料明细表报表导出'!#REF!=$A637),'2-1 采购订单物料明细表报表导出'!#REF!,0))</f>
        <v>#REF!</v>
      </c>
      <c r="J637" s="23" t="e" cm="1">
        <f t="array" ref="J637">SUM(IF((LEFT('2-1 采购订单物料明细表报表导出'!#REF!,7)=J$1)*('2-1 采购订单物料明细表报表导出'!#REF!=$A637),'2-1 采购订单物料明细表报表导出'!#REF!,0))</f>
        <v>#REF!</v>
      </c>
      <c r="K637" s="23" t="e" cm="1">
        <f t="array" ref="K637">SUM(IF((LEFT('2-1 采购订单物料明细表报表导出'!#REF!,7)=K$1)*('2-1 采购订单物料明细表报表导出'!#REF!=$A637),'2-1 采购订单物料明细表报表导出'!#REF!,0))</f>
        <v>#REF!</v>
      </c>
      <c r="L637" s="23" t="e" cm="1">
        <f t="array" ref="L637">SUM(IF((LEFT('2-1 采购订单物料明细表报表导出'!#REF!,7)=L$1)*('2-1 采购订单物料明细表报表导出'!#REF!=$A637),'2-1 采购订单物料明细表报表导出'!#REF!,0))</f>
        <v>#REF!</v>
      </c>
      <c r="M637" s="23" t="e" cm="1">
        <f t="array" ref="M637">SUM(IF((LEFT('2-1 采购订单物料明细表报表导出'!#REF!,7)=M$1)*('2-1 采购订单物料明细表报表导出'!#REF!=$A637),'2-1 采购订单物料明细表报表导出'!#REF!,0))</f>
        <v>#REF!</v>
      </c>
      <c r="N637" s="23" t="e" cm="1">
        <f t="array" ref="N637">SUM(IF((LEFT('2-1 采购订单物料明细表报表导出'!#REF!,7)=N$1)*('2-1 采购订单物料明细表报表导出'!#REF!=$A637),'2-1 采购订单物料明细表报表导出'!#REF!,0))</f>
        <v>#REF!</v>
      </c>
      <c r="O637" s="23" t="e" cm="1">
        <f t="array" ref="O637">SUM(IF((LEFT('2-1 采购订单物料明细表报表导出'!#REF!,7)=O$1)*('2-1 采购订单物料明细表报表导出'!#REF!=$A637),'2-1 采购订单物料明细表报表导出'!#REF!,0))</f>
        <v>#REF!</v>
      </c>
    </row>
    <row r="638" ht="14.5" spans="1:15">
      <c r="A638" s="20" t="s">
        <v>3946</v>
      </c>
      <c r="B638" s="48" t="s">
        <v>1779</v>
      </c>
      <c r="C638" s="49" t="s">
        <v>1780</v>
      </c>
      <c r="D638" s="23" t="e" cm="1">
        <f t="array" ref="D638">SUM(IF((LEFT('2-1 采购订单物料明细表报表导出'!#REF!,7)=D$1)*('2-1 采购订单物料明细表报表导出'!#REF!=$A638),'2-1 采购订单物料明细表报表导出'!#REF!,0))</f>
        <v>#REF!</v>
      </c>
      <c r="E638" s="23" t="e" cm="1">
        <f t="array" ref="E638">SUM(IF((LEFT('2-1 采购订单物料明细表报表导出'!#REF!,7)=E$1)*('2-1 采购订单物料明细表报表导出'!#REF!=$A638),'2-1 采购订单物料明细表报表导出'!#REF!,0))</f>
        <v>#REF!</v>
      </c>
      <c r="F638" s="23" t="e" cm="1">
        <f t="array" ref="F638">SUM(IF((LEFT('2-1 采购订单物料明细表报表导出'!#REF!,7)=F$1)*('2-1 采购订单物料明细表报表导出'!#REF!=$A638),'2-1 采购订单物料明细表报表导出'!#REF!,0))</f>
        <v>#REF!</v>
      </c>
      <c r="G638" s="23" t="e" cm="1">
        <f t="array" ref="G638">SUM(IF((LEFT('2-1 采购订单物料明细表报表导出'!#REF!,7)=G$1)*('2-1 采购订单物料明细表报表导出'!#REF!=$A638),'2-1 采购订单物料明细表报表导出'!#REF!,0))</f>
        <v>#REF!</v>
      </c>
      <c r="H638" s="23" t="e" cm="1">
        <f t="array" ref="H638">SUM(IF((LEFT('2-1 采购订单物料明细表报表导出'!#REF!,7)=H$1)*('2-1 采购订单物料明细表报表导出'!#REF!=$A638),'2-1 采购订单物料明细表报表导出'!#REF!,0))</f>
        <v>#REF!</v>
      </c>
      <c r="I638" s="23" t="e" cm="1">
        <f t="array" ref="I638">SUM(IF((LEFT('2-1 采购订单物料明细表报表导出'!#REF!,7)=I$1)*('2-1 采购订单物料明细表报表导出'!#REF!=$A638),'2-1 采购订单物料明细表报表导出'!#REF!,0))</f>
        <v>#REF!</v>
      </c>
      <c r="J638" s="23" t="e" cm="1">
        <f t="array" ref="J638">SUM(IF((LEFT('2-1 采购订单物料明细表报表导出'!#REF!,7)=J$1)*('2-1 采购订单物料明细表报表导出'!#REF!=$A638),'2-1 采购订单物料明细表报表导出'!#REF!,0))</f>
        <v>#REF!</v>
      </c>
      <c r="K638" s="23" t="e" cm="1">
        <f t="array" ref="K638">SUM(IF((LEFT('2-1 采购订单物料明细表报表导出'!#REF!,7)=K$1)*('2-1 采购订单物料明细表报表导出'!#REF!=$A638),'2-1 采购订单物料明细表报表导出'!#REF!,0))</f>
        <v>#REF!</v>
      </c>
      <c r="L638" s="23" t="e" cm="1">
        <f t="array" ref="L638">SUM(IF((LEFT('2-1 采购订单物料明细表报表导出'!#REF!,7)=L$1)*('2-1 采购订单物料明细表报表导出'!#REF!=$A638),'2-1 采购订单物料明细表报表导出'!#REF!,0))</f>
        <v>#REF!</v>
      </c>
      <c r="M638" s="23" t="e" cm="1">
        <f t="array" ref="M638">SUM(IF((LEFT('2-1 采购订单物料明细表报表导出'!#REF!,7)=M$1)*('2-1 采购订单物料明细表报表导出'!#REF!=$A638),'2-1 采购订单物料明细表报表导出'!#REF!,0))</f>
        <v>#REF!</v>
      </c>
      <c r="N638" s="23" t="e" cm="1">
        <f t="array" ref="N638">SUM(IF((LEFT('2-1 采购订单物料明细表报表导出'!#REF!,7)=N$1)*('2-1 采购订单物料明细表报表导出'!#REF!=$A638),'2-1 采购订单物料明细表报表导出'!#REF!,0))</f>
        <v>#REF!</v>
      </c>
      <c r="O638" s="23" t="e" cm="1">
        <f t="array" ref="O638">SUM(IF((LEFT('2-1 采购订单物料明细表报表导出'!#REF!,7)=O$1)*('2-1 采购订单物料明细表报表导出'!#REF!=$A638),'2-1 采购订单物料明细表报表导出'!#REF!,0))</f>
        <v>#REF!</v>
      </c>
    </row>
    <row r="639" ht="14.5" spans="1:15">
      <c r="A639" s="20" t="s">
        <v>3947</v>
      </c>
      <c r="B639" s="48" t="s">
        <v>1779</v>
      </c>
      <c r="C639" s="49" t="s">
        <v>1780</v>
      </c>
      <c r="D639" s="23" t="e" cm="1">
        <f t="array" ref="D639">SUM(IF((LEFT('2-1 采购订单物料明细表报表导出'!#REF!,7)=D$1)*('2-1 采购订单物料明细表报表导出'!#REF!=$A639),'2-1 采购订单物料明细表报表导出'!#REF!,0))</f>
        <v>#REF!</v>
      </c>
      <c r="E639" s="23" t="e" cm="1">
        <f t="array" ref="E639">SUM(IF((LEFT('2-1 采购订单物料明细表报表导出'!#REF!,7)=E$1)*('2-1 采购订单物料明细表报表导出'!#REF!=$A639),'2-1 采购订单物料明细表报表导出'!#REF!,0))</f>
        <v>#REF!</v>
      </c>
      <c r="F639" s="23" t="e" cm="1">
        <f t="array" ref="F639">SUM(IF((LEFT('2-1 采购订单物料明细表报表导出'!#REF!,7)=F$1)*('2-1 采购订单物料明细表报表导出'!#REF!=$A639),'2-1 采购订单物料明细表报表导出'!#REF!,0))</f>
        <v>#REF!</v>
      </c>
      <c r="G639" s="23" t="e" cm="1">
        <f t="array" ref="G639">SUM(IF((LEFT('2-1 采购订单物料明细表报表导出'!#REF!,7)=G$1)*('2-1 采购订单物料明细表报表导出'!#REF!=$A639),'2-1 采购订单物料明细表报表导出'!#REF!,0))</f>
        <v>#REF!</v>
      </c>
      <c r="H639" s="23" t="e" cm="1">
        <f t="array" ref="H639">SUM(IF((LEFT('2-1 采购订单物料明细表报表导出'!#REF!,7)=H$1)*('2-1 采购订单物料明细表报表导出'!#REF!=$A639),'2-1 采购订单物料明细表报表导出'!#REF!,0))</f>
        <v>#REF!</v>
      </c>
      <c r="I639" s="23" t="e" cm="1">
        <f t="array" ref="I639">SUM(IF((LEFT('2-1 采购订单物料明细表报表导出'!#REF!,7)=I$1)*('2-1 采购订单物料明细表报表导出'!#REF!=$A639),'2-1 采购订单物料明细表报表导出'!#REF!,0))</f>
        <v>#REF!</v>
      </c>
      <c r="J639" s="23" t="e" cm="1">
        <f t="array" ref="J639">SUM(IF((LEFT('2-1 采购订单物料明细表报表导出'!#REF!,7)=J$1)*('2-1 采购订单物料明细表报表导出'!#REF!=$A639),'2-1 采购订单物料明细表报表导出'!#REF!,0))</f>
        <v>#REF!</v>
      </c>
      <c r="K639" s="23" t="e" cm="1">
        <f t="array" ref="K639">SUM(IF((LEFT('2-1 采购订单物料明细表报表导出'!#REF!,7)=K$1)*('2-1 采购订单物料明细表报表导出'!#REF!=$A639),'2-1 采购订单物料明细表报表导出'!#REF!,0))</f>
        <v>#REF!</v>
      </c>
      <c r="L639" s="23" t="e" cm="1">
        <f t="array" ref="L639">SUM(IF((LEFT('2-1 采购订单物料明细表报表导出'!#REF!,7)=L$1)*('2-1 采购订单物料明细表报表导出'!#REF!=$A639),'2-1 采购订单物料明细表报表导出'!#REF!,0))</f>
        <v>#REF!</v>
      </c>
      <c r="M639" s="23" t="e" cm="1">
        <f t="array" ref="M639">SUM(IF((LEFT('2-1 采购订单物料明细表报表导出'!#REF!,7)=M$1)*('2-1 采购订单物料明细表报表导出'!#REF!=$A639),'2-1 采购订单物料明细表报表导出'!#REF!,0))</f>
        <v>#REF!</v>
      </c>
      <c r="N639" s="23" t="e" cm="1">
        <f t="array" ref="N639">SUM(IF((LEFT('2-1 采购订单物料明细表报表导出'!#REF!,7)=N$1)*('2-1 采购订单物料明细表报表导出'!#REF!=$A639),'2-1 采购订单物料明细表报表导出'!#REF!,0))</f>
        <v>#REF!</v>
      </c>
      <c r="O639" s="23" t="e" cm="1">
        <f t="array" ref="O639">SUM(IF((LEFT('2-1 采购订单物料明细表报表导出'!#REF!,7)=O$1)*('2-1 采购订单物料明细表报表导出'!#REF!=$A639),'2-1 采购订单物料明细表报表导出'!#REF!,0))</f>
        <v>#REF!</v>
      </c>
    </row>
    <row r="640" ht="14.5" spans="1:15">
      <c r="A640" s="20" t="s">
        <v>3948</v>
      </c>
      <c r="B640" s="48" t="s">
        <v>1779</v>
      </c>
      <c r="C640" s="49" t="s">
        <v>1780</v>
      </c>
      <c r="D640" s="23" t="e" cm="1">
        <f t="array" ref="D640">SUM(IF((LEFT('2-1 采购订单物料明细表报表导出'!#REF!,7)=D$1)*('2-1 采购订单物料明细表报表导出'!#REF!=$A640),'2-1 采购订单物料明细表报表导出'!#REF!,0))</f>
        <v>#REF!</v>
      </c>
      <c r="E640" s="23" t="e" cm="1">
        <f t="array" ref="E640">SUM(IF((LEFT('2-1 采购订单物料明细表报表导出'!#REF!,7)=E$1)*('2-1 采购订单物料明细表报表导出'!#REF!=$A640),'2-1 采购订单物料明细表报表导出'!#REF!,0))</f>
        <v>#REF!</v>
      </c>
      <c r="F640" s="23" t="e" cm="1">
        <f t="array" ref="F640">SUM(IF((LEFT('2-1 采购订单物料明细表报表导出'!#REF!,7)=F$1)*('2-1 采购订单物料明细表报表导出'!#REF!=$A640),'2-1 采购订单物料明细表报表导出'!#REF!,0))</f>
        <v>#REF!</v>
      </c>
      <c r="G640" s="23" t="e" cm="1">
        <f t="array" ref="G640">SUM(IF((LEFT('2-1 采购订单物料明细表报表导出'!#REF!,7)=G$1)*('2-1 采购订单物料明细表报表导出'!#REF!=$A640),'2-1 采购订单物料明细表报表导出'!#REF!,0))</f>
        <v>#REF!</v>
      </c>
      <c r="H640" s="23" t="e" cm="1">
        <f t="array" ref="H640">SUM(IF((LEFT('2-1 采购订单物料明细表报表导出'!#REF!,7)=H$1)*('2-1 采购订单物料明细表报表导出'!#REF!=$A640),'2-1 采购订单物料明细表报表导出'!#REF!,0))</f>
        <v>#REF!</v>
      </c>
      <c r="I640" s="23" t="e" cm="1">
        <f t="array" ref="I640">SUM(IF((LEFT('2-1 采购订单物料明细表报表导出'!#REF!,7)=I$1)*('2-1 采购订单物料明细表报表导出'!#REF!=$A640),'2-1 采购订单物料明细表报表导出'!#REF!,0))</f>
        <v>#REF!</v>
      </c>
      <c r="J640" s="23" t="e" cm="1">
        <f t="array" ref="J640">SUM(IF((LEFT('2-1 采购订单物料明细表报表导出'!#REF!,7)=J$1)*('2-1 采购订单物料明细表报表导出'!#REF!=$A640),'2-1 采购订单物料明细表报表导出'!#REF!,0))</f>
        <v>#REF!</v>
      </c>
      <c r="K640" s="23" t="e" cm="1">
        <f t="array" ref="K640">SUM(IF((LEFT('2-1 采购订单物料明细表报表导出'!#REF!,7)=K$1)*('2-1 采购订单物料明细表报表导出'!#REF!=$A640),'2-1 采购订单物料明细表报表导出'!#REF!,0))</f>
        <v>#REF!</v>
      </c>
      <c r="L640" s="23" t="e" cm="1">
        <f t="array" ref="L640">SUM(IF((LEFT('2-1 采购订单物料明细表报表导出'!#REF!,7)=L$1)*('2-1 采购订单物料明细表报表导出'!#REF!=$A640),'2-1 采购订单物料明细表报表导出'!#REF!,0))</f>
        <v>#REF!</v>
      </c>
      <c r="M640" s="23" t="e" cm="1">
        <f t="array" ref="M640">SUM(IF((LEFT('2-1 采购订单物料明细表报表导出'!#REF!,7)=M$1)*('2-1 采购订单物料明细表报表导出'!#REF!=$A640),'2-1 采购订单物料明细表报表导出'!#REF!,0))</f>
        <v>#REF!</v>
      </c>
      <c r="N640" s="23" t="e" cm="1">
        <f t="array" ref="N640">SUM(IF((LEFT('2-1 采购订单物料明细表报表导出'!#REF!,7)=N$1)*('2-1 采购订单物料明细表报表导出'!#REF!=$A640),'2-1 采购订单物料明细表报表导出'!#REF!,0))</f>
        <v>#REF!</v>
      </c>
      <c r="O640" s="23" t="e" cm="1">
        <f t="array" ref="O640">SUM(IF((LEFT('2-1 采购订单物料明细表报表导出'!#REF!,7)=O$1)*('2-1 采购订单物料明细表报表导出'!#REF!=$A640),'2-1 采购订单物料明细表报表导出'!#REF!,0))</f>
        <v>#REF!</v>
      </c>
    </row>
    <row r="641" ht="14.5" spans="1:15">
      <c r="A641" s="20" t="s">
        <v>3949</v>
      </c>
      <c r="B641" s="48" t="s">
        <v>1779</v>
      </c>
      <c r="C641" s="49" t="s">
        <v>1780</v>
      </c>
      <c r="D641" s="23" t="e" cm="1">
        <f t="array" ref="D641">SUM(IF((LEFT('2-1 采购订单物料明细表报表导出'!#REF!,7)=D$1)*('2-1 采购订单物料明细表报表导出'!#REF!=$A641),'2-1 采购订单物料明细表报表导出'!#REF!,0))</f>
        <v>#REF!</v>
      </c>
      <c r="E641" s="23" t="e" cm="1">
        <f t="array" ref="E641">SUM(IF((LEFT('2-1 采购订单物料明细表报表导出'!#REF!,7)=E$1)*('2-1 采购订单物料明细表报表导出'!#REF!=$A641),'2-1 采购订单物料明细表报表导出'!#REF!,0))</f>
        <v>#REF!</v>
      </c>
      <c r="F641" s="23" t="e" cm="1">
        <f t="array" ref="F641">SUM(IF((LEFT('2-1 采购订单物料明细表报表导出'!#REF!,7)=F$1)*('2-1 采购订单物料明细表报表导出'!#REF!=$A641),'2-1 采购订单物料明细表报表导出'!#REF!,0))</f>
        <v>#REF!</v>
      </c>
      <c r="G641" s="23" t="e" cm="1">
        <f t="array" ref="G641">SUM(IF((LEFT('2-1 采购订单物料明细表报表导出'!#REF!,7)=G$1)*('2-1 采购订单物料明细表报表导出'!#REF!=$A641),'2-1 采购订单物料明细表报表导出'!#REF!,0))</f>
        <v>#REF!</v>
      </c>
      <c r="H641" s="23" t="e" cm="1">
        <f t="array" ref="H641">SUM(IF((LEFT('2-1 采购订单物料明细表报表导出'!#REF!,7)=H$1)*('2-1 采购订单物料明细表报表导出'!#REF!=$A641),'2-1 采购订单物料明细表报表导出'!#REF!,0))</f>
        <v>#REF!</v>
      </c>
      <c r="I641" s="23" t="e" cm="1">
        <f t="array" ref="I641">SUM(IF((LEFT('2-1 采购订单物料明细表报表导出'!#REF!,7)=I$1)*('2-1 采购订单物料明细表报表导出'!#REF!=$A641),'2-1 采购订单物料明细表报表导出'!#REF!,0))</f>
        <v>#REF!</v>
      </c>
      <c r="J641" s="23" t="e" cm="1">
        <f t="array" ref="J641">SUM(IF((LEFT('2-1 采购订单物料明细表报表导出'!#REF!,7)=J$1)*('2-1 采购订单物料明细表报表导出'!#REF!=$A641),'2-1 采购订单物料明细表报表导出'!#REF!,0))</f>
        <v>#REF!</v>
      </c>
      <c r="K641" s="23" t="e" cm="1">
        <f t="array" ref="K641">SUM(IF((LEFT('2-1 采购订单物料明细表报表导出'!#REF!,7)=K$1)*('2-1 采购订单物料明细表报表导出'!#REF!=$A641),'2-1 采购订单物料明细表报表导出'!#REF!,0))</f>
        <v>#REF!</v>
      </c>
      <c r="L641" s="23" t="e" cm="1">
        <f t="array" ref="L641">SUM(IF((LEFT('2-1 采购订单物料明细表报表导出'!#REF!,7)=L$1)*('2-1 采购订单物料明细表报表导出'!#REF!=$A641),'2-1 采购订单物料明细表报表导出'!#REF!,0))</f>
        <v>#REF!</v>
      </c>
      <c r="M641" s="23" t="e" cm="1">
        <f t="array" ref="M641">SUM(IF((LEFT('2-1 采购订单物料明细表报表导出'!#REF!,7)=M$1)*('2-1 采购订单物料明细表报表导出'!#REF!=$A641),'2-1 采购订单物料明细表报表导出'!#REF!,0))</f>
        <v>#REF!</v>
      </c>
      <c r="N641" s="23" t="e" cm="1">
        <f t="array" ref="N641">SUM(IF((LEFT('2-1 采购订单物料明细表报表导出'!#REF!,7)=N$1)*('2-1 采购订单物料明细表报表导出'!#REF!=$A641),'2-1 采购订单物料明细表报表导出'!#REF!,0))</f>
        <v>#REF!</v>
      </c>
      <c r="O641" s="23" t="e" cm="1">
        <f t="array" ref="O641">SUM(IF((LEFT('2-1 采购订单物料明细表报表导出'!#REF!,7)=O$1)*('2-1 采购订单物料明细表报表导出'!#REF!=$A641),'2-1 采购订单物料明细表报表导出'!#REF!,0))</f>
        <v>#REF!</v>
      </c>
    </row>
    <row r="642" ht="14.5" spans="1:15">
      <c r="A642" s="20" t="s">
        <v>3950</v>
      </c>
      <c r="B642" s="48" t="s">
        <v>1779</v>
      </c>
      <c r="C642" s="49" t="s">
        <v>1780</v>
      </c>
      <c r="D642" s="23" t="e" cm="1">
        <f t="array" ref="D642">SUM(IF((LEFT('2-1 采购订单物料明细表报表导出'!#REF!,7)=D$1)*('2-1 采购订单物料明细表报表导出'!#REF!=$A642),'2-1 采购订单物料明细表报表导出'!#REF!,0))</f>
        <v>#REF!</v>
      </c>
      <c r="E642" s="23" t="e" cm="1">
        <f t="array" ref="E642">SUM(IF((LEFT('2-1 采购订单物料明细表报表导出'!#REF!,7)=E$1)*('2-1 采购订单物料明细表报表导出'!#REF!=$A642),'2-1 采购订单物料明细表报表导出'!#REF!,0))</f>
        <v>#REF!</v>
      </c>
      <c r="F642" s="23" t="e" cm="1">
        <f t="array" ref="F642">SUM(IF((LEFT('2-1 采购订单物料明细表报表导出'!#REF!,7)=F$1)*('2-1 采购订单物料明细表报表导出'!#REF!=$A642),'2-1 采购订单物料明细表报表导出'!#REF!,0))</f>
        <v>#REF!</v>
      </c>
      <c r="G642" s="23" t="e" cm="1">
        <f t="array" ref="G642">SUM(IF((LEFT('2-1 采购订单物料明细表报表导出'!#REF!,7)=G$1)*('2-1 采购订单物料明细表报表导出'!#REF!=$A642),'2-1 采购订单物料明细表报表导出'!#REF!,0))</f>
        <v>#REF!</v>
      </c>
      <c r="H642" s="23" t="e" cm="1">
        <f t="array" ref="H642">SUM(IF((LEFT('2-1 采购订单物料明细表报表导出'!#REF!,7)=H$1)*('2-1 采购订单物料明细表报表导出'!#REF!=$A642),'2-1 采购订单物料明细表报表导出'!#REF!,0))</f>
        <v>#REF!</v>
      </c>
      <c r="I642" s="23" t="e" cm="1">
        <f t="array" ref="I642">SUM(IF((LEFT('2-1 采购订单物料明细表报表导出'!#REF!,7)=I$1)*('2-1 采购订单物料明细表报表导出'!#REF!=$A642),'2-1 采购订单物料明细表报表导出'!#REF!,0))</f>
        <v>#REF!</v>
      </c>
      <c r="J642" s="23" t="e" cm="1">
        <f t="array" ref="J642">SUM(IF((LEFT('2-1 采购订单物料明细表报表导出'!#REF!,7)=J$1)*('2-1 采购订单物料明细表报表导出'!#REF!=$A642),'2-1 采购订单物料明细表报表导出'!#REF!,0))</f>
        <v>#REF!</v>
      </c>
      <c r="K642" s="23" t="e" cm="1">
        <f t="array" ref="K642">SUM(IF((LEFT('2-1 采购订单物料明细表报表导出'!#REF!,7)=K$1)*('2-1 采购订单物料明细表报表导出'!#REF!=$A642),'2-1 采购订单物料明细表报表导出'!#REF!,0))</f>
        <v>#REF!</v>
      </c>
      <c r="L642" s="23" t="e" cm="1">
        <f t="array" ref="L642">SUM(IF((LEFT('2-1 采购订单物料明细表报表导出'!#REF!,7)=L$1)*('2-1 采购订单物料明细表报表导出'!#REF!=$A642),'2-1 采购订单物料明细表报表导出'!#REF!,0))</f>
        <v>#REF!</v>
      </c>
      <c r="M642" s="23" t="e" cm="1">
        <f t="array" ref="M642">SUM(IF((LEFT('2-1 采购订单物料明细表报表导出'!#REF!,7)=M$1)*('2-1 采购订单物料明细表报表导出'!#REF!=$A642),'2-1 采购订单物料明细表报表导出'!#REF!,0))</f>
        <v>#REF!</v>
      </c>
      <c r="N642" s="23" t="e" cm="1">
        <f t="array" ref="N642">SUM(IF((LEFT('2-1 采购订单物料明细表报表导出'!#REF!,7)=N$1)*('2-1 采购订单物料明细表报表导出'!#REF!=$A642),'2-1 采购订单物料明细表报表导出'!#REF!,0))</f>
        <v>#REF!</v>
      </c>
      <c r="O642" s="23" t="e" cm="1">
        <f t="array" ref="O642">SUM(IF((LEFT('2-1 采购订单物料明细表报表导出'!#REF!,7)=O$1)*('2-1 采购订单物料明细表报表导出'!#REF!=$A642),'2-1 采购订单物料明细表报表导出'!#REF!,0))</f>
        <v>#REF!</v>
      </c>
    </row>
    <row r="643" ht="14.5" spans="1:15">
      <c r="A643" s="20" t="s">
        <v>3951</v>
      </c>
      <c r="B643" s="48" t="s">
        <v>1779</v>
      </c>
      <c r="C643" s="49" t="s">
        <v>1780</v>
      </c>
      <c r="D643" s="23" t="e" cm="1">
        <f t="array" ref="D643">SUM(IF((LEFT('2-1 采购订单物料明细表报表导出'!#REF!,7)=D$1)*('2-1 采购订单物料明细表报表导出'!#REF!=$A643),'2-1 采购订单物料明细表报表导出'!#REF!,0))</f>
        <v>#REF!</v>
      </c>
      <c r="E643" s="23" t="e" cm="1">
        <f t="array" ref="E643">SUM(IF((LEFT('2-1 采购订单物料明细表报表导出'!#REF!,7)=E$1)*('2-1 采购订单物料明细表报表导出'!#REF!=$A643),'2-1 采购订单物料明细表报表导出'!#REF!,0))</f>
        <v>#REF!</v>
      </c>
      <c r="F643" s="23" t="e" cm="1">
        <f t="array" ref="F643">SUM(IF((LEFT('2-1 采购订单物料明细表报表导出'!#REF!,7)=F$1)*('2-1 采购订单物料明细表报表导出'!#REF!=$A643),'2-1 采购订单物料明细表报表导出'!#REF!,0))</f>
        <v>#REF!</v>
      </c>
      <c r="G643" s="23" t="e" cm="1">
        <f t="array" ref="G643">SUM(IF((LEFT('2-1 采购订单物料明细表报表导出'!#REF!,7)=G$1)*('2-1 采购订单物料明细表报表导出'!#REF!=$A643),'2-1 采购订单物料明细表报表导出'!#REF!,0))</f>
        <v>#REF!</v>
      </c>
      <c r="H643" s="23" t="e" cm="1">
        <f t="array" ref="H643">SUM(IF((LEFT('2-1 采购订单物料明细表报表导出'!#REF!,7)=H$1)*('2-1 采购订单物料明细表报表导出'!#REF!=$A643),'2-1 采购订单物料明细表报表导出'!#REF!,0))</f>
        <v>#REF!</v>
      </c>
      <c r="I643" s="23" t="e" cm="1">
        <f t="array" ref="I643">SUM(IF((LEFT('2-1 采购订单物料明细表报表导出'!#REF!,7)=I$1)*('2-1 采购订单物料明细表报表导出'!#REF!=$A643),'2-1 采购订单物料明细表报表导出'!#REF!,0))</f>
        <v>#REF!</v>
      </c>
      <c r="J643" s="23" t="e" cm="1">
        <f t="array" ref="J643">SUM(IF((LEFT('2-1 采购订单物料明细表报表导出'!#REF!,7)=J$1)*('2-1 采购订单物料明细表报表导出'!#REF!=$A643),'2-1 采购订单物料明细表报表导出'!#REF!,0))</f>
        <v>#REF!</v>
      </c>
      <c r="K643" s="23" t="e" cm="1">
        <f t="array" ref="K643">SUM(IF((LEFT('2-1 采购订单物料明细表报表导出'!#REF!,7)=K$1)*('2-1 采购订单物料明细表报表导出'!#REF!=$A643),'2-1 采购订单物料明细表报表导出'!#REF!,0))</f>
        <v>#REF!</v>
      </c>
      <c r="L643" s="23" t="e" cm="1">
        <f t="array" ref="L643">SUM(IF((LEFT('2-1 采购订单物料明细表报表导出'!#REF!,7)=L$1)*('2-1 采购订单物料明细表报表导出'!#REF!=$A643),'2-1 采购订单物料明细表报表导出'!#REF!,0))</f>
        <v>#REF!</v>
      </c>
      <c r="M643" s="23" t="e" cm="1">
        <f t="array" ref="M643">SUM(IF((LEFT('2-1 采购订单物料明细表报表导出'!#REF!,7)=M$1)*('2-1 采购订单物料明细表报表导出'!#REF!=$A643),'2-1 采购订单物料明细表报表导出'!#REF!,0))</f>
        <v>#REF!</v>
      </c>
      <c r="N643" s="23" t="e" cm="1">
        <f t="array" ref="N643">SUM(IF((LEFT('2-1 采购订单物料明细表报表导出'!#REF!,7)=N$1)*('2-1 采购订单物料明细表报表导出'!#REF!=$A643),'2-1 采购订单物料明细表报表导出'!#REF!,0))</f>
        <v>#REF!</v>
      </c>
      <c r="O643" s="23" t="e" cm="1">
        <f t="array" ref="O643">SUM(IF((LEFT('2-1 采购订单物料明细表报表导出'!#REF!,7)=O$1)*('2-1 采购订单物料明细表报表导出'!#REF!=$A643),'2-1 采购订单物料明细表报表导出'!#REF!,0))</f>
        <v>#REF!</v>
      </c>
    </row>
    <row r="644" ht="14.5" spans="1:15">
      <c r="A644" s="20" t="s">
        <v>3952</v>
      </c>
      <c r="B644" s="48" t="s">
        <v>1779</v>
      </c>
      <c r="C644" s="49" t="s">
        <v>1780</v>
      </c>
      <c r="D644" s="23" t="e" cm="1">
        <f t="array" ref="D644">SUM(IF((LEFT('2-1 采购订单物料明细表报表导出'!#REF!,7)=D$1)*('2-1 采购订单物料明细表报表导出'!#REF!=$A644),'2-1 采购订单物料明细表报表导出'!#REF!,0))</f>
        <v>#REF!</v>
      </c>
      <c r="E644" s="23" t="e" cm="1">
        <f t="array" ref="E644">SUM(IF((LEFT('2-1 采购订单物料明细表报表导出'!#REF!,7)=E$1)*('2-1 采购订单物料明细表报表导出'!#REF!=$A644),'2-1 采购订单物料明细表报表导出'!#REF!,0))</f>
        <v>#REF!</v>
      </c>
      <c r="F644" s="23" t="e" cm="1">
        <f t="array" ref="F644">SUM(IF((LEFT('2-1 采购订单物料明细表报表导出'!#REF!,7)=F$1)*('2-1 采购订单物料明细表报表导出'!#REF!=$A644),'2-1 采购订单物料明细表报表导出'!#REF!,0))</f>
        <v>#REF!</v>
      </c>
      <c r="G644" s="23" t="e" cm="1">
        <f t="array" ref="G644">SUM(IF((LEFT('2-1 采购订单物料明细表报表导出'!#REF!,7)=G$1)*('2-1 采购订单物料明细表报表导出'!#REF!=$A644),'2-1 采购订单物料明细表报表导出'!#REF!,0))</f>
        <v>#REF!</v>
      </c>
      <c r="H644" s="23" t="e" cm="1">
        <f t="array" ref="H644">SUM(IF((LEFT('2-1 采购订单物料明细表报表导出'!#REF!,7)=H$1)*('2-1 采购订单物料明细表报表导出'!#REF!=$A644),'2-1 采购订单物料明细表报表导出'!#REF!,0))</f>
        <v>#REF!</v>
      </c>
      <c r="I644" s="23" t="e" cm="1">
        <f t="array" ref="I644">SUM(IF((LEFT('2-1 采购订单物料明细表报表导出'!#REF!,7)=I$1)*('2-1 采购订单物料明细表报表导出'!#REF!=$A644),'2-1 采购订单物料明细表报表导出'!#REF!,0))</f>
        <v>#REF!</v>
      </c>
      <c r="J644" s="23" t="e" cm="1">
        <f t="array" ref="J644">SUM(IF((LEFT('2-1 采购订单物料明细表报表导出'!#REF!,7)=J$1)*('2-1 采购订单物料明细表报表导出'!#REF!=$A644),'2-1 采购订单物料明细表报表导出'!#REF!,0))</f>
        <v>#REF!</v>
      </c>
      <c r="K644" s="23" t="e" cm="1">
        <f t="array" ref="K644">SUM(IF((LEFT('2-1 采购订单物料明细表报表导出'!#REF!,7)=K$1)*('2-1 采购订单物料明细表报表导出'!#REF!=$A644),'2-1 采购订单物料明细表报表导出'!#REF!,0))</f>
        <v>#REF!</v>
      </c>
      <c r="L644" s="23" t="e" cm="1">
        <f t="array" ref="L644">SUM(IF((LEFT('2-1 采购订单物料明细表报表导出'!#REF!,7)=L$1)*('2-1 采购订单物料明细表报表导出'!#REF!=$A644),'2-1 采购订单物料明细表报表导出'!#REF!,0))</f>
        <v>#REF!</v>
      </c>
      <c r="M644" s="23" t="e" cm="1">
        <f t="array" ref="M644">SUM(IF((LEFT('2-1 采购订单物料明细表报表导出'!#REF!,7)=M$1)*('2-1 采购订单物料明细表报表导出'!#REF!=$A644),'2-1 采购订单物料明细表报表导出'!#REF!,0))</f>
        <v>#REF!</v>
      </c>
      <c r="N644" s="23" t="e" cm="1">
        <f t="array" ref="N644">SUM(IF((LEFT('2-1 采购订单物料明细表报表导出'!#REF!,7)=N$1)*('2-1 采购订单物料明细表报表导出'!#REF!=$A644),'2-1 采购订单物料明细表报表导出'!#REF!,0))</f>
        <v>#REF!</v>
      </c>
      <c r="O644" s="23" t="e" cm="1">
        <f t="array" ref="O644">SUM(IF((LEFT('2-1 采购订单物料明细表报表导出'!#REF!,7)=O$1)*('2-1 采购订单物料明细表报表导出'!#REF!=$A644),'2-1 采购订单物料明细表报表导出'!#REF!,0))</f>
        <v>#REF!</v>
      </c>
    </row>
    <row r="645" ht="15" spans="1:15">
      <c r="A645" s="50" t="s">
        <v>3953</v>
      </c>
      <c r="B645" s="48" t="s">
        <v>1779</v>
      </c>
      <c r="C645" s="49" t="s">
        <v>1780</v>
      </c>
      <c r="D645" s="23" t="e" cm="1">
        <f t="array" ref="D645">SUM(IF((LEFT('2-1 采购订单物料明细表报表导出'!#REF!,7)=D$1)*('2-1 采购订单物料明细表报表导出'!#REF!=$A645),'2-1 采购订单物料明细表报表导出'!#REF!,0))</f>
        <v>#REF!</v>
      </c>
      <c r="E645" s="23" t="e" cm="1">
        <f t="array" ref="E645">SUM(IF((LEFT('2-1 采购订单物料明细表报表导出'!#REF!,7)=E$1)*('2-1 采购订单物料明细表报表导出'!#REF!=$A645),'2-1 采购订单物料明细表报表导出'!#REF!,0))</f>
        <v>#REF!</v>
      </c>
      <c r="F645" s="23" t="e" cm="1">
        <f t="array" ref="F645">SUM(IF((LEFT('2-1 采购订单物料明细表报表导出'!#REF!,7)=F$1)*('2-1 采购订单物料明细表报表导出'!#REF!=$A645),'2-1 采购订单物料明细表报表导出'!#REF!,0))</f>
        <v>#REF!</v>
      </c>
      <c r="G645" s="23" t="e" cm="1">
        <f t="array" ref="G645">SUM(IF((LEFT('2-1 采购订单物料明细表报表导出'!#REF!,7)=G$1)*('2-1 采购订单物料明细表报表导出'!#REF!=$A645),'2-1 采购订单物料明细表报表导出'!#REF!,0))</f>
        <v>#REF!</v>
      </c>
      <c r="H645" s="23" t="e" cm="1">
        <f t="array" ref="H645">SUM(IF((LEFT('2-1 采购订单物料明细表报表导出'!#REF!,7)=H$1)*('2-1 采购订单物料明细表报表导出'!#REF!=$A645),'2-1 采购订单物料明细表报表导出'!#REF!,0))</f>
        <v>#REF!</v>
      </c>
      <c r="I645" s="23" t="e" cm="1">
        <f t="array" ref="I645">SUM(IF((LEFT('2-1 采购订单物料明细表报表导出'!#REF!,7)=I$1)*('2-1 采购订单物料明细表报表导出'!#REF!=$A645),'2-1 采购订单物料明细表报表导出'!#REF!,0))</f>
        <v>#REF!</v>
      </c>
      <c r="J645" s="23" t="e" cm="1">
        <f t="array" ref="J645">SUM(IF((LEFT('2-1 采购订单物料明细表报表导出'!#REF!,7)=J$1)*('2-1 采购订单物料明细表报表导出'!#REF!=$A645),'2-1 采购订单物料明细表报表导出'!#REF!,0))</f>
        <v>#REF!</v>
      </c>
      <c r="K645" s="23" t="e" cm="1">
        <f t="array" ref="K645">SUM(IF((LEFT('2-1 采购订单物料明细表报表导出'!#REF!,7)=K$1)*('2-1 采购订单物料明细表报表导出'!#REF!=$A645),'2-1 采购订单物料明细表报表导出'!#REF!,0))</f>
        <v>#REF!</v>
      </c>
      <c r="L645" s="23" t="e" cm="1">
        <f t="array" ref="L645">SUM(IF((LEFT('2-1 采购订单物料明细表报表导出'!#REF!,7)=L$1)*('2-1 采购订单物料明细表报表导出'!#REF!=$A645),'2-1 采购订单物料明细表报表导出'!#REF!,0))</f>
        <v>#REF!</v>
      </c>
      <c r="M645" s="23" t="e" cm="1">
        <f t="array" ref="M645">SUM(IF((LEFT('2-1 采购订单物料明细表报表导出'!#REF!,7)=M$1)*('2-1 采购订单物料明细表报表导出'!#REF!=$A645),'2-1 采购订单物料明细表报表导出'!#REF!,0))</f>
        <v>#REF!</v>
      </c>
      <c r="N645" s="23" t="e" cm="1">
        <f t="array" ref="N645">SUM(IF((LEFT('2-1 采购订单物料明细表报表导出'!#REF!,7)=N$1)*('2-1 采购订单物料明细表报表导出'!#REF!=$A645),'2-1 采购订单物料明细表报表导出'!#REF!,0))</f>
        <v>#REF!</v>
      </c>
      <c r="O645" s="23" t="e" cm="1">
        <f t="array" ref="O645">SUM(IF((LEFT('2-1 采购订单物料明细表报表导出'!#REF!,7)=O$1)*('2-1 采购订单物料明细表报表导出'!#REF!=$A645),'2-1 采购订单物料明细表报表导出'!#REF!,0))</f>
        <v>#REF!</v>
      </c>
    </row>
    <row r="646" ht="14.5" spans="1:15">
      <c r="A646" s="20" t="s">
        <v>3954</v>
      </c>
      <c r="B646" s="48" t="s">
        <v>1779</v>
      </c>
      <c r="C646" s="49" t="s">
        <v>1780</v>
      </c>
      <c r="D646" s="23" t="e" cm="1">
        <f t="array" ref="D646">SUM(IF((LEFT('2-1 采购订单物料明细表报表导出'!#REF!,7)=D$1)*('2-1 采购订单物料明细表报表导出'!#REF!=$A646),'2-1 采购订单物料明细表报表导出'!#REF!,0))</f>
        <v>#REF!</v>
      </c>
      <c r="E646" s="23" t="e" cm="1">
        <f t="array" ref="E646">SUM(IF((LEFT('2-1 采购订单物料明细表报表导出'!#REF!,7)=E$1)*('2-1 采购订单物料明细表报表导出'!#REF!=$A646),'2-1 采购订单物料明细表报表导出'!#REF!,0))</f>
        <v>#REF!</v>
      </c>
      <c r="F646" s="23" t="e" cm="1">
        <f t="array" ref="F646">SUM(IF((LEFT('2-1 采购订单物料明细表报表导出'!#REF!,7)=F$1)*('2-1 采购订单物料明细表报表导出'!#REF!=$A646),'2-1 采购订单物料明细表报表导出'!#REF!,0))</f>
        <v>#REF!</v>
      </c>
      <c r="G646" s="23" t="e" cm="1">
        <f t="array" ref="G646">SUM(IF((LEFT('2-1 采购订单物料明细表报表导出'!#REF!,7)=G$1)*('2-1 采购订单物料明细表报表导出'!#REF!=$A646),'2-1 采购订单物料明细表报表导出'!#REF!,0))</f>
        <v>#REF!</v>
      </c>
      <c r="H646" s="23" t="e" cm="1">
        <f t="array" ref="H646">SUM(IF((LEFT('2-1 采购订单物料明细表报表导出'!#REF!,7)=H$1)*('2-1 采购订单物料明细表报表导出'!#REF!=$A646),'2-1 采购订单物料明细表报表导出'!#REF!,0))</f>
        <v>#REF!</v>
      </c>
      <c r="I646" s="23" t="e" cm="1">
        <f t="array" ref="I646">SUM(IF((LEFT('2-1 采购订单物料明细表报表导出'!#REF!,7)=I$1)*('2-1 采购订单物料明细表报表导出'!#REF!=$A646),'2-1 采购订单物料明细表报表导出'!#REF!,0))</f>
        <v>#REF!</v>
      </c>
      <c r="J646" s="23" t="e" cm="1">
        <f t="array" ref="J646">SUM(IF((LEFT('2-1 采购订单物料明细表报表导出'!#REF!,7)=J$1)*('2-1 采购订单物料明细表报表导出'!#REF!=$A646),'2-1 采购订单物料明细表报表导出'!#REF!,0))</f>
        <v>#REF!</v>
      </c>
      <c r="K646" s="23" t="e" cm="1">
        <f t="array" ref="K646">SUM(IF((LEFT('2-1 采购订单物料明细表报表导出'!#REF!,7)=K$1)*('2-1 采购订单物料明细表报表导出'!#REF!=$A646),'2-1 采购订单物料明细表报表导出'!#REF!,0))</f>
        <v>#REF!</v>
      </c>
      <c r="L646" s="23" t="e" cm="1">
        <f t="array" ref="L646">SUM(IF((LEFT('2-1 采购订单物料明细表报表导出'!#REF!,7)=L$1)*('2-1 采购订单物料明细表报表导出'!#REF!=$A646),'2-1 采购订单物料明细表报表导出'!#REF!,0))</f>
        <v>#REF!</v>
      </c>
      <c r="M646" s="23" t="e" cm="1">
        <f t="array" ref="M646">SUM(IF((LEFT('2-1 采购订单物料明细表报表导出'!#REF!,7)=M$1)*('2-1 采购订单物料明细表报表导出'!#REF!=$A646),'2-1 采购订单物料明细表报表导出'!#REF!,0))</f>
        <v>#REF!</v>
      </c>
      <c r="N646" s="23" t="e" cm="1">
        <f t="array" ref="N646">SUM(IF((LEFT('2-1 采购订单物料明细表报表导出'!#REF!,7)=N$1)*('2-1 采购订单物料明细表报表导出'!#REF!=$A646),'2-1 采购订单物料明细表报表导出'!#REF!,0))</f>
        <v>#REF!</v>
      </c>
      <c r="O646" s="23" t="e" cm="1">
        <f t="array" ref="O646">SUM(IF((LEFT('2-1 采购订单物料明细表报表导出'!#REF!,7)=O$1)*('2-1 采购订单物料明细表报表导出'!#REF!=$A646),'2-1 采购订单物料明细表报表导出'!#REF!,0))</f>
        <v>#REF!</v>
      </c>
    </row>
    <row r="647" ht="14.5" spans="1:15">
      <c r="A647" s="20" t="s">
        <v>3955</v>
      </c>
      <c r="B647" s="48" t="s">
        <v>1779</v>
      </c>
      <c r="C647" s="49" t="s">
        <v>1780</v>
      </c>
      <c r="D647" s="23" t="e" cm="1">
        <f t="array" ref="D647">SUM(IF((LEFT('2-1 采购订单物料明细表报表导出'!#REF!,7)=D$1)*('2-1 采购订单物料明细表报表导出'!#REF!=$A647),'2-1 采购订单物料明细表报表导出'!#REF!,0))</f>
        <v>#REF!</v>
      </c>
      <c r="E647" s="23" t="e" cm="1">
        <f t="array" ref="E647">SUM(IF((LEFT('2-1 采购订单物料明细表报表导出'!#REF!,7)=E$1)*('2-1 采购订单物料明细表报表导出'!#REF!=$A647),'2-1 采购订单物料明细表报表导出'!#REF!,0))</f>
        <v>#REF!</v>
      </c>
      <c r="F647" s="23" t="e" cm="1">
        <f t="array" ref="F647">SUM(IF((LEFT('2-1 采购订单物料明细表报表导出'!#REF!,7)=F$1)*('2-1 采购订单物料明细表报表导出'!#REF!=$A647),'2-1 采购订单物料明细表报表导出'!#REF!,0))</f>
        <v>#REF!</v>
      </c>
      <c r="G647" s="23" t="e" cm="1">
        <f t="array" ref="G647">SUM(IF((LEFT('2-1 采购订单物料明细表报表导出'!#REF!,7)=G$1)*('2-1 采购订单物料明细表报表导出'!#REF!=$A647),'2-1 采购订单物料明细表报表导出'!#REF!,0))</f>
        <v>#REF!</v>
      </c>
      <c r="H647" s="23" t="e" cm="1">
        <f t="array" ref="H647">SUM(IF((LEFT('2-1 采购订单物料明细表报表导出'!#REF!,7)=H$1)*('2-1 采购订单物料明细表报表导出'!#REF!=$A647),'2-1 采购订单物料明细表报表导出'!#REF!,0))</f>
        <v>#REF!</v>
      </c>
      <c r="I647" s="23" t="e" cm="1">
        <f t="array" ref="I647">SUM(IF((LEFT('2-1 采购订单物料明细表报表导出'!#REF!,7)=I$1)*('2-1 采购订单物料明细表报表导出'!#REF!=$A647),'2-1 采购订单物料明细表报表导出'!#REF!,0))</f>
        <v>#REF!</v>
      </c>
      <c r="J647" s="23" t="e" cm="1">
        <f t="array" ref="J647">SUM(IF((LEFT('2-1 采购订单物料明细表报表导出'!#REF!,7)=J$1)*('2-1 采购订单物料明细表报表导出'!#REF!=$A647),'2-1 采购订单物料明细表报表导出'!#REF!,0))</f>
        <v>#REF!</v>
      </c>
      <c r="K647" s="23" t="e" cm="1">
        <f t="array" ref="K647">SUM(IF((LEFT('2-1 采购订单物料明细表报表导出'!#REF!,7)=K$1)*('2-1 采购订单物料明细表报表导出'!#REF!=$A647),'2-1 采购订单物料明细表报表导出'!#REF!,0))</f>
        <v>#REF!</v>
      </c>
      <c r="L647" s="23" t="e" cm="1">
        <f t="array" ref="L647">SUM(IF((LEFT('2-1 采购订单物料明细表报表导出'!#REF!,7)=L$1)*('2-1 采购订单物料明细表报表导出'!#REF!=$A647),'2-1 采购订单物料明细表报表导出'!#REF!,0))</f>
        <v>#REF!</v>
      </c>
      <c r="M647" s="23" t="e" cm="1">
        <f t="array" ref="M647">SUM(IF((LEFT('2-1 采购订单物料明细表报表导出'!#REF!,7)=M$1)*('2-1 采购订单物料明细表报表导出'!#REF!=$A647),'2-1 采购订单物料明细表报表导出'!#REF!,0))</f>
        <v>#REF!</v>
      </c>
      <c r="N647" s="23" t="e" cm="1">
        <f t="array" ref="N647">SUM(IF((LEFT('2-1 采购订单物料明细表报表导出'!#REF!,7)=N$1)*('2-1 采购订单物料明细表报表导出'!#REF!=$A647),'2-1 采购订单物料明细表报表导出'!#REF!,0))</f>
        <v>#REF!</v>
      </c>
      <c r="O647" s="23" t="e" cm="1">
        <f t="array" ref="O647">SUM(IF((LEFT('2-1 采购订单物料明细表报表导出'!#REF!,7)=O$1)*('2-1 采购订单物料明细表报表导出'!#REF!=$A647),'2-1 采购订单物料明细表报表导出'!#REF!,0))</f>
        <v>#REF!</v>
      </c>
    </row>
    <row r="648" ht="14.5" spans="1:15">
      <c r="A648" s="20" t="s">
        <v>3956</v>
      </c>
      <c r="B648" s="48" t="s">
        <v>1779</v>
      </c>
      <c r="C648" s="49" t="s">
        <v>1780</v>
      </c>
      <c r="D648" s="23" t="e" cm="1">
        <f t="array" ref="D648">SUM(IF((LEFT('2-1 采购订单物料明细表报表导出'!#REF!,7)=D$1)*('2-1 采购订单物料明细表报表导出'!#REF!=$A648),'2-1 采购订单物料明细表报表导出'!#REF!,0))</f>
        <v>#REF!</v>
      </c>
      <c r="E648" s="23" t="e" cm="1">
        <f t="array" ref="E648">SUM(IF((LEFT('2-1 采购订单物料明细表报表导出'!#REF!,7)=E$1)*('2-1 采购订单物料明细表报表导出'!#REF!=$A648),'2-1 采购订单物料明细表报表导出'!#REF!,0))</f>
        <v>#REF!</v>
      </c>
      <c r="F648" s="23" t="e" cm="1">
        <f t="array" ref="F648">SUM(IF((LEFT('2-1 采购订单物料明细表报表导出'!#REF!,7)=F$1)*('2-1 采购订单物料明细表报表导出'!#REF!=$A648),'2-1 采购订单物料明细表报表导出'!#REF!,0))</f>
        <v>#REF!</v>
      </c>
      <c r="G648" s="23" t="e" cm="1">
        <f t="array" ref="G648">SUM(IF((LEFT('2-1 采购订单物料明细表报表导出'!#REF!,7)=G$1)*('2-1 采购订单物料明细表报表导出'!#REF!=$A648),'2-1 采购订单物料明细表报表导出'!#REF!,0))</f>
        <v>#REF!</v>
      </c>
      <c r="H648" s="23" t="e" cm="1">
        <f t="array" ref="H648">SUM(IF((LEFT('2-1 采购订单物料明细表报表导出'!#REF!,7)=H$1)*('2-1 采购订单物料明细表报表导出'!#REF!=$A648),'2-1 采购订单物料明细表报表导出'!#REF!,0))</f>
        <v>#REF!</v>
      </c>
      <c r="I648" s="23" t="e" cm="1">
        <f t="array" ref="I648">SUM(IF((LEFT('2-1 采购订单物料明细表报表导出'!#REF!,7)=I$1)*('2-1 采购订单物料明细表报表导出'!#REF!=$A648),'2-1 采购订单物料明细表报表导出'!#REF!,0))</f>
        <v>#REF!</v>
      </c>
      <c r="J648" s="23" t="e" cm="1">
        <f t="array" ref="J648">SUM(IF((LEFT('2-1 采购订单物料明细表报表导出'!#REF!,7)=J$1)*('2-1 采购订单物料明细表报表导出'!#REF!=$A648),'2-1 采购订单物料明细表报表导出'!#REF!,0))</f>
        <v>#REF!</v>
      </c>
      <c r="K648" s="23" t="e" cm="1">
        <f t="array" ref="K648">SUM(IF((LEFT('2-1 采购订单物料明细表报表导出'!#REF!,7)=K$1)*('2-1 采购订单物料明细表报表导出'!#REF!=$A648),'2-1 采购订单物料明细表报表导出'!#REF!,0))</f>
        <v>#REF!</v>
      </c>
      <c r="L648" s="23" t="e" cm="1">
        <f t="array" ref="L648">SUM(IF((LEFT('2-1 采购订单物料明细表报表导出'!#REF!,7)=L$1)*('2-1 采购订单物料明细表报表导出'!#REF!=$A648),'2-1 采购订单物料明细表报表导出'!#REF!,0))</f>
        <v>#REF!</v>
      </c>
      <c r="M648" s="23" t="e" cm="1">
        <f t="array" ref="M648">SUM(IF((LEFT('2-1 采购订单物料明细表报表导出'!#REF!,7)=M$1)*('2-1 采购订单物料明细表报表导出'!#REF!=$A648),'2-1 采购订单物料明细表报表导出'!#REF!,0))</f>
        <v>#REF!</v>
      </c>
      <c r="N648" s="23" t="e" cm="1">
        <f t="array" ref="N648">SUM(IF((LEFT('2-1 采购订单物料明细表报表导出'!#REF!,7)=N$1)*('2-1 采购订单物料明细表报表导出'!#REF!=$A648),'2-1 采购订单物料明细表报表导出'!#REF!,0))</f>
        <v>#REF!</v>
      </c>
      <c r="O648" s="23" t="e" cm="1">
        <f t="array" ref="O648">SUM(IF((LEFT('2-1 采购订单物料明细表报表导出'!#REF!,7)=O$1)*('2-1 采购订单物料明细表报表导出'!#REF!=$A648),'2-1 采购订单物料明细表报表导出'!#REF!,0))</f>
        <v>#REF!</v>
      </c>
    </row>
    <row r="649" ht="14.5" spans="1:15">
      <c r="A649" s="20" t="s">
        <v>3957</v>
      </c>
      <c r="B649" s="48" t="s">
        <v>1779</v>
      </c>
      <c r="C649" s="49" t="s">
        <v>1780</v>
      </c>
      <c r="D649" s="23" t="e" cm="1">
        <f t="array" ref="D649">SUM(IF((LEFT('2-1 采购订单物料明细表报表导出'!#REF!,7)=D$1)*('2-1 采购订单物料明细表报表导出'!#REF!=$A649),'2-1 采购订单物料明细表报表导出'!#REF!,0))</f>
        <v>#REF!</v>
      </c>
      <c r="E649" s="23" t="e" cm="1">
        <f t="array" ref="E649">SUM(IF((LEFT('2-1 采购订单物料明细表报表导出'!#REF!,7)=E$1)*('2-1 采购订单物料明细表报表导出'!#REF!=$A649),'2-1 采购订单物料明细表报表导出'!#REF!,0))</f>
        <v>#REF!</v>
      </c>
      <c r="F649" s="23" t="e" cm="1">
        <f t="array" ref="F649">SUM(IF((LEFT('2-1 采购订单物料明细表报表导出'!#REF!,7)=F$1)*('2-1 采购订单物料明细表报表导出'!#REF!=$A649),'2-1 采购订单物料明细表报表导出'!#REF!,0))</f>
        <v>#REF!</v>
      </c>
      <c r="G649" s="23" t="e" cm="1">
        <f t="array" ref="G649">SUM(IF((LEFT('2-1 采购订单物料明细表报表导出'!#REF!,7)=G$1)*('2-1 采购订单物料明细表报表导出'!#REF!=$A649),'2-1 采购订单物料明细表报表导出'!#REF!,0))</f>
        <v>#REF!</v>
      </c>
      <c r="H649" s="23" t="e" cm="1">
        <f t="array" ref="H649">SUM(IF((LEFT('2-1 采购订单物料明细表报表导出'!#REF!,7)=H$1)*('2-1 采购订单物料明细表报表导出'!#REF!=$A649),'2-1 采购订单物料明细表报表导出'!#REF!,0))</f>
        <v>#REF!</v>
      </c>
      <c r="I649" s="23" t="e" cm="1">
        <f t="array" ref="I649">SUM(IF((LEFT('2-1 采购订单物料明细表报表导出'!#REF!,7)=I$1)*('2-1 采购订单物料明细表报表导出'!#REF!=$A649),'2-1 采购订单物料明细表报表导出'!#REF!,0))</f>
        <v>#REF!</v>
      </c>
      <c r="J649" s="23" t="e" cm="1">
        <f t="array" ref="J649">SUM(IF((LEFT('2-1 采购订单物料明细表报表导出'!#REF!,7)=J$1)*('2-1 采购订单物料明细表报表导出'!#REF!=$A649),'2-1 采购订单物料明细表报表导出'!#REF!,0))</f>
        <v>#REF!</v>
      </c>
      <c r="K649" s="23" t="e" cm="1">
        <f t="array" ref="K649">SUM(IF((LEFT('2-1 采购订单物料明细表报表导出'!#REF!,7)=K$1)*('2-1 采购订单物料明细表报表导出'!#REF!=$A649),'2-1 采购订单物料明细表报表导出'!#REF!,0))</f>
        <v>#REF!</v>
      </c>
      <c r="L649" s="23" t="e" cm="1">
        <f t="array" ref="L649">SUM(IF((LEFT('2-1 采购订单物料明细表报表导出'!#REF!,7)=L$1)*('2-1 采购订单物料明细表报表导出'!#REF!=$A649),'2-1 采购订单物料明细表报表导出'!#REF!,0))</f>
        <v>#REF!</v>
      </c>
      <c r="M649" s="23" t="e" cm="1">
        <f t="array" ref="M649">SUM(IF((LEFT('2-1 采购订单物料明细表报表导出'!#REF!,7)=M$1)*('2-1 采购订单物料明细表报表导出'!#REF!=$A649),'2-1 采购订单物料明细表报表导出'!#REF!,0))</f>
        <v>#REF!</v>
      </c>
      <c r="N649" s="23" t="e" cm="1">
        <f t="array" ref="N649">SUM(IF((LEFT('2-1 采购订单物料明细表报表导出'!#REF!,7)=N$1)*('2-1 采购订单物料明细表报表导出'!#REF!=$A649),'2-1 采购订单物料明细表报表导出'!#REF!,0))</f>
        <v>#REF!</v>
      </c>
      <c r="O649" s="23" t="e" cm="1">
        <f t="array" ref="O649">SUM(IF((LEFT('2-1 采购订单物料明细表报表导出'!#REF!,7)=O$1)*('2-1 采购订单物料明细表报表导出'!#REF!=$A649),'2-1 采购订单物料明细表报表导出'!#REF!,0))</f>
        <v>#REF!</v>
      </c>
    </row>
    <row r="650" ht="14.5" spans="1:15">
      <c r="A650" s="20" t="s">
        <v>3958</v>
      </c>
      <c r="B650" s="48" t="s">
        <v>1779</v>
      </c>
      <c r="C650" s="49" t="s">
        <v>1780</v>
      </c>
      <c r="D650" s="23" t="e" cm="1">
        <f t="array" ref="D650">SUM(IF((LEFT('2-1 采购订单物料明细表报表导出'!#REF!,7)=D$1)*('2-1 采购订单物料明细表报表导出'!#REF!=$A650),'2-1 采购订单物料明细表报表导出'!#REF!,0))</f>
        <v>#REF!</v>
      </c>
      <c r="E650" s="23" t="e" cm="1">
        <f t="array" ref="E650">SUM(IF((LEFT('2-1 采购订单物料明细表报表导出'!#REF!,7)=E$1)*('2-1 采购订单物料明细表报表导出'!#REF!=$A650),'2-1 采购订单物料明细表报表导出'!#REF!,0))</f>
        <v>#REF!</v>
      </c>
      <c r="F650" s="23" t="e" cm="1">
        <f t="array" ref="F650">SUM(IF((LEFT('2-1 采购订单物料明细表报表导出'!#REF!,7)=F$1)*('2-1 采购订单物料明细表报表导出'!#REF!=$A650),'2-1 采购订单物料明细表报表导出'!#REF!,0))</f>
        <v>#REF!</v>
      </c>
      <c r="G650" s="23" t="e" cm="1">
        <f t="array" ref="G650">SUM(IF((LEFT('2-1 采购订单物料明细表报表导出'!#REF!,7)=G$1)*('2-1 采购订单物料明细表报表导出'!#REF!=$A650),'2-1 采购订单物料明细表报表导出'!#REF!,0))</f>
        <v>#REF!</v>
      </c>
      <c r="H650" s="23" t="e" cm="1">
        <f t="array" ref="H650">SUM(IF((LEFT('2-1 采购订单物料明细表报表导出'!#REF!,7)=H$1)*('2-1 采购订单物料明细表报表导出'!#REF!=$A650),'2-1 采购订单物料明细表报表导出'!#REF!,0))</f>
        <v>#REF!</v>
      </c>
      <c r="I650" s="23" t="e" cm="1">
        <f t="array" ref="I650">SUM(IF((LEFT('2-1 采购订单物料明细表报表导出'!#REF!,7)=I$1)*('2-1 采购订单物料明细表报表导出'!#REF!=$A650),'2-1 采购订单物料明细表报表导出'!#REF!,0))</f>
        <v>#REF!</v>
      </c>
      <c r="J650" s="23" t="e" cm="1">
        <f t="array" ref="J650">SUM(IF((LEFT('2-1 采购订单物料明细表报表导出'!#REF!,7)=J$1)*('2-1 采购订单物料明细表报表导出'!#REF!=$A650),'2-1 采购订单物料明细表报表导出'!#REF!,0))</f>
        <v>#REF!</v>
      </c>
      <c r="K650" s="23" t="e" cm="1">
        <f t="array" ref="K650">SUM(IF((LEFT('2-1 采购订单物料明细表报表导出'!#REF!,7)=K$1)*('2-1 采购订单物料明细表报表导出'!#REF!=$A650),'2-1 采购订单物料明细表报表导出'!#REF!,0))</f>
        <v>#REF!</v>
      </c>
      <c r="L650" s="23" t="e" cm="1">
        <f t="array" ref="L650">SUM(IF((LEFT('2-1 采购订单物料明细表报表导出'!#REF!,7)=L$1)*('2-1 采购订单物料明细表报表导出'!#REF!=$A650),'2-1 采购订单物料明细表报表导出'!#REF!,0))</f>
        <v>#REF!</v>
      </c>
      <c r="M650" s="23" t="e" cm="1">
        <f t="array" ref="M650">SUM(IF((LEFT('2-1 采购订单物料明细表报表导出'!#REF!,7)=M$1)*('2-1 采购订单物料明细表报表导出'!#REF!=$A650),'2-1 采购订单物料明细表报表导出'!#REF!,0))</f>
        <v>#REF!</v>
      </c>
      <c r="N650" s="23" t="e" cm="1">
        <f t="array" ref="N650">SUM(IF((LEFT('2-1 采购订单物料明细表报表导出'!#REF!,7)=N$1)*('2-1 采购订单物料明细表报表导出'!#REF!=$A650),'2-1 采购订单物料明细表报表导出'!#REF!,0))</f>
        <v>#REF!</v>
      </c>
      <c r="O650" s="23" t="e" cm="1">
        <f t="array" ref="O650">SUM(IF((LEFT('2-1 采购订单物料明细表报表导出'!#REF!,7)=O$1)*('2-1 采购订单物料明细表报表导出'!#REF!=$A650),'2-1 采购订单物料明细表报表导出'!#REF!,0))</f>
        <v>#REF!</v>
      </c>
    </row>
    <row r="651" ht="15" spans="1:15">
      <c r="A651" s="50" t="s">
        <v>3959</v>
      </c>
      <c r="B651" s="48" t="s">
        <v>1792</v>
      </c>
      <c r="C651" s="49" t="s">
        <v>1793</v>
      </c>
      <c r="D651" s="23" t="e" cm="1">
        <f t="array" ref="D651">SUM(IF((LEFT('2-1 采购订单物料明细表报表导出'!#REF!,7)=D$1)*('2-1 采购订单物料明细表报表导出'!#REF!=$A651),'2-1 采购订单物料明细表报表导出'!#REF!,0))</f>
        <v>#REF!</v>
      </c>
      <c r="E651" s="23" t="e" cm="1">
        <f t="array" ref="E651">SUM(IF((LEFT('2-1 采购订单物料明细表报表导出'!#REF!,7)=E$1)*('2-1 采购订单物料明细表报表导出'!#REF!=$A651),'2-1 采购订单物料明细表报表导出'!#REF!,0))</f>
        <v>#REF!</v>
      </c>
      <c r="F651" s="23" t="e" cm="1">
        <f t="array" ref="F651">SUM(IF((LEFT('2-1 采购订单物料明细表报表导出'!#REF!,7)=F$1)*('2-1 采购订单物料明细表报表导出'!#REF!=$A651),'2-1 采购订单物料明细表报表导出'!#REF!,0))</f>
        <v>#REF!</v>
      </c>
      <c r="G651" s="23" t="e" cm="1">
        <f t="array" ref="G651">SUM(IF((LEFT('2-1 采购订单物料明细表报表导出'!#REF!,7)=G$1)*('2-1 采购订单物料明细表报表导出'!#REF!=$A651),'2-1 采购订单物料明细表报表导出'!#REF!,0))</f>
        <v>#REF!</v>
      </c>
      <c r="H651" s="23" t="e" cm="1">
        <f t="array" ref="H651">SUM(IF((LEFT('2-1 采购订单物料明细表报表导出'!#REF!,7)=H$1)*('2-1 采购订单物料明细表报表导出'!#REF!=$A651),'2-1 采购订单物料明细表报表导出'!#REF!,0))</f>
        <v>#REF!</v>
      </c>
      <c r="I651" s="23" t="e" cm="1">
        <f t="array" ref="I651">SUM(IF((LEFT('2-1 采购订单物料明细表报表导出'!#REF!,7)=I$1)*('2-1 采购订单物料明细表报表导出'!#REF!=$A651),'2-1 采购订单物料明细表报表导出'!#REF!,0))</f>
        <v>#REF!</v>
      </c>
      <c r="J651" s="23" t="e" cm="1">
        <f t="array" ref="J651">SUM(IF((LEFT('2-1 采购订单物料明细表报表导出'!#REF!,7)=J$1)*('2-1 采购订单物料明细表报表导出'!#REF!=$A651),'2-1 采购订单物料明细表报表导出'!#REF!,0))</f>
        <v>#REF!</v>
      </c>
      <c r="K651" s="23" t="e" cm="1">
        <f t="array" ref="K651">SUM(IF((LEFT('2-1 采购订单物料明细表报表导出'!#REF!,7)=K$1)*('2-1 采购订单物料明细表报表导出'!#REF!=$A651),'2-1 采购订单物料明细表报表导出'!#REF!,0))</f>
        <v>#REF!</v>
      </c>
      <c r="L651" s="23" t="e" cm="1">
        <f t="array" ref="L651">SUM(IF((LEFT('2-1 采购订单物料明细表报表导出'!#REF!,7)=L$1)*('2-1 采购订单物料明细表报表导出'!#REF!=$A651),'2-1 采购订单物料明细表报表导出'!#REF!,0))</f>
        <v>#REF!</v>
      </c>
      <c r="M651" s="23" t="e" cm="1">
        <f t="array" ref="M651">SUM(IF((LEFT('2-1 采购订单物料明细表报表导出'!#REF!,7)=M$1)*('2-1 采购订单物料明细表报表导出'!#REF!=$A651),'2-1 采购订单物料明细表报表导出'!#REF!,0))</f>
        <v>#REF!</v>
      </c>
      <c r="N651" s="23" t="e" cm="1">
        <f t="array" ref="N651">SUM(IF((LEFT('2-1 采购订单物料明细表报表导出'!#REF!,7)=N$1)*('2-1 采购订单物料明细表报表导出'!#REF!=$A651),'2-1 采购订单物料明细表报表导出'!#REF!,0))</f>
        <v>#REF!</v>
      </c>
      <c r="O651" s="23" t="e" cm="1">
        <f t="array" ref="O651">SUM(IF((LEFT('2-1 采购订单物料明细表报表导出'!#REF!,7)=O$1)*('2-1 采购订单物料明细表报表导出'!#REF!=$A651),'2-1 采购订单物料明细表报表导出'!#REF!,0))</f>
        <v>#REF!</v>
      </c>
    </row>
    <row r="652" ht="15" spans="1:15">
      <c r="A652" s="50" t="s">
        <v>3960</v>
      </c>
      <c r="B652" s="48" t="s">
        <v>1792</v>
      </c>
      <c r="C652" s="49" t="s">
        <v>1793</v>
      </c>
      <c r="D652" s="23" t="e" cm="1">
        <f t="array" ref="D652">SUM(IF((LEFT('2-1 采购订单物料明细表报表导出'!#REF!,7)=D$1)*('2-1 采购订单物料明细表报表导出'!#REF!=$A652),'2-1 采购订单物料明细表报表导出'!#REF!,0))</f>
        <v>#REF!</v>
      </c>
      <c r="E652" s="23" t="e" cm="1">
        <f t="array" ref="E652">SUM(IF((LEFT('2-1 采购订单物料明细表报表导出'!#REF!,7)=E$1)*('2-1 采购订单物料明细表报表导出'!#REF!=$A652),'2-1 采购订单物料明细表报表导出'!#REF!,0))</f>
        <v>#REF!</v>
      </c>
      <c r="F652" s="23" t="e" cm="1">
        <f t="array" ref="F652">SUM(IF((LEFT('2-1 采购订单物料明细表报表导出'!#REF!,7)=F$1)*('2-1 采购订单物料明细表报表导出'!#REF!=$A652),'2-1 采购订单物料明细表报表导出'!#REF!,0))</f>
        <v>#REF!</v>
      </c>
      <c r="G652" s="23" t="e" cm="1">
        <f t="array" ref="G652">SUM(IF((LEFT('2-1 采购订单物料明细表报表导出'!#REF!,7)=G$1)*('2-1 采购订单物料明细表报表导出'!#REF!=$A652),'2-1 采购订单物料明细表报表导出'!#REF!,0))</f>
        <v>#REF!</v>
      </c>
      <c r="H652" s="23" t="e" cm="1">
        <f t="array" ref="H652">SUM(IF((LEFT('2-1 采购订单物料明细表报表导出'!#REF!,7)=H$1)*('2-1 采购订单物料明细表报表导出'!#REF!=$A652),'2-1 采购订单物料明细表报表导出'!#REF!,0))</f>
        <v>#REF!</v>
      </c>
      <c r="I652" s="23" t="e" cm="1">
        <f t="array" ref="I652">SUM(IF((LEFT('2-1 采购订单物料明细表报表导出'!#REF!,7)=I$1)*('2-1 采购订单物料明细表报表导出'!#REF!=$A652),'2-1 采购订单物料明细表报表导出'!#REF!,0))</f>
        <v>#REF!</v>
      </c>
      <c r="J652" s="23" t="e" cm="1">
        <f t="array" ref="J652">SUM(IF((LEFT('2-1 采购订单物料明细表报表导出'!#REF!,7)=J$1)*('2-1 采购订单物料明细表报表导出'!#REF!=$A652),'2-1 采购订单物料明细表报表导出'!#REF!,0))</f>
        <v>#REF!</v>
      </c>
      <c r="K652" s="23" t="e" cm="1">
        <f t="array" ref="K652">SUM(IF((LEFT('2-1 采购订单物料明细表报表导出'!#REF!,7)=K$1)*('2-1 采购订单物料明细表报表导出'!#REF!=$A652),'2-1 采购订单物料明细表报表导出'!#REF!,0))</f>
        <v>#REF!</v>
      </c>
      <c r="L652" s="23" t="e" cm="1">
        <f t="array" ref="L652">SUM(IF((LEFT('2-1 采购订单物料明细表报表导出'!#REF!,7)=L$1)*('2-1 采购订单物料明细表报表导出'!#REF!=$A652),'2-1 采购订单物料明细表报表导出'!#REF!,0))</f>
        <v>#REF!</v>
      </c>
      <c r="M652" s="23" t="e" cm="1">
        <f t="array" ref="M652">SUM(IF((LEFT('2-1 采购订单物料明细表报表导出'!#REF!,7)=M$1)*('2-1 采购订单物料明细表报表导出'!#REF!=$A652),'2-1 采购订单物料明细表报表导出'!#REF!,0))</f>
        <v>#REF!</v>
      </c>
      <c r="N652" s="23" t="e" cm="1">
        <f t="array" ref="N652">SUM(IF((LEFT('2-1 采购订单物料明细表报表导出'!#REF!,7)=N$1)*('2-1 采购订单物料明细表报表导出'!#REF!=$A652),'2-1 采购订单物料明细表报表导出'!#REF!,0))</f>
        <v>#REF!</v>
      </c>
      <c r="O652" s="23" t="e" cm="1">
        <f t="array" ref="O652">SUM(IF((LEFT('2-1 采购订单物料明细表报表导出'!#REF!,7)=O$1)*('2-1 采购订单物料明细表报表导出'!#REF!=$A652),'2-1 采购订单物料明细表报表导出'!#REF!,0))</f>
        <v>#REF!</v>
      </c>
    </row>
    <row r="653" ht="14.5" spans="1:15">
      <c r="A653" s="20" t="s">
        <v>3961</v>
      </c>
      <c r="B653" s="48" t="s">
        <v>1792</v>
      </c>
      <c r="C653" s="49" t="s">
        <v>1793</v>
      </c>
      <c r="D653" s="23" t="e" cm="1">
        <f t="array" ref="D653">SUM(IF((LEFT('2-1 采购订单物料明细表报表导出'!#REF!,7)=D$1)*('2-1 采购订单物料明细表报表导出'!#REF!=$A653),'2-1 采购订单物料明细表报表导出'!#REF!,0))</f>
        <v>#REF!</v>
      </c>
      <c r="E653" s="23" t="e" cm="1">
        <f t="array" ref="E653">SUM(IF((LEFT('2-1 采购订单物料明细表报表导出'!#REF!,7)=E$1)*('2-1 采购订单物料明细表报表导出'!#REF!=$A653),'2-1 采购订单物料明细表报表导出'!#REF!,0))</f>
        <v>#REF!</v>
      </c>
      <c r="F653" s="23" t="e" cm="1">
        <f t="array" ref="F653">SUM(IF((LEFT('2-1 采购订单物料明细表报表导出'!#REF!,7)=F$1)*('2-1 采购订单物料明细表报表导出'!#REF!=$A653),'2-1 采购订单物料明细表报表导出'!#REF!,0))</f>
        <v>#REF!</v>
      </c>
      <c r="G653" s="23" t="e" cm="1">
        <f t="array" ref="G653">SUM(IF((LEFT('2-1 采购订单物料明细表报表导出'!#REF!,7)=G$1)*('2-1 采购订单物料明细表报表导出'!#REF!=$A653),'2-1 采购订单物料明细表报表导出'!#REF!,0))</f>
        <v>#REF!</v>
      </c>
      <c r="H653" s="23" t="e" cm="1">
        <f t="array" ref="H653">SUM(IF((LEFT('2-1 采购订单物料明细表报表导出'!#REF!,7)=H$1)*('2-1 采购订单物料明细表报表导出'!#REF!=$A653),'2-1 采购订单物料明细表报表导出'!#REF!,0))</f>
        <v>#REF!</v>
      </c>
      <c r="I653" s="23" t="e" cm="1">
        <f t="array" ref="I653">SUM(IF((LEFT('2-1 采购订单物料明细表报表导出'!#REF!,7)=I$1)*('2-1 采购订单物料明细表报表导出'!#REF!=$A653),'2-1 采购订单物料明细表报表导出'!#REF!,0))</f>
        <v>#REF!</v>
      </c>
      <c r="J653" s="23" t="e" cm="1">
        <f t="array" ref="J653">SUM(IF((LEFT('2-1 采购订单物料明细表报表导出'!#REF!,7)=J$1)*('2-1 采购订单物料明细表报表导出'!#REF!=$A653),'2-1 采购订单物料明细表报表导出'!#REF!,0))</f>
        <v>#REF!</v>
      </c>
      <c r="K653" s="23" t="e" cm="1">
        <f t="array" ref="K653">SUM(IF((LEFT('2-1 采购订单物料明细表报表导出'!#REF!,7)=K$1)*('2-1 采购订单物料明细表报表导出'!#REF!=$A653),'2-1 采购订单物料明细表报表导出'!#REF!,0))</f>
        <v>#REF!</v>
      </c>
      <c r="L653" s="23" t="e" cm="1">
        <f t="array" ref="L653">SUM(IF((LEFT('2-1 采购订单物料明细表报表导出'!#REF!,7)=L$1)*('2-1 采购订单物料明细表报表导出'!#REF!=$A653),'2-1 采购订单物料明细表报表导出'!#REF!,0))</f>
        <v>#REF!</v>
      </c>
      <c r="M653" s="23" t="e" cm="1">
        <f t="array" ref="M653">SUM(IF((LEFT('2-1 采购订单物料明细表报表导出'!#REF!,7)=M$1)*('2-1 采购订单物料明细表报表导出'!#REF!=$A653),'2-1 采购订单物料明细表报表导出'!#REF!,0))</f>
        <v>#REF!</v>
      </c>
      <c r="N653" s="23" t="e" cm="1">
        <f t="array" ref="N653">SUM(IF((LEFT('2-1 采购订单物料明细表报表导出'!#REF!,7)=N$1)*('2-1 采购订单物料明细表报表导出'!#REF!=$A653),'2-1 采购订单物料明细表报表导出'!#REF!,0))</f>
        <v>#REF!</v>
      </c>
      <c r="O653" s="23" t="e" cm="1">
        <f t="array" ref="O653">SUM(IF((LEFT('2-1 采购订单物料明细表报表导出'!#REF!,7)=O$1)*('2-1 采购订单物料明细表报表导出'!#REF!=$A653),'2-1 采购订单物料明细表报表导出'!#REF!,0))</f>
        <v>#REF!</v>
      </c>
    </row>
    <row r="654" ht="15" spans="1:15">
      <c r="A654" s="50" t="s">
        <v>3962</v>
      </c>
      <c r="B654" s="48" t="s">
        <v>1792</v>
      </c>
      <c r="C654" s="49" t="s">
        <v>1793</v>
      </c>
      <c r="D654" s="23" t="e" cm="1">
        <f t="array" ref="D654">SUM(IF((LEFT('2-1 采购订单物料明细表报表导出'!#REF!,7)=D$1)*('2-1 采购订单物料明细表报表导出'!#REF!=$A654),'2-1 采购订单物料明细表报表导出'!#REF!,0))</f>
        <v>#REF!</v>
      </c>
      <c r="E654" s="23" t="e" cm="1">
        <f t="array" ref="E654">SUM(IF((LEFT('2-1 采购订单物料明细表报表导出'!#REF!,7)=E$1)*('2-1 采购订单物料明细表报表导出'!#REF!=$A654),'2-1 采购订单物料明细表报表导出'!#REF!,0))</f>
        <v>#REF!</v>
      </c>
      <c r="F654" s="23" t="e" cm="1">
        <f t="array" ref="F654">SUM(IF((LEFT('2-1 采购订单物料明细表报表导出'!#REF!,7)=F$1)*('2-1 采购订单物料明细表报表导出'!#REF!=$A654),'2-1 采购订单物料明细表报表导出'!#REF!,0))</f>
        <v>#REF!</v>
      </c>
      <c r="G654" s="23" t="e" cm="1">
        <f t="array" ref="G654">SUM(IF((LEFT('2-1 采购订单物料明细表报表导出'!#REF!,7)=G$1)*('2-1 采购订单物料明细表报表导出'!#REF!=$A654),'2-1 采购订单物料明细表报表导出'!#REF!,0))</f>
        <v>#REF!</v>
      </c>
      <c r="H654" s="23" t="e" cm="1">
        <f t="array" ref="H654">SUM(IF((LEFT('2-1 采购订单物料明细表报表导出'!#REF!,7)=H$1)*('2-1 采购订单物料明细表报表导出'!#REF!=$A654),'2-1 采购订单物料明细表报表导出'!#REF!,0))</f>
        <v>#REF!</v>
      </c>
      <c r="I654" s="23" t="e" cm="1">
        <f t="array" ref="I654">SUM(IF((LEFT('2-1 采购订单物料明细表报表导出'!#REF!,7)=I$1)*('2-1 采购订单物料明细表报表导出'!#REF!=$A654),'2-1 采购订单物料明细表报表导出'!#REF!,0))</f>
        <v>#REF!</v>
      </c>
      <c r="J654" s="23" t="e" cm="1">
        <f t="array" ref="J654">SUM(IF((LEFT('2-1 采购订单物料明细表报表导出'!#REF!,7)=J$1)*('2-1 采购订单物料明细表报表导出'!#REF!=$A654),'2-1 采购订单物料明细表报表导出'!#REF!,0))</f>
        <v>#REF!</v>
      </c>
      <c r="K654" s="23" t="e" cm="1">
        <f t="array" ref="K654">SUM(IF((LEFT('2-1 采购订单物料明细表报表导出'!#REF!,7)=K$1)*('2-1 采购订单物料明细表报表导出'!#REF!=$A654),'2-1 采购订单物料明细表报表导出'!#REF!,0))</f>
        <v>#REF!</v>
      </c>
      <c r="L654" s="23" t="e" cm="1">
        <f t="array" ref="L654">SUM(IF((LEFT('2-1 采购订单物料明细表报表导出'!#REF!,7)=L$1)*('2-1 采购订单物料明细表报表导出'!#REF!=$A654),'2-1 采购订单物料明细表报表导出'!#REF!,0))</f>
        <v>#REF!</v>
      </c>
      <c r="M654" s="23" t="e" cm="1">
        <f t="array" ref="M654">SUM(IF((LEFT('2-1 采购订单物料明细表报表导出'!#REF!,7)=M$1)*('2-1 采购订单物料明细表报表导出'!#REF!=$A654),'2-1 采购订单物料明细表报表导出'!#REF!,0))</f>
        <v>#REF!</v>
      </c>
      <c r="N654" s="23" t="e" cm="1">
        <f t="array" ref="N654">SUM(IF((LEFT('2-1 采购订单物料明细表报表导出'!#REF!,7)=N$1)*('2-1 采购订单物料明细表报表导出'!#REF!=$A654),'2-1 采购订单物料明细表报表导出'!#REF!,0))</f>
        <v>#REF!</v>
      </c>
      <c r="O654" s="23" t="e" cm="1">
        <f t="array" ref="O654">SUM(IF((LEFT('2-1 采购订单物料明细表报表导出'!#REF!,7)=O$1)*('2-1 采购订单物料明细表报表导出'!#REF!=$A654),'2-1 采购订单物料明细表报表导出'!#REF!,0))</f>
        <v>#REF!</v>
      </c>
    </row>
    <row r="655" ht="15" spans="1:15">
      <c r="A655" s="50" t="s">
        <v>3963</v>
      </c>
      <c r="B655" s="48" t="s">
        <v>1792</v>
      </c>
      <c r="C655" s="49" t="s">
        <v>1793</v>
      </c>
      <c r="D655" s="23" t="e" cm="1">
        <f t="array" ref="D655">SUM(IF((LEFT('2-1 采购订单物料明细表报表导出'!#REF!,7)=D$1)*('2-1 采购订单物料明细表报表导出'!#REF!=$A655),'2-1 采购订单物料明细表报表导出'!#REF!,0))</f>
        <v>#REF!</v>
      </c>
      <c r="E655" s="23" t="e" cm="1">
        <f t="array" ref="E655">SUM(IF((LEFT('2-1 采购订单物料明细表报表导出'!#REF!,7)=E$1)*('2-1 采购订单物料明细表报表导出'!#REF!=$A655),'2-1 采购订单物料明细表报表导出'!#REF!,0))</f>
        <v>#REF!</v>
      </c>
      <c r="F655" s="23" t="e" cm="1">
        <f t="array" ref="F655">SUM(IF((LEFT('2-1 采购订单物料明细表报表导出'!#REF!,7)=F$1)*('2-1 采购订单物料明细表报表导出'!#REF!=$A655),'2-1 采购订单物料明细表报表导出'!#REF!,0))</f>
        <v>#REF!</v>
      </c>
      <c r="G655" s="23" t="e" cm="1">
        <f t="array" ref="G655">SUM(IF((LEFT('2-1 采购订单物料明细表报表导出'!#REF!,7)=G$1)*('2-1 采购订单物料明细表报表导出'!#REF!=$A655),'2-1 采购订单物料明细表报表导出'!#REF!,0))</f>
        <v>#REF!</v>
      </c>
      <c r="H655" s="23" t="e" cm="1">
        <f t="array" ref="H655">SUM(IF((LEFT('2-1 采购订单物料明细表报表导出'!#REF!,7)=H$1)*('2-1 采购订单物料明细表报表导出'!#REF!=$A655),'2-1 采购订单物料明细表报表导出'!#REF!,0))</f>
        <v>#REF!</v>
      </c>
      <c r="I655" s="23" t="e" cm="1">
        <f t="array" ref="I655">SUM(IF((LEFT('2-1 采购订单物料明细表报表导出'!#REF!,7)=I$1)*('2-1 采购订单物料明细表报表导出'!#REF!=$A655),'2-1 采购订单物料明细表报表导出'!#REF!,0))</f>
        <v>#REF!</v>
      </c>
      <c r="J655" s="23" t="e" cm="1">
        <f t="array" ref="J655">SUM(IF((LEFT('2-1 采购订单物料明细表报表导出'!#REF!,7)=J$1)*('2-1 采购订单物料明细表报表导出'!#REF!=$A655),'2-1 采购订单物料明细表报表导出'!#REF!,0))</f>
        <v>#REF!</v>
      </c>
      <c r="K655" s="23" t="e" cm="1">
        <f t="array" ref="K655">SUM(IF((LEFT('2-1 采购订单物料明细表报表导出'!#REF!,7)=K$1)*('2-1 采购订单物料明细表报表导出'!#REF!=$A655),'2-1 采购订单物料明细表报表导出'!#REF!,0))</f>
        <v>#REF!</v>
      </c>
      <c r="L655" s="23" t="e" cm="1">
        <f t="array" ref="L655">SUM(IF((LEFT('2-1 采购订单物料明细表报表导出'!#REF!,7)=L$1)*('2-1 采购订单物料明细表报表导出'!#REF!=$A655),'2-1 采购订单物料明细表报表导出'!#REF!,0))</f>
        <v>#REF!</v>
      </c>
      <c r="M655" s="23" t="e" cm="1">
        <f t="array" ref="M655">SUM(IF((LEFT('2-1 采购订单物料明细表报表导出'!#REF!,7)=M$1)*('2-1 采购订单物料明细表报表导出'!#REF!=$A655),'2-1 采购订单物料明细表报表导出'!#REF!,0))</f>
        <v>#REF!</v>
      </c>
      <c r="N655" s="23" t="e" cm="1">
        <f t="array" ref="N655">SUM(IF((LEFT('2-1 采购订单物料明细表报表导出'!#REF!,7)=N$1)*('2-1 采购订单物料明细表报表导出'!#REF!=$A655),'2-1 采购订单物料明细表报表导出'!#REF!,0))</f>
        <v>#REF!</v>
      </c>
      <c r="O655" s="23" t="e" cm="1">
        <f t="array" ref="O655">SUM(IF((LEFT('2-1 采购订单物料明细表报表导出'!#REF!,7)=O$1)*('2-1 采购订单物料明细表报表导出'!#REF!=$A655),'2-1 采购订单物料明细表报表导出'!#REF!,0))</f>
        <v>#REF!</v>
      </c>
    </row>
    <row r="656" ht="15" spans="1:15">
      <c r="A656" s="50" t="s">
        <v>3964</v>
      </c>
      <c r="B656" s="48" t="s">
        <v>1792</v>
      </c>
      <c r="C656" s="49" t="s">
        <v>1793</v>
      </c>
      <c r="D656" s="23" t="e" cm="1">
        <f t="array" ref="D656">SUM(IF((LEFT('2-1 采购订单物料明细表报表导出'!#REF!,7)=D$1)*('2-1 采购订单物料明细表报表导出'!#REF!=$A656),'2-1 采购订单物料明细表报表导出'!#REF!,0))</f>
        <v>#REF!</v>
      </c>
      <c r="E656" s="23" t="e" cm="1">
        <f t="array" ref="E656">SUM(IF((LEFT('2-1 采购订单物料明细表报表导出'!#REF!,7)=E$1)*('2-1 采购订单物料明细表报表导出'!#REF!=$A656),'2-1 采购订单物料明细表报表导出'!#REF!,0))</f>
        <v>#REF!</v>
      </c>
      <c r="F656" s="23" t="e" cm="1">
        <f t="array" ref="F656">SUM(IF((LEFT('2-1 采购订单物料明细表报表导出'!#REF!,7)=F$1)*('2-1 采购订单物料明细表报表导出'!#REF!=$A656),'2-1 采购订单物料明细表报表导出'!#REF!,0))</f>
        <v>#REF!</v>
      </c>
      <c r="G656" s="23" t="e" cm="1">
        <f t="array" ref="G656">SUM(IF((LEFT('2-1 采购订单物料明细表报表导出'!#REF!,7)=G$1)*('2-1 采购订单物料明细表报表导出'!#REF!=$A656),'2-1 采购订单物料明细表报表导出'!#REF!,0))</f>
        <v>#REF!</v>
      </c>
      <c r="H656" s="23" t="e" cm="1">
        <f t="array" ref="H656">SUM(IF((LEFT('2-1 采购订单物料明细表报表导出'!#REF!,7)=H$1)*('2-1 采购订单物料明细表报表导出'!#REF!=$A656),'2-1 采购订单物料明细表报表导出'!#REF!,0))</f>
        <v>#REF!</v>
      </c>
      <c r="I656" s="23" t="e" cm="1">
        <f t="array" ref="I656">SUM(IF((LEFT('2-1 采购订单物料明细表报表导出'!#REF!,7)=I$1)*('2-1 采购订单物料明细表报表导出'!#REF!=$A656),'2-1 采购订单物料明细表报表导出'!#REF!,0))</f>
        <v>#REF!</v>
      </c>
      <c r="J656" s="23" t="e" cm="1">
        <f t="array" ref="J656">SUM(IF((LEFT('2-1 采购订单物料明细表报表导出'!#REF!,7)=J$1)*('2-1 采购订单物料明细表报表导出'!#REF!=$A656),'2-1 采购订单物料明细表报表导出'!#REF!,0))</f>
        <v>#REF!</v>
      </c>
      <c r="K656" s="23" t="e" cm="1">
        <f t="array" ref="K656">SUM(IF((LEFT('2-1 采购订单物料明细表报表导出'!#REF!,7)=K$1)*('2-1 采购订单物料明细表报表导出'!#REF!=$A656),'2-1 采购订单物料明细表报表导出'!#REF!,0))</f>
        <v>#REF!</v>
      </c>
      <c r="L656" s="23" t="e" cm="1">
        <f t="array" ref="L656">SUM(IF((LEFT('2-1 采购订单物料明细表报表导出'!#REF!,7)=L$1)*('2-1 采购订单物料明细表报表导出'!#REF!=$A656),'2-1 采购订单物料明细表报表导出'!#REF!,0))</f>
        <v>#REF!</v>
      </c>
      <c r="M656" s="23" t="e" cm="1">
        <f t="array" ref="M656">SUM(IF((LEFT('2-1 采购订单物料明细表报表导出'!#REF!,7)=M$1)*('2-1 采购订单物料明细表报表导出'!#REF!=$A656),'2-1 采购订单物料明细表报表导出'!#REF!,0))</f>
        <v>#REF!</v>
      </c>
      <c r="N656" s="23" t="e" cm="1">
        <f t="array" ref="N656">SUM(IF((LEFT('2-1 采购订单物料明细表报表导出'!#REF!,7)=N$1)*('2-1 采购订单物料明细表报表导出'!#REF!=$A656),'2-1 采购订单物料明细表报表导出'!#REF!,0))</f>
        <v>#REF!</v>
      </c>
      <c r="O656" s="23" t="e" cm="1">
        <f t="array" ref="O656">SUM(IF((LEFT('2-1 采购订单物料明细表报表导出'!#REF!,7)=O$1)*('2-1 采购订单物料明细表报表导出'!#REF!=$A656),'2-1 采购订单物料明细表报表导出'!#REF!,0))</f>
        <v>#REF!</v>
      </c>
    </row>
    <row r="657" ht="15" spans="1:15">
      <c r="A657" s="50" t="s">
        <v>3965</v>
      </c>
      <c r="B657" s="48" t="s">
        <v>1792</v>
      </c>
      <c r="C657" s="49" t="s">
        <v>1793</v>
      </c>
      <c r="D657" s="23" t="e" cm="1">
        <f t="array" ref="D657">SUM(IF((LEFT('2-1 采购订单物料明细表报表导出'!#REF!,7)=D$1)*('2-1 采购订单物料明细表报表导出'!#REF!=$A657),'2-1 采购订单物料明细表报表导出'!#REF!,0))</f>
        <v>#REF!</v>
      </c>
      <c r="E657" s="23" t="e" cm="1">
        <f t="array" ref="E657">SUM(IF((LEFT('2-1 采购订单物料明细表报表导出'!#REF!,7)=E$1)*('2-1 采购订单物料明细表报表导出'!#REF!=$A657),'2-1 采购订单物料明细表报表导出'!#REF!,0))</f>
        <v>#REF!</v>
      </c>
      <c r="F657" s="23" t="e" cm="1">
        <f t="array" ref="F657">SUM(IF((LEFT('2-1 采购订单物料明细表报表导出'!#REF!,7)=F$1)*('2-1 采购订单物料明细表报表导出'!#REF!=$A657),'2-1 采购订单物料明细表报表导出'!#REF!,0))</f>
        <v>#REF!</v>
      </c>
      <c r="G657" s="23" t="e" cm="1">
        <f t="array" ref="G657">SUM(IF((LEFT('2-1 采购订单物料明细表报表导出'!#REF!,7)=G$1)*('2-1 采购订单物料明细表报表导出'!#REF!=$A657),'2-1 采购订单物料明细表报表导出'!#REF!,0))</f>
        <v>#REF!</v>
      </c>
      <c r="H657" s="23" t="e" cm="1">
        <f t="array" ref="H657">SUM(IF((LEFT('2-1 采购订单物料明细表报表导出'!#REF!,7)=H$1)*('2-1 采购订单物料明细表报表导出'!#REF!=$A657),'2-1 采购订单物料明细表报表导出'!#REF!,0))</f>
        <v>#REF!</v>
      </c>
      <c r="I657" s="23" t="e" cm="1">
        <f t="array" ref="I657">SUM(IF((LEFT('2-1 采购订单物料明细表报表导出'!#REF!,7)=I$1)*('2-1 采购订单物料明细表报表导出'!#REF!=$A657),'2-1 采购订单物料明细表报表导出'!#REF!,0))</f>
        <v>#REF!</v>
      </c>
      <c r="J657" s="23" t="e" cm="1">
        <f t="array" ref="J657">SUM(IF((LEFT('2-1 采购订单物料明细表报表导出'!#REF!,7)=J$1)*('2-1 采购订单物料明细表报表导出'!#REF!=$A657),'2-1 采购订单物料明细表报表导出'!#REF!,0))</f>
        <v>#REF!</v>
      </c>
      <c r="K657" s="23" t="e" cm="1">
        <f t="array" ref="K657">SUM(IF((LEFT('2-1 采购订单物料明细表报表导出'!#REF!,7)=K$1)*('2-1 采购订单物料明细表报表导出'!#REF!=$A657),'2-1 采购订单物料明细表报表导出'!#REF!,0))</f>
        <v>#REF!</v>
      </c>
      <c r="L657" s="23" t="e" cm="1">
        <f t="array" ref="L657">SUM(IF((LEFT('2-1 采购订单物料明细表报表导出'!#REF!,7)=L$1)*('2-1 采购订单物料明细表报表导出'!#REF!=$A657),'2-1 采购订单物料明细表报表导出'!#REF!,0))</f>
        <v>#REF!</v>
      </c>
      <c r="M657" s="23" t="e" cm="1">
        <f t="array" ref="M657">SUM(IF((LEFT('2-1 采购订单物料明细表报表导出'!#REF!,7)=M$1)*('2-1 采购订单物料明细表报表导出'!#REF!=$A657),'2-1 采购订单物料明细表报表导出'!#REF!,0))</f>
        <v>#REF!</v>
      </c>
      <c r="N657" s="23" t="e" cm="1">
        <f t="array" ref="N657">SUM(IF((LEFT('2-1 采购订单物料明细表报表导出'!#REF!,7)=N$1)*('2-1 采购订单物料明细表报表导出'!#REF!=$A657),'2-1 采购订单物料明细表报表导出'!#REF!,0))</f>
        <v>#REF!</v>
      </c>
      <c r="O657" s="23" t="e" cm="1">
        <f t="array" ref="O657">SUM(IF((LEFT('2-1 采购订单物料明细表报表导出'!#REF!,7)=O$1)*('2-1 采购订单物料明细表报表导出'!#REF!=$A657),'2-1 采购订单物料明细表报表导出'!#REF!,0))</f>
        <v>#REF!</v>
      </c>
    </row>
    <row r="658" ht="15" spans="1:15">
      <c r="A658" s="50" t="s">
        <v>3966</v>
      </c>
      <c r="B658" s="48" t="s">
        <v>1792</v>
      </c>
      <c r="C658" s="49" t="s">
        <v>1793</v>
      </c>
      <c r="D658" s="23" t="e" cm="1">
        <f t="array" ref="D658">SUM(IF((LEFT('2-1 采购订单物料明细表报表导出'!#REF!,7)=D$1)*('2-1 采购订单物料明细表报表导出'!#REF!=$A658),'2-1 采购订单物料明细表报表导出'!#REF!,0))</f>
        <v>#REF!</v>
      </c>
      <c r="E658" s="23" t="e" cm="1">
        <f t="array" ref="E658">SUM(IF((LEFT('2-1 采购订单物料明细表报表导出'!#REF!,7)=E$1)*('2-1 采购订单物料明细表报表导出'!#REF!=$A658),'2-1 采购订单物料明细表报表导出'!#REF!,0))</f>
        <v>#REF!</v>
      </c>
      <c r="F658" s="23" t="e" cm="1">
        <f t="array" ref="F658">SUM(IF((LEFT('2-1 采购订单物料明细表报表导出'!#REF!,7)=F$1)*('2-1 采购订单物料明细表报表导出'!#REF!=$A658),'2-1 采购订单物料明细表报表导出'!#REF!,0))</f>
        <v>#REF!</v>
      </c>
      <c r="G658" s="23" t="e" cm="1">
        <f t="array" ref="G658">SUM(IF((LEFT('2-1 采购订单物料明细表报表导出'!#REF!,7)=G$1)*('2-1 采购订单物料明细表报表导出'!#REF!=$A658),'2-1 采购订单物料明细表报表导出'!#REF!,0))</f>
        <v>#REF!</v>
      </c>
      <c r="H658" s="23" t="e" cm="1">
        <f t="array" ref="H658">SUM(IF((LEFT('2-1 采购订单物料明细表报表导出'!#REF!,7)=H$1)*('2-1 采购订单物料明细表报表导出'!#REF!=$A658),'2-1 采购订单物料明细表报表导出'!#REF!,0))</f>
        <v>#REF!</v>
      </c>
      <c r="I658" s="23" t="e" cm="1">
        <f t="array" ref="I658">SUM(IF((LEFT('2-1 采购订单物料明细表报表导出'!#REF!,7)=I$1)*('2-1 采购订单物料明细表报表导出'!#REF!=$A658),'2-1 采购订单物料明细表报表导出'!#REF!,0))</f>
        <v>#REF!</v>
      </c>
      <c r="J658" s="23" t="e" cm="1">
        <f t="array" ref="J658">SUM(IF((LEFT('2-1 采购订单物料明细表报表导出'!#REF!,7)=J$1)*('2-1 采购订单物料明细表报表导出'!#REF!=$A658),'2-1 采购订单物料明细表报表导出'!#REF!,0))</f>
        <v>#REF!</v>
      </c>
      <c r="K658" s="23" t="e" cm="1">
        <f t="array" ref="K658">SUM(IF((LEFT('2-1 采购订单物料明细表报表导出'!#REF!,7)=K$1)*('2-1 采购订单物料明细表报表导出'!#REF!=$A658),'2-1 采购订单物料明细表报表导出'!#REF!,0))</f>
        <v>#REF!</v>
      </c>
      <c r="L658" s="23" t="e" cm="1">
        <f t="array" ref="L658">SUM(IF((LEFT('2-1 采购订单物料明细表报表导出'!#REF!,7)=L$1)*('2-1 采购订单物料明细表报表导出'!#REF!=$A658),'2-1 采购订单物料明细表报表导出'!#REF!,0))</f>
        <v>#REF!</v>
      </c>
      <c r="M658" s="23" t="e" cm="1">
        <f t="array" ref="M658">SUM(IF((LEFT('2-1 采购订单物料明细表报表导出'!#REF!,7)=M$1)*('2-1 采购订单物料明细表报表导出'!#REF!=$A658),'2-1 采购订单物料明细表报表导出'!#REF!,0))</f>
        <v>#REF!</v>
      </c>
      <c r="N658" s="23" t="e" cm="1">
        <f t="array" ref="N658">SUM(IF((LEFT('2-1 采购订单物料明细表报表导出'!#REF!,7)=N$1)*('2-1 采购订单物料明细表报表导出'!#REF!=$A658),'2-1 采购订单物料明细表报表导出'!#REF!,0))</f>
        <v>#REF!</v>
      </c>
      <c r="O658" s="23" t="e" cm="1">
        <f t="array" ref="O658">SUM(IF((LEFT('2-1 采购订单物料明细表报表导出'!#REF!,7)=O$1)*('2-1 采购订单物料明细表报表导出'!#REF!=$A658),'2-1 采购订单物料明细表报表导出'!#REF!,0))</f>
        <v>#REF!</v>
      </c>
    </row>
    <row r="659" ht="15" spans="1:15">
      <c r="A659" s="50" t="s">
        <v>3967</v>
      </c>
      <c r="B659" s="48" t="s">
        <v>1792</v>
      </c>
      <c r="C659" s="49" t="s">
        <v>1793</v>
      </c>
      <c r="D659" s="23" t="e" cm="1">
        <f t="array" ref="D659">SUM(IF((LEFT('2-1 采购订单物料明细表报表导出'!#REF!,7)=D$1)*('2-1 采购订单物料明细表报表导出'!#REF!=$A659),'2-1 采购订单物料明细表报表导出'!#REF!,0))</f>
        <v>#REF!</v>
      </c>
      <c r="E659" s="23" t="e" cm="1">
        <f t="array" ref="E659">SUM(IF((LEFT('2-1 采购订单物料明细表报表导出'!#REF!,7)=E$1)*('2-1 采购订单物料明细表报表导出'!#REF!=$A659),'2-1 采购订单物料明细表报表导出'!#REF!,0))</f>
        <v>#REF!</v>
      </c>
      <c r="F659" s="23" t="e" cm="1">
        <f t="array" ref="F659">SUM(IF((LEFT('2-1 采购订单物料明细表报表导出'!#REF!,7)=F$1)*('2-1 采购订单物料明细表报表导出'!#REF!=$A659),'2-1 采购订单物料明细表报表导出'!#REF!,0))</f>
        <v>#REF!</v>
      </c>
      <c r="G659" s="23" t="e" cm="1">
        <f t="array" ref="G659">SUM(IF((LEFT('2-1 采购订单物料明细表报表导出'!#REF!,7)=G$1)*('2-1 采购订单物料明细表报表导出'!#REF!=$A659),'2-1 采购订单物料明细表报表导出'!#REF!,0))</f>
        <v>#REF!</v>
      </c>
      <c r="H659" s="23" t="e" cm="1">
        <f t="array" ref="H659">SUM(IF((LEFT('2-1 采购订单物料明细表报表导出'!#REF!,7)=H$1)*('2-1 采购订单物料明细表报表导出'!#REF!=$A659),'2-1 采购订单物料明细表报表导出'!#REF!,0))</f>
        <v>#REF!</v>
      </c>
      <c r="I659" s="23" t="e" cm="1">
        <f t="array" ref="I659">SUM(IF((LEFT('2-1 采购订单物料明细表报表导出'!#REF!,7)=I$1)*('2-1 采购订单物料明细表报表导出'!#REF!=$A659),'2-1 采购订单物料明细表报表导出'!#REF!,0))</f>
        <v>#REF!</v>
      </c>
      <c r="J659" s="23" t="e" cm="1">
        <f t="array" ref="J659">SUM(IF((LEFT('2-1 采购订单物料明细表报表导出'!#REF!,7)=J$1)*('2-1 采购订单物料明细表报表导出'!#REF!=$A659),'2-1 采购订单物料明细表报表导出'!#REF!,0))</f>
        <v>#REF!</v>
      </c>
      <c r="K659" s="23" t="e" cm="1">
        <f t="array" ref="K659">SUM(IF((LEFT('2-1 采购订单物料明细表报表导出'!#REF!,7)=K$1)*('2-1 采购订单物料明细表报表导出'!#REF!=$A659),'2-1 采购订单物料明细表报表导出'!#REF!,0))</f>
        <v>#REF!</v>
      </c>
      <c r="L659" s="23" t="e" cm="1">
        <f t="array" ref="L659">SUM(IF((LEFT('2-1 采购订单物料明细表报表导出'!#REF!,7)=L$1)*('2-1 采购订单物料明细表报表导出'!#REF!=$A659),'2-1 采购订单物料明细表报表导出'!#REF!,0))</f>
        <v>#REF!</v>
      </c>
      <c r="M659" s="23" t="e" cm="1">
        <f t="array" ref="M659">SUM(IF((LEFT('2-1 采购订单物料明细表报表导出'!#REF!,7)=M$1)*('2-1 采购订单物料明细表报表导出'!#REF!=$A659),'2-1 采购订单物料明细表报表导出'!#REF!,0))</f>
        <v>#REF!</v>
      </c>
      <c r="N659" s="23" t="e" cm="1">
        <f t="array" ref="N659">SUM(IF((LEFT('2-1 采购订单物料明细表报表导出'!#REF!,7)=N$1)*('2-1 采购订单物料明细表报表导出'!#REF!=$A659),'2-1 采购订单物料明细表报表导出'!#REF!,0))</f>
        <v>#REF!</v>
      </c>
      <c r="O659" s="23" t="e" cm="1">
        <f t="array" ref="O659">SUM(IF((LEFT('2-1 采购订单物料明细表报表导出'!#REF!,7)=O$1)*('2-1 采购订单物料明细表报表导出'!#REF!=$A659),'2-1 采购订单物料明细表报表导出'!#REF!,0))</f>
        <v>#REF!</v>
      </c>
    </row>
    <row r="660" ht="14.5" spans="1:15">
      <c r="A660" s="20" t="s">
        <v>3968</v>
      </c>
      <c r="B660" s="48" t="s">
        <v>1792</v>
      </c>
      <c r="C660" s="49" t="s">
        <v>1793</v>
      </c>
      <c r="D660" s="23" t="e" cm="1">
        <f t="array" ref="D660">SUM(IF((LEFT('2-1 采购订单物料明细表报表导出'!#REF!,7)=D$1)*('2-1 采购订单物料明细表报表导出'!#REF!=$A660),'2-1 采购订单物料明细表报表导出'!#REF!,0))</f>
        <v>#REF!</v>
      </c>
      <c r="E660" s="23" t="e" cm="1">
        <f t="array" ref="E660">SUM(IF((LEFT('2-1 采购订单物料明细表报表导出'!#REF!,7)=E$1)*('2-1 采购订单物料明细表报表导出'!#REF!=$A660),'2-1 采购订单物料明细表报表导出'!#REF!,0))</f>
        <v>#REF!</v>
      </c>
      <c r="F660" s="23" t="e" cm="1">
        <f t="array" ref="F660">SUM(IF((LEFT('2-1 采购订单物料明细表报表导出'!#REF!,7)=F$1)*('2-1 采购订单物料明细表报表导出'!#REF!=$A660),'2-1 采购订单物料明细表报表导出'!#REF!,0))</f>
        <v>#REF!</v>
      </c>
      <c r="G660" s="23" t="e" cm="1">
        <f t="array" ref="G660">SUM(IF((LEFT('2-1 采购订单物料明细表报表导出'!#REF!,7)=G$1)*('2-1 采购订单物料明细表报表导出'!#REF!=$A660),'2-1 采购订单物料明细表报表导出'!#REF!,0))</f>
        <v>#REF!</v>
      </c>
      <c r="H660" s="23" t="e" cm="1">
        <f t="array" ref="H660">SUM(IF((LEFT('2-1 采购订单物料明细表报表导出'!#REF!,7)=H$1)*('2-1 采购订单物料明细表报表导出'!#REF!=$A660),'2-1 采购订单物料明细表报表导出'!#REF!,0))</f>
        <v>#REF!</v>
      </c>
      <c r="I660" s="23" t="e" cm="1">
        <f t="array" ref="I660">SUM(IF((LEFT('2-1 采购订单物料明细表报表导出'!#REF!,7)=I$1)*('2-1 采购订单物料明细表报表导出'!#REF!=$A660),'2-1 采购订单物料明细表报表导出'!#REF!,0))</f>
        <v>#REF!</v>
      </c>
      <c r="J660" s="23" t="e" cm="1">
        <f t="array" ref="J660">SUM(IF((LEFT('2-1 采购订单物料明细表报表导出'!#REF!,7)=J$1)*('2-1 采购订单物料明细表报表导出'!#REF!=$A660),'2-1 采购订单物料明细表报表导出'!#REF!,0))</f>
        <v>#REF!</v>
      </c>
      <c r="K660" s="23" t="e" cm="1">
        <f t="array" ref="K660">SUM(IF((LEFT('2-1 采购订单物料明细表报表导出'!#REF!,7)=K$1)*('2-1 采购订单物料明细表报表导出'!#REF!=$A660),'2-1 采购订单物料明细表报表导出'!#REF!,0))</f>
        <v>#REF!</v>
      </c>
      <c r="L660" s="23" t="e" cm="1">
        <f t="array" ref="L660">SUM(IF((LEFT('2-1 采购订单物料明细表报表导出'!#REF!,7)=L$1)*('2-1 采购订单物料明细表报表导出'!#REF!=$A660),'2-1 采购订单物料明细表报表导出'!#REF!,0))</f>
        <v>#REF!</v>
      </c>
      <c r="M660" s="23" t="e" cm="1">
        <f t="array" ref="M660">SUM(IF((LEFT('2-1 采购订单物料明细表报表导出'!#REF!,7)=M$1)*('2-1 采购订单物料明细表报表导出'!#REF!=$A660),'2-1 采购订单物料明细表报表导出'!#REF!,0))</f>
        <v>#REF!</v>
      </c>
      <c r="N660" s="23" t="e" cm="1">
        <f t="array" ref="N660">SUM(IF((LEFT('2-1 采购订单物料明细表报表导出'!#REF!,7)=N$1)*('2-1 采购订单物料明细表报表导出'!#REF!=$A660),'2-1 采购订单物料明细表报表导出'!#REF!,0))</f>
        <v>#REF!</v>
      </c>
      <c r="O660" s="23" t="e" cm="1">
        <f t="array" ref="O660">SUM(IF((LEFT('2-1 采购订单物料明细表报表导出'!#REF!,7)=O$1)*('2-1 采购订单物料明细表报表导出'!#REF!=$A660),'2-1 采购订单物料明细表报表导出'!#REF!,0))</f>
        <v>#REF!</v>
      </c>
    </row>
    <row r="661" ht="15" spans="1:15">
      <c r="A661" s="50" t="s">
        <v>3969</v>
      </c>
      <c r="B661" s="48" t="s">
        <v>1792</v>
      </c>
      <c r="C661" s="49" t="s">
        <v>1793</v>
      </c>
      <c r="D661" s="23" t="e" cm="1">
        <f t="array" ref="D661">SUM(IF((LEFT('2-1 采购订单物料明细表报表导出'!#REF!,7)=D$1)*('2-1 采购订单物料明细表报表导出'!#REF!=$A661),'2-1 采购订单物料明细表报表导出'!#REF!,0))</f>
        <v>#REF!</v>
      </c>
      <c r="E661" s="23" t="e" cm="1">
        <f t="array" ref="E661">SUM(IF((LEFT('2-1 采购订单物料明细表报表导出'!#REF!,7)=E$1)*('2-1 采购订单物料明细表报表导出'!#REF!=$A661),'2-1 采购订单物料明细表报表导出'!#REF!,0))</f>
        <v>#REF!</v>
      </c>
      <c r="F661" s="23" t="e" cm="1">
        <f t="array" ref="F661">SUM(IF((LEFT('2-1 采购订单物料明细表报表导出'!#REF!,7)=F$1)*('2-1 采购订单物料明细表报表导出'!#REF!=$A661),'2-1 采购订单物料明细表报表导出'!#REF!,0))</f>
        <v>#REF!</v>
      </c>
      <c r="G661" s="23" t="e" cm="1">
        <f t="array" ref="G661">SUM(IF((LEFT('2-1 采购订单物料明细表报表导出'!#REF!,7)=G$1)*('2-1 采购订单物料明细表报表导出'!#REF!=$A661),'2-1 采购订单物料明细表报表导出'!#REF!,0))</f>
        <v>#REF!</v>
      </c>
      <c r="H661" s="23" t="e" cm="1">
        <f t="array" ref="H661">SUM(IF((LEFT('2-1 采购订单物料明细表报表导出'!#REF!,7)=H$1)*('2-1 采购订单物料明细表报表导出'!#REF!=$A661),'2-1 采购订单物料明细表报表导出'!#REF!,0))</f>
        <v>#REF!</v>
      </c>
      <c r="I661" s="23" t="e" cm="1">
        <f t="array" ref="I661">SUM(IF((LEFT('2-1 采购订单物料明细表报表导出'!#REF!,7)=I$1)*('2-1 采购订单物料明细表报表导出'!#REF!=$A661),'2-1 采购订单物料明细表报表导出'!#REF!,0))</f>
        <v>#REF!</v>
      </c>
      <c r="J661" s="23" t="e" cm="1">
        <f t="array" ref="J661">SUM(IF((LEFT('2-1 采购订单物料明细表报表导出'!#REF!,7)=J$1)*('2-1 采购订单物料明细表报表导出'!#REF!=$A661),'2-1 采购订单物料明细表报表导出'!#REF!,0))</f>
        <v>#REF!</v>
      </c>
      <c r="K661" s="23" t="e" cm="1">
        <f t="array" ref="K661">SUM(IF((LEFT('2-1 采购订单物料明细表报表导出'!#REF!,7)=K$1)*('2-1 采购订单物料明细表报表导出'!#REF!=$A661),'2-1 采购订单物料明细表报表导出'!#REF!,0))</f>
        <v>#REF!</v>
      </c>
      <c r="L661" s="23" t="e" cm="1">
        <f t="array" ref="L661">SUM(IF((LEFT('2-1 采购订单物料明细表报表导出'!#REF!,7)=L$1)*('2-1 采购订单物料明细表报表导出'!#REF!=$A661),'2-1 采购订单物料明细表报表导出'!#REF!,0))</f>
        <v>#REF!</v>
      </c>
      <c r="M661" s="23" t="e" cm="1">
        <f t="array" ref="M661">SUM(IF((LEFT('2-1 采购订单物料明细表报表导出'!#REF!,7)=M$1)*('2-1 采购订单物料明细表报表导出'!#REF!=$A661),'2-1 采购订单物料明细表报表导出'!#REF!,0))</f>
        <v>#REF!</v>
      </c>
      <c r="N661" s="23" t="e" cm="1">
        <f t="array" ref="N661">SUM(IF((LEFT('2-1 采购订单物料明细表报表导出'!#REF!,7)=N$1)*('2-1 采购订单物料明细表报表导出'!#REF!=$A661),'2-1 采购订单物料明细表报表导出'!#REF!,0))</f>
        <v>#REF!</v>
      </c>
      <c r="O661" s="23" t="e" cm="1">
        <f t="array" ref="O661">SUM(IF((LEFT('2-1 采购订单物料明细表报表导出'!#REF!,7)=O$1)*('2-1 采购订单物料明细表报表导出'!#REF!=$A661),'2-1 采购订单物料明细表报表导出'!#REF!,0))</f>
        <v>#REF!</v>
      </c>
    </row>
    <row r="662" ht="15" spans="1:15">
      <c r="A662" s="50" t="s">
        <v>3970</v>
      </c>
      <c r="B662" s="48" t="s">
        <v>1792</v>
      </c>
      <c r="C662" s="49" t="s">
        <v>1793</v>
      </c>
      <c r="D662" s="23" t="e" cm="1">
        <f t="array" ref="D662">SUM(IF((LEFT('2-1 采购订单物料明细表报表导出'!#REF!,7)=D$1)*('2-1 采购订单物料明细表报表导出'!#REF!=$A662),'2-1 采购订单物料明细表报表导出'!#REF!,0))</f>
        <v>#REF!</v>
      </c>
      <c r="E662" s="23" t="e" cm="1">
        <f t="array" ref="E662">SUM(IF((LEFT('2-1 采购订单物料明细表报表导出'!#REF!,7)=E$1)*('2-1 采购订单物料明细表报表导出'!#REF!=$A662),'2-1 采购订单物料明细表报表导出'!#REF!,0))</f>
        <v>#REF!</v>
      </c>
      <c r="F662" s="23" t="e" cm="1">
        <f t="array" ref="F662">SUM(IF((LEFT('2-1 采购订单物料明细表报表导出'!#REF!,7)=F$1)*('2-1 采购订单物料明细表报表导出'!#REF!=$A662),'2-1 采购订单物料明细表报表导出'!#REF!,0))</f>
        <v>#REF!</v>
      </c>
      <c r="G662" s="23" t="e" cm="1">
        <f t="array" ref="G662">SUM(IF((LEFT('2-1 采购订单物料明细表报表导出'!#REF!,7)=G$1)*('2-1 采购订单物料明细表报表导出'!#REF!=$A662),'2-1 采购订单物料明细表报表导出'!#REF!,0))</f>
        <v>#REF!</v>
      </c>
      <c r="H662" s="23" t="e" cm="1">
        <f t="array" ref="H662">SUM(IF((LEFT('2-1 采购订单物料明细表报表导出'!#REF!,7)=H$1)*('2-1 采购订单物料明细表报表导出'!#REF!=$A662),'2-1 采购订单物料明细表报表导出'!#REF!,0))</f>
        <v>#REF!</v>
      </c>
      <c r="I662" s="23" t="e" cm="1">
        <f t="array" ref="I662">SUM(IF((LEFT('2-1 采购订单物料明细表报表导出'!#REF!,7)=I$1)*('2-1 采购订单物料明细表报表导出'!#REF!=$A662),'2-1 采购订单物料明细表报表导出'!#REF!,0))</f>
        <v>#REF!</v>
      </c>
      <c r="J662" s="23" t="e" cm="1">
        <f t="array" ref="J662">SUM(IF((LEFT('2-1 采购订单物料明细表报表导出'!#REF!,7)=J$1)*('2-1 采购订单物料明细表报表导出'!#REF!=$A662),'2-1 采购订单物料明细表报表导出'!#REF!,0))</f>
        <v>#REF!</v>
      </c>
      <c r="K662" s="23" t="e" cm="1">
        <f t="array" ref="K662">SUM(IF((LEFT('2-1 采购订单物料明细表报表导出'!#REF!,7)=K$1)*('2-1 采购订单物料明细表报表导出'!#REF!=$A662),'2-1 采购订单物料明细表报表导出'!#REF!,0))</f>
        <v>#REF!</v>
      </c>
      <c r="L662" s="23" t="e" cm="1">
        <f t="array" ref="L662">SUM(IF((LEFT('2-1 采购订单物料明细表报表导出'!#REF!,7)=L$1)*('2-1 采购订单物料明细表报表导出'!#REF!=$A662),'2-1 采购订单物料明细表报表导出'!#REF!,0))</f>
        <v>#REF!</v>
      </c>
      <c r="M662" s="23" t="e" cm="1">
        <f t="array" ref="M662">SUM(IF((LEFT('2-1 采购订单物料明细表报表导出'!#REF!,7)=M$1)*('2-1 采购订单物料明细表报表导出'!#REF!=$A662),'2-1 采购订单物料明细表报表导出'!#REF!,0))</f>
        <v>#REF!</v>
      </c>
      <c r="N662" s="23" t="e" cm="1">
        <f t="array" ref="N662">SUM(IF((LEFT('2-1 采购订单物料明细表报表导出'!#REF!,7)=N$1)*('2-1 采购订单物料明细表报表导出'!#REF!=$A662),'2-1 采购订单物料明细表报表导出'!#REF!,0))</f>
        <v>#REF!</v>
      </c>
      <c r="O662" s="23" t="e" cm="1">
        <f t="array" ref="O662">SUM(IF((LEFT('2-1 采购订单物料明细表报表导出'!#REF!,7)=O$1)*('2-1 采购订单物料明细表报表导出'!#REF!=$A662),'2-1 采购订单物料明细表报表导出'!#REF!,0))</f>
        <v>#REF!</v>
      </c>
    </row>
    <row r="663" ht="15" spans="1:15">
      <c r="A663" s="50" t="s">
        <v>3971</v>
      </c>
      <c r="B663" s="48" t="s">
        <v>1792</v>
      </c>
      <c r="C663" s="49" t="s">
        <v>1793</v>
      </c>
      <c r="D663" s="23" t="e" cm="1">
        <f t="array" ref="D663">SUM(IF((LEFT('2-1 采购订单物料明细表报表导出'!#REF!,7)=D$1)*('2-1 采购订单物料明细表报表导出'!#REF!=$A663),'2-1 采购订单物料明细表报表导出'!#REF!,0))</f>
        <v>#REF!</v>
      </c>
      <c r="E663" s="23" t="e" cm="1">
        <f t="array" ref="E663">SUM(IF((LEFT('2-1 采购订单物料明细表报表导出'!#REF!,7)=E$1)*('2-1 采购订单物料明细表报表导出'!#REF!=$A663),'2-1 采购订单物料明细表报表导出'!#REF!,0))</f>
        <v>#REF!</v>
      </c>
      <c r="F663" s="23" t="e" cm="1">
        <f t="array" ref="F663">SUM(IF((LEFT('2-1 采购订单物料明细表报表导出'!#REF!,7)=F$1)*('2-1 采购订单物料明细表报表导出'!#REF!=$A663),'2-1 采购订单物料明细表报表导出'!#REF!,0))</f>
        <v>#REF!</v>
      </c>
      <c r="G663" s="23" t="e" cm="1">
        <f t="array" ref="G663">SUM(IF((LEFT('2-1 采购订单物料明细表报表导出'!#REF!,7)=G$1)*('2-1 采购订单物料明细表报表导出'!#REF!=$A663),'2-1 采购订单物料明细表报表导出'!#REF!,0))</f>
        <v>#REF!</v>
      </c>
      <c r="H663" s="23" t="e" cm="1">
        <f t="array" ref="H663">SUM(IF((LEFT('2-1 采购订单物料明细表报表导出'!#REF!,7)=H$1)*('2-1 采购订单物料明细表报表导出'!#REF!=$A663),'2-1 采购订单物料明细表报表导出'!#REF!,0))</f>
        <v>#REF!</v>
      </c>
      <c r="I663" s="23" t="e" cm="1">
        <f t="array" ref="I663">SUM(IF((LEFT('2-1 采购订单物料明细表报表导出'!#REF!,7)=I$1)*('2-1 采购订单物料明细表报表导出'!#REF!=$A663),'2-1 采购订单物料明细表报表导出'!#REF!,0))</f>
        <v>#REF!</v>
      </c>
      <c r="J663" s="23" t="e" cm="1">
        <f t="array" ref="J663">SUM(IF((LEFT('2-1 采购订单物料明细表报表导出'!#REF!,7)=J$1)*('2-1 采购订单物料明细表报表导出'!#REF!=$A663),'2-1 采购订单物料明细表报表导出'!#REF!,0))</f>
        <v>#REF!</v>
      </c>
      <c r="K663" s="23" t="e" cm="1">
        <f t="array" ref="K663">SUM(IF((LEFT('2-1 采购订单物料明细表报表导出'!#REF!,7)=K$1)*('2-1 采购订单物料明细表报表导出'!#REF!=$A663),'2-1 采购订单物料明细表报表导出'!#REF!,0))</f>
        <v>#REF!</v>
      </c>
      <c r="L663" s="23" t="e" cm="1">
        <f t="array" ref="L663">SUM(IF((LEFT('2-1 采购订单物料明细表报表导出'!#REF!,7)=L$1)*('2-1 采购订单物料明细表报表导出'!#REF!=$A663),'2-1 采购订单物料明细表报表导出'!#REF!,0))</f>
        <v>#REF!</v>
      </c>
      <c r="M663" s="23" t="e" cm="1">
        <f t="array" ref="M663">SUM(IF((LEFT('2-1 采购订单物料明细表报表导出'!#REF!,7)=M$1)*('2-1 采购订单物料明细表报表导出'!#REF!=$A663),'2-1 采购订单物料明细表报表导出'!#REF!,0))</f>
        <v>#REF!</v>
      </c>
      <c r="N663" s="23" t="e" cm="1">
        <f t="array" ref="N663">SUM(IF((LEFT('2-1 采购订单物料明细表报表导出'!#REF!,7)=N$1)*('2-1 采购订单物料明细表报表导出'!#REF!=$A663),'2-1 采购订单物料明细表报表导出'!#REF!,0))</f>
        <v>#REF!</v>
      </c>
      <c r="O663" s="23" t="e" cm="1">
        <f t="array" ref="O663">SUM(IF((LEFT('2-1 采购订单物料明细表报表导出'!#REF!,7)=O$1)*('2-1 采购订单物料明细表报表导出'!#REF!=$A663),'2-1 采购订单物料明细表报表导出'!#REF!,0))</f>
        <v>#REF!</v>
      </c>
    </row>
    <row r="664" ht="14.5" spans="1:15">
      <c r="A664" s="20" t="s">
        <v>3972</v>
      </c>
      <c r="B664" s="48" t="s">
        <v>1792</v>
      </c>
      <c r="C664" s="49" t="s">
        <v>1793</v>
      </c>
      <c r="D664" s="23" t="e" cm="1">
        <f t="array" ref="D664">SUM(IF((LEFT('2-1 采购订单物料明细表报表导出'!#REF!,7)=D$1)*('2-1 采购订单物料明细表报表导出'!#REF!=$A664),'2-1 采购订单物料明细表报表导出'!#REF!,0))</f>
        <v>#REF!</v>
      </c>
      <c r="E664" s="23" t="e" cm="1">
        <f t="array" ref="E664">SUM(IF((LEFT('2-1 采购订单物料明细表报表导出'!#REF!,7)=E$1)*('2-1 采购订单物料明细表报表导出'!#REF!=$A664),'2-1 采购订单物料明细表报表导出'!#REF!,0))</f>
        <v>#REF!</v>
      </c>
      <c r="F664" s="23" t="e" cm="1">
        <f t="array" ref="F664">SUM(IF((LEFT('2-1 采购订单物料明细表报表导出'!#REF!,7)=F$1)*('2-1 采购订单物料明细表报表导出'!#REF!=$A664),'2-1 采购订单物料明细表报表导出'!#REF!,0))</f>
        <v>#REF!</v>
      </c>
      <c r="G664" s="23" t="e" cm="1">
        <f t="array" ref="G664">SUM(IF((LEFT('2-1 采购订单物料明细表报表导出'!#REF!,7)=G$1)*('2-1 采购订单物料明细表报表导出'!#REF!=$A664),'2-1 采购订单物料明细表报表导出'!#REF!,0))</f>
        <v>#REF!</v>
      </c>
      <c r="H664" s="23" t="e" cm="1">
        <f t="array" ref="H664">SUM(IF((LEFT('2-1 采购订单物料明细表报表导出'!#REF!,7)=H$1)*('2-1 采购订单物料明细表报表导出'!#REF!=$A664),'2-1 采购订单物料明细表报表导出'!#REF!,0))</f>
        <v>#REF!</v>
      </c>
      <c r="I664" s="23" t="e" cm="1">
        <f t="array" ref="I664">SUM(IF((LEFT('2-1 采购订单物料明细表报表导出'!#REF!,7)=I$1)*('2-1 采购订单物料明细表报表导出'!#REF!=$A664),'2-1 采购订单物料明细表报表导出'!#REF!,0))</f>
        <v>#REF!</v>
      </c>
      <c r="J664" s="23" t="e" cm="1">
        <f t="array" ref="J664">SUM(IF((LEFT('2-1 采购订单物料明细表报表导出'!#REF!,7)=J$1)*('2-1 采购订单物料明细表报表导出'!#REF!=$A664),'2-1 采购订单物料明细表报表导出'!#REF!,0))</f>
        <v>#REF!</v>
      </c>
      <c r="K664" s="23" t="e" cm="1">
        <f t="array" ref="K664">SUM(IF((LEFT('2-1 采购订单物料明细表报表导出'!#REF!,7)=K$1)*('2-1 采购订单物料明细表报表导出'!#REF!=$A664),'2-1 采购订单物料明细表报表导出'!#REF!,0))</f>
        <v>#REF!</v>
      </c>
      <c r="L664" s="23" t="e" cm="1">
        <f t="array" ref="L664">SUM(IF((LEFT('2-1 采购订单物料明细表报表导出'!#REF!,7)=L$1)*('2-1 采购订单物料明细表报表导出'!#REF!=$A664),'2-1 采购订单物料明细表报表导出'!#REF!,0))</f>
        <v>#REF!</v>
      </c>
      <c r="M664" s="23" t="e" cm="1">
        <f t="array" ref="M664">SUM(IF((LEFT('2-1 采购订单物料明细表报表导出'!#REF!,7)=M$1)*('2-1 采购订单物料明细表报表导出'!#REF!=$A664),'2-1 采购订单物料明细表报表导出'!#REF!,0))</f>
        <v>#REF!</v>
      </c>
      <c r="N664" s="23" t="e" cm="1">
        <f t="array" ref="N664">SUM(IF((LEFT('2-1 采购订单物料明细表报表导出'!#REF!,7)=N$1)*('2-1 采购订单物料明细表报表导出'!#REF!=$A664),'2-1 采购订单物料明细表报表导出'!#REF!,0))</f>
        <v>#REF!</v>
      </c>
      <c r="O664" s="23" t="e" cm="1">
        <f t="array" ref="O664">SUM(IF((LEFT('2-1 采购订单物料明细表报表导出'!#REF!,7)=O$1)*('2-1 采购订单物料明细表报表导出'!#REF!=$A664),'2-1 采购订单物料明细表报表导出'!#REF!,0))</f>
        <v>#REF!</v>
      </c>
    </row>
    <row r="665" ht="14.5" spans="1:15">
      <c r="A665" s="20" t="s">
        <v>3973</v>
      </c>
      <c r="B665" s="48" t="s">
        <v>1792</v>
      </c>
      <c r="C665" s="49" t="s">
        <v>1793</v>
      </c>
      <c r="D665" s="23" t="e" cm="1">
        <f t="array" ref="D665">SUM(IF((LEFT('2-1 采购订单物料明细表报表导出'!#REF!,7)=D$1)*('2-1 采购订单物料明细表报表导出'!#REF!=$A665),'2-1 采购订单物料明细表报表导出'!#REF!,0))</f>
        <v>#REF!</v>
      </c>
      <c r="E665" s="23" t="e" cm="1">
        <f t="array" ref="E665">SUM(IF((LEFT('2-1 采购订单物料明细表报表导出'!#REF!,7)=E$1)*('2-1 采购订单物料明细表报表导出'!#REF!=$A665),'2-1 采购订单物料明细表报表导出'!#REF!,0))</f>
        <v>#REF!</v>
      </c>
      <c r="F665" s="23" t="e" cm="1">
        <f t="array" ref="F665">SUM(IF((LEFT('2-1 采购订单物料明细表报表导出'!#REF!,7)=F$1)*('2-1 采购订单物料明细表报表导出'!#REF!=$A665),'2-1 采购订单物料明细表报表导出'!#REF!,0))</f>
        <v>#REF!</v>
      </c>
      <c r="G665" s="23" t="e" cm="1">
        <f t="array" ref="G665">SUM(IF((LEFT('2-1 采购订单物料明细表报表导出'!#REF!,7)=G$1)*('2-1 采购订单物料明细表报表导出'!#REF!=$A665),'2-1 采购订单物料明细表报表导出'!#REF!,0))</f>
        <v>#REF!</v>
      </c>
      <c r="H665" s="23" t="e" cm="1">
        <f t="array" ref="H665">SUM(IF((LEFT('2-1 采购订单物料明细表报表导出'!#REF!,7)=H$1)*('2-1 采购订单物料明细表报表导出'!#REF!=$A665),'2-1 采购订单物料明细表报表导出'!#REF!,0))</f>
        <v>#REF!</v>
      </c>
      <c r="I665" s="23" t="e" cm="1">
        <f t="array" ref="I665">SUM(IF((LEFT('2-1 采购订单物料明细表报表导出'!#REF!,7)=I$1)*('2-1 采购订单物料明细表报表导出'!#REF!=$A665),'2-1 采购订单物料明细表报表导出'!#REF!,0))</f>
        <v>#REF!</v>
      </c>
      <c r="J665" s="23" t="e" cm="1">
        <f t="array" ref="J665">SUM(IF((LEFT('2-1 采购订单物料明细表报表导出'!#REF!,7)=J$1)*('2-1 采购订单物料明细表报表导出'!#REF!=$A665),'2-1 采购订单物料明细表报表导出'!#REF!,0))</f>
        <v>#REF!</v>
      </c>
      <c r="K665" s="23" t="e" cm="1">
        <f t="array" ref="K665">SUM(IF((LEFT('2-1 采购订单物料明细表报表导出'!#REF!,7)=K$1)*('2-1 采购订单物料明细表报表导出'!#REF!=$A665),'2-1 采购订单物料明细表报表导出'!#REF!,0))</f>
        <v>#REF!</v>
      </c>
      <c r="L665" s="23" t="e" cm="1">
        <f t="array" ref="L665">SUM(IF((LEFT('2-1 采购订单物料明细表报表导出'!#REF!,7)=L$1)*('2-1 采购订单物料明细表报表导出'!#REF!=$A665),'2-1 采购订单物料明细表报表导出'!#REF!,0))</f>
        <v>#REF!</v>
      </c>
      <c r="M665" s="23" t="e" cm="1">
        <f t="array" ref="M665">SUM(IF((LEFT('2-1 采购订单物料明细表报表导出'!#REF!,7)=M$1)*('2-1 采购订单物料明细表报表导出'!#REF!=$A665),'2-1 采购订单物料明细表报表导出'!#REF!,0))</f>
        <v>#REF!</v>
      </c>
      <c r="N665" s="23" t="e" cm="1">
        <f t="array" ref="N665">SUM(IF((LEFT('2-1 采购订单物料明细表报表导出'!#REF!,7)=N$1)*('2-1 采购订单物料明细表报表导出'!#REF!=$A665),'2-1 采购订单物料明细表报表导出'!#REF!,0))</f>
        <v>#REF!</v>
      </c>
      <c r="O665" s="23" t="e" cm="1">
        <f t="array" ref="O665">SUM(IF((LEFT('2-1 采购订单物料明细表报表导出'!#REF!,7)=O$1)*('2-1 采购订单物料明细表报表导出'!#REF!=$A665),'2-1 采购订单物料明细表报表导出'!#REF!,0))</f>
        <v>#REF!</v>
      </c>
    </row>
    <row r="666" ht="15" spans="1:15">
      <c r="A666" s="50" t="s">
        <v>3974</v>
      </c>
      <c r="B666" s="48" t="s">
        <v>1792</v>
      </c>
      <c r="C666" s="49" t="s">
        <v>1793</v>
      </c>
      <c r="D666" s="23" t="e" cm="1">
        <f t="array" ref="D666">SUM(IF((LEFT('2-1 采购订单物料明细表报表导出'!#REF!,7)=D$1)*('2-1 采购订单物料明细表报表导出'!#REF!=$A666),'2-1 采购订单物料明细表报表导出'!#REF!,0))</f>
        <v>#REF!</v>
      </c>
      <c r="E666" s="23" t="e" cm="1">
        <f t="array" ref="E666">SUM(IF((LEFT('2-1 采购订单物料明细表报表导出'!#REF!,7)=E$1)*('2-1 采购订单物料明细表报表导出'!#REF!=$A666),'2-1 采购订单物料明细表报表导出'!#REF!,0))</f>
        <v>#REF!</v>
      </c>
      <c r="F666" s="23" t="e" cm="1">
        <f t="array" ref="F666">SUM(IF((LEFT('2-1 采购订单物料明细表报表导出'!#REF!,7)=F$1)*('2-1 采购订单物料明细表报表导出'!#REF!=$A666),'2-1 采购订单物料明细表报表导出'!#REF!,0))</f>
        <v>#REF!</v>
      </c>
      <c r="G666" s="23" t="e" cm="1">
        <f t="array" ref="G666">SUM(IF((LEFT('2-1 采购订单物料明细表报表导出'!#REF!,7)=G$1)*('2-1 采购订单物料明细表报表导出'!#REF!=$A666),'2-1 采购订单物料明细表报表导出'!#REF!,0))</f>
        <v>#REF!</v>
      </c>
      <c r="H666" s="23" t="e" cm="1">
        <f t="array" ref="H666">SUM(IF((LEFT('2-1 采购订单物料明细表报表导出'!#REF!,7)=H$1)*('2-1 采购订单物料明细表报表导出'!#REF!=$A666),'2-1 采购订单物料明细表报表导出'!#REF!,0))</f>
        <v>#REF!</v>
      </c>
      <c r="I666" s="23" t="e" cm="1">
        <f t="array" ref="I666">SUM(IF((LEFT('2-1 采购订单物料明细表报表导出'!#REF!,7)=I$1)*('2-1 采购订单物料明细表报表导出'!#REF!=$A666),'2-1 采购订单物料明细表报表导出'!#REF!,0))</f>
        <v>#REF!</v>
      </c>
      <c r="J666" s="23" t="e" cm="1">
        <f t="array" ref="J666">SUM(IF((LEFT('2-1 采购订单物料明细表报表导出'!#REF!,7)=J$1)*('2-1 采购订单物料明细表报表导出'!#REF!=$A666),'2-1 采购订单物料明细表报表导出'!#REF!,0))</f>
        <v>#REF!</v>
      </c>
      <c r="K666" s="23" t="e" cm="1">
        <f t="array" ref="K666">SUM(IF((LEFT('2-1 采购订单物料明细表报表导出'!#REF!,7)=K$1)*('2-1 采购订单物料明细表报表导出'!#REF!=$A666),'2-1 采购订单物料明细表报表导出'!#REF!,0))</f>
        <v>#REF!</v>
      </c>
      <c r="L666" s="23" t="e" cm="1">
        <f t="array" ref="L666">SUM(IF((LEFT('2-1 采购订单物料明细表报表导出'!#REF!,7)=L$1)*('2-1 采购订单物料明细表报表导出'!#REF!=$A666),'2-1 采购订单物料明细表报表导出'!#REF!,0))</f>
        <v>#REF!</v>
      </c>
      <c r="M666" s="23" t="e" cm="1">
        <f t="array" ref="M666">SUM(IF((LEFT('2-1 采购订单物料明细表报表导出'!#REF!,7)=M$1)*('2-1 采购订单物料明细表报表导出'!#REF!=$A666),'2-1 采购订单物料明细表报表导出'!#REF!,0))</f>
        <v>#REF!</v>
      </c>
      <c r="N666" s="23" t="e" cm="1">
        <f t="array" ref="N666">SUM(IF((LEFT('2-1 采购订单物料明细表报表导出'!#REF!,7)=N$1)*('2-1 采购订单物料明细表报表导出'!#REF!=$A666),'2-1 采购订单物料明细表报表导出'!#REF!,0))</f>
        <v>#REF!</v>
      </c>
      <c r="O666" s="23" t="e" cm="1">
        <f t="array" ref="O666">SUM(IF((LEFT('2-1 采购订单物料明细表报表导出'!#REF!,7)=O$1)*('2-1 采购订单物料明细表报表导出'!#REF!=$A666),'2-1 采购订单物料明细表报表导出'!#REF!,0))</f>
        <v>#REF!</v>
      </c>
    </row>
    <row r="667" ht="15" spans="1:15">
      <c r="A667" s="50" t="s">
        <v>3975</v>
      </c>
      <c r="B667" s="48" t="s">
        <v>1792</v>
      </c>
      <c r="C667" s="49" t="s">
        <v>1793</v>
      </c>
      <c r="D667" s="23" t="e" cm="1">
        <f t="array" ref="D667">SUM(IF((LEFT('2-1 采购订单物料明细表报表导出'!#REF!,7)=D$1)*('2-1 采购订单物料明细表报表导出'!#REF!=$A667),'2-1 采购订单物料明细表报表导出'!#REF!,0))</f>
        <v>#REF!</v>
      </c>
      <c r="E667" s="23" t="e" cm="1">
        <f t="array" ref="E667">SUM(IF((LEFT('2-1 采购订单物料明细表报表导出'!#REF!,7)=E$1)*('2-1 采购订单物料明细表报表导出'!#REF!=$A667),'2-1 采购订单物料明细表报表导出'!#REF!,0))</f>
        <v>#REF!</v>
      </c>
      <c r="F667" s="23" t="e" cm="1">
        <f t="array" ref="F667">SUM(IF((LEFT('2-1 采购订单物料明细表报表导出'!#REF!,7)=F$1)*('2-1 采购订单物料明细表报表导出'!#REF!=$A667),'2-1 采购订单物料明细表报表导出'!#REF!,0))</f>
        <v>#REF!</v>
      </c>
      <c r="G667" s="23" t="e" cm="1">
        <f t="array" ref="G667">SUM(IF((LEFT('2-1 采购订单物料明细表报表导出'!#REF!,7)=G$1)*('2-1 采购订单物料明细表报表导出'!#REF!=$A667),'2-1 采购订单物料明细表报表导出'!#REF!,0))</f>
        <v>#REF!</v>
      </c>
      <c r="H667" s="23" t="e" cm="1">
        <f t="array" ref="H667">SUM(IF((LEFT('2-1 采购订单物料明细表报表导出'!#REF!,7)=H$1)*('2-1 采购订单物料明细表报表导出'!#REF!=$A667),'2-1 采购订单物料明细表报表导出'!#REF!,0))</f>
        <v>#REF!</v>
      </c>
      <c r="I667" s="23" t="e" cm="1">
        <f t="array" ref="I667">SUM(IF((LEFT('2-1 采购订单物料明细表报表导出'!#REF!,7)=I$1)*('2-1 采购订单物料明细表报表导出'!#REF!=$A667),'2-1 采购订单物料明细表报表导出'!#REF!,0))</f>
        <v>#REF!</v>
      </c>
      <c r="J667" s="23" t="e" cm="1">
        <f t="array" ref="J667">SUM(IF((LEFT('2-1 采购订单物料明细表报表导出'!#REF!,7)=J$1)*('2-1 采购订单物料明细表报表导出'!#REF!=$A667),'2-1 采购订单物料明细表报表导出'!#REF!,0))</f>
        <v>#REF!</v>
      </c>
      <c r="K667" s="23" t="e" cm="1">
        <f t="array" ref="K667">SUM(IF((LEFT('2-1 采购订单物料明细表报表导出'!#REF!,7)=K$1)*('2-1 采购订单物料明细表报表导出'!#REF!=$A667),'2-1 采购订单物料明细表报表导出'!#REF!,0))</f>
        <v>#REF!</v>
      </c>
      <c r="L667" s="23" t="e" cm="1">
        <f t="array" ref="L667">SUM(IF((LEFT('2-1 采购订单物料明细表报表导出'!#REF!,7)=L$1)*('2-1 采购订单物料明细表报表导出'!#REF!=$A667),'2-1 采购订单物料明细表报表导出'!#REF!,0))</f>
        <v>#REF!</v>
      </c>
      <c r="M667" s="23" t="e" cm="1">
        <f t="array" ref="M667">SUM(IF((LEFT('2-1 采购订单物料明细表报表导出'!#REF!,7)=M$1)*('2-1 采购订单物料明细表报表导出'!#REF!=$A667),'2-1 采购订单物料明细表报表导出'!#REF!,0))</f>
        <v>#REF!</v>
      </c>
      <c r="N667" s="23" t="e" cm="1">
        <f t="array" ref="N667">SUM(IF((LEFT('2-1 采购订单物料明细表报表导出'!#REF!,7)=N$1)*('2-1 采购订单物料明细表报表导出'!#REF!=$A667),'2-1 采购订单物料明细表报表导出'!#REF!,0))</f>
        <v>#REF!</v>
      </c>
      <c r="O667" s="23" t="e" cm="1">
        <f t="array" ref="O667">SUM(IF((LEFT('2-1 采购订单物料明细表报表导出'!#REF!,7)=O$1)*('2-1 采购订单物料明细表报表导出'!#REF!=$A667),'2-1 采购订单物料明细表报表导出'!#REF!,0))</f>
        <v>#REF!</v>
      </c>
    </row>
    <row r="668" ht="14.5" spans="1:15">
      <c r="A668" s="20" t="s">
        <v>3976</v>
      </c>
      <c r="B668" s="48" t="s">
        <v>1792</v>
      </c>
      <c r="C668" s="49" t="s">
        <v>1793</v>
      </c>
      <c r="D668" s="23" t="e" cm="1">
        <f t="array" ref="D668">SUM(IF((LEFT('2-1 采购订单物料明细表报表导出'!#REF!,7)=D$1)*('2-1 采购订单物料明细表报表导出'!#REF!=$A668),'2-1 采购订单物料明细表报表导出'!#REF!,0))</f>
        <v>#REF!</v>
      </c>
      <c r="E668" s="23" t="e" cm="1">
        <f t="array" ref="E668">SUM(IF((LEFT('2-1 采购订单物料明细表报表导出'!#REF!,7)=E$1)*('2-1 采购订单物料明细表报表导出'!#REF!=$A668),'2-1 采购订单物料明细表报表导出'!#REF!,0))</f>
        <v>#REF!</v>
      </c>
      <c r="F668" s="23" t="e" cm="1">
        <f t="array" ref="F668">SUM(IF((LEFT('2-1 采购订单物料明细表报表导出'!#REF!,7)=F$1)*('2-1 采购订单物料明细表报表导出'!#REF!=$A668),'2-1 采购订单物料明细表报表导出'!#REF!,0))</f>
        <v>#REF!</v>
      </c>
      <c r="G668" s="23" t="e" cm="1">
        <f t="array" ref="G668">SUM(IF((LEFT('2-1 采购订单物料明细表报表导出'!#REF!,7)=G$1)*('2-1 采购订单物料明细表报表导出'!#REF!=$A668),'2-1 采购订单物料明细表报表导出'!#REF!,0))</f>
        <v>#REF!</v>
      </c>
      <c r="H668" s="23" t="e" cm="1">
        <f t="array" ref="H668">SUM(IF((LEFT('2-1 采购订单物料明细表报表导出'!#REF!,7)=H$1)*('2-1 采购订单物料明细表报表导出'!#REF!=$A668),'2-1 采购订单物料明细表报表导出'!#REF!,0))</f>
        <v>#REF!</v>
      </c>
      <c r="I668" s="23" t="e" cm="1">
        <f t="array" ref="I668">SUM(IF((LEFT('2-1 采购订单物料明细表报表导出'!#REF!,7)=I$1)*('2-1 采购订单物料明细表报表导出'!#REF!=$A668),'2-1 采购订单物料明细表报表导出'!#REF!,0))</f>
        <v>#REF!</v>
      </c>
      <c r="J668" s="23" t="e" cm="1">
        <f t="array" ref="J668">SUM(IF((LEFT('2-1 采购订单物料明细表报表导出'!#REF!,7)=J$1)*('2-1 采购订单物料明细表报表导出'!#REF!=$A668),'2-1 采购订单物料明细表报表导出'!#REF!,0))</f>
        <v>#REF!</v>
      </c>
      <c r="K668" s="23" t="e" cm="1">
        <f t="array" ref="K668">SUM(IF((LEFT('2-1 采购订单物料明细表报表导出'!#REF!,7)=K$1)*('2-1 采购订单物料明细表报表导出'!#REF!=$A668),'2-1 采购订单物料明细表报表导出'!#REF!,0))</f>
        <v>#REF!</v>
      </c>
      <c r="L668" s="23" t="e" cm="1">
        <f t="array" ref="L668">SUM(IF((LEFT('2-1 采购订单物料明细表报表导出'!#REF!,7)=L$1)*('2-1 采购订单物料明细表报表导出'!#REF!=$A668),'2-1 采购订单物料明细表报表导出'!#REF!,0))</f>
        <v>#REF!</v>
      </c>
      <c r="M668" s="23" t="e" cm="1">
        <f t="array" ref="M668">SUM(IF((LEFT('2-1 采购订单物料明细表报表导出'!#REF!,7)=M$1)*('2-1 采购订单物料明细表报表导出'!#REF!=$A668),'2-1 采购订单物料明细表报表导出'!#REF!,0))</f>
        <v>#REF!</v>
      </c>
      <c r="N668" s="23" t="e" cm="1">
        <f t="array" ref="N668">SUM(IF((LEFT('2-1 采购订单物料明细表报表导出'!#REF!,7)=N$1)*('2-1 采购订单物料明细表报表导出'!#REF!=$A668),'2-1 采购订单物料明细表报表导出'!#REF!,0))</f>
        <v>#REF!</v>
      </c>
      <c r="O668" s="23" t="e" cm="1">
        <f t="array" ref="O668">SUM(IF((LEFT('2-1 采购订单物料明细表报表导出'!#REF!,7)=O$1)*('2-1 采购订单物料明细表报表导出'!#REF!=$A668),'2-1 采购订单物料明细表报表导出'!#REF!,0))</f>
        <v>#REF!</v>
      </c>
    </row>
    <row r="669" ht="14.5" spans="1:15">
      <c r="A669" s="20" t="s">
        <v>3977</v>
      </c>
      <c r="B669" s="48" t="s">
        <v>1792</v>
      </c>
      <c r="C669" s="49" t="s">
        <v>1793</v>
      </c>
      <c r="D669" s="23" t="e" cm="1">
        <f t="array" ref="D669">SUM(IF((LEFT('2-1 采购订单物料明细表报表导出'!#REF!,7)=D$1)*('2-1 采购订单物料明细表报表导出'!#REF!=$A669),'2-1 采购订单物料明细表报表导出'!#REF!,0))</f>
        <v>#REF!</v>
      </c>
      <c r="E669" s="23" t="e" cm="1">
        <f t="array" ref="E669">SUM(IF((LEFT('2-1 采购订单物料明细表报表导出'!#REF!,7)=E$1)*('2-1 采购订单物料明细表报表导出'!#REF!=$A669),'2-1 采购订单物料明细表报表导出'!#REF!,0))</f>
        <v>#REF!</v>
      </c>
      <c r="F669" s="23" t="e" cm="1">
        <f t="array" ref="F669">SUM(IF((LEFT('2-1 采购订单物料明细表报表导出'!#REF!,7)=F$1)*('2-1 采购订单物料明细表报表导出'!#REF!=$A669),'2-1 采购订单物料明细表报表导出'!#REF!,0))</f>
        <v>#REF!</v>
      </c>
      <c r="G669" s="23" t="e" cm="1">
        <f t="array" ref="G669">SUM(IF((LEFT('2-1 采购订单物料明细表报表导出'!#REF!,7)=G$1)*('2-1 采购订单物料明细表报表导出'!#REF!=$A669),'2-1 采购订单物料明细表报表导出'!#REF!,0))</f>
        <v>#REF!</v>
      </c>
      <c r="H669" s="23" t="e" cm="1">
        <f t="array" ref="H669">SUM(IF((LEFT('2-1 采购订单物料明细表报表导出'!#REF!,7)=H$1)*('2-1 采购订单物料明细表报表导出'!#REF!=$A669),'2-1 采购订单物料明细表报表导出'!#REF!,0))</f>
        <v>#REF!</v>
      </c>
      <c r="I669" s="23" t="e" cm="1">
        <f t="array" ref="I669">SUM(IF((LEFT('2-1 采购订单物料明细表报表导出'!#REF!,7)=I$1)*('2-1 采购订单物料明细表报表导出'!#REF!=$A669),'2-1 采购订单物料明细表报表导出'!#REF!,0))</f>
        <v>#REF!</v>
      </c>
      <c r="J669" s="23" t="e" cm="1">
        <f t="array" ref="J669">SUM(IF((LEFT('2-1 采购订单物料明细表报表导出'!#REF!,7)=J$1)*('2-1 采购订单物料明细表报表导出'!#REF!=$A669),'2-1 采购订单物料明细表报表导出'!#REF!,0))</f>
        <v>#REF!</v>
      </c>
      <c r="K669" s="23" t="e" cm="1">
        <f t="array" ref="K669">SUM(IF((LEFT('2-1 采购订单物料明细表报表导出'!#REF!,7)=K$1)*('2-1 采购订单物料明细表报表导出'!#REF!=$A669),'2-1 采购订单物料明细表报表导出'!#REF!,0))</f>
        <v>#REF!</v>
      </c>
      <c r="L669" s="23" t="e" cm="1">
        <f t="array" ref="L669">SUM(IF((LEFT('2-1 采购订单物料明细表报表导出'!#REF!,7)=L$1)*('2-1 采购订单物料明细表报表导出'!#REF!=$A669),'2-1 采购订单物料明细表报表导出'!#REF!,0))</f>
        <v>#REF!</v>
      </c>
      <c r="M669" s="23" t="e" cm="1">
        <f t="array" ref="M669">SUM(IF((LEFT('2-1 采购订单物料明细表报表导出'!#REF!,7)=M$1)*('2-1 采购订单物料明细表报表导出'!#REF!=$A669),'2-1 采购订单物料明细表报表导出'!#REF!,0))</f>
        <v>#REF!</v>
      </c>
      <c r="N669" s="23" t="e" cm="1">
        <f t="array" ref="N669">SUM(IF((LEFT('2-1 采购订单物料明细表报表导出'!#REF!,7)=N$1)*('2-1 采购订单物料明细表报表导出'!#REF!=$A669),'2-1 采购订单物料明细表报表导出'!#REF!,0))</f>
        <v>#REF!</v>
      </c>
      <c r="O669" s="23" t="e" cm="1">
        <f t="array" ref="O669">SUM(IF((LEFT('2-1 采购订单物料明细表报表导出'!#REF!,7)=O$1)*('2-1 采购订单物料明细表报表导出'!#REF!=$A669),'2-1 采购订单物料明细表报表导出'!#REF!,0))</f>
        <v>#REF!</v>
      </c>
    </row>
    <row r="670" ht="15" spans="1:15">
      <c r="A670" s="50" t="s">
        <v>3978</v>
      </c>
      <c r="B670" s="48" t="s">
        <v>1792</v>
      </c>
      <c r="C670" s="49" t="s">
        <v>1793</v>
      </c>
      <c r="D670" s="23" t="e" cm="1">
        <f t="array" ref="D670">SUM(IF((LEFT('2-1 采购订单物料明细表报表导出'!#REF!,7)=D$1)*('2-1 采购订单物料明细表报表导出'!#REF!=$A670),'2-1 采购订单物料明细表报表导出'!#REF!,0))</f>
        <v>#REF!</v>
      </c>
      <c r="E670" s="23" t="e" cm="1">
        <f t="array" ref="E670">SUM(IF((LEFT('2-1 采购订单物料明细表报表导出'!#REF!,7)=E$1)*('2-1 采购订单物料明细表报表导出'!#REF!=$A670),'2-1 采购订单物料明细表报表导出'!#REF!,0))</f>
        <v>#REF!</v>
      </c>
      <c r="F670" s="23" t="e" cm="1">
        <f t="array" ref="F670">SUM(IF((LEFT('2-1 采购订单物料明细表报表导出'!#REF!,7)=F$1)*('2-1 采购订单物料明细表报表导出'!#REF!=$A670),'2-1 采购订单物料明细表报表导出'!#REF!,0))</f>
        <v>#REF!</v>
      </c>
      <c r="G670" s="23" t="e" cm="1">
        <f t="array" ref="G670">SUM(IF((LEFT('2-1 采购订单物料明细表报表导出'!#REF!,7)=G$1)*('2-1 采购订单物料明细表报表导出'!#REF!=$A670),'2-1 采购订单物料明细表报表导出'!#REF!,0))</f>
        <v>#REF!</v>
      </c>
      <c r="H670" s="23" t="e" cm="1">
        <f t="array" ref="H670">SUM(IF((LEFT('2-1 采购订单物料明细表报表导出'!#REF!,7)=H$1)*('2-1 采购订单物料明细表报表导出'!#REF!=$A670),'2-1 采购订单物料明细表报表导出'!#REF!,0))</f>
        <v>#REF!</v>
      </c>
      <c r="I670" s="23" t="e" cm="1">
        <f t="array" ref="I670">SUM(IF((LEFT('2-1 采购订单物料明细表报表导出'!#REF!,7)=I$1)*('2-1 采购订单物料明细表报表导出'!#REF!=$A670),'2-1 采购订单物料明细表报表导出'!#REF!,0))</f>
        <v>#REF!</v>
      </c>
      <c r="J670" s="23" t="e" cm="1">
        <f t="array" ref="J670">SUM(IF((LEFT('2-1 采购订单物料明细表报表导出'!#REF!,7)=J$1)*('2-1 采购订单物料明细表报表导出'!#REF!=$A670),'2-1 采购订单物料明细表报表导出'!#REF!,0))</f>
        <v>#REF!</v>
      </c>
      <c r="K670" s="23" t="e" cm="1">
        <f t="array" ref="K670">SUM(IF((LEFT('2-1 采购订单物料明细表报表导出'!#REF!,7)=K$1)*('2-1 采购订单物料明细表报表导出'!#REF!=$A670),'2-1 采购订单物料明细表报表导出'!#REF!,0))</f>
        <v>#REF!</v>
      </c>
      <c r="L670" s="23" t="e" cm="1">
        <f t="array" ref="L670">SUM(IF((LEFT('2-1 采购订单物料明细表报表导出'!#REF!,7)=L$1)*('2-1 采购订单物料明细表报表导出'!#REF!=$A670),'2-1 采购订单物料明细表报表导出'!#REF!,0))</f>
        <v>#REF!</v>
      </c>
      <c r="M670" s="23" t="e" cm="1">
        <f t="array" ref="M670">SUM(IF((LEFT('2-1 采购订单物料明细表报表导出'!#REF!,7)=M$1)*('2-1 采购订单物料明细表报表导出'!#REF!=$A670),'2-1 采购订单物料明细表报表导出'!#REF!,0))</f>
        <v>#REF!</v>
      </c>
      <c r="N670" s="23" t="e" cm="1">
        <f t="array" ref="N670">SUM(IF((LEFT('2-1 采购订单物料明细表报表导出'!#REF!,7)=N$1)*('2-1 采购订单物料明细表报表导出'!#REF!=$A670),'2-1 采购订单物料明细表报表导出'!#REF!,0))</f>
        <v>#REF!</v>
      </c>
      <c r="O670" s="23" t="e" cm="1">
        <f t="array" ref="O670">SUM(IF((LEFT('2-1 采购订单物料明细表报表导出'!#REF!,7)=O$1)*('2-1 采购订单物料明细表报表导出'!#REF!=$A670),'2-1 采购订单物料明细表报表导出'!#REF!,0))</f>
        <v>#REF!</v>
      </c>
    </row>
    <row r="671" ht="15" spans="1:15">
      <c r="A671" s="50" t="s">
        <v>3979</v>
      </c>
      <c r="B671" s="48" t="s">
        <v>1792</v>
      </c>
      <c r="C671" s="49" t="s">
        <v>1793</v>
      </c>
      <c r="D671" s="23" t="e" cm="1">
        <f t="array" ref="D671">SUM(IF((LEFT('2-1 采购订单物料明细表报表导出'!#REF!,7)=D$1)*('2-1 采购订单物料明细表报表导出'!#REF!=$A671),'2-1 采购订单物料明细表报表导出'!#REF!,0))</f>
        <v>#REF!</v>
      </c>
      <c r="E671" s="23" t="e" cm="1">
        <f t="array" ref="E671">SUM(IF((LEFT('2-1 采购订单物料明细表报表导出'!#REF!,7)=E$1)*('2-1 采购订单物料明细表报表导出'!#REF!=$A671),'2-1 采购订单物料明细表报表导出'!#REF!,0))</f>
        <v>#REF!</v>
      </c>
      <c r="F671" s="23" t="e" cm="1">
        <f t="array" ref="F671">SUM(IF((LEFT('2-1 采购订单物料明细表报表导出'!#REF!,7)=F$1)*('2-1 采购订单物料明细表报表导出'!#REF!=$A671),'2-1 采购订单物料明细表报表导出'!#REF!,0))</f>
        <v>#REF!</v>
      </c>
      <c r="G671" s="23" t="e" cm="1">
        <f t="array" ref="G671">SUM(IF((LEFT('2-1 采购订单物料明细表报表导出'!#REF!,7)=G$1)*('2-1 采购订单物料明细表报表导出'!#REF!=$A671),'2-1 采购订单物料明细表报表导出'!#REF!,0))</f>
        <v>#REF!</v>
      </c>
      <c r="H671" s="23" t="e" cm="1">
        <f t="array" ref="H671">SUM(IF((LEFT('2-1 采购订单物料明细表报表导出'!#REF!,7)=H$1)*('2-1 采购订单物料明细表报表导出'!#REF!=$A671),'2-1 采购订单物料明细表报表导出'!#REF!,0))</f>
        <v>#REF!</v>
      </c>
      <c r="I671" s="23" t="e" cm="1">
        <f t="array" ref="I671">SUM(IF((LEFT('2-1 采购订单物料明细表报表导出'!#REF!,7)=I$1)*('2-1 采购订单物料明细表报表导出'!#REF!=$A671),'2-1 采购订单物料明细表报表导出'!#REF!,0))</f>
        <v>#REF!</v>
      </c>
      <c r="J671" s="23" t="e" cm="1">
        <f t="array" ref="J671">SUM(IF((LEFT('2-1 采购订单物料明细表报表导出'!#REF!,7)=J$1)*('2-1 采购订单物料明细表报表导出'!#REF!=$A671),'2-1 采购订单物料明细表报表导出'!#REF!,0))</f>
        <v>#REF!</v>
      </c>
      <c r="K671" s="23" t="e" cm="1">
        <f t="array" ref="K671">SUM(IF((LEFT('2-1 采购订单物料明细表报表导出'!#REF!,7)=K$1)*('2-1 采购订单物料明细表报表导出'!#REF!=$A671),'2-1 采购订单物料明细表报表导出'!#REF!,0))</f>
        <v>#REF!</v>
      </c>
      <c r="L671" s="23" t="e" cm="1">
        <f t="array" ref="L671">SUM(IF((LEFT('2-1 采购订单物料明细表报表导出'!#REF!,7)=L$1)*('2-1 采购订单物料明细表报表导出'!#REF!=$A671),'2-1 采购订单物料明细表报表导出'!#REF!,0))</f>
        <v>#REF!</v>
      </c>
      <c r="M671" s="23" t="e" cm="1">
        <f t="array" ref="M671">SUM(IF((LEFT('2-1 采购订单物料明细表报表导出'!#REF!,7)=M$1)*('2-1 采购订单物料明细表报表导出'!#REF!=$A671),'2-1 采购订单物料明细表报表导出'!#REF!,0))</f>
        <v>#REF!</v>
      </c>
      <c r="N671" s="23" t="e" cm="1">
        <f t="array" ref="N671">SUM(IF((LEFT('2-1 采购订单物料明细表报表导出'!#REF!,7)=N$1)*('2-1 采购订单物料明细表报表导出'!#REF!=$A671),'2-1 采购订单物料明细表报表导出'!#REF!,0))</f>
        <v>#REF!</v>
      </c>
      <c r="O671" s="23" t="e" cm="1">
        <f t="array" ref="O671">SUM(IF((LEFT('2-1 采购订单物料明细表报表导出'!#REF!,7)=O$1)*('2-1 采购订单物料明细表报表导出'!#REF!=$A671),'2-1 采购订单物料明细表报表导出'!#REF!,0))</f>
        <v>#REF!</v>
      </c>
    </row>
    <row r="672" ht="15" spans="1:15">
      <c r="A672" s="50" t="s">
        <v>3980</v>
      </c>
      <c r="B672" s="48" t="s">
        <v>1792</v>
      </c>
      <c r="C672" s="49" t="s">
        <v>1793</v>
      </c>
      <c r="D672" s="23" t="e" cm="1">
        <f t="array" ref="D672">SUM(IF((LEFT('2-1 采购订单物料明细表报表导出'!#REF!,7)=D$1)*('2-1 采购订单物料明细表报表导出'!#REF!=$A672),'2-1 采购订单物料明细表报表导出'!#REF!,0))</f>
        <v>#REF!</v>
      </c>
      <c r="E672" s="23" t="e" cm="1">
        <f t="array" ref="E672">SUM(IF((LEFT('2-1 采购订单物料明细表报表导出'!#REF!,7)=E$1)*('2-1 采购订单物料明细表报表导出'!#REF!=$A672),'2-1 采购订单物料明细表报表导出'!#REF!,0))</f>
        <v>#REF!</v>
      </c>
      <c r="F672" s="23" t="e" cm="1">
        <f t="array" ref="F672">SUM(IF((LEFT('2-1 采购订单物料明细表报表导出'!#REF!,7)=F$1)*('2-1 采购订单物料明细表报表导出'!#REF!=$A672),'2-1 采购订单物料明细表报表导出'!#REF!,0))</f>
        <v>#REF!</v>
      </c>
      <c r="G672" s="23" t="e" cm="1">
        <f t="array" ref="G672">SUM(IF((LEFT('2-1 采购订单物料明细表报表导出'!#REF!,7)=G$1)*('2-1 采购订单物料明细表报表导出'!#REF!=$A672),'2-1 采购订单物料明细表报表导出'!#REF!,0))</f>
        <v>#REF!</v>
      </c>
      <c r="H672" s="23" t="e" cm="1">
        <f t="array" ref="H672">SUM(IF((LEFT('2-1 采购订单物料明细表报表导出'!#REF!,7)=H$1)*('2-1 采购订单物料明细表报表导出'!#REF!=$A672),'2-1 采购订单物料明细表报表导出'!#REF!,0))</f>
        <v>#REF!</v>
      </c>
      <c r="I672" s="23" t="e" cm="1">
        <f t="array" ref="I672">SUM(IF((LEFT('2-1 采购订单物料明细表报表导出'!#REF!,7)=I$1)*('2-1 采购订单物料明细表报表导出'!#REF!=$A672),'2-1 采购订单物料明细表报表导出'!#REF!,0))</f>
        <v>#REF!</v>
      </c>
      <c r="J672" s="23" t="e" cm="1">
        <f t="array" ref="J672">SUM(IF((LEFT('2-1 采购订单物料明细表报表导出'!#REF!,7)=J$1)*('2-1 采购订单物料明细表报表导出'!#REF!=$A672),'2-1 采购订单物料明细表报表导出'!#REF!,0))</f>
        <v>#REF!</v>
      </c>
      <c r="K672" s="23" t="e" cm="1">
        <f t="array" ref="K672">SUM(IF((LEFT('2-1 采购订单物料明细表报表导出'!#REF!,7)=K$1)*('2-1 采购订单物料明细表报表导出'!#REF!=$A672),'2-1 采购订单物料明细表报表导出'!#REF!,0))</f>
        <v>#REF!</v>
      </c>
      <c r="L672" s="23" t="e" cm="1">
        <f t="array" ref="L672">SUM(IF((LEFT('2-1 采购订单物料明细表报表导出'!#REF!,7)=L$1)*('2-1 采购订单物料明细表报表导出'!#REF!=$A672),'2-1 采购订单物料明细表报表导出'!#REF!,0))</f>
        <v>#REF!</v>
      </c>
      <c r="M672" s="23" t="e" cm="1">
        <f t="array" ref="M672">SUM(IF((LEFT('2-1 采购订单物料明细表报表导出'!#REF!,7)=M$1)*('2-1 采购订单物料明细表报表导出'!#REF!=$A672),'2-1 采购订单物料明细表报表导出'!#REF!,0))</f>
        <v>#REF!</v>
      </c>
      <c r="N672" s="23" t="e" cm="1">
        <f t="array" ref="N672">SUM(IF((LEFT('2-1 采购订单物料明细表报表导出'!#REF!,7)=N$1)*('2-1 采购订单物料明细表报表导出'!#REF!=$A672),'2-1 采购订单物料明细表报表导出'!#REF!,0))</f>
        <v>#REF!</v>
      </c>
      <c r="O672" s="23" t="e" cm="1">
        <f t="array" ref="O672">SUM(IF((LEFT('2-1 采购订单物料明细表报表导出'!#REF!,7)=O$1)*('2-1 采购订单物料明细表报表导出'!#REF!=$A672),'2-1 采购订单物料明细表报表导出'!#REF!,0))</f>
        <v>#REF!</v>
      </c>
    </row>
    <row r="673" ht="15" spans="1:15">
      <c r="A673" s="50" t="s">
        <v>3981</v>
      </c>
      <c r="B673" s="48" t="s">
        <v>1792</v>
      </c>
      <c r="C673" s="49" t="s">
        <v>1793</v>
      </c>
      <c r="D673" s="23" t="e" cm="1">
        <f t="array" ref="D673">SUM(IF((LEFT('2-1 采购订单物料明细表报表导出'!#REF!,7)=D$1)*('2-1 采购订单物料明细表报表导出'!#REF!=$A673),'2-1 采购订单物料明细表报表导出'!#REF!,0))</f>
        <v>#REF!</v>
      </c>
      <c r="E673" s="23" t="e" cm="1">
        <f t="array" ref="E673">SUM(IF((LEFT('2-1 采购订单物料明细表报表导出'!#REF!,7)=E$1)*('2-1 采购订单物料明细表报表导出'!#REF!=$A673),'2-1 采购订单物料明细表报表导出'!#REF!,0))</f>
        <v>#REF!</v>
      </c>
      <c r="F673" s="23" t="e" cm="1">
        <f t="array" ref="F673">SUM(IF((LEFT('2-1 采购订单物料明细表报表导出'!#REF!,7)=F$1)*('2-1 采购订单物料明细表报表导出'!#REF!=$A673),'2-1 采购订单物料明细表报表导出'!#REF!,0))</f>
        <v>#REF!</v>
      </c>
      <c r="G673" s="23" t="e" cm="1">
        <f t="array" ref="G673">SUM(IF((LEFT('2-1 采购订单物料明细表报表导出'!#REF!,7)=G$1)*('2-1 采购订单物料明细表报表导出'!#REF!=$A673),'2-1 采购订单物料明细表报表导出'!#REF!,0))</f>
        <v>#REF!</v>
      </c>
      <c r="H673" s="23" t="e" cm="1">
        <f t="array" ref="H673">SUM(IF((LEFT('2-1 采购订单物料明细表报表导出'!#REF!,7)=H$1)*('2-1 采购订单物料明细表报表导出'!#REF!=$A673),'2-1 采购订单物料明细表报表导出'!#REF!,0))</f>
        <v>#REF!</v>
      </c>
      <c r="I673" s="23" t="e" cm="1">
        <f t="array" ref="I673">SUM(IF((LEFT('2-1 采购订单物料明细表报表导出'!#REF!,7)=I$1)*('2-1 采购订单物料明细表报表导出'!#REF!=$A673),'2-1 采购订单物料明细表报表导出'!#REF!,0))</f>
        <v>#REF!</v>
      </c>
      <c r="J673" s="23" t="e" cm="1">
        <f t="array" ref="J673">SUM(IF((LEFT('2-1 采购订单物料明细表报表导出'!#REF!,7)=J$1)*('2-1 采购订单物料明细表报表导出'!#REF!=$A673),'2-1 采购订单物料明细表报表导出'!#REF!,0))</f>
        <v>#REF!</v>
      </c>
      <c r="K673" s="23" t="e" cm="1">
        <f t="array" ref="K673">SUM(IF((LEFT('2-1 采购订单物料明细表报表导出'!#REF!,7)=K$1)*('2-1 采购订单物料明细表报表导出'!#REF!=$A673),'2-1 采购订单物料明细表报表导出'!#REF!,0))</f>
        <v>#REF!</v>
      </c>
      <c r="L673" s="23" t="e" cm="1">
        <f t="array" ref="L673">SUM(IF((LEFT('2-1 采购订单物料明细表报表导出'!#REF!,7)=L$1)*('2-1 采购订单物料明细表报表导出'!#REF!=$A673),'2-1 采购订单物料明细表报表导出'!#REF!,0))</f>
        <v>#REF!</v>
      </c>
      <c r="M673" s="23" t="e" cm="1">
        <f t="array" ref="M673">SUM(IF((LEFT('2-1 采购订单物料明细表报表导出'!#REF!,7)=M$1)*('2-1 采购订单物料明细表报表导出'!#REF!=$A673),'2-1 采购订单物料明细表报表导出'!#REF!,0))</f>
        <v>#REF!</v>
      </c>
      <c r="N673" s="23" t="e" cm="1">
        <f t="array" ref="N673">SUM(IF((LEFT('2-1 采购订单物料明细表报表导出'!#REF!,7)=N$1)*('2-1 采购订单物料明细表报表导出'!#REF!=$A673),'2-1 采购订单物料明细表报表导出'!#REF!,0))</f>
        <v>#REF!</v>
      </c>
      <c r="O673" s="23" t="e" cm="1">
        <f t="array" ref="O673">SUM(IF((LEFT('2-1 采购订单物料明细表报表导出'!#REF!,7)=O$1)*('2-1 采购订单物料明细表报表导出'!#REF!=$A673),'2-1 采购订单物料明细表报表导出'!#REF!,0))</f>
        <v>#REF!</v>
      </c>
    </row>
    <row r="674" ht="30" spans="1:15">
      <c r="A674" s="50" t="s">
        <v>3982</v>
      </c>
      <c r="B674" s="48" t="s">
        <v>1792</v>
      </c>
      <c r="C674" s="49" t="s">
        <v>1793</v>
      </c>
      <c r="D674" s="23" t="e" cm="1">
        <f t="array" ref="D674">SUM(IF((LEFT('2-1 采购订单物料明细表报表导出'!#REF!,7)=D$1)*('2-1 采购订单物料明细表报表导出'!#REF!=$A674),'2-1 采购订单物料明细表报表导出'!#REF!,0))</f>
        <v>#REF!</v>
      </c>
      <c r="E674" s="23" t="e" cm="1">
        <f t="array" ref="E674">SUM(IF((LEFT('2-1 采购订单物料明细表报表导出'!#REF!,7)=E$1)*('2-1 采购订单物料明细表报表导出'!#REF!=$A674),'2-1 采购订单物料明细表报表导出'!#REF!,0))</f>
        <v>#REF!</v>
      </c>
      <c r="F674" s="23" t="e" cm="1">
        <f t="array" ref="F674">SUM(IF((LEFT('2-1 采购订单物料明细表报表导出'!#REF!,7)=F$1)*('2-1 采购订单物料明细表报表导出'!#REF!=$A674),'2-1 采购订单物料明细表报表导出'!#REF!,0))</f>
        <v>#REF!</v>
      </c>
      <c r="G674" s="23" t="e" cm="1">
        <f t="array" ref="G674">SUM(IF((LEFT('2-1 采购订单物料明细表报表导出'!#REF!,7)=G$1)*('2-1 采购订单物料明细表报表导出'!#REF!=$A674),'2-1 采购订单物料明细表报表导出'!#REF!,0))</f>
        <v>#REF!</v>
      </c>
      <c r="H674" s="23" t="e" cm="1">
        <f t="array" ref="H674">SUM(IF((LEFT('2-1 采购订单物料明细表报表导出'!#REF!,7)=H$1)*('2-1 采购订单物料明细表报表导出'!#REF!=$A674),'2-1 采购订单物料明细表报表导出'!#REF!,0))</f>
        <v>#REF!</v>
      </c>
      <c r="I674" s="23" t="e" cm="1">
        <f t="array" ref="I674">SUM(IF((LEFT('2-1 采购订单物料明细表报表导出'!#REF!,7)=I$1)*('2-1 采购订单物料明细表报表导出'!#REF!=$A674),'2-1 采购订单物料明细表报表导出'!#REF!,0))</f>
        <v>#REF!</v>
      </c>
      <c r="J674" s="23" t="e" cm="1">
        <f t="array" ref="J674">SUM(IF((LEFT('2-1 采购订单物料明细表报表导出'!#REF!,7)=J$1)*('2-1 采购订单物料明细表报表导出'!#REF!=$A674),'2-1 采购订单物料明细表报表导出'!#REF!,0))</f>
        <v>#REF!</v>
      </c>
      <c r="K674" s="23" t="e" cm="1">
        <f t="array" ref="K674">SUM(IF((LEFT('2-1 采购订单物料明细表报表导出'!#REF!,7)=K$1)*('2-1 采购订单物料明细表报表导出'!#REF!=$A674),'2-1 采购订单物料明细表报表导出'!#REF!,0))</f>
        <v>#REF!</v>
      </c>
      <c r="L674" s="23" t="e" cm="1">
        <f t="array" ref="L674">SUM(IF((LEFT('2-1 采购订单物料明细表报表导出'!#REF!,7)=L$1)*('2-1 采购订单物料明细表报表导出'!#REF!=$A674),'2-1 采购订单物料明细表报表导出'!#REF!,0))</f>
        <v>#REF!</v>
      </c>
      <c r="M674" s="23" t="e" cm="1">
        <f t="array" ref="M674">SUM(IF((LEFT('2-1 采购订单物料明细表报表导出'!#REF!,7)=M$1)*('2-1 采购订单物料明细表报表导出'!#REF!=$A674),'2-1 采购订单物料明细表报表导出'!#REF!,0))</f>
        <v>#REF!</v>
      </c>
      <c r="N674" s="23" t="e" cm="1">
        <f t="array" ref="N674">SUM(IF((LEFT('2-1 采购订单物料明细表报表导出'!#REF!,7)=N$1)*('2-1 采购订单物料明细表报表导出'!#REF!=$A674),'2-1 采购订单物料明细表报表导出'!#REF!,0))</f>
        <v>#REF!</v>
      </c>
      <c r="O674" s="23" t="e" cm="1">
        <f t="array" ref="O674">SUM(IF((LEFT('2-1 采购订单物料明细表报表导出'!#REF!,7)=O$1)*('2-1 采购订单物料明细表报表导出'!#REF!=$A674),'2-1 采购订单物料明细表报表导出'!#REF!,0))</f>
        <v>#REF!</v>
      </c>
    </row>
    <row r="675" ht="30" spans="1:15">
      <c r="A675" s="50" t="s">
        <v>3983</v>
      </c>
      <c r="B675" s="48" t="s">
        <v>1792</v>
      </c>
      <c r="C675" s="49" t="s">
        <v>1793</v>
      </c>
      <c r="D675" s="23" t="e" cm="1">
        <f t="array" ref="D675">SUM(IF((LEFT('2-1 采购订单物料明细表报表导出'!#REF!,7)=D$1)*('2-1 采购订单物料明细表报表导出'!#REF!=$A675),'2-1 采购订单物料明细表报表导出'!#REF!,0))</f>
        <v>#REF!</v>
      </c>
      <c r="E675" s="23" t="e" cm="1">
        <f t="array" ref="E675">SUM(IF((LEFT('2-1 采购订单物料明细表报表导出'!#REF!,7)=E$1)*('2-1 采购订单物料明细表报表导出'!#REF!=$A675),'2-1 采购订单物料明细表报表导出'!#REF!,0))</f>
        <v>#REF!</v>
      </c>
      <c r="F675" s="23" t="e" cm="1">
        <f t="array" ref="F675">SUM(IF((LEFT('2-1 采购订单物料明细表报表导出'!#REF!,7)=F$1)*('2-1 采购订单物料明细表报表导出'!#REF!=$A675),'2-1 采购订单物料明细表报表导出'!#REF!,0))</f>
        <v>#REF!</v>
      </c>
      <c r="G675" s="23" t="e" cm="1">
        <f t="array" ref="G675">SUM(IF((LEFT('2-1 采购订单物料明细表报表导出'!#REF!,7)=G$1)*('2-1 采购订单物料明细表报表导出'!#REF!=$A675),'2-1 采购订单物料明细表报表导出'!#REF!,0))</f>
        <v>#REF!</v>
      </c>
      <c r="H675" s="23" t="e" cm="1">
        <f t="array" ref="H675">SUM(IF((LEFT('2-1 采购订单物料明细表报表导出'!#REF!,7)=H$1)*('2-1 采购订单物料明细表报表导出'!#REF!=$A675),'2-1 采购订单物料明细表报表导出'!#REF!,0))</f>
        <v>#REF!</v>
      </c>
      <c r="I675" s="23" t="e" cm="1">
        <f t="array" ref="I675">SUM(IF((LEFT('2-1 采购订单物料明细表报表导出'!#REF!,7)=I$1)*('2-1 采购订单物料明细表报表导出'!#REF!=$A675),'2-1 采购订单物料明细表报表导出'!#REF!,0))</f>
        <v>#REF!</v>
      </c>
      <c r="J675" s="23" t="e" cm="1">
        <f t="array" ref="J675">SUM(IF((LEFT('2-1 采购订单物料明细表报表导出'!#REF!,7)=J$1)*('2-1 采购订单物料明细表报表导出'!#REF!=$A675),'2-1 采购订单物料明细表报表导出'!#REF!,0))</f>
        <v>#REF!</v>
      </c>
      <c r="K675" s="23" t="e" cm="1">
        <f t="array" ref="K675">SUM(IF((LEFT('2-1 采购订单物料明细表报表导出'!#REF!,7)=K$1)*('2-1 采购订单物料明细表报表导出'!#REF!=$A675),'2-1 采购订单物料明细表报表导出'!#REF!,0))</f>
        <v>#REF!</v>
      </c>
      <c r="L675" s="23" t="e" cm="1">
        <f t="array" ref="L675">SUM(IF((LEFT('2-1 采购订单物料明细表报表导出'!#REF!,7)=L$1)*('2-1 采购订单物料明细表报表导出'!#REF!=$A675),'2-1 采购订单物料明细表报表导出'!#REF!,0))</f>
        <v>#REF!</v>
      </c>
      <c r="M675" s="23" t="e" cm="1">
        <f t="array" ref="M675">SUM(IF((LEFT('2-1 采购订单物料明细表报表导出'!#REF!,7)=M$1)*('2-1 采购订单物料明细表报表导出'!#REF!=$A675),'2-1 采购订单物料明细表报表导出'!#REF!,0))</f>
        <v>#REF!</v>
      </c>
      <c r="N675" s="23" t="e" cm="1">
        <f t="array" ref="N675">SUM(IF((LEFT('2-1 采购订单物料明细表报表导出'!#REF!,7)=N$1)*('2-1 采购订单物料明细表报表导出'!#REF!=$A675),'2-1 采购订单物料明细表报表导出'!#REF!,0))</f>
        <v>#REF!</v>
      </c>
      <c r="O675" s="23" t="e" cm="1">
        <f t="array" ref="O675">SUM(IF((LEFT('2-1 采购订单物料明细表报表导出'!#REF!,7)=O$1)*('2-1 采购订单物料明细表报表导出'!#REF!=$A675),'2-1 采购订单物料明细表报表导出'!#REF!,0))</f>
        <v>#REF!</v>
      </c>
    </row>
    <row r="676" ht="15" spans="1:15">
      <c r="A676" s="50" t="s">
        <v>3984</v>
      </c>
      <c r="B676" s="48" t="s">
        <v>1792</v>
      </c>
      <c r="C676" s="49" t="s">
        <v>1793</v>
      </c>
      <c r="D676" s="23" t="e" cm="1">
        <f t="array" ref="D676">SUM(IF((LEFT('2-1 采购订单物料明细表报表导出'!#REF!,7)=D$1)*('2-1 采购订单物料明细表报表导出'!#REF!=$A676),'2-1 采购订单物料明细表报表导出'!#REF!,0))</f>
        <v>#REF!</v>
      </c>
      <c r="E676" s="23" t="e" cm="1">
        <f t="array" ref="E676">SUM(IF((LEFT('2-1 采购订单物料明细表报表导出'!#REF!,7)=E$1)*('2-1 采购订单物料明细表报表导出'!#REF!=$A676),'2-1 采购订单物料明细表报表导出'!#REF!,0))</f>
        <v>#REF!</v>
      </c>
      <c r="F676" s="23" t="e" cm="1">
        <f t="array" ref="F676">SUM(IF((LEFT('2-1 采购订单物料明细表报表导出'!#REF!,7)=F$1)*('2-1 采购订单物料明细表报表导出'!#REF!=$A676),'2-1 采购订单物料明细表报表导出'!#REF!,0))</f>
        <v>#REF!</v>
      </c>
      <c r="G676" s="23" t="e" cm="1">
        <f t="array" ref="G676">SUM(IF((LEFT('2-1 采购订单物料明细表报表导出'!#REF!,7)=G$1)*('2-1 采购订单物料明细表报表导出'!#REF!=$A676),'2-1 采购订单物料明细表报表导出'!#REF!,0))</f>
        <v>#REF!</v>
      </c>
      <c r="H676" s="23" t="e" cm="1">
        <f t="array" ref="H676">SUM(IF((LEFT('2-1 采购订单物料明细表报表导出'!#REF!,7)=H$1)*('2-1 采购订单物料明细表报表导出'!#REF!=$A676),'2-1 采购订单物料明细表报表导出'!#REF!,0))</f>
        <v>#REF!</v>
      </c>
      <c r="I676" s="23" t="e" cm="1">
        <f t="array" ref="I676">SUM(IF((LEFT('2-1 采购订单物料明细表报表导出'!#REF!,7)=I$1)*('2-1 采购订单物料明细表报表导出'!#REF!=$A676),'2-1 采购订单物料明细表报表导出'!#REF!,0))</f>
        <v>#REF!</v>
      </c>
      <c r="J676" s="23" t="e" cm="1">
        <f t="array" ref="J676">SUM(IF((LEFT('2-1 采购订单物料明细表报表导出'!#REF!,7)=J$1)*('2-1 采购订单物料明细表报表导出'!#REF!=$A676),'2-1 采购订单物料明细表报表导出'!#REF!,0))</f>
        <v>#REF!</v>
      </c>
      <c r="K676" s="23" t="e" cm="1">
        <f t="array" ref="K676">SUM(IF((LEFT('2-1 采购订单物料明细表报表导出'!#REF!,7)=K$1)*('2-1 采购订单物料明细表报表导出'!#REF!=$A676),'2-1 采购订单物料明细表报表导出'!#REF!,0))</f>
        <v>#REF!</v>
      </c>
      <c r="L676" s="23" t="e" cm="1">
        <f t="array" ref="L676">SUM(IF((LEFT('2-1 采购订单物料明细表报表导出'!#REF!,7)=L$1)*('2-1 采购订单物料明细表报表导出'!#REF!=$A676),'2-1 采购订单物料明细表报表导出'!#REF!,0))</f>
        <v>#REF!</v>
      </c>
      <c r="M676" s="23" t="e" cm="1">
        <f t="array" ref="M676">SUM(IF((LEFT('2-1 采购订单物料明细表报表导出'!#REF!,7)=M$1)*('2-1 采购订单物料明细表报表导出'!#REF!=$A676),'2-1 采购订单物料明细表报表导出'!#REF!,0))</f>
        <v>#REF!</v>
      </c>
      <c r="N676" s="23" t="e" cm="1">
        <f t="array" ref="N676">SUM(IF((LEFT('2-1 采购订单物料明细表报表导出'!#REF!,7)=N$1)*('2-1 采购订单物料明细表报表导出'!#REF!=$A676),'2-1 采购订单物料明细表报表导出'!#REF!,0))</f>
        <v>#REF!</v>
      </c>
      <c r="O676" s="23" t="e" cm="1">
        <f t="array" ref="O676">SUM(IF((LEFT('2-1 采购订单物料明细表报表导出'!#REF!,7)=O$1)*('2-1 采购订单物料明细表报表导出'!#REF!=$A676),'2-1 采购订单物料明细表报表导出'!#REF!,0))</f>
        <v>#REF!</v>
      </c>
    </row>
    <row r="677" ht="15" spans="1:15">
      <c r="A677" s="50" t="s">
        <v>3985</v>
      </c>
      <c r="B677" s="48" t="s">
        <v>1792</v>
      </c>
      <c r="C677" s="49" t="s">
        <v>1793</v>
      </c>
      <c r="D677" s="23" t="e" cm="1">
        <f t="array" ref="D677">SUM(IF((LEFT('2-1 采购订单物料明细表报表导出'!#REF!,7)=D$1)*('2-1 采购订单物料明细表报表导出'!#REF!=$A677),'2-1 采购订单物料明细表报表导出'!#REF!,0))</f>
        <v>#REF!</v>
      </c>
      <c r="E677" s="23" t="e" cm="1">
        <f t="array" ref="E677">SUM(IF((LEFT('2-1 采购订单物料明细表报表导出'!#REF!,7)=E$1)*('2-1 采购订单物料明细表报表导出'!#REF!=$A677),'2-1 采购订单物料明细表报表导出'!#REF!,0))</f>
        <v>#REF!</v>
      </c>
      <c r="F677" s="23" t="e" cm="1">
        <f t="array" ref="F677">SUM(IF((LEFT('2-1 采购订单物料明细表报表导出'!#REF!,7)=F$1)*('2-1 采购订单物料明细表报表导出'!#REF!=$A677),'2-1 采购订单物料明细表报表导出'!#REF!,0))</f>
        <v>#REF!</v>
      </c>
      <c r="G677" s="23" t="e" cm="1">
        <f t="array" ref="G677">SUM(IF((LEFT('2-1 采购订单物料明细表报表导出'!#REF!,7)=G$1)*('2-1 采购订单物料明细表报表导出'!#REF!=$A677),'2-1 采购订单物料明细表报表导出'!#REF!,0))</f>
        <v>#REF!</v>
      </c>
      <c r="H677" s="23" t="e" cm="1">
        <f t="array" ref="H677">SUM(IF((LEFT('2-1 采购订单物料明细表报表导出'!#REF!,7)=H$1)*('2-1 采购订单物料明细表报表导出'!#REF!=$A677),'2-1 采购订单物料明细表报表导出'!#REF!,0))</f>
        <v>#REF!</v>
      </c>
      <c r="I677" s="23" t="e" cm="1">
        <f t="array" ref="I677">SUM(IF((LEFT('2-1 采购订单物料明细表报表导出'!#REF!,7)=I$1)*('2-1 采购订单物料明细表报表导出'!#REF!=$A677),'2-1 采购订单物料明细表报表导出'!#REF!,0))</f>
        <v>#REF!</v>
      </c>
      <c r="J677" s="23" t="e" cm="1">
        <f t="array" ref="J677">SUM(IF((LEFT('2-1 采购订单物料明细表报表导出'!#REF!,7)=J$1)*('2-1 采购订单物料明细表报表导出'!#REF!=$A677),'2-1 采购订单物料明细表报表导出'!#REF!,0))</f>
        <v>#REF!</v>
      </c>
      <c r="K677" s="23" t="e" cm="1">
        <f t="array" ref="K677">SUM(IF((LEFT('2-1 采购订单物料明细表报表导出'!#REF!,7)=K$1)*('2-1 采购订单物料明细表报表导出'!#REF!=$A677),'2-1 采购订单物料明细表报表导出'!#REF!,0))</f>
        <v>#REF!</v>
      </c>
      <c r="L677" s="23" t="e" cm="1">
        <f t="array" ref="L677">SUM(IF((LEFT('2-1 采购订单物料明细表报表导出'!#REF!,7)=L$1)*('2-1 采购订单物料明细表报表导出'!#REF!=$A677),'2-1 采购订单物料明细表报表导出'!#REF!,0))</f>
        <v>#REF!</v>
      </c>
      <c r="M677" s="23" t="e" cm="1">
        <f t="array" ref="M677">SUM(IF((LEFT('2-1 采购订单物料明细表报表导出'!#REF!,7)=M$1)*('2-1 采购订单物料明细表报表导出'!#REF!=$A677),'2-1 采购订单物料明细表报表导出'!#REF!,0))</f>
        <v>#REF!</v>
      </c>
      <c r="N677" s="23" t="e" cm="1">
        <f t="array" ref="N677">SUM(IF((LEFT('2-1 采购订单物料明细表报表导出'!#REF!,7)=N$1)*('2-1 采购订单物料明细表报表导出'!#REF!=$A677),'2-1 采购订单物料明细表报表导出'!#REF!,0))</f>
        <v>#REF!</v>
      </c>
      <c r="O677" s="23" t="e" cm="1">
        <f t="array" ref="O677">SUM(IF((LEFT('2-1 采购订单物料明细表报表导出'!#REF!,7)=O$1)*('2-1 采购订单物料明细表报表导出'!#REF!=$A677),'2-1 采购订单物料明细表报表导出'!#REF!,0))</f>
        <v>#REF!</v>
      </c>
    </row>
    <row r="678" ht="15" spans="1:15">
      <c r="A678" s="50" t="s">
        <v>3986</v>
      </c>
      <c r="B678" s="48" t="s">
        <v>1792</v>
      </c>
      <c r="C678" s="49" t="s">
        <v>1793</v>
      </c>
      <c r="D678" s="23" t="e" cm="1">
        <f t="array" ref="D678">SUM(IF((LEFT('2-1 采购订单物料明细表报表导出'!#REF!,7)=D$1)*('2-1 采购订单物料明细表报表导出'!#REF!=$A678),'2-1 采购订单物料明细表报表导出'!#REF!,0))</f>
        <v>#REF!</v>
      </c>
      <c r="E678" s="23" t="e" cm="1">
        <f t="array" ref="E678">SUM(IF((LEFT('2-1 采购订单物料明细表报表导出'!#REF!,7)=E$1)*('2-1 采购订单物料明细表报表导出'!#REF!=$A678),'2-1 采购订单物料明细表报表导出'!#REF!,0))</f>
        <v>#REF!</v>
      </c>
      <c r="F678" s="23" t="e" cm="1">
        <f t="array" ref="F678">SUM(IF((LEFT('2-1 采购订单物料明细表报表导出'!#REF!,7)=F$1)*('2-1 采购订单物料明细表报表导出'!#REF!=$A678),'2-1 采购订单物料明细表报表导出'!#REF!,0))</f>
        <v>#REF!</v>
      </c>
      <c r="G678" s="23" t="e" cm="1">
        <f t="array" ref="G678">SUM(IF((LEFT('2-1 采购订单物料明细表报表导出'!#REF!,7)=G$1)*('2-1 采购订单物料明细表报表导出'!#REF!=$A678),'2-1 采购订单物料明细表报表导出'!#REF!,0))</f>
        <v>#REF!</v>
      </c>
      <c r="H678" s="23" t="e" cm="1">
        <f t="array" ref="H678">SUM(IF((LEFT('2-1 采购订单物料明细表报表导出'!#REF!,7)=H$1)*('2-1 采购订单物料明细表报表导出'!#REF!=$A678),'2-1 采购订单物料明细表报表导出'!#REF!,0))</f>
        <v>#REF!</v>
      </c>
      <c r="I678" s="23" t="e" cm="1">
        <f t="array" ref="I678">SUM(IF((LEFT('2-1 采购订单物料明细表报表导出'!#REF!,7)=I$1)*('2-1 采购订单物料明细表报表导出'!#REF!=$A678),'2-1 采购订单物料明细表报表导出'!#REF!,0))</f>
        <v>#REF!</v>
      </c>
      <c r="J678" s="23" t="e" cm="1">
        <f t="array" ref="J678">SUM(IF((LEFT('2-1 采购订单物料明细表报表导出'!#REF!,7)=J$1)*('2-1 采购订单物料明细表报表导出'!#REF!=$A678),'2-1 采购订单物料明细表报表导出'!#REF!,0))</f>
        <v>#REF!</v>
      </c>
      <c r="K678" s="23" t="e" cm="1">
        <f t="array" ref="K678">SUM(IF((LEFT('2-1 采购订单物料明细表报表导出'!#REF!,7)=K$1)*('2-1 采购订单物料明细表报表导出'!#REF!=$A678),'2-1 采购订单物料明细表报表导出'!#REF!,0))</f>
        <v>#REF!</v>
      </c>
      <c r="L678" s="23" t="e" cm="1">
        <f t="array" ref="L678">SUM(IF((LEFT('2-1 采购订单物料明细表报表导出'!#REF!,7)=L$1)*('2-1 采购订单物料明细表报表导出'!#REF!=$A678),'2-1 采购订单物料明细表报表导出'!#REF!,0))</f>
        <v>#REF!</v>
      </c>
      <c r="M678" s="23" t="e" cm="1">
        <f t="array" ref="M678">SUM(IF((LEFT('2-1 采购订单物料明细表报表导出'!#REF!,7)=M$1)*('2-1 采购订单物料明细表报表导出'!#REF!=$A678),'2-1 采购订单物料明细表报表导出'!#REF!,0))</f>
        <v>#REF!</v>
      </c>
      <c r="N678" s="23" t="e" cm="1">
        <f t="array" ref="N678">SUM(IF((LEFT('2-1 采购订单物料明细表报表导出'!#REF!,7)=N$1)*('2-1 采购订单物料明细表报表导出'!#REF!=$A678),'2-1 采购订单物料明细表报表导出'!#REF!,0))</f>
        <v>#REF!</v>
      </c>
      <c r="O678" s="23" t="e" cm="1">
        <f t="array" ref="O678">SUM(IF((LEFT('2-1 采购订单物料明细表报表导出'!#REF!,7)=O$1)*('2-1 采购订单物料明细表报表导出'!#REF!=$A678),'2-1 采购订单物料明细表报表导出'!#REF!,0))</f>
        <v>#REF!</v>
      </c>
    </row>
    <row r="679" ht="30" spans="1:15">
      <c r="A679" s="50" t="s">
        <v>3987</v>
      </c>
      <c r="B679" s="48" t="s">
        <v>1792</v>
      </c>
      <c r="C679" s="49" t="s">
        <v>1793</v>
      </c>
      <c r="D679" s="23" t="e" cm="1">
        <f t="array" ref="D679">SUM(IF((LEFT('2-1 采购订单物料明细表报表导出'!#REF!,7)=D$1)*('2-1 采购订单物料明细表报表导出'!#REF!=$A679),'2-1 采购订单物料明细表报表导出'!#REF!,0))</f>
        <v>#REF!</v>
      </c>
      <c r="E679" s="23" t="e" cm="1">
        <f t="array" ref="E679">SUM(IF((LEFT('2-1 采购订单物料明细表报表导出'!#REF!,7)=E$1)*('2-1 采购订单物料明细表报表导出'!#REF!=$A679),'2-1 采购订单物料明细表报表导出'!#REF!,0))</f>
        <v>#REF!</v>
      </c>
      <c r="F679" s="23" t="e" cm="1">
        <f t="array" ref="F679">SUM(IF((LEFT('2-1 采购订单物料明细表报表导出'!#REF!,7)=F$1)*('2-1 采购订单物料明细表报表导出'!#REF!=$A679),'2-1 采购订单物料明细表报表导出'!#REF!,0))</f>
        <v>#REF!</v>
      </c>
      <c r="G679" s="23" t="e" cm="1">
        <f t="array" ref="G679">SUM(IF((LEFT('2-1 采购订单物料明细表报表导出'!#REF!,7)=G$1)*('2-1 采购订单物料明细表报表导出'!#REF!=$A679),'2-1 采购订单物料明细表报表导出'!#REF!,0))</f>
        <v>#REF!</v>
      </c>
      <c r="H679" s="23" t="e" cm="1">
        <f t="array" ref="H679">SUM(IF((LEFT('2-1 采购订单物料明细表报表导出'!#REF!,7)=H$1)*('2-1 采购订单物料明细表报表导出'!#REF!=$A679),'2-1 采购订单物料明细表报表导出'!#REF!,0))</f>
        <v>#REF!</v>
      </c>
      <c r="I679" s="23" t="e" cm="1">
        <f t="array" ref="I679">SUM(IF((LEFT('2-1 采购订单物料明细表报表导出'!#REF!,7)=I$1)*('2-1 采购订单物料明细表报表导出'!#REF!=$A679),'2-1 采购订单物料明细表报表导出'!#REF!,0))</f>
        <v>#REF!</v>
      </c>
      <c r="J679" s="23" t="e" cm="1">
        <f t="array" ref="J679">SUM(IF((LEFT('2-1 采购订单物料明细表报表导出'!#REF!,7)=J$1)*('2-1 采购订单物料明细表报表导出'!#REF!=$A679),'2-1 采购订单物料明细表报表导出'!#REF!,0))</f>
        <v>#REF!</v>
      </c>
      <c r="K679" s="23" t="e" cm="1">
        <f t="array" ref="K679">SUM(IF((LEFT('2-1 采购订单物料明细表报表导出'!#REF!,7)=K$1)*('2-1 采购订单物料明细表报表导出'!#REF!=$A679),'2-1 采购订单物料明细表报表导出'!#REF!,0))</f>
        <v>#REF!</v>
      </c>
      <c r="L679" s="23" t="e" cm="1">
        <f t="array" ref="L679">SUM(IF((LEFT('2-1 采购订单物料明细表报表导出'!#REF!,7)=L$1)*('2-1 采购订单物料明细表报表导出'!#REF!=$A679),'2-1 采购订单物料明细表报表导出'!#REF!,0))</f>
        <v>#REF!</v>
      </c>
      <c r="M679" s="23" t="e" cm="1">
        <f t="array" ref="M679">SUM(IF((LEFT('2-1 采购订单物料明细表报表导出'!#REF!,7)=M$1)*('2-1 采购订单物料明细表报表导出'!#REF!=$A679),'2-1 采购订单物料明细表报表导出'!#REF!,0))</f>
        <v>#REF!</v>
      </c>
      <c r="N679" s="23" t="e" cm="1">
        <f t="array" ref="N679">SUM(IF((LEFT('2-1 采购订单物料明细表报表导出'!#REF!,7)=N$1)*('2-1 采购订单物料明细表报表导出'!#REF!=$A679),'2-1 采购订单物料明细表报表导出'!#REF!,0))</f>
        <v>#REF!</v>
      </c>
      <c r="O679" s="23" t="e" cm="1">
        <f t="array" ref="O679">SUM(IF((LEFT('2-1 采购订单物料明细表报表导出'!#REF!,7)=O$1)*('2-1 采购订单物料明细表报表导出'!#REF!=$A679),'2-1 采购订单物料明细表报表导出'!#REF!,0))</f>
        <v>#REF!</v>
      </c>
    </row>
    <row r="680" ht="30" spans="1:15">
      <c r="A680" s="50" t="s">
        <v>3988</v>
      </c>
      <c r="B680" s="48" t="s">
        <v>1792</v>
      </c>
      <c r="C680" s="49" t="s">
        <v>1793</v>
      </c>
      <c r="D680" s="23" t="e" cm="1">
        <f t="array" ref="D680">SUM(IF((LEFT('2-1 采购订单物料明细表报表导出'!#REF!,7)=D$1)*('2-1 采购订单物料明细表报表导出'!#REF!=$A680),'2-1 采购订单物料明细表报表导出'!#REF!,0))</f>
        <v>#REF!</v>
      </c>
      <c r="E680" s="23" t="e" cm="1">
        <f t="array" ref="E680">SUM(IF((LEFT('2-1 采购订单物料明细表报表导出'!#REF!,7)=E$1)*('2-1 采购订单物料明细表报表导出'!#REF!=$A680),'2-1 采购订单物料明细表报表导出'!#REF!,0))</f>
        <v>#REF!</v>
      </c>
      <c r="F680" s="23" t="e" cm="1">
        <f t="array" ref="F680">SUM(IF((LEFT('2-1 采购订单物料明细表报表导出'!#REF!,7)=F$1)*('2-1 采购订单物料明细表报表导出'!#REF!=$A680),'2-1 采购订单物料明细表报表导出'!#REF!,0))</f>
        <v>#REF!</v>
      </c>
      <c r="G680" s="23" t="e" cm="1">
        <f t="array" ref="G680">SUM(IF((LEFT('2-1 采购订单物料明细表报表导出'!#REF!,7)=G$1)*('2-1 采购订单物料明细表报表导出'!#REF!=$A680),'2-1 采购订单物料明细表报表导出'!#REF!,0))</f>
        <v>#REF!</v>
      </c>
      <c r="H680" s="23" t="e" cm="1">
        <f t="array" ref="H680">SUM(IF((LEFT('2-1 采购订单物料明细表报表导出'!#REF!,7)=H$1)*('2-1 采购订单物料明细表报表导出'!#REF!=$A680),'2-1 采购订单物料明细表报表导出'!#REF!,0))</f>
        <v>#REF!</v>
      </c>
      <c r="I680" s="23" t="e" cm="1">
        <f t="array" ref="I680">SUM(IF((LEFT('2-1 采购订单物料明细表报表导出'!#REF!,7)=I$1)*('2-1 采购订单物料明细表报表导出'!#REF!=$A680),'2-1 采购订单物料明细表报表导出'!#REF!,0))</f>
        <v>#REF!</v>
      </c>
      <c r="J680" s="23" t="e" cm="1">
        <f t="array" ref="J680">SUM(IF((LEFT('2-1 采购订单物料明细表报表导出'!#REF!,7)=J$1)*('2-1 采购订单物料明细表报表导出'!#REF!=$A680),'2-1 采购订单物料明细表报表导出'!#REF!,0))</f>
        <v>#REF!</v>
      </c>
      <c r="K680" s="23" t="e" cm="1">
        <f t="array" ref="K680">SUM(IF((LEFT('2-1 采购订单物料明细表报表导出'!#REF!,7)=K$1)*('2-1 采购订单物料明细表报表导出'!#REF!=$A680),'2-1 采购订单物料明细表报表导出'!#REF!,0))</f>
        <v>#REF!</v>
      </c>
      <c r="L680" s="23" t="e" cm="1">
        <f t="array" ref="L680">SUM(IF((LEFT('2-1 采购订单物料明细表报表导出'!#REF!,7)=L$1)*('2-1 采购订单物料明细表报表导出'!#REF!=$A680),'2-1 采购订单物料明细表报表导出'!#REF!,0))</f>
        <v>#REF!</v>
      </c>
      <c r="M680" s="23" t="e" cm="1">
        <f t="array" ref="M680">SUM(IF((LEFT('2-1 采购订单物料明细表报表导出'!#REF!,7)=M$1)*('2-1 采购订单物料明细表报表导出'!#REF!=$A680),'2-1 采购订单物料明细表报表导出'!#REF!,0))</f>
        <v>#REF!</v>
      </c>
      <c r="N680" s="23" t="e" cm="1">
        <f t="array" ref="N680">SUM(IF((LEFT('2-1 采购订单物料明细表报表导出'!#REF!,7)=N$1)*('2-1 采购订单物料明细表报表导出'!#REF!=$A680),'2-1 采购订单物料明细表报表导出'!#REF!,0))</f>
        <v>#REF!</v>
      </c>
      <c r="O680" s="23" t="e" cm="1">
        <f t="array" ref="O680">SUM(IF((LEFT('2-1 采购订单物料明细表报表导出'!#REF!,7)=O$1)*('2-1 采购订单物料明细表报表导出'!#REF!=$A680),'2-1 采购订单物料明细表报表导出'!#REF!,0))</f>
        <v>#REF!</v>
      </c>
    </row>
    <row r="681" ht="15" spans="1:15">
      <c r="A681" s="50" t="s">
        <v>3989</v>
      </c>
      <c r="B681" s="48" t="s">
        <v>1792</v>
      </c>
      <c r="C681" s="49" t="s">
        <v>1793</v>
      </c>
      <c r="D681" s="23" t="e" cm="1">
        <f t="array" ref="D681">SUM(IF((LEFT('2-1 采购订单物料明细表报表导出'!#REF!,7)=D$1)*('2-1 采购订单物料明细表报表导出'!#REF!=$A681),'2-1 采购订单物料明细表报表导出'!#REF!,0))</f>
        <v>#REF!</v>
      </c>
      <c r="E681" s="23" t="e" cm="1">
        <f t="array" ref="E681">SUM(IF((LEFT('2-1 采购订单物料明细表报表导出'!#REF!,7)=E$1)*('2-1 采购订单物料明细表报表导出'!#REF!=$A681),'2-1 采购订单物料明细表报表导出'!#REF!,0))</f>
        <v>#REF!</v>
      </c>
      <c r="F681" s="23" t="e" cm="1">
        <f t="array" ref="F681">SUM(IF((LEFT('2-1 采购订单物料明细表报表导出'!#REF!,7)=F$1)*('2-1 采购订单物料明细表报表导出'!#REF!=$A681),'2-1 采购订单物料明细表报表导出'!#REF!,0))</f>
        <v>#REF!</v>
      </c>
      <c r="G681" s="23" t="e" cm="1">
        <f t="array" ref="G681">SUM(IF((LEFT('2-1 采购订单物料明细表报表导出'!#REF!,7)=G$1)*('2-1 采购订单物料明细表报表导出'!#REF!=$A681),'2-1 采购订单物料明细表报表导出'!#REF!,0))</f>
        <v>#REF!</v>
      </c>
      <c r="H681" s="23" t="e" cm="1">
        <f t="array" ref="H681">SUM(IF((LEFT('2-1 采购订单物料明细表报表导出'!#REF!,7)=H$1)*('2-1 采购订单物料明细表报表导出'!#REF!=$A681),'2-1 采购订单物料明细表报表导出'!#REF!,0))</f>
        <v>#REF!</v>
      </c>
      <c r="I681" s="23" t="e" cm="1">
        <f t="array" ref="I681">SUM(IF((LEFT('2-1 采购订单物料明细表报表导出'!#REF!,7)=I$1)*('2-1 采购订单物料明细表报表导出'!#REF!=$A681),'2-1 采购订单物料明细表报表导出'!#REF!,0))</f>
        <v>#REF!</v>
      </c>
      <c r="J681" s="23" t="e" cm="1">
        <f t="array" ref="J681">SUM(IF((LEFT('2-1 采购订单物料明细表报表导出'!#REF!,7)=J$1)*('2-1 采购订单物料明细表报表导出'!#REF!=$A681),'2-1 采购订单物料明细表报表导出'!#REF!,0))</f>
        <v>#REF!</v>
      </c>
      <c r="K681" s="23" t="e" cm="1">
        <f t="array" ref="K681">SUM(IF((LEFT('2-1 采购订单物料明细表报表导出'!#REF!,7)=K$1)*('2-1 采购订单物料明细表报表导出'!#REF!=$A681),'2-1 采购订单物料明细表报表导出'!#REF!,0))</f>
        <v>#REF!</v>
      </c>
      <c r="L681" s="23" t="e" cm="1">
        <f t="array" ref="L681">SUM(IF((LEFT('2-1 采购订单物料明细表报表导出'!#REF!,7)=L$1)*('2-1 采购订单物料明细表报表导出'!#REF!=$A681),'2-1 采购订单物料明细表报表导出'!#REF!,0))</f>
        <v>#REF!</v>
      </c>
      <c r="M681" s="23" t="e" cm="1">
        <f t="array" ref="M681">SUM(IF((LEFT('2-1 采购订单物料明细表报表导出'!#REF!,7)=M$1)*('2-1 采购订单物料明细表报表导出'!#REF!=$A681),'2-1 采购订单物料明细表报表导出'!#REF!,0))</f>
        <v>#REF!</v>
      </c>
      <c r="N681" s="23" t="e" cm="1">
        <f t="array" ref="N681">SUM(IF((LEFT('2-1 采购订单物料明细表报表导出'!#REF!,7)=N$1)*('2-1 采购订单物料明细表报表导出'!#REF!=$A681),'2-1 采购订单物料明细表报表导出'!#REF!,0))</f>
        <v>#REF!</v>
      </c>
      <c r="O681" s="23" t="e" cm="1">
        <f t="array" ref="O681">SUM(IF((LEFT('2-1 采购订单物料明细表报表导出'!#REF!,7)=O$1)*('2-1 采购订单物料明细表报表导出'!#REF!=$A681),'2-1 采购订单物料明细表报表导出'!#REF!,0))</f>
        <v>#REF!</v>
      </c>
    </row>
    <row r="682" ht="15" spans="1:15">
      <c r="A682" s="50" t="s">
        <v>3990</v>
      </c>
      <c r="B682" s="48" t="s">
        <v>1792</v>
      </c>
      <c r="C682" s="49" t="s">
        <v>1793</v>
      </c>
      <c r="D682" s="23" t="e" cm="1">
        <f t="array" ref="D682">SUM(IF((LEFT('2-1 采购订单物料明细表报表导出'!#REF!,7)=D$1)*('2-1 采购订单物料明细表报表导出'!#REF!=$A682),'2-1 采购订单物料明细表报表导出'!#REF!,0))</f>
        <v>#REF!</v>
      </c>
      <c r="E682" s="23" t="e" cm="1">
        <f t="array" ref="E682">SUM(IF((LEFT('2-1 采购订单物料明细表报表导出'!#REF!,7)=E$1)*('2-1 采购订单物料明细表报表导出'!#REF!=$A682),'2-1 采购订单物料明细表报表导出'!#REF!,0))</f>
        <v>#REF!</v>
      </c>
      <c r="F682" s="23" t="e" cm="1">
        <f t="array" ref="F682">SUM(IF((LEFT('2-1 采购订单物料明细表报表导出'!#REF!,7)=F$1)*('2-1 采购订单物料明细表报表导出'!#REF!=$A682),'2-1 采购订单物料明细表报表导出'!#REF!,0))</f>
        <v>#REF!</v>
      </c>
      <c r="G682" s="23" t="e" cm="1">
        <f t="array" ref="G682">SUM(IF((LEFT('2-1 采购订单物料明细表报表导出'!#REF!,7)=G$1)*('2-1 采购订单物料明细表报表导出'!#REF!=$A682),'2-1 采购订单物料明细表报表导出'!#REF!,0))</f>
        <v>#REF!</v>
      </c>
      <c r="H682" s="23" t="e" cm="1">
        <f t="array" ref="H682">SUM(IF((LEFT('2-1 采购订单物料明细表报表导出'!#REF!,7)=H$1)*('2-1 采购订单物料明细表报表导出'!#REF!=$A682),'2-1 采购订单物料明细表报表导出'!#REF!,0))</f>
        <v>#REF!</v>
      </c>
      <c r="I682" s="23" t="e" cm="1">
        <f t="array" ref="I682">SUM(IF((LEFT('2-1 采购订单物料明细表报表导出'!#REF!,7)=I$1)*('2-1 采购订单物料明细表报表导出'!#REF!=$A682),'2-1 采购订单物料明细表报表导出'!#REF!,0))</f>
        <v>#REF!</v>
      </c>
      <c r="J682" s="23" t="e" cm="1">
        <f t="array" ref="J682">SUM(IF((LEFT('2-1 采购订单物料明细表报表导出'!#REF!,7)=J$1)*('2-1 采购订单物料明细表报表导出'!#REF!=$A682),'2-1 采购订单物料明细表报表导出'!#REF!,0))</f>
        <v>#REF!</v>
      </c>
      <c r="K682" s="23" t="e" cm="1">
        <f t="array" ref="K682">SUM(IF((LEFT('2-1 采购订单物料明细表报表导出'!#REF!,7)=K$1)*('2-1 采购订单物料明细表报表导出'!#REF!=$A682),'2-1 采购订单物料明细表报表导出'!#REF!,0))</f>
        <v>#REF!</v>
      </c>
      <c r="L682" s="23" t="e" cm="1">
        <f t="array" ref="L682">SUM(IF((LEFT('2-1 采购订单物料明细表报表导出'!#REF!,7)=L$1)*('2-1 采购订单物料明细表报表导出'!#REF!=$A682),'2-1 采购订单物料明细表报表导出'!#REF!,0))</f>
        <v>#REF!</v>
      </c>
      <c r="M682" s="23" t="e" cm="1">
        <f t="array" ref="M682">SUM(IF((LEFT('2-1 采购订单物料明细表报表导出'!#REF!,7)=M$1)*('2-1 采购订单物料明细表报表导出'!#REF!=$A682),'2-1 采购订单物料明细表报表导出'!#REF!,0))</f>
        <v>#REF!</v>
      </c>
      <c r="N682" s="23" t="e" cm="1">
        <f t="array" ref="N682">SUM(IF((LEFT('2-1 采购订单物料明细表报表导出'!#REF!,7)=N$1)*('2-1 采购订单物料明细表报表导出'!#REF!=$A682),'2-1 采购订单物料明细表报表导出'!#REF!,0))</f>
        <v>#REF!</v>
      </c>
      <c r="O682" s="23" t="e" cm="1">
        <f t="array" ref="O682">SUM(IF((LEFT('2-1 采购订单物料明细表报表导出'!#REF!,7)=O$1)*('2-1 采购订单物料明细表报表导出'!#REF!=$A682),'2-1 采购订单物料明细表报表导出'!#REF!,0))</f>
        <v>#REF!</v>
      </c>
    </row>
    <row r="683" ht="15" spans="1:15">
      <c r="A683" s="50" t="s">
        <v>3991</v>
      </c>
      <c r="B683" s="48" t="s">
        <v>1792</v>
      </c>
      <c r="C683" s="49" t="s">
        <v>1793</v>
      </c>
      <c r="D683" s="23" t="e" cm="1">
        <f t="array" ref="D683">SUM(IF((LEFT('2-1 采购订单物料明细表报表导出'!#REF!,7)=D$1)*('2-1 采购订单物料明细表报表导出'!#REF!=$A683),'2-1 采购订单物料明细表报表导出'!#REF!,0))</f>
        <v>#REF!</v>
      </c>
      <c r="E683" s="23" t="e" cm="1">
        <f t="array" ref="E683">SUM(IF((LEFT('2-1 采购订单物料明细表报表导出'!#REF!,7)=E$1)*('2-1 采购订单物料明细表报表导出'!#REF!=$A683),'2-1 采购订单物料明细表报表导出'!#REF!,0))</f>
        <v>#REF!</v>
      </c>
      <c r="F683" s="23" t="e" cm="1">
        <f t="array" ref="F683">SUM(IF((LEFT('2-1 采购订单物料明细表报表导出'!#REF!,7)=F$1)*('2-1 采购订单物料明细表报表导出'!#REF!=$A683),'2-1 采购订单物料明细表报表导出'!#REF!,0))</f>
        <v>#REF!</v>
      </c>
      <c r="G683" s="23" t="e" cm="1">
        <f t="array" ref="G683">SUM(IF((LEFT('2-1 采购订单物料明细表报表导出'!#REF!,7)=G$1)*('2-1 采购订单物料明细表报表导出'!#REF!=$A683),'2-1 采购订单物料明细表报表导出'!#REF!,0))</f>
        <v>#REF!</v>
      </c>
      <c r="H683" s="23" t="e" cm="1">
        <f t="array" ref="H683">SUM(IF((LEFT('2-1 采购订单物料明细表报表导出'!#REF!,7)=H$1)*('2-1 采购订单物料明细表报表导出'!#REF!=$A683),'2-1 采购订单物料明细表报表导出'!#REF!,0))</f>
        <v>#REF!</v>
      </c>
      <c r="I683" s="23" t="e" cm="1">
        <f t="array" ref="I683">SUM(IF((LEFT('2-1 采购订单物料明细表报表导出'!#REF!,7)=I$1)*('2-1 采购订单物料明细表报表导出'!#REF!=$A683),'2-1 采购订单物料明细表报表导出'!#REF!,0))</f>
        <v>#REF!</v>
      </c>
      <c r="J683" s="23" t="e" cm="1">
        <f t="array" ref="J683">SUM(IF((LEFT('2-1 采购订单物料明细表报表导出'!#REF!,7)=J$1)*('2-1 采购订单物料明细表报表导出'!#REF!=$A683),'2-1 采购订单物料明细表报表导出'!#REF!,0))</f>
        <v>#REF!</v>
      </c>
      <c r="K683" s="23" t="e" cm="1">
        <f t="array" ref="K683">SUM(IF((LEFT('2-1 采购订单物料明细表报表导出'!#REF!,7)=K$1)*('2-1 采购订单物料明细表报表导出'!#REF!=$A683),'2-1 采购订单物料明细表报表导出'!#REF!,0))</f>
        <v>#REF!</v>
      </c>
      <c r="L683" s="23" t="e" cm="1">
        <f t="array" ref="L683">SUM(IF((LEFT('2-1 采购订单物料明细表报表导出'!#REF!,7)=L$1)*('2-1 采购订单物料明细表报表导出'!#REF!=$A683),'2-1 采购订单物料明细表报表导出'!#REF!,0))</f>
        <v>#REF!</v>
      </c>
      <c r="M683" s="23" t="e" cm="1">
        <f t="array" ref="M683">SUM(IF((LEFT('2-1 采购订单物料明细表报表导出'!#REF!,7)=M$1)*('2-1 采购订单物料明细表报表导出'!#REF!=$A683),'2-1 采购订单物料明细表报表导出'!#REF!,0))</f>
        <v>#REF!</v>
      </c>
      <c r="N683" s="23" t="e" cm="1">
        <f t="array" ref="N683">SUM(IF((LEFT('2-1 采购订单物料明细表报表导出'!#REF!,7)=N$1)*('2-1 采购订单物料明细表报表导出'!#REF!=$A683),'2-1 采购订单物料明细表报表导出'!#REF!,0))</f>
        <v>#REF!</v>
      </c>
      <c r="O683" s="23" t="e" cm="1">
        <f t="array" ref="O683">SUM(IF((LEFT('2-1 采购订单物料明细表报表导出'!#REF!,7)=O$1)*('2-1 采购订单物料明细表报表导出'!#REF!=$A683),'2-1 采购订单物料明细表报表导出'!#REF!,0))</f>
        <v>#REF!</v>
      </c>
    </row>
    <row r="684" ht="30" spans="1:15">
      <c r="A684" s="50" t="s">
        <v>3992</v>
      </c>
      <c r="B684" s="48" t="s">
        <v>1792</v>
      </c>
      <c r="C684" s="49" t="s">
        <v>1793</v>
      </c>
      <c r="D684" s="23" t="e" cm="1">
        <f t="array" ref="D684">SUM(IF((LEFT('2-1 采购订单物料明细表报表导出'!#REF!,7)=D$1)*('2-1 采购订单物料明细表报表导出'!#REF!=$A684),'2-1 采购订单物料明细表报表导出'!#REF!,0))</f>
        <v>#REF!</v>
      </c>
      <c r="E684" s="23" t="e" cm="1">
        <f t="array" ref="E684">SUM(IF((LEFT('2-1 采购订单物料明细表报表导出'!#REF!,7)=E$1)*('2-1 采购订单物料明细表报表导出'!#REF!=$A684),'2-1 采购订单物料明细表报表导出'!#REF!,0))</f>
        <v>#REF!</v>
      </c>
      <c r="F684" s="23" t="e" cm="1">
        <f t="array" ref="F684">SUM(IF((LEFT('2-1 采购订单物料明细表报表导出'!#REF!,7)=F$1)*('2-1 采购订单物料明细表报表导出'!#REF!=$A684),'2-1 采购订单物料明细表报表导出'!#REF!,0))</f>
        <v>#REF!</v>
      </c>
      <c r="G684" s="23" t="e" cm="1">
        <f t="array" ref="G684">SUM(IF((LEFT('2-1 采购订单物料明细表报表导出'!#REF!,7)=G$1)*('2-1 采购订单物料明细表报表导出'!#REF!=$A684),'2-1 采购订单物料明细表报表导出'!#REF!,0))</f>
        <v>#REF!</v>
      </c>
      <c r="H684" s="23" t="e" cm="1">
        <f t="array" ref="H684">SUM(IF((LEFT('2-1 采购订单物料明细表报表导出'!#REF!,7)=H$1)*('2-1 采购订单物料明细表报表导出'!#REF!=$A684),'2-1 采购订单物料明细表报表导出'!#REF!,0))</f>
        <v>#REF!</v>
      </c>
      <c r="I684" s="23" t="e" cm="1">
        <f t="array" ref="I684">SUM(IF((LEFT('2-1 采购订单物料明细表报表导出'!#REF!,7)=I$1)*('2-1 采购订单物料明细表报表导出'!#REF!=$A684),'2-1 采购订单物料明细表报表导出'!#REF!,0))</f>
        <v>#REF!</v>
      </c>
      <c r="J684" s="23" t="e" cm="1">
        <f t="array" ref="J684">SUM(IF((LEFT('2-1 采购订单物料明细表报表导出'!#REF!,7)=J$1)*('2-1 采购订单物料明细表报表导出'!#REF!=$A684),'2-1 采购订单物料明细表报表导出'!#REF!,0))</f>
        <v>#REF!</v>
      </c>
      <c r="K684" s="23" t="e" cm="1">
        <f t="array" ref="K684">SUM(IF((LEFT('2-1 采购订单物料明细表报表导出'!#REF!,7)=K$1)*('2-1 采购订单物料明细表报表导出'!#REF!=$A684),'2-1 采购订单物料明细表报表导出'!#REF!,0))</f>
        <v>#REF!</v>
      </c>
      <c r="L684" s="23" t="e" cm="1">
        <f t="array" ref="L684">SUM(IF((LEFT('2-1 采购订单物料明细表报表导出'!#REF!,7)=L$1)*('2-1 采购订单物料明细表报表导出'!#REF!=$A684),'2-1 采购订单物料明细表报表导出'!#REF!,0))</f>
        <v>#REF!</v>
      </c>
      <c r="M684" s="23" t="e" cm="1">
        <f t="array" ref="M684">SUM(IF((LEFT('2-1 采购订单物料明细表报表导出'!#REF!,7)=M$1)*('2-1 采购订单物料明细表报表导出'!#REF!=$A684),'2-1 采购订单物料明细表报表导出'!#REF!,0))</f>
        <v>#REF!</v>
      </c>
      <c r="N684" s="23" t="e" cm="1">
        <f t="array" ref="N684">SUM(IF((LEFT('2-1 采购订单物料明细表报表导出'!#REF!,7)=N$1)*('2-1 采购订单物料明细表报表导出'!#REF!=$A684),'2-1 采购订单物料明细表报表导出'!#REF!,0))</f>
        <v>#REF!</v>
      </c>
      <c r="O684" s="23" t="e" cm="1">
        <f t="array" ref="O684">SUM(IF((LEFT('2-1 采购订单物料明细表报表导出'!#REF!,7)=O$1)*('2-1 采购订单物料明细表报表导出'!#REF!=$A684),'2-1 采购订单物料明细表报表导出'!#REF!,0))</f>
        <v>#REF!</v>
      </c>
    </row>
    <row r="685" ht="30" spans="1:15">
      <c r="A685" s="50" t="s">
        <v>3993</v>
      </c>
      <c r="B685" s="48" t="s">
        <v>1792</v>
      </c>
      <c r="C685" s="49" t="s">
        <v>1793</v>
      </c>
      <c r="D685" s="23" t="e" cm="1">
        <f t="array" ref="D685">SUM(IF((LEFT('2-1 采购订单物料明细表报表导出'!#REF!,7)=D$1)*('2-1 采购订单物料明细表报表导出'!#REF!=$A685),'2-1 采购订单物料明细表报表导出'!#REF!,0))</f>
        <v>#REF!</v>
      </c>
      <c r="E685" s="23" t="e" cm="1">
        <f t="array" ref="E685">SUM(IF((LEFT('2-1 采购订单物料明细表报表导出'!#REF!,7)=E$1)*('2-1 采购订单物料明细表报表导出'!#REF!=$A685),'2-1 采购订单物料明细表报表导出'!#REF!,0))</f>
        <v>#REF!</v>
      </c>
      <c r="F685" s="23" t="e" cm="1">
        <f t="array" ref="F685">SUM(IF((LEFT('2-1 采购订单物料明细表报表导出'!#REF!,7)=F$1)*('2-1 采购订单物料明细表报表导出'!#REF!=$A685),'2-1 采购订单物料明细表报表导出'!#REF!,0))</f>
        <v>#REF!</v>
      </c>
      <c r="G685" s="23" t="e" cm="1">
        <f t="array" ref="G685">SUM(IF((LEFT('2-1 采购订单物料明细表报表导出'!#REF!,7)=G$1)*('2-1 采购订单物料明细表报表导出'!#REF!=$A685),'2-1 采购订单物料明细表报表导出'!#REF!,0))</f>
        <v>#REF!</v>
      </c>
      <c r="H685" s="23" t="e" cm="1">
        <f t="array" ref="H685">SUM(IF((LEFT('2-1 采购订单物料明细表报表导出'!#REF!,7)=H$1)*('2-1 采购订单物料明细表报表导出'!#REF!=$A685),'2-1 采购订单物料明细表报表导出'!#REF!,0))</f>
        <v>#REF!</v>
      </c>
      <c r="I685" s="23" t="e" cm="1">
        <f t="array" ref="I685">SUM(IF((LEFT('2-1 采购订单物料明细表报表导出'!#REF!,7)=I$1)*('2-1 采购订单物料明细表报表导出'!#REF!=$A685),'2-1 采购订单物料明细表报表导出'!#REF!,0))</f>
        <v>#REF!</v>
      </c>
      <c r="J685" s="23" t="e" cm="1">
        <f t="array" ref="J685">SUM(IF((LEFT('2-1 采购订单物料明细表报表导出'!#REF!,7)=J$1)*('2-1 采购订单物料明细表报表导出'!#REF!=$A685),'2-1 采购订单物料明细表报表导出'!#REF!,0))</f>
        <v>#REF!</v>
      </c>
      <c r="K685" s="23" t="e" cm="1">
        <f t="array" ref="K685">SUM(IF((LEFT('2-1 采购订单物料明细表报表导出'!#REF!,7)=K$1)*('2-1 采购订单物料明细表报表导出'!#REF!=$A685),'2-1 采购订单物料明细表报表导出'!#REF!,0))</f>
        <v>#REF!</v>
      </c>
      <c r="L685" s="23" t="e" cm="1">
        <f t="array" ref="L685">SUM(IF((LEFT('2-1 采购订单物料明细表报表导出'!#REF!,7)=L$1)*('2-1 采购订单物料明细表报表导出'!#REF!=$A685),'2-1 采购订单物料明细表报表导出'!#REF!,0))</f>
        <v>#REF!</v>
      </c>
      <c r="M685" s="23" t="e" cm="1">
        <f t="array" ref="M685">SUM(IF((LEFT('2-1 采购订单物料明细表报表导出'!#REF!,7)=M$1)*('2-1 采购订单物料明细表报表导出'!#REF!=$A685),'2-1 采购订单物料明细表报表导出'!#REF!,0))</f>
        <v>#REF!</v>
      </c>
      <c r="N685" s="23" t="e" cm="1">
        <f t="array" ref="N685">SUM(IF((LEFT('2-1 采购订单物料明细表报表导出'!#REF!,7)=N$1)*('2-1 采购订单物料明细表报表导出'!#REF!=$A685),'2-1 采购订单物料明细表报表导出'!#REF!,0))</f>
        <v>#REF!</v>
      </c>
      <c r="O685" s="23" t="e" cm="1">
        <f t="array" ref="O685">SUM(IF((LEFT('2-1 采购订单物料明细表报表导出'!#REF!,7)=O$1)*('2-1 采购订单物料明细表报表导出'!#REF!=$A685),'2-1 采购订单物料明细表报表导出'!#REF!,0))</f>
        <v>#REF!</v>
      </c>
    </row>
    <row r="686" ht="15" spans="1:15">
      <c r="A686" s="50" t="s">
        <v>3994</v>
      </c>
      <c r="B686" s="48" t="s">
        <v>1792</v>
      </c>
      <c r="C686" s="49" t="s">
        <v>1793</v>
      </c>
      <c r="D686" s="23" t="e" cm="1">
        <f t="array" ref="D686">SUM(IF((LEFT('2-1 采购订单物料明细表报表导出'!#REF!,7)=D$1)*('2-1 采购订单物料明细表报表导出'!#REF!=$A686),'2-1 采购订单物料明细表报表导出'!#REF!,0))</f>
        <v>#REF!</v>
      </c>
      <c r="E686" s="23" t="e" cm="1">
        <f t="array" ref="E686">SUM(IF((LEFT('2-1 采购订单物料明细表报表导出'!#REF!,7)=E$1)*('2-1 采购订单物料明细表报表导出'!#REF!=$A686),'2-1 采购订单物料明细表报表导出'!#REF!,0))</f>
        <v>#REF!</v>
      </c>
      <c r="F686" s="23" t="e" cm="1">
        <f t="array" ref="F686">SUM(IF((LEFT('2-1 采购订单物料明细表报表导出'!#REF!,7)=F$1)*('2-1 采购订单物料明细表报表导出'!#REF!=$A686),'2-1 采购订单物料明细表报表导出'!#REF!,0))</f>
        <v>#REF!</v>
      </c>
      <c r="G686" s="23" t="e" cm="1">
        <f t="array" ref="G686">SUM(IF((LEFT('2-1 采购订单物料明细表报表导出'!#REF!,7)=G$1)*('2-1 采购订单物料明细表报表导出'!#REF!=$A686),'2-1 采购订单物料明细表报表导出'!#REF!,0))</f>
        <v>#REF!</v>
      </c>
      <c r="H686" s="23" t="e" cm="1">
        <f t="array" ref="H686">SUM(IF((LEFT('2-1 采购订单物料明细表报表导出'!#REF!,7)=H$1)*('2-1 采购订单物料明细表报表导出'!#REF!=$A686),'2-1 采购订单物料明细表报表导出'!#REF!,0))</f>
        <v>#REF!</v>
      </c>
      <c r="I686" s="23" t="e" cm="1">
        <f t="array" ref="I686">SUM(IF((LEFT('2-1 采购订单物料明细表报表导出'!#REF!,7)=I$1)*('2-1 采购订单物料明细表报表导出'!#REF!=$A686),'2-1 采购订单物料明细表报表导出'!#REF!,0))</f>
        <v>#REF!</v>
      </c>
      <c r="J686" s="23" t="e" cm="1">
        <f t="array" ref="J686">SUM(IF((LEFT('2-1 采购订单物料明细表报表导出'!#REF!,7)=J$1)*('2-1 采购订单物料明细表报表导出'!#REF!=$A686),'2-1 采购订单物料明细表报表导出'!#REF!,0))</f>
        <v>#REF!</v>
      </c>
      <c r="K686" s="23" t="e" cm="1">
        <f t="array" ref="K686">SUM(IF((LEFT('2-1 采购订单物料明细表报表导出'!#REF!,7)=K$1)*('2-1 采购订单物料明细表报表导出'!#REF!=$A686),'2-1 采购订单物料明细表报表导出'!#REF!,0))</f>
        <v>#REF!</v>
      </c>
      <c r="L686" s="23" t="e" cm="1">
        <f t="array" ref="L686">SUM(IF((LEFT('2-1 采购订单物料明细表报表导出'!#REF!,7)=L$1)*('2-1 采购订单物料明细表报表导出'!#REF!=$A686),'2-1 采购订单物料明细表报表导出'!#REF!,0))</f>
        <v>#REF!</v>
      </c>
      <c r="M686" s="23" t="e" cm="1">
        <f t="array" ref="M686">SUM(IF((LEFT('2-1 采购订单物料明细表报表导出'!#REF!,7)=M$1)*('2-1 采购订单物料明细表报表导出'!#REF!=$A686),'2-1 采购订单物料明细表报表导出'!#REF!,0))</f>
        <v>#REF!</v>
      </c>
      <c r="N686" s="23" t="e" cm="1">
        <f t="array" ref="N686">SUM(IF((LEFT('2-1 采购订单物料明细表报表导出'!#REF!,7)=N$1)*('2-1 采购订单物料明细表报表导出'!#REF!=$A686),'2-1 采购订单物料明细表报表导出'!#REF!,0))</f>
        <v>#REF!</v>
      </c>
      <c r="O686" s="23" t="e" cm="1">
        <f t="array" ref="O686">SUM(IF((LEFT('2-1 采购订单物料明细表报表导出'!#REF!,7)=O$1)*('2-1 采购订单物料明细表报表导出'!#REF!=$A686),'2-1 采购订单物料明细表报表导出'!#REF!,0))</f>
        <v>#REF!</v>
      </c>
    </row>
    <row r="687" ht="30" spans="1:15">
      <c r="A687" s="50" t="s">
        <v>3995</v>
      </c>
      <c r="B687" s="48" t="s">
        <v>1792</v>
      </c>
      <c r="C687" s="49" t="s">
        <v>1793</v>
      </c>
      <c r="D687" s="23" t="e" cm="1">
        <f t="array" ref="D687">SUM(IF((LEFT('2-1 采购订单物料明细表报表导出'!#REF!,7)=D$1)*('2-1 采购订单物料明细表报表导出'!#REF!=$A687),'2-1 采购订单物料明细表报表导出'!#REF!,0))</f>
        <v>#REF!</v>
      </c>
      <c r="E687" s="23" t="e" cm="1">
        <f t="array" ref="E687">SUM(IF((LEFT('2-1 采购订单物料明细表报表导出'!#REF!,7)=E$1)*('2-1 采购订单物料明细表报表导出'!#REF!=$A687),'2-1 采购订单物料明细表报表导出'!#REF!,0))</f>
        <v>#REF!</v>
      </c>
      <c r="F687" s="23" t="e" cm="1">
        <f t="array" ref="F687">SUM(IF((LEFT('2-1 采购订单物料明细表报表导出'!#REF!,7)=F$1)*('2-1 采购订单物料明细表报表导出'!#REF!=$A687),'2-1 采购订单物料明细表报表导出'!#REF!,0))</f>
        <v>#REF!</v>
      </c>
      <c r="G687" s="23" t="e" cm="1">
        <f t="array" ref="G687">SUM(IF((LEFT('2-1 采购订单物料明细表报表导出'!#REF!,7)=G$1)*('2-1 采购订单物料明细表报表导出'!#REF!=$A687),'2-1 采购订单物料明细表报表导出'!#REF!,0))</f>
        <v>#REF!</v>
      </c>
      <c r="H687" s="23" t="e" cm="1">
        <f t="array" ref="H687">SUM(IF((LEFT('2-1 采购订单物料明细表报表导出'!#REF!,7)=H$1)*('2-1 采购订单物料明细表报表导出'!#REF!=$A687),'2-1 采购订单物料明细表报表导出'!#REF!,0))</f>
        <v>#REF!</v>
      </c>
      <c r="I687" s="23" t="e" cm="1">
        <f t="array" ref="I687">SUM(IF((LEFT('2-1 采购订单物料明细表报表导出'!#REF!,7)=I$1)*('2-1 采购订单物料明细表报表导出'!#REF!=$A687),'2-1 采购订单物料明细表报表导出'!#REF!,0))</f>
        <v>#REF!</v>
      </c>
      <c r="J687" s="23" t="e" cm="1">
        <f t="array" ref="J687">SUM(IF((LEFT('2-1 采购订单物料明细表报表导出'!#REF!,7)=J$1)*('2-1 采购订单物料明细表报表导出'!#REF!=$A687),'2-1 采购订单物料明细表报表导出'!#REF!,0))</f>
        <v>#REF!</v>
      </c>
      <c r="K687" s="23" t="e" cm="1">
        <f t="array" ref="K687">SUM(IF((LEFT('2-1 采购订单物料明细表报表导出'!#REF!,7)=K$1)*('2-1 采购订单物料明细表报表导出'!#REF!=$A687),'2-1 采购订单物料明细表报表导出'!#REF!,0))</f>
        <v>#REF!</v>
      </c>
      <c r="L687" s="23" t="e" cm="1">
        <f t="array" ref="L687">SUM(IF((LEFT('2-1 采购订单物料明细表报表导出'!#REF!,7)=L$1)*('2-1 采购订单物料明细表报表导出'!#REF!=$A687),'2-1 采购订单物料明细表报表导出'!#REF!,0))</f>
        <v>#REF!</v>
      </c>
      <c r="M687" s="23" t="e" cm="1">
        <f t="array" ref="M687">SUM(IF((LEFT('2-1 采购订单物料明细表报表导出'!#REF!,7)=M$1)*('2-1 采购订单物料明细表报表导出'!#REF!=$A687),'2-1 采购订单物料明细表报表导出'!#REF!,0))</f>
        <v>#REF!</v>
      </c>
      <c r="N687" s="23" t="e" cm="1">
        <f t="array" ref="N687">SUM(IF((LEFT('2-1 采购订单物料明细表报表导出'!#REF!,7)=N$1)*('2-1 采购订单物料明细表报表导出'!#REF!=$A687),'2-1 采购订单物料明细表报表导出'!#REF!,0))</f>
        <v>#REF!</v>
      </c>
      <c r="O687" s="23" t="e" cm="1">
        <f t="array" ref="O687">SUM(IF((LEFT('2-1 采购订单物料明细表报表导出'!#REF!,7)=O$1)*('2-1 采购订单物料明细表报表导出'!#REF!=$A687),'2-1 采购订单物料明细表报表导出'!#REF!,0))</f>
        <v>#REF!</v>
      </c>
    </row>
    <row r="688" ht="15" spans="1:15">
      <c r="A688" s="50" t="s">
        <v>3996</v>
      </c>
      <c r="B688" s="48" t="s">
        <v>1792</v>
      </c>
      <c r="C688" s="49" t="s">
        <v>1793</v>
      </c>
      <c r="D688" s="23" t="e" cm="1">
        <f t="array" ref="D688">SUM(IF((LEFT('2-1 采购订单物料明细表报表导出'!#REF!,7)=D$1)*('2-1 采购订单物料明细表报表导出'!#REF!=$A688),'2-1 采购订单物料明细表报表导出'!#REF!,0))</f>
        <v>#REF!</v>
      </c>
      <c r="E688" s="23" t="e" cm="1">
        <f t="array" ref="E688">SUM(IF((LEFT('2-1 采购订单物料明细表报表导出'!#REF!,7)=E$1)*('2-1 采购订单物料明细表报表导出'!#REF!=$A688),'2-1 采购订单物料明细表报表导出'!#REF!,0))</f>
        <v>#REF!</v>
      </c>
      <c r="F688" s="23" t="e" cm="1">
        <f t="array" ref="F688">SUM(IF((LEFT('2-1 采购订单物料明细表报表导出'!#REF!,7)=F$1)*('2-1 采购订单物料明细表报表导出'!#REF!=$A688),'2-1 采购订单物料明细表报表导出'!#REF!,0))</f>
        <v>#REF!</v>
      </c>
      <c r="G688" s="23" t="e" cm="1">
        <f t="array" ref="G688">SUM(IF((LEFT('2-1 采购订单物料明细表报表导出'!#REF!,7)=G$1)*('2-1 采购订单物料明细表报表导出'!#REF!=$A688),'2-1 采购订单物料明细表报表导出'!#REF!,0))</f>
        <v>#REF!</v>
      </c>
      <c r="H688" s="23" t="e" cm="1">
        <f t="array" ref="H688">SUM(IF((LEFT('2-1 采购订单物料明细表报表导出'!#REF!,7)=H$1)*('2-1 采购订单物料明细表报表导出'!#REF!=$A688),'2-1 采购订单物料明细表报表导出'!#REF!,0))</f>
        <v>#REF!</v>
      </c>
      <c r="I688" s="23" t="e" cm="1">
        <f t="array" ref="I688">SUM(IF((LEFT('2-1 采购订单物料明细表报表导出'!#REF!,7)=I$1)*('2-1 采购订单物料明细表报表导出'!#REF!=$A688),'2-1 采购订单物料明细表报表导出'!#REF!,0))</f>
        <v>#REF!</v>
      </c>
      <c r="J688" s="23" t="e" cm="1">
        <f t="array" ref="J688">SUM(IF((LEFT('2-1 采购订单物料明细表报表导出'!#REF!,7)=J$1)*('2-1 采购订单物料明细表报表导出'!#REF!=$A688),'2-1 采购订单物料明细表报表导出'!#REF!,0))</f>
        <v>#REF!</v>
      </c>
      <c r="K688" s="23" t="e" cm="1">
        <f t="array" ref="K688">SUM(IF((LEFT('2-1 采购订单物料明细表报表导出'!#REF!,7)=K$1)*('2-1 采购订单物料明细表报表导出'!#REF!=$A688),'2-1 采购订单物料明细表报表导出'!#REF!,0))</f>
        <v>#REF!</v>
      </c>
      <c r="L688" s="23" t="e" cm="1">
        <f t="array" ref="L688">SUM(IF((LEFT('2-1 采购订单物料明细表报表导出'!#REF!,7)=L$1)*('2-1 采购订单物料明细表报表导出'!#REF!=$A688),'2-1 采购订单物料明细表报表导出'!#REF!,0))</f>
        <v>#REF!</v>
      </c>
      <c r="M688" s="23" t="e" cm="1">
        <f t="array" ref="M688">SUM(IF((LEFT('2-1 采购订单物料明细表报表导出'!#REF!,7)=M$1)*('2-1 采购订单物料明细表报表导出'!#REF!=$A688),'2-1 采购订单物料明细表报表导出'!#REF!,0))</f>
        <v>#REF!</v>
      </c>
      <c r="N688" s="23" t="e" cm="1">
        <f t="array" ref="N688">SUM(IF((LEFT('2-1 采购订单物料明细表报表导出'!#REF!,7)=N$1)*('2-1 采购订单物料明细表报表导出'!#REF!=$A688),'2-1 采购订单物料明细表报表导出'!#REF!,0))</f>
        <v>#REF!</v>
      </c>
      <c r="O688" s="23" t="e" cm="1">
        <f t="array" ref="O688">SUM(IF((LEFT('2-1 采购订单物料明细表报表导出'!#REF!,7)=O$1)*('2-1 采购订单物料明细表报表导出'!#REF!=$A688),'2-1 采购订单物料明细表报表导出'!#REF!,0))</f>
        <v>#REF!</v>
      </c>
    </row>
    <row r="689" ht="30" spans="1:15">
      <c r="A689" s="50" t="s">
        <v>3997</v>
      </c>
      <c r="B689" s="48" t="s">
        <v>1792</v>
      </c>
      <c r="C689" s="49" t="s">
        <v>1793</v>
      </c>
      <c r="D689" s="23" t="e" cm="1">
        <f t="array" ref="D689">SUM(IF((LEFT('2-1 采购订单物料明细表报表导出'!#REF!,7)=D$1)*('2-1 采购订单物料明细表报表导出'!#REF!=$A689),'2-1 采购订单物料明细表报表导出'!#REF!,0))</f>
        <v>#REF!</v>
      </c>
      <c r="E689" s="23" t="e" cm="1">
        <f t="array" ref="E689">SUM(IF((LEFT('2-1 采购订单物料明细表报表导出'!#REF!,7)=E$1)*('2-1 采购订单物料明细表报表导出'!#REF!=$A689),'2-1 采购订单物料明细表报表导出'!#REF!,0))</f>
        <v>#REF!</v>
      </c>
      <c r="F689" s="23" t="e" cm="1">
        <f t="array" ref="F689">SUM(IF((LEFT('2-1 采购订单物料明细表报表导出'!#REF!,7)=F$1)*('2-1 采购订单物料明细表报表导出'!#REF!=$A689),'2-1 采购订单物料明细表报表导出'!#REF!,0))</f>
        <v>#REF!</v>
      </c>
      <c r="G689" s="23" t="e" cm="1">
        <f t="array" ref="G689">SUM(IF((LEFT('2-1 采购订单物料明细表报表导出'!#REF!,7)=G$1)*('2-1 采购订单物料明细表报表导出'!#REF!=$A689),'2-1 采购订单物料明细表报表导出'!#REF!,0))</f>
        <v>#REF!</v>
      </c>
      <c r="H689" s="23" t="e" cm="1">
        <f t="array" ref="H689">SUM(IF((LEFT('2-1 采购订单物料明细表报表导出'!#REF!,7)=H$1)*('2-1 采购订单物料明细表报表导出'!#REF!=$A689),'2-1 采购订单物料明细表报表导出'!#REF!,0))</f>
        <v>#REF!</v>
      </c>
      <c r="I689" s="23" t="e" cm="1">
        <f t="array" ref="I689">SUM(IF((LEFT('2-1 采购订单物料明细表报表导出'!#REF!,7)=I$1)*('2-1 采购订单物料明细表报表导出'!#REF!=$A689),'2-1 采购订单物料明细表报表导出'!#REF!,0))</f>
        <v>#REF!</v>
      </c>
      <c r="J689" s="23" t="e" cm="1">
        <f t="array" ref="J689">SUM(IF((LEFT('2-1 采购订单物料明细表报表导出'!#REF!,7)=J$1)*('2-1 采购订单物料明细表报表导出'!#REF!=$A689),'2-1 采购订单物料明细表报表导出'!#REF!,0))</f>
        <v>#REF!</v>
      </c>
      <c r="K689" s="23" t="e" cm="1">
        <f t="array" ref="K689">SUM(IF((LEFT('2-1 采购订单物料明细表报表导出'!#REF!,7)=K$1)*('2-1 采购订单物料明细表报表导出'!#REF!=$A689),'2-1 采购订单物料明细表报表导出'!#REF!,0))</f>
        <v>#REF!</v>
      </c>
      <c r="L689" s="23" t="e" cm="1">
        <f t="array" ref="L689">SUM(IF((LEFT('2-1 采购订单物料明细表报表导出'!#REF!,7)=L$1)*('2-1 采购订单物料明细表报表导出'!#REF!=$A689),'2-1 采购订单物料明细表报表导出'!#REF!,0))</f>
        <v>#REF!</v>
      </c>
      <c r="M689" s="23" t="e" cm="1">
        <f t="array" ref="M689">SUM(IF((LEFT('2-1 采购订单物料明细表报表导出'!#REF!,7)=M$1)*('2-1 采购订单物料明细表报表导出'!#REF!=$A689),'2-1 采购订单物料明细表报表导出'!#REF!,0))</f>
        <v>#REF!</v>
      </c>
      <c r="N689" s="23" t="e" cm="1">
        <f t="array" ref="N689">SUM(IF((LEFT('2-1 采购订单物料明细表报表导出'!#REF!,7)=N$1)*('2-1 采购订单物料明细表报表导出'!#REF!=$A689),'2-1 采购订单物料明细表报表导出'!#REF!,0))</f>
        <v>#REF!</v>
      </c>
      <c r="O689" s="23" t="e" cm="1">
        <f t="array" ref="O689">SUM(IF((LEFT('2-1 采购订单物料明细表报表导出'!#REF!,7)=O$1)*('2-1 采购订单物料明细表报表导出'!#REF!=$A689),'2-1 采购订单物料明细表报表导出'!#REF!,0))</f>
        <v>#REF!</v>
      </c>
    </row>
    <row r="690" ht="30" spans="1:15">
      <c r="A690" s="50" t="s">
        <v>3998</v>
      </c>
      <c r="B690" s="48" t="s">
        <v>1792</v>
      </c>
      <c r="C690" s="49" t="s">
        <v>1793</v>
      </c>
      <c r="D690" s="23" t="e" cm="1">
        <f t="array" ref="D690">SUM(IF((LEFT('2-1 采购订单物料明细表报表导出'!#REF!,7)=D$1)*('2-1 采购订单物料明细表报表导出'!#REF!=$A690),'2-1 采购订单物料明细表报表导出'!#REF!,0))</f>
        <v>#REF!</v>
      </c>
      <c r="E690" s="23" t="e" cm="1">
        <f t="array" ref="E690">SUM(IF((LEFT('2-1 采购订单物料明细表报表导出'!#REF!,7)=E$1)*('2-1 采购订单物料明细表报表导出'!#REF!=$A690),'2-1 采购订单物料明细表报表导出'!#REF!,0))</f>
        <v>#REF!</v>
      </c>
      <c r="F690" s="23" t="e" cm="1">
        <f t="array" ref="F690">SUM(IF((LEFT('2-1 采购订单物料明细表报表导出'!#REF!,7)=F$1)*('2-1 采购订单物料明细表报表导出'!#REF!=$A690),'2-1 采购订单物料明细表报表导出'!#REF!,0))</f>
        <v>#REF!</v>
      </c>
      <c r="G690" s="23" t="e" cm="1">
        <f t="array" ref="G690">SUM(IF((LEFT('2-1 采购订单物料明细表报表导出'!#REF!,7)=G$1)*('2-1 采购订单物料明细表报表导出'!#REF!=$A690),'2-1 采购订单物料明细表报表导出'!#REF!,0))</f>
        <v>#REF!</v>
      </c>
      <c r="H690" s="23" t="e" cm="1">
        <f t="array" ref="H690">SUM(IF((LEFT('2-1 采购订单物料明细表报表导出'!#REF!,7)=H$1)*('2-1 采购订单物料明细表报表导出'!#REF!=$A690),'2-1 采购订单物料明细表报表导出'!#REF!,0))</f>
        <v>#REF!</v>
      </c>
      <c r="I690" s="23" t="e" cm="1">
        <f t="array" ref="I690">SUM(IF((LEFT('2-1 采购订单物料明细表报表导出'!#REF!,7)=I$1)*('2-1 采购订单物料明细表报表导出'!#REF!=$A690),'2-1 采购订单物料明细表报表导出'!#REF!,0))</f>
        <v>#REF!</v>
      </c>
      <c r="J690" s="23" t="e" cm="1">
        <f t="array" ref="J690">SUM(IF((LEFT('2-1 采购订单物料明细表报表导出'!#REF!,7)=J$1)*('2-1 采购订单物料明细表报表导出'!#REF!=$A690),'2-1 采购订单物料明细表报表导出'!#REF!,0))</f>
        <v>#REF!</v>
      </c>
      <c r="K690" s="23" t="e" cm="1">
        <f t="array" ref="K690">SUM(IF((LEFT('2-1 采购订单物料明细表报表导出'!#REF!,7)=K$1)*('2-1 采购订单物料明细表报表导出'!#REF!=$A690),'2-1 采购订单物料明细表报表导出'!#REF!,0))</f>
        <v>#REF!</v>
      </c>
      <c r="L690" s="23" t="e" cm="1">
        <f t="array" ref="L690">SUM(IF((LEFT('2-1 采购订单物料明细表报表导出'!#REF!,7)=L$1)*('2-1 采购订单物料明细表报表导出'!#REF!=$A690),'2-1 采购订单物料明细表报表导出'!#REF!,0))</f>
        <v>#REF!</v>
      </c>
      <c r="M690" s="23" t="e" cm="1">
        <f t="array" ref="M690">SUM(IF((LEFT('2-1 采购订单物料明细表报表导出'!#REF!,7)=M$1)*('2-1 采购订单物料明细表报表导出'!#REF!=$A690),'2-1 采购订单物料明细表报表导出'!#REF!,0))</f>
        <v>#REF!</v>
      </c>
      <c r="N690" s="23" t="e" cm="1">
        <f t="array" ref="N690">SUM(IF((LEFT('2-1 采购订单物料明细表报表导出'!#REF!,7)=N$1)*('2-1 采购订单物料明细表报表导出'!#REF!=$A690),'2-1 采购订单物料明细表报表导出'!#REF!,0))</f>
        <v>#REF!</v>
      </c>
      <c r="O690" s="23" t="e" cm="1">
        <f t="array" ref="O690">SUM(IF((LEFT('2-1 采购订单物料明细表报表导出'!#REF!,7)=O$1)*('2-1 采购订单物料明细表报表导出'!#REF!=$A690),'2-1 采购订单物料明细表报表导出'!#REF!,0))</f>
        <v>#REF!</v>
      </c>
    </row>
    <row r="691" ht="30" spans="1:15">
      <c r="A691" s="50" t="s">
        <v>3999</v>
      </c>
      <c r="B691" s="48" t="s">
        <v>1792</v>
      </c>
      <c r="C691" s="49" t="s">
        <v>1793</v>
      </c>
      <c r="D691" s="23" t="e" cm="1">
        <f t="array" ref="D691">SUM(IF((LEFT('2-1 采购订单物料明细表报表导出'!#REF!,7)=D$1)*('2-1 采购订单物料明细表报表导出'!#REF!=$A691),'2-1 采购订单物料明细表报表导出'!#REF!,0))</f>
        <v>#REF!</v>
      </c>
      <c r="E691" s="23" t="e" cm="1">
        <f t="array" ref="E691">SUM(IF((LEFT('2-1 采购订单物料明细表报表导出'!#REF!,7)=E$1)*('2-1 采购订单物料明细表报表导出'!#REF!=$A691),'2-1 采购订单物料明细表报表导出'!#REF!,0))</f>
        <v>#REF!</v>
      </c>
      <c r="F691" s="23" t="e" cm="1">
        <f t="array" ref="F691">SUM(IF((LEFT('2-1 采购订单物料明细表报表导出'!#REF!,7)=F$1)*('2-1 采购订单物料明细表报表导出'!#REF!=$A691),'2-1 采购订单物料明细表报表导出'!#REF!,0))</f>
        <v>#REF!</v>
      </c>
      <c r="G691" s="23" t="e" cm="1">
        <f t="array" ref="G691">SUM(IF((LEFT('2-1 采购订单物料明细表报表导出'!#REF!,7)=G$1)*('2-1 采购订单物料明细表报表导出'!#REF!=$A691),'2-1 采购订单物料明细表报表导出'!#REF!,0))</f>
        <v>#REF!</v>
      </c>
      <c r="H691" s="23" t="e" cm="1">
        <f t="array" ref="H691">SUM(IF((LEFT('2-1 采购订单物料明细表报表导出'!#REF!,7)=H$1)*('2-1 采购订单物料明细表报表导出'!#REF!=$A691),'2-1 采购订单物料明细表报表导出'!#REF!,0))</f>
        <v>#REF!</v>
      </c>
      <c r="I691" s="23" t="e" cm="1">
        <f t="array" ref="I691">SUM(IF((LEFT('2-1 采购订单物料明细表报表导出'!#REF!,7)=I$1)*('2-1 采购订单物料明细表报表导出'!#REF!=$A691),'2-1 采购订单物料明细表报表导出'!#REF!,0))</f>
        <v>#REF!</v>
      </c>
      <c r="J691" s="23" t="e" cm="1">
        <f t="array" ref="J691">SUM(IF((LEFT('2-1 采购订单物料明细表报表导出'!#REF!,7)=J$1)*('2-1 采购订单物料明细表报表导出'!#REF!=$A691),'2-1 采购订单物料明细表报表导出'!#REF!,0))</f>
        <v>#REF!</v>
      </c>
      <c r="K691" s="23" t="e" cm="1">
        <f t="array" ref="K691">SUM(IF((LEFT('2-1 采购订单物料明细表报表导出'!#REF!,7)=K$1)*('2-1 采购订单物料明细表报表导出'!#REF!=$A691),'2-1 采购订单物料明细表报表导出'!#REF!,0))</f>
        <v>#REF!</v>
      </c>
      <c r="L691" s="23" t="e" cm="1">
        <f t="array" ref="L691">SUM(IF((LEFT('2-1 采购订单物料明细表报表导出'!#REF!,7)=L$1)*('2-1 采购订单物料明细表报表导出'!#REF!=$A691),'2-1 采购订单物料明细表报表导出'!#REF!,0))</f>
        <v>#REF!</v>
      </c>
      <c r="M691" s="23" t="e" cm="1">
        <f t="array" ref="M691">SUM(IF((LEFT('2-1 采购订单物料明细表报表导出'!#REF!,7)=M$1)*('2-1 采购订单物料明细表报表导出'!#REF!=$A691),'2-1 采购订单物料明细表报表导出'!#REF!,0))</f>
        <v>#REF!</v>
      </c>
      <c r="N691" s="23" t="e" cm="1">
        <f t="array" ref="N691">SUM(IF((LEFT('2-1 采购订单物料明细表报表导出'!#REF!,7)=N$1)*('2-1 采购订单物料明细表报表导出'!#REF!=$A691),'2-1 采购订单物料明细表报表导出'!#REF!,0))</f>
        <v>#REF!</v>
      </c>
      <c r="O691" s="23" t="e" cm="1">
        <f t="array" ref="O691">SUM(IF((LEFT('2-1 采购订单物料明细表报表导出'!#REF!,7)=O$1)*('2-1 采购订单物料明细表报表导出'!#REF!=$A691),'2-1 采购订单物料明细表报表导出'!#REF!,0))</f>
        <v>#REF!</v>
      </c>
    </row>
    <row r="692" ht="15" spans="1:15">
      <c r="A692" s="50" t="s">
        <v>4000</v>
      </c>
      <c r="B692" s="48" t="s">
        <v>1792</v>
      </c>
      <c r="C692" s="49" t="s">
        <v>1793</v>
      </c>
      <c r="D692" s="23" t="e" cm="1">
        <f t="array" ref="D692">SUM(IF((LEFT('2-1 采购订单物料明细表报表导出'!#REF!,7)=D$1)*('2-1 采购订单物料明细表报表导出'!#REF!=$A692),'2-1 采购订单物料明细表报表导出'!#REF!,0))</f>
        <v>#REF!</v>
      </c>
      <c r="E692" s="23" t="e" cm="1">
        <f t="array" ref="E692">SUM(IF((LEFT('2-1 采购订单物料明细表报表导出'!#REF!,7)=E$1)*('2-1 采购订单物料明细表报表导出'!#REF!=$A692),'2-1 采购订单物料明细表报表导出'!#REF!,0))</f>
        <v>#REF!</v>
      </c>
      <c r="F692" s="23" t="e" cm="1">
        <f t="array" ref="F692">SUM(IF((LEFT('2-1 采购订单物料明细表报表导出'!#REF!,7)=F$1)*('2-1 采购订单物料明细表报表导出'!#REF!=$A692),'2-1 采购订单物料明细表报表导出'!#REF!,0))</f>
        <v>#REF!</v>
      </c>
      <c r="G692" s="23" t="e" cm="1">
        <f t="array" ref="G692">SUM(IF((LEFT('2-1 采购订单物料明细表报表导出'!#REF!,7)=G$1)*('2-1 采购订单物料明细表报表导出'!#REF!=$A692),'2-1 采购订单物料明细表报表导出'!#REF!,0))</f>
        <v>#REF!</v>
      </c>
      <c r="H692" s="23" t="e" cm="1">
        <f t="array" ref="H692">SUM(IF((LEFT('2-1 采购订单物料明细表报表导出'!#REF!,7)=H$1)*('2-1 采购订单物料明细表报表导出'!#REF!=$A692),'2-1 采购订单物料明细表报表导出'!#REF!,0))</f>
        <v>#REF!</v>
      </c>
      <c r="I692" s="23" t="e" cm="1">
        <f t="array" ref="I692">SUM(IF((LEFT('2-1 采购订单物料明细表报表导出'!#REF!,7)=I$1)*('2-1 采购订单物料明细表报表导出'!#REF!=$A692),'2-1 采购订单物料明细表报表导出'!#REF!,0))</f>
        <v>#REF!</v>
      </c>
      <c r="J692" s="23" t="e" cm="1">
        <f t="array" ref="J692">SUM(IF((LEFT('2-1 采购订单物料明细表报表导出'!#REF!,7)=J$1)*('2-1 采购订单物料明细表报表导出'!#REF!=$A692),'2-1 采购订单物料明细表报表导出'!#REF!,0))</f>
        <v>#REF!</v>
      </c>
      <c r="K692" s="23" t="e" cm="1">
        <f t="array" ref="K692">SUM(IF((LEFT('2-1 采购订单物料明细表报表导出'!#REF!,7)=K$1)*('2-1 采购订单物料明细表报表导出'!#REF!=$A692),'2-1 采购订单物料明细表报表导出'!#REF!,0))</f>
        <v>#REF!</v>
      </c>
      <c r="L692" s="23" t="e" cm="1">
        <f t="array" ref="L692">SUM(IF((LEFT('2-1 采购订单物料明细表报表导出'!#REF!,7)=L$1)*('2-1 采购订单物料明细表报表导出'!#REF!=$A692),'2-1 采购订单物料明细表报表导出'!#REF!,0))</f>
        <v>#REF!</v>
      </c>
      <c r="M692" s="23" t="e" cm="1">
        <f t="array" ref="M692">SUM(IF((LEFT('2-1 采购订单物料明细表报表导出'!#REF!,7)=M$1)*('2-1 采购订单物料明细表报表导出'!#REF!=$A692),'2-1 采购订单物料明细表报表导出'!#REF!,0))</f>
        <v>#REF!</v>
      </c>
      <c r="N692" s="23" t="e" cm="1">
        <f t="array" ref="N692">SUM(IF((LEFT('2-1 采购订单物料明细表报表导出'!#REF!,7)=N$1)*('2-1 采购订单物料明细表报表导出'!#REF!=$A692),'2-1 采购订单物料明细表报表导出'!#REF!,0))</f>
        <v>#REF!</v>
      </c>
      <c r="O692" s="23" t="e" cm="1">
        <f t="array" ref="O692">SUM(IF((LEFT('2-1 采购订单物料明细表报表导出'!#REF!,7)=O$1)*('2-1 采购订单物料明细表报表导出'!#REF!=$A692),'2-1 采购订单物料明细表报表导出'!#REF!,0))</f>
        <v>#REF!</v>
      </c>
    </row>
    <row r="693" ht="15" spans="1:15">
      <c r="A693" s="50" t="s">
        <v>4001</v>
      </c>
      <c r="B693" s="48" t="s">
        <v>1792</v>
      </c>
      <c r="C693" s="49" t="s">
        <v>1793</v>
      </c>
      <c r="D693" s="23" t="e" cm="1">
        <f t="array" ref="D693">SUM(IF((LEFT('2-1 采购订单物料明细表报表导出'!#REF!,7)=D$1)*('2-1 采购订单物料明细表报表导出'!#REF!=$A693),'2-1 采购订单物料明细表报表导出'!#REF!,0))</f>
        <v>#REF!</v>
      </c>
      <c r="E693" s="23" t="e" cm="1">
        <f t="array" ref="E693">SUM(IF((LEFT('2-1 采购订单物料明细表报表导出'!#REF!,7)=E$1)*('2-1 采购订单物料明细表报表导出'!#REF!=$A693),'2-1 采购订单物料明细表报表导出'!#REF!,0))</f>
        <v>#REF!</v>
      </c>
      <c r="F693" s="23" t="e" cm="1">
        <f t="array" ref="F693">SUM(IF((LEFT('2-1 采购订单物料明细表报表导出'!#REF!,7)=F$1)*('2-1 采购订单物料明细表报表导出'!#REF!=$A693),'2-1 采购订单物料明细表报表导出'!#REF!,0))</f>
        <v>#REF!</v>
      </c>
      <c r="G693" s="23" t="e" cm="1">
        <f t="array" ref="G693">SUM(IF((LEFT('2-1 采购订单物料明细表报表导出'!#REF!,7)=G$1)*('2-1 采购订单物料明细表报表导出'!#REF!=$A693),'2-1 采购订单物料明细表报表导出'!#REF!,0))</f>
        <v>#REF!</v>
      </c>
      <c r="H693" s="23" t="e" cm="1">
        <f t="array" ref="H693">SUM(IF((LEFT('2-1 采购订单物料明细表报表导出'!#REF!,7)=H$1)*('2-1 采购订单物料明细表报表导出'!#REF!=$A693),'2-1 采购订单物料明细表报表导出'!#REF!,0))</f>
        <v>#REF!</v>
      </c>
      <c r="I693" s="23" t="e" cm="1">
        <f t="array" ref="I693">SUM(IF((LEFT('2-1 采购订单物料明细表报表导出'!#REF!,7)=I$1)*('2-1 采购订单物料明细表报表导出'!#REF!=$A693),'2-1 采购订单物料明细表报表导出'!#REF!,0))</f>
        <v>#REF!</v>
      </c>
      <c r="J693" s="23" t="e" cm="1">
        <f t="array" ref="J693">SUM(IF((LEFT('2-1 采购订单物料明细表报表导出'!#REF!,7)=J$1)*('2-1 采购订单物料明细表报表导出'!#REF!=$A693),'2-1 采购订单物料明细表报表导出'!#REF!,0))</f>
        <v>#REF!</v>
      </c>
      <c r="K693" s="23" t="e" cm="1">
        <f t="array" ref="K693">SUM(IF((LEFT('2-1 采购订单物料明细表报表导出'!#REF!,7)=K$1)*('2-1 采购订单物料明细表报表导出'!#REF!=$A693),'2-1 采购订单物料明细表报表导出'!#REF!,0))</f>
        <v>#REF!</v>
      </c>
      <c r="L693" s="23" t="e" cm="1">
        <f t="array" ref="L693">SUM(IF((LEFT('2-1 采购订单物料明细表报表导出'!#REF!,7)=L$1)*('2-1 采购订单物料明细表报表导出'!#REF!=$A693),'2-1 采购订单物料明细表报表导出'!#REF!,0))</f>
        <v>#REF!</v>
      </c>
      <c r="M693" s="23" t="e" cm="1">
        <f t="array" ref="M693">SUM(IF((LEFT('2-1 采购订单物料明细表报表导出'!#REF!,7)=M$1)*('2-1 采购订单物料明细表报表导出'!#REF!=$A693),'2-1 采购订单物料明细表报表导出'!#REF!,0))</f>
        <v>#REF!</v>
      </c>
      <c r="N693" s="23" t="e" cm="1">
        <f t="array" ref="N693">SUM(IF((LEFT('2-1 采购订单物料明细表报表导出'!#REF!,7)=N$1)*('2-1 采购订单物料明细表报表导出'!#REF!=$A693),'2-1 采购订单物料明细表报表导出'!#REF!,0))</f>
        <v>#REF!</v>
      </c>
      <c r="O693" s="23" t="e" cm="1">
        <f t="array" ref="O693">SUM(IF((LEFT('2-1 采购订单物料明细表报表导出'!#REF!,7)=O$1)*('2-1 采购订单物料明细表报表导出'!#REF!=$A693),'2-1 采购订单物料明细表报表导出'!#REF!,0))</f>
        <v>#REF!</v>
      </c>
    </row>
    <row r="694" ht="15" spans="1:15">
      <c r="A694" s="50" t="s">
        <v>4002</v>
      </c>
      <c r="B694" s="48" t="s">
        <v>1792</v>
      </c>
      <c r="C694" s="49" t="s">
        <v>1793</v>
      </c>
      <c r="D694" s="23" t="e" cm="1">
        <f t="array" ref="D694">SUM(IF((LEFT('2-1 采购订单物料明细表报表导出'!#REF!,7)=D$1)*('2-1 采购订单物料明细表报表导出'!#REF!=$A694),'2-1 采购订单物料明细表报表导出'!#REF!,0))</f>
        <v>#REF!</v>
      </c>
      <c r="E694" s="23" t="e" cm="1">
        <f t="array" ref="E694">SUM(IF((LEFT('2-1 采购订单物料明细表报表导出'!#REF!,7)=E$1)*('2-1 采购订单物料明细表报表导出'!#REF!=$A694),'2-1 采购订单物料明细表报表导出'!#REF!,0))</f>
        <v>#REF!</v>
      </c>
      <c r="F694" s="23" t="e" cm="1">
        <f t="array" ref="F694">SUM(IF((LEFT('2-1 采购订单物料明细表报表导出'!#REF!,7)=F$1)*('2-1 采购订单物料明细表报表导出'!#REF!=$A694),'2-1 采购订单物料明细表报表导出'!#REF!,0))</f>
        <v>#REF!</v>
      </c>
      <c r="G694" s="23" t="e" cm="1">
        <f t="array" ref="G694">SUM(IF((LEFT('2-1 采购订单物料明细表报表导出'!#REF!,7)=G$1)*('2-1 采购订单物料明细表报表导出'!#REF!=$A694),'2-1 采购订单物料明细表报表导出'!#REF!,0))</f>
        <v>#REF!</v>
      </c>
      <c r="H694" s="23" t="e" cm="1">
        <f t="array" ref="H694">SUM(IF((LEFT('2-1 采购订单物料明细表报表导出'!#REF!,7)=H$1)*('2-1 采购订单物料明细表报表导出'!#REF!=$A694),'2-1 采购订单物料明细表报表导出'!#REF!,0))</f>
        <v>#REF!</v>
      </c>
      <c r="I694" s="23" t="e" cm="1">
        <f t="array" ref="I694">SUM(IF((LEFT('2-1 采购订单物料明细表报表导出'!#REF!,7)=I$1)*('2-1 采购订单物料明细表报表导出'!#REF!=$A694),'2-1 采购订单物料明细表报表导出'!#REF!,0))</f>
        <v>#REF!</v>
      </c>
      <c r="J694" s="23" t="e" cm="1">
        <f t="array" ref="J694">SUM(IF((LEFT('2-1 采购订单物料明细表报表导出'!#REF!,7)=J$1)*('2-1 采购订单物料明细表报表导出'!#REF!=$A694),'2-1 采购订单物料明细表报表导出'!#REF!,0))</f>
        <v>#REF!</v>
      </c>
      <c r="K694" s="23" t="e" cm="1">
        <f t="array" ref="K694">SUM(IF((LEFT('2-1 采购订单物料明细表报表导出'!#REF!,7)=K$1)*('2-1 采购订单物料明细表报表导出'!#REF!=$A694),'2-1 采购订单物料明细表报表导出'!#REF!,0))</f>
        <v>#REF!</v>
      </c>
      <c r="L694" s="23" t="e" cm="1">
        <f t="array" ref="L694">SUM(IF((LEFT('2-1 采购订单物料明细表报表导出'!#REF!,7)=L$1)*('2-1 采购订单物料明细表报表导出'!#REF!=$A694),'2-1 采购订单物料明细表报表导出'!#REF!,0))</f>
        <v>#REF!</v>
      </c>
      <c r="M694" s="23" t="e" cm="1">
        <f t="array" ref="M694">SUM(IF((LEFT('2-1 采购订单物料明细表报表导出'!#REF!,7)=M$1)*('2-1 采购订单物料明细表报表导出'!#REF!=$A694),'2-1 采购订单物料明细表报表导出'!#REF!,0))</f>
        <v>#REF!</v>
      </c>
      <c r="N694" s="23" t="e" cm="1">
        <f t="array" ref="N694">SUM(IF((LEFT('2-1 采购订单物料明细表报表导出'!#REF!,7)=N$1)*('2-1 采购订单物料明细表报表导出'!#REF!=$A694),'2-1 采购订单物料明细表报表导出'!#REF!,0))</f>
        <v>#REF!</v>
      </c>
      <c r="O694" s="23" t="e" cm="1">
        <f t="array" ref="O694">SUM(IF((LEFT('2-1 采购订单物料明细表报表导出'!#REF!,7)=O$1)*('2-1 采购订单物料明细表报表导出'!#REF!=$A694),'2-1 采购订单物料明细表报表导出'!#REF!,0))</f>
        <v>#REF!</v>
      </c>
    </row>
    <row r="695" ht="15" spans="1:15">
      <c r="A695" s="50" t="s">
        <v>4003</v>
      </c>
      <c r="B695" s="48" t="s">
        <v>1792</v>
      </c>
      <c r="C695" s="49" t="s">
        <v>1793</v>
      </c>
      <c r="D695" s="23" t="e" cm="1">
        <f t="array" ref="D695">SUM(IF((LEFT('2-1 采购订单物料明细表报表导出'!#REF!,7)=D$1)*('2-1 采购订单物料明细表报表导出'!#REF!=$A695),'2-1 采购订单物料明细表报表导出'!#REF!,0))</f>
        <v>#REF!</v>
      </c>
      <c r="E695" s="23" t="e" cm="1">
        <f t="array" ref="E695">SUM(IF((LEFT('2-1 采购订单物料明细表报表导出'!#REF!,7)=E$1)*('2-1 采购订单物料明细表报表导出'!#REF!=$A695),'2-1 采购订单物料明细表报表导出'!#REF!,0))</f>
        <v>#REF!</v>
      </c>
      <c r="F695" s="23" t="e" cm="1">
        <f t="array" ref="F695">SUM(IF((LEFT('2-1 采购订单物料明细表报表导出'!#REF!,7)=F$1)*('2-1 采购订单物料明细表报表导出'!#REF!=$A695),'2-1 采购订单物料明细表报表导出'!#REF!,0))</f>
        <v>#REF!</v>
      </c>
      <c r="G695" s="23" t="e" cm="1">
        <f t="array" ref="G695">SUM(IF((LEFT('2-1 采购订单物料明细表报表导出'!#REF!,7)=G$1)*('2-1 采购订单物料明细表报表导出'!#REF!=$A695),'2-1 采购订单物料明细表报表导出'!#REF!,0))</f>
        <v>#REF!</v>
      </c>
      <c r="H695" s="23" t="e" cm="1">
        <f t="array" ref="H695">SUM(IF((LEFT('2-1 采购订单物料明细表报表导出'!#REF!,7)=H$1)*('2-1 采购订单物料明细表报表导出'!#REF!=$A695),'2-1 采购订单物料明细表报表导出'!#REF!,0))</f>
        <v>#REF!</v>
      </c>
      <c r="I695" s="23" t="e" cm="1">
        <f t="array" ref="I695">SUM(IF((LEFT('2-1 采购订单物料明细表报表导出'!#REF!,7)=I$1)*('2-1 采购订单物料明细表报表导出'!#REF!=$A695),'2-1 采购订单物料明细表报表导出'!#REF!,0))</f>
        <v>#REF!</v>
      </c>
      <c r="J695" s="23" t="e" cm="1">
        <f t="array" ref="J695">SUM(IF((LEFT('2-1 采购订单物料明细表报表导出'!#REF!,7)=J$1)*('2-1 采购订单物料明细表报表导出'!#REF!=$A695),'2-1 采购订单物料明细表报表导出'!#REF!,0))</f>
        <v>#REF!</v>
      </c>
      <c r="K695" s="23" t="e" cm="1">
        <f t="array" ref="K695">SUM(IF((LEFT('2-1 采购订单物料明细表报表导出'!#REF!,7)=K$1)*('2-1 采购订单物料明细表报表导出'!#REF!=$A695),'2-1 采购订单物料明细表报表导出'!#REF!,0))</f>
        <v>#REF!</v>
      </c>
      <c r="L695" s="23" t="e" cm="1">
        <f t="array" ref="L695">SUM(IF((LEFT('2-1 采购订单物料明细表报表导出'!#REF!,7)=L$1)*('2-1 采购订单物料明细表报表导出'!#REF!=$A695),'2-1 采购订单物料明细表报表导出'!#REF!,0))</f>
        <v>#REF!</v>
      </c>
      <c r="M695" s="23" t="e" cm="1">
        <f t="array" ref="M695">SUM(IF((LEFT('2-1 采购订单物料明细表报表导出'!#REF!,7)=M$1)*('2-1 采购订单物料明细表报表导出'!#REF!=$A695),'2-1 采购订单物料明细表报表导出'!#REF!,0))</f>
        <v>#REF!</v>
      </c>
      <c r="N695" s="23" t="e" cm="1">
        <f t="array" ref="N695">SUM(IF((LEFT('2-1 采购订单物料明细表报表导出'!#REF!,7)=N$1)*('2-1 采购订单物料明细表报表导出'!#REF!=$A695),'2-1 采购订单物料明细表报表导出'!#REF!,0))</f>
        <v>#REF!</v>
      </c>
      <c r="O695" s="23" t="e" cm="1">
        <f t="array" ref="O695">SUM(IF((LEFT('2-1 采购订单物料明细表报表导出'!#REF!,7)=O$1)*('2-1 采购订单物料明细表报表导出'!#REF!=$A695),'2-1 采购订单物料明细表报表导出'!#REF!,0))</f>
        <v>#REF!</v>
      </c>
    </row>
    <row r="696" ht="15" spans="1:15">
      <c r="A696" s="50" t="s">
        <v>4004</v>
      </c>
      <c r="B696" s="48" t="s">
        <v>1792</v>
      </c>
      <c r="C696" s="49" t="s">
        <v>1793</v>
      </c>
      <c r="D696" s="23" t="e" cm="1">
        <f t="array" ref="D696">SUM(IF((LEFT('2-1 采购订单物料明细表报表导出'!#REF!,7)=D$1)*('2-1 采购订单物料明细表报表导出'!#REF!=$A696),'2-1 采购订单物料明细表报表导出'!#REF!,0))</f>
        <v>#REF!</v>
      </c>
      <c r="E696" s="23" t="e" cm="1">
        <f t="array" ref="E696">SUM(IF((LEFT('2-1 采购订单物料明细表报表导出'!#REF!,7)=E$1)*('2-1 采购订单物料明细表报表导出'!#REF!=$A696),'2-1 采购订单物料明细表报表导出'!#REF!,0))</f>
        <v>#REF!</v>
      </c>
      <c r="F696" s="23" t="e" cm="1">
        <f t="array" ref="F696">SUM(IF((LEFT('2-1 采购订单物料明细表报表导出'!#REF!,7)=F$1)*('2-1 采购订单物料明细表报表导出'!#REF!=$A696),'2-1 采购订单物料明细表报表导出'!#REF!,0))</f>
        <v>#REF!</v>
      </c>
      <c r="G696" s="23" t="e" cm="1">
        <f t="array" ref="G696">SUM(IF((LEFT('2-1 采购订单物料明细表报表导出'!#REF!,7)=G$1)*('2-1 采购订单物料明细表报表导出'!#REF!=$A696),'2-1 采购订单物料明细表报表导出'!#REF!,0))</f>
        <v>#REF!</v>
      </c>
      <c r="H696" s="23" t="e" cm="1">
        <f t="array" ref="H696">SUM(IF((LEFT('2-1 采购订单物料明细表报表导出'!#REF!,7)=H$1)*('2-1 采购订单物料明细表报表导出'!#REF!=$A696),'2-1 采购订单物料明细表报表导出'!#REF!,0))</f>
        <v>#REF!</v>
      </c>
      <c r="I696" s="23" t="e" cm="1">
        <f t="array" ref="I696">SUM(IF((LEFT('2-1 采购订单物料明细表报表导出'!#REF!,7)=I$1)*('2-1 采购订单物料明细表报表导出'!#REF!=$A696),'2-1 采购订单物料明细表报表导出'!#REF!,0))</f>
        <v>#REF!</v>
      </c>
      <c r="J696" s="23" t="e" cm="1">
        <f t="array" ref="J696">SUM(IF((LEFT('2-1 采购订单物料明细表报表导出'!#REF!,7)=J$1)*('2-1 采购订单物料明细表报表导出'!#REF!=$A696),'2-1 采购订单物料明细表报表导出'!#REF!,0))</f>
        <v>#REF!</v>
      </c>
      <c r="K696" s="23" t="e" cm="1">
        <f t="array" ref="K696">SUM(IF((LEFT('2-1 采购订单物料明细表报表导出'!#REF!,7)=K$1)*('2-1 采购订单物料明细表报表导出'!#REF!=$A696),'2-1 采购订单物料明细表报表导出'!#REF!,0))</f>
        <v>#REF!</v>
      </c>
      <c r="L696" s="23" t="e" cm="1">
        <f t="array" ref="L696">SUM(IF((LEFT('2-1 采购订单物料明细表报表导出'!#REF!,7)=L$1)*('2-1 采购订单物料明细表报表导出'!#REF!=$A696),'2-1 采购订单物料明细表报表导出'!#REF!,0))</f>
        <v>#REF!</v>
      </c>
      <c r="M696" s="23" t="e" cm="1">
        <f t="array" ref="M696">SUM(IF((LEFT('2-1 采购订单物料明细表报表导出'!#REF!,7)=M$1)*('2-1 采购订单物料明细表报表导出'!#REF!=$A696),'2-1 采购订单物料明细表报表导出'!#REF!,0))</f>
        <v>#REF!</v>
      </c>
      <c r="N696" s="23" t="e" cm="1">
        <f t="array" ref="N696">SUM(IF((LEFT('2-1 采购订单物料明细表报表导出'!#REF!,7)=N$1)*('2-1 采购订单物料明细表报表导出'!#REF!=$A696),'2-1 采购订单物料明细表报表导出'!#REF!,0))</f>
        <v>#REF!</v>
      </c>
      <c r="O696" s="23" t="e" cm="1">
        <f t="array" ref="O696">SUM(IF((LEFT('2-1 采购订单物料明细表报表导出'!#REF!,7)=O$1)*('2-1 采购订单物料明细表报表导出'!#REF!=$A696),'2-1 采购订单物料明细表报表导出'!#REF!,0))</f>
        <v>#REF!</v>
      </c>
    </row>
    <row r="697" ht="15" spans="1:15">
      <c r="A697" s="50" t="s">
        <v>4005</v>
      </c>
      <c r="B697" s="48" t="s">
        <v>1792</v>
      </c>
      <c r="C697" s="49" t="s">
        <v>1793</v>
      </c>
      <c r="D697" s="23" t="e" cm="1">
        <f t="array" ref="D697">SUM(IF((LEFT('2-1 采购订单物料明细表报表导出'!#REF!,7)=D$1)*('2-1 采购订单物料明细表报表导出'!#REF!=$A697),'2-1 采购订单物料明细表报表导出'!#REF!,0))</f>
        <v>#REF!</v>
      </c>
      <c r="E697" s="23" t="e" cm="1">
        <f t="array" ref="E697">SUM(IF((LEFT('2-1 采购订单物料明细表报表导出'!#REF!,7)=E$1)*('2-1 采购订单物料明细表报表导出'!#REF!=$A697),'2-1 采购订单物料明细表报表导出'!#REF!,0))</f>
        <v>#REF!</v>
      </c>
      <c r="F697" s="23" t="e" cm="1">
        <f t="array" ref="F697">SUM(IF((LEFT('2-1 采购订单物料明细表报表导出'!#REF!,7)=F$1)*('2-1 采购订单物料明细表报表导出'!#REF!=$A697),'2-1 采购订单物料明细表报表导出'!#REF!,0))</f>
        <v>#REF!</v>
      </c>
      <c r="G697" s="23" t="e" cm="1">
        <f t="array" ref="G697">SUM(IF((LEFT('2-1 采购订单物料明细表报表导出'!#REF!,7)=G$1)*('2-1 采购订单物料明细表报表导出'!#REF!=$A697),'2-1 采购订单物料明细表报表导出'!#REF!,0))</f>
        <v>#REF!</v>
      </c>
      <c r="H697" s="23" t="e" cm="1">
        <f t="array" ref="H697">SUM(IF((LEFT('2-1 采购订单物料明细表报表导出'!#REF!,7)=H$1)*('2-1 采购订单物料明细表报表导出'!#REF!=$A697),'2-1 采购订单物料明细表报表导出'!#REF!,0))</f>
        <v>#REF!</v>
      </c>
      <c r="I697" s="23" t="e" cm="1">
        <f t="array" ref="I697">SUM(IF((LEFT('2-1 采购订单物料明细表报表导出'!#REF!,7)=I$1)*('2-1 采购订单物料明细表报表导出'!#REF!=$A697),'2-1 采购订单物料明细表报表导出'!#REF!,0))</f>
        <v>#REF!</v>
      </c>
      <c r="J697" s="23" t="e" cm="1">
        <f t="array" ref="J697">SUM(IF((LEFT('2-1 采购订单物料明细表报表导出'!#REF!,7)=J$1)*('2-1 采购订单物料明细表报表导出'!#REF!=$A697),'2-1 采购订单物料明细表报表导出'!#REF!,0))</f>
        <v>#REF!</v>
      </c>
      <c r="K697" s="23" t="e" cm="1">
        <f t="array" ref="K697">SUM(IF((LEFT('2-1 采购订单物料明细表报表导出'!#REF!,7)=K$1)*('2-1 采购订单物料明细表报表导出'!#REF!=$A697),'2-1 采购订单物料明细表报表导出'!#REF!,0))</f>
        <v>#REF!</v>
      </c>
      <c r="L697" s="23" t="e" cm="1">
        <f t="array" ref="L697">SUM(IF((LEFT('2-1 采购订单物料明细表报表导出'!#REF!,7)=L$1)*('2-1 采购订单物料明细表报表导出'!#REF!=$A697),'2-1 采购订单物料明细表报表导出'!#REF!,0))</f>
        <v>#REF!</v>
      </c>
      <c r="M697" s="23" t="e" cm="1">
        <f t="array" ref="M697">SUM(IF((LEFT('2-1 采购订单物料明细表报表导出'!#REF!,7)=M$1)*('2-1 采购订单物料明细表报表导出'!#REF!=$A697),'2-1 采购订单物料明细表报表导出'!#REF!,0))</f>
        <v>#REF!</v>
      </c>
      <c r="N697" s="23" t="e" cm="1">
        <f t="array" ref="N697">SUM(IF((LEFT('2-1 采购订单物料明细表报表导出'!#REF!,7)=N$1)*('2-1 采购订单物料明细表报表导出'!#REF!=$A697),'2-1 采购订单物料明细表报表导出'!#REF!,0))</f>
        <v>#REF!</v>
      </c>
      <c r="O697" s="23" t="e" cm="1">
        <f t="array" ref="O697">SUM(IF((LEFT('2-1 采购订单物料明细表报表导出'!#REF!,7)=O$1)*('2-1 采购订单物料明细表报表导出'!#REF!=$A697),'2-1 采购订单物料明细表报表导出'!#REF!,0))</f>
        <v>#REF!</v>
      </c>
    </row>
    <row r="698" ht="15" spans="1:15">
      <c r="A698" s="50" t="s">
        <v>4006</v>
      </c>
      <c r="B698" s="48" t="s">
        <v>1792</v>
      </c>
      <c r="C698" s="49" t="s">
        <v>1793</v>
      </c>
      <c r="D698" s="23" t="e" cm="1">
        <f t="array" ref="D698">SUM(IF((LEFT('2-1 采购订单物料明细表报表导出'!#REF!,7)=D$1)*('2-1 采购订单物料明细表报表导出'!#REF!=$A698),'2-1 采购订单物料明细表报表导出'!#REF!,0))</f>
        <v>#REF!</v>
      </c>
      <c r="E698" s="23" t="e" cm="1">
        <f t="array" ref="E698">SUM(IF((LEFT('2-1 采购订单物料明细表报表导出'!#REF!,7)=E$1)*('2-1 采购订单物料明细表报表导出'!#REF!=$A698),'2-1 采购订单物料明细表报表导出'!#REF!,0))</f>
        <v>#REF!</v>
      </c>
      <c r="F698" s="23" t="e" cm="1">
        <f t="array" ref="F698">SUM(IF((LEFT('2-1 采购订单物料明细表报表导出'!#REF!,7)=F$1)*('2-1 采购订单物料明细表报表导出'!#REF!=$A698),'2-1 采购订单物料明细表报表导出'!#REF!,0))</f>
        <v>#REF!</v>
      </c>
      <c r="G698" s="23" t="e" cm="1">
        <f t="array" ref="G698">SUM(IF((LEFT('2-1 采购订单物料明细表报表导出'!#REF!,7)=G$1)*('2-1 采购订单物料明细表报表导出'!#REF!=$A698),'2-1 采购订单物料明细表报表导出'!#REF!,0))</f>
        <v>#REF!</v>
      </c>
      <c r="H698" s="23" t="e" cm="1">
        <f t="array" ref="H698">SUM(IF((LEFT('2-1 采购订单物料明细表报表导出'!#REF!,7)=H$1)*('2-1 采购订单物料明细表报表导出'!#REF!=$A698),'2-1 采购订单物料明细表报表导出'!#REF!,0))</f>
        <v>#REF!</v>
      </c>
      <c r="I698" s="23" t="e" cm="1">
        <f t="array" ref="I698">SUM(IF((LEFT('2-1 采购订单物料明细表报表导出'!#REF!,7)=I$1)*('2-1 采购订单物料明细表报表导出'!#REF!=$A698),'2-1 采购订单物料明细表报表导出'!#REF!,0))</f>
        <v>#REF!</v>
      </c>
      <c r="J698" s="23" t="e" cm="1">
        <f t="array" ref="J698">SUM(IF((LEFT('2-1 采购订单物料明细表报表导出'!#REF!,7)=J$1)*('2-1 采购订单物料明细表报表导出'!#REF!=$A698),'2-1 采购订单物料明细表报表导出'!#REF!,0))</f>
        <v>#REF!</v>
      </c>
      <c r="K698" s="23" t="e" cm="1">
        <f t="array" ref="K698">SUM(IF((LEFT('2-1 采购订单物料明细表报表导出'!#REF!,7)=K$1)*('2-1 采购订单物料明细表报表导出'!#REF!=$A698),'2-1 采购订单物料明细表报表导出'!#REF!,0))</f>
        <v>#REF!</v>
      </c>
      <c r="L698" s="23" t="e" cm="1">
        <f t="array" ref="L698">SUM(IF((LEFT('2-1 采购订单物料明细表报表导出'!#REF!,7)=L$1)*('2-1 采购订单物料明细表报表导出'!#REF!=$A698),'2-1 采购订单物料明细表报表导出'!#REF!,0))</f>
        <v>#REF!</v>
      </c>
      <c r="M698" s="23" t="e" cm="1">
        <f t="array" ref="M698">SUM(IF((LEFT('2-1 采购订单物料明细表报表导出'!#REF!,7)=M$1)*('2-1 采购订单物料明细表报表导出'!#REF!=$A698),'2-1 采购订单物料明细表报表导出'!#REF!,0))</f>
        <v>#REF!</v>
      </c>
      <c r="N698" s="23" t="e" cm="1">
        <f t="array" ref="N698">SUM(IF((LEFT('2-1 采购订单物料明细表报表导出'!#REF!,7)=N$1)*('2-1 采购订单物料明细表报表导出'!#REF!=$A698),'2-1 采购订单物料明细表报表导出'!#REF!,0))</f>
        <v>#REF!</v>
      </c>
      <c r="O698" s="23" t="e" cm="1">
        <f t="array" ref="O698">SUM(IF((LEFT('2-1 采购订单物料明细表报表导出'!#REF!,7)=O$1)*('2-1 采购订单物料明细表报表导出'!#REF!=$A698),'2-1 采购订单物料明细表报表导出'!#REF!,0))</f>
        <v>#REF!</v>
      </c>
    </row>
    <row r="699" ht="14.5" spans="1:15">
      <c r="A699" s="20" t="s">
        <v>4007</v>
      </c>
      <c r="B699" s="51" t="s">
        <v>1759</v>
      </c>
      <c r="C699" s="52" t="s">
        <v>1760</v>
      </c>
      <c r="D699" s="23" t="e" cm="1">
        <f t="array" ref="D699">SUM(IF((LEFT('2-1 采购订单物料明细表报表导出'!#REF!,7)=D$1)*('2-1 采购订单物料明细表报表导出'!#REF!=$A699),'2-1 采购订单物料明细表报表导出'!#REF!,0))</f>
        <v>#REF!</v>
      </c>
      <c r="E699" s="23" t="e" cm="1">
        <f t="array" ref="E699">SUM(IF((LEFT('2-1 采购订单物料明细表报表导出'!#REF!,7)=E$1)*('2-1 采购订单物料明细表报表导出'!#REF!=$A699),'2-1 采购订单物料明细表报表导出'!#REF!,0))</f>
        <v>#REF!</v>
      </c>
      <c r="F699" s="23" t="e" cm="1">
        <f t="array" ref="F699">SUM(IF((LEFT('2-1 采购订单物料明细表报表导出'!#REF!,7)=F$1)*('2-1 采购订单物料明细表报表导出'!#REF!=$A699),'2-1 采购订单物料明细表报表导出'!#REF!,0))</f>
        <v>#REF!</v>
      </c>
      <c r="G699" s="23" t="e" cm="1">
        <f t="array" ref="G699">SUM(IF((LEFT('2-1 采购订单物料明细表报表导出'!#REF!,7)=G$1)*('2-1 采购订单物料明细表报表导出'!#REF!=$A699),'2-1 采购订单物料明细表报表导出'!#REF!,0))</f>
        <v>#REF!</v>
      </c>
      <c r="H699" s="23" t="e" cm="1">
        <f t="array" ref="H699">SUM(IF((LEFT('2-1 采购订单物料明细表报表导出'!#REF!,7)=H$1)*('2-1 采购订单物料明细表报表导出'!#REF!=$A699),'2-1 采购订单物料明细表报表导出'!#REF!,0))</f>
        <v>#REF!</v>
      </c>
      <c r="I699" s="23" t="e" cm="1">
        <f t="array" ref="I699">SUM(IF((LEFT('2-1 采购订单物料明细表报表导出'!#REF!,7)=I$1)*('2-1 采购订单物料明细表报表导出'!#REF!=$A699),'2-1 采购订单物料明细表报表导出'!#REF!,0))</f>
        <v>#REF!</v>
      </c>
      <c r="J699" s="23" t="e" cm="1">
        <f t="array" ref="J699">SUM(IF((LEFT('2-1 采购订单物料明细表报表导出'!#REF!,7)=J$1)*('2-1 采购订单物料明细表报表导出'!#REF!=$A699),'2-1 采购订单物料明细表报表导出'!#REF!,0))</f>
        <v>#REF!</v>
      </c>
      <c r="K699" s="23" t="e" cm="1">
        <f t="array" ref="K699">SUM(IF((LEFT('2-1 采购订单物料明细表报表导出'!#REF!,7)=K$1)*('2-1 采购订单物料明细表报表导出'!#REF!=$A699),'2-1 采购订单物料明细表报表导出'!#REF!,0))</f>
        <v>#REF!</v>
      </c>
      <c r="L699" s="23" t="e" cm="1">
        <f t="array" ref="L699">SUM(IF((LEFT('2-1 采购订单物料明细表报表导出'!#REF!,7)=L$1)*('2-1 采购订单物料明细表报表导出'!#REF!=$A699),'2-1 采购订单物料明细表报表导出'!#REF!,0))</f>
        <v>#REF!</v>
      </c>
      <c r="M699" s="23" t="e" cm="1">
        <f t="array" ref="M699">SUM(IF((LEFT('2-1 采购订单物料明细表报表导出'!#REF!,7)=M$1)*('2-1 采购订单物料明细表报表导出'!#REF!=$A699),'2-1 采购订单物料明细表报表导出'!#REF!,0))</f>
        <v>#REF!</v>
      </c>
      <c r="N699" s="23" t="e" cm="1">
        <f t="array" ref="N699">SUM(IF((LEFT('2-1 采购订单物料明细表报表导出'!#REF!,7)=N$1)*('2-1 采购订单物料明细表报表导出'!#REF!=$A699),'2-1 采购订单物料明细表报表导出'!#REF!,0))</f>
        <v>#REF!</v>
      </c>
      <c r="O699" s="23" t="e" cm="1">
        <f t="array" ref="O699">SUM(IF((LEFT('2-1 采购订单物料明细表报表导出'!#REF!,7)=O$1)*('2-1 采购订单物料明细表报表导出'!#REF!=$A699),'2-1 采购订单物料明细表报表导出'!#REF!,0))</f>
        <v>#REF!</v>
      </c>
    </row>
    <row r="700" ht="14.5" spans="1:15">
      <c r="A700" s="20" t="s">
        <v>4008</v>
      </c>
      <c r="B700" s="51" t="s">
        <v>1759</v>
      </c>
      <c r="C700" s="52" t="s">
        <v>1760</v>
      </c>
      <c r="D700" s="23" t="e" cm="1">
        <f t="array" ref="D700">SUM(IF((LEFT('2-1 采购订单物料明细表报表导出'!#REF!,7)=D$1)*('2-1 采购订单物料明细表报表导出'!#REF!=$A700),'2-1 采购订单物料明细表报表导出'!#REF!,0))</f>
        <v>#REF!</v>
      </c>
      <c r="E700" s="23" t="e" cm="1">
        <f t="array" ref="E700">SUM(IF((LEFT('2-1 采购订单物料明细表报表导出'!#REF!,7)=E$1)*('2-1 采购订单物料明细表报表导出'!#REF!=$A700),'2-1 采购订单物料明细表报表导出'!#REF!,0))</f>
        <v>#REF!</v>
      </c>
      <c r="F700" s="23" t="e" cm="1">
        <f t="array" ref="F700">SUM(IF((LEFT('2-1 采购订单物料明细表报表导出'!#REF!,7)=F$1)*('2-1 采购订单物料明细表报表导出'!#REF!=$A700),'2-1 采购订单物料明细表报表导出'!#REF!,0))</f>
        <v>#REF!</v>
      </c>
      <c r="G700" s="23" t="e" cm="1">
        <f t="array" ref="G700">SUM(IF((LEFT('2-1 采购订单物料明细表报表导出'!#REF!,7)=G$1)*('2-1 采购订单物料明细表报表导出'!#REF!=$A700),'2-1 采购订单物料明细表报表导出'!#REF!,0))</f>
        <v>#REF!</v>
      </c>
      <c r="H700" s="23" t="e" cm="1">
        <f t="array" ref="H700">SUM(IF((LEFT('2-1 采购订单物料明细表报表导出'!#REF!,7)=H$1)*('2-1 采购订单物料明细表报表导出'!#REF!=$A700),'2-1 采购订单物料明细表报表导出'!#REF!,0))</f>
        <v>#REF!</v>
      </c>
      <c r="I700" s="23" t="e" cm="1">
        <f t="array" ref="I700">SUM(IF((LEFT('2-1 采购订单物料明细表报表导出'!#REF!,7)=I$1)*('2-1 采购订单物料明细表报表导出'!#REF!=$A700),'2-1 采购订单物料明细表报表导出'!#REF!,0))</f>
        <v>#REF!</v>
      </c>
      <c r="J700" s="23" t="e" cm="1">
        <f t="array" ref="J700">SUM(IF((LEFT('2-1 采购订单物料明细表报表导出'!#REF!,7)=J$1)*('2-1 采购订单物料明细表报表导出'!#REF!=$A700),'2-1 采购订单物料明细表报表导出'!#REF!,0))</f>
        <v>#REF!</v>
      </c>
      <c r="K700" s="23" t="e" cm="1">
        <f t="array" ref="K700">SUM(IF((LEFT('2-1 采购订单物料明细表报表导出'!#REF!,7)=K$1)*('2-1 采购订单物料明细表报表导出'!#REF!=$A700),'2-1 采购订单物料明细表报表导出'!#REF!,0))</f>
        <v>#REF!</v>
      </c>
      <c r="L700" s="23" t="e" cm="1">
        <f t="array" ref="L700">SUM(IF((LEFT('2-1 采购订单物料明细表报表导出'!#REF!,7)=L$1)*('2-1 采购订单物料明细表报表导出'!#REF!=$A700),'2-1 采购订单物料明细表报表导出'!#REF!,0))</f>
        <v>#REF!</v>
      </c>
      <c r="M700" s="23" t="e" cm="1">
        <f t="array" ref="M700">SUM(IF((LEFT('2-1 采购订单物料明细表报表导出'!#REF!,7)=M$1)*('2-1 采购订单物料明细表报表导出'!#REF!=$A700),'2-1 采购订单物料明细表报表导出'!#REF!,0))</f>
        <v>#REF!</v>
      </c>
      <c r="N700" s="23" t="e" cm="1">
        <f t="array" ref="N700">SUM(IF((LEFT('2-1 采购订单物料明细表报表导出'!#REF!,7)=N$1)*('2-1 采购订单物料明细表报表导出'!#REF!=$A700),'2-1 采购订单物料明细表报表导出'!#REF!,0))</f>
        <v>#REF!</v>
      </c>
      <c r="O700" s="23" t="e" cm="1">
        <f t="array" ref="O700">SUM(IF((LEFT('2-1 采购订单物料明细表报表导出'!#REF!,7)=O$1)*('2-1 采购订单物料明细表报表导出'!#REF!=$A700),'2-1 采购订单物料明细表报表导出'!#REF!,0))</f>
        <v>#REF!</v>
      </c>
    </row>
    <row r="701" ht="14.5" spans="1:15">
      <c r="A701" s="20" t="s">
        <v>4009</v>
      </c>
      <c r="B701" s="51" t="s">
        <v>1759</v>
      </c>
      <c r="C701" s="52" t="s">
        <v>1760</v>
      </c>
      <c r="D701" s="23" t="e" cm="1">
        <f t="array" ref="D701">SUM(IF((LEFT('2-1 采购订单物料明细表报表导出'!#REF!,7)=D$1)*('2-1 采购订单物料明细表报表导出'!#REF!=$A701),'2-1 采购订单物料明细表报表导出'!#REF!,0))</f>
        <v>#REF!</v>
      </c>
      <c r="E701" s="23" t="e" cm="1">
        <f t="array" ref="E701">SUM(IF((LEFT('2-1 采购订单物料明细表报表导出'!#REF!,7)=E$1)*('2-1 采购订单物料明细表报表导出'!#REF!=$A701),'2-1 采购订单物料明细表报表导出'!#REF!,0))</f>
        <v>#REF!</v>
      </c>
      <c r="F701" s="23" t="e" cm="1">
        <f t="array" ref="F701">SUM(IF((LEFT('2-1 采购订单物料明细表报表导出'!#REF!,7)=F$1)*('2-1 采购订单物料明细表报表导出'!#REF!=$A701),'2-1 采购订单物料明细表报表导出'!#REF!,0))</f>
        <v>#REF!</v>
      </c>
      <c r="G701" s="23" t="e" cm="1">
        <f t="array" ref="G701">SUM(IF((LEFT('2-1 采购订单物料明细表报表导出'!#REF!,7)=G$1)*('2-1 采购订单物料明细表报表导出'!#REF!=$A701),'2-1 采购订单物料明细表报表导出'!#REF!,0))</f>
        <v>#REF!</v>
      </c>
      <c r="H701" s="23" t="e" cm="1">
        <f t="array" ref="H701">SUM(IF((LEFT('2-1 采购订单物料明细表报表导出'!#REF!,7)=H$1)*('2-1 采购订单物料明细表报表导出'!#REF!=$A701),'2-1 采购订单物料明细表报表导出'!#REF!,0))</f>
        <v>#REF!</v>
      </c>
      <c r="I701" s="23" t="e" cm="1">
        <f t="array" ref="I701">SUM(IF((LEFT('2-1 采购订单物料明细表报表导出'!#REF!,7)=I$1)*('2-1 采购订单物料明细表报表导出'!#REF!=$A701),'2-1 采购订单物料明细表报表导出'!#REF!,0))</f>
        <v>#REF!</v>
      </c>
      <c r="J701" s="23" t="e" cm="1">
        <f t="array" ref="J701">SUM(IF((LEFT('2-1 采购订单物料明细表报表导出'!#REF!,7)=J$1)*('2-1 采购订单物料明细表报表导出'!#REF!=$A701),'2-1 采购订单物料明细表报表导出'!#REF!,0))</f>
        <v>#REF!</v>
      </c>
      <c r="K701" s="23" t="e" cm="1">
        <f t="array" ref="K701">SUM(IF((LEFT('2-1 采购订单物料明细表报表导出'!#REF!,7)=K$1)*('2-1 采购订单物料明细表报表导出'!#REF!=$A701),'2-1 采购订单物料明细表报表导出'!#REF!,0))</f>
        <v>#REF!</v>
      </c>
      <c r="L701" s="23" t="e" cm="1">
        <f t="array" ref="L701">SUM(IF((LEFT('2-1 采购订单物料明细表报表导出'!#REF!,7)=L$1)*('2-1 采购订单物料明细表报表导出'!#REF!=$A701),'2-1 采购订单物料明细表报表导出'!#REF!,0))</f>
        <v>#REF!</v>
      </c>
      <c r="M701" s="23" t="e" cm="1">
        <f t="array" ref="M701">SUM(IF((LEFT('2-1 采购订单物料明细表报表导出'!#REF!,7)=M$1)*('2-1 采购订单物料明细表报表导出'!#REF!=$A701),'2-1 采购订单物料明细表报表导出'!#REF!,0))</f>
        <v>#REF!</v>
      </c>
      <c r="N701" s="23" t="e" cm="1">
        <f t="array" ref="N701">SUM(IF((LEFT('2-1 采购订单物料明细表报表导出'!#REF!,7)=N$1)*('2-1 采购订单物料明细表报表导出'!#REF!=$A701),'2-1 采购订单物料明细表报表导出'!#REF!,0))</f>
        <v>#REF!</v>
      </c>
      <c r="O701" s="23" t="e" cm="1">
        <f t="array" ref="O701">SUM(IF((LEFT('2-1 采购订单物料明细表报表导出'!#REF!,7)=O$1)*('2-1 采购订单物料明细表报表导出'!#REF!=$A701),'2-1 采购订单物料明细表报表导出'!#REF!,0))</f>
        <v>#REF!</v>
      </c>
    </row>
    <row r="702" ht="14.5" spans="1:15">
      <c r="A702" s="20" t="s">
        <v>4010</v>
      </c>
      <c r="B702" s="51" t="s">
        <v>1759</v>
      </c>
      <c r="C702" s="52" t="s">
        <v>1760</v>
      </c>
      <c r="D702" s="23" t="e" cm="1">
        <f t="array" ref="D702">SUM(IF((LEFT('2-1 采购订单物料明细表报表导出'!#REF!,7)=D$1)*('2-1 采购订单物料明细表报表导出'!#REF!=$A702),'2-1 采购订单物料明细表报表导出'!#REF!,0))</f>
        <v>#REF!</v>
      </c>
      <c r="E702" s="23" t="e" cm="1">
        <f t="array" ref="E702">SUM(IF((LEFT('2-1 采购订单物料明细表报表导出'!#REF!,7)=E$1)*('2-1 采购订单物料明细表报表导出'!#REF!=$A702),'2-1 采购订单物料明细表报表导出'!#REF!,0))</f>
        <v>#REF!</v>
      </c>
      <c r="F702" s="23" t="e" cm="1">
        <f t="array" ref="F702">SUM(IF((LEFT('2-1 采购订单物料明细表报表导出'!#REF!,7)=F$1)*('2-1 采购订单物料明细表报表导出'!#REF!=$A702),'2-1 采购订单物料明细表报表导出'!#REF!,0))</f>
        <v>#REF!</v>
      </c>
      <c r="G702" s="23" t="e" cm="1">
        <f t="array" ref="G702">SUM(IF((LEFT('2-1 采购订单物料明细表报表导出'!#REF!,7)=G$1)*('2-1 采购订单物料明细表报表导出'!#REF!=$A702),'2-1 采购订单物料明细表报表导出'!#REF!,0))</f>
        <v>#REF!</v>
      </c>
      <c r="H702" s="23" t="e" cm="1">
        <f t="array" ref="H702">SUM(IF((LEFT('2-1 采购订单物料明细表报表导出'!#REF!,7)=H$1)*('2-1 采购订单物料明细表报表导出'!#REF!=$A702),'2-1 采购订单物料明细表报表导出'!#REF!,0))</f>
        <v>#REF!</v>
      </c>
      <c r="I702" s="23" t="e" cm="1">
        <f t="array" ref="I702">SUM(IF((LEFT('2-1 采购订单物料明细表报表导出'!#REF!,7)=I$1)*('2-1 采购订单物料明细表报表导出'!#REF!=$A702),'2-1 采购订单物料明细表报表导出'!#REF!,0))</f>
        <v>#REF!</v>
      </c>
      <c r="J702" s="23" t="e" cm="1">
        <f t="array" ref="J702">SUM(IF((LEFT('2-1 采购订单物料明细表报表导出'!#REF!,7)=J$1)*('2-1 采购订单物料明细表报表导出'!#REF!=$A702),'2-1 采购订单物料明细表报表导出'!#REF!,0))</f>
        <v>#REF!</v>
      </c>
      <c r="K702" s="23" t="e" cm="1">
        <f t="array" ref="K702">SUM(IF((LEFT('2-1 采购订单物料明细表报表导出'!#REF!,7)=K$1)*('2-1 采购订单物料明细表报表导出'!#REF!=$A702),'2-1 采购订单物料明细表报表导出'!#REF!,0))</f>
        <v>#REF!</v>
      </c>
      <c r="L702" s="23" t="e" cm="1">
        <f t="array" ref="L702">SUM(IF((LEFT('2-1 采购订单物料明细表报表导出'!#REF!,7)=L$1)*('2-1 采购订单物料明细表报表导出'!#REF!=$A702),'2-1 采购订单物料明细表报表导出'!#REF!,0))</f>
        <v>#REF!</v>
      </c>
      <c r="M702" s="23" t="e" cm="1">
        <f t="array" ref="M702">SUM(IF((LEFT('2-1 采购订单物料明细表报表导出'!#REF!,7)=M$1)*('2-1 采购订单物料明细表报表导出'!#REF!=$A702),'2-1 采购订单物料明细表报表导出'!#REF!,0))</f>
        <v>#REF!</v>
      </c>
      <c r="N702" s="23" t="e" cm="1">
        <f t="array" ref="N702">SUM(IF((LEFT('2-1 采购订单物料明细表报表导出'!#REF!,7)=N$1)*('2-1 采购订单物料明细表报表导出'!#REF!=$A702),'2-1 采购订单物料明细表报表导出'!#REF!,0))</f>
        <v>#REF!</v>
      </c>
      <c r="O702" s="23" t="e" cm="1">
        <f t="array" ref="O702">SUM(IF((LEFT('2-1 采购订单物料明细表报表导出'!#REF!,7)=O$1)*('2-1 采购订单物料明细表报表导出'!#REF!=$A702),'2-1 采购订单物料明细表报表导出'!#REF!,0))</f>
        <v>#REF!</v>
      </c>
    </row>
    <row r="703" ht="14.5" spans="1:15">
      <c r="A703" s="20" t="s">
        <v>4011</v>
      </c>
      <c r="B703" s="51" t="s">
        <v>1759</v>
      </c>
      <c r="C703" s="52" t="s">
        <v>1760</v>
      </c>
      <c r="D703" s="23" t="e" cm="1">
        <f t="array" ref="D703">SUM(IF((LEFT('2-1 采购订单物料明细表报表导出'!#REF!,7)=D$1)*('2-1 采购订单物料明细表报表导出'!#REF!=$A703),'2-1 采购订单物料明细表报表导出'!#REF!,0))</f>
        <v>#REF!</v>
      </c>
      <c r="E703" s="23" t="e" cm="1">
        <f t="array" ref="E703">SUM(IF((LEFT('2-1 采购订单物料明细表报表导出'!#REF!,7)=E$1)*('2-1 采购订单物料明细表报表导出'!#REF!=$A703),'2-1 采购订单物料明细表报表导出'!#REF!,0))</f>
        <v>#REF!</v>
      </c>
      <c r="F703" s="23" t="e" cm="1">
        <f t="array" ref="F703">SUM(IF((LEFT('2-1 采购订单物料明细表报表导出'!#REF!,7)=F$1)*('2-1 采购订单物料明细表报表导出'!#REF!=$A703),'2-1 采购订单物料明细表报表导出'!#REF!,0))</f>
        <v>#REF!</v>
      </c>
      <c r="G703" s="23" t="e" cm="1">
        <f t="array" ref="G703">SUM(IF((LEFT('2-1 采购订单物料明细表报表导出'!#REF!,7)=G$1)*('2-1 采购订单物料明细表报表导出'!#REF!=$A703),'2-1 采购订单物料明细表报表导出'!#REF!,0))</f>
        <v>#REF!</v>
      </c>
      <c r="H703" s="23" t="e" cm="1">
        <f t="array" ref="H703">SUM(IF((LEFT('2-1 采购订单物料明细表报表导出'!#REF!,7)=H$1)*('2-1 采购订单物料明细表报表导出'!#REF!=$A703),'2-1 采购订单物料明细表报表导出'!#REF!,0))</f>
        <v>#REF!</v>
      </c>
      <c r="I703" s="23" t="e" cm="1">
        <f t="array" ref="I703">SUM(IF((LEFT('2-1 采购订单物料明细表报表导出'!#REF!,7)=I$1)*('2-1 采购订单物料明细表报表导出'!#REF!=$A703),'2-1 采购订单物料明细表报表导出'!#REF!,0))</f>
        <v>#REF!</v>
      </c>
      <c r="J703" s="23" t="e" cm="1">
        <f t="array" ref="J703">SUM(IF((LEFT('2-1 采购订单物料明细表报表导出'!#REF!,7)=J$1)*('2-1 采购订单物料明细表报表导出'!#REF!=$A703),'2-1 采购订单物料明细表报表导出'!#REF!,0))</f>
        <v>#REF!</v>
      </c>
      <c r="K703" s="23" t="e" cm="1">
        <f t="array" ref="K703">SUM(IF((LEFT('2-1 采购订单物料明细表报表导出'!#REF!,7)=K$1)*('2-1 采购订单物料明细表报表导出'!#REF!=$A703),'2-1 采购订单物料明细表报表导出'!#REF!,0))</f>
        <v>#REF!</v>
      </c>
      <c r="L703" s="23" t="e" cm="1">
        <f t="array" ref="L703">SUM(IF((LEFT('2-1 采购订单物料明细表报表导出'!#REF!,7)=L$1)*('2-1 采购订单物料明细表报表导出'!#REF!=$A703),'2-1 采购订单物料明细表报表导出'!#REF!,0))</f>
        <v>#REF!</v>
      </c>
      <c r="M703" s="23" t="e" cm="1">
        <f t="array" ref="M703">SUM(IF((LEFT('2-1 采购订单物料明细表报表导出'!#REF!,7)=M$1)*('2-1 采购订单物料明细表报表导出'!#REF!=$A703),'2-1 采购订单物料明细表报表导出'!#REF!,0))</f>
        <v>#REF!</v>
      </c>
      <c r="N703" s="23" t="e" cm="1">
        <f t="array" ref="N703">SUM(IF((LEFT('2-1 采购订单物料明细表报表导出'!#REF!,7)=N$1)*('2-1 采购订单物料明细表报表导出'!#REF!=$A703),'2-1 采购订单物料明细表报表导出'!#REF!,0))</f>
        <v>#REF!</v>
      </c>
      <c r="O703" s="23" t="e" cm="1">
        <f t="array" ref="O703">SUM(IF((LEFT('2-1 采购订单物料明细表报表导出'!#REF!,7)=O$1)*('2-1 采购订单物料明细表报表导出'!#REF!=$A703),'2-1 采购订单物料明细表报表导出'!#REF!,0))</f>
        <v>#REF!</v>
      </c>
    </row>
    <row r="704" ht="15" spans="1:15">
      <c r="A704" s="50" t="s">
        <v>4012</v>
      </c>
      <c r="B704" s="51" t="s">
        <v>1759</v>
      </c>
      <c r="C704" s="52" t="s">
        <v>1760</v>
      </c>
      <c r="D704" s="23" t="e" cm="1">
        <f t="array" ref="D704">SUM(IF((LEFT('2-1 采购订单物料明细表报表导出'!#REF!,7)=D$1)*('2-1 采购订单物料明细表报表导出'!#REF!=$A704),'2-1 采购订单物料明细表报表导出'!#REF!,0))</f>
        <v>#REF!</v>
      </c>
      <c r="E704" s="23" t="e" cm="1">
        <f t="array" ref="E704">SUM(IF((LEFT('2-1 采购订单物料明细表报表导出'!#REF!,7)=E$1)*('2-1 采购订单物料明细表报表导出'!#REF!=$A704),'2-1 采购订单物料明细表报表导出'!#REF!,0))</f>
        <v>#REF!</v>
      </c>
      <c r="F704" s="23" t="e" cm="1">
        <f t="array" ref="F704">SUM(IF((LEFT('2-1 采购订单物料明细表报表导出'!#REF!,7)=F$1)*('2-1 采购订单物料明细表报表导出'!#REF!=$A704),'2-1 采购订单物料明细表报表导出'!#REF!,0))</f>
        <v>#REF!</v>
      </c>
      <c r="G704" s="23" t="e" cm="1">
        <f t="array" ref="G704">SUM(IF((LEFT('2-1 采购订单物料明细表报表导出'!#REF!,7)=G$1)*('2-1 采购订单物料明细表报表导出'!#REF!=$A704),'2-1 采购订单物料明细表报表导出'!#REF!,0))</f>
        <v>#REF!</v>
      </c>
      <c r="H704" s="23" t="e" cm="1">
        <f t="array" ref="H704">SUM(IF((LEFT('2-1 采购订单物料明细表报表导出'!#REF!,7)=H$1)*('2-1 采购订单物料明细表报表导出'!#REF!=$A704),'2-1 采购订单物料明细表报表导出'!#REF!,0))</f>
        <v>#REF!</v>
      </c>
      <c r="I704" s="23" t="e" cm="1">
        <f t="array" ref="I704">SUM(IF((LEFT('2-1 采购订单物料明细表报表导出'!#REF!,7)=I$1)*('2-1 采购订单物料明细表报表导出'!#REF!=$A704),'2-1 采购订单物料明细表报表导出'!#REF!,0))</f>
        <v>#REF!</v>
      </c>
      <c r="J704" s="23" t="e" cm="1">
        <f t="array" ref="J704">SUM(IF((LEFT('2-1 采购订单物料明细表报表导出'!#REF!,7)=J$1)*('2-1 采购订单物料明细表报表导出'!#REF!=$A704),'2-1 采购订单物料明细表报表导出'!#REF!,0))</f>
        <v>#REF!</v>
      </c>
      <c r="K704" s="23" t="e" cm="1">
        <f t="array" ref="K704">SUM(IF((LEFT('2-1 采购订单物料明细表报表导出'!#REF!,7)=K$1)*('2-1 采购订单物料明细表报表导出'!#REF!=$A704),'2-1 采购订单物料明细表报表导出'!#REF!,0))</f>
        <v>#REF!</v>
      </c>
      <c r="L704" s="23" t="e" cm="1">
        <f t="array" ref="L704">SUM(IF((LEFT('2-1 采购订单物料明细表报表导出'!#REF!,7)=L$1)*('2-1 采购订单物料明细表报表导出'!#REF!=$A704),'2-1 采购订单物料明细表报表导出'!#REF!,0))</f>
        <v>#REF!</v>
      </c>
      <c r="M704" s="23" t="e" cm="1">
        <f t="array" ref="M704">SUM(IF((LEFT('2-1 采购订单物料明细表报表导出'!#REF!,7)=M$1)*('2-1 采购订单物料明细表报表导出'!#REF!=$A704),'2-1 采购订单物料明细表报表导出'!#REF!,0))</f>
        <v>#REF!</v>
      </c>
      <c r="N704" s="23" t="e" cm="1">
        <f t="array" ref="N704">SUM(IF((LEFT('2-1 采购订单物料明细表报表导出'!#REF!,7)=N$1)*('2-1 采购订单物料明细表报表导出'!#REF!=$A704),'2-1 采购订单物料明细表报表导出'!#REF!,0))</f>
        <v>#REF!</v>
      </c>
      <c r="O704" s="23" t="e" cm="1">
        <f t="array" ref="O704">SUM(IF((LEFT('2-1 采购订单物料明细表报表导出'!#REF!,7)=O$1)*('2-1 采购订单物料明细表报表导出'!#REF!=$A704),'2-1 采购订单物料明细表报表导出'!#REF!,0))</f>
        <v>#REF!</v>
      </c>
    </row>
    <row r="705" ht="14.5" spans="1:15">
      <c r="A705" s="20" t="s">
        <v>4013</v>
      </c>
      <c r="B705" s="51" t="s">
        <v>1759</v>
      </c>
      <c r="C705" s="52" t="s">
        <v>1760</v>
      </c>
      <c r="D705" s="23" t="e" cm="1">
        <f t="array" ref="D705">SUM(IF((LEFT('2-1 采购订单物料明细表报表导出'!#REF!,7)=D$1)*('2-1 采购订单物料明细表报表导出'!#REF!=$A705),'2-1 采购订单物料明细表报表导出'!#REF!,0))</f>
        <v>#REF!</v>
      </c>
      <c r="E705" s="23" t="e" cm="1">
        <f t="array" ref="E705">SUM(IF((LEFT('2-1 采购订单物料明细表报表导出'!#REF!,7)=E$1)*('2-1 采购订单物料明细表报表导出'!#REF!=$A705),'2-1 采购订单物料明细表报表导出'!#REF!,0))</f>
        <v>#REF!</v>
      </c>
      <c r="F705" s="23" t="e" cm="1">
        <f t="array" ref="F705">SUM(IF((LEFT('2-1 采购订单物料明细表报表导出'!#REF!,7)=F$1)*('2-1 采购订单物料明细表报表导出'!#REF!=$A705),'2-1 采购订单物料明细表报表导出'!#REF!,0))</f>
        <v>#REF!</v>
      </c>
      <c r="G705" s="23" t="e" cm="1">
        <f t="array" ref="G705">SUM(IF((LEFT('2-1 采购订单物料明细表报表导出'!#REF!,7)=G$1)*('2-1 采购订单物料明细表报表导出'!#REF!=$A705),'2-1 采购订单物料明细表报表导出'!#REF!,0))</f>
        <v>#REF!</v>
      </c>
      <c r="H705" s="23" t="e" cm="1">
        <f t="array" ref="H705">SUM(IF((LEFT('2-1 采购订单物料明细表报表导出'!#REF!,7)=H$1)*('2-1 采购订单物料明细表报表导出'!#REF!=$A705),'2-1 采购订单物料明细表报表导出'!#REF!,0))</f>
        <v>#REF!</v>
      </c>
      <c r="I705" s="23" t="e" cm="1">
        <f t="array" ref="I705">SUM(IF((LEFT('2-1 采购订单物料明细表报表导出'!#REF!,7)=I$1)*('2-1 采购订单物料明细表报表导出'!#REF!=$A705),'2-1 采购订单物料明细表报表导出'!#REF!,0))</f>
        <v>#REF!</v>
      </c>
      <c r="J705" s="23" t="e" cm="1">
        <f t="array" ref="J705">SUM(IF((LEFT('2-1 采购订单物料明细表报表导出'!#REF!,7)=J$1)*('2-1 采购订单物料明细表报表导出'!#REF!=$A705),'2-1 采购订单物料明细表报表导出'!#REF!,0))</f>
        <v>#REF!</v>
      </c>
      <c r="K705" s="23" t="e" cm="1">
        <f t="array" ref="K705">SUM(IF((LEFT('2-1 采购订单物料明细表报表导出'!#REF!,7)=K$1)*('2-1 采购订单物料明细表报表导出'!#REF!=$A705),'2-1 采购订单物料明细表报表导出'!#REF!,0))</f>
        <v>#REF!</v>
      </c>
      <c r="L705" s="23" t="e" cm="1">
        <f t="array" ref="L705">SUM(IF((LEFT('2-1 采购订单物料明细表报表导出'!#REF!,7)=L$1)*('2-1 采购订单物料明细表报表导出'!#REF!=$A705),'2-1 采购订单物料明细表报表导出'!#REF!,0))</f>
        <v>#REF!</v>
      </c>
      <c r="M705" s="23" t="e" cm="1">
        <f t="array" ref="M705">SUM(IF((LEFT('2-1 采购订单物料明细表报表导出'!#REF!,7)=M$1)*('2-1 采购订单物料明细表报表导出'!#REF!=$A705),'2-1 采购订单物料明细表报表导出'!#REF!,0))</f>
        <v>#REF!</v>
      </c>
      <c r="N705" s="23" t="e" cm="1">
        <f t="array" ref="N705">SUM(IF((LEFT('2-1 采购订单物料明细表报表导出'!#REF!,7)=N$1)*('2-1 采购订单物料明细表报表导出'!#REF!=$A705),'2-1 采购订单物料明细表报表导出'!#REF!,0))</f>
        <v>#REF!</v>
      </c>
      <c r="O705" s="23" t="e" cm="1">
        <f t="array" ref="O705">SUM(IF((LEFT('2-1 采购订单物料明细表报表导出'!#REF!,7)=O$1)*('2-1 采购订单物料明细表报表导出'!#REF!=$A705),'2-1 采购订单物料明细表报表导出'!#REF!,0))</f>
        <v>#REF!</v>
      </c>
    </row>
    <row r="706" ht="14.5" spans="1:15">
      <c r="A706" s="20" t="s">
        <v>4014</v>
      </c>
      <c r="B706" s="51" t="s">
        <v>1759</v>
      </c>
      <c r="C706" s="52" t="s">
        <v>1760</v>
      </c>
      <c r="D706" s="23" t="e" cm="1">
        <f t="array" ref="D706">SUM(IF((LEFT('2-1 采购订单物料明细表报表导出'!#REF!,7)=D$1)*('2-1 采购订单物料明细表报表导出'!#REF!=$A706),'2-1 采购订单物料明细表报表导出'!#REF!,0))</f>
        <v>#REF!</v>
      </c>
      <c r="E706" s="23" t="e" cm="1">
        <f t="array" ref="E706">SUM(IF((LEFT('2-1 采购订单物料明细表报表导出'!#REF!,7)=E$1)*('2-1 采购订单物料明细表报表导出'!#REF!=$A706),'2-1 采购订单物料明细表报表导出'!#REF!,0))</f>
        <v>#REF!</v>
      </c>
      <c r="F706" s="23" t="e" cm="1">
        <f t="array" ref="F706">SUM(IF((LEFT('2-1 采购订单物料明细表报表导出'!#REF!,7)=F$1)*('2-1 采购订单物料明细表报表导出'!#REF!=$A706),'2-1 采购订单物料明细表报表导出'!#REF!,0))</f>
        <v>#REF!</v>
      </c>
      <c r="G706" s="23" t="e" cm="1">
        <f t="array" ref="G706">SUM(IF((LEFT('2-1 采购订单物料明细表报表导出'!#REF!,7)=G$1)*('2-1 采购订单物料明细表报表导出'!#REF!=$A706),'2-1 采购订单物料明细表报表导出'!#REF!,0))</f>
        <v>#REF!</v>
      </c>
      <c r="H706" s="23" t="e" cm="1">
        <f t="array" ref="H706">SUM(IF((LEFT('2-1 采购订单物料明细表报表导出'!#REF!,7)=H$1)*('2-1 采购订单物料明细表报表导出'!#REF!=$A706),'2-1 采购订单物料明细表报表导出'!#REF!,0))</f>
        <v>#REF!</v>
      </c>
      <c r="I706" s="23" t="e" cm="1">
        <f t="array" ref="I706">SUM(IF((LEFT('2-1 采购订单物料明细表报表导出'!#REF!,7)=I$1)*('2-1 采购订单物料明细表报表导出'!#REF!=$A706),'2-1 采购订单物料明细表报表导出'!#REF!,0))</f>
        <v>#REF!</v>
      </c>
      <c r="J706" s="23" t="e" cm="1">
        <f t="array" ref="J706">SUM(IF((LEFT('2-1 采购订单物料明细表报表导出'!#REF!,7)=J$1)*('2-1 采购订单物料明细表报表导出'!#REF!=$A706),'2-1 采购订单物料明细表报表导出'!#REF!,0))</f>
        <v>#REF!</v>
      </c>
      <c r="K706" s="23" t="e" cm="1">
        <f t="array" ref="K706">SUM(IF((LEFT('2-1 采购订单物料明细表报表导出'!#REF!,7)=K$1)*('2-1 采购订单物料明细表报表导出'!#REF!=$A706),'2-1 采购订单物料明细表报表导出'!#REF!,0))</f>
        <v>#REF!</v>
      </c>
      <c r="L706" s="23" t="e" cm="1">
        <f t="array" ref="L706">SUM(IF((LEFT('2-1 采购订单物料明细表报表导出'!#REF!,7)=L$1)*('2-1 采购订单物料明细表报表导出'!#REF!=$A706),'2-1 采购订单物料明细表报表导出'!#REF!,0))</f>
        <v>#REF!</v>
      </c>
      <c r="M706" s="23" t="e" cm="1">
        <f t="array" ref="M706">SUM(IF((LEFT('2-1 采购订单物料明细表报表导出'!#REF!,7)=M$1)*('2-1 采购订单物料明细表报表导出'!#REF!=$A706),'2-1 采购订单物料明细表报表导出'!#REF!,0))</f>
        <v>#REF!</v>
      </c>
      <c r="N706" s="23" t="e" cm="1">
        <f t="array" ref="N706">SUM(IF((LEFT('2-1 采购订单物料明细表报表导出'!#REF!,7)=N$1)*('2-1 采购订单物料明细表报表导出'!#REF!=$A706),'2-1 采购订单物料明细表报表导出'!#REF!,0))</f>
        <v>#REF!</v>
      </c>
      <c r="O706" s="23" t="e" cm="1">
        <f t="array" ref="O706">SUM(IF((LEFT('2-1 采购订单物料明细表报表导出'!#REF!,7)=O$1)*('2-1 采购订单物料明细表报表导出'!#REF!=$A706),'2-1 采购订单物料明细表报表导出'!#REF!,0))</f>
        <v>#REF!</v>
      </c>
    </row>
    <row r="707" ht="14.5" spans="1:15">
      <c r="A707" s="20" t="s">
        <v>4015</v>
      </c>
      <c r="B707" s="51" t="s">
        <v>1759</v>
      </c>
      <c r="C707" s="52" t="s">
        <v>1760</v>
      </c>
      <c r="D707" s="23" t="e" cm="1">
        <f t="array" ref="D707">SUM(IF((LEFT('2-1 采购订单物料明细表报表导出'!#REF!,7)=D$1)*('2-1 采购订单物料明细表报表导出'!#REF!=$A707),'2-1 采购订单物料明细表报表导出'!#REF!,0))</f>
        <v>#REF!</v>
      </c>
      <c r="E707" s="23" t="e" cm="1">
        <f t="array" ref="E707">SUM(IF((LEFT('2-1 采购订单物料明细表报表导出'!#REF!,7)=E$1)*('2-1 采购订单物料明细表报表导出'!#REF!=$A707),'2-1 采购订单物料明细表报表导出'!#REF!,0))</f>
        <v>#REF!</v>
      </c>
      <c r="F707" s="23" t="e" cm="1">
        <f t="array" ref="F707">SUM(IF((LEFT('2-1 采购订单物料明细表报表导出'!#REF!,7)=F$1)*('2-1 采购订单物料明细表报表导出'!#REF!=$A707),'2-1 采购订单物料明细表报表导出'!#REF!,0))</f>
        <v>#REF!</v>
      </c>
      <c r="G707" s="23" t="e" cm="1">
        <f t="array" ref="G707">SUM(IF((LEFT('2-1 采购订单物料明细表报表导出'!#REF!,7)=G$1)*('2-1 采购订单物料明细表报表导出'!#REF!=$A707),'2-1 采购订单物料明细表报表导出'!#REF!,0))</f>
        <v>#REF!</v>
      </c>
      <c r="H707" s="23" t="e" cm="1">
        <f t="array" ref="H707">SUM(IF((LEFT('2-1 采购订单物料明细表报表导出'!#REF!,7)=H$1)*('2-1 采购订单物料明细表报表导出'!#REF!=$A707),'2-1 采购订单物料明细表报表导出'!#REF!,0))</f>
        <v>#REF!</v>
      </c>
      <c r="I707" s="23" t="e" cm="1">
        <f t="array" ref="I707">SUM(IF((LEFT('2-1 采购订单物料明细表报表导出'!#REF!,7)=I$1)*('2-1 采购订单物料明细表报表导出'!#REF!=$A707),'2-1 采购订单物料明细表报表导出'!#REF!,0))</f>
        <v>#REF!</v>
      </c>
      <c r="J707" s="23" t="e" cm="1">
        <f t="array" ref="J707">SUM(IF((LEFT('2-1 采购订单物料明细表报表导出'!#REF!,7)=J$1)*('2-1 采购订单物料明细表报表导出'!#REF!=$A707),'2-1 采购订单物料明细表报表导出'!#REF!,0))</f>
        <v>#REF!</v>
      </c>
      <c r="K707" s="23" t="e" cm="1">
        <f t="array" ref="K707">SUM(IF((LEFT('2-1 采购订单物料明细表报表导出'!#REF!,7)=K$1)*('2-1 采购订单物料明细表报表导出'!#REF!=$A707),'2-1 采购订单物料明细表报表导出'!#REF!,0))</f>
        <v>#REF!</v>
      </c>
      <c r="L707" s="23" t="e" cm="1">
        <f t="array" ref="L707">SUM(IF((LEFT('2-1 采购订单物料明细表报表导出'!#REF!,7)=L$1)*('2-1 采购订单物料明细表报表导出'!#REF!=$A707),'2-1 采购订单物料明细表报表导出'!#REF!,0))</f>
        <v>#REF!</v>
      </c>
      <c r="M707" s="23" t="e" cm="1">
        <f t="array" ref="M707">SUM(IF((LEFT('2-1 采购订单物料明细表报表导出'!#REF!,7)=M$1)*('2-1 采购订单物料明细表报表导出'!#REF!=$A707),'2-1 采购订单物料明细表报表导出'!#REF!,0))</f>
        <v>#REF!</v>
      </c>
      <c r="N707" s="23" t="e" cm="1">
        <f t="array" ref="N707">SUM(IF((LEFT('2-1 采购订单物料明细表报表导出'!#REF!,7)=N$1)*('2-1 采购订单物料明细表报表导出'!#REF!=$A707),'2-1 采购订单物料明细表报表导出'!#REF!,0))</f>
        <v>#REF!</v>
      </c>
      <c r="O707" s="23" t="e" cm="1">
        <f t="array" ref="O707">SUM(IF((LEFT('2-1 采购订单物料明细表报表导出'!#REF!,7)=O$1)*('2-1 采购订单物料明细表报表导出'!#REF!=$A707),'2-1 采购订单物料明细表报表导出'!#REF!,0))</f>
        <v>#REF!</v>
      </c>
    </row>
    <row r="708" ht="14.5" spans="1:15">
      <c r="A708" s="20" t="s">
        <v>4016</v>
      </c>
      <c r="B708" s="51" t="s">
        <v>1759</v>
      </c>
      <c r="C708" s="52" t="s">
        <v>1760</v>
      </c>
      <c r="D708" s="23" t="e" cm="1">
        <f t="array" ref="D708">SUM(IF((LEFT('2-1 采购订单物料明细表报表导出'!#REF!,7)=D$1)*('2-1 采购订单物料明细表报表导出'!#REF!=$A708),'2-1 采购订单物料明细表报表导出'!#REF!,0))</f>
        <v>#REF!</v>
      </c>
      <c r="E708" s="23" t="e" cm="1">
        <f t="array" ref="E708">SUM(IF((LEFT('2-1 采购订单物料明细表报表导出'!#REF!,7)=E$1)*('2-1 采购订单物料明细表报表导出'!#REF!=$A708),'2-1 采购订单物料明细表报表导出'!#REF!,0))</f>
        <v>#REF!</v>
      </c>
      <c r="F708" s="23" t="e" cm="1">
        <f t="array" ref="F708">SUM(IF((LEFT('2-1 采购订单物料明细表报表导出'!#REF!,7)=F$1)*('2-1 采购订单物料明细表报表导出'!#REF!=$A708),'2-1 采购订单物料明细表报表导出'!#REF!,0))</f>
        <v>#REF!</v>
      </c>
      <c r="G708" s="23" t="e" cm="1">
        <f t="array" ref="G708">SUM(IF((LEFT('2-1 采购订单物料明细表报表导出'!#REF!,7)=G$1)*('2-1 采购订单物料明细表报表导出'!#REF!=$A708),'2-1 采购订单物料明细表报表导出'!#REF!,0))</f>
        <v>#REF!</v>
      </c>
      <c r="H708" s="23" t="e" cm="1">
        <f t="array" ref="H708">SUM(IF((LEFT('2-1 采购订单物料明细表报表导出'!#REF!,7)=H$1)*('2-1 采购订单物料明细表报表导出'!#REF!=$A708),'2-1 采购订单物料明细表报表导出'!#REF!,0))</f>
        <v>#REF!</v>
      </c>
      <c r="I708" s="23" t="e" cm="1">
        <f t="array" ref="I708">SUM(IF((LEFT('2-1 采购订单物料明细表报表导出'!#REF!,7)=I$1)*('2-1 采购订单物料明细表报表导出'!#REF!=$A708),'2-1 采购订单物料明细表报表导出'!#REF!,0))</f>
        <v>#REF!</v>
      </c>
      <c r="J708" s="23" t="e" cm="1">
        <f t="array" ref="J708">SUM(IF((LEFT('2-1 采购订单物料明细表报表导出'!#REF!,7)=J$1)*('2-1 采购订单物料明细表报表导出'!#REF!=$A708),'2-1 采购订单物料明细表报表导出'!#REF!,0))</f>
        <v>#REF!</v>
      </c>
      <c r="K708" s="23" t="e" cm="1">
        <f t="array" ref="K708">SUM(IF((LEFT('2-1 采购订单物料明细表报表导出'!#REF!,7)=K$1)*('2-1 采购订单物料明细表报表导出'!#REF!=$A708),'2-1 采购订单物料明细表报表导出'!#REF!,0))</f>
        <v>#REF!</v>
      </c>
      <c r="L708" s="23" t="e" cm="1">
        <f t="array" ref="L708">SUM(IF((LEFT('2-1 采购订单物料明细表报表导出'!#REF!,7)=L$1)*('2-1 采购订单物料明细表报表导出'!#REF!=$A708),'2-1 采购订单物料明细表报表导出'!#REF!,0))</f>
        <v>#REF!</v>
      </c>
      <c r="M708" s="23" t="e" cm="1">
        <f t="array" ref="M708">SUM(IF((LEFT('2-1 采购订单物料明细表报表导出'!#REF!,7)=M$1)*('2-1 采购订单物料明细表报表导出'!#REF!=$A708),'2-1 采购订单物料明细表报表导出'!#REF!,0))</f>
        <v>#REF!</v>
      </c>
      <c r="N708" s="23" t="e" cm="1">
        <f t="array" ref="N708">SUM(IF((LEFT('2-1 采购订单物料明细表报表导出'!#REF!,7)=N$1)*('2-1 采购订单物料明细表报表导出'!#REF!=$A708),'2-1 采购订单物料明细表报表导出'!#REF!,0))</f>
        <v>#REF!</v>
      </c>
      <c r="O708" s="23" t="e" cm="1">
        <f t="array" ref="O708">SUM(IF((LEFT('2-1 采购订单物料明细表报表导出'!#REF!,7)=O$1)*('2-1 采购订单物料明细表报表导出'!#REF!=$A708),'2-1 采购订单物料明细表报表导出'!#REF!,0))</f>
        <v>#REF!</v>
      </c>
    </row>
    <row r="709" ht="14.5" spans="1:15">
      <c r="A709" s="20" t="s">
        <v>4017</v>
      </c>
      <c r="B709" s="51" t="s">
        <v>1759</v>
      </c>
      <c r="C709" s="52" t="s">
        <v>1760</v>
      </c>
      <c r="D709" s="23" t="e" cm="1">
        <f t="array" ref="D709">SUM(IF((LEFT('2-1 采购订单物料明细表报表导出'!#REF!,7)=D$1)*('2-1 采购订单物料明细表报表导出'!#REF!=$A709),'2-1 采购订单物料明细表报表导出'!#REF!,0))</f>
        <v>#REF!</v>
      </c>
      <c r="E709" s="23" t="e" cm="1">
        <f t="array" ref="E709">SUM(IF((LEFT('2-1 采购订单物料明细表报表导出'!#REF!,7)=E$1)*('2-1 采购订单物料明细表报表导出'!#REF!=$A709),'2-1 采购订单物料明细表报表导出'!#REF!,0))</f>
        <v>#REF!</v>
      </c>
      <c r="F709" s="23" t="e" cm="1">
        <f t="array" ref="F709">SUM(IF((LEFT('2-1 采购订单物料明细表报表导出'!#REF!,7)=F$1)*('2-1 采购订单物料明细表报表导出'!#REF!=$A709),'2-1 采购订单物料明细表报表导出'!#REF!,0))</f>
        <v>#REF!</v>
      </c>
      <c r="G709" s="23" t="e" cm="1">
        <f t="array" ref="G709">SUM(IF((LEFT('2-1 采购订单物料明细表报表导出'!#REF!,7)=G$1)*('2-1 采购订单物料明细表报表导出'!#REF!=$A709),'2-1 采购订单物料明细表报表导出'!#REF!,0))</f>
        <v>#REF!</v>
      </c>
      <c r="H709" s="23" t="e" cm="1">
        <f t="array" ref="H709">SUM(IF((LEFT('2-1 采购订单物料明细表报表导出'!#REF!,7)=H$1)*('2-1 采购订单物料明细表报表导出'!#REF!=$A709),'2-1 采购订单物料明细表报表导出'!#REF!,0))</f>
        <v>#REF!</v>
      </c>
      <c r="I709" s="23" t="e" cm="1">
        <f t="array" ref="I709">SUM(IF((LEFT('2-1 采购订单物料明细表报表导出'!#REF!,7)=I$1)*('2-1 采购订单物料明细表报表导出'!#REF!=$A709),'2-1 采购订单物料明细表报表导出'!#REF!,0))</f>
        <v>#REF!</v>
      </c>
      <c r="J709" s="23" t="e" cm="1">
        <f t="array" ref="J709">SUM(IF((LEFT('2-1 采购订单物料明细表报表导出'!#REF!,7)=J$1)*('2-1 采购订单物料明细表报表导出'!#REF!=$A709),'2-1 采购订单物料明细表报表导出'!#REF!,0))</f>
        <v>#REF!</v>
      </c>
      <c r="K709" s="23" t="e" cm="1">
        <f t="array" ref="K709">SUM(IF((LEFT('2-1 采购订单物料明细表报表导出'!#REF!,7)=K$1)*('2-1 采购订单物料明细表报表导出'!#REF!=$A709),'2-1 采购订单物料明细表报表导出'!#REF!,0))</f>
        <v>#REF!</v>
      </c>
      <c r="L709" s="23" t="e" cm="1">
        <f t="array" ref="L709">SUM(IF((LEFT('2-1 采购订单物料明细表报表导出'!#REF!,7)=L$1)*('2-1 采购订单物料明细表报表导出'!#REF!=$A709),'2-1 采购订单物料明细表报表导出'!#REF!,0))</f>
        <v>#REF!</v>
      </c>
      <c r="M709" s="23" t="e" cm="1">
        <f t="array" ref="M709">SUM(IF((LEFT('2-1 采购订单物料明细表报表导出'!#REF!,7)=M$1)*('2-1 采购订单物料明细表报表导出'!#REF!=$A709),'2-1 采购订单物料明细表报表导出'!#REF!,0))</f>
        <v>#REF!</v>
      </c>
      <c r="N709" s="23" t="e" cm="1">
        <f t="array" ref="N709">SUM(IF((LEFT('2-1 采购订单物料明细表报表导出'!#REF!,7)=N$1)*('2-1 采购订单物料明细表报表导出'!#REF!=$A709),'2-1 采购订单物料明细表报表导出'!#REF!,0))</f>
        <v>#REF!</v>
      </c>
      <c r="O709" s="23" t="e" cm="1">
        <f t="array" ref="O709">SUM(IF((LEFT('2-1 采购订单物料明细表报表导出'!#REF!,7)=O$1)*('2-1 采购订单物料明细表报表导出'!#REF!=$A709),'2-1 采购订单物料明细表报表导出'!#REF!,0))</f>
        <v>#REF!</v>
      </c>
    </row>
    <row r="710" ht="14.5" spans="1:15">
      <c r="A710" s="20" t="s">
        <v>4018</v>
      </c>
      <c r="B710" s="51" t="s">
        <v>1759</v>
      </c>
      <c r="C710" s="52" t="s">
        <v>1760</v>
      </c>
      <c r="D710" s="23" t="e" cm="1">
        <f t="array" ref="D710">SUM(IF((LEFT('2-1 采购订单物料明细表报表导出'!#REF!,7)=D$1)*('2-1 采购订单物料明细表报表导出'!#REF!=$A710),'2-1 采购订单物料明细表报表导出'!#REF!,0))</f>
        <v>#REF!</v>
      </c>
      <c r="E710" s="23" t="e" cm="1">
        <f t="array" ref="E710">SUM(IF((LEFT('2-1 采购订单物料明细表报表导出'!#REF!,7)=E$1)*('2-1 采购订单物料明细表报表导出'!#REF!=$A710),'2-1 采购订单物料明细表报表导出'!#REF!,0))</f>
        <v>#REF!</v>
      </c>
      <c r="F710" s="23" t="e" cm="1">
        <f t="array" ref="F710">SUM(IF((LEFT('2-1 采购订单物料明细表报表导出'!#REF!,7)=F$1)*('2-1 采购订单物料明细表报表导出'!#REF!=$A710),'2-1 采购订单物料明细表报表导出'!#REF!,0))</f>
        <v>#REF!</v>
      </c>
      <c r="G710" s="23" t="e" cm="1">
        <f t="array" ref="G710">SUM(IF((LEFT('2-1 采购订单物料明细表报表导出'!#REF!,7)=G$1)*('2-1 采购订单物料明细表报表导出'!#REF!=$A710),'2-1 采购订单物料明细表报表导出'!#REF!,0))</f>
        <v>#REF!</v>
      </c>
      <c r="H710" s="23" t="e" cm="1">
        <f t="array" ref="H710">SUM(IF((LEFT('2-1 采购订单物料明细表报表导出'!#REF!,7)=H$1)*('2-1 采购订单物料明细表报表导出'!#REF!=$A710),'2-1 采购订单物料明细表报表导出'!#REF!,0))</f>
        <v>#REF!</v>
      </c>
      <c r="I710" s="23" t="e" cm="1">
        <f t="array" ref="I710">SUM(IF((LEFT('2-1 采购订单物料明细表报表导出'!#REF!,7)=I$1)*('2-1 采购订单物料明细表报表导出'!#REF!=$A710),'2-1 采购订单物料明细表报表导出'!#REF!,0))</f>
        <v>#REF!</v>
      </c>
      <c r="J710" s="23" t="e" cm="1">
        <f t="array" ref="J710">SUM(IF((LEFT('2-1 采购订单物料明细表报表导出'!#REF!,7)=J$1)*('2-1 采购订单物料明细表报表导出'!#REF!=$A710),'2-1 采购订单物料明细表报表导出'!#REF!,0))</f>
        <v>#REF!</v>
      </c>
      <c r="K710" s="23" t="e" cm="1">
        <f t="array" ref="K710">SUM(IF((LEFT('2-1 采购订单物料明细表报表导出'!#REF!,7)=K$1)*('2-1 采购订单物料明细表报表导出'!#REF!=$A710),'2-1 采购订单物料明细表报表导出'!#REF!,0))</f>
        <v>#REF!</v>
      </c>
      <c r="L710" s="23" t="e" cm="1">
        <f t="array" ref="L710">SUM(IF((LEFT('2-1 采购订单物料明细表报表导出'!#REF!,7)=L$1)*('2-1 采购订单物料明细表报表导出'!#REF!=$A710),'2-1 采购订单物料明细表报表导出'!#REF!,0))</f>
        <v>#REF!</v>
      </c>
      <c r="M710" s="23" t="e" cm="1">
        <f t="array" ref="M710">SUM(IF((LEFT('2-1 采购订单物料明细表报表导出'!#REF!,7)=M$1)*('2-1 采购订单物料明细表报表导出'!#REF!=$A710),'2-1 采购订单物料明细表报表导出'!#REF!,0))</f>
        <v>#REF!</v>
      </c>
      <c r="N710" s="23" t="e" cm="1">
        <f t="array" ref="N710">SUM(IF((LEFT('2-1 采购订单物料明细表报表导出'!#REF!,7)=N$1)*('2-1 采购订单物料明细表报表导出'!#REF!=$A710),'2-1 采购订单物料明细表报表导出'!#REF!,0))</f>
        <v>#REF!</v>
      </c>
      <c r="O710" s="23" t="e" cm="1">
        <f t="array" ref="O710">SUM(IF((LEFT('2-1 采购订单物料明细表报表导出'!#REF!,7)=O$1)*('2-1 采购订单物料明细表报表导出'!#REF!=$A710),'2-1 采购订单物料明细表报表导出'!#REF!,0))</f>
        <v>#REF!</v>
      </c>
    </row>
    <row r="711" ht="30" spans="1:15">
      <c r="A711" s="50" t="s">
        <v>4019</v>
      </c>
      <c r="B711" s="51" t="s">
        <v>1759</v>
      </c>
      <c r="C711" s="52" t="s">
        <v>1760</v>
      </c>
      <c r="D711" s="23" t="e" cm="1">
        <f t="array" ref="D711">SUM(IF((LEFT('2-1 采购订单物料明细表报表导出'!#REF!,7)=D$1)*('2-1 采购订单物料明细表报表导出'!#REF!=$A711),'2-1 采购订单物料明细表报表导出'!#REF!,0))</f>
        <v>#REF!</v>
      </c>
      <c r="E711" s="23" t="e" cm="1">
        <f t="array" ref="E711">SUM(IF((LEFT('2-1 采购订单物料明细表报表导出'!#REF!,7)=E$1)*('2-1 采购订单物料明细表报表导出'!#REF!=$A711),'2-1 采购订单物料明细表报表导出'!#REF!,0))</f>
        <v>#REF!</v>
      </c>
      <c r="F711" s="23" t="e" cm="1">
        <f t="array" ref="F711">SUM(IF((LEFT('2-1 采购订单物料明细表报表导出'!#REF!,7)=F$1)*('2-1 采购订单物料明细表报表导出'!#REF!=$A711),'2-1 采购订单物料明细表报表导出'!#REF!,0))</f>
        <v>#REF!</v>
      </c>
      <c r="G711" s="23" t="e" cm="1">
        <f t="array" ref="G711">SUM(IF((LEFT('2-1 采购订单物料明细表报表导出'!#REF!,7)=G$1)*('2-1 采购订单物料明细表报表导出'!#REF!=$A711),'2-1 采购订单物料明细表报表导出'!#REF!,0))</f>
        <v>#REF!</v>
      </c>
      <c r="H711" s="23" t="e" cm="1">
        <f t="array" ref="H711">SUM(IF((LEFT('2-1 采购订单物料明细表报表导出'!#REF!,7)=H$1)*('2-1 采购订单物料明细表报表导出'!#REF!=$A711),'2-1 采购订单物料明细表报表导出'!#REF!,0))</f>
        <v>#REF!</v>
      </c>
      <c r="I711" s="23" t="e" cm="1">
        <f t="array" ref="I711">SUM(IF((LEFT('2-1 采购订单物料明细表报表导出'!#REF!,7)=I$1)*('2-1 采购订单物料明细表报表导出'!#REF!=$A711),'2-1 采购订单物料明细表报表导出'!#REF!,0))</f>
        <v>#REF!</v>
      </c>
      <c r="J711" s="23" t="e" cm="1">
        <f t="array" ref="J711">SUM(IF((LEFT('2-1 采购订单物料明细表报表导出'!#REF!,7)=J$1)*('2-1 采购订单物料明细表报表导出'!#REF!=$A711),'2-1 采购订单物料明细表报表导出'!#REF!,0))</f>
        <v>#REF!</v>
      </c>
      <c r="K711" s="23" t="e" cm="1">
        <f t="array" ref="K711">SUM(IF((LEFT('2-1 采购订单物料明细表报表导出'!#REF!,7)=K$1)*('2-1 采购订单物料明细表报表导出'!#REF!=$A711),'2-1 采购订单物料明细表报表导出'!#REF!,0))</f>
        <v>#REF!</v>
      </c>
      <c r="L711" s="23" t="e" cm="1">
        <f t="array" ref="L711">SUM(IF((LEFT('2-1 采购订单物料明细表报表导出'!#REF!,7)=L$1)*('2-1 采购订单物料明细表报表导出'!#REF!=$A711),'2-1 采购订单物料明细表报表导出'!#REF!,0))</f>
        <v>#REF!</v>
      </c>
      <c r="M711" s="23" t="e" cm="1">
        <f t="array" ref="M711">SUM(IF((LEFT('2-1 采购订单物料明细表报表导出'!#REF!,7)=M$1)*('2-1 采购订单物料明细表报表导出'!#REF!=$A711),'2-1 采购订单物料明细表报表导出'!#REF!,0))</f>
        <v>#REF!</v>
      </c>
      <c r="N711" s="23" t="e" cm="1">
        <f t="array" ref="N711">SUM(IF((LEFT('2-1 采购订单物料明细表报表导出'!#REF!,7)=N$1)*('2-1 采购订单物料明细表报表导出'!#REF!=$A711),'2-1 采购订单物料明细表报表导出'!#REF!,0))</f>
        <v>#REF!</v>
      </c>
      <c r="O711" s="23" t="e" cm="1">
        <f t="array" ref="O711">SUM(IF((LEFT('2-1 采购订单物料明细表报表导出'!#REF!,7)=O$1)*('2-1 采购订单物料明细表报表导出'!#REF!=$A711),'2-1 采购订单物料明细表报表导出'!#REF!,0))</f>
        <v>#REF!</v>
      </c>
    </row>
    <row r="712" ht="30" spans="1:15">
      <c r="A712" s="50" t="s">
        <v>4020</v>
      </c>
      <c r="B712" s="51" t="s">
        <v>1759</v>
      </c>
      <c r="C712" s="52" t="s">
        <v>1760</v>
      </c>
      <c r="D712" s="23" t="e" cm="1">
        <f t="array" ref="D712">SUM(IF((LEFT('2-1 采购订单物料明细表报表导出'!#REF!,7)=D$1)*('2-1 采购订单物料明细表报表导出'!#REF!=$A712),'2-1 采购订单物料明细表报表导出'!#REF!,0))</f>
        <v>#REF!</v>
      </c>
      <c r="E712" s="23" t="e" cm="1">
        <f t="array" ref="E712">SUM(IF((LEFT('2-1 采购订单物料明细表报表导出'!#REF!,7)=E$1)*('2-1 采购订单物料明细表报表导出'!#REF!=$A712),'2-1 采购订单物料明细表报表导出'!#REF!,0))</f>
        <v>#REF!</v>
      </c>
      <c r="F712" s="23" t="e" cm="1">
        <f t="array" ref="F712">SUM(IF((LEFT('2-1 采购订单物料明细表报表导出'!#REF!,7)=F$1)*('2-1 采购订单物料明细表报表导出'!#REF!=$A712),'2-1 采购订单物料明细表报表导出'!#REF!,0))</f>
        <v>#REF!</v>
      </c>
      <c r="G712" s="23" t="e" cm="1">
        <f t="array" ref="G712">SUM(IF((LEFT('2-1 采购订单物料明细表报表导出'!#REF!,7)=G$1)*('2-1 采购订单物料明细表报表导出'!#REF!=$A712),'2-1 采购订单物料明细表报表导出'!#REF!,0))</f>
        <v>#REF!</v>
      </c>
      <c r="H712" s="23" t="e" cm="1">
        <f t="array" ref="H712">SUM(IF((LEFT('2-1 采购订单物料明细表报表导出'!#REF!,7)=H$1)*('2-1 采购订单物料明细表报表导出'!#REF!=$A712),'2-1 采购订单物料明细表报表导出'!#REF!,0))</f>
        <v>#REF!</v>
      </c>
      <c r="I712" s="23" t="e" cm="1">
        <f t="array" ref="I712">SUM(IF((LEFT('2-1 采购订单物料明细表报表导出'!#REF!,7)=I$1)*('2-1 采购订单物料明细表报表导出'!#REF!=$A712),'2-1 采购订单物料明细表报表导出'!#REF!,0))</f>
        <v>#REF!</v>
      </c>
      <c r="J712" s="23" t="e" cm="1">
        <f t="array" ref="J712">SUM(IF((LEFT('2-1 采购订单物料明细表报表导出'!#REF!,7)=J$1)*('2-1 采购订单物料明细表报表导出'!#REF!=$A712),'2-1 采购订单物料明细表报表导出'!#REF!,0))</f>
        <v>#REF!</v>
      </c>
      <c r="K712" s="23" t="e" cm="1">
        <f t="array" ref="K712">SUM(IF((LEFT('2-1 采购订单物料明细表报表导出'!#REF!,7)=K$1)*('2-1 采购订单物料明细表报表导出'!#REF!=$A712),'2-1 采购订单物料明细表报表导出'!#REF!,0))</f>
        <v>#REF!</v>
      </c>
      <c r="L712" s="23" t="e" cm="1">
        <f t="array" ref="L712">SUM(IF((LEFT('2-1 采购订单物料明细表报表导出'!#REF!,7)=L$1)*('2-1 采购订单物料明细表报表导出'!#REF!=$A712),'2-1 采购订单物料明细表报表导出'!#REF!,0))</f>
        <v>#REF!</v>
      </c>
      <c r="M712" s="23" t="e" cm="1">
        <f t="array" ref="M712">SUM(IF((LEFT('2-1 采购订单物料明细表报表导出'!#REF!,7)=M$1)*('2-1 采购订单物料明细表报表导出'!#REF!=$A712),'2-1 采购订单物料明细表报表导出'!#REF!,0))</f>
        <v>#REF!</v>
      </c>
      <c r="N712" s="23" t="e" cm="1">
        <f t="array" ref="N712">SUM(IF((LEFT('2-1 采购订单物料明细表报表导出'!#REF!,7)=N$1)*('2-1 采购订单物料明细表报表导出'!#REF!=$A712),'2-1 采购订单物料明细表报表导出'!#REF!,0))</f>
        <v>#REF!</v>
      </c>
      <c r="O712" s="23" t="e" cm="1">
        <f t="array" ref="O712">SUM(IF((LEFT('2-1 采购订单物料明细表报表导出'!#REF!,7)=O$1)*('2-1 采购订单物料明细表报表导出'!#REF!=$A712),'2-1 采购订单物料明细表报表导出'!#REF!,0))</f>
        <v>#REF!</v>
      </c>
    </row>
    <row r="713" ht="30" spans="1:15">
      <c r="A713" s="50" t="s">
        <v>4021</v>
      </c>
      <c r="B713" s="51" t="s">
        <v>1759</v>
      </c>
      <c r="C713" s="52" t="s">
        <v>1760</v>
      </c>
      <c r="D713" s="23" t="e" cm="1">
        <f t="array" ref="D713">SUM(IF((LEFT('2-1 采购订单物料明细表报表导出'!#REF!,7)=D$1)*('2-1 采购订单物料明细表报表导出'!#REF!=$A713),'2-1 采购订单物料明细表报表导出'!#REF!,0))</f>
        <v>#REF!</v>
      </c>
      <c r="E713" s="23" t="e" cm="1">
        <f t="array" ref="E713">SUM(IF((LEFT('2-1 采购订单物料明细表报表导出'!#REF!,7)=E$1)*('2-1 采购订单物料明细表报表导出'!#REF!=$A713),'2-1 采购订单物料明细表报表导出'!#REF!,0))</f>
        <v>#REF!</v>
      </c>
      <c r="F713" s="23" t="e" cm="1">
        <f t="array" ref="F713">SUM(IF((LEFT('2-1 采购订单物料明细表报表导出'!#REF!,7)=F$1)*('2-1 采购订单物料明细表报表导出'!#REF!=$A713),'2-1 采购订单物料明细表报表导出'!#REF!,0))</f>
        <v>#REF!</v>
      </c>
      <c r="G713" s="23" t="e" cm="1">
        <f t="array" ref="G713">SUM(IF((LEFT('2-1 采购订单物料明细表报表导出'!#REF!,7)=G$1)*('2-1 采购订单物料明细表报表导出'!#REF!=$A713),'2-1 采购订单物料明细表报表导出'!#REF!,0))</f>
        <v>#REF!</v>
      </c>
      <c r="H713" s="23" t="e" cm="1">
        <f t="array" ref="H713">SUM(IF((LEFT('2-1 采购订单物料明细表报表导出'!#REF!,7)=H$1)*('2-1 采购订单物料明细表报表导出'!#REF!=$A713),'2-1 采购订单物料明细表报表导出'!#REF!,0))</f>
        <v>#REF!</v>
      </c>
      <c r="I713" s="23" t="e" cm="1">
        <f t="array" ref="I713">SUM(IF((LEFT('2-1 采购订单物料明细表报表导出'!#REF!,7)=I$1)*('2-1 采购订单物料明细表报表导出'!#REF!=$A713),'2-1 采购订单物料明细表报表导出'!#REF!,0))</f>
        <v>#REF!</v>
      </c>
      <c r="J713" s="23" t="e" cm="1">
        <f t="array" ref="J713">SUM(IF((LEFT('2-1 采购订单物料明细表报表导出'!#REF!,7)=J$1)*('2-1 采购订单物料明细表报表导出'!#REF!=$A713),'2-1 采购订单物料明细表报表导出'!#REF!,0))</f>
        <v>#REF!</v>
      </c>
      <c r="K713" s="23" t="e" cm="1">
        <f t="array" ref="K713">SUM(IF((LEFT('2-1 采购订单物料明细表报表导出'!#REF!,7)=K$1)*('2-1 采购订单物料明细表报表导出'!#REF!=$A713),'2-1 采购订单物料明细表报表导出'!#REF!,0))</f>
        <v>#REF!</v>
      </c>
      <c r="L713" s="23" t="e" cm="1">
        <f t="array" ref="L713">SUM(IF((LEFT('2-1 采购订单物料明细表报表导出'!#REF!,7)=L$1)*('2-1 采购订单物料明细表报表导出'!#REF!=$A713),'2-1 采购订单物料明细表报表导出'!#REF!,0))</f>
        <v>#REF!</v>
      </c>
      <c r="M713" s="23" t="e" cm="1">
        <f t="array" ref="M713">SUM(IF((LEFT('2-1 采购订单物料明细表报表导出'!#REF!,7)=M$1)*('2-1 采购订单物料明细表报表导出'!#REF!=$A713),'2-1 采购订单物料明细表报表导出'!#REF!,0))</f>
        <v>#REF!</v>
      </c>
      <c r="N713" s="23" t="e" cm="1">
        <f t="array" ref="N713">SUM(IF((LEFT('2-1 采购订单物料明细表报表导出'!#REF!,7)=N$1)*('2-1 采购订单物料明细表报表导出'!#REF!=$A713),'2-1 采购订单物料明细表报表导出'!#REF!,0))</f>
        <v>#REF!</v>
      </c>
      <c r="O713" s="23" t="e" cm="1">
        <f t="array" ref="O713">SUM(IF((LEFT('2-1 采购订单物料明细表报表导出'!#REF!,7)=O$1)*('2-1 采购订单物料明细表报表导出'!#REF!=$A713),'2-1 采购订单物料明细表报表导出'!#REF!,0))</f>
        <v>#REF!</v>
      </c>
    </row>
    <row r="714" ht="14.5" spans="1:15">
      <c r="A714" s="20" t="s">
        <v>4022</v>
      </c>
      <c r="B714" s="51" t="s">
        <v>1792</v>
      </c>
      <c r="C714" s="52" t="s">
        <v>1793</v>
      </c>
      <c r="D714" s="23" t="e" cm="1">
        <f t="array" ref="D714">SUM(IF((LEFT('2-1 采购订单物料明细表报表导出'!#REF!,7)=D$1)*('2-1 采购订单物料明细表报表导出'!#REF!=$A714),'2-1 采购订单物料明细表报表导出'!#REF!,0))</f>
        <v>#REF!</v>
      </c>
      <c r="E714" s="23" t="e" cm="1">
        <f t="array" ref="E714">SUM(IF((LEFT('2-1 采购订单物料明细表报表导出'!#REF!,7)=E$1)*('2-1 采购订单物料明细表报表导出'!#REF!=$A714),'2-1 采购订单物料明细表报表导出'!#REF!,0))</f>
        <v>#REF!</v>
      </c>
      <c r="F714" s="23" t="e" cm="1">
        <f t="array" ref="F714">SUM(IF((LEFT('2-1 采购订单物料明细表报表导出'!#REF!,7)=F$1)*('2-1 采购订单物料明细表报表导出'!#REF!=$A714),'2-1 采购订单物料明细表报表导出'!#REF!,0))</f>
        <v>#REF!</v>
      </c>
      <c r="G714" s="23" t="e" cm="1">
        <f t="array" ref="G714">SUM(IF((LEFT('2-1 采购订单物料明细表报表导出'!#REF!,7)=G$1)*('2-1 采购订单物料明细表报表导出'!#REF!=$A714),'2-1 采购订单物料明细表报表导出'!#REF!,0))</f>
        <v>#REF!</v>
      </c>
      <c r="H714" s="23" t="e" cm="1">
        <f t="array" ref="H714">SUM(IF((LEFT('2-1 采购订单物料明细表报表导出'!#REF!,7)=H$1)*('2-1 采购订单物料明细表报表导出'!#REF!=$A714),'2-1 采购订单物料明细表报表导出'!#REF!,0))</f>
        <v>#REF!</v>
      </c>
      <c r="I714" s="23" t="e" cm="1">
        <f t="array" ref="I714">SUM(IF((LEFT('2-1 采购订单物料明细表报表导出'!#REF!,7)=I$1)*('2-1 采购订单物料明细表报表导出'!#REF!=$A714),'2-1 采购订单物料明细表报表导出'!#REF!,0))</f>
        <v>#REF!</v>
      </c>
      <c r="J714" s="23" t="e" cm="1">
        <f t="array" ref="J714">SUM(IF((LEFT('2-1 采购订单物料明细表报表导出'!#REF!,7)=J$1)*('2-1 采购订单物料明细表报表导出'!#REF!=$A714),'2-1 采购订单物料明细表报表导出'!#REF!,0))</f>
        <v>#REF!</v>
      </c>
      <c r="K714" s="23" t="e" cm="1">
        <f t="array" ref="K714">SUM(IF((LEFT('2-1 采购订单物料明细表报表导出'!#REF!,7)=K$1)*('2-1 采购订单物料明细表报表导出'!#REF!=$A714),'2-1 采购订单物料明细表报表导出'!#REF!,0))</f>
        <v>#REF!</v>
      </c>
      <c r="L714" s="23" t="e" cm="1">
        <f t="array" ref="L714">SUM(IF((LEFT('2-1 采购订单物料明细表报表导出'!#REF!,7)=L$1)*('2-1 采购订单物料明细表报表导出'!#REF!=$A714),'2-1 采购订单物料明细表报表导出'!#REF!,0))</f>
        <v>#REF!</v>
      </c>
      <c r="M714" s="23" t="e" cm="1">
        <f t="array" ref="M714">SUM(IF((LEFT('2-1 采购订单物料明细表报表导出'!#REF!,7)=M$1)*('2-1 采购订单物料明细表报表导出'!#REF!=$A714),'2-1 采购订单物料明细表报表导出'!#REF!,0))</f>
        <v>#REF!</v>
      </c>
      <c r="N714" s="23" t="e" cm="1">
        <f t="array" ref="N714">SUM(IF((LEFT('2-1 采购订单物料明细表报表导出'!#REF!,7)=N$1)*('2-1 采购订单物料明细表报表导出'!#REF!=$A714),'2-1 采购订单物料明细表报表导出'!#REF!,0))</f>
        <v>#REF!</v>
      </c>
      <c r="O714" s="23" t="e" cm="1">
        <f t="array" ref="O714">SUM(IF((LEFT('2-1 采购订单物料明细表报表导出'!#REF!,7)=O$1)*('2-1 采购订单物料明细表报表导出'!#REF!=$A714),'2-1 采购订单物料明细表报表导出'!#REF!,0))</f>
        <v>#REF!</v>
      </c>
    </row>
    <row r="715" ht="14.5" spans="1:15">
      <c r="A715" s="20" t="s">
        <v>4023</v>
      </c>
      <c r="B715" s="51" t="s">
        <v>1792</v>
      </c>
      <c r="C715" s="52" t="s">
        <v>1793</v>
      </c>
      <c r="D715" s="23" t="e" cm="1">
        <f t="array" ref="D715">SUM(IF((LEFT('2-1 采购订单物料明细表报表导出'!#REF!,7)=D$1)*('2-1 采购订单物料明细表报表导出'!#REF!=$A715),'2-1 采购订单物料明细表报表导出'!#REF!,0))</f>
        <v>#REF!</v>
      </c>
      <c r="E715" s="23" t="e" cm="1">
        <f t="array" ref="E715">SUM(IF((LEFT('2-1 采购订单物料明细表报表导出'!#REF!,7)=E$1)*('2-1 采购订单物料明细表报表导出'!#REF!=$A715),'2-1 采购订单物料明细表报表导出'!#REF!,0))</f>
        <v>#REF!</v>
      </c>
      <c r="F715" s="23" t="e" cm="1">
        <f t="array" ref="F715">SUM(IF((LEFT('2-1 采购订单物料明细表报表导出'!#REF!,7)=F$1)*('2-1 采购订单物料明细表报表导出'!#REF!=$A715),'2-1 采购订单物料明细表报表导出'!#REF!,0))</f>
        <v>#REF!</v>
      </c>
      <c r="G715" s="23" t="e" cm="1">
        <f t="array" ref="G715">SUM(IF((LEFT('2-1 采购订单物料明细表报表导出'!#REF!,7)=G$1)*('2-1 采购订单物料明细表报表导出'!#REF!=$A715),'2-1 采购订单物料明细表报表导出'!#REF!,0))</f>
        <v>#REF!</v>
      </c>
      <c r="H715" s="23" t="e" cm="1">
        <f t="array" ref="H715">SUM(IF((LEFT('2-1 采购订单物料明细表报表导出'!#REF!,7)=H$1)*('2-1 采购订单物料明细表报表导出'!#REF!=$A715),'2-1 采购订单物料明细表报表导出'!#REF!,0))</f>
        <v>#REF!</v>
      </c>
      <c r="I715" s="23" t="e" cm="1">
        <f t="array" ref="I715">SUM(IF((LEFT('2-1 采购订单物料明细表报表导出'!#REF!,7)=I$1)*('2-1 采购订单物料明细表报表导出'!#REF!=$A715),'2-1 采购订单物料明细表报表导出'!#REF!,0))</f>
        <v>#REF!</v>
      </c>
      <c r="J715" s="23" t="e" cm="1">
        <f t="array" ref="J715">SUM(IF((LEFT('2-1 采购订单物料明细表报表导出'!#REF!,7)=J$1)*('2-1 采购订单物料明细表报表导出'!#REF!=$A715),'2-1 采购订单物料明细表报表导出'!#REF!,0))</f>
        <v>#REF!</v>
      </c>
      <c r="K715" s="23" t="e" cm="1">
        <f t="array" ref="K715">SUM(IF((LEFT('2-1 采购订单物料明细表报表导出'!#REF!,7)=K$1)*('2-1 采购订单物料明细表报表导出'!#REF!=$A715),'2-1 采购订单物料明细表报表导出'!#REF!,0))</f>
        <v>#REF!</v>
      </c>
      <c r="L715" s="23" t="e" cm="1">
        <f t="array" ref="L715">SUM(IF((LEFT('2-1 采购订单物料明细表报表导出'!#REF!,7)=L$1)*('2-1 采购订单物料明细表报表导出'!#REF!=$A715),'2-1 采购订单物料明细表报表导出'!#REF!,0))</f>
        <v>#REF!</v>
      </c>
      <c r="M715" s="23" t="e" cm="1">
        <f t="array" ref="M715">SUM(IF((LEFT('2-1 采购订单物料明细表报表导出'!#REF!,7)=M$1)*('2-1 采购订单物料明细表报表导出'!#REF!=$A715),'2-1 采购订单物料明细表报表导出'!#REF!,0))</f>
        <v>#REF!</v>
      </c>
      <c r="N715" s="23" t="e" cm="1">
        <f t="array" ref="N715">SUM(IF((LEFT('2-1 采购订单物料明细表报表导出'!#REF!,7)=N$1)*('2-1 采购订单物料明细表报表导出'!#REF!=$A715),'2-1 采购订单物料明细表报表导出'!#REF!,0))</f>
        <v>#REF!</v>
      </c>
      <c r="O715" s="23" t="e" cm="1">
        <f t="array" ref="O715">SUM(IF((LEFT('2-1 采购订单物料明细表报表导出'!#REF!,7)=O$1)*('2-1 采购订单物料明细表报表导出'!#REF!=$A715),'2-1 采购订单物料明细表报表导出'!#REF!,0))</f>
        <v>#REF!</v>
      </c>
    </row>
    <row r="716" ht="14.5" spans="1:15">
      <c r="A716" s="20" t="s">
        <v>4024</v>
      </c>
      <c r="B716" s="51" t="s">
        <v>1792</v>
      </c>
      <c r="C716" s="52" t="s">
        <v>1793</v>
      </c>
      <c r="D716" s="23" t="e" cm="1">
        <f t="array" ref="D716">SUM(IF((LEFT('2-1 采购订单物料明细表报表导出'!#REF!,7)=D$1)*('2-1 采购订单物料明细表报表导出'!#REF!=$A716),'2-1 采购订单物料明细表报表导出'!#REF!,0))</f>
        <v>#REF!</v>
      </c>
      <c r="E716" s="23" t="e" cm="1">
        <f t="array" ref="E716">SUM(IF((LEFT('2-1 采购订单物料明细表报表导出'!#REF!,7)=E$1)*('2-1 采购订单物料明细表报表导出'!#REF!=$A716),'2-1 采购订单物料明细表报表导出'!#REF!,0))</f>
        <v>#REF!</v>
      </c>
      <c r="F716" s="23" t="e" cm="1">
        <f t="array" ref="F716">SUM(IF((LEFT('2-1 采购订单物料明细表报表导出'!#REF!,7)=F$1)*('2-1 采购订单物料明细表报表导出'!#REF!=$A716),'2-1 采购订单物料明细表报表导出'!#REF!,0))</f>
        <v>#REF!</v>
      </c>
      <c r="G716" s="23" t="e" cm="1">
        <f t="array" ref="G716">SUM(IF((LEFT('2-1 采购订单物料明细表报表导出'!#REF!,7)=G$1)*('2-1 采购订单物料明细表报表导出'!#REF!=$A716),'2-1 采购订单物料明细表报表导出'!#REF!,0))</f>
        <v>#REF!</v>
      </c>
      <c r="H716" s="23" t="e" cm="1">
        <f t="array" ref="H716">SUM(IF((LEFT('2-1 采购订单物料明细表报表导出'!#REF!,7)=H$1)*('2-1 采购订单物料明细表报表导出'!#REF!=$A716),'2-1 采购订单物料明细表报表导出'!#REF!,0))</f>
        <v>#REF!</v>
      </c>
      <c r="I716" s="23" t="e" cm="1">
        <f t="array" ref="I716">SUM(IF((LEFT('2-1 采购订单物料明细表报表导出'!#REF!,7)=I$1)*('2-1 采购订单物料明细表报表导出'!#REF!=$A716),'2-1 采购订单物料明细表报表导出'!#REF!,0))</f>
        <v>#REF!</v>
      </c>
      <c r="J716" s="23" t="e" cm="1">
        <f t="array" ref="J716">SUM(IF((LEFT('2-1 采购订单物料明细表报表导出'!#REF!,7)=J$1)*('2-1 采购订单物料明细表报表导出'!#REF!=$A716),'2-1 采购订单物料明细表报表导出'!#REF!,0))</f>
        <v>#REF!</v>
      </c>
      <c r="K716" s="23" t="e" cm="1">
        <f t="array" ref="K716">SUM(IF((LEFT('2-1 采购订单物料明细表报表导出'!#REF!,7)=K$1)*('2-1 采购订单物料明细表报表导出'!#REF!=$A716),'2-1 采购订单物料明细表报表导出'!#REF!,0))</f>
        <v>#REF!</v>
      </c>
      <c r="L716" s="23" t="e" cm="1">
        <f t="array" ref="L716">SUM(IF((LEFT('2-1 采购订单物料明细表报表导出'!#REF!,7)=L$1)*('2-1 采购订单物料明细表报表导出'!#REF!=$A716),'2-1 采购订单物料明细表报表导出'!#REF!,0))</f>
        <v>#REF!</v>
      </c>
      <c r="M716" s="23" t="e" cm="1">
        <f t="array" ref="M716">SUM(IF((LEFT('2-1 采购订单物料明细表报表导出'!#REF!,7)=M$1)*('2-1 采购订单物料明细表报表导出'!#REF!=$A716),'2-1 采购订单物料明细表报表导出'!#REF!,0))</f>
        <v>#REF!</v>
      </c>
      <c r="N716" s="23" t="e" cm="1">
        <f t="array" ref="N716">SUM(IF((LEFT('2-1 采购订单物料明细表报表导出'!#REF!,7)=N$1)*('2-1 采购订单物料明细表报表导出'!#REF!=$A716),'2-1 采购订单物料明细表报表导出'!#REF!,0))</f>
        <v>#REF!</v>
      </c>
      <c r="O716" s="23" t="e" cm="1">
        <f t="array" ref="O716">SUM(IF((LEFT('2-1 采购订单物料明细表报表导出'!#REF!,7)=O$1)*('2-1 采购订单物料明细表报表导出'!#REF!=$A716),'2-1 采购订单物料明细表报表导出'!#REF!,0))</f>
        <v>#REF!</v>
      </c>
    </row>
    <row r="717" ht="15" spans="1:15">
      <c r="A717" s="50" t="s">
        <v>4025</v>
      </c>
      <c r="B717" s="51" t="s">
        <v>1792</v>
      </c>
      <c r="C717" s="52" t="s">
        <v>1793</v>
      </c>
      <c r="D717" s="23" t="e" cm="1">
        <f t="array" ref="D717">SUM(IF((LEFT('2-1 采购订单物料明细表报表导出'!#REF!,7)=D$1)*('2-1 采购订单物料明细表报表导出'!#REF!=$A717),'2-1 采购订单物料明细表报表导出'!#REF!,0))</f>
        <v>#REF!</v>
      </c>
      <c r="E717" s="23" t="e" cm="1">
        <f t="array" ref="E717">SUM(IF((LEFT('2-1 采购订单物料明细表报表导出'!#REF!,7)=E$1)*('2-1 采购订单物料明细表报表导出'!#REF!=$A717),'2-1 采购订单物料明细表报表导出'!#REF!,0))</f>
        <v>#REF!</v>
      </c>
      <c r="F717" s="23" t="e" cm="1">
        <f t="array" ref="F717">SUM(IF((LEFT('2-1 采购订单物料明细表报表导出'!#REF!,7)=F$1)*('2-1 采购订单物料明细表报表导出'!#REF!=$A717),'2-1 采购订单物料明细表报表导出'!#REF!,0))</f>
        <v>#REF!</v>
      </c>
      <c r="G717" s="23" t="e" cm="1">
        <f t="array" ref="G717">SUM(IF((LEFT('2-1 采购订单物料明细表报表导出'!#REF!,7)=G$1)*('2-1 采购订单物料明细表报表导出'!#REF!=$A717),'2-1 采购订单物料明细表报表导出'!#REF!,0))</f>
        <v>#REF!</v>
      </c>
      <c r="H717" s="23" t="e" cm="1">
        <f t="array" ref="H717">SUM(IF((LEFT('2-1 采购订单物料明细表报表导出'!#REF!,7)=H$1)*('2-1 采购订单物料明细表报表导出'!#REF!=$A717),'2-1 采购订单物料明细表报表导出'!#REF!,0))</f>
        <v>#REF!</v>
      </c>
      <c r="I717" s="23" t="e" cm="1">
        <f t="array" ref="I717">SUM(IF((LEFT('2-1 采购订单物料明细表报表导出'!#REF!,7)=I$1)*('2-1 采购订单物料明细表报表导出'!#REF!=$A717),'2-1 采购订单物料明细表报表导出'!#REF!,0))</f>
        <v>#REF!</v>
      </c>
      <c r="J717" s="23" t="e" cm="1">
        <f t="array" ref="J717">SUM(IF((LEFT('2-1 采购订单物料明细表报表导出'!#REF!,7)=J$1)*('2-1 采购订单物料明细表报表导出'!#REF!=$A717),'2-1 采购订单物料明细表报表导出'!#REF!,0))</f>
        <v>#REF!</v>
      </c>
      <c r="K717" s="23" t="e" cm="1">
        <f t="array" ref="K717">SUM(IF((LEFT('2-1 采购订单物料明细表报表导出'!#REF!,7)=K$1)*('2-1 采购订单物料明细表报表导出'!#REF!=$A717),'2-1 采购订单物料明细表报表导出'!#REF!,0))</f>
        <v>#REF!</v>
      </c>
      <c r="L717" s="23" t="e" cm="1">
        <f t="array" ref="L717">SUM(IF((LEFT('2-1 采购订单物料明细表报表导出'!#REF!,7)=L$1)*('2-1 采购订单物料明细表报表导出'!#REF!=$A717),'2-1 采购订单物料明细表报表导出'!#REF!,0))</f>
        <v>#REF!</v>
      </c>
      <c r="M717" s="23" t="e" cm="1">
        <f t="array" ref="M717">SUM(IF((LEFT('2-1 采购订单物料明细表报表导出'!#REF!,7)=M$1)*('2-1 采购订单物料明细表报表导出'!#REF!=$A717),'2-1 采购订单物料明细表报表导出'!#REF!,0))</f>
        <v>#REF!</v>
      </c>
      <c r="N717" s="23" t="e" cm="1">
        <f t="array" ref="N717">SUM(IF((LEFT('2-1 采购订单物料明细表报表导出'!#REF!,7)=N$1)*('2-1 采购订单物料明细表报表导出'!#REF!=$A717),'2-1 采购订单物料明细表报表导出'!#REF!,0))</f>
        <v>#REF!</v>
      </c>
      <c r="O717" s="23" t="e" cm="1">
        <f t="array" ref="O717">SUM(IF((LEFT('2-1 采购订单物料明细表报表导出'!#REF!,7)=O$1)*('2-1 采购订单物料明细表报表导出'!#REF!=$A717),'2-1 采购订单物料明细表报表导出'!#REF!,0))</f>
        <v>#REF!</v>
      </c>
    </row>
    <row r="718" ht="14.5" spans="1:15">
      <c r="A718" s="20" t="s">
        <v>4026</v>
      </c>
      <c r="B718" s="51" t="s">
        <v>1792</v>
      </c>
      <c r="C718" s="52" t="s">
        <v>1793</v>
      </c>
      <c r="D718" s="23" t="e" cm="1">
        <f t="array" ref="D718">SUM(IF((LEFT('2-1 采购订单物料明细表报表导出'!#REF!,7)=D$1)*('2-1 采购订单物料明细表报表导出'!#REF!=$A718),'2-1 采购订单物料明细表报表导出'!#REF!,0))</f>
        <v>#REF!</v>
      </c>
      <c r="E718" s="23" t="e" cm="1">
        <f t="array" ref="E718">SUM(IF((LEFT('2-1 采购订单物料明细表报表导出'!#REF!,7)=E$1)*('2-1 采购订单物料明细表报表导出'!#REF!=$A718),'2-1 采购订单物料明细表报表导出'!#REF!,0))</f>
        <v>#REF!</v>
      </c>
      <c r="F718" s="23" t="e" cm="1">
        <f t="array" ref="F718">SUM(IF((LEFT('2-1 采购订单物料明细表报表导出'!#REF!,7)=F$1)*('2-1 采购订单物料明细表报表导出'!#REF!=$A718),'2-1 采购订单物料明细表报表导出'!#REF!,0))</f>
        <v>#REF!</v>
      </c>
      <c r="G718" s="23" t="e" cm="1">
        <f t="array" ref="G718">SUM(IF((LEFT('2-1 采购订单物料明细表报表导出'!#REF!,7)=G$1)*('2-1 采购订单物料明细表报表导出'!#REF!=$A718),'2-1 采购订单物料明细表报表导出'!#REF!,0))</f>
        <v>#REF!</v>
      </c>
      <c r="H718" s="23" t="e" cm="1">
        <f t="array" ref="H718">SUM(IF((LEFT('2-1 采购订单物料明细表报表导出'!#REF!,7)=H$1)*('2-1 采购订单物料明细表报表导出'!#REF!=$A718),'2-1 采购订单物料明细表报表导出'!#REF!,0))</f>
        <v>#REF!</v>
      </c>
      <c r="I718" s="23" t="e" cm="1">
        <f t="array" ref="I718">SUM(IF((LEFT('2-1 采购订单物料明细表报表导出'!#REF!,7)=I$1)*('2-1 采购订单物料明细表报表导出'!#REF!=$A718),'2-1 采购订单物料明细表报表导出'!#REF!,0))</f>
        <v>#REF!</v>
      </c>
      <c r="J718" s="23" t="e" cm="1">
        <f t="array" ref="J718">SUM(IF((LEFT('2-1 采购订单物料明细表报表导出'!#REF!,7)=J$1)*('2-1 采购订单物料明细表报表导出'!#REF!=$A718),'2-1 采购订单物料明细表报表导出'!#REF!,0))</f>
        <v>#REF!</v>
      </c>
      <c r="K718" s="23" t="e" cm="1">
        <f t="array" ref="K718">SUM(IF((LEFT('2-1 采购订单物料明细表报表导出'!#REF!,7)=K$1)*('2-1 采购订单物料明细表报表导出'!#REF!=$A718),'2-1 采购订单物料明细表报表导出'!#REF!,0))</f>
        <v>#REF!</v>
      </c>
      <c r="L718" s="23" t="e" cm="1">
        <f t="array" ref="L718">SUM(IF((LEFT('2-1 采购订单物料明细表报表导出'!#REF!,7)=L$1)*('2-1 采购订单物料明细表报表导出'!#REF!=$A718),'2-1 采购订单物料明细表报表导出'!#REF!,0))</f>
        <v>#REF!</v>
      </c>
      <c r="M718" s="23" t="e" cm="1">
        <f t="array" ref="M718">SUM(IF((LEFT('2-1 采购订单物料明细表报表导出'!#REF!,7)=M$1)*('2-1 采购订单物料明细表报表导出'!#REF!=$A718),'2-1 采购订单物料明细表报表导出'!#REF!,0))</f>
        <v>#REF!</v>
      </c>
      <c r="N718" s="23" t="e" cm="1">
        <f t="array" ref="N718">SUM(IF((LEFT('2-1 采购订单物料明细表报表导出'!#REF!,7)=N$1)*('2-1 采购订单物料明细表报表导出'!#REF!=$A718),'2-1 采购订单物料明细表报表导出'!#REF!,0))</f>
        <v>#REF!</v>
      </c>
      <c r="O718" s="23" t="e" cm="1">
        <f t="array" ref="O718">SUM(IF((LEFT('2-1 采购订单物料明细表报表导出'!#REF!,7)=O$1)*('2-1 采购订单物料明细表报表导出'!#REF!=$A718),'2-1 采购订单物料明细表报表导出'!#REF!,0))</f>
        <v>#REF!</v>
      </c>
    </row>
    <row r="719" ht="14.5" spans="1:15">
      <c r="A719" s="20" t="s">
        <v>4027</v>
      </c>
      <c r="B719" s="51" t="s">
        <v>1792</v>
      </c>
      <c r="C719" s="52" t="s">
        <v>1793</v>
      </c>
      <c r="D719" s="23" t="e" cm="1">
        <f t="array" ref="D719">SUM(IF((LEFT('2-1 采购订单物料明细表报表导出'!#REF!,7)=D$1)*('2-1 采购订单物料明细表报表导出'!#REF!=$A719),'2-1 采购订单物料明细表报表导出'!#REF!,0))</f>
        <v>#REF!</v>
      </c>
      <c r="E719" s="23" t="e" cm="1">
        <f t="array" ref="E719">SUM(IF((LEFT('2-1 采购订单物料明细表报表导出'!#REF!,7)=E$1)*('2-1 采购订单物料明细表报表导出'!#REF!=$A719),'2-1 采购订单物料明细表报表导出'!#REF!,0))</f>
        <v>#REF!</v>
      </c>
      <c r="F719" s="23" t="e" cm="1">
        <f t="array" ref="F719">SUM(IF((LEFT('2-1 采购订单物料明细表报表导出'!#REF!,7)=F$1)*('2-1 采购订单物料明细表报表导出'!#REF!=$A719),'2-1 采购订单物料明细表报表导出'!#REF!,0))</f>
        <v>#REF!</v>
      </c>
      <c r="G719" s="23" t="e" cm="1">
        <f t="array" ref="G719">SUM(IF((LEFT('2-1 采购订单物料明细表报表导出'!#REF!,7)=G$1)*('2-1 采购订单物料明细表报表导出'!#REF!=$A719),'2-1 采购订单物料明细表报表导出'!#REF!,0))</f>
        <v>#REF!</v>
      </c>
      <c r="H719" s="23" t="e" cm="1">
        <f t="array" ref="H719">SUM(IF((LEFT('2-1 采购订单物料明细表报表导出'!#REF!,7)=H$1)*('2-1 采购订单物料明细表报表导出'!#REF!=$A719),'2-1 采购订单物料明细表报表导出'!#REF!,0))</f>
        <v>#REF!</v>
      </c>
      <c r="I719" s="23" t="e" cm="1">
        <f t="array" ref="I719">SUM(IF((LEFT('2-1 采购订单物料明细表报表导出'!#REF!,7)=I$1)*('2-1 采购订单物料明细表报表导出'!#REF!=$A719),'2-1 采购订单物料明细表报表导出'!#REF!,0))</f>
        <v>#REF!</v>
      </c>
      <c r="J719" s="23" t="e" cm="1">
        <f t="array" ref="J719">SUM(IF((LEFT('2-1 采购订单物料明细表报表导出'!#REF!,7)=J$1)*('2-1 采购订单物料明细表报表导出'!#REF!=$A719),'2-1 采购订单物料明细表报表导出'!#REF!,0))</f>
        <v>#REF!</v>
      </c>
      <c r="K719" s="23" t="e" cm="1">
        <f t="array" ref="K719">SUM(IF((LEFT('2-1 采购订单物料明细表报表导出'!#REF!,7)=K$1)*('2-1 采购订单物料明细表报表导出'!#REF!=$A719),'2-1 采购订单物料明细表报表导出'!#REF!,0))</f>
        <v>#REF!</v>
      </c>
      <c r="L719" s="23" t="e" cm="1">
        <f t="array" ref="L719">SUM(IF((LEFT('2-1 采购订单物料明细表报表导出'!#REF!,7)=L$1)*('2-1 采购订单物料明细表报表导出'!#REF!=$A719),'2-1 采购订单物料明细表报表导出'!#REF!,0))</f>
        <v>#REF!</v>
      </c>
      <c r="M719" s="23" t="e" cm="1">
        <f t="array" ref="M719">SUM(IF((LEFT('2-1 采购订单物料明细表报表导出'!#REF!,7)=M$1)*('2-1 采购订单物料明细表报表导出'!#REF!=$A719),'2-1 采购订单物料明细表报表导出'!#REF!,0))</f>
        <v>#REF!</v>
      </c>
      <c r="N719" s="23" t="e" cm="1">
        <f t="array" ref="N719">SUM(IF((LEFT('2-1 采购订单物料明细表报表导出'!#REF!,7)=N$1)*('2-1 采购订单物料明细表报表导出'!#REF!=$A719),'2-1 采购订单物料明细表报表导出'!#REF!,0))</f>
        <v>#REF!</v>
      </c>
      <c r="O719" s="23" t="e" cm="1">
        <f t="array" ref="O719">SUM(IF((LEFT('2-1 采购订单物料明细表报表导出'!#REF!,7)=O$1)*('2-1 采购订单物料明细表报表导出'!#REF!=$A719),'2-1 采购订单物料明细表报表导出'!#REF!,0))</f>
        <v>#REF!</v>
      </c>
    </row>
    <row r="720" ht="14.5" spans="1:15">
      <c r="A720" s="20" t="s">
        <v>4028</v>
      </c>
      <c r="B720" s="51" t="s">
        <v>1792</v>
      </c>
      <c r="C720" s="52" t="s">
        <v>1793</v>
      </c>
      <c r="D720" s="23" t="e" cm="1">
        <f t="array" ref="D720">SUM(IF((LEFT('2-1 采购订单物料明细表报表导出'!#REF!,7)=D$1)*('2-1 采购订单物料明细表报表导出'!#REF!=$A720),'2-1 采购订单物料明细表报表导出'!#REF!,0))</f>
        <v>#REF!</v>
      </c>
      <c r="E720" s="23" t="e" cm="1">
        <f t="array" ref="E720">SUM(IF((LEFT('2-1 采购订单物料明细表报表导出'!#REF!,7)=E$1)*('2-1 采购订单物料明细表报表导出'!#REF!=$A720),'2-1 采购订单物料明细表报表导出'!#REF!,0))</f>
        <v>#REF!</v>
      </c>
      <c r="F720" s="23" t="e" cm="1">
        <f t="array" ref="F720">SUM(IF((LEFT('2-1 采购订单物料明细表报表导出'!#REF!,7)=F$1)*('2-1 采购订单物料明细表报表导出'!#REF!=$A720),'2-1 采购订单物料明细表报表导出'!#REF!,0))</f>
        <v>#REF!</v>
      </c>
      <c r="G720" s="23" t="e" cm="1">
        <f t="array" ref="G720">SUM(IF((LEFT('2-1 采购订单物料明细表报表导出'!#REF!,7)=G$1)*('2-1 采购订单物料明细表报表导出'!#REF!=$A720),'2-1 采购订单物料明细表报表导出'!#REF!,0))</f>
        <v>#REF!</v>
      </c>
      <c r="H720" s="23" t="e" cm="1">
        <f t="array" ref="H720">SUM(IF((LEFT('2-1 采购订单物料明细表报表导出'!#REF!,7)=H$1)*('2-1 采购订单物料明细表报表导出'!#REF!=$A720),'2-1 采购订单物料明细表报表导出'!#REF!,0))</f>
        <v>#REF!</v>
      </c>
      <c r="I720" s="23" t="e" cm="1">
        <f t="array" ref="I720">SUM(IF((LEFT('2-1 采购订单物料明细表报表导出'!#REF!,7)=I$1)*('2-1 采购订单物料明细表报表导出'!#REF!=$A720),'2-1 采购订单物料明细表报表导出'!#REF!,0))</f>
        <v>#REF!</v>
      </c>
      <c r="J720" s="23" t="e" cm="1">
        <f t="array" ref="J720">SUM(IF((LEFT('2-1 采购订单物料明细表报表导出'!#REF!,7)=J$1)*('2-1 采购订单物料明细表报表导出'!#REF!=$A720),'2-1 采购订单物料明细表报表导出'!#REF!,0))</f>
        <v>#REF!</v>
      </c>
      <c r="K720" s="23" t="e" cm="1">
        <f t="array" ref="K720">SUM(IF((LEFT('2-1 采购订单物料明细表报表导出'!#REF!,7)=K$1)*('2-1 采购订单物料明细表报表导出'!#REF!=$A720),'2-1 采购订单物料明细表报表导出'!#REF!,0))</f>
        <v>#REF!</v>
      </c>
      <c r="L720" s="23" t="e" cm="1">
        <f t="array" ref="L720">SUM(IF((LEFT('2-1 采购订单物料明细表报表导出'!#REF!,7)=L$1)*('2-1 采购订单物料明细表报表导出'!#REF!=$A720),'2-1 采购订单物料明细表报表导出'!#REF!,0))</f>
        <v>#REF!</v>
      </c>
      <c r="M720" s="23" t="e" cm="1">
        <f t="array" ref="M720">SUM(IF((LEFT('2-1 采购订单物料明细表报表导出'!#REF!,7)=M$1)*('2-1 采购订单物料明细表报表导出'!#REF!=$A720),'2-1 采购订单物料明细表报表导出'!#REF!,0))</f>
        <v>#REF!</v>
      </c>
      <c r="N720" s="23" t="e" cm="1">
        <f t="array" ref="N720">SUM(IF((LEFT('2-1 采购订单物料明细表报表导出'!#REF!,7)=N$1)*('2-1 采购订单物料明细表报表导出'!#REF!=$A720),'2-1 采购订单物料明细表报表导出'!#REF!,0))</f>
        <v>#REF!</v>
      </c>
      <c r="O720" s="23" t="e" cm="1">
        <f t="array" ref="O720">SUM(IF((LEFT('2-1 采购订单物料明细表报表导出'!#REF!,7)=O$1)*('2-1 采购订单物料明细表报表导出'!#REF!=$A720),'2-1 采购订单物料明细表报表导出'!#REF!,0))</f>
        <v>#REF!</v>
      </c>
    </row>
    <row r="721" ht="14.5" spans="1:15">
      <c r="A721" s="20" t="s">
        <v>4029</v>
      </c>
      <c r="B721" s="51" t="s">
        <v>1792</v>
      </c>
      <c r="C721" s="52" t="s">
        <v>1793</v>
      </c>
      <c r="D721" s="23" t="e" cm="1">
        <f t="array" ref="D721">SUM(IF((LEFT('2-1 采购订单物料明细表报表导出'!#REF!,7)=D$1)*('2-1 采购订单物料明细表报表导出'!#REF!=$A721),'2-1 采购订单物料明细表报表导出'!#REF!,0))</f>
        <v>#REF!</v>
      </c>
      <c r="E721" s="23" t="e" cm="1">
        <f t="array" ref="E721">SUM(IF((LEFT('2-1 采购订单物料明细表报表导出'!#REF!,7)=E$1)*('2-1 采购订单物料明细表报表导出'!#REF!=$A721),'2-1 采购订单物料明细表报表导出'!#REF!,0))</f>
        <v>#REF!</v>
      </c>
      <c r="F721" s="23" t="e" cm="1">
        <f t="array" ref="F721">SUM(IF((LEFT('2-1 采购订单物料明细表报表导出'!#REF!,7)=F$1)*('2-1 采购订单物料明细表报表导出'!#REF!=$A721),'2-1 采购订单物料明细表报表导出'!#REF!,0))</f>
        <v>#REF!</v>
      </c>
      <c r="G721" s="23" t="e" cm="1">
        <f t="array" ref="G721">SUM(IF((LEFT('2-1 采购订单物料明细表报表导出'!#REF!,7)=G$1)*('2-1 采购订单物料明细表报表导出'!#REF!=$A721),'2-1 采购订单物料明细表报表导出'!#REF!,0))</f>
        <v>#REF!</v>
      </c>
      <c r="H721" s="23" t="e" cm="1">
        <f t="array" ref="H721">SUM(IF((LEFT('2-1 采购订单物料明细表报表导出'!#REF!,7)=H$1)*('2-1 采购订单物料明细表报表导出'!#REF!=$A721),'2-1 采购订单物料明细表报表导出'!#REF!,0))</f>
        <v>#REF!</v>
      </c>
      <c r="I721" s="23" t="e" cm="1">
        <f t="array" ref="I721">SUM(IF((LEFT('2-1 采购订单物料明细表报表导出'!#REF!,7)=I$1)*('2-1 采购订单物料明细表报表导出'!#REF!=$A721),'2-1 采购订单物料明细表报表导出'!#REF!,0))</f>
        <v>#REF!</v>
      </c>
      <c r="J721" s="23" t="e" cm="1">
        <f t="array" ref="J721">SUM(IF((LEFT('2-1 采购订单物料明细表报表导出'!#REF!,7)=J$1)*('2-1 采购订单物料明细表报表导出'!#REF!=$A721),'2-1 采购订单物料明细表报表导出'!#REF!,0))</f>
        <v>#REF!</v>
      </c>
      <c r="K721" s="23" t="e" cm="1">
        <f t="array" ref="K721">SUM(IF((LEFT('2-1 采购订单物料明细表报表导出'!#REF!,7)=K$1)*('2-1 采购订单物料明细表报表导出'!#REF!=$A721),'2-1 采购订单物料明细表报表导出'!#REF!,0))</f>
        <v>#REF!</v>
      </c>
      <c r="L721" s="23" t="e" cm="1">
        <f t="array" ref="L721">SUM(IF((LEFT('2-1 采购订单物料明细表报表导出'!#REF!,7)=L$1)*('2-1 采购订单物料明细表报表导出'!#REF!=$A721),'2-1 采购订单物料明细表报表导出'!#REF!,0))</f>
        <v>#REF!</v>
      </c>
      <c r="M721" s="23" t="e" cm="1">
        <f t="array" ref="M721">SUM(IF((LEFT('2-1 采购订单物料明细表报表导出'!#REF!,7)=M$1)*('2-1 采购订单物料明细表报表导出'!#REF!=$A721),'2-1 采购订单物料明细表报表导出'!#REF!,0))</f>
        <v>#REF!</v>
      </c>
      <c r="N721" s="23" t="e" cm="1">
        <f t="array" ref="N721">SUM(IF((LEFT('2-1 采购订单物料明细表报表导出'!#REF!,7)=N$1)*('2-1 采购订单物料明细表报表导出'!#REF!=$A721),'2-1 采购订单物料明细表报表导出'!#REF!,0))</f>
        <v>#REF!</v>
      </c>
      <c r="O721" s="23" t="e" cm="1">
        <f t="array" ref="O721">SUM(IF((LEFT('2-1 采购订单物料明细表报表导出'!#REF!,7)=O$1)*('2-1 采购订单物料明细表报表导出'!#REF!=$A721),'2-1 采购订单物料明细表报表导出'!#REF!,0))</f>
        <v>#REF!</v>
      </c>
    </row>
    <row r="722" ht="14.5" spans="1:15">
      <c r="A722" s="20" t="s">
        <v>4030</v>
      </c>
      <c r="B722" s="51" t="s">
        <v>1792</v>
      </c>
      <c r="C722" s="52" t="s">
        <v>1793</v>
      </c>
      <c r="D722" s="23" t="e" cm="1">
        <f t="array" ref="D722">SUM(IF((LEFT('2-1 采购订单物料明细表报表导出'!#REF!,7)=D$1)*('2-1 采购订单物料明细表报表导出'!#REF!=$A722),'2-1 采购订单物料明细表报表导出'!#REF!,0))</f>
        <v>#REF!</v>
      </c>
      <c r="E722" s="23" t="e" cm="1">
        <f t="array" ref="E722">SUM(IF((LEFT('2-1 采购订单物料明细表报表导出'!#REF!,7)=E$1)*('2-1 采购订单物料明细表报表导出'!#REF!=$A722),'2-1 采购订单物料明细表报表导出'!#REF!,0))</f>
        <v>#REF!</v>
      </c>
      <c r="F722" s="23" t="e" cm="1">
        <f t="array" ref="F722">SUM(IF((LEFT('2-1 采购订单物料明细表报表导出'!#REF!,7)=F$1)*('2-1 采购订单物料明细表报表导出'!#REF!=$A722),'2-1 采购订单物料明细表报表导出'!#REF!,0))</f>
        <v>#REF!</v>
      </c>
      <c r="G722" s="23" t="e" cm="1">
        <f t="array" ref="G722">SUM(IF((LEFT('2-1 采购订单物料明细表报表导出'!#REF!,7)=G$1)*('2-1 采购订单物料明细表报表导出'!#REF!=$A722),'2-1 采购订单物料明细表报表导出'!#REF!,0))</f>
        <v>#REF!</v>
      </c>
      <c r="H722" s="23" t="e" cm="1">
        <f t="array" ref="H722">SUM(IF((LEFT('2-1 采购订单物料明细表报表导出'!#REF!,7)=H$1)*('2-1 采购订单物料明细表报表导出'!#REF!=$A722),'2-1 采购订单物料明细表报表导出'!#REF!,0))</f>
        <v>#REF!</v>
      </c>
      <c r="I722" s="23" t="e" cm="1">
        <f t="array" ref="I722">SUM(IF((LEFT('2-1 采购订单物料明细表报表导出'!#REF!,7)=I$1)*('2-1 采购订单物料明细表报表导出'!#REF!=$A722),'2-1 采购订单物料明细表报表导出'!#REF!,0))</f>
        <v>#REF!</v>
      </c>
      <c r="J722" s="23" t="e" cm="1">
        <f t="array" ref="J722">SUM(IF((LEFT('2-1 采购订单物料明细表报表导出'!#REF!,7)=J$1)*('2-1 采购订单物料明细表报表导出'!#REF!=$A722),'2-1 采购订单物料明细表报表导出'!#REF!,0))</f>
        <v>#REF!</v>
      </c>
      <c r="K722" s="23" t="e" cm="1">
        <f t="array" ref="K722">SUM(IF((LEFT('2-1 采购订单物料明细表报表导出'!#REF!,7)=K$1)*('2-1 采购订单物料明细表报表导出'!#REF!=$A722),'2-1 采购订单物料明细表报表导出'!#REF!,0))</f>
        <v>#REF!</v>
      </c>
      <c r="L722" s="23" t="e" cm="1">
        <f t="array" ref="L722">SUM(IF((LEFT('2-1 采购订单物料明细表报表导出'!#REF!,7)=L$1)*('2-1 采购订单物料明细表报表导出'!#REF!=$A722),'2-1 采购订单物料明细表报表导出'!#REF!,0))</f>
        <v>#REF!</v>
      </c>
      <c r="M722" s="23" t="e" cm="1">
        <f t="array" ref="M722">SUM(IF((LEFT('2-1 采购订单物料明细表报表导出'!#REF!,7)=M$1)*('2-1 采购订单物料明细表报表导出'!#REF!=$A722),'2-1 采购订单物料明细表报表导出'!#REF!,0))</f>
        <v>#REF!</v>
      </c>
      <c r="N722" s="23" t="e" cm="1">
        <f t="array" ref="N722">SUM(IF((LEFT('2-1 采购订单物料明细表报表导出'!#REF!,7)=N$1)*('2-1 采购订单物料明细表报表导出'!#REF!=$A722),'2-1 采购订单物料明细表报表导出'!#REF!,0))</f>
        <v>#REF!</v>
      </c>
      <c r="O722" s="23" t="e" cm="1">
        <f t="array" ref="O722">SUM(IF((LEFT('2-1 采购订单物料明细表报表导出'!#REF!,7)=O$1)*('2-1 采购订单物料明细表报表导出'!#REF!=$A722),'2-1 采购订单物料明细表报表导出'!#REF!,0))</f>
        <v>#REF!</v>
      </c>
    </row>
    <row r="723" ht="14.5" spans="1:15">
      <c r="A723" s="20" t="s">
        <v>4031</v>
      </c>
      <c r="B723" s="51" t="s">
        <v>1792</v>
      </c>
      <c r="C723" s="52" t="s">
        <v>1793</v>
      </c>
      <c r="D723" s="23" t="e" cm="1">
        <f t="array" ref="D723">SUM(IF((LEFT('2-1 采购订单物料明细表报表导出'!#REF!,7)=D$1)*('2-1 采购订单物料明细表报表导出'!#REF!=$A723),'2-1 采购订单物料明细表报表导出'!#REF!,0))</f>
        <v>#REF!</v>
      </c>
      <c r="E723" s="23" t="e" cm="1">
        <f t="array" ref="E723">SUM(IF((LEFT('2-1 采购订单物料明细表报表导出'!#REF!,7)=E$1)*('2-1 采购订单物料明细表报表导出'!#REF!=$A723),'2-1 采购订单物料明细表报表导出'!#REF!,0))</f>
        <v>#REF!</v>
      </c>
      <c r="F723" s="23" t="e" cm="1">
        <f t="array" ref="F723">SUM(IF((LEFT('2-1 采购订单物料明细表报表导出'!#REF!,7)=F$1)*('2-1 采购订单物料明细表报表导出'!#REF!=$A723),'2-1 采购订单物料明细表报表导出'!#REF!,0))</f>
        <v>#REF!</v>
      </c>
      <c r="G723" s="23" t="e" cm="1">
        <f t="array" ref="G723">SUM(IF((LEFT('2-1 采购订单物料明细表报表导出'!#REF!,7)=G$1)*('2-1 采购订单物料明细表报表导出'!#REF!=$A723),'2-1 采购订单物料明细表报表导出'!#REF!,0))</f>
        <v>#REF!</v>
      </c>
      <c r="H723" s="23" t="e" cm="1">
        <f t="array" ref="H723">SUM(IF((LEFT('2-1 采购订单物料明细表报表导出'!#REF!,7)=H$1)*('2-1 采购订单物料明细表报表导出'!#REF!=$A723),'2-1 采购订单物料明细表报表导出'!#REF!,0))</f>
        <v>#REF!</v>
      </c>
      <c r="I723" s="23" t="e" cm="1">
        <f t="array" ref="I723">SUM(IF((LEFT('2-1 采购订单物料明细表报表导出'!#REF!,7)=I$1)*('2-1 采购订单物料明细表报表导出'!#REF!=$A723),'2-1 采购订单物料明细表报表导出'!#REF!,0))</f>
        <v>#REF!</v>
      </c>
      <c r="J723" s="23" t="e" cm="1">
        <f t="array" ref="J723">SUM(IF((LEFT('2-1 采购订单物料明细表报表导出'!#REF!,7)=J$1)*('2-1 采购订单物料明细表报表导出'!#REF!=$A723),'2-1 采购订单物料明细表报表导出'!#REF!,0))</f>
        <v>#REF!</v>
      </c>
      <c r="K723" s="23" t="e" cm="1">
        <f t="array" ref="K723">SUM(IF((LEFT('2-1 采购订单物料明细表报表导出'!#REF!,7)=K$1)*('2-1 采购订单物料明细表报表导出'!#REF!=$A723),'2-1 采购订单物料明细表报表导出'!#REF!,0))</f>
        <v>#REF!</v>
      </c>
      <c r="L723" s="23" t="e" cm="1">
        <f t="array" ref="L723">SUM(IF((LEFT('2-1 采购订单物料明细表报表导出'!#REF!,7)=L$1)*('2-1 采购订单物料明细表报表导出'!#REF!=$A723),'2-1 采购订单物料明细表报表导出'!#REF!,0))</f>
        <v>#REF!</v>
      </c>
      <c r="M723" s="23" t="e" cm="1">
        <f t="array" ref="M723">SUM(IF((LEFT('2-1 采购订单物料明细表报表导出'!#REF!,7)=M$1)*('2-1 采购订单物料明细表报表导出'!#REF!=$A723),'2-1 采购订单物料明细表报表导出'!#REF!,0))</f>
        <v>#REF!</v>
      </c>
      <c r="N723" s="23" t="e" cm="1">
        <f t="array" ref="N723">SUM(IF((LEFT('2-1 采购订单物料明细表报表导出'!#REF!,7)=N$1)*('2-1 采购订单物料明细表报表导出'!#REF!=$A723),'2-1 采购订单物料明细表报表导出'!#REF!,0))</f>
        <v>#REF!</v>
      </c>
      <c r="O723" s="23" t="e" cm="1">
        <f t="array" ref="O723">SUM(IF((LEFT('2-1 采购订单物料明细表报表导出'!#REF!,7)=O$1)*('2-1 采购订单物料明细表报表导出'!#REF!=$A723),'2-1 采购订单物料明细表报表导出'!#REF!,0))</f>
        <v>#REF!</v>
      </c>
    </row>
    <row r="724" ht="30" spans="1:15">
      <c r="A724" s="50" t="s">
        <v>4032</v>
      </c>
      <c r="B724" s="51" t="s">
        <v>1792</v>
      </c>
      <c r="C724" s="52" t="s">
        <v>1793</v>
      </c>
      <c r="D724" s="23" t="e" cm="1">
        <f t="array" ref="D724">SUM(IF((LEFT('2-1 采购订单物料明细表报表导出'!#REF!,7)=D$1)*('2-1 采购订单物料明细表报表导出'!#REF!=$A724),'2-1 采购订单物料明细表报表导出'!#REF!,0))</f>
        <v>#REF!</v>
      </c>
      <c r="E724" s="23" t="e" cm="1">
        <f t="array" ref="E724">SUM(IF((LEFT('2-1 采购订单物料明细表报表导出'!#REF!,7)=E$1)*('2-1 采购订单物料明细表报表导出'!#REF!=$A724),'2-1 采购订单物料明细表报表导出'!#REF!,0))</f>
        <v>#REF!</v>
      </c>
      <c r="F724" s="23" t="e" cm="1">
        <f t="array" ref="F724">SUM(IF((LEFT('2-1 采购订单物料明细表报表导出'!#REF!,7)=F$1)*('2-1 采购订单物料明细表报表导出'!#REF!=$A724),'2-1 采购订单物料明细表报表导出'!#REF!,0))</f>
        <v>#REF!</v>
      </c>
      <c r="G724" s="23" t="e" cm="1">
        <f t="array" ref="G724">SUM(IF((LEFT('2-1 采购订单物料明细表报表导出'!#REF!,7)=G$1)*('2-1 采购订单物料明细表报表导出'!#REF!=$A724),'2-1 采购订单物料明细表报表导出'!#REF!,0))</f>
        <v>#REF!</v>
      </c>
      <c r="H724" s="23" t="e" cm="1">
        <f t="array" ref="H724">SUM(IF((LEFT('2-1 采购订单物料明细表报表导出'!#REF!,7)=H$1)*('2-1 采购订单物料明细表报表导出'!#REF!=$A724),'2-1 采购订单物料明细表报表导出'!#REF!,0))</f>
        <v>#REF!</v>
      </c>
      <c r="I724" s="23" t="e" cm="1">
        <f t="array" ref="I724">SUM(IF((LEFT('2-1 采购订单物料明细表报表导出'!#REF!,7)=I$1)*('2-1 采购订单物料明细表报表导出'!#REF!=$A724),'2-1 采购订单物料明细表报表导出'!#REF!,0))</f>
        <v>#REF!</v>
      </c>
      <c r="J724" s="23" t="e" cm="1">
        <f t="array" ref="J724">SUM(IF((LEFT('2-1 采购订单物料明细表报表导出'!#REF!,7)=J$1)*('2-1 采购订单物料明细表报表导出'!#REF!=$A724),'2-1 采购订单物料明细表报表导出'!#REF!,0))</f>
        <v>#REF!</v>
      </c>
      <c r="K724" s="23" t="e" cm="1">
        <f t="array" ref="K724">SUM(IF((LEFT('2-1 采购订单物料明细表报表导出'!#REF!,7)=K$1)*('2-1 采购订单物料明细表报表导出'!#REF!=$A724),'2-1 采购订单物料明细表报表导出'!#REF!,0))</f>
        <v>#REF!</v>
      </c>
      <c r="L724" s="23" t="e" cm="1">
        <f t="array" ref="L724">SUM(IF((LEFT('2-1 采购订单物料明细表报表导出'!#REF!,7)=L$1)*('2-1 采购订单物料明细表报表导出'!#REF!=$A724),'2-1 采购订单物料明细表报表导出'!#REF!,0))</f>
        <v>#REF!</v>
      </c>
      <c r="M724" s="23" t="e" cm="1">
        <f t="array" ref="M724">SUM(IF((LEFT('2-1 采购订单物料明细表报表导出'!#REF!,7)=M$1)*('2-1 采购订单物料明细表报表导出'!#REF!=$A724),'2-1 采购订单物料明细表报表导出'!#REF!,0))</f>
        <v>#REF!</v>
      </c>
      <c r="N724" s="23" t="e" cm="1">
        <f t="array" ref="N724">SUM(IF((LEFT('2-1 采购订单物料明细表报表导出'!#REF!,7)=N$1)*('2-1 采购订单物料明细表报表导出'!#REF!=$A724),'2-1 采购订单物料明细表报表导出'!#REF!,0))</f>
        <v>#REF!</v>
      </c>
      <c r="O724" s="23" t="e" cm="1">
        <f t="array" ref="O724">SUM(IF((LEFT('2-1 采购订单物料明细表报表导出'!#REF!,7)=O$1)*('2-1 采购订单物料明细表报表导出'!#REF!=$A724),'2-1 采购订单物料明细表报表导出'!#REF!,0))</f>
        <v>#REF!</v>
      </c>
    </row>
    <row r="725" ht="30" spans="1:15">
      <c r="A725" s="50" t="s">
        <v>4033</v>
      </c>
      <c r="B725" s="51" t="s">
        <v>1792</v>
      </c>
      <c r="C725" s="52" t="s">
        <v>1793</v>
      </c>
      <c r="D725" s="23" t="e" cm="1">
        <f t="array" ref="D725">SUM(IF((LEFT('2-1 采购订单物料明细表报表导出'!#REF!,7)=D$1)*('2-1 采购订单物料明细表报表导出'!#REF!=$A725),'2-1 采购订单物料明细表报表导出'!#REF!,0))</f>
        <v>#REF!</v>
      </c>
      <c r="E725" s="23" t="e" cm="1">
        <f t="array" ref="E725">SUM(IF((LEFT('2-1 采购订单物料明细表报表导出'!#REF!,7)=E$1)*('2-1 采购订单物料明细表报表导出'!#REF!=$A725),'2-1 采购订单物料明细表报表导出'!#REF!,0))</f>
        <v>#REF!</v>
      </c>
      <c r="F725" s="23" t="e" cm="1">
        <f t="array" ref="F725">SUM(IF((LEFT('2-1 采购订单物料明细表报表导出'!#REF!,7)=F$1)*('2-1 采购订单物料明细表报表导出'!#REF!=$A725),'2-1 采购订单物料明细表报表导出'!#REF!,0))</f>
        <v>#REF!</v>
      </c>
      <c r="G725" s="23" t="e" cm="1">
        <f t="array" ref="G725">SUM(IF((LEFT('2-1 采购订单物料明细表报表导出'!#REF!,7)=G$1)*('2-1 采购订单物料明细表报表导出'!#REF!=$A725),'2-1 采购订单物料明细表报表导出'!#REF!,0))</f>
        <v>#REF!</v>
      </c>
      <c r="H725" s="23" t="e" cm="1">
        <f t="array" ref="H725">SUM(IF((LEFT('2-1 采购订单物料明细表报表导出'!#REF!,7)=H$1)*('2-1 采购订单物料明细表报表导出'!#REF!=$A725),'2-1 采购订单物料明细表报表导出'!#REF!,0))</f>
        <v>#REF!</v>
      </c>
      <c r="I725" s="23" t="e" cm="1">
        <f t="array" ref="I725">SUM(IF((LEFT('2-1 采购订单物料明细表报表导出'!#REF!,7)=I$1)*('2-1 采购订单物料明细表报表导出'!#REF!=$A725),'2-1 采购订单物料明细表报表导出'!#REF!,0))</f>
        <v>#REF!</v>
      </c>
      <c r="J725" s="23" t="e" cm="1">
        <f t="array" ref="J725">SUM(IF((LEFT('2-1 采购订单物料明细表报表导出'!#REF!,7)=J$1)*('2-1 采购订单物料明细表报表导出'!#REF!=$A725),'2-1 采购订单物料明细表报表导出'!#REF!,0))</f>
        <v>#REF!</v>
      </c>
      <c r="K725" s="23" t="e" cm="1">
        <f t="array" ref="K725">SUM(IF((LEFT('2-1 采购订单物料明细表报表导出'!#REF!,7)=K$1)*('2-1 采购订单物料明细表报表导出'!#REF!=$A725),'2-1 采购订单物料明细表报表导出'!#REF!,0))</f>
        <v>#REF!</v>
      </c>
      <c r="L725" s="23" t="e" cm="1">
        <f t="array" ref="L725">SUM(IF((LEFT('2-1 采购订单物料明细表报表导出'!#REF!,7)=L$1)*('2-1 采购订单物料明细表报表导出'!#REF!=$A725),'2-1 采购订单物料明细表报表导出'!#REF!,0))</f>
        <v>#REF!</v>
      </c>
      <c r="M725" s="23" t="e" cm="1">
        <f t="array" ref="M725">SUM(IF((LEFT('2-1 采购订单物料明细表报表导出'!#REF!,7)=M$1)*('2-1 采购订单物料明细表报表导出'!#REF!=$A725),'2-1 采购订单物料明细表报表导出'!#REF!,0))</f>
        <v>#REF!</v>
      </c>
      <c r="N725" s="23" t="e" cm="1">
        <f t="array" ref="N725">SUM(IF((LEFT('2-1 采购订单物料明细表报表导出'!#REF!,7)=N$1)*('2-1 采购订单物料明细表报表导出'!#REF!=$A725),'2-1 采购订单物料明细表报表导出'!#REF!,0))</f>
        <v>#REF!</v>
      </c>
      <c r="O725" s="23" t="e" cm="1">
        <f t="array" ref="O725">SUM(IF((LEFT('2-1 采购订单物料明细表报表导出'!#REF!,7)=O$1)*('2-1 采购订单物料明细表报表导出'!#REF!=$A725),'2-1 采购订单物料明细表报表导出'!#REF!,0))</f>
        <v>#REF!</v>
      </c>
    </row>
    <row r="726" ht="30" spans="1:15">
      <c r="A726" s="50" t="s">
        <v>4034</v>
      </c>
      <c r="B726" s="51" t="s">
        <v>1792</v>
      </c>
      <c r="C726" s="52" t="s">
        <v>1793</v>
      </c>
      <c r="D726" s="23" t="e" cm="1">
        <f t="array" ref="D726">SUM(IF((LEFT('2-1 采购订单物料明细表报表导出'!#REF!,7)=D$1)*('2-1 采购订单物料明细表报表导出'!#REF!=$A726),'2-1 采购订单物料明细表报表导出'!#REF!,0))</f>
        <v>#REF!</v>
      </c>
      <c r="E726" s="23" t="e" cm="1">
        <f t="array" ref="E726">SUM(IF((LEFT('2-1 采购订单物料明细表报表导出'!#REF!,7)=E$1)*('2-1 采购订单物料明细表报表导出'!#REF!=$A726),'2-1 采购订单物料明细表报表导出'!#REF!,0))</f>
        <v>#REF!</v>
      </c>
      <c r="F726" s="23" t="e" cm="1">
        <f t="array" ref="F726">SUM(IF((LEFT('2-1 采购订单物料明细表报表导出'!#REF!,7)=F$1)*('2-1 采购订单物料明细表报表导出'!#REF!=$A726),'2-1 采购订单物料明细表报表导出'!#REF!,0))</f>
        <v>#REF!</v>
      </c>
      <c r="G726" s="23" t="e" cm="1">
        <f t="array" ref="G726">SUM(IF((LEFT('2-1 采购订单物料明细表报表导出'!#REF!,7)=G$1)*('2-1 采购订单物料明细表报表导出'!#REF!=$A726),'2-1 采购订单物料明细表报表导出'!#REF!,0))</f>
        <v>#REF!</v>
      </c>
      <c r="H726" s="23" t="e" cm="1">
        <f t="array" ref="H726">SUM(IF((LEFT('2-1 采购订单物料明细表报表导出'!#REF!,7)=H$1)*('2-1 采购订单物料明细表报表导出'!#REF!=$A726),'2-1 采购订单物料明细表报表导出'!#REF!,0))</f>
        <v>#REF!</v>
      </c>
      <c r="I726" s="23" t="e" cm="1">
        <f t="array" ref="I726">SUM(IF((LEFT('2-1 采购订单物料明细表报表导出'!#REF!,7)=I$1)*('2-1 采购订单物料明细表报表导出'!#REF!=$A726),'2-1 采购订单物料明细表报表导出'!#REF!,0))</f>
        <v>#REF!</v>
      </c>
      <c r="J726" s="23" t="e" cm="1">
        <f t="array" ref="J726">SUM(IF((LEFT('2-1 采购订单物料明细表报表导出'!#REF!,7)=J$1)*('2-1 采购订单物料明细表报表导出'!#REF!=$A726),'2-1 采购订单物料明细表报表导出'!#REF!,0))</f>
        <v>#REF!</v>
      </c>
      <c r="K726" s="23" t="e" cm="1">
        <f t="array" ref="K726">SUM(IF((LEFT('2-1 采购订单物料明细表报表导出'!#REF!,7)=K$1)*('2-1 采购订单物料明细表报表导出'!#REF!=$A726),'2-1 采购订单物料明细表报表导出'!#REF!,0))</f>
        <v>#REF!</v>
      </c>
      <c r="L726" s="23" t="e" cm="1">
        <f t="array" ref="L726">SUM(IF((LEFT('2-1 采购订单物料明细表报表导出'!#REF!,7)=L$1)*('2-1 采购订单物料明细表报表导出'!#REF!=$A726),'2-1 采购订单物料明细表报表导出'!#REF!,0))</f>
        <v>#REF!</v>
      </c>
      <c r="M726" s="23" t="e" cm="1">
        <f t="array" ref="M726">SUM(IF((LEFT('2-1 采购订单物料明细表报表导出'!#REF!,7)=M$1)*('2-1 采购订单物料明细表报表导出'!#REF!=$A726),'2-1 采购订单物料明细表报表导出'!#REF!,0))</f>
        <v>#REF!</v>
      </c>
      <c r="N726" s="23" t="e" cm="1">
        <f t="array" ref="N726">SUM(IF((LEFT('2-1 采购订单物料明细表报表导出'!#REF!,7)=N$1)*('2-1 采购订单物料明细表报表导出'!#REF!=$A726),'2-1 采购订单物料明细表报表导出'!#REF!,0))</f>
        <v>#REF!</v>
      </c>
      <c r="O726" s="23" t="e" cm="1">
        <f t="array" ref="O726">SUM(IF((LEFT('2-1 采购订单物料明细表报表导出'!#REF!,7)=O$1)*('2-1 采购订单物料明细表报表导出'!#REF!=$A726),'2-1 采购订单物料明细表报表导出'!#REF!,0))</f>
        <v>#REF!</v>
      </c>
    </row>
    <row r="727" ht="30" spans="1:15">
      <c r="A727" s="50" t="s">
        <v>4035</v>
      </c>
      <c r="B727" s="51" t="s">
        <v>1792</v>
      </c>
      <c r="C727" s="52" t="s">
        <v>1793</v>
      </c>
      <c r="D727" s="23" t="e" cm="1">
        <f t="array" ref="D727">SUM(IF((LEFT('2-1 采购订单物料明细表报表导出'!#REF!,7)=D$1)*('2-1 采购订单物料明细表报表导出'!#REF!=$A727),'2-1 采购订单物料明细表报表导出'!#REF!,0))</f>
        <v>#REF!</v>
      </c>
      <c r="E727" s="23" t="e" cm="1">
        <f t="array" ref="E727">SUM(IF((LEFT('2-1 采购订单物料明细表报表导出'!#REF!,7)=E$1)*('2-1 采购订单物料明细表报表导出'!#REF!=$A727),'2-1 采购订单物料明细表报表导出'!#REF!,0))</f>
        <v>#REF!</v>
      </c>
      <c r="F727" s="23" t="e" cm="1">
        <f t="array" ref="F727">SUM(IF((LEFT('2-1 采购订单物料明细表报表导出'!#REF!,7)=F$1)*('2-1 采购订单物料明细表报表导出'!#REF!=$A727),'2-1 采购订单物料明细表报表导出'!#REF!,0))</f>
        <v>#REF!</v>
      </c>
      <c r="G727" s="23" t="e" cm="1">
        <f t="array" ref="G727">SUM(IF((LEFT('2-1 采购订单物料明细表报表导出'!#REF!,7)=G$1)*('2-1 采购订单物料明细表报表导出'!#REF!=$A727),'2-1 采购订单物料明细表报表导出'!#REF!,0))</f>
        <v>#REF!</v>
      </c>
      <c r="H727" s="23" t="e" cm="1">
        <f t="array" ref="H727">SUM(IF((LEFT('2-1 采购订单物料明细表报表导出'!#REF!,7)=H$1)*('2-1 采购订单物料明细表报表导出'!#REF!=$A727),'2-1 采购订单物料明细表报表导出'!#REF!,0))</f>
        <v>#REF!</v>
      </c>
      <c r="I727" s="23" t="e" cm="1">
        <f t="array" ref="I727">SUM(IF((LEFT('2-1 采购订单物料明细表报表导出'!#REF!,7)=I$1)*('2-1 采购订单物料明细表报表导出'!#REF!=$A727),'2-1 采购订单物料明细表报表导出'!#REF!,0))</f>
        <v>#REF!</v>
      </c>
      <c r="J727" s="23" t="e" cm="1">
        <f t="array" ref="J727">SUM(IF((LEFT('2-1 采购订单物料明细表报表导出'!#REF!,7)=J$1)*('2-1 采购订单物料明细表报表导出'!#REF!=$A727),'2-1 采购订单物料明细表报表导出'!#REF!,0))</f>
        <v>#REF!</v>
      </c>
      <c r="K727" s="23" t="e" cm="1">
        <f t="array" ref="K727">SUM(IF((LEFT('2-1 采购订单物料明细表报表导出'!#REF!,7)=K$1)*('2-1 采购订单物料明细表报表导出'!#REF!=$A727),'2-1 采购订单物料明细表报表导出'!#REF!,0))</f>
        <v>#REF!</v>
      </c>
      <c r="L727" s="23" t="e" cm="1">
        <f t="array" ref="L727">SUM(IF((LEFT('2-1 采购订单物料明细表报表导出'!#REF!,7)=L$1)*('2-1 采购订单物料明细表报表导出'!#REF!=$A727),'2-1 采购订单物料明细表报表导出'!#REF!,0))</f>
        <v>#REF!</v>
      </c>
      <c r="M727" s="23" t="e" cm="1">
        <f t="array" ref="M727">SUM(IF((LEFT('2-1 采购订单物料明细表报表导出'!#REF!,7)=M$1)*('2-1 采购订单物料明细表报表导出'!#REF!=$A727),'2-1 采购订单物料明细表报表导出'!#REF!,0))</f>
        <v>#REF!</v>
      </c>
      <c r="N727" s="23" t="e" cm="1">
        <f t="array" ref="N727">SUM(IF((LEFT('2-1 采购订单物料明细表报表导出'!#REF!,7)=N$1)*('2-1 采购订单物料明细表报表导出'!#REF!=$A727),'2-1 采购订单物料明细表报表导出'!#REF!,0))</f>
        <v>#REF!</v>
      </c>
      <c r="O727" s="23" t="e" cm="1">
        <f t="array" ref="O727">SUM(IF((LEFT('2-1 采购订单物料明细表报表导出'!#REF!,7)=O$1)*('2-1 采购订单物料明细表报表导出'!#REF!=$A727),'2-1 采购订单物料明细表报表导出'!#REF!,0))</f>
        <v>#REF!</v>
      </c>
    </row>
    <row r="728" ht="30" spans="1:15">
      <c r="A728" s="50" t="s">
        <v>4036</v>
      </c>
      <c r="B728" s="51" t="s">
        <v>1792</v>
      </c>
      <c r="C728" s="52" t="s">
        <v>1793</v>
      </c>
      <c r="D728" s="23" t="e" cm="1">
        <f t="array" ref="D728">SUM(IF((LEFT('2-1 采购订单物料明细表报表导出'!#REF!,7)=D$1)*('2-1 采购订单物料明细表报表导出'!#REF!=$A728),'2-1 采购订单物料明细表报表导出'!#REF!,0))</f>
        <v>#REF!</v>
      </c>
      <c r="E728" s="23" t="e" cm="1">
        <f t="array" ref="E728">SUM(IF((LEFT('2-1 采购订单物料明细表报表导出'!#REF!,7)=E$1)*('2-1 采购订单物料明细表报表导出'!#REF!=$A728),'2-1 采购订单物料明细表报表导出'!#REF!,0))</f>
        <v>#REF!</v>
      </c>
      <c r="F728" s="23" t="e" cm="1">
        <f t="array" ref="F728">SUM(IF((LEFT('2-1 采购订单物料明细表报表导出'!#REF!,7)=F$1)*('2-1 采购订单物料明细表报表导出'!#REF!=$A728),'2-1 采购订单物料明细表报表导出'!#REF!,0))</f>
        <v>#REF!</v>
      </c>
      <c r="G728" s="23" t="e" cm="1">
        <f t="array" ref="G728">SUM(IF((LEFT('2-1 采购订单物料明细表报表导出'!#REF!,7)=G$1)*('2-1 采购订单物料明细表报表导出'!#REF!=$A728),'2-1 采购订单物料明细表报表导出'!#REF!,0))</f>
        <v>#REF!</v>
      </c>
      <c r="H728" s="23" t="e" cm="1">
        <f t="array" ref="H728">SUM(IF((LEFT('2-1 采购订单物料明细表报表导出'!#REF!,7)=H$1)*('2-1 采购订单物料明细表报表导出'!#REF!=$A728),'2-1 采购订单物料明细表报表导出'!#REF!,0))</f>
        <v>#REF!</v>
      </c>
      <c r="I728" s="23" t="e" cm="1">
        <f t="array" ref="I728">SUM(IF((LEFT('2-1 采购订单物料明细表报表导出'!#REF!,7)=I$1)*('2-1 采购订单物料明细表报表导出'!#REF!=$A728),'2-1 采购订单物料明细表报表导出'!#REF!,0))</f>
        <v>#REF!</v>
      </c>
      <c r="J728" s="23" t="e" cm="1">
        <f t="array" ref="J728">SUM(IF((LEFT('2-1 采购订单物料明细表报表导出'!#REF!,7)=J$1)*('2-1 采购订单物料明细表报表导出'!#REF!=$A728),'2-1 采购订单物料明细表报表导出'!#REF!,0))</f>
        <v>#REF!</v>
      </c>
      <c r="K728" s="23" t="e" cm="1">
        <f t="array" ref="K728">SUM(IF((LEFT('2-1 采购订单物料明细表报表导出'!#REF!,7)=K$1)*('2-1 采购订单物料明细表报表导出'!#REF!=$A728),'2-1 采购订单物料明细表报表导出'!#REF!,0))</f>
        <v>#REF!</v>
      </c>
      <c r="L728" s="23" t="e" cm="1">
        <f t="array" ref="L728">SUM(IF((LEFT('2-1 采购订单物料明细表报表导出'!#REF!,7)=L$1)*('2-1 采购订单物料明细表报表导出'!#REF!=$A728),'2-1 采购订单物料明细表报表导出'!#REF!,0))</f>
        <v>#REF!</v>
      </c>
      <c r="M728" s="23" t="e" cm="1">
        <f t="array" ref="M728">SUM(IF((LEFT('2-1 采购订单物料明细表报表导出'!#REF!,7)=M$1)*('2-1 采购订单物料明细表报表导出'!#REF!=$A728),'2-1 采购订单物料明细表报表导出'!#REF!,0))</f>
        <v>#REF!</v>
      </c>
      <c r="N728" s="23" t="e" cm="1">
        <f t="array" ref="N728">SUM(IF((LEFT('2-1 采购订单物料明细表报表导出'!#REF!,7)=N$1)*('2-1 采购订单物料明细表报表导出'!#REF!=$A728),'2-1 采购订单物料明细表报表导出'!#REF!,0))</f>
        <v>#REF!</v>
      </c>
      <c r="O728" s="23" t="e" cm="1">
        <f t="array" ref="O728">SUM(IF((LEFT('2-1 采购订单物料明细表报表导出'!#REF!,7)=O$1)*('2-1 采购订单物料明细表报表导出'!#REF!=$A728),'2-1 采购订单物料明细表报表导出'!#REF!,0))</f>
        <v>#REF!</v>
      </c>
    </row>
    <row r="729" ht="30" spans="1:15">
      <c r="A729" s="50" t="s">
        <v>4037</v>
      </c>
      <c r="B729" s="51" t="s">
        <v>1792</v>
      </c>
      <c r="C729" s="52" t="s">
        <v>1793</v>
      </c>
      <c r="D729" s="23" t="e" cm="1">
        <f t="array" ref="D729">SUM(IF((LEFT('2-1 采购订单物料明细表报表导出'!#REF!,7)=D$1)*('2-1 采购订单物料明细表报表导出'!#REF!=$A729),'2-1 采购订单物料明细表报表导出'!#REF!,0))</f>
        <v>#REF!</v>
      </c>
      <c r="E729" s="23" t="e" cm="1">
        <f t="array" ref="E729">SUM(IF((LEFT('2-1 采购订单物料明细表报表导出'!#REF!,7)=E$1)*('2-1 采购订单物料明细表报表导出'!#REF!=$A729),'2-1 采购订单物料明细表报表导出'!#REF!,0))</f>
        <v>#REF!</v>
      </c>
      <c r="F729" s="23" t="e" cm="1">
        <f t="array" ref="F729">SUM(IF((LEFT('2-1 采购订单物料明细表报表导出'!#REF!,7)=F$1)*('2-1 采购订单物料明细表报表导出'!#REF!=$A729),'2-1 采购订单物料明细表报表导出'!#REF!,0))</f>
        <v>#REF!</v>
      </c>
      <c r="G729" s="23" t="e" cm="1">
        <f t="array" ref="G729">SUM(IF((LEFT('2-1 采购订单物料明细表报表导出'!#REF!,7)=G$1)*('2-1 采购订单物料明细表报表导出'!#REF!=$A729),'2-1 采购订单物料明细表报表导出'!#REF!,0))</f>
        <v>#REF!</v>
      </c>
      <c r="H729" s="23" t="e" cm="1">
        <f t="array" ref="H729">SUM(IF((LEFT('2-1 采购订单物料明细表报表导出'!#REF!,7)=H$1)*('2-1 采购订单物料明细表报表导出'!#REF!=$A729),'2-1 采购订单物料明细表报表导出'!#REF!,0))</f>
        <v>#REF!</v>
      </c>
      <c r="I729" s="23" t="e" cm="1">
        <f t="array" ref="I729">SUM(IF((LEFT('2-1 采购订单物料明细表报表导出'!#REF!,7)=I$1)*('2-1 采购订单物料明细表报表导出'!#REF!=$A729),'2-1 采购订单物料明细表报表导出'!#REF!,0))</f>
        <v>#REF!</v>
      </c>
      <c r="J729" s="23" t="e" cm="1">
        <f t="array" ref="J729">SUM(IF((LEFT('2-1 采购订单物料明细表报表导出'!#REF!,7)=J$1)*('2-1 采购订单物料明细表报表导出'!#REF!=$A729),'2-1 采购订单物料明细表报表导出'!#REF!,0))</f>
        <v>#REF!</v>
      </c>
      <c r="K729" s="23" t="e" cm="1">
        <f t="array" ref="K729">SUM(IF((LEFT('2-1 采购订单物料明细表报表导出'!#REF!,7)=K$1)*('2-1 采购订单物料明细表报表导出'!#REF!=$A729),'2-1 采购订单物料明细表报表导出'!#REF!,0))</f>
        <v>#REF!</v>
      </c>
      <c r="L729" s="23" t="e" cm="1">
        <f t="array" ref="L729">SUM(IF((LEFT('2-1 采购订单物料明细表报表导出'!#REF!,7)=L$1)*('2-1 采购订单物料明细表报表导出'!#REF!=$A729),'2-1 采购订单物料明细表报表导出'!#REF!,0))</f>
        <v>#REF!</v>
      </c>
      <c r="M729" s="23" t="e" cm="1">
        <f t="array" ref="M729">SUM(IF((LEFT('2-1 采购订单物料明细表报表导出'!#REF!,7)=M$1)*('2-1 采购订单物料明细表报表导出'!#REF!=$A729),'2-1 采购订单物料明细表报表导出'!#REF!,0))</f>
        <v>#REF!</v>
      </c>
      <c r="N729" s="23" t="e" cm="1">
        <f t="array" ref="N729">SUM(IF((LEFT('2-1 采购订单物料明细表报表导出'!#REF!,7)=N$1)*('2-1 采购订单物料明细表报表导出'!#REF!=$A729),'2-1 采购订单物料明细表报表导出'!#REF!,0))</f>
        <v>#REF!</v>
      </c>
      <c r="O729" s="23" t="e" cm="1">
        <f t="array" ref="O729">SUM(IF((LEFT('2-1 采购订单物料明细表报表导出'!#REF!,7)=O$1)*('2-1 采购订单物料明细表报表导出'!#REF!=$A729),'2-1 采购订单物料明细表报表导出'!#REF!,0))</f>
        <v>#REF!</v>
      </c>
    </row>
    <row r="730" ht="30" spans="1:15">
      <c r="A730" s="50" t="s">
        <v>4038</v>
      </c>
      <c r="B730" s="51" t="s">
        <v>1792</v>
      </c>
      <c r="C730" s="52" t="s">
        <v>1793</v>
      </c>
      <c r="D730" s="23" t="e" cm="1">
        <f t="array" ref="D730">SUM(IF((LEFT('2-1 采购订单物料明细表报表导出'!#REF!,7)=D$1)*('2-1 采购订单物料明细表报表导出'!#REF!=$A730),'2-1 采购订单物料明细表报表导出'!#REF!,0))</f>
        <v>#REF!</v>
      </c>
      <c r="E730" s="23" t="e" cm="1">
        <f t="array" ref="E730">SUM(IF((LEFT('2-1 采购订单物料明细表报表导出'!#REF!,7)=E$1)*('2-1 采购订单物料明细表报表导出'!#REF!=$A730),'2-1 采购订单物料明细表报表导出'!#REF!,0))</f>
        <v>#REF!</v>
      </c>
      <c r="F730" s="23" t="e" cm="1">
        <f t="array" ref="F730">SUM(IF((LEFT('2-1 采购订单物料明细表报表导出'!#REF!,7)=F$1)*('2-1 采购订单物料明细表报表导出'!#REF!=$A730),'2-1 采购订单物料明细表报表导出'!#REF!,0))</f>
        <v>#REF!</v>
      </c>
      <c r="G730" s="23" t="e" cm="1">
        <f t="array" ref="G730">SUM(IF((LEFT('2-1 采购订单物料明细表报表导出'!#REF!,7)=G$1)*('2-1 采购订单物料明细表报表导出'!#REF!=$A730),'2-1 采购订单物料明细表报表导出'!#REF!,0))</f>
        <v>#REF!</v>
      </c>
      <c r="H730" s="23" t="e" cm="1">
        <f t="array" ref="H730">SUM(IF((LEFT('2-1 采购订单物料明细表报表导出'!#REF!,7)=H$1)*('2-1 采购订单物料明细表报表导出'!#REF!=$A730),'2-1 采购订单物料明细表报表导出'!#REF!,0))</f>
        <v>#REF!</v>
      </c>
      <c r="I730" s="23" t="e" cm="1">
        <f t="array" ref="I730">SUM(IF((LEFT('2-1 采购订单物料明细表报表导出'!#REF!,7)=I$1)*('2-1 采购订单物料明细表报表导出'!#REF!=$A730),'2-1 采购订单物料明细表报表导出'!#REF!,0))</f>
        <v>#REF!</v>
      </c>
      <c r="J730" s="23" t="e" cm="1">
        <f t="array" ref="J730">SUM(IF((LEFT('2-1 采购订单物料明细表报表导出'!#REF!,7)=J$1)*('2-1 采购订单物料明细表报表导出'!#REF!=$A730),'2-1 采购订单物料明细表报表导出'!#REF!,0))</f>
        <v>#REF!</v>
      </c>
      <c r="K730" s="23" t="e" cm="1">
        <f t="array" ref="K730">SUM(IF((LEFT('2-1 采购订单物料明细表报表导出'!#REF!,7)=K$1)*('2-1 采购订单物料明细表报表导出'!#REF!=$A730),'2-1 采购订单物料明细表报表导出'!#REF!,0))</f>
        <v>#REF!</v>
      </c>
      <c r="L730" s="23" t="e" cm="1">
        <f t="array" ref="L730">SUM(IF((LEFT('2-1 采购订单物料明细表报表导出'!#REF!,7)=L$1)*('2-1 采购订单物料明细表报表导出'!#REF!=$A730),'2-1 采购订单物料明细表报表导出'!#REF!,0))</f>
        <v>#REF!</v>
      </c>
      <c r="M730" s="23" t="e" cm="1">
        <f t="array" ref="M730">SUM(IF((LEFT('2-1 采购订单物料明细表报表导出'!#REF!,7)=M$1)*('2-1 采购订单物料明细表报表导出'!#REF!=$A730),'2-1 采购订单物料明细表报表导出'!#REF!,0))</f>
        <v>#REF!</v>
      </c>
      <c r="N730" s="23" t="e" cm="1">
        <f t="array" ref="N730">SUM(IF((LEFT('2-1 采购订单物料明细表报表导出'!#REF!,7)=N$1)*('2-1 采购订单物料明细表报表导出'!#REF!=$A730),'2-1 采购订单物料明细表报表导出'!#REF!,0))</f>
        <v>#REF!</v>
      </c>
      <c r="O730" s="23" t="e" cm="1">
        <f t="array" ref="O730">SUM(IF((LEFT('2-1 采购订单物料明细表报表导出'!#REF!,7)=O$1)*('2-1 采购订单物料明细表报表导出'!#REF!=$A730),'2-1 采购订单物料明细表报表导出'!#REF!,0))</f>
        <v>#REF!</v>
      </c>
    </row>
    <row r="731" ht="30" spans="1:15">
      <c r="A731" s="50" t="s">
        <v>4039</v>
      </c>
      <c r="B731" s="51" t="s">
        <v>1792</v>
      </c>
      <c r="C731" s="52" t="s">
        <v>1793</v>
      </c>
      <c r="D731" s="23" t="e" cm="1">
        <f t="array" ref="D731">SUM(IF((LEFT('2-1 采购订单物料明细表报表导出'!#REF!,7)=D$1)*('2-1 采购订单物料明细表报表导出'!#REF!=$A731),'2-1 采购订单物料明细表报表导出'!#REF!,0))</f>
        <v>#REF!</v>
      </c>
      <c r="E731" s="23" t="e" cm="1">
        <f t="array" ref="E731">SUM(IF((LEFT('2-1 采购订单物料明细表报表导出'!#REF!,7)=E$1)*('2-1 采购订单物料明细表报表导出'!#REF!=$A731),'2-1 采购订单物料明细表报表导出'!#REF!,0))</f>
        <v>#REF!</v>
      </c>
      <c r="F731" s="23" t="e" cm="1">
        <f t="array" ref="F731">SUM(IF((LEFT('2-1 采购订单物料明细表报表导出'!#REF!,7)=F$1)*('2-1 采购订单物料明细表报表导出'!#REF!=$A731),'2-1 采购订单物料明细表报表导出'!#REF!,0))</f>
        <v>#REF!</v>
      </c>
      <c r="G731" s="23" t="e" cm="1">
        <f t="array" ref="G731">SUM(IF((LEFT('2-1 采购订单物料明细表报表导出'!#REF!,7)=G$1)*('2-1 采购订单物料明细表报表导出'!#REF!=$A731),'2-1 采购订单物料明细表报表导出'!#REF!,0))</f>
        <v>#REF!</v>
      </c>
      <c r="H731" s="23" t="e" cm="1">
        <f t="array" ref="H731">SUM(IF((LEFT('2-1 采购订单物料明细表报表导出'!#REF!,7)=H$1)*('2-1 采购订单物料明细表报表导出'!#REF!=$A731),'2-1 采购订单物料明细表报表导出'!#REF!,0))</f>
        <v>#REF!</v>
      </c>
      <c r="I731" s="23" t="e" cm="1">
        <f t="array" ref="I731">SUM(IF((LEFT('2-1 采购订单物料明细表报表导出'!#REF!,7)=I$1)*('2-1 采购订单物料明细表报表导出'!#REF!=$A731),'2-1 采购订单物料明细表报表导出'!#REF!,0))</f>
        <v>#REF!</v>
      </c>
      <c r="J731" s="23" t="e" cm="1">
        <f t="array" ref="J731">SUM(IF((LEFT('2-1 采购订单物料明细表报表导出'!#REF!,7)=J$1)*('2-1 采购订单物料明细表报表导出'!#REF!=$A731),'2-1 采购订单物料明细表报表导出'!#REF!,0))</f>
        <v>#REF!</v>
      </c>
      <c r="K731" s="23" t="e" cm="1">
        <f t="array" ref="K731">SUM(IF((LEFT('2-1 采购订单物料明细表报表导出'!#REF!,7)=K$1)*('2-1 采购订单物料明细表报表导出'!#REF!=$A731),'2-1 采购订单物料明细表报表导出'!#REF!,0))</f>
        <v>#REF!</v>
      </c>
      <c r="L731" s="23" t="e" cm="1">
        <f t="array" ref="L731">SUM(IF((LEFT('2-1 采购订单物料明细表报表导出'!#REF!,7)=L$1)*('2-1 采购订单物料明细表报表导出'!#REF!=$A731),'2-1 采购订单物料明细表报表导出'!#REF!,0))</f>
        <v>#REF!</v>
      </c>
      <c r="M731" s="23" t="e" cm="1">
        <f t="array" ref="M731">SUM(IF((LEFT('2-1 采购订单物料明细表报表导出'!#REF!,7)=M$1)*('2-1 采购订单物料明细表报表导出'!#REF!=$A731),'2-1 采购订单物料明细表报表导出'!#REF!,0))</f>
        <v>#REF!</v>
      </c>
      <c r="N731" s="23" t="e" cm="1">
        <f t="array" ref="N731">SUM(IF((LEFT('2-1 采购订单物料明细表报表导出'!#REF!,7)=N$1)*('2-1 采购订单物料明细表报表导出'!#REF!=$A731),'2-1 采购订单物料明细表报表导出'!#REF!,0))</f>
        <v>#REF!</v>
      </c>
      <c r="O731" s="23" t="e" cm="1">
        <f t="array" ref="O731">SUM(IF((LEFT('2-1 采购订单物料明细表报表导出'!#REF!,7)=O$1)*('2-1 采购订单物料明细表报表导出'!#REF!=$A731),'2-1 采购订单物料明细表报表导出'!#REF!,0))</f>
        <v>#REF!</v>
      </c>
    </row>
    <row r="732" ht="30" spans="1:15">
      <c r="A732" s="50" t="s">
        <v>4040</v>
      </c>
      <c r="B732" s="51" t="s">
        <v>1792</v>
      </c>
      <c r="C732" s="52" t="s">
        <v>1793</v>
      </c>
      <c r="D732" s="23" t="e" cm="1">
        <f t="array" ref="D732">SUM(IF((LEFT('2-1 采购订单物料明细表报表导出'!#REF!,7)=D$1)*('2-1 采购订单物料明细表报表导出'!#REF!=$A732),'2-1 采购订单物料明细表报表导出'!#REF!,0))</f>
        <v>#REF!</v>
      </c>
      <c r="E732" s="23" t="e" cm="1">
        <f t="array" ref="E732">SUM(IF((LEFT('2-1 采购订单物料明细表报表导出'!#REF!,7)=E$1)*('2-1 采购订单物料明细表报表导出'!#REF!=$A732),'2-1 采购订单物料明细表报表导出'!#REF!,0))</f>
        <v>#REF!</v>
      </c>
      <c r="F732" s="23" t="e" cm="1">
        <f t="array" ref="F732">SUM(IF((LEFT('2-1 采购订单物料明细表报表导出'!#REF!,7)=F$1)*('2-1 采购订单物料明细表报表导出'!#REF!=$A732),'2-1 采购订单物料明细表报表导出'!#REF!,0))</f>
        <v>#REF!</v>
      </c>
      <c r="G732" s="23" t="e" cm="1">
        <f t="array" ref="G732">SUM(IF((LEFT('2-1 采购订单物料明细表报表导出'!#REF!,7)=G$1)*('2-1 采购订单物料明细表报表导出'!#REF!=$A732),'2-1 采购订单物料明细表报表导出'!#REF!,0))</f>
        <v>#REF!</v>
      </c>
      <c r="H732" s="23" t="e" cm="1">
        <f t="array" ref="H732">SUM(IF((LEFT('2-1 采购订单物料明细表报表导出'!#REF!,7)=H$1)*('2-1 采购订单物料明细表报表导出'!#REF!=$A732),'2-1 采购订单物料明细表报表导出'!#REF!,0))</f>
        <v>#REF!</v>
      </c>
      <c r="I732" s="23" t="e" cm="1">
        <f t="array" ref="I732">SUM(IF((LEFT('2-1 采购订单物料明细表报表导出'!#REF!,7)=I$1)*('2-1 采购订单物料明细表报表导出'!#REF!=$A732),'2-1 采购订单物料明细表报表导出'!#REF!,0))</f>
        <v>#REF!</v>
      </c>
      <c r="J732" s="23" t="e" cm="1">
        <f t="array" ref="J732">SUM(IF((LEFT('2-1 采购订单物料明细表报表导出'!#REF!,7)=J$1)*('2-1 采购订单物料明细表报表导出'!#REF!=$A732),'2-1 采购订单物料明细表报表导出'!#REF!,0))</f>
        <v>#REF!</v>
      </c>
      <c r="K732" s="23" t="e" cm="1">
        <f t="array" ref="K732">SUM(IF((LEFT('2-1 采购订单物料明细表报表导出'!#REF!,7)=K$1)*('2-1 采购订单物料明细表报表导出'!#REF!=$A732),'2-1 采购订单物料明细表报表导出'!#REF!,0))</f>
        <v>#REF!</v>
      </c>
      <c r="L732" s="23" t="e" cm="1">
        <f t="array" ref="L732">SUM(IF((LEFT('2-1 采购订单物料明细表报表导出'!#REF!,7)=L$1)*('2-1 采购订单物料明细表报表导出'!#REF!=$A732),'2-1 采购订单物料明细表报表导出'!#REF!,0))</f>
        <v>#REF!</v>
      </c>
      <c r="M732" s="23" t="e" cm="1">
        <f t="array" ref="M732">SUM(IF((LEFT('2-1 采购订单物料明细表报表导出'!#REF!,7)=M$1)*('2-1 采购订单物料明细表报表导出'!#REF!=$A732),'2-1 采购订单物料明细表报表导出'!#REF!,0))</f>
        <v>#REF!</v>
      </c>
      <c r="N732" s="23" t="e" cm="1">
        <f t="array" ref="N732">SUM(IF((LEFT('2-1 采购订单物料明细表报表导出'!#REF!,7)=N$1)*('2-1 采购订单物料明细表报表导出'!#REF!=$A732),'2-1 采购订单物料明细表报表导出'!#REF!,0))</f>
        <v>#REF!</v>
      </c>
      <c r="O732" s="23" t="e" cm="1">
        <f t="array" ref="O732">SUM(IF((LEFT('2-1 采购订单物料明细表报表导出'!#REF!,7)=O$1)*('2-1 采购订单物料明细表报表导出'!#REF!=$A732),'2-1 采购订单物料明细表报表导出'!#REF!,0))</f>
        <v>#REF!</v>
      </c>
    </row>
    <row r="733" ht="30" spans="1:15">
      <c r="A733" s="50" t="s">
        <v>4041</v>
      </c>
      <c r="B733" s="51" t="s">
        <v>1792</v>
      </c>
      <c r="C733" s="52" t="s">
        <v>1793</v>
      </c>
      <c r="D733" s="23" t="e" cm="1">
        <f t="array" ref="D733">SUM(IF((LEFT('2-1 采购订单物料明细表报表导出'!#REF!,7)=D$1)*('2-1 采购订单物料明细表报表导出'!#REF!=$A733),'2-1 采购订单物料明细表报表导出'!#REF!,0))</f>
        <v>#REF!</v>
      </c>
      <c r="E733" s="23" t="e" cm="1">
        <f t="array" ref="E733">SUM(IF((LEFT('2-1 采购订单物料明细表报表导出'!#REF!,7)=E$1)*('2-1 采购订单物料明细表报表导出'!#REF!=$A733),'2-1 采购订单物料明细表报表导出'!#REF!,0))</f>
        <v>#REF!</v>
      </c>
      <c r="F733" s="23" t="e" cm="1">
        <f t="array" ref="F733">SUM(IF((LEFT('2-1 采购订单物料明细表报表导出'!#REF!,7)=F$1)*('2-1 采购订单物料明细表报表导出'!#REF!=$A733),'2-1 采购订单物料明细表报表导出'!#REF!,0))</f>
        <v>#REF!</v>
      </c>
      <c r="G733" s="23" t="e" cm="1">
        <f t="array" ref="G733">SUM(IF((LEFT('2-1 采购订单物料明细表报表导出'!#REF!,7)=G$1)*('2-1 采购订单物料明细表报表导出'!#REF!=$A733),'2-1 采购订单物料明细表报表导出'!#REF!,0))</f>
        <v>#REF!</v>
      </c>
      <c r="H733" s="23" t="e" cm="1">
        <f t="array" ref="H733">SUM(IF((LEFT('2-1 采购订单物料明细表报表导出'!#REF!,7)=H$1)*('2-1 采购订单物料明细表报表导出'!#REF!=$A733),'2-1 采购订单物料明细表报表导出'!#REF!,0))</f>
        <v>#REF!</v>
      </c>
      <c r="I733" s="23" t="e" cm="1">
        <f t="array" ref="I733">SUM(IF((LEFT('2-1 采购订单物料明细表报表导出'!#REF!,7)=I$1)*('2-1 采购订单物料明细表报表导出'!#REF!=$A733),'2-1 采购订单物料明细表报表导出'!#REF!,0))</f>
        <v>#REF!</v>
      </c>
      <c r="J733" s="23" t="e" cm="1">
        <f t="array" ref="J733">SUM(IF((LEFT('2-1 采购订单物料明细表报表导出'!#REF!,7)=J$1)*('2-1 采购订单物料明细表报表导出'!#REF!=$A733),'2-1 采购订单物料明细表报表导出'!#REF!,0))</f>
        <v>#REF!</v>
      </c>
      <c r="K733" s="23" t="e" cm="1">
        <f t="array" ref="K733">SUM(IF((LEFT('2-1 采购订单物料明细表报表导出'!#REF!,7)=K$1)*('2-1 采购订单物料明细表报表导出'!#REF!=$A733),'2-1 采购订单物料明细表报表导出'!#REF!,0))</f>
        <v>#REF!</v>
      </c>
      <c r="L733" s="23" t="e" cm="1">
        <f t="array" ref="L733">SUM(IF((LEFT('2-1 采购订单物料明细表报表导出'!#REF!,7)=L$1)*('2-1 采购订单物料明细表报表导出'!#REF!=$A733),'2-1 采购订单物料明细表报表导出'!#REF!,0))</f>
        <v>#REF!</v>
      </c>
      <c r="M733" s="23" t="e" cm="1">
        <f t="array" ref="M733">SUM(IF((LEFT('2-1 采购订单物料明细表报表导出'!#REF!,7)=M$1)*('2-1 采购订单物料明细表报表导出'!#REF!=$A733),'2-1 采购订单物料明细表报表导出'!#REF!,0))</f>
        <v>#REF!</v>
      </c>
      <c r="N733" s="23" t="e" cm="1">
        <f t="array" ref="N733">SUM(IF((LEFT('2-1 采购订单物料明细表报表导出'!#REF!,7)=N$1)*('2-1 采购订单物料明细表报表导出'!#REF!=$A733),'2-1 采购订单物料明细表报表导出'!#REF!,0))</f>
        <v>#REF!</v>
      </c>
      <c r="O733" s="23" t="e" cm="1">
        <f t="array" ref="O733">SUM(IF((LEFT('2-1 采购订单物料明细表报表导出'!#REF!,7)=O$1)*('2-1 采购订单物料明细表报表导出'!#REF!=$A733),'2-1 采购订单物料明细表报表导出'!#REF!,0))</f>
        <v>#REF!</v>
      </c>
    </row>
    <row r="734" ht="30" spans="1:15">
      <c r="A734" s="50" t="s">
        <v>4042</v>
      </c>
      <c r="B734" s="51" t="s">
        <v>1792</v>
      </c>
      <c r="C734" s="52" t="s">
        <v>1793</v>
      </c>
      <c r="D734" s="23" t="e" cm="1">
        <f t="array" ref="D734">SUM(IF((LEFT('2-1 采购订单物料明细表报表导出'!#REF!,7)=D$1)*('2-1 采购订单物料明细表报表导出'!#REF!=$A734),'2-1 采购订单物料明细表报表导出'!#REF!,0))</f>
        <v>#REF!</v>
      </c>
      <c r="E734" s="23" t="e" cm="1">
        <f t="array" ref="E734">SUM(IF((LEFT('2-1 采购订单物料明细表报表导出'!#REF!,7)=E$1)*('2-1 采购订单物料明细表报表导出'!#REF!=$A734),'2-1 采购订单物料明细表报表导出'!#REF!,0))</f>
        <v>#REF!</v>
      </c>
      <c r="F734" s="23" t="e" cm="1">
        <f t="array" ref="F734">SUM(IF((LEFT('2-1 采购订单物料明细表报表导出'!#REF!,7)=F$1)*('2-1 采购订单物料明细表报表导出'!#REF!=$A734),'2-1 采购订单物料明细表报表导出'!#REF!,0))</f>
        <v>#REF!</v>
      </c>
      <c r="G734" s="23" t="e" cm="1">
        <f t="array" ref="G734">SUM(IF((LEFT('2-1 采购订单物料明细表报表导出'!#REF!,7)=G$1)*('2-1 采购订单物料明细表报表导出'!#REF!=$A734),'2-1 采购订单物料明细表报表导出'!#REF!,0))</f>
        <v>#REF!</v>
      </c>
      <c r="H734" s="23" t="e" cm="1">
        <f t="array" ref="H734">SUM(IF((LEFT('2-1 采购订单物料明细表报表导出'!#REF!,7)=H$1)*('2-1 采购订单物料明细表报表导出'!#REF!=$A734),'2-1 采购订单物料明细表报表导出'!#REF!,0))</f>
        <v>#REF!</v>
      </c>
      <c r="I734" s="23" t="e" cm="1">
        <f t="array" ref="I734">SUM(IF((LEFT('2-1 采购订单物料明细表报表导出'!#REF!,7)=I$1)*('2-1 采购订单物料明细表报表导出'!#REF!=$A734),'2-1 采购订单物料明细表报表导出'!#REF!,0))</f>
        <v>#REF!</v>
      </c>
      <c r="J734" s="23" t="e" cm="1">
        <f t="array" ref="J734">SUM(IF((LEFT('2-1 采购订单物料明细表报表导出'!#REF!,7)=J$1)*('2-1 采购订单物料明细表报表导出'!#REF!=$A734),'2-1 采购订单物料明细表报表导出'!#REF!,0))</f>
        <v>#REF!</v>
      </c>
      <c r="K734" s="23" t="e" cm="1">
        <f t="array" ref="K734">SUM(IF((LEFT('2-1 采购订单物料明细表报表导出'!#REF!,7)=K$1)*('2-1 采购订单物料明细表报表导出'!#REF!=$A734),'2-1 采购订单物料明细表报表导出'!#REF!,0))</f>
        <v>#REF!</v>
      </c>
      <c r="L734" s="23" t="e" cm="1">
        <f t="array" ref="L734">SUM(IF((LEFT('2-1 采购订单物料明细表报表导出'!#REF!,7)=L$1)*('2-1 采购订单物料明细表报表导出'!#REF!=$A734),'2-1 采购订单物料明细表报表导出'!#REF!,0))</f>
        <v>#REF!</v>
      </c>
      <c r="M734" s="23" t="e" cm="1">
        <f t="array" ref="M734">SUM(IF((LEFT('2-1 采购订单物料明细表报表导出'!#REF!,7)=M$1)*('2-1 采购订单物料明细表报表导出'!#REF!=$A734),'2-1 采购订单物料明细表报表导出'!#REF!,0))</f>
        <v>#REF!</v>
      </c>
      <c r="N734" s="23" t="e" cm="1">
        <f t="array" ref="N734">SUM(IF((LEFT('2-1 采购订单物料明细表报表导出'!#REF!,7)=N$1)*('2-1 采购订单物料明细表报表导出'!#REF!=$A734),'2-1 采购订单物料明细表报表导出'!#REF!,0))</f>
        <v>#REF!</v>
      </c>
      <c r="O734" s="23" t="e" cm="1">
        <f t="array" ref="O734">SUM(IF((LEFT('2-1 采购订单物料明细表报表导出'!#REF!,7)=O$1)*('2-1 采购订单物料明细表报表导出'!#REF!=$A734),'2-1 采购订单物料明细表报表导出'!#REF!,0))</f>
        <v>#REF!</v>
      </c>
    </row>
    <row r="735" ht="30" spans="1:15">
      <c r="A735" s="50" t="s">
        <v>4043</v>
      </c>
      <c r="B735" s="51" t="s">
        <v>1792</v>
      </c>
      <c r="C735" s="52" t="s">
        <v>1793</v>
      </c>
      <c r="D735" s="23" t="e" cm="1">
        <f t="array" ref="D735">SUM(IF((LEFT('2-1 采购订单物料明细表报表导出'!#REF!,7)=D$1)*('2-1 采购订单物料明细表报表导出'!#REF!=$A735),'2-1 采购订单物料明细表报表导出'!#REF!,0))</f>
        <v>#REF!</v>
      </c>
      <c r="E735" s="23" t="e" cm="1">
        <f t="array" ref="E735">SUM(IF((LEFT('2-1 采购订单物料明细表报表导出'!#REF!,7)=E$1)*('2-1 采购订单物料明细表报表导出'!#REF!=$A735),'2-1 采购订单物料明细表报表导出'!#REF!,0))</f>
        <v>#REF!</v>
      </c>
      <c r="F735" s="23" t="e" cm="1">
        <f t="array" ref="F735">SUM(IF((LEFT('2-1 采购订单物料明细表报表导出'!#REF!,7)=F$1)*('2-1 采购订单物料明细表报表导出'!#REF!=$A735),'2-1 采购订单物料明细表报表导出'!#REF!,0))</f>
        <v>#REF!</v>
      </c>
      <c r="G735" s="23" t="e" cm="1">
        <f t="array" ref="G735">SUM(IF((LEFT('2-1 采购订单物料明细表报表导出'!#REF!,7)=G$1)*('2-1 采购订单物料明细表报表导出'!#REF!=$A735),'2-1 采购订单物料明细表报表导出'!#REF!,0))</f>
        <v>#REF!</v>
      </c>
      <c r="H735" s="23" t="e" cm="1">
        <f t="array" ref="H735">SUM(IF((LEFT('2-1 采购订单物料明细表报表导出'!#REF!,7)=H$1)*('2-1 采购订单物料明细表报表导出'!#REF!=$A735),'2-1 采购订单物料明细表报表导出'!#REF!,0))</f>
        <v>#REF!</v>
      </c>
      <c r="I735" s="23" t="e" cm="1">
        <f t="array" ref="I735">SUM(IF((LEFT('2-1 采购订单物料明细表报表导出'!#REF!,7)=I$1)*('2-1 采购订单物料明细表报表导出'!#REF!=$A735),'2-1 采购订单物料明细表报表导出'!#REF!,0))</f>
        <v>#REF!</v>
      </c>
      <c r="J735" s="23" t="e" cm="1">
        <f t="array" ref="J735">SUM(IF((LEFT('2-1 采购订单物料明细表报表导出'!#REF!,7)=J$1)*('2-1 采购订单物料明细表报表导出'!#REF!=$A735),'2-1 采购订单物料明细表报表导出'!#REF!,0))</f>
        <v>#REF!</v>
      </c>
      <c r="K735" s="23" t="e" cm="1">
        <f t="array" ref="K735">SUM(IF((LEFT('2-1 采购订单物料明细表报表导出'!#REF!,7)=K$1)*('2-1 采购订单物料明细表报表导出'!#REF!=$A735),'2-1 采购订单物料明细表报表导出'!#REF!,0))</f>
        <v>#REF!</v>
      </c>
      <c r="L735" s="23" t="e" cm="1">
        <f t="array" ref="L735">SUM(IF((LEFT('2-1 采购订单物料明细表报表导出'!#REF!,7)=L$1)*('2-1 采购订单物料明细表报表导出'!#REF!=$A735),'2-1 采购订单物料明细表报表导出'!#REF!,0))</f>
        <v>#REF!</v>
      </c>
      <c r="M735" s="23" t="e" cm="1">
        <f t="array" ref="M735">SUM(IF((LEFT('2-1 采购订单物料明细表报表导出'!#REF!,7)=M$1)*('2-1 采购订单物料明细表报表导出'!#REF!=$A735),'2-1 采购订单物料明细表报表导出'!#REF!,0))</f>
        <v>#REF!</v>
      </c>
      <c r="N735" s="23" t="e" cm="1">
        <f t="array" ref="N735">SUM(IF((LEFT('2-1 采购订单物料明细表报表导出'!#REF!,7)=N$1)*('2-1 采购订单物料明细表报表导出'!#REF!=$A735),'2-1 采购订单物料明细表报表导出'!#REF!,0))</f>
        <v>#REF!</v>
      </c>
      <c r="O735" s="23" t="e" cm="1">
        <f t="array" ref="O735">SUM(IF((LEFT('2-1 采购订单物料明细表报表导出'!#REF!,7)=O$1)*('2-1 采购订单物料明细表报表导出'!#REF!=$A735),'2-1 采购订单物料明细表报表导出'!#REF!,0))</f>
        <v>#REF!</v>
      </c>
    </row>
    <row r="736" ht="30" spans="1:15">
      <c r="A736" s="50" t="s">
        <v>4044</v>
      </c>
      <c r="B736" s="51" t="s">
        <v>1792</v>
      </c>
      <c r="C736" s="52" t="s">
        <v>1793</v>
      </c>
      <c r="D736" s="23" t="e" cm="1">
        <f t="array" ref="D736">SUM(IF((LEFT('2-1 采购订单物料明细表报表导出'!#REF!,7)=D$1)*('2-1 采购订单物料明细表报表导出'!#REF!=$A736),'2-1 采购订单物料明细表报表导出'!#REF!,0))</f>
        <v>#REF!</v>
      </c>
      <c r="E736" s="23" t="e" cm="1">
        <f t="array" ref="E736">SUM(IF((LEFT('2-1 采购订单物料明细表报表导出'!#REF!,7)=E$1)*('2-1 采购订单物料明细表报表导出'!#REF!=$A736),'2-1 采购订单物料明细表报表导出'!#REF!,0))</f>
        <v>#REF!</v>
      </c>
      <c r="F736" s="23" t="e" cm="1">
        <f t="array" ref="F736">SUM(IF((LEFT('2-1 采购订单物料明细表报表导出'!#REF!,7)=F$1)*('2-1 采购订单物料明细表报表导出'!#REF!=$A736),'2-1 采购订单物料明细表报表导出'!#REF!,0))</f>
        <v>#REF!</v>
      </c>
      <c r="G736" s="23" t="e" cm="1">
        <f t="array" ref="G736">SUM(IF((LEFT('2-1 采购订单物料明细表报表导出'!#REF!,7)=G$1)*('2-1 采购订单物料明细表报表导出'!#REF!=$A736),'2-1 采购订单物料明细表报表导出'!#REF!,0))</f>
        <v>#REF!</v>
      </c>
      <c r="H736" s="23" t="e" cm="1">
        <f t="array" ref="H736">SUM(IF((LEFT('2-1 采购订单物料明细表报表导出'!#REF!,7)=H$1)*('2-1 采购订单物料明细表报表导出'!#REF!=$A736),'2-1 采购订单物料明细表报表导出'!#REF!,0))</f>
        <v>#REF!</v>
      </c>
      <c r="I736" s="23" t="e" cm="1">
        <f t="array" ref="I736">SUM(IF((LEFT('2-1 采购订单物料明细表报表导出'!#REF!,7)=I$1)*('2-1 采购订单物料明细表报表导出'!#REF!=$A736),'2-1 采购订单物料明细表报表导出'!#REF!,0))</f>
        <v>#REF!</v>
      </c>
      <c r="J736" s="23" t="e" cm="1">
        <f t="array" ref="J736">SUM(IF((LEFT('2-1 采购订单物料明细表报表导出'!#REF!,7)=J$1)*('2-1 采购订单物料明细表报表导出'!#REF!=$A736),'2-1 采购订单物料明细表报表导出'!#REF!,0))</f>
        <v>#REF!</v>
      </c>
      <c r="K736" s="23" t="e" cm="1">
        <f t="array" ref="K736">SUM(IF((LEFT('2-1 采购订单物料明细表报表导出'!#REF!,7)=K$1)*('2-1 采购订单物料明细表报表导出'!#REF!=$A736),'2-1 采购订单物料明细表报表导出'!#REF!,0))</f>
        <v>#REF!</v>
      </c>
      <c r="L736" s="23" t="e" cm="1">
        <f t="array" ref="L736">SUM(IF((LEFT('2-1 采购订单物料明细表报表导出'!#REF!,7)=L$1)*('2-1 采购订单物料明细表报表导出'!#REF!=$A736),'2-1 采购订单物料明细表报表导出'!#REF!,0))</f>
        <v>#REF!</v>
      </c>
      <c r="M736" s="23" t="e" cm="1">
        <f t="array" ref="M736">SUM(IF((LEFT('2-1 采购订单物料明细表报表导出'!#REF!,7)=M$1)*('2-1 采购订单物料明细表报表导出'!#REF!=$A736),'2-1 采购订单物料明细表报表导出'!#REF!,0))</f>
        <v>#REF!</v>
      </c>
      <c r="N736" s="23" t="e" cm="1">
        <f t="array" ref="N736">SUM(IF((LEFT('2-1 采购订单物料明细表报表导出'!#REF!,7)=N$1)*('2-1 采购订单物料明细表报表导出'!#REF!=$A736),'2-1 采购订单物料明细表报表导出'!#REF!,0))</f>
        <v>#REF!</v>
      </c>
      <c r="O736" s="23" t="e" cm="1">
        <f t="array" ref="O736">SUM(IF((LEFT('2-1 采购订单物料明细表报表导出'!#REF!,7)=O$1)*('2-1 采购订单物料明细表报表导出'!#REF!=$A736),'2-1 采购订单物料明细表报表导出'!#REF!,0))</f>
        <v>#REF!</v>
      </c>
    </row>
    <row r="737" ht="30" spans="1:15">
      <c r="A737" s="50" t="s">
        <v>4045</v>
      </c>
      <c r="B737" s="51" t="s">
        <v>1792</v>
      </c>
      <c r="C737" s="52" t="s">
        <v>1793</v>
      </c>
      <c r="D737" s="23" t="e" cm="1">
        <f t="array" ref="D737">SUM(IF((LEFT('2-1 采购订单物料明细表报表导出'!#REF!,7)=D$1)*('2-1 采购订单物料明细表报表导出'!#REF!=$A737),'2-1 采购订单物料明细表报表导出'!#REF!,0))</f>
        <v>#REF!</v>
      </c>
      <c r="E737" s="23" t="e" cm="1">
        <f t="array" ref="E737">SUM(IF((LEFT('2-1 采购订单物料明细表报表导出'!#REF!,7)=E$1)*('2-1 采购订单物料明细表报表导出'!#REF!=$A737),'2-1 采购订单物料明细表报表导出'!#REF!,0))</f>
        <v>#REF!</v>
      </c>
      <c r="F737" s="23" t="e" cm="1">
        <f t="array" ref="F737">SUM(IF((LEFT('2-1 采购订单物料明细表报表导出'!#REF!,7)=F$1)*('2-1 采购订单物料明细表报表导出'!#REF!=$A737),'2-1 采购订单物料明细表报表导出'!#REF!,0))</f>
        <v>#REF!</v>
      </c>
      <c r="G737" s="23" t="e" cm="1">
        <f t="array" ref="G737">SUM(IF((LEFT('2-1 采购订单物料明细表报表导出'!#REF!,7)=G$1)*('2-1 采购订单物料明细表报表导出'!#REF!=$A737),'2-1 采购订单物料明细表报表导出'!#REF!,0))</f>
        <v>#REF!</v>
      </c>
      <c r="H737" s="23" t="e" cm="1">
        <f t="array" ref="H737">SUM(IF((LEFT('2-1 采购订单物料明细表报表导出'!#REF!,7)=H$1)*('2-1 采购订单物料明细表报表导出'!#REF!=$A737),'2-1 采购订单物料明细表报表导出'!#REF!,0))</f>
        <v>#REF!</v>
      </c>
      <c r="I737" s="23" t="e" cm="1">
        <f t="array" ref="I737">SUM(IF((LEFT('2-1 采购订单物料明细表报表导出'!#REF!,7)=I$1)*('2-1 采购订单物料明细表报表导出'!#REF!=$A737),'2-1 采购订单物料明细表报表导出'!#REF!,0))</f>
        <v>#REF!</v>
      </c>
      <c r="J737" s="23" t="e" cm="1">
        <f t="array" ref="J737">SUM(IF((LEFT('2-1 采购订单物料明细表报表导出'!#REF!,7)=J$1)*('2-1 采购订单物料明细表报表导出'!#REF!=$A737),'2-1 采购订单物料明细表报表导出'!#REF!,0))</f>
        <v>#REF!</v>
      </c>
      <c r="K737" s="23" t="e" cm="1">
        <f t="array" ref="K737">SUM(IF((LEFT('2-1 采购订单物料明细表报表导出'!#REF!,7)=K$1)*('2-1 采购订单物料明细表报表导出'!#REF!=$A737),'2-1 采购订单物料明细表报表导出'!#REF!,0))</f>
        <v>#REF!</v>
      </c>
      <c r="L737" s="23" t="e" cm="1">
        <f t="array" ref="L737">SUM(IF((LEFT('2-1 采购订单物料明细表报表导出'!#REF!,7)=L$1)*('2-1 采购订单物料明细表报表导出'!#REF!=$A737),'2-1 采购订单物料明细表报表导出'!#REF!,0))</f>
        <v>#REF!</v>
      </c>
      <c r="M737" s="23" t="e" cm="1">
        <f t="array" ref="M737">SUM(IF((LEFT('2-1 采购订单物料明细表报表导出'!#REF!,7)=M$1)*('2-1 采购订单物料明细表报表导出'!#REF!=$A737),'2-1 采购订单物料明细表报表导出'!#REF!,0))</f>
        <v>#REF!</v>
      </c>
      <c r="N737" s="23" t="e" cm="1">
        <f t="array" ref="N737">SUM(IF((LEFT('2-1 采购订单物料明细表报表导出'!#REF!,7)=N$1)*('2-1 采购订单物料明细表报表导出'!#REF!=$A737),'2-1 采购订单物料明细表报表导出'!#REF!,0))</f>
        <v>#REF!</v>
      </c>
      <c r="O737" s="23" t="e" cm="1">
        <f t="array" ref="O737">SUM(IF((LEFT('2-1 采购订单物料明细表报表导出'!#REF!,7)=O$1)*('2-1 采购订单物料明细表报表导出'!#REF!=$A737),'2-1 采购订单物料明细表报表导出'!#REF!,0))</f>
        <v>#REF!</v>
      </c>
    </row>
    <row r="738" ht="30" spans="1:15">
      <c r="A738" s="50" t="s">
        <v>4046</v>
      </c>
      <c r="B738" s="51" t="s">
        <v>1792</v>
      </c>
      <c r="C738" s="52" t="s">
        <v>1793</v>
      </c>
      <c r="D738" s="23" t="e" cm="1">
        <f t="array" ref="D738">SUM(IF((LEFT('2-1 采购订单物料明细表报表导出'!#REF!,7)=D$1)*('2-1 采购订单物料明细表报表导出'!#REF!=$A738),'2-1 采购订单物料明细表报表导出'!#REF!,0))</f>
        <v>#REF!</v>
      </c>
      <c r="E738" s="23" t="e" cm="1">
        <f t="array" ref="E738">SUM(IF((LEFT('2-1 采购订单物料明细表报表导出'!#REF!,7)=E$1)*('2-1 采购订单物料明细表报表导出'!#REF!=$A738),'2-1 采购订单物料明细表报表导出'!#REF!,0))</f>
        <v>#REF!</v>
      </c>
      <c r="F738" s="23" t="e" cm="1">
        <f t="array" ref="F738">SUM(IF((LEFT('2-1 采购订单物料明细表报表导出'!#REF!,7)=F$1)*('2-1 采购订单物料明细表报表导出'!#REF!=$A738),'2-1 采购订单物料明细表报表导出'!#REF!,0))</f>
        <v>#REF!</v>
      </c>
      <c r="G738" s="23" t="e" cm="1">
        <f t="array" ref="G738">SUM(IF((LEFT('2-1 采购订单物料明细表报表导出'!#REF!,7)=G$1)*('2-1 采购订单物料明细表报表导出'!#REF!=$A738),'2-1 采购订单物料明细表报表导出'!#REF!,0))</f>
        <v>#REF!</v>
      </c>
      <c r="H738" s="23" t="e" cm="1">
        <f t="array" ref="H738">SUM(IF((LEFT('2-1 采购订单物料明细表报表导出'!#REF!,7)=H$1)*('2-1 采购订单物料明细表报表导出'!#REF!=$A738),'2-1 采购订单物料明细表报表导出'!#REF!,0))</f>
        <v>#REF!</v>
      </c>
      <c r="I738" s="23" t="e" cm="1">
        <f t="array" ref="I738">SUM(IF((LEFT('2-1 采购订单物料明细表报表导出'!#REF!,7)=I$1)*('2-1 采购订单物料明细表报表导出'!#REF!=$A738),'2-1 采购订单物料明细表报表导出'!#REF!,0))</f>
        <v>#REF!</v>
      </c>
      <c r="J738" s="23" t="e" cm="1">
        <f t="array" ref="J738">SUM(IF((LEFT('2-1 采购订单物料明细表报表导出'!#REF!,7)=J$1)*('2-1 采购订单物料明细表报表导出'!#REF!=$A738),'2-1 采购订单物料明细表报表导出'!#REF!,0))</f>
        <v>#REF!</v>
      </c>
      <c r="K738" s="23" t="e" cm="1">
        <f t="array" ref="K738">SUM(IF((LEFT('2-1 采购订单物料明细表报表导出'!#REF!,7)=K$1)*('2-1 采购订单物料明细表报表导出'!#REF!=$A738),'2-1 采购订单物料明细表报表导出'!#REF!,0))</f>
        <v>#REF!</v>
      </c>
      <c r="L738" s="23" t="e" cm="1">
        <f t="array" ref="L738">SUM(IF((LEFT('2-1 采购订单物料明细表报表导出'!#REF!,7)=L$1)*('2-1 采购订单物料明细表报表导出'!#REF!=$A738),'2-1 采购订单物料明细表报表导出'!#REF!,0))</f>
        <v>#REF!</v>
      </c>
      <c r="M738" s="23" t="e" cm="1">
        <f t="array" ref="M738">SUM(IF((LEFT('2-1 采购订单物料明细表报表导出'!#REF!,7)=M$1)*('2-1 采购订单物料明细表报表导出'!#REF!=$A738),'2-1 采购订单物料明细表报表导出'!#REF!,0))</f>
        <v>#REF!</v>
      </c>
      <c r="N738" s="23" t="e" cm="1">
        <f t="array" ref="N738">SUM(IF((LEFT('2-1 采购订单物料明细表报表导出'!#REF!,7)=N$1)*('2-1 采购订单物料明细表报表导出'!#REF!=$A738),'2-1 采购订单物料明细表报表导出'!#REF!,0))</f>
        <v>#REF!</v>
      </c>
      <c r="O738" s="23" t="e" cm="1">
        <f t="array" ref="O738">SUM(IF((LEFT('2-1 采购订单物料明细表报表导出'!#REF!,7)=O$1)*('2-1 采购订单物料明细表报表导出'!#REF!=$A738),'2-1 采购订单物料明细表报表导出'!#REF!,0))</f>
        <v>#REF!</v>
      </c>
    </row>
    <row r="739" ht="30" spans="1:15">
      <c r="A739" s="50" t="s">
        <v>4047</v>
      </c>
      <c r="B739" s="51" t="s">
        <v>1792</v>
      </c>
      <c r="C739" s="52" t="s">
        <v>1793</v>
      </c>
      <c r="D739" s="23" t="e" cm="1">
        <f t="array" ref="D739">SUM(IF((LEFT('2-1 采购订单物料明细表报表导出'!#REF!,7)=D$1)*('2-1 采购订单物料明细表报表导出'!#REF!=$A739),'2-1 采购订单物料明细表报表导出'!#REF!,0))</f>
        <v>#REF!</v>
      </c>
      <c r="E739" s="23" t="e" cm="1">
        <f t="array" ref="E739">SUM(IF((LEFT('2-1 采购订单物料明细表报表导出'!#REF!,7)=E$1)*('2-1 采购订单物料明细表报表导出'!#REF!=$A739),'2-1 采购订单物料明细表报表导出'!#REF!,0))</f>
        <v>#REF!</v>
      </c>
      <c r="F739" s="23" t="e" cm="1">
        <f t="array" ref="F739">SUM(IF((LEFT('2-1 采购订单物料明细表报表导出'!#REF!,7)=F$1)*('2-1 采购订单物料明细表报表导出'!#REF!=$A739),'2-1 采购订单物料明细表报表导出'!#REF!,0))</f>
        <v>#REF!</v>
      </c>
      <c r="G739" s="23" t="e" cm="1">
        <f t="array" ref="G739">SUM(IF((LEFT('2-1 采购订单物料明细表报表导出'!#REF!,7)=G$1)*('2-1 采购订单物料明细表报表导出'!#REF!=$A739),'2-1 采购订单物料明细表报表导出'!#REF!,0))</f>
        <v>#REF!</v>
      </c>
      <c r="H739" s="23" t="e" cm="1">
        <f t="array" ref="H739">SUM(IF((LEFT('2-1 采购订单物料明细表报表导出'!#REF!,7)=H$1)*('2-1 采购订单物料明细表报表导出'!#REF!=$A739),'2-1 采购订单物料明细表报表导出'!#REF!,0))</f>
        <v>#REF!</v>
      </c>
      <c r="I739" s="23" t="e" cm="1">
        <f t="array" ref="I739">SUM(IF((LEFT('2-1 采购订单物料明细表报表导出'!#REF!,7)=I$1)*('2-1 采购订单物料明细表报表导出'!#REF!=$A739),'2-1 采购订单物料明细表报表导出'!#REF!,0))</f>
        <v>#REF!</v>
      </c>
      <c r="J739" s="23" t="e" cm="1">
        <f t="array" ref="J739">SUM(IF((LEFT('2-1 采购订单物料明细表报表导出'!#REF!,7)=J$1)*('2-1 采购订单物料明细表报表导出'!#REF!=$A739),'2-1 采购订单物料明细表报表导出'!#REF!,0))</f>
        <v>#REF!</v>
      </c>
      <c r="K739" s="23" t="e" cm="1">
        <f t="array" ref="K739">SUM(IF((LEFT('2-1 采购订单物料明细表报表导出'!#REF!,7)=K$1)*('2-1 采购订单物料明细表报表导出'!#REF!=$A739),'2-1 采购订单物料明细表报表导出'!#REF!,0))</f>
        <v>#REF!</v>
      </c>
      <c r="L739" s="23" t="e" cm="1">
        <f t="array" ref="L739">SUM(IF((LEFT('2-1 采购订单物料明细表报表导出'!#REF!,7)=L$1)*('2-1 采购订单物料明细表报表导出'!#REF!=$A739),'2-1 采购订单物料明细表报表导出'!#REF!,0))</f>
        <v>#REF!</v>
      </c>
      <c r="M739" s="23" t="e" cm="1">
        <f t="array" ref="M739">SUM(IF((LEFT('2-1 采购订单物料明细表报表导出'!#REF!,7)=M$1)*('2-1 采购订单物料明细表报表导出'!#REF!=$A739),'2-1 采购订单物料明细表报表导出'!#REF!,0))</f>
        <v>#REF!</v>
      </c>
      <c r="N739" s="23" t="e" cm="1">
        <f t="array" ref="N739">SUM(IF((LEFT('2-1 采购订单物料明细表报表导出'!#REF!,7)=N$1)*('2-1 采购订单物料明细表报表导出'!#REF!=$A739),'2-1 采购订单物料明细表报表导出'!#REF!,0))</f>
        <v>#REF!</v>
      </c>
      <c r="O739" s="23" t="e" cm="1">
        <f t="array" ref="O739">SUM(IF((LEFT('2-1 采购订单物料明细表报表导出'!#REF!,7)=O$1)*('2-1 采购订单物料明细表报表导出'!#REF!=$A739),'2-1 采购订单物料明细表报表导出'!#REF!,0))</f>
        <v>#REF!</v>
      </c>
    </row>
    <row r="740" ht="30" spans="1:15">
      <c r="A740" s="50" t="s">
        <v>4048</v>
      </c>
      <c r="B740" s="51" t="s">
        <v>1792</v>
      </c>
      <c r="C740" s="52" t="s">
        <v>1793</v>
      </c>
      <c r="D740" s="23" t="e" cm="1">
        <f t="array" ref="D740">SUM(IF((LEFT('2-1 采购订单物料明细表报表导出'!#REF!,7)=D$1)*('2-1 采购订单物料明细表报表导出'!#REF!=$A740),'2-1 采购订单物料明细表报表导出'!#REF!,0))</f>
        <v>#REF!</v>
      </c>
      <c r="E740" s="23" t="e" cm="1">
        <f t="array" ref="E740">SUM(IF((LEFT('2-1 采购订单物料明细表报表导出'!#REF!,7)=E$1)*('2-1 采购订单物料明细表报表导出'!#REF!=$A740),'2-1 采购订单物料明细表报表导出'!#REF!,0))</f>
        <v>#REF!</v>
      </c>
      <c r="F740" s="23" t="e" cm="1">
        <f t="array" ref="F740">SUM(IF((LEFT('2-1 采购订单物料明细表报表导出'!#REF!,7)=F$1)*('2-1 采购订单物料明细表报表导出'!#REF!=$A740),'2-1 采购订单物料明细表报表导出'!#REF!,0))</f>
        <v>#REF!</v>
      </c>
      <c r="G740" s="23" t="e" cm="1">
        <f t="array" ref="G740">SUM(IF((LEFT('2-1 采购订单物料明细表报表导出'!#REF!,7)=G$1)*('2-1 采购订单物料明细表报表导出'!#REF!=$A740),'2-1 采购订单物料明细表报表导出'!#REF!,0))</f>
        <v>#REF!</v>
      </c>
      <c r="H740" s="23" t="e" cm="1">
        <f t="array" ref="H740">SUM(IF((LEFT('2-1 采购订单物料明细表报表导出'!#REF!,7)=H$1)*('2-1 采购订单物料明细表报表导出'!#REF!=$A740),'2-1 采购订单物料明细表报表导出'!#REF!,0))</f>
        <v>#REF!</v>
      </c>
      <c r="I740" s="23" t="e" cm="1">
        <f t="array" ref="I740">SUM(IF((LEFT('2-1 采购订单物料明细表报表导出'!#REF!,7)=I$1)*('2-1 采购订单物料明细表报表导出'!#REF!=$A740),'2-1 采购订单物料明细表报表导出'!#REF!,0))</f>
        <v>#REF!</v>
      </c>
      <c r="J740" s="23" t="e" cm="1">
        <f t="array" ref="J740">SUM(IF((LEFT('2-1 采购订单物料明细表报表导出'!#REF!,7)=J$1)*('2-1 采购订单物料明细表报表导出'!#REF!=$A740),'2-1 采购订单物料明细表报表导出'!#REF!,0))</f>
        <v>#REF!</v>
      </c>
      <c r="K740" s="23" t="e" cm="1">
        <f t="array" ref="K740">SUM(IF((LEFT('2-1 采购订单物料明细表报表导出'!#REF!,7)=K$1)*('2-1 采购订单物料明细表报表导出'!#REF!=$A740),'2-1 采购订单物料明细表报表导出'!#REF!,0))</f>
        <v>#REF!</v>
      </c>
      <c r="L740" s="23" t="e" cm="1">
        <f t="array" ref="L740">SUM(IF((LEFT('2-1 采购订单物料明细表报表导出'!#REF!,7)=L$1)*('2-1 采购订单物料明细表报表导出'!#REF!=$A740),'2-1 采购订单物料明细表报表导出'!#REF!,0))</f>
        <v>#REF!</v>
      </c>
      <c r="M740" s="23" t="e" cm="1">
        <f t="array" ref="M740">SUM(IF((LEFT('2-1 采购订单物料明细表报表导出'!#REF!,7)=M$1)*('2-1 采购订单物料明细表报表导出'!#REF!=$A740),'2-1 采购订单物料明细表报表导出'!#REF!,0))</f>
        <v>#REF!</v>
      </c>
      <c r="N740" s="23" t="e" cm="1">
        <f t="array" ref="N740">SUM(IF((LEFT('2-1 采购订单物料明细表报表导出'!#REF!,7)=N$1)*('2-1 采购订单物料明细表报表导出'!#REF!=$A740),'2-1 采购订单物料明细表报表导出'!#REF!,0))</f>
        <v>#REF!</v>
      </c>
      <c r="O740" s="23" t="e" cm="1">
        <f t="array" ref="O740">SUM(IF((LEFT('2-1 采购订单物料明细表报表导出'!#REF!,7)=O$1)*('2-1 采购订单物料明细表报表导出'!#REF!=$A740),'2-1 采购订单物料明细表报表导出'!#REF!,0))</f>
        <v>#REF!</v>
      </c>
    </row>
    <row r="741" ht="30" spans="1:15">
      <c r="A741" s="50" t="s">
        <v>4049</v>
      </c>
      <c r="B741" s="51" t="s">
        <v>1792</v>
      </c>
      <c r="C741" s="52" t="s">
        <v>1793</v>
      </c>
      <c r="D741" s="23" t="e" cm="1">
        <f t="array" ref="D741">SUM(IF((LEFT('2-1 采购订单物料明细表报表导出'!#REF!,7)=D$1)*('2-1 采购订单物料明细表报表导出'!#REF!=$A741),'2-1 采购订单物料明细表报表导出'!#REF!,0))</f>
        <v>#REF!</v>
      </c>
      <c r="E741" s="23" t="e" cm="1">
        <f t="array" ref="E741">SUM(IF((LEFT('2-1 采购订单物料明细表报表导出'!#REF!,7)=E$1)*('2-1 采购订单物料明细表报表导出'!#REF!=$A741),'2-1 采购订单物料明细表报表导出'!#REF!,0))</f>
        <v>#REF!</v>
      </c>
      <c r="F741" s="23" t="e" cm="1">
        <f t="array" ref="F741">SUM(IF((LEFT('2-1 采购订单物料明细表报表导出'!#REF!,7)=F$1)*('2-1 采购订单物料明细表报表导出'!#REF!=$A741),'2-1 采购订单物料明细表报表导出'!#REF!,0))</f>
        <v>#REF!</v>
      </c>
      <c r="G741" s="23" t="e" cm="1">
        <f t="array" ref="G741">SUM(IF((LEFT('2-1 采购订单物料明细表报表导出'!#REF!,7)=G$1)*('2-1 采购订单物料明细表报表导出'!#REF!=$A741),'2-1 采购订单物料明细表报表导出'!#REF!,0))</f>
        <v>#REF!</v>
      </c>
      <c r="H741" s="23" t="e" cm="1">
        <f t="array" ref="H741">SUM(IF((LEFT('2-1 采购订单物料明细表报表导出'!#REF!,7)=H$1)*('2-1 采购订单物料明细表报表导出'!#REF!=$A741),'2-1 采购订单物料明细表报表导出'!#REF!,0))</f>
        <v>#REF!</v>
      </c>
      <c r="I741" s="23" t="e" cm="1">
        <f t="array" ref="I741">SUM(IF((LEFT('2-1 采购订单物料明细表报表导出'!#REF!,7)=I$1)*('2-1 采购订单物料明细表报表导出'!#REF!=$A741),'2-1 采购订单物料明细表报表导出'!#REF!,0))</f>
        <v>#REF!</v>
      </c>
      <c r="J741" s="23" t="e" cm="1">
        <f t="array" ref="J741">SUM(IF((LEFT('2-1 采购订单物料明细表报表导出'!#REF!,7)=J$1)*('2-1 采购订单物料明细表报表导出'!#REF!=$A741),'2-1 采购订单物料明细表报表导出'!#REF!,0))</f>
        <v>#REF!</v>
      </c>
      <c r="K741" s="23" t="e" cm="1">
        <f t="array" ref="K741">SUM(IF((LEFT('2-1 采购订单物料明细表报表导出'!#REF!,7)=K$1)*('2-1 采购订单物料明细表报表导出'!#REF!=$A741),'2-1 采购订单物料明细表报表导出'!#REF!,0))</f>
        <v>#REF!</v>
      </c>
      <c r="L741" s="23" t="e" cm="1">
        <f t="array" ref="L741">SUM(IF((LEFT('2-1 采购订单物料明细表报表导出'!#REF!,7)=L$1)*('2-1 采购订单物料明细表报表导出'!#REF!=$A741),'2-1 采购订单物料明细表报表导出'!#REF!,0))</f>
        <v>#REF!</v>
      </c>
      <c r="M741" s="23" t="e" cm="1">
        <f t="array" ref="M741">SUM(IF((LEFT('2-1 采购订单物料明细表报表导出'!#REF!,7)=M$1)*('2-1 采购订单物料明细表报表导出'!#REF!=$A741),'2-1 采购订单物料明细表报表导出'!#REF!,0))</f>
        <v>#REF!</v>
      </c>
      <c r="N741" s="23" t="e" cm="1">
        <f t="array" ref="N741">SUM(IF((LEFT('2-1 采购订单物料明细表报表导出'!#REF!,7)=N$1)*('2-1 采购订单物料明细表报表导出'!#REF!=$A741),'2-1 采购订单物料明细表报表导出'!#REF!,0))</f>
        <v>#REF!</v>
      </c>
      <c r="O741" s="23" t="e" cm="1">
        <f t="array" ref="O741">SUM(IF((LEFT('2-1 采购订单物料明细表报表导出'!#REF!,7)=O$1)*('2-1 采购订单物料明细表报表导出'!#REF!=$A741),'2-1 采购订单物料明细表报表导出'!#REF!,0))</f>
        <v>#REF!</v>
      </c>
    </row>
    <row r="742" ht="30" spans="1:15">
      <c r="A742" s="50" t="s">
        <v>4050</v>
      </c>
      <c r="B742" s="51" t="s">
        <v>1792</v>
      </c>
      <c r="C742" s="52" t="s">
        <v>1793</v>
      </c>
      <c r="D742" s="23" t="e" cm="1">
        <f t="array" ref="D742">SUM(IF((LEFT('2-1 采购订单物料明细表报表导出'!#REF!,7)=D$1)*('2-1 采购订单物料明细表报表导出'!#REF!=$A742),'2-1 采购订单物料明细表报表导出'!#REF!,0))</f>
        <v>#REF!</v>
      </c>
      <c r="E742" s="23" t="e" cm="1">
        <f t="array" ref="E742">SUM(IF((LEFT('2-1 采购订单物料明细表报表导出'!#REF!,7)=E$1)*('2-1 采购订单物料明细表报表导出'!#REF!=$A742),'2-1 采购订单物料明细表报表导出'!#REF!,0))</f>
        <v>#REF!</v>
      </c>
      <c r="F742" s="23" t="e" cm="1">
        <f t="array" ref="F742">SUM(IF((LEFT('2-1 采购订单物料明细表报表导出'!#REF!,7)=F$1)*('2-1 采购订单物料明细表报表导出'!#REF!=$A742),'2-1 采购订单物料明细表报表导出'!#REF!,0))</f>
        <v>#REF!</v>
      </c>
      <c r="G742" s="23" t="e" cm="1">
        <f t="array" ref="G742">SUM(IF((LEFT('2-1 采购订单物料明细表报表导出'!#REF!,7)=G$1)*('2-1 采购订单物料明细表报表导出'!#REF!=$A742),'2-1 采购订单物料明细表报表导出'!#REF!,0))</f>
        <v>#REF!</v>
      </c>
      <c r="H742" s="23" t="e" cm="1">
        <f t="array" ref="H742">SUM(IF((LEFT('2-1 采购订单物料明细表报表导出'!#REF!,7)=H$1)*('2-1 采购订单物料明细表报表导出'!#REF!=$A742),'2-1 采购订单物料明细表报表导出'!#REF!,0))</f>
        <v>#REF!</v>
      </c>
      <c r="I742" s="23" t="e" cm="1">
        <f t="array" ref="I742">SUM(IF((LEFT('2-1 采购订单物料明细表报表导出'!#REF!,7)=I$1)*('2-1 采购订单物料明细表报表导出'!#REF!=$A742),'2-1 采购订单物料明细表报表导出'!#REF!,0))</f>
        <v>#REF!</v>
      </c>
      <c r="J742" s="23" t="e" cm="1">
        <f t="array" ref="J742">SUM(IF((LEFT('2-1 采购订单物料明细表报表导出'!#REF!,7)=J$1)*('2-1 采购订单物料明细表报表导出'!#REF!=$A742),'2-1 采购订单物料明细表报表导出'!#REF!,0))</f>
        <v>#REF!</v>
      </c>
      <c r="K742" s="23" t="e" cm="1">
        <f t="array" ref="K742">SUM(IF((LEFT('2-1 采购订单物料明细表报表导出'!#REF!,7)=K$1)*('2-1 采购订单物料明细表报表导出'!#REF!=$A742),'2-1 采购订单物料明细表报表导出'!#REF!,0))</f>
        <v>#REF!</v>
      </c>
      <c r="L742" s="23" t="e" cm="1">
        <f t="array" ref="L742">SUM(IF((LEFT('2-1 采购订单物料明细表报表导出'!#REF!,7)=L$1)*('2-1 采购订单物料明细表报表导出'!#REF!=$A742),'2-1 采购订单物料明细表报表导出'!#REF!,0))</f>
        <v>#REF!</v>
      </c>
      <c r="M742" s="23" t="e" cm="1">
        <f t="array" ref="M742">SUM(IF((LEFT('2-1 采购订单物料明细表报表导出'!#REF!,7)=M$1)*('2-1 采购订单物料明细表报表导出'!#REF!=$A742),'2-1 采购订单物料明细表报表导出'!#REF!,0))</f>
        <v>#REF!</v>
      </c>
      <c r="N742" s="23" t="e" cm="1">
        <f t="array" ref="N742">SUM(IF((LEFT('2-1 采购订单物料明细表报表导出'!#REF!,7)=N$1)*('2-1 采购订单物料明细表报表导出'!#REF!=$A742),'2-1 采购订单物料明细表报表导出'!#REF!,0))</f>
        <v>#REF!</v>
      </c>
      <c r="O742" s="23" t="e" cm="1">
        <f t="array" ref="O742">SUM(IF((LEFT('2-1 采购订单物料明细表报表导出'!#REF!,7)=O$1)*('2-1 采购订单物料明细表报表导出'!#REF!=$A742),'2-1 采购订单物料明细表报表导出'!#REF!,0))</f>
        <v>#REF!</v>
      </c>
    </row>
    <row r="743" ht="30" spans="1:15">
      <c r="A743" s="50" t="s">
        <v>4051</v>
      </c>
      <c r="B743" s="51" t="s">
        <v>1792</v>
      </c>
      <c r="C743" s="52" t="s">
        <v>1793</v>
      </c>
      <c r="D743" s="23" t="e" cm="1">
        <f t="array" ref="D743">SUM(IF((LEFT('2-1 采购订单物料明细表报表导出'!#REF!,7)=D$1)*('2-1 采购订单物料明细表报表导出'!#REF!=$A743),'2-1 采购订单物料明细表报表导出'!#REF!,0))</f>
        <v>#REF!</v>
      </c>
      <c r="E743" s="23" t="e" cm="1">
        <f t="array" ref="E743">SUM(IF((LEFT('2-1 采购订单物料明细表报表导出'!#REF!,7)=E$1)*('2-1 采购订单物料明细表报表导出'!#REF!=$A743),'2-1 采购订单物料明细表报表导出'!#REF!,0))</f>
        <v>#REF!</v>
      </c>
      <c r="F743" s="23" t="e" cm="1">
        <f t="array" ref="F743">SUM(IF((LEFT('2-1 采购订单物料明细表报表导出'!#REF!,7)=F$1)*('2-1 采购订单物料明细表报表导出'!#REF!=$A743),'2-1 采购订单物料明细表报表导出'!#REF!,0))</f>
        <v>#REF!</v>
      </c>
      <c r="G743" s="23" t="e" cm="1">
        <f t="array" ref="G743">SUM(IF((LEFT('2-1 采购订单物料明细表报表导出'!#REF!,7)=G$1)*('2-1 采购订单物料明细表报表导出'!#REF!=$A743),'2-1 采购订单物料明细表报表导出'!#REF!,0))</f>
        <v>#REF!</v>
      </c>
      <c r="H743" s="23" t="e" cm="1">
        <f t="array" ref="H743">SUM(IF((LEFT('2-1 采购订单物料明细表报表导出'!#REF!,7)=H$1)*('2-1 采购订单物料明细表报表导出'!#REF!=$A743),'2-1 采购订单物料明细表报表导出'!#REF!,0))</f>
        <v>#REF!</v>
      </c>
      <c r="I743" s="23" t="e" cm="1">
        <f t="array" ref="I743">SUM(IF((LEFT('2-1 采购订单物料明细表报表导出'!#REF!,7)=I$1)*('2-1 采购订单物料明细表报表导出'!#REF!=$A743),'2-1 采购订单物料明细表报表导出'!#REF!,0))</f>
        <v>#REF!</v>
      </c>
      <c r="J743" s="23" t="e" cm="1">
        <f t="array" ref="J743">SUM(IF((LEFT('2-1 采购订单物料明细表报表导出'!#REF!,7)=J$1)*('2-1 采购订单物料明细表报表导出'!#REF!=$A743),'2-1 采购订单物料明细表报表导出'!#REF!,0))</f>
        <v>#REF!</v>
      </c>
      <c r="K743" s="23" t="e" cm="1">
        <f t="array" ref="K743">SUM(IF((LEFT('2-1 采购订单物料明细表报表导出'!#REF!,7)=K$1)*('2-1 采购订单物料明细表报表导出'!#REF!=$A743),'2-1 采购订单物料明细表报表导出'!#REF!,0))</f>
        <v>#REF!</v>
      </c>
      <c r="L743" s="23" t="e" cm="1">
        <f t="array" ref="L743">SUM(IF((LEFT('2-1 采购订单物料明细表报表导出'!#REF!,7)=L$1)*('2-1 采购订单物料明细表报表导出'!#REF!=$A743),'2-1 采购订单物料明细表报表导出'!#REF!,0))</f>
        <v>#REF!</v>
      </c>
      <c r="M743" s="23" t="e" cm="1">
        <f t="array" ref="M743">SUM(IF((LEFT('2-1 采购订单物料明细表报表导出'!#REF!,7)=M$1)*('2-1 采购订单物料明细表报表导出'!#REF!=$A743),'2-1 采购订单物料明细表报表导出'!#REF!,0))</f>
        <v>#REF!</v>
      </c>
      <c r="N743" s="23" t="e" cm="1">
        <f t="array" ref="N743">SUM(IF((LEFT('2-1 采购订单物料明细表报表导出'!#REF!,7)=N$1)*('2-1 采购订单物料明细表报表导出'!#REF!=$A743),'2-1 采购订单物料明细表报表导出'!#REF!,0))</f>
        <v>#REF!</v>
      </c>
      <c r="O743" s="23" t="e" cm="1">
        <f t="array" ref="O743">SUM(IF((LEFT('2-1 采购订单物料明细表报表导出'!#REF!,7)=O$1)*('2-1 采购订单物料明细表报表导出'!#REF!=$A743),'2-1 采购订单物料明细表报表导出'!#REF!,0))</f>
        <v>#REF!</v>
      </c>
    </row>
    <row r="744" ht="30" spans="1:15">
      <c r="A744" s="50" t="s">
        <v>4052</v>
      </c>
      <c r="B744" s="51" t="s">
        <v>1792</v>
      </c>
      <c r="C744" s="52" t="s">
        <v>1793</v>
      </c>
      <c r="D744" s="23" t="e" cm="1">
        <f t="array" ref="D744">SUM(IF((LEFT('2-1 采购订单物料明细表报表导出'!#REF!,7)=D$1)*('2-1 采购订单物料明细表报表导出'!#REF!=$A744),'2-1 采购订单物料明细表报表导出'!#REF!,0))</f>
        <v>#REF!</v>
      </c>
      <c r="E744" s="23" t="e" cm="1">
        <f t="array" ref="E744">SUM(IF((LEFT('2-1 采购订单物料明细表报表导出'!#REF!,7)=E$1)*('2-1 采购订单物料明细表报表导出'!#REF!=$A744),'2-1 采购订单物料明细表报表导出'!#REF!,0))</f>
        <v>#REF!</v>
      </c>
      <c r="F744" s="23" t="e" cm="1">
        <f t="array" ref="F744">SUM(IF((LEFT('2-1 采购订单物料明细表报表导出'!#REF!,7)=F$1)*('2-1 采购订单物料明细表报表导出'!#REF!=$A744),'2-1 采购订单物料明细表报表导出'!#REF!,0))</f>
        <v>#REF!</v>
      </c>
      <c r="G744" s="23" t="e" cm="1">
        <f t="array" ref="G744">SUM(IF((LEFT('2-1 采购订单物料明细表报表导出'!#REF!,7)=G$1)*('2-1 采购订单物料明细表报表导出'!#REF!=$A744),'2-1 采购订单物料明细表报表导出'!#REF!,0))</f>
        <v>#REF!</v>
      </c>
      <c r="H744" s="23" t="e" cm="1">
        <f t="array" ref="H744">SUM(IF((LEFT('2-1 采购订单物料明细表报表导出'!#REF!,7)=H$1)*('2-1 采购订单物料明细表报表导出'!#REF!=$A744),'2-1 采购订单物料明细表报表导出'!#REF!,0))</f>
        <v>#REF!</v>
      </c>
      <c r="I744" s="23" t="e" cm="1">
        <f t="array" ref="I744">SUM(IF((LEFT('2-1 采购订单物料明细表报表导出'!#REF!,7)=I$1)*('2-1 采购订单物料明细表报表导出'!#REF!=$A744),'2-1 采购订单物料明细表报表导出'!#REF!,0))</f>
        <v>#REF!</v>
      </c>
      <c r="J744" s="23" t="e" cm="1">
        <f t="array" ref="J744">SUM(IF((LEFT('2-1 采购订单物料明细表报表导出'!#REF!,7)=J$1)*('2-1 采购订单物料明细表报表导出'!#REF!=$A744),'2-1 采购订单物料明细表报表导出'!#REF!,0))</f>
        <v>#REF!</v>
      </c>
      <c r="K744" s="23" t="e" cm="1">
        <f t="array" ref="K744">SUM(IF((LEFT('2-1 采购订单物料明细表报表导出'!#REF!,7)=K$1)*('2-1 采购订单物料明细表报表导出'!#REF!=$A744),'2-1 采购订单物料明细表报表导出'!#REF!,0))</f>
        <v>#REF!</v>
      </c>
      <c r="L744" s="23" t="e" cm="1">
        <f t="array" ref="L744">SUM(IF((LEFT('2-1 采购订单物料明细表报表导出'!#REF!,7)=L$1)*('2-1 采购订单物料明细表报表导出'!#REF!=$A744),'2-1 采购订单物料明细表报表导出'!#REF!,0))</f>
        <v>#REF!</v>
      </c>
      <c r="M744" s="23" t="e" cm="1">
        <f t="array" ref="M744">SUM(IF((LEFT('2-1 采购订单物料明细表报表导出'!#REF!,7)=M$1)*('2-1 采购订单物料明细表报表导出'!#REF!=$A744),'2-1 采购订单物料明细表报表导出'!#REF!,0))</f>
        <v>#REF!</v>
      </c>
      <c r="N744" s="23" t="e" cm="1">
        <f t="array" ref="N744">SUM(IF((LEFT('2-1 采购订单物料明细表报表导出'!#REF!,7)=N$1)*('2-1 采购订单物料明细表报表导出'!#REF!=$A744),'2-1 采购订单物料明细表报表导出'!#REF!,0))</f>
        <v>#REF!</v>
      </c>
      <c r="O744" s="23" t="e" cm="1">
        <f t="array" ref="O744">SUM(IF((LEFT('2-1 采购订单物料明细表报表导出'!#REF!,7)=O$1)*('2-1 采购订单物料明细表报表导出'!#REF!=$A744),'2-1 采购订单物料明细表报表导出'!#REF!,0))</f>
        <v>#REF!</v>
      </c>
    </row>
    <row r="745" ht="30" spans="1:15">
      <c r="A745" s="50" t="s">
        <v>4053</v>
      </c>
      <c r="B745" s="51" t="s">
        <v>1792</v>
      </c>
      <c r="C745" s="52" t="s">
        <v>1793</v>
      </c>
      <c r="D745" s="23" t="e" cm="1">
        <f t="array" ref="D745">SUM(IF((LEFT('2-1 采购订单物料明细表报表导出'!#REF!,7)=D$1)*('2-1 采购订单物料明细表报表导出'!#REF!=$A745),'2-1 采购订单物料明细表报表导出'!#REF!,0))</f>
        <v>#REF!</v>
      </c>
      <c r="E745" s="23" t="e" cm="1">
        <f t="array" ref="E745">SUM(IF((LEFT('2-1 采购订单物料明细表报表导出'!#REF!,7)=E$1)*('2-1 采购订单物料明细表报表导出'!#REF!=$A745),'2-1 采购订单物料明细表报表导出'!#REF!,0))</f>
        <v>#REF!</v>
      </c>
      <c r="F745" s="23" t="e" cm="1">
        <f t="array" ref="F745">SUM(IF((LEFT('2-1 采购订单物料明细表报表导出'!#REF!,7)=F$1)*('2-1 采购订单物料明细表报表导出'!#REF!=$A745),'2-1 采购订单物料明细表报表导出'!#REF!,0))</f>
        <v>#REF!</v>
      </c>
      <c r="G745" s="23" t="e" cm="1">
        <f t="array" ref="G745">SUM(IF((LEFT('2-1 采购订单物料明细表报表导出'!#REF!,7)=G$1)*('2-1 采购订单物料明细表报表导出'!#REF!=$A745),'2-1 采购订单物料明细表报表导出'!#REF!,0))</f>
        <v>#REF!</v>
      </c>
      <c r="H745" s="23" t="e" cm="1">
        <f t="array" ref="H745">SUM(IF((LEFT('2-1 采购订单物料明细表报表导出'!#REF!,7)=H$1)*('2-1 采购订单物料明细表报表导出'!#REF!=$A745),'2-1 采购订单物料明细表报表导出'!#REF!,0))</f>
        <v>#REF!</v>
      </c>
      <c r="I745" s="23" t="e" cm="1">
        <f t="array" ref="I745">SUM(IF((LEFT('2-1 采购订单物料明细表报表导出'!#REF!,7)=I$1)*('2-1 采购订单物料明细表报表导出'!#REF!=$A745),'2-1 采购订单物料明细表报表导出'!#REF!,0))</f>
        <v>#REF!</v>
      </c>
      <c r="J745" s="23" t="e" cm="1">
        <f t="array" ref="J745">SUM(IF((LEFT('2-1 采购订单物料明细表报表导出'!#REF!,7)=J$1)*('2-1 采购订单物料明细表报表导出'!#REF!=$A745),'2-1 采购订单物料明细表报表导出'!#REF!,0))</f>
        <v>#REF!</v>
      </c>
      <c r="K745" s="23" t="e" cm="1">
        <f t="array" ref="K745">SUM(IF((LEFT('2-1 采购订单物料明细表报表导出'!#REF!,7)=K$1)*('2-1 采购订单物料明细表报表导出'!#REF!=$A745),'2-1 采购订单物料明细表报表导出'!#REF!,0))</f>
        <v>#REF!</v>
      </c>
      <c r="L745" s="23" t="e" cm="1">
        <f t="array" ref="L745">SUM(IF((LEFT('2-1 采购订单物料明细表报表导出'!#REF!,7)=L$1)*('2-1 采购订单物料明细表报表导出'!#REF!=$A745),'2-1 采购订单物料明细表报表导出'!#REF!,0))</f>
        <v>#REF!</v>
      </c>
      <c r="M745" s="23" t="e" cm="1">
        <f t="array" ref="M745">SUM(IF((LEFT('2-1 采购订单物料明细表报表导出'!#REF!,7)=M$1)*('2-1 采购订单物料明细表报表导出'!#REF!=$A745),'2-1 采购订单物料明细表报表导出'!#REF!,0))</f>
        <v>#REF!</v>
      </c>
      <c r="N745" s="23" t="e" cm="1">
        <f t="array" ref="N745">SUM(IF((LEFT('2-1 采购订单物料明细表报表导出'!#REF!,7)=N$1)*('2-1 采购订单物料明细表报表导出'!#REF!=$A745),'2-1 采购订单物料明细表报表导出'!#REF!,0))</f>
        <v>#REF!</v>
      </c>
      <c r="O745" s="23" t="e" cm="1">
        <f t="array" ref="O745">SUM(IF((LEFT('2-1 采购订单物料明细表报表导出'!#REF!,7)=O$1)*('2-1 采购订单物料明细表报表导出'!#REF!=$A745),'2-1 采购订单物料明细表报表导出'!#REF!,0))</f>
        <v>#REF!</v>
      </c>
    </row>
    <row r="746" ht="30" spans="1:15">
      <c r="A746" s="50" t="s">
        <v>4054</v>
      </c>
      <c r="B746" s="51" t="s">
        <v>1792</v>
      </c>
      <c r="C746" s="52" t="s">
        <v>1793</v>
      </c>
      <c r="D746" s="23" t="e" cm="1">
        <f t="array" ref="D746">SUM(IF((LEFT('2-1 采购订单物料明细表报表导出'!#REF!,7)=D$1)*('2-1 采购订单物料明细表报表导出'!#REF!=$A746),'2-1 采购订单物料明细表报表导出'!#REF!,0))</f>
        <v>#REF!</v>
      </c>
      <c r="E746" s="23" t="e" cm="1">
        <f t="array" ref="E746">SUM(IF((LEFT('2-1 采购订单物料明细表报表导出'!#REF!,7)=E$1)*('2-1 采购订单物料明细表报表导出'!#REF!=$A746),'2-1 采购订单物料明细表报表导出'!#REF!,0))</f>
        <v>#REF!</v>
      </c>
      <c r="F746" s="23" t="e" cm="1">
        <f t="array" ref="F746">SUM(IF((LEFT('2-1 采购订单物料明细表报表导出'!#REF!,7)=F$1)*('2-1 采购订单物料明细表报表导出'!#REF!=$A746),'2-1 采购订单物料明细表报表导出'!#REF!,0))</f>
        <v>#REF!</v>
      </c>
      <c r="G746" s="23" t="e" cm="1">
        <f t="array" ref="G746">SUM(IF((LEFT('2-1 采购订单物料明细表报表导出'!#REF!,7)=G$1)*('2-1 采购订单物料明细表报表导出'!#REF!=$A746),'2-1 采购订单物料明细表报表导出'!#REF!,0))</f>
        <v>#REF!</v>
      </c>
      <c r="H746" s="23" t="e" cm="1">
        <f t="array" ref="H746">SUM(IF((LEFT('2-1 采购订单物料明细表报表导出'!#REF!,7)=H$1)*('2-1 采购订单物料明细表报表导出'!#REF!=$A746),'2-1 采购订单物料明细表报表导出'!#REF!,0))</f>
        <v>#REF!</v>
      </c>
      <c r="I746" s="23" t="e" cm="1">
        <f t="array" ref="I746">SUM(IF((LEFT('2-1 采购订单物料明细表报表导出'!#REF!,7)=I$1)*('2-1 采购订单物料明细表报表导出'!#REF!=$A746),'2-1 采购订单物料明细表报表导出'!#REF!,0))</f>
        <v>#REF!</v>
      </c>
      <c r="J746" s="23" t="e" cm="1">
        <f t="array" ref="J746">SUM(IF((LEFT('2-1 采购订单物料明细表报表导出'!#REF!,7)=J$1)*('2-1 采购订单物料明细表报表导出'!#REF!=$A746),'2-1 采购订单物料明细表报表导出'!#REF!,0))</f>
        <v>#REF!</v>
      </c>
      <c r="K746" s="23" t="e" cm="1">
        <f t="array" ref="K746">SUM(IF((LEFT('2-1 采购订单物料明细表报表导出'!#REF!,7)=K$1)*('2-1 采购订单物料明细表报表导出'!#REF!=$A746),'2-1 采购订单物料明细表报表导出'!#REF!,0))</f>
        <v>#REF!</v>
      </c>
      <c r="L746" s="23" t="e" cm="1">
        <f t="array" ref="L746">SUM(IF((LEFT('2-1 采购订单物料明细表报表导出'!#REF!,7)=L$1)*('2-1 采购订单物料明细表报表导出'!#REF!=$A746),'2-1 采购订单物料明细表报表导出'!#REF!,0))</f>
        <v>#REF!</v>
      </c>
      <c r="M746" s="23" t="e" cm="1">
        <f t="array" ref="M746">SUM(IF((LEFT('2-1 采购订单物料明细表报表导出'!#REF!,7)=M$1)*('2-1 采购订单物料明细表报表导出'!#REF!=$A746),'2-1 采购订单物料明细表报表导出'!#REF!,0))</f>
        <v>#REF!</v>
      </c>
      <c r="N746" s="23" t="e" cm="1">
        <f t="array" ref="N746">SUM(IF((LEFT('2-1 采购订单物料明细表报表导出'!#REF!,7)=N$1)*('2-1 采购订单物料明细表报表导出'!#REF!=$A746),'2-1 采购订单物料明细表报表导出'!#REF!,0))</f>
        <v>#REF!</v>
      </c>
      <c r="O746" s="23" t="e" cm="1">
        <f t="array" ref="O746">SUM(IF((LEFT('2-1 采购订单物料明细表报表导出'!#REF!,7)=O$1)*('2-1 采购订单物料明细表报表导出'!#REF!=$A746),'2-1 采购订单物料明细表报表导出'!#REF!,0))</f>
        <v>#REF!</v>
      </c>
    </row>
    <row r="747" ht="30" spans="1:15">
      <c r="A747" s="50" t="s">
        <v>4055</v>
      </c>
      <c r="B747" s="51" t="s">
        <v>1792</v>
      </c>
      <c r="C747" s="52" t="s">
        <v>1793</v>
      </c>
      <c r="D747" s="23" t="e" cm="1">
        <f t="array" ref="D747">SUM(IF((LEFT('2-1 采购订单物料明细表报表导出'!#REF!,7)=D$1)*('2-1 采购订单物料明细表报表导出'!#REF!=$A747),'2-1 采购订单物料明细表报表导出'!#REF!,0))</f>
        <v>#REF!</v>
      </c>
      <c r="E747" s="23" t="e" cm="1">
        <f t="array" ref="E747">SUM(IF((LEFT('2-1 采购订单物料明细表报表导出'!#REF!,7)=E$1)*('2-1 采购订单物料明细表报表导出'!#REF!=$A747),'2-1 采购订单物料明细表报表导出'!#REF!,0))</f>
        <v>#REF!</v>
      </c>
      <c r="F747" s="23" t="e" cm="1">
        <f t="array" ref="F747">SUM(IF((LEFT('2-1 采购订单物料明细表报表导出'!#REF!,7)=F$1)*('2-1 采购订单物料明细表报表导出'!#REF!=$A747),'2-1 采购订单物料明细表报表导出'!#REF!,0))</f>
        <v>#REF!</v>
      </c>
      <c r="G747" s="23" t="e" cm="1">
        <f t="array" ref="G747">SUM(IF((LEFT('2-1 采购订单物料明细表报表导出'!#REF!,7)=G$1)*('2-1 采购订单物料明细表报表导出'!#REF!=$A747),'2-1 采购订单物料明细表报表导出'!#REF!,0))</f>
        <v>#REF!</v>
      </c>
      <c r="H747" s="23" t="e" cm="1">
        <f t="array" ref="H747">SUM(IF((LEFT('2-1 采购订单物料明细表报表导出'!#REF!,7)=H$1)*('2-1 采购订单物料明细表报表导出'!#REF!=$A747),'2-1 采购订单物料明细表报表导出'!#REF!,0))</f>
        <v>#REF!</v>
      </c>
      <c r="I747" s="23" t="e" cm="1">
        <f t="array" ref="I747">SUM(IF((LEFT('2-1 采购订单物料明细表报表导出'!#REF!,7)=I$1)*('2-1 采购订单物料明细表报表导出'!#REF!=$A747),'2-1 采购订单物料明细表报表导出'!#REF!,0))</f>
        <v>#REF!</v>
      </c>
      <c r="J747" s="23" t="e" cm="1">
        <f t="array" ref="J747">SUM(IF((LEFT('2-1 采购订单物料明细表报表导出'!#REF!,7)=J$1)*('2-1 采购订单物料明细表报表导出'!#REF!=$A747),'2-1 采购订单物料明细表报表导出'!#REF!,0))</f>
        <v>#REF!</v>
      </c>
      <c r="K747" s="23" t="e" cm="1">
        <f t="array" ref="K747">SUM(IF((LEFT('2-1 采购订单物料明细表报表导出'!#REF!,7)=K$1)*('2-1 采购订单物料明细表报表导出'!#REF!=$A747),'2-1 采购订单物料明细表报表导出'!#REF!,0))</f>
        <v>#REF!</v>
      </c>
      <c r="L747" s="23" t="e" cm="1">
        <f t="array" ref="L747">SUM(IF((LEFT('2-1 采购订单物料明细表报表导出'!#REF!,7)=L$1)*('2-1 采购订单物料明细表报表导出'!#REF!=$A747),'2-1 采购订单物料明细表报表导出'!#REF!,0))</f>
        <v>#REF!</v>
      </c>
      <c r="M747" s="23" t="e" cm="1">
        <f t="array" ref="M747">SUM(IF((LEFT('2-1 采购订单物料明细表报表导出'!#REF!,7)=M$1)*('2-1 采购订单物料明细表报表导出'!#REF!=$A747),'2-1 采购订单物料明细表报表导出'!#REF!,0))</f>
        <v>#REF!</v>
      </c>
      <c r="N747" s="23" t="e" cm="1">
        <f t="array" ref="N747">SUM(IF((LEFT('2-1 采购订单物料明细表报表导出'!#REF!,7)=N$1)*('2-1 采购订单物料明细表报表导出'!#REF!=$A747),'2-1 采购订单物料明细表报表导出'!#REF!,0))</f>
        <v>#REF!</v>
      </c>
      <c r="O747" s="23" t="e" cm="1">
        <f t="array" ref="O747">SUM(IF((LEFT('2-1 采购订单物料明细表报表导出'!#REF!,7)=O$1)*('2-1 采购订单物料明细表报表导出'!#REF!=$A747),'2-1 采购订单物料明细表报表导出'!#REF!,0))</f>
        <v>#REF!</v>
      </c>
    </row>
    <row r="748" ht="30" spans="1:15">
      <c r="A748" s="50" t="s">
        <v>4056</v>
      </c>
      <c r="B748" s="51" t="s">
        <v>1792</v>
      </c>
      <c r="C748" s="52" t="s">
        <v>1793</v>
      </c>
      <c r="D748" s="23" t="e" cm="1">
        <f t="array" ref="D748">SUM(IF((LEFT('2-1 采购订单物料明细表报表导出'!#REF!,7)=D$1)*('2-1 采购订单物料明细表报表导出'!#REF!=$A748),'2-1 采购订单物料明细表报表导出'!#REF!,0))</f>
        <v>#REF!</v>
      </c>
      <c r="E748" s="23" t="e" cm="1">
        <f t="array" ref="E748">SUM(IF((LEFT('2-1 采购订单物料明细表报表导出'!#REF!,7)=E$1)*('2-1 采购订单物料明细表报表导出'!#REF!=$A748),'2-1 采购订单物料明细表报表导出'!#REF!,0))</f>
        <v>#REF!</v>
      </c>
      <c r="F748" s="23" t="e" cm="1">
        <f t="array" ref="F748">SUM(IF((LEFT('2-1 采购订单物料明细表报表导出'!#REF!,7)=F$1)*('2-1 采购订单物料明细表报表导出'!#REF!=$A748),'2-1 采购订单物料明细表报表导出'!#REF!,0))</f>
        <v>#REF!</v>
      </c>
      <c r="G748" s="23" t="e" cm="1">
        <f t="array" ref="G748">SUM(IF((LEFT('2-1 采购订单物料明细表报表导出'!#REF!,7)=G$1)*('2-1 采购订单物料明细表报表导出'!#REF!=$A748),'2-1 采购订单物料明细表报表导出'!#REF!,0))</f>
        <v>#REF!</v>
      </c>
      <c r="H748" s="23" t="e" cm="1">
        <f t="array" ref="H748">SUM(IF((LEFT('2-1 采购订单物料明细表报表导出'!#REF!,7)=H$1)*('2-1 采购订单物料明细表报表导出'!#REF!=$A748),'2-1 采购订单物料明细表报表导出'!#REF!,0))</f>
        <v>#REF!</v>
      </c>
      <c r="I748" s="23" t="e" cm="1">
        <f t="array" ref="I748">SUM(IF((LEFT('2-1 采购订单物料明细表报表导出'!#REF!,7)=I$1)*('2-1 采购订单物料明细表报表导出'!#REF!=$A748),'2-1 采购订单物料明细表报表导出'!#REF!,0))</f>
        <v>#REF!</v>
      </c>
      <c r="J748" s="23" t="e" cm="1">
        <f t="array" ref="J748">SUM(IF((LEFT('2-1 采购订单物料明细表报表导出'!#REF!,7)=J$1)*('2-1 采购订单物料明细表报表导出'!#REF!=$A748),'2-1 采购订单物料明细表报表导出'!#REF!,0))</f>
        <v>#REF!</v>
      </c>
      <c r="K748" s="23" t="e" cm="1">
        <f t="array" ref="K748">SUM(IF((LEFT('2-1 采购订单物料明细表报表导出'!#REF!,7)=K$1)*('2-1 采购订单物料明细表报表导出'!#REF!=$A748),'2-1 采购订单物料明细表报表导出'!#REF!,0))</f>
        <v>#REF!</v>
      </c>
      <c r="L748" s="23" t="e" cm="1">
        <f t="array" ref="L748">SUM(IF((LEFT('2-1 采购订单物料明细表报表导出'!#REF!,7)=L$1)*('2-1 采购订单物料明细表报表导出'!#REF!=$A748),'2-1 采购订单物料明细表报表导出'!#REF!,0))</f>
        <v>#REF!</v>
      </c>
      <c r="M748" s="23" t="e" cm="1">
        <f t="array" ref="M748">SUM(IF((LEFT('2-1 采购订单物料明细表报表导出'!#REF!,7)=M$1)*('2-1 采购订单物料明细表报表导出'!#REF!=$A748),'2-1 采购订单物料明细表报表导出'!#REF!,0))</f>
        <v>#REF!</v>
      </c>
      <c r="N748" s="23" t="e" cm="1">
        <f t="array" ref="N748">SUM(IF((LEFT('2-1 采购订单物料明细表报表导出'!#REF!,7)=N$1)*('2-1 采购订单物料明细表报表导出'!#REF!=$A748),'2-1 采购订单物料明细表报表导出'!#REF!,0))</f>
        <v>#REF!</v>
      </c>
      <c r="O748" s="23" t="e" cm="1">
        <f t="array" ref="O748">SUM(IF((LEFT('2-1 采购订单物料明细表报表导出'!#REF!,7)=O$1)*('2-1 采购订单物料明细表报表导出'!#REF!=$A748),'2-1 采购订单物料明细表报表导出'!#REF!,0))</f>
        <v>#REF!</v>
      </c>
    </row>
    <row r="749" ht="30" spans="1:15">
      <c r="A749" s="50" t="s">
        <v>4057</v>
      </c>
      <c r="B749" s="51" t="s">
        <v>1792</v>
      </c>
      <c r="C749" s="52" t="s">
        <v>1793</v>
      </c>
      <c r="D749" s="23" t="e" cm="1">
        <f t="array" ref="D749">SUM(IF((LEFT('2-1 采购订单物料明细表报表导出'!#REF!,7)=D$1)*('2-1 采购订单物料明细表报表导出'!#REF!=$A749),'2-1 采购订单物料明细表报表导出'!#REF!,0))</f>
        <v>#REF!</v>
      </c>
      <c r="E749" s="23" t="e" cm="1">
        <f t="array" ref="E749">SUM(IF((LEFT('2-1 采购订单物料明细表报表导出'!#REF!,7)=E$1)*('2-1 采购订单物料明细表报表导出'!#REF!=$A749),'2-1 采购订单物料明细表报表导出'!#REF!,0))</f>
        <v>#REF!</v>
      </c>
      <c r="F749" s="23" t="e" cm="1">
        <f t="array" ref="F749">SUM(IF((LEFT('2-1 采购订单物料明细表报表导出'!#REF!,7)=F$1)*('2-1 采购订单物料明细表报表导出'!#REF!=$A749),'2-1 采购订单物料明细表报表导出'!#REF!,0))</f>
        <v>#REF!</v>
      </c>
      <c r="G749" s="23" t="e" cm="1">
        <f t="array" ref="G749">SUM(IF((LEFT('2-1 采购订单物料明细表报表导出'!#REF!,7)=G$1)*('2-1 采购订单物料明细表报表导出'!#REF!=$A749),'2-1 采购订单物料明细表报表导出'!#REF!,0))</f>
        <v>#REF!</v>
      </c>
      <c r="H749" s="23" t="e" cm="1">
        <f t="array" ref="H749">SUM(IF((LEFT('2-1 采购订单物料明细表报表导出'!#REF!,7)=H$1)*('2-1 采购订单物料明细表报表导出'!#REF!=$A749),'2-1 采购订单物料明细表报表导出'!#REF!,0))</f>
        <v>#REF!</v>
      </c>
      <c r="I749" s="23" t="e" cm="1">
        <f t="array" ref="I749">SUM(IF((LEFT('2-1 采购订单物料明细表报表导出'!#REF!,7)=I$1)*('2-1 采购订单物料明细表报表导出'!#REF!=$A749),'2-1 采购订单物料明细表报表导出'!#REF!,0))</f>
        <v>#REF!</v>
      </c>
      <c r="J749" s="23" t="e" cm="1">
        <f t="array" ref="J749">SUM(IF((LEFT('2-1 采购订单物料明细表报表导出'!#REF!,7)=J$1)*('2-1 采购订单物料明细表报表导出'!#REF!=$A749),'2-1 采购订单物料明细表报表导出'!#REF!,0))</f>
        <v>#REF!</v>
      </c>
      <c r="K749" s="23" t="e" cm="1">
        <f t="array" ref="K749">SUM(IF((LEFT('2-1 采购订单物料明细表报表导出'!#REF!,7)=K$1)*('2-1 采购订单物料明细表报表导出'!#REF!=$A749),'2-1 采购订单物料明细表报表导出'!#REF!,0))</f>
        <v>#REF!</v>
      </c>
      <c r="L749" s="23" t="e" cm="1">
        <f t="array" ref="L749">SUM(IF((LEFT('2-1 采购订单物料明细表报表导出'!#REF!,7)=L$1)*('2-1 采购订单物料明细表报表导出'!#REF!=$A749),'2-1 采购订单物料明细表报表导出'!#REF!,0))</f>
        <v>#REF!</v>
      </c>
      <c r="M749" s="23" t="e" cm="1">
        <f t="array" ref="M749">SUM(IF((LEFT('2-1 采购订单物料明细表报表导出'!#REF!,7)=M$1)*('2-1 采购订单物料明细表报表导出'!#REF!=$A749),'2-1 采购订单物料明细表报表导出'!#REF!,0))</f>
        <v>#REF!</v>
      </c>
      <c r="N749" s="23" t="e" cm="1">
        <f t="array" ref="N749">SUM(IF((LEFT('2-1 采购订单物料明细表报表导出'!#REF!,7)=N$1)*('2-1 采购订单物料明细表报表导出'!#REF!=$A749),'2-1 采购订单物料明细表报表导出'!#REF!,0))</f>
        <v>#REF!</v>
      </c>
      <c r="O749" s="23" t="e" cm="1">
        <f t="array" ref="O749">SUM(IF((LEFT('2-1 采购订单物料明细表报表导出'!#REF!,7)=O$1)*('2-1 采购订单物料明细表报表导出'!#REF!=$A749),'2-1 采购订单物料明细表报表导出'!#REF!,0))</f>
        <v>#REF!</v>
      </c>
    </row>
    <row r="750" ht="14.5" spans="1:15">
      <c r="A750" s="20" t="s">
        <v>4058</v>
      </c>
      <c r="B750" s="48" t="s">
        <v>1954</v>
      </c>
      <c r="C750" s="49" t="s">
        <v>1955</v>
      </c>
      <c r="D750" s="23" t="e" cm="1">
        <f t="array" ref="D750">SUM(IF((LEFT('2-1 采购订单物料明细表报表导出'!#REF!,7)=D$1)*('2-1 采购订单物料明细表报表导出'!#REF!=$A750),'2-1 采购订单物料明细表报表导出'!#REF!,0))</f>
        <v>#REF!</v>
      </c>
      <c r="E750" s="23" t="e" cm="1">
        <f t="array" ref="E750">SUM(IF((LEFT('2-1 采购订单物料明细表报表导出'!#REF!,7)=E$1)*('2-1 采购订单物料明细表报表导出'!#REF!=$A750),'2-1 采购订单物料明细表报表导出'!#REF!,0))</f>
        <v>#REF!</v>
      </c>
      <c r="F750" s="23" t="e" cm="1">
        <f t="array" ref="F750">SUM(IF((LEFT('2-1 采购订单物料明细表报表导出'!#REF!,7)=F$1)*('2-1 采购订单物料明细表报表导出'!#REF!=$A750),'2-1 采购订单物料明细表报表导出'!#REF!,0))</f>
        <v>#REF!</v>
      </c>
      <c r="G750" s="23" t="e" cm="1">
        <f t="array" ref="G750">SUM(IF((LEFT('2-1 采购订单物料明细表报表导出'!#REF!,7)=G$1)*('2-1 采购订单物料明细表报表导出'!#REF!=$A750),'2-1 采购订单物料明细表报表导出'!#REF!,0))</f>
        <v>#REF!</v>
      </c>
      <c r="H750" s="23" t="e" cm="1">
        <f t="array" ref="H750">SUM(IF((LEFT('2-1 采购订单物料明细表报表导出'!#REF!,7)=H$1)*('2-1 采购订单物料明细表报表导出'!#REF!=$A750),'2-1 采购订单物料明细表报表导出'!#REF!,0))</f>
        <v>#REF!</v>
      </c>
      <c r="I750" s="23" t="e" cm="1">
        <f t="array" ref="I750">SUM(IF((LEFT('2-1 采购订单物料明细表报表导出'!#REF!,7)=I$1)*('2-1 采购订单物料明细表报表导出'!#REF!=$A750),'2-1 采购订单物料明细表报表导出'!#REF!,0))</f>
        <v>#REF!</v>
      </c>
      <c r="J750" s="23" t="e" cm="1">
        <f t="array" ref="J750">SUM(IF((LEFT('2-1 采购订单物料明细表报表导出'!#REF!,7)=J$1)*('2-1 采购订单物料明细表报表导出'!#REF!=$A750),'2-1 采购订单物料明细表报表导出'!#REF!,0))</f>
        <v>#REF!</v>
      </c>
      <c r="K750" s="23" t="e" cm="1">
        <f t="array" ref="K750">SUM(IF((LEFT('2-1 采购订单物料明细表报表导出'!#REF!,7)=K$1)*('2-1 采购订单物料明细表报表导出'!#REF!=$A750),'2-1 采购订单物料明细表报表导出'!#REF!,0))</f>
        <v>#REF!</v>
      </c>
      <c r="L750" s="23" t="e" cm="1">
        <f t="array" ref="L750">SUM(IF((LEFT('2-1 采购订单物料明细表报表导出'!#REF!,7)=L$1)*('2-1 采购订单物料明细表报表导出'!#REF!=$A750),'2-1 采购订单物料明细表报表导出'!#REF!,0))</f>
        <v>#REF!</v>
      </c>
      <c r="M750" s="23" t="e" cm="1">
        <f t="array" ref="M750">SUM(IF((LEFT('2-1 采购订单物料明细表报表导出'!#REF!,7)=M$1)*('2-1 采购订单物料明细表报表导出'!#REF!=$A750),'2-1 采购订单物料明细表报表导出'!#REF!,0))</f>
        <v>#REF!</v>
      </c>
      <c r="N750" s="23" t="e" cm="1">
        <f t="array" ref="N750">SUM(IF((LEFT('2-1 采购订单物料明细表报表导出'!#REF!,7)=N$1)*('2-1 采购订单物料明细表报表导出'!#REF!=$A750),'2-1 采购订单物料明细表报表导出'!#REF!,0))</f>
        <v>#REF!</v>
      </c>
      <c r="O750" s="23" t="e" cm="1">
        <f t="array" ref="O750">SUM(IF((LEFT('2-1 采购订单物料明细表报表导出'!#REF!,7)=O$1)*('2-1 采购订单物料明细表报表导出'!#REF!=$A750),'2-1 采购订单物料明细表报表导出'!#REF!,0))</f>
        <v>#REF!</v>
      </c>
    </row>
    <row r="751" ht="14.5" spans="1:15">
      <c r="A751" s="20" t="s">
        <v>4059</v>
      </c>
      <c r="B751" s="48" t="s">
        <v>1954</v>
      </c>
      <c r="C751" s="49" t="s">
        <v>1955</v>
      </c>
      <c r="D751" s="23" t="e" cm="1">
        <f t="array" ref="D751">SUM(IF((LEFT('2-1 采购订单物料明细表报表导出'!#REF!,7)=D$1)*('2-1 采购订单物料明细表报表导出'!#REF!=$A751),'2-1 采购订单物料明细表报表导出'!#REF!,0))</f>
        <v>#REF!</v>
      </c>
      <c r="E751" s="23" t="e" cm="1">
        <f t="array" ref="E751">SUM(IF((LEFT('2-1 采购订单物料明细表报表导出'!#REF!,7)=E$1)*('2-1 采购订单物料明细表报表导出'!#REF!=$A751),'2-1 采购订单物料明细表报表导出'!#REF!,0))</f>
        <v>#REF!</v>
      </c>
      <c r="F751" s="23" t="e" cm="1">
        <f t="array" ref="F751">SUM(IF((LEFT('2-1 采购订单物料明细表报表导出'!#REF!,7)=F$1)*('2-1 采购订单物料明细表报表导出'!#REF!=$A751),'2-1 采购订单物料明细表报表导出'!#REF!,0))</f>
        <v>#REF!</v>
      </c>
      <c r="G751" s="23" t="e" cm="1">
        <f t="array" ref="G751">SUM(IF((LEFT('2-1 采购订单物料明细表报表导出'!#REF!,7)=G$1)*('2-1 采购订单物料明细表报表导出'!#REF!=$A751),'2-1 采购订单物料明细表报表导出'!#REF!,0))</f>
        <v>#REF!</v>
      </c>
      <c r="H751" s="23" t="e" cm="1">
        <f t="array" ref="H751">SUM(IF((LEFT('2-1 采购订单物料明细表报表导出'!#REF!,7)=H$1)*('2-1 采购订单物料明细表报表导出'!#REF!=$A751),'2-1 采购订单物料明细表报表导出'!#REF!,0))</f>
        <v>#REF!</v>
      </c>
      <c r="I751" s="23" t="e" cm="1">
        <f t="array" ref="I751">SUM(IF((LEFT('2-1 采购订单物料明细表报表导出'!#REF!,7)=I$1)*('2-1 采购订单物料明细表报表导出'!#REF!=$A751),'2-1 采购订单物料明细表报表导出'!#REF!,0))</f>
        <v>#REF!</v>
      </c>
      <c r="J751" s="23" t="e" cm="1">
        <f t="array" ref="J751">SUM(IF((LEFT('2-1 采购订单物料明细表报表导出'!#REF!,7)=J$1)*('2-1 采购订单物料明细表报表导出'!#REF!=$A751),'2-1 采购订单物料明细表报表导出'!#REF!,0))</f>
        <v>#REF!</v>
      </c>
      <c r="K751" s="23" t="e" cm="1">
        <f t="array" ref="K751">SUM(IF((LEFT('2-1 采购订单物料明细表报表导出'!#REF!,7)=K$1)*('2-1 采购订单物料明细表报表导出'!#REF!=$A751),'2-1 采购订单物料明细表报表导出'!#REF!,0))</f>
        <v>#REF!</v>
      </c>
      <c r="L751" s="23" t="e" cm="1">
        <f t="array" ref="L751">SUM(IF((LEFT('2-1 采购订单物料明细表报表导出'!#REF!,7)=L$1)*('2-1 采购订单物料明细表报表导出'!#REF!=$A751),'2-1 采购订单物料明细表报表导出'!#REF!,0))</f>
        <v>#REF!</v>
      </c>
      <c r="M751" s="23" t="e" cm="1">
        <f t="array" ref="M751">SUM(IF((LEFT('2-1 采购订单物料明细表报表导出'!#REF!,7)=M$1)*('2-1 采购订单物料明细表报表导出'!#REF!=$A751),'2-1 采购订单物料明细表报表导出'!#REF!,0))</f>
        <v>#REF!</v>
      </c>
      <c r="N751" s="23" t="e" cm="1">
        <f t="array" ref="N751">SUM(IF((LEFT('2-1 采购订单物料明细表报表导出'!#REF!,7)=N$1)*('2-1 采购订单物料明细表报表导出'!#REF!=$A751),'2-1 采购订单物料明细表报表导出'!#REF!,0))</f>
        <v>#REF!</v>
      </c>
      <c r="O751" s="23" t="e" cm="1">
        <f t="array" ref="O751">SUM(IF((LEFT('2-1 采购订单物料明细表报表导出'!#REF!,7)=O$1)*('2-1 采购订单物料明细表报表导出'!#REF!=$A751),'2-1 采购订单物料明细表报表导出'!#REF!,0))</f>
        <v>#REF!</v>
      </c>
    </row>
    <row r="752" ht="14.5" spans="1:15">
      <c r="A752" s="20" t="s">
        <v>4060</v>
      </c>
      <c r="B752" s="48" t="s">
        <v>1954</v>
      </c>
      <c r="C752" s="49" t="s">
        <v>1955</v>
      </c>
      <c r="D752" s="23" t="e" cm="1">
        <f t="array" ref="D752">SUM(IF((LEFT('2-1 采购订单物料明细表报表导出'!#REF!,7)=D$1)*('2-1 采购订单物料明细表报表导出'!#REF!=$A752),'2-1 采购订单物料明细表报表导出'!#REF!,0))</f>
        <v>#REF!</v>
      </c>
      <c r="E752" s="23" t="e" cm="1">
        <f t="array" ref="E752">SUM(IF((LEFT('2-1 采购订单物料明细表报表导出'!#REF!,7)=E$1)*('2-1 采购订单物料明细表报表导出'!#REF!=$A752),'2-1 采购订单物料明细表报表导出'!#REF!,0))</f>
        <v>#REF!</v>
      </c>
      <c r="F752" s="23" t="e" cm="1">
        <f t="array" ref="F752">SUM(IF((LEFT('2-1 采购订单物料明细表报表导出'!#REF!,7)=F$1)*('2-1 采购订单物料明细表报表导出'!#REF!=$A752),'2-1 采购订单物料明细表报表导出'!#REF!,0))</f>
        <v>#REF!</v>
      </c>
      <c r="G752" s="23" t="e" cm="1">
        <f t="array" ref="G752">SUM(IF((LEFT('2-1 采购订单物料明细表报表导出'!#REF!,7)=G$1)*('2-1 采购订单物料明细表报表导出'!#REF!=$A752),'2-1 采购订单物料明细表报表导出'!#REF!,0))</f>
        <v>#REF!</v>
      </c>
      <c r="H752" s="23" t="e" cm="1">
        <f t="array" ref="H752">SUM(IF((LEFT('2-1 采购订单物料明细表报表导出'!#REF!,7)=H$1)*('2-1 采购订单物料明细表报表导出'!#REF!=$A752),'2-1 采购订单物料明细表报表导出'!#REF!,0))</f>
        <v>#REF!</v>
      </c>
      <c r="I752" s="23" t="e" cm="1">
        <f t="array" ref="I752">SUM(IF((LEFT('2-1 采购订单物料明细表报表导出'!#REF!,7)=I$1)*('2-1 采购订单物料明细表报表导出'!#REF!=$A752),'2-1 采购订单物料明细表报表导出'!#REF!,0))</f>
        <v>#REF!</v>
      </c>
      <c r="J752" s="23" t="e" cm="1">
        <f t="array" ref="J752">SUM(IF((LEFT('2-1 采购订单物料明细表报表导出'!#REF!,7)=J$1)*('2-1 采购订单物料明细表报表导出'!#REF!=$A752),'2-1 采购订单物料明细表报表导出'!#REF!,0))</f>
        <v>#REF!</v>
      </c>
      <c r="K752" s="23" t="e" cm="1">
        <f t="array" ref="K752">SUM(IF((LEFT('2-1 采购订单物料明细表报表导出'!#REF!,7)=K$1)*('2-1 采购订单物料明细表报表导出'!#REF!=$A752),'2-1 采购订单物料明细表报表导出'!#REF!,0))</f>
        <v>#REF!</v>
      </c>
      <c r="L752" s="23" t="e" cm="1">
        <f t="array" ref="L752">SUM(IF((LEFT('2-1 采购订单物料明细表报表导出'!#REF!,7)=L$1)*('2-1 采购订单物料明细表报表导出'!#REF!=$A752),'2-1 采购订单物料明细表报表导出'!#REF!,0))</f>
        <v>#REF!</v>
      </c>
      <c r="M752" s="23" t="e" cm="1">
        <f t="array" ref="M752">SUM(IF((LEFT('2-1 采购订单物料明细表报表导出'!#REF!,7)=M$1)*('2-1 采购订单物料明细表报表导出'!#REF!=$A752),'2-1 采购订单物料明细表报表导出'!#REF!,0))</f>
        <v>#REF!</v>
      </c>
      <c r="N752" s="23" t="e" cm="1">
        <f t="array" ref="N752">SUM(IF((LEFT('2-1 采购订单物料明细表报表导出'!#REF!,7)=N$1)*('2-1 采购订单物料明细表报表导出'!#REF!=$A752),'2-1 采购订单物料明细表报表导出'!#REF!,0))</f>
        <v>#REF!</v>
      </c>
      <c r="O752" s="23" t="e" cm="1">
        <f t="array" ref="O752">SUM(IF((LEFT('2-1 采购订单物料明细表报表导出'!#REF!,7)=O$1)*('2-1 采购订单物料明细表报表导出'!#REF!=$A752),'2-1 采购订单物料明细表报表导出'!#REF!,0))</f>
        <v>#REF!</v>
      </c>
    </row>
    <row r="753" ht="14.5" spans="1:15">
      <c r="A753" s="20" t="s">
        <v>4061</v>
      </c>
      <c r="B753" s="48" t="s">
        <v>1954</v>
      </c>
      <c r="C753" s="49" t="s">
        <v>1955</v>
      </c>
      <c r="D753" s="23" t="e" cm="1">
        <f t="array" ref="D753">SUM(IF((LEFT('2-1 采购订单物料明细表报表导出'!#REF!,7)=D$1)*('2-1 采购订单物料明细表报表导出'!#REF!=$A753),'2-1 采购订单物料明细表报表导出'!#REF!,0))</f>
        <v>#REF!</v>
      </c>
      <c r="E753" s="23" t="e" cm="1">
        <f t="array" ref="E753">SUM(IF((LEFT('2-1 采购订单物料明细表报表导出'!#REF!,7)=E$1)*('2-1 采购订单物料明细表报表导出'!#REF!=$A753),'2-1 采购订单物料明细表报表导出'!#REF!,0))</f>
        <v>#REF!</v>
      </c>
      <c r="F753" s="23" t="e" cm="1">
        <f t="array" ref="F753">SUM(IF((LEFT('2-1 采购订单物料明细表报表导出'!#REF!,7)=F$1)*('2-1 采购订单物料明细表报表导出'!#REF!=$A753),'2-1 采购订单物料明细表报表导出'!#REF!,0))</f>
        <v>#REF!</v>
      </c>
      <c r="G753" s="23" t="e" cm="1">
        <f t="array" ref="G753">SUM(IF((LEFT('2-1 采购订单物料明细表报表导出'!#REF!,7)=G$1)*('2-1 采购订单物料明细表报表导出'!#REF!=$A753),'2-1 采购订单物料明细表报表导出'!#REF!,0))</f>
        <v>#REF!</v>
      </c>
      <c r="H753" s="23" t="e" cm="1">
        <f t="array" ref="H753">SUM(IF((LEFT('2-1 采购订单物料明细表报表导出'!#REF!,7)=H$1)*('2-1 采购订单物料明细表报表导出'!#REF!=$A753),'2-1 采购订单物料明细表报表导出'!#REF!,0))</f>
        <v>#REF!</v>
      </c>
      <c r="I753" s="23" t="e" cm="1">
        <f t="array" ref="I753">SUM(IF((LEFT('2-1 采购订单物料明细表报表导出'!#REF!,7)=I$1)*('2-1 采购订单物料明细表报表导出'!#REF!=$A753),'2-1 采购订单物料明细表报表导出'!#REF!,0))</f>
        <v>#REF!</v>
      </c>
      <c r="J753" s="23" t="e" cm="1">
        <f t="array" ref="J753">SUM(IF((LEFT('2-1 采购订单物料明细表报表导出'!#REF!,7)=J$1)*('2-1 采购订单物料明细表报表导出'!#REF!=$A753),'2-1 采购订单物料明细表报表导出'!#REF!,0))</f>
        <v>#REF!</v>
      </c>
      <c r="K753" s="23" t="e" cm="1">
        <f t="array" ref="K753">SUM(IF((LEFT('2-1 采购订单物料明细表报表导出'!#REF!,7)=K$1)*('2-1 采购订单物料明细表报表导出'!#REF!=$A753),'2-1 采购订单物料明细表报表导出'!#REF!,0))</f>
        <v>#REF!</v>
      </c>
      <c r="L753" s="23" t="e" cm="1">
        <f t="array" ref="L753">SUM(IF((LEFT('2-1 采购订单物料明细表报表导出'!#REF!,7)=L$1)*('2-1 采购订单物料明细表报表导出'!#REF!=$A753),'2-1 采购订单物料明细表报表导出'!#REF!,0))</f>
        <v>#REF!</v>
      </c>
      <c r="M753" s="23" t="e" cm="1">
        <f t="array" ref="M753">SUM(IF((LEFT('2-1 采购订单物料明细表报表导出'!#REF!,7)=M$1)*('2-1 采购订单物料明细表报表导出'!#REF!=$A753),'2-1 采购订单物料明细表报表导出'!#REF!,0))</f>
        <v>#REF!</v>
      </c>
      <c r="N753" s="23" t="e" cm="1">
        <f t="array" ref="N753">SUM(IF((LEFT('2-1 采购订单物料明细表报表导出'!#REF!,7)=N$1)*('2-1 采购订单物料明细表报表导出'!#REF!=$A753),'2-1 采购订单物料明细表报表导出'!#REF!,0))</f>
        <v>#REF!</v>
      </c>
      <c r="O753" s="23" t="e" cm="1">
        <f t="array" ref="O753">SUM(IF((LEFT('2-1 采购订单物料明细表报表导出'!#REF!,7)=O$1)*('2-1 采购订单物料明细表报表导出'!#REF!=$A753),'2-1 采购订单物料明细表报表导出'!#REF!,0))</f>
        <v>#REF!</v>
      </c>
    </row>
    <row r="754" ht="14.5" spans="1:15">
      <c r="A754" s="20" t="s">
        <v>4062</v>
      </c>
      <c r="B754" s="48" t="s">
        <v>1954</v>
      </c>
      <c r="C754" s="49" t="s">
        <v>1955</v>
      </c>
      <c r="D754" s="23" t="e" cm="1">
        <f t="array" ref="D754">SUM(IF((LEFT('2-1 采购订单物料明细表报表导出'!#REF!,7)=D$1)*('2-1 采购订单物料明细表报表导出'!#REF!=$A754),'2-1 采购订单物料明细表报表导出'!#REF!,0))</f>
        <v>#REF!</v>
      </c>
      <c r="E754" s="23" t="e" cm="1">
        <f t="array" ref="E754">SUM(IF((LEFT('2-1 采购订单物料明细表报表导出'!#REF!,7)=E$1)*('2-1 采购订单物料明细表报表导出'!#REF!=$A754),'2-1 采购订单物料明细表报表导出'!#REF!,0))</f>
        <v>#REF!</v>
      </c>
      <c r="F754" s="23" t="e" cm="1">
        <f t="array" ref="F754">SUM(IF((LEFT('2-1 采购订单物料明细表报表导出'!#REF!,7)=F$1)*('2-1 采购订单物料明细表报表导出'!#REF!=$A754),'2-1 采购订单物料明细表报表导出'!#REF!,0))</f>
        <v>#REF!</v>
      </c>
      <c r="G754" s="23" t="e" cm="1">
        <f t="array" ref="G754">SUM(IF((LEFT('2-1 采购订单物料明细表报表导出'!#REF!,7)=G$1)*('2-1 采购订单物料明细表报表导出'!#REF!=$A754),'2-1 采购订单物料明细表报表导出'!#REF!,0))</f>
        <v>#REF!</v>
      </c>
      <c r="H754" s="23" t="e" cm="1">
        <f t="array" ref="H754">SUM(IF((LEFT('2-1 采购订单物料明细表报表导出'!#REF!,7)=H$1)*('2-1 采购订单物料明细表报表导出'!#REF!=$A754),'2-1 采购订单物料明细表报表导出'!#REF!,0))</f>
        <v>#REF!</v>
      </c>
      <c r="I754" s="23" t="e" cm="1">
        <f t="array" ref="I754">SUM(IF((LEFT('2-1 采购订单物料明细表报表导出'!#REF!,7)=I$1)*('2-1 采购订单物料明细表报表导出'!#REF!=$A754),'2-1 采购订单物料明细表报表导出'!#REF!,0))</f>
        <v>#REF!</v>
      </c>
      <c r="J754" s="23" t="e" cm="1">
        <f t="array" ref="J754">SUM(IF((LEFT('2-1 采购订单物料明细表报表导出'!#REF!,7)=J$1)*('2-1 采购订单物料明细表报表导出'!#REF!=$A754),'2-1 采购订单物料明细表报表导出'!#REF!,0))</f>
        <v>#REF!</v>
      </c>
      <c r="K754" s="23" t="e" cm="1">
        <f t="array" ref="K754">SUM(IF((LEFT('2-1 采购订单物料明细表报表导出'!#REF!,7)=K$1)*('2-1 采购订单物料明细表报表导出'!#REF!=$A754),'2-1 采购订单物料明细表报表导出'!#REF!,0))</f>
        <v>#REF!</v>
      </c>
      <c r="L754" s="23" t="e" cm="1">
        <f t="array" ref="L754">SUM(IF((LEFT('2-1 采购订单物料明细表报表导出'!#REF!,7)=L$1)*('2-1 采购订单物料明细表报表导出'!#REF!=$A754),'2-1 采购订单物料明细表报表导出'!#REF!,0))</f>
        <v>#REF!</v>
      </c>
      <c r="M754" s="23" t="e" cm="1">
        <f t="array" ref="M754">SUM(IF((LEFT('2-1 采购订单物料明细表报表导出'!#REF!,7)=M$1)*('2-1 采购订单物料明细表报表导出'!#REF!=$A754),'2-1 采购订单物料明细表报表导出'!#REF!,0))</f>
        <v>#REF!</v>
      </c>
      <c r="N754" s="23" t="e" cm="1">
        <f t="array" ref="N754">SUM(IF((LEFT('2-1 采购订单物料明细表报表导出'!#REF!,7)=N$1)*('2-1 采购订单物料明细表报表导出'!#REF!=$A754),'2-1 采购订单物料明细表报表导出'!#REF!,0))</f>
        <v>#REF!</v>
      </c>
      <c r="O754" s="23" t="e" cm="1">
        <f t="array" ref="O754">SUM(IF((LEFT('2-1 采购订单物料明细表报表导出'!#REF!,7)=O$1)*('2-1 采购订单物料明细表报表导出'!#REF!=$A754),'2-1 采购订单物料明细表报表导出'!#REF!,0))</f>
        <v>#REF!</v>
      </c>
    </row>
    <row r="755" ht="14.5" spans="1:15">
      <c r="A755" s="20" t="s">
        <v>4063</v>
      </c>
      <c r="B755" s="48" t="s">
        <v>1954</v>
      </c>
      <c r="C755" s="49" t="s">
        <v>1955</v>
      </c>
      <c r="D755" s="23" t="e" cm="1">
        <f t="array" ref="D755">SUM(IF((LEFT('2-1 采购订单物料明细表报表导出'!#REF!,7)=D$1)*('2-1 采购订单物料明细表报表导出'!#REF!=$A755),'2-1 采购订单物料明细表报表导出'!#REF!,0))</f>
        <v>#REF!</v>
      </c>
      <c r="E755" s="23" t="e" cm="1">
        <f t="array" ref="E755">SUM(IF((LEFT('2-1 采购订单物料明细表报表导出'!#REF!,7)=E$1)*('2-1 采购订单物料明细表报表导出'!#REF!=$A755),'2-1 采购订单物料明细表报表导出'!#REF!,0))</f>
        <v>#REF!</v>
      </c>
      <c r="F755" s="23" t="e" cm="1">
        <f t="array" ref="F755">SUM(IF((LEFT('2-1 采购订单物料明细表报表导出'!#REF!,7)=F$1)*('2-1 采购订单物料明细表报表导出'!#REF!=$A755),'2-1 采购订单物料明细表报表导出'!#REF!,0))</f>
        <v>#REF!</v>
      </c>
      <c r="G755" s="23" t="e" cm="1">
        <f t="array" ref="G755">SUM(IF((LEFT('2-1 采购订单物料明细表报表导出'!#REF!,7)=G$1)*('2-1 采购订单物料明细表报表导出'!#REF!=$A755),'2-1 采购订单物料明细表报表导出'!#REF!,0))</f>
        <v>#REF!</v>
      </c>
      <c r="H755" s="23" t="e" cm="1">
        <f t="array" ref="H755">SUM(IF((LEFT('2-1 采购订单物料明细表报表导出'!#REF!,7)=H$1)*('2-1 采购订单物料明细表报表导出'!#REF!=$A755),'2-1 采购订单物料明细表报表导出'!#REF!,0))</f>
        <v>#REF!</v>
      </c>
      <c r="I755" s="23" t="e" cm="1">
        <f t="array" ref="I755">SUM(IF((LEFT('2-1 采购订单物料明细表报表导出'!#REF!,7)=I$1)*('2-1 采购订单物料明细表报表导出'!#REF!=$A755),'2-1 采购订单物料明细表报表导出'!#REF!,0))</f>
        <v>#REF!</v>
      </c>
      <c r="J755" s="23" t="e" cm="1">
        <f t="array" ref="J755">SUM(IF((LEFT('2-1 采购订单物料明细表报表导出'!#REF!,7)=J$1)*('2-1 采购订单物料明细表报表导出'!#REF!=$A755),'2-1 采购订单物料明细表报表导出'!#REF!,0))</f>
        <v>#REF!</v>
      </c>
      <c r="K755" s="23" t="e" cm="1">
        <f t="array" ref="K755">SUM(IF((LEFT('2-1 采购订单物料明细表报表导出'!#REF!,7)=K$1)*('2-1 采购订单物料明细表报表导出'!#REF!=$A755),'2-1 采购订单物料明细表报表导出'!#REF!,0))</f>
        <v>#REF!</v>
      </c>
      <c r="L755" s="23" t="e" cm="1">
        <f t="array" ref="L755">SUM(IF((LEFT('2-1 采购订单物料明细表报表导出'!#REF!,7)=L$1)*('2-1 采购订单物料明细表报表导出'!#REF!=$A755),'2-1 采购订单物料明细表报表导出'!#REF!,0))</f>
        <v>#REF!</v>
      </c>
      <c r="M755" s="23" t="e" cm="1">
        <f t="array" ref="M755">SUM(IF((LEFT('2-1 采购订单物料明细表报表导出'!#REF!,7)=M$1)*('2-1 采购订单物料明细表报表导出'!#REF!=$A755),'2-1 采购订单物料明细表报表导出'!#REF!,0))</f>
        <v>#REF!</v>
      </c>
      <c r="N755" s="23" t="e" cm="1">
        <f t="array" ref="N755">SUM(IF((LEFT('2-1 采购订单物料明细表报表导出'!#REF!,7)=N$1)*('2-1 采购订单物料明细表报表导出'!#REF!=$A755),'2-1 采购订单物料明细表报表导出'!#REF!,0))</f>
        <v>#REF!</v>
      </c>
      <c r="O755" s="23" t="e" cm="1">
        <f t="array" ref="O755">SUM(IF((LEFT('2-1 采购订单物料明细表报表导出'!#REF!,7)=O$1)*('2-1 采购订单物料明细表报表导出'!#REF!=$A755),'2-1 采购订单物料明细表报表导出'!#REF!,0))</f>
        <v>#REF!</v>
      </c>
    </row>
    <row r="756" ht="14.5" spans="1:15">
      <c r="A756" s="20" t="s">
        <v>4064</v>
      </c>
      <c r="B756" s="48" t="s">
        <v>1954</v>
      </c>
      <c r="C756" s="49" t="s">
        <v>1955</v>
      </c>
      <c r="D756" s="23" t="e" cm="1">
        <f t="array" ref="D756">SUM(IF((LEFT('2-1 采购订单物料明细表报表导出'!#REF!,7)=D$1)*('2-1 采购订单物料明细表报表导出'!#REF!=$A756),'2-1 采购订单物料明细表报表导出'!#REF!,0))</f>
        <v>#REF!</v>
      </c>
      <c r="E756" s="23" t="e" cm="1">
        <f t="array" ref="E756">SUM(IF((LEFT('2-1 采购订单物料明细表报表导出'!#REF!,7)=E$1)*('2-1 采购订单物料明细表报表导出'!#REF!=$A756),'2-1 采购订单物料明细表报表导出'!#REF!,0))</f>
        <v>#REF!</v>
      </c>
      <c r="F756" s="23" t="e" cm="1">
        <f t="array" ref="F756">SUM(IF((LEFT('2-1 采购订单物料明细表报表导出'!#REF!,7)=F$1)*('2-1 采购订单物料明细表报表导出'!#REF!=$A756),'2-1 采购订单物料明细表报表导出'!#REF!,0))</f>
        <v>#REF!</v>
      </c>
      <c r="G756" s="23" t="e" cm="1">
        <f t="array" ref="G756">SUM(IF((LEFT('2-1 采购订单物料明细表报表导出'!#REF!,7)=G$1)*('2-1 采购订单物料明细表报表导出'!#REF!=$A756),'2-1 采购订单物料明细表报表导出'!#REF!,0))</f>
        <v>#REF!</v>
      </c>
      <c r="H756" s="23" t="e" cm="1">
        <f t="array" ref="H756">SUM(IF((LEFT('2-1 采购订单物料明细表报表导出'!#REF!,7)=H$1)*('2-1 采购订单物料明细表报表导出'!#REF!=$A756),'2-1 采购订单物料明细表报表导出'!#REF!,0))</f>
        <v>#REF!</v>
      </c>
      <c r="I756" s="23" t="e" cm="1">
        <f t="array" ref="I756">SUM(IF((LEFT('2-1 采购订单物料明细表报表导出'!#REF!,7)=I$1)*('2-1 采购订单物料明细表报表导出'!#REF!=$A756),'2-1 采购订单物料明细表报表导出'!#REF!,0))</f>
        <v>#REF!</v>
      </c>
      <c r="J756" s="23" t="e" cm="1">
        <f t="array" ref="J756">SUM(IF((LEFT('2-1 采购订单物料明细表报表导出'!#REF!,7)=J$1)*('2-1 采购订单物料明细表报表导出'!#REF!=$A756),'2-1 采购订单物料明细表报表导出'!#REF!,0))</f>
        <v>#REF!</v>
      </c>
      <c r="K756" s="23" t="e" cm="1">
        <f t="array" ref="K756">SUM(IF((LEFT('2-1 采购订单物料明细表报表导出'!#REF!,7)=K$1)*('2-1 采购订单物料明细表报表导出'!#REF!=$A756),'2-1 采购订单物料明细表报表导出'!#REF!,0))</f>
        <v>#REF!</v>
      </c>
      <c r="L756" s="23" t="e" cm="1">
        <f t="array" ref="L756">SUM(IF((LEFT('2-1 采购订单物料明细表报表导出'!#REF!,7)=L$1)*('2-1 采购订单物料明细表报表导出'!#REF!=$A756),'2-1 采购订单物料明细表报表导出'!#REF!,0))</f>
        <v>#REF!</v>
      </c>
      <c r="M756" s="23" t="e" cm="1">
        <f t="array" ref="M756">SUM(IF((LEFT('2-1 采购订单物料明细表报表导出'!#REF!,7)=M$1)*('2-1 采购订单物料明细表报表导出'!#REF!=$A756),'2-1 采购订单物料明细表报表导出'!#REF!,0))</f>
        <v>#REF!</v>
      </c>
      <c r="N756" s="23" t="e" cm="1">
        <f t="array" ref="N756">SUM(IF((LEFT('2-1 采购订单物料明细表报表导出'!#REF!,7)=N$1)*('2-1 采购订单物料明细表报表导出'!#REF!=$A756),'2-1 采购订单物料明细表报表导出'!#REF!,0))</f>
        <v>#REF!</v>
      </c>
      <c r="O756" s="23" t="e" cm="1">
        <f t="array" ref="O756">SUM(IF((LEFT('2-1 采购订单物料明细表报表导出'!#REF!,7)=O$1)*('2-1 采购订单物料明细表报表导出'!#REF!=$A756),'2-1 采购订单物料明细表报表导出'!#REF!,0))</f>
        <v>#REF!</v>
      </c>
    </row>
    <row r="757" ht="14.5" spans="1:15">
      <c r="A757" s="20" t="s">
        <v>4065</v>
      </c>
      <c r="B757" s="48" t="s">
        <v>1954</v>
      </c>
      <c r="C757" s="49" t="s">
        <v>1955</v>
      </c>
      <c r="D757" s="23" t="e" cm="1">
        <f t="array" ref="D757">SUM(IF((LEFT('2-1 采购订单物料明细表报表导出'!#REF!,7)=D$1)*('2-1 采购订单物料明细表报表导出'!#REF!=$A757),'2-1 采购订单物料明细表报表导出'!#REF!,0))</f>
        <v>#REF!</v>
      </c>
      <c r="E757" s="23" t="e" cm="1">
        <f t="array" ref="E757">SUM(IF((LEFT('2-1 采购订单物料明细表报表导出'!#REF!,7)=E$1)*('2-1 采购订单物料明细表报表导出'!#REF!=$A757),'2-1 采购订单物料明细表报表导出'!#REF!,0))</f>
        <v>#REF!</v>
      </c>
      <c r="F757" s="23" t="e" cm="1">
        <f t="array" ref="F757">SUM(IF((LEFT('2-1 采购订单物料明细表报表导出'!#REF!,7)=F$1)*('2-1 采购订单物料明细表报表导出'!#REF!=$A757),'2-1 采购订单物料明细表报表导出'!#REF!,0))</f>
        <v>#REF!</v>
      </c>
      <c r="G757" s="23" t="e" cm="1">
        <f t="array" ref="G757">SUM(IF((LEFT('2-1 采购订单物料明细表报表导出'!#REF!,7)=G$1)*('2-1 采购订单物料明细表报表导出'!#REF!=$A757),'2-1 采购订单物料明细表报表导出'!#REF!,0))</f>
        <v>#REF!</v>
      </c>
      <c r="H757" s="23" t="e" cm="1">
        <f t="array" ref="H757">SUM(IF((LEFT('2-1 采购订单物料明细表报表导出'!#REF!,7)=H$1)*('2-1 采购订单物料明细表报表导出'!#REF!=$A757),'2-1 采购订单物料明细表报表导出'!#REF!,0))</f>
        <v>#REF!</v>
      </c>
      <c r="I757" s="23" t="e" cm="1">
        <f t="array" ref="I757">SUM(IF((LEFT('2-1 采购订单物料明细表报表导出'!#REF!,7)=I$1)*('2-1 采购订单物料明细表报表导出'!#REF!=$A757),'2-1 采购订单物料明细表报表导出'!#REF!,0))</f>
        <v>#REF!</v>
      </c>
      <c r="J757" s="23" t="e" cm="1">
        <f t="array" ref="J757">SUM(IF((LEFT('2-1 采购订单物料明细表报表导出'!#REF!,7)=J$1)*('2-1 采购订单物料明细表报表导出'!#REF!=$A757),'2-1 采购订单物料明细表报表导出'!#REF!,0))</f>
        <v>#REF!</v>
      </c>
      <c r="K757" s="23" t="e" cm="1">
        <f t="array" ref="K757">SUM(IF((LEFT('2-1 采购订单物料明细表报表导出'!#REF!,7)=K$1)*('2-1 采购订单物料明细表报表导出'!#REF!=$A757),'2-1 采购订单物料明细表报表导出'!#REF!,0))</f>
        <v>#REF!</v>
      </c>
      <c r="L757" s="23" t="e" cm="1">
        <f t="array" ref="L757">SUM(IF((LEFT('2-1 采购订单物料明细表报表导出'!#REF!,7)=L$1)*('2-1 采购订单物料明细表报表导出'!#REF!=$A757),'2-1 采购订单物料明细表报表导出'!#REF!,0))</f>
        <v>#REF!</v>
      </c>
      <c r="M757" s="23" t="e" cm="1">
        <f t="array" ref="M757">SUM(IF((LEFT('2-1 采购订单物料明细表报表导出'!#REF!,7)=M$1)*('2-1 采购订单物料明细表报表导出'!#REF!=$A757),'2-1 采购订单物料明细表报表导出'!#REF!,0))</f>
        <v>#REF!</v>
      </c>
      <c r="N757" s="23" t="e" cm="1">
        <f t="array" ref="N757">SUM(IF((LEFT('2-1 采购订单物料明细表报表导出'!#REF!,7)=N$1)*('2-1 采购订单物料明细表报表导出'!#REF!=$A757),'2-1 采购订单物料明细表报表导出'!#REF!,0))</f>
        <v>#REF!</v>
      </c>
      <c r="O757" s="23" t="e" cm="1">
        <f t="array" ref="O757">SUM(IF((LEFT('2-1 采购订单物料明细表报表导出'!#REF!,7)=O$1)*('2-1 采购订单物料明细表报表导出'!#REF!=$A757),'2-1 采购订单物料明细表报表导出'!#REF!,0))</f>
        <v>#REF!</v>
      </c>
    </row>
    <row r="758" ht="14.5" spans="1:15">
      <c r="A758" s="20" t="s">
        <v>4066</v>
      </c>
      <c r="B758" s="48" t="s">
        <v>1954</v>
      </c>
      <c r="C758" s="49" t="s">
        <v>1955</v>
      </c>
      <c r="D758" s="23" t="e" cm="1">
        <f t="array" ref="D758">SUM(IF((LEFT('2-1 采购订单物料明细表报表导出'!#REF!,7)=D$1)*('2-1 采购订单物料明细表报表导出'!#REF!=$A758),'2-1 采购订单物料明细表报表导出'!#REF!,0))</f>
        <v>#REF!</v>
      </c>
      <c r="E758" s="23" t="e" cm="1">
        <f t="array" ref="E758">SUM(IF((LEFT('2-1 采购订单物料明细表报表导出'!#REF!,7)=E$1)*('2-1 采购订单物料明细表报表导出'!#REF!=$A758),'2-1 采购订单物料明细表报表导出'!#REF!,0))</f>
        <v>#REF!</v>
      </c>
      <c r="F758" s="23" t="e" cm="1">
        <f t="array" ref="F758">SUM(IF((LEFT('2-1 采购订单物料明细表报表导出'!#REF!,7)=F$1)*('2-1 采购订单物料明细表报表导出'!#REF!=$A758),'2-1 采购订单物料明细表报表导出'!#REF!,0))</f>
        <v>#REF!</v>
      </c>
      <c r="G758" s="23" t="e" cm="1">
        <f t="array" ref="G758">SUM(IF((LEFT('2-1 采购订单物料明细表报表导出'!#REF!,7)=G$1)*('2-1 采购订单物料明细表报表导出'!#REF!=$A758),'2-1 采购订单物料明细表报表导出'!#REF!,0))</f>
        <v>#REF!</v>
      </c>
      <c r="H758" s="23" t="e" cm="1">
        <f t="array" ref="H758">SUM(IF((LEFT('2-1 采购订单物料明细表报表导出'!#REF!,7)=H$1)*('2-1 采购订单物料明细表报表导出'!#REF!=$A758),'2-1 采购订单物料明细表报表导出'!#REF!,0))</f>
        <v>#REF!</v>
      </c>
      <c r="I758" s="23" t="e" cm="1">
        <f t="array" ref="I758">SUM(IF((LEFT('2-1 采购订单物料明细表报表导出'!#REF!,7)=I$1)*('2-1 采购订单物料明细表报表导出'!#REF!=$A758),'2-1 采购订单物料明细表报表导出'!#REF!,0))</f>
        <v>#REF!</v>
      </c>
      <c r="J758" s="23" t="e" cm="1">
        <f t="array" ref="J758">SUM(IF((LEFT('2-1 采购订单物料明细表报表导出'!#REF!,7)=J$1)*('2-1 采购订单物料明细表报表导出'!#REF!=$A758),'2-1 采购订单物料明细表报表导出'!#REF!,0))</f>
        <v>#REF!</v>
      </c>
      <c r="K758" s="23" t="e" cm="1">
        <f t="array" ref="K758">SUM(IF((LEFT('2-1 采购订单物料明细表报表导出'!#REF!,7)=K$1)*('2-1 采购订单物料明细表报表导出'!#REF!=$A758),'2-1 采购订单物料明细表报表导出'!#REF!,0))</f>
        <v>#REF!</v>
      </c>
      <c r="L758" s="23" t="e" cm="1">
        <f t="array" ref="L758">SUM(IF((LEFT('2-1 采购订单物料明细表报表导出'!#REF!,7)=L$1)*('2-1 采购订单物料明细表报表导出'!#REF!=$A758),'2-1 采购订单物料明细表报表导出'!#REF!,0))</f>
        <v>#REF!</v>
      </c>
      <c r="M758" s="23" t="e" cm="1">
        <f t="array" ref="M758">SUM(IF((LEFT('2-1 采购订单物料明细表报表导出'!#REF!,7)=M$1)*('2-1 采购订单物料明细表报表导出'!#REF!=$A758),'2-1 采购订单物料明细表报表导出'!#REF!,0))</f>
        <v>#REF!</v>
      </c>
      <c r="N758" s="23" t="e" cm="1">
        <f t="array" ref="N758">SUM(IF((LEFT('2-1 采购订单物料明细表报表导出'!#REF!,7)=N$1)*('2-1 采购订单物料明细表报表导出'!#REF!=$A758),'2-1 采购订单物料明细表报表导出'!#REF!,0))</f>
        <v>#REF!</v>
      </c>
      <c r="O758" s="23" t="e" cm="1">
        <f t="array" ref="O758">SUM(IF((LEFT('2-1 采购订单物料明细表报表导出'!#REF!,7)=O$1)*('2-1 采购订单物料明细表报表导出'!#REF!=$A758),'2-1 采购订单物料明细表报表导出'!#REF!,0))</f>
        <v>#REF!</v>
      </c>
    </row>
    <row r="759" ht="14.5" spans="1:15">
      <c r="A759" s="20" t="s">
        <v>4067</v>
      </c>
      <c r="B759" s="48" t="s">
        <v>1954</v>
      </c>
      <c r="C759" s="49" t="s">
        <v>1955</v>
      </c>
      <c r="D759" s="23" t="e" cm="1">
        <f t="array" ref="D759">SUM(IF((LEFT('2-1 采购订单物料明细表报表导出'!#REF!,7)=D$1)*('2-1 采购订单物料明细表报表导出'!#REF!=$A759),'2-1 采购订单物料明细表报表导出'!#REF!,0))</f>
        <v>#REF!</v>
      </c>
      <c r="E759" s="23" t="e" cm="1">
        <f t="array" ref="E759">SUM(IF((LEFT('2-1 采购订单物料明细表报表导出'!#REF!,7)=E$1)*('2-1 采购订单物料明细表报表导出'!#REF!=$A759),'2-1 采购订单物料明细表报表导出'!#REF!,0))</f>
        <v>#REF!</v>
      </c>
      <c r="F759" s="23" t="e" cm="1">
        <f t="array" ref="F759">SUM(IF((LEFT('2-1 采购订单物料明细表报表导出'!#REF!,7)=F$1)*('2-1 采购订单物料明细表报表导出'!#REF!=$A759),'2-1 采购订单物料明细表报表导出'!#REF!,0))</f>
        <v>#REF!</v>
      </c>
      <c r="G759" s="23" t="e" cm="1">
        <f t="array" ref="G759">SUM(IF((LEFT('2-1 采购订单物料明细表报表导出'!#REF!,7)=G$1)*('2-1 采购订单物料明细表报表导出'!#REF!=$A759),'2-1 采购订单物料明细表报表导出'!#REF!,0))</f>
        <v>#REF!</v>
      </c>
      <c r="H759" s="23" t="e" cm="1">
        <f t="array" ref="H759">SUM(IF((LEFT('2-1 采购订单物料明细表报表导出'!#REF!,7)=H$1)*('2-1 采购订单物料明细表报表导出'!#REF!=$A759),'2-1 采购订单物料明细表报表导出'!#REF!,0))</f>
        <v>#REF!</v>
      </c>
      <c r="I759" s="23" t="e" cm="1">
        <f t="array" ref="I759">SUM(IF((LEFT('2-1 采购订单物料明细表报表导出'!#REF!,7)=I$1)*('2-1 采购订单物料明细表报表导出'!#REF!=$A759),'2-1 采购订单物料明细表报表导出'!#REF!,0))</f>
        <v>#REF!</v>
      </c>
      <c r="J759" s="23" t="e" cm="1">
        <f t="array" ref="J759">SUM(IF((LEFT('2-1 采购订单物料明细表报表导出'!#REF!,7)=J$1)*('2-1 采购订单物料明细表报表导出'!#REF!=$A759),'2-1 采购订单物料明细表报表导出'!#REF!,0))</f>
        <v>#REF!</v>
      </c>
      <c r="K759" s="23" t="e" cm="1">
        <f t="array" ref="K759">SUM(IF((LEFT('2-1 采购订单物料明细表报表导出'!#REF!,7)=K$1)*('2-1 采购订单物料明细表报表导出'!#REF!=$A759),'2-1 采购订单物料明细表报表导出'!#REF!,0))</f>
        <v>#REF!</v>
      </c>
      <c r="L759" s="23" t="e" cm="1">
        <f t="array" ref="L759">SUM(IF((LEFT('2-1 采购订单物料明细表报表导出'!#REF!,7)=L$1)*('2-1 采购订单物料明细表报表导出'!#REF!=$A759),'2-1 采购订单物料明细表报表导出'!#REF!,0))</f>
        <v>#REF!</v>
      </c>
      <c r="M759" s="23" t="e" cm="1">
        <f t="array" ref="M759">SUM(IF((LEFT('2-1 采购订单物料明细表报表导出'!#REF!,7)=M$1)*('2-1 采购订单物料明细表报表导出'!#REF!=$A759),'2-1 采购订单物料明细表报表导出'!#REF!,0))</f>
        <v>#REF!</v>
      </c>
      <c r="N759" s="23" t="e" cm="1">
        <f t="array" ref="N759">SUM(IF((LEFT('2-1 采购订单物料明细表报表导出'!#REF!,7)=N$1)*('2-1 采购订单物料明细表报表导出'!#REF!=$A759),'2-1 采购订单物料明细表报表导出'!#REF!,0))</f>
        <v>#REF!</v>
      </c>
      <c r="O759" s="23" t="e" cm="1">
        <f t="array" ref="O759">SUM(IF((LEFT('2-1 采购订单物料明细表报表导出'!#REF!,7)=O$1)*('2-1 采购订单物料明细表报表导出'!#REF!=$A759),'2-1 采购订单物料明细表报表导出'!#REF!,0))</f>
        <v>#REF!</v>
      </c>
    </row>
    <row r="760" ht="14.5" spans="1:15">
      <c r="A760" s="20" t="s">
        <v>4068</v>
      </c>
      <c r="B760" s="48" t="s">
        <v>1954</v>
      </c>
      <c r="C760" s="49" t="s">
        <v>1955</v>
      </c>
      <c r="D760" s="23" t="e" cm="1">
        <f t="array" ref="D760">SUM(IF((LEFT('2-1 采购订单物料明细表报表导出'!#REF!,7)=D$1)*('2-1 采购订单物料明细表报表导出'!#REF!=$A760),'2-1 采购订单物料明细表报表导出'!#REF!,0))</f>
        <v>#REF!</v>
      </c>
      <c r="E760" s="23" t="e" cm="1">
        <f t="array" ref="E760">SUM(IF((LEFT('2-1 采购订单物料明细表报表导出'!#REF!,7)=E$1)*('2-1 采购订单物料明细表报表导出'!#REF!=$A760),'2-1 采购订单物料明细表报表导出'!#REF!,0))</f>
        <v>#REF!</v>
      </c>
      <c r="F760" s="23" t="e" cm="1">
        <f t="array" ref="F760">SUM(IF((LEFT('2-1 采购订单物料明细表报表导出'!#REF!,7)=F$1)*('2-1 采购订单物料明细表报表导出'!#REF!=$A760),'2-1 采购订单物料明细表报表导出'!#REF!,0))</f>
        <v>#REF!</v>
      </c>
      <c r="G760" s="23" t="e" cm="1">
        <f t="array" ref="G760">SUM(IF((LEFT('2-1 采购订单物料明细表报表导出'!#REF!,7)=G$1)*('2-1 采购订单物料明细表报表导出'!#REF!=$A760),'2-1 采购订单物料明细表报表导出'!#REF!,0))</f>
        <v>#REF!</v>
      </c>
      <c r="H760" s="23" t="e" cm="1">
        <f t="array" ref="H760">SUM(IF((LEFT('2-1 采购订单物料明细表报表导出'!#REF!,7)=H$1)*('2-1 采购订单物料明细表报表导出'!#REF!=$A760),'2-1 采购订单物料明细表报表导出'!#REF!,0))</f>
        <v>#REF!</v>
      </c>
      <c r="I760" s="23" t="e" cm="1">
        <f t="array" ref="I760">SUM(IF((LEFT('2-1 采购订单物料明细表报表导出'!#REF!,7)=I$1)*('2-1 采购订单物料明细表报表导出'!#REF!=$A760),'2-1 采购订单物料明细表报表导出'!#REF!,0))</f>
        <v>#REF!</v>
      </c>
      <c r="J760" s="23" t="e" cm="1">
        <f t="array" ref="J760">SUM(IF((LEFT('2-1 采购订单物料明细表报表导出'!#REF!,7)=J$1)*('2-1 采购订单物料明细表报表导出'!#REF!=$A760),'2-1 采购订单物料明细表报表导出'!#REF!,0))</f>
        <v>#REF!</v>
      </c>
      <c r="K760" s="23" t="e" cm="1">
        <f t="array" ref="K760">SUM(IF((LEFT('2-1 采购订单物料明细表报表导出'!#REF!,7)=K$1)*('2-1 采购订单物料明细表报表导出'!#REF!=$A760),'2-1 采购订单物料明细表报表导出'!#REF!,0))</f>
        <v>#REF!</v>
      </c>
      <c r="L760" s="23" t="e" cm="1">
        <f t="array" ref="L760">SUM(IF((LEFT('2-1 采购订单物料明细表报表导出'!#REF!,7)=L$1)*('2-1 采购订单物料明细表报表导出'!#REF!=$A760),'2-1 采购订单物料明细表报表导出'!#REF!,0))</f>
        <v>#REF!</v>
      </c>
      <c r="M760" s="23" t="e" cm="1">
        <f t="array" ref="M760">SUM(IF((LEFT('2-1 采购订单物料明细表报表导出'!#REF!,7)=M$1)*('2-1 采购订单物料明细表报表导出'!#REF!=$A760),'2-1 采购订单物料明细表报表导出'!#REF!,0))</f>
        <v>#REF!</v>
      </c>
      <c r="N760" s="23" t="e" cm="1">
        <f t="array" ref="N760">SUM(IF((LEFT('2-1 采购订单物料明细表报表导出'!#REF!,7)=N$1)*('2-1 采购订单物料明细表报表导出'!#REF!=$A760),'2-1 采购订单物料明细表报表导出'!#REF!,0))</f>
        <v>#REF!</v>
      </c>
      <c r="O760" s="23" t="e" cm="1">
        <f t="array" ref="O760">SUM(IF((LEFT('2-1 采购订单物料明细表报表导出'!#REF!,7)=O$1)*('2-1 采购订单物料明细表报表导出'!#REF!=$A760),'2-1 采购订单物料明细表报表导出'!#REF!,0))</f>
        <v>#REF!</v>
      </c>
    </row>
    <row r="761" ht="14.5" spans="1:15">
      <c r="A761" s="20" t="s">
        <v>4069</v>
      </c>
      <c r="B761" s="51" t="s">
        <v>1954</v>
      </c>
      <c r="C761" s="52" t="s">
        <v>1955</v>
      </c>
      <c r="D761" s="23" t="e" cm="1">
        <f t="array" ref="D761">SUM(IF((LEFT('2-1 采购订单物料明细表报表导出'!#REF!,7)=D$1)*('2-1 采购订单物料明细表报表导出'!#REF!=$A761),'2-1 采购订单物料明细表报表导出'!#REF!,0))</f>
        <v>#REF!</v>
      </c>
      <c r="E761" s="23" t="e" cm="1">
        <f t="array" ref="E761">SUM(IF((LEFT('2-1 采购订单物料明细表报表导出'!#REF!,7)=E$1)*('2-1 采购订单物料明细表报表导出'!#REF!=$A761),'2-1 采购订单物料明细表报表导出'!#REF!,0))</f>
        <v>#REF!</v>
      </c>
      <c r="F761" s="23" t="e" cm="1">
        <f t="array" ref="F761">SUM(IF((LEFT('2-1 采购订单物料明细表报表导出'!#REF!,7)=F$1)*('2-1 采购订单物料明细表报表导出'!#REF!=$A761),'2-1 采购订单物料明细表报表导出'!#REF!,0))</f>
        <v>#REF!</v>
      </c>
      <c r="G761" s="23" t="e" cm="1">
        <f t="array" ref="G761">SUM(IF((LEFT('2-1 采购订单物料明细表报表导出'!#REF!,7)=G$1)*('2-1 采购订单物料明细表报表导出'!#REF!=$A761),'2-1 采购订单物料明细表报表导出'!#REF!,0))</f>
        <v>#REF!</v>
      </c>
      <c r="H761" s="23" t="e" cm="1">
        <f t="array" ref="H761">SUM(IF((LEFT('2-1 采购订单物料明细表报表导出'!#REF!,7)=H$1)*('2-1 采购订单物料明细表报表导出'!#REF!=$A761),'2-1 采购订单物料明细表报表导出'!#REF!,0))</f>
        <v>#REF!</v>
      </c>
      <c r="I761" s="23" t="e" cm="1">
        <f t="array" ref="I761">SUM(IF((LEFT('2-1 采购订单物料明细表报表导出'!#REF!,7)=I$1)*('2-1 采购订单物料明细表报表导出'!#REF!=$A761),'2-1 采购订单物料明细表报表导出'!#REF!,0))</f>
        <v>#REF!</v>
      </c>
      <c r="J761" s="23" t="e" cm="1">
        <f t="array" ref="J761">SUM(IF((LEFT('2-1 采购订单物料明细表报表导出'!#REF!,7)=J$1)*('2-1 采购订单物料明细表报表导出'!#REF!=$A761),'2-1 采购订单物料明细表报表导出'!#REF!,0))</f>
        <v>#REF!</v>
      </c>
      <c r="K761" s="23" t="e" cm="1">
        <f t="array" ref="K761">SUM(IF((LEFT('2-1 采购订单物料明细表报表导出'!#REF!,7)=K$1)*('2-1 采购订单物料明细表报表导出'!#REF!=$A761),'2-1 采购订单物料明细表报表导出'!#REF!,0))</f>
        <v>#REF!</v>
      </c>
      <c r="L761" s="23" t="e" cm="1">
        <f t="array" ref="L761">SUM(IF((LEFT('2-1 采购订单物料明细表报表导出'!#REF!,7)=L$1)*('2-1 采购订单物料明细表报表导出'!#REF!=$A761),'2-1 采购订单物料明细表报表导出'!#REF!,0))</f>
        <v>#REF!</v>
      </c>
      <c r="M761" s="23" t="e" cm="1">
        <f t="array" ref="M761">SUM(IF((LEFT('2-1 采购订单物料明细表报表导出'!#REF!,7)=M$1)*('2-1 采购订单物料明细表报表导出'!#REF!=$A761),'2-1 采购订单物料明细表报表导出'!#REF!,0))</f>
        <v>#REF!</v>
      </c>
      <c r="N761" s="23" t="e" cm="1">
        <f t="array" ref="N761">SUM(IF((LEFT('2-1 采购订单物料明细表报表导出'!#REF!,7)=N$1)*('2-1 采购订单物料明细表报表导出'!#REF!=$A761),'2-1 采购订单物料明细表报表导出'!#REF!,0))</f>
        <v>#REF!</v>
      </c>
      <c r="O761" s="23" t="e" cm="1">
        <f t="array" ref="O761">SUM(IF((LEFT('2-1 采购订单物料明细表报表导出'!#REF!,7)=O$1)*('2-1 采购订单物料明细表报表导出'!#REF!=$A761),'2-1 采购订单物料明细表报表导出'!#REF!,0))</f>
        <v>#REF!</v>
      </c>
    </row>
    <row r="762" ht="14.5" spans="1:15">
      <c r="A762" s="20" t="s">
        <v>4070</v>
      </c>
      <c r="B762" s="51" t="s">
        <v>1954</v>
      </c>
      <c r="C762" s="52" t="s">
        <v>1955</v>
      </c>
      <c r="D762" s="23" t="e" cm="1">
        <f t="array" ref="D762">SUM(IF((LEFT('2-1 采购订单物料明细表报表导出'!#REF!,7)=D$1)*('2-1 采购订单物料明细表报表导出'!#REF!=$A762),'2-1 采购订单物料明细表报表导出'!#REF!,0))</f>
        <v>#REF!</v>
      </c>
      <c r="E762" s="23" t="e" cm="1">
        <f t="array" ref="E762">SUM(IF((LEFT('2-1 采购订单物料明细表报表导出'!#REF!,7)=E$1)*('2-1 采购订单物料明细表报表导出'!#REF!=$A762),'2-1 采购订单物料明细表报表导出'!#REF!,0))</f>
        <v>#REF!</v>
      </c>
      <c r="F762" s="23" t="e" cm="1">
        <f t="array" ref="F762">SUM(IF((LEFT('2-1 采购订单物料明细表报表导出'!#REF!,7)=F$1)*('2-1 采购订单物料明细表报表导出'!#REF!=$A762),'2-1 采购订单物料明细表报表导出'!#REF!,0))</f>
        <v>#REF!</v>
      </c>
      <c r="G762" s="23" t="e" cm="1">
        <f t="array" ref="G762">SUM(IF((LEFT('2-1 采购订单物料明细表报表导出'!#REF!,7)=G$1)*('2-1 采购订单物料明细表报表导出'!#REF!=$A762),'2-1 采购订单物料明细表报表导出'!#REF!,0))</f>
        <v>#REF!</v>
      </c>
      <c r="H762" s="23" t="e" cm="1">
        <f t="array" ref="H762">SUM(IF((LEFT('2-1 采购订单物料明细表报表导出'!#REF!,7)=H$1)*('2-1 采购订单物料明细表报表导出'!#REF!=$A762),'2-1 采购订单物料明细表报表导出'!#REF!,0))</f>
        <v>#REF!</v>
      </c>
      <c r="I762" s="23" t="e" cm="1">
        <f t="array" ref="I762">SUM(IF((LEFT('2-1 采购订单物料明细表报表导出'!#REF!,7)=I$1)*('2-1 采购订单物料明细表报表导出'!#REF!=$A762),'2-1 采购订单物料明细表报表导出'!#REF!,0))</f>
        <v>#REF!</v>
      </c>
      <c r="J762" s="23" t="e" cm="1">
        <f t="array" ref="J762">SUM(IF((LEFT('2-1 采购订单物料明细表报表导出'!#REF!,7)=J$1)*('2-1 采购订单物料明细表报表导出'!#REF!=$A762),'2-1 采购订单物料明细表报表导出'!#REF!,0))</f>
        <v>#REF!</v>
      </c>
      <c r="K762" s="23" t="e" cm="1">
        <f t="array" ref="K762">SUM(IF((LEFT('2-1 采购订单物料明细表报表导出'!#REF!,7)=K$1)*('2-1 采购订单物料明细表报表导出'!#REF!=$A762),'2-1 采购订单物料明细表报表导出'!#REF!,0))</f>
        <v>#REF!</v>
      </c>
      <c r="L762" s="23" t="e" cm="1">
        <f t="array" ref="L762">SUM(IF((LEFT('2-1 采购订单物料明细表报表导出'!#REF!,7)=L$1)*('2-1 采购订单物料明细表报表导出'!#REF!=$A762),'2-1 采购订单物料明细表报表导出'!#REF!,0))</f>
        <v>#REF!</v>
      </c>
      <c r="M762" s="23" t="e" cm="1">
        <f t="array" ref="M762">SUM(IF((LEFT('2-1 采购订单物料明细表报表导出'!#REF!,7)=M$1)*('2-1 采购订单物料明细表报表导出'!#REF!=$A762),'2-1 采购订单物料明细表报表导出'!#REF!,0))</f>
        <v>#REF!</v>
      </c>
      <c r="N762" s="23" t="e" cm="1">
        <f t="array" ref="N762">SUM(IF((LEFT('2-1 采购订单物料明细表报表导出'!#REF!,7)=N$1)*('2-1 采购订单物料明细表报表导出'!#REF!=$A762),'2-1 采购订单物料明细表报表导出'!#REF!,0))</f>
        <v>#REF!</v>
      </c>
      <c r="O762" s="23" t="e" cm="1">
        <f t="array" ref="O762">SUM(IF((LEFT('2-1 采购订单物料明细表报表导出'!#REF!,7)=O$1)*('2-1 采购订单物料明细表报表导出'!#REF!=$A762),'2-1 采购订单物料明细表报表导出'!#REF!,0))</f>
        <v>#REF!</v>
      </c>
    </row>
    <row r="763" ht="14.5" spans="1:15">
      <c r="A763" s="20" t="s">
        <v>4071</v>
      </c>
      <c r="B763" s="51" t="s">
        <v>1954</v>
      </c>
      <c r="C763" s="52" t="s">
        <v>1955</v>
      </c>
      <c r="D763" s="23" t="e" cm="1">
        <f t="array" ref="D763">SUM(IF((LEFT('2-1 采购订单物料明细表报表导出'!#REF!,7)=D$1)*('2-1 采购订单物料明细表报表导出'!#REF!=$A763),'2-1 采购订单物料明细表报表导出'!#REF!,0))</f>
        <v>#REF!</v>
      </c>
      <c r="E763" s="23" t="e" cm="1">
        <f t="array" ref="E763">SUM(IF((LEFT('2-1 采购订单物料明细表报表导出'!#REF!,7)=E$1)*('2-1 采购订单物料明细表报表导出'!#REF!=$A763),'2-1 采购订单物料明细表报表导出'!#REF!,0))</f>
        <v>#REF!</v>
      </c>
      <c r="F763" s="23" t="e" cm="1">
        <f t="array" ref="F763">SUM(IF((LEFT('2-1 采购订单物料明细表报表导出'!#REF!,7)=F$1)*('2-1 采购订单物料明细表报表导出'!#REF!=$A763),'2-1 采购订单物料明细表报表导出'!#REF!,0))</f>
        <v>#REF!</v>
      </c>
      <c r="G763" s="23" t="e" cm="1">
        <f t="array" ref="G763">SUM(IF((LEFT('2-1 采购订单物料明细表报表导出'!#REF!,7)=G$1)*('2-1 采购订单物料明细表报表导出'!#REF!=$A763),'2-1 采购订单物料明细表报表导出'!#REF!,0))</f>
        <v>#REF!</v>
      </c>
      <c r="H763" s="23" t="e" cm="1">
        <f t="array" ref="H763">SUM(IF((LEFT('2-1 采购订单物料明细表报表导出'!#REF!,7)=H$1)*('2-1 采购订单物料明细表报表导出'!#REF!=$A763),'2-1 采购订单物料明细表报表导出'!#REF!,0))</f>
        <v>#REF!</v>
      </c>
      <c r="I763" s="23" t="e" cm="1">
        <f t="array" ref="I763">SUM(IF((LEFT('2-1 采购订单物料明细表报表导出'!#REF!,7)=I$1)*('2-1 采购订单物料明细表报表导出'!#REF!=$A763),'2-1 采购订单物料明细表报表导出'!#REF!,0))</f>
        <v>#REF!</v>
      </c>
      <c r="J763" s="23" t="e" cm="1">
        <f t="array" ref="J763">SUM(IF((LEFT('2-1 采购订单物料明细表报表导出'!#REF!,7)=J$1)*('2-1 采购订单物料明细表报表导出'!#REF!=$A763),'2-1 采购订单物料明细表报表导出'!#REF!,0))</f>
        <v>#REF!</v>
      </c>
      <c r="K763" s="23" t="e" cm="1">
        <f t="array" ref="K763">SUM(IF((LEFT('2-1 采购订单物料明细表报表导出'!#REF!,7)=K$1)*('2-1 采购订单物料明细表报表导出'!#REF!=$A763),'2-1 采购订单物料明细表报表导出'!#REF!,0))</f>
        <v>#REF!</v>
      </c>
      <c r="L763" s="23" t="e" cm="1">
        <f t="array" ref="L763">SUM(IF((LEFT('2-1 采购订单物料明细表报表导出'!#REF!,7)=L$1)*('2-1 采购订单物料明细表报表导出'!#REF!=$A763),'2-1 采购订单物料明细表报表导出'!#REF!,0))</f>
        <v>#REF!</v>
      </c>
      <c r="M763" s="23" t="e" cm="1">
        <f t="array" ref="M763">SUM(IF((LEFT('2-1 采购订单物料明细表报表导出'!#REF!,7)=M$1)*('2-1 采购订单物料明细表报表导出'!#REF!=$A763),'2-1 采购订单物料明细表报表导出'!#REF!,0))</f>
        <v>#REF!</v>
      </c>
      <c r="N763" s="23" t="e" cm="1">
        <f t="array" ref="N763">SUM(IF((LEFT('2-1 采购订单物料明细表报表导出'!#REF!,7)=N$1)*('2-1 采购订单物料明细表报表导出'!#REF!=$A763),'2-1 采购订单物料明细表报表导出'!#REF!,0))</f>
        <v>#REF!</v>
      </c>
      <c r="O763" s="23" t="e" cm="1">
        <f t="array" ref="O763">SUM(IF((LEFT('2-1 采购订单物料明细表报表导出'!#REF!,7)=O$1)*('2-1 采购订单物料明细表报表导出'!#REF!=$A763),'2-1 采购订单物料明细表报表导出'!#REF!,0))</f>
        <v>#REF!</v>
      </c>
    </row>
    <row r="764" ht="14.5" spans="1:15">
      <c r="A764" s="32" t="s">
        <v>4072</v>
      </c>
      <c r="B764" s="51" t="s">
        <v>1954</v>
      </c>
      <c r="C764" s="52" t="s">
        <v>1955</v>
      </c>
      <c r="D764" s="23" t="e" cm="1">
        <f t="array" ref="D764">SUM(IF((LEFT('2-1 采购订单物料明细表报表导出'!#REF!,7)=D$1)*('2-1 采购订单物料明细表报表导出'!#REF!=$A764),'2-1 采购订单物料明细表报表导出'!#REF!,0))</f>
        <v>#REF!</v>
      </c>
      <c r="E764" s="23" t="e" cm="1">
        <f t="array" ref="E764">SUM(IF((LEFT('2-1 采购订单物料明细表报表导出'!#REF!,7)=E$1)*('2-1 采购订单物料明细表报表导出'!#REF!=$A764),'2-1 采购订单物料明细表报表导出'!#REF!,0))</f>
        <v>#REF!</v>
      </c>
      <c r="F764" s="23" t="e" cm="1">
        <f t="array" ref="F764">SUM(IF((LEFT('2-1 采购订单物料明细表报表导出'!#REF!,7)=F$1)*('2-1 采购订单物料明细表报表导出'!#REF!=$A764),'2-1 采购订单物料明细表报表导出'!#REF!,0))</f>
        <v>#REF!</v>
      </c>
      <c r="G764" s="23" t="e" cm="1">
        <f t="array" ref="G764">SUM(IF((LEFT('2-1 采购订单物料明细表报表导出'!#REF!,7)=G$1)*('2-1 采购订单物料明细表报表导出'!#REF!=$A764),'2-1 采购订单物料明细表报表导出'!#REF!,0))</f>
        <v>#REF!</v>
      </c>
      <c r="H764" s="23" t="e" cm="1">
        <f t="array" ref="H764">SUM(IF((LEFT('2-1 采购订单物料明细表报表导出'!#REF!,7)=H$1)*('2-1 采购订单物料明细表报表导出'!#REF!=$A764),'2-1 采购订单物料明细表报表导出'!#REF!,0))</f>
        <v>#REF!</v>
      </c>
      <c r="I764" s="23" t="e" cm="1">
        <f t="array" ref="I764">SUM(IF((LEFT('2-1 采购订单物料明细表报表导出'!#REF!,7)=I$1)*('2-1 采购订单物料明细表报表导出'!#REF!=$A764),'2-1 采购订单物料明细表报表导出'!#REF!,0))</f>
        <v>#REF!</v>
      </c>
      <c r="J764" s="23" t="e" cm="1">
        <f t="array" ref="J764">SUM(IF((LEFT('2-1 采购订单物料明细表报表导出'!#REF!,7)=J$1)*('2-1 采购订单物料明细表报表导出'!#REF!=$A764),'2-1 采购订单物料明细表报表导出'!#REF!,0))</f>
        <v>#REF!</v>
      </c>
      <c r="K764" s="23" t="e" cm="1">
        <f t="array" ref="K764">SUM(IF((LEFT('2-1 采购订单物料明细表报表导出'!#REF!,7)=K$1)*('2-1 采购订单物料明细表报表导出'!#REF!=$A764),'2-1 采购订单物料明细表报表导出'!#REF!,0))</f>
        <v>#REF!</v>
      </c>
      <c r="L764" s="23" t="e" cm="1">
        <f t="array" ref="L764">SUM(IF((LEFT('2-1 采购订单物料明细表报表导出'!#REF!,7)=L$1)*('2-1 采购订单物料明细表报表导出'!#REF!=$A764),'2-1 采购订单物料明细表报表导出'!#REF!,0))</f>
        <v>#REF!</v>
      </c>
      <c r="M764" s="23" t="e" cm="1">
        <f t="array" ref="M764">SUM(IF((LEFT('2-1 采购订单物料明细表报表导出'!#REF!,7)=M$1)*('2-1 采购订单物料明细表报表导出'!#REF!=$A764),'2-1 采购订单物料明细表报表导出'!#REF!,0))</f>
        <v>#REF!</v>
      </c>
      <c r="N764" s="23" t="e" cm="1">
        <f t="array" ref="N764">SUM(IF((LEFT('2-1 采购订单物料明细表报表导出'!#REF!,7)=N$1)*('2-1 采购订单物料明细表报表导出'!#REF!=$A764),'2-1 采购订单物料明细表报表导出'!#REF!,0))</f>
        <v>#REF!</v>
      </c>
      <c r="O764" s="23" t="e" cm="1">
        <f t="array" ref="O764">SUM(IF((LEFT('2-1 采购订单物料明细表报表导出'!#REF!,7)=O$1)*('2-1 采购订单物料明细表报表导出'!#REF!=$A764),'2-1 采购订单物料明细表报表导出'!#REF!,0))</f>
        <v>#REF!</v>
      </c>
    </row>
    <row r="765" ht="14.5" spans="1:15">
      <c r="A765" s="32" t="s">
        <v>4073</v>
      </c>
      <c r="B765" s="51" t="s">
        <v>1980</v>
      </c>
      <c r="C765" s="52" t="s">
        <v>1981</v>
      </c>
      <c r="D765" s="23" t="e" cm="1">
        <f t="array" ref="D765">SUM(IF((LEFT('2-1 采购订单物料明细表报表导出'!#REF!,7)=D$1)*('2-1 采购订单物料明细表报表导出'!#REF!=$A765),'2-1 采购订单物料明细表报表导出'!#REF!,0))</f>
        <v>#REF!</v>
      </c>
      <c r="E765" s="23" t="e" cm="1">
        <f t="array" ref="E765">SUM(IF((LEFT('2-1 采购订单物料明细表报表导出'!#REF!,7)=E$1)*('2-1 采购订单物料明细表报表导出'!#REF!=$A765),'2-1 采购订单物料明细表报表导出'!#REF!,0))</f>
        <v>#REF!</v>
      </c>
      <c r="F765" s="23" t="e" cm="1">
        <f t="array" ref="F765">SUM(IF((LEFT('2-1 采购订单物料明细表报表导出'!#REF!,7)=F$1)*('2-1 采购订单物料明细表报表导出'!#REF!=$A765),'2-1 采购订单物料明细表报表导出'!#REF!,0))</f>
        <v>#REF!</v>
      </c>
      <c r="G765" s="23" t="e" cm="1">
        <f t="array" ref="G765">SUM(IF((LEFT('2-1 采购订单物料明细表报表导出'!#REF!,7)=G$1)*('2-1 采购订单物料明细表报表导出'!#REF!=$A765),'2-1 采购订单物料明细表报表导出'!#REF!,0))</f>
        <v>#REF!</v>
      </c>
      <c r="H765" s="23" t="e" cm="1">
        <f t="array" ref="H765">SUM(IF((LEFT('2-1 采购订单物料明细表报表导出'!#REF!,7)=H$1)*('2-1 采购订单物料明细表报表导出'!#REF!=$A765),'2-1 采购订单物料明细表报表导出'!#REF!,0))</f>
        <v>#REF!</v>
      </c>
      <c r="I765" s="23" t="e" cm="1">
        <f t="array" ref="I765">SUM(IF((LEFT('2-1 采购订单物料明细表报表导出'!#REF!,7)=I$1)*('2-1 采购订单物料明细表报表导出'!#REF!=$A765),'2-1 采购订单物料明细表报表导出'!#REF!,0))</f>
        <v>#REF!</v>
      </c>
      <c r="J765" s="23" t="e" cm="1">
        <f t="array" ref="J765">SUM(IF((LEFT('2-1 采购订单物料明细表报表导出'!#REF!,7)=J$1)*('2-1 采购订单物料明细表报表导出'!#REF!=$A765),'2-1 采购订单物料明细表报表导出'!#REF!,0))</f>
        <v>#REF!</v>
      </c>
      <c r="K765" s="23" t="e" cm="1">
        <f t="array" ref="K765">SUM(IF((LEFT('2-1 采购订单物料明细表报表导出'!#REF!,7)=K$1)*('2-1 采购订单物料明细表报表导出'!#REF!=$A765),'2-1 采购订单物料明细表报表导出'!#REF!,0))</f>
        <v>#REF!</v>
      </c>
      <c r="L765" s="23" t="e" cm="1">
        <f t="array" ref="L765">SUM(IF((LEFT('2-1 采购订单物料明细表报表导出'!#REF!,7)=L$1)*('2-1 采购订单物料明细表报表导出'!#REF!=$A765),'2-1 采购订单物料明细表报表导出'!#REF!,0))</f>
        <v>#REF!</v>
      </c>
      <c r="M765" s="23" t="e" cm="1">
        <f t="array" ref="M765">SUM(IF((LEFT('2-1 采购订单物料明细表报表导出'!#REF!,7)=M$1)*('2-1 采购订单物料明细表报表导出'!#REF!=$A765),'2-1 采购订单物料明细表报表导出'!#REF!,0))</f>
        <v>#REF!</v>
      </c>
      <c r="N765" s="23" t="e" cm="1">
        <f t="array" ref="N765">SUM(IF((LEFT('2-1 采购订单物料明细表报表导出'!#REF!,7)=N$1)*('2-1 采购订单物料明细表报表导出'!#REF!=$A765),'2-1 采购订单物料明细表报表导出'!#REF!,0))</f>
        <v>#REF!</v>
      </c>
      <c r="O765" s="23" t="e" cm="1">
        <f t="array" ref="O765">SUM(IF((LEFT('2-1 采购订单物料明细表报表导出'!#REF!,7)=O$1)*('2-1 采购订单物料明细表报表导出'!#REF!=$A765),'2-1 采购订单物料明细表报表导出'!#REF!,0))</f>
        <v>#REF!</v>
      </c>
    </row>
    <row r="766" ht="14.5" spans="1:15">
      <c r="A766" s="32" t="s">
        <v>4074</v>
      </c>
      <c r="B766" s="51" t="s">
        <v>1980</v>
      </c>
      <c r="C766" s="52" t="s">
        <v>1981</v>
      </c>
      <c r="D766" s="23" t="e" cm="1">
        <f t="array" ref="D766">SUM(IF((LEFT('2-1 采购订单物料明细表报表导出'!#REF!,7)=D$1)*('2-1 采购订单物料明细表报表导出'!#REF!=$A766),'2-1 采购订单物料明细表报表导出'!#REF!,0))</f>
        <v>#REF!</v>
      </c>
      <c r="E766" s="23" t="e" cm="1">
        <f t="array" ref="E766">SUM(IF((LEFT('2-1 采购订单物料明细表报表导出'!#REF!,7)=E$1)*('2-1 采购订单物料明细表报表导出'!#REF!=$A766),'2-1 采购订单物料明细表报表导出'!#REF!,0))</f>
        <v>#REF!</v>
      </c>
      <c r="F766" s="23" t="e" cm="1">
        <f t="array" ref="F766">SUM(IF((LEFT('2-1 采购订单物料明细表报表导出'!#REF!,7)=F$1)*('2-1 采购订单物料明细表报表导出'!#REF!=$A766),'2-1 采购订单物料明细表报表导出'!#REF!,0))</f>
        <v>#REF!</v>
      </c>
      <c r="G766" s="23" t="e" cm="1">
        <f t="array" ref="G766">SUM(IF((LEFT('2-1 采购订单物料明细表报表导出'!#REF!,7)=G$1)*('2-1 采购订单物料明细表报表导出'!#REF!=$A766),'2-1 采购订单物料明细表报表导出'!#REF!,0))</f>
        <v>#REF!</v>
      </c>
      <c r="H766" s="23" t="e" cm="1">
        <f t="array" ref="H766">SUM(IF((LEFT('2-1 采购订单物料明细表报表导出'!#REF!,7)=H$1)*('2-1 采购订单物料明细表报表导出'!#REF!=$A766),'2-1 采购订单物料明细表报表导出'!#REF!,0))</f>
        <v>#REF!</v>
      </c>
      <c r="I766" s="23" t="e" cm="1">
        <f t="array" ref="I766">SUM(IF((LEFT('2-1 采购订单物料明细表报表导出'!#REF!,7)=I$1)*('2-1 采购订单物料明细表报表导出'!#REF!=$A766),'2-1 采购订单物料明细表报表导出'!#REF!,0))</f>
        <v>#REF!</v>
      </c>
      <c r="J766" s="23" t="e" cm="1">
        <f t="array" ref="J766">SUM(IF((LEFT('2-1 采购订单物料明细表报表导出'!#REF!,7)=J$1)*('2-1 采购订单物料明细表报表导出'!#REF!=$A766),'2-1 采购订单物料明细表报表导出'!#REF!,0))</f>
        <v>#REF!</v>
      </c>
      <c r="K766" s="23" t="e" cm="1">
        <f t="array" ref="K766">SUM(IF((LEFT('2-1 采购订单物料明细表报表导出'!#REF!,7)=K$1)*('2-1 采购订单物料明细表报表导出'!#REF!=$A766),'2-1 采购订单物料明细表报表导出'!#REF!,0))</f>
        <v>#REF!</v>
      </c>
      <c r="L766" s="23" t="e" cm="1">
        <f t="array" ref="L766">SUM(IF((LEFT('2-1 采购订单物料明细表报表导出'!#REF!,7)=L$1)*('2-1 采购订单物料明细表报表导出'!#REF!=$A766),'2-1 采购订单物料明细表报表导出'!#REF!,0))</f>
        <v>#REF!</v>
      </c>
      <c r="M766" s="23" t="e" cm="1">
        <f t="array" ref="M766">SUM(IF((LEFT('2-1 采购订单物料明细表报表导出'!#REF!,7)=M$1)*('2-1 采购订单物料明细表报表导出'!#REF!=$A766),'2-1 采购订单物料明细表报表导出'!#REF!,0))</f>
        <v>#REF!</v>
      </c>
      <c r="N766" s="23" t="e" cm="1">
        <f t="array" ref="N766">SUM(IF((LEFT('2-1 采购订单物料明细表报表导出'!#REF!,7)=N$1)*('2-1 采购订单物料明细表报表导出'!#REF!=$A766),'2-1 采购订单物料明细表报表导出'!#REF!,0))</f>
        <v>#REF!</v>
      </c>
      <c r="O766" s="23" t="e" cm="1">
        <f t="array" ref="O766">SUM(IF((LEFT('2-1 采购订单物料明细表报表导出'!#REF!,7)=O$1)*('2-1 采购订单物料明细表报表导出'!#REF!=$A766),'2-1 采购订单物料明细表报表导出'!#REF!,0))</f>
        <v>#REF!</v>
      </c>
    </row>
    <row r="767" ht="14.5" spans="1:15">
      <c r="A767" s="32" t="s">
        <v>4075</v>
      </c>
      <c r="B767" s="51" t="s">
        <v>1980</v>
      </c>
      <c r="C767" s="52" t="s">
        <v>1981</v>
      </c>
      <c r="D767" s="23" t="e" cm="1">
        <f t="array" ref="D767">SUM(IF((LEFT('2-1 采购订单物料明细表报表导出'!#REF!,7)=D$1)*('2-1 采购订单物料明细表报表导出'!#REF!=$A767),'2-1 采购订单物料明细表报表导出'!#REF!,0))</f>
        <v>#REF!</v>
      </c>
      <c r="E767" s="23" t="e" cm="1">
        <f t="array" ref="E767">SUM(IF((LEFT('2-1 采购订单物料明细表报表导出'!#REF!,7)=E$1)*('2-1 采购订单物料明细表报表导出'!#REF!=$A767),'2-1 采购订单物料明细表报表导出'!#REF!,0))</f>
        <v>#REF!</v>
      </c>
      <c r="F767" s="23" t="e" cm="1">
        <f t="array" ref="F767">SUM(IF((LEFT('2-1 采购订单物料明细表报表导出'!#REF!,7)=F$1)*('2-1 采购订单物料明细表报表导出'!#REF!=$A767),'2-1 采购订单物料明细表报表导出'!#REF!,0))</f>
        <v>#REF!</v>
      </c>
      <c r="G767" s="23" t="e" cm="1">
        <f t="array" ref="G767">SUM(IF((LEFT('2-1 采购订单物料明细表报表导出'!#REF!,7)=G$1)*('2-1 采购订单物料明细表报表导出'!#REF!=$A767),'2-1 采购订单物料明细表报表导出'!#REF!,0))</f>
        <v>#REF!</v>
      </c>
      <c r="H767" s="23" t="e" cm="1">
        <f t="array" ref="H767">SUM(IF((LEFT('2-1 采购订单物料明细表报表导出'!#REF!,7)=H$1)*('2-1 采购订单物料明细表报表导出'!#REF!=$A767),'2-1 采购订单物料明细表报表导出'!#REF!,0))</f>
        <v>#REF!</v>
      </c>
      <c r="I767" s="23" t="e" cm="1">
        <f t="array" ref="I767">SUM(IF((LEFT('2-1 采购订单物料明细表报表导出'!#REF!,7)=I$1)*('2-1 采购订单物料明细表报表导出'!#REF!=$A767),'2-1 采购订单物料明细表报表导出'!#REF!,0))</f>
        <v>#REF!</v>
      </c>
      <c r="J767" s="23" t="e" cm="1">
        <f t="array" ref="J767">SUM(IF((LEFT('2-1 采购订单物料明细表报表导出'!#REF!,7)=J$1)*('2-1 采购订单物料明细表报表导出'!#REF!=$A767),'2-1 采购订单物料明细表报表导出'!#REF!,0))</f>
        <v>#REF!</v>
      </c>
      <c r="K767" s="23" t="e" cm="1">
        <f t="array" ref="K767">SUM(IF((LEFT('2-1 采购订单物料明细表报表导出'!#REF!,7)=K$1)*('2-1 采购订单物料明细表报表导出'!#REF!=$A767),'2-1 采购订单物料明细表报表导出'!#REF!,0))</f>
        <v>#REF!</v>
      </c>
      <c r="L767" s="23" t="e" cm="1">
        <f t="array" ref="L767">SUM(IF((LEFT('2-1 采购订单物料明细表报表导出'!#REF!,7)=L$1)*('2-1 采购订单物料明细表报表导出'!#REF!=$A767),'2-1 采购订单物料明细表报表导出'!#REF!,0))</f>
        <v>#REF!</v>
      </c>
      <c r="M767" s="23" t="e" cm="1">
        <f t="array" ref="M767">SUM(IF((LEFT('2-1 采购订单物料明细表报表导出'!#REF!,7)=M$1)*('2-1 采购订单物料明细表报表导出'!#REF!=$A767),'2-1 采购订单物料明细表报表导出'!#REF!,0))</f>
        <v>#REF!</v>
      </c>
      <c r="N767" s="23" t="e" cm="1">
        <f t="array" ref="N767">SUM(IF((LEFT('2-1 采购订单物料明细表报表导出'!#REF!,7)=N$1)*('2-1 采购订单物料明细表报表导出'!#REF!=$A767),'2-1 采购订单物料明细表报表导出'!#REF!,0))</f>
        <v>#REF!</v>
      </c>
      <c r="O767" s="23" t="e" cm="1">
        <f t="array" ref="O767">SUM(IF((LEFT('2-1 采购订单物料明细表报表导出'!#REF!,7)=O$1)*('2-1 采购订单物料明细表报表导出'!#REF!=$A767),'2-1 采购订单物料明细表报表导出'!#REF!,0))</f>
        <v>#REF!</v>
      </c>
    </row>
    <row r="768" ht="14.5" spans="1:15">
      <c r="A768" s="32" t="s">
        <v>4076</v>
      </c>
      <c r="B768" s="51" t="s">
        <v>1980</v>
      </c>
      <c r="C768" s="52" t="s">
        <v>1981</v>
      </c>
      <c r="D768" s="23" t="e" cm="1">
        <f t="array" ref="D768">SUM(IF((LEFT('2-1 采购订单物料明细表报表导出'!#REF!,7)=D$1)*('2-1 采购订单物料明细表报表导出'!#REF!=$A768),'2-1 采购订单物料明细表报表导出'!#REF!,0))</f>
        <v>#REF!</v>
      </c>
      <c r="E768" s="23" t="e" cm="1">
        <f t="array" ref="E768">SUM(IF((LEFT('2-1 采购订单物料明细表报表导出'!#REF!,7)=E$1)*('2-1 采购订单物料明细表报表导出'!#REF!=$A768),'2-1 采购订单物料明细表报表导出'!#REF!,0))</f>
        <v>#REF!</v>
      </c>
      <c r="F768" s="23" t="e" cm="1">
        <f t="array" ref="F768">SUM(IF((LEFT('2-1 采购订单物料明细表报表导出'!#REF!,7)=F$1)*('2-1 采购订单物料明细表报表导出'!#REF!=$A768),'2-1 采购订单物料明细表报表导出'!#REF!,0))</f>
        <v>#REF!</v>
      </c>
      <c r="G768" s="23" t="e" cm="1">
        <f t="array" ref="G768">SUM(IF((LEFT('2-1 采购订单物料明细表报表导出'!#REF!,7)=G$1)*('2-1 采购订单物料明细表报表导出'!#REF!=$A768),'2-1 采购订单物料明细表报表导出'!#REF!,0))</f>
        <v>#REF!</v>
      </c>
      <c r="H768" s="23" t="e" cm="1">
        <f t="array" ref="H768">SUM(IF((LEFT('2-1 采购订单物料明细表报表导出'!#REF!,7)=H$1)*('2-1 采购订单物料明细表报表导出'!#REF!=$A768),'2-1 采购订单物料明细表报表导出'!#REF!,0))</f>
        <v>#REF!</v>
      </c>
      <c r="I768" s="23" t="e" cm="1">
        <f t="array" ref="I768">SUM(IF((LEFT('2-1 采购订单物料明细表报表导出'!#REF!,7)=I$1)*('2-1 采购订单物料明细表报表导出'!#REF!=$A768),'2-1 采购订单物料明细表报表导出'!#REF!,0))</f>
        <v>#REF!</v>
      </c>
      <c r="J768" s="23" t="e" cm="1">
        <f t="array" ref="J768">SUM(IF((LEFT('2-1 采购订单物料明细表报表导出'!#REF!,7)=J$1)*('2-1 采购订单物料明细表报表导出'!#REF!=$A768),'2-1 采购订单物料明细表报表导出'!#REF!,0))</f>
        <v>#REF!</v>
      </c>
      <c r="K768" s="23" t="e" cm="1">
        <f t="array" ref="K768">SUM(IF((LEFT('2-1 采购订单物料明细表报表导出'!#REF!,7)=K$1)*('2-1 采购订单物料明细表报表导出'!#REF!=$A768),'2-1 采购订单物料明细表报表导出'!#REF!,0))</f>
        <v>#REF!</v>
      </c>
      <c r="L768" s="23" t="e" cm="1">
        <f t="array" ref="L768">SUM(IF((LEFT('2-1 采购订单物料明细表报表导出'!#REF!,7)=L$1)*('2-1 采购订单物料明细表报表导出'!#REF!=$A768),'2-1 采购订单物料明细表报表导出'!#REF!,0))</f>
        <v>#REF!</v>
      </c>
      <c r="M768" s="23" t="e" cm="1">
        <f t="array" ref="M768">SUM(IF((LEFT('2-1 采购订单物料明细表报表导出'!#REF!,7)=M$1)*('2-1 采购订单物料明细表报表导出'!#REF!=$A768),'2-1 采购订单物料明细表报表导出'!#REF!,0))</f>
        <v>#REF!</v>
      </c>
      <c r="N768" s="23" t="e" cm="1">
        <f t="array" ref="N768">SUM(IF((LEFT('2-1 采购订单物料明细表报表导出'!#REF!,7)=N$1)*('2-1 采购订单物料明细表报表导出'!#REF!=$A768),'2-1 采购订单物料明细表报表导出'!#REF!,0))</f>
        <v>#REF!</v>
      </c>
      <c r="O768" s="23" t="e" cm="1">
        <f t="array" ref="O768">SUM(IF((LEFT('2-1 采购订单物料明细表报表导出'!#REF!,7)=O$1)*('2-1 采购订单物料明细表报表导出'!#REF!=$A768),'2-1 采购订单物料明细表报表导出'!#REF!,0))</f>
        <v>#REF!</v>
      </c>
    </row>
    <row r="769" ht="14.5" spans="1:15">
      <c r="A769" s="32" t="s">
        <v>4077</v>
      </c>
      <c r="B769" s="51" t="s">
        <v>1980</v>
      </c>
      <c r="C769" s="52" t="s">
        <v>1981</v>
      </c>
      <c r="D769" s="23" t="e" cm="1">
        <f t="array" ref="D769">SUM(IF((LEFT('2-1 采购订单物料明细表报表导出'!#REF!,7)=D$1)*('2-1 采购订单物料明细表报表导出'!#REF!=$A769),'2-1 采购订单物料明细表报表导出'!#REF!,0))</f>
        <v>#REF!</v>
      </c>
      <c r="E769" s="23" t="e" cm="1">
        <f t="array" ref="E769">SUM(IF((LEFT('2-1 采购订单物料明细表报表导出'!#REF!,7)=E$1)*('2-1 采购订单物料明细表报表导出'!#REF!=$A769),'2-1 采购订单物料明细表报表导出'!#REF!,0))</f>
        <v>#REF!</v>
      </c>
      <c r="F769" s="23" t="e" cm="1">
        <f t="array" ref="F769">SUM(IF((LEFT('2-1 采购订单物料明细表报表导出'!#REF!,7)=F$1)*('2-1 采购订单物料明细表报表导出'!#REF!=$A769),'2-1 采购订单物料明细表报表导出'!#REF!,0))</f>
        <v>#REF!</v>
      </c>
      <c r="G769" s="23" t="e" cm="1">
        <f t="array" ref="G769">SUM(IF((LEFT('2-1 采购订单物料明细表报表导出'!#REF!,7)=G$1)*('2-1 采购订单物料明细表报表导出'!#REF!=$A769),'2-1 采购订单物料明细表报表导出'!#REF!,0))</f>
        <v>#REF!</v>
      </c>
      <c r="H769" s="23" t="e" cm="1">
        <f t="array" ref="H769">SUM(IF((LEFT('2-1 采购订单物料明细表报表导出'!#REF!,7)=H$1)*('2-1 采购订单物料明细表报表导出'!#REF!=$A769),'2-1 采购订单物料明细表报表导出'!#REF!,0))</f>
        <v>#REF!</v>
      </c>
      <c r="I769" s="23" t="e" cm="1">
        <f t="array" ref="I769">SUM(IF((LEFT('2-1 采购订单物料明细表报表导出'!#REF!,7)=I$1)*('2-1 采购订单物料明细表报表导出'!#REF!=$A769),'2-1 采购订单物料明细表报表导出'!#REF!,0))</f>
        <v>#REF!</v>
      </c>
      <c r="J769" s="23" t="e" cm="1">
        <f t="array" ref="J769">SUM(IF((LEFT('2-1 采购订单物料明细表报表导出'!#REF!,7)=J$1)*('2-1 采购订单物料明细表报表导出'!#REF!=$A769),'2-1 采购订单物料明细表报表导出'!#REF!,0))</f>
        <v>#REF!</v>
      </c>
      <c r="K769" s="23" t="e" cm="1">
        <f t="array" ref="K769">SUM(IF((LEFT('2-1 采购订单物料明细表报表导出'!#REF!,7)=K$1)*('2-1 采购订单物料明细表报表导出'!#REF!=$A769),'2-1 采购订单物料明细表报表导出'!#REF!,0))</f>
        <v>#REF!</v>
      </c>
      <c r="L769" s="23" t="e" cm="1">
        <f t="array" ref="L769">SUM(IF((LEFT('2-1 采购订单物料明细表报表导出'!#REF!,7)=L$1)*('2-1 采购订单物料明细表报表导出'!#REF!=$A769),'2-1 采购订单物料明细表报表导出'!#REF!,0))</f>
        <v>#REF!</v>
      </c>
      <c r="M769" s="23" t="e" cm="1">
        <f t="array" ref="M769">SUM(IF((LEFT('2-1 采购订单物料明细表报表导出'!#REF!,7)=M$1)*('2-1 采购订单物料明细表报表导出'!#REF!=$A769),'2-1 采购订单物料明细表报表导出'!#REF!,0))</f>
        <v>#REF!</v>
      </c>
      <c r="N769" s="23" t="e" cm="1">
        <f t="array" ref="N769">SUM(IF((LEFT('2-1 采购订单物料明细表报表导出'!#REF!,7)=N$1)*('2-1 采购订单物料明细表报表导出'!#REF!=$A769),'2-1 采购订单物料明细表报表导出'!#REF!,0))</f>
        <v>#REF!</v>
      </c>
      <c r="O769" s="23" t="e" cm="1">
        <f t="array" ref="O769">SUM(IF((LEFT('2-1 采购订单物料明细表报表导出'!#REF!,7)=O$1)*('2-1 采购订单物料明细表报表导出'!#REF!=$A769),'2-1 采购订单物料明细表报表导出'!#REF!,0))</f>
        <v>#REF!</v>
      </c>
    </row>
    <row r="770" ht="14.5" spans="1:15">
      <c r="A770" s="32" t="s">
        <v>4078</v>
      </c>
      <c r="B770" s="51" t="s">
        <v>1980</v>
      </c>
      <c r="C770" s="52" t="s">
        <v>1981</v>
      </c>
      <c r="D770" s="23" t="e" cm="1">
        <f t="array" ref="D770">SUM(IF((LEFT('2-1 采购订单物料明细表报表导出'!#REF!,7)=D$1)*('2-1 采购订单物料明细表报表导出'!#REF!=$A770),'2-1 采购订单物料明细表报表导出'!#REF!,0))</f>
        <v>#REF!</v>
      </c>
      <c r="E770" s="23" t="e" cm="1">
        <f t="array" ref="E770">SUM(IF((LEFT('2-1 采购订单物料明细表报表导出'!#REF!,7)=E$1)*('2-1 采购订单物料明细表报表导出'!#REF!=$A770),'2-1 采购订单物料明细表报表导出'!#REF!,0))</f>
        <v>#REF!</v>
      </c>
      <c r="F770" s="23" t="e" cm="1">
        <f t="array" ref="F770">SUM(IF((LEFT('2-1 采购订单物料明细表报表导出'!#REF!,7)=F$1)*('2-1 采购订单物料明细表报表导出'!#REF!=$A770),'2-1 采购订单物料明细表报表导出'!#REF!,0))</f>
        <v>#REF!</v>
      </c>
      <c r="G770" s="23" t="e" cm="1">
        <f t="array" ref="G770">SUM(IF((LEFT('2-1 采购订单物料明细表报表导出'!#REF!,7)=G$1)*('2-1 采购订单物料明细表报表导出'!#REF!=$A770),'2-1 采购订单物料明细表报表导出'!#REF!,0))</f>
        <v>#REF!</v>
      </c>
      <c r="H770" s="23" t="e" cm="1">
        <f t="array" ref="H770">SUM(IF((LEFT('2-1 采购订单物料明细表报表导出'!#REF!,7)=H$1)*('2-1 采购订单物料明细表报表导出'!#REF!=$A770),'2-1 采购订单物料明细表报表导出'!#REF!,0))</f>
        <v>#REF!</v>
      </c>
      <c r="I770" s="23" t="e" cm="1">
        <f t="array" ref="I770">SUM(IF((LEFT('2-1 采购订单物料明细表报表导出'!#REF!,7)=I$1)*('2-1 采购订单物料明细表报表导出'!#REF!=$A770),'2-1 采购订单物料明细表报表导出'!#REF!,0))</f>
        <v>#REF!</v>
      </c>
      <c r="J770" s="23" t="e" cm="1">
        <f t="array" ref="J770">SUM(IF((LEFT('2-1 采购订单物料明细表报表导出'!#REF!,7)=J$1)*('2-1 采购订单物料明细表报表导出'!#REF!=$A770),'2-1 采购订单物料明细表报表导出'!#REF!,0))</f>
        <v>#REF!</v>
      </c>
      <c r="K770" s="23" t="e" cm="1">
        <f t="array" ref="K770">SUM(IF((LEFT('2-1 采购订单物料明细表报表导出'!#REF!,7)=K$1)*('2-1 采购订单物料明细表报表导出'!#REF!=$A770),'2-1 采购订单物料明细表报表导出'!#REF!,0))</f>
        <v>#REF!</v>
      </c>
      <c r="L770" s="23" t="e" cm="1">
        <f t="array" ref="L770">SUM(IF((LEFT('2-1 采购订单物料明细表报表导出'!#REF!,7)=L$1)*('2-1 采购订单物料明细表报表导出'!#REF!=$A770),'2-1 采购订单物料明细表报表导出'!#REF!,0))</f>
        <v>#REF!</v>
      </c>
      <c r="M770" s="23" t="e" cm="1">
        <f t="array" ref="M770">SUM(IF((LEFT('2-1 采购订单物料明细表报表导出'!#REF!,7)=M$1)*('2-1 采购订单物料明细表报表导出'!#REF!=$A770),'2-1 采购订单物料明细表报表导出'!#REF!,0))</f>
        <v>#REF!</v>
      </c>
      <c r="N770" s="23" t="e" cm="1">
        <f t="array" ref="N770">SUM(IF((LEFT('2-1 采购订单物料明细表报表导出'!#REF!,7)=N$1)*('2-1 采购订单物料明细表报表导出'!#REF!=$A770),'2-1 采购订单物料明细表报表导出'!#REF!,0))</f>
        <v>#REF!</v>
      </c>
      <c r="O770" s="23" t="e" cm="1">
        <f t="array" ref="O770">SUM(IF((LEFT('2-1 采购订单物料明细表报表导出'!#REF!,7)=O$1)*('2-1 采购订单物料明细表报表导出'!#REF!=$A770),'2-1 采购订单物料明细表报表导出'!#REF!,0))</f>
        <v>#REF!</v>
      </c>
    </row>
    <row r="771" ht="14.5" spans="1:15">
      <c r="A771" s="32" t="s">
        <v>4079</v>
      </c>
      <c r="B771" s="51" t="s">
        <v>1980</v>
      </c>
      <c r="C771" s="52" t="s">
        <v>1981</v>
      </c>
      <c r="D771" s="23" t="e" cm="1">
        <f t="array" ref="D771">SUM(IF((LEFT('2-1 采购订单物料明细表报表导出'!#REF!,7)=D$1)*('2-1 采购订单物料明细表报表导出'!#REF!=$A771),'2-1 采购订单物料明细表报表导出'!#REF!,0))</f>
        <v>#REF!</v>
      </c>
      <c r="E771" s="23" t="e" cm="1">
        <f t="array" ref="E771">SUM(IF((LEFT('2-1 采购订单物料明细表报表导出'!#REF!,7)=E$1)*('2-1 采购订单物料明细表报表导出'!#REF!=$A771),'2-1 采购订单物料明细表报表导出'!#REF!,0))</f>
        <v>#REF!</v>
      </c>
      <c r="F771" s="23" t="e" cm="1">
        <f t="array" ref="F771">SUM(IF((LEFT('2-1 采购订单物料明细表报表导出'!#REF!,7)=F$1)*('2-1 采购订单物料明细表报表导出'!#REF!=$A771),'2-1 采购订单物料明细表报表导出'!#REF!,0))</f>
        <v>#REF!</v>
      </c>
      <c r="G771" s="23" t="e" cm="1">
        <f t="array" ref="G771">SUM(IF((LEFT('2-1 采购订单物料明细表报表导出'!#REF!,7)=G$1)*('2-1 采购订单物料明细表报表导出'!#REF!=$A771),'2-1 采购订单物料明细表报表导出'!#REF!,0))</f>
        <v>#REF!</v>
      </c>
      <c r="H771" s="23" t="e" cm="1">
        <f t="array" ref="H771">SUM(IF((LEFT('2-1 采购订单物料明细表报表导出'!#REF!,7)=H$1)*('2-1 采购订单物料明细表报表导出'!#REF!=$A771),'2-1 采购订单物料明细表报表导出'!#REF!,0))</f>
        <v>#REF!</v>
      </c>
      <c r="I771" s="23" t="e" cm="1">
        <f t="array" ref="I771">SUM(IF((LEFT('2-1 采购订单物料明细表报表导出'!#REF!,7)=I$1)*('2-1 采购订单物料明细表报表导出'!#REF!=$A771),'2-1 采购订单物料明细表报表导出'!#REF!,0))</f>
        <v>#REF!</v>
      </c>
      <c r="J771" s="23" t="e" cm="1">
        <f t="array" ref="J771">SUM(IF((LEFT('2-1 采购订单物料明细表报表导出'!#REF!,7)=J$1)*('2-1 采购订单物料明细表报表导出'!#REF!=$A771),'2-1 采购订单物料明细表报表导出'!#REF!,0))</f>
        <v>#REF!</v>
      </c>
      <c r="K771" s="23" t="e" cm="1">
        <f t="array" ref="K771">SUM(IF((LEFT('2-1 采购订单物料明细表报表导出'!#REF!,7)=K$1)*('2-1 采购订单物料明细表报表导出'!#REF!=$A771),'2-1 采购订单物料明细表报表导出'!#REF!,0))</f>
        <v>#REF!</v>
      </c>
      <c r="L771" s="23" t="e" cm="1">
        <f t="array" ref="L771">SUM(IF((LEFT('2-1 采购订单物料明细表报表导出'!#REF!,7)=L$1)*('2-1 采购订单物料明细表报表导出'!#REF!=$A771),'2-1 采购订单物料明细表报表导出'!#REF!,0))</f>
        <v>#REF!</v>
      </c>
      <c r="M771" s="23" t="e" cm="1">
        <f t="array" ref="M771">SUM(IF((LEFT('2-1 采购订单物料明细表报表导出'!#REF!,7)=M$1)*('2-1 采购订单物料明细表报表导出'!#REF!=$A771),'2-1 采购订单物料明细表报表导出'!#REF!,0))</f>
        <v>#REF!</v>
      </c>
      <c r="N771" s="23" t="e" cm="1">
        <f t="array" ref="N771">SUM(IF((LEFT('2-1 采购订单物料明细表报表导出'!#REF!,7)=N$1)*('2-1 采购订单物料明细表报表导出'!#REF!=$A771),'2-1 采购订单物料明细表报表导出'!#REF!,0))</f>
        <v>#REF!</v>
      </c>
      <c r="O771" s="23" t="e" cm="1">
        <f t="array" ref="O771">SUM(IF((LEFT('2-1 采购订单物料明细表报表导出'!#REF!,7)=O$1)*('2-1 采购订单物料明细表报表导出'!#REF!=$A771),'2-1 采购订单物料明细表报表导出'!#REF!,0))</f>
        <v>#REF!</v>
      </c>
    </row>
    <row r="772" ht="14.5" spans="1:15">
      <c r="A772" s="32" t="s">
        <v>4080</v>
      </c>
      <c r="B772" s="51" t="s">
        <v>1980</v>
      </c>
      <c r="C772" s="52" t="s">
        <v>1981</v>
      </c>
      <c r="D772" s="23" t="e" cm="1">
        <f t="array" ref="D772">SUM(IF((LEFT('2-1 采购订单物料明细表报表导出'!#REF!,7)=D$1)*('2-1 采购订单物料明细表报表导出'!#REF!=$A772),'2-1 采购订单物料明细表报表导出'!#REF!,0))</f>
        <v>#REF!</v>
      </c>
      <c r="E772" s="23" t="e" cm="1">
        <f t="array" ref="E772">SUM(IF((LEFT('2-1 采购订单物料明细表报表导出'!#REF!,7)=E$1)*('2-1 采购订单物料明细表报表导出'!#REF!=$A772),'2-1 采购订单物料明细表报表导出'!#REF!,0))</f>
        <v>#REF!</v>
      </c>
      <c r="F772" s="23" t="e" cm="1">
        <f t="array" ref="F772">SUM(IF((LEFT('2-1 采购订单物料明细表报表导出'!#REF!,7)=F$1)*('2-1 采购订单物料明细表报表导出'!#REF!=$A772),'2-1 采购订单物料明细表报表导出'!#REF!,0))</f>
        <v>#REF!</v>
      </c>
      <c r="G772" s="23" t="e" cm="1">
        <f t="array" ref="G772">SUM(IF((LEFT('2-1 采购订单物料明细表报表导出'!#REF!,7)=G$1)*('2-1 采购订单物料明细表报表导出'!#REF!=$A772),'2-1 采购订单物料明细表报表导出'!#REF!,0))</f>
        <v>#REF!</v>
      </c>
      <c r="H772" s="23" t="e" cm="1">
        <f t="array" ref="H772">SUM(IF((LEFT('2-1 采购订单物料明细表报表导出'!#REF!,7)=H$1)*('2-1 采购订单物料明细表报表导出'!#REF!=$A772),'2-1 采购订单物料明细表报表导出'!#REF!,0))</f>
        <v>#REF!</v>
      </c>
      <c r="I772" s="23" t="e" cm="1">
        <f t="array" ref="I772">SUM(IF((LEFT('2-1 采购订单物料明细表报表导出'!#REF!,7)=I$1)*('2-1 采购订单物料明细表报表导出'!#REF!=$A772),'2-1 采购订单物料明细表报表导出'!#REF!,0))</f>
        <v>#REF!</v>
      </c>
      <c r="J772" s="23" t="e" cm="1">
        <f t="array" ref="J772">SUM(IF((LEFT('2-1 采购订单物料明细表报表导出'!#REF!,7)=J$1)*('2-1 采购订单物料明细表报表导出'!#REF!=$A772),'2-1 采购订单物料明细表报表导出'!#REF!,0))</f>
        <v>#REF!</v>
      </c>
      <c r="K772" s="23" t="e" cm="1">
        <f t="array" ref="K772">SUM(IF((LEFT('2-1 采购订单物料明细表报表导出'!#REF!,7)=K$1)*('2-1 采购订单物料明细表报表导出'!#REF!=$A772),'2-1 采购订单物料明细表报表导出'!#REF!,0))</f>
        <v>#REF!</v>
      </c>
      <c r="L772" s="23" t="e" cm="1">
        <f t="array" ref="L772">SUM(IF((LEFT('2-1 采购订单物料明细表报表导出'!#REF!,7)=L$1)*('2-1 采购订单物料明细表报表导出'!#REF!=$A772),'2-1 采购订单物料明细表报表导出'!#REF!,0))</f>
        <v>#REF!</v>
      </c>
      <c r="M772" s="23" t="e" cm="1">
        <f t="array" ref="M772">SUM(IF((LEFT('2-1 采购订单物料明细表报表导出'!#REF!,7)=M$1)*('2-1 采购订单物料明细表报表导出'!#REF!=$A772),'2-1 采购订单物料明细表报表导出'!#REF!,0))</f>
        <v>#REF!</v>
      </c>
      <c r="N772" s="23" t="e" cm="1">
        <f t="array" ref="N772">SUM(IF((LEFT('2-1 采购订单物料明细表报表导出'!#REF!,7)=N$1)*('2-1 采购订单物料明细表报表导出'!#REF!=$A772),'2-1 采购订单物料明细表报表导出'!#REF!,0))</f>
        <v>#REF!</v>
      </c>
      <c r="O772" s="23" t="e" cm="1">
        <f t="array" ref="O772">SUM(IF((LEFT('2-1 采购订单物料明细表报表导出'!#REF!,7)=O$1)*('2-1 采购订单物料明细表报表导出'!#REF!=$A772),'2-1 采购订单物料明细表报表导出'!#REF!,0))</f>
        <v>#REF!</v>
      </c>
    </row>
    <row r="773" ht="15" spans="1:15">
      <c r="A773" s="53" t="s">
        <v>4081</v>
      </c>
      <c r="B773" s="51" t="s">
        <v>1980</v>
      </c>
      <c r="C773" s="52" t="s">
        <v>1981</v>
      </c>
      <c r="D773" s="23" t="e" cm="1">
        <f t="array" ref="D773">SUM(IF((LEFT('2-1 采购订单物料明细表报表导出'!#REF!,7)=D$1)*('2-1 采购订单物料明细表报表导出'!#REF!=$A773),'2-1 采购订单物料明细表报表导出'!#REF!,0))</f>
        <v>#REF!</v>
      </c>
      <c r="E773" s="23" t="e" cm="1">
        <f t="array" ref="E773">SUM(IF((LEFT('2-1 采购订单物料明细表报表导出'!#REF!,7)=E$1)*('2-1 采购订单物料明细表报表导出'!#REF!=$A773),'2-1 采购订单物料明细表报表导出'!#REF!,0))</f>
        <v>#REF!</v>
      </c>
      <c r="F773" s="23" t="e" cm="1">
        <f t="array" ref="F773">SUM(IF((LEFT('2-1 采购订单物料明细表报表导出'!#REF!,7)=F$1)*('2-1 采购订单物料明细表报表导出'!#REF!=$A773),'2-1 采购订单物料明细表报表导出'!#REF!,0))</f>
        <v>#REF!</v>
      </c>
      <c r="G773" s="23" t="e" cm="1">
        <f t="array" ref="G773">SUM(IF((LEFT('2-1 采购订单物料明细表报表导出'!#REF!,7)=G$1)*('2-1 采购订单物料明细表报表导出'!#REF!=$A773),'2-1 采购订单物料明细表报表导出'!#REF!,0))</f>
        <v>#REF!</v>
      </c>
      <c r="H773" s="23" t="e" cm="1">
        <f t="array" ref="H773">SUM(IF((LEFT('2-1 采购订单物料明细表报表导出'!#REF!,7)=H$1)*('2-1 采购订单物料明细表报表导出'!#REF!=$A773),'2-1 采购订单物料明细表报表导出'!#REF!,0))</f>
        <v>#REF!</v>
      </c>
      <c r="I773" s="23" t="e" cm="1">
        <f t="array" ref="I773">SUM(IF((LEFT('2-1 采购订单物料明细表报表导出'!#REF!,7)=I$1)*('2-1 采购订单物料明细表报表导出'!#REF!=$A773),'2-1 采购订单物料明细表报表导出'!#REF!,0))</f>
        <v>#REF!</v>
      </c>
      <c r="J773" s="23" t="e" cm="1">
        <f t="array" ref="J773">SUM(IF((LEFT('2-1 采购订单物料明细表报表导出'!#REF!,7)=J$1)*('2-1 采购订单物料明细表报表导出'!#REF!=$A773),'2-1 采购订单物料明细表报表导出'!#REF!,0))</f>
        <v>#REF!</v>
      </c>
      <c r="K773" s="23" t="e" cm="1">
        <f t="array" ref="K773">SUM(IF((LEFT('2-1 采购订单物料明细表报表导出'!#REF!,7)=K$1)*('2-1 采购订单物料明细表报表导出'!#REF!=$A773),'2-1 采购订单物料明细表报表导出'!#REF!,0))</f>
        <v>#REF!</v>
      </c>
      <c r="L773" s="23" t="e" cm="1">
        <f t="array" ref="L773">SUM(IF((LEFT('2-1 采购订单物料明细表报表导出'!#REF!,7)=L$1)*('2-1 采购订单物料明细表报表导出'!#REF!=$A773),'2-1 采购订单物料明细表报表导出'!#REF!,0))</f>
        <v>#REF!</v>
      </c>
      <c r="M773" s="23" t="e" cm="1">
        <f t="array" ref="M773">SUM(IF((LEFT('2-1 采购订单物料明细表报表导出'!#REF!,7)=M$1)*('2-1 采购订单物料明细表报表导出'!#REF!=$A773),'2-1 采购订单物料明细表报表导出'!#REF!,0))</f>
        <v>#REF!</v>
      </c>
      <c r="N773" s="23" t="e" cm="1">
        <f t="array" ref="N773">SUM(IF((LEFT('2-1 采购订单物料明细表报表导出'!#REF!,7)=N$1)*('2-1 采购订单物料明细表报表导出'!#REF!=$A773),'2-1 采购订单物料明细表报表导出'!#REF!,0))</f>
        <v>#REF!</v>
      </c>
      <c r="O773" s="23" t="e" cm="1">
        <f t="array" ref="O773">SUM(IF((LEFT('2-1 采购订单物料明细表报表导出'!#REF!,7)=O$1)*('2-1 采购订单物料明细表报表导出'!#REF!=$A773),'2-1 采购订单物料明细表报表导出'!#REF!,0))</f>
        <v>#REF!</v>
      </c>
    </row>
    <row r="774" ht="14.5" spans="1:15">
      <c r="A774" s="32" t="s">
        <v>4082</v>
      </c>
      <c r="B774" s="51" t="s">
        <v>1980</v>
      </c>
      <c r="C774" s="52" t="s">
        <v>1981</v>
      </c>
      <c r="D774" s="23" t="e" cm="1">
        <f t="array" ref="D774">SUM(IF((LEFT('2-1 采购订单物料明细表报表导出'!#REF!,7)=D$1)*('2-1 采购订单物料明细表报表导出'!#REF!=$A774),'2-1 采购订单物料明细表报表导出'!#REF!,0))</f>
        <v>#REF!</v>
      </c>
      <c r="E774" s="23" t="e" cm="1">
        <f t="array" ref="E774">SUM(IF((LEFT('2-1 采购订单物料明细表报表导出'!#REF!,7)=E$1)*('2-1 采购订单物料明细表报表导出'!#REF!=$A774),'2-1 采购订单物料明细表报表导出'!#REF!,0))</f>
        <v>#REF!</v>
      </c>
      <c r="F774" s="23" t="e" cm="1">
        <f t="array" ref="F774">SUM(IF((LEFT('2-1 采购订单物料明细表报表导出'!#REF!,7)=F$1)*('2-1 采购订单物料明细表报表导出'!#REF!=$A774),'2-1 采购订单物料明细表报表导出'!#REF!,0))</f>
        <v>#REF!</v>
      </c>
      <c r="G774" s="23" t="e" cm="1">
        <f t="array" ref="G774">SUM(IF((LEFT('2-1 采购订单物料明细表报表导出'!#REF!,7)=G$1)*('2-1 采购订单物料明细表报表导出'!#REF!=$A774),'2-1 采购订单物料明细表报表导出'!#REF!,0))</f>
        <v>#REF!</v>
      </c>
      <c r="H774" s="23" t="e" cm="1">
        <f t="array" ref="H774">SUM(IF((LEFT('2-1 采购订单物料明细表报表导出'!#REF!,7)=H$1)*('2-1 采购订单物料明细表报表导出'!#REF!=$A774),'2-1 采购订单物料明细表报表导出'!#REF!,0))</f>
        <v>#REF!</v>
      </c>
      <c r="I774" s="23" t="e" cm="1">
        <f t="array" ref="I774">SUM(IF((LEFT('2-1 采购订单物料明细表报表导出'!#REF!,7)=I$1)*('2-1 采购订单物料明细表报表导出'!#REF!=$A774),'2-1 采购订单物料明细表报表导出'!#REF!,0))</f>
        <v>#REF!</v>
      </c>
      <c r="J774" s="23" t="e" cm="1">
        <f t="array" ref="J774">SUM(IF((LEFT('2-1 采购订单物料明细表报表导出'!#REF!,7)=J$1)*('2-1 采购订单物料明细表报表导出'!#REF!=$A774),'2-1 采购订单物料明细表报表导出'!#REF!,0))</f>
        <v>#REF!</v>
      </c>
      <c r="K774" s="23" t="e" cm="1">
        <f t="array" ref="K774">SUM(IF((LEFT('2-1 采购订单物料明细表报表导出'!#REF!,7)=K$1)*('2-1 采购订单物料明细表报表导出'!#REF!=$A774),'2-1 采购订单物料明细表报表导出'!#REF!,0))</f>
        <v>#REF!</v>
      </c>
      <c r="L774" s="23" t="e" cm="1">
        <f t="array" ref="L774">SUM(IF((LEFT('2-1 采购订单物料明细表报表导出'!#REF!,7)=L$1)*('2-1 采购订单物料明细表报表导出'!#REF!=$A774),'2-1 采购订单物料明细表报表导出'!#REF!,0))</f>
        <v>#REF!</v>
      </c>
      <c r="M774" s="23" t="e" cm="1">
        <f t="array" ref="M774">SUM(IF((LEFT('2-1 采购订单物料明细表报表导出'!#REF!,7)=M$1)*('2-1 采购订单物料明细表报表导出'!#REF!=$A774),'2-1 采购订单物料明细表报表导出'!#REF!,0))</f>
        <v>#REF!</v>
      </c>
      <c r="N774" s="23" t="e" cm="1">
        <f t="array" ref="N774">SUM(IF((LEFT('2-1 采购订单物料明细表报表导出'!#REF!,7)=N$1)*('2-1 采购订单物料明细表报表导出'!#REF!=$A774),'2-1 采购订单物料明细表报表导出'!#REF!,0))</f>
        <v>#REF!</v>
      </c>
      <c r="O774" s="23" t="e" cm="1">
        <f t="array" ref="O774">SUM(IF((LEFT('2-1 采购订单物料明细表报表导出'!#REF!,7)=O$1)*('2-1 采购订单物料明细表报表导出'!#REF!=$A774),'2-1 采购订单物料明细表报表导出'!#REF!,0))</f>
        <v>#REF!</v>
      </c>
    </row>
    <row r="775" ht="14.5" spans="1:15">
      <c r="A775" s="32" t="s">
        <v>4083</v>
      </c>
      <c r="B775" s="51" t="s">
        <v>1980</v>
      </c>
      <c r="C775" s="52" t="s">
        <v>1981</v>
      </c>
      <c r="D775" s="23" t="e" cm="1">
        <f t="array" ref="D775">SUM(IF((LEFT('2-1 采购订单物料明细表报表导出'!#REF!,7)=D$1)*('2-1 采购订单物料明细表报表导出'!#REF!=$A775),'2-1 采购订单物料明细表报表导出'!#REF!,0))</f>
        <v>#REF!</v>
      </c>
      <c r="E775" s="23" t="e" cm="1">
        <f t="array" ref="E775">SUM(IF((LEFT('2-1 采购订单物料明细表报表导出'!#REF!,7)=E$1)*('2-1 采购订单物料明细表报表导出'!#REF!=$A775),'2-1 采购订单物料明细表报表导出'!#REF!,0))</f>
        <v>#REF!</v>
      </c>
      <c r="F775" s="23" t="e" cm="1">
        <f t="array" ref="F775">SUM(IF((LEFT('2-1 采购订单物料明细表报表导出'!#REF!,7)=F$1)*('2-1 采购订单物料明细表报表导出'!#REF!=$A775),'2-1 采购订单物料明细表报表导出'!#REF!,0))</f>
        <v>#REF!</v>
      </c>
      <c r="G775" s="23" t="e" cm="1">
        <f t="array" ref="G775">SUM(IF((LEFT('2-1 采购订单物料明细表报表导出'!#REF!,7)=G$1)*('2-1 采购订单物料明细表报表导出'!#REF!=$A775),'2-1 采购订单物料明细表报表导出'!#REF!,0))</f>
        <v>#REF!</v>
      </c>
      <c r="H775" s="23" t="e" cm="1">
        <f t="array" ref="H775">SUM(IF((LEFT('2-1 采购订单物料明细表报表导出'!#REF!,7)=H$1)*('2-1 采购订单物料明细表报表导出'!#REF!=$A775),'2-1 采购订单物料明细表报表导出'!#REF!,0))</f>
        <v>#REF!</v>
      </c>
      <c r="I775" s="23" t="e" cm="1">
        <f t="array" ref="I775">SUM(IF((LEFT('2-1 采购订单物料明细表报表导出'!#REF!,7)=I$1)*('2-1 采购订单物料明细表报表导出'!#REF!=$A775),'2-1 采购订单物料明细表报表导出'!#REF!,0))</f>
        <v>#REF!</v>
      </c>
      <c r="J775" s="23" t="e" cm="1">
        <f t="array" ref="J775">SUM(IF((LEFT('2-1 采购订单物料明细表报表导出'!#REF!,7)=J$1)*('2-1 采购订单物料明细表报表导出'!#REF!=$A775),'2-1 采购订单物料明细表报表导出'!#REF!,0))</f>
        <v>#REF!</v>
      </c>
      <c r="K775" s="23" t="e" cm="1">
        <f t="array" ref="K775">SUM(IF((LEFT('2-1 采购订单物料明细表报表导出'!#REF!,7)=K$1)*('2-1 采购订单物料明细表报表导出'!#REF!=$A775),'2-1 采购订单物料明细表报表导出'!#REF!,0))</f>
        <v>#REF!</v>
      </c>
      <c r="L775" s="23" t="e" cm="1">
        <f t="array" ref="L775">SUM(IF((LEFT('2-1 采购订单物料明细表报表导出'!#REF!,7)=L$1)*('2-1 采购订单物料明细表报表导出'!#REF!=$A775),'2-1 采购订单物料明细表报表导出'!#REF!,0))</f>
        <v>#REF!</v>
      </c>
      <c r="M775" s="23" t="e" cm="1">
        <f t="array" ref="M775">SUM(IF((LEFT('2-1 采购订单物料明细表报表导出'!#REF!,7)=M$1)*('2-1 采购订单物料明细表报表导出'!#REF!=$A775),'2-1 采购订单物料明细表报表导出'!#REF!,0))</f>
        <v>#REF!</v>
      </c>
      <c r="N775" s="23" t="e" cm="1">
        <f t="array" ref="N775">SUM(IF((LEFT('2-1 采购订单物料明细表报表导出'!#REF!,7)=N$1)*('2-1 采购订单物料明细表报表导出'!#REF!=$A775),'2-1 采购订单物料明细表报表导出'!#REF!,0))</f>
        <v>#REF!</v>
      </c>
      <c r="O775" s="23" t="e" cm="1">
        <f t="array" ref="O775">SUM(IF((LEFT('2-1 采购订单物料明细表报表导出'!#REF!,7)=O$1)*('2-1 采购订单物料明细表报表导出'!#REF!=$A775),'2-1 采购订单物料明细表报表导出'!#REF!,0))</f>
        <v>#REF!</v>
      </c>
    </row>
    <row r="776" ht="14.5" spans="1:15">
      <c r="A776" s="32" t="s">
        <v>4084</v>
      </c>
      <c r="B776" s="51" t="s">
        <v>1980</v>
      </c>
      <c r="C776" s="52" t="s">
        <v>1981</v>
      </c>
      <c r="D776" s="23" t="e" cm="1">
        <f t="array" ref="D776">SUM(IF((LEFT('2-1 采购订单物料明细表报表导出'!#REF!,7)=D$1)*('2-1 采购订单物料明细表报表导出'!#REF!=$A776),'2-1 采购订单物料明细表报表导出'!#REF!,0))</f>
        <v>#REF!</v>
      </c>
      <c r="E776" s="23" t="e" cm="1">
        <f t="array" ref="E776">SUM(IF((LEFT('2-1 采购订单物料明细表报表导出'!#REF!,7)=E$1)*('2-1 采购订单物料明细表报表导出'!#REF!=$A776),'2-1 采购订单物料明细表报表导出'!#REF!,0))</f>
        <v>#REF!</v>
      </c>
      <c r="F776" s="23" t="e" cm="1">
        <f t="array" ref="F776">SUM(IF((LEFT('2-1 采购订单物料明细表报表导出'!#REF!,7)=F$1)*('2-1 采购订单物料明细表报表导出'!#REF!=$A776),'2-1 采购订单物料明细表报表导出'!#REF!,0))</f>
        <v>#REF!</v>
      </c>
      <c r="G776" s="23" t="e" cm="1">
        <f t="array" ref="G776">SUM(IF((LEFT('2-1 采购订单物料明细表报表导出'!#REF!,7)=G$1)*('2-1 采购订单物料明细表报表导出'!#REF!=$A776),'2-1 采购订单物料明细表报表导出'!#REF!,0))</f>
        <v>#REF!</v>
      </c>
      <c r="H776" s="23" t="e" cm="1">
        <f t="array" ref="H776">SUM(IF((LEFT('2-1 采购订单物料明细表报表导出'!#REF!,7)=H$1)*('2-1 采购订单物料明细表报表导出'!#REF!=$A776),'2-1 采购订单物料明细表报表导出'!#REF!,0))</f>
        <v>#REF!</v>
      </c>
      <c r="I776" s="23" t="e" cm="1">
        <f t="array" ref="I776">SUM(IF((LEFT('2-1 采购订单物料明细表报表导出'!#REF!,7)=I$1)*('2-1 采购订单物料明细表报表导出'!#REF!=$A776),'2-1 采购订单物料明细表报表导出'!#REF!,0))</f>
        <v>#REF!</v>
      </c>
      <c r="J776" s="23" t="e" cm="1">
        <f t="array" ref="J776">SUM(IF((LEFT('2-1 采购订单物料明细表报表导出'!#REF!,7)=J$1)*('2-1 采购订单物料明细表报表导出'!#REF!=$A776),'2-1 采购订单物料明细表报表导出'!#REF!,0))</f>
        <v>#REF!</v>
      </c>
      <c r="K776" s="23" t="e" cm="1">
        <f t="array" ref="K776">SUM(IF((LEFT('2-1 采购订单物料明细表报表导出'!#REF!,7)=K$1)*('2-1 采购订单物料明细表报表导出'!#REF!=$A776),'2-1 采购订单物料明细表报表导出'!#REF!,0))</f>
        <v>#REF!</v>
      </c>
      <c r="L776" s="23" t="e" cm="1">
        <f t="array" ref="L776">SUM(IF((LEFT('2-1 采购订单物料明细表报表导出'!#REF!,7)=L$1)*('2-1 采购订单物料明细表报表导出'!#REF!=$A776),'2-1 采购订单物料明细表报表导出'!#REF!,0))</f>
        <v>#REF!</v>
      </c>
      <c r="M776" s="23" t="e" cm="1">
        <f t="array" ref="M776">SUM(IF((LEFT('2-1 采购订单物料明细表报表导出'!#REF!,7)=M$1)*('2-1 采购订单物料明细表报表导出'!#REF!=$A776),'2-1 采购订单物料明细表报表导出'!#REF!,0))</f>
        <v>#REF!</v>
      </c>
      <c r="N776" s="23" t="e" cm="1">
        <f t="array" ref="N776">SUM(IF((LEFT('2-1 采购订单物料明细表报表导出'!#REF!,7)=N$1)*('2-1 采购订单物料明细表报表导出'!#REF!=$A776),'2-1 采购订单物料明细表报表导出'!#REF!,0))</f>
        <v>#REF!</v>
      </c>
      <c r="O776" s="23" t="e" cm="1">
        <f t="array" ref="O776">SUM(IF((LEFT('2-1 采购订单物料明细表报表导出'!#REF!,7)=O$1)*('2-1 采购订单物料明细表报表导出'!#REF!=$A776),'2-1 采购订单物料明细表报表导出'!#REF!,0))</f>
        <v>#REF!</v>
      </c>
    </row>
    <row r="777" ht="14.5" spans="1:15">
      <c r="A777" s="32" t="s">
        <v>4085</v>
      </c>
      <c r="B777" s="51" t="s">
        <v>1980</v>
      </c>
      <c r="C777" s="52" t="s">
        <v>1981</v>
      </c>
      <c r="D777" s="23" t="e" cm="1">
        <f t="array" ref="D777">SUM(IF((LEFT('2-1 采购订单物料明细表报表导出'!#REF!,7)=D$1)*('2-1 采购订单物料明细表报表导出'!#REF!=$A777),'2-1 采购订单物料明细表报表导出'!#REF!,0))</f>
        <v>#REF!</v>
      </c>
      <c r="E777" s="23" t="e" cm="1">
        <f t="array" ref="E777">SUM(IF((LEFT('2-1 采购订单物料明细表报表导出'!#REF!,7)=E$1)*('2-1 采购订单物料明细表报表导出'!#REF!=$A777),'2-1 采购订单物料明细表报表导出'!#REF!,0))</f>
        <v>#REF!</v>
      </c>
      <c r="F777" s="23" t="e" cm="1">
        <f t="array" ref="F777">SUM(IF((LEFT('2-1 采购订单物料明细表报表导出'!#REF!,7)=F$1)*('2-1 采购订单物料明细表报表导出'!#REF!=$A777),'2-1 采购订单物料明细表报表导出'!#REF!,0))</f>
        <v>#REF!</v>
      </c>
      <c r="G777" s="23" t="e" cm="1">
        <f t="array" ref="G777">SUM(IF((LEFT('2-1 采购订单物料明细表报表导出'!#REF!,7)=G$1)*('2-1 采购订单物料明细表报表导出'!#REF!=$A777),'2-1 采购订单物料明细表报表导出'!#REF!,0))</f>
        <v>#REF!</v>
      </c>
      <c r="H777" s="23" t="e" cm="1">
        <f t="array" ref="H777">SUM(IF((LEFT('2-1 采购订单物料明细表报表导出'!#REF!,7)=H$1)*('2-1 采购订单物料明细表报表导出'!#REF!=$A777),'2-1 采购订单物料明细表报表导出'!#REF!,0))</f>
        <v>#REF!</v>
      </c>
      <c r="I777" s="23" t="e" cm="1">
        <f t="array" ref="I777">SUM(IF((LEFT('2-1 采购订单物料明细表报表导出'!#REF!,7)=I$1)*('2-1 采购订单物料明细表报表导出'!#REF!=$A777),'2-1 采购订单物料明细表报表导出'!#REF!,0))</f>
        <v>#REF!</v>
      </c>
      <c r="J777" s="23" t="e" cm="1">
        <f t="array" ref="J777">SUM(IF((LEFT('2-1 采购订单物料明细表报表导出'!#REF!,7)=J$1)*('2-1 采购订单物料明细表报表导出'!#REF!=$A777),'2-1 采购订单物料明细表报表导出'!#REF!,0))</f>
        <v>#REF!</v>
      </c>
      <c r="K777" s="23" t="e" cm="1">
        <f t="array" ref="K777">SUM(IF((LEFT('2-1 采购订单物料明细表报表导出'!#REF!,7)=K$1)*('2-1 采购订单物料明细表报表导出'!#REF!=$A777),'2-1 采购订单物料明细表报表导出'!#REF!,0))</f>
        <v>#REF!</v>
      </c>
      <c r="L777" s="23" t="e" cm="1">
        <f t="array" ref="L777">SUM(IF((LEFT('2-1 采购订单物料明细表报表导出'!#REF!,7)=L$1)*('2-1 采购订单物料明细表报表导出'!#REF!=$A777),'2-1 采购订单物料明细表报表导出'!#REF!,0))</f>
        <v>#REF!</v>
      </c>
      <c r="M777" s="23" t="e" cm="1">
        <f t="array" ref="M777">SUM(IF((LEFT('2-1 采购订单物料明细表报表导出'!#REF!,7)=M$1)*('2-1 采购订单物料明细表报表导出'!#REF!=$A777),'2-1 采购订单物料明细表报表导出'!#REF!,0))</f>
        <v>#REF!</v>
      </c>
      <c r="N777" s="23" t="e" cm="1">
        <f t="array" ref="N777">SUM(IF((LEFT('2-1 采购订单物料明细表报表导出'!#REF!,7)=N$1)*('2-1 采购订单物料明细表报表导出'!#REF!=$A777),'2-1 采购订单物料明细表报表导出'!#REF!,0))</f>
        <v>#REF!</v>
      </c>
      <c r="O777" s="23" t="e" cm="1">
        <f t="array" ref="O777">SUM(IF((LEFT('2-1 采购订单物料明细表报表导出'!#REF!,7)=O$1)*('2-1 采购订单物料明细表报表导出'!#REF!=$A777),'2-1 采购订单物料明细表报表导出'!#REF!,0))</f>
        <v>#REF!</v>
      </c>
    </row>
    <row r="778" ht="14.5" spans="1:15">
      <c r="A778" s="32" t="s">
        <v>4086</v>
      </c>
      <c r="B778" s="51" t="s">
        <v>1980</v>
      </c>
      <c r="C778" s="52" t="s">
        <v>1981</v>
      </c>
      <c r="D778" s="23" t="e" cm="1">
        <f t="array" ref="D778">SUM(IF((LEFT('2-1 采购订单物料明细表报表导出'!#REF!,7)=D$1)*('2-1 采购订单物料明细表报表导出'!#REF!=$A778),'2-1 采购订单物料明细表报表导出'!#REF!,0))</f>
        <v>#REF!</v>
      </c>
      <c r="E778" s="23" t="e" cm="1">
        <f t="array" ref="E778">SUM(IF((LEFT('2-1 采购订单物料明细表报表导出'!#REF!,7)=E$1)*('2-1 采购订单物料明细表报表导出'!#REF!=$A778),'2-1 采购订单物料明细表报表导出'!#REF!,0))</f>
        <v>#REF!</v>
      </c>
      <c r="F778" s="23" t="e" cm="1">
        <f t="array" ref="F778">SUM(IF((LEFT('2-1 采购订单物料明细表报表导出'!#REF!,7)=F$1)*('2-1 采购订单物料明细表报表导出'!#REF!=$A778),'2-1 采购订单物料明细表报表导出'!#REF!,0))</f>
        <v>#REF!</v>
      </c>
      <c r="G778" s="23" t="e" cm="1">
        <f t="array" ref="G778">SUM(IF((LEFT('2-1 采购订单物料明细表报表导出'!#REF!,7)=G$1)*('2-1 采购订单物料明细表报表导出'!#REF!=$A778),'2-1 采购订单物料明细表报表导出'!#REF!,0))</f>
        <v>#REF!</v>
      </c>
      <c r="H778" s="23" t="e" cm="1">
        <f t="array" ref="H778">SUM(IF((LEFT('2-1 采购订单物料明细表报表导出'!#REF!,7)=H$1)*('2-1 采购订单物料明细表报表导出'!#REF!=$A778),'2-1 采购订单物料明细表报表导出'!#REF!,0))</f>
        <v>#REF!</v>
      </c>
      <c r="I778" s="23" t="e" cm="1">
        <f t="array" ref="I778">SUM(IF((LEFT('2-1 采购订单物料明细表报表导出'!#REF!,7)=I$1)*('2-1 采购订单物料明细表报表导出'!#REF!=$A778),'2-1 采购订单物料明细表报表导出'!#REF!,0))</f>
        <v>#REF!</v>
      </c>
      <c r="J778" s="23" t="e" cm="1">
        <f t="array" ref="J778">SUM(IF((LEFT('2-1 采购订单物料明细表报表导出'!#REF!,7)=J$1)*('2-1 采购订单物料明细表报表导出'!#REF!=$A778),'2-1 采购订单物料明细表报表导出'!#REF!,0))</f>
        <v>#REF!</v>
      </c>
      <c r="K778" s="23" t="e" cm="1">
        <f t="array" ref="K778">SUM(IF((LEFT('2-1 采购订单物料明细表报表导出'!#REF!,7)=K$1)*('2-1 采购订单物料明细表报表导出'!#REF!=$A778),'2-1 采购订单物料明细表报表导出'!#REF!,0))</f>
        <v>#REF!</v>
      </c>
      <c r="L778" s="23" t="e" cm="1">
        <f t="array" ref="L778">SUM(IF((LEFT('2-1 采购订单物料明细表报表导出'!#REF!,7)=L$1)*('2-1 采购订单物料明细表报表导出'!#REF!=$A778),'2-1 采购订单物料明细表报表导出'!#REF!,0))</f>
        <v>#REF!</v>
      </c>
      <c r="M778" s="23" t="e" cm="1">
        <f t="array" ref="M778">SUM(IF((LEFT('2-1 采购订单物料明细表报表导出'!#REF!,7)=M$1)*('2-1 采购订单物料明细表报表导出'!#REF!=$A778),'2-1 采购订单物料明细表报表导出'!#REF!,0))</f>
        <v>#REF!</v>
      </c>
      <c r="N778" s="23" t="e" cm="1">
        <f t="array" ref="N778">SUM(IF((LEFT('2-1 采购订单物料明细表报表导出'!#REF!,7)=N$1)*('2-1 采购订单物料明细表报表导出'!#REF!=$A778),'2-1 采购订单物料明细表报表导出'!#REF!,0))</f>
        <v>#REF!</v>
      </c>
      <c r="O778" s="23" t="e" cm="1">
        <f t="array" ref="O778">SUM(IF((LEFT('2-1 采购订单物料明细表报表导出'!#REF!,7)=O$1)*('2-1 采购订单物料明细表报表导出'!#REF!=$A778),'2-1 采购订单物料明细表报表导出'!#REF!,0))</f>
        <v>#REF!</v>
      </c>
    </row>
    <row r="779" ht="30" spans="1:15">
      <c r="A779" s="53" t="s">
        <v>4087</v>
      </c>
      <c r="B779" s="51" t="s">
        <v>1980</v>
      </c>
      <c r="C779" s="52" t="s">
        <v>1981</v>
      </c>
      <c r="D779" s="23" t="e" cm="1">
        <f t="array" ref="D779">SUM(IF((LEFT('2-1 采购订单物料明细表报表导出'!#REF!,7)=D$1)*('2-1 采购订单物料明细表报表导出'!#REF!=$A779),'2-1 采购订单物料明细表报表导出'!#REF!,0))</f>
        <v>#REF!</v>
      </c>
      <c r="E779" s="23" t="e" cm="1">
        <f t="array" ref="E779">SUM(IF((LEFT('2-1 采购订单物料明细表报表导出'!#REF!,7)=E$1)*('2-1 采购订单物料明细表报表导出'!#REF!=$A779),'2-1 采购订单物料明细表报表导出'!#REF!,0))</f>
        <v>#REF!</v>
      </c>
      <c r="F779" s="23" t="e" cm="1">
        <f t="array" ref="F779">SUM(IF((LEFT('2-1 采购订单物料明细表报表导出'!#REF!,7)=F$1)*('2-1 采购订单物料明细表报表导出'!#REF!=$A779),'2-1 采购订单物料明细表报表导出'!#REF!,0))</f>
        <v>#REF!</v>
      </c>
      <c r="G779" s="23" t="e" cm="1">
        <f t="array" ref="G779">SUM(IF((LEFT('2-1 采购订单物料明细表报表导出'!#REF!,7)=G$1)*('2-1 采购订单物料明细表报表导出'!#REF!=$A779),'2-1 采购订单物料明细表报表导出'!#REF!,0))</f>
        <v>#REF!</v>
      </c>
      <c r="H779" s="23" t="e" cm="1">
        <f t="array" ref="H779">SUM(IF((LEFT('2-1 采购订单物料明细表报表导出'!#REF!,7)=H$1)*('2-1 采购订单物料明细表报表导出'!#REF!=$A779),'2-1 采购订单物料明细表报表导出'!#REF!,0))</f>
        <v>#REF!</v>
      </c>
      <c r="I779" s="23" t="e" cm="1">
        <f t="array" ref="I779">SUM(IF((LEFT('2-1 采购订单物料明细表报表导出'!#REF!,7)=I$1)*('2-1 采购订单物料明细表报表导出'!#REF!=$A779),'2-1 采购订单物料明细表报表导出'!#REF!,0))</f>
        <v>#REF!</v>
      </c>
      <c r="J779" s="23" t="e" cm="1">
        <f t="array" ref="J779">SUM(IF((LEFT('2-1 采购订单物料明细表报表导出'!#REF!,7)=J$1)*('2-1 采购订单物料明细表报表导出'!#REF!=$A779),'2-1 采购订单物料明细表报表导出'!#REF!,0))</f>
        <v>#REF!</v>
      </c>
      <c r="K779" s="23" t="e" cm="1">
        <f t="array" ref="K779">SUM(IF((LEFT('2-1 采购订单物料明细表报表导出'!#REF!,7)=K$1)*('2-1 采购订单物料明细表报表导出'!#REF!=$A779),'2-1 采购订单物料明细表报表导出'!#REF!,0))</f>
        <v>#REF!</v>
      </c>
      <c r="L779" s="23" t="e" cm="1">
        <f t="array" ref="L779">SUM(IF((LEFT('2-1 采购订单物料明细表报表导出'!#REF!,7)=L$1)*('2-1 采购订单物料明细表报表导出'!#REF!=$A779),'2-1 采购订单物料明细表报表导出'!#REF!,0))</f>
        <v>#REF!</v>
      </c>
      <c r="M779" s="23" t="e" cm="1">
        <f t="array" ref="M779">SUM(IF((LEFT('2-1 采购订单物料明细表报表导出'!#REF!,7)=M$1)*('2-1 采购订单物料明细表报表导出'!#REF!=$A779),'2-1 采购订单物料明细表报表导出'!#REF!,0))</f>
        <v>#REF!</v>
      </c>
      <c r="N779" s="23" t="e" cm="1">
        <f t="array" ref="N779">SUM(IF((LEFT('2-1 采购订单物料明细表报表导出'!#REF!,7)=N$1)*('2-1 采购订单物料明细表报表导出'!#REF!=$A779),'2-1 采购订单物料明细表报表导出'!#REF!,0))</f>
        <v>#REF!</v>
      </c>
      <c r="O779" s="23" t="e" cm="1">
        <f t="array" ref="O779">SUM(IF((LEFT('2-1 采购订单物料明细表报表导出'!#REF!,7)=O$1)*('2-1 采购订单物料明细表报表导出'!#REF!=$A779),'2-1 采购订单物料明细表报表导出'!#REF!,0))</f>
        <v>#REF!</v>
      </c>
    </row>
    <row r="780" ht="30" spans="1:15">
      <c r="A780" s="53" t="s">
        <v>4088</v>
      </c>
      <c r="B780" s="51" t="s">
        <v>1980</v>
      </c>
      <c r="C780" s="52" t="s">
        <v>1981</v>
      </c>
      <c r="D780" s="23" t="e" cm="1">
        <f t="array" ref="D780">SUM(IF((LEFT('2-1 采购订单物料明细表报表导出'!#REF!,7)=D$1)*('2-1 采购订单物料明细表报表导出'!#REF!=$A780),'2-1 采购订单物料明细表报表导出'!#REF!,0))</f>
        <v>#REF!</v>
      </c>
      <c r="E780" s="23" t="e" cm="1">
        <f t="array" ref="E780">SUM(IF((LEFT('2-1 采购订单物料明细表报表导出'!#REF!,7)=E$1)*('2-1 采购订单物料明细表报表导出'!#REF!=$A780),'2-1 采购订单物料明细表报表导出'!#REF!,0))</f>
        <v>#REF!</v>
      </c>
      <c r="F780" s="23" t="e" cm="1">
        <f t="array" ref="F780">SUM(IF((LEFT('2-1 采购订单物料明细表报表导出'!#REF!,7)=F$1)*('2-1 采购订单物料明细表报表导出'!#REF!=$A780),'2-1 采购订单物料明细表报表导出'!#REF!,0))</f>
        <v>#REF!</v>
      </c>
      <c r="G780" s="23" t="e" cm="1">
        <f t="array" ref="G780">SUM(IF((LEFT('2-1 采购订单物料明细表报表导出'!#REF!,7)=G$1)*('2-1 采购订单物料明细表报表导出'!#REF!=$A780),'2-1 采购订单物料明细表报表导出'!#REF!,0))</f>
        <v>#REF!</v>
      </c>
      <c r="H780" s="23" t="e" cm="1">
        <f t="array" ref="H780">SUM(IF((LEFT('2-1 采购订单物料明细表报表导出'!#REF!,7)=H$1)*('2-1 采购订单物料明细表报表导出'!#REF!=$A780),'2-1 采购订单物料明细表报表导出'!#REF!,0))</f>
        <v>#REF!</v>
      </c>
      <c r="I780" s="23" t="e" cm="1">
        <f t="array" ref="I780">SUM(IF((LEFT('2-1 采购订单物料明细表报表导出'!#REF!,7)=I$1)*('2-1 采购订单物料明细表报表导出'!#REF!=$A780),'2-1 采购订单物料明细表报表导出'!#REF!,0))</f>
        <v>#REF!</v>
      </c>
      <c r="J780" s="23" t="e" cm="1">
        <f t="array" ref="J780">SUM(IF((LEFT('2-1 采购订单物料明细表报表导出'!#REF!,7)=J$1)*('2-1 采购订单物料明细表报表导出'!#REF!=$A780),'2-1 采购订单物料明细表报表导出'!#REF!,0))</f>
        <v>#REF!</v>
      </c>
      <c r="K780" s="23" t="e" cm="1">
        <f t="array" ref="K780">SUM(IF((LEFT('2-1 采购订单物料明细表报表导出'!#REF!,7)=K$1)*('2-1 采购订单物料明细表报表导出'!#REF!=$A780),'2-1 采购订单物料明细表报表导出'!#REF!,0))</f>
        <v>#REF!</v>
      </c>
      <c r="L780" s="23" t="e" cm="1">
        <f t="array" ref="L780">SUM(IF((LEFT('2-1 采购订单物料明细表报表导出'!#REF!,7)=L$1)*('2-1 采购订单物料明细表报表导出'!#REF!=$A780),'2-1 采购订单物料明细表报表导出'!#REF!,0))</f>
        <v>#REF!</v>
      </c>
      <c r="M780" s="23" t="e" cm="1">
        <f t="array" ref="M780">SUM(IF((LEFT('2-1 采购订单物料明细表报表导出'!#REF!,7)=M$1)*('2-1 采购订单物料明细表报表导出'!#REF!=$A780),'2-1 采购订单物料明细表报表导出'!#REF!,0))</f>
        <v>#REF!</v>
      </c>
      <c r="N780" s="23" t="e" cm="1">
        <f t="array" ref="N780">SUM(IF((LEFT('2-1 采购订单物料明细表报表导出'!#REF!,7)=N$1)*('2-1 采购订单物料明细表报表导出'!#REF!=$A780),'2-1 采购订单物料明细表报表导出'!#REF!,0))</f>
        <v>#REF!</v>
      </c>
      <c r="O780" s="23" t="e" cm="1">
        <f t="array" ref="O780">SUM(IF((LEFT('2-1 采购订单物料明细表报表导出'!#REF!,7)=O$1)*('2-1 采购订单物料明细表报表导出'!#REF!=$A780),'2-1 采购订单物料明细表报表导出'!#REF!,0))</f>
        <v>#REF!</v>
      </c>
    </row>
    <row r="781" ht="30" spans="1:15">
      <c r="A781" s="53" t="s">
        <v>4089</v>
      </c>
      <c r="B781" s="51" t="s">
        <v>1980</v>
      </c>
      <c r="C781" s="52" t="s">
        <v>1981</v>
      </c>
      <c r="D781" s="23" t="e" cm="1">
        <f t="array" ref="D781">SUM(IF((LEFT('2-1 采购订单物料明细表报表导出'!#REF!,7)=D$1)*('2-1 采购订单物料明细表报表导出'!#REF!=$A781),'2-1 采购订单物料明细表报表导出'!#REF!,0))</f>
        <v>#REF!</v>
      </c>
      <c r="E781" s="23" t="e" cm="1">
        <f t="array" ref="E781">SUM(IF((LEFT('2-1 采购订单物料明细表报表导出'!#REF!,7)=E$1)*('2-1 采购订单物料明细表报表导出'!#REF!=$A781),'2-1 采购订单物料明细表报表导出'!#REF!,0))</f>
        <v>#REF!</v>
      </c>
      <c r="F781" s="23" t="e" cm="1">
        <f t="array" ref="F781">SUM(IF((LEFT('2-1 采购订单物料明细表报表导出'!#REF!,7)=F$1)*('2-1 采购订单物料明细表报表导出'!#REF!=$A781),'2-1 采购订单物料明细表报表导出'!#REF!,0))</f>
        <v>#REF!</v>
      </c>
      <c r="G781" s="23" t="e" cm="1">
        <f t="array" ref="G781">SUM(IF((LEFT('2-1 采购订单物料明细表报表导出'!#REF!,7)=G$1)*('2-1 采购订单物料明细表报表导出'!#REF!=$A781),'2-1 采购订单物料明细表报表导出'!#REF!,0))</f>
        <v>#REF!</v>
      </c>
      <c r="H781" s="23" t="e" cm="1">
        <f t="array" ref="H781">SUM(IF((LEFT('2-1 采购订单物料明细表报表导出'!#REF!,7)=H$1)*('2-1 采购订单物料明细表报表导出'!#REF!=$A781),'2-1 采购订单物料明细表报表导出'!#REF!,0))</f>
        <v>#REF!</v>
      </c>
      <c r="I781" s="23" t="e" cm="1">
        <f t="array" ref="I781">SUM(IF((LEFT('2-1 采购订单物料明细表报表导出'!#REF!,7)=I$1)*('2-1 采购订单物料明细表报表导出'!#REF!=$A781),'2-1 采购订单物料明细表报表导出'!#REF!,0))</f>
        <v>#REF!</v>
      </c>
      <c r="J781" s="23" t="e" cm="1">
        <f t="array" ref="J781">SUM(IF((LEFT('2-1 采购订单物料明细表报表导出'!#REF!,7)=J$1)*('2-1 采购订单物料明细表报表导出'!#REF!=$A781),'2-1 采购订单物料明细表报表导出'!#REF!,0))</f>
        <v>#REF!</v>
      </c>
      <c r="K781" s="23" t="e" cm="1">
        <f t="array" ref="K781">SUM(IF((LEFT('2-1 采购订单物料明细表报表导出'!#REF!,7)=K$1)*('2-1 采购订单物料明细表报表导出'!#REF!=$A781),'2-1 采购订单物料明细表报表导出'!#REF!,0))</f>
        <v>#REF!</v>
      </c>
      <c r="L781" s="23" t="e" cm="1">
        <f t="array" ref="L781">SUM(IF((LEFT('2-1 采购订单物料明细表报表导出'!#REF!,7)=L$1)*('2-1 采购订单物料明细表报表导出'!#REF!=$A781),'2-1 采购订单物料明细表报表导出'!#REF!,0))</f>
        <v>#REF!</v>
      </c>
      <c r="M781" s="23" t="e" cm="1">
        <f t="array" ref="M781">SUM(IF((LEFT('2-1 采购订单物料明细表报表导出'!#REF!,7)=M$1)*('2-1 采购订单物料明细表报表导出'!#REF!=$A781),'2-1 采购订单物料明细表报表导出'!#REF!,0))</f>
        <v>#REF!</v>
      </c>
      <c r="N781" s="23" t="e" cm="1">
        <f t="array" ref="N781">SUM(IF((LEFT('2-1 采购订单物料明细表报表导出'!#REF!,7)=N$1)*('2-1 采购订单物料明细表报表导出'!#REF!=$A781),'2-1 采购订单物料明细表报表导出'!#REF!,0))</f>
        <v>#REF!</v>
      </c>
      <c r="O781" s="23" t="e" cm="1">
        <f t="array" ref="O781">SUM(IF((LEFT('2-1 采购订单物料明细表报表导出'!#REF!,7)=O$1)*('2-1 采购订单物料明细表报表导出'!#REF!=$A781),'2-1 采购订单物料明细表报表导出'!#REF!,0))</f>
        <v>#REF!</v>
      </c>
    </row>
    <row r="782" ht="30" spans="1:15">
      <c r="A782" s="53" t="s">
        <v>4090</v>
      </c>
      <c r="B782" s="51" t="s">
        <v>1980</v>
      </c>
      <c r="C782" s="52" t="s">
        <v>1981</v>
      </c>
      <c r="D782" s="23" t="e" cm="1">
        <f t="array" ref="D782">SUM(IF((LEFT('2-1 采购订单物料明细表报表导出'!#REF!,7)=D$1)*('2-1 采购订单物料明细表报表导出'!#REF!=$A782),'2-1 采购订单物料明细表报表导出'!#REF!,0))</f>
        <v>#REF!</v>
      </c>
      <c r="E782" s="23" t="e" cm="1">
        <f t="array" ref="E782">SUM(IF((LEFT('2-1 采购订单物料明细表报表导出'!#REF!,7)=E$1)*('2-1 采购订单物料明细表报表导出'!#REF!=$A782),'2-1 采购订单物料明细表报表导出'!#REF!,0))</f>
        <v>#REF!</v>
      </c>
      <c r="F782" s="23" t="e" cm="1">
        <f t="array" ref="F782">SUM(IF((LEFT('2-1 采购订单物料明细表报表导出'!#REF!,7)=F$1)*('2-1 采购订单物料明细表报表导出'!#REF!=$A782),'2-1 采购订单物料明细表报表导出'!#REF!,0))</f>
        <v>#REF!</v>
      </c>
      <c r="G782" s="23" t="e" cm="1">
        <f t="array" ref="G782">SUM(IF((LEFT('2-1 采购订单物料明细表报表导出'!#REF!,7)=G$1)*('2-1 采购订单物料明细表报表导出'!#REF!=$A782),'2-1 采购订单物料明细表报表导出'!#REF!,0))</f>
        <v>#REF!</v>
      </c>
      <c r="H782" s="23" t="e" cm="1">
        <f t="array" ref="H782">SUM(IF((LEFT('2-1 采购订单物料明细表报表导出'!#REF!,7)=H$1)*('2-1 采购订单物料明细表报表导出'!#REF!=$A782),'2-1 采购订单物料明细表报表导出'!#REF!,0))</f>
        <v>#REF!</v>
      </c>
      <c r="I782" s="23" t="e" cm="1">
        <f t="array" ref="I782">SUM(IF((LEFT('2-1 采购订单物料明细表报表导出'!#REF!,7)=I$1)*('2-1 采购订单物料明细表报表导出'!#REF!=$A782),'2-1 采购订单物料明细表报表导出'!#REF!,0))</f>
        <v>#REF!</v>
      </c>
      <c r="J782" s="23" t="e" cm="1">
        <f t="array" ref="J782">SUM(IF((LEFT('2-1 采购订单物料明细表报表导出'!#REF!,7)=J$1)*('2-1 采购订单物料明细表报表导出'!#REF!=$A782),'2-1 采购订单物料明细表报表导出'!#REF!,0))</f>
        <v>#REF!</v>
      </c>
      <c r="K782" s="23" t="e" cm="1">
        <f t="array" ref="K782">SUM(IF((LEFT('2-1 采购订单物料明细表报表导出'!#REF!,7)=K$1)*('2-1 采购订单物料明细表报表导出'!#REF!=$A782),'2-1 采购订单物料明细表报表导出'!#REF!,0))</f>
        <v>#REF!</v>
      </c>
      <c r="L782" s="23" t="e" cm="1">
        <f t="array" ref="L782">SUM(IF((LEFT('2-1 采购订单物料明细表报表导出'!#REF!,7)=L$1)*('2-1 采购订单物料明细表报表导出'!#REF!=$A782),'2-1 采购订单物料明细表报表导出'!#REF!,0))</f>
        <v>#REF!</v>
      </c>
      <c r="M782" s="23" t="e" cm="1">
        <f t="array" ref="M782">SUM(IF((LEFT('2-1 采购订单物料明细表报表导出'!#REF!,7)=M$1)*('2-1 采购订单物料明细表报表导出'!#REF!=$A782),'2-1 采购订单物料明细表报表导出'!#REF!,0))</f>
        <v>#REF!</v>
      </c>
      <c r="N782" s="23" t="e" cm="1">
        <f t="array" ref="N782">SUM(IF((LEFT('2-1 采购订单物料明细表报表导出'!#REF!,7)=N$1)*('2-1 采购订单物料明细表报表导出'!#REF!=$A782),'2-1 采购订单物料明细表报表导出'!#REF!,0))</f>
        <v>#REF!</v>
      </c>
      <c r="O782" s="23" t="e" cm="1">
        <f t="array" ref="O782">SUM(IF((LEFT('2-1 采购订单物料明细表报表导出'!#REF!,7)=O$1)*('2-1 采购订单物料明细表报表导出'!#REF!=$A782),'2-1 采购订单物料明细表报表导出'!#REF!,0))</f>
        <v>#REF!</v>
      </c>
    </row>
    <row r="783" ht="30" spans="1:15">
      <c r="A783" s="53" t="s">
        <v>4091</v>
      </c>
      <c r="B783" s="51" t="s">
        <v>1980</v>
      </c>
      <c r="C783" s="52" t="s">
        <v>1981</v>
      </c>
      <c r="D783" s="23" t="e" cm="1">
        <f t="array" ref="D783">SUM(IF((LEFT('2-1 采购订单物料明细表报表导出'!#REF!,7)=D$1)*('2-1 采购订单物料明细表报表导出'!#REF!=$A783),'2-1 采购订单物料明细表报表导出'!#REF!,0))</f>
        <v>#REF!</v>
      </c>
      <c r="E783" s="23" t="e" cm="1">
        <f t="array" ref="E783">SUM(IF((LEFT('2-1 采购订单物料明细表报表导出'!#REF!,7)=E$1)*('2-1 采购订单物料明细表报表导出'!#REF!=$A783),'2-1 采购订单物料明细表报表导出'!#REF!,0))</f>
        <v>#REF!</v>
      </c>
      <c r="F783" s="23" t="e" cm="1">
        <f t="array" ref="F783">SUM(IF((LEFT('2-1 采购订单物料明细表报表导出'!#REF!,7)=F$1)*('2-1 采购订单物料明细表报表导出'!#REF!=$A783),'2-1 采购订单物料明细表报表导出'!#REF!,0))</f>
        <v>#REF!</v>
      </c>
      <c r="G783" s="23" t="e" cm="1">
        <f t="array" ref="G783">SUM(IF((LEFT('2-1 采购订单物料明细表报表导出'!#REF!,7)=G$1)*('2-1 采购订单物料明细表报表导出'!#REF!=$A783),'2-1 采购订单物料明细表报表导出'!#REF!,0))</f>
        <v>#REF!</v>
      </c>
      <c r="H783" s="23" t="e" cm="1">
        <f t="array" ref="H783">SUM(IF((LEFT('2-1 采购订单物料明细表报表导出'!#REF!,7)=H$1)*('2-1 采购订单物料明细表报表导出'!#REF!=$A783),'2-1 采购订单物料明细表报表导出'!#REF!,0))</f>
        <v>#REF!</v>
      </c>
      <c r="I783" s="23" t="e" cm="1">
        <f t="array" ref="I783">SUM(IF((LEFT('2-1 采购订单物料明细表报表导出'!#REF!,7)=I$1)*('2-1 采购订单物料明细表报表导出'!#REF!=$A783),'2-1 采购订单物料明细表报表导出'!#REF!,0))</f>
        <v>#REF!</v>
      </c>
      <c r="J783" s="23" t="e" cm="1">
        <f t="array" ref="J783">SUM(IF((LEFT('2-1 采购订单物料明细表报表导出'!#REF!,7)=J$1)*('2-1 采购订单物料明细表报表导出'!#REF!=$A783),'2-1 采购订单物料明细表报表导出'!#REF!,0))</f>
        <v>#REF!</v>
      </c>
      <c r="K783" s="23" t="e" cm="1">
        <f t="array" ref="K783">SUM(IF((LEFT('2-1 采购订单物料明细表报表导出'!#REF!,7)=K$1)*('2-1 采购订单物料明细表报表导出'!#REF!=$A783),'2-1 采购订单物料明细表报表导出'!#REF!,0))</f>
        <v>#REF!</v>
      </c>
      <c r="L783" s="23" t="e" cm="1">
        <f t="array" ref="L783">SUM(IF((LEFT('2-1 采购订单物料明细表报表导出'!#REF!,7)=L$1)*('2-1 采购订单物料明细表报表导出'!#REF!=$A783),'2-1 采购订单物料明细表报表导出'!#REF!,0))</f>
        <v>#REF!</v>
      </c>
      <c r="M783" s="23" t="e" cm="1">
        <f t="array" ref="M783">SUM(IF((LEFT('2-1 采购订单物料明细表报表导出'!#REF!,7)=M$1)*('2-1 采购订单物料明细表报表导出'!#REF!=$A783),'2-1 采购订单物料明细表报表导出'!#REF!,0))</f>
        <v>#REF!</v>
      </c>
      <c r="N783" s="23" t="e" cm="1">
        <f t="array" ref="N783">SUM(IF((LEFT('2-1 采购订单物料明细表报表导出'!#REF!,7)=N$1)*('2-1 采购订单物料明细表报表导出'!#REF!=$A783),'2-1 采购订单物料明细表报表导出'!#REF!,0))</f>
        <v>#REF!</v>
      </c>
      <c r="O783" s="23" t="e" cm="1">
        <f t="array" ref="O783">SUM(IF((LEFT('2-1 采购订单物料明细表报表导出'!#REF!,7)=O$1)*('2-1 采购订单物料明细表报表导出'!#REF!=$A783),'2-1 采购订单物料明细表报表导出'!#REF!,0))</f>
        <v>#REF!</v>
      </c>
    </row>
    <row r="784" ht="30" spans="1:15">
      <c r="A784" s="53" t="s">
        <v>4092</v>
      </c>
      <c r="B784" s="51" t="s">
        <v>1980</v>
      </c>
      <c r="C784" s="52" t="s">
        <v>1981</v>
      </c>
      <c r="D784" s="23" t="e" cm="1">
        <f t="array" ref="D784">SUM(IF((LEFT('2-1 采购订单物料明细表报表导出'!#REF!,7)=D$1)*('2-1 采购订单物料明细表报表导出'!#REF!=$A784),'2-1 采购订单物料明细表报表导出'!#REF!,0))</f>
        <v>#REF!</v>
      </c>
      <c r="E784" s="23" t="e" cm="1">
        <f t="array" ref="E784">SUM(IF((LEFT('2-1 采购订单物料明细表报表导出'!#REF!,7)=E$1)*('2-1 采购订单物料明细表报表导出'!#REF!=$A784),'2-1 采购订单物料明细表报表导出'!#REF!,0))</f>
        <v>#REF!</v>
      </c>
      <c r="F784" s="23" t="e" cm="1">
        <f t="array" ref="F784">SUM(IF((LEFT('2-1 采购订单物料明细表报表导出'!#REF!,7)=F$1)*('2-1 采购订单物料明细表报表导出'!#REF!=$A784),'2-1 采购订单物料明细表报表导出'!#REF!,0))</f>
        <v>#REF!</v>
      </c>
      <c r="G784" s="23" t="e" cm="1">
        <f t="array" ref="G784">SUM(IF((LEFT('2-1 采购订单物料明细表报表导出'!#REF!,7)=G$1)*('2-1 采购订单物料明细表报表导出'!#REF!=$A784),'2-1 采购订单物料明细表报表导出'!#REF!,0))</f>
        <v>#REF!</v>
      </c>
      <c r="H784" s="23" t="e" cm="1">
        <f t="array" ref="H784">SUM(IF((LEFT('2-1 采购订单物料明细表报表导出'!#REF!,7)=H$1)*('2-1 采购订单物料明细表报表导出'!#REF!=$A784),'2-1 采购订单物料明细表报表导出'!#REF!,0))</f>
        <v>#REF!</v>
      </c>
      <c r="I784" s="23" t="e" cm="1">
        <f t="array" ref="I784">SUM(IF((LEFT('2-1 采购订单物料明细表报表导出'!#REF!,7)=I$1)*('2-1 采购订单物料明细表报表导出'!#REF!=$A784),'2-1 采购订单物料明细表报表导出'!#REF!,0))</f>
        <v>#REF!</v>
      </c>
      <c r="J784" s="23" t="e" cm="1">
        <f t="array" ref="J784">SUM(IF((LEFT('2-1 采购订单物料明细表报表导出'!#REF!,7)=J$1)*('2-1 采购订单物料明细表报表导出'!#REF!=$A784),'2-1 采购订单物料明细表报表导出'!#REF!,0))</f>
        <v>#REF!</v>
      </c>
      <c r="K784" s="23" t="e" cm="1">
        <f t="array" ref="K784">SUM(IF((LEFT('2-1 采购订单物料明细表报表导出'!#REF!,7)=K$1)*('2-1 采购订单物料明细表报表导出'!#REF!=$A784),'2-1 采购订单物料明细表报表导出'!#REF!,0))</f>
        <v>#REF!</v>
      </c>
      <c r="L784" s="23" t="e" cm="1">
        <f t="array" ref="L784">SUM(IF((LEFT('2-1 采购订单物料明细表报表导出'!#REF!,7)=L$1)*('2-1 采购订单物料明细表报表导出'!#REF!=$A784),'2-1 采购订单物料明细表报表导出'!#REF!,0))</f>
        <v>#REF!</v>
      </c>
      <c r="M784" s="23" t="e" cm="1">
        <f t="array" ref="M784">SUM(IF((LEFT('2-1 采购订单物料明细表报表导出'!#REF!,7)=M$1)*('2-1 采购订单物料明细表报表导出'!#REF!=$A784),'2-1 采购订单物料明细表报表导出'!#REF!,0))</f>
        <v>#REF!</v>
      </c>
      <c r="N784" s="23" t="e" cm="1">
        <f t="array" ref="N784">SUM(IF((LEFT('2-1 采购订单物料明细表报表导出'!#REF!,7)=N$1)*('2-1 采购订单物料明细表报表导出'!#REF!=$A784),'2-1 采购订单物料明细表报表导出'!#REF!,0))</f>
        <v>#REF!</v>
      </c>
      <c r="O784" s="23" t="e" cm="1">
        <f t="array" ref="O784">SUM(IF((LEFT('2-1 采购订单物料明细表报表导出'!#REF!,7)=O$1)*('2-1 采购订单物料明细表报表导出'!#REF!=$A784),'2-1 采购订单物料明细表报表导出'!#REF!,0))</f>
        <v>#REF!</v>
      </c>
    </row>
    <row r="785" ht="30" spans="1:15">
      <c r="A785" s="53" t="s">
        <v>4093</v>
      </c>
      <c r="B785" s="51" t="s">
        <v>1980</v>
      </c>
      <c r="C785" s="52" t="s">
        <v>1981</v>
      </c>
      <c r="D785" s="23" t="e" cm="1">
        <f t="array" ref="D785">SUM(IF((LEFT('2-1 采购订单物料明细表报表导出'!#REF!,7)=D$1)*('2-1 采购订单物料明细表报表导出'!#REF!=$A785),'2-1 采购订单物料明细表报表导出'!#REF!,0))</f>
        <v>#REF!</v>
      </c>
      <c r="E785" s="23" t="e" cm="1">
        <f t="array" ref="E785">SUM(IF((LEFT('2-1 采购订单物料明细表报表导出'!#REF!,7)=E$1)*('2-1 采购订单物料明细表报表导出'!#REF!=$A785),'2-1 采购订单物料明细表报表导出'!#REF!,0))</f>
        <v>#REF!</v>
      </c>
      <c r="F785" s="23" t="e" cm="1">
        <f t="array" ref="F785">SUM(IF((LEFT('2-1 采购订单物料明细表报表导出'!#REF!,7)=F$1)*('2-1 采购订单物料明细表报表导出'!#REF!=$A785),'2-1 采购订单物料明细表报表导出'!#REF!,0))</f>
        <v>#REF!</v>
      </c>
      <c r="G785" s="23" t="e" cm="1">
        <f t="array" ref="G785">SUM(IF((LEFT('2-1 采购订单物料明细表报表导出'!#REF!,7)=G$1)*('2-1 采购订单物料明细表报表导出'!#REF!=$A785),'2-1 采购订单物料明细表报表导出'!#REF!,0))</f>
        <v>#REF!</v>
      </c>
      <c r="H785" s="23" t="e" cm="1">
        <f t="array" ref="H785">SUM(IF((LEFT('2-1 采购订单物料明细表报表导出'!#REF!,7)=H$1)*('2-1 采购订单物料明细表报表导出'!#REF!=$A785),'2-1 采购订单物料明细表报表导出'!#REF!,0))</f>
        <v>#REF!</v>
      </c>
      <c r="I785" s="23" t="e" cm="1">
        <f t="array" ref="I785">SUM(IF((LEFT('2-1 采购订单物料明细表报表导出'!#REF!,7)=I$1)*('2-1 采购订单物料明细表报表导出'!#REF!=$A785),'2-1 采购订单物料明细表报表导出'!#REF!,0))</f>
        <v>#REF!</v>
      </c>
      <c r="J785" s="23" t="e" cm="1">
        <f t="array" ref="J785">SUM(IF((LEFT('2-1 采购订单物料明细表报表导出'!#REF!,7)=J$1)*('2-1 采购订单物料明细表报表导出'!#REF!=$A785),'2-1 采购订单物料明细表报表导出'!#REF!,0))</f>
        <v>#REF!</v>
      </c>
      <c r="K785" s="23" t="e" cm="1">
        <f t="array" ref="K785">SUM(IF((LEFT('2-1 采购订单物料明细表报表导出'!#REF!,7)=K$1)*('2-1 采购订单物料明细表报表导出'!#REF!=$A785),'2-1 采购订单物料明细表报表导出'!#REF!,0))</f>
        <v>#REF!</v>
      </c>
      <c r="L785" s="23" t="e" cm="1">
        <f t="array" ref="L785">SUM(IF((LEFT('2-1 采购订单物料明细表报表导出'!#REF!,7)=L$1)*('2-1 采购订单物料明细表报表导出'!#REF!=$A785),'2-1 采购订单物料明细表报表导出'!#REF!,0))</f>
        <v>#REF!</v>
      </c>
      <c r="M785" s="23" t="e" cm="1">
        <f t="array" ref="M785">SUM(IF((LEFT('2-1 采购订单物料明细表报表导出'!#REF!,7)=M$1)*('2-1 采购订单物料明细表报表导出'!#REF!=$A785),'2-1 采购订单物料明细表报表导出'!#REF!,0))</f>
        <v>#REF!</v>
      </c>
      <c r="N785" s="23" t="e" cm="1">
        <f t="array" ref="N785">SUM(IF((LEFT('2-1 采购订单物料明细表报表导出'!#REF!,7)=N$1)*('2-1 采购订单物料明细表报表导出'!#REF!=$A785),'2-1 采购订单物料明细表报表导出'!#REF!,0))</f>
        <v>#REF!</v>
      </c>
      <c r="O785" s="23" t="e" cm="1">
        <f t="array" ref="O785">SUM(IF((LEFT('2-1 采购订单物料明细表报表导出'!#REF!,7)=O$1)*('2-1 采购订单物料明细表报表导出'!#REF!=$A785),'2-1 采购订单物料明细表报表导出'!#REF!,0))</f>
        <v>#REF!</v>
      </c>
    </row>
    <row r="786" ht="30" spans="1:15">
      <c r="A786" s="53" t="s">
        <v>4094</v>
      </c>
      <c r="B786" s="51" t="s">
        <v>1980</v>
      </c>
      <c r="C786" s="52" t="s">
        <v>1981</v>
      </c>
      <c r="D786" s="23" t="e" cm="1">
        <f t="array" ref="D786">SUM(IF((LEFT('2-1 采购订单物料明细表报表导出'!#REF!,7)=D$1)*('2-1 采购订单物料明细表报表导出'!#REF!=$A786),'2-1 采购订单物料明细表报表导出'!#REF!,0))</f>
        <v>#REF!</v>
      </c>
      <c r="E786" s="23" t="e" cm="1">
        <f t="array" ref="E786">SUM(IF((LEFT('2-1 采购订单物料明细表报表导出'!#REF!,7)=E$1)*('2-1 采购订单物料明细表报表导出'!#REF!=$A786),'2-1 采购订单物料明细表报表导出'!#REF!,0))</f>
        <v>#REF!</v>
      </c>
      <c r="F786" s="23" t="e" cm="1">
        <f t="array" ref="F786">SUM(IF((LEFT('2-1 采购订单物料明细表报表导出'!#REF!,7)=F$1)*('2-1 采购订单物料明细表报表导出'!#REF!=$A786),'2-1 采购订单物料明细表报表导出'!#REF!,0))</f>
        <v>#REF!</v>
      </c>
      <c r="G786" s="23" t="e" cm="1">
        <f t="array" ref="G786">SUM(IF((LEFT('2-1 采购订单物料明细表报表导出'!#REF!,7)=G$1)*('2-1 采购订单物料明细表报表导出'!#REF!=$A786),'2-1 采购订单物料明细表报表导出'!#REF!,0))</f>
        <v>#REF!</v>
      </c>
      <c r="H786" s="23" t="e" cm="1">
        <f t="array" ref="H786">SUM(IF((LEFT('2-1 采购订单物料明细表报表导出'!#REF!,7)=H$1)*('2-1 采购订单物料明细表报表导出'!#REF!=$A786),'2-1 采购订单物料明细表报表导出'!#REF!,0))</f>
        <v>#REF!</v>
      </c>
      <c r="I786" s="23" t="e" cm="1">
        <f t="array" ref="I786">SUM(IF((LEFT('2-1 采购订单物料明细表报表导出'!#REF!,7)=I$1)*('2-1 采购订单物料明细表报表导出'!#REF!=$A786),'2-1 采购订单物料明细表报表导出'!#REF!,0))</f>
        <v>#REF!</v>
      </c>
      <c r="J786" s="23" t="e" cm="1">
        <f t="array" ref="J786">SUM(IF((LEFT('2-1 采购订单物料明细表报表导出'!#REF!,7)=J$1)*('2-1 采购订单物料明细表报表导出'!#REF!=$A786),'2-1 采购订单物料明细表报表导出'!#REF!,0))</f>
        <v>#REF!</v>
      </c>
      <c r="K786" s="23" t="e" cm="1">
        <f t="array" ref="K786">SUM(IF((LEFT('2-1 采购订单物料明细表报表导出'!#REF!,7)=K$1)*('2-1 采购订单物料明细表报表导出'!#REF!=$A786),'2-1 采购订单物料明细表报表导出'!#REF!,0))</f>
        <v>#REF!</v>
      </c>
      <c r="L786" s="23" t="e" cm="1">
        <f t="array" ref="L786">SUM(IF((LEFT('2-1 采购订单物料明细表报表导出'!#REF!,7)=L$1)*('2-1 采购订单物料明细表报表导出'!#REF!=$A786),'2-1 采购订单物料明细表报表导出'!#REF!,0))</f>
        <v>#REF!</v>
      </c>
      <c r="M786" s="23" t="e" cm="1">
        <f t="array" ref="M786">SUM(IF((LEFT('2-1 采购订单物料明细表报表导出'!#REF!,7)=M$1)*('2-1 采购订单物料明细表报表导出'!#REF!=$A786),'2-1 采购订单物料明细表报表导出'!#REF!,0))</f>
        <v>#REF!</v>
      </c>
      <c r="N786" s="23" t="e" cm="1">
        <f t="array" ref="N786">SUM(IF((LEFT('2-1 采购订单物料明细表报表导出'!#REF!,7)=N$1)*('2-1 采购订单物料明细表报表导出'!#REF!=$A786),'2-1 采购订单物料明细表报表导出'!#REF!,0))</f>
        <v>#REF!</v>
      </c>
      <c r="O786" s="23" t="e" cm="1">
        <f t="array" ref="O786">SUM(IF((LEFT('2-1 采购订单物料明细表报表导出'!#REF!,7)=O$1)*('2-1 采购订单物料明细表报表导出'!#REF!=$A786),'2-1 采购订单物料明细表报表导出'!#REF!,0))</f>
        <v>#REF!</v>
      </c>
    </row>
    <row r="787" ht="30" spans="1:15">
      <c r="A787" s="53" t="s">
        <v>4095</v>
      </c>
      <c r="B787" s="51" t="s">
        <v>1980</v>
      </c>
      <c r="C787" s="52" t="s">
        <v>1981</v>
      </c>
      <c r="D787" s="23" t="e" cm="1">
        <f t="array" ref="D787">SUM(IF((LEFT('2-1 采购订单物料明细表报表导出'!#REF!,7)=D$1)*('2-1 采购订单物料明细表报表导出'!#REF!=$A787),'2-1 采购订单物料明细表报表导出'!#REF!,0))</f>
        <v>#REF!</v>
      </c>
      <c r="E787" s="23" t="e" cm="1">
        <f t="array" ref="E787">SUM(IF((LEFT('2-1 采购订单物料明细表报表导出'!#REF!,7)=E$1)*('2-1 采购订单物料明细表报表导出'!#REF!=$A787),'2-1 采购订单物料明细表报表导出'!#REF!,0))</f>
        <v>#REF!</v>
      </c>
      <c r="F787" s="23" t="e" cm="1">
        <f t="array" ref="F787">SUM(IF((LEFT('2-1 采购订单物料明细表报表导出'!#REF!,7)=F$1)*('2-1 采购订单物料明细表报表导出'!#REF!=$A787),'2-1 采购订单物料明细表报表导出'!#REF!,0))</f>
        <v>#REF!</v>
      </c>
      <c r="G787" s="23" t="e" cm="1">
        <f t="array" ref="G787">SUM(IF((LEFT('2-1 采购订单物料明细表报表导出'!#REF!,7)=G$1)*('2-1 采购订单物料明细表报表导出'!#REF!=$A787),'2-1 采购订单物料明细表报表导出'!#REF!,0))</f>
        <v>#REF!</v>
      </c>
      <c r="H787" s="23" t="e" cm="1">
        <f t="array" ref="H787">SUM(IF((LEFT('2-1 采购订单物料明细表报表导出'!#REF!,7)=H$1)*('2-1 采购订单物料明细表报表导出'!#REF!=$A787),'2-1 采购订单物料明细表报表导出'!#REF!,0))</f>
        <v>#REF!</v>
      </c>
      <c r="I787" s="23" t="e" cm="1">
        <f t="array" ref="I787">SUM(IF((LEFT('2-1 采购订单物料明细表报表导出'!#REF!,7)=I$1)*('2-1 采购订单物料明细表报表导出'!#REF!=$A787),'2-1 采购订单物料明细表报表导出'!#REF!,0))</f>
        <v>#REF!</v>
      </c>
      <c r="J787" s="23" t="e" cm="1">
        <f t="array" ref="J787">SUM(IF((LEFT('2-1 采购订单物料明细表报表导出'!#REF!,7)=J$1)*('2-1 采购订单物料明细表报表导出'!#REF!=$A787),'2-1 采购订单物料明细表报表导出'!#REF!,0))</f>
        <v>#REF!</v>
      </c>
      <c r="K787" s="23" t="e" cm="1">
        <f t="array" ref="K787">SUM(IF((LEFT('2-1 采购订单物料明细表报表导出'!#REF!,7)=K$1)*('2-1 采购订单物料明细表报表导出'!#REF!=$A787),'2-1 采购订单物料明细表报表导出'!#REF!,0))</f>
        <v>#REF!</v>
      </c>
      <c r="L787" s="23" t="e" cm="1">
        <f t="array" ref="L787">SUM(IF((LEFT('2-1 采购订单物料明细表报表导出'!#REF!,7)=L$1)*('2-1 采购订单物料明细表报表导出'!#REF!=$A787),'2-1 采购订单物料明细表报表导出'!#REF!,0))</f>
        <v>#REF!</v>
      </c>
      <c r="M787" s="23" t="e" cm="1">
        <f t="array" ref="M787">SUM(IF((LEFT('2-1 采购订单物料明细表报表导出'!#REF!,7)=M$1)*('2-1 采购订单物料明细表报表导出'!#REF!=$A787),'2-1 采购订单物料明细表报表导出'!#REF!,0))</f>
        <v>#REF!</v>
      </c>
      <c r="N787" s="23" t="e" cm="1">
        <f t="array" ref="N787">SUM(IF((LEFT('2-1 采购订单物料明细表报表导出'!#REF!,7)=N$1)*('2-1 采购订单物料明细表报表导出'!#REF!=$A787),'2-1 采购订单物料明细表报表导出'!#REF!,0))</f>
        <v>#REF!</v>
      </c>
      <c r="O787" s="23" t="e" cm="1">
        <f t="array" ref="O787">SUM(IF((LEFT('2-1 采购订单物料明细表报表导出'!#REF!,7)=O$1)*('2-1 采购订单物料明细表报表导出'!#REF!=$A787),'2-1 采购订单物料明细表报表导出'!#REF!,0))</f>
        <v>#REF!</v>
      </c>
    </row>
    <row r="788" ht="14.5" spans="1:15">
      <c r="A788" s="32" t="s">
        <v>4096</v>
      </c>
      <c r="B788" s="51" t="s">
        <v>2006</v>
      </c>
      <c r="C788" s="52" t="s">
        <v>2007</v>
      </c>
      <c r="D788" s="23" t="e" cm="1">
        <f t="array" ref="D788">SUM(IF((LEFT('2-1 采购订单物料明细表报表导出'!#REF!,7)=D$1)*('2-1 采购订单物料明细表报表导出'!#REF!=$A788),'2-1 采购订单物料明细表报表导出'!#REF!,0))</f>
        <v>#REF!</v>
      </c>
      <c r="E788" s="23" t="e" cm="1">
        <f t="array" ref="E788">SUM(IF((LEFT('2-1 采购订单物料明细表报表导出'!#REF!,7)=E$1)*('2-1 采购订单物料明细表报表导出'!#REF!=$A788),'2-1 采购订单物料明细表报表导出'!#REF!,0))</f>
        <v>#REF!</v>
      </c>
      <c r="F788" s="23" t="e" cm="1">
        <f t="array" ref="F788">SUM(IF((LEFT('2-1 采购订单物料明细表报表导出'!#REF!,7)=F$1)*('2-1 采购订单物料明细表报表导出'!#REF!=$A788),'2-1 采购订单物料明细表报表导出'!#REF!,0))</f>
        <v>#REF!</v>
      </c>
      <c r="G788" s="23" t="e" cm="1">
        <f t="array" ref="G788">SUM(IF((LEFT('2-1 采购订单物料明细表报表导出'!#REF!,7)=G$1)*('2-1 采购订单物料明细表报表导出'!#REF!=$A788),'2-1 采购订单物料明细表报表导出'!#REF!,0))</f>
        <v>#REF!</v>
      </c>
      <c r="H788" s="23" t="e" cm="1">
        <f t="array" ref="H788">SUM(IF((LEFT('2-1 采购订单物料明细表报表导出'!#REF!,7)=H$1)*('2-1 采购订单物料明细表报表导出'!#REF!=$A788),'2-1 采购订单物料明细表报表导出'!#REF!,0))</f>
        <v>#REF!</v>
      </c>
      <c r="I788" s="23" t="e" cm="1">
        <f t="array" ref="I788">SUM(IF((LEFT('2-1 采购订单物料明细表报表导出'!#REF!,7)=I$1)*('2-1 采购订单物料明细表报表导出'!#REF!=$A788),'2-1 采购订单物料明细表报表导出'!#REF!,0))</f>
        <v>#REF!</v>
      </c>
      <c r="J788" s="23" t="e" cm="1">
        <f t="array" ref="J788">SUM(IF((LEFT('2-1 采购订单物料明细表报表导出'!#REF!,7)=J$1)*('2-1 采购订单物料明细表报表导出'!#REF!=$A788),'2-1 采购订单物料明细表报表导出'!#REF!,0))</f>
        <v>#REF!</v>
      </c>
      <c r="K788" s="23" t="e" cm="1">
        <f t="array" ref="K788">SUM(IF((LEFT('2-1 采购订单物料明细表报表导出'!#REF!,7)=K$1)*('2-1 采购订单物料明细表报表导出'!#REF!=$A788),'2-1 采购订单物料明细表报表导出'!#REF!,0))</f>
        <v>#REF!</v>
      </c>
      <c r="L788" s="23" t="e" cm="1">
        <f t="array" ref="L788">SUM(IF((LEFT('2-1 采购订单物料明细表报表导出'!#REF!,7)=L$1)*('2-1 采购订单物料明细表报表导出'!#REF!=$A788),'2-1 采购订单物料明细表报表导出'!#REF!,0))</f>
        <v>#REF!</v>
      </c>
      <c r="M788" s="23" t="e" cm="1">
        <f t="array" ref="M788">SUM(IF((LEFT('2-1 采购订单物料明细表报表导出'!#REF!,7)=M$1)*('2-1 采购订单物料明细表报表导出'!#REF!=$A788),'2-1 采购订单物料明细表报表导出'!#REF!,0))</f>
        <v>#REF!</v>
      </c>
      <c r="N788" s="23" t="e" cm="1">
        <f t="array" ref="N788">SUM(IF((LEFT('2-1 采购订单物料明细表报表导出'!#REF!,7)=N$1)*('2-1 采购订单物料明细表报表导出'!#REF!=$A788),'2-1 采购订单物料明细表报表导出'!#REF!,0))</f>
        <v>#REF!</v>
      </c>
      <c r="O788" s="23" t="e" cm="1">
        <f t="array" ref="O788">SUM(IF((LEFT('2-1 采购订单物料明细表报表导出'!#REF!,7)=O$1)*('2-1 采购订单物料明细表报表导出'!#REF!=$A788),'2-1 采购订单物料明细表报表导出'!#REF!,0))</f>
        <v>#REF!</v>
      </c>
    </row>
    <row r="789" ht="14.5" spans="1:15">
      <c r="A789" s="32" t="s">
        <v>4097</v>
      </c>
      <c r="B789" s="51" t="s">
        <v>2006</v>
      </c>
      <c r="C789" s="52" t="s">
        <v>2007</v>
      </c>
      <c r="D789" s="23" t="e" cm="1">
        <f t="array" ref="D789">SUM(IF((LEFT('2-1 采购订单物料明细表报表导出'!#REF!,7)=D$1)*('2-1 采购订单物料明细表报表导出'!#REF!=$A789),'2-1 采购订单物料明细表报表导出'!#REF!,0))</f>
        <v>#REF!</v>
      </c>
      <c r="E789" s="23" t="e" cm="1">
        <f t="array" ref="E789">SUM(IF((LEFT('2-1 采购订单物料明细表报表导出'!#REF!,7)=E$1)*('2-1 采购订单物料明细表报表导出'!#REF!=$A789),'2-1 采购订单物料明细表报表导出'!#REF!,0))</f>
        <v>#REF!</v>
      </c>
      <c r="F789" s="23" t="e" cm="1">
        <f t="array" ref="F789">SUM(IF((LEFT('2-1 采购订单物料明细表报表导出'!#REF!,7)=F$1)*('2-1 采购订单物料明细表报表导出'!#REF!=$A789),'2-1 采购订单物料明细表报表导出'!#REF!,0))</f>
        <v>#REF!</v>
      </c>
      <c r="G789" s="23" t="e" cm="1">
        <f t="array" ref="G789">SUM(IF((LEFT('2-1 采购订单物料明细表报表导出'!#REF!,7)=G$1)*('2-1 采购订单物料明细表报表导出'!#REF!=$A789),'2-1 采购订单物料明细表报表导出'!#REF!,0))</f>
        <v>#REF!</v>
      </c>
      <c r="H789" s="23" t="e" cm="1">
        <f t="array" ref="H789">SUM(IF((LEFT('2-1 采购订单物料明细表报表导出'!#REF!,7)=H$1)*('2-1 采购订单物料明细表报表导出'!#REF!=$A789),'2-1 采购订单物料明细表报表导出'!#REF!,0))</f>
        <v>#REF!</v>
      </c>
      <c r="I789" s="23" t="e" cm="1">
        <f t="array" ref="I789">SUM(IF((LEFT('2-1 采购订单物料明细表报表导出'!#REF!,7)=I$1)*('2-1 采购订单物料明细表报表导出'!#REF!=$A789),'2-1 采购订单物料明细表报表导出'!#REF!,0))</f>
        <v>#REF!</v>
      </c>
      <c r="J789" s="23" t="e" cm="1">
        <f t="array" ref="J789">SUM(IF((LEFT('2-1 采购订单物料明细表报表导出'!#REF!,7)=J$1)*('2-1 采购订单物料明细表报表导出'!#REF!=$A789),'2-1 采购订单物料明细表报表导出'!#REF!,0))</f>
        <v>#REF!</v>
      </c>
      <c r="K789" s="23" t="e" cm="1">
        <f t="array" ref="K789">SUM(IF((LEFT('2-1 采购订单物料明细表报表导出'!#REF!,7)=K$1)*('2-1 采购订单物料明细表报表导出'!#REF!=$A789),'2-1 采购订单物料明细表报表导出'!#REF!,0))</f>
        <v>#REF!</v>
      </c>
      <c r="L789" s="23" t="e" cm="1">
        <f t="array" ref="L789">SUM(IF((LEFT('2-1 采购订单物料明细表报表导出'!#REF!,7)=L$1)*('2-1 采购订单物料明细表报表导出'!#REF!=$A789),'2-1 采购订单物料明细表报表导出'!#REF!,0))</f>
        <v>#REF!</v>
      </c>
      <c r="M789" s="23" t="e" cm="1">
        <f t="array" ref="M789">SUM(IF((LEFT('2-1 采购订单物料明细表报表导出'!#REF!,7)=M$1)*('2-1 采购订单物料明细表报表导出'!#REF!=$A789),'2-1 采购订单物料明细表报表导出'!#REF!,0))</f>
        <v>#REF!</v>
      </c>
      <c r="N789" s="23" t="e" cm="1">
        <f t="array" ref="N789">SUM(IF((LEFT('2-1 采购订单物料明细表报表导出'!#REF!,7)=N$1)*('2-1 采购订单物料明细表报表导出'!#REF!=$A789),'2-1 采购订单物料明细表报表导出'!#REF!,0))</f>
        <v>#REF!</v>
      </c>
      <c r="O789" s="23" t="e" cm="1">
        <f t="array" ref="O789">SUM(IF((LEFT('2-1 采购订单物料明细表报表导出'!#REF!,7)=O$1)*('2-1 采购订单物料明细表报表导出'!#REF!=$A789),'2-1 采购订单物料明细表报表导出'!#REF!,0))</f>
        <v>#REF!</v>
      </c>
    </row>
    <row r="790" ht="14.5" spans="1:15">
      <c r="A790" s="32" t="s">
        <v>4098</v>
      </c>
      <c r="B790" s="51" t="s">
        <v>2006</v>
      </c>
      <c r="C790" s="52" t="s">
        <v>2007</v>
      </c>
      <c r="D790" s="23" t="e" cm="1">
        <f t="array" ref="D790">SUM(IF((LEFT('2-1 采购订单物料明细表报表导出'!#REF!,7)=D$1)*('2-1 采购订单物料明细表报表导出'!#REF!=$A790),'2-1 采购订单物料明细表报表导出'!#REF!,0))</f>
        <v>#REF!</v>
      </c>
      <c r="E790" s="23" t="e" cm="1">
        <f t="array" ref="E790">SUM(IF((LEFT('2-1 采购订单物料明细表报表导出'!#REF!,7)=E$1)*('2-1 采购订单物料明细表报表导出'!#REF!=$A790),'2-1 采购订单物料明细表报表导出'!#REF!,0))</f>
        <v>#REF!</v>
      </c>
      <c r="F790" s="23" t="e" cm="1">
        <f t="array" ref="F790">SUM(IF((LEFT('2-1 采购订单物料明细表报表导出'!#REF!,7)=F$1)*('2-1 采购订单物料明细表报表导出'!#REF!=$A790),'2-1 采购订单物料明细表报表导出'!#REF!,0))</f>
        <v>#REF!</v>
      </c>
      <c r="G790" s="23" t="e" cm="1">
        <f t="array" ref="G790">SUM(IF((LEFT('2-1 采购订单物料明细表报表导出'!#REF!,7)=G$1)*('2-1 采购订单物料明细表报表导出'!#REF!=$A790),'2-1 采购订单物料明细表报表导出'!#REF!,0))</f>
        <v>#REF!</v>
      </c>
      <c r="H790" s="23" t="e" cm="1">
        <f t="array" ref="H790">SUM(IF((LEFT('2-1 采购订单物料明细表报表导出'!#REF!,7)=H$1)*('2-1 采购订单物料明细表报表导出'!#REF!=$A790),'2-1 采购订单物料明细表报表导出'!#REF!,0))</f>
        <v>#REF!</v>
      </c>
      <c r="I790" s="23" t="e" cm="1">
        <f t="array" ref="I790">SUM(IF((LEFT('2-1 采购订单物料明细表报表导出'!#REF!,7)=I$1)*('2-1 采购订单物料明细表报表导出'!#REF!=$A790),'2-1 采购订单物料明细表报表导出'!#REF!,0))</f>
        <v>#REF!</v>
      </c>
      <c r="J790" s="23" t="e" cm="1">
        <f t="array" ref="J790">SUM(IF((LEFT('2-1 采购订单物料明细表报表导出'!#REF!,7)=J$1)*('2-1 采购订单物料明细表报表导出'!#REF!=$A790),'2-1 采购订单物料明细表报表导出'!#REF!,0))</f>
        <v>#REF!</v>
      </c>
      <c r="K790" s="23" t="e" cm="1">
        <f t="array" ref="K790">SUM(IF((LEFT('2-1 采购订单物料明细表报表导出'!#REF!,7)=K$1)*('2-1 采购订单物料明细表报表导出'!#REF!=$A790),'2-1 采购订单物料明细表报表导出'!#REF!,0))</f>
        <v>#REF!</v>
      </c>
      <c r="L790" s="23" t="e" cm="1">
        <f t="array" ref="L790">SUM(IF((LEFT('2-1 采购订单物料明细表报表导出'!#REF!,7)=L$1)*('2-1 采购订单物料明细表报表导出'!#REF!=$A790),'2-1 采购订单物料明细表报表导出'!#REF!,0))</f>
        <v>#REF!</v>
      </c>
      <c r="M790" s="23" t="e" cm="1">
        <f t="array" ref="M790">SUM(IF((LEFT('2-1 采购订单物料明细表报表导出'!#REF!,7)=M$1)*('2-1 采购订单物料明细表报表导出'!#REF!=$A790),'2-1 采购订单物料明细表报表导出'!#REF!,0))</f>
        <v>#REF!</v>
      </c>
      <c r="N790" s="23" t="e" cm="1">
        <f t="array" ref="N790">SUM(IF((LEFT('2-1 采购订单物料明细表报表导出'!#REF!,7)=N$1)*('2-1 采购订单物料明细表报表导出'!#REF!=$A790),'2-1 采购订单物料明细表报表导出'!#REF!,0))</f>
        <v>#REF!</v>
      </c>
      <c r="O790" s="23" t="e" cm="1">
        <f t="array" ref="O790">SUM(IF((LEFT('2-1 采购订单物料明细表报表导出'!#REF!,7)=O$1)*('2-1 采购订单物料明细表报表导出'!#REF!=$A790),'2-1 采购订单物料明细表报表导出'!#REF!,0))</f>
        <v>#REF!</v>
      </c>
    </row>
    <row r="791" ht="14.5" spans="1:15">
      <c r="A791" s="32" t="s">
        <v>4099</v>
      </c>
      <c r="B791" s="51" t="s">
        <v>2006</v>
      </c>
      <c r="C791" s="52" t="s">
        <v>2007</v>
      </c>
      <c r="D791" s="23" t="e" cm="1">
        <f t="array" ref="D791">SUM(IF((LEFT('2-1 采购订单物料明细表报表导出'!#REF!,7)=D$1)*('2-1 采购订单物料明细表报表导出'!#REF!=$A791),'2-1 采购订单物料明细表报表导出'!#REF!,0))</f>
        <v>#REF!</v>
      </c>
      <c r="E791" s="23" t="e" cm="1">
        <f t="array" ref="E791">SUM(IF((LEFT('2-1 采购订单物料明细表报表导出'!#REF!,7)=E$1)*('2-1 采购订单物料明细表报表导出'!#REF!=$A791),'2-1 采购订单物料明细表报表导出'!#REF!,0))</f>
        <v>#REF!</v>
      </c>
      <c r="F791" s="23" t="e" cm="1">
        <f t="array" ref="F791">SUM(IF((LEFT('2-1 采购订单物料明细表报表导出'!#REF!,7)=F$1)*('2-1 采购订单物料明细表报表导出'!#REF!=$A791),'2-1 采购订单物料明细表报表导出'!#REF!,0))</f>
        <v>#REF!</v>
      </c>
      <c r="G791" s="23" t="e" cm="1">
        <f t="array" ref="G791">SUM(IF((LEFT('2-1 采购订单物料明细表报表导出'!#REF!,7)=G$1)*('2-1 采购订单物料明细表报表导出'!#REF!=$A791),'2-1 采购订单物料明细表报表导出'!#REF!,0))</f>
        <v>#REF!</v>
      </c>
      <c r="H791" s="23" t="e" cm="1">
        <f t="array" ref="H791">SUM(IF((LEFT('2-1 采购订单物料明细表报表导出'!#REF!,7)=H$1)*('2-1 采购订单物料明细表报表导出'!#REF!=$A791),'2-1 采购订单物料明细表报表导出'!#REF!,0))</f>
        <v>#REF!</v>
      </c>
      <c r="I791" s="23" t="e" cm="1">
        <f t="array" ref="I791">SUM(IF((LEFT('2-1 采购订单物料明细表报表导出'!#REF!,7)=I$1)*('2-1 采购订单物料明细表报表导出'!#REF!=$A791),'2-1 采购订单物料明细表报表导出'!#REF!,0))</f>
        <v>#REF!</v>
      </c>
      <c r="J791" s="23" t="e" cm="1">
        <f t="array" ref="J791">SUM(IF((LEFT('2-1 采购订单物料明细表报表导出'!#REF!,7)=J$1)*('2-1 采购订单物料明细表报表导出'!#REF!=$A791),'2-1 采购订单物料明细表报表导出'!#REF!,0))</f>
        <v>#REF!</v>
      </c>
      <c r="K791" s="23" t="e" cm="1">
        <f t="array" ref="K791">SUM(IF((LEFT('2-1 采购订单物料明细表报表导出'!#REF!,7)=K$1)*('2-1 采购订单物料明细表报表导出'!#REF!=$A791),'2-1 采购订单物料明细表报表导出'!#REF!,0))</f>
        <v>#REF!</v>
      </c>
      <c r="L791" s="23" t="e" cm="1">
        <f t="array" ref="L791">SUM(IF((LEFT('2-1 采购订单物料明细表报表导出'!#REF!,7)=L$1)*('2-1 采购订单物料明细表报表导出'!#REF!=$A791),'2-1 采购订单物料明细表报表导出'!#REF!,0))</f>
        <v>#REF!</v>
      </c>
      <c r="M791" s="23" t="e" cm="1">
        <f t="array" ref="M791">SUM(IF((LEFT('2-1 采购订单物料明细表报表导出'!#REF!,7)=M$1)*('2-1 采购订单物料明细表报表导出'!#REF!=$A791),'2-1 采购订单物料明细表报表导出'!#REF!,0))</f>
        <v>#REF!</v>
      </c>
      <c r="N791" s="23" t="e" cm="1">
        <f t="array" ref="N791">SUM(IF((LEFT('2-1 采购订单物料明细表报表导出'!#REF!,7)=N$1)*('2-1 采购订单物料明细表报表导出'!#REF!=$A791),'2-1 采购订单物料明细表报表导出'!#REF!,0))</f>
        <v>#REF!</v>
      </c>
      <c r="O791" s="23" t="e" cm="1">
        <f t="array" ref="O791">SUM(IF((LEFT('2-1 采购订单物料明细表报表导出'!#REF!,7)=O$1)*('2-1 采购订单物料明细表报表导出'!#REF!=$A791),'2-1 采购订单物料明细表报表导出'!#REF!,0))</f>
        <v>#REF!</v>
      </c>
    </row>
    <row r="792" ht="14.5" spans="1:15">
      <c r="A792" s="32" t="s">
        <v>4100</v>
      </c>
      <c r="B792" s="51" t="s">
        <v>2006</v>
      </c>
      <c r="C792" s="52" t="s">
        <v>2007</v>
      </c>
      <c r="D792" s="23" t="e" cm="1">
        <f t="array" ref="D792">SUM(IF((LEFT('2-1 采购订单物料明细表报表导出'!#REF!,7)=D$1)*('2-1 采购订单物料明细表报表导出'!#REF!=$A792),'2-1 采购订单物料明细表报表导出'!#REF!,0))</f>
        <v>#REF!</v>
      </c>
      <c r="E792" s="23" t="e" cm="1">
        <f t="array" ref="E792">SUM(IF((LEFT('2-1 采购订单物料明细表报表导出'!#REF!,7)=E$1)*('2-1 采购订单物料明细表报表导出'!#REF!=$A792),'2-1 采购订单物料明细表报表导出'!#REF!,0))</f>
        <v>#REF!</v>
      </c>
      <c r="F792" s="23" t="e" cm="1">
        <f t="array" ref="F792">SUM(IF((LEFT('2-1 采购订单物料明细表报表导出'!#REF!,7)=F$1)*('2-1 采购订单物料明细表报表导出'!#REF!=$A792),'2-1 采购订单物料明细表报表导出'!#REF!,0))</f>
        <v>#REF!</v>
      </c>
      <c r="G792" s="23" t="e" cm="1">
        <f t="array" ref="G792">SUM(IF((LEFT('2-1 采购订单物料明细表报表导出'!#REF!,7)=G$1)*('2-1 采购订单物料明细表报表导出'!#REF!=$A792),'2-1 采购订单物料明细表报表导出'!#REF!,0))</f>
        <v>#REF!</v>
      </c>
      <c r="H792" s="23" t="e" cm="1">
        <f t="array" ref="H792">SUM(IF((LEFT('2-1 采购订单物料明细表报表导出'!#REF!,7)=H$1)*('2-1 采购订单物料明细表报表导出'!#REF!=$A792),'2-1 采购订单物料明细表报表导出'!#REF!,0))</f>
        <v>#REF!</v>
      </c>
      <c r="I792" s="23" t="e" cm="1">
        <f t="array" ref="I792">SUM(IF((LEFT('2-1 采购订单物料明细表报表导出'!#REF!,7)=I$1)*('2-1 采购订单物料明细表报表导出'!#REF!=$A792),'2-1 采购订单物料明细表报表导出'!#REF!,0))</f>
        <v>#REF!</v>
      </c>
      <c r="J792" s="23" t="e" cm="1">
        <f t="array" ref="J792">SUM(IF((LEFT('2-1 采购订单物料明细表报表导出'!#REF!,7)=J$1)*('2-1 采购订单物料明细表报表导出'!#REF!=$A792),'2-1 采购订单物料明细表报表导出'!#REF!,0))</f>
        <v>#REF!</v>
      </c>
      <c r="K792" s="23" t="e" cm="1">
        <f t="array" ref="K792">SUM(IF((LEFT('2-1 采购订单物料明细表报表导出'!#REF!,7)=K$1)*('2-1 采购订单物料明细表报表导出'!#REF!=$A792),'2-1 采购订单物料明细表报表导出'!#REF!,0))</f>
        <v>#REF!</v>
      </c>
      <c r="L792" s="23" t="e" cm="1">
        <f t="array" ref="L792">SUM(IF((LEFT('2-1 采购订单物料明细表报表导出'!#REF!,7)=L$1)*('2-1 采购订单物料明细表报表导出'!#REF!=$A792),'2-1 采购订单物料明细表报表导出'!#REF!,0))</f>
        <v>#REF!</v>
      </c>
      <c r="M792" s="23" t="e" cm="1">
        <f t="array" ref="M792">SUM(IF((LEFT('2-1 采购订单物料明细表报表导出'!#REF!,7)=M$1)*('2-1 采购订单物料明细表报表导出'!#REF!=$A792),'2-1 采购订单物料明细表报表导出'!#REF!,0))</f>
        <v>#REF!</v>
      </c>
      <c r="N792" s="23" t="e" cm="1">
        <f t="array" ref="N792">SUM(IF((LEFT('2-1 采购订单物料明细表报表导出'!#REF!,7)=N$1)*('2-1 采购订单物料明细表报表导出'!#REF!=$A792),'2-1 采购订单物料明细表报表导出'!#REF!,0))</f>
        <v>#REF!</v>
      </c>
      <c r="O792" s="23" t="e" cm="1">
        <f t="array" ref="O792">SUM(IF((LEFT('2-1 采购订单物料明细表报表导出'!#REF!,7)=O$1)*('2-1 采购订单物料明细表报表导出'!#REF!=$A792),'2-1 采购订单物料明细表报表导出'!#REF!,0))</f>
        <v>#REF!</v>
      </c>
    </row>
    <row r="793" ht="14.5" spans="1:15">
      <c r="A793" s="32" t="s">
        <v>4101</v>
      </c>
      <c r="B793" s="51" t="s">
        <v>2006</v>
      </c>
      <c r="C793" s="52" t="s">
        <v>2007</v>
      </c>
      <c r="D793" s="23" t="e" cm="1">
        <f t="array" ref="D793">SUM(IF((LEFT('2-1 采购订单物料明细表报表导出'!#REF!,7)=D$1)*('2-1 采购订单物料明细表报表导出'!#REF!=$A793),'2-1 采购订单物料明细表报表导出'!#REF!,0))</f>
        <v>#REF!</v>
      </c>
      <c r="E793" s="23" t="e" cm="1">
        <f t="array" ref="E793">SUM(IF((LEFT('2-1 采购订单物料明细表报表导出'!#REF!,7)=E$1)*('2-1 采购订单物料明细表报表导出'!#REF!=$A793),'2-1 采购订单物料明细表报表导出'!#REF!,0))</f>
        <v>#REF!</v>
      </c>
      <c r="F793" s="23" t="e" cm="1">
        <f t="array" ref="F793">SUM(IF((LEFT('2-1 采购订单物料明细表报表导出'!#REF!,7)=F$1)*('2-1 采购订单物料明细表报表导出'!#REF!=$A793),'2-1 采购订单物料明细表报表导出'!#REF!,0))</f>
        <v>#REF!</v>
      </c>
      <c r="G793" s="23" t="e" cm="1">
        <f t="array" ref="G793">SUM(IF((LEFT('2-1 采购订单物料明细表报表导出'!#REF!,7)=G$1)*('2-1 采购订单物料明细表报表导出'!#REF!=$A793),'2-1 采购订单物料明细表报表导出'!#REF!,0))</f>
        <v>#REF!</v>
      </c>
      <c r="H793" s="23" t="e" cm="1">
        <f t="array" ref="H793">SUM(IF((LEFT('2-1 采购订单物料明细表报表导出'!#REF!,7)=H$1)*('2-1 采购订单物料明细表报表导出'!#REF!=$A793),'2-1 采购订单物料明细表报表导出'!#REF!,0))</f>
        <v>#REF!</v>
      </c>
      <c r="I793" s="23" t="e" cm="1">
        <f t="array" ref="I793">SUM(IF((LEFT('2-1 采购订单物料明细表报表导出'!#REF!,7)=I$1)*('2-1 采购订单物料明细表报表导出'!#REF!=$A793),'2-1 采购订单物料明细表报表导出'!#REF!,0))</f>
        <v>#REF!</v>
      </c>
      <c r="J793" s="23" t="e" cm="1">
        <f t="array" ref="J793">SUM(IF((LEFT('2-1 采购订单物料明细表报表导出'!#REF!,7)=J$1)*('2-1 采购订单物料明细表报表导出'!#REF!=$A793),'2-1 采购订单物料明细表报表导出'!#REF!,0))</f>
        <v>#REF!</v>
      </c>
      <c r="K793" s="23" t="e" cm="1">
        <f t="array" ref="K793">SUM(IF((LEFT('2-1 采购订单物料明细表报表导出'!#REF!,7)=K$1)*('2-1 采购订单物料明细表报表导出'!#REF!=$A793),'2-1 采购订单物料明细表报表导出'!#REF!,0))</f>
        <v>#REF!</v>
      </c>
      <c r="L793" s="23" t="e" cm="1">
        <f t="array" ref="L793">SUM(IF((LEFT('2-1 采购订单物料明细表报表导出'!#REF!,7)=L$1)*('2-1 采购订单物料明细表报表导出'!#REF!=$A793),'2-1 采购订单物料明细表报表导出'!#REF!,0))</f>
        <v>#REF!</v>
      </c>
      <c r="M793" s="23" t="e" cm="1">
        <f t="array" ref="M793">SUM(IF((LEFT('2-1 采购订单物料明细表报表导出'!#REF!,7)=M$1)*('2-1 采购订单物料明细表报表导出'!#REF!=$A793),'2-1 采购订单物料明细表报表导出'!#REF!,0))</f>
        <v>#REF!</v>
      </c>
      <c r="N793" s="23" t="e" cm="1">
        <f t="array" ref="N793">SUM(IF((LEFT('2-1 采购订单物料明细表报表导出'!#REF!,7)=N$1)*('2-1 采购订单物料明细表报表导出'!#REF!=$A793),'2-1 采购订单物料明细表报表导出'!#REF!,0))</f>
        <v>#REF!</v>
      </c>
      <c r="O793" s="23" t="e" cm="1">
        <f t="array" ref="O793">SUM(IF((LEFT('2-1 采购订单物料明细表报表导出'!#REF!,7)=O$1)*('2-1 采购订单物料明细表报表导出'!#REF!=$A793),'2-1 采购订单物料明细表报表导出'!#REF!,0))</f>
        <v>#REF!</v>
      </c>
    </row>
    <row r="794" ht="14.5" spans="1:15">
      <c r="A794" s="32" t="s">
        <v>4102</v>
      </c>
      <c r="B794" s="51" t="s">
        <v>2006</v>
      </c>
      <c r="C794" s="52" t="s">
        <v>2007</v>
      </c>
      <c r="D794" s="23" t="e" cm="1">
        <f t="array" ref="D794">SUM(IF((LEFT('2-1 采购订单物料明细表报表导出'!#REF!,7)=D$1)*('2-1 采购订单物料明细表报表导出'!#REF!=$A794),'2-1 采购订单物料明细表报表导出'!#REF!,0))</f>
        <v>#REF!</v>
      </c>
      <c r="E794" s="23" t="e" cm="1">
        <f t="array" ref="E794">SUM(IF((LEFT('2-1 采购订单物料明细表报表导出'!#REF!,7)=E$1)*('2-1 采购订单物料明细表报表导出'!#REF!=$A794),'2-1 采购订单物料明细表报表导出'!#REF!,0))</f>
        <v>#REF!</v>
      </c>
      <c r="F794" s="23" t="e" cm="1">
        <f t="array" ref="F794">SUM(IF((LEFT('2-1 采购订单物料明细表报表导出'!#REF!,7)=F$1)*('2-1 采购订单物料明细表报表导出'!#REF!=$A794),'2-1 采购订单物料明细表报表导出'!#REF!,0))</f>
        <v>#REF!</v>
      </c>
      <c r="G794" s="23" t="e" cm="1">
        <f t="array" ref="G794">SUM(IF((LEFT('2-1 采购订单物料明细表报表导出'!#REF!,7)=G$1)*('2-1 采购订单物料明细表报表导出'!#REF!=$A794),'2-1 采购订单物料明细表报表导出'!#REF!,0))</f>
        <v>#REF!</v>
      </c>
      <c r="H794" s="23" t="e" cm="1">
        <f t="array" ref="H794">SUM(IF((LEFT('2-1 采购订单物料明细表报表导出'!#REF!,7)=H$1)*('2-1 采购订单物料明细表报表导出'!#REF!=$A794),'2-1 采购订单物料明细表报表导出'!#REF!,0))</f>
        <v>#REF!</v>
      </c>
      <c r="I794" s="23" t="e" cm="1">
        <f t="array" ref="I794">SUM(IF((LEFT('2-1 采购订单物料明细表报表导出'!#REF!,7)=I$1)*('2-1 采购订单物料明细表报表导出'!#REF!=$A794),'2-1 采购订单物料明细表报表导出'!#REF!,0))</f>
        <v>#REF!</v>
      </c>
      <c r="J794" s="23" t="e" cm="1">
        <f t="array" ref="J794">SUM(IF((LEFT('2-1 采购订单物料明细表报表导出'!#REF!,7)=J$1)*('2-1 采购订单物料明细表报表导出'!#REF!=$A794),'2-1 采购订单物料明细表报表导出'!#REF!,0))</f>
        <v>#REF!</v>
      </c>
      <c r="K794" s="23" t="e" cm="1">
        <f t="array" ref="K794">SUM(IF((LEFT('2-1 采购订单物料明细表报表导出'!#REF!,7)=K$1)*('2-1 采购订单物料明细表报表导出'!#REF!=$A794),'2-1 采购订单物料明细表报表导出'!#REF!,0))</f>
        <v>#REF!</v>
      </c>
      <c r="L794" s="23" t="e" cm="1">
        <f t="array" ref="L794">SUM(IF((LEFT('2-1 采购订单物料明细表报表导出'!#REF!,7)=L$1)*('2-1 采购订单物料明细表报表导出'!#REF!=$A794),'2-1 采购订单物料明细表报表导出'!#REF!,0))</f>
        <v>#REF!</v>
      </c>
      <c r="M794" s="23" t="e" cm="1">
        <f t="array" ref="M794">SUM(IF((LEFT('2-1 采购订单物料明细表报表导出'!#REF!,7)=M$1)*('2-1 采购订单物料明细表报表导出'!#REF!=$A794),'2-1 采购订单物料明细表报表导出'!#REF!,0))</f>
        <v>#REF!</v>
      </c>
      <c r="N794" s="23" t="e" cm="1">
        <f t="array" ref="N794">SUM(IF((LEFT('2-1 采购订单物料明细表报表导出'!#REF!,7)=N$1)*('2-1 采购订单物料明细表报表导出'!#REF!=$A794),'2-1 采购订单物料明细表报表导出'!#REF!,0))</f>
        <v>#REF!</v>
      </c>
      <c r="O794" s="23" t="e" cm="1">
        <f t="array" ref="O794">SUM(IF((LEFT('2-1 采购订单物料明细表报表导出'!#REF!,7)=O$1)*('2-1 采购订单物料明细表报表导出'!#REF!=$A794),'2-1 采购订单物料明细表报表导出'!#REF!,0))</f>
        <v>#REF!</v>
      </c>
    </row>
    <row r="795" ht="14.5" spans="1:15">
      <c r="A795" s="32" t="s">
        <v>4103</v>
      </c>
      <c r="B795" s="51" t="s">
        <v>2006</v>
      </c>
      <c r="C795" s="52" t="s">
        <v>2007</v>
      </c>
      <c r="D795" s="23" t="e" cm="1">
        <f t="array" ref="D795">SUM(IF((LEFT('2-1 采购订单物料明细表报表导出'!#REF!,7)=D$1)*('2-1 采购订单物料明细表报表导出'!#REF!=$A795),'2-1 采购订单物料明细表报表导出'!#REF!,0))</f>
        <v>#REF!</v>
      </c>
      <c r="E795" s="23" t="e" cm="1">
        <f t="array" ref="E795">SUM(IF((LEFT('2-1 采购订单物料明细表报表导出'!#REF!,7)=E$1)*('2-1 采购订单物料明细表报表导出'!#REF!=$A795),'2-1 采购订单物料明细表报表导出'!#REF!,0))</f>
        <v>#REF!</v>
      </c>
      <c r="F795" s="23" t="e" cm="1">
        <f t="array" ref="F795">SUM(IF((LEFT('2-1 采购订单物料明细表报表导出'!#REF!,7)=F$1)*('2-1 采购订单物料明细表报表导出'!#REF!=$A795),'2-1 采购订单物料明细表报表导出'!#REF!,0))</f>
        <v>#REF!</v>
      </c>
      <c r="G795" s="23" t="e" cm="1">
        <f t="array" ref="G795">SUM(IF((LEFT('2-1 采购订单物料明细表报表导出'!#REF!,7)=G$1)*('2-1 采购订单物料明细表报表导出'!#REF!=$A795),'2-1 采购订单物料明细表报表导出'!#REF!,0))</f>
        <v>#REF!</v>
      </c>
      <c r="H795" s="23" t="e" cm="1">
        <f t="array" ref="H795">SUM(IF((LEFT('2-1 采购订单物料明细表报表导出'!#REF!,7)=H$1)*('2-1 采购订单物料明细表报表导出'!#REF!=$A795),'2-1 采购订单物料明细表报表导出'!#REF!,0))</f>
        <v>#REF!</v>
      </c>
      <c r="I795" s="23" t="e" cm="1">
        <f t="array" ref="I795">SUM(IF((LEFT('2-1 采购订单物料明细表报表导出'!#REF!,7)=I$1)*('2-1 采购订单物料明细表报表导出'!#REF!=$A795),'2-1 采购订单物料明细表报表导出'!#REF!,0))</f>
        <v>#REF!</v>
      </c>
      <c r="J795" s="23" t="e" cm="1">
        <f t="array" ref="J795">SUM(IF((LEFT('2-1 采购订单物料明细表报表导出'!#REF!,7)=J$1)*('2-1 采购订单物料明细表报表导出'!#REF!=$A795),'2-1 采购订单物料明细表报表导出'!#REF!,0))</f>
        <v>#REF!</v>
      </c>
      <c r="K795" s="23" t="e" cm="1">
        <f t="array" ref="K795">SUM(IF((LEFT('2-1 采购订单物料明细表报表导出'!#REF!,7)=K$1)*('2-1 采购订单物料明细表报表导出'!#REF!=$A795),'2-1 采购订单物料明细表报表导出'!#REF!,0))</f>
        <v>#REF!</v>
      </c>
      <c r="L795" s="23" t="e" cm="1">
        <f t="array" ref="L795">SUM(IF((LEFT('2-1 采购订单物料明细表报表导出'!#REF!,7)=L$1)*('2-1 采购订单物料明细表报表导出'!#REF!=$A795),'2-1 采购订单物料明细表报表导出'!#REF!,0))</f>
        <v>#REF!</v>
      </c>
      <c r="M795" s="23" t="e" cm="1">
        <f t="array" ref="M795">SUM(IF((LEFT('2-1 采购订单物料明细表报表导出'!#REF!,7)=M$1)*('2-1 采购订单物料明细表报表导出'!#REF!=$A795),'2-1 采购订单物料明细表报表导出'!#REF!,0))</f>
        <v>#REF!</v>
      </c>
      <c r="N795" s="23" t="e" cm="1">
        <f t="array" ref="N795">SUM(IF((LEFT('2-1 采购订单物料明细表报表导出'!#REF!,7)=N$1)*('2-1 采购订单物料明细表报表导出'!#REF!=$A795),'2-1 采购订单物料明细表报表导出'!#REF!,0))</f>
        <v>#REF!</v>
      </c>
      <c r="O795" s="23" t="e" cm="1">
        <f t="array" ref="O795">SUM(IF((LEFT('2-1 采购订单物料明细表报表导出'!#REF!,7)=O$1)*('2-1 采购订单物料明细表报表导出'!#REF!=$A795),'2-1 采购订单物料明细表报表导出'!#REF!,0))</f>
        <v>#REF!</v>
      </c>
    </row>
    <row r="796" ht="14.5" spans="1:15">
      <c r="A796" s="32" t="s">
        <v>4104</v>
      </c>
      <c r="B796" s="51" t="s">
        <v>2006</v>
      </c>
      <c r="C796" s="52" t="s">
        <v>2007</v>
      </c>
      <c r="D796" s="23" t="e" cm="1">
        <f t="array" ref="D796">SUM(IF((LEFT('2-1 采购订单物料明细表报表导出'!#REF!,7)=D$1)*('2-1 采购订单物料明细表报表导出'!#REF!=$A796),'2-1 采购订单物料明细表报表导出'!#REF!,0))</f>
        <v>#REF!</v>
      </c>
      <c r="E796" s="23" t="e" cm="1">
        <f t="array" ref="E796">SUM(IF((LEFT('2-1 采购订单物料明细表报表导出'!#REF!,7)=E$1)*('2-1 采购订单物料明细表报表导出'!#REF!=$A796),'2-1 采购订单物料明细表报表导出'!#REF!,0))</f>
        <v>#REF!</v>
      </c>
      <c r="F796" s="23" t="e" cm="1">
        <f t="array" ref="F796">SUM(IF((LEFT('2-1 采购订单物料明细表报表导出'!#REF!,7)=F$1)*('2-1 采购订单物料明细表报表导出'!#REF!=$A796),'2-1 采购订单物料明细表报表导出'!#REF!,0))</f>
        <v>#REF!</v>
      </c>
      <c r="G796" s="23" t="e" cm="1">
        <f t="array" ref="G796">SUM(IF((LEFT('2-1 采购订单物料明细表报表导出'!#REF!,7)=G$1)*('2-1 采购订单物料明细表报表导出'!#REF!=$A796),'2-1 采购订单物料明细表报表导出'!#REF!,0))</f>
        <v>#REF!</v>
      </c>
      <c r="H796" s="23" t="e" cm="1">
        <f t="array" ref="H796">SUM(IF((LEFT('2-1 采购订单物料明细表报表导出'!#REF!,7)=H$1)*('2-1 采购订单物料明细表报表导出'!#REF!=$A796),'2-1 采购订单物料明细表报表导出'!#REF!,0))</f>
        <v>#REF!</v>
      </c>
      <c r="I796" s="23" t="e" cm="1">
        <f t="array" ref="I796">SUM(IF((LEFT('2-1 采购订单物料明细表报表导出'!#REF!,7)=I$1)*('2-1 采购订单物料明细表报表导出'!#REF!=$A796),'2-1 采购订单物料明细表报表导出'!#REF!,0))</f>
        <v>#REF!</v>
      </c>
      <c r="J796" s="23" t="e" cm="1">
        <f t="array" ref="J796">SUM(IF((LEFT('2-1 采购订单物料明细表报表导出'!#REF!,7)=J$1)*('2-1 采购订单物料明细表报表导出'!#REF!=$A796),'2-1 采购订单物料明细表报表导出'!#REF!,0))</f>
        <v>#REF!</v>
      </c>
      <c r="K796" s="23" t="e" cm="1">
        <f t="array" ref="K796">SUM(IF((LEFT('2-1 采购订单物料明细表报表导出'!#REF!,7)=K$1)*('2-1 采购订单物料明细表报表导出'!#REF!=$A796),'2-1 采购订单物料明细表报表导出'!#REF!,0))</f>
        <v>#REF!</v>
      </c>
      <c r="L796" s="23" t="e" cm="1">
        <f t="array" ref="L796">SUM(IF((LEFT('2-1 采购订单物料明细表报表导出'!#REF!,7)=L$1)*('2-1 采购订单物料明细表报表导出'!#REF!=$A796),'2-1 采购订单物料明细表报表导出'!#REF!,0))</f>
        <v>#REF!</v>
      </c>
      <c r="M796" s="23" t="e" cm="1">
        <f t="array" ref="M796">SUM(IF((LEFT('2-1 采购订单物料明细表报表导出'!#REF!,7)=M$1)*('2-1 采购订单物料明细表报表导出'!#REF!=$A796),'2-1 采购订单物料明细表报表导出'!#REF!,0))</f>
        <v>#REF!</v>
      </c>
      <c r="N796" s="23" t="e" cm="1">
        <f t="array" ref="N796">SUM(IF((LEFT('2-1 采购订单物料明细表报表导出'!#REF!,7)=N$1)*('2-1 采购订单物料明细表报表导出'!#REF!=$A796),'2-1 采购订单物料明细表报表导出'!#REF!,0))</f>
        <v>#REF!</v>
      </c>
      <c r="O796" s="23" t="e" cm="1">
        <f t="array" ref="O796">SUM(IF((LEFT('2-1 采购订单物料明细表报表导出'!#REF!,7)=O$1)*('2-1 采购订单物料明细表报表导出'!#REF!=$A796),'2-1 采购订单物料明细表报表导出'!#REF!,0))</f>
        <v>#REF!</v>
      </c>
    </row>
    <row r="797" ht="14.5" spans="1:15">
      <c r="A797" s="32" t="s">
        <v>4105</v>
      </c>
      <c r="B797" s="51" t="s">
        <v>2006</v>
      </c>
      <c r="C797" s="52" t="s">
        <v>2007</v>
      </c>
      <c r="D797" s="23" t="e" cm="1">
        <f t="array" ref="D797">SUM(IF((LEFT('2-1 采购订单物料明细表报表导出'!#REF!,7)=D$1)*('2-1 采购订单物料明细表报表导出'!#REF!=$A797),'2-1 采购订单物料明细表报表导出'!#REF!,0))</f>
        <v>#REF!</v>
      </c>
      <c r="E797" s="23" t="e" cm="1">
        <f t="array" ref="E797">SUM(IF((LEFT('2-1 采购订单物料明细表报表导出'!#REF!,7)=E$1)*('2-1 采购订单物料明细表报表导出'!#REF!=$A797),'2-1 采购订单物料明细表报表导出'!#REF!,0))</f>
        <v>#REF!</v>
      </c>
      <c r="F797" s="23" t="e" cm="1">
        <f t="array" ref="F797">SUM(IF((LEFT('2-1 采购订单物料明细表报表导出'!#REF!,7)=F$1)*('2-1 采购订单物料明细表报表导出'!#REF!=$A797),'2-1 采购订单物料明细表报表导出'!#REF!,0))</f>
        <v>#REF!</v>
      </c>
      <c r="G797" s="23" t="e" cm="1">
        <f t="array" ref="G797">SUM(IF((LEFT('2-1 采购订单物料明细表报表导出'!#REF!,7)=G$1)*('2-1 采购订单物料明细表报表导出'!#REF!=$A797),'2-1 采购订单物料明细表报表导出'!#REF!,0))</f>
        <v>#REF!</v>
      </c>
      <c r="H797" s="23" t="e" cm="1">
        <f t="array" ref="H797">SUM(IF((LEFT('2-1 采购订单物料明细表报表导出'!#REF!,7)=H$1)*('2-1 采购订单物料明细表报表导出'!#REF!=$A797),'2-1 采购订单物料明细表报表导出'!#REF!,0))</f>
        <v>#REF!</v>
      </c>
      <c r="I797" s="23" t="e" cm="1">
        <f t="array" ref="I797">SUM(IF((LEFT('2-1 采购订单物料明细表报表导出'!#REF!,7)=I$1)*('2-1 采购订单物料明细表报表导出'!#REF!=$A797),'2-1 采购订单物料明细表报表导出'!#REF!,0))</f>
        <v>#REF!</v>
      </c>
      <c r="J797" s="23" t="e" cm="1">
        <f t="array" ref="J797">SUM(IF((LEFT('2-1 采购订单物料明细表报表导出'!#REF!,7)=J$1)*('2-1 采购订单物料明细表报表导出'!#REF!=$A797),'2-1 采购订单物料明细表报表导出'!#REF!,0))</f>
        <v>#REF!</v>
      </c>
      <c r="K797" s="23" t="e" cm="1">
        <f t="array" ref="K797">SUM(IF((LEFT('2-1 采购订单物料明细表报表导出'!#REF!,7)=K$1)*('2-1 采购订单物料明细表报表导出'!#REF!=$A797),'2-1 采购订单物料明细表报表导出'!#REF!,0))</f>
        <v>#REF!</v>
      </c>
      <c r="L797" s="23" t="e" cm="1">
        <f t="array" ref="L797">SUM(IF((LEFT('2-1 采购订单物料明细表报表导出'!#REF!,7)=L$1)*('2-1 采购订单物料明细表报表导出'!#REF!=$A797),'2-1 采购订单物料明细表报表导出'!#REF!,0))</f>
        <v>#REF!</v>
      </c>
      <c r="M797" s="23" t="e" cm="1">
        <f t="array" ref="M797">SUM(IF((LEFT('2-1 采购订单物料明细表报表导出'!#REF!,7)=M$1)*('2-1 采购订单物料明细表报表导出'!#REF!=$A797),'2-1 采购订单物料明细表报表导出'!#REF!,0))</f>
        <v>#REF!</v>
      </c>
      <c r="N797" s="23" t="e" cm="1">
        <f t="array" ref="N797">SUM(IF((LEFT('2-1 采购订单物料明细表报表导出'!#REF!,7)=N$1)*('2-1 采购订单物料明细表报表导出'!#REF!=$A797),'2-1 采购订单物料明细表报表导出'!#REF!,0))</f>
        <v>#REF!</v>
      </c>
      <c r="O797" s="23" t="e" cm="1">
        <f t="array" ref="O797">SUM(IF((LEFT('2-1 采购订单物料明细表报表导出'!#REF!,7)=O$1)*('2-1 采购订单物料明细表报表导出'!#REF!=$A797),'2-1 采购订单物料明细表报表导出'!#REF!,0))</f>
        <v>#REF!</v>
      </c>
    </row>
    <row r="798" ht="14.5" spans="1:15">
      <c r="A798" s="32" t="s">
        <v>4106</v>
      </c>
      <c r="B798" s="51" t="s">
        <v>2006</v>
      </c>
      <c r="C798" s="52" t="s">
        <v>2007</v>
      </c>
      <c r="D798" s="23" t="e" cm="1">
        <f t="array" ref="D798">SUM(IF((LEFT('2-1 采购订单物料明细表报表导出'!#REF!,7)=D$1)*('2-1 采购订单物料明细表报表导出'!#REF!=$A798),'2-1 采购订单物料明细表报表导出'!#REF!,0))</f>
        <v>#REF!</v>
      </c>
      <c r="E798" s="23" t="e" cm="1">
        <f t="array" ref="E798">SUM(IF((LEFT('2-1 采购订单物料明细表报表导出'!#REF!,7)=E$1)*('2-1 采购订单物料明细表报表导出'!#REF!=$A798),'2-1 采购订单物料明细表报表导出'!#REF!,0))</f>
        <v>#REF!</v>
      </c>
      <c r="F798" s="23" t="e" cm="1">
        <f t="array" ref="F798">SUM(IF((LEFT('2-1 采购订单物料明细表报表导出'!#REF!,7)=F$1)*('2-1 采购订单物料明细表报表导出'!#REF!=$A798),'2-1 采购订单物料明细表报表导出'!#REF!,0))</f>
        <v>#REF!</v>
      </c>
      <c r="G798" s="23" t="e" cm="1">
        <f t="array" ref="G798">SUM(IF((LEFT('2-1 采购订单物料明细表报表导出'!#REF!,7)=G$1)*('2-1 采购订单物料明细表报表导出'!#REF!=$A798),'2-1 采购订单物料明细表报表导出'!#REF!,0))</f>
        <v>#REF!</v>
      </c>
      <c r="H798" s="23" t="e" cm="1">
        <f t="array" ref="H798">SUM(IF((LEFT('2-1 采购订单物料明细表报表导出'!#REF!,7)=H$1)*('2-1 采购订单物料明细表报表导出'!#REF!=$A798),'2-1 采购订单物料明细表报表导出'!#REF!,0))</f>
        <v>#REF!</v>
      </c>
      <c r="I798" s="23" t="e" cm="1">
        <f t="array" ref="I798">SUM(IF((LEFT('2-1 采购订单物料明细表报表导出'!#REF!,7)=I$1)*('2-1 采购订单物料明细表报表导出'!#REF!=$A798),'2-1 采购订单物料明细表报表导出'!#REF!,0))</f>
        <v>#REF!</v>
      </c>
      <c r="J798" s="23" t="e" cm="1">
        <f t="array" ref="J798">SUM(IF((LEFT('2-1 采购订单物料明细表报表导出'!#REF!,7)=J$1)*('2-1 采购订单物料明细表报表导出'!#REF!=$A798),'2-1 采购订单物料明细表报表导出'!#REF!,0))</f>
        <v>#REF!</v>
      </c>
      <c r="K798" s="23" t="e" cm="1">
        <f t="array" ref="K798">SUM(IF((LEFT('2-1 采购订单物料明细表报表导出'!#REF!,7)=K$1)*('2-1 采购订单物料明细表报表导出'!#REF!=$A798),'2-1 采购订单物料明细表报表导出'!#REF!,0))</f>
        <v>#REF!</v>
      </c>
      <c r="L798" s="23" t="e" cm="1">
        <f t="array" ref="L798">SUM(IF((LEFT('2-1 采购订单物料明细表报表导出'!#REF!,7)=L$1)*('2-1 采购订单物料明细表报表导出'!#REF!=$A798),'2-1 采购订单物料明细表报表导出'!#REF!,0))</f>
        <v>#REF!</v>
      </c>
      <c r="M798" s="23" t="e" cm="1">
        <f t="array" ref="M798">SUM(IF((LEFT('2-1 采购订单物料明细表报表导出'!#REF!,7)=M$1)*('2-1 采购订单物料明细表报表导出'!#REF!=$A798),'2-1 采购订单物料明细表报表导出'!#REF!,0))</f>
        <v>#REF!</v>
      </c>
      <c r="N798" s="23" t="e" cm="1">
        <f t="array" ref="N798">SUM(IF((LEFT('2-1 采购订单物料明细表报表导出'!#REF!,7)=N$1)*('2-1 采购订单物料明细表报表导出'!#REF!=$A798),'2-1 采购订单物料明细表报表导出'!#REF!,0))</f>
        <v>#REF!</v>
      </c>
      <c r="O798" s="23" t="e" cm="1">
        <f t="array" ref="O798">SUM(IF((LEFT('2-1 采购订单物料明细表报表导出'!#REF!,7)=O$1)*('2-1 采购订单物料明细表报表导出'!#REF!=$A798),'2-1 采购订单物料明细表报表导出'!#REF!,0))</f>
        <v>#REF!</v>
      </c>
    </row>
    <row r="799" ht="14.5" spans="1:15">
      <c r="A799" s="32" t="s">
        <v>4107</v>
      </c>
      <c r="B799" s="51" t="s">
        <v>2006</v>
      </c>
      <c r="C799" s="52" t="s">
        <v>2007</v>
      </c>
      <c r="D799" s="23" t="e" cm="1">
        <f t="array" ref="D799">SUM(IF((LEFT('2-1 采购订单物料明细表报表导出'!#REF!,7)=D$1)*('2-1 采购订单物料明细表报表导出'!#REF!=$A799),'2-1 采购订单物料明细表报表导出'!#REF!,0))</f>
        <v>#REF!</v>
      </c>
      <c r="E799" s="23" t="e" cm="1">
        <f t="array" ref="E799">SUM(IF((LEFT('2-1 采购订单物料明细表报表导出'!#REF!,7)=E$1)*('2-1 采购订单物料明细表报表导出'!#REF!=$A799),'2-1 采购订单物料明细表报表导出'!#REF!,0))</f>
        <v>#REF!</v>
      </c>
      <c r="F799" s="23" t="e" cm="1">
        <f t="array" ref="F799">SUM(IF((LEFT('2-1 采购订单物料明细表报表导出'!#REF!,7)=F$1)*('2-1 采购订单物料明细表报表导出'!#REF!=$A799),'2-1 采购订单物料明细表报表导出'!#REF!,0))</f>
        <v>#REF!</v>
      </c>
      <c r="G799" s="23" t="e" cm="1">
        <f t="array" ref="G799">SUM(IF((LEFT('2-1 采购订单物料明细表报表导出'!#REF!,7)=G$1)*('2-1 采购订单物料明细表报表导出'!#REF!=$A799),'2-1 采购订单物料明细表报表导出'!#REF!,0))</f>
        <v>#REF!</v>
      </c>
      <c r="H799" s="23" t="e" cm="1">
        <f t="array" ref="H799">SUM(IF((LEFT('2-1 采购订单物料明细表报表导出'!#REF!,7)=H$1)*('2-1 采购订单物料明细表报表导出'!#REF!=$A799),'2-1 采购订单物料明细表报表导出'!#REF!,0))</f>
        <v>#REF!</v>
      </c>
      <c r="I799" s="23" t="e" cm="1">
        <f t="array" ref="I799">SUM(IF((LEFT('2-1 采购订单物料明细表报表导出'!#REF!,7)=I$1)*('2-1 采购订单物料明细表报表导出'!#REF!=$A799),'2-1 采购订单物料明细表报表导出'!#REF!,0))</f>
        <v>#REF!</v>
      </c>
      <c r="J799" s="23" t="e" cm="1">
        <f t="array" ref="J799">SUM(IF((LEFT('2-1 采购订单物料明细表报表导出'!#REF!,7)=J$1)*('2-1 采购订单物料明细表报表导出'!#REF!=$A799),'2-1 采购订单物料明细表报表导出'!#REF!,0))</f>
        <v>#REF!</v>
      </c>
      <c r="K799" s="23" t="e" cm="1">
        <f t="array" ref="K799">SUM(IF((LEFT('2-1 采购订单物料明细表报表导出'!#REF!,7)=K$1)*('2-1 采购订单物料明细表报表导出'!#REF!=$A799),'2-1 采购订单物料明细表报表导出'!#REF!,0))</f>
        <v>#REF!</v>
      </c>
      <c r="L799" s="23" t="e" cm="1">
        <f t="array" ref="L799">SUM(IF((LEFT('2-1 采购订单物料明细表报表导出'!#REF!,7)=L$1)*('2-1 采购订单物料明细表报表导出'!#REF!=$A799),'2-1 采购订单物料明细表报表导出'!#REF!,0))</f>
        <v>#REF!</v>
      </c>
      <c r="M799" s="23" t="e" cm="1">
        <f t="array" ref="M799">SUM(IF((LEFT('2-1 采购订单物料明细表报表导出'!#REF!,7)=M$1)*('2-1 采购订单物料明细表报表导出'!#REF!=$A799),'2-1 采购订单物料明细表报表导出'!#REF!,0))</f>
        <v>#REF!</v>
      </c>
      <c r="N799" s="23" t="e" cm="1">
        <f t="array" ref="N799">SUM(IF((LEFT('2-1 采购订单物料明细表报表导出'!#REF!,7)=N$1)*('2-1 采购订单物料明细表报表导出'!#REF!=$A799),'2-1 采购订单物料明细表报表导出'!#REF!,0))</f>
        <v>#REF!</v>
      </c>
      <c r="O799" s="23" t="e" cm="1">
        <f t="array" ref="O799">SUM(IF((LEFT('2-1 采购订单物料明细表报表导出'!#REF!,7)=O$1)*('2-1 采购订单物料明细表报表导出'!#REF!=$A799),'2-1 采购订单物料明细表报表导出'!#REF!,0))</f>
        <v>#REF!</v>
      </c>
    </row>
    <row r="800" ht="14.5" spans="1:15">
      <c r="A800" s="32" t="s">
        <v>4108</v>
      </c>
      <c r="B800" s="51" t="s">
        <v>2006</v>
      </c>
      <c r="C800" s="52" t="s">
        <v>2007</v>
      </c>
      <c r="D800" s="23" t="e" cm="1">
        <f t="array" ref="D800">SUM(IF((LEFT('2-1 采购订单物料明细表报表导出'!#REF!,7)=D$1)*('2-1 采购订单物料明细表报表导出'!#REF!=$A800),'2-1 采购订单物料明细表报表导出'!#REF!,0))</f>
        <v>#REF!</v>
      </c>
      <c r="E800" s="23" t="e" cm="1">
        <f t="array" ref="E800">SUM(IF((LEFT('2-1 采购订单物料明细表报表导出'!#REF!,7)=E$1)*('2-1 采购订单物料明细表报表导出'!#REF!=$A800),'2-1 采购订单物料明细表报表导出'!#REF!,0))</f>
        <v>#REF!</v>
      </c>
      <c r="F800" s="23" t="e" cm="1">
        <f t="array" ref="F800">SUM(IF((LEFT('2-1 采购订单物料明细表报表导出'!#REF!,7)=F$1)*('2-1 采购订单物料明细表报表导出'!#REF!=$A800),'2-1 采购订单物料明细表报表导出'!#REF!,0))</f>
        <v>#REF!</v>
      </c>
      <c r="G800" s="23" t="e" cm="1">
        <f t="array" ref="G800">SUM(IF((LEFT('2-1 采购订单物料明细表报表导出'!#REF!,7)=G$1)*('2-1 采购订单物料明细表报表导出'!#REF!=$A800),'2-1 采购订单物料明细表报表导出'!#REF!,0))</f>
        <v>#REF!</v>
      </c>
      <c r="H800" s="23" t="e" cm="1">
        <f t="array" ref="H800">SUM(IF((LEFT('2-1 采购订单物料明细表报表导出'!#REF!,7)=H$1)*('2-1 采购订单物料明细表报表导出'!#REF!=$A800),'2-1 采购订单物料明细表报表导出'!#REF!,0))</f>
        <v>#REF!</v>
      </c>
      <c r="I800" s="23" t="e" cm="1">
        <f t="array" ref="I800">SUM(IF((LEFT('2-1 采购订单物料明细表报表导出'!#REF!,7)=I$1)*('2-1 采购订单物料明细表报表导出'!#REF!=$A800),'2-1 采购订单物料明细表报表导出'!#REF!,0))</f>
        <v>#REF!</v>
      </c>
      <c r="J800" s="23" t="e" cm="1">
        <f t="array" ref="J800">SUM(IF((LEFT('2-1 采购订单物料明细表报表导出'!#REF!,7)=J$1)*('2-1 采购订单物料明细表报表导出'!#REF!=$A800),'2-1 采购订单物料明细表报表导出'!#REF!,0))</f>
        <v>#REF!</v>
      </c>
      <c r="K800" s="23" t="e" cm="1">
        <f t="array" ref="K800">SUM(IF((LEFT('2-1 采购订单物料明细表报表导出'!#REF!,7)=K$1)*('2-1 采购订单物料明细表报表导出'!#REF!=$A800),'2-1 采购订单物料明细表报表导出'!#REF!,0))</f>
        <v>#REF!</v>
      </c>
      <c r="L800" s="23" t="e" cm="1">
        <f t="array" ref="L800">SUM(IF((LEFT('2-1 采购订单物料明细表报表导出'!#REF!,7)=L$1)*('2-1 采购订单物料明细表报表导出'!#REF!=$A800),'2-1 采购订单物料明细表报表导出'!#REF!,0))</f>
        <v>#REF!</v>
      </c>
      <c r="M800" s="23" t="e" cm="1">
        <f t="array" ref="M800">SUM(IF((LEFT('2-1 采购订单物料明细表报表导出'!#REF!,7)=M$1)*('2-1 采购订单物料明细表报表导出'!#REF!=$A800),'2-1 采购订单物料明细表报表导出'!#REF!,0))</f>
        <v>#REF!</v>
      </c>
      <c r="N800" s="23" t="e" cm="1">
        <f t="array" ref="N800">SUM(IF((LEFT('2-1 采购订单物料明细表报表导出'!#REF!,7)=N$1)*('2-1 采购订单物料明细表报表导出'!#REF!=$A800),'2-1 采购订单物料明细表报表导出'!#REF!,0))</f>
        <v>#REF!</v>
      </c>
      <c r="O800" s="23" t="e" cm="1">
        <f t="array" ref="O800">SUM(IF((LEFT('2-1 采购订单物料明细表报表导出'!#REF!,7)=O$1)*('2-1 采购订单物料明细表报表导出'!#REF!=$A800),'2-1 采购订单物料明细表报表导出'!#REF!,0))</f>
        <v>#REF!</v>
      </c>
    </row>
    <row r="801" ht="14.5" spans="1:15">
      <c r="A801" s="32" t="s">
        <v>4109</v>
      </c>
      <c r="B801" s="51" t="s">
        <v>2006</v>
      </c>
      <c r="C801" s="52" t="s">
        <v>2007</v>
      </c>
      <c r="D801" s="23" t="e" cm="1">
        <f t="array" ref="D801">SUM(IF((LEFT('2-1 采购订单物料明细表报表导出'!#REF!,7)=D$1)*('2-1 采购订单物料明细表报表导出'!#REF!=$A801),'2-1 采购订单物料明细表报表导出'!#REF!,0))</f>
        <v>#REF!</v>
      </c>
      <c r="E801" s="23" t="e" cm="1">
        <f t="array" ref="E801">SUM(IF((LEFT('2-1 采购订单物料明细表报表导出'!#REF!,7)=E$1)*('2-1 采购订单物料明细表报表导出'!#REF!=$A801),'2-1 采购订单物料明细表报表导出'!#REF!,0))</f>
        <v>#REF!</v>
      </c>
      <c r="F801" s="23" t="e" cm="1">
        <f t="array" ref="F801">SUM(IF((LEFT('2-1 采购订单物料明细表报表导出'!#REF!,7)=F$1)*('2-1 采购订单物料明细表报表导出'!#REF!=$A801),'2-1 采购订单物料明细表报表导出'!#REF!,0))</f>
        <v>#REF!</v>
      </c>
      <c r="G801" s="23" t="e" cm="1">
        <f t="array" ref="G801">SUM(IF((LEFT('2-1 采购订单物料明细表报表导出'!#REF!,7)=G$1)*('2-1 采购订单物料明细表报表导出'!#REF!=$A801),'2-1 采购订单物料明细表报表导出'!#REF!,0))</f>
        <v>#REF!</v>
      </c>
      <c r="H801" s="23" t="e" cm="1">
        <f t="array" ref="H801">SUM(IF((LEFT('2-1 采购订单物料明细表报表导出'!#REF!,7)=H$1)*('2-1 采购订单物料明细表报表导出'!#REF!=$A801),'2-1 采购订单物料明细表报表导出'!#REF!,0))</f>
        <v>#REF!</v>
      </c>
      <c r="I801" s="23" t="e" cm="1">
        <f t="array" ref="I801">SUM(IF((LEFT('2-1 采购订单物料明细表报表导出'!#REF!,7)=I$1)*('2-1 采购订单物料明细表报表导出'!#REF!=$A801),'2-1 采购订单物料明细表报表导出'!#REF!,0))</f>
        <v>#REF!</v>
      </c>
      <c r="J801" s="23" t="e" cm="1">
        <f t="array" ref="J801">SUM(IF((LEFT('2-1 采购订单物料明细表报表导出'!#REF!,7)=J$1)*('2-1 采购订单物料明细表报表导出'!#REF!=$A801),'2-1 采购订单物料明细表报表导出'!#REF!,0))</f>
        <v>#REF!</v>
      </c>
      <c r="K801" s="23" t="e" cm="1">
        <f t="array" ref="K801">SUM(IF((LEFT('2-1 采购订单物料明细表报表导出'!#REF!,7)=K$1)*('2-1 采购订单物料明细表报表导出'!#REF!=$A801),'2-1 采购订单物料明细表报表导出'!#REF!,0))</f>
        <v>#REF!</v>
      </c>
      <c r="L801" s="23" t="e" cm="1">
        <f t="array" ref="L801">SUM(IF((LEFT('2-1 采购订单物料明细表报表导出'!#REF!,7)=L$1)*('2-1 采购订单物料明细表报表导出'!#REF!=$A801),'2-1 采购订单物料明细表报表导出'!#REF!,0))</f>
        <v>#REF!</v>
      </c>
      <c r="M801" s="23" t="e" cm="1">
        <f t="array" ref="M801">SUM(IF((LEFT('2-1 采购订单物料明细表报表导出'!#REF!,7)=M$1)*('2-1 采购订单物料明细表报表导出'!#REF!=$A801),'2-1 采购订单物料明细表报表导出'!#REF!,0))</f>
        <v>#REF!</v>
      </c>
      <c r="N801" s="23" t="e" cm="1">
        <f t="array" ref="N801">SUM(IF((LEFT('2-1 采购订单物料明细表报表导出'!#REF!,7)=N$1)*('2-1 采购订单物料明细表报表导出'!#REF!=$A801),'2-1 采购订单物料明细表报表导出'!#REF!,0))</f>
        <v>#REF!</v>
      </c>
      <c r="O801" s="23" t="e" cm="1">
        <f t="array" ref="O801">SUM(IF((LEFT('2-1 采购订单物料明细表报表导出'!#REF!,7)=O$1)*('2-1 采购订单物料明细表报表导出'!#REF!=$A801),'2-1 采购订单物料明细表报表导出'!#REF!,0))</f>
        <v>#REF!</v>
      </c>
    </row>
    <row r="802" ht="14.5" spans="1:15">
      <c r="A802" s="32" t="s">
        <v>4110</v>
      </c>
      <c r="B802" s="51" t="s">
        <v>2006</v>
      </c>
      <c r="C802" s="52" t="s">
        <v>2007</v>
      </c>
      <c r="D802" s="23" t="e" cm="1">
        <f t="array" ref="D802">SUM(IF((LEFT('2-1 采购订单物料明细表报表导出'!#REF!,7)=D$1)*('2-1 采购订单物料明细表报表导出'!#REF!=$A802),'2-1 采购订单物料明细表报表导出'!#REF!,0))</f>
        <v>#REF!</v>
      </c>
      <c r="E802" s="23" t="e" cm="1">
        <f t="array" ref="E802">SUM(IF((LEFT('2-1 采购订单物料明细表报表导出'!#REF!,7)=E$1)*('2-1 采购订单物料明细表报表导出'!#REF!=$A802),'2-1 采购订单物料明细表报表导出'!#REF!,0))</f>
        <v>#REF!</v>
      </c>
      <c r="F802" s="23" t="e" cm="1">
        <f t="array" ref="F802">SUM(IF((LEFT('2-1 采购订单物料明细表报表导出'!#REF!,7)=F$1)*('2-1 采购订单物料明细表报表导出'!#REF!=$A802),'2-1 采购订单物料明细表报表导出'!#REF!,0))</f>
        <v>#REF!</v>
      </c>
      <c r="G802" s="23" t="e" cm="1">
        <f t="array" ref="G802">SUM(IF((LEFT('2-1 采购订单物料明细表报表导出'!#REF!,7)=G$1)*('2-1 采购订单物料明细表报表导出'!#REF!=$A802),'2-1 采购订单物料明细表报表导出'!#REF!,0))</f>
        <v>#REF!</v>
      </c>
      <c r="H802" s="23" t="e" cm="1">
        <f t="array" ref="H802">SUM(IF((LEFT('2-1 采购订单物料明细表报表导出'!#REF!,7)=H$1)*('2-1 采购订单物料明细表报表导出'!#REF!=$A802),'2-1 采购订单物料明细表报表导出'!#REF!,0))</f>
        <v>#REF!</v>
      </c>
      <c r="I802" s="23" t="e" cm="1">
        <f t="array" ref="I802">SUM(IF((LEFT('2-1 采购订单物料明细表报表导出'!#REF!,7)=I$1)*('2-1 采购订单物料明细表报表导出'!#REF!=$A802),'2-1 采购订单物料明细表报表导出'!#REF!,0))</f>
        <v>#REF!</v>
      </c>
      <c r="J802" s="23" t="e" cm="1">
        <f t="array" ref="J802">SUM(IF((LEFT('2-1 采购订单物料明细表报表导出'!#REF!,7)=J$1)*('2-1 采购订单物料明细表报表导出'!#REF!=$A802),'2-1 采购订单物料明细表报表导出'!#REF!,0))</f>
        <v>#REF!</v>
      </c>
      <c r="K802" s="23" t="e" cm="1">
        <f t="array" ref="K802">SUM(IF((LEFT('2-1 采购订单物料明细表报表导出'!#REF!,7)=K$1)*('2-1 采购订单物料明细表报表导出'!#REF!=$A802),'2-1 采购订单物料明细表报表导出'!#REF!,0))</f>
        <v>#REF!</v>
      </c>
      <c r="L802" s="23" t="e" cm="1">
        <f t="array" ref="L802">SUM(IF((LEFT('2-1 采购订单物料明细表报表导出'!#REF!,7)=L$1)*('2-1 采购订单物料明细表报表导出'!#REF!=$A802),'2-1 采购订单物料明细表报表导出'!#REF!,0))</f>
        <v>#REF!</v>
      </c>
      <c r="M802" s="23" t="e" cm="1">
        <f t="array" ref="M802">SUM(IF((LEFT('2-1 采购订单物料明细表报表导出'!#REF!,7)=M$1)*('2-1 采购订单物料明细表报表导出'!#REF!=$A802),'2-1 采购订单物料明细表报表导出'!#REF!,0))</f>
        <v>#REF!</v>
      </c>
      <c r="N802" s="23" t="e" cm="1">
        <f t="array" ref="N802">SUM(IF((LEFT('2-1 采购订单物料明细表报表导出'!#REF!,7)=N$1)*('2-1 采购订单物料明细表报表导出'!#REF!=$A802),'2-1 采购订单物料明细表报表导出'!#REF!,0))</f>
        <v>#REF!</v>
      </c>
      <c r="O802" s="23" t="e" cm="1">
        <f t="array" ref="O802">SUM(IF((LEFT('2-1 采购订单物料明细表报表导出'!#REF!,7)=O$1)*('2-1 采购订单物料明细表报表导出'!#REF!=$A802),'2-1 采购订单物料明细表报表导出'!#REF!,0))</f>
        <v>#REF!</v>
      </c>
    </row>
    <row r="803" ht="14.5" spans="1:15">
      <c r="A803" s="32" t="s">
        <v>4111</v>
      </c>
      <c r="B803" s="51" t="s">
        <v>2006</v>
      </c>
      <c r="C803" s="52" t="s">
        <v>2007</v>
      </c>
      <c r="D803" s="23" t="e" cm="1">
        <f t="array" ref="D803">SUM(IF((LEFT('2-1 采购订单物料明细表报表导出'!#REF!,7)=D$1)*('2-1 采购订单物料明细表报表导出'!#REF!=$A803),'2-1 采购订单物料明细表报表导出'!#REF!,0))</f>
        <v>#REF!</v>
      </c>
      <c r="E803" s="23" t="e" cm="1">
        <f t="array" ref="E803">SUM(IF((LEFT('2-1 采购订单物料明细表报表导出'!#REF!,7)=E$1)*('2-1 采购订单物料明细表报表导出'!#REF!=$A803),'2-1 采购订单物料明细表报表导出'!#REF!,0))</f>
        <v>#REF!</v>
      </c>
      <c r="F803" s="23" t="e" cm="1">
        <f t="array" ref="F803">SUM(IF((LEFT('2-1 采购订单物料明细表报表导出'!#REF!,7)=F$1)*('2-1 采购订单物料明细表报表导出'!#REF!=$A803),'2-1 采购订单物料明细表报表导出'!#REF!,0))</f>
        <v>#REF!</v>
      </c>
      <c r="G803" s="23" t="e" cm="1">
        <f t="array" ref="G803">SUM(IF((LEFT('2-1 采购订单物料明细表报表导出'!#REF!,7)=G$1)*('2-1 采购订单物料明细表报表导出'!#REF!=$A803),'2-1 采购订单物料明细表报表导出'!#REF!,0))</f>
        <v>#REF!</v>
      </c>
      <c r="H803" s="23" t="e" cm="1">
        <f t="array" ref="H803">SUM(IF((LEFT('2-1 采购订单物料明细表报表导出'!#REF!,7)=H$1)*('2-1 采购订单物料明细表报表导出'!#REF!=$A803),'2-1 采购订单物料明细表报表导出'!#REF!,0))</f>
        <v>#REF!</v>
      </c>
      <c r="I803" s="23" t="e" cm="1">
        <f t="array" ref="I803">SUM(IF((LEFT('2-1 采购订单物料明细表报表导出'!#REF!,7)=I$1)*('2-1 采购订单物料明细表报表导出'!#REF!=$A803),'2-1 采购订单物料明细表报表导出'!#REF!,0))</f>
        <v>#REF!</v>
      </c>
      <c r="J803" s="23" t="e" cm="1">
        <f t="array" ref="J803">SUM(IF((LEFT('2-1 采购订单物料明细表报表导出'!#REF!,7)=J$1)*('2-1 采购订单物料明细表报表导出'!#REF!=$A803),'2-1 采购订单物料明细表报表导出'!#REF!,0))</f>
        <v>#REF!</v>
      </c>
      <c r="K803" s="23" t="e" cm="1">
        <f t="array" ref="K803">SUM(IF((LEFT('2-1 采购订单物料明细表报表导出'!#REF!,7)=K$1)*('2-1 采购订单物料明细表报表导出'!#REF!=$A803),'2-1 采购订单物料明细表报表导出'!#REF!,0))</f>
        <v>#REF!</v>
      </c>
      <c r="L803" s="23" t="e" cm="1">
        <f t="array" ref="L803">SUM(IF((LEFT('2-1 采购订单物料明细表报表导出'!#REF!,7)=L$1)*('2-1 采购订单物料明细表报表导出'!#REF!=$A803),'2-1 采购订单物料明细表报表导出'!#REF!,0))</f>
        <v>#REF!</v>
      </c>
      <c r="M803" s="23" t="e" cm="1">
        <f t="array" ref="M803">SUM(IF((LEFT('2-1 采购订单物料明细表报表导出'!#REF!,7)=M$1)*('2-1 采购订单物料明细表报表导出'!#REF!=$A803),'2-1 采购订单物料明细表报表导出'!#REF!,0))</f>
        <v>#REF!</v>
      </c>
      <c r="N803" s="23" t="e" cm="1">
        <f t="array" ref="N803">SUM(IF((LEFT('2-1 采购订单物料明细表报表导出'!#REF!,7)=N$1)*('2-1 采购订单物料明细表报表导出'!#REF!=$A803),'2-1 采购订单物料明细表报表导出'!#REF!,0))</f>
        <v>#REF!</v>
      </c>
      <c r="O803" s="23" t="e" cm="1">
        <f t="array" ref="O803">SUM(IF((LEFT('2-1 采购订单物料明细表报表导出'!#REF!,7)=O$1)*('2-1 采购订单物料明细表报表导出'!#REF!=$A803),'2-1 采购订单物料明细表报表导出'!#REF!,0))</f>
        <v>#REF!</v>
      </c>
    </row>
    <row r="804" ht="14.5" spans="1:15">
      <c r="A804" s="32" t="s">
        <v>4112</v>
      </c>
      <c r="B804" s="51" t="s">
        <v>2006</v>
      </c>
      <c r="C804" s="52" t="s">
        <v>2007</v>
      </c>
      <c r="D804" s="23" t="e" cm="1">
        <f t="array" ref="D804">SUM(IF((LEFT('2-1 采购订单物料明细表报表导出'!#REF!,7)=D$1)*('2-1 采购订单物料明细表报表导出'!#REF!=$A804),'2-1 采购订单物料明细表报表导出'!#REF!,0))</f>
        <v>#REF!</v>
      </c>
      <c r="E804" s="23" t="e" cm="1">
        <f t="array" ref="E804">SUM(IF((LEFT('2-1 采购订单物料明细表报表导出'!#REF!,7)=E$1)*('2-1 采购订单物料明细表报表导出'!#REF!=$A804),'2-1 采购订单物料明细表报表导出'!#REF!,0))</f>
        <v>#REF!</v>
      </c>
      <c r="F804" s="23" t="e" cm="1">
        <f t="array" ref="F804">SUM(IF((LEFT('2-1 采购订单物料明细表报表导出'!#REF!,7)=F$1)*('2-1 采购订单物料明细表报表导出'!#REF!=$A804),'2-1 采购订单物料明细表报表导出'!#REF!,0))</f>
        <v>#REF!</v>
      </c>
      <c r="G804" s="23" t="e" cm="1">
        <f t="array" ref="G804">SUM(IF((LEFT('2-1 采购订单物料明细表报表导出'!#REF!,7)=G$1)*('2-1 采购订单物料明细表报表导出'!#REF!=$A804),'2-1 采购订单物料明细表报表导出'!#REF!,0))</f>
        <v>#REF!</v>
      </c>
      <c r="H804" s="23" t="e" cm="1">
        <f t="array" ref="H804">SUM(IF((LEFT('2-1 采购订单物料明细表报表导出'!#REF!,7)=H$1)*('2-1 采购订单物料明细表报表导出'!#REF!=$A804),'2-1 采购订单物料明细表报表导出'!#REF!,0))</f>
        <v>#REF!</v>
      </c>
      <c r="I804" s="23" t="e" cm="1">
        <f t="array" ref="I804">SUM(IF((LEFT('2-1 采购订单物料明细表报表导出'!#REF!,7)=I$1)*('2-1 采购订单物料明细表报表导出'!#REF!=$A804),'2-1 采购订单物料明细表报表导出'!#REF!,0))</f>
        <v>#REF!</v>
      </c>
      <c r="J804" s="23" t="e" cm="1">
        <f t="array" ref="J804">SUM(IF((LEFT('2-1 采购订单物料明细表报表导出'!#REF!,7)=J$1)*('2-1 采购订单物料明细表报表导出'!#REF!=$A804),'2-1 采购订单物料明细表报表导出'!#REF!,0))</f>
        <v>#REF!</v>
      </c>
      <c r="K804" s="23" t="e" cm="1">
        <f t="array" ref="K804">SUM(IF((LEFT('2-1 采购订单物料明细表报表导出'!#REF!,7)=K$1)*('2-1 采购订单物料明细表报表导出'!#REF!=$A804),'2-1 采购订单物料明细表报表导出'!#REF!,0))</f>
        <v>#REF!</v>
      </c>
      <c r="L804" s="23" t="e" cm="1">
        <f t="array" ref="L804">SUM(IF((LEFT('2-1 采购订单物料明细表报表导出'!#REF!,7)=L$1)*('2-1 采购订单物料明细表报表导出'!#REF!=$A804),'2-1 采购订单物料明细表报表导出'!#REF!,0))</f>
        <v>#REF!</v>
      </c>
      <c r="M804" s="23" t="e" cm="1">
        <f t="array" ref="M804">SUM(IF((LEFT('2-1 采购订单物料明细表报表导出'!#REF!,7)=M$1)*('2-1 采购订单物料明细表报表导出'!#REF!=$A804),'2-1 采购订单物料明细表报表导出'!#REF!,0))</f>
        <v>#REF!</v>
      </c>
      <c r="N804" s="23" t="e" cm="1">
        <f t="array" ref="N804">SUM(IF((LEFT('2-1 采购订单物料明细表报表导出'!#REF!,7)=N$1)*('2-1 采购订单物料明细表报表导出'!#REF!=$A804),'2-1 采购订单物料明细表报表导出'!#REF!,0))</f>
        <v>#REF!</v>
      </c>
      <c r="O804" s="23" t="e" cm="1">
        <f t="array" ref="O804">SUM(IF((LEFT('2-1 采购订单物料明细表报表导出'!#REF!,7)=O$1)*('2-1 采购订单物料明细表报表导出'!#REF!=$A804),'2-1 采购订单物料明细表报表导出'!#REF!,0))</f>
        <v>#REF!</v>
      </c>
    </row>
    <row r="805" ht="14.5" spans="1:15">
      <c r="A805" s="32" t="s">
        <v>4113</v>
      </c>
      <c r="B805" s="51" t="s">
        <v>2006</v>
      </c>
      <c r="C805" s="52" t="s">
        <v>2007</v>
      </c>
      <c r="D805" s="23" t="e" cm="1">
        <f t="array" ref="D805">SUM(IF((LEFT('2-1 采购订单物料明细表报表导出'!#REF!,7)=D$1)*('2-1 采购订单物料明细表报表导出'!#REF!=$A805),'2-1 采购订单物料明细表报表导出'!#REF!,0))</f>
        <v>#REF!</v>
      </c>
      <c r="E805" s="23" t="e" cm="1">
        <f t="array" ref="E805">SUM(IF((LEFT('2-1 采购订单物料明细表报表导出'!#REF!,7)=E$1)*('2-1 采购订单物料明细表报表导出'!#REF!=$A805),'2-1 采购订单物料明细表报表导出'!#REF!,0))</f>
        <v>#REF!</v>
      </c>
      <c r="F805" s="23" t="e" cm="1">
        <f t="array" ref="F805">SUM(IF((LEFT('2-1 采购订单物料明细表报表导出'!#REF!,7)=F$1)*('2-1 采购订单物料明细表报表导出'!#REF!=$A805),'2-1 采购订单物料明细表报表导出'!#REF!,0))</f>
        <v>#REF!</v>
      </c>
      <c r="G805" s="23" t="e" cm="1">
        <f t="array" ref="G805">SUM(IF((LEFT('2-1 采购订单物料明细表报表导出'!#REF!,7)=G$1)*('2-1 采购订单物料明细表报表导出'!#REF!=$A805),'2-1 采购订单物料明细表报表导出'!#REF!,0))</f>
        <v>#REF!</v>
      </c>
      <c r="H805" s="23" t="e" cm="1">
        <f t="array" ref="H805">SUM(IF((LEFT('2-1 采购订单物料明细表报表导出'!#REF!,7)=H$1)*('2-1 采购订单物料明细表报表导出'!#REF!=$A805),'2-1 采购订单物料明细表报表导出'!#REF!,0))</f>
        <v>#REF!</v>
      </c>
      <c r="I805" s="23" t="e" cm="1">
        <f t="array" ref="I805">SUM(IF((LEFT('2-1 采购订单物料明细表报表导出'!#REF!,7)=I$1)*('2-1 采购订单物料明细表报表导出'!#REF!=$A805),'2-1 采购订单物料明细表报表导出'!#REF!,0))</f>
        <v>#REF!</v>
      </c>
      <c r="J805" s="23" t="e" cm="1">
        <f t="array" ref="J805">SUM(IF((LEFT('2-1 采购订单物料明细表报表导出'!#REF!,7)=J$1)*('2-1 采购订单物料明细表报表导出'!#REF!=$A805),'2-1 采购订单物料明细表报表导出'!#REF!,0))</f>
        <v>#REF!</v>
      </c>
      <c r="K805" s="23" t="e" cm="1">
        <f t="array" ref="K805">SUM(IF((LEFT('2-1 采购订单物料明细表报表导出'!#REF!,7)=K$1)*('2-1 采购订单物料明细表报表导出'!#REF!=$A805),'2-1 采购订单物料明细表报表导出'!#REF!,0))</f>
        <v>#REF!</v>
      </c>
      <c r="L805" s="23" t="e" cm="1">
        <f t="array" ref="L805">SUM(IF((LEFT('2-1 采购订单物料明细表报表导出'!#REF!,7)=L$1)*('2-1 采购订单物料明细表报表导出'!#REF!=$A805),'2-1 采购订单物料明细表报表导出'!#REF!,0))</f>
        <v>#REF!</v>
      </c>
      <c r="M805" s="23" t="e" cm="1">
        <f t="array" ref="M805">SUM(IF((LEFT('2-1 采购订单物料明细表报表导出'!#REF!,7)=M$1)*('2-1 采购订单物料明细表报表导出'!#REF!=$A805),'2-1 采购订单物料明细表报表导出'!#REF!,0))</f>
        <v>#REF!</v>
      </c>
      <c r="N805" s="23" t="e" cm="1">
        <f t="array" ref="N805">SUM(IF((LEFT('2-1 采购订单物料明细表报表导出'!#REF!,7)=N$1)*('2-1 采购订单物料明细表报表导出'!#REF!=$A805),'2-1 采购订单物料明细表报表导出'!#REF!,0))</f>
        <v>#REF!</v>
      </c>
      <c r="O805" s="23" t="e" cm="1">
        <f t="array" ref="O805">SUM(IF((LEFT('2-1 采购订单物料明细表报表导出'!#REF!,7)=O$1)*('2-1 采购订单物料明细表报表导出'!#REF!=$A805),'2-1 采购订单物料明细表报表导出'!#REF!,0))</f>
        <v>#REF!</v>
      </c>
    </row>
    <row r="806" ht="14.5" spans="1:15">
      <c r="A806" s="32" t="s">
        <v>4114</v>
      </c>
      <c r="B806" s="51" t="s">
        <v>2006</v>
      </c>
      <c r="C806" s="52" t="s">
        <v>2007</v>
      </c>
      <c r="D806" s="23" t="e" cm="1">
        <f t="array" ref="D806">SUM(IF((LEFT('2-1 采购订单物料明细表报表导出'!#REF!,7)=D$1)*('2-1 采购订单物料明细表报表导出'!#REF!=$A806),'2-1 采购订单物料明细表报表导出'!#REF!,0))</f>
        <v>#REF!</v>
      </c>
      <c r="E806" s="23" t="e" cm="1">
        <f t="array" ref="E806">SUM(IF((LEFT('2-1 采购订单物料明细表报表导出'!#REF!,7)=E$1)*('2-1 采购订单物料明细表报表导出'!#REF!=$A806),'2-1 采购订单物料明细表报表导出'!#REF!,0))</f>
        <v>#REF!</v>
      </c>
      <c r="F806" s="23" t="e" cm="1">
        <f t="array" ref="F806">SUM(IF((LEFT('2-1 采购订单物料明细表报表导出'!#REF!,7)=F$1)*('2-1 采购订单物料明细表报表导出'!#REF!=$A806),'2-1 采购订单物料明细表报表导出'!#REF!,0))</f>
        <v>#REF!</v>
      </c>
      <c r="G806" s="23" t="e" cm="1">
        <f t="array" ref="G806">SUM(IF((LEFT('2-1 采购订单物料明细表报表导出'!#REF!,7)=G$1)*('2-1 采购订单物料明细表报表导出'!#REF!=$A806),'2-1 采购订单物料明细表报表导出'!#REF!,0))</f>
        <v>#REF!</v>
      </c>
      <c r="H806" s="23" t="e" cm="1">
        <f t="array" ref="H806">SUM(IF((LEFT('2-1 采购订单物料明细表报表导出'!#REF!,7)=H$1)*('2-1 采购订单物料明细表报表导出'!#REF!=$A806),'2-1 采购订单物料明细表报表导出'!#REF!,0))</f>
        <v>#REF!</v>
      </c>
      <c r="I806" s="23" t="e" cm="1">
        <f t="array" ref="I806">SUM(IF((LEFT('2-1 采购订单物料明细表报表导出'!#REF!,7)=I$1)*('2-1 采购订单物料明细表报表导出'!#REF!=$A806),'2-1 采购订单物料明细表报表导出'!#REF!,0))</f>
        <v>#REF!</v>
      </c>
      <c r="J806" s="23" t="e" cm="1">
        <f t="array" ref="J806">SUM(IF((LEFT('2-1 采购订单物料明细表报表导出'!#REF!,7)=J$1)*('2-1 采购订单物料明细表报表导出'!#REF!=$A806),'2-1 采购订单物料明细表报表导出'!#REF!,0))</f>
        <v>#REF!</v>
      </c>
      <c r="K806" s="23" t="e" cm="1">
        <f t="array" ref="K806">SUM(IF((LEFT('2-1 采购订单物料明细表报表导出'!#REF!,7)=K$1)*('2-1 采购订单物料明细表报表导出'!#REF!=$A806),'2-1 采购订单物料明细表报表导出'!#REF!,0))</f>
        <v>#REF!</v>
      </c>
      <c r="L806" s="23" t="e" cm="1">
        <f t="array" ref="L806">SUM(IF((LEFT('2-1 采购订单物料明细表报表导出'!#REF!,7)=L$1)*('2-1 采购订单物料明细表报表导出'!#REF!=$A806),'2-1 采购订单物料明细表报表导出'!#REF!,0))</f>
        <v>#REF!</v>
      </c>
      <c r="M806" s="23" t="e" cm="1">
        <f t="array" ref="M806">SUM(IF((LEFT('2-1 采购订单物料明细表报表导出'!#REF!,7)=M$1)*('2-1 采购订单物料明细表报表导出'!#REF!=$A806),'2-1 采购订单物料明细表报表导出'!#REF!,0))</f>
        <v>#REF!</v>
      </c>
      <c r="N806" s="23" t="e" cm="1">
        <f t="array" ref="N806">SUM(IF((LEFT('2-1 采购订单物料明细表报表导出'!#REF!,7)=N$1)*('2-1 采购订单物料明细表报表导出'!#REF!=$A806),'2-1 采购订单物料明细表报表导出'!#REF!,0))</f>
        <v>#REF!</v>
      </c>
      <c r="O806" s="23" t="e" cm="1">
        <f t="array" ref="O806">SUM(IF((LEFT('2-1 采购订单物料明细表报表导出'!#REF!,7)=O$1)*('2-1 采购订单物料明细表报表导出'!#REF!=$A806),'2-1 采购订单物料明细表报表导出'!#REF!,0))</f>
        <v>#REF!</v>
      </c>
    </row>
    <row r="807" ht="14.5" spans="1:15">
      <c r="A807" s="32" t="s">
        <v>4115</v>
      </c>
      <c r="B807" s="51" t="s">
        <v>2006</v>
      </c>
      <c r="C807" s="52" t="s">
        <v>2007</v>
      </c>
      <c r="D807" s="23" t="e" cm="1">
        <f t="array" ref="D807">SUM(IF((LEFT('2-1 采购订单物料明细表报表导出'!#REF!,7)=D$1)*('2-1 采购订单物料明细表报表导出'!#REF!=$A807),'2-1 采购订单物料明细表报表导出'!#REF!,0))</f>
        <v>#REF!</v>
      </c>
      <c r="E807" s="23" t="e" cm="1">
        <f t="array" ref="E807">SUM(IF((LEFT('2-1 采购订单物料明细表报表导出'!#REF!,7)=E$1)*('2-1 采购订单物料明细表报表导出'!#REF!=$A807),'2-1 采购订单物料明细表报表导出'!#REF!,0))</f>
        <v>#REF!</v>
      </c>
      <c r="F807" s="23" t="e" cm="1">
        <f t="array" ref="F807">SUM(IF((LEFT('2-1 采购订单物料明细表报表导出'!#REF!,7)=F$1)*('2-1 采购订单物料明细表报表导出'!#REF!=$A807),'2-1 采购订单物料明细表报表导出'!#REF!,0))</f>
        <v>#REF!</v>
      </c>
      <c r="G807" s="23" t="e" cm="1">
        <f t="array" ref="G807">SUM(IF((LEFT('2-1 采购订单物料明细表报表导出'!#REF!,7)=G$1)*('2-1 采购订单物料明细表报表导出'!#REF!=$A807),'2-1 采购订单物料明细表报表导出'!#REF!,0))</f>
        <v>#REF!</v>
      </c>
      <c r="H807" s="23" t="e" cm="1">
        <f t="array" ref="H807">SUM(IF((LEFT('2-1 采购订单物料明细表报表导出'!#REF!,7)=H$1)*('2-1 采购订单物料明细表报表导出'!#REF!=$A807),'2-1 采购订单物料明细表报表导出'!#REF!,0))</f>
        <v>#REF!</v>
      </c>
      <c r="I807" s="23" t="e" cm="1">
        <f t="array" ref="I807">SUM(IF((LEFT('2-1 采购订单物料明细表报表导出'!#REF!,7)=I$1)*('2-1 采购订单物料明细表报表导出'!#REF!=$A807),'2-1 采购订单物料明细表报表导出'!#REF!,0))</f>
        <v>#REF!</v>
      </c>
      <c r="J807" s="23" t="e" cm="1">
        <f t="array" ref="J807">SUM(IF((LEFT('2-1 采购订单物料明细表报表导出'!#REF!,7)=J$1)*('2-1 采购订单物料明细表报表导出'!#REF!=$A807),'2-1 采购订单物料明细表报表导出'!#REF!,0))</f>
        <v>#REF!</v>
      </c>
      <c r="K807" s="23" t="e" cm="1">
        <f t="array" ref="K807">SUM(IF((LEFT('2-1 采购订单物料明细表报表导出'!#REF!,7)=K$1)*('2-1 采购订单物料明细表报表导出'!#REF!=$A807),'2-1 采购订单物料明细表报表导出'!#REF!,0))</f>
        <v>#REF!</v>
      </c>
      <c r="L807" s="23" t="e" cm="1">
        <f t="array" ref="L807">SUM(IF((LEFT('2-1 采购订单物料明细表报表导出'!#REF!,7)=L$1)*('2-1 采购订单物料明细表报表导出'!#REF!=$A807),'2-1 采购订单物料明细表报表导出'!#REF!,0))</f>
        <v>#REF!</v>
      </c>
      <c r="M807" s="23" t="e" cm="1">
        <f t="array" ref="M807">SUM(IF((LEFT('2-1 采购订单物料明细表报表导出'!#REF!,7)=M$1)*('2-1 采购订单物料明细表报表导出'!#REF!=$A807),'2-1 采购订单物料明细表报表导出'!#REF!,0))</f>
        <v>#REF!</v>
      </c>
      <c r="N807" s="23" t="e" cm="1">
        <f t="array" ref="N807">SUM(IF((LEFT('2-1 采购订单物料明细表报表导出'!#REF!,7)=N$1)*('2-1 采购订单物料明细表报表导出'!#REF!=$A807),'2-1 采购订单物料明细表报表导出'!#REF!,0))</f>
        <v>#REF!</v>
      </c>
      <c r="O807" s="23" t="e" cm="1">
        <f t="array" ref="O807">SUM(IF((LEFT('2-1 采购订单物料明细表报表导出'!#REF!,7)=O$1)*('2-1 采购订单物料明细表报表导出'!#REF!=$A807),'2-1 采购订单物料明细表报表导出'!#REF!,0))</f>
        <v>#REF!</v>
      </c>
    </row>
    <row r="808" ht="14.5" spans="1:15">
      <c r="A808" s="32" t="s">
        <v>4116</v>
      </c>
      <c r="B808" s="51" t="s">
        <v>1929</v>
      </c>
      <c r="C808" s="52" t="s">
        <v>1930</v>
      </c>
      <c r="D808" s="23" t="e" cm="1">
        <f t="array" ref="D808">SUM(IF((LEFT('2-1 采购订单物料明细表报表导出'!#REF!,7)=D$1)*('2-1 采购订单物料明细表报表导出'!#REF!=$A808),'2-1 采购订单物料明细表报表导出'!#REF!,0))</f>
        <v>#REF!</v>
      </c>
      <c r="E808" s="23" t="e" cm="1">
        <f t="array" ref="E808">SUM(IF((LEFT('2-1 采购订单物料明细表报表导出'!#REF!,7)=E$1)*('2-1 采购订单物料明细表报表导出'!#REF!=$A808),'2-1 采购订单物料明细表报表导出'!#REF!,0))</f>
        <v>#REF!</v>
      </c>
      <c r="F808" s="23" t="e" cm="1">
        <f t="array" ref="F808">SUM(IF((LEFT('2-1 采购订单物料明细表报表导出'!#REF!,7)=F$1)*('2-1 采购订单物料明细表报表导出'!#REF!=$A808),'2-1 采购订单物料明细表报表导出'!#REF!,0))</f>
        <v>#REF!</v>
      </c>
      <c r="G808" s="23" t="e" cm="1">
        <f t="array" ref="G808">SUM(IF((LEFT('2-1 采购订单物料明细表报表导出'!#REF!,7)=G$1)*('2-1 采购订单物料明细表报表导出'!#REF!=$A808),'2-1 采购订单物料明细表报表导出'!#REF!,0))</f>
        <v>#REF!</v>
      </c>
      <c r="H808" s="23" t="e" cm="1">
        <f t="array" ref="H808">SUM(IF((LEFT('2-1 采购订单物料明细表报表导出'!#REF!,7)=H$1)*('2-1 采购订单物料明细表报表导出'!#REF!=$A808),'2-1 采购订单物料明细表报表导出'!#REF!,0))</f>
        <v>#REF!</v>
      </c>
      <c r="I808" s="23" t="e" cm="1">
        <f t="array" ref="I808">SUM(IF((LEFT('2-1 采购订单物料明细表报表导出'!#REF!,7)=I$1)*('2-1 采购订单物料明细表报表导出'!#REF!=$A808),'2-1 采购订单物料明细表报表导出'!#REF!,0))</f>
        <v>#REF!</v>
      </c>
      <c r="J808" s="23" t="e" cm="1">
        <f t="array" ref="J808">SUM(IF((LEFT('2-1 采购订单物料明细表报表导出'!#REF!,7)=J$1)*('2-1 采购订单物料明细表报表导出'!#REF!=$A808),'2-1 采购订单物料明细表报表导出'!#REF!,0))</f>
        <v>#REF!</v>
      </c>
      <c r="K808" s="23" t="e" cm="1">
        <f t="array" ref="K808">SUM(IF((LEFT('2-1 采购订单物料明细表报表导出'!#REF!,7)=K$1)*('2-1 采购订单物料明细表报表导出'!#REF!=$A808),'2-1 采购订单物料明细表报表导出'!#REF!,0))</f>
        <v>#REF!</v>
      </c>
      <c r="L808" s="23" t="e" cm="1">
        <f t="array" ref="L808">SUM(IF((LEFT('2-1 采购订单物料明细表报表导出'!#REF!,7)=L$1)*('2-1 采购订单物料明细表报表导出'!#REF!=$A808),'2-1 采购订单物料明细表报表导出'!#REF!,0))</f>
        <v>#REF!</v>
      </c>
      <c r="M808" s="23" t="e" cm="1">
        <f t="array" ref="M808">SUM(IF((LEFT('2-1 采购订单物料明细表报表导出'!#REF!,7)=M$1)*('2-1 采购订单物料明细表报表导出'!#REF!=$A808),'2-1 采购订单物料明细表报表导出'!#REF!,0))</f>
        <v>#REF!</v>
      </c>
      <c r="N808" s="23" t="e" cm="1">
        <f t="array" ref="N808">SUM(IF((LEFT('2-1 采购订单物料明细表报表导出'!#REF!,7)=N$1)*('2-1 采购订单物料明细表报表导出'!#REF!=$A808),'2-1 采购订单物料明细表报表导出'!#REF!,0))</f>
        <v>#REF!</v>
      </c>
      <c r="O808" s="23" t="e" cm="1">
        <f t="array" ref="O808">SUM(IF((LEFT('2-1 采购订单物料明细表报表导出'!#REF!,7)=O$1)*('2-1 采购订单物料明细表报表导出'!#REF!=$A808),'2-1 采购订单物料明细表报表导出'!#REF!,0))</f>
        <v>#REF!</v>
      </c>
    </row>
    <row r="809" ht="14.5" spans="1:15">
      <c r="A809" s="32" t="s">
        <v>4117</v>
      </c>
      <c r="B809" s="51" t="s">
        <v>1929</v>
      </c>
      <c r="C809" s="52" t="s">
        <v>1930</v>
      </c>
      <c r="D809" s="23" t="e" cm="1">
        <f t="array" ref="D809">SUM(IF((LEFT('2-1 采购订单物料明细表报表导出'!#REF!,7)=D$1)*('2-1 采购订单物料明细表报表导出'!#REF!=$A809),'2-1 采购订单物料明细表报表导出'!#REF!,0))</f>
        <v>#REF!</v>
      </c>
      <c r="E809" s="23" t="e" cm="1">
        <f t="array" ref="E809">SUM(IF((LEFT('2-1 采购订单物料明细表报表导出'!#REF!,7)=E$1)*('2-1 采购订单物料明细表报表导出'!#REF!=$A809),'2-1 采购订单物料明细表报表导出'!#REF!,0))</f>
        <v>#REF!</v>
      </c>
      <c r="F809" s="23" t="e" cm="1">
        <f t="array" ref="F809">SUM(IF((LEFT('2-1 采购订单物料明细表报表导出'!#REF!,7)=F$1)*('2-1 采购订单物料明细表报表导出'!#REF!=$A809),'2-1 采购订单物料明细表报表导出'!#REF!,0))</f>
        <v>#REF!</v>
      </c>
      <c r="G809" s="23" t="e" cm="1">
        <f t="array" ref="G809">SUM(IF((LEFT('2-1 采购订单物料明细表报表导出'!#REF!,7)=G$1)*('2-1 采购订单物料明细表报表导出'!#REF!=$A809),'2-1 采购订单物料明细表报表导出'!#REF!,0))</f>
        <v>#REF!</v>
      </c>
      <c r="H809" s="23" t="e" cm="1">
        <f t="array" ref="H809">SUM(IF((LEFT('2-1 采购订单物料明细表报表导出'!#REF!,7)=H$1)*('2-1 采购订单物料明细表报表导出'!#REF!=$A809),'2-1 采购订单物料明细表报表导出'!#REF!,0))</f>
        <v>#REF!</v>
      </c>
      <c r="I809" s="23" t="e" cm="1">
        <f t="array" ref="I809">SUM(IF((LEFT('2-1 采购订单物料明细表报表导出'!#REF!,7)=I$1)*('2-1 采购订单物料明细表报表导出'!#REF!=$A809),'2-1 采购订单物料明细表报表导出'!#REF!,0))</f>
        <v>#REF!</v>
      </c>
      <c r="J809" s="23" t="e" cm="1">
        <f t="array" ref="J809">SUM(IF((LEFT('2-1 采购订单物料明细表报表导出'!#REF!,7)=J$1)*('2-1 采购订单物料明细表报表导出'!#REF!=$A809),'2-1 采购订单物料明细表报表导出'!#REF!,0))</f>
        <v>#REF!</v>
      </c>
      <c r="K809" s="23" t="e" cm="1">
        <f t="array" ref="K809">SUM(IF((LEFT('2-1 采购订单物料明细表报表导出'!#REF!,7)=K$1)*('2-1 采购订单物料明细表报表导出'!#REF!=$A809),'2-1 采购订单物料明细表报表导出'!#REF!,0))</f>
        <v>#REF!</v>
      </c>
      <c r="L809" s="23" t="e" cm="1">
        <f t="array" ref="L809">SUM(IF((LEFT('2-1 采购订单物料明细表报表导出'!#REF!,7)=L$1)*('2-1 采购订单物料明细表报表导出'!#REF!=$A809),'2-1 采购订单物料明细表报表导出'!#REF!,0))</f>
        <v>#REF!</v>
      </c>
      <c r="M809" s="23" t="e" cm="1">
        <f t="array" ref="M809">SUM(IF((LEFT('2-1 采购订单物料明细表报表导出'!#REF!,7)=M$1)*('2-1 采购订单物料明细表报表导出'!#REF!=$A809),'2-1 采购订单物料明细表报表导出'!#REF!,0))</f>
        <v>#REF!</v>
      </c>
      <c r="N809" s="23" t="e" cm="1">
        <f t="array" ref="N809">SUM(IF((LEFT('2-1 采购订单物料明细表报表导出'!#REF!,7)=N$1)*('2-1 采购订单物料明细表报表导出'!#REF!=$A809),'2-1 采购订单物料明细表报表导出'!#REF!,0))</f>
        <v>#REF!</v>
      </c>
      <c r="O809" s="23" t="e" cm="1">
        <f t="array" ref="O809">SUM(IF((LEFT('2-1 采购订单物料明细表报表导出'!#REF!,7)=O$1)*('2-1 采购订单物料明细表报表导出'!#REF!=$A809),'2-1 采购订单物料明细表报表导出'!#REF!,0))</f>
        <v>#REF!</v>
      </c>
    </row>
    <row r="810" ht="14.5" spans="1:15">
      <c r="A810" s="32" t="s">
        <v>4118</v>
      </c>
      <c r="B810" s="51" t="s">
        <v>1929</v>
      </c>
      <c r="C810" s="52" t="s">
        <v>1930</v>
      </c>
      <c r="D810" s="23" t="e" cm="1">
        <f t="array" ref="D810">SUM(IF((LEFT('2-1 采购订单物料明细表报表导出'!#REF!,7)=D$1)*('2-1 采购订单物料明细表报表导出'!#REF!=$A810),'2-1 采购订单物料明细表报表导出'!#REF!,0))</f>
        <v>#REF!</v>
      </c>
      <c r="E810" s="23" t="e" cm="1">
        <f t="array" ref="E810">SUM(IF((LEFT('2-1 采购订单物料明细表报表导出'!#REF!,7)=E$1)*('2-1 采购订单物料明细表报表导出'!#REF!=$A810),'2-1 采购订单物料明细表报表导出'!#REF!,0))</f>
        <v>#REF!</v>
      </c>
      <c r="F810" s="23" t="e" cm="1">
        <f t="array" ref="F810">SUM(IF((LEFT('2-1 采购订单物料明细表报表导出'!#REF!,7)=F$1)*('2-1 采购订单物料明细表报表导出'!#REF!=$A810),'2-1 采购订单物料明细表报表导出'!#REF!,0))</f>
        <v>#REF!</v>
      </c>
      <c r="G810" s="23" t="e" cm="1">
        <f t="array" ref="G810">SUM(IF((LEFT('2-1 采购订单物料明细表报表导出'!#REF!,7)=G$1)*('2-1 采购订单物料明细表报表导出'!#REF!=$A810),'2-1 采购订单物料明细表报表导出'!#REF!,0))</f>
        <v>#REF!</v>
      </c>
      <c r="H810" s="23" t="e" cm="1">
        <f t="array" ref="H810">SUM(IF((LEFT('2-1 采购订单物料明细表报表导出'!#REF!,7)=H$1)*('2-1 采购订单物料明细表报表导出'!#REF!=$A810),'2-1 采购订单物料明细表报表导出'!#REF!,0))</f>
        <v>#REF!</v>
      </c>
      <c r="I810" s="23" t="e" cm="1">
        <f t="array" ref="I810">SUM(IF((LEFT('2-1 采购订单物料明细表报表导出'!#REF!,7)=I$1)*('2-1 采购订单物料明细表报表导出'!#REF!=$A810),'2-1 采购订单物料明细表报表导出'!#REF!,0))</f>
        <v>#REF!</v>
      </c>
      <c r="J810" s="23" t="e" cm="1">
        <f t="array" ref="J810">SUM(IF((LEFT('2-1 采购订单物料明细表报表导出'!#REF!,7)=J$1)*('2-1 采购订单物料明细表报表导出'!#REF!=$A810),'2-1 采购订单物料明细表报表导出'!#REF!,0))</f>
        <v>#REF!</v>
      </c>
      <c r="K810" s="23" t="e" cm="1">
        <f t="array" ref="K810">SUM(IF((LEFT('2-1 采购订单物料明细表报表导出'!#REF!,7)=K$1)*('2-1 采购订单物料明细表报表导出'!#REF!=$A810),'2-1 采购订单物料明细表报表导出'!#REF!,0))</f>
        <v>#REF!</v>
      </c>
      <c r="L810" s="23" t="e" cm="1">
        <f t="array" ref="L810">SUM(IF((LEFT('2-1 采购订单物料明细表报表导出'!#REF!,7)=L$1)*('2-1 采购订单物料明细表报表导出'!#REF!=$A810),'2-1 采购订单物料明细表报表导出'!#REF!,0))</f>
        <v>#REF!</v>
      </c>
      <c r="M810" s="23" t="e" cm="1">
        <f t="array" ref="M810">SUM(IF((LEFT('2-1 采购订单物料明细表报表导出'!#REF!,7)=M$1)*('2-1 采购订单物料明细表报表导出'!#REF!=$A810),'2-1 采购订单物料明细表报表导出'!#REF!,0))</f>
        <v>#REF!</v>
      </c>
      <c r="N810" s="23" t="e" cm="1">
        <f t="array" ref="N810">SUM(IF((LEFT('2-1 采购订单物料明细表报表导出'!#REF!,7)=N$1)*('2-1 采购订单物料明细表报表导出'!#REF!=$A810),'2-1 采购订单物料明细表报表导出'!#REF!,0))</f>
        <v>#REF!</v>
      </c>
      <c r="O810" s="23" t="e" cm="1">
        <f t="array" ref="O810">SUM(IF((LEFT('2-1 采购订单物料明细表报表导出'!#REF!,7)=O$1)*('2-1 采购订单物料明细表报表导出'!#REF!=$A810),'2-1 采购订单物料明细表报表导出'!#REF!,0))</f>
        <v>#REF!</v>
      </c>
    </row>
    <row r="811" ht="14.5" spans="1:15">
      <c r="A811" s="32" t="s">
        <v>4119</v>
      </c>
      <c r="B811" s="51" t="s">
        <v>1929</v>
      </c>
      <c r="C811" s="52" t="s">
        <v>1930</v>
      </c>
      <c r="D811" s="23" t="e" cm="1">
        <f t="array" ref="D811">SUM(IF((LEFT('2-1 采购订单物料明细表报表导出'!#REF!,7)=D$1)*('2-1 采购订单物料明细表报表导出'!#REF!=$A811),'2-1 采购订单物料明细表报表导出'!#REF!,0))</f>
        <v>#REF!</v>
      </c>
      <c r="E811" s="23" t="e" cm="1">
        <f t="array" ref="E811">SUM(IF((LEFT('2-1 采购订单物料明细表报表导出'!#REF!,7)=E$1)*('2-1 采购订单物料明细表报表导出'!#REF!=$A811),'2-1 采购订单物料明细表报表导出'!#REF!,0))</f>
        <v>#REF!</v>
      </c>
      <c r="F811" s="23" t="e" cm="1">
        <f t="array" ref="F811">SUM(IF((LEFT('2-1 采购订单物料明细表报表导出'!#REF!,7)=F$1)*('2-1 采购订单物料明细表报表导出'!#REF!=$A811),'2-1 采购订单物料明细表报表导出'!#REF!,0))</f>
        <v>#REF!</v>
      </c>
      <c r="G811" s="23" t="e" cm="1">
        <f t="array" ref="G811">SUM(IF((LEFT('2-1 采购订单物料明细表报表导出'!#REF!,7)=G$1)*('2-1 采购订单物料明细表报表导出'!#REF!=$A811),'2-1 采购订单物料明细表报表导出'!#REF!,0))</f>
        <v>#REF!</v>
      </c>
      <c r="H811" s="23" t="e" cm="1">
        <f t="array" ref="H811">SUM(IF((LEFT('2-1 采购订单物料明细表报表导出'!#REF!,7)=H$1)*('2-1 采购订单物料明细表报表导出'!#REF!=$A811),'2-1 采购订单物料明细表报表导出'!#REF!,0))</f>
        <v>#REF!</v>
      </c>
      <c r="I811" s="23" t="e" cm="1">
        <f t="array" ref="I811">SUM(IF((LEFT('2-1 采购订单物料明细表报表导出'!#REF!,7)=I$1)*('2-1 采购订单物料明细表报表导出'!#REF!=$A811),'2-1 采购订单物料明细表报表导出'!#REF!,0))</f>
        <v>#REF!</v>
      </c>
      <c r="J811" s="23" t="e" cm="1">
        <f t="array" ref="J811">SUM(IF((LEFT('2-1 采购订单物料明细表报表导出'!#REF!,7)=J$1)*('2-1 采购订单物料明细表报表导出'!#REF!=$A811),'2-1 采购订单物料明细表报表导出'!#REF!,0))</f>
        <v>#REF!</v>
      </c>
      <c r="K811" s="23" t="e" cm="1">
        <f t="array" ref="K811">SUM(IF((LEFT('2-1 采购订单物料明细表报表导出'!#REF!,7)=K$1)*('2-1 采购订单物料明细表报表导出'!#REF!=$A811),'2-1 采购订单物料明细表报表导出'!#REF!,0))</f>
        <v>#REF!</v>
      </c>
      <c r="L811" s="23" t="e" cm="1">
        <f t="array" ref="L811">SUM(IF((LEFT('2-1 采购订单物料明细表报表导出'!#REF!,7)=L$1)*('2-1 采购订单物料明细表报表导出'!#REF!=$A811),'2-1 采购订单物料明细表报表导出'!#REF!,0))</f>
        <v>#REF!</v>
      </c>
      <c r="M811" s="23" t="e" cm="1">
        <f t="array" ref="M811">SUM(IF((LEFT('2-1 采购订单物料明细表报表导出'!#REF!,7)=M$1)*('2-1 采购订单物料明细表报表导出'!#REF!=$A811),'2-1 采购订单物料明细表报表导出'!#REF!,0))</f>
        <v>#REF!</v>
      </c>
      <c r="N811" s="23" t="e" cm="1">
        <f t="array" ref="N811">SUM(IF((LEFT('2-1 采购订单物料明细表报表导出'!#REF!,7)=N$1)*('2-1 采购订单物料明细表报表导出'!#REF!=$A811),'2-1 采购订单物料明细表报表导出'!#REF!,0))</f>
        <v>#REF!</v>
      </c>
      <c r="O811" s="23" t="e" cm="1">
        <f t="array" ref="O811">SUM(IF((LEFT('2-1 采购订单物料明细表报表导出'!#REF!,7)=O$1)*('2-1 采购订单物料明细表报表导出'!#REF!=$A811),'2-1 采购订单物料明细表报表导出'!#REF!,0))</f>
        <v>#REF!</v>
      </c>
    </row>
    <row r="812" ht="14.5" spans="1:15">
      <c r="A812" s="32" t="s">
        <v>4120</v>
      </c>
      <c r="B812" s="51" t="s">
        <v>1929</v>
      </c>
      <c r="C812" s="52" t="s">
        <v>1930</v>
      </c>
      <c r="D812" s="23" t="e" cm="1">
        <f t="array" ref="D812">SUM(IF((LEFT('2-1 采购订单物料明细表报表导出'!#REF!,7)=D$1)*('2-1 采购订单物料明细表报表导出'!#REF!=$A812),'2-1 采购订单物料明细表报表导出'!#REF!,0))</f>
        <v>#REF!</v>
      </c>
      <c r="E812" s="23" t="e" cm="1">
        <f t="array" ref="E812">SUM(IF((LEFT('2-1 采购订单物料明细表报表导出'!#REF!,7)=E$1)*('2-1 采购订单物料明细表报表导出'!#REF!=$A812),'2-1 采购订单物料明细表报表导出'!#REF!,0))</f>
        <v>#REF!</v>
      </c>
      <c r="F812" s="23" t="e" cm="1">
        <f t="array" ref="F812">SUM(IF((LEFT('2-1 采购订单物料明细表报表导出'!#REF!,7)=F$1)*('2-1 采购订单物料明细表报表导出'!#REF!=$A812),'2-1 采购订单物料明细表报表导出'!#REF!,0))</f>
        <v>#REF!</v>
      </c>
      <c r="G812" s="23" t="e" cm="1">
        <f t="array" ref="G812">SUM(IF((LEFT('2-1 采购订单物料明细表报表导出'!#REF!,7)=G$1)*('2-1 采购订单物料明细表报表导出'!#REF!=$A812),'2-1 采购订单物料明细表报表导出'!#REF!,0))</f>
        <v>#REF!</v>
      </c>
      <c r="H812" s="23" t="e" cm="1">
        <f t="array" ref="H812">SUM(IF((LEFT('2-1 采购订单物料明细表报表导出'!#REF!,7)=H$1)*('2-1 采购订单物料明细表报表导出'!#REF!=$A812),'2-1 采购订单物料明细表报表导出'!#REF!,0))</f>
        <v>#REF!</v>
      </c>
      <c r="I812" s="23" t="e" cm="1">
        <f t="array" ref="I812">SUM(IF((LEFT('2-1 采购订单物料明细表报表导出'!#REF!,7)=I$1)*('2-1 采购订单物料明细表报表导出'!#REF!=$A812),'2-1 采购订单物料明细表报表导出'!#REF!,0))</f>
        <v>#REF!</v>
      </c>
      <c r="J812" s="23" t="e" cm="1">
        <f t="array" ref="J812">SUM(IF((LEFT('2-1 采购订单物料明细表报表导出'!#REF!,7)=J$1)*('2-1 采购订单物料明细表报表导出'!#REF!=$A812),'2-1 采购订单物料明细表报表导出'!#REF!,0))</f>
        <v>#REF!</v>
      </c>
      <c r="K812" s="23" t="e" cm="1">
        <f t="array" ref="K812">SUM(IF((LEFT('2-1 采购订单物料明细表报表导出'!#REF!,7)=K$1)*('2-1 采购订单物料明细表报表导出'!#REF!=$A812),'2-1 采购订单物料明细表报表导出'!#REF!,0))</f>
        <v>#REF!</v>
      </c>
      <c r="L812" s="23" t="e" cm="1">
        <f t="array" ref="L812">SUM(IF((LEFT('2-1 采购订单物料明细表报表导出'!#REF!,7)=L$1)*('2-1 采购订单物料明细表报表导出'!#REF!=$A812),'2-1 采购订单物料明细表报表导出'!#REF!,0))</f>
        <v>#REF!</v>
      </c>
      <c r="M812" s="23" t="e" cm="1">
        <f t="array" ref="M812">SUM(IF((LEFT('2-1 采购订单物料明细表报表导出'!#REF!,7)=M$1)*('2-1 采购订单物料明细表报表导出'!#REF!=$A812),'2-1 采购订单物料明细表报表导出'!#REF!,0))</f>
        <v>#REF!</v>
      </c>
      <c r="N812" s="23" t="e" cm="1">
        <f t="array" ref="N812">SUM(IF((LEFT('2-1 采购订单物料明细表报表导出'!#REF!,7)=N$1)*('2-1 采购订单物料明细表报表导出'!#REF!=$A812),'2-1 采购订单物料明细表报表导出'!#REF!,0))</f>
        <v>#REF!</v>
      </c>
      <c r="O812" s="23" t="e" cm="1">
        <f t="array" ref="O812">SUM(IF((LEFT('2-1 采购订单物料明细表报表导出'!#REF!,7)=O$1)*('2-1 采购订单物料明细表报表导出'!#REF!=$A812),'2-1 采购订单物料明细表报表导出'!#REF!,0))</f>
        <v>#REF!</v>
      </c>
    </row>
    <row r="813" ht="14.5" spans="1:15">
      <c r="A813" s="32" t="s">
        <v>4121</v>
      </c>
      <c r="B813" s="51" t="s">
        <v>1929</v>
      </c>
      <c r="C813" s="52" t="s">
        <v>1930</v>
      </c>
      <c r="D813" s="23" t="e" cm="1">
        <f t="array" ref="D813">SUM(IF((LEFT('2-1 采购订单物料明细表报表导出'!#REF!,7)=D$1)*('2-1 采购订单物料明细表报表导出'!#REF!=$A813),'2-1 采购订单物料明细表报表导出'!#REF!,0))</f>
        <v>#REF!</v>
      </c>
      <c r="E813" s="23" t="e" cm="1">
        <f t="array" ref="E813">SUM(IF((LEFT('2-1 采购订单物料明细表报表导出'!#REF!,7)=E$1)*('2-1 采购订单物料明细表报表导出'!#REF!=$A813),'2-1 采购订单物料明细表报表导出'!#REF!,0))</f>
        <v>#REF!</v>
      </c>
      <c r="F813" s="23" t="e" cm="1">
        <f t="array" ref="F813">SUM(IF((LEFT('2-1 采购订单物料明细表报表导出'!#REF!,7)=F$1)*('2-1 采购订单物料明细表报表导出'!#REF!=$A813),'2-1 采购订单物料明细表报表导出'!#REF!,0))</f>
        <v>#REF!</v>
      </c>
      <c r="G813" s="23" t="e" cm="1">
        <f t="array" ref="G813">SUM(IF((LEFT('2-1 采购订单物料明细表报表导出'!#REF!,7)=G$1)*('2-1 采购订单物料明细表报表导出'!#REF!=$A813),'2-1 采购订单物料明细表报表导出'!#REF!,0))</f>
        <v>#REF!</v>
      </c>
      <c r="H813" s="23" t="e" cm="1">
        <f t="array" ref="H813">SUM(IF((LEFT('2-1 采购订单物料明细表报表导出'!#REF!,7)=H$1)*('2-1 采购订单物料明细表报表导出'!#REF!=$A813),'2-1 采购订单物料明细表报表导出'!#REF!,0))</f>
        <v>#REF!</v>
      </c>
      <c r="I813" s="23" t="e" cm="1">
        <f t="array" ref="I813">SUM(IF((LEFT('2-1 采购订单物料明细表报表导出'!#REF!,7)=I$1)*('2-1 采购订单物料明细表报表导出'!#REF!=$A813),'2-1 采购订单物料明细表报表导出'!#REF!,0))</f>
        <v>#REF!</v>
      </c>
      <c r="J813" s="23" t="e" cm="1">
        <f t="array" ref="J813">SUM(IF((LEFT('2-1 采购订单物料明细表报表导出'!#REF!,7)=J$1)*('2-1 采购订单物料明细表报表导出'!#REF!=$A813),'2-1 采购订单物料明细表报表导出'!#REF!,0))</f>
        <v>#REF!</v>
      </c>
      <c r="K813" s="23" t="e" cm="1">
        <f t="array" ref="K813">SUM(IF((LEFT('2-1 采购订单物料明细表报表导出'!#REF!,7)=K$1)*('2-1 采购订单物料明细表报表导出'!#REF!=$A813),'2-1 采购订单物料明细表报表导出'!#REF!,0))</f>
        <v>#REF!</v>
      </c>
      <c r="L813" s="23" t="e" cm="1">
        <f t="array" ref="L813">SUM(IF((LEFT('2-1 采购订单物料明细表报表导出'!#REF!,7)=L$1)*('2-1 采购订单物料明细表报表导出'!#REF!=$A813),'2-1 采购订单物料明细表报表导出'!#REF!,0))</f>
        <v>#REF!</v>
      </c>
      <c r="M813" s="23" t="e" cm="1">
        <f t="array" ref="M813">SUM(IF((LEFT('2-1 采购订单物料明细表报表导出'!#REF!,7)=M$1)*('2-1 采购订单物料明细表报表导出'!#REF!=$A813),'2-1 采购订单物料明细表报表导出'!#REF!,0))</f>
        <v>#REF!</v>
      </c>
      <c r="N813" s="23" t="e" cm="1">
        <f t="array" ref="N813">SUM(IF((LEFT('2-1 采购订单物料明细表报表导出'!#REF!,7)=N$1)*('2-1 采购订单物料明细表报表导出'!#REF!=$A813),'2-1 采购订单物料明细表报表导出'!#REF!,0))</f>
        <v>#REF!</v>
      </c>
      <c r="O813" s="23" t="e" cm="1">
        <f t="array" ref="O813">SUM(IF((LEFT('2-1 采购订单物料明细表报表导出'!#REF!,7)=O$1)*('2-1 采购订单物料明细表报表导出'!#REF!=$A813),'2-1 采购订单物料明细表报表导出'!#REF!,0))</f>
        <v>#REF!</v>
      </c>
    </row>
    <row r="814" ht="14.5" spans="1:15">
      <c r="A814" s="32" t="s">
        <v>4122</v>
      </c>
      <c r="B814" s="51" t="s">
        <v>1929</v>
      </c>
      <c r="C814" s="52" t="s">
        <v>1930</v>
      </c>
      <c r="D814" s="23" t="e" cm="1">
        <f t="array" ref="D814">SUM(IF((LEFT('2-1 采购订单物料明细表报表导出'!#REF!,7)=D$1)*('2-1 采购订单物料明细表报表导出'!#REF!=$A814),'2-1 采购订单物料明细表报表导出'!#REF!,0))</f>
        <v>#REF!</v>
      </c>
      <c r="E814" s="23" t="e" cm="1">
        <f t="array" ref="E814">SUM(IF((LEFT('2-1 采购订单物料明细表报表导出'!#REF!,7)=E$1)*('2-1 采购订单物料明细表报表导出'!#REF!=$A814),'2-1 采购订单物料明细表报表导出'!#REF!,0))</f>
        <v>#REF!</v>
      </c>
      <c r="F814" s="23" t="e" cm="1">
        <f t="array" ref="F814">SUM(IF((LEFT('2-1 采购订单物料明细表报表导出'!#REF!,7)=F$1)*('2-1 采购订单物料明细表报表导出'!#REF!=$A814),'2-1 采购订单物料明细表报表导出'!#REF!,0))</f>
        <v>#REF!</v>
      </c>
      <c r="G814" s="23" t="e" cm="1">
        <f t="array" ref="G814">SUM(IF((LEFT('2-1 采购订单物料明细表报表导出'!#REF!,7)=G$1)*('2-1 采购订单物料明细表报表导出'!#REF!=$A814),'2-1 采购订单物料明细表报表导出'!#REF!,0))</f>
        <v>#REF!</v>
      </c>
      <c r="H814" s="23" t="e" cm="1">
        <f t="array" ref="H814">SUM(IF((LEFT('2-1 采购订单物料明细表报表导出'!#REF!,7)=H$1)*('2-1 采购订单物料明细表报表导出'!#REF!=$A814),'2-1 采购订单物料明细表报表导出'!#REF!,0))</f>
        <v>#REF!</v>
      </c>
      <c r="I814" s="23" t="e" cm="1">
        <f t="array" ref="I814">SUM(IF((LEFT('2-1 采购订单物料明细表报表导出'!#REF!,7)=I$1)*('2-1 采购订单物料明细表报表导出'!#REF!=$A814),'2-1 采购订单物料明细表报表导出'!#REF!,0))</f>
        <v>#REF!</v>
      </c>
      <c r="J814" s="23" t="e" cm="1">
        <f t="array" ref="J814">SUM(IF((LEFT('2-1 采购订单物料明细表报表导出'!#REF!,7)=J$1)*('2-1 采购订单物料明细表报表导出'!#REF!=$A814),'2-1 采购订单物料明细表报表导出'!#REF!,0))</f>
        <v>#REF!</v>
      </c>
      <c r="K814" s="23" t="e" cm="1">
        <f t="array" ref="K814">SUM(IF((LEFT('2-1 采购订单物料明细表报表导出'!#REF!,7)=K$1)*('2-1 采购订单物料明细表报表导出'!#REF!=$A814),'2-1 采购订单物料明细表报表导出'!#REF!,0))</f>
        <v>#REF!</v>
      </c>
      <c r="L814" s="23" t="e" cm="1">
        <f t="array" ref="L814">SUM(IF((LEFT('2-1 采购订单物料明细表报表导出'!#REF!,7)=L$1)*('2-1 采购订单物料明细表报表导出'!#REF!=$A814),'2-1 采购订单物料明细表报表导出'!#REF!,0))</f>
        <v>#REF!</v>
      </c>
      <c r="M814" s="23" t="e" cm="1">
        <f t="array" ref="M814">SUM(IF((LEFT('2-1 采购订单物料明细表报表导出'!#REF!,7)=M$1)*('2-1 采购订单物料明细表报表导出'!#REF!=$A814),'2-1 采购订单物料明细表报表导出'!#REF!,0))</f>
        <v>#REF!</v>
      </c>
      <c r="N814" s="23" t="e" cm="1">
        <f t="array" ref="N814">SUM(IF((LEFT('2-1 采购订单物料明细表报表导出'!#REF!,7)=N$1)*('2-1 采购订单物料明细表报表导出'!#REF!=$A814),'2-1 采购订单物料明细表报表导出'!#REF!,0))</f>
        <v>#REF!</v>
      </c>
      <c r="O814" s="23" t="e" cm="1">
        <f t="array" ref="O814">SUM(IF((LEFT('2-1 采购订单物料明细表报表导出'!#REF!,7)=O$1)*('2-1 采购订单物料明细表报表导出'!#REF!=$A814),'2-1 采购订单物料明细表报表导出'!#REF!,0))</f>
        <v>#REF!</v>
      </c>
    </row>
    <row r="815" ht="14.5" spans="1:15">
      <c r="A815" s="32" t="s">
        <v>4123</v>
      </c>
      <c r="B815" s="51" t="s">
        <v>1929</v>
      </c>
      <c r="C815" s="52" t="s">
        <v>1930</v>
      </c>
      <c r="D815" s="23" t="e" cm="1">
        <f t="array" ref="D815">SUM(IF((LEFT('2-1 采购订单物料明细表报表导出'!#REF!,7)=D$1)*('2-1 采购订单物料明细表报表导出'!#REF!=$A815),'2-1 采购订单物料明细表报表导出'!#REF!,0))</f>
        <v>#REF!</v>
      </c>
      <c r="E815" s="23" t="e" cm="1">
        <f t="array" ref="E815">SUM(IF((LEFT('2-1 采购订单物料明细表报表导出'!#REF!,7)=E$1)*('2-1 采购订单物料明细表报表导出'!#REF!=$A815),'2-1 采购订单物料明细表报表导出'!#REF!,0))</f>
        <v>#REF!</v>
      </c>
      <c r="F815" s="23" t="e" cm="1">
        <f t="array" ref="F815">SUM(IF((LEFT('2-1 采购订单物料明细表报表导出'!#REF!,7)=F$1)*('2-1 采购订单物料明细表报表导出'!#REF!=$A815),'2-1 采购订单物料明细表报表导出'!#REF!,0))</f>
        <v>#REF!</v>
      </c>
      <c r="G815" s="23" t="e" cm="1">
        <f t="array" ref="G815">SUM(IF((LEFT('2-1 采购订单物料明细表报表导出'!#REF!,7)=G$1)*('2-1 采购订单物料明细表报表导出'!#REF!=$A815),'2-1 采购订单物料明细表报表导出'!#REF!,0))</f>
        <v>#REF!</v>
      </c>
      <c r="H815" s="23" t="e" cm="1">
        <f t="array" ref="H815">SUM(IF((LEFT('2-1 采购订单物料明细表报表导出'!#REF!,7)=H$1)*('2-1 采购订单物料明细表报表导出'!#REF!=$A815),'2-1 采购订单物料明细表报表导出'!#REF!,0))</f>
        <v>#REF!</v>
      </c>
      <c r="I815" s="23" t="e" cm="1">
        <f t="array" ref="I815">SUM(IF((LEFT('2-1 采购订单物料明细表报表导出'!#REF!,7)=I$1)*('2-1 采购订单物料明细表报表导出'!#REF!=$A815),'2-1 采购订单物料明细表报表导出'!#REF!,0))</f>
        <v>#REF!</v>
      </c>
      <c r="J815" s="23" t="e" cm="1">
        <f t="array" ref="J815">SUM(IF((LEFT('2-1 采购订单物料明细表报表导出'!#REF!,7)=J$1)*('2-1 采购订单物料明细表报表导出'!#REF!=$A815),'2-1 采购订单物料明细表报表导出'!#REF!,0))</f>
        <v>#REF!</v>
      </c>
      <c r="K815" s="23" t="e" cm="1">
        <f t="array" ref="K815">SUM(IF((LEFT('2-1 采购订单物料明细表报表导出'!#REF!,7)=K$1)*('2-1 采购订单物料明细表报表导出'!#REF!=$A815),'2-1 采购订单物料明细表报表导出'!#REF!,0))</f>
        <v>#REF!</v>
      </c>
      <c r="L815" s="23" t="e" cm="1">
        <f t="array" ref="L815">SUM(IF((LEFT('2-1 采购订单物料明细表报表导出'!#REF!,7)=L$1)*('2-1 采购订单物料明细表报表导出'!#REF!=$A815),'2-1 采购订单物料明细表报表导出'!#REF!,0))</f>
        <v>#REF!</v>
      </c>
      <c r="M815" s="23" t="e" cm="1">
        <f t="array" ref="M815">SUM(IF((LEFT('2-1 采购订单物料明细表报表导出'!#REF!,7)=M$1)*('2-1 采购订单物料明细表报表导出'!#REF!=$A815),'2-1 采购订单物料明细表报表导出'!#REF!,0))</f>
        <v>#REF!</v>
      </c>
      <c r="N815" s="23" t="e" cm="1">
        <f t="array" ref="N815">SUM(IF((LEFT('2-1 采购订单物料明细表报表导出'!#REF!,7)=N$1)*('2-1 采购订单物料明细表报表导出'!#REF!=$A815),'2-1 采购订单物料明细表报表导出'!#REF!,0))</f>
        <v>#REF!</v>
      </c>
      <c r="O815" s="23" t="e" cm="1">
        <f t="array" ref="O815">SUM(IF((LEFT('2-1 采购订单物料明细表报表导出'!#REF!,7)=O$1)*('2-1 采购订单物料明细表报表导出'!#REF!=$A815),'2-1 采购订单物料明细表报表导出'!#REF!,0))</f>
        <v>#REF!</v>
      </c>
    </row>
    <row r="816" ht="14.5" spans="1:15">
      <c r="A816" s="32" t="s">
        <v>4124</v>
      </c>
      <c r="B816" s="51" t="s">
        <v>1929</v>
      </c>
      <c r="C816" s="52" t="s">
        <v>1930</v>
      </c>
      <c r="D816" s="23" t="e" cm="1">
        <f t="array" ref="D816">SUM(IF((LEFT('2-1 采购订单物料明细表报表导出'!#REF!,7)=D$1)*('2-1 采购订单物料明细表报表导出'!#REF!=$A816),'2-1 采购订单物料明细表报表导出'!#REF!,0))</f>
        <v>#REF!</v>
      </c>
      <c r="E816" s="23" t="e" cm="1">
        <f t="array" ref="E816">SUM(IF((LEFT('2-1 采购订单物料明细表报表导出'!#REF!,7)=E$1)*('2-1 采购订单物料明细表报表导出'!#REF!=$A816),'2-1 采购订单物料明细表报表导出'!#REF!,0))</f>
        <v>#REF!</v>
      </c>
      <c r="F816" s="23" t="e" cm="1">
        <f t="array" ref="F816">SUM(IF((LEFT('2-1 采购订单物料明细表报表导出'!#REF!,7)=F$1)*('2-1 采购订单物料明细表报表导出'!#REF!=$A816),'2-1 采购订单物料明细表报表导出'!#REF!,0))</f>
        <v>#REF!</v>
      </c>
      <c r="G816" s="23" t="e" cm="1">
        <f t="array" ref="G816">SUM(IF((LEFT('2-1 采购订单物料明细表报表导出'!#REF!,7)=G$1)*('2-1 采购订单物料明细表报表导出'!#REF!=$A816),'2-1 采购订单物料明细表报表导出'!#REF!,0))</f>
        <v>#REF!</v>
      </c>
      <c r="H816" s="23" t="e" cm="1">
        <f t="array" ref="H816">SUM(IF((LEFT('2-1 采购订单物料明细表报表导出'!#REF!,7)=H$1)*('2-1 采购订单物料明细表报表导出'!#REF!=$A816),'2-1 采购订单物料明细表报表导出'!#REF!,0))</f>
        <v>#REF!</v>
      </c>
      <c r="I816" s="23" t="e" cm="1">
        <f t="array" ref="I816">SUM(IF((LEFT('2-1 采购订单物料明细表报表导出'!#REF!,7)=I$1)*('2-1 采购订单物料明细表报表导出'!#REF!=$A816),'2-1 采购订单物料明细表报表导出'!#REF!,0))</f>
        <v>#REF!</v>
      </c>
      <c r="J816" s="23" t="e" cm="1">
        <f t="array" ref="J816">SUM(IF((LEFT('2-1 采购订单物料明细表报表导出'!#REF!,7)=J$1)*('2-1 采购订单物料明细表报表导出'!#REF!=$A816),'2-1 采购订单物料明细表报表导出'!#REF!,0))</f>
        <v>#REF!</v>
      </c>
      <c r="K816" s="23" t="e" cm="1">
        <f t="array" ref="K816">SUM(IF((LEFT('2-1 采购订单物料明细表报表导出'!#REF!,7)=K$1)*('2-1 采购订单物料明细表报表导出'!#REF!=$A816),'2-1 采购订单物料明细表报表导出'!#REF!,0))</f>
        <v>#REF!</v>
      </c>
      <c r="L816" s="23" t="e" cm="1">
        <f t="array" ref="L816">SUM(IF((LEFT('2-1 采购订单物料明细表报表导出'!#REF!,7)=L$1)*('2-1 采购订单物料明细表报表导出'!#REF!=$A816),'2-1 采购订单物料明细表报表导出'!#REF!,0))</f>
        <v>#REF!</v>
      </c>
      <c r="M816" s="23" t="e" cm="1">
        <f t="array" ref="M816">SUM(IF((LEFT('2-1 采购订单物料明细表报表导出'!#REF!,7)=M$1)*('2-1 采购订单物料明细表报表导出'!#REF!=$A816),'2-1 采购订单物料明细表报表导出'!#REF!,0))</f>
        <v>#REF!</v>
      </c>
      <c r="N816" s="23" t="e" cm="1">
        <f t="array" ref="N816">SUM(IF((LEFT('2-1 采购订单物料明细表报表导出'!#REF!,7)=N$1)*('2-1 采购订单物料明细表报表导出'!#REF!=$A816),'2-1 采购订单物料明细表报表导出'!#REF!,0))</f>
        <v>#REF!</v>
      </c>
      <c r="O816" s="23" t="e" cm="1">
        <f t="array" ref="O816">SUM(IF((LEFT('2-1 采购订单物料明细表报表导出'!#REF!,7)=O$1)*('2-1 采购订单物料明细表报表导出'!#REF!=$A816),'2-1 采购订单物料明细表报表导出'!#REF!,0))</f>
        <v>#REF!</v>
      </c>
    </row>
    <row r="817" ht="14.5" spans="1:15">
      <c r="A817" s="32" t="s">
        <v>4125</v>
      </c>
      <c r="B817" s="51" t="s">
        <v>1929</v>
      </c>
      <c r="C817" s="52" t="s">
        <v>1930</v>
      </c>
      <c r="D817" s="23" t="e" cm="1">
        <f t="array" ref="D817">SUM(IF((LEFT('2-1 采购订单物料明细表报表导出'!#REF!,7)=D$1)*('2-1 采购订单物料明细表报表导出'!#REF!=$A817),'2-1 采购订单物料明细表报表导出'!#REF!,0))</f>
        <v>#REF!</v>
      </c>
      <c r="E817" s="23" t="e" cm="1">
        <f t="array" ref="E817">SUM(IF((LEFT('2-1 采购订单物料明细表报表导出'!#REF!,7)=E$1)*('2-1 采购订单物料明细表报表导出'!#REF!=$A817),'2-1 采购订单物料明细表报表导出'!#REF!,0))</f>
        <v>#REF!</v>
      </c>
      <c r="F817" s="23" t="e" cm="1">
        <f t="array" ref="F817">SUM(IF((LEFT('2-1 采购订单物料明细表报表导出'!#REF!,7)=F$1)*('2-1 采购订单物料明细表报表导出'!#REF!=$A817),'2-1 采购订单物料明细表报表导出'!#REF!,0))</f>
        <v>#REF!</v>
      </c>
      <c r="G817" s="23" t="e" cm="1">
        <f t="array" ref="G817">SUM(IF((LEFT('2-1 采购订单物料明细表报表导出'!#REF!,7)=G$1)*('2-1 采购订单物料明细表报表导出'!#REF!=$A817),'2-1 采购订单物料明细表报表导出'!#REF!,0))</f>
        <v>#REF!</v>
      </c>
      <c r="H817" s="23" t="e" cm="1">
        <f t="array" ref="H817">SUM(IF((LEFT('2-1 采购订单物料明细表报表导出'!#REF!,7)=H$1)*('2-1 采购订单物料明细表报表导出'!#REF!=$A817),'2-1 采购订单物料明细表报表导出'!#REF!,0))</f>
        <v>#REF!</v>
      </c>
      <c r="I817" s="23" t="e" cm="1">
        <f t="array" ref="I817">SUM(IF((LEFT('2-1 采购订单物料明细表报表导出'!#REF!,7)=I$1)*('2-1 采购订单物料明细表报表导出'!#REF!=$A817),'2-1 采购订单物料明细表报表导出'!#REF!,0))</f>
        <v>#REF!</v>
      </c>
      <c r="J817" s="23" t="e" cm="1">
        <f t="array" ref="J817">SUM(IF((LEFT('2-1 采购订单物料明细表报表导出'!#REF!,7)=J$1)*('2-1 采购订单物料明细表报表导出'!#REF!=$A817),'2-1 采购订单物料明细表报表导出'!#REF!,0))</f>
        <v>#REF!</v>
      </c>
      <c r="K817" s="23" t="e" cm="1">
        <f t="array" ref="K817">SUM(IF((LEFT('2-1 采购订单物料明细表报表导出'!#REF!,7)=K$1)*('2-1 采购订单物料明细表报表导出'!#REF!=$A817),'2-1 采购订单物料明细表报表导出'!#REF!,0))</f>
        <v>#REF!</v>
      </c>
      <c r="L817" s="23" t="e" cm="1">
        <f t="array" ref="L817">SUM(IF((LEFT('2-1 采购订单物料明细表报表导出'!#REF!,7)=L$1)*('2-1 采购订单物料明细表报表导出'!#REF!=$A817),'2-1 采购订单物料明细表报表导出'!#REF!,0))</f>
        <v>#REF!</v>
      </c>
      <c r="M817" s="23" t="e" cm="1">
        <f t="array" ref="M817">SUM(IF((LEFT('2-1 采购订单物料明细表报表导出'!#REF!,7)=M$1)*('2-1 采购订单物料明细表报表导出'!#REF!=$A817),'2-1 采购订单物料明细表报表导出'!#REF!,0))</f>
        <v>#REF!</v>
      </c>
      <c r="N817" s="23" t="e" cm="1">
        <f t="array" ref="N817">SUM(IF((LEFT('2-1 采购订单物料明细表报表导出'!#REF!,7)=N$1)*('2-1 采购订单物料明细表报表导出'!#REF!=$A817),'2-1 采购订单物料明细表报表导出'!#REF!,0))</f>
        <v>#REF!</v>
      </c>
      <c r="O817" s="23" t="e" cm="1">
        <f t="array" ref="O817">SUM(IF((LEFT('2-1 采购订单物料明细表报表导出'!#REF!,7)=O$1)*('2-1 采购订单物料明细表报表导出'!#REF!=$A817),'2-1 采购订单物料明细表报表导出'!#REF!,0))</f>
        <v>#REF!</v>
      </c>
    </row>
    <row r="818" ht="14.5" spans="1:15">
      <c r="A818" s="32" t="s">
        <v>4126</v>
      </c>
      <c r="B818" s="51" t="s">
        <v>1929</v>
      </c>
      <c r="C818" s="52" t="s">
        <v>1930</v>
      </c>
      <c r="D818" s="23" t="e" cm="1">
        <f t="array" ref="D818">SUM(IF((LEFT('2-1 采购订单物料明细表报表导出'!#REF!,7)=D$1)*('2-1 采购订单物料明细表报表导出'!#REF!=$A818),'2-1 采购订单物料明细表报表导出'!#REF!,0))</f>
        <v>#REF!</v>
      </c>
      <c r="E818" s="23" t="e" cm="1">
        <f t="array" ref="E818">SUM(IF((LEFT('2-1 采购订单物料明细表报表导出'!#REF!,7)=E$1)*('2-1 采购订单物料明细表报表导出'!#REF!=$A818),'2-1 采购订单物料明细表报表导出'!#REF!,0))</f>
        <v>#REF!</v>
      </c>
      <c r="F818" s="23" t="e" cm="1">
        <f t="array" ref="F818">SUM(IF((LEFT('2-1 采购订单物料明细表报表导出'!#REF!,7)=F$1)*('2-1 采购订单物料明细表报表导出'!#REF!=$A818),'2-1 采购订单物料明细表报表导出'!#REF!,0))</f>
        <v>#REF!</v>
      </c>
      <c r="G818" s="23" t="e" cm="1">
        <f t="array" ref="G818">SUM(IF((LEFT('2-1 采购订单物料明细表报表导出'!#REF!,7)=G$1)*('2-1 采购订单物料明细表报表导出'!#REF!=$A818),'2-1 采购订单物料明细表报表导出'!#REF!,0))</f>
        <v>#REF!</v>
      </c>
      <c r="H818" s="23" t="e" cm="1">
        <f t="array" ref="H818">SUM(IF((LEFT('2-1 采购订单物料明细表报表导出'!#REF!,7)=H$1)*('2-1 采购订单物料明细表报表导出'!#REF!=$A818),'2-1 采购订单物料明细表报表导出'!#REF!,0))</f>
        <v>#REF!</v>
      </c>
      <c r="I818" s="23" t="e" cm="1">
        <f t="array" ref="I818">SUM(IF((LEFT('2-1 采购订单物料明细表报表导出'!#REF!,7)=I$1)*('2-1 采购订单物料明细表报表导出'!#REF!=$A818),'2-1 采购订单物料明细表报表导出'!#REF!,0))</f>
        <v>#REF!</v>
      </c>
      <c r="J818" s="23" t="e" cm="1">
        <f t="array" ref="J818">SUM(IF((LEFT('2-1 采购订单物料明细表报表导出'!#REF!,7)=J$1)*('2-1 采购订单物料明细表报表导出'!#REF!=$A818),'2-1 采购订单物料明细表报表导出'!#REF!,0))</f>
        <v>#REF!</v>
      </c>
      <c r="K818" s="23" t="e" cm="1">
        <f t="array" ref="K818">SUM(IF((LEFT('2-1 采购订单物料明细表报表导出'!#REF!,7)=K$1)*('2-1 采购订单物料明细表报表导出'!#REF!=$A818),'2-1 采购订单物料明细表报表导出'!#REF!,0))</f>
        <v>#REF!</v>
      </c>
      <c r="L818" s="23" t="e" cm="1">
        <f t="array" ref="L818">SUM(IF((LEFT('2-1 采购订单物料明细表报表导出'!#REF!,7)=L$1)*('2-1 采购订单物料明细表报表导出'!#REF!=$A818),'2-1 采购订单物料明细表报表导出'!#REF!,0))</f>
        <v>#REF!</v>
      </c>
      <c r="M818" s="23" t="e" cm="1">
        <f t="array" ref="M818">SUM(IF((LEFT('2-1 采购订单物料明细表报表导出'!#REF!,7)=M$1)*('2-1 采购订单物料明细表报表导出'!#REF!=$A818),'2-1 采购订单物料明细表报表导出'!#REF!,0))</f>
        <v>#REF!</v>
      </c>
      <c r="N818" s="23" t="e" cm="1">
        <f t="array" ref="N818">SUM(IF((LEFT('2-1 采购订单物料明细表报表导出'!#REF!,7)=N$1)*('2-1 采购订单物料明细表报表导出'!#REF!=$A818),'2-1 采购订单物料明细表报表导出'!#REF!,0))</f>
        <v>#REF!</v>
      </c>
      <c r="O818" s="23" t="e" cm="1">
        <f t="array" ref="O818">SUM(IF((LEFT('2-1 采购订单物料明细表报表导出'!#REF!,7)=O$1)*('2-1 采购订单物料明细表报表导出'!#REF!=$A818),'2-1 采购订单物料明细表报表导出'!#REF!,0))</f>
        <v>#REF!</v>
      </c>
    </row>
    <row r="819" ht="15" spans="1:15">
      <c r="A819" s="53" t="s">
        <v>4127</v>
      </c>
      <c r="B819" s="51" t="s">
        <v>1929</v>
      </c>
      <c r="C819" s="52" t="s">
        <v>1930</v>
      </c>
      <c r="D819" s="23" t="e" cm="1">
        <f t="array" ref="D819">SUM(IF((LEFT('2-1 采购订单物料明细表报表导出'!#REF!,7)=D$1)*('2-1 采购订单物料明细表报表导出'!#REF!=$A819),'2-1 采购订单物料明细表报表导出'!#REF!,0))</f>
        <v>#REF!</v>
      </c>
      <c r="E819" s="23" t="e" cm="1">
        <f t="array" ref="E819">SUM(IF((LEFT('2-1 采购订单物料明细表报表导出'!#REF!,7)=E$1)*('2-1 采购订单物料明细表报表导出'!#REF!=$A819),'2-1 采购订单物料明细表报表导出'!#REF!,0))</f>
        <v>#REF!</v>
      </c>
      <c r="F819" s="23" t="e" cm="1">
        <f t="array" ref="F819">SUM(IF((LEFT('2-1 采购订单物料明细表报表导出'!#REF!,7)=F$1)*('2-1 采购订单物料明细表报表导出'!#REF!=$A819),'2-1 采购订单物料明细表报表导出'!#REF!,0))</f>
        <v>#REF!</v>
      </c>
      <c r="G819" s="23" t="e" cm="1">
        <f t="array" ref="G819">SUM(IF((LEFT('2-1 采购订单物料明细表报表导出'!#REF!,7)=G$1)*('2-1 采购订单物料明细表报表导出'!#REF!=$A819),'2-1 采购订单物料明细表报表导出'!#REF!,0))</f>
        <v>#REF!</v>
      </c>
      <c r="H819" s="23" t="e" cm="1">
        <f t="array" ref="H819">SUM(IF((LEFT('2-1 采购订单物料明细表报表导出'!#REF!,7)=H$1)*('2-1 采购订单物料明细表报表导出'!#REF!=$A819),'2-1 采购订单物料明细表报表导出'!#REF!,0))</f>
        <v>#REF!</v>
      </c>
      <c r="I819" s="23" t="e" cm="1">
        <f t="array" ref="I819">SUM(IF((LEFT('2-1 采购订单物料明细表报表导出'!#REF!,7)=I$1)*('2-1 采购订单物料明细表报表导出'!#REF!=$A819),'2-1 采购订单物料明细表报表导出'!#REF!,0))</f>
        <v>#REF!</v>
      </c>
      <c r="J819" s="23" t="e" cm="1">
        <f t="array" ref="J819">SUM(IF((LEFT('2-1 采购订单物料明细表报表导出'!#REF!,7)=J$1)*('2-1 采购订单物料明细表报表导出'!#REF!=$A819),'2-1 采购订单物料明细表报表导出'!#REF!,0))</f>
        <v>#REF!</v>
      </c>
      <c r="K819" s="23" t="e" cm="1">
        <f t="array" ref="K819">SUM(IF((LEFT('2-1 采购订单物料明细表报表导出'!#REF!,7)=K$1)*('2-1 采购订单物料明细表报表导出'!#REF!=$A819),'2-1 采购订单物料明细表报表导出'!#REF!,0))</f>
        <v>#REF!</v>
      </c>
      <c r="L819" s="23" t="e" cm="1">
        <f t="array" ref="L819">SUM(IF((LEFT('2-1 采购订单物料明细表报表导出'!#REF!,7)=L$1)*('2-1 采购订单物料明细表报表导出'!#REF!=$A819),'2-1 采购订单物料明细表报表导出'!#REF!,0))</f>
        <v>#REF!</v>
      </c>
      <c r="M819" s="23" t="e" cm="1">
        <f t="array" ref="M819">SUM(IF((LEFT('2-1 采购订单物料明细表报表导出'!#REF!,7)=M$1)*('2-1 采购订单物料明细表报表导出'!#REF!=$A819),'2-1 采购订单物料明细表报表导出'!#REF!,0))</f>
        <v>#REF!</v>
      </c>
      <c r="N819" s="23" t="e" cm="1">
        <f t="array" ref="N819">SUM(IF((LEFT('2-1 采购订单物料明细表报表导出'!#REF!,7)=N$1)*('2-1 采购订单物料明细表报表导出'!#REF!=$A819),'2-1 采购订单物料明细表报表导出'!#REF!,0))</f>
        <v>#REF!</v>
      </c>
      <c r="O819" s="23" t="e" cm="1">
        <f t="array" ref="O819">SUM(IF((LEFT('2-1 采购订单物料明细表报表导出'!#REF!,7)=O$1)*('2-1 采购订单物料明细表报表导出'!#REF!=$A819),'2-1 采购订单物料明细表报表导出'!#REF!,0))</f>
        <v>#REF!</v>
      </c>
    </row>
    <row r="820" ht="14.5" spans="1:15">
      <c r="A820" s="32" t="s">
        <v>4128</v>
      </c>
      <c r="B820" s="51" t="s">
        <v>1929</v>
      </c>
      <c r="C820" s="52" t="s">
        <v>1930</v>
      </c>
      <c r="D820" s="23" t="e" cm="1">
        <f t="array" ref="D820">SUM(IF((LEFT('2-1 采购订单物料明细表报表导出'!#REF!,7)=D$1)*('2-1 采购订单物料明细表报表导出'!#REF!=$A820),'2-1 采购订单物料明细表报表导出'!#REF!,0))</f>
        <v>#REF!</v>
      </c>
      <c r="E820" s="23" t="e" cm="1">
        <f t="array" ref="E820">SUM(IF((LEFT('2-1 采购订单物料明细表报表导出'!#REF!,7)=E$1)*('2-1 采购订单物料明细表报表导出'!#REF!=$A820),'2-1 采购订单物料明细表报表导出'!#REF!,0))</f>
        <v>#REF!</v>
      </c>
      <c r="F820" s="23" t="e" cm="1">
        <f t="array" ref="F820">SUM(IF((LEFT('2-1 采购订单物料明细表报表导出'!#REF!,7)=F$1)*('2-1 采购订单物料明细表报表导出'!#REF!=$A820),'2-1 采购订单物料明细表报表导出'!#REF!,0))</f>
        <v>#REF!</v>
      </c>
      <c r="G820" s="23" t="e" cm="1">
        <f t="array" ref="G820">SUM(IF((LEFT('2-1 采购订单物料明细表报表导出'!#REF!,7)=G$1)*('2-1 采购订单物料明细表报表导出'!#REF!=$A820),'2-1 采购订单物料明细表报表导出'!#REF!,0))</f>
        <v>#REF!</v>
      </c>
      <c r="H820" s="23" t="e" cm="1">
        <f t="array" ref="H820">SUM(IF((LEFT('2-1 采购订单物料明细表报表导出'!#REF!,7)=H$1)*('2-1 采购订单物料明细表报表导出'!#REF!=$A820),'2-1 采购订单物料明细表报表导出'!#REF!,0))</f>
        <v>#REF!</v>
      </c>
      <c r="I820" s="23" t="e" cm="1">
        <f t="array" ref="I820">SUM(IF((LEFT('2-1 采购订单物料明细表报表导出'!#REF!,7)=I$1)*('2-1 采购订单物料明细表报表导出'!#REF!=$A820),'2-1 采购订单物料明细表报表导出'!#REF!,0))</f>
        <v>#REF!</v>
      </c>
      <c r="J820" s="23" t="e" cm="1">
        <f t="array" ref="J820">SUM(IF((LEFT('2-1 采购订单物料明细表报表导出'!#REF!,7)=J$1)*('2-1 采购订单物料明细表报表导出'!#REF!=$A820),'2-1 采购订单物料明细表报表导出'!#REF!,0))</f>
        <v>#REF!</v>
      </c>
      <c r="K820" s="23" t="e" cm="1">
        <f t="array" ref="K820">SUM(IF((LEFT('2-1 采购订单物料明细表报表导出'!#REF!,7)=K$1)*('2-1 采购订单物料明细表报表导出'!#REF!=$A820),'2-1 采购订单物料明细表报表导出'!#REF!,0))</f>
        <v>#REF!</v>
      </c>
      <c r="L820" s="23" t="e" cm="1">
        <f t="array" ref="L820">SUM(IF((LEFT('2-1 采购订单物料明细表报表导出'!#REF!,7)=L$1)*('2-1 采购订单物料明细表报表导出'!#REF!=$A820),'2-1 采购订单物料明细表报表导出'!#REF!,0))</f>
        <v>#REF!</v>
      </c>
      <c r="M820" s="23" t="e" cm="1">
        <f t="array" ref="M820">SUM(IF((LEFT('2-1 采购订单物料明细表报表导出'!#REF!,7)=M$1)*('2-1 采购订单物料明细表报表导出'!#REF!=$A820),'2-1 采购订单物料明细表报表导出'!#REF!,0))</f>
        <v>#REF!</v>
      </c>
      <c r="N820" s="23" t="e" cm="1">
        <f t="array" ref="N820">SUM(IF((LEFT('2-1 采购订单物料明细表报表导出'!#REF!,7)=N$1)*('2-1 采购订单物料明细表报表导出'!#REF!=$A820),'2-1 采购订单物料明细表报表导出'!#REF!,0))</f>
        <v>#REF!</v>
      </c>
      <c r="O820" s="23" t="e" cm="1">
        <f t="array" ref="O820">SUM(IF((LEFT('2-1 采购订单物料明细表报表导出'!#REF!,7)=O$1)*('2-1 采购订单物料明细表报表导出'!#REF!=$A820),'2-1 采购订单物料明细表报表导出'!#REF!,0))</f>
        <v>#REF!</v>
      </c>
    </row>
    <row r="821" ht="14.5" spans="1:15">
      <c r="A821" s="32" t="s">
        <v>4129</v>
      </c>
      <c r="B821" s="51" t="s">
        <v>1929</v>
      </c>
      <c r="C821" s="52" t="s">
        <v>1930</v>
      </c>
      <c r="D821" s="23" t="e" cm="1">
        <f t="array" ref="D821">SUM(IF((LEFT('2-1 采购订单物料明细表报表导出'!#REF!,7)=D$1)*('2-1 采购订单物料明细表报表导出'!#REF!=$A821),'2-1 采购订单物料明细表报表导出'!#REF!,0))</f>
        <v>#REF!</v>
      </c>
      <c r="E821" s="23" t="e" cm="1">
        <f t="array" ref="E821">SUM(IF((LEFT('2-1 采购订单物料明细表报表导出'!#REF!,7)=E$1)*('2-1 采购订单物料明细表报表导出'!#REF!=$A821),'2-1 采购订单物料明细表报表导出'!#REF!,0))</f>
        <v>#REF!</v>
      </c>
      <c r="F821" s="23" t="e" cm="1">
        <f t="array" ref="F821">SUM(IF((LEFT('2-1 采购订单物料明细表报表导出'!#REF!,7)=F$1)*('2-1 采购订单物料明细表报表导出'!#REF!=$A821),'2-1 采购订单物料明细表报表导出'!#REF!,0))</f>
        <v>#REF!</v>
      </c>
      <c r="G821" s="23" t="e" cm="1">
        <f t="array" ref="G821">SUM(IF((LEFT('2-1 采购订单物料明细表报表导出'!#REF!,7)=G$1)*('2-1 采购订单物料明细表报表导出'!#REF!=$A821),'2-1 采购订单物料明细表报表导出'!#REF!,0))</f>
        <v>#REF!</v>
      </c>
      <c r="H821" s="23" t="e" cm="1">
        <f t="array" ref="H821">SUM(IF((LEFT('2-1 采购订单物料明细表报表导出'!#REF!,7)=H$1)*('2-1 采购订单物料明细表报表导出'!#REF!=$A821),'2-1 采购订单物料明细表报表导出'!#REF!,0))</f>
        <v>#REF!</v>
      </c>
      <c r="I821" s="23" t="e" cm="1">
        <f t="array" ref="I821">SUM(IF((LEFT('2-1 采购订单物料明细表报表导出'!#REF!,7)=I$1)*('2-1 采购订单物料明细表报表导出'!#REF!=$A821),'2-1 采购订单物料明细表报表导出'!#REF!,0))</f>
        <v>#REF!</v>
      </c>
      <c r="J821" s="23" t="e" cm="1">
        <f t="array" ref="J821">SUM(IF((LEFT('2-1 采购订单物料明细表报表导出'!#REF!,7)=J$1)*('2-1 采购订单物料明细表报表导出'!#REF!=$A821),'2-1 采购订单物料明细表报表导出'!#REF!,0))</f>
        <v>#REF!</v>
      </c>
      <c r="K821" s="23" t="e" cm="1">
        <f t="array" ref="K821">SUM(IF((LEFT('2-1 采购订单物料明细表报表导出'!#REF!,7)=K$1)*('2-1 采购订单物料明细表报表导出'!#REF!=$A821),'2-1 采购订单物料明细表报表导出'!#REF!,0))</f>
        <v>#REF!</v>
      </c>
      <c r="L821" s="23" t="e" cm="1">
        <f t="array" ref="L821">SUM(IF((LEFT('2-1 采购订单物料明细表报表导出'!#REF!,7)=L$1)*('2-1 采购订单物料明细表报表导出'!#REF!=$A821),'2-1 采购订单物料明细表报表导出'!#REF!,0))</f>
        <v>#REF!</v>
      </c>
      <c r="M821" s="23" t="e" cm="1">
        <f t="array" ref="M821">SUM(IF((LEFT('2-1 采购订单物料明细表报表导出'!#REF!,7)=M$1)*('2-1 采购订单物料明细表报表导出'!#REF!=$A821),'2-1 采购订单物料明细表报表导出'!#REF!,0))</f>
        <v>#REF!</v>
      </c>
      <c r="N821" s="23" t="e" cm="1">
        <f t="array" ref="N821">SUM(IF((LEFT('2-1 采购订单物料明细表报表导出'!#REF!,7)=N$1)*('2-1 采购订单物料明细表报表导出'!#REF!=$A821),'2-1 采购订单物料明细表报表导出'!#REF!,0))</f>
        <v>#REF!</v>
      </c>
      <c r="O821" s="23" t="e" cm="1">
        <f t="array" ref="O821">SUM(IF((LEFT('2-1 采购订单物料明细表报表导出'!#REF!,7)=O$1)*('2-1 采购订单物料明细表报表导出'!#REF!=$A821),'2-1 采购订单物料明细表报表导出'!#REF!,0))</f>
        <v>#REF!</v>
      </c>
    </row>
    <row r="822" ht="14.5" spans="1:15">
      <c r="A822" s="32" t="s">
        <v>4130</v>
      </c>
      <c r="B822" s="51" t="s">
        <v>1929</v>
      </c>
      <c r="C822" s="52" t="s">
        <v>1930</v>
      </c>
      <c r="D822" s="23" t="e" cm="1">
        <f t="array" ref="D822">SUM(IF((LEFT('2-1 采购订单物料明细表报表导出'!#REF!,7)=D$1)*('2-1 采购订单物料明细表报表导出'!#REF!=$A822),'2-1 采购订单物料明细表报表导出'!#REF!,0))</f>
        <v>#REF!</v>
      </c>
      <c r="E822" s="23" t="e" cm="1">
        <f t="array" ref="E822">SUM(IF((LEFT('2-1 采购订单物料明细表报表导出'!#REF!,7)=E$1)*('2-1 采购订单物料明细表报表导出'!#REF!=$A822),'2-1 采购订单物料明细表报表导出'!#REF!,0))</f>
        <v>#REF!</v>
      </c>
      <c r="F822" s="23" t="e" cm="1">
        <f t="array" ref="F822">SUM(IF((LEFT('2-1 采购订单物料明细表报表导出'!#REF!,7)=F$1)*('2-1 采购订单物料明细表报表导出'!#REF!=$A822),'2-1 采购订单物料明细表报表导出'!#REF!,0))</f>
        <v>#REF!</v>
      </c>
      <c r="G822" s="23" t="e" cm="1">
        <f t="array" ref="G822">SUM(IF((LEFT('2-1 采购订单物料明细表报表导出'!#REF!,7)=G$1)*('2-1 采购订单物料明细表报表导出'!#REF!=$A822),'2-1 采购订单物料明细表报表导出'!#REF!,0))</f>
        <v>#REF!</v>
      </c>
      <c r="H822" s="23" t="e" cm="1">
        <f t="array" ref="H822">SUM(IF((LEFT('2-1 采购订单物料明细表报表导出'!#REF!,7)=H$1)*('2-1 采购订单物料明细表报表导出'!#REF!=$A822),'2-1 采购订单物料明细表报表导出'!#REF!,0))</f>
        <v>#REF!</v>
      </c>
      <c r="I822" s="23" t="e" cm="1">
        <f t="array" ref="I822">SUM(IF((LEFT('2-1 采购订单物料明细表报表导出'!#REF!,7)=I$1)*('2-1 采购订单物料明细表报表导出'!#REF!=$A822),'2-1 采购订单物料明细表报表导出'!#REF!,0))</f>
        <v>#REF!</v>
      </c>
      <c r="J822" s="23" t="e" cm="1">
        <f t="array" ref="J822">SUM(IF((LEFT('2-1 采购订单物料明细表报表导出'!#REF!,7)=J$1)*('2-1 采购订单物料明细表报表导出'!#REF!=$A822),'2-1 采购订单物料明细表报表导出'!#REF!,0))</f>
        <v>#REF!</v>
      </c>
      <c r="K822" s="23" t="e" cm="1">
        <f t="array" ref="K822">SUM(IF((LEFT('2-1 采购订单物料明细表报表导出'!#REF!,7)=K$1)*('2-1 采购订单物料明细表报表导出'!#REF!=$A822),'2-1 采购订单物料明细表报表导出'!#REF!,0))</f>
        <v>#REF!</v>
      </c>
      <c r="L822" s="23" t="e" cm="1">
        <f t="array" ref="L822">SUM(IF((LEFT('2-1 采购订单物料明细表报表导出'!#REF!,7)=L$1)*('2-1 采购订单物料明细表报表导出'!#REF!=$A822),'2-1 采购订单物料明细表报表导出'!#REF!,0))</f>
        <v>#REF!</v>
      </c>
      <c r="M822" s="23" t="e" cm="1">
        <f t="array" ref="M822">SUM(IF((LEFT('2-1 采购订单物料明细表报表导出'!#REF!,7)=M$1)*('2-1 采购订单物料明细表报表导出'!#REF!=$A822),'2-1 采购订单物料明细表报表导出'!#REF!,0))</f>
        <v>#REF!</v>
      </c>
      <c r="N822" s="23" t="e" cm="1">
        <f t="array" ref="N822">SUM(IF((LEFT('2-1 采购订单物料明细表报表导出'!#REF!,7)=N$1)*('2-1 采购订单物料明细表报表导出'!#REF!=$A822),'2-1 采购订单物料明细表报表导出'!#REF!,0))</f>
        <v>#REF!</v>
      </c>
      <c r="O822" s="23" t="e" cm="1">
        <f t="array" ref="O822">SUM(IF((LEFT('2-1 采购订单物料明细表报表导出'!#REF!,7)=O$1)*('2-1 采购订单物料明细表报表导出'!#REF!=$A822),'2-1 采购订单物料明细表报表导出'!#REF!,0))</f>
        <v>#REF!</v>
      </c>
    </row>
    <row r="823" ht="14.5" spans="1:15">
      <c r="A823" s="32" t="s">
        <v>4131</v>
      </c>
      <c r="B823" s="51" t="s">
        <v>1929</v>
      </c>
      <c r="C823" s="52" t="s">
        <v>1930</v>
      </c>
      <c r="D823" s="23" t="e" cm="1">
        <f t="array" ref="D823">SUM(IF((LEFT('2-1 采购订单物料明细表报表导出'!#REF!,7)=D$1)*('2-1 采购订单物料明细表报表导出'!#REF!=$A823),'2-1 采购订单物料明细表报表导出'!#REF!,0))</f>
        <v>#REF!</v>
      </c>
      <c r="E823" s="23" t="e" cm="1">
        <f t="array" ref="E823">SUM(IF((LEFT('2-1 采购订单物料明细表报表导出'!#REF!,7)=E$1)*('2-1 采购订单物料明细表报表导出'!#REF!=$A823),'2-1 采购订单物料明细表报表导出'!#REF!,0))</f>
        <v>#REF!</v>
      </c>
      <c r="F823" s="23" t="e" cm="1">
        <f t="array" ref="F823">SUM(IF((LEFT('2-1 采购订单物料明细表报表导出'!#REF!,7)=F$1)*('2-1 采购订单物料明细表报表导出'!#REF!=$A823),'2-1 采购订单物料明细表报表导出'!#REF!,0))</f>
        <v>#REF!</v>
      </c>
      <c r="G823" s="23" t="e" cm="1">
        <f t="array" ref="G823">SUM(IF((LEFT('2-1 采购订单物料明细表报表导出'!#REF!,7)=G$1)*('2-1 采购订单物料明细表报表导出'!#REF!=$A823),'2-1 采购订单物料明细表报表导出'!#REF!,0))</f>
        <v>#REF!</v>
      </c>
      <c r="H823" s="23" t="e" cm="1">
        <f t="array" ref="H823">SUM(IF((LEFT('2-1 采购订单物料明细表报表导出'!#REF!,7)=H$1)*('2-1 采购订单物料明细表报表导出'!#REF!=$A823),'2-1 采购订单物料明细表报表导出'!#REF!,0))</f>
        <v>#REF!</v>
      </c>
      <c r="I823" s="23" t="e" cm="1">
        <f t="array" ref="I823">SUM(IF((LEFT('2-1 采购订单物料明细表报表导出'!#REF!,7)=I$1)*('2-1 采购订单物料明细表报表导出'!#REF!=$A823),'2-1 采购订单物料明细表报表导出'!#REF!,0))</f>
        <v>#REF!</v>
      </c>
      <c r="J823" s="23" t="e" cm="1">
        <f t="array" ref="J823">SUM(IF((LEFT('2-1 采购订单物料明细表报表导出'!#REF!,7)=J$1)*('2-1 采购订单物料明细表报表导出'!#REF!=$A823),'2-1 采购订单物料明细表报表导出'!#REF!,0))</f>
        <v>#REF!</v>
      </c>
      <c r="K823" s="23" t="e" cm="1">
        <f t="array" ref="K823">SUM(IF((LEFT('2-1 采购订单物料明细表报表导出'!#REF!,7)=K$1)*('2-1 采购订单物料明细表报表导出'!#REF!=$A823),'2-1 采购订单物料明细表报表导出'!#REF!,0))</f>
        <v>#REF!</v>
      </c>
      <c r="L823" s="23" t="e" cm="1">
        <f t="array" ref="L823">SUM(IF((LEFT('2-1 采购订单物料明细表报表导出'!#REF!,7)=L$1)*('2-1 采购订单物料明细表报表导出'!#REF!=$A823),'2-1 采购订单物料明细表报表导出'!#REF!,0))</f>
        <v>#REF!</v>
      </c>
      <c r="M823" s="23" t="e" cm="1">
        <f t="array" ref="M823">SUM(IF((LEFT('2-1 采购订单物料明细表报表导出'!#REF!,7)=M$1)*('2-1 采购订单物料明细表报表导出'!#REF!=$A823),'2-1 采购订单物料明细表报表导出'!#REF!,0))</f>
        <v>#REF!</v>
      </c>
      <c r="N823" s="23" t="e" cm="1">
        <f t="array" ref="N823">SUM(IF((LEFT('2-1 采购订单物料明细表报表导出'!#REF!,7)=N$1)*('2-1 采购订单物料明细表报表导出'!#REF!=$A823),'2-1 采购订单物料明细表报表导出'!#REF!,0))</f>
        <v>#REF!</v>
      </c>
      <c r="O823" s="23" t="e" cm="1">
        <f t="array" ref="O823">SUM(IF((LEFT('2-1 采购订单物料明细表报表导出'!#REF!,7)=O$1)*('2-1 采购订单物料明细表报表导出'!#REF!=$A823),'2-1 采购订单物料明细表报表导出'!#REF!,0))</f>
        <v>#REF!</v>
      </c>
    </row>
    <row r="824" ht="14.5" spans="1:15">
      <c r="A824" s="32" t="s">
        <v>4132</v>
      </c>
      <c r="B824" s="51" t="s">
        <v>1929</v>
      </c>
      <c r="C824" s="52" t="s">
        <v>1930</v>
      </c>
      <c r="D824" s="23" t="e" cm="1">
        <f t="array" ref="D824">SUM(IF((LEFT('2-1 采购订单物料明细表报表导出'!#REF!,7)=D$1)*('2-1 采购订单物料明细表报表导出'!#REF!=$A824),'2-1 采购订单物料明细表报表导出'!#REF!,0))</f>
        <v>#REF!</v>
      </c>
      <c r="E824" s="23" t="e" cm="1">
        <f t="array" ref="E824">SUM(IF((LEFT('2-1 采购订单物料明细表报表导出'!#REF!,7)=E$1)*('2-1 采购订单物料明细表报表导出'!#REF!=$A824),'2-1 采购订单物料明细表报表导出'!#REF!,0))</f>
        <v>#REF!</v>
      </c>
      <c r="F824" s="23" t="e" cm="1">
        <f t="array" ref="F824">SUM(IF((LEFT('2-1 采购订单物料明细表报表导出'!#REF!,7)=F$1)*('2-1 采购订单物料明细表报表导出'!#REF!=$A824),'2-1 采购订单物料明细表报表导出'!#REF!,0))</f>
        <v>#REF!</v>
      </c>
      <c r="G824" s="23" t="e" cm="1">
        <f t="array" ref="G824">SUM(IF((LEFT('2-1 采购订单物料明细表报表导出'!#REF!,7)=G$1)*('2-1 采购订单物料明细表报表导出'!#REF!=$A824),'2-1 采购订单物料明细表报表导出'!#REF!,0))</f>
        <v>#REF!</v>
      </c>
      <c r="H824" s="23" t="e" cm="1">
        <f t="array" ref="H824">SUM(IF((LEFT('2-1 采购订单物料明细表报表导出'!#REF!,7)=H$1)*('2-1 采购订单物料明细表报表导出'!#REF!=$A824),'2-1 采购订单物料明细表报表导出'!#REF!,0))</f>
        <v>#REF!</v>
      </c>
      <c r="I824" s="23" t="e" cm="1">
        <f t="array" ref="I824">SUM(IF((LEFT('2-1 采购订单物料明细表报表导出'!#REF!,7)=I$1)*('2-1 采购订单物料明细表报表导出'!#REF!=$A824),'2-1 采购订单物料明细表报表导出'!#REF!,0))</f>
        <v>#REF!</v>
      </c>
      <c r="J824" s="23" t="e" cm="1">
        <f t="array" ref="J824">SUM(IF((LEFT('2-1 采购订单物料明细表报表导出'!#REF!,7)=J$1)*('2-1 采购订单物料明细表报表导出'!#REF!=$A824),'2-1 采购订单物料明细表报表导出'!#REF!,0))</f>
        <v>#REF!</v>
      </c>
      <c r="K824" s="23" t="e" cm="1">
        <f t="array" ref="K824">SUM(IF((LEFT('2-1 采购订单物料明细表报表导出'!#REF!,7)=K$1)*('2-1 采购订单物料明细表报表导出'!#REF!=$A824),'2-1 采购订单物料明细表报表导出'!#REF!,0))</f>
        <v>#REF!</v>
      </c>
      <c r="L824" s="23" t="e" cm="1">
        <f t="array" ref="L824">SUM(IF((LEFT('2-1 采购订单物料明细表报表导出'!#REF!,7)=L$1)*('2-1 采购订单物料明细表报表导出'!#REF!=$A824),'2-1 采购订单物料明细表报表导出'!#REF!,0))</f>
        <v>#REF!</v>
      </c>
      <c r="M824" s="23" t="e" cm="1">
        <f t="array" ref="M824">SUM(IF((LEFT('2-1 采购订单物料明细表报表导出'!#REF!,7)=M$1)*('2-1 采购订单物料明细表报表导出'!#REF!=$A824),'2-1 采购订单物料明细表报表导出'!#REF!,0))</f>
        <v>#REF!</v>
      </c>
      <c r="N824" s="23" t="e" cm="1">
        <f t="array" ref="N824">SUM(IF((LEFT('2-1 采购订单物料明细表报表导出'!#REF!,7)=N$1)*('2-1 采购订单物料明细表报表导出'!#REF!=$A824),'2-1 采购订单物料明细表报表导出'!#REF!,0))</f>
        <v>#REF!</v>
      </c>
      <c r="O824" s="23" t="e" cm="1">
        <f t="array" ref="O824">SUM(IF((LEFT('2-1 采购订单物料明细表报表导出'!#REF!,7)=O$1)*('2-1 采购订单物料明细表报表导出'!#REF!=$A824),'2-1 采购订单物料明细表报表导出'!#REF!,0))</f>
        <v>#REF!</v>
      </c>
    </row>
    <row r="825" ht="14.5" spans="1:15">
      <c r="A825" s="32" t="s">
        <v>4133</v>
      </c>
      <c r="B825" s="51" t="s">
        <v>1929</v>
      </c>
      <c r="C825" s="52" t="s">
        <v>1930</v>
      </c>
      <c r="D825" s="23" t="e" cm="1">
        <f t="array" ref="D825">SUM(IF((LEFT('2-1 采购订单物料明细表报表导出'!#REF!,7)=D$1)*('2-1 采购订单物料明细表报表导出'!#REF!=$A825),'2-1 采购订单物料明细表报表导出'!#REF!,0))</f>
        <v>#REF!</v>
      </c>
      <c r="E825" s="23" t="e" cm="1">
        <f t="array" ref="E825">SUM(IF((LEFT('2-1 采购订单物料明细表报表导出'!#REF!,7)=E$1)*('2-1 采购订单物料明细表报表导出'!#REF!=$A825),'2-1 采购订单物料明细表报表导出'!#REF!,0))</f>
        <v>#REF!</v>
      </c>
      <c r="F825" s="23" t="e" cm="1">
        <f t="array" ref="F825">SUM(IF((LEFT('2-1 采购订单物料明细表报表导出'!#REF!,7)=F$1)*('2-1 采购订单物料明细表报表导出'!#REF!=$A825),'2-1 采购订单物料明细表报表导出'!#REF!,0))</f>
        <v>#REF!</v>
      </c>
      <c r="G825" s="23" t="e" cm="1">
        <f t="array" ref="G825">SUM(IF((LEFT('2-1 采购订单物料明细表报表导出'!#REF!,7)=G$1)*('2-1 采购订单物料明细表报表导出'!#REF!=$A825),'2-1 采购订单物料明细表报表导出'!#REF!,0))</f>
        <v>#REF!</v>
      </c>
      <c r="H825" s="23" t="e" cm="1">
        <f t="array" ref="H825">SUM(IF((LEFT('2-1 采购订单物料明细表报表导出'!#REF!,7)=H$1)*('2-1 采购订单物料明细表报表导出'!#REF!=$A825),'2-1 采购订单物料明细表报表导出'!#REF!,0))</f>
        <v>#REF!</v>
      </c>
      <c r="I825" s="23" t="e" cm="1">
        <f t="array" ref="I825">SUM(IF((LEFT('2-1 采购订单物料明细表报表导出'!#REF!,7)=I$1)*('2-1 采购订单物料明细表报表导出'!#REF!=$A825),'2-1 采购订单物料明细表报表导出'!#REF!,0))</f>
        <v>#REF!</v>
      </c>
      <c r="J825" s="23" t="e" cm="1">
        <f t="array" ref="J825">SUM(IF((LEFT('2-1 采购订单物料明细表报表导出'!#REF!,7)=J$1)*('2-1 采购订单物料明细表报表导出'!#REF!=$A825),'2-1 采购订单物料明细表报表导出'!#REF!,0))</f>
        <v>#REF!</v>
      </c>
      <c r="K825" s="23" t="e" cm="1">
        <f t="array" ref="K825">SUM(IF((LEFT('2-1 采购订单物料明细表报表导出'!#REF!,7)=K$1)*('2-1 采购订单物料明细表报表导出'!#REF!=$A825),'2-1 采购订单物料明细表报表导出'!#REF!,0))</f>
        <v>#REF!</v>
      </c>
      <c r="L825" s="23" t="e" cm="1">
        <f t="array" ref="L825">SUM(IF((LEFT('2-1 采购订单物料明细表报表导出'!#REF!,7)=L$1)*('2-1 采购订单物料明细表报表导出'!#REF!=$A825),'2-1 采购订单物料明细表报表导出'!#REF!,0))</f>
        <v>#REF!</v>
      </c>
      <c r="M825" s="23" t="e" cm="1">
        <f t="array" ref="M825">SUM(IF((LEFT('2-1 采购订单物料明细表报表导出'!#REF!,7)=M$1)*('2-1 采购订单物料明细表报表导出'!#REF!=$A825),'2-1 采购订单物料明细表报表导出'!#REF!,0))</f>
        <v>#REF!</v>
      </c>
      <c r="N825" s="23" t="e" cm="1">
        <f t="array" ref="N825">SUM(IF((LEFT('2-1 采购订单物料明细表报表导出'!#REF!,7)=N$1)*('2-1 采购订单物料明细表报表导出'!#REF!=$A825),'2-1 采购订单物料明细表报表导出'!#REF!,0))</f>
        <v>#REF!</v>
      </c>
      <c r="O825" s="23" t="e" cm="1">
        <f t="array" ref="O825">SUM(IF((LEFT('2-1 采购订单物料明细表报表导出'!#REF!,7)=O$1)*('2-1 采购订单物料明细表报表导出'!#REF!=$A825),'2-1 采购订单物料明细表报表导出'!#REF!,0))</f>
        <v>#REF!</v>
      </c>
    </row>
    <row r="826" ht="14.5" spans="1:15">
      <c r="A826" s="32" t="s">
        <v>4134</v>
      </c>
      <c r="B826" s="51" t="s">
        <v>1929</v>
      </c>
      <c r="C826" s="52" t="s">
        <v>1930</v>
      </c>
      <c r="D826" s="23" t="e" cm="1">
        <f t="array" ref="D826">SUM(IF((LEFT('2-1 采购订单物料明细表报表导出'!#REF!,7)=D$1)*('2-1 采购订单物料明细表报表导出'!#REF!=$A826),'2-1 采购订单物料明细表报表导出'!#REF!,0))</f>
        <v>#REF!</v>
      </c>
      <c r="E826" s="23" t="e" cm="1">
        <f t="array" ref="E826">SUM(IF((LEFT('2-1 采购订单物料明细表报表导出'!#REF!,7)=E$1)*('2-1 采购订单物料明细表报表导出'!#REF!=$A826),'2-1 采购订单物料明细表报表导出'!#REF!,0))</f>
        <v>#REF!</v>
      </c>
      <c r="F826" s="23" t="e" cm="1">
        <f t="array" ref="F826">SUM(IF((LEFT('2-1 采购订单物料明细表报表导出'!#REF!,7)=F$1)*('2-1 采购订单物料明细表报表导出'!#REF!=$A826),'2-1 采购订单物料明细表报表导出'!#REF!,0))</f>
        <v>#REF!</v>
      </c>
      <c r="G826" s="23" t="e" cm="1">
        <f t="array" ref="G826">SUM(IF((LEFT('2-1 采购订单物料明细表报表导出'!#REF!,7)=G$1)*('2-1 采购订单物料明细表报表导出'!#REF!=$A826),'2-1 采购订单物料明细表报表导出'!#REF!,0))</f>
        <v>#REF!</v>
      </c>
      <c r="H826" s="23" t="e" cm="1">
        <f t="array" ref="H826">SUM(IF((LEFT('2-1 采购订单物料明细表报表导出'!#REF!,7)=H$1)*('2-1 采购订单物料明细表报表导出'!#REF!=$A826),'2-1 采购订单物料明细表报表导出'!#REF!,0))</f>
        <v>#REF!</v>
      </c>
      <c r="I826" s="23" t="e" cm="1">
        <f t="array" ref="I826">SUM(IF((LEFT('2-1 采购订单物料明细表报表导出'!#REF!,7)=I$1)*('2-1 采购订单物料明细表报表导出'!#REF!=$A826),'2-1 采购订单物料明细表报表导出'!#REF!,0))</f>
        <v>#REF!</v>
      </c>
      <c r="J826" s="23" t="e" cm="1">
        <f t="array" ref="J826">SUM(IF((LEFT('2-1 采购订单物料明细表报表导出'!#REF!,7)=J$1)*('2-1 采购订单物料明细表报表导出'!#REF!=$A826),'2-1 采购订单物料明细表报表导出'!#REF!,0))</f>
        <v>#REF!</v>
      </c>
      <c r="K826" s="23" t="e" cm="1">
        <f t="array" ref="K826">SUM(IF((LEFT('2-1 采购订单物料明细表报表导出'!#REF!,7)=K$1)*('2-1 采购订单物料明细表报表导出'!#REF!=$A826),'2-1 采购订单物料明细表报表导出'!#REF!,0))</f>
        <v>#REF!</v>
      </c>
      <c r="L826" s="23" t="e" cm="1">
        <f t="array" ref="L826">SUM(IF((LEFT('2-1 采购订单物料明细表报表导出'!#REF!,7)=L$1)*('2-1 采购订单物料明细表报表导出'!#REF!=$A826),'2-1 采购订单物料明细表报表导出'!#REF!,0))</f>
        <v>#REF!</v>
      </c>
      <c r="M826" s="23" t="e" cm="1">
        <f t="array" ref="M826">SUM(IF((LEFT('2-1 采购订单物料明细表报表导出'!#REF!,7)=M$1)*('2-1 采购订单物料明细表报表导出'!#REF!=$A826),'2-1 采购订单物料明细表报表导出'!#REF!,0))</f>
        <v>#REF!</v>
      </c>
      <c r="N826" s="23" t="e" cm="1">
        <f t="array" ref="N826">SUM(IF((LEFT('2-1 采购订单物料明细表报表导出'!#REF!,7)=N$1)*('2-1 采购订单物料明细表报表导出'!#REF!=$A826),'2-1 采购订单物料明细表报表导出'!#REF!,0))</f>
        <v>#REF!</v>
      </c>
      <c r="O826" s="23" t="e" cm="1">
        <f t="array" ref="O826">SUM(IF((LEFT('2-1 采购订单物料明细表报表导出'!#REF!,7)=O$1)*('2-1 采购订单物料明细表报表导出'!#REF!=$A826),'2-1 采购订单物料明细表报表导出'!#REF!,0))</f>
        <v>#REF!</v>
      </c>
    </row>
    <row r="827" ht="14.5" spans="1:15">
      <c r="A827" s="32" t="s">
        <v>4135</v>
      </c>
      <c r="B827" s="51" t="s">
        <v>1929</v>
      </c>
      <c r="C827" s="52" t="s">
        <v>1930</v>
      </c>
      <c r="D827" s="23" t="e" cm="1">
        <f t="array" ref="D827">SUM(IF((LEFT('2-1 采购订单物料明细表报表导出'!#REF!,7)=D$1)*('2-1 采购订单物料明细表报表导出'!#REF!=$A827),'2-1 采购订单物料明细表报表导出'!#REF!,0))</f>
        <v>#REF!</v>
      </c>
      <c r="E827" s="23" t="e" cm="1">
        <f t="array" ref="E827">SUM(IF((LEFT('2-1 采购订单物料明细表报表导出'!#REF!,7)=E$1)*('2-1 采购订单物料明细表报表导出'!#REF!=$A827),'2-1 采购订单物料明细表报表导出'!#REF!,0))</f>
        <v>#REF!</v>
      </c>
      <c r="F827" s="23" t="e" cm="1">
        <f t="array" ref="F827">SUM(IF((LEFT('2-1 采购订单物料明细表报表导出'!#REF!,7)=F$1)*('2-1 采购订单物料明细表报表导出'!#REF!=$A827),'2-1 采购订单物料明细表报表导出'!#REF!,0))</f>
        <v>#REF!</v>
      </c>
      <c r="G827" s="23" t="e" cm="1">
        <f t="array" ref="G827">SUM(IF((LEFT('2-1 采购订单物料明细表报表导出'!#REF!,7)=G$1)*('2-1 采购订单物料明细表报表导出'!#REF!=$A827),'2-1 采购订单物料明细表报表导出'!#REF!,0))</f>
        <v>#REF!</v>
      </c>
      <c r="H827" s="23" t="e" cm="1">
        <f t="array" ref="H827">SUM(IF((LEFT('2-1 采购订单物料明细表报表导出'!#REF!,7)=H$1)*('2-1 采购订单物料明细表报表导出'!#REF!=$A827),'2-1 采购订单物料明细表报表导出'!#REF!,0))</f>
        <v>#REF!</v>
      </c>
      <c r="I827" s="23" t="e" cm="1">
        <f t="array" ref="I827">SUM(IF((LEFT('2-1 采购订单物料明细表报表导出'!#REF!,7)=I$1)*('2-1 采购订单物料明细表报表导出'!#REF!=$A827),'2-1 采购订单物料明细表报表导出'!#REF!,0))</f>
        <v>#REF!</v>
      </c>
      <c r="J827" s="23" t="e" cm="1">
        <f t="array" ref="J827">SUM(IF((LEFT('2-1 采购订单物料明细表报表导出'!#REF!,7)=J$1)*('2-1 采购订单物料明细表报表导出'!#REF!=$A827),'2-1 采购订单物料明细表报表导出'!#REF!,0))</f>
        <v>#REF!</v>
      </c>
      <c r="K827" s="23" t="e" cm="1">
        <f t="array" ref="K827">SUM(IF((LEFT('2-1 采购订单物料明细表报表导出'!#REF!,7)=K$1)*('2-1 采购订单物料明细表报表导出'!#REF!=$A827),'2-1 采购订单物料明细表报表导出'!#REF!,0))</f>
        <v>#REF!</v>
      </c>
      <c r="L827" s="23" t="e" cm="1">
        <f t="array" ref="L827">SUM(IF((LEFT('2-1 采购订单物料明细表报表导出'!#REF!,7)=L$1)*('2-1 采购订单物料明细表报表导出'!#REF!=$A827),'2-1 采购订单物料明细表报表导出'!#REF!,0))</f>
        <v>#REF!</v>
      </c>
      <c r="M827" s="23" t="e" cm="1">
        <f t="array" ref="M827">SUM(IF((LEFT('2-1 采购订单物料明细表报表导出'!#REF!,7)=M$1)*('2-1 采购订单物料明细表报表导出'!#REF!=$A827),'2-1 采购订单物料明细表报表导出'!#REF!,0))</f>
        <v>#REF!</v>
      </c>
      <c r="N827" s="23" t="e" cm="1">
        <f t="array" ref="N827">SUM(IF((LEFT('2-1 采购订单物料明细表报表导出'!#REF!,7)=N$1)*('2-1 采购订单物料明细表报表导出'!#REF!=$A827),'2-1 采购订单物料明细表报表导出'!#REF!,0))</f>
        <v>#REF!</v>
      </c>
      <c r="O827" s="23" t="e" cm="1">
        <f t="array" ref="O827">SUM(IF((LEFT('2-1 采购订单物料明细表报表导出'!#REF!,7)=O$1)*('2-1 采购订单物料明细表报表导出'!#REF!=$A827),'2-1 采购订单物料明细表报表导出'!#REF!,0))</f>
        <v>#REF!</v>
      </c>
    </row>
    <row r="828" ht="14.5" spans="1:15">
      <c r="A828" s="32" t="s">
        <v>4136</v>
      </c>
      <c r="B828" s="51" t="s">
        <v>1929</v>
      </c>
      <c r="C828" s="52" t="s">
        <v>1930</v>
      </c>
      <c r="D828" s="23" t="e" cm="1">
        <f t="array" ref="D828">SUM(IF((LEFT('2-1 采购订单物料明细表报表导出'!#REF!,7)=D$1)*('2-1 采购订单物料明细表报表导出'!#REF!=$A828),'2-1 采购订单物料明细表报表导出'!#REF!,0))</f>
        <v>#REF!</v>
      </c>
      <c r="E828" s="23" t="e" cm="1">
        <f t="array" ref="E828">SUM(IF((LEFT('2-1 采购订单物料明细表报表导出'!#REF!,7)=E$1)*('2-1 采购订单物料明细表报表导出'!#REF!=$A828),'2-1 采购订单物料明细表报表导出'!#REF!,0))</f>
        <v>#REF!</v>
      </c>
      <c r="F828" s="23" t="e" cm="1">
        <f t="array" ref="F828">SUM(IF((LEFT('2-1 采购订单物料明细表报表导出'!#REF!,7)=F$1)*('2-1 采购订单物料明细表报表导出'!#REF!=$A828),'2-1 采购订单物料明细表报表导出'!#REF!,0))</f>
        <v>#REF!</v>
      </c>
      <c r="G828" s="23" t="e" cm="1">
        <f t="array" ref="G828">SUM(IF((LEFT('2-1 采购订单物料明细表报表导出'!#REF!,7)=G$1)*('2-1 采购订单物料明细表报表导出'!#REF!=$A828),'2-1 采购订单物料明细表报表导出'!#REF!,0))</f>
        <v>#REF!</v>
      </c>
      <c r="H828" s="23" t="e" cm="1">
        <f t="array" ref="H828">SUM(IF((LEFT('2-1 采购订单物料明细表报表导出'!#REF!,7)=H$1)*('2-1 采购订单物料明细表报表导出'!#REF!=$A828),'2-1 采购订单物料明细表报表导出'!#REF!,0))</f>
        <v>#REF!</v>
      </c>
      <c r="I828" s="23" t="e" cm="1">
        <f t="array" ref="I828">SUM(IF((LEFT('2-1 采购订单物料明细表报表导出'!#REF!,7)=I$1)*('2-1 采购订单物料明细表报表导出'!#REF!=$A828),'2-1 采购订单物料明细表报表导出'!#REF!,0))</f>
        <v>#REF!</v>
      </c>
      <c r="J828" s="23" t="e" cm="1">
        <f t="array" ref="J828">SUM(IF((LEFT('2-1 采购订单物料明细表报表导出'!#REF!,7)=J$1)*('2-1 采购订单物料明细表报表导出'!#REF!=$A828),'2-1 采购订单物料明细表报表导出'!#REF!,0))</f>
        <v>#REF!</v>
      </c>
      <c r="K828" s="23" t="e" cm="1">
        <f t="array" ref="K828">SUM(IF((LEFT('2-1 采购订单物料明细表报表导出'!#REF!,7)=K$1)*('2-1 采购订单物料明细表报表导出'!#REF!=$A828),'2-1 采购订单物料明细表报表导出'!#REF!,0))</f>
        <v>#REF!</v>
      </c>
      <c r="L828" s="23" t="e" cm="1">
        <f t="array" ref="L828">SUM(IF((LEFT('2-1 采购订单物料明细表报表导出'!#REF!,7)=L$1)*('2-1 采购订单物料明细表报表导出'!#REF!=$A828),'2-1 采购订单物料明细表报表导出'!#REF!,0))</f>
        <v>#REF!</v>
      </c>
      <c r="M828" s="23" t="e" cm="1">
        <f t="array" ref="M828">SUM(IF((LEFT('2-1 采购订单物料明细表报表导出'!#REF!,7)=M$1)*('2-1 采购订单物料明细表报表导出'!#REF!=$A828),'2-1 采购订单物料明细表报表导出'!#REF!,0))</f>
        <v>#REF!</v>
      </c>
      <c r="N828" s="23" t="e" cm="1">
        <f t="array" ref="N828">SUM(IF((LEFT('2-1 采购订单物料明细表报表导出'!#REF!,7)=N$1)*('2-1 采购订单物料明细表报表导出'!#REF!=$A828),'2-1 采购订单物料明细表报表导出'!#REF!,0))</f>
        <v>#REF!</v>
      </c>
      <c r="O828" s="23" t="e" cm="1">
        <f t="array" ref="O828">SUM(IF((LEFT('2-1 采购订单物料明细表报表导出'!#REF!,7)=O$1)*('2-1 采购订单物料明细表报表导出'!#REF!=$A828),'2-1 采购订单物料明细表报表导出'!#REF!,0))</f>
        <v>#REF!</v>
      </c>
    </row>
    <row r="829" ht="14.5" spans="1:15">
      <c r="A829" s="32" t="s">
        <v>4137</v>
      </c>
      <c r="B829" s="51" t="s">
        <v>1929</v>
      </c>
      <c r="C829" s="52" t="s">
        <v>1930</v>
      </c>
      <c r="D829" s="23" t="e" cm="1">
        <f t="array" ref="D829">SUM(IF((LEFT('2-1 采购订单物料明细表报表导出'!#REF!,7)=D$1)*('2-1 采购订单物料明细表报表导出'!#REF!=$A829),'2-1 采购订单物料明细表报表导出'!#REF!,0))</f>
        <v>#REF!</v>
      </c>
      <c r="E829" s="23" t="e" cm="1">
        <f t="array" ref="E829">SUM(IF((LEFT('2-1 采购订单物料明细表报表导出'!#REF!,7)=E$1)*('2-1 采购订单物料明细表报表导出'!#REF!=$A829),'2-1 采购订单物料明细表报表导出'!#REF!,0))</f>
        <v>#REF!</v>
      </c>
      <c r="F829" s="23" t="e" cm="1">
        <f t="array" ref="F829">SUM(IF((LEFT('2-1 采购订单物料明细表报表导出'!#REF!,7)=F$1)*('2-1 采购订单物料明细表报表导出'!#REF!=$A829),'2-1 采购订单物料明细表报表导出'!#REF!,0))</f>
        <v>#REF!</v>
      </c>
      <c r="G829" s="23" t="e" cm="1">
        <f t="array" ref="G829">SUM(IF((LEFT('2-1 采购订单物料明细表报表导出'!#REF!,7)=G$1)*('2-1 采购订单物料明细表报表导出'!#REF!=$A829),'2-1 采购订单物料明细表报表导出'!#REF!,0))</f>
        <v>#REF!</v>
      </c>
      <c r="H829" s="23" t="e" cm="1">
        <f t="array" ref="H829">SUM(IF((LEFT('2-1 采购订单物料明细表报表导出'!#REF!,7)=H$1)*('2-1 采购订单物料明细表报表导出'!#REF!=$A829),'2-1 采购订单物料明细表报表导出'!#REF!,0))</f>
        <v>#REF!</v>
      </c>
      <c r="I829" s="23" t="e" cm="1">
        <f t="array" ref="I829">SUM(IF((LEFT('2-1 采购订单物料明细表报表导出'!#REF!,7)=I$1)*('2-1 采购订单物料明细表报表导出'!#REF!=$A829),'2-1 采购订单物料明细表报表导出'!#REF!,0))</f>
        <v>#REF!</v>
      </c>
      <c r="J829" s="23" t="e" cm="1">
        <f t="array" ref="J829">SUM(IF((LEFT('2-1 采购订单物料明细表报表导出'!#REF!,7)=J$1)*('2-1 采购订单物料明细表报表导出'!#REF!=$A829),'2-1 采购订单物料明细表报表导出'!#REF!,0))</f>
        <v>#REF!</v>
      </c>
      <c r="K829" s="23" t="e" cm="1">
        <f t="array" ref="K829">SUM(IF((LEFT('2-1 采购订单物料明细表报表导出'!#REF!,7)=K$1)*('2-1 采购订单物料明细表报表导出'!#REF!=$A829),'2-1 采购订单物料明细表报表导出'!#REF!,0))</f>
        <v>#REF!</v>
      </c>
      <c r="L829" s="23" t="e" cm="1">
        <f t="array" ref="L829">SUM(IF((LEFT('2-1 采购订单物料明细表报表导出'!#REF!,7)=L$1)*('2-1 采购订单物料明细表报表导出'!#REF!=$A829),'2-1 采购订单物料明细表报表导出'!#REF!,0))</f>
        <v>#REF!</v>
      </c>
      <c r="M829" s="23" t="e" cm="1">
        <f t="array" ref="M829">SUM(IF((LEFT('2-1 采购订单物料明细表报表导出'!#REF!,7)=M$1)*('2-1 采购订单物料明细表报表导出'!#REF!=$A829),'2-1 采购订单物料明细表报表导出'!#REF!,0))</f>
        <v>#REF!</v>
      </c>
      <c r="N829" s="23" t="e" cm="1">
        <f t="array" ref="N829">SUM(IF((LEFT('2-1 采购订单物料明细表报表导出'!#REF!,7)=N$1)*('2-1 采购订单物料明细表报表导出'!#REF!=$A829),'2-1 采购订单物料明细表报表导出'!#REF!,0))</f>
        <v>#REF!</v>
      </c>
      <c r="O829" s="23" t="e" cm="1">
        <f t="array" ref="O829">SUM(IF((LEFT('2-1 采购订单物料明细表报表导出'!#REF!,7)=O$1)*('2-1 采购订单物料明细表报表导出'!#REF!=$A829),'2-1 采购订单物料明细表报表导出'!#REF!,0))</f>
        <v>#REF!</v>
      </c>
    </row>
    <row r="830" ht="14.5" spans="1:15">
      <c r="A830" s="32" t="s">
        <v>4138</v>
      </c>
      <c r="B830" s="51" t="s">
        <v>1929</v>
      </c>
      <c r="C830" s="52" t="s">
        <v>1930</v>
      </c>
      <c r="D830" s="23" t="e" cm="1">
        <f t="array" ref="D830">SUM(IF((LEFT('2-1 采购订单物料明细表报表导出'!#REF!,7)=D$1)*('2-1 采购订单物料明细表报表导出'!#REF!=$A830),'2-1 采购订单物料明细表报表导出'!#REF!,0))</f>
        <v>#REF!</v>
      </c>
      <c r="E830" s="23" t="e" cm="1">
        <f t="array" ref="E830">SUM(IF((LEFT('2-1 采购订单物料明细表报表导出'!#REF!,7)=E$1)*('2-1 采购订单物料明细表报表导出'!#REF!=$A830),'2-1 采购订单物料明细表报表导出'!#REF!,0))</f>
        <v>#REF!</v>
      </c>
      <c r="F830" s="23" t="e" cm="1">
        <f t="array" ref="F830">SUM(IF((LEFT('2-1 采购订单物料明细表报表导出'!#REF!,7)=F$1)*('2-1 采购订单物料明细表报表导出'!#REF!=$A830),'2-1 采购订单物料明细表报表导出'!#REF!,0))</f>
        <v>#REF!</v>
      </c>
      <c r="G830" s="23" t="e" cm="1">
        <f t="array" ref="G830">SUM(IF((LEFT('2-1 采购订单物料明细表报表导出'!#REF!,7)=G$1)*('2-1 采购订单物料明细表报表导出'!#REF!=$A830),'2-1 采购订单物料明细表报表导出'!#REF!,0))</f>
        <v>#REF!</v>
      </c>
      <c r="H830" s="23" t="e" cm="1">
        <f t="array" ref="H830">SUM(IF((LEFT('2-1 采购订单物料明细表报表导出'!#REF!,7)=H$1)*('2-1 采购订单物料明细表报表导出'!#REF!=$A830),'2-1 采购订单物料明细表报表导出'!#REF!,0))</f>
        <v>#REF!</v>
      </c>
      <c r="I830" s="23" t="e" cm="1">
        <f t="array" ref="I830">SUM(IF((LEFT('2-1 采购订单物料明细表报表导出'!#REF!,7)=I$1)*('2-1 采购订单物料明细表报表导出'!#REF!=$A830),'2-1 采购订单物料明细表报表导出'!#REF!,0))</f>
        <v>#REF!</v>
      </c>
      <c r="J830" s="23" t="e" cm="1">
        <f t="array" ref="J830">SUM(IF((LEFT('2-1 采购订单物料明细表报表导出'!#REF!,7)=J$1)*('2-1 采购订单物料明细表报表导出'!#REF!=$A830),'2-1 采购订单物料明细表报表导出'!#REF!,0))</f>
        <v>#REF!</v>
      </c>
      <c r="K830" s="23" t="e" cm="1">
        <f t="array" ref="K830">SUM(IF((LEFT('2-1 采购订单物料明细表报表导出'!#REF!,7)=K$1)*('2-1 采购订单物料明细表报表导出'!#REF!=$A830),'2-1 采购订单物料明细表报表导出'!#REF!,0))</f>
        <v>#REF!</v>
      </c>
      <c r="L830" s="23" t="e" cm="1">
        <f t="array" ref="L830">SUM(IF((LEFT('2-1 采购订单物料明细表报表导出'!#REF!,7)=L$1)*('2-1 采购订单物料明细表报表导出'!#REF!=$A830),'2-1 采购订单物料明细表报表导出'!#REF!,0))</f>
        <v>#REF!</v>
      </c>
      <c r="M830" s="23" t="e" cm="1">
        <f t="array" ref="M830">SUM(IF((LEFT('2-1 采购订单物料明细表报表导出'!#REF!,7)=M$1)*('2-1 采购订单物料明细表报表导出'!#REF!=$A830),'2-1 采购订单物料明细表报表导出'!#REF!,0))</f>
        <v>#REF!</v>
      </c>
      <c r="N830" s="23" t="e" cm="1">
        <f t="array" ref="N830">SUM(IF((LEFT('2-1 采购订单物料明细表报表导出'!#REF!,7)=N$1)*('2-1 采购订单物料明细表报表导出'!#REF!=$A830),'2-1 采购订单物料明细表报表导出'!#REF!,0))</f>
        <v>#REF!</v>
      </c>
      <c r="O830" s="23" t="e" cm="1">
        <f t="array" ref="O830">SUM(IF((LEFT('2-1 采购订单物料明细表报表导出'!#REF!,7)=O$1)*('2-1 采购订单物料明细表报表导出'!#REF!=$A830),'2-1 采购订单物料明细表报表导出'!#REF!,0))</f>
        <v>#REF!</v>
      </c>
    </row>
    <row r="831" ht="14.5" spans="1:15">
      <c r="A831" s="32" t="s">
        <v>4139</v>
      </c>
      <c r="B831" s="51" t="s">
        <v>1929</v>
      </c>
      <c r="C831" s="52" t="s">
        <v>1930</v>
      </c>
      <c r="D831" s="23" t="e" cm="1">
        <f t="array" ref="D831">SUM(IF((LEFT('2-1 采购订单物料明细表报表导出'!#REF!,7)=D$1)*('2-1 采购订单物料明细表报表导出'!#REF!=$A831),'2-1 采购订单物料明细表报表导出'!#REF!,0))</f>
        <v>#REF!</v>
      </c>
      <c r="E831" s="23" t="e" cm="1">
        <f t="array" ref="E831">SUM(IF((LEFT('2-1 采购订单物料明细表报表导出'!#REF!,7)=E$1)*('2-1 采购订单物料明细表报表导出'!#REF!=$A831),'2-1 采购订单物料明细表报表导出'!#REF!,0))</f>
        <v>#REF!</v>
      </c>
      <c r="F831" s="23" t="e" cm="1">
        <f t="array" ref="F831">SUM(IF((LEFT('2-1 采购订单物料明细表报表导出'!#REF!,7)=F$1)*('2-1 采购订单物料明细表报表导出'!#REF!=$A831),'2-1 采购订单物料明细表报表导出'!#REF!,0))</f>
        <v>#REF!</v>
      </c>
      <c r="G831" s="23" t="e" cm="1">
        <f t="array" ref="G831">SUM(IF((LEFT('2-1 采购订单物料明细表报表导出'!#REF!,7)=G$1)*('2-1 采购订单物料明细表报表导出'!#REF!=$A831),'2-1 采购订单物料明细表报表导出'!#REF!,0))</f>
        <v>#REF!</v>
      </c>
      <c r="H831" s="23" t="e" cm="1">
        <f t="array" ref="H831">SUM(IF((LEFT('2-1 采购订单物料明细表报表导出'!#REF!,7)=H$1)*('2-1 采购订单物料明细表报表导出'!#REF!=$A831),'2-1 采购订单物料明细表报表导出'!#REF!,0))</f>
        <v>#REF!</v>
      </c>
      <c r="I831" s="23" t="e" cm="1">
        <f t="array" ref="I831">SUM(IF((LEFT('2-1 采购订单物料明细表报表导出'!#REF!,7)=I$1)*('2-1 采购订单物料明细表报表导出'!#REF!=$A831),'2-1 采购订单物料明细表报表导出'!#REF!,0))</f>
        <v>#REF!</v>
      </c>
      <c r="J831" s="23" t="e" cm="1">
        <f t="array" ref="J831">SUM(IF((LEFT('2-1 采购订单物料明细表报表导出'!#REF!,7)=J$1)*('2-1 采购订单物料明细表报表导出'!#REF!=$A831),'2-1 采购订单物料明细表报表导出'!#REF!,0))</f>
        <v>#REF!</v>
      </c>
      <c r="K831" s="23" t="e" cm="1">
        <f t="array" ref="K831">SUM(IF((LEFT('2-1 采购订单物料明细表报表导出'!#REF!,7)=K$1)*('2-1 采购订单物料明细表报表导出'!#REF!=$A831),'2-1 采购订单物料明细表报表导出'!#REF!,0))</f>
        <v>#REF!</v>
      </c>
      <c r="L831" s="23" t="e" cm="1">
        <f t="array" ref="L831">SUM(IF((LEFT('2-1 采购订单物料明细表报表导出'!#REF!,7)=L$1)*('2-1 采购订单物料明细表报表导出'!#REF!=$A831),'2-1 采购订单物料明细表报表导出'!#REF!,0))</f>
        <v>#REF!</v>
      </c>
      <c r="M831" s="23" t="e" cm="1">
        <f t="array" ref="M831">SUM(IF((LEFT('2-1 采购订单物料明细表报表导出'!#REF!,7)=M$1)*('2-1 采购订单物料明细表报表导出'!#REF!=$A831),'2-1 采购订单物料明细表报表导出'!#REF!,0))</f>
        <v>#REF!</v>
      </c>
      <c r="N831" s="23" t="e" cm="1">
        <f t="array" ref="N831">SUM(IF((LEFT('2-1 采购订单物料明细表报表导出'!#REF!,7)=N$1)*('2-1 采购订单物料明细表报表导出'!#REF!=$A831),'2-1 采购订单物料明细表报表导出'!#REF!,0))</f>
        <v>#REF!</v>
      </c>
      <c r="O831" s="23" t="e" cm="1">
        <f t="array" ref="O831">SUM(IF((LEFT('2-1 采购订单物料明细表报表导出'!#REF!,7)=O$1)*('2-1 采购订单物料明细表报表导出'!#REF!=$A831),'2-1 采购订单物料明细表报表导出'!#REF!,0))</f>
        <v>#REF!</v>
      </c>
    </row>
    <row r="832" ht="14.5" spans="1:15">
      <c r="A832" s="32" t="s">
        <v>4140</v>
      </c>
      <c r="B832" s="51" t="s">
        <v>1929</v>
      </c>
      <c r="C832" s="52" t="s">
        <v>1930</v>
      </c>
      <c r="D832" s="23" t="e" cm="1">
        <f t="array" ref="D832">SUM(IF((LEFT('2-1 采购订单物料明细表报表导出'!#REF!,7)=D$1)*('2-1 采购订单物料明细表报表导出'!#REF!=$A832),'2-1 采购订单物料明细表报表导出'!#REF!,0))</f>
        <v>#REF!</v>
      </c>
      <c r="E832" s="23" t="e" cm="1">
        <f t="array" ref="E832">SUM(IF((LEFT('2-1 采购订单物料明细表报表导出'!#REF!,7)=E$1)*('2-1 采购订单物料明细表报表导出'!#REF!=$A832),'2-1 采购订单物料明细表报表导出'!#REF!,0))</f>
        <v>#REF!</v>
      </c>
      <c r="F832" s="23" t="e" cm="1">
        <f t="array" ref="F832">SUM(IF((LEFT('2-1 采购订单物料明细表报表导出'!#REF!,7)=F$1)*('2-1 采购订单物料明细表报表导出'!#REF!=$A832),'2-1 采购订单物料明细表报表导出'!#REF!,0))</f>
        <v>#REF!</v>
      </c>
      <c r="G832" s="23" t="e" cm="1">
        <f t="array" ref="G832">SUM(IF((LEFT('2-1 采购订单物料明细表报表导出'!#REF!,7)=G$1)*('2-1 采购订单物料明细表报表导出'!#REF!=$A832),'2-1 采购订单物料明细表报表导出'!#REF!,0))</f>
        <v>#REF!</v>
      </c>
      <c r="H832" s="23" t="e" cm="1">
        <f t="array" ref="H832">SUM(IF((LEFT('2-1 采购订单物料明细表报表导出'!#REF!,7)=H$1)*('2-1 采购订单物料明细表报表导出'!#REF!=$A832),'2-1 采购订单物料明细表报表导出'!#REF!,0))</f>
        <v>#REF!</v>
      </c>
      <c r="I832" s="23" t="e" cm="1">
        <f t="array" ref="I832">SUM(IF((LEFT('2-1 采购订单物料明细表报表导出'!#REF!,7)=I$1)*('2-1 采购订单物料明细表报表导出'!#REF!=$A832),'2-1 采购订单物料明细表报表导出'!#REF!,0))</f>
        <v>#REF!</v>
      </c>
      <c r="J832" s="23" t="e" cm="1">
        <f t="array" ref="J832">SUM(IF((LEFT('2-1 采购订单物料明细表报表导出'!#REF!,7)=J$1)*('2-1 采购订单物料明细表报表导出'!#REF!=$A832),'2-1 采购订单物料明细表报表导出'!#REF!,0))</f>
        <v>#REF!</v>
      </c>
      <c r="K832" s="23" t="e" cm="1">
        <f t="array" ref="K832">SUM(IF((LEFT('2-1 采购订单物料明细表报表导出'!#REF!,7)=K$1)*('2-1 采购订单物料明细表报表导出'!#REF!=$A832),'2-1 采购订单物料明细表报表导出'!#REF!,0))</f>
        <v>#REF!</v>
      </c>
      <c r="L832" s="23" t="e" cm="1">
        <f t="array" ref="L832">SUM(IF((LEFT('2-1 采购订单物料明细表报表导出'!#REF!,7)=L$1)*('2-1 采购订单物料明细表报表导出'!#REF!=$A832),'2-1 采购订单物料明细表报表导出'!#REF!,0))</f>
        <v>#REF!</v>
      </c>
      <c r="M832" s="23" t="e" cm="1">
        <f t="array" ref="M832">SUM(IF((LEFT('2-1 采购订单物料明细表报表导出'!#REF!,7)=M$1)*('2-1 采购订单物料明细表报表导出'!#REF!=$A832),'2-1 采购订单物料明细表报表导出'!#REF!,0))</f>
        <v>#REF!</v>
      </c>
      <c r="N832" s="23" t="e" cm="1">
        <f t="array" ref="N832">SUM(IF((LEFT('2-1 采购订单物料明细表报表导出'!#REF!,7)=N$1)*('2-1 采购订单物料明细表报表导出'!#REF!=$A832),'2-1 采购订单物料明细表报表导出'!#REF!,0))</f>
        <v>#REF!</v>
      </c>
      <c r="O832" s="23" t="e" cm="1">
        <f t="array" ref="O832">SUM(IF((LEFT('2-1 采购订单物料明细表报表导出'!#REF!,7)=O$1)*('2-1 采购订单物料明细表报表导出'!#REF!=$A832),'2-1 采购订单物料明细表报表导出'!#REF!,0))</f>
        <v>#REF!</v>
      </c>
    </row>
    <row r="833" ht="14.5" spans="1:15">
      <c r="A833" s="32" t="s">
        <v>4141</v>
      </c>
      <c r="B833" s="51" t="s">
        <v>1929</v>
      </c>
      <c r="C833" s="52" t="s">
        <v>1930</v>
      </c>
      <c r="D833" s="23" t="e" cm="1">
        <f t="array" ref="D833">SUM(IF((LEFT('2-1 采购订单物料明细表报表导出'!#REF!,7)=D$1)*('2-1 采购订单物料明细表报表导出'!#REF!=$A833),'2-1 采购订单物料明细表报表导出'!#REF!,0))</f>
        <v>#REF!</v>
      </c>
      <c r="E833" s="23" t="e" cm="1">
        <f t="array" ref="E833">SUM(IF((LEFT('2-1 采购订单物料明细表报表导出'!#REF!,7)=E$1)*('2-1 采购订单物料明细表报表导出'!#REF!=$A833),'2-1 采购订单物料明细表报表导出'!#REF!,0))</f>
        <v>#REF!</v>
      </c>
      <c r="F833" s="23" t="e" cm="1">
        <f t="array" ref="F833">SUM(IF((LEFT('2-1 采购订单物料明细表报表导出'!#REF!,7)=F$1)*('2-1 采购订单物料明细表报表导出'!#REF!=$A833),'2-1 采购订单物料明细表报表导出'!#REF!,0))</f>
        <v>#REF!</v>
      </c>
      <c r="G833" s="23" t="e" cm="1">
        <f t="array" ref="G833">SUM(IF((LEFT('2-1 采购订单物料明细表报表导出'!#REF!,7)=G$1)*('2-1 采购订单物料明细表报表导出'!#REF!=$A833),'2-1 采购订单物料明细表报表导出'!#REF!,0))</f>
        <v>#REF!</v>
      </c>
      <c r="H833" s="23" t="e" cm="1">
        <f t="array" ref="H833">SUM(IF((LEFT('2-1 采购订单物料明细表报表导出'!#REF!,7)=H$1)*('2-1 采购订单物料明细表报表导出'!#REF!=$A833),'2-1 采购订单物料明细表报表导出'!#REF!,0))</f>
        <v>#REF!</v>
      </c>
      <c r="I833" s="23" t="e" cm="1">
        <f t="array" ref="I833">SUM(IF((LEFT('2-1 采购订单物料明细表报表导出'!#REF!,7)=I$1)*('2-1 采购订单物料明细表报表导出'!#REF!=$A833),'2-1 采购订单物料明细表报表导出'!#REF!,0))</f>
        <v>#REF!</v>
      </c>
      <c r="J833" s="23" t="e" cm="1">
        <f t="array" ref="J833">SUM(IF((LEFT('2-1 采购订单物料明细表报表导出'!#REF!,7)=J$1)*('2-1 采购订单物料明细表报表导出'!#REF!=$A833),'2-1 采购订单物料明细表报表导出'!#REF!,0))</f>
        <v>#REF!</v>
      </c>
      <c r="K833" s="23" t="e" cm="1">
        <f t="array" ref="K833">SUM(IF((LEFT('2-1 采购订单物料明细表报表导出'!#REF!,7)=K$1)*('2-1 采购订单物料明细表报表导出'!#REF!=$A833),'2-1 采购订单物料明细表报表导出'!#REF!,0))</f>
        <v>#REF!</v>
      </c>
      <c r="L833" s="23" t="e" cm="1">
        <f t="array" ref="L833">SUM(IF((LEFT('2-1 采购订单物料明细表报表导出'!#REF!,7)=L$1)*('2-1 采购订单物料明细表报表导出'!#REF!=$A833),'2-1 采购订单物料明细表报表导出'!#REF!,0))</f>
        <v>#REF!</v>
      </c>
      <c r="M833" s="23" t="e" cm="1">
        <f t="array" ref="M833">SUM(IF((LEFT('2-1 采购订单物料明细表报表导出'!#REF!,7)=M$1)*('2-1 采购订单物料明细表报表导出'!#REF!=$A833),'2-1 采购订单物料明细表报表导出'!#REF!,0))</f>
        <v>#REF!</v>
      </c>
      <c r="N833" s="23" t="e" cm="1">
        <f t="array" ref="N833">SUM(IF((LEFT('2-1 采购订单物料明细表报表导出'!#REF!,7)=N$1)*('2-1 采购订单物料明细表报表导出'!#REF!=$A833),'2-1 采购订单物料明细表报表导出'!#REF!,0))</f>
        <v>#REF!</v>
      </c>
      <c r="O833" s="23" t="e" cm="1">
        <f t="array" ref="O833">SUM(IF((LEFT('2-1 采购订单物料明细表报表导出'!#REF!,7)=O$1)*('2-1 采购订单物料明细表报表导出'!#REF!=$A833),'2-1 采购订单物料明细表报表导出'!#REF!,0))</f>
        <v>#REF!</v>
      </c>
    </row>
    <row r="834" ht="14.5" spans="1:15">
      <c r="A834" s="32" t="s">
        <v>4142</v>
      </c>
      <c r="B834" s="51" t="s">
        <v>1929</v>
      </c>
      <c r="C834" s="52" t="s">
        <v>1930</v>
      </c>
      <c r="D834" s="23" t="e" cm="1">
        <f t="array" ref="D834">SUM(IF((LEFT('2-1 采购订单物料明细表报表导出'!#REF!,7)=D$1)*('2-1 采购订单物料明细表报表导出'!#REF!=$A834),'2-1 采购订单物料明细表报表导出'!#REF!,0))</f>
        <v>#REF!</v>
      </c>
      <c r="E834" s="23" t="e" cm="1">
        <f t="array" ref="E834">SUM(IF((LEFT('2-1 采购订单物料明细表报表导出'!#REF!,7)=E$1)*('2-1 采购订单物料明细表报表导出'!#REF!=$A834),'2-1 采购订单物料明细表报表导出'!#REF!,0))</f>
        <v>#REF!</v>
      </c>
      <c r="F834" s="23" t="e" cm="1">
        <f t="array" ref="F834">SUM(IF((LEFT('2-1 采购订单物料明细表报表导出'!#REF!,7)=F$1)*('2-1 采购订单物料明细表报表导出'!#REF!=$A834),'2-1 采购订单物料明细表报表导出'!#REF!,0))</f>
        <v>#REF!</v>
      </c>
      <c r="G834" s="23" t="e" cm="1">
        <f t="array" ref="G834">SUM(IF((LEFT('2-1 采购订单物料明细表报表导出'!#REF!,7)=G$1)*('2-1 采购订单物料明细表报表导出'!#REF!=$A834),'2-1 采购订单物料明细表报表导出'!#REF!,0))</f>
        <v>#REF!</v>
      </c>
      <c r="H834" s="23" t="e" cm="1">
        <f t="array" ref="H834">SUM(IF((LEFT('2-1 采购订单物料明细表报表导出'!#REF!,7)=H$1)*('2-1 采购订单物料明细表报表导出'!#REF!=$A834),'2-1 采购订单物料明细表报表导出'!#REF!,0))</f>
        <v>#REF!</v>
      </c>
      <c r="I834" s="23" t="e" cm="1">
        <f t="array" ref="I834">SUM(IF((LEFT('2-1 采购订单物料明细表报表导出'!#REF!,7)=I$1)*('2-1 采购订单物料明细表报表导出'!#REF!=$A834),'2-1 采购订单物料明细表报表导出'!#REF!,0))</f>
        <v>#REF!</v>
      </c>
      <c r="J834" s="23" t="e" cm="1">
        <f t="array" ref="J834">SUM(IF((LEFT('2-1 采购订单物料明细表报表导出'!#REF!,7)=J$1)*('2-1 采购订单物料明细表报表导出'!#REF!=$A834),'2-1 采购订单物料明细表报表导出'!#REF!,0))</f>
        <v>#REF!</v>
      </c>
      <c r="K834" s="23" t="e" cm="1">
        <f t="array" ref="K834">SUM(IF((LEFT('2-1 采购订单物料明细表报表导出'!#REF!,7)=K$1)*('2-1 采购订单物料明细表报表导出'!#REF!=$A834),'2-1 采购订单物料明细表报表导出'!#REF!,0))</f>
        <v>#REF!</v>
      </c>
      <c r="L834" s="23" t="e" cm="1">
        <f t="array" ref="L834">SUM(IF((LEFT('2-1 采购订单物料明细表报表导出'!#REF!,7)=L$1)*('2-1 采购订单物料明细表报表导出'!#REF!=$A834),'2-1 采购订单物料明细表报表导出'!#REF!,0))</f>
        <v>#REF!</v>
      </c>
      <c r="M834" s="23" t="e" cm="1">
        <f t="array" ref="M834">SUM(IF((LEFT('2-1 采购订单物料明细表报表导出'!#REF!,7)=M$1)*('2-1 采购订单物料明细表报表导出'!#REF!=$A834),'2-1 采购订单物料明细表报表导出'!#REF!,0))</f>
        <v>#REF!</v>
      </c>
      <c r="N834" s="23" t="e" cm="1">
        <f t="array" ref="N834">SUM(IF((LEFT('2-1 采购订单物料明细表报表导出'!#REF!,7)=N$1)*('2-1 采购订单物料明细表报表导出'!#REF!=$A834),'2-1 采购订单物料明细表报表导出'!#REF!,0))</f>
        <v>#REF!</v>
      </c>
      <c r="O834" s="23" t="e" cm="1">
        <f t="array" ref="O834">SUM(IF((LEFT('2-1 采购订单物料明细表报表导出'!#REF!,7)=O$1)*('2-1 采购订单物料明细表报表导出'!#REF!=$A834),'2-1 采购订单物料明细表报表导出'!#REF!,0))</f>
        <v>#REF!</v>
      </c>
    </row>
    <row r="835" ht="14.5" spans="1:15">
      <c r="A835" s="32" t="s">
        <v>4143</v>
      </c>
      <c r="B835" s="51" t="s">
        <v>1929</v>
      </c>
      <c r="C835" s="52" t="s">
        <v>1930</v>
      </c>
      <c r="D835" s="23" t="e" cm="1">
        <f t="array" ref="D835">SUM(IF((LEFT('2-1 采购订单物料明细表报表导出'!#REF!,7)=D$1)*('2-1 采购订单物料明细表报表导出'!#REF!=$A835),'2-1 采购订单物料明细表报表导出'!#REF!,0))</f>
        <v>#REF!</v>
      </c>
      <c r="E835" s="23" t="e" cm="1">
        <f t="array" ref="E835">SUM(IF((LEFT('2-1 采购订单物料明细表报表导出'!#REF!,7)=E$1)*('2-1 采购订单物料明细表报表导出'!#REF!=$A835),'2-1 采购订单物料明细表报表导出'!#REF!,0))</f>
        <v>#REF!</v>
      </c>
      <c r="F835" s="23" t="e" cm="1">
        <f t="array" ref="F835">SUM(IF((LEFT('2-1 采购订单物料明细表报表导出'!#REF!,7)=F$1)*('2-1 采购订单物料明细表报表导出'!#REF!=$A835),'2-1 采购订单物料明细表报表导出'!#REF!,0))</f>
        <v>#REF!</v>
      </c>
      <c r="G835" s="23" t="e" cm="1">
        <f t="array" ref="G835">SUM(IF((LEFT('2-1 采购订单物料明细表报表导出'!#REF!,7)=G$1)*('2-1 采购订单物料明细表报表导出'!#REF!=$A835),'2-1 采购订单物料明细表报表导出'!#REF!,0))</f>
        <v>#REF!</v>
      </c>
      <c r="H835" s="23" t="e" cm="1">
        <f t="array" ref="H835">SUM(IF((LEFT('2-1 采购订单物料明细表报表导出'!#REF!,7)=H$1)*('2-1 采购订单物料明细表报表导出'!#REF!=$A835),'2-1 采购订单物料明细表报表导出'!#REF!,0))</f>
        <v>#REF!</v>
      </c>
      <c r="I835" s="23" t="e" cm="1">
        <f t="array" ref="I835">SUM(IF((LEFT('2-1 采购订单物料明细表报表导出'!#REF!,7)=I$1)*('2-1 采购订单物料明细表报表导出'!#REF!=$A835),'2-1 采购订单物料明细表报表导出'!#REF!,0))</f>
        <v>#REF!</v>
      </c>
      <c r="J835" s="23" t="e" cm="1">
        <f t="array" ref="J835">SUM(IF((LEFT('2-1 采购订单物料明细表报表导出'!#REF!,7)=J$1)*('2-1 采购订单物料明细表报表导出'!#REF!=$A835),'2-1 采购订单物料明细表报表导出'!#REF!,0))</f>
        <v>#REF!</v>
      </c>
      <c r="K835" s="23" t="e" cm="1">
        <f t="array" ref="K835">SUM(IF((LEFT('2-1 采购订单物料明细表报表导出'!#REF!,7)=K$1)*('2-1 采购订单物料明细表报表导出'!#REF!=$A835),'2-1 采购订单物料明细表报表导出'!#REF!,0))</f>
        <v>#REF!</v>
      </c>
      <c r="L835" s="23" t="e" cm="1">
        <f t="array" ref="L835">SUM(IF((LEFT('2-1 采购订单物料明细表报表导出'!#REF!,7)=L$1)*('2-1 采购订单物料明细表报表导出'!#REF!=$A835),'2-1 采购订单物料明细表报表导出'!#REF!,0))</f>
        <v>#REF!</v>
      </c>
      <c r="M835" s="23" t="e" cm="1">
        <f t="array" ref="M835">SUM(IF((LEFT('2-1 采购订单物料明细表报表导出'!#REF!,7)=M$1)*('2-1 采购订单物料明细表报表导出'!#REF!=$A835),'2-1 采购订单物料明细表报表导出'!#REF!,0))</f>
        <v>#REF!</v>
      </c>
      <c r="N835" s="23" t="e" cm="1">
        <f t="array" ref="N835">SUM(IF((LEFT('2-1 采购订单物料明细表报表导出'!#REF!,7)=N$1)*('2-1 采购订单物料明细表报表导出'!#REF!=$A835),'2-1 采购订单物料明细表报表导出'!#REF!,0))</f>
        <v>#REF!</v>
      </c>
      <c r="O835" s="23" t="e" cm="1">
        <f t="array" ref="O835">SUM(IF((LEFT('2-1 采购订单物料明细表报表导出'!#REF!,7)=O$1)*('2-1 采购订单物料明细表报表导出'!#REF!=$A835),'2-1 采购订单物料明细表报表导出'!#REF!,0))</f>
        <v>#REF!</v>
      </c>
    </row>
    <row r="836" ht="14.5" spans="1:15">
      <c r="A836" s="32" t="s">
        <v>4144</v>
      </c>
      <c r="B836" s="51" t="s">
        <v>1929</v>
      </c>
      <c r="C836" s="52" t="s">
        <v>1930</v>
      </c>
      <c r="D836" s="23" t="e" cm="1">
        <f t="array" ref="D836">SUM(IF((LEFT('2-1 采购订单物料明细表报表导出'!#REF!,7)=D$1)*('2-1 采购订单物料明细表报表导出'!#REF!=$A836),'2-1 采购订单物料明细表报表导出'!#REF!,0))</f>
        <v>#REF!</v>
      </c>
      <c r="E836" s="23" t="e" cm="1">
        <f t="array" ref="E836">SUM(IF((LEFT('2-1 采购订单物料明细表报表导出'!#REF!,7)=E$1)*('2-1 采购订单物料明细表报表导出'!#REF!=$A836),'2-1 采购订单物料明细表报表导出'!#REF!,0))</f>
        <v>#REF!</v>
      </c>
      <c r="F836" s="23" t="e" cm="1">
        <f t="array" ref="F836">SUM(IF((LEFT('2-1 采购订单物料明细表报表导出'!#REF!,7)=F$1)*('2-1 采购订单物料明细表报表导出'!#REF!=$A836),'2-1 采购订单物料明细表报表导出'!#REF!,0))</f>
        <v>#REF!</v>
      </c>
      <c r="G836" s="23" t="e" cm="1">
        <f t="array" ref="G836">SUM(IF((LEFT('2-1 采购订单物料明细表报表导出'!#REF!,7)=G$1)*('2-1 采购订单物料明细表报表导出'!#REF!=$A836),'2-1 采购订单物料明细表报表导出'!#REF!,0))</f>
        <v>#REF!</v>
      </c>
      <c r="H836" s="23" t="e" cm="1">
        <f t="array" ref="H836">SUM(IF((LEFT('2-1 采购订单物料明细表报表导出'!#REF!,7)=H$1)*('2-1 采购订单物料明细表报表导出'!#REF!=$A836),'2-1 采购订单物料明细表报表导出'!#REF!,0))</f>
        <v>#REF!</v>
      </c>
      <c r="I836" s="23" t="e" cm="1">
        <f t="array" ref="I836">SUM(IF((LEFT('2-1 采购订单物料明细表报表导出'!#REF!,7)=I$1)*('2-1 采购订单物料明细表报表导出'!#REF!=$A836),'2-1 采购订单物料明细表报表导出'!#REF!,0))</f>
        <v>#REF!</v>
      </c>
      <c r="J836" s="23" t="e" cm="1">
        <f t="array" ref="J836">SUM(IF((LEFT('2-1 采购订单物料明细表报表导出'!#REF!,7)=J$1)*('2-1 采购订单物料明细表报表导出'!#REF!=$A836),'2-1 采购订单物料明细表报表导出'!#REF!,0))</f>
        <v>#REF!</v>
      </c>
      <c r="K836" s="23" t="e" cm="1">
        <f t="array" ref="K836">SUM(IF((LEFT('2-1 采购订单物料明细表报表导出'!#REF!,7)=K$1)*('2-1 采购订单物料明细表报表导出'!#REF!=$A836),'2-1 采购订单物料明细表报表导出'!#REF!,0))</f>
        <v>#REF!</v>
      </c>
      <c r="L836" s="23" t="e" cm="1">
        <f t="array" ref="L836">SUM(IF((LEFT('2-1 采购订单物料明细表报表导出'!#REF!,7)=L$1)*('2-1 采购订单物料明细表报表导出'!#REF!=$A836),'2-1 采购订单物料明细表报表导出'!#REF!,0))</f>
        <v>#REF!</v>
      </c>
      <c r="M836" s="23" t="e" cm="1">
        <f t="array" ref="M836">SUM(IF((LEFT('2-1 采购订单物料明细表报表导出'!#REF!,7)=M$1)*('2-1 采购订单物料明细表报表导出'!#REF!=$A836),'2-1 采购订单物料明细表报表导出'!#REF!,0))</f>
        <v>#REF!</v>
      </c>
      <c r="N836" s="23" t="e" cm="1">
        <f t="array" ref="N836">SUM(IF((LEFT('2-1 采购订单物料明细表报表导出'!#REF!,7)=N$1)*('2-1 采购订单物料明细表报表导出'!#REF!=$A836),'2-1 采购订单物料明细表报表导出'!#REF!,0))</f>
        <v>#REF!</v>
      </c>
      <c r="O836" s="23" t="e" cm="1">
        <f t="array" ref="O836">SUM(IF((LEFT('2-1 采购订单物料明细表报表导出'!#REF!,7)=O$1)*('2-1 采购订单物料明细表报表导出'!#REF!=$A836),'2-1 采购订单物料明细表报表导出'!#REF!,0))</f>
        <v>#REF!</v>
      </c>
    </row>
    <row r="837" ht="14.5" spans="1:15">
      <c r="A837" s="32" t="s">
        <v>4145</v>
      </c>
      <c r="B837" s="51" t="s">
        <v>1929</v>
      </c>
      <c r="C837" s="52" t="s">
        <v>1930</v>
      </c>
      <c r="D837" s="23" t="e" cm="1">
        <f t="array" ref="D837">SUM(IF((LEFT('2-1 采购订单物料明细表报表导出'!#REF!,7)=D$1)*('2-1 采购订单物料明细表报表导出'!#REF!=$A837),'2-1 采购订单物料明细表报表导出'!#REF!,0))</f>
        <v>#REF!</v>
      </c>
      <c r="E837" s="23" t="e" cm="1">
        <f t="array" ref="E837">SUM(IF((LEFT('2-1 采购订单物料明细表报表导出'!#REF!,7)=E$1)*('2-1 采购订单物料明细表报表导出'!#REF!=$A837),'2-1 采购订单物料明细表报表导出'!#REF!,0))</f>
        <v>#REF!</v>
      </c>
      <c r="F837" s="23" t="e" cm="1">
        <f t="array" ref="F837">SUM(IF((LEFT('2-1 采购订单物料明细表报表导出'!#REF!,7)=F$1)*('2-1 采购订单物料明细表报表导出'!#REF!=$A837),'2-1 采购订单物料明细表报表导出'!#REF!,0))</f>
        <v>#REF!</v>
      </c>
      <c r="G837" s="23" t="e" cm="1">
        <f t="array" ref="G837">SUM(IF((LEFT('2-1 采购订单物料明细表报表导出'!#REF!,7)=G$1)*('2-1 采购订单物料明细表报表导出'!#REF!=$A837),'2-1 采购订单物料明细表报表导出'!#REF!,0))</f>
        <v>#REF!</v>
      </c>
      <c r="H837" s="23" t="e" cm="1">
        <f t="array" ref="H837">SUM(IF((LEFT('2-1 采购订单物料明细表报表导出'!#REF!,7)=H$1)*('2-1 采购订单物料明细表报表导出'!#REF!=$A837),'2-1 采购订单物料明细表报表导出'!#REF!,0))</f>
        <v>#REF!</v>
      </c>
      <c r="I837" s="23" t="e" cm="1">
        <f t="array" ref="I837">SUM(IF((LEFT('2-1 采购订单物料明细表报表导出'!#REF!,7)=I$1)*('2-1 采购订单物料明细表报表导出'!#REF!=$A837),'2-1 采购订单物料明细表报表导出'!#REF!,0))</f>
        <v>#REF!</v>
      </c>
      <c r="J837" s="23" t="e" cm="1">
        <f t="array" ref="J837">SUM(IF((LEFT('2-1 采购订单物料明细表报表导出'!#REF!,7)=J$1)*('2-1 采购订单物料明细表报表导出'!#REF!=$A837),'2-1 采购订单物料明细表报表导出'!#REF!,0))</f>
        <v>#REF!</v>
      </c>
      <c r="K837" s="23" t="e" cm="1">
        <f t="array" ref="K837">SUM(IF((LEFT('2-1 采购订单物料明细表报表导出'!#REF!,7)=K$1)*('2-1 采购订单物料明细表报表导出'!#REF!=$A837),'2-1 采购订单物料明细表报表导出'!#REF!,0))</f>
        <v>#REF!</v>
      </c>
      <c r="L837" s="23" t="e" cm="1">
        <f t="array" ref="L837">SUM(IF((LEFT('2-1 采购订单物料明细表报表导出'!#REF!,7)=L$1)*('2-1 采购订单物料明细表报表导出'!#REF!=$A837),'2-1 采购订单物料明细表报表导出'!#REF!,0))</f>
        <v>#REF!</v>
      </c>
      <c r="M837" s="23" t="e" cm="1">
        <f t="array" ref="M837">SUM(IF((LEFT('2-1 采购订单物料明细表报表导出'!#REF!,7)=M$1)*('2-1 采购订单物料明细表报表导出'!#REF!=$A837),'2-1 采购订单物料明细表报表导出'!#REF!,0))</f>
        <v>#REF!</v>
      </c>
      <c r="N837" s="23" t="e" cm="1">
        <f t="array" ref="N837">SUM(IF((LEFT('2-1 采购订单物料明细表报表导出'!#REF!,7)=N$1)*('2-1 采购订单物料明细表报表导出'!#REF!=$A837),'2-1 采购订单物料明细表报表导出'!#REF!,0))</f>
        <v>#REF!</v>
      </c>
      <c r="O837" s="23" t="e" cm="1">
        <f t="array" ref="O837">SUM(IF((LEFT('2-1 采购订单物料明细表报表导出'!#REF!,7)=O$1)*('2-1 采购订单物料明细表报表导出'!#REF!=$A837),'2-1 采购订单物料明细表报表导出'!#REF!,0))</f>
        <v>#REF!</v>
      </c>
    </row>
    <row r="838" ht="14.5" spans="1:15">
      <c r="A838" s="32" t="s">
        <v>4146</v>
      </c>
      <c r="B838" s="51" t="s">
        <v>1929</v>
      </c>
      <c r="C838" s="52" t="s">
        <v>1930</v>
      </c>
      <c r="D838" s="23" t="e" cm="1">
        <f t="array" ref="D838">SUM(IF((LEFT('2-1 采购订单物料明细表报表导出'!#REF!,7)=D$1)*('2-1 采购订单物料明细表报表导出'!#REF!=$A838),'2-1 采购订单物料明细表报表导出'!#REF!,0))</f>
        <v>#REF!</v>
      </c>
      <c r="E838" s="23" t="e" cm="1">
        <f t="array" ref="E838">SUM(IF((LEFT('2-1 采购订单物料明细表报表导出'!#REF!,7)=E$1)*('2-1 采购订单物料明细表报表导出'!#REF!=$A838),'2-1 采购订单物料明细表报表导出'!#REF!,0))</f>
        <v>#REF!</v>
      </c>
      <c r="F838" s="23" t="e" cm="1">
        <f t="array" ref="F838">SUM(IF((LEFT('2-1 采购订单物料明细表报表导出'!#REF!,7)=F$1)*('2-1 采购订单物料明细表报表导出'!#REF!=$A838),'2-1 采购订单物料明细表报表导出'!#REF!,0))</f>
        <v>#REF!</v>
      </c>
      <c r="G838" s="23" t="e" cm="1">
        <f t="array" ref="G838">SUM(IF((LEFT('2-1 采购订单物料明细表报表导出'!#REF!,7)=G$1)*('2-1 采购订单物料明细表报表导出'!#REF!=$A838),'2-1 采购订单物料明细表报表导出'!#REF!,0))</f>
        <v>#REF!</v>
      </c>
      <c r="H838" s="23" t="e" cm="1">
        <f t="array" ref="H838">SUM(IF((LEFT('2-1 采购订单物料明细表报表导出'!#REF!,7)=H$1)*('2-1 采购订单物料明细表报表导出'!#REF!=$A838),'2-1 采购订单物料明细表报表导出'!#REF!,0))</f>
        <v>#REF!</v>
      </c>
      <c r="I838" s="23" t="e" cm="1">
        <f t="array" ref="I838">SUM(IF((LEFT('2-1 采购订单物料明细表报表导出'!#REF!,7)=I$1)*('2-1 采购订单物料明细表报表导出'!#REF!=$A838),'2-1 采购订单物料明细表报表导出'!#REF!,0))</f>
        <v>#REF!</v>
      </c>
      <c r="J838" s="23" t="e" cm="1">
        <f t="array" ref="J838">SUM(IF((LEFT('2-1 采购订单物料明细表报表导出'!#REF!,7)=J$1)*('2-1 采购订单物料明细表报表导出'!#REF!=$A838),'2-1 采购订单物料明细表报表导出'!#REF!,0))</f>
        <v>#REF!</v>
      </c>
      <c r="K838" s="23" t="e" cm="1">
        <f t="array" ref="K838">SUM(IF((LEFT('2-1 采购订单物料明细表报表导出'!#REF!,7)=K$1)*('2-1 采购订单物料明细表报表导出'!#REF!=$A838),'2-1 采购订单物料明细表报表导出'!#REF!,0))</f>
        <v>#REF!</v>
      </c>
      <c r="L838" s="23" t="e" cm="1">
        <f t="array" ref="L838">SUM(IF((LEFT('2-1 采购订单物料明细表报表导出'!#REF!,7)=L$1)*('2-1 采购订单物料明细表报表导出'!#REF!=$A838),'2-1 采购订单物料明细表报表导出'!#REF!,0))</f>
        <v>#REF!</v>
      </c>
      <c r="M838" s="23" t="e" cm="1">
        <f t="array" ref="M838">SUM(IF((LEFT('2-1 采购订单物料明细表报表导出'!#REF!,7)=M$1)*('2-1 采购订单物料明细表报表导出'!#REF!=$A838),'2-1 采购订单物料明细表报表导出'!#REF!,0))</f>
        <v>#REF!</v>
      </c>
      <c r="N838" s="23" t="e" cm="1">
        <f t="array" ref="N838">SUM(IF((LEFT('2-1 采购订单物料明细表报表导出'!#REF!,7)=N$1)*('2-1 采购订单物料明细表报表导出'!#REF!=$A838),'2-1 采购订单物料明细表报表导出'!#REF!,0))</f>
        <v>#REF!</v>
      </c>
      <c r="O838" s="23" t="e" cm="1">
        <f t="array" ref="O838">SUM(IF((LEFT('2-1 采购订单物料明细表报表导出'!#REF!,7)=O$1)*('2-1 采购订单物料明细表报表导出'!#REF!=$A838),'2-1 采购订单物料明细表报表导出'!#REF!,0))</f>
        <v>#REF!</v>
      </c>
    </row>
    <row r="839" ht="15" spans="1:15">
      <c r="A839" s="53" t="s">
        <v>4147</v>
      </c>
      <c r="B839" s="51" t="s">
        <v>1929</v>
      </c>
      <c r="C839" s="52" t="s">
        <v>1930</v>
      </c>
      <c r="D839" s="23" t="e" cm="1">
        <f t="array" ref="D839">SUM(IF((LEFT('2-1 采购订单物料明细表报表导出'!#REF!,7)=D$1)*('2-1 采购订单物料明细表报表导出'!#REF!=$A839),'2-1 采购订单物料明细表报表导出'!#REF!,0))</f>
        <v>#REF!</v>
      </c>
      <c r="E839" s="23" t="e" cm="1">
        <f t="array" ref="E839">SUM(IF((LEFT('2-1 采购订单物料明细表报表导出'!#REF!,7)=E$1)*('2-1 采购订单物料明细表报表导出'!#REF!=$A839),'2-1 采购订单物料明细表报表导出'!#REF!,0))</f>
        <v>#REF!</v>
      </c>
      <c r="F839" s="23" t="e" cm="1">
        <f t="array" ref="F839">SUM(IF((LEFT('2-1 采购订单物料明细表报表导出'!#REF!,7)=F$1)*('2-1 采购订单物料明细表报表导出'!#REF!=$A839),'2-1 采购订单物料明细表报表导出'!#REF!,0))</f>
        <v>#REF!</v>
      </c>
      <c r="G839" s="23" t="e" cm="1">
        <f t="array" ref="G839">SUM(IF((LEFT('2-1 采购订单物料明细表报表导出'!#REF!,7)=G$1)*('2-1 采购订单物料明细表报表导出'!#REF!=$A839),'2-1 采购订单物料明细表报表导出'!#REF!,0))</f>
        <v>#REF!</v>
      </c>
      <c r="H839" s="23" t="e" cm="1">
        <f t="array" ref="H839">SUM(IF((LEFT('2-1 采购订单物料明细表报表导出'!#REF!,7)=H$1)*('2-1 采购订单物料明细表报表导出'!#REF!=$A839),'2-1 采购订单物料明细表报表导出'!#REF!,0))</f>
        <v>#REF!</v>
      </c>
      <c r="I839" s="23" t="e" cm="1">
        <f t="array" ref="I839">SUM(IF((LEFT('2-1 采购订单物料明细表报表导出'!#REF!,7)=I$1)*('2-1 采购订单物料明细表报表导出'!#REF!=$A839),'2-1 采购订单物料明细表报表导出'!#REF!,0))</f>
        <v>#REF!</v>
      </c>
      <c r="J839" s="23" t="e" cm="1">
        <f t="array" ref="J839">SUM(IF((LEFT('2-1 采购订单物料明细表报表导出'!#REF!,7)=J$1)*('2-1 采购订单物料明细表报表导出'!#REF!=$A839),'2-1 采购订单物料明细表报表导出'!#REF!,0))</f>
        <v>#REF!</v>
      </c>
      <c r="K839" s="23" t="e" cm="1">
        <f t="array" ref="K839">SUM(IF((LEFT('2-1 采购订单物料明细表报表导出'!#REF!,7)=K$1)*('2-1 采购订单物料明细表报表导出'!#REF!=$A839),'2-1 采购订单物料明细表报表导出'!#REF!,0))</f>
        <v>#REF!</v>
      </c>
      <c r="L839" s="23" t="e" cm="1">
        <f t="array" ref="L839">SUM(IF((LEFT('2-1 采购订单物料明细表报表导出'!#REF!,7)=L$1)*('2-1 采购订单物料明细表报表导出'!#REF!=$A839),'2-1 采购订单物料明细表报表导出'!#REF!,0))</f>
        <v>#REF!</v>
      </c>
      <c r="M839" s="23" t="e" cm="1">
        <f t="array" ref="M839">SUM(IF((LEFT('2-1 采购订单物料明细表报表导出'!#REF!,7)=M$1)*('2-1 采购订单物料明细表报表导出'!#REF!=$A839),'2-1 采购订单物料明细表报表导出'!#REF!,0))</f>
        <v>#REF!</v>
      </c>
      <c r="N839" s="23" t="e" cm="1">
        <f t="array" ref="N839">SUM(IF((LEFT('2-1 采购订单物料明细表报表导出'!#REF!,7)=N$1)*('2-1 采购订单物料明细表报表导出'!#REF!=$A839),'2-1 采购订单物料明细表报表导出'!#REF!,0))</f>
        <v>#REF!</v>
      </c>
      <c r="O839" s="23" t="e" cm="1">
        <f t="array" ref="O839">SUM(IF((LEFT('2-1 采购订单物料明细表报表导出'!#REF!,7)=O$1)*('2-1 采购订单物料明细表报表导出'!#REF!=$A839),'2-1 采购订单物料明细表报表导出'!#REF!,0))</f>
        <v>#REF!</v>
      </c>
    </row>
    <row r="840" ht="14.5" spans="1:15">
      <c r="A840" s="32" t="s">
        <v>4148</v>
      </c>
      <c r="B840" s="51" t="s">
        <v>1913</v>
      </c>
      <c r="C840" s="52" t="s">
        <v>1914</v>
      </c>
      <c r="D840" s="23" t="e" cm="1">
        <f t="array" ref="D840">SUM(IF((LEFT('2-1 采购订单物料明细表报表导出'!#REF!,7)=D$1)*('2-1 采购订单物料明细表报表导出'!#REF!=$A840),'2-1 采购订单物料明细表报表导出'!#REF!,0))</f>
        <v>#REF!</v>
      </c>
      <c r="E840" s="23" t="e" cm="1">
        <f t="array" ref="E840">SUM(IF((LEFT('2-1 采购订单物料明细表报表导出'!#REF!,7)=E$1)*('2-1 采购订单物料明细表报表导出'!#REF!=$A840),'2-1 采购订单物料明细表报表导出'!#REF!,0))</f>
        <v>#REF!</v>
      </c>
      <c r="F840" s="23" t="e" cm="1">
        <f t="array" ref="F840">SUM(IF((LEFT('2-1 采购订单物料明细表报表导出'!#REF!,7)=F$1)*('2-1 采购订单物料明细表报表导出'!#REF!=$A840),'2-1 采购订单物料明细表报表导出'!#REF!,0))</f>
        <v>#REF!</v>
      </c>
      <c r="G840" s="23" t="e" cm="1">
        <f t="array" ref="G840">SUM(IF((LEFT('2-1 采购订单物料明细表报表导出'!#REF!,7)=G$1)*('2-1 采购订单物料明细表报表导出'!#REF!=$A840),'2-1 采购订单物料明细表报表导出'!#REF!,0))</f>
        <v>#REF!</v>
      </c>
      <c r="H840" s="23" t="e" cm="1">
        <f t="array" ref="H840">SUM(IF((LEFT('2-1 采购订单物料明细表报表导出'!#REF!,7)=H$1)*('2-1 采购订单物料明细表报表导出'!#REF!=$A840),'2-1 采购订单物料明细表报表导出'!#REF!,0))</f>
        <v>#REF!</v>
      </c>
      <c r="I840" s="23" t="e" cm="1">
        <f t="array" ref="I840">SUM(IF((LEFT('2-1 采购订单物料明细表报表导出'!#REF!,7)=I$1)*('2-1 采购订单物料明细表报表导出'!#REF!=$A840),'2-1 采购订单物料明细表报表导出'!#REF!,0))</f>
        <v>#REF!</v>
      </c>
      <c r="J840" s="23" t="e" cm="1">
        <f t="array" ref="J840">SUM(IF((LEFT('2-1 采购订单物料明细表报表导出'!#REF!,7)=J$1)*('2-1 采购订单物料明细表报表导出'!#REF!=$A840),'2-1 采购订单物料明细表报表导出'!#REF!,0))</f>
        <v>#REF!</v>
      </c>
      <c r="K840" s="23" t="e" cm="1">
        <f t="array" ref="K840">SUM(IF((LEFT('2-1 采购订单物料明细表报表导出'!#REF!,7)=K$1)*('2-1 采购订单物料明细表报表导出'!#REF!=$A840),'2-1 采购订单物料明细表报表导出'!#REF!,0))</f>
        <v>#REF!</v>
      </c>
      <c r="L840" s="23" t="e" cm="1">
        <f t="array" ref="L840">SUM(IF((LEFT('2-1 采购订单物料明细表报表导出'!#REF!,7)=L$1)*('2-1 采购订单物料明细表报表导出'!#REF!=$A840),'2-1 采购订单物料明细表报表导出'!#REF!,0))</f>
        <v>#REF!</v>
      </c>
      <c r="M840" s="23" t="e" cm="1">
        <f t="array" ref="M840">SUM(IF((LEFT('2-1 采购订单物料明细表报表导出'!#REF!,7)=M$1)*('2-1 采购订单物料明细表报表导出'!#REF!=$A840),'2-1 采购订单物料明细表报表导出'!#REF!,0))</f>
        <v>#REF!</v>
      </c>
      <c r="N840" s="23" t="e" cm="1">
        <f t="array" ref="N840">SUM(IF((LEFT('2-1 采购订单物料明细表报表导出'!#REF!,7)=N$1)*('2-1 采购订单物料明细表报表导出'!#REF!=$A840),'2-1 采购订单物料明细表报表导出'!#REF!,0))</f>
        <v>#REF!</v>
      </c>
      <c r="O840" s="23" t="e" cm="1">
        <f t="array" ref="O840">SUM(IF((LEFT('2-1 采购订单物料明细表报表导出'!#REF!,7)=O$1)*('2-1 采购订单物料明细表报表导出'!#REF!=$A840),'2-1 采购订单物料明细表报表导出'!#REF!,0))</f>
        <v>#REF!</v>
      </c>
    </row>
    <row r="841" ht="14.5" spans="1:15">
      <c r="A841" s="32" t="s">
        <v>4149</v>
      </c>
      <c r="B841" s="51" t="s">
        <v>1913</v>
      </c>
      <c r="C841" s="52" t="s">
        <v>1914</v>
      </c>
      <c r="D841" s="23" t="e" cm="1">
        <f t="array" ref="D841">SUM(IF((LEFT('2-1 采购订单物料明细表报表导出'!#REF!,7)=D$1)*('2-1 采购订单物料明细表报表导出'!#REF!=$A841),'2-1 采购订单物料明细表报表导出'!#REF!,0))</f>
        <v>#REF!</v>
      </c>
      <c r="E841" s="23" t="e" cm="1">
        <f t="array" ref="E841">SUM(IF((LEFT('2-1 采购订单物料明细表报表导出'!#REF!,7)=E$1)*('2-1 采购订单物料明细表报表导出'!#REF!=$A841),'2-1 采购订单物料明细表报表导出'!#REF!,0))</f>
        <v>#REF!</v>
      </c>
      <c r="F841" s="23" t="e" cm="1">
        <f t="array" ref="F841">SUM(IF((LEFT('2-1 采购订单物料明细表报表导出'!#REF!,7)=F$1)*('2-1 采购订单物料明细表报表导出'!#REF!=$A841),'2-1 采购订单物料明细表报表导出'!#REF!,0))</f>
        <v>#REF!</v>
      </c>
      <c r="G841" s="23" t="e" cm="1">
        <f t="array" ref="G841">SUM(IF((LEFT('2-1 采购订单物料明细表报表导出'!#REF!,7)=G$1)*('2-1 采购订单物料明细表报表导出'!#REF!=$A841),'2-1 采购订单物料明细表报表导出'!#REF!,0))</f>
        <v>#REF!</v>
      </c>
      <c r="H841" s="23" t="e" cm="1">
        <f t="array" ref="H841">SUM(IF((LEFT('2-1 采购订单物料明细表报表导出'!#REF!,7)=H$1)*('2-1 采购订单物料明细表报表导出'!#REF!=$A841),'2-1 采购订单物料明细表报表导出'!#REF!,0))</f>
        <v>#REF!</v>
      </c>
      <c r="I841" s="23" t="e" cm="1">
        <f t="array" ref="I841">SUM(IF((LEFT('2-1 采购订单物料明细表报表导出'!#REF!,7)=I$1)*('2-1 采购订单物料明细表报表导出'!#REF!=$A841),'2-1 采购订单物料明细表报表导出'!#REF!,0))</f>
        <v>#REF!</v>
      </c>
      <c r="J841" s="23" t="e" cm="1">
        <f t="array" ref="J841">SUM(IF((LEFT('2-1 采购订单物料明细表报表导出'!#REF!,7)=J$1)*('2-1 采购订单物料明细表报表导出'!#REF!=$A841),'2-1 采购订单物料明细表报表导出'!#REF!,0))</f>
        <v>#REF!</v>
      </c>
      <c r="K841" s="23" t="e" cm="1">
        <f t="array" ref="K841">SUM(IF((LEFT('2-1 采购订单物料明细表报表导出'!#REF!,7)=K$1)*('2-1 采购订单物料明细表报表导出'!#REF!=$A841),'2-1 采购订单物料明细表报表导出'!#REF!,0))</f>
        <v>#REF!</v>
      </c>
      <c r="L841" s="23" t="e" cm="1">
        <f t="array" ref="L841">SUM(IF((LEFT('2-1 采购订单物料明细表报表导出'!#REF!,7)=L$1)*('2-1 采购订单物料明细表报表导出'!#REF!=$A841),'2-1 采购订单物料明细表报表导出'!#REF!,0))</f>
        <v>#REF!</v>
      </c>
      <c r="M841" s="23" t="e" cm="1">
        <f t="array" ref="M841">SUM(IF((LEFT('2-1 采购订单物料明细表报表导出'!#REF!,7)=M$1)*('2-1 采购订单物料明细表报表导出'!#REF!=$A841),'2-1 采购订单物料明细表报表导出'!#REF!,0))</f>
        <v>#REF!</v>
      </c>
      <c r="N841" s="23" t="e" cm="1">
        <f t="array" ref="N841">SUM(IF((LEFT('2-1 采购订单物料明细表报表导出'!#REF!,7)=N$1)*('2-1 采购订单物料明细表报表导出'!#REF!=$A841),'2-1 采购订单物料明细表报表导出'!#REF!,0))</f>
        <v>#REF!</v>
      </c>
      <c r="O841" s="23" t="e" cm="1">
        <f t="array" ref="O841">SUM(IF((LEFT('2-1 采购订单物料明细表报表导出'!#REF!,7)=O$1)*('2-1 采购订单物料明细表报表导出'!#REF!=$A841),'2-1 采购订单物料明细表报表导出'!#REF!,0))</f>
        <v>#REF!</v>
      </c>
    </row>
    <row r="842" ht="15" spans="1:15">
      <c r="A842" s="53" t="s">
        <v>4150</v>
      </c>
      <c r="B842" s="51" t="s">
        <v>1913</v>
      </c>
      <c r="C842" s="52" t="s">
        <v>1914</v>
      </c>
      <c r="D842" s="23" t="e" cm="1">
        <f t="array" ref="D842">SUM(IF((LEFT('2-1 采购订单物料明细表报表导出'!#REF!,7)=D$1)*('2-1 采购订单物料明细表报表导出'!#REF!=$A842),'2-1 采购订单物料明细表报表导出'!#REF!,0))</f>
        <v>#REF!</v>
      </c>
      <c r="E842" s="23" t="e" cm="1">
        <f t="array" ref="E842">SUM(IF((LEFT('2-1 采购订单物料明细表报表导出'!#REF!,7)=E$1)*('2-1 采购订单物料明细表报表导出'!#REF!=$A842),'2-1 采购订单物料明细表报表导出'!#REF!,0))</f>
        <v>#REF!</v>
      </c>
      <c r="F842" s="23" t="e" cm="1">
        <f t="array" ref="F842">SUM(IF((LEFT('2-1 采购订单物料明细表报表导出'!#REF!,7)=F$1)*('2-1 采购订单物料明细表报表导出'!#REF!=$A842),'2-1 采购订单物料明细表报表导出'!#REF!,0))</f>
        <v>#REF!</v>
      </c>
      <c r="G842" s="23" t="e" cm="1">
        <f t="array" ref="G842">SUM(IF((LEFT('2-1 采购订单物料明细表报表导出'!#REF!,7)=G$1)*('2-1 采购订单物料明细表报表导出'!#REF!=$A842),'2-1 采购订单物料明细表报表导出'!#REF!,0))</f>
        <v>#REF!</v>
      </c>
      <c r="H842" s="23" t="e" cm="1">
        <f t="array" ref="H842">SUM(IF((LEFT('2-1 采购订单物料明细表报表导出'!#REF!,7)=H$1)*('2-1 采购订单物料明细表报表导出'!#REF!=$A842),'2-1 采购订单物料明细表报表导出'!#REF!,0))</f>
        <v>#REF!</v>
      </c>
      <c r="I842" s="23" t="e" cm="1">
        <f t="array" ref="I842">SUM(IF((LEFT('2-1 采购订单物料明细表报表导出'!#REF!,7)=I$1)*('2-1 采购订单物料明细表报表导出'!#REF!=$A842),'2-1 采购订单物料明细表报表导出'!#REF!,0))</f>
        <v>#REF!</v>
      </c>
      <c r="J842" s="23" t="e" cm="1">
        <f t="array" ref="J842">SUM(IF((LEFT('2-1 采购订单物料明细表报表导出'!#REF!,7)=J$1)*('2-1 采购订单物料明细表报表导出'!#REF!=$A842),'2-1 采购订单物料明细表报表导出'!#REF!,0))</f>
        <v>#REF!</v>
      </c>
      <c r="K842" s="23" t="e" cm="1">
        <f t="array" ref="K842">SUM(IF((LEFT('2-1 采购订单物料明细表报表导出'!#REF!,7)=K$1)*('2-1 采购订单物料明细表报表导出'!#REF!=$A842),'2-1 采购订单物料明细表报表导出'!#REF!,0))</f>
        <v>#REF!</v>
      </c>
      <c r="L842" s="23" t="e" cm="1">
        <f t="array" ref="L842">SUM(IF((LEFT('2-1 采购订单物料明细表报表导出'!#REF!,7)=L$1)*('2-1 采购订单物料明细表报表导出'!#REF!=$A842),'2-1 采购订单物料明细表报表导出'!#REF!,0))</f>
        <v>#REF!</v>
      </c>
      <c r="M842" s="23" t="e" cm="1">
        <f t="array" ref="M842">SUM(IF((LEFT('2-1 采购订单物料明细表报表导出'!#REF!,7)=M$1)*('2-1 采购订单物料明细表报表导出'!#REF!=$A842),'2-1 采购订单物料明细表报表导出'!#REF!,0))</f>
        <v>#REF!</v>
      </c>
      <c r="N842" s="23" t="e" cm="1">
        <f t="array" ref="N842">SUM(IF((LEFT('2-1 采购订单物料明细表报表导出'!#REF!,7)=N$1)*('2-1 采购订单物料明细表报表导出'!#REF!=$A842),'2-1 采购订单物料明细表报表导出'!#REF!,0))</f>
        <v>#REF!</v>
      </c>
      <c r="O842" s="23" t="e" cm="1">
        <f t="array" ref="O842">SUM(IF((LEFT('2-1 采购订单物料明细表报表导出'!#REF!,7)=O$1)*('2-1 采购订单物料明细表报表导出'!#REF!=$A842),'2-1 采购订单物料明细表报表导出'!#REF!,0))</f>
        <v>#REF!</v>
      </c>
    </row>
    <row r="843" ht="14.5" spans="1:15">
      <c r="A843" s="32" t="s">
        <v>4151</v>
      </c>
      <c r="B843" s="51" t="s">
        <v>1913</v>
      </c>
      <c r="C843" s="52" t="s">
        <v>1914</v>
      </c>
      <c r="D843" s="23" t="e" cm="1">
        <f t="array" ref="D843">SUM(IF((LEFT('2-1 采购订单物料明细表报表导出'!#REF!,7)=D$1)*('2-1 采购订单物料明细表报表导出'!#REF!=$A843),'2-1 采购订单物料明细表报表导出'!#REF!,0))</f>
        <v>#REF!</v>
      </c>
      <c r="E843" s="23" t="e" cm="1">
        <f t="array" ref="E843">SUM(IF((LEFT('2-1 采购订单物料明细表报表导出'!#REF!,7)=E$1)*('2-1 采购订单物料明细表报表导出'!#REF!=$A843),'2-1 采购订单物料明细表报表导出'!#REF!,0))</f>
        <v>#REF!</v>
      </c>
      <c r="F843" s="23" t="e" cm="1">
        <f t="array" ref="F843">SUM(IF((LEFT('2-1 采购订单物料明细表报表导出'!#REF!,7)=F$1)*('2-1 采购订单物料明细表报表导出'!#REF!=$A843),'2-1 采购订单物料明细表报表导出'!#REF!,0))</f>
        <v>#REF!</v>
      </c>
      <c r="G843" s="23" t="e" cm="1">
        <f t="array" ref="G843">SUM(IF((LEFT('2-1 采购订单物料明细表报表导出'!#REF!,7)=G$1)*('2-1 采购订单物料明细表报表导出'!#REF!=$A843),'2-1 采购订单物料明细表报表导出'!#REF!,0))</f>
        <v>#REF!</v>
      </c>
      <c r="H843" s="23" t="e" cm="1">
        <f t="array" ref="H843">SUM(IF((LEFT('2-1 采购订单物料明细表报表导出'!#REF!,7)=H$1)*('2-1 采购订单物料明细表报表导出'!#REF!=$A843),'2-1 采购订单物料明细表报表导出'!#REF!,0))</f>
        <v>#REF!</v>
      </c>
      <c r="I843" s="23" t="e" cm="1">
        <f t="array" ref="I843">SUM(IF((LEFT('2-1 采购订单物料明细表报表导出'!#REF!,7)=I$1)*('2-1 采购订单物料明细表报表导出'!#REF!=$A843),'2-1 采购订单物料明细表报表导出'!#REF!,0))</f>
        <v>#REF!</v>
      </c>
      <c r="J843" s="23" t="e" cm="1">
        <f t="array" ref="J843">SUM(IF((LEFT('2-1 采购订单物料明细表报表导出'!#REF!,7)=J$1)*('2-1 采购订单物料明细表报表导出'!#REF!=$A843),'2-1 采购订单物料明细表报表导出'!#REF!,0))</f>
        <v>#REF!</v>
      </c>
      <c r="K843" s="23" t="e" cm="1">
        <f t="array" ref="K843">SUM(IF((LEFT('2-1 采购订单物料明细表报表导出'!#REF!,7)=K$1)*('2-1 采购订单物料明细表报表导出'!#REF!=$A843),'2-1 采购订单物料明细表报表导出'!#REF!,0))</f>
        <v>#REF!</v>
      </c>
      <c r="L843" s="23" t="e" cm="1">
        <f t="array" ref="L843">SUM(IF((LEFT('2-1 采购订单物料明细表报表导出'!#REF!,7)=L$1)*('2-1 采购订单物料明细表报表导出'!#REF!=$A843),'2-1 采购订单物料明细表报表导出'!#REF!,0))</f>
        <v>#REF!</v>
      </c>
      <c r="M843" s="23" t="e" cm="1">
        <f t="array" ref="M843">SUM(IF((LEFT('2-1 采购订单物料明细表报表导出'!#REF!,7)=M$1)*('2-1 采购订单物料明细表报表导出'!#REF!=$A843),'2-1 采购订单物料明细表报表导出'!#REF!,0))</f>
        <v>#REF!</v>
      </c>
      <c r="N843" s="23" t="e" cm="1">
        <f t="array" ref="N843">SUM(IF((LEFT('2-1 采购订单物料明细表报表导出'!#REF!,7)=N$1)*('2-1 采购订单物料明细表报表导出'!#REF!=$A843),'2-1 采购订单物料明细表报表导出'!#REF!,0))</f>
        <v>#REF!</v>
      </c>
      <c r="O843" s="23" t="e" cm="1">
        <f t="array" ref="O843">SUM(IF((LEFT('2-1 采购订单物料明细表报表导出'!#REF!,7)=O$1)*('2-1 采购订单物料明细表报表导出'!#REF!=$A843),'2-1 采购订单物料明细表报表导出'!#REF!,0))</f>
        <v>#REF!</v>
      </c>
    </row>
    <row r="844" ht="14.5" spans="1:15">
      <c r="A844" s="32" t="s">
        <v>4152</v>
      </c>
      <c r="B844" s="51" t="s">
        <v>1913</v>
      </c>
      <c r="C844" s="52" t="s">
        <v>1914</v>
      </c>
      <c r="D844" s="23" t="e" cm="1">
        <f t="array" ref="D844">SUM(IF((LEFT('2-1 采购订单物料明细表报表导出'!#REF!,7)=D$1)*('2-1 采购订单物料明细表报表导出'!#REF!=$A844),'2-1 采购订单物料明细表报表导出'!#REF!,0))</f>
        <v>#REF!</v>
      </c>
      <c r="E844" s="23" t="e" cm="1">
        <f t="array" ref="E844">SUM(IF((LEFT('2-1 采购订单物料明细表报表导出'!#REF!,7)=E$1)*('2-1 采购订单物料明细表报表导出'!#REF!=$A844),'2-1 采购订单物料明细表报表导出'!#REF!,0))</f>
        <v>#REF!</v>
      </c>
      <c r="F844" s="23" t="e" cm="1">
        <f t="array" ref="F844">SUM(IF((LEFT('2-1 采购订单物料明细表报表导出'!#REF!,7)=F$1)*('2-1 采购订单物料明细表报表导出'!#REF!=$A844),'2-1 采购订单物料明细表报表导出'!#REF!,0))</f>
        <v>#REF!</v>
      </c>
      <c r="G844" s="23" t="e" cm="1">
        <f t="array" ref="G844">SUM(IF((LEFT('2-1 采购订单物料明细表报表导出'!#REF!,7)=G$1)*('2-1 采购订单物料明细表报表导出'!#REF!=$A844),'2-1 采购订单物料明细表报表导出'!#REF!,0))</f>
        <v>#REF!</v>
      </c>
      <c r="H844" s="23" t="e" cm="1">
        <f t="array" ref="H844">SUM(IF((LEFT('2-1 采购订单物料明细表报表导出'!#REF!,7)=H$1)*('2-1 采购订单物料明细表报表导出'!#REF!=$A844),'2-1 采购订单物料明细表报表导出'!#REF!,0))</f>
        <v>#REF!</v>
      </c>
      <c r="I844" s="23" t="e" cm="1">
        <f t="array" ref="I844">SUM(IF((LEFT('2-1 采购订单物料明细表报表导出'!#REF!,7)=I$1)*('2-1 采购订单物料明细表报表导出'!#REF!=$A844),'2-1 采购订单物料明细表报表导出'!#REF!,0))</f>
        <v>#REF!</v>
      </c>
      <c r="J844" s="23" t="e" cm="1">
        <f t="array" ref="J844">SUM(IF((LEFT('2-1 采购订单物料明细表报表导出'!#REF!,7)=J$1)*('2-1 采购订单物料明细表报表导出'!#REF!=$A844),'2-1 采购订单物料明细表报表导出'!#REF!,0))</f>
        <v>#REF!</v>
      </c>
      <c r="K844" s="23" t="e" cm="1">
        <f t="array" ref="K844">SUM(IF((LEFT('2-1 采购订单物料明细表报表导出'!#REF!,7)=K$1)*('2-1 采购订单物料明细表报表导出'!#REF!=$A844),'2-1 采购订单物料明细表报表导出'!#REF!,0))</f>
        <v>#REF!</v>
      </c>
      <c r="L844" s="23" t="e" cm="1">
        <f t="array" ref="L844">SUM(IF((LEFT('2-1 采购订单物料明细表报表导出'!#REF!,7)=L$1)*('2-1 采购订单物料明细表报表导出'!#REF!=$A844),'2-1 采购订单物料明细表报表导出'!#REF!,0))</f>
        <v>#REF!</v>
      </c>
      <c r="M844" s="23" t="e" cm="1">
        <f t="array" ref="M844">SUM(IF((LEFT('2-1 采购订单物料明细表报表导出'!#REF!,7)=M$1)*('2-1 采购订单物料明细表报表导出'!#REF!=$A844),'2-1 采购订单物料明细表报表导出'!#REF!,0))</f>
        <v>#REF!</v>
      </c>
      <c r="N844" s="23" t="e" cm="1">
        <f t="array" ref="N844">SUM(IF((LEFT('2-1 采购订单物料明细表报表导出'!#REF!,7)=N$1)*('2-1 采购订单物料明细表报表导出'!#REF!=$A844),'2-1 采购订单物料明细表报表导出'!#REF!,0))</f>
        <v>#REF!</v>
      </c>
      <c r="O844" s="23" t="e" cm="1">
        <f t="array" ref="O844">SUM(IF((LEFT('2-1 采购订单物料明细表报表导出'!#REF!,7)=O$1)*('2-1 采购订单物料明细表报表导出'!#REF!=$A844),'2-1 采购订单物料明细表报表导出'!#REF!,0))</f>
        <v>#REF!</v>
      </c>
    </row>
    <row r="845" ht="14.5" spans="1:15">
      <c r="A845" s="32" t="s">
        <v>4153</v>
      </c>
      <c r="B845" s="51" t="s">
        <v>1913</v>
      </c>
      <c r="C845" s="52" t="s">
        <v>1914</v>
      </c>
      <c r="D845" s="23" t="e" cm="1">
        <f t="array" ref="D845">SUM(IF((LEFT('2-1 采购订单物料明细表报表导出'!#REF!,7)=D$1)*('2-1 采购订单物料明细表报表导出'!#REF!=$A845),'2-1 采购订单物料明细表报表导出'!#REF!,0))</f>
        <v>#REF!</v>
      </c>
      <c r="E845" s="23" t="e" cm="1">
        <f t="array" ref="E845">SUM(IF((LEFT('2-1 采购订单物料明细表报表导出'!#REF!,7)=E$1)*('2-1 采购订单物料明细表报表导出'!#REF!=$A845),'2-1 采购订单物料明细表报表导出'!#REF!,0))</f>
        <v>#REF!</v>
      </c>
      <c r="F845" s="23" t="e" cm="1">
        <f t="array" ref="F845">SUM(IF((LEFT('2-1 采购订单物料明细表报表导出'!#REF!,7)=F$1)*('2-1 采购订单物料明细表报表导出'!#REF!=$A845),'2-1 采购订单物料明细表报表导出'!#REF!,0))</f>
        <v>#REF!</v>
      </c>
      <c r="G845" s="23" t="e" cm="1">
        <f t="array" ref="G845">SUM(IF((LEFT('2-1 采购订单物料明细表报表导出'!#REF!,7)=G$1)*('2-1 采购订单物料明细表报表导出'!#REF!=$A845),'2-1 采购订单物料明细表报表导出'!#REF!,0))</f>
        <v>#REF!</v>
      </c>
      <c r="H845" s="23" t="e" cm="1">
        <f t="array" ref="H845">SUM(IF((LEFT('2-1 采购订单物料明细表报表导出'!#REF!,7)=H$1)*('2-1 采购订单物料明细表报表导出'!#REF!=$A845),'2-1 采购订单物料明细表报表导出'!#REF!,0))</f>
        <v>#REF!</v>
      </c>
      <c r="I845" s="23" t="e" cm="1">
        <f t="array" ref="I845">SUM(IF((LEFT('2-1 采购订单物料明细表报表导出'!#REF!,7)=I$1)*('2-1 采购订单物料明细表报表导出'!#REF!=$A845),'2-1 采购订单物料明细表报表导出'!#REF!,0))</f>
        <v>#REF!</v>
      </c>
      <c r="J845" s="23" t="e" cm="1">
        <f t="array" ref="J845">SUM(IF((LEFT('2-1 采购订单物料明细表报表导出'!#REF!,7)=J$1)*('2-1 采购订单物料明细表报表导出'!#REF!=$A845),'2-1 采购订单物料明细表报表导出'!#REF!,0))</f>
        <v>#REF!</v>
      </c>
      <c r="K845" s="23" t="e" cm="1">
        <f t="array" ref="K845">SUM(IF((LEFT('2-1 采购订单物料明细表报表导出'!#REF!,7)=K$1)*('2-1 采购订单物料明细表报表导出'!#REF!=$A845),'2-1 采购订单物料明细表报表导出'!#REF!,0))</f>
        <v>#REF!</v>
      </c>
      <c r="L845" s="23" t="e" cm="1">
        <f t="array" ref="L845">SUM(IF((LEFT('2-1 采购订单物料明细表报表导出'!#REF!,7)=L$1)*('2-1 采购订单物料明细表报表导出'!#REF!=$A845),'2-1 采购订单物料明细表报表导出'!#REF!,0))</f>
        <v>#REF!</v>
      </c>
      <c r="M845" s="23" t="e" cm="1">
        <f t="array" ref="M845">SUM(IF((LEFT('2-1 采购订单物料明细表报表导出'!#REF!,7)=M$1)*('2-1 采购订单物料明细表报表导出'!#REF!=$A845),'2-1 采购订单物料明细表报表导出'!#REF!,0))</f>
        <v>#REF!</v>
      </c>
      <c r="N845" s="23" t="e" cm="1">
        <f t="array" ref="N845">SUM(IF((LEFT('2-1 采购订单物料明细表报表导出'!#REF!,7)=N$1)*('2-1 采购订单物料明细表报表导出'!#REF!=$A845),'2-1 采购订单物料明细表报表导出'!#REF!,0))</f>
        <v>#REF!</v>
      </c>
      <c r="O845" s="23" t="e" cm="1">
        <f t="array" ref="O845">SUM(IF((LEFT('2-1 采购订单物料明细表报表导出'!#REF!,7)=O$1)*('2-1 采购订单物料明细表报表导出'!#REF!=$A845),'2-1 采购订单物料明细表报表导出'!#REF!,0))</f>
        <v>#REF!</v>
      </c>
    </row>
    <row r="846" ht="14.5" spans="1:15">
      <c r="A846" s="32" t="s">
        <v>4154</v>
      </c>
      <c r="B846" s="51" t="s">
        <v>1913</v>
      </c>
      <c r="C846" s="52" t="s">
        <v>1914</v>
      </c>
      <c r="D846" s="23" t="e" cm="1">
        <f t="array" ref="D846">SUM(IF((LEFT('2-1 采购订单物料明细表报表导出'!#REF!,7)=D$1)*('2-1 采购订单物料明细表报表导出'!#REF!=$A846),'2-1 采购订单物料明细表报表导出'!#REF!,0))</f>
        <v>#REF!</v>
      </c>
      <c r="E846" s="23" t="e" cm="1">
        <f t="array" ref="E846">SUM(IF((LEFT('2-1 采购订单物料明细表报表导出'!#REF!,7)=E$1)*('2-1 采购订单物料明细表报表导出'!#REF!=$A846),'2-1 采购订单物料明细表报表导出'!#REF!,0))</f>
        <v>#REF!</v>
      </c>
      <c r="F846" s="23" t="e" cm="1">
        <f t="array" ref="F846">SUM(IF((LEFT('2-1 采购订单物料明细表报表导出'!#REF!,7)=F$1)*('2-1 采购订单物料明细表报表导出'!#REF!=$A846),'2-1 采购订单物料明细表报表导出'!#REF!,0))</f>
        <v>#REF!</v>
      </c>
      <c r="G846" s="23" t="e" cm="1">
        <f t="array" ref="G846">SUM(IF((LEFT('2-1 采购订单物料明细表报表导出'!#REF!,7)=G$1)*('2-1 采购订单物料明细表报表导出'!#REF!=$A846),'2-1 采购订单物料明细表报表导出'!#REF!,0))</f>
        <v>#REF!</v>
      </c>
      <c r="H846" s="23" t="e" cm="1">
        <f t="array" ref="H846">SUM(IF((LEFT('2-1 采购订单物料明细表报表导出'!#REF!,7)=H$1)*('2-1 采购订单物料明细表报表导出'!#REF!=$A846),'2-1 采购订单物料明细表报表导出'!#REF!,0))</f>
        <v>#REF!</v>
      </c>
      <c r="I846" s="23" t="e" cm="1">
        <f t="array" ref="I846">SUM(IF((LEFT('2-1 采购订单物料明细表报表导出'!#REF!,7)=I$1)*('2-1 采购订单物料明细表报表导出'!#REF!=$A846),'2-1 采购订单物料明细表报表导出'!#REF!,0))</f>
        <v>#REF!</v>
      </c>
      <c r="J846" s="23" t="e" cm="1">
        <f t="array" ref="J846">SUM(IF((LEFT('2-1 采购订单物料明细表报表导出'!#REF!,7)=J$1)*('2-1 采购订单物料明细表报表导出'!#REF!=$A846),'2-1 采购订单物料明细表报表导出'!#REF!,0))</f>
        <v>#REF!</v>
      </c>
      <c r="K846" s="23" t="e" cm="1">
        <f t="array" ref="K846">SUM(IF((LEFT('2-1 采购订单物料明细表报表导出'!#REF!,7)=K$1)*('2-1 采购订单物料明细表报表导出'!#REF!=$A846),'2-1 采购订单物料明细表报表导出'!#REF!,0))</f>
        <v>#REF!</v>
      </c>
      <c r="L846" s="23" t="e" cm="1">
        <f t="array" ref="L846">SUM(IF((LEFT('2-1 采购订单物料明细表报表导出'!#REF!,7)=L$1)*('2-1 采购订单物料明细表报表导出'!#REF!=$A846),'2-1 采购订单物料明细表报表导出'!#REF!,0))</f>
        <v>#REF!</v>
      </c>
      <c r="M846" s="23" t="e" cm="1">
        <f t="array" ref="M846">SUM(IF((LEFT('2-1 采购订单物料明细表报表导出'!#REF!,7)=M$1)*('2-1 采购订单物料明细表报表导出'!#REF!=$A846),'2-1 采购订单物料明细表报表导出'!#REF!,0))</f>
        <v>#REF!</v>
      </c>
      <c r="N846" s="23" t="e" cm="1">
        <f t="array" ref="N846">SUM(IF((LEFT('2-1 采购订单物料明细表报表导出'!#REF!,7)=N$1)*('2-1 采购订单物料明细表报表导出'!#REF!=$A846),'2-1 采购订单物料明细表报表导出'!#REF!,0))</f>
        <v>#REF!</v>
      </c>
      <c r="O846" s="23" t="e" cm="1">
        <f t="array" ref="O846">SUM(IF((LEFT('2-1 采购订单物料明细表报表导出'!#REF!,7)=O$1)*('2-1 采购订单物料明细表报表导出'!#REF!=$A846),'2-1 采购订单物料明细表报表导出'!#REF!,0))</f>
        <v>#REF!</v>
      </c>
    </row>
    <row r="847" ht="14.5" spans="1:15">
      <c r="A847" s="32" t="s">
        <v>4155</v>
      </c>
      <c r="B847" s="51" t="s">
        <v>1913</v>
      </c>
      <c r="C847" s="52" t="s">
        <v>1914</v>
      </c>
      <c r="D847" s="23" t="e" cm="1">
        <f t="array" ref="D847">SUM(IF((LEFT('2-1 采购订单物料明细表报表导出'!#REF!,7)=D$1)*('2-1 采购订单物料明细表报表导出'!#REF!=$A847),'2-1 采购订单物料明细表报表导出'!#REF!,0))</f>
        <v>#REF!</v>
      </c>
      <c r="E847" s="23" t="e" cm="1">
        <f t="array" ref="E847">SUM(IF((LEFT('2-1 采购订单物料明细表报表导出'!#REF!,7)=E$1)*('2-1 采购订单物料明细表报表导出'!#REF!=$A847),'2-1 采购订单物料明细表报表导出'!#REF!,0))</f>
        <v>#REF!</v>
      </c>
      <c r="F847" s="23" t="e" cm="1">
        <f t="array" ref="F847">SUM(IF((LEFT('2-1 采购订单物料明细表报表导出'!#REF!,7)=F$1)*('2-1 采购订单物料明细表报表导出'!#REF!=$A847),'2-1 采购订单物料明细表报表导出'!#REF!,0))</f>
        <v>#REF!</v>
      </c>
      <c r="G847" s="23" t="e" cm="1">
        <f t="array" ref="G847">SUM(IF((LEFT('2-1 采购订单物料明细表报表导出'!#REF!,7)=G$1)*('2-1 采购订单物料明细表报表导出'!#REF!=$A847),'2-1 采购订单物料明细表报表导出'!#REF!,0))</f>
        <v>#REF!</v>
      </c>
      <c r="H847" s="23" t="e" cm="1">
        <f t="array" ref="H847">SUM(IF((LEFT('2-1 采购订单物料明细表报表导出'!#REF!,7)=H$1)*('2-1 采购订单物料明细表报表导出'!#REF!=$A847),'2-1 采购订单物料明细表报表导出'!#REF!,0))</f>
        <v>#REF!</v>
      </c>
      <c r="I847" s="23" t="e" cm="1">
        <f t="array" ref="I847">SUM(IF((LEFT('2-1 采购订单物料明细表报表导出'!#REF!,7)=I$1)*('2-1 采购订单物料明细表报表导出'!#REF!=$A847),'2-1 采购订单物料明细表报表导出'!#REF!,0))</f>
        <v>#REF!</v>
      </c>
      <c r="J847" s="23" t="e" cm="1">
        <f t="array" ref="J847">SUM(IF((LEFT('2-1 采购订单物料明细表报表导出'!#REF!,7)=J$1)*('2-1 采购订单物料明细表报表导出'!#REF!=$A847),'2-1 采购订单物料明细表报表导出'!#REF!,0))</f>
        <v>#REF!</v>
      </c>
      <c r="K847" s="23" t="e" cm="1">
        <f t="array" ref="K847">SUM(IF((LEFT('2-1 采购订单物料明细表报表导出'!#REF!,7)=K$1)*('2-1 采购订单物料明细表报表导出'!#REF!=$A847),'2-1 采购订单物料明细表报表导出'!#REF!,0))</f>
        <v>#REF!</v>
      </c>
      <c r="L847" s="23" t="e" cm="1">
        <f t="array" ref="L847">SUM(IF((LEFT('2-1 采购订单物料明细表报表导出'!#REF!,7)=L$1)*('2-1 采购订单物料明细表报表导出'!#REF!=$A847),'2-1 采购订单物料明细表报表导出'!#REF!,0))</f>
        <v>#REF!</v>
      </c>
      <c r="M847" s="23" t="e" cm="1">
        <f t="array" ref="M847">SUM(IF((LEFT('2-1 采购订单物料明细表报表导出'!#REF!,7)=M$1)*('2-1 采购订单物料明细表报表导出'!#REF!=$A847),'2-1 采购订单物料明细表报表导出'!#REF!,0))</f>
        <v>#REF!</v>
      </c>
      <c r="N847" s="23" t="e" cm="1">
        <f t="array" ref="N847">SUM(IF((LEFT('2-1 采购订单物料明细表报表导出'!#REF!,7)=N$1)*('2-1 采购订单物料明细表报表导出'!#REF!=$A847),'2-1 采购订单物料明细表报表导出'!#REF!,0))</f>
        <v>#REF!</v>
      </c>
      <c r="O847" s="23" t="e" cm="1">
        <f t="array" ref="O847">SUM(IF((LEFT('2-1 采购订单物料明细表报表导出'!#REF!,7)=O$1)*('2-1 采购订单物料明细表报表导出'!#REF!=$A847),'2-1 采购订单物料明细表报表导出'!#REF!,0))</f>
        <v>#REF!</v>
      </c>
    </row>
    <row r="848" ht="14.5" spans="1:15">
      <c r="A848" s="32" t="s">
        <v>4156</v>
      </c>
      <c r="B848" s="51" t="s">
        <v>1913</v>
      </c>
      <c r="C848" s="52" t="s">
        <v>1914</v>
      </c>
      <c r="D848" s="23" t="e" cm="1">
        <f t="array" ref="D848">SUM(IF((LEFT('2-1 采购订单物料明细表报表导出'!#REF!,7)=D$1)*('2-1 采购订单物料明细表报表导出'!#REF!=$A848),'2-1 采购订单物料明细表报表导出'!#REF!,0))</f>
        <v>#REF!</v>
      </c>
      <c r="E848" s="23" t="e" cm="1">
        <f t="array" ref="E848">SUM(IF((LEFT('2-1 采购订单物料明细表报表导出'!#REF!,7)=E$1)*('2-1 采购订单物料明细表报表导出'!#REF!=$A848),'2-1 采购订单物料明细表报表导出'!#REF!,0))</f>
        <v>#REF!</v>
      </c>
      <c r="F848" s="23" t="e" cm="1">
        <f t="array" ref="F848">SUM(IF((LEFT('2-1 采购订单物料明细表报表导出'!#REF!,7)=F$1)*('2-1 采购订单物料明细表报表导出'!#REF!=$A848),'2-1 采购订单物料明细表报表导出'!#REF!,0))</f>
        <v>#REF!</v>
      </c>
      <c r="G848" s="23" t="e" cm="1">
        <f t="array" ref="G848">SUM(IF((LEFT('2-1 采购订单物料明细表报表导出'!#REF!,7)=G$1)*('2-1 采购订单物料明细表报表导出'!#REF!=$A848),'2-1 采购订单物料明细表报表导出'!#REF!,0))</f>
        <v>#REF!</v>
      </c>
      <c r="H848" s="23" t="e" cm="1">
        <f t="array" ref="H848">SUM(IF((LEFT('2-1 采购订单物料明细表报表导出'!#REF!,7)=H$1)*('2-1 采购订单物料明细表报表导出'!#REF!=$A848),'2-1 采购订单物料明细表报表导出'!#REF!,0))</f>
        <v>#REF!</v>
      </c>
      <c r="I848" s="23" t="e" cm="1">
        <f t="array" ref="I848">SUM(IF((LEFT('2-1 采购订单物料明细表报表导出'!#REF!,7)=I$1)*('2-1 采购订单物料明细表报表导出'!#REF!=$A848),'2-1 采购订单物料明细表报表导出'!#REF!,0))</f>
        <v>#REF!</v>
      </c>
      <c r="J848" s="23" t="e" cm="1">
        <f t="array" ref="J848">SUM(IF((LEFT('2-1 采购订单物料明细表报表导出'!#REF!,7)=J$1)*('2-1 采购订单物料明细表报表导出'!#REF!=$A848),'2-1 采购订单物料明细表报表导出'!#REF!,0))</f>
        <v>#REF!</v>
      </c>
      <c r="K848" s="23" t="e" cm="1">
        <f t="array" ref="K848">SUM(IF((LEFT('2-1 采购订单物料明细表报表导出'!#REF!,7)=K$1)*('2-1 采购订单物料明细表报表导出'!#REF!=$A848),'2-1 采购订单物料明细表报表导出'!#REF!,0))</f>
        <v>#REF!</v>
      </c>
      <c r="L848" s="23" t="e" cm="1">
        <f t="array" ref="L848">SUM(IF((LEFT('2-1 采购订单物料明细表报表导出'!#REF!,7)=L$1)*('2-1 采购订单物料明细表报表导出'!#REF!=$A848),'2-1 采购订单物料明细表报表导出'!#REF!,0))</f>
        <v>#REF!</v>
      </c>
      <c r="M848" s="23" t="e" cm="1">
        <f t="array" ref="M848">SUM(IF((LEFT('2-1 采购订单物料明细表报表导出'!#REF!,7)=M$1)*('2-1 采购订单物料明细表报表导出'!#REF!=$A848),'2-1 采购订单物料明细表报表导出'!#REF!,0))</f>
        <v>#REF!</v>
      </c>
      <c r="N848" s="23" t="e" cm="1">
        <f t="array" ref="N848">SUM(IF((LEFT('2-1 采购订单物料明细表报表导出'!#REF!,7)=N$1)*('2-1 采购订单物料明细表报表导出'!#REF!=$A848),'2-1 采购订单物料明细表报表导出'!#REF!,0))</f>
        <v>#REF!</v>
      </c>
      <c r="O848" s="23" t="e" cm="1">
        <f t="array" ref="O848">SUM(IF((LEFT('2-1 采购订单物料明细表报表导出'!#REF!,7)=O$1)*('2-1 采购订单物料明细表报表导出'!#REF!=$A848),'2-1 采购订单物料明细表报表导出'!#REF!,0))</f>
        <v>#REF!</v>
      </c>
    </row>
    <row r="849" ht="14.5" spans="1:15">
      <c r="A849" s="32" t="s">
        <v>4157</v>
      </c>
      <c r="B849" s="51" t="s">
        <v>1913</v>
      </c>
      <c r="C849" s="52" t="s">
        <v>1914</v>
      </c>
      <c r="D849" s="23" t="e" cm="1">
        <f t="array" ref="D849">SUM(IF((LEFT('2-1 采购订单物料明细表报表导出'!#REF!,7)=D$1)*('2-1 采购订单物料明细表报表导出'!#REF!=$A849),'2-1 采购订单物料明细表报表导出'!#REF!,0))</f>
        <v>#REF!</v>
      </c>
      <c r="E849" s="23" t="e" cm="1">
        <f t="array" ref="E849">SUM(IF((LEFT('2-1 采购订单物料明细表报表导出'!#REF!,7)=E$1)*('2-1 采购订单物料明细表报表导出'!#REF!=$A849),'2-1 采购订单物料明细表报表导出'!#REF!,0))</f>
        <v>#REF!</v>
      </c>
      <c r="F849" s="23" t="e" cm="1">
        <f t="array" ref="F849">SUM(IF((LEFT('2-1 采购订单物料明细表报表导出'!#REF!,7)=F$1)*('2-1 采购订单物料明细表报表导出'!#REF!=$A849),'2-1 采购订单物料明细表报表导出'!#REF!,0))</f>
        <v>#REF!</v>
      </c>
      <c r="G849" s="23" t="e" cm="1">
        <f t="array" ref="G849">SUM(IF((LEFT('2-1 采购订单物料明细表报表导出'!#REF!,7)=G$1)*('2-1 采购订单物料明细表报表导出'!#REF!=$A849),'2-1 采购订单物料明细表报表导出'!#REF!,0))</f>
        <v>#REF!</v>
      </c>
      <c r="H849" s="23" t="e" cm="1">
        <f t="array" ref="H849">SUM(IF((LEFT('2-1 采购订单物料明细表报表导出'!#REF!,7)=H$1)*('2-1 采购订单物料明细表报表导出'!#REF!=$A849),'2-1 采购订单物料明细表报表导出'!#REF!,0))</f>
        <v>#REF!</v>
      </c>
      <c r="I849" s="23" t="e" cm="1">
        <f t="array" ref="I849">SUM(IF((LEFT('2-1 采购订单物料明细表报表导出'!#REF!,7)=I$1)*('2-1 采购订单物料明细表报表导出'!#REF!=$A849),'2-1 采购订单物料明细表报表导出'!#REF!,0))</f>
        <v>#REF!</v>
      </c>
      <c r="J849" s="23" t="e" cm="1">
        <f t="array" ref="J849">SUM(IF((LEFT('2-1 采购订单物料明细表报表导出'!#REF!,7)=J$1)*('2-1 采购订单物料明细表报表导出'!#REF!=$A849),'2-1 采购订单物料明细表报表导出'!#REF!,0))</f>
        <v>#REF!</v>
      </c>
      <c r="K849" s="23" t="e" cm="1">
        <f t="array" ref="K849">SUM(IF((LEFT('2-1 采购订单物料明细表报表导出'!#REF!,7)=K$1)*('2-1 采购订单物料明细表报表导出'!#REF!=$A849),'2-1 采购订单物料明细表报表导出'!#REF!,0))</f>
        <v>#REF!</v>
      </c>
      <c r="L849" s="23" t="e" cm="1">
        <f t="array" ref="L849">SUM(IF((LEFT('2-1 采购订单物料明细表报表导出'!#REF!,7)=L$1)*('2-1 采购订单物料明细表报表导出'!#REF!=$A849),'2-1 采购订单物料明细表报表导出'!#REF!,0))</f>
        <v>#REF!</v>
      </c>
      <c r="M849" s="23" t="e" cm="1">
        <f t="array" ref="M849">SUM(IF((LEFT('2-1 采购订单物料明细表报表导出'!#REF!,7)=M$1)*('2-1 采购订单物料明细表报表导出'!#REF!=$A849),'2-1 采购订单物料明细表报表导出'!#REF!,0))</f>
        <v>#REF!</v>
      </c>
      <c r="N849" s="23" t="e" cm="1">
        <f t="array" ref="N849">SUM(IF((LEFT('2-1 采购订单物料明细表报表导出'!#REF!,7)=N$1)*('2-1 采购订单物料明细表报表导出'!#REF!=$A849),'2-1 采购订单物料明细表报表导出'!#REF!,0))</f>
        <v>#REF!</v>
      </c>
      <c r="O849" s="23" t="e" cm="1">
        <f t="array" ref="O849">SUM(IF((LEFT('2-1 采购订单物料明细表报表导出'!#REF!,7)=O$1)*('2-1 采购订单物料明细表报表导出'!#REF!=$A849),'2-1 采购订单物料明细表报表导出'!#REF!,0))</f>
        <v>#REF!</v>
      </c>
    </row>
    <row r="850" ht="14.5" spans="1:15">
      <c r="A850" s="32" t="s">
        <v>4158</v>
      </c>
      <c r="B850" s="51" t="s">
        <v>1913</v>
      </c>
      <c r="C850" s="52" t="s">
        <v>1914</v>
      </c>
      <c r="D850" s="23" t="e" cm="1">
        <f t="array" ref="D850">SUM(IF((LEFT('2-1 采购订单物料明细表报表导出'!#REF!,7)=D$1)*('2-1 采购订单物料明细表报表导出'!#REF!=$A850),'2-1 采购订单物料明细表报表导出'!#REF!,0))</f>
        <v>#REF!</v>
      </c>
      <c r="E850" s="23" t="e" cm="1">
        <f t="array" ref="E850">SUM(IF((LEFT('2-1 采购订单物料明细表报表导出'!#REF!,7)=E$1)*('2-1 采购订单物料明细表报表导出'!#REF!=$A850),'2-1 采购订单物料明细表报表导出'!#REF!,0))</f>
        <v>#REF!</v>
      </c>
      <c r="F850" s="23" t="e" cm="1">
        <f t="array" ref="F850">SUM(IF((LEFT('2-1 采购订单物料明细表报表导出'!#REF!,7)=F$1)*('2-1 采购订单物料明细表报表导出'!#REF!=$A850),'2-1 采购订单物料明细表报表导出'!#REF!,0))</f>
        <v>#REF!</v>
      </c>
      <c r="G850" s="23" t="e" cm="1">
        <f t="array" ref="G850">SUM(IF((LEFT('2-1 采购订单物料明细表报表导出'!#REF!,7)=G$1)*('2-1 采购订单物料明细表报表导出'!#REF!=$A850),'2-1 采购订单物料明细表报表导出'!#REF!,0))</f>
        <v>#REF!</v>
      </c>
      <c r="H850" s="23" t="e" cm="1">
        <f t="array" ref="H850">SUM(IF((LEFT('2-1 采购订单物料明细表报表导出'!#REF!,7)=H$1)*('2-1 采购订单物料明细表报表导出'!#REF!=$A850),'2-1 采购订单物料明细表报表导出'!#REF!,0))</f>
        <v>#REF!</v>
      </c>
      <c r="I850" s="23" t="e" cm="1">
        <f t="array" ref="I850">SUM(IF((LEFT('2-1 采购订单物料明细表报表导出'!#REF!,7)=I$1)*('2-1 采购订单物料明细表报表导出'!#REF!=$A850),'2-1 采购订单物料明细表报表导出'!#REF!,0))</f>
        <v>#REF!</v>
      </c>
      <c r="J850" s="23" t="e" cm="1">
        <f t="array" ref="J850">SUM(IF((LEFT('2-1 采购订单物料明细表报表导出'!#REF!,7)=J$1)*('2-1 采购订单物料明细表报表导出'!#REF!=$A850),'2-1 采购订单物料明细表报表导出'!#REF!,0))</f>
        <v>#REF!</v>
      </c>
      <c r="K850" s="23" t="e" cm="1">
        <f t="array" ref="K850">SUM(IF((LEFT('2-1 采购订单物料明细表报表导出'!#REF!,7)=K$1)*('2-1 采购订单物料明细表报表导出'!#REF!=$A850),'2-1 采购订单物料明细表报表导出'!#REF!,0))</f>
        <v>#REF!</v>
      </c>
      <c r="L850" s="23" t="e" cm="1">
        <f t="array" ref="L850">SUM(IF((LEFT('2-1 采购订单物料明细表报表导出'!#REF!,7)=L$1)*('2-1 采购订单物料明细表报表导出'!#REF!=$A850),'2-1 采购订单物料明细表报表导出'!#REF!,0))</f>
        <v>#REF!</v>
      </c>
      <c r="M850" s="23" t="e" cm="1">
        <f t="array" ref="M850">SUM(IF((LEFT('2-1 采购订单物料明细表报表导出'!#REF!,7)=M$1)*('2-1 采购订单物料明细表报表导出'!#REF!=$A850),'2-1 采购订单物料明细表报表导出'!#REF!,0))</f>
        <v>#REF!</v>
      </c>
      <c r="N850" s="23" t="e" cm="1">
        <f t="array" ref="N850">SUM(IF((LEFT('2-1 采购订单物料明细表报表导出'!#REF!,7)=N$1)*('2-1 采购订单物料明细表报表导出'!#REF!=$A850),'2-1 采购订单物料明细表报表导出'!#REF!,0))</f>
        <v>#REF!</v>
      </c>
      <c r="O850" s="23" t="e" cm="1">
        <f t="array" ref="O850">SUM(IF((LEFT('2-1 采购订单物料明细表报表导出'!#REF!,7)=O$1)*('2-1 采购订单物料明细表报表导出'!#REF!=$A850),'2-1 采购订单物料明细表报表导出'!#REF!,0))</f>
        <v>#REF!</v>
      </c>
    </row>
    <row r="851" ht="14.5" spans="1:15">
      <c r="A851" s="32" t="s">
        <v>4159</v>
      </c>
      <c r="B851" s="51" t="s">
        <v>1913</v>
      </c>
      <c r="C851" s="52" t="s">
        <v>1914</v>
      </c>
      <c r="D851" s="23" t="e" cm="1">
        <f t="array" ref="D851">SUM(IF((LEFT('2-1 采购订单物料明细表报表导出'!#REF!,7)=D$1)*('2-1 采购订单物料明细表报表导出'!#REF!=$A851),'2-1 采购订单物料明细表报表导出'!#REF!,0))</f>
        <v>#REF!</v>
      </c>
      <c r="E851" s="23" t="e" cm="1">
        <f t="array" ref="E851">SUM(IF((LEFT('2-1 采购订单物料明细表报表导出'!#REF!,7)=E$1)*('2-1 采购订单物料明细表报表导出'!#REF!=$A851),'2-1 采购订单物料明细表报表导出'!#REF!,0))</f>
        <v>#REF!</v>
      </c>
      <c r="F851" s="23" t="e" cm="1">
        <f t="array" ref="F851">SUM(IF((LEFT('2-1 采购订单物料明细表报表导出'!#REF!,7)=F$1)*('2-1 采购订单物料明细表报表导出'!#REF!=$A851),'2-1 采购订单物料明细表报表导出'!#REF!,0))</f>
        <v>#REF!</v>
      </c>
      <c r="G851" s="23" t="e" cm="1">
        <f t="array" ref="G851">SUM(IF((LEFT('2-1 采购订单物料明细表报表导出'!#REF!,7)=G$1)*('2-1 采购订单物料明细表报表导出'!#REF!=$A851),'2-1 采购订单物料明细表报表导出'!#REF!,0))</f>
        <v>#REF!</v>
      </c>
      <c r="H851" s="23" t="e" cm="1">
        <f t="array" ref="H851">SUM(IF((LEFT('2-1 采购订单物料明细表报表导出'!#REF!,7)=H$1)*('2-1 采购订单物料明细表报表导出'!#REF!=$A851),'2-1 采购订单物料明细表报表导出'!#REF!,0))</f>
        <v>#REF!</v>
      </c>
      <c r="I851" s="23" t="e" cm="1">
        <f t="array" ref="I851">SUM(IF((LEFT('2-1 采购订单物料明细表报表导出'!#REF!,7)=I$1)*('2-1 采购订单物料明细表报表导出'!#REF!=$A851),'2-1 采购订单物料明细表报表导出'!#REF!,0))</f>
        <v>#REF!</v>
      </c>
      <c r="J851" s="23" t="e" cm="1">
        <f t="array" ref="J851">SUM(IF((LEFT('2-1 采购订单物料明细表报表导出'!#REF!,7)=J$1)*('2-1 采购订单物料明细表报表导出'!#REF!=$A851),'2-1 采购订单物料明细表报表导出'!#REF!,0))</f>
        <v>#REF!</v>
      </c>
      <c r="K851" s="23" t="e" cm="1">
        <f t="array" ref="K851">SUM(IF((LEFT('2-1 采购订单物料明细表报表导出'!#REF!,7)=K$1)*('2-1 采购订单物料明细表报表导出'!#REF!=$A851),'2-1 采购订单物料明细表报表导出'!#REF!,0))</f>
        <v>#REF!</v>
      </c>
      <c r="L851" s="23" t="e" cm="1">
        <f t="array" ref="L851">SUM(IF((LEFT('2-1 采购订单物料明细表报表导出'!#REF!,7)=L$1)*('2-1 采购订单物料明细表报表导出'!#REF!=$A851),'2-1 采购订单物料明细表报表导出'!#REF!,0))</f>
        <v>#REF!</v>
      </c>
      <c r="M851" s="23" t="e" cm="1">
        <f t="array" ref="M851">SUM(IF((LEFT('2-1 采购订单物料明细表报表导出'!#REF!,7)=M$1)*('2-1 采购订单物料明细表报表导出'!#REF!=$A851),'2-1 采购订单物料明细表报表导出'!#REF!,0))</f>
        <v>#REF!</v>
      </c>
      <c r="N851" s="23" t="e" cm="1">
        <f t="array" ref="N851">SUM(IF((LEFT('2-1 采购订单物料明细表报表导出'!#REF!,7)=N$1)*('2-1 采购订单物料明细表报表导出'!#REF!=$A851),'2-1 采购订单物料明细表报表导出'!#REF!,0))</f>
        <v>#REF!</v>
      </c>
      <c r="O851" s="23" t="e" cm="1">
        <f t="array" ref="O851">SUM(IF((LEFT('2-1 采购订单物料明细表报表导出'!#REF!,7)=O$1)*('2-1 采购订单物料明细表报表导出'!#REF!=$A851),'2-1 采购订单物料明细表报表导出'!#REF!,0))</f>
        <v>#REF!</v>
      </c>
    </row>
    <row r="852" ht="14.5" spans="1:15">
      <c r="A852" s="32" t="s">
        <v>4160</v>
      </c>
      <c r="B852" s="51" t="s">
        <v>1621</v>
      </c>
      <c r="C852" s="52" t="s">
        <v>1622</v>
      </c>
      <c r="D852" s="23" t="e" cm="1">
        <f t="array" ref="D852">SUM(IF((LEFT('2-1 采购订单物料明细表报表导出'!#REF!,7)=D$1)*('2-1 采购订单物料明细表报表导出'!#REF!=$A852),'2-1 采购订单物料明细表报表导出'!#REF!,0))</f>
        <v>#REF!</v>
      </c>
      <c r="E852" s="23" t="e" cm="1">
        <f t="array" ref="E852">SUM(IF((LEFT('2-1 采购订单物料明细表报表导出'!#REF!,7)=E$1)*('2-1 采购订单物料明细表报表导出'!#REF!=$A852),'2-1 采购订单物料明细表报表导出'!#REF!,0))</f>
        <v>#REF!</v>
      </c>
      <c r="F852" s="23" t="e" cm="1">
        <f t="array" ref="F852">SUM(IF((LEFT('2-1 采购订单物料明细表报表导出'!#REF!,7)=F$1)*('2-1 采购订单物料明细表报表导出'!#REF!=$A852),'2-1 采购订单物料明细表报表导出'!#REF!,0))</f>
        <v>#REF!</v>
      </c>
      <c r="G852" s="23" t="e" cm="1">
        <f t="array" ref="G852">SUM(IF((LEFT('2-1 采购订单物料明细表报表导出'!#REF!,7)=G$1)*('2-1 采购订单物料明细表报表导出'!#REF!=$A852),'2-1 采购订单物料明细表报表导出'!#REF!,0))</f>
        <v>#REF!</v>
      </c>
      <c r="H852" s="23" t="e" cm="1">
        <f t="array" ref="H852">SUM(IF((LEFT('2-1 采购订单物料明细表报表导出'!#REF!,7)=H$1)*('2-1 采购订单物料明细表报表导出'!#REF!=$A852),'2-1 采购订单物料明细表报表导出'!#REF!,0))</f>
        <v>#REF!</v>
      </c>
      <c r="I852" s="23" t="e" cm="1">
        <f t="array" ref="I852">SUM(IF((LEFT('2-1 采购订单物料明细表报表导出'!#REF!,7)=I$1)*('2-1 采购订单物料明细表报表导出'!#REF!=$A852),'2-1 采购订单物料明细表报表导出'!#REF!,0))</f>
        <v>#REF!</v>
      </c>
      <c r="J852" s="23" t="e" cm="1">
        <f t="array" ref="J852">SUM(IF((LEFT('2-1 采购订单物料明细表报表导出'!#REF!,7)=J$1)*('2-1 采购订单物料明细表报表导出'!#REF!=$A852),'2-1 采购订单物料明细表报表导出'!#REF!,0))</f>
        <v>#REF!</v>
      </c>
      <c r="K852" s="23" t="e" cm="1">
        <f t="array" ref="K852">SUM(IF((LEFT('2-1 采购订单物料明细表报表导出'!#REF!,7)=K$1)*('2-1 采购订单物料明细表报表导出'!#REF!=$A852),'2-1 采购订单物料明细表报表导出'!#REF!,0))</f>
        <v>#REF!</v>
      </c>
      <c r="L852" s="23" t="e" cm="1">
        <f t="array" ref="L852">SUM(IF((LEFT('2-1 采购订单物料明细表报表导出'!#REF!,7)=L$1)*('2-1 采购订单物料明细表报表导出'!#REF!=$A852),'2-1 采购订单物料明细表报表导出'!#REF!,0))</f>
        <v>#REF!</v>
      </c>
      <c r="M852" s="23" t="e" cm="1">
        <f t="array" ref="M852">SUM(IF((LEFT('2-1 采购订单物料明细表报表导出'!#REF!,7)=M$1)*('2-1 采购订单物料明细表报表导出'!#REF!=$A852),'2-1 采购订单物料明细表报表导出'!#REF!,0))</f>
        <v>#REF!</v>
      </c>
      <c r="N852" s="23" t="e" cm="1">
        <f t="array" ref="N852">SUM(IF((LEFT('2-1 采购订单物料明细表报表导出'!#REF!,7)=N$1)*('2-1 采购订单物料明细表报表导出'!#REF!=$A852),'2-1 采购订单物料明细表报表导出'!#REF!,0))</f>
        <v>#REF!</v>
      </c>
      <c r="O852" s="23" t="e" cm="1">
        <f t="array" ref="O852">SUM(IF((LEFT('2-1 采购订单物料明细表报表导出'!#REF!,7)=O$1)*('2-1 采购订单物料明细表报表导出'!#REF!=$A852),'2-1 采购订单物料明细表报表导出'!#REF!,0))</f>
        <v>#REF!</v>
      </c>
    </row>
    <row r="853" ht="14.5" spans="1:15">
      <c r="A853" s="32" t="s">
        <v>4161</v>
      </c>
      <c r="B853" s="51" t="s">
        <v>1621</v>
      </c>
      <c r="C853" s="52" t="s">
        <v>1622</v>
      </c>
      <c r="D853" s="23" t="e" cm="1">
        <f t="array" ref="D853">SUM(IF((LEFT('2-1 采购订单物料明细表报表导出'!#REF!,7)=D$1)*('2-1 采购订单物料明细表报表导出'!#REF!=$A853),'2-1 采购订单物料明细表报表导出'!#REF!,0))</f>
        <v>#REF!</v>
      </c>
      <c r="E853" s="23" t="e" cm="1">
        <f t="array" ref="E853">SUM(IF((LEFT('2-1 采购订单物料明细表报表导出'!#REF!,7)=E$1)*('2-1 采购订单物料明细表报表导出'!#REF!=$A853),'2-1 采购订单物料明细表报表导出'!#REF!,0))</f>
        <v>#REF!</v>
      </c>
      <c r="F853" s="23" t="e" cm="1">
        <f t="array" ref="F853">SUM(IF((LEFT('2-1 采购订单物料明细表报表导出'!#REF!,7)=F$1)*('2-1 采购订单物料明细表报表导出'!#REF!=$A853),'2-1 采购订单物料明细表报表导出'!#REF!,0))</f>
        <v>#REF!</v>
      </c>
      <c r="G853" s="23" t="e" cm="1">
        <f t="array" ref="G853">SUM(IF((LEFT('2-1 采购订单物料明细表报表导出'!#REF!,7)=G$1)*('2-1 采购订单物料明细表报表导出'!#REF!=$A853),'2-1 采购订单物料明细表报表导出'!#REF!,0))</f>
        <v>#REF!</v>
      </c>
      <c r="H853" s="23" t="e" cm="1">
        <f t="array" ref="H853">SUM(IF((LEFT('2-1 采购订单物料明细表报表导出'!#REF!,7)=H$1)*('2-1 采购订单物料明细表报表导出'!#REF!=$A853),'2-1 采购订单物料明细表报表导出'!#REF!,0))</f>
        <v>#REF!</v>
      </c>
      <c r="I853" s="23" t="e" cm="1">
        <f t="array" ref="I853">SUM(IF((LEFT('2-1 采购订单物料明细表报表导出'!#REF!,7)=I$1)*('2-1 采购订单物料明细表报表导出'!#REF!=$A853),'2-1 采购订单物料明细表报表导出'!#REF!,0))</f>
        <v>#REF!</v>
      </c>
      <c r="J853" s="23" t="e" cm="1">
        <f t="array" ref="J853">SUM(IF((LEFT('2-1 采购订单物料明细表报表导出'!#REF!,7)=J$1)*('2-1 采购订单物料明细表报表导出'!#REF!=$A853),'2-1 采购订单物料明细表报表导出'!#REF!,0))</f>
        <v>#REF!</v>
      </c>
      <c r="K853" s="23" t="e" cm="1">
        <f t="array" ref="K853">SUM(IF((LEFT('2-1 采购订单物料明细表报表导出'!#REF!,7)=K$1)*('2-1 采购订单物料明细表报表导出'!#REF!=$A853),'2-1 采购订单物料明细表报表导出'!#REF!,0))</f>
        <v>#REF!</v>
      </c>
      <c r="L853" s="23" t="e" cm="1">
        <f t="array" ref="L853">SUM(IF((LEFT('2-1 采购订单物料明细表报表导出'!#REF!,7)=L$1)*('2-1 采购订单物料明细表报表导出'!#REF!=$A853),'2-1 采购订单物料明细表报表导出'!#REF!,0))</f>
        <v>#REF!</v>
      </c>
      <c r="M853" s="23" t="e" cm="1">
        <f t="array" ref="M853">SUM(IF((LEFT('2-1 采购订单物料明细表报表导出'!#REF!,7)=M$1)*('2-1 采购订单物料明细表报表导出'!#REF!=$A853),'2-1 采购订单物料明细表报表导出'!#REF!,0))</f>
        <v>#REF!</v>
      </c>
      <c r="N853" s="23" t="e" cm="1">
        <f t="array" ref="N853">SUM(IF((LEFT('2-1 采购订单物料明细表报表导出'!#REF!,7)=N$1)*('2-1 采购订单物料明细表报表导出'!#REF!=$A853),'2-1 采购订单物料明细表报表导出'!#REF!,0))</f>
        <v>#REF!</v>
      </c>
      <c r="O853" s="23" t="e" cm="1">
        <f t="array" ref="O853">SUM(IF((LEFT('2-1 采购订单物料明细表报表导出'!#REF!,7)=O$1)*('2-1 采购订单物料明细表报表导出'!#REF!=$A853),'2-1 采购订单物料明细表报表导出'!#REF!,0))</f>
        <v>#REF!</v>
      </c>
    </row>
    <row r="854" ht="14.5" spans="1:15">
      <c r="A854" s="32" t="s">
        <v>4162</v>
      </c>
      <c r="B854" s="51" t="s">
        <v>1663</v>
      </c>
      <c r="C854" s="52" t="s">
        <v>1664</v>
      </c>
      <c r="D854" s="23" t="e" cm="1">
        <f t="array" ref="D854">SUM(IF((LEFT('2-1 采购订单物料明细表报表导出'!#REF!,7)=D$1)*('2-1 采购订单物料明细表报表导出'!#REF!=$A854),'2-1 采购订单物料明细表报表导出'!#REF!,0))</f>
        <v>#REF!</v>
      </c>
      <c r="E854" s="23" t="e" cm="1">
        <f t="array" ref="E854">SUM(IF((LEFT('2-1 采购订单物料明细表报表导出'!#REF!,7)=E$1)*('2-1 采购订单物料明细表报表导出'!#REF!=$A854),'2-1 采购订单物料明细表报表导出'!#REF!,0))</f>
        <v>#REF!</v>
      </c>
      <c r="F854" s="23" t="e" cm="1">
        <f t="array" ref="F854">SUM(IF((LEFT('2-1 采购订单物料明细表报表导出'!#REF!,7)=F$1)*('2-1 采购订单物料明细表报表导出'!#REF!=$A854),'2-1 采购订单物料明细表报表导出'!#REF!,0))</f>
        <v>#REF!</v>
      </c>
      <c r="G854" s="23" t="e" cm="1">
        <f t="array" ref="G854">SUM(IF((LEFT('2-1 采购订单物料明细表报表导出'!#REF!,7)=G$1)*('2-1 采购订单物料明细表报表导出'!#REF!=$A854),'2-1 采购订单物料明细表报表导出'!#REF!,0))</f>
        <v>#REF!</v>
      </c>
      <c r="H854" s="23" t="e" cm="1">
        <f t="array" ref="H854">SUM(IF((LEFT('2-1 采购订单物料明细表报表导出'!#REF!,7)=H$1)*('2-1 采购订单物料明细表报表导出'!#REF!=$A854),'2-1 采购订单物料明细表报表导出'!#REF!,0))</f>
        <v>#REF!</v>
      </c>
      <c r="I854" s="23" t="e" cm="1">
        <f t="array" ref="I854">SUM(IF((LEFT('2-1 采购订单物料明细表报表导出'!#REF!,7)=I$1)*('2-1 采购订单物料明细表报表导出'!#REF!=$A854),'2-1 采购订单物料明细表报表导出'!#REF!,0))</f>
        <v>#REF!</v>
      </c>
      <c r="J854" s="23" t="e" cm="1">
        <f t="array" ref="J854">SUM(IF((LEFT('2-1 采购订单物料明细表报表导出'!#REF!,7)=J$1)*('2-1 采购订单物料明细表报表导出'!#REF!=$A854),'2-1 采购订单物料明细表报表导出'!#REF!,0))</f>
        <v>#REF!</v>
      </c>
      <c r="K854" s="23" t="e" cm="1">
        <f t="array" ref="K854">SUM(IF((LEFT('2-1 采购订单物料明细表报表导出'!#REF!,7)=K$1)*('2-1 采购订单物料明细表报表导出'!#REF!=$A854),'2-1 采购订单物料明细表报表导出'!#REF!,0))</f>
        <v>#REF!</v>
      </c>
      <c r="L854" s="23" t="e" cm="1">
        <f t="array" ref="L854">SUM(IF((LEFT('2-1 采购订单物料明细表报表导出'!#REF!,7)=L$1)*('2-1 采购订单物料明细表报表导出'!#REF!=$A854),'2-1 采购订单物料明细表报表导出'!#REF!,0))</f>
        <v>#REF!</v>
      </c>
      <c r="M854" s="23" t="e" cm="1">
        <f t="array" ref="M854">SUM(IF((LEFT('2-1 采购订单物料明细表报表导出'!#REF!,7)=M$1)*('2-1 采购订单物料明细表报表导出'!#REF!=$A854),'2-1 采购订单物料明细表报表导出'!#REF!,0))</f>
        <v>#REF!</v>
      </c>
      <c r="N854" s="23" t="e" cm="1">
        <f t="array" ref="N854">SUM(IF((LEFT('2-1 采购订单物料明细表报表导出'!#REF!,7)=N$1)*('2-1 采购订单物料明细表报表导出'!#REF!=$A854),'2-1 采购订单物料明细表报表导出'!#REF!,0))</f>
        <v>#REF!</v>
      </c>
      <c r="O854" s="23" t="e" cm="1">
        <f t="array" ref="O854">SUM(IF((LEFT('2-1 采购订单物料明细表报表导出'!#REF!,7)=O$1)*('2-1 采购订单物料明细表报表导出'!#REF!=$A854),'2-1 采购订单物料明细表报表导出'!#REF!,0))</f>
        <v>#REF!</v>
      </c>
    </row>
    <row r="855" ht="14.5" spans="1:15">
      <c r="A855" s="32" t="s">
        <v>4163</v>
      </c>
      <c r="B855" s="51" t="s">
        <v>1663</v>
      </c>
      <c r="C855" s="52" t="s">
        <v>1664</v>
      </c>
      <c r="D855" s="23" t="e" cm="1">
        <f t="array" ref="D855">SUM(IF((LEFT('2-1 采购订单物料明细表报表导出'!#REF!,7)=D$1)*('2-1 采购订单物料明细表报表导出'!#REF!=$A855),'2-1 采购订单物料明细表报表导出'!#REF!,0))</f>
        <v>#REF!</v>
      </c>
      <c r="E855" s="23" t="e" cm="1">
        <f t="array" ref="E855">SUM(IF((LEFT('2-1 采购订单物料明细表报表导出'!#REF!,7)=E$1)*('2-1 采购订单物料明细表报表导出'!#REF!=$A855),'2-1 采购订单物料明细表报表导出'!#REF!,0))</f>
        <v>#REF!</v>
      </c>
      <c r="F855" s="23" t="e" cm="1">
        <f t="array" ref="F855">SUM(IF((LEFT('2-1 采购订单物料明细表报表导出'!#REF!,7)=F$1)*('2-1 采购订单物料明细表报表导出'!#REF!=$A855),'2-1 采购订单物料明细表报表导出'!#REF!,0))</f>
        <v>#REF!</v>
      </c>
      <c r="G855" s="23" t="e" cm="1">
        <f t="array" ref="G855">SUM(IF((LEFT('2-1 采购订单物料明细表报表导出'!#REF!,7)=G$1)*('2-1 采购订单物料明细表报表导出'!#REF!=$A855),'2-1 采购订单物料明细表报表导出'!#REF!,0))</f>
        <v>#REF!</v>
      </c>
      <c r="H855" s="23" t="e" cm="1">
        <f t="array" ref="H855">SUM(IF((LEFT('2-1 采购订单物料明细表报表导出'!#REF!,7)=H$1)*('2-1 采购订单物料明细表报表导出'!#REF!=$A855),'2-1 采购订单物料明细表报表导出'!#REF!,0))</f>
        <v>#REF!</v>
      </c>
      <c r="I855" s="23" t="e" cm="1">
        <f t="array" ref="I855">SUM(IF((LEFT('2-1 采购订单物料明细表报表导出'!#REF!,7)=I$1)*('2-1 采购订单物料明细表报表导出'!#REF!=$A855),'2-1 采购订单物料明细表报表导出'!#REF!,0))</f>
        <v>#REF!</v>
      </c>
      <c r="J855" s="23" t="e" cm="1">
        <f t="array" ref="J855">SUM(IF((LEFT('2-1 采购订单物料明细表报表导出'!#REF!,7)=J$1)*('2-1 采购订单物料明细表报表导出'!#REF!=$A855),'2-1 采购订单物料明细表报表导出'!#REF!,0))</f>
        <v>#REF!</v>
      </c>
      <c r="K855" s="23" t="e" cm="1">
        <f t="array" ref="K855">SUM(IF((LEFT('2-1 采购订单物料明细表报表导出'!#REF!,7)=K$1)*('2-1 采购订单物料明细表报表导出'!#REF!=$A855),'2-1 采购订单物料明细表报表导出'!#REF!,0))</f>
        <v>#REF!</v>
      </c>
      <c r="L855" s="23" t="e" cm="1">
        <f t="array" ref="L855">SUM(IF((LEFT('2-1 采购订单物料明细表报表导出'!#REF!,7)=L$1)*('2-1 采购订单物料明细表报表导出'!#REF!=$A855),'2-1 采购订单物料明细表报表导出'!#REF!,0))</f>
        <v>#REF!</v>
      </c>
      <c r="M855" s="23" t="e" cm="1">
        <f t="array" ref="M855">SUM(IF((LEFT('2-1 采购订单物料明细表报表导出'!#REF!,7)=M$1)*('2-1 采购订单物料明细表报表导出'!#REF!=$A855),'2-1 采购订单物料明细表报表导出'!#REF!,0))</f>
        <v>#REF!</v>
      </c>
      <c r="N855" s="23" t="e" cm="1">
        <f t="array" ref="N855">SUM(IF((LEFT('2-1 采购订单物料明细表报表导出'!#REF!,7)=N$1)*('2-1 采购订单物料明细表报表导出'!#REF!=$A855),'2-1 采购订单物料明细表报表导出'!#REF!,0))</f>
        <v>#REF!</v>
      </c>
      <c r="O855" s="23" t="e" cm="1">
        <f t="array" ref="O855">SUM(IF((LEFT('2-1 采购订单物料明细表报表导出'!#REF!,7)=O$1)*('2-1 采购订单物料明细表报表导出'!#REF!=$A855),'2-1 采购订单物料明细表报表导出'!#REF!,0))</f>
        <v>#REF!</v>
      </c>
    </row>
    <row r="856" ht="14.5" spans="1:15">
      <c r="A856" s="32" t="s">
        <v>4164</v>
      </c>
      <c r="B856" s="51" t="s">
        <v>1663</v>
      </c>
      <c r="C856" s="52" t="s">
        <v>1664</v>
      </c>
      <c r="D856" s="23" t="e" cm="1">
        <f t="array" ref="D856">SUM(IF((LEFT('2-1 采购订单物料明细表报表导出'!#REF!,7)=D$1)*('2-1 采购订单物料明细表报表导出'!#REF!=$A856),'2-1 采购订单物料明细表报表导出'!#REF!,0))</f>
        <v>#REF!</v>
      </c>
      <c r="E856" s="23" t="e" cm="1">
        <f t="array" ref="E856">SUM(IF((LEFT('2-1 采购订单物料明细表报表导出'!#REF!,7)=E$1)*('2-1 采购订单物料明细表报表导出'!#REF!=$A856),'2-1 采购订单物料明细表报表导出'!#REF!,0))</f>
        <v>#REF!</v>
      </c>
      <c r="F856" s="23" t="e" cm="1">
        <f t="array" ref="F856">SUM(IF((LEFT('2-1 采购订单物料明细表报表导出'!#REF!,7)=F$1)*('2-1 采购订单物料明细表报表导出'!#REF!=$A856),'2-1 采购订单物料明细表报表导出'!#REF!,0))</f>
        <v>#REF!</v>
      </c>
      <c r="G856" s="23" t="e" cm="1">
        <f t="array" ref="G856">SUM(IF((LEFT('2-1 采购订单物料明细表报表导出'!#REF!,7)=G$1)*('2-1 采购订单物料明细表报表导出'!#REF!=$A856),'2-1 采购订单物料明细表报表导出'!#REF!,0))</f>
        <v>#REF!</v>
      </c>
      <c r="H856" s="23" t="e" cm="1">
        <f t="array" ref="H856">SUM(IF((LEFT('2-1 采购订单物料明细表报表导出'!#REF!,7)=H$1)*('2-1 采购订单物料明细表报表导出'!#REF!=$A856),'2-1 采购订单物料明细表报表导出'!#REF!,0))</f>
        <v>#REF!</v>
      </c>
      <c r="I856" s="23" t="e" cm="1">
        <f t="array" ref="I856">SUM(IF((LEFT('2-1 采购订单物料明细表报表导出'!#REF!,7)=I$1)*('2-1 采购订单物料明细表报表导出'!#REF!=$A856),'2-1 采购订单物料明细表报表导出'!#REF!,0))</f>
        <v>#REF!</v>
      </c>
      <c r="J856" s="23" t="e" cm="1">
        <f t="array" ref="J856">SUM(IF((LEFT('2-1 采购订单物料明细表报表导出'!#REF!,7)=J$1)*('2-1 采购订单物料明细表报表导出'!#REF!=$A856),'2-1 采购订单物料明细表报表导出'!#REF!,0))</f>
        <v>#REF!</v>
      </c>
      <c r="K856" s="23" t="e" cm="1">
        <f t="array" ref="K856">SUM(IF((LEFT('2-1 采购订单物料明细表报表导出'!#REF!,7)=K$1)*('2-1 采购订单物料明细表报表导出'!#REF!=$A856),'2-1 采购订单物料明细表报表导出'!#REF!,0))</f>
        <v>#REF!</v>
      </c>
      <c r="L856" s="23" t="e" cm="1">
        <f t="array" ref="L856">SUM(IF((LEFT('2-1 采购订单物料明细表报表导出'!#REF!,7)=L$1)*('2-1 采购订单物料明细表报表导出'!#REF!=$A856),'2-1 采购订单物料明细表报表导出'!#REF!,0))</f>
        <v>#REF!</v>
      </c>
      <c r="M856" s="23" t="e" cm="1">
        <f t="array" ref="M856">SUM(IF((LEFT('2-1 采购订单物料明细表报表导出'!#REF!,7)=M$1)*('2-1 采购订单物料明细表报表导出'!#REF!=$A856),'2-1 采购订单物料明细表报表导出'!#REF!,0))</f>
        <v>#REF!</v>
      </c>
      <c r="N856" s="23" t="e" cm="1">
        <f t="array" ref="N856">SUM(IF((LEFT('2-1 采购订单物料明细表报表导出'!#REF!,7)=N$1)*('2-1 采购订单物料明细表报表导出'!#REF!=$A856),'2-1 采购订单物料明细表报表导出'!#REF!,0))</f>
        <v>#REF!</v>
      </c>
      <c r="O856" s="23" t="e" cm="1">
        <f t="array" ref="O856">SUM(IF((LEFT('2-1 采购订单物料明细表报表导出'!#REF!,7)=O$1)*('2-1 采购订单物料明细表报表导出'!#REF!=$A856),'2-1 采购订单物料明细表报表导出'!#REF!,0))</f>
        <v>#REF!</v>
      </c>
    </row>
    <row r="857" ht="14.5" spans="1:15">
      <c r="A857" s="32" t="s">
        <v>4165</v>
      </c>
      <c r="B857" s="51" t="s">
        <v>1663</v>
      </c>
      <c r="C857" s="52" t="s">
        <v>1664</v>
      </c>
      <c r="D857" s="23" t="e" cm="1">
        <f t="array" ref="D857">SUM(IF((LEFT('2-1 采购订单物料明细表报表导出'!#REF!,7)=D$1)*('2-1 采购订单物料明细表报表导出'!#REF!=$A857),'2-1 采购订单物料明细表报表导出'!#REF!,0))</f>
        <v>#REF!</v>
      </c>
      <c r="E857" s="23" t="e" cm="1">
        <f t="array" ref="E857">SUM(IF((LEFT('2-1 采购订单物料明细表报表导出'!#REF!,7)=E$1)*('2-1 采购订单物料明细表报表导出'!#REF!=$A857),'2-1 采购订单物料明细表报表导出'!#REF!,0))</f>
        <v>#REF!</v>
      </c>
      <c r="F857" s="23" t="e" cm="1">
        <f t="array" ref="F857">SUM(IF((LEFT('2-1 采购订单物料明细表报表导出'!#REF!,7)=F$1)*('2-1 采购订单物料明细表报表导出'!#REF!=$A857),'2-1 采购订单物料明细表报表导出'!#REF!,0))</f>
        <v>#REF!</v>
      </c>
      <c r="G857" s="23" t="e" cm="1">
        <f t="array" ref="G857">SUM(IF((LEFT('2-1 采购订单物料明细表报表导出'!#REF!,7)=G$1)*('2-1 采购订单物料明细表报表导出'!#REF!=$A857),'2-1 采购订单物料明细表报表导出'!#REF!,0))</f>
        <v>#REF!</v>
      </c>
      <c r="H857" s="23" t="e" cm="1">
        <f t="array" ref="H857">SUM(IF((LEFT('2-1 采购订单物料明细表报表导出'!#REF!,7)=H$1)*('2-1 采购订单物料明细表报表导出'!#REF!=$A857),'2-1 采购订单物料明细表报表导出'!#REF!,0))</f>
        <v>#REF!</v>
      </c>
      <c r="I857" s="23" t="e" cm="1">
        <f t="array" ref="I857">SUM(IF((LEFT('2-1 采购订单物料明细表报表导出'!#REF!,7)=I$1)*('2-1 采购订单物料明细表报表导出'!#REF!=$A857),'2-1 采购订单物料明细表报表导出'!#REF!,0))</f>
        <v>#REF!</v>
      </c>
      <c r="J857" s="23" t="e" cm="1">
        <f t="array" ref="J857">SUM(IF((LEFT('2-1 采购订单物料明细表报表导出'!#REF!,7)=J$1)*('2-1 采购订单物料明细表报表导出'!#REF!=$A857),'2-1 采购订单物料明细表报表导出'!#REF!,0))</f>
        <v>#REF!</v>
      </c>
      <c r="K857" s="23" t="e" cm="1">
        <f t="array" ref="K857">SUM(IF((LEFT('2-1 采购订单物料明细表报表导出'!#REF!,7)=K$1)*('2-1 采购订单物料明细表报表导出'!#REF!=$A857),'2-1 采购订单物料明细表报表导出'!#REF!,0))</f>
        <v>#REF!</v>
      </c>
      <c r="L857" s="23" t="e" cm="1">
        <f t="array" ref="L857">SUM(IF((LEFT('2-1 采购订单物料明细表报表导出'!#REF!,7)=L$1)*('2-1 采购订单物料明细表报表导出'!#REF!=$A857),'2-1 采购订单物料明细表报表导出'!#REF!,0))</f>
        <v>#REF!</v>
      </c>
      <c r="M857" s="23" t="e" cm="1">
        <f t="array" ref="M857">SUM(IF((LEFT('2-1 采购订单物料明细表报表导出'!#REF!,7)=M$1)*('2-1 采购订单物料明细表报表导出'!#REF!=$A857),'2-1 采购订单物料明细表报表导出'!#REF!,0))</f>
        <v>#REF!</v>
      </c>
      <c r="N857" s="23" t="e" cm="1">
        <f t="array" ref="N857">SUM(IF((LEFT('2-1 采购订单物料明细表报表导出'!#REF!,7)=N$1)*('2-1 采购订单物料明细表报表导出'!#REF!=$A857),'2-1 采购订单物料明细表报表导出'!#REF!,0))</f>
        <v>#REF!</v>
      </c>
      <c r="O857" s="23" t="e" cm="1">
        <f t="array" ref="O857">SUM(IF((LEFT('2-1 采购订单物料明细表报表导出'!#REF!,7)=O$1)*('2-1 采购订单物料明细表报表导出'!#REF!=$A857),'2-1 采购订单物料明细表报表导出'!#REF!,0))</f>
        <v>#REF!</v>
      </c>
    </row>
    <row r="858" ht="14.5" spans="1:15">
      <c r="A858" s="32" t="s">
        <v>4166</v>
      </c>
      <c r="B858" s="51" t="s">
        <v>1663</v>
      </c>
      <c r="C858" s="52" t="s">
        <v>1664</v>
      </c>
      <c r="D858" s="23" t="e" cm="1">
        <f t="array" ref="D858">SUM(IF((LEFT('2-1 采购订单物料明细表报表导出'!#REF!,7)=D$1)*('2-1 采购订单物料明细表报表导出'!#REF!=$A858),'2-1 采购订单物料明细表报表导出'!#REF!,0))</f>
        <v>#REF!</v>
      </c>
      <c r="E858" s="23" t="e" cm="1">
        <f t="array" ref="E858">SUM(IF((LEFT('2-1 采购订单物料明细表报表导出'!#REF!,7)=E$1)*('2-1 采购订单物料明细表报表导出'!#REF!=$A858),'2-1 采购订单物料明细表报表导出'!#REF!,0))</f>
        <v>#REF!</v>
      </c>
      <c r="F858" s="23" t="e" cm="1">
        <f t="array" ref="F858">SUM(IF((LEFT('2-1 采购订单物料明细表报表导出'!#REF!,7)=F$1)*('2-1 采购订单物料明细表报表导出'!#REF!=$A858),'2-1 采购订单物料明细表报表导出'!#REF!,0))</f>
        <v>#REF!</v>
      </c>
      <c r="G858" s="23" t="e" cm="1">
        <f t="array" ref="G858">SUM(IF((LEFT('2-1 采购订单物料明细表报表导出'!#REF!,7)=G$1)*('2-1 采购订单物料明细表报表导出'!#REF!=$A858),'2-1 采购订单物料明细表报表导出'!#REF!,0))</f>
        <v>#REF!</v>
      </c>
      <c r="H858" s="23" t="e" cm="1">
        <f t="array" ref="H858">SUM(IF((LEFT('2-1 采购订单物料明细表报表导出'!#REF!,7)=H$1)*('2-1 采购订单物料明细表报表导出'!#REF!=$A858),'2-1 采购订单物料明细表报表导出'!#REF!,0))</f>
        <v>#REF!</v>
      </c>
      <c r="I858" s="23" t="e" cm="1">
        <f t="array" ref="I858">SUM(IF((LEFT('2-1 采购订单物料明细表报表导出'!#REF!,7)=I$1)*('2-1 采购订单物料明细表报表导出'!#REF!=$A858),'2-1 采购订单物料明细表报表导出'!#REF!,0))</f>
        <v>#REF!</v>
      </c>
      <c r="J858" s="23" t="e" cm="1">
        <f t="array" ref="J858">SUM(IF((LEFT('2-1 采购订单物料明细表报表导出'!#REF!,7)=J$1)*('2-1 采购订单物料明细表报表导出'!#REF!=$A858),'2-1 采购订单物料明细表报表导出'!#REF!,0))</f>
        <v>#REF!</v>
      </c>
      <c r="K858" s="23" t="e" cm="1">
        <f t="array" ref="K858">SUM(IF((LEFT('2-1 采购订单物料明细表报表导出'!#REF!,7)=K$1)*('2-1 采购订单物料明细表报表导出'!#REF!=$A858),'2-1 采购订单物料明细表报表导出'!#REF!,0))</f>
        <v>#REF!</v>
      </c>
      <c r="L858" s="23" t="e" cm="1">
        <f t="array" ref="L858">SUM(IF((LEFT('2-1 采购订单物料明细表报表导出'!#REF!,7)=L$1)*('2-1 采购订单物料明细表报表导出'!#REF!=$A858),'2-1 采购订单物料明细表报表导出'!#REF!,0))</f>
        <v>#REF!</v>
      </c>
      <c r="M858" s="23" t="e" cm="1">
        <f t="array" ref="M858">SUM(IF((LEFT('2-1 采购订单物料明细表报表导出'!#REF!,7)=M$1)*('2-1 采购订单物料明细表报表导出'!#REF!=$A858),'2-1 采购订单物料明细表报表导出'!#REF!,0))</f>
        <v>#REF!</v>
      </c>
      <c r="N858" s="23" t="e" cm="1">
        <f t="array" ref="N858">SUM(IF((LEFT('2-1 采购订单物料明细表报表导出'!#REF!,7)=N$1)*('2-1 采购订单物料明细表报表导出'!#REF!=$A858),'2-1 采购订单物料明细表报表导出'!#REF!,0))</f>
        <v>#REF!</v>
      </c>
      <c r="O858" s="23" t="e" cm="1">
        <f t="array" ref="O858">SUM(IF((LEFT('2-1 采购订单物料明细表报表导出'!#REF!,7)=O$1)*('2-1 采购订单物料明细表报表导出'!#REF!=$A858),'2-1 采购订单物料明细表报表导出'!#REF!,0))</f>
        <v>#REF!</v>
      </c>
    </row>
    <row r="859" ht="14.5" spans="1:15">
      <c r="A859" s="32" t="s">
        <v>4167</v>
      </c>
      <c r="B859" s="51" t="s">
        <v>1663</v>
      </c>
      <c r="C859" s="52" t="s">
        <v>1664</v>
      </c>
      <c r="D859" s="23" t="e" cm="1">
        <f t="array" ref="D859">SUM(IF((LEFT('2-1 采购订单物料明细表报表导出'!#REF!,7)=D$1)*('2-1 采购订单物料明细表报表导出'!#REF!=$A859),'2-1 采购订单物料明细表报表导出'!#REF!,0))</f>
        <v>#REF!</v>
      </c>
      <c r="E859" s="23" t="e" cm="1">
        <f t="array" ref="E859">SUM(IF((LEFT('2-1 采购订单物料明细表报表导出'!#REF!,7)=E$1)*('2-1 采购订单物料明细表报表导出'!#REF!=$A859),'2-1 采购订单物料明细表报表导出'!#REF!,0))</f>
        <v>#REF!</v>
      </c>
      <c r="F859" s="23" t="e" cm="1">
        <f t="array" ref="F859">SUM(IF((LEFT('2-1 采购订单物料明细表报表导出'!#REF!,7)=F$1)*('2-1 采购订单物料明细表报表导出'!#REF!=$A859),'2-1 采购订单物料明细表报表导出'!#REF!,0))</f>
        <v>#REF!</v>
      </c>
      <c r="G859" s="23" t="e" cm="1">
        <f t="array" ref="G859">SUM(IF((LEFT('2-1 采购订单物料明细表报表导出'!#REF!,7)=G$1)*('2-1 采购订单物料明细表报表导出'!#REF!=$A859),'2-1 采购订单物料明细表报表导出'!#REF!,0))</f>
        <v>#REF!</v>
      </c>
      <c r="H859" s="23" t="e" cm="1">
        <f t="array" ref="H859">SUM(IF((LEFT('2-1 采购订单物料明细表报表导出'!#REF!,7)=H$1)*('2-1 采购订单物料明细表报表导出'!#REF!=$A859),'2-1 采购订单物料明细表报表导出'!#REF!,0))</f>
        <v>#REF!</v>
      </c>
      <c r="I859" s="23" t="e" cm="1">
        <f t="array" ref="I859">SUM(IF((LEFT('2-1 采购订单物料明细表报表导出'!#REF!,7)=I$1)*('2-1 采购订单物料明细表报表导出'!#REF!=$A859),'2-1 采购订单物料明细表报表导出'!#REF!,0))</f>
        <v>#REF!</v>
      </c>
      <c r="J859" s="23" t="e" cm="1">
        <f t="array" ref="J859">SUM(IF((LEFT('2-1 采购订单物料明细表报表导出'!#REF!,7)=J$1)*('2-1 采购订单物料明细表报表导出'!#REF!=$A859),'2-1 采购订单物料明细表报表导出'!#REF!,0))</f>
        <v>#REF!</v>
      </c>
      <c r="K859" s="23" t="e" cm="1">
        <f t="array" ref="K859">SUM(IF((LEFT('2-1 采购订单物料明细表报表导出'!#REF!,7)=K$1)*('2-1 采购订单物料明细表报表导出'!#REF!=$A859),'2-1 采购订单物料明细表报表导出'!#REF!,0))</f>
        <v>#REF!</v>
      </c>
      <c r="L859" s="23" t="e" cm="1">
        <f t="array" ref="L859">SUM(IF((LEFT('2-1 采购订单物料明细表报表导出'!#REF!,7)=L$1)*('2-1 采购订单物料明细表报表导出'!#REF!=$A859),'2-1 采购订单物料明细表报表导出'!#REF!,0))</f>
        <v>#REF!</v>
      </c>
      <c r="M859" s="23" t="e" cm="1">
        <f t="array" ref="M859">SUM(IF((LEFT('2-1 采购订单物料明细表报表导出'!#REF!,7)=M$1)*('2-1 采购订单物料明细表报表导出'!#REF!=$A859),'2-1 采购订单物料明细表报表导出'!#REF!,0))</f>
        <v>#REF!</v>
      </c>
      <c r="N859" s="23" t="e" cm="1">
        <f t="array" ref="N859">SUM(IF((LEFT('2-1 采购订单物料明细表报表导出'!#REF!,7)=N$1)*('2-1 采购订单物料明细表报表导出'!#REF!=$A859),'2-1 采购订单物料明细表报表导出'!#REF!,0))</f>
        <v>#REF!</v>
      </c>
      <c r="O859" s="23" t="e" cm="1">
        <f t="array" ref="O859">SUM(IF((LEFT('2-1 采购订单物料明细表报表导出'!#REF!,7)=O$1)*('2-1 采购订单物料明细表报表导出'!#REF!=$A859),'2-1 采购订单物料明细表报表导出'!#REF!,0))</f>
        <v>#REF!</v>
      </c>
    </row>
    <row r="860" ht="14.5" spans="1:15">
      <c r="A860" s="32" t="s">
        <v>4168</v>
      </c>
      <c r="B860" s="51" t="s">
        <v>1663</v>
      </c>
      <c r="C860" s="52" t="s">
        <v>1664</v>
      </c>
      <c r="D860" s="23" t="e" cm="1">
        <f t="array" ref="D860">SUM(IF((LEFT('2-1 采购订单物料明细表报表导出'!#REF!,7)=D$1)*('2-1 采购订单物料明细表报表导出'!#REF!=$A860),'2-1 采购订单物料明细表报表导出'!#REF!,0))</f>
        <v>#REF!</v>
      </c>
      <c r="E860" s="23" t="e" cm="1">
        <f t="array" ref="E860">SUM(IF((LEFT('2-1 采购订单物料明细表报表导出'!#REF!,7)=E$1)*('2-1 采购订单物料明细表报表导出'!#REF!=$A860),'2-1 采购订单物料明细表报表导出'!#REF!,0))</f>
        <v>#REF!</v>
      </c>
      <c r="F860" s="23" t="e" cm="1">
        <f t="array" ref="F860">SUM(IF((LEFT('2-1 采购订单物料明细表报表导出'!#REF!,7)=F$1)*('2-1 采购订单物料明细表报表导出'!#REF!=$A860),'2-1 采购订单物料明细表报表导出'!#REF!,0))</f>
        <v>#REF!</v>
      </c>
      <c r="G860" s="23" t="e" cm="1">
        <f t="array" ref="G860">SUM(IF((LEFT('2-1 采购订单物料明细表报表导出'!#REF!,7)=G$1)*('2-1 采购订单物料明细表报表导出'!#REF!=$A860),'2-1 采购订单物料明细表报表导出'!#REF!,0))</f>
        <v>#REF!</v>
      </c>
      <c r="H860" s="23" t="e" cm="1">
        <f t="array" ref="H860">SUM(IF((LEFT('2-1 采购订单物料明细表报表导出'!#REF!,7)=H$1)*('2-1 采购订单物料明细表报表导出'!#REF!=$A860),'2-1 采购订单物料明细表报表导出'!#REF!,0))</f>
        <v>#REF!</v>
      </c>
      <c r="I860" s="23" t="e" cm="1">
        <f t="array" ref="I860">SUM(IF((LEFT('2-1 采购订单物料明细表报表导出'!#REF!,7)=I$1)*('2-1 采购订单物料明细表报表导出'!#REF!=$A860),'2-1 采购订单物料明细表报表导出'!#REF!,0))</f>
        <v>#REF!</v>
      </c>
      <c r="J860" s="23" t="e" cm="1">
        <f t="array" ref="J860">SUM(IF((LEFT('2-1 采购订单物料明细表报表导出'!#REF!,7)=J$1)*('2-1 采购订单物料明细表报表导出'!#REF!=$A860),'2-1 采购订单物料明细表报表导出'!#REF!,0))</f>
        <v>#REF!</v>
      </c>
      <c r="K860" s="23" t="e" cm="1">
        <f t="array" ref="K860">SUM(IF((LEFT('2-1 采购订单物料明细表报表导出'!#REF!,7)=K$1)*('2-1 采购订单物料明细表报表导出'!#REF!=$A860),'2-1 采购订单物料明细表报表导出'!#REF!,0))</f>
        <v>#REF!</v>
      </c>
      <c r="L860" s="23" t="e" cm="1">
        <f t="array" ref="L860">SUM(IF((LEFT('2-1 采购订单物料明细表报表导出'!#REF!,7)=L$1)*('2-1 采购订单物料明细表报表导出'!#REF!=$A860),'2-1 采购订单物料明细表报表导出'!#REF!,0))</f>
        <v>#REF!</v>
      </c>
      <c r="M860" s="23" t="e" cm="1">
        <f t="array" ref="M860">SUM(IF((LEFT('2-1 采购订单物料明细表报表导出'!#REF!,7)=M$1)*('2-1 采购订单物料明细表报表导出'!#REF!=$A860),'2-1 采购订单物料明细表报表导出'!#REF!,0))</f>
        <v>#REF!</v>
      </c>
      <c r="N860" s="23" t="e" cm="1">
        <f t="array" ref="N860">SUM(IF((LEFT('2-1 采购订单物料明细表报表导出'!#REF!,7)=N$1)*('2-1 采购订单物料明细表报表导出'!#REF!=$A860),'2-1 采购订单物料明细表报表导出'!#REF!,0))</f>
        <v>#REF!</v>
      </c>
      <c r="O860" s="23" t="e" cm="1">
        <f t="array" ref="O860">SUM(IF((LEFT('2-1 采购订单物料明细表报表导出'!#REF!,7)=O$1)*('2-1 采购订单物料明细表报表导出'!#REF!=$A860),'2-1 采购订单物料明细表报表导出'!#REF!,0))</f>
        <v>#REF!</v>
      </c>
    </row>
    <row r="861" ht="14.5" spans="1:15">
      <c r="A861" s="32" t="s">
        <v>4169</v>
      </c>
      <c r="B861" s="51" t="s">
        <v>1663</v>
      </c>
      <c r="C861" s="52" t="s">
        <v>1664</v>
      </c>
      <c r="D861" s="23" t="e" cm="1">
        <f t="array" ref="D861">SUM(IF((LEFT('2-1 采购订单物料明细表报表导出'!#REF!,7)=D$1)*('2-1 采购订单物料明细表报表导出'!#REF!=$A861),'2-1 采购订单物料明细表报表导出'!#REF!,0))</f>
        <v>#REF!</v>
      </c>
      <c r="E861" s="23" t="e" cm="1">
        <f t="array" ref="E861">SUM(IF((LEFT('2-1 采购订单物料明细表报表导出'!#REF!,7)=E$1)*('2-1 采购订单物料明细表报表导出'!#REF!=$A861),'2-1 采购订单物料明细表报表导出'!#REF!,0))</f>
        <v>#REF!</v>
      </c>
      <c r="F861" s="23" t="e" cm="1">
        <f t="array" ref="F861">SUM(IF((LEFT('2-1 采购订单物料明细表报表导出'!#REF!,7)=F$1)*('2-1 采购订单物料明细表报表导出'!#REF!=$A861),'2-1 采购订单物料明细表报表导出'!#REF!,0))</f>
        <v>#REF!</v>
      </c>
      <c r="G861" s="23" t="e" cm="1">
        <f t="array" ref="G861">SUM(IF((LEFT('2-1 采购订单物料明细表报表导出'!#REF!,7)=G$1)*('2-1 采购订单物料明细表报表导出'!#REF!=$A861),'2-1 采购订单物料明细表报表导出'!#REF!,0))</f>
        <v>#REF!</v>
      </c>
      <c r="H861" s="23" t="e" cm="1">
        <f t="array" ref="H861">SUM(IF((LEFT('2-1 采购订单物料明细表报表导出'!#REF!,7)=H$1)*('2-1 采购订单物料明细表报表导出'!#REF!=$A861),'2-1 采购订单物料明细表报表导出'!#REF!,0))</f>
        <v>#REF!</v>
      </c>
      <c r="I861" s="23" t="e" cm="1">
        <f t="array" ref="I861">SUM(IF((LEFT('2-1 采购订单物料明细表报表导出'!#REF!,7)=I$1)*('2-1 采购订单物料明细表报表导出'!#REF!=$A861),'2-1 采购订单物料明细表报表导出'!#REF!,0))</f>
        <v>#REF!</v>
      </c>
      <c r="J861" s="23" t="e" cm="1">
        <f t="array" ref="J861">SUM(IF((LEFT('2-1 采购订单物料明细表报表导出'!#REF!,7)=J$1)*('2-1 采购订单物料明细表报表导出'!#REF!=$A861),'2-1 采购订单物料明细表报表导出'!#REF!,0))</f>
        <v>#REF!</v>
      </c>
      <c r="K861" s="23" t="e" cm="1">
        <f t="array" ref="K861">SUM(IF((LEFT('2-1 采购订单物料明细表报表导出'!#REF!,7)=K$1)*('2-1 采购订单物料明细表报表导出'!#REF!=$A861),'2-1 采购订单物料明细表报表导出'!#REF!,0))</f>
        <v>#REF!</v>
      </c>
      <c r="L861" s="23" t="e" cm="1">
        <f t="array" ref="L861">SUM(IF((LEFT('2-1 采购订单物料明细表报表导出'!#REF!,7)=L$1)*('2-1 采购订单物料明细表报表导出'!#REF!=$A861),'2-1 采购订单物料明细表报表导出'!#REF!,0))</f>
        <v>#REF!</v>
      </c>
      <c r="M861" s="23" t="e" cm="1">
        <f t="array" ref="M861">SUM(IF((LEFT('2-1 采购订单物料明细表报表导出'!#REF!,7)=M$1)*('2-1 采购订单物料明细表报表导出'!#REF!=$A861),'2-1 采购订单物料明细表报表导出'!#REF!,0))</f>
        <v>#REF!</v>
      </c>
      <c r="N861" s="23" t="e" cm="1">
        <f t="array" ref="N861">SUM(IF((LEFT('2-1 采购订单物料明细表报表导出'!#REF!,7)=N$1)*('2-1 采购订单物料明细表报表导出'!#REF!=$A861),'2-1 采购订单物料明细表报表导出'!#REF!,0))</f>
        <v>#REF!</v>
      </c>
      <c r="O861" s="23" t="e" cm="1">
        <f t="array" ref="O861">SUM(IF((LEFT('2-1 采购订单物料明细表报表导出'!#REF!,7)=O$1)*('2-1 采购订单物料明细表报表导出'!#REF!=$A861),'2-1 采购订单物料明细表报表导出'!#REF!,0))</f>
        <v>#REF!</v>
      </c>
    </row>
    <row r="862" ht="14.5" spans="1:15">
      <c r="A862" s="32" t="s">
        <v>4170</v>
      </c>
      <c r="B862" s="51" t="s">
        <v>1663</v>
      </c>
      <c r="C862" s="52" t="s">
        <v>1664</v>
      </c>
      <c r="D862" s="23" t="e" cm="1">
        <f t="array" ref="D862">SUM(IF((LEFT('2-1 采购订单物料明细表报表导出'!#REF!,7)=D$1)*('2-1 采购订单物料明细表报表导出'!#REF!=$A862),'2-1 采购订单物料明细表报表导出'!#REF!,0))</f>
        <v>#REF!</v>
      </c>
      <c r="E862" s="23" t="e" cm="1">
        <f t="array" ref="E862">SUM(IF((LEFT('2-1 采购订单物料明细表报表导出'!#REF!,7)=E$1)*('2-1 采购订单物料明细表报表导出'!#REF!=$A862),'2-1 采购订单物料明细表报表导出'!#REF!,0))</f>
        <v>#REF!</v>
      </c>
      <c r="F862" s="23" t="e" cm="1">
        <f t="array" ref="F862">SUM(IF((LEFT('2-1 采购订单物料明细表报表导出'!#REF!,7)=F$1)*('2-1 采购订单物料明细表报表导出'!#REF!=$A862),'2-1 采购订单物料明细表报表导出'!#REF!,0))</f>
        <v>#REF!</v>
      </c>
      <c r="G862" s="23" t="e" cm="1">
        <f t="array" ref="G862">SUM(IF((LEFT('2-1 采购订单物料明细表报表导出'!#REF!,7)=G$1)*('2-1 采购订单物料明细表报表导出'!#REF!=$A862),'2-1 采购订单物料明细表报表导出'!#REF!,0))</f>
        <v>#REF!</v>
      </c>
      <c r="H862" s="23" t="e" cm="1">
        <f t="array" ref="H862">SUM(IF((LEFT('2-1 采购订单物料明细表报表导出'!#REF!,7)=H$1)*('2-1 采购订单物料明细表报表导出'!#REF!=$A862),'2-1 采购订单物料明细表报表导出'!#REF!,0))</f>
        <v>#REF!</v>
      </c>
      <c r="I862" s="23" t="e" cm="1">
        <f t="array" ref="I862">SUM(IF((LEFT('2-1 采购订单物料明细表报表导出'!#REF!,7)=I$1)*('2-1 采购订单物料明细表报表导出'!#REF!=$A862),'2-1 采购订单物料明细表报表导出'!#REF!,0))</f>
        <v>#REF!</v>
      </c>
      <c r="J862" s="23" t="e" cm="1">
        <f t="array" ref="J862">SUM(IF((LEFT('2-1 采购订单物料明细表报表导出'!#REF!,7)=J$1)*('2-1 采购订单物料明细表报表导出'!#REF!=$A862),'2-1 采购订单物料明细表报表导出'!#REF!,0))</f>
        <v>#REF!</v>
      </c>
      <c r="K862" s="23" t="e" cm="1">
        <f t="array" ref="K862">SUM(IF((LEFT('2-1 采购订单物料明细表报表导出'!#REF!,7)=K$1)*('2-1 采购订单物料明细表报表导出'!#REF!=$A862),'2-1 采购订单物料明细表报表导出'!#REF!,0))</f>
        <v>#REF!</v>
      </c>
      <c r="L862" s="23" t="e" cm="1">
        <f t="array" ref="L862">SUM(IF((LEFT('2-1 采购订单物料明细表报表导出'!#REF!,7)=L$1)*('2-1 采购订单物料明细表报表导出'!#REF!=$A862),'2-1 采购订单物料明细表报表导出'!#REF!,0))</f>
        <v>#REF!</v>
      </c>
      <c r="M862" s="23" t="e" cm="1">
        <f t="array" ref="M862">SUM(IF((LEFT('2-1 采购订单物料明细表报表导出'!#REF!,7)=M$1)*('2-1 采购订单物料明细表报表导出'!#REF!=$A862),'2-1 采购订单物料明细表报表导出'!#REF!,0))</f>
        <v>#REF!</v>
      </c>
      <c r="N862" s="23" t="e" cm="1">
        <f t="array" ref="N862">SUM(IF((LEFT('2-1 采购订单物料明细表报表导出'!#REF!,7)=N$1)*('2-1 采购订单物料明细表报表导出'!#REF!=$A862),'2-1 采购订单物料明细表报表导出'!#REF!,0))</f>
        <v>#REF!</v>
      </c>
      <c r="O862" s="23" t="e" cm="1">
        <f t="array" ref="O862">SUM(IF((LEFT('2-1 采购订单物料明细表报表导出'!#REF!,7)=O$1)*('2-1 采购订单物料明细表报表导出'!#REF!=$A862),'2-1 采购订单物料明细表报表导出'!#REF!,0))</f>
        <v>#REF!</v>
      </c>
    </row>
    <row r="863" ht="14.5" spans="1:15">
      <c r="A863" s="32" t="s">
        <v>4171</v>
      </c>
      <c r="B863" s="51" t="s">
        <v>1696</v>
      </c>
      <c r="C863" s="52" t="s">
        <v>1697</v>
      </c>
      <c r="D863" s="23" t="e" cm="1">
        <f t="array" ref="D863">SUM(IF((LEFT('2-1 采购订单物料明细表报表导出'!#REF!,7)=D$1)*('2-1 采购订单物料明细表报表导出'!#REF!=$A863),'2-1 采购订单物料明细表报表导出'!#REF!,0))</f>
        <v>#REF!</v>
      </c>
      <c r="E863" s="23" t="e" cm="1">
        <f t="array" ref="E863">SUM(IF((LEFT('2-1 采购订单物料明细表报表导出'!#REF!,7)=E$1)*('2-1 采购订单物料明细表报表导出'!#REF!=$A863),'2-1 采购订单物料明细表报表导出'!#REF!,0))</f>
        <v>#REF!</v>
      </c>
      <c r="F863" s="23" t="e" cm="1">
        <f t="array" ref="F863">SUM(IF((LEFT('2-1 采购订单物料明细表报表导出'!#REF!,7)=F$1)*('2-1 采购订单物料明细表报表导出'!#REF!=$A863),'2-1 采购订单物料明细表报表导出'!#REF!,0))</f>
        <v>#REF!</v>
      </c>
      <c r="G863" s="23" t="e" cm="1">
        <f t="array" ref="G863">SUM(IF((LEFT('2-1 采购订单物料明细表报表导出'!#REF!,7)=G$1)*('2-1 采购订单物料明细表报表导出'!#REF!=$A863),'2-1 采购订单物料明细表报表导出'!#REF!,0))</f>
        <v>#REF!</v>
      </c>
      <c r="H863" s="23" t="e" cm="1">
        <f t="array" ref="H863">SUM(IF((LEFT('2-1 采购订单物料明细表报表导出'!#REF!,7)=H$1)*('2-1 采购订单物料明细表报表导出'!#REF!=$A863),'2-1 采购订单物料明细表报表导出'!#REF!,0))</f>
        <v>#REF!</v>
      </c>
      <c r="I863" s="23" t="e" cm="1">
        <f t="array" ref="I863">SUM(IF((LEFT('2-1 采购订单物料明细表报表导出'!#REF!,7)=I$1)*('2-1 采购订单物料明细表报表导出'!#REF!=$A863),'2-1 采购订单物料明细表报表导出'!#REF!,0))</f>
        <v>#REF!</v>
      </c>
      <c r="J863" s="23" t="e" cm="1">
        <f t="array" ref="J863">SUM(IF((LEFT('2-1 采购订单物料明细表报表导出'!#REF!,7)=J$1)*('2-1 采购订单物料明细表报表导出'!#REF!=$A863),'2-1 采购订单物料明细表报表导出'!#REF!,0))</f>
        <v>#REF!</v>
      </c>
      <c r="K863" s="23" t="e" cm="1">
        <f t="array" ref="K863">SUM(IF((LEFT('2-1 采购订单物料明细表报表导出'!#REF!,7)=K$1)*('2-1 采购订单物料明细表报表导出'!#REF!=$A863),'2-1 采购订单物料明细表报表导出'!#REF!,0))</f>
        <v>#REF!</v>
      </c>
      <c r="L863" s="23" t="e" cm="1">
        <f t="array" ref="L863">SUM(IF((LEFT('2-1 采购订单物料明细表报表导出'!#REF!,7)=L$1)*('2-1 采购订单物料明细表报表导出'!#REF!=$A863),'2-1 采购订单物料明细表报表导出'!#REF!,0))</f>
        <v>#REF!</v>
      </c>
      <c r="M863" s="23" t="e" cm="1">
        <f t="array" ref="M863">SUM(IF((LEFT('2-1 采购订单物料明细表报表导出'!#REF!,7)=M$1)*('2-1 采购订单物料明细表报表导出'!#REF!=$A863),'2-1 采购订单物料明细表报表导出'!#REF!,0))</f>
        <v>#REF!</v>
      </c>
      <c r="N863" s="23" t="e" cm="1">
        <f t="array" ref="N863">SUM(IF((LEFT('2-1 采购订单物料明细表报表导出'!#REF!,7)=N$1)*('2-1 采购订单物料明细表报表导出'!#REF!=$A863),'2-1 采购订单物料明细表报表导出'!#REF!,0))</f>
        <v>#REF!</v>
      </c>
      <c r="O863" s="23" t="e" cm="1">
        <f t="array" ref="O863">SUM(IF((LEFT('2-1 采购订单物料明细表报表导出'!#REF!,7)=O$1)*('2-1 采购订单物料明细表报表导出'!#REF!=$A863),'2-1 采购订单物料明细表报表导出'!#REF!,0))</f>
        <v>#REF!</v>
      </c>
    </row>
    <row r="864" ht="14.5" spans="1:15">
      <c r="A864" s="32" t="s">
        <v>4172</v>
      </c>
      <c r="B864" s="51" t="s">
        <v>1696</v>
      </c>
      <c r="C864" s="52" t="s">
        <v>1697</v>
      </c>
      <c r="D864" s="23" t="e" cm="1">
        <f t="array" ref="D864">SUM(IF((LEFT('2-1 采购订单物料明细表报表导出'!#REF!,7)=D$1)*('2-1 采购订单物料明细表报表导出'!#REF!=$A864),'2-1 采购订单物料明细表报表导出'!#REF!,0))</f>
        <v>#REF!</v>
      </c>
      <c r="E864" s="23" t="e" cm="1">
        <f t="array" ref="E864">SUM(IF((LEFT('2-1 采购订单物料明细表报表导出'!#REF!,7)=E$1)*('2-1 采购订单物料明细表报表导出'!#REF!=$A864),'2-1 采购订单物料明细表报表导出'!#REF!,0))</f>
        <v>#REF!</v>
      </c>
      <c r="F864" s="23" t="e" cm="1">
        <f t="array" ref="F864">SUM(IF((LEFT('2-1 采购订单物料明细表报表导出'!#REF!,7)=F$1)*('2-1 采购订单物料明细表报表导出'!#REF!=$A864),'2-1 采购订单物料明细表报表导出'!#REF!,0))</f>
        <v>#REF!</v>
      </c>
      <c r="G864" s="23" t="e" cm="1">
        <f t="array" ref="G864">SUM(IF((LEFT('2-1 采购订单物料明细表报表导出'!#REF!,7)=G$1)*('2-1 采购订单物料明细表报表导出'!#REF!=$A864),'2-1 采购订单物料明细表报表导出'!#REF!,0))</f>
        <v>#REF!</v>
      </c>
      <c r="H864" s="23" t="e" cm="1">
        <f t="array" ref="H864">SUM(IF((LEFT('2-1 采购订单物料明细表报表导出'!#REF!,7)=H$1)*('2-1 采购订单物料明细表报表导出'!#REF!=$A864),'2-1 采购订单物料明细表报表导出'!#REF!,0))</f>
        <v>#REF!</v>
      </c>
      <c r="I864" s="23" t="e" cm="1">
        <f t="array" ref="I864">SUM(IF((LEFT('2-1 采购订单物料明细表报表导出'!#REF!,7)=I$1)*('2-1 采购订单物料明细表报表导出'!#REF!=$A864),'2-1 采购订单物料明细表报表导出'!#REF!,0))</f>
        <v>#REF!</v>
      </c>
      <c r="J864" s="23" t="e" cm="1">
        <f t="array" ref="J864">SUM(IF((LEFT('2-1 采购订单物料明细表报表导出'!#REF!,7)=J$1)*('2-1 采购订单物料明细表报表导出'!#REF!=$A864),'2-1 采购订单物料明细表报表导出'!#REF!,0))</f>
        <v>#REF!</v>
      </c>
      <c r="K864" s="23" t="e" cm="1">
        <f t="array" ref="K864">SUM(IF((LEFT('2-1 采购订单物料明细表报表导出'!#REF!,7)=K$1)*('2-1 采购订单物料明细表报表导出'!#REF!=$A864),'2-1 采购订单物料明细表报表导出'!#REF!,0))</f>
        <v>#REF!</v>
      </c>
      <c r="L864" s="23" t="e" cm="1">
        <f t="array" ref="L864">SUM(IF((LEFT('2-1 采购订单物料明细表报表导出'!#REF!,7)=L$1)*('2-1 采购订单物料明细表报表导出'!#REF!=$A864),'2-1 采购订单物料明细表报表导出'!#REF!,0))</f>
        <v>#REF!</v>
      </c>
      <c r="M864" s="23" t="e" cm="1">
        <f t="array" ref="M864">SUM(IF((LEFT('2-1 采购订单物料明细表报表导出'!#REF!,7)=M$1)*('2-1 采购订单物料明细表报表导出'!#REF!=$A864),'2-1 采购订单物料明细表报表导出'!#REF!,0))</f>
        <v>#REF!</v>
      </c>
      <c r="N864" s="23" t="e" cm="1">
        <f t="array" ref="N864">SUM(IF((LEFT('2-1 采购订单物料明细表报表导出'!#REF!,7)=N$1)*('2-1 采购订单物料明细表报表导出'!#REF!=$A864),'2-1 采购订单物料明细表报表导出'!#REF!,0))</f>
        <v>#REF!</v>
      </c>
      <c r="O864" s="23" t="e" cm="1">
        <f t="array" ref="O864">SUM(IF((LEFT('2-1 采购订单物料明细表报表导出'!#REF!,7)=O$1)*('2-1 采购订单物料明细表报表导出'!#REF!=$A864),'2-1 采购订单物料明细表报表导出'!#REF!,0))</f>
        <v>#REF!</v>
      </c>
    </row>
    <row r="865" ht="14.5" spans="1:15">
      <c r="A865" s="32" t="s">
        <v>4173</v>
      </c>
      <c r="B865" s="51" t="s">
        <v>1696</v>
      </c>
      <c r="C865" s="52" t="s">
        <v>1697</v>
      </c>
      <c r="D865" s="23" t="e" cm="1">
        <f t="array" ref="D865">SUM(IF((LEFT('2-1 采购订单物料明细表报表导出'!#REF!,7)=D$1)*('2-1 采购订单物料明细表报表导出'!#REF!=$A865),'2-1 采购订单物料明细表报表导出'!#REF!,0))</f>
        <v>#REF!</v>
      </c>
      <c r="E865" s="23" t="e" cm="1">
        <f t="array" ref="E865">SUM(IF((LEFT('2-1 采购订单物料明细表报表导出'!#REF!,7)=E$1)*('2-1 采购订单物料明细表报表导出'!#REF!=$A865),'2-1 采购订单物料明细表报表导出'!#REF!,0))</f>
        <v>#REF!</v>
      </c>
      <c r="F865" s="23" t="e" cm="1">
        <f t="array" ref="F865">SUM(IF((LEFT('2-1 采购订单物料明细表报表导出'!#REF!,7)=F$1)*('2-1 采购订单物料明细表报表导出'!#REF!=$A865),'2-1 采购订单物料明细表报表导出'!#REF!,0))</f>
        <v>#REF!</v>
      </c>
      <c r="G865" s="23" t="e" cm="1">
        <f t="array" ref="G865">SUM(IF((LEFT('2-1 采购订单物料明细表报表导出'!#REF!,7)=G$1)*('2-1 采购订单物料明细表报表导出'!#REF!=$A865),'2-1 采购订单物料明细表报表导出'!#REF!,0))</f>
        <v>#REF!</v>
      </c>
      <c r="H865" s="23" t="e" cm="1">
        <f t="array" ref="H865">SUM(IF((LEFT('2-1 采购订单物料明细表报表导出'!#REF!,7)=H$1)*('2-1 采购订单物料明细表报表导出'!#REF!=$A865),'2-1 采购订单物料明细表报表导出'!#REF!,0))</f>
        <v>#REF!</v>
      </c>
      <c r="I865" s="23" t="e" cm="1">
        <f t="array" ref="I865">SUM(IF((LEFT('2-1 采购订单物料明细表报表导出'!#REF!,7)=I$1)*('2-1 采购订单物料明细表报表导出'!#REF!=$A865),'2-1 采购订单物料明细表报表导出'!#REF!,0))</f>
        <v>#REF!</v>
      </c>
      <c r="J865" s="23" t="e" cm="1">
        <f t="array" ref="J865">SUM(IF((LEFT('2-1 采购订单物料明细表报表导出'!#REF!,7)=J$1)*('2-1 采购订单物料明细表报表导出'!#REF!=$A865),'2-1 采购订单物料明细表报表导出'!#REF!,0))</f>
        <v>#REF!</v>
      </c>
      <c r="K865" s="23" t="e" cm="1">
        <f t="array" ref="K865">SUM(IF((LEFT('2-1 采购订单物料明细表报表导出'!#REF!,7)=K$1)*('2-1 采购订单物料明细表报表导出'!#REF!=$A865),'2-1 采购订单物料明细表报表导出'!#REF!,0))</f>
        <v>#REF!</v>
      </c>
      <c r="L865" s="23" t="e" cm="1">
        <f t="array" ref="L865">SUM(IF((LEFT('2-1 采购订单物料明细表报表导出'!#REF!,7)=L$1)*('2-1 采购订单物料明细表报表导出'!#REF!=$A865),'2-1 采购订单物料明细表报表导出'!#REF!,0))</f>
        <v>#REF!</v>
      </c>
      <c r="M865" s="23" t="e" cm="1">
        <f t="array" ref="M865">SUM(IF((LEFT('2-1 采购订单物料明细表报表导出'!#REF!,7)=M$1)*('2-1 采购订单物料明细表报表导出'!#REF!=$A865),'2-1 采购订单物料明细表报表导出'!#REF!,0))</f>
        <v>#REF!</v>
      </c>
      <c r="N865" s="23" t="e" cm="1">
        <f t="array" ref="N865">SUM(IF((LEFT('2-1 采购订单物料明细表报表导出'!#REF!,7)=N$1)*('2-1 采购订单物料明细表报表导出'!#REF!=$A865),'2-1 采购订单物料明细表报表导出'!#REF!,0))</f>
        <v>#REF!</v>
      </c>
      <c r="O865" s="23" t="e" cm="1">
        <f t="array" ref="O865">SUM(IF((LEFT('2-1 采购订单物料明细表报表导出'!#REF!,7)=O$1)*('2-1 采购订单物料明细表报表导出'!#REF!=$A865),'2-1 采购订单物料明细表报表导出'!#REF!,0))</f>
        <v>#REF!</v>
      </c>
    </row>
    <row r="866" ht="14.5" spans="1:15">
      <c r="A866" s="32" t="s">
        <v>4174</v>
      </c>
      <c r="B866" s="51" t="s">
        <v>1696</v>
      </c>
      <c r="C866" s="52" t="s">
        <v>1697</v>
      </c>
      <c r="D866" s="23" t="e" cm="1">
        <f t="array" ref="D866">SUM(IF((LEFT('2-1 采购订单物料明细表报表导出'!#REF!,7)=D$1)*('2-1 采购订单物料明细表报表导出'!#REF!=$A866),'2-1 采购订单物料明细表报表导出'!#REF!,0))</f>
        <v>#REF!</v>
      </c>
      <c r="E866" s="23" t="e" cm="1">
        <f t="array" ref="E866">SUM(IF((LEFT('2-1 采购订单物料明细表报表导出'!#REF!,7)=E$1)*('2-1 采购订单物料明细表报表导出'!#REF!=$A866),'2-1 采购订单物料明细表报表导出'!#REF!,0))</f>
        <v>#REF!</v>
      </c>
      <c r="F866" s="23" t="e" cm="1">
        <f t="array" ref="F866">SUM(IF((LEFT('2-1 采购订单物料明细表报表导出'!#REF!,7)=F$1)*('2-1 采购订单物料明细表报表导出'!#REF!=$A866),'2-1 采购订单物料明细表报表导出'!#REF!,0))</f>
        <v>#REF!</v>
      </c>
      <c r="G866" s="23" t="e" cm="1">
        <f t="array" ref="G866">SUM(IF((LEFT('2-1 采购订单物料明细表报表导出'!#REF!,7)=G$1)*('2-1 采购订单物料明细表报表导出'!#REF!=$A866),'2-1 采购订单物料明细表报表导出'!#REF!,0))</f>
        <v>#REF!</v>
      </c>
      <c r="H866" s="23" t="e" cm="1">
        <f t="array" ref="H866">SUM(IF((LEFT('2-1 采购订单物料明细表报表导出'!#REF!,7)=H$1)*('2-1 采购订单物料明细表报表导出'!#REF!=$A866),'2-1 采购订单物料明细表报表导出'!#REF!,0))</f>
        <v>#REF!</v>
      </c>
      <c r="I866" s="23" t="e" cm="1">
        <f t="array" ref="I866">SUM(IF((LEFT('2-1 采购订单物料明细表报表导出'!#REF!,7)=I$1)*('2-1 采购订单物料明细表报表导出'!#REF!=$A866),'2-1 采购订单物料明细表报表导出'!#REF!,0))</f>
        <v>#REF!</v>
      </c>
      <c r="J866" s="23" t="e" cm="1">
        <f t="array" ref="J866">SUM(IF((LEFT('2-1 采购订单物料明细表报表导出'!#REF!,7)=J$1)*('2-1 采购订单物料明细表报表导出'!#REF!=$A866),'2-1 采购订单物料明细表报表导出'!#REF!,0))</f>
        <v>#REF!</v>
      </c>
      <c r="K866" s="23" t="e" cm="1">
        <f t="array" ref="K866">SUM(IF((LEFT('2-1 采购订单物料明细表报表导出'!#REF!,7)=K$1)*('2-1 采购订单物料明细表报表导出'!#REF!=$A866),'2-1 采购订单物料明细表报表导出'!#REF!,0))</f>
        <v>#REF!</v>
      </c>
      <c r="L866" s="23" t="e" cm="1">
        <f t="array" ref="L866">SUM(IF((LEFT('2-1 采购订单物料明细表报表导出'!#REF!,7)=L$1)*('2-1 采购订单物料明细表报表导出'!#REF!=$A866),'2-1 采购订单物料明细表报表导出'!#REF!,0))</f>
        <v>#REF!</v>
      </c>
      <c r="M866" s="23" t="e" cm="1">
        <f t="array" ref="M866">SUM(IF((LEFT('2-1 采购订单物料明细表报表导出'!#REF!,7)=M$1)*('2-1 采购订单物料明细表报表导出'!#REF!=$A866),'2-1 采购订单物料明细表报表导出'!#REF!,0))</f>
        <v>#REF!</v>
      </c>
      <c r="N866" s="23" t="e" cm="1">
        <f t="array" ref="N866">SUM(IF((LEFT('2-1 采购订单物料明细表报表导出'!#REF!,7)=N$1)*('2-1 采购订单物料明细表报表导出'!#REF!=$A866),'2-1 采购订单物料明细表报表导出'!#REF!,0))</f>
        <v>#REF!</v>
      </c>
      <c r="O866" s="23" t="e" cm="1">
        <f t="array" ref="O866">SUM(IF((LEFT('2-1 采购订单物料明细表报表导出'!#REF!,7)=O$1)*('2-1 采购订单物料明细表报表导出'!#REF!=$A866),'2-1 采购订单物料明细表报表导出'!#REF!,0))</f>
        <v>#REF!</v>
      </c>
    </row>
    <row r="867" ht="14.5" spans="1:15">
      <c r="A867" s="32" t="s">
        <v>4175</v>
      </c>
      <c r="B867" s="51" t="s">
        <v>1696</v>
      </c>
      <c r="C867" s="52" t="s">
        <v>1697</v>
      </c>
      <c r="D867" s="23" t="e" cm="1">
        <f t="array" ref="D867">SUM(IF((LEFT('2-1 采购订单物料明细表报表导出'!#REF!,7)=D$1)*('2-1 采购订单物料明细表报表导出'!#REF!=$A867),'2-1 采购订单物料明细表报表导出'!#REF!,0))</f>
        <v>#REF!</v>
      </c>
      <c r="E867" s="23" t="e" cm="1">
        <f t="array" ref="E867">SUM(IF((LEFT('2-1 采购订单物料明细表报表导出'!#REF!,7)=E$1)*('2-1 采购订单物料明细表报表导出'!#REF!=$A867),'2-1 采购订单物料明细表报表导出'!#REF!,0))</f>
        <v>#REF!</v>
      </c>
      <c r="F867" s="23" t="e" cm="1">
        <f t="array" ref="F867">SUM(IF((LEFT('2-1 采购订单物料明细表报表导出'!#REF!,7)=F$1)*('2-1 采购订单物料明细表报表导出'!#REF!=$A867),'2-1 采购订单物料明细表报表导出'!#REF!,0))</f>
        <v>#REF!</v>
      </c>
      <c r="G867" s="23" t="e" cm="1">
        <f t="array" ref="G867">SUM(IF((LEFT('2-1 采购订单物料明细表报表导出'!#REF!,7)=G$1)*('2-1 采购订单物料明细表报表导出'!#REF!=$A867),'2-1 采购订单物料明细表报表导出'!#REF!,0))</f>
        <v>#REF!</v>
      </c>
      <c r="H867" s="23" t="e" cm="1">
        <f t="array" ref="H867">SUM(IF((LEFT('2-1 采购订单物料明细表报表导出'!#REF!,7)=H$1)*('2-1 采购订单物料明细表报表导出'!#REF!=$A867),'2-1 采购订单物料明细表报表导出'!#REF!,0))</f>
        <v>#REF!</v>
      </c>
      <c r="I867" s="23" t="e" cm="1">
        <f t="array" ref="I867">SUM(IF((LEFT('2-1 采购订单物料明细表报表导出'!#REF!,7)=I$1)*('2-1 采购订单物料明细表报表导出'!#REF!=$A867),'2-1 采购订单物料明细表报表导出'!#REF!,0))</f>
        <v>#REF!</v>
      </c>
      <c r="J867" s="23" t="e" cm="1">
        <f t="array" ref="J867">SUM(IF((LEFT('2-1 采购订单物料明细表报表导出'!#REF!,7)=J$1)*('2-1 采购订单物料明细表报表导出'!#REF!=$A867),'2-1 采购订单物料明细表报表导出'!#REF!,0))</f>
        <v>#REF!</v>
      </c>
      <c r="K867" s="23" t="e" cm="1">
        <f t="array" ref="K867">SUM(IF((LEFT('2-1 采购订单物料明细表报表导出'!#REF!,7)=K$1)*('2-1 采购订单物料明细表报表导出'!#REF!=$A867),'2-1 采购订单物料明细表报表导出'!#REF!,0))</f>
        <v>#REF!</v>
      </c>
      <c r="L867" s="23" t="e" cm="1">
        <f t="array" ref="L867">SUM(IF((LEFT('2-1 采购订单物料明细表报表导出'!#REF!,7)=L$1)*('2-1 采购订单物料明细表报表导出'!#REF!=$A867),'2-1 采购订单物料明细表报表导出'!#REF!,0))</f>
        <v>#REF!</v>
      </c>
      <c r="M867" s="23" t="e" cm="1">
        <f t="array" ref="M867">SUM(IF((LEFT('2-1 采购订单物料明细表报表导出'!#REF!,7)=M$1)*('2-1 采购订单物料明细表报表导出'!#REF!=$A867),'2-1 采购订单物料明细表报表导出'!#REF!,0))</f>
        <v>#REF!</v>
      </c>
      <c r="N867" s="23" t="e" cm="1">
        <f t="array" ref="N867">SUM(IF((LEFT('2-1 采购订单物料明细表报表导出'!#REF!,7)=N$1)*('2-1 采购订单物料明细表报表导出'!#REF!=$A867),'2-1 采购订单物料明细表报表导出'!#REF!,0))</f>
        <v>#REF!</v>
      </c>
      <c r="O867" s="23" t="e" cm="1">
        <f t="array" ref="O867">SUM(IF((LEFT('2-1 采购订单物料明细表报表导出'!#REF!,7)=O$1)*('2-1 采购订单物料明细表报表导出'!#REF!=$A867),'2-1 采购订单物料明细表报表导出'!#REF!,0))</f>
        <v>#REF!</v>
      </c>
    </row>
    <row r="868" ht="14.5" spans="1:15">
      <c r="A868" s="32" t="s">
        <v>4176</v>
      </c>
      <c r="B868" s="51" t="s">
        <v>1696</v>
      </c>
      <c r="C868" s="52" t="s">
        <v>1697</v>
      </c>
      <c r="D868" s="23" t="e" cm="1">
        <f t="array" ref="D868">SUM(IF((LEFT('2-1 采购订单物料明细表报表导出'!#REF!,7)=D$1)*('2-1 采购订单物料明细表报表导出'!#REF!=$A868),'2-1 采购订单物料明细表报表导出'!#REF!,0))</f>
        <v>#REF!</v>
      </c>
      <c r="E868" s="23" t="e" cm="1">
        <f t="array" ref="E868">SUM(IF((LEFT('2-1 采购订单物料明细表报表导出'!#REF!,7)=E$1)*('2-1 采购订单物料明细表报表导出'!#REF!=$A868),'2-1 采购订单物料明细表报表导出'!#REF!,0))</f>
        <v>#REF!</v>
      </c>
      <c r="F868" s="23" t="e" cm="1">
        <f t="array" ref="F868">SUM(IF((LEFT('2-1 采购订单物料明细表报表导出'!#REF!,7)=F$1)*('2-1 采购订单物料明细表报表导出'!#REF!=$A868),'2-1 采购订单物料明细表报表导出'!#REF!,0))</f>
        <v>#REF!</v>
      </c>
      <c r="G868" s="23" t="e" cm="1">
        <f t="array" ref="G868">SUM(IF((LEFT('2-1 采购订单物料明细表报表导出'!#REF!,7)=G$1)*('2-1 采购订单物料明细表报表导出'!#REF!=$A868),'2-1 采购订单物料明细表报表导出'!#REF!,0))</f>
        <v>#REF!</v>
      </c>
      <c r="H868" s="23" t="e" cm="1">
        <f t="array" ref="H868">SUM(IF((LEFT('2-1 采购订单物料明细表报表导出'!#REF!,7)=H$1)*('2-1 采购订单物料明细表报表导出'!#REF!=$A868),'2-1 采购订单物料明细表报表导出'!#REF!,0))</f>
        <v>#REF!</v>
      </c>
      <c r="I868" s="23" t="e" cm="1">
        <f t="array" ref="I868">SUM(IF((LEFT('2-1 采购订单物料明细表报表导出'!#REF!,7)=I$1)*('2-1 采购订单物料明细表报表导出'!#REF!=$A868),'2-1 采购订单物料明细表报表导出'!#REF!,0))</f>
        <v>#REF!</v>
      </c>
      <c r="J868" s="23" t="e" cm="1">
        <f t="array" ref="J868">SUM(IF((LEFT('2-1 采购订单物料明细表报表导出'!#REF!,7)=J$1)*('2-1 采购订单物料明细表报表导出'!#REF!=$A868),'2-1 采购订单物料明细表报表导出'!#REF!,0))</f>
        <v>#REF!</v>
      </c>
      <c r="K868" s="23" t="e" cm="1">
        <f t="array" ref="K868">SUM(IF((LEFT('2-1 采购订单物料明细表报表导出'!#REF!,7)=K$1)*('2-1 采购订单物料明细表报表导出'!#REF!=$A868),'2-1 采购订单物料明细表报表导出'!#REF!,0))</f>
        <v>#REF!</v>
      </c>
      <c r="L868" s="23" t="e" cm="1">
        <f t="array" ref="L868">SUM(IF((LEFT('2-1 采购订单物料明细表报表导出'!#REF!,7)=L$1)*('2-1 采购订单物料明细表报表导出'!#REF!=$A868),'2-1 采购订单物料明细表报表导出'!#REF!,0))</f>
        <v>#REF!</v>
      </c>
      <c r="M868" s="23" t="e" cm="1">
        <f t="array" ref="M868">SUM(IF((LEFT('2-1 采购订单物料明细表报表导出'!#REF!,7)=M$1)*('2-1 采购订单物料明细表报表导出'!#REF!=$A868),'2-1 采购订单物料明细表报表导出'!#REF!,0))</f>
        <v>#REF!</v>
      </c>
      <c r="N868" s="23" t="e" cm="1">
        <f t="array" ref="N868">SUM(IF((LEFT('2-1 采购订单物料明细表报表导出'!#REF!,7)=N$1)*('2-1 采购订单物料明细表报表导出'!#REF!=$A868),'2-1 采购订单物料明细表报表导出'!#REF!,0))</f>
        <v>#REF!</v>
      </c>
      <c r="O868" s="23" t="e" cm="1">
        <f t="array" ref="O868">SUM(IF((LEFT('2-1 采购订单物料明细表报表导出'!#REF!,7)=O$1)*('2-1 采购订单物料明细表报表导出'!#REF!=$A868),'2-1 采购订单物料明细表报表导出'!#REF!,0))</f>
        <v>#REF!</v>
      </c>
    </row>
    <row r="869" ht="14.5" spans="1:15">
      <c r="A869" s="32" t="s">
        <v>4177</v>
      </c>
      <c r="B869" s="51" t="s">
        <v>1696</v>
      </c>
      <c r="C869" s="52" t="s">
        <v>1697</v>
      </c>
      <c r="D869" s="23" t="e" cm="1">
        <f t="array" ref="D869">SUM(IF((LEFT('2-1 采购订单物料明细表报表导出'!#REF!,7)=D$1)*('2-1 采购订单物料明细表报表导出'!#REF!=$A869),'2-1 采购订单物料明细表报表导出'!#REF!,0))</f>
        <v>#REF!</v>
      </c>
      <c r="E869" s="23" t="e" cm="1">
        <f t="array" ref="E869">SUM(IF((LEFT('2-1 采购订单物料明细表报表导出'!#REF!,7)=E$1)*('2-1 采购订单物料明细表报表导出'!#REF!=$A869),'2-1 采购订单物料明细表报表导出'!#REF!,0))</f>
        <v>#REF!</v>
      </c>
      <c r="F869" s="23" t="e" cm="1">
        <f t="array" ref="F869">SUM(IF((LEFT('2-1 采购订单物料明细表报表导出'!#REF!,7)=F$1)*('2-1 采购订单物料明细表报表导出'!#REF!=$A869),'2-1 采购订单物料明细表报表导出'!#REF!,0))</f>
        <v>#REF!</v>
      </c>
      <c r="G869" s="23" t="e" cm="1">
        <f t="array" ref="G869">SUM(IF((LEFT('2-1 采购订单物料明细表报表导出'!#REF!,7)=G$1)*('2-1 采购订单物料明细表报表导出'!#REF!=$A869),'2-1 采购订单物料明细表报表导出'!#REF!,0))</f>
        <v>#REF!</v>
      </c>
      <c r="H869" s="23" t="e" cm="1">
        <f t="array" ref="H869">SUM(IF((LEFT('2-1 采购订单物料明细表报表导出'!#REF!,7)=H$1)*('2-1 采购订单物料明细表报表导出'!#REF!=$A869),'2-1 采购订单物料明细表报表导出'!#REF!,0))</f>
        <v>#REF!</v>
      </c>
      <c r="I869" s="23" t="e" cm="1">
        <f t="array" ref="I869">SUM(IF((LEFT('2-1 采购订单物料明细表报表导出'!#REF!,7)=I$1)*('2-1 采购订单物料明细表报表导出'!#REF!=$A869),'2-1 采购订单物料明细表报表导出'!#REF!,0))</f>
        <v>#REF!</v>
      </c>
      <c r="J869" s="23" t="e" cm="1">
        <f t="array" ref="J869">SUM(IF((LEFT('2-1 采购订单物料明细表报表导出'!#REF!,7)=J$1)*('2-1 采购订单物料明细表报表导出'!#REF!=$A869),'2-1 采购订单物料明细表报表导出'!#REF!,0))</f>
        <v>#REF!</v>
      </c>
      <c r="K869" s="23" t="e" cm="1">
        <f t="array" ref="K869">SUM(IF((LEFT('2-1 采购订单物料明细表报表导出'!#REF!,7)=K$1)*('2-1 采购订单物料明细表报表导出'!#REF!=$A869),'2-1 采购订单物料明细表报表导出'!#REF!,0))</f>
        <v>#REF!</v>
      </c>
      <c r="L869" s="23" t="e" cm="1">
        <f t="array" ref="L869">SUM(IF((LEFT('2-1 采购订单物料明细表报表导出'!#REF!,7)=L$1)*('2-1 采购订单物料明细表报表导出'!#REF!=$A869),'2-1 采购订单物料明细表报表导出'!#REF!,0))</f>
        <v>#REF!</v>
      </c>
      <c r="M869" s="23" t="e" cm="1">
        <f t="array" ref="M869">SUM(IF((LEFT('2-1 采购订单物料明细表报表导出'!#REF!,7)=M$1)*('2-1 采购订单物料明细表报表导出'!#REF!=$A869),'2-1 采购订单物料明细表报表导出'!#REF!,0))</f>
        <v>#REF!</v>
      </c>
      <c r="N869" s="23" t="e" cm="1">
        <f t="array" ref="N869">SUM(IF((LEFT('2-1 采购订单物料明细表报表导出'!#REF!,7)=N$1)*('2-1 采购订单物料明细表报表导出'!#REF!=$A869),'2-1 采购订单物料明细表报表导出'!#REF!,0))</f>
        <v>#REF!</v>
      </c>
      <c r="O869" s="23" t="e" cm="1">
        <f t="array" ref="O869">SUM(IF((LEFT('2-1 采购订单物料明细表报表导出'!#REF!,7)=O$1)*('2-1 采购订单物料明细表报表导出'!#REF!=$A869),'2-1 采购订单物料明细表报表导出'!#REF!,0))</f>
        <v>#REF!</v>
      </c>
    </row>
    <row r="870" ht="14.5" spans="1:15">
      <c r="A870" s="32" t="s">
        <v>4178</v>
      </c>
      <c r="B870" s="51" t="s">
        <v>1621</v>
      </c>
      <c r="C870" s="52" t="s">
        <v>1622</v>
      </c>
      <c r="D870" s="23" t="e" cm="1">
        <f t="array" ref="D870">SUM(IF((LEFT('2-1 采购订单物料明细表报表导出'!#REF!,7)=D$1)*('2-1 采购订单物料明细表报表导出'!#REF!=$A870),'2-1 采购订单物料明细表报表导出'!#REF!,0))</f>
        <v>#REF!</v>
      </c>
      <c r="E870" s="23" t="e" cm="1">
        <f t="array" ref="E870">SUM(IF((LEFT('2-1 采购订单物料明细表报表导出'!#REF!,7)=E$1)*('2-1 采购订单物料明细表报表导出'!#REF!=$A870),'2-1 采购订单物料明细表报表导出'!#REF!,0))</f>
        <v>#REF!</v>
      </c>
      <c r="F870" s="23" t="e" cm="1">
        <f t="array" ref="F870">SUM(IF((LEFT('2-1 采购订单物料明细表报表导出'!#REF!,7)=F$1)*('2-1 采购订单物料明细表报表导出'!#REF!=$A870),'2-1 采购订单物料明细表报表导出'!#REF!,0))</f>
        <v>#REF!</v>
      </c>
      <c r="G870" s="23" t="e" cm="1">
        <f t="array" ref="G870">SUM(IF((LEFT('2-1 采购订单物料明细表报表导出'!#REF!,7)=G$1)*('2-1 采购订单物料明细表报表导出'!#REF!=$A870),'2-1 采购订单物料明细表报表导出'!#REF!,0))</f>
        <v>#REF!</v>
      </c>
      <c r="H870" s="23" t="e" cm="1">
        <f t="array" ref="H870">SUM(IF((LEFT('2-1 采购订单物料明细表报表导出'!#REF!,7)=H$1)*('2-1 采购订单物料明细表报表导出'!#REF!=$A870),'2-1 采购订单物料明细表报表导出'!#REF!,0))</f>
        <v>#REF!</v>
      </c>
      <c r="I870" s="23" t="e" cm="1">
        <f t="array" ref="I870">SUM(IF((LEFT('2-1 采购订单物料明细表报表导出'!#REF!,7)=I$1)*('2-1 采购订单物料明细表报表导出'!#REF!=$A870),'2-1 采购订单物料明细表报表导出'!#REF!,0))</f>
        <v>#REF!</v>
      </c>
      <c r="J870" s="23" t="e" cm="1">
        <f t="array" ref="J870">SUM(IF((LEFT('2-1 采购订单物料明细表报表导出'!#REF!,7)=J$1)*('2-1 采购订单物料明细表报表导出'!#REF!=$A870),'2-1 采购订单物料明细表报表导出'!#REF!,0))</f>
        <v>#REF!</v>
      </c>
      <c r="K870" s="23" t="e" cm="1">
        <f t="array" ref="K870">SUM(IF((LEFT('2-1 采购订单物料明细表报表导出'!#REF!,7)=K$1)*('2-1 采购订单物料明细表报表导出'!#REF!=$A870),'2-1 采购订单物料明细表报表导出'!#REF!,0))</f>
        <v>#REF!</v>
      </c>
      <c r="L870" s="23" t="e" cm="1">
        <f t="array" ref="L870">SUM(IF((LEFT('2-1 采购订单物料明细表报表导出'!#REF!,7)=L$1)*('2-1 采购订单物料明细表报表导出'!#REF!=$A870),'2-1 采购订单物料明细表报表导出'!#REF!,0))</f>
        <v>#REF!</v>
      </c>
      <c r="M870" s="23" t="e" cm="1">
        <f t="array" ref="M870">SUM(IF((LEFT('2-1 采购订单物料明细表报表导出'!#REF!,7)=M$1)*('2-1 采购订单物料明细表报表导出'!#REF!=$A870),'2-1 采购订单物料明细表报表导出'!#REF!,0))</f>
        <v>#REF!</v>
      </c>
      <c r="N870" s="23" t="e" cm="1">
        <f t="array" ref="N870">SUM(IF((LEFT('2-1 采购订单物料明细表报表导出'!#REF!,7)=N$1)*('2-1 采购订单物料明细表报表导出'!#REF!=$A870),'2-1 采购订单物料明细表报表导出'!#REF!,0))</f>
        <v>#REF!</v>
      </c>
      <c r="O870" s="23" t="e" cm="1">
        <f t="array" ref="O870">SUM(IF((LEFT('2-1 采购订单物料明细表报表导出'!#REF!,7)=O$1)*('2-1 采购订单物料明细表报表导出'!#REF!=$A870),'2-1 采购订单物料明细表报表导出'!#REF!,0))</f>
        <v>#REF!</v>
      </c>
    </row>
    <row r="871" ht="14.5" spans="1:15">
      <c r="A871" s="32" t="s">
        <v>4179</v>
      </c>
      <c r="B871" s="51" t="s">
        <v>1621</v>
      </c>
      <c r="C871" s="52" t="s">
        <v>1622</v>
      </c>
      <c r="D871" s="23" t="e" cm="1">
        <f t="array" ref="D871">SUM(IF((LEFT('2-1 采购订单物料明细表报表导出'!#REF!,7)=D$1)*('2-1 采购订单物料明细表报表导出'!#REF!=$A871),'2-1 采购订单物料明细表报表导出'!#REF!,0))</f>
        <v>#REF!</v>
      </c>
      <c r="E871" s="23" t="e" cm="1">
        <f t="array" ref="E871">SUM(IF((LEFT('2-1 采购订单物料明细表报表导出'!#REF!,7)=E$1)*('2-1 采购订单物料明细表报表导出'!#REF!=$A871),'2-1 采购订单物料明细表报表导出'!#REF!,0))</f>
        <v>#REF!</v>
      </c>
      <c r="F871" s="23" t="e" cm="1">
        <f t="array" ref="F871">SUM(IF((LEFT('2-1 采购订单物料明细表报表导出'!#REF!,7)=F$1)*('2-1 采购订单物料明细表报表导出'!#REF!=$A871),'2-1 采购订单物料明细表报表导出'!#REF!,0))</f>
        <v>#REF!</v>
      </c>
      <c r="G871" s="23" t="e" cm="1">
        <f t="array" ref="G871">SUM(IF((LEFT('2-1 采购订单物料明细表报表导出'!#REF!,7)=G$1)*('2-1 采购订单物料明细表报表导出'!#REF!=$A871),'2-1 采购订单物料明细表报表导出'!#REF!,0))</f>
        <v>#REF!</v>
      </c>
      <c r="H871" s="23" t="e" cm="1">
        <f t="array" ref="H871">SUM(IF((LEFT('2-1 采购订单物料明细表报表导出'!#REF!,7)=H$1)*('2-1 采购订单物料明细表报表导出'!#REF!=$A871),'2-1 采购订单物料明细表报表导出'!#REF!,0))</f>
        <v>#REF!</v>
      </c>
      <c r="I871" s="23" t="e" cm="1">
        <f t="array" ref="I871">SUM(IF((LEFT('2-1 采购订单物料明细表报表导出'!#REF!,7)=I$1)*('2-1 采购订单物料明细表报表导出'!#REF!=$A871),'2-1 采购订单物料明细表报表导出'!#REF!,0))</f>
        <v>#REF!</v>
      </c>
      <c r="J871" s="23" t="e" cm="1">
        <f t="array" ref="J871">SUM(IF((LEFT('2-1 采购订单物料明细表报表导出'!#REF!,7)=J$1)*('2-1 采购订单物料明细表报表导出'!#REF!=$A871),'2-1 采购订单物料明细表报表导出'!#REF!,0))</f>
        <v>#REF!</v>
      </c>
      <c r="K871" s="23" t="e" cm="1">
        <f t="array" ref="K871">SUM(IF((LEFT('2-1 采购订单物料明细表报表导出'!#REF!,7)=K$1)*('2-1 采购订单物料明细表报表导出'!#REF!=$A871),'2-1 采购订单物料明细表报表导出'!#REF!,0))</f>
        <v>#REF!</v>
      </c>
      <c r="L871" s="23" t="e" cm="1">
        <f t="array" ref="L871">SUM(IF((LEFT('2-1 采购订单物料明细表报表导出'!#REF!,7)=L$1)*('2-1 采购订单物料明细表报表导出'!#REF!=$A871),'2-1 采购订单物料明细表报表导出'!#REF!,0))</f>
        <v>#REF!</v>
      </c>
      <c r="M871" s="23" t="e" cm="1">
        <f t="array" ref="M871">SUM(IF((LEFT('2-1 采购订单物料明细表报表导出'!#REF!,7)=M$1)*('2-1 采购订单物料明细表报表导出'!#REF!=$A871),'2-1 采购订单物料明细表报表导出'!#REF!,0))</f>
        <v>#REF!</v>
      </c>
      <c r="N871" s="23" t="e" cm="1">
        <f t="array" ref="N871">SUM(IF((LEFT('2-1 采购订单物料明细表报表导出'!#REF!,7)=N$1)*('2-1 采购订单物料明细表报表导出'!#REF!=$A871),'2-1 采购订单物料明细表报表导出'!#REF!,0))</f>
        <v>#REF!</v>
      </c>
      <c r="O871" s="23" t="e" cm="1">
        <f t="array" ref="O871">SUM(IF((LEFT('2-1 采购订单物料明细表报表导出'!#REF!,7)=O$1)*('2-1 采购订单物料明细表报表导出'!#REF!=$A871),'2-1 采购订单物料明细表报表导出'!#REF!,0))</f>
        <v>#REF!</v>
      </c>
    </row>
    <row r="872" ht="14.5" spans="1:15">
      <c r="A872" s="32" t="s">
        <v>4180</v>
      </c>
      <c r="B872" s="51" t="s">
        <v>1621</v>
      </c>
      <c r="C872" s="52" t="s">
        <v>1622</v>
      </c>
      <c r="D872" s="23" t="e" cm="1">
        <f t="array" ref="D872">SUM(IF((LEFT('2-1 采购订单物料明细表报表导出'!#REF!,7)=D$1)*('2-1 采购订单物料明细表报表导出'!#REF!=$A872),'2-1 采购订单物料明细表报表导出'!#REF!,0))</f>
        <v>#REF!</v>
      </c>
      <c r="E872" s="23" t="e" cm="1">
        <f t="array" ref="E872">SUM(IF((LEFT('2-1 采购订单物料明细表报表导出'!#REF!,7)=E$1)*('2-1 采购订单物料明细表报表导出'!#REF!=$A872),'2-1 采购订单物料明细表报表导出'!#REF!,0))</f>
        <v>#REF!</v>
      </c>
      <c r="F872" s="23" t="e" cm="1">
        <f t="array" ref="F872">SUM(IF((LEFT('2-1 采购订单物料明细表报表导出'!#REF!,7)=F$1)*('2-1 采购订单物料明细表报表导出'!#REF!=$A872),'2-1 采购订单物料明细表报表导出'!#REF!,0))</f>
        <v>#REF!</v>
      </c>
      <c r="G872" s="23" t="e" cm="1">
        <f t="array" ref="G872">SUM(IF((LEFT('2-1 采购订单物料明细表报表导出'!#REF!,7)=G$1)*('2-1 采购订单物料明细表报表导出'!#REF!=$A872),'2-1 采购订单物料明细表报表导出'!#REF!,0))</f>
        <v>#REF!</v>
      </c>
      <c r="H872" s="23" t="e" cm="1">
        <f t="array" ref="H872">SUM(IF((LEFT('2-1 采购订单物料明细表报表导出'!#REF!,7)=H$1)*('2-1 采购订单物料明细表报表导出'!#REF!=$A872),'2-1 采购订单物料明细表报表导出'!#REF!,0))</f>
        <v>#REF!</v>
      </c>
      <c r="I872" s="23" t="e" cm="1">
        <f t="array" ref="I872">SUM(IF((LEFT('2-1 采购订单物料明细表报表导出'!#REF!,7)=I$1)*('2-1 采购订单物料明细表报表导出'!#REF!=$A872),'2-1 采购订单物料明细表报表导出'!#REF!,0))</f>
        <v>#REF!</v>
      </c>
      <c r="J872" s="23" t="e" cm="1">
        <f t="array" ref="J872">SUM(IF((LEFT('2-1 采购订单物料明细表报表导出'!#REF!,7)=J$1)*('2-1 采购订单物料明细表报表导出'!#REF!=$A872),'2-1 采购订单物料明细表报表导出'!#REF!,0))</f>
        <v>#REF!</v>
      </c>
      <c r="K872" s="23" t="e" cm="1">
        <f t="array" ref="K872">SUM(IF((LEFT('2-1 采购订单物料明细表报表导出'!#REF!,7)=K$1)*('2-1 采购订单物料明细表报表导出'!#REF!=$A872),'2-1 采购订单物料明细表报表导出'!#REF!,0))</f>
        <v>#REF!</v>
      </c>
      <c r="L872" s="23" t="e" cm="1">
        <f t="array" ref="L872">SUM(IF((LEFT('2-1 采购订单物料明细表报表导出'!#REF!,7)=L$1)*('2-1 采购订单物料明细表报表导出'!#REF!=$A872),'2-1 采购订单物料明细表报表导出'!#REF!,0))</f>
        <v>#REF!</v>
      </c>
      <c r="M872" s="23" t="e" cm="1">
        <f t="array" ref="M872">SUM(IF((LEFT('2-1 采购订单物料明细表报表导出'!#REF!,7)=M$1)*('2-1 采购订单物料明细表报表导出'!#REF!=$A872),'2-1 采购订单物料明细表报表导出'!#REF!,0))</f>
        <v>#REF!</v>
      </c>
      <c r="N872" s="23" t="e" cm="1">
        <f t="array" ref="N872">SUM(IF((LEFT('2-1 采购订单物料明细表报表导出'!#REF!,7)=N$1)*('2-1 采购订单物料明细表报表导出'!#REF!=$A872),'2-1 采购订单物料明细表报表导出'!#REF!,0))</f>
        <v>#REF!</v>
      </c>
      <c r="O872" s="23" t="e" cm="1">
        <f t="array" ref="O872">SUM(IF((LEFT('2-1 采购订单物料明细表报表导出'!#REF!,7)=O$1)*('2-1 采购订单物料明细表报表导出'!#REF!=$A872),'2-1 采购订单物料明细表报表导出'!#REF!,0))</f>
        <v>#REF!</v>
      </c>
    </row>
    <row r="873" ht="14.5" spans="1:15">
      <c r="A873" s="32" t="s">
        <v>4181</v>
      </c>
      <c r="B873" s="51" t="s">
        <v>1621</v>
      </c>
      <c r="C873" s="52" t="s">
        <v>1622</v>
      </c>
      <c r="D873" s="23" t="e" cm="1">
        <f t="array" ref="D873">SUM(IF((LEFT('2-1 采购订单物料明细表报表导出'!#REF!,7)=D$1)*('2-1 采购订单物料明细表报表导出'!#REF!=$A873),'2-1 采购订单物料明细表报表导出'!#REF!,0))</f>
        <v>#REF!</v>
      </c>
      <c r="E873" s="23" t="e" cm="1">
        <f t="array" ref="E873">SUM(IF((LEFT('2-1 采购订单物料明细表报表导出'!#REF!,7)=E$1)*('2-1 采购订单物料明细表报表导出'!#REF!=$A873),'2-1 采购订单物料明细表报表导出'!#REF!,0))</f>
        <v>#REF!</v>
      </c>
      <c r="F873" s="23" t="e" cm="1">
        <f t="array" ref="F873">SUM(IF((LEFT('2-1 采购订单物料明细表报表导出'!#REF!,7)=F$1)*('2-1 采购订单物料明细表报表导出'!#REF!=$A873),'2-1 采购订单物料明细表报表导出'!#REF!,0))</f>
        <v>#REF!</v>
      </c>
      <c r="G873" s="23" t="e" cm="1">
        <f t="array" ref="G873">SUM(IF((LEFT('2-1 采购订单物料明细表报表导出'!#REF!,7)=G$1)*('2-1 采购订单物料明细表报表导出'!#REF!=$A873),'2-1 采购订单物料明细表报表导出'!#REF!,0))</f>
        <v>#REF!</v>
      </c>
      <c r="H873" s="23" t="e" cm="1">
        <f t="array" ref="H873">SUM(IF((LEFT('2-1 采购订单物料明细表报表导出'!#REF!,7)=H$1)*('2-1 采购订单物料明细表报表导出'!#REF!=$A873),'2-1 采购订单物料明细表报表导出'!#REF!,0))</f>
        <v>#REF!</v>
      </c>
      <c r="I873" s="23" t="e" cm="1">
        <f t="array" ref="I873">SUM(IF((LEFT('2-1 采购订单物料明细表报表导出'!#REF!,7)=I$1)*('2-1 采购订单物料明细表报表导出'!#REF!=$A873),'2-1 采购订单物料明细表报表导出'!#REF!,0))</f>
        <v>#REF!</v>
      </c>
      <c r="J873" s="23" t="e" cm="1">
        <f t="array" ref="J873">SUM(IF((LEFT('2-1 采购订单物料明细表报表导出'!#REF!,7)=J$1)*('2-1 采购订单物料明细表报表导出'!#REF!=$A873),'2-1 采购订单物料明细表报表导出'!#REF!,0))</f>
        <v>#REF!</v>
      </c>
      <c r="K873" s="23" t="e" cm="1">
        <f t="array" ref="K873">SUM(IF((LEFT('2-1 采购订单物料明细表报表导出'!#REF!,7)=K$1)*('2-1 采购订单物料明细表报表导出'!#REF!=$A873),'2-1 采购订单物料明细表报表导出'!#REF!,0))</f>
        <v>#REF!</v>
      </c>
      <c r="L873" s="23" t="e" cm="1">
        <f t="array" ref="L873">SUM(IF((LEFT('2-1 采购订单物料明细表报表导出'!#REF!,7)=L$1)*('2-1 采购订单物料明细表报表导出'!#REF!=$A873),'2-1 采购订单物料明细表报表导出'!#REF!,0))</f>
        <v>#REF!</v>
      </c>
      <c r="M873" s="23" t="e" cm="1">
        <f t="array" ref="M873">SUM(IF((LEFT('2-1 采购订单物料明细表报表导出'!#REF!,7)=M$1)*('2-1 采购订单物料明细表报表导出'!#REF!=$A873),'2-1 采购订单物料明细表报表导出'!#REF!,0))</f>
        <v>#REF!</v>
      </c>
      <c r="N873" s="23" t="e" cm="1">
        <f t="array" ref="N873">SUM(IF((LEFT('2-1 采购订单物料明细表报表导出'!#REF!,7)=N$1)*('2-1 采购订单物料明细表报表导出'!#REF!=$A873),'2-1 采购订单物料明细表报表导出'!#REF!,0))</f>
        <v>#REF!</v>
      </c>
      <c r="O873" s="23" t="e" cm="1">
        <f t="array" ref="O873">SUM(IF((LEFT('2-1 采购订单物料明细表报表导出'!#REF!,7)=O$1)*('2-1 采购订单物料明细表报表导出'!#REF!=$A873),'2-1 采购订单物料明细表报表导出'!#REF!,0))</f>
        <v>#REF!</v>
      </c>
    </row>
    <row r="874" ht="14.5" spans="1:15">
      <c r="A874" s="32" t="s">
        <v>4182</v>
      </c>
      <c r="B874" s="51" t="s">
        <v>1696</v>
      </c>
      <c r="C874" s="52" t="s">
        <v>1697</v>
      </c>
      <c r="D874" s="23" t="e" cm="1">
        <f t="array" ref="D874">SUM(IF((LEFT('2-1 采购订单物料明细表报表导出'!#REF!,7)=D$1)*('2-1 采购订单物料明细表报表导出'!#REF!=$A874),'2-1 采购订单物料明细表报表导出'!#REF!,0))</f>
        <v>#REF!</v>
      </c>
      <c r="E874" s="23" t="e" cm="1">
        <f t="array" ref="E874">SUM(IF((LEFT('2-1 采购订单物料明细表报表导出'!#REF!,7)=E$1)*('2-1 采购订单物料明细表报表导出'!#REF!=$A874),'2-1 采购订单物料明细表报表导出'!#REF!,0))</f>
        <v>#REF!</v>
      </c>
      <c r="F874" s="23" t="e" cm="1">
        <f t="array" ref="F874">SUM(IF((LEFT('2-1 采购订单物料明细表报表导出'!#REF!,7)=F$1)*('2-1 采购订单物料明细表报表导出'!#REF!=$A874),'2-1 采购订单物料明细表报表导出'!#REF!,0))</f>
        <v>#REF!</v>
      </c>
      <c r="G874" s="23" t="e" cm="1">
        <f t="array" ref="G874">SUM(IF((LEFT('2-1 采购订单物料明细表报表导出'!#REF!,7)=G$1)*('2-1 采购订单物料明细表报表导出'!#REF!=$A874),'2-1 采购订单物料明细表报表导出'!#REF!,0))</f>
        <v>#REF!</v>
      </c>
      <c r="H874" s="23" t="e" cm="1">
        <f t="array" ref="H874">SUM(IF((LEFT('2-1 采购订单物料明细表报表导出'!#REF!,7)=H$1)*('2-1 采购订单物料明细表报表导出'!#REF!=$A874),'2-1 采购订单物料明细表报表导出'!#REF!,0))</f>
        <v>#REF!</v>
      </c>
      <c r="I874" s="23" t="e" cm="1">
        <f t="array" ref="I874">SUM(IF((LEFT('2-1 采购订单物料明细表报表导出'!#REF!,7)=I$1)*('2-1 采购订单物料明细表报表导出'!#REF!=$A874),'2-1 采购订单物料明细表报表导出'!#REF!,0))</f>
        <v>#REF!</v>
      </c>
      <c r="J874" s="23" t="e" cm="1">
        <f t="array" ref="J874">SUM(IF((LEFT('2-1 采购订单物料明细表报表导出'!#REF!,7)=J$1)*('2-1 采购订单物料明细表报表导出'!#REF!=$A874),'2-1 采购订单物料明细表报表导出'!#REF!,0))</f>
        <v>#REF!</v>
      </c>
      <c r="K874" s="23" t="e" cm="1">
        <f t="array" ref="K874">SUM(IF((LEFT('2-1 采购订单物料明细表报表导出'!#REF!,7)=K$1)*('2-1 采购订单物料明细表报表导出'!#REF!=$A874),'2-1 采购订单物料明细表报表导出'!#REF!,0))</f>
        <v>#REF!</v>
      </c>
      <c r="L874" s="23" t="e" cm="1">
        <f t="array" ref="L874">SUM(IF((LEFT('2-1 采购订单物料明细表报表导出'!#REF!,7)=L$1)*('2-1 采购订单物料明细表报表导出'!#REF!=$A874),'2-1 采购订单物料明细表报表导出'!#REF!,0))</f>
        <v>#REF!</v>
      </c>
      <c r="M874" s="23" t="e" cm="1">
        <f t="array" ref="M874">SUM(IF((LEFT('2-1 采购订单物料明细表报表导出'!#REF!,7)=M$1)*('2-1 采购订单物料明细表报表导出'!#REF!=$A874),'2-1 采购订单物料明细表报表导出'!#REF!,0))</f>
        <v>#REF!</v>
      </c>
      <c r="N874" s="23" t="e" cm="1">
        <f t="array" ref="N874">SUM(IF((LEFT('2-1 采购订单物料明细表报表导出'!#REF!,7)=N$1)*('2-1 采购订单物料明细表报表导出'!#REF!=$A874),'2-1 采购订单物料明细表报表导出'!#REF!,0))</f>
        <v>#REF!</v>
      </c>
      <c r="O874" s="23" t="e" cm="1">
        <f t="array" ref="O874">SUM(IF((LEFT('2-1 采购订单物料明细表报表导出'!#REF!,7)=O$1)*('2-1 采购订单物料明细表报表导出'!#REF!=$A874),'2-1 采购订单物料明细表报表导出'!#REF!,0))</f>
        <v>#REF!</v>
      </c>
    </row>
    <row r="875" ht="14.5" spans="1:15">
      <c r="A875" s="32" t="s">
        <v>4183</v>
      </c>
      <c r="B875" s="51" t="s">
        <v>1696</v>
      </c>
      <c r="C875" s="52" t="s">
        <v>1697</v>
      </c>
      <c r="D875" s="23" t="e" cm="1">
        <f t="array" ref="D875">SUM(IF((LEFT('2-1 采购订单物料明细表报表导出'!#REF!,7)=D$1)*('2-1 采购订单物料明细表报表导出'!#REF!=$A875),'2-1 采购订单物料明细表报表导出'!#REF!,0))</f>
        <v>#REF!</v>
      </c>
      <c r="E875" s="23" t="e" cm="1">
        <f t="array" ref="E875">SUM(IF((LEFT('2-1 采购订单物料明细表报表导出'!#REF!,7)=E$1)*('2-1 采购订单物料明细表报表导出'!#REF!=$A875),'2-1 采购订单物料明细表报表导出'!#REF!,0))</f>
        <v>#REF!</v>
      </c>
      <c r="F875" s="23" t="e" cm="1">
        <f t="array" ref="F875">SUM(IF((LEFT('2-1 采购订单物料明细表报表导出'!#REF!,7)=F$1)*('2-1 采购订单物料明细表报表导出'!#REF!=$A875),'2-1 采购订单物料明细表报表导出'!#REF!,0))</f>
        <v>#REF!</v>
      </c>
      <c r="G875" s="23" t="e" cm="1">
        <f t="array" ref="G875">SUM(IF((LEFT('2-1 采购订单物料明细表报表导出'!#REF!,7)=G$1)*('2-1 采购订单物料明细表报表导出'!#REF!=$A875),'2-1 采购订单物料明细表报表导出'!#REF!,0))</f>
        <v>#REF!</v>
      </c>
      <c r="H875" s="23" t="e" cm="1">
        <f t="array" ref="H875">SUM(IF((LEFT('2-1 采购订单物料明细表报表导出'!#REF!,7)=H$1)*('2-1 采购订单物料明细表报表导出'!#REF!=$A875),'2-1 采购订单物料明细表报表导出'!#REF!,0))</f>
        <v>#REF!</v>
      </c>
      <c r="I875" s="23" t="e" cm="1">
        <f t="array" ref="I875">SUM(IF((LEFT('2-1 采购订单物料明细表报表导出'!#REF!,7)=I$1)*('2-1 采购订单物料明细表报表导出'!#REF!=$A875),'2-1 采购订单物料明细表报表导出'!#REF!,0))</f>
        <v>#REF!</v>
      </c>
      <c r="J875" s="23" t="e" cm="1">
        <f t="array" ref="J875">SUM(IF((LEFT('2-1 采购订单物料明细表报表导出'!#REF!,7)=J$1)*('2-1 采购订单物料明细表报表导出'!#REF!=$A875),'2-1 采购订单物料明细表报表导出'!#REF!,0))</f>
        <v>#REF!</v>
      </c>
      <c r="K875" s="23" t="e" cm="1">
        <f t="array" ref="K875">SUM(IF((LEFT('2-1 采购订单物料明细表报表导出'!#REF!,7)=K$1)*('2-1 采购订单物料明细表报表导出'!#REF!=$A875),'2-1 采购订单物料明细表报表导出'!#REF!,0))</f>
        <v>#REF!</v>
      </c>
      <c r="L875" s="23" t="e" cm="1">
        <f t="array" ref="L875">SUM(IF((LEFT('2-1 采购订单物料明细表报表导出'!#REF!,7)=L$1)*('2-1 采购订单物料明细表报表导出'!#REF!=$A875),'2-1 采购订单物料明细表报表导出'!#REF!,0))</f>
        <v>#REF!</v>
      </c>
      <c r="M875" s="23" t="e" cm="1">
        <f t="array" ref="M875">SUM(IF((LEFT('2-1 采购订单物料明细表报表导出'!#REF!,7)=M$1)*('2-1 采购订单物料明细表报表导出'!#REF!=$A875),'2-1 采购订单物料明细表报表导出'!#REF!,0))</f>
        <v>#REF!</v>
      </c>
      <c r="N875" s="23" t="e" cm="1">
        <f t="array" ref="N875">SUM(IF((LEFT('2-1 采购订单物料明细表报表导出'!#REF!,7)=N$1)*('2-1 采购订单物料明细表报表导出'!#REF!=$A875),'2-1 采购订单物料明细表报表导出'!#REF!,0))</f>
        <v>#REF!</v>
      </c>
      <c r="O875" s="23" t="e" cm="1">
        <f t="array" ref="O875">SUM(IF((LEFT('2-1 采购订单物料明细表报表导出'!#REF!,7)=O$1)*('2-1 采购订单物料明细表报表导出'!#REF!=$A875),'2-1 采购订单物料明细表报表导出'!#REF!,0))</f>
        <v>#REF!</v>
      </c>
    </row>
    <row r="876" ht="14.5" spans="1:15">
      <c r="A876" s="32" t="s">
        <v>4184</v>
      </c>
      <c r="B876" s="51" t="s">
        <v>1696</v>
      </c>
      <c r="C876" s="52" t="s">
        <v>1697</v>
      </c>
      <c r="D876" s="23" t="e" cm="1">
        <f t="array" ref="D876">SUM(IF((LEFT('2-1 采购订单物料明细表报表导出'!#REF!,7)=D$1)*('2-1 采购订单物料明细表报表导出'!#REF!=$A876),'2-1 采购订单物料明细表报表导出'!#REF!,0))</f>
        <v>#REF!</v>
      </c>
      <c r="E876" s="23" t="e" cm="1">
        <f t="array" ref="E876">SUM(IF((LEFT('2-1 采购订单物料明细表报表导出'!#REF!,7)=E$1)*('2-1 采购订单物料明细表报表导出'!#REF!=$A876),'2-1 采购订单物料明细表报表导出'!#REF!,0))</f>
        <v>#REF!</v>
      </c>
      <c r="F876" s="23" t="e" cm="1">
        <f t="array" ref="F876">SUM(IF((LEFT('2-1 采购订单物料明细表报表导出'!#REF!,7)=F$1)*('2-1 采购订单物料明细表报表导出'!#REF!=$A876),'2-1 采购订单物料明细表报表导出'!#REF!,0))</f>
        <v>#REF!</v>
      </c>
      <c r="G876" s="23" t="e" cm="1">
        <f t="array" ref="G876">SUM(IF((LEFT('2-1 采购订单物料明细表报表导出'!#REF!,7)=G$1)*('2-1 采购订单物料明细表报表导出'!#REF!=$A876),'2-1 采购订单物料明细表报表导出'!#REF!,0))</f>
        <v>#REF!</v>
      </c>
      <c r="H876" s="23" t="e" cm="1">
        <f t="array" ref="H876">SUM(IF((LEFT('2-1 采购订单物料明细表报表导出'!#REF!,7)=H$1)*('2-1 采购订单物料明细表报表导出'!#REF!=$A876),'2-1 采购订单物料明细表报表导出'!#REF!,0))</f>
        <v>#REF!</v>
      </c>
      <c r="I876" s="23" t="e" cm="1">
        <f t="array" ref="I876">SUM(IF((LEFT('2-1 采购订单物料明细表报表导出'!#REF!,7)=I$1)*('2-1 采购订单物料明细表报表导出'!#REF!=$A876),'2-1 采购订单物料明细表报表导出'!#REF!,0))</f>
        <v>#REF!</v>
      </c>
      <c r="J876" s="23" t="e" cm="1">
        <f t="array" ref="J876">SUM(IF((LEFT('2-1 采购订单物料明细表报表导出'!#REF!,7)=J$1)*('2-1 采购订单物料明细表报表导出'!#REF!=$A876),'2-1 采购订单物料明细表报表导出'!#REF!,0))</f>
        <v>#REF!</v>
      </c>
      <c r="K876" s="23" t="e" cm="1">
        <f t="array" ref="K876">SUM(IF((LEFT('2-1 采购订单物料明细表报表导出'!#REF!,7)=K$1)*('2-1 采购订单物料明细表报表导出'!#REF!=$A876),'2-1 采购订单物料明细表报表导出'!#REF!,0))</f>
        <v>#REF!</v>
      </c>
      <c r="L876" s="23" t="e" cm="1">
        <f t="array" ref="L876">SUM(IF((LEFT('2-1 采购订单物料明细表报表导出'!#REF!,7)=L$1)*('2-1 采购订单物料明细表报表导出'!#REF!=$A876),'2-1 采购订单物料明细表报表导出'!#REF!,0))</f>
        <v>#REF!</v>
      </c>
      <c r="M876" s="23" t="e" cm="1">
        <f t="array" ref="M876">SUM(IF((LEFT('2-1 采购订单物料明细表报表导出'!#REF!,7)=M$1)*('2-1 采购订单物料明细表报表导出'!#REF!=$A876),'2-1 采购订单物料明细表报表导出'!#REF!,0))</f>
        <v>#REF!</v>
      </c>
      <c r="N876" s="23" t="e" cm="1">
        <f t="array" ref="N876">SUM(IF((LEFT('2-1 采购订单物料明细表报表导出'!#REF!,7)=N$1)*('2-1 采购订单物料明细表报表导出'!#REF!=$A876),'2-1 采购订单物料明细表报表导出'!#REF!,0))</f>
        <v>#REF!</v>
      </c>
      <c r="O876" s="23" t="e" cm="1">
        <f t="array" ref="O876">SUM(IF((LEFT('2-1 采购订单物料明细表报表导出'!#REF!,7)=O$1)*('2-1 采购订单物料明细表报表导出'!#REF!=$A876),'2-1 采购订单物料明细表报表导出'!#REF!,0))</f>
        <v>#REF!</v>
      </c>
    </row>
    <row r="877" ht="14.5" spans="1:15">
      <c r="A877" s="32" t="s">
        <v>4185</v>
      </c>
      <c r="B877" s="51" t="s">
        <v>1696</v>
      </c>
      <c r="C877" s="52" t="s">
        <v>1697</v>
      </c>
      <c r="D877" s="23" t="e" cm="1">
        <f t="array" ref="D877">SUM(IF((LEFT('2-1 采购订单物料明细表报表导出'!#REF!,7)=D$1)*('2-1 采购订单物料明细表报表导出'!#REF!=$A877),'2-1 采购订单物料明细表报表导出'!#REF!,0))</f>
        <v>#REF!</v>
      </c>
      <c r="E877" s="23" t="e" cm="1">
        <f t="array" ref="E877">SUM(IF((LEFT('2-1 采购订单物料明细表报表导出'!#REF!,7)=E$1)*('2-1 采购订单物料明细表报表导出'!#REF!=$A877),'2-1 采购订单物料明细表报表导出'!#REF!,0))</f>
        <v>#REF!</v>
      </c>
      <c r="F877" s="23" t="e" cm="1">
        <f t="array" ref="F877">SUM(IF((LEFT('2-1 采购订单物料明细表报表导出'!#REF!,7)=F$1)*('2-1 采购订单物料明细表报表导出'!#REF!=$A877),'2-1 采购订单物料明细表报表导出'!#REF!,0))</f>
        <v>#REF!</v>
      </c>
      <c r="G877" s="23" t="e" cm="1">
        <f t="array" ref="G877">SUM(IF((LEFT('2-1 采购订单物料明细表报表导出'!#REF!,7)=G$1)*('2-1 采购订单物料明细表报表导出'!#REF!=$A877),'2-1 采购订单物料明细表报表导出'!#REF!,0))</f>
        <v>#REF!</v>
      </c>
      <c r="H877" s="23" t="e" cm="1">
        <f t="array" ref="H877">SUM(IF((LEFT('2-1 采购订单物料明细表报表导出'!#REF!,7)=H$1)*('2-1 采购订单物料明细表报表导出'!#REF!=$A877),'2-1 采购订单物料明细表报表导出'!#REF!,0))</f>
        <v>#REF!</v>
      </c>
      <c r="I877" s="23" t="e" cm="1">
        <f t="array" ref="I877">SUM(IF((LEFT('2-1 采购订单物料明细表报表导出'!#REF!,7)=I$1)*('2-1 采购订单物料明细表报表导出'!#REF!=$A877),'2-1 采购订单物料明细表报表导出'!#REF!,0))</f>
        <v>#REF!</v>
      </c>
      <c r="J877" s="23" t="e" cm="1">
        <f t="array" ref="J877">SUM(IF((LEFT('2-1 采购订单物料明细表报表导出'!#REF!,7)=J$1)*('2-1 采购订单物料明细表报表导出'!#REF!=$A877),'2-1 采购订单物料明细表报表导出'!#REF!,0))</f>
        <v>#REF!</v>
      </c>
      <c r="K877" s="23" t="e" cm="1">
        <f t="array" ref="K877">SUM(IF((LEFT('2-1 采购订单物料明细表报表导出'!#REF!,7)=K$1)*('2-1 采购订单物料明细表报表导出'!#REF!=$A877),'2-1 采购订单物料明细表报表导出'!#REF!,0))</f>
        <v>#REF!</v>
      </c>
      <c r="L877" s="23" t="e" cm="1">
        <f t="array" ref="L877">SUM(IF((LEFT('2-1 采购订单物料明细表报表导出'!#REF!,7)=L$1)*('2-1 采购订单物料明细表报表导出'!#REF!=$A877),'2-1 采购订单物料明细表报表导出'!#REF!,0))</f>
        <v>#REF!</v>
      </c>
      <c r="M877" s="23" t="e" cm="1">
        <f t="array" ref="M877">SUM(IF((LEFT('2-1 采购订单物料明细表报表导出'!#REF!,7)=M$1)*('2-1 采购订单物料明细表报表导出'!#REF!=$A877),'2-1 采购订单物料明细表报表导出'!#REF!,0))</f>
        <v>#REF!</v>
      </c>
      <c r="N877" s="23" t="e" cm="1">
        <f t="array" ref="N877">SUM(IF((LEFT('2-1 采购订单物料明细表报表导出'!#REF!,7)=N$1)*('2-1 采购订单物料明细表报表导出'!#REF!=$A877),'2-1 采购订单物料明细表报表导出'!#REF!,0))</f>
        <v>#REF!</v>
      </c>
      <c r="O877" s="23" t="e" cm="1">
        <f t="array" ref="O877">SUM(IF((LEFT('2-1 采购订单物料明细表报表导出'!#REF!,7)=O$1)*('2-1 采购订单物料明细表报表导出'!#REF!=$A877),'2-1 采购订单物料明细表报表导出'!#REF!,0))</f>
        <v>#REF!</v>
      </c>
    </row>
    <row r="878" ht="14.5" spans="1:15">
      <c r="A878" s="32" t="s">
        <v>4186</v>
      </c>
      <c r="B878" s="51" t="s">
        <v>1696</v>
      </c>
      <c r="C878" s="52" t="s">
        <v>1697</v>
      </c>
      <c r="D878" s="23" t="e" cm="1">
        <f t="array" ref="D878">SUM(IF((LEFT('2-1 采购订单物料明细表报表导出'!#REF!,7)=D$1)*('2-1 采购订单物料明细表报表导出'!#REF!=$A878),'2-1 采购订单物料明细表报表导出'!#REF!,0))</f>
        <v>#REF!</v>
      </c>
      <c r="E878" s="23" t="e" cm="1">
        <f t="array" ref="E878">SUM(IF((LEFT('2-1 采购订单物料明细表报表导出'!#REF!,7)=E$1)*('2-1 采购订单物料明细表报表导出'!#REF!=$A878),'2-1 采购订单物料明细表报表导出'!#REF!,0))</f>
        <v>#REF!</v>
      </c>
      <c r="F878" s="23" t="e" cm="1">
        <f t="array" ref="F878">SUM(IF((LEFT('2-1 采购订单物料明细表报表导出'!#REF!,7)=F$1)*('2-1 采购订单物料明细表报表导出'!#REF!=$A878),'2-1 采购订单物料明细表报表导出'!#REF!,0))</f>
        <v>#REF!</v>
      </c>
      <c r="G878" s="23" t="e" cm="1">
        <f t="array" ref="G878">SUM(IF((LEFT('2-1 采购订单物料明细表报表导出'!#REF!,7)=G$1)*('2-1 采购订单物料明细表报表导出'!#REF!=$A878),'2-1 采购订单物料明细表报表导出'!#REF!,0))</f>
        <v>#REF!</v>
      </c>
      <c r="H878" s="23" t="e" cm="1">
        <f t="array" ref="H878">SUM(IF((LEFT('2-1 采购订单物料明细表报表导出'!#REF!,7)=H$1)*('2-1 采购订单物料明细表报表导出'!#REF!=$A878),'2-1 采购订单物料明细表报表导出'!#REF!,0))</f>
        <v>#REF!</v>
      </c>
      <c r="I878" s="23" t="e" cm="1">
        <f t="array" ref="I878">SUM(IF((LEFT('2-1 采购订单物料明细表报表导出'!#REF!,7)=I$1)*('2-1 采购订单物料明细表报表导出'!#REF!=$A878),'2-1 采购订单物料明细表报表导出'!#REF!,0))</f>
        <v>#REF!</v>
      </c>
      <c r="J878" s="23" t="e" cm="1">
        <f t="array" ref="J878">SUM(IF((LEFT('2-1 采购订单物料明细表报表导出'!#REF!,7)=J$1)*('2-1 采购订单物料明细表报表导出'!#REF!=$A878),'2-1 采购订单物料明细表报表导出'!#REF!,0))</f>
        <v>#REF!</v>
      </c>
      <c r="K878" s="23" t="e" cm="1">
        <f t="array" ref="K878">SUM(IF((LEFT('2-1 采购订单物料明细表报表导出'!#REF!,7)=K$1)*('2-1 采购订单物料明细表报表导出'!#REF!=$A878),'2-1 采购订单物料明细表报表导出'!#REF!,0))</f>
        <v>#REF!</v>
      </c>
      <c r="L878" s="23" t="e" cm="1">
        <f t="array" ref="L878">SUM(IF((LEFT('2-1 采购订单物料明细表报表导出'!#REF!,7)=L$1)*('2-1 采购订单物料明细表报表导出'!#REF!=$A878),'2-1 采购订单物料明细表报表导出'!#REF!,0))</f>
        <v>#REF!</v>
      </c>
      <c r="M878" s="23" t="e" cm="1">
        <f t="array" ref="M878">SUM(IF((LEFT('2-1 采购订单物料明细表报表导出'!#REF!,7)=M$1)*('2-1 采购订单物料明细表报表导出'!#REF!=$A878),'2-1 采购订单物料明细表报表导出'!#REF!,0))</f>
        <v>#REF!</v>
      </c>
      <c r="N878" s="23" t="e" cm="1">
        <f t="array" ref="N878">SUM(IF((LEFT('2-1 采购订单物料明细表报表导出'!#REF!,7)=N$1)*('2-1 采购订单物料明细表报表导出'!#REF!=$A878),'2-1 采购订单物料明细表报表导出'!#REF!,0))</f>
        <v>#REF!</v>
      </c>
      <c r="O878" s="23" t="e" cm="1">
        <f t="array" ref="O878">SUM(IF((LEFT('2-1 采购订单物料明细表报表导出'!#REF!,7)=O$1)*('2-1 采购订单物料明细表报表导出'!#REF!=$A878),'2-1 采购订单物料明细表报表导出'!#REF!,0))</f>
        <v>#REF!</v>
      </c>
    </row>
    <row r="879" ht="15" spans="1:15">
      <c r="A879" s="53" t="s">
        <v>4187</v>
      </c>
      <c r="B879" s="51" t="s">
        <v>1696</v>
      </c>
      <c r="C879" s="52" t="s">
        <v>1697</v>
      </c>
      <c r="D879" s="23" t="e" cm="1">
        <f t="array" ref="D879">SUM(IF((LEFT('2-1 采购订单物料明细表报表导出'!#REF!,7)=D$1)*('2-1 采购订单物料明细表报表导出'!#REF!=$A879),'2-1 采购订单物料明细表报表导出'!#REF!,0))</f>
        <v>#REF!</v>
      </c>
      <c r="E879" s="23" t="e" cm="1">
        <f t="array" ref="E879">SUM(IF((LEFT('2-1 采购订单物料明细表报表导出'!#REF!,7)=E$1)*('2-1 采购订单物料明细表报表导出'!#REF!=$A879),'2-1 采购订单物料明细表报表导出'!#REF!,0))</f>
        <v>#REF!</v>
      </c>
      <c r="F879" s="23" t="e" cm="1">
        <f t="array" ref="F879">SUM(IF((LEFT('2-1 采购订单物料明细表报表导出'!#REF!,7)=F$1)*('2-1 采购订单物料明细表报表导出'!#REF!=$A879),'2-1 采购订单物料明细表报表导出'!#REF!,0))</f>
        <v>#REF!</v>
      </c>
      <c r="G879" s="23" t="e" cm="1">
        <f t="array" ref="G879">SUM(IF((LEFT('2-1 采购订单物料明细表报表导出'!#REF!,7)=G$1)*('2-1 采购订单物料明细表报表导出'!#REF!=$A879),'2-1 采购订单物料明细表报表导出'!#REF!,0))</f>
        <v>#REF!</v>
      </c>
      <c r="H879" s="23" t="e" cm="1">
        <f t="array" ref="H879">SUM(IF((LEFT('2-1 采购订单物料明细表报表导出'!#REF!,7)=H$1)*('2-1 采购订单物料明细表报表导出'!#REF!=$A879),'2-1 采购订单物料明细表报表导出'!#REF!,0))</f>
        <v>#REF!</v>
      </c>
      <c r="I879" s="23" t="e" cm="1">
        <f t="array" ref="I879">SUM(IF((LEFT('2-1 采购订单物料明细表报表导出'!#REF!,7)=I$1)*('2-1 采购订单物料明细表报表导出'!#REF!=$A879),'2-1 采购订单物料明细表报表导出'!#REF!,0))</f>
        <v>#REF!</v>
      </c>
      <c r="J879" s="23" t="e" cm="1">
        <f t="array" ref="J879">SUM(IF((LEFT('2-1 采购订单物料明细表报表导出'!#REF!,7)=J$1)*('2-1 采购订单物料明细表报表导出'!#REF!=$A879),'2-1 采购订单物料明细表报表导出'!#REF!,0))</f>
        <v>#REF!</v>
      </c>
      <c r="K879" s="23" t="e" cm="1">
        <f t="array" ref="K879">SUM(IF((LEFT('2-1 采购订单物料明细表报表导出'!#REF!,7)=K$1)*('2-1 采购订单物料明细表报表导出'!#REF!=$A879),'2-1 采购订单物料明细表报表导出'!#REF!,0))</f>
        <v>#REF!</v>
      </c>
      <c r="L879" s="23" t="e" cm="1">
        <f t="array" ref="L879">SUM(IF((LEFT('2-1 采购订单物料明细表报表导出'!#REF!,7)=L$1)*('2-1 采购订单物料明细表报表导出'!#REF!=$A879),'2-1 采购订单物料明细表报表导出'!#REF!,0))</f>
        <v>#REF!</v>
      </c>
      <c r="M879" s="23" t="e" cm="1">
        <f t="array" ref="M879">SUM(IF((LEFT('2-1 采购订单物料明细表报表导出'!#REF!,7)=M$1)*('2-1 采购订单物料明细表报表导出'!#REF!=$A879),'2-1 采购订单物料明细表报表导出'!#REF!,0))</f>
        <v>#REF!</v>
      </c>
      <c r="N879" s="23" t="e" cm="1">
        <f t="array" ref="N879">SUM(IF((LEFT('2-1 采购订单物料明细表报表导出'!#REF!,7)=N$1)*('2-1 采购订单物料明细表报表导出'!#REF!=$A879),'2-1 采购订单物料明细表报表导出'!#REF!,0))</f>
        <v>#REF!</v>
      </c>
      <c r="O879" s="23" t="e" cm="1">
        <f t="array" ref="O879">SUM(IF((LEFT('2-1 采购订单物料明细表报表导出'!#REF!,7)=O$1)*('2-1 采购订单物料明细表报表导出'!#REF!=$A879),'2-1 采购订单物料明细表报表导出'!#REF!,0))</f>
        <v>#REF!</v>
      </c>
    </row>
    <row r="880" ht="14.5" spans="1:15">
      <c r="A880" s="32" t="s">
        <v>4188</v>
      </c>
      <c r="B880" s="51" t="s">
        <v>1696</v>
      </c>
      <c r="C880" s="52" t="s">
        <v>1697</v>
      </c>
      <c r="D880" s="23" t="e" cm="1">
        <f t="array" ref="D880">SUM(IF((LEFT('2-1 采购订单物料明细表报表导出'!#REF!,7)=D$1)*('2-1 采购订单物料明细表报表导出'!#REF!=$A880),'2-1 采购订单物料明细表报表导出'!#REF!,0))</f>
        <v>#REF!</v>
      </c>
      <c r="E880" s="23" t="e" cm="1">
        <f t="array" ref="E880">SUM(IF((LEFT('2-1 采购订单物料明细表报表导出'!#REF!,7)=E$1)*('2-1 采购订单物料明细表报表导出'!#REF!=$A880),'2-1 采购订单物料明细表报表导出'!#REF!,0))</f>
        <v>#REF!</v>
      </c>
      <c r="F880" s="23" t="e" cm="1">
        <f t="array" ref="F880">SUM(IF((LEFT('2-1 采购订单物料明细表报表导出'!#REF!,7)=F$1)*('2-1 采购订单物料明细表报表导出'!#REF!=$A880),'2-1 采购订单物料明细表报表导出'!#REF!,0))</f>
        <v>#REF!</v>
      </c>
      <c r="G880" s="23" t="e" cm="1">
        <f t="array" ref="G880">SUM(IF((LEFT('2-1 采购订单物料明细表报表导出'!#REF!,7)=G$1)*('2-1 采购订单物料明细表报表导出'!#REF!=$A880),'2-1 采购订单物料明细表报表导出'!#REF!,0))</f>
        <v>#REF!</v>
      </c>
      <c r="H880" s="23" t="e" cm="1">
        <f t="array" ref="H880">SUM(IF((LEFT('2-1 采购订单物料明细表报表导出'!#REF!,7)=H$1)*('2-1 采购订单物料明细表报表导出'!#REF!=$A880),'2-1 采购订单物料明细表报表导出'!#REF!,0))</f>
        <v>#REF!</v>
      </c>
      <c r="I880" s="23" t="e" cm="1">
        <f t="array" ref="I880">SUM(IF((LEFT('2-1 采购订单物料明细表报表导出'!#REF!,7)=I$1)*('2-1 采购订单物料明细表报表导出'!#REF!=$A880),'2-1 采购订单物料明细表报表导出'!#REF!,0))</f>
        <v>#REF!</v>
      </c>
      <c r="J880" s="23" t="e" cm="1">
        <f t="array" ref="J880">SUM(IF((LEFT('2-1 采购订单物料明细表报表导出'!#REF!,7)=J$1)*('2-1 采购订单物料明细表报表导出'!#REF!=$A880),'2-1 采购订单物料明细表报表导出'!#REF!,0))</f>
        <v>#REF!</v>
      </c>
      <c r="K880" s="23" t="e" cm="1">
        <f t="array" ref="K880">SUM(IF((LEFT('2-1 采购订单物料明细表报表导出'!#REF!,7)=K$1)*('2-1 采购订单物料明细表报表导出'!#REF!=$A880),'2-1 采购订单物料明细表报表导出'!#REF!,0))</f>
        <v>#REF!</v>
      </c>
      <c r="L880" s="23" t="e" cm="1">
        <f t="array" ref="L880">SUM(IF((LEFT('2-1 采购订单物料明细表报表导出'!#REF!,7)=L$1)*('2-1 采购订单物料明细表报表导出'!#REF!=$A880),'2-1 采购订单物料明细表报表导出'!#REF!,0))</f>
        <v>#REF!</v>
      </c>
      <c r="M880" s="23" t="e" cm="1">
        <f t="array" ref="M880">SUM(IF((LEFT('2-1 采购订单物料明细表报表导出'!#REF!,7)=M$1)*('2-1 采购订单物料明细表报表导出'!#REF!=$A880),'2-1 采购订单物料明细表报表导出'!#REF!,0))</f>
        <v>#REF!</v>
      </c>
      <c r="N880" s="23" t="e" cm="1">
        <f t="array" ref="N880">SUM(IF((LEFT('2-1 采购订单物料明细表报表导出'!#REF!,7)=N$1)*('2-1 采购订单物料明细表报表导出'!#REF!=$A880),'2-1 采购订单物料明细表报表导出'!#REF!,0))</f>
        <v>#REF!</v>
      </c>
      <c r="O880" s="23" t="e" cm="1">
        <f t="array" ref="O880">SUM(IF((LEFT('2-1 采购订单物料明细表报表导出'!#REF!,7)=O$1)*('2-1 采购订单物料明细表报表导出'!#REF!=$A880),'2-1 采购订单物料明细表报表导出'!#REF!,0))</f>
        <v>#REF!</v>
      </c>
    </row>
    <row r="881" ht="14.5" spans="1:15">
      <c r="A881" s="32" t="s">
        <v>4189</v>
      </c>
      <c r="B881" s="51" t="s">
        <v>1696</v>
      </c>
      <c r="C881" s="52" t="s">
        <v>1697</v>
      </c>
      <c r="D881" s="23" t="e" cm="1">
        <f t="array" ref="D881">SUM(IF((LEFT('2-1 采购订单物料明细表报表导出'!#REF!,7)=D$1)*('2-1 采购订单物料明细表报表导出'!#REF!=$A881),'2-1 采购订单物料明细表报表导出'!#REF!,0))</f>
        <v>#REF!</v>
      </c>
      <c r="E881" s="23" t="e" cm="1">
        <f t="array" ref="E881">SUM(IF((LEFT('2-1 采购订单物料明细表报表导出'!#REF!,7)=E$1)*('2-1 采购订单物料明细表报表导出'!#REF!=$A881),'2-1 采购订单物料明细表报表导出'!#REF!,0))</f>
        <v>#REF!</v>
      </c>
      <c r="F881" s="23" t="e" cm="1">
        <f t="array" ref="F881">SUM(IF((LEFT('2-1 采购订单物料明细表报表导出'!#REF!,7)=F$1)*('2-1 采购订单物料明细表报表导出'!#REF!=$A881),'2-1 采购订单物料明细表报表导出'!#REF!,0))</f>
        <v>#REF!</v>
      </c>
      <c r="G881" s="23" t="e" cm="1">
        <f t="array" ref="G881">SUM(IF((LEFT('2-1 采购订单物料明细表报表导出'!#REF!,7)=G$1)*('2-1 采购订单物料明细表报表导出'!#REF!=$A881),'2-1 采购订单物料明细表报表导出'!#REF!,0))</f>
        <v>#REF!</v>
      </c>
      <c r="H881" s="23" t="e" cm="1">
        <f t="array" ref="H881">SUM(IF((LEFT('2-1 采购订单物料明细表报表导出'!#REF!,7)=H$1)*('2-1 采购订单物料明细表报表导出'!#REF!=$A881),'2-1 采购订单物料明细表报表导出'!#REF!,0))</f>
        <v>#REF!</v>
      </c>
      <c r="I881" s="23" t="e" cm="1">
        <f t="array" ref="I881">SUM(IF((LEFT('2-1 采购订单物料明细表报表导出'!#REF!,7)=I$1)*('2-1 采购订单物料明细表报表导出'!#REF!=$A881),'2-1 采购订单物料明细表报表导出'!#REF!,0))</f>
        <v>#REF!</v>
      </c>
      <c r="J881" s="23" t="e" cm="1">
        <f t="array" ref="J881">SUM(IF((LEFT('2-1 采购订单物料明细表报表导出'!#REF!,7)=J$1)*('2-1 采购订单物料明细表报表导出'!#REF!=$A881),'2-1 采购订单物料明细表报表导出'!#REF!,0))</f>
        <v>#REF!</v>
      </c>
      <c r="K881" s="23" t="e" cm="1">
        <f t="array" ref="K881">SUM(IF((LEFT('2-1 采购订单物料明细表报表导出'!#REF!,7)=K$1)*('2-1 采购订单物料明细表报表导出'!#REF!=$A881),'2-1 采购订单物料明细表报表导出'!#REF!,0))</f>
        <v>#REF!</v>
      </c>
      <c r="L881" s="23" t="e" cm="1">
        <f t="array" ref="L881">SUM(IF((LEFT('2-1 采购订单物料明细表报表导出'!#REF!,7)=L$1)*('2-1 采购订单物料明细表报表导出'!#REF!=$A881),'2-1 采购订单物料明细表报表导出'!#REF!,0))</f>
        <v>#REF!</v>
      </c>
      <c r="M881" s="23" t="e" cm="1">
        <f t="array" ref="M881">SUM(IF((LEFT('2-1 采购订单物料明细表报表导出'!#REF!,7)=M$1)*('2-1 采购订单物料明细表报表导出'!#REF!=$A881),'2-1 采购订单物料明细表报表导出'!#REF!,0))</f>
        <v>#REF!</v>
      </c>
      <c r="N881" s="23" t="e" cm="1">
        <f t="array" ref="N881">SUM(IF((LEFT('2-1 采购订单物料明细表报表导出'!#REF!,7)=N$1)*('2-1 采购订单物料明细表报表导出'!#REF!=$A881),'2-1 采购订单物料明细表报表导出'!#REF!,0))</f>
        <v>#REF!</v>
      </c>
      <c r="O881" s="23" t="e" cm="1">
        <f t="array" ref="O881">SUM(IF((LEFT('2-1 采购订单物料明细表报表导出'!#REF!,7)=O$1)*('2-1 采购订单物料明细表报表导出'!#REF!=$A881),'2-1 采购订单物料明细表报表导出'!#REF!,0))</f>
        <v>#REF!</v>
      </c>
    </row>
    <row r="882" ht="14.5" spans="1:15">
      <c r="A882" s="32" t="s">
        <v>4190</v>
      </c>
      <c r="B882" s="51" t="s">
        <v>1696</v>
      </c>
      <c r="C882" s="52" t="s">
        <v>1697</v>
      </c>
      <c r="D882" s="23" t="e" cm="1">
        <f t="array" ref="D882">SUM(IF((LEFT('2-1 采购订单物料明细表报表导出'!#REF!,7)=D$1)*('2-1 采购订单物料明细表报表导出'!#REF!=$A882),'2-1 采购订单物料明细表报表导出'!#REF!,0))</f>
        <v>#REF!</v>
      </c>
      <c r="E882" s="23" t="e" cm="1">
        <f t="array" ref="E882">SUM(IF((LEFT('2-1 采购订单物料明细表报表导出'!#REF!,7)=E$1)*('2-1 采购订单物料明细表报表导出'!#REF!=$A882),'2-1 采购订单物料明细表报表导出'!#REF!,0))</f>
        <v>#REF!</v>
      </c>
      <c r="F882" s="23" t="e" cm="1">
        <f t="array" ref="F882">SUM(IF((LEFT('2-1 采购订单物料明细表报表导出'!#REF!,7)=F$1)*('2-1 采购订单物料明细表报表导出'!#REF!=$A882),'2-1 采购订单物料明细表报表导出'!#REF!,0))</f>
        <v>#REF!</v>
      </c>
      <c r="G882" s="23" t="e" cm="1">
        <f t="array" ref="G882">SUM(IF((LEFT('2-1 采购订单物料明细表报表导出'!#REF!,7)=G$1)*('2-1 采购订单物料明细表报表导出'!#REF!=$A882),'2-1 采购订单物料明细表报表导出'!#REF!,0))</f>
        <v>#REF!</v>
      </c>
      <c r="H882" s="23" t="e" cm="1">
        <f t="array" ref="H882">SUM(IF((LEFT('2-1 采购订单物料明细表报表导出'!#REF!,7)=H$1)*('2-1 采购订单物料明细表报表导出'!#REF!=$A882),'2-1 采购订单物料明细表报表导出'!#REF!,0))</f>
        <v>#REF!</v>
      </c>
      <c r="I882" s="23" t="e" cm="1">
        <f t="array" ref="I882">SUM(IF((LEFT('2-1 采购订单物料明细表报表导出'!#REF!,7)=I$1)*('2-1 采购订单物料明细表报表导出'!#REF!=$A882),'2-1 采购订单物料明细表报表导出'!#REF!,0))</f>
        <v>#REF!</v>
      </c>
      <c r="J882" s="23" t="e" cm="1">
        <f t="array" ref="J882">SUM(IF((LEFT('2-1 采购订单物料明细表报表导出'!#REF!,7)=J$1)*('2-1 采购订单物料明细表报表导出'!#REF!=$A882),'2-1 采购订单物料明细表报表导出'!#REF!,0))</f>
        <v>#REF!</v>
      </c>
      <c r="K882" s="23" t="e" cm="1">
        <f t="array" ref="K882">SUM(IF((LEFT('2-1 采购订单物料明细表报表导出'!#REF!,7)=K$1)*('2-1 采购订单物料明细表报表导出'!#REF!=$A882),'2-1 采购订单物料明细表报表导出'!#REF!,0))</f>
        <v>#REF!</v>
      </c>
      <c r="L882" s="23" t="e" cm="1">
        <f t="array" ref="L882">SUM(IF((LEFT('2-1 采购订单物料明细表报表导出'!#REF!,7)=L$1)*('2-1 采购订单物料明细表报表导出'!#REF!=$A882),'2-1 采购订单物料明细表报表导出'!#REF!,0))</f>
        <v>#REF!</v>
      </c>
      <c r="M882" s="23" t="e" cm="1">
        <f t="array" ref="M882">SUM(IF((LEFT('2-1 采购订单物料明细表报表导出'!#REF!,7)=M$1)*('2-1 采购订单物料明细表报表导出'!#REF!=$A882),'2-1 采购订单物料明细表报表导出'!#REF!,0))</f>
        <v>#REF!</v>
      </c>
      <c r="N882" s="23" t="e" cm="1">
        <f t="array" ref="N882">SUM(IF((LEFT('2-1 采购订单物料明细表报表导出'!#REF!,7)=N$1)*('2-1 采购订单物料明细表报表导出'!#REF!=$A882),'2-1 采购订单物料明细表报表导出'!#REF!,0))</f>
        <v>#REF!</v>
      </c>
      <c r="O882" s="23" t="e" cm="1">
        <f t="array" ref="O882">SUM(IF((LEFT('2-1 采购订单物料明细表报表导出'!#REF!,7)=O$1)*('2-1 采购订单物料明细表报表导出'!#REF!=$A882),'2-1 采购订单物料明细表报表导出'!#REF!,0))</f>
        <v>#REF!</v>
      </c>
    </row>
    <row r="883" ht="14.5" spans="1:15">
      <c r="A883" s="32" t="s">
        <v>4191</v>
      </c>
      <c r="B883" s="51" t="s">
        <v>1696</v>
      </c>
      <c r="C883" s="52" t="s">
        <v>1697</v>
      </c>
      <c r="D883" s="23" t="e" cm="1">
        <f t="array" ref="D883">SUM(IF((LEFT('2-1 采购订单物料明细表报表导出'!#REF!,7)=D$1)*('2-1 采购订单物料明细表报表导出'!#REF!=$A883),'2-1 采购订单物料明细表报表导出'!#REF!,0))</f>
        <v>#REF!</v>
      </c>
      <c r="E883" s="23" t="e" cm="1">
        <f t="array" ref="E883">SUM(IF((LEFT('2-1 采购订单物料明细表报表导出'!#REF!,7)=E$1)*('2-1 采购订单物料明细表报表导出'!#REF!=$A883),'2-1 采购订单物料明细表报表导出'!#REF!,0))</f>
        <v>#REF!</v>
      </c>
      <c r="F883" s="23" t="e" cm="1">
        <f t="array" ref="F883">SUM(IF((LEFT('2-1 采购订单物料明细表报表导出'!#REF!,7)=F$1)*('2-1 采购订单物料明细表报表导出'!#REF!=$A883),'2-1 采购订单物料明细表报表导出'!#REF!,0))</f>
        <v>#REF!</v>
      </c>
      <c r="G883" s="23" t="e" cm="1">
        <f t="array" ref="G883">SUM(IF((LEFT('2-1 采购订单物料明细表报表导出'!#REF!,7)=G$1)*('2-1 采购订单物料明细表报表导出'!#REF!=$A883),'2-1 采购订单物料明细表报表导出'!#REF!,0))</f>
        <v>#REF!</v>
      </c>
      <c r="H883" s="23" t="e" cm="1">
        <f t="array" ref="H883">SUM(IF((LEFT('2-1 采购订单物料明细表报表导出'!#REF!,7)=H$1)*('2-1 采购订单物料明细表报表导出'!#REF!=$A883),'2-1 采购订单物料明细表报表导出'!#REF!,0))</f>
        <v>#REF!</v>
      </c>
      <c r="I883" s="23" t="e" cm="1">
        <f t="array" ref="I883">SUM(IF((LEFT('2-1 采购订单物料明细表报表导出'!#REF!,7)=I$1)*('2-1 采购订单物料明细表报表导出'!#REF!=$A883),'2-1 采购订单物料明细表报表导出'!#REF!,0))</f>
        <v>#REF!</v>
      </c>
      <c r="J883" s="23" t="e" cm="1">
        <f t="array" ref="J883">SUM(IF((LEFT('2-1 采购订单物料明细表报表导出'!#REF!,7)=J$1)*('2-1 采购订单物料明细表报表导出'!#REF!=$A883),'2-1 采购订单物料明细表报表导出'!#REF!,0))</f>
        <v>#REF!</v>
      </c>
      <c r="K883" s="23" t="e" cm="1">
        <f t="array" ref="K883">SUM(IF((LEFT('2-1 采购订单物料明细表报表导出'!#REF!,7)=K$1)*('2-1 采购订单物料明细表报表导出'!#REF!=$A883),'2-1 采购订单物料明细表报表导出'!#REF!,0))</f>
        <v>#REF!</v>
      </c>
      <c r="L883" s="23" t="e" cm="1">
        <f t="array" ref="L883">SUM(IF((LEFT('2-1 采购订单物料明细表报表导出'!#REF!,7)=L$1)*('2-1 采购订单物料明细表报表导出'!#REF!=$A883),'2-1 采购订单物料明细表报表导出'!#REF!,0))</f>
        <v>#REF!</v>
      </c>
      <c r="M883" s="23" t="e" cm="1">
        <f t="array" ref="M883">SUM(IF((LEFT('2-1 采购订单物料明细表报表导出'!#REF!,7)=M$1)*('2-1 采购订单物料明细表报表导出'!#REF!=$A883),'2-1 采购订单物料明细表报表导出'!#REF!,0))</f>
        <v>#REF!</v>
      </c>
      <c r="N883" s="23" t="e" cm="1">
        <f t="array" ref="N883">SUM(IF((LEFT('2-1 采购订单物料明细表报表导出'!#REF!,7)=N$1)*('2-1 采购订单物料明细表报表导出'!#REF!=$A883),'2-1 采购订单物料明细表报表导出'!#REF!,0))</f>
        <v>#REF!</v>
      </c>
      <c r="O883" s="23" t="e" cm="1">
        <f t="array" ref="O883">SUM(IF((LEFT('2-1 采购订单物料明细表报表导出'!#REF!,7)=O$1)*('2-1 采购订单物料明细表报表导出'!#REF!=$A883),'2-1 采购订单物料明细表报表导出'!#REF!,0))</f>
        <v>#REF!</v>
      </c>
    </row>
    <row r="884" ht="14.5" spans="1:15">
      <c r="A884" s="32" t="s">
        <v>4192</v>
      </c>
      <c r="B884" s="51" t="s">
        <v>1621</v>
      </c>
      <c r="C884" s="52" t="s">
        <v>1622</v>
      </c>
      <c r="D884" s="23" t="e" cm="1">
        <f t="array" ref="D884">SUM(IF((LEFT('2-1 采购订单物料明细表报表导出'!#REF!,7)=D$1)*('2-1 采购订单物料明细表报表导出'!#REF!=$A884),'2-1 采购订单物料明细表报表导出'!#REF!,0))</f>
        <v>#REF!</v>
      </c>
      <c r="E884" s="23" t="e" cm="1">
        <f t="array" ref="E884">SUM(IF((LEFT('2-1 采购订单物料明细表报表导出'!#REF!,7)=E$1)*('2-1 采购订单物料明细表报表导出'!#REF!=$A884),'2-1 采购订单物料明细表报表导出'!#REF!,0))</f>
        <v>#REF!</v>
      </c>
      <c r="F884" s="23" t="e" cm="1">
        <f t="array" ref="F884">SUM(IF((LEFT('2-1 采购订单物料明细表报表导出'!#REF!,7)=F$1)*('2-1 采购订单物料明细表报表导出'!#REF!=$A884),'2-1 采购订单物料明细表报表导出'!#REF!,0))</f>
        <v>#REF!</v>
      </c>
      <c r="G884" s="23" t="e" cm="1">
        <f t="array" ref="G884">SUM(IF((LEFT('2-1 采购订单物料明细表报表导出'!#REF!,7)=G$1)*('2-1 采购订单物料明细表报表导出'!#REF!=$A884),'2-1 采购订单物料明细表报表导出'!#REF!,0))</f>
        <v>#REF!</v>
      </c>
      <c r="H884" s="23" t="e" cm="1">
        <f t="array" ref="H884">SUM(IF((LEFT('2-1 采购订单物料明细表报表导出'!#REF!,7)=H$1)*('2-1 采购订单物料明细表报表导出'!#REF!=$A884),'2-1 采购订单物料明细表报表导出'!#REF!,0))</f>
        <v>#REF!</v>
      </c>
      <c r="I884" s="23" t="e" cm="1">
        <f t="array" ref="I884">SUM(IF((LEFT('2-1 采购订单物料明细表报表导出'!#REF!,7)=I$1)*('2-1 采购订单物料明细表报表导出'!#REF!=$A884),'2-1 采购订单物料明细表报表导出'!#REF!,0))</f>
        <v>#REF!</v>
      </c>
      <c r="J884" s="23" t="e" cm="1">
        <f t="array" ref="J884">SUM(IF((LEFT('2-1 采购订单物料明细表报表导出'!#REF!,7)=J$1)*('2-1 采购订单物料明细表报表导出'!#REF!=$A884),'2-1 采购订单物料明细表报表导出'!#REF!,0))</f>
        <v>#REF!</v>
      </c>
      <c r="K884" s="23" t="e" cm="1">
        <f t="array" ref="K884">SUM(IF((LEFT('2-1 采购订单物料明细表报表导出'!#REF!,7)=K$1)*('2-1 采购订单物料明细表报表导出'!#REF!=$A884),'2-1 采购订单物料明细表报表导出'!#REF!,0))</f>
        <v>#REF!</v>
      </c>
      <c r="L884" s="23" t="e" cm="1">
        <f t="array" ref="L884">SUM(IF((LEFT('2-1 采购订单物料明细表报表导出'!#REF!,7)=L$1)*('2-1 采购订单物料明细表报表导出'!#REF!=$A884),'2-1 采购订单物料明细表报表导出'!#REF!,0))</f>
        <v>#REF!</v>
      </c>
      <c r="M884" s="23" t="e" cm="1">
        <f t="array" ref="M884">SUM(IF((LEFT('2-1 采购订单物料明细表报表导出'!#REF!,7)=M$1)*('2-1 采购订单物料明细表报表导出'!#REF!=$A884),'2-1 采购订单物料明细表报表导出'!#REF!,0))</f>
        <v>#REF!</v>
      </c>
      <c r="N884" s="23" t="e" cm="1">
        <f t="array" ref="N884">SUM(IF((LEFT('2-1 采购订单物料明细表报表导出'!#REF!,7)=N$1)*('2-1 采购订单物料明细表报表导出'!#REF!=$A884),'2-1 采购订单物料明细表报表导出'!#REF!,0))</f>
        <v>#REF!</v>
      </c>
      <c r="O884" s="23" t="e" cm="1">
        <f t="array" ref="O884">SUM(IF((LEFT('2-1 采购订单物料明细表报表导出'!#REF!,7)=O$1)*('2-1 采购订单物料明细表报表导出'!#REF!=$A884),'2-1 采购订单物料明细表报表导出'!#REF!,0))</f>
        <v>#REF!</v>
      </c>
    </row>
    <row r="885" ht="14.5" spans="1:15">
      <c r="A885" s="32" t="s">
        <v>4193</v>
      </c>
      <c r="B885" s="51" t="s">
        <v>1621</v>
      </c>
      <c r="C885" s="52" t="s">
        <v>1622</v>
      </c>
      <c r="D885" s="23" t="e" cm="1">
        <f t="array" ref="D885">SUM(IF((LEFT('2-1 采购订单物料明细表报表导出'!#REF!,7)=D$1)*('2-1 采购订单物料明细表报表导出'!#REF!=$A885),'2-1 采购订单物料明细表报表导出'!#REF!,0))</f>
        <v>#REF!</v>
      </c>
      <c r="E885" s="23" t="e" cm="1">
        <f t="array" ref="E885">SUM(IF((LEFT('2-1 采购订单物料明细表报表导出'!#REF!,7)=E$1)*('2-1 采购订单物料明细表报表导出'!#REF!=$A885),'2-1 采购订单物料明细表报表导出'!#REF!,0))</f>
        <v>#REF!</v>
      </c>
      <c r="F885" s="23" t="e" cm="1">
        <f t="array" ref="F885">SUM(IF((LEFT('2-1 采购订单物料明细表报表导出'!#REF!,7)=F$1)*('2-1 采购订单物料明细表报表导出'!#REF!=$A885),'2-1 采购订单物料明细表报表导出'!#REF!,0))</f>
        <v>#REF!</v>
      </c>
      <c r="G885" s="23" t="e" cm="1">
        <f t="array" ref="G885">SUM(IF((LEFT('2-1 采购订单物料明细表报表导出'!#REF!,7)=G$1)*('2-1 采购订单物料明细表报表导出'!#REF!=$A885),'2-1 采购订单物料明细表报表导出'!#REF!,0))</f>
        <v>#REF!</v>
      </c>
      <c r="H885" s="23" t="e" cm="1">
        <f t="array" ref="H885">SUM(IF((LEFT('2-1 采购订单物料明细表报表导出'!#REF!,7)=H$1)*('2-1 采购订单物料明细表报表导出'!#REF!=$A885),'2-1 采购订单物料明细表报表导出'!#REF!,0))</f>
        <v>#REF!</v>
      </c>
      <c r="I885" s="23" t="e" cm="1">
        <f t="array" ref="I885">SUM(IF((LEFT('2-1 采购订单物料明细表报表导出'!#REF!,7)=I$1)*('2-1 采购订单物料明细表报表导出'!#REF!=$A885),'2-1 采购订单物料明细表报表导出'!#REF!,0))</f>
        <v>#REF!</v>
      </c>
      <c r="J885" s="23" t="e" cm="1">
        <f t="array" ref="J885">SUM(IF((LEFT('2-1 采购订单物料明细表报表导出'!#REF!,7)=J$1)*('2-1 采购订单物料明细表报表导出'!#REF!=$A885),'2-1 采购订单物料明细表报表导出'!#REF!,0))</f>
        <v>#REF!</v>
      </c>
      <c r="K885" s="23" t="e" cm="1">
        <f t="array" ref="K885">SUM(IF((LEFT('2-1 采购订单物料明细表报表导出'!#REF!,7)=K$1)*('2-1 采购订单物料明细表报表导出'!#REF!=$A885),'2-1 采购订单物料明细表报表导出'!#REF!,0))</f>
        <v>#REF!</v>
      </c>
      <c r="L885" s="23" t="e" cm="1">
        <f t="array" ref="L885">SUM(IF((LEFT('2-1 采购订单物料明细表报表导出'!#REF!,7)=L$1)*('2-1 采购订单物料明细表报表导出'!#REF!=$A885),'2-1 采购订单物料明细表报表导出'!#REF!,0))</f>
        <v>#REF!</v>
      </c>
      <c r="M885" s="23" t="e" cm="1">
        <f t="array" ref="M885">SUM(IF((LEFT('2-1 采购订单物料明细表报表导出'!#REF!,7)=M$1)*('2-1 采购订单物料明细表报表导出'!#REF!=$A885),'2-1 采购订单物料明细表报表导出'!#REF!,0))</f>
        <v>#REF!</v>
      </c>
      <c r="N885" s="23" t="e" cm="1">
        <f t="array" ref="N885">SUM(IF((LEFT('2-1 采购订单物料明细表报表导出'!#REF!,7)=N$1)*('2-1 采购订单物料明细表报表导出'!#REF!=$A885),'2-1 采购订单物料明细表报表导出'!#REF!,0))</f>
        <v>#REF!</v>
      </c>
      <c r="O885" s="23" t="e" cm="1">
        <f t="array" ref="O885">SUM(IF((LEFT('2-1 采购订单物料明细表报表导出'!#REF!,7)=O$1)*('2-1 采购订单物料明细表报表导出'!#REF!=$A885),'2-1 采购订单物料明细表报表导出'!#REF!,0))</f>
        <v>#REF!</v>
      </c>
    </row>
    <row r="886" ht="14.5" spans="1:15">
      <c r="A886" s="32" t="s">
        <v>4194</v>
      </c>
      <c r="B886" s="51" t="s">
        <v>1621</v>
      </c>
      <c r="C886" s="52" t="s">
        <v>1622</v>
      </c>
      <c r="D886" s="23" t="e" cm="1">
        <f t="array" ref="D886">SUM(IF((LEFT('2-1 采购订单物料明细表报表导出'!#REF!,7)=D$1)*('2-1 采购订单物料明细表报表导出'!#REF!=$A886),'2-1 采购订单物料明细表报表导出'!#REF!,0))</f>
        <v>#REF!</v>
      </c>
      <c r="E886" s="23" t="e" cm="1">
        <f t="array" ref="E886">SUM(IF((LEFT('2-1 采购订单物料明细表报表导出'!#REF!,7)=E$1)*('2-1 采购订单物料明细表报表导出'!#REF!=$A886),'2-1 采购订单物料明细表报表导出'!#REF!,0))</f>
        <v>#REF!</v>
      </c>
      <c r="F886" s="23" t="e" cm="1">
        <f t="array" ref="F886">SUM(IF((LEFT('2-1 采购订单物料明细表报表导出'!#REF!,7)=F$1)*('2-1 采购订单物料明细表报表导出'!#REF!=$A886),'2-1 采购订单物料明细表报表导出'!#REF!,0))</f>
        <v>#REF!</v>
      </c>
      <c r="G886" s="23" t="e" cm="1">
        <f t="array" ref="G886">SUM(IF((LEFT('2-1 采购订单物料明细表报表导出'!#REF!,7)=G$1)*('2-1 采购订单物料明细表报表导出'!#REF!=$A886),'2-1 采购订单物料明细表报表导出'!#REF!,0))</f>
        <v>#REF!</v>
      </c>
      <c r="H886" s="23" t="e" cm="1">
        <f t="array" ref="H886">SUM(IF((LEFT('2-1 采购订单物料明细表报表导出'!#REF!,7)=H$1)*('2-1 采购订单物料明细表报表导出'!#REF!=$A886),'2-1 采购订单物料明细表报表导出'!#REF!,0))</f>
        <v>#REF!</v>
      </c>
      <c r="I886" s="23" t="e" cm="1">
        <f t="array" ref="I886">SUM(IF((LEFT('2-1 采购订单物料明细表报表导出'!#REF!,7)=I$1)*('2-1 采购订单物料明细表报表导出'!#REF!=$A886),'2-1 采购订单物料明细表报表导出'!#REF!,0))</f>
        <v>#REF!</v>
      </c>
      <c r="J886" s="23" t="e" cm="1">
        <f t="array" ref="J886">SUM(IF((LEFT('2-1 采购订单物料明细表报表导出'!#REF!,7)=J$1)*('2-1 采购订单物料明细表报表导出'!#REF!=$A886),'2-1 采购订单物料明细表报表导出'!#REF!,0))</f>
        <v>#REF!</v>
      </c>
      <c r="K886" s="23" t="e" cm="1">
        <f t="array" ref="K886">SUM(IF((LEFT('2-1 采购订单物料明细表报表导出'!#REF!,7)=K$1)*('2-1 采购订单物料明细表报表导出'!#REF!=$A886),'2-1 采购订单物料明细表报表导出'!#REF!,0))</f>
        <v>#REF!</v>
      </c>
      <c r="L886" s="23" t="e" cm="1">
        <f t="array" ref="L886">SUM(IF((LEFT('2-1 采购订单物料明细表报表导出'!#REF!,7)=L$1)*('2-1 采购订单物料明细表报表导出'!#REF!=$A886),'2-1 采购订单物料明细表报表导出'!#REF!,0))</f>
        <v>#REF!</v>
      </c>
      <c r="M886" s="23" t="e" cm="1">
        <f t="array" ref="M886">SUM(IF((LEFT('2-1 采购订单物料明细表报表导出'!#REF!,7)=M$1)*('2-1 采购订单物料明细表报表导出'!#REF!=$A886),'2-1 采购订单物料明细表报表导出'!#REF!,0))</f>
        <v>#REF!</v>
      </c>
      <c r="N886" s="23" t="e" cm="1">
        <f t="array" ref="N886">SUM(IF((LEFT('2-1 采购订单物料明细表报表导出'!#REF!,7)=N$1)*('2-1 采购订单物料明细表报表导出'!#REF!=$A886),'2-1 采购订单物料明细表报表导出'!#REF!,0))</f>
        <v>#REF!</v>
      </c>
      <c r="O886" s="23" t="e" cm="1">
        <f t="array" ref="O886">SUM(IF((LEFT('2-1 采购订单物料明细表报表导出'!#REF!,7)=O$1)*('2-1 采购订单物料明细表报表导出'!#REF!=$A886),'2-1 采购订单物料明细表报表导出'!#REF!,0))</f>
        <v>#REF!</v>
      </c>
    </row>
    <row r="887" ht="14.5" spans="1:15">
      <c r="A887" s="32" t="s">
        <v>4195</v>
      </c>
      <c r="B887" s="51" t="s">
        <v>1621</v>
      </c>
      <c r="C887" s="52" t="s">
        <v>1622</v>
      </c>
      <c r="D887" s="23" t="e" cm="1">
        <f t="array" ref="D887">SUM(IF((LEFT('2-1 采购订单物料明细表报表导出'!#REF!,7)=D$1)*('2-1 采购订单物料明细表报表导出'!#REF!=$A887),'2-1 采购订单物料明细表报表导出'!#REF!,0))</f>
        <v>#REF!</v>
      </c>
      <c r="E887" s="23" t="e" cm="1">
        <f t="array" ref="E887">SUM(IF((LEFT('2-1 采购订单物料明细表报表导出'!#REF!,7)=E$1)*('2-1 采购订单物料明细表报表导出'!#REF!=$A887),'2-1 采购订单物料明细表报表导出'!#REF!,0))</f>
        <v>#REF!</v>
      </c>
      <c r="F887" s="23" t="e" cm="1">
        <f t="array" ref="F887">SUM(IF((LEFT('2-1 采购订单物料明细表报表导出'!#REF!,7)=F$1)*('2-1 采购订单物料明细表报表导出'!#REF!=$A887),'2-1 采购订单物料明细表报表导出'!#REF!,0))</f>
        <v>#REF!</v>
      </c>
      <c r="G887" s="23" t="e" cm="1">
        <f t="array" ref="G887">SUM(IF((LEFT('2-1 采购订单物料明细表报表导出'!#REF!,7)=G$1)*('2-1 采购订单物料明细表报表导出'!#REF!=$A887),'2-1 采购订单物料明细表报表导出'!#REF!,0))</f>
        <v>#REF!</v>
      </c>
      <c r="H887" s="23" t="e" cm="1">
        <f t="array" ref="H887">SUM(IF((LEFT('2-1 采购订单物料明细表报表导出'!#REF!,7)=H$1)*('2-1 采购订单物料明细表报表导出'!#REF!=$A887),'2-1 采购订单物料明细表报表导出'!#REF!,0))</f>
        <v>#REF!</v>
      </c>
      <c r="I887" s="23" t="e" cm="1">
        <f t="array" ref="I887">SUM(IF((LEFT('2-1 采购订单物料明细表报表导出'!#REF!,7)=I$1)*('2-1 采购订单物料明细表报表导出'!#REF!=$A887),'2-1 采购订单物料明细表报表导出'!#REF!,0))</f>
        <v>#REF!</v>
      </c>
      <c r="J887" s="23" t="e" cm="1">
        <f t="array" ref="J887">SUM(IF((LEFT('2-1 采购订单物料明细表报表导出'!#REF!,7)=J$1)*('2-1 采购订单物料明细表报表导出'!#REF!=$A887),'2-1 采购订单物料明细表报表导出'!#REF!,0))</f>
        <v>#REF!</v>
      </c>
      <c r="K887" s="23" t="e" cm="1">
        <f t="array" ref="K887">SUM(IF((LEFT('2-1 采购订单物料明细表报表导出'!#REF!,7)=K$1)*('2-1 采购订单物料明细表报表导出'!#REF!=$A887),'2-1 采购订单物料明细表报表导出'!#REF!,0))</f>
        <v>#REF!</v>
      </c>
      <c r="L887" s="23" t="e" cm="1">
        <f t="array" ref="L887">SUM(IF((LEFT('2-1 采购订单物料明细表报表导出'!#REF!,7)=L$1)*('2-1 采购订单物料明细表报表导出'!#REF!=$A887),'2-1 采购订单物料明细表报表导出'!#REF!,0))</f>
        <v>#REF!</v>
      </c>
      <c r="M887" s="23" t="e" cm="1">
        <f t="array" ref="M887">SUM(IF((LEFT('2-1 采购订单物料明细表报表导出'!#REF!,7)=M$1)*('2-1 采购订单物料明细表报表导出'!#REF!=$A887),'2-1 采购订单物料明细表报表导出'!#REF!,0))</f>
        <v>#REF!</v>
      </c>
      <c r="N887" s="23" t="e" cm="1">
        <f t="array" ref="N887">SUM(IF((LEFT('2-1 采购订单物料明细表报表导出'!#REF!,7)=N$1)*('2-1 采购订单物料明细表报表导出'!#REF!=$A887),'2-1 采购订单物料明细表报表导出'!#REF!,0))</f>
        <v>#REF!</v>
      </c>
      <c r="O887" s="23" t="e" cm="1">
        <f t="array" ref="O887">SUM(IF((LEFT('2-1 采购订单物料明细表报表导出'!#REF!,7)=O$1)*('2-1 采购订单物料明细表报表导出'!#REF!=$A887),'2-1 采购订单物料明细表报表导出'!#REF!,0))</f>
        <v>#REF!</v>
      </c>
    </row>
    <row r="888" ht="14.5" spans="1:15">
      <c r="A888" s="32" t="s">
        <v>4196</v>
      </c>
      <c r="B888" s="51" t="s">
        <v>1621</v>
      </c>
      <c r="C888" s="52" t="s">
        <v>1622</v>
      </c>
      <c r="D888" s="23" t="e" cm="1">
        <f t="array" ref="D888">SUM(IF((LEFT('2-1 采购订单物料明细表报表导出'!#REF!,7)=D$1)*('2-1 采购订单物料明细表报表导出'!#REF!=$A888),'2-1 采购订单物料明细表报表导出'!#REF!,0))</f>
        <v>#REF!</v>
      </c>
      <c r="E888" s="23" t="e" cm="1">
        <f t="array" ref="E888">SUM(IF((LEFT('2-1 采购订单物料明细表报表导出'!#REF!,7)=E$1)*('2-1 采购订单物料明细表报表导出'!#REF!=$A888),'2-1 采购订单物料明细表报表导出'!#REF!,0))</f>
        <v>#REF!</v>
      </c>
      <c r="F888" s="23" t="e" cm="1">
        <f t="array" ref="F888">SUM(IF((LEFT('2-1 采购订单物料明细表报表导出'!#REF!,7)=F$1)*('2-1 采购订单物料明细表报表导出'!#REF!=$A888),'2-1 采购订单物料明细表报表导出'!#REF!,0))</f>
        <v>#REF!</v>
      </c>
      <c r="G888" s="23" t="e" cm="1">
        <f t="array" ref="G888">SUM(IF((LEFT('2-1 采购订单物料明细表报表导出'!#REF!,7)=G$1)*('2-1 采购订单物料明细表报表导出'!#REF!=$A888),'2-1 采购订单物料明细表报表导出'!#REF!,0))</f>
        <v>#REF!</v>
      </c>
      <c r="H888" s="23" t="e" cm="1">
        <f t="array" ref="H888">SUM(IF((LEFT('2-1 采购订单物料明细表报表导出'!#REF!,7)=H$1)*('2-1 采购订单物料明细表报表导出'!#REF!=$A888),'2-1 采购订单物料明细表报表导出'!#REF!,0))</f>
        <v>#REF!</v>
      </c>
      <c r="I888" s="23" t="e" cm="1">
        <f t="array" ref="I888">SUM(IF((LEFT('2-1 采购订单物料明细表报表导出'!#REF!,7)=I$1)*('2-1 采购订单物料明细表报表导出'!#REF!=$A888),'2-1 采购订单物料明细表报表导出'!#REF!,0))</f>
        <v>#REF!</v>
      </c>
      <c r="J888" s="23" t="e" cm="1">
        <f t="array" ref="J888">SUM(IF((LEFT('2-1 采购订单物料明细表报表导出'!#REF!,7)=J$1)*('2-1 采购订单物料明细表报表导出'!#REF!=$A888),'2-1 采购订单物料明细表报表导出'!#REF!,0))</f>
        <v>#REF!</v>
      </c>
      <c r="K888" s="23" t="e" cm="1">
        <f t="array" ref="K888">SUM(IF((LEFT('2-1 采购订单物料明细表报表导出'!#REF!,7)=K$1)*('2-1 采购订单物料明细表报表导出'!#REF!=$A888),'2-1 采购订单物料明细表报表导出'!#REF!,0))</f>
        <v>#REF!</v>
      </c>
      <c r="L888" s="23" t="e" cm="1">
        <f t="array" ref="L888">SUM(IF((LEFT('2-1 采购订单物料明细表报表导出'!#REF!,7)=L$1)*('2-1 采购订单物料明细表报表导出'!#REF!=$A888),'2-1 采购订单物料明细表报表导出'!#REF!,0))</f>
        <v>#REF!</v>
      </c>
      <c r="M888" s="23" t="e" cm="1">
        <f t="array" ref="M888">SUM(IF((LEFT('2-1 采购订单物料明细表报表导出'!#REF!,7)=M$1)*('2-1 采购订单物料明细表报表导出'!#REF!=$A888),'2-1 采购订单物料明细表报表导出'!#REF!,0))</f>
        <v>#REF!</v>
      </c>
      <c r="N888" s="23" t="e" cm="1">
        <f t="array" ref="N888">SUM(IF((LEFT('2-1 采购订单物料明细表报表导出'!#REF!,7)=N$1)*('2-1 采购订单物料明细表报表导出'!#REF!=$A888),'2-1 采购订单物料明细表报表导出'!#REF!,0))</f>
        <v>#REF!</v>
      </c>
      <c r="O888" s="23" t="e" cm="1">
        <f t="array" ref="O888">SUM(IF((LEFT('2-1 采购订单物料明细表报表导出'!#REF!,7)=O$1)*('2-1 采购订单物料明细表报表导出'!#REF!=$A888),'2-1 采购订单物料明细表报表导出'!#REF!,0))</f>
        <v>#REF!</v>
      </c>
    </row>
    <row r="889" ht="14.5" spans="1:15">
      <c r="A889" s="32" t="s">
        <v>4197</v>
      </c>
      <c r="B889" s="51" t="s">
        <v>1621</v>
      </c>
      <c r="C889" s="52" t="s">
        <v>1622</v>
      </c>
      <c r="D889" s="23" t="e" cm="1">
        <f t="array" ref="D889">SUM(IF((LEFT('2-1 采购订单物料明细表报表导出'!#REF!,7)=D$1)*('2-1 采购订单物料明细表报表导出'!#REF!=$A889),'2-1 采购订单物料明细表报表导出'!#REF!,0))</f>
        <v>#REF!</v>
      </c>
      <c r="E889" s="23" t="e" cm="1">
        <f t="array" ref="E889">SUM(IF((LEFT('2-1 采购订单物料明细表报表导出'!#REF!,7)=E$1)*('2-1 采购订单物料明细表报表导出'!#REF!=$A889),'2-1 采购订单物料明细表报表导出'!#REF!,0))</f>
        <v>#REF!</v>
      </c>
      <c r="F889" s="23" t="e" cm="1">
        <f t="array" ref="F889">SUM(IF((LEFT('2-1 采购订单物料明细表报表导出'!#REF!,7)=F$1)*('2-1 采购订单物料明细表报表导出'!#REF!=$A889),'2-1 采购订单物料明细表报表导出'!#REF!,0))</f>
        <v>#REF!</v>
      </c>
      <c r="G889" s="23" t="e" cm="1">
        <f t="array" ref="G889">SUM(IF((LEFT('2-1 采购订单物料明细表报表导出'!#REF!,7)=G$1)*('2-1 采购订单物料明细表报表导出'!#REF!=$A889),'2-1 采购订单物料明细表报表导出'!#REF!,0))</f>
        <v>#REF!</v>
      </c>
      <c r="H889" s="23" t="e" cm="1">
        <f t="array" ref="H889">SUM(IF((LEFT('2-1 采购订单物料明细表报表导出'!#REF!,7)=H$1)*('2-1 采购订单物料明细表报表导出'!#REF!=$A889),'2-1 采购订单物料明细表报表导出'!#REF!,0))</f>
        <v>#REF!</v>
      </c>
      <c r="I889" s="23" t="e" cm="1">
        <f t="array" ref="I889">SUM(IF((LEFT('2-1 采购订单物料明细表报表导出'!#REF!,7)=I$1)*('2-1 采购订单物料明细表报表导出'!#REF!=$A889),'2-1 采购订单物料明细表报表导出'!#REF!,0))</f>
        <v>#REF!</v>
      </c>
      <c r="J889" s="23" t="e" cm="1">
        <f t="array" ref="J889">SUM(IF((LEFT('2-1 采购订单物料明细表报表导出'!#REF!,7)=J$1)*('2-1 采购订单物料明细表报表导出'!#REF!=$A889),'2-1 采购订单物料明细表报表导出'!#REF!,0))</f>
        <v>#REF!</v>
      </c>
      <c r="K889" s="23" t="e" cm="1">
        <f t="array" ref="K889">SUM(IF((LEFT('2-1 采购订单物料明细表报表导出'!#REF!,7)=K$1)*('2-1 采购订单物料明细表报表导出'!#REF!=$A889),'2-1 采购订单物料明细表报表导出'!#REF!,0))</f>
        <v>#REF!</v>
      </c>
      <c r="L889" s="23" t="e" cm="1">
        <f t="array" ref="L889">SUM(IF((LEFT('2-1 采购订单物料明细表报表导出'!#REF!,7)=L$1)*('2-1 采购订单物料明细表报表导出'!#REF!=$A889),'2-1 采购订单物料明细表报表导出'!#REF!,0))</f>
        <v>#REF!</v>
      </c>
      <c r="M889" s="23" t="e" cm="1">
        <f t="array" ref="M889">SUM(IF((LEFT('2-1 采购订单物料明细表报表导出'!#REF!,7)=M$1)*('2-1 采购订单物料明细表报表导出'!#REF!=$A889),'2-1 采购订单物料明细表报表导出'!#REF!,0))</f>
        <v>#REF!</v>
      </c>
      <c r="N889" s="23" t="e" cm="1">
        <f t="array" ref="N889">SUM(IF((LEFT('2-1 采购订单物料明细表报表导出'!#REF!,7)=N$1)*('2-1 采购订单物料明细表报表导出'!#REF!=$A889),'2-1 采购订单物料明细表报表导出'!#REF!,0))</f>
        <v>#REF!</v>
      </c>
      <c r="O889" s="23" t="e" cm="1">
        <f t="array" ref="O889">SUM(IF((LEFT('2-1 采购订单物料明细表报表导出'!#REF!,7)=O$1)*('2-1 采购订单物料明细表报表导出'!#REF!=$A889),'2-1 采购订单物料明细表报表导出'!#REF!,0))</f>
        <v>#REF!</v>
      </c>
    </row>
    <row r="890" ht="14.5" spans="1:15">
      <c r="A890" s="32" t="s">
        <v>4198</v>
      </c>
      <c r="B890" s="51" t="s">
        <v>1621</v>
      </c>
      <c r="C890" s="52" t="s">
        <v>1622</v>
      </c>
      <c r="D890" s="23" t="e" cm="1">
        <f t="array" ref="D890">SUM(IF((LEFT('2-1 采购订单物料明细表报表导出'!#REF!,7)=D$1)*('2-1 采购订单物料明细表报表导出'!#REF!=$A890),'2-1 采购订单物料明细表报表导出'!#REF!,0))</f>
        <v>#REF!</v>
      </c>
      <c r="E890" s="23" t="e" cm="1">
        <f t="array" ref="E890">SUM(IF((LEFT('2-1 采购订单物料明细表报表导出'!#REF!,7)=E$1)*('2-1 采购订单物料明细表报表导出'!#REF!=$A890),'2-1 采购订单物料明细表报表导出'!#REF!,0))</f>
        <v>#REF!</v>
      </c>
      <c r="F890" s="23" t="e" cm="1">
        <f t="array" ref="F890">SUM(IF((LEFT('2-1 采购订单物料明细表报表导出'!#REF!,7)=F$1)*('2-1 采购订单物料明细表报表导出'!#REF!=$A890),'2-1 采购订单物料明细表报表导出'!#REF!,0))</f>
        <v>#REF!</v>
      </c>
      <c r="G890" s="23" t="e" cm="1">
        <f t="array" ref="G890">SUM(IF((LEFT('2-1 采购订单物料明细表报表导出'!#REF!,7)=G$1)*('2-1 采购订单物料明细表报表导出'!#REF!=$A890),'2-1 采购订单物料明细表报表导出'!#REF!,0))</f>
        <v>#REF!</v>
      </c>
      <c r="H890" s="23" t="e" cm="1">
        <f t="array" ref="H890">SUM(IF((LEFT('2-1 采购订单物料明细表报表导出'!#REF!,7)=H$1)*('2-1 采购订单物料明细表报表导出'!#REF!=$A890),'2-1 采购订单物料明细表报表导出'!#REF!,0))</f>
        <v>#REF!</v>
      </c>
      <c r="I890" s="23" t="e" cm="1">
        <f t="array" ref="I890">SUM(IF((LEFT('2-1 采购订单物料明细表报表导出'!#REF!,7)=I$1)*('2-1 采购订单物料明细表报表导出'!#REF!=$A890),'2-1 采购订单物料明细表报表导出'!#REF!,0))</f>
        <v>#REF!</v>
      </c>
      <c r="J890" s="23" t="e" cm="1">
        <f t="array" ref="J890">SUM(IF((LEFT('2-1 采购订单物料明细表报表导出'!#REF!,7)=J$1)*('2-1 采购订单物料明细表报表导出'!#REF!=$A890),'2-1 采购订单物料明细表报表导出'!#REF!,0))</f>
        <v>#REF!</v>
      </c>
      <c r="K890" s="23" t="e" cm="1">
        <f t="array" ref="K890">SUM(IF((LEFT('2-1 采购订单物料明细表报表导出'!#REF!,7)=K$1)*('2-1 采购订单物料明细表报表导出'!#REF!=$A890),'2-1 采购订单物料明细表报表导出'!#REF!,0))</f>
        <v>#REF!</v>
      </c>
      <c r="L890" s="23" t="e" cm="1">
        <f t="array" ref="L890">SUM(IF((LEFT('2-1 采购订单物料明细表报表导出'!#REF!,7)=L$1)*('2-1 采购订单物料明细表报表导出'!#REF!=$A890),'2-1 采购订单物料明细表报表导出'!#REF!,0))</f>
        <v>#REF!</v>
      </c>
      <c r="M890" s="23" t="e" cm="1">
        <f t="array" ref="M890">SUM(IF((LEFT('2-1 采购订单物料明细表报表导出'!#REF!,7)=M$1)*('2-1 采购订单物料明细表报表导出'!#REF!=$A890),'2-1 采购订单物料明细表报表导出'!#REF!,0))</f>
        <v>#REF!</v>
      </c>
      <c r="N890" s="23" t="e" cm="1">
        <f t="array" ref="N890">SUM(IF((LEFT('2-1 采购订单物料明细表报表导出'!#REF!,7)=N$1)*('2-1 采购订单物料明细表报表导出'!#REF!=$A890),'2-1 采购订单物料明细表报表导出'!#REF!,0))</f>
        <v>#REF!</v>
      </c>
      <c r="O890" s="23" t="e" cm="1">
        <f t="array" ref="O890">SUM(IF((LEFT('2-1 采购订单物料明细表报表导出'!#REF!,7)=O$1)*('2-1 采购订单物料明细表报表导出'!#REF!=$A890),'2-1 采购订单物料明细表报表导出'!#REF!,0))</f>
        <v>#REF!</v>
      </c>
    </row>
    <row r="891" ht="14.5" spans="1:15">
      <c r="A891" s="32" t="s">
        <v>4199</v>
      </c>
      <c r="B891" s="51" t="s">
        <v>1621</v>
      </c>
      <c r="C891" s="52" t="s">
        <v>1622</v>
      </c>
      <c r="D891" s="23" t="e" cm="1">
        <f t="array" ref="D891">SUM(IF((LEFT('2-1 采购订单物料明细表报表导出'!#REF!,7)=D$1)*('2-1 采购订单物料明细表报表导出'!#REF!=$A891),'2-1 采购订单物料明细表报表导出'!#REF!,0))</f>
        <v>#REF!</v>
      </c>
      <c r="E891" s="23" t="e" cm="1">
        <f t="array" ref="E891">SUM(IF((LEFT('2-1 采购订单物料明细表报表导出'!#REF!,7)=E$1)*('2-1 采购订单物料明细表报表导出'!#REF!=$A891),'2-1 采购订单物料明细表报表导出'!#REF!,0))</f>
        <v>#REF!</v>
      </c>
      <c r="F891" s="23" t="e" cm="1">
        <f t="array" ref="F891">SUM(IF((LEFT('2-1 采购订单物料明细表报表导出'!#REF!,7)=F$1)*('2-1 采购订单物料明细表报表导出'!#REF!=$A891),'2-1 采购订单物料明细表报表导出'!#REF!,0))</f>
        <v>#REF!</v>
      </c>
      <c r="G891" s="23" t="e" cm="1">
        <f t="array" ref="G891">SUM(IF((LEFT('2-1 采购订单物料明细表报表导出'!#REF!,7)=G$1)*('2-1 采购订单物料明细表报表导出'!#REF!=$A891),'2-1 采购订单物料明细表报表导出'!#REF!,0))</f>
        <v>#REF!</v>
      </c>
      <c r="H891" s="23" t="e" cm="1">
        <f t="array" ref="H891">SUM(IF((LEFT('2-1 采购订单物料明细表报表导出'!#REF!,7)=H$1)*('2-1 采购订单物料明细表报表导出'!#REF!=$A891),'2-1 采购订单物料明细表报表导出'!#REF!,0))</f>
        <v>#REF!</v>
      </c>
      <c r="I891" s="23" t="e" cm="1">
        <f t="array" ref="I891">SUM(IF((LEFT('2-1 采购订单物料明细表报表导出'!#REF!,7)=I$1)*('2-1 采购订单物料明细表报表导出'!#REF!=$A891),'2-1 采购订单物料明细表报表导出'!#REF!,0))</f>
        <v>#REF!</v>
      </c>
      <c r="J891" s="23" t="e" cm="1">
        <f t="array" ref="J891">SUM(IF((LEFT('2-1 采购订单物料明细表报表导出'!#REF!,7)=J$1)*('2-1 采购订单物料明细表报表导出'!#REF!=$A891),'2-1 采购订单物料明细表报表导出'!#REF!,0))</f>
        <v>#REF!</v>
      </c>
      <c r="K891" s="23" t="e" cm="1">
        <f t="array" ref="K891">SUM(IF((LEFT('2-1 采购订单物料明细表报表导出'!#REF!,7)=K$1)*('2-1 采购订单物料明细表报表导出'!#REF!=$A891),'2-1 采购订单物料明细表报表导出'!#REF!,0))</f>
        <v>#REF!</v>
      </c>
      <c r="L891" s="23" t="e" cm="1">
        <f t="array" ref="L891">SUM(IF((LEFT('2-1 采购订单物料明细表报表导出'!#REF!,7)=L$1)*('2-1 采购订单物料明细表报表导出'!#REF!=$A891),'2-1 采购订单物料明细表报表导出'!#REF!,0))</f>
        <v>#REF!</v>
      </c>
      <c r="M891" s="23" t="e" cm="1">
        <f t="array" ref="M891">SUM(IF((LEFT('2-1 采购订单物料明细表报表导出'!#REF!,7)=M$1)*('2-1 采购订单物料明细表报表导出'!#REF!=$A891),'2-1 采购订单物料明细表报表导出'!#REF!,0))</f>
        <v>#REF!</v>
      </c>
      <c r="N891" s="23" t="e" cm="1">
        <f t="array" ref="N891">SUM(IF((LEFT('2-1 采购订单物料明细表报表导出'!#REF!,7)=N$1)*('2-1 采购订单物料明细表报表导出'!#REF!=$A891),'2-1 采购订单物料明细表报表导出'!#REF!,0))</f>
        <v>#REF!</v>
      </c>
      <c r="O891" s="23" t="e" cm="1">
        <f t="array" ref="O891">SUM(IF((LEFT('2-1 采购订单物料明细表报表导出'!#REF!,7)=O$1)*('2-1 采购订单物料明细表报表导出'!#REF!=$A891),'2-1 采购订单物料明细表报表导出'!#REF!,0))</f>
        <v>#REF!</v>
      </c>
    </row>
    <row r="892" ht="14.5" spans="1:15">
      <c r="A892" s="32" t="s">
        <v>4200</v>
      </c>
      <c r="B892" s="51" t="s">
        <v>1621</v>
      </c>
      <c r="C892" s="52" t="s">
        <v>1622</v>
      </c>
      <c r="D892" s="23" t="e" cm="1">
        <f t="array" ref="D892">SUM(IF((LEFT('2-1 采购订单物料明细表报表导出'!#REF!,7)=D$1)*('2-1 采购订单物料明细表报表导出'!#REF!=$A892),'2-1 采购订单物料明细表报表导出'!#REF!,0))</f>
        <v>#REF!</v>
      </c>
      <c r="E892" s="23" t="e" cm="1">
        <f t="array" ref="E892">SUM(IF((LEFT('2-1 采购订单物料明细表报表导出'!#REF!,7)=E$1)*('2-1 采购订单物料明细表报表导出'!#REF!=$A892),'2-1 采购订单物料明细表报表导出'!#REF!,0))</f>
        <v>#REF!</v>
      </c>
      <c r="F892" s="23" t="e" cm="1">
        <f t="array" ref="F892">SUM(IF((LEFT('2-1 采购订单物料明细表报表导出'!#REF!,7)=F$1)*('2-1 采购订单物料明细表报表导出'!#REF!=$A892),'2-1 采购订单物料明细表报表导出'!#REF!,0))</f>
        <v>#REF!</v>
      </c>
      <c r="G892" s="23" t="e" cm="1">
        <f t="array" ref="G892">SUM(IF((LEFT('2-1 采购订单物料明细表报表导出'!#REF!,7)=G$1)*('2-1 采购订单物料明细表报表导出'!#REF!=$A892),'2-1 采购订单物料明细表报表导出'!#REF!,0))</f>
        <v>#REF!</v>
      </c>
      <c r="H892" s="23" t="e" cm="1">
        <f t="array" ref="H892">SUM(IF((LEFT('2-1 采购订单物料明细表报表导出'!#REF!,7)=H$1)*('2-1 采购订单物料明细表报表导出'!#REF!=$A892),'2-1 采购订单物料明细表报表导出'!#REF!,0))</f>
        <v>#REF!</v>
      </c>
      <c r="I892" s="23" t="e" cm="1">
        <f t="array" ref="I892">SUM(IF((LEFT('2-1 采购订单物料明细表报表导出'!#REF!,7)=I$1)*('2-1 采购订单物料明细表报表导出'!#REF!=$A892),'2-1 采购订单物料明细表报表导出'!#REF!,0))</f>
        <v>#REF!</v>
      </c>
      <c r="J892" s="23" t="e" cm="1">
        <f t="array" ref="J892">SUM(IF((LEFT('2-1 采购订单物料明细表报表导出'!#REF!,7)=J$1)*('2-1 采购订单物料明细表报表导出'!#REF!=$A892),'2-1 采购订单物料明细表报表导出'!#REF!,0))</f>
        <v>#REF!</v>
      </c>
      <c r="K892" s="23" t="e" cm="1">
        <f t="array" ref="K892">SUM(IF((LEFT('2-1 采购订单物料明细表报表导出'!#REF!,7)=K$1)*('2-1 采购订单物料明细表报表导出'!#REF!=$A892),'2-1 采购订单物料明细表报表导出'!#REF!,0))</f>
        <v>#REF!</v>
      </c>
      <c r="L892" s="23" t="e" cm="1">
        <f t="array" ref="L892">SUM(IF((LEFT('2-1 采购订单物料明细表报表导出'!#REF!,7)=L$1)*('2-1 采购订单物料明细表报表导出'!#REF!=$A892),'2-1 采购订单物料明细表报表导出'!#REF!,0))</f>
        <v>#REF!</v>
      </c>
      <c r="M892" s="23" t="e" cm="1">
        <f t="array" ref="M892">SUM(IF((LEFT('2-1 采购订单物料明细表报表导出'!#REF!,7)=M$1)*('2-1 采购订单物料明细表报表导出'!#REF!=$A892),'2-1 采购订单物料明细表报表导出'!#REF!,0))</f>
        <v>#REF!</v>
      </c>
      <c r="N892" s="23" t="e" cm="1">
        <f t="array" ref="N892">SUM(IF((LEFT('2-1 采购订单物料明细表报表导出'!#REF!,7)=N$1)*('2-1 采购订单物料明细表报表导出'!#REF!=$A892),'2-1 采购订单物料明细表报表导出'!#REF!,0))</f>
        <v>#REF!</v>
      </c>
      <c r="O892" s="23" t="e" cm="1">
        <f t="array" ref="O892">SUM(IF((LEFT('2-1 采购订单物料明细表报表导出'!#REF!,7)=O$1)*('2-1 采购订单物料明细表报表导出'!#REF!=$A892),'2-1 采购订单物料明细表报表导出'!#REF!,0))</f>
        <v>#REF!</v>
      </c>
    </row>
    <row r="893" ht="14.5" spans="1:15">
      <c r="A893" s="32" t="s">
        <v>4201</v>
      </c>
      <c r="B893" s="51" t="s">
        <v>1621</v>
      </c>
      <c r="C893" s="52" t="s">
        <v>1622</v>
      </c>
      <c r="D893" s="23" t="e" cm="1">
        <f t="array" ref="D893">SUM(IF((LEFT('2-1 采购订单物料明细表报表导出'!#REF!,7)=D$1)*('2-1 采购订单物料明细表报表导出'!#REF!=$A893),'2-1 采购订单物料明细表报表导出'!#REF!,0))</f>
        <v>#REF!</v>
      </c>
      <c r="E893" s="23" t="e" cm="1">
        <f t="array" ref="E893">SUM(IF((LEFT('2-1 采购订单物料明细表报表导出'!#REF!,7)=E$1)*('2-1 采购订单物料明细表报表导出'!#REF!=$A893),'2-1 采购订单物料明细表报表导出'!#REF!,0))</f>
        <v>#REF!</v>
      </c>
      <c r="F893" s="23" t="e" cm="1">
        <f t="array" ref="F893">SUM(IF((LEFT('2-1 采购订单物料明细表报表导出'!#REF!,7)=F$1)*('2-1 采购订单物料明细表报表导出'!#REF!=$A893),'2-1 采购订单物料明细表报表导出'!#REF!,0))</f>
        <v>#REF!</v>
      </c>
      <c r="G893" s="23" t="e" cm="1">
        <f t="array" ref="G893">SUM(IF((LEFT('2-1 采购订单物料明细表报表导出'!#REF!,7)=G$1)*('2-1 采购订单物料明细表报表导出'!#REF!=$A893),'2-1 采购订单物料明细表报表导出'!#REF!,0))</f>
        <v>#REF!</v>
      </c>
      <c r="H893" s="23" t="e" cm="1">
        <f t="array" ref="H893">SUM(IF((LEFT('2-1 采购订单物料明细表报表导出'!#REF!,7)=H$1)*('2-1 采购订单物料明细表报表导出'!#REF!=$A893),'2-1 采购订单物料明细表报表导出'!#REF!,0))</f>
        <v>#REF!</v>
      </c>
      <c r="I893" s="23" t="e" cm="1">
        <f t="array" ref="I893">SUM(IF((LEFT('2-1 采购订单物料明细表报表导出'!#REF!,7)=I$1)*('2-1 采购订单物料明细表报表导出'!#REF!=$A893),'2-1 采购订单物料明细表报表导出'!#REF!,0))</f>
        <v>#REF!</v>
      </c>
      <c r="J893" s="23" t="e" cm="1">
        <f t="array" ref="J893">SUM(IF((LEFT('2-1 采购订单物料明细表报表导出'!#REF!,7)=J$1)*('2-1 采购订单物料明细表报表导出'!#REF!=$A893),'2-1 采购订单物料明细表报表导出'!#REF!,0))</f>
        <v>#REF!</v>
      </c>
      <c r="K893" s="23" t="e" cm="1">
        <f t="array" ref="K893">SUM(IF((LEFT('2-1 采购订单物料明细表报表导出'!#REF!,7)=K$1)*('2-1 采购订单物料明细表报表导出'!#REF!=$A893),'2-1 采购订单物料明细表报表导出'!#REF!,0))</f>
        <v>#REF!</v>
      </c>
      <c r="L893" s="23" t="e" cm="1">
        <f t="array" ref="L893">SUM(IF((LEFT('2-1 采购订单物料明细表报表导出'!#REF!,7)=L$1)*('2-1 采购订单物料明细表报表导出'!#REF!=$A893),'2-1 采购订单物料明细表报表导出'!#REF!,0))</f>
        <v>#REF!</v>
      </c>
      <c r="M893" s="23" t="e" cm="1">
        <f t="array" ref="M893">SUM(IF((LEFT('2-1 采购订单物料明细表报表导出'!#REF!,7)=M$1)*('2-1 采购订单物料明细表报表导出'!#REF!=$A893),'2-1 采购订单物料明细表报表导出'!#REF!,0))</f>
        <v>#REF!</v>
      </c>
      <c r="N893" s="23" t="e" cm="1">
        <f t="array" ref="N893">SUM(IF((LEFT('2-1 采购订单物料明细表报表导出'!#REF!,7)=N$1)*('2-1 采购订单物料明细表报表导出'!#REF!=$A893),'2-1 采购订单物料明细表报表导出'!#REF!,0))</f>
        <v>#REF!</v>
      </c>
      <c r="O893" s="23" t="e" cm="1">
        <f t="array" ref="O893">SUM(IF((LEFT('2-1 采购订单物料明细表报表导出'!#REF!,7)=O$1)*('2-1 采购订单物料明细表报表导出'!#REF!=$A893),'2-1 采购订单物料明细表报表导出'!#REF!,0))</f>
        <v>#REF!</v>
      </c>
    </row>
    <row r="894" ht="14.5" spans="1:15">
      <c r="A894" s="32" t="s">
        <v>4202</v>
      </c>
      <c r="B894" s="51" t="s">
        <v>1621</v>
      </c>
      <c r="C894" s="52" t="s">
        <v>1622</v>
      </c>
      <c r="D894" s="23" t="e" cm="1">
        <f t="array" ref="D894">SUM(IF((LEFT('2-1 采购订单物料明细表报表导出'!#REF!,7)=D$1)*('2-1 采购订单物料明细表报表导出'!#REF!=$A894),'2-1 采购订单物料明细表报表导出'!#REF!,0))</f>
        <v>#REF!</v>
      </c>
      <c r="E894" s="23" t="e" cm="1">
        <f t="array" ref="E894">SUM(IF((LEFT('2-1 采购订单物料明细表报表导出'!#REF!,7)=E$1)*('2-1 采购订单物料明细表报表导出'!#REF!=$A894),'2-1 采购订单物料明细表报表导出'!#REF!,0))</f>
        <v>#REF!</v>
      </c>
      <c r="F894" s="23" t="e" cm="1">
        <f t="array" ref="F894">SUM(IF((LEFT('2-1 采购订单物料明细表报表导出'!#REF!,7)=F$1)*('2-1 采购订单物料明细表报表导出'!#REF!=$A894),'2-1 采购订单物料明细表报表导出'!#REF!,0))</f>
        <v>#REF!</v>
      </c>
      <c r="G894" s="23" t="e" cm="1">
        <f t="array" ref="G894">SUM(IF((LEFT('2-1 采购订单物料明细表报表导出'!#REF!,7)=G$1)*('2-1 采购订单物料明细表报表导出'!#REF!=$A894),'2-1 采购订单物料明细表报表导出'!#REF!,0))</f>
        <v>#REF!</v>
      </c>
      <c r="H894" s="23" t="e" cm="1">
        <f t="array" ref="H894">SUM(IF((LEFT('2-1 采购订单物料明细表报表导出'!#REF!,7)=H$1)*('2-1 采购订单物料明细表报表导出'!#REF!=$A894),'2-1 采购订单物料明细表报表导出'!#REF!,0))</f>
        <v>#REF!</v>
      </c>
      <c r="I894" s="23" t="e" cm="1">
        <f t="array" ref="I894">SUM(IF((LEFT('2-1 采购订单物料明细表报表导出'!#REF!,7)=I$1)*('2-1 采购订单物料明细表报表导出'!#REF!=$A894),'2-1 采购订单物料明细表报表导出'!#REF!,0))</f>
        <v>#REF!</v>
      </c>
      <c r="J894" s="23" t="e" cm="1">
        <f t="array" ref="J894">SUM(IF((LEFT('2-1 采购订单物料明细表报表导出'!#REF!,7)=J$1)*('2-1 采购订单物料明细表报表导出'!#REF!=$A894),'2-1 采购订单物料明细表报表导出'!#REF!,0))</f>
        <v>#REF!</v>
      </c>
      <c r="K894" s="23" t="e" cm="1">
        <f t="array" ref="K894">SUM(IF((LEFT('2-1 采购订单物料明细表报表导出'!#REF!,7)=K$1)*('2-1 采购订单物料明细表报表导出'!#REF!=$A894),'2-1 采购订单物料明细表报表导出'!#REF!,0))</f>
        <v>#REF!</v>
      </c>
      <c r="L894" s="23" t="e" cm="1">
        <f t="array" ref="L894">SUM(IF((LEFT('2-1 采购订单物料明细表报表导出'!#REF!,7)=L$1)*('2-1 采购订单物料明细表报表导出'!#REF!=$A894),'2-1 采购订单物料明细表报表导出'!#REF!,0))</f>
        <v>#REF!</v>
      </c>
      <c r="M894" s="23" t="e" cm="1">
        <f t="array" ref="M894">SUM(IF((LEFT('2-1 采购订单物料明细表报表导出'!#REF!,7)=M$1)*('2-1 采购订单物料明细表报表导出'!#REF!=$A894),'2-1 采购订单物料明细表报表导出'!#REF!,0))</f>
        <v>#REF!</v>
      </c>
      <c r="N894" s="23" t="e" cm="1">
        <f t="array" ref="N894">SUM(IF((LEFT('2-1 采购订单物料明细表报表导出'!#REF!,7)=N$1)*('2-1 采购订单物料明细表报表导出'!#REF!=$A894),'2-1 采购订单物料明细表报表导出'!#REF!,0))</f>
        <v>#REF!</v>
      </c>
      <c r="O894" s="23" t="e" cm="1">
        <f t="array" ref="O894">SUM(IF((LEFT('2-1 采购订单物料明细表报表导出'!#REF!,7)=O$1)*('2-1 采购订单物料明细表报表导出'!#REF!=$A894),'2-1 采购订单物料明细表报表导出'!#REF!,0))</f>
        <v>#REF!</v>
      </c>
    </row>
    <row r="895" ht="14.5" spans="1:15">
      <c r="A895" s="32" t="s">
        <v>4203</v>
      </c>
      <c r="B895" s="51" t="s">
        <v>1621</v>
      </c>
      <c r="C895" s="52" t="s">
        <v>1622</v>
      </c>
      <c r="D895" s="23" t="e" cm="1">
        <f t="array" ref="D895">SUM(IF((LEFT('2-1 采购订单物料明细表报表导出'!#REF!,7)=D$1)*('2-1 采购订单物料明细表报表导出'!#REF!=$A895),'2-1 采购订单物料明细表报表导出'!#REF!,0))</f>
        <v>#REF!</v>
      </c>
      <c r="E895" s="23" t="e" cm="1">
        <f t="array" ref="E895">SUM(IF((LEFT('2-1 采购订单物料明细表报表导出'!#REF!,7)=E$1)*('2-1 采购订单物料明细表报表导出'!#REF!=$A895),'2-1 采购订单物料明细表报表导出'!#REF!,0))</f>
        <v>#REF!</v>
      </c>
      <c r="F895" s="23" t="e" cm="1">
        <f t="array" ref="F895">SUM(IF((LEFT('2-1 采购订单物料明细表报表导出'!#REF!,7)=F$1)*('2-1 采购订单物料明细表报表导出'!#REF!=$A895),'2-1 采购订单物料明细表报表导出'!#REF!,0))</f>
        <v>#REF!</v>
      </c>
      <c r="G895" s="23" t="e" cm="1">
        <f t="array" ref="G895">SUM(IF((LEFT('2-1 采购订单物料明细表报表导出'!#REF!,7)=G$1)*('2-1 采购订单物料明细表报表导出'!#REF!=$A895),'2-1 采购订单物料明细表报表导出'!#REF!,0))</f>
        <v>#REF!</v>
      </c>
      <c r="H895" s="23" t="e" cm="1">
        <f t="array" ref="H895">SUM(IF((LEFT('2-1 采购订单物料明细表报表导出'!#REF!,7)=H$1)*('2-1 采购订单物料明细表报表导出'!#REF!=$A895),'2-1 采购订单物料明细表报表导出'!#REF!,0))</f>
        <v>#REF!</v>
      </c>
      <c r="I895" s="23" t="e" cm="1">
        <f t="array" ref="I895">SUM(IF((LEFT('2-1 采购订单物料明细表报表导出'!#REF!,7)=I$1)*('2-1 采购订单物料明细表报表导出'!#REF!=$A895),'2-1 采购订单物料明细表报表导出'!#REF!,0))</f>
        <v>#REF!</v>
      </c>
      <c r="J895" s="23" t="e" cm="1">
        <f t="array" ref="J895">SUM(IF((LEFT('2-1 采购订单物料明细表报表导出'!#REF!,7)=J$1)*('2-1 采购订单物料明细表报表导出'!#REF!=$A895),'2-1 采购订单物料明细表报表导出'!#REF!,0))</f>
        <v>#REF!</v>
      </c>
      <c r="K895" s="23" t="e" cm="1">
        <f t="array" ref="K895">SUM(IF((LEFT('2-1 采购订单物料明细表报表导出'!#REF!,7)=K$1)*('2-1 采购订单物料明细表报表导出'!#REF!=$A895),'2-1 采购订单物料明细表报表导出'!#REF!,0))</f>
        <v>#REF!</v>
      </c>
      <c r="L895" s="23" t="e" cm="1">
        <f t="array" ref="L895">SUM(IF((LEFT('2-1 采购订单物料明细表报表导出'!#REF!,7)=L$1)*('2-1 采购订单物料明细表报表导出'!#REF!=$A895),'2-1 采购订单物料明细表报表导出'!#REF!,0))</f>
        <v>#REF!</v>
      </c>
      <c r="M895" s="23" t="e" cm="1">
        <f t="array" ref="M895">SUM(IF((LEFT('2-1 采购订单物料明细表报表导出'!#REF!,7)=M$1)*('2-1 采购订单物料明细表报表导出'!#REF!=$A895),'2-1 采购订单物料明细表报表导出'!#REF!,0))</f>
        <v>#REF!</v>
      </c>
      <c r="N895" s="23" t="e" cm="1">
        <f t="array" ref="N895">SUM(IF((LEFT('2-1 采购订单物料明细表报表导出'!#REF!,7)=N$1)*('2-1 采购订单物料明细表报表导出'!#REF!=$A895),'2-1 采购订单物料明细表报表导出'!#REF!,0))</f>
        <v>#REF!</v>
      </c>
      <c r="O895" s="23" t="e" cm="1">
        <f t="array" ref="O895">SUM(IF((LEFT('2-1 采购订单物料明细表报表导出'!#REF!,7)=O$1)*('2-1 采购订单物料明细表报表导出'!#REF!=$A895),'2-1 采购订单物料明细表报表导出'!#REF!,0))</f>
        <v>#REF!</v>
      </c>
    </row>
    <row r="896" ht="14.5" spans="1:15">
      <c r="A896" s="32" t="s">
        <v>4204</v>
      </c>
      <c r="B896" s="51" t="s">
        <v>1621</v>
      </c>
      <c r="C896" s="52" t="s">
        <v>1622</v>
      </c>
      <c r="D896" s="23" t="e" cm="1">
        <f t="array" ref="D896">SUM(IF((LEFT('2-1 采购订单物料明细表报表导出'!#REF!,7)=D$1)*('2-1 采购订单物料明细表报表导出'!#REF!=$A896),'2-1 采购订单物料明细表报表导出'!#REF!,0))</f>
        <v>#REF!</v>
      </c>
      <c r="E896" s="23" t="e" cm="1">
        <f t="array" ref="E896">SUM(IF((LEFT('2-1 采购订单物料明细表报表导出'!#REF!,7)=E$1)*('2-1 采购订单物料明细表报表导出'!#REF!=$A896),'2-1 采购订单物料明细表报表导出'!#REF!,0))</f>
        <v>#REF!</v>
      </c>
      <c r="F896" s="23" t="e" cm="1">
        <f t="array" ref="F896">SUM(IF((LEFT('2-1 采购订单物料明细表报表导出'!#REF!,7)=F$1)*('2-1 采购订单物料明细表报表导出'!#REF!=$A896),'2-1 采购订单物料明细表报表导出'!#REF!,0))</f>
        <v>#REF!</v>
      </c>
      <c r="G896" s="23" t="e" cm="1">
        <f t="array" ref="G896">SUM(IF((LEFT('2-1 采购订单物料明细表报表导出'!#REF!,7)=G$1)*('2-1 采购订单物料明细表报表导出'!#REF!=$A896),'2-1 采购订单物料明细表报表导出'!#REF!,0))</f>
        <v>#REF!</v>
      </c>
      <c r="H896" s="23" t="e" cm="1">
        <f t="array" ref="H896">SUM(IF((LEFT('2-1 采购订单物料明细表报表导出'!#REF!,7)=H$1)*('2-1 采购订单物料明细表报表导出'!#REF!=$A896),'2-1 采购订单物料明细表报表导出'!#REF!,0))</f>
        <v>#REF!</v>
      </c>
      <c r="I896" s="23" t="e" cm="1">
        <f t="array" ref="I896">SUM(IF((LEFT('2-1 采购订单物料明细表报表导出'!#REF!,7)=I$1)*('2-1 采购订单物料明细表报表导出'!#REF!=$A896),'2-1 采购订单物料明细表报表导出'!#REF!,0))</f>
        <v>#REF!</v>
      </c>
      <c r="J896" s="23" t="e" cm="1">
        <f t="array" ref="J896">SUM(IF((LEFT('2-1 采购订单物料明细表报表导出'!#REF!,7)=J$1)*('2-1 采购订单物料明细表报表导出'!#REF!=$A896),'2-1 采购订单物料明细表报表导出'!#REF!,0))</f>
        <v>#REF!</v>
      </c>
      <c r="K896" s="23" t="e" cm="1">
        <f t="array" ref="K896">SUM(IF((LEFT('2-1 采购订单物料明细表报表导出'!#REF!,7)=K$1)*('2-1 采购订单物料明细表报表导出'!#REF!=$A896),'2-1 采购订单物料明细表报表导出'!#REF!,0))</f>
        <v>#REF!</v>
      </c>
      <c r="L896" s="23" t="e" cm="1">
        <f t="array" ref="L896">SUM(IF((LEFT('2-1 采购订单物料明细表报表导出'!#REF!,7)=L$1)*('2-1 采购订单物料明细表报表导出'!#REF!=$A896),'2-1 采购订单物料明细表报表导出'!#REF!,0))</f>
        <v>#REF!</v>
      </c>
      <c r="M896" s="23" t="e" cm="1">
        <f t="array" ref="M896">SUM(IF((LEFT('2-1 采购订单物料明细表报表导出'!#REF!,7)=M$1)*('2-1 采购订单物料明细表报表导出'!#REF!=$A896),'2-1 采购订单物料明细表报表导出'!#REF!,0))</f>
        <v>#REF!</v>
      </c>
      <c r="N896" s="23" t="e" cm="1">
        <f t="array" ref="N896">SUM(IF((LEFT('2-1 采购订单物料明细表报表导出'!#REF!,7)=N$1)*('2-1 采购订单物料明细表报表导出'!#REF!=$A896),'2-1 采购订单物料明细表报表导出'!#REF!,0))</f>
        <v>#REF!</v>
      </c>
      <c r="O896" s="23" t="e" cm="1">
        <f t="array" ref="O896">SUM(IF((LEFT('2-1 采购订单物料明细表报表导出'!#REF!,7)=O$1)*('2-1 采购订单物料明细表报表导出'!#REF!=$A896),'2-1 采购订单物料明细表报表导出'!#REF!,0))</f>
        <v>#REF!</v>
      </c>
    </row>
    <row r="897" ht="14.5" spans="1:15">
      <c r="A897" s="32" t="s">
        <v>4205</v>
      </c>
      <c r="B897" s="51" t="s">
        <v>1719</v>
      </c>
      <c r="C897" s="52" t="s">
        <v>3840</v>
      </c>
      <c r="D897" s="23" t="e" cm="1">
        <f t="array" ref="D897">SUM(IF((LEFT('2-1 采购订单物料明细表报表导出'!#REF!,7)=D$1)*('2-1 采购订单物料明细表报表导出'!#REF!=$A897),'2-1 采购订单物料明细表报表导出'!#REF!,0))</f>
        <v>#REF!</v>
      </c>
      <c r="E897" s="23" t="e" cm="1">
        <f t="array" ref="E897">SUM(IF((LEFT('2-1 采购订单物料明细表报表导出'!#REF!,7)=E$1)*('2-1 采购订单物料明细表报表导出'!#REF!=$A897),'2-1 采购订单物料明细表报表导出'!#REF!,0))</f>
        <v>#REF!</v>
      </c>
      <c r="F897" s="23" t="e" cm="1">
        <f t="array" ref="F897">SUM(IF((LEFT('2-1 采购订单物料明细表报表导出'!#REF!,7)=F$1)*('2-1 采购订单物料明细表报表导出'!#REF!=$A897),'2-1 采购订单物料明细表报表导出'!#REF!,0))</f>
        <v>#REF!</v>
      </c>
      <c r="G897" s="23" t="e" cm="1">
        <f t="array" ref="G897">SUM(IF((LEFT('2-1 采购订单物料明细表报表导出'!#REF!,7)=G$1)*('2-1 采购订单物料明细表报表导出'!#REF!=$A897),'2-1 采购订单物料明细表报表导出'!#REF!,0))</f>
        <v>#REF!</v>
      </c>
      <c r="H897" s="23" t="e" cm="1">
        <f t="array" ref="H897">SUM(IF((LEFT('2-1 采购订单物料明细表报表导出'!#REF!,7)=H$1)*('2-1 采购订单物料明细表报表导出'!#REF!=$A897),'2-1 采购订单物料明细表报表导出'!#REF!,0))</f>
        <v>#REF!</v>
      </c>
      <c r="I897" s="23" t="e" cm="1">
        <f t="array" ref="I897">SUM(IF((LEFT('2-1 采购订单物料明细表报表导出'!#REF!,7)=I$1)*('2-1 采购订单物料明细表报表导出'!#REF!=$A897),'2-1 采购订单物料明细表报表导出'!#REF!,0))</f>
        <v>#REF!</v>
      </c>
      <c r="J897" s="23" t="e" cm="1">
        <f t="array" ref="J897">SUM(IF((LEFT('2-1 采购订单物料明细表报表导出'!#REF!,7)=J$1)*('2-1 采购订单物料明细表报表导出'!#REF!=$A897),'2-1 采购订单物料明细表报表导出'!#REF!,0))</f>
        <v>#REF!</v>
      </c>
      <c r="K897" s="23" t="e" cm="1">
        <f t="array" ref="K897">SUM(IF((LEFT('2-1 采购订单物料明细表报表导出'!#REF!,7)=K$1)*('2-1 采购订单物料明细表报表导出'!#REF!=$A897),'2-1 采购订单物料明细表报表导出'!#REF!,0))</f>
        <v>#REF!</v>
      </c>
      <c r="L897" s="23" t="e" cm="1">
        <f t="array" ref="L897">SUM(IF((LEFT('2-1 采购订单物料明细表报表导出'!#REF!,7)=L$1)*('2-1 采购订单物料明细表报表导出'!#REF!=$A897),'2-1 采购订单物料明细表报表导出'!#REF!,0))</f>
        <v>#REF!</v>
      </c>
      <c r="M897" s="23" t="e" cm="1">
        <f t="array" ref="M897">SUM(IF((LEFT('2-1 采购订单物料明细表报表导出'!#REF!,7)=M$1)*('2-1 采购订单物料明细表报表导出'!#REF!=$A897),'2-1 采购订单物料明细表报表导出'!#REF!,0))</f>
        <v>#REF!</v>
      </c>
      <c r="N897" s="23" t="e" cm="1">
        <f t="array" ref="N897">SUM(IF((LEFT('2-1 采购订单物料明细表报表导出'!#REF!,7)=N$1)*('2-1 采购订单物料明细表报表导出'!#REF!=$A897),'2-1 采购订单物料明细表报表导出'!#REF!,0))</f>
        <v>#REF!</v>
      </c>
      <c r="O897" s="23" t="e" cm="1">
        <f t="array" ref="O897">SUM(IF((LEFT('2-1 采购订单物料明细表报表导出'!#REF!,7)=O$1)*('2-1 采购订单物料明细表报表导出'!#REF!=$A897),'2-1 采购订单物料明细表报表导出'!#REF!,0))</f>
        <v>#REF!</v>
      </c>
    </row>
    <row r="898" ht="14.5" spans="1:15">
      <c r="A898" s="32" t="s">
        <v>4206</v>
      </c>
      <c r="B898" s="51" t="s">
        <v>1719</v>
      </c>
      <c r="C898" s="52" t="s">
        <v>3840</v>
      </c>
      <c r="D898" s="23" t="e" cm="1">
        <f t="array" ref="D898">SUM(IF((LEFT('2-1 采购订单物料明细表报表导出'!#REF!,7)=D$1)*('2-1 采购订单物料明细表报表导出'!#REF!=$A898),'2-1 采购订单物料明细表报表导出'!#REF!,0))</f>
        <v>#REF!</v>
      </c>
      <c r="E898" s="23" t="e" cm="1">
        <f t="array" ref="E898">SUM(IF((LEFT('2-1 采购订单物料明细表报表导出'!#REF!,7)=E$1)*('2-1 采购订单物料明细表报表导出'!#REF!=$A898),'2-1 采购订单物料明细表报表导出'!#REF!,0))</f>
        <v>#REF!</v>
      </c>
      <c r="F898" s="23" t="e" cm="1">
        <f t="array" ref="F898">SUM(IF((LEFT('2-1 采购订单物料明细表报表导出'!#REF!,7)=F$1)*('2-1 采购订单物料明细表报表导出'!#REF!=$A898),'2-1 采购订单物料明细表报表导出'!#REF!,0))</f>
        <v>#REF!</v>
      </c>
      <c r="G898" s="23" t="e" cm="1">
        <f t="array" ref="G898">SUM(IF((LEFT('2-1 采购订单物料明细表报表导出'!#REF!,7)=G$1)*('2-1 采购订单物料明细表报表导出'!#REF!=$A898),'2-1 采购订单物料明细表报表导出'!#REF!,0))</f>
        <v>#REF!</v>
      </c>
      <c r="H898" s="23" t="e" cm="1">
        <f t="array" ref="H898">SUM(IF((LEFT('2-1 采购订单物料明细表报表导出'!#REF!,7)=H$1)*('2-1 采购订单物料明细表报表导出'!#REF!=$A898),'2-1 采购订单物料明细表报表导出'!#REF!,0))</f>
        <v>#REF!</v>
      </c>
      <c r="I898" s="23" t="e" cm="1">
        <f t="array" ref="I898">SUM(IF((LEFT('2-1 采购订单物料明细表报表导出'!#REF!,7)=I$1)*('2-1 采购订单物料明细表报表导出'!#REF!=$A898),'2-1 采购订单物料明细表报表导出'!#REF!,0))</f>
        <v>#REF!</v>
      </c>
      <c r="J898" s="23" t="e" cm="1">
        <f t="array" ref="J898">SUM(IF((LEFT('2-1 采购订单物料明细表报表导出'!#REF!,7)=J$1)*('2-1 采购订单物料明细表报表导出'!#REF!=$A898),'2-1 采购订单物料明细表报表导出'!#REF!,0))</f>
        <v>#REF!</v>
      </c>
      <c r="K898" s="23" t="e" cm="1">
        <f t="array" ref="K898">SUM(IF((LEFT('2-1 采购订单物料明细表报表导出'!#REF!,7)=K$1)*('2-1 采购订单物料明细表报表导出'!#REF!=$A898),'2-1 采购订单物料明细表报表导出'!#REF!,0))</f>
        <v>#REF!</v>
      </c>
      <c r="L898" s="23" t="e" cm="1">
        <f t="array" ref="L898">SUM(IF((LEFT('2-1 采购订单物料明细表报表导出'!#REF!,7)=L$1)*('2-1 采购订单物料明细表报表导出'!#REF!=$A898),'2-1 采购订单物料明细表报表导出'!#REF!,0))</f>
        <v>#REF!</v>
      </c>
      <c r="M898" s="23" t="e" cm="1">
        <f t="array" ref="M898">SUM(IF((LEFT('2-1 采购订单物料明细表报表导出'!#REF!,7)=M$1)*('2-1 采购订单物料明细表报表导出'!#REF!=$A898),'2-1 采购订单物料明细表报表导出'!#REF!,0))</f>
        <v>#REF!</v>
      </c>
      <c r="N898" s="23" t="e" cm="1">
        <f t="array" ref="N898">SUM(IF((LEFT('2-1 采购订单物料明细表报表导出'!#REF!,7)=N$1)*('2-1 采购订单物料明细表报表导出'!#REF!=$A898),'2-1 采购订单物料明细表报表导出'!#REF!,0))</f>
        <v>#REF!</v>
      </c>
      <c r="O898" s="23" t="e" cm="1">
        <f t="array" ref="O898">SUM(IF((LEFT('2-1 采购订单物料明细表报表导出'!#REF!,7)=O$1)*('2-1 采购订单物料明细表报表导出'!#REF!=$A898),'2-1 采购订单物料明细表报表导出'!#REF!,0))</f>
        <v>#REF!</v>
      </c>
    </row>
    <row r="899" ht="14.5" spans="1:15">
      <c r="A899" s="32" t="s">
        <v>4207</v>
      </c>
      <c r="B899" s="51" t="s">
        <v>1719</v>
      </c>
      <c r="C899" s="52" t="s">
        <v>3840</v>
      </c>
      <c r="D899" s="23" t="e" cm="1">
        <f t="array" ref="D899">SUM(IF((LEFT('2-1 采购订单物料明细表报表导出'!#REF!,7)=D$1)*('2-1 采购订单物料明细表报表导出'!#REF!=$A899),'2-1 采购订单物料明细表报表导出'!#REF!,0))</f>
        <v>#REF!</v>
      </c>
      <c r="E899" s="23" t="e" cm="1">
        <f t="array" ref="E899">SUM(IF((LEFT('2-1 采购订单物料明细表报表导出'!#REF!,7)=E$1)*('2-1 采购订单物料明细表报表导出'!#REF!=$A899),'2-1 采购订单物料明细表报表导出'!#REF!,0))</f>
        <v>#REF!</v>
      </c>
      <c r="F899" s="23" t="e" cm="1">
        <f t="array" ref="F899">SUM(IF((LEFT('2-1 采购订单物料明细表报表导出'!#REF!,7)=F$1)*('2-1 采购订单物料明细表报表导出'!#REF!=$A899),'2-1 采购订单物料明细表报表导出'!#REF!,0))</f>
        <v>#REF!</v>
      </c>
      <c r="G899" s="23" t="e" cm="1">
        <f t="array" ref="G899">SUM(IF((LEFT('2-1 采购订单物料明细表报表导出'!#REF!,7)=G$1)*('2-1 采购订单物料明细表报表导出'!#REF!=$A899),'2-1 采购订单物料明细表报表导出'!#REF!,0))</f>
        <v>#REF!</v>
      </c>
      <c r="H899" s="23" t="e" cm="1">
        <f t="array" ref="H899">SUM(IF((LEFT('2-1 采购订单物料明细表报表导出'!#REF!,7)=H$1)*('2-1 采购订单物料明细表报表导出'!#REF!=$A899),'2-1 采购订单物料明细表报表导出'!#REF!,0))</f>
        <v>#REF!</v>
      </c>
      <c r="I899" s="23" t="e" cm="1">
        <f t="array" ref="I899">SUM(IF((LEFT('2-1 采购订单物料明细表报表导出'!#REF!,7)=I$1)*('2-1 采购订单物料明细表报表导出'!#REF!=$A899),'2-1 采购订单物料明细表报表导出'!#REF!,0))</f>
        <v>#REF!</v>
      </c>
      <c r="J899" s="23" t="e" cm="1">
        <f t="array" ref="J899">SUM(IF((LEFT('2-1 采购订单物料明细表报表导出'!#REF!,7)=J$1)*('2-1 采购订单物料明细表报表导出'!#REF!=$A899),'2-1 采购订单物料明细表报表导出'!#REF!,0))</f>
        <v>#REF!</v>
      </c>
      <c r="K899" s="23" t="e" cm="1">
        <f t="array" ref="K899">SUM(IF((LEFT('2-1 采购订单物料明细表报表导出'!#REF!,7)=K$1)*('2-1 采购订单物料明细表报表导出'!#REF!=$A899),'2-1 采购订单物料明细表报表导出'!#REF!,0))</f>
        <v>#REF!</v>
      </c>
      <c r="L899" s="23" t="e" cm="1">
        <f t="array" ref="L899">SUM(IF((LEFT('2-1 采购订单物料明细表报表导出'!#REF!,7)=L$1)*('2-1 采购订单物料明细表报表导出'!#REF!=$A899),'2-1 采购订单物料明细表报表导出'!#REF!,0))</f>
        <v>#REF!</v>
      </c>
      <c r="M899" s="23" t="e" cm="1">
        <f t="array" ref="M899">SUM(IF((LEFT('2-1 采购订单物料明细表报表导出'!#REF!,7)=M$1)*('2-1 采购订单物料明细表报表导出'!#REF!=$A899),'2-1 采购订单物料明细表报表导出'!#REF!,0))</f>
        <v>#REF!</v>
      </c>
      <c r="N899" s="23" t="e" cm="1">
        <f t="array" ref="N899">SUM(IF((LEFT('2-1 采购订单物料明细表报表导出'!#REF!,7)=N$1)*('2-1 采购订单物料明细表报表导出'!#REF!=$A899),'2-1 采购订单物料明细表报表导出'!#REF!,0))</f>
        <v>#REF!</v>
      </c>
      <c r="O899" s="23" t="e" cm="1">
        <f t="array" ref="O899">SUM(IF((LEFT('2-1 采购订单物料明细表报表导出'!#REF!,7)=O$1)*('2-1 采购订单物料明细表报表导出'!#REF!=$A899),'2-1 采购订单物料明细表报表导出'!#REF!,0))</f>
        <v>#REF!</v>
      </c>
    </row>
    <row r="900" ht="14.5" spans="1:15">
      <c r="A900" s="32" t="s">
        <v>4208</v>
      </c>
      <c r="B900" s="51" t="s">
        <v>1719</v>
      </c>
      <c r="C900" s="52" t="s">
        <v>3840</v>
      </c>
      <c r="D900" s="23" t="e" cm="1">
        <f t="array" ref="D900">SUM(IF((LEFT('2-1 采购订单物料明细表报表导出'!#REF!,7)=D$1)*('2-1 采购订单物料明细表报表导出'!#REF!=$A900),'2-1 采购订单物料明细表报表导出'!#REF!,0))</f>
        <v>#REF!</v>
      </c>
      <c r="E900" s="23" t="e" cm="1">
        <f t="array" ref="E900">SUM(IF((LEFT('2-1 采购订单物料明细表报表导出'!#REF!,7)=E$1)*('2-1 采购订单物料明细表报表导出'!#REF!=$A900),'2-1 采购订单物料明细表报表导出'!#REF!,0))</f>
        <v>#REF!</v>
      </c>
      <c r="F900" s="23" t="e" cm="1">
        <f t="array" ref="F900">SUM(IF((LEFT('2-1 采购订单物料明细表报表导出'!#REF!,7)=F$1)*('2-1 采购订单物料明细表报表导出'!#REF!=$A900),'2-1 采购订单物料明细表报表导出'!#REF!,0))</f>
        <v>#REF!</v>
      </c>
      <c r="G900" s="23" t="e" cm="1">
        <f t="array" ref="G900">SUM(IF((LEFT('2-1 采购订单物料明细表报表导出'!#REF!,7)=G$1)*('2-1 采购订单物料明细表报表导出'!#REF!=$A900),'2-1 采购订单物料明细表报表导出'!#REF!,0))</f>
        <v>#REF!</v>
      </c>
      <c r="H900" s="23" t="e" cm="1">
        <f t="array" ref="H900">SUM(IF((LEFT('2-1 采购订单物料明细表报表导出'!#REF!,7)=H$1)*('2-1 采购订单物料明细表报表导出'!#REF!=$A900),'2-1 采购订单物料明细表报表导出'!#REF!,0))</f>
        <v>#REF!</v>
      </c>
      <c r="I900" s="23" t="e" cm="1">
        <f t="array" ref="I900">SUM(IF((LEFT('2-1 采购订单物料明细表报表导出'!#REF!,7)=I$1)*('2-1 采购订单物料明细表报表导出'!#REF!=$A900),'2-1 采购订单物料明细表报表导出'!#REF!,0))</f>
        <v>#REF!</v>
      </c>
      <c r="J900" s="23" t="e" cm="1">
        <f t="array" ref="J900">SUM(IF((LEFT('2-1 采购订单物料明细表报表导出'!#REF!,7)=J$1)*('2-1 采购订单物料明细表报表导出'!#REF!=$A900),'2-1 采购订单物料明细表报表导出'!#REF!,0))</f>
        <v>#REF!</v>
      </c>
      <c r="K900" s="23" t="e" cm="1">
        <f t="array" ref="K900">SUM(IF((LEFT('2-1 采购订单物料明细表报表导出'!#REF!,7)=K$1)*('2-1 采购订单物料明细表报表导出'!#REF!=$A900),'2-1 采购订单物料明细表报表导出'!#REF!,0))</f>
        <v>#REF!</v>
      </c>
      <c r="L900" s="23" t="e" cm="1">
        <f t="array" ref="L900">SUM(IF((LEFT('2-1 采购订单物料明细表报表导出'!#REF!,7)=L$1)*('2-1 采购订单物料明细表报表导出'!#REF!=$A900),'2-1 采购订单物料明细表报表导出'!#REF!,0))</f>
        <v>#REF!</v>
      </c>
      <c r="M900" s="23" t="e" cm="1">
        <f t="array" ref="M900">SUM(IF((LEFT('2-1 采购订单物料明细表报表导出'!#REF!,7)=M$1)*('2-1 采购订单物料明细表报表导出'!#REF!=$A900),'2-1 采购订单物料明细表报表导出'!#REF!,0))</f>
        <v>#REF!</v>
      </c>
      <c r="N900" s="23" t="e" cm="1">
        <f t="array" ref="N900">SUM(IF((LEFT('2-1 采购订单物料明细表报表导出'!#REF!,7)=N$1)*('2-1 采购订单物料明细表报表导出'!#REF!=$A900),'2-1 采购订单物料明细表报表导出'!#REF!,0))</f>
        <v>#REF!</v>
      </c>
      <c r="O900" s="23" t="e" cm="1">
        <f t="array" ref="O900">SUM(IF((LEFT('2-1 采购订单物料明细表报表导出'!#REF!,7)=O$1)*('2-1 采购订单物料明细表报表导出'!#REF!=$A900),'2-1 采购订单物料明细表报表导出'!#REF!,0))</f>
        <v>#REF!</v>
      </c>
    </row>
    <row r="901" ht="14.5" spans="1:15">
      <c r="A901" s="32" t="s">
        <v>4209</v>
      </c>
      <c r="B901" s="51" t="s">
        <v>1719</v>
      </c>
      <c r="C901" s="52" t="s">
        <v>3840</v>
      </c>
      <c r="D901" s="23" t="e" cm="1">
        <f t="array" ref="D901">SUM(IF((LEFT('2-1 采购订单物料明细表报表导出'!#REF!,7)=D$1)*('2-1 采购订单物料明细表报表导出'!#REF!=$A901),'2-1 采购订单物料明细表报表导出'!#REF!,0))</f>
        <v>#REF!</v>
      </c>
      <c r="E901" s="23" t="e" cm="1">
        <f t="array" ref="E901">SUM(IF((LEFT('2-1 采购订单物料明细表报表导出'!#REF!,7)=E$1)*('2-1 采购订单物料明细表报表导出'!#REF!=$A901),'2-1 采购订单物料明细表报表导出'!#REF!,0))</f>
        <v>#REF!</v>
      </c>
      <c r="F901" s="23" t="e" cm="1">
        <f t="array" ref="F901">SUM(IF((LEFT('2-1 采购订单物料明细表报表导出'!#REF!,7)=F$1)*('2-1 采购订单物料明细表报表导出'!#REF!=$A901),'2-1 采购订单物料明细表报表导出'!#REF!,0))</f>
        <v>#REF!</v>
      </c>
      <c r="G901" s="23" t="e" cm="1">
        <f t="array" ref="G901">SUM(IF((LEFT('2-1 采购订单物料明细表报表导出'!#REF!,7)=G$1)*('2-1 采购订单物料明细表报表导出'!#REF!=$A901),'2-1 采购订单物料明细表报表导出'!#REF!,0))</f>
        <v>#REF!</v>
      </c>
      <c r="H901" s="23" t="e" cm="1">
        <f t="array" ref="H901">SUM(IF((LEFT('2-1 采购订单物料明细表报表导出'!#REF!,7)=H$1)*('2-1 采购订单物料明细表报表导出'!#REF!=$A901),'2-1 采购订单物料明细表报表导出'!#REF!,0))</f>
        <v>#REF!</v>
      </c>
      <c r="I901" s="23" t="e" cm="1">
        <f t="array" ref="I901">SUM(IF((LEFT('2-1 采购订单物料明细表报表导出'!#REF!,7)=I$1)*('2-1 采购订单物料明细表报表导出'!#REF!=$A901),'2-1 采购订单物料明细表报表导出'!#REF!,0))</f>
        <v>#REF!</v>
      </c>
      <c r="J901" s="23" t="e" cm="1">
        <f t="array" ref="J901">SUM(IF((LEFT('2-1 采购订单物料明细表报表导出'!#REF!,7)=J$1)*('2-1 采购订单物料明细表报表导出'!#REF!=$A901),'2-1 采购订单物料明细表报表导出'!#REF!,0))</f>
        <v>#REF!</v>
      </c>
      <c r="K901" s="23" t="e" cm="1">
        <f t="array" ref="K901">SUM(IF((LEFT('2-1 采购订单物料明细表报表导出'!#REF!,7)=K$1)*('2-1 采购订单物料明细表报表导出'!#REF!=$A901),'2-1 采购订单物料明细表报表导出'!#REF!,0))</f>
        <v>#REF!</v>
      </c>
      <c r="L901" s="23" t="e" cm="1">
        <f t="array" ref="L901">SUM(IF((LEFT('2-1 采购订单物料明细表报表导出'!#REF!,7)=L$1)*('2-1 采购订单物料明细表报表导出'!#REF!=$A901),'2-1 采购订单物料明细表报表导出'!#REF!,0))</f>
        <v>#REF!</v>
      </c>
      <c r="M901" s="23" t="e" cm="1">
        <f t="array" ref="M901">SUM(IF((LEFT('2-1 采购订单物料明细表报表导出'!#REF!,7)=M$1)*('2-1 采购订单物料明细表报表导出'!#REF!=$A901),'2-1 采购订单物料明细表报表导出'!#REF!,0))</f>
        <v>#REF!</v>
      </c>
      <c r="N901" s="23" t="e" cm="1">
        <f t="array" ref="N901">SUM(IF((LEFT('2-1 采购订单物料明细表报表导出'!#REF!,7)=N$1)*('2-1 采购订单物料明细表报表导出'!#REF!=$A901),'2-1 采购订单物料明细表报表导出'!#REF!,0))</f>
        <v>#REF!</v>
      </c>
      <c r="O901" s="23" t="e" cm="1">
        <f t="array" ref="O901">SUM(IF((LEFT('2-1 采购订单物料明细表报表导出'!#REF!,7)=O$1)*('2-1 采购订单物料明细表报表导出'!#REF!=$A901),'2-1 采购订单物料明细表报表导出'!#REF!,0))</f>
        <v>#REF!</v>
      </c>
    </row>
    <row r="902" ht="14.5" spans="1:15">
      <c r="A902" s="32" t="s">
        <v>4210</v>
      </c>
      <c r="B902" s="51" t="s">
        <v>1719</v>
      </c>
      <c r="C902" s="52" t="s">
        <v>3840</v>
      </c>
      <c r="D902" s="23" t="e" cm="1">
        <f t="array" ref="D902">SUM(IF((LEFT('2-1 采购订单物料明细表报表导出'!#REF!,7)=D$1)*('2-1 采购订单物料明细表报表导出'!#REF!=$A902),'2-1 采购订单物料明细表报表导出'!#REF!,0))</f>
        <v>#REF!</v>
      </c>
      <c r="E902" s="23" t="e" cm="1">
        <f t="array" ref="E902">SUM(IF((LEFT('2-1 采购订单物料明细表报表导出'!#REF!,7)=E$1)*('2-1 采购订单物料明细表报表导出'!#REF!=$A902),'2-1 采购订单物料明细表报表导出'!#REF!,0))</f>
        <v>#REF!</v>
      </c>
      <c r="F902" s="23" t="e" cm="1">
        <f t="array" ref="F902">SUM(IF((LEFT('2-1 采购订单物料明细表报表导出'!#REF!,7)=F$1)*('2-1 采购订单物料明细表报表导出'!#REF!=$A902),'2-1 采购订单物料明细表报表导出'!#REF!,0))</f>
        <v>#REF!</v>
      </c>
      <c r="G902" s="23" t="e" cm="1">
        <f t="array" ref="G902">SUM(IF((LEFT('2-1 采购订单物料明细表报表导出'!#REF!,7)=G$1)*('2-1 采购订单物料明细表报表导出'!#REF!=$A902),'2-1 采购订单物料明细表报表导出'!#REF!,0))</f>
        <v>#REF!</v>
      </c>
      <c r="H902" s="23" t="e" cm="1">
        <f t="array" ref="H902">SUM(IF((LEFT('2-1 采购订单物料明细表报表导出'!#REF!,7)=H$1)*('2-1 采购订单物料明细表报表导出'!#REF!=$A902),'2-1 采购订单物料明细表报表导出'!#REF!,0))</f>
        <v>#REF!</v>
      </c>
      <c r="I902" s="23" t="e" cm="1">
        <f t="array" ref="I902">SUM(IF((LEFT('2-1 采购订单物料明细表报表导出'!#REF!,7)=I$1)*('2-1 采购订单物料明细表报表导出'!#REF!=$A902),'2-1 采购订单物料明细表报表导出'!#REF!,0))</f>
        <v>#REF!</v>
      </c>
      <c r="J902" s="23" t="e" cm="1">
        <f t="array" ref="J902">SUM(IF((LEFT('2-1 采购订单物料明细表报表导出'!#REF!,7)=J$1)*('2-1 采购订单物料明细表报表导出'!#REF!=$A902),'2-1 采购订单物料明细表报表导出'!#REF!,0))</f>
        <v>#REF!</v>
      </c>
      <c r="K902" s="23" t="e" cm="1">
        <f t="array" ref="K902">SUM(IF((LEFT('2-1 采购订单物料明细表报表导出'!#REF!,7)=K$1)*('2-1 采购订单物料明细表报表导出'!#REF!=$A902),'2-1 采购订单物料明细表报表导出'!#REF!,0))</f>
        <v>#REF!</v>
      </c>
      <c r="L902" s="23" t="e" cm="1">
        <f t="array" ref="L902">SUM(IF((LEFT('2-1 采购订单物料明细表报表导出'!#REF!,7)=L$1)*('2-1 采购订单物料明细表报表导出'!#REF!=$A902),'2-1 采购订单物料明细表报表导出'!#REF!,0))</f>
        <v>#REF!</v>
      </c>
      <c r="M902" s="23" t="e" cm="1">
        <f t="array" ref="M902">SUM(IF((LEFT('2-1 采购订单物料明细表报表导出'!#REF!,7)=M$1)*('2-1 采购订单物料明细表报表导出'!#REF!=$A902),'2-1 采购订单物料明细表报表导出'!#REF!,0))</f>
        <v>#REF!</v>
      </c>
      <c r="N902" s="23" t="e" cm="1">
        <f t="array" ref="N902">SUM(IF((LEFT('2-1 采购订单物料明细表报表导出'!#REF!,7)=N$1)*('2-1 采购订单物料明细表报表导出'!#REF!=$A902),'2-1 采购订单物料明细表报表导出'!#REF!,0))</f>
        <v>#REF!</v>
      </c>
      <c r="O902" s="23" t="e" cm="1">
        <f t="array" ref="O902">SUM(IF((LEFT('2-1 采购订单物料明细表报表导出'!#REF!,7)=O$1)*('2-1 采购订单物料明细表报表导出'!#REF!=$A902),'2-1 采购订单物料明细表报表导出'!#REF!,0))</f>
        <v>#REF!</v>
      </c>
    </row>
    <row r="903" ht="14.5" spans="1:15">
      <c r="A903" s="32" t="s">
        <v>4211</v>
      </c>
      <c r="B903" s="51" t="s">
        <v>1719</v>
      </c>
      <c r="C903" s="52" t="s">
        <v>3840</v>
      </c>
      <c r="D903" s="23" t="e" cm="1">
        <f t="array" ref="D903">SUM(IF((LEFT('2-1 采购订单物料明细表报表导出'!#REF!,7)=D$1)*('2-1 采购订单物料明细表报表导出'!#REF!=$A903),'2-1 采购订单物料明细表报表导出'!#REF!,0))</f>
        <v>#REF!</v>
      </c>
      <c r="E903" s="23" t="e" cm="1">
        <f t="array" ref="E903">SUM(IF((LEFT('2-1 采购订单物料明细表报表导出'!#REF!,7)=E$1)*('2-1 采购订单物料明细表报表导出'!#REF!=$A903),'2-1 采购订单物料明细表报表导出'!#REF!,0))</f>
        <v>#REF!</v>
      </c>
      <c r="F903" s="23" t="e" cm="1">
        <f t="array" ref="F903">SUM(IF((LEFT('2-1 采购订单物料明细表报表导出'!#REF!,7)=F$1)*('2-1 采购订单物料明细表报表导出'!#REF!=$A903),'2-1 采购订单物料明细表报表导出'!#REF!,0))</f>
        <v>#REF!</v>
      </c>
      <c r="G903" s="23" t="e" cm="1">
        <f t="array" ref="G903">SUM(IF((LEFT('2-1 采购订单物料明细表报表导出'!#REF!,7)=G$1)*('2-1 采购订单物料明细表报表导出'!#REF!=$A903),'2-1 采购订单物料明细表报表导出'!#REF!,0))</f>
        <v>#REF!</v>
      </c>
      <c r="H903" s="23" t="e" cm="1">
        <f t="array" ref="H903">SUM(IF((LEFT('2-1 采购订单物料明细表报表导出'!#REF!,7)=H$1)*('2-1 采购订单物料明细表报表导出'!#REF!=$A903),'2-1 采购订单物料明细表报表导出'!#REF!,0))</f>
        <v>#REF!</v>
      </c>
      <c r="I903" s="23" t="e" cm="1">
        <f t="array" ref="I903">SUM(IF((LEFT('2-1 采购订单物料明细表报表导出'!#REF!,7)=I$1)*('2-1 采购订单物料明细表报表导出'!#REF!=$A903),'2-1 采购订单物料明细表报表导出'!#REF!,0))</f>
        <v>#REF!</v>
      </c>
      <c r="J903" s="23" t="e" cm="1">
        <f t="array" ref="J903">SUM(IF((LEFT('2-1 采购订单物料明细表报表导出'!#REF!,7)=J$1)*('2-1 采购订单物料明细表报表导出'!#REF!=$A903),'2-1 采购订单物料明细表报表导出'!#REF!,0))</f>
        <v>#REF!</v>
      </c>
      <c r="K903" s="23" t="e" cm="1">
        <f t="array" ref="K903">SUM(IF((LEFT('2-1 采购订单物料明细表报表导出'!#REF!,7)=K$1)*('2-1 采购订单物料明细表报表导出'!#REF!=$A903),'2-1 采购订单物料明细表报表导出'!#REF!,0))</f>
        <v>#REF!</v>
      </c>
      <c r="L903" s="23" t="e" cm="1">
        <f t="array" ref="L903">SUM(IF((LEFT('2-1 采购订单物料明细表报表导出'!#REF!,7)=L$1)*('2-1 采购订单物料明细表报表导出'!#REF!=$A903),'2-1 采购订单物料明细表报表导出'!#REF!,0))</f>
        <v>#REF!</v>
      </c>
      <c r="M903" s="23" t="e" cm="1">
        <f t="array" ref="M903">SUM(IF((LEFT('2-1 采购订单物料明细表报表导出'!#REF!,7)=M$1)*('2-1 采购订单物料明细表报表导出'!#REF!=$A903),'2-1 采购订单物料明细表报表导出'!#REF!,0))</f>
        <v>#REF!</v>
      </c>
      <c r="N903" s="23" t="e" cm="1">
        <f t="array" ref="N903">SUM(IF((LEFT('2-1 采购订单物料明细表报表导出'!#REF!,7)=N$1)*('2-1 采购订单物料明细表报表导出'!#REF!=$A903),'2-1 采购订单物料明细表报表导出'!#REF!,0))</f>
        <v>#REF!</v>
      </c>
      <c r="O903" s="23" t="e" cm="1">
        <f t="array" ref="O903">SUM(IF((LEFT('2-1 采购订单物料明细表报表导出'!#REF!,7)=O$1)*('2-1 采购订单物料明细表报表导出'!#REF!=$A903),'2-1 采购订单物料明细表报表导出'!#REF!,0))</f>
        <v>#REF!</v>
      </c>
    </row>
    <row r="904" ht="14.5" spans="1:15">
      <c r="A904" s="32" t="s">
        <v>4212</v>
      </c>
      <c r="B904" s="51" t="s">
        <v>1719</v>
      </c>
      <c r="C904" s="52" t="s">
        <v>3840</v>
      </c>
      <c r="D904" s="23" t="e" cm="1">
        <f t="array" ref="D904">SUM(IF((LEFT('2-1 采购订单物料明细表报表导出'!#REF!,7)=D$1)*('2-1 采购订单物料明细表报表导出'!#REF!=$A904),'2-1 采购订单物料明细表报表导出'!#REF!,0))</f>
        <v>#REF!</v>
      </c>
      <c r="E904" s="23" t="e" cm="1">
        <f t="array" ref="E904">SUM(IF((LEFT('2-1 采购订单物料明细表报表导出'!#REF!,7)=E$1)*('2-1 采购订单物料明细表报表导出'!#REF!=$A904),'2-1 采购订单物料明细表报表导出'!#REF!,0))</f>
        <v>#REF!</v>
      </c>
      <c r="F904" s="23" t="e" cm="1">
        <f t="array" ref="F904">SUM(IF((LEFT('2-1 采购订单物料明细表报表导出'!#REF!,7)=F$1)*('2-1 采购订单物料明细表报表导出'!#REF!=$A904),'2-1 采购订单物料明细表报表导出'!#REF!,0))</f>
        <v>#REF!</v>
      </c>
      <c r="G904" s="23" t="e" cm="1">
        <f t="array" ref="G904">SUM(IF((LEFT('2-1 采购订单物料明细表报表导出'!#REF!,7)=G$1)*('2-1 采购订单物料明细表报表导出'!#REF!=$A904),'2-1 采购订单物料明细表报表导出'!#REF!,0))</f>
        <v>#REF!</v>
      </c>
      <c r="H904" s="23" t="e" cm="1">
        <f t="array" ref="H904">SUM(IF((LEFT('2-1 采购订单物料明细表报表导出'!#REF!,7)=H$1)*('2-1 采购订单物料明细表报表导出'!#REF!=$A904),'2-1 采购订单物料明细表报表导出'!#REF!,0))</f>
        <v>#REF!</v>
      </c>
      <c r="I904" s="23" t="e" cm="1">
        <f t="array" ref="I904">SUM(IF((LEFT('2-1 采购订单物料明细表报表导出'!#REF!,7)=I$1)*('2-1 采购订单物料明细表报表导出'!#REF!=$A904),'2-1 采购订单物料明细表报表导出'!#REF!,0))</f>
        <v>#REF!</v>
      </c>
      <c r="J904" s="23" t="e" cm="1">
        <f t="array" ref="J904">SUM(IF((LEFT('2-1 采购订单物料明细表报表导出'!#REF!,7)=J$1)*('2-1 采购订单物料明细表报表导出'!#REF!=$A904),'2-1 采购订单物料明细表报表导出'!#REF!,0))</f>
        <v>#REF!</v>
      </c>
      <c r="K904" s="23" t="e" cm="1">
        <f t="array" ref="K904">SUM(IF((LEFT('2-1 采购订单物料明细表报表导出'!#REF!,7)=K$1)*('2-1 采购订单物料明细表报表导出'!#REF!=$A904),'2-1 采购订单物料明细表报表导出'!#REF!,0))</f>
        <v>#REF!</v>
      </c>
      <c r="L904" s="23" t="e" cm="1">
        <f t="array" ref="L904">SUM(IF((LEFT('2-1 采购订单物料明细表报表导出'!#REF!,7)=L$1)*('2-1 采购订单物料明细表报表导出'!#REF!=$A904),'2-1 采购订单物料明细表报表导出'!#REF!,0))</f>
        <v>#REF!</v>
      </c>
      <c r="M904" s="23" t="e" cm="1">
        <f t="array" ref="M904">SUM(IF((LEFT('2-1 采购订单物料明细表报表导出'!#REF!,7)=M$1)*('2-1 采购订单物料明细表报表导出'!#REF!=$A904),'2-1 采购订单物料明细表报表导出'!#REF!,0))</f>
        <v>#REF!</v>
      </c>
      <c r="N904" s="23" t="e" cm="1">
        <f t="array" ref="N904">SUM(IF((LEFT('2-1 采购订单物料明细表报表导出'!#REF!,7)=N$1)*('2-1 采购订单物料明细表报表导出'!#REF!=$A904),'2-1 采购订单物料明细表报表导出'!#REF!,0))</f>
        <v>#REF!</v>
      </c>
      <c r="O904" s="23" t="e" cm="1">
        <f t="array" ref="O904">SUM(IF((LEFT('2-1 采购订单物料明细表报表导出'!#REF!,7)=O$1)*('2-1 采购订单物料明细表报表导出'!#REF!=$A904),'2-1 采购订单物料明细表报表导出'!#REF!,0))</f>
        <v>#REF!</v>
      </c>
    </row>
    <row r="905" ht="14.5" spans="1:15">
      <c r="A905" s="32" t="s">
        <v>4213</v>
      </c>
      <c r="B905" s="51" t="s">
        <v>1719</v>
      </c>
      <c r="C905" s="52" t="s">
        <v>3840</v>
      </c>
      <c r="D905" s="23" t="e" cm="1">
        <f t="array" ref="D905">SUM(IF((LEFT('2-1 采购订单物料明细表报表导出'!#REF!,7)=D$1)*('2-1 采购订单物料明细表报表导出'!#REF!=$A905),'2-1 采购订单物料明细表报表导出'!#REF!,0))</f>
        <v>#REF!</v>
      </c>
      <c r="E905" s="23" t="e" cm="1">
        <f t="array" ref="E905">SUM(IF((LEFT('2-1 采购订单物料明细表报表导出'!#REF!,7)=E$1)*('2-1 采购订单物料明细表报表导出'!#REF!=$A905),'2-1 采购订单物料明细表报表导出'!#REF!,0))</f>
        <v>#REF!</v>
      </c>
      <c r="F905" s="23" t="e" cm="1">
        <f t="array" ref="F905">SUM(IF((LEFT('2-1 采购订单物料明细表报表导出'!#REF!,7)=F$1)*('2-1 采购订单物料明细表报表导出'!#REF!=$A905),'2-1 采购订单物料明细表报表导出'!#REF!,0))</f>
        <v>#REF!</v>
      </c>
      <c r="G905" s="23" t="e" cm="1">
        <f t="array" ref="G905">SUM(IF((LEFT('2-1 采购订单物料明细表报表导出'!#REF!,7)=G$1)*('2-1 采购订单物料明细表报表导出'!#REF!=$A905),'2-1 采购订单物料明细表报表导出'!#REF!,0))</f>
        <v>#REF!</v>
      </c>
      <c r="H905" s="23" t="e" cm="1">
        <f t="array" ref="H905">SUM(IF((LEFT('2-1 采购订单物料明细表报表导出'!#REF!,7)=H$1)*('2-1 采购订单物料明细表报表导出'!#REF!=$A905),'2-1 采购订单物料明细表报表导出'!#REF!,0))</f>
        <v>#REF!</v>
      </c>
      <c r="I905" s="23" t="e" cm="1">
        <f t="array" ref="I905">SUM(IF((LEFT('2-1 采购订单物料明细表报表导出'!#REF!,7)=I$1)*('2-1 采购订单物料明细表报表导出'!#REF!=$A905),'2-1 采购订单物料明细表报表导出'!#REF!,0))</f>
        <v>#REF!</v>
      </c>
      <c r="J905" s="23" t="e" cm="1">
        <f t="array" ref="J905">SUM(IF((LEFT('2-1 采购订单物料明细表报表导出'!#REF!,7)=J$1)*('2-1 采购订单物料明细表报表导出'!#REF!=$A905),'2-1 采购订单物料明细表报表导出'!#REF!,0))</f>
        <v>#REF!</v>
      </c>
      <c r="K905" s="23" t="e" cm="1">
        <f t="array" ref="K905">SUM(IF((LEFT('2-1 采购订单物料明细表报表导出'!#REF!,7)=K$1)*('2-1 采购订单物料明细表报表导出'!#REF!=$A905),'2-1 采购订单物料明细表报表导出'!#REF!,0))</f>
        <v>#REF!</v>
      </c>
      <c r="L905" s="23" t="e" cm="1">
        <f t="array" ref="L905">SUM(IF((LEFT('2-1 采购订单物料明细表报表导出'!#REF!,7)=L$1)*('2-1 采购订单物料明细表报表导出'!#REF!=$A905),'2-1 采购订单物料明细表报表导出'!#REF!,0))</f>
        <v>#REF!</v>
      </c>
      <c r="M905" s="23" t="e" cm="1">
        <f t="array" ref="M905">SUM(IF((LEFT('2-1 采购订单物料明细表报表导出'!#REF!,7)=M$1)*('2-1 采购订单物料明细表报表导出'!#REF!=$A905),'2-1 采购订单物料明细表报表导出'!#REF!,0))</f>
        <v>#REF!</v>
      </c>
      <c r="N905" s="23" t="e" cm="1">
        <f t="array" ref="N905">SUM(IF((LEFT('2-1 采购订单物料明细表报表导出'!#REF!,7)=N$1)*('2-1 采购订单物料明细表报表导出'!#REF!=$A905),'2-1 采购订单物料明细表报表导出'!#REF!,0))</f>
        <v>#REF!</v>
      </c>
      <c r="O905" s="23" t="e" cm="1">
        <f t="array" ref="O905">SUM(IF((LEFT('2-1 采购订单物料明细表报表导出'!#REF!,7)=O$1)*('2-1 采购订单物料明细表报表导出'!#REF!=$A905),'2-1 采购订单物料明细表报表导出'!#REF!,0))</f>
        <v>#REF!</v>
      </c>
    </row>
    <row r="906" ht="14.5" spans="1:15">
      <c r="A906" s="32" t="s">
        <v>4214</v>
      </c>
      <c r="B906" s="51" t="s">
        <v>1719</v>
      </c>
      <c r="C906" s="52" t="s">
        <v>3840</v>
      </c>
      <c r="D906" s="23" t="e" cm="1">
        <f t="array" ref="D906">SUM(IF((LEFT('2-1 采购订单物料明细表报表导出'!#REF!,7)=D$1)*('2-1 采购订单物料明细表报表导出'!#REF!=$A906),'2-1 采购订单物料明细表报表导出'!#REF!,0))</f>
        <v>#REF!</v>
      </c>
      <c r="E906" s="23" t="e" cm="1">
        <f t="array" ref="E906">SUM(IF((LEFT('2-1 采购订单物料明细表报表导出'!#REF!,7)=E$1)*('2-1 采购订单物料明细表报表导出'!#REF!=$A906),'2-1 采购订单物料明细表报表导出'!#REF!,0))</f>
        <v>#REF!</v>
      </c>
      <c r="F906" s="23" t="e" cm="1">
        <f t="array" ref="F906">SUM(IF((LEFT('2-1 采购订单物料明细表报表导出'!#REF!,7)=F$1)*('2-1 采购订单物料明细表报表导出'!#REF!=$A906),'2-1 采购订单物料明细表报表导出'!#REF!,0))</f>
        <v>#REF!</v>
      </c>
      <c r="G906" s="23" t="e" cm="1">
        <f t="array" ref="G906">SUM(IF((LEFT('2-1 采购订单物料明细表报表导出'!#REF!,7)=G$1)*('2-1 采购订单物料明细表报表导出'!#REF!=$A906),'2-1 采购订单物料明细表报表导出'!#REF!,0))</f>
        <v>#REF!</v>
      </c>
      <c r="H906" s="23" t="e" cm="1">
        <f t="array" ref="H906">SUM(IF((LEFT('2-1 采购订单物料明细表报表导出'!#REF!,7)=H$1)*('2-1 采购订单物料明细表报表导出'!#REF!=$A906),'2-1 采购订单物料明细表报表导出'!#REF!,0))</f>
        <v>#REF!</v>
      </c>
      <c r="I906" s="23" t="e" cm="1">
        <f t="array" ref="I906">SUM(IF((LEFT('2-1 采购订单物料明细表报表导出'!#REF!,7)=I$1)*('2-1 采购订单物料明细表报表导出'!#REF!=$A906),'2-1 采购订单物料明细表报表导出'!#REF!,0))</f>
        <v>#REF!</v>
      </c>
      <c r="J906" s="23" t="e" cm="1">
        <f t="array" ref="J906">SUM(IF((LEFT('2-1 采购订单物料明细表报表导出'!#REF!,7)=J$1)*('2-1 采购订单物料明细表报表导出'!#REF!=$A906),'2-1 采购订单物料明细表报表导出'!#REF!,0))</f>
        <v>#REF!</v>
      </c>
      <c r="K906" s="23" t="e" cm="1">
        <f t="array" ref="K906">SUM(IF((LEFT('2-1 采购订单物料明细表报表导出'!#REF!,7)=K$1)*('2-1 采购订单物料明细表报表导出'!#REF!=$A906),'2-1 采购订单物料明细表报表导出'!#REF!,0))</f>
        <v>#REF!</v>
      </c>
      <c r="L906" s="23" t="e" cm="1">
        <f t="array" ref="L906">SUM(IF((LEFT('2-1 采购订单物料明细表报表导出'!#REF!,7)=L$1)*('2-1 采购订单物料明细表报表导出'!#REF!=$A906),'2-1 采购订单物料明细表报表导出'!#REF!,0))</f>
        <v>#REF!</v>
      </c>
      <c r="M906" s="23" t="e" cm="1">
        <f t="array" ref="M906">SUM(IF((LEFT('2-1 采购订单物料明细表报表导出'!#REF!,7)=M$1)*('2-1 采购订单物料明细表报表导出'!#REF!=$A906),'2-1 采购订单物料明细表报表导出'!#REF!,0))</f>
        <v>#REF!</v>
      </c>
      <c r="N906" s="23" t="e" cm="1">
        <f t="array" ref="N906">SUM(IF((LEFT('2-1 采购订单物料明细表报表导出'!#REF!,7)=N$1)*('2-1 采购订单物料明细表报表导出'!#REF!=$A906),'2-1 采购订单物料明细表报表导出'!#REF!,0))</f>
        <v>#REF!</v>
      </c>
      <c r="O906" s="23" t="e" cm="1">
        <f t="array" ref="O906">SUM(IF((LEFT('2-1 采购订单物料明细表报表导出'!#REF!,7)=O$1)*('2-1 采购订单物料明细表报表导出'!#REF!=$A906),'2-1 采购订单物料明细表报表导出'!#REF!,0))</f>
        <v>#REF!</v>
      </c>
    </row>
    <row r="907" ht="14.5" spans="1:15">
      <c r="A907" s="32" t="s">
        <v>4215</v>
      </c>
      <c r="B907" s="51" t="s">
        <v>1719</v>
      </c>
      <c r="C907" s="52" t="s">
        <v>3840</v>
      </c>
      <c r="D907" s="23" t="e" cm="1">
        <f t="array" ref="D907">SUM(IF((LEFT('2-1 采购订单物料明细表报表导出'!#REF!,7)=D$1)*('2-1 采购订单物料明细表报表导出'!#REF!=$A907),'2-1 采购订单物料明细表报表导出'!#REF!,0))</f>
        <v>#REF!</v>
      </c>
      <c r="E907" s="23" t="e" cm="1">
        <f t="array" ref="E907">SUM(IF((LEFT('2-1 采购订单物料明细表报表导出'!#REF!,7)=E$1)*('2-1 采购订单物料明细表报表导出'!#REF!=$A907),'2-1 采购订单物料明细表报表导出'!#REF!,0))</f>
        <v>#REF!</v>
      </c>
      <c r="F907" s="23" t="e" cm="1">
        <f t="array" ref="F907">SUM(IF((LEFT('2-1 采购订单物料明细表报表导出'!#REF!,7)=F$1)*('2-1 采购订单物料明细表报表导出'!#REF!=$A907),'2-1 采购订单物料明细表报表导出'!#REF!,0))</f>
        <v>#REF!</v>
      </c>
      <c r="G907" s="23" t="e" cm="1">
        <f t="array" ref="G907">SUM(IF((LEFT('2-1 采购订单物料明细表报表导出'!#REF!,7)=G$1)*('2-1 采购订单物料明细表报表导出'!#REF!=$A907),'2-1 采购订单物料明细表报表导出'!#REF!,0))</f>
        <v>#REF!</v>
      </c>
      <c r="H907" s="23" t="e" cm="1">
        <f t="array" ref="H907">SUM(IF((LEFT('2-1 采购订单物料明细表报表导出'!#REF!,7)=H$1)*('2-1 采购订单物料明细表报表导出'!#REF!=$A907),'2-1 采购订单物料明细表报表导出'!#REF!,0))</f>
        <v>#REF!</v>
      </c>
      <c r="I907" s="23" t="e" cm="1">
        <f t="array" ref="I907">SUM(IF((LEFT('2-1 采购订单物料明细表报表导出'!#REF!,7)=I$1)*('2-1 采购订单物料明细表报表导出'!#REF!=$A907),'2-1 采购订单物料明细表报表导出'!#REF!,0))</f>
        <v>#REF!</v>
      </c>
      <c r="J907" s="23" t="e" cm="1">
        <f t="array" ref="J907">SUM(IF((LEFT('2-1 采购订单物料明细表报表导出'!#REF!,7)=J$1)*('2-1 采购订单物料明细表报表导出'!#REF!=$A907),'2-1 采购订单物料明细表报表导出'!#REF!,0))</f>
        <v>#REF!</v>
      </c>
      <c r="K907" s="23" t="e" cm="1">
        <f t="array" ref="K907">SUM(IF((LEFT('2-1 采购订单物料明细表报表导出'!#REF!,7)=K$1)*('2-1 采购订单物料明细表报表导出'!#REF!=$A907),'2-1 采购订单物料明细表报表导出'!#REF!,0))</f>
        <v>#REF!</v>
      </c>
      <c r="L907" s="23" t="e" cm="1">
        <f t="array" ref="L907">SUM(IF((LEFT('2-1 采购订单物料明细表报表导出'!#REF!,7)=L$1)*('2-1 采购订单物料明细表报表导出'!#REF!=$A907),'2-1 采购订单物料明细表报表导出'!#REF!,0))</f>
        <v>#REF!</v>
      </c>
      <c r="M907" s="23" t="e" cm="1">
        <f t="array" ref="M907">SUM(IF((LEFT('2-1 采购订单物料明细表报表导出'!#REF!,7)=M$1)*('2-1 采购订单物料明细表报表导出'!#REF!=$A907),'2-1 采购订单物料明细表报表导出'!#REF!,0))</f>
        <v>#REF!</v>
      </c>
      <c r="N907" s="23" t="e" cm="1">
        <f t="array" ref="N907">SUM(IF((LEFT('2-1 采购订单物料明细表报表导出'!#REF!,7)=N$1)*('2-1 采购订单物料明细表报表导出'!#REF!=$A907),'2-1 采购订单物料明细表报表导出'!#REF!,0))</f>
        <v>#REF!</v>
      </c>
      <c r="O907" s="23" t="e" cm="1">
        <f t="array" ref="O907">SUM(IF((LEFT('2-1 采购订单物料明细表报表导出'!#REF!,7)=O$1)*('2-1 采购订单物料明细表报表导出'!#REF!=$A907),'2-1 采购订单物料明细表报表导出'!#REF!,0))</f>
        <v>#REF!</v>
      </c>
    </row>
    <row r="908" ht="14.5" spans="1:15">
      <c r="A908" s="32" t="s">
        <v>4216</v>
      </c>
      <c r="B908" s="51" t="s">
        <v>1719</v>
      </c>
      <c r="C908" s="52" t="s">
        <v>3840</v>
      </c>
      <c r="D908" s="23" t="e" cm="1">
        <f t="array" ref="D908">SUM(IF((LEFT('2-1 采购订单物料明细表报表导出'!#REF!,7)=D$1)*('2-1 采购订单物料明细表报表导出'!#REF!=$A908),'2-1 采购订单物料明细表报表导出'!#REF!,0))</f>
        <v>#REF!</v>
      </c>
      <c r="E908" s="23" t="e" cm="1">
        <f t="array" ref="E908">SUM(IF((LEFT('2-1 采购订单物料明细表报表导出'!#REF!,7)=E$1)*('2-1 采购订单物料明细表报表导出'!#REF!=$A908),'2-1 采购订单物料明细表报表导出'!#REF!,0))</f>
        <v>#REF!</v>
      </c>
      <c r="F908" s="23" t="e" cm="1">
        <f t="array" ref="F908">SUM(IF((LEFT('2-1 采购订单物料明细表报表导出'!#REF!,7)=F$1)*('2-1 采购订单物料明细表报表导出'!#REF!=$A908),'2-1 采购订单物料明细表报表导出'!#REF!,0))</f>
        <v>#REF!</v>
      </c>
      <c r="G908" s="23" t="e" cm="1">
        <f t="array" ref="G908">SUM(IF((LEFT('2-1 采购订单物料明细表报表导出'!#REF!,7)=G$1)*('2-1 采购订单物料明细表报表导出'!#REF!=$A908),'2-1 采购订单物料明细表报表导出'!#REF!,0))</f>
        <v>#REF!</v>
      </c>
      <c r="H908" s="23" t="e" cm="1">
        <f t="array" ref="H908">SUM(IF((LEFT('2-1 采购订单物料明细表报表导出'!#REF!,7)=H$1)*('2-1 采购订单物料明细表报表导出'!#REF!=$A908),'2-1 采购订单物料明细表报表导出'!#REF!,0))</f>
        <v>#REF!</v>
      </c>
      <c r="I908" s="23" t="e" cm="1">
        <f t="array" ref="I908">SUM(IF((LEFT('2-1 采购订单物料明细表报表导出'!#REF!,7)=I$1)*('2-1 采购订单物料明细表报表导出'!#REF!=$A908),'2-1 采购订单物料明细表报表导出'!#REF!,0))</f>
        <v>#REF!</v>
      </c>
      <c r="J908" s="23" t="e" cm="1">
        <f t="array" ref="J908">SUM(IF((LEFT('2-1 采购订单物料明细表报表导出'!#REF!,7)=J$1)*('2-1 采购订单物料明细表报表导出'!#REF!=$A908),'2-1 采购订单物料明细表报表导出'!#REF!,0))</f>
        <v>#REF!</v>
      </c>
      <c r="K908" s="23" t="e" cm="1">
        <f t="array" ref="K908">SUM(IF((LEFT('2-1 采购订单物料明细表报表导出'!#REF!,7)=K$1)*('2-1 采购订单物料明细表报表导出'!#REF!=$A908),'2-1 采购订单物料明细表报表导出'!#REF!,0))</f>
        <v>#REF!</v>
      </c>
      <c r="L908" s="23" t="e" cm="1">
        <f t="array" ref="L908">SUM(IF((LEFT('2-1 采购订单物料明细表报表导出'!#REF!,7)=L$1)*('2-1 采购订单物料明细表报表导出'!#REF!=$A908),'2-1 采购订单物料明细表报表导出'!#REF!,0))</f>
        <v>#REF!</v>
      </c>
      <c r="M908" s="23" t="e" cm="1">
        <f t="array" ref="M908">SUM(IF((LEFT('2-1 采购订单物料明细表报表导出'!#REF!,7)=M$1)*('2-1 采购订单物料明细表报表导出'!#REF!=$A908),'2-1 采购订单物料明细表报表导出'!#REF!,0))</f>
        <v>#REF!</v>
      </c>
      <c r="N908" s="23" t="e" cm="1">
        <f t="array" ref="N908">SUM(IF((LEFT('2-1 采购订单物料明细表报表导出'!#REF!,7)=N$1)*('2-1 采购订单物料明细表报表导出'!#REF!=$A908),'2-1 采购订单物料明细表报表导出'!#REF!,0))</f>
        <v>#REF!</v>
      </c>
      <c r="O908" s="23" t="e" cm="1">
        <f t="array" ref="O908">SUM(IF((LEFT('2-1 采购订单物料明细表报表导出'!#REF!,7)=O$1)*('2-1 采购订单物料明细表报表导出'!#REF!=$A908),'2-1 采购订单物料明细表报表导出'!#REF!,0))</f>
        <v>#REF!</v>
      </c>
    </row>
    <row r="909" ht="14.5" spans="1:15">
      <c r="A909" s="32" t="s">
        <v>4217</v>
      </c>
      <c r="B909" s="51" t="s">
        <v>1719</v>
      </c>
      <c r="C909" s="52" t="s">
        <v>3840</v>
      </c>
      <c r="D909" s="23" t="e" cm="1">
        <f t="array" ref="D909">SUM(IF((LEFT('2-1 采购订单物料明细表报表导出'!#REF!,7)=D$1)*('2-1 采购订单物料明细表报表导出'!#REF!=$A909),'2-1 采购订单物料明细表报表导出'!#REF!,0))</f>
        <v>#REF!</v>
      </c>
      <c r="E909" s="23" t="e" cm="1">
        <f t="array" ref="E909">SUM(IF((LEFT('2-1 采购订单物料明细表报表导出'!#REF!,7)=E$1)*('2-1 采购订单物料明细表报表导出'!#REF!=$A909),'2-1 采购订单物料明细表报表导出'!#REF!,0))</f>
        <v>#REF!</v>
      </c>
      <c r="F909" s="23" t="e" cm="1">
        <f t="array" ref="F909">SUM(IF((LEFT('2-1 采购订单物料明细表报表导出'!#REF!,7)=F$1)*('2-1 采购订单物料明细表报表导出'!#REF!=$A909),'2-1 采购订单物料明细表报表导出'!#REF!,0))</f>
        <v>#REF!</v>
      </c>
      <c r="G909" s="23" t="e" cm="1">
        <f t="array" ref="G909">SUM(IF((LEFT('2-1 采购订单物料明细表报表导出'!#REF!,7)=G$1)*('2-1 采购订单物料明细表报表导出'!#REF!=$A909),'2-1 采购订单物料明细表报表导出'!#REF!,0))</f>
        <v>#REF!</v>
      </c>
      <c r="H909" s="23" t="e" cm="1">
        <f t="array" ref="H909">SUM(IF((LEFT('2-1 采购订单物料明细表报表导出'!#REF!,7)=H$1)*('2-1 采购订单物料明细表报表导出'!#REF!=$A909),'2-1 采购订单物料明细表报表导出'!#REF!,0))</f>
        <v>#REF!</v>
      </c>
      <c r="I909" s="23" t="e" cm="1">
        <f t="array" ref="I909">SUM(IF((LEFT('2-1 采购订单物料明细表报表导出'!#REF!,7)=I$1)*('2-1 采购订单物料明细表报表导出'!#REF!=$A909),'2-1 采购订单物料明细表报表导出'!#REF!,0))</f>
        <v>#REF!</v>
      </c>
      <c r="J909" s="23" t="e" cm="1">
        <f t="array" ref="J909">SUM(IF((LEFT('2-1 采购订单物料明细表报表导出'!#REF!,7)=J$1)*('2-1 采购订单物料明细表报表导出'!#REF!=$A909),'2-1 采购订单物料明细表报表导出'!#REF!,0))</f>
        <v>#REF!</v>
      </c>
      <c r="K909" s="23" t="e" cm="1">
        <f t="array" ref="K909">SUM(IF((LEFT('2-1 采购订单物料明细表报表导出'!#REF!,7)=K$1)*('2-1 采购订单物料明细表报表导出'!#REF!=$A909),'2-1 采购订单物料明细表报表导出'!#REF!,0))</f>
        <v>#REF!</v>
      </c>
      <c r="L909" s="23" t="e" cm="1">
        <f t="array" ref="L909">SUM(IF((LEFT('2-1 采购订单物料明细表报表导出'!#REF!,7)=L$1)*('2-1 采购订单物料明细表报表导出'!#REF!=$A909),'2-1 采购订单物料明细表报表导出'!#REF!,0))</f>
        <v>#REF!</v>
      </c>
      <c r="M909" s="23" t="e" cm="1">
        <f t="array" ref="M909">SUM(IF((LEFT('2-1 采购订单物料明细表报表导出'!#REF!,7)=M$1)*('2-1 采购订单物料明细表报表导出'!#REF!=$A909),'2-1 采购订单物料明细表报表导出'!#REF!,0))</f>
        <v>#REF!</v>
      </c>
      <c r="N909" s="23" t="e" cm="1">
        <f t="array" ref="N909">SUM(IF((LEFT('2-1 采购订单物料明细表报表导出'!#REF!,7)=N$1)*('2-1 采购订单物料明细表报表导出'!#REF!=$A909),'2-1 采购订单物料明细表报表导出'!#REF!,0))</f>
        <v>#REF!</v>
      </c>
      <c r="O909" s="23" t="e" cm="1">
        <f t="array" ref="O909">SUM(IF((LEFT('2-1 采购订单物料明细表报表导出'!#REF!,7)=O$1)*('2-1 采购订单物料明细表报表导出'!#REF!=$A909),'2-1 采购订单物料明细表报表导出'!#REF!,0))</f>
        <v>#REF!</v>
      </c>
    </row>
    <row r="910" ht="14.5" spans="1:15">
      <c r="A910" s="32" t="s">
        <v>4218</v>
      </c>
      <c r="B910" s="51" t="s">
        <v>1719</v>
      </c>
      <c r="C910" s="52" t="s">
        <v>3840</v>
      </c>
      <c r="D910" s="23" t="e" cm="1">
        <f t="array" ref="D910">SUM(IF((LEFT('2-1 采购订单物料明细表报表导出'!#REF!,7)=D$1)*('2-1 采购订单物料明细表报表导出'!#REF!=$A910),'2-1 采购订单物料明细表报表导出'!#REF!,0))</f>
        <v>#REF!</v>
      </c>
      <c r="E910" s="23" t="e" cm="1">
        <f t="array" ref="E910">SUM(IF((LEFT('2-1 采购订单物料明细表报表导出'!#REF!,7)=E$1)*('2-1 采购订单物料明细表报表导出'!#REF!=$A910),'2-1 采购订单物料明细表报表导出'!#REF!,0))</f>
        <v>#REF!</v>
      </c>
      <c r="F910" s="23" t="e" cm="1">
        <f t="array" ref="F910">SUM(IF((LEFT('2-1 采购订单物料明细表报表导出'!#REF!,7)=F$1)*('2-1 采购订单物料明细表报表导出'!#REF!=$A910),'2-1 采购订单物料明细表报表导出'!#REF!,0))</f>
        <v>#REF!</v>
      </c>
      <c r="G910" s="23" t="e" cm="1">
        <f t="array" ref="G910">SUM(IF((LEFT('2-1 采购订单物料明细表报表导出'!#REF!,7)=G$1)*('2-1 采购订单物料明细表报表导出'!#REF!=$A910),'2-1 采购订单物料明细表报表导出'!#REF!,0))</f>
        <v>#REF!</v>
      </c>
      <c r="H910" s="23" t="e" cm="1">
        <f t="array" ref="H910">SUM(IF((LEFT('2-1 采购订单物料明细表报表导出'!#REF!,7)=H$1)*('2-1 采购订单物料明细表报表导出'!#REF!=$A910),'2-1 采购订单物料明细表报表导出'!#REF!,0))</f>
        <v>#REF!</v>
      </c>
      <c r="I910" s="23" t="e" cm="1">
        <f t="array" ref="I910">SUM(IF((LEFT('2-1 采购订单物料明细表报表导出'!#REF!,7)=I$1)*('2-1 采购订单物料明细表报表导出'!#REF!=$A910),'2-1 采购订单物料明细表报表导出'!#REF!,0))</f>
        <v>#REF!</v>
      </c>
      <c r="J910" s="23" t="e" cm="1">
        <f t="array" ref="J910">SUM(IF((LEFT('2-1 采购订单物料明细表报表导出'!#REF!,7)=J$1)*('2-1 采购订单物料明细表报表导出'!#REF!=$A910),'2-1 采购订单物料明细表报表导出'!#REF!,0))</f>
        <v>#REF!</v>
      </c>
      <c r="K910" s="23" t="e" cm="1">
        <f t="array" ref="K910">SUM(IF((LEFT('2-1 采购订单物料明细表报表导出'!#REF!,7)=K$1)*('2-1 采购订单物料明细表报表导出'!#REF!=$A910),'2-1 采购订单物料明细表报表导出'!#REF!,0))</f>
        <v>#REF!</v>
      </c>
      <c r="L910" s="23" t="e" cm="1">
        <f t="array" ref="L910">SUM(IF((LEFT('2-1 采购订单物料明细表报表导出'!#REF!,7)=L$1)*('2-1 采购订单物料明细表报表导出'!#REF!=$A910),'2-1 采购订单物料明细表报表导出'!#REF!,0))</f>
        <v>#REF!</v>
      </c>
      <c r="M910" s="23" t="e" cm="1">
        <f t="array" ref="M910">SUM(IF((LEFT('2-1 采购订单物料明细表报表导出'!#REF!,7)=M$1)*('2-1 采购订单物料明细表报表导出'!#REF!=$A910),'2-1 采购订单物料明细表报表导出'!#REF!,0))</f>
        <v>#REF!</v>
      </c>
      <c r="N910" s="23" t="e" cm="1">
        <f t="array" ref="N910">SUM(IF((LEFT('2-1 采购订单物料明细表报表导出'!#REF!,7)=N$1)*('2-1 采购订单物料明细表报表导出'!#REF!=$A910),'2-1 采购订单物料明细表报表导出'!#REF!,0))</f>
        <v>#REF!</v>
      </c>
      <c r="O910" s="23" t="e" cm="1">
        <f t="array" ref="O910">SUM(IF((LEFT('2-1 采购订单物料明细表报表导出'!#REF!,7)=O$1)*('2-1 采购订单物料明细表报表导出'!#REF!=$A910),'2-1 采购订单物料明细表报表导出'!#REF!,0))</f>
        <v>#REF!</v>
      </c>
    </row>
    <row r="911" ht="14.5" spans="1:15">
      <c r="A911" s="32" t="s">
        <v>4219</v>
      </c>
      <c r="B911" s="51" t="s">
        <v>1719</v>
      </c>
      <c r="C911" s="52" t="s">
        <v>3840</v>
      </c>
      <c r="D911" s="23" t="e" cm="1">
        <f t="array" ref="D911">SUM(IF((LEFT('2-1 采购订单物料明细表报表导出'!#REF!,7)=D$1)*('2-1 采购订单物料明细表报表导出'!#REF!=$A911),'2-1 采购订单物料明细表报表导出'!#REF!,0))</f>
        <v>#REF!</v>
      </c>
      <c r="E911" s="23" t="e" cm="1">
        <f t="array" ref="E911">SUM(IF((LEFT('2-1 采购订单物料明细表报表导出'!#REF!,7)=E$1)*('2-1 采购订单物料明细表报表导出'!#REF!=$A911),'2-1 采购订单物料明细表报表导出'!#REF!,0))</f>
        <v>#REF!</v>
      </c>
      <c r="F911" s="23" t="e" cm="1">
        <f t="array" ref="F911">SUM(IF((LEFT('2-1 采购订单物料明细表报表导出'!#REF!,7)=F$1)*('2-1 采购订单物料明细表报表导出'!#REF!=$A911),'2-1 采购订单物料明细表报表导出'!#REF!,0))</f>
        <v>#REF!</v>
      </c>
      <c r="G911" s="23" t="e" cm="1">
        <f t="array" ref="G911">SUM(IF((LEFT('2-1 采购订单物料明细表报表导出'!#REF!,7)=G$1)*('2-1 采购订单物料明细表报表导出'!#REF!=$A911),'2-1 采购订单物料明细表报表导出'!#REF!,0))</f>
        <v>#REF!</v>
      </c>
      <c r="H911" s="23" t="e" cm="1">
        <f t="array" ref="H911">SUM(IF((LEFT('2-1 采购订单物料明细表报表导出'!#REF!,7)=H$1)*('2-1 采购订单物料明细表报表导出'!#REF!=$A911),'2-1 采购订单物料明细表报表导出'!#REF!,0))</f>
        <v>#REF!</v>
      </c>
      <c r="I911" s="23" t="e" cm="1">
        <f t="array" ref="I911">SUM(IF((LEFT('2-1 采购订单物料明细表报表导出'!#REF!,7)=I$1)*('2-1 采购订单物料明细表报表导出'!#REF!=$A911),'2-1 采购订单物料明细表报表导出'!#REF!,0))</f>
        <v>#REF!</v>
      </c>
      <c r="J911" s="23" t="e" cm="1">
        <f t="array" ref="J911">SUM(IF((LEFT('2-1 采购订单物料明细表报表导出'!#REF!,7)=J$1)*('2-1 采购订单物料明细表报表导出'!#REF!=$A911),'2-1 采购订单物料明细表报表导出'!#REF!,0))</f>
        <v>#REF!</v>
      </c>
      <c r="K911" s="23" t="e" cm="1">
        <f t="array" ref="K911">SUM(IF((LEFT('2-1 采购订单物料明细表报表导出'!#REF!,7)=K$1)*('2-1 采购订单物料明细表报表导出'!#REF!=$A911),'2-1 采购订单物料明细表报表导出'!#REF!,0))</f>
        <v>#REF!</v>
      </c>
      <c r="L911" s="23" t="e" cm="1">
        <f t="array" ref="L911">SUM(IF((LEFT('2-1 采购订单物料明细表报表导出'!#REF!,7)=L$1)*('2-1 采购订单物料明细表报表导出'!#REF!=$A911),'2-1 采购订单物料明细表报表导出'!#REF!,0))</f>
        <v>#REF!</v>
      </c>
      <c r="M911" s="23" t="e" cm="1">
        <f t="array" ref="M911">SUM(IF((LEFT('2-1 采购订单物料明细表报表导出'!#REF!,7)=M$1)*('2-1 采购订单物料明细表报表导出'!#REF!=$A911),'2-1 采购订单物料明细表报表导出'!#REF!,0))</f>
        <v>#REF!</v>
      </c>
      <c r="N911" s="23" t="e" cm="1">
        <f t="array" ref="N911">SUM(IF((LEFT('2-1 采购订单物料明细表报表导出'!#REF!,7)=N$1)*('2-1 采购订单物料明细表报表导出'!#REF!=$A911),'2-1 采购订单物料明细表报表导出'!#REF!,0))</f>
        <v>#REF!</v>
      </c>
      <c r="O911" s="23" t="e" cm="1">
        <f t="array" ref="O911">SUM(IF((LEFT('2-1 采购订单物料明细表报表导出'!#REF!,7)=O$1)*('2-1 采购订单物料明细表报表导出'!#REF!=$A911),'2-1 采购订单物料明细表报表导出'!#REF!,0))</f>
        <v>#REF!</v>
      </c>
    </row>
    <row r="912" ht="14.5" spans="1:15">
      <c r="A912" s="32" t="s">
        <v>4220</v>
      </c>
      <c r="B912" s="51" t="s">
        <v>1719</v>
      </c>
      <c r="C912" s="52" t="s">
        <v>3840</v>
      </c>
      <c r="D912" s="23" t="e" cm="1">
        <f t="array" ref="D912">SUM(IF((LEFT('2-1 采购订单物料明细表报表导出'!#REF!,7)=D$1)*('2-1 采购订单物料明细表报表导出'!#REF!=$A912),'2-1 采购订单物料明细表报表导出'!#REF!,0))</f>
        <v>#REF!</v>
      </c>
      <c r="E912" s="23" t="e" cm="1">
        <f t="array" ref="E912">SUM(IF((LEFT('2-1 采购订单物料明细表报表导出'!#REF!,7)=E$1)*('2-1 采购订单物料明细表报表导出'!#REF!=$A912),'2-1 采购订单物料明细表报表导出'!#REF!,0))</f>
        <v>#REF!</v>
      </c>
      <c r="F912" s="23" t="e" cm="1">
        <f t="array" ref="F912">SUM(IF((LEFT('2-1 采购订单物料明细表报表导出'!#REF!,7)=F$1)*('2-1 采购订单物料明细表报表导出'!#REF!=$A912),'2-1 采购订单物料明细表报表导出'!#REF!,0))</f>
        <v>#REF!</v>
      </c>
      <c r="G912" s="23" t="e" cm="1">
        <f t="array" ref="G912">SUM(IF((LEFT('2-1 采购订单物料明细表报表导出'!#REF!,7)=G$1)*('2-1 采购订单物料明细表报表导出'!#REF!=$A912),'2-1 采购订单物料明细表报表导出'!#REF!,0))</f>
        <v>#REF!</v>
      </c>
      <c r="H912" s="23" t="e" cm="1">
        <f t="array" ref="H912">SUM(IF((LEFT('2-1 采购订单物料明细表报表导出'!#REF!,7)=H$1)*('2-1 采购订单物料明细表报表导出'!#REF!=$A912),'2-1 采购订单物料明细表报表导出'!#REF!,0))</f>
        <v>#REF!</v>
      </c>
      <c r="I912" s="23" t="e" cm="1">
        <f t="array" ref="I912">SUM(IF((LEFT('2-1 采购订单物料明细表报表导出'!#REF!,7)=I$1)*('2-1 采购订单物料明细表报表导出'!#REF!=$A912),'2-1 采购订单物料明细表报表导出'!#REF!,0))</f>
        <v>#REF!</v>
      </c>
      <c r="J912" s="23" t="e" cm="1">
        <f t="array" ref="J912">SUM(IF((LEFT('2-1 采购订单物料明细表报表导出'!#REF!,7)=J$1)*('2-1 采购订单物料明细表报表导出'!#REF!=$A912),'2-1 采购订单物料明细表报表导出'!#REF!,0))</f>
        <v>#REF!</v>
      </c>
      <c r="K912" s="23" t="e" cm="1">
        <f t="array" ref="K912">SUM(IF((LEFT('2-1 采购订单物料明细表报表导出'!#REF!,7)=K$1)*('2-1 采购订单物料明细表报表导出'!#REF!=$A912),'2-1 采购订单物料明细表报表导出'!#REF!,0))</f>
        <v>#REF!</v>
      </c>
      <c r="L912" s="23" t="e" cm="1">
        <f t="array" ref="L912">SUM(IF((LEFT('2-1 采购订单物料明细表报表导出'!#REF!,7)=L$1)*('2-1 采购订单物料明细表报表导出'!#REF!=$A912),'2-1 采购订单物料明细表报表导出'!#REF!,0))</f>
        <v>#REF!</v>
      </c>
      <c r="M912" s="23" t="e" cm="1">
        <f t="array" ref="M912">SUM(IF((LEFT('2-1 采购订单物料明细表报表导出'!#REF!,7)=M$1)*('2-1 采购订单物料明细表报表导出'!#REF!=$A912),'2-1 采购订单物料明细表报表导出'!#REF!,0))</f>
        <v>#REF!</v>
      </c>
      <c r="N912" s="23" t="e" cm="1">
        <f t="array" ref="N912">SUM(IF((LEFT('2-1 采购订单物料明细表报表导出'!#REF!,7)=N$1)*('2-1 采购订单物料明细表报表导出'!#REF!=$A912),'2-1 采购订单物料明细表报表导出'!#REF!,0))</f>
        <v>#REF!</v>
      </c>
      <c r="O912" s="23" t="e" cm="1">
        <f t="array" ref="O912">SUM(IF((LEFT('2-1 采购订单物料明细表报表导出'!#REF!,7)=O$1)*('2-1 采购订单物料明细表报表导出'!#REF!=$A912),'2-1 采购订单物料明细表报表导出'!#REF!,0))</f>
        <v>#REF!</v>
      </c>
    </row>
    <row r="913" ht="15" spans="1:15">
      <c r="A913" s="53" t="s">
        <v>4221</v>
      </c>
      <c r="B913" s="51" t="s">
        <v>1719</v>
      </c>
      <c r="C913" s="52" t="s">
        <v>3840</v>
      </c>
      <c r="D913" s="23" t="e" cm="1">
        <f t="array" ref="D913">SUM(IF((LEFT('2-1 采购订单物料明细表报表导出'!#REF!,7)=D$1)*('2-1 采购订单物料明细表报表导出'!#REF!=$A913),'2-1 采购订单物料明细表报表导出'!#REF!,0))</f>
        <v>#REF!</v>
      </c>
      <c r="E913" s="23" t="e" cm="1">
        <f t="array" ref="E913">SUM(IF((LEFT('2-1 采购订单物料明细表报表导出'!#REF!,7)=E$1)*('2-1 采购订单物料明细表报表导出'!#REF!=$A913),'2-1 采购订单物料明细表报表导出'!#REF!,0))</f>
        <v>#REF!</v>
      </c>
      <c r="F913" s="23" t="e" cm="1">
        <f t="array" ref="F913">SUM(IF((LEFT('2-1 采购订单物料明细表报表导出'!#REF!,7)=F$1)*('2-1 采购订单物料明细表报表导出'!#REF!=$A913),'2-1 采购订单物料明细表报表导出'!#REF!,0))</f>
        <v>#REF!</v>
      </c>
      <c r="G913" s="23" t="e" cm="1">
        <f t="array" ref="G913">SUM(IF((LEFT('2-1 采购订单物料明细表报表导出'!#REF!,7)=G$1)*('2-1 采购订单物料明细表报表导出'!#REF!=$A913),'2-1 采购订单物料明细表报表导出'!#REF!,0))</f>
        <v>#REF!</v>
      </c>
      <c r="H913" s="23" t="e" cm="1">
        <f t="array" ref="H913">SUM(IF((LEFT('2-1 采购订单物料明细表报表导出'!#REF!,7)=H$1)*('2-1 采购订单物料明细表报表导出'!#REF!=$A913),'2-1 采购订单物料明细表报表导出'!#REF!,0))</f>
        <v>#REF!</v>
      </c>
      <c r="I913" s="23" t="e" cm="1">
        <f t="array" ref="I913">SUM(IF((LEFT('2-1 采购订单物料明细表报表导出'!#REF!,7)=I$1)*('2-1 采购订单物料明细表报表导出'!#REF!=$A913),'2-1 采购订单物料明细表报表导出'!#REF!,0))</f>
        <v>#REF!</v>
      </c>
      <c r="J913" s="23" t="e" cm="1">
        <f t="array" ref="J913">SUM(IF((LEFT('2-1 采购订单物料明细表报表导出'!#REF!,7)=J$1)*('2-1 采购订单物料明细表报表导出'!#REF!=$A913),'2-1 采购订单物料明细表报表导出'!#REF!,0))</f>
        <v>#REF!</v>
      </c>
      <c r="K913" s="23" t="e" cm="1">
        <f t="array" ref="K913">SUM(IF((LEFT('2-1 采购订单物料明细表报表导出'!#REF!,7)=K$1)*('2-1 采购订单物料明细表报表导出'!#REF!=$A913),'2-1 采购订单物料明细表报表导出'!#REF!,0))</f>
        <v>#REF!</v>
      </c>
      <c r="L913" s="23" t="e" cm="1">
        <f t="array" ref="L913">SUM(IF((LEFT('2-1 采购订单物料明细表报表导出'!#REF!,7)=L$1)*('2-1 采购订单物料明细表报表导出'!#REF!=$A913),'2-1 采购订单物料明细表报表导出'!#REF!,0))</f>
        <v>#REF!</v>
      </c>
      <c r="M913" s="23" t="e" cm="1">
        <f t="array" ref="M913">SUM(IF((LEFT('2-1 采购订单物料明细表报表导出'!#REF!,7)=M$1)*('2-1 采购订单物料明细表报表导出'!#REF!=$A913),'2-1 采购订单物料明细表报表导出'!#REF!,0))</f>
        <v>#REF!</v>
      </c>
      <c r="N913" s="23" t="e" cm="1">
        <f t="array" ref="N913">SUM(IF((LEFT('2-1 采购订单物料明细表报表导出'!#REF!,7)=N$1)*('2-1 采购订单物料明细表报表导出'!#REF!=$A913),'2-1 采购订单物料明细表报表导出'!#REF!,0))</f>
        <v>#REF!</v>
      </c>
      <c r="O913" s="23" t="e" cm="1">
        <f t="array" ref="O913">SUM(IF((LEFT('2-1 采购订单物料明细表报表导出'!#REF!,7)=O$1)*('2-1 采购订单物料明细表报表导出'!#REF!=$A913),'2-1 采购订单物料明细表报表导出'!#REF!,0))</f>
        <v>#REF!</v>
      </c>
    </row>
    <row r="914" ht="14.5" spans="1:15">
      <c r="A914" s="32" t="s">
        <v>4222</v>
      </c>
      <c r="B914" s="51" t="s">
        <v>1719</v>
      </c>
      <c r="C914" s="52" t="s">
        <v>3840</v>
      </c>
      <c r="D914" s="23" t="e" cm="1">
        <f t="array" ref="D914">SUM(IF((LEFT('2-1 采购订单物料明细表报表导出'!#REF!,7)=D$1)*('2-1 采购订单物料明细表报表导出'!#REF!=$A914),'2-1 采购订单物料明细表报表导出'!#REF!,0))</f>
        <v>#REF!</v>
      </c>
      <c r="E914" s="23" t="e" cm="1">
        <f t="array" ref="E914">SUM(IF((LEFT('2-1 采购订单物料明细表报表导出'!#REF!,7)=E$1)*('2-1 采购订单物料明细表报表导出'!#REF!=$A914),'2-1 采购订单物料明细表报表导出'!#REF!,0))</f>
        <v>#REF!</v>
      </c>
      <c r="F914" s="23" t="e" cm="1">
        <f t="array" ref="F914">SUM(IF((LEFT('2-1 采购订单物料明细表报表导出'!#REF!,7)=F$1)*('2-1 采购订单物料明细表报表导出'!#REF!=$A914),'2-1 采购订单物料明细表报表导出'!#REF!,0))</f>
        <v>#REF!</v>
      </c>
      <c r="G914" s="23" t="e" cm="1">
        <f t="array" ref="G914">SUM(IF((LEFT('2-1 采购订单物料明细表报表导出'!#REF!,7)=G$1)*('2-1 采购订单物料明细表报表导出'!#REF!=$A914),'2-1 采购订单物料明细表报表导出'!#REF!,0))</f>
        <v>#REF!</v>
      </c>
      <c r="H914" s="23" t="e" cm="1">
        <f t="array" ref="H914">SUM(IF((LEFT('2-1 采购订单物料明细表报表导出'!#REF!,7)=H$1)*('2-1 采购订单物料明细表报表导出'!#REF!=$A914),'2-1 采购订单物料明细表报表导出'!#REF!,0))</f>
        <v>#REF!</v>
      </c>
      <c r="I914" s="23" t="e" cm="1">
        <f t="array" ref="I914">SUM(IF((LEFT('2-1 采购订单物料明细表报表导出'!#REF!,7)=I$1)*('2-1 采购订单物料明细表报表导出'!#REF!=$A914),'2-1 采购订单物料明细表报表导出'!#REF!,0))</f>
        <v>#REF!</v>
      </c>
      <c r="J914" s="23" t="e" cm="1">
        <f t="array" ref="J914">SUM(IF((LEFT('2-1 采购订单物料明细表报表导出'!#REF!,7)=J$1)*('2-1 采购订单物料明细表报表导出'!#REF!=$A914),'2-1 采购订单物料明细表报表导出'!#REF!,0))</f>
        <v>#REF!</v>
      </c>
      <c r="K914" s="23" t="e" cm="1">
        <f t="array" ref="K914">SUM(IF((LEFT('2-1 采购订单物料明细表报表导出'!#REF!,7)=K$1)*('2-1 采购订单物料明细表报表导出'!#REF!=$A914),'2-1 采购订单物料明细表报表导出'!#REF!,0))</f>
        <v>#REF!</v>
      </c>
      <c r="L914" s="23" t="e" cm="1">
        <f t="array" ref="L914">SUM(IF((LEFT('2-1 采购订单物料明细表报表导出'!#REF!,7)=L$1)*('2-1 采购订单物料明细表报表导出'!#REF!=$A914),'2-1 采购订单物料明细表报表导出'!#REF!,0))</f>
        <v>#REF!</v>
      </c>
      <c r="M914" s="23" t="e" cm="1">
        <f t="array" ref="M914">SUM(IF((LEFT('2-1 采购订单物料明细表报表导出'!#REF!,7)=M$1)*('2-1 采购订单物料明细表报表导出'!#REF!=$A914),'2-1 采购订单物料明细表报表导出'!#REF!,0))</f>
        <v>#REF!</v>
      </c>
      <c r="N914" s="23" t="e" cm="1">
        <f t="array" ref="N914">SUM(IF((LEFT('2-1 采购订单物料明细表报表导出'!#REF!,7)=N$1)*('2-1 采购订单物料明细表报表导出'!#REF!=$A914),'2-1 采购订单物料明细表报表导出'!#REF!,0))</f>
        <v>#REF!</v>
      </c>
      <c r="O914" s="23" t="e" cm="1">
        <f t="array" ref="O914">SUM(IF((LEFT('2-1 采购订单物料明细表报表导出'!#REF!,7)=O$1)*('2-1 采购订单物料明细表报表导出'!#REF!=$A914),'2-1 采购订单物料明细表报表导出'!#REF!,0))</f>
        <v>#REF!</v>
      </c>
    </row>
    <row r="915" ht="14.5" spans="1:15">
      <c r="A915" s="32" t="s">
        <v>4223</v>
      </c>
      <c r="B915" s="51" t="s">
        <v>1621</v>
      </c>
      <c r="C915" s="52" t="s">
        <v>1622</v>
      </c>
      <c r="D915" s="23" t="e" cm="1">
        <f t="array" ref="D915">SUM(IF((LEFT('2-1 采购订单物料明细表报表导出'!#REF!,7)=D$1)*('2-1 采购订单物料明细表报表导出'!#REF!=$A915),'2-1 采购订单物料明细表报表导出'!#REF!,0))</f>
        <v>#REF!</v>
      </c>
      <c r="E915" s="23" t="e" cm="1">
        <f t="array" ref="E915">SUM(IF((LEFT('2-1 采购订单物料明细表报表导出'!#REF!,7)=E$1)*('2-1 采购订单物料明细表报表导出'!#REF!=$A915),'2-1 采购订单物料明细表报表导出'!#REF!,0))</f>
        <v>#REF!</v>
      </c>
      <c r="F915" s="23" t="e" cm="1">
        <f t="array" ref="F915">SUM(IF((LEFT('2-1 采购订单物料明细表报表导出'!#REF!,7)=F$1)*('2-1 采购订单物料明细表报表导出'!#REF!=$A915),'2-1 采购订单物料明细表报表导出'!#REF!,0))</f>
        <v>#REF!</v>
      </c>
      <c r="G915" s="23" t="e" cm="1">
        <f t="array" ref="G915">SUM(IF((LEFT('2-1 采购订单物料明细表报表导出'!#REF!,7)=G$1)*('2-1 采购订单物料明细表报表导出'!#REF!=$A915),'2-1 采购订单物料明细表报表导出'!#REF!,0))</f>
        <v>#REF!</v>
      </c>
      <c r="H915" s="23" t="e" cm="1">
        <f t="array" ref="H915">SUM(IF((LEFT('2-1 采购订单物料明细表报表导出'!#REF!,7)=H$1)*('2-1 采购订单物料明细表报表导出'!#REF!=$A915),'2-1 采购订单物料明细表报表导出'!#REF!,0))</f>
        <v>#REF!</v>
      </c>
      <c r="I915" s="23" t="e" cm="1">
        <f t="array" ref="I915">SUM(IF((LEFT('2-1 采购订单物料明细表报表导出'!#REF!,7)=I$1)*('2-1 采购订单物料明细表报表导出'!#REF!=$A915),'2-1 采购订单物料明细表报表导出'!#REF!,0))</f>
        <v>#REF!</v>
      </c>
      <c r="J915" s="23" t="e" cm="1">
        <f t="array" ref="J915">SUM(IF((LEFT('2-1 采购订单物料明细表报表导出'!#REF!,7)=J$1)*('2-1 采购订单物料明细表报表导出'!#REF!=$A915),'2-1 采购订单物料明细表报表导出'!#REF!,0))</f>
        <v>#REF!</v>
      </c>
      <c r="K915" s="23" t="e" cm="1">
        <f t="array" ref="K915">SUM(IF((LEFT('2-1 采购订单物料明细表报表导出'!#REF!,7)=K$1)*('2-1 采购订单物料明细表报表导出'!#REF!=$A915),'2-1 采购订单物料明细表报表导出'!#REF!,0))</f>
        <v>#REF!</v>
      </c>
      <c r="L915" s="23" t="e" cm="1">
        <f t="array" ref="L915">SUM(IF((LEFT('2-1 采购订单物料明细表报表导出'!#REF!,7)=L$1)*('2-1 采购订单物料明细表报表导出'!#REF!=$A915),'2-1 采购订单物料明细表报表导出'!#REF!,0))</f>
        <v>#REF!</v>
      </c>
      <c r="M915" s="23" t="e" cm="1">
        <f t="array" ref="M915">SUM(IF((LEFT('2-1 采购订单物料明细表报表导出'!#REF!,7)=M$1)*('2-1 采购订单物料明细表报表导出'!#REF!=$A915),'2-1 采购订单物料明细表报表导出'!#REF!,0))</f>
        <v>#REF!</v>
      </c>
      <c r="N915" s="23" t="e" cm="1">
        <f t="array" ref="N915">SUM(IF((LEFT('2-1 采购订单物料明细表报表导出'!#REF!,7)=N$1)*('2-1 采购订单物料明细表报表导出'!#REF!=$A915),'2-1 采购订单物料明细表报表导出'!#REF!,0))</f>
        <v>#REF!</v>
      </c>
      <c r="O915" s="23" t="e" cm="1">
        <f t="array" ref="O915">SUM(IF((LEFT('2-1 采购订单物料明细表报表导出'!#REF!,7)=O$1)*('2-1 采购订单物料明细表报表导出'!#REF!=$A915),'2-1 采购订单物料明细表报表导出'!#REF!,0))</f>
        <v>#REF!</v>
      </c>
    </row>
    <row r="916" ht="14.5" spans="1:15">
      <c r="A916" s="32" t="s">
        <v>4224</v>
      </c>
      <c r="B916" s="51" t="s">
        <v>1621</v>
      </c>
      <c r="C916" s="52" t="s">
        <v>1622</v>
      </c>
      <c r="D916" s="23" t="e" cm="1">
        <f t="array" ref="D916">SUM(IF((LEFT('2-1 采购订单物料明细表报表导出'!#REF!,7)=D$1)*('2-1 采购订单物料明细表报表导出'!#REF!=$A916),'2-1 采购订单物料明细表报表导出'!#REF!,0))</f>
        <v>#REF!</v>
      </c>
      <c r="E916" s="23" t="e" cm="1">
        <f t="array" ref="E916">SUM(IF((LEFT('2-1 采购订单物料明细表报表导出'!#REF!,7)=E$1)*('2-1 采购订单物料明细表报表导出'!#REF!=$A916),'2-1 采购订单物料明细表报表导出'!#REF!,0))</f>
        <v>#REF!</v>
      </c>
      <c r="F916" s="23" t="e" cm="1">
        <f t="array" ref="F916">SUM(IF((LEFT('2-1 采购订单物料明细表报表导出'!#REF!,7)=F$1)*('2-1 采购订单物料明细表报表导出'!#REF!=$A916),'2-1 采购订单物料明细表报表导出'!#REF!,0))</f>
        <v>#REF!</v>
      </c>
      <c r="G916" s="23" t="e" cm="1">
        <f t="array" ref="G916">SUM(IF((LEFT('2-1 采购订单物料明细表报表导出'!#REF!,7)=G$1)*('2-1 采购订单物料明细表报表导出'!#REF!=$A916),'2-1 采购订单物料明细表报表导出'!#REF!,0))</f>
        <v>#REF!</v>
      </c>
      <c r="H916" s="23" t="e" cm="1">
        <f t="array" ref="H916">SUM(IF((LEFT('2-1 采购订单物料明细表报表导出'!#REF!,7)=H$1)*('2-1 采购订单物料明细表报表导出'!#REF!=$A916),'2-1 采购订单物料明细表报表导出'!#REF!,0))</f>
        <v>#REF!</v>
      </c>
      <c r="I916" s="23" t="e" cm="1">
        <f t="array" ref="I916">SUM(IF((LEFT('2-1 采购订单物料明细表报表导出'!#REF!,7)=I$1)*('2-1 采购订单物料明细表报表导出'!#REF!=$A916),'2-1 采购订单物料明细表报表导出'!#REF!,0))</f>
        <v>#REF!</v>
      </c>
      <c r="J916" s="23" t="e" cm="1">
        <f t="array" ref="J916">SUM(IF((LEFT('2-1 采购订单物料明细表报表导出'!#REF!,7)=J$1)*('2-1 采购订单物料明细表报表导出'!#REF!=$A916),'2-1 采购订单物料明细表报表导出'!#REF!,0))</f>
        <v>#REF!</v>
      </c>
      <c r="K916" s="23" t="e" cm="1">
        <f t="array" ref="K916">SUM(IF((LEFT('2-1 采购订单物料明细表报表导出'!#REF!,7)=K$1)*('2-1 采购订单物料明细表报表导出'!#REF!=$A916),'2-1 采购订单物料明细表报表导出'!#REF!,0))</f>
        <v>#REF!</v>
      </c>
      <c r="L916" s="23" t="e" cm="1">
        <f t="array" ref="L916">SUM(IF((LEFT('2-1 采购订单物料明细表报表导出'!#REF!,7)=L$1)*('2-1 采购订单物料明细表报表导出'!#REF!=$A916),'2-1 采购订单物料明细表报表导出'!#REF!,0))</f>
        <v>#REF!</v>
      </c>
      <c r="M916" s="23" t="e" cm="1">
        <f t="array" ref="M916">SUM(IF((LEFT('2-1 采购订单物料明细表报表导出'!#REF!,7)=M$1)*('2-1 采购订单物料明细表报表导出'!#REF!=$A916),'2-1 采购订单物料明细表报表导出'!#REF!,0))</f>
        <v>#REF!</v>
      </c>
      <c r="N916" s="23" t="e" cm="1">
        <f t="array" ref="N916">SUM(IF((LEFT('2-1 采购订单物料明细表报表导出'!#REF!,7)=N$1)*('2-1 采购订单物料明细表报表导出'!#REF!=$A916),'2-1 采购订单物料明细表报表导出'!#REF!,0))</f>
        <v>#REF!</v>
      </c>
      <c r="O916" s="23" t="e" cm="1">
        <f t="array" ref="O916">SUM(IF((LEFT('2-1 采购订单物料明细表报表导出'!#REF!,7)=O$1)*('2-1 采购订单物料明细表报表导出'!#REF!=$A916),'2-1 采购订单物料明细表报表导出'!#REF!,0))</f>
        <v>#REF!</v>
      </c>
    </row>
    <row r="917" ht="14.5" spans="1:15">
      <c r="A917" s="32" t="s">
        <v>4225</v>
      </c>
      <c r="B917" s="51" t="s">
        <v>1621</v>
      </c>
      <c r="C917" s="52" t="s">
        <v>1622</v>
      </c>
      <c r="D917" s="23" t="e" cm="1">
        <f t="array" ref="D917">SUM(IF((LEFT('2-1 采购订单物料明细表报表导出'!#REF!,7)=D$1)*('2-1 采购订单物料明细表报表导出'!#REF!=$A917),'2-1 采购订单物料明细表报表导出'!#REF!,0))</f>
        <v>#REF!</v>
      </c>
      <c r="E917" s="23" t="e" cm="1">
        <f t="array" ref="E917">SUM(IF((LEFT('2-1 采购订单物料明细表报表导出'!#REF!,7)=E$1)*('2-1 采购订单物料明细表报表导出'!#REF!=$A917),'2-1 采购订单物料明细表报表导出'!#REF!,0))</f>
        <v>#REF!</v>
      </c>
      <c r="F917" s="23" t="e" cm="1">
        <f t="array" ref="F917">SUM(IF((LEFT('2-1 采购订单物料明细表报表导出'!#REF!,7)=F$1)*('2-1 采购订单物料明细表报表导出'!#REF!=$A917),'2-1 采购订单物料明细表报表导出'!#REF!,0))</f>
        <v>#REF!</v>
      </c>
      <c r="G917" s="23" t="e" cm="1">
        <f t="array" ref="G917">SUM(IF((LEFT('2-1 采购订单物料明细表报表导出'!#REF!,7)=G$1)*('2-1 采购订单物料明细表报表导出'!#REF!=$A917),'2-1 采购订单物料明细表报表导出'!#REF!,0))</f>
        <v>#REF!</v>
      </c>
      <c r="H917" s="23" t="e" cm="1">
        <f t="array" ref="H917">SUM(IF((LEFT('2-1 采购订单物料明细表报表导出'!#REF!,7)=H$1)*('2-1 采购订单物料明细表报表导出'!#REF!=$A917),'2-1 采购订单物料明细表报表导出'!#REF!,0))</f>
        <v>#REF!</v>
      </c>
      <c r="I917" s="23" t="e" cm="1">
        <f t="array" ref="I917">SUM(IF((LEFT('2-1 采购订单物料明细表报表导出'!#REF!,7)=I$1)*('2-1 采购订单物料明细表报表导出'!#REF!=$A917),'2-1 采购订单物料明细表报表导出'!#REF!,0))</f>
        <v>#REF!</v>
      </c>
      <c r="J917" s="23" t="e" cm="1">
        <f t="array" ref="J917">SUM(IF((LEFT('2-1 采购订单物料明细表报表导出'!#REF!,7)=J$1)*('2-1 采购订单物料明细表报表导出'!#REF!=$A917),'2-1 采购订单物料明细表报表导出'!#REF!,0))</f>
        <v>#REF!</v>
      </c>
      <c r="K917" s="23" t="e" cm="1">
        <f t="array" ref="K917">SUM(IF((LEFT('2-1 采购订单物料明细表报表导出'!#REF!,7)=K$1)*('2-1 采购订单物料明细表报表导出'!#REF!=$A917),'2-1 采购订单物料明细表报表导出'!#REF!,0))</f>
        <v>#REF!</v>
      </c>
      <c r="L917" s="23" t="e" cm="1">
        <f t="array" ref="L917">SUM(IF((LEFT('2-1 采购订单物料明细表报表导出'!#REF!,7)=L$1)*('2-1 采购订单物料明细表报表导出'!#REF!=$A917),'2-1 采购订单物料明细表报表导出'!#REF!,0))</f>
        <v>#REF!</v>
      </c>
      <c r="M917" s="23" t="e" cm="1">
        <f t="array" ref="M917">SUM(IF((LEFT('2-1 采购订单物料明细表报表导出'!#REF!,7)=M$1)*('2-1 采购订单物料明细表报表导出'!#REF!=$A917),'2-1 采购订单物料明细表报表导出'!#REF!,0))</f>
        <v>#REF!</v>
      </c>
      <c r="N917" s="23" t="e" cm="1">
        <f t="array" ref="N917">SUM(IF((LEFT('2-1 采购订单物料明细表报表导出'!#REF!,7)=N$1)*('2-1 采购订单物料明细表报表导出'!#REF!=$A917),'2-1 采购订单物料明细表报表导出'!#REF!,0))</f>
        <v>#REF!</v>
      </c>
      <c r="O917" s="23" t="e" cm="1">
        <f t="array" ref="O917">SUM(IF((LEFT('2-1 采购订单物料明细表报表导出'!#REF!,7)=O$1)*('2-1 采购订单物料明细表报表导出'!#REF!=$A917),'2-1 采购订单物料明细表报表导出'!#REF!,0))</f>
        <v>#REF!</v>
      </c>
    </row>
    <row r="918" ht="14.5" spans="1:15">
      <c r="A918" s="32" t="s">
        <v>4226</v>
      </c>
      <c r="B918" s="51" t="s">
        <v>1621</v>
      </c>
      <c r="C918" s="52" t="s">
        <v>1622</v>
      </c>
      <c r="D918" s="23" t="e" cm="1">
        <f t="array" ref="D918">SUM(IF((LEFT('2-1 采购订单物料明细表报表导出'!#REF!,7)=D$1)*('2-1 采购订单物料明细表报表导出'!#REF!=$A918),'2-1 采购订单物料明细表报表导出'!#REF!,0))</f>
        <v>#REF!</v>
      </c>
      <c r="E918" s="23" t="e" cm="1">
        <f t="array" ref="E918">SUM(IF((LEFT('2-1 采购订单物料明细表报表导出'!#REF!,7)=E$1)*('2-1 采购订单物料明细表报表导出'!#REF!=$A918),'2-1 采购订单物料明细表报表导出'!#REF!,0))</f>
        <v>#REF!</v>
      </c>
      <c r="F918" s="23" t="e" cm="1">
        <f t="array" ref="F918">SUM(IF((LEFT('2-1 采购订单物料明细表报表导出'!#REF!,7)=F$1)*('2-1 采购订单物料明细表报表导出'!#REF!=$A918),'2-1 采购订单物料明细表报表导出'!#REF!,0))</f>
        <v>#REF!</v>
      </c>
      <c r="G918" s="23" t="e" cm="1">
        <f t="array" ref="G918">SUM(IF((LEFT('2-1 采购订单物料明细表报表导出'!#REF!,7)=G$1)*('2-1 采购订单物料明细表报表导出'!#REF!=$A918),'2-1 采购订单物料明细表报表导出'!#REF!,0))</f>
        <v>#REF!</v>
      </c>
      <c r="H918" s="23" t="e" cm="1">
        <f t="array" ref="H918">SUM(IF((LEFT('2-1 采购订单物料明细表报表导出'!#REF!,7)=H$1)*('2-1 采购订单物料明细表报表导出'!#REF!=$A918),'2-1 采购订单物料明细表报表导出'!#REF!,0))</f>
        <v>#REF!</v>
      </c>
      <c r="I918" s="23" t="e" cm="1">
        <f t="array" ref="I918">SUM(IF((LEFT('2-1 采购订单物料明细表报表导出'!#REF!,7)=I$1)*('2-1 采购订单物料明细表报表导出'!#REF!=$A918),'2-1 采购订单物料明细表报表导出'!#REF!,0))</f>
        <v>#REF!</v>
      </c>
      <c r="J918" s="23" t="e" cm="1">
        <f t="array" ref="J918">SUM(IF((LEFT('2-1 采购订单物料明细表报表导出'!#REF!,7)=J$1)*('2-1 采购订单物料明细表报表导出'!#REF!=$A918),'2-1 采购订单物料明细表报表导出'!#REF!,0))</f>
        <v>#REF!</v>
      </c>
      <c r="K918" s="23" t="e" cm="1">
        <f t="array" ref="K918">SUM(IF((LEFT('2-1 采购订单物料明细表报表导出'!#REF!,7)=K$1)*('2-1 采购订单物料明细表报表导出'!#REF!=$A918),'2-1 采购订单物料明细表报表导出'!#REF!,0))</f>
        <v>#REF!</v>
      </c>
      <c r="L918" s="23" t="e" cm="1">
        <f t="array" ref="L918">SUM(IF((LEFT('2-1 采购订单物料明细表报表导出'!#REF!,7)=L$1)*('2-1 采购订单物料明细表报表导出'!#REF!=$A918),'2-1 采购订单物料明细表报表导出'!#REF!,0))</f>
        <v>#REF!</v>
      </c>
      <c r="M918" s="23" t="e" cm="1">
        <f t="array" ref="M918">SUM(IF((LEFT('2-1 采购订单物料明细表报表导出'!#REF!,7)=M$1)*('2-1 采购订单物料明细表报表导出'!#REF!=$A918),'2-1 采购订单物料明细表报表导出'!#REF!,0))</f>
        <v>#REF!</v>
      </c>
      <c r="N918" s="23" t="e" cm="1">
        <f t="array" ref="N918">SUM(IF((LEFT('2-1 采购订单物料明细表报表导出'!#REF!,7)=N$1)*('2-1 采购订单物料明细表报表导出'!#REF!=$A918),'2-1 采购订单物料明细表报表导出'!#REF!,0))</f>
        <v>#REF!</v>
      </c>
      <c r="O918" s="23" t="e" cm="1">
        <f t="array" ref="O918">SUM(IF((LEFT('2-1 采购订单物料明细表报表导出'!#REF!,7)=O$1)*('2-1 采购订单物料明细表报表导出'!#REF!=$A918),'2-1 采购订单物料明细表报表导出'!#REF!,0))</f>
        <v>#REF!</v>
      </c>
    </row>
    <row r="919" ht="14.5" spans="1:15">
      <c r="A919" s="32" t="s">
        <v>4227</v>
      </c>
      <c r="B919" s="51" t="s">
        <v>1621</v>
      </c>
      <c r="C919" s="52" t="s">
        <v>1622</v>
      </c>
      <c r="D919" s="23" t="e" cm="1">
        <f t="array" ref="D919">SUM(IF((LEFT('2-1 采购订单物料明细表报表导出'!#REF!,7)=D$1)*('2-1 采购订单物料明细表报表导出'!#REF!=$A919),'2-1 采购订单物料明细表报表导出'!#REF!,0))</f>
        <v>#REF!</v>
      </c>
      <c r="E919" s="23" t="e" cm="1">
        <f t="array" ref="E919">SUM(IF((LEFT('2-1 采购订单物料明细表报表导出'!#REF!,7)=E$1)*('2-1 采购订单物料明细表报表导出'!#REF!=$A919),'2-1 采购订单物料明细表报表导出'!#REF!,0))</f>
        <v>#REF!</v>
      </c>
      <c r="F919" s="23" t="e" cm="1">
        <f t="array" ref="F919">SUM(IF((LEFT('2-1 采购订单物料明细表报表导出'!#REF!,7)=F$1)*('2-1 采购订单物料明细表报表导出'!#REF!=$A919),'2-1 采购订单物料明细表报表导出'!#REF!,0))</f>
        <v>#REF!</v>
      </c>
      <c r="G919" s="23" t="e" cm="1">
        <f t="array" ref="G919">SUM(IF((LEFT('2-1 采购订单物料明细表报表导出'!#REF!,7)=G$1)*('2-1 采购订单物料明细表报表导出'!#REF!=$A919),'2-1 采购订单物料明细表报表导出'!#REF!,0))</f>
        <v>#REF!</v>
      </c>
      <c r="H919" s="23" t="e" cm="1">
        <f t="array" ref="H919">SUM(IF((LEFT('2-1 采购订单物料明细表报表导出'!#REF!,7)=H$1)*('2-1 采购订单物料明细表报表导出'!#REF!=$A919),'2-1 采购订单物料明细表报表导出'!#REF!,0))</f>
        <v>#REF!</v>
      </c>
      <c r="I919" s="23" t="e" cm="1">
        <f t="array" ref="I919">SUM(IF((LEFT('2-1 采购订单物料明细表报表导出'!#REF!,7)=I$1)*('2-1 采购订单物料明细表报表导出'!#REF!=$A919),'2-1 采购订单物料明细表报表导出'!#REF!,0))</f>
        <v>#REF!</v>
      </c>
      <c r="J919" s="23" t="e" cm="1">
        <f t="array" ref="J919">SUM(IF((LEFT('2-1 采购订单物料明细表报表导出'!#REF!,7)=J$1)*('2-1 采购订单物料明细表报表导出'!#REF!=$A919),'2-1 采购订单物料明细表报表导出'!#REF!,0))</f>
        <v>#REF!</v>
      </c>
      <c r="K919" s="23" t="e" cm="1">
        <f t="array" ref="K919">SUM(IF((LEFT('2-1 采购订单物料明细表报表导出'!#REF!,7)=K$1)*('2-1 采购订单物料明细表报表导出'!#REF!=$A919),'2-1 采购订单物料明细表报表导出'!#REF!,0))</f>
        <v>#REF!</v>
      </c>
      <c r="L919" s="23" t="e" cm="1">
        <f t="array" ref="L919">SUM(IF((LEFT('2-1 采购订单物料明细表报表导出'!#REF!,7)=L$1)*('2-1 采购订单物料明细表报表导出'!#REF!=$A919),'2-1 采购订单物料明细表报表导出'!#REF!,0))</f>
        <v>#REF!</v>
      </c>
      <c r="M919" s="23" t="e" cm="1">
        <f t="array" ref="M919">SUM(IF((LEFT('2-1 采购订单物料明细表报表导出'!#REF!,7)=M$1)*('2-1 采购订单物料明细表报表导出'!#REF!=$A919),'2-1 采购订单物料明细表报表导出'!#REF!,0))</f>
        <v>#REF!</v>
      </c>
      <c r="N919" s="23" t="e" cm="1">
        <f t="array" ref="N919">SUM(IF((LEFT('2-1 采购订单物料明细表报表导出'!#REF!,7)=N$1)*('2-1 采购订单物料明细表报表导出'!#REF!=$A919),'2-1 采购订单物料明细表报表导出'!#REF!,0))</f>
        <v>#REF!</v>
      </c>
      <c r="O919" s="23" t="e" cm="1">
        <f t="array" ref="O919">SUM(IF((LEFT('2-1 采购订单物料明细表报表导出'!#REF!,7)=O$1)*('2-1 采购订单物料明细表报表导出'!#REF!=$A919),'2-1 采购订单物料明细表报表导出'!#REF!,0))</f>
        <v>#REF!</v>
      </c>
    </row>
    <row r="920" ht="14.5" spans="1:15">
      <c r="A920" s="32" t="s">
        <v>4228</v>
      </c>
      <c r="B920" s="51" t="s">
        <v>1621</v>
      </c>
      <c r="C920" s="52" t="s">
        <v>1622</v>
      </c>
      <c r="D920" s="23" t="e" cm="1">
        <f t="array" ref="D920">SUM(IF((LEFT('2-1 采购订单物料明细表报表导出'!#REF!,7)=D$1)*('2-1 采购订单物料明细表报表导出'!#REF!=$A920),'2-1 采购订单物料明细表报表导出'!#REF!,0))</f>
        <v>#REF!</v>
      </c>
      <c r="E920" s="23" t="e" cm="1">
        <f t="array" ref="E920">SUM(IF((LEFT('2-1 采购订单物料明细表报表导出'!#REF!,7)=E$1)*('2-1 采购订单物料明细表报表导出'!#REF!=$A920),'2-1 采购订单物料明细表报表导出'!#REF!,0))</f>
        <v>#REF!</v>
      </c>
      <c r="F920" s="23" t="e" cm="1">
        <f t="array" ref="F920">SUM(IF((LEFT('2-1 采购订单物料明细表报表导出'!#REF!,7)=F$1)*('2-1 采购订单物料明细表报表导出'!#REF!=$A920),'2-1 采购订单物料明细表报表导出'!#REF!,0))</f>
        <v>#REF!</v>
      </c>
      <c r="G920" s="23" t="e" cm="1">
        <f t="array" ref="G920">SUM(IF((LEFT('2-1 采购订单物料明细表报表导出'!#REF!,7)=G$1)*('2-1 采购订单物料明细表报表导出'!#REF!=$A920),'2-1 采购订单物料明细表报表导出'!#REF!,0))</f>
        <v>#REF!</v>
      </c>
      <c r="H920" s="23" t="e" cm="1">
        <f t="array" ref="H920">SUM(IF((LEFT('2-1 采购订单物料明细表报表导出'!#REF!,7)=H$1)*('2-1 采购订单物料明细表报表导出'!#REF!=$A920),'2-1 采购订单物料明细表报表导出'!#REF!,0))</f>
        <v>#REF!</v>
      </c>
      <c r="I920" s="23" t="e" cm="1">
        <f t="array" ref="I920">SUM(IF((LEFT('2-1 采购订单物料明细表报表导出'!#REF!,7)=I$1)*('2-1 采购订单物料明细表报表导出'!#REF!=$A920),'2-1 采购订单物料明细表报表导出'!#REF!,0))</f>
        <v>#REF!</v>
      </c>
      <c r="J920" s="23" t="e" cm="1">
        <f t="array" ref="J920">SUM(IF((LEFT('2-1 采购订单物料明细表报表导出'!#REF!,7)=J$1)*('2-1 采购订单物料明细表报表导出'!#REF!=$A920),'2-1 采购订单物料明细表报表导出'!#REF!,0))</f>
        <v>#REF!</v>
      </c>
      <c r="K920" s="23" t="e" cm="1">
        <f t="array" ref="K920">SUM(IF((LEFT('2-1 采购订单物料明细表报表导出'!#REF!,7)=K$1)*('2-1 采购订单物料明细表报表导出'!#REF!=$A920),'2-1 采购订单物料明细表报表导出'!#REF!,0))</f>
        <v>#REF!</v>
      </c>
      <c r="L920" s="23" t="e" cm="1">
        <f t="array" ref="L920">SUM(IF((LEFT('2-1 采购订单物料明细表报表导出'!#REF!,7)=L$1)*('2-1 采购订单物料明细表报表导出'!#REF!=$A920),'2-1 采购订单物料明细表报表导出'!#REF!,0))</f>
        <v>#REF!</v>
      </c>
      <c r="M920" s="23" t="e" cm="1">
        <f t="array" ref="M920">SUM(IF((LEFT('2-1 采购订单物料明细表报表导出'!#REF!,7)=M$1)*('2-1 采购订单物料明细表报表导出'!#REF!=$A920),'2-1 采购订单物料明细表报表导出'!#REF!,0))</f>
        <v>#REF!</v>
      </c>
      <c r="N920" s="23" t="e" cm="1">
        <f t="array" ref="N920">SUM(IF((LEFT('2-1 采购订单物料明细表报表导出'!#REF!,7)=N$1)*('2-1 采购订单物料明细表报表导出'!#REF!=$A920),'2-1 采购订单物料明细表报表导出'!#REF!,0))</f>
        <v>#REF!</v>
      </c>
      <c r="O920" s="23" t="e" cm="1">
        <f t="array" ref="O920">SUM(IF((LEFT('2-1 采购订单物料明细表报表导出'!#REF!,7)=O$1)*('2-1 采购订单物料明细表报表导出'!#REF!=$A920),'2-1 采购订单物料明细表报表导出'!#REF!,0))</f>
        <v>#REF!</v>
      </c>
    </row>
    <row r="921" ht="14.5" spans="1:15">
      <c r="A921" s="32" t="s">
        <v>4229</v>
      </c>
      <c r="B921" s="51" t="s">
        <v>1621</v>
      </c>
      <c r="C921" s="52" t="s">
        <v>1622</v>
      </c>
      <c r="D921" s="23" t="e" cm="1">
        <f t="array" ref="D921">SUM(IF((LEFT('2-1 采购订单物料明细表报表导出'!#REF!,7)=D$1)*('2-1 采购订单物料明细表报表导出'!#REF!=$A921),'2-1 采购订单物料明细表报表导出'!#REF!,0))</f>
        <v>#REF!</v>
      </c>
      <c r="E921" s="23" t="e" cm="1">
        <f t="array" ref="E921">SUM(IF((LEFT('2-1 采购订单物料明细表报表导出'!#REF!,7)=E$1)*('2-1 采购订单物料明细表报表导出'!#REF!=$A921),'2-1 采购订单物料明细表报表导出'!#REF!,0))</f>
        <v>#REF!</v>
      </c>
      <c r="F921" s="23" t="e" cm="1">
        <f t="array" ref="F921">SUM(IF((LEFT('2-1 采购订单物料明细表报表导出'!#REF!,7)=F$1)*('2-1 采购订单物料明细表报表导出'!#REF!=$A921),'2-1 采购订单物料明细表报表导出'!#REF!,0))</f>
        <v>#REF!</v>
      </c>
      <c r="G921" s="23" t="e" cm="1">
        <f t="array" ref="G921">SUM(IF((LEFT('2-1 采购订单物料明细表报表导出'!#REF!,7)=G$1)*('2-1 采购订单物料明细表报表导出'!#REF!=$A921),'2-1 采购订单物料明细表报表导出'!#REF!,0))</f>
        <v>#REF!</v>
      </c>
      <c r="H921" s="23" t="e" cm="1">
        <f t="array" ref="H921">SUM(IF((LEFT('2-1 采购订单物料明细表报表导出'!#REF!,7)=H$1)*('2-1 采购订单物料明细表报表导出'!#REF!=$A921),'2-1 采购订单物料明细表报表导出'!#REF!,0))</f>
        <v>#REF!</v>
      </c>
      <c r="I921" s="23" t="e" cm="1">
        <f t="array" ref="I921">SUM(IF((LEFT('2-1 采购订单物料明细表报表导出'!#REF!,7)=I$1)*('2-1 采购订单物料明细表报表导出'!#REF!=$A921),'2-1 采购订单物料明细表报表导出'!#REF!,0))</f>
        <v>#REF!</v>
      </c>
      <c r="J921" s="23" t="e" cm="1">
        <f t="array" ref="J921">SUM(IF((LEFT('2-1 采购订单物料明细表报表导出'!#REF!,7)=J$1)*('2-1 采购订单物料明细表报表导出'!#REF!=$A921),'2-1 采购订单物料明细表报表导出'!#REF!,0))</f>
        <v>#REF!</v>
      </c>
      <c r="K921" s="23" t="e" cm="1">
        <f t="array" ref="K921">SUM(IF((LEFT('2-1 采购订单物料明细表报表导出'!#REF!,7)=K$1)*('2-1 采购订单物料明细表报表导出'!#REF!=$A921),'2-1 采购订单物料明细表报表导出'!#REF!,0))</f>
        <v>#REF!</v>
      </c>
      <c r="L921" s="23" t="e" cm="1">
        <f t="array" ref="L921">SUM(IF((LEFT('2-1 采购订单物料明细表报表导出'!#REF!,7)=L$1)*('2-1 采购订单物料明细表报表导出'!#REF!=$A921),'2-1 采购订单物料明细表报表导出'!#REF!,0))</f>
        <v>#REF!</v>
      </c>
      <c r="M921" s="23" t="e" cm="1">
        <f t="array" ref="M921">SUM(IF((LEFT('2-1 采购订单物料明细表报表导出'!#REF!,7)=M$1)*('2-1 采购订单物料明细表报表导出'!#REF!=$A921),'2-1 采购订单物料明细表报表导出'!#REF!,0))</f>
        <v>#REF!</v>
      </c>
      <c r="N921" s="23" t="e" cm="1">
        <f t="array" ref="N921">SUM(IF((LEFT('2-1 采购订单物料明细表报表导出'!#REF!,7)=N$1)*('2-1 采购订单物料明细表报表导出'!#REF!=$A921),'2-1 采购订单物料明细表报表导出'!#REF!,0))</f>
        <v>#REF!</v>
      </c>
      <c r="O921" s="23" t="e" cm="1">
        <f t="array" ref="O921">SUM(IF((LEFT('2-1 采购订单物料明细表报表导出'!#REF!,7)=O$1)*('2-1 采购订单物料明细表报表导出'!#REF!=$A921),'2-1 采购订单物料明细表报表导出'!#REF!,0))</f>
        <v>#REF!</v>
      </c>
    </row>
    <row r="922" ht="14.5" spans="1:15">
      <c r="A922" s="32" t="s">
        <v>4230</v>
      </c>
      <c r="B922" s="51" t="s">
        <v>1621</v>
      </c>
      <c r="C922" s="52" t="s">
        <v>1622</v>
      </c>
      <c r="D922" s="23" t="e" cm="1">
        <f t="array" ref="D922">SUM(IF((LEFT('2-1 采购订单物料明细表报表导出'!#REF!,7)=D$1)*('2-1 采购订单物料明细表报表导出'!#REF!=$A922),'2-1 采购订单物料明细表报表导出'!#REF!,0))</f>
        <v>#REF!</v>
      </c>
      <c r="E922" s="23" t="e" cm="1">
        <f t="array" ref="E922">SUM(IF((LEFT('2-1 采购订单物料明细表报表导出'!#REF!,7)=E$1)*('2-1 采购订单物料明细表报表导出'!#REF!=$A922),'2-1 采购订单物料明细表报表导出'!#REF!,0))</f>
        <v>#REF!</v>
      </c>
      <c r="F922" s="23" t="e" cm="1">
        <f t="array" ref="F922">SUM(IF((LEFT('2-1 采购订单物料明细表报表导出'!#REF!,7)=F$1)*('2-1 采购订单物料明细表报表导出'!#REF!=$A922),'2-1 采购订单物料明细表报表导出'!#REF!,0))</f>
        <v>#REF!</v>
      </c>
      <c r="G922" s="23" t="e" cm="1">
        <f t="array" ref="G922">SUM(IF((LEFT('2-1 采购订单物料明细表报表导出'!#REF!,7)=G$1)*('2-1 采购订单物料明细表报表导出'!#REF!=$A922),'2-1 采购订单物料明细表报表导出'!#REF!,0))</f>
        <v>#REF!</v>
      </c>
      <c r="H922" s="23" t="e" cm="1">
        <f t="array" ref="H922">SUM(IF((LEFT('2-1 采购订单物料明细表报表导出'!#REF!,7)=H$1)*('2-1 采购订单物料明细表报表导出'!#REF!=$A922),'2-1 采购订单物料明细表报表导出'!#REF!,0))</f>
        <v>#REF!</v>
      </c>
      <c r="I922" s="23" t="e" cm="1">
        <f t="array" ref="I922">SUM(IF((LEFT('2-1 采购订单物料明细表报表导出'!#REF!,7)=I$1)*('2-1 采购订单物料明细表报表导出'!#REF!=$A922),'2-1 采购订单物料明细表报表导出'!#REF!,0))</f>
        <v>#REF!</v>
      </c>
      <c r="J922" s="23" t="e" cm="1">
        <f t="array" ref="J922">SUM(IF((LEFT('2-1 采购订单物料明细表报表导出'!#REF!,7)=J$1)*('2-1 采购订单物料明细表报表导出'!#REF!=$A922),'2-1 采购订单物料明细表报表导出'!#REF!,0))</f>
        <v>#REF!</v>
      </c>
      <c r="K922" s="23" t="e" cm="1">
        <f t="array" ref="K922">SUM(IF((LEFT('2-1 采购订单物料明细表报表导出'!#REF!,7)=K$1)*('2-1 采购订单物料明细表报表导出'!#REF!=$A922),'2-1 采购订单物料明细表报表导出'!#REF!,0))</f>
        <v>#REF!</v>
      </c>
      <c r="L922" s="23" t="e" cm="1">
        <f t="array" ref="L922">SUM(IF((LEFT('2-1 采购订单物料明细表报表导出'!#REF!,7)=L$1)*('2-1 采购订单物料明细表报表导出'!#REF!=$A922),'2-1 采购订单物料明细表报表导出'!#REF!,0))</f>
        <v>#REF!</v>
      </c>
      <c r="M922" s="23" t="e" cm="1">
        <f t="array" ref="M922">SUM(IF((LEFT('2-1 采购订单物料明细表报表导出'!#REF!,7)=M$1)*('2-1 采购订单物料明细表报表导出'!#REF!=$A922),'2-1 采购订单物料明细表报表导出'!#REF!,0))</f>
        <v>#REF!</v>
      </c>
      <c r="N922" s="23" t="e" cm="1">
        <f t="array" ref="N922">SUM(IF((LEFT('2-1 采购订单物料明细表报表导出'!#REF!,7)=N$1)*('2-1 采购订单物料明细表报表导出'!#REF!=$A922),'2-1 采购订单物料明细表报表导出'!#REF!,0))</f>
        <v>#REF!</v>
      </c>
      <c r="O922" s="23" t="e" cm="1">
        <f t="array" ref="O922">SUM(IF((LEFT('2-1 采购订单物料明细表报表导出'!#REF!,7)=O$1)*('2-1 采购订单物料明细表报表导出'!#REF!=$A922),'2-1 采购订单物料明细表报表导出'!#REF!,0))</f>
        <v>#REF!</v>
      </c>
    </row>
    <row r="923" ht="14.5" spans="1:15">
      <c r="A923" s="32" t="s">
        <v>4231</v>
      </c>
      <c r="B923" s="51" t="s">
        <v>1621</v>
      </c>
      <c r="C923" s="52" t="s">
        <v>1622</v>
      </c>
      <c r="D923" s="23" t="e" cm="1">
        <f t="array" ref="D923">SUM(IF((LEFT('2-1 采购订单物料明细表报表导出'!#REF!,7)=D$1)*('2-1 采购订单物料明细表报表导出'!#REF!=$A923),'2-1 采购订单物料明细表报表导出'!#REF!,0))</f>
        <v>#REF!</v>
      </c>
      <c r="E923" s="23" t="e" cm="1">
        <f t="array" ref="E923">SUM(IF((LEFT('2-1 采购订单物料明细表报表导出'!#REF!,7)=E$1)*('2-1 采购订单物料明细表报表导出'!#REF!=$A923),'2-1 采购订单物料明细表报表导出'!#REF!,0))</f>
        <v>#REF!</v>
      </c>
      <c r="F923" s="23" t="e" cm="1">
        <f t="array" ref="F923">SUM(IF((LEFT('2-1 采购订单物料明细表报表导出'!#REF!,7)=F$1)*('2-1 采购订单物料明细表报表导出'!#REF!=$A923),'2-1 采购订单物料明细表报表导出'!#REF!,0))</f>
        <v>#REF!</v>
      </c>
      <c r="G923" s="23" t="e" cm="1">
        <f t="array" ref="G923">SUM(IF((LEFT('2-1 采购订单物料明细表报表导出'!#REF!,7)=G$1)*('2-1 采购订单物料明细表报表导出'!#REF!=$A923),'2-1 采购订单物料明细表报表导出'!#REF!,0))</f>
        <v>#REF!</v>
      </c>
      <c r="H923" s="23" t="e" cm="1">
        <f t="array" ref="H923">SUM(IF((LEFT('2-1 采购订单物料明细表报表导出'!#REF!,7)=H$1)*('2-1 采购订单物料明细表报表导出'!#REF!=$A923),'2-1 采购订单物料明细表报表导出'!#REF!,0))</f>
        <v>#REF!</v>
      </c>
      <c r="I923" s="23" t="e" cm="1">
        <f t="array" ref="I923">SUM(IF((LEFT('2-1 采购订单物料明细表报表导出'!#REF!,7)=I$1)*('2-1 采购订单物料明细表报表导出'!#REF!=$A923),'2-1 采购订单物料明细表报表导出'!#REF!,0))</f>
        <v>#REF!</v>
      </c>
      <c r="J923" s="23" t="e" cm="1">
        <f t="array" ref="J923">SUM(IF((LEFT('2-1 采购订单物料明细表报表导出'!#REF!,7)=J$1)*('2-1 采购订单物料明细表报表导出'!#REF!=$A923),'2-1 采购订单物料明细表报表导出'!#REF!,0))</f>
        <v>#REF!</v>
      </c>
      <c r="K923" s="23" t="e" cm="1">
        <f t="array" ref="K923">SUM(IF((LEFT('2-1 采购订单物料明细表报表导出'!#REF!,7)=K$1)*('2-1 采购订单物料明细表报表导出'!#REF!=$A923),'2-1 采购订单物料明细表报表导出'!#REF!,0))</f>
        <v>#REF!</v>
      </c>
      <c r="L923" s="23" t="e" cm="1">
        <f t="array" ref="L923">SUM(IF((LEFT('2-1 采购订单物料明细表报表导出'!#REF!,7)=L$1)*('2-1 采购订单物料明细表报表导出'!#REF!=$A923),'2-1 采购订单物料明细表报表导出'!#REF!,0))</f>
        <v>#REF!</v>
      </c>
      <c r="M923" s="23" t="e" cm="1">
        <f t="array" ref="M923">SUM(IF((LEFT('2-1 采购订单物料明细表报表导出'!#REF!,7)=M$1)*('2-1 采购订单物料明细表报表导出'!#REF!=$A923),'2-1 采购订单物料明细表报表导出'!#REF!,0))</f>
        <v>#REF!</v>
      </c>
      <c r="N923" s="23" t="e" cm="1">
        <f t="array" ref="N923">SUM(IF((LEFT('2-1 采购订单物料明细表报表导出'!#REF!,7)=N$1)*('2-1 采购订单物料明细表报表导出'!#REF!=$A923),'2-1 采购订单物料明细表报表导出'!#REF!,0))</f>
        <v>#REF!</v>
      </c>
      <c r="O923" s="23" t="e" cm="1">
        <f t="array" ref="O923">SUM(IF((LEFT('2-1 采购订单物料明细表报表导出'!#REF!,7)=O$1)*('2-1 采购订单物料明细表报表导出'!#REF!=$A923),'2-1 采购订单物料明细表报表导出'!#REF!,0))</f>
        <v>#REF!</v>
      </c>
    </row>
    <row r="924" ht="14.5" spans="1:15">
      <c r="A924" s="32" t="s">
        <v>4232</v>
      </c>
      <c r="B924" s="51" t="s">
        <v>1621</v>
      </c>
      <c r="C924" s="52" t="s">
        <v>1622</v>
      </c>
      <c r="D924" s="23" t="e" cm="1">
        <f t="array" ref="D924">SUM(IF((LEFT('2-1 采购订单物料明细表报表导出'!#REF!,7)=D$1)*('2-1 采购订单物料明细表报表导出'!#REF!=$A924),'2-1 采购订单物料明细表报表导出'!#REF!,0))</f>
        <v>#REF!</v>
      </c>
      <c r="E924" s="23" t="e" cm="1">
        <f t="array" ref="E924">SUM(IF((LEFT('2-1 采购订单物料明细表报表导出'!#REF!,7)=E$1)*('2-1 采购订单物料明细表报表导出'!#REF!=$A924),'2-1 采购订单物料明细表报表导出'!#REF!,0))</f>
        <v>#REF!</v>
      </c>
      <c r="F924" s="23" t="e" cm="1">
        <f t="array" ref="F924">SUM(IF((LEFT('2-1 采购订单物料明细表报表导出'!#REF!,7)=F$1)*('2-1 采购订单物料明细表报表导出'!#REF!=$A924),'2-1 采购订单物料明细表报表导出'!#REF!,0))</f>
        <v>#REF!</v>
      </c>
      <c r="G924" s="23" t="e" cm="1">
        <f t="array" ref="G924">SUM(IF((LEFT('2-1 采购订单物料明细表报表导出'!#REF!,7)=G$1)*('2-1 采购订单物料明细表报表导出'!#REF!=$A924),'2-1 采购订单物料明细表报表导出'!#REF!,0))</f>
        <v>#REF!</v>
      </c>
      <c r="H924" s="23" t="e" cm="1">
        <f t="array" ref="H924">SUM(IF((LEFT('2-1 采购订单物料明细表报表导出'!#REF!,7)=H$1)*('2-1 采购订单物料明细表报表导出'!#REF!=$A924),'2-1 采购订单物料明细表报表导出'!#REF!,0))</f>
        <v>#REF!</v>
      </c>
      <c r="I924" s="23" t="e" cm="1">
        <f t="array" ref="I924">SUM(IF((LEFT('2-1 采购订单物料明细表报表导出'!#REF!,7)=I$1)*('2-1 采购订单物料明细表报表导出'!#REF!=$A924),'2-1 采购订单物料明细表报表导出'!#REF!,0))</f>
        <v>#REF!</v>
      </c>
      <c r="J924" s="23" t="e" cm="1">
        <f t="array" ref="J924">SUM(IF((LEFT('2-1 采购订单物料明细表报表导出'!#REF!,7)=J$1)*('2-1 采购订单物料明细表报表导出'!#REF!=$A924),'2-1 采购订单物料明细表报表导出'!#REF!,0))</f>
        <v>#REF!</v>
      </c>
      <c r="K924" s="23" t="e" cm="1">
        <f t="array" ref="K924">SUM(IF((LEFT('2-1 采购订单物料明细表报表导出'!#REF!,7)=K$1)*('2-1 采购订单物料明细表报表导出'!#REF!=$A924),'2-1 采购订单物料明细表报表导出'!#REF!,0))</f>
        <v>#REF!</v>
      </c>
      <c r="L924" s="23" t="e" cm="1">
        <f t="array" ref="L924">SUM(IF((LEFT('2-1 采购订单物料明细表报表导出'!#REF!,7)=L$1)*('2-1 采购订单物料明细表报表导出'!#REF!=$A924),'2-1 采购订单物料明细表报表导出'!#REF!,0))</f>
        <v>#REF!</v>
      </c>
      <c r="M924" s="23" t="e" cm="1">
        <f t="array" ref="M924">SUM(IF((LEFT('2-1 采购订单物料明细表报表导出'!#REF!,7)=M$1)*('2-1 采购订单物料明细表报表导出'!#REF!=$A924),'2-1 采购订单物料明细表报表导出'!#REF!,0))</f>
        <v>#REF!</v>
      </c>
      <c r="N924" s="23" t="e" cm="1">
        <f t="array" ref="N924">SUM(IF((LEFT('2-1 采购订单物料明细表报表导出'!#REF!,7)=N$1)*('2-1 采购订单物料明细表报表导出'!#REF!=$A924),'2-1 采购订单物料明细表报表导出'!#REF!,0))</f>
        <v>#REF!</v>
      </c>
      <c r="O924" s="23" t="e" cm="1">
        <f t="array" ref="O924">SUM(IF((LEFT('2-1 采购订单物料明细表报表导出'!#REF!,7)=O$1)*('2-1 采购订单物料明细表报表导出'!#REF!=$A924),'2-1 采购订单物料明细表报表导出'!#REF!,0))</f>
        <v>#REF!</v>
      </c>
    </row>
    <row r="925" ht="14.5" spans="1:15">
      <c r="A925" s="32" t="s">
        <v>4233</v>
      </c>
      <c r="B925" s="51" t="s">
        <v>1621</v>
      </c>
      <c r="C925" s="52" t="s">
        <v>1622</v>
      </c>
      <c r="D925" s="23" t="e" cm="1">
        <f t="array" ref="D925">SUM(IF((LEFT('2-1 采购订单物料明细表报表导出'!#REF!,7)=D$1)*('2-1 采购订单物料明细表报表导出'!#REF!=$A925),'2-1 采购订单物料明细表报表导出'!#REF!,0))</f>
        <v>#REF!</v>
      </c>
      <c r="E925" s="23" t="e" cm="1">
        <f t="array" ref="E925">SUM(IF((LEFT('2-1 采购订单物料明细表报表导出'!#REF!,7)=E$1)*('2-1 采购订单物料明细表报表导出'!#REF!=$A925),'2-1 采购订单物料明细表报表导出'!#REF!,0))</f>
        <v>#REF!</v>
      </c>
      <c r="F925" s="23" t="e" cm="1">
        <f t="array" ref="F925">SUM(IF((LEFT('2-1 采购订单物料明细表报表导出'!#REF!,7)=F$1)*('2-1 采购订单物料明细表报表导出'!#REF!=$A925),'2-1 采购订单物料明细表报表导出'!#REF!,0))</f>
        <v>#REF!</v>
      </c>
      <c r="G925" s="23" t="e" cm="1">
        <f t="array" ref="G925">SUM(IF((LEFT('2-1 采购订单物料明细表报表导出'!#REF!,7)=G$1)*('2-1 采购订单物料明细表报表导出'!#REF!=$A925),'2-1 采购订单物料明细表报表导出'!#REF!,0))</f>
        <v>#REF!</v>
      </c>
      <c r="H925" s="23" t="e" cm="1">
        <f t="array" ref="H925">SUM(IF((LEFT('2-1 采购订单物料明细表报表导出'!#REF!,7)=H$1)*('2-1 采购订单物料明细表报表导出'!#REF!=$A925),'2-1 采购订单物料明细表报表导出'!#REF!,0))</f>
        <v>#REF!</v>
      </c>
      <c r="I925" s="23" t="e" cm="1">
        <f t="array" ref="I925">SUM(IF((LEFT('2-1 采购订单物料明细表报表导出'!#REF!,7)=I$1)*('2-1 采购订单物料明细表报表导出'!#REF!=$A925),'2-1 采购订单物料明细表报表导出'!#REF!,0))</f>
        <v>#REF!</v>
      </c>
      <c r="J925" s="23" t="e" cm="1">
        <f t="array" ref="J925">SUM(IF((LEFT('2-1 采购订单物料明细表报表导出'!#REF!,7)=J$1)*('2-1 采购订单物料明细表报表导出'!#REF!=$A925),'2-1 采购订单物料明细表报表导出'!#REF!,0))</f>
        <v>#REF!</v>
      </c>
      <c r="K925" s="23" t="e" cm="1">
        <f t="array" ref="K925">SUM(IF((LEFT('2-1 采购订单物料明细表报表导出'!#REF!,7)=K$1)*('2-1 采购订单物料明细表报表导出'!#REF!=$A925),'2-1 采购订单物料明细表报表导出'!#REF!,0))</f>
        <v>#REF!</v>
      </c>
      <c r="L925" s="23" t="e" cm="1">
        <f t="array" ref="L925">SUM(IF((LEFT('2-1 采购订单物料明细表报表导出'!#REF!,7)=L$1)*('2-1 采购订单物料明细表报表导出'!#REF!=$A925),'2-1 采购订单物料明细表报表导出'!#REF!,0))</f>
        <v>#REF!</v>
      </c>
      <c r="M925" s="23" t="e" cm="1">
        <f t="array" ref="M925">SUM(IF((LEFT('2-1 采购订单物料明细表报表导出'!#REF!,7)=M$1)*('2-1 采购订单物料明细表报表导出'!#REF!=$A925),'2-1 采购订单物料明细表报表导出'!#REF!,0))</f>
        <v>#REF!</v>
      </c>
      <c r="N925" s="23" t="e" cm="1">
        <f t="array" ref="N925">SUM(IF((LEFT('2-1 采购订单物料明细表报表导出'!#REF!,7)=N$1)*('2-1 采购订单物料明细表报表导出'!#REF!=$A925),'2-1 采购订单物料明细表报表导出'!#REF!,0))</f>
        <v>#REF!</v>
      </c>
      <c r="O925" s="23" t="e" cm="1">
        <f t="array" ref="O925">SUM(IF((LEFT('2-1 采购订单物料明细表报表导出'!#REF!,7)=O$1)*('2-1 采购订单物料明细表报表导出'!#REF!=$A925),'2-1 采购订单物料明细表报表导出'!#REF!,0))</f>
        <v>#REF!</v>
      </c>
    </row>
    <row r="926" ht="14.5" spans="1:15">
      <c r="A926" s="32" t="s">
        <v>4234</v>
      </c>
      <c r="B926" s="51" t="s">
        <v>1621</v>
      </c>
      <c r="C926" s="52" t="s">
        <v>1622</v>
      </c>
      <c r="D926" s="23" t="e" cm="1">
        <f t="array" ref="D926">SUM(IF((LEFT('2-1 采购订单物料明细表报表导出'!#REF!,7)=D$1)*('2-1 采购订单物料明细表报表导出'!#REF!=$A926),'2-1 采购订单物料明细表报表导出'!#REF!,0))</f>
        <v>#REF!</v>
      </c>
      <c r="E926" s="23" t="e" cm="1">
        <f t="array" ref="E926">SUM(IF((LEFT('2-1 采购订单物料明细表报表导出'!#REF!,7)=E$1)*('2-1 采购订单物料明细表报表导出'!#REF!=$A926),'2-1 采购订单物料明细表报表导出'!#REF!,0))</f>
        <v>#REF!</v>
      </c>
      <c r="F926" s="23" t="e" cm="1">
        <f t="array" ref="F926">SUM(IF((LEFT('2-1 采购订单物料明细表报表导出'!#REF!,7)=F$1)*('2-1 采购订单物料明细表报表导出'!#REF!=$A926),'2-1 采购订单物料明细表报表导出'!#REF!,0))</f>
        <v>#REF!</v>
      </c>
      <c r="G926" s="23" t="e" cm="1">
        <f t="array" ref="G926">SUM(IF((LEFT('2-1 采购订单物料明细表报表导出'!#REF!,7)=G$1)*('2-1 采购订单物料明细表报表导出'!#REF!=$A926),'2-1 采购订单物料明细表报表导出'!#REF!,0))</f>
        <v>#REF!</v>
      </c>
      <c r="H926" s="23" t="e" cm="1">
        <f t="array" ref="H926">SUM(IF((LEFT('2-1 采购订单物料明细表报表导出'!#REF!,7)=H$1)*('2-1 采购订单物料明细表报表导出'!#REF!=$A926),'2-1 采购订单物料明细表报表导出'!#REF!,0))</f>
        <v>#REF!</v>
      </c>
      <c r="I926" s="23" t="e" cm="1">
        <f t="array" ref="I926">SUM(IF((LEFT('2-1 采购订单物料明细表报表导出'!#REF!,7)=I$1)*('2-1 采购订单物料明细表报表导出'!#REF!=$A926),'2-1 采购订单物料明细表报表导出'!#REF!,0))</f>
        <v>#REF!</v>
      </c>
      <c r="J926" s="23" t="e" cm="1">
        <f t="array" ref="J926">SUM(IF((LEFT('2-1 采购订单物料明细表报表导出'!#REF!,7)=J$1)*('2-1 采购订单物料明细表报表导出'!#REF!=$A926),'2-1 采购订单物料明细表报表导出'!#REF!,0))</f>
        <v>#REF!</v>
      </c>
      <c r="K926" s="23" t="e" cm="1">
        <f t="array" ref="K926">SUM(IF((LEFT('2-1 采购订单物料明细表报表导出'!#REF!,7)=K$1)*('2-1 采购订单物料明细表报表导出'!#REF!=$A926),'2-1 采购订单物料明细表报表导出'!#REF!,0))</f>
        <v>#REF!</v>
      </c>
      <c r="L926" s="23" t="e" cm="1">
        <f t="array" ref="L926">SUM(IF((LEFT('2-1 采购订单物料明细表报表导出'!#REF!,7)=L$1)*('2-1 采购订单物料明细表报表导出'!#REF!=$A926),'2-1 采购订单物料明细表报表导出'!#REF!,0))</f>
        <v>#REF!</v>
      </c>
      <c r="M926" s="23" t="e" cm="1">
        <f t="array" ref="M926">SUM(IF((LEFT('2-1 采购订单物料明细表报表导出'!#REF!,7)=M$1)*('2-1 采购订单物料明细表报表导出'!#REF!=$A926),'2-1 采购订单物料明细表报表导出'!#REF!,0))</f>
        <v>#REF!</v>
      </c>
      <c r="N926" s="23" t="e" cm="1">
        <f t="array" ref="N926">SUM(IF((LEFT('2-1 采购订单物料明细表报表导出'!#REF!,7)=N$1)*('2-1 采购订单物料明细表报表导出'!#REF!=$A926),'2-1 采购订单物料明细表报表导出'!#REF!,0))</f>
        <v>#REF!</v>
      </c>
      <c r="O926" s="23" t="e" cm="1">
        <f t="array" ref="O926">SUM(IF((LEFT('2-1 采购订单物料明细表报表导出'!#REF!,7)=O$1)*('2-1 采购订单物料明细表报表导出'!#REF!=$A926),'2-1 采购订单物料明细表报表导出'!#REF!,0))</f>
        <v>#REF!</v>
      </c>
    </row>
    <row r="927" ht="14.5" spans="1:15">
      <c r="A927" s="32" t="s">
        <v>4235</v>
      </c>
      <c r="B927" s="51" t="s">
        <v>1621</v>
      </c>
      <c r="C927" s="52" t="s">
        <v>1622</v>
      </c>
      <c r="D927" s="23" t="e" cm="1">
        <f t="array" ref="D927">SUM(IF((LEFT('2-1 采购订单物料明细表报表导出'!#REF!,7)=D$1)*('2-1 采购订单物料明细表报表导出'!#REF!=$A927),'2-1 采购订单物料明细表报表导出'!#REF!,0))</f>
        <v>#REF!</v>
      </c>
      <c r="E927" s="23" t="e" cm="1">
        <f t="array" ref="E927">SUM(IF((LEFT('2-1 采购订单物料明细表报表导出'!#REF!,7)=E$1)*('2-1 采购订单物料明细表报表导出'!#REF!=$A927),'2-1 采购订单物料明细表报表导出'!#REF!,0))</f>
        <v>#REF!</v>
      </c>
      <c r="F927" s="23" t="e" cm="1">
        <f t="array" ref="F927">SUM(IF((LEFT('2-1 采购订单物料明细表报表导出'!#REF!,7)=F$1)*('2-1 采购订单物料明细表报表导出'!#REF!=$A927),'2-1 采购订单物料明细表报表导出'!#REF!,0))</f>
        <v>#REF!</v>
      </c>
      <c r="G927" s="23" t="e" cm="1">
        <f t="array" ref="G927">SUM(IF((LEFT('2-1 采购订单物料明细表报表导出'!#REF!,7)=G$1)*('2-1 采购订单物料明细表报表导出'!#REF!=$A927),'2-1 采购订单物料明细表报表导出'!#REF!,0))</f>
        <v>#REF!</v>
      </c>
      <c r="H927" s="23" t="e" cm="1">
        <f t="array" ref="H927">SUM(IF((LEFT('2-1 采购订单物料明细表报表导出'!#REF!,7)=H$1)*('2-1 采购订单物料明细表报表导出'!#REF!=$A927),'2-1 采购订单物料明细表报表导出'!#REF!,0))</f>
        <v>#REF!</v>
      </c>
      <c r="I927" s="23" t="e" cm="1">
        <f t="array" ref="I927">SUM(IF((LEFT('2-1 采购订单物料明细表报表导出'!#REF!,7)=I$1)*('2-1 采购订单物料明细表报表导出'!#REF!=$A927),'2-1 采购订单物料明细表报表导出'!#REF!,0))</f>
        <v>#REF!</v>
      </c>
      <c r="J927" s="23" t="e" cm="1">
        <f t="array" ref="J927">SUM(IF((LEFT('2-1 采购订单物料明细表报表导出'!#REF!,7)=J$1)*('2-1 采购订单物料明细表报表导出'!#REF!=$A927),'2-1 采购订单物料明细表报表导出'!#REF!,0))</f>
        <v>#REF!</v>
      </c>
      <c r="K927" s="23" t="e" cm="1">
        <f t="array" ref="K927">SUM(IF((LEFT('2-1 采购订单物料明细表报表导出'!#REF!,7)=K$1)*('2-1 采购订单物料明细表报表导出'!#REF!=$A927),'2-1 采购订单物料明细表报表导出'!#REF!,0))</f>
        <v>#REF!</v>
      </c>
      <c r="L927" s="23" t="e" cm="1">
        <f t="array" ref="L927">SUM(IF((LEFT('2-1 采购订单物料明细表报表导出'!#REF!,7)=L$1)*('2-1 采购订单物料明细表报表导出'!#REF!=$A927),'2-1 采购订单物料明细表报表导出'!#REF!,0))</f>
        <v>#REF!</v>
      </c>
      <c r="M927" s="23" t="e" cm="1">
        <f t="array" ref="M927">SUM(IF((LEFT('2-1 采购订单物料明细表报表导出'!#REF!,7)=M$1)*('2-1 采购订单物料明细表报表导出'!#REF!=$A927),'2-1 采购订单物料明细表报表导出'!#REF!,0))</f>
        <v>#REF!</v>
      </c>
      <c r="N927" s="23" t="e" cm="1">
        <f t="array" ref="N927">SUM(IF((LEFT('2-1 采购订单物料明细表报表导出'!#REF!,7)=N$1)*('2-1 采购订单物料明细表报表导出'!#REF!=$A927),'2-1 采购订单物料明细表报表导出'!#REF!,0))</f>
        <v>#REF!</v>
      </c>
      <c r="O927" s="23" t="e" cm="1">
        <f t="array" ref="O927">SUM(IF((LEFT('2-1 采购订单物料明细表报表导出'!#REF!,7)=O$1)*('2-1 采购订单物料明细表报表导出'!#REF!=$A927),'2-1 采购订单物料明细表报表导出'!#REF!,0))</f>
        <v>#REF!</v>
      </c>
    </row>
    <row r="928" ht="14.5" spans="1:15">
      <c r="A928" s="32" t="s">
        <v>4236</v>
      </c>
      <c r="B928" s="51" t="s">
        <v>1621</v>
      </c>
      <c r="C928" s="52" t="s">
        <v>1622</v>
      </c>
      <c r="D928" s="23" t="e" cm="1">
        <f t="array" ref="D928">SUM(IF((LEFT('2-1 采购订单物料明细表报表导出'!#REF!,7)=D$1)*('2-1 采购订单物料明细表报表导出'!#REF!=$A928),'2-1 采购订单物料明细表报表导出'!#REF!,0))</f>
        <v>#REF!</v>
      </c>
      <c r="E928" s="23" t="e" cm="1">
        <f t="array" ref="E928">SUM(IF((LEFT('2-1 采购订单物料明细表报表导出'!#REF!,7)=E$1)*('2-1 采购订单物料明细表报表导出'!#REF!=$A928),'2-1 采购订单物料明细表报表导出'!#REF!,0))</f>
        <v>#REF!</v>
      </c>
      <c r="F928" s="23" t="e" cm="1">
        <f t="array" ref="F928">SUM(IF((LEFT('2-1 采购订单物料明细表报表导出'!#REF!,7)=F$1)*('2-1 采购订单物料明细表报表导出'!#REF!=$A928),'2-1 采购订单物料明细表报表导出'!#REF!,0))</f>
        <v>#REF!</v>
      </c>
      <c r="G928" s="23" t="e" cm="1">
        <f t="array" ref="G928">SUM(IF((LEFT('2-1 采购订单物料明细表报表导出'!#REF!,7)=G$1)*('2-1 采购订单物料明细表报表导出'!#REF!=$A928),'2-1 采购订单物料明细表报表导出'!#REF!,0))</f>
        <v>#REF!</v>
      </c>
      <c r="H928" s="23" t="e" cm="1">
        <f t="array" ref="H928">SUM(IF((LEFT('2-1 采购订单物料明细表报表导出'!#REF!,7)=H$1)*('2-1 采购订单物料明细表报表导出'!#REF!=$A928),'2-1 采购订单物料明细表报表导出'!#REF!,0))</f>
        <v>#REF!</v>
      </c>
      <c r="I928" s="23" t="e" cm="1">
        <f t="array" ref="I928">SUM(IF((LEFT('2-1 采购订单物料明细表报表导出'!#REF!,7)=I$1)*('2-1 采购订单物料明细表报表导出'!#REF!=$A928),'2-1 采购订单物料明细表报表导出'!#REF!,0))</f>
        <v>#REF!</v>
      </c>
      <c r="J928" s="23" t="e" cm="1">
        <f t="array" ref="J928">SUM(IF((LEFT('2-1 采购订单物料明细表报表导出'!#REF!,7)=J$1)*('2-1 采购订单物料明细表报表导出'!#REF!=$A928),'2-1 采购订单物料明细表报表导出'!#REF!,0))</f>
        <v>#REF!</v>
      </c>
      <c r="K928" s="23" t="e" cm="1">
        <f t="array" ref="K928">SUM(IF((LEFT('2-1 采购订单物料明细表报表导出'!#REF!,7)=K$1)*('2-1 采购订单物料明细表报表导出'!#REF!=$A928),'2-1 采购订单物料明细表报表导出'!#REF!,0))</f>
        <v>#REF!</v>
      </c>
      <c r="L928" s="23" t="e" cm="1">
        <f t="array" ref="L928">SUM(IF((LEFT('2-1 采购订单物料明细表报表导出'!#REF!,7)=L$1)*('2-1 采购订单物料明细表报表导出'!#REF!=$A928),'2-1 采购订单物料明细表报表导出'!#REF!,0))</f>
        <v>#REF!</v>
      </c>
      <c r="M928" s="23" t="e" cm="1">
        <f t="array" ref="M928">SUM(IF((LEFT('2-1 采购订单物料明细表报表导出'!#REF!,7)=M$1)*('2-1 采购订单物料明细表报表导出'!#REF!=$A928),'2-1 采购订单物料明细表报表导出'!#REF!,0))</f>
        <v>#REF!</v>
      </c>
      <c r="N928" s="23" t="e" cm="1">
        <f t="array" ref="N928">SUM(IF((LEFT('2-1 采购订单物料明细表报表导出'!#REF!,7)=N$1)*('2-1 采购订单物料明细表报表导出'!#REF!=$A928),'2-1 采购订单物料明细表报表导出'!#REF!,0))</f>
        <v>#REF!</v>
      </c>
      <c r="O928" s="23" t="e" cm="1">
        <f t="array" ref="O928">SUM(IF((LEFT('2-1 采购订单物料明细表报表导出'!#REF!,7)=O$1)*('2-1 采购订单物料明细表报表导出'!#REF!=$A928),'2-1 采购订单物料明细表报表导出'!#REF!,0))</f>
        <v>#REF!</v>
      </c>
    </row>
    <row r="929" ht="14.5" spans="1:15">
      <c r="A929" s="32" t="s">
        <v>4237</v>
      </c>
      <c r="B929" s="51" t="s">
        <v>1621</v>
      </c>
      <c r="C929" s="52" t="s">
        <v>1622</v>
      </c>
      <c r="D929" s="23" t="e" cm="1">
        <f t="array" ref="D929">SUM(IF((LEFT('2-1 采购订单物料明细表报表导出'!#REF!,7)=D$1)*('2-1 采购订单物料明细表报表导出'!#REF!=$A929),'2-1 采购订单物料明细表报表导出'!#REF!,0))</f>
        <v>#REF!</v>
      </c>
      <c r="E929" s="23" t="e" cm="1">
        <f t="array" ref="E929">SUM(IF((LEFT('2-1 采购订单物料明细表报表导出'!#REF!,7)=E$1)*('2-1 采购订单物料明细表报表导出'!#REF!=$A929),'2-1 采购订单物料明细表报表导出'!#REF!,0))</f>
        <v>#REF!</v>
      </c>
      <c r="F929" s="23" t="e" cm="1">
        <f t="array" ref="F929">SUM(IF((LEFT('2-1 采购订单物料明细表报表导出'!#REF!,7)=F$1)*('2-1 采购订单物料明细表报表导出'!#REF!=$A929),'2-1 采购订单物料明细表报表导出'!#REF!,0))</f>
        <v>#REF!</v>
      </c>
      <c r="G929" s="23" t="e" cm="1">
        <f t="array" ref="G929">SUM(IF((LEFT('2-1 采购订单物料明细表报表导出'!#REF!,7)=G$1)*('2-1 采购订单物料明细表报表导出'!#REF!=$A929),'2-1 采购订单物料明细表报表导出'!#REF!,0))</f>
        <v>#REF!</v>
      </c>
      <c r="H929" s="23" t="e" cm="1">
        <f t="array" ref="H929">SUM(IF((LEFT('2-1 采购订单物料明细表报表导出'!#REF!,7)=H$1)*('2-1 采购订单物料明细表报表导出'!#REF!=$A929),'2-1 采购订单物料明细表报表导出'!#REF!,0))</f>
        <v>#REF!</v>
      </c>
      <c r="I929" s="23" t="e" cm="1">
        <f t="array" ref="I929">SUM(IF((LEFT('2-1 采购订单物料明细表报表导出'!#REF!,7)=I$1)*('2-1 采购订单物料明细表报表导出'!#REF!=$A929),'2-1 采购订单物料明细表报表导出'!#REF!,0))</f>
        <v>#REF!</v>
      </c>
      <c r="J929" s="23" t="e" cm="1">
        <f t="array" ref="J929">SUM(IF((LEFT('2-1 采购订单物料明细表报表导出'!#REF!,7)=J$1)*('2-1 采购订单物料明细表报表导出'!#REF!=$A929),'2-1 采购订单物料明细表报表导出'!#REF!,0))</f>
        <v>#REF!</v>
      </c>
      <c r="K929" s="23" t="e" cm="1">
        <f t="array" ref="K929">SUM(IF((LEFT('2-1 采购订单物料明细表报表导出'!#REF!,7)=K$1)*('2-1 采购订单物料明细表报表导出'!#REF!=$A929),'2-1 采购订单物料明细表报表导出'!#REF!,0))</f>
        <v>#REF!</v>
      </c>
      <c r="L929" s="23" t="e" cm="1">
        <f t="array" ref="L929">SUM(IF((LEFT('2-1 采购订单物料明细表报表导出'!#REF!,7)=L$1)*('2-1 采购订单物料明细表报表导出'!#REF!=$A929),'2-1 采购订单物料明细表报表导出'!#REF!,0))</f>
        <v>#REF!</v>
      </c>
      <c r="M929" s="23" t="e" cm="1">
        <f t="array" ref="M929">SUM(IF((LEFT('2-1 采购订单物料明细表报表导出'!#REF!,7)=M$1)*('2-1 采购订单物料明细表报表导出'!#REF!=$A929),'2-1 采购订单物料明细表报表导出'!#REF!,0))</f>
        <v>#REF!</v>
      </c>
      <c r="N929" s="23" t="e" cm="1">
        <f t="array" ref="N929">SUM(IF((LEFT('2-1 采购订单物料明细表报表导出'!#REF!,7)=N$1)*('2-1 采购订单物料明细表报表导出'!#REF!=$A929),'2-1 采购订单物料明细表报表导出'!#REF!,0))</f>
        <v>#REF!</v>
      </c>
      <c r="O929" s="23" t="e" cm="1">
        <f t="array" ref="O929">SUM(IF((LEFT('2-1 采购订单物料明细表报表导出'!#REF!,7)=O$1)*('2-1 采购订单物料明细表报表导出'!#REF!=$A929),'2-1 采购订单物料明细表报表导出'!#REF!,0))</f>
        <v>#REF!</v>
      </c>
    </row>
    <row r="930" ht="14.5" spans="1:15">
      <c r="A930" s="32" t="s">
        <v>4238</v>
      </c>
      <c r="B930" s="51" t="s">
        <v>1621</v>
      </c>
      <c r="C930" s="52" t="s">
        <v>1622</v>
      </c>
      <c r="D930" s="23" t="e" cm="1">
        <f t="array" ref="D930">SUM(IF((LEFT('2-1 采购订单物料明细表报表导出'!#REF!,7)=D$1)*('2-1 采购订单物料明细表报表导出'!#REF!=$A930),'2-1 采购订单物料明细表报表导出'!#REF!,0))</f>
        <v>#REF!</v>
      </c>
      <c r="E930" s="23" t="e" cm="1">
        <f t="array" ref="E930">SUM(IF((LEFT('2-1 采购订单物料明细表报表导出'!#REF!,7)=E$1)*('2-1 采购订单物料明细表报表导出'!#REF!=$A930),'2-1 采购订单物料明细表报表导出'!#REF!,0))</f>
        <v>#REF!</v>
      </c>
      <c r="F930" s="23" t="e" cm="1">
        <f t="array" ref="F930">SUM(IF((LEFT('2-1 采购订单物料明细表报表导出'!#REF!,7)=F$1)*('2-1 采购订单物料明细表报表导出'!#REF!=$A930),'2-1 采购订单物料明细表报表导出'!#REF!,0))</f>
        <v>#REF!</v>
      </c>
      <c r="G930" s="23" t="e" cm="1">
        <f t="array" ref="G930">SUM(IF((LEFT('2-1 采购订单物料明细表报表导出'!#REF!,7)=G$1)*('2-1 采购订单物料明细表报表导出'!#REF!=$A930),'2-1 采购订单物料明细表报表导出'!#REF!,0))</f>
        <v>#REF!</v>
      </c>
      <c r="H930" s="23" t="e" cm="1">
        <f t="array" ref="H930">SUM(IF((LEFT('2-1 采购订单物料明细表报表导出'!#REF!,7)=H$1)*('2-1 采购订单物料明细表报表导出'!#REF!=$A930),'2-1 采购订单物料明细表报表导出'!#REF!,0))</f>
        <v>#REF!</v>
      </c>
      <c r="I930" s="23" t="e" cm="1">
        <f t="array" ref="I930">SUM(IF((LEFT('2-1 采购订单物料明细表报表导出'!#REF!,7)=I$1)*('2-1 采购订单物料明细表报表导出'!#REF!=$A930),'2-1 采购订单物料明细表报表导出'!#REF!,0))</f>
        <v>#REF!</v>
      </c>
      <c r="J930" s="23" t="e" cm="1">
        <f t="array" ref="J930">SUM(IF((LEFT('2-1 采购订单物料明细表报表导出'!#REF!,7)=J$1)*('2-1 采购订单物料明细表报表导出'!#REF!=$A930),'2-1 采购订单物料明细表报表导出'!#REF!,0))</f>
        <v>#REF!</v>
      </c>
      <c r="K930" s="23" t="e" cm="1">
        <f t="array" ref="K930">SUM(IF((LEFT('2-1 采购订单物料明细表报表导出'!#REF!,7)=K$1)*('2-1 采购订单物料明细表报表导出'!#REF!=$A930),'2-1 采购订单物料明细表报表导出'!#REF!,0))</f>
        <v>#REF!</v>
      </c>
      <c r="L930" s="23" t="e" cm="1">
        <f t="array" ref="L930">SUM(IF((LEFT('2-1 采购订单物料明细表报表导出'!#REF!,7)=L$1)*('2-1 采购订单物料明细表报表导出'!#REF!=$A930),'2-1 采购订单物料明细表报表导出'!#REF!,0))</f>
        <v>#REF!</v>
      </c>
      <c r="M930" s="23" t="e" cm="1">
        <f t="array" ref="M930">SUM(IF((LEFT('2-1 采购订单物料明细表报表导出'!#REF!,7)=M$1)*('2-1 采购订单物料明细表报表导出'!#REF!=$A930),'2-1 采购订单物料明细表报表导出'!#REF!,0))</f>
        <v>#REF!</v>
      </c>
      <c r="N930" s="23" t="e" cm="1">
        <f t="array" ref="N930">SUM(IF((LEFT('2-1 采购订单物料明细表报表导出'!#REF!,7)=N$1)*('2-1 采购订单物料明细表报表导出'!#REF!=$A930),'2-1 采购订单物料明细表报表导出'!#REF!,0))</f>
        <v>#REF!</v>
      </c>
      <c r="O930" s="23" t="e" cm="1">
        <f t="array" ref="O930">SUM(IF((LEFT('2-1 采购订单物料明细表报表导出'!#REF!,7)=O$1)*('2-1 采购订单物料明细表报表导出'!#REF!=$A930),'2-1 采购订单物料明细表报表导出'!#REF!,0))</f>
        <v>#REF!</v>
      </c>
    </row>
    <row r="931" ht="14.5" spans="1:15">
      <c r="A931" s="32" t="s">
        <v>4239</v>
      </c>
      <c r="B931" s="51" t="s">
        <v>1621</v>
      </c>
      <c r="C931" s="52" t="s">
        <v>1622</v>
      </c>
      <c r="D931" s="23" t="e" cm="1">
        <f t="array" ref="D931">SUM(IF((LEFT('2-1 采购订单物料明细表报表导出'!#REF!,7)=D$1)*('2-1 采购订单物料明细表报表导出'!#REF!=$A931),'2-1 采购订单物料明细表报表导出'!#REF!,0))</f>
        <v>#REF!</v>
      </c>
      <c r="E931" s="23" t="e" cm="1">
        <f t="array" ref="E931">SUM(IF((LEFT('2-1 采购订单物料明细表报表导出'!#REF!,7)=E$1)*('2-1 采购订单物料明细表报表导出'!#REF!=$A931),'2-1 采购订单物料明细表报表导出'!#REF!,0))</f>
        <v>#REF!</v>
      </c>
      <c r="F931" s="23" t="e" cm="1">
        <f t="array" ref="F931">SUM(IF((LEFT('2-1 采购订单物料明细表报表导出'!#REF!,7)=F$1)*('2-1 采购订单物料明细表报表导出'!#REF!=$A931),'2-1 采购订单物料明细表报表导出'!#REF!,0))</f>
        <v>#REF!</v>
      </c>
      <c r="G931" s="23" t="e" cm="1">
        <f t="array" ref="G931">SUM(IF((LEFT('2-1 采购订单物料明细表报表导出'!#REF!,7)=G$1)*('2-1 采购订单物料明细表报表导出'!#REF!=$A931),'2-1 采购订单物料明细表报表导出'!#REF!,0))</f>
        <v>#REF!</v>
      </c>
      <c r="H931" s="23" t="e" cm="1">
        <f t="array" ref="H931">SUM(IF((LEFT('2-1 采购订单物料明细表报表导出'!#REF!,7)=H$1)*('2-1 采购订单物料明细表报表导出'!#REF!=$A931),'2-1 采购订单物料明细表报表导出'!#REF!,0))</f>
        <v>#REF!</v>
      </c>
      <c r="I931" s="23" t="e" cm="1">
        <f t="array" ref="I931">SUM(IF((LEFT('2-1 采购订单物料明细表报表导出'!#REF!,7)=I$1)*('2-1 采购订单物料明细表报表导出'!#REF!=$A931),'2-1 采购订单物料明细表报表导出'!#REF!,0))</f>
        <v>#REF!</v>
      </c>
      <c r="J931" s="23" t="e" cm="1">
        <f t="array" ref="J931">SUM(IF((LEFT('2-1 采购订单物料明细表报表导出'!#REF!,7)=J$1)*('2-1 采购订单物料明细表报表导出'!#REF!=$A931),'2-1 采购订单物料明细表报表导出'!#REF!,0))</f>
        <v>#REF!</v>
      </c>
      <c r="K931" s="23" t="e" cm="1">
        <f t="array" ref="K931">SUM(IF((LEFT('2-1 采购订单物料明细表报表导出'!#REF!,7)=K$1)*('2-1 采购订单物料明细表报表导出'!#REF!=$A931),'2-1 采购订单物料明细表报表导出'!#REF!,0))</f>
        <v>#REF!</v>
      </c>
      <c r="L931" s="23" t="e" cm="1">
        <f t="array" ref="L931">SUM(IF((LEFT('2-1 采购订单物料明细表报表导出'!#REF!,7)=L$1)*('2-1 采购订单物料明细表报表导出'!#REF!=$A931),'2-1 采购订单物料明细表报表导出'!#REF!,0))</f>
        <v>#REF!</v>
      </c>
      <c r="M931" s="23" t="e" cm="1">
        <f t="array" ref="M931">SUM(IF((LEFT('2-1 采购订单物料明细表报表导出'!#REF!,7)=M$1)*('2-1 采购订单物料明细表报表导出'!#REF!=$A931),'2-1 采购订单物料明细表报表导出'!#REF!,0))</f>
        <v>#REF!</v>
      </c>
      <c r="N931" s="23" t="e" cm="1">
        <f t="array" ref="N931">SUM(IF((LEFT('2-1 采购订单物料明细表报表导出'!#REF!,7)=N$1)*('2-1 采购订单物料明细表报表导出'!#REF!=$A931),'2-1 采购订单物料明细表报表导出'!#REF!,0))</f>
        <v>#REF!</v>
      </c>
      <c r="O931" s="23" t="e" cm="1">
        <f t="array" ref="O931">SUM(IF((LEFT('2-1 采购订单物料明细表报表导出'!#REF!,7)=O$1)*('2-1 采购订单物料明细表报表导出'!#REF!=$A931),'2-1 采购订单物料明细表报表导出'!#REF!,0))</f>
        <v>#REF!</v>
      </c>
    </row>
    <row r="932" ht="14.5" spans="1:15">
      <c r="A932" s="32" t="s">
        <v>4240</v>
      </c>
      <c r="B932" s="51" t="s">
        <v>1621</v>
      </c>
      <c r="C932" s="52" t="s">
        <v>1622</v>
      </c>
      <c r="D932" s="23" t="e" cm="1">
        <f t="array" ref="D932">SUM(IF((LEFT('2-1 采购订单物料明细表报表导出'!#REF!,7)=D$1)*('2-1 采购订单物料明细表报表导出'!#REF!=$A932),'2-1 采购订单物料明细表报表导出'!#REF!,0))</f>
        <v>#REF!</v>
      </c>
      <c r="E932" s="23" t="e" cm="1">
        <f t="array" ref="E932">SUM(IF((LEFT('2-1 采购订单物料明细表报表导出'!#REF!,7)=E$1)*('2-1 采购订单物料明细表报表导出'!#REF!=$A932),'2-1 采购订单物料明细表报表导出'!#REF!,0))</f>
        <v>#REF!</v>
      </c>
      <c r="F932" s="23" t="e" cm="1">
        <f t="array" ref="F932">SUM(IF((LEFT('2-1 采购订单物料明细表报表导出'!#REF!,7)=F$1)*('2-1 采购订单物料明细表报表导出'!#REF!=$A932),'2-1 采购订单物料明细表报表导出'!#REF!,0))</f>
        <v>#REF!</v>
      </c>
      <c r="G932" s="23" t="e" cm="1">
        <f t="array" ref="G932">SUM(IF((LEFT('2-1 采购订单物料明细表报表导出'!#REF!,7)=G$1)*('2-1 采购订单物料明细表报表导出'!#REF!=$A932),'2-1 采购订单物料明细表报表导出'!#REF!,0))</f>
        <v>#REF!</v>
      </c>
      <c r="H932" s="23" t="e" cm="1">
        <f t="array" ref="H932">SUM(IF((LEFT('2-1 采购订单物料明细表报表导出'!#REF!,7)=H$1)*('2-1 采购订单物料明细表报表导出'!#REF!=$A932),'2-1 采购订单物料明细表报表导出'!#REF!,0))</f>
        <v>#REF!</v>
      </c>
      <c r="I932" s="23" t="e" cm="1">
        <f t="array" ref="I932">SUM(IF((LEFT('2-1 采购订单物料明细表报表导出'!#REF!,7)=I$1)*('2-1 采购订单物料明细表报表导出'!#REF!=$A932),'2-1 采购订单物料明细表报表导出'!#REF!,0))</f>
        <v>#REF!</v>
      </c>
      <c r="J932" s="23" t="e" cm="1">
        <f t="array" ref="J932">SUM(IF((LEFT('2-1 采购订单物料明细表报表导出'!#REF!,7)=J$1)*('2-1 采购订单物料明细表报表导出'!#REF!=$A932),'2-1 采购订单物料明细表报表导出'!#REF!,0))</f>
        <v>#REF!</v>
      </c>
      <c r="K932" s="23" t="e" cm="1">
        <f t="array" ref="K932">SUM(IF((LEFT('2-1 采购订单物料明细表报表导出'!#REF!,7)=K$1)*('2-1 采购订单物料明细表报表导出'!#REF!=$A932),'2-1 采购订单物料明细表报表导出'!#REF!,0))</f>
        <v>#REF!</v>
      </c>
      <c r="L932" s="23" t="e" cm="1">
        <f t="array" ref="L932">SUM(IF((LEFT('2-1 采购订单物料明细表报表导出'!#REF!,7)=L$1)*('2-1 采购订单物料明细表报表导出'!#REF!=$A932),'2-1 采购订单物料明细表报表导出'!#REF!,0))</f>
        <v>#REF!</v>
      </c>
      <c r="M932" s="23" t="e" cm="1">
        <f t="array" ref="M932">SUM(IF((LEFT('2-1 采购订单物料明细表报表导出'!#REF!,7)=M$1)*('2-1 采购订单物料明细表报表导出'!#REF!=$A932),'2-1 采购订单物料明细表报表导出'!#REF!,0))</f>
        <v>#REF!</v>
      </c>
      <c r="N932" s="23" t="e" cm="1">
        <f t="array" ref="N932">SUM(IF((LEFT('2-1 采购订单物料明细表报表导出'!#REF!,7)=N$1)*('2-1 采购订单物料明细表报表导出'!#REF!=$A932),'2-1 采购订单物料明细表报表导出'!#REF!,0))</f>
        <v>#REF!</v>
      </c>
      <c r="O932" s="23" t="e" cm="1">
        <f t="array" ref="O932">SUM(IF((LEFT('2-1 采购订单物料明细表报表导出'!#REF!,7)=O$1)*('2-1 采购订单物料明细表报表导出'!#REF!=$A932),'2-1 采购订单物料明细表报表导出'!#REF!,0))</f>
        <v>#REF!</v>
      </c>
    </row>
    <row r="933" ht="15" spans="1:15">
      <c r="A933" s="34" t="s">
        <v>4241</v>
      </c>
      <c r="D933" s="23" t="e" cm="1">
        <f t="array" ref="D933">SUM(IF((LEFT('2-1 采购订单物料明细表报表导出'!#REF!,7)=D$1)*('2-1 采购订单物料明细表报表导出'!#REF!=$A933),'2-1 采购订单物料明细表报表导出'!#REF!,0))</f>
        <v>#REF!</v>
      </c>
      <c r="E933" s="23" t="e" cm="1">
        <f t="array" ref="E933">SUM(IF((LEFT('2-1 采购订单物料明细表报表导出'!#REF!,7)=E$1)*('2-1 采购订单物料明细表报表导出'!#REF!=$A933),'2-1 采购订单物料明细表报表导出'!#REF!,0))</f>
        <v>#REF!</v>
      </c>
      <c r="F933" s="23" t="e" cm="1">
        <f t="array" ref="F933">SUM(IF((LEFT('2-1 采购订单物料明细表报表导出'!#REF!,7)=F$1)*('2-1 采购订单物料明细表报表导出'!#REF!=$A933),'2-1 采购订单物料明细表报表导出'!#REF!,0))</f>
        <v>#REF!</v>
      </c>
      <c r="G933" s="23" t="e" cm="1">
        <f t="array" ref="G933">SUM(IF((LEFT('2-1 采购订单物料明细表报表导出'!#REF!,7)=G$1)*('2-1 采购订单物料明细表报表导出'!#REF!=$A933),'2-1 采购订单物料明细表报表导出'!#REF!,0))</f>
        <v>#REF!</v>
      </c>
      <c r="H933" s="23" t="e" cm="1">
        <f t="array" ref="H933">SUM(IF((LEFT('2-1 采购订单物料明细表报表导出'!#REF!,7)=H$1)*('2-1 采购订单物料明细表报表导出'!#REF!=$A933),'2-1 采购订单物料明细表报表导出'!#REF!,0))</f>
        <v>#REF!</v>
      </c>
      <c r="I933" s="23" t="e" cm="1">
        <f t="array" ref="I933">SUM(IF((LEFT('2-1 采购订单物料明细表报表导出'!#REF!,7)=I$1)*('2-1 采购订单物料明细表报表导出'!#REF!=$A933),'2-1 采购订单物料明细表报表导出'!#REF!,0))</f>
        <v>#REF!</v>
      </c>
      <c r="J933" s="23" t="e" cm="1">
        <f t="array" ref="J933">SUM(IF((LEFT('2-1 采购订单物料明细表报表导出'!#REF!,7)=J$1)*('2-1 采购订单物料明细表报表导出'!#REF!=$A933),'2-1 采购订单物料明细表报表导出'!#REF!,0))</f>
        <v>#REF!</v>
      </c>
      <c r="K933" s="23" t="e" cm="1">
        <f t="array" ref="K933">SUM(IF((LEFT('2-1 采购订单物料明细表报表导出'!#REF!,7)=K$1)*('2-1 采购订单物料明细表报表导出'!#REF!=$A933),'2-1 采购订单物料明细表报表导出'!#REF!,0))</f>
        <v>#REF!</v>
      </c>
      <c r="L933" s="23" t="e" cm="1">
        <f t="array" ref="L933">SUM(IF((LEFT('2-1 采购订单物料明细表报表导出'!#REF!,7)=L$1)*('2-1 采购订单物料明细表报表导出'!#REF!=$A933),'2-1 采购订单物料明细表报表导出'!#REF!,0))</f>
        <v>#REF!</v>
      </c>
      <c r="M933" s="23" t="e" cm="1">
        <f t="array" ref="M933">SUM(IF((LEFT('2-1 采购订单物料明细表报表导出'!#REF!,7)=M$1)*('2-1 采购订单物料明细表报表导出'!#REF!=$A933),'2-1 采购订单物料明细表报表导出'!#REF!,0))</f>
        <v>#REF!</v>
      </c>
      <c r="N933" s="23" t="e" cm="1">
        <f t="array" ref="N933">SUM(IF((LEFT('2-1 采购订单物料明细表报表导出'!#REF!,7)=N$1)*('2-1 采购订单物料明细表报表导出'!#REF!=$A933),'2-1 采购订单物料明细表报表导出'!#REF!,0))</f>
        <v>#REF!</v>
      </c>
      <c r="O933" s="23" t="e" cm="1">
        <f t="array" ref="O933">SUM(IF((LEFT('2-1 采购订单物料明细表报表导出'!#REF!,7)=O$1)*('2-1 采购订单物料明细表报表导出'!#REF!=$A933),'2-1 采购订单物料明细表报表导出'!#REF!,0))</f>
        <v>#REF!</v>
      </c>
    </row>
    <row r="934" spans="1:15">
      <c r="A934" s="32" t="s">
        <v>4242</v>
      </c>
      <c r="C934" s="35" t="s">
        <v>3336</v>
      </c>
      <c r="D934" s="23" t="e" cm="1">
        <f t="array" ref="D934">SUM(IF((LEFT('2-1 采购订单物料明细表报表导出'!#REF!,7)=D$1)*('2-1 采购订单物料明细表报表导出'!#REF!=$A934),'2-1 采购订单物料明细表报表导出'!#REF!,0))</f>
        <v>#REF!</v>
      </c>
      <c r="E934" s="23" t="e" cm="1">
        <f t="array" ref="E934">SUM(IF((LEFT('2-1 采购订单物料明细表报表导出'!#REF!,7)=E$1)*('2-1 采购订单物料明细表报表导出'!#REF!=$A934),'2-1 采购订单物料明细表报表导出'!#REF!,0))</f>
        <v>#REF!</v>
      </c>
      <c r="F934" s="23" t="e" cm="1">
        <f t="array" ref="F934">SUM(IF((LEFT('2-1 采购订单物料明细表报表导出'!#REF!,7)=F$1)*('2-1 采购订单物料明细表报表导出'!#REF!=$A934),'2-1 采购订单物料明细表报表导出'!#REF!,0))</f>
        <v>#REF!</v>
      </c>
      <c r="G934" s="23" t="e" cm="1">
        <f t="array" ref="G934">SUM(IF((LEFT('2-1 采购订单物料明细表报表导出'!#REF!,7)=G$1)*('2-1 采购订单物料明细表报表导出'!#REF!=$A934),'2-1 采购订单物料明细表报表导出'!#REF!,0))</f>
        <v>#REF!</v>
      </c>
      <c r="H934" s="23" t="e" cm="1">
        <f t="array" ref="H934">SUM(IF((LEFT('2-1 采购订单物料明细表报表导出'!#REF!,7)=H$1)*('2-1 采购订单物料明细表报表导出'!#REF!=$A934),'2-1 采购订单物料明细表报表导出'!#REF!,0))</f>
        <v>#REF!</v>
      </c>
      <c r="I934" s="23" t="e" cm="1">
        <f t="array" ref="I934">SUM(IF((LEFT('2-1 采购订单物料明细表报表导出'!#REF!,7)=I$1)*('2-1 采购订单物料明细表报表导出'!#REF!=$A934),'2-1 采购订单物料明细表报表导出'!#REF!,0))</f>
        <v>#REF!</v>
      </c>
      <c r="J934" s="23" t="e" cm="1">
        <f t="array" ref="J934">SUM(IF((LEFT('2-1 采购订单物料明细表报表导出'!#REF!,7)=J$1)*('2-1 采购订单物料明细表报表导出'!#REF!=$A934),'2-1 采购订单物料明细表报表导出'!#REF!,0))</f>
        <v>#REF!</v>
      </c>
      <c r="K934" s="23" t="e" cm="1">
        <f t="array" ref="K934">SUM(IF((LEFT('2-1 采购订单物料明细表报表导出'!#REF!,7)=K$1)*('2-1 采购订单物料明细表报表导出'!#REF!=$A934),'2-1 采购订单物料明细表报表导出'!#REF!,0))</f>
        <v>#REF!</v>
      </c>
      <c r="L934" s="23" t="e" cm="1">
        <f t="array" ref="L934">SUM(IF((LEFT('2-1 采购订单物料明细表报表导出'!#REF!,7)=L$1)*('2-1 采购订单物料明细表报表导出'!#REF!=$A934),'2-1 采购订单物料明细表报表导出'!#REF!,0))</f>
        <v>#REF!</v>
      </c>
      <c r="M934" s="23" t="e" cm="1">
        <f t="array" ref="M934">SUM(IF((LEFT('2-1 采购订单物料明细表报表导出'!#REF!,7)=M$1)*('2-1 采购订单物料明细表报表导出'!#REF!=$A934),'2-1 采购订单物料明细表报表导出'!#REF!,0))</f>
        <v>#REF!</v>
      </c>
      <c r="N934" s="23" t="e" cm="1">
        <f t="array" ref="N934">SUM(IF((LEFT('2-1 采购订单物料明细表报表导出'!#REF!,7)=N$1)*('2-1 采购订单物料明细表报表导出'!#REF!=$A934),'2-1 采购订单物料明细表报表导出'!#REF!,0))</f>
        <v>#REF!</v>
      </c>
      <c r="O934" s="23" t="e" cm="1">
        <f t="array" ref="O934">SUM(IF((LEFT('2-1 采购订单物料明细表报表导出'!#REF!,7)=O$1)*('2-1 采购订单物料明细表报表导出'!#REF!=$A934),'2-1 采购订单物料明细表报表导出'!#REF!,0))</f>
        <v>#REF!</v>
      </c>
    </row>
    <row r="935" ht="15" spans="1:15">
      <c r="A935" s="34" t="s">
        <v>4243</v>
      </c>
      <c r="B935" s="48" t="s">
        <v>2128</v>
      </c>
      <c r="C935" s="49" t="s">
        <v>2129</v>
      </c>
      <c r="D935" s="23" t="e" cm="1">
        <f t="array" ref="D935">SUM(IF((LEFT('2-1 采购订单物料明细表报表导出'!#REF!,7)=D$1)*('2-1 采购订单物料明细表报表导出'!#REF!=$A935),'2-1 采购订单物料明细表报表导出'!#REF!,0))</f>
        <v>#REF!</v>
      </c>
      <c r="E935" s="23" t="e" cm="1">
        <f t="array" ref="E935">SUM(IF((LEFT('2-1 采购订单物料明细表报表导出'!#REF!,7)=E$1)*('2-1 采购订单物料明细表报表导出'!#REF!=$A935),'2-1 采购订单物料明细表报表导出'!#REF!,0))</f>
        <v>#REF!</v>
      </c>
      <c r="F935" s="23" t="e" cm="1">
        <f t="array" ref="F935">SUM(IF((LEFT('2-1 采购订单物料明细表报表导出'!#REF!,7)=F$1)*('2-1 采购订单物料明细表报表导出'!#REF!=$A935),'2-1 采购订单物料明细表报表导出'!#REF!,0))</f>
        <v>#REF!</v>
      </c>
      <c r="G935" s="23" t="e" cm="1">
        <f t="array" ref="G935">SUM(IF((LEFT('2-1 采购订单物料明细表报表导出'!#REF!,7)=G$1)*('2-1 采购订单物料明细表报表导出'!#REF!=$A935),'2-1 采购订单物料明细表报表导出'!#REF!,0))</f>
        <v>#REF!</v>
      </c>
      <c r="H935" s="23" t="e" cm="1">
        <f t="array" ref="H935">SUM(IF((LEFT('2-1 采购订单物料明细表报表导出'!#REF!,7)=H$1)*('2-1 采购订单物料明细表报表导出'!#REF!=$A935),'2-1 采购订单物料明细表报表导出'!#REF!,0))</f>
        <v>#REF!</v>
      </c>
      <c r="I935" s="23" t="e" cm="1">
        <f t="array" ref="I935">SUM(IF((LEFT('2-1 采购订单物料明细表报表导出'!#REF!,7)=I$1)*('2-1 采购订单物料明细表报表导出'!#REF!=$A935),'2-1 采购订单物料明细表报表导出'!#REF!,0))</f>
        <v>#REF!</v>
      </c>
      <c r="J935" s="23" t="e" cm="1">
        <f t="array" ref="J935">SUM(IF((LEFT('2-1 采购订单物料明细表报表导出'!#REF!,7)=J$1)*('2-1 采购订单物料明细表报表导出'!#REF!=$A935),'2-1 采购订单物料明细表报表导出'!#REF!,0))</f>
        <v>#REF!</v>
      </c>
      <c r="K935" s="23" t="e" cm="1">
        <f t="array" ref="K935">SUM(IF((LEFT('2-1 采购订单物料明细表报表导出'!#REF!,7)=K$1)*('2-1 采购订单物料明细表报表导出'!#REF!=$A935),'2-1 采购订单物料明细表报表导出'!#REF!,0))</f>
        <v>#REF!</v>
      </c>
      <c r="L935" s="23" t="e" cm="1">
        <f t="array" ref="L935">SUM(IF((LEFT('2-1 采购订单物料明细表报表导出'!#REF!,7)=L$1)*('2-1 采购订单物料明细表报表导出'!#REF!=$A935),'2-1 采购订单物料明细表报表导出'!#REF!,0))</f>
        <v>#REF!</v>
      </c>
      <c r="M935" s="23" t="e" cm="1">
        <f t="array" ref="M935">SUM(IF((LEFT('2-1 采购订单物料明细表报表导出'!#REF!,7)=M$1)*('2-1 采购订单物料明细表报表导出'!#REF!=$A935),'2-1 采购订单物料明细表报表导出'!#REF!,0))</f>
        <v>#REF!</v>
      </c>
      <c r="N935" s="23" t="e" cm="1">
        <f t="array" ref="N935">SUM(IF((LEFT('2-1 采购订单物料明细表报表导出'!#REF!,7)=N$1)*('2-1 采购订单物料明细表报表导出'!#REF!=$A935),'2-1 采购订单物料明细表报表导出'!#REF!,0))</f>
        <v>#REF!</v>
      </c>
      <c r="O935" s="23" t="e" cm="1">
        <f t="array" ref="O935">SUM(IF((LEFT('2-1 采购订单物料明细表报表导出'!#REF!,7)=O$1)*('2-1 采购订单物料明细表报表导出'!#REF!=$A935),'2-1 采购订单物料明细表报表导出'!#REF!,0))</f>
        <v>#REF!</v>
      </c>
    </row>
    <row r="936" ht="15" spans="1:15">
      <c r="A936" s="34" t="s">
        <v>4244</v>
      </c>
      <c r="B936" s="48" t="s">
        <v>2128</v>
      </c>
      <c r="C936" s="49" t="s">
        <v>2129</v>
      </c>
      <c r="D936" s="23" t="e" cm="1">
        <f t="array" ref="D936">SUM(IF((LEFT('2-1 采购订单物料明细表报表导出'!#REF!,7)=D$1)*('2-1 采购订单物料明细表报表导出'!#REF!=$A936),'2-1 采购订单物料明细表报表导出'!#REF!,0))</f>
        <v>#REF!</v>
      </c>
      <c r="E936" s="23" t="e" cm="1">
        <f t="array" ref="E936">SUM(IF((LEFT('2-1 采购订单物料明细表报表导出'!#REF!,7)=E$1)*('2-1 采购订单物料明细表报表导出'!#REF!=$A936),'2-1 采购订单物料明细表报表导出'!#REF!,0))</f>
        <v>#REF!</v>
      </c>
      <c r="F936" s="23" t="e" cm="1">
        <f t="array" ref="F936">SUM(IF((LEFT('2-1 采购订单物料明细表报表导出'!#REF!,7)=F$1)*('2-1 采购订单物料明细表报表导出'!#REF!=$A936),'2-1 采购订单物料明细表报表导出'!#REF!,0))</f>
        <v>#REF!</v>
      </c>
      <c r="G936" s="23" t="e" cm="1">
        <f t="array" ref="G936">SUM(IF((LEFT('2-1 采购订单物料明细表报表导出'!#REF!,7)=G$1)*('2-1 采购订单物料明细表报表导出'!#REF!=$A936),'2-1 采购订单物料明细表报表导出'!#REF!,0))</f>
        <v>#REF!</v>
      </c>
      <c r="H936" s="23" t="e" cm="1">
        <f t="array" ref="H936">SUM(IF((LEFT('2-1 采购订单物料明细表报表导出'!#REF!,7)=H$1)*('2-1 采购订单物料明细表报表导出'!#REF!=$A936),'2-1 采购订单物料明细表报表导出'!#REF!,0))</f>
        <v>#REF!</v>
      </c>
      <c r="I936" s="23" t="e" cm="1">
        <f t="array" ref="I936">SUM(IF((LEFT('2-1 采购订单物料明细表报表导出'!#REF!,7)=I$1)*('2-1 采购订单物料明细表报表导出'!#REF!=$A936),'2-1 采购订单物料明细表报表导出'!#REF!,0))</f>
        <v>#REF!</v>
      </c>
      <c r="J936" s="23" t="e" cm="1">
        <f t="array" ref="J936">SUM(IF((LEFT('2-1 采购订单物料明细表报表导出'!#REF!,7)=J$1)*('2-1 采购订单物料明细表报表导出'!#REF!=$A936),'2-1 采购订单物料明细表报表导出'!#REF!,0))</f>
        <v>#REF!</v>
      </c>
      <c r="K936" s="23" t="e" cm="1">
        <f t="array" ref="K936">SUM(IF((LEFT('2-1 采购订单物料明细表报表导出'!#REF!,7)=K$1)*('2-1 采购订单物料明细表报表导出'!#REF!=$A936),'2-1 采购订单物料明细表报表导出'!#REF!,0))</f>
        <v>#REF!</v>
      </c>
      <c r="L936" s="23" t="e" cm="1">
        <f t="array" ref="L936">SUM(IF((LEFT('2-1 采购订单物料明细表报表导出'!#REF!,7)=L$1)*('2-1 采购订单物料明细表报表导出'!#REF!=$A936),'2-1 采购订单物料明细表报表导出'!#REF!,0))</f>
        <v>#REF!</v>
      </c>
      <c r="M936" s="23" t="e" cm="1">
        <f t="array" ref="M936">SUM(IF((LEFT('2-1 采购订单物料明细表报表导出'!#REF!,7)=M$1)*('2-1 采购订单物料明细表报表导出'!#REF!=$A936),'2-1 采购订单物料明细表报表导出'!#REF!,0))</f>
        <v>#REF!</v>
      </c>
      <c r="N936" s="23" t="e" cm="1">
        <f t="array" ref="N936">SUM(IF((LEFT('2-1 采购订单物料明细表报表导出'!#REF!,7)=N$1)*('2-1 采购订单物料明细表报表导出'!#REF!=$A936),'2-1 采购订单物料明细表报表导出'!#REF!,0))</f>
        <v>#REF!</v>
      </c>
      <c r="O936" s="23" t="e" cm="1">
        <f t="array" ref="O936">SUM(IF((LEFT('2-1 采购订单物料明细表报表导出'!#REF!,7)=O$1)*('2-1 采购订单物料明细表报表导出'!#REF!=$A936),'2-1 采购订单物料明细表报表导出'!#REF!,0))</f>
        <v>#REF!</v>
      </c>
    </row>
    <row r="937" ht="15" spans="1:15">
      <c r="A937" s="34" t="s">
        <v>4245</v>
      </c>
      <c r="B937" s="48" t="s">
        <v>2128</v>
      </c>
      <c r="C937" s="49" t="s">
        <v>2129</v>
      </c>
      <c r="D937" s="23" t="e" cm="1">
        <f t="array" ref="D937">SUM(IF((LEFT('2-1 采购订单物料明细表报表导出'!#REF!,7)=D$1)*('2-1 采购订单物料明细表报表导出'!#REF!=$A937),'2-1 采购订单物料明细表报表导出'!#REF!,0))</f>
        <v>#REF!</v>
      </c>
      <c r="E937" s="23" t="e" cm="1">
        <f t="array" ref="E937">SUM(IF((LEFT('2-1 采购订单物料明细表报表导出'!#REF!,7)=E$1)*('2-1 采购订单物料明细表报表导出'!#REF!=$A937),'2-1 采购订单物料明细表报表导出'!#REF!,0))</f>
        <v>#REF!</v>
      </c>
      <c r="F937" s="23" t="e" cm="1">
        <f t="array" ref="F937">SUM(IF((LEFT('2-1 采购订单物料明细表报表导出'!#REF!,7)=F$1)*('2-1 采购订单物料明细表报表导出'!#REF!=$A937),'2-1 采购订单物料明细表报表导出'!#REF!,0))</f>
        <v>#REF!</v>
      </c>
      <c r="G937" s="23" t="e" cm="1">
        <f t="array" ref="G937">SUM(IF((LEFT('2-1 采购订单物料明细表报表导出'!#REF!,7)=G$1)*('2-1 采购订单物料明细表报表导出'!#REF!=$A937),'2-1 采购订单物料明细表报表导出'!#REF!,0))</f>
        <v>#REF!</v>
      </c>
      <c r="H937" s="23" t="e" cm="1">
        <f t="array" ref="H937">SUM(IF((LEFT('2-1 采购订单物料明细表报表导出'!#REF!,7)=H$1)*('2-1 采购订单物料明细表报表导出'!#REF!=$A937),'2-1 采购订单物料明细表报表导出'!#REF!,0))</f>
        <v>#REF!</v>
      </c>
      <c r="I937" s="23" t="e" cm="1">
        <f t="array" ref="I937">SUM(IF((LEFT('2-1 采购订单物料明细表报表导出'!#REF!,7)=I$1)*('2-1 采购订单物料明细表报表导出'!#REF!=$A937),'2-1 采购订单物料明细表报表导出'!#REF!,0))</f>
        <v>#REF!</v>
      </c>
      <c r="J937" s="23" t="e" cm="1">
        <f t="array" ref="J937">SUM(IF((LEFT('2-1 采购订单物料明细表报表导出'!#REF!,7)=J$1)*('2-1 采购订单物料明细表报表导出'!#REF!=$A937),'2-1 采购订单物料明细表报表导出'!#REF!,0))</f>
        <v>#REF!</v>
      </c>
      <c r="K937" s="23" t="e" cm="1">
        <f t="array" ref="K937">SUM(IF((LEFT('2-1 采购订单物料明细表报表导出'!#REF!,7)=K$1)*('2-1 采购订单物料明细表报表导出'!#REF!=$A937),'2-1 采购订单物料明细表报表导出'!#REF!,0))</f>
        <v>#REF!</v>
      </c>
      <c r="L937" s="23" t="e" cm="1">
        <f t="array" ref="L937">SUM(IF((LEFT('2-1 采购订单物料明细表报表导出'!#REF!,7)=L$1)*('2-1 采购订单物料明细表报表导出'!#REF!=$A937),'2-1 采购订单物料明细表报表导出'!#REF!,0))</f>
        <v>#REF!</v>
      </c>
      <c r="M937" s="23" t="e" cm="1">
        <f t="array" ref="M937">SUM(IF((LEFT('2-1 采购订单物料明细表报表导出'!#REF!,7)=M$1)*('2-1 采购订单物料明细表报表导出'!#REF!=$A937),'2-1 采购订单物料明细表报表导出'!#REF!,0))</f>
        <v>#REF!</v>
      </c>
      <c r="N937" s="23" t="e" cm="1">
        <f t="array" ref="N937">SUM(IF((LEFT('2-1 采购订单物料明细表报表导出'!#REF!,7)=N$1)*('2-1 采购订单物料明细表报表导出'!#REF!=$A937),'2-1 采购订单物料明细表报表导出'!#REF!,0))</f>
        <v>#REF!</v>
      </c>
      <c r="O937" s="23" t="e" cm="1">
        <f t="array" ref="O937">SUM(IF((LEFT('2-1 采购订单物料明细表报表导出'!#REF!,7)=O$1)*('2-1 采购订单物料明细表报表导出'!#REF!=$A937),'2-1 采购订单物料明细表报表导出'!#REF!,0))</f>
        <v>#REF!</v>
      </c>
    </row>
    <row r="938" ht="15" spans="1:15">
      <c r="A938" s="34" t="s">
        <v>4246</v>
      </c>
      <c r="B938" s="48" t="s">
        <v>2128</v>
      </c>
      <c r="C938" s="49" t="s">
        <v>2129</v>
      </c>
      <c r="D938" s="23" t="e" cm="1">
        <f t="array" ref="D938">SUM(IF((LEFT('2-1 采购订单物料明细表报表导出'!#REF!,7)=D$1)*('2-1 采购订单物料明细表报表导出'!#REF!=$A938),'2-1 采购订单物料明细表报表导出'!#REF!,0))</f>
        <v>#REF!</v>
      </c>
      <c r="E938" s="23" t="e" cm="1">
        <f t="array" ref="E938">SUM(IF((LEFT('2-1 采购订单物料明细表报表导出'!#REF!,7)=E$1)*('2-1 采购订单物料明细表报表导出'!#REF!=$A938),'2-1 采购订单物料明细表报表导出'!#REF!,0))</f>
        <v>#REF!</v>
      </c>
      <c r="F938" s="23" t="e" cm="1">
        <f t="array" ref="F938">SUM(IF((LEFT('2-1 采购订单物料明细表报表导出'!#REF!,7)=F$1)*('2-1 采购订单物料明细表报表导出'!#REF!=$A938),'2-1 采购订单物料明细表报表导出'!#REF!,0))</f>
        <v>#REF!</v>
      </c>
      <c r="G938" s="23" t="e" cm="1">
        <f t="array" ref="G938">SUM(IF((LEFT('2-1 采购订单物料明细表报表导出'!#REF!,7)=G$1)*('2-1 采购订单物料明细表报表导出'!#REF!=$A938),'2-1 采购订单物料明细表报表导出'!#REF!,0))</f>
        <v>#REF!</v>
      </c>
      <c r="H938" s="23" t="e" cm="1">
        <f t="array" ref="H938">SUM(IF((LEFT('2-1 采购订单物料明细表报表导出'!#REF!,7)=H$1)*('2-1 采购订单物料明细表报表导出'!#REF!=$A938),'2-1 采购订单物料明细表报表导出'!#REF!,0))</f>
        <v>#REF!</v>
      </c>
      <c r="I938" s="23" t="e" cm="1">
        <f t="array" ref="I938">SUM(IF((LEFT('2-1 采购订单物料明细表报表导出'!#REF!,7)=I$1)*('2-1 采购订单物料明细表报表导出'!#REF!=$A938),'2-1 采购订单物料明细表报表导出'!#REF!,0))</f>
        <v>#REF!</v>
      </c>
      <c r="J938" s="23" t="e" cm="1">
        <f t="array" ref="J938">SUM(IF((LEFT('2-1 采购订单物料明细表报表导出'!#REF!,7)=J$1)*('2-1 采购订单物料明细表报表导出'!#REF!=$A938),'2-1 采购订单物料明细表报表导出'!#REF!,0))</f>
        <v>#REF!</v>
      </c>
      <c r="K938" s="23" t="e" cm="1">
        <f t="array" ref="K938">SUM(IF((LEFT('2-1 采购订单物料明细表报表导出'!#REF!,7)=K$1)*('2-1 采购订单物料明细表报表导出'!#REF!=$A938),'2-1 采购订单物料明细表报表导出'!#REF!,0))</f>
        <v>#REF!</v>
      </c>
      <c r="L938" s="23" t="e" cm="1">
        <f t="array" ref="L938">SUM(IF((LEFT('2-1 采购订单物料明细表报表导出'!#REF!,7)=L$1)*('2-1 采购订单物料明细表报表导出'!#REF!=$A938),'2-1 采购订单物料明细表报表导出'!#REF!,0))</f>
        <v>#REF!</v>
      </c>
      <c r="M938" s="23" t="e" cm="1">
        <f t="array" ref="M938">SUM(IF((LEFT('2-1 采购订单物料明细表报表导出'!#REF!,7)=M$1)*('2-1 采购订单物料明细表报表导出'!#REF!=$A938),'2-1 采购订单物料明细表报表导出'!#REF!,0))</f>
        <v>#REF!</v>
      </c>
      <c r="N938" s="23" t="e" cm="1">
        <f t="array" ref="N938">SUM(IF((LEFT('2-1 采购订单物料明细表报表导出'!#REF!,7)=N$1)*('2-1 采购订单物料明细表报表导出'!#REF!=$A938),'2-1 采购订单物料明细表报表导出'!#REF!,0))</f>
        <v>#REF!</v>
      </c>
      <c r="O938" s="23" t="e" cm="1">
        <f t="array" ref="O938">SUM(IF((LEFT('2-1 采购订单物料明细表报表导出'!#REF!,7)=O$1)*('2-1 采购订单物料明细表报表导出'!#REF!=$A938),'2-1 采购订单物料明细表报表导出'!#REF!,0))</f>
        <v>#REF!</v>
      </c>
    </row>
    <row r="939" ht="15" spans="1:15">
      <c r="A939" s="34" t="s">
        <v>4247</v>
      </c>
      <c r="B939" s="48" t="s">
        <v>2128</v>
      </c>
      <c r="C939" s="49" t="s">
        <v>2129</v>
      </c>
      <c r="D939" s="23" t="e" cm="1">
        <f t="array" ref="D939">SUM(IF((LEFT('2-1 采购订单物料明细表报表导出'!#REF!,7)=D$1)*('2-1 采购订单物料明细表报表导出'!#REF!=$A939),'2-1 采购订单物料明细表报表导出'!#REF!,0))</f>
        <v>#REF!</v>
      </c>
      <c r="E939" s="23" t="e" cm="1">
        <f t="array" ref="E939">SUM(IF((LEFT('2-1 采购订单物料明细表报表导出'!#REF!,7)=E$1)*('2-1 采购订单物料明细表报表导出'!#REF!=$A939),'2-1 采购订单物料明细表报表导出'!#REF!,0))</f>
        <v>#REF!</v>
      </c>
      <c r="F939" s="23" t="e" cm="1">
        <f t="array" ref="F939">SUM(IF((LEFT('2-1 采购订单物料明细表报表导出'!#REF!,7)=F$1)*('2-1 采购订单物料明细表报表导出'!#REF!=$A939),'2-1 采购订单物料明细表报表导出'!#REF!,0))</f>
        <v>#REF!</v>
      </c>
      <c r="G939" s="23" t="e" cm="1">
        <f t="array" ref="G939">SUM(IF((LEFT('2-1 采购订单物料明细表报表导出'!#REF!,7)=G$1)*('2-1 采购订单物料明细表报表导出'!#REF!=$A939),'2-1 采购订单物料明细表报表导出'!#REF!,0))</f>
        <v>#REF!</v>
      </c>
      <c r="H939" s="23" t="e" cm="1">
        <f t="array" ref="H939">SUM(IF((LEFT('2-1 采购订单物料明细表报表导出'!#REF!,7)=H$1)*('2-1 采购订单物料明细表报表导出'!#REF!=$A939),'2-1 采购订单物料明细表报表导出'!#REF!,0))</f>
        <v>#REF!</v>
      </c>
      <c r="I939" s="23" t="e" cm="1">
        <f t="array" ref="I939">SUM(IF((LEFT('2-1 采购订单物料明细表报表导出'!#REF!,7)=I$1)*('2-1 采购订单物料明细表报表导出'!#REF!=$A939),'2-1 采购订单物料明细表报表导出'!#REF!,0))</f>
        <v>#REF!</v>
      </c>
      <c r="J939" s="23" t="e" cm="1">
        <f t="array" ref="J939">SUM(IF((LEFT('2-1 采购订单物料明细表报表导出'!#REF!,7)=J$1)*('2-1 采购订单物料明细表报表导出'!#REF!=$A939),'2-1 采购订单物料明细表报表导出'!#REF!,0))</f>
        <v>#REF!</v>
      </c>
      <c r="K939" s="23" t="e" cm="1">
        <f t="array" ref="K939">SUM(IF((LEFT('2-1 采购订单物料明细表报表导出'!#REF!,7)=K$1)*('2-1 采购订单物料明细表报表导出'!#REF!=$A939),'2-1 采购订单物料明细表报表导出'!#REF!,0))</f>
        <v>#REF!</v>
      </c>
      <c r="L939" s="23" t="e" cm="1">
        <f t="array" ref="L939">SUM(IF((LEFT('2-1 采购订单物料明细表报表导出'!#REF!,7)=L$1)*('2-1 采购订单物料明细表报表导出'!#REF!=$A939),'2-1 采购订单物料明细表报表导出'!#REF!,0))</f>
        <v>#REF!</v>
      </c>
      <c r="M939" s="23" t="e" cm="1">
        <f t="array" ref="M939">SUM(IF((LEFT('2-1 采购订单物料明细表报表导出'!#REF!,7)=M$1)*('2-1 采购订单物料明细表报表导出'!#REF!=$A939),'2-1 采购订单物料明细表报表导出'!#REF!,0))</f>
        <v>#REF!</v>
      </c>
      <c r="N939" s="23" t="e" cm="1">
        <f t="array" ref="N939">SUM(IF((LEFT('2-1 采购订单物料明细表报表导出'!#REF!,7)=N$1)*('2-1 采购订单物料明细表报表导出'!#REF!=$A939),'2-1 采购订单物料明细表报表导出'!#REF!,0))</f>
        <v>#REF!</v>
      </c>
      <c r="O939" s="23" t="e" cm="1">
        <f t="array" ref="O939">SUM(IF((LEFT('2-1 采购订单物料明细表报表导出'!#REF!,7)=O$1)*('2-1 采购订单物料明细表报表导出'!#REF!=$A939),'2-1 采购订单物料明细表报表导出'!#REF!,0))</f>
        <v>#REF!</v>
      </c>
    </row>
    <row r="940" ht="15" spans="1:15">
      <c r="A940" s="34" t="s">
        <v>4248</v>
      </c>
      <c r="B940" s="48" t="s">
        <v>2128</v>
      </c>
      <c r="C940" s="49" t="s">
        <v>2129</v>
      </c>
      <c r="D940" s="23" t="e" cm="1">
        <f t="array" ref="D940">SUM(IF((LEFT('2-1 采购订单物料明细表报表导出'!#REF!,7)=D$1)*('2-1 采购订单物料明细表报表导出'!#REF!=$A940),'2-1 采购订单物料明细表报表导出'!#REF!,0))</f>
        <v>#REF!</v>
      </c>
      <c r="E940" s="23" t="e" cm="1">
        <f t="array" ref="E940">SUM(IF((LEFT('2-1 采购订单物料明细表报表导出'!#REF!,7)=E$1)*('2-1 采购订单物料明细表报表导出'!#REF!=$A940),'2-1 采购订单物料明细表报表导出'!#REF!,0))</f>
        <v>#REF!</v>
      </c>
      <c r="F940" s="23" t="e" cm="1">
        <f t="array" ref="F940">SUM(IF((LEFT('2-1 采购订单物料明细表报表导出'!#REF!,7)=F$1)*('2-1 采购订单物料明细表报表导出'!#REF!=$A940),'2-1 采购订单物料明细表报表导出'!#REF!,0))</f>
        <v>#REF!</v>
      </c>
      <c r="G940" s="23" t="e" cm="1">
        <f t="array" ref="G940">SUM(IF((LEFT('2-1 采购订单物料明细表报表导出'!#REF!,7)=G$1)*('2-1 采购订单物料明细表报表导出'!#REF!=$A940),'2-1 采购订单物料明细表报表导出'!#REF!,0))</f>
        <v>#REF!</v>
      </c>
      <c r="H940" s="23" t="e" cm="1">
        <f t="array" ref="H940">SUM(IF((LEFT('2-1 采购订单物料明细表报表导出'!#REF!,7)=H$1)*('2-1 采购订单物料明细表报表导出'!#REF!=$A940),'2-1 采购订单物料明细表报表导出'!#REF!,0))</f>
        <v>#REF!</v>
      </c>
      <c r="I940" s="23" t="e" cm="1">
        <f t="array" ref="I940">SUM(IF((LEFT('2-1 采购订单物料明细表报表导出'!#REF!,7)=I$1)*('2-1 采购订单物料明细表报表导出'!#REF!=$A940),'2-1 采购订单物料明细表报表导出'!#REF!,0))</f>
        <v>#REF!</v>
      </c>
      <c r="J940" s="23" t="e" cm="1">
        <f t="array" ref="J940">SUM(IF((LEFT('2-1 采购订单物料明细表报表导出'!#REF!,7)=J$1)*('2-1 采购订单物料明细表报表导出'!#REF!=$A940),'2-1 采购订单物料明细表报表导出'!#REF!,0))</f>
        <v>#REF!</v>
      </c>
      <c r="K940" s="23" t="e" cm="1">
        <f t="array" ref="K940">SUM(IF((LEFT('2-1 采购订单物料明细表报表导出'!#REF!,7)=K$1)*('2-1 采购订单物料明细表报表导出'!#REF!=$A940),'2-1 采购订单物料明细表报表导出'!#REF!,0))</f>
        <v>#REF!</v>
      </c>
      <c r="L940" s="23" t="e" cm="1">
        <f t="array" ref="L940">SUM(IF((LEFT('2-1 采购订单物料明细表报表导出'!#REF!,7)=L$1)*('2-1 采购订单物料明细表报表导出'!#REF!=$A940),'2-1 采购订单物料明细表报表导出'!#REF!,0))</f>
        <v>#REF!</v>
      </c>
      <c r="M940" s="23" t="e" cm="1">
        <f t="array" ref="M940">SUM(IF((LEFT('2-1 采购订单物料明细表报表导出'!#REF!,7)=M$1)*('2-1 采购订单物料明细表报表导出'!#REF!=$A940),'2-1 采购订单物料明细表报表导出'!#REF!,0))</f>
        <v>#REF!</v>
      </c>
      <c r="N940" s="23" t="e" cm="1">
        <f t="array" ref="N940">SUM(IF((LEFT('2-1 采购订单物料明细表报表导出'!#REF!,7)=N$1)*('2-1 采购订单物料明细表报表导出'!#REF!=$A940),'2-1 采购订单物料明细表报表导出'!#REF!,0))</f>
        <v>#REF!</v>
      </c>
      <c r="O940" s="23" t="e" cm="1">
        <f t="array" ref="O940">SUM(IF((LEFT('2-1 采购订单物料明细表报表导出'!#REF!,7)=O$1)*('2-1 采购订单物料明细表报表导出'!#REF!=$A940),'2-1 采购订单物料明细表报表导出'!#REF!,0))</f>
        <v>#REF!</v>
      </c>
    </row>
    <row r="941" ht="15" spans="1:15">
      <c r="A941" s="34" t="s">
        <v>4249</v>
      </c>
      <c r="B941" s="48" t="s">
        <v>2128</v>
      </c>
      <c r="C941" s="49" t="s">
        <v>2129</v>
      </c>
      <c r="D941" s="23" t="e" cm="1">
        <f t="array" ref="D941">SUM(IF((LEFT('2-1 采购订单物料明细表报表导出'!#REF!,7)=D$1)*('2-1 采购订单物料明细表报表导出'!#REF!=$A941),'2-1 采购订单物料明细表报表导出'!#REF!,0))</f>
        <v>#REF!</v>
      </c>
      <c r="E941" s="23" t="e" cm="1">
        <f t="array" ref="E941">SUM(IF((LEFT('2-1 采购订单物料明细表报表导出'!#REF!,7)=E$1)*('2-1 采购订单物料明细表报表导出'!#REF!=$A941),'2-1 采购订单物料明细表报表导出'!#REF!,0))</f>
        <v>#REF!</v>
      </c>
      <c r="F941" s="23" t="e" cm="1">
        <f t="array" ref="F941">SUM(IF((LEFT('2-1 采购订单物料明细表报表导出'!#REF!,7)=F$1)*('2-1 采购订单物料明细表报表导出'!#REF!=$A941),'2-1 采购订单物料明细表报表导出'!#REF!,0))</f>
        <v>#REF!</v>
      </c>
      <c r="G941" s="23" t="e" cm="1">
        <f t="array" ref="G941">SUM(IF((LEFT('2-1 采购订单物料明细表报表导出'!#REF!,7)=G$1)*('2-1 采购订单物料明细表报表导出'!#REF!=$A941),'2-1 采购订单物料明细表报表导出'!#REF!,0))</f>
        <v>#REF!</v>
      </c>
      <c r="H941" s="23" t="e" cm="1">
        <f t="array" ref="H941">SUM(IF((LEFT('2-1 采购订单物料明细表报表导出'!#REF!,7)=H$1)*('2-1 采购订单物料明细表报表导出'!#REF!=$A941),'2-1 采购订单物料明细表报表导出'!#REF!,0))</f>
        <v>#REF!</v>
      </c>
      <c r="I941" s="23" t="e" cm="1">
        <f t="array" ref="I941">SUM(IF((LEFT('2-1 采购订单物料明细表报表导出'!#REF!,7)=I$1)*('2-1 采购订单物料明细表报表导出'!#REF!=$A941),'2-1 采购订单物料明细表报表导出'!#REF!,0))</f>
        <v>#REF!</v>
      </c>
      <c r="J941" s="23" t="e" cm="1">
        <f t="array" ref="J941">SUM(IF((LEFT('2-1 采购订单物料明细表报表导出'!#REF!,7)=J$1)*('2-1 采购订单物料明细表报表导出'!#REF!=$A941),'2-1 采购订单物料明细表报表导出'!#REF!,0))</f>
        <v>#REF!</v>
      </c>
      <c r="K941" s="23" t="e" cm="1">
        <f t="array" ref="K941">SUM(IF((LEFT('2-1 采购订单物料明细表报表导出'!#REF!,7)=K$1)*('2-1 采购订单物料明细表报表导出'!#REF!=$A941),'2-1 采购订单物料明细表报表导出'!#REF!,0))</f>
        <v>#REF!</v>
      </c>
      <c r="L941" s="23" t="e" cm="1">
        <f t="array" ref="L941">SUM(IF((LEFT('2-1 采购订单物料明细表报表导出'!#REF!,7)=L$1)*('2-1 采购订单物料明细表报表导出'!#REF!=$A941),'2-1 采购订单物料明细表报表导出'!#REF!,0))</f>
        <v>#REF!</v>
      </c>
      <c r="M941" s="23" t="e" cm="1">
        <f t="array" ref="M941">SUM(IF((LEFT('2-1 采购订单物料明细表报表导出'!#REF!,7)=M$1)*('2-1 采购订单物料明细表报表导出'!#REF!=$A941),'2-1 采购订单物料明细表报表导出'!#REF!,0))</f>
        <v>#REF!</v>
      </c>
      <c r="N941" s="23" t="e" cm="1">
        <f t="array" ref="N941">SUM(IF((LEFT('2-1 采购订单物料明细表报表导出'!#REF!,7)=N$1)*('2-1 采购订单物料明细表报表导出'!#REF!=$A941),'2-1 采购订单物料明细表报表导出'!#REF!,0))</f>
        <v>#REF!</v>
      </c>
      <c r="O941" s="23" t="e" cm="1">
        <f t="array" ref="O941">SUM(IF((LEFT('2-1 采购订单物料明细表报表导出'!#REF!,7)=O$1)*('2-1 采购订单物料明细表报表导出'!#REF!=$A941),'2-1 采购订单物料明细表报表导出'!#REF!,0))</f>
        <v>#REF!</v>
      </c>
    </row>
    <row r="942" ht="15" spans="1:15">
      <c r="A942" s="34" t="s">
        <v>4250</v>
      </c>
      <c r="B942" s="48" t="s">
        <v>2128</v>
      </c>
      <c r="C942" s="49" t="s">
        <v>2129</v>
      </c>
      <c r="D942" s="23" t="e" cm="1">
        <f t="array" ref="D942">SUM(IF((LEFT('2-1 采购订单物料明细表报表导出'!#REF!,7)=D$1)*('2-1 采购订单物料明细表报表导出'!#REF!=$A942),'2-1 采购订单物料明细表报表导出'!#REF!,0))</f>
        <v>#REF!</v>
      </c>
      <c r="E942" s="23" t="e" cm="1">
        <f t="array" ref="E942">SUM(IF((LEFT('2-1 采购订单物料明细表报表导出'!#REF!,7)=E$1)*('2-1 采购订单物料明细表报表导出'!#REF!=$A942),'2-1 采购订单物料明细表报表导出'!#REF!,0))</f>
        <v>#REF!</v>
      </c>
      <c r="F942" s="23" t="e" cm="1">
        <f t="array" ref="F942">SUM(IF((LEFT('2-1 采购订单物料明细表报表导出'!#REF!,7)=F$1)*('2-1 采购订单物料明细表报表导出'!#REF!=$A942),'2-1 采购订单物料明细表报表导出'!#REF!,0))</f>
        <v>#REF!</v>
      </c>
      <c r="G942" s="23" t="e" cm="1">
        <f t="array" ref="G942">SUM(IF((LEFT('2-1 采购订单物料明细表报表导出'!#REF!,7)=G$1)*('2-1 采购订单物料明细表报表导出'!#REF!=$A942),'2-1 采购订单物料明细表报表导出'!#REF!,0))</f>
        <v>#REF!</v>
      </c>
      <c r="H942" s="23" t="e" cm="1">
        <f t="array" ref="H942">SUM(IF((LEFT('2-1 采购订单物料明细表报表导出'!#REF!,7)=H$1)*('2-1 采购订单物料明细表报表导出'!#REF!=$A942),'2-1 采购订单物料明细表报表导出'!#REF!,0))</f>
        <v>#REF!</v>
      </c>
      <c r="I942" s="23" t="e" cm="1">
        <f t="array" ref="I942">SUM(IF((LEFT('2-1 采购订单物料明细表报表导出'!#REF!,7)=I$1)*('2-1 采购订单物料明细表报表导出'!#REF!=$A942),'2-1 采购订单物料明细表报表导出'!#REF!,0))</f>
        <v>#REF!</v>
      </c>
      <c r="J942" s="23" t="e" cm="1">
        <f t="array" ref="J942">SUM(IF((LEFT('2-1 采购订单物料明细表报表导出'!#REF!,7)=J$1)*('2-1 采购订单物料明细表报表导出'!#REF!=$A942),'2-1 采购订单物料明细表报表导出'!#REF!,0))</f>
        <v>#REF!</v>
      </c>
      <c r="K942" s="23" t="e" cm="1">
        <f t="array" ref="K942">SUM(IF((LEFT('2-1 采购订单物料明细表报表导出'!#REF!,7)=K$1)*('2-1 采购订单物料明细表报表导出'!#REF!=$A942),'2-1 采购订单物料明细表报表导出'!#REF!,0))</f>
        <v>#REF!</v>
      </c>
      <c r="L942" s="23" t="e" cm="1">
        <f t="array" ref="L942">SUM(IF((LEFT('2-1 采购订单物料明细表报表导出'!#REF!,7)=L$1)*('2-1 采购订单物料明细表报表导出'!#REF!=$A942),'2-1 采购订单物料明细表报表导出'!#REF!,0))</f>
        <v>#REF!</v>
      </c>
      <c r="M942" s="23" t="e" cm="1">
        <f t="array" ref="M942">SUM(IF((LEFT('2-1 采购订单物料明细表报表导出'!#REF!,7)=M$1)*('2-1 采购订单物料明细表报表导出'!#REF!=$A942),'2-1 采购订单物料明细表报表导出'!#REF!,0))</f>
        <v>#REF!</v>
      </c>
      <c r="N942" s="23" t="e" cm="1">
        <f t="array" ref="N942">SUM(IF((LEFT('2-1 采购订单物料明细表报表导出'!#REF!,7)=N$1)*('2-1 采购订单物料明细表报表导出'!#REF!=$A942),'2-1 采购订单物料明细表报表导出'!#REF!,0))</f>
        <v>#REF!</v>
      </c>
      <c r="O942" s="23" t="e" cm="1">
        <f t="array" ref="O942">SUM(IF((LEFT('2-1 采购订单物料明细表报表导出'!#REF!,7)=O$1)*('2-1 采购订单物料明细表报表导出'!#REF!=$A942),'2-1 采购订单物料明细表报表导出'!#REF!,0))</f>
        <v>#REF!</v>
      </c>
    </row>
    <row r="943" ht="15" spans="1:15">
      <c r="A943" s="34" t="s">
        <v>4251</v>
      </c>
      <c r="B943" s="48" t="s">
        <v>2128</v>
      </c>
      <c r="C943" s="49" t="s">
        <v>2129</v>
      </c>
      <c r="D943" s="23" t="e" cm="1">
        <f t="array" ref="D943">SUM(IF((LEFT('2-1 采购订单物料明细表报表导出'!#REF!,7)=D$1)*('2-1 采购订单物料明细表报表导出'!#REF!=$A943),'2-1 采购订单物料明细表报表导出'!#REF!,0))</f>
        <v>#REF!</v>
      </c>
      <c r="E943" s="23" t="e" cm="1">
        <f t="array" ref="E943">SUM(IF((LEFT('2-1 采购订单物料明细表报表导出'!#REF!,7)=E$1)*('2-1 采购订单物料明细表报表导出'!#REF!=$A943),'2-1 采购订单物料明细表报表导出'!#REF!,0))</f>
        <v>#REF!</v>
      </c>
      <c r="F943" s="23" t="e" cm="1">
        <f t="array" ref="F943">SUM(IF((LEFT('2-1 采购订单物料明细表报表导出'!#REF!,7)=F$1)*('2-1 采购订单物料明细表报表导出'!#REF!=$A943),'2-1 采购订单物料明细表报表导出'!#REF!,0))</f>
        <v>#REF!</v>
      </c>
      <c r="G943" s="23" t="e" cm="1">
        <f t="array" ref="G943">SUM(IF((LEFT('2-1 采购订单物料明细表报表导出'!#REF!,7)=G$1)*('2-1 采购订单物料明细表报表导出'!#REF!=$A943),'2-1 采购订单物料明细表报表导出'!#REF!,0))</f>
        <v>#REF!</v>
      </c>
      <c r="H943" s="23" t="e" cm="1">
        <f t="array" ref="H943">SUM(IF((LEFT('2-1 采购订单物料明细表报表导出'!#REF!,7)=H$1)*('2-1 采购订单物料明细表报表导出'!#REF!=$A943),'2-1 采购订单物料明细表报表导出'!#REF!,0))</f>
        <v>#REF!</v>
      </c>
      <c r="I943" s="23" t="e" cm="1">
        <f t="array" ref="I943">SUM(IF((LEFT('2-1 采购订单物料明细表报表导出'!#REF!,7)=I$1)*('2-1 采购订单物料明细表报表导出'!#REF!=$A943),'2-1 采购订单物料明细表报表导出'!#REF!,0))</f>
        <v>#REF!</v>
      </c>
      <c r="J943" s="23" t="e" cm="1">
        <f t="array" ref="J943">SUM(IF((LEFT('2-1 采购订单物料明细表报表导出'!#REF!,7)=J$1)*('2-1 采购订单物料明细表报表导出'!#REF!=$A943),'2-1 采购订单物料明细表报表导出'!#REF!,0))</f>
        <v>#REF!</v>
      </c>
      <c r="K943" s="23" t="e" cm="1">
        <f t="array" ref="K943">SUM(IF((LEFT('2-1 采购订单物料明细表报表导出'!#REF!,7)=K$1)*('2-1 采购订单物料明细表报表导出'!#REF!=$A943),'2-1 采购订单物料明细表报表导出'!#REF!,0))</f>
        <v>#REF!</v>
      </c>
      <c r="L943" s="23" t="e" cm="1">
        <f t="array" ref="L943">SUM(IF((LEFT('2-1 采购订单物料明细表报表导出'!#REF!,7)=L$1)*('2-1 采购订单物料明细表报表导出'!#REF!=$A943),'2-1 采购订单物料明细表报表导出'!#REF!,0))</f>
        <v>#REF!</v>
      </c>
      <c r="M943" s="23" t="e" cm="1">
        <f t="array" ref="M943">SUM(IF((LEFT('2-1 采购订单物料明细表报表导出'!#REF!,7)=M$1)*('2-1 采购订单物料明细表报表导出'!#REF!=$A943),'2-1 采购订单物料明细表报表导出'!#REF!,0))</f>
        <v>#REF!</v>
      </c>
      <c r="N943" s="23" t="e" cm="1">
        <f t="array" ref="N943">SUM(IF((LEFT('2-1 采购订单物料明细表报表导出'!#REF!,7)=N$1)*('2-1 采购订单物料明细表报表导出'!#REF!=$A943),'2-1 采购订单物料明细表报表导出'!#REF!,0))</f>
        <v>#REF!</v>
      </c>
      <c r="O943" s="23" t="e" cm="1">
        <f t="array" ref="O943">SUM(IF((LEFT('2-1 采购订单物料明细表报表导出'!#REF!,7)=O$1)*('2-1 采购订单物料明细表报表导出'!#REF!=$A943),'2-1 采购订单物料明细表报表导出'!#REF!,0))</f>
        <v>#REF!</v>
      </c>
    </row>
    <row r="944" ht="15" spans="1:15">
      <c r="A944" s="34" t="s">
        <v>4252</v>
      </c>
      <c r="B944" s="48" t="s">
        <v>2128</v>
      </c>
      <c r="C944" s="49" t="s">
        <v>2129</v>
      </c>
      <c r="D944" s="23" t="e" cm="1">
        <f t="array" ref="D944">SUM(IF((LEFT('2-1 采购订单物料明细表报表导出'!#REF!,7)=D$1)*('2-1 采购订单物料明细表报表导出'!#REF!=$A944),'2-1 采购订单物料明细表报表导出'!#REF!,0))</f>
        <v>#REF!</v>
      </c>
      <c r="E944" s="23" t="e" cm="1">
        <f t="array" ref="E944">SUM(IF((LEFT('2-1 采购订单物料明细表报表导出'!#REF!,7)=E$1)*('2-1 采购订单物料明细表报表导出'!#REF!=$A944),'2-1 采购订单物料明细表报表导出'!#REF!,0))</f>
        <v>#REF!</v>
      </c>
      <c r="F944" s="23" t="e" cm="1">
        <f t="array" ref="F944">SUM(IF((LEFT('2-1 采购订单物料明细表报表导出'!#REF!,7)=F$1)*('2-1 采购订单物料明细表报表导出'!#REF!=$A944),'2-1 采购订单物料明细表报表导出'!#REF!,0))</f>
        <v>#REF!</v>
      </c>
      <c r="G944" s="23" t="e" cm="1">
        <f t="array" ref="G944">SUM(IF((LEFT('2-1 采购订单物料明细表报表导出'!#REF!,7)=G$1)*('2-1 采购订单物料明细表报表导出'!#REF!=$A944),'2-1 采购订单物料明细表报表导出'!#REF!,0))</f>
        <v>#REF!</v>
      </c>
      <c r="H944" s="23" t="e" cm="1">
        <f t="array" ref="H944">SUM(IF((LEFT('2-1 采购订单物料明细表报表导出'!#REF!,7)=H$1)*('2-1 采购订单物料明细表报表导出'!#REF!=$A944),'2-1 采购订单物料明细表报表导出'!#REF!,0))</f>
        <v>#REF!</v>
      </c>
      <c r="I944" s="23" t="e" cm="1">
        <f t="array" ref="I944">SUM(IF((LEFT('2-1 采购订单物料明细表报表导出'!#REF!,7)=I$1)*('2-1 采购订单物料明细表报表导出'!#REF!=$A944),'2-1 采购订单物料明细表报表导出'!#REF!,0))</f>
        <v>#REF!</v>
      </c>
      <c r="J944" s="23" t="e" cm="1">
        <f t="array" ref="J944">SUM(IF((LEFT('2-1 采购订单物料明细表报表导出'!#REF!,7)=J$1)*('2-1 采购订单物料明细表报表导出'!#REF!=$A944),'2-1 采购订单物料明细表报表导出'!#REF!,0))</f>
        <v>#REF!</v>
      </c>
      <c r="K944" s="23" t="e" cm="1">
        <f t="array" ref="K944">SUM(IF((LEFT('2-1 采购订单物料明细表报表导出'!#REF!,7)=K$1)*('2-1 采购订单物料明细表报表导出'!#REF!=$A944),'2-1 采购订单物料明细表报表导出'!#REF!,0))</f>
        <v>#REF!</v>
      </c>
      <c r="L944" s="23" t="e" cm="1">
        <f t="array" ref="L944">SUM(IF((LEFT('2-1 采购订单物料明细表报表导出'!#REF!,7)=L$1)*('2-1 采购订单物料明细表报表导出'!#REF!=$A944),'2-1 采购订单物料明细表报表导出'!#REF!,0))</f>
        <v>#REF!</v>
      </c>
      <c r="M944" s="23" t="e" cm="1">
        <f t="array" ref="M944">SUM(IF((LEFT('2-1 采购订单物料明细表报表导出'!#REF!,7)=M$1)*('2-1 采购订单物料明细表报表导出'!#REF!=$A944),'2-1 采购订单物料明细表报表导出'!#REF!,0))</f>
        <v>#REF!</v>
      </c>
      <c r="N944" s="23" t="e" cm="1">
        <f t="array" ref="N944">SUM(IF((LEFT('2-1 采购订单物料明细表报表导出'!#REF!,7)=N$1)*('2-1 采购订单物料明细表报表导出'!#REF!=$A944),'2-1 采购订单物料明细表报表导出'!#REF!,0))</f>
        <v>#REF!</v>
      </c>
      <c r="O944" s="23" t="e" cm="1">
        <f t="array" ref="O944">SUM(IF((LEFT('2-1 采购订单物料明细表报表导出'!#REF!,7)=O$1)*('2-1 采购订单物料明细表报表导出'!#REF!=$A944),'2-1 采购订单物料明细表报表导出'!#REF!,0))</f>
        <v>#REF!</v>
      </c>
    </row>
    <row r="945" ht="15" spans="1:15">
      <c r="A945" s="34" t="s">
        <v>4253</v>
      </c>
      <c r="B945" s="48" t="s">
        <v>2128</v>
      </c>
      <c r="C945" s="49" t="s">
        <v>2129</v>
      </c>
      <c r="D945" s="23" t="e" cm="1">
        <f t="array" ref="D945">SUM(IF((LEFT('2-1 采购订单物料明细表报表导出'!#REF!,7)=D$1)*('2-1 采购订单物料明细表报表导出'!#REF!=$A945),'2-1 采购订单物料明细表报表导出'!#REF!,0))</f>
        <v>#REF!</v>
      </c>
      <c r="E945" s="23" t="e" cm="1">
        <f t="array" ref="E945">SUM(IF((LEFT('2-1 采购订单物料明细表报表导出'!#REF!,7)=E$1)*('2-1 采购订单物料明细表报表导出'!#REF!=$A945),'2-1 采购订单物料明细表报表导出'!#REF!,0))</f>
        <v>#REF!</v>
      </c>
      <c r="F945" s="23" t="e" cm="1">
        <f t="array" ref="F945">SUM(IF((LEFT('2-1 采购订单物料明细表报表导出'!#REF!,7)=F$1)*('2-1 采购订单物料明细表报表导出'!#REF!=$A945),'2-1 采购订单物料明细表报表导出'!#REF!,0))</f>
        <v>#REF!</v>
      </c>
      <c r="G945" s="23" t="e" cm="1">
        <f t="array" ref="G945">SUM(IF((LEFT('2-1 采购订单物料明细表报表导出'!#REF!,7)=G$1)*('2-1 采购订单物料明细表报表导出'!#REF!=$A945),'2-1 采购订单物料明细表报表导出'!#REF!,0))</f>
        <v>#REF!</v>
      </c>
      <c r="H945" s="23" t="e" cm="1">
        <f t="array" ref="H945">SUM(IF((LEFT('2-1 采购订单物料明细表报表导出'!#REF!,7)=H$1)*('2-1 采购订单物料明细表报表导出'!#REF!=$A945),'2-1 采购订单物料明细表报表导出'!#REF!,0))</f>
        <v>#REF!</v>
      </c>
      <c r="I945" s="23" t="e" cm="1">
        <f t="array" ref="I945">SUM(IF((LEFT('2-1 采购订单物料明细表报表导出'!#REF!,7)=I$1)*('2-1 采购订单物料明细表报表导出'!#REF!=$A945),'2-1 采购订单物料明细表报表导出'!#REF!,0))</f>
        <v>#REF!</v>
      </c>
      <c r="J945" s="23" t="e" cm="1">
        <f t="array" ref="J945">SUM(IF((LEFT('2-1 采购订单物料明细表报表导出'!#REF!,7)=J$1)*('2-1 采购订单物料明细表报表导出'!#REF!=$A945),'2-1 采购订单物料明细表报表导出'!#REF!,0))</f>
        <v>#REF!</v>
      </c>
      <c r="K945" s="23" t="e" cm="1">
        <f t="array" ref="K945">SUM(IF((LEFT('2-1 采购订单物料明细表报表导出'!#REF!,7)=K$1)*('2-1 采购订单物料明细表报表导出'!#REF!=$A945),'2-1 采购订单物料明细表报表导出'!#REF!,0))</f>
        <v>#REF!</v>
      </c>
      <c r="L945" s="23" t="e" cm="1">
        <f t="array" ref="L945">SUM(IF((LEFT('2-1 采购订单物料明细表报表导出'!#REF!,7)=L$1)*('2-1 采购订单物料明细表报表导出'!#REF!=$A945),'2-1 采购订单物料明细表报表导出'!#REF!,0))</f>
        <v>#REF!</v>
      </c>
      <c r="M945" s="23" t="e" cm="1">
        <f t="array" ref="M945">SUM(IF((LEFT('2-1 采购订单物料明细表报表导出'!#REF!,7)=M$1)*('2-1 采购订单物料明细表报表导出'!#REF!=$A945),'2-1 采购订单物料明细表报表导出'!#REF!,0))</f>
        <v>#REF!</v>
      </c>
      <c r="N945" s="23" t="e" cm="1">
        <f t="array" ref="N945">SUM(IF((LEFT('2-1 采购订单物料明细表报表导出'!#REF!,7)=N$1)*('2-1 采购订单物料明细表报表导出'!#REF!=$A945),'2-1 采购订单物料明细表报表导出'!#REF!,0))</f>
        <v>#REF!</v>
      </c>
      <c r="O945" s="23" t="e" cm="1">
        <f t="array" ref="O945">SUM(IF((LEFT('2-1 采购订单物料明细表报表导出'!#REF!,7)=O$1)*('2-1 采购订单物料明细表报表导出'!#REF!=$A945),'2-1 采购订单物料明细表报表导出'!#REF!,0))</f>
        <v>#REF!</v>
      </c>
    </row>
    <row r="946" ht="15" spans="1:15">
      <c r="A946" s="34" t="s">
        <v>4254</v>
      </c>
      <c r="B946" s="48" t="s">
        <v>2128</v>
      </c>
      <c r="C946" s="49" t="s">
        <v>2129</v>
      </c>
      <c r="D946" s="23" t="e" cm="1">
        <f t="array" ref="D946">SUM(IF((LEFT('2-1 采购订单物料明细表报表导出'!#REF!,7)=D$1)*('2-1 采购订单物料明细表报表导出'!#REF!=$A946),'2-1 采购订单物料明细表报表导出'!#REF!,0))</f>
        <v>#REF!</v>
      </c>
      <c r="E946" s="23" t="e" cm="1">
        <f t="array" ref="E946">SUM(IF((LEFT('2-1 采购订单物料明细表报表导出'!#REF!,7)=E$1)*('2-1 采购订单物料明细表报表导出'!#REF!=$A946),'2-1 采购订单物料明细表报表导出'!#REF!,0))</f>
        <v>#REF!</v>
      </c>
      <c r="F946" s="23" t="e" cm="1">
        <f t="array" ref="F946">SUM(IF((LEFT('2-1 采购订单物料明细表报表导出'!#REF!,7)=F$1)*('2-1 采购订单物料明细表报表导出'!#REF!=$A946),'2-1 采购订单物料明细表报表导出'!#REF!,0))</f>
        <v>#REF!</v>
      </c>
      <c r="G946" s="23" t="e" cm="1">
        <f t="array" ref="G946">SUM(IF((LEFT('2-1 采购订单物料明细表报表导出'!#REF!,7)=G$1)*('2-1 采购订单物料明细表报表导出'!#REF!=$A946),'2-1 采购订单物料明细表报表导出'!#REF!,0))</f>
        <v>#REF!</v>
      </c>
      <c r="H946" s="23" t="e" cm="1">
        <f t="array" ref="H946">SUM(IF((LEFT('2-1 采购订单物料明细表报表导出'!#REF!,7)=H$1)*('2-1 采购订单物料明细表报表导出'!#REF!=$A946),'2-1 采购订单物料明细表报表导出'!#REF!,0))</f>
        <v>#REF!</v>
      </c>
      <c r="I946" s="23" t="e" cm="1">
        <f t="array" ref="I946">SUM(IF((LEFT('2-1 采购订单物料明细表报表导出'!#REF!,7)=I$1)*('2-1 采购订单物料明细表报表导出'!#REF!=$A946),'2-1 采购订单物料明细表报表导出'!#REF!,0))</f>
        <v>#REF!</v>
      </c>
      <c r="J946" s="23" t="e" cm="1">
        <f t="array" ref="J946">SUM(IF((LEFT('2-1 采购订单物料明细表报表导出'!#REF!,7)=J$1)*('2-1 采购订单物料明细表报表导出'!#REF!=$A946),'2-1 采购订单物料明细表报表导出'!#REF!,0))</f>
        <v>#REF!</v>
      </c>
      <c r="K946" s="23" t="e" cm="1">
        <f t="array" ref="K946">SUM(IF((LEFT('2-1 采购订单物料明细表报表导出'!#REF!,7)=K$1)*('2-1 采购订单物料明细表报表导出'!#REF!=$A946),'2-1 采购订单物料明细表报表导出'!#REF!,0))</f>
        <v>#REF!</v>
      </c>
      <c r="L946" s="23" t="e" cm="1">
        <f t="array" ref="L946">SUM(IF((LEFT('2-1 采购订单物料明细表报表导出'!#REF!,7)=L$1)*('2-1 采购订单物料明细表报表导出'!#REF!=$A946),'2-1 采购订单物料明细表报表导出'!#REF!,0))</f>
        <v>#REF!</v>
      </c>
      <c r="M946" s="23" t="e" cm="1">
        <f t="array" ref="M946">SUM(IF((LEFT('2-1 采购订单物料明细表报表导出'!#REF!,7)=M$1)*('2-1 采购订单物料明细表报表导出'!#REF!=$A946),'2-1 采购订单物料明细表报表导出'!#REF!,0))</f>
        <v>#REF!</v>
      </c>
      <c r="N946" s="23" t="e" cm="1">
        <f t="array" ref="N946">SUM(IF((LEFT('2-1 采购订单物料明细表报表导出'!#REF!,7)=N$1)*('2-1 采购订单物料明细表报表导出'!#REF!=$A946),'2-1 采购订单物料明细表报表导出'!#REF!,0))</f>
        <v>#REF!</v>
      </c>
      <c r="O946" s="23" t="e" cm="1">
        <f t="array" ref="O946">SUM(IF((LEFT('2-1 采购订单物料明细表报表导出'!#REF!,7)=O$1)*('2-1 采购订单物料明细表报表导出'!#REF!=$A946),'2-1 采购订单物料明细表报表导出'!#REF!,0))</f>
        <v>#REF!</v>
      </c>
    </row>
    <row r="947" ht="15" spans="1:15">
      <c r="A947" s="34" t="s">
        <v>4255</v>
      </c>
      <c r="B947" s="48" t="s">
        <v>2128</v>
      </c>
      <c r="C947" s="49" t="s">
        <v>2129</v>
      </c>
      <c r="D947" s="23" t="e" cm="1">
        <f t="array" ref="D947">SUM(IF((LEFT('2-1 采购订单物料明细表报表导出'!#REF!,7)=D$1)*('2-1 采购订单物料明细表报表导出'!#REF!=$A947),'2-1 采购订单物料明细表报表导出'!#REF!,0))</f>
        <v>#REF!</v>
      </c>
      <c r="E947" s="23" t="e" cm="1">
        <f t="array" ref="E947">SUM(IF((LEFT('2-1 采购订单物料明细表报表导出'!#REF!,7)=E$1)*('2-1 采购订单物料明细表报表导出'!#REF!=$A947),'2-1 采购订单物料明细表报表导出'!#REF!,0))</f>
        <v>#REF!</v>
      </c>
      <c r="F947" s="23" t="e" cm="1">
        <f t="array" ref="F947">SUM(IF((LEFT('2-1 采购订单物料明细表报表导出'!#REF!,7)=F$1)*('2-1 采购订单物料明细表报表导出'!#REF!=$A947),'2-1 采购订单物料明细表报表导出'!#REF!,0))</f>
        <v>#REF!</v>
      </c>
      <c r="G947" s="23" t="e" cm="1">
        <f t="array" ref="G947">SUM(IF((LEFT('2-1 采购订单物料明细表报表导出'!#REF!,7)=G$1)*('2-1 采购订单物料明细表报表导出'!#REF!=$A947),'2-1 采购订单物料明细表报表导出'!#REF!,0))</f>
        <v>#REF!</v>
      </c>
      <c r="H947" s="23" t="e" cm="1">
        <f t="array" ref="H947">SUM(IF((LEFT('2-1 采购订单物料明细表报表导出'!#REF!,7)=H$1)*('2-1 采购订单物料明细表报表导出'!#REF!=$A947),'2-1 采购订单物料明细表报表导出'!#REF!,0))</f>
        <v>#REF!</v>
      </c>
      <c r="I947" s="23" t="e" cm="1">
        <f t="array" ref="I947">SUM(IF((LEFT('2-1 采购订单物料明细表报表导出'!#REF!,7)=I$1)*('2-1 采购订单物料明细表报表导出'!#REF!=$A947),'2-1 采购订单物料明细表报表导出'!#REF!,0))</f>
        <v>#REF!</v>
      </c>
      <c r="J947" s="23" t="e" cm="1">
        <f t="array" ref="J947">SUM(IF((LEFT('2-1 采购订单物料明细表报表导出'!#REF!,7)=J$1)*('2-1 采购订单物料明细表报表导出'!#REF!=$A947),'2-1 采购订单物料明细表报表导出'!#REF!,0))</f>
        <v>#REF!</v>
      </c>
      <c r="K947" s="23" t="e" cm="1">
        <f t="array" ref="K947">SUM(IF((LEFT('2-1 采购订单物料明细表报表导出'!#REF!,7)=K$1)*('2-1 采购订单物料明细表报表导出'!#REF!=$A947),'2-1 采购订单物料明细表报表导出'!#REF!,0))</f>
        <v>#REF!</v>
      </c>
      <c r="L947" s="23" t="e" cm="1">
        <f t="array" ref="L947">SUM(IF((LEFT('2-1 采购订单物料明细表报表导出'!#REF!,7)=L$1)*('2-1 采购订单物料明细表报表导出'!#REF!=$A947),'2-1 采购订单物料明细表报表导出'!#REF!,0))</f>
        <v>#REF!</v>
      </c>
      <c r="M947" s="23" t="e" cm="1">
        <f t="array" ref="M947">SUM(IF((LEFT('2-1 采购订单物料明细表报表导出'!#REF!,7)=M$1)*('2-1 采购订单物料明细表报表导出'!#REF!=$A947),'2-1 采购订单物料明细表报表导出'!#REF!,0))</f>
        <v>#REF!</v>
      </c>
      <c r="N947" s="23" t="e" cm="1">
        <f t="array" ref="N947">SUM(IF((LEFT('2-1 采购订单物料明细表报表导出'!#REF!,7)=N$1)*('2-1 采购订单物料明细表报表导出'!#REF!=$A947),'2-1 采购订单物料明细表报表导出'!#REF!,0))</f>
        <v>#REF!</v>
      </c>
      <c r="O947" s="23" t="e" cm="1">
        <f t="array" ref="O947">SUM(IF((LEFT('2-1 采购订单物料明细表报表导出'!#REF!,7)=O$1)*('2-1 采购订单物料明细表报表导出'!#REF!=$A947),'2-1 采购订单物料明细表报表导出'!#REF!,0))</f>
        <v>#REF!</v>
      </c>
    </row>
    <row r="948" ht="15" spans="1:15">
      <c r="A948" s="34" t="s">
        <v>4256</v>
      </c>
      <c r="B948" s="48" t="s">
        <v>2128</v>
      </c>
      <c r="C948" s="49" t="s">
        <v>2129</v>
      </c>
      <c r="D948" s="23" t="e" cm="1">
        <f t="array" ref="D948">SUM(IF((LEFT('2-1 采购订单物料明细表报表导出'!#REF!,7)=D$1)*('2-1 采购订单物料明细表报表导出'!#REF!=$A948),'2-1 采购订单物料明细表报表导出'!#REF!,0))</f>
        <v>#REF!</v>
      </c>
      <c r="E948" s="23" t="e" cm="1">
        <f t="array" ref="E948">SUM(IF((LEFT('2-1 采购订单物料明细表报表导出'!#REF!,7)=E$1)*('2-1 采购订单物料明细表报表导出'!#REF!=$A948),'2-1 采购订单物料明细表报表导出'!#REF!,0))</f>
        <v>#REF!</v>
      </c>
      <c r="F948" s="23" t="e" cm="1">
        <f t="array" ref="F948">SUM(IF((LEFT('2-1 采购订单物料明细表报表导出'!#REF!,7)=F$1)*('2-1 采购订单物料明细表报表导出'!#REF!=$A948),'2-1 采购订单物料明细表报表导出'!#REF!,0))</f>
        <v>#REF!</v>
      </c>
      <c r="G948" s="23" t="e" cm="1">
        <f t="array" ref="G948">SUM(IF((LEFT('2-1 采购订单物料明细表报表导出'!#REF!,7)=G$1)*('2-1 采购订单物料明细表报表导出'!#REF!=$A948),'2-1 采购订单物料明细表报表导出'!#REF!,0))</f>
        <v>#REF!</v>
      </c>
      <c r="H948" s="23" t="e" cm="1">
        <f t="array" ref="H948">SUM(IF((LEFT('2-1 采购订单物料明细表报表导出'!#REF!,7)=H$1)*('2-1 采购订单物料明细表报表导出'!#REF!=$A948),'2-1 采购订单物料明细表报表导出'!#REF!,0))</f>
        <v>#REF!</v>
      </c>
      <c r="I948" s="23" t="e" cm="1">
        <f t="array" ref="I948">SUM(IF((LEFT('2-1 采购订单物料明细表报表导出'!#REF!,7)=I$1)*('2-1 采购订单物料明细表报表导出'!#REF!=$A948),'2-1 采购订单物料明细表报表导出'!#REF!,0))</f>
        <v>#REF!</v>
      </c>
      <c r="J948" s="23" t="e" cm="1">
        <f t="array" ref="J948">SUM(IF((LEFT('2-1 采购订单物料明细表报表导出'!#REF!,7)=J$1)*('2-1 采购订单物料明细表报表导出'!#REF!=$A948),'2-1 采购订单物料明细表报表导出'!#REF!,0))</f>
        <v>#REF!</v>
      </c>
      <c r="K948" s="23" t="e" cm="1">
        <f t="array" ref="K948">SUM(IF((LEFT('2-1 采购订单物料明细表报表导出'!#REF!,7)=K$1)*('2-1 采购订单物料明细表报表导出'!#REF!=$A948),'2-1 采购订单物料明细表报表导出'!#REF!,0))</f>
        <v>#REF!</v>
      </c>
      <c r="L948" s="23" t="e" cm="1">
        <f t="array" ref="L948">SUM(IF((LEFT('2-1 采购订单物料明细表报表导出'!#REF!,7)=L$1)*('2-1 采购订单物料明细表报表导出'!#REF!=$A948),'2-1 采购订单物料明细表报表导出'!#REF!,0))</f>
        <v>#REF!</v>
      </c>
      <c r="M948" s="23" t="e" cm="1">
        <f t="array" ref="M948">SUM(IF((LEFT('2-1 采购订单物料明细表报表导出'!#REF!,7)=M$1)*('2-1 采购订单物料明细表报表导出'!#REF!=$A948),'2-1 采购订单物料明细表报表导出'!#REF!,0))</f>
        <v>#REF!</v>
      </c>
      <c r="N948" s="23" t="e" cm="1">
        <f t="array" ref="N948">SUM(IF((LEFT('2-1 采购订单物料明细表报表导出'!#REF!,7)=N$1)*('2-1 采购订单物料明细表报表导出'!#REF!=$A948),'2-1 采购订单物料明细表报表导出'!#REF!,0))</f>
        <v>#REF!</v>
      </c>
      <c r="O948" s="23" t="e" cm="1">
        <f t="array" ref="O948">SUM(IF((LEFT('2-1 采购订单物料明细表报表导出'!#REF!,7)=O$1)*('2-1 采购订单物料明细表报表导出'!#REF!=$A948),'2-1 采购订单物料明细表报表导出'!#REF!,0))</f>
        <v>#REF!</v>
      </c>
    </row>
    <row r="949" ht="15" spans="1:15">
      <c r="A949" s="34" t="s">
        <v>4257</v>
      </c>
      <c r="B949" s="48" t="s">
        <v>2128</v>
      </c>
      <c r="C949" s="49" t="s">
        <v>2129</v>
      </c>
      <c r="D949" s="23" t="e" cm="1">
        <f t="array" ref="D949">SUM(IF((LEFT('2-1 采购订单物料明细表报表导出'!#REF!,7)=D$1)*('2-1 采购订单物料明细表报表导出'!#REF!=$A949),'2-1 采购订单物料明细表报表导出'!#REF!,0))</f>
        <v>#REF!</v>
      </c>
      <c r="E949" s="23" t="e" cm="1">
        <f t="array" ref="E949">SUM(IF((LEFT('2-1 采购订单物料明细表报表导出'!#REF!,7)=E$1)*('2-1 采购订单物料明细表报表导出'!#REF!=$A949),'2-1 采购订单物料明细表报表导出'!#REF!,0))</f>
        <v>#REF!</v>
      </c>
      <c r="F949" s="23" t="e" cm="1">
        <f t="array" ref="F949">SUM(IF((LEFT('2-1 采购订单物料明细表报表导出'!#REF!,7)=F$1)*('2-1 采购订单物料明细表报表导出'!#REF!=$A949),'2-1 采购订单物料明细表报表导出'!#REF!,0))</f>
        <v>#REF!</v>
      </c>
      <c r="G949" s="23" t="e" cm="1">
        <f t="array" ref="G949">SUM(IF((LEFT('2-1 采购订单物料明细表报表导出'!#REF!,7)=G$1)*('2-1 采购订单物料明细表报表导出'!#REF!=$A949),'2-1 采购订单物料明细表报表导出'!#REF!,0))</f>
        <v>#REF!</v>
      </c>
      <c r="H949" s="23" t="e" cm="1">
        <f t="array" ref="H949">SUM(IF((LEFT('2-1 采购订单物料明细表报表导出'!#REF!,7)=H$1)*('2-1 采购订单物料明细表报表导出'!#REF!=$A949),'2-1 采购订单物料明细表报表导出'!#REF!,0))</f>
        <v>#REF!</v>
      </c>
      <c r="I949" s="23" t="e" cm="1">
        <f t="array" ref="I949">SUM(IF((LEFT('2-1 采购订单物料明细表报表导出'!#REF!,7)=I$1)*('2-1 采购订单物料明细表报表导出'!#REF!=$A949),'2-1 采购订单物料明细表报表导出'!#REF!,0))</f>
        <v>#REF!</v>
      </c>
      <c r="J949" s="23" t="e" cm="1">
        <f t="array" ref="J949">SUM(IF((LEFT('2-1 采购订单物料明细表报表导出'!#REF!,7)=J$1)*('2-1 采购订单物料明细表报表导出'!#REF!=$A949),'2-1 采购订单物料明细表报表导出'!#REF!,0))</f>
        <v>#REF!</v>
      </c>
      <c r="K949" s="23" t="e" cm="1">
        <f t="array" ref="K949">SUM(IF((LEFT('2-1 采购订单物料明细表报表导出'!#REF!,7)=K$1)*('2-1 采购订单物料明细表报表导出'!#REF!=$A949),'2-1 采购订单物料明细表报表导出'!#REF!,0))</f>
        <v>#REF!</v>
      </c>
      <c r="L949" s="23" t="e" cm="1">
        <f t="array" ref="L949">SUM(IF((LEFT('2-1 采购订单物料明细表报表导出'!#REF!,7)=L$1)*('2-1 采购订单物料明细表报表导出'!#REF!=$A949),'2-1 采购订单物料明细表报表导出'!#REF!,0))</f>
        <v>#REF!</v>
      </c>
      <c r="M949" s="23" t="e" cm="1">
        <f t="array" ref="M949">SUM(IF((LEFT('2-1 采购订单物料明细表报表导出'!#REF!,7)=M$1)*('2-1 采购订单物料明细表报表导出'!#REF!=$A949),'2-1 采购订单物料明细表报表导出'!#REF!,0))</f>
        <v>#REF!</v>
      </c>
      <c r="N949" s="23" t="e" cm="1">
        <f t="array" ref="N949">SUM(IF((LEFT('2-1 采购订单物料明细表报表导出'!#REF!,7)=N$1)*('2-1 采购订单物料明细表报表导出'!#REF!=$A949),'2-1 采购订单物料明细表报表导出'!#REF!,0))</f>
        <v>#REF!</v>
      </c>
      <c r="O949" s="23" t="e" cm="1">
        <f t="array" ref="O949">SUM(IF((LEFT('2-1 采购订单物料明细表报表导出'!#REF!,7)=O$1)*('2-1 采购订单物料明细表报表导出'!#REF!=$A949),'2-1 采购订单物料明细表报表导出'!#REF!,0))</f>
        <v>#REF!</v>
      </c>
    </row>
    <row r="950" ht="15" spans="1:15">
      <c r="A950" s="34" t="s">
        <v>4258</v>
      </c>
      <c r="B950" s="48" t="s">
        <v>2128</v>
      </c>
      <c r="C950" s="49" t="s">
        <v>2129</v>
      </c>
      <c r="D950" s="23" t="e" cm="1">
        <f t="array" ref="D950">SUM(IF((LEFT('2-1 采购订单物料明细表报表导出'!#REF!,7)=D$1)*('2-1 采购订单物料明细表报表导出'!#REF!=$A950),'2-1 采购订单物料明细表报表导出'!#REF!,0))</f>
        <v>#REF!</v>
      </c>
      <c r="E950" s="23" t="e" cm="1">
        <f t="array" ref="E950">SUM(IF((LEFT('2-1 采购订单物料明细表报表导出'!#REF!,7)=E$1)*('2-1 采购订单物料明细表报表导出'!#REF!=$A950),'2-1 采购订单物料明细表报表导出'!#REF!,0))</f>
        <v>#REF!</v>
      </c>
      <c r="F950" s="23" t="e" cm="1">
        <f t="array" ref="F950">SUM(IF((LEFT('2-1 采购订单物料明细表报表导出'!#REF!,7)=F$1)*('2-1 采购订单物料明细表报表导出'!#REF!=$A950),'2-1 采购订单物料明细表报表导出'!#REF!,0))</f>
        <v>#REF!</v>
      </c>
      <c r="G950" s="23" t="e" cm="1">
        <f t="array" ref="G950">SUM(IF((LEFT('2-1 采购订单物料明细表报表导出'!#REF!,7)=G$1)*('2-1 采购订单物料明细表报表导出'!#REF!=$A950),'2-1 采购订单物料明细表报表导出'!#REF!,0))</f>
        <v>#REF!</v>
      </c>
      <c r="H950" s="23" t="e" cm="1">
        <f t="array" ref="H950">SUM(IF((LEFT('2-1 采购订单物料明细表报表导出'!#REF!,7)=H$1)*('2-1 采购订单物料明细表报表导出'!#REF!=$A950),'2-1 采购订单物料明细表报表导出'!#REF!,0))</f>
        <v>#REF!</v>
      </c>
      <c r="I950" s="23" t="e" cm="1">
        <f t="array" ref="I950">SUM(IF((LEFT('2-1 采购订单物料明细表报表导出'!#REF!,7)=I$1)*('2-1 采购订单物料明细表报表导出'!#REF!=$A950),'2-1 采购订单物料明细表报表导出'!#REF!,0))</f>
        <v>#REF!</v>
      </c>
      <c r="J950" s="23" t="e" cm="1">
        <f t="array" ref="J950">SUM(IF((LEFT('2-1 采购订单物料明细表报表导出'!#REF!,7)=J$1)*('2-1 采购订单物料明细表报表导出'!#REF!=$A950),'2-1 采购订单物料明细表报表导出'!#REF!,0))</f>
        <v>#REF!</v>
      </c>
      <c r="K950" s="23" t="e" cm="1">
        <f t="array" ref="K950">SUM(IF((LEFT('2-1 采购订单物料明细表报表导出'!#REF!,7)=K$1)*('2-1 采购订单物料明细表报表导出'!#REF!=$A950),'2-1 采购订单物料明细表报表导出'!#REF!,0))</f>
        <v>#REF!</v>
      </c>
      <c r="L950" s="23" t="e" cm="1">
        <f t="array" ref="L950">SUM(IF((LEFT('2-1 采购订单物料明细表报表导出'!#REF!,7)=L$1)*('2-1 采购订单物料明细表报表导出'!#REF!=$A950),'2-1 采购订单物料明细表报表导出'!#REF!,0))</f>
        <v>#REF!</v>
      </c>
      <c r="M950" s="23" t="e" cm="1">
        <f t="array" ref="M950">SUM(IF((LEFT('2-1 采购订单物料明细表报表导出'!#REF!,7)=M$1)*('2-1 采购订单物料明细表报表导出'!#REF!=$A950),'2-1 采购订单物料明细表报表导出'!#REF!,0))</f>
        <v>#REF!</v>
      </c>
      <c r="N950" s="23" t="e" cm="1">
        <f t="array" ref="N950">SUM(IF((LEFT('2-1 采购订单物料明细表报表导出'!#REF!,7)=N$1)*('2-1 采购订单物料明细表报表导出'!#REF!=$A950),'2-1 采购订单物料明细表报表导出'!#REF!,0))</f>
        <v>#REF!</v>
      </c>
      <c r="O950" s="23" t="e" cm="1">
        <f t="array" ref="O950">SUM(IF((LEFT('2-1 采购订单物料明细表报表导出'!#REF!,7)=O$1)*('2-1 采购订单物料明细表报表导出'!#REF!=$A950),'2-1 采购订单物料明细表报表导出'!#REF!,0))</f>
        <v>#REF!</v>
      </c>
    </row>
    <row r="951" ht="15" spans="1:15">
      <c r="A951" s="34" t="s">
        <v>4259</v>
      </c>
      <c r="B951" s="48" t="s">
        <v>2128</v>
      </c>
      <c r="C951" s="49" t="s">
        <v>2129</v>
      </c>
      <c r="D951" s="23" t="e" cm="1">
        <f t="array" ref="D951">SUM(IF((LEFT('2-1 采购订单物料明细表报表导出'!#REF!,7)=D$1)*('2-1 采购订单物料明细表报表导出'!#REF!=$A951),'2-1 采购订单物料明细表报表导出'!#REF!,0))</f>
        <v>#REF!</v>
      </c>
      <c r="E951" s="23" t="e" cm="1">
        <f t="array" ref="E951">SUM(IF((LEFT('2-1 采购订单物料明细表报表导出'!#REF!,7)=E$1)*('2-1 采购订单物料明细表报表导出'!#REF!=$A951),'2-1 采购订单物料明细表报表导出'!#REF!,0))</f>
        <v>#REF!</v>
      </c>
      <c r="F951" s="23" t="e" cm="1">
        <f t="array" ref="F951">SUM(IF((LEFT('2-1 采购订单物料明细表报表导出'!#REF!,7)=F$1)*('2-1 采购订单物料明细表报表导出'!#REF!=$A951),'2-1 采购订单物料明细表报表导出'!#REF!,0))</f>
        <v>#REF!</v>
      </c>
      <c r="G951" s="23" t="e" cm="1">
        <f t="array" ref="G951">SUM(IF((LEFT('2-1 采购订单物料明细表报表导出'!#REF!,7)=G$1)*('2-1 采购订单物料明细表报表导出'!#REF!=$A951),'2-1 采购订单物料明细表报表导出'!#REF!,0))</f>
        <v>#REF!</v>
      </c>
      <c r="H951" s="23" t="e" cm="1">
        <f t="array" ref="H951">SUM(IF((LEFT('2-1 采购订单物料明细表报表导出'!#REF!,7)=H$1)*('2-1 采购订单物料明细表报表导出'!#REF!=$A951),'2-1 采购订单物料明细表报表导出'!#REF!,0))</f>
        <v>#REF!</v>
      </c>
      <c r="I951" s="23" t="e" cm="1">
        <f t="array" ref="I951">SUM(IF((LEFT('2-1 采购订单物料明细表报表导出'!#REF!,7)=I$1)*('2-1 采购订单物料明细表报表导出'!#REF!=$A951),'2-1 采购订单物料明细表报表导出'!#REF!,0))</f>
        <v>#REF!</v>
      </c>
      <c r="J951" s="23" t="e" cm="1">
        <f t="array" ref="J951">SUM(IF((LEFT('2-1 采购订单物料明细表报表导出'!#REF!,7)=J$1)*('2-1 采购订单物料明细表报表导出'!#REF!=$A951),'2-1 采购订单物料明细表报表导出'!#REF!,0))</f>
        <v>#REF!</v>
      </c>
      <c r="K951" s="23" t="e" cm="1">
        <f t="array" ref="K951">SUM(IF((LEFT('2-1 采购订单物料明细表报表导出'!#REF!,7)=K$1)*('2-1 采购订单物料明细表报表导出'!#REF!=$A951),'2-1 采购订单物料明细表报表导出'!#REF!,0))</f>
        <v>#REF!</v>
      </c>
      <c r="L951" s="23" t="e" cm="1">
        <f t="array" ref="L951">SUM(IF((LEFT('2-1 采购订单物料明细表报表导出'!#REF!,7)=L$1)*('2-1 采购订单物料明细表报表导出'!#REF!=$A951),'2-1 采购订单物料明细表报表导出'!#REF!,0))</f>
        <v>#REF!</v>
      </c>
      <c r="M951" s="23" t="e" cm="1">
        <f t="array" ref="M951">SUM(IF((LEFT('2-1 采购订单物料明细表报表导出'!#REF!,7)=M$1)*('2-1 采购订单物料明细表报表导出'!#REF!=$A951),'2-1 采购订单物料明细表报表导出'!#REF!,0))</f>
        <v>#REF!</v>
      </c>
      <c r="N951" s="23" t="e" cm="1">
        <f t="array" ref="N951">SUM(IF((LEFT('2-1 采购订单物料明细表报表导出'!#REF!,7)=N$1)*('2-1 采购订单物料明细表报表导出'!#REF!=$A951),'2-1 采购订单物料明细表报表导出'!#REF!,0))</f>
        <v>#REF!</v>
      </c>
      <c r="O951" s="23" t="e" cm="1">
        <f t="array" ref="O951">SUM(IF((LEFT('2-1 采购订单物料明细表报表导出'!#REF!,7)=O$1)*('2-1 采购订单物料明细表报表导出'!#REF!=$A951),'2-1 采购订单物料明细表报表导出'!#REF!,0))</f>
        <v>#REF!</v>
      </c>
    </row>
    <row r="952" ht="15" spans="1:15">
      <c r="A952" s="34" t="s">
        <v>4260</v>
      </c>
      <c r="B952" s="48" t="s">
        <v>2128</v>
      </c>
      <c r="C952" s="49" t="s">
        <v>2129</v>
      </c>
      <c r="D952" s="23" t="e" cm="1">
        <f t="array" ref="D952">SUM(IF((LEFT('2-1 采购订单物料明细表报表导出'!#REF!,7)=D$1)*('2-1 采购订单物料明细表报表导出'!#REF!=$A952),'2-1 采购订单物料明细表报表导出'!#REF!,0))</f>
        <v>#REF!</v>
      </c>
      <c r="E952" s="23" t="e" cm="1">
        <f t="array" ref="E952">SUM(IF((LEFT('2-1 采购订单物料明细表报表导出'!#REF!,7)=E$1)*('2-1 采购订单物料明细表报表导出'!#REF!=$A952),'2-1 采购订单物料明细表报表导出'!#REF!,0))</f>
        <v>#REF!</v>
      </c>
      <c r="F952" s="23" t="e" cm="1">
        <f t="array" ref="F952">SUM(IF((LEFT('2-1 采购订单物料明细表报表导出'!#REF!,7)=F$1)*('2-1 采购订单物料明细表报表导出'!#REF!=$A952),'2-1 采购订单物料明细表报表导出'!#REF!,0))</f>
        <v>#REF!</v>
      </c>
      <c r="G952" s="23" t="e" cm="1">
        <f t="array" ref="G952">SUM(IF((LEFT('2-1 采购订单物料明细表报表导出'!#REF!,7)=G$1)*('2-1 采购订单物料明细表报表导出'!#REF!=$A952),'2-1 采购订单物料明细表报表导出'!#REF!,0))</f>
        <v>#REF!</v>
      </c>
      <c r="H952" s="23" t="e" cm="1">
        <f t="array" ref="H952">SUM(IF((LEFT('2-1 采购订单物料明细表报表导出'!#REF!,7)=H$1)*('2-1 采购订单物料明细表报表导出'!#REF!=$A952),'2-1 采购订单物料明细表报表导出'!#REF!,0))</f>
        <v>#REF!</v>
      </c>
      <c r="I952" s="23" t="e" cm="1">
        <f t="array" ref="I952">SUM(IF((LEFT('2-1 采购订单物料明细表报表导出'!#REF!,7)=I$1)*('2-1 采购订单物料明细表报表导出'!#REF!=$A952),'2-1 采购订单物料明细表报表导出'!#REF!,0))</f>
        <v>#REF!</v>
      </c>
      <c r="J952" s="23" t="e" cm="1">
        <f t="array" ref="J952">SUM(IF((LEFT('2-1 采购订单物料明细表报表导出'!#REF!,7)=J$1)*('2-1 采购订单物料明细表报表导出'!#REF!=$A952),'2-1 采购订单物料明细表报表导出'!#REF!,0))</f>
        <v>#REF!</v>
      </c>
      <c r="K952" s="23" t="e" cm="1">
        <f t="array" ref="K952">SUM(IF((LEFT('2-1 采购订单物料明细表报表导出'!#REF!,7)=K$1)*('2-1 采购订单物料明细表报表导出'!#REF!=$A952),'2-1 采购订单物料明细表报表导出'!#REF!,0))</f>
        <v>#REF!</v>
      </c>
      <c r="L952" s="23" t="e" cm="1">
        <f t="array" ref="L952">SUM(IF((LEFT('2-1 采购订单物料明细表报表导出'!#REF!,7)=L$1)*('2-1 采购订单物料明细表报表导出'!#REF!=$A952),'2-1 采购订单物料明细表报表导出'!#REF!,0))</f>
        <v>#REF!</v>
      </c>
      <c r="M952" s="23" t="e" cm="1">
        <f t="array" ref="M952">SUM(IF((LEFT('2-1 采购订单物料明细表报表导出'!#REF!,7)=M$1)*('2-1 采购订单物料明细表报表导出'!#REF!=$A952),'2-1 采购订单物料明细表报表导出'!#REF!,0))</f>
        <v>#REF!</v>
      </c>
      <c r="N952" s="23" t="e" cm="1">
        <f t="array" ref="N952">SUM(IF((LEFT('2-1 采购订单物料明细表报表导出'!#REF!,7)=N$1)*('2-1 采购订单物料明细表报表导出'!#REF!=$A952),'2-1 采购订单物料明细表报表导出'!#REF!,0))</f>
        <v>#REF!</v>
      </c>
      <c r="O952" s="23" t="e" cm="1">
        <f t="array" ref="O952">SUM(IF((LEFT('2-1 采购订单物料明细表报表导出'!#REF!,7)=O$1)*('2-1 采购订单物料明细表报表导出'!#REF!=$A952),'2-1 采购订单物料明细表报表导出'!#REF!,0))</f>
        <v>#REF!</v>
      </c>
    </row>
  </sheetData>
  <autoFilter xmlns:etc="http://www.wps.cn/officeDocument/2017/etCustomData" ref="A1:O952" etc:filterBottomFollowUsedRange="0">
    <extLst/>
  </autoFilter>
  <pageMargins left="0.75" right="0.75" top="1" bottom="1" header="0.5" footer="0.5"/>
  <headerFooter/>
</worksheet>
</file>

<file path=xl/worksheets/sheet1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12"/>
  <dimension ref="A1:M14"/>
  <sheetViews>
    <sheetView workbookViewId="0">
      <selection activeCell="G2" sqref="G2"/>
    </sheetView>
  </sheetViews>
  <sheetFormatPr defaultColWidth="9" defaultRowHeight="14"/>
  <cols>
    <col min="3" max="3" width="16.1272727272727" customWidth="1"/>
    <col min="4" max="4" width="20.6272727272727" customWidth="1"/>
    <col min="5" max="5" width="17.2545454545455" customWidth="1"/>
    <col min="6" max="6" width="20.6272727272727" customWidth="1"/>
    <col min="7" max="7" width="14.1272727272727" customWidth="1"/>
    <col min="8" max="8" width="13.8727272727273" customWidth="1"/>
  </cols>
  <sheetData>
    <row r="1" spans="1:13">
      <c r="A1" s="44" t="s">
        <v>4261</v>
      </c>
      <c r="B1" s="44" t="s">
        <v>4262</v>
      </c>
      <c r="C1" s="45" t="s">
        <v>4263</v>
      </c>
      <c r="D1" s="45" t="s">
        <v>4264</v>
      </c>
      <c r="E1" s="45" t="s">
        <v>4265</v>
      </c>
      <c r="F1" s="45" t="s">
        <v>4266</v>
      </c>
      <c r="G1" s="44" t="s">
        <v>4267</v>
      </c>
      <c r="H1" s="44" t="s">
        <v>4268</v>
      </c>
      <c r="I1" s="9"/>
      <c r="J1" s="9"/>
      <c r="K1" s="9"/>
      <c r="L1" s="9"/>
      <c r="M1" s="9"/>
    </row>
    <row r="2" spans="1:8">
      <c r="A2" s="38" t="str">
        <f>'2 过程管理表单'!$BE$1</f>
        <v>2025年</v>
      </c>
      <c r="B2" s="44" t="s">
        <v>759</v>
      </c>
      <c r="C2" s="45">
        <f>'2 过程管理表单'!Z4</f>
        <v>205485.463315068</v>
      </c>
      <c r="D2" s="45">
        <f>C2</f>
        <v>205485.463315068</v>
      </c>
      <c r="E2" s="46">
        <f>'2 过程管理表单'!X4</f>
        <v>297859.623333333</v>
      </c>
      <c r="F2" s="46">
        <f>E2</f>
        <v>297859.623333333</v>
      </c>
      <c r="G2" s="47">
        <f>表1[[#This Row],[发生费用]]/表1[[#This Row],[预算费用]]</f>
        <v>0.689873508250264</v>
      </c>
      <c r="H2" s="47">
        <f>表1[[#This Row],[累计发生费用]]/表1[[#This Row],[累计预算费用]]</f>
        <v>0.689873508250264</v>
      </c>
    </row>
    <row r="3" spans="1:8">
      <c r="A3" s="38" t="str">
        <f>'2 过程管理表单'!$BE$1</f>
        <v>2025年</v>
      </c>
      <c r="B3" s="44" t="s">
        <v>760</v>
      </c>
      <c r="C3" s="45">
        <f>'2 过程管理表单'!AC4</f>
        <v>319734.169123288</v>
      </c>
      <c r="D3" s="45">
        <f t="shared" ref="D3:D13" si="0">D2+C3</f>
        <v>525219.632438356</v>
      </c>
      <c r="E3" s="46">
        <f>'2 过程管理表单'!AA4</f>
        <v>280143.714242424</v>
      </c>
      <c r="F3" s="46">
        <f t="shared" ref="F3:F13" si="1">F2+E3</f>
        <v>578003.337575758</v>
      </c>
      <c r="G3" s="47">
        <f>表1[[#This Row],[发生费用]]/表1[[#This Row],[预算费用]]</f>
        <v>1.1413219460873</v>
      </c>
      <c r="H3" s="47">
        <f>表1[[#This Row],[累计发生费用]]/表1[[#This Row],[累计预算费用]]</f>
        <v>0.908679238153216</v>
      </c>
    </row>
    <row r="4" spans="1:8">
      <c r="A4" s="38" t="str">
        <f>'2 过程管理表单'!$BE$1</f>
        <v>2025年</v>
      </c>
      <c r="B4" s="44" t="s">
        <v>761</v>
      </c>
      <c r="C4" s="45">
        <f>'2 过程管理表单'!AF4</f>
        <v>180154.223315068</v>
      </c>
      <c r="D4" s="45">
        <f t="shared" si="0"/>
        <v>705373.855753425</v>
      </c>
      <c r="E4" s="46">
        <f>'2 过程管理表单'!AD4</f>
        <v>280143.714242424</v>
      </c>
      <c r="F4" s="46">
        <f t="shared" si="1"/>
        <v>858147.051818182</v>
      </c>
      <c r="G4" s="47">
        <f>表1[[#This Row],[发生费用]]/表1[[#This Row],[预算费用]]</f>
        <v>0.64307787095009</v>
      </c>
      <c r="H4" s="47">
        <f>表1[[#This Row],[累计发生费用]]/表1[[#This Row],[累计预算费用]]</f>
        <v>0.821973173780563</v>
      </c>
    </row>
    <row r="5" spans="1:8">
      <c r="A5" s="38" t="str">
        <f>'2 过程管理表单'!$BE$1</f>
        <v>2025年</v>
      </c>
      <c r="B5" s="44" t="s">
        <v>762</v>
      </c>
      <c r="C5" s="45">
        <f>'2 过程管理表单'!AI4</f>
        <v>222792.291917808</v>
      </c>
      <c r="D5" s="45">
        <f t="shared" si="0"/>
        <v>928166.147671233</v>
      </c>
      <c r="E5" s="46">
        <f>'2 过程管理表单'!AG4</f>
        <v>280143.714242424</v>
      </c>
      <c r="F5" s="46">
        <f t="shared" si="1"/>
        <v>1138290.76606061</v>
      </c>
      <c r="G5" s="47">
        <f>表1[[#This Row],[发生费用]]/表1[[#This Row],[预算费用]]</f>
        <v>0.795278568074576</v>
      </c>
      <c r="H5" s="47">
        <f>表1[[#This Row],[累计发生费用]]/表1[[#This Row],[累计预算费用]]</f>
        <v>0.815403388436001</v>
      </c>
    </row>
    <row r="6" spans="1:8">
      <c r="A6" s="38" t="str">
        <f>'2 过程管理表单'!$BE$1</f>
        <v>2025年</v>
      </c>
      <c r="B6" s="44" t="s">
        <v>763</v>
      </c>
      <c r="C6" s="45">
        <f>'2 过程管理表单'!AL4</f>
        <v>269126.113315069</v>
      </c>
      <c r="D6" s="45">
        <f t="shared" si="0"/>
        <v>1197292.2609863</v>
      </c>
      <c r="E6" s="46">
        <f>'2 过程管理表单'!AJ4</f>
        <v>280143.714242424</v>
      </c>
      <c r="F6" s="46">
        <f t="shared" si="1"/>
        <v>1418434.48030303</v>
      </c>
      <c r="G6" s="47">
        <f>表1[[#This Row],[发生费用]]/表1[[#This Row],[预算费用]]</f>
        <v>0.960671611150906</v>
      </c>
      <c r="H6" s="47">
        <f>表1[[#This Row],[累计发生费用]]/表1[[#This Row],[累计预算费用]]</f>
        <v>0.844094159873014</v>
      </c>
    </row>
    <row r="7" spans="1:8">
      <c r="A7" s="38" t="str">
        <f>'2 过程管理表单'!$BE$1</f>
        <v>2025年</v>
      </c>
      <c r="B7" s="44" t="s">
        <v>764</v>
      </c>
      <c r="C7" s="45">
        <f>'2 过程管理表单'!AO4</f>
        <v>196866.581917808</v>
      </c>
      <c r="D7" s="45">
        <f t="shared" si="0"/>
        <v>1394158.84290411</v>
      </c>
      <c r="E7" s="46">
        <f>'2 过程管理表单'!AM4</f>
        <v>280143.714242424</v>
      </c>
      <c r="F7" s="46">
        <f t="shared" si="1"/>
        <v>1698578.19454545</v>
      </c>
      <c r="G7" s="47">
        <f>表1[[#This Row],[发生费用]]/表1[[#This Row],[预算费用]]</f>
        <v>0.70273424642128</v>
      </c>
      <c r="H7" s="47">
        <f>表1[[#This Row],[累计发生费用]]/表1[[#This Row],[累计预算费用]]</f>
        <v>0.820779901320466</v>
      </c>
    </row>
    <row r="8" spans="1:8">
      <c r="A8" s="38" t="str">
        <f>'2 过程管理表单'!$BE$1</f>
        <v>2025年</v>
      </c>
      <c r="B8" s="44" t="s">
        <v>765</v>
      </c>
      <c r="C8" s="45">
        <f>'2 过程管理表单'!AR4</f>
        <v>209857.450894133</v>
      </c>
      <c r="D8" s="45">
        <f t="shared" si="0"/>
        <v>1604016.29379824</v>
      </c>
      <c r="E8" s="46">
        <f>'2 过程管理表单'!AP4</f>
        <v>280143.714242424</v>
      </c>
      <c r="F8" s="46">
        <f t="shared" si="1"/>
        <v>1978721.90878788</v>
      </c>
      <c r="G8" s="47">
        <f>表1[[#This Row],[发生费用]]/表1[[#This Row],[预算费用]]</f>
        <v>0.749106405837584</v>
      </c>
      <c r="H8" s="47">
        <f>表1[[#This Row],[累计发生费用]]/表1[[#This Row],[累计预算费用]]</f>
        <v>0.810632503069027</v>
      </c>
    </row>
    <row r="9" spans="1:8">
      <c r="A9" s="38" t="str">
        <f>'2 过程管理表单'!$BE$1</f>
        <v>2025年</v>
      </c>
      <c r="B9" s="44" t="s">
        <v>766</v>
      </c>
      <c r="C9" s="45">
        <f>'2 过程管理表单'!AU4</f>
        <v>876.310894133413</v>
      </c>
      <c r="D9" s="45">
        <f t="shared" si="0"/>
        <v>1604892.60469238</v>
      </c>
      <c r="E9" s="46">
        <f>'2 过程管理表单'!AS4</f>
        <v>280143.714242424</v>
      </c>
      <c r="F9" s="46">
        <f t="shared" si="1"/>
        <v>2258865.6230303</v>
      </c>
      <c r="G9" s="47">
        <f>表1[[#This Row],[发生费用]]/表1[[#This Row],[预算费用]]</f>
        <v>0.0031280762322409</v>
      </c>
      <c r="H9" s="47">
        <f>表1[[#This Row],[累计发生费用]]/表1[[#This Row],[累计预算费用]]</f>
        <v>0.710486090155018</v>
      </c>
    </row>
    <row r="10" spans="1:8">
      <c r="A10" s="38" t="str">
        <f>'2 过程管理表单'!$BE$1</f>
        <v>2025年</v>
      </c>
      <c r="B10" s="44" t="s">
        <v>767</v>
      </c>
      <c r="C10" s="45">
        <f>'2 过程管理表单'!AX4</f>
        <v>848.042800774271</v>
      </c>
      <c r="D10" s="45">
        <f t="shared" si="0"/>
        <v>1605740.64749315</v>
      </c>
      <c r="E10" s="46">
        <f>'2 过程管理表单'!AV4</f>
        <v>280143.714242424</v>
      </c>
      <c r="F10" s="46">
        <f t="shared" si="1"/>
        <v>2539009.33727273</v>
      </c>
      <c r="G10" s="47">
        <f>表1[[#This Row],[发生费用]]/表1[[#This Row],[预算费用]]</f>
        <v>0.0030271705473299</v>
      </c>
      <c r="H10" s="47">
        <f>表1[[#This Row],[累计发生费用]]/表1[[#This Row],[累计预算费用]]</f>
        <v>0.632428019826801</v>
      </c>
    </row>
    <row r="11" spans="1:8">
      <c r="A11" s="38" t="str">
        <f>'2 过程管理表单'!$BE$1</f>
        <v>2025年</v>
      </c>
      <c r="B11" s="44" t="s">
        <v>768</v>
      </c>
      <c r="C11" s="45">
        <f>'2 过程管理表单'!BA4</f>
        <v>876.310894133413</v>
      </c>
      <c r="D11" s="45">
        <f t="shared" si="0"/>
        <v>1606616.95838728</v>
      </c>
      <c r="E11" s="46">
        <f>'2 过程管理表单'!AY4</f>
        <v>280143.714242424</v>
      </c>
      <c r="F11" s="46">
        <f t="shared" si="1"/>
        <v>2819153.05151515</v>
      </c>
      <c r="G11" s="47">
        <f>表1[[#This Row],[发生费用]]/表1[[#This Row],[预算费用]]</f>
        <v>0.0031280762322409</v>
      </c>
      <c r="H11" s="47">
        <f>表1[[#This Row],[累计发生费用]]/表1[[#This Row],[累计预算费用]]</f>
        <v>0.569893485394066</v>
      </c>
    </row>
    <row r="12" spans="1:8">
      <c r="A12" s="38" t="str">
        <f>'2 过程管理表单'!$BE$1</f>
        <v>2025年</v>
      </c>
      <c r="B12" s="44" t="s">
        <v>769</v>
      </c>
      <c r="C12" s="45">
        <f>'2 过程管理表单'!BD4</f>
        <v>848.042800774271</v>
      </c>
      <c r="D12" s="45">
        <f t="shared" si="0"/>
        <v>1607465.00118806</v>
      </c>
      <c r="E12" s="46">
        <f>'2 过程管理表单'!BB4</f>
        <v>280143.714242424</v>
      </c>
      <c r="F12" s="46">
        <f t="shared" si="1"/>
        <v>3099296.76575758</v>
      </c>
      <c r="G12" s="47">
        <f>表1[[#This Row],[发生费用]]/表1[[#This Row],[预算费用]]</f>
        <v>0.0030271705473299</v>
      </c>
      <c r="H12" s="47">
        <f>表1[[#This Row],[累计发生费用]]/表1[[#This Row],[累计预算费用]]</f>
        <v>0.518654753861603</v>
      </c>
    </row>
    <row r="13" spans="1:8">
      <c r="A13" s="38" t="str">
        <f>'2 过程管理表单'!$BE$1</f>
        <v>2025年</v>
      </c>
      <c r="B13" s="44" t="s">
        <v>770</v>
      </c>
      <c r="C13" s="45">
        <f>'2 过程管理表单'!BG4</f>
        <v>876.310894133413</v>
      </c>
      <c r="D13" s="45">
        <f t="shared" si="0"/>
        <v>1608341.31208219</v>
      </c>
      <c r="E13" s="46">
        <f>'2 过程管理表单'!BE4</f>
        <v>280143.714242424</v>
      </c>
      <c r="F13" s="46">
        <f t="shared" si="1"/>
        <v>3379440.48</v>
      </c>
      <c r="G13" s="47">
        <f>表1[[#This Row],[发生费用]]/表1[[#This Row],[预算费用]]</f>
        <v>0.0031280762322409</v>
      </c>
      <c r="H13" s="47">
        <f>表1[[#This Row],[累计发生费用]]/表1[[#This Row],[累计预算费用]]</f>
        <v>0.475919407842979</v>
      </c>
    </row>
    <row r="14" spans="1:4">
      <c r="A14" s="38"/>
      <c r="B14" s="38"/>
      <c r="C14" s="38"/>
      <c r="D14" s="38"/>
    </row>
  </sheetData>
  <pageMargins left="0.7" right="0.7" top="0.75" bottom="0.75" header="0.3" footer="0.3"/>
  <pageSetup paperSize="9" orientation="portrait"/>
  <headerFooter/>
  <drawing r:id="rId1"/>
  <tableParts count="1">
    <tablePart r:id="rId2"/>
  </tableParts>
  <extLst>
    <ext xmlns:x14="http://schemas.microsoft.com/office/spreadsheetml/2009/9/main" uri="{A8765BA9-456A-4dab-B4F3-ACF838C121DE}">
      <x14:slicerList>
        <x14:slicer r:id="rId3"/>
      </x14:slicerList>
    </ext>
  </extLst>
</worksheet>
</file>

<file path=xl/worksheets/sheet1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13"/>
  <dimension ref="A1:N25"/>
  <sheetViews>
    <sheetView zoomScale="85" zoomScaleNormal="85" topLeftCell="C1" workbookViewId="0">
      <selection activeCell="L40" sqref="L40"/>
    </sheetView>
  </sheetViews>
  <sheetFormatPr defaultColWidth="9" defaultRowHeight="14"/>
  <cols>
    <col min="1" max="1" width="14.3727272727273" customWidth="1"/>
    <col min="2" max="2" width="23.5" customWidth="1"/>
    <col min="3" max="14" width="12.6272727272727"/>
  </cols>
  <sheetData>
    <row r="1" spans="1:14">
      <c r="A1" s="3" t="s">
        <v>4269</v>
      </c>
      <c r="B1" s="20" t="s">
        <v>4270</v>
      </c>
      <c r="C1" s="9" t="s">
        <v>759</v>
      </c>
      <c r="D1" s="9" t="s">
        <v>760</v>
      </c>
      <c r="E1" s="9" t="s">
        <v>761</v>
      </c>
      <c r="F1" s="9" t="s">
        <v>762</v>
      </c>
      <c r="G1" s="9" t="s">
        <v>763</v>
      </c>
      <c r="H1" s="9" t="s">
        <v>764</v>
      </c>
      <c r="I1" s="9" t="s">
        <v>765</v>
      </c>
      <c r="J1" s="9" t="s">
        <v>766</v>
      </c>
      <c r="K1" s="9" t="s">
        <v>767</v>
      </c>
      <c r="L1" s="9" t="s">
        <v>768</v>
      </c>
      <c r="M1" s="9" t="s">
        <v>769</v>
      </c>
      <c r="N1" s="9" t="s">
        <v>770</v>
      </c>
    </row>
    <row r="2" hidden="1" spans="1:14">
      <c r="A2" s="14" t="s">
        <v>214</v>
      </c>
      <c r="B2" s="20" t="s">
        <v>4271</v>
      </c>
      <c r="C2">
        <f>'2 过程管理表单'!Z5</f>
        <v>205485.463315068</v>
      </c>
      <c r="D2">
        <f>'2 过程管理表单'!AC5</f>
        <v>319734.169123288</v>
      </c>
      <c r="E2">
        <f>'2 过程管理表单'!AF5</f>
        <v>180154.223315068</v>
      </c>
      <c r="F2">
        <f>'2 过程管理表单'!AI5</f>
        <v>222792.291917808</v>
      </c>
      <c r="G2">
        <f>'2 过程管理表单'!AL5</f>
        <v>269126.113315069</v>
      </c>
      <c r="H2">
        <f>'2 过程管理表单'!AO5</f>
        <v>196866.581917808</v>
      </c>
      <c r="I2">
        <f>'2 过程管理表单'!AR5</f>
        <v>209857.450894133</v>
      </c>
      <c r="J2">
        <f>'2 过程管理表单'!AU5</f>
        <v>876.310894133413</v>
      </c>
      <c r="K2">
        <f>'2 过程管理表单'!AX5</f>
        <v>848.042800774271</v>
      </c>
      <c r="L2">
        <f>'2 过程管理表单'!BA5</f>
        <v>876.310894133413</v>
      </c>
      <c r="M2">
        <f>'2 过程管理表单'!BD5</f>
        <v>848.042800774271</v>
      </c>
      <c r="N2">
        <f>'2 过程管理表单'!BG4</f>
        <v>876.310894133413</v>
      </c>
    </row>
    <row r="3" hidden="1" spans="1:14">
      <c r="A3" s="14" t="s">
        <v>214</v>
      </c>
      <c r="B3" s="20" t="s">
        <v>4272</v>
      </c>
      <c r="C3">
        <f>C2</f>
        <v>205485.463315068</v>
      </c>
      <c r="D3">
        <f t="shared" ref="D3:N3" si="0">C3+D2</f>
        <v>525219.632438356</v>
      </c>
      <c r="E3">
        <f t="shared" si="0"/>
        <v>705373.855753425</v>
      </c>
      <c r="F3">
        <f t="shared" si="0"/>
        <v>928166.147671233</v>
      </c>
      <c r="G3">
        <f t="shared" si="0"/>
        <v>1197292.2609863</v>
      </c>
      <c r="H3">
        <f t="shared" si="0"/>
        <v>1394158.84290411</v>
      </c>
      <c r="I3">
        <f t="shared" si="0"/>
        <v>1604016.29379824</v>
      </c>
      <c r="J3">
        <f t="shared" si="0"/>
        <v>1604892.60469238</v>
      </c>
      <c r="K3">
        <f t="shared" si="0"/>
        <v>1605740.64749315</v>
      </c>
      <c r="L3">
        <f t="shared" si="0"/>
        <v>1606616.95838728</v>
      </c>
      <c r="M3">
        <f t="shared" si="0"/>
        <v>1607465.00118806</v>
      </c>
      <c r="N3">
        <f t="shared" si="0"/>
        <v>1608341.31208219</v>
      </c>
    </row>
    <row r="4" hidden="1" spans="1:14">
      <c r="A4" s="14" t="s">
        <v>214</v>
      </c>
      <c r="B4" s="20" t="s">
        <v>4273</v>
      </c>
      <c r="C4">
        <f>'2 过程管理表单'!X5</f>
        <v>296951.29</v>
      </c>
      <c r="D4">
        <f>'2 过程管理表单'!AA5</f>
        <v>279235.380909091</v>
      </c>
      <c r="E4">
        <f>'2 过程管理表单'!AD5</f>
        <v>279235.380909091</v>
      </c>
      <c r="F4">
        <f>'2 过程管理表单'!AG5</f>
        <v>279235.380909091</v>
      </c>
      <c r="G4">
        <f>'2 过程管理表单'!AJ5</f>
        <v>279235.380909091</v>
      </c>
      <c r="H4">
        <f>'2 过程管理表单'!AM5</f>
        <v>279235.380909091</v>
      </c>
      <c r="I4">
        <f>'2 过程管理表单'!AP5</f>
        <v>279235.380909091</v>
      </c>
      <c r="J4">
        <f>'2 过程管理表单'!AS5</f>
        <v>279235.380909091</v>
      </c>
      <c r="K4">
        <f>'2 过程管理表单'!AV5</f>
        <v>279235.380909091</v>
      </c>
      <c r="L4">
        <f>'2 过程管理表单'!AY5</f>
        <v>279235.380909091</v>
      </c>
      <c r="M4">
        <f>'2 过程管理表单'!BB5</f>
        <v>279235.380909091</v>
      </c>
      <c r="N4">
        <f>'2 过程管理表单'!BE5</f>
        <v>279235.380909091</v>
      </c>
    </row>
    <row r="5" hidden="1" spans="1:14">
      <c r="A5" s="14" t="s">
        <v>214</v>
      </c>
      <c r="B5" s="20" t="s">
        <v>4274</v>
      </c>
      <c r="C5">
        <f>C4</f>
        <v>296951.29</v>
      </c>
      <c r="D5">
        <f t="shared" ref="D5:N5" si="1">C5+D4</f>
        <v>576186.670909091</v>
      </c>
      <c r="E5">
        <f t="shared" si="1"/>
        <v>855422.051818182</v>
      </c>
      <c r="F5">
        <f t="shared" si="1"/>
        <v>1134657.43272727</v>
      </c>
      <c r="G5">
        <f t="shared" si="1"/>
        <v>1413892.81363636</v>
      </c>
      <c r="H5">
        <f t="shared" si="1"/>
        <v>1693128.19454545</v>
      </c>
      <c r="I5">
        <f t="shared" si="1"/>
        <v>1972363.57545455</v>
      </c>
      <c r="J5">
        <f t="shared" si="1"/>
        <v>2251598.95636364</v>
      </c>
      <c r="K5">
        <f t="shared" si="1"/>
        <v>2530834.33727273</v>
      </c>
      <c r="L5">
        <f t="shared" si="1"/>
        <v>2810069.71818182</v>
      </c>
      <c r="M5">
        <f t="shared" si="1"/>
        <v>3089305.09909091</v>
      </c>
      <c r="N5">
        <f t="shared" si="1"/>
        <v>3368540.48</v>
      </c>
    </row>
    <row r="6" hidden="1" spans="1:14">
      <c r="A6" s="14" t="s">
        <v>9</v>
      </c>
      <c r="B6" s="37" t="s">
        <v>4275</v>
      </c>
      <c r="C6">
        <f>'2 过程管理表单'!Z508</f>
        <v>0</v>
      </c>
      <c r="D6">
        <f>'2 过程管理表单'!AC508</f>
        <v>0</v>
      </c>
      <c r="E6">
        <f>'2 过程管理表单'!AF508</f>
        <v>0</v>
      </c>
      <c r="F6">
        <f>'2 过程管理表单'!AI508</f>
        <v>0</v>
      </c>
      <c r="G6">
        <f>'2 过程管理表单'!AL508</f>
        <v>0</v>
      </c>
      <c r="H6">
        <f>'2 过程管理表单'!AO508</f>
        <v>0</v>
      </c>
      <c r="I6">
        <f>'2 过程管理表单'!AR508</f>
        <v>0</v>
      </c>
      <c r="J6">
        <f>'2 过程管理表单'!AU508</f>
        <v>0</v>
      </c>
      <c r="K6">
        <f>'2 过程管理表单'!AX508</f>
        <v>0</v>
      </c>
      <c r="L6">
        <f>'2 过程管理表单'!BA508</f>
        <v>0</v>
      </c>
      <c r="M6">
        <f>'2 过程管理表单'!BD508</f>
        <v>0</v>
      </c>
      <c r="N6">
        <f>'2 过程管理表单'!BG508</f>
        <v>0</v>
      </c>
    </row>
    <row r="7" hidden="1" spans="1:14">
      <c r="A7" s="14" t="s">
        <v>9</v>
      </c>
      <c r="B7" s="37" t="s">
        <v>4276</v>
      </c>
      <c r="C7">
        <f>C6</f>
        <v>0</v>
      </c>
      <c r="D7">
        <f t="shared" ref="D7:N7" si="2">C7+D6</f>
        <v>0</v>
      </c>
      <c r="E7">
        <f t="shared" si="2"/>
        <v>0</v>
      </c>
      <c r="F7">
        <f t="shared" si="2"/>
        <v>0</v>
      </c>
      <c r="G7">
        <f t="shared" si="2"/>
        <v>0</v>
      </c>
      <c r="H7">
        <f t="shared" si="2"/>
        <v>0</v>
      </c>
      <c r="I7">
        <f t="shared" si="2"/>
        <v>0</v>
      </c>
      <c r="J7">
        <f t="shared" si="2"/>
        <v>0</v>
      </c>
      <c r="K7">
        <f t="shared" si="2"/>
        <v>0</v>
      </c>
      <c r="L7">
        <f t="shared" si="2"/>
        <v>0</v>
      </c>
      <c r="M7">
        <f t="shared" si="2"/>
        <v>0</v>
      </c>
      <c r="N7">
        <f t="shared" si="2"/>
        <v>0</v>
      </c>
    </row>
    <row r="8" hidden="1" spans="1:14">
      <c r="A8" s="14" t="s">
        <v>9</v>
      </c>
      <c r="B8" s="20" t="s">
        <v>4277</v>
      </c>
      <c r="C8">
        <f>'2 过程管理表单'!X508</f>
        <v>0</v>
      </c>
      <c r="D8">
        <f>'2 过程管理表单'!AA508</f>
        <v>0</v>
      </c>
      <c r="E8">
        <f>'2 过程管理表单'!AD508</f>
        <v>0</v>
      </c>
      <c r="F8">
        <f>'2 过程管理表单'!AG508</f>
        <v>0</v>
      </c>
      <c r="G8">
        <f>'2 过程管理表单'!AJ508</f>
        <v>0</v>
      </c>
      <c r="H8">
        <f>'2 过程管理表单'!AM508</f>
        <v>0</v>
      </c>
      <c r="I8">
        <f>'2 过程管理表单'!AP508</f>
        <v>0</v>
      </c>
      <c r="J8">
        <f>'2 过程管理表单'!AS508</f>
        <v>0</v>
      </c>
      <c r="K8">
        <f>'2 过程管理表单'!AV508</f>
        <v>0</v>
      </c>
      <c r="L8">
        <f>'2 过程管理表单'!AY508</f>
        <v>0</v>
      </c>
      <c r="M8">
        <f>'2 过程管理表单'!BB508</f>
        <v>0</v>
      </c>
      <c r="N8">
        <f>'2 过程管理表单'!BE508</f>
        <v>0</v>
      </c>
    </row>
    <row r="9" hidden="1" spans="1:14">
      <c r="A9" s="14" t="s">
        <v>9</v>
      </c>
      <c r="B9" s="20" t="s">
        <v>4278</v>
      </c>
      <c r="C9">
        <f>C8</f>
        <v>0</v>
      </c>
      <c r="D9">
        <f t="shared" ref="D9:N9" si="3">C9+D8</f>
        <v>0</v>
      </c>
      <c r="E9">
        <f t="shared" si="3"/>
        <v>0</v>
      </c>
      <c r="F9">
        <f t="shared" si="3"/>
        <v>0</v>
      </c>
      <c r="G9">
        <f t="shared" si="3"/>
        <v>0</v>
      </c>
      <c r="H9">
        <f t="shared" si="3"/>
        <v>0</v>
      </c>
      <c r="I9">
        <f t="shared" si="3"/>
        <v>0</v>
      </c>
      <c r="J9">
        <f t="shared" si="3"/>
        <v>0</v>
      </c>
      <c r="K9">
        <f t="shared" si="3"/>
        <v>0</v>
      </c>
      <c r="L9">
        <f t="shared" si="3"/>
        <v>0</v>
      </c>
      <c r="M9">
        <f t="shared" si="3"/>
        <v>0</v>
      </c>
      <c r="N9">
        <f t="shared" si="3"/>
        <v>0</v>
      </c>
    </row>
    <row r="10" spans="1:14">
      <c r="A10" s="14" t="s">
        <v>64</v>
      </c>
      <c r="B10" s="20" t="s">
        <v>4279</v>
      </c>
      <c r="C10">
        <f>'2 过程管理表单'!Z536</f>
        <v>0</v>
      </c>
      <c r="D10">
        <f>'2 过程管理表单'!AC536</f>
        <v>0</v>
      </c>
      <c r="E10">
        <f>'2 过程管理表单'!AF536</f>
        <v>0</v>
      </c>
      <c r="F10">
        <f>'2 过程管理表单'!AI536</f>
        <v>0</v>
      </c>
      <c r="G10">
        <f>'2 过程管理表单'!AL536</f>
        <v>0</v>
      </c>
      <c r="H10">
        <f>'2 过程管理表单'!AO536</f>
        <v>0</v>
      </c>
      <c r="I10">
        <f>'2 过程管理表单'!AR536</f>
        <v>0</v>
      </c>
      <c r="J10">
        <f>'2 过程管理表单'!AU536</f>
        <v>0</v>
      </c>
      <c r="K10">
        <f>'2 过程管理表单'!AX536</f>
        <v>0</v>
      </c>
      <c r="L10">
        <f>'2 过程管理表单'!BA536</f>
        <v>0</v>
      </c>
      <c r="M10">
        <f>'2 过程管理表单'!BD536</f>
        <v>0</v>
      </c>
      <c r="N10">
        <f>'2 过程管理表单'!BG536</f>
        <v>0</v>
      </c>
    </row>
    <row r="11" spans="1:14">
      <c r="A11" s="14" t="s">
        <v>64</v>
      </c>
      <c r="B11" s="20" t="s">
        <v>4280</v>
      </c>
      <c r="C11">
        <f>C10</f>
        <v>0</v>
      </c>
      <c r="D11">
        <f t="shared" ref="D11:N11" si="4">C11+D10</f>
        <v>0</v>
      </c>
      <c r="E11">
        <f t="shared" si="4"/>
        <v>0</v>
      </c>
      <c r="F11">
        <f t="shared" si="4"/>
        <v>0</v>
      </c>
      <c r="G11">
        <f t="shared" si="4"/>
        <v>0</v>
      </c>
      <c r="H11">
        <f t="shared" si="4"/>
        <v>0</v>
      </c>
      <c r="I11">
        <f t="shared" si="4"/>
        <v>0</v>
      </c>
      <c r="J11">
        <f t="shared" si="4"/>
        <v>0</v>
      </c>
      <c r="K11">
        <f t="shared" si="4"/>
        <v>0</v>
      </c>
      <c r="L11">
        <f t="shared" si="4"/>
        <v>0</v>
      </c>
      <c r="M11">
        <f t="shared" si="4"/>
        <v>0</v>
      </c>
      <c r="N11">
        <f t="shared" si="4"/>
        <v>0</v>
      </c>
    </row>
    <row r="12" spans="1:14">
      <c r="A12" s="14" t="s">
        <v>64</v>
      </c>
      <c r="B12" s="20" t="s">
        <v>4281</v>
      </c>
      <c r="C12">
        <f>'2 过程管理表单'!X536</f>
        <v>0</v>
      </c>
      <c r="D12">
        <f>'2 过程管理表单'!AA536</f>
        <v>0</v>
      </c>
      <c r="E12">
        <f>'2 过程管理表单'!AD536</f>
        <v>0</v>
      </c>
      <c r="F12">
        <f>'2 过程管理表单'!AG536</f>
        <v>0</v>
      </c>
      <c r="G12">
        <f>'2 过程管理表单'!AJ536</f>
        <v>0</v>
      </c>
      <c r="H12">
        <f>'2 过程管理表单'!AM536</f>
        <v>0</v>
      </c>
      <c r="I12">
        <f>'2 过程管理表单'!AP536</f>
        <v>0</v>
      </c>
      <c r="J12">
        <f>'2 过程管理表单'!AS536</f>
        <v>0</v>
      </c>
      <c r="K12">
        <f>'2 过程管理表单'!AV536</f>
        <v>0</v>
      </c>
      <c r="L12">
        <f>'2 过程管理表单'!AY536</f>
        <v>0</v>
      </c>
      <c r="M12">
        <f>'2 过程管理表单'!BB536</f>
        <v>0</v>
      </c>
      <c r="N12">
        <f>'2 过程管理表单'!BE536</f>
        <v>0</v>
      </c>
    </row>
    <row r="13" spans="1:14">
      <c r="A13" s="14" t="s">
        <v>64</v>
      </c>
      <c r="B13" s="20" t="s">
        <v>4282</v>
      </c>
      <c r="C13">
        <f>C12</f>
        <v>0</v>
      </c>
      <c r="D13">
        <f t="shared" ref="D13:N13" si="5">C13+D12</f>
        <v>0</v>
      </c>
      <c r="E13">
        <f t="shared" si="5"/>
        <v>0</v>
      </c>
      <c r="F13">
        <f t="shared" si="5"/>
        <v>0</v>
      </c>
      <c r="G13">
        <f t="shared" si="5"/>
        <v>0</v>
      </c>
      <c r="H13">
        <f t="shared" si="5"/>
        <v>0</v>
      </c>
      <c r="I13">
        <f t="shared" si="5"/>
        <v>0</v>
      </c>
      <c r="J13">
        <f t="shared" si="5"/>
        <v>0</v>
      </c>
      <c r="K13">
        <f t="shared" si="5"/>
        <v>0</v>
      </c>
      <c r="L13">
        <f t="shared" si="5"/>
        <v>0</v>
      </c>
      <c r="M13">
        <f t="shared" si="5"/>
        <v>0</v>
      </c>
      <c r="N13">
        <f t="shared" si="5"/>
        <v>0</v>
      </c>
    </row>
    <row r="14" hidden="1" spans="1:14">
      <c r="A14" s="14" t="s">
        <v>215</v>
      </c>
      <c r="B14" s="20" t="s">
        <v>4283</v>
      </c>
      <c r="C14">
        <f>'2 过程管理表单'!Z597</f>
        <v>0</v>
      </c>
      <c r="D14">
        <f>'2 过程管理表单'!AC597</f>
        <v>0</v>
      </c>
      <c r="E14">
        <f>'2 过程管理表单'!AF597</f>
        <v>0</v>
      </c>
      <c r="F14">
        <f>'2 过程管理表单'!AI597</f>
        <v>0</v>
      </c>
      <c r="G14">
        <f>'2 过程管理表单'!AL597</f>
        <v>0</v>
      </c>
      <c r="H14">
        <f>'2 过程管理表单'!AO597</f>
        <v>0</v>
      </c>
      <c r="I14">
        <f>'2 过程管理表单'!AR597</f>
        <v>0</v>
      </c>
      <c r="J14">
        <f>'2 过程管理表单'!AU597</f>
        <v>0</v>
      </c>
      <c r="K14">
        <f>'2 过程管理表单'!AX597</f>
        <v>0</v>
      </c>
      <c r="L14">
        <f>'2 过程管理表单'!BA597</f>
        <v>0</v>
      </c>
      <c r="M14">
        <f>'2 过程管理表单'!BD597</f>
        <v>0</v>
      </c>
      <c r="N14">
        <f>'2 过程管理表单'!BG597</f>
        <v>0</v>
      </c>
    </row>
    <row r="15" hidden="1" spans="1:14">
      <c r="A15" s="14" t="s">
        <v>215</v>
      </c>
      <c r="B15" s="20" t="s">
        <v>4284</v>
      </c>
      <c r="C15">
        <f>C14</f>
        <v>0</v>
      </c>
      <c r="D15">
        <f t="shared" ref="D15:N15" si="6">C15+D14</f>
        <v>0</v>
      </c>
      <c r="E15">
        <f t="shared" si="6"/>
        <v>0</v>
      </c>
      <c r="F15">
        <f t="shared" si="6"/>
        <v>0</v>
      </c>
      <c r="G15">
        <f t="shared" si="6"/>
        <v>0</v>
      </c>
      <c r="H15">
        <f t="shared" si="6"/>
        <v>0</v>
      </c>
      <c r="I15">
        <f t="shared" si="6"/>
        <v>0</v>
      </c>
      <c r="J15">
        <f t="shared" si="6"/>
        <v>0</v>
      </c>
      <c r="K15">
        <f t="shared" si="6"/>
        <v>0</v>
      </c>
      <c r="L15">
        <f t="shared" si="6"/>
        <v>0</v>
      </c>
      <c r="M15">
        <f t="shared" si="6"/>
        <v>0</v>
      </c>
      <c r="N15">
        <f t="shared" si="6"/>
        <v>0</v>
      </c>
    </row>
    <row r="16" hidden="1" spans="1:14">
      <c r="A16" s="14" t="s">
        <v>215</v>
      </c>
      <c r="B16" s="20" t="s">
        <v>4285</v>
      </c>
      <c r="C16">
        <f>'2 过程管理表单'!X597</f>
        <v>0</v>
      </c>
      <c r="D16">
        <f>'2 过程管理表单'!AA597</f>
        <v>0</v>
      </c>
      <c r="E16">
        <f>'2 过程管理表单'!AD597</f>
        <v>0</v>
      </c>
      <c r="F16">
        <f>'2 过程管理表单'!AG597</f>
        <v>0</v>
      </c>
      <c r="G16">
        <f>'2 过程管理表单'!AJ597</f>
        <v>0</v>
      </c>
      <c r="H16">
        <f>'2 过程管理表单'!AM597</f>
        <v>0</v>
      </c>
      <c r="I16">
        <f>'2 过程管理表单'!AP597</f>
        <v>0</v>
      </c>
      <c r="J16">
        <f>'2 过程管理表单'!AS597</f>
        <v>0</v>
      </c>
      <c r="K16">
        <f>'2 过程管理表单'!AV597</f>
        <v>0</v>
      </c>
      <c r="L16">
        <f>'2 过程管理表单'!AY597</f>
        <v>0</v>
      </c>
      <c r="M16">
        <f>'2 过程管理表单'!BB597</f>
        <v>0</v>
      </c>
      <c r="N16" s="9">
        <f>'2 过程管理表单'!BE597</f>
        <v>0</v>
      </c>
    </row>
    <row r="17" hidden="1" spans="1:14">
      <c r="A17" s="14" t="s">
        <v>215</v>
      </c>
      <c r="B17" s="20" t="s">
        <v>4286</v>
      </c>
      <c r="C17">
        <f>C16</f>
        <v>0</v>
      </c>
      <c r="D17">
        <f>表3_37[[#This Row],[1月]]+D16</f>
        <v>0</v>
      </c>
      <c r="E17">
        <f>表3_37[[#This Row],[2月]]+E16</f>
        <v>0</v>
      </c>
      <c r="F17">
        <f>表3_37[[#This Row],[3月]]+F16</f>
        <v>0</v>
      </c>
      <c r="G17">
        <f>表3_37[[#This Row],[4月]]+G16</f>
        <v>0</v>
      </c>
      <c r="H17">
        <f>表3_37[[#This Row],[5月]]+H16</f>
        <v>0</v>
      </c>
      <c r="I17">
        <f>表3_37[[#This Row],[6月]]+I16</f>
        <v>0</v>
      </c>
      <c r="J17">
        <f>表3_37[[#This Row],[7月]]+J16</f>
        <v>0</v>
      </c>
      <c r="K17">
        <f>表3_37[[#This Row],[8月]]+K16</f>
        <v>0</v>
      </c>
      <c r="L17">
        <f>表3_37[[#This Row],[9月]]+L16</f>
        <v>0</v>
      </c>
      <c r="M17">
        <f>表3_37[[#This Row],[10月]]+M16</f>
        <v>0</v>
      </c>
      <c r="N17">
        <f>表3_37[[#This Row],[11月]]+N16</f>
        <v>0</v>
      </c>
    </row>
    <row r="18" hidden="1" spans="1:14">
      <c r="A18" s="38" t="s">
        <v>216</v>
      </c>
      <c r="B18" s="20" t="s">
        <v>4287</v>
      </c>
      <c r="C18">
        <f>'2 过程管理表单'!Z603</f>
        <v>0</v>
      </c>
      <c r="D18">
        <f>'2 过程管理表单'!AC603</f>
        <v>0</v>
      </c>
      <c r="E18">
        <f>'2 过程管理表单'!AF603</f>
        <v>0</v>
      </c>
      <c r="F18">
        <f>'2 过程管理表单'!AI603</f>
        <v>0</v>
      </c>
      <c r="G18">
        <f>'2 过程管理表单'!AL603</f>
        <v>0</v>
      </c>
      <c r="H18">
        <f>'2 过程管理表单'!AO603</f>
        <v>0</v>
      </c>
      <c r="I18">
        <f>'2 过程管理表单'!AR603</f>
        <v>0</v>
      </c>
      <c r="J18">
        <f>'2 过程管理表单'!AU603</f>
        <v>0</v>
      </c>
      <c r="K18">
        <f>'2 过程管理表单'!AX603</f>
        <v>0</v>
      </c>
      <c r="L18">
        <f>'2 过程管理表单'!BA603</f>
        <v>0</v>
      </c>
      <c r="M18">
        <f>'2 过程管理表单'!BD603</f>
        <v>0</v>
      </c>
      <c r="N18">
        <f>'2 过程管理表单'!BG603</f>
        <v>0</v>
      </c>
    </row>
    <row r="19" hidden="1" spans="1:14">
      <c r="A19" s="14" t="s">
        <v>216</v>
      </c>
      <c r="B19" s="20" t="s">
        <v>4288</v>
      </c>
      <c r="C19">
        <f>C18</f>
        <v>0</v>
      </c>
      <c r="D19">
        <f>表3_37[[#This Row],[1月]]+D18</f>
        <v>0</v>
      </c>
      <c r="E19">
        <f>表3_37[[#This Row],[2月]]+E18</f>
        <v>0</v>
      </c>
      <c r="F19">
        <f>表3_37[[#This Row],[3月]]+F18</f>
        <v>0</v>
      </c>
      <c r="G19">
        <f>表3_37[[#This Row],[4月]]+G18</f>
        <v>0</v>
      </c>
      <c r="H19">
        <f>表3_37[[#This Row],[5月]]+H18</f>
        <v>0</v>
      </c>
      <c r="I19">
        <f>表3_37[[#This Row],[6月]]+I18</f>
        <v>0</v>
      </c>
      <c r="J19">
        <f>表3_37[[#This Row],[7月]]+J18</f>
        <v>0</v>
      </c>
      <c r="K19">
        <f>表3_37[[#This Row],[8月]]+K18</f>
        <v>0</v>
      </c>
      <c r="L19">
        <f>表3_37[[#This Row],[9月]]+L18</f>
        <v>0</v>
      </c>
      <c r="M19">
        <f>表3_37[[#This Row],[10月]]+M18</f>
        <v>0</v>
      </c>
      <c r="N19">
        <f>表3_37[[#This Row],[11月]]+N18</f>
        <v>0</v>
      </c>
    </row>
    <row r="20" hidden="1" spans="1:14">
      <c r="A20" s="14" t="s">
        <v>216</v>
      </c>
      <c r="B20" s="20" t="s">
        <v>4289</v>
      </c>
      <c r="C20">
        <f>'2 过程管理表单'!X603</f>
        <v>0</v>
      </c>
      <c r="D20">
        <f>'2 过程管理表单'!AA603</f>
        <v>0</v>
      </c>
      <c r="E20">
        <f>'2 过程管理表单'!AD603</f>
        <v>0</v>
      </c>
      <c r="F20">
        <f>'2 过程管理表单'!AG603</f>
        <v>0</v>
      </c>
      <c r="G20">
        <f>'2 过程管理表单'!AJ603</f>
        <v>0</v>
      </c>
      <c r="H20">
        <f>'2 过程管理表单'!AM603</f>
        <v>0</v>
      </c>
      <c r="I20">
        <f>'2 过程管理表单'!AP603</f>
        <v>0</v>
      </c>
      <c r="J20">
        <f>'2 过程管理表单'!AS603</f>
        <v>0</v>
      </c>
      <c r="K20">
        <f>'2 过程管理表单'!AV603</f>
        <v>0</v>
      </c>
      <c r="L20">
        <f>'2 过程管理表单'!AY603</f>
        <v>0</v>
      </c>
      <c r="M20">
        <f>'2 过程管理表单'!BB603</f>
        <v>0</v>
      </c>
      <c r="N20">
        <f>'2 过程管理表单'!BE603</f>
        <v>0</v>
      </c>
    </row>
    <row r="21" hidden="1" spans="1:14">
      <c r="A21" s="14" t="s">
        <v>216</v>
      </c>
      <c r="B21" s="20" t="s">
        <v>4290</v>
      </c>
      <c r="C21">
        <f>C20</f>
        <v>0</v>
      </c>
      <c r="D21">
        <f>表3_37[[#This Row],[1月]]+D20</f>
        <v>0</v>
      </c>
      <c r="E21">
        <f>表3_37[[#This Row],[2月]]+E20</f>
        <v>0</v>
      </c>
      <c r="F21">
        <f>表3_37[[#This Row],[3月]]+F20</f>
        <v>0</v>
      </c>
      <c r="G21">
        <f>表3_37[[#This Row],[4月]]+G20</f>
        <v>0</v>
      </c>
      <c r="H21">
        <f>表3_37[[#This Row],[5月]]+H20</f>
        <v>0</v>
      </c>
      <c r="I21">
        <f>表3_37[[#This Row],[6月]]+I20</f>
        <v>0</v>
      </c>
      <c r="J21">
        <f>表3_37[[#This Row],[7月]]+J20</f>
        <v>0</v>
      </c>
      <c r="K21">
        <f>表3_37[[#This Row],[8月]]+K20</f>
        <v>0</v>
      </c>
      <c r="L21">
        <f>表3_37[[#This Row],[9月]]+L20</f>
        <v>0</v>
      </c>
      <c r="M21">
        <f>表3_37[[#This Row],[10月]]+M20</f>
        <v>0</v>
      </c>
      <c r="N21">
        <f>表3_37[[#This Row],[11月]]+N20</f>
        <v>0</v>
      </c>
    </row>
    <row r="22" hidden="1" spans="1:14">
      <c r="A22" s="14" t="s">
        <v>217</v>
      </c>
      <c r="B22" s="20" t="s">
        <v>4291</v>
      </c>
      <c r="C22">
        <f>'2 过程管理表单'!Z616</f>
        <v>0</v>
      </c>
      <c r="D22">
        <f>'2 过程管理表单'!AC616</f>
        <v>0</v>
      </c>
      <c r="E22">
        <f>'2 过程管理表单'!AF616</f>
        <v>0</v>
      </c>
      <c r="F22">
        <f>'2 过程管理表单'!AI616</f>
        <v>0</v>
      </c>
      <c r="G22">
        <f>'2 过程管理表单'!AL616</f>
        <v>0</v>
      </c>
      <c r="H22">
        <f>'2 过程管理表单'!AO616</f>
        <v>0</v>
      </c>
      <c r="I22">
        <f>'2 过程管理表单'!AR616</f>
        <v>0</v>
      </c>
      <c r="J22">
        <f>'2 过程管理表单'!AU616</f>
        <v>0</v>
      </c>
      <c r="K22">
        <f>'2 过程管理表单'!AX616</f>
        <v>0</v>
      </c>
      <c r="L22">
        <f>'2 过程管理表单'!BA616</f>
        <v>0</v>
      </c>
      <c r="M22">
        <f>'2 过程管理表单'!BD616</f>
        <v>0</v>
      </c>
      <c r="N22">
        <f>'2 过程管理表单'!BG616</f>
        <v>0</v>
      </c>
    </row>
    <row r="23" hidden="1" spans="1:14">
      <c r="A23" s="14" t="s">
        <v>217</v>
      </c>
      <c r="B23" s="20" t="s">
        <v>4292</v>
      </c>
      <c r="C23">
        <f>C22</f>
        <v>0</v>
      </c>
      <c r="D23">
        <f>表3_37[[#This Row],[1月]]+D22</f>
        <v>0</v>
      </c>
      <c r="E23">
        <f>表3_37[[#This Row],[2月]]+E22</f>
        <v>0</v>
      </c>
      <c r="F23">
        <f>表3_37[[#This Row],[3月]]+F22</f>
        <v>0</v>
      </c>
      <c r="G23">
        <f>表3_37[[#This Row],[4月]]+G22</f>
        <v>0</v>
      </c>
      <c r="H23">
        <f>表3_37[[#This Row],[5月]]+H22</f>
        <v>0</v>
      </c>
      <c r="I23">
        <f>表3_37[[#This Row],[6月]]+I22</f>
        <v>0</v>
      </c>
      <c r="J23">
        <f>表3_37[[#This Row],[7月]]+J22</f>
        <v>0</v>
      </c>
      <c r="K23">
        <f>表3_37[[#This Row],[8月]]+K22</f>
        <v>0</v>
      </c>
      <c r="L23">
        <f>表3_37[[#This Row],[9月]]+L22</f>
        <v>0</v>
      </c>
      <c r="M23">
        <f>表3_37[[#This Row],[10月]]+M22</f>
        <v>0</v>
      </c>
      <c r="N23">
        <f>表3_37[[#This Row],[11月]]+N22</f>
        <v>0</v>
      </c>
    </row>
    <row r="24" hidden="1" spans="1:14">
      <c r="A24" s="14" t="s">
        <v>217</v>
      </c>
      <c r="B24" s="20" t="s">
        <v>4293</v>
      </c>
      <c r="C24">
        <f>'2 过程管理表单'!X616</f>
        <v>908.333333333333</v>
      </c>
      <c r="D24">
        <f>'2 过程管理表单'!AA616</f>
        <v>908.333333333333</v>
      </c>
      <c r="E24">
        <f>'2 过程管理表单'!AD616</f>
        <v>908.333333333333</v>
      </c>
      <c r="F24">
        <f>'2 过程管理表单'!AG616</f>
        <v>908.333333333333</v>
      </c>
      <c r="G24">
        <f>'2 过程管理表单'!AJ616</f>
        <v>908.333333333333</v>
      </c>
      <c r="H24">
        <f>'2 过程管理表单'!AM616</f>
        <v>908.333333333333</v>
      </c>
      <c r="I24">
        <f>'2 过程管理表单'!AP616</f>
        <v>908.333333333333</v>
      </c>
      <c r="J24">
        <f>'2 过程管理表单'!AS616</f>
        <v>908.333333333333</v>
      </c>
      <c r="K24">
        <f>'2 过程管理表单'!AV616</f>
        <v>908.333333333333</v>
      </c>
      <c r="L24">
        <f>'2 过程管理表单'!AY616</f>
        <v>908.333333333333</v>
      </c>
      <c r="M24">
        <f>'2 过程管理表单'!BB616</f>
        <v>908.333333333333</v>
      </c>
      <c r="N24">
        <f>'2 过程管理表单'!BE616</f>
        <v>908.333333333333</v>
      </c>
    </row>
    <row r="25" hidden="1" spans="1:14">
      <c r="A25" s="14" t="s">
        <v>217</v>
      </c>
      <c r="B25" s="20" t="s">
        <v>4294</v>
      </c>
      <c r="C25">
        <f>C24</f>
        <v>908.333333333333</v>
      </c>
      <c r="D25">
        <f>表3_37[[#This Row],[1月]]+D24</f>
        <v>1816.66666666667</v>
      </c>
      <c r="E25">
        <f>表3_37[[#This Row],[2月]]+E24</f>
        <v>2725</v>
      </c>
      <c r="F25">
        <f>表3_37[[#This Row],[3月]]+F24</f>
        <v>3633.33333333333</v>
      </c>
      <c r="G25">
        <f>表3_37[[#This Row],[4月]]+G24</f>
        <v>4541.66666666667</v>
      </c>
      <c r="H25">
        <f>表3_37[[#This Row],[5月]]+H24</f>
        <v>5450</v>
      </c>
      <c r="I25">
        <f>表3_37[[#This Row],[6月]]+I24</f>
        <v>6358.33333333333</v>
      </c>
      <c r="J25">
        <f>表3_37[[#This Row],[7月]]+J24</f>
        <v>7266.66666666667</v>
      </c>
      <c r="K25">
        <f>表3_37[[#This Row],[8月]]+K24</f>
        <v>8175</v>
      </c>
      <c r="L25">
        <f>表3_37[[#This Row],[9月]]+L24</f>
        <v>9083.33333333333</v>
      </c>
      <c r="M25">
        <f>表3_37[[#This Row],[10月]]+M24</f>
        <v>9991.66666666667</v>
      </c>
      <c r="N25">
        <f>表3_37[[#This Row],[11月]]+N24</f>
        <v>10900</v>
      </c>
    </row>
  </sheetData>
  <pageMargins left="0.7" right="0.7" top="0.75" bottom="0.75" header="0.3" footer="0.3"/>
  <pageSetup paperSize="9" orientation="portrait"/>
  <headerFooter/>
  <drawing r:id="rId1"/>
  <tableParts count="1">
    <tablePart r:id="rId2"/>
  </tableParts>
  <extLst>
    <ext xmlns:x14="http://schemas.microsoft.com/office/spreadsheetml/2009/9/main" uri="{A8765BA9-456A-4dab-B4F3-ACF838C121DE}">
      <x14:slicerList>
        <x14:slicer r:id="rId3"/>
      </x14:slicerList>
    </ext>
  </extLst>
</worksheet>
</file>

<file path=xl/worksheets/sheet2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14"/>
  <dimension ref="A1:M8"/>
  <sheetViews>
    <sheetView workbookViewId="0">
      <selection activeCell="L40" sqref="L40"/>
    </sheetView>
  </sheetViews>
  <sheetFormatPr defaultColWidth="9" defaultRowHeight="14" outlineLevelRow="7"/>
  <cols>
    <col min="1" max="1" width="11.1272727272727" customWidth="1"/>
    <col min="2" max="10" width="12.7545454545455" customWidth="1"/>
    <col min="11" max="13" width="13.8727272727273" customWidth="1"/>
  </cols>
  <sheetData>
    <row r="1" spans="1:13">
      <c r="A1" s="12" t="s">
        <v>4269</v>
      </c>
      <c r="B1" s="13" t="s">
        <v>759</v>
      </c>
      <c r="C1" s="13" t="s">
        <v>760</v>
      </c>
      <c r="D1" s="13" t="s">
        <v>761</v>
      </c>
      <c r="E1" s="13" t="s">
        <v>762</v>
      </c>
      <c r="F1" s="13" t="s">
        <v>763</v>
      </c>
      <c r="G1" s="13" t="s">
        <v>764</v>
      </c>
      <c r="H1" s="13" t="s">
        <v>765</v>
      </c>
      <c r="I1" s="13" t="s">
        <v>766</v>
      </c>
      <c r="J1" s="13" t="s">
        <v>767</v>
      </c>
      <c r="K1" s="13" t="s">
        <v>768</v>
      </c>
      <c r="L1" s="13" t="s">
        <v>769</v>
      </c>
      <c r="M1" s="13" t="s">
        <v>770</v>
      </c>
    </row>
    <row r="2" spans="1:13">
      <c r="A2" s="14" t="s">
        <v>214</v>
      </c>
      <c r="B2" s="14">
        <f>COUNTIF('2 过程管理表单'!Y6:Y507,"&lt;"&amp;0)</f>
        <v>6</v>
      </c>
      <c r="C2" s="14">
        <f>COUNTIF('2 过程管理表单'!AB6:AB507,"&lt;"&amp;0)</f>
        <v>7</v>
      </c>
      <c r="D2" s="14">
        <f>COUNTIF('2 过程管理表单'!AE6:AE507,"&lt;"&amp;0)</f>
        <v>6</v>
      </c>
      <c r="E2" s="14">
        <f>COUNTIF('2 过程管理表单'!AH6:AH507,"&lt;"&amp;0)</f>
        <v>6</v>
      </c>
      <c r="F2" s="14">
        <f>COUNTIF('2 过程管理表单'!AK6:AK507,"&lt;"&amp;0)</f>
        <v>6</v>
      </c>
      <c r="G2" s="14">
        <f>COUNTIF('2 过程管理表单'!AN6:AN507,"&lt;"&amp;0)</f>
        <v>6</v>
      </c>
      <c r="H2" s="14">
        <f>COUNTIF('2 过程管理表单'!AQ6:AQ507,"&lt;"&amp;0)</f>
        <v>6</v>
      </c>
      <c r="I2" s="14">
        <f>COUNTIF('2 过程管理表单'!AT6:AT507,"&lt;"&amp;0)</f>
        <v>4</v>
      </c>
      <c r="J2" s="14">
        <f>COUNTIF('2 过程管理表单'!AW6:AW507,"&lt;"&amp;0)</f>
        <v>4</v>
      </c>
      <c r="K2" s="14">
        <f>COUNTIF('2 过程管理表单'!AW6:AW507,"&lt;"&amp;0)</f>
        <v>4</v>
      </c>
      <c r="L2" s="14">
        <f>COUNTIF('2 过程管理表单'!BC6:BC507,"&lt;"&amp;0)</f>
        <v>4</v>
      </c>
      <c r="M2" s="14">
        <f>COUNTIF('2 过程管理表单'!BF6:BF507,"&lt;"&amp;0)</f>
        <v>4</v>
      </c>
    </row>
    <row r="3" spans="1:13">
      <c r="A3" s="14" t="s">
        <v>9</v>
      </c>
      <c r="B3" s="14">
        <f>COUNTIF('2 过程管理表单'!Y509:Y535,"&lt;0")</f>
        <v>0</v>
      </c>
      <c r="C3" s="14">
        <f>COUNTIF('2 过程管理表单'!AB508:AB535,"&lt;"&amp;0)</f>
        <v>0</v>
      </c>
      <c r="D3" s="14">
        <f>COUNTIF('2 过程管理表单'!AE508:AE535,"&lt;"&amp;0)</f>
        <v>0</v>
      </c>
      <c r="E3" s="14">
        <f>COUNTIF('2 过程管理表单'!AH508:AH535,"&lt;"&amp;0)</f>
        <v>0</v>
      </c>
      <c r="F3" s="14">
        <f>COUNTIF('2 过程管理表单'!AK508:AK535,"&lt;"&amp;0)</f>
        <v>0</v>
      </c>
      <c r="G3" s="14">
        <f>COUNTIF('2 过程管理表单'!AN508:AN535,"&lt;"&amp;0)</f>
        <v>0</v>
      </c>
      <c r="H3" s="14">
        <f>COUNTIF('2 过程管理表单'!AQ508:AQ535,"&lt;"&amp;0)</f>
        <v>0</v>
      </c>
      <c r="I3" s="14">
        <f>COUNTIF('2 过程管理表单'!AT508:AT535,"&lt;"&amp;0)</f>
        <v>0</v>
      </c>
      <c r="J3" s="14">
        <f>COUNTIF('2 过程管理表单'!AW508:AW535,"&lt;"&amp;0)</f>
        <v>0</v>
      </c>
      <c r="K3" s="14">
        <f>COUNTIF('2 过程管理表单'!AZ508:AZ535,"&lt;"&amp;0)</f>
        <v>0</v>
      </c>
      <c r="L3" s="14">
        <f>COUNTIF('2 过程管理表单'!BC508:BC535,"&lt;"&amp;0)</f>
        <v>0</v>
      </c>
      <c r="M3" s="14">
        <f>COUNTIF('2 过程管理表单'!BF508:BF535,"&lt;"&amp;0)</f>
        <v>0</v>
      </c>
    </row>
    <row r="4" spans="1:13">
      <c r="A4" s="14" t="s">
        <v>64</v>
      </c>
      <c r="B4" s="14">
        <f>COUNTIF('2 过程管理表单'!Y537:Y596,"&lt;"&amp;0)</f>
        <v>0</v>
      </c>
      <c r="C4" s="14">
        <f>COUNTIF('2 过程管理表单'!AB537:AB596,"&lt;"&amp;0)</f>
        <v>0</v>
      </c>
      <c r="D4" s="14">
        <f>COUNTIF('2 过程管理表单'!AE537:AE596,"&lt;"&amp;0)</f>
        <v>0</v>
      </c>
      <c r="E4" s="14">
        <f>COUNTIF('2 过程管理表单'!AH537:AH596,"&lt;"&amp;0)</f>
        <v>0</v>
      </c>
      <c r="F4" s="14">
        <f>COUNTIF('2 过程管理表单'!AK537:AK596,"&lt;"&amp;0)</f>
        <v>0</v>
      </c>
      <c r="G4" s="14">
        <f>COUNTIF('2 过程管理表单'!AN537:AN596,"&lt;"&amp;0)</f>
        <v>0</v>
      </c>
      <c r="H4" s="14">
        <f>COUNTIF('2 过程管理表单'!AQ537:AQ596,"&lt;"&amp;0)</f>
        <v>0</v>
      </c>
      <c r="I4" s="14">
        <f>COUNTIF('2 过程管理表单'!AT537:AT596,"&lt;"&amp;0)</f>
        <v>0</v>
      </c>
      <c r="J4" s="14">
        <f>COUNTIF('2 过程管理表单'!AW537:AW596,"&lt;"&amp;0)</f>
        <v>0</v>
      </c>
      <c r="K4" s="14">
        <f>COUNTIF('2 过程管理表单'!AZ537:AZ596,"&lt;"&amp;0)</f>
        <v>0</v>
      </c>
      <c r="L4" s="14">
        <f>COUNTIF('2 过程管理表单'!BC537:BC596,"&lt;"&amp;0)</f>
        <v>0</v>
      </c>
      <c r="M4" s="14">
        <f>COUNTIF('2 过程管理表单'!BF537:BF596,"&lt;"&amp;0)</f>
        <v>0</v>
      </c>
    </row>
    <row r="5" spans="1:13">
      <c r="A5" s="14" t="s">
        <v>215</v>
      </c>
      <c r="B5" s="14">
        <f>COUNTIF('2 过程管理表单'!Y598:Y602,"&lt;"&amp;0)</f>
        <v>0</v>
      </c>
      <c r="C5" s="14">
        <f>COUNTIF('2 过程管理表单'!AB598:AB602,"&lt;"&amp;0)</f>
        <v>0</v>
      </c>
      <c r="D5" s="14">
        <f>COUNTIF('2 过程管理表单'!AE598:AE602,"&lt;"&amp;0)</f>
        <v>0</v>
      </c>
      <c r="E5" s="14">
        <f>COUNTIF('2 过程管理表单'!AH598:AH602,"&lt;"&amp;0)</f>
        <v>0</v>
      </c>
      <c r="F5" s="14">
        <f>COUNTIF('2 过程管理表单'!AK598:AK602,"&lt;"&amp;0)</f>
        <v>0</v>
      </c>
      <c r="G5" s="14">
        <f>COUNTIF('2 过程管理表单'!AN598:AN602,"&lt;"&amp;0)</f>
        <v>0</v>
      </c>
      <c r="H5" s="14">
        <f>COUNTIF('2 过程管理表单'!AQ598:AQ602,"&lt;"&amp;0)</f>
        <v>0</v>
      </c>
      <c r="I5" s="14">
        <f>COUNTIF('2 过程管理表单'!AT598:AT602,"&lt;"&amp;0)</f>
        <v>0</v>
      </c>
      <c r="J5" s="14">
        <f>COUNTIF('2 过程管理表单'!AW598:AW602,"&lt;"&amp;0)</f>
        <v>0</v>
      </c>
      <c r="K5" s="14">
        <f>COUNTIF('2 过程管理表单'!AZ598:AZ602,"&lt;"&amp;0)</f>
        <v>0</v>
      </c>
      <c r="L5" s="14">
        <f>COUNTIF('2 过程管理表单'!BC598:BC602,"&lt;"&amp;0)</f>
        <v>0</v>
      </c>
      <c r="M5" s="14">
        <f>COUNTIF('2 过程管理表单'!BF598:BF602,"&lt;"&amp;0)</f>
        <v>0</v>
      </c>
    </row>
    <row r="6" spans="1:13">
      <c r="A6" s="14" t="s">
        <v>216</v>
      </c>
      <c r="B6" s="14">
        <f>COUNTIF('2 过程管理表单'!Y604:Y615,"&lt;"&amp;0)</f>
        <v>0</v>
      </c>
      <c r="C6" s="14">
        <f>COUNTIF('2 过程管理表单'!AB604:AB615,"&lt;"&amp;0)</f>
        <v>0</v>
      </c>
      <c r="D6" s="14">
        <f>COUNTIF('2 过程管理表单'!AE604:AE615,"&lt;"&amp;0)</f>
        <v>0</v>
      </c>
      <c r="E6" s="14">
        <f>COUNTIF('2 过程管理表单'!AH604:AH615,"&lt;"&amp;0)</f>
        <v>0</v>
      </c>
      <c r="F6" s="14">
        <f>COUNTIF('2 过程管理表单'!AK604:AK615,"&lt;"&amp;0)</f>
        <v>0</v>
      </c>
      <c r="G6" s="14">
        <f>COUNTIF('2 过程管理表单'!AN604:AN615,"&lt;"&amp;0)</f>
        <v>0</v>
      </c>
      <c r="H6" s="14">
        <f>COUNTIF('2 过程管理表单'!AQ604:AQ615,"&lt;"&amp;0)</f>
        <v>0</v>
      </c>
      <c r="I6" s="14">
        <f>COUNTIF('2 过程管理表单'!AT604:AT615,"&lt;"&amp;0)</f>
        <v>0</v>
      </c>
      <c r="J6" s="14">
        <f>COUNTIF('2 过程管理表单'!AW604:AW615,"&lt;"&amp;0)</f>
        <v>0</v>
      </c>
      <c r="K6" s="14">
        <f>COUNTIF('2 过程管理表单'!AZ604:AZ615,"&lt;"&amp;0)</f>
        <v>0</v>
      </c>
      <c r="L6" s="14">
        <f>COUNTIF('2 过程管理表单'!BC604:BC615,"&lt;"&amp;0)</f>
        <v>0</v>
      </c>
      <c r="M6" s="14">
        <f>COUNTIF('2 过程管理表单'!BF604:BF615,"&lt;"&amp;0)</f>
        <v>0</v>
      </c>
    </row>
    <row r="7" spans="1:13">
      <c r="A7" s="14" t="s">
        <v>217</v>
      </c>
      <c r="B7" s="14">
        <f>COUNTIF('2 过程管理表单'!Y617:Y621,"&lt;"&amp;0)</f>
        <v>0</v>
      </c>
      <c r="C7" s="14">
        <f>COUNTIF('2 过程管理表单'!AB617:AB621,"&lt;"&amp;0)</f>
        <v>0</v>
      </c>
      <c r="D7" s="14">
        <f>COUNTIF('2 过程管理表单'!AE617:AE621,"&lt;"&amp;0)</f>
        <v>0</v>
      </c>
      <c r="E7" s="14">
        <f>COUNTIF('2 过程管理表单'!AH617:AH621,"&lt;"&amp;0)</f>
        <v>0</v>
      </c>
      <c r="F7" s="14">
        <f>COUNTIF('2 过程管理表单'!AK617:AK621,"&lt;"&amp;0)</f>
        <v>0</v>
      </c>
      <c r="G7" s="14">
        <f>COUNTIF('2 过程管理表单'!AN617:AN621,"&lt;"&amp;0)</f>
        <v>0</v>
      </c>
      <c r="H7" s="14">
        <f>COUNTIF('2 过程管理表单'!AQ617:AQ621,"&lt;"&amp;0)</f>
        <v>0</v>
      </c>
      <c r="I7" s="14">
        <f>COUNTIF('2 过程管理表单'!AT617:AT621,"&lt;"&amp;0)</f>
        <v>0</v>
      </c>
      <c r="J7" s="14">
        <f>COUNTIF('2 过程管理表单'!AW617:AW621,"&lt;"&amp;0)</f>
        <v>0</v>
      </c>
      <c r="K7" s="14">
        <f>COUNTIF('2 过程管理表单'!AZ617:AZ621,"&lt;"&amp;0)</f>
        <v>0</v>
      </c>
      <c r="L7" s="14">
        <f>COUNTIF('2 过程管理表单'!BC617:BC621,"&lt;"&amp;0)</f>
        <v>0</v>
      </c>
      <c r="M7" s="14">
        <f>COUNTIF('2 过程管理表单'!BF617:BF621,"&lt;"&amp;0)</f>
        <v>0</v>
      </c>
    </row>
    <row r="8" spans="1:13">
      <c r="A8" s="14" t="s">
        <v>4295</v>
      </c>
      <c r="B8" s="14">
        <f>B2+B3+B4+B5+B6+B7</f>
        <v>6</v>
      </c>
      <c r="C8" s="14">
        <f t="shared" ref="C8:M8" si="0">SUM(C2:C7)</f>
        <v>7</v>
      </c>
      <c r="D8" s="14">
        <f t="shared" si="0"/>
        <v>6</v>
      </c>
      <c r="E8" s="14">
        <f t="shared" si="0"/>
        <v>6</v>
      </c>
      <c r="F8" s="14">
        <f t="shared" si="0"/>
        <v>6</v>
      </c>
      <c r="G8" s="14">
        <f t="shared" si="0"/>
        <v>6</v>
      </c>
      <c r="H8" s="14">
        <f t="shared" si="0"/>
        <v>6</v>
      </c>
      <c r="I8" s="14">
        <f t="shared" si="0"/>
        <v>4</v>
      </c>
      <c r="J8" s="14">
        <f t="shared" si="0"/>
        <v>4</v>
      </c>
      <c r="K8" s="14">
        <f t="shared" si="0"/>
        <v>4</v>
      </c>
      <c r="L8" s="14">
        <f t="shared" si="0"/>
        <v>4</v>
      </c>
      <c r="M8" s="14">
        <f t="shared" si="0"/>
        <v>4</v>
      </c>
    </row>
  </sheetData>
  <pageMargins left="0.7" right="0.7" top="0.75" bottom="0.75" header="0.3" footer="0.3"/>
  <pageSetup paperSize="9" orientation="portrait"/>
  <headerFooter/>
  <tableParts count="1">
    <tablePart r:id="rId1"/>
  </tableParts>
</worksheet>
</file>

<file path=xl/worksheets/sheet2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15"/>
  <dimension ref="A1:N52"/>
  <sheetViews>
    <sheetView topLeftCell="C1" workbookViewId="0">
      <selection activeCell="N3" sqref="N3"/>
    </sheetView>
  </sheetViews>
  <sheetFormatPr defaultColWidth="9" defaultRowHeight="14"/>
  <cols>
    <col min="1" max="1" width="14.3727272727273" customWidth="1"/>
    <col min="2" max="2" width="23.5" customWidth="1"/>
    <col min="3" max="13" width="12.6272727272727"/>
    <col min="14" max="14" width="12.8181818181818"/>
  </cols>
  <sheetData>
    <row r="1" spans="1:14">
      <c r="A1" s="3" t="s">
        <v>4269</v>
      </c>
      <c r="B1" s="20" t="s">
        <v>4270</v>
      </c>
      <c r="C1" s="9" t="s">
        <v>759</v>
      </c>
      <c r="D1" s="9" t="s">
        <v>760</v>
      </c>
      <c r="E1" s="9" t="s">
        <v>761</v>
      </c>
      <c r="F1" s="9" t="s">
        <v>762</v>
      </c>
      <c r="G1" s="9" t="s">
        <v>763</v>
      </c>
      <c r="H1" s="9" t="s">
        <v>764</v>
      </c>
      <c r="I1" s="9" t="s">
        <v>765</v>
      </c>
      <c r="J1" s="9" t="s">
        <v>766</v>
      </c>
      <c r="K1" s="9" t="s">
        <v>767</v>
      </c>
      <c r="L1" s="9" t="s">
        <v>768</v>
      </c>
      <c r="M1" s="9" t="s">
        <v>769</v>
      </c>
      <c r="N1" s="9" t="s">
        <v>770</v>
      </c>
    </row>
    <row r="2" spans="1:14">
      <c r="A2" s="14" t="s">
        <v>214</v>
      </c>
      <c r="B2" s="20" t="s">
        <v>4271</v>
      </c>
      <c r="C2">
        <f>'2 过程管理表单'!Z5</f>
        <v>205485.463315068</v>
      </c>
      <c r="D2">
        <f>'2 过程管理表单'!AC5</f>
        <v>319734.169123288</v>
      </c>
      <c r="E2">
        <f>'2 过程管理表单'!AF5</f>
        <v>180154.223315068</v>
      </c>
      <c r="F2">
        <f>'2 过程管理表单'!AI5</f>
        <v>222792.291917808</v>
      </c>
      <c r="G2">
        <f>'2 过程管理表单'!AL5</f>
        <v>269126.113315069</v>
      </c>
      <c r="H2">
        <f>'2 过程管理表单'!AO5</f>
        <v>196866.581917808</v>
      </c>
      <c r="I2">
        <f>'2 过程管理表单'!AR5</f>
        <v>209857.450894133</v>
      </c>
      <c r="J2">
        <f>'2 过程管理表单'!AU5</f>
        <v>876.310894133413</v>
      </c>
      <c r="K2">
        <f>'2 过程管理表单'!AX5</f>
        <v>848.042800774271</v>
      </c>
      <c r="L2">
        <f>'2 过程管理表单'!BA5</f>
        <v>876.310894133413</v>
      </c>
      <c r="M2">
        <f>'2 过程管理表单'!BD5</f>
        <v>848.042800774271</v>
      </c>
      <c r="N2">
        <f>'2 过程管理表单'!BG5</f>
        <v>876.310894133413</v>
      </c>
    </row>
    <row r="3" spans="1:14">
      <c r="A3" s="14" t="s">
        <v>214</v>
      </c>
      <c r="B3" s="20" t="s">
        <v>4272</v>
      </c>
      <c r="C3">
        <f>C2</f>
        <v>205485.463315068</v>
      </c>
      <c r="D3">
        <f t="shared" ref="D3:N3" si="0">C3+D2</f>
        <v>525219.632438356</v>
      </c>
      <c r="E3">
        <f t="shared" si="0"/>
        <v>705373.855753425</v>
      </c>
      <c r="F3">
        <f t="shared" si="0"/>
        <v>928166.147671233</v>
      </c>
      <c r="G3">
        <f t="shared" si="0"/>
        <v>1197292.2609863</v>
      </c>
      <c r="H3">
        <f t="shared" si="0"/>
        <v>1394158.84290411</v>
      </c>
      <c r="I3">
        <f t="shared" si="0"/>
        <v>1604016.29379824</v>
      </c>
      <c r="J3">
        <f t="shared" si="0"/>
        <v>1604892.60469238</v>
      </c>
      <c r="K3">
        <f t="shared" si="0"/>
        <v>1605740.64749315</v>
      </c>
      <c r="L3">
        <f t="shared" si="0"/>
        <v>1606616.95838728</v>
      </c>
      <c r="M3">
        <f t="shared" si="0"/>
        <v>1607465.00118806</v>
      </c>
      <c r="N3">
        <f t="shared" si="0"/>
        <v>1608341.31208219</v>
      </c>
    </row>
    <row r="4" spans="1:14">
      <c r="A4" s="14" t="s">
        <v>214</v>
      </c>
      <c r="B4" s="20" t="s">
        <v>4273</v>
      </c>
      <c r="C4">
        <f>'2 过程管理表单'!X5</f>
        <v>296951.29</v>
      </c>
      <c r="D4">
        <f>'2 过程管理表单'!AA5</f>
        <v>279235.380909091</v>
      </c>
      <c r="E4">
        <f>'2 过程管理表单'!AD5</f>
        <v>279235.380909091</v>
      </c>
      <c r="F4">
        <f>'2 过程管理表单'!AG5</f>
        <v>279235.380909091</v>
      </c>
      <c r="G4">
        <f>'2 过程管理表单'!AJ5</f>
        <v>279235.380909091</v>
      </c>
      <c r="H4">
        <f>'2 过程管理表单'!AM5</f>
        <v>279235.380909091</v>
      </c>
      <c r="I4">
        <f>'2 过程管理表单'!AP5</f>
        <v>279235.380909091</v>
      </c>
      <c r="J4">
        <f>'2 过程管理表单'!AS5</f>
        <v>279235.380909091</v>
      </c>
      <c r="K4">
        <f>'2 过程管理表单'!AV5</f>
        <v>279235.380909091</v>
      </c>
      <c r="L4">
        <f>'2 过程管理表单'!AY5</f>
        <v>279235.380909091</v>
      </c>
      <c r="M4">
        <f>'2 过程管理表单'!BB5</f>
        <v>279235.380909091</v>
      </c>
      <c r="N4">
        <f>'2 过程管理表单'!BE5</f>
        <v>279235.380909091</v>
      </c>
    </row>
    <row r="5" spans="1:14">
      <c r="A5" s="14" t="s">
        <v>214</v>
      </c>
      <c r="B5" s="20" t="s">
        <v>4274</v>
      </c>
      <c r="C5">
        <f>C4</f>
        <v>296951.29</v>
      </c>
      <c r="D5">
        <f t="shared" ref="D5:N5" si="1">C5+D4</f>
        <v>576186.670909091</v>
      </c>
      <c r="E5">
        <f t="shared" si="1"/>
        <v>855422.051818182</v>
      </c>
      <c r="F5">
        <f t="shared" si="1"/>
        <v>1134657.43272727</v>
      </c>
      <c r="G5">
        <f t="shared" si="1"/>
        <v>1413892.81363636</v>
      </c>
      <c r="H5">
        <f t="shared" si="1"/>
        <v>1693128.19454545</v>
      </c>
      <c r="I5">
        <f t="shared" si="1"/>
        <v>1972363.57545455</v>
      </c>
      <c r="J5">
        <f t="shared" si="1"/>
        <v>2251598.95636364</v>
      </c>
      <c r="K5">
        <f t="shared" si="1"/>
        <v>2530834.33727273</v>
      </c>
      <c r="L5">
        <f t="shared" si="1"/>
        <v>2810069.71818182</v>
      </c>
      <c r="M5">
        <f t="shared" si="1"/>
        <v>3089305.09909091</v>
      </c>
      <c r="N5">
        <f t="shared" si="1"/>
        <v>3368540.48</v>
      </c>
    </row>
    <row r="6" spans="1:14">
      <c r="A6" s="14" t="s">
        <v>9</v>
      </c>
      <c r="B6" s="37" t="s">
        <v>4275</v>
      </c>
      <c r="C6">
        <f>'2 过程管理表单'!Z508</f>
        <v>0</v>
      </c>
      <c r="D6">
        <f>'2 过程管理表单'!AC508</f>
        <v>0</v>
      </c>
      <c r="E6">
        <f>'2 过程管理表单'!AF508</f>
        <v>0</v>
      </c>
      <c r="F6">
        <f>'2 过程管理表单'!AI508</f>
        <v>0</v>
      </c>
      <c r="G6">
        <f>'2 过程管理表单'!AL508</f>
        <v>0</v>
      </c>
      <c r="H6">
        <f>'2 过程管理表单'!AO508</f>
        <v>0</v>
      </c>
      <c r="I6">
        <f>'2 过程管理表单'!AR508</f>
        <v>0</v>
      </c>
      <c r="J6">
        <f>'2 过程管理表单'!AU508</f>
        <v>0</v>
      </c>
      <c r="K6">
        <f>'2 过程管理表单'!AX508</f>
        <v>0</v>
      </c>
      <c r="L6">
        <f>'2 过程管理表单'!BA508</f>
        <v>0</v>
      </c>
      <c r="M6">
        <f>'2 过程管理表单'!BD508</f>
        <v>0</v>
      </c>
      <c r="N6">
        <f>'2 过程管理表单'!BG508</f>
        <v>0</v>
      </c>
    </row>
    <row r="7" spans="1:14">
      <c r="A7" s="14" t="s">
        <v>9</v>
      </c>
      <c r="B7" s="37" t="s">
        <v>4276</v>
      </c>
      <c r="C7">
        <f>C6</f>
        <v>0</v>
      </c>
      <c r="D7">
        <f t="shared" ref="D7:N7" si="2">C7+D6</f>
        <v>0</v>
      </c>
      <c r="E7">
        <f t="shared" si="2"/>
        <v>0</v>
      </c>
      <c r="F7">
        <f t="shared" si="2"/>
        <v>0</v>
      </c>
      <c r="G7">
        <f t="shared" si="2"/>
        <v>0</v>
      </c>
      <c r="H7">
        <f t="shared" si="2"/>
        <v>0</v>
      </c>
      <c r="I7">
        <f t="shared" si="2"/>
        <v>0</v>
      </c>
      <c r="J7">
        <f t="shared" si="2"/>
        <v>0</v>
      </c>
      <c r="K7">
        <f t="shared" si="2"/>
        <v>0</v>
      </c>
      <c r="L7">
        <f t="shared" si="2"/>
        <v>0</v>
      </c>
      <c r="M7">
        <f t="shared" si="2"/>
        <v>0</v>
      </c>
      <c r="N7">
        <f t="shared" si="2"/>
        <v>0</v>
      </c>
    </row>
    <row r="8" spans="1:14">
      <c r="A8" s="14" t="s">
        <v>9</v>
      </c>
      <c r="B8" s="20" t="s">
        <v>4277</v>
      </c>
      <c r="C8">
        <f>'2 过程管理表单'!X508</f>
        <v>0</v>
      </c>
      <c r="D8">
        <f>'2 过程管理表单'!AA508</f>
        <v>0</v>
      </c>
      <c r="E8">
        <f>'2 过程管理表单'!AD508</f>
        <v>0</v>
      </c>
      <c r="F8">
        <f>'2 过程管理表单'!AG508</f>
        <v>0</v>
      </c>
      <c r="G8">
        <f>'2 过程管理表单'!AJ508</f>
        <v>0</v>
      </c>
      <c r="H8">
        <f>'2 过程管理表单'!AM508</f>
        <v>0</v>
      </c>
      <c r="I8">
        <f>'2 过程管理表单'!AP508</f>
        <v>0</v>
      </c>
      <c r="J8">
        <f>'2 过程管理表单'!AS508</f>
        <v>0</v>
      </c>
      <c r="K8">
        <f>'2 过程管理表单'!AV508</f>
        <v>0</v>
      </c>
      <c r="L8">
        <f>'2 过程管理表单'!AY508</f>
        <v>0</v>
      </c>
      <c r="M8">
        <f>'2 过程管理表单'!BB508</f>
        <v>0</v>
      </c>
      <c r="N8">
        <f>'2 过程管理表单'!BE508</f>
        <v>0</v>
      </c>
    </row>
    <row r="9" spans="1:14">
      <c r="A9" s="14" t="s">
        <v>9</v>
      </c>
      <c r="B9" s="20" t="s">
        <v>4278</v>
      </c>
      <c r="C9">
        <f>C8</f>
        <v>0</v>
      </c>
      <c r="D9">
        <f t="shared" ref="D9:N9" si="3">C9+D8</f>
        <v>0</v>
      </c>
      <c r="E9">
        <f t="shared" si="3"/>
        <v>0</v>
      </c>
      <c r="F9">
        <f t="shared" si="3"/>
        <v>0</v>
      </c>
      <c r="G9">
        <f t="shared" si="3"/>
        <v>0</v>
      </c>
      <c r="H9">
        <f t="shared" si="3"/>
        <v>0</v>
      </c>
      <c r="I9">
        <f t="shared" si="3"/>
        <v>0</v>
      </c>
      <c r="J9">
        <f t="shared" si="3"/>
        <v>0</v>
      </c>
      <c r="K9">
        <f t="shared" si="3"/>
        <v>0</v>
      </c>
      <c r="L9">
        <f t="shared" si="3"/>
        <v>0</v>
      </c>
      <c r="M9">
        <f t="shared" si="3"/>
        <v>0</v>
      </c>
      <c r="N9">
        <f t="shared" si="3"/>
        <v>0</v>
      </c>
    </row>
    <row r="10" spans="1:14">
      <c r="A10" s="14" t="s">
        <v>64</v>
      </c>
      <c r="B10" s="20" t="s">
        <v>4279</v>
      </c>
      <c r="C10">
        <f>'2 过程管理表单'!Z536</f>
        <v>0</v>
      </c>
      <c r="D10">
        <f>'2 过程管理表单'!AC536</f>
        <v>0</v>
      </c>
      <c r="E10">
        <f>'2 过程管理表单'!AF536</f>
        <v>0</v>
      </c>
      <c r="F10">
        <f>'2 过程管理表单'!AI536</f>
        <v>0</v>
      </c>
      <c r="G10">
        <f>'2 过程管理表单'!AL536</f>
        <v>0</v>
      </c>
      <c r="H10">
        <f>'2 过程管理表单'!AO536</f>
        <v>0</v>
      </c>
      <c r="I10">
        <f>'2 过程管理表单'!AR536</f>
        <v>0</v>
      </c>
      <c r="J10">
        <f>'2 过程管理表单'!AU536</f>
        <v>0</v>
      </c>
      <c r="K10">
        <f>'2 过程管理表单'!AX536</f>
        <v>0</v>
      </c>
      <c r="L10">
        <f>'2 过程管理表单'!BA536</f>
        <v>0</v>
      </c>
      <c r="M10">
        <f>'2 过程管理表单'!BD536</f>
        <v>0</v>
      </c>
      <c r="N10">
        <f>'2 过程管理表单'!BG536</f>
        <v>0</v>
      </c>
    </row>
    <row r="11" spans="1:14">
      <c r="A11" s="14" t="s">
        <v>64</v>
      </c>
      <c r="B11" s="20" t="s">
        <v>4280</v>
      </c>
      <c r="C11">
        <f>C10</f>
        <v>0</v>
      </c>
      <c r="D11">
        <f t="shared" ref="D11:N11" si="4">C11+D10</f>
        <v>0</v>
      </c>
      <c r="E11">
        <f t="shared" si="4"/>
        <v>0</v>
      </c>
      <c r="F11">
        <f t="shared" si="4"/>
        <v>0</v>
      </c>
      <c r="G11">
        <f t="shared" si="4"/>
        <v>0</v>
      </c>
      <c r="H11">
        <f t="shared" si="4"/>
        <v>0</v>
      </c>
      <c r="I11">
        <f t="shared" si="4"/>
        <v>0</v>
      </c>
      <c r="J11">
        <f t="shared" si="4"/>
        <v>0</v>
      </c>
      <c r="K11">
        <f t="shared" si="4"/>
        <v>0</v>
      </c>
      <c r="L11">
        <f t="shared" si="4"/>
        <v>0</v>
      </c>
      <c r="M11">
        <f t="shared" si="4"/>
        <v>0</v>
      </c>
      <c r="N11">
        <f t="shared" si="4"/>
        <v>0</v>
      </c>
    </row>
    <row r="12" spans="1:14">
      <c r="A12" s="14" t="s">
        <v>64</v>
      </c>
      <c r="B12" s="20" t="s">
        <v>4281</v>
      </c>
      <c r="C12">
        <f>'2 过程管理表单'!X536</f>
        <v>0</v>
      </c>
      <c r="D12">
        <f>'2 过程管理表单'!AA536</f>
        <v>0</v>
      </c>
      <c r="E12">
        <f>'2 过程管理表单'!AD536</f>
        <v>0</v>
      </c>
      <c r="F12">
        <f>'2 过程管理表单'!AG536</f>
        <v>0</v>
      </c>
      <c r="G12">
        <f>'2 过程管理表单'!AJ536</f>
        <v>0</v>
      </c>
      <c r="H12">
        <f>'2 过程管理表单'!AM536</f>
        <v>0</v>
      </c>
      <c r="I12">
        <f>'2 过程管理表单'!AP536</f>
        <v>0</v>
      </c>
      <c r="J12">
        <f>'2 过程管理表单'!AS536</f>
        <v>0</v>
      </c>
      <c r="K12">
        <f>'2 过程管理表单'!AV536</f>
        <v>0</v>
      </c>
      <c r="L12">
        <f>'2 过程管理表单'!AY536</f>
        <v>0</v>
      </c>
      <c r="M12">
        <f>'2 过程管理表单'!BB536</f>
        <v>0</v>
      </c>
      <c r="N12">
        <f>'2 过程管理表单'!BE536</f>
        <v>0</v>
      </c>
    </row>
    <row r="13" spans="1:14">
      <c r="A13" s="14" t="s">
        <v>64</v>
      </c>
      <c r="B13" s="20" t="s">
        <v>4282</v>
      </c>
      <c r="C13">
        <f>C12</f>
        <v>0</v>
      </c>
      <c r="D13">
        <f t="shared" ref="D13:N13" si="5">C13+D12</f>
        <v>0</v>
      </c>
      <c r="E13">
        <f t="shared" si="5"/>
        <v>0</v>
      </c>
      <c r="F13">
        <f t="shared" si="5"/>
        <v>0</v>
      </c>
      <c r="G13">
        <f t="shared" si="5"/>
        <v>0</v>
      </c>
      <c r="H13">
        <f t="shared" si="5"/>
        <v>0</v>
      </c>
      <c r="I13">
        <f t="shared" si="5"/>
        <v>0</v>
      </c>
      <c r="J13">
        <f t="shared" si="5"/>
        <v>0</v>
      </c>
      <c r="K13">
        <f t="shared" si="5"/>
        <v>0</v>
      </c>
      <c r="L13">
        <f t="shared" si="5"/>
        <v>0</v>
      </c>
      <c r="M13">
        <f t="shared" si="5"/>
        <v>0</v>
      </c>
      <c r="N13">
        <f t="shared" si="5"/>
        <v>0</v>
      </c>
    </row>
    <row r="14" spans="1:14">
      <c r="A14" s="14" t="s">
        <v>215</v>
      </c>
      <c r="B14" s="20" t="s">
        <v>4283</v>
      </c>
      <c r="C14">
        <f>'2 过程管理表单'!Z597</f>
        <v>0</v>
      </c>
      <c r="D14">
        <f>'2 过程管理表单'!AC597</f>
        <v>0</v>
      </c>
      <c r="E14">
        <f>'2 过程管理表单'!AF597</f>
        <v>0</v>
      </c>
      <c r="F14">
        <f>'2 过程管理表单'!AI597</f>
        <v>0</v>
      </c>
      <c r="G14">
        <f>'2 过程管理表单'!AL597</f>
        <v>0</v>
      </c>
      <c r="H14">
        <f>'2 过程管理表单'!AO597</f>
        <v>0</v>
      </c>
      <c r="I14">
        <f>'2 过程管理表单'!AR597</f>
        <v>0</v>
      </c>
      <c r="J14">
        <f>'2 过程管理表单'!AU597</f>
        <v>0</v>
      </c>
      <c r="K14">
        <f>'2 过程管理表单'!AX597</f>
        <v>0</v>
      </c>
      <c r="L14">
        <f>'2 过程管理表单'!BA597</f>
        <v>0</v>
      </c>
      <c r="M14">
        <f>'2 过程管理表单'!BD597</f>
        <v>0</v>
      </c>
      <c r="N14">
        <f>'2 过程管理表单'!BG597</f>
        <v>0</v>
      </c>
    </row>
    <row r="15" spans="1:14">
      <c r="A15" s="14" t="s">
        <v>215</v>
      </c>
      <c r="B15" s="20" t="s">
        <v>4284</v>
      </c>
      <c r="C15">
        <f>C14</f>
        <v>0</v>
      </c>
      <c r="D15">
        <f t="shared" ref="D15:N15" si="6">C15+D14</f>
        <v>0</v>
      </c>
      <c r="E15">
        <f t="shared" si="6"/>
        <v>0</v>
      </c>
      <c r="F15">
        <f t="shared" si="6"/>
        <v>0</v>
      </c>
      <c r="G15">
        <f t="shared" si="6"/>
        <v>0</v>
      </c>
      <c r="H15">
        <f t="shared" si="6"/>
        <v>0</v>
      </c>
      <c r="I15">
        <f t="shared" si="6"/>
        <v>0</v>
      </c>
      <c r="J15">
        <f t="shared" si="6"/>
        <v>0</v>
      </c>
      <c r="K15">
        <f t="shared" si="6"/>
        <v>0</v>
      </c>
      <c r="L15">
        <f t="shared" si="6"/>
        <v>0</v>
      </c>
      <c r="M15">
        <f t="shared" si="6"/>
        <v>0</v>
      </c>
      <c r="N15">
        <f t="shared" si="6"/>
        <v>0</v>
      </c>
    </row>
    <row r="16" spans="1:14">
      <c r="A16" s="14" t="s">
        <v>215</v>
      </c>
      <c r="B16" s="20" t="s">
        <v>4285</v>
      </c>
      <c r="C16">
        <f>'2 过程管理表单'!X597</f>
        <v>0</v>
      </c>
      <c r="D16">
        <f>'2 过程管理表单'!AA597</f>
        <v>0</v>
      </c>
      <c r="E16">
        <f>'2 过程管理表单'!AD597</f>
        <v>0</v>
      </c>
      <c r="F16">
        <f>'2 过程管理表单'!AG597</f>
        <v>0</v>
      </c>
      <c r="G16">
        <f>'2 过程管理表单'!AJ597</f>
        <v>0</v>
      </c>
      <c r="H16">
        <f>'2 过程管理表单'!AM597</f>
        <v>0</v>
      </c>
      <c r="I16">
        <f>'2 过程管理表单'!AP597</f>
        <v>0</v>
      </c>
      <c r="J16">
        <f>'2 过程管理表单'!AS597</f>
        <v>0</v>
      </c>
      <c r="K16">
        <f>'2 过程管理表单'!AV597</f>
        <v>0</v>
      </c>
      <c r="L16">
        <f>'2 过程管理表单'!AY597</f>
        <v>0</v>
      </c>
      <c r="M16">
        <f>'2 过程管理表单'!BB597</f>
        <v>0</v>
      </c>
      <c r="N16" s="9">
        <f>'2 过程管理表单'!BE597</f>
        <v>0</v>
      </c>
    </row>
    <row r="17" spans="1:14">
      <c r="A17" s="14" t="s">
        <v>215</v>
      </c>
      <c r="B17" s="20" t="s">
        <v>4286</v>
      </c>
      <c r="C17">
        <f>C16</f>
        <v>0</v>
      </c>
      <c r="D17">
        <f>表3_3[[#This Row],[1月]]+D16</f>
        <v>0</v>
      </c>
      <c r="E17">
        <f>表3_3[[#This Row],[2月]]+E16</f>
        <v>0</v>
      </c>
      <c r="F17">
        <f>表3_3[[#This Row],[3月]]+F16</f>
        <v>0</v>
      </c>
      <c r="G17">
        <f>表3_3[[#This Row],[4月]]+G16</f>
        <v>0</v>
      </c>
      <c r="H17">
        <f>表3_3[[#This Row],[5月]]+H16</f>
        <v>0</v>
      </c>
      <c r="I17">
        <f>表3_3[[#This Row],[6月]]+I16</f>
        <v>0</v>
      </c>
      <c r="J17">
        <f>表3_3[[#This Row],[7月]]+J16</f>
        <v>0</v>
      </c>
      <c r="K17">
        <f>表3_3[[#This Row],[8月]]+K16</f>
        <v>0</v>
      </c>
      <c r="L17">
        <f>表3_3[[#This Row],[9月]]+L16</f>
        <v>0</v>
      </c>
      <c r="M17">
        <f>表3_3[[#This Row],[10月]]+M16</f>
        <v>0</v>
      </c>
      <c r="N17">
        <f>表3_3[[#This Row],[11月]]+N16</f>
        <v>0</v>
      </c>
    </row>
    <row r="18" spans="1:14">
      <c r="A18" s="38" t="s">
        <v>216</v>
      </c>
      <c r="B18" s="20" t="s">
        <v>4287</v>
      </c>
      <c r="C18">
        <f>'2 过程管理表单'!Z603</f>
        <v>0</v>
      </c>
      <c r="D18">
        <f>'2 过程管理表单'!AC603</f>
        <v>0</v>
      </c>
      <c r="E18">
        <f>'2 过程管理表单'!AF603</f>
        <v>0</v>
      </c>
      <c r="F18">
        <f>'2 过程管理表单'!AI603</f>
        <v>0</v>
      </c>
      <c r="G18">
        <f>'2 过程管理表单'!AL603</f>
        <v>0</v>
      </c>
      <c r="H18">
        <f>'2 过程管理表单'!AO603</f>
        <v>0</v>
      </c>
      <c r="I18">
        <f>'2 过程管理表单'!AR603</f>
        <v>0</v>
      </c>
      <c r="J18">
        <f>'2 过程管理表单'!AU603</f>
        <v>0</v>
      </c>
      <c r="K18">
        <f>'2 过程管理表单'!AX603</f>
        <v>0</v>
      </c>
      <c r="L18">
        <f>'2 过程管理表单'!BA603</f>
        <v>0</v>
      </c>
      <c r="M18">
        <f>'2 过程管理表单'!BD603</f>
        <v>0</v>
      </c>
      <c r="N18">
        <f>'2 过程管理表单'!BG603</f>
        <v>0</v>
      </c>
    </row>
    <row r="19" spans="1:14">
      <c r="A19" s="14" t="s">
        <v>216</v>
      </c>
      <c r="B19" s="20" t="s">
        <v>4288</v>
      </c>
      <c r="C19">
        <f>C18</f>
        <v>0</v>
      </c>
      <c r="D19">
        <f>表3_3[[#This Row],[1月]]+D18</f>
        <v>0</v>
      </c>
      <c r="E19">
        <f>表3_3[[#This Row],[2月]]+E18</f>
        <v>0</v>
      </c>
      <c r="F19">
        <f>表3_3[[#This Row],[3月]]+F18</f>
        <v>0</v>
      </c>
      <c r="G19">
        <f>表3_3[[#This Row],[4月]]+G18</f>
        <v>0</v>
      </c>
      <c r="H19">
        <f>表3_3[[#This Row],[5月]]+H18</f>
        <v>0</v>
      </c>
      <c r="I19">
        <f>表3_3[[#This Row],[6月]]+I18</f>
        <v>0</v>
      </c>
      <c r="J19">
        <f>表3_3[[#This Row],[7月]]+J18</f>
        <v>0</v>
      </c>
      <c r="K19">
        <f>表3_3[[#This Row],[8月]]+K18</f>
        <v>0</v>
      </c>
      <c r="L19">
        <f>表3_3[[#This Row],[9月]]+L18</f>
        <v>0</v>
      </c>
      <c r="M19">
        <f>表3_3[[#This Row],[10月]]+M18</f>
        <v>0</v>
      </c>
      <c r="N19">
        <f>表3_3[[#This Row],[11月]]+N18</f>
        <v>0</v>
      </c>
    </row>
    <row r="20" spans="1:14">
      <c r="A20" s="14" t="s">
        <v>216</v>
      </c>
      <c r="B20" s="20" t="s">
        <v>4289</v>
      </c>
      <c r="C20">
        <f>'2 过程管理表单'!X603</f>
        <v>0</v>
      </c>
      <c r="D20">
        <f>'2 过程管理表单'!AA603</f>
        <v>0</v>
      </c>
      <c r="E20">
        <f>'2 过程管理表单'!AD603</f>
        <v>0</v>
      </c>
      <c r="F20">
        <f>'2 过程管理表单'!AG603</f>
        <v>0</v>
      </c>
      <c r="G20">
        <f>'2 过程管理表单'!AJ603</f>
        <v>0</v>
      </c>
      <c r="H20">
        <f>'2 过程管理表单'!AM603</f>
        <v>0</v>
      </c>
      <c r="I20">
        <f>'2 过程管理表单'!AP603</f>
        <v>0</v>
      </c>
      <c r="J20">
        <f>'2 过程管理表单'!AS603</f>
        <v>0</v>
      </c>
      <c r="K20">
        <f>'2 过程管理表单'!AV603</f>
        <v>0</v>
      </c>
      <c r="L20">
        <f>'2 过程管理表单'!AY603</f>
        <v>0</v>
      </c>
      <c r="M20">
        <f>'2 过程管理表单'!BB603</f>
        <v>0</v>
      </c>
      <c r="N20">
        <f>'2 过程管理表单'!BE603</f>
        <v>0</v>
      </c>
    </row>
    <row r="21" spans="1:14">
      <c r="A21" s="14" t="s">
        <v>216</v>
      </c>
      <c r="B21" s="20" t="s">
        <v>4290</v>
      </c>
      <c r="C21">
        <f>C20</f>
        <v>0</v>
      </c>
      <c r="D21">
        <f>表3_3[[#This Row],[1月]]+D20</f>
        <v>0</v>
      </c>
      <c r="E21">
        <f>表3_3[[#This Row],[2月]]+E20</f>
        <v>0</v>
      </c>
      <c r="F21">
        <f>表3_3[[#This Row],[3月]]+F20</f>
        <v>0</v>
      </c>
      <c r="G21">
        <f>表3_3[[#This Row],[4月]]+G20</f>
        <v>0</v>
      </c>
      <c r="H21">
        <f>表3_3[[#This Row],[5月]]+H20</f>
        <v>0</v>
      </c>
      <c r="I21">
        <f>表3_3[[#This Row],[6月]]+I20</f>
        <v>0</v>
      </c>
      <c r="J21">
        <f>表3_3[[#This Row],[7月]]+J20</f>
        <v>0</v>
      </c>
      <c r="K21">
        <f>表3_3[[#This Row],[8月]]+K20</f>
        <v>0</v>
      </c>
      <c r="L21">
        <f>表3_3[[#This Row],[9月]]+L20</f>
        <v>0</v>
      </c>
      <c r="M21">
        <f>表3_3[[#This Row],[10月]]+M20</f>
        <v>0</v>
      </c>
      <c r="N21">
        <f>表3_3[[#This Row],[11月]]+N20</f>
        <v>0</v>
      </c>
    </row>
    <row r="22" spans="1:14">
      <c r="A22" s="14" t="s">
        <v>217</v>
      </c>
      <c r="B22" s="20" t="s">
        <v>4291</v>
      </c>
      <c r="C22">
        <f>'2 过程管理表单'!Z616</f>
        <v>0</v>
      </c>
      <c r="D22">
        <f>'2 过程管理表单'!AC616</f>
        <v>0</v>
      </c>
      <c r="E22">
        <f>'2 过程管理表单'!AF616</f>
        <v>0</v>
      </c>
      <c r="F22">
        <f>'2 过程管理表单'!AI616</f>
        <v>0</v>
      </c>
      <c r="G22">
        <f>'2 过程管理表单'!AL616</f>
        <v>0</v>
      </c>
      <c r="H22">
        <f>'2 过程管理表单'!AO616</f>
        <v>0</v>
      </c>
      <c r="I22">
        <f>'2 过程管理表单'!AR616</f>
        <v>0</v>
      </c>
      <c r="J22">
        <f>'2 过程管理表单'!AU616</f>
        <v>0</v>
      </c>
      <c r="K22">
        <f>'2 过程管理表单'!AX616</f>
        <v>0</v>
      </c>
      <c r="L22">
        <f>'2 过程管理表单'!BA616</f>
        <v>0</v>
      </c>
      <c r="M22">
        <f>'2 过程管理表单'!BD616</f>
        <v>0</v>
      </c>
      <c r="N22">
        <f>'2 过程管理表单'!BG616</f>
        <v>0</v>
      </c>
    </row>
    <row r="23" spans="1:14">
      <c r="A23" s="14" t="s">
        <v>217</v>
      </c>
      <c r="B23" s="20" t="s">
        <v>4292</v>
      </c>
      <c r="C23">
        <f>C22</f>
        <v>0</v>
      </c>
      <c r="D23">
        <f>表3_3[[#This Row],[1月]]+D22</f>
        <v>0</v>
      </c>
      <c r="E23">
        <f>表3_3[[#This Row],[2月]]+E22</f>
        <v>0</v>
      </c>
      <c r="F23">
        <f>表3_3[[#This Row],[3月]]+F22</f>
        <v>0</v>
      </c>
      <c r="G23">
        <f>表3_3[[#This Row],[4月]]+G22</f>
        <v>0</v>
      </c>
      <c r="H23">
        <f>表3_3[[#This Row],[5月]]+H22</f>
        <v>0</v>
      </c>
      <c r="I23">
        <f>表3_3[[#This Row],[6月]]+I22</f>
        <v>0</v>
      </c>
      <c r="J23">
        <f>表3_3[[#This Row],[7月]]+J22</f>
        <v>0</v>
      </c>
      <c r="K23">
        <f>表3_3[[#This Row],[8月]]+K22</f>
        <v>0</v>
      </c>
      <c r="L23">
        <f>表3_3[[#This Row],[9月]]+L22</f>
        <v>0</v>
      </c>
      <c r="M23">
        <f>表3_3[[#This Row],[10月]]+M22</f>
        <v>0</v>
      </c>
      <c r="N23">
        <f>表3_3[[#This Row],[11月]]+N22</f>
        <v>0</v>
      </c>
    </row>
    <row r="24" spans="1:14">
      <c r="A24" s="14" t="s">
        <v>217</v>
      </c>
      <c r="B24" s="20" t="s">
        <v>4293</v>
      </c>
      <c r="C24">
        <f>'2 过程管理表单'!X616</f>
        <v>908.333333333333</v>
      </c>
      <c r="D24">
        <f>'2 过程管理表单'!AA616</f>
        <v>908.333333333333</v>
      </c>
      <c r="E24">
        <f>'2 过程管理表单'!AD616</f>
        <v>908.333333333333</v>
      </c>
      <c r="F24">
        <f>'2 过程管理表单'!AG616</f>
        <v>908.333333333333</v>
      </c>
      <c r="G24">
        <f>'2 过程管理表单'!AJ616</f>
        <v>908.333333333333</v>
      </c>
      <c r="H24">
        <f>'2 过程管理表单'!AM616</f>
        <v>908.333333333333</v>
      </c>
      <c r="I24">
        <f>'2 过程管理表单'!AP616</f>
        <v>908.333333333333</v>
      </c>
      <c r="J24">
        <f>'2 过程管理表单'!AS616</f>
        <v>908.333333333333</v>
      </c>
      <c r="K24">
        <f>'2 过程管理表单'!AV616</f>
        <v>908.333333333333</v>
      </c>
      <c r="L24">
        <f>'2 过程管理表单'!AY616</f>
        <v>908.333333333333</v>
      </c>
      <c r="M24">
        <f>'2 过程管理表单'!BB616</f>
        <v>908.333333333333</v>
      </c>
      <c r="N24">
        <f>'2 过程管理表单'!BE616</f>
        <v>908.333333333333</v>
      </c>
    </row>
    <row r="25" spans="1:14">
      <c r="A25" s="14" t="s">
        <v>217</v>
      </c>
      <c r="B25" s="20" t="s">
        <v>4294</v>
      </c>
      <c r="C25">
        <f>C24</f>
        <v>908.333333333333</v>
      </c>
      <c r="D25">
        <f>表3_3[[#This Row],[1月]]+D24</f>
        <v>1816.66666666667</v>
      </c>
      <c r="E25">
        <f>表3_3[[#This Row],[2月]]+E24</f>
        <v>2725</v>
      </c>
      <c r="F25">
        <f>表3_3[[#This Row],[3月]]+F24</f>
        <v>3633.33333333333</v>
      </c>
      <c r="G25">
        <f>表3_3[[#This Row],[4月]]+G24</f>
        <v>4541.66666666667</v>
      </c>
      <c r="H25">
        <f>表3_3[[#This Row],[5月]]+H24</f>
        <v>5450</v>
      </c>
      <c r="I25">
        <f>表3_3[[#This Row],[6月]]+I24</f>
        <v>6358.33333333333</v>
      </c>
      <c r="J25">
        <f>表3_3[[#This Row],[7月]]+J24</f>
        <v>7266.66666666667</v>
      </c>
      <c r="K25">
        <f>表3_3[[#This Row],[8月]]+K24</f>
        <v>8175</v>
      </c>
      <c r="L25">
        <f>表3_3[[#This Row],[9月]]+L24</f>
        <v>9083.33333333333</v>
      </c>
      <c r="M25">
        <f>表3_3[[#This Row],[10月]]+M24</f>
        <v>9991.66666666667</v>
      </c>
      <c r="N25">
        <f>表3_3[[#This Row],[11月]]+N24</f>
        <v>10900</v>
      </c>
    </row>
    <row r="26" spans="1:14">
      <c r="A26" s="39" t="s">
        <v>4296</v>
      </c>
      <c r="B26" s="40" t="s">
        <v>4297</v>
      </c>
      <c r="C26">
        <f>'2 过程管理表单'!Z6</f>
        <v>204592.31</v>
      </c>
      <c r="D26">
        <f>'2 过程管理表单'!AC6</f>
        <v>318927.45</v>
      </c>
      <c r="E26">
        <f>'2 过程管理表单'!AF6</f>
        <v>179261.07</v>
      </c>
      <c r="F26">
        <f>'2 过程管理表单'!AI6</f>
        <v>221927.95</v>
      </c>
      <c r="G26">
        <f>'2 过程管理表单'!AL6</f>
        <v>268232.96</v>
      </c>
      <c r="H26">
        <f>'2 过程管理表单'!AO6</f>
        <v>196002.24</v>
      </c>
      <c r="I26">
        <f>'2 过程管理表单'!AR6</f>
        <v>208981.14</v>
      </c>
      <c r="J26">
        <f>'2 过程管理表单'!AU6</f>
        <v>0</v>
      </c>
      <c r="K26">
        <f>'2 过程管理表单'!AX6</f>
        <v>0</v>
      </c>
      <c r="L26">
        <f>'2 过程管理表单'!BA6</f>
        <v>0</v>
      </c>
      <c r="M26">
        <f>'2 过程管理表单'!BD6</f>
        <v>0</v>
      </c>
      <c r="N26">
        <f>'2 过程管理表单'!BG6</f>
        <v>0</v>
      </c>
    </row>
    <row r="27" spans="1:14">
      <c r="A27" s="39" t="s">
        <v>4296</v>
      </c>
      <c r="B27" s="40" t="s">
        <v>4298</v>
      </c>
      <c r="C27">
        <f>C26</f>
        <v>204592.31</v>
      </c>
      <c r="D27">
        <f>表3_3[[#This Row],[1月]]+D26</f>
        <v>523519.76</v>
      </c>
      <c r="E27">
        <f>表3_3[[#This Row],[2月]]+E26</f>
        <v>702780.83</v>
      </c>
      <c r="F27">
        <f>表3_3[[#This Row],[3月]]+F26</f>
        <v>924708.78</v>
      </c>
      <c r="G27">
        <f>表3_3[[#This Row],[4月]]+G26</f>
        <v>1192941.74</v>
      </c>
      <c r="H27">
        <f>表3_3[[#This Row],[5月]]+H26</f>
        <v>1388943.98</v>
      </c>
      <c r="I27">
        <f>表3_3[[#This Row],[6月]]+I26</f>
        <v>1597925.12</v>
      </c>
      <c r="J27">
        <f>表3_3[[#This Row],[7月]]+J26</f>
        <v>1597925.12</v>
      </c>
      <c r="K27">
        <f>表3_3[[#This Row],[8月]]+K26</f>
        <v>1597925.12</v>
      </c>
      <c r="L27">
        <f>表3_3[[#This Row],[9月]]+L26</f>
        <v>1597925.12</v>
      </c>
      <c r="M27">
        <f>表3_3[[#This Row],[10月]]+M26</f>
        <v>1597925.12</v>
      </c>
      <c r="N27">
        <f>表3_3[[#This Row],[11月]]+N26</f>
        <v>1597925.12</v>
      </c>
    </row>
    <row r="28" spans="1:14">
      <c r="A28" s="39" t="s">
        <v>4296</v>
      </c>
      <c r="B28" s="40" t="s">
        <v>4299</v>
      </c>
      <c r="C28">
        <f>'2 过程管理表单'!X6</f>
        <v>296951.29</v>
      </c>
      <c r="D28">
        <f>'2 过程管理表单'!AA6</f>
        <v>279235.380909091</v>
      </c>
      <c r="E28">
        <f>'2 过程管理表单'!AD6</f>
        <v>279235.380909091</v>
      </c>
      <c r="F28">
        <f>'2 过程管理表单'!AG6</f>
        <v>279235.380909091</v>
      </c>
      <c r="G28">
        <f>'2 过程管理表单'!AJ6</f>
        <v>279235.380909091</v>
      </c>
      <c r="H28">
        <f>'2 过程管理表单'!AM6</f>
        <v>279235.380909091</v>
      </c>
      <c r="I28">
        <f>'2 过程管理表单'!AP6</f>
        <v>279235.380909091</v>
      </c>
      <c r="J28">
        <f>'2 过程管理表单'!AS6</f>
        <v>279235.380909091</v>
      </c>
      <c r="K28">
        <f>'2 过程管理表单'!AV6</f>
        <v>279235.380909091</v>
      </c>
      <c r="L28">
        <f>'2 过程管理表单'!AY6</f>
        <v>279235.380909091</v>
      </c>
      <c r="M28">
        <f>'2 过程管理表单'!BB6</f>
        <v>279235.380909091</v>
      </c>
      <c r="N28">
        <f>'2 过程管理表单'!BE6</f>
        <v>279235.380909091</v>
      </c>
    </row>
    <row r="29" spans="1:14">
      <c r="A29" s="39" t="s">
        <v>4296</v>
      </c>
      <c r="B29" s="40" t="s">
        <v>4300</v>
      </c>
      <c r="C29">
        <f>C28</f>
        <v>296951.29</v>
      </c>
      <c r="D29">
        <f>表3_3[[#This Row],[1月]]+D28</f>
        <v>576186.670909091</v>
      </c>
      <c r="E29">
        <f>表3_3[[#This Row],[2月]]+E28</f>
        <v>855422.051818182</v>
      </c>
      <c r="F29">
        <f>表3_3[[#This Row],[3月]]+F28</f>
        <v>1134657.43272727</v>
      </c>
      <c r="G29">
        <f>表3_3[[#This Row],[4月]]+G28</f>
        <v>1413892.81363636</v>
      </c>
      <c r="H29">
        <f>表3_3[[#This Row],[5月]]+H28</f>
        <v>1693128.19454545</v>
      </c>
      <c r="I29">
        <f>表3_3[[#This Row],[6月]]+I28</f>
        <v>1972363.57545455</v>
      </c>
      <c r="J29">
        <f>表3_3[[#This Row],[7月]]+J28</f>
        <v>2251598.95636364</v>
      </c>
      <c r="K29">
        <f>表3_3[[#This Row],[8月]]+K28</f>
        <v>2530834.33727273</v>
      </c>
      <c r="L29">
        <f>表3_3[[#This Row],[9月]]+L28</f>
        <v>2810069.71818182</v>
      </c>
      <c r="M29">
        <f>表3_3[[#This Row],[10月]]+M28</f>
        <v>3089305.09909091</v>
      </c>
      <c r="N29">
        <f>表3_3[[#This Row],[11月]]+N28</f>
        <v>3368540.48</v>
      </c>
    </row>
    <row r="30" spans="1:14">
      <c r="A30" s="39" t="s">
        <v>4301</v>
      </c>
      <c r="B30" s="40" t="s">
        <v>4297</v>
      </c>
      <c r="C30">
        <f>'2 过程管理表单'!Z428</f>
        <v>0</v>
      </c>
      <c r="D30">
        <f>'2 过程管理表单'!AC428</f>
        <v>0</v>
      </c>
      <c r="E30" s="9">
        <f>'2 过程管理表单'!AF428</f>
        <v>0</v>
      </c>
      <c r="F30">
        <f>'2 过程管理表单'!AI428</f>
        <v>0</v>
      </c>
      <c r="G30">
        <f>'2 过程管理表单'!AL428</f>
        <v>0</v>
      </c>
      <c r="H30">
        <f>'2 过程管理表单'!AO428</f>
        <v>0</v>
      </c>
      <c r="I30" s="9">
        <f>'2 过程管理表单'!AR428</f>
        <v>0</v>
      </c>
      <c r="J30">
        <f>'2 过程管理表单'!AU428</f>
        <v>0</v>
      </c>
      <c r="K30">
        <f>'2 过程管理表单'!AX428</f>
        <v>0</v>
      </c>
      <c r="L30">
        <f>'2 过程管理表单'!BA428</f>
        <v>0</v>
      </c>
      <c r="M30">
        <f>'2 过程管理表单'!BD428</f>
        <v>0</v>
      </c>
      <c r="N30">
        <f>'2 过程管理表单'!BG428</f>
        <v>0</v>
      </c>
    </row>
    <row r="31" spans="1:14">
      <c r="A31" s="39" t="s">
        <v>4301</v>
      </c>
      <c r="B31" s="40" t="s">
        <v>4298</v>
      </c>
      <c r="C31">
        <f>C30</f>
        <v>0</v>
      </c>
      <c r="D31">
        <f>表3_3[[#This Row],[1月]]+D30</f>
        <v>0</v>
      </c>
      <c r="E31">
        <f>表3_3[[#This Row],[2月]]+E30</f>
        <v>0</v>
      </c>
      <c r="F31">
        <f>表3_3[[#This Row],[3月]]+F30</f>
        <v>0</v>
      </c>
      <c r="G31">
        <f>表3_3[[#This Row],[4月]]+G30</f>
        <v>0</v>
      </c>
      <c r="H31">
        <f>表3_3[[#This Row],[5月]]+H30</f>
        <v>0</v>
      </c>
      <c r="I31">
        <f>表3_3[[#This Row],[6月]]+I30</f>
        <v>0</v>
      </c>
      <c r="J31">
        <f>表3_3[[#This Row],[7月]]+J30</f>
        <v>0</v>
      </c>
      <c r="K31">
        <f>表3_3[[#This Row],[8月]]+K30</f>
        <v>0</v>
      </c>
      <c r="L31">
        <f>表3_3[[#This Row],[9月]]+L30</f>
        <v>0</v>
      </c>
      <c r="M31">
        <f>表3_3[[#This Row],[10月]]+M30</f>
        <v>0</v>
      </c>
      <c r="N31">
        <f>表3_3[[#This Row],[11月]]+N30</f>
        <v>0</v>
      </c>
    </row>
    <row r="32" spans="1:14">
      <c r="A32" s="39" t="s">
        <v>4301</v>
      </c>
      <c r="B32" s="40" t="s">
        <v>4299</v>
      </c>
      <c r="C32">
        <f>'2 过程管理表单'!X428</f>
        <v>0</v>
      </c>
      <c r="D32">
        <f>'2 过程管理表单'!AA428</f>
        <v>0</v>
      </c>
      <c r="E32">
        <f>'2 过程管理表单'!AD428</f>
        <v>0</v>
      </c>
      <c r="F32">
        <f>'2 过程管理表单'!AG428</f>
        <v>0</v>
      </c>
      <c r="G32">
        <f>'2 过程管理表单'!AJ428</f>
        <v>0</v>
      </c>
      <c r="H32">
        <f>'2 过程管理表单'!AM428</f>
        <v>0</v>
      </c>
      <c r="I32">
        <f>'2 过程管理表单'!AP428</f>
        <v>0</v>
      </c>
      <c r="J32">
        <f>'2 过程管理表单'!AS428</f>
        <v>0</v>
      </c>
      <c r="K32">
        <f>'2 过程管理表单'!AV428</f>
        <v>0</v>
      </c>
      <c r="L32">
        <f>'2 过程管理表单'!AY428</f>
        <v>0</v>
      </c>
      <c r="M32">
        <f>'2 过程管理表单'!BB428</f>
        <v>0</v>
      </c>
      <c r="N32">
        <f>'2 过程管理表单'!BE428</f>
        <v>0</v>
      </c>
    </row>
    <row r="33" spans="1:14">
      <c r="A33" s="39" t="s">
        <v>4301</v>
      </c>
      <c r="B33" s="40" t="s">
        <v>4300</v>
      </c>
      <c r="C33">
        <f>C32</f>
        <v>0</v>
      </c>
      <c r="D33">
        <f>表3_3[[#This Row],[1月]]+D32</f>
        <v>0</v>
      </c>
      <c r="E33">
        <f>表3_3[[#This Row],[2月]]+E32</f>
        <v>0</v>
      </c>
      <c r="F33">
        <f>表3_3[[#This Row],[3月]]+F32</f>
        <v>0</v>
      </c>
      <c r="G33">
        <f>表3_3[[#This Row],[4月]]+G32</f>
        <v>0</v>
      </c>
      <c r="H33">
        <f>表3_3[[#This Row],[5月]]+H32</f>
        <v>0</v>
      </c>
      <c r="I33">
        <f>表3_3[[#This Row],[6月]]+I32</f>
        <v>0</v>
      </c>
      <c r="J33">
        <f>表3_3[[#This Row],[7月]]+J32</f>
        <v>0</v>
      </c>
      <c r="K33">
        <f>表3_3[[#This Row],[8月]]+K32</f>
        <v>0</v>
      </c>
      <c r="L33">
        <f>表3_3[[#This Row],[9月]]+L32</f>
        <v>0</v>
      </c>
      <c r="M33">
        <f>表3_3[[#This Row],[10月]]+M32</f>
        <v>0</v>
      </c>
      <c r="N33">
        <f>表3_3[[#This Row],[11月]]+N32</f>
        <v>0</v>
      </c>
    </row>
    <row r="34" spans="1:14">
      <c r="A34" s="39" t="s">
        <v>4302</v>
      </c>
      <c r="B34" s="40" t="s">
        <v>4297</v>
      </c>
      <c r="C34" s="41">
        <f>'2 过程管理表单'!Z177</f>
        <v>893.153315068493</v>
      </c>
      <c r="D34" s="41">
        <f>'2 过程管理表单'!AC177</f>
        <v>806.719123287671</v>
      </c>
      <c r="E34" s="41">
        <f>'2 过程管理表单'!AF177</f>
        <v>893.153315068493</v>
      </c>
      <c r="F34" s="41">
        <f>'2 过程管理表单'!AI177</f>
        <v>864.341917808219</v>
      </c>
      <c r="G34" s="41">
        <f>'2 过程管理表单'!AL177</f>
        <v>893.153315068493</v>
      </c>
      <c r="H34" s="41">
        <f>'2 过程管理表单'!AO177</f>
        <v>864.341917808219</v>
      </c>
      <c r="I34" s="41">
        <f>'2 过程管理表单'!AR177</f>
        <v>876.310894133413</v>
      </c>
      <c r="J34" s="41">
        <f>'2 过程管理表单'!AU177</f>
        <v>876.310894133413</v>
      </c>
      <c r="K34" s="41">
        <f>'2 过程管理表单'!AX177</f>
        <v>848.042800774271</v>
      </c>
      <c r="L34" s="41">
        <f>'2 过程管理表单'!BA177</f>
        <v>876.310894133413</v>
      </c>
      <c r="M34" s="41">
        <f>'2 过程管理表单'!BD177</f>
        <v>848.042800774271</v>
      </c>
      <c r="N34" s="41">
        <f>'2 过程管理表单'!BG177</f>
        <v>876.310894133413</v>
      </c>
    </row>
    <row r="35" spans="1:14">
      <c r="A35" s="39" t="s">
        <v>4302</v>
      </c>
      <c r="B35" s="40" t="s">
        <v>4298</v>
      </c>
      <c r="C35" s="41">
        <f>C34</f>
        <v>893.153315068493</v>
      </c>
      <c r="D35" s="41">
        <f>C35+C34</f>
        <v>1786.30663013699</v>
      </c>
      <c r="E35" s="41">
        <f>D35+E34</f>
        <v>2679.45994520548</v>
      </c>
      <c r="F35" s="41">
        <f>E35+F34</f>
        <v>3543.8018630137</v>
      </c>
      <c r="G35" s="41">
        <f>F35+G34</f>
        <v>4436.95517808219</v>
      </c>
      <c r="H35" s="41">
        <f t="shared" ref="H35:N35" si="7">H34+G35</f>
        <v>5301.29709589041</v>
      </c>
      <c r="I35" s="41">
        <f t="shared" si="7"/>
        <v>6177.60799002382</v>
      </c>
      <c r="J35" s="41">
        <f t="shared" si="7"/>
        <v>7053.91888415724</v>
      </c>
      <c r="K35" s="41">
        <f t="shared" si="7"/>
        <v>7901.96168493151</v>
      </c>
      <c r="L35" s="41">
        <f t="shared" si="7"/>
        <v>8778.27257906492</v>
      </c>
      <c r="M35" s="41">
        <f t="shared" si="7"/>
        <v>9626.31537983919</v>
      </c>
      <c r="N35" s="41">
        <f t="shared" si="7"/>
        <v>10502.6262739726</v>
      </c>
    </row>
    <row r="36" spans="1:14">
      <c r="A36" s="39" t="s">
        <v>4302</v>
      </c>
      <c r="B36" s="40" t="s">
        <v>4299</v>
      </c>
      <c r="C36" s="41">
        <f>'2 过程管理表单'!X177</f>
        <v>0</v>
      </c>
      <c r="D36" s="41">
        <f>'2 过程管理表单'!AA177</f>
        <v>0</v>
      </c>
      <c r="E36" s="41">
        <f>'2 过程管理表单'!AD177</f>
        <v>0</v>
      </c>
      <c r="F36" s="41">
        <f>'2 过程管理表单'!AG177</f>
        <v>0</v>
      </c>
      <c r="G36" s="41">
        <f>'2 过程管理表单'!AJ177</f>
        <v>0</v>
      </c>
      <c r="H36" s="41">
        <f>'2 过程管理表单'!AM177</f>
        <v>0</v>
      </c>
      <c r="I36" s="41">
        <f>'2 过程管理表单'!AP177</f>
        <v>0</v>
      </c>
      <c r="J36" s="41">
        <f>'2 过程管理表单'!AS177</f>
        <v>0</v>
      </c>
      <c r="K36" s="41">
        <f>'2 过程管理表单'!AV177</f>
        <v>0</v>
      </c>
      <c r="L36" s="41">
        <f>'2 过程管理表单'!AY177</f>
        <v>0</v>
      </c>
      <c r="M36" s="41">
        <f>'2 过程管理表单'!BB177</f>
        <v>0</v>
      </c>
      <c r="N36" s="41">
        <f>'2 过程管理表单'!BE177</f>
        <v>0</v>
      </c>
    </row>
    <row r="37" spans="1:14">
      <c r="A37" s="39" t="s">
        <v>4302</v>
      </c>
      <c r="B37" s="40" t="s">
        <v>4300</v>
      </c>
      <c r="C37" s="6">
        <f>C36</f>
        <v>0</v>
      </c>
      <c r="D37" s="5">
        <f t="shared" ref="D37:N37" si="8">D36+C37</f>
        <v>0</v>
      </c>
      <c r="E37" s="6">
        <f t="shared" si="8"/>
        <v>0</v>
      </c>
      <c r="F37" s="6">
        <f t="shared" si="8"/>
        <v>0</v>
      </c>
      <c r="G37" s="6">
        <f t="shared" si="8"/>
        <v>0</v>
      </c>
      <c r="H37" s="6">
        <f t="shared" si="8"/>
        <v>0</v>
      </c>
      <c r="I37" s="6">
        <f t="shared" si="8"/>
        <v>0</v>
      </c>
      <c r="J37" s="6">
        <f t="shared" si="8"/>
        <v>0</v>
      </c>
      <c r="K37" s="6">
        <f t="shared" si="8"/>
        <v>0</v>
      </c>
      <c r="L37" s="6">
        <f t="shared" si="8"/>
        <v>0</v>
      </c>
      <c r="M37" s="6">
        <f t="shared" si="8"/>
        <v>0</v>
      </c>
      <c r="N37" s="5">
        <f t="shared" si="8"/>
        <v>0</v>
      </c>
    </row>
    <row r="38" spans="1:14">
      <c r="A38" s="42" t="s">
        <v>4303</v>
      </c>
      <c r="B38" s="20" t="s">
        <v>4304</v>
      </c>
      <c r="C38">
        <f t="shared" ref="C38:N38" si="9">C5+C9+C13+C17+C21+C25</f>
        <v>297859.623333333</v>
      </c>
      <c r="D38">
        <f t="shared" si="9"/>
        <v>578003.337575758</v>
      </c>
      <c r="E38">
        <f t="shared" si="9"/>
        <v>858147.051818182</v>
      </c>
      <c r="F38">
        <f t="shared" si="9"/>
        <v>1138290.76606061</v>
      </c>
      <c r="G38">
        <f t="shared" si="9"/>
        <v>1418434.48030303</v>
      </c>
      <c r="H38">
        <f t="shared" si="9"/>
        <v>1698578.19454545</v>
      </c>
      <c r="I38">
        <f t="shared" si="9"/>
        <v>1978721.90878788</v>
      </c>
      <c r="J38">
        <f t="shared" si="9"/>
        <v>2258865.6230303</v>
      </c>
      <c r="K38">
        <f t="shared" si="9"/>
        <v>2539009.33727273</v>
      </c>
      <c r="L38">
        <f t="shared" si="9"/>
        <v>2819153.05151515</v>
      </c>
      <c r="M38">
        <f t="shared" si="9"/>
        <v>3099296.76575758</v>
      </c>
      <c r="N38">
        <f t="shared" si="9"/>
        <v>3379440.48</v>
      </c>
    </row>
    <row r="39" spans="1:14">
      <c r="A39" s="42" t="s">
        <v>4303</v>
      </c>
      <c r="B39" s="20" t="s">
        <v>4305</v>
      </c>
      <c r="C39">
        <f t="shared" ref="C39:N39" si="10">C3+C7+C11+C15+C19+C23</f>
        <v>205485.463315068</v>
      </c>
      <c r="D39">
        <f t="shared" si="10"/>
        <v>525219.632438356</v>
      </c>
      <c r="E39">
        <f t="shared" si="10"/>
        <v>705373.855753425</v>
      </c>
      <c r="F39">
        <f t="shared" si="10"/>
        <v>928166.147671233</v>
      </c>
      <c r="G39">
        <f t="shared" si="10"/>
        <v>1197292.2609863</v>
      </c>
      <c r="H39">
        <f t="shared" si="10"/>
        <v>1394158.84290411</v>
      </c>
      <c r="I39">
        <f t="shared" si="10"/>
        <v>1604016.29379824</v>
      </c>
      <c r="J39">
        <f t="shared" si="10"/>
        <v>1604892.60469238</v>
      </c>
      <c r="K39">
        <f t="shared" si="10"/>
        <v>1605740.64749315</v>
      </c>
      <c r="L39">
        <f t="shared" si="10"/>
        <v>1606616.95838728</v>
      </c>
      <c r="M39">
        <f t="shared" si="10"/>
        <v>1607465.00118806</v>
      </c>
      <c r="N39">
        <f t="shared" si="10"/>
        <v>1608341.31208219</v>
      </c>
    </row>
    <row r="42" spans="1:14">
      <c r="A42" s="4" t="s">
        <v>214</v>
      </c>
      <c r="B42" t="s">
        <v>4306</v>
      </c>
      <c r="C42">
        <f t="shared" ref="C42:N42" si="11">IF(C3&gt;C5,1,0)</f>
        <v>0</v>
      </c>
      <c r="D42">
        <f t="shared" si="11"/>
        <v>0</v>
      </c>
      <c r="E42">
        <f t="shared" si="11"/>
        <v>0</v>
      </c>
      <c r="F42">
        <f t="shared" si="11"/>
        <v>0</v>
      </c>
      <c r="G42">
        <f t="shared" si="11"/>
        <v>0</v>
      </c>
      <c r="H42">
        <f t="shared" si="11"/>
        <v>0</v>
      </c>
      <c r="I42">
        <f t="shared" si="11"/>
        <v>0</v>
      </c>
      <c r="J42">
        <f t="shared" si="11"/>
        <v>0</v>
      </c>
      <c r="K42">
        <f t="shared" si="11"/>
        <v>0</v>
      </c>
      <c r="L42">
        <f t="shared" si="11"/>
        <v>0</v>
      </c>
      <c r="M42">
        <f t="shared" si="11"/>
        <v>0</v>
      </c>
      <c r="N42">
        <f t="shared" si="11"/>
        <v>0</v>
      </c>
    </row>
    <row r="43" spans="1:14">
      <c r="A43" s="4" t="s">
        <v>9</v>
      </c>
      <c r="B43" t="s">
        <v>4306</v>
      </c>
      <c r="C43">
        <f t="shared" ref="C43:N43" si="12">IF(C7&gt;C9,1,0)</f>
        <v>0</v>
      </c>
      <c r="D43">
        <f t="shared" si="12"/>
        <v>0</v>
      </c>
      <c r="E43">
        <f t="shared" si="12"/>
        <v>0</v>
      </c>
      <c r="F43">
        <f t="shared" si="12"/>
        <v>0</v>
      </c>
      <c r="G43">
        <f t="shared" si="12"/>
        <v>0</v>
      </c>
      <c r="H43">
        <f t="shared" si="12"/>
        <v>0</v>
      </c>
      <c r="I43">
        <f t="shared" si="12"/>
        <v>0</v>
      </c>
      <c r="J43">
        <f t="shared" si="12"/>
        <v>0</v>
      </c>
      <c r="K43">
        <f t="shared" si="12"/>
        <v>0</v>
      </c>
      <c r="L43">
        <f t="shared" si="12"/>
        <v>0</v>
      </c>
      <c r="M43">
        <f t="shared" si="12"/>
        <v>0</v>
      </c>
      <c r="N43">
        <f t="shared" si="12"/>
        <v>0</v>
      </c>
    </row>
    <row r="44" spans="1:14">
      <c r="A44" s="4" t="s">
        <v>64</v>
      </c>
      <c r="B44" t="s">
        <v>4306</v>
      </c>
      <c r="C44">
        <f t="shared" ref="C44:N44" si="13">IF(C11&gt;C13,1,0)</f>
        <v>0</v>
      </c>
      <c r="D44">
        <f t="shared" si="13"/>
        <v>0</v>
      </c>
      <c r="E44">
        <f t="shared" si="13"/>
        <v>0</v>
      </c>
      <c r="F44">
        <f t="shared" si="13"/>
        <v>0</v>
      </c>
      <c r="G44">
        <f t="shared" si="13"/>
        <v>0</v>
      </c>
      <c r="H44">
        <f t="shared" si="13"/>
        <v>0</v>
      </c>
      <c r="I44">
        <f t="shared" si="13"/>
        <v>0</v>
      </c>
      <c r="J44">
        <f t="shared" si="13"/>
        <v>0</v>
      </c>
      <c r="K44">
        <f t="shared" si="13"/>
        <v>0</v>
      </c>
      <c r="L44">
        <f t="shared" si="13"/>
        <v>0</v>
      </c>
      <c r="M44">
        <f t="shared" si="13"/>
        <v>0</v>
      </c>
      <c r="N44">
        <f t="shared" si="13"/>
        <v>0</v>
      </c>
    </row>
    <row r="45" spans="1:14">
      <c r="A45" s="4" t="s">
        <v>215</v>
      </c>
      <c r="B45" t="s">
        <v>4306</v>
      </c>
      <c r="C45">
        <f t="shared" ref="C45:N45" si="14">IF(C15&gt;C17,1,0)</f>
        <v>0</v>
      </c>
      <c r="D45">
        <f t="shared" si="14"/>
        <v>0</v>
      </c>
      <c r="E45">
        <f t="shared" si="14"/>
        <v>0</v>
      </c>
      <c r="F45">
        <f t="shared" si="14"/>
        <v>0</v>
      </c>
      <c r="G45">
        <f t="shared" si="14"/>
        <v>0</v>
      </c>
      <c r="H45">
        <f t="shared" si="14"/>
        <v>0</v>
      </c>
      <c r="I45">
        <f t="shared" si="14"/>
        <v>0</v>
      </c>
      <c r="J45">
        <f t="shared" si="14"/>
        <v>0</v>
      </c>
      <c r="K45">
        <f t="shared" si="14"/>
        <v>0</v>
      </c>
      <c r="L45">
        <f t="shared" si="14"/>
        <v>0</v>
      </c>
      <c r="M45">
        <f t="shared" si="14"/>
        <v>0</v>
      </c>
      <c r="N45">
        <f t="shared" si="14"/>
        <v>0</v>
      </c>
    </row>
    <row r="46" spans="1:14">
      <c r="A46" s="4" t="s">
        <v>216</v>
      </c>
      <c r="B46" t="s">
        <v>4306</v>
      </c>
      <c r="C46">
        <f t="shared" ref="C46:N46" si="15">IF(C19&gt;C21,1,0)</f>
        <v>0</v>
      </c>
      <c r="D46">
        <f t="shared" si="15"/>
        <v>0</v>
      </c>
      <c r="E46">
        <f t="shared" si="15"/>
        <v>0</v>
      </c>
      <c r="F46">
        <f t="shared" si="15"/>
        <v>0</v>
      </c>
      <c r="G46">
        <f t="shared" si="15"/>
        <v>0</v>
      </c>
      <c r="H46">
        <f t="shared" si="15"/>
        <v>0</v>
      </c>
      <c r="I46">
        <f t="shared" si="15"/>
        <v>0</v>
      </c>
      <c r="J46">
        <f t="shared" si="15"/>
        <v>0</v>
      </c>
      <c r="K46">
        <f t="shared" si="15"/>
        <v>0</v>
      </c>
      <c r="L46">
        <f t="shared" si="15"/>
        <v>0</v>
      </c>
      <c r="M46">
        <f t="shared" si="15"/>
        <v>0</v>
      </c>
      <c r="N46">
        <f t="shared" si="15"/>
        <v>0</v>
      </c>
    </row>
    <row r="47" spans="1:14">
      <c r="A47" s="4" t="s">
        <v>217</v>
      </c>
      <c r="B47" t="s">
        <v>4306</v>
      </c>
      <c r="C47">
        <f t="shared" ref="C47:N47" si="16">IF(C23&gt;C25,1,0)</f>
        <v>0</v>
      </c>
      <c r="D47">
        <f t="shared" si="16"/>
        <v>0</v>
      </c>
      <c r="E47">
        <f t="shared" si="16"/>
        <v>0</v>
      </c>
      <c r="F47">
        <f t="shared" si="16"/>
        <v>0</v>
      </c>
      <c r="G47">
        <f t="shared" si="16"/>
        <v>0</v>
      </c>
      <c r="H47">
        <f t="shared" si="16"/>
        <v>0</v>
      </c>
      <c r="I47">
        <f t="shared" si="16"/>
        <v>0</v>
      </c>
      <c r="J47">
        <f t="shared" si="16"/>
        <v>0</v>
      </c>
      <c r="K47">
        <f t="shared" si="16"/>
        <v>0</v>
      </c>
      <c r="L47">
        <f t="shared" si="16"/>
        <v>0</v>
      </c>
      <c r="M47">
        <f t="shared" si="16"/>
        <v>0</v>
      </c>
      <c r="N47">
        <f t="shared" si="16"/>
        <v>0</v>
      </c>
    </row>
    <row r="48" spans="1:14">
      <c r="A48" s="43" t="s">
        <v>4296</v>
      </c>
      <c r="B48" t="s">
        <v>4306</v>
      </c>
      <c r="C48">
        <f t="shared" ref="C48:N48" si="17">IF(C27&gt;C29,1,0)</f>
        <v>0</v>
      </c>
      <c r="D48">
        <f t="shared" si="17"/>
        <v>0</v>
      </c>
      <c r="E48">
        <f t="shared" si="17"/>
        <v>0</v>
      </c>
      <c r="F48">
        <f t="shared" si="17"/>
        <v>0</v>
      </c>
      <c r="G48">
        <f t="shared" si="17"/>
        <v>0</v>
      </c>
      <c r="H48">
        <f t="shared" si="17"/>
        <v>0</v>
      </c>
      <c r="I48">
        <f t="shared" si="17"/>
        <v>0</v>
      </c>
      <c r="J48">
        <f t="shared" si="17"/>
        <v>0</v>
      </c>
      <c r="K48">
        <f t="shared" si="17"/>
        <v>0</v>
      </c>
      <c r="L48">
        <f t="shared" si="17"/>
        <v>0</v>
      </c>
      <c r="M48">
        <f t="shared" si="17"/>
        <v>0</v>
      </c>
      <c r="N48">
        <f t="shared" si="17"/>
        <v>0</v>
      </c>
    </row>
    <row r="49" spans="1:14">
      <c r="A49" s="43" t="s">
        <v>4301</v>
      </c>
      <c r="B49" t="s">
        <v>4306</v>
      </c>
      <c r="C49">
        <f t="shared" ref="C49:N49" si="18">IF(C31&gt;C33,1,0)</f>
        <v>0</v>
      </c>
      <c r="D49">
        <f t="shared" si="18"/>
        <v>0</v>
      </c>
      <c r="E49">
        <f t="shared" si="18"/>
        <v>0</v>
      </c>
      <c r="F49">
        <f t="shared" si="18"/>
        <v>0</v>
      </c>
      <c r="G49">
        <f t="shared" si="18"/>
        <v>0</v>
      </c>
      <c r="H49">
        <f t="shared" si="18"/>
        <v>0</v>
      </c>
      <c r="I49">
        <f t="shared" si="18"/>
        <v>0</v>
      </c>
      <c r="J49">
        <f t="shared" si="18"/>
        <v>0</v>
      </c>
      <c r="K49">
        <f t="shared" si="18"/>
        <v>0</v>
      </c>
      <c r="L49">
        <f t="shared" si="18"/>
        <v>0</v>
      </c>
      <c r="M49">
        <f t="shared" si="18"/>
        <v>0</v>
      </c>
      <c r="N49">
        <f t="shared" si="18"/>
        <v>0</v>
      </c>
    </row>
    <row r="50" spans="1:14">
      <c r="A50" s="43" t="s">
        <v>4302</v>
      </c>
      <c r="B50" t="s">
        <v>4306</v>
      </c>
      <c r="C50">
        <f t="shared" ref="C50:N50" si="19">IF(C35&gt;C37,1,0)</f>
        <v>1</v>
      </c>
      <c r="D50">
        <f t="shared" si="19"/>
        <v>1</v>
      </c>
      <c r="E50">
        <f t="shared" si="19"/>
        <v>1</v>
      </c>
      <c r="F50">
        <f t="shared" si="19"/>
        <v>1</v>
      </c>
      <c r="G50">
        <f t="shared" si="19"/>
        <v>1</v>
      </c>
      <c r="H50">
        <f t="shared" si="19"/>
        <v>1</v>
      </c>
      <c r="I50">
        <f t="shared" si="19"/>
        <v>1</v>
      </c>
      <c r="J50">
        <f t="shared" si="19"/>
        <v>1</v>
      </c>
      <c r="K50">
        <f t="shared" si="19"/>
        <v>1</v>
      </c>
      <c r="L50">
        <f t="shared" si="19"/>
        <v>1</v>
      </c>
      <c r="M50">
        <f t="shared" si="19"/>
        <v>1</v>
      </c>
      <c r="N50">
        <f t="shared" si="19"/>
        <v>1</v>
      </c>
    </row>
    <row r="51" spans="2:14">
      <c r="B51" t="s">
        <v>738</v>
      </c>
      <c r="C51">
        <f t="shared" ref="C51:N51" si="20">SUM(C42:C50)</f>
        <v>1</v>
      </c>
      <c r="D51">
        <f t="shared" si="20"/>
        <v>1</v>
      </c>
      <c r="E51">
        <f t="shared" si="20"/>
        <v>1</v>
      </c>
      <c r="F51">
        <f t="shared" si="20"/>
        <v>1</v>
      </c>
      <c r="G51">
        <f t="shared" si="20"/>
        <v>1</v>
      </c>
      <c r="H51">
        <f t="shared" si="20"/>
        <v>1</v>
      </c>
      <c r="I51">
        <f t="shared" si="20"/>
        <v>1</v>
      </c>
      <c r="J51">
        <f t="shared" si="20"/>
        <v>1</v>
      </c>
      <c r="K51">
        <f t="shared" si="20"/>
        <v>1</v>
      </c>
      <c r="L51">
        <f t="shared" si="20"/>
        <v>1</v>
      </c>
      <c r="M51">
        <f t="shared" si="20"/>
        <v>1</v>
      </c>
      <c r="N51">
        <f t="shared" si="20"/>
        <v>1</v>
      </c>
    </row>
    <row r="52" spans="2:14">
      <c r="B52" t="s">
        <v>4307</v>
      </c>
      <c r="C52">
        <f>C51</f>
        <v>1</v>
      </c>
      <c r="D52">
        <f t="shared" ref="D52:N52" si="21">C52+D51</f>
        <v>2</v>
      </c>
      <c r="E52">
        <f t="shared" si="21"/>
        <v>3</v>
      </c>
      <c r="F52">
        <f t="shared" si="21"/>
        <v>4</v>
      </c>
      <c r="G52">
        <f t="shared" si="21"/>
        <v>5</v>
      </c>
      <c r="H52">
        <f t="shared" si="21"/>
        <v>6</v>
      </c>
      <c r="I52">
        <f t="shared" si="21"/>
        <v>7</v>
      </c>
      <c r="J52">
        <f t="shared" si="21"/>
        <v>8</v>
      </c>
      <c r="K52">
        <f t="shared" si="21"/>
        <v>9</v>
      </c>
      <c r="L52">
        <f t="shared" si="21"/>
        <v>10</v>
      </c>
      <c r="M52">
        <f t="shared" si="21"/>
        <v>11</v>
      </c>
      <c r="N52">
        <f t="shared" si="21"/>
        <v>12</v>
      </c>
    </row>
  </sheetData>
  <pageMargins left="0.7" right="0.7" top="0.75" bottom="0.75" header="0.3" footer="0.3"/>
  <pageSetup paperSize="9" orientation="portrait"/>
  <headerFooter/>
  <tableParts count="1">
    <tablePart r:id="rId1"/>
  </tableParts>
</worksheet>
</file>

<file path=xl/worksheets/sheet2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N52"/>
  <sheetViews>
    <sheetView workbookViewId="0">
      <selection activeCell="C26" sqref="C26:N26"/>
    </sheetView>
  </sheetViews>
  <sheetFormatPr defaultColWidth="9" defaultRowHeight="14"/>
  <cols>
    <col min="2" max="2" width="23.3727272727273" customWidth="1"/>
    <col min="3" max="14" width="12.8181818181818"/>
  </cols>
  <sheetData>
    <row r="1" spans="1:14">
      <c r="A1" s="3" t="s">
        <v>4269</v>
      </c>
      <c r="B1" s="20" t="s">
        <v>4270</v>
      </c>
      <c r="C1" s="9" t="s">
        <v>759</v>
      </c>
      <c r="D1" s="9" t="s">
        <v>760</v>
      </c>
      <c r="E1" s="9" t="s">
        <v>761</v>
      </c>
      <c r="F1" s="9" t="s">
        <v>762</v>
      </c>
      <c r="G1" s="9" t="s">
        <v>763</v>
      </c>
      <c r="H1" s="9" t="s">
        <v>764</v>
      </c>
      <c r="I1" s="9" t="s">
        <v>765</v>
      </c>
      <c r="J1" s="9" t="s">
        <v>766</v>
      </c>
      <c r="K1" s="9" t="s">
        <v>767</v>
      </c>
      <c r="L1" s="9" t="s">
        <v>768</v>
      </c>
      <c r="M1" s="9" t="s">
        <v>769</v>
      </c>
      <c r="N1" s="9" t="s">
        <v>770</v>
      </c>
    </row>
    <row r="2" spans="1:14">
      <c r="A2" s="14" t="s">
        <v>214</v>
      </c>
      <c r="B2" s="20" t="s">
        <v>4271</v>
      </c>
      <c r="C2" s="36">
        <f>'2 过程管理表单'!Z5-SUMIFS('2 过程管理表单'!Z:Z,'2 过程管理表单'!D:D,"自有人员")</f>
        <v>893.15331506799</v>
      </c>
      <c r="D2" s="36">
        <f>'2 过程管理表单'!AC5-SUMIFS('2 过程管理表单'!AC:AC,'2 过程管理表单'!D:D,"自有人员")</f>
        <v>806.719123288</v>
      </c>
      <c r="E2" s="36">
        <f>'2 过程管理表单'!AF5-SUMIFS('2 过程管理表单'!AF:AF,'2 过程管理表单'!D:D,"自有人员")</f>
        <v>893.15331506799</v>
      </c>
      <c r="F2" s="36">
        <f>'2 过程管理表单'!AI5-SUMIFS('2 过程管理表单'!AI:AI,'2 过程管理表单'!D:D,"自有人员")</f>
        <v>864.341917807993</v>
      </c>
      <c r="G2" s="36">
        <f>'2 过程管理表单'!AL5-SUMIFS('2 过程管理表单'!AL:AL,'2 过程管理表单'!D:D,"自有人员")</f>
        <v>893.153315068979</v>
      </c>
      <c r="H2" s="36">
        <f>'2 过程管理表单'!AO5-SUMIFS('2 过程管理表单'!AO:AO,'2 过程管理表单'!D:D,"自有人员")</f>
        <v>864.341917808022</v>
      </c>
      <c r="I2" s="36">
        <f>'2 过程管理表单'!AR5-SUMIFS('2 过程管理表单'!AR:AR,'2 过程管理表单'!D:D,"自有人员")</f>
        <v>876.310894132999</v>
      </c>
      <c r="J2" s="36">
        <f>'2 过程管理表单'!AU5-SUMIFS('2 过程管理表单'!AU:AU,'2 过程管理表单'!D:D,"自有人员")</f>
        <v>876.310894133413</v>
      </c>
      <c r="K2" s="36">
        <f>'2 过程管理表单'!AX5-SUMIFS('2 过程管理表单'!AX:AX,'2 过程管理表单'!D:D,"自有人员")</f>
        <v>848.042800774271</v>
      </c>
      <c r="L2" s="36">
        <f>'2 过程管理表单'!BA5-SUMIFS('2 过程管理表单'!BA:BA,'2 过程管理表单'!D:D,"自有人员")</f>
        <v>876.310894133413</v>
      </c>
      <c r="M2" s="36">
        <f>'2 过程管理表单'!BD5-SUMIFS('2 过程管理表单'!BD:BD,'2 过程管理表单'!D:D,"自有人员")</f>
        <v>848.042800774271</v>
      </c>
      <c r="N2" s="36">
        <f>'2 过程管理表单'!BG5-SUMIFS('2 过程管理表单'!BG:BG,'2 过程管理表单'!D:D,"自有人员")</f>
        <v>876.310894133413</v>
      </c>
    </row>
    <row r="3" spans="1:14">
      <c r="A3" s="14" t="s">
        <v>214</v>
      </c>
      <c r="B3" s="20" t="s">
        <v>4272</v>
      </c>
      <c r="C3">
        <f t="shared" ref="C3:C7" si="0">C2</f>
        <v>893.15331506799</v>
      </c>
      <c r="D3">
        <f t="shared" ref="D3:N3" si="1">C3+D2</f>
        <v>1699.87243835599</v>
      </c>
      <c r="E3">
        <f t="shared" si="1"/>
        <v>2593.02575342398</v>
      </c>
      <c r="F3">
        <f t="shared" si="1"/>
        <v>3457.36767123197</v>
      </c>
      <c r="G3">
        <f t="shared" si="1"/>
        <v>4350.52098630095</v>
      </c>
      <c r="H3">
        <f t="shared" si="1"/>
        <v>5214.86290410897</v>
      </c>
      <c r="I3">
        <f t="shared" si="1"/>
        <v>6091.17379824197</v>
      </c>
      <c r="J3">
        <f t="shared" si="1"/>
        <v>6967.48469237539</v>
      </c>
      <c r="K3">
        <f t="shared" si="1"/>
        <v>7815.52749314966</v>
      </c>
      <c r="L3">
        <f t="shared" si="1"/>
        <v>8691.83838728307</v>
      </c>
      <c r="M3">
        <f t="shared" si="1"/>
        <v>9539.88118805734</v>
      </c>
      <c r="N3">
        <f t="shared" si="1"/>
        <v>10416.1920821908</v>
      </c>
    </row>
    <row r="4" spans="1:14">
      <c r="A4" s="14" t="s">
        <v>214</v>
      </c>
      <c r="B4" s="20" t="s">
        <v>4273</v>
      </c>
      <c r="C4" s="36">
        <f>'2 过程管理表单'!X5-SUMIFS('2 过程管理表单'!X:X,'2 过程管理表单'!D:D,"自有人员")</f>
        <v>41600</v>
      </c>
      <c r="D4" s="36">
        <f>'2 过程管理表单'!AA5-SUMIFS('2 过程管理表单'!AA:AA,'2 过程管理表单'!D:D,"自有人员")</f>
        <v>41600</v>
      </c>
      <c r="E4" s="36">
        <f>'2 过程管理表单'!AD5-SUMIFS('2 过程管理表单'!AD:AD,'2 过程管理表单'!D:D,"自有人员")</f>
        <v>41600</v>
      </c>
      <c r="F4" s="36">
        <f>'2 过程管理表单'!AG5-SUMIFS('2 过程管理表单'!AG:AG,'2 过程管理表单'!D:D,"自有人员")</f>
        <v>41600</v>
      </c>
      <c r="G4" s="36">
        <f>'2 过程管理表单'!AJ5-SUMIFS('2 过程管理表单'!AJ:AJ,'2 过程管理表单'!D:D,"自有人员")</f>
        <v>41600</v>
      </c>
      <c r="H4" s="36">
        <f>'2 过程管理表单'!AM5-SUMIFS('2 过程管理表单'!AM:AM,'2 过程管理表单'!D:D,"自有人员")</f>
        <v>41600</v>
      </c>
      <c r="I4" s="36">
        <f>'2 过程管理表单'!AP5-SUMIFS('2 过程管理表单'!AP:AP,'2 过程管理表单'!D:D,"自有人员")</f>
        <v>41600</v>
      </c>
      <c r="J4" s="36">
        <f>'2 过程管理表单'!AS5-SUMIFS('2 过程管理表单'!AS:AS,'2 过程管理表单'!D:D,"自有人员")</f>
        <v>41600</v>
      </c>
      <c r="K4" s="36">
        <f>'2 过程管理表单'!AV5-SUMIFS('2 过程管理表单'!AV:AV,'2 过程管理表单'!D:D,"自有人员")</f>
        <v>41600</v>
      </c>
      <c r="L4" s="36">
        <f>'2 过程管理表单'!AY5-SUMIFS('2 过程管理表单'!AY:AY,'2 过程管理表单'!D:D,"自有人员")</f>
        <v>41600</v>
      </c>
      <c r="M4" s="36">
        <f>'2 过程管理表单'!BB5-SUMIFS('2 过程管理表单'!BB:BB,'2 过程管理表单'!D:D,"自有人员")</f>
        <v>41600</v>
      </c>
      <c r="N4" s="36">
        <f>'2 过程管理表单'!BE5-SUMIFS('2 过程管理表单'!BE:BE,'2 过程管理表单'!D:D,"自有人员")</f>
        <v>41600</v>
      </c>
    </row>
    <row r="5" spans="1:14">
      <c r="A5" s="14" t="s">
        <v>214</v>
      </c>
      <c r="B5" s="20" t="s">
        <v>4274</v>
      </c>
      <c r="C5">
        <f t="shared" si="0"/>
        <v>41600</v>
      </c>
      <c r="D5">
        <f t="shared" ref="D5:N5" si="2">C5+D4</f>
        <v>83200</v>
      </c>
      <c r="E5">
        <f t="shared" si="2"/>
        <v>124800</v>
      </c>
      <c r="F5">
        <f t="shared" si="2"/>
        <v>166400</v>
      </c>
      <c r="G5">
        <f t="shared" si="2"/>
        <v>208000</v>
      </c>
      <c r="H5">
        <f t="shared" si="2"/>
        <v>249600</v>
      </c>
      <c r="I5">
        <f t="shared" si="2"/>
        <v>291200</v>
      </c>
      <c r="J5">
        <f t="shared" si="2"/>
        <v>332800</v>
      </c>
      <c r="K5">
        <f t="shared" si="2"/>
        <v>374400</v>
      </c>
      <c r="L5">
        <f t="shared" si="2"/>
        <v>416000</v>
      </c>
      <c r="M5">
        <f t="shared" si="2"/>
        <v>457600</v>
      </c>
      <c r="N5">
        <f t="shared" si="2"/>
        <v>499200</v>
      </c>
    </row>
    <row r="6" spans="1:14">
      <c r="A6" s="14" t="s">
        <v>9</v>
      </c>
      <c r="B6" s="37" t="s">
        <v>4275</v>
      </c>
      <c r="C6">
        <f>'2 过程管理表单'!Z508</f>
        <v>0</v>
      </c>
      <c r="D6">
        <f>'2 过程管理表单'!AC508</f>
        <v>0</v>
      </c>
      <c r="E6">
        <f>'2 过程管理表单'!AF508</f>
        <v>0</v>
      </c>
      <c r="F6">
        <f>'2 过程管理表单'!AI508</f>
        <v>0</v>
      </c>
      <c r="G6">
        <f>'2 过程管理表单'!AL508</f>
        <v>0</v>
      </c>
      <c r="H6">
        <f>'2 过程管理表单'!AO508</f>
        <v>0</v>
      </c>
      <c r="I6">
        <f>'2 过程管理表单'!AR508</f>
        <v>0</v>
      </c>
      <c r="J6">
        <f>'2 过程管理表单'!AU508</f>
        <v>0</v>
      </c>
      <c r="K6">
        <f>'2 过程管理表单'!AX508</f>
        <v>0</v>
      </c>
      <c r="L6">
        <f>'2 过程管理表单'!BA508</f>
        <v>0</v>
      </c>
      <c r="M6">
        <f>'2 过程管理表单'!BD508</f>
        <v>0</v>
      </c>
      <c r="N6">
        <f>'2 过程管理表单'!BG508</f>
        <v>0</v>
      </c>
    </row>
    <row r="7" spans="1:14">
      <c r="A7" s="14" t="s">
        <v>9</v>
      </c>
      <c r="B7" s="37" t="s">
        <v>4276</v>
      </c>
      <c r="C7">
        <f t="shared" si="0"/>
        <v>0</v>
      </c>
      <c r="D7">
        <f t="shared" ref="D7:N7" si="3">C7+D6</f>
        <v>0</v>
      </c>
      <c r="E7">
        <f t="shared" si="3"/>
        <v>0</v>
      </c>
      <c r="F7">
        <f t="shared" si="3"/>
        <v>0</v>
      </c>
      <c r="G7">
        <f t="shared" si="3"/>
        <v>0</v>
      </c>
      <c r="H7">
        <f t="shared" si="3"/>
        <v>0</v>
      </c>
      <c r="I7">
        <f t="shared" si="3"/>
        <v>0</v>
      </c>
      <c r="J7">
        <f t="shared" si="3"/>
        <v>0</v>
      </c>
      <c r="K7">
        <f t="shared" si="3"/>
        <v>0</v>
      </c>
      <c r="L7">
        <f t="shared" si="3"/>
        <v>0</v>
      </c>
      <c r="M7">
        <f t="shared" si="3"/>
        <v>0</v>
      </c>
      <c r="N7">
        <f t="shared" si="3"/>
        <v>0</v>
      </c>
    </row>
    <row r="8" spans="1:14">
      <c r="A8" s="14" t="s">
        <v>9</v>
      </c>
      <c r="B8" s="20" t="s">
        <v>4277</v>
      </c>
      <c r="C8">
        <f>'2 过程管理表单'!X508</f>
        <v>0</v>
      </c>
      <c r="D8">
        <f>'2 过程管理表单'!AA508</f>
        <v>0</v>
      </c>
      <c r="E8">
        <f>'2 过程管理表单'!AD508</f>
        <v>0</v>
      </c>
      <c r="F8">
        <f>'2 过程管理表单'!AG508</f>
        <v>0</v>
      </c>
      <c r="G8">
        <f>'2 过程管理表单'!AJ508</f>
        <v>0</v>
      </c>
      <c r="H8">
        <f>'2 过程管理表单'!AM508</f>
        <v>0</v>
      </c>
      <c r="I8">
        <f>'2 过程管理表单'!AP508</f>
        <v>0</v>
      </c>
      <c r="J8">
        <f>'2 过程管理表单'!AS508</f>
        <v>0</v>
      </c>
      <c r="K8">
        <f>'2 过程管理表单'!AV508</f>
        <v>0</v>
      </c>
      <c r="L8">
        <f>'2 过程管理表单'!AY508</f>
        <v>0</v>
      </c>
      <c r="M8">
        <f>'2 过程管理表单'!BB508</f>
        <v>0</v>
      </c>
      <c r="N8">
        <f>'2 过程管理表单'!BE508</f>
        <v>0</v>
      </c>
    </row>
    <row r="9" spans="1:14">
      <c r="A9" s="14" t="s">
        <v>9</v>
      </c>
      <c r="B9" s="20" t="s">
        <v>4278</v>
      </c>
      <c r="C9">
        <f t="shared" ref="C9:C13" si="4">C8</f>
        <v>0</v>
      </c>
      <c r="D9">
        <f t="shared" ref="D9:N9" si="5">C9+D8</f>
        <v>0</v>
      </c>
      <c r="E9">
        <f t="shared" si="5"/>
        <v>0</v>
      </c>
      <c r="F9">
        <f t="shared" si="5"/>
        <v>0</v>
      </c>
      <c r="G9">
        <f t="shared" si="5"/>
        <v>0</v>
      </c>
      <c r="H9">
        <f t="shared" si="5"/>
        <v>0</v>
      </c>
      <c r="I9">
        <f t="shared" si="5"/>
        <v>0</v>
      </c>
      <c r="J9">
        <f t="shared" si="5"/>
        <v>0</v>
      </c>
      <c r="K9">
        <f t="shared" si="5"/>
        <v>0</v>
      </c>
      <c r="L9">
        <f t="shared" si="5"/>
        <v>0</v>
      </c>
      <c r="M9">
        <f t="shared" si="5"/>
        <v>0</v>
      </c>
      <c r="N9">
        <f t="shared" si="5"/>
        <v>0</v>
      </c>
    </row>
    <row r="10" spans="1:14">
      <c r="A10" s="14" t="s">
        <v>64</v>
      </c>
      <c r="B10" s="20" t="s">
        <v>4279</v>
      </c>
      <c r="C10">
        <f>'2 过程管理表单'!Z536</f>
        <v>0</v>
      </c>
      <c r="D10">
        <f>'2 过程管理表单'!AC536</f>
        <v>0</v>
      </c>
      <c r="E10">
        <f>'2 过程管理表单'!AF536</f>
        <v>0</v>
      </c>
      <c r="F10">
        <f>'2 过程管理表单'!AI536</f>
        <v>0</v>
      </c>
      <c r="G10">
        <f>'2 过程管理表单'!AL536</f>
        <v>0</v>
      </c>
      <c r="H10">
        <f>'2 过程管理表单'!AO536</f>
        <v>0</v>
      </c>
      <c r="I10">
        <f>'2 过程管理表单'!AR536</f>
        <v>0</v>
      </c>
      <c r="J10">
        <f>'2 过程管理表单'!AU536</f>
        <v>0</v>
      </c>
      <c r="K10">
        <f>'2 过程管理表单'!AX536</f>
        <v>0</v>
      </c>
      <c r="L10">
        <f>'2 过程管理表单'!BA536</f>
        <v>0</v>
      </c>
      <c r="M10">
        <f>'2 过程管理表单'!BD536</f>
        <v>0</v>
      </c>
      <c r="N10">
        <f>'2 过程管理表单'!BG536</f>
        <v>0</v>
      </c>
    </row>
    <row r="11" spans="1:14">
      <c r="A11" s="14" t="s">
        <v>64</v>
      </c>
      <c r="B11" s="20" t="s">
        <v>4280</v>
      </c>
      <c r="C11">
        <f t="shared" si="4"/>
        <v>0</v>
      </c>
      <c r="D11">
        <f t="shared" ref="D11:N11" si="6">C11+D10</f>
        <v>0</v>
      </c>
      <c r="E11">
        <f t="shared" si="6"/>
        <v>0</v>
      </c>
      <c r="F11">
        <f t="shared" si="6"/>
        <v>0</v>
      </c>
      <c r="G11">
        <f t="shared" si="6"/>
        <v>0</v>
      </c>
      <c r="H11">
        <f t="shared" si="6"/>
        <v>0</v>
      </c>
      <c r="I11">
        <f t="shared" si="6"/>
        <v>0</v>
      </c>
      <c r="J11">
        <f t="shared" si="6"/>
        <v>0</v>
      </c>
      <c r="K11">
        <f t="shared" si="6"/>
        <v>0</v>
      </c>
      <c r="L11">
        <f t="shared" si="6"/>
        <v>0</v>
      </c>
      <c r="M11">
        <f t="shared" si="6"/>
        <v>0</v>
      </c>
      <c r="N11">
        <f t="shared" si="6"/>
        <v>0</v>
      </c>
    </row>
    <row r="12" spans="1:14">
      <c r="A12" s="14" t="s">
        <v>64</v>
      </c>
      <c r="B12" s="20" t="s">
        <v>4281</v>
      </c>
      <c r="C12">
        <f>'2 过程管理表单'!X536</f>
        <v>0</v>
      </c>
      <c r="D12">
        <f>'2 过程管理表单'!AA536</f>
        <v>0</v>
      </c>
      <c r="E12">
        <f>'2 过程管理表单'!AD536</f>
        <v>0</v>
      </c>
      <c r="F12">
        <f>'2 过程管理表单'!AG536</f>
        <v>0</v>
      </c>
      <c r="G12">
        <f>'2 过程管理表单'!AJ536</f>
        <v>0</v>
      </c>
      <c r="H12">
        <f>'2 过程管理表单'!AM536</f>
        <v>0</v>
      </c>
      <c r="I12">
        <f>'2 过程管理表单'!AP536</f>
        <v>0</v>
      </c>
      <c r="J12">
        <f>'2 过程管理表单'!AS536</f>
        <v>0</v>
      </c>
      <c r="K12">
        <f>'2 过程管理表单'!AV536</f>
        <v>0</v>
      </c>
      <c r="L12">
        <f>'2 过程管理表单'!AY536</f>
        <v>0</v>
      </c>
      <c r="M12">
        <f>'2 过程管理表单'!BB536</f>
        <v>0</v>
      </c>
      <c r="N12">
        <f>'2 过程管理表单'!BE536</f>
        <v>0</v>
      </c>
    </row>
    <row r="13" spans="1:14">
      <c r="A13" s="14" t="s">
        <v>64</v>
      </c>
      <c r="B13" s="20" t="s">
        <v>4282</v>
      </c>
      <c r="C13">
        <f t="shared" si="4"/>
        <v>0</v>
      </c>
      <c r="D13">
        <f t="shared" ref="D13:N13" si="7">C13+D12</f>
        <v>0</v>
      </c>
      <c r="E13">
        <f t="shared" si="7"/>
        <v>0</v>
      </c>
      <c r="F13">
        <f t="shared" si="7"/>
        <v>0</v>
      </c>
      <c r="G13">
        <f t="shared" si="7"/>
        <v>0</v>
      </c>
      <c r="H13">
        <f t="shared" si="7"/>
        <v>0</v>
      </c>
      <c r="I13">
        <f t="shared" si="7"/>
        <v>0</v>
      </c>
      <c r="J13">
        <f t="shared" si="7"/>
        <v>0</v>
      </c>
      <c r="K13">
        <f t="shared" si="7"/>
        <v>0</v>
      </c>
      <c r="L13">
        <f t="shared" si="7"/>
        <v>0</v>
      </c>
      <c r="M13">
        <f t="shared" si="7"/>
        <v>0</v>
      </c>
      <c r="N13">
        <f t="shared" si="7"/>
        <v>0</v>
      </c>
    </row>
    <row r="14" spans="1:14">
      <c r="A14" s="14" t="s">
        <v>215</v>
      </c>
      <c r="B14" s="20" t="s">
        <v>4283</v>
      </c>
      <c r="C14">
        <f>'2 过程管理表单'!Z597</f>
        <v>0</v>
      </c>
      <c r="D14">
        <f>'2 过程管理表单'!AC597</f>
        <v>0</v>
      </c>
      <c r="E14">
        <f>'2 过程管理表单'!AF597</f>
        <v>0</v>
      </c>
      <c r="F14">
        <f>'2 过程管理表单'!AI597</f>
        <v>0</v>
      </c>
      <c r="G14">
        <f>'2 过程管理表单'!AL597</f>
        <v>0</v>
      </c>
      <c r="H14">
        <f>'2 过程管理表单'!AO597</f>
        <v>0</v>
      </c>
      <c r="I14">
        <f>'2 过程管理表单'!AR597</f>
        <v>0</v>
      </c>
      <c r="J14">
        <f>'2 过程管理表单'!AU597</f>
        <v>0</v>
      </c>
      <c r="K14">
        <f>'2 过程管理表单'!AX597</f>
        <v>0</v>
      </c>
      <c r="L14">
        <f>'2 过程管理表单'!BA597</f>
        <v>0</v>
      </c>
      <c r="M14">
        <f>'2 过程管理表单'!BD597</f>
        <v>0</v>
      </c>
      <c r="N14">
        <f>'2 过程管理表单'!BG597</f>
        <v>0</v>
      </c>
    </row>
    <row r="15" spans="1:14">
      <c r="A15" s="14" t="s">
        <v>215</v>
      </c>
      <c r="B15" s="20" t="s">
        <v>4284</v>
      </c>
      <c r="C15">
        <f t="shared" ref="C15:C19" si="8">C14</f>
        <v>0</v>
      </c>
      <c r="D15">
        <f t="shared" ref="D15:N15" si="9">C15+D14</f>
        <v>0</v>
      </c>
      <c r="E15">
        <f t="shared" si="9"/>
        <v>0</v>
      </c>
      <c r="F15">
        <f t="shared" si="9"/>
        <v>0</v>
      </c>
      <c r="G15">
        <f t="shared" si="9"/>
        <v>0</v>
      </c>
      <c r="H15">
        <f t="shared" si="9"/>
        <v>0</v>
      </c>
      <c r="I15">
        <f t="shared" si="9"/>
        <v>0</v>
      </c>
      <c r="J15">
        <f t="shared" si="9"/>
        <v>0</v>
      </c>
      <c r="K15">
        <f t="shared" si="9"/>
        <v>0</v>
      </c>
      <c r="L15">
        <f t="shared" si="9"/>
        <v>0</v>
      </c>
      <c r="M15">
        <f t="shared" si="9"/>
        <v>0</v>
      </c>
      <c r="N15">
        <f t="shared" si="9"/>
        <v>0</v>
      </c>
    </row>
    <row r="16" spans="1:14">
      <c r="A16" s="14" t="s">
        <v>215</v>
      </c>
      <c r="B16" s="20" t="s">
        <v>4285</v>
      </c>
      <c r="C16">
        <f>'2 过程管理表单'!X597</f>
        <v>0</v>
      </c>
      <c r="D16">
        <f>'2 过程管理表单'!AA597</f>
        <v>0</v>
      </c>
      <c r="E16">
        <f>'2 过程管理表单'!AD597</f>
        <v>0</v>
      </c>
      <c r="F16">
        <f>'2 过程管理表单'!AG597</f>
        <v>0</v>
      </c>
      <c r="G16">
        <f>'2 过程管理表单'!AJ597</f>
        <v>0</v>
      </c>
      <c r="H16">
        <f>'2 过程管理表单'!AM597</f>
        <v>0</v>
      </c>
      <c r="I16">
        <f>'2 过程管理表单'!AP597</f>
        <v>0</v>
      </c>
      <c r="J16">
        <f>'2 过程管理表单'!AS597</f>
        <v>0</v>
      </c>
      <c r="K16">
        <f>'2 过程管理表单'!AV597</f>
        <v>0</v>
      </c>
      <c r="L16">
        <f>'2 过程管理表单'!AY597</f>
        <v>0</v>
      </c>
      <c r="M16">
        <f>'2 过程管理表单'!BB597</f>
        <v>0</v>
      </c>
      <c r="N16" s="9">
        <f>'2 过程管理表单'!BE597</f>
        <v>0</v>
      </c>
    </row>
    <row r="17" spans="1:14">
      <c r="A17" s="14" t="s">
        <v>215</v>
      </c>
      <c r="B17" s="20" t="s">
        <v>4286</v>
      </c>
      <c r="C17">
        <f t="shared" si="8"/>
        <v>0</v>
      </c>
      <c r="D17">
        <f>表3_3[[#This Row],[1月]]+D16</f>
        <v>0</v>
      </c>
      <c r="E17">
        <f>表3_3[[#This Row],[2月]]+E16</f>
        <v>0</v>
      </c>
      <c r="F17">
        <f>表3_3[[#This Row],[3月]]+F16</f>
        <v>0</v>
      </c>
      <c r="G17">
        <f>表3_3[[#This Row],[4月]]+G16</f>
        <v>0</v>
      </c>
      <c r="H17">
        <f>表3_3[[#This Row],[5月]]+H16</f>
        <v>0</v>
      </c>
      <c r="I17">
        <f>表3_3[[#This Row],[6月]]+I16</f>
        <v>0</v>
      </c>
      <c r="J17">
        <f>表3_3[[#This Row],[7月]]+J16</f>
        <v>0</v>
      </c>
      <c r="K17">
        <f>表3_3[[#This Row],[8月]]+K16</f>
        <v>0</v>
      </c>
      <c r="L17">
        <f>表3_3[[#This Row],[9月]]+L16</f>
        <v>0</v>
      </c>
      <c r="M17">
        <f>表3_3[[#This Row],[10月]]+M16</f>
        <v>0</v>
      </c>
      <c r="N17">
        <f>表3_3[[#This Row],[11月]]+N16</f>
        <v>0</v>
      </c>
    </row>
    <row r="18" spans="1:14">
      <c r="A18" s="38" t="s">
        <v>216</v>
      </c>
      <c r="B18" s="20" t="s">
        <v>4287</v>
      </c>
      <c r="C18">
        <f>'2 过程管理表单'!Z603</f>
        <v>0</v>
      </c>
      <c r="D18">
        <f>'2 过程管理表单'!AC603</f>
        <v>0</v>
      </c>
      <c r="E18">
        <f>'2 过程管理表单'!AF603</f>
        <v>0</v>
      </c>
      <c r="F18">
        <f>'2 过程管理表单'!AI603</f>
        <v>0</v>
      </c>
      <c r="G18">
        <f>'2 过程管理表单'!AL603</f>
        <v>0</v>
      </c>
      <c r="H18">
        <f>'2 过程管理表单'!AO603</f>
        <v>0</v>
      </c>
      <c r="I18">
        <f>'2 过程管理表单'!AR603</f>
        <v>0</v>
      </c>
      <c r="J18">
        <f>'2 过程管理表单'!AU603</f>
        <v>0</v>
      </c>
      <c r="K18">
        <f>'2 过程管理表单'!AX603</f>
        <v>0</v>
      </c>
      <c r="L18">
        <f>'2 过程管理表单'!BA603</f>
        <v>0</v>
      </c>
      <c r="M18">
        <f>'2 过程管理表单'!BD603</f>
        <v>0</v>
      </c>
      <c r="N18">
        <f>'2 过程管理表单'!BG603</f>
        <v>0</v>
      </c>
    </row>
    <row r="19" spans="1:14">
      <c r="A19" s="14" t="s">
        <v>216</v>
      </c>
      <c r="B19" s="20" t="s">
        <v>4288</v>
      </c>
      <c r="C19">
        <f t="shared" si="8"/>
        <v>0</v>
      </c>
      <c r="D19">
        <f>表3_3[[#This Row],[1月]]+D18</f>
        <v>0</v>
      </c>
      <c r="E19">
        <f>表3_3[[#This Row],[2月]]+E18</f>
        <v>0</v>
      </c>
      <c r="F19">
        <f>表3_3[[#This Row],[3月]]+F18</f>
        <v>0</v>
      </c>
      <c r="G19">
        <f>表3_3[[#This Row],[4月]]+G18</f>
        <v>0</v>
      </c>
      <c r="H19">
        <f>表3_3[[#This Row],[5月]]+H18</f>
        <v>0</v>
      </c>
      <c r="I19">
        <f>表3_3[[#This Row],[6月]]+I18</f>
        <v>0</v>
      </c>
      <c r="J19">
        <f>表3_3[[#This Row],[7月]]+J18</f>
        <v>0</v>
      </c>
      <c r="K19">
        <f>表3_3[[#This Row],[8月]]+K18</f>
        <v>0</v>
      </c>
      <c r="L19">
        <f>表3_3[[#This Row],[9月]]+L18</f>
        <v>0</v>
      </c>
      <c r="M19">
        <f>表3_3[[#This Row],[10月]]+M18</f>
        <v>0</v>
      </c>
      <c r="N19">
        <f>表3_3[[#This Row],[11月]]+N18</f>
        <v>0</v>
      </c>
    </row>
    <row r="20" spans="1:14">
      <c r="A20" s="14" t="s">
        <v>216</v>
      </c>
      <c r="B20" s="20" t="s">
        <v>4289</v>
      </c>
      <c r="C20">
        <f>'2 过程管理表单'!X603</f>
        <v>0</v>
      </c>
      <c r="D20">
        <f>'2 过程管理表单'!AA603</f>
        <v>0</v>
      </c>
      <c r="E20">
        <f>'2 过程管理表单'!AD603</f>
        <v>0</v>
      </c>
      <c r="F20">
        <f>'2 过程管理表单'!AG603</f>
        <v>0</v>
      </c>
      <c r="G20">
        <f>'2 过程管理表单'!AJ603</f>
        <v>0</v>
      </c>
      <c r="H20">
        <f>'2 过程管理表单'!AM603</f>
        <v>0</v>
      </c>
      <c r="I20">
        <f>'2 过程管理表单'!AP603</f>
        <v>0</v>
      </c>
      <c r="J20">
        <f>'2 过程管理表单'!AS603</f>
        <v>0</v>
      </c>
      <c r="K20">
        <f>'2 过程管理表单'!AV603</f>
        <v>0</v>
      </c>
      <c r="L20">
        <f>'2 过程管理表单'!AY603</f>
        <v>0</v>
      </c>
      <c r="M20">
        <f>'2 过程管理表单'!BB603</f>
        <v>0</v>
      </c>
      <c r="N20">
        <f>'2 过程管理表单'!BE603</f>
        <v>0</v>
      </c>
    </row>
    <row r="21" spans="1:14">
      <c r="A21" s="14" t="s">
        <v>216</v>
      </c>
      <c r="B21" s="20" t="s">
        <v>4290</v>
      </c>
      <c r="C21">
        <f t="shared" ref="C21:C25" si="10">C20</f>
        <v>0</v>
      </c>
      <c r="D21">
        <f>表3_3[[#This Row],[1月]]+D20</f>
        <v>0</v>
      </c>
      <c r="E21">
        <f>表3_3[[#This Row],[2月]]+E20</f>
        <v>0</v>
      </c>
      <c r="F21">
        <f>表3_3[[#This Row],[3月]]+F20</f>
        <v>0</v>
      </c>
      <c r="G21">
        <f>表3_3[[#This Row],[4月]]+G20</f>
        <v>0</v>
      </c>
      <c r="H21">
        <f>表3_3[[#This Row],[5月]]+H20</f>
        <v>0</v>
      </c>
      <c r="I21">
        <f>表3_3[[#This Row],[6月]]+I20</f>
        <v>0</v>
      </c>
      <c r="J21">
        <f>表3_3[[#This Row],[7月]]+J20</f>
        <v>0</v>
      </c>
      <c r="K21">
        <f>表3_3[[#This Row],[8月]]+K20</f>
        <v>0</v>
      </c>
      <c r="L21">
        <f>表3_3[[#This Row],[9月]]+L20</f>
        <v>0</v>
      </c>
      <c r="M21">
        <f>表3_3[[#This Row],[10月]]+M20</f>
        <v>0</v>
      </c>
      <c r="N21">
        <f>表3_3[[#This Row],[11月]]+N20</f>
        <v>0</v>
      </c>
    </row>
    <row r="22" spans="1:14">
      <c r="A22" s="14" t="s">
        <v>217</v>
      </c>
      <c r="B22" s="20" t="s">
        <v>4291</v>
      </c>
      <c r="C22">
        <f>'2 过程管理表单'!Z616</f>
        <v>0</v>
      </c>
      <c r="D22">
        <f>'2 过程管理表单'!AC616</f>
        <v>0</v>
      </c>
      <c r="E22">
        <f>'2 过程管理表单'!AF616</f>
        <v>0</v>
      </c>
      <c r="F22">
        <f>'2 过程管理表单'!AI616</f>
        <v>0</v>
      </c>
      <c r="G22">
        <f>'2 过程管理表单'!AL616</f>
        <v>0</v>
      </c>
      <c r="H22">
        <f>'2 过程管理表单'!AO616</f>
        <v>0</v>
      </c>
      <c r="I22">
        <f>'2 过程管理表单'!AR616</f>
        <v>0</v>
      </c>
      <c r="J22">
        <f>'2 过程管理表单'!AU616</f>
        <v>0</v>
      </c>
      <c r="K22">
        <f>'2 过程管理表单'!AX616</f>
        <v>0</v>
      </c>
      <c r="L22">
        <f>'2 过程管理表单'!BA616</f>
        <v>0</v>
      </c>
      <c r="M22">
        <f>'2 过程管理表单'!BD616</f>
        <v>0</v>
      </c>
      <c r="N22">
        <f>'2 过程管理表单'!BG616</f>
        <v>0</v>
      </c>
    </row>
    <row r="23" spans="1:14">
      <c r="A23" s="14" t="s">
        <v>217</v>
      </c>
      <c r="B23" s="20" t="s">
        <v>4292</v>
      </c>
      <c r="C23">
        <f t="shared" si="10"/>
        <v>0</v>
      </c>
      <c r="D23">
        <f>表3_3[[#This Row],[1月]]+D22</f>
        <v>0</v>
      </c>
      <c r="E23">
        <f>表3_3[[#This Row],[2月]]+E22</f>
        <v>0</v>
      </c>
      <c r="F23">
        <f>表3_3[[#This Row],[3月]]+F22</f>
        <v>0</v>
      </c>
      <c r="G23">
        <f>表3_3[[#This Row],[4月]]+G22</f>
        <v>0</v>
      </c>
      <c r="H23">
        <f>表3_3[[#This Row],[5月]]+H22</f>
        <v>0</v>
      </c>
      <c r="I23">
        <f>表3_3[[#This Row],[6月]]+I22</f>
        <v>0</v>
      </c>
      <c r="J23">
        <f>表3_3[[#This Row],[7月]]+J22</f>
        <v>0</v>
      </c>
      <c r="K23">
        <f>表3_3[[#This Row],[8月]]+K22</f>
        <v>0</v>
      </c>
      <c r="L23">
        <f>表3_3[[#This Row],[9月]]+L22</f>
        <v>0</v>
      </c>
      <c r="M23">
        <f>表3_3[[#This Row],[10月]]+M22</f>
        <v>0</v>
      </c>
      <c r="N23">
        <f>表3_3[[#This Row],[11月]]+N22</f>
        <v>0</v>
      </c>
    </row>
    <row r="24" spans="1:14">
      <c r="A24" s="14" t="s">
        <v>217</v>
      </c>
      <c r="B24" s="20" t="s">
        <v>4293</v>
      </c>
      <c r="C24">
        <f>'2 过程管理表单'!X616</f>
        <v>908.333333333333</v>
      </c>
      <c r="D24">
        <f>'2 过程管理表单'!AA616</f>
        <v>908.333333333333</v>
      </c>
      <c r="E24">
        <f>'2 过程管理表单'!AD616</f>
        <v>908.333333333333</v>
      </c>
      <c r="F24">
        <f>'2 过程管理表单'!AG616</f>
        <v>908.333333333333</v>
      </c>
      <c r="G24">
        <f>'2 过程管理表单'!AJ616</f>
        <v>908.333333333333</v>
      </c>
      <c r="H24">
        <f>'2 过程管理表单'!AM616</f>
        <v>908.333333333333</v>
      </c>
      <c r="I24">
        <f>'2 过程管理表单'!AP616</f>
        <v>908.333333333333</v>
      </c>
      <c r="J24">
        <f>'2 过程管理表单'!AS616</f>
        <v>908.333333333333</v>
      </c>
      <c r="K24">
        <f>'2 过程管理表单'!AV616</f>
        <v>908.333333333333</v>
      </c>
      <c r="L24">
        <f>'2 过程管理表单'!AY616</f>
        <v>908.333333333333</v>
      </c>
      <c r="M24">
        <f>'2 过程管理表单'!BB616</f>
        <v>908.333333333333</v>
      </c>
      <c r="N24">
        <f>'2 过程管理表单'!BE616</f>
        <v>908.333333333333</v>
      </c>
    </row>
    <row r="25" spans="1:14">
      <c r="A25" s="14" t="s">
        <v>217</v>
      </c>
      <c r="B25" s="20" t="s">
        <v>4294</v>
      </c>
      <c r="C25">
        <f t="shared" si="10"/>
        <v>908.333333333333</v>
      </c>
      <c r="D25">
        <f>表3_3[[#This Row],[1月]]+D24</f>
        <v>1816.66666666667</v>
      </c>
      <c r="E25">
        <f>表3_3[[#This Row],[2月]]+E24</f>
        <v>2725</v>
      </c>
      <c r="F25">
        <f>表3_3[[#This Row],[3月]]+F24</f>
        <v>3633.33333333333</v>
      </c>
      <c r="G25">
        <f>表3_3[[#This Row],[4月]]+G24</f>
        <v>4541.66666666667</v>
      </c>
      <c r="H25">
        <f>表3_3[[#This Row],[5月]]+H24</f>
        <v>5450</v>
      </c>
      <c r="I25">
        <f>表3_3[[#This Row],[6月]]+I24</f>
        <v>6358.33333333333</v>
      </c>
      <c r="J25">
        <f>表3_3[[#This Row],[7月]]+J24</f>
        <v>7266.66666666667</v>
      </c>
      <c r="K25">
        <f>表3_3[[#This Row],[8月]]+K24</f>
        <v>8175</v>
      </c>
      <c r="L25">
        <f>表3_3[[#This Row],[9月]]+L24</f>
        <v>9083.33333333333</v>
      </c>
      <c r="M25">
        <f>表3_3[[#This Row],[10月]]+M24</f>
        <v>9991.66666666667</v>
      </c>
      <c r="N25">
        <f>表3_3[[#This Row],[11月]]+N24</f>
        <v>10900</v>
      </c>
    </row>
    <row r="26" spans="1:14">
      <c r="A26" s="39" t="s">
        <v>4296</v>
      </c>
      <c r="B26" s="40" t="s">
        <v>4297</v>
      </c>
      <c r="C26" s="36">
        <f>'2 过程管理表单'!Z6-SUMIFS('2 过程管理表单'!Z:Z,'2 过程管理表单'!D:D,"自有人员")</f>
        <v>0</v>
      </c>
      <c r="D26" s="36">
        <f>'2 过程管理表单'!AC6-SUMIFS('2 过程管理表单'!AC:AC,'2 过程管理表单'!D:D,"自有人员")</f>
        <v>0</v>
      </c>
      <c r="E26" s="36">
        <f>'2 过程管理表单'!AF6-SUMIFS('2 过程管理表单'!AF:AF,'2 过程管理表单'!D:D,"自有人员")</f>
        <v>0</v>
      </c>
      <c r="F26" s="36">
        <f>'2 过程管理表单'!AI6-SUMIFS('2 过程管理表单'!AI:AI,'2 过程管理表单'!D:D,"自有人员")</f>
        <v>0</v>
      </c>
      <c r="G26" s="36">
        <f>'2 过程管理表单'!AL6-SUMIFS('2 过程管理表单'!AL:AL,'2 过程管理表单'!D:D,"自有人员")</f>
        <v>0</v>
      </c>
      <c r="H26" s="36">
        <f>'2 过程管理表单'!AO6-SUMIFS('2 过程管理表单'!AO:AO,'2 过程管理表单'!D:D,"自有人员")</f>
        <v>0</v>
      </c>
      <c r="I26" s="36">
        <f>'2 过程管理表单'!AR6-SUMIFS('2 过程管理表单'!AR:AR,'2 过程管理表单'!D:D,"自有人员")</f>
        <v>0</v>
      </c>
      <c r="J26" s="36">
        <f>'2 过程管理表单'!AU6-SUMIFS('2 过程管理表单'!AU:AU,'2 过程管理表单'!D:D,"自有人员")</f>
        <v>0</v>
      </c>
      <c r="K26" s="36">
        <f>'2 过程管理表单'!AX6-SUMIFS('2 过程管理表单'!AX:AX,'2 过程管理表单'!D:D,"自有人员")</f>
        <v>0</v>
      </c>
      <c r="L26" s="36">
        <f>'2 过程管理表单'!BA6-SUMIFS('2 过程管理表单'!BA:BA,'2 过程管理表单'!D:D,"自有人员")</f>
        <v>0</v>
      </c>
      <c r="M26" s="36">
        <f>'2 过程管理表单'!BD6-SUMIFS('2 过程管理表单'!BD:BD,'2 过程管理表单'!D:D,"自有人员")</f>
        <v>0</v>
      </c>
      <c r="N26" s="36">
        <f>'2 过程管理表单'!BG6-SUMIFS('2 过程管理表单'!BG:BG,'2 过程管理表单'!D:D,"自有人员")</f>
        <v>0</v>
      </c>
    </row>
    <row r="27" spans="1:14">
      <c r="A27" s="39" t="s">
        <v>4296</v>
      </c>
      <c r="B27" s="40" t="s">
        <v>4298</v>
      </c>
      <c r="C27">
        <f t="shared" ref="C27:C31" si="11">C26</f>
        <v>0</v>
      </c>
      <c r="D27">
        <f>表3_3[[#This Row],[1月]]+D26</f>
        <v>204592.31</v>
      </c>
      <c r="E27">
        <f>表3_3[[#This Row],[2月]]+E26</f>
        <v>523519.76</v>
      </c>
      <c r="F27">
        <f>表3_3[[#This Row],[3月]]+F26</f>
        <v>702780.83</v>
      </c>
      <c r="G27">
        <f>表3_3[[#This Row],[4月]]+G26</f>
        <v>924708.78</v>
      </c>
      <c r="H27">
        <f>表3_3[[#This Row],[5月]]+H26</f>
        <v>1192941.74</v>
      </c>
      <c r="I27">
        <f>表3_3[[#This Row],[6月]]+I26</f>
        <v>1388943.98</v>
      </c>
      <c r="J27">
        <f>表3_3[[#This Row],[7月]]+J26</f>
        <v>1597925.12</v>
      </c>
      <c r="K27">
        <f>表3_3[[#This Row],[8月]]+K26</f>
        <v>1597925.12</v>
      </c>
      <c r="L27">
        <f>表3_3[[#This Row],[9月]]+L26</f>
        <v>1597925.12</v>
      </c>
      <c r="M27">
        <f>表3_3[[#This Row],[10月]]+M26</f>
        <v>1597925.12</v>
      </c>
      <c r="N27">
        <f>表3_3[[#This Row],[11月]]+N26</f>
        <v>1597925.12</v>
      </c>
    </row>
    <row r="28" spans="1:14">
      <c r="A28" s="39" t="s">
        <v>4296</v>
      </c>
      <c r="B28" s="40" t="s">
        <v>4299</v>
      </c>
      <c r="C28" s="36">
        <f>'2 过程管理表单'!X6-SUMIFS('2 过程管理表单'!X:X,'2 过程管理表单'!D:D,"自有人员")</f>
        <v>41600</v>
      </c>
      <c r="D28" s="36">
        <f>'2 过程管理表单'!AA6-SUMIFS('2 过程管理表单'!AA:AA,'2 过程管理表单'!D:D,"自有人员")</f>
        <v>41600</v>
      </c>
      <c r="E28" s="36">
        <f>'2 过程管理表单'!AD6-SUMIFS('2 过程管理表单'!AD:AD,'2 过程管理表单'!D:D,"自有人员")</f>
        <v>41600</v>
      </c>
      <c r="F28" s="36">
        <f>'2 过程管理表单'!AG6-SUMIFS('2 过程管理表单'!AG:AG,'2 过程管理表单'!D:D,"自有人员")</f>
        <v>41600</v>
      </c>
      <c r="G28" s="36">
        <f>'2 过程管理表单'!AJ6-SUMIFS('2 过程管理表单'!AJ:AJ,'2 过程管理表单'!D:D,"自有人员")</f>
        <v>41600</v>
      </c>
      <c r="H28" s="36">
        <f>'2 过程管理表单'!AM6-SUMIFS('2 过程管理表单'!AM:AM,'2 过程管理表单'!D:D,"自有人员")</f>
        <v>41600</v>
      </c>
      <c r="I28" s="36">
        <f>'2 过程管理表单'!AP6-SUMIFS('2 过程管理表单'!AP:AP,'2 过程管理表单'!D:D,"自有人员")</f>
        <v>41600</v>
      </c>
      <c r="J28" s="36">
        <f>'2 过程管理表单'!AS6-SUMIFS('2 过程管理表单'!AS:AS,'2 过程管理表单'!D:D,"自有人员")</f>
        <v>41600</v>
      </c>
      <c r="K28" s="36">
        <f>'2 过程管理表单'!AV6-SUMIFS('2 过程管理表单'!AV:AV,'2 过程管理表单'!D:D,"自有人员")</f>
        <v>41600</v>
      </c>
      <c r="L28" s="36">
        <f>'2 过程管理表单'!AY6-SUMIFS('2 过程管理表单'!AY:AY,'2 过程管理表单'!D:D,"自有人员")</f>
        <v>41600</v>
      </c>
      <c r="M28" s="36">
        <f>'2 过程管理表单'!BB6-SUMIFS('2 过程管理表单'!BB:BB,'2 过程管理表单'!D:D,"自有人员")</f>
        <v>41600</v>
      </c>
      <c r="N28" s="36">
        <f>'2 过程管理表单'!BE6-SUMIFS('2 过程管理表单'!BE:BE,'2 过程管理表单'!D:D,"自有人员")</f>
        <v>41600</v>
      </c>
    </row>
    <row r="29" spans="1:14">
      <c r="A29" s="39" t="s">
        <v>4296</v>
      </c>
      <c r="B29" s="40" t="s">
        <v>4300</v>
      </c>
      <c r="C29">
        <f t="shared" si="11"/>
        <v>41600</v>
      </c>
      <c r="D29">
        <f>表3_3[[#This Row],[1月]]+D28</f>
        <v>338551.29</v>
      </c>
      <c r="E29">
        <f>表3_3[[#This Row],[2月]]+E28</f>
        <v>617786.670909091</v>
      </c>
      <c r="F29">
        <f>表3_3[[#This Row],[3月]]+F28</f>
        <v>897022.051818182</v>
      </c>
      <c r="G29">
        <f>表3_3[[#This Row],[4月]]+G28</f>
        <v>1176257.43272727</v>
      </c>
      <c r="H29">
        <f>表3_3[[#This Row],[5月]]+H28</f>
        <v>1455492.81363636</v>
      </c>
      <c r="I29">
        <f>表3_3[[#This Row],[6月]]+I28</f>
        <v>1734728.19454545</v>
      </c>
      <c r="J29">
        <f>表3_3[[#This Row],[7月]]+J28</f>
        <v>2013963.57545455</v>
      </c>
      <c r="K29">
        <f>表3_3[[#This Row],[8月]]+K28</f>
        <v>2293198.95636364</v>
      </c>
      <c r="L29">
        <f>表3_3[[#This Row],[9月]]+L28</f>
        <v>2572434.33727273</v>
      </c>
      <c r="M29">
        <f>表3_3[[#This Row],[10月]]+M28</f>
        <v>2851669.71818182</v>
      </c>
      <c r="N29">
        <f>表3_3[[#This Row],[11月]]+N28</f>
        <v>3130905.09909091</v>
      </c>
    </row>
    <row r="30" spans="1:14">
      <c r="A30" s="39" t="s">
        <v>4301</v>
      </c>
      <c r="B30" s="40" t="s">
        <v>4297</v>
      </c>
      <c r="C30">
        <f>'2 过程管理表单'!Z428</f>
        <v>0</v>
      </c>
      <c r="D30">
        <f>'2 过程管理表单'!AC428</f>
        <v>0</v>
      </c>
      <c r="E30" s="9">
        <f>'2 过程管理表单'!AF428</f>
        <v>0</v>
      </c>
      <c r="F30">
        <f>'2 过程管理表单'!AI428</f>
        <v>0</v>
      </c>
      <c r="G30">
        <f>'2 过程管理表单'!AL428</f>
        <v>0</v>
      </c>
      <c r="H30">
        <f>'2 过程管理表单'!AO428</f>
        <v>0</v>
      </c>
      <c r="I30" s="9">
        <f>'2 过程管理表单'!AR428</f>
        <v>0</v>
      </c>
      <c r="J30">
        <f>'2 过程管理表单'!AU428</f>
        <v>0</v>
      </c>
      <c r="K30">
        <f>'2 过程管理表单'!AX428</f>
        <v>0</v>
      </c>
      <c r="L30">
        <f>'2 过程管理表单'!BA428</f>
        <v>0</v>
      </c>
      <c r="M30">
        <f>'2 过程管理表单'!BD428</f>
        <v>0</v>
      </c>
      <c r="N30">
        <f>'2 过程管理表单'!BG428</f>
        <v>0</v>
      </c>
    </row>
    <row r="31" spans="1:14">
      <c r="A31" s="39" t="s">
        <v>4301</v>
      </c>
      <c r="B31" s="40" t="s">
        <v>4298</v>
      </c>
      <c r="C31">
        <f t="shared" si="11"/>
        <v>0</v>
      </c>
      <c r="D31">
        <f>表3_3[[#This Row],[1月]]+D30</f>
        <v>0</v>
      </c>
      <c r="E31">
        <f>表3_3[[#This Row],[2月]]+E30</f>
        <v>0</v>
      </c>
      <c r="F31">
        <f>表3_3[[#This Row],[3月]]+F30</f>
        <v>0</v>
      </c>
      <c r="G31">
        <f>表3_3[[#This Row],[4月]]+G30</f>
        <v>0</v>
      </c>
      <c r="H31">
        <f>表3_3[[#This Row],[5月]]+H30</f>
        <v>0</v>
      </c>
      <c r="I31">
        <f>表3_3[[#This Row],[6月]]+I30</f>
        <v>0</v>
      </c>
      <c r="J31">
        <f>表3_3[[#This Row],[7月]]+J30</f>
        <v>0</v>
      </c>
      <c r="K31">
        <f>表3_3[[#This Row],[8月]]+K30</f>
        <v>0</v>
      </c>
      <c r="L31">
        <f>表3_3[[#This Row],[9月]]+L30</f>
        <v>0</v>
      </c>
      <c r="M31">
        <f>表3_3[[#This Row],[10月]]+M30</f>
        <v>0</v>
      </c>
      <c r="N31">
        <f>表3_3[[#This Row],[11月]]+N30</f>
        <v>0</v>
      </c>
    </row>
    <row r="32" spans="1:14">
      <c r="A32" s="39" t="s">
        <v>4301</v>
      </c>
      <c r="B32" s="40" t="s">
        <v>4299</v>
      </c>
      <c r="C32">
        <f>'2 过程管理表单'!X428</f>
        <v>0</v>
      </c>
      <c r="D32">
        <f>'2 过程管理表单'!AA428</f>
        <v>0</v>
      </c>
      <c r="E32">
        <f>'2 过程管理表单'!AD428</f>
        <v>0</v>
      </c>
      <c r="F32">
        <f>'2 过程管理表单'!AG428</f>
        <v>0</v>
      </c>
      <c r="G32">
        <f>'2 过程管理表单'!AJ428</f>
        <v>0</v>
      </c>
      <c r="H32">
        <f>'2 过程管理表单'!AM428</f>
        <v>0</v>
      </c>
      <c r="I32">
        <f>'2 过程管理表单'!AP428</f>
        <v>0</v>
      </c>
      <c r="J32">
        <f>'2 过程管理表单'!AS428</f>
        <v>0</v>
      </c>
      <c r="K32">
        <f>'2 过程管理表单'!AV428</f>
        <v>0</v>
      </c>
      <c r="L32">
        <f>'2 过程管理表单'!AY428</f>
        <v>0</v>
      </c>
      <c r="M32">
        <f>'2 过程管理表单'!BB428</f>
        <v>0</v>
      </c>
      <c r="N32">
        <f>'2 过程管理表单'!BE428</f>
        <v>0</v>
      </c>
    </row>
    <row r="33" spans="1:14">
      <c r="A33" s="39" t="s">
        <v>4301</v>
      </c>
      <c r="B33" s="40" t="s">
        <v>4300</v>
      </c>
      <c r="C33">
        <f t="shared" ref="C33:C37" si="12">C32</f>
        <v>0</v>
      </c>
      <c r="D33">
        <f>表3_3[[#This Row],[1月]]+D32</f>
        <v>0</v>
      </c>
      <c r="E33">
        <f>表3_3[[#This Row],[2月]]+E32</f>
        <v>0</v>
      </c>
      <c r="F33">
        <f>表3_3[[#This Row],[3月]]+F32</f>
        <v>0</v>
      </c>
      <c r="G33">
        <f>表3_3[[#This Row],[4月]]+G32</f>
        <v>0</v>
      </c>
      <c r="H33">
        <f>表3_3[[#This Row],[5月]]+H32</f>
        <v>0</v>
      </c>
      <c r="I33">
        <f>表3_3[[#This Row],[6月]]+I32</f>
        <v>0</v>
      </c>
      <c r="J33">
        <f>表3_3[[#This Row],[7月]]+J32</f>
        <v>0</v>
      </c>
      <c r="K33">
        <f>表3_3[[#This Row],[8月]]+K32</f>
        <v>0</v>
      </c>
      <c r="L33">
        <f>表3_3[[#This Row],[9月]]+L32</f>
        <v>0</v>
      </c>
      <c r="M33">
        <f>表3_3[[#This Row],[10月]]+M32</f>
        <v>0</v>
      </c>
      <c r="N33">
        <f>表3_3[[#This Row],[11月]]+N32</f>
        <v>0</v>
      </c>
    </row>
    <row r="34" spans="1:14">
      <c r="A34" s="39" t="s">
        <v>4302</v>
      </c>
      <c r="B34" s="40" t="s">
        <v>4297</v>
      </c>
      <c r="C34" s="41">
        <f>'2 过程管理表单'!Z177</f>
        <v>893.153315068493</v>
      </c>
      <c r="D34" s="41">
        <f>'2 过程管理表单'!AC177</f>
        <v>806.719123287671</v>
      </c>
      <c r="E34" s="41">
        <f>'2 过程管理表单'!AF177</f>
        <v>893.153315068493</v>
      </c>
      <c r="F34" s="41">
        <f>'2 过程管理表单'!AI177</f>
        <v>864.341917808219</v>
      </c>
      <c r="G34" s="41">
        <f>'2 过程管理表单'!AL177</f>
        <v>893.153315068493</v>
      </c>
      <c r="H34" s="41">
        <f>'2 过程管理表单'!AO177</f>
        <v>864.341917808219</v>
      </c>
      <c r="I34" s="41">
        <f>'2 过程管理表单'!AR177</f>
        <v>876.310894133413</v>
      </c>
      <c r="J34" s="41">
        <f>'2 过程管理表单'!AU177</f>
        <v>876.310894133413</v>
      </c>
      <c r="K34" s="41">
        <f>'2 过程管理表单'!AX177</f>
        <v>848.042800774271</v>
      </c>
      <c r="L34" s="41">
        <f>'2 过程管理表单'!BA177</f>
        <v>876.310894133413</v>
      </c>
      <c r="M34" s="41">
        <f>'2 过程管理表单'!BD177</f>
        <v>848.042800774271</v>
      </c>
      <c r="N34" s="41">
        <f>'2 过程管理表单'!BG177</f>
        <v>876.310894133413</v>
      </c>
    </row>
    <row r="35" spans="1:14">
      <c r="A35" s="39" t="s">
        <v>4302</v>
      </c>
      <c r="B35" s="40" t="s">
        <v>4298</v>
      </c>
      <c r="C35" s="41">
        <f t="shared" si="12"/>
        <v>893.153315068493</v>
      </c>
      <c r="D35" s="41">
        <f>C35+C34</f>
        <v>1786.30663013699</v>
      </c>
      <c r="E35" s="41">
        <f t="shared" ref="E35:G35" si="13">D35+E34</f>
        <v>2679.45994520548</v>
      </c>
      <c r="F35" s="41">
        <f t="shared" si="13"/>
        <v>3543.8018630137</v>
      </c>
      <c r="G35" s="41">
        <f t="shared" si="13"/>
        <v>4436.95517808219</v>
      </c>
      <c r="H35" s="41">
        <f t="shared" ref="H35:N35" si="14">H34+G35</f>
        <v>5301.29709589041</v>
      </c>
      <c r="I35" s="41">
        <f t="shared" si="14"/>
        <v>6177.60799002382</v>
      </c>
      <c r="J35" s="41">
        <f t="shared" si="14"/>
        <v>7053.91888415724</v>
      </c>
      <c r="K35" s="41">
        <f t="shared" si="14"/>
        <v>7901.96168493151</v>
      </c>
      <c r="L35" s="41">
        <f t="shared" si="14"/>
        <v>8778.27257906492</v>
      </c>
      <c r="M35" s="41">
        <f t="shared" si="14"/>
        <v>9626.31537983919</v>
      </c>
      <c r="N35" s="41">
        <f t="shared" si="14"/>
        <v>10502.6262739726</v>
      </c>
    </row>
    <row r="36" spans="1:14">
      <c r="A36" s="39" t="s">
        <v>4302</v>
      </c>
      <c r="B36" s="40" t="s">
        <v>4299</v>
      </c>
      <c r="C36" s="41">
        <f>'2 过程管理表单'!X177</f>
        <v>0</v>
      </c>
      <c r="D36" s="41">
        <f>'2 过程管理表单'!AA177</f>
        <v>0</v>
      </c>
      <c r="E36" s="41">
        <f>'2 过程管理表单'!AD177</f>
        <v>0</v>
      </c>
      <c r="F36" s="41">
        <f>'2 过程管理表单'!AG177</f>
        <v>0</v>
      </c>
      <c r="G36" s="41">
        <f>'2 过程管理表单'!AJ177</f>
        <v>0</v>
      </c>
      <c r="H36" s="41">
        <f>'2 过程管理表单'!AM177</f>
        <v>0</v>
      </c>
      <c r="I36" s="41">
        <f>'2 过程管理表单'!AP177</f>
        <v>0</v>
      </c>
      <c r="J36" s="41">
        <f>'2 过程管理表单'!AS177</f>
        <v>0</v>
      </c>
      <c r="K36" s="41">
        <f>'2 过程管理表单'!AV177</f>
        <v>0</v>
      </c>
      <c r="L36" s="41">
        <f>'2 过程管理表单'!AY177</f>
        <v>0</v>
      </c>
      <c r="M36" s="41">
        <f>'2 过程管理表单'!BB177</f>
        <v>0</v>
      </c>
      <c r="N36" s="41">
        <f>'2 过程管理表单'!BE177</f>
        <v>0</v>
      </c>
    </row>
    <row r="37" spans="1:14">
      <c r="A37" s="39" t="s">
        <v>4302</v>
      </c>
      <c r="B37" s="40" t="s">
        <v>4300</v>
      </c>
      <c r="C37" s="6">
        <f t="shared" si="12"/>
        <v>0</v>
      </c>
      <c r="D37" s="5">
        <f t="shared" ref="D37:N37" si="15">D36+C37</f>
        <v>0</v>
      </c>
      <c r="E37" s="6">
        <f t="shared" si="15"/>
        <v>0</v>
      </c>
      <c r="F37" s="6">
        <f t="shared" si="15"/>
        <v>0</v>
      </c>
      <c r="G37" s="6">
        <f t="shared" si="15"/>
        <v>0</v>
      </c>
      <c r="H37" s="6">
        <f t="shared" si="15"/>
        <v>0</v>
      </c>
      <c r="I37" s="6">
        <f t="shared" si="15"/>
        <v>0</v>
      </c>
      <c r="J37" s="6">
        <f t="shared" si="15"/>
        <v>0</v>
      </c>
      <c r="K37" s="6">
        <f t="shared" si="15"/>
        <v>0</v>
      </c>
      <c r="L37" s="6">
        <f t="shared" si="15"/>
        <v>0</v>
      </c>
      <c r="M37" s="6">
        <f t="shared" si="15"/>
        <v>0</v>
      </c>
      <c r="N37" s="5">
        <f t="shared" si="15"/>
        <v>0</v>
      </c>
    </row>
    <row r="38" spans="1:14">
      <c r="A38" s="42" t="s">
        <v>4303</v>
      </c>
      <c r="B38" s="20" t="s">
        <v>4304</v>
      </c>
      <c r="C38">
        <f t="shared" ref="C38:N38" si="16">C5+C9+C13+C17+C21+C25</f>
        <v>42508.3333333333</v>
      </c>
      <c r="D38">
        <f t="shared" si="16"/>
        <v>85016.6666666667</v>
      </c>
      <c r="E38">
        <f t="shared" si="16"/>
        <v>127525</v>
      </c>
      <c r="F38">
        <f t="shared" si="16"/>
        <v>170033.333333333</v>
      </c>
      <c r="G38">
        <f t="shared" si="16"/>
        <v>212541.666666667</v>
      </c>
      <c r="H38">
        <f t="shared" si="16"/>
        <v>255050</v>
      </c>
      <c r="I38">
        <f t="shared" si="16"/>
        <v>297558.333333333</v>
      </c>
      <c r="J38">
        <f t="shared" si="16"/>
        <v>340066.666666667</v>
      </c>
      <c r="K38">
        <f t="shared" si="16"/>
        <v>382575</v>
      </c>
      <c r="L38">
        <f t="shared" si="16"/>
        <v>425083.333333333</v>
      </c>
      <c r="M38">
        <f t="shared" si="16"/>
        <v>467591.666666667</v>
      </c>
      <c r="N38">
        <f t="shared" si="16"/>
        <v>510100</v>
      </c>
    </row>
    <row r="39" spans="1:14">
      <c r="A39" s="42" t="s">
        <v>4303</v>
      </c>
      <c r="B39" s="20" t="s">
        <v>4305</v>
      </c>
      <c r="C39">
        <f t="shared" ref="C39:N39" si="17">C3+C7+C11+C15+C19+C23</f>
        <v>893.15331506799</v>
      </c>
      <c r="D39">
        <f t="shared" si="17"/>
        <v>1699.87243835599</v>
      </c>
      <c r="E39">
        <f t="shared" si="17"/>
        <v>2593.02575342398</v>
      </c>
      <c r="F39">
        <f t="shared" si="17"/>
        <v>3457.36767123197</v>
      </c>
      <c r="G39">
        <f t="shared" si="17"/>
        <v>4350.52098630095</v>
      </c>
      <c r="H39">
        <f t="shared" si="17"/>
        <v>5214.86290410897</v>
      </c>
      <c r="I39">
        <f t="shared" si="17"/>
        <v>6091.17379824197</v>
      </c>
      <c r="J39">
        <f t="shared" si="17"/>
        <v>6967.48469237539</v>
      </c>
      <c r="K39">
        <f t="shared" si="17"/>
        <v>7815.52749314966</v>
      </c>
      <c r="L39">
        <f t="shared" si="17"/>
        <v>8691.83838728307</v>
      </c>
      <c r="M39">
        <f t="shared" si="17"/>
        <v>9539.88118805734</v>
      </c>
      <c r="N39">
        <f t="shared" si="17"/>
        <v>10416.1920821908</v>
      </c>
    </row>
    <row r="42" spans="1:14">
      <c r="A42" s="4" t="s">
        <v>214</v>
      </c>
      <c r="B42" t="s">
        <v>4306</v>
      </c>
      <c r="C42">
        <f t="shared" ref="C42:N42" si="18">IF(C3&gt;C5,1,0)</f>
        <v>0</v>
      </c>
      <c r="D42">
        <f t="shared" si="18"/>
        <v>0</v>
      </c>
      <c r="E42">
        <f t="shared" si="18"/>
        <v>0</v>
      </c>
      <c r="F42">
        <f t="shared" si="18"/>
        <v>0</v>
      </c>
      <c r="G42">
        <f t="shared" si="18"/>
        <v>0</v>
      </c>
      <c r="H42">
        <f t="shared" si="18"/>
        <v>0</v>
      </c>
      <c r="I42">
        <f t="shared" si="18"/>
        <v>0</v>
      </c>
      <c r="J42">
        <f t="shared" si="18"/>
        <v>0</v>
      </c>
      <c r="K42">
        <f t="shared" si="18"/>
        <v>0</v>
      </c>
      <c r="L42">
        <f t="shared" si="18"/>
        <v>0</v>
      </c>
      <c r="M42">
        <f t="shared" si="18"/>
        <v>0</v>
      </c>
      <c r="N42">
        <f t="shared" si="18"/>
        <v>0</v>
      </c>
    </row>
    <row r="43" spans="1:14">
      <c r="A43" s="4" t="s">
        <v>9</v>
      </c>
      <c r="B43" t="s">
        <v>4306</v>
      </c>
      <c r="C43">
        <f t="shared" ref="C43:N43" si="19">IF(C7&gt;C9,1,0)</f>
        <v>0</v>
      </c>
      <c r="D43">
        <f t="shared" si="19"/>
        <v>0</v>
      </c>
      <c r="E43">
        <f t="shared" si="19"/>
        <v>0</v>
      </c>
      <c r="F43">
        <f t="shared" si="19"/>
        <v>0</v>
      </c>
      <c r="G43">
        <f t="shared" si="19"/>
        <v>0</v>
      </c>
      <c r="H43">
        <f t="shared" si="19"/>
        <v>0</v>
      </c>
      <c r="I43">
        <f t="shared" si="19"/>
        <v>0</v>
      </c>
      <c r="J43">
        <f t="shared" si="19"/>
        <v>0</v>
      </c>
      <c r="K43">
        <f t="shared" si="19"/>
        <v>0</v>
      </c>
      <c r="L43">
        <f t="shared" si="19"/>
        <v>0</v>
      </c>
      <c r="M43">
        <f t="shared" si="19"/>
        <v>0</v>
      </c>
      <c r="N43">
        <f t="shared" si="19"/>
        <v>0</v>
      </c>
    </row>
    <row r="44" spans="1:14">
      <c r="A44" s="4" t="s">
        <v>64</v>
      </c>
      <c r="B44" t="s">
        <v>4306</v>
      </c>
      <c r="C44">
        <f t="shared" ref="C44:N44" si="20">IF(C11&gt;C13,1,0)</f>
        <v>0</v>
      </c>
      <c r="D44">
        <f t="shared" si="20"/>
        <v>0</v>
      </c>
      <c r="E44">
        <f t="shared" si="20"/>
        <v>0</v>
      </c>
      <c r="F44">
        <f t="shared" si="20"/>
        <v>0</v>
      </c>
      <c r="G44">
        <f t="shared" si="20"/>
        <v>0</v>
      </c>
      <c r="H44">
        <f t="shared" si="20"/>
        <v>0</v>
      </c>
      <c r="I44">
        <f t="shared" si="20"/>
        <v>0</v>
      </c>
      <c r="J44">
        <f t="shared" si="20"/>
        <v>0</v>
      </c>
      <c r="K44">
        <f t="shared" si="20"/>
        <v>0</v>
      </c>
      <c r="L44">
        <f t="shared" si="20"/>
        <v>0</v>
      </c>
      <c r="M44">
        <f t="shared" si="20"/>
        <v>0</v>
      </c>
      <c r="N44">
        <f t="shared" si="20"/>
        <v>0</v>
      </c>
    </row>
    <row r="45" spans="1:14">
      <c r="A45" s="4" t="s">
        <v>215</v>
      </c>
      <c r="B45" t="s">
        <v>4306</v>
      </c>
      <c r="C45">
        <f t="shared" ref="C45:N45" si="21">IF(C15&gt;C17,1,0)</f>
        <v>0</v>
      </c>
      <c r="D45">
        <f t="shared" si="21"/>
        <v>0</v>
      </c>
      <c r="E45">
        <f t="shared" si="21"/>
        <v>0</v>
      </c>
      <c r="F45">
        <f t="shared" si="21"/>
        <v>0</v>
      </c>
      <c r="G45">
        <f t="shared" si="21"/>
        <v>0</v>
      </c>
      <c r="H45">
        <f t="shared" si="21"/>
        <v>0</v>
      </c>
      <c r="I45">
        <f t="shared" si="21"/>
        <v>0</v>
      </c>
      <c r="J45">
        <f t="shared" si="21"/>
        <v>0</v>
      </c>
      <c r="K45">
        <f t="shared" si="21"/>
        <v>0</v>
      </c>
      <c r="L45">
        <f t="shared" si="21"/>
        <v>0</v>
      </c>
      <c r="M45">
        <f t="shared" si="21"/>
        <v>0</v>
      </c>
      <c r="N45">
        <f t="shared" si="21"/>
        <v>0</v>
      </c>
    </row>
    <row r="46" spans="1:14">
      <c r="A46" s="4" t="s">
        <v>216</v>
      </c>
      <c r="B46" t="s">
        <v>4306</v>
      </c>
      <c r="C46">
        <f t="shared" ref="C46:N46" si="22">IF(C19&gt;C21,1,0)</f>
        <v>0</v>
      </c>
      <c r="D46">
        <f t="shared" si="22"/>
        <v>0</v>
      </c>
      <c r="E46">
        <f t="shared" si="22"/>
        <v>0</v>
      </c>
      <c r="F46">
        <f t="shared" si="22"/>
        <v>0</v>
      </c>
      <c r="G46">
        <f t="shared" si="22"/>
        <v>0</v>
      </c>
      <c r="H46">
        <f t="shared" si="22"/>
        <v>0</v>
      </c>
      <c r="I46">
        <f t="shared" si="22"/>
        <v>0</v>
      </c>
      <c r="J46">
        <f t="shared" si="22"/>
        <v>0</v>
      </c>
      <c r="K46">
        <f t="shared" si="22"/>
        <v>0</v>
      </c>
      <c r="L46">
        <f t="shared" si="22"/>
        <v>0</v>
      </c>
      <c r="M46">
        <f t="shared" si="22"/>
        <v>0</v>
      </c>
      <c r="N46">
        <f t="shared" si="22"/>
        <v>0</v>
      </c>
    </row>
    <row r="47" spans="1:14">
      <c r="A47" s="4" t="s">
        <v>217</v>
      </c>
      <c r="B47" t="s">
        <v>4306</v>
      </c>
      <c r="C47">
        <f t="shared" ref="C47:N47" si="23">IF(C23&gt;C25,1,0)</f>
        <v>0</v>
      </c>
      <c r="D47">
        <f t="shared" si="23"/>
        <v>0</v>
      </c>
      <c r="E47">
        <f t="shared" si="23"/>
        <v>0</v>
      </c>
      <c r="F47">
        <f t="shared" si="23"/>
        <v>0</v>
      </c>
      <c r="G47">
        <f t="shared" si="23"/>
        <v>0</v>
      </c>
      <c r="H47">
        <f t="shared" si="23"/>
        <v>0</v>
      </c>
      <c r="I47">
        <f t="shared" si="23"/>
        <v>0</v>
      </c>
      <c r="J47">
        <f t="shared" si="23"/>
        <v>0</v>
      </c>
      <c r="K47">
        <f t="shared" si="23"/>
        <v>0</v>
      </c>
      <c r="L47">
        <f t="shared" si="23"/>
        <v>0</v>
      </c>
      <c r="M47">
        <f t="shared" si="23"/>
        <v>0</v>
      </c>
      <c r="N47">
        <f t="shared" si="23"/>
        <v>0</v>
      </c>
    </row>
    <row r="48" spans="1:14">
      <c r="A48" s="43" t="s">
        <v>4296</v>
      </c>
      <c r="B48" t="s">
        <v>4306</v>
      </c>
      <c r="C48">
        <f t="shared" ref="C48:N48" si="24">IF(C27&gt;C29,1,0)</f>
        <v>0</v>
      </c>
      <c r="D48">
        <f t="shared" si="24"/>
        <v>0</v>
      </c>
      <c r="E48">
        <f t="shared" si="24"/>
        <v>0</v>
      </c>
      <c r="F48">
        <f t="shared" si="24"/>
        <v>0</v>
      </c>
      <c r="G48">
        <f t="shared" si="24"/>
        <v>0</v>
      </c>
      <c r="H48">
        <f t="shared" si="24"/>
        <v>0</v>
      </c>
      <c r="I48">
        <f t="shared" si="24"/>
        <v>0</v>
      </c>
      <c r="J48">
        <f t="shared" si="24"/>
        <v>0</v>
      </c>
      <c r="K48">
        <f t="shared" si="24"/>
        <v>0</v>
      </c>
      <c r="L48">
        <f t="shared" si="24"/>
        <v>0</v>
      </c>
      <c r="M48">
        <f t="shared" si="24"/>
        <v>0</v>
      </c>
      <c r="N48">
        <f t="shared" si="24"/>
        <v>0</v>
      </c>
    </row>
    <row r="49" spans="1:14">
      <c r="A49" s="43" t="s">
        <v>4301</v>
      </c>
      <c r="B49" t="s">
        <v>4306</v>
      </c>
      <c r="C49">
        <f t="shared" ref="C49:N49" si="25">IF(C31&gt;C33,1,0)</f>
        <v>0</v>
      </c>
      <c r="D49">
        <f t="shared" si="25"/>
        <v>0</v>
      </c>
      <c r="E49">
        <f t="shared" si="25"/>
        <v>0</v>
      </c>
      <c r="F49">
        <f t="shared" si="25"/>
        <v>0</v>
      </c>
      <c r="G49">
        <f t="shared" si="25"/>
        <v>0</v>
      </c>
      <c r="H49">
        <f t="shared" si="25"/>
        <v>0</v>
      </c>
      <c r="I49">
        <f t="shared" si="25"/>
        <v>0</v>
      </c>
      <c r="J49">
        <f t="shared" si="25"/>
        <v>0</v>
      </c>
      <c r="K49">
        <f t="shared" si="25"/>
        <v>0</v>
      </c>
      <c r="L49">
        <f t="shared" si="25"/>
        <v>0</v>
      </c>
      <c r="M49">
        <f t="shared" si="25"/>
        <v>0</v>
      </c>
      <c r="N49">
        <f t="shared" si="25"/>
        <v>0</v>
      </c>
    </row>
    <row r="50" spans="1:14">
      <c r="A50" s="43" t="s">
        <v>4302</v>
      </c>
      <c r="B50" t="s">
        <v>4306</v>
      </c>
      <c r="C50">
        <f t="shared" ref="C50:N50" si="26">IF(C35&gt;C37,1,0)</f>
        <v>1</v>
      </c>
      <c r="D50">
        <f t="shared" si="26"/>
        <v>1</v>
      </c>
      <c r="E50">
        <f t="shared" si="26"/>
        <v>1</v>
      </c>
      <c r="F50">
        <f t="shared" si="26"/>
        <v>1</v>
      </c>
      <c r="G50">
        <f t="shared" si="26"/>
        <v>1</v>
      </c>
      <c r="H50">
        <f t="shared" si="26"/>
        <v>1</v>
      </c>
      <c r="I50">
        <f t="shared" si="26"/>
        <v>1</v>
      </c>
      <c r="J50">
        <f t="shared" si="26"/>
        <v>1</v>
      </c>
      <c r="K50">
        <f t="shared" si="26"/>
        <v>1</v>
      </c>
      <c r="L50">
        <f t="shared" si="26"/>
        <v>1</v>
      </c>
      <c r="M50">
        <f t="shared" si="26"/>
        <v>1</v>
      </c>
      <c r="N50">
        <f t="shared" si="26"/>
        <v>1</v>
      </c>
    </row>
    <row r="51" spans="2:14">
      <c r="B51" t="s">
        <v>738</v>
      </c>
      <c r="C51">
        <f t="shared" ref="C51:N51" si="27">SUM(C42:C50)</f>
        <v>1</v>
      </c>
      <c r="D51">
        <f t="shared" si="27"/>
        <v>1</v>
      </c>
      <c r="E51">
        <f t="shared" si="27"/>
        <v>1</v>
      </c>
      <c r="F51">
        <f t="shared" si="27"/>
        <v>1</v>
      </c>
      <c r="G51">
        <f t="shared" si="27"/>
        <v>1</v>
      </c>
      <c r="H51">
        <f t="shared" si="27"/>
        <v>1</v>
      </c>
      <c r="I51">
        <f t="shared" si="27"/>
        <v>1</v>
      </c>
      <c r="J51">
        <f t="shared" si="27"/>
        <v>1</v>
      </c>
      <c r="K51">
        <f t="shared" si="27"/>
        <v>1</v>
      </c>
      <c r="L51">
        <f t="shared" si="27"/>
        <v>1</v>
      </c>
      <c r="M51">
        <f t="shared" si="27"/>
        <v>1</v>
      </c>
      <c r="N51">
        <f t="shared" si="27"/>
        <v>1</v>
      </c>
    </row>
    <row r="52" spans="2:14">
      <c r="B52" t="s">
        <v>4307</v>
      </c>
      <c r="C52">
        <f>C51</f>
        <v>1</v>
      </c>
      <c r="D52">
        <f t="shared" ref="D52:N52" si="28">C52+D51</f>
        <v>2</v>
      </c>
      <c r="E52">
        <f t="shared" si="28"/>
        <v>3</v>
      </c>
      <c r="F52">
        <f t="shared" si="28"/>
        <v>4</v>
      </c>
      <c r="G52">
        <f t="shared" si="28"/>
        <v>5</v>
      </c>
      <c r="H52">
        <f t="shared" si="28"/>
        <v>6</v>
      </c>
      <c r="I52">
        <f t="shared" si="28"/>
        <v>7</v>
      </c>
      <c r="J52">
        <f t="shared" si="28"/>
        <v>8</v>
      </c>
      <c r="K52">
        <f t="shared" si="28"/>
        <v>9</v>
      </c>
      <c r="L52">
        <f t="shared" si="28"/>
        <v>10</v>
      </c>
      <c r="M52">
        <f t="shared" si="28"/>
        <v>11</v>
      </c>
      <c r="N52">
        <f t="shared" si="28"/>
        <v>12</v>
      </c>
    </row>
  </sheetData>
  <pageMargins left="0.75" right="0.75" top="1" bottom="1" header="0.5" footer="0.5"/>
  <headerFooter/>
  <tableParts count="1">
    <tablePart r:id="rId1"/>
  </tableParts>
</worksheet>
</file>

<file path=xl/worksheets/sheet2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19"/>
  <dimension ref="A1:O952"/>
  <sheetViews>
    <sheetView workbookViewId="0">
      <selection activeCell="A1" sqref="$A1:$XFD1048576"/>
    </sheetView>
  </sheetViews>
  <sheetFormatPr defaultColWidth="9" defaultRowHeight="14"/>
  <cols>
    <col min="1" max="1" width="53.8727272727273" customWidth="1"/>
    <col min="2" max="2" width="6.12727272727273" customWidth="1"/>
    <col min="4" max="4" width="9.37272727272727"/>
    <col min="5" max="5" width="10.3727272727273"/>
    <col min="6" max="6" width="14.8727272727273"/>
    <col min="7" max="7" width="10.3727272727273"/>
    <col min="8" max="9" width="9.37272727272727"/>
  </cols>
  <sheetData>
    <row r="1" spans="1:15">
      <c r="A1" s="17" t="s">
        <v>3306</v>
      </c>
      <c r="B1" s="18"/>
      <c r="C1" s="18" t="s">
        <v>3307</v>
      </c>
      <c r="D1" s="19" t="s">
        <v>3270</v>
      </c>
      <c r="E1" s="19" t="s">
        <v>3271</v>
      </c>
      <c r="F1" s="19" t="s">
        <v>3272</v>
      </c>
      <c r="G1" s="19" t="s">
        <v>3273</v>
      </c>
      <c r="H1" s="19" t="s">
        <v>3274</v>
      </c>
      <c r="I1" s="19" t="s">
        <v>3275</v>
      </c>
      <c r="J1" s="19" t="s">
        <v>3276</v>
      </c>
      <c r="K1" s="19" t="s">
        <v>3277</v>
      </c>
      <c r="L1" s="19" t="s">
        <v>3278</v>
      </c>
      <c r="M1" s="19" t="s">
        <v>3279</v>
      </c>
      <c r="N1" s="19" t="s">
        <v>3280</v>
      </c>
      <c r="O1" s="19" t="s">
        <v>3281</v>
      </c>
    </row>
    <row r="2" ht="14.5" spans="1:15">
      <c r="A2" s="20" t="s">
        <v>3308</v>
      </c>
      <c r="B2" s="21" t="s">
        <v>137</v>
      </c>
      <c r="C2" s="22" t="s">
        <v>138</v>
      </c>
      <c r="D2" s="23" cm="1">
        <f t="array" ref="D2">SUM(IF((LEFT('2-1 采购订单物料明细表报表导出'!$K:$K,7)=D$1)*('2-1 采购订单物料明细表报表导出'!$D:$D=$A2),'2-1 采购订单物料明细表报表导出'!$H:$H,0))</f>
        <v>0</v>
      </c>
      <c r="E2" s="23" cm="1">
        <f t="array" ref="E2">SUM(IF((LEFT('2-1 采购订单物料明细表报表导出'!$K:$K,7)=E$1)*('2-1 采购订单物料明细表报表导出'!$D:$D=$A2),'2-1 采购订单物料明细表报表导出'!$H:$H,0))</f>
        <v>0</v>
      </c>
      <c r="F2" s="23" cm="1">
        <f t="array" ref="F2">SUM(IF((LEFT('2-1 采购订单物料明细表报表导出'!$K:$K,7)=F$1)*('2-1 采购订单物料明细表报表导出'!$D:$D=$A2),'2-1 采购订单物料明细表报表导出'!$H:$H,0))</f>
        <v>0</v>
      </c>
      <c r="G2" s="23" cm="1">
        <f t="array" ref="G2">SUM(IF((LEFT('2-1 采购订单物料明细表报表导出'!$K:$K,7)=G$1)*('2-1 采购订单物料明细表报表导出'!$D:$D=$A2),'2-1 采购订单物料明细表报表导出'!$H:$H,0))</f>
        <v>0</v>
      </c>
      <c r="H2" s="23" cm="1">
        <f t="array" ref="H2">SUM(IF((LEFT('2-1 采购订单物料明细表报表导出'!$K:$K,7)=H$1)*('2-1 采购订单物料明细表报表导出'!$D:$D=$A2),'2-1 采购订单物料明细表报表导出'!$H:$H,0))</f>
        <v>0</v>
      </c>
      <c r="I2" s="23" cm="1">
        <f t="array" ref="I2">SUM(IF((LEFT('2-1 采购订单物料明细表报表导出'!$K:$K,7)=I$1)*('2-1 采购订单物料明细表报表导出'!$D:$D=$A2),'2-1 采购订单物料明细表报表导出'!$H:$H,0))</f>
        <v>0</v>
      </c>
      <c r="J2" s="23" cm="1">
        <f t="array" ref="J2">SUM(IF((LEFT('2-1 采购订单物料明细表报表导出'!$K:$K,7)=J$1)*('2-1 采购订单物料明细表报表导出'!$D:$D=$A2),'2-1 采购订单物料明细表报表导出'!$H:$H,0))</f>
        <v>0</v>
      </c>
      <c r="K2" s="23" cm="1">
        <f t="array" ref="K2">SUM(IF((LEFT('2-1 采购订单物料明细表报表导出'!$K:$K,7)=K$1)*('2-1 采购订单物料明细表报表导出'!$D:$D=$A2),'2-1 采购订单物料明细表报表导出'!$H:$H,0))</f>
        <v>0</v>
      </c>
      <c r="L2" s="23" cm="1">
        <f t="array" ref="L2">SUM(IF((LEFT('2-1 采购订单物料明细表报表导出'!$K:$K,7)=L$1)*('2-1 采购订单物料明细表报表导出'!$D:$D=$A2),'2-1 采购订单物料明细表报表导出'!$H:$H,0))</f>
        <v>0</v>
      </c>
      <c r="M2" s="23" cm="1">
        <f t="array" ref="M2">SUM(IF((LEFT('2-1 采购订单物料明细表报表导出'!$K:$K,7)=M$1)*('2-1 采购订单物料明细表报表导出'!$D:$D=$A2),'2-1 采购订单物料明细表报表导出'!$H:$H,0))</f>
        <v>0</v>
      </c>
      <c r="N2" s="23" cm="1">
        <f t="array" ref="N2">SUM(IF((LEFT('2-1 采购订单物料明细表报表导出'!$K:$K,7)=N$1)*('2-1 采购订单物料明细表报表导出'!$D:$D=$A2),'2-1 采购订单物料明细表报表导出'!$H:$H,0))</f>
        <v>0</v>
      </c>
      <c r="O2" s="23" cm="1">
        <f t="array" ref="O2">SUM(IF((LEFT('2-1 采购订单物料明细表报表导出'!$K:$K,7)=O$1)*('2-1 采购订单物料明细表报表导出'!$D:$D=$A2),'2-1 采购订单物料明细表报表导出'!$H:$H,0))</f>
        <v>0</v>
      </c>
    </row>
    <row r="3" ht="14.5" spans="1:15">
      <c r="A3" s="20" t="s">
        <v>3309</v>
      </c>
      <c r="B3" s="21" t="s">
        <v>137</v>
      </c>
      <c r="C3" s="22" t="s">
        <v>138</v>
      </c>
      <c r="D3" s="23" cm="1">
        <f t="array" ref="D3">SUM(IF((LEFT('2-1 采购订单物料明细表报表导出'!$K:$K,7)=D$1)*('2-1 采购订单物料明细表报表导出'!$D:$D=$A3),'2-1 采购订单物料明细表报表导出'!$H:$H,0))</f>
        <v>0</v>
      </c>
      <c r="E3" s="23" cm="1">
        <f t="array" ref="E3">SUM(IF((LEFT('2-1 采购订单物料明细表报表导出'!$K:$K,7)=E$1)*('2-1 采购订单物料明细表报表导出'!$D:$D=$A3),'2-1 采购订单物料明细表报表导出'!$H:$H,0))</f>
        <v>0</v>
      </c>
      <c r="F3" s="23" cm="1">
        <f t="array" ref="F3">SUM(IF((LEFT('2-1 采购订单物料明细表报表导出'!$K:$K,7)=F$1)*('2-1 采购订单物料明细表报表导出'!$D:$D=$A3),'2-1 采购订单物料明细表报表导出'!$H:$H,0))</f>
        <v>0</v>
      </c>
      <c r="G3" s="23" cm="1">
        <f t="array" ref="G3">SUM(IF((LEFT('2-1 采购订单物料明细表报表导出'!$K:$K,7)=G$1)*('2-1 采购订单物料明细表报表导出'!$D:$D=$A3),'2-1 采购订单物料明细表报表导出'!$H:$H,0))</f>
        <v>0</v>
      </c>
      <c r="H3" s="23" cm="1">
        <f t="array" ref="H3">SUM(IF((LEFT('2-1 采购订单物料明细表报表导出'!$K:$K,7)=H$1)*('2-1 采购订单物料明细表报表导出'!$D:$D=$A3),'2-1 采购订单物料明细表报表导出'!$H:$H,0))</f>
        <v>0</v>
      </c>
      <c r="I3" s="23" cm="1">
        <f t="array" ref="I3">SUM(IF((LEFT('2-1 采购订单物料明细表报表导出'!$K:$K,7)=I$1)*('2-1 采购订单物料明细表报表导出'!$D:$D=$A3),'2-1 采购订单物料明细表报表导出'!$H:$H,0))</f>
        <v>0</v>
      </c>
      <c r="J3" s="23" cm="1">
        <f t="array" ref="J3">SUM(IF((LEFT('2-1 采购订单物料明细表报表导出'!$K:$K,7)=J$1)*('2-1 采购订单物料明细表报表导出'!$D:$D=$A3),'2-1 采购订单物料明细表报表导出'!$H:$H,0))</f>
        <v>0</v>
      </c>
      <c r="K3" s="23" cm="1">
        <f t="array" ref="K3">SUM(IF((LEFT('2-1 采购订单物料明细表报表导出'!$K:$K,7)=K$1)*('2-1 采购订单物料明细表报表导出'!$D:$D=$A3),'2-1 采购订单物料明细表报表导出'!$H:$H,0))</f>
        <v>0</v>
      </c>
      <c r="L3" s="23" cm="1">
        <f t="array" ref="L3">SUM(IF((LEFT('2-1 采购订单物料明细表报表导出'!$K:$K,7)=L$1)*('2-1 采购订单物料明细表报表导出'!$D:$D=$A3),'2-1 采购订单物料明细表报表导出'!$H:$H,0))</f>
        <v>0</v>
      </c>
      <c r="M3" s="23" cm="1">
        <f t="array" ref="M3">SUM(IF((LEFT('2-1 采购订单物料明细表报表导出'!$K:$K,7)=M$1)*('2-1 采购订单物料明细表报表导出'!$D:$D=$A3),'2-1 采购订单物料明细表报表导出'!$H:$H,0))</f>
        <v>0</v>
      </c>
      <c r="N3" s="23" cm="1">
        <f t="array" ref="N3">SUM(IF((LEFT('2-1 采购订单物料明细表报表导出'!$K:$K,7)=N$1)*('2-1 采购订单物料明细表报表导出'!$D:$D=$A3),'2-1 采购订单物料明细表报表导出'!$H:$H,0))</f>
        <v>0</v>
      </c>
      <c r="O3" s="23" cm="1">
        <f t="array" ref="O3">SUM(IF((LEFT('2-1 采购订单物料明细表报表导出'!$K:$K,7)=O$1)*('2-1 采购订单物料明细表报表导出'!$D:$D=$A3),'2-1 采购订单物料明细表报表导出'!$H:$H,0))</f>
        <v>0</v>
      </c>
    </row>
    <row r="4" ht="14.5" spans="1:15">
      <c r="A4" s="20" t="s">
        <v>3310</v>
      </c>
      <c r="B4" s="21" t="s">
        <v>137</v>
      </c>
      <c r="C4" s="22" t="s">
        <v>138</v>
      </c>
      <c r="D4" s="23" cm="1">
        <f t="array" ref="D4">SUM(IF((LEFT('2-1 采购订单物料明细表报表导出'!$K:$K,7)=D$1)*('2-1 采购订单物料明细表报表导出'!$D:$D=$A4),'2-1 采购订单物料明细表报表导出'!$H:$H,0))</f>
        <v>0</v>
      </c>
      <c r="E4" s="23" cm="1">
        <f t="array" ref="E4">SUM(IF((LEFT('2-1 采购订单物料明细表报表导出'!$K:$K,7)=E$1)*('2-1 采购订单物料明细表报表导出'!$D:$D=$A4),'2-1 采购订单物料明细表报表导出'!$H:$H,0))</f>
        <v>0</v>
      </c>
      <c r="F4" s="23" cm="1">
        <f t="array" ref="F4">SUM(IF((LEFT('2-1 采购订单物料明细表报表导出'!$K:$K,7)=F$1)*('2-1 采购订单物料明细表报表导出'!$D:$D=$A4),'2-1 采购订单物料明细表报表导出'!$H:$H,0))</f>
        <v>0</v>
      </c>
      <c r="G4" s="23" cm="1">
        <f t="array" ref="G4">SUM(IF((LEFT('2-1 采购订单物料明细表报表导出'!$K:$K,7)=G$1)*('2-1 采购订单物料明细表报表导出'!$D:$D=$A4),'2-1 采购订单物料明细表报表导出'!$H:$H,0))</f>
        <v>0</v>
      </c>
      <c r="H4" s="23" cm="1">
        <f t="array" ref="H4">SUM(IF((LEFT('2-1 采购订单物料明细表报表导出'!$K:$K,7)=H$1)*('2-1 采购订单物料明细表报表导出'!$D:$D=$A4),'2-1 采购订单物料明细表报表导出'!$H:$H,0))</f>
        <v>0</v>
      </c>
      <c r="I4" s="23" cm="1">
        <f t="array" ref="I4">SUM(IF((LEFT('2-1 采购订单物料明细表报表导出'!$K:$K,7)=I$1)*('2-1 采购订单物料明细表报表导出'!$D:$D=$A4),'2-1 采购订单物料明细表报表导出'!$H:$H,0))</f>
        <v>0</v>
      </c>
      <c r="J4" s="23" cm="1">
        <f t="array" ref="J4">SUM(IF((LEFT('2-1 采购订单物料明细表报表导出'!$K:$K,7)=J$1)*('2-1 采购订单物料明细表报表导出'!$D:$D=$A4),'2-1 采购订单物料明细表报表导出'!$H:$H,0))</f>
        <v>0</v>
      </c>
      <c r="K4" s="23" cm="1">
        <f t="array" ref="K4">SUM(IF((LEFT('2-1 采购订单物料明细表报表导出'!$K:$K,7)=K$1)*('2-1 采购订单物料明细表报表导出'!$D:$D=$A4),'2-1 采购订单物料明细表报表导出'!$H:$H,0))</f>
        <v>0</v>
      </c>
      <c r="L4" s="23" cm="1">
        <f t="array" ref="L4">SUM(IF((LEFT('2-1 采购订单物料明细表报表导出'!$K:$K,7)=L$1)*('2-1 采购订单物料明细表报表导出'!$D:$D=$A4),'2-1 采购订单物料明细表报表导出'!$H:$H,0))</f>
        <v>0</v>
      </c>
      <c r="M4" s="23" cm="1">
        <f t="array" ref="M4">SUM(IF((LEFT('2-1 采购订单物料明细表报表导出'!$K:$K,7)=M$1)*('2-1 采购订单物料明细表报表导出'!$D:$D=$A4),'2-1 采购订单物料明细表报表导出'!$H:$H,0))</f>
        <v>0</v>
      </c>
      <c r="N4" s="23" cm="1">
        <f t="array" ref="N4">SUM(IF((LEFT('2-1 采购订单物料明细表报表导出'!$K:$K,7)=N$1)*('2-1 采购订单物料明细表报表导出'!$D:$D=$A4),'2-1 采购订单物料明细表报表导出'!$H:$H,0))</f>
        <v>0</v>
      </c>
      <c r="O4" s="23" cm="1">
        <f t="array" ref="O4">SUM(IF((LEFT('2-1 采购订单物料明细表报表导出'!$K:$K,7)=O$1)*('2-1 采购订单物料明细表报表导出'!$D:$D=$A4),'2-1 采购订单物料明细表报表导出'!$H:$H,0))</f>
        <v>0</v>
      </c>
    </row>
    <row r="5" ht="14.5" spans="1:15">
      <c r="A5" s="20" t="s">
        <v>3311</v>
      </c>
      <c r="B5" s="21" t="s">
        <v>137</v>
      </c>
      <c r="C5" s="22" t="s">
        <v>138</v>
      </c>
      <c r="D5" s="23" cm="1">
        <f t="array" ref="D5">SUM(IF((LEFT('2-1 采购订单物料明细表报表导出'!$K:$K,7)=D$1)*('2-1 采购订单物料明细表报表导出'!$D:$D=$A5),'2-1 采购订单物料明细表报表导出'!$H:$H,0))</f>
        <v>0</v>
      </c>
      <c r="E5" s="23" cm="1">
        <f t="array" ref="E5">SUM(IF((LEFT('2-1 采购订单物料明细表报表导出'!$K:$K,7)=E$1)*('2-1 采购订单物料明细表报表导出'!$D:$D=$A5),'2-1 采购订单物料明细表报表导出'!$H:$H,0))</f>
        <v>0</v>
      </c>
      <c r="F5" s="23" cm="1">
        <f t="array" ref="F5">SUM(IF((LEFT('2-1 采购订单物料明细表报表导出'!$K:$K,7)=F$1)*('2-1 采购订单物料明细表报表导出'!$D:$D=$A5),'2-1 采购订单物料明细表报表导出'!$H:$H,0))</f>
        <v>0</v>
      </c>
      <c r="G5" s="23" cm="1">
        <f t="array" ref="G5">SUM(IF((LEFT('2-1 采购订单物料明细表报表导出'!$K:$K,7)=G$1)*('2-1 采购订单物料明细表报表导出'!$D:$D=$A5),'2-1 采购订单物料明细表报表导出'!$H:$H,0))</f>
        <v>0</v>
      </c>
      <c r="H5" s="23" cm="1">
        <f t="array" ref="H5">SUM(IF((LEFT('2-1 采购订单物料明细表报表导出'!$K:$K,7)=H$1)*('2-1 采购订单物料明细表报表导出'!$D:$D=$A5),'2-1 采购订单物料明细表报表导出'!$H:$H,0))</f>
        <v>0</v>
      </c>
      <c r="I5" s="23" cm="1">
        <f t="array" ref="I5">SUM(IF((LEFT('2-1 采购订单物料明细表报表导出'!$K:$K,7)=I$1)*('2-1 采购订单物料明细表报表导出'!$D:$D=$A5),'2-1 采购订单物料明细表报表导出'!$H:$H,0))</f>
        <v>0</v>
      </c>
      <c r="J5" s="23" cm="1">
        <f t="array" ref="J5">SUM(IF((LEFT('2-1 采购订单物料明细表报表导出'!$K:$K,7)=J$1)*('2-1 采购订单物料明细表报表导出'!$D:$D=$A5),'2-1 采购订单物料明细表报表导出'!$H:$H,0))</f>
        <v>0</v>
      </c>
      <c r="K5" s="23" cm="1">
        <f t="array" ref="K5">SUM(IF((LEFT('2-1 采购订单物料明细表报表导出'!$K:$K,7)=K$1)*('2-1 采购订单物料明细表报表导出'!$D:$D=$A5),'2-1 采购订单物料明细表报表导出'!$H:$H,0))</f>
        <v>0</v>
      </c>
      <c r="L5" s="23" cm="1">
        <f t="array" ref="L5">SUM(IF((LEFT('2-1 采购订单物料明细表报表导出'!$K:$K,7)=L$1)*('2-1 采购订单物料明细表报表导出'!$D:$D=$A5),'2-1 采购订单物料明细表报表导出'!$H:$H,0))</f>
        <v>0</v>
      </c>
      <c r="M5" s="23" cm="1">
        <f t="array" ref="M5">SUM(IF((LEFT('2-1 采购订单物料明细表报表导出'!$K:$K,7)=M$1)*('2-1 采购订单物料明细表报表导出'!$D:$D=$A5),'2-1 采购订单物料明细表报表导出'!$H:$H,0))</f>
        <v>0</v>
      </c>
      <c r="N5" s="23" cm="1">
        <f t="array" ref="N5">SUM(IF((LEFT('2-1 采购订单物料明细表报表导出'!$K:$K,7)=N$1)*('2-1 采购订单物料明细表报表导出'!$D:$D=$A5),'2-1 采购订单物料明细表报表导出'!$H:$H,0))</f>
        <v>0</v>
      </c>
      <c r="O5" s="23" cm="1">
        <f t="array" ref="O5">SUM(IF((LEFT('2-1 采购订单物料明细表报表导出'!$K:$K,7)=O$1)*('2-1 采购订单物料明细表报表导出'!$D:$D=$A5),'2-1 采购订单物料明细表报表导出'!$H:$H,0))</f>
        <v>0</v>
      </c>
    </row>
    <row r="6" ht="14.5" spans="1:15">
      <c r="A6" s="20" t="s">
        <v>3312</v>
      </c>
      <c r="B6" s="21" t="s">
        <v>137</v>
      </c>
      <c r="C6" s="22" t="s">
        <v>138</v>
      </c>
      <c r="D6" s="23" cm="1">
        <f t="array" ref="D6">SUM(IF((LEFT('2-1 采购订单物料明细表报表导出'!$K:$K,7)=D$1)*('2-1 采购订单物料明细表报表导出'!$D:$D=$A6),'2-1 采购订单物料明细表报表导出'!$H:$H,0))</f>
        <v>0</v>
      </c>
      <c r="E6" s="23" cm="1">
        <f t="array" ref="E6">SUM(IF((LEFT('2-1 采购订单物料明细表报表导出'!$K:$K,7)=E$1)*('2-1 采购订单物料明细表报表导出'!$D:$D=$A6),'2-1 采购订单物料明细表报表导出'!$H:$H,0))</f>
        <v>0</v>
      </c>
      <c r="F6" s="23" cm="1">
        <f t="array" ref="F6">SUM(IF((LEFT('2-1 采购订单物料明细表报表导出'!$K:$K,7)=F$1)*('2-1 采购订单物料明细表报表导出'!$D:$D=$A6),'2-1 采购订单物料明细表报表导出'!$H:$H,0))</f>
        <v>0</v>
      </c>
      <c r="G6" s="23" cm="1">
        <f t="array" ref="G6">SUM(IF((LEFT('2-1 采购订单物料明细表报表导出'!$K:$K,7)=G$1)*('2-1 采购订单物料明细表报表导出'!$D:$D=$A6),'2-1 采购订单物料明细表报表导出'!$H:$H,0))</f>
        <v>0</v>
      </c>
      <c r="H6" s="23" cm="1">
        <f t="array" ref="H6">SUM(IF((LEFT('2-1 采购订单物料明细表报表导出'!$K:$K,7)=H$1)*('2-1 采购订单物料明细表报表导出'!$D:$D=$A6),'2-1 采购订单物料明细表报表导出'!$H:$H,0))</f>
        <v>0</v>
      </c>
      <c r="I6" s="23" cm="1">
        <f t="array" ref="I6">SUM(IF((LEFT('2-1 采购订单物料明细表报表导出'!$K:$K,7)=I$1)*('2-1 采购订单物料明细表报表导出'!$D:$D=$A6),'2-1 采购订单物料明细表报表导出'!$H:$H,0))</f>
        <v>0</v>
      </c>
      <c r="J6" s="23" cm="1">
        <f t="array" ref="J6">SUM(IF((LEFT('2-1 采购订单物料明细表报表导出'!$K:$K,7)=J$1)*('2-1 采购订单物料明细表报表导出'!$D:$D=$A6),'2-1 采购订单物料明细表报表导出'!$H:$H,0))</f>
        <v>0</v>
      </c>
      <c r="K6" s="23" cm="1">
        <f t="array" ref="K6">SUM(IF((LEFT('2-1 采购订单物料明细表报表导出'!$K:$K,7)=K$1)*('2-1 采购订单物料明细表报表导出'!$D:$D=$A6),'2-1 采购订单物料明细表报表导出'!$H:$H,0))</f>
        <v>0</v>
      </c>
      <c r="L6" s="23" cm="1">
        <f t="array" ref="L6">SUM(IF((LEFT('2-1 采购订单物料明细表报表导出'!$K:$K,7)=L$1)*('2-1 采购订单物料明细表报表导出'!$D:$D=$A6),'2-1 采购订单物料明细表报表导出'!$H:$H,0))</f>
        <v>0</v>
      </c>
      <c r="M6" s="23" cm="1">
        <f t="array" ref="M6">SUM(IF((LEFT('2-1 采购订单物料明细表报表导出'!$K:$K,7)=M$1)*('2-1 采购订单物料明细表报表导出'!$D:$D=$A6),'2-1 采购订单物料明细表报表导出'!$H:$H,0))</f>
        <v>0</v>
      </c>
      <c r="N6" s="23" cm="1">
        <f t="array" ref="N6">SUM(IF((LEFT('2-1 采购订单物料明细表报表导出'!$K:$K,7)=N$1)*('2-1 采购订单物料明细表报表导出'!$D:$D=$A6),'2-1 采购订单物料明细表报表导出'!$H:$H,0))</f>
        <v>0</v>
      </c>
      <c r="O6" s="23" cm="1">
        <f t="array" ref="O6">SUM(IF((LEFT('2-1 采购订单物料明细表报表导出'!$K:$K,7)=O$1)*('2-1 采购订单物料明细表报表导出'!$D:$D=$A6),'2-1 采购订单物料明细表报表导出'!$H:$H,0))</f>
        <v>0</v>
      </c>
    </row>
    <row r="7" ht="14.5" spans="1:15">
      <c r="A7" s="20" t="s">
        <v>3313</v>
      </c>
      <c r="B7" s="21" t="s">
        <v>137</v>
      </c>
      <c r="C7" s="22" t="s">
        <v>138</v>
      </c>
      <c r="D7" s="23" cm="1">
        <f t="array" ref="D7">SUM(IF((LEFT('2-1 采购订单物料明细表报表导出'!$K:$K,7)=D$1)*('2-1 采购订单物料明细表报表导出'!$D:$D=$A7),'2-1 采购订单物料明细表报表导出'!$H:$H,0))</f>
        <v>0</v>
      </c>
      <c r="E7" s="23" cm="1">
        <f t="array" ref="E7">SUM(IF((LEFT('2-1 采购订单物料明细表报表导出'!$K:$K,7)=E$1)*('2-1 采购订单物料明细表报表导出'!$D:$D=$A7),'2-1 采购订单物料明细表报表导出'!$H:$H,0))</f>
        <v>0</v>
      </c>
      <c r="F7" s="23" cm="1">
        <f t="array" ref="F7">SUM(IF((LEFT('2-1 采购订单物料明细表报表导出'!$K:$K,7)=F$1)*('2-1 采购订单物料明细表报表导出'!$D:$D=$A7),'2-1 采购订单物料明细表报表导出'!$H:$H,0))</f>
        <v>0</v>
      </c>
      <c r="G7" s="23" cm="1">
        <f t="array" ref="G7">SUM(IF((LEFT('2-1 采购订单物料明细表报表导出'!$K:$K,7)=G$1)*('2-1 采购订单物料明细表报表导出'!$D:$D=$A7),'2-1 采购订单物料明细表报表导出'!$H:$H,0))</f>
        <v>0</v>
      </c>
      <c r="H7" s="23" cm="1">
        <f t="array" ref="H7">SUM(IF((LEFT('2-1 采购订单物料明细表报表导出'!$K:$K,7)=H$1)*('2-1 采购订单物料明细表报表导出'!$D:$D=$A7),'2-1 采购订单物料明细表报表导出'!$H:$H,0))</f>
        <v>0</v>
      </c>
      <c r="I7" s="23" cm="1">
        <f t="array" ref="I7">SUM(IF((LEFT('2-1 采购订单物料明细表报表导出'!$K:$K,7)=I$1)*('2-1 采购订单物料明细表报表导出'!$D:$D=$A7),'2-1 采购订单物料明细表报表导出'!$H:$H,0))</f>
        <v>0</v>
      </c>
      <c r="J7" s="23" cm="1">
        <f t="array" ref="J7">SUM(IF((LEFT('2-1 采购订单物料明细表报表导出'!$K:$K,7)=J$1)*('2-1 采购订单物料明细表报表导出'!$D:$D=$A7),'2-1 采购订单物料明细表报表导出'!$H:$H,0))</f>
        <v>0</v>
      </c>
      <c r="K7" s="23" cm="1">
        <f t="array" ref="K7">SUM(IF((LEFT('2-1 采购订单物料明细表报表导出'!$K:$K,7)=K$1)*('2-1 采购订单物料明细表报表导出'!$D:$D=$A7),'2-1 采购订单物料明细表报表导出'!$H:$H,0))</f>
        <v>0</v>
      </c>
      <c r="L7" s="23" cm="1">
        <f t="array" ref="L7">SUM(IF((LEFT('2-1 采购订单物料明细表报表导出'!$K:$K,7)=L$1)*('2-1 采购订单物料明细表报表导出'!$D:$D=$A7),'2-1 采购订单物料明细表报表导出'!$H:$H,0))</f>
        <v>0</v>
      </c>
      <c r="M7" s="23" cm="1">
        <f t="array" ref="M7">SUM(IF((LEFT('2-1 采购订单物料明细表报表导出'!$K:$K,7)=M$1)*('2-1 采购订单物料明细表报表导出'!$D:$D=$A7),'2-1 采购订单物料明细表报表导出'!$H:$H,0))</f>
        <v>0</v>
      </c>
      <c r="N7" s="23" cm="1">
        <f t="array" ref="N7">SUM(IF((LEFT('2-1 采购订单物料明细表报表导出'!$K:$K,7)=N$1)*('2-1 采购订单物料明细表报表导出'!$D:$D=$A7),'2-1 采购订单物料明细表报表导出'!$H:$H,0))</f>
        <v>0</v>
      </c>
      <c r="O7" s="23" cm="1">
        <f t="array" ref="O7">SUM(IF((LEFT('2-1 采购订单物料明细表报表导出'!$K:$K,7)=O$1)*('2-1 采购订单物料明细表报表导出'!$D:$D=$A7),'2-1 采购订单物料明细表报表导出'!$H:$H,0))</f>
        <v>0</v>
      </c>
    </row>
    <row r="8" ht="14.5" spans="1:15">
      <c r="A8" s="20" t="s">
        <v>3314</v>
      </c>
      <c r="B8" s="21" t="s">
        <v>137</v>
      </c>
      <c r="C8" s="22" t="s">
        <v>138</v>
      </c>
      <c r="D8" s="23" cm="1">
        <f t="array" ref="D8">SUM(IF((LEFT('2-1 采购订单物料明细表报表导出'!$K:$K,7)=D$1)*('2-1 采购订单物料明细表报表导出'!$D:$D=$A8),'2-1 采购订单物料明细表报表导出'!$H:$H,0))</f>
        <v>0</v>
      </c>
      <c r="E8" s="23" cm="1">
        <f t="array" ref="E8">SUM(IF((LEFT('2-1 采购订单物料明细表报表导出'!$K:$K,7)=E$1)*('2-1 采购订单物料明细表报表导出'!$D:$D=$A8),'2-1 采购订单物料明细表报表导出'!$H:$H,0))</f>
        <v>0</v>
      </c>
      <c r="F8" s="23" cm="1">
        <f t="array" ref="F8">SUM(IF((LEFT('2-1 采购订单物料明细表报表导出'!$K:$K,7)=F$1)*('2-1 采购订单物料明细表报表导出'!$D:$D=$A8),'2-1 采购订单物料明细表报表导出'!$H:$H,0))</f>
        <v>0</v>
      </c>
      <c r="G8" s="23" cm="1">
        <f t="array" ref="G8">SUM(IF((LEFT('2-1 采购订单物料明细表报表导出'!$K:$K,7)=G$1)*('2-1 采购订单物料明细表报表导出'!$D:$D=$A8),'2-1 采购订单物料明细表报表导出'!$H:$H,0))</f>
        <v>0</v>
      </c>
      <c r="H8" s="23" cm="1">
        <f t="array" ref="H8">SUM(IF((LEFT('2-1 采购订单物料明细表报表导出'!$K:$K,7)=H$1)*('2-1 采购订单物料明细表报表导出'!$D:$D=$A8),'2-1 采购订单物料明细表报表导出'!$H:$H,0))</f>
        <v>0</v>
      </c>
      <c r="I8" s="23" cm="1">
        <f t="array" ref="I8">SUM(IF((LEFT('2-1 采购订单物料明细表报表导出'!$K:$K,7)=I$1)*('2-1 采购订单物料明细表报表导出'!$D:$D=$A8),'2-1 采购订单物料明细表报表导出'!$H:$H,0))</f>
        <v>0</v>
      </c>
      <c r="J8" s="23" cm="1">
        <f t="array" ref="J8">SUM(IF((LEFT('2-1 采购订单物料明细表报表导出'!$K:$K,7)=J$1)*('2-1 采购订单物料明细表报表导出'!$D:$D=$A8),'2-1 采购订单物料明细表报表导出'!$H:$H,0))</f>
        <v>0</v>
      </c>
      <c r="K8" s="23" cm="1">
        <f t="array" ref="K8">SUM(IF((LEFT('2-1 采购订单物料明细表报表导出'!$K:$K,7)=K$1)*('2-1 采购订单物料明细表报表导出'!$D:$D=$A8),'2-1 采购订单物料明细表报表导出'!$H:$H,0))</f>
        <v>0</v>
      </c>
      <c r="L8" s="23" cm="1">
        <f t="array" ref="L8">SUM(IF((LEFT('2-1 采购订单物料明细表报表导出'!$K:$K,7)=L$1)*('2-1 采购订单物料明细表报表导出'!$D:$D=$A8),'2-1 采购订单物料明细表报表导出'!$H:$H,0))</f>
        <v>0</v>
      </c>
      <c r="M8" s="23" cm="1">
        <f t="array" ref="M8">SUM(IF((LEFT('2-1 采购订单物料明细表报表导出'!$K:$K,7)=M$1)*('2-1 采购订单物料明细表报表导出'!$D:$D=$A8),'2-1 采购订单物料明细表报表导出'!$H:$H,0))</f>
        <v>0</v>
      </c>
      <c r="N8" s="23" cm="1">
        <f t="array" ref="N8">SUM(IF((LEFT('2-1 采购订单物料明细表报表导出'!$K:$K,7)=N$1)*('2-1 采购订单物料明细表报表导出'!$D:$D=$A8),'2-1 采购订单物料明细表报表导出'!$H:$H,0))</f>
        <v>0</v>
      </c>
      <c r="O8" s="23" cm="1">
        <f t="array" ref="O8">SUM(IF((LEFT('2-1 采购订单物料明细表报表导出'!$K:$K,7)=O$1)*('2-1 采购订单物料明细表报表导出'!$D:$D=$A8),'2-1 采购订单物料明细表报表导出'!$H:$H,0))</f>
        <v>0</v>
      </c>
    </row>
    <row r="9" ht="14.5" spans="1:15">
      <c r="A9" s="20" t="s">
        <v>3315</v>
      </c>
      <c r="B9" s="21" t="s">
        <v>137</v>
      </c>
      <c r="C9" s="22" t="s">
        <v>138</v>
      </c>
      <c r="D9" s="23" cm="1">
        <f t="array" ref="D9">SUM(IF((LEFT('2-1 采购订单物料明细表报表导出'!$K:$K,7)=D$1)*('2-1 采购订单物料明细表报表导出'!$D:$D=$A9),'2-1 采购订单物料明细表报表导出'!$H:$H,0))</f>
        <v>0</v>
      </c>
      <c r="E9" s="23" cm="1">
        <f t="array" ref="E9">SUM(IF((LEFT('2-1 采购订单物料明细表报表导出'!$K:$K,7)=E$1)*('2-1 采购订单物料明细表报表导出'!$D:$D=$A9),'2-1 采购订单物料明细表报表导出'!$H:$H,0))</f>
        <v>0</v>
      </c>
      <c r="F9" s="23" cm="1">
        <f t="array" ref="F9">SUM(IF((LEFT('2-1 采购订单物料明细表报表导出'!$K:$K,7)=F$1)*('2-1 采购订单物料明细表报表导出'!$D:$D=$A9),'2-1 采购订单物料明细表报表导出'!$H:$H,0))</f>
        <v>0</v>
      </c>
      <c r="G9" s="23" cm="1">
        <f t="array" ref="G9">SUM(IF((LEFT('2-1 采购订单物料明细表报表导出'!$K:$K,7)=G$1)*('2-1 采购订单物料明细表报表导出'!$D:$D=$A9),'2-1 采购订单物料明细表报表导出'!$H:$H,0))</f>
        <v>0</v>
      </c>
      <c r="H9" s="23" cm="1">
        <f t="array" ref="H9">SUM(IF((LEFT('2-1 采购订单物料明细表报表导出'!$K:$K,7)=H$1)*('2-1 采购订单物料明细表报表导出'!$D:$D=$A9),'2-1 采购订单物料明细表报表导出'!$H:$H,0))</f>
        <v>0</v>
      </c>
      <c r="I9" s="23" cm="1">
        <f t="array" ref="I9">SUM(IF((LEFT('2-1 采购订单物料明细表报表导出'!$K:$K,7)=I$1)*('2-1 采购订单物料明细表报表导出'!$D:$D=$A9),'2-1 采购订单物料明细表报表导出'!$H:$H,0))</f>
        <v>0</v>
      </c>
      <c r="J9" s="23" cm="1">
        <f t="array" ref="J9">SUM(IF((LEFT('2-1 采购订单物料明细表报表导出'!$K:$K,7)=J$1)*('2-1 采购订单物料明细表报表导出'!$D:$D=$A9),'2-1 采购订单物料明细表报表导出'!$H:$H,0))</f>
        <v>0</v>
      </c>
      <c r="K9" s="23" cm="1">
        <f t="array" ref="K9">SUM(IF((LEFT('2-1 采购订单物料明细表报表导出'!$K:$K,7)=K$1)*('2-1 采购订单物料明细表报表导出'!$D:$D=$A9),'2-1 采购订单物料明细表报表导出'!$H:$H,0))</f>
        <v>0</v>
      </c>
      <c r="L9" s="23" cm="1">
        <f t="array" ref="L9">SUM(IF((LEFT('2-1 采购订单物料明细表报表导出'!$K:$K,7)=L$1)*('2-1 采购订单物料明细表报表导出'!$D:$D=$A9),'2-1 采购订单物料明细表报表导出'!$H:$H,0))</f>
        <v>0</v>
      </c>
      <c r="M9" s="23" cm="1">
        <f t="array" ref="M9">SUM(IF((LEFT('2-1 采购订单物料明细表报表导出'!$K:$K,7)=M$1)*('2-1 采购订单物料明细表报表导出'!$D:$D=$A9),'2-1 采购订单物料明细表报表导出'!$H:$H,0))</f>
        <v>0</v>
      </c>
      <c r="N9" s="23" cm="1">
        <f t="array" ref="N9">SUM(IF((LEFT('2-1 采购订单物料明细表报表导出'!$K:$K,7)=N$1)*('2-1 采购订单物料明细表报表导出'!$D:$D=$A9),'2-1 采购订单物料明细表报表导出'!$H:$H,0))</f>
        <v>0</v>
      </c>
      <c r="O9" s="23" cm="1">
        <f t="array" ref="O9">SUM(IF((LEFT('2-1 采购订单物料明细表报表导出'!$K:$K,7)=O$1)*('2-1 采购订单物料明细表报表导出'!$D:$D=$A9),'2-1 采购订单物料明细表报表导出'!$H:$H,0))</f>
        <v>0</v>
      </c>
    </row>
    <row r="10" ht="14.5" spans="1:15">
      <c r="A10" s="20" t="s">
        <v>3316</v>
      </c>
      <c r="B10" s="21" t="s">
        <v>137</v>
      </c>
      <c r="C10" s="22" t="s">
        <v>138</v>
      </c>
      <c r="D10" s="23" cm="1">
        <f t="array" ref="D10">SUM(IF((LEFT('2-1 采购订单物料明细表报表导出'!$K:$K,7)=D$1)*('2-1 采购订单物料明细表报表导出'!$D:$D=$A10),'2-1 采购订单物料明细表报表导出'!$H:$H,0))</f>
        <v>0</v>
      </c>
      <c r="E10" s="23" cm="1">
        <f t="array" ref="E10">SUM(IF((LEFT('2-1 采购订单物料明细表报表导出'!$K:$K,7)=E$1)*('2-1 采购订单物料明细表报表导出'!$D:$D=$A10),'2-1 采购订单物料明细表报表导出'!$H:$H,0))</f>
        <v>0</v>
      </c>
      <c r="F10" s="23" cm="1">
        <f t="array" ref="F10">SUM(IF((LEFT('2-1 采购订单物料明细表报表导出'!$K:$K,7)=F$1)*('2-1 采购订单物料明细表报表导出'!$D:$D=$A10),'2-1 采购订单物料明细表报表导出'!$H:$H,0))</f>
        <v>0</v>
      </c>
      <c r="G10" s="23" cm="1">
        <f t="array" ref="G10">SUM(IF((LEFT('2-1 采购订单物料明细表报表导出'!$K:$K,7)=G$1)*('2-1 采购订单物料明细表报表导出'!$D:$D=$A10),'2-1 采购订单物料明细表报表导出'!$H:$H,0))</f>
        <v>0</v>
      </c>
      <c r="H10" s="23" cm="1">
        <f t="array" ref="H10">SUM(IF((LEFT('2-1 采购订单物料明细表报表导出'!$K:$K,7)=H$1)*('2-1 采购订单物料明细表报表导出'!$D:$D=$A10),'2-1 采购订单物料明细表报表导出'!$H:$H,0))</f>
        <v>0</v>
      </c>
      <c r="I10" s="23" cm="1">
        <f t="array" ref="I10">SUM(IF((LEFT('2-1 采购订单物料明细表报表导出'!$K:$K,7)=I$1)*('2-1 采购订单物料明细表报表导出'!$D:$D=$A10),'2-1 采购订单物料明细表报表导出'!$H:$H,0))</f>
        <v>0</v>
      </c>
      <c r="J10" s="23" cm="1">
        <f t="array" ref="J10">SUM(IF((LEFT('2-1 采购订单物料明细表报表导出'!$K:$K,7)=J$1)*('2-1 采购订单物料明细表报表导出'!$D:$D=$A10),'2-1 采购订单物料明细表报表导出'!$H:$H,0))</f>
        <v>0</v>
      </c>
      <c r="K10" s="23" cm="1">
        <f t="array" ref="K10">SUM(IF((LEFT('2-1 采购订单物料明细表报表导出'!$K:$K,7)=K$1)*('2-1 采购订单物料明细表报表导出'!$D:$D=$A10),'2-1 采购订单物料明细表报表导出'!$H:$H,0))</f>
        <v>0</v>
      </c>
      <c r="L10" s="23" cm="1">
        <f t="array" ref="L10">SUM(IF((LEFT('2-1 采购订单物料明细表报表导出'!$K:$K,7)=L$1)*('2-1 采购订单物料明细表报表导出'!$D:$D=$A10),'2-1 采购订单物料明细表报表导出'!$H:$H,0))</f>
        <v>0</v>
      </c>
      <c r="M10" s="23" cm="1">
        <f t="array" ref="M10">SUM(IF((LEFT('2-1 采购订单物料明细表报表导出'!$K:$K,7)=M$1)*('2-1 采购订单物料明细表报表导出'!$D:$D=$A10),'2-1 采购订单物料明细表报表导出'!$H:$H,0))</f>
        <v>0</v>
      </c>
      <c r="N10" s="23" cm="1">
        <f t="array" ref="N10">SUM(IF((LEFT('2-1 采购订单物料明细表报表导出'!$K:$K,7)=N$1)*('2-1 采购订单物料明细表报表导出'!$D:$D=$A10),'2-1 采购订单物料明细表报表导出'!$H:$H,0))</f>
        <v>0</v>
      </c>
      <c r="O10" s="23" cm="1">
        <f t="array" ref="O10">SUM(IF((LEFT('2-1 采购订单物料明细表报表导出'!$K:$K,7)=O$1)*('2-1 采购订单物料明细表报表导出'!$D:$D=$A10),'2-1 采购订单物料明细表报表导出'!$H:$H,0))</f>
        <v>0</v>
      </c>
    </row>
    <row r="11" ht="14.5" spans="1:15">
      <c r="A11" s="20" t="s">
        <v>3317</v>
      </c>
      <c r="B11" s="21" t="s">
        <v>137</v>
      </c>
      <c r="C11" s="22" t="s">
        <v>138</v>
      </c>
      <c r="D11" s="23" cm="1">
        <f t="array" ref="D11">SUM(IF((LEFT('2-1 采购订单物料明细表报表导出'!$K:$K,7)=D$1)*('2-1 采购订单物料明细表报表导出'!$D:$D=$A11),'2-1 采购订单物料明细表报表导出'!$H:$H,0))</f>
        <v>0</v>
      </c>
      <c r="E11" s="23" cm="1">
        <f t="array" ref="E11">SUM(IF((LEFT('2-1 采购订单物料明细表报表导出'!$K:$K,7)=E$1)*('2-1 采购订单物料明细表报表导出'!$D:$D=$A11),'2-1 采购订单物料明细表报表导出'!$H:$H,0))</f>
        <v>0</v>
      </c>
      <c r="F11" s="23" cm="1">
        <f t="array" ref="F11">SUM(IF((LEFT('2-1 采购订单物料明细表报表导出'!$K:$K,7)=F$1)*('2-1 采购订单物料明细表报表导出'!$D:$D=$A11),'2-1 采购订单物料明细表报表导出'!$H:$H,0))</f>
        <v>0</v>
      </c>
      <c r="G11" s="23" cm="1">
        <f t="array" ref="G11">SUM(IF((LEFT('2-1 采购订单物料明细表报表导出'!$K:$K,7)=G$1)*('2-1 采购订单物料明细表报表导出'!$D:$D=$A11),'2-1 采购订单物料明细表报表导出'!$H:$H,0))</f>
        <v>0</v>
      </c>
      <c r="H11" s="23" cm="1">
        <f t="array" ref="H11">SUM(IF((LEFT('2-1 采购订单物料明细表报表导出'!$K:$K,7)=H$1)*('2-1 采购订单物料明细表报表导出'!$D:$D=$A11),'2-1 采购订单物料明细表报表导出'!$H:$H,0))</f>
        <v>0</v>
      </c>
      <c r="I11" s="23" cm="1">
        <f t="array" ref="I11">SUM(IF((LEFT('2-1 采购订单物料明细表报表导出'!$K:$K,7)=I$1)*('2-1 采购订单物料明细表报表导出'!$D:$D=$A11),'2-1 采购订单物料明细表报表导出'!$H:$H,0))</f>
        <v>0</v>
      </c>
      <c r="J11" s="23" cm="1">
        <f t="array" ref="J11">SUM(IF((LEFT('2-1 采购订单物料明细表报表导出'!$K:$K,7)=J$1)*('2-1 采购订单物料明细表报表导出'!$D:$D=$A11),'2-1 采购订单物料明细表报表导出'!$H:$H,0))</f>
        <v>0</v>
      </c>
      <c r="K11" s="23" cm="1">
        <f t="array" ref="K11">SUM(IF((LEFT('2-1 采购订单物料明细表报表导出'!$K:$K,7)=K$1)*('2-1 采购订单物料明细表报表导出'!$D:$D=$A11),'2-1 采购订单物料明细表报表导出'!$H:$H,0))</f>
        <v>0</v>
      </c>
      <c r="L11" s="23" cm="1">
        <f t="array" ref="L11">SUM(IF((LEFT('2-1 采购订单物料明细表报表导出'!$K:$K,7)=L$1)*('2-1 采购订单物料明细表报表导出'!$D:$D=$A11),'2-1 采购订单物料明细表报表导出'!$H:$H,0))</f>
        <v>0</v>
      </c>
      <c r="M11" s="23" cm="1">
        <f t="array" ref="M11">SUM(IF((LEFT('2-1 采购订单物料明细表报表导出'!$K:$K,7)=M$1)*('2-1 采购订单物料明细表报表导出'!$D:$D=$A11),'2-1 采购订单物料明细表报表导出'!$H:$H,0))</f>
        <v>0</v>
      </c>
      <c r="N11" s="23" cm="1">
        <f t="array" ref="N11">SUM(IF((LEFT('2-1 采购订单物料明细表报表导出'!$K:$K,7)=N$1)*('2-1 采购订单物料明细表报表导出'!$D:$D=$A11),'2-1 采购订单物料明细表报表导出'!$H:$H,0))</f>
        <v>0</v>
      </c>
      <c r="O11" s="23" cm="1">
        <f t="array" ref="O11">SUM(IF((LEFT('2-1 采购订单物料明细表报表导出'!$K:$K,7)=O$1)*('2-1 采购订单物料明细表报表导出'!$D:$D=$A11),'2-1 采购订单物料明细表报表导出'!$H:$H,0))</f>
        <v>0</v>
      </c>
    </row>
    <row r="12" ht="14.5" spans="1:15">
      <c r="A12" s="20" t="s">
        <v>3318</v>
      </c>
      <c r="B12" s="21" t="s">
        <v>137</v>
      </c>
      <c r="C12" s="22" t="s">
        <v>138</v>
      </c>
      <c r="D12" s="23" cm="1">
        <f t="array" ref="D12">SUM(IF((LEFT('2-1 采购订单物料明细表报表导出'!$K:$K,7)=D$1)*('2-1 采购订单物料明细表报表导出'!$D:$D=$A12),'2-1 采购订单物料明细表报表导出'!$H:$H,0))</f>
        <v>0</v>
      </c>
      <c r="E12" s="23" cm="1">
        <f t="array" ref="E12">SUM(IF((LEFT('2-1 采购订单物料明细表报表导出'!$K:$K,7)=E$1)*('2-1 采购订单物料明细表报表导出'!$D:$D=$A12),'2-1 采购订单物料明细表报表导出'!$H:$H,0))</f>
        <v>0</v>
      </c>
      <c r="F12" s="23" cm="1">
        <f t="array" ref="F12">SUM(IF((LEFT('2-1 采购订单物料明细表报表导出'!$K:$K,7)=F$1)*('2-1 采购订单物料明细表报表导出'!$D:$D=$A12),'2-1 采购订单物料明细表报表导出'!$H:$H,0))</f>
        <v>0</v>
      </c>
      <c r="G12" s="23" cm="1">
        <f t="array" ref="G12">SUM(IF((LEFT('2-1 采购订单物料明细表报表导出'!$K:$K,7)=G$1)*('2-1 采购订单物料明细表报表导出'!$D:$D=$A12),'2-1 采购订单物料明细表报表导出'!$H:$H,0))</f>
        <v>0</v>
      </c>
      <c r="H12" s="23" cm="1">
        <f t="array" ref="H12">SUM(IF((LEFT('2-1 采购订单物料明细表报表导出'!$K:$K,7)=H$1)*('2-1 采购订单物料明细表报表导出'!$D:$D=$A12),'2-1 采购订单物料明细表报表导出'!$H:$H,0))</f>
        <v>0</v>
      </c>
      <c r="I12" s="23" cm="1">
        <f t="array" ref="I12">SUM(IF((LEFT('2-1 采购订单物料明细表报表导出'!$K:$K,7)=I$1)*('2-1 采购订单物料明细表报表导出'!$D:$D=$A12),'2-1 采购订单物料明细表报表导出'!$H:$H,0))</f>
        <v>0</v>
      </c>
      <c r="J12" s="23" cm="1">
        <f t="array" ref="J12">SUM(IF((LEFT('2-1 采购订单物料明细表报表导出'!$K:$K,7)=J$1)*('2-1 采购订单物料明细表报表导出'!$D:$D=$A12),'2-1 采购订单物料明细表报表导出'!$H:$H,0))</f>
        <v>0</v>
      </c>
      <c r="K12" s="23" cm="1">
        <f t="array" ref="K12">SUM(IF((LEFT('2-1 采购订单物料明细表报表导出'!$K:$K,7)=K$1)*('2-1 采购订单物料明细表报表导出'!$D:$D=$A12),'2-1 采购订单物料明细表报表导出'!$H:$H,0))</f>
        <v>0</v>
      </c>
      <c r="L12" s="23" cm="1">
        <f t="array" ref="L12">SUM(IF((LEFT('2-1 采购订单物料明细表报表导出'!$K:$K,7)=L$1)*('2-1 采购订单物料明细表报表导出'!$D:$D=$A12),'2-1 采购订单物料明细表报表导出'!$H:$H,0))</f>
        <v>0</v>
      </c>
      <c r="M12" s="23" cm="1">
        <f t="array" ref="M12">SUM(IF((LEFT('2-1 采购订单物料明细表报表导出'!$K:$K,7)=M$1)*('2-1 采购订单物料明细表报表导出'!$D:$D=$A12),'2-1 采购订单物料明细表报表导出'!$H:$H,0))</f>
        <v>0</v>
      </c>
      <c r="N12" s="23" cm="1">
        <f t="array" ref="N12">SUM(IF((LEFT('2-1 采购订单物料明细表报表导出'!$K:$K,7)=N$1)*('2-1 采购订单物料明细表报表导出'!$D:$D=$A12),'2-1 采购订单物料明细表报表导出'!$H:$H,0))</f>
        <v>0</v>
      </c>
      <c r="O12" s="23" cm="1">
        <f t="array" ref="O12">SUM(IF((LEFT('2-1 采购订单物料明细表报表导出'!$K:$K,7)=O$1)*('2-1 采购订单物料明细表报表导出'!$D:$D=$A12),'2-1 采购订单物料明细表报表导出'!$H:$H,0))</f>
        <v>0</v>
      </c>
    </row>
    <row r="13" ht="14.5" spans="1:15">
      <c r="A13" s="20" t="s">
        <v>3319</v>
      </c>
      <c r="B13" s="21" t="s">
        <v>137</v>
      </c>
      <c r="C13" s="22" t="s">
        <v>138</v>
      </c>
      <c r="D13" s="23" cm="1">
        <f t="array" ref="D13">SUM(IF((LEFT('2-1 采购订单物料明细表报表导出'!$K:$K,7)=D$1)*('2-1 采购订单物料明细表报表导出'!$D:$D=$A13),'2-1 采购订单物料明细表报表导出'!$H:$H,0))</f>
        <v>0</v>
      </c>
      <c r="E13" s="23" cm="1">
        <f t="array" ref="E13">SUM(IF((LEFT('2-1 采购订单物料明细表报表导出'!$K:$K,7)=E$1)*('2-1 采购订单物料明细表报表导出'!$D:$D=$A13),'2-1 采购订单物料明细表报表导出'!$H:$H,0))</f>
        <v>0</v>
      </c>
      <c r="F13" s="23" cm="1">
        <f t="array" ref="F13">SUM(IF((LEFT('2-1 采购订单物料明细表报表导出'!$K:$K,7)=F$1)*('2-1 采购订单物料明细表报表导出'!$D:$D=$A13),'2-1 采购订单物料明细表报表导出'!$H:$H,0))</f>
        <v>0</v>
      </c>
      <c r="G13" s="23" cm="1">
        <f t="array" ref="G13">SUM(IF((LEFT('2-1 采购订单物料明细表报表导出'!$K:$K,7)=G$1)*('2-1 采购订单物料明细表报表导出'!$D:$D=$A13),'2-1 采购订单物料明细表报表导出'!$H:$H,0))</f>
        <v>0</v>
      </c>
      <c r="H13" s="23" cm="1">
        <f t="array" ref="H13">SUM(IF((LEFT('2-1 采购订单物料明细表报表导出'!$K:$K,7)=H$1)*('2-1 采购订单物料明细表报表导出'!$D:$D=$A13),'2-1 采购订单物料明细表报表导出'!$H:$H,0))</f>
        <v>0</v>
      </c>
      <c r="I13" s="23" cm="1">
        <f t="array" ref="I13">SUM(IF((LEFT('2-1 采购订单物料明细表报表导出'!$K:$K,7)=I$1)*('2-1 采购订单物料明细表报表导出'!$D:$D=$A13),'2-1 采购订单物料明细表报表导出'!$H:$H,0))</f>
        <v>0</v>
      </c>
      <c r="J13" s="23" cm="1">
        <f t="array" ref="J13">SUM(IF((LEFT('2-1 采购订单物料明细表报表导出'!$K:$K,7)=J$1)*('2-1 采购订单物料明细表报表导出'!$D:$D=$A13),'2-1 采购订单物料明细表报表导出'!$H:$H,0))</f>
        <v>0</v>
      </c>
      <c r="K13" s="23" cm="1">
        <f t="array" ref="K13">SUM(IF((LEFT('2-1 采购订单物料明细表报表导出'!$K:$K,7)=K$1)*('2-1 采购订单物料明细表报表导出'!$D:$D=$A13),'2-1 采购订单物料明细表报表导出'!$H:$H,0))</f>
        <v>0</v>
      </c>
      <c r="L13" s="23" cm="1">
        <f t="array" ref="L13">SUM(IF((LEFT('2-1 采购订单物料明细表报表导出'!$K:$K,7)=L$1)*('2-1 采购订单物料明细表报表导出'!$D:$D=$A13),'2-1 采购订单物料明细表报表导出'!$H:$H,0))</f>
        <v>0</v>
      </c>
      <c r="M13" s="23" cm="1">
        <f t="array" ref="M13">SUM(IF((LEFT('2-1 采购订单物料明细表报表导出'!$K:$K,7)=M$1)*('2-1 采购订单物料明细表报表导出'!$D:$D=$A13),'2-1 采购订单物料明细表报表导出'!$H:$H,0))</f>
        <v>0</v>
      </c>
      <c r="N13" s="23" cm="1">
        <f t="array" ref="N13">SUM(IF((LEFT('2-1 采购订单物料明细表报表导出'!$K:$K,7)=N$1)*('2-1 采购订单物料明细表报表导出'!$D:$D=$A13),'2-1 采购订单物料明细表报表导出'!$H:$H,0))</f>
        <v>0</v>
      </c>
      <c r="O13" s="23" cm="1">
        <f t="array" ref="O13">SUM(IF((LEFT('2-1 采购订单物料明细表报表导出'!$K:$K,7)=O$1)*('2-1 采购订单物料明细表报表导出'!$D:$D=$A13),'2-1 采购订单物料明细表报表导出'!$H:$H,0))</f>
        <v>0</v>
      </c>
    </row>
    <row r="14" ht="14.5" spans="1:15">
      <c r="A14" s="20" t="s">
        <v>3320</v>
      </c>
      <c r="B14" s="21" t="s">
        <v>137</v>
      </c>
      <c r="C14" s="22" t="s">
        <v>138</v>
      </c>
      <c r="D14" s="23" cm="1">
        <f t="array" ref="D14">SUM(IF((LEFT('2-1 采购订单物料明细表报表导出'!$K:$K,7)=D$1)*('2-1 采购订单物料明细表报表导出'!$D:$D=$A14),'2-1 采购订单物料明细表报表导出'!$H:$H,0))</f>
        <v>0</v>
      </c>
      <c r="E14" s="23" cm="1">
        <f t="array" ref="E14">SUM(IF((LEFT('2-1 采购订单物料明细表报表导出'!$K:$K,7)=E$1)*('2-1 采购订单物料明细表报表导出'!$D:$D=$A14),'2-1 采购订单物料明细表报表导出'!$H:$H,0))</f>
        <v>0</v>
      </c>
      <c r="F14" s="23" cm="1">
        <f t="array" ref="F14">SUM(IF((LEFT('2-1 采购订单物料明细表报表导出'!$K:$K,7)=F$1)*('2-1 采购订单物料明细表报表导出'!$D:$D=$A14),'2-1 采购订单物料明细表报表导出'!$H:$H,0))</f>
        <v>0</v>
      </c>
      <c r="G14" s="23" cm="1">
        <f t="array" ref="G14">SUM(IF((LEFT('2-1 采购订单物料明细表报表导出'!$K:$K,7)=G$1)*('2-1 采购订单物料明细表报表导出'!$D:$D=$A14),'2-1 采购订单物料明细表报表导出'!$H:$H,0))</f>
        <v>0</v>
      </c>
      <c r="H14" s="23" cm="1">
        <f t="array" ref="H14">SUM(IF((LEFT('2-1 采购订单物料明细表报表导出'!$K:$K,7)=H$1)*('2-1 采购订单物料明细表报表导出'!$D:$D=$A14),'2-1 采购订单物料明细表报表导出'!$H:$H,0))</f>
        <v>0</v>
      </c>
      <c r="I14" s="23" cm="1">
        <f t="array" ref="I14">SUM(IF((LEFT('2-1 采购订单物料明细表报表导出'!$K:$K,7)=I$1)*('2-1 采购订单物料明细表报表导出'!$D:$D=$A14),'2-1 采购订单物料明细表报表导出'!$H:$H,0))</f>
        <v>0</v>
      </c>
      <c r="J14" s="23" cm="1">
        <f t="array" ref="J14">SUM(IF((LEFT('2-1 采购订单物料明细表报表导出'!$K:$K,7)=J$1)*('2-1 采购订单物料明细表报表导出'!$D:$D=$A14),'2-1 采购订单物料明细表报表导出'!$H:$H,0))</f>
        <v>0</v>
      </c>
      <c r="K14" s="23" cm="1">
        <f t="array" ref="K14">SUM(IF((LEFT('2-1 采购订单物料明细表报表导出'!$K:$K,7)=K$1)*('2-1 采购订单物料明细表报表导出'!$D:$D=$A14),'2-1 采购订单物料明细表报表导出'!$H:$H,0))</f>
        <v>0</v>
      </c>
      <c r="L14" s="23" cm="1">
        <f t="array" ref="L14">SUM(IF((LEFT('2-1 采购订单物料明细表报表导出'!$K:$K,7)=L$1)*('2-1 采购订单物料明细表报表导出'!$D:$D=$A14),'2-1 采购订单物料明细表报表导出'!$H:$H,0))</f>
        <v>0</v>
      </c>
      <c r="M14" s="23" cm="1">
        <f t="array" ref="M14">SUM(IF((LEFT('2-1 采购订单物料明细表报表导出'!$K:$K,7)=M$1)*('2-1 采购订单物料明细表报表导出'!$D:$D=$A14),'2-1 采购订单物料明细表报表导出'!$H:$H,0))</f>
        <v>0</v>
      </c>
      <c r="N14" s="23" cm="1">
        <f t="array" ref="N14">SUM(IF((LEFT('2-1 采购订单物料明细表报表导出'!$K:$K,7)=N$1)*('2-1 采购订单物料明细表报表导出'!$D:$D=$A14),'2-1 采购订单物料明细表报表导出'!$H:$H,0))</f>
        <v>0</v>
      </c>
      <c r="O14" s="23" cm="1">
        <f t="array" ref="O14">SUM(IF((LEFT('2-1 采购订单物料明细表报表导出'!$K:$K,7)=O$1)*('2-1 采购订单物料明细表报表导出'!$D:$D=$A14),'2-1 采购订单物料明细表报表导出'!$H:$H,0))</f>
        <v>0</v>
      </c>
    </row>
    <row r="15" ht="14.5" spans="1:15">
      <c r="A15" s="20" t="s">
        <v>3321</v>
      </c>
      <c r="B15" s="21" t="s">
        <v>137</v>
      </c>
      <c r="C15" s="22" t="s">
        <v>138</v>
      </c>
      <c r="D15" s="23" cm="1">
        <f t="array" ref="D15">SUM(IF((LEFT('2-1 采购订单物料明细表报表导出'!$K:$K,7)=D$1)*('2-1 采购订单物料明细表报表导出'!$D:$D=$A15),'2-1 采购订单物料明细表报表导出'!$H:$H,0))</f>
        <v>0</v>
      </c>
      <c r="E15" s="23" cm="1">
        <f t="array" ref="E15">SUM(IF((LEFT('2-1 采购订单物料明细表报表导出'!$K:$K,7)=E$1)*('2-1 采购订单物料明细表报表导出'!$D:$D=$A15),'2-1 采购订单物料明细表报表导出'!$H:$H,0))</f>
        <v>0</v>
      </c>
      <c r="F15" s="23" cm="1">
        <f t="array" ref="F15">SUM(IF((LEFT('2-1 采购订单物料明细表报表导出'!$K:$K,7)=F$1)*('2-1 采购订单物料明细表报表导出'!$D:$D=$A15),'2-1 采购订单物料明细表报表导出'!$H:$H,0))</f>
        <v>0</v>
      </c>
      <c r="G15" s="23" cm="1">
        <f t="array" ref="G15">SUM(IF((LEFT('2-1 采购订单物料明细表报表导出'!$K:$K,7)=G$1)*('2-1 采购订单物料明细表报表导出'!$D:$D=$A15),'2-1 采购订单物料明细表报表导出'!$H:$H,0))</f>
        <v>0</v>
      </c>
      <c r="H15" s="23" cm="1">
        <f t="array" ref="H15">SUM(IF((LEFT('2-1 采购订单物料明细表报表导出'!$K:$K,7)=H$1)*('2-1 采购订单物料明细表报表导出'!$D:$D=$A15),'2-1 采购订单物料明细表报表导出'!$H:$H,0))</f>
        <v>0</v>
      </c>
      <c r="I15" s="23" cm="1">
        <f t="array" ref="I15">SUM(IF((LEFT('2-1 采购订单物料明细表报表导出'!$K:$K,7)=I$1)*('2-1 采购订单物料明细表报表导出'!$D:$D=$A15),'2-1 采购订单物料明细表报表导出'!$H:$H,0))</f>
        <v>0</v>
      </c>
      <c r="J15" s="23" cm="1">
        <f t="array" ref="J15">SUM(IF((LEFT('2-1 采购订单物料明细表报表导出'!$K:$K,7)=J$1)*('2-1 采购订单物料明细表报表导出'!$D:$D=$A15),'2-1 采购订单物料明细表报表导出'!$H:$H,0))</f>
        <v>0</v>
      </c>
      <c r="K15" s="23" cm="1">
        <f t="array" ref="K15">SUM(IF((LEFT('2-1 采购订单物料明细表报表导出'!$K:$K,7)=K$1)*('2-1 采购订单物料明细表报表导出'!$D:$D=$A15),'2-1 采购订单物料明细表报表导出'!$H:$H,0))</f>
        <v>0</v>
      </c>
      <c r="L15" s="23" cm="1">
        <f t="array" ref="L15">SUM(IF((LEFT('2-1 采购订单物料明细表报表导出'!$K:$K,7)=L$1)*('2-1 采购订单物料明细表报表导出'!$D:$D=$A15),'2-1 采购订单物料明细表报表导出'!$H:$H,0))</f>
        <v>0</v>
      </c>
      <c r="M15" s="23" cm="1">
        <f t="array" ref="M15">SUM(IF((LEFT('2-1 采购订单物料明细表报表导出'!$K:$K,7)=M$1)*('2-1 采购订单物料明细表报表导出'!$D:$D=$A15),'2-1 采购订单物料明细表报表导出'!$H:$H,0))</f>
        <v>0</v>
      </c>
      <c r="N15" s="23" cm="1">
        <f t="array" ref="N15">SUM(IF((LEFT('2-1 采购订单物料明细表报表导出'!$K:$K,7)=N$1)*('2-1 采购订单物料明细表报表导出'!$D:$D=$A15),'2-1 采购订单物料明细表报表导出'!$H:$H,0))</f>
        <v>0</v>
      </c>
      <c r="O15" s="23" cm="1">
        <f t="array" ref="O15">SUM(IF((LEFT('2-1 采购订单物料明细表报表导出'!$K:$K,7)=O$1)*('2-1 采购订单物料明细表报表导出'!$D:$D=$A15),'2-1 采购订单物料明细表报表导出'!$H:$H,0))</f>
        <v>0</v>
      </c>
    </row>
    <row r="16" ht="29" spans="1:15">
      <c r="A16" s="20" t="s">
        <v>3322</v>
      </c>
      <c r="B16" s="21" t="s">
        <v>2318</v>
      </c>
      <c r="C16" s="22" t="s">
        <v>2319</v>
      </c>
      <c r="D16" s="23" cm="1">
        <f t="array" ref="D16">SUM(IF((LEFT('2-1 采购订单物料明细表报表导出'!$K:$K,7)=D$1)*('2-1 采购订单物料明细表报表导出'!$D:$D=$A16),'2-1 采购订单物料明细表报表导出'!$H:$H,0))</f>
        <v>0</v>
      </c>
      <c r="E16" s="23" cm="1">
        <f t="array" ref="E16">SUM(IF((LEFT('2-1 采购订单物料明细表报表导出'!$K:$K,7)=E$1)*('2-1 采购订单物料明细表报表导出'!$D:$D=$A16),'2-1 采购订单物料明细表报表导出'!$H:$H,0))</f>
        <v>0</v>
      </c>
      <c r="F16" s="23" cm="1">
        <f t="array" ref="F16">SUM(IF((LEFT('2-1 采购订单物料明细表报表导出'!$K:$K,7)=F$1)*('2-1 采购订单物料明细表报表导出'!$D:$D=$A16),'2-1 采购订单物料明细表报表导出'!$H:$H,0))</f>
        <v>0</v>
      </c>
      <c r="G16" s="23" cm="1">
        <f t="array" ref="G16">SUM(IF((LEFT('2-1 采购订单物料明细表报表导出'!$K:$K,7)=G$1)*('2-1 采购订单物料明细表报表导出'!$D:$D=$A16),'2-1 采购订单物料明细表报表导出'!$H:$H,0))</f>
        <v>0</v>
      </c>
      <c r="H16" s="23" cm="1">
        <f t="array" ref="H16">SUM(IF((LEFT('2-1 采购订单物料明细表报表导出'!$K:$K,7)=H$1)*('2-1 采购订单物料明细表报表导出'!$D:$D=$A16),'2-1 采购订单物料明细表报表导出'!$H:$H,0))</f>
        <v>0</v>
      </c>
      <c r="I16" s="23" cm="1">
        <f t="array" ref="I16">SUM(IF((LEFT('2-1 采购订单物料明细表报表导出'!$K:$K,7)=I$1)*('2-1 采购订单物料明细表报表导出'!$D:$D=$A16),'2-1 采购订单物料明细表报表导出'!$H:$H,0))</f>
        <v>0</v>
      </c>
      <c r="J16" s="23" cm="1">
        <f t="array" ref="J16">SUM(IF((LEFT('2-1 采购订单物料明细表报表导出'!$K:$K,7)=J$1)*('2-1 采购订单物料明细表报表导出'!$D:$D=$A16),'2-1 采购订单物料明细表报表导出'!$H:$H,0))</f>
        <v>0</v>
      </c>
      <c r="K16" s="23" cm="1">
        <f t="array" ref="K16">SUM(IF((LEFT('2-1 采购订单物料明细表报表导出'!$K:$K,7)=K$1)*('2-1 采购订单物料明细表报表导出'!$D:$D=$A16),'2-1 采购订单物料明细表报表导出'!$H:$H,0))</f>
        <v>0</v>
      </c>
      <c r="L16" s="23" cm="1">
        <f t="array" ref="L16">SUM(IF((LEFT('2-1 采购订单物料明细表报表导出'!$K:$K,7)=L$1)*('2-1 采购订单物料明细表报表导出'!$D:$D=$A16),'2-1 采购订单物料明细表报表导出'!$H:$H,0))</f>
        <v>0</v>
      </c>
      <c r="M16" s="23" cm="1">
        <f t="array" ref="M16">SUM(IF((LEFT('2-1 采购订单物料明细表报表导出'!$K:$K,7)=M$1)*('2-1 采购订单物料明细表报表导出'!$D:$D=$A16),'2-1 采购订单物料明细表报表导出'!$H:$H,0))</f>
        <v>0</v>
      </c>
      <c r="N16" s="23" cm="1">
        <f t="array" ref="N16">SUM(IF((LEFT('2-1 采购订单物料明细表报表导出'!$K:$K,7)=N$1)*('2-1 采购订单物料明细表报表导出'!$D:$D=$A16),'2-1 采购订单物料明细表报表导出'!$H:$H,0))</f>
        <v>0</v>
      </c>
      <c r="O16" s="23" cm="1">
        <f t="array" ref="O16">SUM(IF((LEFT('2-1 采购订单物料明细表报表导出'!$K:$K,7)=O$1)*('2-1 采购订单物料明细表报表导出'!$D:$D=$A16),'2-1 采购订单物料明细表报表导出'!$H:$H,0))</f>
        <v>0</v>
      </c>
    </row>
    <row r="17" ht="29" spans="1:15">
      <c r="A17" s="20" t="s">
        <v>3323</v>
      </c>
      <c r="B17" s="21" t="s">
        <v>2318</v>
      </c>
      <c r="C17" s="22" t="s">
        <v>2319</v>
      </c>
      <c r="D17" s="23" cm="1">
        <f t="array" ref="D17">SUM(IF((LEFT('2-1 采购订单物料明细表报表导出'!$K:$K,7)=D$1)*('2-1 采购订单物料明细表报表导出'!$D:$D=$A17),'2-1 采购订单物料明细表报表导出'!$H:$H,0))</f>
        <v>0</v>
      </c>
      <c r="E17" s="23" cm="1">
        <f t="array" ref="E17">SUM(IF((LEFT('2-1 采购订单物料明细表报表导出'!$K:$K,7)=E$1)*('2-1 采购订单物料明细表报表导出'!$D:$D=$A17),'2-1 采购订单物料明细表报表导出'!$H:$H,0))</f>
        <v>0</v>
      </c>
      <c r="F17" s="23" cm="1">
        <f t="array" ref="F17">SUM(IF((LEFT('2-1 采购订单物料明细表报表导出'!$K:$K,7)=F$1)*('2-1 采购订单物料明细表报表导出'!$D:$D=$A17),'2-1 采购订单物料明细表报表导出'!$H:$H,0))</f>
        <v>0</v>
      </c>
      <c r="G17" s="23" cm="1">
        <f t="array" ref="G17">SUM(IF((LEFT('2-1 采购订单物料明细表报表导出'!$K:$K,7)=G$1)*('2-1 采购订单物料明细表报表导出'!$D:$D=$A17),'2-1 采购订单物料明细表报表导出'!$H:$H,0))</f>
        <v>0</v>
      </c>
      <c r="H17" s="23" cm="1">
        <f t="array" ref="H17">SUM(IF((LEFT('2-1 采购订单物料明细表报表导出'!$K:$K,7)=H$1)*('2-1 采购订单物料明细表报表导出'!$D:$D=$A17),'2-1 采购订单物料明细表报表导出'!$H:$H,0))</f>
        <v>0</v>
      </c>
      <c r="I17" s="23" cm="1">
        <f t="array" ref="I17">SUM(IF((LEFT('2-1 采购订单物料明细表报表导出'!$K:$K,7)=I$1)*('2-1 采购订单物料明细表报表导出'!$D:$D=$A17),'2-1 采购订单物料明细表报表导出'!$H:$H,0))</f>
        <v>0</v>
      </c>
      <c r="J17" s="23" cm="1">
        <f t="array" ref="J17">SUM(IF((LEFT('2-1 采购订单物料明细表报表导出'!$K:$K,7)=J$1)*('2-1 采购订单物料明细表报表导出'!$D:$D=$A17),'2-1 采购订单物料明细表报表导出'!$H:$H,0))</f>
        <v>0</v>
      </c>
      <c r="K17" s="23" cm="1">
        <f t="array" ref="K17">SUM(IF((LEFT('2-1 采购订单物料明细表报表导出'!$K:$K,7)=K$1)*('2-1 采购订单物料明细表报表导出'!$D:$D=$A17),'2-1 采购订单物料明细表报表导出'!$H:$H,0))</f>
        <v>0</v>
      </c>
      <c r="L17" s="23" cm="1">
        <f t="array" ref="L17">SUM(IF((LEFT('2-1 采购订单物料明细表报表导出'!$K:$K,7)=L$1)*('2-1 采购订单物料明细表报表导出'!$D:$D=$A17),'2-1 采购订单物料明细表报表导出'!$H:$H,0))</f>
        <v>0</v>
      </c>
      <c r="M17" s="23" cm="1">
        <f t="array" ref="M17">SUM(IF((LEFT('2-1 采购订单物料明细表报表导出'!$K:$K,7)=M$1)*('2-1 采购订单物料明细表报表导出'!$D:$D=$A17),'2-1 采购订单物料明细表报表导出'!$H:$H,0))</f>
        <v>0</v>
      </c>
      <c r="N17" s="23" cm="1">
        <f t="array" ref="N17">SUM(IF((LEFT('2-1 采购订单物料明细表报表导出'!$K:$K,7)=N$1)*('2-1 采购订单物料明细表报表导出'!$D:$D=$A17),'2-1 采购订单物料明细表报表导出'!$H:$H,0))</f>
        <v>0</v>
      </c>
      <c r="O17" s="23" cm="1">
        <f t="array" ref="O17">SUM(IF((LEFT('2-1 采购订单物料明细表报表导出'!$K:$K,7)=O$1)*('2-1 采购订单物料明细表报表导出'!$D:$D=$A17),'2-1 采购订单物料明细表报表导出'!$H:$H,0))</f>
        <v>0</v>
      </c>
    </row>
    <row r="18" ht="29" spans="1:15">
      <c r="A18" s="20" t="s">
        <v>3324</v>
      </c>
      <c r="B18" s="21" t="s">
        <v>2318</v>
      </c>
      <c r="C18" s="22" t="s">
        <v>2319</v>
      </c>
      <c r="D18" s="23" cm="1">
        <f t="array" ref="D18">SUM(IF((LEFT('2-1 采购订单物料明细表报表导出'!$K:$K,7)=D$1)*('2-1 采购订单物料明细表报表导出'!$D:$D=$A18),'2-1 采购订单物料明细表报表导出'!$H:$H,0))</f>
        <v>0</v>
      </c>
      <c r="E18" s="23" cm="1">
        <f t="array" ref="E18">SUM(IF((LEFT('2-1 采购订单物料明细表报表导出'!$K:$K,7)=E$1)*('2-1 采购订单物料明细表报表导出'!$D:$D=$A18),'2-1 采购订单物料明细表报表导出'!$H:$H,0))</f>
        <v>0</v>
      </c>
      <c r="F18" s="23" cm="1">
        <f t="array" ref="F18">SUM(IF((LEFT('2-1 采购订单物料明细表报表导出'!$K:$K,7)=F$1)*('2-1 采购订单物料明细表报表导出'!$D:$D=$A18),'2-1 采购订单物料明细表报表导出'!$H:$H,0))</f>
        <v>0</v>
      </c>
      <c r="G18" s="23" cm="1">
        <f t="array" ref="G18">SUM(IF((LEFT('2-1 采购订单物料明细表报表导出'!$K:$K,7)=G$1)*('2-1 采购订单物料明细表报表导出'!$D:$D=$A18),'2-1 采购订单物料明细表报表导出'!$H:$H,0))</f>
        <v>0</v>
      </c>
      <c r="H18" s="23" cm="1">
        <f t="array" ref="H18">SUM(IF((LEFT('2-1 采购订单物料明细表报表导出'!$K:$K,7)=H$1)*('2-1 采购订单物料明细表报表导出'!$D:$D=$A18),'2-1 采购订单物料明细表报表导出'!$H:$H,0))</f>
        <v>0</v>
      </c>
      <c r="I18" s="23" cm="1">
        <f t="array" ref="I18">SUM(IF((LEFT('2-1 采购订单物料明细表报表导出'!$K:$K,7)=I$1)*('2-1 采购订单物料明细表报表导出'!$D:$D=$A18),'2-1 采购订单物料明细表报表导出'!$H:$H,0))</f>
        <v>0</v>
      </c>
      <c r="J18" s="23" cm="1">
        <f t="array" ref="J18">SUM(IF((LEFT('2-1 采购订单物料明细表报表导出'!$K:$K,7)=J$1)*('2-1 采购订单物料明细表报表导出'!$D:$D=$A18),'2-1 采购订单物料明细表报表导出'!$H:$H,0))</f>
        <v>0</v>
      </c>
      <c r="K18" s="23" cm="1">
        <f t="array" ref="K18">SUM(IF((LEFT('2-1 采购订单物料明细表报表导出'!$K:$K,7)=K$1)*('2-1 采购订单物料明细表报表导出'!$D:$D=$A18),'2-1 采购订单物料明细表报表导出'!$H:$H,0))</f>
        <v>0</v>
      </c>
      <c r="L18" s="23" cm="1">
        <f t="array" ref="L18">SUM(IF((LEFT('2-1 采购订单物料明细表报表导出'!$K:$K,7)=L$1)*('2-1 采购订单物料明细表报表导出'!$D:$D=$A18),'2-1 采购订单物料明细表报表导出'!$H:$H,0))</f>
        <v>0</v>
      </c>
      <c r="M18" s="23" cm="1">
        <f t="array" ref="M18">SUM(IF((LEFT('2-1 采购订单物料明细表报表导出'!$K:$K,7)=M$1)*('2-1 采购订单物料明细表报表导出'!$D:$D=$A18),'2-1 采购订单物料明细表报表导出'!$H:$H,0))</f>
        <v>0</v>
      </c>
      <c r="N18" s="23" cm="1">
        <f t="array" ref="N18">SUM(IF((LEFT('2-1 采购订单物料明细表报表导出'!$K:$K,7)=N$1)*('2-1 采购订单物料明细表报表导出'!$D:$D=$A18),'2-1 采购订单物料明细表报表导出'!$H:$H,0))</f>
        <v>0</v>
      </c>
      <c r="O18" s="23" cm="1">
        <f t="array" ref="O18">SUM(IF((LEFT('2-1 采购订单物料明细表报表导出'!$K:$K,7)=O$1)*('2-1 采购订单物料明细表报表导出'!$D:$D=$A18),'2-1 采购订单物料明细表报表导出'!$H:$H,0))</f>
        <v>0</v>
      </c>
    </row>
    <row r="19" ht="29" spans="1:15">
      <c r="A19" s="20" t="s">
        <v>3325</v>
      </c>
      <c r="B19" s="21" t="s">
        <v>2318</v>
      </c>
      <c r="C19" s="22" t="s">
        <v>2319</v>
      </c>
      <c r="D19" s="23" cm="1">
        <f t="array" ref="D19">SUM(IF((LEFT('2-1 采购订单物料明细表报表导出'!$K:$K,7)=D$1)*('2-1 采购订单物料明细表报表导出'!$D:$D=$A19),'2-1 采购订单物料明细表报表导出'!$H:$H,0))</f>
        <v>0</v>
      </c>
      <c r="E19" s="23" cm="1">
        <f t="array" ref="E19">SUM(IF((LEFT('2-1 采购订单物料明细表报表导出'!$K:$K,7)=E$1)*('2-1 采购订单物料明细表报表导出'!$D:$D=$A19),'2-1 采购订单物料明细表报表导出'!$H:$H,0))</f>
        <v>0</v>
      </c>
      <c r="F19" s="23" cm="1">
        <f t="array" ref="F19">SUM(IF((LEFT('2-1 采购订单物料明细表报表导出'!$K:$K,7)=F$1)*('2-1 采购订单物料明细表报表导出'!$D:$D=$A19),'2-1 采购订单物料明细表报表导出'!$H:$H,0))</f>
        <v>0</v>
      </c>
      <c r="G19" s="23" cm="1">
        <f t="array" ref="G19">SUM(IF((LEFT('2-1 采购订单物料明细表报表导出'!$K:$K,7)=G$1)*('2-1 采购订单物料明细表报表导出'!$D:$D=$A19),'2-1 采购订单物料明细表报表导出'!$H:$H,0))</f>
        <v>0</v>
      </c>
      <c r="H19" s="23" cm="1">
        <f t="array" ref="H19">SUM(IF((LEFT('2-1 采购订单物料明细表报表导出'!$K:$K,7)=H$1)*('2-1 采购订单物料明细表报表导出'!$D:$D=$A19),'2-1 采购订单物料明细表报表导出'!$H:$H,0))</f>
        <v>0</v>
      </c>
      <c r="I19" s="23" cm="1">
        <f t="array" ref="I19">SUM(IF((LEFT('2-1 采购订单物料明细表报表导出'!$K:$K,7)=I$1)*('2-1 采购订单物料明细表报表导出'!$D:$D=$A19),'2-1 采购订单物料明细表报表导出'!$H:$H,0))</f>
        <v>0</v>
      </c>
      <c r="J19" s="23" cm="1">
        <f t="array" ref="J19">SUM(IF((LEFT('2-1 采购订单物料明细表报表导出'!$K:$K,7)=J$1)*('2-1 采购订单物料明细表报表导出'!$D:$D=$A19),'2-1 采购订单物料明细表报表导出'!$H:$H,0))</f>
        <v>0</v>
      </c>
      <c r="K19" s="23" cm="1">
        <f t="array" ref="K19">SUM(IF((LEFT('2-1 采购订单物料明细表报表导出'!$K:$K,7)=K$1)*('2-1 采购订单物料明细表报表导出'!$D:$D=$A19),'2-1 采购订单物料明细表报表导出'!$H:$H,0))</f>
        <v>0</v>
      </c>
      <c r="L19" s="23" cm="1">
        <f t="array" ref="L19">SUM(IF((LEFT('2-1 采购订单物料明细表报表导出'!$K:$K,7)=L$1)*('2-1 采购订单物料明细表报表导出'!$D:$D=$A19),'2-1 采购订单物料明细表报表导出'!$H:$H,0))</f>
        <v>0</v>
      </c>
      <c r="M19" s="23" cm="1">
        <f t="array" ref="M19">SUM(IF((LEFT('2-1 采购订单物料明细表报表导出'!$K:$K,7)=M$1)*('2-1 采购订单物料明细表报表导出'!$D:$D=$A19),'2-1 采购订单物料明细表报表导出'!$H:$H,0))</f>
        <v>0</v>
      </c>
      <c r="N19" s="23" cm="1">
        <f t="array" ref="N19">SUM(IF((LEFT('2-1 采购订单物料明细表报表导出'!$K:$K,7)=N$1)*('2-1 采购订单物料明细表报表导出'!$D:$D=$A19),'2-1 采购订单物料明细表报表导出'!$H:$H,0))</f>
        <v>0</v>
      </c>
      <c r="O19" s="23" cm="1">
        <f t="array" ref="O19">SUM(IF((LEFT('2-1 采购订单物料明细表报表导出'!$K:$K,7)=O$1)*('2-1 采购订单物料明细表报表导出'!$D:$D=$A19),'2-1 采购订单物料明细表报表导出'!$H:$H,0))</f>
        <v>0</v>
      </c>
    </row>
    <row r="20" ht="29" spans="1:15">
      <c r="A20" s="20" t="s">
        <v>3326</v>
      </c>
      <c r="B20" s="21" t="s">
        <v>2318</v>
      </c>
      <c r="C20" s="22" t="s">
        <v>2319</v>
      </c>
      <c r="D20" s="23" cm="1">
        <f t="array" ref="D20">SUM(IF((LEFT('2-1 采购订单物料明细表报表导出'!$K:$K,7)=D$1)*('2-1 采购订单物料明细表报表导出'!$D:$D=$A20),'2-1 采购订单物料明细表报表导出'!$H:$H,0))</f>
        <v>0</v>
      </c>
      <c r="E20" s="23" cm="1">
        <f t="array" ref="E20">SUM(IF((LEFT('2-1 采购订单物料明细表报表导出'!$K:$K,7)=E$1)*('2-1 采购订单物料明细表报表导出'!$D:$D=$A20),'2-1 采购订单物料明细表报表导出'!$H:$H,0))</f>
        <v>0</v>
      </c>
      <c r="F20" s="23" cm="1">
        <f t="array" ref="F20">SUM(IF((LEFT('2-1 采购订单物料明细表报表导出'!$K:$K,7)=F$1)*('2-1 采购订单物料明细表报表导出'!$D:$D=$A20),'2-1 采购订单物料明细表报表导出'!$H:$H,0))</f>
        <v>0</v>
      </c>
      <c r="G20" s="23" cm="1">
        <f t="array" ref="G20">SUM(IF((LEFT('2-1 采购订单物料明细表报表导出'!$K:$K,7)=G$1)*('2-1 采购订单物料明细表报表导出'!$D:$D=$A20),'2-1 采购订单物料明细表报表导出'!$H:$H,0))</f>
        <v>0</v>
      </c>
      <c r="H20" s="23" cm="1">
        <f t="array" ref="H20">SUM(IF((LEFT('2-1 采购订单物料明细表报表导出'!$K:$K,7)=H$1)*('2-1 采购订单物料明细表报表导出'!$D:$D=$A20),'2-1 采购订单物料明细表报表导出'!$H:$H,0))</f>
        <v>0</v>
      </c>
      <c r="I20" s="23" cm="1">
        <f t="array" ref="I20">SUM(IF((LEFT('2-1 采购订单物料明细表报表导出'!$K:$K,7)=I$1)*('2-1 采购订单物料明细表报表导出'!$D:$D=$A20),'2-1 采购订单物料明细表报表导出'!$H:$H,0))</f>
        <v>0</v>
      </c>
      <c r="J20" s="23" cm="1">
        <f t="array" ref="J20">SUM(IF((LEFT('2-1 采购订单物料明细表报表导出'!$K:$K,7)=J$1)*('2-1 采购订单物料明细表报表导出'!$D:$D=$A20),'2-1 采购订单物料明细表报表导出'!$H:$H,0))</f>
        <v>0</v>
      </c>
      <c r="K20" s="23" cm="1">
        <f t="array" ref="K20">SUM(IF((LEFT('2-1 采购订单物料明细表报表导出'!$K:$K,7)=K$1)*('2-1 采购订单物料明细表报表导出'!$D:$D=$A20),'2-1 采购订单物料明细表报表导出'!$H:$H,0))</f>
        <v>0</v>
      </c>
      <c r="L20" s="23" cm="1">
        <f t="array" ref="L20">SUM(IF((LEFT('2-1 采购订单物料明细表报表导出'!$K:$K,7)=L$1)*('2-1 采购订单物料明细表报表导出'!$D:$D=$A20),'2-1 采购订单物料明细表报表导出'!$H:$H,0))</f>
        <v>0</v>
      </c>
      <c r="M20" s="23" cm="1">
        <f t="array" ref="M20">SUM(IF((LEFT('2-1 采购订单物料明细表报表导出'!$K:$K,7)=M$1)*('2-1 采购订单物料明细表报表导出'!$D:$D=$A20),'2-1 采购订单物料明细表报表导出'!$H:$H,0))</f>
        <v>0</v>
      </c>
      <c r="N20" s="23" cm="1">
        <f t="array" ref="N20">SUM(IF((LEFT('2-1 采购订单物料明细表报表导出'!$K:$K,7)=N$1)*('2-1 采购订单物料明细表报表导出'!$D:$D=$A20),'2-1 采购订单物料明细表报表导出'!$H:$H,0))</f>
        <v>0</v>
      </c>
      <c r="O20" s="23" cm="1">
        <f t="array" ref="O20">SUM(IF((LEFT('2-1 采购订单物料明细表报表导出'!$K:$K,7)=O$1)*('2-1 采购订单物料明细表报表导出'!$D:$D=$A20),'2-1 采购订单物料明细表报表导出'!$H:$H,0))</f>
        <v>0</v>
      </c>
    </row>
    <row r="21" ht="29" spans="1:15">
      <c r="A21" s="20" t="s">
        <v>3327</v>
      </c>
      <c r="B21" s="21" t="s">
        <v>2318</v>
      </c>
      <c r="C21" s="22" t="s">
        <v>2319</v>
      </c>
      <c r="D21" s="23" cm="1">
        <f t="array" ref="D21">SUM(IF((LEFT('2-1 采购订单物料明细表报表导出'!$K:$K,7)=D$1)*('2-1 采购订单物料明细表报表导出'!$D:$D=$A21),'2-1 采购订单物料明细表报表导出'!$H:$H,0))</f>
        <v>0</v>
      </c>
      <c r="E21" s="23" cm="1">
        <f t="array" ref="E21">SUM(IF((LEFT('2-1 采购订单物料明细表报表导出'!$K:$K,7)=E$1)*('2-1 采购订单物料明细表报表导出'!$D:$D=$A21),'2-1 采购订单物料明细表报表导出'!$H:$H,0))</f>
        <v>0</v>
      </c>
      <c r="F21" s="23" cm="1">
        <f t="array" ref="F21">SUM(IF((LEFT('2-1 采购订单物料明细表报表导出'!$K:$K,7)=F$1)*('2-1 采购订单物料明细表报表导出'!$D:$D=$A21),'2-1 采购订单物料明细表报表导出'!$H:$H,0))</f>
        <v>0</v>
      </c>
      <c r="G21" s="23" cm="1">
        <f t="array" ref="G21">SUM(IF((LEFT('2-1 采购订单物料明细表报表导出'!$K:$K,7)=G$1)*('2-1 采购订单物料明细表报表导出'!$D:$D=$A21),'2-1 采购订单物料明细表报表导出'!$H:$H,0))</f>
        <v>0</v>
      </c>
      <c r="H21" s="23" cm="1">
        <f t="array" ref="H21">SUM(IF((LEFT('2-1 采购订单物料明细表报表导出'!$K:$K,7)=H$1)*('2-1 采购订单物料明细表报表导出'!$D:$D=$A21),'2-1 采购订单物料明细表报表导出'!$H:$H,0))</f>
        <v>0</v>
      </c>
      <c r="I21" s="23" cm="1">
        <f t="array" ref="I21">SUM(IF((LEFT('2-1 采购订单物料明细表报表导出'!$K:$K,7)=I$1)*('2-1 采购订单物料明细表报表导出'!$D:$D=$A21),'2-1 采购订单物料明细表报表导出'!$H:$H,0))</f>
        <v>0</v>
      </c>
      <c r="J21" s="23" cm="1">
        <f t="array" ref="J21">SUM(IF((LEFT('2-1 采购订单物料明细表报表导出'!$K:$K,7)=J$1)*('2-1 采购订单物料明细表报表导出'!$D:$D=$A21),'2-1 采购订单物料明细表报表导出'!$H:$H,0))</f>
        <v>0</v>
      </c>
      <c r="K21" s="23" cm="1">
        <f t="array" ref="K21">SUM(IF((LEFT('2-1 采购订单物料明细表报表导出'!$K:$K,7)=K$1)*('2-1 采购订单物料明细表报表导出'!$D:$D=$A21),'2-1 采购订单物料明细表报表导出'!$H:$H,0))</f>
        <v>0</v>
      </c>
      <c r="L21" s="23" cm="1">
        <f t="array" ref="L21">SUM(IF((LEFT('2-1 采购订单物料明细表报表导出'!$K:$K,7)=L$1)*('2-1 采购订单物料明细表报表导出'!$D:$D=$A21),'2-1 采购订单物料明细表报表导出'!$H:$H,0))</f>
        <v>0</v>
      </c>
      <c r="M21" s="23" cm="1">
        <f t="array" ref="M21">SUM(IF((LEFT('2-1 采购订单物料明细表报表导出'!$K:$K,7)=M$1)*('2-1 采购订单物料明细表报表导出'!$D:$D=$A21),'2-1 采购订单物料明细表报表导出'!$H:$H,0))</f>
        <v>0</v>
      </c>
      <c r="N21" s="23" cm="1">
        <f t="array" ref="N21">SUM(IF((LEFT('2-1 采购订单物料明细表报表导出'!$K:$K,7)=N$1)*('2-1 采购订单物料明细表报表导出'!$D:$D=$A21),'2-1 采购订单物料明细表报表导出'!$H:$H,0))</f>
        <v>0</v>
      </c>
      <c r="O21" s="23" cm="1">
        <f t="array" ref="O21">SUM(IF((LEFT('2-1 采购订单物料明细表报表导出'!$K:$K,7)=O$1)*('2-1 采购订单物料明细表报表导出'!$D:$D=$A21),'2-1 采购订单物料明细表报表导出'!$H:$H,0))</f>
        <v>0</v>
      </c>
    </row>
    <row r="22" ht="29" spans="1:15">
      <c r="A22" s="20" t="s">
        <v>3328</v>
      </c>
      <c r="B22" s="21" t="s">
        <v>2318</v>
      </c>
      <c r="C22" s="22" t="s">
        <v>2319</v>
      </c>
      <c r="D22" s="23" cm="1">
        <f t="array" ref="D22">SUM(IF((LEFT('2-1 采购订单物料明细表报表导出'!$K:$K,7)=D$1)*('2-1 采购订单物料明细表报表导出'!$D:$D=$A22),'2-1 采购订单物料明细表报表导出'!$H:$H,0))</f>
        <v>0</v>
      </c>
      <c r="E22" s="23" cm="1">
        <f t="array" ref="E22">SUM(IF((LEFT('2-1 采购订单物料明细表报表导出'!$K:$K,7)=E$1)*('2-1 采购订单物料明细表报表导出'!$D:$D=$A22),'2-1 采购订单物料明细表报表导出'!$H:$H,0))</f>
        <v>0</v>
      </c>
      <c r="F22" s="23" cm="1">
        <f t="array" ref="F22">SUM(IF((LEFT('2-1 采购订单物料明细表报表导出'!$K:$K,7)=F$1)*('2-1 采购订单物料明细表报表导出'!$D:$D=$A22),'2-1 采购订单物料明细表报表导出'!$H:$H,0))</f>
        <v>0</v>
      </c>
      <c r="G22" s="23" cm="1">
        <f t="array" ref="G22">SUM(IF((LEFT('2-1 采购订单物料明细表报表导出'!$K:$K,7)=G$1)*('2-1 采购订单物料明细表报表导出'!$D:$D=$A22),'2-1 采购订单物料明细表报表导出'!$H:$H,0))</f>
        <v>0</v>
      </c>
      <c r="H22" s="23" cm="1">
        <f t="array" ref="H22">SUM(IF((LEFT('2-1 采购订单物料明细表报表导出'!$K:$K,7)=H$1)*('2-1 采购订单物料明细表报表导出'!$D:$D=$A22),'2-1 采购订单物料明细表报表导出'!$H:$H,0))</f>
        <v>0</v>
      </c>
      <c r="I22" s="23" cm="1">
        <f t="array" ref="I22">SUM(IF((LEFT('2-1 采购订单物料明细表报表导出'!$K:$K,7)=I$1)*('2-1 采购订单物料明细表报表导出'!$D:$D=$A22),'2-1 采购订单物料明细表报表导出'!$H:$H,0))</f>
        <v>0</v>
      </c>
      <c r="J22" s="23" cm="1">
        <f t="array" ref="J22">SUM(IF((LEFT('2-1 采购订单物料明细表报表导出'!$K:$K,7)=J$1)*('2-1 采购订单物料明细表报表导出'!$D:$D=$A22),'2-1 采购订单物料明细表报表导出'!$H:$H,0))</f>
        <v>0</v>
      </c>
      <c r="K22" s="23" cm="1">
        <f t="array" ref="K22">SUM(IF((LEFT('2-1 采购订单物料明细表报表导出'!$K:$K,7)=K$1)*('2-1 采购订单物料明细表报表导出'!$D:$D=$A22),'2-1 采购订单物料明细表报表导出'!$H:$H,0))</f>
        <v>0</v>
      </c>
      <c r="L22" s="23" cm="1">
        <f t="array" ref="L22">SUM(IF((LEFT('2-1 采购订单物料明细表报表导出'!$K:$K,7)=L$1)*('2-1 采购订单物料明细表报表导出'!$D:$D=$A22),'2-1 采购订单物料明细表报表导出'!$H:$H,0))</f>
        <v>0</v>
      </c>
      <c r="M22" s="23" cm="1">
        <f t="array" ref="M22">SUM(IF((LEFT('2-1 采购订单物料明细表报表导出'!$K:$K,7)=M$1)*('2-1 采购订单物料明细表报表导出'!$D:$D=$A22),'2-1 采购订单物料明细表报表导出'!$H:$H,0))</f>
        <v>0</v>
      </c>
      <c r="N22" s="23" cm="1">
        <f t="array" ref="N22">SUM(IF((LEFT('2-1 采购订单物料明细表报表导出'!$K:$K,7)=N$1)*('2-1 采购订单物料明细表报表导出'!$D:$D=$A22),'2-1 采购订单物料明细表报表导出'!$H:$H,0))</f>
        <v>0</v>
      </c>
      <c r="O22" s="23" cm="1">
        <f t="array" ref="O22">SUM(IF((LEFT('2-1 采购订单物料明细表报表导出'!$K:$K,7)=O$1)*('2-1 采购订单物料明细表报表导出'!$D:$D=$A22),'2-1 采购订单物料明细表报表导出'!$H:$H,0))</f>
        <v>0</v>
      </c>
    </row>
    <row r="23" ht="29" spans="1:15">
      <c r="A23" s="20" t="s">
        <v>3329</v>
      </c>
      <c r="B23" s="21" t="s">
        <v>2318</v>
      </c>
      <c r="C23" s="22" t="s">
        <v>2319</v>
      </c>
      <c r="D23" s="23" cm="1">
        <f t="array" ref="D23">SUM(IF((LEFT('2-1 采购订单物料明细表报表导出'!$K:$K,7)=D$1)*('2-1 采购订单物料明细表报表导出'!$D:$D=$A23),'2-1 采购订单物料明细表报表导出'!$H:$H,0))</f>
        <v>0</v>
      </c>
      <c r="E23" s="23" cm="1">
        <f t="array" ref="E23">SUM(IF((LEFT('2-1 采购订单物料明细表报表导出'!$K:$K,7)=E$1)*('2-1 采购订单物料明细表报表导出'!$D:$D=$A23),'2-1 采购订单物料明细表报表导出'!$H:$H,0))</f>
        <v>0</v>
      </c>
      <c r="F23" s="23" cm="1">
        <f t="array" ref="F23">SUM(IF((LEFT('2-1 采购订单物料明细表报表导出'!$K:$K,7)=F$1)*('2-1 采购订单物料明细表报表导出'!$D:$D=$A23),'2-1 采购订单物料明细表报表导出'!$H:$H,0))</f>
        <v>0</v>
      </c>
      <c r="G23" s="23" cm="1">
        <f t="array" ref="G23">SUM(IF((LEFT('2-1 采购订单物料明细表报表导出'!$K:$K,7)=G$1)*('2-1 采购订单物料明细表报表导出'!$D:$D=$A23),'2-1 采购订单物料明细表报表导出'!$H:$H,0))</f>
        <v>0</v>
      </c>
      <c r="H23" s="23" cm="1">
        <f t="array" ref="H23">SUM(IF((LEFT('2-1 采购订单物料明细表报表导出'!$K:$K,7)=H$1)*('2-1 采购订单物料明细表报表导出'!$D:$D=$A23),'2-1 采购订单物料明细表报表导出'!$H:$H,0))</f>
        <v>0</v>
      </c>
      <c r="I23" s="23" cm="1">
        <f t="array" ref="I23">SUM(IF((LEFT('2-1 采购订单物料明细表报表导出'!$K:$K,7)=I$1)*('2-1 采购订单物料明细表报表导出'!$D:$D=$A23),'2-1 采购订单物料明细表报表导出'!$H:$H,0))</f>
        <v>0</v>
      </c>
      <c r="J23" s="23" cm="1">
        <f t="array" ref="J23">SUM(IF((LEFT('2-1 采购订单物料明细表报表导出'!$K:$K,7)=J$1)*('2-1 采购订单物料明细表报表导出'!$D:$D=$A23),'2-1 采购订单物料明细表报表导出'!$H:$H,0))</f>
        <v>0</v>
      </c>
      <c r="K23" s="23" cm="1">
        <f t="array" ref="K23">SUM(IF((LEFT('2-1 采购订单物料明细表报表导出'!$K:$K,7)=K$1)*('2-1 采购订单物料明细表报表导出'!$D:$D=$A23),'2-1 采购订单物料明细表报表导出'!$H:$H,0))</f>
        <v>0</v>
      </c>
      <c r="L23" s="23" cm="1">
        <f t="array" ref="L23">SUM(IF((LEFT('2-1 采购订单物料明细表报表导出'!$K:$K,7)=L$1)*('2-1 采购订单物料明细表报表导出'!$D:$D=$A23),'2-1 采购订单物料明细表报表导出'!$H:$H,0))</f>
        <v>0</v>
      </c>
      <c r="M23" s="23" cm="1">
        <f t="array" ref="M23">SUM(IF((LEFT('2-1 采购订单物料明细表报表导出'!$K:$K,7)=M$1)*('2-1 采购订单物料明细表报表导出'!$D:$D=$A23),'2-1 采购订单物料明细表报表导出'!$H:$H,0))</f>
        <v>0</v>
      </c>
      <c r="N23" s="23" cm="1">
        <f t="array" ref="N23">SUM(IF((LEFT('2-1 采购订单物料明细表报表导出'!$K:$K,7)=N$1)*('2-1 采购订单物料明细表报表导出'!$D:$D=$A23),'2-1 采购订单物料明细表报表导出'!$H:$H,0))</f>
        <v>0</v>
      </c>
      <c r="O23" s="23" cm="1">
        <f t="array" ref="O23">SUM(IF((LEFT('2-1 采购订单物料明细表报表导出'!$K:$K,7)=O$1)*('2-1 采购订单物料明细表报表导出'!$D:$D=$A23),'2-1 采购订单物料明细表报表导出'!$H:$H,0))</f>
        <v>0</v>
      </c>
    </row>
    <row r="24" ht="29" spans="1:15">
      <c r="A24" s="20" t="s">
        <v>3330</v>
      </c>
      <c r="B24" s="21" t="s">
        <v>2318</v>
      </c>
      <c r="C24" s="22" t="s">
        <v>2319</v>
      </c>
      <c r="D24" s="23" cm="1">
        <f t="array" ref="D24">SUM(IF((LEFT('2-1 采购订单物料明细表报表导出'!$K:$K,7)=D$1)*('2-1 采购订单物料明细表报表导出'!$D:$D=$A24),'2-1 采购订单物料明细表报表导出'!$H:$H,0))</f>
        <v>0</v>
      </c>
      <c r="E24" s="23" cm="1">
        <f t="array" ref="E24">SUM(IF((LEFT('2-1 采购订单物料明细表报表导出'!$K:$K,7)=E$1)*('2-1 采购订单物料明细表报表导出'!$D:$D=$A24),'2-1 采购订单物料明细表报表导出'!$H:$H,0))</f>
        <v>0</v>
      </c>
      <c r="F24" s="23" cm="1">
        <f t="array" ref="F24">SUM(IF((LEFT('2-1 采购订单物料明细表报表导出'!$K:$K,7)=F$1)*('2-1 采购订单物料明细表报表导出'!$D:$D=$A24),'2-1 采购订单物料明细表报表导出'!$H:$H,0))</f>
        <v>0</v>
      </c>
      <c r="G24" s="23" cm="1">
        <f t="array" ref="G24">SUM(IF((LEFT('2-1 采购订单物料明细表报表导出'!$K:$K,7)=G$1)*('2-1 采购订单物料明细表报表导出'!$D:$D=$A24),'2-1 采购订单物料明细表报表导出'!$H:$H,0))</f>
        <v>0</v>
      </c>
      <c r="H24" s="23" cm="1">
        <f t="array" ref="H24">SUM(IF((LEFT('2-1 采购订单物料明细表报表导出'!$K:$K,7)=H$1)*('2-1 采购订单物料明细表报表导出'!$D:$D=$A24),'2-1 采购订单物料明细表报表导出'!$H:$H,0))</f>
        <v>0</v>
      </c>
      <c r="I24" s="23" cm="1">
        <f t="array" ref="I24">SUM(IF((LEFT('2-1 采购订单物料明细表报表导出'!$K:$K,7)=I$1)*('2-1 采购订单物料明细表报表导出'!$D:$D=$A24),'2-1 采购订单物料明细表报表导出'!$H:$H,0))</f>
        <v>0</v>
      </c>
      <c r="J24" s="23" cm="1">
        <f t="array" ref="J24">SUM(IF((LEFT('2-1 采购订单物料明细表报表导出'!$K:$K,7)=J$1)*('2-1 采购订单物料明细表报表导出'!$D:$D=$A24),'2-1 采购订单物料明细表报表导出'!$H:$H,0))</f>
        <v>0</v>
      </c>
      <c r="K24" s="23" cm="1">
        <f t="array" ref="K24">SUM(IF((LEFT('2-1 采购订单物料明细表报表导出'!$K:$K,7)=K$1)*('2-1 采购订单物料明细表报表导出'!$D:$D=$A24),'2-1 采购订单物料明细表报表导出'!$H:$H,0))</f>
        <v>0</v>
      </c>
      <c r="L24" s="23" cm="1">
        <f t="array" ref="L24">SUM(IF((LEFT('2-1 采购订单物料明细表报表导出'!$K:$K,7)=L$1)*('2-1 采购订单物料明细表报表导出'!$D:$D=$A24),'2-1 采购订单物料明细表报表导出'!$H:$H,0))</f>
        <v>0</v>
      </c>
      <c r="M24" s="23" cm="1">
        <f t="array" ref="M24">SUM(IF((LEFT('2-1 采购订单物料明细表报表导出'!$K:$K,7)=M$1)*('2-1 采购订单物料明细表报表导出'!$D:$D=$A24),'2-1 采购订单物料明细表报表导出'!$H:$H,0))</f>
        <v>0</v>
      </c>
      <c r="N24" s="23" cm="1">
        <f t="array" ref="N24">SUM(IF((LEFT('2-1 采购订单物料明细表报表导出'!$K:$K,7)=N$1)*('2-1 采购订单物料明细表报表导出'!$D:$D=$A24),'2-1 采购订单物料明细表报表导出'!$H:$H,0))</f>
        <v>0</v>
      </c>
      <c r="O24" s="23" cm="1">
        <f t="array" ref="O24">SUM(IF((LEFT('2-1 采购订单物料明细表报表导出'!$K:$K,7)=O$1)*('2-1 采购订单物料明细表报表导出'!$D:$D=$A24),'2-1 采购订单物料明细表报表导出'!$H:$H,0))</f>
        <v>0</v>
      </c>
    </row>
    <row r="25" ht="29" spans="1:15">
      <c r="A25" s="20" t="s">
        <v>3331</v>
      </c>
      <c r="B25" s="21" t="s">
        <v>2318</v>
      </c>
      <c r="C25" s="22" t="s">
        <v>2319</v>
      </c>
      <c r="D25" s="23" cm="1">
        <f t="array" ref="D25">SUM(IF((LEFT('2-1 采购订单物料明细表报表导出'!$K:$K,7)=D$1)*('2-1 采购订单物料明细表报表导出'!$D:$D=$A25),'2-1 采购订单物料明细表报表导出'!$H:$H,0))</f>
        <v>0</v>
      </c>
      <c r="E25" s="23" cm="1">
        <f t="array" ref="E25">SUM(IF((LEFT('2-1 采购订单物料明细表报表导出'!$K:$K,7)=E$1)*('2-1 采购订单物料明细表报表导出'!$D:$D=$A25),'2-1 采购订单物料明细表报表导出'!$H:$H,0))</f>
        <v>0</v>
      </c>
      <c r="F25" s="23" cm="1">
        <f t="array" ref="F25">SUM(IF((LEFT('2-1 采购订单物料明细表报表导出'!$K:$K,7)=F$1)*('2-1 采购订单物料明细表报表导出'!$D:$D=$A25),'2-1 采购订单物料明细表报表导出'!$H:$H,0))</f>
        <v>0</v>
      </c>
      <c r="G25" s="23" cm="1">
        <f t="array" ref="G25">SUM(IF((LEFT('2-1 采购订单物料明细表报表导出'!$K:$K,7)=G$1)*('2-1 采购订单物料明细表报表导出'!$D:$D=$A25),'2-1 采购订单物料明细表报表导出'!$H:$H,0))</f>
        <v>0</v>
      </c>
      <c r="H25" s="23" cm="1">
        <f t="array" ref="H25">SUM(IF((LEFT('2-1 采购订单物料明细表报表导出'!$K:$K,7)=H$1)*('2-1 采购订单物料明细表报表导出'!$D:$D=$A25),'2-1 采购订单物料明细表报表导出'!$H:$H,0))</f>
        <v>0</v>
      </c>
      <c r="I25" s="23" cm="1">
        <f t="array" ref="I25">SUM(IF((LEFT('2-1 采购订单物料明细表报表导出'!$K:$K,7)=I$1)*('2-1 采购订单物料明细表报表导出'!$D:$D=$A25),'2-1 采购订单物料明细表报表导出'!$H:$H,0))</f>
        <v>0</v>
      </c>
      <c r="J25" s="23" cm="1">
        <f t="array" ref="J25">SUM(IF((LEFT('2-1 采购订单物料明细表报表导出'!$K:$K,7)=J$1)*('2-1 采购订单物料明细表报表导出'!$D:$D=$A25),'2-1 采购订单物料明细表报表导出'!$H:$H,0))</f>
        <v>0</v>
      </c>
      <c r="K25" s="23" cm="1">
        <f t="array" ref="K25">SUM(IF((LEFT('2-1 采购订单物料明细表报表导出'!$K:$K,7)=K$1)*('2-1 采购订单物料明细表报表导出'!$D:$D=$A25),'2-1 采购订单物料明细表报表导出'!$H:$H,0))</f>
        <v>0</v>
      </c>
      <c r="L25" s="23" cm="1">
        <f t="array" ref="L25">SUM(IF((LEFT('2-1 采购订单物料明细表报表导出'!$K:$K,7)=L$1)*('2-1 采购订单物料明细表报表导出'!$D:$D=$A25),'2-1 采购订单物料明细表报表导出'!$H:$H,0))</f>
        <v>0</v>
      </c>
      <c r="M25" s="23" cm="1">
        <f t="array" ref="M25">SUM(IF((LEFT('2-1 采购订单物料明细表报表导出'!$K:$K,7)=M$1)*('2-1 采购订单物料明细表报表导出'!$D:$D=$A25),'2-1 采购订单物料明细表报表导出'!$H:$H,0))</f>
        <v>0</v>
      </c>
      <c r="N25" s="23" cm="1">
        <f t="array" ref="N25">SUM(IF((LEFT('2-1 采购订单物料明细表报表导出'!$K:$K,7)=N$1)*('2-1 采购订单物料明细表报表导出'!$D:$D=$A25),'2-1 采购订单物料明细表报表导出'!$H:$H,0))</f>
        <v>0</v>
      </c>
      <c r="O25" s="23" cm="1">
        <f t="array" ref="O25">SUM(IF((LEFT('2-1 采购订单物料明细表报表导出'!$K:$K,7)=O$1)*('2-1 采购订单物料明细表报表导出'!$D:$D=$A25),'2-1 采购订单物料明细表报表导出'!$H:$H,0))</f>
        <v>0</v>
      </c>
    </row>
    <row r="26" ht="29" spans="1:15">
      <c r="A26" s="20" t="s">
        <v>3332</v>
      </c>
      <c r="B26" s="21" t="s">
        <v>2318</v>
      </c>
      <c r="C26" s="22" t="s">
        <v>2319</v>
      </c>
      <c r="D26" s="23" cm="1">
        <f t="array" ref="D26">SUM(IF((LEFT('2-1 采购订单物料明细表报表导出'!$K:$K,7)=D$1)*('2-1 采购订单物料明细表报表导出'!$D:$D=$A26),'2-1 采购订单物料明细表报表导出'!$H:$H,0))</f>
        <v>0</v>
      </c>
      <c r="E26" s="23" cm="1">
        <f t="array" ref="E26">SUM(IF((LEFT('2-1 采购订单物料明细表报表导出'!$K:$K,7)=E$1)*('2-1 采购订单物料明细表报表导出'!$D:$D=$A26),'2-1 采购订单物料明细表报表导出'!$H:$H,0))</f>
        <v>0</v>
      </c>
      <c r="F26" s="23" cm="1">
        <f t="array" ref="F26">SUM(IF((LEFT('2-1 采购订单物料明细表报表导出'!$K:$K,7)=F$1)*('2-1 采购订单物料明细表报表导出'!$D:$D=$A26),'2-1 采购订单物料明细表报表导出'!$H:$H,0))</f>
        <v>0</v>
      </c>
      <c r="G26" s="23" cm="1">
        <f t="array" ref="G26">SUM(IF((LEFT('2-1 采购订单物料明细表报表导出'!$K:$K,7)=G$1)*('2-1 采购订单物料明细表报表导出'!$D:$D=$A26),'2-1 采购订单物料明细表报表导出'!$H:$H,0))</f>
        <v>0</v>
      </c>
      <c r="H26" s="23" cm="1">
        <f t="array" ref="H26">SUM(IF((LEFT('2-1 采购订单物料明细表报表导出'!$K:$K,7)=H$1)*('2-1 采购订单物料明细表报表导出'!$D:$D=$A26),'2-1 采购订单物料明细表报表导出'!$H:$H,0))</f>
        <v>0</v>
      </c>
      <c r="I26" s="23" cm="1">
        <f t="array" ref="I26">SUM(IF((LEFT('2-1 采购订单物料明细表报表导出'!$K:$K,7)=I$1)*('2-1 采购订单物料明细表报表导出'!$D:$D=$A26),'2-1 采购订单物料明细表报表导出'!$H:$H,0))</f>
        <v>0</v>
      </c>
      <c r="J26" s="23" cm="1">
        <f t="array" ref="J26">SUM(IF((LEFT('2-1 采购订单物料明细表报表导出'!$K:$K,7)=J$1)*('2-1 采购订单物料明细表报表导出'!$D:$D=$A26),'2-1 采购订单物料明细表报表导出'!$H:$H,0))</f>
        <v>0</v>
      </c>
      <c r="K26" s="23" cm="1">
        <f t="array" ref="K26">SUM(IF((LEFT('2-1 采购订单物料明细表报表导出'!$K:$K,7)=K$1)*('2-1 采购订单物料明细表报表导出'!$D:$D=$A26),'2-1 采购订单物料明细表报表导出'!$H:$H,0))</f>
        <v>0</v>
      </c>
      <c r="L26" s="23" cm="1">
        <f t="array" ref="L26">SUM(IF((LEFT('2-1 采购订单物料明细表报表导出'!$K:$K,7)=L$1)*('2-1 采购订单物料明细表报表导出'!$D:$D=$A26),'2-1 采购订单物料明细表报表导出'!$H:$H,0))</f>
        <v>0</v>
      </c>
      <c r="M26" s="23" cm="1">
        <f t="array" ref="M26">SUM(IF((LEFT('2-1 采购订单物料明细表报表导出'!$K:$K,7)=M$1)*('2-1 采购订单物料明细表报表导出'!$D:$D=$A26),'2-1 采购订单物料明细表报表导出'!$H:$H,0))</f>
        <v>0</v>
      </c>
      <c r="N26" s="23" cm="1">
        <f t="array" ref="N26">SUM(IF((LEFT('2-1 采购订单物料明细表报表导出'!$K:$K,7)=N$1)*('2-1 采购订单物料明细表报表导出'!$D:$D=$A26),'2-1 采购订单物料明细表报表导出'!$H:$H,0))</f>
        <v>0</v>
      </c>
      <c r="O26" s="23" cm="1">
        <f t="array" ref="O26">SUM(IF((LEFT('2-1 采购订单物料明细表报表导出'!$K:$K,7)=O$1)*('2-1 采购订单物料明细表报表导出'!$D:$D=$A26),'2-1 采购订单物料明细表报表导出'!$H:$H,0))</f>
        <v>0</v>
      </c>
    </row>
    <row r="27" ht="29" spans="1:15">
      <c r="A27" s="20" t="s">
        <v>3333</v>
      </c>
      <c r="B27" s="21" t="s">
        <v>2318</v>
      </c>
      <c r="C27" s="22" t="s">
        <v>2319</v>
      </c>
      <c r="D27" s="23" cm="1">
        <f t="array" ref="D27">SUM(IF((LEFT('2-1 采购订单物料明细表报表导出'!$K:$K,7)=D$1)*('2-1 采购订单物料明细表报表导出'!$D:$D=$A27),'2-1 采购订单物料明细表报表导出'!$H:$H,0))</f>
        <v>0</v>
      </c>
      <c r="E27" s="23" cm="1">
        <f t="array" ref="E27">SUM(IF((LEFT('2-1 采购订单物料明细表报表导出'!$K:$K,7)=E$1)*('2-1 采购订单物料明细表报表导出'!$D:$D=$A27),'2-1 采购订单物料明细表报表导出'!$H:$H,0))</f>
        <v>0</v>
      </c>
      <c r="F27" s="23" cm="1">
        <f t="array" ref="F27">SUM(IF((LEFT('2-1 采购订单物料明细表报表导出'!$K:$K,7)=F$1)*('2-1 采购订单物料明细表报表导出'!$D:$D=$A27),'2-1 采购订单物料明细表报表导出'!$H:$H,0))</f>
        <v>0</v>
      </c>
      <c r="G27" s="23" cm="1">
        <f t="array" ref="G27">SUM(IF((LEFT('2-1 采购订单物料明细表报表导出'!$K:$K,7)=G$1)*('2-1 采购订单物料明细表报表导出'!$D:$D=$A27),'2-1 采购订单物料明细表报表导出'!$H:$H,0))</f>
        <v>0</v>
      </c>
      <c r="H27" s="23" cm="1">
        <f t="array" ref="H27">SUM(IF((LEFT('2-1 采购订单物料明细表报表导出'!$K:$K,7)=H$1)*('2-1 采购订单物料明细表报表导出'!$D:$D=$A27),'2-1 采购订单物料明细表报表导出'!$H:$H,0))</f>
        <v>0</v>
      </c>
      <c r="I27" s="23" cm="1">
        <f t="array" ref="I27">SUM(IF((LEFT('2-1 采购订单物料明细表报表导出'!$K:$K,7)=I$1)*('2-1 采购订单物料明细表报表导出'!$D:$D=$A27),'2-1 采购订单物料明细表报表导出'!$H:$H,0))</f>
        <v>0</v>
      </c>
      <c r="J27" s="23" cm="1">
        <f t="array" ref="J27">SUM(IF((LEFT('2-1 采购订单物料明细表报表导出'!$K:$K,7)=J$1)*('2-1 采购订单物料明细表报表导出'!$D:$D=$A27),'2-1 采购订单物料明细表报表导出'!$H:$H,0))</f>
        <v>0</v>
      </c>
      <c r="K27" s="23" cm="1">
        <f t="array" ref="K27">SUM(IF((LEFT('2-1 采购订单物料明细表报表导出'!$K:$K,7)=K$1)*('2-1 采购订单物料明细表报表导出'!$D:$D=$A27),'2-1 采购订单物料明细表报表导出'!$H:$H,0))</f>
        <v>0</v>
      </c>
      <c r="L27" s="23" cm="1">
        <f t="array" ref="L27">SUM(IF((LEFT('2-1 采购订单物料明细表报表导出'!$K:$K,7)=L$1)*('2-1 采购订单物料明细表报表导出'!$D:$D=$A27),'2-1 采购订单物料明细表报表导出'!$H:$H,0))</f>
        <v>0</v>
      </c>
      <c r="M27" s="23" cm="1">
        <f t="array" ref="M27">SUM(IF((LEFT('2-1 采购订单物料明细表报表导出'!$K:$K,7)=M$1)*('2-1 采购订单物料明细表报表导出'!$D:$D=$A27),'2-1 采购订单物料明细表报表导出'!$H:$H,0))</f>
        <v>0</v>
      </c>
      <c r="N27" s="23" cm="1">
        <f t="array" ref="N27">SUM(IF((LEFT('2-1 采购订单物料明细表报表导出'!$K:$K,7)=N$1)*('2-1 采购订单物料明细表报表导出'!$D:$D=$A27),'2-1 采购订单物料明细表报表导出'!$H:$H,0))</f>
        <v>0</v>
      </c>
      <c r="O27" s="23" cm="1">
        <f t="array" ref="O27">SUM(IF((LEFT('2-1 采购订单物料明细表报表导出'!$K:$K,7)=O$1)*('2-1 采购订单物料明细表报表导出'!$D:$D=$A27),'2-1 采购订单物料明细表报表导出'!$H:$H,0))</f>
        <v>0</v>
      </c>
    </row>
    <row r="28" ht="29" spans="1:15">
      <c r="A28" s="20" t="s">
        <v>3334</v>
      </c>
      <c r="B28" s="21" t="s">
        <v>2318</v>
      </c>
      <c r="C28" s="22" t="s">
        <v>2319</v>
      </c>
      <c r="D28" s="23" cm="1">
        <f t="array" ref="D28">SUM(IF((LEFT('2-1 采购订单物料明细表报表导出'!$K:$K,7)=D$1)*('2-1 采购订单物料明细表报表导出'!$D:$D=$A28),'2-1 采购订单物料明细表报表导出'!$H:$H,0))</f>
        <v>0</v>
      </c>
      <c r="E28" s="23" cm="1">
        <f t="array" ref="E28">SUM(IF((LEFT('2-1 采购订单物料明细表报表导出'!$K:$K,7)=E$1)*('2-1 采购订单物料明细表报表导出'!$D:$D=$A28),'2-1 采购订单物料明细表报表导出'!$H:$H,0))</f>
        <v>0</v>
      </c>
      <c r="F28" s="23" cm="1">
        <f t="array" ref="F28">SUM(IF((LEFT('2-1 采购订单物料明细表报表导出'!$K:$K,7)=F$1)*('2-1 采购订单物料明细表报表导出'!$D:$D=$A28),'2-1 采购订单物料明细表报表导出'!$H:$H,0))</f>
        <v>0</v>
      </c>
      <c r="G28" s="23" cm="1">
        <f t="array" ref="G28">SUM(IF((LEFT('2-1 采购订单物料明细表报表导出'!$K:$K,7)=G$1)*('2-1 采购订单物料明细表报表导出'!$D:$D=$A28),'2-1 采购订单物料明细表报表导出'!$H:$H,0))</f>
        <v>0</v>
      </c>
      <c r="H28" s="23" cm="1">
        <f t="array" ref="H28">SUM(IF((LEFT('2-1 采购订单物料明细表报表导出'!$K:$K,7)=H$1)*('2-1 采购订单物料明细表报表导出'!$D:$D=$A28),'2-1 采购订单物料明细表报表导出'!$H:$H,0))</f>
        <v>0</v>
      </c>
      <c r="I28" s="23" cm="1">
        <f t="array" ref="I28">SUM(IF((LEFT('2-1 采购订单物料明细表报表导出'!$K:$K,7)=I$1)*('2-1 采购订单物料明细表报表导出'!$D:$D=$A28),'2-1 采购订单物料明细表报表导出'!$H:$H,0))</f>
        <v>0</v>
      </c>
      <c r="J28" s="23" cm="1">
        <f t="array" ref="J28">SUM(IF((LEFT('2-1 采购订单物料明细表报表导出'!$K:$K,7)=J$1)*('2-1 采购订单物料明细表报表导出'!$D:$D=$A28),'2-1 采购订单物料明细表报表导出'!$H:$H,0))</f>
        <v>0</v>
      </c>
      <c r="K28" s="23" cm="1">
        <f t="array" ref="K28">SUM(IF((LEFT('2-1 采购订单物料明细表报表导出'!$K:$K,7)=K$1)*('2-1 采购订单物料明细表报表导出'!$D:$D=$A28),'2-1 采购订单物料明细表报表导出'!$H:$H,0))</f>
        <v>0</v>
      </c>
      <c r="L28" s="23" cm="1">
        <f t="array" ref="L28">SUM(IF((LEFT('2-1 采购订单物料明细表报表导出'!$K:$K,7)=L$1)*('2-1 采购订单物料明细表报表导出'!$D:$D=$A28),'2-1 采购订单物料明细表报表导出'!$H:$H,0))</f>
        <v>0</v>
      </c>
      <c r="M28" s="23" cm="1">
        <f t="array" ref="M28">SUM(IF((LEFT('2-1 采购订单物料明细表报表导出'!$K:$K,7)=M$1)*('2-1 采购订单物料明细表报表导出'!$D:$D=$A28),'2-1 采购订单物料明细表报表导出'!$H:$H,0))</f>
        <v>0</v>
      </c>
      <c r="N28" s="23" cm="1">
        <f t="array" ref="N28">SUM(IF((LEFT('2-1 采购订单物料明细表报表导出'!$K:$K,7)=N$1)*('2-1 采购订单物料明细表报表导出'!$D:$D=$A28),'2-1 采购订单物料明细表报表导出'!$H:$H,0))</f>
        <v>0</v>
      </c>
      <c r="O28" s="23" cm="1">
        <f t="array" ref="O28">SUM(IF((LEFT('2-1 采购订单物料明细表报表导出'!$K:$K,7)=O$1)*('2-1 采购订单物料明细表报表导出'!$D:$D=$A28),'2-1 采购订单物料明细表报表导出'!$H:$H,0))</f>
        <v>0</v>
      </c>
    </row>
    <row r="29" spans="1:15">
      <c r="A29" s="20" t="s">
        <v>3335</v>
      </c>
      <c r="B29" s="24"/>
      <c r="C29" s="24" t="s">
        <v>3336</v>
      </c>
      <c r="D29" s="23" cm="1">
        <f t="array" ref="D29">SUM(IF((LEFT('2-1 采购订单物料明细表报表导出'!$K:$K,7)=D$1)*('2-1 采购订单物料明细表报表导出'!$D:$D=$A29),'2-1 采购订单物料明细表报表导出'!$H:$H,0))</f>
        <v>0</v>
      </c>
      <c r="E29" s="23" cm="1">
        <f t="array" ref="E29">SUM(IF((LEFT('2-1 采购订单物料明细表报表导出'!$K:$K,7)=E$1)*('2-1 采购订单物料明细表报表导出'!$D:$D=$A29),'2-1 采购订单物料明细表报表导出'!$H:$H,0))</f>
        <v>0</v>
      </c>
      <c r="F29" s="23" cm="1">
        <f t="array" ref="F29">SUM(IF((LEFT('2-1 采购订单物料明细表报表导出'!$K:$K,7)=F$1)*('2-1 采购订单物料明细表报表导出'!$D:$D=$A29),'2-1 采购订单物料明细表报表导出'!$H:$H,0))</f>
        <v>0</v>
      </c>
      <c r="G29" s="23" cm="1">
        <f t="array" ref="G29">SUM(IF((LEFT('2-1 采购订单物料明细表报表导出'!$K:$K,7)=G$1)*('2-1 采购订单物料明细表报表导出'!$D:$D=$A29),'2-1 采购订单物料明细表报表导出'!$H:$H,0))</f>
        <v>0</v>
      </c>
      <c r="H29" s="23" cm="1">
        <f t="array" ref="H29">SUM(IF((LEFT('2-1 采购订单物料明细表报表导出'!$K:$K,7)=H$1)*('2-1 采购订单物料明细表报表导出'!$D:$D=$A29),'2-1 采购订单物料明细表报表导出'!$H:$H,0))</f>
        <v>0</v>
      </c>
      <c r="I29" s="23" cm="1">
        <f t="array" ref="I29">SUM(IF((LEFT('2-1 采购订单物料明细表报表导出'!$K:$K,7)=I$1)*('2-1 采购订单物料明细表报表导出'!$D:$D=$A29),'2-1 采购订单物料明细表报表导出'!$H:$H,0))</f>
        <v>0</v>
      </c>
      <c r="J29" s="23" cm="1">
        <f t="array" ref="J29">SUM(IF((LEFT('2-1 采购订单物料明细表报表导出'!$K:$K,7)=J$1)*('2-1 采购订单物料明细表报表导出'!$D:$D=$A29),'2-1 采购订单物料明细表报表导出'!$H:$H,0))</f>
        <v>0</v>
      </c>
      <c r="K29" s="23" cm="1">
        <f t="array" ref="K29">SUM(IF((LEFT('2-1 采购订单物料明细表报表导出'!$K:$K,7)=K$1)*('2-1 采购订单物料明细表报表导出'!$D:$D=$A29),'2-1 采购订单物料明细表报表导出'!$H:$H,0))</f>
        <v>0</v>
      </c>
      <c r="L29" s="23" cm="1">
        <f t="array" ref="L29">SUM(IF((LEFT('2-1 采购订单物料明细表报表导出'!$K:$K,7)=L$1)*('2-1 采购订单物料明细表报表导出'!$D:$D=$A29),'2-1 采购订单物料明细表报表导出'!$H:$H,0))</f>
        <v>0</v>
      </c>
      <c r="M29" s="23" cm="1">
        <f t="array" ref="M29">SUM(IF((LEFT('2-1 采购订单物料明细表报表导出'!$K:$K,7)=M$1)*('2-1 采购订单物料明细表报表导出'!$D:$D=$A29),'2-1 采购订单物料明细表报表导出'!$H:$H,0))</f>
        <v>0</v>
      </c>
      <c r="N29" s="23" cm="1">
        <f t="array" ref="N29">SUM(IF((LEFT('2-1 采购订单物料明细表报表导出'!$K:$K,7)=N$1)*('2-1 采购订单物料明细表报表导出'!$D:$D=$A29),'2-1 采购订单物料明细表报表导出'!$H:$H,0))</f>
        <v>0</v>
      </c>
      <c r="O29" s="23" cm="1">
        <f t="array" ref="O29">SUM(IF((LEFT('2-1 采购订单物料明细表报表导出'!$K:$K,7)=O$1)*('2-1 采购订单物料明细表报表导出'!$D:$D=$A29),'2-1 采购订单物料明细表报表导出'!$H:$H,0))</f>
        <v>0</v>
      </c>
    </row>
    <row r="30" spans="1:15">
      <c r="A30" s="20" t="s">
        <v>3337</v>
      </c>
      <c r="B30" s="24"/>
      <c r="C30" s="24" t="s">
        <v>3336</v>
      </c>
      <c r="D30" s="23" cm="1">
        <f t="array" ref="D30">SUM(IF((LEFT('2-1 采购订单物料明细表报表导出'!$K:$K,7)=D$1)*('2-1 采购订单物料明细表报表导出'!$D:$D=$A30),'2-1 采购订单物料明细表报表导出'!$H:$H,0))</f>
        <v>0</v>
      </c>
      <c r="E30" s="23" cm="1">
        <f t="array" ref="E30">SUM(IF((LEFT('2-1 采购订单物料明细表报表导出'!$K:$K,7)=E$1)*('2-1 采购订单物料明细表报表导出'!$D:$D=$A30),'2-1 采购订单物料明细表报表导出'!$H:$H,0))</f>
        <v>0</v>
      </c>
      <c r="F30" s="23" cm="1">
        <f t="array" ref="F30">SUM(IF((LEFT('2-1 采购订单物料明细表报表导出'!$K:$K,7)=F$1)*('2-1 采购订单物料明细表报表导出'!$D:$D=$A30),'2-1 采购订单物料明细表报表导出'!$H:$H,0))</f>
        <v>0</v>
      </c>
      <c r="G30" s="23" cm="1">
        <f t="array" ref="G30">SUM(IF((LEFT('2-1 采购订单物料明细表报表导出'!$K:$K,7)=G$1)*('2-1 采购订单物料明细表报表导出'!$D:$D=$A30),'2-1 采购订单物料明细表报表导出'!$H:$H,0))</f>
        <v>0</v>
      </c>
      <c r="H30" s="23" cm="1">
        <f t="array" ref="H30">SUM(IF((LEFT('2-1 采购订单物料明细表报表导出'!$K:$K,7)=H$1)*('2-1 采购订单物料明细表报表导出'!$D:$D=$A30),'2-1 采购订单物料明细表报表导出'!$H:$H,0))</f>
        <v>0</v>
      </c>
      <c r="I30" s="23" cm="1">
        <f t="array" ref="I30">SUM(IF((LEFT('2-1 采购订单物料明细表报表导出'!$K:$K,7)=I$1)*('2-1 采购订单物料明细表报表导出'!$D:$D=$A30),'2-1 采购订单物料明细表报表导出'!$H:$H,0))</f>
        <v>0</v>
      </c>
      <c r="J30" s="23" cm="1">
        <f t="array" ref="J30">SUM(IF((LEFT('2-1 采购订单物料明细表报表导出'!$K:$K,7)=J$1)*('2-1 采购订单物料明细表报表导出'!$D:$D=$A30),'2-1 采购订单物料明细表报表导出'!$H:$H,0))</f>
        <v>0</v>
      </c>
      <c r="K30" s="23" cm="1">
        <f t="array" ref="K30">SUM(IF((LEFT('2-1 采购订单物料明细表报表导出'!$K:$K,7)=K$1)*('2-1 采购订单物料明细表报表导出'!$D:$D=$A30),'2-1 采购订单物料明细表报表导出'!$H:$H,0))</f>
        <v>0</v>
      </c>
      <c r="L30" s="23" cm="1">
        <f t="array" ref="L30">SUM(IF((LEFT('2-1 采购订单物料明细表报表导出'!$K:$K,7)=L$1)*('2-1 采购订单物料明细表报表导出'!$D:$D=$A30),'2-1 采购订单物料明细表报表导出'!$H:$H,0))</f>
        <v>0</v>
      </c>
      <c r="M30" s="23" cm="1">
        <f t="array" ref="M30">SUM(IF((LEFT('2-1 采购订单物料明细表报表导出'!$K:$K,7)=M$1)*('2-1 采购订单物料明细表报表导出'!$D:$D=$A30),'2-1 采购订单物料明细表报表导出'!$H:$H,0))</f>
        <v>0</v>
      </c>
      <c r="N30" s="23" cm="1">
        <f t="array" ref="N30">SUM(IF((LEFT('2-1 采购订单物料明细表报表导出'!$K:$K,7)=N$1)*('2-1 采购订单物料明细表报表导出'!$D:$D=$A30),'2-1 采购订单物料明细表报表导出'!$H:$H,0))</f>
        <v>0</v>
      </c>
      <c r="O30" s="23" cm="1">
        <f t="array" ref="O30">SUM(IF((LEFT('2-1 采购订单物料明细表报表导出'!$K:$K,7)=O$1)*('2-1 采购订单物料明细表报表导出'!$D:$D=$A30),'2-1 采购订单物料明细表报表导出'!$H:$H,0))</f>
        <v>0</v>
      </c>
    </row>
    <row r="31" spans="1:15">
      <c r="A31" s="20" t="s">
        <v>3338</v>
      </c>
      <c r="B31" s="24"/>
      <c r="C31" s="24" t="s">
        <v>3336</v>
      </c>
      <c r="D31" s="23" cm="1">
        <f t="array" ref="D31">SUM(IF((LEFT('2-1 采购订单物料明细表报表导出'!$K:$K,7)=D$1)*('2-1 采购订单物料明细表报表导出'!$D:$D=$A31),'2-1 采购订单物料明细表报表导出'!$H:$H,0))</f>
        <v>0</v>
      </c>
      <c r="E31" s="23" cm="1">
        <f t="array" ref="E31">SUM(IF((LEFT('2-1 采购订单物料明细表报表导出'!$K:$K,7)=E$1)*('2-1 采购订单物料明细表报表导出'!$D:$D=$A31),'2-1 采购订单物料明细表报表导出'!$H:$H,0))</f>
        <v>0</v>
      </c>
      <c r="F31" s="23" cm="1">
        <f t="array" ref="F31">SUM(IF((LEFT('2-1 采购订单物料明细表报表导出'!$K:$K,7)=F$1)*('2-1 采购订单物料明细表报表导出'!$D:$D=$A31),'2-1 采购订单物料明细表报表导出'!$H:$H,0))</f>
        <v>0</v>
      </c>
      <c r="G31" s="23" cm="1">
        <f t="array" ref="G31">SUM(IF((LEFT('2-1 采购订单物料明细表报表导出'!$K:$K,7)=G$1)*('2-1 采购订单物料明细表报表导出'!$D:$D=$A31),'2-1 采购订单物料明细表报表导出'!$H:$H,0))</f>
        <v>0</v>
      </c>
      <c r="H31" s="23" cm="1">
        <f t="array" ref="H31">SUM(IF((LEFT('2-1 采购订单物料明细表报表导出'!$K:$K,7)=H$1)*('2-1 采购订单物料明细表报表导出'!$D:$D=$A31),'2-1 采购订单物料明细表报表导出'!$H:$H,0))</f>
        <v>0</v>
      </c>
      <c r="I31" s="23" cm="1">
        <f t="array" ref="I31">SUM(IF((LEFT('2-1 采购订单物料明细表报表导出'!$K:$K,7)=I$1)*('2-1 采购订单物料明细表报表导出'!$D:$D=$A31),'2-1 采购订单物料明细表报表导出'!$H:$H,0))</f>
        <v>0</v>
      </c>
      <c r="J31" s="23" cm="1">
        <f t="array" ref="J31">SUM(IF((LEFT('2-1 采购订单物料明细表报表导出'!$K:$K,7)=J$1)*('2-1 采购订单物料明细表报表导出'!$D:$D=$A31),'2-1 采购订单物料明细表报表导出'!$H:$H,0))</f>
        <v>0</v>
      </c>
      <c r="K31" s="23" cm="1">
        <f t="array" ref="K31">SUM(IF((LEFT('2-1 采购订单物料明细表报表导出'!$K:$K,7)=K$1)*('2-1 采购订单物料明细表报表导出'!$D:$D=$A31),'2-1 采购订单物料明细表报表导出'!$H:$H,0))</f>
        <v>0</v>
      </c>
      <c r="L31" s="23" cm="1">
        <f t="array" ref="L31">SUM(IF((LEFT('2-1 采购订单物料明细表报表导出'!$K:$K,7)=L$1)*('2-1 采购订单物料明细表报表导出'!$D:$D=$A31),'2-1 采购订单物料明细表报表导出'!$H:$H,0))</f>
        <v>0</v>
      </c>
      <c r="M31" s="23" cm="1">
        <f t="array" ref="M31">SUM(IF((LEFT('2-1 采购订单物料明细表报表导出'!$K:$K,7)=M$1)*('2-1 采购订单物料明细表报表导出'!$D:$D=$A31),'2-1 采购订单物料明细表报表导出'!$H:$H,0))</f>
        <v>0</v>
      </c>
      <c r="N31" s="23" cm="1">
        <f t="array" ref="N31">SUM(IF((LEFT('2-1 采购订单物料明细表报表导出'!$K:$K,7)=N$1)*('2-1 采购订单物料明细表报表导出'!$D:$D=$A31),'2-1 采购订单物料明细表报表导出'!$H:$H,0))</f>
        <v>0</v>
      </c>
      <c r="O31" s="23" cm="1">
        <f t="array" ref="O31">SUM(IF((LEFT('2-1 采购订单物料明细表报表导出'!$K:$K,7)=O$1)*('2-1 采购订单物料明细表报表导出'!$D:$D=$A31),'2-1 采购订单物料明细表报表导出'!$H:$H,0))</f>
        <v>0</v>
      </c>
    </row>
    <row r="32" spans="1:15">
      <c r="A32" s="20" t="s">
        <v>3339</v>
      </c>
      <c r="B32" s="24"/>
      <c r="C32" s="24" t="s">
        <v>3336</v>
      </c>
      <c r="D32" s="23" cm="1">
        <f t="array" ref="D32">SUM(IF((LEFT('2-1 采购订单物料明细表报表导出'!$K:$K,7)=D$1)*('2-1 采购订单物料明细表报表导出'!$D:$D=$A32),'2-1 采购订单物料明细表报表导出'!$H:$H,0))</f>
        <v>0</v>
      </c>
      <c r="E32" s="23" cm="1">
        <f t="array" ref="E32">SUM(IF((LEFT('2-1 采购订单物料明细表报表导出'!$K:$K,7)=E$1)*('2-1 采购订单物料明细表报表导出'!$D:$D=$A32),'2-1 采购订单物料明细表报表导出'!$H:$H,0))</f>
        <v>0</v>
      </c>
      <c r="F32" s="23" cm="1">
        <f t="array" ref="F32">SUM(IF((LEFT('2-1 采购订单物料明细表报表导出'!$K:$K,7)=F$1)*('2-1 采购订单物料明细表报表导出'!$D:$D=$A32),'2-1 采购订单物料明细表报表导出'!$H:$H,0))</f>
        <v>0</v>
      </c>
      <c r="G32" s="23" cm="1">
        <f t="array" ref="G32">SUM(IF((LEFT('2-1 采购订单物料明细表报表导出'!$K:$K,7)=G$1)*('2-1 采购订单物料明细表报表导出'!$D:$D=$A32),'2-1 采购订单物料明细表报表导出'!$H:$H,0))</f>
        <v>0</v>
      </c>
      <c r="H32" s="23" cm="1">
        <f t="array" ref="H32">SUM(IF((LEFT('2-1 采购订单物料明细表报表导出'!$K:$K,7)=H$1)*('2-1 采购订单物料明细表报表导出'!$D:$D=$A32),'2-1 采购订单物料明细表报表导出'!$H:$H,0))</f>
        <v>0</v>
      </c>
      <c r="I32" s="23" cm="1">
        <f t="array" ref="I32">SUM(IF((LEFT('2-1 采购订单物料明细表报表导出'!$K:$K,7)=I$1)*('2-1 采购订单物料明细表报表导出'!$D:$D=$A32),'2-1 采购订单物料明细表报表导出'!$H:$H,0))</f>
        <v>0</v>
      </c>
      <c r="J32" s="23" cm="1">
        <f t="array" ref="J32">SUM(IF((LEFT('2-1 采购订单物料明细表报表导出'!$K:$K,7)=J$1)*('2-1 采购订单物料明细表报表导出'!$D:$D=$A32),'2-1 采购订单物料明细表报表导出'!$H:$H,0))</f>
        <v>0</v>
      </c>
      <c r="K32" s="23" cm="1">
        <f t="array" ref="K32">SUM(IF((LEFT('2-1 采购订单物料明细表报表导出'!$K:$K,7)=K$1)*('2-1 采购订单物料明细表报表导出'!$D:$D=$A32),'2-1 采购订单物料明细表报表导出'!$H:$H,0))</f>
        <v>0</v>
      </c>
      <c r="L32" s="23" cm="1">
        <f t="array" ref="L32">SUM(IF((LEFT('2-1 采购订单物料明细表报表导出'!$K:$K,7)=L$1)*('2-1 采购订单物料明细表报表导出'!$D:$D=$A32),'2-1 采购订单物料明细表报表导出'!$H:$H,0))</f>
        <v>0</v>
      </c>
      <c r="M32" s="23" cm="1">
        <f t="array" ref="M32">SUM(IF((LEFT('2-1 采购订单物料明细表报表导出'!$K:$K,7)=M$1)*('2-1 采购订单物料明细表报表导出'!$D:$D=$A32),'2-1 采购订单物料明细表报表导出'!$H:$H,0))</f>
        <v>0</v>
      </c>
      <c r="N32" s="23" cm="1">
        <f t="array" ref="N32">SUM(IF((LEFT('2-1 采购订单物料明细表报表导出'!$K:$K,7)=N$1)*('2-1 采购订单物料明细表报表导出'!$D:$D=$A32),'2-1 采购订单物料明细表报表导出'!$H:$H,0))</f>
        <v>0</v>
      </c>
      <c r="O32" s="23" cm="1">
        <f t="array" ref="O32">SUM(IF((LEFT('2-1 采购订单物料明细表报表导出'!$K:$K,7)=O$1)*('2-1 采购订单物料明细表报表导出'!$D:$D=$A32),'2-1 采购订单物料明细表报表导出'!$H:$H,0))</f>
        <v>0</v>
      </c>
    </row>
    <row r="33" spans="1:15">
      <c r="A33" s="20" t="s">
        <v>3340</v>
      </c>
      <c r="B33" s="24"/>
      <c r="C33" s="24" t="s">
        <v>3336</v>
      </c>
      <c r="D33" s="23" cm="1">
        <f t="array" ref="D33">SUM(IF((LEFT('2-1 采购订单物料明细表报表导出'!$K:$K,7)=D$1)*('2-1 采购订单物料明细表报表导出'!$D:$D=$A33),'2-1 采购订单物料明细表报表导出'!$H:$H,0))</f>
        <v>0</v>
      </c>
      <c r="E33" s="23" cm="1">
        <f t="array" ref="E33">SUM(IF((LEFT('2-1 采购订单物料明细表报表导出'!$K:$K,7)=E$1)*('2-1 采购订单物料明细表报表导出'!$D:$D=$A33),'2-1 采购订单物料明细表报表导出'!$H:$H,0))</f>
        <v>0</v>
      </c>
      <c r="F33" s="23" cm="1">
        <f t="array" ref="F33">SUM(IF((LEFT('2-1 采购订单物料明细表报表导出'!$K:$K,7)=F$1)*('2-1 采购订单物料明细表报表导出'!$D:$D=$A33),'2-1 采购订单物料明细表报表导出'!$H:$H,0))</f>
        <v>0</v>
      </c>
      <c r="G33" s="23" cm="1">
        <f t="array" ref="G33">SUM(IF((LEFT('2-1 采购订单物料明细表报表导出'!$K:$K,7)=G$1)*('2-1 采购订单物料明细表报表导出'!$D:$D=$A33),'2-1 采购订单物料明细表报表导出'!$H:$H,0))</f>
        <v>0</v>
      </c>
      <c r="H33" s="23" cm="1">
        <f t="array" ref="H33">SUM(IF((LEFT('2-1 采购订单物料明细表报表导出'!$K:$K,7)=H$1)*('2-1 采购订单物料明细表报表导出'!$D:$D=$A33),'2-1 采购订单物料明细表报表导出'!$H:$H,0))</f>
        <v>0</v>
      </c>
      <c r="I33" s="23" cm="1">
        <f t="array" ref="I33">SUM(IF((LEFT('2-1 采购订单物料明细表报表导出'!$K:$K,7)=I$1)*('2-1 采购订单物料明细表报表导出'!$D:$D=$A33),'2-1 采购订单物料明细表报表导出'!$H:$H,0))</f>
        <v>0</v>
      </c>
      <c r="J33" s="23" cm="1">
        <f t="array" ref="J33">SUM(IF((LEFT('2-1 采购订单物料明细表报表导出'!$K:$K,7)=J$1)*('2-1 采购订单物料明细表报表导出'!$D:$D=$A33),'2-1 采购订单物料明细表报表导出'!$H:$H,0))</f>
        <v>0</v>
      </c>
      <c r="K33" s="23" cm="1">
        <f t="array" ref="K33">SUM(IF((LEFT('2-1 采购订单物料明细表报表导出'!$K:$K,7)=K$1)*('2-1 采购订单物料明细表报表导出'!$D:$D=$A33),'2-1 采购订单物料明细表报表导出'!$H:$H,0))</f>
        <v>0</v>
      </c>
      <c r="L33" s="23" cm="1">
        <f t="array" ref="L33">SUM(IF((LEFT('2-1 采购订单物料明细表报表导出'!$K:$K,7)=L$1)*('2-1 采购订单物料明细表报表导出'!$D:$D=$A33),'2-1 采购订单物料明细表报表导出'!$H:$H,0))</f>
        <v>0</v>
      </c>
      <c r="M33" s="23" cm="1">
        <f t="array" ref="M33">SUM(IF((LEFT('2-1 采购订单物料明细表报表导出'!$K:$K,7)=M$1)*('2-1 采购订单物料明细表报表导出'!$D:$D=$A33),'2-1 采购订单物料明细表报表导出'!$H:$H,0))</f>
        <v>0</v>
      </c>
      <c r="N33" s="23" cm="1">
        <f t="array" ref="N33">SUM(IF((LEFT('2-1 采购订单物料明细表报表导出'!$K:$K,7)=N$1)*('2-1 采购订单物料明细表报表导出'!$D:$D=$A33),'2-1 采购订单物料明细表报表导出'!$H:$H,0))</f>
        <v>0</v>
      </c>
      <c r="O33" s="23" cm="1">
        <f t="array" ref="O33">SUM(IF((LEFT('2-1 采购订单物料明细表报表导出'!$K:$K,7)=O$1)*('2-1 采购订单物料明细表报表导出'!$D:$D=$A33),'2-1 采购订单物料明细表报表导出'!$H:$H,0))</f>
        <v>0</v>
      </c>
    </row>
    <row r="34" spans="1:15">
      <c r="A34" s="20" t="s">
        <v>3341</v>
      </c>
      <c r="B34" s="24"/>
      <c r="C34" s="24" t="s">
        <v>3336</v>
      </c>
      <c r="D34" s="23" cm="1">
        <f t="array" ref="D34">SUM(IF((LEFT('2-1 采购订单物料明细表报表导出'!$K:$K,7)=D$1)*('2-1 采购订单物料明细表报表导出'!$D:$D=$A34),'2-1 采购订单物料明细表报表导出'!$H:$H,0))</f>
        <v>0</v>
      </c>
      <c r="E34" s="23" cm="1">
        <f t="array" ref="E34">SUM(IF((LEFT('2-1 采购订单物料明细表报表导出'!$K:$K,7)=E$1)*('2-1 采购订单物料明细表报表导出'!$D:$D=$A34),'2-1 采购订单物料明细表报表导出'!$H:$H,0))</f>
        <v>0</v>
      </c>
      <c r="F34" s="23" cm="1">
        <f t="array" ref="F34">SUM(IF((LEFT('2-1 采购订单物料明细表报表导出'!$K:$K,7)=F$1)*('2-1 采购订单物料明细表报表导出'!$D:$D=$A34),'2-1 采购订单物料明细表报表导出'!$H:$H,0))</f>
        <v>0</v>
      </c>
      <c r="G34" s="23" cm="1">
        <f t="array" ref="G34">SUM(IF((LEFT('2-1 采购订单物料明细表报表导出'!$K:$K,7)=G$1)*('2-1 采购订单物料明细表报表导出'!$D:$D=$A34),'2-1 采购订单物料明细表报表导出'!$H:$H,0))</f>
        <v>0</v>
      </c>
      <c r="H34" s="23" cm="1">
        <f t="array" ref="H34">SUM(IF((LEFT('2-1 采购订单物料明细表报表导出'!$K:$K,7)=H$1)*('2-1 采购订单物料明细表报表导出'!$D:$D=$A34),'2-1 采购订单物料明细表报表导出'!$H:$H,0))</f>
        <v>0</v>
      </c>
      <c r="I34" s="23" cm="1">
        <f t="array" ref="I34">SUM(IF((LEFT('2-1 采购订单物料明细表报表导出'!$K:$K,7)=I$1)*('2-1 采购订单物料明细表报表导出'!$D:$D=$A34),'2-1 采购订单物料明细表报表导出'!$H:$H,0))</f>
        <v>0</v>
      </c>
      <c r="J34" s="23" cm="1">
        <f t="array" ref="J34">SUM(IF((LEFT('2-1 采购订单物料明细表报表导出'!$K:$K,7)=J$1)*('2-1 采购订单物料明细表报表导出'!$D:$D=$A34),'2-1 采购订单物料明细表报表导出'!$H:$H,0))</f>
        <v>0</v>
      </c>
      <c r="K34" s="23" cm="1">
        <f t="array" ref="K34">SUM(IF((LEFT('2-1 采购订单物料明细表报表导出'!$K:$K,7)=K$1)*('2-1 采购订单物料明细表报表导出'!$D:$D=$A34),'2-1 采购订单物料明细表报表导出'!$H:$H,0))</f>
        <v>0</v>
      </c>
      <c r="L34" s="23" cm="1">
        <f t="array" ref="L34">SUM(IF((LEFT('2-1 采购订单物料明细表报表导出'!$K:$K,7)=L$1)*('2-1 采购订单物料明细表报表导出'!$D:$D=$A34),'2-1 采购订单物料明细表报表导出'!$H:$H,0))</f>
        <v>0</v>
      </c>
      <c r="M34" s="23" cm="1">
        <f t="array" ref="M34">SUM(IF((LEFT('2-1 采购订单物料明细表报表导出'!$K:$K,7)=M$1)*('2-1 采购订单物料明细表报表导出'!$D:$D=$A34),'2-1 采购订单物料明细表报表导出'!$H:$H,0))</f>
        <v>0</v>
      </c>
      <c r="N34" s="23" cm="1">
        <f t="array" ref="N34">SUM(IF((LEFT('2-1 采购订单物料明细表报表导出'!$K:$K,7)=N$1)*('2-1 采购订单物料明细表报表导出'!$D:$D=$A34),'2-1 采购订单物料明细表报表导出'!$H:$H,0))</f>
        <v>0</v>
      </c>
      <c r="O34" s="23" cm="1">
        <f t="array" ref="O34">SUM(IF((LEFT('2-1 采购订单物料明细表报表导出'!$K:$K,7)=O$1)*('2-1 采购订单物料明细表报表导出'!$D:$D=$A34),'2-1 采购订单物料明细表报表导出'!$H:$H,0))</f>
        <v>0</v>
      </c>
    </row>
    <row r="35" ht="15" spans="1:15">
      <c r="A35" s="25" t="s">
        <v>3342</v>
      </c>
      <c r="B35" s="24"/>
      <c r="C35" s="24" t="s">
        <v>3336</v>
      </c>
      <c r="D35" s="23" cm="1">
        <f t="array" ref="D35">SUM(IF((LEFT('2-1 采购订单物料明细表报表导出'!$K:$K,7)=D$1)*('2-1 采购订单物料明细表报表导出'!$D:$D=$A35),'2-1 采购订单物料明细表报表导出'!$H:$H,0))</f>
        <v>0</v>
      </c>
      <c r="E35" s="23" cm="1">
        <f t="array" ref="E35">SUM(IF((LEFT('2-1 采购订单物料明细表报表导出'!$K:$K,7)=E$1)*('2-1 采购订单物料明细表报表导出'!$D:$D=$A35),'2-1 采购订单物料明细表报表导出'!$H:$H,0))</f>
        <v>0</v>
      </c>
      <c r="F35" s="23" cm="1">
        <f t="array" ref="F35">SUM(IF((LEFT('2-1 采购订单物料明细表报表导出'!$K:$K,7)=F$1)*('2-1 采购订单物料明细表报表导出'!$D:$D=$A35),'2-1 采购订单物料明细表报表导出'!$H:$H,0))</f>
        <v>0</v>
      </c>
      <c r="G35" s="23" cm="1">
        <f t="array" ref="G35">SUM(IF((LEFT('2-1 采购订单物料明细表报表导出'!$K:$K,7)=G$1)*('2-1 采购订单物料明细表报表导出'!$D:$D=$A35),'2-1 采购订单物料明细表报表导出'!$H:$H,0))</f>
        <v>0</v>
      </c>
      <c r="H35" s="23" cm="1">
        <f t="array" ref="H35">SUM(IF((LEFT('2-1 采购订单物料明细表报表导出'!$K:$K,7)=H$1)*('2-1 采购订单物料明细表报表导出'!$D:$D=$A35),'2-1 采购订单物料明细表报表导出'!$H:$H,0))</f>
        <v>0</v>
      </c>
      <c r="I35" s="23" cm="1">
        <f t="array" ref="I35">SUM(IF((LEFT('2-1 采购订单物料明细表报表导出'!$K:$K,7)=I$1)*('2-1 采购订单物料明细表报表导出'!$D:$D=$A35),'2-1 采购订单物料明细表报表导出'!$H:$H,0))</f>
        <v>0</v>
      </c>
      <c r="J35" s="23" cm="1">
        <f t="array" ref="J35">SUM(IF((LEFT('2-1 采购订单物料明细表报表导出'!$K:$K,7)=J$1)*('2-1 采购订单物料明细表报表导出'!$D:$D=$A35),'2-1 采购订单物料明细表报表导出'!$H:$H,0))</f>
        <v>0</v>
      </c>
      <c r="K35" s="23" cm="1">
        <f t="array" ref="K35">SUM(IF((LEFT('2-1 采购订单物料明细表报表导出'!$K:$K,7)=K$1)*('2-1 采购订单物料明细表报表导出'!$D:$D=$A35),'2-1 采购订单物料明细表报表导出'!$H:$H,0))</f>
        <v>0</v>
      </c>
      <c r="L35" s="23" cm="1">
        <f t="array" ref="L35">SUM(IF((LEFT('2-1 采购订单物料明细表报表导出'!$K:$K,7)=L$1)*('2-1 采购订单物料明细表报表导出'!$D:$D=$A35),'2-1 采购订单物料明细表报表导出'!$H:$H,0))</f>
        <v>0</v>
      </c>
      <c r="M35" s="23" cm="1">
        <f t="array" ref="M35">SUM(IF((LEFT('2-1 采购订单物料明细表报表导出'!$K:$K,7)=M$1)*('2-1 采购订单物料明细表报表导出'!$D:$D=$A35),'2-1 采购订单物料明细表报表导出'!$H:$H,0))</f>
        <v>0</v>
      </c>
      <c r="N35" s="23" cm="1">
        <f t="array" ref="N35">SUM(IF((LEFT('2-1 采购订单物料明细表报表导出'!$K:$K,7)=N$1)*('2-1 采购订单物料明细表报表导出'!$D:$D=$A35),'2-1 采购订单物料明细表报表导出'!$H:$H,0))</f>
        <v>0</v>
      </c>
      <c r="O35" s="23" cm="1">
        <f t="array" ref="O35">SUM(IF((LEFT('2-1 采购订单物料明细表报表导出'!$K:$K,7)=O$1)*('2-1 采购订单物料明细表报表导出'!$D:$D=$A35),'2-1 采购订单物料明细表报表导出'!$H:$H,0))</f>
        <v>0</v>
      </c>
    </row>
    <row r="36" ht="15" spans="1:15">
      <c r="A36" s="25" t="s">
        <v>3343</v>
      </c>
      <c r="B36" s="24"/>
      <c r="C36" s="24" t="s">
        <v>3336</v>
      </c>
      <c r="D36" s="23" cm="1">
        <f t="array" ref="D36">SUM(IF((LEFT('2-1 采购订单物料明细表报表导出'!$K:$K,7)=D$1)*('2-1 采购订单物料明细表报表导出'!$D:$D=$A36),'2-1 采购订单物料明细表报表导出'!$H:$H,0))</f>
        <v>0</v>
      </c>
      <c r="E36" s="23" cm="1">
        <f t="array" ref="E36">SUM(IF((LEFT('2-1 采购订单物料明细表报表导出'!$K:$K,7)=E$1)*('2-1 采购订单物料明细表报表导出'!$D:$D=$A36),'2-1 采购订单物料明细表报表导出'!$H:$H,0))</f>
        <v>0</v>
      </c>
      <c r="F36" s="23" cm="1">
        <f t="array" ref="F36">SUM(IF((LEFT('2-1 采购订单物料明细表报表导出'!$K:$K,7)=F$1)*('2-1 采购订单物料明细表报表导出'!$D:$D=$A36),'2-1 采购订单物料明细表报表导出'!$H:$H,0))</f>
        <v>0</v>
      </c>
      <c r="G36" s="23" cm="1">
        <f t="array" ref="G36">SUM(IF((LEFT('2-1 采购订单物料明细表报表导出'!$K:$K,7)=G$1)*('2-1 采购订单物料明细表报表导出'!$D:$D=$A36),'2-1 采购订单物料明细表报表导出'!$H:$H,0))</f>
        <v>0</v>
      </c>
      <c r="H36" s="23" cm="1">
        <f t="array" ref="H36">SUM(IF((LEFT('2-1 采购订单物料明细表报表导出'!$K:$K,7)=H$1)*('2-1 采购订单物料明细表报表导出'!$D:$D=$A36),'2-1 采购订单物料明细表报表导出'!$H:$H,0))</f>
        <v>0</v>
      </c>
      <c r="I36" s="23" cm="1">
        <f t="array" ref="I36">SUM(IF((LEFT('2-1 采购订单物料明细表报表导出'!$K:$K,7)=I$1)*('2-1 采购订单物料明细表报表导出'!$D:$D=$A36),'2-1 采购订单物料明细表报表导出'!$H:$H,0))</f>
        <v>0</v>
      </c>
      <c r="J36" s="23" cm="1">
        <f t="array" ref="J36">SUM(IF((LEFT('2-1 采购订单物料明细表报表导出'!$K:$K,7)=J$1)*('2-1 采购订单物料明细表报表导出'!$D:$D=$A36),'2-1 采购订单物料明细表报表导出'!$H:$H,0))</f>
        <v>0</v>
      </c>
      <c r="K36" s="23" cm="1">
        <f t="array" ref="K36">SUM(IF((LEFT('2-1 采购订单物料明细表报表导出'!$K:$K,7)=K$1)*('2-1 采购订单物料明细表报表导出'!$D:$D=$A36),'2-1 采购订单物料明细表报表导出'!$H:$H,0))</f>
        <v>0</v>
      </c>
      <c r="L36" s="23" cm="1">
        <f t="array" ref="L36">SUM(IF((LEFT('2-1 采购订单物料明细表报表导出'!$K:$K,7)=L$1)*('2-1 采购订单物料明细表报表导出'!$D:$D=$A36),'2-1 采购订单物料明细表报表导出'!$H:$H,0))</f>
        <v>0</v>
      </c>
      <c r="M36" s="23" cm="1">
        <f t="array" ref="M36">SUM(IF((LEFT('2-1 采购订单物料明细表报表导出'!$K:$K,7)=M$1)*('2-1 采购订单物料明细表报表导出'!$D:$D=$A36),'2-1 采购订单物料明细表报表导出'!$H:$H,0))</f>
        <v>0</v>
      </c>
      <c r="N36" s="23" cm="1">
        <f t="array" ref="N36">SUM(IF((LEFT('2-1 采购订单物料明细表报表导出'!$K:$K,7)=N$1)*('2-1 采购订单物料明细表报表导出'!$D:$D=$A36),'2-1 采购订单物料明细表报表导出'!$H:$H,0))</f>
        <v>0</v>
      </c>
      <c r="O36" s="23" cm="1">
        <f t="array" ref="O36">SUM(IF((LEFT('2-1 采购订单物料明细表报表导出'!$K:$K,7)=O$1)*('2-1 采购订单物料明细表报表导出'!$D:$D=$A36),'2-1 采购订单物料明细表报表导出'!$H:$H,0))</f>
        <v>0</v>
      </c>
    </row>
    <row r="37" spans="1:15">
      <c r="A37" s="20" t="s">
        <v>3344</v>
      </c>
      <c r="B37" s="24"/>
      <c r="C37" s="24" t="s">
        <v>3336</v>
      </c>
      <c r="D37" s="23" cm="1">
        <f t="array" ref="D37">SUM(IF((LEFT('2-1 采购订单物料明细表报表导出'!$K:$K,7)=D$1)*('2-1 采购订单物料明细表报表导出'!$D:$D=$A37),'2-1 采购订单物料明细表报表导出'!$H:$H,0))</f>
        <v>0</v>
      </c>
      <c r="E37" s="23" cm="1">
        <f t="array" ref="E37">SUM(IF((LEFT('2-1 采购订单物料明细表报表导出'!$K:$K,7)=E$1)*('2-1 采购订单物料明细表报表导出'!$D:$D=$A37),'2-1 采购订单物料明细表报表导出'!$H:$H,0))</f>
        <v>0</v>
      </c>
      <c r="F37" s="23" cm="1">
        <f t="array" ref="F37">SUM(IF((LEFT('2-1 采购订单物料明细表报表导出'!$K:$K,7)=F$1)*('2-1 采购订单物料明细表报表导出'!$D:$D=$A37),'2-1 采购订单物料明细表报表导出'!$H:$H,0))</f>
        <v>0</v>
      </c>
      <c r="G37" s="23" cm="1">
        <f t="array" ref="G37">SUM(IF((LEFT('2-1 采购订单物料明细表报表导出'!$K:$K,7)=G$1)*('2-1 采购订单物料明细表报表导出'!$D:$D=$A37),'2-1 采购订单物料明细表报表导出'!$H:$H,0))</f>
        <v>0</v>
      </c>
      <c r="H37" s="23" cm="1">
        <f t="array" ref="H37">SUM(IF((LEFT('2-1 采购订单物料明细表报表导出'!$K:$K,7)=H$1)*('2-1 采购订单物料明细表报表导出'!$D:$D=$A37),'2-1 采购订单物料明细表报表导出'!$H:$H,0))</f>
        <v>0</v>
      </c>
      <c r="I37" s="23" cm="1">
        <f t="array" ref="I37">SUM(IF((LEFT('2-1 采购订单物料明细表报表导出'!$K:$K,7)=I$1)*('2-1 采购订单物料明细表报表导出'!$D:$D=$A37),'2-1 采购订单物料明细表报表导出'!$H:$H,0))</f>
        <v>0</v>
      </c>
      <c r="J37" s="23" cm="1">
        <f t="array" ref="J37">SUM(IF((LEFT('2-1 采购订单物料明细表报表导出'!$K:$K,7)=J$1)*('2-1 采购订单物料明细表报表导出'!$D:$D=$A37),'2-1 采购订单物料明细表报表导出'!$H:$H,0))</f>
        <v>0</v>
      </c>
      <c r="K37" s="23" cm="1">
        <f t="array" ref="K37">SUM(IF((LEFT('2-1 采购订单物料明细表报表导出'!$K:$K,7)=K$1)*('2-1 采购订单物料明细表报表导出'!$D:$D=$A37),'2-1 采购订单物料明细表报表导出'!$H:$H,0))</f>
        <v>0</v>
      </c>
      <c r="L37" s="23" cm="1">
        <f t="array" ref="L37">SUM(IF((LEFT('2-1 采购订单物料明细表报表导出'!$K:$K,7)=L$1)*('2-1 采购订单物料明细表报表导出'!$D:$D=$A37),'2-1 采购订单物料明细表报表导出'!$H:$H,0))</f>
        <v>0</v>
      </c>
      <c r="M37" s="23" cm="1">
        <f t="array" ref="M37">SUM(IF((LEFT('2-1 采购订单物料明细表报表导出'!$K:$K,7)=M$1)*('2-1 采购订单物料明细表报表导出'!$D:$D=$A37),'2-1 采购订单物料明细表报表导出'!$H:$H,0))</f>
        <v>0</v>
      </c>
      <c r="N37" s="23" cm="1">
        <f t="array" ref="N37">SUM(IF((LEFT('2-1 采购订单物料明细表报表导出'!$K:$K,7)=N$1)*('2-1 采购订单物料明细表报表导出'!$D:$D=$A37),'2-1 采购订单物料明细表报表导出'!$H:$H,0))</f>
        <v>0</v>
      </c>
      <c r="O37" s="23" cm="1">
        <f t="array" ref="O37">SUM(IF((LEFT('2-1 采购订单物料明细表报表导出'!$K:$K,7)=O$1)*('2-1 采购订单物料明细表报表导出'!$D:$D=$A37),'2-1 采购订单物料明细表报表导出'!$H:$H,0))</f>
        <v>0</v>
      </c>
    </row>
    <row r="38" spans="1:15">
      <c r="A38" s="20" t="s">
        <v>3345</v>
      </c>
      <c r="B38" s="24"/>
      <c r="C38" s="24" t="s">
        <v>3336</v>
      </c>
      <c r="D38" s="23" cm="1">
        <f t="array" ref="D38">SUM(IF((LEFT('2-1 采购订单物料明细表报表导出'!$K:$K,7)=D$1)*('2-1 采购订单物料明细表报表导出'!$D:$D=$A38),'2-1 采购订单物料明细表报表导出'!$H:$H,0))</f>
        <v>0</v>
      </c>
      <c r="E38" s="23" cm="1">
        <f t="array" ref="E38">SUM(IF((LEFT('2-1 采购订单物料明细表报表导出'!$K:$K,7)=E$1)*('2-1 采购订单物料明细表报表导出'!$D:$D=$A38),'2-1 采购订单物料明细表报表导出'!$H:$H,0))</f>
        <v>0</v>
      </c>
      <c r="F38" s="23" cm="1">
        <f t="array" ref="F38">SUM(IF((LEFT('2-1 采购订单物料明细表报表导出'!$K:$K,7)=F$1)*('2-1 采购订单物料明细表报表导出'!$D:$D=$A38),'2-1 采购订单物料明细表报表导出'!$H:$H,0))</f>
        <v>0</v>
      </c>
      <c r="G38" s="23" cm="1">
        <f t="array" ref="G38">SUM(IF((LEFT('2-1 采购订单物料明细表报表导出'!$K:$K,7)=G$1)*('2-1 采购订单物料明细表报表导出'!$D:$D=$A38),'2-1 采购订单物料明细表报表导出'!$H:$H,0))</f>
        <v>0</v>
      </c>
      <c r="H38" s="23" cm="1">
        <f t="array" ref="H38">SUM(IF((LEFT('2-1 采购订单物料明细表报表导出'!$K:$K,7)=H$1)*('2-1 采购订单物料明细表报表导出'!$D:$D=$A38),'2-1 采购订单物料明细表报表导出'!$H:$H,0))</f>
        <v>0</v>
      </c>
      <c r="I38" s="23" cm="1">
        <f t="array" ref="I38">SUM(IF((LEFT('2-1 采购订单物料明细表报表导出'!$K:$K,7)=I$1)*('2-1 采购订单物料明细表报表导出'!$D:$D=$A38),'2-1 采购订单物料明细表报表导出'!$H:$H,0))</f>
        <v>0</v>
      </c>
      <c r="J38" s="23" cm="1">
        <f t="array" ref="J38">SUM(IF((LEFT('2-1 采购订单物料明细表报表导出'!$K:$K,7)=J$1)*('2-1 采购订单物料明细表报表导出'!$D:$D=$A38),'2-1 采购订单物料明细表报表导出'!$H:$H,0))</f>
        <v>0</v>
      </c>
      <c r="K38" s="23" cm="1">
        <f t="array" ref="K38">SUM(IF((LEFT('2-1 采购订单物料明细表报表导出'!$K:$K,7)=K$1)*('2-1 采购订单物料明细表报表导出'!$D:$D=$A38),'2-1 采购订单物料明细表报表导出'!$H:$H,0))</f>
        <v>0</v>
      </c>
      <c r="L38" s="23" cm="1">
        <f t="array" ref="L38">SUM(IF((LEFT('2-1 采购订单物料明细表报表导出'!$K:$K,7)=L$1)*('2-1 采购订单物料明细表报表导出'!$D:$D=$A38),'2-1 采购订单物料明细表报表导出'!$H:$H,0))</f>
        <v>0</v>
      </c>
      <c r="M38" s="23" cm="1">
        <f t="array" ref="M38">SUM(IF((LEFT('2-1 采购订单物料明细表报表导出'!$K:$K,7)=M$1)*('2-1 采购订单物料明细表报表导出'!$D:$D=$A38),'2-1 采购订单物料明细表报表导出'!$H:$H,0))</f>
        <v>0</v>
      </c>
      <c r="N38" s="23" cm="1">
        <f t="array" ref="N38">SUM(IF((LEFT('2-1 采购订单物料明细表报表导出'!$K:$K,7)=N$1)*('2-1 采购订单物料明细表报表导出'!$D:$D=$A38),'2-1 采购订单物料明细表报表导出'!$H:$H,0))</f>
        <v>0</v>
      </c>
      <c r="O38" s="23" cm="1">
        <f t="array" ref="O38">SUM(IF((LEFT('2-1 采购订单物料明细表报表导出'!$K:$K,7)=O$1)*('2-1 采购订单物料明细表报表导出'!$D:$D=$A38),'2-1 采购订单物料明细表报表导出'!$H:$H,0))</f>
        <v>0</v>
      </c>
    </row>
    <row r="39" spans="1:15">
      <c r="A39" s="20" t="s">
        <v>3346</v>
      </c>
      <c r="B39" s="24"/>
      <c r="C39" s="24" t="s">
        <v>3336</v>
      </c>
      <c r="D39" s="23" cm="1">
        <f t="array" ref="D39">SUM(IF((LEFT('2-1 采购订单物料明细表报表导出'!$K:$K,7)=D$1)*('2-1 采购订单物料明细表报表导出'!$D:$D=$A39),'2-1 采购订单物料明细表报表导出'!$H:$H,0))</f>
        <v>0</v>
      </c>
      <c r="E39" s="23" cm="1">
        <f t="array" ref="E39">SUM(IF((LEFT('2-1 采购订单物料明细表报表导出'!$K:$K,7)=E$1)*('2-1 采购订单物料明细表报表导出'!$D:$D=$A39),'2-1 采购订单物料明细表报表导出'!$H:$H,0))</f>
        <v>0</v>
      </c>
      <c r="F39" s="23" cm="1">
        <f t="array" ref="F39">SUM(IF((LEFT('2-1 采购订单物料明细表报表导出'!$K:$K,7)=F$1)*('2-1 采购订单物料明细表报表导出'!$D:$D=$A39),'2-1 采购订单物料明细表报表导出'!$H:$H,0))</f>
        <v>0</v>
      </c>
      <c r="G39" s="23" cm="1">
        <f t="array" ref="G39">SUM(IF((LEFT('2-1 采购订单物料明细表报表导出'!$K:$K,7)=G$1)*('2-1 采购订单物料明细表报表导出'!$D:$D=$A39),'2-1 采购订单物料明细表报表导出'!$H:$H,0))</f>
        <v>0</v>
      </c>
      <c r="H39" s="23" cm="1">
        <f t="array" ref="H39">SUM(IF((LEFT('2-1 采购订单物料明细表报表导出'!$K:$K,7)=H$1)*('2-1 采购订单物料明细表报表导出'!$D:$D=$A39),'2-1 采购订单物料明细表报表导出'!$H:$H,0))</f>
        <v>0</v>
      </c>
      <c r="I39" s="23" cm="1">
        <f t="array" ref="I39">SUM(IF((LEFT('2-1 采购订单物料明细表报表导出'!$K:$K,7)=I$1)*('2-1 采购订单物料明细表报表导出'!$D:$D=$A39),'2-1 采购订单物料明细表报表导出'!$H:$H,0))</f>
        <v>0</v>
      </c>
      <c r="J39" s="23" cm="1">
        <f t="array" ref="J39">SUM(IF((LEFT('2-1 采购订单物料明细表报表导出'!$K:$K,7)=J$1)*('2-1 采购订单物料明细表报表导出'!$D:$D=$A39),'2-1 采购订单物料明细表报表导出'!$H:$H,0))</f>
        <v>0</v>
      </c>
      <c r="K39" s="23" cm="1">
        <f t="array" ref="K39">SUM(IF((LEFT('2-1 采购订单物料明细表报表导出'!$K:$K,7)=K$1)*('2-1 采购订单物料明细表报表导出'!$D:$D=$A39),'2-1 采购订单物料明细表报表导出'!$H:$H,0))</f>
        <v>0</v>
      </c>
      <c r="L39" s="23" cm="1">
        <f t="array" ref="L39">SUM(IF((LEFT('2-1 采购订单物料明细表报表导出'!$K:$K,7)=L$1)*('2-1 采购订单物料明细表报表导出'!$D:$D=$A39),'2-1 采购订单物料明细表报表导出'!$H:$H,0))</f>
        <v>0</v>
      </c>
      <c r="M39" s="23" cm="1">
        <f t="array" ref="M39">SUM(IF((LEFT('2-1 采购订单物料明细表报表导出'!$K:$K,7)=M$1)*('2-1 采购订单物料明细表报表导出'!$D:$D=$A39),'2-1 采购订单物料明细表报表导出'!$H:$H,0))</f>
        <v>0</v>
      </c>
      <c r="N39" s="23" cm="1">
        <f t="array" ref="N39">SUM(IF((LEFT('2-1 采购订单物料明细表报表导出'!$K:$K,7)=N$1)*('2-1 采购订单物料明细表报表导出'!$D:$D=$A39),'2-1 采购订单物料明细表报表导出'!$H:$H,0))</f>
        <v>0</v>
      </c>
      <c r="O39" s="23" cm="1">
        <f t="array" ref="O39">SUM(IF((LEFT('2-1 采购订单物料明细表报表导出'!$K:$K,7)=O$1)*('2-1 采购订单物料明细表报表导出'!$D:$D=$A39),'2-1 采购订单物料明细表报表导出'!$H:$H,0))</f>
        <v>0</v>
      </c>
    </row>
    <row r="40" spans="1:15">
      <c r="A40" s="20" t="s">
        <v>3347</v>
      </c>
      <c r="B40" s="24"/>
      <c r="C40" s="24" t="s">
        <v>3336</v>
      </c>
      <c r="D40" s="23" cm="1">
        <f t="array" ref="D40">SUM(IF((LEFT('2-1 采购订单物料明细表报表导出'!$K:$K,7)=D$1)*('2-1 采购订单物料明细表报表导出'!$D:$D=$A40),'2-1 采购订单物料明细表报表导出'!$H:$H,0))</f>
        <v>0</v>
      </c>
      <c r="E40" s="23" cm="1">
        <f t="array" ref="E40">SUM(IF((LEFT('2-1 采购订单物料明细表报表导出'!$K:$K,7)=E$1)*('2-1 采购订单物料明细表报表导出'!$D:$D=$A40),'2-1 采购订单物料明细表报表导出'!$H:$H,0))</f>
        <v>0</v>
      </c>
      <c r="F40" s="23" cm="1">
        <f t="array" ref="F40">SUM(IF((LEFT('2-1 采购订单物料明细表报表导出'!$K:$K,7)=F$1)*('2-1 采购订单物料明细表报表导出'!$D:$D=$A40),'2-1 采购订单物料明细表报表导出'!$H:$H,0))</f>
        <v>0</v>
      </c>
      <c r="G40" s="23" cm="1">
        <f t="array" ref="G40">SUM(IF((LEFT('2-1 采购订单物料明细表报表导出'!$K:$K,7)=G$1)*('2-1 采购订单物料明细表报表导出'!$D:$D=$A40),'2-1 采购订单物料明细表报表导出'!$H:$H,0))</f>
        <v>0</v>
      </c>
      <c r="H40" s="23" cm="1">
        <f t="array" ref="H40">SUM(IF((LEFT('2-1 采购订单物料明细表报表导出'!$K:$K,7)=H$1)*('2-1 采购订单物料明细表报表导出'!$D:$D=$A40),'2-1 采购订单物料明细表报表导出'!$H:$H,0))</f>
        <v>0</v>
      </c>
      <c r="I40" s="23" cm="1">
        <f t="array" ref="I40">SUM(IF((LEFT('2-1 采购订单物料明细表报表导出'!$K:$K,7)=I$1)*('2-1 采购订单物料明细表报表导出'!$D:$D=$A40),'2-1 采购订单物料明细表报表导出'!$H:$H,0))</f>
        <v>0</v>
      </c>
      <c r="J40" s="23" cm="1">
        <f t="array" ref="J40">SUM(IF((LEFT('2-1 采购订单物料明细表报表导出'!$K:$K,7)=J$1)*('2-1 采购订单物料明细表报表导出'!$D:$D=$A40),'2-1 采购订单物料明细表报表导出'!$H:$H,0))</f>
        <v>0</v>
      </c>
      <c r="K40" s="23" cm="1">
        <f t="array" ref="K40">SUM(IF((LEFT('2-1 采购订单物料明细表报表导出'!$K:$K,7)=K$1)*('2-1 采购订单物料明细表报表导出'!$D:$D=$A40),'2-1 采购订单物料明细表报表导出'!$H:$H,0))</f>
        <v>0</v>
      </c>
      <c r="L40" s="23" cm="1">
        <f t="array" ref="L40">SUM(IF((LEFT('2-1 采购订单物料明细表报表导出'!$K:$K,7)=L$1)*('2-1 采购订单物料明细表报表导出'!$D:$D=$A40),'2-1 采购订单物料明细表报表导出'!$H:$H,0))</f>
        <v>0</v>
      </c>
      <c r="M40" s="23" cm="1">
        <f t="array" ref="M40">SUM(IF((LEFT('2-1 采购订单物料明细表报表导出'!$K:$K,7)=M$1)*('2-1 采购订单物料明细表报表导出'!$D:$D=$A40),'2-1 采购订单物料明细表报表导出'!$H:$H,0))</f>
        <v>0</v>
      </c>
      <c r="N40" s="23" cm="1">
        <f t="array" ref="N40">SUM(IF((LEFT('2-1 采购订单物料明细表报表导出'!$K:$K,7)=N$1)*('2-1 采购订单物料明细表报表导出'!$D:$D=$A40),'2-1 采购订单物料明细表报表导出'!$H:$H,0))</f>
        <v>0</v>
      </c>
      <c r="O40" s="23" cm="1">
        <f t="array" ref="O40">SUM(IF((LEFT('2-1 采购订单物料明细表报表导出'!$K:$K,7)=O$1)*('2-1 采购订单物料明细表报表导出'!$D:$D=$A40),'2-1 采购订单物料明细表报表导出'!$H:$H,0))</f>
        <v>0</v>
      </c>
    </row>
    <row r="41" spans="1:15">
      <c r="A41" s="20" t="s">
        <v>3348</v>
      </c>
      <c r="B41" s="24"/>
      <c r="C41" s="24" t="s">
        <v>3336</v>
      </c>
      <c r="D41" s="23" cm="1">
        <f t="array" ref="D41">SUM(IF((LEFT('2-1 采购订单物料明细表报表导出'!$K:$K,7)=D$1)*('2-1 采购订单物料明细表报表导出'!$D:$D=$A41),'2-1 采购订单物料明细表报表导出'!$H:$H,0))</f>
        <v>0</v>
      </c>
      <c r="E41" s="23" cm="1">
        <f t="array" ref="E41">SUM(IF((LEFT('2-1 采购订单物料明细表报表导出'!$K:$K,7)=E$1)*('2-1 采购订单物料明细表报表导出'!$D:$D=$A41),'2-1 采购订单物料明细表报表导出'!$H:$H,0))</f>
        <v>0</v>
      </c>
      <c r="F41" s="23" cm="1">
        <f t="array" ref="F41">SUM(IF((LEFT('2-1 采购订单物料明细表报表导出'!$K:$K,7)=F$1)*('2-1 采购订单物料明细表报表导出'!$D:$D=$A41),'2-1 采购订单物料明细表报表导出'!$H:$H,0))</f>
        <v>0</v>
      </c>
      <c r="G41" s="23" cm="1">
        <f t="array" ref="G41">SUM(IF((LEFT('2-1 采购订单物料明细表报表导出'!$K:$K,7)=G$1)*('2-1 采购订单物料明细表报表导出'!$D:$D=$A41),'2-1 采购订单物料明细表报表导出'!$H:$H,0))</f>
        <v>0</v>
      </c>
      <c r="H41" s="23" cm="1">
        <f t="array" ref="H41">SUM(IF((LEFT('2-1 采购订单物料明细表报表导出'!$K:$K,7)=H$1)*('2-1 采购订单物料明细表报表导出'!$D:$D=$A41),'2-1 采购订单物料明细表报表导出'!$H:$H,0))</f>
        <v>0</v>
      </c>
      <c r="I41" s="23" cm="1">
        <f t="array" ref="I41">SUM(IF((LEFT('2-1 采购订单物料明细表报表导出'!$K:$K,7)=I$1)*('2-1 采购订单物料明细表报表导出'!$D:$D=$A41),'2-1 采购订单物料明细表报表导出'!$H:$H,0))</f>
        <v>0</v>
      </c>
      <c r="J41" s="23" cm="1">
        <f t="array" ref="J41">SUM(IF((LEFT('2-1 采购订单物料明细表报表导出'!$K:$K,7)=J$1)*('2-1 采购订单物料明细表报表导出'!$D:$D=$A41),'2-1 采购订单物料明细表报表导出'!$H:$H,0))</f>
        <v>0</v>
      </c>
      <c r="K41" s="23" cm="1">
        <f t="array" ref="K41">SUM(IF((LEFT('2-1 采购订单物料明细表报表导出'!$K:$K,7)=K$1)*('2-1 采购订单物料明细表报表导出'!$D:$D=$A41),'2-1 采购订单物料明细表报表导出'!$H:$H,0))</f>
        <v>0</v>
      </c>
      <c r="L41" s="23" cm="1">
        <f t="array" ref="L41">SUM(IF((LEFT('2-1 采购订单物料明细表报表导出'!$K:$K,7)=L$1)*('2-1 采购订单物料明细表报表导出'!$D:$D=$A41),'2-1 采购订单物料明细表报表导出'!$H:$H,0))</f>
        <v>0</v>
      </c>
      <c r="M41" s="23" cm="1">
        <f t="array" ref="M41">SUM(IF((LEFT('2-1 采购订单物料明细表报表导出'!$K:$K,7)=M$1)*('2-1 采购订单物料明细表报表导出'!$D:$D=$A41),'2-1 采购订单物料明细表报表导出'!$H:$H,0))</f>
        <v>0</v>
      </c>
      <c r="N41" s="23" cm="1">
        <f t="array" ref="N41">SUM(IF((LEFT('2-1 采购订单物料明细表报表导出'!$K:$K,7)=N$1)*('2-1 采购订单物料明细表报表导出'!$D:$D=$A41),'2-1 采购订单物料明细表报表导出'!$H:$H,0))</f>
        <v>0</v>
      </c>
      <c r="O41" s="23" cm="1">
        <f t="array" ref="O41">SUM(IF((LEFT('2-1 采购订单物料明细表报表导出'!$K:$K,7)=O$1)*('2-1 采购订单物料明细表报表导出'!$D:$D=$A41),'2-1 采购订单物料明细表报表导出'!$H:$H,0))</f>
        <v>0</v>
      </c>
    </row>
    <row r="42" spans="1:15">
      <c r="A42" s="20" t="s">
        <v>3349</v>
      </c>
      <c r="B42" s="24"/>
      <c r="C42" s="24" t="s">
        <v>3336</v>
      </c>
      <c r="D42" s="23" cm="1">
        <f t="array" ref="D42">SUM(IF((LEFT('2-1 采购订单物料明细表报表导出'!$K:$K,7)=D$1)*('2-1 采购订单物料明细表报表导出'!$D:$D=$A42),'2-1 采购订单物料明细表报表导出'!$H:$H,0))</f>
        <v>0</v>
      </c>
      <c r="E42" s="23" cm="1">
        <f t="array" ref="E42">SUM(IF((LEFT('2-1 采购订单物料明细表报表导出'!$K:$K,7)=E$1)*('2-1 采购订单物料明细表报表导出'!$D:$D=$A42),'2-1 采购订单物料明细表报表导出'!$H:$H,0))</f>
        <v>0</v>
      </c>
      <c r="F42" s="23" cm="1">
        <f t="array" ref="F42">SUM(IF((LEFT('2-1 采购订单物料明细表报表导出'!$K:$K,7)=F$1)*('2-1 采购订单物料明细表报表导出'!$D:$D=$A42),'2-1 采购订单物料明细表报表导出'!$H:$H,0))</f>
        <v>0</v>
      </c>
      <c r="G42" s="23" cm="1">
        <f t="array" ref="G42">SUM(IF((LEFT('2-1 采购订单物料明细表报表导出'!$K:$K,7)=G$1)*('2-1 采购订单物料明细表报表导出'!$D:$D=$A42),'2-1 采购订单物料明细表报表导出'!$H:$H,0))</f>
        <v>0</v>
      </c>
      <c r="H42" s="23" cm="1">
        <f t="array" ref="H42">SUM(IF((LEFT('2-1 采购订单物料明细表报表导出'!$K:$K,7)=H$1)*('2-1 采购订单物料明细表报表导出'!$D:$D=$A42),'2-1 采购订单物料明细表报表导出'!$H:$H,0))</f>
        <v>0</v>
      </c>
      <c r="I42" s="23" cm="1">
        <f t="array" ref="I42">SUM(IF((LEFT('2-1 采购订单物料明细表报表导出'!$K:$K,7)=I$1)*('2-1 采购订单物料明细表报表导出'!$D:$D=$A42),'2-1 采购订单物料明细表报表导出'!$H:$H,0))</f>
        <v>0</v>
      </c>
      <c r="J42" s="23" cm="1">
        <f t="array" ref="J42">SUM(IF((LEFT('2-1 采购订单物料明细表报表导出'!$K:$K,7)=J$1)*('2-1 采购订单物料明细表报表导出'!$D:$D=$A42),'2-1 采购订单物料明细表报表导出'!$H:$H,0))</f>
        <v>0</v>
      </c>
      <c r="K42" s="23" cm="1">
        <f t="array" ref="K42">SUM(IF((LEFT('2-1 采购订单物料明细表报表导出'!$K:$K,7)=K$1)*('2-1 采购订单物料明细表报表导出'!$D:$D=$A42),'2-1 采购订单物料明细表报表导出'!$H:$H,0))</f>
        <v>0</v>
      </c>
      <c r="L42" s="23" cm="1">
        <f t="array" ref="L42">SUM(IF((LEFT('2-1 采购订单物料明细表报表导出'!$K:$K,7)=L$1)*('2-1 采购订单物料明细表报表导出'!$D:$D=$A42),'2-1 采购订单物料明细表报表导出'!$H:$H,0))</f>
        <v>0</v>
      </c>
      <c r="M42" s="23" cm="1">
        <f t="array" ref="M42">SUM(IF((LEFT('2-1 采购订单物料明细表报表导出'!$K:$K,7)=M$1)*('2-1 采购订单物料明细表报表导出'!$D:$D=$A42),'2-1 采购订单物料明细表报表导出'!$H:$H,0))</f>
        <v>0</v>
      </c>
      <c r="N42" s="23" cm="1">
        <f t="array" ref="N42">SUM(IF((LEFT('2-1 采购订单物料明细表报表导出'!$K:$K,7)=N$1)*('2-1 采购订单物料明细表报表导出'!$D:$D=$A42),'2-1 采购订单物料明细表报表导出'!$H:$H,0))</f>
        <v>0</v>
      </c>
      <c r="O42" s="23" cm="1">
        <f t="array" ref="O42">SUM(IF((LEFT('2-1 采购订单物料明细表报表导出'!$K:$K,7)=O$1)*('2-1 采购订单物料明细表报表导出'!$D:$D=$A42),'2-1 采购订单物料明细表报表导出'!$H:$H,0))</f>
        <v>0</v>
      </c>
    </row>
    <row r="43" spans="1:15">
      <c r="A43" s="20" t="s">
        <v>3350</v>
      </c>
      <c r="B43" s="24"/>
      <c r="C43" s="24" t="s">
        <v>3336</v>
      </c>
      <c r="D43" s="23" cm="1">
        <f t="array" ref="D43">SUM(IF((LEFT('2-1 采购订单物料明细表报表导出'!$K:$K,7)=D$1)*('2-1 采购订单物料明细表报表导出'!$D:$D=$A43),'2-1 采购订单物料明细表报表导出'!$H:$H,0))</f>
        <v>0</v>
      </c>
      <c r="E43" s="23" cm="1">
        <f t="array" ref="E43">SUM(IF((LEFT('2-1 采购订单物料明细表报表导出'!$K:$K,7)=E$1)*('2-1 采购订单物料明细表报表导出'!$D:$D=$A43),'2-1 采购订单物料明细表报表导出'!$H:$H,0))</f>
        <v>0</v>
      </c>
      <c r="F43" s="23" cm="1">
        <f t="array" ref="F43">SUM(IF((LEFT('2-1 采购订单物料明细表报表导出'!$K:$K,7)=F$1)*('2-1 采购订单物料明细表报表导出'!$D:$D=$A43),'2-1 采购订单物料明细表报表导出'!$H:$H,0))</f>
        <v>0</v>
      </c>
      <c r="G43" s="23" cm="1">
        <f t="array" ref="G43">SUM(IF((LEFT('2-1 采购订单物料明细表报表导出'!$K:$K,7)=G$1)*('2-1 采购订单物料明细表报表导出'!$D:$D=$A43),'2-1 采购订单物料明细表报表导出'!$H:$H,0))</f>
        <v>0</v>
      </c>
      <c r="H43" s="23" cm="1">
        <f t="array" ref="H43">SUM(IF((LEFT('2-1 采购订单物料明细表报表导出'!$K:$K,7)=H$1)*('2-1 采购订单物料明细表报表导出'!$D:$D=$A43),'2-1 采购订单物料明细表报表导出'!$H:$H,0))</f>
        <v>0</v>
      </c>
      <c r="I43" s="23" cm="1">
        <f t="array" ref="I43">SUM(IF((LEFT('2-1 采购订单物料明细表报表导出'!$K:$K,7)=I$1)*('2-1 采购订单物料明细表报表导出'!$D:$D=$A43),'2-1 采购订单物料明细表报表导出'!$H:$H,0))</f>
        <v>0</v>
      </c>
      <c r="J43" s="23" cm="1">
        <f t="array" ref="J43">SUM(IF((LEFT('2-1 采购订单物料明细表报表导出'!$K:$K,7)=J$1)*('2-1 采购订单物料明细表报表导出'!$D:$D=$A43),'2-1 采购订单物料明细表报表导出'!$H:$H,0))</f>
        <v>0</v>
      </c>
      <c r="K43" s="23" cm="1">
        <f t="array" ref="K43">SUM(IF((LEFT('2-1 采购订单物料明细表报表导出'!$K:$K,7)=K$1)*('2-1 采购订单物料明细表报表导出'!$D:$D=$A43),'2-1 采购订单物料明细表报表导出'!$H:$H,0))</f>
        <v>0</v>
      </c>
      <c r="L43" s="23" cm="1">
        <f t="array" ref="L43">SUM(IF((LEFT('2-1 采购订单物料明细表报表导出'!$K:$K,7)=L$1)*('2-1 采购订单物料明细表报表导出'!$D:$D=$A43),'2-1 采购订单物料明细表报表导出'!$H:$H,0))</f>
        <v>0</v>
      </c>
      <c r="M43" s="23" cm="1">
        <f t="array" ref="M43">SUM(IF((LEFT('2-1 采购订单物料明细表报表导出'!$K:$K,7)=M$1)*('2-1 采购订单物料明细表报表导出'!$D:$D=$A43),'2-1 采购订单物料明细表报表导出'!$H:$H,0))</f>
        <v>0</v>
      </c>
      <c r="N43" s="23" cm="1">
        <f t="array" ref="N43">SUM(IF((LEFT('2-1 采购订单物料明细表报表导出'!$K:$K,7)=N$1)*('2-1 采购订单物料明细表报表导出'!$D:$D=$A43),'2-1 采购订单物料明细表报表导出'!$H:$H,0))</f>
        <v>0</v>
      </c>
      <c r="O43" s="23" cm="1">
        <f t="array" ref="O43">SUM(IF((LEFT('2-1 采购订单物料明细表报表导出'!$K:$K,7)=O$1)*('2-1 采购订单物料明细表报表导出'!$D:$D=$A43),'2-1 采购订单物料明细表报表导出'!$H:$H,0))</f>
        <v>0</v>
      </c>
    </row>
    <row r="44" spans="1:15">
      <c r="A44" s="20" t="s">
        <v>3351</v>
      </c>
      <c r="B44" s="24"/>
      <c r="C44" s="24" t="s">
        <v>3336</v>
      </c>
      <c r="D44" s="23" cm="1">
        <f t="array" ref="D44">SUM(IF((LEFT('2-1 采购订单物料明细表报表导出'!$K:$K,7)=D$1)*('2-1 采购订单物料明细表报表导出'!$D:$D=$A44),'2-1 采购订单物料明细表报表导出'!$H:$H,0))</f>
        <v>0</v>
      </c>
      <c r="E44" s="23" cm="1">
        <f t="array" ref="E44">SUM(IF((LEFT('2-1 采购订单物料明细表报表导出'!$K:$K,7)=E$1)*('2-1 采购订单物料明细表报表导出'!$D:$D=$A44),'2-1 采购订单物料明细表报表导出'!$H:$H,0))</f>
        <v>0</v>
      </c>
      <c r="F44" s="23" cm="1">
        <f t="array" ref="F44">SUM(IF((LEFT('2-1 采购订单物料明细表报表导出'!$K:$K,7)=F$1)*('2-1 采购订单物料明细表报表导出'!$D:$D=$A44),'2-1 采购订单物料明细表报表导出'!$H:$H,0))</f>
        <v>0</v>
      </c>
      <c r="G44" s="23" cm="1">
        <f t="array" ref="G44">SUM(IF((LEFT('2-1 采购订单物料明细表报表导出'!$K:$K,7)=G$1)*('2-1 采购订单物料明细表报表导出'!$D:$D=$A44),'2-1 采购订单物料明细表报表导出'!$H:$H,0))</f>
        <v>0</v>
      </c>
      <c r="H44" s="23" cm="1">
        <f t="array" ref="H44">SUM(IF((LEFT('2-1 采购订单物料明细表报表导出'!$K:$K,7)=H$1)*('2-1 采购订单物料明细表报表导出'!$D:$D=$A44),'2-1 采购订单物料明细表报表导出'!$H:$H,0))</f>
        <v>0</v>
      </c>
      <c r="I44" s="23" cm="1">
        <f t="array" ref="I44">SUM(IF((LEFT('2-1 采购订单物料明细表报表导出'!$K:$K,7)=I$1)*('2-1 采购订单物料明细表报表导出'!$D:$D=$A44),'2-1 采购订单物料明细表报表导出'!$H:$H,0))</f>
        <v>0</v>
      </c>
      <c r="J44" s="23" cm="1">
        <f t="array" ref="J44">SUM(IF((LEFT('2-1 采购订单物料明细表报表导出'!$K:$K,7)=J$1)*('2-1 采购订单物料明细表报表导出'!$D:$D=$A44),'2-1 采购订单物料明细表报表导出'!$H:$H,0))</f>
        <v>0</v>
      </c>
      <c r="K44" s="23" cm="1">
        <f t="array" ref="K44">SUM(IF((LEFT('2-1 采购订单物料明细表报表导出'!$K:$K,7)=K$1)*('2-1 采购订单物料明细表报表导出'!$D:$D=$A44),'2-1 采购订单物料明细表报表导出'!$H:$H,0))</f>
        <v>0</v>
      </c>
      <c r="L44" s="23" cm="1">
        <f t="array" ref="L44">SUM(IF((LEFT('2-1 采购订单物料明细表报表导出'!$K:$K,7)=L$1)*('2-1 采购订单物料明细表报表导出'!$D:$D=$A44),'2-1 采购订单物料明细表报表导出'!$H:$H,0))</f>
        <v>0</v>
      </c>
      <c r="M44" s="23" cm="1">
        <f t="array" ref="M44">SUM(IF((LEFT('2-1 采购订单物料明细表报表导出'!$K:$K,7)=M$1)*('2-1 采购订单物料明细表报表导出'!$D:$D=$A44),'2-1 采购订单物料明细表报表导出'!$H:$H,0))</f>
        <v>0</v>
      </c>
      <c r="N44" s="23" cm="1">
        <f t="array" ref="N44">SUM(IF((LEFT('2-1 采购订单物料明细表报表导出'!$K:$K,7)=N$1)*('2-1 采购订单物料明细表报表导出'!$D:$D=$A44),'2-1 采购订单物料明细表报表导出'!$H:$H,0))</f>
        <v>0</v>
      </c>
      <c r="O44" s="23" cm="1">
        <f t="array" ref="O44">SUM(IF((LEFT('2-1 采购订单物料明细表报表导出'!$K:$K,7)=O$1)*('2-1 采购订单物料明细表报表导出'!$D:$D=$A44),'2-1 采购订单物料明细表报表导出'!$H:$H,0))</f>
        <v>0</v>
      </c>
    </row>
    <row r="45" spans="1:15">
      <c r="A45" s="20" t="s">
        <v>3352</v>
      </c>
      <c r="B45" s="24"/>
      <c r="C45" s="24" t="s">
        <v>3336</v>
      </c>
      <c r="D45" s="23" cm="1">
        <f t="array" ref="D45">SUM(IF((LEFT('2-1 采购订单物料明细表报表导出'!$K:$K,7)=D$1)*('2-1 采购订单物料明细表报表导出'!$D:$D=$A45),'2-1 采购订单物料明细表报表导出'!$H:$H,0))</f>
        <v>0</v>
      </c>
      <c r="E45" s="23" cm="1">
        <f t="array" ref="E45">SUM(IF((LEFT('2-1 采购订单物料明细表报表导出'!$K:$K,7)=E$1)*('2-1 采购订单物料明细表报表导出'!$D:$D=$A45),'2-1 采购订单物料明细表报表导出'!$H:$H,0))</f>
        <v>0</v>
      </c>
      <c r="F45" s="23" cm="1">
        <f t="array" ref="F45">SUM(IF((LEFT('2-1 采购订单物料明细表报表导出'!$K:$K,7)=F$1)*('2-1 采购订单物料明细表报表导出'!$D:$D=$A45),'2-1 采购订单物料明细表报表导出'!$H:$H,0))</f>
        <v>0</v>
      </c>
      <c r="G45" s="23" cm="1">
        <f t="array" ref="G45">SUM(IF((LEFT('2-1 采购订单物料明细表报表导出'!$K:$K,7)=G$1)*('2-1 采购订单物料明细表报表导出'!$D:$D=$A45),'2-1 采购订单物料明细表报表导出'!$H:$H,0))</f>
        <v>0</v>
      </c>
      <c r="H45" s="23" cm="1">
        <f t="array" ref="H45">SUM(IF((LEFT('2-1 采购订单物料明细表报表导出'!$K:$K,7)=H$1)*('2-1 采购订单物料明细表报表导出'!$D:$D=$A45),'2-1 采购订单物料明细表报表导出'!$H:$H,0))</f>
        <v>0</v>
      </c>
      <c r="I45" s="23" cm="1">
        <f t="array" ref="I45">SUM(IF((LEFT('2-1 采购订单物料明细表报表导出'!$K:$K,7)=I$1)*('2-1 采购订单物料明细表报表导出'!$D:$D=$A45),'2-1 采购订单物料明细表报表导出'!$H:$H,0))</f>
        <v>0</v>
      </c>
      <c r="J45" s="23" cm="1">
        <f t="array" ref="J45">SUM(IF((LEFT('2-1 采购订单物料明细表报表导出'!$K:$K,7)=J$1)*('2-1 采购订单物料明细表报表导出'!$D:$D=$A45),'2-1 采购订单物料明细表报表导出'!$H:$H,0))</f>
        <v>0</v>
      </c>
      <c r="K45" s="23" cm="1">
        <f t="array" ref="K45">SUM(IF((LEFT('2-1 采购订单物料明细表报表导出'!$K:$K,7)=K$1)*('2-1 采购订单物料明细表报表导出'!$D:$D=$A45),'2-1 采购订单物料明细表报表导出'!$H:$H,0))</f>
        <v>0</v>
      </c>
      <c r="L45" s="23" cm="1">
        <f t="array" ref="L45">SUM(IF((LEFT('2-1 采购订单物料明细表报表导出'!$K:$K,7)=L$1)*('2-1 采购订单物料明细表报表导出'!$D:$D=$A45),'2-1 采购订单物料明细表报表导出'!$H:$H,0))</f>
        <v>0</v>
      </c>
      <c r="M45" s="23" cm="1">
        <f t="array" ref="M45">SUM(IF((LEFT('2-1 采购订单物料明细表报表导出'!$K:$K,7)=M$1)*('2-1 采购订单物料明细表报表导出'!$D:$D=$A45),'2-1 采购订单物料明细表报表导出'!$H:$H,0))</f>
        <v>0</v>
      </c>
      <c r="N45" s="23" cm="1">
        <f t="array" ref="N45">SUM(IF((LEFT('2-1 采购订单物料明细表报表导出'!$K:$K,7)=N$1)*('2-1 采购订单物料明细表报表导出'!$D:$D=$A45),'2-1 采购订单物料明细表报表导出'!$H:$H,0))</f>
        <v>0</v>
      </c>
      <c r="O45" s="23" cm="1">
        <f t="array" ref="O45">SUM(IF((LEFT('2-1 采购订单物料明细表报表导出'!$K:$K,7)=O$1)*('2-1 采购订单物料明细表报表导出'!$D:$D=$A45),'2-1 采购订单物料明细表报表导出'!$H:$H,0))</f>
        <v>0</v>
      </c>
    </row>
    <row r="46" spans="1:15">
      <c r="A46" s="20" t="s">
        <v>3353</v>
      </c>
      <c r="B46" s="24"/>
      <c r="C46" s="24" t="s">
        <v>3336</v>
      </c>
      <c r="D46" s="23" cm="1">
        <f t="array" ref="D46">SUM(IF((LEFT('2-1 采购订单物料明细表报表导出'!$K:$K,7)=D$1)*('2-1 采购订单物料明细表报表导出'!$D:$D=$A46),'2-1 采购订单物料明细表报表导出'!$H:$H,0))</f>
        <v>0</v>
      </c>
      <c r="E46" s="23" cm="1">
        <f t="array" ref="E46">SUM(IF((LEFT('2-1 采购订单物料明细表报表导出'!$K:$K,7)=E$1)*('2-1 采购订单物料明细表报表导出'!$D:$D=$A46),'2-1 采购订单物料明细表报表导出'!$H:$H,0))</f>
        <v>0</v>
      </c>
      <c r="F46" s="23" cm="1">
        <f t="array" ref="F46">SUM(IF((LEFT('2-1 采购订单物料明细表报表导出'!$K:$K,7)=F$1)*('2-1 采购订单物料明细表报表导出'!$D:$D=$A46),'2-1 采购订单物料明细表报表导出'!$H:$H,0))</f>
        <v>0</v>
      </c>
      <c r="G46" s="23" cm="1">
        <f t="array" ref="G46">SUM(IF((LEFT('2-1 采购订单物料明细表报表导出'!$K:$K,7)=G$1)*('2-1 采购订单物料明细表报表导出'!$D:$D=$A46),'2-1 采购订单物料明细表报表导出'!$H:$H,0))</f>
        <v>0</v>
      </c>
      <c r="H46" s="23" cm="1">
        <f t="array" ref="H46">SUM(IF((LEFT('2-1 采购订单物料明细表报表导出'!$K:$K,7)=H$1)*('2-1 采购订单物料明细表报表导出'!$D:$D=$A46),'2-1 采购订单物料明细表报表导出'!$H:$H,0))</f>
        <v>0</v>
      </c>
      <c r="I46" s="23" cm="1">
        <f t="array" ref="I46">SUM(IF((LEFT('2-1 采购订单物料明细表报表导出'!$K:$K,7)=I$1)*('2-1 采购订单物料明细表报表导出'!$D:$D=$A46),'2-1 采购订单物料明细表报表导出'!$H:$H,0))</f>
        <v>0</v>
      </c>
      <c r="J46" s="23" cm="1">
        <f t="array" ref="J46">SUM(IF((LEFT('2-1 采购订单物料明细表报表导出'!$K:$K,7)=J$1)*('2-1 采购订单物料明细表报表导出'!$D:$D=$A46),'2-1 采购订单物料明细表报表导出'!$H:$H,0))</f>
        <v>0</v>
      </c>
      <c r="K46" s="23" cm="1">
        <f t="array" ref="K46">SUM(IF((LEFT('2-1 采购订单物料明细表报表导出'!$K:$K,7)=K$1)*('2-1 采购订单物料明细表报表导出'!$D:$D=$A46),'2-1 采购订单物料明细表报表导出'!$H:$H,0))</f>
        <v>0</v>
      </c>
      <c r="L46" s="23" cm="1">
        <f t="array" ref="L46">SUM(IF((LEFT('2-1 采购订单物料明细表报表导出'!$K:$K,7)=L$1)*('2-1 采购订单物料明细表报表导出'!$D:$D=$A46),'2-1 采购订单物料明细表报表导出'!$H:$H,0))</f>
        <v>0</v>
      </c>
      <c r="M46" s="23" cm="1">
        <f t="array" ref="M46">SUM(IF((LEFT('2-1 采购订单物料明细表报表导出'!$K:$K,7)=M$1)*('2-1 采购订单物料明细表报表导出'!$D:$D=$A46),'2-1 采购订单物料明细表报表导出'!$H:$H,0))</f>
        <v>0</v>
      </c>
      <c r="N46" s="23" cm="1">
        <f t="array" ref="N46">SUM(IF((LEFT('2-1 采购订单物料明细表报表导出'!$K:$K,7)=N$1)*('2-1 采购订单物料明细表报表导出'!$D:$D=$A46),'2-1 采购订单物料明细表报表导出'!$H:$H,0))</f>
        <v>0</v>
      </c>
      <c r="O46" s="23" cm="1">
        <f t="array" ref="O46">SUM(IF((LEFT('2-1 采购订单物料明细表报表导出'!$K:$K,7)=O$1)*('2-1 采购订单物料明细表报表导出'!$D:$D=$A46),'2-1 采购订单物料明细表报表导出'!$H:$H,0))</f>
        <v>0</v>
      </c>
    </row>
    <row r="47" spans="1:15">
      <c r="A47" s="20" t="s">
        <v>3354</v>
      </c>
      <c r="B47" s="24"/>
      <c r="C47" s="24" t="s">
        <v>3336</v>
      </c>
      <c r="D47" s="23" cm="1">
        <f t="array" ref="D47">SUM(IF((LEFT('2-1 采购订单物料明细表报表导出'!$K:$K,7)=D$1)*('2-1 采购订单物料明细表报表导出'!$D:$D=$A47),'2-1 采购订单物料明细表报表导出'!$H:$H,0))</f>
        <v>0</v>
      </c>
      <c r="E47" s="23" cm="1">
        <f t="array" ref="E47">SUM(IF((LEFT('2-1 采购订单物料明细表报表导出'!$K:$K,7)=E$1)*('2-1 采购订单物料明细表报表导出'!$D:$D=$A47),'2-1 采购订单物料明细表报表导出'!$H:$H,0))</f>
        <v>0</v>
      </c>
      <c r="F47" s="23" cm="1">
        <f t="array" ref="F47">SUM(IF((LEFT('2-1 采购订单物料明细表报表导出'!$K:$K,7)=F$1)*('2-1 采购订单物料明细表报表导出'!$D:$D=$A47),'2-1 采购订单物料明细表报表导出'!$H:$H,0))</f>
        <v>0</v>
      </c>
      <c r="G47" s="23" cm="1">
        <f t="array" ref="G47">SUM(IF((LEFT('2-1 采购订单物料明细表报表导出'!$K:$K,7)=G$1)*('2-1 采购订单物料明细表报表导出'!$D:$D=$A47),'2-1 采购订单物料明细表报表导出'!$H:$H,0))</f>
        <v>0</v>
      </c>
      <c r="H47" s="23" cm="1">
        <f t="array" ref="H47">SUM(IF((LEFT('2-1 采购订单物料明细表报表导出'!$K:$K,7)=H$1)*('2-1 采购订单物料明细表报表导出'!$D:$D=$A47),'2-1 采购订单物料明细表报表导出'!$H:$H,0))</f>
        <v>0</v>
      </c>
      <c r="I47" s="23" cm="1">
        <f t="array" ref="I47">SUM(IF((LEFT('2-1 采购订单物料明细表报表导出'!$K:$K,7)=I$1)*('2-1 采购订单物料明细表报表导出'!$D:$D=$A47),'2-1 采购订单物料明细表报表导出'!$H:$H,0))</f>
        <v>0</v>
      </c>
      <c r="J47" s="23" cm="1">
        <f t="array" ref="J47">SUM(IF((LEFT('2-1 采购订单物料明细表报表导出'!$K:$K,7)=J$1)*('2-1 采购订单物料明细表报表导出'!$D:$D=$A47),'2-1 采购订单物料明细表报表导出'!$H:$H,0))</f>
        <v>0</v>
      </c>
      <c r="K47" s="23" cm="1">
        <f t="array" ref="K47">SUM(IF((LEFT('2-1 采购订单物料明细表报表导出'!$K:$K,7)=K$1)*('2-1 采购订单物料明细表报表导出'!$D:$D=$A47),'2-1 采购订单物料明细表报表导出'!$H:$H,0))</f>
        <v>0</v>
      </c>
      <c r="L47" s="23" cm="1">
        <f t="array" ref="L47">SUM(IF((LEFT('2-1 采购订单物料明细表报表导出'!$K:$K,7)=L$1)*('2-1 采购订单物料明细表报表导出'!$D:$D=$A47),'2-1 采购订单物料明细表报表导出'!$H:$H,0))</f>
        <v>0</v>
      </c>
      <c r="M47" s="23" cm="1">
        <f t="array" ref="M47">SUM(IF((LEFT('2-1 采购订单物料明细表报表导出'!$K:$K,7)=M$1)*('2-1 采购订单物料明细表报表导出'!$D:$D=$A47),'2-1 采购订单物料明细表报表导出'!$H:$H,0))</f>
        <v>0</v>
      </c>
      <c r="N47" s="23" cm="1">
        <f t="array" ref="N47">SUM(IF((LEFT('2-1 采购订单物料明细表报表导出'!$K:$K,7)=N$1)*('2-1 采购订单物料明细表报表导出'!$D:$D=$A47),'2-1 采购订单物料明细表报表导出'!$H:$H,0))</f>
        <v>0</v>
      </c>
      <c r="O47" s="23" cm="1">
        <f t="array" ref="O47">SUM(IF((LEFT('2-1 采购订单物料明细表报表导出'!$K:$K,7)=O$1)*('2-1 采购订单物料明细表报表导出'!$D:$D=$A47),'2-1 采购订单物料明细表报表导出'!$H:$H,0))</f>
        <v>0</v>
      </c>
    </row>
    <row r="48" spans="1:15">
      <c r="A48" s="20" t="s">
        <v>3355</v>
      </c>
      <c r="B48" s="24"/>
      <c r="C48" s="24" t="s">
        <v>3336</v>
      </c>
      <c r="D48" s="23" cm="1">
        <f t="array" ref="D48">SUM(IF((LEFT('2-1 采购订单物料明细表报表导出'!$K:$K,7)=D$1)*('2-1 采购订单物料明细表报表导出'!$D:$D=$A48),'2-1 采购订单物料明细表报表导出'!$H:$H,0))</f>
        <v>0</v>
      </c>
      <c r="E48" s="23" cm="1">
        <f t="array" ref="E48">SUM(IF((LEFT('2-1 采购订单物料明细表报表导出'!$K:$K,7)=E$1)*('2-1 采购订单物料明细表报表导出'!$D:$D=$A48),'2-1 采购订单物料明细表报表导出'!$H:$H,0))</f>
        <v>0</v>
      </c>
      <c r="F48" s="23" cm="1">
        <f t="array" ref="F48">SUM(IF((LEFT('2-1 采购订单物料明细表报表导出'!$K:$K,7)=F$1)*('2-1 采购订单物料明细表报表导出'!$D:$D=$A48),'2-1 采购订单物料明细表报表导出'!$H:$H,0))</f>
        <v>0</v>
      </c>
      <c r="G48" s="23" cm="1">
        <f t="array" ref="G48">SUM(IF((LEFT('2-1 采购订单物料明细表报表导出'!$K:$K,7)=G$1)*('2-1 采购订单物料明细表报表导出'!$D:$D=$A48),'2-1 采购订单物料明细表报表导出'!$H:$H,0))</f>
        <v>0</v>
      </c>
      <c r="H48" s="23" cm="1">
        <f t="array" ref="H48">SUM(IF((LEFT('2-1 采购订单物料明细表报表导出'!$K:$K,7)=H$1)*('2-1 采购订单物料明细表报表导出'!$D:$D=$A48),'2-1 采购订单物料明细表报表导出'!$H:$H,0))</f>
        <v>0</v>
      </c>
      <c r="I48" s="23" cm="1">
        <f t="array" ref="I48">SUM(IF((LEFT('2-1 采购订单物料明细表报表导出'!$K:$K,7)=I$1)*('2-1 采购订单物料明细表报表导出'!$D:$D=$A48),'2-1 采购订单物料明细表报表导出'!$H:$H,0))</f>
        <v>0</v>
      </c>
      <c r="J48" s="23" cm="1">
        <f t="array" ref="J48">SUM(IF((LEFT('2-1 采购订单物料明细表报表导出'!$K:$K,7)=J$1)*('2-1 采购订单物料明细表报表导出'!$D:$D=$A48),'2-1 采购订单物料明细表报表导出'!$H:$H,0))</f>
        <v>0</v>
      </c>
      <c r="K48" s="23" cm="1">
        <f t="array" ref="K48">SUM(IF((LEFT('2-1 采购订单物料明细表报表导出'!$K:$K,7)=K$1)*('2-1 采购订单物料明细表报表导出'!$D:$D=$A48),'2-1 采购订单物料明细表报表导出'!$H:$H,0))</f>
        <v>0</v>
      </c>
      <c r="L48" s="23" cm="1">
        <f t="array" ref="L48">SUM(IF((LEFT('2-1 采购订单物料明细表报表导出'!$K:$K,7)=L$1)*('2-1 采购订单物料明细表报表导出'!$D:$D=$A48),'2-1 采购订单物料明细表报表导出'!$H:$H,0))</f>
        <v>0</v>
      </c>
      <c r="M48" s="23" cm="1">
        <f t="array" ref="M48">SUM(IF((LEFT('2-1 采购订单物料明细表报表导出'!$K:$K,7)=M$1)*('2-1 采购订单物料明细表报表导出'!$D:$D=$A48),'2-1 采购订单物料明细表报表导出'!$H:$H,0))</f>
        <v>0</v>
      </c>
      <c r="N48" s="23" cm="1">
        <f t="array" ref="N48">SUM(IF((LEFT('2-1 采购订单物料明细表报表导出'!$K:$K,7)=N$1)*('2-1 采购订单物料明细表报表导出'!$D:$D=$A48),'2-1 采购订单物料明细表报表导出'!$H:$H,0))</f>
        <v>0</v>
      </c>
      <c r="O48" s="23" cm="1">
        <f t="array" ref="O48">SUM(IF((LEFT('2-1 采购订单物料明细表报表导出'!$K:$K,7)=O$1)*('2-1 采购订单物料明细表报表导出'!$D:$D=$A48),'2-1 采购订单物料明细表报表导出'!$H:$H,0))</f>
        <v>0</v>
      </c>
    </row>
    <row r="49" spans="1:15">
      <c r="A49" s="20" t="s">
        <v>3356</v>
      </c>
      <c r="B49" s="24"/>
      <c r="C49" s="24" t="s">
        <v>3336</v>
      </c>
      <c r="D49" s="23" cm="1">
        <f t="array" ref="D49">SUM(IF((LEFT('2-1 采购订单物料明细表报表导出'!$K:$K,7)=D$1)*('2-1 采购订单物料明细表报表导出'!$D:$D=$A49),'2-1 采购订单物料明细表报表导出'!$H:$H,0))</f>
        <v>0</v>
      </c>
      <c r="E49" s="23" cm="1">
        <f t="array" ref="E49">SUM(IF((LEFT('2-1 采购订单物料明细表报表导出'!$K:$K,7)=E$1)*('2-1 采购订单物料明细表报表导出'!$D:$D=$A49),'2-1 采购订单物料明细表报表导出'!$H:$H,0))</f>
        <v>0</v>
      </c>
      <c r="F49" s="23" cm="1">
        <f t="array" ref="F49">SUM(IF((LEFT('2-1 采购订单物料明细表报表导出'!$K:$K,7)=F$1)*('2-1 采购订单物料明细表报表导出'!$D:$D=$A49),'2-1 采购订单物料明细表报表导出'!$H:$H,0))</f>
        <v>0</v>
      </c>
      <c r="G49" s="23" cm="1">
        <f t="array" ref="G49">SUM(IF((LEFT('2-1 采购订单物料明细表报表导出'!$K:$K,7)=G$1)*('2-1 采购订单物料明细表报表导出'!$D:$D=$A49),'2-1 采购订单物料明细表报表导出'!$H:$H,0))</f>
        <v>0</v>
      </c>
      <c r="H49" s="23" cm="1">
        <f t="array" ref="H49">SUM(IF((LEFT('2-1 采购订单物料明细表报表导出'!$K:$K,7)=H$1)*('2-1 采购订单物料明细表报表导出'!$D:$D=$A49),'2-1 采购订单物料明细表报表导出'!$H:$H,0))</f>
        <v>0</v>
      </c>
      <c r="I49" s="23" cm="1">
        <f t="array" ref="I49">SUM(IF((LEFT('2-1 采购订单物料明细表报表导出'!$K:$K,7)=I$1)*('2-1 采购订单物料明细表报表导出'!$D:$D=$A49),'2-1 采购订单物料明细表报表导出'!$H:$H,0))</f>
        <v>0</v>
      </c>
      <c r="J49" s="23" cm="1">
        <f t="array" ref="J49">SUM(IF((LEFT('2-1 采购订单物料明细表报表导出'!$K:$K,7)=J$1)*('2-1 采购订单物料明细表报表导出'!$D:$D=$A49),'2-1 采购订单物料明细表报表导出'!$H:$H,0))</f>
        <v>0</v>
      </c>
      <c r="K49" s="23" cm="1">
        <f t="array" ref="K49">SUM(IF((LEFT('2-1 采购订单物料明细表报表导出'!$K:$K,7)=K$1)*('2-1 采购订单物料明细表报表导出'!$D:$D=$A49),'2-1 采购订单物料明细表报表导出'!$H:$H,0))</f>
        <v>0</v>
      </c>
      <c r="L49" s="23" cm="1">
        <f t="array" ref="L49">SUM(IF((LEFT('2-1 采购订单物料明细表报表导出'!$K:$K,7)=L$1)*('2-1 采购订单物料明细表报表导出'!$D:$D=$A49),'2-1 采购订单物料明细表报表导出'!$H:$H,0))</f>
        <v>0</v>
      </c>
      <c r="M49" s="23" cm="1">
        <f t="array" ref="M49">SUM(IF((LEFT('2-1 采购订单物料明细表报表导出'!$K:$K,7)=M$1)*('2-1 采购订单物料明细表报表导出'!$D:$D=$A49),'2-1 采购订单物料明细表报表导出'!$H:$H,0))</f>
        <v>0</v>
      </c>
      <c r="N49" s="23" cm="1">
        <f t="array" ref="N49">SUM(IF((LEFT('2-1 采购订单物料明细表报表导出'!$K:$K,7)=N$1)*('2-1 采购订单物料明细表报表导出'!$D:$D=$A49),'2-1 采购订单物料明细表报表导出'!$H:$H,0))</f>
        <v>0</v>
      </c>
      <c r="O49" s="23" cm="1">
        <f t="array" ref="O49">SUM(IF((LEFT('2-1 采购订单物料明细表报表导出'!$K:$K,7)=O$1)*('2-1 采购订单物料明细表报表导出'!$D:$D=$A49),'2-1 采购订单物料明细表报表导出'!$H:$H,0))</f>
        <v>0</v>
      </c>
    </row>
    <row r="50" spans="1:15">
      <c r="A50" s="20" t="s">
        <v>3357</v>
      </c>
      <c r="B50" s="24"/>
      <c r="C50" s="24" t="s">
        <v>3336</v>
      </c>
      <c r="D50" s="23" cm="1">
        <f t="array" ref="D50">SUM(IF((LEFT('2-1 采购订单物料明细表报表导出'!$K:$K,7)=D$1)*('2-1 采购订单物料明细表报表导出'!$D:$D=$A50),'2-1 采购订单物料明细表报表导出'!$H:$H,0))</f>
        <v>0</v>
      </c>
      <c r="E50" s="23" cm="1">
        <f t="array" ref="E50">SUM(IF((LEFT('2-1 采购订单物料明细表报表导出'!$K:$K,7)=E$1)*('2-1 采购订单物料明细表报表导出'!$D:$D=$A50),'2-1 采购订单物料明细表报表导出'!$H:$H,0))</f>
        <v>0</v>
      </c>
      <c r="F50" s="23" cm="1">
        <f t="array" ref="F50">SUM(IF((LEFT('2-1 采购订单物料明细表报表导出'!$K:$K,7)=F$1)*('2-1 采购订单物料明细表报表导出'!$D:$D=$A50),'2-1 采购订单物料明细表报表导出'!$H:$H,0))</f>
        <v>0</v>
      </c>
      <c r="G50" s="23" cm="1">
        <f t="array" ref="G50">SUM(IF((LEFT('2-1 采购订单物料明细表报表导出'!$K:$K,7)=G$1)*('2-1 采购订单物料明细表报表导出'!$D:$D=$A50),'2-1 采购订单物料明细表报表导出'!$H:$H,0))</f>
        <v>0</v>
      </c>
      <c r="H50" s="23" cm="1">
        <f t="array" ref="H50">SUM(IF((LEFT('2-1 采购订单物料明细表报表导出'!$K:$K,7)=H$1)*('2-1 采购订单物料明细表报表导出'!$D:$D=$A50),'2-1 采购订单物料明细表报表导出'!$H:$H,0))</f>
        <v>0</v>
      </c>
      <c r="I50" s="23" cm="1">
        <f t="array" ref="I50">SUM(IF((LEFT('2-1 采购订单物料明细表报表导出'!$K:$K,7)=I$1)*('2-1 采购订单物料明细表报表导出'!$D:$D=$A50),'2-1 采购订单物料明细表报表导出'!$H:$H,0))</f>
        <v>0</v>
      </c>
      <c r="J50" s="23" cm="1">
        <f t="array" ref="J50">SUM(IF((LEFT('2-1 采购订单物料明细表报表导出'!$K:$K,7)=J$1)*('2-1 采购订单物料明细表报表导出'!$D:$D=$A50),'2-1 采购订单物料明细表报表导出'!$H:$H,0))</f>
        <v>0</v>
      </c>
      <c r="K50" s="23" cm="1">
        <f t="array" ref="K50">SUM(IF((LEFT('2-1 采购订单物料明细表报表导出'!$K:$K,7)=K$1)*('2-1 采购订单物料明细表报表导出'!$D:$D=$A50),'2-1 采购订单物料明细表报表导出'!$H:$H,0))</f>
        <v>0</v>
      </c>
      <c r="L50" s="23" cm="1">
        <f t="array" ref="L50">SUM(IF((LEFT('2-1 采购订单物料明细表报表导出'!$K:$K,7)=L$1)*('2-1 采购订单物料明细表报表导出'!$D:$D=$A50),'2-1 采购订单物料明细表报表导出'!$H:$H,0))</f>
        <v>0</v>
      </c>
      <c r="M50" s="23" cm="1">
        <f t="array" ref="M50">SUM(IF((LEFT('2-1 采购订单物料明细表报表导出'!$K:$K,7)=M$1)*('2-1 采购订单物料明细表报表导出'!$D:$D=$A50),'2-1 采购订单物料明细表报表导出'!$H:$H,0))</f>
        <v>0</v>
      </c>
      <c r="N50" s="23" cm="1">
        <f t="array" ref="N50">SUM(IF((LEFT('2-1 采购订单物料明细表报表导出'!$K:$K,7)=N$1)*('2-1 采购订单物料明细表报表导出'!$D:$D=$A50),'2-1 采购订单物料明细表报表导出'!$H:$H,0))</f>
        <v>0</v>
      </c>
      <c r="O50" s="23" cm="1">
        <f t="array" ref="O50">SUM(IF((LEFT('2-1 采购订单物料明细表报表导出'!$K:$K,7)=O$1)*('2-1 采购订单物料明细表报表导出'!$D:$D=$A50),'2-1 采购订单物料明细表报表导出'!$H:$H,0))</f>
        <v>0</v>
      </c>
    </row>
    <row r="51" spans="1:15">
      <c r="A51" s="20" t="s">
        <v>3358</v>
      </c>
      <c r="B51" s="24"/>
      <c r="C51" s="24" t="s">
        <v>3336</v>
      </c>
      <c r="D51" s="23" cm="1">
        <f t="array" ref="D51">SUM(IF((LEFT('2-1 采购订单物料明细表报表导出'!$K:$K,7)=D$1)*('2-1 采购订单物料明细表报表导出'!$D:$D=$A51),'2-1 采购订单物料明细表报表导出'!$H:$H,0))</f>
        <v>0</v>
      </c>
      <c r="E51" s="23" cm="1">
        <f t="array" ref="E51">SUM(IF((LEFT('2-1 采购订单物料明细表报表导出'!$K:$K,7)=E$1)*('2-1 采购订单物料明细表报表导出'!$D:$D=$A51),'2-1 采购订单物料明细表报表导出'!$H:$H,0))</f>
        <v>0</v>
      </c>
      <c r="F51" s="23" cm="1">
        <f t="array" ref="F51">SUM(IF((LEFT('2-1 采购订单物料明细表报表导出'!$K:$K,7)=F$1)*('2-1 采购订单物料明细表报表导出'!$D:$D=$A51),'2-1 采购订单物料明细表报表导出'!$H:$H,0))</f>
        <v>0</v>
      </c>
      <c r="G51" s="23" cm="1">
        <f t="array" ref="G51">SUM(IF((LEFT('2-1 采购订单物料明细表报表导出'!$K:$K,7)=G$1)*('2-1 采购订单物料明细表报表导出'!$D:$D=$A51),'2-1 采购订单物料明细表报表导出'!$H:$H,0))</f>
        <v>0</v>
      </c>
      <c r="H51" s="23" cm="1">
        <f t="array" ref="H51">SUM(IF((LEFT('2-1 采购订单物料明细表报表导出'!$K:$K,7)=H$1)*('2-1 采购订单物料明细表报表导出'!$D:$D=$A51),'2-1 采购订单物料明细表报表导出'!$H:$H,0))</f>
        <v>0</v>
      </c>
      <c r="I51" s="23" cm="1">
        <f t="array" ref="I51">SUM(IF((LEFT('2-1 采购订单物料明细表报表导出'!$K:$K,7)=I$1)*('2-1 采购订单物料明细表报表导出'!$D:$D=$A51),'2-1 采购订单物料明细表报表导出'!$H:$H,0))</f>
        <v>0</v>
      </c>
      <c r="J51" s="23" cm="1">
        <f t="array" ref="J51">SUM(IF((LEFT('2-1 采购订单物料明细表报表导出'!$K:$K,7)=J$1)*('2-1 采购订单物料明细表报表导出'!$D:$D=$A51),'2-1 采购订单物料明细表报表导出'!$H:$H,0))</f>
        <v>0</v>
      </c>
      <c r="K51" s="23" cm="1">
        <f t="array" ref="K51">SUM(IF((LEFT('2-1 采购订单物料明细表报表导出'!$K:$K,7)=K$1)*('2-1 采购订单物料明细表报表导出'!$D:$D=$A51),'2-1 采购订单物料明细表报表导出'!$H:$H,0))</f>
        <v>0</v>
      </c>
      <c r="L51" s="23" cm="1">
        <f t="array" ref="L51">SUM(IF((LEFT('2-1 采购订单物料明细表报表导出'!$K:$K,7)=L$1)*('2-1 采购订单物料明细表报表导出'!$D:$D=$A51),'2-1 采购订单物料明细表报表导出'!$H:$H,0))</f>
        <v>0</v>
      </c>
      <c r="M51" s="23" cm="1">
        <f t="array" ref="M51">SUM(IF((LEFT('2-1 采购订单物料明细表报表导出'!$K:$K,7)=M$1)*('2-1 采购订单物料明细表报表导出'!$D:$D=$A51),'2-1 采购订单物料明细表报表导出'!$H:$H,0))</f>
        <v>0</v>
      </c>
      <c r="N51" s="23" cm="1">
        <f t="array" ref="N51">SUM(IF((LEFT('2-1 采购订单物料明细表报表导出'!$K:$K,7)=N$1)*('2-1 采购订单物料明细表报表导出'!$D:$D=$A51),'2-1 采购订单物料明细表报表导出'!$H:$H,0))</f>
        <v>0</v>
      </c>
      <c r="O51" s="23" cm="1">
        <f t="array" ref="O51">SUM(IF((LEFT('2-1 采购订单物料明细表报表导出'!$K:$K,7)=O$1)*('2-1 采购订单物料明细表报表导出'!$D:$D=$A51),'2-1 采购订单物料明细表报表导出'!$H:$H,0))</f>
        <v>0</v>
      </c>
    </row>
    <row r="52" spans="1:15">
      <c r="A52" s="20" t="s">
        <v>3359</v>
      </c>
      <c r="B52" s="24"/>
      <c r="C52" s="24" t="s">
        <v>3336</v>
      </c>
      <c r="D52" s="23" cm="1">
        <f t="array" ref="D52">SUM(IF((LEFT('2-1 采购订单物料明细表报表导出'!$K:$K,7)=D$1)*('2-1 采购订单物料明细表报表导出'!$D:$D=$A52),'2-1 采购订单物料明细表报表导出'!$H:$H,0))</f>
        <v>0</v>
      </c>
      <c r="E52" s="23" cm="1">
        <f t="array" ref="E52">SUM(IF((LEFT('2-1 采购订单物料明细表报表导出'!$K:$K,7)=E$1)*('2-1 采购订单物料明细表报表导出'!$D:$D=$A52),'2-1 采购订单物料明细表报表导出'!$H:$H,0))</f>
        <v>0</v>
      </c>
      <c r="F52" s="23" cm="1">
        <f t="array" ref="F52">SUM(IF((LEFT('2-1 采购订单物料明细表报表导出'!$K:$K,7)=F$1)*('2-1 采购订单物料明细表报表导出'!$D:$D=$A52),'2-1 采购订单物料明细表报表导出'!$H:$H,0))</f>
        <v>0</v>
      </c>
      <c r="G52" s="23" cm="1">
        <f t="array" ref="G52">SUM(IF((LEFT('2-1 采购订单物料明细表报表导出'!$K:$K,7)=G$1)*('2-1 采购订单物料明细表报表导出'!$D:$D=$A52),'2-1 采购订单物料明细表报表导出'!$H:$H,0))</f>
        <v>0</v>
      </c>
      <c r="H52" s="23" cm="1">
        <f t="array" ref="H52">SUM(IF((LEFT('2-1 采购订单物料明细表报表导出'!$K:$K,7)=H$1)*('2-1 采购订单物料明细表报表导出'!$D:$D=$A52),'2-1 采购订单物料明细表报表导出'!$H:$H,0))</f>
        <v>0</v>
      </c>
      <c r="I52" s="23" cm="1">
        <f t="array" ref="I52">SUM(IF((LEFT('2-1 采购订单物料明细表报表导出'!$K:$K,7)=I$1)*('2-1 采购订单物料明细表报表导出'!$D:$D=$A52),'2-1 采购订单物料明细表报表导出'!$H:$H,0))</f>
        <v>0</v>
      </c>
      <c r="J52" s="23" cm="1">
        <f t="array" ref="J52">SUM(IF((LEFT('2-1 采购订单物料明细表报表导出'!$K:$K,7)=J$1)*('2-1 采购订单物料明细表报表导出'!$D:$D=$A52),'2-1 采购订单物料明细表报表导出'!$H:$H,0))</f>
        <v>0</v>
      </c>
      <c r="K52" s="23" cm="1">
        <f t="array" ref="K52">SUM(IF((LEFT('2-1 采购订单物料明细表报表导出'!$K:$K,7)=K$1)*('2-1 采购订单物料明细表报表导出'!$D:$D=$A52),'2-1 采购订单物料明细表报表导出'!$H:$H,0))</f>
        <v>0</v>
      </c>
      <c r="L52" s="23" cm="1">
        <f t="array" ref="L52">SUM(IF((LEFT('2-1 采购订单物料明细表报表导出'!$K:$K,7)=L$1)*('2-1 采购订单物料明细表报表导出'!$D:$D=$A52),'2-1 采购订单物料明细表报表导出'!$H:$H,0))</f>
        <v>0</v>
      </c>
      <c r="M52" s="23" cm="1">
        <f t="array" ref="M52">SUM(IF((LEFT('2-1 采购订单物料明细表报表导出'!$K:$K,7)=M$1)*('2-1 采购订单物料明细表报表导出'!$D:$D=$A52),'2-1 采购订单物料明细表报表导出'!$H:$H,0))</f>
        <v>0</v>
      </c>
      <c r="N52" s="23" cm="1">
        <f t="array" ref="N52">SUM(IF((LEFT('2-1 采购订单物料明细表报表导出'!$K:$K,7)=N$1)*('2-1 采购订单物料明细表报表导出'!$D:$D=$A52),'2-1 采购订单物料明细表报表导出'!$H:$H,0))</f>
        <v>0</v>
      </c>
      <c r="O52" s="23" cm="1">
        <f t="array" ref="O52">SUM(IF((LEFT('2-1 采购订单物料明细表报表导出'!$K:$K,7)=O$1)*('2-1 采购订单物料明细表报表导出'!$D:$D=$A52),'2-1 采购订单物料明细表报表导出'!$H:$H,0))</f>
        <v>0</v>
      </c>
    </row>
    <row r="53" spans="1:15">
      <c r="A53" s="20" t="s">
        <v>3360</v>
      </c>
      <c r="B53" s="24"/>
      <c r="C53" s="24" t="s">
        <v>3336</v>
      </c>
      <c r="D53" s="23" cm="1">
        <f t="array" ref="D53">SUM(IF((LEFT('2-1 采购订单物料明细表报表导出'!$K:$K,7)=D$1)*('2-1 采购订单物料明细表报表导出'!$D:$D=$A53),'2-1 采购订单物料明细表报表导出'!$H:$H,0))</f>
        <v>0</v>
      </c>
      <c r="E53" s="23" cm="1">
        <f t="array" ref="E53">SUM(IF((LEFT('2-1 采购订单物料明细表报表导出'!$K:$K,7)=E$1)*('2-1 采购订单物料明细表报表导出'!$D:$D=$A53),'2-1 采购订单物料明细表报表导出'!$H:$H,0))</f>
        <v>0</v>
      </c>
      <c r="F53" s="23" cm="1">
        <f t="array" ref="F53">SUM(IF((LEFT('2-1 采购订单物料明细表报表导出'!$K:$K,7)=F$1)*('2-1 采购订单物料明细表报表导出'!$D:$D=$A53),'2-1 采购订单物料明细表报表导出'!$H:$H,0))</f>
        <v>0</v>
      </c>
      <c r="G53" s="23" cm="1">
        <f t="array" ref="G53">SUM(IF((LEFT('2-1 采购订单物料明细表报表导出'!$K:$K,7)=G$1)*('2-1 采购订单物料明细表报表导出'!$D:$D=$A53),'2-1 采购订单物料明细表报表导出'!$H:$H,0))</f>
        <v>0</v>
      </c>
      <c r="H53" s="23" cm="1">
        <f t="array" ref="H53">SUM(IF((LEFT('2-1 采购订单物料明细表报表导出'!$K:$K,7)=H$1)*('2-1 采购订单物料明细表报表导出'!$D:$D=$A53),'2-1 采购订单物料明细表报表导出'!$H:$H,0))</f>
        <v>0</v>
      </c>
      <c r="I53" s="23" cm="1">
        <f t="array" ref="I53">SUM(IF((LEFT('2-1 采购订单物料明细表报表导出'!$K:$K,7)=I$1)*('2-1 采购订单物料明细表报表导出'!$D:$D=$A53),'2-1 采购订单物料明细表报表导出'!$H:$H,0))</f>
        <v>0</v>
      </c>
      <c r="J53" s="23" cm="1">
        <f t="array" ref="J53">SUM(IF((LEFT('2-1 采购订单物料明细表报表导出'!$K:$K,7)=J$1)*('2-1 采购订单物料明细表报表导出'!$D:$D=$A53),'2-1 采购订单物料明细表报表导出'!$H:$H,0))</f>
        <v>0</v>
      </c>
      <c r="K53" s="23" cm="1">
        <f t="array" ref="K53">SUM(IF((LEFT('2-1 采购订单物料明细表报表导出'!$K:$K,7)=K$1)*('2-1 采购订单物料明细表报表导出'!$D:$D=$A53),'2-1 采购订单物料明细表报表导出'!$H:$H,0))</f>
        <v>0</v>
      </c>
      <c r="L53" s="23" cm="1">
        <f t="array" ref="L53">SUM(IF((LEFT('2-1 采购订单物料明细表报表导出'!$K:$K,7)=L$1)*('2-1 采购订单物料明细表报表导出'!$D:$D=$A53),'2-1 采购订单物料明细表报表导出'!$H:$H,0))</f>
        <v>0</v>
      </c>
      <c r="M53" s="23" cm="1">
        <f t="array" ref="M53">SUM(IF((LEFT('2-1 采购订单物料明细表报表导出'!$K:$K,7)=M$1)*('2-1 采购订单物料明细表报表导出'!$D:$D=$A53),'2-1 采购订单物料明细表报表导出'!$H:$H,0))</f>
        <v>0</v>
      </c>
      <c r="N53" s="23" cm="1">
        <f t="array" ref="N53">SUM(IF((LEFT('2-1 采购订单物料明细表报表导出'!$K:$K,7)=N$1)*('2-1 采购订单物料明细表报表导出'!$D:$D=$A53),'2-1 采购订单物料明细表报表导出'!$H:$H,0))</f>
        <v>0</v>
      </c>
      <c r="O53" s="23" cm="1">
        <f t="array" ref="O53">SUM(IF((LEFT('2-1 采购订单物料明细表报表导出'!$K:$K,7)=O$1)*('2-1 采购订单物料明细表报表导出'!$D:$D=$A53),'2-1 采购订单物料明细表报表导出'!$H:$H,0))</f>
        <v>0</v>
      </c>
    </row>
    <row r="54" spans="1:15">
      <c r="A54" s="20" t="s">
        <v>3361</v>
      </c>
      <c r="B54" s="24"/>
      <c r="C54" s="24" t="s">
        <v>3336</v>
      </c>
      <c r="D54" s="23" cm="1">
        <f t="array" ref="D54">SUM(IF((LEFT('2-1 采购订单物料明细表报表导出'!$K:$K,7)=D$1)*('2-1 采购订单物料明细表报表导出'!$D:$D=$A54),'2-1 采购订单物料明细表报表导出'!$H:$H,0))</f>
        <v>0</v>
      </c>
      <c r="E54" s="23" cm="1">
        <f t="array" ref="E54">SUM(IF((LEFT('2-1 采购订单物料明细表报表导出'!$K:$K,7)=E$1)*('2-1 采购订单物料明细表报表导出'!$D:$D=$A54),'2-1 采购订单物料明细表报表导出'!$H:$H,0))</f>
        <v>0</v>
      </c>
      <c r="F54" s="23" cm="1">
        <f t="array" ref="F54">SUM(IF((LEFT('2-1 采购订单物料明细表报表导出'!$K:$K,7)=F$1)*('2-1 采购订单物料明细表报表导出'!$D:$D=$A54),'2-1 采购订单物料明细表报表导出'!$H:$H,0))</f>
        <v>0</v>
      </c>
      <c r="G54" s="23" cm="1">
        <f t="array" ref="G54">SUM(IF((LEFT('2-1 采购订单物料明细表报表导出'!$K:$K,7)=G$1)*('2-1 采购订单物料明细表报表导出'!$D:$D=$A54),'2-1 采购订单物料明细表报表导出'!$H:$H,0))</f>
        <v>0</v>
      </c>
      <c r="H54" s="23" cm="1">
        <f t="array" ref="H54">SUM(IF((LEFT('2-1 采购订单物料明细表报表导出'!$K:$K,7)=H$1)*('2-1 采购订单物料明细表报表导出'!$D:$D=$A54),'2-1 采购订单物料明细表报表导出'!$H:$H,0))</f>
        <v>0</v>
      </c>
      <c r="I54" s="23" cm="1">
        <f t="array" ref="I54">SUM(IF((LEFT('2-1 采购订单物料明细表报表导出'!$K:$K,7)=I$1)*('2-1 采购订单物料明细表报表导出'!$D:$D=$A54),'2-1 采购订单物料明细表报表导出'!$H:$H,0))</f>
        <v>0</v>
      </c>
      <c r="J54" s="23" cm="1">
        <f t="array" ref="J54">SUM(IF((LEFT('2-1 采购订单物料明细表报表导出'!$K:$K,7)=J$1)*('2-1 采购订单物料明细表报表导出'!$D:$D=$A54),'2-1 采购订单物料明细表报表导出'!$H:$H,0))</f>
        <v>0</v>
      </c>
      <c r="K54" s="23" cm="1">
        <f t="array" ref="K54">SUM(IF((LEFT('2-1 采购订单物料明细表报表导出'!$K:$K,7)=K$1)*('2-1 采购订单物料明细表报表导出'!$D:$D=$A54),'2-1 采购订单物料明细表报表导出'!$H:$H,0))</f>
        <v>0</v>
      </c>
      <c r="L54" s="23" cm="1">
        <f t="array" ref="L54">SUM(IF((LEFT('2-1 采购订单物料明细表报表导出'!$K:$K,7)=L$1)*('2-1 采购订单物料明细表报表导出'!$D:$D=$A54),'2-1 采购订单物料明细表报表导出'!$H:$H,0))</f>
        <v>0</v>
      </c>
      <c r="M54" s="23" cm="1">
        <f t="array" ref="M54">SUM(IF((LEFT('2-1 采购订单物料明细表报表导出'!$K:$K,7)=M$1)*('2-1 采购订单物料明细表报表导出'!$D:$D=$A54),'2-1 采购订单物料明细表报表导出'!$H:$H,0))</f>
        <v>0</v>
      </c>
      <c r="N54" s="23" cm="1">
        <f t="array" ref="N54">SUM(IF((LEFT('2-1 采购订单物料明细表报表导出'!$K:$K,7)=N$1)*('2-1 采购订单物料明细表报表导出'!$D:$D=$A54),'2-1 采购订单物料明细表报表导出'!$H:$H,0))</f>
        <v>0</v>
      </c>
      <c r="O54" s="23" cm="1">
        <f t="array" ref="O54">SUM(IF((LEFT('2-1 采购订单物料明细表报表导出'!$K:$K,7)=O$1)*('2-1 采购订单物料明细表报表导出'!$D:$D=$A54),'2-1 采购订单物料明细表报表导出'!$H:$H,0))</f>
        <v>0</v>
      </c>
    </row>
    <row r="55" spans="1:15">
      <c r="A55" s="20" t="s">
        <v>3362</v>
      </c>
      <c r="B55" s="24"/>
      <c r="C55" s="24" t="s">
        <v>3336</v>
      </c>
      <c r="D55" s="23" cm="1">
        <f t="array" ref="D55">SUM(IF((LEFT('2-1 采购订单物料明细表报表导出'!$K:$K,7)=D$1)*('2-1 采购订单物料明细表报表导出'!$D:$D=$A55),'2-1 采购订单物料明细表报表导出'!$H:$H,0))</f>
        <v>0</v>
      </c>
      <c r="E55" s="23" cm="1">
        <f t="array" ref="E55">SUM(IF((LEFT('2-1 采购订单物料明细表报表导出'!$K:$K,7)=E$1)*('2-1 采购订单物料明细表报表导出'!$D:$D=$A55),'2-1 采购订单物料明细表报表导出'!$H:$H,0))</f>
        <v>0</v>
      </c>
      <c r="F55" s="23" cm="1">
        <f t="array" ref="F55">SUM(IF((LEFT('2-1 采购订单物料明细表报表导出'!$K:$K,7)=F$1)*('2-1 采购订单物料明细表报表导出'!$D:$D=$A55),'2-1 采购订单物料明细表报表导出'!$H:$H,0))</f>
        <v>0</v>
      </c>
      <c r="G55" s="23" cm="1">
        <f t="array" ref="G55">SUM(IF((LEFT('2-1 采购订单物料明细表报表导出'!$K:$K,7)=G$1)*('2-1 采购订单物料明细表报表导出'!$D:$D=$A55),'2-1 采购订单物料明细表报表导出'!$H:$H,0))</f>
        <v>0</v>
      </c>
      <c r="H55" s="23" cm="1">
        <f t="array" ref="H55">SUM(IF((LEFT('2-1 采购订单物料明细表报表导出'!$K:$K,7)=H$1)*('2-1 采购订单物料明细表报表导出'!$D:$D=$A55),'2-1 采购订单物料明细表报表导出'!$H:$H,0))</f>
        <v>0</v>
      </c>
      <c r="I55" s="23" cm="1">
        <f t="array" ref="I55">SUM(IF((LEFT('2-1 采购订单物料明细表报表导出'!$K:$K,7)=I$1)*('2-1 采购订单物料明细表报表导出'!$D:$D=$A55),'2-1 采购订单物料明细表报表导出'!$H:$H,0))</f>
        <v>0</v>
      </c>
      <c r="J55" s="23" cm="1">
        <f t="array" ref="J55">SUM(IF((LEFT('2-1 采购订单物料明细表报表导出'!$K:$K,7)=J$1)*('2-1 采购订单物料明细表报表导出'!$D:$D=$A55),'2-1 采购订单物料明细表报表导出'!$H:$H,0))</f>
        <v>0</v>
      </c>
      <c r="K55" s="23" cm="1">
        <f t="array" ref="K55">SUM(IF((LEFT('2-1 采购订单物料明细表报表导出'!$K:$K,7)=K$1)*('2-1 采购订单物料明细表报表导出'!$D:$D=$A55),'2-1 采购订单物料明细表报表导出'!$H:$H,0))</f>
        <v>0</v>
      </c>
      <c r="L55" s="23" cm="1">
        <f t="array" ref="L55">SUM(IF((LEFT('2-1 采购订单物料明细表报表导出'!$K:$K,7)=L$1)*('2-1 采购订单物料明细表报表导出'!$D:$D=$A55),'2-1 采购订单物料明细表报表导出'!$H:$H,0))</f>
        <v>0</v>
      </c>
      <c r="M55" s="23" cm="1">
        <f t="array" ref="M55">SUM(IF((LEFT('2-1 采购订单物料明细表报表导出'!$K:$K,7)=M$1)*('2-1 采购订单物料明细表报表导出'!$D:$D=$A55),'2-1 采购订单物料明细表报表导出'!$H:$H,0))</f>
        <v>0</v>
      </c>
      <c r="N55" s="23" cm="1">
        <f t="array" ref="N55">SUM(IF((LEFT('2-1 采购订单物料明细表报表导出'!$K:$K,7)=N$1)*('2-1 采购订单物料明细表报表导出'!$D:$D=$A55),'2-1 采购订单物料明细表报表导出'!$H:$H,0))</f>
        <v>0</v>
      </c>
      <c r="O55" s="23" cm="1">
        <f t="array" ref="O55">SUM(IF((LEFT('2-1 采购订单物料明细表报表导出'!$K:$K,7)=O$1)*('2-1 采购订单物料明细表报表导出'!$D:$D=$A55),'2-1 采购订单物料明细表报表导出'!$H:$H,0))</f>
        <v>0</v>
      </c>
    </row>
    <row r="56" spans="1:15">
      <c r="A56" s="20" t="s">
        <v>3363</v>
      </c>
      <c r="B56" s="24"/>
      <c r="C56" s="24" t="s">
        <v>3336</v>
      </c>
      <c r="D56" s="23" cm="1">
        <f t="array" ref="D56">SUM(IF((LEFT('2-1 采购订单物料明细表报表导出'!$K:$K,7)=D$1)*('2-1 采购订单物料明细表报表导出'!$D:$D=$A56),'2-1 采购订单物料明细表报表导出'!$H:$H,0))</f>
        <v>0</v>
      </c>
      <c r="E56" s="23" cm="1">
        <f t="array" ref="E56">SUM(IF((LEFT('2-1 采购订单物料明细表报表导出'!$K:$K,7)=E$1)*('2-1 采购订单物料明细表报表导出'!$D:$D=$A56),'2-1 采购订单物料明细表报表导出'!$H:$H,0))</f>
        <v>0</v>
      </c>
      <c r="F56" s="23" cm="1">
        <f t="array" ref="F56">SUM(IF((LEFT('2-1 采购订单物料明细表报表导出'!$K:$K,7)=F$1)*('2-1 采购订单物料明细表报表导出'!$D:$D=$A56),'2-1 采购订单物料明细表报表导出'!$H:$H,0))</f>
        <v>0</v>
      </c>
      <c r="G56" s="23" cm="1">
        <f t="array" ref="G56">SUM(IF((LEFT('2-1 采购订单物料明细表报表导出'!$K:$K,7)=G$1)*('2-1 采购订单物料明细表报表导出'!$D:$D=$A56),'2-1 采购订单物料明细表报表导出'!$H:$H,0))</f>
        <v>0</v>
      </c>
      <c r="H56" s="23" cm="1">
        <f t="array" ref="H56">SUM(IF((LEFT('2-1 采购订单物料明细表报表导出'!$K:$K,7)=H$1)*('2-1 采购订单物料明细表报表导出'!$D:$D=$A56),'2-1 采购订单物料明细表报表导出'!$H:$H,0))</f>
        <v>0</v>
      </c>
      <c r="I56" s="23" cm="1">
        <f t="array" ref="I56">SUM(IF((LEFT('2-1 采购订单物料明细表报表导出'!$K:$K,7)=I$1)*('2-1 采购订单物料明细表报表导出'!$D:$D=$A56),'2-1 采购订单物料明细表报表导出'!$H:$H,0))</f>
        <v>0</v>
      </c>
      <c r="J56" s="23" cm="1">
        <f t="array" ref="J56">SUM(IF((LEFT('2-1 采购订单物料明细表报表导出'!$K:$K,7)=J$1)*('2-1 采购订单物料明细表报表导出'!$D:$D=$A56),'2-1 采购订单物料明细表报表导出'!$H:$H,0))</f>
        <v>0</v>
      </c>
      <c r="K56" s="23" cm="1">
        <f t="array" ref="K56">SUM(IF((LEFT('2-1 采购订单物料明细表报表导出'!$K:$K,7)=K$1)*('2-1 采购订单物料明细表报表导出'!$D:$D=$A56),'2-1 采购订单物料明细表报表导出'!$H:$H,0))</f>
        <v>0</v>
      </c>
      <c r="L56" s="23" cm="1">
        <f t="array" ref="L56">SUM(IF((LEFT('2-1 采购订单物料明细表报表导出'!$K:$K,7)=L$1)*('2-1 采购订单物料明细表报表导出'!$D:$D=$A56),'2-1 采购订单物料明细表报表导出'!$H:$H,0))</f>
        <v>0</v>
      </c>
      <c r="M56" s="23" cm="1">
        <f t="array" ref="M56">SUM(IF((LEFT('2-1 采购订单物料明细表报表导出'!$K:$K,7)=M$1)*('2-1 采购订单物料明细表报表导出'!$D:$D=$A56),'2-1 采购订单物料明细表报表导出'!$H:$H,0))</f>
        <v>0</v>
      </c>
      <c r="N56" s="23" cm="1">
        <f t="array" ref="N56">SUM(IF((LEFT('2-1 采购订单物料明细表报表导出'!$K:$K,7)=N$1)*('2-1 采购订单物料明细表报表导出'!$D:$D=$A56),'2-1 采购订单物料明细表报表导出'!$H:$H,0))</f>
        <v>0</v>
      </c>
      <c r="O56" s="23" cm="1">
        <f t="array" ref="O56">SUM(IF((LEFT('2-1 采购订单物料明细表报表导出'!$K:$K,7)=O$1)*('2-1 采购订单物料明细表报表导出'!$D:$D=$A56),'2-1 采购订单物料明细表报表导出'!$H:$H,0))</f>
        <v>0</v>
      </c>
    </row>
    <row r="57" spans="1:15">
      <c r="A57" s="20" t="s">
        <v>3364</v>
      </c>
      <c r="B57" s="24"/>
      <c r="C57" s="24" t="s">
        <v>3336</v>
      </c>
      <c r="D57" s="23" cm="1">
        <f t="array" ref="D57">SUM(IF((LEFT('2-1 采购订单物料明细表报表导出'!$K:$K,7)=D$1)*('2-1 采购订单物料明细表报表导出'!$D:$D=$A57),'2-1 采购订单物料明细表报表导出'!$H:$H,0))</f>
        <v>0</v>
      </c>
      <c r="E57" s="23" cm="1">
        <f t="array" ref="E57">SUM(IF((LEFT('2-1 采购订单物料明细表报表导出'!$K:$K,7)=E$1)*('2-1 采购订单物料明细表报表导出'!$D:$D=$A57),'2-1 采购订单物料明细表报表导出'!$H:$H,0))</f>
        <v>0</v>
      </c>
      <c r="F57" s="23" cm="1">
        <f t="array" ref="F57">SUM(IF((LEFT('2-1 采购订单物料明细表报表导出'!$K:$K,7)=F$1)*('2-1 采购订单物料明细表报表导出'!$D:$D=$A57),'2-1 采购订单物料明细表报表导出'!$H:$H,0))</f>
        <v>0</v>
      </c>
      <c r="G57" s="23" cm="1">
        <f t="array" ref="G57">SUM(IF((LEFT('2-1 采购订单物料明细表报表导出'!$K:$K,7)=G$1)*('2-1 采购订单物料明细表报表导出'!$D:$D=$A57),'2-1 采购订单物料明细表报表导出'!$H:$H,0))</f>
        <v>0</v>
      </c>
      <c r="H57" s="23" cm="1">
        <f t="array" ref="H57">SUM(IF((LEFT('2-1 采购订单物料明细表报表导出'!$K:$K,7)=H$1)*('2-1 采购订单物料明细表报表导出'!$D:$D=$A57),'2-1 采购订单物料明细表报表导出'!$H:$H,0))</f>
        <v>0</v>
      </c>
      <c r="I57" s="23" cm="1">
        <f t="array" ref="I57">SUM(IF((LEFT('2-1 采购订单物料明细表报表导出'!$K:$K,7)=I$1)*('2-1 采购订单物料明细表报表导出'!$D:$D=$A57),'2-1 采购订单物料明细表报表导出'!$H:$H,0))</f>
        <v>0</v>
      </c>
      <c r="J57" s="23" cm="1">
        <f t="array" ref="J57">SUM(IF((LEFT('2-1 采购订单物料明细表报表导出'!$K:$K,7)=J$1)*('2-1 采购订单物料明细表报表导出'!$D:$D=$A57),'2-1 采购订单物料明细表报表导出'!$H:$H,0))</f>
        <v>0</v>
      </c>
      <c r="K57" s="23" cm="1">
        <f t="array" ref="K57">SUM(IF((LEFT('2-1 采购订单物料明细表报表导出'!$K:$K,7)=K$1)*('2-1 采购订单物料明细表报表导出'!$D:$D=$A57),'2-1 采购订单物料明细表报表导出'!$H:$H,0))</f>
        <v>0</v>
      </c>
      <c r="L57" s="23" cm="1">
        <f t="array" ref="L57">SUM(IF((LEFT('2-1 采购订单物料明细表报表导出'!$K:$K,7)=L$1)*('2-1 采购订单物料明细表报表导出'!$D:$D=$A57),'2-1 采购订单物料明细表报表导出'!$H:$H,0))</f>
        <v>0</v>
      </c>
      <c r="M57" s="23" cm="1">
        <f t="array" ref="M57">SUM(IF((LEFT('2-1 采购订单物料明细表报表导出'!$K:$K,7)=M$1)*('2-1 采购订单物料明细表报表导出'!$D:$D=$A57),'2-1 采购订单物料明细表报表导出'!$H:$H,0))</f>
        <v>0</v>
      </c>
      <c r="N57" s="23" cm="1">
        <f t="array" ref="N57">SUM(IF((LEFT('2-1 采购订单物料明细表报表导出'!$K:$K,7)=N$1)*('2-1 采购订单物料明细表报表导出'!$D:$D=$A57),'2-1 采购订单物料明细表报表导出'!$H:$H,0))</f>
        <v>0</v>
      </c>
      <c r="O57" s="23" cm="1">
        <f t="array" ref="O57">SUM(IF((LEFT('2-1 采购订单物料明细表报表导出'!$K:$K,7)=O$1)*('2-1 采购订单物料明细表报表导出'!$D:$D=$A57),'2-1 采购订单物料明细表报表导出'!$H:$H,0))</f>
        <v>0</v>
      </c>
    </row>
    <row r="58" spans="1:15">
      <c r="A58" s="20" t="s">
        <v>3365</v>
      </c>
      <c r="B58" s="24"/>
      <c r="C58" s="24" t="s">
        <v>3336</v>
      </c>
      <c r="D58" s="23" cm="1">
        <f t="array" ref="D58">SUM(IF((LEFT('2-1 采购订单物料明细表报表导出'!$K:$K,7)=D$1)*('2-1 采购订单物料明细表报表导出'!$D:$D=$A58),'2-1 采购订单物料明细表报表导出'!$H:$H,0))</f>
        <v>0</v>
      </c>
      <c r="E58" s="23" cm="1">
        <f t="array" ref="E58">SUM(IF((LEFT('2-1 采购订单物料明细表报表导出'!$K:$K,7)=E$1)*('2-1 采购订单物料明细表报表导出'!$D:$D=$A58),'2-1 采购订单物料明细表报表导出'!$H:$H,0))</f>
        <v>0</v>
      </c>
      <c r="F58" s="23" cm="1">
        <f t="array" ref="F58">SUM(IF((LEFT('2-1 采购订单物料明细表报表导出'!$K:$K,7)=F$1)*('2-1 采购订单物料明细表报表导出'!$D:$D=$A58),'2-1 采购订单物料明细表报表导出'!$H:$H,0))</f>
        <v>0</v>
      </c>
      <c r="G58" s="23" cm="1">
        <f t="array" ref="G58">SUM(IF((LEFT('2-1 采购订单物料明细表报表导出'!$K:$K,7)=G$1)*('2-1 采购订单物料明细表报表导出'!$D:$D=$A58),'2-1 采购订单物料明细表报表导出'!$H:$H,0))</f>
        <v>0</v>
      </c>
      <c r="H58" s="23" cm="1">
        <f t="array" ref="H58">SUM(IF((LEFT('2-1 采购订单物料明细表报表导出'!$K:$K,7)=H$1)*('2-1 采购订单物料明细表报表导出'!$D:$D=$A58),'2-1 采购订单物料明细表报表导出'!$H:$H,0))</f>
        <v>0</v>
      </c>
      <c r="I58" s="23" cm="1">
        <f t="array" ref="I58">SUM(IF((LEFT('2-1 采购订单物料明细表报表导出'!$K:$K,7)=I$1)*('2-1 采购订单物料明细表报表导出'!$D:$D=$A58),'2-1 采购订单物料明细表报表导出'!$H:$H,0))</f>
        <v>0</v>
      </c>
      <c r="J58" s="23" cm="1">
        <f t="array" ref="J58">SUM(IF((LEFT('2-1 采购订单物料明细表报表导出'!$K:$K,7)=J$1)*('2-1 采购订单物料明细表报表导出'!$D:$D=$A58),'2-1 采购订单物料明细表报表导出'!$H:$H,0))</f>
        <v>0</v>
      </c>
      <c r="K58" s="23" cm="1">
        <f t="array" ref="K58">SUM(IF((LEFT('2-1 采购订单物料明细表报表导出'!$K:$K,7)=K$1)*('2-1 采购订单物料明细表报表导出'!$D:$D=$A58),'2-1 采购订单物料明细表报表导出'!$H:$H,0))</f>
        <v>0</v>
      </c>
      <c r="L58" s="23" cm="1">
        <f t="array" ref="L58">SUM(IF((LEFT('2-1 采购订单物料明细表报表导出'!$K:$K,7)=L$1)*('2-1 采购订单物料明细表报表导出'!$D:$D=$A58),'2-1 采购订单物料明细表报表导出'!$H:$H,0))</f>
        <v>0</v>
      </c>
      <c r="M58" s="23" cm="1">
        <f t="array" ref="M58">SUM(IF((LEFT('2-1 采购订单物料明细表报表导出'!$K:$K,7)=M$1)*('2-1 采购订单物料明细表报表导出'!$D:$D=$A58),'2-1 采购订单物料明细表报表导出'!$H:$H,0))</f>
        <v>0</v>
      </c>
      <c r="N58" s="23" cm="1">
        <f t="array" ref="N58">SUM(IF((LEFT('2-1 采购订单物料明细表报表导出'!$K:$K,7)=N$1)*('2-1 采购订单物料明细表报表导出'!$D:$D=$A58),'2-1 采购订单物料明细表报表导出'!$H:$H,0))</f>
        <v>0</v>
      </c>
      <c r="O58" s="23" cm="1">
        <f t="array" ref="O58">SUM(IF((LEFT('2-1 采购订单物料明细表报表导出'!$K:$K,7)=O$1)*('2-1 采购订单物料明细表报表导出'!$D:$D=$A58),'2-1 采购订单物料明细表报表导出'!$H:$H,0))</f>
        <v>0</v>
      </c>
    </row>
    <row r="59" spans="1:15">
      <c r="A59" s="20" t="s">
        <v>3366</v>
      </c>
      <c r="B59" s="24"/>
      <c r="C59" s="24" t="s">
        <v>3336</v>
      </c>
      <c r="D59" s="23" cm="1">
        <f t="array" ref="D59">SUM(IF((LEFT('2-1 采购订单物料明细表报表导出'!$K:$K,7)=D$1)*('2-1 采购订单物料明细表报表导出'!$D:$D=$A59),'2-1 采购订单物料明细表报表导出'!$H:$H,0))</f>
        <v>0</v>
      </c>
      <c r="E59" s="23" cm="1">
        <f t="array" ref="E59">SUM(IF((LEFT('2-1 采购订单物料明细表报表导出'!$K:$K,7)=E$1)*('2-1 采购订单物料明细表报表导出'!$D:$D=$A59),'2-1 采购订单物料明细表报表导出'!$H:$H,0))</f>
        <v>0</v>
      </c>
      <c r="F59" s="23" cm="1">
        <f t="array" ref="F59">SUM(IF((LEFT('2-1 采购订单物料明细表报表导出'!$K:$K,7)=F$1)*('2-1 采购订单物料明细表报表导出'!$D:$D=$A59),'2-1 采购订单物料明细表报表导出'!$H:$H,0))</f>
        <v>0</v>
      </c>
      <c r="G59" s="23" cm="1">
        <f t="array" ref="G59">SUM(IF((LEFT('2-1 采购订单物料明细表报表导出'!$K:$K,7)=G$1)*('2-1 采购订单物料明细表报表导出'!$D:$D=$A59),'2-1 采购订单物料明细表报表导出'!$H:$H,0))</f>
        <v>0</v>
      </c>
      <c r="H59" s="23" cm="1">
        <f t="array" ref="H59">SUM(IF((LEFT('2-1 采购订单物料明细表报表导出'!$K:$K,7)=H$1)*('2-1 采购订单物料明细表报表导出'!$D:$D=$A59),'2-1 采购订单物料明细表报表导出'!$H:$H,0))</f>
        <v>0</v>
      </c>
      <c r="I59" s="23" cm="1">
        <f t="array" ref="I59">SUM(IF((LEFT('2-1 采购订单物料明细表报表导出'!$K:$K,7)=I$1)*('2-1 采购订单物料明细表报表导出'!$D:$D=$A59),'2-1 采购订单物料明细表报表导出'!$H:$H,0))</f>
        <v>0</v>
      </c>
      <c r="J59" s="23" cm="1">
        <f t="array" ref="J59">SUM(IF((LEFT('2-1 采购订单物料明细表报表导出'!$K:$K,7)=J$1)*('2-1 采购订单物料明细表报表导出'!$D:$D=$A59),'2-1 采购订单物料明细表报表导出'!$H:$H,0))</f>
        <v>0</v>
      </c>
      <c r="K59" s="23" cm="1">
        <f t="array" ref="K59">SUM(IF((LEFT('2-1 采购订单物料明细表报表导出'!$K:$K,7)=K$1)*('2-1 采购订单物料明细表报表导出'!$D:$D=$A59),'2-1 采购订单物料明细表报表导出'!$H:$H,0))</f>
        <v>0</v>
      </c>
      <c r="L59" s="23" cm="1">
        <f t="array" ref="L59">SUM(IF((LEFT('2-1 采购订单物料明细表报表导出'!$K:$K,7)=L$1)*('2-1 采购订单物料明细表报表导出'!$D:$D=$A59),'2-1 采购订单物料明细表报表导出'!$H:$H,0))</f>
        <v>0</v>
      </c>
      <c r="M59" s="23" cm="1">
        <f t="array" ref="M59">SUM(IF((LEFT('2-1 采购订单物料明细表报表导出'!$K:$K,7)=M$1)*('2-1 采购订单物料明细表报表导出'!$D:$D=$A59),'2-1 采购订单物料明细表报表导出'!$H:$H,0))</f>
        <v>0</v>
      </c>
      <c r="N59" s="23" cm="1">
        <f t="array" ref="N59">SUM(IF((LEFT('2-1 采购订单物料明细表报表导出'!$K:$K,7)=N$1)*('2-1 采购订单物料明细表报表导出'!$D:$D=$A59),'2-1 采购订单物料明细表报表导出'!$H:$H,0))</f>
        <v>0</v>
      </c>
      <c r="O59" s="23" cm="1">
        <f t="array" ref="O59">SUM(IF((LEFT('2-1 采购订单物料明细表报表导出'!$K:$K,7)=O$1)*('2-1 采购订单物料明细表报表导出'!$D:$D=$A59),'2-1 采购订单物料明细表报表导出'!$H:$H,0))</f>
        <v>0</v>
      </c>
    </row>
    <row r="60" spans="1:15">
      <c r="A60" s="20" t="s">
        <v>3367</v>
      </c>
      <c r="B60" s="24"/>
      <c r="C60" s="24" t="s">
        <v>3336</v>
      </c>
      <c r="D60" s="23" cm="1">
        <f t="array" ref="D60">SUM(IF((LEFT('2-1 采购订单物料明细表报表导出'!$K:$K,7)=D$1)*('2-1 采购订单物料明细表报表导出'!$D:$D=$A60),'2-1 采购订单物料明细表报表导出'!$H:$H,0))</f>
        <v>0</v>
      </c>
      <c r="E60" s="23" cm="1">
        <f t="array" ref="E60">SUM(IF((LEFT('2-1 采购订单物料明细表报表导出'!$K:$K,7)=E$1)*('2-1 采购订单物料明细表报表导出'!$D:$D=$A60),'2-1 采购订单物料明细表报表导出'!$H:$H,0))</f>
        <v>0</v>
      </c>
      <c r="F60" s="23" cm="1">
        <f t="array" ref="F60">SUM(IF((LEFT('2-1 采购订单物料明细表报表导出'!$K:$K,7)=F$1)*('2-1 采购订单物料明细表报表导出'!$D:$D=$A60),'2-1 采购订单物料明细表报表导出'!$H:$H,0))</f>
        <v>0</v>
      </c>
      <c r="G60" s="23" cm="1">
        <f t="array" ref="G60">SUM(IF((LEFT('2-1 采购订单物料明细表报表导出'!$K:$K,7)=G$1)*('2-1 采购订单物料明细表报表导出'!$D:$D=$A60),'2-1 采购订单物料明细表报表导出'!$H:$H,0))</f>
        <v>0</v>
      </c>
      <c r="H60" s="23" cm="1">
        <f t="array" ref="H60">SUM(IF((LEFT('2-1 采购订单物料明细表报表导出'!$K:$K,7)=H$1)*('2-1 采购订单物料明细表报表导出'!$D:$D=$A60),'2-1 采购订单物料明细表报表导出'!$H:$H,0))</f>
        <v>0</v>
      </c>
      <c r="I60" s="23" cm="1">
        <f t="array" ref="I60">SUM(IF((LEFT('2-1 采购订单物料明细表报表导出'!$K:$K,7)=I$1)*('2-1 采购订单物料明细表报表导出'!$D:$D=$A60),'2-1 采购订单物料明细表报表导出'!$H:$H,0))</f>
        <v>0</v>
      </c>
      <c r="J60" s="23" cm="1">
        <f t="array" ref="J60">SUM(IF((LEFT('2-1 采购订单物料明细表报表导出'!$K:$K,7)=J$1)*('2-1 采购订单物料明细表报表导出'!$D:$D=$A60),'2-1 采购订单物料明细表报表导出'!$H:$H,0))</f>
        <v>0</v>
      </c>
      <c r="K60" s="23" cm="1">
        <f t="array" ref="K60">SUM(IF((LEFT('2-1 采购订单物料明细表报表导出'!$K:$K,7)=K$1)*('2-1 采购订单物料明细表报表导出'!$D:$D=$A60),'2-1 采购订单物料明细表报表导出'!$H:$H,0))</f>
        <v>0</v>
      </c>
      <c r="L60" s="23" cm="1">
        <f t="array" ref="L60">SUM(IF((LEFT('2-1 采购订单物料明细表报表导出'!$K:$K,7)=L$1)*('2-1 采购订单物料明细表报表导出'!$D:$D=$A60),'2-1 采购订单物料明细表报表导出'!$H:$H,0))</f>
        <v>0</v>
      </c>
      <c r="M60" s="23" cm="1">
        <f t="array" ref="M60">SUM(IF((LEFT('2-1 采购订单物料明细表报表导出'!$K:$K,7)=M$1)*('2-1 采购订单物料明细表报表导出'!$D:$D=$A60),'2-1 采购订单物料明细表报表导出'!$H:$H,0))</f>
        <v>0</v>
      </c>
      <c r="N60" s="23" cm="1">
        <f t="array" ref="N60">SUM(IF((LEFT('2-1 采购订单物料明细表报表导出'!$K:$K,7)=N$1)*('2-1 采购订单物料明细表报表导出'!$D:$D=$A60),'2-1 采购订单物料明细表报表导出'!$H:$H,0))</f>
        <v>0</v>
      </c>
      <c r="O60" s="23" cm="1">
        <f t="array" ref="O60">SUM(IF((LEFT('2-1 采购订单物料明细表报表导出'!$K:$K,7)=O$1)*('2-1 采购订单物料明细表报表导出'!$D:$D=$A60),'2-1 采购订单物料明细表报表导出'!$H:$H,0))</f>
        <v>0</v>
      </c>
    </row>
    <row r="61" spans="1:15">
      <c r="A61" s="20" t="s">
        <v>3368</v>
      </c>
      <c r="B61" s="24"/>
      <c r="C61" s="24" t="s">
        <v>3336</v>
      </c>
      <c r="D61" s="23" cm="1">
        <f t="array" ref="D61">SUM(IF((LEFT('2-1 采购订单物料明细表报表导出'!$K:$K,7)=D$1)*('2-1 采购订单物料明细表报表导出'!$D:$D=$A61),'2-1 采购订单物料明细表报表导出'!$H:$H,0))</f>
        <v>0</v>
      </c>
      <c r="E61" s="23" cm="1">
        <f t="array" ref="E61">SUM(IF((LEFT('2-1 采购订单物料明细表报表导出'!$K:$K,7)=E$1)*('2-1 采购订单物料明细表报表导出'!$D:$D=$A61),'2-1 采购订单物料明细表报表导出'!$H:$H,0))</f>
        <v>0</v>
      </c>
      <c r="F61" s="23" cm="1">
        <f t="array" ref="F61">SUM(IF((LEFT('2-1 采购订单物料明细表报表导出'!$K:$K,7)=F$1)*('2-1 采购订单物料明细表报表导出'!$D:$D=$A61),'2-1 采购订单物料明细表报表导出'!$H:$H,0))</f>
        <v>0</v>
      </c>
      <c r="G61" s="23" cm="1">
        <f t="array" ref="G61">SUM(IF((LEFT('2-1 采购订单物料明细表报表导出'!$K:$K,7)=G$1)*('2-1 采购订单物料明细表报表导出'!$D:$D=$A61),'2-1 采购订单物料明细表报表导出'!$H:$H,0))</f>
        <v>0</v>
      </c>
      <c r="H61" s="23" cm="1">
        <f t="array" ref="H61">SUM(IF((LEFT('2-1 采购订单物料明细表报表导出'!$K:$K,7)=H$1)*('2-1 采购订单物料明细表报表导出'!$D:$D=$A61),'2-1 采购订单物料明细表报表导出'!$H:$H,0))</f>
        <v>0</v>
      </c>
      <c r="I61" s="23" cm="1">
        <f t="array" ref="I61">SUM(IF((LEFT('2-1 采购订单物料明细表报表导出'!$K:$K,7)=I$1)*('2-1 采购订单物料明细表报表导出'!$D:$D=$A61),'2-1 采购订单物料明细表报表导出'!$H:$H,0))</f>
        <v>0</v>
      </c>
      <c r="J61" s="23" cm="1">
        <f t="array" ref="J61">SUM(IF((LEFT('2-1 采购订单物料明细表报表导出'!$K:$K,7)=J$1)*('2-1 采购订单物料明细表报表导出'!$D:$D=$A61),'2-1 采购订单物料明细表报表导出'!$H:$H,0))</f>
        <v>0</v>
      </c>
      <c r="K61" s="23" cm="1">
        <f t="array" ref="K61">SUM(IF((LEFT('2-1 采购订单物料明细表报表导出'!$K:$K,7)=K$1)*('2-1 采购订单物料明细表报表导出'!$D:$D=$A61),'2-1 采购订单物料明细表报表导出'!$H:$H,0))</f>
        <v>0</v>
      </c>
      <c r="L61" s="23" cm="1">
        <f t="array" ref="L61">SUM(IF((LEFT('2-1 采购订单物料明细表报表导出'!$K:$K,7)=L$1)*('2-1 采购订单物料明细表报表导出'!$D:$D=$A61),'2-1 采购订单物料明细表报表导出'!$H:$H,0))</f>
        <v>0</v>
      </c>
      <c r="M61" s="23" cm="1">
        <f t="array" ref="M61">SUM(IF((LEFT('2-1 采购订单物料明细表报表导出'!$K:$K,7)=M$1)*('2-1 采购订单物料明细表报表导出'!$D:$D=$A61),'2-1 采购订单物料明细表报表导出'!$H:$H,0))</f>
        <v>0</v>
      </c>
      <c r="N61" s="23" cm="1">
        <f t="array" ref="N61">SUM(IF((LEFT('2-1 采购订单物料明细表报表导出'!$K:$K,7)=N$1)*('2-1 采购订单物料明细表报表导出'!$D:$D=$A61),'2-1 采购订单物料明细表报表导出'!$H:$H,0))</f>
        <v>0</v>
      </c>
      <c r="O61" s="23" cm="1">
        <f t="array" ref="O61">SUM(IF((LEFT('2-1 采购订单物料明细表报表导出'!$K:$K,7)=O$1)*('2-1 采购订单物料明细表报表导出'!$D:$D=$A61),'2-1 采购订单物料明细表报表导出'!$H:$H,0))</f>
        <v>0</v>
      </c>
    </row>
    <row r="62" spans="1:15">
      <c r="A62" s="20" t="s">
        <v>3369</v>
      </c>
      <c r="B62" s="24"/>
      <c r="C62" s="24" t="s">
        <v>3336</v>
      </c>
      <c r="D62" s="23" cm="1">
        <f t="array" ref="D62">SUM(IF((LEFT('2-1 采购订单物料明细表报表导出'!$K:$K,7)=D$1)*('2-1 采购订单物料明细表报表导出'!$D:$D=$A62),'2-1 采购订单物料明细表报表导出'!$H:$H,0))</f>
        <v>0</v>
      </c>
      <c r="E62" s="23" cm="1">
        <f t="array" ref="E62">SUM(IF((LEFT('2-1 采购订单物料明细表报表导出'!$K:$K,7)=E$1)*('2-1 采购订单物料明细表报表导出'!$D:$D=$A62),'2-1 采购订单物料明细表报表导出'!$H:$H,0))</f>
        <v>0</v>
      </c>
      <c r="F62" s="23" cm="1">
        <f t="array" ref="F62">SUM(IF((LEFT('2-1 采购订单物料明细表报表导出'!$K:$K,7)=F$1)*('2-1 采购订单物料明细表报表导出'!$D:$D=$A62),'2-1 采购订单物料明细表报表导出'!$H:$H,0))</f>
        <v>0</v>
      </c>
      <c r="G62" s="23" cm="1">
        <f t="array" ref="G62">SUM(IF((LEFT('2-1 采购订单物料明细表报表导出'!$K:$K,7)=G$1)*('2-1 采购订单物料明细表报表导出'!$D:$D=$A62),'2-1 采购订单物料明细表报表导出'!$H:$H,0))</f>
        <v>0</v>
      </c>
      <c r="H62" s="23" cm="1">
        <f t="array" ref="H62">SUM(IF((LEFT('2-1 采购订单物料明细表报表导出'!$K:$K,7)=H$1)*('2-1 采购订单物料明细表报表导出'!$D:$D=$A62),'2-1 采购订单物料明细表报表导出'!$H:$H,0))</f>
        <v>0</v>
      </c>
      <c r="I62" s="23" cm="1">
        <f t="array" ref="I62">SUM(IF((LEFT('2-1 采购订单物料明细表报表导出'!$K:$K,7)=I$1)*('2-1 采购订单物料明细表报表导出'!$D:$D=$A62),'2-1 采购订单物料明细表报表导出'!$H:$H,0))</f>
        <v>0</v>
      </c>
      <c r="J62" s="23" cm="1">
        <f t="array" ref="J62">SUM(IF((LEFT('2-1 采购订单物料明细表报表导出'!$K:$K,7)=J$1)*('2-1 采购订单物料明细表报表导出'!$D:$D=$A62),'2-1 采购订单物料明细表报表导出'!$H:$H,0))</f>
        <v>0</v>
      </c>
      <c r="K62" s="23" cm="1">
        <f t="array" ref="K62">SUM(IF((LEFT('2-1 采购订单物料明细表报表导出'!$K:$K,7)=K$1)*('2-1 采购订单物料明细表报表导出'!$D:$D=$A62),'2-1 采购订单物料明细表报表导出'!$H:$H,0))</f>
        <v>0</v>
      </c>
      <c r="L62" s="23" cm="1">
        <f t="array" ref="L62">SUM(IF((LEFT('2-1 采购订单物料明细表报表导出'!$K:$K,7)=L$1)*('2-1 采购订单物料明细表报表导出'!$D:$D=$A62),'2-1 采购订单物料明细表报表导出'!$H:$H,0))</f>
        <v>0</v>
      </c>
      <c r="M62" s="23" cm="1">
        <f t="array" ref="M62">SUM(IF((LEFT('2-1 采购订单物料明细表报表导出'!$K:$K,7)=M$1)*('2-1 采购订单物料明细表报表导出'!$D:$D=$A62),'2-1 采购订单物料明细表报表导出'!$H:$H,0))</f>
        <v>0</v>
      </c>
      <c r="N62" s="23" cm="1">
        <f t="array" ref="N62">SUM(IF((LEFT('2-1 采购订单物料明细表报表导出'!$K:$K,7)=N$1)*('2-1 采购订单物料明细表报表导出'!$D:$D=$A62),'2-1 采购订单物料明细表报表导出'!$H:$H,0))</f>
        <v>0</v>
      </c>
      <c r="O62" s="23" cm="1">
        <f t="array" ref="O62">SUM(IF((LEFT('2-1 采购订单物料明细表报表导出'!$K:$K,7)=O$1)*('2-1 采购订单物料明细表报表导出'!$D:$D=$A62),'2-1 采购订单物料明细表报表导出'!$H:$H,0))</f>
        <v>0</v>
      </c>
    </row>
    <row r="63" spans="1:15">
      <c r="A63" s="20" t="s">
        <v>3370</v>
      </c>
      <c r="B63" s="24"/>
      <c r="C63" s="24" t="s">
        <v>3336</v>
      </c>
      <c r="D63" s="23" cm="1">
        <f t="array" ref="D63">SUM(IF((LEFT('2-1 采购订单物料明细表报表导出'!$K:$K,7)=D$1)*('2-1 采购订单物料明细表报表导出'!$D:$D=$A63),'2-1 采购订单物料明细表报表导出'!$H:$H,0))</f>
        <v>0</v>
      </c>
      <c r="E63" s="23" cm="1">
        <f t="array" ref="E63">SUM(IF((LEFT('2-1 采购订单物料明细表报表导出'!$K:$K,7)=E$1)*('2-1 采购订单物料明细表报表导出'!$D:$D=$A63),'2-1 采购订单物料明细表报表导出'!$H:$H,0))</f>
        <v>0</v>
      </c>
      <c r="F63" s="23" cm="1">
        <f t="array" ref="F63">SUM(IF((LEFT('2-1 采购订单物料明细表报表导出'!$K:$K,7)=F$1)*('2-1 采购订单物料明细表报表导出'!$D:$D=$A63),'2-1 采购订单物料明细表报表导出'!$H:$H,0))</f>
        <v>0</v>
      </c>
      <c r="G63" s="23" cm="1">
        <f t="array" ref="G63">SUM(IF((LEFT('2-1 采购订单物料明细表报表导出'!$K:$K,7)=G$1)*('2-1 采购订单物料明细表报表导出'!$D:$D=$A63),'2-1 采购订单物料明细表报表导出'!$H:$H,0))</f>
        <v>0</v>
      </c>
      <c r="H63" s="23" cm="1">
        <f t="array" ref="H63">SUM(IF((LEFT('2-1 采购订单物料明细表报表导出'!$K:$K,7)=H$1)*('2-1 采购订单物料明细表报表导出'!$D:$D=$A63),'2-1 采购订单物料明细表报表导出'!$H:$H,0))</f>
        <v>0</v>
      </c>
      <c r="I63" s="23" cm="1">
        <f t="array" ref="I63">SUM(IF((LEFT('2-1 采购订单物料明细表报表导出'!$K:$K,7)=I$1)*('2-1 采购订单物料明细表报表导出'!$D:$D=$A63),'2-1 采购订单物料明细表报表导出'!$H:$H,0))</f>
        <v>0</v>
      </c>
      <c r="J63" s="23" cm="1">
        <f t="array" ref="J63">SUM(IF((LEFT('2-1 采购订单物料明细表报表导出'!$K:$K,7)=J$1)*('2-1 采购订单物料明细表报表导出'!$D:$D=$A63),'2-1 采购订单物料明细表报表导出'!$H:$H,0))</f>
        <v>0</v>
      </c>
      <c r="K63" s="23" cm="1">
        <f t="array" ref="K63">SUM(IF((LEFT('2-1 采购订单物料明细表报表导出'!$K:$K,7)=K$1)*('2-1 采购订单物料明细表报表导出'!$D:$D=$A63),'2-1 采购订单物料明细表报表导出'!$H:$H,0))</f>
        <v>0</v>
      </c>
      <c r="L63" s="23" cm="1">
        <f t="array" ref="L63">SUM(IF((LEFT('2-1 采购订单物料明细表报表导出'!$K:$K,7)=L$1)*('2-1 采购订单物料明细表报表导出'!$D:$D=$A63),'2-1 采购订单物料明细表报表导出'!$H:$H,0))</f>
        <v>0</v>
      </c>
      <c r="M63" s="23" cm="1">
        <f t="array" ref="M63">SUM(IF((LEFT('2-1 采购订单物料明细表报表导出'!$K:$K,7)=M$1)*('2-1 采购订单物料明细表报表导出'!$D:$D=$A63),'2-1 采购订单物料明细表报表导出'!$H:$H,0))</f>
        <v>0</v>
      </c>
      <c r="N63" s="23" cm="1">
        <f t="array" ref="N63">SUM(IF((LEFT('2-1 采购订单物料明细表报表导出'!$K:$K,7)=N$1)*('2-1 采购订单物料明细表报表导出'!$D:$D=$A63),'2-1 采购订单物料明细表报表导出'!$H:$H,0))</f>
        <v>0</v>
      </c>
      <c r="O63" s="23" cm="1">
        <f t="array" ref="O63">SUM(IF((LEFT('2-1 采购订单物料明细表报表导出'!$K:$K,7)=O$1)*('2-1 采购订单物料明细表报表导出'!$D:$D=$A63),'2-1 采购订单物料明细表报表导出'!$H:$H,0))</f>
        <v>0</v>
      </c>
    </row>
    <row r="64" spans="1:15">
      <c r="A64" s="20" t="s">
        <v>3371</v>
      </c>
      <c r="B64" s="24"/>
      <c r="C64" s="24" t="s">
        <v>3336</v>
      </c>
      <c r="D64" s="23" cm="1">
        <f t="array" ref="D64">SUM(IF((LEFT('2-1 采购订单物料明细表报表导出'!$K:$K,7)=D$1)*('2-1 采购订单物料明细表报表导出'!$D:$D=$A64),'2-1 采购订单物料明细表报表导出'!$H:$H,0))</f>
        <v>0</v>
      </c>
      <c r="E64" s="23" cm="1">
        <f t="array" ref="E64">SUM(IF((LEFT('2-1 采购订单物料明细表报表导出'!$K:$K,7)=E$1)*('2-1 采购订单物料明细表报表导出'!$D:$D=$A64),'2-1 采购订单物料明细表报表导出'!$H:$H,0))</f>
        <v>0</v>
      </c>
      <c r="F64" s="23" cm="1">
        <f t="array" ref="F64">SUM(IF((LEFT('2-1 采购订单物料明细表报表导出'!$K:$K,7)=F$1)*('2-1 采购订单物料明细表报表导出'!$D:$D=$A64),'2-1 采购订单物料明细表报表导出'!$H:$H,0))</f>
        <v>0</v>
      </c>
      <c r="G64" s="23" cm="1">
        <f t="array" ref="G64">SUM(IF((LEFT('2-1 采购订单物料明细表报表导出'!$K:$K,7)=G$1)*('2-1 采购订单物料明细表报表导出'!$D:$D=$A64),'2-1 采购订单物料明细表报表导出'!$H:$H,0))</f>
        <v>0</v>
      </c>
      <c r="H64" s="23" cm="1">
        <f t="array" ref="H64">SUM(IF((LEFT('2-1 采购订单物料明细表报表导出'!$K:$K,7)=H$1)*('2-1 采购订单物料明细表报表导出'!$D:$D=$A64),'2-1 采购订单物料明细表报表导出'!$H:$H,0))</f>
        <v>0</v>
      </c>
      <c r="I64" s="23" cm="1">
        <f t="array" ref="I64">SUM(IF((LEFT('2-1 采购订单物料明细表报表导出'!$K:$K,7)=I$1)*('2-1 采购订单物料明细表报表导出'!$D:$D=$A64),'2-1 采购订单物料明细表报表导出'!$H:$H,0))</f>
        <v>0</v>
      </c>
      <c r="J64" s="23" cm="1">
        <f t="array" ref="J64">SUM(IF((LEFT('2-1 采购订单物料明细表报表导出'!$K:$K,7)=J$1)*('2-1 采购订单物料明细表报表导出'!$D:$D=$A64),'2-1 采购订单物料明细表报表导出'!$H:$H,0))</f>
        <v>0</v>
      </c>
      <c r="K64" s="23" cm="1">
        <f t="array" ref="K64">SUM(IF((LEFT('2-1 采购订单物料明细表报表导出'!$K:$K,7)=K$1)*('2-1 采购订单物料明细表报表导出'!$D:$D=$A64),'2-1 采购订单物料明细表报表导出'!$H:$H,0))</f>
        <v>0</v>
      </c>
      <c r="L64" s="23" cm="1">
        <f t="array" ref="L64">SUM(IF((LEFT('2-1 采购订单物料明细表报表导出'!$K:$K,7)=L$1)*('2-1 采购订单物料明细表报表导出'!$D:$D=$A64),'2-1 采购订单物料明细表报表导出'!$H:$H,0))</f>
        <v>0</v>
      </c>
      <c r="M64" s="23" cm="1">
        <f t="array" ref="M64">SUM(IF((LEFT('2-1 采购订单物料明细表报表导出'!$K:$K,7)=M$1)*('2-1 采购订单物料明细表报表导出'!$D:$D=$A64),'2-1 采购订单物料明细表报表导出'!$H:$H,0))</f>
        <v>0</v>
      </c>
      <c r="N64" s="23" cm="1">
        <f t="array" ref="N64">SUM(IF((LEFT('2-1 采购订单物料明细表报表导出'!$K:$K,7)=N$1)*('2-1 采购订单物料明细表报表导出'!$D:$D=$A64),'2-1 采购订单物料明细表报表导出'!$H:$H,0))</f>
        <v>0</v>
      </c>
      <c r="O64" s="23" cm="1">
        <f t="array" ref="O64">SUM(IF((LEFT('2-1 采购订单物料明细表报表导出'!$K:$K,7)=O$1)*('2-1 采购订单物料明细表报表导出'!$D:$D=$A64),'2-1 采购订单物料明细表报表导出'!$H:$H,0))</f>
        <v>0</v>
      </c>
    </row>
    <row r="65" spans="1:15">
      <c r="A65" s="20" t="s">
        <v>3372</v>
      </c>
      <c r="B65" s="24"/>
      <c r="C65" s="24" t="s">
        <v>3336</v>
      </c>
      <c r="D65" s="23" cm="1">
        <f t="array" ref="D65">SUM(IF((LEFT('2-1 采购订单物料明细表报表导出'!$K:$K,7)=D$1)*('2-1 采购订单物料明细表报表导出'!$D:$D=$A65),'2-1 采购订单物料明细表报表导出'!$H:$H,0))</f>
        <v>0</v>
      </c>
      <c r="E65" s="23" cm="1">
        <f t="array" ref="E65">SUM(IF((LEFT('2-1 采购订单物料明细表报表导出'!$K:$K,7)=E$1)*('2-1 采购订单物料明细表报表导出'!$D:$D=$A65),'2-1 采购订单物料明细表报表导出'!$H:$H,0))</f>
        <v>0</v>
      </c>
      <c r="F65" s="23" cm="1">
        <f t="array" ref="F65">SUM(IF((LEFT('2-1 采购订单物料明细表报表导出'!$K:$K,7)=F$1)*('2-1 采购订单物料明细表报表导出'!$D:$D=$A65),'2-1 采购订单物料明细表报表导出'!$H:$H,0))</f>
        <v>0</v>
      </c>
      <c r="G65" s="23" cm="1">
        <f t="array" ref="G65">SUM(IF((LEFT('2-1 采购订单物料明细表报表导出'!$K:$K,7)=G$1)*('2-1 采购订单物料明细表报表导出'!$D:$D=$A65),'2-1 采购订单物料明细表报表导出'!$H:$H,0))</f>
        <v>0</v>
      </c>
      <c r="H65" s="23" cm="1">
        <f t="array" ref="H65">SUM(IF((LEFT('2-1 采购订单物料明细表报表导出'!$K:$K,7)=H$1)*('2-1 采购订单物料明细表报表导出'!$D:$D=$A65),'2-1 采购订单物料明细表报表导出'!$H:$H,0))</f>
        <v>0</v>
      </c>
      <c r="I65" s="23" cm="1">
        <f t="array" ref="I65">SUM(IF((LEFT('2-1 采购订单物料明细表报表导出'!$K:$K,7)=I$1)*('2-1 采购订单物料明细表报表导出'!$D:$D=$A65),'2-1 采购订单物料明细表报表导出'!$H:$H,0))</f>
        <v>0</v>
      </c>
      <c r="J65" s="23" cm="1">
        <f t="array" ref="J65">SUM(IF((LEFT('2-1 采购订单物料明细表报表导出'!$K:$K,7)=J$1)*('2-1 采购订单物料明细表报表导出'!$D:$D=$A65),'2-1 采购订单物料明细表报表导出'!$H:$H,0))</f>
        <v>0</v>
      </c>
      <c r="K65" s="23" cm="1">
        <f t="array" ref="K65">SUM(IF((LEFT('2-1 采购订单物料明细表报表导出'!$K:$K,7)=K$1)*('2-1 采购订单物料明细表报表导出'!$D:$D=$A65),'2-1 采购订单物料明细表报表导出'!$H:$H,0))</f>
        <v>0</v>
      </c>
      <c r="L65" s="23" cm="1">
        <f t="array" ref="L65">SUM(IF((LEFT('2-1 采购订单物料明细表报表导出'!$K:$K,7)=L$1)*('2-1 采购订单物料明细表报表导出'!$D:$D=$A65),'2-1 采购订单物料明细表报表导出'!$H:$H,0))</f>
        <v>0</v>
      </c>
      <c r="M65" s="23" cm="1">
        <f t="array" ref="M65">SUM(IF((LEFT('2-1 采购订单物料明细表报表导出'!$K:$K,7)=M$1)*('2-1 采购订单物料明细表报表导出'!$D:$D=$A65),'2-1 采购订单物料明细表报表导出'!$H:$H,0))</f>
        <v>0</v>
      </c>
      <c r="N65" s="23" cm="1">
        <f t="array" ref="N65">SUM(IF((LEFT('2-1 采购订单物料明细表报表导出'!$K:$K,7)=N$1)*('2-1 采购订单物料明细表报表导出'!$D:$D=$A65),'2-1 采购订单物料明细表报表导出'!$H:$H,0))</f>
        <v>0</v>
      </c>
      <c r="O65" s="23" cm="1">
        <f t="array" ref="O65">SUM(IF((LEFT('2-1 采购订单物料明细表报表导出'!$K:$K,7)=O$1)*('2-1 采购订单物料明细表报表导出'!$D:$D=$A65),'2-1 采购订单物料明细表报表导出'!$H:$H,0))</f>
        <v>0</v>
      </c>
    </row>
    <row r="66" spans="1:15">
      <c r="A66" s="20" t="s">
        <v>3373</v>
      </c>
      <c r="B66" s="24"/>
      <c r="C66" s="24" t="s">
        <v>3336</v>
      </c>
      <c r="D66" s="23" cm="1">
        <f t="array" ref="D66">SUM(IF((LEFT('2-1 采购订单物料明细表报表导出'!$K:$K,7)=D$1)*('2-1 采购订单物料明细表报表导出'!$D:$D=$A66),'2-1 采购订单物料明细表报表导出'!$H:$H,0))</f>
        <v>0</v>
      </c>
      <c r="E66" s="23" cm="1">
        <f t="array" ref="E66">SUM(IF((LEFT('2-1 采购订单物料明细表报表导出'!$K:$K,7)=E$1)*('2-1 采购订单物料明细表报表导出'!$D:$D=$A66),'2-1 采购订单物料明细表报表导出'!$H:$H,0))</f>
        <v>0</v>
      </c>
      <c r="F66" s="23" cm="1">
        <f t="array" ref="F66">SUM(IF((LEFT('2-1 采购订单物料明细表报表导出'!$K:$K,7)=F$1)*('2-1 采购订单物料明细表报表导出'!$D:$D=$A66),'2-1 采购订单物料明细表报表导出'!$H:$H,0))</f>
        <v>0</v>
      </c>
      <c r="G66" s="23" cm="1">
        <f t="array" ref="G66">SUM(IF((LEFT('2-1 采购订单物料明细表报表导出'!$K:$K,7)=G$1)*('2-1 采购订单物料明细表报表导出'!$D:$D=$A66),'2-1 采购订单物料明细表报表导出'!$H:$H,0))</f>
        <v>0</v>
      </c>
      <c r="H66" s="23" cm="1">
        <f t="array" ref="H66">SUM(IF((LEFT('2-1 采购订单物料明细表报表导出'!$K:$K,7)=H$1)*('2-1 采购订单物料明细表报表导出'!$D:$D=$A66),'2-1 采购订单物料明细表报表导出'!$H:$H,0))</f>
        <v>0</v>
      </c>
      <c r="I66" s="23" cm="1">
        <f t="array" ref="I66">SUM(IF((LEFT('2-1 采购订单物料明细表报表导出'!$K:$K,7)=I$1)*('2-1 采购订单物料明细表报表导出'!$D:$D=$A66),'2-1 采购订单物料明细表报表导出'!$H:$H,0))</f>
        <v>0</v>
      </c>
      <c r="J66" s="23" cm="1">
        <f t="array" ref="J66">SUM(IF((LEFT('2-1 采购订单物料明细表报表导出'!$K:$K,7)=J$1)*('2-1 采购订单物料明细表报表导出'!$D:$D=$A66),'2-1 采购订单物料明细表报表导出'!$H:$H,0))</f>
        <v>0</v>
      </c>
      <c r="K66" s="23" cm="1">
        <f t="array" ref="K66">SUM(IF((LEFT('2-1 采购订单物料明细表报表导出'!$K:$K,7)=K$1)*('2-1 采购订单物料明细表报表导出'!$D:$D=$A66),'2-1 采购订单物料明细表报表导出'!$H:$H,0))</f>
        <v>0</v>
      </c>
      <c r="L66" s="23" cm="1">
        <f t="array" ref="L66">SUM(IF((LEFT('2-1 采购订单物料明细表报表导出'!$K:$K,7)=L$1)*('2-1 采购订单物料明细表报表导出'!$D:$D=$A66),'2-1 采购订单物料明细表报表导出'!$H:$H,0))</f>
        <v>0</v>
      </c>
      <c r="M66" s="23" cm="1">
        <f t="array" ref="M66">SUM(IF((LEFT('2-1 采购订单物料明细表报表导出'!$K:$K,7)=M$1)*('2-1 采购订单物料明细表报表导出'!$D:$D=$A66),'2-1 采购订单物料明细表报表导出'!$H:$H,0))</f>
        <v>0</v>
      </c>
      <c r="N66" s="23" cm="1">
        <f t="array" ref="N66">SUM(IF((LEFT('2-1 采购订单物料明细表报表导出'!$K:$K,7)=N$1)*('2-1 采购订单物料明细表报表导出'!$D:$D=$A66),'2-1 采购订单物料明细表报表导出'!$H:$H,0))</f>
        <v>0</v>
      </c>
      <c r="O66" s="23" cm="1">
        <f t="array" ref="O66">SUM(IF((LEFT('2-1 采购订单物料明细表报表导出'!$K:$K,7)=O$1)*('2-1 采购订单物料明细表报表导出'!$D:$D=$A66),'2-1 采购订单物料明细表报表导出'!$H:$H,0))</f>
        <v>0</v>
      </c>
    </row>
    <row r="67" spans="1:15">
      <c r="A67" s="20" t="s">
        <v>3374</v>
      </c>
      <c r="B67" s="24"/>
      <c r="C67" s="24" t="s">
        <v>3336</v>
      </c>
      <c r="D67" s="23" cm="1">
        <f t="array" ref="D67">SUM(IF((LEFT('2-1 采购订单物料明细表报表导出'!$K:$K,7)=D$1)*('2-1 采购订单物料明细表报表导出'!$D:$D=$A67),'2-1 采购订单物料明细表报表导出'!$H:$H,0))</f>
        <v>0</v>
      </c>
      <c r="E67" s="23" cm="1">
        <f t="array" ref="E67">SUM(IF((LEFT('2-1 采购订单物料明细表报表导出'!$K:$K,7)=E$1)*('2-1 采购订单物料明细表报表导出'!$D:$D=$A67),'2-1 采购订单物料明细表报表导出'!$H:$H,0))</f>
        <v>0</v>
      </c>
      <c r="F67" s="23" cm="1">
        <f t="array" ref="F67">SUM(IF((LEFT('2-1 采购订单物料明细表报表导出'!$K:$K,7)=F$1)*('2-1 采购订单物料明细表报表导出'!$D:$D=$A67),'2-1 采购订单物料明细表报表导出'!$H:$H,0))</f>
        <v>0</v>
      </c>
      <c r="G67" s="23" cm="1">
        <f t="array" ref="G67">SUM(IF((LEFT('2-1 采购订单物料明细表报表导出'!$K:$K,7)=G$1)*('2-1 采购订单物料明细表报表导出'!$D:$D=$A67),'2-1 采购订单物料明细表报表导出'!$H:$H,0))</f>
        <v>0</v>
      </c>
      <c r="H67" s="23" cm="1">
        <f t="array" ref="H67">SUM(IF((LEFT('2-1 采购订单物料明细表报表导出'!$K:$K,7)=H$1)*('2-1 采购订单物料明细表报表导出'!$D:$D=$A67),'2-1 采购订单物料明细表报表导出'!$H:$H,0))</f>
        <v>0</v>
      </c>
      <c r="I67" s="23" cm="1">
        <f t="array" ref="I67">SUM(IF((LEFT('2-1 采购订单物料明细表报表导出'!$K:$K,7)=I$1)*('2-1 采购订单物料明细表报表导出'!$D:$D=$A67),'2-1 采购订单物料明细表报表导出'!$H:$H,0))</f>
        <v>0</v>
      </c>
      <c r="J67" s="23" cm="1">
        <f t="array" ref="J67">SUM(IF((LEFT('2-1 采购订单物料明细表报表导出'!$K:$K,7)=J$1)*('2-1 采购订单物料明细表报表导出'!$D:$D=$A67),'2-1 采购订单物料明细表报表导出'!$H:$H,0))</f>
        <v>0</v>
      </c>
      <c r="K67" s="23" cm="1">
        <f t="array" ref="K67">SUM(IF((LEFT('2-1 采购订单物料明细表报表导出'!$K:$K,7)=K$1)*('2-1 采购订单物料明细表报表导出'!$D:$D=$A67),'2-1 采购订单物料明细表报表导出'!$H:$H,0))</f>
        <v>0</v>
      </c>
      <c r="L67" s="23" cm="1">
        <f t="array" ref="L67">SUM(IF((LEFT('2-1 采购订单物料明细表报表导出'!$K:$K,7)=L$1)*('2-1 采购订单物料明细表报表导出'!$D:$D=$A67),'2-1 采购订单物料明细表报表导出'!$H:$H,0))</f>
        <v>0</v>
      </c>
      <c r="M67" s="23" cm="1">
        <f t="array" ref="M67">SUM(IF((LEFT('2-1 采购订单物料明细表报表导出'!$K:$K,7)=M$1)*('2-1 采购订单物料明细表报表导出'!$D:$D=$A67),'2-1 采购订单物料明细表报表导出'!$H:$H,0))</f>
        <v>0</v>
      </c>
      <c r="N67" s="23" cm="1">
        <f t="array" ref="N67">SUM(IF((LEFT('2-1 采购订单物料明细表报表导出'!$K:$K,7)=N$1)*('2-1 采购订单物料明细表报表导出'!$D:$D=$A67),'2-1 采购订单物料明细表报表导出'!$H:$H,0))</f>
        <v>0</v>
      </c>
      <c r="O67" s="23" cm="1">
        <f t="array" ref="O67">SUM(IF((LEFT('2-1 采购订单物料明细表报表导出'!$K:$K,7)=O$1)*('2-1 采购订单物料明细表报表导出'!$D:$D=$A67),'2-1 采购订单物料明细表报表导出'!$H:$H,0))</f>
        <v>0</v>
      </c>
    </row>
    <row r="68" spans="1:15">
      <c r="A68" s="20" t="s">
        <v>3375</v>
      </c>
      <c r="B68" s="24"/>
      <c r="C68" s="24" t="s">
        <v>3336</v>
      </c>
      <c r="D68" s="23" cm="1">
        <f t="array" ref="D68">SUM(IF((LEFT('2-1 采购订单物料明细表报表导出'!$K:$K,7)=D$1)*('2-1 采购订单物料明细表报表导出'!$D:$D=$A68),'2-1 采购订单物料明细表报表导出'!$H:$H,0))</f>
        <v>0</v>
      </c>
      <c r="E68" s="23" cm="1">
        <f t="array" ref="E68">SUM(IF((LEFT('2-1 采购订单物料明细表报表导出'!$K:$K,7)=E$1)*('2-1 采购订单物料明细表报表导出'!$D:$D=$A68),'2-1 采购订单物料明细表报表导出'!$H:$H,0))</f>
        <v>0</v>
      </c>
      <c r="F68" s="23" cm="1">
        <f t="array" ref="F68">SUM(IF((LEFT('2-1 采购订单物料明细表报表导出'!$K:$K,7)=F$1)*('2-1 采购订单物料明细表报表导出'!$D:$D=$A68),'2-1 采购订单物料明细表报表导出'!$H:$H,0))</f>
        <v>0</v>
      </c>
      <c r="G68" s="23" cm="1">
        <f t="array" ref="G68">SUM(IF((LEFT('2-1 采购订单物料明细表报表导出'!$K:$K,7)=G$1)*('2-1 采购订单物料明细表报表导出'!$D:$D=$A68),'2-1 采购订单物料明细表报表导出'!$H:$H,0))</f>
        <v>0</v>
      </c>
      <c r="H68" s="23" cm="1">
        <f t="array" ref="H68">SUM(IF((LEFT('2-1 采购订单物料明细表报表导出'!$K:$K,7)=H$1)*('2-1 采购订单物料明细表报表导出'!$D:$D=$A68),'2-1 采购订单物料明细表报表导出'!$H:$H,0))</f>
        <v>0</v>
      </c>
      <c r="I68" s="23" cm="1">
        <f t="array" ref="I68">SUM(IF((LEFT('2-1 采购订单物料明细表报表导出'!$K:$K,7)=I$1)*('2-1 采购订单物料明细表报表导出'!$D:$D=$A68),'2-1 采购订单物料明细表报表导出'!$H:$H,0))</f>
        <v>0</v>
      </c>
      <c r="J68" s="23" cm="1">
        <f t="array" ref="J68">SUM(IF((LEFT('2-1 采购订单物料明细表报表导出'!$K:$K,7)=J$1)*('2-1 采购订单物料明细表报表导出'!$D:$D=$A68),'2-1 采购订单物料明细表报表导出'!$H:$H,0))</f>
        <v>0</v>
      </c>
      <c r="K68" s="23" cm="1">
        <f t="array" ref="K68">SUM(IF((LEFT('2-1 采购订单物料明细表报表导出'!$K:$K,7)=K$1)*('2-1 采购订单物料明细表报表导出'!$D:$D=$A68),'2-1 采购订单物料明细表报表导出'!$H:$H,0))</f>
        <v>0</v>
      </c>
      <c r="L68" s="23" cm="1">
        <f t="array" ref="L68">SUM(IF((LEFT('2-1 采购订单物料明细表报表导出'!$K:$K,7)=L$1)*('2-1 采购订单物料明细表报表导出'!$D:$D=$A68),'2-1 采购订单物料明细表报表导出'!$H:$H,0))</f>
        <v>0</v>
      </c>
      <c r="M68" s="23" cm="1">
        <f t="array" ref="M68">SUM(IF((LEFT('2-1 采购订单物料明细表报表导出'!$K:$K,7)=M$1)*('2-1 采购订单物料明细表报表导出'!$D:$D=$A68),'2-1 采购订单物料明细表报表导出'!$H:$H,0))</f>
        <v>0</v>
      </c>
      <c r="N68" s="23" cm="1">
        <f t="array" ref="N68">SUM(IF((LEFT('2-1 采购订单物料明细表报表导出'!$K:$K,7)=N$1)*('2-1 采购订单物料明细表报表导出'!$D:$D=$A68),'2-1 采购订单物料明细表报表导出'!$H:$H,0))</f>
        <v>0</v>
      </c>
      <c r="O68" s="23" cm="1">
        <f t="array" ref="O68">SUM(IF((LEFT('2-1 采购订单物料明细表报表导出'!$K:$K,7)=O$1)*('2-1 采购订单物料明细表报表导出'!$D:$D=$A68),'2-1 采购订单物料明细表报表导出'!$H:$H,0))</f>
        <v>0</v>
      </c>
    </row>
    <row r="69" spans="1:15">
      <c r="A69" s="20" t="s">
        <v>3376</v>
      </c>
      <c r="B69" s="24"/>
      <c r="C69" s="24" t="s">
        <v>3336</v>
      </c>
      <c r="D69" s="23" cm="1">
        <f t="array" ref="D69">SUM(IF((LEFT('2-1 采购订单物料明细表报表导出'!$K:$K,7)=D$1)*('2-1 采购订单物料明细表报表导出'!$D:$D=$A69),'2-1 采购订单物料明细表报表导出'!$H:$H,0))</f>
        <v>0</v>
      </c>
      <c r="E69" s="23" cm="1">
        <f t="array" ref="E69">SUM(IF((LEFT('2-1 采购订单物料明细表报表导出'!$K:$K,7)=E$1)*('2-1 采购订单物料明细表报表导出'!$D:$D=$A69),'2-1 采购订单物料明细表报表导出'!$H:$H,0))</f>
        <v>0</v>
      </c>
      <c r="F69" s="23" cm="1">
        <f t="array" ref="F69">SUM(IF((LEFT('2-1 采购订单物料明细表报表导出'!$K:$K,7)=F$1)*('2-1 采购订单物料明细表报表导出'!$D:$D=$A69),'2-1 采购订单物料明细表报表导出'!$H:$H,0))</f>
        <v>0</v>
      </c>
      <c r="G69" s="23" cm="1">
        <f t="array" ref="G69">SUM(IF((LEFT('2-1 采购订单物料明细表报表导出'!$K:$K,7)=G$1)*('2-1 采购订单物料明细表报表导出'!$D:$D=$A69),'2-1 采购订单物料明细表报表导出'!$H:$H,0))</f>
        <v>0</v>
      </c>
      <c r="H69" s="23" cm="1">
        <f t="array" ref="H69">SUM(IF((LEFT('2-1 采购订单物料明细表报表导出'!$K:$K,7)=H$1)*('2-1 采购订单物料明细表报表导出'!$D:$D=$A69),'2-1 采购订单物料明细表报表导出'!$H:$H,0))</f>
        <v>0</v>
      </c>
      <c r="I69" s="23" cm="1">
        <f t="array" ref="I69">SUM(IF((LEFT('2-1 采购订单物料明细表报表导出'!$K:$K,7)=I$1)*('2-1 采购订单物料明细表报表导出'!$D:$D=$A69),'2-1 采购订单物料明细表报表导出'!$H:$H,0))</f>
        <v>0</v>
      </c>
      <c r="J69" s="23" cm="1">
        <f t="array" ref="J69">SUM(IF((LEFT('2-1 采购订单物料明细表报表导出'!$K:$K,7)=J$1)*('2-1 采购订单物料明细表报表导出'!$D:$D=$A69),'2-1 采购订单物料明细表报表导出'!$H:$H,0))</f>
        <v>0</v>
      </c>
      <c r="K69" s="23" cm="1">
        <f t="array" ref="K69">SUM(IF((LEFT('2-1 采购订单物料明细表报表导出'!$K:$K,7)=K$1)*('2-1 采购订单物料明细表报表导出'!$D:$D=$A69),'2-1 采购订单物料明细表报表导出'!$H:$H,0))</f>
        <v>0</v>
      </c>
      <c r="L69" s="23" cm="1">
        <f t="array" ref="L69">SUM(IF((LEFT('2-1 采购订单物料明细表报表导出'!$K:$K,7)=L$1)*('2-1 采购订单物料明细表报表导出'!$D:$D=$A69),'2-1 采购订单物料明细表报表导出'!$H:$H,0))</f>
        <v>0</v>
      </c>
      <c r="M69" s="23" cm="1">
        <f t="array" ref="M69">SUM(IF((LEFT('2-1 采购订单物料明细表报表导出'!$K:$K,7)=M$1)*('2-1 采购订单物料明细表报表导出'!$D:$D=$A69),'2-1 采购订单物料明细表报表导出'!$H:$H,0))</f>
        <v>0</v>
      </c>
      <c r="N69" s="23" cm="1">
        <f t="array" ref="N69">SUM(IF((LEFT('2-1 采购订单物料明细表报表导出'!$K:$K,7)=N$1)*('2-1 采购订单物料明细表报表导出'!$D:$D=$A69),'2-1 采购订单物料明细表报表导出'!$H:$H,0))</f>
        <v>0</v>
      </c>
      <c r="O69" s="23" cm="1">
        <f t="array" ref="O69">SUM(IF((LEFT('2-1 采购订单物料明细表报表导出'!$K:$K,7)=O$1)*('2-1 采购订单物料明细表报表导出'!$D:$D=$A69),'2-1 采购订单物料明细表报表导出'!$H:$H,0))</f>
        <v>0</v>
      </c>
    </row>
    <row r="70" spans="1:15">
      <c r="A70" s="20" t="s">
        <v>3377</v>
      </c>
      <c r="B70" s="24"/>
      <c r="C70" s="24" t="s">
        <v>3336</v>
      </c>
      <c r="D70" s="23" cm="1">
        <f t="array" ref="D70">SUM(IF((LEFT('2-1 采购订单物料明细表报表导出'!$K:$K,7)=D$1)*('2-1 采购订单物料明细表报表导出'!$D:$D=$A70),'2-1 采购订单物料明细表报表导出'!$H:$H,0))</f>
        <v>0</v>
      </c>
      <c r="E70" s="23" cm="1">
        <f t="array" ref="E70">SUM(IF((LEFT('2-1 采购订单物料明细表报表导出'!$K:$K,7)=E$1)*('2-1 采购订单物料明细表报表导出'!$D:$D=$A70),'2-1 采购订单物料明细表报表导出'!$H:$H,0))</f>
        <v>0</v>
      </c>
      <c r="F70" s="23" cm="1">
        <f t="array" ref="F70">SUM(IF((LEFT('2-1 采购订单物料明细表报表导出'!$K:$K,7)=F$1)*('2-1 采购订单物料明细表报表导出'!$D:$D=$A70),'2-1 采购订单物料明细表报表导出'!$H:$H,0))</f>
        <v>0</v>
      </c>
      <c r="G70" s="23" cm="1">
        <f t="array" ref="G70">SUM(IF((LEFT('2-1 采购订单物料明细表报表导出'!$K:$K,7)=G$1)*('2-1 采购订单物料明细表报表导出'!$D:$D=$A70),'2-1 采购订单物料明细表报表导出'!$H:$H,0))</f>
        <v>0</v>
      </c>
      <c r="H70" s="23" cm="1">
        <f t="array" ref="H70">SUM(IF((LEFT('2-1 采购订单物料明细表报表导出'!$K:$K,7)=H$1)*('2-1 采购订单物料明细表报表导出'!$D:$D=$A70),'2-1 采购订单物料明细表报表导出'!$H:$H,0))</f>
        <v>0</v>
      </c>
      <c r="I70" s="23" cm="1">
        <f t="array" ref="I70">SUM(IF((LEFT('2-1 采购订单物料明细表报表导出'!$K:$K,7)=I$1)*('2-1 采购订单物料明细表报表导出'!$D:$D=$A70),'2-1 采购订单物料明细表报表导出'!$H:$H,0))</f>
        <v>0</v>
      </c>
      <c r="J70" s="23" cm="1">
        <f t="array" ref="J70">SUM(IF((LEFT('2-1 采购订单物料明细表报表导出'!$K:$K,7)=J$1)*('2-1 采购订单物料明细表报表导出'!$D:$D=$A70),'2-1 采购订单物料明细表报表导出'!$H:$H,0))</f>
        <v>0</v>
      </c>
      <c r="K70" s="23" cm="1">
        <f t="array" ref="K70">SUM(IF((LEFT('2-1 采购订单物料明细表报表导出'!$K:$K,7)=K$1)*('2-1 采购订单物料明细表报表导出'!$D:$D=$A70),'2-1 采购订单物料明细表报表导出'!$H:$H,0))</f>
        <v>0</v>
      </c>
      <c r="L70" s="23" cm="1">
        <f t="array" ref="L70">SUM(IF((LEFT('2-1 采购订单物料明细表报表导出'!$K:$K,7)=L$1)*('2-1 采购订单物料明细表报表导出'!$D:$D=$A70),'2-1 采购订单物料明细表报表导出'!$H:$H,0))</f>
        <v>0</v>
      </c>
      <c r="M70" s="23" cm="1">
        <f t="array" ref="M70">SUM(IF((LEFT('2-1 采购订单物料明细表报表导出'!$K:$K,7)=M$1)*('2-1 采购订单物料明细表报表导出'!$D:$D=$A70),'2-1 采购订单物料明细表报表导出'!$H:$H,0))</f>
        <v>0</v>
      </c>
      <c r="N70" s="23" cm="1">
        <f t="array" ref="N70">SUM(IF((LEFT('2-1 采购订单物料明细表报表导出'!$K:$K,7)=N$1)*('2-1 采购订单物料明细表报表导出'!$D:$D=$A70),'2-1 采购订单物料明细表报表导出'!$H:$H,0))</f>
        <v>0</v>
      </c>
      <c r="O70" s="23" cm="1">
        <f t="array" ref="O70">SUM(IF((LEFT('2-1 采购订单物料明细表报表导出'!$K:$K,7)=O$1)*('2-1 采购订单物料明细表报表导出'!$D:$D=$A70),'2-1 采购订单物料明细表报表导出'!$H:$H,0))</f>
        <v>0</v>
      </c>
    </row>
    <row r="71" spans="1:15">
      <c r="A71" s="20" t="s">
        <v>3378</v>
      </c>
      <c r="B71" s="24"/>
      <c r="C71" s="24" t="s">
        <v>3336</v>
      </c>
      <c r="D71" s="23" cm="1">
        <f t="array" ref="D71">SUM(IF((LEFT('2-1 采购订单物料明细表报表导出'!$K:$K,7)=D$1)*('2-1 采购订单物料明细表报表导出'!$D:$D=$A71),'2-1 采购订单物料明细表报表导出'!$H:$H,0))</f>
        <v>0</v>
      </c>
      <c r="E71" s="23" cm="1">
        <f t="array" ref="E71">SUM(IF((LEFT('2-1 采购订单物料明细表报表导出'!$K:$K,7)=E$1)*('2-1 采购订单物料明细表报表导出'!$D:$D=$A71),'2-1 采购订单物料明细表报表导出'!$H:$H,0))</f>
        <v>0</v>
      </c>
      <c r="F71" s="23" cm="1">
        <f t="array" ref="F71">SUM(IF((LEFT('2-1 采购订单物料明细表报表导出'!$K:$K,7)=F$1)*('2-1 采购订单物料明细表报表导出'!$D:$D=$A71),'2-1 采购订单物料明细表报表导出'!$H:$H,0))</f>
        <v>0</v>
      </c>
      <c r="G71" s="23" cm="1">
        <f t="array" ref="G71">SUM(IF((LEFT('2-1 采购订单物料明细表报表导出'!$K:$K,7)=G$1)*('2-1 采购订单物料明细表报表导出'!$D:$D=$A71),'2-1 采购订单物料明细表报表导出'!$H:$H,0))</f>
        <v>0</v>
      </c>
      <c r="H71" s="23" cm="1">
        <f t="array" ref="H71">SUM(IF((LEFT('2-1 采购订单物料明细表报表导出'!$K:$K,7)=H$1)*('2-1 采购订单物料明细表报表导出'!$D:$D=$A71),'2-1 采购订单物料明细表报表导出'!$H:$H,0))</f>
        <v>0</v>
      </c>
      <c r="I71" s="23" cm="1">
        <f t="array" ref="I71">SUM(IF((LEFT('2-1 采购订单物料明细表报表导出'!$K:$K,7)=I$1)*('2-1 采购订单物料明细表报表导出'!$D:$D=$A71),'2-1 采购订单物料明细表报表导出'!$H:$H,0))</f>
        <v>0</v>
      </c>
      <c r="J71" s="23" cm="1">
        <f t="array" ref="J71">SUM(IF((LEFT('2-1 采购订单物料明细表报表导出'!$K:$K,7)=J$1)*('2-1 采购订单物料明细表报表导出'!$D:$D=$A71),'2-1 采购订单物料明细表报表导出'!$H:$H,0))</f>
        <v>0</v>
      </c>
      <c r="K71" s="23" cm="1">
        <f t="array" ref="K71">SUM(IF((LEFT('2-1 采购订单物料明细表报表导出'!$K:$K,7)=K$1)*('2-1 采购订单物料明细表报表导出'!$D:$D=$A71),'2-1 采购订单物料明细表报表导出'!$H:$H,0))</f>
        <v>0</v>
      </c>
      <c r="L71" s="23" cm="1">
        <f t="array" ref="L71">SUM(IF((LEFT('2-1 采购订单物料明细表报表导出'!$K:$K,7)=L$1)*('2-1 采购订单物料明细表报表导出'!$D:$D=$A71),'2-1 采购订单物料明细表报表导出'!$H:$H,0))</f>
        <v>0</v>
      </c>
      <c r="M71" s="23" cm="1">
        <f t="array" ref="M71">SUM(IF((LEFT('2-1 采购订单物料明细表报表导出'!$K:$K,7)=M$1)*('2-1 采购订单物料明细表报表导出'!$D:$D=$A71),'2-1 采购订单物料明细表报表导出'!$H:$H,0))</f>
        <v>0</v>
      </c>
      <c r="N71" s="23" cm="1">
        <f t="array" ref="N71">SUM(IF((LEFT('2-1 采购订单物料明细表报表导出'!$K:$K,7)=N$1)*('2-1 采购订单物料明细表报表导出'!$D:$D=$A71),'2-1 采购订单物料明细表报表导出'!$H:$H,0))</f>
        <v>0</v>
      </c>
      <c r="O71" s="23" cm="1">
        <f t="array" ref="O71">SUM(IF((LEFT('2-1 采购订单物料明细表报表导出'!$K:$K,7)=O$1)*('2-1 采购订单物料明细表报表导出'!$D:$D=$A71),'2-1 采购订单物料明细表报表导出'!$H:$H,0))</f>
        <v>0</v>
      </c>
    </row>
    <row r="72" spans="1:15">
      <c r="A72" s="20" t="s">
        <v>3379</v>
      </c>
      <c r="B72" s="24"/>
      <c r="C72" s="24" t="s">
        <v>3336</v>
      </c>
      <c r="D72" s="23" cm="1">
        <f t="array" ref="D72">SUM(IF((LEFT('2-1 采购订单物料明细表报表导出'!$K:$K,7)=D$1)*('2-1 采购订单物料明细表报表导出'!$D:$D=$A72),'2-1 采购订单物料明细表报表导出'!$H:$H,0))</f>
        <v>0</v>
      </c>
      <c r="E72" s="23" cm="1">
        <f t="array" ref="E72">SUM(IF((LEFT('2-1 采购订单物料明细表报表导出'!$K:$K,7)=E$1)*('2-1 采购订单物料明细表报表导出'!$D:$D=$A72),'2-1 采购订单物料明细表报表导出'!$H:$H,0))</f>
        <v>0</v>
      </c>
      <c r="F72" s="23" cm="1">
        <f t="array" ref="F72">SUM(IF((LEFT('2-1 采购订单物料明细表报表导出'!$K:$K,7)=F$1)*('2-1 采购订单物料明细表报表导出'!$D:$D=$A72),'2-1 采购订单物料明细表报表导出'!$H:$H,0))</f>
        <v>0</v>
      </c>
      <c r="G72" s="23" cm="1">
        <f t="array" ref="G72">SUM(IF((LEFT('2-1 采购订单物料明细表报表导出'!$K:$K,7)=G$1)*('2-1 采购订单物料明细表报表导出'!$D:$D=$A72),'2-1 采购订单物料明细表报表导出'!$H:$H,0))</f>
        <v>0</v>
      </c>
      <c r="H72" s="23" cm="1">
        <f t="array" ref="H72">SUM(IF((LEFT('2-1 采购订单物料明细表报表导出'!$K:$K,7)=H$1)*('2-1 采购订单物料明细表报表导出'!$D:$D=$A72),'2-1 采购订单物料明细表报表导出'!$H:$H,0))</f>
        <v>0</v>
      </c>
      <c r="I72" s="23" cm="1">
        <f t="array" ref="I72">SUM(IF((LEFT('2-1 采购订单物料明细表报表导出'!$K:$K,7)=I$1)*('2-1 采购订单物料明细表报表导出'!$D:$D=$A72),'2-1 采购订单物料明细表报表导出'!$H:$H,0))</f>
        <v>0</v>
      </c>
      <c r="J72" s="23" cm="1">
        <f t="array" ref="J72">SUM(IF((LEFT('2-1 采购订单物料明细表报表导出'!$K:$K,7)=J$1)*('2-1 采购订单物料明细表报表导出'!$D:$D=$A72),'2-1 采购订单物料明细表报表导出'!$H:$H,0))</f>
        <v>0</v>
      </c>
      <c r="K72" s="23" cm="1">
        <f t="array" ref="K72">SUM(IF((LEFT('2-1 采购订单物料明细表报表导出'!$K:$K,7)=K$1)*('2-1 采购订单物料明细表报表导出'!$D:$D=$A72),'2-1 采购订单物料明细表报表导出'!$H:$H,0))</f>
        <v>0</v>
      </c>
      <c r="L72" s="23" cm="1">
        <f t="array" ref="L72">SUM(IF((LEFT('2-1 采购订单物料明细表报表导出'!$K:$K,7)=L$1)*('2-1 采购订单物料明细表报表导出'!$D:$D=$A72),'2-1 采购订单物料明细表报表导出'!$H:$H,0))</f>
        <v>0</v>
      </c>
      <c r="M72" s="23" cm="1">
        <f t="array" ref="M72">SUM(IF((LEFT('2-1 采购订单物料明细表报表导出'!$K:$K,7)=M$1)*('2-1 采购订单物料明细表报表导出'!$D:$D=$A72),'2-1 采购订单物料明细表报表导出'!$H:$H,0))</f>
        <v>0</v>
      </c>
      <c r="N72" s="23" cm="1">
        <f t="array" ref="N72">SUM(IF((LEFT('2-1 采购订单物料明细表报表导出'!$K:$K,7)=N$1)*('2-1 采购订单物料明细表报表导出'!$D:$D=$A72),'2-1 采购订单物料明细表报表导出'!$H:$H,0))</f>
        <v>0</v>
      </c>
      <c r="O72" s="23" cm="1">
        <f t="array" ref="O72">SUM(IF((LEFT('2-1 采购订单物料明细表报表导出'!$K:$K,7)=O$1)*('2-1 采购订单物料明细表报表导出'!$D:$D=$A72),'2-1 采购订单物料明细表报表导出'!$H:$H,0))</f>
        <v>0</v>
      </c>
    </row>
    <row r="73" spans="1:15">
      <c r="A73" s="20" t="s">
        <v>3380</v>
      </c>
      <c r="B73" s="24"/>
      <c r="C73" s="24" t="s">
        <v>3336</v>
      </c>
      <c r="D73" s="23" cm="1">
        <f t="array" ref="D73">SUM(IF((LEFT('2-1 采购订单物料明细表报表导出'!$K:$K,7)=D$1)*('2-1 采购订单物料明细表报表导出'!$D:$D=$A73),'2-1 采购订单物料明细表报表导出'!$H:$H,0))</f>
        <v>0</v>
      </c>
      <c r="E73" s="23" cm="1">
        <f t="array" ref="E73">SUM(IF((LEFT('2-1 采购订单物料明细表报表导出'!$K:$K,7)=E$1)*('2-1 采购订单物料明细表报表导出'!$D:$D=$A73),'2-1 采购订单物料明细表报表导出'!$H:$H,0))</f>
        <v>0</v>
      </c>
      <c r="F73" s="23" cm="1">
        <f t="array" ref="F73">SUM(IF((LEFT('2-1 采购订单物料明细表报表导出'!$K:$K,7)=F$1)*('2-1 采购订单物料明细表报表导出'!$D:$D=$A73),'2-1 采购订单物料明细表报表导出'!$H:$H,0))</f>
        <v>0</v>
      </c>
      <c r="G73" s="23" cm="1">
        <f t="array" ref="G73">SUM(IF((LEFT('2-1 采购订单物料明细表报表导出'!$K:$K,7)=G$1)*('2-1 采购订单物料明细表报表导出'!$D:$D=$A73),'2-1 采购订单物料明细表报表导出'!$H:$H,0))</f>
        <v>0</v>
      </c>
      <c r="H73" s="23" cm="1">
        <f t="array" ref="H73">SUM(IF((LEFT('2-1 采购订单物料明细表报表导出'!$K:$K,7)=H$1)*('2-1 采购订单物料明细表报表导出'!$D:$D=$A73),'2-1 采购订单物料明细表报表导出'!$H:$H,0))</f>
        <v>0</v>
      </c>
      <c r="I73" s="23" cm="1">
        <f t="array" ref="I73">SUM(IF((LEFT('2-1 采购订单物料明细表报表导出'!$K:$K,7)=I$1)*('2-1 采购订单物料明细表报表导出'!$D:$D=$A73),'2-1 采购订单物料明细表报表导出'!$H:$H,0))</f>
        <v>0</v>
      </c>
      <c r="J73" s="23" cm="1">
        <f t="array" ref="J73">SUM(IF((LEFT('2-1 采购订单物料明细表报表导出'!$K:$K,7)=J$1)*('2-1 采购订单物料明细表报表导出'!$D:$D=$A73),'2-1 采购订单物料明细表报表导出'!$H:$H,0))</f>
        <v>0</v>
      </c>
      <c r="K73" s="23" cm="1">
        <f t="array" ref="K73">SUM(IF((LEFT('2-1 采购订单物料明细表报表导出'!$K:$K,7)=K$1)*('2-1 采购订单物料明细表报表导出'!$D:$D=$A73),'2-1 采购订单物料明细表报表导出'!$H:$H,0))</f>
        <v>0</v>
      </c>
      <c r="L73" s="23" cm="1">
        <f t="array" ref="L73">SUM(IF((LEFT('2-1 采购订单物料明细表报表导出'!$K:$K,7)=L$1)*('2-1 采购订单物料明细表报表导出'!$D:$D=$A73),'2-1 采购订单物料明细表报表导出'!$H:$H,0))</f>
        <v>0</v>
      </c>
      <c r="M73" s="23" cm="1">
        <f t="array" ref="M73">SUM(IF((LEFT('2-1 采购订单物料明细表报表导出'!$K:$K,7)=M$1)*('2-1 采购订单物料明细表报表导出'!$D:$D=$A73),'2-1 采购订单物料明细表报表导出'!$H:$H,0))</f>
        <v>0</v>
      </c>
      <c r="N73" s="23" cm="1">
        <f t="array" ref="N73">SUM(IF((LEFT('2-1 采购订单物料明细表报表导出'!$K:$K,7)=N$1)*('2-1 采购订单物料明细表报表导出'!$D:$D=$A73),'2-1 采购订单物料明细表报表导出'!$H:$H,0))</f>
        <v>0</v>
      </c>
      <c r="O73" s="23" cm="1">
        <f t="array" ref="O73">SUM(IF((LEFT('2-1 采购订单物料明细表报表导出'!$K:$K,7)=O$1)*('2-1 采购订单物料明细表报表导出'!$D:$D=$A73),'2-1 采购订单物料明细表报表导出'!$H:$H,0))</f>
        <v>0</v>
      </c>
    </row>
    <row r="74" spans="1:15">
      <c r="A74" s="20" t="s">
        <v>3381</v>
      </c>
      <c r="B74" s="24"/>
      <c r="C74" s="24" t="s">
        <v>3336</v>
      </c>
      <c r="D74" s="23" cm="1">
        <f t="array" ref="D74">SUM(IF((LEFT('2-1 采购订单物料明细表报表导出'!$K:$K,7)=D$1)*('2-1 采购订单物料明细表报表导出'!$D:$D=$A74),'2-1 采购订单物料明细表报表导出'!$H:$H,0))</f>
        <v>0</v>
      </c>
      <c r="E74" s="23" cm="1">
        <f t="array" ref="E74">SUM(IF((LEFT('2-1 采购订单物料明细表报表导出'!$K:$K,7)=E$1)*('2-1 采购订单物料明细表报表导出'!$D:$D=$A74),'2-1 采购订单物料明细表报表导出'!$H:$H,0))</f>
        <v>0</v>
      </c>
      <c r="F74" s="23" cm="1">
        <f t="array" ref="F74">SUM(IF((LEFT('2-1 采购订单物料明细表报表导出'!$K:$K,7)=F$1)*('2-1 采购订单物料明细表报表导出'!$D:$D=$A74),'2-1 采购订单物料明细表报表导出'!$H:$H,0))</f>
        <v>0</v>
      </c>
      <c r="G74" s="23" cm="1">
        <f t="array" ref="G74">SUM(IF((LEFT('2-1 采购订单物料明细表报表导出'!$K:$K,7)=G$1)*('2-1 采购订单物料明细表报表导出'!$D:$D=$A74),'2-1 采购订单物料明细表报表导出'!$H:$H,0))</f>
        <v>0</v>
      </c>
      <c r="H74" s="23" cm="1">
        <f t="array" ref="H74">SUM(IF((LEFT('2-1 采购订单物料明细表报表导出'!$K:$K,7)=H$1)*('2-1 采购订单物料明细表报表导出'!$D:$D=$A74),'2-1 采购订单物料明细表报表导出'!$H:$H,0))</f>
        <v>0</v>
      </c>
      <c r="I74" s="23" cm="1">
        <f t="array" ref="I74">SUM(IF((LEFT('2-1 采购订单物料明细表报表导出'!$K:$K,7)=I$1)*('2-1 采购订单物料明细表报表导出'!$D:$D=$A74),'2-1 采购订单物料明细表报表导出'!$H:$H,0))</f>
        <v>0</v>
      </c>
      <c r="J74" s="23" cm="1">
        <f t="array" ref="J74">SUM(IF((LEFT('2-1 采购订单物料明细表报表导出'!$K:$K,7)=J$1)*('2-1 采购订单物料明细表报表导出'!$D:$D=$A74),'2-1 采购订单物料明细表报表导出'!$H:$H,0))</f>
        <v>0</v>
      </c>
      <c r="K74" s="23" cm="1">
        <f t="array" ref="K74">SUM(IF((LEFT('2-1 采购订单物料明细表报表导出'!$K:$K,7)=K$1)*('2-1 采购订单物料明细表报表导出'!$D:$D=$A74),'2-1 采购订单物料明细表报表导出'!$H:$H,0))</f>
        <v>0</v>
      </c>
      <c r="L74" s="23" cm="1">
        <f t="array" ref="L74">SUM(IF((LEFT('2-1 采购订单物料明细表报表导出'!$K:$K,7)=L$1)*('2-1 采购订单物料明细表报表导出'!$D:$D=$A74),'2-1 采购订单物料明细表报表导出'!$H:$H,0))</f>
        <v>0</v>
      </c>
      <c r="M74" s="23" cm="1">
        <f t="array" ref="M74">SUM(IF((LEFT('2-1 采购订单物料明细表报表导出'!$K:$K,7)=M$1)*('2-1 采购订单物料明细表报表导出'!$D:$D=$A74),'2-1 采购订单物料明细表报表导出'!$H:$H,0))</f>
        <v>0</v>
      </c>
      <c r="N74" s="23" cm="1">
        <f t="array" ref="N74">SUM(IF((LEFT('2-1 采购订单物料明细表报表导出'!$K:$K,7)=N$1)*('2-1 采购订单物料明细表报表导出'!$D:$D=$A74),'2-1 采购订单物料明细表报表导出'!$H:$H,0))</f>
        <v>0</v>
      </c>
      <c r="O74" s="23" cm="1">
        <f t="array" ref="O74">SUM(IF((LEFT('2-1 采购订单物料明细表报表导出'!$K:$K,7)=O$1)*('2-1 采购订单物料明细表报表导出'!$D:$D=$A74),'2-1 采购订单物料明细表报表导出'!$H:$H,0))</f>
        <v>0</v>
      </c>
    </row>
    <row r="75" spans="1:15">
      <c r="A75" s="20" t="s">
        <v>3382</v>
      </c>
      <c r="B75" s="24"/>
      <c r="C75" s="24" t="s">
        <v>3336</v>
      </c>
      <c r="D75" s="23" cm="1">
        <f t="array" ref="D75">SUM(IF((LEFT('2-1 采购订单物料明细表报表导出'!$K:$K,7)=D$1)*('2-1 采购订单物料明细表报表导出'!$D:$D=$A75),'2-1 采购订单物料明细表报表导出'!$H:$H,0))</f>
        <v>0</v>
      </c>
      <c r="E75" s="23" cm="1">
        <f t="array" ref="E75">SUM(IF((LEFT('2-1 采购订单物料明细表报表导出'!$K:$K,7)=E$1)*('2-1 采购订单物料明细表报表导出'!$D:$D=$A75),'2-1 采购订单物料明细表报表导出'!$H:$H,0))</f>
        <v>0</v>
      </c>
      <c r="F75" s="23" cm="1">
        <f t="array" ref="F75">SUM(IF((LEFT('2-1 采购订单物料明细表报表导出'!$K:$K,7)=F$1)*('2-1 采购订单物料明细表报表导出'!$D:$D=$A75),'2-1 采购订单物料明细表报表导出'!$H:$H,0))</f>
        <v>0</v>
      </c>
      <c r="G75" s="23" cm="1">
        <f t="array" ref="G75">SUM(IF((LEFT('2-1 采购订单物料明细表报表导出'!$K:$K,7)=G$1)*('2-1 采购订单物料明细表报表导出'!$D:$D=$A75),'2-1 采购订单物料明细表报表导出'!$H:$H,0))</f>
        <v>0</v>
      </c>
      <c r="H75" s="23" cm="1">
        <f t="array" ref="H75">SUM(IF((LEFT('2-1 采购订单物料明细表报表导出'!$K:$K,7)=H$1)*('2-1 采购订单物料明细表报表导出'!$D:$D=$A75),'2-1 采购订单物料明细表报表导出'!$H:$H,0))</f>
        <v>0</v>
      </c>
      <c r="I75" s="23" cm="1">
        <f t="array" ref="I75">SUM(IF((LEFT('2-1 采购订单物料明细表报表导出'!$K:$K,7)=I$1)*('2-1 采购订单物料明细表报表导出'!$D:$D=$A75),'2-1 采购订单物料明细表报表导出'!$H:$H,0))</f>
        <v>0</v>
      </c>
      <c r="J75" s="23" cm="1">
        <f t="array" ref="J75">SUM(IF((LEFT('2-1 采购订单物料明细表报表导出'!$K:$K,7)=J$1)*('2-1 采购订单物料明细表报表导出'!$D:$D=$A75),'2-1 采购订单物料明细表报表导出'!$H:$H,0))</f>
        <v>0</v>
      </c>
      <c r="K75" s="23" cm="1">
        <f t="array" ref="K75">SUM(IF((LEFT('2-1 采购订单物料明细表报表导出'!$K:$K,7)=K$1)*('2-1 采购订单物料明细表报表导出'!$D:$D=$A75),'2-1 采购订单物料明细表报表导出'!$H:$H,0))</f>
        <v>0</v>
      </c>
      <c r="L75" s="23" cm="1">
        <f t="array" ref="L75">SUM(IF((LEFT('2-1 采购订单物料明细表报表导出'!$K:$K,7)=L$1)*('2-1 采购订单物料明细表报表导出'!$D:$D=$A75),'2-1 采购订单物料明细表报表导出'!$H:$H,0))</f>
        <v>0</v>
      </c>
      <c r="M75" s="23" cm="1">
        <f t="array" ref="M75">SUM(IF((LEFT('2-1 采购订单物料明细表报表导出'!$K:$K,7)=M$1)*('2-1 采购订单物料明细表报表导出'!$D:$D=$A75),'2-1 采购订单物料明细表报表导出'!$H:$H,0))</f>
        <v>0</v>
      </c>
      <c r="N75" s="23" cm="1">
        <f t="array" ref="N75">SUM(IF((LEFT('2-1 采购订单物料明细表报表导出'!$K:$K,7)=N$1)*('2-1 采购订单物料明细表报表导出'!$D:$D=$A75),'2-1 采购订单物料明细表报表导出'!$H:$H,0))</f>
        <v>0</v>
      </c>
      <c r="O75" s="23" cm="1">
        <f t="array" ref="O75">SUM(IF((LEFT('2-1 采购订单物料明细表报表导出'!$K:$K,7)=O$1)*('2-1 采购订单物料明细表报表导出'!$D:$D=$A75),'2-1 采购订单物料明细表报表导出'!$H:$H,0))</f>
        <v>0</v>
      </c>
    </row>
    <row r="76" spans="1:15">
      <c r="A76" s="20" t="s">
        <v>3383</v>
      </c>
      <c r="B76" s="24"/>
      <c r="C76" s="24" t="s">
        <v>3336</v>
      </c>
      <c r="D76" s="23" cm="1">
        <f t="array" ref="D76">SUM(IF((LEFT('2-1 采购订单物料明细表报表导出'!$K:$K,7)=D$1)*('2-1 采购订单物料明细表报表导出'!$D:$D=$A76),'2-1 采购订单物料明细表报表导出'!$H:$H,0))</f>
        <v>0</v>
      </c>
      <c r="E76" s="23" cm="1">
        <f t="array" ref="E76">SUM(IF((LEFT('2-1 采购订单物料明细表报表导出'!$K:$K,7)=E$1)*('2-1 采购订单物料明细表报表导出'!$D:$D=$A76),'2-1 采购订单物料明细表报表导出'!$H:$H,0))</f>
        <v>0</v>
      </c>
      <c r="F76" s="23" cm="1">
        <f t="array" ref="F76">SUM(IF((LEFT('2-1 采购订单物料明细表报表导出'!$K:$K,7)=F$1)*('2-1 采购订单物料明细表报表导出'!$D:$D=$A76),'2-1 采购订单物料明细表报表导出'!$H:$H,0))</f>
        <v>0</v>
      </c>
      <c r="G76" s="23" cm="1">
        <f t="array" ref="G76">SUM(IF((LEFT('2-1 采购订单物料明细表报表导出'!$K:$K,7)=G$1)*('2-1 采购订单物料明细表报表导出'!$D:$D=$A76),'2-1 采购订单物料明细表报表导出'!$H:$H,0))</f>
        <v>0</v>
      </c>
      <c r="H76" s="23" cm="1">
        <f t="array" ref="H76">SUM(IF((LEFT('2-1 采购订单物料明细表报表导出'!$K:$K,7)=H$1)*('2-1 采购订单物料明细表报表导出'!$D:$D=$A76),'2-1 采购订单物料明细表报表导出'!$H:$H,0))</f>
        <v>0</v>
      </c>
      <c r="I76" s="23" cm="1">
        <f t="array" ref="I76">SUM(IF((LEFT('2-1 采购订单物料明细表报表导出'!$K:$K,7)=I$1)*('2-1 采购订单物料明细表报表导出'!$D:$D=$A76),'2-1 采购订单物料明细表报表导出'!$H:$H,0))</f>
        <v>0</v>
      </c>
      <c r="J76" s="23" cm="1">
        <f t="array" ref="J76">SUM(IF((LEFT('2-1 采购订单物料明细表报表导出'!$K:$K,7)=J$1)*('2-1 采购订单物料明细表报表导出'!$D:$D=$A76),'2-1 采购订单物料明细表报表导出'!$H:$H,0))</f>
        <v>0</v>
      </c>
      <c r="K76" s="23" cm="1">
        <f t="array" ref="K76">SUM(IF((LEFT('2-1 采购订单物料明细表报表导出'!$K:$K,7)=K$1)*('2-1 采购订单物料明细表报表导出'!$D:$D=$A76),'2-1 采购订单物料明细表报表导出'!$H:$H,0))</f>
        <v>0</v>
      </c>
      <c r="L76" s="23" cm="1">
        <f t="array" ref="L76">SUM(IF((LEFT('2-1 采购订单物料明细表报表导出'!$K:$K,7)=L$1)*('2-1 采购订单物料明细表报表导出'!$D:$D=$A76),'2-1 采购订单物料明细表报表导出'!$H:$H,0))</f>
        <v>0</v>
      </c>
      <c r="M76" s="23" cm="1">
        <f t="array" ref="M76">SUM(IF((LEFT('2-1 采购订单物料明细表报表导出'!$K:$K,7)=M$1)*('2-1 采购订单物料明细表报表导出'!$D:$D=$A76),'2-1 采购订单物料明细表报表导出'!$H:$H,0))</f>
        <v>0</v>
      </c>
      <c r="N76" s="23" cm="1">
        <f t="array" ref="N76">SUM(IF((LEFT('2-1 采购订单物料明细表报表导出'!$K:$K,7)=N$1)*('2-1 采购订单物料明细表报表导出'!$D:$D=$A76),'2-1 采购订单物料明细表报表导出'!$H:$H,0))</f>
        <v>0</v>
      </c>
      <c r="O76" s="23" cm="1">
        <f t="array" ref="O76">SUM(IF((LEFT('2-1 采购订单物料明细表报表导出'!$K:$K,7)=O$1)*('2-1 采购订单物料明细表报表导出'!$D:$D=$A76),'2-1 采购订单物料明细表报表导出'!$H:$H,0))</f>
        <v>0</v>
      </c>
    </row>
    <row r="77" spans="1:15">
      <c r="A77" s="20" t="s">
        <v>3384</v>
      </c>
      <c r="B77" s="24"/>
      <c r="C77" s="24" t="s">
        <v>3336</v>
      </c>
      <c r="D77" s="23" cm="1">
        <f t="array" ref="D77">SUM(IF((LEFT('2-1 采购订单物料明细表报表导出'!$K:$K,7)=D$1)*('2-1 采购订单物料明细表报表导出'!$D:$D=$A77),'2-1 采购订单物料明细表报表导出'!$H:$H,0))</f>
        <v>0</v>
      </c>
      <c r="E77" s="23" cm="1">
        <f t="array" ref="E77">SUM(IF((LEFT('2-1 采购订单物料明细表报表导出'!$K:$K,7)=E$1)*('2-1 采购订单物料明细表报表导出'!$D:$D=$A77),'2-1 采购订单物料明细表报表导出'!$H:$H,0))</f>
        <v>0</v>
      </c>
      <c r="F77" s="23" cm="1">
        <f t="array" ref="F77">SUM(IF((LEFT('2-1 采购订单物料明细表报表导出'!$K:$K,7)=F$1)*('2-1 采购订单物料明细表报表导出'!$D:$D=$A77),'2-1 采购订单物料明细表报表导出'!$H:$H,0))</f>
        <v>0</v>
      </c>
      <c r="G77" s="23" cm="1">
        <f t="array" ref="G77">SUM(IF((LEFT('2-1 采购订单物料明细表报表导出'!$K:$K,7)=G$1)*('2-1 采购订单物料明细表报表导出'!$D:$D=$A77),'2-1 采购订单物料明细表报表导出'!$H:$H,0))</f>
        <v>0</v>
      </c>
      <c r="H77" s="23" cm="1">
        <f t="array" ref="H77">SUM(IF((LEFT('2-1 采购订单物料明细表报表导出'!$K:$K,7)=H$1)*('2-1 采购订单物料明细表报表导出'!$D:$D=$A77),'2-1 采购订单物料明细表报表导出'!$H:$H,0))</f>
        <v>0</v>
      </c>
      <c r="I77" s="23" cm="1">
        <f t="array" ref="I77">SUM(IF((LEFT('2-1 采购订单物料明细表报表导出'!$K:$K,7)=I$1)*('2-1 采购订单物料明细表报表导出'!$D:$D=$A77),'2-1 采购订单物料明细表报表导出'!$H:$H,0))</f>
        <v>0</v>
      </c>
      <c r="J77" s="23" cm="1">
        <f t="array" ref="J77">SUM(IF((LEFT('2-1 采购订单物料明细表报表导出'!$K:$K,7)=J$1)*('2-1 采购订单物料明细表报表导出'!$D:$D=$A77),'2-1 采购订单物料明细表报表导出'!$H:$H,0))</f>
        <v>0</v>
      </c>
      <c r="K77" s="23" cm="1">
        <f t="array" ref="K77">SUM(IF((LEFT('2-1 采购订单物料明细表报表导出'!$K:$K,7)=K$1)*('2-1 采购订单物料明细表报表导出'!$D:$D=$A77),'2-1 采购订单物料明细表报表导出'!$H:$H,0))</f>
        <v>0</v>
      </c>
      <c r="L77" s="23" cm="1">
        <f t="array" ref="L77">SUM(IF((LEFT('2-1 采购订单物料明细表报表导出'!$K:$K,7)=L$1)*('2-1 采购订单物料明细表报表导出'!$D:$D=$A77),'2-1 采购订单物料明细表报表导出'!$H:$H,0))</f>
        <v>0</v>
      </c>
      <c r="M77" s="23" cm="1">
        <f t="array" ref="M77">SUM(IF((LEFT('2-1 采购订单物料明细表报表导出'!$K:$K,7)=M$1)*('2-1 采购订单物料明细表报表导出'!$D:$D=$A77),'2-1 采购订单物料明细表报表导出'!$H:$H,0))</f>
        <v>0</v>
      </c>
      <c r="N77" s="23" cm="1">
        <f t="array" ref="N77">SUM(IF((LEFT('2-1 采购订单物料明细表报表导出'!$K:$K,7)=N$1)*('2-1 采购订单物料明细表报表导出'!$D:$D=$A77),'2-1 采购订单物料明细表报表导出'!$H:$H,0))</f>
        <v>0</v>
      </c>
      <c r="O77" s="23" cm="1">
        <f t="array" ref="O77">SUM(IF((LEFT('2-1 采购订单物料明细表报表导出'!$K:$K,7)=O$1)*('2-1 采购订单物料明细表报表导出'!$D:$D=$A77),'2-1 采购订单物料明细表报表导出'!$H:$H,0))</f>
        <v>0</v>
      </c>
    </row>
    <row r="78" spans="1:15">
      <c r="A78" s="20" t="s">
        <v>3385</v>
      </c>
      <c r="B78" s="24"/>
      <c r="C78" s="24" t="s">
        <v>3336</v>
      </c>
      <c r="D78" s="23" cm="1">
        <f t="array" ref="D78">SUM(IF((LEFT('2-1 采购订单物料明细表报表导出'!$K:$K,7)=D$1)*('2-1 采购订单物料明细表报表导出'!$D:$D=$A78),'2-1 采购订单物料明细表报表导出'!$H:$H,0))</f>
        <v>0</v>
      </c>
      <c r="E78" s="23" cm="1">
        <f t="array" ref="E78">SUM(IF((LEFT('2-1 采购订单物料明细表报表导出'!$K:$K,7)=E$1)*('2-1 采购订单物料明细表报表导出'!$D:$D=$A78),'2-1 采购订单物料明细表报表导出'!$H:$H,0))</f>
        <v>0</v>
      </c>
      <c r="F78" s="23" cm="1">
        <f t="array" ref="F78">SUM(IF((LEFT('2-1 采购订单物料明细表报表导出'!$K:$K,7)=F$1)*('2-1 采购订单物料明细表报表导出'!$D:$D=$A78),'2-1 采购订单物料明细表报表导出'!$H:$H,0))</f>
        <v>0</v>
      </c>
      <c r="G78" s="23" cm="1">
        <f t="array" ref="G78">SUM(IF((LEFT('2-1 采购订单物料明细表报表导出'!$K:$K,7)=G$1)*('2-1 采购订单物料明细表报表导出'!$D:$D=$A78),'2-1 采购订单物料明细表报表导出'!$H:$H,0))</f>
        <v>0</v>
      </c>
      <c r="H78" s="23" cm="1">
        <f t="array" ref="H78">SUM(IF((LEFT('2-1 采购订单物料明细表报表导出'!$K:$K,7)=H$1)*('2-1 采购订单物料明细表报表导出'!$D:$D=$A78),'2-1 采购订单物料明细表报表导出'!$H:$H,0))</f>
        <v>0</v>
      </c>
      <c r="I78" s="23" cm="1">
        <f t="array" ref="I78">SUM(IF((LEFT('2-1 采购订单物料明细表报表导出'!$K:$K,7)=I$1)*('2-1 采购订单物料明细表报表导出'!$D:$D=$A78),'2-1 采购订单物料明细表报表导出'!$H:$H,0))</f>
        <v>0</v>
      </c>
      <c r="J78" s="23" cm="1">
        <f t="array" ref="J78">SUM(IF((LEFT('2-1 采购订单物料明细表报表导出'!$K:$K,7)=J$1)*('2-1 采购订单物料明细表报表导出'!$D:$D=$A78),'2-1 采购订单物料明细表报表导出'!$H:$H,0))</f>
        <v>0</v>
      </c>
      <c r="K78" s="23" cm="1">
        <f t="array" ref="K78">SUM(IF((LEFT('2-1 采购订单物料明细表报表导出'!$K:$K,7)=K$1)*('2-1 采购订单物料明细表报表导出'!$D:$D=$A78),'2-1 采购订单物料明细表报表导出'!$H:$H,0))</f>
        <v>0</v>
      </c>
      <c r="L78" s="23" cm="1">
        <f t="array" ref="L78">SUM(IF((LEFT('2-1 采购订单物料明细表报表导出'!$K:$K,7)=L$1)*('2-1 采购订单物料明细表报表导出'!$D:$D=$A78),'2-1 采购订单物料明细表报表导出'!$H:$H,0))</f>
        <v>0</v>
      </c>
      <c r="M78" s="23" cm="1">
        <f t="array" ref="M78">SUM(IF((LEFT('2-1 采购订单物料明细表报表导出'!$K:$K,7)=M$1)*('2-1 采购订单物料明细表报表导出'!$D:$D=$A78),'2-1 采购订单物料明细表报表导出'!$H:$H,0))</f>
        <v>0</v>
      </c>
      <c r="N78" s="23" cm="1">
        <f t="array" ref="N78">SUM(IF((LEFT('2-1 采购订单物料明细表报表导出'!$K:$K,7)=N$1)*('2-1 采购订单物料明细表报表导出'!$D:$D=$A78),'2-1 采购订单物料明细表报表导出'!$H:$H,0))</f>
        <v>0</v>
      </c>
      <c r="O78" s="23" cm="1">
        <f t="array" ref="O78">SUM(IF((LEFT('2-1 采购订单物料明细表报表导出'!$K:$K,7)=O$1)*('2-1 采购订单物料明细表报表导出'!$D:$D=$A78),'2-1 采购订单物料明细表报表导出'!$H:$H,0))</f>
        <v>0</v>
      </c>
    </row>
    <row r="79" spans="1:15">
      <c r="A79" s="20" t="s">
        <v>3386</v>
      </c>
      <c r="B79" s="24"/>
      <c r="C79" s="24" t="s">
        <v>3336</v>
      </c>
      <c r="D79" s="23" cm="1">
        <f t="array" ref="D79">SUM(IF((LEFT('2-1 采购订单物料明细表报表导出'!$K:$K,7)=D$1)*('2-1 采购订单物料明细表报表导出'!$D:$D=$A79),'2-1 采购订单物料明细表报表导出'!$H:$H,0))</f>
        <v>0</v>
      </c>
      <c r="E79" s="23" cm="1">
        <f t="array" ref="E79">SUM(IF((LEFT('2-1 采购订单物料明细表报表导出'!$K:$K,7)=E$1)*('2-1 采购订单物料明细表报表导出'!$D:$D=$A79),'2-1 采购订单物料明细表报表导出'!$H:$H,0))</f>
        <v>0</v>
      </c>
      <c r="F79" s="23" cm="1">
        <f t="array" ref="F79">SUM(IF((LEFT('2-1 采购订单物料明细表报表导出'!$K:$K,7)=F$1)*('2-1 采购订单物料明细表报表导出'!$D:$D=$A79),'2-1 采购订单物料明细表报表导出'!$H:$H,0))</f>
        <v>0</v>
      </c>
      <c r="G79" s="23" cm="1">
        <f t="array" ref="G79">SUM(IF((LEFT('2-1 采购订单物料明细表报表导出'!$K:$K,7)=G$1)*('2-1 采购订单物料明细表报表导出'!$D:$D=$A79),'2-1 采购订单物料明细表报表导出'!$H:$H,0))</f>
        <v>0</v>
      </c>
      <c r="H79" s="23" cm="1">
        <f t="array" ref="H79">SUM(IF((LEFT('2-1 采购订单物料明细表报表导出'!$K:$K,7)=H$1)*('2-1 采购订单物料明细表报表导出'!$D:$D=$A79),'2-1 采购订单物料明细表报表导出'!$H:$H,0))</f>
        <v>0</v>
      </c>
      <c r="I79" s="23" cm="1">
        <f t="array" ref="I79">SUM(IF((LEFT('2-1 采购订单物料明细表报表导出'!$K:$K,7)=I$1)*('2-1 采购订单物料明细表报表导出'!$D:$D=$A79),'2-1 采购订单物料明细表报表导出'!$H:$H,0))</f>
        <v>0</v>
      </c>
      <c r="J79" s="23" cm="1">
        <f t="array" ref="J79">SUM(IF((LEFT('2-1 采购订单物料明细表报表导出'!$K:$K,7)=J$1)*('2-1 采购订单物料明细表报表导出'!$D:$D=$A79),'2-1 采购订单物料明细表报表导出'!$H:$H,0))</f>
        <v>0</v>
      </c>
      <c r="K79" s="23" cm="1">
        <f t="array" ref="K79">SUM(IF((LEFT('2-1 采购订单物料明细表报表导出'!$K:$K,7)=K$1)*('2-1 采购订单物料明细表报表导出'!$D:$D=$A79),'2-1 采购订单物料明细表报表导出'!$H:$H,0))</f>
        <v>0</v>
      </c>
      <c r="L79" s="23" cm="1">
        <f t="array" ref="L79">SUM(IF((LEFT('2-1 采购订单物料明细表报表导出'!$K:$K,7)=L$1)*('2-1 采购订单物料明细表报表导出'!$D:$D=$A79),'2-1 采购订单物料明细表报表导出'!$H:$H,0))</f>
        <v>0</v>
      </c>
      <c r="M79" s="23" cm="1">
        <f t="array" ref="M79">SUM(IF((LEFT('2-1 采购订单物料明细表报表导出'!$K:$K,7)=M$1)*('2-1 采购订单物料明细表报表导出'!$D:$D=$A79),'2-1 采购订单物料明细表报表导出'!$H:$H,0))</f>
        <v>0</v>
      </c>
      <c r="N79" s="23" cm="1">
        <f t="array" ref="N79">SUM(IF((LEFT('2-1 采购订单物料明细表报表导出'!$K:$K,7)=N$1)*('2-1 采购订单物料明细表报表导出'!$D:$D=$A79),'2-1 采购订单物料明细表报表导出'!$H:$H,0))</f>
        <v>0</v>
      </c>
      <c r="O79" s="23" cm="1">
        <f t="array" ref="O79">SUM(IF((LEFT('2-1 采购订单物料明细表报表导出'!$K:$K,7)=O$1)*('2-1 采购订单物料明细表报表导出'!$D:$D=$A79),'2-1 采购订单物料明细表报表导出'!$H:$H,0))</f>
        <v>0</v>
      </c>
    </row>
    <row r="80" spans="1:15">
      <c r="A80" s="20" t="s">
        <v>3387</v>
      </c>
      <c r="B80" s="24"/>
      <c r="C80" s="24" t="s">
        <v>3336</v>
      </c>
      <c r="D80" s="23" cm="1">
        <f t="array" ref="D80">SUM(IF((LEFT('2-1 采购订单物料明细表报表导出'!$K:$K,7)=D$1)*('2-1 采购订单物料明细表报表导出'!$D:$D=$A80),'2-1 采购订单物料明细表报表导出'!$H:$H,0))</f>
        <v>0</v>
      </c>
      <c r="E80" s="23" cm="1">
        <f t="array" ref="E80">SUM(IF((LEFT('2-1 采购订单物料明细表报表导出'!$K:$K,7)=E$1)*('2-1 采购订单物料明细表报表导出'!$D:$D=$A80),'2-1 采购订单物料明细表报表导出'!$H:$H,0))</f>
        <v>0</v>
      </c>
      <c r="F80" s="23" cm="1">
        <f t="array" ref="F80">SUM(IF((LEFT('2-1 采购订单物料明细表报表导出'!$K:$K,7)=F$1)*('2-1 采购订单物料明细表报表导出'!$D:$D=$A80),'2-1 采购订单物料明细表报表导出'!$H:$H,0))</f>
        <v>0</v>
      </c>
      <c r="G80" s="23" cm="1">
        <f t="array" ref="G80">SUM(IF((LEFT('2-1 采购订单物料明细表报表导出'!$K:$K,7)=G$1)*('2-1 采购订单物料明细表报表导出'!$D:$D=$A80),'2-1 采购订单物料明细表报表导出'!$H:$H,0))</f>
        <v>0</v>
      </c>
      <c r="H80" s="23" cm="1">
        <f t="array" ref="H80">SUM(IF((LEFT('2-1 采购订单物料明细表报表导出'!$K:$K,7)=H$1)*('2-1 采购订单物料明细表报表导出'!$D:$D=$A80),'2-1 采购订单物料明细表报表导出'!$H:$H,0))</f>
        <v>0</v>
      </c>
      <c r="I80" s="23" cm="1">
        <f t="array" ref="I80">SUM(IF((LEFT('2-1 采购订单物料明细表报表导出'!$K:$K,7)=I$1)*('2-1 采购订单物料明细表报表导出'!$D:$D=$A80),'2-1 采购订单物料明细表报表导出'!$H:$H,0))</f>
        <v>0</v>
      </c>
      <c r="J80" s="23" cm="1">
        <f t="array" ref="J80">SUM(IF((LEFT('2-1 采购订单物料明细表报表导出'!$K:$K,7)=J$1)*('2-1 采购订单物料明细表报表导出'!$D:$D=$A80),'2-1 采购订单物料明细表报表导出'!$H:$H,0))</f>
        <v>0</v>
      </c>
      <c r="K80" s="23" cm="1">
        <f t="array" ref="K80">SUM(IF((LEFT('2-1 采购订单物料明细表报表导出'!$K:$K,7)=K$1)*('2-1 采购订单物料明细表报表导出'!$D:$D=$A80),'2-1 采购订单物料明细表报表导出'!$H:$H,0))</f>
        <v>0</v>
      </c>
      <c r="L80" s="23" cm="1">
        <f t="array" ref="L80">SUM(IF((LEFT('2-1 采购订单物料明细表报表导出'!$K:$K,7)=L$1)*('2-1 采购订单物料明细表报表导出'!$D:$D=$A80),'2-1 采购订单物料明细表报表导出'!$H:$H,0))</f>
        <v>0</v>
      </c>
      <c r="M80" s="23" cm="1">
        <f t="array" ref="M80">SUM(IF((LEFT('2-1 采购订单物料明细表报表导出'!$K:$K,7)=M$1)*('2-1 采购订单物料明细表报表导出'!$D:$D=$A80),'2-1 采购订单物料明细表报表导出'!$H:$H,0))</f>
        <v>0</v>
      </c>
      <c r="N80" s="23" cm="1">
        <f t="array" ref="N80">SUM(IF((LEFT('2-1 采购订单物料明细表报表导出'!$K:$K,7)=N$1)*('2-1 采购订单物料明细表报表导出'!$D:$D=$A80),'2-1 采购订单物料明细表报表导出'!$H:$H,0))</f>
        <v>0</v>
      </c>
      <c r="O80" s="23" cm="1">
        <f t="array" ref="O80">SUM(IF((LEFT('2-1 采购订单物料明细表报表导出'!$K:$K,7)=O$1)*('2-1 采购订单物料明细表报表导出'!$D:$D=$A80),'2-1 采购订单物料明细表报表导出'!$H:$H,0))</f>
        <v>0</v>
      </c>
    </row>
    <row r="81" spans="1:15">
      <c r="A81" s="20" t="s">
        <v>3388</v>
      </c>
      <c r="B81" s="24"/>
      <c r="C81" s="24" t="s">
        <v>3336</v>
      </c>
      <c r="D81" s="23" cm="1">
        <f t="array" ref="D81">SUM(IF((LEFT('2-1 采购订单物料明细表报表导出'!$K:$K,7)=D$1)*('2-1 采购订单物料明细表报表导出'!$D:$D=$A81),'2-1 采购订单物料明细表报表导出'!$H:$H,0))</f>
        <v>0</v>
      </c>
      <c r="E81" s="23" cm="1">
        <f t="array" ref="E81">SUM(IF((LEFT('2-1 采购订单物料明细表报表导出'!$K:$K,7)=E$1)*('2-1 采购订单物料明细表报表导出'!$D:$D=$A81),'2-1 采购订单物料明细表报表导出'!$H:$H,0))</f>
        <v>0</v>
      </c>
      <c r="F81" s="23" cm="1">
        <f t="array" ref="F81">SUM(IF((LEFT('2-1 采购订单物料明细表报表导出'!$K:$K,7)=F$1)*('2-1 采购订单物料明细表报表导出'!$D:$D=$A81),'2-1 采购订单物料明细表报表导出'!$H:$H,0))</f>
        <v>0</v>
      </c>
      <c r="G81" s="23" cm="1">
        <f t="array" ref="G81">SUM(IF((LEFT('2-1 采购订单物料明细表报表导出'!$K:$K,7)=G$1)*('2-1 采购订单物料明细表报表导出'!$D:$D=$A81),'2-1 采购订单物料明细表报表导出'!$H:$H,0))</f>
        <v>0</v>
      </c>
      <c r="H81" s="23" cm="1">
        <f t="array" ref="H81">SUM(IF((LEFT('2-1 采购订单物料明细表报表导出'!$K:$K,7)=H$1)*('2-1 采购订单物料明细表报表导出'!$D:$D=$A81),'2-1 采购订单物料明细表报表导出'!$H:$H,0))</f>
        <v>0</v>
      </c>
      <c r="I81" s="23" cm="1">
        <f t="array" ref="I81">SUM(IF((LEFT('2-1 采购订单物料明细表报表导出'!$K:$K,7)=I$1)*('2-1 采购订单物料明细表报表导出'!$D:$D=$A81),'2-1 采购订单物料明细表报表导出'!$H:$H,0))</f>
        <v>0</v>
      </c>
      <c r="J81" s="23" cm="1">
        <f t="array" ref="J81">SUM(IF((LEFT('2-1 采购订单物料明细表报表导出'!$K:$K,7)=J$1)*('2-1 采购订单物料明细表报表导出'!$D:$D=$A81),'2-1 采购订单物料明细表报表导出'!$H:$H,0))</f>
        <v>0</v>
      </c>
      <c r="K81" s="23" cm="1">
        <f t="array" ref="K81">SUM(IF((LEFT('2-1 采购订单物料明细表报表导出'!$K:$K,7)=K$1)*('2-1 采购订单物料明细表报表导出'!$D:$D=$A81),'2-1 采购订单物料明细表报表导出'!$H:$H,0))</f>
        <v>0</v>
      </c>
      <c r="L81" s="23" cm="1">
        <f t="array" ref="L81">SUM(IF((LEFT('2-1 采购订单物料明细表报表导出'!$K:$K,7)=L$1)*('2-1 采购订单物料明细表报表导出'!$D:$D=$A81),'2-1 采购订单物料明细表报表导出'!$H:$H,0))</f>
        <v>0</v>
      </c>
      <c r="M81" s="23" cm="1">
        <f t="array" ref="M81">SUM(IF((LEFT('2-1 采购订单物料明细表报表导出'!$K:$K,7)=M$1)*('2-1 采购订单物料明细表报表导出'!$D:$D=$A81),'2-1 采购订单物料明细表报表导出'!$H:$H,0))</f>
        <v>0</v>
      </c>
      <c r="N81" s="23" cm="1">
        <f t="array" ref="N81">SUM(IF((LEFT('2-1 采购订单物料明细表报表导出'!$K:$K,7)=N$1)*('2-1 采购订单物料明细表报表导出'!$D:$D=$A81),'2-1 采购订单物料明细表报表导出'!$H:$H,0))</f>
        <v>0</v>
      </c>
      <c r="O81" s="23" cm="1">
        <f t="array" ref="O81">SUM(IF((LEFT('2-1 采购订单物料明细表报表导出'!$K:$K,7)=O$1)*('2-1 采购订单物料明细表报表导出'!$D:$D=$A81),'2-1 采购订单物料明细表报表导出'!$H:$H,0))</f>
        <v>0</v>
      </c>
    </row>
    <row r="82" spans="1:15">
      <c r="A82" s="20" t="s">
        <v>3389</v>
      </c>
      <c r="B82" s="24"/>
      <c r="C82" s="24" t="s">
        <v>3336</v>
      </c>
      <c r="D82" s="23" cm="1">
        <f t="array" ref="D82">SUM(IF((LEFT('2-1 采购订单物料明细表报表导出'!$K:$K,7)=D$1)*('2-1 采购订单物料明细表报表导出'!$D:$D=$A82),'2-1 采购订单物料明细表报表导出'!$H:$H,0))</f>
        <v>0</v>
      </c>
      <c r="E82" s="23" cm="1">
        <f t="array" ref="E82">SUM(IF((LEFT('2-1 采购订单物料明细表报表导出'!$K:$K,7)=E$1)*('2-1 采购订单物料明细表报表导出'!$D:$D=$A82),'2-1 采购订单物料明细表报表导出'!$H:$H,0))</f>
        <v>0</v>
      </c>
      <c r="F82" s="23" cm="1">
        <f t="array" ref="F82">SUM(IF((LEFT('2-1 采购订单物料明细表报表导出'!$K:$K,7)=F$1)*('2-1 采购订单物料明细表报表导出'!$D:$D=$A82),'2-1 采购订单物料明细表报表导出'!$H:$H,0))</f>
        <v>0</v>
      </c>
      <c r="G82" s="23" cm="1">
        <f t="array" ref="G82">SUM(IF((LEFT('2-1 采购订单物料明细表报表导出'!$K:$K,7)=G$1)*('2-1 采购订单物料明细表报表导出'!$D:$D=$A82),'2-1 采购订单物料明细表报表导出'!$H:$H,0))</f>
        <v>0</v>
      </c>
      <c r="H82" s="23" cm="1">
        <f t="array" ref="H82">SUM(IF((LEFT('2-1 采购订单物料明细表报表导出'!$K:$K,7)=H$1)*('2-1 采购订单物料明细表报表导出'!$D:$D=$A82),'2-1 采购订单物料明细表报表导出'!$H:$H,0))</f>
        <v>0</v>
      </c>
      <c r="I82" s="23" cm="1">
        <f t="array" ref="I82">SUM(IF((LEFT('2-1 采购订单物料明细表报表导出'!$K:$K,7)=I$1)*('2-1 采购订单物料明细表报表导出'!$D:$D=$A82),'2-1 采购订单物料明细表报表导出'!$H:$H,0))</f>
        <v>0</v>
      </c>
      <c r="J82" s="23" cm="1">
        <f t="array" ref="J82">SUM(IF((LEFT('2-1 采购订单物料明细表报表导出'!$K:$K,7)=J$1)*('2-1 采购订单物料明细表报表导出'!$D:$D=$A82),'2-1 采购订单物料明细表报表导出'!$H:$H,0))</f>
        <v>0</v>
      </c>
      <c r="K82" s="23" cm="1">
        <f t="array" ref="K82">SUM(IF((LEFT('2-1 采购订单物料明细表报表导出'!$K:$K,7)=K$1)*('2-1 采购订单物料明细表报表导出'!$D:$D=$A82),'2-1 采购订单物料明细表报表导出'!$H:$H,0))</f>
        <v>0</v>
      </c>
      <c r="L82" s="23" cm="1">
        <f t="array" ref="L82">SUM(IF((LEFT('2-1 采购订单物料明细表报表导出'!$K:$K,7)=L$1)*('2-1 采购订单物料明细表报表导出'!$D:$D=$A82),'2-1 采购订单物料明细表报表导出'!$H:$H,0))</f>
        <v>0</v>
      </c>
      <c r="M82" s="23" cm="1">
        <f t="array" ref="M82">SUM(IF((LEFT('2-1 采购订单物料明细表报表导出'!$K:$K,7)=M$1)*('2-1 采购订单物料明细表报表导出'!$D:$D=$A82),'2-1 采购订单物料明细表报表导出'!$H:$H,0))</f>
        <v>0</v>
      </c>
      <c r="N82" s="23" cm="1">
        <f t="array" ref="N82">SUM(IF((LEFT('2-1 采购订单物料明细表报表导出'!$K:$K,7)=N$1)*('2-1 采购订单物料明细表报表导出'!$D:$D=$A82),'2-1 采购订单物料明细表报表导出'!$H:$H,0))</f>
        <v>0</v>
      </c>
      <c r="O82" s="23" cm="1">
        <f t="array" ref="O82">SUM(IF((LEFT('2-1 采购订单物料明细表报表导出'!$K:$K,7)=O$1)*('2-1 采购订单物料明细表报表导出'!$D:$D=$A82),'2-1 采购订单物料明细表报表导出'!$H:$H,0))</f>
        <v>0</v>
      </c>
    </row>
    <row r="83" spans="1:15">
      <c r="A83" s="20" t="s">
        <v>3390</v>
      </c>
      <c r="B83" s="24"/>
      <c r="C83" s="24" t="s">
        <v>3336</v>
      </c>
      <c r="D83" s="23" cm="1">
        <f t="array" ref="D83">SUM(IF((LEFT('2-1 采购订单物料明细表报表导出'!$K:$K,7)=D$1)*('2-1 采购订单物料明细表报表导出'!$D:$D=$A83),'2-1 采购订单物料明细表报表导出'!$H:$H,0))</f>
        <v>0</v>
      </c>
      <c r="E83" s="23" cm="1">
        <f t="array" ref="E83">SUM(IF((LEFT('2-1 采购订单物料明细表报表导出'!$K:$K,7)=E$1)*('2-1 采购订单物料明细表报表导出'!$D:$D=$A83),'2-1 采购订单物料明细表报表导出'!$H:$H,0))</f>
        <v>0</v>
      </c>
      <c r="F83" s="23" cm="1">
        <f t="array" ref="F83">SUM(IF((LEFT('2-1 采购订单物料明细表报表导出'!$K:$K,7)=F$1)*('2-1 采购订单物料明细表报表导出'!$D:$D=$A83),'2-1 采购订单物料明细表报表导出'!$H:$H,0))</f>
        <v>0</v>
      </c>
      <c r="G83" s="23" cm="1">
        <f t="array" ref="G83">SUM(IF((LEFT('2-1 采购订单物料明细表报表导出'!$K:$K,7)=G$1)*('2-1 采购订单物料明细表报表导出'!$D:$D=$A83),'2-1 采购订单物料明细表报表导出'!$H:$H,0))</f>
        <v>0</v>
      </c>
      <c r="H83" s="23" cm="1">
        <f t="array" ref="H83">SUM(IF((LEFT('2-1 采购订单物料明细表报表导出'!$K:$K,7)=H$1)*('2-1 采购订单物料明细表报表导出'!$D:$D=$A83),'2-1 采购订单物料明细表报表导出'!$H:$H,0))</f>
        <v>0</v>
      </c>
      <c r="I83" s="23" cm="1">
        <f t="array" ref="I83">SUM(IF((LEFT('2-1 采购订单物料明细表报表导出'!$K:$K,7)=I$1)*('2-1 采购订单物料明细表报表导出'!$D:$D=$A83),'2-1 采购订单物料明细表报表导出'!$H:$H,0))</f>
        <v>0</v>
      </c>
      <c r="J83" s="23" cm="1">
        <f t="array" ref="J83">SUM(IF((LEFT('2-1 采购订单物料明细表报表导出'!$K:$K,7)=J$1)*('2-1 采购订单物料明细表报表导出'!$D:$D=$A83),'2-1 采购订单物料明细表报表导出'!$H:$H,0))</f>
        <v>0</v>
      </c>
      <c r="K83" s="23" cm="1">
        <f t="array" ref="K83">SUM(IF((LEFT('2-1 采购订单物料明细表报表导出'!$K:$K,7)=K$1)*('2-1 采购订单物料明细表报表导出'!$D:$D=$A83),'2-1 采购订单物料明细表报表导出'!$H:$H,0))</f>
        <v>0</v>
      </c>
      <c r="L83" s="23" cm="1">
        <f t="array" ref="L83">SUM(IF((LEFT('2-1 采购订单物料明细表报表导出'!$K:$K,7)=L$1)*('2-1 采购订单物料明细表报表导出'!$D:$D=$A83),'2-1 采购订单物料明细表报表导出'!$H:$H,0))</f>
        <v>0</v>
      </c>
      <c r="M83" s="23" cm="1">
        <f t="array" ref="M83">SUM(IF((LEFT('2-1 采购订单物料明细表报表导出'!$K:$K,7)=M$1)*('2-1 采购订单物料明细表报表导出'!$D:$D=$A83),'2-1 采购订单物料明细表报表导出'!$H:$H,0))</f>
        <v>0</v>
      </c>
      <c r="N83" s="23" cm="1">
        <f t="array" ref="N83">SUM(IF((LEFT('2-1 采购订单物料明细表报表导出'!$K:$K,7)=N$1)*('2-1 采购订单物料明细表报表导出'!$D:$D=$A83),'2-1 采购订单物料明细表报表导出'!$H:$H,0))</f>
        <v>0</v>
      </c>
      <c r="O83" s="23" cm="1">
        <f t="array" ref="O83">SUM(IF((LEFT('2-1 采购订单物料明细表报表导出'!$K:$K,7)=O$1)*('2-1 采购订单物料明细表报表导出'!$D:$D=$A83),'2-1 采购订单物料明细表报表导出'!$H:$H,0))</f>
        <v>0</v>
      </c>
    </row>
    <row r="84" spans="1:15">
      <c r="A84" s="20" t="s">
        <v>3391</v>
      </c>
      <c r="B84" s="24"/>
      <c r="C84" s="24" t="s">
        <v>3336</v>
      </c>
      <c r="D84" s="23" cm="1">
        <f t="array" ref="D84">SUM(IF((LEFT('2-1 采购订单物料明细表报表导出'!$K:$K,7)=D$1)*('2-1 采购订单物料明细表报表导出'!$D:$D=$A84),'2-1 采购订单物料明细表报表导出'!$H:$H,0))</f>
        <v>0</v>
      </c>
      <c r="E84" s="23" cm="1">
        <f t="array" ref="E84">SUM(IF((LEFT('2-1 采购订单物料明细表报表导出'!$K:$K,7)=E$1)*('2-1 采购订单物料明细表报表导出'!$D:$D=$A84),'2-1 采购订单物料明细表报表导出'!$H:$H,0))</f>
        <v>0</v>
      </c>
      <c r="F84" s="23" cm="1">
        <f t="array" ref="F84">SUM(IF((LEFT('2-1 采购订单物料明细表报表导出'!$K:$K,7)=F$1)*('2-1 采购订单物料明细表报表导出'!$D:$D=$A84),'2-1 采购订单物料明细表报表导出'!$H:$H,0))</f>
        <v>0</v>
      </c>
      <c r="G84" s="23" cm="1">
        <f t="array" ref="G84">SUM(IF((LEFT('2-1 采购订单物料明细表报表导出'!$K:$K,7)=G$1)*('2-1 采购订单物料明细表报表导出'!$D:$D=$A84),'2-1 采购订单物料明细表报表导出'!$H:$H,0))</f>
        <v>0</v>
      </c>
      <c r="H84" s="23" cm="1">
        <f t="array" ref="H84">SUM(IF((LEFT('2-1 采购订单物料明细表报表导出'!$K:$K,7)=H$1)*('2-1 采购订单物料明细表报表导出'!$D:$D=$A84),'2-1 采购订单物料明细表报表导出'!$H:$H,0))</f>
        <v>0</v>
      </c>
      <c r="I84" s="23" cm="1">
        <f t="array" ref="I84">SUM(IF((LEFT('2-1 采购订单物料明细表报表导出'!$K:$K,7)=I$1)*('2-1 采购订单物料明细表报表导出'!$D:$D=$A84),'2-1 采购订单物料明细表报表导出'!$H:$H,0))</f>
        <v>0</v>
      </c>
      <c r="J84" s="23" cm="1">
        <f t="array" ref="J84">SUM(IF((LEFT('2-1 采购订单物料明细表报表导出'!$K:$K,7)=J$1)*('2-1 采购订单物料明细表报表导出'!$D:$D=$A84),'2-1 采购订单物料明细表报表导出'!$H:$H,0))</f>
        <v>0</v>
      </c>
      <c r="K84" s="23" cm="1">
        <f t="array" ref="K84">SUM(IF((LEFT('2-1 采购订单物料明细表报表导出'!$K:$K,7)=K$1)*('2-1 采购订单物料明细表报表导出'!$D:$D=$A84),'2-1 采购订单物料明细表报表导出'!$H:$H,0))</f>
        <v>0</v>
      </c>
      <c r="L84" s="23" cm="1">
        <f t="array" ref="L84">SUM(IF((LEFT('2-1 采购订单物料明细表报表导出'!$K:$K,7)=L$1)*('2-1 采购订单物料明细表报表导出'!$D:$D=$A84),'2-1 采购订单物料明细表报表导出'!$H:$H,0))</f>
        <v>0</v>
      </c>
      <c r="M84" s="23" cm="1">
        <f t="array" ref="M84">SUM(IF((LEFT('2-1 采购订单物料明细表报表导出'!$K:$K,7)=M$1)*('2-1 采购订单物料明细表报表导出'!$D:$D=$A84),'2-1 采购订单物料明细表报表导出'!$H:$H,0))</f>
        <v>0</v>
      </c>
      <c r="N84" s="23" cm="1">
        <f t="array" ref="N84">SUM(IF((LEFT('2-1 采购订单物料明细表报表导出'!$K:$K,7)=N$1)*('2-1 采购订单物料明细表报表导出'!$D:$D=$A84),'2-1 采购订单物料明细表报表导出'!$H:$H,0))</f>
        <v>0</v>
      </c>
      <c r="O84" s="23" cm="1">
        <f t="array" ref="O84">SUM(IF((LEFT('2-1 采购订单物料明细表报表导出'!$K:$K,7)=O$1)*('2-1 采购订单物料明细表报表导出'!$D:$D=$A84),'2-1 采购订单物料明细表报表导出'!$H:$H,0))</f>
        <v>0</v>
      </c>
    </row>
    <row r="85" spans="1:15">
      <c r="A85" s="20" t="s">
        <v>3392</v>
      </c>
      <c r="B85" s="24"/>
      <c r="C85" s="24" t="s">
        <v>3336</v>
      </c>
      <c r="D85" s="23" cm="1">
        <f t="array" ref="D85">SUM(IF((LEFT('2-1 采购订单物料明细表报表导出'!$K:$K,7)=D$1)*('2-1 采购订单物料明细表报表导出'!$D:$D=$A85),'2-1 采购订单物料明细表报表导出'!$H:$H,0))</f>
        <v>0</v>
      </c>
      <c r="E85" s="23" cm="1">
        <f t="array" ref="E85">SUM(IF((LEFT('2-1 采购订单物料明细表报表导出'!$K:$K,7)=E$1)*('2-1 采购订单物料明细表报表导出'!$D:$D=$A85),'2-1 采购订单物料明细表报表导出'!$H:$H,0))</f>
        <v>0</v>
      </c>
      <c r="F85" s="23" cm="1">
        <f t="array" ref="F85">SUM(IF((LEFT('2-1 采购订单物料明细表报表导出'!$K:$K,7)=F$1)*('2-1 采购订单物料明细表报表导出'!$D:$D=$A85),'2-1 采购订单物料明细表报表导出'!$H:$H,0))</f>
        <v>0</v>
      </c>
      <c r="G85" s="23" cm="1">
        <f t="array" ref="G85">SUM(IF((LEFT('2-1 采购订单物料明细表报表导出'!$K:$K,7)=G$1)*('2-1 采购订单物料明细表报表导出'!$D:$D=$A85),'2-1 采购订单物料明细表报表导出'!$H:$H,0))</f>
        <v>0</v>
      </c>
      <c r="H85" s="23" cm="1">
        <f t="array" ref="H85">SUM(IF((LEFT('2-1 采购订单物料明细表报表导出'!$K:$K,7)=H$1)*('2-1 采购订单物料明细表报表导出'!$D:$D=$A85),'2-1 采购订单物料明细表报表导出'!$H:$H,0))</f>
        <v>0</v>
      </c>
      <c r="I85" s="23" cm="1">
        <f t="array" ref="I85">SUM(IF((LEFT('2-1 采购订单物料明细表报表导出'!$K:$K,7)=I$1)*('2-1 采购订单物料明细表报表导出'!$D:$D=$A85),'2-1 采购订单物料明细表报表导出'!$H:$H,0))</f>
        <v>0</v>
      </c>
      <c r="J85" s="23" cm="1">
        <f t="array" ref="J85">SUM(IF((LEFT('2-1 采购订单物料明细表报表导出'!$K:$K,7)=J$1)*('2-1 采购订单物料明细表报表导出'!$D:$D=$A85),'2-1 采购订单物料明细表报表导出'!$H:$H,0))</f>
        <v>0</v>
      </c>
      <c r="K85" s="23" cm="1">
        <f t="array" ref="K85">SUM(IF((LEFT('2-1 采购订单物料明细表报表导出'!$K:$K,7)=K$1)*('2-1 采购订单物料明细表报表导出'!$D:$D=$A85),'2-1 采购订单物料明细表报表导出'!$H:$H,0))</f>
        <v>0</v>
      </c>
      <c r="L85" s="23" cm="1">
        <f t="array" ref="L85">SUM(IF((LEFT('2-1 采购订单物料明细表报表导出'!$K:$K,7)=L$1)*('2-1 采购订单物料明细表报表导出'!$D:$D=$A85),'2-1 采购订单物料明细表报表导出'!$H:$H,0))</f>
        <v>0</v>
      </c>
      <c r="M85" s="23" cm="1">
        <f t="array" ref="M85">SUM(IF((LEFT('2-1 采购订单物料明细表报表导出'!$K:$K,7)=M$1)*('2-1 采购订单物料明细表报表导出'!$D:$D=$A85),'2-1 采购订单物料明细表报表导出'!$H:$H,0))</f>
        <v>0</v>
      </c>
      <c r="N85" s="23" cm="1">
        <f t="array" ref="N85">SUM(IF((LEFT('2-1 采购订单物料明细表报表导出'!$K:$K,7)=N$1)*('2-1 采购订单物料明细表报表导出'!$D:$D=$A85),'2-1 采购订单物料明细表报表导出'!$H:$H,0))</f>
        <v>0</v>
      </c>
      <c r="O85" s="23" cm="1">
        <f t="array" ref="O85">SUM(IF((LEFT('2-1 采购订单物料明细表报表导出'!$K:$K,7)=O$1)*('2-1 采购订单物料明细表报表导出'!$D:$D=$A85),'2-1 采购订单物料明细表报表导出'!$H:$H,0))</f>
        <v>0</v>
      </c>
    </row>
    <row r="86" spans="1:15">
      <c r="A86" s="20" t="s">
        <v>3393</v>
      </c>
      <c r="B86" s="24"/>
      <c r="C86" s="24" t="s">
        <v>3336</v>
      </c>
      <c r="D86" s="23" cm="1">
        <f t="array" ref="D86">SUM(IF((LEFT('2-1 采购订单物料明细表报表导出'!$K:$K,7)=D$1)*('2-1 采购订单物料明细表报表导出'!$D:$D=$A86),'2-1 采购订单物料明细表报表导出'!$H:$H,0))</f>
        <v>0</v>
      </c>
      <c r="E86" s="23" cm="1">
        <f t="array" ref="E86">SUM(IF((LEFT('2-1 采购订单物料明细表报表导出'!$K:$K,7)=E$1)*('2-1 采购订单物料明细表报表导出'!$D:$D=$A86),'2-1 采购订单物料明细表报表导出'!$H:$H,0))</f>
        <v>0</v>
      </c>
      <c r="F86" s="23" cm="1">
        <f t="array" ref="F86">SUM(IF((LEFT('2-1 采购订单物料明细表报表导出'!$K:$K,7)=F$1)*('2-1 采购订单物料明细表报表导出'!$D:$D=$A86),'2-1 采购订单物料明细表报表导出'!$H:$H,0))</f>
        <v>0</v>
      </c>
      <c r="G86" s="23" cm="1">
        <f t="array" ref="G86">SUM(IF((LEFT('2-1 采购订单物料明细表报表导出'!$K:$K,7)=G$1)*('2-1 采购订单物料明细表报表导出'!$D:$D=$A86),'2-1 采购订单物料明细表报表导出'!$H:$H,0))</f>
        <v>0</v>
      </c>
      <c r="H86" s="23" cm="1">
        <f t="array" ref="H86">SUM(IF((LEFT('2-1 采购订单物料明细表报表导出'!$K:$K,7)=H$1)*('2-1 采购订单物料明细表报表导出'!$D:$D=$A86),'2-1 采购订单物料明细表报表导出'!$H:$H,0))</f>
        <v>0</v>
      </c>
      <c r="I86" s="23" cm="1">
        <f t="array" ref="I86">SUM(IF((LEFT('2-1 采购订单物料明细表报表导出'!$K:$K,7)=I$1)*('2-1 采购订单物料明细表报表导出'!$D:$D=$A86),'2-1 采购订单物料明细表报表导出'!$H:$H,0))</f>
        <v>0</v>
      </c>
      <c r="J86" s="23" cm="1">
        <f t="array" ref="J86">SUM(IF((LEFT('2-1 采购订单物料明细表报表导出'!$K:$K,7)=J$1)*('2-1 采购订单物料明细表报表导出'!$D:$D=$A86),'2-1 采购订单物料明细表报表导出'!$H:$H,0))</f>
        <v>0</v>
      </c>
      <c r="K86" s="23" cm="1">
        <f t="array" ref="K86">SUM(IF((LEFT('2-1 采购订单物料明细表报表导出'!$K:$K,7)=K$1)*('2-1 采购订单物料明细表报表导出'!$D:$D=$A86),'2-1 采购订单物料明细表报表导出'!$H:$H,0))</f>
        <v>0</v>
      </c>
      <c r="L86" s="23" cm="1">
        <f t="array" ref="L86">SUM(IF((LEFT('2-1 采购订单物料明细表报表导出'!$K:$K,7)=L$1)*('2-1 采购订单物料明细表报表导出'!$D:$D=$A86),'2-1 采购订单物料明细表报表导出'!$H:$H,0))</f>
        <v>0</v>
      </c>
      <c r="M86" s="23" cm="1">
        <f t="array" ref="M86">SUM(IF((LEFT('2-1 采购订单物料明细表报表导出'!$K:$K,7)=M$1)*('2-1 采购订单物料明细表报表导出'!$D:$D=$A86),'2-1 采购订单物料明细表报表导出'!$H:$H,0))</f>
        <v>0</v>
      </c>
      <c r="N86" s="23" cm="1">
        <f t="array" ref="N86">SUM(IF((LEFT('2-1 采购订单物料明细表报表导出'!$K:$K,7)=N$1)*('2-1 采购订单物料明细表报表导出'!$D:$D=$A86),'2-1 采购订单物料明细表报表导出'!$H:$H,0))</f>
        <v>0</v>
      </c>
      <c r="O86" s="23" cm="1">
        <f t="array" ref="O86">SUM(IF((LEFT('2-1 采购订单物料明细表报表导出'!$K:$K,7)=O$1)*('2-1 采购订单物料明细表报表导出'!$D:$D=$A86),'2-1 采购订单物料明细表报表导出'!$H:$H,0))</f>
        <v>0</v>
      </c>
    </row>
    <row r="87" spans="1:15">
      <c r="A87" s="20" t="s">
        <v>3394</v>
      </c>
      <c r="B87" s="24"/>
      <c r="C87" s="24" t="s">
        <v>3336</v>
      </c>
      <c r="D87" s="23" cm="1">
        <f t="array" ref="D87">SUM(IF((LEFT('2-1 采购订单物料明细表报表导出'!$K:$K,7)=D$1)*('2-1 采购订单物料明细表报表导出'!$D:$D=$A87),'2-1 采购订单物料明细表报表导出'!$H:$H,0))</f>
        <v>0</v>
      </c>
      <c r="E87" s="23" cm="1">
        <f t="array" ref="E87">SUM(IF((LEFT('2-1 采购订单物料明细表报表导出'!$K:$K,7)=E$1)*('2-1 采购订单物料明细表报表导出'!$D:$D=$A87),'2-1 采购订单物料明细表报表导出'!$H:$H,0))</f>
        <v>0</v>
      </c>
      <c r="F87" s="23" cm="1">
        <f t="array" ref="F87">SUM(IF((LEFT('2-1 采购订单物料明细表报表导出'!$K:$K,7)=F$1)*('2-1 采购订单物料明细表报表导出'!$D:$D=$A87),'2-1 采购订单物料明细表报表导出'!$H:$H,0))</f>
        <v>0</v>
      </c>
      <c r="G87" s="23" cm="1">
        <f t="array" ref="G87">SUM(IF((LEFT('2-1 采购订单物料明细表报表导出'!$K:$K,7)=G$1)*('2-1 采购订单物料明细表报表导出'!$D:$D=$A87),'2-1 采购订单物料明细表报表导出'!$H:$H,0))</f>
        <v>0</v>
      </c>
      <c r="H87" s="23" cm="1">
        <f t="array" ref="H87">SUM(IF((LEFT('2-1 采购订单物料明细表报表导出'!$K:$K,7)=H$1)*('2-1 采购订单物料明细表报表导出'!$D:$D=$A87),'2-1 采购订单物料明细表报表导出'!$H:$H,0))</f>
        <v>0</v>
      </c>
      <c r="I87" s="23" cm="1">
        <f t="array" ref="I87">SUM(IF((LEFT('2-1 采购订单物料明细表报表导出'!$K:$K,7)=I$1)*('2-1 采购订单物料明细表报表导出'!$D:$D=$A87),'2-1 采购订单物料明细表报表导出'!$H:$H,0))</f>
        <v>0</v>
      </c>
      <c r="J87" s="23" cm="1">
        <f t="array" ref="J87">SUM(IF((LEFT('2-1 采购订单物料明细表报表导出'!$K:$K,7)=J$1)*('2-1 采购订单物料明细表报表导出'!$D:$D=$A87),'2-1 采购订单物料明细表报表导出'!$H:$H,0))</f>
        <v>0</v>
      </c>
      <c r="K87" s="23" cm="1">
        <f t="array" ref="K87">SUM(IF((LEFT('2-1 采购订单物料明细表报表导出'!$K:$K,7)=K$1)*('2-1 采购订单物料明细表报表导出'!$D:$D=$A87),'2-1 采购订单物料明细表报表导出'!$H:$H,0))</f>
        <v>0</v>
      </c>
      <c r="L87" s="23" cm="1">
        <f t="array" ref="L87">SUM(IF((LEFT('2-1 采购订单物料明细表报表导出'!$K:$K,7)=L$1)*('2-1 采购订单物料明细表报表导出'!$D:$D=$A87),'2-1 采购订单物料明细表报表导出'!$H:$H,0))</f>
        <v>0</v>
      </c>
      <c r="M87" s="23" cm="1">
        <f t="array" ref="M87">SUM(IF((LEFT('2-1 采购订单物料明细表报表导出'!$K:$K,7)=M$1)*('2-1 采购订单物料明细表报表导出'!$D:$D=$A87),'2-1 采购订单物料明细表报表导出'!$H:$H,0))</f>
        <v>0</v>
      </c>
      <c r="N87" s="23" cm="1">
        <f t="array" ref="N87">SUM(IF((LEFT('2-1 采购订单物料明细表报表导出'!$K:$K,7)=N$1)*('2-1 采购订单物料明细表报表导出'!$D:$D=$A87),'2-1 采购订单物料明细表报表导出'!$H:$H,0))</f>
        <v>0</v>
      </c>
      <c r="O87" s="23" cm="1">
        <f t="array" ref="O87">SUM(IF((LEFT('2-1 采购订单物料明细表报表导出'!$K:$K,7)=O$1)*('2-1 采购订单物料明细表报表导出'!$D:$D=$A87),'2-1 采购订单物料明细表报表导出'!$H:$H,0))</f>
        <v>0</v>
      </c>
    </row>
    <row r="88" spans="1:15">
      <c r="A88" s="20" t="s">
        <v>3395</v>
      </c>
      <c r="B88" s="24"/>
      <c r="C88" s="24" t="s">
        <v>3336</v>
      </c>
      <c r="D88" s="23" cm="1">
        <f t="array" ref="D88">SUM(IF((LEFT('2-1 采购订单物料明细表报表导出'!$K:$K,7)=D$1)*('2-1 采购订单物料明细表报表导出'!$D:$D=$A88),'2-1 采购订单物料明细表报表导出'!$H:$H,0))</f>
        <v>0</v>
      </c>
      <c r="E88" s="23" cm="1">
        <f t="array" ref="E88">SUM(IF((LEFT('2-1 采购订单物料明细表报表导出'!$K:$K,7)=E$1)*('2-1 采购订单物料明细表报表导出'!$D:$D=$A88),'2-1 采购订单物料明细表报表导出'!$H:$H,0))</f>
        <v>0</v>
      </c>
      <c r="F88" s="23" cm="1">
        <f t="array" ref="F88">SUM(IF((LEFT('2-1 采购订单物料明细表报表导出'!$K:$K,7)=F$1)*('2-1 采购订单物料明细表报表导出'!$D:$D=$A88),'2-1 采购订单物料明细表报表导出'!$H:$H,0))</f>
        <v>0</v>
      </c>
      <c r="G88" s="23" cm="1">
        <f t="array" ref="G88">SUM(IF((LEFT('2-1 采购订单物料明细表报表导出'!$K:$K,7)=G$1)*('2-1 采购订单物料明细表报表导出'!$D:$D=$A88),'2-1 采购订单物料明细表报表导出'!$H:$H,0))</f>
        <v>0</v>
      </c>
      <c r="H88" s="23" cm="1">
        <f t="array" ref="H88">SUM(IF((LEFT('2-1 采购订单物料明细表报表导出'!$K:$K,7)=H$1)*('2-1 采购订单物料明细表报表导出'!$D:$D=$A88),'2-1 采购订单物料明细表报表导出'!$H:$H,0))</f>
        <v>0</v>
      </c>
      <c r="I88" s="23" cm="1">
        <f t="array" ref="I88">SUM(IF((LEFT('2-1 采购订单物料明细表报表导出'!$K:$K,7)=I$1)*('2-1 采购订单物料明细表报表导出'!$D:$D=$A88),'2-1 采购订单物料明细表报表导出'!$H:$H,0))</f>
        <v>0</v>
      </c>
      <c r="J88" s="23" cm="1">
        <f t="array" ref="J88">SUM(IF((LEFT('2-1 采购订单物料明细表报表导出'!$K:$K,7)=J$1)*('2-1 采购订单物料明细表报表导出'!$D:$D=$A88),'2-1 采购订单物料明细表报表导出'!$H:$H,0))</f>
        <v>0</v>
      </c>
      <c r="K88" s="23" cm="1">
        <f t="array" ref="K88">SUM(IF((LEFT('2-1 采购订单物料明细表报表导出'!$K:$K,7)=K$1)*('2-1 采购订单物料明细表报表导出'!$D:$D=$A88),'2-1 采购订单物料明细表报表导出'!$H:$H,0))</f>
        <v>0</v>
      </c>
      <c r="L88" s="23" cm="1">
        <f t="array" ref="L88">SUM(IF((LEFT('2-1 采购订单物料明细表报表导出'!$K:$K,7)=L$1)*('2-1 采购订单物料明细表报表导出'!$D:$D=$A88),'2-1 采购订单物料明细表报表导出'!$H:$H,0))</f>
        <v>0</v>
      </c>
      <c r="M88" s="23" cm="1">
        <f t="array" ref="M88">SUM(IF((LEFT('2-1 采购订单物料明细表报表导出'!$K:$K,7)=M$1)*('2-1 采购订单物料明细表报表导出'!$D:$D=$A88),'2-1 采购订单物料明细表报表导出'!$H:$H,0))</f>
        <v>0</v>
      </c>
      <c r="N88" s="23" cm="1">
        <f t="array" ref="N88">SUM(IF((LEFT('2-1 采购订单物料明细表报表导出'!$K:$K,7)=N$1)*('2-1 采购订单物料明细表报表导出'!$D:$D=$A88),'2-1 采购订单物料明细表报表导出'!$H:$H,0))</f>
        <v>0</v>
      </c>
      <c r="O88" s="23" cm="1">
        <f t="array" ref="O88">SUM(IF((LEFT('2-1 采购订单物料明细表报表导出'!$K:$K,7)=O$1)*('2-1 采购订单物料明细表报表导出'!$D:$D=$A88),'2-1 采购订单物料明细表报表导出'!$H:$H,0))</f>
        <v>0</v>
      </c>
    </row>
    <row r="89" spans="1:15">
      <c r="A89" s="20" t="s">
        <v>3396</v>
      </c>
      <c r="B89" s="24"/>
      <c r="C89" s="24" t="s">
        <v>3336</v>
      </c>
      <c r="D89" s="23" cm="1">
        <f t="array" ref="D89">SUM(IF((LEFT('2-1 采购订单物料明细表报表导出'!$K:$K,7)=D$1)*('2-1 采购订单物料明细表报表导出'!$D:$D=$A89),'2-1 采购订单物料明细表报表导出'!$H:$H,0))</f>
        <v>0</v>
      </c>
      <c r="E89" s="23" cm="1">
        <f t="array" ref="E89">SUM(IF((LEFT('2-1 采购订单物料明细表报表导出'!$K:$K,7)=E$1)*('2-1 采购订单物料明细表报表导出'!$D:$D=$A89),'2-1 采购订单物料明细表报表导出'!$H:$H,0))</f>
        <v>0</v>
      </c>
      <c r="F89" s="23" cm="1">
        <f t="array" ref="F89">SUM(IF((LEFT('2-1 采购订单物料明细表报表导出'!$K:$K,7)=F$1)*('2-1 采购订单物料明细表报表导出'!$D:$D=$A89),'2-1 采购订单物料明细表报表导出'!$H:$H,0))</f>
        <v>0</v>
      </c>
      <c r="G89" s="23" cm="1">
        <f t="array" ref="G89">SUM(IF((LEFT('2-1 采购订单物料明细表报表导出'!$K:$K,7)=G$1)*('2-1 采购订单物料明细表报表导出'!$D:$D=$A89),'2-1 采购订单物料明细表报表导出'!$H:$H,0))</f>
        <v>0</v>
      </c>
      <c r="H89" s="23" cm="1">
        <f t="array" ref="H89">SUM(IF((LEFT('2-1 采购订单物料明细表报表导出'!$K:$K,7)=H$1)*('2-1 采购订单物料明细表报表导出'!$D:$D=$A89),'2-1 采购订单物料明细表报表导出'!$H:$H,0))</f>
        <v>0</v>
      </c>
      <c r="I89" s="23" cm="1">
        <f t="array" ref="I89">SUM(IF((LEFT('2-1 采购订单物料明细表报表导出'!$K:$K,7)=I$1)*('2-1 采购订单物料明细表报表导出'!$D:$D=$A89),'2-1 采购订单物料明细表报表导出'!$H:$H,0))</f>
        <v>0</v>
      </c>
      <c r="J89" s="23" cm="1">
        <f t="array" ref="J89">SUM(IF((LEFT('2-1 采购订单物料明细表报表导出'!$K:$K,7)=J$1)*('2-1 采购订单物料明细表报表导出'!$D:$D=$A89),'2-1 采购订单物料明细表报表导出'!$H:$H,0))</f>
        <v>0</v>
      </c>
      <c r="K89" s="23" cm="1">
        <f t="array" ref="K89">SUM(IF((LEFT('2-1 采购订单物料明细表报表导出'!$K:$K,7)=K$1)*('2-1 采购订单物料明细表报表导出'!$D:$D=$A89),'2-1 采购订单物料明细表报表导出'!$H:$H,0))</f>
        <v>0</v>
      </c>
      <c r="L89" s="23" cm="1">
        <f t="array" ref="L89">SUM(IF((LEFT('2-1 采购订单物料明细表报表导出'!$K:$K,7)=L$1)*('2-1 采购订单物料明细表报表导出'!$D:$D=$A89),'2-1 采购订单物料明细表报表导出'!$H:$H,0))</f>
        <v>0</v>
      </c>
      <c r="M89" s="23" cm="1">
        <f t="array" ref="M89">SUM(IF((LEFT('2-1 采购订单物料明细表报表导出'!$K:$K,7)=M$1)*('2-1 采购订单物料明细表报表导出'!$D:$D=$A89),'2-1 采购订单物料明细表报表导出'!$H:$H,0))</f>
        <v>0</v>
      </c>
      <c r="N89" s="23" cm="1">
        <f t="array" ref="N89">SUM(IF((LEFT('2-1 采购订单物料明细表报表导出'!$K:$K,7)=N$1)*('2-1 采购订单物料明细表报表导出'!$D:$D=$A89),'2-1 采购订单物料明细表报表导出'!$H:$H,0))</f>
        <v>0</v>
      </c>
      <c r="O89" s="23" cm="1">
        <f t="array" ref="O89">SUM(IF((LEFT('2-1 采购订单物料明细表报表导出'!$K:$K,7)=O$1)*('2-1 采购订单物料明细表报表导出'!$D:$D=$A89),'2-1 采购订单物料明细表报表导出'!$H:$H,0))</f>
        <v>0</v>
      </c>
    </row>
    <row r="90" spans="1:15">
      <c r="A90" s="20" t="s">
        <v>3397</v>
      </c>
      <c r="B90" s="24"/>
      <c r="C90" s="24" t="s">
        <v>3336</v>
      </c>
      <c r="D90" s="23" cm="1">
        <f t="array" ref="D90">SUM(IF((LEFT('2-1 采购订单物料明细表报表导出'!$K:$K,7)=D$1)*('2-1 采购订单物料明细表报表导出'!$D:$D=$A90),'2-1 采购订单物料明细表报表导出'!$H:$H,0))</f>
        <v>0</v>
      </c>
      <c r="E90" s="23" cm="1">
        <f t="array" ref="E90">SUM(IF((LEFT('2-1 采购订单物料明细表报表导出'!$K:$K,7)=E$1)*('2-1 采购订单物料明细表报表导出'!$D:$D=$A90),'2-1 采购订单物料明细表报表导出'!$H:$H,0))</f>
        <v>0</v>
      </c>
      <c r="F90" s="23" cm="1">
        <f t="array" ref="F90">SUM(IF((LEFT('2-1 采购订单物料明细表报表导出'!$K:$K,7)=F$1)*('2-1 采购订单物料明细表报表导出'!$D:$D=$A90),'2-1 采购订单物料明细表报表导出'!$H:$H,0))</f>
        <v>0</v>
      </c>
      <c r="G90" s="23" cm="1">
        <f t="array" ref="G90">SUM(IF((LEFT('2-1 采购订单物料明细表报表导出'!$K:$K,7)=G$1)*('2-1 采购订单物料明细表报表导出'!$D:$D=$A90),'2-1 采购订单物料明细表报表导出'!$H:$H,0))</f>
        <v>0</v>
      </c>
      <c r="H90" s="23" cm="1">
        <f t="array" ref="H90">SUM(IF((LEFT('2-1 采购订单物料明细表报表导出'!$K:$K,7)=H$1)*('2-1 采购订单物料明细表报表导出'!$D:$D=$A90),'2-1 采购订单物料明细表报表导出'!$H:$H,0))</f>
        <v>0</v>
      </c>
      <c r="I90" s="23" cm="1">
        <f t="array" ref="I90">SUM(IF((LEFT('2-1 采购订单物料明细表报表导出'!$K:$K,7)=I$1)*('2-1 采购订单物料明细表报表导出'!$D:$D=$A90),'2-1 采购订单物料明细表报表导出'!$H:$H,0))</f>
        <v>0</v>
      </c>
      <c r="J90" s="23" cm="1">
        <f t="array" ref="J90">SUM(IF((LEFT('2-1 采购订单物料明细表报表导出'!$K:$K,7)=J$1)*('2-1 采购订单物料明细表报表导出'!$D:$D=$A90),'2-1 采购订单物料明细表报表导出'!$H:$H,0))</f>
        <v>0</v>
      </c>
      <c r="K90" s="23" cm="1">
        <f t="array" ref="K90">SUM(IF((LEFT('2-1 采购订单物料明细表报表导出'!$K:$K,7)=K$1)*('2-1 采购订单物料明细表报表导出'!$D:$D=$A90),'2-1 采购订单物料明细表报表导出'!$H:$H,0))</f>
        <v>0</v>
      </c>
      <c r="L90" s="23" cm="1">
        <f t="array" ref="L90">SUM(IF((LEFT('2-1 采购订单物料明细表报表导出'!$K:$K,7)=L$1)*('2-1 采购订单物料明细表报表导出'!$D:$D=$A90),'2-1 采购订单物料明细表报表导出'!$H:$H,0))</f>
        <v>0</v>
      </c>
      <c r="M90" s="23" cm="1">
        <f t="array" ref="M90">SUM(IF((LEFT('2-1 采购订单物料明细表报表导出'!$K:$K,7)=M$1)*('2-1 采购订单物料明细表报表导出'!$D:$D=$A90),'2-1 采购订单物料明细表报表导出'!$H:$H,0))</f>
        <v>0</v>
      </c>
      <c r="N90" s="23" cm="1">
        <f t="array" ref="N90">SUM(IF((LEFT('2-1 采购订单物料明细表报表导出'!$K:$K,7)=N$1)*('2-1 采购订单物料明细表报表导出'!$D:$D=$A90),'2-1 采购订单物料明细表报表导出'!$H:$H,0))</f>
        <v>0</v>
      </c>
      <c r="O90" s="23" cm="1">
        <f t="array" ref="O90">SUM(IF((LEFT('2-1 采购订单物料明细表报表导出'!$K:$K,7)=O$1)*('2-1 采购订单物料明细表报表导出'!$D:$D=$A90),'2-1 采购订单物料明细表报表导出'!$H:$H,0))</f>
        <v>0</v>
      </c>
    </row>
    <row r="91" ht="29" spans="1:15">
      <c r="A91" s="20" t="s">
        <v>3398</v>
      </c>
      <c r="B91" s="26" t="s">
        <v>2128</v>
      </c>
      <c r="C91" s="27" t="s">
        <v>2129</v>
      </c>
      <c r="D91" s="23" cm="1">
        <f t="array" ref="D91">SUM(IF((LEFT('2-1 采购订单物料明细表报表导出'!$K:$K,7)=D$1)*('2-1 采购订单物料明细表报表导出'!$D:$D=$A91),'2-1 采购订单物料明细表报表导出'!$H:$H,0))</f>
        <v>0</v>
      </c>
      <c r="E91" s="23" cm="1">
        <f t="array" ref="E91">SUM(IF((LEFT('2-1 采购订单物料明细表报表导出'!$K:$K,7)=E$1)*('2-1 采购订单物料明细表报表导出'!$D:$D=$A91),'2-1 采购订单物料明细表报表导出'!$H:$H,0))</f>
        <v>0</v>
      </c>
      <c r="F91" s="23" cm="1">
        <f t="array" ref="F91">SUM(IF((LEFT('2-1 采购订单物料明细表报表导出'!$K:$K,7)=F$1)*('2-1 采购订单物料明细表报表导出'!$D:$D=$A91),'2-1 采购订单物料明细表报表导出'!$H:$H,0))</f>
        <v>0</v>
      </c>
      <c r="G91" s="23" cm="1">
        <f t="array" ref="G91">SUM(IF((LEFT('2-1 采购订单物料明细表报表导出'!$K:$K,7)=G$1)*('2-1 采购订单物料明细表报表导出'!$D:$D=$A91),'2-1 采购订单物料明细表报表导出'!$H:$H,0))</f>
        <v>0</v>
      </c>
      <c r="H91" s="23" cm="1">
        <f t="array" ref="H91">SUM(IF((LEFT('2-1 采购订单物料明细表报表导出'!$K:$K,7)=H$1)*('2-1 采购订单物料明细表报表导出'!$D:$D=$A91),'2-1 采购订单物料明细表报表导出'!$H:$H,0))</f>
        <v>0</v>
      </c>
      <c r="I91" s="23" cm="1">
        <f t="array" ref="I91">SUM(IF((LEFT('2-1 采购订单物料明细表报表导出'!$K:$K,7)=I$1)*('2-1 采购订单物料明细表报表导出'!$D:$D=$A91),'2-1 采购订单物料明细表报表导出'!$H:$H,0))</f>
        <v>0</v>
      </c>
      <c r="J91" s="23" cm="1">
        <f t="array" ref="J91">SUM(IF((LEFT('2-1 采购订单物料明细表报表导出'!$K:$K,7)=J$1)*('2-1 采购订单物料明细表报表导出'!$D:$D=$A91),'2-1 采购订单物料明细表报表导出'!$H:$H,0))</f>
        <v>0</v>
      </c>
      <c r="K91" s="23" cm="1">
        <f t="array" ref="K91">SUM(IF((LEFT('2-1 采购订单物料明细表报表导出'!$K:$K,7)=K$1)*('2-1 采购订单物料明细表报表导出'!$D:$D=$A91),'2-1 采购订单物料明细表报表导出'!$H:$H,0))</f>
        <v>0</v>
      </c>
      <c r="L91" s="23" cm="1">
        <f t="array" ref="L91">SUM(IF((LEFT('2-1 采购订单物料明细表报表导出'!$K:$K,7)=L$1)*('2-1 采购订单物料明细表报表导出'!$D:$D=$A91),'2-1 采购订单物料明细表报表导出'!$H:$H,0))</f>
        <v>0</v>
      </c>
      <c r="M91" s="23" cm="1">
        <f t="array" ref="M91">SUM(IF((LEFT('2-1 采购订单物料明细表报表导出'!$K:$K,7)=M$1)*('2-1 采购订单物料明细表报表导出'!$D:$D=$A91),'2-1 采购订单物料明细表报表导出'!$H:$H,0))</f>
        <v>0</v>
      </c>
      <c r="N91" s="23" cm="1">
        <f t="array" ref="N91">SUM(IF((LEFT('2-1 采购订单物料明细表报表导出'!$K:$K,7)=N$1)*('2-1 采购订单物料明细表报表导出'!$D:$D=$A91),'2-1 采购订单物料明细表报表导出'!$H:$H,0))</f>
        <v>0</v>
      </c>
      <c r="O91" s="23" cm="1">
        <f t="array" ref="O91">SUM(IF((LEFT('2-1 采购订单物料明细表报表导出'!$K:$K,7)=O$1)*('2-1 采购订单物料明细表报表导出'!$D:$D=$A91),'2-1 采购订单物料明细表报表导出'!$H:$H,0))</f>
        <v>0</v>
      </c>
    </row>
    <row r="92" ht="29" spans="1:15">
      <c r="A92" s="20" t="s">
        <v>3399</v>
      </c>
      <c r="B92" s="26" t="s">
        <v>2128</v>
      </c>
      <c r="C92" s="27" t="s">
        <v>2129</v>
      </c>
      <c r="D92" s="23" cm="1">
        <f t="array" ref="D92">SUM(IF((LEFT('2-1 采购订单物料明细表报表导出'!$K:$K,7)=D$1)*('2-1 采购订单物料明细表报表导出'!$D:$D=$A92),'2-1 采购订单物料明细表报表导出'!$H:$H,0))</f>
        <v>0</v>
      </c>
      <c r="E92" s="23" cm="1">
        <f t="array" ref="E92">SUM(IF((LEFT('2-1 采购订单物料明细表报表导出'!$K:$K,7)=E$1)*('2-1 采购订单物料明细表报表导出'!$D:$D=$A92),'2-1 采购订单物料明细表报表导出'!$H:$H,0))</f>
        <v>0</v>
      </c>
      <c r="F92" s="23" cm="1">
        <f t="array" ref="F92">SUM(IF((LEFT('2-1 采购订单物料明细表报表导出'!$K:$K,7)=F$1)*('2-1 采购订单物料明细表报表导出'!$D:$D=$A92),'2-1 采购订单物料明细表报表导出'!$H:$H,0))</f>
        <v>0</v>
      </c>
      <c r="G92" s="23" cm="1">
        <f t="array" ref="G92">SUM(IF((LEFT('2-1 采购订单物料明细表报表导出'!$K:$K,7)=G$1)*('2-1 采购订单物料明细表报表导出'!$D:$D=$A92),'2-1 采购订单物料明细表报表导出'!$H:$H,0))</f>
        <v>0</v>
      </c>
      <c r="H92" s="23" cm="1">
        <f t="array" ref="H92">SUM(IF((LEFT('2-1 采购订单物料明细表报表导出'!$K:$K,7)=H$1)*('2-1 采购订单物料明细表报表导出'!$D:$D=$A92),'2-1 采购订单物料明细表报表导出'!$H:$H,0))</f>
        <v>0</v>
      </c>
      <c r="I92" s="23" cm="1">
        <f t="array" ref="I92">SUM(IF((LEFT('2-1 采购订单物料明细表报表导出'!$K:$K,7)=I$1)*('2-1 采购订单物料明细表报表导出'!$D:$D=$A92),'2-1 采购订单物料明细表报表导出'!$H:$H,0))</f>
        <v>0</v>
      </c>
      <c r="J92" s="23" cm="1">
        <f t="array" ref="J92">SUM(IF((LEFT('2-1 采购订单物料明细表报表导出'!$K:$K,7)=J$1)*('2-1 采购订单物料明细表报表导出'!$D:$D=$A92),'2-1 采购订单物料明细表报表导出'!$H:$H,0))</f>
        <v>0</v>
      </c>
      <c r="K92" s="23" cm="1">
        <f t="array" ref="K92">SUM(IF((LEFT('2-1 采购订单物料明细表报表导出'!$K:$K,7)=K$1)*('2-1 采购订单物料明细表报表导出'!$D:$D=$A92),'2-1 采购订单物料明细表报表导出'!$H:$H,0))</f>
        <v>0</v>
      </c>
      <c r="L92" s="23" cm="1">
        <f t="array" ref="L92">SUM(IF((LEFT('2-1 采购订单物料明细表报表导出'!$K:$K,7)=L$1)*('2-1 采购订单物料明细表报表导出'!$D:$D=$A92),'2-1 采购订单物料明细表报表导出'!$H:$H,0))</f>
        <v>0</v>
      </c>
      <c r="M92" s="23" cm="1">
        <f t="array" ref="M92">SUM(IF((LEFT('2-1 采购订单物料明细表报表导出'!$K:$K,7)=M$1)*('2-1 采购订单物料明细表报表导出'!$D:$D=$A92),'2-1 采购订单物料明细表报表导出'!$H:$H,0))</f>
        <v>0</v>
      </c>
      <c r="N92" s="23" cm="1">
        <f t="array" ref="N92">SUM(IF((LEFT('2-1 采购订单物料明细表报表导出'!$K:$K,7)=N$1)*('2-1 采购订单物料明细表报表导出'!$D:$D=$A92),'2-1 采购订单物料明细表报表导出'!$H:$H,0))</f>
        <v>0</v>
      </c>
      <c r="O92" s="23" cm="1">
        <f t="array" ref="O92">SUM(IF((LEFT('2-1 采购订单物料明细表报表导出'!$K:$K,7)=O$1)*('2-1 采购订单物料明细表报表导出'!$D:$D=$A92),'2-1 采购订单物料明细表报表导出'!$H:$H,0))</f>
        <v>0</v>
      </c>
    </row>
    <row r="93" ht="29" spans="1:15">
      <c r="A93" s="20" t="s">
        <v>3400</v>
      </c>
      <c r="B93" s="26" t="s">
        <v>2128</v>
      </c>
      <c r="C93" s="27" t="s">
        <v>2129</v>
      </c>
      <c r="D93" s="23" cm="1">
        <f t="array" ref="D93">SUM(IF((LEFT('2-1 采购订单物料明细表报表导出'!$K:$K,7)=D$1)*('2-1 采购订单物料明细表报表导出'!$D:$D=$A93),'2-1 采购订单物料明细表报表导出'!$H:$H,0))</f>
        <v>0</v>
      </c>
      <c r="E93" s="23" cm="1">
        <f t="array" ref="E93">SUM(IF((LEFT('2-1 采购订单物料明细表报表导出'!$K:$K,7)=E$1)*('2-1 采购订单物料明细表报表导出'!$D:$D=$A93),'2-1 采购订单物料明细表报表导出'!$H:$H,0))</f>
        <v>0</v>
      </c>
      <c r="F93" s="23" cm="1">
        <f t="array" ref="F93">SUM(IF((LEFT('2-1 采购订单物料明细表报表导出'!$K:$K,7)=F$1)*('2-1 采购订单物料明细表报表导出'!$D:$D=$A93),'2-1 采购订单物料明细表报表导出'!$H:$H,0))</f>
        <v>0</v>
      </c>
      <c r="G93" s="23" cm="1">
        <f t="array" ref="G93">SUM(IF((LEFT('2-1 采购订单物料明细表报表导出'!$K:$K,7)=G$1)*('2-1 采购订单物料明细表报表导出'!$D:$D=$A93),'2-1 采购订单物料明细表报表导出'!$H:$H,0))</f>
        <v>0</v>
      </c>
      <c r="H93" s="23" cm="1">
        <f t="array" ref="H93">SUM(IF((LEFT('2-1 采购订单物料明细表报表导出'!$K:$K,7)=H$1)*('2-1 采购订单物料明细表报表导出'!$D:$D=$A93),'2-1 采购订单物料明细表报表导出'!$H:$H,0))</f>
        <v>0</v>
      </c>
      <c r="I93" s="23" cm="1">
        <f t="array" ref="I93">SUM(IF((LEFT('2-1 采购订单物料明细表报表导出'!$K:$K,7)=I$1)*('2-1 采购订单物料明细表报表导出'!$D:$D=$A93),'2-1 采购订单物料明细表报表导出'!$H:$H,0))</f>
        <v>0</v>
      </c>
      <c r="J93" s="23" cm="1">
        <f t="array" ref="J93">SUM(IF((LEFT('2-1 采购订单物料明细表报表导出'!$K:$K,7)=J$1)*('2-1 采购订单物料明细表报表导出'!$D:$D=$A93),'2-1 采购订单物料明细表报表导出'!$H:$H,0))</f>
        <v>0</v>
      </c>
      <c r="K93" s="23" cm="1">
        <f t="array" ref="K93">SUM(IF((LEFT('2-1 采购订单物料明细表报表导出'!$K:$K,7)=K$1)*('2-1 采购订单物料明细表报表导出'!$D:$D=$A93),'2-1 采购订单物料明细表报表导出'!$H:$H,0))</f>
        <v>0</v>
      </c>
      <c r="L93" s="23" cm="1">
        <f t="array" ref="L93">SUM(IF((LEFT('2-1 采购订单物料明细表报表导出'!$K:$K,7)=L$1)*('2-1 采购订单物料明细表报表导出'!$D:$D=$A93),'2-1 采购订单物料明细表报表导出'!$H:$H,0))</f>
        <v>0</v>
      </c>
      <c r="M93" s="23" cm="1">
        <f t="array" ref="M93">SUM(IF((LEFT('2-1 采购订单物料明细表报表导出'!$K:$K,7)=M$1)*('2-1 采购订单物料明细表报表导出'!$D:$D=$A93),'2-1 采购订单物料明细表报表导出'!$H:$H,0))</f>
        <v>0</v>
      </c>
      <c r="N93" s="23" cm="1">
        <f t="array" ref="N93">SUM(IF((LEFT('2-1 采购订单物料明细表报表导出'!$K:$K,7)=N$1)*('2-1 采购订单物料明细表报表导出'!$D:$D=$A93),'2-1 采购订单物料明细表报表导出'!$H:$H,0))</f>
        <v>0</v>
      </c>
      <c r="O93" s="23" cm="1">
        <f t="array" ref="O93">SUM(IF((LEFT('2-1 采购订单物料明细表报表导出'!$K:$K,7)=O$1)*('2-1 采购订单物料明细表报表导出'!$D:$D=$A93),'2-1 采购订单物料明细表报表导出'!$H:$H,0))</f>
        <v>0</v>
      </c>
    </row>
    <row r="94" ht="29" spans="1:15">
      <c r="A94" s="20" t="s">
        <v>3401</v>
      </c>
      <c r="B94" s="26" t="s">
        <v>2128</v>
      </c>
      <c r="C94" s="27" t="s">
        <v>2129</v>
      </c>
      <c r="D94" s="23" cm="1">
        <f t="array" ref="D94">SUM(IF((LEFT('2-1 采购订单物料明细表报表导出'!$K:$K,7)=D$1)*('2-1 采购订单物料明细表报表导出'!$D:$D=$A94),'2-1 采购订单物料明细表报表导出'!$H:$H,0))</f>
        <v>0</v>
      </c>
      <c r="E94" s="23" cm="1">
        <f t="array" ref="E94">SUM(IF((LEFT('2-1 采购订单物料明细表报表导出'!$K:$K,7)=E$1)*('2-1 采购订单物料明细表报表导出'!$D:$D=$A94),'2-1 采购订单物料明细表报表导出'!$H:$H,0))</f>
        <v>0</v>
      </c>
      <c r="F94" s="23" cm="1">
        <f t="array" ref="F94">SUM(IF((LEFT('2-1 采购订单物料明细表报表导出'!$K:$K,7)=F$1)*('2-1 采购订单物料明细表报表导出'!$D:$D=$A94),'2-1 采购订单物料明细表报表导出'!$H:$H,0))</f>
        <v>0</v>
      </c>
      <c r="G94" s="23" cm="1">
        <f t="array" ref="G94">SUM(IF((LEFT('2-1 采购订单物料明细表报表导出'!$K:$K,7)=G$1)*('2-1 采购订单物料明细表报表导出'!$D:$D=$A94),'2-1 采购订单物料明细表报表导出'!$H:$H,0))</f>
        <v>0</v>
      </c>
      <c r="H94" s="23" cm="1">
        <f t="array" ref="H94">SUM(IF((LEFT('2-1 采购订单物料明细表报表导出'!$K:$K,7)=H$1)*('2-1 采购订单物料明细表报表导出'!$D:$D=$A94),'2-1 采购订单物料明细表报表导出'!$H:$H,0))</f>
        <v>0</v>
      </c>
      <c r="I94" s="23" cm="1">
        <f t="array" ref="I94">SUM(IF((LEFT('2-1 采购订单物料明细表报表导出'!$K:$K,7)=I$1)*('2-1 采购订单物料明细表报表导出'!$D:$D=$A94),'2-1 采购订单物料明细表报表导出'!$H:$H,0))</f>
        <v>0</v>
      </c>
      <c r="J94" s="23" cm="1">
        <f t="array" ref="J94">SUM(IF((LEFT('2-1 采购订单物料明细表报表导出'!$K:$K,7)=J$1)*('2-1 采购订单物料明细表报表导出'!$D:$D=$A94),'2-1 采购订单物料明细表报表导出'!$H:$H,0))</f>
        <v>0</v>
      </c>
      <c r="K94" s="23" cm="1">
        <f t="array" ref="K94">SUM(IF((LEFT('2-1 采购订单物料明细表报表导出'!$K:$K,7)=K$1)*('2-1 采购订单物料明细表报表导出'!$D:$D=$A94),'2-1 采购订单物料明细表报表导出'!$H:$H,0))</f>
        <v>0</v>
      </c>
      <c r="L94" s="23" cm="1">
        <f t="array" ref="L94">SUM(IF((LEFT('2-1 采购订单物料明细表报表导出'!$K:$K,7)=L$1)*('2-1 采购订单物料明细表报表导出'!$D:$D=$A94),'2-1 采购订单物料明细表报表导出'!$H:$H,0))</f>
        <v>0</v>
      </c>
      <c r="M94" s="23" cm="1">
        <f t="array" ref="M94">SUM(IF((LEFT('2-1 采购订单物料明细表报表导出'!$K:$K,7)=M$1)*('2-1 采购订单物料明细表报表导出'!$D:$D=$A94),'2-1 采购订单物料明细表报表导出'!$H:$H,0))</f>
        <v>0</v>
      </c>
      <c r="N94" s="23" cm="1">
        <f t="array" ref="N94">SUM(IF((LEFT('2-1 采购订单物料明细表报表导出'!$K:$K,7)=N$1)*('2-1 采购订单物料明细表报表导出'!$D:$D=$A94),'2-1 采购订单物料明细表报表导出'!$H:$H,0))</f>
        <v>0</v>
      </c>
      <c r="O94" s="23" cm="1">
        <f t="array" ref="O94">SUM(IF((LEFT('2-1 采购订单物料明细表报表导出'!$K:$K,7)=O$1)*('2-1 采购订单物料明细表报表导出'!$D:$D=$A94),'2-1 采购订单物料明细表报表导出'!$H:$H,0))</f>
        <v>0</v>
      </c>
    </row>
    <row r="95" ht="29" spans="1:15">
      <c r="A95" s="20" t="s">
        <v>3402</v>
      </c>
      <c r="B95" s="26" t="s">
        <v>2128</v>
      </c>
      <c r="C95" s="27" t="s">
        <v>2129</v>
      </c>
      <c r="D95" s="23" cm="1">
        <f t="array" ref="D95">SUM(IF((LEFT('2-1 采购订单物料明细表报表导出'!$K:$K,7)=D$1)*('2-1 采购订单物料明细表报表导出'!$D:$D=$A95),'2-1 采购订单物料明细表报表导出'!$H:$H,0))</f>
        <v>0</v>
      </c>
      <c r="E95" s="23" cm="1">
        <f t="array" ref="E95">SUM(IF((LEFT('2-1 采购订单物料明细表报表导出'!$K:$K,7)=E$1)*('2-1 采购订单物料明细表报表导出'!$D:$D=$A95),'2-1 采购订单物料明细表报表导出'!$H:$H,0))</f>
        <v>0</v>
      </c>
      <c r="F95" s="23" cm="1">
        <f t="array" ref="F95">SUM(IF((LEFT('2-1 采购订单物料明细表报表导出'!$K:$K,7)=F$1)*('2-1 采购订单物料明细表报表导出'!$D:$D=$A95),'2-1 采购订单物料明细表报表导出'!$H:$H,0))</f>
        <v>0</v>
      </c>
      <c r="G95" s="23" cm="1">
        <f t="array" ref="G95">SUM(IF((LEFT('2-1 采购订单物料明细表报表导出'!$K:$K,7)=G$1)*('2-1 采购订单物料明细表报表导出'!$D:$D=$A95),'2-1 采购订单物料明细表报表导出'!$H:$H,0))</f>
        <v>0</v>
      </c>
      <c r="H95" s="23" cm="1">
        <f t="array" ref="H95">SUM(IF((LEFT('2-1 采购订单物料明细表报表导出'!$K:$K,7)=H$1)*('2-1 采购订单物料明细表报表导出'!$D:$D=$A95),'2-1 采购订单物料明细表报表导出'!$H:$H,0))</f>
        <v>0</v>
      </c>
      <c r="I95" s="23" cm="1">
        <f t="array" ref="I95">SUM(IF((LEFT('2-1 采购订单物料明细表报表导出'!$K:$K,7)=I$1)*('2-1 采购订单物料明细表报表导出'!$D:$D=$A95),'2-1 采购订单物料明细表报表导出'!$H:$H,0))</f>
        <v>0</v>
      </c>
      <c r="J95" s="23" cm="1">
        <f t="array" ref="J95">SUM(IF((LEFT('2-1 采购订单物料明细表报表导出'!$K:$K,7)=J$1)*('2-1 采购订单物料明细表报表导出'!$D:$D=$A95),'2-1 采购订单物料明细表报表导出'!$H:$H,0))</f>
        <v>0</v>
      </c>
      <c r="K95" s="23" cm="1">
        <f t="array" ref="K95">SUM(IF((LEFT('2-1 采购订单物料明细表报表导出'!$K:$K,7)=K$1)*('2-1 采购订单物料明细表报表导出'!$D:$D=$A95),'2-1 采购订单物料明细表报表导出'!$H:$H,0))</f>
        <v>0</v>
      </c>
      <c r="L95" s="23" cm="1">
        <f t="array" ref="L95">SUM(IF((LEFT('2-1 采购订单物料明细表报表导出'!$K:$K,7)=L$1)*('2-1 采购订单物料明细表报表导出'!$D:$D=$A95),'2-1 采购订单物料明细表报表导出'!$H:$H,0))</f>
        <v>0</v>
      </c>
      <c r="M95" s="23" cm="1">
        <f t="array" ref="M95">SUM(IF((LEFT('2-1 采购订单物料明细表报表导出'!$K:$K,7)=M$1)*('2-1 采购订单物料明细表报表导出'!$D:$D=$A95),'2-1 采购订单物料明细表报表导出'!$H:$H,0))</f>
        <v>0</v>
      </c>
      <c r="N95" s="23" cm="1">
        <f t="array" ref="N95">SUM(IF((LEFT('2-1 采购订单物料明细表报表导出'!$K:$K,7)=N$1)*('2-1 采购订单物料明细表报表导出'!$D:$D=$A95),'2-1 采购订单物料明细表报表导出'!$H:$H,0))</f>
        <v>0</v>
      </c>
      <c r="O95" s="23" cm="1">
        <f t="array" ref="O95">SUM(IF((LEFT('2-1 采购订单物料明细表报表导出'!$K:$K,7)=O$1)*('2-1 采购订单物料明细表报表导出'!$D:$D=$A95),'2-1 采购订单物料明细表报表导出'!$H:$H,0))</f>
        <v>0</v>
      </c>
    </row>
    <row r="96" ht="29" spans="1:15">
      <c r="A96" s="20" t="s">
        <v>3403</v>
      </c>
      <c r="B96" s="26" t="s">
        <v>2128</v>
      </c>
      <c r="C96" s="27" t="s">
        <v>2129</v>
      </c>
      <c r="D96" s="23" cm="1">
        <f t="array" ref="D96">SUM(IF((LEFT('2-1 采购订单物料明细表报表导出'!$K:$K,7)=D$1)*('2-1 采购订单物料明细表报表导出'!$D:$D=$A96),'2-1 采购订单物料明细表报表导出'!$H:$H,0))</f>
        <v>0</v>
      </c>
      <c r="E96" s="23" cm="1">
        <f t="array" ref="E96">SUM(IF((LEFT('2-1 采购订单物料明细表报表导出'!$K:$K,7)=E$1)*('2-1 采购订单物料明细表报表导出'!$D:$D=$A96),'2-1 采购订单物料明细表报表导出'!$H:$H,0))</f>
        <v>0</v>
      </c>
      <c r="F96" s="23" cm="1">
        <f t="array" ref="F96">SUM(IF((LEFT('2-1 采购订单物料明细表报表导出'!$K:$K,7)=F$1)*('2-1 采购订单物料明细表报表导出'!$D:$D=$A96),'2-1 采购订单物料明细表报表导出'!$H:$H,0))</f>
        <v>0</v>
      </c>
      <c r="G96" s="23" cm="1">
        <f t="array" ref="G96">SUM(IF((LEFT('2-1 采购订单物料明细表报表导出'!$K:$K,7)=G$1)*('2-1 采购订单物料明细表报表导出'!$D:$D=$A96),'2-1 采购订单物料明细表报表导出'!$H:$H,0))</f>
        <v>0</v>
      </c>
      <c r="H96" s="23" cm="1">
        <f t="array" ref="H96">SUM(IF((LEFT('2-1 采购订单物料明细表报表导出'!$K:$K,7)=H$1)*('2-1 采购订单物料明细表报表导出'!$D:$D=$A96),'2-1 采购订单物料明细表报表导出'!$H:$H,0))</f>
        <v>0</v>
      </c>
      <c r="I96" s="23" cm="1">
        <f t="array" ref="I96">SUM(IF((LEFT('2-1 采购订单物料明细表报表导出'!$K:$K,7)=I$1)*('2-1 采购订单物料明细表报表导出'!$D:$D=$A96),'2-1 采购订单物料明细表报表导出'!$H:$H,0))</f>
        <v>0</v>
      </c>
      <c r="J96" s="23" cm="1">
        <f t="array" ref="J96">SUM(IF((LEFT('2-1 采购订单物料明细表报表导出'!$K:$K,7)=J$1)*('2-1 采购订单物料明细表报表导出'!$D:$D=$A96),'2-1 采购订单物料明细表报表导出'!$H:$H,0))</f>
        <v>0</v>
      </c>
      <c r="K96" s="23" cm="1">
        <f t="array" ref="K96">SUM(IF((LEFT('2-1 采购订单物料明细表报表导出'!$K:$K,7)=K$1)*('2-1 采购订单物料明细表报表导出'!$D:$D=$A96),'2-1 采购订单物料明细表报表导出'!$H:$H,0))</f>
        <v>0</v>
      </c>
      <c r="L96" s="23" cm="1">
        <f t="array" ref="L96">SUM(IF((LEFT('2-1 采购订单物料明细表报表导出'!$K:$K,7)=L$1)*('2-1 采购订单物料明细表报表导出'!$D:$D=$A96),'2-1 采购订单物料明细表报表导出'!$H:$H,0))</f>
        <v>0</v>
      </c>
      <c r="M96" s="23" cm="1">
        <f t="array" ref="M96">SUM(IF((LEFT('2-1 采购订单物料明细表报表导出'!$K:$K,7)=M$1)*('2-1 采购订单物料明细表报表导出'!$D:$D=$A96),'2-1 采购订单物料明细表报表导出'!$H:$H,0))</f>
        <v>0</v>
      </c>
      <c r="N96" s="23" cm="1">
        <f t="array" ref="N96">SUM(IF((LEFT('2-1 采购订单物料明细表报表导出'!$K:$K,7)=N$1)*('2-1 采购订单物料明细表报表导出'!$D:$D=$A96),'2-1 采购订单物料明细表报表导出'!$H:$H,0))</f>
        <v>0</v>
      </c>
      <c r="O96" s="23" cm="1">
        <f t="array" ref="O96">SUM(IF((LEFT('2-1 采购订单物料明细表报表导出'!$K:$K,7)=O$1)*('2-1 采购订单物料明细表报表导出'!$D:$D=$A96),'2-1 采购订单物料明细表报表导出'!$H:$H,0))</f>
        <v>0</v>
      </c>
    </row>
    <row r="97" ht="29" spans="1:15">
      <c r="A97" s="20" t="s">
        <v>3404</v>
      </c>
      <c r="B97" s="26" t="s">
        <v>2128</v>
      </c>
      <c r="C97" s="27" t="s">
        <v>2129</v>
      </c>
      <c r="D97" s="23" cm="1">
        <f t="array" ref="D97">SUM(IF((LEFT('2-1 采购订单物料明细表报表导出'!$K:$K,7)=D$1)*('2-1 采购订单物料明细表报表导出'!$D:$D=$A97),'2-1 采购订单物料明细表报表导出'!$H:$H,0))</f>
        <v>0</v>
      </c>
      <c r="E97" s="23" cm="1">
        <f t="array" ref="E97">SUM(IF((LEFT('2-1 采购订单物料明细表报表导出'!$K:$K,7)=E$1)*('2-1 采购订单物料明细表报表导出'!$D:$D=$A97),'2-1 采购订单物料明细表报表导出'!$H:$H,0))</f>
        <v>0</v>
      </c>
      <c r="F97" s="23" cm="1">
        <f t="array" ref="F97">SUM(IF((LEFT('2-1 采购订单物料明细表报表导出'!$K:$K,7)=F$1)*('2-1 采购订单物料明细表报表导出'!$D:$D=$A97),'2-1 采购订单物料明细表报表导出'!$H:$H,0))</f>
        <v>0</v>
      </c>
      <c r="G97" s="23" cm="1">
        <f t="array" ref="G97">SUM(IF((LEFT('2-1 采购订单物料明细表报表导出'!$K:$K,7)=G$1)*('2-1 采购订单物料明细表报表导出'!$D:$D=$A97),'2-1 采购订单物料明细表报表导出'!$H:$H,0))</f>
        <v>0</v>
      </c>
      <c r="H97" s="23" cm="1">
        <f t="array" ref="H97">SUM(IF((LEFT('2-1 采购订单物料明细表报表导出'!$K:$K,7)=H$1)*('2-1 采购订单物料明细表报表导出'!$D:$D=$A97),'2-1 采购订单物料明细表报表导出'!$H:$H,0))</f>
        <v>0</v>
      </c>
      <c r="I97" s="23" cm="1">
        <f t="array" ref="I97">SUM(IF((LEFT('2-1 采购订单物料明细表报表导出'!$K:$K,7)=I$1)*('2-1 采购订单物料明细表报表导出'!$D:$D=$A97),'2-1 采购订单物料明细表报表导出'!$H:$H,0))</f>
        <v>0</v>
      </c>
      <c r="J97" s="23" cm="1">
        <f t="array" ref="J97">SUM(IF((LEFT('2-1 采购订单物料明细表报表导出'!$K:$K,7)=J$1)*('2-1 采购订单物料明细表报表导出'!$D:$D=$A97),'2-1 采购订单物料明细表报表导出'!$H:$H,0))</f>
        <v>0</v>
      </c>
      <c r="K97" s="23" cm="1">
        <f t="array" ref="K97">SUM(IF((LEFT('2-1 采购订单物料明细表报表导出'!$K:$K,7)=K$1)*('2-1 采购订单物料明细表报表导出'!$D:$D=$A97),'2-1 采购订单物料明细表报表导出'!$H:$H,0))</f>
        <v>0</v>
      </c>
      <c r="L97" s="23" cm="1">
        <f t="array" ref="L97">SUM(IF((LEFT('2-1 采购订单物料明细表报表导出'!$K:$K,7)=L$1)*('2-1 采购订单物料明细表报表导出'!$D:$D=$A97),'2-1 采购订单物料明细表报表导出'!$H:$H,0))</f>
        <v>0</v>
      </c>
      <c r="M97" s="23" cm="1">
        <f t="array" ref="M97">SUM(IF((LEFT('2-1 采购订单物料明细表报表导出'!$K:$K,7)=M$1)*('2-1 采购订单物料明细表报表导出'!$D:$D=$A97),'2-1 采购订单物料明细表报表导出'!$H:$H,0))</f>
        <v>0</v>
      </c>
      <c r="N97" s="23" cm="1">
        <f t="array" ref="N97">SUM(IF((LEFT('2-1 采购订单物料明细表报表导出'!$K:$K,7)=N$1)*('2-1 采购订单物料明细表报表导出'!$D:$D=$A97),'2-1 采购订单物料明细表报表导出'!$H:$H,0))</f>
        <v>0</v>
      </c>
      <c r="O97" s="23" cm="1">
        <f t="array" ref="O97">SUM(IF((LEFT('2-1 采购订单物料明细表报表导出'!$K:$K,7)=O$1)*('2-1 采购订单物料明细表报表导出'!$D:$D=$A97),'2-1 采购订单物料明细表报表导出'!$H:$H,0))</f>
        <v>0</v>
      </c>
    </row>
    <row r="98" ht="29" spans="1:15">
      <c r="A98" s="20" t="s">
        <v>3405</v>
      </c>
      <c r="B98" s="26" t="s">
        <v>2128</v>
      </c>
      <c r="C98" s="27" t="s">
        <v>2129</v>
      </c>
      <c r="D98" s="23" cm="1">
        <f t="array" ref="D98">SUM(IF((LEFT('2-1 采购订单物料明细表报表导出'!$K:$K,7)=D$1)*('2-1 采购订单物料明细表报表导出'!$D:$D=$A98),'2-1 采购订单物料明细表报表导出'!$H:$H,0))</f>
        <v>0</v>
      </c>
      <c r="E98" s="23" cm="1">
        <f t="array" ref="E98">SUM(IF((LEFT('2-1 采购订单物料明细表报表导出'!$K:$K,7)=E$1)*('2-1 采购订单物料明细表报表导出'!$D:$D=$A98),'2-1 采购订单物料明细表报表导出'!$H:$H,0))</f>
        <v>0</v>
      </c>
      <c r="F98" s="23" cm="1">
        <f t="array" ref="F98">SUM(IF((LEFT('2-1 采购订单物料明细表报表导出'!$K:$K,7)=F$1)*('2-1 采购订单物料明细表报表导出'!$D:$D=$A98),'2-1 采购订单物料明细表报表导出'!$H:$H,0))</f>
        <v>0</v>
      </c>
      <c r="G98" s="23" cm="1">
        <f t="array" ref="G98">SUM(IF((LEFT('2-1 采购订单物料明细表报表导出'!$K:$K,7)=G$1)*('2-1 采购订单物料明细表报表导出'!$D:$D=$A98),'2-1 采购订单物料明细表报表导出'!$H:$H,0))</f>
        <v>0</v>
      </c>
      <c r="H98" s="23" cm="1">
        <f t="array" ref="H98">SUM(IF((LEFT('2-1 采购订单物料明细表报表导出'!$K:$K,7)=H$1)*('2-1 采购订单物料明细表报表导出'!$D:$D=$A98),'2-1 采购订单物料明细表报表导出'!$H:$H,0))</f>
        <v>0</v>
      </c>
      <c r="I98" s="23" cm="1">
        <f t="array" ref="I98">SUM(IF((LEFT('2-1 采购订单物料明细表报表导出'!$K:$K,7)=I$1)*('2-1 采购订单物料明细表报表导出'!$D:$D=$A98),'2-1 采购订单物料明细表报表导出'!$H:$H,0))</f>
        <v>0</v>
      </c>
      <c r="J98" s="23" cm="1">
        <f t="array" ref="J98">SUM(IF((LEFT('2-1 采购订单物料明细表报表导出'!$K:$K,7)=J$1)*('2-1 采购订单物料明细表报表导出'!$D:$D=$A98),'2-1 采购订单物料明细表报表导出'!$H:$H,0))</f>
        <v>0</v>
      </c>
      <c r="K98" s="23" cm="1">
        <f t="array" ref="K98">SUM(IF((LEFT('2-1 采购订单物料明细表报表导出'!$K:$K,7)=K$1)*('2-1 采购订单物料明细表报表导出'!$D:$D=$A98),'2-1 采购订单物料明细表报表导出'!$H:$H,0))</f>
        <v>0</v>
      </c>
      <c r="L98" s="23" cm="1">
        <f t="array" ref="L98">SUM(IF((LEFT('2-1 采购订单物料明细表报表导出'!$K:$K,7)=L$1)*('2-1 采购订单物料明细表报表导出'!$D:$D=$A98),'2-1 采购订单物料明细表报表导出'!$H:$H,0))</f>
        <v>0</v>
      </c>
      <c r="M98" s="23" cm="1">
        <f t="array" ref="M98">SUM(IF((LEFT('2-1 采购订单物料明细表报表导出'!$K:$K,7)=M$1)*('2-1 采购订单物料明细表报表导出'!$D:$D=$A98),'2-1 采购订单物料明细表报表导出'!$H:$H,0))</f>
        <v>0</v>
      </c>
      <c r="N98" s="23" cm="1">
        <f t="array" ref="N98">SUM(IF((LEFT('2-1 采购订单物料明细表报表导出'!$K:$K,7)=N$1)*('2-1 采购订单物料明细表报表导出'!$D:$D=$A98),'2-1 采购订单物料明细表报表导出'!$H:$H,0))</f>
        <v>0</v>
      </c>
      <c r="O98" s="23" cm="1">
        <f t="array" ref="O98">SUM(IF((LEFT('2-1 采购订单物料明细表报表导出'!$K:$K,7)=O$1)*('2-1 采购订单物料明细表报表导出'!$D:$D=$A98),'2-1 采购订单物料明细表报表导出'!$H:$H,0))</f>
        <v>0</v>
      </c>
    </row>
    <row r="99" ht="29" spans="1:15">
      <c r="A99" s="20" t="s">
        <v>3406</v>
      </c>
      <c r="B99" s="26" t="s">
        <v>2128</v>
      </c>
      <c r="C99" s="27" t="s">
        <v>2129</v>
      </c>
      <c r="D99" s="23" cm="1">
        <f t="array" ref="D99">SUM(IF((LEFT('2-1 采购订单物料明细表报表导出'!$K:$K,7)=D$1)*('2-1 采购订单物料明细表报表导出'!$D:$D=$A99),'2-1 采购订单物料明细表报表导出'!$H:$H,0))</f>
        <v>0</v>
      </c>
      <c r="E99" s="23" cm="1">
        <f t="array" ref="E99">SUM(IF((LEFT('2-1 采购订单物料明细表报表导出'!$K:$K,7)=E$1)*('2-1 采购订单物料明细表报表导出'!$D:$D=$A99),'2-1 采购订单物料明细表报表导出'!$H:$H,0))</f>
        <v>0</v>
      </c>
      <c r="F99" s="23" cm="1">
        <f t="array" ref="F99">SUM(IF((LEFT('2-1 采购订单物料明细表报表导出'!$K:$K,7)=F$1)*('2-1 采购订单物料明细表报表导出'!$D:$D=$A99),'2-1 采购订单物料明细表报表导出'!$H:$H,0))</f>
        <v>0</v>
      </c>
      <c r="G99" s="23" cm="1">
        <f t="array" ref="G99">SUM(IF((LEFT('2-1 采购订单物料明细表报表导出'!$K:$K,7)=G$1)*('2-1 采购订单物料明细表报表导出'!$D:$D=$A99),'2-1 采购订单物料明细表报表导出'!$H:$H,0))</f>
        <v>0</v>
      </c>
      <c r="H99" s="23" cm="1">
        <f t="array" ref="H99">SUM(IF((LEFT('2-1 采购订单物料明细表报表导出'!$K:$K,7)=H$1)*('2-1 采购订单物料明细表报表导出'!$D:$D=$A99),'2-1 采购订单物料明细表报表导出'!$H:$H,0))</f>
        <v>0</v>
      </c>
      <c r="I99" s="23" cm="1">
        <f t="array" ref="I99">SUM(IF((LEFT('2-1 采购订单物料明细表报表导出'!$K:$K,7)=I$1)*('2-1 采购订单物料明细表报表导出'!$D:$D=$A99),'2-1 采购订单物料明细表报表导出'!$H:$H,0))</f>
        <v>0</v>
      </c>
      <c r="J99" s="23" cm="1">
        <f t="array" ref="J99">SUM(IF((LEFT('2-1 采购订单物料明细表报表导出'!$K:$K,7)=J$1)*('2-1 采购订单物料明细表报表导出'!$D:$D=$A99),'2-1 采购订单物料明细表报表导出'!$H:$H,0))</f>
        <v>0</v>
      </c>
      <c r="K99" s="23" cm="1">
        <f t="array" ref="K99">SUM(IF((LEFT('2-1 采购订单物料明细表报表导出'!$K:$K,7)=K$1)*('2-1 采购订单物料明细表报表导出'!$D:$D=$A99),'2-1 采购订单物料明细表报表导出'!$H:$H,0))</f>
        <v>0</v>
      </c>
      <c r="L99" s="23" cm="1">
        <f t="array" ref="L99">SUM(IF((LEFT('2-1 采购订单物料明细表报表导出'!$K:$K,7)=L$1)*('2-1 采购订单物料明细表报表导出'!$D:$D=$A99),'2-1 采购订单物料明细表报表导出'!$H:$H,0))</f>
        <v>0</v>
      </c>
      <c r="M99" s="23" cm="1">
        <f t="array" ref="M99">SUM(IF((LEFT('2-1 采购订单物料明细表报表导出'!$K:$K,7)=M$1)*('2-1 采购订单物料明细表报表导出'!$D:$D=$A99),'2-1 采购订单物料明细表报表导出'!$H:$H,0))</f>
        <v>0</v>
      </c>
      <c r="N99" s="23" cm="1">
        <f t="array" ref="N99">SUM(IF((LEFT('2-1 采购订单物料明细表报表导出'!$K:$K,7)=N$1)*('2-1 采购订单物料明细表报表导出'!$D:$D=$A99),'2-1 采购订单物料明细表报表导出'!$H:$H,0))</f>
        <v>0</v>
      </c>
      <c r="O99" s="23" cm="1">
        <f t="array" ref="O99">SUM(IF((LEFT('2-1 采购订单物料明细表报表导出'!$K:$K,7)=O$1)*('2-1 采购订单物料明细表报表导出'!$D:$D=$A99),'2-1 采购订单物料明细表报表导出'!$H:$H,0))</f>
        <v>0</v>
      </c>
    </row>
    <row r="100" ht="29" spans="1:15">
      <c r="A100" s="20" t="s">
        <v>3407</v>
      </c>
      <c r="B100" s="26" t="s">
        <v>2128</v>
      </c>
      <c r="C100" s="27" t="s">
        <v>2129</v>
      </c>
      <c r="D100" s="23" cm="1">
        <f t="array" ref="D100">SUM(IF((LEFT('2-1 采购订单物料明细表报表导出'!$K:$K,7)=D$1)*('2-1 采购订单物料明细表报表导出'!$D:$D=$A100),'2-1 采购订单物料明细表报表导出'!$H:$H,0))</f>
        <v>0</v>
      </c>
      <c r="E100" s="23" cm="1">
        <f t="array" ref="E100">SUM(IF((LEFT('2-1 采购订单物料明细表报表导出'!$K:$K,7)=E$1)*('2-1 采购订单物料明细表报表导出'!$D:$D=$A100),'2-1 采购订单物料明细表报表导出'!$H:$H,0))</f>
        <v>0</v>
      </c>
      <c r="F100" s="23" cm="1">
        <f t="array" ref="F100">SUM(IF((LEFT('2-1 采购订单物料明细表报表导出'!$K:$K,7)=F$1)*('2-1 采购订单物料明细表报表导出'!$D:$D=$A100),'2-1 采购订单物料明细表报表导出'!$H:$H,0))</f>
        <v>0</v>
      </c>
      <c r="G100" s="23" cm="1">
        <f t="array" ref="G100">SUM(IF((LEFT('2-1 采购订单物料明细表报表导出'!$K:$K,7)=G$1)*('2-1 采购订单物料明细表报表导出'!$D:$D=$A100),'2-1 采购订单物料明细表报表导出'!$H:$H,0))</f>
        <v>0</v>
      </c>
      <c r="H100" s="23" cm="1">
        <f t="array" ref="H100">SUM(IF((LEFT('2-1 采购订单物料明细表报表导出'!$K:$K,7)=H$1)*('2-1 采购订单物料明细表报表导出'!$D:$D=$A100),'2-1 采购订单物料明细表报表导出'!$H:$H,0))</f>
        <v>0</v>
      </c>
      <c r="I100" s="23" cm="1">
        <f t="array" ref="I100">SUM(IF((LEFT('2-1 采购订单物料明细表报表导出'!$K:$K,7)=I$1)*('2-1 采购订单物料明细表报表导出'!$D:$D=$A100),'2-1 采购订单物料明细表报表导出'!$H:$H,0))</f>
        <v>0</v>
      </c>
      <c r="J100" s="23" cm="1">
        <f t="array" ref="J100">SUM(IF((LEFT('2-1 采购订单物料明细表报表导出'!$K:$K,7)=J$1)*('2-1 采购订单物料明细表报表导出'!$D:$D=$A100),'2-1 采购订单物料明细表报表导出'!$H:$H,0))</f>
        <v>0</v>
      </c>
      <c r="K100" s="23" cm="1">
        <f t="array" ref="K100">SUM(IF((LEFT('2-1 采购订单物料明细表报表导出'!$K:$K,7)=K$1)*('2-1 采购订单物料明细表报表导出'!$D:$D=$A100),'2-1 采购订单物料明细表报表导出'!$H:$H,0))</f>
        <v>0</v>
      </c>
      <c r="L100" s="23" cm="1">
        <f t="array" ref="L100">SUM(IF((LEFT('2-1 采购订单物料明细表报表导出'!$K:$K,7)=L$1)*('2-1 采购订单物料明细表报表导出'!$D:$D=$A100),'2-1 采购订单物料明细表报表导出'!$H:$H,0))</f>
        <v>0</v>
      </c>
      <c r="M100" s="23" cm="1">
        <f t="array" ref="M100">SUM(IF((LEFT('2-1 采购订单物料明细表报表导出'!$K:$K,7)=M$1)*('2-1 采购订单物料明细表报表导出'!$D:$D=$A100),'2-1 采购订单物料明细表报表导出'!$H:$H,0))</f>
        <v>0</v>
      </c>
      <c r="N100" s="23" cm="1">
        <f t="array" ref="N100">SUM(IF((LEFT('2-1 采购订单物料明细表报表导出'!$K:$K,7)=N$1)*('2-1 采购订单物料明细表报表导出'!$D:$D=$A100),'2-1 采购订单物料明细表报表导出'!$H:$H,0))</f>
        <v>0</v>
      </c>
      <c r="O100" s="23" cm="1">
        <f t="array" ref="O100">SUM(IF((LEFT('2-1 采购订单物料明细表报表导出'!$K:$K,7)=O$1)*('2-1 采购订单物料明细表报表导出'!$D:$D=$A100),'2-1 采购订单物料明细表报表导出'!$H:$H,0))</f>
        <v>0</v>
      </c>
    </row>
    <row r="101" ht="29" spans="1:15">
      <c r="A101" s="20" t="s">
        <v>3408</v>
      </c>
      <c r="B101" s="26" t="s">
        <v>2128</v>
      </c>
      <c r="C101" s="27" t="s">
        <v>2129</v>
      </c>
      <c r="D101" s="23" cm="1">
        <f t="array" ref="D101">SUM(IF((LEFT('2-1 采购订单物料明细表报表导出'!$K:$K,7)=D$1)*('2-1 采购订单物料明细表报表导出'!$D:$D=$A101),'2-1 采购订单物料明细表报表导出'!$H:$H,0))</f>
        <v>0</v>
      </c>
      <c r="E101" s="23" cm="1">
        <f t="array" ref="E101">SUM(IF((LEFT('2-1 采购订单物料明细表报表导出'!$K:$K,7)=E$1)*('2-1 采购订单物料明细表报表导出'!$D:$D=$A101),'2-1 采购订单物料明细表报表导出'!$H:$H,0))</f>
        <v>0</v>
      </c>
      <c r="F101" s="23" cm="1">
        <f t="array" ref="F101">SUM(IF((LEFT('2-1 采购订单物料明细表报表导出'!$K:$K,7)=F$1)*('2-1 采购订单物料明细表报表导出'!$D:$D=$A101),'2-1 采购订单物料明细表报表导出'!$H:$H,0))</f>
        <v>0</v>
      </c>
      <c r="G101" s="23" cm="1">
        <f t="array" ref="G101">SUM(IF((LEFT('2-1 采购订单物料明细表报表导出'!$K:$K,7)=G$1)*('2-1 采购订单物料明细表报表导出'!$D:$D=$A101),'2-1 采购订单物料明细表报表导出'!$H:$H,0))</f>
        <v>0</v>
      </c>
      <c r="H101" s="23" cm="1">
        <f t="array" ref="H101">SUM(IF((LEFT('2-1 采购订单物料明细表报表导出'!$K:$K,7)=H$1)*('2-1 采购订单物料明细表报表导出'!$D:$D=$A101),'2-1 采购订单物料明细表报表导出'!$H:$H,0))</f>
        <v>0</v>
      </c>
      <c r="I101" s="23" cm="1">
        <f t="array" ref="I101">SUM(IF((LEFT('2-1 采购订单物料明细表报表导出'!$K:$K,7)=I$1)*('2-1 采购订单物料明细表报表导出'!$D:$D=$A101),'2-1 采购订单物料明细表报表导出'!$H:$H,0))</f>
        <v>0</v>
      </c>
      <c r="J101" s="23" cm="1">
        <f t="array" ref="J101">SUM(IF((LEFT('2-1 采购订单物料明细表报表导出'!$K:$K,7)=J$1)*('2-1 采购订单物料明细表报表导出'!$D:$D=$A101),'2-1 采购订单物料明细表报表导出'!$H:$H,0))</f>
        <v>0</v>
      </c>
      <c r="K101" s="23" cm="1">
        <f t="array" ref="K101">SUM(IF((LEFT('2-1 采购订单物料明细表报表导出'!$K:$K,7)=K$1)*('2-1 采购订单物料明细表报表导出'!$D:$D=$A101),'2-1 采购订单物料明细表报表导出'!$H:$H,0))</f>
        <v>0</v>
      </c>
      <c r="L101" s="23" cm="1">
        <f t="array" ref="L101">SUM(IF((LEFT('2-1 采购订单物料明细表报表导出'!$K:$K,7)=L$1)*('2-1 采购订单物料明细表报表导出'!$D:$D=$A101),'2-1 采购订单物料明细表报表导出'!$H:$H,0))</f>
        <v>0</v>
      </c>
      <c r="M101" s="23" cm="1">
        <f t="array" ref="M101">SUM(IF((LEFT('2-1 采购订单物料明细表报表导出'!$K:$K,7)=M$1)*('2-1 采购订单物料明细表报表导出'!$D:$D=$A101),'2-1 采购订单物料明细表报表导出'!$H:$H,0))</f>
        <v>0</v>
      </c>
      <c r="N101" s="23" cm="1">
        <f t="array" ref="N101">SUM(IF((LEFT('2-1 采购订单物料明细表报表导出'!$K:$K,7)=N$1)*('2-1 采购订单物料明细表报表导出'!$D:$D=$A101),'2-1 采购订单物料明细表报表导出'!$H:$H,0))</f>
        <v>0</v>
      </c>
      <c r="O101" s="23" cm="1">
        <f t="array" ref="O101">SUM(IF((LEFT('2-1 采购订单物料明细表报表导出'!$K:$K,7)=O$1)*('2-1 采购订单物料明细表报表导出'!$D:$D=$A101),'2-1 采购订单物料明细表报表导出'!$H:$H,0))</f>
        <v>0</v>
      </c>
    </row>
    <row r="102" ht="29" spans="1:15">
      <c r="A102" s="20" t="s">
        <v>3409</v>
      </c>
      <c r="B102" s="26" t="s">
        <v>2128</v>
      </c>
      <c r="C102" s="27" t="s">
        <v>2129</v>
      </c>
      <c r="D102" s="23" cm="1">
        <f t="array" ref="D102">SUM(IF((LEFT('2-1 采购订单物料明细表报表导出'!$K:$K,7)=D$1)*('2-1 采购订单物料明细表报表导出'!$D:$D=$A102),'2-1 采购订单物料明细表报表导出'!$H:$H,0))</f>
        <v>0</v>
      </c>
      <c r="E102" s="23" cm="1">
        <f t="array" ref="E102">SUM(IF((LEFT('2-1 采购订单物料明细表报表导出'!$K:$K,7)=E$1)*('2-1 采购订单物料明细表报表导出'!$D:$D=$A102),'2-1 采购订单物料明细表报表导出'!$H:$H,0))</f>
        <v>0</v>
      </c>
      <c r="F102" s="23" cm="1">
        <f t="array" ref="F102">SUM(IF((LEFT('2-1 采购订单物料明细表报表导出'!$K:$K,7)=F$1)*('2-1 采购订单物料明细表报表导出'!$D:$D=$A102),'2-1 采购订单物料明细表报表导出'!$H:$H,0))</f>
        <v>0</v>
      </c>
      <c r="G102" s="23" cm="1">
        <f t="array" ref="G102">SUM(IF((LEFT('2-1 采购订单物料明细表报表导出'!$K:$K,7)=G$1)*('2-1 采购订单物料明细表报表导出'!$D:$D=$A102),'2-1 采购订单物料明细表报表导出'!$H:$H,0))</f>
        <v>0</v>
      </c>
      <c r="H102" s="23" cm="1">
        <f t="array" ref="H102">SUM(IF((LEFT('2-1 采购订单物料明细表报表导出'!$K:$K,7)=H$1)*('2-1 采购订单物料明细表报表导出'!$D:$D=$A102),'2-1 采购订单物料明细表报表导出'!$H:$H,0))</f>
        <v>0</v>
      </c>
      <c r="I102" s="23" cm="1">
        <f t="array" ref="I102">SUM(IF((LEFT('2-1 采购订单物料明细表报表导出'!$K:$K,7)=I$1)*('2-1 采购订单物料明细表报表导出'!$D:$D=$A102),'2-1 采购订单物料明细表报表导出'!$H:$H,0))</f>
        <v>0</v>
      </c>
      <c r="J102" s="23" cm="1">
        <f t="array" ref="J102">SUM(IF((LEFT('2-1 采购订单物料明细表报表导出'!$K:$K,7)=J$1)*('2-1 采购订单物料明细表报表导出'!$D:$D=$A102),'2-1 采购订单物料明细表报表导出'!$H:$H,0))</f>
        <v>0</v>
      </c>
      <c r="K102" s="23" cm="1">
        <f t="array" ref="K102">SUM(IF((LEFT('2-1 采购订单物料明细表报表导出'!$K:$K,7)=K$1)*('2-1 采购订单物料明细表报表导出'!$D:$D=$A102),'2-1 采购订单物料明细表报表导出'!$H:$H,0))</f>
        <v>0</v>
      </c>
      <c r="L102" s="23" cm="1">
        <f t="array" ref="L102">SUM(IF((LEFT('2-1 采购订单物料明细表报表导出'!$K:$K,7)=L$1)*('2-1 采购订单物料明细表报表导出'!$D:$D=$A102),'2-1 采购订单物料明细表报表导出'!$H:$H,0))</f>
        <v>0</v>
      </c>
      <c r="M102" s="23" cm="1">
        <f t="array" ref="M102">SUM(IF((LEFT('2-1 采购订单物料明细表报表导出'!$K:$K,7)=M$1)*('2-1 采购订单物料明细表报表导出'!$D:$D=$A102),'2-1 采购订单物料明细表报表导出'!$H:$H,0))</f>
        <v>0</v>
      </c>
      <c r="N102" s="23" cm="1">
        <f t="array" ref="N102">SUM(IF((LEFT('2-1 采购订单物料明细表报表导出'!$K:$K,7)=N$1)*('2-1 采购订单物料明细表报表导出'!$D:$D=$A102),'2-1 采购订单物料明细表报表导出'!$H:$H,0))</f>
        <v>0</v>
      </c>
      <c r="O102" s="23" cm="1">
        <f t="array" ref="O102">SUM(IF((LEFT('2-1 采购订单物料明细表报表导出'!$K:$K,7)=O$1)*('2-1 采购订单物料明细表报表导出'!$D:$D=$A102),'2-1 采购订单物料明细表报表导出'!$H:$H,0))</f>
        <v>0</v>
      </c>
    </row>
    <row r="103" ht="29" spans="1:15">
      <c r="A103" s="20" t="s">
        <v>3410</v>
      </c>
      <c r="B103" s="26" t="s">
        <v>2128</v>
      </c>
      <c r="C103" s="27" t="s">
        <v>2129</v>
      </c>
      <c r="D103" s="23" cm="1">
        <f t="array" ref="D103">SUM(IF((LEFT('2-1 采购订单物料明细表报表导出'!$K:$K,7)=D$1)*('2-1 采购订单物料明细表报表导出'!$D:$D=$A103),'2-1 采购订单物料明细表报表导出'!$H:$H,0))</f>
        <v>0</v>
      </c>
      <c r="E103" s="23" cm="1">
        <f t="array" ref="E103">SUM(IF((LEFT('2-1 采购订单物料明细表报表导出'!$K:$K,7)=E$1)*('2-1 采购订单物料明细表报表导出'!$D:$D=$A103),'2-1 采购订单物料明细表报表导出'!$H:$H,0))</f>
        <v>0</v>
      </c>
      <c r="F103" s="23" cm="1">
        <f t="array" ref="F103">SUM(IF((LEFT('2-1 采购订单物料明细表报表导出'!$K:$K,7)=F$1)*('2-1 采购订单物料明细表报表导出'!$D:$D=$A103),'2-1 采购订单物料明细表报表导出'!$H:$H,0))</f>
        <v>0</v>
      </c>
      <c r="G103" s="23" cm="1">
        <f t="array" ref="G103">SUM(IF((LEFT('2-1 采购订单物料明细表报表导出'!$K:$K,7)=G$1)*('2-1 采购订单物料明细表报表导出'!$D:$D=$A103),'2-1 采购订单物料明细表报表导出'!$H:$H,0))</f>
        <v>0</v>
      </c>
      <c r="H103" s="23" cm="1">
        <f t="array" ref="H103">SUM(IF((LEFT('2-1 采购订单物料明细表报表导出'!$K:$K,7)=H$1)*('2-1 采购订单物料明细表报表导出'!$D:$D=$A103),'2-1 采购订单物料明细表报表导出'!$H:$H,0))</f>
        <v>0</v>
      </c>
      <c r="I103" s="23" cm="1">
        <f t="array" ref="I103">SUM(IF((LEFT('2-1 采购订单物料明细表报表导出'!$K:$K,7)=I$1)*('2-1 采购订单物料明细表报表导出'!$D:$D=$A103),'2-1 采购订单物料明细表报表导出'!$H:$H,0))</f>
        <v>0</v>
      </c>
      <c r="J103" s="23" cm="1">
        <f t="array" ref="J103">SUM(IF((LEFT('2-1 采购订单物料明细表报表导出'!$K:$K,7)=J$1)*('2-1 采购订单物料明细表报表导出'!$D:$D=$A103),'2-1 采购订单物料明细表报表导出'!$H:$H,0))</f>
        <v>0</v>
      </c>
      <c r="K103" s="23" cm="1">
        <f t="array" ref="K103">SUM(IF((LEFT('2-1 采购订单物料明细表报表导出'!$K:$K,7)=K$1)*('2-1 采购订单物料明细表报表导出'!$D:$D=$A103),'2-1 采购订单物料明细表报表导出'!$H:$H,0))</f>
        <v>0</v>
      </c>
      <c r="L103" s="23" cm="1">
        <f t="array" ref="L103">SUM(IF((LEFT('2-1 采购订单物料明细表报表导出'!$K:$K,7)=L$1)*('2-1 采购订单物料明细表报表导出'!$D:$D=$A103),'2-1 采购订单物料明细表报表导出'!$H:$H,0))</f>
        <v>0</v>
      </c>
      <c r="M103" s="23" cm="1">
        <f t="array" ref="M103">SUM(IF((LEFT('2-1 采购订单物料明细表报表导出'!$K:$K,7)=M$1)*('2-1 采购订单物料明细表报表导出'!$D:$D=$A103),'2-1 采购订单物料明细表报表导出'!$H:$H,0))</f>
        <v>0</v>
      </c>
      <c r="N103" s="23" cm="1">
        <f t="array" ref="N103">SUM(IF((LEFT('2-1 采购订单物料明细表报表导出'!$K:$K,7)=N$1)*('2-1 采购订单物料明细表报表导出'!$D:$D=$A103),'2-1 采购订单物料明细表报表导出'!$H:$H,0))</f>
        <v>0</v>
      </c>
      <c r="O103" s="23" cm="1">
        <f t="array" ref="O103">SUM(IF((LEFT('2-1 采购订单物料明细表报表导出'!$K:$K,7)=O$1)*('2-1 采购订单物料明细表报表导出'!$D:$D=$A103),'2-1 采购订单物料明细表报表导出'!$H:$H,0))</f>
        <v>0</v>
      </c>
    </row>
    <row r="104" ht="29" spans="1:15">
      <c r="A104" s="20" t="s">
        <v>3411</v>
      </c>
      <c r="B104" s="26" t="s">
        <v>2065</v>
      </c>
      <c r="C104" s="27" t="s">
        <v>2066</v>
      </c>
      <c r="D104" s="23" cm="1">
        <f t="array" ref="D104">SUM(IF((LEFT('2-1 采购订单物料明细表报表导出'!$K:$K,7)=D$1)*('2-1 采购订单物料明细表报表导出'!$D:$D=$A104),'2-1 采购订单物料明细表报表导出'!$H:$H,0))</f>
        <v>0</v>
      </c>
      <c r="E104" s="23" cm="1">
        <f t="array" ref="E104">SUM(IF((LEFT('2-1 采购订单物料明细表报表导出'!$K:$K,7)=E$1)*('2-1 采购订单物料明细表报表导出'!$D:$D=$A104),'2-1 采购订单物料明细表报表导出'!$H:$H,0))</f>
        <v>0</v>
      </c>
      <c r="F104" s="23" cm="1">
        <f t="array" ref="F104">SUM(IF((LEFT('2-1 采购订单物料明细表报表导出'!$K:$K,7)=F$1)*('2-1 采购订单物料明细表报表导出'!$D:$D=$A104),'2-1 采购订单物料明细表报表导出'!$H:$H,0))</f>
        <v>0</v>
      </c>
      <c r="G104" s="23" cm="1">
        <f t="array" ref="G104">SUM(IF((LEFT('2-1 采购订单物料明细表报表导出'!$K:$K,7)=G$1)*('2-1 采购订单物料明细表报表导出'!$D:$D=$A104),'2-1 采购订单物料明细表报表导出'!$H:$H,0))</f>
        <v>0</v>
      </c>
      <c r="H104" s="23" cm="1">
        <f t="array" ref="H104">SUM(IF((LEFT('2-1 采购订单物料明细表报表导出'!$K:$K,7)=H$1)*('2-1 采购订单物料明细表报表导出'!$D:$D=$A104),'2-1 采购订单物料明细表报表导出'!$H:$H,0))</f>
        <v>0</v>
      </c>
      <c r="I104" s="23" cm="1">
        <f t="array" ref="I104">SUM(IF((LEFT('2-1 采购订单物料明细表报表导出'!$K:$K,7)=I$1)*('2-1 采购订单物料明细表报表导出'!$D:$D=$A104),'2-1 采购订单物料明细表报表导出'!$H:$H,0))</f>
        <v>0</v>
      </c>
      <c r="J104" s="23" cm="1">
        <f t="array" ref="J104">SUM(IF((LEFT('2-1 采购订单物料明细表报表导出'!$K:$K,7)=J$1)*('2-1 采购订单物料明细表报表导出'!$D:$D=$A104),'2-1 采购订单物料明细表报表导出'!$H:$H,0))</f>
        <v>0</v>
      </c>
      <c r="K104" s="23" cm="1">
        <f t="array" ref="K104">SUM(IF((LEFT('2-1 采购订单物料明细表报表导出'!$K:$K,7)=K$1)*('2-1 采购订单物料明细表报表导出'!$D:$D=$A104),'2-1 采购订单物料明细表报表导出'!$H:$H,0))</f>
        <v>0</v>
      </c>
      <c r="L104" s="23" cm="1">
        <f t="array" ref="L104">SUM(IF((LEFT('2-1 采购订单物料明细表报表导出'!$K:$K,7)=L$1)*('2-1 采购订单物料明细表报表导出'!$D:$D=$A104),'2-1 采购订单物料明细表报表导出'!$H:$H,0))</f>
        <v>0</v>
      </c>
      <c r="M104" s="23" cm="1">
        <f t="array" ref="M104">SUM(IF((LEFT('2-1 采购订单物料明细表报表导出'!$K:$K,7)=M$1)*('2-1 采购订单物料明细表报表导出'!$D:$D=$A104),'2-1 采购订单物料明细表报表导出'!$H:$H,0))</f>
        <v>0</v>
      </c>
      <c r="N104" s="23" cm="1">
        <f t="array" ref="N104">SUM(IF((LEFT('2-1 采购订单物料明细表报表导出'!$K:$K,7)=N$1)*('2-1 采购订单物料明细表报表导出'!$D:$D=$A104),'2-1 采购订单物料明细表报表导出'!$H:$H,0))</f>
        <v>0</v>
      </c>
      <c r="O104" s="23" cm="1">
        <f t="array" ref="O104">SUM(IF((LEFT('2-1 采购订单物料明细表报表导出'!$K:$K,7)=O$1)*('2-1 采购订单物料明细表报表导出'!$D:$D=$A104),'2-1 采购订单物料明细表报表导出'!$H:$H,0))</f>
        <v>0</v>
      </c>
    </row>
    <row r="105" ht="29" spans="1:15">
      <c r="A105" s="28" t="s">
        <v>3412</v>
      </c>
      <c r="B105" s="26" t="s">
        <v>2065</v>
      </c>
      <c r="C105" s="27" t="s">
        <v>2066</v>
      </c>
      <c r="D105" s="23" cm="1">
        <f t="array" ref="D105">SUM(IF((LEFT('2-1 采购订单物料明细表报表导出'!$K:$K,7)=D$1)*('2-1 采购订单物料明细表报表导出'!$D:$D=$A105),'2-1 采购订单物料明细表报表导出'!$H:$H,0))</f>
        <v>0</v>
      </c>
      <c r="E105" s="23" cm="1">
        <f t="array" ref="E105">SUM(IF((LEFT('2-1 采购订单物料明细表报表导出'!$K:$K,7)=E$1)*('2-1 采购订单物料明细表报表导出'!$D:$D=$A105),'2-1 采购订单物料明细表报表导出'!$H:$H,0))</f>
        <v>0</v>
      </c>
      <c r="F105" s="23" cm="1">
        <f t="array" ref="F105">SUM(IF((LEFT('2-1 采购订单物料明细表报表导出'!$K:$K,7)=F$1)*('2-1 采购订单物料明细表报表导出'!$D:$D=$A105),'2-1 采购订单物料明细表报表导出'!$H:$H,0))</f>
        <v>0</v>
      </c>
      <c r="G105" s="23" cm="1">
        <f t="array" ref="G105">SUM(IF((LEFT('2-1 采购订单物料明细表报表导出'!$K:$K,7)=G$1)*('2-1 采购订单物料明细表报表导出'!$D:$D=$A105),'2-1 采购订单物料明细表报表导出'!$H:$H,0))</f>
        <v>0</v>
      </c>
      <c r="H105" s="23" cm="1">
        <f t="array" ref="H105">SUM(IF((LEFT('2-1 采购订单物料明细表报表导出'!$K:$K,7)=H$1)*('2-1 采购订单物料明细表报表导出'!$D:$D=$A105),'2-1 采购订单物料明细表报表导出'!$H:$H,0))</f>
        <v>0</v>
      </c>
      <c r="I105" s="23" cm="1">
        <f t="array" ref="I105">SUM(IF((LEFT('2-1 采购订单物料明细表报表导出'!$K:$K,7)=I$1)*('2-1 采购订单物料明细表报表导出'!$D:$D=$A105),'2-1 采购订单物料明细表报表导出'!$H:$H,0))</f>
        <v>0</v>
      </c>
      <c r="J105" s="23" cm="1">
        <f t="array" ref="J105">SUM(IF((LEFT('2-1 采购订单物料明细表报表导出'!$K:$K,7)=J$1)*('2-1 采购订单物料明细表报表导出'!$D:$D=$A105),'2-1 采购订单物料明细表报表导出'!$H:$H,0))</f>
        <v>0</v>
      </c>
      <c r="K105" s="23" cm="1">
        <f t="array" ref="K105">SUM(IF((LEFT('2-1 采购订单物料明细表报表导出'!$K:$K,7)=K$1)*('2-1 采购订单物料明细表报表导出'!$D:$D=$A105),'2-1 采购订单物料明细表报表导出'!$H:$H,0))</f>
        <v>0</v>
      </c>
      <c r="L105" s="23" cm="1">
        <f t="array" ref="L105">SUM(IF((LEFT('2-1 采购订单物料明细表报表导出'!$K:$K,7)=L$1)*('2-1 采购订单物料明细表报表导出'!$D:$D=$A105),'2-1 采购订单物料明细表报表导出'!$H:$H,0))</f>
        <v>0</v>
      </c>
      <c r="M105" s="23" cm="1">
        <f t="array" ref="M105">SUM(IF((LEFT('2-1 采购订单物料明细表报表导出'!$K:$K,7)=M$1)*('2-1 采购订单物料明细表报表导出'!$D:$D=$A105),'2-1 采购订单物料明细表报表导出'!$H:$H,0))</f>
        <v>0</v>
      </c>
      <c r="N105" s="23" cm="1">
        <f t="array" ref="N105">SUM(IF((LEFT('2-1 采购订单物料明细表报表导出'!$K:$K,7)=N$1)*('2-1 采购订单物料明细表报表导出'!$D:$D=$A105),'2-1 采购订单物料明细表报表导出'!$H:$H,0))</f>
        <v>0</v>
      </c>
      <c r="O105" s="23" cm="1">
        <f t="array" ref="O105">SUM(IF((LEFT('2-1 采购订单物料明细表报表导出'!$K:$K,7)=O$1)*('2-1 采购订单物料明细表报表导出'!$D:$D=$A105),'2-1 采购订单物料明细表报表导出'!$H:$H,0))</f>
        <v>0</v>
      </c>
    </row>
    <row r="106" ht="29" spans="1:15">
      <c r="A106" s="20" t="s">
        <v>3413</v>
      </c>
      <c r="B106" s="26" t="s">
        <v>2065</v>
      </c>
      <c r="C106" s="27" t="s">
        <v>2066</v>
      </c>
      <c r="D106" s="23" cm="1">
        <f t="array" ref="D106">SUM(IF((LEFT('2-1 采购订单物料明细表报表导出'!$K:$K,7)=D$1)*('2-1 采购订单物料明细表报表导出'!$D:$D=$A106),'2-1 采购订单物料明细表报表导出'!$H:$H,0))</f>
        <v>0</v>
      </c>
      <c r="E106" s="23" cm="1">
        <f t="array" ref="E106">SUM(IF((LEFT('2-1 采购订单物料明细表报表导出'!$K:$K,7)=E$1)*('2-1 采购订单物料明细表报表导出'!$D:$D=$A106),'2-1 采购订单物料明细表报表导出'!$H:$H,0))</f>
        <v>0</v>
      </c>
      <c r="F106" s="23" cm="1">
        <f t="array" ref="F106">SUM(IF((LEFT('2-1 采购订单物料明细表报表导出'!$K:$K,7)=F$1)*('2-1 采购订单物料明细表报表导出'!$D:$D=$A106),'2-1 采购订单物料明细表报表导出'!$H:$H,0))</f>
        <v>0</v>
      </c>
      <c r="G106" s="23" cm="1">
        <f t="array" ref="G106">SUM(IF((LEFT('2-1 采购订单物料明细表报表导出'!$K:$K,7)=G$1)*('2-1 采购订单物料明细表报表导出'!$D:$D=$A106),'2-1 采购订单物料明细表报表导出'!$H:$H,0))</f>
        <v>0</v>
      </c>
      <c r="H106" s="23" cm="1">
        <f t="array" ref="H106">SUM(IF((LEFT('2-1 采购订单物料明细表报表导出'!$K:$K,7)=H$1)*('2-1 采购订单物料明细表报表导出'!$D:$D=$A106),'2-1 采购订单物料明细表报表导出'!$H:$H,0))</f>
        <v>0</v>
      </c>
      <c r="I106" s="23" cm="1">
        <f t="array" ref="I106">SUM(IF((LEFT('2-1 采购订单物料明细表报表导出'!$K:$K,7)=I$1)*('2-1 采购订单物料明细表报表导出'!$D:$D=$A106),'2-1 采购订单物料明细表报表导出'!$H:$H,0))</f>
        <v>0</v>
      </c>
      <c r="J106" s="23" cm="1">
        <f t="array" ref="J106">SUM(IF((LEFT('2-1 采购订单物料明细表报表导出'!$K:$K,7)=J$1)*('2-1 采购订单物料明细表报表导出'!$D:$D=$A106),'2-1 采购订单物料明细表报表导出'!$H:$H,0))</f>
        <v>0</v>
      </c>
      <c r="K106" s="23" cm="1">
        <f t="array" ref="K106">SUM(IF((LEFT('2-1 采购订单物料明细表报表导出'!$K:$K,7)=K$1)*('2-1 采购订单物料明细表报表导出'!$D:$D=$A106),'2-1 采购订单物料明细表报表导出'!$H:$H,0))</f>
        <v>0</v>
      </c>
      <c r="L106" s="23" cm="1">
        <f t="array" ref="L106">SUM(IF((LEFT('2-1 采购订单物料明细表报表导出'!$K:$K,7)=L$1)*('2-1 采购订单物料明细表报表导出'!$D:$D=$A106),'2-1 采购订单物料明细表报表导出'!$H:$H,0))</f>
        <v>0</v>
      </c>
      <c r="M106" s="23" cm="1">
        <f t="array" ref="M106">SUM(IF((LEFT('2-1 采购订单物料明细表报表导出'!$K:$K,7)=M$1)*('2-1 采购订单物料明细表报表导出'!$D:$D=$A106),'2-1 采购订单物料明细表报表导出'!$H:$H,0))</f>
        <v>0</v>
      </c>
      <c r="N106" s="23" cm="1">
        <f t="array" ref="N106">SUM(IF((LEFT('2-1 采购订单物料明细表报表导出'!$K:$K,7)=N$1)*('2-1 采购订单物料明细表报表导出'!$D:$D=$A106),'2-1 采购订单物料明细表报表导出'!$H:$H,0))</f>
        <v>0</v>
      </c>
      <c r="O106" s="23" cm="1">
        <f t="array" ref="O106">SUM(IF((LEFT('2-1 采购订单物料明细表报表导出'!$K:$K,7)=O$1)*('2-1 采购订单物料明细表报表导出'!$D:$D=$A106),'2-1 采购订单物料明细表报表导出'!$H:$H,0))</f>
        <v>0</v>
      </c>
    </row>
    <row r="107" ht="29" spans="1:15">
      <c r="A107" s="20" t="s">
        <v>3414</v>
      </c>
      <c r="B107" s="26" t="s">
        <v>2065</v>
      </c>
      <c r="C107" s="27" t="s">
        <v>2066</v>
      </c>
      <c r="D107" s="23" cm="1">
        <f t="array" ref="D107">SUM(IF((LEFT('2-1 采购订单物料明细表报表导出'!$K:$K,7)=D$1)*('2-1 采购订单物料明细表报表导出'!$D:$D=$A107),'2-1 采购订单物料明细表报表导出'!$H:$H,0))</f>
        <v>0</v>
      </c>
      <c r="E107" s="23" cm="1">
        <f t="array" ref="E107">SUM(IF((LEFT('2-1 采购订单物料明细表报表导出'!$K:$K,7)=E$1)*('2-1 采购订单物料明细表报表导出'!$D:$D=$A107),'2-1 采购订单物料明细表报表导出'!$H:$H,0))</f>
        <v>0</v>
      </c>
      <c r="F107" s="23" cm="1">
        <f t="array" ref="F107">SUM(IF((LEFT('2-1 采购订单物料明细表报表导出'!$K:$K,7)=F$1)*('2-1 采购订单物料明细表报表导出'!$D:$D=$A107),'2-1 采购订单物料明细表报表导出'!$H:$H,0))</f>
        <v>0</v>
      </c>
      <c r="G107" s="23" cm="1">
        <f t="array" ref="G107">SUM(IF((LEFT('2-1 采购订单物料明细表报表导出'!$K:$K,7)=G$1)*('2-1 采购订单物料明细表报表导出'!$D:$D=$A107),'2-1 采购订单物料明细表报表导出'!$H:$H,0))</f>
        <v>0</v>
      </c>
      <c r="H107" s="23" cm="1">
        <f t="array" ref="H107">SUM(IF((LEFT('2-1 采购订单物料明细表报表导出'!$K:$K,7)=H$1)*('2-1 采购订单物料明细表报表导出'!$D:$D=$A107),'2-1 采购订单物料明细表报表导出'!$H:$H,0))</f>
        <v>0</v>
      </c>
      <c r="I107" s="23" cm="1">
        <f t="array" ref="I107">SUM(IF((LEFT('2-1 采购订单物料明细表报表导出'!$K:$K,7)=I$1)*('2-1 采购订单物料明细表报表导出'!$D:$D=$A107),'2-1 采购订单物料明细表报表导出'!$H:$H,0))</f>
        <v>0</v>
      </c>
      <c r="J107" s="23" cm="1">
        <f t="array" ref="J107">SUM(IF((LEFT('2-1 采购订单物料明细表报表导出'!$K:$K,7)=J$1)*('2-1 采购订单物料明细表报表导出'!$D:$D=$A107),'2-1 采购订单物料明细表报表导出'!$H:$H,0))</f>
        <v>0</v>
      </c>
      <c r="K107" s="23" cm="1">
        <f t="array" ref="K107">SUM(IF((LEFT('2-1 采购订单物料明细表报表导出'!$K:$K,7)=K$1)*('2-1 采购订单物料明细表报表导出'!$D:$D=$A107),'2-1 采购订单物料明细表报表导出'!$H:$H,0))</f>
        <v>0</v>
      </c>
      <c r="L107" s="23" cm="1">
        <f t="array" ref="L107">SUM(IF((LEFT('2-1 采购订单物料明细表报表导出'!$K:$K,7)=L$1)*('2-1 采购订单物料明细表报表导出'!$D:$D=$A107),'2-1 采购订单物料明细表报表导出'!$H:$H,0))</f>
        <v>0</v>
      </c>
      <c r="M107" s="23" cm="1">
        <f t="array" ref="M107">SUM(IF((LEFT('2-1 采购订单物料明细表报表导出'!$K:$K,7)=M$1)*('2-1 采购订单物料明细表报表导出'!$D:$D=$A107),'2-1 采购订单物料明细表报表导出'!$H:$H,0))</f>
        <v>0</v>
      </c>
      <c r="N107" s="23" cm="1">
        <f t="array" ref="N107">SUM(IF((LEFT('2-1 采购订单物料明细表报表导出'!$K:$K,7)=N$1)*('2-1 采购订单物料明细表报表导出'!$D:$D=$A107),'2-1 采购订单物料明细表报表导出'!$H:$H,0))</f>
        <v>0</v>
      </c>
      <c r="O107" s="23" cm="1">
        <f t="array" ref="O107">SUM(IF((LEFT('2-1 采购订单物料明细表报表导出'!$K:$K,7)=O$1)*('2-1 采购订单物料明细表报表导出'!$D:$D=$A107),'2-1 采购订单物料明细表报表导出'!$H:$H,0))</f>
        <v>0</v>
      </c>
    </row>
    <row r="108" ht="29" spans="1:15">
      <c r="A108" s="28" t="s">
        <v>3415</v>
      </c>
      <c r="B108" s="26" t="s">
        <v>2065</v>
      </c>
      <c r="C108" s="27" t="s">
        <v>2066</v>
      </c>
      <c r="D108" s="23" cm="1">
        <f t="array" ref="D108">SUM(IF((LEFT('2-1 采购订单物料明细表报表导出'!$K:$K,7)=D$1)*('2-1 采购订单物料明细表报表导出'!$D:$D=$A108),'2-1 采购订单物料明细表报表导出'!$H:$H,0))</f>
        <v>0</v>
      </c>
      <c r="E108" s="23" cm="1">
        <f t="array" ref="E108">SUM(IF((LEFT('2-1 采购订单物料明细表报表导出'!$K:$K,7)=E$1)*('2-1 采购订单物料明细表报表导出'!$D:$D=$A108),'2-1 采购订单物料明细表报表导出'!$H:$H,0))</f>
        <v>0</v>
      </c>
      <c r="F108" s="23" cm="1">
        <f t="array" ref="F108">SUM(IF((LEFT('2-1 采购订单物料明细表报表导出'!$K:$K,7)=F$1)*('2-1 采购订单物料明细表报表导出'!$D:$D=$A108),'2-1 采购订单物料明细表报表导出'!$H:$H,0))</f>
        <v>0</v>
      </c>
      <c r="G108" s="23" cm="1">
        <f t="array" ref="G108">SUM(IF((LEFT('2-1 采购订单物料明细表报表导出'!$K:$K,7)=G$1)*('2-1 采购订单物料明细表报表导出'!$D:$D=$A108),'2-1 采购订单物料明细表报表导出'!$H:$H,0))</f>
        <v>0</v>
      </c>
      <c r="H108" s="23" cm="1">
        <f t="array" ref="H108">SUM(IF((LEFT('2-1 采购订单物料明细表报表导出'!$K:$K,7)=H$1)*('2-1 采购订单物料明细表报表导出'!$D:$D=$A108),'2-1 采购订单物料明细表报表导出'!$H:$H,0))</f>
        <v>0</v>
      </c>
      <c r="I108" s="23" cm="1">
        <f t="array" ref="I108">SUM(IF((LEFT('2-1 采购订单物料明细表报表导出'!$K:$K,7)=I$1)*('2-1 采购订单物料明细表报表导出'!$D:$D=$A108),'2-1 采购订单物料明细表报表导出'!$H:$H,0))</f>
        <v>0</v>
      </c>
      <c r="J108" s="23" cm="1">
        <f t="array" ref="J108">SUM(IF((LEFT('2-1 采购订单物料明细表报表导出'!$K:$K,7)=J$1)*('2-1 采购订单物料明细表报表导出'!$D:$D=$A108),'2-1 采购订单物料明细表报表导出'!$H:$H,0))</f>
        <v>0</v>
      </c>
      <c r="K108" s="23" cm="1">
        <f t="array" ref="K108">SUM(IF((LEFT('2-1 采购订单物料明细表报表导出'!$K:$K,7)=K$1)*('2-1 采购订单物料明细表报表导出'!$D:$D=$A108),'2-1 采购订单物料明细表报表导出'!$H:$H,0))</f>
        <v>0</v>
      </c>
      <c r="L108" s="23" cm="1">
        <f t="array" ref="L108">SUM(IF((LEFT('2-1 采购订单物料明细表报表导出'!$K:$K,7)=L$1)*('2-1 采购订单物料明细表报表导出'!$D:$D=$A108),'2-1 采购订单物料明细表报表导出'!$H:$H,0))</f>
        <v>0</v>
      </c>
      <c r="M108" s="23" cm="1">
        <f t="array" ref="M108">SUM(IF((LEFT('2-1 采购订单物料明细表报表导出'!$K:$K,7)=M$1)*('2-1 采购订单物料明细表报表导出'!$D:$D=$A108),'2-1 采购订单物料明细表报表导出'!$H:$H,0))</f>
        <v>0</v>
      </c>
      <c r="N108" s="23" cm="1">
        <f t="array" ref="N108">SUM(IF((LEFT('2-1 采购订单物料明细表报表导出'!$K:$K,7)=N$1)*('2-1 采购订单物料明细表报表导出'!$D:$D=$A108),'2-1 采购订单物料明细表报表导出'!$H:$H,0))</f>
        <v>0</v>
      </c>
      <c r="O108" s="23" cm="1">
        <f t="array" ref="O108">SUM(IF((LEFT('2-1 采购订单物料明细表报表导出'!$K:$K,7)=O$1)*('2-1 采购订单物料明细表报表导出'!$D:$D=$A108),'2-1 采购订单物料明细表报表导出'!$H:$H,0))</f>
        <v>0</v>
      </c>
    </row>
    <row r="109" ht="29" spans="1:15">
      <c r="A109" s="20" t="s">
        <v>3416</v>
      </c>
      <c r="B109" s="26" t="s">
        <v>2065</v>
      </c>
      <c r="C109" s="27" t="s">
        <v>2066</v>
      </c>
      <c r="D109" s="23" cm="1">
        <f t="array" ref="D109">SUM(IF((LEFT('2-1 采购订单物料明细表报表导出'!$K:$K,7)=D$1)*('2-1 采购订单物料明细表报表导出'!$D:$D=$A109),'2-1 采购订单物料明细表报表导出'!$H:$H,0))</f>
        <v>0</v>
      </c>
      <c r="E109" s="23" cm="1">
        <f t="array" ref="E109">SUM(IF((LEFT('2-1 采购订单物料明细表报表导出'!$K:$K,7)=E$1)*('2-1 采购订单物料明细表报表导出'!$D:$D=$A109),'2-1 采购订单物料明细表报表导出'!$H:$H,0))</f>
        <v>0</v>
      </c>
      <c r="F109" s="23" cm="1">
        <f t="array" ref="F109">SUM(IF((LEFT('2-1 采购订单物料明细表报表导出'!$K:$K,7)=F$1)*('2-1 采购订单物料明细表报表导出'!$D:$D=$A109),'2-1 采购订单物料明细表报表导出'!$H:$H,0))</f>
        <v>0</v>
      </c>
      <c r="G109" s="23" cm="1">
        <f t="array" ref="G109">SUM(IF((LEFT('2-1 采购订单物料明细表报表导出'!$K:$K,7)=G$1)*('2-1 采购订单物料明细表报表导出'!$D:$D=$A109),'2-1 采购订单物料明细表报表导出'!$H:$H,0))</f>
        <v>0</v>
      </c>
      <c r="H109" s="23" cm="1">
        <f t="array" ref="H109">SUM(IF((LEFT('2-1 采购订单物料明细表报表导出'!$K:$K,7)=H$1)*('2-1 采购订单物料明细表报表导出'!$D:$D=$A109),'2-1 采购订单物料明细表报表导出'!$H:$H,0))</f>
        <v>0</v>
      </c>
      <c r="I109" s="23" cm="1">
        <f t="array" ref="I109">SUM(IF((LEFT('2-1 采购订单物料明细表报表导出'!$K:$K,7)=I$1)*('2-1 采购订单物料明细表报表导出'!$D:$D=$A109),'2-1 采购订单物料明细表报表导出'!$H:$H,0))</f>
        <v>0</v>
      </c>
      <c r="J109" s="23" cm="1">
        <f t="array" ref="J109">SUM(IF((LEFT('2-1 采购订单物料明细表报表导出'!$K:$K,7)=J$1)*('2-1 采购订单物料明细表报表导出'!$D:$D=$A109),'2-1 采购订单物料明细表报表导出'!$H:$H,0))</f>
        <v>0</v>
      </c>
      <c r="K109" s="23" cm="1">
        <f t="array" ref="K109">SUM(IF((LEFT('2-1 采购订单物料明细表报表导出'!$K:$K,7)=K$1)*('2-1 采购订单物料明细表报表导出'!$D:$D=$A109),'2-1 采购订单物料明细表报表导出'!$H:$H,0))</f>
        <v>0</v>
      </c>
      <c r="L109" s="23" cm="1">
        <f t="array" ref="L109">SUM(IF((LEFT('2-1 采购订单物料明细表报表导出'!$K:$K,7)=L$1)*('2-1 采购订单物料明细表报表导出'!$D:$D=$A109),'2-1 采购订单物料明细表报表导出'!$H:$H,0))</f>
        <v>0</v>
      </c>
      <c r="M109" s="23" cm="1">
        <f t="array" ref="M109">SUM(IF((LEFT('2-1 采购订单物料明细表报表导出'!$K:$K,7)=M$1)*('2-1 采购订单物料明细表报表导出'!$D:$D=$A109),'2-1 采购订单物料明细表报表导出'!$H:$H,0))</f>
        <v>0</v>
      </c>
      <c r="N109" s="23" cm="1">
        <f t="array" ref="N109">SUM(IF((LEFT('2-1 采购订单物料明细表报表导出'!$K:$K,7)=N$1)*('2-1 采购订单物料明细表报表导出'!$D:$D=$A109),'2-1 采购订单物料明细表报表导出'!$H:$H,0))</f>
        <v>0</v>
      </c>
      <c r="O109" s="23" cm="1">
        <f t="array" ref="O109">SUM(IF((LEFT('2-1 采购订单物料明细表报表导出'!$K:$K,7)=O$1)*('2-1 采购订单物料明细表报表导出'!$D:$D=$A109),'2-1 采购订单物料明细表报表导出'!$H:$H,0))</f>
        <v>0</v>
      </c>
    </row>
    <row r="110" ht="29" spans="1:15">
      <c r="A110" s="20" t="s">
        <v>3417</v>
      </c>
      <c r="B110" s="26" t="s">
        <v>2065</v>
      </c>
      <c r="C110" s="27" t="s">
        <v>2066</v>
      </c>
      <c r="D110" s="23" cm="1">
        <f t="array" ref="D110">SUM(IF((LEFT('2-1 采购订单物料明细表报表导出'!$K:$K,7)=D$1)*('2-1 采购订单物料明细表报表导出'!$D:$D=$A110),'2-1 采购订单物料明细表报表导出'!$H:$H,0))</f>
        <v>0</v>
      </c>
      <c r="E110" s="23" cm="1">
        <f t="array" ref="E110">SUM(IF((LEFT('2-1 采购订单物料明细表报表导出'!$K:$K,7)=E$1)*('2-1 采购订单物料明细表报表导出'!$D:$D=$A110),'2-1 采购订单物料明细表报表导出'!$H:$H,0))</f>
        <v>0</v>
      </c>
      <c r="F110" s="23" cm="1">
        <f t="array" ref="F110">SUM(IF((LEFT('2-1 采购订单物料明细表报表导出'!$K:$K,7)=F$1)*('2-1 采购订单物料明细表报表导出'!$D:$D=$A110),'2-1 采购订单物料明细表报表导出'!$H:$H,0))</f>
        <v>0</v>
      </c>
      <c r="G110" s="23" cm="1">
        <f t="array" ref="G110">SUM(IF((LEFT('2-1 采购订单物料明细表报表导出'!$K:$K,7)=G$1)*('2-1 采购订单物料明细表报表导出'!$D:$D=$A110),'2-1 采购订单物料明细表报表导出'!$H:$H,0))</f>
        <v>0</v>
      </c>
      <c r="H110" s="23" cm="1">
        <f t="array" ref="H110">SUM(IF((LEFT('2-1 采购订单物料明细表报表导出'!$K:$K,7)=H$1)*('2-1 采购订单物料明细表报表导出'!$D:$D=$A110),'2-1 采购订单物料明细表报表导出'!$H:$H,0))</f>
        <v>0</v>
      </c>
      <c r="I110" s="23" cm="1">
        <f t="array" ref="I110">SUM(IF((LEFT('2-1 采购订单物料明细表报表导出'!$K:$K,7)=I$1)*('2-1 采购订单物料明细表报表导出'!$D:$D=$A110),'2-1 采购订单物料明细表报表导出'!$H:$H,0))</f>
        <v>0</v>
      </c>
      <c r="J110" s="23" cm="1">
        <f t="array" ref="J110">SUM(IF((LEFT('2-1 采购订单物料明细表报表导出'!$K:$K,7)=J$1)*('2-1 采购订单物料明细表报表导出'!$D:$D=$A110),'2-1 采购订单物料明细表报表导出'!$H:$H,0))</f>
        <v>0</v>
      </c>
      <c r="K110" s="23" cm="1">
        <f t="array" ref="K110">SUM(IF((LEFT('2-1 采购订单物料明细表报表导出'!$K:$K,7)=K$1)*('2-1 采购订单物料明细表报表导出'!$D:$D=$A110),'2-1 采购订单物料明细表报表导出'!$H:$H,0))</f>
        <v>0</v>
      </c>
      <c r="L110" s="23" cm="1">
        <f t="array" ref="L110">SUM(IF((LEFT('2-1 采购订单物料明细表报表导出'!$K:$K,7)=L$1)*('2-1 采购订单物料明细表报表导出'!$D:$D=$A110),'2-1 采购订单物料明细表报表导出'!$H:$H,0))</f>
        <v>0</v>
      </c>
      <c r="M110" s="23" cm="1">
        <f t="array" ref="M110">SUM(IF((LEFT('2-1 采购订单物料明细表报表导出'!$K:$K,7)=M$1)*('2-1 采购订单物料明细表报表导出'!$D:$D=$A110),'2-1 采购订单物料明细表报表导出'!$H:$H,0))</f>
        <v>0</v>
      </c>
      <c r="N110" s="23" cm="1">
        <f t="array" ref="N110">SUM(IF((LEFT('2-1 采购订单物料明细表报表导出'!$K:$K,7)=N$1)*('2-1 采购订单物料明细表报表导出'!$D:$D=$A110),'2-1 采购订单物料明细表报表导出'!$H:$H,0))</f>
        <v>0</v>
      </c>
      <c r="O110" s="23" cm="1">
        <f t="array" ref="O110">SUM(IF((LEFT('2-1 采购订单物料明细表报表导出'!$K:$K,7)=O$1)*('2-1 采购订单物料明细表报表导出'!$D:$D=$A110),'2-1 采购订单物料明细表报表导出'!$H:$H,0))</f>
        <v>0</v>
      </c>
    </row>
    <row r="111" ht="29" spans="1:15">
      <c r="A111" s="20" t="s">
        <v>3418</v>
      </c>
      <c r="B111" s="26" t="s">
        <v>2065</v>
      </c>
      <c r="C111" s="27" t="s">
        <v>2066</v>
      </c>
      <c r="D111" s="23" cm="1">
        <f t="array" ref="D111">SUM(IF((LEFT('2-1 采购订单物料明细表报表导出'!$K:$K,7)=D$1)*('2-1 采购订单物料明细表报表导出'!$D:$D=$A111),'2-1 采购订单物料明细表报表导出'!$H:$H,0))</f>
        <v>0</v>
      </c>
      <c r="E111" s="23" cm="1">
        <f t="array" ref="E111">SUM(IF((LEFT('2-1 采购订单物料明细表报表导出'!$K:$K,7)=E$1)*('2-1 采购订单物料明细表报表导出'!$D:$D=$A111),'2-1 采购订单物料明细表报表导出'!$H:$H,0))</f>
        <v>0</v>
      </c>
      <c r="F111" s="23" cm="1">
        <f t="array" ref="F111">SUM(IF((LEFT('2-1 采购订单物料明细表报表导出'!$K:$K,7)=F$1)*('2-1 采购订单物料明细表报表导出'!$D:$D=$A111),'2-1 采购订单物料明细表报表导出'!$H:$H,0))</f>
        <v>0</v>
      </c>
      <c r="G111" s="23" cm="1">
        <f t="array" ref="G111">SUM(IF((LEFT('2-1 采购订单物料明细表报表导出'!$K:$K,7)=G$1)*('2-1 采购订单物料明细表报表导出'!$D:$D=$A111),'2-1 采购订单物料明细表报表导出'!$H:$H,0))</f>
        <v>0</v>
      </c>
      <c r="H111" s="23" cm="1">
        <f t="array" ref="H111">SUM(IF((LEFT('2-1 采购订单物料明细表报表导出'!$K:$K,7)=H$1)*('2-1 采购订单物料明细表报表导出'!$D:$D=$A111),'2-1 采购订单物料明细表报表导出'!$H:$H,0))</f>
        <v>0</v>
      </c>
      <c r="I111" s="23" cm="1">
        <f t="array" ref="I111">SUM(IF((LEFT('2-1 采购订单物料明细表报表导出'!$K:$K,7)=I$1)*('2-1 采购订单物料明细表报表导出'!$D:$D=$A111),'2-1 采购订单物料明细表报表导出'!$H:$H,0))</f>
        <v>0</v>
      </c>
      <c r="J111" s="23" cm="1">
        <f t="array" ref="J111">SUM(IF((LEFT('2-1 采购订单物料明细表报表导出'!$K:$K,7)=J$1)*('2-1 采购订单物料明细表报表导出'!$D:$D=$A111),'2-1 采购订单物料明细表报表导出'!$H:$H,0))</f>
        <v>0</v>
      </c>
      <c r="K111" s="23" cm="1">
        <f t="array" ref="K111">SUM(IF((LEFT('2-1 采购订单物料明细表报表导出'!$K:$K,7)=K$1)*('2-1 采购订单物料明细表报表导出'!$D:$D=$A111),'2-1 采购订单物料明细表报表导出'!$H:$H,0))</f>
        <v>0</v>
      </c>
      <c r="L111" s="23" cm="1">
        <f t="array" ref="L111">SUM(IF((LEFT('2-1 采购订单物料明细表报表导出'!$K:$K,7)=L$1)*('2-1 采购订单物料明细表报表导出'!$D:$D=$A111),'2-1 采购订单物料明细表报表导出'!$H:$H,0))</f>
        <v>0</v>
      </c>
      <c r="M111" s="23" cm="1">
        <f t="array" ref="M111">SUM(IF((LEFT('2-1 采购订单物料明细表报表导出'!$K:$K,7)=M$1)*('2-1 采购订单物料明细表报表导出'!$D:$D=$A111),'2-1 采购订单物料明细表报表导出'!$H:$H,0))</f>
        <v>0</v>
      </c>
      <c r="N111" s="23" cm="1">
        <f t="array" ref="N111">SUM(IF((LEFT('2-1 采购订单物料明细表报表导出'!$K:$K,7)=N$1)*('2-1 采购订单物料明细表报表导出'!$D:$D=$A111),'2-1 采购订单物料明细表报表导出'!$H:$H,0))</f>
        <v>0</v>
      </c>
      <c r="O111" s="23" cm="1">
        <f t="array" ref="O111">SUM(IF((LEFT('2-1 采购订单物料明细表报表导出'!$K:$K,7)=O$1)*('2-1 采购订单物料明细表报表导出'!$D:$D=$A111),'2-1 采购订单物料明细表报表导出'!$H:$H,0))</f>
        <v>0</v>
      </c>
    </row>
    <row r="112" ht="29" spans="1:15">
      <c r="A112" s="20" t="s">
        <v>3419</v>
      </c>
      <c r="B112" s="26" t="s">
        <v>2088</v>
      </c>
      <c r="C112" s="27" t="s">
        <v>2089</v>
      </c>
      <c r="D112" s="23" cm="1">
        <f t="array" ref="D112">SUM(IF((LEFT('2-1 采购订单物料明细表报表导出'!$K:$K,7)=D$1)*('2-1 采购订单物料明细表报表导出'!$D:$D=$A112),'2-1 采购订单物料明细表报表导出'!$H:$H,0))</f>
        <v>0</v>
      </c>
      <c r="E112" s="23" cm="1">
        <f t="array" ref="E112">SUM(IF((LEFT('2-1 采购订单物料明细表报表导出'!$K:$K,7)=E$1)*('2-1 采购订单物料明细表报表导出'!$D:$D=$A112),'2-1 采购订单物料明细表报表导出'!$H:$H,0))</f>
        <v>0</v>
      </c>
      <c r="F112" s="23" cm="1">
        <f t="array" ref="F112">SUM(IF((LEFT('2-1 采购订单物料明细表报表导出'!$K:$K,7)=F$1)*('2-1 采购订单物料明细表报表导出'!$D:$D=$A112),'2-1 采购订单物料明细表报表导出'!$H:$H,0))</f>
        <v>0</v>
      </c>
      <c r="G112" s="23" cm="1">
        <f t="array" ref="G112">SUM(IF((LEFT('2-1 采购订单物料明细表报表导出'!$K:$K,7)=G$1)*('2-1 采购订单物料明细表报表导出'!$D:$D=$A112),'2-1 采购订单物料明细表报表导出'!$H:$H,0))</f>
        <v>0</v>
      </c>
      <c r="H112" s="23" cm="1">
        <f t="array" ref="H112">SUM(IF((LEFT('2-1 采购订单物料明细表报表导出'!$K:$K,7)=H$1)*('2-1 采购订单物料明细表报表导出'!$D:$D=$A112),'2-1 采购订单物料明细表报表导出'!$H:$H,0))</f>
        <v>0</v>
      </c>
      <c r="I112" s="23" cm="1">
        <f t="array" ref="I112">SUM(IF((LEFT('2-1 采购订单物料明细表报表导出'!$K:$K,7)=I$1)*('2-1 采购订单物料明细表报表导出'!$D:$D=$A112),'2-1 采购订单物料明细表报表导出'!$H:$H,0))</f>
        <v>0</v>
      </c>
      <c r="J112" s="23" cm="1">
        <f t="array" ref="J112">SUM(IF((LEFT('2-1 采购订单物料明细表报表导出'!$K:$K,7)=J$1)*('2-1 采购订单物料明细表报表导出'!$D:$D=$A112),'2-1 采购订单物料明细表报表导出'!$H:$H,0))</f>
        <v>0</v>
      </c>
      <c r="K112" s="23" cm="1">
        <f t="array" ref="K112">SUM(IF((LEFT('2-1 采购订单物料明细表报表导出'!$K:$K,7)=K$1)*('2-1 采购订单物料明细表报表导出'!$D:$D=$A112),'2-1 采购订单物料明细表报表导出'!$H:$H,0))</f>
        <v>0</v>
      </c>
      <c r="L112" s="23" cm="1">
        <f t="array" ref="L112">SUM(IF((LEFT('2-1 采购订单物料明细表报表导出'!$K:$K,7)=L$1)*('2-1 采购订单物料明细表报表导出'!$D:$D=$A112),'2-1 采购订单物料明细表报表导出'!$H:$H,0))</f>
        <v>0</v>
      </c>
      <c r="M112" s="23" cm="1">
        <f t="array" ref="M112">SUM(IF((LEFT('2-1 采购订单物料明细表报表导出'!$K:$K,7)=M$1)*('2-1 采购订单物料明细表报表导出'!$D:$D=$A112),'2-1 采购订单物料明细表报表导出'!$H:$H,0))</f>
        <v>0</v>
      </c>
      <c r="N112" s="23" cm="1">
        <f t="array" ref="N112">SUM(IF((LEFT('2-1 采购订单物料明细表报表导出'!$K:$K,7)=N$1)*('2-1 采购订单物料明细表报表导出'!$D:$D=$A112),'2-1 采购订单物料明细表报表导出'!$H:$H,0))</f>
        <v>0</v>
      </c>
      <c r="O112" s="23" cm="1">
        <f t="array" ref="O112">SUM(IF((LEFT('2-1 采购订单物料明细表报表导出'!$K:$K,7)=O$1)*('2-1 采购订单物料明细表报表导出'!$D:$D=$A112),'2-1 采购订单物料明细表报表导出'!$H:$H,0))</f>
        <v>0</v>
      </c>
    </row>
    <row r="113" ht="29" spans="1:15">
      <c r="A113" s="20" t="s">
        <v>3420</v>
      </c>
      <c r="B113" s="26" t="s">
        <v>2088</v>
      </c>
      <c r="C113" s="27" t="s">
        <v>2089</v>
      </c>
      <c r="D113" s="23" cm="1">
        <f t="array" ref="D113">SUM(IF((LEFT('2-1 采购订单物料明细表报表导出'!$K:$K,7)=D$1)*('2-1 采购订单物料明细表报表导出'!$D:$D=$A113),'2-1 采购订单物料明细表报表导出'!$H:$H,0))</f>
        <v>0</v>
      </c>
      <c r="E113" s="23" cm="1">
        <f t="array" ref="E113">SUM(IF((LEFT('2-1 采购订单物料明细表报表导出'!$K:$K,7)=E$1)*('2-1 采购订单物料明细表报表导出'!$D:$D=$A113),'2-1 采购订单物料明细表报表导出'!$H:$H,0))</f>
        <v>0</v>
      </c>
      <c r="F113" s="23" cm="1">
        <f t="array" ref="F113">SUM(IF((LEFT('2-1 采购订单物料明细表报表导出'!$K:$K,7)=F$1)*('2-1 采购订单物料明细表报表导出'!$D:$D=$A113),'2-1 采购订单物料明细表报表导出'!$H:$H,0))</f>
        <v>0</v>
      </c>
      <c r="G113" s="23" cm="1">
        <f t="array" ref="G113">SUM(IF((LEFT('2-1 采购订单物料明细表报表导出'!$K:$K,7)=G$1)*('2-1 采购订单物料明细表报表导出'!$D:$D=$A113),'2-1 采购订单物料明细表报表导出'!$H:$H,0))</f>
        <v>0</v>
      </c>
      <c r="H113" s="23" cm="1">
        <f t="array" ref="H113">SUM(IF((LEFT('2-1 采购订单物料明细表报表导出'!$K:$K,7)=H$1)*('2-1 采购订单物料明细表报表导出'!$D:$D=$A113),'2-1 采购订单物料明细表报表导出'!$H:$H,0))</f>
        <v>0</v>
      </c>
      <c r="I113" s="23" cm="1">
        <f t="array" ref="I113">SUM(IF((LEFT('2-1 采购订单物料明细表报表导出'!$K:$K,7)=I$1)*('2-1 采购订单物料明细表报表导出'!$D:$D=$A113),'2-1 采购订单物料明细表报表导出'!$H:$H,0))</f>
        <v>0</v>
      </c>
      <c r="J113" s="23" cm="1">
        <f t="array" ref="J113">SUM(IF((LEFT('2-1 采购订单物料明细表报表导出'!$K:$K,7)=J$1)*('2-1 采购订单物料明细表报表导出'!$D:$D=$A113),'2-1 采购订单物料明细表报表导出'!$H:$H,0))</f>
        <v>0</v>
      </c>
      <c r="K113" s="23" cm="1">
        <f t="array" ref="K113">SUM(IF((LEFT('2-1 采购订单物料明细表报表导出'!$K:$K,7)=K$1)*('2-1 采购订单物料明细表报表导出'!$D:$D=$A113),'2-1 采购订单物料明细表报表导出'!$H:$H,0))</f>
        <v>0</v>
      </c>
      <c r="L113" s="23" cm="1">
        <f t="array" ref="L113">SUM(IF((LEFT('2-1 采购订单物料明细表报表导出'!$K:$K,7)=L$1)*('2-1 采购订单物料明细表报表导出'!$D:$D=$A113),'2-1 采购订单物料明细表报表导出'!$H:$H,0))</f>
        <v>0</v>
      </c>
      <c r="M113" s="23" cm="1">
        <f t="array" ref="M113">SUM(IF((LEFT('2-1 采购订单物料明细表报表导出'!$K:$K,7)=M$1)*('2-1 采购订单物料明细表报表导出'!$D:$D=$A113),'2-1 采购订单物料明细表报表导出'!$H:$H,0))</f>
        <v>0</v>
      </c>
      <c r="N113" s="23" cm="1">
        <f t="array" ref="N113">SUM(IF((LEFT('2-1 采购订单物料明细表报表导出'!$K:$K,7)=N$1)*('2-1 采购订单物料明细表报表导出'!$D:$D=$A113),'2-1 采购订单物料明细表报表导出'!$H:$H,0))</f>
        <v>0</v>
      </c>
      <c r="O113" s="23" cm="1">
        <f t="array" ref="O113">SUM(IF((LEFT('2-1 采购订单物料明细表报表导出'!$K:$K,7)=O$1)*('2-1 采购订单物料明细表报表导出'!$D:$D=$A113),'2-1 采购订单物料明细表报表导出'!$H:$H,0))</f>
        <v>0</v>
      </c>
    </row>
    <row r="114" ht="29" spans="1:15">
      <c r="A114" s="20" t="s">
        <v>3421</v>
      </c>
      <c r="B114" s="26" t="s">
        <v>2088</v>
      </c>
      <c r="C114" s="27" t="s">
        <v>2089</v>
      </c>
      <c r="D114" s="23" cm="1">
        <f t="array" ref="D114">SUM(IF((LEFT('2-1 采购订单物料明细表报表导出'!$K:$K,7)=D$1)*('2-1 采购订单物料明细表报表导出'!$D:$D=$A114),'2-1 采购订单物料明细表报表导出'!$H:$H,0))</f>
        <v>0</v>
      </c>
      <c r="E114" s="23" cm="1">
        <f t="array" ref="E114">SUM(IF((LEFT('2-1 采购订单物料明细表报表导出'!$K:$K,7)=E$1)*('2-1 采购订单物料明细表报表导出'!$D:$D=$A114),'2-1 采购订单物料明细表报表导出'!$H:$H,0))</f>
        <v>0</v>
      </c>
      <c r="F114" s="23" cm="1">
        <f t="array" ref="F114">SUM(IF((LEFT('2-1 采购订单物料明细表报表导出'!$K:$K,7)=F$1)*('2-1 采购订单物料明细表报表导出'!$D:$D=$A114),'2-1 采购订单物料明细表报表导出'!$H:$H,0))</f>
        <v>0</v>
      </c>
      <c r="G114" s="23" cm="1">
        <f t="array" ref="G114">SUM(IF((LEFT('2-1 采购订单物料明细表报表导出'!$K:$K,7)=G$1)*('2-1 采购订单物料明细表报表导出'!$D:$D=$A114),'2-1 采购订单物料明细表报表导出'!$H:$H,0))</f>
        <v>0</v>
      </c>
      <c r="H114" s="23" cm="1">
        <f t="array" ref="H114">SUM(IF((LEFT('2-1 采购订单物料明细表报表导出'!$K:$K,7)=H$1)*('2-1 采购订单物料明细表报表导出'!$D:$D=$A114),'2-1 采购订单物料明细表报表导出'!$H:$H,0))</f>
        <v>0</v>
      </c>
      <c r="I114" s="23" cm="1">
        <f t="array" ref="I114">SUM(IF((LEFT('2-1 采购订单物料明细表报表导出'!$K:$K,7)=I$1)*('2-1 采购订单物料明细表报表导出'!$D:$D=$A114),'2-1 采购订单物料明细表报表导出'!$H:$H,0))</f>
        <v>0</v>
      </c>
      <c r="J114" s="23" cm="1">
        <f t="array" ref="J114">SUM(IF((LEFT('2-1 采购订单物料明细表报表导出'!$K:$K,7)=J$1)*('2-1 采购订单物料明细表报表导出'!$D:$D=$A114),'2-1 采购订单物料明细表报表导出'!$H:$H,0))</f>
        <v>0</v>
      </c>
      <c r="K114" s="23" cm="1">
        <f t="array" ref="K114">SUM(IF((LEFT('2-1 采购订单物料明细表报表导出'!$K:$K,7)=K$1)*('2-1 采购订单物料明细表报表导出'!$D:$D=$A114),'2-1 采购订单物料明细表报表导出'!$H:$H,0))</f>
        <v>0</v>
      </c>
      <c r="L114" s="23" cm="1">
        <f t="array" ref="L114">SUM(IF((LEFT('2-1 采购订单物料明细表报表导出'!$K:$K,7)=L$1)*('2-1 采购订单物料明细表报表导出'!$D:$D=$A114),'2-1 采购订单物料明细表报表导出'!$H:$H,0))</f>
        <v>0</v>
      </c>
      <c r="M114" s="23" cm="1">
        <f t="array" ref="M114">SUM(IF((LEFT('2-1 采购订单物料明细表报表导出'!$K:$K,7)=M$1)*('2-1 采购订单物料明细表报表导出'!$D:$D=$A114),'2-1 采购订单物料明细表报表导出'!$H:$H,0))</f>
        <v>0</v>
      </c>
      <c r="N114" s="23" cm="1">
        <f t="array" ref="N114">SUM(IF((LEFT('2-1 采购订单物料明细表报表导出'!$K:$K,7)=N$1)*('2-1 采购订单物料明细表报表导出'!$D:$D=$A114),'2-1 采购订单物料明细表报表导出'!$H:$H,0))</f>
        <v>0</v>
      </c>
      <c r="O114" s="23" cm="1">
        <f t="array" ref="O114">SUM(IF((LEFT('2-1 采购订单物料明细表报表导出'!$K:$K,7)=O$1)*('2-1 采购订单物料明细表报表导出'!$D:$D=$A114),'2-1 采购订单物料明细表报表导出'!$H:$H,0))</f>
        <v>0</v>
      </c>
    </row>
    <row r="115" ht="29" spans="1:15">
      <c r="A115" s="20" t="s">
        <v>3422</v>
      </c>
      <c r="B115" s="26" t="s">
        <v>2088</v>
      </c>
      <c r="C115" s="27" t="s">
        <v>2089</v>
      </c>
      <c r="D115" s="23" cm="1">
        <f t="array" ref="D115">SUM(IF((LEFT('2-1 采购订单物料明细表报表导出'!$K:$K,7)=D$1)*('2-1 采购订单物料明细表报表导出'!$D:$D=$A115),'2-1 采购订单物料明细表报表导出'!$H:$H,0))</f>
        <v>0</v>
      </c>
      <c r="E115" s="23" cm="1">
        <f t="array" ref="E115">SUM(IF((LEFT('2-1 采购订单物料明细表报表导出'!$K:$K,7)=E$1)*('2-1 采购订单物料明细表报表导出'!$D:$D=$A115),'2-1 采购订单物料明细表报表导出'!$H:$H,0))</f>
        <v>0</v>
      </c>
      <c r="F115" s="23" cm="1">
        <f t="array" ref="F115">SUM(IF((LEFT('2-1 采购订单物料明细表报表导出'!$K:$K,7)=F$1)*('2-1 采购订单物料明细表报表导出'!$D:$D=$A115),'2-1 采购订单物料明细表报表导出'!$H:$H,0))</f>
        <v>0</v>
      </c>
      <c r="G115" s="23" cm="1">
        <f t="array" ref="G115">SUM(IF((LEFT('2-1 采购订单物料明细表报表导出'!$K:$K,7)=G$1)*('2-1 采购订单物料明细表报表导出'!$D:$D=$A115),'2-1 采购订单物料明细表报表导出'!$H:$H,0))</f>
        <v>0</v>
      </c>
      <c r="H115" s="23" cm="1">
        <f t="array" ref="H115">SUM(IF((LEFT('2-1 采购订单物料明细表报表导出'!$K:$K,7)=H$1)*('2-1 采购订单物料明细表报表导出'!$D:$D=$A115),'2-1 采购订单物料明细表报表导出'!$H:$H,0))</f>
        <v>0</v>
      </c>
      <c r="I115" s="23" cm="1">
        <f t="array" ref="I115">SUM(IF((LEFT('2-1 采购订单物料明细表报表导出'!$K:$K,7)=I$1)*('2-1 采购订单物料明细表报表导出'!$D:$D=$A115),'2-1 采购订单物料明细表报表导出'!$H:$H,0))</f>
        <v>0</v>
      </c>
      <c r="J115" s="23" cm="1">
        <f t="array" ref="J115">SUM(IF((LEFT('2-1 采购订单物料明细表报表导出'!$K:$K,7)=J$1)*('2-1 采购订单物料明细表报表导出'!$D:$D=$A115),'2-1 采购订单物料明细表报表导出'!$H:$H,0))</f>
        <v>0</v>
      </c>
      <c r="K115" s="23" cm="1">
        <f t="array" ref="K115">SUM(IF((LEFT('2-1 采购订单物料明细表报表导出'!$K:$K,7)=K$1)*('2-1 采购订单物料明细表报表导出'!$D:$D=$A115),'2-1 采购订单物料明细表报表导出'!$H:$H,0))</f>
        <v>0</v>
      </c>
      <c r="L115" s="23" cm="1">
        <f t="array" ref="L115">SUM(IF((LEFT('2-1 采购订单物料明细表报表导出'!$K:$K,7)=L$1)*('2-1 采购订单物料明细表报表导出'!$D:$D=$A115),'2-1 采购订单物料明细表报表导出'!$H:$H,0))</f>
        <v>0</v>
      </c>
      <c r="M115" s="23" cm="1">
        <f t="array" ref="M115">SUM(IF((LEFT('2-1 采购订单物料明细表报表导出'!$K:$K,7)=M$1)*('2-1 采购订单物料明细表报表导出'!$D:$D=$A115),'2-1 采购订单物料明细表报表导出'!$H:$H,0))</f>
        <v>0</v>
      </c>
      <c r="N115" s="23" cm="1">
        <f t="array" ref="N115">SUM(IF((LEFT('2-1 采购订单物料明细表报表导出'!$K:$K,7)=N$1)*('2-1 采购订单物料明细表报表导出'!$D:$D=$A115),'2-1 采购订单物料明细表报表导出'!$H:$H,0))</f>
        <v>0</v>
      </c>
      <c r="O115" s="23" cm="1">
        <f t="array" ref="O115">SUM(IF((LEFT('2-1 采购订单物料明细表报表导出'!$K:$K,7)=O$1)*('2-1 采购订单物料明细表报表导出'!$D:$D=$A115),'2-1 采购订单物料明细表报表导出'!$H:$H,0))</f>
        <v>0</v>
      </c>
    </row>
    <row r="116" ht="29" spans="1:15">
      <c r="A116" s="20" t="s">
        <v>3423</v>
      </c>
      <c r="B116" s="26" t="s">
        <v>2088</v>
      </c>
      <c r="C116" s="27" t="s">
        <v>2089</v>
      </c>
      <c r="D116" s="23" cm="1">
        <f t="array" ref="D116">SUM(IF((LEFT('2-1 采购订单物料明细表报表导出'!$K:$K,7)=D$1)*('2-1 采购订单物料明细表报表导出'!$D:$D=$A116),'2-1 采购订单物料明细表报表导出'!$H:$H,0))</f>
        <v>0</v>
      </c>
      <c r="E116" s="23" cm="1">
        <f t="array" ref="E116">SUM(IF((LEFT('2-1 采购订单物料明细表报表导出'!$K:$K,7)=E$1)*('2-1 采购订单物料明细表报表导出'!$D:$D=$A116),'2-1 采购订单物料明细表报表导出'!$H:$H,0))</f>
        <v>0</v>
      </c>
      <c r="F116" s="23" cm="1">
        <f t="array" ref="F116">SUM(IF((LEFT('2-1 采购订单物料明细表报表导出'!$K:$K,7)=F$1)*('2-1 采购订单物料明细表报表导出'!$D:$D=$A116),'2-1 采购订单物料明细表报表导出'!$H:$H,0))</f>
        <v>0</v>
      </c>
      <c r="G116" s="23" cm="1">
        <f t="array" ref="G116">SUM(IF((LEFT('2-1 采购订单物料明细表报表导出'!$K:$K,7)=G$1)*('2-1 采购订单物料明细表报表导出'!$D:$D=$A116),'2-1 采购订单物料明细表报表导出'!$H:$H,0))</f>
        <v>0</v>
      </c>
      <c r="H116" s="23" cm="1">
        <f t="array" ref="H116">SUM(IF((LEFT('2-1 采购订单物料明细表报表导出'!$K:$K,7)=H$1)*('2-1 采购订单物料明细表报表导出'!$D:$D=$A116),'2-1 采购订单物料明细表报表导出'!$H:$H,0))</f>
        <v>0</v>
      </c>
      <c r="I116" s="23" cm="1">
        <f t="array" ref="I116">SUM(IF((LEFT('2-1 采购订单物料明细表报表导出'!$K:$K,7)=I$1)*('2-1 采购订单物料明细表报表导出'!$D:$D=$A116),'2-1 采购订单物料明细表报表导出'!$H:$H,0))</f>
        <v>0</v>
      </c>
      <c r="J116" s="23" cm="1">
        <f t="array" ref="J116">SUM(IF((LEFT('2-1 采购订单物料明细表报表导出'!$K:$K,7)=J$1)*('2-1 采购订单物料明细表报表导出'!$D:$D=$A116),'2-1 采购订单物料明细表报表导出'!$H:$H,0))</f>
        <v>0</v>
      </c>
      <c r="K116" s="23" cm="1">
        <f t="array" ref="K116">SUM(IF((LEFT('2-1 采购订单物料明细表报表导出'!$K:$K,7)=K$1)*('2-1 采购订单物料明细表报表导出'!$D:$D=$A116),'2-1 采购订单物料明细表报表导出'!$H:$H,0))</f>
        <v>0</v>
      </c>
      <c r="L116" s="23" cm="1">
        <f t="array" ref="L116">SUM(IF((LEFT('2-1 采购订单物料明细表报表导出'!$K:$K,7)=L$1)*('2-1 采购订单物料明细表报表导出'!$D:$D=$A116),'2-1 采购订单物料明细表报表导出'!$H:$H,0))</f>
        <v>0</v>
      </c>
      <c r="M116" s="23" cm="1">
        <f t="array" ref="M116">SUM(IF((LEFT('2-1 采购订单物料明细表报表导出'!$K:$K,7)=M$1)*('2-1 采购订单物料明细表报表导出'!$D:$D=$A116),'2-1 采购订单物料明细表报表导出'!$H:$H,0))</f>
        <v>0</v>
      </c>
      <c r="N116" s="23" cm="1">
        <f t="array" ref="N116">SUM(IF((LEFT('2-1 采购订单物料明细表报表导出'!$K:$K,7)=N$1)*('2-1 采购订单物料明细表报表导出'!$D:$D=$A116),'2-1 采购订单物料明细表报表导出'!$H:$H,0))</f>
        <v>0</v>
      </c>
      <c r="O116" s="23" cm="1">
        <f t="array" ref="O116">SUM(IF((LEFT('2-1 采购订单物料明细表报表导出'!$K:$K,7)=O$1)*('2-1 采购订单物料明细表报表导出'!$D:$D=$A116),'2-1 采购订单物料明细表报表导出'!$H:$H,0))</f>
        <v>0</v>
      </c>
    </row>
    <row r="117" ht="29" spans="1:15">
      <c r="A117" s="20" t="s">
        <v>3424</v>
      </c>
      <c r="B117" s="26" t="s">
        <v>2088</v>
      </c>
      <c r="C117" s="27" t="s">
        <v>2089</v>
      </c>
      <c r="D117" s="23" cm="1">
        <f t="array" ref="D117">SUM(IF((LEFT('2-1 采购订单物料明细表报表导出'!$K:$K,7)=D$1)*('2-1 采购订单物料明细表报表导出'!$D:$D=$A117),'2-1 采购订单物料明细表报表导出'!$H:$H,0))</f>
        <v>0</v>
      </c>
      <c r="E117" s="23" cm="1">
        <f t="array" ref="E117">SUM(IF((LEFT('2-1 采购订单物料明细表报表导出'!$K:$K,7)=E$1)*('2-1 采购订单物料明细表报表导出'!$D:$D=$A117),'2-1 采购订单物料明细表报表导出'!$H:$H,0))</f>
        <v>0</v>
      </c>
      <c r="F117" s="23" cm="1">
        <f t="array" ref="F117">SUM(IF((LEFT('2-1 采购订单物料明细表报表导出'!$K:$K,7)=F$1)*('2-1 采购订单物料明细表报表导出'!$D:$D=$A117),'2-1 采购订单物料明细表报表导出'!$H:$H,0))</f>
        <v>0</v>
      </c>
      <c r="G117" s="23" cm="1">
        <f t="array" ref="G117">SUM(IF((LEFT('2-1 采购订单物料明细表报表导出'!$K:$K,7)=G$1)*('2-1 采购订单物料明细表报表导出'!$D:$D=$A117),'2-1 采购订单物料明细表报表导出'!$H:$H,0))</f>
        <v>0</v>
      </c>
      <c r="H117" s="23" cm="1">
        <f t="array" ref="H117">SUM(IF((LEFT('2-1 采购订单物料明细表报表导出'!$K:$K,7)=H$1)*('2-1 采购订单物料明细表报表导出'!$D:$D=$A117),'2-1 采购订单物料明细表报表导出'!$H:$H,0))</f>
        <v>0</v>
      </c>
      <c r="I117" s="23" cm="1">
        <f t="array" ref="I117">SUM(IF((LEFT('2-1 采购订单物料明细表报表导出'!$K:$K,7)=I$1)*('2-1 采购订单物料明细表报表导出'!$D:$D=$A117),'2-1 采购订单物料明细表报表导出'!$H:$H,0))</f>
        <v>0</v>
      </c>
      <c r="J117" s="23" cm="1">
        <f t="array" ref="J117">SUM(IF((LEFT('2-1 采购订单物料明细表报表导出'!$K:$K,7)=J$1)*('2-1 采购订单物料明细表报表导出'!$D:$D=$A117),'2-1 采购订单物料明细表报表导出'!$H:$H,0))</f>
        <v>0</v>
      </c>
      <c r="K117" s="23" cm="1">
        <f t="array" ref="K117">SUM(IF((LEFT('2-1 采购订单物料明细表报表导出'!$K:$K,7)=K$1)*('2-1 采购订单物料明细表报表导出'!$D:$D=$A117),'2-1 采购订单物料明细表报表导出'!$H:$H,0))</f>
        <v>0</v>
      </c>
      <c r="L117" s="23" cm="1">
        <f t="array" ref="L117">SUM(IF((LEFT('2-1 采购订单物料明细表报表导出'!$K:$K,7)=L$1)*('2-1 采购订单物料明细表报表导出'!$D:$D=$A117),'2-1 采购订单物料明细表报表导出'!$H:$H,0))</f>
        <v>0</v>
      </c>
      <c r="M117" s="23" cm="1">
        <f t="array" ref="M117">SUM(IF((LEFT('2-1 采购订单物料明细表报表导出'!$K:$K,7)=M$1)*('2-1 采购订单物料明细表报表导出'!$D:$D=$A117),'2-1 采购订单物料明细表报表导出'!$H:$H,0))</f>
        <v>0</v>
      </c>
      <c r="N117" s="23" cm="1">
        <f t="array" ref="N117">SUM(IF((LEFT('2-1 采购订单物料明细表报表导出'!$K:$K,7)=N$1)*('2-1 采购订单物料明细表报表导出'!$D:$D=$A117),'2-1 采购订单物料明细表报表导出'!$H:$H,0))</f>
        <v>0</v>
      </c>
      <c r="O117" s="23" cm="1">
        <f t="array" ref="O117">SUM(IF((LEFT('2-1 采购订单物料明细表报表导出'!$K:$K,7)=O$1)*('2-1 采购订单物料明细表报表导出'!$D:$D=$A117),'2-1 采购订单物料明细表报表导出'!$H:$H,0))</f>
        <v>0</v>
      </c>
    </row>
    <row r="118" ht="29" spans="1:15">
      <c r="A118" s="20" t="s">
        <v>3425</v>
      </c>
      <c r="B118" s="26" t="s">
        <v>2088</v>
      </c>
      <c r="C118" s="27" t="s">
        <v>2089</v>
      </c>
      <c r="D118" s="23" cm="1">
        <f t="array" ref="D118">SUM(IF((LEFT('2-1 采购订单物料明细表报表导出'!$K:$K,7)=D$1)*('2-1 采购订单物料明细表报表导出'!$D:$D=$A118),'2-1 采购订单物料明细表报表导出'!$H:$H,0))</f>
        <v>0</v>
      </c>
      <c r="E118" s="23" cm="1">
        <f t="array" ref="E118">SUM(IF((LEFT('2-1 采购订单物料明细表报表导出'!$K:$K,7)=E$1)*('2-1 采购订单物料明细表报表导出'!$D:$D=$A118),'2-1 采购订单物料明细表报表导出'!$H:$H,0))</f>
        <v>0</v>
      </c>
      <c r="F118" s="23" cm="1">
        <f t="array" ref="F118">SUM(IF((LEFT('2-1 采购订单物料明细表报表导出'!$K:$K,7)=F$1)*('2-1 采购订单物料明细表报表导出'!$D:$D=$A118),'2-1 采购订单物料明细表报表导出'!$H:$H,0))</f>
        <v>0</v>
      </c>
      <c r="G118" s="23" cm="1">
        <f t="array" ref="G118">SUM(IF((LEFT('2-1 采购订单物料明细表报表导出'!$K:$K,7)=G$1)*('2-1 采购订单物料明细表报表导出'!$D:$D=$A118),'2-1 采购订单物料明细表报表导出'!$H:$H,0))</f>
        <v>0</v>
      </c>
      <c r="H118" s="23" cm="1">
        <f t="array" ref="H118">SUM(IF((LEFT('2-1 采购订单物料明细表报表导出'!$K:$K,7)=H$1)*('2-1 采购订单物料明细表报表导出'!$D:$D=$A118),'2-1 采购订单物料明细表报表导出'!$H:$H,0))</f>
        <v>0</v>
      </c>
      <c r="I118" s="23" cm="1">
        <f t="array" ref="I118">SUM(IF((LEFT('2-1 采购订单物料明细表报表导出'!$K:$K,7)=I$1)*('2-1 采购订单物料明细表报表导出'!$D:$D=$A118),'2-1 采购订单物料明细表报表导出'!$H:$H,0))</f>
        <v>0</v>
      </c>
      <c r="J118" s="23" cm="1">
        <f t="array" ref="J118">SUM(IF((LEFT('2-1 采购订单物料明细表报表导出'!$K:$K,7)=J$1)*('2-1 采购订单物料明细表报表导出'!$D:$D=$A118),'2-1 采购订单物料明细表报表导出'!$H:$H,0))</f>
        <v>0</v>
      </c>
      <c r="K118" s="23" cm="1">
        <f t="array" ref="K118">SUM(IF((LEFT('2-1 采购订单物料明细表报表导出'!$K:$K,7)=K$1)*('2-1 采购订单物料明细表报表导出'!$D:$D=$A118),'2-1 采购订单物料明细表报表导出'!$H:$H,0))</f>
        <v>0</v>
      </c>
      <c r="L118" s="23" cm="1">
        <f t="array" ref="L118">SUM(IF((LEFT('2-1 采购订单物料明细表报表导出'!$K:$K,7)=L$1)*('2-1 采购订单物料明细表报表导出'!$D:$D=$A118),'2-1 采购订单物料明细表报表导出'!$H:$H,0))</f>
        <v>0</v>
      </c>
      <c r="M118" s="23" cm="1">
        <f t="array" ref="M118">SUM(IF((LEFT('2-1 采购订单物料明细表报表导出'!$K:$K,7)=M$1)*('2-1 采购订单物料明细表报表导出'!$D:$D=$A118),'2-1 采购订单物料明细表报表导出'!$H:$H,0))</f>
        <v>0</v>
      </c>
      <c r="N118" s="23" cm="1">
        <f t="array" ref="N118">SUM(IF((LEFT('2-1 采购订单物料明细表报表导出'!$K:$K,7)=N$1)*('2-1 采购订单物料明细表报表导出'!$D:$D=$A118),'2-1 采购订单物料明细表报表导出'!$H:$H,0))</f>
        <v>0</v>
      </c>
      <c r="O118" s="23" cm="1">
        <f t="array" ref="O118">SUM(IF((LEFT('2-1 采购订单物料明细表报表导出'!$K:$K,7)=O$1)*('2-1 采购订单物料明细表报表导出'!$D:$D=$A118),'2-1 采购订单物料明细表报表导出'!$H:$H,0))</f>
        <v>0</v>
      </c>
    </row>
    <row r="119" ht="29" spans="1:15">
      <c r="A119" s="20" t="s">
        <v>3426</v>
      </c>
      <c r="B119" s="26" t="s">
        <v>2088</v>
      </c>
      <c r="C119" s="27" t="s">
        <v>2089</v>
      </c>
      <c r="D119" s="23" cm="1">
        <f t="array" ref="D119">SUM(IF((LEFT('2-1 采购订单物料明细表报表导出'!$K:$K,7)=D$1)*('2-1 采购订单物料明细表报表导出'!$D:$D=$A119),'2-1 采购订单物料明细表报表导出'!$H:$H,0))</f>
        <v>0</v>
      </c>
      <c r="E119" s="23" cm="1">
        <f t="array" ref="E119">SUM(IF((LEFT('2-1 采购订单物料明细表报表导出'!$K:$K,7)=E$1)*('2-1 采购订单物料明细表报表导出'!$D:$D=$A119),'2-1 采购订单物料明细表报表导出'!$H:$H,0))</f>
        <v>0</v>
      </c>
      <c r="F119" s="23" cm="1">
        <f t="array" ref="F119">SUM(IF((LEFT('2-1 采购订单物料明细表报表导出'!$K:$K,7)=F$1)*('2-1 采购订单物料明细表报表导出'!$D:$D=$A119),'2-1 采购订单物料明细表报表导出'!$H:$H,0))</f>
        <v>0</v>
      </c>
      <c r="G119" s="23" cm="1">
        <f t="array" ref="G119">SUM(IF((LEFT('2-1 采购订单物料明细表报表导出'!$K:$K,7)=G$1)*('2-1 采购订单物料明细表报表导出'!$D:$D=$A119),'2-1 采购订单物料明细表报表导出'!$H:$H,0))</f>
        <v>0</v>
      </c>
      <c r="H119" s="23" cm="1">
        <f t="array" ref="H119">SUM(IF((LEFT('2-1 采购订单物料明细表报表导出'!$K:$K,7)=H$1)*('2-1 采购订单物料明细表报表导出'!$D:$D=$A119),'2-1 采购订单物料明细表报表导出'!$H:$H,0))</f>
        <v>0</v>
      </c>
      <c r="I119" s="23" cm="1">
        <f t="array" ref="I119">SUM(IF((LEFT('2-1 采购订单物料明细表报表导出'!$K:$K,7)=I$1)*('2-1 采购订单物料明细表报表导出'!$D:$D=$A119),'2-1 采购订单物料明细表报表导出'!$H:$H,0))</f>
        <v>0</v>
      </c>
      <c r="J119" s="23" cm="1">
        <f t="array" ref="J119">SUM(IF((LEFT('2-1 采购订单物料明细表报表导出'!$K:$K,7)=J$1)*('2-1 采购订单物料明细表报表导出'!$D:$D=$A119),'2-1 采购订单物料明细表报表导出'!$H:$H,0))</f>
        <v>0</v>
      </c>
      <c r="K119" s="23" cm="1">
        <f t="array" ref="K119">SUM(IF((LEFT('2-1 采购订单物料明细表报表导出'!$K:$K,7)=K$1)*('2-1 采购订单物料明细表报表导出'!$D:$D=$A119),'2-1 采购订单物料明细表报表导出'!$H:$H,0))</f>
        <v>0</v>
      </c>
      <c r="L119" s="23" cm="1">
        <f t="array" ref="L119">SUM(IF((LEFT('2-1 采购订单物料明细表报表导出'!$K:$K,7)=L$1)*('2-1 采购订单物料明细表报表导出'!$D:$D=$A119),'2-1 采购订单物料明细表报表导出'!$H:$H,0))</f>
        <v>0</v>
      </c>
      <c r="M119" s="23" cm="1">
        <f t="array" ref="M119">SUM(IF((LEFT('2-1 采购订单物料明细表报表导出'!$K:$K,7)=M$1)*('2-1 采购订单物料明细表报表导出'!$D:$D=$A119),'2-1 采购订单物料明细表报表导出'!$H:$H,0))</f>
        <v>0</v>
      </c>
      <c r="N119" s="23" cm="1">
        <f t="array" ref="N119">SUM(IF((LEFT('2-1 采购订单物料明细表报表导出'!$K:$K,7)=N$1)*('2-1 采购订单物料明细表报表导出'!$D:$D=$A119),'2-1 采购订单物料明细表报表导出'!$H:$H,0))</f>
        <v>0</v>
      </c>
      <c r="O119" s="23" cm="1">
        <f t="array" ref="O119">SUM(IF((LEFT('2-1 采购订单物料明细表报表导出'!$K:$K,7)=O$1)*('2-1 采购订单物料明细表报表导出'!$D:$D=$A119),'2-1 采购订单物料明细表报表导出'!$H:$H,0))</f>
        <v>0</v>
      </c>
    </row>
    <row r="120" ht="29" spans="1:15">
      <c r="A120" s="20" t="s">
        <v>3427</v>
      </c>
      <c r="B120" s="26" t="s">
        <v>2088</v>
      </c>
      <c r="C120" s="27" t="s">
        <v>2089</v>
      </c>
      <c r="D120" s="23" cm="1">
        <f t="array" ref="D120">SUM(IF((LEFT('2-1 采购订单物料明细表报表导出'!$K:$K,7)=D$1)*('2-1 采购订单物料明细表报表导出'!$D:$D=$A120),'2-1 采购订单物料明细表报表导出'!$H:$H,0))</f>
        <v>0</v>
      </c>
      <c r="E120" s="23" cm="1">
        <f t="array" ref="E120">SUM(IF((LEFT('2-1 采购订单物料明细表报表导出'!$K:$K,7)=E$1)*('2-1 采购订单物料明细表报表导出'!$D:$D=$A120),'2-1 采购订单物料明细表报表导出'!$H:$H,0))</f>
        <v>0</v>
      </c>
      <c r="F120" s="23" cm="1">
        <f t="array" ref="F120">SUM(IF((LEFT('2-1 采购订单物料明细表报表导出'!$K:$K,7)=F$1)*('2-1 采购订单物料明细表报表导出'!$D:$D=$A120),'2-1 采购订单物料明细表报表导出'!$H:$H,0))</f>
        <v>0</v>
      </c>
      <c r="G120" s="23" cm="1">
        <f t="array" ref="G120">SUM(IF((LEFT('2-1 采购订单物料明细表报表导出'!$K:$K,7)=G$1)*('2-1 采购订单物料明细表报表导出'!$D:$D=$A120),'2-1 采购订单物料明细表报表导出'!$H:$H,0))</f>
        <v>0</v>
      </c>
      <c r="H120" s="23" cm="1">
        <f t="array" ref="H120">SUM(IF((LEFT('2-1 采购订单物料明细表报表导出'!$K:$K,7)=H$1)*('2-1 采购订单物料明细表报表导出'!$D:$D=$A120),'2-1 采购订单物料明细表报表导出'!$H:$H,0))</f>
        <v>0</v>
      </c>
      <c r="I120" s="23" cm="1">
        <f t="array" ref="I120">SUM(IF((LEFT('2-1 采购订单物料明细表报表导出'!$K:$K,7)=I$1)*('2-1 采购订单物料明细表报表导出'!$D:$D=$A120),'2-1 采购订单物料明细表报表导出'!$H:$H,0))</f>
        <v>0</v>
      </c>
      <c r="J120" s="23" cm="1">
        <f t="array" ref="J120">SUM(IF((LEFT('2-1 采购订单物料明细表报表导出'!$K:$K,7)=J$1)*('2-1 采购订单物料明细表报表导出'!$D:$D=$A120),'2-1 采购订单物料明细表报表导出'!$H:$H,0))</f>
        <v>0</v>
      </c>
      <c r="K120" s="23" cm="1">
        <f t="array" ref="K120">SUM(IF((LEFT('2-1 采购订单物料明细表报表导出'!$K:$K,7)=K$1)*('2-1 采购订单物料明细表报表导出'!$D:$D=$A120),'2-1 采购订单物料明细表报表导出'!$H:$H,0))</f>
        <v>0</v>
      </c>
      <c r="L120" s="23" cm="1">
        <f t="array" ref="L120">SUM(IF((LEFT('2-1 采购订单物料明细表报表导出'!$K:$K,7)=L$1)*('2-1 采购订单物料明细表报表导出'!$D:$D=$A120),'2-1 采购订单物料明细表报表导出'!$H:$H,0))</f>
        <v>0</v>
      </c>
      <c r="M120" s="23" cm="1">
        <f t="array" ref="M120">SUM(IF((LEFT('2-1 采购订单物料明细表报表导出'!$K:$K,7)=M$1)*('2-1 采购订单物料明细表报表导出'!$D:$D=$A120),'2-1 采购订单物料明细表报表导出'!$H:$H,0))</f>
        <v>0</v>
      </c>
      <c r="N120" s="23" cm="1">
        <f t="array" ref="N120">SUM(IF((LEFT('2-1 采购订单物料明细表报表导出'!$K:$K,7)=N$1)*('2-1 采购订单物料明细表报表导出'!$D:$D=$A120),'2-1 采购订单物料明细表报表导出'!$H:$H,0))</f>
        <v>0</v>
      </c>
      <c r="O120" s="23" cm="1">
        <f t="array" ref="O120">SUM(IF((LEFT('2-1 采购订单物料明细表报表导出'!$K:$K,7)=O$1)*('2-1 采购订单物料明细表报表导出'!$D:$D=$A120),'2-1 采购订单物料明细表报表导出'!$H:$H,0))</f>
        <v>0</v>
      </c>
    </row>
    <row r="121" ht="29" spans="1:15">
      <c r="A121" s="20" t="s">
        <v>3428</v>
      </c>
      <c r="B121" s="26" t="s">
        <v>2088</v>
      </c>
      <c r="C121" s="27" t="s">
        <v>2089</v>
      </c>
      <c r="D121" s="23" cm="1">
        <f t="array" ref="D121">SUM(IF((LEFT('2-1 采购订单物料明细表报表导出'!$K:$K,7)=D$1)*('2-1 采购订单物料明细表报表导出'!$D:$D=$A121),'2-1 采购订单物料明细表报表导出'!$H:$H,0))</f>
        <v>0</v>
      </c>
      <c r="E121" s="23" cm="1">
        <f t="array" ref="E121">SUM(IF((LEFT('2-1 采购订单物料明细表报表导出'!$K:$K,7)=E$1)*('2-1 采购订单物料明细表报表导出'!$D:$D=$A121),'2-1 采购订单物料明细表报表导出'!$H:$H,0))</f>
        <v>0</v>
      </c>
      <c r="F121" s="23" cm="1">
        <f t="array" ref="F121">SUM(IF((LEFT('2-1 采购订单物料明细表报表导出'!$K:$K,7)=F$1)*('2-1 采购订单物料明细表报表导出'!$D:$D=$A121),'2-1 采购订单物料明细表报表导出'!$H:$H,0))</f>
        <v>0</v>
      </c>
      <c r="G121" s="23" cm="1">
        <f t="array" ref="G121">SUM(IF((LEFT('2-1 采购订单物料明细表报表导出'!$K:$K,7)=G$1)*('2-1 采购订单物料明细表报表导出'!$D:$D=$A121),'2-1 采购订单物料明细表报表导出'!$H:$H,0))</f>
        <v>0</v>
      </c>
      <c r="H121" s="23" cm="1">
        <f t="array" ref="H121">SUM(IF((LEFT('2-1 采购订单物料明细表报表导出'!$K:$K,7)=H$1)*('2-1 采购订单物料明细表报表导出'!$D:$D=$A121),'2-1 采购订单物料明细表报表导出'!$H:$H,0))</f>
        <v>0</v>
      </c>
      <c r="I121" s="23" cm="1">
        <f t="array" ref="I121">SUM(IF((LEFT('2-1 采购订单物料明细表报表导出'!$K:$K,7)=I$1)*('2-1 采购订单物料明细表报表导出'!$D:$D=$A121),'2-1 采购订单物料明细表报表导出'!$H:$H,0))</f>
        <v>0</v>
      </c>
      <c r="J121" s="23" cm="1">
        <f t="array" ref="J121">SUM(IF((LEFT('2-1 采购订单物料明细表报表导出'!$K:$K,7)=J$1)*('2-1 采购订单物料明细表报表导出'!$D:$D=$A121),'2-1 采购订单物料明细表报表导出'!$H:$H,0))</f>
        <v>0</v>
      </c>
      <c r="K121" s="23" cm="1">
        <f t="array" ref="K121">SUM(IF((LEFT('2-1 采购订单物料明细表报表导出'!$K:$K,7)=K$1)*('2-1 采购订单物料明细表报表导出'!$D:$D=$A121),'2-1 采购订单物料明细表报表导出'!$H:$H,0))</f>
        <v>0</v>
      </c>
      <c r="L121" s="23" cm="1">
        <f t="array" ref="L121">SUM(IF((LEFT('2-1 采购订单物料明细表报表导出'!$K:$K,7)=L$1)*('2-1 采购订单物料明细表报表导出'!$D:$D=$A121),'2-1 采购订单物料明细表报表导出'!$H:$H,0))</f>
        <v>0</v>
      </c>
      <c r="M121" s="23" cm="1">
        <f t="array" ref="M121">SUM(IF((LEFT('2-1 采购订单物料明细表报表导出'!$K:$K,7)=M$1)*('2-1 采购订单物料明细表报表导出'!$D:$D=$A121),'2-1 采购订单物料明细表报表导出'!$H:$H,0))</f>
        <v>0</v>
      </c>
      <c r="N121" s="23" cm="1">
        <f t="array" ref="N121">SUM(IF((LEFT('2-1 采购订单物料明细表报表导出'!$K:$K,7)=N$1)*('2-1 采购订单物料明细表报表导出'!$D:$D=$A121),'2-1 采购订单物料明细表报表导出'!$H:$H,0))</f>
        <v>0</v>
      </c>
      <c r="O121" s="23" cm="1">
        <f t="array" ref="O121">SUM(IF((LEFT('2-1 采购订单物料明细表报表导出'!$K:$K,7)=O$1)*('2-1 采购订单物料明细表报表导出'!$D:$D=$A121),'2-1 采购订单物料明细表报表导出'!$H:$H,0))</f>
        <v>0</v>
      </c>
    </row>
    <row r="122" ht="29" spans="1:15">
      <c r="A122" s="20" t="s">
        <v>3429</v>
      </c>
      <c r="B122" s="26" t="s">
        <v>2088</v>
      </c>
      <c r="C122" s="27" t="s">
        <v>2089</v>
      </c>
      <c r="D122" s="23" cm="1">
        <f t="array" ref="D122">SUM(IF((LEFT('2-1 采购订单物料明细表报表导出'!$K:$K,7)=D$1)*('2-1 采购订单物料明细表报表导出'!$D:$D=$A122),'2-1 采购订单物料明细表报表导出'!$H:$H,0))</f>
        <v>0</v>
      </c>
      <c r="E122" s="23" cm="1">
        <f t="array" ref="E122">SUM(IF((LEFT('2-1 采购订单物料明细表报表导出'!$K:$K,7)=E$1)*('2-1 采购订单物料明细表报表导出'!$D:$D=$A122),'2-1 采购订单物料明细表报表导出'!$H:$H,0))</f>
        <v>0</v>
      </c>
      <c r="F122" s="23" cm="1">
        <f t="array" ref="F122">SUM(IF((LEFT('2-1 采购订单物料明细表报表导出'!$K:$K,7)=F$1)*('2-1 采购订单物料明细表报表导出'!$D:$D=$A122),'2-1 采购订单物料明细表报表导出'!$H:$H,0))</f>
        <v>0</v>
      </c>
      <c r="G122" s="23" cm="1">
        <f t="array" ref="G122">SUM(IF((LEFT('2-1 采购订单物料明细表报表导出'!$K:$K,7)=G$1)*('2-1 采购订单物料明细表报表导出'!$D:$D=$A122),'2-1 采购订单物料明细表报表导出'!$H:$H,0))</f>
        <v>0</v>
      </c>
      <c r="H122" s="23" cm="1">
        <f t="array" ref="H122">SUM(IF((LEFT('2-1 采购订单物料明细表报表导出'!$K:$K,7)=H$1)*('2-1 采购订单物料明细表报表导出'!$D:$D=$A122),'2-1 采购订单物料明细表报表导出'!$H:$H,0))</f>
        <v>0</v>
      </c>
      <c r="I122" s="23" cm="1">
        <f t="array" ref="I122">SUM(IF((LEFT('2-1 采购订单物料明细表报表导出'!$K:$K,7)=I$1)*('2-1 采购订单物料明细表报表导出'!$D:$D=$A122),'2-1 采购订单物料明细表报表导出'!$H:$H,0))</f>
        <v>0</v>
      </c>
      <c r="J122" s="23" cm="1">
        <f t="array" ref="J122">SUM(IF((LEFT('2-1 采购订单物料明细表报表导出'!$K:$K,7)=J$1)*('2-1 采购订单物料明细表报表导出'!$D:$D=$A122),'2-1 采购订单物料明细表报表导出'!$H:$H,0))</f>
        <v>0</v>
      </c>
      <c r="K122" s="23" cm="1">
        <f t="array" ref="K122">SUM(IF((LEFT('2-1 采购订单物料明细表报表导出'!$K:$K,7)=K$1)*('2-1 采购订单物料明细表报表导出'!$D:$D=$A122),'2-1 采购订单物料明细表报表导出'!$H:$H,0))</f>
        <v>0</v>
      </c>
      <c r="L122" s="23" cm="1">
        <f t="array" ref="L122">SUM(IF((LEFT('2-1 采购订单物料明细表报表导出'!$K:$K,7)=L$1)*('2-1 采购订单物料明细表报表导出'!$D:$D=$A122),'2-1 采购订单物料明细表报表导出'!$H:$H,0))</f>
        <v>0</v>
      </c>
      <c r="M122" s="23" cm="1">
        <f t="array" ref="M122">SUM(IF((LEFT('2-1 采购订单物料明细表报表导出'!$K:$K,7)=M$1)*('2-1 采购订单物料明细表报表导出'!$D:$D=$A122),'2-1 采购订单物料明细表报表导出'!$H:$H,0))</f>
        <v>0</v>
      </c>
      <c r="N122" s="23" cm="1">
        <f t="array" ref="N122">SUM(IF((LEFT('2-1 采购订单物料明细表报表导出'!$K:$K,7)=N$1)*('2-1 采购订单物料明细表报表导出'!$D:$D=$A122),'2-1 采购订单物料明细表报表导出'!$H:$H,0))</f>
        <v>0</v>
      </c>
      <c r="O122" s="23" cm="1">
        <f t="array" ref="O122">SUM(IF((LEFT('2-1 采购订单物料明细表报表导出'!$K:$K,7)=O$1)*('2-1 采购订单物料明细表报表导出'!$D:$D=$A122),'2-1 采购订单物料明细表报表导出'!$H:$H,0))</f>
        <v>0</v>
      </c>
    </row>
    <row r="123" ht="29" spans="1:15">
      <c r="A123" s="20" t="s">
        <v>3430</v>
      </c>
      <c r="B123" s="26" t="s">
        <v>2088</v>
      </c>
      <c r="C123" s="27" t="s">
        <v>2089</v>
      </c>
      <c r="D123" s="23" cm="1">
        <f t="array" ref="D123">SUM(IF((LEFT('2-1 采购订单物料明细表报表导出'!$K:$K,7)=D$1)*('2-1 采购订单物料明细表报表导出'!$D:$D=$A123),'2-1 采购订单物料明细表报表导出'!$H:$H,0))</f>
        <v>0</v>
      </c>
      <c r="E123" s="23" cm="1">
        <f t="array" ref="E123">SUM(IF((LEFT('2-1 采购订单物料明细表报表导出'!$K:$K,7)=E$1)*('2-1 采购订单物料明细表报表导出'!$D:$D=$A123),'2-1 采购订单物料明细表报表导出'!$H:$H,0))</f>
        <v>0</v>
      </c>
      <c r="F123" s="23" cm="1">
        <f t="array" ref="F123">SUM(IF((LEFT('2-1 采购订单物料明细表报表导出'!$K:$K,7)=F$1)*('2-1 采购订单物料明细表报表导出'!$D:$D=$A123),'2-1 采购订单物料明细表报表导出'!$H:$H,0))</f>
        <v>0</v>
      </c>
      <c r="G123" s="23" cm="1">
        <f t="array" ref="G123">SUM(IF((LEFT('2-1 采购订单物料明细表报表导出'!$K:$K,7)=G$1)*('2-1 采购订单物料明细表报表导出'!$D:$D=$A123),'2-1 采购订单物料明细表报表导出'!$H:$H,0))</f>
        <v>0</v>
      </c>
      <c r="H123" s="23" cm="1">
        <f t="array" ref="H123">SUM(IF((LEFT('2-1 采购订单物料明细表报表导出'!$K:$K,7)=H$1)*('2-1 采购订单物料明细表报表导出'!$D:$D=$A123),'2-1 采购订单物料明细表报表导出'!$H:$H,0))</f>
        <v>0</v>
      </c>
      <c r="I123" s="23" cm="1">
        <f t="array" ref="I123">SUM(IF((LEFT('2-1 采购订单物料明细表报表导出'!$K:$K,7)=I$1)*('2-1 采购订单物料明细表报表导出'!$D:$D=$A123),'2-1 采购订单物料明细表报表导出'!$H:$H,0))</f>
        <v>0</v>
      </c>
      <c r="J123" s="23" cm="1">
        <f t="array" ref="J123">SUM(IF((LEFT('2-1 采购订单物料明细表报表导出'!$K:$K,7)=J$1)*('2-1 采购订单物料明细表报表导出'!$D:$D=$A123),'2-1 采购订单物料明细表报表导出'!$H:$H,0))</f>
        <v>0</v>
      </c>
      <c r="K123" s="23" cm="1">
        <f t="array" ref="K123">SUM(IF((LEFT('2-1 采购订单物料明细表报表导出'!$K:$K,7)=K$1)*('2-1 采购订单物料明细表报表导出'!$D:$D=$A123),'2-1 采购订单物料明细表报表导出'!$H:$H,0))</f>
        <v>0</v>
      </c>
      <c r="L123" s="23" cm="1">
        <f t="array" ref="L123">SUM(IF((LEFT('2-1 采购订单物料明细表报表导出'!$K:$K,7)=L$1)*('2-1 采购订单物料明细表报表导出'!$D:$D=$A123),'2-1 采购订单物料明细表报表导出'!$H:$H,0))</f>
        <v>0</v>
      </c>
      <c r="M123" s="23" cm="1">
        <f t="array" ref="M123">SUM(IF((LEFT('2-1 采购订单物料明细表报表导出'!$K:$K,7)=M$1)*('2-1 采购订单物料明细表报表导出'!$D:$D=$A123),'2-1 采购订单物料明细表报表导出'!$H:$H,0))</f>
        <v>0</v>
      </c>
      <c r="N123" s="23" cm="1">
        <f t="array" ref="N123">SUM(IF((LEFT('2-1 采购订单物料明细表报表导出'!$K:$K,7)=N$1)*('2-1 采购订单物料明细表报表导出'!$D:$D=$A123),'2-1 采购订单物料明细表报表导出'!$H:$H,0))</f>
        <v>0</v>
      </c>
      <c r="O123" s="23" cm="1">
        <f t="array" ref="O123">SUM(IF((LEFT('2-1 采购订单物料明细表报表导出'!$K:$K,7)=O$1)*('2-1 采购订单物料明细表报表导出'!$D:$D=$A123),'2-1 采购订单物料明细表报表导出'!$H:$H,0))</f>
        <v>0</v>
      </c>
    </row>
    <row r="124" ht="29" spans="1:15">
      <c r="A124" s="20" t="s">
        <v>3431</v>
      </c>
      <c r="B124" s="26" t="s">
        <v>2088</v>
      </c>
      <c r="C124" s="27" t="s">
        <v>2089</v>
      </c>
      <c r="D124" s="23" cm="1">
        <f t="array" ref="D124">SUM(IF((LEFT('2-1 采购订单物料明细表报表导出'!$K:$K,7)=D$1)*('2-1 采购订单物料明细表报表导出'!$D:$D=$A124),'2-1 采购订单物料明细表报表导出'!$H:$H,0))</f>
        <v>0</v>
      </c>
      <c r="E124" s="23" cm="1">
        <f t="array" ref="E124">SUM(IF((LEFT('2-1 采购订单物料明细表报表导出'!$K:$K,7)=E$1)*('2-1 采购订单物料明细表报表导出'!$D:$D=$A124),'2-1 采购订单物料明细表报表导出'!$H:$H,0))</f>
        <v>0</v>
      </c>
      <c r="F124" s="23" cm="1">
        <f t="array" ref="F124">SUM(IF((LEFT('2-1 采购订单物料明细表报表导出'!$K:$K,7)=F$1)*('2-1 采购订单物料明细表报表导出'!$D:$D=$A124),'2-1 采购订单物料明细表报表导出'!$H:$H,0))</f>
        <v>0</v>
      </c>
      <c r="G124" s="23" cm="1">
        <f t="array" ref="G124">SUM(IF((LEFT('2-1 采购订单物料明细表报表导出'!$K:$K,7)=G$1)*('2-1 采购订单物料明细表报表导出'!$D:$D=$A124),'2-1 采购订单物料明细表报表导出'!$H:$H,0))</f>
        <v>0</v>
      </c>
      <c r="H124" s="23" cm="1">
        <f t="array" ref="H124">SUM(IF((LEFT('2-1 采购订单物料明细表报表导出'!$K:$K,7)=H$1)*('2-1 采购订单物料明细表报表导出'!$D:$D=$A124),'2-1 采购订单物料明细表报表导出'!$H:$H,0))</f>
        <v>0</v>
      </c>
      <c r="I124" s="23" cm="1">
        <f t="array" ref="I124">SUM(IF((LEFT('2-1 采购订单物料明细表报表导出'!$K:$K,7)=I$1)*('2-1 采购订单物料明细表报表导出'!$D:$D=$A124),'2-1 采购订单物料明细表报表导出'!$H:$H,0))</f>
        <v>0</v>
      </c>
      <c r="J124" s="23" cm="1">
        <f t="array" ref="J124">SUM(IF((LEFT('2-1 采购订单物料明细表报表导出'!$K:$K,7)=J$1)*('2-1 采购订单物料明细表报表导出'!$D:$D=$A124),'2-1 采购订单物料明细表报表导出'!$H:$H,0))</f>
        <v>0</v>
      </c>
      <c r="K124" s="23" cm="1">
        <f t="array" ref="K124">SUM(IF((LEFT('2-1 采购订单物料明细表报表导出'!$K:$K,7)=K$1)*('2-1 采购订单物料明细表报表导出'!$D:$D=$A124),'2-1 采购订单物料明细表报表导出'!$H:$H,0))</f>
        <v>0</v>
      </c>
      <c r="L124" s="23" cm="1">
        <f t="array" ref="L124">SUM(IF((LEFT('2-1 采购订单物料明细表报表导出'!$K:$K,7)=L$1)*('2-1 采购订单物料明细表报表导出'!$D:$D=$A124),'2-1 采购订单物料明细表报表导出'!$H:$H,0))</f>
        <v>0</v>
      </c>
      <c r="M124" s="23" cm="1">
        <f t="array" ref="M124">SUM(IF((LEFT('2-1 采购订单物料明细表报表导出'!$K:$K,7)=M$1)*('2-1 采购订单物料明细表报表导出'!$D:$D=$A124),'2-1 采购订单物料明细表报表导出'!$H:$H,0))</f>
        <v>0</v>
      </c>
      <c r="N124" s="23" cm="1">
        <f t="array" ref="N124">SUM(IF((LEFT('2-1 采购订单物料明细表报表导出'!$K:$K,7)=N$1)*('2-1 采购订单物料明细表报表导出'!$D:$D=$A124),'2-1 采购订单物料明细表报表导出'!$H:$H,0))</f>
        <v>0</v>
      </c>
      <c r="O124" s="23" cm="1">
        <f t="array" ref="O124">SUM(IF((LEFT('2-1 采购订单物料明细表报表导出'!$K:$K,7)=O$1)*('2-1 采购订单物料明细表报表导出'!$D:$D=$A124),'2-1 采购订单物料明细表报表导出'!$H:$H,0))</f>
        <v>0</v>
      </c>
    </row>
    <row r="125" ht="29" spans="1:15">
      <c r="A125" s="20" t="s">
        <v>3432</v>
      </c>
      <c r="B125" s="26" t="s">
        <v>2088</v>
      </c>
      <c r="C125" s="27" t="s">
        <v>2089</v>
      </c>
      <c r="D125" s="23" cm="1">
        <f t="array" ref="D125">SUM(IF((LEFT('2-1 采购订单物料明细表报表导出'!$K:$K,7)=D$1)*('2-1 采购订单物料明细表报表导出'!$D:$D=$A125),'2-1 采购订单物料明细表报表导出'!$H:$H,0))</f>
        <v>0</v>
      </c>
      <c r="E125" s="23" cm="1">
        <f t="array" ref="E125">SUM(IF((LEFT('2-1 采购订单物料明细表报表导出'!$K:$K,7)=E$1)*('2-1 采购订单物料明细表报表导出'!$D:$D=$A125),'2-1 采购订单物料明细表报表导出'!$H:$H,0))</f>
        <v>0</v>
      </c>
      <c r="F125" s="23" cm="1">
        <f t="array" ref="F125">SUM(IF((LEFT('2-1 采购订单物料明细表报表导出'!$K:$K,7)=F$1)*('2-1 采购订单物料明细表报表导出'!$D:$D=$A125),'2-1 采购订单物料明细表报表导出'!$H:$H,0))</f>
        <v>0</v>
      </c>
      <c r="G125" s="23" cm="1">
        <f t="array" ref="G125">SUM(IF((LEFT('2-1 采购订单物料明细表报表导出'!$K:$K,7)=G$1)*('2-1 采购订单物料明细表报表导出'!$D:$D=$A125),'2-1 采购订单物料明细表报表导出'!$H:$H,0))</f>
        <v>0</v>
      </c>
      <c r="H125" s="23" cm="1">
        <f t="array" ref="H125">SUM(IF((LEFT('2-1 采购订单物料明细表报表导出'!$K:$K,7)=H$1)*('2-1 采购订单物料明细表报表导出'!$D:$D=$A125),'2-1 采购订单物料明细表报表导出'!$H:$H,0))</f>
        <v>0</v>
      </c>
      <c r="I125" s="23" cm="1">
        <f t="array" ref="I125">SUM(IF((LEFT('2-1 采购订单物料明细表报表导出'!$K:$K,7)=I$1)*('2-1 采购订单物料明细表报表导出'!$D:$D=$A125),'2-1 采购订单物料明细表报表导出'!$H:$H,0))</f>
        <v>0</v>
      </c>
      <c r="J125" s="23" cm="1">
        <f t="array" ref="J125">SUM(IF((LEFT('2-1 采购订单物料明细表报表导出'!$K:$K,7)=J$1)*('2-1 采购订单物料明细表报表导出'!$D:$D=$A125),'2-1 采购订单物料明细表报表导出'!$H:$H,0))</f>
        <v>0</v>
      </c>
      <c r="K125" s="23" cm="1">
        <f t="array" ref="K125">SUM(IF((LEFT('2-1 采购订单物料明细表报表导出'!$K:$K,7)=K$1)*('2-1 采购订单物料明细表报表导出'!$D:$D=$A125),'2-1 采购订单物料明细表报表导出'!$H:$H,0))</f>
        <v>0</v>
      </c>
      <c r="L125" s="23" cm="1">
        <f t="array" ref="L125">SUM(IF((LEFT('2-1 采购订单物料明细表报表导出'!$K:$K,7)=L$1)*('2-1 采购订单物料明细表报表导出'!$D:$D=$A125),'2-1 采购订单物料明细表报表导出'!$H:$H,0))</f>
        <v>0</v>
      </c>
      <c r="M125" s="23" cm="1">
        <f t="array" ref="M125">SUM(IF((LEFT('2-1 采购订单物料明细表报表导出'!$K:$K,7)=M$1)*('2-1 采购订单物料明细表报表导出'!$D:$D=$A125),'2-1 采购订单物料明细表报表导出'!$H:$H,0))</f>
        <v>0</v>
      </c>
      <c r="N125" s="23" cm="1">
        <f t="array" ref="N125">SUM(IF((LEFT('2-1 采购订单物料明细表报表导出'!$K:$K,7)=N$1)*('2-1 采购订单物料明细表报表导出'!$D:$D=$A125),'2-1 采购订单物料明细表报表导出'!$H:$H,0))</f>
        <v>0</v>
      </c>
      <c r="O125" s="23" cm="1">
        <f t="array" ref="O125">SUM(IF((LEFT('2-1 采购订单物料明细表报表导出'!$K:$K,7)=O$1)*('2-1 采购订单物料明细表报表导出'!$D:$D=$A125),'2-1 采购订单物料明细表报表导出'!$H:$H,0))</f>
        <v>0</v>
      </c>
    </row>
    <row r="126" ht="29" spans="1:15">
      <c r="A126" s="20" t="s">
        <v>3433</v>
      </c>
      <c r="B126" s="26" t="s">
        <v>2088</v>
      </c>
      <c r="C126" s="27" t="s">
        <v>2089</v>
      </c>
      <c r="D126" s="23" cm="1">
        <f t="array" ref="D126">SUM(IF((LEFT('2-1 采购订单物料明细表报表导出'!$K:$K,7)=D$1)*('2-1 采购订单物料明细表报表导出'!$D:$D=$A126),'2-1 采购订单物料明细表报表导出'!$H:$H,0))</f>
        <v>0</v>
      </c>
      <c r="E126" s="23" cm="1">
        <f t="array" ref="E126">SUM(IF((LEFT('2-1 采购订单物料明细表报表导出'!$K:$K,7)=E$1)*('2-1 采购订单物料明细表报表导出'!$D:$D=$A126),'2-1 采购订单物料明细表报表导出'!$H:$H,0))</f>
        <v>0</v>
      </c>
      <c r="F126" s="23" cm="1">
        <f t="array" ref="F126">SUM(IF((LEFT('2-1 采购订单物料明细表报表导出'!$K:$K,7)=F$1)*('2-1 采购订单物料明细表报表导出'!$D:$D=$A126),'2-1 采购订单物料明细表报表导出'!$H:$H,0))</f>
        <v>0</v>
      </c>
      <c r="G126" s="23" cm="1">
        <f t="array" ref="G126">SUM(IF((LEFT('2-1 采购订单物料明细表报表导出'!$K:$K,7)=G$1)*('2-1 采购订单物料明细表报表导出'!$D:$D=$A126),'2-1 采购订单物料明细表报表导出'!$H:$H,0))</f>
        <v>0</v>
      </c>
      <c r="H126" s="23" cm="1">
        <f t="array" ref="H126">SUM(IF((LEFT('2-1 采购订单物料明细表报表导出'!$K:$K,7)=H$1)*('2-1 采购订单物料明细表报表导出'!$D:$D=$A126),'2-1 采购订单物料明细表报表导出'!$H:$H,0))</f>
        <v>0</v>
      </c>
      <c r="I126" s="23" cm="1">
        <f t="array" ref="I126">SUM(IF((LEFT('2-1 采购订单物料明细表报表导出'!$K:$K,7)=I$1)*('2-1 采购订单物料明细表报表导出'!$D:$D=$A126),'2-1 采购订单物料明细表报表导出'!$H:$H,0))</f>
        <v>0</v>
      </c>
      <c r="J126" s="23" cm="1">
        <f t="array" ref="J126">SUM(IF((LEFT('2-1 采购订单物料明细表报表导出'!$K:$K,7)=J$1)*('2-1 采购订单物料明细表报表导出'!$D:$D=$A126),'2-1 采购订单物料明细表报表导出'!$H:$H,0))</f>
        <v>0</v>
      </c>
      <c r="K126" s="23" cm="1">
        <f t="array" ref="K126">SUM(IF((LEFT('2-1 采购订单物料明细表报表导出'!$K:$K,7)=K$1)*('2-1 采购订单物料明细表报表导出'!$D:$D=$A126),'2-1 采购订单物料明细表报表导出'!$H:$H,0))</f>
        <v>0</v>
      </c>
      <c r="L126" s="23" cm="1">
        <f t="array" ref="L126">SUM(IF((LEFT('2-1 采购订单物料明细表报表导出'!$K:$K,7)=L$1)*('2-1 采购订单物料明细表报表导出'!$D:$D=$A126),'2-1 采购订单物料明细表报表导出'!$H:$H,0))</f>
        <v>0</v>
      </c>
      <c r="M126" s="23" cm="1">
        <f t="array" ref="M126">SUM(IF((LEFT('2-1 采购订单物料明细表报表导出'!$K:$K,7)=M$1)*('2-1 采购订单物料明细表报表导出'!$D:$D=$A126),'2-1 采购订单物料明细表报表导出'!$H:$H,0))</f>
        <v>0</v>
      </c>
      <c r="N126" s="23" cm="1">
        <f t="array" ref="N126">SUM(IF((LEFT('2-1 采购订单物料明细表报表导出'!$K:$K,7)=N$1)*('2-1 采购订单物料明细表报表导出'!$D:$D=$A126),'2-1 采购订单物料明细表报表导出'!$H:$H,0))</f>
        <v>0</v>
      </c>
      <c r="O126" s="23" cm="1">
        <f t="array" ref="O126">SUM(IF((LEFT('2-1 采购订单物料明细表报表导出'!$K:$K,7)=O$1)*('2-1 采购订单物料明细表报表导出'!$D:$D=$A126),'2-1 采购订单物料明细表报表导出'!$H:$H,0))</f>
        <v>0</v>
      </c>
    </row>
    <row r="127" ht="29" spans="1:15">
      <c r="A127" s="20" t="s">
        <v>3434</v>
      </c>
      <c r="B127" s="26" t="s">
        <v>2088</v>
      </c>
      <c r="C127" s="27" t="s">
        <v>2089</v>
      </c>
      <c r="D127" s="23" cm="1">
        <f t="array" ref="D127">SUM(IF((LEFT('2-1 采购订单物料明细表报表导出'!$K:$K,7)=D$1)*('2-1 采购订单物料明细表报表导出'!$D:$D=$A127),'2-1 采购订单物料明细表报表导出'!$H:$H,0))</f>
        <v>0</v>
      </c>
      <c r="E127" s="23" cm="1">
        <f t="array" ref="E127">SUM(IF((LEFT('2-1 采购订单物料明细表报表导出'!$K:$K,7)=E$1)*('2-1 采购订单物料明细表报表导出'!$D:$D=$A127),'2-1 采购订单物料明细表报表导出'!$H:$H,0))</f>
        <v>0</v>
      </c>
      <c r="F127" s="23" cm="1">
        <f t="array" ref="F127">SUM(IF((LEFT('2-1 采购订单物料明细表报表导出'!$K:$K,7)=F$1)*('2-1 采购订单物料明细表报表导出'!$D:$D=$A127),'2-1 采购订单物料明细表报表导出'!$H:$H,0))</f>
        <v>0</v>
      </c>
      <c r="G127" s="23" cm="1">
        <f t="array" ref="G127">SUM(IF((LEFT('2-1 采购订单物料明细表报表导出'!$K:$K,7)=G$1)*('2-1 采购订单物料明细表报表导出'!$D:$D=$A127),'2-1 采购订单物料明细表报表导出'!$H:$H,0))</f>
        <v>0</v>
      </c>
      <c r="H127" s="23" cm="1">
        <f t="array" ref="H127">SUM(IF((LEFT('2-1 采购订单物料明细表报表导出'!$K:$K,7)=H$1)*('2-1 采购订单物料明细表报表导出'!$D:$D=$A127),'2-1 采购订单物料明细表报表导出'!$H:$H,0))</f>
        <v>0</v>
      </c>
      <c r="I127" s="23" cm="1">
        <f t="array" ref="I127">SUM(IF((LEFT('2-1 采购订单物料明细表报表导出'!$K:$K,7)=I$1)*('2-1 采购订单物料明细表报表导出'!$D:$D=$A127),'2-1 采购订单物料明细表报表导出'!$H:$H,0))</f>
        <v>0</v>
      </c>
      <c r="J127" s="23" cm="1">
        <f t="array" ref="J127">SUM(IF((LEFT('2-1 采购订单物料明细表报表导出'!$K:$K,7)=J$1)*('2-1 采购订单物料明细表报表导出'!$D:$D=$A127),'2-1 采购订单物料明细表报表导出'!$H:$H,0))</f>
        <v>0</v>
      </c>
      <c r="K127" s="23" cm="1">
        <f t="array" ref="K127">SUM(IF((LEFT('2-1 采购订单物料明细表报表导出'!$K:$K,7)=K$1)*('2-1 采购订单物料明细表报表导出'!$D:$D=$A127),'2-1 采购订单物料明细表报表导出'!$H:$H,0))</f>
        <v>0</v>
      </c>
      <c r="L127" s="23" cm="1">
        <f t="array" ref="L127">SUM(IF((LEFT('2-1 采购订单物料明细表报表导出'!$K:$K,7)=L$1)*('2-1 采购订单物料明细表报表导出'!$D:$D=$A127),'2-1 采购订单物料明细表报表导出'!$H:$H,0))</f>
        <v>0</v>
      </c>
      <c r="M127" s="23" cm="1">
        <f t="array" ref="M127">SUM(IF((LEFT('2-1 采购订单物料明细表报表导出'!$K:$K,7)=M$1)*('2-1 采购订单物料明细表报表导出'!$D:$D=$A127),'2-1 采购订单物料明细表报表导出'!$H:$H,0))</f>
        <v>0</v>
      </c>
      <c r="N127" s="23" cm="1">
        <f t="array" ref="N127">SUM(IF((LEFT('2-1 采购订单物料明细表报表导出'!$K:$K,7)=N$1)*('2-1 采购订单物料明细表报表导出'!$D:$D=$A127),'2-1 采购订单物料明细表报表导出'!$H:$H,0))</f>
        <v>0</v>
      </c>
      <c r="O127" s="23" cm="1">
        <f t="array" ref="O127">SUM(IF((LEFT('2-1 采购订单物料明细表报表导出'!$K:$K,7)=O$1)*('2-1 采购订单物料明细表报表导出'!$D:$D=$A127),'2-1 采购订单物料明细表报表导出'!$H:$H,0))</f>
        <v>0</v>
      </c>
    </row>
    <row r="128" ht="29" spans="1:15">
      <c r="A128" s="20" t="s">
        <v>3435</v>
      </c>
      <c r="B128" s="26" t="s">
        <v>2088</v>
      </c>
      <c r="C128" s="27" t="s">
        <v>2089</v>
      </c>
      <c r="D128" s="23" cm="1">
        <f t="array" ref="D128">SUM(IF((LEFT('2-1 采购订单物料明细表报表导出'!$K:$K,7)=D$1)*('2-1 采购订单物料明细表报表导出'!$D:$D=$A128),'2-1 采购订单物料明细表报表导出'!$H:$H,0))</f>
        <v>0</v>
      </c>
      <c r="E128" s="23" cm="1">
        <f t="array" ref="E128">SUM(IF((LEFT('2-1 采购订单物料明细表报表导出'!$K:$K,7)=E$1)*('2-1 采购订单物料明细表报表导出'!$D:$D=$A128),'2-1 采购订单物料明细表报表导出'!$H:$H,0))</f>
        <v>0</v>
      </c>
      <c r="F128" s="23" cm="1">
        <f t="array" ref="F128">SUM(IF((LEFT('2-1 采购订单物料明细表报表导出'!$K:$K,7)=F$1)*('2-1 采购订单物料明细表报表导出'!$D:$D=$A128),'2-1 采购订单物料明细表报表导出'!$H:$H,0))</f>
        <v>0</v>
      </c>
      <c r="G128" s="23" cm="1">
        <f t="array" ref="G128">SUM(IF((LEFT('2-1 采购订单物料明细表报表导出'!$K:$K,7)=G$1)*('2-1 采购订单物料明细表报表导出'!$D:$D=$A128),'2-1 采购订单物料明细表报表导出'!$H:$H,0))</f>
        <v>0</v>
      </c>
      <c r="H128" s="23" cm="1">
        <f t="array" ref="H128">SUM(IF((LEFT('2-1 采购订单物料明细表报表导出'!$K:$K,7)=H$1)*('2-1 采购订单物料明细表报表导出'!$D:$D=$A128),'2-1 采购订单物料明细表报表导出'!$H:$H,0))</f>
        <v>0</v>
      </c>
      <c r="I128" s="23" cm="1">
        <f t="array" ref="I128">SUM(IF((LEFT('2-1 采购订单物料明细表报表导出'!$K:$K,7)=I$1)*('2-1 采购订单物料明细表报表导出'!$D:$D=$A128),'2-1 采购订单物料明细表报表导出'!$H:$H,0))</f>
        <v>0</v>
      </c>
      <c r="J128" s="23" cm="1">
        <f t="array" ref="J128">SUM(IF((LEFT('2-1 采购订单物料明细表报表导出'!$K:$K,7)=J$1)*('2-1 采购订单物料明细表报表导出'!$D:$D=$A128),'2-1 采购订单物料明细表报表导出'!$H:$H,0))</f>
        <v>0</v>
      </c>
      <c r="K128" s="23" cm="1">
        <f t="array" ref="K128">SUM(IF((LEFT('2-1 采购订单物料明细表报表导出'!$K:$K,7)=K$1)*('2-1 采购订单物料明细表报表导出'!$D:$D=$A128),'2-1 采购订单物料明细表报表导出'!$H:$H,0))</f>
        <v>0</v>
      </c>
      <c r="L128" s="23" cm="1">
        <f t="array" ref="L128">SUM(IF((LEFT('2-1 采购订单物料明细表报表导出'!$K:$K,7)=L$1)*('2-1 采购订单物料明细表报表导出'!$D:$D=$A128),'2-1 采购订单物料明细表报表导出'!$H:$H,0))</f>
        <v>0</v>
      </c>
      <c r="M128" s="23" cm="1">
        <f t="array" ref="M128">SUM(IF((LEFT('2-1 采购订单物料明细表报表导出'!$K:$K,7)=M$1)*('2-1 采购订单物料明细表报表导出'!$D:$D=$A128),'2-1 采购订单物料明细表报表导出'!$H:$H,0))</f>
        <v>0</v>
      </c>
      <c r="N128" s="23" cm="1">
        <f t="array" ref="N128">SUM(IF((LEFT('2-1 采购订单物料明细表报表导出'!$K:$K,7)=N$1)*('2-1 采购订单物料明细表报表导出'!$D:$D=$A128),'2-1 采购订单物料明细表报表导出'!$H:$H,0))</f>
        <v>0</v>
      </c>
      <c r="O128" s="23" cm="1">
        <f t="array" ref="O128">SUM(IF((LEFT('2-1 采购订单物料明细表报表导出'!$K:$K,7)=O$1)*('2-1 采购订单物料明细表报表导出'!$D:$D=$A128),'2-1 采购订单物料明细表报表导出'!$H:$H,0))</f>
        <v>0</v>
      </c>
    </row>
    <row r="129" ht="29" spans="1:15">
      <c r="A129" s="20" t="s">
        <v>3436</v>
      </c>
      <c r="B129" s="26" t="s">
        <v>2088</v>
      </c>
      <c r="C129" s="27" t="s">
        <v>2089</v>
      </c>
      <c r="D129" s="23" cm="1">
        <f t="array" ref="D129">SUM(IF((LEFT('2-1 采购订单物料明细表报表导出'!$K:$K,7)=D$1)*('2-1 采购订单物料明细表报表导出'!$D:$D=$A129),'2-1 采购订单物料明细表报表导出'!$H:$H,0))</f>
        <v>0</v>
      </c>
      <c r="E129" s="23" cm="1">
        <f t="array" ref="E129">SUM(IF((LEFT('2-1 采购订单物料明细表报表导出'!$K:$K,7)=E$1)*('2-1 采购订单物料明细表报表导出'!$D:$D=$A129),'2-1 采购订单物料明细表报表导出'!$H:$H,0))</f>
        <v>0</v>
      </c>
      <c r="F129" s="23" cm="1">
        <f t="array" ref="F129">SUM(IF((LEFT('2-1 采购订单物料明细表报表导出'!$K:$K,7)=F$1)*('2-1 采购订单物料明细表报表导出'!$D:$D=$A129),'2-1 采购订单物料明细表报表导出'!$H:$H,0))</f>
        <v>0</v>
      </c>
      <c r="G129" s="23" cm="1">
        <f t="array" ref="G129">SUM(IF((LEFT('2-1 采购订单物料明细表报表导出'!$K:$K,7)=G$1)*('2-1 采购订单物料明细表报表导出'!$D:$D=$A129),'2-1 采购订单物料明细表报表导出'!$H:$H,0))</f>
        <v>0</v>
      </c>
      <c r="H129" s="23" cm="1">
        <f t="array" ref="H129">SUM(IF((LEFT('2-1 采购订单物料明细表报表导出'!$K:$K,7)=H$1)*('2-1 采购订单物料明细表报表导出'!$D:$D=$A129),'2-1 采购订单物料明细表报表导出'!$H:$H,0))</f>
        <v>0</v>
      </c>
      <c r="I129" s="23" cm="1">
        <f t="array" ref="I129">SUM(IF((LEFT('2-1 采购订单物料明细表报表导出'!$K:$K,7)=I$1)*('2-1 采购订单物料明细表报表导出'!$D:$D=$A129),'2-1 采购订单物料明细表报表导出'!$H:$H,0))</f>
        <v>0</v>
      </c>
      <c r="J129" s="23" cm="1">
        <f t="array" ref="J129">SUM(IF((LEFT('2-1 采购订单物料明细表报表导出'!$K:$K,7)=J$1)*('2-1 采购订单物料明细表报表导出'!$D:$D=$A129),'2-1 采购订单物料明细表报表导出'!$H:$H,0))</f>
        <v>0</v>
      </c>
      <c r="K129" s="23" cm="1">
        <f t="array" ref="K129">SUM(IF((LEFT('2-1 采购订单物料明细表报表导出'!$K:$K,7)=K$1)*('2-1 采购订单物料明细表报表导出'!$D:$D=$A129),'2-1 采购订单物料明细表报表导出'!$H:$H,0))</f>
        <v>0</v>
      </c>
      <c r="L129" s="23" cm="1">
        <f t="array" ref="L129">SUM(IF((LEFT('2-1 采购订单物料明细表报表导出'!$K:$K,7)=L$1)*('2-1 采购订单物料明细表报表导出'!$D:$D=$A129),'2-1 采购订单物料明细表报表导出'!$H:$H,0))</f>
        <v>0</v>
      </c>
      <c r="M129" s="23" cm="1">
        <f t="array" ref="M129">SUM(IF((LEFT('2-1 采购订单物料明细表报表导出'!$K:$K,7)=M$1)*('2-1 采购订单物料明细表报表导出'!$D:$D=$A129),'2-1 采购订单物料明细表报表导出'!$H:$H,0))</f>
        <v>0</v>
      </c>
      <c r="N129" s="23" cm="1">
        <f t="array" ref="N129">SUM(IF((LEFT('2-1 采购订单物料明细表报表导出'!$K:$K,7)=N$1)*('2-1 采购订单物料明细表报表导出'!$D:$D=$A129),'2-1 采购订单物料明细表报表导出'!$H:$H,0))</f>
        <v>0</v>
      </c>
      <c r="O129" s="23" cm="1">
        <f t="array" ref="O129">SUM(IF((LEFT('2-1 采购订单物料明细表报表导出'!$K:$K,7)=O$1)*('2-1 采购订单物料明细表报表导出'!$D:$D=$A129),'2-1 采购订单物料明细表报表导出'!$H:$H,0))</f>
        <v>0</v>
      </c>
    </row>
    <row r="130" ht="29" spans="1:15">
      <c r="A130" s="20" t="s">
        <v>3437</v>
      </c>
      <c r="B130" s="26" t="s">
        <v>2088</v>
      </c>
      <c r="C130" s="27" t="s">
        <v>2089</v>
      </c>
      <c r="D130" s="23" cm="1">
        <f t="array" ref="D130">SUM(IF((LEFT('2-1 采购订单物料明细表报表导出'!$K:$K,7)=D$1)*('2-1 采购订单物料明细表报表导出'!$D:$D=$A130),'2-1 采购订单物料明细表报表导出'!$H:$H,0))</f>
        <v>0</v>
      </c>
      <c r="E130" s="23" cm="1">
        <f t="array" ref="E130">SUM(IF((LEFT('2-1 采购订单物料明细表报表导出'!$K:$K,7)=E$1)*('2-1 采购订单物料明细表报表导出'!$D:$D=$A130),'2-1 采购订单物料明细表报表导出'!$H:$H,0))</f>
        <v>0</v>
      </c>
      <c r="F130" s="23" cm="1">
        <f t="array" ref="F130">SUM(IF((LEFT('2-1 采购订单物料明细表报表导出'!$K:$K,7)=F$1)*('2-1 采购订单物料明细表报表导出'!$D:$D=$A130),'2-1 采购订单物料明细表报表导出'!$H:$H,0))</f>
        <v>0</v>
      </c>
      <c r="G130" s="23" cm="1">
        <f t="array" ref="G130">SUM(IF((LEFT('2-1 采购订单物料明细表报表导出'!$K:$K,7)=G$1)*('2-1 采购订单物料明细表报表导出'!$D:$D=$A130),'2-1 采购订单物料明细表报表导出'!$H:$H,0))</f>
        <v>0</v>
      </c>
      <c r="H130" s="23" cm="1">
        <f t="array" ref="H130">SUM(IF((LEFT('2-1 采购订单物料明细表报表导出'!$K:$K,7)=H$1)*('2-1 采购订单物料明细表报表导出'!$D:$D=$A130),'2-1 采购订单物料明细表报表导出'!$H:$H,0))</f>
        <v>0</v>
      </c>
      <c r="I130" s="23" cm="1">
        <f t="array" ref="I130">SUM(IF((LEFT('2-1 采购订单物料明细表报表导出'!$K:$K,7)=I$1)*('2-1 采购订单物料明细表报表导出'!$D:$D=$A130),'2-1 采购订单物料明细表报表导出'!$H:$H,0))</f>
        <v>0</v>
      </c>
      <c r="J130" s="23" cm="1">
        <f t="array" ref="J130">SUM(IF((LEFT('2-1 采购订单物料明细表报表导出'!$K:$K,7)=J$1)*('2-1 采购订单物料明细表报表导出'!$D:$D=$A130),'2-1 采购订单物料明细表报表导出'!$H:$H,0))</f>
        <v>0</v>
      </c>
      <c r="K130" s="23" cm="1">
        <f t="array" ref="K130">SUM(IF((LEFT('2-1 采购订单物料明细表报表导出'!$K:$K,7)=K$1)*('2-1 采购订单物料明细表报表导出'!$D:$D=$A130),'2-1 采购订单物料明细表报表导出'!$H:$H,0))</f>
        <v>0</v>
      </c>
      <c r="L130" s="23" cm="1">
        <f t="array" ref="L130">SUM(IF((LEFT('2-1 采购订单物料明细表报表导出'!$K:$K,7)=L$1)*('2-1 采购订单物料明细表报表导出'!$D:$D=$A130),'2-1 采购订单物料明细表报表导出'!$H:$H,0))</f>
        <v>0</v>
      </c>
      <c r="M130" s="23" cm="1">
        <f t="array" ref="M130">SUM(IF((LEFT('2-1 采购订单物料明细表报表导出'!$K:$K,7)=M$1)*('2-1 采购订单物料明细表报表导出'!$D:$D=$A130),'2-1 采购订单物料明细表报表导出'!$H:$H,0))</f>
        <v>0</v>
      </c>
      <c r="N130" s="23" cm="1">
        <f t="array" ref="N130">SUM(IF((LEFT('2-1 采购订单物料明细表报表导出'!$K:$K,7)=N$1)*('2-1 采购订单物料明细表报表导出'!$D:$D=$A130),'2-1 采购订单物料明细表报表导出'!$H:$H,0))</f>
        <v>0</v>
      </c>
      <c r="O130" s="23" cm="1">
        <f t="array" ref="O130">SUM(IF((LEFT('2-1 采购订单物料明细表报表导出'!$K:$K,7)=O$1)*('2-1 采购订单物料明细表报表导出'!$D:$D=$A130),'2-1 采购订单物料明细表报表导出'!$H:$H,0))</f>
        <v>0</v>
      </c>
    </row>
    <row r="131" ht="29" spans="1:15">
      <c r="A131" s="20" t="s">
        <v>3438</v>
      </c>
      <c r="B131" s="26" t="s">
        <v>2088</v>
      </c>
      <c r="C131" s="27" t="s">
        <v>2089</v>
      </c>
      <c r="D131" s="23" cm="1">
        <f t="array" ref="D131">SUM(IF((LEFT('2-1 采购订单物料明细表报表导出'!$K:$K,7)=D$1)*('2-1 采购订单物料明细表报表导出'!$D:$D=$A131),'2-1 采购订单物料明细表报表导出'!$H:$H,0))</f>
        <v>0</v>
      </c>
      <c r="E131" s="23" cm="1">
        <f t="array" ref="E131">SUM(IF((LEFT('2-1 采购订单物料明细表报表导出'!$K:$K,7)=E$1)*('2-1 采购订单物料明细表报表导出'!$D:$D=$A131),'2-1 采购订单物料明细表报表导出'!$H:$H,0))</f>
        <v>0</v>
      </c>
      <c r="F131" s="23" cm="1">
        <f t="array" ref="F131">SUM(IF((LEFT('2-1 采购订单物料明细表报表导出'!$K:$K,7)=F$1)*('2-1 采购订单物料明细表报表导出'!$D:$D=$A131),'2-1 采购订单物料明细表报表导出'!$H:$H,0))</f>
        <v>0</v>
      </c>
      <c r="G131" s="23" cm="1">
        <f t="array" ref="G131">SUM(IF((LEFT('2-1 采购订单物料明细表报表导出'!$K:$K,7)=G$1)*('2-1 采购订单物料明细表报表导出'!$D:$D=$A131),'2-1 采购订单物料明细表报表导出'!$H:$H,0))</f>
        <v>0</v>
      </c>
      <c r="H131" s="23" cm="1">
        <f t="array" ref="H131">SUM(IF((LEFT('2-1 采购订单物料明细表报表导出'!$K:$K,7)=H$1)*('2-1 采购订单物料明细表报表导出'!$D:$D=$A131),'2-1 采购订单物料明细表报表导出'!$H:$H,0))</f>
        <v>0</v>
      </c>
      <c r="I131" s="23" cm="1">
        <f t="array" ref="I131">SUM(IF((LEFT('2-1 采购订单物料明细表报表导出'!$K:$K,7)=I$1)*('2-1 采购订单物料明细表报表导出'!$D:$D=$A131),'2-1 采购订单物料明细表报表导出'!$H:$H,0))</f>
        <v>0</v>
      </c>
      <c r="J131" s="23" cm="1">
        <f t="array" ref="J131">SUM(IF((LEFT('2-1 采购订单物料明细表报表导出'!$K:$K,7)=J$1)*('2-1 采购订单物料明细表报表导出'!$D:$D=$A131),'2-1 采购订单物料明细表报表导出'!$H:$H,0))</f>
        <v>0</v>
      </c>
      <c r="K131" s="23" cm="1">
        <f t="array" ref="K131">SUM(IF((LEFT('2-1 采购订单物料明细表报表导出'!$K:$K,7)=K$1)*('2-1 采购订单物料明细表报表导出'!$D:$D=$A131),'2-1 采购订单物料明细表报表导出'!$H:$H,0))</f>
        <v>0</v>
      </c>
      <c r="L131" s="23" cm="1">
        <f t="array" ref="L131">SUM(IF((LEFT('2-1 采购订单物料明细表报表导出'!$K:$K,7)=L$1)*('2-1 采购订单物料明细表报表导出'!$D:$D=$A131),'2-1 采购订单物料明细表报表导出'!$H:$H,0))</f>
        <v>0</v>
      </c>
      <c r="M131" s="23" cm="1">
        <f t="array" ref="M131">SUM(IF((LEFT('2-1 采购订单物料明细表报表导出'!$K:$K,7)=M$1)*('2-1 采购订单物料明细表报表导出'!$D:$D=$A131),'2-1 采购订单物料明细表报表导出'!$H:$H,0))</f>
        <v>0</v>
      </c>
      <c r="N131" s="23" cm="1">
        <f t="array" ref="N131">SUM(IF((LEFT('2-1 采购订单物料明细表报表导出'!$K:$K,7)=N$1)*('2-1 采购订单物料明细表报表导出'!$D:$D=$A131),'2-1 采购订单物料明细表报表导出'!$H:$H,0))</f>
        <v>0</v>
      </c>
      <c r="O131" s="23" cm="1">
        <f t="array" ref="O131">SUM(IF((LEFT('2-1 采购订单物料明细表报表导出'!$K:$K,7)=O$1)*('2-1 采购订单物料明细表报表导出'!$D:$D=$A131),'2-1 采购订单物料明细表报表导出'!$H:$H,0))</f>
        <v>0</v>
      </c>
    </row>
    <row r="132" ht="29" spans="1:15">
      <c r="A132" s="20" t="s">
        <v>3439</v>
      </c>
      <c r="B132" s="26" t="s">
        <v>2088</v>
      </c>
      <c r="C132" s="27" t="s">
        <v>2089</v>
      </c>
      <c r="D132" s="23" cm="1">
        <f t="array" ref="D132">SUM(IF((LEFT('2-1 采购订单物料明细表报表导出'!$K:$K,7)=D$1)*('2-1 采购订单物料明细表报表导出'!$D:$D=$A132),'2-1 采购订单物料明细表报表导出'!$H:$H,0))</f>
        <v>0</v>
      </c>
      <c r="E132" s="23" cm="1">
        <f t="array" ref="E132">SUM(IF((LEFT('2-1 采购订单物料明细表报表导出'!$K:$K,7)=E$1)*('2-1 采购订单物料明细表报表导出'!$D:$D=$A132),'2-1 采购订单物料明细表报表导出'!$H:$H,0))</f>
        <v>0</v>
      </c>
      <c r="F132" s="23" cm="1">
        <f t="array" ref="F132">SUM(IF((LEFT('2-1 采购订单物料明细表报表导出'!$K:$K,7)=F$1)*('2-1 采购订单物料明细表报表导出'!$D:$D=$A132),'2-1 采购订单物料明细表报表导出'!$H:$H,0))</f>
        <v>0</v>
      </c>
      <c r="G132" s="23" cm="1">
        <f t="array" ref="G132">SUM(IF((LEFT('2-1 采购订单物料明细表报表导出'!$K:$K,7)=G$1)*('2-1 采购订单物料明细表报表导出'!$D:$D=$A132),'2-1 采购订单物料明细表报表导出'!$H:$H,0))</f>
        <v>0</v>
      </c>
      <c r="H132" s="23" cm="1">
        <f t="array" ref="H132">SUM(IF((LEFT('2-1 采购订单物料明细表报表导出'!$K:$K,7)=H$1)*('2-1 采购订单物料明细表报表导出'!$D:$D=$A132),'2-1 采购订单物料明细表报表导出'!$H:$H,0))</f>
        <v>0</v>
      </c>
      <c r="I132" s="23" cm="1">
        <f t="array" ref="I132">SUM(IF((LEFT('2-1 采购订单物料明细表报表导出'!$K:$K,7)=I$1)*('2-1 采购订单物料明细表报表导出'!$D:$D=$A132),'2-1 采购订单物料明细表报表导出'!$H:$H,0))</f>
        <v>0</v>
      </c>
      <c r="J132" s="23" cm="1">
        <f t="array" ref="J132">SUM(IF((LEFT('2-1 采购订单物料明细表报表导出'!$K:$K,7)=J$1)*('2-1 采购订单物料明细表报表导出'!$D:$D=$A132),'2-1 采购订单物料明细表报表导出'!$H:$H,0))</f>
        <v>0</v>
      </c>
      <c r="K132" s="23" cm="1">
        <f t="array" ref="K132">SUM(IF((LEFT('2-1 采购订单物料明细表报表导出'!$K:$K,7)=K$1)*('2-1 采购订单物料明细表报表导出'!$D:$D=$A132),'2-1 采购订单物料明细表报表导出'!$H:$H,0))</f>
        <v>0</v>
      </c>
      <c r="L132" s="23" cm="1">
        <f t="array" ref="L132">SUM(IF((LEFT('2-1 采购订单物料明细表报表导出'!$K:$K,7)=L$1)*('2-1 采购订单物料明细表报表导出'!$D:$D=$A132),'2-1 采购订单物料明细表报表导出'!$H:$H,0))</f>
        <v>0</v>
      </c>
      <c r="M132" s="23" cm="1">
        <f t="array" ref="M132">SUM(IF((LEFT('2-1 采购订单物料明细表报表导出'!$K:$K,7)=M$1)*('2-1 采购订单物料明细表报表导出'!$D:$D=$A132),'2-1 采购订单物料明细表报表导出'!$H:$H,0))</f>
        <v>0</v>
      </c>
      <c r="N132" s="23" cm="1">
        <f t="array" ref="N132">SUM(IF((LEFT('2-1 采购订单物料明细表报表导出'!$K:$K,7)=N$1)*('2-1 采购订单物料明细表报表导出'!$D:$D=$A132),'2-1 采购订单物料明细表报表导出'!$H:$H,0))</f>
        <v>0</v>
      </c>
      <c r="O132" s="23" cm="1">
        <f t="array" ref="O132">SUM(IF((LEFT('2-1 采购订单物料明细表报表导出'!$K:$K,7)=O$1)*('2-1 采购订单物料明细表报表导出'!$D:$D=$A132),'2-1 采购订单物料明细表报表导出'!$H:$H,0))</f>
        <v>0</v>
      </c>
    </row>
    <row r="133" ht="29" spans="1:15">
      <c r="A133" s="20" t="s">
        <v>3440</v>
      </c>
      <c r="B133" s="26" t="s">
        <v>2088</v>
      </c>
      <c r="C133" s="27" t="s">
        <v>2089</v>
      </c>
      <c r="D133" s="23" cm="1">
        <f t="array" ref="D133">SUM(IF((LEFT('2-1 采购订单物料明细表报表导出'!$K:$K,7)=D$1)*('2-1 采购订单物料明细表报表导出'!$D:$D=$A133),'2-1 采购订单物料明细表报表导出'!$H:$H,0))</f>
        <v>0</v>
      </c>
      <c r="E133" s="23" cm="1">
        <f t="array" ref="E133">SUM(IF((LEFT('2-1 采购订单物料明细表报表导出'!$K:$K,7)=E$1)*('2-1 采购订单物料明细表报表导出'!$D:$D=$A133),'2-1 采购订单物料明细表报表导出'!$H:$H,0))</f>
        <v>0</v>
      </c>
      <c r="F133" s="23" cm="1">
        <f t="array" ref="F133">SUM(IF((LEFT('2-1 采购订单物料明细表报表导出'!$K:$K,7)=F$1)*('2-1 采购订单物料明细表报表导出'!$D:$D=$A133),'2-1 采购订单物料明细表报表导出'!$H:$H,0))</f>
        <v>0</v>
      </c>
      <c r="G133" s="23" cm="1">
        <f t="array" ref="G133">SUM(IF((LEFT('2-1 采购订单物料明细表报表导出'!$K:$K,7)=G$1)*('2-1 采购订单物料明细表报表导出'!$D:$D=$A133),'2-1 采购订单物料明细表报表导出'!$H:$H,0))</f>
        <v>0</v>
      </c>
      <c r="H133" s="23" cm="1">
        <f t="array" ref="H133">SUM(IF((LEFT('2-1 采购订单物料明细表报表导出'!$K:$K,7)=H$1)*('2-1 采购订单物料明细表报表导出'!$D:$D=$A133),'2-1 采购订单物料明细表报表导出'!$H:$H,0))</f>
        <v>0</v>
      </c>
      <c r="I133" s="23" cm="1">
        <f t="array" ref="I133">SUM(IF((LEFT('2-1 采购订单物料明细表报表导出'!$K:$K,7)=I$1)*('2-1 采购订单物料明细表报表导出'!$D:$D=$A133),'2-1 采购订单物料明细表报表导出'!$H:$H,0))</f>
        <v>0</v>
      </c>
      <c r="J133" s="23" cm="1">
        <f t="array" ref="J133">SUM(IF((LEFT('2-1 采购订单物料明细表报表导出'!$K:$K,7)=J$1)*('2-1 采购订单物料明细表报表导出'!$D:$D=$A133),'2-1 采购订单物料明细表报表导出'!$H:$H,0))</f>
        <v>0</v>
      </c>
      <c r="K133" s="23" cm="1">
        <f t="array" ref="K133">SUM(IF((LEFT('2-1 采购订单物料明细表报表导出'!$K:$K,7)=K$1)*('2-1 采购订单物料明细表报表导出'!$D:$D=$A133),'2-1 采购订单物料明细表报表导出'!$H:$H,0))</f>
        <v>0</v>
      </c>
      <c r="L133" s="23" cm="1">
        <f t="array" ref="L133">SUM(IF((LEFT('2-1 采购订单物料明细表报表导出'!$K:$K,7)=L$1)*('2-1 采购订单物料明细表报表导出'!$D:$D=$A133),'2-1 采购订单物料明细表报表导出'!$H:$H,0))</f>
        <v>0</v>
      </c>
      <c r="M133" s="23" cm="1">
        <f t="array" ref="M133">SUM(IF((LEFT('2-1 采购订单物料明细表报表导出'!$K:$K,7)=M$1)*('2-1 采购订单物料明细表报表导出'!$D:$D=$A133),'2-1 采购订单物料明细表报表导出'!$H:$H,0))</f>
        <v>0</v>
      </c>
      <c r="N133" s="23" cm="1">
        <f t="array" ref="N133">SUM(IF((LEFT('2-1 采购订单物料明细表报表导出'!$K:$K,7)=N$1)*('2-1 采购订单物料明细表报表导出'!$D:$D=$A133),'2-1 采购订单物料明细表报表导出'!$H:$H,0))</f>
        <v>0</v>
      </c>
      <c r="O133" s="23" cm="1">
        <f t="array" ref="O133">SUM(IF((LEFT('2-1 采购订单物料明细表报表导出'!$K:$K,7)=O$1)*('2-1 采购订单物料明细表报表导出'!$D:$D=$A133),'2-1 采购订单物料明细表报表导出'!$H:$H,0))</f>
        <v>0</v>
      </c>
    </row>
    <row r="134" ht="29" spans="1:15">
      <c r="A134" s="20" t="s">
        <v>3441</v>
      </c>
      <c r="B134" s="26" t="s">
        <v>2088</v>
      </c>
      <c r="C134" s="27" t="s">
        <v>2089</v>
      </c>
      <c r="D134" s="23" cm="1">
        <f t="array" ref="D134">SUM(IF((LEFT('2-1 采购订单物料明细表报表导出'!$K:$K,7)=D$1)*('2-1 采购订单物料明细表报表导出'!$D:$D=$A134),'2-1 采购订单物料明细表报表导出'!$H:$H,0))</f>
        <v>0</v>
      </c>
      <c r="E134" s="23" cm="1">
        <f t="array" ref="E134">SUM(IF((LEFT('2-1 采购订单物料明细表报表导出'!$K:$K,7)=E$1)*('2-1 采购订单物料明细表报表导出'!$D:$D=$A134),'2-1 采购订单物料明细表报表导出'!$H:$H,0))</f>
        <v>0</v>
      </c>
      <c r="F134" s="23" cm="1">
        <f t="array" ref="F134">SUM(IF((LEFT('2-1 采购订单物料明细表报表导出'!$K:$K,7)=F$1)*('2-1 采购订单物料明细表报表导出'!$D:$D=$A134),'2-1 采购订单物料明细表报表导出'!$H:$H,0))</f>
        <v>0</v>
      </c>
      <c r="G134" s="23" cm="1">
        <f t="array" ref="G134">SUM(IF((LEFT('2-1 采购订单物料明细表报表导出'!$K:$K,7)=G$1)*('2-1 采购订单物料明细表报表导出'!$D:$D=$A134),'2-1 采购订单物料明细表报表导出'!$H:$H,0))</f>
        <v>0</v>
      </c>
      <c r="H134" s="23" cm="1">
        <f t="array" ref="H134">SUM(IF((LEFT('2-1 采购订单物料明细表报表导出'!$K:$K,7)=H$1)*('2-1 采购订单物料明细表报表导出'!$D:$D=$A134),'2-1 采购订单物料明细表报表导出'!$H:$H,0))</f>
        <v>0</v>
      </c>
      <c r="I134" s="23" cm="1">
        <f t="array" ref="I134">SUM(IF((LEFT('2-1 采购订单物料明细表报表导出'!$K:$K,7)=I$1)*('2-1 采购订单物料明细表报表导出'!$D:$D=$A134),'2-1 采购订单物料明细表报表导出'!$H:$H,0))</f>
        <v>0</v>
      </c>
      <c r="J134" s="23" cm="1">
        <f t="array" ref="J134">SUM(IF((LEFT('2-1 采购订单物料明细表报表导出'!$K:$K,7)=J$1)*('2-1 采购订单物料明细表报表导出'!$D:$D=$A134),'2-1 采购订单物料明细表报表导出'!$H:$H,0))</f>
        <v>0</v>
      </c>
      <c r="K134" s="23" cm="1">
        <f t="array" ref="K134">SUM(IF((LEFT('2-1 采购订单物料明细表报表导出'!$K:$K,7)=K$1)*('2-1 采购订单物料明细表报表导出'!$D:$D=$A134),'2-1 采购订单物料明细表报表导出'!$H:$H,0))</f>
        <v>0</v>
      </c>
      <c r="L134" s="23" cm="1">
        <f t="array" ref="L134">SUM(IF((LEFT('2-1 采购订单物料明细表报表导出'!$K:$K,7)=L$1)*('2-1 采购订单物料明细表报表导出'!$D:$D=$A134),'2-1 采购订单物料明细表报表导出'!$H:$H,0))</f>
        <v>0</v>
      </c>
      <c r="M134" s="23" cm="1">
        <f t="array" ref="M134">SUM(IF((LEFT('2-1 采购订单物料明细表报表导出'!$K:$K,7)=M$1)*('2-1 采购订单物料明细表报表导出'!$D:$D=$A134),'2-1 采购订单物料明细表报表导出'!$H:$H,0))</f>
        <v>0</v>
      </c>
      <c r="N134" s="23" cm="1">
        <f t="array" ref="N134">SUM(IF((LEFT('2-1 采购订单物料明细表报表导出'!$K:$K,7)=N$1)*('2-1 采购订单物料明细表报表导出'!$D:$D=$A134),'2-1 采购订单物料明细表报表导出'!$H:$H,0))</f>
        <v>0</v>
      </c>
      <c r="O134" s="23" cm="1">
        <f t="array" ref="O134">SUM(IF((LEFT('2-1 采购订单物料明细表报表导出'!$K:$K,7)=O$1)*('2-1 采购订单物料明细表报表导出'!$D:$D=$A134),'2-1 采购订单物料明细表报表导出'!$H:$H,0))</f>
        <v>0</v>
      </c>
    </row>
    <row r="135" ht="29" spans="1:15">
      <c r="A135" s="20" t="s">
        <v>3442</v>
      </c>
      <c r="B135" s="26" t="s">
        <v>2088</v>
      </c>
      <c r="C135" s="27" t="s">
        <v>2089</v>
      </c>
      <c r="D135" s="23" cm="1">
        <f t="array" ref="D135">SUM(IF((LEFT('2-1 采购订单物料明细表报表导出'!$K:$K,7)=D$1)*('2-1 采购订单物料明细表报表导出'!$D:$D=$A135),'2-1 采购订单物料明细表报表导出'!$H:$H,0))</f>
        <v>0</v>
      </c>
      <c r="E135" s="23" cm="1">
        <f t="array" ref="E135">SUM(IF((LEFT('2-1 采购订单物料明细表报表导出'!$K:$K,7)=E$1)*('2-1 采购订单物料明细表报表导出'!$D:$D=$A135),'2-1 采购订单物料明细表报表导出'!$H:$H,0))</f>
        <v>0</v>
      </c>
      <c r="F135" s="23" cm="1">
        <f t="array" ref="F135">SUM(IF((LEFT('2-1 采购订单物料明细表报表导出'!$K:$K,7)=F$1)*('2-1 采购订单物料明细表报表导出'!$D:$D=$A135),'2-1 采购订单物料明细表报表导出'!$H:$H,0))</f>
        <v>0</v>
      </c>
      <c r="G135" s="23" cm="1">
        <f t="array" ref="G135">SUM(IF((LEFT('2-1 采购订单物料明细表报表导出'!$K:$K,7)=G$1)*('2-1 采购订单物料明细表报表导出'!$D:$D=$A135),'2-1 采购订单物料明细表报表导出'!$H:$H,0))</f>
        <v>0</v>
      </c>
      <c r="H135" s="23" cm="1">
        <f t="array" ref="H135">SUM(IF((LEFT('2-1 采购订单物料明细表报表导出'!$K:$K,7)=H$1)*('2-1 采购订单物料明细表报表导出'!$D:$D=$A135),'2-1 采购订单物料明细表报表导出'!$H:$H,0))</f>
        <v>0</v>
      </c>
      <c r="I135" s="23" cm="1">
        <f t="array" ref="I135">SUM(IF((LEFT('2-1 采购订单物料明细表报表导出'!$K:$K,7)=I$1)*('2-1 采购订单物料明细表报表导出'!$D:$D=$A135),'2-1 采购订单物料明细表报表导出'!$H:$H,0))</f>
        <v>0</v>
      </c>
      <c r="J135" s="23" cm="1">
        <f t="array" ref="J135">SUM(IF((LEFT('2-1 采购订单物料明细表报表导出'!$K:$K,7)=J$1)*('2-1 采购订单物料明细表报表导出'!$D:$D=$A135),'2-1 采购订单物料明细表报表导出'!$H:$H,0))</f>
        <v>0</v>
      </c>
      <c r="K135" s="23" cm="1">
        <f t="array" ref="K135">SUM(IF((LEFT('2-1 采购订单物料明细表报表导出'!$K:$K,7)=K$1)*('2-1 采购订单物料明细表报表导出'!$D:$D=$A135),'2-1 采购订单物料明细表报表导出'!$H:$H,0))</f>
        <v>0</v>
      </c>
      <c r="L135" s="23" cm="1">
        <f t="array" ref="L135">SUM(IF((LEFT('2-1 采购订单物料明细表报表导出'!$K:$K,7)=L$1)*('2-1 采购订单物料明细表报表导出'!$D:$D=$A135),'2-1 采购订单物料明细表报表导出'!$H:$H,0))</f>
        <v>0</v>
      </c>
      <c r="M135" s="23" cm="1">
        <f t="array" ref="M135">SUM(IF((LEFT('2-1 采购订单物料明细表报表导出'!$K:$K,7)=M$1)*('2-1 采购订单物料明细表报表导出'!$D:$D=$A135),'2-1 采购订单物料明细表报表导出'!$H:$H,0))</f>
        <v>0</v>
      </c>
      <c r="N135" s="23" cm="1">
        <f t="array" ref="N135">SUM(IF((LEFT('2-1 采购订单物料明细表报表导出'!$K:$K,7)=N$1)*('2-1 采购订单物料明细表报表导出'!$D:$D=$A135),'2-1 采购订单物料明细表报表导出'!$H:$H,0))</f>
        <v>0</v>
      </c>
      <c r="O135" s="23" cm="1">
        <f t="array" ref="O135">SUM(IF((LEFT('2-1 采购订单物料明细表报表导出'!$K:$K,7)=O$1)*('2-1 采购订单物料明细表报表导出'!$D:$D=$A135),'2-1 采购订单物料明细表报表导出'!$H:$H,0))</f>
        <v>0</v>
      </c>
    </row>
    <row r="136" ht="29" spans="1:15">
      <c r="A136" s="20" t="s">
        <v>3443</v>
      </c>
      <c r="B136" s="26" t="s">
        <v>2088</v>
      </c>
      <c r="C136" s="27" t="s">
        <v>2089</v>
      </c>
      <c r="D136" s="23" cm="1">
        <f t="array" ref="D136">SUM(IF((LEFT('2-1 采购订单物料明细表报表导出'!$K:$K,7)=D$1)*('2-1 采购订单物料明细表报表导出'!$D:$D=$A136),'2-1 采购订单物料明细表报表导出'!$H:$H,0))</f>
        <v>0</v>
      </c>
      <c r="E136" s="23" cm="1">
        <f t="array" ref="E136">SUM(IF((LEFT('2-1 采购订单物料明细表报表导出'!$K:$K,7)=E$1)*('2-1 采购订单物料明细表报表导出'!$D:$D=$A136),'2-1 采购订单物料明细表报表导出'!$H:$H,0))</f>
        <v>0</v>
      </c>
      <c r="F136" s="23" cm="1">
        <f t="array" ref="F136">SUM(IF((LEFT('2-1 采购订单物料明细表报表导出'!$K:$K,7)=F$1)*('2-1 采购订单物料明细表报表导出'!$D:$D=$A136),'2-1 采购订单物料明细表报表导出'!$H:$H,0))</f>
        <v>0</v>
      </c>
      <c r="G136" s="23" cm="1">
        <f t="array" ref="G136">SUM(IF((LEFT('2-1 采购订单物料明细表报表导出'!$K:$K,7)=G$1)*('2-1 采购订单物料明细表报表导出'!$D:$D=$A136),'2-1 采购订单物料明细表报表导出'!$H:$H,0))</f>
        <v>0</v>
      </c>
      <c r="H136" s="23" cm="1">
        <f t="array" ref="H136">SUM(IF((LEFT('2-1 采购订单物料明细表报表导出'!$K:$K,7)=H$1)*('2-1 采购订单物料明细表报表导出'!$D:$D=$A136),'2-1 采购订单物料明细表报表导出'!$H:$H,0))</f>
        <v>0</v>
      </c>
      <c r="I136" s="23" cm="1">
        <f t="array" ref="I136">SUM(IF((LEFT('2-1 采购订单物料明细表报表导出'!$K:$K,7)=I$1)*('2-1 采购订单物料明细表报表导出'!$D:$D=$A136),'2-1 采购订单物料明细表报表导出'!$H:$H,0))</f>
        <v>0</v>
      </c>
      <c r="J136" s="23" cm="1">
        <f t="array" ref="J136">SUM(IF((LEFT('2-1 采购订单物料明细表报表导出'!$K:$K,7)=J$1)*('2-1 采购订单物料明细表报表导出'!$D:$D=$A136),'2-1 采购订单物料明细表报表导出'!$H:$H,0))</f>
        <v>0</v>
      </c>
      <c r="K136" s="23" cm="1">
        <f t="array" ref="K136">SUM(IF((LEFT('2-1 采购订单物料明细表报表导出'!$K:$K,7)=K$1)*('2-1 采购订单物料明细表报表导出'!$D:$D=$A136),'2-1 采购订单物料明细表报表导出'!$H:$H,0))</f>
        <v>0</v>
      </c>
      <c r="L136" s="23" cm="1">
        <f t="array" ref="L136">SUM(IF((LEFT('2-1 采购订单物料明细表报表导出'!$K:$K,7)=L$1)*('2-1 采购订单物料明细表报表导出'!$D:$D=$A136),'2-1 采购订单物料明细表报表导出'!$H:$H,0))</f>
        <v>0</v>
      </c>
      <c r="M136" s="23" cm="1">
        <f t="array" ref="M136">SUM(IF((LEFT('2-1 采购订单物料明细表报表导出'!$K:$K,7)=M$1)*('2-1 采购订单物料明细表报表导出'!$D:$D=$A136),'2-1 采购订单物料明细表报表导出'!$H:$H,0))</f>
        <v>0</v>
      </c>
      <c r="N136" s="23" cm="1">
        <f t="array" ref="N136">SUM(IF((LEFT('2-1 采购订单物料明细表报表导出'!$K:$K,7)=N$1)*('2-1 采购订单物料明细表报表导出'!$D:$D=$A136),'2-1 采购订单物料明细表报表导出'!$H:$H,0))</f>
        <v>0</v>
      </c>
      <c r="O136" s="23" cm="1">
        <f t="array" ref="O136">SUM(IF((LEFT('2-1 采购订单物料明细表报表导出'!$K:$K,7)=O$1)*('2-1 采购订单物料明细表报表导出'!$D:$D=$A136),'2-1 采购订单物料明细表报表导出'!$H:$H,0))</f>
        <v>0</v>
      </c>
    </row>
    <row r="137" ht="29" spans="1:15">
      <c r="A137" s="20" t="s">
        <v>3444</v>
      </c>
      <c r="B137" s="26" t="s">
        <v>2088</v>
      </c>
      <c r="C137" s="27" t="s">
        <v>2089</v>
      </c>
      <c r="D137" s="23" cm="1">
        <f t="array" ref="D137">SUM(IF((LEFT('2-1 采购订单物料明细表报表导出'!$K:$K,7)=D$1)*('2-1 采购订单物料明细表报表导出'!$D:$D=$A137),'2-1 采购订单物料明细表报表导出'!$H:$H,0))</f>
        <v>0</v>
      </c>
      <c r="E137" s="23" cm="1">
        <f t="array" ref="E137">SUM(IF((LEFT('2-1 采购订单物料明细表报表导出'!$K:$K,7)=E$1)*('2-1 采购订单物料明细表报表导出'!$D:$D=$A137),'2-1 采购订单物料明细表报表导出'!$H:$H,0))</f>
        <v>0</v>
      </c>
      <c r="F137" s="23" cm="1">
        <f t="array" ref="F137">SUM(IF((LEFT('2-1 采购订单物料明细表报表导出'!$K:$K,7)=F$1)*('2-1 采购订单物料明细表报表导出'!$D:$D=$A137),'2-1 采购订单物料明细表报表导出'!$H:$H,0))</f>
        <v>0</v>
      </c>
      <c r="G137" s="23" cm="1">
        <f t="array" ref="G137">SUM(IF((LEFT('2-1 采购订单物料明细表报表导出'!$K:$K,7)=G$1)*('2-1 采购订单物料明细表报表导出'!$D:$D=$A137),'2-1 采购订单物料明细表报表导出'!$H:$H,0))</f>
        <v>0</v>
      </c>
      <c r="H137" s="23" cm="1">
        <f t="array" ref="H137">SUM(IF((LEFT('2-1 采购订单物料明细表报表导出'!$K:$K,7)=H$1)*('2-1 采购订单物料明细表报表导出'!$D:$D=$A137),'2-1 采购订单物料明细表报表导出'!$H:$H,0))</f>
        <v>0</v>
      </c>
      <c r="I137" s="23" cm="1">
        <f t="array" ref="I137">SUM(IF((LEFT('2-1 采购订单物料明细表报表导出'!$K:$K,7)=I$1)*('2-1 采购订单物料明细表报表导出'!$D:$D=$A137),'2-1 采购订单物料明细表报表导出'!$H:$H,0))</f>
        <v>0</v>
      </c>
      <c r="J137" s="23" cm="1">
        <f t="array" ref="J137">SUM(IF((LEFT('2-1 采购订单物料明细表报表导出'!$K:$K,7)=J$1)*('2-1 采购订单物料明细表报表导出'!$D:$D=$A137),'2-1 采购订单物料明细表报表导出'!$H:$H,0))</f>
        <v>0</v>
      </c>
      <c r="K137" s="23" cm="1">
        <f t="array" ref="K137">SUM(IF((LEFT('2-1 采购订单物料明细表报表导出'!$K:$K,7)=K$1)*('2-1 采购订单物料明细表报表导出'!$D:$D=$A137),'2-1 采购订单物料明细表报表导出'!$H:$H,0))</f>
        <v>0</v>
      </c>
      <c r="L137" s="23" cm="1">
        <f t="array" ref="L137">SUM(IF((LEFT('2-1 采购订单物料明细表报表导出'!$K:$K,7)=L$1)*('2-1 采购订单物料明细表报表导出'!$D:$D=$A137),'2-1 采购订单物料明细表报表导出'!$H:$H,0))</f>
        <v>0</v>
      </c>
      <c r="M137" s="23" cm="1">
        <f t="array" ref="M137">SUM(IF((LEFT('2-1 采购订单物料明细表报表导出'!$K:$K,7)=M$1)*('2-1 采购订单物料明细表报表导出'!$D:$D=$A137),'2-1 采购订单物料明细表报表导出'!$H:$H,0))</f>
        <v>0</v>
      </c>
      <c r="N137" s="23" cm="1">
        <f t="array" ref="N137">SUM(IF((LEFT('2-1 采购订单物料明细表报表导出'!$K:$K,7)=N$1)*('2-1 采购订单物料明细表报表导出'!$D:$D=$A137),'2-1 采购订单物料明细表报表导出'!$H:$H,0))</f>
        <v>0</v>
      </c>
      <c r="O137" s="23" cm="1">
        <f t="array" ref="O137">SUM(IF((LEFT('2-1 采购订单物料明细表报表导出'!$K:$K,7)=O$1)*('2-1 采购订单物料明细表报表导出'!$D:$D=$A137),'2-1 采购订单物料明细表报表导出'!$H:$H,0))</f>
        <v>0</v>
      </c>
    </row>
    <row r="138" ht="29" spans="1:15">
      <c r="A138" s="20" t="s">
        <v>3445</v>
      </c>
      <c r="B138" s="26" t="s">
        <v>2088</v>
      </c>
      <c r="C138" s="27" t="s">
        <v>2089</v>
      </c>
      <c r="D138" s="23" cm="1">
        <f t="array" ref="D138">SUM(IF((LEFT('2-1 采购订单物料明细表报表导出'!$K:$K,7)=D$1)*('2-1 采购订单物料明细表报表导出'!$D:$D=$A138),'2-1 采购订单物料明细表报表导出'!$H:$H,0))</f>
        <v>0</v>
      </c>
      <c r="E138" s="23" cm="1">
        <f t="array" ref="E138">SUM(IF((LEFT('2-1 采购订单物料明细表报表导出'!$K:$K,7)=E$1)*('2-1 采购订单物料明细表报表导出'!$D:$D=$A138),'2-1 采购订单物料明细表报表导出'!$H:$H,0))</f>
        <v>0</v>
      </c>
      <c r="F138" s="23" cm="1">
        <f t="array" ref="F138">SUM(IF((LEFT('2-1 采购订单物料明细表报表导出'!$K:$K,7)=F$1)*('2-1 采购订单物料明细表报表导出'!$D:$D=$A138),'2-1 采购订单物料明细表报表导出'!$H:$H,0))</f>
        <v>0</v>
      </c>
      <c r="G138" s="23" cm="1">
        <f t="array" ref="G138">SUM(IF((LEFT('2-1 采购订单物料明细表报表导出'!$K:$K,7)=G$1)*('2-1 采购订单物料明细表报表导出'!$D:$D=$A138),'2-1 采购订单物料明细表报表导出'!$H:$H,0))</f>
        <v>0</v>
      </c>
      <c r="H138" s="23" cm="1">
        <f t="array" ref="H138">SUM(IF((LEFT('2-1 采购订单物料明细表报表导出'!$K:$K,7)=H$1)*('2-1 采购订单物料明细表报表导出'!$D:$D=$A138),'2-1 采购订单物料明细表报表导出'!$H:$H,0))</f>
        <v>0</v>
      </c>
      <c r="I138" s="23" cm="1">
        <f t="array" ref="I138">SUM(IF((LEFT('2-1 采购订单物料明细表报表导出'!$K:$K,7)=I$1)*('2-1 采购订单物料明细表报表导出'!$D:$D=$A138),'2-1 采购订单物料明细表报表导出'!$H:$H,0))</f>
        <v>0</v>
      </c>
      <c r="J138" s="23" cm="1">
        <f t="array" ref="J138">SUM(IF((LEFT('2-1 采购订单物料明细表报表导出'!$K:$K,7)=J$1)*('2-1 采购订单物料明细表报表导出'!$D:$D=$A138),'2-1 采购订单物料明细表报表导出'!$H:$H,0))</f>
        <v>0</v>
      </c>
      <c r="K138" s="23" cm="1">
        <f t="array" ref="K138">SUM(IF((LEFT('2-1 采购订单物料明细表报表导出'!$K:$K,7)=K$1)*('2-1 采购订单物料明细表报表导出'!$D:$D=$A138),'2-1 采购订单物料明细表报表导出'!$H:$H,0))</f>
        <v>0</v>
      </c>
      <c r="L138" s="23" cm="1">
        <f t="array" ref="L138">SUM(IF((LEFT('2-1 采购订单物料明细表报表导出'!$K:$K,7)=L$1)*('2-1 采购订单物料明细表报表导出'!$D:$D=$A138),'2-1 采购订单物料明细表报表导出'!$H:$H,0))</f>
        <v>0</v>
      </c>
      <c r="M138" s="23" cm="1">
        <f t="array" ref="M138">SUM(IF((LEFT('2-1 采购订单物料明细表报表导出'!$K:$K,7)=M$1)*('2-1 采购订单物料明细表报表导出'!$D:$D=$A138),'2-1 采购订单物料明细表报表导出'!$H:$H,0))</f>
        <v>0</v>
      </c>
      <c r="N138" s="23" cm="1">
        <f t="array" ref="N138">SUM(IF((LEFT('2-1 采购订单物料明细表报表导出'!$K:$K,7)=N$1)*('2-1 采购订单物料明细表报表导出'!$D:$D=$A138),'2-1 采购订单物料明细表报表导出'!$H:$H,0))</f>
        <v>0</v>
      </c>
      <c r="O138" s="23" cm="1">
        <f t="array" ref="O138">SUM(IF((LEFT('2-1 采购订单物料明细表报表导出'!$K:$K,7)=O$1)*('2-1 采购订单物料明细表报表导出'!$D:$D=$A138),'2-1 采购订单物料明细表报表导出'!$H:$H,0))</f>
        <v>0</v>
      </c>
    </row>
    <row r="139" ht="29" spans="1:15">
      <c r="A139" s="20" t="s">
        <v>3446</v>
      </c>
      <c r="B139" s="26" t="s">
        <v>2088</v>
      </c>
      <c r="C139" s="27" t="s">
        <v>2089</v>
      </c>
      <c r="D139" s="23" cm="1">
        <f t="array" ref="D139">SUM(IF((LEFT('2-1 采购订单物料明细表报表导出'!$K:$K,7)=D$1)*('2-1 采购订单物料明细表报表导出'!$D:$D=$A139),'2-1 采购订单物料明细表报表导出'!$H:$H,0))</f>
        <v>0</v>
      </c>
      <c r="E139" s="23" cm="1">
        <f t="array" ref="E139">SUM(IF((LEFT('2-1 采购订单物料明细表报表导出'!$K:$K,7)=E$1)*('2-1 采购订单物料明细表报表导出'!$D:$D=$A139),'2-1 采购订单物料明细表报表导出'!$H:$H,0))</f>
        <v>0</v>
      </c>
      <c r="F139" s="23" cm="1">
        <f t="array" ref="F139">SUM(IF((LEFT('2-1 采购订单物料明细表报表导出'!$K:$K,7)=F$1)*('2-1 采购订单物料明细表报表导出'!$D:$D=$A139),'2-1 采购订单物料明细表报表导出'!$H:$H,0))</f>
        <v>0</v>
      </c>
      <c r="G139" s="23" cm="1">
        <f t="array" ref="G139">SUM(IF((LEFT('2-1 采购订单物料明细表报表导出'!$K:$K,7)=G$1)*('2-1 采购订单物料明细表报表导出'!$D:$D=$A139),'2-1 采购订单物料明细表报表导出'!$H:$H,0))</f>
        <v>0</v>
      </c>
      <c r="H139" s="23" cm="1">
        <f t="array" ref="H139">SUM(IF((LEFT('2-1 采购订单物料明细表报表导出'!$K:$K,7)=H$1)*('2-1 采购订单物料明细表报表导出'!$D:$D=$A139),'2-1 采购订单物料明细表报表导出'!$H:$H,0))</f>
        <v>0</v>
      </c>
      <c r="I139" s="23" cm="1">
        <f t="array" ref="I139">SUM(IF((LEFT('2-1 采购订单物料明细表报表导出'!$K:$K,7)=I$1)*('2-1 采购订单物料明细表报表导出'!$D:$D=$A139),'2-1 采购订单物料明细表报表导出'!$H:$H,0))</f>
        <v>0</v>
      </c>
      <c r="J139" s="23" cm="1">
        <f t="array" ref="J139">SUM(IF((LEFT('2-1 采购订单物料明细表报表导出'!$K:$K,7)=J$1)*('2-1 采购订单物料明细表报表导出'!$D:$D=$A139),'2-1 采购订单物料明细表报表导出'!$H:$H,0))</f>
        <v>0</v>
      </c>
      <c r="K139" s="23" cm="1">
        <f t="array" ref="K139">SUM(IF((LEFT('2-1 采购订单物料明细表报表导出'!$K:$K,7)=K$1)*('2-1 采购订单物料明细表报表导出'!$D:$D=$A139),'2-1 采购订单物料明细表报表导出'!$H:$H,0))</f>
        <v>0</v>
      </c>
      <c r="L139" s="23" cm="1">
        <f t="array" ref="L139">SUM(IF((LEFT('2-1 采购订单物料明细表报表导出'!$K:$K,7)=L$1)*('2-1 采购订单物料明细表报表导出'!$D:$D=$A139),'2-1 采购订单物料明细表报表导出'!$H:$H,0))</f>
        <v>0</v>
      </c>
      <c r="M139" s="23" cm="1">
        <f t="array" ref="M139">SUM(IF((LEFT('2-1 采购订单物料明细表报表导出'!$K:$K,7)=M$1)*('2-1 采购订单物料明细表报表导出'!$D:$D=$A139),'2-1 采购订单物料明细表报表导出'!$H:$H,0))</f>
        <v>0</v>
      </c>
      <c r="N139" s="23" cm="1">
        <f t="array" ref="N139">SUM(IF((LEFT('2-1 采购订单物料明细表报表导出'!$K:$K,7)=N$1)*('2-1 采购订单物料明细表报表导出'!$D:$D=$A139),'2-1 采购订单物料明细表报表导出'!$H:$H,0))</f>
        <v>0</v>
      </c>
      <c r="O139" s="23" cm="1">
        <f t="array" ref="O139">SUM(IF((LEFT('2-1 采购订单物料明细表报表导出'!$K:$K,7)=O$1)*('2-1 采购订单物料明细表报表导出'!$D:$D=$A139),'2-1 采购订单物料明细表报表导出'!$H:$H,0))</f>
        <v>0</v>
      </c>
    </row>
    <row r="140" ht="29" spans="1:15">
      <c r="A140" s="20" t="s">
        <v>3447</v>
      </c>
      <c r="B140" s="26" t="s">
        <v>2088</v>
      </c>
      <c r="C140" s="27" t="s">
        <v>2089</v>
      </c>
      <c r="D140" s="23" cm="1">
        <f t="array" ref="D140">SUM(IF((LEFT('2-1 采购订单物料明细表报表导出'!$K:$K,7)=D$1)*('2-1 采购订单物料明细表报表导出'!$D:$D=$A140),'2-1 采购订单物料明细表报表导出'!$H:$H,0))</f>
        <v>0</v>
      </c>
      <c r="E140" s="23" cm="1">
        <f t="array" ref="E140">SUM(IF((LEFT('2-1 采购订单物料明细表报表导出'!$K:$K,7)=E$1)*('2-1 采购订单物料明细表报表导出'!$D:$D=$A140),'2-1 采购订单物料明细表报表导出'!$H:$H,0))</f>
        <v>0</v>
      </c>
      <c r="F140" s="23" cm="1">
        <f t="array" ref="F140">SUM(IF((LEFT('2-1 采购订单物料明细表报表导出'!$K:$K,7)=F$1)*('2-1 采购订单物料明细表报表导出'!$D:$D=$A140),'2-1 采购订单物料明细表报表导出'!$H:$H,0))</f>
        <v>0</v>
      </c>
      <c r="G140" s="23" cm="1">
        <f t="array" ref="G140">SUM(IF((LEFT('2-1 采购订单物料明细表报表导出'!$K:$K,7)=G$1)*('2-1 采购订单物料明细表报表导出'!$D:$D=$A140),'2-1 采购订单物料明细表报表导出'!$H:$H,0))</f>
        <v>0</v>
      </c>
      <c r="H140" s="23" cm="1">
        <f t="array" ref="H140">SUM(IF((LEFT('2-1 采购订单物料明细表报表导出'!$K:$K,7)=H$1)*('2-1 采购订单物料明细表报表导出'!$D:$D=$A140),'2-1 采购订单物料明细表报表导出'!$H:$H,0))</f>
        <v>0</v>
      </c>
      <c r="I140" s="23" cm="1">
        <f t="array" ref="I140">SUM(IF((LEFT('2-1 采购订单物料明细表报表导出'!$K:$K,7)=I$1)*('2-1 采购订单物料明细表报表导出'!$D:$D=$A140),'2-1 采购订单物料明细表报表导出'!$H:$H,0))</f>
        <v>0</v>
      </c>
      <c r="J140" s="23" cm="1">
        <f t="array" ref="J140">SUM(IF((LEFT('2-1 采购订单物料明细表报表导出'!$K:$K,7)=J$1)*('2-1 采购订单物料明细表报表导出'!$D:$D=$A140),'2-1 采购订单物料明细表报表导出'!$H:$H,0))</f>
        <v>0</v>
      </c>
      <c r="K140" s="23" cm="1">
        <f t="array" ref="K140">SUM(IF((LEFT('2-1 采购订单物料明细表报表导出'!$K:$K,7)=K$1)*('2-1 采购订单物料明细表报表导出'!$D:$D=$A140),'2-1 采购订单物料明细表报表导出'!$H:$H,0))</f>
        <v>0</v>
      </c>
      <c r="L140" s="23" cm="1">
        <f t="array" ref="L140">SUM(IF((LEFT('2-1 采购订单物料明细表报表导出'!$K:$K,7)=L$1)*('2-1 采购订单物料明细表报表导出'!$D:$D=$A140),'2-1 采购订单物料明细表报表导出'!$H:$H,0))</f>
        <v>0</v>
      </c>
      <c r="M140" s="23" cm="1">
        <f t="array" ref="M140">SUM(IF((LEFT('2-1 采购订单物料明细表报表导出'!$K:$K,7)=M$1)*('2-1 采购订单物料明细表报表导出'!$D:$D=$A140),'2-1 采购订单物料明细表报表导出'!$H:$H,0))</f>
        <v>0</v>
      </c>
      <c r="N140" s="23" cm="1">
        <f t="array" ref="N140">SUM(IF((LEFT('2-1 采购订单物料明细表报表导出'!$K:$K,7)=N$1)*('2-1 采购订单物料明细表报表导出'!$D:$D=$A140),'2-1 采购订单物料明细表报表导出'!$H:$H,0))</f>
        <v>0</v>
      </c>
      <c r="O140" s="23" cm="1">
        <f t="array" ref="O140">SUM(IF((LEFT('2-1 采购订单物料明细表报表导出'!$K:$K,7)=O$1)*('2-1 采购订单物料明细表报表导出'!$D:$D=$A140),'2-1 采购订单物料明细表报表导出'!$H:$H,0))</f>
        <v>0</v>
      </c>
    </row>
    <row r="141" ht="29" spans="1:15">
      <c r="A141" s="20" t="s">
        <v>3448</v>
      </c>
      <c r="B141" s="26" t="s">
        <v>2128</v>
      </c>
      <c r="C141" s="27" t="s">
        <v>2129</v>
      </c>
      <c r="D141" s="23" cm="1">
        <f t="array" ref="D141">SUM(IF((LEFT('2-1 采购订单物料明细表报表导出'!$K:$K,7)=D$1)*('2-1 采购订单物料明细表报表导出'!$D:$D=$A141),'2-1 采购订单物料明细表报表导出'!$H:$H,0))</f>
        <v>0</v>
      </c>
      <c r="E141" s="23" cm="1">
        <f t="array" ref="E141">SUM(IF((LEFT('2-1 采购订单物料明细表报表导出'!$K:$K,7)=E$1)*('2-1 采购订单物料明细表报表导出'!$D:$D=$A141),'2-1 采购订单物料明细表报表导出'!$H:$H,0))</f>
        <v>0</v>
      </c>
      <c r="F141" s="23" cm="1">
        <f t="array" ref="F141">SUM(IF((LEFT('2-1 采购订单物料明细表报表导出'!$K:$K,7)=F$1)*('2-1 采购订单物料明细表报表导出'!$D:$D=$A141),'2-1 采购订单物料明细表报表导出'!$H:$H,0))</f>
        <v>0</v>
      </c>
      <c r="G141" s="23" cm="1">
        <f t="array" ref="G141">SUM(IF((LEFT('2-1 采购订单物料明细表报表导出'!$K:$K,7)=G$1)*('2-1 采购订单物料明细表报表导出'!$D:$D=$A141),'2-1 采购订单物料明细表报表导出'!$H:$H,0))</f>
        <v>0</v>
      </c>
      <c r="H141" s="23" cm="1">
        <f t="array" ref="H141">SUM(IF((LEFT('2-1 采购订单物料明细表报表导出'!$K:$K,7)=H$1)*('2-1 采购订单物料明细表报表导出'!$D:$D=$A141),'2-1 采购订单物料明细表报表导出'!$H:$H,0))</f>
        <v>0</v>
      </c>
      <c r="I141" s="23" cm="1">
        <f t="array" ref="I141">SUM(IF((LEFT('2-1 采购订单物料明细表报表导出'!$K:$K,7)=I$1)*('2-1 采购订单物料明细表报表导出'!$D:$D=$A141),'2-1 采购订单物料明细表报表导出'!$H:$H,0))</f>
        <v>0</v>
      </c>
      <c r="J141" s="23" cm="1">
        <f t="array" ref="J141">SUM(IF((LEFT('2-1 采购订单物料明细表报表导出'!$K:$K,7)=J$1)*('2-1 采购订单物料明细表报表导出'!$D:$D=$A141),'2-1 采购订单物料明细表报表导出'!$H:$H,0))</f>
        <v>0</v>
      </c>
      <c r="K141" s="23" cm="1">
        <f t="array" ref="K141">SUM(IF((LEFT('2-1 采购订单物料明细表报表导出'!$K:$K,7)=K$1)*('2-1 采购订单物料明细表报表导出'!$D:$D=$A141),'2-1 采购订单物料明细表报表导出'!$H:$H,0))</f>
        <v>0</v>
      </c>
      <c r="L141" s="23" cm="1">
        <f t="array" ref="L141">SUM(IF((LEFT('2-1 采购订单物料明细表报表导出'!$K:$K,7)=L$1)*('2-1 采购订单物料明细表报表导出'!$D:$D=$A141),'2-1 采购订单物料明细表报表导出'!$H:$H,0))</f>
        <v>0</v>
      </c>
      <c r="M141" s="23" cm="1">
        <f t="array" ref="M141">SUM(IF((LEFT('2-1 采购订单物料明细表报表导出'!$K:$K,7)=M$1)*('2-1 采购订单物料明细表报表导出'!$D:$D=$A141),'2-1 采购订单物料明细表报表导出'!$H:$H,0))</f>
        <v>0</v>
      </c>
      <c r="N141" s="23" cm="1">
        <f t="array" ref="N141">SUM(IF((LEFT('2-1 采购订单物料明细表报表导出'!$K:$K,7)=N$1)*('2-1 采购订单物料明细表报表导出'!$D:$D=$A141),'2-1 采购订单物料明细表报表导出'!$H:$H,0))</f>
        <v>0</v>
      </c>
      <c r="O141" s="23" cm="1">
        <f t="array" ref="O141">SUM(IF((LEFT('2-1 采购订单物料明细表报表导出'!$K:$K,7)=O$1)*('2-1 采购订单物料明细表报表导出'!$D:$D=$A141),'2-1 采购订单物料明细表报表导出'!$H:$H,0))</f>
        <v>0</v>
      </c>
    </row>
    <row r="142" ht="29" spans="1:15">
      <c r="A142" s="20" t="s">
        <v>3449</v>
      </c>
      <c r="B142" s="26" t="s">
        <v>2128</v>
      </c>
      <c r="C142" s="27" t="s">
        <v>2129</v>
      </c>
      <c r="D142" s="23" cm="1">
        <f t="array" ref="D142">SUM(IF((LEFT('2-1 采购订单物料明细表报表导出'!$K:$K,7)=D$1)*('2-1 采购订单物料明细表报表导出'!$D:$D=$A142),'2-1 采购订单物料明细表报表导出'!$H:$H,0))</f>
        <v>0</v>
      </c>
      <c r="E142" s="23" cm="1">
        <f t="array" ref="E142">SUM(IF((LEFT('2-1 采购订单物料明细表报表导出'!$K:$K,7)=E$1)*('2-1 采购订单物料明细表报表导出'!$D:$D=$A142),'2-1 采购订单物料明细表报表导出'!$H:$H,0))</f>
        <v>0</v>
      </c>
      <c r="F142" s="23" cm="1">
        <f t="array" ref="F142">SUM(IF((LEFT('2-1 采购订单物料明细表报表导出'!$K:$K,7)=F$1)*('2-1 采购订单物料明细表报表导出'!$D:$D=$A142),'2-1 采购订单物料明细表报表导出'!$H:$H,0))</f>
        <v>0</v>
      </c>
      <c r="G142" s="23" cm="1">
        <f t="array" ref="G142">SUM(IF((LEFT('2-1 采购订单物料明细表报表导出'!$K:$K,7)=G$1)*('2-1 采购订单物料明细表报表导出'!$D:$D=$A142),'2-1 采购订单物料明细表报表导出'!$H:$H,0))</f>
        <v>0</v>
      </c>
      <c r="H142" s="23" cm="1">
        <f t="array" ref="H142">SUM(IF((LEFT('2-1 采购订单物料明细表报表导出'!$K:$K,7)=H$1)*('2-1 采购订单物料明细表报表导出'!$D:$D=$A142),'2-1 采购订单物料明细表报表导出'!$H:$H,0))</f>
        <v>0</v>
      </c>
      <c r="I142" s="23" cm="1">
        <f t="array" ref="I142">SUM(IF((LEFT('2-1 采购订单物料明细表报表导出'!$K:$K,7)=I$1)*('2-1 采购订单物料明细表报表导出'!$D:$D=$A142),'2-1 采购订单物料明细表报表导出'!$H:$H,0))</f>
        <v>0</v>
      </c>
      <c r="J142" s="23" cm="1">
        <f t="array" ref="J142">SUM(IF((LEFT('2-1 采购订单物料明细表报表导出'!$K:$K,7)=J$1)*('2-1 采购订单物料明细表报表导出'!$D:$D=$A142),'2-1 采购订单物料明细表报表导出'!$H:$H,0))</f>
        <v>0</v>
      </c>
      <c r="K142" s="23" cm="1">
        <f t="array" ref="K142">SUM(IF((LEFT('2-1 采购订单物料明细表报表导出'!$K:$K,7)=K$1)*('2-1 采购订单物料明细表报表导出'!$D:$D=$A142),'2-1 采购订单物料明细表报表导出'!$H:$H,0))</f>
        <v>0</v>
      </c>
      <c r="L142" s="23" cm="1">
        <f t="array" ref="L142">SUM(IF((LEFT('2-1 采购订单物料明细表报表导出'!$K:$K,7)=L$1)*('2-1 采购订单物料明细表报表导出'!$D:$D=$A142),'2-1 采购订单物料明细表报表导出'!$H:$H,0))</f>
        <v>0</v>
      </c>
      <c r="M142" s="23" cm="1">
        <f t="array" ref="M142">SUM(IF((LEFT('2-1 采购订单物料明细表报表导出'!$K:$K,7)=M$1)*('2-1 采购订单物料明细表报表导出'!$D:$D=$A142),'2-1 采购订单物料明细表报表导出'!$H:$H,0))</f>
        <v>0</v>
      </c>
      <c r="N142" s="23" cm="1">
        <f t="array" ref="N142">SUM(IF((LEFT('2-1 采购订单物料明细表报表导出'!$K:$K,7)=N$1)*('2-1 采购订单物料明细表报表导出'!$D:$D=$A142),'2-1 采购订单物料明细表报表导出'!$H:$H,0))</f>
        <v>0</v>
      </c>
      <c r="O142" s="23" cm="1">
        <f t="array" ref="O142">SUM(IF((LEFT('2-1 采购订单物料明细表报表导出'!$K:$K,7)=O$1)*('2-1 采购订单物料明细表报表导出'!$D:$D=$A142),'2-1 采购订单物料明细表报表导出'!$H:$H,0))</f>
        <v>0</v>
      </c>
    </row>
    <row r="143" ht="29" spans="1:15">
      <c r="A143" s="20" t="s">
        <v>3450</v>
      </c>
      <c r="B143" s="26" t="s">
        <v>2128</v>
      </c>
      <c r="C143" s="27" t="s">
        <v>2129</v>
      </c>
      <c r="D143" s="23" cm="1">
        <f t="array" ref="D143">SUM(IF((LEFT('2-1 采购订单物料明细表报表导出'!$K:$K,7)=D$1)*('2-1 采购订单物料明细表报表导出'!$D:$D=$A143),'2-1 采购订单物料明细表报表导出'!$H:$H,0))</f>
        <v>0</v>
      </c>
      <c r="E143" s="23" cm="1">
        <f t="array" ref="E143">SUM(IF((LEFT('2-1 采购订单物料明细表报表导出'!$K:$K,7)=E$1)*('2-1 采购订单物料明细表报表导出'!$D:$D=$A143),'2-1 采购订单物料明细表报表导出'!$H:$H,0))</f>
        <v>0</v>
      </c>
      <c r="F143" s="23" cm="1">
        <f t="array" ref="F143">SUM(IF((LEFT('2-1 采购订单物料明细表报表导出'!$K:$K,7)=F$1)*('2-1 采购订单物料明细表报表导出'!$D:$D=$A143),'2-1 采购订单物料明细表报表导出'!$H:$H,0))</f>
        <v>0</v>
      </c>
      <c r="G143" s="23" cm="1">
        <f t="array" ref="G143">SUM(IF((LEFT('2-1 采购订单物料明细表报表导出'!$K:$K,7)=G$1)*('2-1 采购订单物料明细表报表导出'!$D:$D=$A143),'2-1 采购订单物料明细表报表导出'!$H:$H,0))</f>
        <v>0</v>
      </c>
      <c r="H143" s="23" cm="1">
        <f t="array" ref="H143">SUM(IF((LEFT('2-1 采购订单物料明细表报表导出'!$K:$K,7)=H$1)*('2-1 采购订单物料明细表报表导出'!$D:$D=$A143),'2-1 采购订单物料明细表报表导出'!$H:$H,0))</f>
        <v>0</v>
      </c>
      <c r="I143" s="23" cm="1">
        <f t="array" ref="I143">SUM(IF((LEFT('2-1 采购订单物料明细表报表导出'!$K:$K,7)=I$1)*('2-1 采购订单物料明细表报表导出'!$D:$D=$A143),'2-1 采购订单物料明细表报表导出'!$H:$H,0))</f>
        <v>0</v>
      </c>
      <c r="J143" s="23" cm="1">
        <f t="array" ref="J143">SUM(IF((LEFT('2-1 采购订单物料明细表报表导出'!$K:$K,7)=J$1)*('2-1 采购订单物料明细表报表导出'!$D:$D=$A143),'2-1 采购订单物料明细表报表导出'!$H:$H,0))</f>
        <v>0</v>
      </c>
      <c r="K143" s="23" cm="1">
        <f t="array" ref="K143">SUM(IF((LEFT('2-1 采购订单物料明细表报表导出'!$K:$K,7)=K$1)*('2-1 采购订单物料明细表报表导出'!$D:$D=$A143),'2-1 采购订单物料明细表报表导出'!$H:$H,0))</f>
        <v>0</v>
      </c>
      <c r="L143" s="23" cm="1">
        <f t="array" ref="L143">SUM(IF((LEFT('2-1 采购订单物料明细表报表导出'!$K:$K,7)=L$1)*('2-1 采购订单物料明细表报表导出'!$D:$D=$A143),'2-1 采购订单物料明细表报表导出'!$H:$H,0))</f>
        <v>0</v>
      </c>
      <c r="M143" s="23" cm="1">
        <f t="array" ref="M143">SUM(IF((LEFT('2-1 采购订单物料明细表报表导出'!$K:$K,7)=M$1)*('2-1 采购订单物料明细表报表导出'!$D:$D=$A143),'2-1 采购订单物料明细表报表导出'!$H:$H,0))</f>
        <v>0</v>
      </c>
      <c r="N143" s="23" cm="1">
        <f t="array" ref="N143">SUM(IF((LEFT('2-1 采购订单物料明细表报表导出'!$K:$K,7)=N$1)*('2-1 采购订单物料明细表报表导出'!$D:$D=$A143),'2-1 采购订单物料明细表报表导出'!$H:$H,0))</f>
        <v>0</v>
      </c>
      <c r="O143" s="23" cm="1">
        <f t="array" ref="O143">SUM(IF((LEFT('2-1 采购订单物料明细表报表导出'!$K:$K,7)=O$1)*('2-1 采购订单物料明细表报表导出'!$D:$D=$A143),'2-1 采购订单物料明细表报表导出'!$H:$H,0))</f>
        <v>0</v>
      </c>
    </row>
    <row r="144" ht="29" spans="1:15">
      <c r="A144" s="20" t="s">
        <v>3451</v>
      </c>
      <c r="B144" s="26" t="s">
        <v>2128</v>
      </c>
      <c r="C144" s="27" t="s">
        <v>2129</v>
      </c>
      <c r="D144" s="23" cm="1">
        <f t="array" ref="D144">SUM(IF((LEFT('2-1 采购订单物料明细表报表导出'!$K:$K,7)=D$1)*('2-1 采购订单物料明细表报表导出'!$D:$D=$A144),'2-1 采购订单物料明细表报表导出'!$H:$H,0))</f>
        <v>0</v>
      </c>
      <c r="E144" s="23" cm="1">
        <f t="array" ref="E144">SUM(IF((LEFT('2-1 采购订单物料明细表报表导出'!$K:$K,7)=E$1)*('2-1 采购订单物料明细表报表导出'!$D:$D=$A144),'2-1 采购订单物料明细表报表导出'!$H:$H,0))</f>
        <v>0</v>
      </c>
      <c r="F144" s="23" cm="1">
        <f t="array" ref="F144">SUM(IF((LEFT('2-1 采购订单物料明细表报表导出'!$K:$K,7)=F$1)*('2-1 采购订单物料明细表报表导出'!$D:$D=$A144),'2-1 采购订单物料明细表报表导出'!$H:$H,0))</f>
        <v>0</v>
      </c>
      <c r="G144" s="23" cm="1">
        <f t="array" ref="G144">SUM(IF((LEFT('2-1 采购订单物料明细表报表导出'!$K:$K,7)=G$1)*('2-1 采购订单物料明细表报表导出'!$D:$D=$A144),'2-1 采购订单物料明细表报表导出'!$H:$H,0))</f>
        <v>0</v>
      </c>
      <c r="H144" s="23" cm="1">
        <f t="array" ref="H144">SUM(IF((LEFT('2-1 采购订单物料明细表报表导出'!$K:$K,7)=H$1)*('2-1 采购订单物料明细表报表导出'!$D:$D=$A144),'2-1 采购订单物料明细表报表导出'!$H:$H,0))</f>
        <v>0</v>
      </c>
      <c r="I144" s="23" cm="1">
        <f t="array" ref="I144">SUM(IF((LEFT('2-1 采购订单物料明细表报表导出'!$K:$K,7)=I$1)*('2-1 采购订单物料明细表报表导出'!$D:$D=$A144),'2-1 采购订单物料明细表报表导出'!$H:$H,0))</f>
        <v>0</v>
      </c>
      <c r="J144" s="23" cm="1">
        <f t="array" ref="J144">SUM(IF((LEFT('2-1 采购订单物料明细表报表导出'!$K:$K,7)=J$1)*('2-1 采购订单物料明细表报表导出'!$D:$D=$A144),'2-1 采购订单物料明细表报表导出'!$H:$H,0))</f>
        <v>0</v>
      </c>
      <c r="K144" s="23" cm="1">
        <f t="array" ref="K144">SUM(IF((LEFT('2-1 采购订单物料明细表报表导出'!$K:$K,7)=K$1)*('2-1 采购订单物料明细表报表导出'!$D:$D=$A144),'2-1 采购订单物料明细表报表导出'!$H:$H,0))</f>
        <v>0</v>
      </c>
      <c r="L144" s="23" cm="1">
        <f t="array" ref="L144">SUM(IF((LEFT('2-1 采购订单物料明细表报表导出'!$K:$K,7)=L$1)*('2-1 采购订单物料明细表报表导出'!$D:$D=$A144),'2-1 采购订单物料明细表报表导出'!$H:$H,0))</f>
        <v>0</v>
      </c>
      <c r="M144" s="23" cm="1">
        <f t="array" ref="M144">SUM(IF((LEFT('2-1 采购订单物料明细表报表导出'!$K:$K,7)=M$1)*('2-1 采购订单物料明细表报表导出'!$D:$D=$A144),'2-1 采购订单物料明细表报表导出'!$H:$H,0))</f>
        <v>0</v>
      </c>
      <c r="N144" s="23" cm="1">
        <f t="array" ref="N144">SUM(IF((LEFT('2-1 采购订单物料明细表报表导出'!$K:$K,7)=N$1)*('2-1 采购订单物料明细表报表导出'!$D:$D=$A144),'2-1 采购订单物料明细表报表导出'!$H:$H,0))</f>
        <v>0</v>
      </c>
      <c r="O144" s="23" cm="1">
        <f t="array" ref="O144">SUM(IF((LEFT('2-1 采购订单物料明细表报表导出'!$K:$K,7)=O$1)*('2-1 采购订单物料明细表报表导出'!$D:$D=$A144),'2-1 采购订单物料明细表报表导出'!$H:$H,0))</f>
        <v>0</v>
      </c>
    </row>
    <row r="145" ht="29" spans="1:15">
      <c r="A145" s="20" t="s">
        <v>3452</v>
      </c>
      <c r="B145" s="26" t="s">
        <v>2128</v>
      </c>
      <c r="C145" s="27" t="s">
        <v>2129</v>
      </c>
      <c r="D145" s="23" cm="1">
        <f t="array" ref="D145">SUM(IF((LEFT('2-1 采购订单物料明细表报表导出'!$K:$K,7)=D$1)*('2-1 采购订单物料明细表报表导出'!$D:$D=$A145),'2-1 采购订单物料明细表报表导出'!$H:$H,0))</f>
        <v>0</v>
      </c>
      <c r="E145" s="23" cm="1">
        <f t="array" ref="E145">SUM(IF((LEFT('2-1 采购订单物料明细表报表导出'!$K:$K,7)=E$1)*('2-1 采购订单物料明细表报表导出'!$D:$D=$A145),'2-1 采购订单物料明细表报表导出'!$H:$H,0))</f>
        <v>0</v>
      </c>
      <c r="F145" s="23" cm="1">
        <f t="array" ref="F145">SUM(IF((LEFT('2-1 采购订单物料明细表报表导出'!$K:$K,7)=F$1)*('2-1 采购订单物料明细表报表导出'!$D:$D=$A145),'2-1 采购订单物料明细表报表导出'!$H:$H,0))</f>
        <v>0</v>
      </c>
      <c r="G145" s="23" cm="1">
        <f t="array" ref="G145">SUM(IF((LEFT('2-1 采购订单物料明细表报表导出'!$K:$K,7)=G$1)*('2-1 采购订单物料明细表报表导出'!$D:$D=$A145),'2-1 采购订单物料明细表报表导出'!$H:$H,0))</f>
        <v>0</v>
      </c>
      <c r="H145" s="23" cm="1">
        <f t="array" ref="H145">SUM(IF((LEFT('2-1 采购订单物料明细表报表导出'!$K:$K,7)=H$1)*('2-1 采购订单物料明细表报表导出'!$D:$D=$A145),'2-1 采购订单物料明细表报表导出'!$H:$H,0))</f>
        <v>0</v>
      </c>
      <c r="I145" s="23" cm="1">
        <f t="array" ref="I145">SUM(IF((LEFT('2-1 采购订单物料明细表报表导出'!$K:$K,7)=I$1)*('2-1 采购订单物料明细表报表导出'!$D:$D=$A145),'2-1 采购订单物料明细表报表导出'!$H:$H,0))</f>
        <v>0</v>
      </c>
      <c r="J145" s="23" cm="1">
        <f t="array" ref="J145">SUM(IF((LEFT('2-1 采购订单物料明细表报表导出'!$K:$K,7)=J$1)*('2-1 采购订单物料明细表报表导出'!$D:$D=$A145),'2-1 采购订单物料明细表报表导出'!$H:$H,0))</f>
        <v>0</v>
      </c>
      <c r="K145" s="23" cm="1">
        <f t="array" ref="K145">SUM(IF((LEFT('2-1 采购订单物料明细表报表导出'!$K:$K,7)=K$1)*('2-1 采购订单物料明细表报表导出'!$D:$D=$A145),'2-1 采购订单物料明细表报表导出'!$H:$H,0))</f>
        <v>0</v>
      </c>
      <c r="L145" s="23" cm="1">
        <f t="array" ref="L145">SUM(IF((LEFT('2-1 采购订单物料明细表报表导出'!$K:$K,7)=L$1)*('2-1 采购订单物料明细表报表导出'!$D:$D=$A145),'2-1 采购订单物料明细表报表导出'!$H:$H,0))</f>
        <v>0</v>
      </c>
      <c r="M145" s="23" cm="1">
        <f t="array" ref="M145">SUM(IF((LEFT('2-1 采购订单物料明细表报表导出'!$K:$K,7)=M$1)*('2-1 采购订单物料明细表报表导出'!$D:$D=$A145),'2-1 采购订单物料明细表报表导出'!$H:$H,0))</f>
        <v>0</v>
      </c>
      <c r="N145" s="23" cm="1">
        <f t="array" ref="N145">SUM(IF((LEFT('2-1 采购订单物料明细表报表导出'!$K:$K,7)=N$1)*('2-1 采购订单物料明细表报表导出'!$D:$D=$A145),'2-1 采购订单物料明细表报表导出'!$H:$H,0))</f>
        <v>0</v>
      </c>
      <c r="O145" s="23" cm="1">
        <f t="array" ref="O145">SUM(IF((LEFT('2-1 采购订单物料明细表报表导出'!$K:$K,7)=O$1)*('2-1 采购订单物料明细表报表导出'!$D:$D=$A145),'2-1 采购订单物料明细表报表导出'!$H:$H,0))</f>
        <v>0</v>
      </c>
    </row>
    <row r="146" ht="29" spans="1:15">
      <c r="A146" s="20" t="s">
        <v>3453</v>
      </c>
      <c r="B146" s="26" t="s">
        <v>2128</v>
      </c>
      <c r="C146" s="27" t="s">
        <v>2129</v>
      </c>
      <c r="D146" s="23" cm="1">
        <f t="array" ref="D146">SUM(IF((LEFT('2-1 采购订单物料明细表报表导出'!$K:$K,7)=D$1)*('2-1 采购订单物料明细表报表导出'!$D:$D=$A146),'2-1 采购订单物料明细表报表导出'!$H:$H,0))</f>
        <v>0</v>
      </c>
      <c r="E146" s="23" cm="1">
        <f t="array" ref="E146">SUM(IF((LEFT('2-1 采购订单物料明细表报表导出'!$K:$K,7)=E$1)*('2-1 采购订单物料明细表报表导出'!$D:$D=$A146),'2-1 采购订单物料明细表报表导出'!$H:$H,0))</f>
        <v>0</v>
      </c>
      <c r="F146" s="23" cm="1">
        <f t="array" ref="F146">SUM(IF((LEFT('2-1 采购订单物料明细表报表导出'!$K:$K,7)=F$1)*('2-1 采购订单物料明细表报表导出'!$D:$D=$A146),'2-1 采购订单物料明细表报表导出'!$H:$H,0))</f>
        <v>0</v>
      </c>
      <c r="G146" s="23" cm="1">
        <f t="array" ref="G146">SUM(IF((LEFT('2-1 采购订单物料明细表报表导出'!$K:$K,7)=G$1)*('2-1 采购订单物料明细表报表导出'!$D:$D=$A146),'2-1 采购订单物料明细表报表导出'!$H:$H,0))</f>
        <v>0</v>
      </c>
      <c r="H146" s="23" cm="1">
        <f t="array" ref="H146">SUM(IF((LEFT('2-1 采购订单物料明细表报表导出'!$K:$K,7)=H$1)*('2-1 采购订单物料明细表报表导出'!$D:$D=$A146),'2-1 采购订单物料明细表报表导出'!$H:$H,0))</f>
        <v>0</v>
      </c>
      <c r="I146" s="23" cm="1">
        <f t="array" ref="I146">SUM(IF((LEFT('2-1 采购订单物料明细表报表导出'!$K:$K,7)=I$1)*('2-1 采购订单物料明细表报表导出'!$D:$D=$A146),'2-1 采购订单物料明细表报表导出'!$H:$H,0))</f>
        <v>0</v>
      </c>
      <c r="J146" s="23" cm="1">
        <f t="array" ref="J146">SUM(IF((LEFT('2-1 采购订单物料明细表报表导出'!$K:$K,7)=J$1)*('2-1 采购订单物料明细表报表导出'!$D:$D=$A146),'2-1 采购订单物料明细表报表导出'!$H:$H,0))</f>
        <v>0</v>
      </c>
      <c r="K146" s="23" cm="1">
        <f t="array" ref="K146">SUM(IF((LEFT('2-1 采购订单物料明细表报表导出'!$K:$K,7)=K$1)*('2-1 采购订单物料明细表报表导出'!$D:$D=$A146),'2-1 采购订单物料明细表报表导出'!$H:$H,0))</f>
        <v>0</v>
      </c>
      <c r="L146" s="23" cm="1">
        <f t="array" ref="L146">SUM(IF((LEFT('2-1 采购订单物料明细表报表导出'!$K:$K,7)=L$1)*('2-1 采购订单物料明细表报表导出'!$D:$D=$A146),'2-1 采购订单物料明细表报表导出'!$H:$H,0))</f>
        <v>0</v>
      </c>
      <c r="M146" s="23" cm="1">
        <f t="array" ref="M146">SUM(IF((LEFT('2-1 采购订单物料明细表报表导出'!$K:$K,7)=M$1)*('2-1 采购订单物料明细表报表导出'!$D:$D=$A146),'2-1 采购订单物料明细表报表导出'!$H:$H,0))</f>
        <v>0</v>
      </c>
      <c r="N146" s="23" cm="1">
        <f t="array" ref="N146">SUM(IF((LEFT('2-1 采购订单物料明细表报表导出'!$K:$K,7)=N$1)*('2-1 采购订单物料明细表报表导出'!$D:$D=$A146),'2-1 采购订单物料明细表报表导出'!$H:$H,0))</f>
        <v>0</v>
      </c>
      <c r="O146" s="23" cm="1">
        <f t="array" ref="O146">SUM(IF((LEFT('2-1 采购订单物料明细表报表导出'!$K:$K,7)=O$1)*('2-1 采购订单物料明细表报表导出'!$D:$D=$A146),'2-1 采购订单物料明细表报表导出'!$H:$H,0))</f>
        <v>0</v>
      </c>
    </row>
    <row r="147" ht="29" spans="1:15">
      <c r="A147" s="20" t="s">
        <v>3454</v>
      </c>
      <c r="B147" s="26" t="s">
        <v>2128</v>
      </c>
      <c r="C147" s="27" t="s">
        <v>2129</v>
      </c>
      <c r="D147" s="23" cm="1">
        <f t="array" ref="D147">SUM(IF((LEFT('2-1 采购订单物料明细表报表导出'!$K:$K,7)=D$1)*('2-1 采购订单物料明细表报表导出'!$D:$D=$A147),'2-1 采购订单物料明细表报表导出'!$H:$H,0))</f>
        <v>0</v>
      </c>
      <c r="E147" s="23" cm="1">
        <f t="array" ref="E147">SUM(IF((LEFT('2-1 采购订单物料明细表报表导出'!$K:$K,7)=E$1)*('2-1 采购订单物料明细表报表导出'!$D:$D=$A147),'2-1 采购订单物料明细表报表导出'!$H:$H,0))</f>
        <v>0</v>
      </c>
      <c r="F147" s="23" cm="1">
        <f t="array" ref="F147">SUM(IF((LEFT('2-1 采购订单物料明细表报表导出'!$K:$K,7)=F$1)*('2-1 采购订单物料明细表报表导出'!$D:$D=$A147),'2-1 采购订单物料明细表报表导出'!$H:$H,0))</f>
        <v>0</v>
      </c>
      <c r="G147" s="23" cm="1">
        <f t="array" ref="G147">SUM(IF((LEFT('2-1 采购订单物料明细表报表导出'!$K:$K,7)=G$1)*('2-1 采购订单物料明细表报表导出'!$D:$D=$A147),'2-1 采购订单物料明细表报表导出'!$H:$H,0))</f>
        <v>0</v>
      </c>
      <c r="H147" s="23" cm="1">
        <f t="array" ref="H147">SUM(IF((LEFT('2-1 采购订单物料明细表报表导出'!$K:$K,7)=H$1)*('2-1 采购订单物料明细表报表导出'!$D:$D=$A147),'2-1 采购订单物料明细表报表导出'!$H:$H,0))</f>
        <v>0</v>
      </c>
      <c r="I147" s="23" cm="1">
        <f t="array" ref="I147">SUM(IF((LEFT('2-1 采购订单物料明细表报表导出'!$K:$K,7)=I$1)*('2-1 采购订单物料明细表报表导出'!$D:$D=$A147),'2-1 采购订单物料明细表报表导出'!$H:$H,0))</f>
        <v>0</v>
      </c>
      <c r="J147" s="23" cm="1">
        <f t="array" ref="J147">SUM(IF((LEFT('2-1 采购订单物料明细表报表导出'!$K:$K,7)=J$1)*('2-1 采购订单物料明细表报表导出'!$D:$D=$A147),'2-1 采购订单物料明细表报表导出'!$H:$H,0))</f>
        <v>0</v>
      </c>
      <c r="K147" s="23" cm="1">
        <f t="array" ref="K147">SUM(IF((LEFT('2-1 采购订单物料明细表报表导出'!$K:$K,7)=K$1)*('2-1 采购订单物料明细表报表导出'!$D:$D=$A147),'2-1 采购订单物料明细表报表导出'!$H:$H,0))</f>
        <v>0</v>
      </c>
      <c r="L147" s="23" cm="1">
        <f t="array" ref="L147">SUM(IF((LEFT('2-1 采购订单物料明细表报表导出'!$K:$K,7)=L$1)*('2-1 采购订单物料明细表报表导出'!$D:$D=$A147),'2-1 采购订单物料明细表报表导出'!$H:$H,0))</f>
        <v>0</v>
      </c>
      <c r="M147" s="23" cm="1">
        <f t="array" ref="M147">SUM(IF((LEFT('2-1 采购订单物料明细表报表导出'!$K:$K,7)=M$1)*('2-1 采购订单物料明细表报表导出'!$D:$D=$A147),'2-1 采购订单物料明细表报表导出'!$H:$H,0))</f>
        <v>0</v>
      </c>
      <c r="N147" s="23" cm="1">
        <f t="array" ref="N147">SUM(IF((LEFT('2-1 采购订单物料明细表报表导出'!$K:$K,7)=N$1)*('2-1 采购订单物料明细表报表导出'!$D:$D=$A147),'2-1 采购订单物料明细表报表导出'!$H:$H,0))</f>
        <v>0</v>
      </c>
      <c r="O147" s="23" cm="1">
        <f t="array" ref="O147">SUM(IF((LEFT('2-1 采购订单物料明细表报表导出'!$K:$K,7)=O$1)*('2-1 采购订单物料明细表报表导出'!$D:$D=$A147),'2-1 采购订单物料明细表报表导出'!$H:$H,0))</f>
        <v>0</v>
      </c>
    </row>
    <row r="148" ht="29" spans="1:15">
      <c r="A148" s="20" t="s">
        <v>3455</v>
      </c>
      <c r="B148" s="26" t="s">
        <v>2128</v>
      </c>
      <c r="C148" s="27" t="s">
        <v>2129</v>
      </c>
      <c r="D148" s="23" cm="1">
        <f t="array" ref="D148">SUM(IF((LEFT('2-1 采购订单物料明细表报表导出'!$K:$K,7)=D$1)*('2-1 采购订单物料明细表报表导出'!$D:$D=$A148),'2-1 采购订单物料明细表报表导出'!$H:$H,0))</f>
        <v>0</v>
      </c>
      <c r="E148" s="23" cm="1">
        <f t="array" ref="E148">SUM(IF((LEFT('2-1 采购订单物料明细表报表导出'!$K:$K,7)=E$1)*('2-1 采购订单物料明细表报表导出'!$D:$D=$A148),'2-1 采购订单物料明细表报表导出'!$H:$H,0))</f>
        <v>0</v>
      </c>
      <c r="F148" s="23" cm="1">
        <f t="array" ref="F148">SUM(IF((LEFT('2-1 采购订单物料明细表报表导出'!$K:$K,7)=F$1)*('2-1 采购订单物料明细表报表导出'!$D:$D=$A148),'2-1 采购订单物料明细表报表导出'!$H:$H,0))</f>
        <v>0</v>
      </c>
      <c r="G148" s="23" cm="1">
        <f t="array" ref="G148">SUM(IF((LEFT('2-1 采购订单物料明细表报表导出'!$K:$K,7)=G$1)*('2-1 采购订单物料明细表报表导出'!$D:$D=$A148),'2-1 采购订单物料明细表报表导出'!$H:$H,0))</f>
        <v>0</v>
      </c>
      <c r="H148" s="23" cm="1">
        <f t="array" ref="H148">SUM(IF((LEFT('2-1 采购订单物料明细表报表导出'!$K:$K,7)=H$1)*('2-1 采购订单物料明细表报表导出'!$D:$D=$A148),'2-1 采购订单物料明细表报表导出'!$H:$H,0))</f>
        <v>0</v>
      </c>
      <c r="I148" s="23" cm="1">
        <f t="array" ref="I148">SUM(IF((LEFT('2-1 采购订单物料明细表报表导出'!$K:$K,7)=I$1)*('2-1 采购订单物料明细表报表导出'!$D:$D=$A148),'2-1 采购订单物料明细表报表导出'!$H:$H,0))</f>
        <v>0</v>
      </c>
      <c r="J148" s="23" cm="1">
        <f t="array" ref="J148">SUM(IF((LEFT('2-1 采购订单物料明细表报表导出'!$K:$K,7)=J$1)*('2-1 采购订单物料明细表报表导出'!$D:$D=$A148),'2-1 采购订单物料明细表报表导出'!$H:$H,0))</f>
        <v>0</v>
      </c>
      <c r="K148" s="23" cm="1">
        <f t="array" ref="K148">SUM(IF((LEFT('2-1 采购订单物料明细表报表导出'!$K:$K,7)=K$1)*('2-1 采购订单物料明细表报表导出'!$D:$D=$A148),'2-1 采购订单物料明细表报表导出'!$H:$H,0))</f>
        <v>0</v>
      </c>
      <c r="L148" s="23" cm="1">
        <f t="array" ref="L148">SUM(IF((LEFT('2-1 采购订单物料明细表报表导出'!$K:$K,7)=L$1)*('2-1 采购订单物料明细表报表导出'!$D:$D=$A148),'2-1 采购订单物料明细表报表导出'!$H:$H,0))</f>
        <v>0</v>
      </c>
      <c r="M148" s="23" cm="1">
        <f t="array" ref="M148">SUM(IF((LEFT('2-1 采购订单物料明细表报表导出'!$K:$K,7)=M$1)*('2-1 采购订单物料明细表报表导出'!$D:$D=$A148),'2-1 采购订单物料明细表报表导出'!$H:$H,0))</f>
        <v>0</v>
      </c>
      <c r="N148" s="23" cm="1">
        <f t="array" ref="N148">SUM(IF((LEFT('2-1 采购订单物料明细表报表导出'!$K:$K,7)=N$1)*('2-1 采购订单物料明细表报表导出'!$D:$D=$A148),'2-1 采购订单物料明细表报表导出'!$H:$H,0))</f>
        <v>0</v>
      </c>
      <c r="O148" s="23" cm="1">
        <f t="array" ref="O148">SUM(IF((LEFT('2-1 采购订单物料明细表报表导出'!$K:$K,7)=O$1)*('2-1 采购订单物料明细表报表导出'!$D:$D=$A148),'2-1 采购订单物料明细表报表导出'!$H:$H,0))</f>
        <v>0</v>
      </c>
    </row>
    <row r="149" ht="29" spans="1:15">
      <c r="A149" s="20" t="s">
        <v>3456</v>
      </c>
      <c r="B149" s="26" t="s">
        <v>2128</v>
      </c>
      <c r="C149" s="27" t="s">
        <v>2129</v>
      </c>
      <c r="D149" s="23" cm="1">
        <f t="array" ref="D149">SUM(IF((LEFT('2-1 采购订单物料明细表报表导出'!$K:$K,7)=D$1)*('2-1 采购订单物料明细表报表导出'!$D:$D=$A149),'2-1 采购订单物料明细表报表导出'!$H:$H,0))</f>
        <v>0</v>
      </c>
      <c r="E149" s="23" cm="1">
        <f t="array" ref="E149">SUM(IF((LEFT('2-1 采购订单物料明细表报表导出'!$K:$K,7)=E$1)*('2-1 采购订单物料明细表报表导出'!$D:$D=$A149),'2-1 采购订单物料明细表报表导出'!$H:$H,0))</f>
        <v>0</v>
      </c>
      <c r="F149" s="23" cm="1">
        <f t="array" ref="F149">SUM(IF((LEFT('2-1 采购订单物料明细表报表导出'!$K:$K,7)=F$1)*('2-1 采购订单物料明细表报表导出'!$D:$D=$A149),'2-1 采购订单物料明细表报表导出'!$H:$H,0))</f>
        <v>0</v>
      </c>
      <c r="G149" s="23" cm="1">
        <f t="array" ref="G149">SUM(IF((LEFT('2-1 采购订单物料明细表报表导出'!$K:$K,7)=G$1)*('2-1 采购订单物料明细表报表导出'!$D:$D=$A149),'2-1 采购订单物料明细表报表导出'!$H:$H,0))</f>
        <v>0</v>
      </c>
      <c r="H149" s="23" cm="1">
        <f t="array" ref="H149">SUM(IF((LEFT('2-1 采购订单物料明细表报表导出'!$K:$K,7)=H$1)*('2-1 采购订单物料明细表报表导出'!$D:$D=$A149),'2-1 采购订单物料明细表报表导出'!$H:$H,0))</f>
        <v>0</v>
      </c>
      <c r="I149" s="23" cm="1">
        <f t="array" ref="I149">SUM(IF((LEFT('2-1 采购订单物料明细表报表导出'!$K:$K,7)=I$1)*('2-1 采购订单物料明细表报表导出'!$D:$D=$A149),'2-1 采购订单物料明细表报表导出'!$H:$H,0))</f>
        <v>0</v>
      </c>
      <c r="J149" s="23" cm="1">
        <f t="array" ref="J149">SUM(IF((LEFT('2-1 采购订单物料明细表报表导出'!$K:$K,7)=J$1)*('2-1 采购订单物料明细表报表导出'!$D:$D=$A149),'2-1 采购订单物料明细表报表导出'!$H:$H,0))</f>
        <v>0</v>
      </c>
      <c r="K149" s="23" cm="1">
        <f t="array" ref="K149">SUM(IF((LEFT('2-1 采购订单物料明细表报表导出'!$K:$K,7)=K$1)*('2-1 采购订单物料明细表报表导出'!$D:$D=$A149),'2-1 采购订单物料明细表报表导出'!$H:$H,0))</f>
        <v>0</v>
      </c>
      <c r="L149" s="23" cm="1">
        <f t="array" ref="L149">SUM(IF((LEFT('2-1 采购订单物料明细表报表导出'!$K:$K,7)=L$1)*('2-1 采购订单物料明细表报表导出'!$D:$D=$A149),'2-1 采购订单物料明细表报表导出'!$H:$H,0))</f>
        <v>0</v>
      </c>
      <c r="M149" s="23" cm="1">
        <f t="array" ref="M149">SUM(IF((LEFT('2-1 采购订单物料明细表报表导出'!$K:$K,7)=M$1)*('2-1 采购订单物料明细表报表导出'!$D:$D=$A149),'2-1 采购订单物料明细表报表导出'!$H:$H,0))</f>
        <v>0</v>
      </c>
      <c r="N149" s="23" cm="1">
        <f t="array" ref="N149">SUM(IF((LEFT('2-1 采购订单物料明细表报表导出'!$K:$K,7)=N$1)*('2-1 采购订单物料明细表报表导出'!$D:$D=$A149),'2-1 采购订单物料明细表报表导出'!$H:$H,0))</f>
        <v>0</v>
      </c>
      <c r="O149" s="23" cm="1">
        <f t="array" ref="O149">SUM(IF((LEFT('2-1 采购订单物料明细表报表导出'!$K:$K,7)=O$1)*('2-1 采购订单物料明细表报表导出'!$D:$D=$A149),'2-1 采购订单物料明细表报表导出'!$H:$H,0))</f>
        <v>0</v>
      </c>
    </row>
    <row r="150" ht="29" spans="1:15">
      <c r="A150" s="20" t="s">
        <v>3457</v>
      </c>
      <c r="B150" s="26" t="s">
        <v>2128</v>
      </c>
      <c r="C150" s="27" t="s">
        <v>2129</v>
      </c>
      <c r="D150" s="23" cm="1">
        <f t="array" ref="D150">SUM(IF((LEFT('2-1 采购订单物料明细表报表导出'!$K:$K,7)=D$1)*('2-1 采购订单物料明细表报表导出'!$D:$D=$A150),'2-1 采购订单物料明细表报表导出'!$H:$H,0))</f>
        <v>0</v>
      </c>
      <c r="E150" s="23" cm="1">
        <f t="array" ref="E150">SUM(IF((LEFT('2-1 采购订单物料明细表报表导出'!$K:$K,7)=E$1)*('2-1 采购订单物料明细表报表导出'!$D:$D=$A150),'2-1 采购订单物料明细表报表导出'!$H:$H,0))</f>
        <v>0</v>
      </c>
      <c r="F150" s="23" cm="1">
        <f t="array" ref="F150">SUM(IF((LEFT('2-1 采购订单物料明细表报表导出'!$K:$K,7)=F$1)*('2-1 采购订单物料明细表报表导出'!$D:$D=$A150),'2-1 采购订单物料明细表报表导出'!$H:$H,0))</f>
        <v>0</v>
      </c>
      <c r="G150" s="23" cm="1">
        <f t="array" ref="G150">SUM(IF((LEFT('2-1 采购订单物料明细表报表导出'!$K:$K,7)=G$1)*('2-1 采购订单物料明细表报表导出'!$D:$D=$A150),'2-1 采购订单物料明细表报表导出'!$H:$H,0))</f>
        <v>0</v>
      </c>
      <c r="H150" s="23" cm="1">
        <f t="array" ref="H150">SUM(IF((LEFT('2-1 采购订单物料明细表报表导出'!$K:$K,7)=H$1)*('2-1 采购订单物料明细表报表导出'!$D:$D=$A150),'2-1 采购订单物料明细表报表导出'!$H:$H,0))</f>
        <v>0</v>
      </c>
      <c r="I150" s="23" cm="1">
        <f t="array" ref="I150">SUM(IF((LEFT('2-1 采购订单物料明细表报表导出'!$K:$K,7)=I$1)*('2-1 采购订单物料明细表报表导出'!$D:$D=$A150),'2-1 采购订单物料明细表报表导出'!$H:$H,0))</f>
        <v>0</v>
      </c>
      <c r="J150" s="23" cm="1">
        <f t="array" ref="J150">SUM(IF((LEFT('2-1 采购订单物料明细表报表导出'!$K:$K,7)=J$1)*('2-1 采购订单物料明细表报表导出'!$D:$D=$A150),'2-1 采购订单物料明细表报表导出'!$H:$H,0))</f>
        <v>0</v>
      </c>
      <c r="K150" s="23" cm="1">
        <f t="array" ref="K150">SUM(IF((LEFT('2-1 采购订单物料明细表报表导出'!$K:$K,7)=K$1)*('2-1 采购订单物料明细表报表导出'!$D:$D=$A150),'2-1 采购订单物料明细表报表导出'!$H:$H,0))</f>
        <v>0</v>
      </c>
      <c r="L150" s="23" cm="1">
        <f t="array" ref="L150">SUM(IF((LEFT('2-1 采购订单物料明细表报表导出'!$K:$K,7)=L$1)*('2-1 采购订单物料明细表报表导出'!$D:$D=$A150),'2-1 采购订单物料明细表报表导出'!$H:$H,0))</f>
        <v>0</v>
      </c>
      <c r="M150" s="23" cm="1">
        <f t="array" ref="M150">SUM(IF((LEFT('2-1 采购订单物料明细表报表导出'!$K:$K,7)=M$1)*('2-1 采购订单物料明细表报表导出'!$D:$D=$A150),'2-1 采购订单物料明细表报表导出'!$H:$H,0))</f>
        <v>0</v>
      </c>
      <c r="N150" s="23" cm="1">
        <f t="array" ref="N150">SUM(IF((LEFT('2-1 采购订单物料明细表报表导出'!$K:$K,7)=N$1)*('2-1 采购订单物料明细表报表导出'!$D:$D=$A150),'2-1 采购订单物料明细表报表导出'!$H:$H,0))</f>
        <v>0</v>
      </c>
      <c r="O150" s="23" cm="1">
        <f t="array" ref="O150">SUM(IF((LEFT('2-1 采购订单物料明细表报表导出'!$K:$K,7)=O$1)*('2-1 采购订单物料明细表报表导出'!$D:$D=$A150),'2-1 采购订单物料明细表报表导出'!$H:$H,0))</f>
        <v>0</v>
      </c>
    </row>
    <row r="151" ht="29" spans="1:15">
      <c r="A151" s="20" t="s">
        <v>3458</v>
      </c>
      <c r="B151" s="26" t="s">
        <v>2128</v>
      </c>
      <c r="C151" s="27" t="s">
        <v>2129</v>
      </c>
      <c r="D151" s="23" cm="1">
        <f t="array" ref="D151">SUM(IF((LEFT('2-1 采购订单物料明细表报表导出'!$K:$K,7)=D$1)*('2-1 采购订单物料明细表报表导出'!$D:$D=$A151),'2-1 采购订单物料明细表报表导出'!$H:$H,0))</f>
        <v>0</v>
      </c>
      <c r="E151" s="23" cm="1">
        <f t="array" ref="E151">SUM(IF((LEFT('2-1 采购订单物料明细表报表导出'!$K:$K,7)=E$1)*('2-1 采购订单物料明细表报表导出'!$D:$D=$A151),'2-1 采购订单物料明细表报表导出'!$H:$H,0))</f>
        <v>0</v>
      </c>
      <c r="F151" s="23" cm="1">
        <f t="array" ref="F151">SUM(IF((LEFT('2-1 采购订单物料明细表报表导出'!$K:$K,7)=F$1)*('2-1 采购订单物料明细表报表导出'!$D:$D=$A151),'2-1 采购订单物料明细表报表导出'!$H:$H,0))</f>
        <v>0</v>
      </c>
      <c r="G151" s="23" cm="1">
        <f t="array" ref="G151">SUM(IF((LEFT('2-1 采购订单物料明细表报表导出'!$K:$K,7)=G$1)*('2-1 采购订单物料明细表报表导出'!$D:$D=$A151),'2-1 采购订单物料明细表报表导出'!$H:$H,0))</f>
        <v>0</v>
      </c>
      <c r="H151" s="23" cm="1">
        <f t="array" ref="H151">SUM(IF((LEFT('2-1 采购订单物料明细表报表导出'!$K:$K,7)=H$1)*('2-1 采购订单物料明细表报表导出'!$D:$D=$A151),'2-1 采购订单物料明细表报表导出'!$H:$H,0))</f>
        <v>0</v>
      </c>
      <c r="I151" s="23" cm="1">
        <f t="array" ref="I151">SUM(IF((LEFT('2-1 采购订单物料明细表报表导出'!$K:$K,7)=I$1)*('2-1 采购订单物料明细表报表导出'!$D:$D=$A151),'2-1 采购订单物料明细表报表导出'!$H:$H,0))</f>
        <v>0</v>
      </c>
      <c r="J151" s="23" cm="1">
        <f t="array" ref="J151">SUM(IF((LEFT('2-1 采购订单物料明细表报表导出'!$K:$K,7)=J$1)*('2-1 采购订单物料明细表报表导出'!$D:$D=$A151),'2-1 采购订单物料明细表报表导出'!$H:$H,0))</f>
        <v>0</v>
      </c>
      <c r="K151" s="23" cm="1">
        <f t="array" ref="K151">SUM(IF((LEFT('2-1 采购订单物料明细表报表导出'!$K:$K,7)=K$1)*('2-1 采购订单物料明细表报表导出'!$D:$D=$A151),'2-1 采购订单物料明细表报表导出'!$H:$H,0))</f>
        <v>0</v>
      </c>
      <c r="L151" s="23" cm="1">
        <f t="array" ref="L151">SUM(IF((LEFT('2-1 采购订单物料明细表报表导出'!$K:$K,7)=L$1)*('2-1 采购订单物料明细表报表导出'!$D:$D=$A151),'2-1 采购订单物料明细表报表导出'!$H:$H,0))</f>
        <v>0</v>
      </c>
      <c r="M151" s="23" cm="1">
        <f t="array" ref="M151">SUM(IF((LEFT('2-1 采购订单物料明细表报表导出'!$K:$K,7)=M$1)*('2-1 采购订单物料明细表报表导出'!$D:$D=$A151),'2-1 采购订单物料明细表报表导出'!$H:$H,0))</f>
        <v>0</v>
      </c>
      <c r="N151" s="23" cm="1">
        <f t="array" ref="N151">SUM(IF((LEFT('2-1 采购订单物料明细表报表导出'!$K:$K,7)=N$1)*('2-1 采购订单物料明细表报表导出'!$D:$D=$A151),'2-1 采购订单物料明细表报表导出'!$H:$H,0))</f>
        <v>0</v>
      </c>
      <c r="O151" s="23" cm="1">
        <f t="array" ref="O151">SUM(IF((LEFT('2-1 采购订单物料明细表报表导出'!$K:$K,7)=O$1)*('2-1 采购订单物料明细表报表导出'!$D:$D=$A151),'2-1 采购订单物料明细表报表导出'!$H:$H,0))</f>
        <v>0</v>
      </c>
    </row>
    <row r="152" ht="29" spans="1:15">
      <c r="A152" s="20" t="s">
        <v>3459</v>
      </c>
      <c r="B152" s="26" t="s">
        <v>2128</v>
      </c>
      <c r="C152" s="27" t="s">
        <v>2129</v>
      </c>
      <c r="D152" s="23" cm="1">
        <f t="array" ref="D152">SUM(IF((LEFT('2-1 采购订单物料明细表报表导出'!$K:$K,7)=D$1)*('2-1 采购订单物料明细表报表导出'!$D:$D=$A152),'2-1 采购订单物料明细表报表导出'!$H:$H,0))</f>
        <v>0</v>
      </c>
      <c r="E152" s="23" cm="1">
        <f t="array" ref="E152">SUM(IF((LEFT('2-1 采购订单物料明细表报表导出'!$K:$K,7)=E$1)*('2-1 采购订单物料明细表报表导出'!$D:$D=$A152),'2-1 采购订单物料明细表报表导出'!$H:$H,0))</f>
        <v>0</v>
      </c>
      <c r="F152" s="23" cm="1">
        <f t="array" ref="F152">SUM(IF((LEFT('2-1 采购订单物料明细表报表导出'!$K:$K,7)=F$1)*('2-1 采购订单物料明细表报表导出'!$D:$D=$A152),'2-1 采购订单物料明细表报表导出'!$H:$H,0))</f>
        <v>0</v>
      </c>
      <c r="G152" s="23" cm="1">
        <f t="array" ref="G152">SUM(IF((LEFT('2-1 采购订单物料明细表报表导出'!$K:$K,7)=G$1)*('2-1 采购订单物料明细表报表导出'!$D:$D=$A152),'2-1 采购订单物料明细表报表导出'!$H:$H,0))</f>
        <v>0</v>
      </c>
      <c r="H152" s="23" cm="1">
        <f t="array" ref="H152">SUM(IF((LEFT('2-1 采购订单物料明细表报表导出'!$K:$K,7)=H$1)*('2-1 采购订单物料明细表报表导出'!$D:$D=$A152),'2-1 采购订单物料明细表报表导出'!$H:$H,0))</f>
        <v>0</v>
      </c>
      <c r="I152" s="23" cm="1">
        <f t="array" ref="I152">SUM(IF((LEFT('2-1 采购订单物料明细表报表导出'!$K:$K,7)=I$1)*('2-1 采购订单物料明细表报表导出'!$D:$D=$A152),'2-1 采购订单物料明细表报表导出'!$H:$H,0))</f>
        <v>0</v>
      </c>
      <c r="J152" s="23" cm="1">
        <f t="array" ref="J152">SUM(IF((LEFT('2-1 采购订单物料明细表报表导出'!$K:$K,7)=J$1)*('2-1 采购订单物料明细表报表导出'!$D:$D=$A152),'2-1 采购订单物料明细表报表导出'!$H:$H,0))</f>
        <v>0</v>
      </c>
      <c r="K152" s="23" cm="1">
        <f t="array" ref="K152">SUM(IF((LEFT('2-1 采购订单物料明细表报表导出'!$K:$K,7)=K$1)*('2-1 采购订单物料明细表报表导出'!$D:$D=$A152),'2-1 采购订单物料明细表报表导出'!$H:$H,0))</f>
        <v>0</v>
      </c>
      <c r="L152" s="23" cm="1">
        <f t="array" ref="L152">SUM(IF((LEFT('2-1 采购订单物料明细表报表导出'!$K:$K,7)=L$1)*('2-1 采购订单物料明细表报表导出'!$D:$D=$A152),'2-1 采购订单物料明细表报表导出'!$H:$H,0))</f>
        <v>0</v>
      </c>
      <c r="M152" s="23" cm="1">
        <f t="array" ref="M152">SUM(IF((LEFT('2-1 采购订单物料明细表报表导出'!$K:$K,7)=M$1)*('2-1 采购订单物料明细表报表导出'!$D:$D=$A152),'2-1 采购订单物料明细表报表导出'!$H:$H,0))</f>
        <v>0</v>
      </c>
      <c r="N152" s="23" cm="1">
        <f t="array" ref="N152">SUM(IF((LEFT('2-1 采购订单物料明细表报表导出'!$K:$K,7)=N$1)*('2-1 采购订单物料明细表报表导出'!$D:$D=$A152),'2-1 采购订单物料明细表报表导出'!$H:$H,0))</f>
        <v>0</v>
      </c>
      <c r="O152" s="23" cm="1">
        <f t="array" ref="O152">SUM(IF((LEFT('2-1 采购订单物料明细表报表导出'!$K:$K,7)=O$1)*('2-1 采购订单物料明细表报表导出'!$D:$D=$A152),'2-1 采购订单物料明细表报表导出'!$H:$H,0))</f>
        <v>0</v>
      </c>
    </row>
    <row r="153" ht="29" spans="1:15">
      <c r="A153" s="20" t="s">
        <v>3460</v>
      </c>
      <c r="B153" s="26" t="s">
        <v>2128</v>
      </c>
      <c r="C153" s="27" t="s">
        <v>2129</v>
      </c>
      <c r="D153" s="23" cm="1">
        <f t="array" ref="D153">SUM(IF((LEFT('2-1 采购订单物料明细表报表导出'!$K:$K,7)=D$1)*('2-1 采购订单物料明细表报表导出'!$D:$D=$A153),'2-1 采购订单物料明细表报表导出'!$H:$H,0))</f>
        <v>0</v>
      </c>
      <c r="E153" s="23" cm="1">
        <f t="array" ref="E153">SUM(IF((LEFT('2-1 采购订单物料明细表报表导出'!$K:$K,7)=E$1)*('2-1 采购订单物料明细表报表导出'!$D:$D=$A153),'2-1 采购订单物料明细表报表导出'!$H:$H,0))</f>
        <v>0</v>
      </c>
      <c r="F153" s="23" cm="1">
        <f t="array" ref="F153">SUM(IF((LEFT('2-1 采购订单物料明细表报表导出'!$K:$K,7)=F$1)*('2-1 采购订单物料明细表报表导出'!$D:$D=$A153),'2-1 采购订单物料明细表报表导出'!$H:$H,0))</f>
        <v>0</v>
      </c>
      <c r="G153" s="23" cm="1">
        <f t="array" ref="G153">SUM(IF((LEFT('2-1 采购订单物料明细表报表导出'!$K:$K,7)=G$1)*('2-1 采购订单物料明细表报表导出'!$D:$D=$A153),'2-1 采购订单物料明细表报表导出'!$H:$H,0))</f>
        <v>0</v>
      </c>
      <c r="H153" s="23" cm="1">
        <f t="array" ref="H153">SUM(IF((LEFT('2-1 采购订单物料明细表报表导出'!$K:$K,7)=H$1)*('2-1 采购订单物料明细表报表导出'!$D:$D=$A153),'2-1 采购订单物料明细表报表导出'!$H:$H,0))</f>
        <v>0</v>
      </c>
      <c r="I153" s="23" cm="1">
        <f t="array" ref="I153">SUM(IF((LEFT('2-1 采购订单物料明细表报表导出'!$K:$K,7)=I$1)*('2-1 采购订单物料明细表报表导出'!$D:$D=$A153),'2-1 采购订单物料明细表报表导出'!$H:$H,0))</f>
        <v>0</v>
      </c>
      <c r="J153" s="23" cm="1">
        <f t="array" ref="J153">SUM(IF((LEFT('2-1 采购订单物料明细表报表导出'!$K:$K,7)=J$1)*('2-1 采购订单物料明细表报表导出'!$D:$D=$A153),'2-1 采购订单物料明细表报表导出'!$H:$H,0))</f>
        <v>0</v>
      </c>
      <c r="K153" s="23" cm="1">
        <f t="array" ref="K153">SUM(IF((LEFT('2-1 采购订单物料明细表报表导出'!$K:$K,7)=K$1)*('2-1 采购订单物料明细表报表导出'!$D:$D=$A153),'2-1 采购订单物料明细表报表导出'!$H:$H,0))</f>
        <v>0</v>
      </c>
      <c r="L153" s="23" cm="1">
        <f t="array" ref="L153">SUM(IF((LEFT('2-1 采购订单物料明细表报表导出'!$K:$K,7)=L$1)*('2-1 采购订单物料明细表报表导出'!$D:$D=$A153),'2-1 采购订单物料明细表报表导出'!$H:$H,0))</f>
        <v>0</v>
      </c>
      <c r="M153" s="23" cm="1">
        <f t="array" ref="M153">SUM(IF((LEFT('2-1 采购订单物料明细表报表导出'!$K:$K,7)=M$1)*('2-1 采购订单物料明细表报表导出'!$D:$D=$A153),'2-1 采购订单物料明细表报表导出'!$H:$H,0))</f>
        <v>0</v>
      </c>
      <c r="N153" s="23" cm="1">
        <f t="array" ref="N153">SUM(IF((LEFT('2-1 采购订单物料明细表报表导出'!$K:$K,7)=N$1)*('2-1 采购订单物料明细表报表导出'!$D:$D=$A153),'2-1 采购订单物料明细表报表导出'!$H:$H,0))</f>
        <v>0</v>
      </c>
      <c r="O153" s="23" cm="1">
        <f t="array" ref="O153">SUM(IF((LEFT('2-1 采购订单物料明细表报表导出'!$K:$K,7)=O$1)*('2-1 采购订单物料明细表报表导出'!$D:$D=$A153),'2-1 采购订单物料明细表报表导出'!$H:$H,0))</f>
        <v>0</v>
      </c>
    </row>
    <row r="154" ht="29" spans="1:15">
      <c r="A154" s="20" t="s">
        <v>3461</v>
      </c>
      <c r="B154" s="26" t="s">
        <v>2128</v>
      </c>
      <c r="C154" s="27" t="s">
        <v>2129</v>
      </c>
      <c r="D154" s="23" cm="1">
        <f t="array" ref="D154">SUM(IF((LEFT('2-1 采购订单物料明细表报表导出'!$K:$K,7)=D$1)*('2-1 采购订单物料明细表报表导出'!$D:$D=$A154),'2-1 采购订单物料明细表报表导出'!$H:$H,0))</f>
        <v>0</v>
      </c>
      <c r="E154" s="23" cm="1">
        <f t="array" ref="E154">SUM(IF((LEFT('2-1 采购订单物料明细表报表导出'!$K:$K,7)=E$1)*('2-1 采购订单物料明细表报表导出'!$D:$D=$A154),'2-1 采购订单物料明细表报表导出'!$H:$H,0))</f>
        <v>0</v>
      </c>
      <c r="F154" s="23" cm="1">
        <f t="array" ref="F154">SUM(IF((LEFT('2-1 采购订单物料明细表报表导出'!$K:$K,7)=F$1)*('2-1 采购订单物料明细表报表导出'!$D:$D=$A154),'2-1 采购订单物料明细表报表导出'!$H:$H,0))</f>
        <v>0</v>
      </c>
      <c r="G154" s="23" cm="1">
        <f t="array" ref="G154">SUM(IF((LEFT('2-1 采购订单物料明细表报表导出'!$K:$K,7)=G$1)*('2-1 采购订单物料明细表报表导出'!$D:$D=$A154),'2-1 采购订单物料明细表报表导出'!$H:$H,0))</f>
        <v>0</v>
      </c>
      <c r="H154" s="23" cm="1">
        <f t="array" ref="H154">SUM(IF((LEFT('2-1 采购订单物料明细表报表导出'!$K:$K,7)=H$1)*('2-1 采购订单物料明细表报表导出'!$D:$D=$A154),'2-1 采购订单物料明细表报表导出'!$H:$H,0))</f>
        <v>0</v>
      </c>
      <c r="I154" s="23" cm="1">
        <f t="array" ref="I154">SUM(IF((LEFT('2-1 采购订单物料明细表报表导出'!$K:$K,7)=I$1)*('2-1 采购订单物料明细表报表导出'!$D:$D=$A154),'2-1 采购订单物料明细表报表导出'!$H:$H,0))</f>
        <v>0</v>
      </c>
      <c r="J154" s="23" cm="1">
        <f t="array" ref="J154">SUM(IF((LEFT('2-1 采购订单物料明细表报表导出'!$K:$K,7)=J$1)*('2-1 采购订单物料明细表报表导出'!$D:$D=$A154),'2-1 采购订单物料明细表报表导出'!$H:$H,0))</f>
        <v>0</v>
      </c>
      <c r="K154" s="23" cm="1">
        <f t="array" ref="K154">SUM(IF((LEFT('2-1 采购订单物料明细表报表导出'!$K:$K,7)=K$1)*('2-1 采购订单物料明细表报表导出'!$D:$D=$A154),'2-1 采购订单物料明细表报表导出'!$H:$H,0))</f>
        <v>0</v>
      </c>
      <c r="L154" s="23" cm="1">
        <f t="array" ref="L154">SUM(IF((LEFT('2-1 采购订单物料明细表报表导出'!$K:$K,7)=L$1)*('2-1 采购订单物料明细表报表导出'!$D:$D=$A154),'2-1 采购订单物料明细表报表导出'!$H:$H,0))</f>
        <v>0</v>
      </c>
      <c r="M154" s="23" cm="1">
        <f t="array" ref="M154">SUM(IF((LEFT('2-1 采购订单物料明细表报表导出'!$K:$K,7)=M$1)*('2-1 采购订单物料明细表报表导出'!$D:$D=$A154),'2-1 采购订单物料明细表报表导出'!$H:$H,0))</f>
        <v>0</v>
      </c>
      <c r="N154" s="23" cm="1">
        <f t="array" ref="N154">SUM(IF((LEFT('2-1 采购订单物料明细表报表导出'!$K:$K,7)=N$1)*('2-1 采购订单物料明细表报表导出'!$D:$D=$A154),'2-1 采购订单物料明细表报表导出'!$H:$H,0))</f>
        <v>0</v>
      </c>
      <c r="O154" s="23" cm="1">
        <f t="array" ref="O154">SUM(IF((LEFT('2-1 采购订单物料明细表报表导出'!$K:$K,7)=O$1)*('2-1 采购订单物料明细表报表导出'!$D:$D=$A154),'2-1 采购订单物料明细表报表导出'!$H:$H,0))</f>
        <v>0</v>
      </c>
    </row>
    <row r="155" ht="29" spans="1:15">
      <c r="A155" s="20" t="s">
        <v>3462</v>
      </c>
      <c r="B155" s="26" t="s">
        <v>2128</v>
      </c>
      <c r="C155" s="27" t="s">
        <v>2129</v>
      </c>
      <c r="D155" s="23" cm="1">
        <f t="array" ref="D155">SUM(IF((LEFT('2-1 采购订单物料明细表报表导出'!$K:$K,7)=D$1)*('2-1 采购订单物料明细表报表导出'!$D:$D=$A155),'2-1 采购订单物料明细表报表导出'!$H:$H,0))</f>
        <v>0</v>
      </c>
      <c r="E155" s="23" cm="1">
        <f t="array" ref="E155">SUM(IF((LEFT('2-1 采购订单物料明细表报表导出'!$K:$K,7)=E$1)*('2-1 采购订单物料明细表报表导出'!$D:$D=$A155),'2-1 采购订单物料明细表报表导出'!$H:$H,0))</f>
        <v>0</v>
      </c>
      <c r="F155" s="23" cm="1">
        <f t="array" ref="F155">SUM(IF((LEFT('2-1 采购订单物料明细表报表导出'!$K:$K,7)=F$1)*('2-1 采购订单物料明细表报表导出'!$D:$D=$A155),'2-1 采购订单物料明细表报表导出'!$H:$H,0))</f>
        <v>0</v>
      </c>
      <c r="G155" s="23" cm="1">
        <f t="array" ref="G155">SUM(IF((LEFT('2-1 采购订单物料明细表报表导出'!$K:$K,7)=G$1)*('2-1 采购订单物料明细表报表导出'!$D:$D=$A155),'2-1 采购订单物料明细表报表导出'!$H:$H,0))</f>
        <v>0</v>
      </c>
      <c r="H155" s="23" cm="1">
        <f t="array" ref="H155">SUM(IF((LEFT('2-1 采购订单物料明细表报表导出'!$K:$K,7)=H$1)*('2-1 采购订单物料明细表报表导出'!$D:$D=$A155),'2-1 采购订单物料明细表报表导出'!$H:$H,0))</f>
        <v>0</v>
      </c>
      <c r="I155" s="23" cm="1">
        <f t="array" ref="I155">SUM(IF((LEFT('2-1 采购订单物料明细表报表导出'!$K:$K,7)=I$1)*('2-1 采购订单物料明细表报表导出'!$D:$D=$A155),'2-1 采购订单物料明细表报表导出'!$H:$H,0))</f>
        <v>0</v>
      </c>
      <c r="J155" s="23" cm="1">
        <f t="array" ref="J155">SUM(IF((LEFT('2-1 采购订单物料明细表报表导出'!$K:$K,7)=J$1)*('2-1 采购订单物料明细表报表导出'!$D:$D=$A155),'2-1 采购订单物料明细表报表导出'!$H:$H,0))</f>
        <v>0</v>
      </c>
      <c r="K155" s="23" cm="1">
        <f t="array" ref="K155">SUM(IF((LEFT('2-1 采购订单物料明细表报表导出'!$K:$K,7)=K$1)*('2-1 采购订单物料明细表报表导出'!$D:$D=$A155),'2-1 采购订单物料明细表报表导出'!$H:$H,0))</f>
        <v>0</v>
      </c>
      <c r="L155" s="23" cm="1">
        <f t="array" ref="L155">SUM(IF((LEFT('2-1 采购订单物料明细表报表导出'!$K:$K,7)=L$1)*('2-1 采购订单物料明细表报表导出'!$D:$D=$A155),'2-1 采购订单物料明细表报表导出'!$H:$H,0))</f>
        <v>0</v>
      </c>
      <c r="M155" s="23" cm="1">
        <f t="array" ref="M155">SUM(IF((LEFT('2-1 采购订单物料明细表报表导出'!$K:$K,7)=M$1)*('2-1 采购订单物料明细表报表导出'!$D:$D=$A155),'2-1 采购订单物料明细表报表导出'!$H:$H,0))</f>
        <v>0</v>
      </c>
      <c r="N155" s="23" cm="1">
        <f t="array" ref="N155">SUM(IF((LEFT('2-1 采购订单物料明细表报表导出'!$K:$K,7)=N$1)*('2-1 采购订单物料明细表报表导出'!$D:$D=$A155),'2-1 采购订单物料明细表报表导出'!$H:$H,0))</f>
        <v>0</v>
      </c>
      <c r="O155" s="23" cm="1">
        <f t="array" ref="O155">SUM(IF((LEFT('2-1 采购订单物料明细表报表导出'!$K:$K,7)=O$1)*('2-1 采购订单物料明细表报表导出'!$D:$D=$A155),'2-1 采购订单物料明细表报表导出'!$H:$H,0))</f>
        <v>0</v>
      </c>
    </row>
    <row r="156" ht="29" spans="1:15">
      <c r="A156" s="20" t="s">
        <v>3463</v>
      </c>
      <c r="B156" s="26" t="s">
        <v>2128</v>
      </c>
      <c r="C156" s="27" t="s">
        <v>2129</v>
      </c>
      <c r="D156" s="23" cm="1">
        <f t="array" ref="D156">SUM(IF((LEFT('2-1 采购订单物料明细表报表导出'!$K:$K,7)=D$1)*('2-1 采购订单物料明细表报表导出'!$D:$D=$A156),'2-1 采购订单物料明细表报表导出'!$H:$H,0))</f>
        <v>0</v>
      </c>
      <c r="E156" s="23" cm="1">
        <f t="array" ref="E156">SUM(IF((LEFT('2-1 采购订单物料明细表报表导出'!$K:$K,7)=E$1)*('2-1 采购订单物料明细表报表导出'!$D:$D=$A156),'2-1 采购订单物料明细表报表导出'!$H:$H,0))</f>
        <v>0</v>
      </c>
      <c r="F156" s="23" cm="1">
        <f t="array" ref="F156">SUM(IF((LEFT('2-1 采购订单物料明细表报表导出'!$K:$K,7)=F$1)*('2-1 采购订单物料明细表报表导出'!$D:$D=$A156),'2-1 采购订单物料明细表报表导出'!$H:$H,0))</f>
        <v>0</v>
      </c>
      <c r="G156" s="23" cm="1">
        <f t="array" ref="G156">SUM(IF((LEFT('2-1 采购订单物料明细表报表导出'!$K:$K,7)=G$1)*('2-1 采购订单物料明细表报表导出'!$D:$D=$A156),'2-1 采购订单物料明细表报表导出'!$H:$H,0))</f>
        <v>0</v>
      </c>
      <c r="H156" s="23" cm="1">
        <f t="array" ref="H156">SUM(IF((LEFT('2-1 采购订单物料明细表报表导出'!$K:$K,7)=H$1)*('2-1 采购订单物料明细表报表导出'!$D:$D=$A156),'2-1 采购订单物料明细表报表导出'!$H:$H,0))</f>
        <v>0</v>
      </c>
      <c r="I156" s="23" cm="1">
        <f t="array" ref="I156">SUM(IF((LEFT('2-1 采购订单物料明细表报表导出'!$K:$K,7)=I$1)*('2-1 采购订单物料明细表报表导出'!$D:$D=$A156),'2-1 采购订单物料明细表报表导出'!$H:$H,0))</f>
        <v>0</v>
      </c>
      <c r="J156" s="23" cm="1">
        <f t="array" ref="J156">SUM(IF((LEFT('2-1 采购订单物料明细表报表导出'!$K:$K,7)=J$1)*('2-1 采购订单物料明细表报表导出'!$D:$D=$A156),'2-1 采购订单物料明细表报表导出'!$H:$H,0))</f>
        <v>0</v>
      </c>
      <c r="K156" s="23" cm="1">
        <f t="array" ref="K156">SUM(IF((LEFT('2-1 采购订单物料明细表报表导出'!$K:$K,7)=K$1)*('2-1 采购订单物料明细表报表导出'!$D:$D=$A156),'2-1 采购订单物料明细表报表导出'!$H:$H,0))</f>
        <v>0</v>
      </c>
      <c r="L156" s="23" cm="1">
        <f t="array" ref="L156">SUM(IF((LEFT('2-1 采购订单物料明细表报表导出'!$K:$K,7)=L$1)*('2-1 采购订单物料明细表报表导出'!$D:$D=$A156),'2-1 采购订单物料明细表报表导出'!$H:$H,0))</f>
        <v>0</v>
      </c>
      <c r="M156" s="23" cm="1">
        <f t="array" ref="M156">SUM(IF((LEFT('2-1 采购订单物料明细表报表导出'!$K:$K,7)=M$1)*('2-1 采购订单物料明细表报表导出'!$D:$D=$A156),'2-1 采购订单物料明细表报表导出'!$H:$H,0))</f>
        <v>0</v>
      </c>
      <c r="N156" s="23" cm="1">
        <f t="array" ref="N156">SUM(IF((LEFT('2-1 采购订单物料明细表报表导出'!$K:$K,7)=N$1)*('2-1 采购订单物料明细表报表导出'!$D:$D=$A156),'2-1 采购订单物料明细表报表导出'!$H:$H,0))</f>
        <v>0</v>
      </c>
      <c r="O156" s="23" cm="1">
        <f t="array" ref="O156">SUM(IF((LEFT('2-1 采购订单物料明细表报表导出'!$K:$K,7)=O$1)*('2-1 采购订单物料明细表报表导出'!$D:$D=$A156),'2-1 采购订单物料明细表报表导出'!$H:$H,0))</f>
        <v>0</v>
      </c>
    </row>
    <row r="157" ht="29" spans="1:15">
      <c r="A157" s="20" t="s">
        <v>3464</v>
      </c>
      <c r="B157" s="26" t="s">
        <v>2128</v>
      </c>
      <c r="C157" s="27" t="s">
        <v>2129</v>
      </c>
      <c r="D157" s="23" cm="1">
        <f t="array" ref="D157">SUM(IF((LEFT('2-1 采购订单物料明细表报表导出'!$K:$K,7)=D$1)*('2-1 采购订单物料明细表报表导出'!$D:$D=$A157),'2-1 采购订单物料明细表报表导出'!$H:$H,0))</f>
        <v>0</v>
      </c>
      <c r="E157" s="23" cm="1">
        <f t="array" ref="E157">SUM(IF((LEFT('2-1 采购订单物料明细表报表导出'!$K:$K,7)=E$1)*('2-1 采购订单物料明细表报表导出'!$D:$D=$A157),'2-1 采购订单物料明细表报表导出'!$H:$H,0))</f>
        <v>0</v>
      </c>
      <c r="F157" s="23" cm="1">
        <f t="array" ref="F157">SUM(IF((LEFT('2-1 采购订单物料明细表报表导出'!$K:$K,7)=F$1)*('2-1 采购订单物料明细表报表导出'!$D:$D=$A157),'2-1 采购订单物料明细表报表导出'!$H:$H,0))</f>
        <v>0</v>
      </c>
      <c r="G157" s="23" cm="1">
        <f t="array" ref="G157">SUM(IF((LEFT('2-1 采购订单物料明细表报表导出'!$K:$K,7)=G$1)*('2-1 采购订单物料明细表报表导出'!$D:$D=$A157),'2-1 采购订单物料明细表报表导出'!$H:$H,0))</f>
        <v>0</v>
      </c>
      <c r="H157" s="23" cm="1">
        <f t="array" ref="H157">SUM(IF((LEFT('2-1 采购订单物料明细表报表导出'!$K:$K,7)=H$1)*('2-1 采购订单物料明细表报表导出'!$D:$D=$A157),'2-1 采购订单物料明细表报表导出'!$H:$H,0))</f>
        <v>0</v>
      </c>
      <c r="I157" s="23" cm="1">
        <f t="array" ref="I157">SUM(IF((LEFT('2-1 采购订单物料明细表报表导出'!$K:$K,7)=I$1)*('2-1 采购订单物料明细表报表导出'!$D:$D=$A157),'2-1 采购订单物料明细表报表导出'!$H:$H,0))</f>
        <v>0</v>
      </c>
      <c r="J157" s="23" cm="1">
        <f t="array" ref="J157">SUM(IF((LEFT('2-1 采购订单物料明细表报表导出'!$K:$K,7)=J$1)*('2-1 采购订单物料明细表报表导出'!$D:$D=$A157),'2-1 采购订单物料明细表报表导出'!$H:$H,0))</f>
        <v>0</v>
      </c>
      <c r="K157" s="23" cm="1">
        <f t="array" ref="K157">SUM(IF((LEFT('2-1 采购订单物料明细表报表导出'!$K:$K,7)=K$1)*('2-1 采购订单物料明细表报表导出'!$D:$D=$A157),'2-1 采购订单物料明细表报表导出'!$H:$H,0))</f>
        <v>0</v>
      </c>
      <c r="L157" s="23" cm="1">
        <f t="array" ref="L157">SUM(IF((LEFT('2-1 采购订单物料明细表报表导出'!$K:$K,7)=L$1)*('2-1 采购订单物料明细表报表导出'!$D:$D=$A157),'2-1 采购订单物料明细表报表导出'!$H:$H,0))</f>
        <v>0</v>
      </c>
      <c r="M157" s="23" cm="1">
        <f t="array" ref="M157">SUM(IF((LEFT('2-1 采购订单物料明细表报表导出'!$K:$K,7)=M$1)*('2-1 采购订单物料明细表报表导出'!$D:$D=$A157),'2-1 采购订单物料明细表报表导出'!$H:$H,0))</f>
        <v>0</v>
      </c>
      <c r="N157" s="23" cm="1">
        <f t="array" ref="N157">SUM(IF((LEFT('2-1 采购订单物料明细表报表导出'!$K:$K,7)=N$1)*('2-1 采购订单物料明细表报表导出'!$D:$D=$A157),'2-1 采购订单物料明细表报表导出'!$H:$H,0))</f>
        <v>0</v>
      </c>
      <c r="O157" s="23" cm="1">
        <f t="array" ref="O157">SUM(IF((LEFT('2-1 采购订单物料明细表报表导出'!$K:$K,7)=O$1)*('2-1 采购订单物料明细表报表导出'!$D:$D=$A157),'2-1 采购订单物料明细表报表导出'!$H:$H,0))</f>
        <v>0</v>
      </c>
    </row>
    <row r="158" ht="29" spans="1:15">
      <c r="A158" s="20" t="s">
        <v>3465</v>
      </c>
      <c r="B158" s="26" t="s">
        <v>2128</v>
      </c>
      <c r="C158" s="27" t="s">
        <v>2129</v>
      </c>
      <c r="D158" s="23" cm="1">
        <f t="array" ref="D158">SUM(IF((LEFT('2-1 采购订单物料明细表报表导出'!$K:$K,7)=D$1)*('2-1 采购订单物料明细表报表导出'!$D:$D=$A158),'2-1 采购订单物料明细表报表导出'!$H:$H,0))</f>
        <v>0</v>
      </c>
      <c r="E158" s="23" cm="1">
        <f t="array" ref="E158">SUM(IF((LEFT('2-1 采购订单物料明细表报表导出'!$K:$K,7)=E$1)*('2-1 采购订单物料明细表报表导出'!$D:$D=$A158),'2-1 采购订单物料明细表报表导出'!$H:$H,0))</f>
        <v>0</v>
      </c>
      <c r="F158" s="23" cm="1">
        <f t="array" ref="F158">SUM(IF((LEFT('2-1 采购订单物料明细表报表导出'!$K:$K,7)=F$1)*('2-1 采购订单物料明细表报表导出'!$D:$D=$A158),'2-1 采购订单物料明细表报表导出'!$H:$H,0))</f>
        <v>0</v>
      </c>
      <c r="G158" s="23" cm="1">
        <f t="array" ref="G158">SUM(IF((LEFT('2-1 采购订单物料明细表报表导出'!$K:$K,7)=G$1)*('2-1 采购订单物料明细表报表导出'!$D:$D=$A158),'2-1 采购订单物料明细表报表导出'!$H:$H,0))</f>
        <v>0</v>
      </c>
      <c r="H158" s="23" cm="1">
        <f t="array" ref="H158">SUM(IF((LEFT('2-1 采购订单物料明细表报表导出'!$K:$K,7)=H$1)*('2-1 采购订单物料明细表报表导出'!$D:$D=$A158),'2-1 采购订单物料明细表报表导出'!$H:$H,0))</f>
        <v>0</v>
      </c>
      <c r="I158" s="23" cm="1">
        <f t="array" ref="I158">SUM(IF((LEFT('2-1 采购订单物料明细表报表导出'!$K:$K,7)=I$1)*('2-1 采购订单物料明细表报表导出'!$D:$D=$A158),'2-1 采购订单物料明细表报表导出'!$H:$H,0))</f>
        <v>0</v>
      </c>
      <c r="J158" s="23" cm="1">
        <f t="array" ref="J158">SUM(IF((LEFT('2-1 采购订单物料明细表报表导出'!$K:$K,7)=J$1)*('2-1 采购订单物料明细表报表导出'!$D:$D=$A158),'2-1 采购订单物料明细表报表导出'!$H:$H,0))</f>
        <v>0</v>
      </c>
      <c r="K158" s="23" cm="1">
        <f t="array" ref="K158">SUM(IF((LEFT('2-1 采购订单物料明细表报表导出'!$K:$K,7)=K$1)*('2-1 采购订单物料明细表报表导出'!$D:$D=$A158),'2-1 采购订单物料明细表报表导出'!$H:$H,0))</f>
        <v>0</v>
      </c>
      <c r="L158" s="23" cm="1">
        <f t="array" ref="L158">SUM(IF((LEFT('2-1 采购订单物料明细表报表导出'!$K:$K,7)=L$1)*('2-1 采购订单物料明细表报表导出'!$D:$D=$A158),'2-1 采购订单物料明细表报表导出'!$H:$H,0))</f>
        <v>0</v>
      </c>
      <c r="M158" s="23" cm="1">
        <f t="array" ref="M158">SUM(IF((LEFT('2-1 采购订单物料明细表报表导出'!$K:$K,7)=M$1)*('2-1 采购订单物料明细表报表导出'!$D:$D=$A158),'2-1 采购订单物料明细表报表导出'!$H:$H,0))</f>
        <v>0</v>
      </c>
      <c r="N158" s="23" cm="1">
        <f t="array" ref="N158">SUM(IF((LEFT('2-1 采购订单物料明细表报表导出'!$K:$K,7)=N$1)*('2-1 采购订单物料明细表报表导出'!$D:$D=$A158),'2-1 采购订单物料明细表报表导出'!$H:$H,0))</f>
        <v>0</v>
      </c>
      <c r="O158" s="23" cm="1">
        <f t="array" ref="O158">SUM(IF((LEFT('2-1 采购订单物料明细表报表导出'!$K:$K,7)=O$1)*('2-1 采购订单物料明细表报表导出'!$D:$D=$A158),'2-1 采购订单物料明细表报表导出'!$H:$H,0))</f>
        <v>0</v>
      </c>
    </row>
    <row r="159" ht="29" spans="1:15">
      <c r="A159" s="20" t="s">
        <v>3466</v>
      </c>
      <c r="B159" s="26" t="s">
        <v>2128</v>
      </c>
      <c r="C159" s="27" t="s">
        <v>2129</v>
      </c>
      <c r="D159" s="23" cm="1">
        <f t="array" ref="D159">SUM(IF((LEFT('2-1 采购订单物料明细表报表导出'!$K:$K,7)=D$1)*('2-1 采购订单物料明细表报表导出'!$D:$D=$A159),'2-1 采购订单物料明细表报表导出'!$H:$H,0))</f>
        <v>0</v>
      </c>
      <c r="E159" s="23" cm="1">
        <f t="array" ref="E159">SUM(IF((LEFT('2-1 采购订单物料明细表报表导出'!$K:$K,7)=E$1)*('2-1 采购订单物料明细表报表导出'!$D:$D=$A159),'2-1 采购订单物料明细表报表导出'!$H:$H,0))</f>
        <v>0</v>
      </c>
      <c r="F159" s="23" cm="1">
        <f t="array" ref="F159">SUM(IF((LEFT('2-1 采购订单物料明细表报表导出'!$K:$K,7)=F$1)*('2-1 采购订单物料明细表报表导出'!$D:$D=$A159),'2-1 采购订单物料明细表报表导出'!$H:$H,0))</f>
        <v>0</v>
      </c>
      <c r="G159" s="23" cm="1">
        <f t="array" ref="G159">SUM(IF((LEFT('2-1 采购订单物料明细表报表导出'!$K:$K,7)=G$1)*('2-1 采购订单物料明细表报表导出'!$D:$D=$A159),'2-1 采购订单物料明细表报表导出'!$H:$H,0))</f>
        <v>0</v>
      </c>
      <c r="H159" s="23" cm="1">
        <f t="array" ref="H159">SUM(IF((LEFT('2-1 采购订单物料明细表报表导出'!$K:$K,7)=H$1)*('2-1 采购订单物料明细表报表导出'!$D:$D=$A159),'2-1 采购订单物料明细表报表导出'!$H:$H,0))</f>
        <v>0</v>
      </c>
      <c r="I159" s="23" cm="1">
        <f t="array" ref="I159">SUM(IF((LEFT('2-1 采购订单物料明细表报表导出'!$K:$K,7)=I$1)*('2-1 采购订单物料明细表报表导出'!$D:$D=$A159),'2-1 采购订单物料明细表报表导出'!$H:$H,0))</f>
        <v>0</v>
      </c>
      <c r="J159" s="23" cm="1">
        <f t="array" ref="J159">SUM(IF((LEFT('2-1 采购订单物料明细表报表导出'!$K:$K,7)=J$1)*('2-1 采购订单物料明细表报表导出'!$D:$D=$A159),'2-1 采购订单物料明细表报表导出'!$H:$H,0))</f>
        <v>0</v>
      </c>
      <c r="K159" s="23" cm="1">
        <f t="array" ref="K159">SUM(IF((LEFT('2-1 采购订单物料明细表报表导出'!$K:$K,7)=K$1)*('2-1 采购订单物料明细表报表导出'!$D:$D=$A159),'2-1 采购订单物料明细表报表导出'!$H:$H,0))</f>
        <v>0</v>
      </c>
      <c r="L159" s="23" cm="1">
        <f t="array" ref="L159">SUM(IF((LEFT('2-1 采购订单物料明细表报表导出'!$K:$K,7)=L$1)*('2-1 采购订单物料明细表报表导出'!$D:$D=$A159),'2-1 采购订单物料明细表报表导出'!$H:$H,0))</f>
        <v>0</v>
      </c>
      <c r="M159" s="23" cm="1">
        <f t="array" ref="M159">SUM(IF((LEFT('2-1 采购订单物料明细表报表导出'!$K:$K,7)=M$1)*('2-1 采购订单物料明细表报表导出'!$D:$D=$A159),'2-1 采购订单物料明细表报表导出'!$H:$H,0))</f>
        <v>0</v>
      </c>
      <c r="N159" s="23" cm="1">
        <f t="array" ref="N159">SUM(IF((LEFT('2-1 采购订单物料明细表报表导出'!$K:$K,7)=N$1)*('2-1 采购订单物料明细表报表导出'!$D:$D=$A159),'2-1 采购订单物料明细表报表导出'!$H:$H,0))</f>
        <v>0</v>
      </c>
      <c r="O159" s="23" cm="1">
        <f t="array" ref="O159">SUM(IF((LEFT('2-1 采购订单物料明细表报表导出'!$K:$K,7)=O$1)*('2-1 采购订单物料明细表报表导出'!$D:$D=$A159),'2-1 采购订单物料明细表报表导出'!$H:$H,0))</f>
        <v>0</v>
      </c>
    </row>
    <row r="160" ht="29" spans="1:15">
      <c r="A160" s="20" t="s">
        <v>3467</v>
      </c>
      <c r="B160" s="26" t="s">
        <v>2128</v>
      </c>
      <c r="C160" s="27" t="s">
        <v>2129</v>
      </c>
      <c r="D160" s="23" cm="1">
        <f t="array" ref="D160">SUM(IF((LEFT('2-1 采购订单物料明细表报表导出'!$K:$K,7)=D$1)*('2-1 采购订单物料明细表报表导出'!$D:$D=$A160),'2-1 采购订单物料明细表报表导出'!$H:$H,0))</f>
        <v>0</v>
      </c>
      <c r="E160" s="23" cm="1">
        <f t="array" ref="E160">SUM(IF((LEFT('2-1 采购订单物料明细表报表导出'!$K:$K,7)=E$1)*('2-1 采购订单物料明细表报表导出'!$D:$D=$A160),'2-1 采购订单物料明细表报表导出'!$H:$H,0))</f>
        <v>0</v>
      </c>
      <c r="F160" s="23" cm="1">
        <f t="array" ref="F160">SUM(IF((LEFT('2-1 采购订单物料明细表报表导出'!$K:$K,7)=F$1)*('2-1 采购订单物料明细表报表导出'!$D:$D=$A160),'2-1 采购订单物料明细表报表导出'!$H:$H,0))</f>
        <v>0</v>
      </c>
      <c r="G160" s="23" cm="1">
        <f t="array" ref="G160">SUM(IF((LEFT('2-1 采购订单物料明细表报表导出'!$K:$K,7)=G$1)*('2-1 采购订单物料明细表报表导出'!$D:$D=$A160),'2-1 采购订单物料明细表报表导出'!$H:$H,0))</f>
        <v>0</v>
      </c>
      <c r="H160" s="23" cm="1">
        <f t="array" ref="H160">SUM(IF((LEFT('2-1 采购订单物料明细表报表导出'!$K:$K,7)=H$1)*('2-1 采购订单物料明细表报表导出'!$D:$D=$A160),'2-1 采购订单物料明细表报表导出'!$H:$H,0))</f>
        <v>0</v>
      </c>
      <c r="I160" s="23" cm="1">
        <f t="array" ref="I160">SUM(IF((LEFT('2-1 采购订单物料明细表报表导出'!$K:$K,7)=I$1)*('2-1 采购订单物料明细表报表导出'!$D:$D=$A160),'2-1 采购订单物料明细表报表导出'!$H:$H,0))</f>
        <v>0</v>
      </c>
      <c r="J160" s="23" cm="1">
        <f t="array" ref="J160">SUM(IF((LEFT('2-1 采购订单物料明细表报表导出'!$K:$K,7)=J$1)*('2-1 采购订单物料明细表报表导出'!$D:$D=$A160),'2-1 采购订单物料明细表报表导出'!$H:$H,0))</f>
        <v>0</v>
      </c>
      <c r="K160" s="23" cm="1">
        <f t="array" ref="K160">SUM(IF((LEFT('2-1 采购订单物料明细表报表导出'!$K:$K,7)=K$1)*('2-1 采购订单物料明细表报表导出'!$D:$D=$A160),'2-1 采购订单物料明细表报表导出'!$H:$H,0))</f>
        <v>0</v>
      </c>
      <c r="L160" s="23" cm="1">
        <f t="array" ref="L160">SUM(IF((LEFT('2-1 采购订单物料明细表报表导出'!$K:$K,7)=L$1)*('2-1 采购订单物料明细表报表导出'!$D:$D=$A160),'2-1 采购订单物料明细表报表导出'!$H:$H,0))</f>
        <v>0</v>
      </c>
      <c r="M160" s="23" cm="1">
        <f t="array" ref="M160">SUM(IF((LEFT('2-1 采购订单物料明细表报表导出'!$K:$K,7)=M$1)*('2-1 采购订单物料明细表报表导出'!$D:$D=$A160),'2-1 采购订单物料明细表报表导出'!$H:$H,0))</f>
        <v>0</v>
      </c>
      <c r="N160" s="23" cm="1">
        <f t="array" ref="N160">SUM(IF((LEFT('2-1 采购订单物料明细表报表导出'!$K:$K,7)=N$1)*('2-1 采购订单物料明细表报表导出'!$D:$D=$A160),'2-1 采购订单物料明细表报表导出'!$H:$H,0))</f>
        <v>0</v>
      </c>
      <c r="O160" s="23" cm="1">
        <f t="array" ref="O160">SUM(IF((LEFT('2-1 采购订单物料明细表报表导出'!$K:$K,7)=O$1)*('2-1 采购订单物料明细表报表导出'!$D:$D=$A160),'2-1 采购订单物料明细表报表导出'!$H:$H,0))</f>
        <v>0</v>
      </c>
    </row>
    <row r="161" ht="29" spans="1:15">
      <c r="A161" s="20" t="s">
        <v>3468</v>
      </c>
      <c r="B161" s="26" t="s">
        <v>2128</v>
      </c>
      <c r="C161" s="27" t="s">
        <v>2129</v>
      </c>
      <c r="D161" s="23" cm="1">
        <f t="array" ref="D161">SUM(IF((LEFT('2-1 采购订单物料明细表报表导出'!$K:$K,7)=D$1)*('2-1 采购订单物料明细表报表导出'!$D:$D=$A161),'2-1 采购订单物料明细表报表导出'!$H:$H,0))</f>
        <v>0</v>
      </c>
      <c r="E161" s="23" cm="1">
        <f t="array" ref="E161">SUM(IF((LEFT('2-1 采购订单物料明细表报表导出'!$K:$K,7)=E$1)*('2-1 采购订单物料明细表报表导出'!$D:$D=$A161),'2-1 采购订单物料明细表报表导出'!$H:$H,0))</f>
        <v>0</v>
      </c>
      <c r="F161" s="23" cm="1">
        <f t="array" ref="F161">SUM(IF((LEFT('2-1 采购订单物料明细表报表导出'!$K:$K,7)=F$1)*('2-1 采购订单物料明细表报表导出'!$D:$D=$A161),'2-1 采购订单物料明细表报表导出'!$H:$H,0))</f>
        <v>0</v>
      </c>
      <c r="G161" s="23" cm="1">
        <f t="array" ref="G161">SUM(IF((LEFT('2-1 采购订单物料明细表报表导出'!$K:$K,7)=G$1)*('2-1 采购订单物料明细表报表导出'!$D:$D=$A161),'2-1 采购订单物料明细表报表导出'!$H:$H,0))</f>
        <v>0</v>
      </c>
      <c r="H161" s="23" cm="1">
        <f t="array" ref="H161">SUM(IF((LEFT('2-1 采购订单物料明细表报表导出'!$K:$K,7)=H$1)*('2-1 采购订单物料明细表报表导出'!$D:$D=$A161),'2-1 采购订单物料明细表报表导出'!$H:$H,0))</f>
        <v>0</v>
      </c>
      <c r="I161" s="23" cm="1">
        <f t="array" ref="I161">SUM(IF((LEFT('2-1 采购订单物料明细表报表导出'!$K:$K,7)=I$1)*('2-1 采购订单物料明细表报表导出'!$D:$D=$A161),'2-1 采购订单物料明细表报表导出'!$H:$H,0))</f>
        <v>0</v>
      </c>
      <c r="J161" s="23" cm="1">
        <f t="array" ref="J161">SUM(IF((LEFT('2-1 采购订单物料明细表报表导出'!$K:$K,7)=J$1)*('2-1 采购订单物料明细表报表导出'!$D:$D=$A161),'2-1 采购订单物料明细表报表导出'!$H:$H,0))</f>
        <v>0</v>
      </c>
      <c r="K161" s="23" cm="1">
        <f t="array" ref="K161">SUM(IF((LEFT('2-1 采购订单物料明细表报表导出'!$K:$K,7)=K$1)*('2-1 采购订单物料明细表报表导出'!$D:$D=$A161),'2-1 采购订单物料明细表报表导出'!$H:$H,0))</f>
        <v>0</v>
      </c>
      <c r="L161" s="23" cm="1">
        <f t="array" ref="L161">SUM(IF((LEFT('2-1 采购订单物料明细表报表导出'!$K:$K,7)=L$1)*('2-1 采购订单物料明细表报表导出'!$D:$D=$A161),'2-1 采购订单物料明细表报表导出'!$H:$H,0))</f>
        <v>0</v>
      </c>
      <c r="M161" s="23" cm="1">
        <f t="array" ref="M161">SUM(IF((LEFT('2-1 采购订单物料明细表报表导出'!$K:$K,7)=M$1)*('2-1 采购订单物料明细表报表导出'!$D:$D=$A161),'2-1 采购订单物料明细表报表导出'!$H:$H,0))</f>
        <v>0</v>
      </c>
      <c r="N161" s="23" cm="1">
        <f t="array" ref="N161">SUM(IF((LEFT('2-1 采购订单物料明细表报表导出'!$K:$K,7)=N$1)*('2-1 采购订单物料明细表报表导出'!$D:$D=$A161),'2-1 采购订单物料明细表报表导出'!$H:$H,0))</f>
        <v>0</v>
      </c>
      <c r="O161" s="23" cm="1">
        <f t="array" ref="O161">SUM(IF((LEFT('2-1 采购订单物料明细表报表导出'!$K:$K,7)=O$1)*('2-1 采购订单物料明细表报表导出'!$D:$D=$A161),'2-1 采购订单物料明细表报表导出'!$H:$H,0))</f>
        <v>0</v>
      </c>
    </row>
    <row r="162" ht="29" spans="1:15">
      <c r="A162" s="20" t="s">
        <v>3469</v>
      </c>
      <c r="B162" s="26" t="s">
        <v>2128</v>
      </c>
      <c r="C162" s="27" t="s">
        <v>2129</v>
      </c>
      <c r="D162" s="23" cm="1">
        <f t="array" ref="D162">SUM(IF((LEFT('2-1 采购订单物料明细表报表导出'!$K:$K,7)=D$1)*('2-1 采购订单物料明细表报表导出'!$D:$D=$A162),'2-1 采购订单物料明细表报表导出'!$H:$H,0))</f>
        <v>0</v>
      </c>
      <c r="E162" s="23" cm="1">
        <f t="array" ref="E162">SUM(IF((LEFT('2-1 采购订单物料明细表报表导出'!$K:$K,7)=E$1)*('2-1 采购订单物料明细表报表导出'!$D:$D=$A162),'2-1 采购订单物料明细表报表导出'!$H:$H,0))</f>
        <v>0</v>
      </c>
      <c r="F162" s="23" cm="1">
        <f t="array" ref="F162">SUM(IF((LEFT('2-1 采购订单物料明细表报表导出'!$K:$K,7)=F$1)*('2-1 采购订单物料明细表报表导出'!$D:$D=$A162),'2-1 采购订单物料明细表报表导出'!$H:$H,0))</f>
        <v>0</v>
      </c>
      <c r="G162" s="23" cm="1">
        <f t="array" ref="G162">SUM(IF((LEFT('2-1 采购订单物料明细表报表导出'!$K:$K,7)=G$1)*('2-1 采购订单物料明细表报表导出'!$D:$D=$A162),'2-1 采购订单物料明细表报表导出'!$H:$H,0))</f>
        <v>0</v>
      </c>
      <c r="H162" s="23" cm="1">
        <f t="array" ref="H162">SUM(IF((LEFT('2-1 采购订单物料明细表报表导出'!$K:$K,7)=H$1)*('2-1 采购订单物料明细表报表导出'!$D:$D=$A162),'2-1 采购订单物料明细表报表导出'!$H:$H,0))</f>
        <v>0</v>
      </c>
      <c r="I162" s="23" cm="1">
        <f t="array" ref="I162">SUM(IF((LEFT('2-1 采购订单物料明细表报表导出'!$K:$K,7)=I$1)*('2-1 采购订单物料明细表报表导出'!$D:$D=$A162),'2-1 采购订单物料明细表报表导出'!$H:$H,0))</f>
        <v>0</v>
      </c>
      <c r="J162" s="23" cm="1">
        <f t="array" ref="J162">SUM(IF((LEFT('2-1 采购订单物料明细表报表导出'!$K:$K,7)=J$1)*('2-1 采购订单物料明细表报表导出'!$D:$D=$A162),'2-1 采购订单物料明细表报表导出'!$H:$H,0))</f>
        <v>0</v>
      </c>
      <c r="K162" s="23" cm="1">
        <f t="array" ref="K162">SUM(IF((LEFT('2-1 采购订单物料明细表报表导出'!$K:$K,7)=K$1)*('2-1 采购订单物料明细表报表导出'!$D:$D=$A162),'2-1 采购订单物料明细表报表导出'!$H:$H,0))</f>
        <v>0</v>
      </c>
      <c r="L162" s="23" cm="1">
        <f t="array" ref="L162">SUM(IF((LEFT('2-1 采购订单物料明细表报表导出'!$K:$K,7)=L$1)*('2-1 采购订单物料明细表报表导出'!$D:$D=$A162),'2-1 采购订单物料明细表报表导出'!$H:$H,0))</f>
        <v>0</v>
      </c>
      <c r="M162" s="23" cm="1">
        <f t="array" ref="M162">SUM(IF((LEFT('2-1 采购订单物料明细表报表导出'!$K:$K,7)=M$1)*('2-1 采购订单物料明细表报表导出'!$D:$D=$A162),'2-1 采购订单物料明细表报表导出'!$H:$H,0))</f>
        <v>0</v>
      </c>
      <c r="N162" s="23" cm="1">
        <f t="array" ref="N162">SUM(IF((LEFT('2-1 采购订单物料明细表报表导出'!$K:$K,7)=N$1)*('2-1 采购订单物料明细表报表导出'!$D:$D=$A162),'2-1 采购订单物料明细表报表导出'!$H:$H,0))</f>
        <v>0</v>
      </c>
      <c r="O162" s="23" cm="1">
        <f t="array" ref="O162">SUM(IF((LEFT('2-1 采购订单物料明细表报表导出'!$K:$K,7)=O$1)*('2-1 采购订单物料明细表报表导出'!$D:$D=$A162),'2-1 采购订单物料明细表报表导出'!$H:$H,0))</f>
        <v>0</v>
      </c>
    </row>
    <row r="163" ht="29" spans="1:15">
      <c r="A163" s="20" t="s">
        <v>3470</v>
      </c>
      <c r="B163" s="26" t="s">
        <v>2128</v>
      </c>
      <c r="C163" s="27" t="s">
        <v>2129</v>
      </c>
      <c r="D163" s="23" cm="1">
        <f t="array" ref="D163">SUM(IF((LEFT('2-1 采购订单物料明细表报表导出'!$K:$K,7)=D$1)*('2-1 采购订单物料明细表报表导出'!$D:$D=$A163),'2-1 采购订单物料明细表报表导出'!$H:$H,0))</f>
        <v>0</v>
      </c>
      <c r="E163" s="23" cm="1">
        <f t="array" ref="E163">SUM(IF((LEFT('2-1 采购订单物料明细表报表导出'!$K:$K,7)=E$1)*('2-1 采购订单物料明细表报表导出'!$D:$D=$A163),'2-1 采购订单物料明细表报表导出'!$H:$H,0))</f>
        <v>0</v>
      </c>
      <c r="F163" s="23" cm="1">
        <f t="array" ref="F163">SUM(IF((LEFT('2-1 采购订单物料明细表报表导出'!$K:$K,7)=F$1)*('2-1 采购订单物料明细表报表导出'!$D:$D=$A163),'2-1 采购订单物料明细表报表导出'!$H:$H,0))</f>
        <v>0</v>
      </c>
      <c r="G163" s="23" cm="1">
        <f t="array" ref="G163">SUM(IF((LEFT('2-1 采购订单物料明细表报表导出'!$K:$K,7)=G$1)*('2-1 采购订单物料明细表报表导出'!$D:$D=$A163),'2-1 采购订单物料明细表报表导出'!$H:$H,0))</f>
        <v>0</v>
      </c>
      <c r="H163" s="23" cm="1">
        <f t="array" ref="H163">SUM(IF((LEFT('2-1 采购订单物料明细表报表导出'!$K:$K,7)=H$1)*('2-1 采购订单物料明细表报表导出'!$D:$D=$A163),'2-1 采购订单物料明细表报表导出'!$H:$H,0))</f>
        <v>0</v>
      </c>
      <c r="I163" s="23" cm="1">
        <f t="array" ref="I163">SUM(IF((LEFT('2-1 采购订单物料明细表报表导出'!$K:$K,7)=I$1)*('2-1 采购订单物料明细表报表导出'!$D:$D=$A163),'2-1 采购订单物料明细表报表导出'!$H:$H,0))</f>
        <v>0</v>
      </c>
      <c r="J163" s="23" cm="1">
        <f t="array" ref="J163">SUM(IF((LEFT('2-1 采购订单物料明细表报表导出'!$K:$K,7)=J$1)*('2-1 采购订单物料明细表报表导出'!$D:$D=$A163),'2-1 采购订单物料明细表报表导出'!$H:$H,0))</f>
        <v>0</v>
      </c>
      <c r="K163" s="23" cm="1">
        <f t="array" ref="K163">SUM(IF((LEFT('2-1 采购订单物料明细表报表导出'!$K:$K,7)=K$1)*('2-1 采购订单物料明细表报表导出'!$D:$D=$A163),'2-1 采购订单物料明细表报表导出'!$H:$H,0))</f>
        <v>0</v>
      </c>
      <c r="L163" s="23" cm="1">
        <f t="array" ref="L163">SUM(IF((LEFT('2-1 采购订单物料明细表报表导出'!$K:$K,7)=L$1)*('2-1 采购订单物料明细表报表导出'!$D:$D=$A163),'2-1 采购订单物料明细表报表导出'!$H:$H,0))</f>
        <v>0</v>
      </c>
      <c r="M163" s="23" cm="1">
        <f t="array" ref="M163">SUM(IF((LEFT('2-1 采购订单物料明细表报表导出'!$K:$K,7)=M$1)*('2-1 采购订单物料明细表报表导出'!$D:$D=$A163),'2-1 采购订单物料明细表报表导出'!$H:$H,0))</f>
        <v>0</v>
      </c>
      <c r="N163" s="23" cm="1">
        <f t="array" ref="N163">SUM(IF((LEFT('2-1 采购订单物料明细表报表导出'!$K:$K,7)=N$1)*('2-1 采购订单物料明细表报表导出'!$D:$D=$A163),'2-1 采购订单物料明细表报表导出'!$H:$H,0))</f>
        <v>0</v>
      </c>
      <c r="O163" s="23" cm="1">
        <f t="array" ref="O163">SUM(IF((LEFT('2-1 采购订单物料明细表报表导出'!$K:$K,7)=O$1)*('2-1 采购订单物料明细表报表导出'!$D:$D=$A163),'2-1 采购订单物料明细表报表导出'!$H:$H,0))</f>
        <v>0</v>
      </c>
    </row>
    <row r="164" ht="29" spans="1:15">
      <c r="A164" s="20" t="s">
        <v>3471</v>
      </c>
      <c r="B164" s="26" t="s">
        <v>2128</v>
      </c>
      <c r="C164" s="27" t="s">
        <v>2129</v>
      </c>
      <c r="D164" s="23" cm="1">
        <f t="array" ref="D164">SUM(IF((LEFT('2-1 采购订单物料明细表报表导出'!$K:$K,7)=D$1)*('2-1 采购订单物料明细表报表导出'!$D:$D=$A164),'2-1 采购订单物料明细表报表导出'!$H:$H,0))</f>
        <v>0</v>
      </c>
      <c r="E164" s="23" cm="1">
        <f t="array" ref="E164">SUM(IF((LEFT('2-1 采购订单物料明细表报表导出'!$K:$K,7)=E$1)*('2-1 采购订单物料明细表报表导出'!$D:$D=$A164),'2-1 采购订单物料明细表报表导出'!$H:$H,0))</f>
        <v>0</v>
      </c>
      <c r="F164" s="23" cm="1">
        <f t="array" ref="F164">SUM(IF((LEFT('2-1 采购订单物料明细表报表导出'!$K:$K,7)=F$1)*('2-1 采购订单物料明细表报表导出'!$D:$D=$A164),'2-1 采购订单物料明细表报表导出'!$H:$H,0))</f>
        <v>0</v>
      </c>
      <c r="G164" s="23" cm="1">
        <f t="array" ref="G164">SUM(IF((LEFT('2-1 采购订单物料明细表报表导出'!$K:$K,7)=G$1)*('2-1 采购订单物料明细表报表导出'!$D:$D=$A164),'2-1 采购订单物料明细表报表导出'!$H:$H,0))</f>
        <v>0</v>
      </c>
      <c r="H164" s="23" cm="1">
        <f t="array" ref="H164">SUM(IF((LEFT('2-1 采购订单物料明细表报表导出'!$K:$K,7)=H$1)*('2-1 采购订单物料明细表报表导出'!$D:$D=$A164),'2-1 采购订单物料明细表报表导出'!$H:$H,0))</f>
        <v>0</v>
      </c>
      <c r="I164" s="23" cm="1">
        <f t="array" ref="I164">SUM(IF((LEFT('2-1 采购订单物料明细表报表导出'!$K:$K,7)=I$1)*('2-1 采购订单物料明细表报表导出'!$D:$D=$A164),'2-1 采购订单物料明细表报表导出'!$H:$H,0))</f>
        <v>0</v>
      </c>
      <c r="J164" s="23" cm="1">
        <f t="array" ref="J164">SUM(IF((LEFT('2-1 采购订单物料明细表报表导出'!$K:$K,7)=J$1)*('2-1 采购订单物料明细表报表导出'!$D:$D=$A164),'2-1 采购订单物料明细表报表导出'!$H:$H,0))</f>
        <v>0</v>
      </c>
      <c r="K164" s="23" cm="1">
        <f t="array" ref="K164">SUM(IF((LEFT('2-1 采购订单物料明细表报表导出'!$K:$K,7)=K$1)*('2-1 采购订单物料明细表报表导出'!$D:$D=$A164),'2-1 采购订单物料明细表报表导出'!$H:$H,0))</f>
        <v>0</v>
      </c>
      <c r="L164" s="23" cm="1">
        <f t="array" ref="L164">SUM(IF((LEFT('2-1 采购订单物料明细表报表导出'!$K:$K,7)=L$1)*('2-1 采购订单物料明细表报表导出'!$D:$D=$A164),'2-1 采购订单物料明细表报表导出'!$H:$H,0))</f>
        <v>0</v>
      </c>
      <c r="M164" s="23" cm="1">
        <f t="array" ref="M164">SUM(IF((LEFT('2-1 采购订单物料明细表报表导出'!$K:$K,7)=M$1)*('2-1 采购订单物料明细表报表导出'!$D:$D=$A164),'2-1 采购订单物料明细表报表导出'!$H:$H,0))</f>
        <v>0</v>
      </c>
      <c r="N164" s="23" cm="1">
        <f t="array" ref="N164">SUM(IF((LEFT('2-1 采购订单物料明细表报表导出'!$K:$K,7)=N$1)*('2-1 采购订单物料明细表报表导出'!$D:$D=$A164),'2-1 采购订单物料明细表报表导出'!$H:$H,0))</f>
        <v>0</v>
      </c>
      <c r="O164" s="23" cm="1">
        <f t="array" ref="O164">SUM(IF((LEFT('2-1 采购订单物料明细表报表导出'!$K:$K,7)=O$1)*('2-1 采购订单物料明细表报表导出'!$D:$D=$A164),'2-1 采购订单物料明细表报表导出'!$H:$H,0))</f>
        <v>0</v>
      </c>
    </row>
    <row r="165" ht="29" spans="1:15">
      <c r="A165" s="20" t="s">
        <v>3472</v>
      </c>
      <c r="B165" s="26" t="s">
        <v>2128</v>
      </c>
      <c r="C165" s="27" t="s">
        <v>2129</v>
      </c>
      <c r="D165" s="23" cm="1">
        <f t="array" ref="D165">SUM(IF((LEFT('2-1 采购订单物料明细表报表导出'!$K:$K,7)=D$1)*('2-1 采购订单物料明细表报表导出'!$D:$D=$A165),'2-1 采购订单物料明细表报表导出'!$H:$H,0))</f>
        <v>0</v>
      </c>
      <c r="E165" s="23" cm="1">
        <f t="array" ref="E165">SUM(IF((LEFT('2-1 采购订单物料明细表报表导出'!$K:$K,7)=E$1)*('2-1 采购订单物料明细表报表导出'!$D:$D=$A165),'2-1 采购订单物料明细表报表导出'!$H:$H,0))</f>
        <v>0</v>
      </c>
      <c r="F165" s="23" cm="1">
        <f t="array" ref="F165">SUM(IF((LEFT('2-1 采购订单物料明细表报表导出'!$K:$K,7)=F$1)*('2-1 采购订单物料明细表报表导出'!$D:$D=$A165),'2-1 采购订单物料明细表报表导出'!$H:$H,0))</f>
        <v>0</v>
      </c>
      <c r="G165" s="23" cm="1">
        <f t="array" ref="G165">SUM(IF((LEFT('2-1 采购订单物料明细表报表导出'!$K:$K,7)=G$1)*('2-1 采购订单物料明细表报表导出'!$D:$D=$A165),'2-1 采购订单物料明细表报表导出'!$H:$H,0))</f>
        <v>0</v>
      </c>
      <c r="H165" s="23" cm="1">
        <f t="array" ref="H165">SUM(IF((LEFT('2-1 采购订单物料明细表报表导出'!$K:$K,7)=H$1)*('2-1 采购订单物料明细表报表导出'!$D:$D=$A165),'2-1 采购订单物料明细表报表导出'!$H:$H,0))</f>
        <v>0</v>
      </c>
      <c r="I165" s="23" cm="1">
        <f t="array" ref="I165">SUM(IF((LEFT('2-1 采购订单物料明细表报表导出'!$K:$K,7)=I$1)*('2-1 采购订单物料明细表报表导出'!$D:$D=$A165),'2-1 采购订单物料明细表报表导出'!$H:$H,0))</f>
        <v>0</v>
      </c>
      <c r="J165" s="23" cm="1">
        <f t="array" ref="J165">SUM(IF((LEFT('2-1 采购订单物料明细表报表导出'!$K:$K,7)=J$1)*('2-1 采购订单物料明细表报表导出'!$D:$D=$A165),'2-1 采购订单物料明细表报表导出'!$H:$H,0))</f>
        <v>0</v>
      </c>
      <c r="K165" s="23" cm="1">
        <f t="array" ref="K165">SUM(IF((LEFT('2-1 采购订单物料明细表报表导出'!$K:$K,7)=K$1)*('2-1 采购订单物料明细表报表导出'!$D:$D=$A165),'2-1 采购订单物料明细表报表导出'!$H:$H,0))</f>
        <v>0</v>
      </c>
      <c r="L165" s="23" cm="1">
        <f t="array" ref="L165">SUM(IF((LEFT('2-1 采购订单物料明细表报表导出'!$K:$K,7)=L$1)*('2-1 采购订单物料明细表报表导出'!$D:$D=$A165),'2-1 采购订单物料明细表报表导出'!$H:$H,0))</f>
        <v>0</v>
      </c>
      <c r="M165" s="23" cm="1">
        <f t="array" ref="M165">SUM(IF((LEFT('2-1 采购订单物料明细表报表导出'!$K:$K,7)=M$1)*('2-1 采购订单物料明细表报表导出'!$D:$D=$A165),'2-1 采购订单物料明细表报表导出'!$H:$H,0))</f>
        <v>0</v>
      </c>
      <c r="N165" s="23" cm="1">
        <f t="array" ref="N165">SUM(IF((LEFT('2-1 采购订单物料明细表报表导出'!$K:$K,7)=N$1)*('2-1 采购订单物料明细表报表导出'!$D:$D=$A165),'2-1 采购订单物料明细表报表导出'!$H:$H,0))</f>
        <v>0</v>
      </c>
      <c r="O165" s="23" cm="1">
        <f t="array" ref="O165">SUM(IF((LEFT('2-1 采购订单物料明细表报表导出'!$K:$K,7)=O$1)*('2-1 采购订单物料明细表报表导出'!$D:$D=$A165),'2-1 采购订单物料明细表报表导出'!$H:$H,0))</f>
        <v>0</v>
      </c>
    </row>
    <row r="166" ht="29" spans="1:15">
      <c r="A166" s="20" t="s">
        <v>3473</v>
      </c>
      <c r="B166" s="26" t="s">
        <v>2128</v>
      </c>
      <c r="C166" s="27" t="s">
        <v>2129</v>
      </c>
      <c r="D166" s="23" cm="1">
        <f t="array" ref="D166">SUM(IF((LEFT('2-1 采购订单物料明细表报表导出'!$K:$K,7)=D$1)*('2-1 采购订单物料明细表报表导出'!$D:$D=$A166),'2-1 采购订单物料明细表报表导出'!$H:$H,0))</f>
        <v>0</v>
      </c>
      <c r="E166" s="23" cm="1">
        <f t="array" ref="E166">SUM(IF((LEFT('2-1 采购订单物料明细表报表导出'!$K:$K,7)=E$1)*('2-1 采购订单物料明细表报表导出'!$D:$D=$A166),'2-1 采购订单物料明细表报表导出'!$H:$H,0))</f>
        <v>0</v>
      </c>
      <c r="F166" s="23" cm="1">
        <f t="array" ref="F166">SUM(IF((LEFT('2-1 采购订单物料明细表报表导出'!$K:$K,7)=F$1)*('2-1 采购订单物料明细表报表导出'!$D:$D=$A166),'2-1 采购订单物料明细表报表导出'!$H:$H,0))</f>
        <v>0</v>
      </c>
      <c r="G166" s="23" cm="1">
        <f t="array" ref="G166">SUM(IF((LEFT('2-1 采购订单物料明细表报表导出'!$K:$K,7)=G$1)*('2-1 采购订单物料明细表报表导出'!$D:$D=$A166),'2-1 采购订单物料明细表报表导出'!$H:$H,0))</f>
        <v>0</v>
      </c>
      <c r="H166" s="23" cm="1">
        <f t="array" ref="H166">SUM(IF((LEFT('2-1 采购订单物料明细表报表导出'!$K:$K,7)=H$1)*('2-1 采购订单物料明细表报表导出'!$D:$D=$A166),'2-1 采购订单物料明细表报表导出'!$H:$H,0))</f>
        <v>0</v>
      </c>
      <c r="I166" s="23" cm="1">
        <f t="array" ref="I166">SUM(IF((LEFT('2-1 采购订单物料明细表报表导出'!$K:$K,7)=I$1)*('2-1 采购订单物料明细表报表导出'!$D:$D=$A166),'2-1 采购订单物料明细表报表导出'!$H:$H,0))</f>
        <v>0</v>
      </c>
      <c r="J166" s="23" cm="1">
        <f t="array" ref="J166">SUM(IF((LEFT('2-1 采购订单物料明细表报表导出'!$K:$K,7)=J$1)*('2-1 采购订单物料明细表报表导出'!$D:$D=$A166),'2-1 采购订单物料明细表报表导出'!$H:$H,0))</f>
        <v>0</v>
      </c>
      <c r="K166" s="23" cm="1">
        <f t="array" ref="K166">SUM(IF((LEFT('2-1 采购订单物料明细表报表导出'!$K:$K,7)=K$1)*('2-1 采购订单物料明细表报表导出'!$D:$D=$A166),'2-1 采购订单物料明细表报表导出'!$H:$H,0))</f>
        <v>0</v>
      </c>
      <c r="L166" s="23" cm="1">
        <f t="array" ref="L166">SUM(IF((LEFT('2-1 采购订单物料明细表报表导出'!$K:$K,7)=L$1)*('2-1 采购订单物料明细表报表导出'!$D:$D=$A166),'2-1 采购订单物料明细表报表导出'!$H:$H,0))</f>
        <v>0</v>
      </c>
      <c r="M166" s="23" cm="1">
        <f t="array" ref="M166">SUM(IF((LEFT('2-1 采购订单物料明细表报表导出'!$K:$K,7)=M$1)*('2-1 采购订单物料明细表报表导出'!$D:$D=$A166),'2-1 采购订单物料明细表报表导出'!$H:$H,0))</f>
        <v>0</v>
      </c>
      <c r="N166" s="23" cm="1">
        <f t="array" ref="N166">SUM(IF((LEFT('2-1 采购订单物料明细表报表导出'!$K:$K,7)=N$1)*('2-1 采购订单物料明细表报表导出'!$D:$D=$A166),'2-1 采购订单物料明细表报表导出'!$H:$H,0))</f>
        <v>0</v>
      </c>
      <c r="O166" s="23" cm="1">
        <f t="array" ref="O166">SUM(IF((LEFT('2-1 采购订单物料明细表报表导出'!$K:$K,7)=O$1)*('2-1 采购订单物料明细表报表导出'!$D:$D=$A166),'2-1 采购订单物料明细表报表导出'!$H:$H,0))</f>
        <v>0</v>
      </c>
    </row>
    <row r="167" ht="29" spans="1:15">
      <c r="A167" s="20" t="s">
        <v>3474</v>
      </c>
      <c r="B167" s="26" t="s">
        <v>2128</v>
      </c>
      <c r="C167" s="27" t="s">
        <v>2129</v>
      </c>
      <c r="D167" s="23" cm="1">
        <f t="array" ref="D167">SUM(IF((LEFT('2-1 采购订单物料明细表报表导出'!$K:$K,7)=D$1)*('2-1 采购订单物料明细表报表导出'!$D:$D=$A167),'2-1 采购订单物料明细表报表导出'!$H:$H,0))</f>
        <v>0</v>
      </c>
      <c r="E167" s="23" cm="1">
        <f t="array" ref="E167">SUM(IF((LEFT('2-1 采购订单物料明细表报表导出'!$K:$K,7)=E$1)*('2-1 采购订单物料明细表报表导出'!$D:$D=$A167),'2-1 采购订单物料明细表报表导出'!$H:$H,0))</f>
        <v>0</v>
      </c>
      <c r="F167" s="23" cm="1">
        <f t="array" ref="F167">SUM(IF((LEFT('2-1 采购订单物料明细表报表导出'!$K:$K,7)=F$1)*('2-1 采购订单物料明细表报表导出'!$D:$D=$A167),'2-1 采购订单物料明细表报表导出'!$H:$H,0))</f>
        <v>0</v>
      </c>
      <c r="G167" s="23" cm="1">
        <f t="array" ref="G167">SUM(IF((LEFT('2-1 采购订单物料明细表报表导出'!$K:$K,7)=G$1)*('2-1 采购订单物料明细表报表导出'!$D:$D=$A167),'2-1 采购订单物料明细表报表导出'!$H:$H,0))</f>
        <v>0</v>
      </c>
      <c r="H167" s="23" cm="1">
        <f t="array" ref="H167">SUM(IF((LEFT('2-1 采购订单物料明细表报表导出'!$K:$K,7)=H$1)*('2-1 采购订单物料明细表报表导出'!$D:$D=$A167),'2-1 采购订单物料明细表报表导出'!$H:$H,0))</f>
        <v>0</v>
      </c>
      <c r="I167" s="23" cm="1">
        <f t="array" ref="I167">SUM(IF((LEFT('2-1 采购订单物料明细表报表导出'!$K:$K,7)=I$1)*('2-1 采购订单物料明细表报表导出'!$D:$D=$A167),'2-1 采购订单物料明细表报表导出'!$H:$H,0))</f>
        <v>0</v>
      </c>
      <c r="J167" s="23" cm="1">
        <f t="array" ref="J167">SUM(IF((LEFT('2-1 采购订单物料明细表报表导出'!$K:$K,7)=J$1)*('2-1 采购订单物料明细表报表导出'!$D:$D=$A167),'2-1 采购订单物料明细表报表导出'!$H:$H,0))</f>
        <v>0</v>
      </c>
      <c r="K167" s="23" cm="1">
        <f t="array" ref="K167">SUM(IF((LEFT('2-1 采购订单物料明细表报表导出'!$K:$K,7)=K$1)*('2-1 采购订单物料明细表报表导出'!$D:$D=$A167),'2-1 采购订单物料明细表报表导出'!$H:$H,0))</f>
        <v>0</v>
      </c>
      <c r="L167" s="23" cm="1">
        <f t="array" ref="L167">SUM(IF((LEFT('2-1 采购订单物料明细表报表导出'!$K:$K,7)=L$1)*('2-1 采购订单物料明细表报表导出'!$D:$D=$A167),'2-1 采购订单物料明细表报表导出'!$H:$H,0))</f>
        <v>0</v>
      </c>
      <c r="M167" s="23" cm="1">
        <f t="array" ref="M167">SUM(IF((LEFT('2-1 采购订单物料明细表报表导出'!$K:$K,7)=M$1)*('2-1 采购订单物料明细表报表导出'!$D:$D=$A167),'2-1 采购订单物料明细表报表导出'!$H:$H,0))</f>
        <v>0</v>
      </c>
      <c r="N167" s="23" cm="1">
        <f t="array" ref="N167">SUM(IF((LEFT('2-1 采购订单物料明细表报表导出'!$K:$K,7)=N$1)*('2-1 采购订单物料明细表报表导出'!$D:$D=$A167),'2-1 采购订单物料明细表报表导出'!$H:$H,0))</f>
        <v>0</v>
      </c>
      <c r="O167" s="23" cm="1">
        <f t="array" ref="O167">SUM(IF((LEFT('2-1 采购订单物料明细表报表导出'!$K:$K,7)=O$1)*('2-1 采购订单物料明细表报表导出'!$D:$D=$A167),'2-1 采购订单物料明细表报表导出'!$H:$H,0))</f>
        <v>0</v>
      </c>
    </row>
    <row r="168" ht="29" spans="1:15">
      <c r="A168" s="20" t="s">
        <v>3475</v>
      </c>
      <c r="B168" s="26" t="s">
        <v>2128</v>
      </c>
      <c r="C168" s="27" t="s">
        <v>2129</v>
      </c>
      <c r="D168" s="23" cm="1">
        <f t="array" ref="D168">SUM(IF((LEFT('2-1 采购订单物料明细表报表导出'!$K:$K,7)=D$1)*('2-1 采购订单物料明细表报表导出'!$D:$D=$A168),'2-1 采购订单物料明细表报表导出'!$H:$H,0))</f>
        <v>0</v>
      </c>
      <c r="E168" s="23" cm="1">
        <f t="array" ref="E168">SUM(IF((LEFT('2-1 采购订单物料明细表报表导出'!$K:$K,7)=E$1)*('2-1 采购订单物料明细表报表导出'!$D:$D=$A168),'2-1 采购订单物料明细表报表导出'!$H:$H,0))</f>
        <v>0</v>
      </c>
      <c r="F168" s="23" cm="1">
        <f t="array" ref="F168">SUM(IF((LEFT('2-1 采购订单物料明细表报表导出'!$K:$K,7)=F$1)*('2-1 采购订单物料明细表报表导出'!$D:$D=$A168),'2-1 采购订单物料明细表报表导出'!$H:$H,0))</f>
        <v>0</v>
      </c>
      <c r="G168" s="23" cm="1">
        <f t="array" ref="G168">SUM(IF((LEFT('2-1 采购订单物料明细表报表导出'!$K:$K,7)=G$1)*('2-1 采购订单物料明细表报表导出'!$D:$D=$A168),'2-1 采购订单物料明细表报表导出'!$H:$H,0))</f>
        <v>0</v>
      </c>
      <c r="H168" s="23" cm="1">
        <f t="array" ref="H168">SUM(IF((LEFT('2-1 采购订单物料明细表报表导出'!$K:$K,7)=H$1)*('2-1 采购订单物料明细表报表导出'!$D:$D=$A168),'2-1 采购订单物料明细表报表导出'!$H:$H,0))</f>
        <v>0</v>
      </c>
      <c r="I168" s="23" cm="1">
        <f t="array" ref="I168">SUM(IF((LEFT('2-1 采购订单物料明细表报表导出'!$K:$K,7)=I$1)*('2-1 采购订单物料明细表报表导出'!$D:$D=$A168),'2-1 采购订单物料明细表报表导出'!$H:$H,0))</f>
        <v>0</v>
      </c>
      <c r="J168" s="23" cm="1">
        <f t="array" ref="J168">SUM(IF((LEFT('2-1 采购订单物料明细表报表导出'!$K:$K,7)=J$1)*('2-1 采购订单物料明细表报表导出'!$D:$D=$A168),'2-1 采购订单物料明细表报表导出'!$H:$H,0))</f>
        <v>0</v>
      </c>
      <c r="K168" s="23" cm="1">
        <f t="array" ref="K168">SUM(IF((LEFT('2-1 采购订单物料明细表报表导出'!$K:$K,7)=K$1)*('2-1 采购订单物料明细表报表导出'!$D:$D=$A168),'2-1 采购订单物料明细表报表导出'!$H:$H,0))</f>
        <v>0</v>
      </c>
      <c r="L168" s="23" cm="1">
        <f t="array" ref="L168">SUM(IF((LEFT('2-1 采购订单物料明细表报表导出'!$K:$K,7)=L$1)*('2-1 采购订单物料明细表报表导出'!$D:$D=$A168),'2-1 采购订单物料明细表报表导出'!$H:$H,0))</f>
        <v>0</v>
      </c>
      <c r="M168" s="23" cm="1">
        <f t="array" ref="M168">SUM(IF((LEFT('2-1 采购订单物料明细表报表导出'!$K:$K,7)=M$1)*('2-1 采购订单物料明细表报表导出'!$D:$D=$A168),'2-1 采购订单物料明细表报表导出'!$H:$H,0))</f>
        <v>0</v>
      </c>
      <c r="N168" s="23" cm="1">
        <f t="array" ref="N168">SUM(IF((LEFT('2-1 采购订单物料明细表报表导出'!$K:$K,7)=N$1)*('2-1 采购订单物料明细表报表导出'!$D:$D=$A168),'2-1 采购订单物料明细表报表导出'!$H:$H,0))</f>
        <v>0</v>
      </c>
      <c r="O168" s="23" cm="1">
        <f t="array" ref="O168">SUM(IF((LEFT('2-1 采购订单物料明细表报表导出'!$K:$K,7)=O$1)*('2-1 采购订单物料明细表报表导出'!$D:$D=$A168),'2-1 采购订单物料明细表报表导出'!$H:$H,0))</f>
        <v>0</v>
      </c>
    </row>
    <row r="169" ht="29" spans="1:15">
      <c r="A169" s="20" t="s">
        <v>3476</v>
      </c>
      <c r="B169" s="26" t="s">
        <v>2128</v>
      </c>
      <c r="C169" s="27" t="s">
        <v>2129</v>
      </c>
      <c r="D169" s="23" cm="1">
        <f t="array" ref="D169">SUM(IF((LEFT('2-1 采购订单物料明细表报表导出'!$K:$K,7)=D$1)*('2-1 采购订单物料明细表报表导出'!$D:$D=$A169),'2-1 采购订单物料明细表报表导出'!$H:$H,0))</f>
        <v>0</v>
      </c>
      <c r="E169" s="23" cm="1">
        <f t="array" ref="E169">SUM(IF((LEFT('2-1 采购订单物料明细表报表导出'!$K:$K,7)=E$1)*('2-1 采购订单物料明细表报表导出'!$D:$D=$A169),'2-1 采购订单物料明细表报表导出'!$H:$H,0))</f>
        <v>0</v>
      </c>
      <c r="F169" s="23" cm="1">
        <f t="array" ref="F169">SUM(IF((LEFT('2-1 采购订单物料明细表报表导出'!$K:$K,7)=F$1)*('2-1 采购订单物料明细表报表导出'!$D:$D=$A169),'2-1 采购订单物料明细表报表导出'!$H:$H,0))</f>
        <v>0</v>
      </c>
      <c r="G169" s="23" cm="1">
        <f t="array" ref="G169">SUM(IF((LEFT('2-1 采购订单物料明细表报表导出'!$K:$K,7)=G$1)*('2-1 采购订单物料明细表报表导出'!$D:$D=$A169),'2-1 采购订单物料明细表报表导出'!$H:$H,0))</f>
        <v>0</v>
      </c>
      <c r="H169" s="23" cm="1">
        <f t="array" ref="H169">SUM(IF((LEFT('2-1 采购订单物料明细表报表导出'!$K:$K,7)=H$1)*('2-1 采购订单物料明细表报表导出'!$D:$D=$A169),'2-1 采购订单物料明细表报表导出'!$H:$H,0))</f>
        <v>0</v>
      </c>
      <c r="I169" s="23" cm="1">
        <f t="array" ref="I169">SUM(IF((LEFT('2-1 采购订单物料明细表报表导出'!$K:$K,7)=I$1)*('2-1 采购订单物料明细表报表导出'!$D:$D=$A169),'2-1 采购订单物料明细表报表导出'!$H:$H,0))</f>
        <v>0</v>
      </c>
      <c r="J169" s="23" cm="1">
        <f t="array" ref="J169">SUM(IF((LEFT('2-1 采购订单物料明细表报表导出'!$K:$K,7)=J$1)*('2-1 采购订单物料明细表报表导出'!$D:$D=$A169),'2-1 采购订单物料明细表报表导出'!$H:$H,0))</f>
        <v>0</v>
      </c>
      <c r="K169" s="23" cm="1">
        <f t="array" ref="K169">SUM(IF((LEFT('2-1 采购订单物料明细表报表导出'!$K:$K,7)=K$1)*('2-1 采购订单物料明细表报表导出'!$D:$D=$A169),'2-1 采购订单物料明细表报表导出'!$H:$H,0))</f>
        <v>0</v>
      </c>
      <c r="L169" s="23" cm="1">
        <f t="array" ref="L169">SUM(IF((LEFT('2-1 采购订单物料明细表报表导出'!$K:$K,7)=L$1)*('2-1 采购订单物料明细表报表导出'!$D:$D=$A169),'2-1 采购订单物料明细表报表导出'!$H:$H,0))</f>
        <v>0</v>
      </c>
      <c r="M169" s="23" cm="1">
        <f t="array" ref="M169">SUM(IF((LEFT('2-1 采购订单物料明细表报表导出'!$K:$K,7)=M$1)*('2-1 采购订单物料明细表报表导出'!$D:$D=$A169),'2-1 采购订单物料明细表报表导出'!$H:$H,0))</f>
        <v>0</v>
      </c>
      <c r="N169" s="23" cm="1">
        <f t="array" ref="N169">SUM(IF((LEFT('2-1 采购订单物料明细表报表导出'!$K:$K,7)=N$1)*('2-1 采购订单物料明细表报表导出'!$D:$D=$A169),'2-1 采购订单物料明细表报表导出'!$H:$H,0))</f>
        <v>0</v>
      </c>
      <c r="O169" s="23" cm="1">
        <f t="array" ref="O169">SUM(IF((LEFT('2-1 采购订单物料明细表报表导出'!$K:$K,7)=O$1)*('2-1 采购订单物料明细表报表导出'!$D:$D=$A169),'2-1 采购订单物料明细表报表导出'!$H:$H,0))</f>
        <v>0</v>
      </c>
    </row>
    <row r="170" ht="29" spans="1:15">
      <c r="A170" s="20" t="s">
        <v>3477</v>
      </c>
      <c r="B170" s="26" t="s">
        <v>2128</v>
      </c>
      <c r="C170" s="27" t="s">
        <v>2129</v>
      </c>
      <c r="D170" s="23" cm="1">
        <f t="array" ref="D170">SUM(IF((LEFT('2-1 采购订单物料明细表报表导出'!$K:$K,7)=D$1)*('2-1 采购订单物料明细表报表导出'!$D:$D=$A170),'2-1 采购订单物料明细表报表导出'!$H:$H,0))</f>
        <v>0</v>
      </c>
      <c r="E170" s="23" cm="1">
        <f t="array" ref="E170">SUM(IF((LEFT('2-1 采购订单物料明细表报表导出'!$K:$K,7)=E$1)*('2-1 采购订单物料明细表报表导出'!$D:$D=$A170),'2-1 采购订单物料明细表报表导出'!$H:$H,0))</f>
        <v>0</v>
      </c>
      <c r="F170" s="23" cm="1">
        <f t="array" ref="F170">SUM(IF((LEFT('2-1 采购订单物料明细表报表导出'!$K:$K,7)=F$1)*('2-1 采购订单物料明细表报表导出'!$D:$D=$A170),'2-1 采购订单物料明细表报表导出'!$H:$H,0))</f>
        <v>0</v>
      </c>
      <c r="G170" s="23" cm="1">
        <f t="array" ref="G170">SUM(IF((LEFT('2-1 采购订单物料明细表报表导出'!$K:$K,7)=G$1)*('2-1 采购订单物料明细表报表导出'!$D:$D=$A170),'2-1 采购订单物料明细表报表导出'!$H:$H,0))</f>
        <v>0</v>
      </c>
      <c r="H170" s="23" cm="1">
        <f t="array" ref="H170">SUM(IF((LEFT('2-1 采购订单物料明细表报表导出'!$K:$K,7)=H$1)*('2-1 采购订单物料明细表报表导出'!$D:$D=$A170),'2-1 采购订单物料明细表报表导出'!$H:$H,0))</f>
        <v>0</v>
      </c>
      <c r="I170" s="23" cm="1">
        <f t="array" ref="I170">SUM(IF((LEFT('2-1 采购订单物料明细表报表导出'!$K:$K,7)=I$1)*('2-1 采购订单物料明细表报表导出'!$D:$D=$A170),'2-1 采购订单物料明细表报表导出'!$H:$H,0))</f>
        <v>0</v>
      </c>
      <c r="J170" s="23" cm="1">
        <f t="array" ref="J170">SUM(IF((LEFT('2-1 采购订单物料明细表报表导出'!$K:$K,7)=J$1)*('2-1 采购订单物料明细表报表导出'!$D:$D=$A170),'2-1 采购订单物料明细表报表导出'!$H:$H,0))</f>
        <v>0</v>
      </c>
      <c r="K170" s="23" cm="1">
        <f t="array" ref="K170">SUM(IF((LEFT('2-1 采购订单物料明细表报表导出'!$K:$K,7)=K$1)*('2-1 采购订单物料明细表报表导出'!$D:$D=$A170),'2-1 采购订单物料明细表报表导出'!$H:$H,0))</f>
        <v>0</v>
      </c>
      <c r="L170" s="23" cm="1">
        <f t="array" ref="L170">SUM(IF((LEFT('2-1 采购订单物料明细表报表导出'!$K:$K,7)=L$1)*('2-1 采购订单物料明细表报表导出'!$D:$D=$A170),'2-1 采购订单物料明细表报表导出'!$H:$H,0))</f>
        <v>0</v>
      </c>
      <c r="M170" s="23" cm="1">
        <f t="array" ref="M170">SUM(IF((LEFT('2-1 采购订单物料明细表报表导出'!$K:$K,7)=M$1)*('2-1 采购订单物料明细表报表导出'!$D:$D=$A170),'2-1 采购订单物料明细表报表导出'!$H:$H,0))</f>
        <v>0</v>
      </c>
      <c r="N170" s="23" cm="1">
        <f t="array" ref="N170">SUM(IF((LEFT('2-1 采购订单物料明细表报表导出'!$K:$K,7)=N$1)*('2-1 采购订单物料明细表报表导出'!$D:$D=$A170),'2-1 采购订单物料明细表报表导出'!$H:$H,0))</f>
        <v>0</v>
      </c>
      <c r="O170" s="23" cm="1">
        <f t="array" ref="O170">SUM(IF((LEFT('2-1 采购订单物料明细表报表导出'!$K:$K,7)=O$1)*('2-1 采购订单物料明细表报表导出'!$D:$D=$A170),'2-1 采购订单物料明细表报表导出'!$H:$H,0))</f>
        <v>0</v>
      </c>
    </row>
    <row r="171" ht="29" spans="1:15">
      <c r="A171" s="20" t="s">
        <v>3478</v>
      </c>
      <c r="B171" s="26" t="s">
        <v>2128</v>
      </c>
      <c r="C171" s="27" t="s">
        <v>2129</v>
      </c>
      <c r="D171" s="23" cm="1">
        <f t="array" ref="D171">SUM(IF((LEFT('2-1 采购订单物料明细表报表导出'!$K:$K,7)=D$1)*('2-1 采购订单物料明细表报表导出'!$D:$D=$A171),'2-1 采购订单物料明细表报表导出'!$H:$H,0))</f>
        <v>0</v>
      </c>
      <c r="E171" s="23" cm="1">
        <f t="array" ref="E171">SUM(IF((LEFT('2-1 采购订单物料明细表报表导出'!$K:$K,7)=E$1)*('2-1 采购订单物料明细表报表导出'!$D:$D=$A171),'2-1 采购订单物料明细表报表导出'!$H:$H,0))</f>
        <v>0</v>
      </c>
      <c r="F171" s="23" cm="1">
        <f t="array" ref="F171">SUM(IF((LEFT('2-1 采购订单物料明细表报表导出'!$K:$K,7)=F$1)*('2-1 采购订单物料明细表报表导出'!$D:$D=$A171),'2-1 采购订单物料明细表报表导出'!$H:$H,0))</f>
        <v>0</v>
      </c>
      <c r="G171" s="23" cm="1">
        <f t="array" ref="G171">SUM(IF((LEFT('2-1 采购订单物料明细表报表导出'!$K:$K,7)=G$1)*('2-1 采购订单物料明细表报表导出'!$D:$D=$A171),'2-1 采购订单物料明细表报表导出'!$H:$H,0))</f>
        <v>0</v>
      </c>
      <c r="H171" s="23" cm="1">
        <f t="array" ref="H171">SUM(IF((LEFT('2-1 采购订单物料明细表报表导出'!$K:$K,7)=H$1)*('2-1 采购订单物料明细表报表导出'!$D:$D=$A171),'2-1 采购订单物料明细表报表导出'!$H:$H,0))</f>
        <v>0</v>
      </c>
      <c r="I171" s="23" cm="1">
        <f t="array" ref="I171">SUM(IF((LEFT('2-1 采购订单物料明细表报表导出'!$K:$K,7)=I$1)*('2-1 采购订单物料明细表报表导出'!$D:$D=$A171),'2-1 采购订单物料明细表报表导出'!$H:$H,0))</f>
        <v>0</v>
      </c>
      <c r="J171" s="23" cm="1">
        <f t="array" ref="J171">SUM(IF((LEFT('2-1 采购订单物料明细表报表导出'!$K:$K,7)=J$1)*('2-1 采购订单物料明细表报表导出'!$D:$D=$A171),'2-1 采购订单物料明细表报表导出'!$H:$H,0))</f>
        <v>0</v>
      </c>
      <c r="K171" s="23" cm="1">
        <f t="array" ref="K171">SUM(IF((LEFT('2-1 采购订单物料明细表报表导出'!$K:$K,7)=K$1)*('2-1 采购订单物料明细表报表导出'!$D:$D=$A171),'2-1 采购订单物料明细表报表导出'!$H:$H,0))</f>
        <v>0</v>
      </c>
      <c r="L171" s="23" cm="1">
        <f t="array" ref="L171">SUM(IF((LEFT('2-1 采购订单物料明细表报表导出'!$K:$K,7)=L$1)*('2-1 采购订单物料明细表报表导出'!$D:$D=$A171),'2-1 采购订单物料明细表报表导出'!$H:$H,0))</f>
        <v>0</v>
      </c>
      <c r="M171" s="23" cm="1">
        <f t="array" ref="M171">SUM(IF((LEFT('2-1 采购订单物料明细表报表导出'!$K:$K,7)=M$1)*('2-1 采购订单物料明细表报表导出'!$D:$D=$A171),'2-1 采购订单物料明细表报表导出'!$H:$H,0))</f>
        <v>0</v>
      </c>
      <c r="N171" s="23" cm="1">
        <f t="array" ref="N171">SUM(IF((LEFT('2-1 采购订单物料明细表报表导出'!$K:$K,7)=N$1)*('2-1 采购订单物料明细表报表导出'!$D:$D=$A171),'2-1 采购订单物料明细表报表导出'!$H:$H,0))</f>
        <v>0</v>
      </c>
      <c r="O171" s="23" cm="1">
        <f t="array" ref="O171">SUM(IF((LEFT('2-1 采购订单物料明细表报表导出'!$K:$K,7)=O$1)*('2-1 采购订单物料明细表报表导出'!$D:$D=$A171),'2-1 采购订单物料明细表报表导出'!$H:$H,0))</f>
        <v>0</v>
      </c>
    </row>
    <row r="172" ht="29" spans="1:15">
      <c r="A172" s="20" t="s">
        <v>3479</v>
      </c>
      <c r="B172" s="26" t="s">
        <v>2128</v>
      </c>
      <c r="C172" s="27" t="s">
        <v>2129</v>
      </c>
      <c r="D172" s="23" cm="1">
        <f t="array" ref="D172">SUM(IF((LEFT('2-1 采购订单物料明细表报表导出'!$K:$K,7)=D$1)*('2-1 采购订单物料明细表报表导出'!$D:$D=$A172),'2-1 采购订单物料明细表报表导出'!$H:$H,0))</f>
        <v>0</v>
      </c>
      <c r="E172" s="23" cm="1">
        <f t="array" ref="E172">SUM(IF((LEFT('2-1 采购订单物料明细表报表导出'!$K:$K,7)=E$1)*('2-1 采购订单物料明细表报表导出'!$D:$D=$A172),'2-1 采购订单物料明细表报表导出'!$H:$H,0))</f>
        <v>0</v>
      </c>
      <c r="F172" s="23" cm="1">
        <f t="array" ref="F172">SUM(IF((LEFT('2-1 采购订单物料明细表报表导出'!$K:$K,7)=F$1)*('2-1 采购订单物料明细表报表导出'!$D:$D=$A172),'2-1 采购订单物料明细表报表导出'!$H:$H,0))</f>
        <v>0</v>
      </c>
      <c r="G172" s="23" cm="1">
        <f t="array" ref="G172">SUM(IF((LEFT('2-1 采购订单物料明细表报表导出'!$K:$K,7)=G$1)*('2-1 采购订单物料明细表报表导出'!$D:$D=$A172),'2-1 采购订单物料明细表报表导出'!$H:$H,0))</f>
        <v>0</v>
      </c>
      <c r="H172" s="23" cm="1">
        <f t="array" ref="H172">SUM(IF((LEFT('2-1 采购订单物料明细表报表导出'!$K:$K,7)=H$1)*('2-1 采购订单物料明细表报表导出'!$D:$D=$A172),'2-1 采购订单物料明细表报表导出'!$H:$H,0))</f>
        <v>0</v>
      </c>
      <c r="I172" s="23" cm="1">
        <f t="array" ref="I172">SUM(IF((LEFT('2-1 采购订单物料明细表报表导出'!$K:$K,7)=I$1)*('2-1 采购订单物料明细表报表导出'!$D:$D=$A172),'2-1 采购订单物料明细表报表导出'!$H:$H,0))</f>
        <v>0</v>
      </c>
      <c r="J172" s="23" cm="1">
        <f t="array" ref="J172">SUM(IF((LEFT('2-1 采购订单物料明细表报表导出'!$K:$K,7)=J$1)*('2-1 采购订单物料明细表报表导出'!$D:$D=$A172),'2-1 采购订单物料明细表报表导出'!$H:$H,0))</f>
        <v>0</v>
      </c>
      <c r="K172" s="23" cm="1">
        <f t="array" ref="K172">SUM(IF((LEFT('2-1 采购订单物料明细表报表导出'!$K:$K,7)=K$1)*('2-1 采购订单物料明细表报表导出'!$D:$D=$A172),'2-1 采购订单物料明细表报表导出'!$H:$H,0))</f>
        <v>0</v>
      </c>
      <c r="L172" s="23" cm="1">
        <f t="array" ref="L172">SUM(IF((LEFT('2-1 采购订单物料明细表报表导出'!$K:$K,7)=L$1)*('2-1 采购订单物料明细表报表导出'!$D:$D=$A172),'2-1 采购订单物料明细表报表导出'!$H:$H,0))</f>
        <v>0</v>
      </c>
      <c r="M172" s="23" cm="1">
        <f t="array" ref="M172">SUM(IF((LEFT('2-1 采购订单物料明细表报表导出'!$K:$K,7)=M$1)*('2-1 采购订单物料明细表报表导出'!$D:$D=$A172),'2-1 采购订单物料明细表报表导出'!$H:$H,0))</f>
        <v>0</v>
      </c>
      <c r="N172" s="23" cm="1">
        <f t="array" ref="N172">SUM(IF((LEFT('2-1 采购订单物料明细表报表导出'!$K:$K,7)=N$1)*('2-1 采购订单物料明细表报表导出'!$D:$D=$A172),'2-1 采购订单物料明细表报表导出'!$H:$H,0))</f>
        <v>0</v>
      </c>
      <c r="O172" s="23" cm="1">
        <f t="array" ref="O172">SUM(IF((LEFT('2-1 采购订单物料明细表报表导出'!$K:$K,7)=O$1)*('2-1 采购订单物料明细表报表导出'!$D:$D=$A172),'2-1 采购订单物料明细表报表导出'!$H:$H,0))</f>
        <v>0</v>
      </c>
    </row>
    <row r="173" ht="29" spans="1:15">
      <c r="A173" s="20" t="s">
        <v>3480</v>
      </c>
      <c r="B173" s="26" t="s">
        <v>2128</v>
      </c>
      <c r="C173" s="27" t="s">
        <v>2129</v>
      </c>
      <c r="D173" s="23" cm="1">
        <f t="array" ref="D173">SUM(IF((LEFT('2-1 采购订单物料明细表报表导出'!$K:$K,7)=D$1)*('2-1 采购订单物料明细表报表导出'!$D:$D=$A173),'2-1 采购订单物料明细表报表导出'!$H:$H,0))</f>
        <v>0</v>
      </c>
      <c r="E173" s="23" cm="1">
        <f t="array" ref="E173">SUM(IF((LEFT('2-1 采购订单物料明细表报表导出'!$K:$K,7)=E$1)*('2-1 采购订单物料明细表报表导出'!$D:$D=$A173),'2-1 采购订单物料明细表报表导出'!$H:$H,0))</f>
        <v>0</v>
      </c>
      <c r="F173" s="23" cm="1">
        <f t="array" ref="F173">SUM(IF((LEFT('2-1 采购订单物料明细表报表导出'!$K:$K,7)=F$1)*('2-1 采购订单物料明细表报表导出'!$D:$D=$A173),'2-1 采购订单物料明细表报表导出'!$H:$H,0))</f>
        <v>0</v>
      </c>
      <c r="G173" s="23" cm="1">
        <f t="array" ref="G173">SUM(IF((LEFT('2-1 采购订单物料明细表报表导出'!$K:$K,7)=G$1)*('2-1 采购订单物料明细表报表导出'!$D:$D=$A173),'2-1 采购订单物料明细表报表导出'!$H:$H,0))</f>
        <v>0</v>
      </c>
      <c r="H173" s="23" cm="1">
        <f t="array" ref="H173">SUM(IF((LEFT('2-1 采购订单物料明细表报表导出'!$K:$K,7)=H$1)*('2-1 采购订单物料明细表报表导出'!$D:$D=$A173),'2-1 采购订单物料明细表报表导出'!$H:$H,0))</f>
        <v>0</v>
      </c>
      <c r="I173" s="23" cm="1">
        <f t="array" ref="I173">SUM(IF((LEFT('2-1 采购订单物料明细表报表导出'!$K:$K,7)=I$1)*('2-1 采购订单物料明细表报表导出'!$D:$D=$A173),'2-1 采购订单物料明细表报表导出'!$H:$H,0))</f>
        <v>0</v>
      </c>
      <c r="J173" s="23" cm="1">
        <f t="array" ref="J173">SUM(IF((LEFT('2-1 采购订单物料明细表报表导出'!$K:$K,7)=J$1)*('2-1 采购订单物料明细表报表导出'!$D:$D=$A173),'2-1 采购订单物料明细表报表导出'!$H:$H,0))</f>
        <v>0</v>
      </c>
      <c r="K173" s="23" cm="1">
        <f t="array" ref="K173">SUM(IF((LEFT('2-1 采购订单物料明细表报表导出'!$K:$K,7)=K$1)*('2-1 采购订单物料明细表报表导出'!$D:$D=$A173),'2-1 采购订单物料明细表报表导出'!$H:$H,0))</f>
        <v>0</v>
      </c>
      <c r="L173" s="23" cm="1">
        <f t="array" ref="L173">SUM(IF((LEFT('2-1 采购订单物料明细表报表导出'!$K:$K,7)=L$1)*('2-1 采购订单物料明细表报表导出'!$D:$D=$A173),'2-1 采购订单物料明细表报表导出'!$H:$H,0))</f>
        <v>0</v>
      </c>
      <c r="M173" s="23" cm="1">
        <f t="array" ref="M173">SUM(IF((LEFT('2-1 采购订单物料明细表报表导出'!$K:$K,7)=M$1)*('2-1 采购订单物料明细表报表导出'!$D:$D=$A173),'2-1 采购订单物料明细表报表导出'!$H:$H,0))</f>
        <v>0</v>
      </c>
      <c r="N173" s="23" cm="1">
        <f t="array" ref="N173">SUM(IF((LEFT('2-1 采购订单物料明细表报表导出'!$K:$K,7)=N$1)*('2-1 采购订单物料明细表报表导出'!$D:$D=$A173),'2-1 采购订单物料明细表报表导出'!$H:$H,0))</f>
        <v>0</v>
      </c>
      <c r="O173" s="23" cm="1">
        <f t="array" ref="O173">SUM(IF((LEFT('2-1 采购订单物料明细表报表导出'!$K:$K,7)=O$1)*('2-1 采购订单物料明细表报表导出'!$D:$D=$A173),'2-1 采购订单物料明细表报表导出'!$H:$H,0))</f>
        <v>0</v>
      </c>
    </row>
    <row r="174" ht="29" spans="1:15">
      <c r="A174" s="20" t="s">
        <v>3481</v>
      </c>
      <c r="B174" s="26" t="s">
        <v>2128</v>
      </c>
      <c r="C174" s="27" t="s">
        <v>2129</v>
      </c>
      <c r="D174" s="23" cm="1">
        <f t="array" ref="D174">SUM(IF((LEFT('2-1 采购订单物料明细表报表导出'!$K:$K,7)=D$1)*('2-1 采购订单物料明细表报表导出'!$D:$D=$A174),'2-1 采购订单物料明细表报表导出'!$H:$H,0))</f>
        <v>0</v>
      </c>
      <c r="E174" s="23" cm="1">
        <f t="array" ref="E174">SUM(IF((LEFT('2-1 采购订单物料明细表报表导出'!$K:$K,7)=E$1)*('2-1 采购订单物料明细表报表导出'!$D:$D=$A174),'2-1 采购订单物料明细表报表导出'!$H:$H,0))</f>
        <v>0</v>
      </c>
      <c r="F174" s="23" cm="1">
        <f t="array" ref="F174">SUM(IF((LEFT('2-1 采购订单物料明细表报表导出'!$K:$K,7)=F$1)*('2-1 采购订单物料明细表报表导出'!$D:$D=$A174),'2-1 采购订单物料明细表报表导出'!$H:$H,0))</f>
        <v>0</v>
      </c>
      <c r="G174" s="23" cm="1">
        <f t="array" ref="G174">SUM(IF((LEFT('2-1 采购订单物料明细表报表导出'!$K:$K,7)=G$1)*('2-1 采购订单物料明细表报表导出'!$D:$D=$A174),'2-1 采购订单物料明细表报表导出'!$H:$H,0))</f>
        <v>0</v>
      </c>
      <c r="H174" s="23" cm="1">
        <f t="array" ref="H174">SUM(IF((LEFT('2-1 采购订单物料明细表报表导出'!$K:$K,7)=H$1)*('2-1 采购订单物料明细表报表导出'!$D:$D=$A174),'2-1 采购订单物料明细表报表导出'!$H:$H,0))</f>
        <v>0</v>
      </c>
      <c r="I174" s="23" cm="1">
        <f t="array" ref="I174">SUM(IF((LEFT('2-1 采购订单物料明细表报表导出'!$K:$K,7)=I$1)*('2-1 采购订单物料明细表报表导出'!$D:$D=$A174),'2-1 采购订单物料明细表报表导出'!$H:$H,0))</f>
        <v>0</v>
      </c>
      <c r="J174" s="23" cm="1">
        <f t="array" ref="J174">SUM(IF((LEFT('2-1 采购订单物料明细表报表导出'!$K:$K,7)=J$1)*('2-1 采购订单物料明细表报表导出'!$D:$D=$A174),'2-1 采购订单物料明细表报表导出'!$H:$H,0))</f>
        <v>0</v>
      </c>
      <c r="K174" s="23" cm="1">
        <f t="array" ref="K174">SUM(IF((LEFT('2-1 采购订单物料明细表报表导出'!$K:$K,7)=K$1)*('2-1 采购订单物料明细表报表导出'!$D:$D=$A174),'2-1 采购订单物料明细表报表导出'!$H:$H,0))</f>
        <v>0</v>
      </c>
      <c r="L174" s="23" cm="1">
        <f t="array" ref="L174">SUM(IF((LEFT('2-1 采购订单物料明细表报表导出'!$K:$K,7)=L$1)*('2-1 采购订单物料明细表报表导出'!$D:$D=$A174),'2-1 采购订单物料明细表报表导出'!$H:$H,0))</f>
        <v>0</v>
      </c>
      <c r="M174" s="23" cm="1">
        <f t="array" ref="M174">SUM(IF((LEFT('2-1 采购订单物料明细表报表导出'!$K:$K,7)=M$1)*('2-1 采购订单物料明细表报表导出'!$D:$D=$A174),'2-1 采购订单物料明细表报表导出'!$H:$H,0))</f>
        <v>0</v>
      </c>
      <c r="N174" s="23" cm="1">
        <f t="array" ref="N174">SUM(IF((LEFT('2-1 采购订单物料明细表报表导出'!$K:$K,7)=N$1)*('2-1 采购订单物料明细表报表导出'!$D:$D=$A174),'2-1 采购订单物料明细表报表导出'!$H:$H,0))</f>
        <v>0</v>
      </c>
      <c r="O174" s="23" cm="1">
        <f t="array" ref="O174">SUM(IF((LEFT('2-1 采购订单物料明细表报表导出'!$K:$K,7)=O$1)*('2-1 采购订单物料明细表报表导出'!$D:$D=$A174),'2-1 采购订单物料明细表报表导出'!$H:$H,0))</f>
        <v>0</v>
      </c>
    </row>
    <row r="175" ht="29" spans="1:15">
      <c r="A175" s="20" t="s">
        <v>3482</v>
      </c>
      <c r="B175" s="26" t="s">
        <v>2128</v>
      </c>
      <c r="C175" s="27" t="s">
        <v>2129</v>
      </c>
      <c r="D175" s="23" cm="1">
        <f t="array" ref="D175">SUM(IF((LEFT('2-1 采购订单物料明细表报表导出'!$K:$K,7)=D$1)*('2-1 采购订单物料明细表报表导出'!$D:$D=$A175),'2-1 采购订单物料明细表报表导出'!$H:$H,0))</f>
        <v>0</v>
      </c>
      <c r="E175" s="23" cm="1">
        <f t="array" ref="E175">SUM(IF((LEFT('2-1 采购订单物料明细表报表导出'!$K:$K,7)=E$1)*('2-1 采购订单物料明细表报表导出'!$D:$D=$A175),'2-1 采购订单物料明细表报表导出'!$H:$H,0))</f>
        <v>0</v>
      </c>
      <c r="F175" s="23" cm="1">
        <f t="array" ref="F175">SUM(IF((LEFT('2-1 采购订单物料明细表报表导出'!$K:$K,7)=F$1)*('2-1 采购订单物料明细表报表导出'!$D:$D=$A175),'2-1 采购订单物料明细表报表导出'!$H:$H,0))</f>
        <v>0</v>
      </c>
      <c r="G175" s="23" cm="1">
        <f t="array" ref="G175">SUM(IF((LEFT('2-1 采购订单物料明细表报表导出'!$K:$K,7)=G$1)*('2-1 采购订单物料明细表报表导出'!$D:$D=$A175),'2-1 采购订单物料明细表报表导出'!$H:$H,0))</f>
        <v>0</v>
      </c>
      <c r="H175" s="23" cm="1">
        <f t="array" ref="H175">SUM(IF((LEFT('2-1 采购订单物料明细表报表导出'!$K:$K,7)=H$1)*('2-1 采购订单物料明细表报表导出'!$D:$D=$A175),'2-1 采购订单物料明细表报表导出'!$H:$H,0))</f>
        <v>0</v>
      </c>
      <c r="I175" s="23" cm="1">
        <f t="array" ref="I175">SUM(IF((LEFT('2-1 采购订单物料明细表报表导出'!$K:$K,7)=I$1)*('2-1 采购订单物料明细表报表导出'!$D:$D=$A175),'2-1 采购订单物料明细表报表导出'!$H:$H,0))</f>
        <v>0</v>
      </c>
      <c r="J175" s="23" cm="1">
        <f t="array" ref="J175">SUM(IF((LEFT('2-1 采购订单物料明细表报表导出'!$K:$K,7)=J$1)*('2-1 采购订单物料明细表报表导出'!$D:$D=$A175),'2-1 采购订单物料明细表报表导出'!$H:$H,0))</f>
        <v>0</v>
      </c>
      <c r="K175" s="23" cm="1">
        <f t="array" ref="K175">SUM(IF((LEFT('2-1 采购订单物料明细表报表导出'!$K:$K,7)=K$1)*('2-1 采购订单物料明细表报表导出'!$D:$D=$A175),'2-1 采购订单物料明细表报表导出'!$H:$H,0))</f>
        <v>0</v>
      </c>
      <c r="L175" s="23" cm="1">
        <f t="array" ref="L175">SUM(IF((LEFT('2-1 采购订单物料明细表报表导出'!$K:$K,7)=L$1)*('2-1 采购订单物料明细表报表导出'!$D:$D=$A175),'2-1 采购订单物料明细表报表导出'!$H:$H,0))</f>
        <v>0</v>
      </c>
      <c r="M175" s="23" cm="1">
        <f t="array" ref="M175">SUM(IF((LEFT('2-1 采购订单物料明细表报表导出'!$K:$K,7)=M$1)*('2-1 采购订单物料明细表报表导出'!$D:$D=$A175),'2-1 采购订单物料明细表报表导出'!$H:$H,0))</f>
        <v>0</v>
      </c>
      <c r="N175" s="23" cm="1">
        <f t="array" ref="N175">SUM(IF((LEFT('2-1 采购订单物料明细表报表导出'!$K:$K,7)=N$1)*('2-1 采购订单物料明细表报表导出'!$D:$D=$A175),'2-1 采购订单物料明细表报表导出'!$H:$H,0))</f>
        <v>0</v>
      </c>
      <c r="O175" s="23" cm="1">
        <f t="array" ref="O175">SUM(IF((LEFT('2-1 采购订单物料明细表报表导出'!$K:$K,7)=O$1)*('2-1 采购订单物料明细表报表导出'!$D:$D=$A175),'2-1 采购订单物料明细表报表导出'!$H:$H,0))</f>
        <v>0</v>
      </c>
    </row>
    <row r="176" ht="29" spans="1:15">
      <c r="A176" s="20" t="s">
        <v>3483</v>
      </c>
      <c r="B176" s="26" t="s">
        <v>2128</v>
      </c>
      <c r="C176" s="27" t="s">
        <v>2129</v>
      </c>
      <c r="D176" s="23" cm="1">
        <f t="array" ref="D176">SUM(IF((LEFT('2-1 采购订单物料明细表报表导出'!$K:$K,7)=D$1)*('2-1 采购订单物料明细表报表导出'!$D:$D=$A176),'2-1 采购订单物料明细表报表导出'!$H:$H,0))</f>
        <v>0</v>
      </c>
      <c r="E176" s="23" cm="1">
        <f t="array" ref="E176">SUM(IF((LEFT('2-1 采购订单物料明细表报表导出'!$K:$K,7)=E$1)*('2-1 采购订单物料明细表报表导出'!$D:$D=$A176),'2-1 采购订单物料明细表报表导出'!$H:$H,0))</f>
        <v>0</v>
      </c>
      <c r="F176" s="23" cm="1">
        <f t="array" ref="F176">SUM(IF((LEFT('2-1 采购订单物料明细表报表导出'!$K:$K,7)=F$1)*('2-1 采购订单物料明细表报表导出'!$D:$D=$A176),'2-1 采购订单物料明细表报表导出'!$H:$H,0))</f>
        <v>0</v>
      </c>
      <c r="G176" s="23" cm="1">
        <f t="array" ref="G176">SUM(IF((LEFT('2-1 采购订单物料明细表报表导出'!$K:$K,7)=G$1)*('2-1 采购订单物料明细表报表导出'!$D:$D=$A176),'2-1 采购订单物料明细表报表导出'!$H:$H,0))</f>
        <v>0</v>
      </c>
      <c r="H176" s="23" cm="1">
        <f t="array" ref="H176">SUM(IF((LEFT('2-1 采购订单物料明细表报表导出'!$K:$K,7)=H$1)*('2-1 采购订单物料明细表报表导出'!$D:$D=$A176),'2-1 采购订单物料明细表报表导出'!$H:$H,0))</f>
        <v>0</v>
      </c>
      <c r="I176" s="23" cm="1">
        <f t="array" ref="I176">SUM(IF((LEFT('2-1 采购订单物料明细表报表导出'!$K:$K,7)=I$1)*('2-1 采购订单物料明细表报表导出'!$D:$D=$A176),'2-1 采购订单物料明细表报表导出'!$H:$H,0))</f>
        <v>0</v>
      </c>
      <c r="J176" s="23" cm="1">
        <f t="array" ref="J176">SUM(IF((LEFT('2-1 采购订单物料明细表报表导出'!$K:$K,7)=J$1)*('2-1 采购订单物料明细表报表导出'!$D:$D=$A176),'2-1 采购订单物料明细表报表导出'!$H:$H,0))</f>
        <v>0</v>
      </c>
      <c r="K176" s="23" cm="1">
        <f t="array" ref="K176">SUM(IF((LEFT('2-1 采购订单物料明细表报表导出'!$K:$K,7)=K$1)*('2-1 采购订单物料明细表报表导出'!$D:$D=$A176),'2-1 采购订单物料明细表报表导出'!$H:$H,0))</f>
        <v>0</v>
      </c>
      <c r="L176" s="23" cm="1">
        <f t="array" ref="L176">SUM(IF((LEFT('2-1 采购订单物料明细表报表导出'!$K:$K,7)=L$1)*('2-1 采购订单物料明细表报表导出'!$D:$D=$A176),'2-1 采购订单物料明细表报表导出'!$H:$H,0))</f>
        <v>0</v>
      </c>
      <c r="M176" s="23" cm="1">
        <f t="array" ref="M176">SUM(IF((LEFT('2-1 采购订单物料明细表报表导出'!$K:$K,7)=M$1)*('2-1 采购订单物料明细表报表导出'!$D:$D=$A176),'2-1 采购订单物料明细表报表导出'!$H:$H,0))</f>
        <v>0</v>
      </c>
      <c r="N176" s="23" cm="1">
        <f t="array" ref="N176">SUM(IF((LEFT('2-1 采购订单物料明细表报表导出'!$K:$K,7)=N$1)*('2-1 采购订单物料明细表报表导出'!$D:$D=$A176),'2-1 采购订单物料明细表报表导出'!$H:$H,0))</f>
        <v>0</v>
      </c>
      <c r="O176" s="23" cm="1">
        <f t="array" ref="O176">SUM(IF((LEFT('2-1 采购订单物料明细表报表导出'!$K:$K,7)=O$1)*('2-1 采购订单物料明细表报表导出'!$D:$D=$A176),'2-1 采购订单物料明细表报表导出'!$H:$H,0))</f>
        <v>0</v>
      </c>
    </row>
    <row r="177" ht="29" spans="1:15">
      <c r="A177" s="20" t="s">
        <v>3484</v>
      </c>
      <c r="B177" s="26" t="s">
        <v>2128</v>
      </c>
      <c r="C177" s="27" t="s">
        <v>2129</v>
      </c>
      <c r="D177" s="23" cm="1">
        <f t="array" ref="D177">SUM(IF((LEFT('2-1 采购订单物料明细表报表导出'!$K:$K,7)=D$1)*('2-1 采购订单物料明细表报表导出'!$D:$D=$A177),'2-1 采购订单物料明细表报表导出'!$H:$H,0))</f>
        <v>0</v>
      </c>
      <c r="E177" s="23" cm="1">
        <f t="array" ref="E177">SUM(IF((LEFT('2-1 采购订单物料明细表报表导出'!$K:$K,7)=E$1)*('2-1 采购订单物料明细表报表导出'!$D:$D=$A177),'2-1 采购订单物料明细表报表导出'!$H:$H,0))</f>
        <v>0</v>
      </c>
      <c r="F177" s="23" cm="1">
        <f t="array" ref="F177">SUM(IF((LEFT('2-1 采购订单物料明细表报表导出'!$K:$K,7)=F$1)*('2-1 采购订单物料明细表报表导出'!$D:$D=$A177),'2-1 采购订单物料明细表报表导出'!$H:$H,0))</f>
        <v>0</v>
      </c>
      <c r="G177" s="23" cm="1">
        <f t="array" ref="G177">SUM(IF((LEFT('2-1 采购订单物料明细表报表导出'!$K:$K,7)=G$1)*('2-1 采购订单物料明细表报表导出'!$D:$D=$A177),'2-1 采购订单物料明细表报表导出'!$H:$H,0))</f>
        <v>0</v>
      </c>
      <c r="H177" s="23" cm="1">
        <f t="array" ref="H177">SUM(IF((LEFT('2-1 采购订单物料明细表报表导出'!$K:$K,7)=H$1)*('2-1 采购订单物料明细表报表导出'!$D:$D=$A177),'2-1 采购订单物料明细表报表导出'!$H:$H,0))</f>
        <v>0</v>
      </c>
      <c r="I177" s="23" cm="1">
        <f t="array" ref="I177">SUM(IF((LEFT('2-1 采购订单物料明细表报表导出'!$K:$K,7)=I$1)*('2-1 采购订单物料明细表报表导出'!$D:$D=$A177),'2-1 采购订单物料明细表报表导出'!$H:$H,0))</f>
        <v>0</v>
      </c>
      <c r="J177" s="23" cm="1">
        <f t="array" ref="J177">SUM(IF((LEFT('2-1 采购订单物料明细表报表导出'!$K:$K,7)=J$1)*('2-1 采购订单物料明细表报表导出'!$D:$D=$A177),'2-1 采购订单物料明细表报表导出'!$H:$H,0))</f>
        <v>0</v>
      </c>
      <c r="K177" s="23" cm="1">
        <f t="array" ref="K177">SUM(IF((LEFT('2-1 采购订单物料明细表报表导出'!$K:$K,7)=K$1)*('2-1 采购订单物料明细表报表导出'!$D:$D=$A177),'2-1 采购订单物料明细表报表导出'!$H:$H,0))</f>
        <v>0</v>
      </c>
      <c r="L177" s="23" cm="1">
        <f t="array" ref="L177">SUM(IF((LEFT('2-1 采购订单物料明细表报表导出'!$K:$K,7)=L$1)*('2-1 采购订单物料明细表报表导出'!$D:$D=$A177),'2-1 采购订单物料明细表报表导出'!$H:$H,0))</f>
        <v>0</v>
      </c>
      <c r="M177" s="23" cm="1">
        <f t="array" ref="M177">SUM(IF((LEFT('2-1 采购订单物料明细表报表导出'!$K:$K,7)=M$1)*('2-1 采购订单物料明细表报表导出'!$D:$D=$A177),'2-1 采购订单物料明细表报表导出'!$H:$H,0))</f>
        <v>0</v>
      </c>
      <c r="N177" s="23" cm="1">
        <f t="array" ref="N177">SUM(IF((LEFT('2-1 采购订单物料明细表报表导出'!$K:$K,7)=N$1)*('2-1 采购订单物料明细表报表导出'!$D:$D=$A177),'2-1 采购订单物料明细表报表导出'!$H:$H,0))</f>
        <v>0</v>
      </c>
      <c r="O177" s="23" cm="1">
        <f t="array" ref="O177">SUM(IF((LEFT('2-1 采购订单物料明细表报表导出'!$K:$K,7)=O$1)*('2-1 采购订单物料明细表报表导出'!$D:$D=$A177),'2-1 采购订单物料明细表报表导出'!$H:$H,0))</f>
        <v>0</v>
      </c>
    </row>
    <row r="178" ht="29" spans="1:15">
      <c r="A178" s="20" t="s">
        <v>3485</v>
      </c>
      <c r="B178" s="26" t="s">
        <v>2128</v>
      </c>
      <c r="C178" s="27" t="s">
        <v>2129</v>
      </c>
      <c r="D178" s="23" cm="1">
        <f t="array" ref="D178">SUM(IF((LEFT('2-1 采购订单物料明细表报表导出'!$K:$K,7)=D$1)*('2-1 采购订单物料明细表报表导出'!$D:$D=$A178),'2-1 采购订单物料明细表报表导出'!$H:$H,0))</f>
        <v>0</v>
      </c>
      <c r="E178" s="23" cm="1">
        <f t="array" ref="E178">SUM(IF((LEFT('2-1 采购订单物料明细表报表导出'!$K:$K,7)=E$1)*('2-1 采购订单物料明细表报表导出'!$D:$D=$A178),'2-1 采购订单物料明细表报表导出'!$H:$H,0))</f>
        <v>0</v>
      </c>
      <c r="F178" s="23" cm="1">
        <f t="array" ref="F178">SUM(IF((LEFT('2-1 采购订单物料明细表报表导出'!$K:$K,7)=F$1)*('2-1 采购订单物料明细表报表导出'!$D:$D=$A178),'2-1 采购订单物料明细表报表导出'!$H:$H,0))</f>
        <v>0</v>
      </c>
      <c r="G178" s="23" cm="1">
        <f t="array" ref="G178">SUM(IF((LEFT('2-1 采购订单物料明细表报表导出'!$K:$K,7)=G$1)*('2-1 采购订单物料明细表报表导出'!$D:$D=$A178),'2-1 采购订单物料明细表报表导出'!$H:$H,0))</f>
        <v>0</v>
      </c>
      <c r="H178" s="23" cm="1">
        <f t="array" ref="H178">SUM(IF((LEFT('2-1 采购订单物料明细表报表导出'!$K:$K,7)=H$1)*('2-1 采购订单物料明细表报表导出'!$D:$D=$A178),'2-1 采购订单物料明细表报表导出'!$H:$H,0))</f>
        <v>0</v>
      </c>
      <c r="I178" s="23" cm="1">
        <f t="array" ref="I178">SUM(IF((LEFT('2-1 采购订单物料明细表报表导出'!$K:$K,7)=I$1)*('2-1 采购订单物料明细表报表导出'!$D:$D=$A178),'2-1 采购订单物料明细表报表导出'!$H:$H,0))</f>
        <v>0</v>
      </c>
      <c r="J178" s="23" cm="1">
        <f t="array" ref="J178">SUM(IF((LEFT('2-1 采购订单物料明细表报表导出'!$K:$K,7)=J$1)*('2-1 采购订单物料明细表报表导出'!$D:$D=$A178),'2-1 采购订单物料明细表报表导出'!$H:$H,0))</f>
        <v>0</v>
      </c>
      <c r="K178" s="23" cm="1">
        <f t="array" ref="K178">SUM(IF((LEFT('2-1 采购订单物料明细表报表导出'!$K:$K,7)=K$1)*('2-1 采购订单物料明细表报表导出'!$D:$D=$A178),'2-1 采购订单物料明细表报表导出'!$H:$H,0))</f>
        <v>0</v>
      </c>
      <c r="L178" s="23" cm="1">
        <f t="array" ref="L178">SUM(IF((LEFT('2-1 采购订单物料明细表报表导出'!$K:$K,7)=L$1)*('2-1 采购订单物料明细表报表导出'!$D:$D=$A178),'2-1 采购订单物料明细表报表导出'!$H:$H,0))</f>
        <v>0</v>
      </c>
      <c r="M178" s="23" cm="1">
        <f t="array" ref="M178">SUM(IF((LEFT('2-1 采购订单物料明细表报表导出'!$K:$K,7)=M$1)*('2-1 采购订单物料明细表报表导出'!$D:$D=$A178),'2-1 采购订单物料明细表报表导出'!$H:$H,0))</f>
        <v>0</v>
      </c>
      <c r="N178" s="23" cm="1">
        <f t="array" ref="N178">SUM(IF((LEFT('2-1 采购订单物料明细表报表导出'!$K:$K,7)=N$1)*('2-1 采购订单物料明细表报表导出'!$D:$D=$A178),'2-1 采购订单物料明细表报表导出'!$H:$H,0))</f>
        <v>0</v>
      </c>
      <c r="O178" s="23" cm="1">
        <f t="array" ref="O178">SUM(IF((LEFT('2-1 采购订单物料明细表报表导出'!$K:$K,7)=O$1)*('2-1 采购订单物料明细表报表导出'!$D:$D=$A178),'2-1 采购订单物料明细表报表导出'!$H:$H,0))</f>
        <v>0</v>
      </c>
    </row>
    <row r="179" ht="29" spans="1:15">
      <c r="A179" s="20" t="s">
        <v>3486</v>
      </c>
      <c r="B179" s="26" t="s">
        <v>2128</v>
      </c>
      <c r="C179" s="27" t="s">
        <v>2129</v>
      </c>
      <c r="D179" s="23" cm="1">
        <f t="array" ref="D179">SUM(IF((LEFT('2-1 采购订单物料明细表报表导出'!$K:$K,7)=D$1)*('2-1 采购订单物料明细表报表导出'!$D:$D=$A179),'2-1 采购订单物料明细表报表导出'!$H:$H,0))</f>
        <v>0</v>
      </c>
      <c r="E179" s="23" cm="1">
        <f t="array" ref="E179">SUM(IF((LEFT('2-1 采购订单物料明细表报表导出'!$K:$K,7)=E$1)*('2-1 采购订单物料明细表报表导出'!$D:$D=$A179),'2-1 采购订单物料明细表报表导出'!$H:$H,0))</f>
        <v>0</v>
      </c>
      <c r="F179" s="23" cm="1">
        <f t="array" ref="F179">SUM(IF((LEFT('2-1 采购订单物料明细表报表导出'!$K:$K,7)=F$1)*('2-1 采购订单物料明细表报表导出'!$D:$D=$A179),'2-1 采购订单物料明细表报表导出'!$H:$H,0))</f>
        <v>0</v>
      </c>
      <c r="G179" s="23" cm="1">
        <f t="array" ref="G179">SUM(IF((LEFT('2-1 采购订单物料明细表报表导出'!$K:$K,7)=G$1)*('2-1 采购订单物料明细表报表导出'!$D:$D=$A179),'2-1 采购订单物料明细表报表导出'!$H:$H,0))</f>
        <v>0</v>
      </c>
      <c r="H179" s="23" cm="1">
        <f t="array" ref="H179">SUM(IF((LEFT('2-1 采购订单物料明细表报表导出'!$K:$K,7)=H$1)*('2-1 采购订单物料明细表报表导出'!$D:$D=$A179),'2-1 采购订单物料明细表报表导出'!$H:$H,0))</f>
        <v>0</v>
      </c>
      <c r="I179" s="23" cm="1">
        <f t="array" ref="I179">SUM(IF((LEFT('2-1 采购订单物料明细表报表导出'!$K:$K,7)=I$1)*('2-1 采购订单物料明细表报表导出'!$D:$D=$A179),'2-1 采购订单物料明细表报表导出'!$H:$H,0))</f>
        <v>0</v>
      </c>
      <c r="J179" s="23" cm="1">
        <f t="array" ref="J179">SUM(IF((LEFT('2-1 采购订单物料明细表报表导出'!$K:$K,7)=J$1)*('2-1 采购订单物料明细表报表导出'!$D:$D=$A179),'2-1 采购订单物料明细表报表导出'!$H:$H,0))</f>
        <v>0</v>
      </c>
      <c r="K179" s="23" cm="1">
        <f t="array" ref="K179">SUM(IF((LEFT('2-1 采购订单物料明细表报表导出'!$K:$K,7)=K$1)*('2-1 采购订单物料明细表报表导出'!$D:$D=$A179),'2-1 采购订单物料明细表报表导出'!$H:$H,0))</f>
        <v>0</v>
      </c>
      <c r="L179" s="23" cm="1">
        <f t="array" ref="L179">SUM(IF((LEFT('2-1 采购订单物料明细表报表导出'!$K:$K,7)=L$1)*('2-1 采购订单物料明细表报表导出'!$D:$D=$A179),'2-1 采购订单物料明细表报表导出'!$H:$H,0))</f>
        <v>0</v>
      </c>
      <c r="M179" s="23" cm="1">
        <f t="array" ref="M179">SUM(IF((LEFT('2-1 采购订单物料明细表报表导出'!$K:$K,7)=M$1)*('2-1 采购订单物料明细表报表导出'!$D:$D=$A179),'2-1 采购订单物料明细表报表导出'!$H:$H,0))</f>
        <v>0</v>
      </c>
      <c r="N179" s="23" cm="1">
        <f t="array" ref="N179">SUM(IF((LEFT('2-1 采购订单物料明细表报表导出'!$K:$K,7)=N$1)*('2-1 采购订单物料明细表报表导出'!$D:$D=$A179),'2-1 采购订单物料明细表报表导出'!$H:$H,0))</f>
        <v>0</v>
      </c>
      <c r="O179" s="23" cm="1">
        <f t="array" ref="O179">SUM(IF((LEFT('2-1 采购订单物料明细表报表导出'!$K:$K,7)=O$1)*('2-1 采购订单物料明细表报表导出'!$D:$D=$A179),'2-1 采购订单物料明细表报表导出'!$H:$H,0))</f>
        <v>0</v>
      </c>
    </row>
    <row r="180" ht="29" spans="1:15">
      <c r="A180" s="20" t="s">
        <v>3487</v>
      </c>
      <c r="B180" s="26" t="s">
        <v>2128</v>
      </c>
      <c r="C180" s="27" t="s">
        <v>2129</v>
      </c>
      <c r="D180" s="23" cm="1">
        <f t="array" ref="D180">SUM(IF((LEFT('2-1 采购订单物料明细表报表导出'!$K:$K,7)=D$1)*('2-1 采购订单物料明细表报表导出'!$D:$D=$A180),'2-1 采购订单物料明细表报表导出'!$H:$H,0))</f>
        <v>0</v>
      </c>
      <c r="E180" s="23" cm="1">
        <f t="array" ref="E180">SUM(IF((LEFT('2-1 采购订单物料明细表报表导出'!$K:$K,7)=E$1)*('2-1 采购订单物料明细表报表导出'!$D:$D=$A180),'2-1 采购订单物料明细表报表导出'!$H:$H,0))</f>
        <v>0</v>
      </c>
      <c r="F180" s="23" cm="1">
        <f t="array" ref="F180">SUM(IF((LEFT('2-1 采购订单物料明细表报表导出'!$K:$K,7)=F$1)*('2-1 采购订单物料明细表报表导出'!$D:$D=$A180),'2-1 采购订单物料明细表报表导出'!$H:$H,0))</f>
        <v>0</v>
      </c>
      <c r="G180" s="23" cm="1">
        <f t="array" ref="G180">SUM(IF((LEFT('2-1 采购订单物料明细表报表导出'!$K:$K,7)=G$1)*('2-1 采购订单物料明细表报表导出'!$D:$D=$A180),'2-1 采购订单物料明细表报表导出'!$H:$H,0))</f>
        <v>0</v>
      </c>
      <c r="H180" s="23" cm="1">
        <f t="array" ref="H180">SUM(IF((LEFT('2-1 采购订单物料明细表报表导出'!$K:$K,7)=H$1)*('2-1 采购订单物料明细表报表导出'!$D:$D=$A180),'2-1 采购订单物料明细表报表导出'!$H:$H,0))</f>
        <v>0</v>
      </c>
      <c r="I180" s="23" cm="1">
        <f t="array" ref="I180">SUM(IF((LEFT('2-1 采购订单物料明细表报表导出'!$K:$K,7)=I$1)*('2-1 采购订单物料明细表报表导出'!$D:$D=$A180),'2-1 采购订单物料明细表报表导出'!$H:$H,0))</f>
        <v>0</v>
      </c>
      <c r="J180" s="23" cm="1">
        <f t="array" ref="J180">SUM(IF((LEFT('2-1 采购订单物料明细表报表导出'!$K:$K,7)=J$1)*('2-1 采购订单物料明细表报表导出'!$D:$D=$A180),'2-1 采购订单物料明细表报表导出'!$H:$H,0))</f>
        <v>0</v>
      </c>
      <c r="K180" s="23" cm="1">
        <f t="array" ref="K180">SUM(IF((LEFT('2-1 采购订单物料明细表报表导出'!$K:$K,7)=K$1)*('2-1 采购订单物料明细表报表导出'!$D:$D=$A180),'2-1 采购订单物料明细表报表导出'!$H:$H,0))</f>
        <v>0</v>
      </c>
      <c r="L180" s="23" cm="1">
        <f t="array" ref="L180">SUM(IF((LEFT('2-1 采购订单物料明细表报表导出'!$K:$K,7)=L$1)*('2-1 采购订单物料明细表报表导出'!$D:$D=$A180),'2-1 采购订单物料明细表报表导出'!$H:$H,0))</f>
        <v>0</v>
      </c>
      <c r="M180" s="23" cm="1">
        <f t="array" ref="M180">SUM(IF((LEFT('2-1 采购订单物料明细表报表导出'!$K:$K,7)=M$1)*('2-1 采购订单物料明细表报表导出'!$D:$D=$A180),'2-1 采购订单物料明细表报表导出'!$H:$H,0))</f>
        <v>0</v>
      </c>
      <c r="N180" s="23" cm="1">
        <f t="array" ref="N180">SUM(IF((LEFT('2-1 采购订单物料明细表报表导出'!$K:$K,7)=N$1)*('2-1 采购订单物料明细表报表导出'!$D:$D=$A180),'2-1 采购订单物料明细表报表导出'!$H:$H,0))</f>
        <v>0</v>
      </c>
      <c r="O180" s="23" cm="1">
        <f t="array" ref="O180">SUM(IF((LEFT('2-1 采购订单物料明细表报表导出'!$K:$K,7)=O$1)*('2-1 采购订单物料明细表报表导出'!$D:$D=$A180),'2-1 采购订单物料明细表报表导出'!$H:$H,0))</f>
        <v>0</v>
      </c>
    </row>
    <row r="181" ht="29" spans="1:15">
      <c r="A181" s="20" t="s">
        <v>3488</v>
      </c>
      <c r="B181" s="26" t="s">
        <v>2128</v>
      </c>
      <c r="C181" s="27" t="s">
        <v>2129</v>
      </c>
      <c r="D181" s="23" cm="1">
        <f t="array" ref="D181">SUM(IF((LEFT('2-1 采购订单物料明细表报表导出'!$K:$K,7)=D$1)*('2-1 采购订单物料明细表报表导出'!$D:$D=$A181),'2-1 采购订单物料明细表报表导出'!$H:$H,0))</f>
        <v>0</v>
      </c>
      <c r="E181" s="23" cm="1">
        <f t="array" ref="E181">SUM(IF((LEFT('2-1 采购订单物料明细表报表导出'!$K:$K,7)=E$1)*('2-1 采购订单物料明细表报表导出'!$D:$D=$A181),'2-1 采购订单物料明细表报表导出'!$H:$H,0))</f>
        <v>0</v>
      </c>
      <c r="F181" s="23" cm="1">
        <f t="array" ref="F181">SUM(IF((LEFT('2-1 采购订单物料明细表报表导出'!$K:$K,7)=F$1)*('2-1 采购订单物料明细表报表导出'!$D:$D=$A181),'2-1 采购订单物料明细表报表导出'!$H:$H,0))</f>
        <v>0</v>
      </c>
      <c r="G181" s="23" cm="1">
        <f t="array" ref="G181">SUM(IF((LEFT('2-1 采购订单物料明细表报表导出'!$K:$K,7)=G$1)*('2-1 采购订单物料明细表报表导出'!$D:$D=$A181),'2-1 采购订单物料明细表报表导出'!$H:$H,0))</f>
        <v>0</v>
      </c>
      <c r="H181" s="23" cm="1">
        <f t="array" ref="H181">SUM(IF((LEFT('2-1 采购订单物料明细表报表导出'!$K:$K,7)=H$1)*('2-1 采购订单物料明细表报表导出'!$D:$D=$A181),'2-1 采购订单物料明细表报表导出'!$H:$H,0))</f>
        <v>0</v>
      </c>
      <c r="I181" s="23" cm="1">
        <f t="array" ref="I181">SUM(IF((LEFT('2-1 采购订单物料明细表报表导出'!$K:$K,7)=I$1)*('2-1 采购订单物料明细表报表导出'!$D:$D=$A181),'2-1 采购订单物料明细表报表导出'!$H:$H,0))</f>
        <v>0</v>
      </c>
      <c r="J181" s="23" cm="1">
        <f t="array" ref="J181">SUM(IF((LEFT('2-1 采购订单物料明细表报表导出'!$K:$K,7)=J$1)*('2-1 采购订单物料明细表报表导出'!$D:$D=$A181),'2-1 采购订单物料明细表报表导出'!$H:$H,0))</f>
        <v>0</v>
      </c>
      <c r="K181" s="23" cm="1">
        <f t="array" ref="K181">SUM(IF((LEFT('2-1 采购订单物料明细表报表导出'!$K:$K,7)=K$1)*('2-1 采购订单物料明细表报表导出'!$D:$D=$A181),'2-1 采购订单物料明细表报表导出'!$H:$H,0))</f>
        <v>0</v>
      </c>
      <c r="L181" s="23" cm="1">
        <f t="array" ref="L181">SUM(IF((LEFT('2-1 采购订单物料明细表报表导出'!$K:$K,7)=L$1)*('2-1 采购订单物料明细表报表导出'!$D:$D=$A181),'2-1 采购订单物料明细表报表导出'!$H:$H,0))</f>
        <v>0</v>
      </c>
      <c r="M181" s="23" cm="1">
        <f t="array" ref="M181">SUM(IF((LEFT('2-1 采购订单物料明细表报表导出'!$K:$K,7)=M$1)*('2-1 采购订单物料明细表报表导出'!$D:$D=$A181),'2-1 采购订单物料明细表报表导出'!$H:$H,0))</f>
        <v>0</v>
      </c>
      <c r="N181" s="23" cm="1">
        <f t="array" ref="N181">SUM(IF((LEFT('2-1 采购订单物料明细表报表导出'!$K:$K,7)=N$1)*('2-1 采购订单物料明细表报表导出'!$D:$D=$A181),'2-1 采购订单物料明细表报表导出'!$H:$H,0))</f>
        <v>0</v>
      </c>
      <c r="O181" s="23" cm="1">
        <f t="array" ref="O181">SUM(IF((LEFT('2-1 采购订单物料明细表报表导出'!$K:$K,7)=O$1)*('2-1 采购订单物料明细表报表导出'!$D:$D=$A181),'2-1 采购订单物料明细表报表导出'!$H:$H,0))</f>
        <v>0</v>
      </c>
    </row>
    <row r="182" ht="29" spans="1:15">
      <c r="A182" s="20" t="s">
        <v>3489</v>
      </c>
      <c r="B182" s="26" t="s">
        <v>2128</v>
      </c>
      <c r="C182" s="27" t="s">
        <v>2129</v>
      </c>
      <c r="D182" s="23" cm="1">
        <f t="array" ref="D182">SUM(IF((LEFT('2-1 采购订单物料明细表报表导出'!$K:$K,7)=D$1)*('2-1 采购订单物料明细表报表导出'!$D:$D=$A182),'2-1 采购订单物料明细表报表导出'!$H:$H,0))</f>
        <v>0</v>
      </c>
      <c r="E182" s="23" cm="1">
        <f t="array" ref="E182">SUM(IF((LEFT('2-1 采购订单物料明细表报表导出'!$K:$K,7)=E$1)*('2-1 采购订单物料明细表报表导出'!$D:$D=$A182),'2-1 采购订单物料明细表报表导出'!$H:$H,0))</f>
        <v>0</v>
      </c>
      <c r="F182" s="23" cm="1">
        <f t="array" ref="F182">SUM(IF((LEFT('2-1 采购订单物料明细表报表导出'!$K:$K,7)=F$1)*('2-1 采购订单物料明细表报表导出'!$D:$D=$A182),'2-1 采购订单物料明细表报表导出'!$H:$H,0))</f>
        <v>0</v>
      </c>
      <c r="G182" s="23" cm="1">
        <f t="array" ref="G182">SUM(IF((LEFT('2-1 采购订单物料明细表报表导出'!$K:$K,7)=G$1)*('2-1 采购订单物料明细表报表导出'!$D:$D=$A182),'2-1 采购订单物料明细表报表导出'!$H:$H,0))</f>
        <v>0</v>
      </c>
      <c r="H182" s="23" cm="1">
        <f t="array" ref="H182">SUM(IF((LEFT('2-1 采购订单物料明细表报表导出'!$K:$K,7)=H$1)*('2-1 采购订单物料明细表报表导出'!$D:$D=$A182),'2-1 采购订单物料明细表报表导出'!$H:$H,0))</f>
        <v>0</v>
      </c>
      <c r="I182" s="23" cm="1">
        <f t="array" ref="I182">SUM(IF((LEFT('2-1 采购订单物料明细表报表导出'!$K:$K,7)=I$1)*('2-1 采购订单物料明细表报表导出'!$D:$D=$A182),'2-1 采购订单物料明细表报表导出'!$H:$H,0))</f>
        <v>0</v>
      </c>
      <c r="J182" s="23" cm="1">
        <f t="array" ref="J182">SUM(IF((LEFT('2-1 采购订单物料明细表报表导出'!$K:$K,7)=J$1)*('2-1 采购订单物料明细表报表导出'!$D:$D=$A182),'2-1 采购订单物料明细表报表导出'!$H:$H,0))</f>
        <v>0</v>
      </c>
      <c r="K182" s="23" cm="1">
        <f t="array" ref="K182">SUM(IF((LEFT('2-1 采购订单物料明细表报表导出'!$K:$K,7)=K$1)*('2-1 采购订单物料明细表报表导出'!$D:$D=$A182),'2-1 采购订单物料明细表报表导出'!$H:$H,0))</f>
        <v>0</v>
      </c>
      <c r="L182" s="23" cm="1">
        <f t="array" ref="L182">SUM(IF((LEFT('2-1 采购订单物料明细表报表导出'!$K:$K,7)=L$1)*('2-1 采购订单物料明细表报表导出'!$D:$D=$A182),'2-1 采购订单物料明细表报表导出'!$H:$H,0))</f>
        <v>0</v>
      </c>
      <c r="M182" s="23" cm="1">
        <f t="array" ref="M182">SUM(IF((LEFT('2-1 采购订单物料明细表报表导出'!$K:$K,7)=M$1)*('2-1 采购订单物料明细表报表导出'!$D:$D=$A182),'2-1 采购订单物料明细表报表导出'!$H:$H,0))</f>
        <v>0</v>
      </c>
      <c r="N182" s="23" cm="1">
        <f t="array" ref="N182">SUM(IF((LEFT('2-1 采购订单物料明细表报表导出'!$K:$K,7)=N$1)*('2-1 采购订单物料明细表报表导出'!$D:$D=$A182),'2-1 采购订单物料明细表报表导出'!$H:$H,0))</f>
        <v>0</v>
      </c>
      <c r="O182" s="23" cm="1">
        <f t="array" ref="O182">SUM(IF((LEFT('2-1 采购订单物料明细表报表导出'!$K:$K,7)=O$1)*('2-1 采购订单物料明细表报表导出'!$D:$D=$A182),'2-1 采购订单物料明细表报表导出'!$H:$H,0))</f>
        <v>0</v>
      </c>
    </row>
    <row r="183" ht="29" spans="1:15">
      <c r="A183" s="20" t="s">
        <v>3490</v>
      </c>
      <c r="B183" s="26" t="s">
        <v>2128</v>
      </c>
      <c r="C183" s="27" t="s">
        <v>2129</v>
      </c>
      <c r="D183" s="23" cm="1">
        <f t="array" ref="D183">SUM(IF((LEFT('2-1 采购订单物料明细表报表导出'!$K:$K,7)=D$1)*('2-1 采购订单物料明细表报表导出'!$D:$D=$A183),'2-1 采购订单物料明细表报表导出'!$H:$H,0))</f>
        <v>0</v>
      </c>
      <c r="E183" s="23" cm="1">
        <f t="array" ref="E183">SUM(IF((LEFT('2-1 采购订单物料明细表报表导出'!$K:$K,7)=E$1)*('2-1 采购订单物料明细表报表导出'!$D:$D=$A183),'2-1 采购订单物料明细表报表导出'!$H:$H,0))</f>
        <v>0</v>
      </c>
      <c r="F183" s="23" cm="1">
        <f t="array" ref="F183">SUM(IF((LEFT('2-1 采购订单物料明细表报表导出'!$K:$K,7)=F$1)*('2-1 采购订单物料明细表报表导出'!$D:$D=$A183),'2-1 采购订单物料明细表报表导出'!$H:$H,0))</f>
        <v>0</v>
      </c>
      <c r="G183" s="23" cm="1">
        <f t="array" ref="G183">SUM(IF((LEFT('2-1 采购订单物料明细表报表导出'!$K:$K,7)=G$1)*('2-1 采购订单物料明细表报表导出'!$D:$D=$A183),'2-1 采购订单物料明细表报表导出'!$H:$H,0))</f>
        <v>0</v>
      </c>
      <c r="H183" s="23" cm="1">
        <f t="array" ref="H183">SUM(IF((LEFT('2-1 采购订单物料明细表报表导出'!$K:$K,7)=H$1)*('2-1 采购订单物料明细表报表导出'!$D:$D=$A183),'2-1 采购订单物料明细表报表导出'!$H:$H,0))</f>
        <v>0</v>
      </c>
      <c r="I183" s="23" cm="1">
        <f t="array" ref="I183">SUM(IF((LEFT('2-1 采购订单物料明细表报表导出'!$K:$K,7)=I$1)*('2-1 采购订单物料明细表报表导出'!$D:$D=$A183),'2-1 采购订单物料明细表报表导出'!$H:$H,0))</f>
        <v>0</v>
      </c>
      <c r="J183" s="23" cm="1">
        <f t="array" ref="J183">SUM(IF((LEFT('2-1 采购订单物料明细表报表导出'!$K:$K,7)=J$1)*('2-1 采购订单物料明细表报表导出'!$D:$D=$A183),'2-1 采购订单物料明细表报表导出'!$H:$H,0))</f>
        <v>0</v>
      </c>
      <c r="K183" s="23" cm="1">
        <f t="array" ref="K183">SUM(IF((LEFT('2-1 采购订单物料明细表报表导出'!$K:$K,7)=K$1)*('2-1 采购订单物料明细表报表导出'!$D:$D=$A183),'2-1 采购订单物料明细表报表导出'!$H:$H,0))</f>
        <v>0</v>
      </c>
      <c r="L183" s="23" cm="1">
        <f t="array" ref="L183">SUM(IF((LEFT('2-1 采购订单物料明细表报表导出'!$K:$K,7)=L$1)*('2-1 采购订单物料明细表报表导出'!$D:$D=$A183),'2-1 采购订单物料明细表报表导出'!$H:$H,0))</f>
        <v>0</v>
      </c>
      <c r="M183" s="23" cm="1">
        <f t="array" ref="M183">SUM(IF((LEFT('2-1 采购订单物料明细表报表导出'!$K:$K,7)=M$1)*('2-1 采购订单物料明细表报表导出'!$D:$D=$A183),'2-1 采购订单物料明细表报表导出'!$H:$H,0))</f>
        <v>0</v>
      </c>
      <c r="N183" s="23" cm="1">
        <f t="array" ref="N183">SUM(IF((LEFT('2-1 采购订单物料明细表报表导出'!$K:$K,7)=N$1)*('2-1 采购订单物料明细表报表导出'!$D:$D=$A183),'2-1 采购订单物料明细表报表导出'!$H:$H,0))</f>
        <v>0</v>
      </c>
      <c r="O183" s="23" cm="1">
        <f t="array" ref="O183">SUM(IF((LEFT('2-1 采购订单物料明细表报表导出'!$K:$K,7)=O$1)*('2-1 采购订单物料明细表报表导出'!$D:$D=$A183),'2-1 采购订单物料明细表报表导出'!$H:$H,0))</f>
        <v>0</v>
      </c>
    </row>
    <row r="184" ht="29" spans="1:15">
      <c r="A184" s="20" t="s">
        <v>3491</v>
      </c>
      <c r="B184" s="26" t="s">
        <v>2128</v>
      </c>
      <c r="C184" s="27" t="s">
        <v>2129</v>
      </c>
      <c r="D184" s="23" cm="1">
        <f t="array" ref="D184">SUM(IF((LEFT('2-1 采购订单物料明细表报表导出'!$K:$K,7)=D$1)*('2-1 采购订单物料明细表报表导出'!$D:$D=$A184),'2-1 采购订单物料明细表报表导出'!$H:$H,0))</f>
        <v>0</v>
      </c>
      <c r="E184" s="23" cm="1">
        <f t="array" ref="E184">SUM(IF((LEFT('2-1 采购订单物料明细表报表导出'!$K:$K,7)=E$1)*('2-1 采购订单物料明细表报表导出'!$D:$D=$A184),'2-1 采购订单物料明细表报表导出'!$H:$H,0))</f>
        <v>0</v>
      </c>
      <c r="F184" s="23" cm="1">
        <f t="array" ref="F184">SUM(IF((LEFT('2-1 采购订单物料明细表报表导出'!$K:$K,7)=F$1)*('2-1 采购订单物料明细表报表导出'!$D:$D=$A184),'2-1 采购订单物料明细表报表导出'!$H:$H,0))</f>
        <v>0</v>
      </c>
      <c r="G184" s="23" cm="1">
        <f t="array" ref="G184">SUM(IF((LEFT('2-1 采购订单物料明细表报表导出'!$K:$K,7)=G$1)*('2-1 采购订单物料明细表报表导出'!$D:$D=$A184),'2-1 采购订单物料明细表报表导出'!$H:$H,0))</f>
        <v>0</v>
      </c>
      <c r="H184" s="23" cm="1">
        <f t="array" ref="H184">SUM(IF((LEFT('2-1 采购订单物料明细表报表导出'!$K:$K,7)=H$1)*('2-1 采购订单物料明细表报表导出'!$D:$D=$A184),'2-1 采购订单物料明细表报表导出'!$H:$H,0))</f>
        <v>0</v>
      </c>
      <c r="I184" s="23" cm="1">
        <f t="array" ref="I184">SUM(IF((LEFT('2-1 采购订单物料明细表报表导出'!$K:$K,7)=I$1)*('2-1 采购订单物料明细表报表导出'!$D:$D=$A184),'2-1 采购订单物料明细表报表导出'!$H:$H,0))</f>
        <v>0</v>
      </c>
      <c r="J184" s="23" cm="1">
        <f t="array" ref="J184">SUM(IF((LEFT('2-1 采购订单物料明细表报表导出'!$K:$K,7)=J$1)*('2-1 采购订单物料明细表报表导出'!$D:$D=$A184),'2-1 采购订单物料明细表报表导出'!$H:$H,0))</f>
        <v>0</v>
      </c>
      <c r="K184" s="23" cm="1">
        <f t="array" ref="K184">SUM(IF((LEFT('2-1 采购订单物料明细表报表导出'!$K:$K,7)=K$1)*('2-1 采购订单物料明细表报表导出'!$D:$D=$A184),'2-1 采购订单物料明细表报表导出'!$H:$H,0))</f>
        <v>0</v>
      </c>
      <c r="L184" s="23" cm="1">
        <f t="array" ref="L184">SUM(IF((LEFT('2-1 采购订单物料明细表报表导出'!$K:$K,7)=L$1)*('2-1 采购订单物料明细表报表导出'!$D:$D=$A184),'2-1 采购订单物料明细表报表导出'!$H:$H,0))</f>
        <v>0</v>
      </c>
      <c r="M184" s="23" cm="1">
        <f t="array" ref="M184">SUM(IF((LEFT('2-1 采购订单物料明细表报表导出'!$K:$K,7)=M$1)*('2-1 采购订单物料明细表报表导出'!$D:$D=$A184),'2-1 采购订单物料明细表报表导出'!$H:$H,0))</f>
        <v>0</v>
      </c>
      <c r="N184" s="23" cm="1">
        <f t="array" ref="N184">SUM(IF((LEFT('2-1 采购订单物料明细表报表导出'!$K:$K,7)=N$1)*('2-1 采购订单物料明细表报表导出'!$D:$D=$A184),'2-1 采购订单物料明细表报表导出'!$H:$H,0))</f>
        <v>0</v>
      </c>
      <c r="O184" s="23" cm="1">
        <f t="array" ref="O184">SUM(IF((LEFT('2-1 采购订单物料明细表报表导出'!$K:$K,7)=O$1)*('2-1 采购订单物料明细表报表导出'!$D:$D=$A184),'2-1 采购订单物料明细表报表导出'!$H:$H,0))</f>
        <v>0</v>
      </c>
    </row>
    <row r="185" ht="29" spans="1:15">
      <c r="A185" s="20" t="s">
        <v>3492</v>
      </c>
      <c r="B185" s="26" t="s">
        <v>2128</v>
      </c>
      <c r="C185" s="27" t="s">
        <v>2129</v>
      </c>
      <c r="D185" s="23" cm="1">
        <f t="array" ref="D185">SUM(IF((LEFT('2-1 采购订单物料明细表报表导出'!$K:$K,7)=D$1)*('2-1 采购订单物料明细表报表导出'!$D:$D=$A185),'2-1 采购订单物料明细表报表导出'!$H:$H,0))</f>
        <v>0</v>
      </c>
      <c r="E185" s="23" cm="1">
        <f t="array" ref="E185">SUM(IF((LEFT('2-1 采购订单物料明细表报表导出'!$K:$K,7)=E$1)*('2-1 采购订单物料明细表报表导出'!$D:$D=$A185),'2-1 采购订单物料明细表报表导出'!$H:$H,0))</f>
        <v>0</v>
      </c>
      <c r="F185" s="23" cm="1">
        <f t="array" ref="F185">SUM(IF((LEFT('2-1 采购订单物料明细表报表导出'!$K:$K,7)=F$1)*('2-1 采购订单物料明细表报表导出'!$D:$D=$A185),'2-1 采购订单物料明细表报表导出'!$H:$H,0))</f>
        <v>0</v>
      </c>
      <c r="G185" s="23" cm="1">
        <f t="array" ref="G185">SUM(IF((LEFT('2-1 采购订单物料明细表报表导出'!$K:$K,7)=G$1)*('2-1 采购订单物料明细表报表导出'!$D:$D=$A185),'2-1 采购订单物料明细表报表导出'!$H:$H,0))</f>
        <v>0</v>
      </c>
      <c r="H185" s="23" cm="1">
        <f t="array" ref="H185">SUM(IF((LEFT('2-1 采购订单物料明细表报表导出'!$K:$K,7)=H$1)*('2-1 采购订单物料明细表报表导出'!$D:$D=$A185),'2-1 采购订单物料明细表报表导出'!$H:$H,0))</f>
        <v>0</v>
      </c>
      <c r="I185" s="23" cm="1">
        <f t="array" ref="I185">SUM(IF((LEFT('2-1 采购订单物料明细表报表导出'!$K:$K,7)=I$1)*('2-1 采购订单物料明细表报表导出'!$D:$D=$A185),'2-1 采购订单物料明细表报表导出'!$H:$H,0))</f>
        <v>0</v>
      </c>
      <c r="J185" s="23" cm="1">
        <f t="array" ref="J185">SUM(IF((LEFT('2-1 采购订单物料明细表报表导出'!$K:$K,7)=J$1)*('2-1 采购订单物料明细表报表导出'!$D:$D=$A185),'2-1 采购订单物料明细表报表导出'!$H:$H,0))</f>
        <v>0</v>
      </c>
      <c r="K185" s="23" cm="1">
        <f t="array" ref="K185">SUM(IF((LEFT('2-1 采购订单物料明细表报表导出'!$K:$K,7)=K$1)*('2-1 采购订单物料明细表报表导出'!$D:$D=$A185),'2-1 采购订单物料明细表报表导出'!$H:$H,0))</f>
        <v>0</v>
      </c>
      <c r="L185" s="23" cm="1">
        <f t="array" ref="L185">SUM(IF((LEFT('2-1 采购订单物料明细表报表导出'!$K:$K,7)=L$1)*('2-1 采购订单物料明细表报表导出'!$D:$D=$A185),'2-1 采购订单物料明细表报表导出'!$H:$H,0))</f>
        <v>0</v>
      </c>
      <c r="M185" s="23" cm="1">
        <f t="array" ref="M185">SUM(IF((LEFT('2-1 采购订单物料明细表报表导出'!$K:$K,7)=M$1)*('2-1 采购订单物料明细表报表导出'!$D:$D=$A185),'2-1 采购订单物料明细表报表导出'!$H:$H,0))</f>
        <v>0</v>
      </c>
      <c r="N185" s="23" cm="1">
        <f t="array" ref="N185">SUM(IF((LEFT('2-1 采购订单物料明细表报表导出'!$K:$K,7)=N$1)*('2-1 采购订单物料明细表报表导出'!$D:$D=$A185),'2-1 采购订单物料明细表报表导出'!$H:$H,0))</f>
        <v>0</v>
      </c>
      <c r="O185" s="23" cm="1">
        <f t="array" ref="O185">SUM(IF((LEFT('2-1 采购订单物料明细表报表导出'!$K:$K,7)=O$1)*('2-1 采购订单物料明细表报表导出'!$D:$D=$A185),'2-1 采购订单物料明细表报表导出'!$H:$H,0))</f>
        <v>0</v>
      </c>
    </row>
    <row r="186" ht="29" spans="1:15">
      <c r="A186" s="20" t="s">
        <v>3493</v>
      </c>
      <c r="B186" s="26" t="s">
        <v>2128</v>
      </c>
      <c r="C186" s="27" t="s">
        <v>2129</v>
      </c>
      <c r="D186" s="23" cm="1">
        <f t="array" ref="D186">SUM(IF((LEFT('2-1 采购订单物料明细表报表导出'!$K:$K,7)=D$1)*('2-1 采购订单物料明细表报表导出'!$D:$D=$A186),'2-1 采购订单物料明细表报表导出'!$H:$H,0))</f>
        <v>0</v>
      </c>
      <c r="E186" s="23" cm="1">
        <f t="array" ref="E186">SUM(IF((LEFT('2-1 采购订单物料明细表报表导出'!$K:$K,7)=E$1)*('2-1 采购订单物料明细表报表导出'!$D:$D=$A186),'2-1 采购订单物料明细表报表导出'!$H:$H,0))</f>
        <v>0</v>
      </c>
      <c r="F186" s="23" cm="1">
        <f t="array" ref="F186">SUM(IF((LEFT('2-1 采购订单物料明细表报表导出'!$K:$K,7)=F$1)*('2-1 采购订单物料明细表报表导出'!$D:$D=$A186),'2-1 采购订单物料明细表报表导出'!$H:$H,0))</f>
        <v>0</v>
      </c>
      <c r="G186" s="23" cm="1">
        <f t="array" ref="G186">SUM(IF((LEFT('2-1 采购订单物料明细表报表导出'!$K:$K,7)=G$1)*('2-1 采购订单物料明细表报表导出'!$D:$D=$A186),'2-1 采购订单物料明细表报表导出'!$H:$H,0))</f>
        <v>0</v>
      </c>
      <c r="H186" s="23" cm="1">
        <f t="array" ref="H186">SUM(IF((LEFT('2-1 采购订单物料明细表报表导出'!$K:$K,7)=H$1)*('2-1 采购订单物料明细表报表导出'!$D:$D=$A186),'2-1 采购订单物料明细表报表导出'!$H:$H,0))</f>
        <v>0</v>
      </c>
      <c r="I186" s="23" cm="1">
        <f t="array" ref="I186">SUM(IF((LEFT('2-1 采购订单物料明细表报表导出'!$K:$K,7)=I$1)*('2-1 采购订单物料明细表报表导出'!$D:$D=$A186),'2-1 采购订单物料明细表报表导出'!$H:$H,0))</f>
        <v>0</v>
      </c>
      <c r="J186" s="23" cm="1">
        <f t="array" ref="J186">SUM(IF((LEFT('2-1 采购订单物料明细表报表导出'!$K:$K,7)=J$1)*('2-1 采购订单物料明细表报表导出'!$D:$D=$A186),'2-1 采购订单物料明细表报表导出'!$H:$H,0))</f>
        <v>0</v>
      </c>
      <c r="K186" s="23" cm="1">
        <f t="array" ref="K186">SUM(IF((LEFT('2-1 采购订单物料明细表报表导出'!$K:$K,7)=K$1)*('2-1 采购订单物料明细表报表导出'!$D:$D=$A186),'2-1 采购订单物料明细表报表导出'!$H:$H,0))</f>
        <v>0</v>
      </c>
      <c r="L186" s="23" cm="1">
        <f t="array" ref="L186">SUM(IF((LEFT('2-1 采购订单物料明细表报表导出'!$K:$K,7)=L$1)*('2-1 采购订单物料明细表报表导出'!$D:$D=$A186),'2-1 采购订单物料明细表报表导出'!$H:$H,0))</f>
        <v>0</v>
      </c>
      <c r="M186" s="23" cm="1">
        <f t="array" ref="M186">SUM(IF((LEFT('2-1 采购订单物料明细表报表导出'!$K:$K,7)=M$1)*('2-1 采购订单物料明细表报表导出'!$D:$D=$A186),'2-1 采购订单物料明细表报表导出'!$H:$H,0))</f>
        <v>0</v>
      </c>
      <c r="N186" s="23" cm="1">
        <f t="array" ref="N186">SUM(IF((LEFT('2-1 采购订单物料明细表报表导出'!$K:$K,7)=N$1)*('2-1 采购订单物料明细表报表导出'!$D:$D=$A186),'2-1 采购订单物料明细表报表导出'!$H:$H,0))</f>
        <v>0</v>
      </c>
      <c r="O186" s="23" cm="1">
        <f t="array" ref="O186">SUM(IF((LEFT('2-1 采购订单物料明细表报表导出'!$K:$K,7)=O$1)*('2-1 采购订单物料明细表报表导出'!$D:$D=$A186),'2-1 采购订单物料明细表报表导出'!$H:$H,0))</f>
        <v>0</v>
      </c>
    </row>
    <row r="187" ht="29" spans="1:15">
      <c r="A187" s="20" t="s">
        <v>3494</v>
      </c>
      <c r="B187" s="26" t="s">
        <v>2128</v>
      </c>
      <c r="C187" s="27" t="s">
        <v>2129</v>
      </c>
      <c r="D187" s="23" cm="1">
        <f t="array" ref="D187">SUM(IF((LEFT('2-1 采购订单物料明细表报表导出'!$K:$K,7)=D$1)*('2-1 采购订单物料明细表报表导出'!$D:$D=$A187),'2-1 采购订单物料明细表报表导出'!$H:$H,0))</f>
        <v>0</v>
      </c>
      <c r="E187" s="23" cm="1">
        <f t="array" ref="E187">SUM(IF((LEFT('2-1 采购订单物料明细表报表导出'!$K:$K,7)=E$1)*('2-1 采购订单物料明细表报表导出'!$D:$D=$A187),'2-1 采购订单物料明细表报表导出'!$H:$H,0))</f>
        <v>0</v>
      </c>
      <c r="F187" s="23" cm="1">
        <f t="array" ref="F187">SUM(IF((LEFT('2-1 采购订单物料明细表报表导出'!$K:$K,7)=F$1)*('2-1 采购订单物料明细表报表导出'!$D:$D=$A187),'2-1 采购订单物料明细表报表导出'!$H:$H,0))</f>
        <v>0</v>
      </c>
      <c r="G187" s="23" cm="1">
        <f t="array" ref="G187">SUM(IF((LEFT('2-1 采购订单物料明细表报表导出'!$K:$K,7)=G$1)*('2-1 采购订单物料明细表报表导出'!$D:$D=$A187),'2-1 采购订单物料明细表报表导出'!$H:$H,0))</f>
        <v>0</v>
      </c>
      <c r="H187" s="23" cm="1">
        <f t="array" ref="H187">SUM(IF((LEFT('2-1 采购订单物料明细表报表导出'!$K:$K,7)=H$1)*('2-1 采购订单物料明细表报表导出'!$D:$D=$A187),'2-1 采购订单物料明细表报表导出'!$H:$H,0))</f>
        <v>0</v>
      </c>
      <c r="I187" s="23" cm="1">
        <f t="array" ref="I187">SUM(IF((LEFT('2-1 采购订单物料明细表报表导出'!$K:$K,7)=I$1)*('2-1 采购订单物料明细表报表导出'!$D:$D=$A187),'2-1 采购订单物料明细表报表导出'!$H:$H,0))</f>
        <v>0</v>
      </c>
      <c r="J187" s="23" cm="1">
        <f t="array" ref="J187">SUM(IF((LEFT('2-1 采购订单物料明细表报表导出'!$K:$K,7)=J$1)*('2-1 采购订单物料明细表报表导出'!$D:$D=$A187),'2-1 采购订单物料明细表报表导出'!$H:$H,0))</f>
        <v>0</v>
      </c>
      <c r="K187" s="23" cm="1">
        <f t="array" ref="K187">SUM(IF((LEFT('2-1 采购订单物料明细表报表导出'!$K:$K,7)=K$1)*('2-1 采购订单物料明细表报表导出'!$D:$D=$A187),'2-1 采购订单物料明细表报表导出'!$H:$H,0))</f>
        <v>0</v>
      </c>
      <c r="L187" s="23" cm="1">
        <f t="array" ref="L187">SUM(IF((LEFT('2-1 采购订单物料明细表报表导出'!$K:$K,7)=L$1)*('2-1 采购订单物料明细表报表导出'!$D:$D=$A187),'2-1 采购订单物料明细表报表导出'!$H:$H,0))</f>
        <v>0</v>
      </c>
      <c r="M187" s="23" cm="1">
        <f t="array" ref="M187">SUM(IF((LEFT('2-1 采购订单物料明细表报表导出'!$K:$K,7)=M$1)*('2-1 采购订单物料明细表报表导出'!$D:$D=$A187),'2-1 采购订单物料明细表报表导出'!$H:$H,0))</f>
        <v>0</v>
      </c>
      <c r="N187" s="23" cm="1">
        <f t="array" ref="N187">SUM(IF((LEFT('2-1 采购订单物料明细表报表导出'!$K:$K,7)=N$1)*('2-1 采购订单物料明细表报表导出'!$D:$D=$A187),'2-1 采购订单物料明细表报表导出'!$H:$H,0))</f>
        <v>0</v>
      </c>
      <c r="O187" s="23" cm="1">
        <f t="array" ref="O187">SUM(IF((LEFT('2-1 采购订单物料明细表报表导出'!$K:$K,7)=O$1)*('2-1 采购订单物料明细表报表导出'!$D:$D=$A187),'2-1 采购订单物料明细表报表导出'!$H:$H,0))</f>
        <v>0</v>
      </c>
    </row>
    <row r="188" ht="29" spans="1:15">
      <c r="A188" s="20" t="s">
        <v>3495</v>
      </c>
      <c r="B188" s="26" t="s">
        <v>2128</v>
      </c>
      <c r="C188" s="27" t="s">
        <v>2129</v>
      </c>
      <c r="D188" s="23" cm="1">
        <f t="array" ref="D188">SUM(IF((LEFT('2-1 采购订单物料明细表报表导出'!$K:$K,7)=D$1)*('2-1 采购订单物料明细表报表导出'!$D:$D=$A188),'2-1 采购订单物料明细表报表导出'!$H:$H,0))</f>
        <v>0</v>
      </c>
      <c r="E188" s="23" cm="1">
        <f t="array" ref="E188">SUM(IF((LEFT('2-1 采购订单物料明细表报表导出'!$K:$K,7)=E$1)*('2-1 采购订单物料明细表报表导出'!$D:$D=$A188),'2-1 采购订单物料明细表报表导出'!$H:$H,0))</f>
        <v>0</v>
      </c>
      <c r="F188" s="23" cm="1">
        <f t="array" ref="F188">SUM(IF((LEFT('2-1 采购订单物料明细表报表导出'!$K:$K,7)=F$1)*('2-1 采购订单物料明细表报表导出'!$D:$D=$A188),'2-1 采购订单物料明细表报表导出'!$H:$H,0))</f>
        <v>0</v>
      </c>
      <c r="G188" s="23" cm="1">
        <f t="array" ref="G188">SUM(IF((LEFT('2-1 采购订单物料明细表报表导出'!$K:$K,7)=G$1)*('2-1 采购订单物料明细表报表导出'!$D:$D=$A188),'2-1 采购订单物料明细表报表导出'!$H:$H,0))</f>
        <v>0</v>
      </c>
      <c r="H188" s="23" cm="1">
        <f t="array" ref="H188">SUM(IF((LEFT('2-1 采购订单物料明细表报表导出'!$K:$K,7)=H$1)*('2-1 采购订单物料明细表报表导出'!$D:$D=$A188),'2-1 采购订单物料明细表报表导出'!$H:$H,0))</f>
        <v>0</v>
      </c>
      <c r="I188" s="23" cm="1">
        <f t="array" ref="I188">SUM(IF((LEFT('2-1 采购订单物料明细表报表导出'!$K:$K,7)=I$1)*('2-1 采购订单物料明细表报表导出'!$D:$D=$A188),'2-1 采购订单物料明细表报表导出'!$H:$H,0))</f>
        <v>0</v>
      </c>
      <c r="J188" s="23" cm="1">
        <f t="array" ref="J188">SUM(IF((LEFT('2-1 采购订单物料明细表报表导出'!$K:$K,7)=J$1)*('2-1 采购订单物料明细表报表导出'!$D:$D=$A188),'2-1 采购订单物料明细表报表导出'!$H:$H,0))</f>
        <v>0</v>
      </c>
      <c r="K188" s="23" cm="1">
        <f t="array" ref="K188">SUM(IF((LEFT('2-1 采购订单物料明细表报表导出'!$K:$K,7)=K$1)*('2-1 采购订单物料明细表报表导出'!$D:$D=$A188),'2-1 采购订单物料明细表报表导出'!$H:$H,0))</f>
        <v>0</v>
      </c>
      <c r="L188" s="23" cm="1">
        <f t="array" ref="L188">SUM(IF((LEFT('2-1 采购订单物料明细表报表导出'!$K:$K,7)=L$1)*('2-1 采购订单物料明细表报表导出'!$D:$D=$A188),'2-1 采购订单物料明细表报表导出'!$H:$H,0))</f>
        <v>0</v>
      </c>
      <c r="M188" s="23" cm="1">
        <f t="array" ref="M188">SUM(IF((LEFT('2-1 采购订单物料明细表报表导出'!$K:$K,7)=M$1)*('2-1 采购订单物料明细表报表导出'!$D:$D=$A188),'2-1 采购订单物料明细表报表导出'!$H:$H,0))</f>
        <v>0</v>
      </c>
      <c r="N188" s="23" cm="1">
        <f t="array" ref="N188">SUM(IF((LEFT('2-1 采购订单物料明细表报表导出'!$K:$K,7)=N$1)*('2-1 采购订单物料明细表报表导出'!$D:$D=$A188),'2-1 采购订单物料明细表报表导出'!$H:$H,0))</f>
        <v>0</v>
      </c>
      <c r="O188" s="23" cm="1">
        <f t="array" ref="O188">SUM(IF((LEFT('2-1 采购订单物料明细表报表导出'!$K:$K,7)=O$1)*('2-1 采购订单物料明细表报表导出'!$D:$D=$A188),'2-1 采购订单物料明细表报表导出'!$H:$H,0))</f>
        <v>0</v>
      </c>
    </row>
    <row r="189" ht="29" spans="1:15">
      <c r="A189" s="20" t="s">
        <v>3496</v>
      </c>
      <c r="B189" s="26" t="s">
        <v>2128</v>
      </c>
      <c r="C189" s="27" t="s">
        <v>2129</v>
      </c>
      <c r="D189" s="23" cm="1">
        <f t="array" ref="D189">SUM(IF((LEFT('2-1 采购订单物料明细表报表导出'!$K:$K,7)=D$1)*('2-1 采购订单物料明细表报表导出'!$D:$D=$A189),'2-1 采购订单物料明细表报表导出'!$H:$H,0))</f>
        <v>0</v>
      </c>
      <c r="E189" s="23" cm="1">
        <f t="array" ref="E189">SUM(IF((LEFT('2-1 采购订单物料明细表报表导出'!$K:$K,7)=E$1)*('2-1 采购订单物料明细表报表导出'!$D:$D=$A189),'2-1 采购订单物料明细表报表导出'!$H:$H,0))</f>
        <v>0</v>
      </c>
      <c r="F189" s="23" cm="1">
        <f t="array" ref="F189">SUM(IF((LEFT('2-1 采购订单物料明细表报表导出'!$K:$K,7)=F$1)*('2-1 采购订单物料明细表报表导出'!$D:$D=$A189),'2-1 采购订单物料明细表报表导出'!$H:$H,0))</f>
        <v>0</v>
      </c>
      <c r="G189" s="23" cm="1">
        <f t="array" ref="G189">SUM(IF((LEFT('2-1 采购订单物料明细表报表导出'!$K:$K,7)=G$1)*('2-1 采购订单物料明细表报表导出'!$D:$D=$A189),'2-1 采购订单物料明细表报表导出'!$H:$H,0))</f>
        <v>0</v>
      </c>
      <c r="H189" s="23" cm="1">
        <f t="array" ref="H189">SUM(IF((LEFT('2-1 采购订单物料明细表报表导出'!$K:$K,7)=H$1)*('2-1 采购订单物料明细表报表导出'!$D:$D=$A189),'2-1 采购订单物料明细表报表导出'!$H:$H,0))</f>
        <v>0</v>
      </c>
      <c r="I189" s="23" cm="1">
        <f t="array" ref="I189">SUM(IF((LEFT('2-1 采购订单物料明细表报表导出'!$K:$K,7)=I$1)*('2-1 采购订单物料明细表报表导出'!$D:$D=$A189),'2-1 采购订单物料明细表报表导出'!$H:$H,0))</f>
        <v>0</v>
      </c>
      <c r="J189" s="23" cm="1">
        <f t="array" ref="J189">SUM(IF((LEFT('2-1 采购订单物料明细表报表导出'!$K:$K,7)=J$1)*('2-1 采购订单物料明细表报表导出'!$D:$D=$A189),'2-1 采购订单物料明细表报表导出'!$H:$H,0))</f>
        <v>0</v>
      </c>
      <c r="K189" s="23" cm="1">
        <f t="array" ref="K189">SUM(IF((LEFT('2-1 采购订单物料明细表报表导出'!$K:$K,7)=K$1)*('2-1 采购订单物料明细表报表导出'!$D:$D=$A189),'2-1 采购订单物料明细表报表导出'!$H:$H,0))</f>
        <v>0</v>
      </c>
      <c r="L189" s="23" cm="1">
        <f t="array" ref="L189">SUM(IF((LEFT('2-1 采购订单物料明细表报表导出'!$K:$K,7)=L$1)*('2-1 采购订单物料明细表报表导出'!$D:$D=$A189),'2-1 采购订单物料明细表报表导出'!$H:$H,0))</f>
        <v>0</v>
      </c>
      <c r="M189" s="23" cm="1">
        <f t="array" ref="M189">SUM(IF((LEFT('2-1 采购订单物料明细表报表导出'!$K:$K,7)=M$1)*('2-1 采购订单物料明细表报表导出'!$D:$D=$A189),'2-1 采购订单物料明细表报表导出'!$H:$H,0))</f>
        <v>0</v>
      </c>
      <c r="N189" s="23" cm="1">
        <f t="array" ref="N189">SUM(IF((LEFT('2-1 采购订单物料明细表报表导出'!$K:$K,7)=N$1)*('2-1 采购订单物料明细表报表导出'!$D:$D=$A189),'2-1 采购订单物料明细表报表导出'!$H:$H,0))</f>
        <v>0</v>
      </c>
      <c r="O189" s="23" cm="1">
        <f t="array" ref="O189">SUM(IF((LEFT('2-1 采购订单物料明细表报表导出'!$K:$K,7)=O$1)*('2-1 采购订单物料明细表报表导出'!$D:$D=$A189),'2-1 采购订单物料明细表报表导出'!$H:$H,0))</f>
        <v>0</v>
      </c>
    </row>
    <row r="190" ht="29" spans="1:15">
      <c r="A190" s="20" t="s">
        <v>3497</v>
      </c>
      <c r="B190" s="26" t="s">
        <v>2128</v>
      </c>
      <c r="C190" s="27" t="s">
        <v>2129</v>
      </c>
      <c r="D190" s="23" cm="1">
        <f t="array" ref="D190">SUM(IF((LEFT('2-1 采购订单物料明细表报表导出'!$K:$K,7)=D$1)*('2-1 采购订单物料明细表报表导出'!$D:$D=$A190),'2-1 采购订单物料明细表报表导出'!$H:$H,0))</f>
        <v>0</v>
      </c>
      <c r="E190" s="23" cm="1">
        <f t="array" ref="E190">SUM(IF((LEFT('2-1 采购订单物料明细表报表导出'!$K:$K,7)=E$1)*('2-1 采购订单物料明细表报表导出'!$D:$D=$A190),'2-1 采购订单物料明细表报表导出'!$H:$H,0))</f>
        <v>0</v>
      </c>
      <c r="F190" s="23" cm="1">
        <f t="array" ref="F190">SUM(IF((LEFT('2-1 采购订单物料明细表报表导出'!$K:$K,7)=F$1)*('2-1 采购订单物料明细表报表导出'!$D:$D=$A190),'2-1 采购订单物料明细表报表导出'!$H:$H,0))</f>
        <v>0</v>
      </c>
      <c r="G190" s="23" cm="1">
        <f t="array" ref="G190">SUM(IF((LEFT('2-1 采购订单物料明细表报表导出'!$K:$K,7)=G$1)*('2-1 采购订单物料明细表报表导出'!$D:$D=$A190),'2-1 采购订单物料明细表报表导出'!$H:$H,0))</f>
        <v>0</v>
      </c>
      <c r="H190" s="23" cm="1">
        <f t="array" ref="H190">SUM(IF((LEFT('2-1 采购订单物料明细表报表导出'!$K:$K,7)=H$1)*('2-1 采购订单物料明细表报表导出'!$D:$D=$A190),'2-1 采购订单物料明细表报表导出'!$H:$H,0))</f>
        <v>0</v>
      </c>
      <c r="I190" s="23" cm="1">
        <f t="array" ref="I190">SUM(IF((LEFT('2-1 采购订单物料明细表报表导出'!$K:$K,7)=I$1)*('2-1 采购订单物料明细表报表导出'!$D:$D=$A190),'2-1 采购订单物料明细表报表导出'!$H:$H,0))</f>
        <v>0</v>
      </c>
      <c r="J190" s="23" cm="1">
        <f t="array" ref="J190">SUM(IF((LEFT('2-1 采购订单物料明细表报表导出'!$K:$K,7)=J$1)*('2-1 采购订单物料明细表报表导出'!$D:$D=$A190),'2-1 采购订单物料明细表报表导出'!$H:$H,0))</f>
        <v>0</v>
      </c>
      <c r="K190" s="23" cm="1">
        <f t="array" ref="K190">SUM(IF((LEFT('2-1 采购订单物料明细表报表导出'!$K:$K,7)=K$1)*('2-1 采购订单物料明细表报表导出'!$D:$D=$A190),'2-1 采购订单物料明细表报表导出'!$H:$H,0))</f>
        <v>0</v>
      </c>
      <c r="L190" s="23" cm="1">
        <f t="array" ref="L190">SUM(IF((LEFT('2-1 采购订单物料明细表报表导出'!$K:$K,7)=L$1)*('2-1 采购订单物料明细表报表导出'!$D:$D=$A190),'2-1 采购订单物料明细表报表导出'!$H:$H,0))</f>
        <v>0</v>
      </c>
      <c r="M190" s="23" cm="1">
        <f t="array" ref="M190">SUM(IF((LEFT('2-1 采购订单物料明细表报表导出'!$K:$K,7)=M$1)*('2-1 采购订单物料明细表报表导出'!$D:$D=$A190),'2-1 采购订单物料明细表报表导出'!$H:$H,0))</f>
        <v>0</v>
      </c>
      <c r="N190" s="23" cm="1">
        <f t="array" ref="N190">SUM(IF((LEFT('2-1 采购订单物料明细表报表导出'!$K:$K,7)=N$1)*('2-1 采购订单物料明细表报表导出'!$D:$D=$A190),'2-1 采购订单物料明细表报表导出'!$H:$H,0))</f>
        <v>0</v>
      </c>
      <c r="O190" s="23" cm="1">
        <f t="array" ref="O190">SUM(IF((LEFT('2-1 采购订单物料明细表报表导出'!$K:$K,7)=O$1)*('2-1 采购订单物料明细表报表导出'!$D:$D=$A190),'2-1 采购订单物料明细表报表导出'!$H:$H,0))</f>
        <v>0</v>
      </c>
    </row>
    <row r="191" ht="29" spans="1:15">
      <c r="A191" s="20" t="s">
        <v>3498</v>
      </c>
      <c r="B191" s="26" t="s">
        <v>2128</v>
      </c>
      <c r="C191" s="27" t="s">
        <v>2129</v>
      </c>
      <c r="D191" s="23" cm="1">
        <f t="array" ref="D191">SUM(IF((LEFT('2-1 采购订单物料明细表报表导出'!$K:$K,7)=D$1)*('2-1 采购订单物料明细表报表导出'!$D:$D=$A191),'2-1 采购订单物料明细表报表导出'!$H:$H,0))</f>
        <v>0</v>
      </c>
      <c r="E191" s="23" cm="1">
        <f t="array" ref="E191">SUM(IF((LEFT('2-1 采购订单物料明细表报表导出'!$K:$K,7)=E$1)*('2-1 采购订单物料明细表报表导出'!$D:$D=$A191),'2-1 采购订单物料明细表报表导出'!$H:$H,0))</f>
        <v>0</v>
      </c>
      <c r="F191" s="23" cm="1">
        <f t="array" ref="F191">SUM(IF((LEFT('2-1 采购订单物料明细表报表导出'!$K:$K,7)=F$1)*('2-1 采购订单物料明细表报表导出'!$D:$D=$A191),'2-1 采购订单物料明细表报表导出'!$H:$H,0))</f>
        <v>0</v>
      </c>
      <c r="G191" s="23" cm="1">
        <f t="array" ref="G191">SUM(IF((LEFT('2-1 采购订单物料明细表报表导出'!$K:$K,7)=G$1)*('2-1 采购订单物料明细表报表导出'!$D:$D=$A191),'2-1 采购订单物料明细表报表导出'!$H:$H,0))</f>
        <v>0</v>
      </c>
      <c r="H191" s="23" cm="1">
        <f t="array" ref="H191">SUM(IF((LEFT('2-1 采购订单物料明细表报表导出'!$K:$K,7)=H$1)*('2-1 采购订单物料明细表报表导出'!$D:$D=$A191),'2-1 采购订单物料明细表报表导出'!$H:$H,0))</f>
        <v>0</v>
      </c>
      <c r="I191" s="23" cm="1">
        <f t="array" ref="I191">SUM(IF((LEFT('2-1 采购订单物料明细表报表导出'!$K:$K,7)=I$1)*('2-1 采购订单物料明细表报表导出'!$D:$D=$A191),'2-1 采购订单物料明细表报表导出'!$H:$H,0))</f>
        <v>0</v>
      </c>
      <c r="J191" s="23" cm="1">
        <f t="array" ref="J191">SUM(IF((LEFT('2-1 采购订单物料明细表报表导出'!$K:$K,7)=J$1)*('2-1 采购订单物料明细表报表导出'!$D:$D=$A191),'2-1 采购订单物料明细表报表导出'!$H:$H,0))</f>
        <v>0</v>
      </c>
      <c r="K191" s="23" cm="1">
        <f t="array" ref="K191">SUM(IF((LEFT('2-1 采购订单物料明细表报表导出'!$K:$K,7)=K$1)*('2-1 采购订单物料明细表报表导出'!$D:$D=$A191),'2-1 采购订单物料明细表报表导出'!$H:$H,0))</f>
        <v>0</v>
      </c>
      <c r="L191" s="23" cm="1">
        <f t="array" ref="L191">SUM(IF((LEFT('2-1 采购订单物料明细表报表导出'!$K:$K,7)=L$1)*('2-1 采购订单物料明细表报表导出'!$D:$D=$A191),'2-1 采购订单物料明细表报表导出'!$H:$H,0))</f>
        <v>0</v>
      </c>
      <c r="M191" s="23" cm="1">
        <f t="array" ref="M191">SUM(IF((LEFT('2-1 采购订单物料明细表报表导出'!$K:$K,7)=M$1)*('2-1 采购订单物料明细表报表导出'!$D:$D=$A191),'2-1 采购订单物料明细表报表导出'!$H:$H,0))</f>
        <v>0</v>
      </c>
      <c r="N191" s="23" cm="1">
        <f t="array" ref="N191">SUM(IF((LEFT('2-1 采购订单物料明细表报表导出'!$K:$K,7)=N$1)*('2-1 采购订单物料明细表报表导出'!$D:$D=$A191),'2-1 采购订单物料明细表报表导出'!$H:$H,0))</f>
        <v>0</v>
      </c>
      <c r="O191" s="23" cm="1">
        <f t="array" ref="O191">SUM(IF((LEFT('2-1 采购订单物料明细表报表导出'!$K:$K,7)=O$1)*('2-1 采购订单物料明细表报表导出'!$D:$D=$A191),'2-1 采购订单物料明细表报表导出'!$H:$H,0))</f>
        <v>0</v>
      </c>
    </row>
    <row r="192" ht="29" spans="1:15">
      <c r="A192" s="20" t="s">
        <v>3499</v>
      </c>
      <c r="B192" s="26" t="s">
        <v>2128</v>
      </c>
      <c r="C192" s="27" t="s">
        <v>2129</v>
      </c>
      <c r="D192" s="23" cm="1">
        <f t="array" ref="D192">SUM(IF((LEFT('2-1 采购订单物料明细表报表导出'!$K:$K,7)=D$1)*('2-1 采购订单物料明细表报表导出'!$D:$D=$A192),'2-1 采购订单物料明细表报表导出'!$H:$H,0))</f>
        <v>0</v>
      </c>
      <c r="E192" s="23" cm="1">
        <f t="array" ref="E192">SUM(IF((LEFT('2-1 采购订单物料明细表报表导出'!$K:$K,7)=E$1)*('2-1 采购订单物料明细表报表导出'!$D:$D=$A192),'2-1 采购订单物料明细表报表导出'!$H:$H,0))</f>
        <v>0</v>
      </c>
      <c r="F192" s="23" cm="1">
        <f t="array" ref="F192">SUM(IF((LEFT('2-1 采购订单物料明细表报表导出'!$K:$K,7)=F$1)*('2-1 采购订单物料明细表报表导出'!$D:$D=$A192),'2-1 采购订单物料明细表报表导出'!$H:$H,0))</f>
        <v>0</v>
      </c>
      <c r="G192" s="23" cm="1">
        <f t="array" ref="G192">SUM(IF((LEFT('2-1 采购订单物料明细表报表导出'!$K:$K,7)=G$1)*('2-1 采购订单物料明细表报表导出'!$D:$D=$A192),'2-1 采购订单物料明细表报表导出'!$H:$H,0))</f>
        <v>0</v>
      </c>
      <c r="H192" s="23" cm="1">
        <f t="array" ref="H192">SUM(IF((LEFT('2-1 采购订单物料明细表报表导出'!$K:$K,7)=H$1)*('2-1 采购订单物料明细表报表导出'!$D:$D=$A192),'2-1 采购订单物料明细表报表导出'!$H:$H,0))</f>
        <v>0</v>
      </c>
      <c r="I192" s="23" cm="1">
        <f t="array" ref="I192">SUM(IF((LEFT('2-1 采购订单物料明细表报表导出'!$K:$K,7)=I$1)*('2-1 采购订单物料明细表报表导出'!$D:$D=$A192),'2-1 采购订单物料明细表报表导出'!$H:$H,0))</f>
        <v>0</v>
      </c>
      <c r="J192" s="23" cm="1">
        <f t="array" ref="J192">SUM(IF((LEFT('2-1 采购订单物料明细表报表导出'!$K:$K,7)=J$1)*('2-1 采购订单物料明细表报表导出'!$D:$D=$A192),'2-1 采购订单物料明细表报表导出'!$H:$H,0))</f>
        <v>0</v>
      </c>
      <c r="K192" s="23" cm="1">
        <f t="array" ref="K192">SUM(IF((LEFT('2-1 采购订单物料明细表报表导出'!$K:$K,7)=K$1)*('2-1 采购订单物料明细表报表导出'!$D:$D=$A192),'2-1 采购订单物料明细表报表导出'!$H:$H,0))</f>
        <v>0</v>
      </c>
      <c r="L192" s="23" cm="1">
        <f t="array" ref="L192">SUM(IF((LEFT('2-1 采购订单物料明细表报表导出'!$K:$K,7)=L$1)*('2-1 采购订单物料明细表报表导出'!$D:$D=$A192),'2-1 采购订单物料明细表报表导出'!$H:$H,0))</f>
        <v>0</v>
      </c>
      <c r="M192" s="23" cm="1">
        <f t="array" ref="M192">SUM(IF((LEFT('2-1 采购订单物料明细表报表导出'!$K:$K,7)=M$1)*('2-1 采购订单物料明细表报表导出'!$D:$D=$A192),'2-1 采购订单物料明细表报表导出'!$H:$H,0))</f>
        <v>0</v>
      </c>
      <c r="N192" s="23" cm="1">
        <f t="array" ref="N192">SUM(IF((LEFT('2-1 采购订单物料明细表报表导出'!$K:$K,7)=N$1)*('2-1 采购订单物料明细表报表导出'!$D:$D=$A192),'2-1 采购订单物料明细表报表导出'!$H:$H,0))</f>
        <v>0</v>
      </c>
      <c r="O192" s="23" cm="1">
        <f t="array" ref="O192">SUM(IF((LEFT('2-1 采购订单物料明细表报表导出'!$K:$K,7)=O$1)*('2-1 采购订单物料明细表报表导出'!$D:$D=$A192),'2-1 采购订单物料明细表报表导出'!$H:$H,0))</f>
        <v>0</v>
      </c>
    </row>
    <row r="193" ht="29" spans="1:15">
      <c r="A193" s="20" t="s">
        <v>3500</v>
      </c>
      <c r="B193" s="26" t="s">
        <v>2128</v>
      </c>
      <c r="C193" s="27" t="s">
        <v>2129</v>
      </c>
      <c r="D193" s="23" cm="1">
        <f t="array" ref="D193">SUM(IF((LEFT('2-1 采购订单物料明细表报表导出'!$K:$K,7)=D$1)*('2-1 采购订单物料明细表报表导出'!$D:$D=$A193),'2-1 采购订单物料明细表报表导出'!$H:$H,0))</f>
        <v>0</v>
      </c>
      <c r="E193" s="23" cm="1">
        <f t="array" ref="E193">SUM(IF((LEFT('2-1 采购订单物料明细表报表导出'!$K:$K,7)=E$1)*('2-1 采购订单物料明细表报表导出'!$D:$D=$A193),'2-1 采购订单物料明细表报表导出'!$H:$H,0))</f>
        <v>0</v>
      </c>
      <c r="F193" s="23" cm="1">
        <f t="array" ref="F193">SUM(IF((LEFT('2-1 采购订单物料明细表报表导出'!$K:$K,7)=F$1)*('2-1 采购订单物料明细表报表导出'!$D:$D=$A193),'2-1 采购订单物料明细表报表导出'!$H:$H,0))</f>
        <v>0</v>
      </c>
      <c r="G193" s="23" cm="1">
        <f t="array" ref="G193">SUM(IF((LEFT('2-1 采购订单物料明细表报表导出'!$K:$K,7)=G$1)*('2-1 采购订单物料明细表报表导出'!$D:$D=$A193),'2-1 采购订单物料明细表报表导出'!$H:$H,0))</f>
        <v>0</v>
      </c>
      <c r="H193" s="23" cm="1">
        <f t="array" ref="H193">SUM(IF((LEFT('2-1 采购订单物料明细表报表导出'!$K:$K,7)=H$1)*('2-1 采购订单物料明细表报表导出'!$D:$D=$A193),'2-1 采购订单物料明细表报表导出'!$H:$H,0))</f>
        <v>0</v>
      </c>
      <c r="I193" s="23" cm="1">
        <f t="array" ref="I193">SUM(IF((LEFT('2-1 采购订单物料明细表报表导出'!$K:$K,7)=I$1)*('2-1 采购订单物料明细表报表导出'!$D:$D=$A193),'2-1 采购订单物料明细表报表导出'!$H:$H,0))</f>
        <v>0</v>
      </c>
      <c r="J193" s="23" cm="1">
        <f t="array" ref="J193">SUM(IF((LEFT('2-1 采购订单物料明细表报表导出'!$K:$K,7)=J$1)*('2-1 采购订单物料明细表报表导出'!$D:$D=$A193),'2-1 采购订单物料明细表报表导出'!$H:$H,0))</f>
        <v>0</v>
      </c>
      <c r="K193" s="23" cm="1">
        <f t="array" ref="K193">SUM(IF((LEFT('2-1 采购订单物料明细表报表导出'!$K:$K,7)=K$1)*('2-1 采购订单物料明细表报表导出'!$D:$D=$A193),'2-1 采购订单物料明细表报表导出'!$H:$H,0))</f>
        <v>0</v>
      </c>
      <c r="L193" s="23" cm="1">
        <f t="array" ref="L193">SUM(IF((LEFT('2-1 采购订单物料明细表报表导出'!$K:$K,7)=L$1)*('2-1 采购订单物料明细表报表导出'!$D:$D=$A193),'2-1 采购订单物料明细表报表导出'!$H:$H,0))</f>
        <v>0</v>
      </c>
      <c r="M193" s="23" cm="1">
        <f t="array" ref="M193">SUM(IF((LEFT('2-1 采购订单物料明细表报表导出'!$K:$K,7)=M$1)*('2-1 采购订单物料明细表报表导出'!$D:$D=$A193),'2-1 采购订单物料明细表报表导出'!$H:$H,0))</f>
        <v>0</v>
      </c>
      <c r="N193" s="23" cm="1">
        <f t="array" ref="N193">SUM(IF((LEFT('2-1 采购订单物料明细表报表导出'!$K:$K,7)=N$1)*('2-1 采购订单物料明细表报表导出'!$D:$D=$A193),'2-1 采购订单物料明细表报表导出'!$H:$H,0))</f>
        <v>0</v>
      </c>
      <c r="O193" s="23" cm="1">
        <f t="array" ref="O193">SUM(IF((LEFT('2-1 采购订单物料明细表报表导出'!$K:$K,7)=O$1)*('2-1 采购订单物料明细表报表导出'!$D:$D=$A193),'2-1 采购订单物料明细表报表导出'!$H:$H,0))</f>
        <v>0</v>
      </c>
    </row>
    <row r="194" ht="29" spans="1:15">
      <c r="A194" s="20" t="s">
        <v>3501</v>
      </c>
      <c r="B194" s="26" t="s">
        <v>2128</v>
      </c>
      <c r="C194" s="27" t="s">
        <v>2129</v>
      </c>
      <c r="D194" s="23" cm="1">
        <f t="array" ref="D194">SUM(IF((LEFT('2-1 采购订单物料明细表报表导出'!$K:$K,7)=D$1)*('2-1 采购订单物料明细表报表导出'!$D:$D=$A194),'2-1 采购订单物料明细表报表导出'!$H:$H,0))</f>
        <v>0</v>
      </c>
      <c r="E194" s="23" cm="1">
        <f t="array" ref="E194">SUM(IF((LEFT('2-1 采购订单物料明细表报表导出'!$K:$K,7)=E$1)*('2-1 采购订单物料明细表报表导出'!$D:$D=$A194),'2-1 采购订单物料明细表报表导出'!$H:$H,0))</f>
        <v>0</v>
      </c>
      <c r="F194" s="23" cm="1">
        <f t="array" ref="F194">SUM(IF((LEFT('2-1 采购订单物料明细表报表导出'!$K:$K,7)=F$1)*('2-1 采购订单物料明细表报表导出'!$D:$D=$A194),'2-1 采购订单物料明细表报表导出'!$H:$H,0))</f>
        <v>0</v>
      </c>
      <c r="G194" s="23" cm="1">
        <f t="array" ref="G194">SUM(IF((LEFT('2-1 采购订单物料明细表报表导出'!$K:$K,7)=G$1)*('2-1 采购订单物料明细表报表导出'!$D:$D=$A194),'2-1 采购订单物料明细表报表导出'!$H:$H,0))</f>
        <v>0</v>
      </c>
      <c r="H194" s="23" cm="1">
        <f t="array" ref="H194">SUM(IF((LEFT('2-1 采购订单物料明细表报表导出'!$K:$K,7)=H$1)*('2-1 采购订单物料明细表报表导出'!$D:$D=$A194),'2-1 采购订单物料明细表报表导出'!$H:$H,0))</f>
        <v>0</v>
      </c>
      <c r="I194" s="23" cm="1">
        <f t="array" ref="I194">SUM(IF((LEFT('2-1 采购订单物料明细表报表导出'!$K:$K,7)=I$1)*('2-1 采购订单物料明细表报表导出'!$D:$D=$A194),'2-1 采购订单物料明细表报表导出'!$H:$H,0))</f>
        <v>0</v>
      </c>
      <c r="J194" s="23" cm="1">
        <f t="array" ref="J194">SUM(IF((LEFT('2-1 采购订单物料明细表报表导出'!$K:$K,7)=J$1)*('2-1 采购订单物料明细表报表导出'!$D:$D=$A194),'2-1 采购订单物料明细表报表导出'!$H:$H,0))</f>
        <v>0</v>
      </c>
      <c r="K194" s="23" cm="1">
        <f t="array" ref="K194">SUM(IF((LEFT('2-1 采购订单物料明细表报表导出'!$K:$K,7)=K$1)*('2-1 采购订单物料明细表报表导出'!$D:$D=$A194),'2-1 采购订单物料明细表报表导出'!$H:$H,0))</f>
        <v>0</v>
      </c>
      <c r="L194" s="23" cm="1">
        <f t="array" ref="L194">SUM(IF((LEFT('2-1 采购订单物料明细表报表导出'!$K:$K,7)=L$1)*('2-1 采购订单物料明细表报表导出'!$D:$D=$A194),'2-1 采购订单物料明细表报表导出'!$H:$H,0))</f>
        <v>0</v>
      </c>
      <c r="M194" s="23" cm="1">
        <f t="array" ref="M194">SUM(IF((LEFT('2-1 采购订单物料明细表报表导出'!$K:$K,7)=M$1)*('2-1 采购订单物料明细表报表导出'!$D:$D=$A194),'2-1 采购订单物料明细表报表导出'!$H:$H,0))</f>
        <v>0</v>
      </c>
      <c r="N194" s="23" cm="1">
        <f t="array" ref="N194">SUM(IF((LEFT('2-1 采购订单物料明细表报表导出'!$K:$K,7)=N$1)*('2-1 采购订单物料明细表报表导出'!$D:$D=$A194),'2-1 采购订单物料明细表报表导出'!$H:$H,0))</f>
        <v>0</v>
      </c>
      <c r="O194" s="23" cm="1">
        <f t="array" ref="O194">SUM(IF((LEFT('2-1 采购订单物料明细表报表导出'!$K:$K,7)=O$1)*('2-1 采购订单物料明细表报表导出'!$D:$D=$A194),'2-1 采购订单物料明细表报表导出'!$H:$H,0))</f>
        <v>0</v>
      </c>
    </row>
    <row r="195" ht="29" spans="1:15">
      <c r="A195" s="20" t="s">
        <v>3502</v>
      </c>
      <c r="B195" s="26" t="s">
        <v>2128</v>
      </c>
      <c r="C195" s="27" t="s">
        <v>2129</v>
      </c>
      <c r="D195" s="23" cm="1">
        <f t="array" ref="D195">SUM(IF((LEFT('2-1 采购订单物料明细表报表导出'!$K:$K,7)=D$1)*('2-1 采购订单物料明细表报表导出'!$D:$D=$A195),'2-1 采购订单物料明细表报表导出'!$H:$H,0))</f>
        <v>0</v>
      </c>
      <c r="E195" s="23" cm="1">
        <f t="array" ref="E195">SUM(IF((LEFT('2-1 采购订单物料明细表报表导出'!$K:$K,7)=E$1)*('2-1 采购订单物料明细表报表导出'!$D:$D=$A195),'2-1 采购订单物料明细表报表导出'!$H:$H,0))</f>
        <v>0</v>
      </c>
      <c r="F195" s="23" cm="1">
        <f t="array" ref="F195">SUM(IF((LEFT('2-1 采购订单物料明细表报表导出'!$K:$K,7)=F$1)*('2-1 采购订单物料明细表报表导出'!$D:$D=$A195),'2-1 采购订单物料明细表报表导出'!$H:$H,0))</f>
        <v>0</v>
      </c>
      <c r="G195" s="23" cm="1">
        <f t="array" ref="G195">SUM(IF((LEFT('2-1 采购订单物料明细表报表导出'!$K:$K,7)=G$1)*('2-1 采购订单物料明细表报表导出'!$D:$D=$A195),'2-1 采购订单物料明细表报表导出'!$H:$H,0))</f>
        <v>0</v>
      </c>
      <c r="H195" s="23" cm="1">
        <f t="array" ref="H195">SUM(IF((LEFT('2-1 采购订单物料明细表报表导出'!$K:$K,7)=H$1)*('2-1 采购订单物料明细表报表导出'!$D:$D=$A195),'2-1 采购订单物料明细表报表导出'!$H:$H,0))</f>
        <v>0</v>
      </c>
      <c r="I195" s="23" cm="1">
        <f t="array" ref="I195">SUM(IF((LEFT('2-1 采购订单物料明细表报表导出'!$K:$K,7)=I$1)*('2-1 采购订单物料明细表报表导出'!$D:$D=$A195),'2-1 采购订单物料明细表报表导出'!$H:$H,0))</f>
        <v>0</v>
      </c>
      <c r="J195" s="23" cm="1">
        <f t="array" ref="J195">SUM(IF((LEFT('2-1 采购订单物料明细表报表导出'!$K:$K,7)=J$1)*('2-1 采购订单物料明细表报表导出'!$D:$D=$A195),'2-1 采购订单物料明细表报表导出'!$H:$H,0))</f>
        <v>0</v>
      </c>
      <c r="K195" s="23" cm="1">
        <f t="array" ref="K195">SUM(IF((LEFT('2-1 采购订单物料明细表报表导出'!$K:$K,7)=K$1)*('2-1 采购订单物料明细表报表导出'!$D:$D=$A195),'2-1 采购订单物料明细表报表导出'!$H:$H,0))</f>
        <v>0</v>
      </c>
      <c r="L195" s="23" cm="1">
        <f t="array" ref="L195">SUM(IF((LEFT('2-1 采购订单物料明细表报表导出'!$K:$K,7)=L$1)*('2-1 采购订单物料明细表报表导出'!$D:$D=$A195),'2-1 采购订单物料明细表报表导出'!$H:$H,0))</f>
        <v>0</v>
      </c>
      <c r="M195" s="23" cm="1">
        <f t="array" ref="M195">SUM(IF((LEFT('2-1 采购订单物料明细表报表导出'!$K:$K,7)=M$1)*('2-1 采购订单物料明细表报表导出'!$D:$D=$A195),'2-1 采购订单物料明细表报表导出'!$H:$H,0))</f>
        <v>0</v>
      </c>
      <c r="N195" s="23" cm="1">
        <f t="array" ref="N195">SUM(IF((LEFT('2-1 采购订单物料明细表报表导出'!$K:$K,7)=N$1)*('2-1 采购订单物料明细表报表导出'!$D:$D=$A195),'2-1 采购订单物料明细表报表导出'!$H:$H,0))</f>
        <v>0</v>
      </c>
      <c r="O195" s="23" cm="1">
        <f t="array" ref="O195">SUM(IF((LEFT('2-1 采购订单物料明细表报表导出'!$K:$K,7)=O$1)*('2-1 采购订单物料明细表报表导出'!$D:$D=$A195),'2-1 采购订单物料明细表报表导出'!$H:$H,0))</f>
        <v>0</v>
      </c>
    </row>
    <row r="196" ht="29" spans="1:15">
      <c r="A196" s="20" t="s">
        <v>3503</v>
      </c>
      <c r="B196" s="26" t="s">
        <v>2128</v>
      </c>
      <c r="C196" s="27" t="s">
        <v>2129</v>
      </c>
      <c r="D196" s="23" cm="1">
        <f t="array" ref="D196">SUM(IF((LEFT('2-1 采购订单物料明细表报表导出'!$K:$K,7)=D$1)*('2-1 采购订单物料明细表报表导出'!$D:$D=$A196),'2-1 采购订单物料明细表报表导出'!$H:$H,0))</f>
        <v>0</v>
      </c>
      <c r="E196" s="23" cm="1">
        <f t="array" ref="E196">SUM(IF((LEFT('2-1 采购订单物料明细表报表导出'!$K:$K,7)=E$1)*('2-1 采购订单物料明细表报表导出'!$D:$D=$A196),'2-1 采购订单物料明细表报表导出'!$H:$H,0))</f>
        <v>0</v>
      </c>
      <c r="F196" s="23" cm="1">
        <f t="array" ref="F196">SUM(IF((LEFT('2-1 采购订单物料明细表报表导出'!$K:$K,7)=F$1)*('2-1 采购订单物料明细表报表导出'!$D:$D=$A196),'2-1 采购订单物料明细表报表导出'!$H:$H,0))</f>
        <v>0</v>
      </c>
      <c r="G196" s="23" cm="1">
        <f t="array" ref="G196">SUM(IF((LEFT('2-1 采购订单物料明细表报表导出'!$K:$K,7)=G$1)*('2-1 采购订单物料明细表报表导出'!$D:$D=$A196),'2-1 采购订单物料明细表报表导出'!$H:$H,0))</f>
        <v>0</v>
      </c>
      <c r="H196" s="23" cm="1">
        <f t="array" ref="H196">SUM(IF((LEFT('2-1 采购订单物料明细表报表导出'!$K:$K,7)=H$1)*('2-1 采购订单物料明细表报表导出'!$D:$D=$A196),'2-1 采购订单物料明细表报表导出'!$H:$H,0))</f>
        <v>0</v>
      </c>
      <c r="I196" s="23" cm="1">
        <f t="array" ref="I196">SUM(IF((LEFT('2-1 采购订单物料明细表报表导出'!$K:$K,7)=I$1)*('2-1 采购订单物料明细表报表导出'!$D:$D=$A196),'2-1 采购订单物料明细表报表导出'!$H:$H,0))</f>
        <v>0</v>
      </c>
      <c r="J196" s="23" cm="1">
        <f t="array" ref="J196">SUM(IF((LEFT('2-1 采购订单物料明细表报表导出'!$K:$K,7)=J$1)*('2-1 采购订单物料明细表报表导出'!$D:$D=$A196),'2-1 采购订单物料明细表报表导出'!$H:$H,0))</f>
        <v>0</v>
      </c>
      <c r="K196" s="23" cm="1">
        <f t="array" ref="K196">SUM(IF((LEFT('2-1 采购订单物料明细表报表导出'!$K:$K,7)=K$1)*('2-1 采购订单物料明细表报表导出'!$D:$D=$A196),'2-1 采购订单物料明细表报表导出'!$H:$H,0))</f>
        <v>0</v>
      </c>
      <c r="L196" s="23" cm="1">
        <f t="array" ref="L196">SUM(IF((LEFT('2-1 采购订单物料明细表报表导出'!$K:$K,7)=L$1)*('2-1 采购订单物料明细表报表导出'!$D:$D=$A196),'2-1 采购订单物料明细表报表导出'!$H:$H,0))</f>
        <v>0</v>
      </c>
      <c r="M196" s="23" cm="1">
        <f t="array" ref="M196">SUM(IF((LEFT('2-1 采购订单物料明细表报表导出'!$K:$K,7)=M$1)*('2-1 采购订单物料明细表报表导出'!$D:$D=$A196),'2-1 采购订单物料明细表报表导出'!$H:$H,0))</f>
        <v>0</v>
      </c>
      <c r="N196" s="23" cm="1">
        <f t="array" ref="N196">SUM(IF((LEFT('2-1 采购订单物料明细表报表导出'!$K:$K,7)=N$1)*('2-1 采购订单物料明细表报表导出'!$D:$D=$A196),'2-1 采购订单物料明细表报表导出'!$H:$H,0))</f>
        <v>0</v>
      </c>
      <c r="O196" s="23" cm="1">
        <f t="array" ref="O196">SUM(IF((LEFT('2-1 采购订单物料明细表报表导出'!$K:$K,7)=O$1)*('2-1 采购订单物料明细表报表导出'!$D:$D=$A196),'2-1 采购订单物料明细表报表导出'!$H:$H,0))</f>
        <v>0</v>
      </c>
    </row>
    <row r="197" ht="29" spans="1:15">
      <c r="A197" s="20" t="s">
        <v>3504</v>
      </c>
      <c r="B197" s="26" t="s">
        <v>2128</v>
      </c>
      <c r="C197" s="27" t="s">
        <v>2129</v>
      </c>
      <c r="D197" s="23" cm="1">
        <f t="array" ref="D197">SUM(IF((LEFT('2-1 采购订单物料明细表报表导出'!$K:$K,7)=D$1)*('2-1 采购订单物料明细表报表导出'!$D:$D=$A197),'2-1 采购订单物料明细表报表导出'!$H:$H,0))</f>
        <v>0</v>
      </c>
      <c r="E197" s="23" cm="1">
        <f t="array" ref="E197">SUM(IF((LEFT('2-1 采购订单物料明细表报表导出'!$K:$K,7)=E$1)*('2-1 采购订单物料明细表报表导出'!$D:$D=$A197),'2-1 采购订单物料明细表报表导出'!$H:$H,0))</f>
        <v>0</v>
      </c>
      <c r="F197" s="23" cm="1">
        <f t="array" ref="F197">SUM(IF((LEFT('2-1 采购订单物料明细表报表导出'!$K:$K,7)=F$1)*('2-1 采购订单物料明细表报表导出'!$D:$D=$A197),'2-1 采购订单物料明细表报表导出'!$H:$H,0))</f>
        <v>0</v>
      </c>
      <c r="G197" s="23" cm="1">
        <f t="array" ref="G197">SUM(IF((LEFT('2-1 采购订单物料明细表报表导出'!$K:$K,7)=G$1)*('2-1 采购订单物料明细表报表导出'!$D:$D=$A197),'2-1 采购订单物料明细表报表导出'!$H:$H,0))</f>
        <v>0</v>
      </c>
      <c r="H197" s="23" cm="1">
        <f t="array" ref="H197">SUM(IF((LEFT('2-1 采购订单物料明细表报表导出'!$K:$K,7)=H$1)*('2-1 采购订单物料明细表报表导出'!$D:$D=$A197),'2-1 采购订单物料明细表报表导出'!$H:$H,0))</f>
        <v>0</v>
      </c>
      <c r="I197" s="23" cm="1">
        <f t="array" ref="I197">SUM(IF((LEFT('2-1 采购订单物料明细表报表导出'!$K:$K,7)=I$1)*('2-1 采购订单物料明细表报表导出'!$D:$D=$A197),'2-1 采购订单物料明细表报表导出'!$H:$H,0))</f>
        <v>0</v>
      </c>
      <c r="J197" s="23" cm="1">
        <f t="array" ref="J197">SUM(IF((LEFT('2-1 采购订单物料明细表报表导出'!$K:$K,7)=J$1)*('2-1 采购订单物料明细表报表导出'!$D:$D=$A197),'2-1 采购订单物料明细表报表导出'!$H:$H,0))</f>
        <v>0</v>
      </c>
      <c r="K197" s="23" cm="1">
        <f t="array" ref="K197">SUM(IF((LEFT('2-1 采购订单物料明细表报表导出'!$K:$K,7)=K$1)*('2-1 采购订单物料明细表报表导出'!$D:$D=$A197),'2-1 采购订单物料明细表报表导出'!$H:$H,0))</f>
        <v>0</v>
      </c>
      <c r="L197" s="23" cm="1">
        <f t="array" ref="L197">SUM(IF((LEFT('2-1 采购订单物料明细表报表导出'!$K:$K,7)=L$1)*('2-1 采购订单物料明细表报表导出'!$D:$D=$A197),'2-1 采购订单物料明细表报表导出'!$H:$H,0))</f>
        <v>0</v>
      </c>
      <c r="M197" s="23" cm="1">
        <f t="array" ref="M197">SUM(IF((LEFT('2-1 采购订单物料明细表报表导出'!$K:$K,7)=M$1)*('2-1 采购订单物料明细表报表导出'!$D:$D=$A197),'2-1 采购订单物料明细表报表导出'!$H:$H,0))</f>
        <v>0</v>
      </c>
      <c r="N197" s="23" cm="1">
        <f t="array" ref="N197">SUM(IF((LEFT('2-1 采购订单物料明细表报表导出'!$K:$K,7)=N$1)*('2-1 采购订单物料明细表报表导出'!$D:$D=$A197),'2-1 采购订单物料明细表报表导出'!$H:$H,0))</f>
        <v>0</v>
      </c>
      <c r="O197" s="23" cm="1">
        <f t="array" ref="O197">SUM(IF((LEFT('2-1 采购订单物料明细表报表导出'!$K:$K,7)=O$1)*('2-1 采购订单物料明细表报表导出'!$D:$D=$A197),'2-1 采购订单物料明细表报表导出'!$H:$H,0))</f>
        <v>0</v>
      </c>
    </row>
    <row r="198" ht="29" spans="1:15">
      <c r="A198" s="20" t="s">
        <v>3505</v>
      </c>
      <c r="B198" s="26" t="s">
        <v>2128</v>
      </c>
      <c r="C198" s="27" t="s">
        <v>2129</v>
      </c>
      <c r="D198" s="23" cm="1">
        <f t="array" ref="D198">SUM(IF((LEFT('2-1 采购订单物料明细表报表导出'!$K:$K,7)=D$1)*('2-1 采购订单物料明细表报表导出'!$D:$D=$A198),'2-1 采购订单物料明细表报表导出'!$H:$H,0))</f>
        <v>0</v>
      </c>
      <c r="E198" s="23" cm="1">
        <f t="array" ref="E198">SUM(IF((LEFT('2-1 采购订单物料明细表报表导出'!$K:$K,7)=E$1)*('2-1 采购订单物料明细表报表导出'!$D:$D=$A198),'2-1 采购订单物料明细表报表导出'!$H:$H,0))</f>
        <v>0</v>
      </c>
      <c r="F198" s="23" cm="1">
        <f t="array" ref="F198">SUM(IF((LEFT('2-1 采购订单物料明细表报表导出'!$K:$K,7)=F$1)*('2-1 采购订单物料明细表报表导出'!$D:$D=$A198),'2-1 采购订单物料明细表报表导出'!$H:$H,0))</f>
        <v>0</v>
      </c>
      <c r="G198" s="23" cm="1">
        <f t="array" ref="G198">SUM(IF((LEFT('2-1 采购订单物料明细表报表导出'!$K:$K,7)=G$1)*('2-1 采购订单物料明细表报表导出'!$D:$D=$A198),'2-1 采购订单物料明细表报表导出'!$H:$H,0))</f>
        <v>0</v>
      </c>
      <c r="H198" s="23" cm="1">
        <f t="array" ref="H198">SUM(IF((LEFT('2-1 采购订单物料明细表报表导出'!$K:$K,7)=H$1)*('2-1 采购订单物料明细表报表导出'!$D:$D=$A198),'2-1 采购订单物料明细表报表导出'!$H:$H,0))</f>
        <v>0</v>
      </c>
      <c r="I198" s="23" cm="1">
        <f t="array" ref="I198">SUM(IF((LEFT('2-1 采购订单物料明细表报表导出'!$K:$K,7)=I$1)*('2-1 采购订单物料明细表报表导出'!$D:$D=$A198),'2-1 采购订单物料明细表报表导出'!$H:$H,0))</f>
        <v>0</v>
      </c>
      <c r="J198" s="23" cm="1">
        <f t="array" ref="J198">SUM(IF((LEFT('2-1 采购订单物料明细表报表导出'!$K:$K,7)=J$1)*('2-1 采购订单物料明细表报表导出'!$D:$D=$A198),'2-1 采购订单物料明细表报表导出'!$H:$H,0))</f>
        <v>0</v>
      </c>
      <c r="K198" s="23" cm="1">
        <f t="array" ref="K198">SUM(IF((LEFT('2-1 采购订单物料明细表报表导出'!$K:$K,7)=K$1)*('2-1 采购订单物料明细表报表导出'!$D:$D=$A198),'2-1 采购订单物料明细表报表导出'!$H:$H,0))</f>
        <v>0</v>
      </c>
      <c r="L198" s="23" cm="1">
        <f t="array" ref="L198">SUM(IF((LEFT('2-1 采购订单物料明细表报表导出'!$K:$K,7)=L$1)*('2-1 采购订单物料明细表报表导出'!$D:$D=$A198),'2-1 采购订单物料明细表报表导出'!$H:$H,0))</f>
        <v>0</v>
      </c>
      <c r="M198" s="23" cm="1">
        <f t="array" ref="M198">SUM(IF((LEFT('2-1 采购订单物料明细表报表导出'!$K:$K,7)=M$1)*('2-1 采购订单物料明细表报表导出'!$D:$D=$A198),'2-1 采购订单物料明细表报表导出'!$H:$H,0))</f>
        <v>0</v>
      </c>
      <c r="N198" s="23" cm="1">
        <f t="array" ref="N198">SUM(IF((LEFT('2-1 采购订单物料明细表报表导出'!$K:$K,7)=N$1)*('2-1 采购订单物料明细表报表导出'!$D:$D=$A198),'2-1 采购订单物料明细表报表导出'!$H:$H,0))</f>
        <v>0</v>
      </c>
      <c r="O198" s="23" cm="1">
        <f t="array" ref="O198">SUM(IF((LEFT('2-1 采购订单物料明细表报表导出'!$K:$K,7)=O$1)*('2-1 采购订单物料明细表报表导出'!$D:$D=$A198),'2-1 采购订单物料明细表报表导出'!$H:$H,0))</f>
        <v>0</v>
      </c>
    </row>
    <row r="199" ht="29" spans="1:15">
      <c r="A199" s="20" t="s">
        <v>3506</v>
      </c>
      <c r="B199" s="26" t="s">
        <v>2128</v>
      </c>
      <c r="C199" s="27" t="s">
        <v>2129</v>
      </c>
      <c r="D199" s="23" cm="1">
        <f t="array" ref="D199">SUM(IF((LEFT('2-1 采购订单物料明细表报表导出'!$K:$K,7)=D$1)*('2-1 采购订单物料明细表报表导出'!$D:$D=$A199),'2-1 采购订单物料明细表报表导出'!$H:$H,0))</f>
        <v>0</v>
      </c>
      <c r="E199" s="23" cm="1">
        <f t="array" ref="E199">SUM(IF((LEFT('2-1 采购订单物料明细表报表导出'!$K:$K,7)=E$1)*('2-1 采购订单物料明细表报表导出'!$D:$D=$A199),'2-1 采购订单物料明细表报表导出'!$H:$H,0))</f>
        <v>0</v>
      </c>
      <c r="F199" s="23" cm="1">
        <f t="array" ref="F199">SUM(IF((LEFT('2-1 采购订单物料明细表报表导出'!$K:$K,7)=F$1)*('2-1 采购订单物料明细表报表导出'!$D:$D=$A199),'2-1 采购订单物料明细表报表导出'!$H:$H,0))</f>
        <v>0</v>
      </c>
      <c r="G199" s="23" cm="1">
        <f t="array" ref="G199">SUM(IF((LEFT('2-1 采购订单物料明细表报表导出'!$K:$K,7)=G$1)*('2-1 采购订单物料明细表报表导出'!$D:$D=$A199),'2-1 采购订单物料明细表报表导出'!$H:$H,0))</f>
        <v>0</v>
      </c>
      <c r="H199" s="23" cm="1">
        <f t="array" ref="H199">SUM(IF((LEFT('2-1 采购订单物料明细表报表导出'!$K:$K,7)=H$1)*('2-1 采购订单物料明细表报表导出'!$D:$D=$A199),'2-1 采购订单物料明细表报表导出'!$H:$H,0))</f>
        <v>0</v>
      </c>
      <c r="I199" s="23" cm="1">
        <f t="array" ref="I199">SUM(IF((LEFT('2-1 采购订单物料明细表报表导出'!$K:$K,7)=I$1)*('2-1 采购订单物料明细表报表导出'!$D:$D=$A199),'2-1 采购订单物料明细表报表导出'!$H:$H,0))</f>
        <v>0</v>
      </c>
      <c r="J199" s="23" cm="1">
        <f t="array" ref="J199">SUM(IF((LEFT('2-1 采购订单物料明细表报表导出'!$K:$K,7)=J$1)*('2-1 采购订单物料明细表报表导出'!$D:$D=$A199),'2-1 采购订单物料明细表报表导出'!$H:$H,0))</f>
        <v>0</v>
      </c>
      <c r="K199" s="23" cm="1">
        <f t="array" ref="K199">SUM(IF((LEFT('2-1 采购订单物料明细表报表导出'!$K:$K,7)=K$1)*('2-1 采购订单物料明细表报表导出'!$D:$D=$A199),'2-1 采购订单物料明细表报表导出'!$H:$H,0))</f>
        <v>0</v>
      </c>
      <c r="L199" s="23" cm="1">
        <f t="array" ref="L199">SUM(IF((LEFT('2-1 采购订单物料明细表报表导出'!$K:$K,7)=L$1)*('2-1 采购订单物料明细表报表导出'!$D:$D=$A199),'2-1 采购订单物料明细表报表导出'!$H:$H,0))</f>
        <v>0</v>
      </c>
      <c r="M199" s="23" cm="1">
        <f t="array" ref="M199">SUM(IF((LEFT('2-1 采购订单物料明细表报表导出'!$K:$K,7)=M$1)*('2-1 采购订单物料明细表报表导出'!$D:$D=$A199),'2-1 采购订单物料明细表报表导出'!$H:$H,0))</f>
        <v>0</v>
      </c>
      <c r="N199" s="23" cm="1">
        <f t="array" ref="N199">SUM(IF((LEFT('2-1 采购订单物料明细表报表导出'!$K:$K,7)=N$1)*('2-1 采购订单物料明细表报表导出'!$D:$D=$A199),'2-1 采购订单物料明细表报表导出'!$H:$H,0))</f>
        <v>0</v>
      </c>
      <c r="O199" s="23" cm="1">
        <f t="array" ref="O199">SUM(IF((LEFT('2-1 采购订单物料明细表报表导出'!$K:$K,7)=O$1)*('2-1 采购订单物料明细表报表导出'!$D:$D=$A199),'2-1 采购订单物料明细表报表导出'!$H:$H,0))</f>
        <v>0</v>
      </c>
    </row>
    <row r="200" ht="29" spans="1:15">
      <c r="A200" s="20" t="s">
        <v>3507</v>
      </c>
      <c r="B200" s="26" t="s">
        <v>2128</v>
      </c>
      <c r="C200" s="27" t="s">
        <v>2129</v>
      </c>
      <c r="D200" s="23" cm="1">
        <f t="array" ref="D200">SUM(IF((LEFT('2-1 采购订单物料明细表报表导出'!$K:$K,7)=D$1)*('2-1 采购订单物料明细表报表导出'!$D:$D=$A200),'2-1 采购订单物料明细表报表导出'!$H:$H,0))</f>
        <v>0</v>
      </c>
      <c r="E200" s="23" cm="1">
        <f t="array" ref="E200">SUM(IF((LEFT('2-1 采购订单物料明细表报表导出'!$K:$K,7)=E$1)*('2-1 采购订单物料明细表报表导出'!$D:$D=$A200),'2-1 采购订单物料明细表报表导出'!$H:$H,0))</f>
        <v>0</v>
      </c>
      <c r="F200" s="23" cm="1">
        <f t="array" ref="F200">SUM(IF((LEFT('2-1 采购订单物料明细表报表导出'!$K:$K,7)=F$1)*('2-1 采购订单物料明细表报表导出'!$D:$D=$A200),'2-1 采购订单物料明细表报表导出'!$H:$H,0))</f>
        <v>0</v>
      </c>
      <c r="G200" s="23" cm="1">
        <f t="array" ref="G200">SUM(IF((LEFT('2-1 采购订单物料明细表报表导出'!$K:$K,7)=G$1)*('2-1 采购订单物料明细表报表导出'!$D:$D=$A200),'2-1 采购订单物料明细表报表导出'!$H:$H,0))</f>
        <v>0</v>
      </c>
      <c r="H200" s="23" cm="1">
        <f t="array" ref="H200">SUM(IF((LEFT('2-1 采购订单物料明细表报表导出'!$K:$K,7)=H$1)*('2-1 采购订单物料明细表报表导出'!$D:$D=$A200),'2-1 采购订单物料明细表报表导出'!$H:$H,0))</f>
        <v>0</v>
      </c>
      <c r="I200" s="23" cm="1">
        <f t="array" ref="I200">SUM(IF((LEFT('2-1 采购订单物料明细表报表导出'!$K:$K,7)=I$1)*('2-1 采购订单物料明细表报表导出'!$D:$D=$A200),'2-1 采购订单物料明细表报表导出'!$H:$H,0))</f>
        <v>0</v>
      </c>
      <c r="J200" s="23" cm="1">
        <f t="array" ref="J200">SUM(IF((LEFT('2-1 采购订单物料明细表报表导出'!$K:$K,7)=J$1)*('2-1 采购订单物料明细表报表导出'!$D:$D=$A200),'2-1 采购订单物料明细表报表导出'!$H:$H,0))</f>
        <v>0</v>
      </c>
      <c r="K200" s="23" cm="1">
        <f t="array" ref="K200">SUM(IF((LEFT('2-1 采购订单物料明细表报表导出'!$K:$K,7)=K$1)*('2-1 采购订单物料明细表报表导出'!$D:$D=$A200),'2-1 采购订单物料明细表报表导出'!$H:$H,0))</f>
        <v>0</v>
      </c>
      <c r="L200" s="23" cm="1">
        <f t="array" ref="L200">SUM(IF((LEFT('2-1 采购订单物料明细表报表导出'!$K:$K,7)=L$1)*('2-1 采购订单物料明细表报表导出'!$D:$D=$A200),'2-1 采购订单物料明细表报表导出'!$H:$H,0))</f>
        <v>0</v>
      </c>
      <c r="M200" s="23" cm="1">
        <f t="array" ref="M200">SUM(IF((LEFT('2-1 采购订单物料明细表报表导出'!$K:$K,7)=M$1)*('2-1 采购订单物料明细表报表导出'!$D:$D=$A200),'2-1 采购订单物料明细表报表导出'!$H:$H,0))</f>
        <v>0</v>
      </c>
      <c r="N200" s="23" cm="1">
        <f t="array" ref="N200">SUM(IF((LEFT('2-1 采购订单物料明细表报表导出'!$K:$K,7)=N$1)*('2-1 采购订单物料明细表报表导出'!$D:$D=$A200),'2-1 采购订单物料明细表报表导出'!$H:$H,0))</f>
        <v>0</v>
      </c>
      <c r="O200" s="23" cm="1">
        <f t="array" ref="O200">SUM(IF((LEFT('2-1 采购订单物料明细表报表导出'!$K:$K,7)=O$1)*('2-1 采购订单物料明细表报表导出'!$D:$D=$A200),'2-1 采购订单物料明细表报表导出'!$H:$H,0))</f>
        <v>0</v>
      </c>
    </row>
    <row r="201" ht="29" spans="1:15">
      <c r="A201" s="20" t="s">
        <v>3508</v>
      </c>
      <c r="B201" s="26" t="s">
        <v>2128</v>
      </c>
      <c r="C201" s="27" t="s">
        <v>2129</v>
      </c>
      <c r="D201" s="23" cm="1">
        <f t="array" ref="D201">SUM(IF((LEFT('2-1 采购订单物料明细表报表导出'!$K:$K,7)=D$1)*('2-1 采购订单物料明细表报表导出'!$D:$D=$A201),'2-1 采购订单物料明细表报表导出'!$H:$H,0))</f>
        <v>0</v>
      </c>
      <c r="E201" s="23" cm="1">
        <f t="array" ref="E201">SUM(IF((LEFT('2-1 采购订单物料明细表报表导出'!$K:$K,7)=E$1)*('2-1 采购订单物料明细表报表导出'!$D:$D=$A201),'2-1 采购订单物料明细表报表导出'!$H:$H,0))</f>
        <v>0</v>
      </c>
      <c r="F201" s="23" cm="1">
        <f t="array" ref="F201">SUM(IF((LEFT('2-1 采购订单物料明细表报表导出'!$K:$K,7)=F$1)*('2-1 采购订单物料明细表报表导出'!$D:$D=$A201),'2-1 采购订单物料明细表报表导出'!$H:$H,0))</f>
        <v>0</v>
      </c>
      <c r="G201" s="23" cm="1">
        <f t="array" ref="G201">SUM(IF((LEFT('2-1 采购订单物料明细表报表导出'!$K:$K,7)=G$1)*('2-1 采购订单物料明细表报表导出'!$D:$D=$A201),'2-1 采购订单物料明细表报表导出'!$H:$H,0))</f>
        <v>0</v>
      </c>
      <c r="H201" s="23" cm="1">
        <f t="array" ref="H201">SUM(IF((LEFT('2-1 采购订单物料明细表报表导出'!$K:$K,7)=H$1)*('2-1 采购订单物料明细表报表导出'!$D:$D=$A201),'2-1 采购订单物料明细表报表导出'!$H:$H,0))</f>
        <v>0</v>
      </c>
      <c r="I201" s="23" cm="1">
        <f t="array" ref="I201">SUM(IF((LEFT('2-1 采购订单物料明细表报表导出'!$K:$K,7)=I$1)*('2-1 采购订单物料明细表报表导出'!$D:$D=$A201),'2-1 采购订单物料明细表报表导出'!$H:$H,0))</f>
        <v>0</v>
      </c>
      <c r="J201" s="23" cm="1">
        <f t="array" ref="J201">SUM(IF((LEFT('2-1 采购订单物料明细表报表导出'!$K:$K,7)=J$1)*('2-1 采购订单物料明细表报表导出'!$D:$D=$A201),'2-1 采购订单物料明细表报表导出'!$H:$H,0))</f>
        <v>0</v>
      </c>
      <c r="K201" s="23" cm="1">
        <f t="array" ref="K201">SUM(IF((LEFT('2-1 采购订单物料明细表报表导出'!$K:$K,7)=K$1)*('2-1 采购订单物料明细表报表导出'!$D:$D=$A201),'2-1 采购订单物料明细表报表导出'!$H:$H,0))</f>
        <v>0</v>
      </c>
      <c r="L201" s="23" cm="1">
        <f t="array" ref="L201">SUM(IF((LEFT('2-1 采购订单物料明细表报表导出'!$K:$K,7)=L$1)*('2-1 采购订单物料明细表报表导出'!$D:$D=$A201),'2-1 采购订单物料明细表报表导出'!$H:$H,0))</f>
        <v>0</v>
      </c>
      <c r="M201" s="23" cm="1">
        <f t="array" ref="M201">SUM(IF((LEFT('2-1 采购订单物料明细表报表导出'!$K:$K,7)=M$1)*('2-1 采购订单物料明细表报表导出'!$D:$D=$A201),'2-1 采购订单物料明细表报表导出'!$H:$H,0))</f>
        <v>0</v>
      </c>
      <c r="N201" s="23" cm="1">
        <f t="array" ref="N201">SUM(IF((LEFT('2-1 采购订单物料明细表报表导出'!$K:$K,7)=N$1)*('2-1 采购订单物料明细表报表导出'!$D:$D=$A201),'2-1 采购订单物料明细表报表导出'!$H:$H,0))</f>
        <v>0</v>
      </c>
      <c r="O201" s="23" cm="1">
        <f t="array" ref="O201">SUM(IF((LEFT('2-1 采购订单物料明细表报表导出'!$K:$K,7)=O$1)*('2-1 采购订单物料明细表报表导出'!$D:$D=$A201),'2-1 采购订单物料明细表报表导出'!$H:$H,0))</f>
        <v>0</v>
      </c>
    </row>
    <row r="202" ht="29" spans="1:15">
      <c r="A202" s="20" t="s">
        <v>3509</v>
      </c>
      <c r="B202" s="26" t="s">
        <v>2128</v>
      </c>
      <c r="C202" s="27" t="s">
        <v>2129</v>
      </c>
      <c r="D202" s="23" cm="1">
        <f t="array" ref="D202">SUM(IF((LEFT('2-1 采购订单物料明细表报表导出'!$K:$K,7)=D$1)*('2-1 采购订单物料明细表报表导出'!$D:$D=$A202),'2-1 采购订单物料明细表报表导出'!$H:$H,0))</f>
        <v>0</v>
      </c>
      <c r="E202" s="23" cm="1">
        <f t="array" ref="E202">SUM(IF((LEFT('2-1 采购订单物料明细表报表导出'!$K:$K,7)=E$1)*('2-1 采购订单物料明细表报表导出'!$D:$D=$A202),'2-1 采购订单物料明细表报表导出'!$H:$H,0))</f>
        <v>0</v>
      </c>
      <c r="F202" s="23" cm="1">
        <f t="array" ref="F202">SUM(IF((LEFT('2-1 采购订单物料明细表报表导出'!$K:$K,7)=F$1)*('2-1 采购订单物料明细表报表导出'!$D:$D=$A202),'2-1 采购订单物料明细表报表导出'!$H:$H,0))</f>
        <v>0</v>
      </c>
      <c r="G202" s="23" cm="1">
        <f t="array" ref="G202">SUM(IF((LEFT('2-1 采购订单物料明细表报表导出'!$K:$K,7)=G$1)*('2-1 采购订单物料明细表报表导出'!$D:$D=$A202),'2-1 采购订单物料明细表报表导出'!$H:$H,0))</f>
        <v>0</v>
      </c>
      <c r="H202" s="23" cm="1">
        <f t="array" ref="H202">SUM(IF((LEFT('2-1 采购订单物料明细表报表导出'!$K:$K,7)=H$1)*('2-1 采购订单物料明细表报表导出'!$D:$D=$A202),'2-1 采购订单物料明细表报表导出'!$H:$H,0))</f>
        <v>0</v>
      </c>
      <c r="I202" s="23" cm="1">
        <f t="array" ref="I202">SUM(IF((LEFT('2-1 采购订单物料明细表报表导出'!$K:$K,7)=I$1)*('2-1 采购订单物料明细表报表导出'!$D:$D=$A202),'2-1 采购订单物料明细表报表导出'!$H:$H,0))</f>
        <v>0</v>
      </c>
      <c r="J202" s="23" cm="1">
        <f t="array" ref="J202">SUM(IF((LEFT('2-1 采购订单物料明细表报表导出'!$K:$K,7)=J$1)*('2-1 采购订单物料明细表报表导出'!$D:$D=$A202),'2-1 采购订单物料明细表报表导出'!$H:$H,0))</f>
        <v>0</v>
      </c>
      <c r="K202" s="23" cm="1">
        <f t="array" ref="K202">SUM(IF((LEFT('2-1 采购订单物料明细表报表导出'!$K:$K,7)=K$1)*('2-1 采购订单物料明细表报表导出'!$D:$D=$A202),'2-1 采购订单物料明细表报表导出'!$H:$H,0))</f>
        <v>0</v>
      </c>
      <c r="L202" s="23" cm="1">
        <f t="array" ref="L202">SUM(IF((LEFT('2-1 采购订单物料明细表报表导出'!$K:$K,7)=L$1)*('2-1 采购订单物料明细表报表导出'!$D:$D=$A202),'2-1 采购订单物料明细表报表导出'!$H:$H,0))</f>
        <v>0</v>
      </c>
      <c r="M202" s="23" cm="1">
        <f t="array" ref="M202">SUM(IF((LEFT('2-1 采购订单物料明细表报表导出'!$K:$K,7)=M$1)*('2-1 采购订单物料明细表报表导出'!$D:$D=$A202),'2-1 采购订单物料明细表报表导出'!$H:$H,0))</f>
        <v>0</v>
      </c>
      <c r="N202" s="23" cm="1">
        <f t="array" ref="N202">SUM(IF((LEFT('2-1 采购订单物料明细表报表导出'!$K:$K,7)=N$1)*('2-1 采购订单物料明细表报表导出'!$D:$D=$A202),'2-1 采购订单物料明细表报表导出'!$H:$H,0))</f>
        <v>0</v>
      </c>
      <c r="O202" s="23" cm="1">
        <f t="array" ref="O202">SUM(IF((LEFT('2-1 采购订单物料明细表报表导出'!$K:$K,7)=O$1)*('2-1 采购订单物料明细表报表导出'!$D:$D=$A202),'2-1 采购订单物料明细表报表导出'!$H:$H,0))</f>
        <v>0</v>
      </c>
    </row>
    <row r="203" ht="29" spans="1:15">
      <c r="A203" s="20" t="s">
        <v>3510</v>
      </c>
      <c r="B203" s="26" t="s">
        <v>2128</v>
      </c>
      <c r="C203" s="27" t="s">
        <v>2129</v>
      </c>
      <c r="D203" s="23" cm="1">
        <f t="array" ref="D203">SUM(IF((LEFT('2-1 采购订单物料明细表报表导出'!$K:$K,7)=D$1)*('2-1 采购订单物料明细表报表导出'!$D:$D=$A203),'2-1 采购订单物料明细表报表导出'!$H:$H,0))</f>
        <v>0</v>
      </c>
      <c r="E203" s="23" cm="1">
        <f t="array" ref="E203">SUM(IF((LEFT('2-1 采购订单物料明细表报表导出'!$K:$K,7)=E$1)*('2-1 采购订单物料明细表报表导出'!$D:$D=$A203),'2-1 采购订单物料明细表报表导出'!$H:$H,0))</f>
        <v>0</v>
      </c>
      <c r="F203" s="23" cm="1">
        <f t="array" ref="F203">SUM(IF((LEFT('2-1 采购订单物料明细表报表导出'!$K:$K,7)=F$1)*('2-1 采购订单物料明细表报表导出'!$D:$D=$A203),'2-1 采购订单物料明细表报表导出'!$H:$H,0))</f>
        <v>0</v>
      </c>
      <c r="G203" s="23" cm="1">
        <f t="array" ref="G203">SUM(IF((LEFT('2-1 采购订单物料明细表报表导出'!$K:$K,7)=G$1)*('2-1 采购订单物料明细表报表导出'!$D:$D=$A203),'2-1 采购订单物料明细表报表导出'!$H:$H,0))</f>
        <v>0</v>
      </c>
      <c r="H203" s="23" cm="1">
        <f t="array" ref="H203">SUM(IF((LEFT('2-1 采购订单物料明细表报表导出'!$K:$K,7)=H$1)*('2-1 采购订单物料明细表报表导出'!$D:$D=$A203),'2-1 采购订单物料明细表报表导出'!$H:$H,0))</f>
        <v>0</v>
      </c>
      <c r="I203" s="23" cm="1">
        <f t="array" ref="I203">SUM(IF((LEFT('2-1 采购订单物料明细表报表导出'!$K:$K,7)=I$1)*('2-1 采购订单物料明细表报表导出'!$D:$D=$A203),'2-1 采购订单物料明细表报表导出'!$H:$H,0))</f>
        <v>0</v>
      </c>
      <c r="J203" s="23" cm="1">
        <f t="array" ref="J203">SUM(IF((LEFT('2-1 采购订单物料明细表报表导出'!$K:$K,7)=J$1)*('2-1 采购订单物料明细表报表导出'!$D:$D=$A203),'2-1 采购订单物料明细表报表导出'!$H:$H,0))</f>
        <v>0</v>
      </c>
      <c r="K203" s="23" cm="1">
        <f t="array" ref="K203">SUM(IF((LEFT('2-1 采购订单物料明细表报表导出'!$K:$K,7)=K$1)*('2-1 采购订单物料明细表报表导出'!$D:$D=$A203),'2-1 采购订单物料明细表报表导出'!$H:$H,0))</f>
        <v>0</v>
      </c>
      <c r="L203" s="23" cm="1">
        <f t="array" ref="L203">SUM(IF((LEFT('2-1 采购订单物料明细表报表导出'!$K:$K,7)=L$1)*('2-1 采购订单物料明细表报表导出'!$D:$D=$A203),'2-1 采购订单物料明细表报表导出'!$H:$H,0))</f>
        <v>0</v>
      </c>
      <c r="M203" s="23" cm="1">
        <f t="array" ref="M203">SUM(IF((LEFT('2-1 采购订单物料明细表报表导出'!$K:$K,7)=M$1)*('2-1 采购订单物料明细表报表导出'!$D:$D=$A203),'2-1 采购订单物料明细表报表导出'!$H:$H,0))</f>
        <v>0</v>
      </c>
      <c r="N203" s="23" cm="1">
        <f t="array" ref="N203">SUM(IF((LEFT('2-1 采购订单物料明细表报表导出'!$K:$K,7)=N$1)*('2-1 采购订单物料明细表报表导出'!$D:$D=$A203),'2-1 采购订单物料明细表报表导出'!$H:$H,0))</f>
        <v>0</v>
      </c>
      <c r="O203" s="23" cm="1">
        <f t="array" ref="O203">SUM(IF((LEFT('2-1 采购订单物料明细表报表导出'!$K:$K,7)=O$1)*('2-1 采购订单物料明细表报表导出'!$D:$D=$A203),'2-1 采购订单物料明细表报表导出'!$H:$H,0))</f>
        <v>0</v>
      </c>
    </row>
    <row r="204" ht="29" spans="1:15">
      <c r="A204" s="28" t="s">
        <v>3511</v>
      </c>
      <c r="B204" s="26" t="s">
        <v>2128</v>
      </c>
      <c r="C204" s="27" t="s">
        <v>2129</v>
      </c>
      <c r="D204" s="23" cm="1">
        <f t="array" ref="D204">SUM(IF((LEFT('2-1 采购订单物料明细表报表导出'!$K:$K,7)=D$1)*('2-1 采购订单物料明细表报表导出'!$D:$D=$A204),'2-1 采购订单物料明细表报表导出'!$H:$H,0))</f>
        <v>0</v>
      </c>
      <c r="E204" s="23" cm="1">
        <f t="array" ref="E204">SUM(IF((LEFT('2-1 采购订单物料明细表报表导出'!$K:$K,7)=E$1)*('2-1 采购订单物料明细表报表导出'!$D:$D=$A204),'2-1 采购订单物料明细表报表导出'!$H:$H,0))</f>
        <v>0</v>
      </c>
      <c r="F204" s="23" cm="1">
        <f t="array" ref="F204">SUM(IF((LEFT('2-1 采购订单物料明细表报表导出'!$K:$K,7)=F$1)*('2-1 采购订单物料明细表报表导出'!$D:$D=$A204),'2-1 采购订单物料明细表报表导出'!$H:$H,0))</f>
        <v>0</v>
      </c>
      <c r="G204" s="23" cm="1">
        <f t="array" ref="G204">SUM(IF((LEFT('2-1 采购订单物料明细表报表导出'!$K:$K,7)=G$1)*('2-1 采购订单物料明细表报表导出'!$D:$D=$A204),'2-1 采购订单物料明细表报表导出'!$H:$H,0))</f>
        <v>0</v>
      </c>
      <c r="H204" s="23" cm="1">
        <f t="array" ref="H204">SUM(IF((LEFT('2-1 采购订单物料明细表报表导出'!$K:$K,7)=H$1)*('2-1 采购订单物料明细表报表导出'!$D:$D=$A204),'2-1 采购订单物料明细表报表导出'!$H:$H,0))</f>
        <v>0</v>
      </c>
      <c r="I204" s="23" cm="1">
        <f t="array" ref="I204">SUM(IF((LEFT('2-1 采购订单物料明细表报表导出'!$K:$K,7)=I$1)*('2-1 采购订单物料明细表报表导出'!$D:$D=$A204),'2-1 采购订单物料明细表报表导出'!$H:$H,0))</f>
        <v>0</v>
      </c>
      <c r="J204" s="23" cm="1">
        <f t="array" ref="J204">SUM(IF((LEFT('2-1 采购订单物料明细表报表导出'!$K:$K,7)=J$1)*('2-1 采购订单物料明细表报表导出'!$D:$D=$A204),'2-1 采购订单物料明细表报表导出'!$H:$H,0))</f>
        <v>0</v>
      </c>
      <c r="K204" s="23" cm="1">
        <f t="array" ref="K204">SUM(IF((LEFT('2-1 采购订单物料明细表报表导出'!$K:$K,7)=K$1)*('2-1 采购订单物料明细表报表导出'!$D:$D=$A204),'2-1 采购订单物料明细表报表导出'!$H:$H,0))</f>
        <v>0</v>
      </c>
      <c r="L204" s="23" cm="1">
        <f t="array" ref="L204">SUM(IF((LEFT('2-1 采购订单物料明细表报表导出'!$K:$K,7)=L$1)*('2-1 采购订单物料明细表报表导出'!$D:$D=$A204),'2-1 采购订单物料明细表报表导出'!$H:$H,0))</f>
        <v>0</v>
      </c>
      <c r="M204" s="23" cm="1">
        <f t="array" ref="M204">SUM(IF((LEFT('2-1 采购订单物料明细表报表导出'!$K:$K,7)=M$1)*('2-1 采购订单物料明细表报表导出'!$D:$D=$A204),'2-1 采购订单物料明细表报表导出'!$H:$H,0))</f>
        <v>0</v>
      </c>
      <c r="N204" s="23" cm="1">
        <f t="array" ref="N204">SUM(IF((LEFT('2-1 采购订单物料明细表报表导出'!$K:$K,7)=N$1)*('2-1 采购订单物料明细表报表导出'!$D:$D=$A204),'2-1 采购订单物料明细表报表导出'!$H:$H,0))</f>
        <v>0</v>
      </c>
      <c r="O204" s="23" cm="1">
        <f t="array" ref="O204">SUM(IF((LEFT('2-1 采购订单物料明细表报表导出'!$K:$K,7)=O$1)*('2-1 采购订单物料明细表报表导出'!$D:$D=$A204),'2-1 采购订单物料明细表报表导出'!$H:$H,0))</f>
        <v>0</v>
      </c>
    </row>
    <row r="205" ht="29" spans="1:15">
      <c r="A205" s="20" t="s">
        <v>3512</v>
      </c>
      <c r="B205" s="26" t="s">
        <v>2128</v>
      </c>
      <c r="C205" s="27" t="s">
        <v>2129</v>
      </c>
      <c r="D205" s="23" cm="1">
        <f t="array" ref="D205">SUM(IF((LEFT('2-1 采购订单物料明细表报表导出'!$K:$K,7)=D$1)*('2-1 采购订单物料明细表报表导出'!$D:$D=$A205),'2-1 采购订单物料明细表报表导出'!$H:$H,0))</f>
        <v>0</v>
      </c>
      <c r="E205" s="23" cm="1">
        <f t="array" ref="E205">SUM(IF((LEFT('2-1 采购订单物料明细表报表导出'!$K:$K,7)=E$1)*('2-1 采购订单物料明细表报表导出'!$D:$D=$A205),'2-1 采购订单物料明细表报表导出'!$H:$H,0))</f>
        <v>0</v>
      </c>
      <c r="F205" s="23" cm="1">
        <f t="array" ref="F205">SUM(IF((LEFT('2-1 采购订单物料明细表报表导出'!$K:$K,7)=F$1)*('2-1 采购订单物料明细表报表导出'!$D:$D=$A205),'2-1 采购订单物料明细表报表导出'!$H:$H,0))</f>
        <v>0</v>
      </c>
      <c r="G205" s="23" cm="1">
        <f t="array" ref="G205">SUM(IF((LEFT('2-1 采购订单物料明细表报表导出'!$K:$K,7)=G$1)*('2-1 采购订单物料明细表报表导出'!$D:$D=$A205),'2-1 采购订单物料明细表报表导出'!$H:$H,0))</f>
        <v>0</v>
      </c>
      <c r="H205" s="23" cm="1">
        <f t="array" ref="H205">SUM(IF((LEFT('2-1 采购订单物料明细表报表导出'!$K:$K,7)=H$1)*('2-1 采购订单物料明细表报表导出'!$D:$D=$A205),'2-1 采购订单物料明细表报表导出'!$H:$H,0))</f>
        <v>0</v>
      </c>
      <c r="I205" s="23" cm="1">
        <f t="array" ref="I205">SUM(IF((LEFT('2-1 采购订单物料明细表报表导出'!$K:$K,7)=I$1)*('2-1 采购订单物料明细表报表导出'!$D:$D=$A205),'2-1 采购订单物料明细表报表导出'!$H:$H,0))</f>
        <v>0</v>
      </c>
      <c r="J205" s="23" cm="1">
        <f t="array" ref="J205">SUM(IF((LEFT('2-1 采购订单物料明细表报表导出'!$K:$K,7)=J$1)*('2-1 采购订单物料明细表报表导出'!$D:$D=$A205),'2-1 采购订单物料明细表报表导出'!$H:$H,0))</f>
        <v>0</v>
      </c>
      <c r="K205" s="23" cm="1">
        <f t="array" ref="K205">SUM(IF((LEFT('2-1 采购订单物料明细表报表导出'!$K:$K,7)=K$1)*('2-1 采购订单物料明细表报表导出'!$D:$D=$A205),'2-1 采购订单物料明细表报表导出'!$H:$H,0))</f>
        <v>0</v>
      </c>
      <c r="L205" s="23" cm="1">
        <f t="array" ref="L205">SUM(IF((LEFT('2-1 采购订单物料明细表报表导出'!$K:$K,7)=L$1)*('2-1 采购订单物料明细表报表导出'!$D:$D=$A205),'2-1 采购订单物料明细表报表导出'!$H:$H,0))</f>
        <v>0</v>
      </c>
      <c r="M205" s="23" cm="1">
        <f t="array" ref="M205">SUM(IF((LEFT('2-1 采购订单物料明细表报表导出'!$K:$K,7)=M$1)*('2-1 采购订单物料明细表报表导出'!$D:$D=$A205),'2-1 采购订单物料明细表报表导出'!$H:$H,0))</f>
        <v>0</v>
      </c>
      <c r="N205" s="23" cm="1">
        <f t="array" ref="N205">SUM(IF((LEFT('2-1 采购订单物料明细表报表导出'!$K:$K,7)=N$1)*('2-1 采购订单物料明细表报表导出'!$D:$D=$A205),'2-1 采购订单物料明细表报表导出'!$H:$H,0))</f>
        <v>0</v>
      </c>
      <c r="O205" s="23" cm="1">
        <f t="array" ref="O205">SUM(IF((LEFT('2-1 采购订单物料明细表报表导出'!$K:$K,7)=O$1)*('2-1 采购订单物料明细表报表导出'!$D:$D=$A205),'2-1 采购订单物料明细表报表导出'!$H:$H,0))</f>
        <v>0</v>
      </c>
    </row>
    <row r="206" ht="29" spans="1:15">
      <c r="A206" s="20" t="s">
        <v>3513</v>
      </c>
      <c r="B206" s="26" t="s">
        <v>2128</v>
      </c>
      <c r="C206" s="27" t="s">
        <v>2129</v>
      </c>
      <c r="D206" s="23" cm="1">
        <f t="array" ref="D206">SUM(IF((LEFT('2-1 采购订单物料明细表报表导出'!$K:$K,7)=D$1)*('2-1 采购订单物料明细表报表导出'!$D:$D=$A206),'2-1 采购订单物料明细表报表导出'!$H:$H,0))</f>
        <v>0</v>
      </c>
      <c r="E206" s="23" cm="1">
        <f t="array" ref="E206">SUM(IF((LEFT('2-1 采购订单物料明细表报表导出'!$K:$K,7)=E$1)*('2-1 采购订单物料明细表报表导出'!$D:$D=$A206),'2-1 采购订单物料明细表报表导出'!$H:$H,0))</f>
        <v>0</v>
      </c>
      <c r="F206" s="23" cm="1">
        <f t="array" ref="F206">SUM(IF((LEFT('2-1 采购订单物料明细表报表导出'!$K:$K,7)=F$1)*('2-1 采购订单物料明细表报表导出'!$D:$D=$A206),'2-1 采购订单物料明细表报表导出'!$H:$H,0))</f>
        <v>0</v>
      </c>
      <c r="G206" s="23" cm="1">
        <f t="array" ref="G206">SUM(IF((LEFT('2-1 采购订单物料明细表报表导出'!$K:$K,7)=G$1)*('2-1 采购订单物料明细表报表导出'!$D:$D=$A206),'2-1 采购订单物料明细表报表导出'!$H:$H,0))</f>
        <v>0</v>
      </c>
      <c r="H206" s="23" cm="1">
        <f t="array" ref="H206">SUM(IF((LEFT('2-1 采购订单物料明细表报表导出'!$K:$K,7)=H$1)*('2-1 采购订单物料明细表报表导出'!$D:$D=$A206),'2-1 采购订单物料明细表报表导出'!$H:$H,0))</f>
        <v>0</v>
      </c>
      <c r="I206" s="23" cm="1">
        <f t="array" ref="I206">SUM(IF((LEFT('2-1 采购订单物料明细表报表导出'!$K:$K,7)=I$1)*('2-1 采购订单物料明细表报表导出'!$D:$D=$A206),'2-1 采购订单物料明细表报表导出'!$H:$H,0))</f>
        <v>0</v>
      </c>
      <c r="J206" s="23" cm="1">
        <f t="array" ref="J206">SUM(IF((LEFT('2-1 采购订单物料明细表报表导出'!$K:$K,7)=J$1)*('2-1 采购订单物料明细表报表导出'!$D:$D=$A206),'2-1 采购订单物料明细表报表导出'!$H:$H,0))</f>
        <v>0</v>
      </c>
      <c r="K206" s="23" cm="1">
        <f t="array" ref="K206">SUM(IF((LEFT('2-1 采购订单物料明细表报表导出'!$K:$K,7)=K$1)*('2-1 采购订单物料明细表报表导出'!$D:$D=$A206),'2-1 采购订单物料明细表报表导出'!$H:$H,0))</f>
        <v>0</v>
      </c>
      <c r="L206" s="23" cm="1">
        <f t="array" ref="L206">SUM(IF((LEFT('2-1 采购订单物料明细表报表导出'!$K:$K,7)=L$1)*('2-1 采购订单物料明细表报表导出'!$D:$D=$A206),'2-1 采购订单物料明细表报表导出'!$H:$H,0))</f>
        <v>0</v>
      </c>
      <c r="M206" s="23" cm="1">
        <f t="array" ref="M206">SUM(IF((LEFT('2-1 采购订单物料明细表报表导出'!$K:$K,7)=M$1)*('2-1 采购订单物料明细表报表导出'!$D:$D=$A206),'2-1 采购订单物料明细表报表导出'!$H:$H,0))</f>
        <v>0</v>
      </c>
      <c r="N206" s="23" cm="1">
        <f t="array" ref="N206">SUM(IF((LEFT('2-1 采购订单物料明细表报表导出'!$K:$K,7)=N$1)*('2-1 采购订单物料明细表报表导出'!$D:$D=$A206),'2-1 采购订单物料明细表报表导出'!$H:$H,0))</f>
        <v>0</v>
      </c>
      <c r="O206" s="23" cm="1">
        <f t="array" ref="O206">SUM(IF((LEFT('2-1 采购订单物料明细表报表导出'!$K:$K,7)=O$1)*('2-1 采购订单物料明细表报表导出'!$D:$D=$A206),'2-1 采购订单物料明细表报表导出'!$H:$H,0))</f>
        <v>0</v>
      </c>
    </row>
    <row r="207" ht="29" spans="1:15">
      <c r="A207" s="20" t="s">
        <v>3514</v>
      </c>
      <c r="B207" s="26" t="s">
        <v>2128</v>
      </c>
      <c r="C207" s="27" t="s">
        <v>2129</v>
      </c>
      <c r="D207" s="23" cm="1">
        <f t="array" ref="D207">SUM(IF((LEFT('2-1 采购订单物料明细表报表导出'!$K:$K,7)=D$1)*('2-1 采购订单物料明细表报表导出'!$D:$D=$A207),'2-1 采购订单物料明细表报表导出'!$H:$H,0))</f>
        <v>0</v>
      </c>
      <c r="E207" s="23" cm="1">
        <f t="array" ref="E207">SUM(IF((LEFT('2-1 采购订单物料明细表报表导出'!$K:$K,7)=E$1)*('2-1 采购订单物料明细表报表导出'!$D:$D=$A207),'2-1 采购订单物料明细表报表导出'!$H:$H,0))</f>
        <v>0</v>
      </c>
      <c r="F207" s="23" cm="1">
        <f t="array" ref="F207">SUM(IF((LEFT('2-1 采购订单物料明细表报表导出'!$K:$K,7)=F$1)*('2-1 采购订单物料明细表报表导出'!$D:$D=$A207),'2-1 采购订单物料明细表报表导出'!$H:$H,0))</f>
        <v>0</v>
      </c>
      <c r="G207" s="23" cm="1">
        <f t="array" ref="G207">SUM(IF((LEFT('2-1 采购订单物料明细表报表导出'!$K:$K,7)=G$1)*('2-1 采购订单物料明细表报表导出'!$D:$D=$A207),'2-1 采购订单物料明细表报表导出'!$H:$H,0))</f>
        <v>0</v>
      </c>
      <c r="H207" s="23" cm="1">
        <f t="array" ref="H207">SUM(IF((LEFT('2-1 采购订单物料明细表报表导出'!$K:$K,7)=H$1)*('2-1 采购订单物料明细表报表导出'!$D:$D=$A207),'2-1 采购订单物料明细表报表导出'!$H:$H,0))</f>
        <v>0</v>
      </c>
      <c r="I207" s="23" cm="1">
        <f t="array" ref="I207">SUM(IF((LEFT('2-1 采购订单物料明细表报表导出'!$K:$K,7)=I$1)*('2-1 采购订单物料明细表报表导出'!$D:$D=$A207),'2-1 采购订单物料明细表报表导出'!$H:$H,0))</f>
        <v>0</v>
      </c>
      <c r="J207" s="23" cm="1">
        <f t="array" ref="J207">SUM(IF((LEFT('2-1 采购订单物料明细表报表导出'!$K:$K,7)=J$1)*('2-1 采购订单物料明细表报表导出'!$D:$D=$A207),'2-1 采购订单物料明细表报表导出'!$H:$H,0))</f>
        <v>0</v>
      </c>
      <c r="K207" s="23" cm="1">
        <f t="array" ref="K207">SUM(IF((LEFT('2-1 采购订单物料明细表报表导出'!$K:$K,7)=K$1)*('2-1 采购订单物料明细表报表导出'!$D:$D=$A207),'2-1 采购订单物料明细表报表导出'!$H:$H,0))</f>
        <v>0</v>
      </c>
      <c r="L207" s="23" cm="1">
        <f t="array" ref="L207">SUM(IF((LEFT('2-1 采购订单物料明细表报表导出'!$K:$K,7)=L$1)*('2-1 采购订单物料明细表报表导出'!$D:$D=$A207),'2-1 采购订单物料明细表报表导出'!$H:$H,0))</f>
        <v>0</v>
      </c>
      <c r="M207" s="23" cm="1">
        <f t="array" ref="M207">SUM(IF((LEFT('2-1 采购订单物料明细表报表导出'!$K:$K,7)=M$1)*('2-1 采购订单物料明细表报表导出'!$D:$D=$A207),'2-1 采购订单物料明细表报表导出'!$H:$H,0))</f>
        <v>0</v>
      </c>
      <c r="N207" s="23" cm="1">
        <f t="array" ref="N207">SUM(IF((LEFT('2-1 采购订单物料明细表报表导出'!$K:$K,7)=N$1)*('2-1 采购订单物料明细表报表导出'!$D:$D=$A207),'2-1 采购订单物料明细表报表导出'!$H:$H,0))</f>
        <v>0</v>
      </c>
      <c r="O207" s="23" cm="1">
        <f t="array" ref="O207">SUM(IF((LEFT('2-1 采购订单物料明细表报表导出'!$K:$K,7)=O$1)*('2-1 采购订单物料明细表报表导出'!$D:$D=$A207),'2-1 采购订单物料明细表报表导出'!$H:$H,0))</f>
        <v>0</v>
      </c>
    </row>
    <row r="208" ht="29" spans="1:15">
      <c r="A208" s="20" t="s">
        <v>3515</v>
      </c>
      <c r="B208" s="26" t="s">
        <v>2128</v>
      </c>
      <c r="C208" s="27" t="s">
        <v>2129</v>
      </c>
      <c r="D208" s="23" cm="1">
        <f t="array" ref="D208">SUM(IF((LEFT('2-1 采购订单物料明细表报表导出'!$K:$K,7)=D$1)*('2-1 采购订单物料明细表报表导出'!$D:$D=$A208),'2-1 采购订单物料明细表报表导出'!$H:$H,0))</f>
        <v>0</v>
      </c>
      <c r="E208" s="23" cm="1">
        <f t="array" ref="E208">SUM(IF((LEFT('2-1 采购订单物料明细表报表导出'!$K:$K,7)=E$1)*('2-1 采购订单物料明细表报表导出'!$D:$D=$A208),'2-1 采购订单物料明细表报表导出'!$H:$H,0))</f>
        <v>0</v>
      </c>
      <c r="F208" s="23" cm="1">
        <f t="array" ref="F208">SUM(IF((LEFT('2-1 采购订单物料明细表报表导出'!$K:$K,7)=F$1)*('2-1 采购订单物料明细表报表导出'!$D:$D=$A208),'2-1 采购订单物料明细表报表导出'!$H:$H,0))</f>
        <v>0</v>
      </c>
      <c r="G208" s="23" cm="1">
        <f t="array" ref="G208">SUM(IF((LEFT('2-1 采购订单物料明细表报表导出'!$K:$K,7)=G$1)*('2-1 采购订单物料明细表报表导出'!$D:$D=$A208),'2-1 采购订单物料明细表报表导出'!$H:$H,0))</f>
        <v>0</v>
      </c>
      <c r="H208" s="23" cm="1">
        <f t="array" ref="H208">SUM(IF((LEFT('2-1 采购订单物料明细表报表导出'!$K:$K,7)=H$1)*('2-1 采购订单物料明细表报表导出'!$D:$D=$A208),'2-1 采购订单物料明细表报表导出'!$H:$H,0))</f>
        <v>0</v>
      </c>
      <c r="I208" s="23" cm="1">
        <f t="array" ref="I208">SUM(IF((LEFT('2-1 采购订单物料明细表报表导出'!$K:$K,7)=I$1)*('2-1 采购订单物料明细表报表导出'!$D:$D=$A208),'2-1 采购订单物料明细表报表导出'!$H:$H,0))</f>
        <v>0</v>
      </c>
      <c r="J208" s="23" cm="1">
        <f t="array" ref="J208">SUM(IF((LEFT('2-1 采购订单物料明细表报表导出'!$K:$K,7)=J$1)*('2-1 采购订单物料明细表报表导出'!$D:$D=$A208),'2-1 采购订单物料明细表报表导出'!$H:$H,0))</f>
        <v>0</v>
      </c>
      <c r="K208" s="23" cm="1">
        <f t="array" ref="K208">SUM(IF((LEFT('2-1 采购订单物料明细表报表导出'!$K:$K,7)=K$1)*('2-1 采购订单物料明细表报表导出'!$D:$D=$A208),'2-1 采购订单物料明细表报表导出'!$H:$H,0))</f>
        <v>0</v>
      </c>
      <c r="L208" s="23" cm="1">
        <f t="array" ref="L208">SUM(IF((LEFT('2-1 采购订单物料明细表报表导出'!$K:$K,7)=L$1)*('2-1 采购订单物料明细表报表导出'!$D:$D=$A208),'2-1 采购订单物料明细表报表导出'!$H:$H,0))</f>
        <v>0</v>
      </c>
      <c r="M208" s="23" cm="1">
        <f t="array" ref="M208">SUM(IF((LEFT('2-1 采购订单物料明细表报表导出'!$K:$K,7)=M$1)*('2-1 采购订单物料明细表报表导出'!$D:$D=$A208),'2-1 采购订单物料明细表报表导出'!$H:$H,0))</f>
        <v>0</v>
      </c>
      <c r="N208" s="23" cm="1">
        <f t="array" ref="N208">SUM(IF((LEFT('2-1 采购订单物料明细表报表导出'!$K:$K,7)=N$1)*('2-1 采购订单物料明细表报表导出'!$D:$D=$A208),'2-1 采购订单物料明细表报表导出'!$H:$H,0))</f>
        <v>0</v>
      </c>
      <c r="O208" s="23" cm="1">
        <f t="array" ref="O208">SUM(IF((LEFT('2-1 采购订单物料明细表报表导出'!$K:$K,7)=O$1)*('2-1 采购订单物料明细表报表导出'!$D:$D=$A208),'2-1 采购订单物料明细表报表导出'!$H:$H,0))</f>
        <v>0</v>
      </c>
    </row>
    <row r="209" ht="29" spans="1:15">
      <c r="A209" s="20" t="s">
        <v>3516</v>
      </c>
      <c r="B209" s="26" t="s">
        <v>2128</v>
      </c>
      <c r="C209" s="27" t="s">
        <v>2129</v>
      </c>
      <c r="D209" s="23" cm="1">
        <f t="array" ref="D209">SUM(IF((LEFT('2-1 采购订单物料明细表报表导出'!$K:$K,7)=D$1)*('2-1 采购订单物料明细表报表导出'!$D:$D=$A209),'2-1 采购订单物料明细表报表导出'!$H:$H,0))</f>
        <v>0</v>
      </c>
      <c r="E209" s="23" cm="1">
        <f t="array" ref="E209">SUM(IF((LEFT('2-1 采购订单物料明细表报表导出'!$K:$K,7)=E$1)*('2-1 采购订单物料明细表报表导出'!$D:$D=$A209),'2-1 采购订单物料明细表报表导出'!$H:$H,0))</f>
        <v>0</v>
      </c>
      <c r="F209" s="23" cm="1">
        <f t="array" ref="F209">SUM(IF((LEFT('2-1 采购订单物料明细表报表导出'!$K:$K,7)=F$1)*('2-1 采购订单物料明细表报表导出'!$D:$D=$A209),'2-1 采购订单物料明细表报表导出'!$H:$H,0))</f>
        <v>0</v>
      </c>
      <c r="G209" s="23" cm="1">
        <f t="array" ref="G209">SUM(IF((LEFT('2-1 采购订单物料明细表报表导出'!$K:$K,7)=G$1)*('2-1 采购订单物料明细表报表导出'!$D:$D=$A209),'2-1 采购订单物料明细表报表导出'!$H:$H,0))</f>
        <v>0</v>
      </c>
      <c r="H209" s="23" cm="1">
        <f t="array" ref="H209">SUM(IF((LEFT('2-1 采购订单物料明细表报表导出'!$K:$K,7)=H$1)*('2-1 采购订单物料明细表报表导出'!$D:$D=$A209),'2-1 采购订单物料明细表报表导出'!$H:$H,0))</f>
        <v>0</v>
      </c>
      <c r="I209" s="23" cm="1">
        <f t="array" ref="I209">SUM(IF((LEFT('2-1 采购订单物料明细表报表导出'!$K:$K,7)=I$1)*('2-1 采购订单物料明细表报表导出'!$D:$D=$A209),'2-1 采购订单物料明细表报表导出'!$H:$H,0))</f>
        <v>0</v>
      </c>
      <c r="J209" s="23" cm="1">
        <f t="array" ref="J209">SUM(IF((LEFT('2-1 采购订单物料明细表报表导出'!$K:$K,7)=J$1)*('2-1 采购订单物料明细表报表导出'!$D:$D=$A209),'2-1 采购订单物料明细表报表导出'!$H:$H,0))</f>
        <v>0</v>
      </c>
      <c r="K209" s="23" cm="1">
        <f t="array" ref="K209">SUM(IF((LEFT('2-1 采购订单物料明细表报表导出'!$K:$K,7)=K$1)*('2-1 采购订单物料明细表报表导出'!$D:$D=$A209),'2-1 采购订单物料明细表报表导出'!$H:$H,0))</f>
        <v>0</v>
      </c>
      <c r="L209" s="23" cm="1">
        <f t="array" ref="L209">SUM(IF((LEFT('2-1 采购订单物料明细表报表导出'!$K:$K,7)=L$1)*('2-1 采购订单物料明细表报表导出'!$D:$D=$A209),'2-1 采购订单物料明细表报表导出'!$H:$H,0))</f>
        <v>0</v>
      </c>
      <c r="M209" s="23" cm="1">
        <f t="array" ref="M209">SUM(IF((LEFT('2-1 采购订单物料明细表报表导出'!$K:$K,7)=M$1)*('2-1 采购订单物料明细表报表导出'!$D:$D=$A209),'2-1 采购订单物料明细表报表导出'!$H:$H,0))</f>
        <v>0</v>
      </c>
      <c r="N209" s="23" cm="1">
        <f t="array" ref="N209">SUM(IF((LEFT('2-1 采购订单物料明细表报表导出'!$K:$K,7)=N$1)*('2-1 采购订单物料明细表报表导出'!$D:$D=$A209),'2-1 采购订单物料明细表报表导出'!$H:$H,0))</f>
        <v>0</v>
      </c>
      <c r="O209" s="23" cm="1">
        <f t="array" ref="O209">SUM(IF((LEFT('2-1 采购订单物料明细表报表导出'!$K:$K,7)=O$1)*('2-1 采购订单物料明细表报表导出'!$D:$D=$A209),'2-1 采购订单物料明细表报表导出'!$H:$H,0))</f>
        <v>0</v>
      </c>
    </row>
    <row r="210" ht="29" spans="1:15">
      <c r="A210" s="20" t="s">
        <v>3517</v>
      </c>
      <c r="B210" s="26" t="s">
        <v>2128</v>
      </c>
      <c r="C210" s="27" t="s">
        <v>2129</v>
      </c>
      <c r="D210" s="23" cm="1">
        <f t="array" ref="D210">SUM(IF((LEFT('2-1 采购订单物料明细表报表导出'!$K:$K,7)=D$1)*('2-1 采购订单物料明细表报表导出'!$D:$D=$A210),'2-1 采购订单物料明细表报表导出'!$H:$H,0))</f>
        <v>0</v>
      </c>
      <c r="E210" s="23" cm="1">
        <f t="array" ref="E210">SUM(IF((LEFT('2-1 采购订单物料明细表报表导出'!$K:$K,7)=E$1)*('2-1 采购订单物料明细表报表导出'!$D:$D=$A210),'2-1 采购订单物料明细表报表导出'!$H:$H,0))</f>
        <v>0</v>
      </c>
      <c r="F210" s="23" cm="1">
        <f t="array" ref="F210">SUM(IF((LEFT('2-1 采购订单物料明细表报表导出'!$K:$K,7)=F$1)*('2-1 采购订单物料明细表报表导出'!$D:$D=$A210),'2-1 采购订单物料明细表报表导出'!$H:$H,0))</f>
        <v>0</v>
      </c>
      <c r="G210" s="23" cm="1">
        <f t="array" ref="G210">SUM(IF((LEFT('2-1 采购订单物料明细表报表导出'!$K:$K,7)=G$1)*('2-1 采购订单物料明细表报表导出'!$D:$D=$A210),'2-1 采购订单物料明细表报表导出'!$H:$H,0))</f>
        <v>0</v>
      </c>
      <c r="H210" s="23" cm="1">
        <f t="array" ref="H210">SUM(IF((LEFT('2-1 采购订单物料明细表报表导出'!$K:$K,7)=H$1)*('2-1 采购订单物料明细表报表导出'!$D:$D=$A210),'2-1 采购订单物料明细表报表导出'!$H:$H,0))</f>
        <v>0</v>
      </c>
      <c r="I210" s="23" cm="1">
        <f t="array" ref="I210">SUM(IF((LEFT('2-1 采购订单物料明细表报表导出'!$K:$K,7)=I$1)*('2-1 采购订单物料明细表报表导出'!$D:$D=$A210),'2-1 采购订单物料明细表报表导出'!$H:$H,0))</f>
        <v>0</v>
      </c>
      <c r="J210" s="23" cm="1">
        <f t="array" ref="J210">SUM(IF((LEFT('2-1 采购订单物料明细表报表导出'!$K:$K,7)=J$1)*('2-1 采购订单物料明细表报表导出'!$D:$D=$A210),'2-1 采购订单物料明细表报表导出'!$H:$H,0))</f>
        <v>0</v>
      </c>
      <c r="K210" s="23" cm="1">
        <f t="array" ref="K210">SUM(IF((LEFT('2-1 采购订单物料明细表报表导出'!$K:$K,7)=K$1)*('2-1 采购订单物料明细表报表导出'!$D:$D=$A210),'2-1 采购订单物料明细表报表导出'!$H:$H,0))</f>
        <v>0</v>
      </c>
      <c r="L210" s="23" cm="1">
        <f t="array" ref="L210">SUM(IF((LEFT('2-1 采购订单物料明细表报表导出'!$K:$K,7)=L$1)*('2-1 采购订单物料明细表报表导出'!$D:$D=$A210),'2-1 采购订单物料明细表报表导出'!$H:$H,0))</f>
        <v>0</v>
      </c>
      <c r="M210" s="23" cm="1">
        <f t="array" ref="M210">SUM(IF((LEFT('2-1 采购订单物料明细表报表导出'!$K:$K,7)=M$1)*('2-1 采购订单物料明细表报表导出'!$D:$D=$A210),'2-1 采购订单物料明细表报表导出'!$H:$H,0))</f>
        <v>0</v>
      </c>
      <c r="N210" s="23" cm="1">
        <f t="array" ref="N210">SUM(IF((LEFT('2-1 采购订单物料明细表报表导出'!$K:$K,7)=N$1)*('2-1 采购订单物料明细表报表导出'!$D:$D=$A210),'2-1 采购订单物料明细表报表导出'!$H:$H,0))</f>
        <v>0</v>
      </c>
      <c r="O210" s="23" cm="1">
        <f t="array" ref="O210">SUM(IF((LEFT('2-1 采购订单物料明细表报表导出'!$K:$K,7)=O$1)*('2-1 采购订单物料明细表报表导出'!$D:$D=$A210),'2-1 采购订单物料明细表报表导出'!$H:$H,0))</f>
        <v>0</v>
      </c>
    </row>
    <row r="211" ht="29" spans="1:15">
      <c r="A211" s="20" t="s">
        <v>3518</v>
      </c>
      <c r="B211" s="26" t="s">
        <v>2128</v>
      </c>
      <c r="C211" s="27" t="s">
        <v>2129</v>
      </c>
      <c r="D211" s="23" cm="1">
        <f t="array" ref="D211">SUM(IF((LEFT('2-1 采购订单物料明细表报表导出'!$K:$K,7)=D$1)*('2-1 采购订单物料明细表报表导出'!$D:$D=$A211),'2-1 采购订单物料明细表报表导出'!$H:$H,0))</f>
        <v>0</v>
      </c>
      <c r="E211" s="23" cm="1">
        <f t="array" ref="E211">SUM(IF((LEFT('2-1 采购订单物料明细表报表导出'!$K:$K,7)=E$1)*('2-1 采购订单物料明细表报表导出'!$D:$D=$A211),'2-1 采购订单物料明细表报表导出'!$H:$H,0))</f>
        <v>0</v>
      </c>
      <c r="F211" s="23" cm="1">
        <f t="array" ref="F211">SUM(IF((LEFT('2-1 采购订单物料明细表报表导出'!$K:$K,7)=F$1)*('2-1 采购订单物料明细表报表导出'!$D:$D=$A211),'2-1 采购订单物料明细表报表导出'!$H:$H,0))</f>
        <v>0</v>
      </c>
      <c r="G211" s="23" cm="1">
        <f t="array" ref="G211">SUM(IF((LEFT('2-1 采购订单物料明细表报表导出'!$K:$K,7)=G$1)*('2-1 采购订单物料明细表报表导出'!$D:$D=$A211),'2-1 采购订单物料明细表报表导出'!$H:$H,0))</f>
        <v>0</v>
      </c>
      <c r="H211" s="23" cm="1">
        <f t="array" ref="H211">SUM(IF((LEFT('2-1 采购订单物料明细表报表导出'!$K:$K,7)=H$1)*('2-1 采购订单物料明细表报表导出'!$D:$D=$A211),'2-1 采购订单物料明细表报表导出'!$H:$H,0))</f>
        <v>0</v>
      </c>
      <c r="I211" s="23" cm="1">
        <f t="array" ref="I211">SUM(IF((LEFT('2-1 采购订单物料明细表报表导出'!$K:$K,7)=I$1)*('2-1 采购订单物料明细表报表导出'!$D:$D=$A211),'2-1 采购订单物料明细表报表导出'!$H:$H,0))</f>
        <v>0</v>
      </c>
      <c r="J211" s="23" cm="1">
        <f t="array" ref="J211">SUM(IF((LEFT('2-1 采购订单物料明细表报表导出'!$K:$K,7)=J$1)*('2-1 采购订单物料明细表报表导出'!$D:$D=$A211),'2-1 采购订单物料明细表报表导出'!$H:$H,0))</f>
        <v>0</v>
      </c>
      <c r="K211" s="23" cm="1">
        <f t="array" ref="K211">SUM(IF((LEFT('2-1 采购订单物料明细表报表导出'!$K:$K,7)=K$1)*('2-1 采购订单物料明细表报表导出'!$D:$D=$A211),'2-1 采购订单物料明细表报表导出'!$H:$H,0))</f>
        <v>0</v>
      </c>
      <c r="L211" s="23" cm="1">
        <f t="array" ref="L211">SUM(IF((LEFT('2-1 采购订单物料明细表报表导出'!$K:$K,7)=L$1)*('2-1 采购订单物料明细表报表导出'!$D:$D=$A211),'2-1 采购订单物料明细表报表导出'!$H:$H,0))</f>
        <v>0</v>
      </c>
      <c r="M211" s="23" cm="1">
        <f t="array" ref="M211">SUM(IF((LEFT('2-1 采购订单物料明细表报表导出'!$K:$K,7)=M$1)*('2-1 采购订单物料明细表报表导出'!$D:$D=$A211),'2-1 采购订单物料明细表报表导出'!$H:$H,0))</f>
        <v>0</v>
      </c>
      <c r="N211" s="23" cm="1">
        <f t="array" ref="N211">SUM(IF((LEFT('2-1 采购订单物料明细表报表导出'!$K:$K,7)=N$1)*('2-1 采购订单物料明细表报表导出'!$D:$D=$A211),'2-1 采购订单物料明细表报表导出'!$H:$H,0))</f>
        <v>0</v>
      </c>
      <c r="O211" s="23" cm="1">
        <f t="array" ref="O211">SUM(IF((LEFT('2-1 采购订单物料明细表报表导出'!$K:$K,7)=O$1)*('2-1 采购订单物料明细表报表导出'!$D:$D=$A211),'2-1 采购订单物料明细表报表导出'!$H:$H,0))</f>
        <v>0</v>
      </c>
    </row>
    <row r="212" ht="29" spans="1:15">
      <c r="A212" s="20" t="s">
        <v>3519</v>
      </c>
      <c r="B212" s="26" t="s">
        <v>2128</v>
      </c>
      <c r="C212" s="27" t="s">
        <v>2129</v>
      </c>
      <c r="D212" s="23" cm="1">
        <f t="array" ref="D212">SUM(IF((LEFT('2-1 采购订单物料明细表报表导出'!$K:$K,7)=D$1)*('2-1 采购订单物料明细表报表导出'!$D:$D=$A212),'2-1 采购订单物料明细表报表导出'!$H:$H,0))</f>
        <v>0</v>
      </c>
      <c r="E212" s="23" cm="1">
        <f t="array" ref="E212">SUM(IF((LEFT('2-1 采购订单物料明细表报表导出'!$K:$K,7)=E$1)*('2-1 采购订单物料明细表报表导出'!$D:$D=$A212),'2-1 采购订单物料明细表报表导出'!$H:$H,0))</f>
        <v>0</v>
      </c>
      <c r="F212" s="23" cm="1">
        <f t="array" ref="F212">SUM(IF((LEFT('2-1 采购订单物料明细表报表导出'!$K:$K,7)=F$1)*('2-1 采购订单物料明细表报表导出'!$D:$D=$A212),'2-1 采购订单物料明细表报表导出'!$H:$H,0))</f>
        <v>0</v>
      </c>
      <c r="G212" s="23" cm="1">
        <f t="array" ref="G212">SUM(IF((LEFT('2-1 采购订单物料明细表报表导出'!$K:$K,7)=G$1)*('2-1 采购订单物料明细表报表导出'!$D:$D=$A212),'2-1 采购订单物料明细表报表导出'!$H:$H,0))</f>
        <v>0</v>
      </c>
      <c r="H212" s="23" cm="1">
        <f t="array" ref="H212">SUM(IF((LEFT('2-1 采购订单物料明细表报表导出'!$K:$K,7)=H$1)*('2-1 采购订单物料明细表报表导出'!$D:$D=$A212),'2-1 采购订单物料明细表报表导出'!$H:$H,0))</f>
        <v>0</v>
      </c>
      <c r="I212" s="23" cm="1">
        <f t="array" ref="I212">SUM(IF((LEFT('2-1 采购订单物料明细表报表导出'!$K:$K,7)=I$1)*('2-1 采购订单物料明细表报表导出'!$D:$D=$A212),'2-1 采购订单物料明细表报表导出'!$H:$H,0))</f>
        <v>0</v>
      </c>
      <c r="J212" s="23" cm="1">
        <f t="array" ref="J212">SUM(IF((LEFT('2-1 采购订单物料明细表报表导出'!$K:$K,7)=J$1)*('2-1 采购订单物料明细表报表导出'!$D:$D=$A212),'2-1 采购订单物料明细表报表导出'!$H:$H,0))</f>
        <v>0</v>
      </c>
      <c r="K212" s="23" cm="1">
        <f t="array" ref="K212">SUM(IF((LEFT('2-1 采购订单物料明细表报表导出'!$K:$K,7)=K$1)*('2-1 采购订单物料明细表报表导出'!$D:$D=$A212),'2-1 采购订单物料明细表报表导出'!$H:$H,0))</f>
        <v>0</v>
      </c>
      <c r="L212" s="23" cm="1">
        <f t="array" ref="L212">SUM(IF((LEFT('2-1 采购订单物料明细表报表导出'!$K:$K,7)=L$1)*('2-1 采购订单物料明细表报表导出'!$D:$D=$A212),'2-1 采购订单物料明细表报表导出'!$H:$H,0))</f>
        <v>0</v>
      </c>
      <c r="M212" s="23" cm="1">
        <f t="array" ref="M212">SUM(IF((LEFT('2-1 采购订单物料明细表报表导出'!$K:$K,7)=M$1)*('2-1 采购订单物料明细表报表导出'!$D:$D=$A212),'2-1 采购订单物料明细表报表导出'!$H:$H,0))</f>
        <v>0</v>
      </c>
      <c r="N212" s="23" cm="1">
        <f t="array" ref="N212">SUM(IF((LEFT('2-1 采购订单物料明细表报表导出'!$K:$K,7)=N$1)*('2-1 采购订单物料明细表报表导出'!$D:$D=$A212),'2-1 采购订单物料明细表报表导出'!$H:$H,0))</f>
        <v>0</v>
      </c>
      <c r="O212" s="23" cm="1">
        <f t="array" ref="O212">SUM(IF((LEFT('2-1 采购订单物料明细表报表导出'!$K:$K,7)=O$1)*('2-1 采购订单物料明细表报表导出'!$D:$D=$A212),'2-1 采购订单物料明细表报表导出'!$H:$H,0))</f>
        <v>0</v>
      </c>
    </row>
    <row r="213" ht="29" spans="1:15">
      <c r="A213" s="20" t="s">
        <v>3520</v>
      </c>
      <c r="B213" s="26" t="s">
        <v>2128</v>
      </c>
      <c r="C213" s="27" t="s">
        <v>2129</v>
      </c>
      <c r="D213" s="23" cm="1">
        <f t="array" ref="D213">SUM(IF((LEFT('2-1 采购订单物料明细表报表导出'!$K:$K,7)=D$1)*('2-1 采购订单物料明细表报表导出'!$D:$D=$A213),'2-1 采购订单物料明细表报表导出'!$H:$H,0))</f>
        <v>0</v>
      </c>
      <c r="E213" s="23" cm="1">
        <f t="array" ref="E213">SUM(IF((LEFT('2-1 采购订单物料明细表报表导出'!$K:$K,7)=E$1)*('2-1 采购订单物料明细表报表导出'!$D:$D=$A213),'2-1 采购订单物料明细表报表导出'!$H:$H,0))</f>
        <v>0</v>
      </c>
      <c r="F213" s="23" cm="1">
        <f t="array" ref="F213">SUM(IF((LEFT('2-1 采购订单物料明细表报表导出'!$K:$K,7)=F$1)*('2-1 采购订单物料明细表报表导出'!$D:$D=$A213),'2-1 采购订单物料明细表报表导出'!$H:$H,0))</f>
        <v>0</v>
      </c>
      <c r="G213" s="23" cm="1">
        <f t="array" ref="G213">SUM(IF((LEFT('2-1 采购订单物料明细表报表导出'!$K:$K,7)=G$1)*('2-1 采购订单物料明细表报表导出'!$D:$D=$A213),'2-1 采购订单物料明细表报表导出'!$H:$H,0))</f>
        <v>0</v>
      </c>
      <c r="H213" s="23" cm="1">
        <f t="array" ref="H213">SUM(IF((LEFT('2-1 采购订单物料明细表报表导出'!$K:$K,7)=H$1)*('2-1 采购订单物料明细表报表导出'!$D:$D=$A213),'2-1 采购订单物料明细表报表导出'!$H:$H,0))</f>
        <v>0</v>
      </c>
      <c r="I213" s="23" cm="1">
        <f t="array" ref="I213">SUM(IF((LEFT('2-1 采购订单物料明细表报表导出'!$K:$K,7)=I$1)*('2-1 采购订单物料明细表报表导出'!$D:$D=$A213),'2-1 采购订单物料明细表报表导出'!$H:$H,0))</f>
        <v>0</v>
      </c>
      <c r="J213" s="23" cm="1">
        <f t="array" ref="J213">SUM(IF((LEFT('2-1 采购订单物料明细表报表导出'!$K:$K,7)=J$1)*('2-1 采购订单物料明细表报表导出'!$D:$D=$A213),'2-1 采购订单物料明细表报表导出'!$H:$H,0))</f>
        <v>0</v>
      </c>
      <c r="K213" s="23" cm="1">
        <f t="array" ref="K213">SUM(IF((LEFT('2-1 采购订单物料明细表报表导出'!$K:$K,7)=K$1)*('2-1 采购订单物料明细表报表导出'!$D:$D=$A213),'2-1 采购订单物料明细表报表导出'!$H:$H,0))</f>
        <v>0</v>
      </c>
      <c r="L213" s="23" cm="1">
        <f t="array" ref="L213">SUM(IF((LEFT('2-1 采购订单物料明细表报表导出'!$K:$K,7)=L$1)*('2-1 采购订单物料明细表报表导出'!$D:$D=$A213),'2-1 采购订单物料明细表报表导出'!$H:$H,0))</f>
        <v>0</v>
      </c>
      <c r="M213" s="23" cm="1">
        <f t="array" ref="M213">SUM(IF((LEFT('2-1 采购订单物料明细表报表导出'!$K:$K,7)=M$1)*('2-1 采购订单物料明细表报表导出'!$D:$D=$A213),'2-1 采购订单物料明细表报表导出'!$H:$H,0))</f>
        <v>0</v>
      </c>
      <c r="N213" s="23" cm="1">
        <f t="array" ref="N213">SUM(IF((LEFT('2-1 采购订单物料明细表报表导出'!$K:$K,7)=N$1)*('2-1 采购订单物料明细表报表导出'!$D:$D=$A213),'2-1 采购订单物料明细表报表导出'!$H:$H,0))</f>
        <v>0</v>
      </c>
      <c r="O213" s="23" cm="1">
        <f t="array" ref="O213">SUM(IF((LEFT('2-1 采购订单物料明细表报表导出'!$K:$K,7)=O$1)*('2-1 采购订单物料明细表报表导出'!$D:$D=$A213),'2-1 采购订单物料明细表报表导出'!$H:$H,0))</f>
        <v>0</v>
      </c>
    </row>
    <row r="214" ht="29" spans="1:15">
      <c r="A214" s="20" t="s">
        <v>3521</v>
      </c>
      <c r="B214" s="26" t="s">
        <v>2128</v>
      </c>
      <c r="C214" s="27" t="s">
        <v>2129</v>
      </c>
      <c r="D214" s="23" cm="1">
        <f t="array" ref="D214">SUM(IF((LEFT('2-1 采购订单物料明细表报表导出'!$K:$K,7)=D$1)*('2-1 采购订单物料明细表报表导出'!$D:$D=$A214),'2-1 采购订单物料明细表报表导出'!$H:$H,0))</f>
        <v>0</v>
      </c>
      <c r="E214" s="23" cm="1">
        <f t="array" ref="E214">SUM(IF((LEFT('2-1 采购订单物料明细表报表导出'!$K:$K,7)=E$1)*('2-1 采购订单物料明细表报表导出'!$D:$D=$A214),'2-1 采购订单物料明细表报表导出'!$H:$H,0))</f>
        <v>0</v>
      </c>
      <c r="F214" s="23" cm="1">
        <f t="array" ref="F214">SUM(IF((LEFT('2-1 采购订单物料明细表报表导出'!$K:$K,7)=F$1)*('2-1 采购订单物料明细表报表导出'!$D:$D=$A214),'2-1 采购订单物料明细表报表导出'!$H:$H,0))</f>
        <v>0</v>
      </c>
      <c r="G214" s="23" cm="1">
        <f t="array" ref="G214">SUM(IF((LEFT('2-1 采购订单物料明细表报表导出'!$K:$K,7)=G$1)*('2-1 采购订单物料明细表报表导出'!$D:$D=$A214),'2-1 采购订单物料明细表报表导出'!$H:$H,0))</f>
        <v>0</v>
      </c>
      <c r="H214" s="23" cm="1">
        <f t="array" ref="H214">SUM(IF((LEFT('2-1 采购订单物料明细表报表导出'!$K:$K,7)=H$1)*('2-1 采购订单物料明细表报表导出'!$D:$D=$A214),'2-1 采购订单物料明细表报表导出'!$H:$H,0))</f>
        <v>0</v>
      </c>
      <c r="I214" s="23" cm="1">
        <f t="array" ref="I214">SUM(IF((LEFT('2-1 采购订单物料明细表报表导出'!$K:$K,7)=I$1)*('2-1 采购订单物料明细表报表导出'!$D:$D=$A214),'2-1 采购订单物料明细表报表导出'!$H:$H,0))</f>
        <v>0</v>
      </c>
      <c r="J214" s="23" cm="1">
        <f t="array" ref="J214">SUM(IF((LEFT('2-1 采购订单物料明细表报表导出'!$K:$K,7)=J$1)*('2-1 采购订单物料明细表报表导出'!$D:$D=$A214),'2-1 采购订单物料明细表报表导出'!$H:$H,0))</f>
        <v>0</v>
      </c>
      <c r="K214" s="23" cm="1">
        <f t="array" ref="K214">SUM(IF((LEFT('2-1 采购订单物料明细表报表导出'!$K:$K,7)=K$1)*('2-1 采购订单物料明细表报表导出'!$D:$D=$A214),'2-1 采购订单物料明细表报表导出'!$H:$H,0))</f>
        <v>0</v>
      </c>
      <c r="L214" s="23" cm="1">
        <f t="array" ref="L214">SUM(IF((LEFT('2-1 采购订单物料明细表报表导出'!$K:$K,7)=L$1)*('2-1 采购订单物料明细表报表导出'!$D:$D=$A214),'2-1 采购订单物料明细表报表导出'!$H:$H,0))</f>
        <v>0</v>
      </c>
      <c r="M214" s="23" cm="1">
        <f t="array" ref="M214">SUM(IF((LEFT('2-1 采购订单物料明细表报表导出'!$K:$K,7)=M$1)*('2-1 采购订单物料明细表报表导出'!$D:$D=$A214),'2-1 采购订单物料明细表报表导出'!$H:$H,0))</f>
        <v>0</v>
      </c>
      <c r="N214" s="23" cm="1">
        <f t="array" ref="N214">SUM(IF((LEFT('2-1 采购订单物料明细表报表导出'!$K:$K,7)=N$1)*('2-1 采购订单物料明细表报表导出'!$D:$D=$A214),'2-1 采购订单物料明细表报表导出'!$H:$H,0))</f>
        <v>0</v>
      </c>
      <c r="O214" s="23" cm="1">
        <f t="array" ref="O214">SUM(IF((LEFT('2-1 采购订单物料明细表报表导出'!$K:$K,7)=O$1)*('2-1 采购订单物料明细表报表导出'!$D:$D=$A214),'2-1 采购订单物料明细表报表导出'!$H:$H,0))</f>
        <v>0</v>
      </c>
    </row>
    <row r="215" ht="29" spans="1:15">
      <c r="A215" s="20" t="s">
        <v>3522</v>
      </c>
      <c r="B215" s="26" t="s">
        <v>2128</v>
      </c>
      <c r="C215" s="27" t="s">
        <v>2129</v>
      </c>
      <c r="D215" s="23" cm="1">
        <f t="array" ref="D215">SUM(IF((LEFT('2-1 采购订单物料明细表报表导出'!$K:$K,7)=D$1)*('2-1 采购订单物料明细表报表导出'!$D:$D=$A215),'2-1 采购订单物料明细表报表导出'!$H:$H,0))</f>
        <v>0</v>
      </c>
      <c r="E215" s="23" cm="1">
        <f t="array" ref="E215">SUM(IF((LEFT('2-1 采购订单物料明细表报表导出'!$K:$K,7)=E$1)*('2-1 采购订单物料明细表报表导出'!$D:$D=$A215),'2-1 采购订单物料明细表报表导出'!$H:$H,0))</f>
        <v>0</v>
      </c>
      <c r="F215" s="23" cm="1">
        <f t="array" ref="F215">SUM(IF((LEFT('2-1 采购订单物料明细表报表导出'!$K:$K,7)=F$1)*('2-1 采购订单物料明细表报表导出'!$D:$D=$A215),'2-1 采购订单物料明细表报表导出'!$H:$H,0))</f>
        <v>0</v>
      </c>
      <c r="G215" s="23" cm="1">
        <f t="array" ref="G215">SUM(IF((LEFT('2-1 采购订单物料明细表报表导出'!$K:$K,7)=G$1)*('2-1 采购订单物料明细表报表导出'!$D:$D=$A215),'2-1 采购订单物料明细表报表导出'!$H:$H,0))</f>
        <v>0</v>
      </c>
      <c r="H215" s="23" cm="1">
        <f t="array" ref="H215">SUM(IF((LEFT('2-1 采购订单物料明细表报表导出'!$K:$K,7)=H$1)*('2-1 采购订单物料明细表报表导出'!$D:$D=$A215),'2-1 采购订单物料明细表报表导出'!$H:$H,0))</f>
        <v>0</v>
      </c>
      <c r="I215" s="23" cm="1">
        <f t="array" ref="I215">SUM(IF((LEFT('2-1 采购订单物料明细表报表导出'!$K:$K,7)=I$1)*('2-1 采购订单物料明细表报表导出'!$D:$D=$A215),'2-1 采购订单物料明细表报表导出'!$H:$H,0))</f>
        <v>0</v>
      </c>
      <c r="J215" s="23" cm="1">
        <f t="array" ref="J215">SUM(IF((LEFT('2-1 采购订单物料明细表报表导出'!$K:$K,7)=J$1)*('2-1 采购订单物料明细表报表导出'!$D:$D=$A215),'2-1 采购订单物料明细表报表导出'!$H:$H,0))</f>
        <v>0</v>
      </c>
      <c r="K215" s="23" cm="1">
        <f t="array" ref="K215">SUM(IF((LEFT('2-1 采购订单物料明细表报表导出'!$K:$K,7)=K$1)*('2-1 采购订单物料明细表报表导出'!$D:$D=$A215),'2-1 采购订单物料明细表报表导出'!$H:$H,0))</f>
        <v>0</v>
      </c>
      <c r="L215" s="23" cm="1">
        <f t="array" ref="L215">SUM(IF((LEFT('2-1 采购订单物料明细表报表导出'!$K:$K,7)=L$1)*('2-1 采购订单物料明细表报表导出'!$D:$D=$A215),'2-1 采购订单物料明细表报表导出'!$H:$H,0))</f>
        <v>0</v>
      </c>
      <c r="M215" s="23" cm="1">
        <f t="array" ref="M215">SUM(IF((LEFT('2-1 采购订单物料明细表报表导出'!$K:$K,7)=M$1)*('2-1 采购订单物料明细表报表导出'!$D:$D=$A215),'2-1 采购订单物料明细表报表导出'!$H:$H,0))</f>
        <v>0</v>
      </c>
      <c r="N215" s="23" cm="1">
        <f t="array" ref="N215">SUM(IF((LEFT('2-1 采购订单物料明细表报表导出'!$K:$K,7)=N$1)*('2-1 采购订单物料明细表报表导出'!$D:$D=$A215),'2-1 采购订单物料明细表报表导出'!$H:$H,0))</f>
        <v>0</v>
      </c>
      <c r="O215" s="23" cm="1">
        <f t="array" ref="O215">SUM(IF((LEFT('2-1 采购订单物料明细表报表导出'!$K:$K,7)=O$1)*('2-1 采购订单物料明细表报表导出'!$D:$D=$A215),'2-1 采购订单物料明细表报表导出'!$H:$H,0))</f>
        <v>0</v>
      </c>
    </row>
    <row r="216" ht="29" spans="1:15">
      <c r="A216" s="20" t="s">
        <v>3523</v>
      </c>
      <c r="B216" s="26" t="s">
        <v>2128</v>
      </c>
      <c r="C216" s="27" t="s">
        <v>2129</v>
      </c>
      <c r="D216" s="23" cm="1">
        <f t="array" ref="D216">SUM(IF((LEFT('2-1 采购订单物料明细表报表导出'!$K:$K,7)=D$1)*('2-1 采购订单物料明细表报表导出'!$D:$D=$A216),'2-1 采购订单物料明细表报表导出'!$H:$H,0))</f>
        <v>0</v>
      </c>
      <c r="E216" s="23" cm="1">
        <f t="array" ref="E216">SUM(IF((LEFT('2-1 采购订单物料明细表报表导出'!$K:$K,7)=E$1)*('2-1 采购订单物料明细表报表导出'!$D:$D=$A216),'2-1 采购订单物料明细表报表导出'!$H:$H,0))</f>
        <v>0</v>
      </c>
      <c r="F216" s="23" cm="1">
        <f t="array" ref="F216">SUM(IF((LEFT('2-1 采购订单物料明细表报表导出'!$K:$K,7)=F$1)*('2-1 采购订单物料明细表报表导出'!$D:$D=$A216),'2-1 采购订单物料明细表报表导出'!$H:$H,0))</f>
        <v>0</v>
      </c>
      <c r="G216" s="23" cm="1">
        <f t="array" ref="G216">SUM(IF((LEFT('2-1 采购订单物料明细表报表导出'!$K:$K,7)=G$1)*('2-1 采购订单物料明细表报表导出'!$D:$D=$A216),'2-1 采购订单物料明细表报表导出'!$H:$H,0))</f>
        <v>0</v>
      </c>
      <c r="H216" s="23" cm="1">
        <f t="array" ref="H216">SUM(IF((LEFT('2-1 采购订单物料明细表报表导出'!$K:$K,7)=H$1)*('2-1 采购订单物料明细表报表导出'!$D:$D=$A216),'2-1 采购订单物料明细表报表导出'!$H:$H,0))</f>
        <v>0</v>
      </c>
      <c r="I216" s="23" cm="1">
        <f t="array" ref="I216">SUM(IF((LEFT('2-1 采购订单物料明细表报表导出'!$K:$K,7)=I$1)*('2-1 采购订单物料明细表报表导出'!$D:$D=$A216),'2-1 采购订单物料明细表报表导出'!$H:$H,0))</f>
        <v>0</v>
      </c>
      <c r="J216" s="23" cm="1">
        <f t="array" ref="J216">SUM(IF((LEFT('2-1 采购订单物料明细表报表导出'!$K:$K,7)=J$1)*('2-1 采购订单物料明细表报表导出'!$D:$D=$A216),'2-1 采购订单物料明细表报表导出'!$H:$H,0))</f>
        <v>0</v>
      </c>
      <c r="K216" s="23" cm="1">
        <f t="array" ref="K216">SUM(IF((LEFT('2-1 采购订单物料明细表报表导出'!$K:$K,7)=K$1)*('2-1 采购订单物料明细表报表导出'!$D:$D=$A216),'2-1 采购订单物料明细表报表导出'!$H:$H,0))</f>
        <v>0</v>
      </c>
      <c r="L216" s="23" cm="1">
        <f t="array" ref="L216">SUM(IF((LEFT('2-1 采购订单物料明细表报表导出'!$K:$K,7)=L$1)*('2-1 采购订单物料明细表报表导出'!$D:$D=$A216),'2-1 采购订单物料明细表报表导出'!$H:$H,0))</f>
        <v>0</v>
      </c>
      <c r="M216" s="23" cm="1">
        <f t="array" ref="M216">SUM(IF((LEFT('2-1 采购订单物料明细表报表导出'!$K:$K,7)=M$1)*('2-1 采购订单物料明细表报表导出'!$D:$D=$A216),'2-1 采购订单物料明细表报表导出'!$H:$H,0))</f>
        <v>0</v>
      </c>
      <c r="N216" s="23" cm="1">
        <f t="array" ref="N216">SUM(IF((LEFT('2-1 采购订单物料明细表报表导出'!$K:$K,7)=N$1)*('2-1 采购订单物料明细表报表导出'!$D:$D=$A216),'2-1 采购订单物料明细表报表导出'!$H:$H,0))</f>
        <v>0</v>
      </c>
      <c r="O216" s="23" cm="1">
        <f t="array" ref="O216">SUM(IF((LEFT('2-1 采购订单物料明细表报表导出'!$K:$K,7)=O$1)*('2-1 采购订单物料明细表报表导出'!$D:$D=$A216),'2-1 采购订单物料明细表报表导出'!$H:$H,0))</f>
        <v>0</v>
      </c>
    </row>
    <row r="217" ht="29" spans="1:15">
      <c r="A217" s="20" t="s">
        <v>3524</v>
      </c>
      <c r="B217" s="26" t="s">
        <v>2128</v>
      </c>
      <c r="C217" s="27" t="s">
        <v>2129</v>
      </c>
      <c r="D217" s="23" cm="1">
        <f t="array" ref="D217">SUM(IF((LEFT('2-1 采购订单物料明细表报表导出'!$K:$K,7)=D$1)*('2-1 采购订单物料明细表报表导出'!$D:$D=$A217),'2-1 采购订单物料明细表报表导出'!$H:$H,0))</f>
        <v>0</v>
      </c>
      <c r="E217" s="23" cm="1">
        <f t="array" ref="E217">SUM(IF((LEFT('2-1 采购订单物料明细表报表导出'!$K:$K,7)=E$1)*('2-1 采购订单物料明细表报表导出'!$D:$D=$A217),'2-1 采购订单物料明细表报表导出'!$H:$H,0))</f>
        <v>0</v>
      </c>
      <c r="F217" s="23" cm="1">
        <f t="array" ref="F217">SUM(IF((LEFT('2-1 采购订单物料明细表报表导出'!$K:$K,7)=F$1)*('2-1 采购订单物料明细表报表导出'!$D:$D=$A217),'2-1 采购订单物料明细表报表导出'!$H:$H,0))</f>
        <v>0</v>
      </c>
      <c r="G217" s="23" cm="1">
        <f t="array" ref="G217">SUM(IF((LEFT('2-1 采购订单物料明细表报表导出'!$K:$K,7)=G$1)*('2-1 采购订单物料明细表报表导出'!$D:$D=$A217),'2-1 采购订单物料明细表报表导出'!$H:$H,0))</f>
        <v>0</v>
      </c>
      <c r="H217" s="23" cm="1">
        <f t="array" ref="H217">SUM(IF((LEFT('2-1 采购订单物料明细表报表导出'!$K:$K,7)=H$1)*('2-1 采购订单物料明细表报表导出'!$D:$D=$A217),'2-1 采购订单物料明细表报表导出'!$H:$H,0))</f>
        <v>0</v>
      </c>
      <c r="I217" s="23" cm="1">
        <f t="array" ref="I217">SUM(IF((LEFT('2-1 采购订单物料明细表报表导出'!$K:$K,7)=I$1)*('2-1 采购订单物料明细表报表导出'!$D:$D=$A217),'2-1 采购订单物料明细表报表导出'!$H:$H,0))</f>
        <v>0</v>
      </c>
      <c r="J217" s="23" cm="1">
        <f t="array" ref="J217">SUM(IF((LEFT('2-1 采购订单物料明细表报表导出'!$K:$K,7)=J$1)*('2-1 采购订单物料明细表报表导出'!$D:$D=$A217),'2-1 采购订单物料明细表报表导出'!$H:$H,0))</f>
        <v>0</v>
      </c>
      <c r="K217" s="23" cm="1">
        <f t="array" ref="K217">SUM(IF((LEFT('2-1 采购订单物料明细表报表导出'!$K:$K,7)=K$1)*('2-1 采购订单物料明细表报表导出'!$D:$D=$A217),'2-1 采购订单物料明细表报表导出'!$H:$H,0))</f>
        <v>0</v>
      </c>
      <c r="L217" s="23" cm="1">
        <f t="array" ref="L217">SUM(IF((LEFT('2-1 采购订单物料明细表报表导出'!$K:$K,7)=L$1)*('2-1 采购订单物料明细表报表导出'!$D:$D=$A217),'2-1 采购订单物料明细表报表导出'!$H:$H,0))</f>
        <v>0</v>
      </c>
      <c r="M217" s="23" cm="1">
        <f t="array" ref="M217">SUM(IF((LEFT('2-1 采购订单物料明细表报表导出'!$K:$K,7)=M$1)*('2-1 采购订单物料明细表报表导出'!$D:$D=$A217),'2-1 采购订单物料明细表报表导出'!$H:$H,0))</f>
        <v>0</v>
      </c>
      <c r="N217" s="23" cm="1">
        <f t="array" ref="N217">SUM(IF((LEFT('2-1 采购订单物料明细表报表导出'!$K:$K,7)=N$1)*('2-1 采购订单物料明细表报表导出'!$D:$D=$A217),'2-1 采购订单物料明细表报表导出'!$H:$H,0))</f>
        <v>0</v>
      </c>
      <c r="O217" s="23" cm="1">
        <f t="array" ref="O217">SUM(IF((LEFT('2-1 采购订单物料明细表报表导出'!$K:$K,7)=O$1)*('2-1 采购订单物料明细表报表导出'!$D:$D=$A217),'2-1 采购订单物料明细表报表导出'!$H:$H,0))</f>
        <v>0</v>
      </c>
    </row>
    <row r="218" ht="29" spans="1:15">
      <c r="A218" s="20" t="s">
        <v>3525</v>
      </c>
      <c r="B218" s="26" t="s">
        <v>2128</v>
      </c>
      <c r="C218" s="27" t="s">
        <v>2129</v>
      </c>
      <c r="D218" s="23" cm="1">
        <f t="array" ref="D218">SUM(IF((LEFT('2-1 采购订单物料明细表报表导出'!$K:$K,7)=D$1)*('2-1 采购订单物料明细表报表导出'!$D:$D=$A218),'2-1 采购订单物料明细表报表导出'!$H:$H,0))</f>
        <v>0</v>
      </c>
      <c r="E218" s="23" cm="1">
        <f t="array" ref="E218">SUM(IF((LEFT('2-1 采购订单物料明细表报表导出'!$K:$K,7)=E$1)*('2-1 采购订单物料明细表报表导出'!$D:$D=$A218),'2-1 采购订单物料明细表报表导出'!$H:$H,0))</f>
        <v>0</v>
      </c>
      <c r="F218" s="23" cm="1">
        <f t="array" ref="F218">SUM(IF((LEFT('2-1 采购订单物料明细表报表导出'!$K:$K,7)=F$1)*('2-1 采购订单物料明细表报表导出'!$D:$D=$A218),'2-1 采购订单物料明细表报表导出'!$H:$H,0))</f>
        <v>0</v>
      </c>
      <c r="G218" s="23" cm="1">
        <f t="array" ref="G218">SUM(IF((LEFT('2-1 采购订单物料明细表报表导出'!$K:$K,7)=G$1)*('2-1 采购订单物料明细表报表导出'!$D:$D=$A218),'2-1 采购订单物料明细表报表导出'!$H:$H,0))</f>
        <v>0</v>
      </c>
      <c r="H218" s="23" cm="1">
        <f t="array" ref="H218">SUM(IF((LEFT('2-1 采购订单物料明细表报表导出'!$K:$K,7)=H$1)*('2-1 采购订单物料明细表报表导出'!$D:$D=$A218),'2-1 采购订单物料明细表报表导出'!$H:$H,0))</f>
        <v>0</v>
      </c>
      <c r="I218" s="23" cm="1">
        <f t="array" ref="I218">SUM(IF((LEFT('2-1 采购订单物料明细表报表导出'!$K:$K,7)=I$1)*('2-1 采购订单物料明细表报表导出'!$D:$D=$A218),'2-1 采购订单物料明细表报表导出'!$H:$H,0))</f>
        <v>0</v>
      </c>
      <c r="J218" s="23" cm="1">
        <f t="array" ref="J218">SUM(IF((LEFT('2-1 采购订单物料明细表报表导出'!$K:$K,7)=J$1)*('2-1 采购订单物料明细表报表导出'!$D:$D=$A218),'2-1 采购订单物料明细表报表导出'!$H:$H,0))</f>
        <v>0</v>
      </c>
      <c r="K218" s="23" cm="1">
        <f t="array" ref="K218">SUM(IF((LEFT('2-1 采购订单物料明细表报表导出'!$K:$K,7)=K$1)*('2-1 采购订单物料明细表报表导出'!$D:$D=$A218),'2-1 采购订单物料明细表报表导出'!$H:$H,0))</f>
        <v>0</v>
      </c>
      <c r="L218" s="23" cm="1">
        <f t="array" ref="L218">SUM(IF((LEFT('2-1 采购订单物料明细表报表导出'!$K:$K,7)=L$1)*('2-1 采购订单物料明细表报表导出'!$D:$D=$A218),'2-1 采购订单物料明细表报表导出'!$H:$H,0))</f>
        <v>0</v>
      </c>
      <c r="M218" s="23" cm="1">
        <f t="array" ref="M218">SUM(IF((LEFT('2-1 采购订单物料明细表报表导出'!$K:$K,7)=M$1)*('2-1 采购订单物料明细表报表导出'!$D:$D=$A218),'2-1 采购订单物料明细表报表导出'!$H:$H,0))</f>
        <v>0</v>
      </c>
      <c r="N218" s="23" cm="1">
        <f t="array" ref="N218">SUM(IF((LEFT('2-1 采购订单物料明细表报表导出'!$K:$K,7)=N$1)*('2-1 采购订单物料明细表报表导出'!$D:$D=$A218),'2-1 采购订单物料明细表报表导出'!$H:$H,0))</f>
        <v>0</v>
      </c>
      <c r="O218" s="23" cm="1">
        <f t="array" ref="O218">SUM(IF((LEFT('2-1 采购订单物料明细表报表导出'!$K:$K,7)=O$1)*('2-1 采购订单物料明细表报表导出'!$D:$D=$A218),'2-1 采购订单物料明细表报表导出'!$H:$H,0))</f>
        <v>0</v>
      </c>
    </row>
    <row r="219" ht="29" spans="1:15">
      <c r="A219" s="20" t="s">
        <v>3526</v>
      </c>
      <c r="B219" s="26" t="s">
        <v>2128</v>
      </c>
      <c r="C219" s="27" t="s">
        <v>2129</v>
      </c>
      <c r="D219" s="23" cm="1">
        <f t="array" ref="D219">SUM(IF((LEFT('2-1 采购订单物料明细表报表导出'!$K:$K,7)=D$1)*('2-1 采购订单物料明细表报表导出'!$D:$D=$A219),'2-1 采购订单物料明细表报表导出'!$H:$H,0))</f>
        <v>0</v>
      </c>
      <c r="E219" s="23" cm="1">
        <f t="array" ref="E219">SUM(IF((LEFT('2-1 采购订单物料明细表报表导出'!$K:$K,7)=E$1)*('2-1 采购订单物料明细表报表导出'!$D:$D=$A219),'2-1 采购订单物料明细表报表导出'!$H:$H,0))</f>
        <v>0</v>
      </c>
      <c r="F219" s="23" cm="1">
        <f t="array" ref="F219">SUM(IF((LEFT('2-1 采购订单物料明细表报表导出'!$K:$K,7)=F$1)*('2-1 采购订单物料明细表报表导出'!$D:$D=$A219),'2-1 采购订单物料明细表报表导出'!$H:$H,0))</f>
        <v>0</v>
      </c>
      <c r="G219" s="23" cm="1">
        <f t="array" ref="G219">SUM(IF((LEFT('2-1 采购订单物料明细表报表导出'!$K:$K,7)=G$1)*('2-1 采购订单物料明细表报表导出'!$D:$D=$A219),'2-1 采购订单物料明细表报表导出'!$H:$H,0))</f>
        <v>0</v>
      </c>
      <c r="H219" s="23" cm="1">
        <f t="array" ref="H219">SUM(IF((LEFT('2-1 采购订单物料明细表报表导出'!$K:$K,7)=H$1)*('2-1 采购订单物料明细表报表导出'!$D:$D=$A219),'2-1 采购订单物料明细表报表导出'!$H:$H,0))</f>
        <v>0</v>
      </c>
      <c r="I219" s="23" cm="1">
        <f t="array" ref="I219">SUM(IF((LEFT('2-1 采购订单物料明细表报表导出'!$K:$K,7)=I$1)*('2-1 采购订单物料明细表报表导出'!$D:$D=$A219),'2-1 采购订单物料明细表报表导出'!$H:$H,0))</f>
        <v>0</v>
      </c>
      <c r="J219" s="23" cm="1">
        <f t="array" ref="J219">SUM(IF((LEFT('2-1 采购订单物料明细表报表导出'!$K:$K,7)=J$1)*('2-1 采购订单物料明细表报表导出'!$D:$D=$A219),'2-1 采购订单物料明细表报表导出'!$H:$H,0))</f>
        <v>0</v>
      </c>
      <c r="K219" s="23" cm="1">
        <f t="array" ref="K219">SUM(IF((LEFT('2-1 采购订单物料明细表报表导出'!$K:$K,7)=K$1)*('2-1 采购订单物料明细表报表导出'!$D:$D=$A219),'2-1 采购订单物料明细表报表导出'!$H:$H,0))</f>
        <v>0</v>
      </c>
      <c r="L219" s="23" cm="1">
        <f t="array" ref="L219">SUM(IF((LEFT('2-1 采购订单物料明细表报表导出'!$K:$K,7)=L$1)*('2-1 采购订单物料明细表报表导出'!$D:$D=$A219),'2-1 采购订单物料明细表报表导出'!$H:$H,0))</f>
        <v>0</v>
      </c>
      <c r="M219" s="23" cm="1">
        <f t="array" ref="M219">SUM(IF((LEFT('2-1 采购订单物料明细表报表导出'!$K:$K,7)=M$1)*('2-1 采购订单物料明细表报表导出'!$D:$D=$A219),'2-1 采购订单物料明细表报表导出'!$H:$H,0))</f>
        <v>0</v>
      </c>
      <c r="N219" s="23" cm="1">
        <f t="array" ref="N219">SUM(IF((LEFT('2-1 采购订单物料明细表报表导出'!$K:$K,7)=N$1)*('2-1 采购订单物料明细表报表导出'!$D:$D=$A219),'2-1 采购订单物料明细表报表导出'!$H:$H,0))</f>
        <v>0</v>
      </c>
      <c r="O219" s="23" cm="1">
        <f t="array" ref="O219">SUM(IF((LEFT('2-1 采购订单物料明细表报表导出'!$K:$K,7)=O$1)*('2-1 采购订单物料明细表报表导出'!$D:$D=$A219),'2-1 采购订单物料明细表报表导出'!$H:$H,0))</f>
        <v>0</v>
      </c>
    </row>
    <row r="220" ht="29" spans="1:15">
      <c r="A220" s="20" t="s">
        <v>3527</v>
      </c>
      <c r="B220" s="26" t="s">
        <v>2128</v>
      </c>
      <c r="C220" s="27" t="s">
        <v>2129</v>
      </c>
      <c r="D220" s="23" cm="1">
        <f t="array" ref="D220">SUM(IF((LEFT('2-1 采购订单物料明细表报表导出'!$K:$K,7)=D$1)*('2-1 采购订单物料明细表报表导出'!$D:$D=$A220),'2-1 采购订单物料明细表报表导出'!$H:$H,0))</f>
        <v>0</v>
      </c>
      <c r="E220" s="23" cm="1">
        <f t="array" ref="E220">SUM(IF((LEFT('2-1 采购订单物料明细表报表导出'!$K:$K,7)=E$1)*('2-1 采购订单物料明细表报表导出'!$D:$D=$A220),'2-1 采购订单物料明细表报表导出'!$H:$H,0))</f>
        <v>0</v>
      </c>
      <c r="F220" s="23" cm="1">
        <f t="array" ref="F220">SUM(IF((LEFT('2-1 采购订单物料明细表报表导出'!$K:$K,7)=F$1)*('2-1 采购订单物料明细表报表导出'!$D:$D=$A220),'2-1 采购订单物料明细表报表导出'!$H:$H,0))</f>
        <v>0</v>
      </c>
      <c r="G220" s="23" cm="1">
        <f t="array" ref="G220">SUM(IF((LEFT('2-1 采购订单物料明细表报表导出'!$K:$K,7)=G$1)*('2-1 采购订单物料明细表报表导出'!$D:$D=$A220),'2-1 采购订单物料明细表报表导出'!$H:$H,0))</f>
        <v>0</v>
      </c>
      <c r="H220" s="23" cm="1">
        <f t="array" ref="H220">SUM(IF((LEFT('2-1 采购订单物料明细表报表导出'!$K:$K,7)=H$1)*('2-1 采购订单物料明细表报表导出'!$D:$D=$A220),'2-1 采购订单物料明细表报表导出'!$H:$H,0))</f>
        <v>0</v>
      </c>
      <c r="I220" s="23" cm="1">
        <f t="array" ref="I220">SUM(IF((LEFT('2-1 采购订单物料明细表报表导出'!$K:$K,7)=I$1)*('2-1 采购订单物料明细表报表导出'!$D:$D=$A220),'2-1 采购订单物料明细表报表导出'!$H:$H,0))</f>
        <v>0</v>
      </c>
      <c r="J220" s="23" cm="1">
        <f t="array" ref="J220">SUM(IF((LEFT('2-1 采购订单物料明细表报表导出'!$K:$K,7)=J$1)*('2-1 采购订单物料明细表报表导出'!$D:$D=$A220),'2-1 采购订单物料明细表报表导出'!$H:$H,0))</f>
        <v>0</v>
      </c>
      <c r="K220" s="23" cm="1">
        <f t="array" ref="K220">SUM(IF((LEFT('2-1 采购订单物料明细表报表导出'!$K:$K,7)=K$1)*('2-1 采购订单物料明细表报表导出'!$D:$D=$A220),'2-1 采购订单物料明细表报表导出'!$H:$H,0))</f>
        <v>0</v>
      </c>
      <c r="L220" s="23" cm="1">
        <f t="array" ref="L220">SUM(IF((LEFT('2-1 采购订单物料明细表报表导出'!$K:$K,7)=L$1)*('2-1 采购订单物料明细表报表导出'!$D:$D=$A220),'2-1 采购订单物料明细表报表导出'!$H:$H,0))</f>
        <v>0</v>
      </c>
      <c r="M220" s="23" cm="1">
        <f t="array" ref="M220">SUM(IF((LEFT('2-1 采购订单物料明细表报表导出'!$K:$K,7)=M$1)*('2-1 采购订单物料明细表报表导出'!$D:$D=$A220),'2-1 采购订单物料明细表报表导出'!$H:$H,0))</f>
        <v>0</v>
      </c>
      <c r="N220" s="23" cm="1">
        <f t="array" ref="N220">SUM(IF((LEFT('2-1 采购订单物料明细表报表导出'!$K:$K,7)=N$1)*('2-1 采购订单物料明细表报表导出'!$D:$D=$A220),'2-1 采购订单物料明细表报表导出'!$H:$H,0))</f>
        <v>0</v>
      </c>
      <c r="O220" s="23" cm="1">
        <f t="array" ref="O220">SUM(IF((LEFT('2-1 采购订单物料明细表报表导出'!$K:$K,7)=O$1)*('2-1 采购订单物料明细表报表导出'!$D:$D=$A220),'2-1 采购订单物料明细表报表导出'!$H:$H,0))</f>
        <v>0</v>
      </c>
    </row>
    <row r="221" ht="29" spans="1:15">
      <c r="A221" s="20" t="s">
        <v>3528</v>
      </c>
      <c r="B221" s="26" t="s">
        <v>2128</v>
      </c>
      <c r="C221" s="27" t="s">
        <v>2129</v>
      </c>
      <c r="D221" s="23" cm="1">
        <f t="array" ref="D221">SUM(IF((LEFT('2-1 采购订单物料明细表报表导出'!$K:$K,7)=D$1)*('2-1 采购订单物料明细表报表导出'!$D:$D=$A221),'2-1 采购订单物料明细表报表导出'!$H:$H,0))</f>
        <v>0</v>
      </c>
      <c r="E221" s="23" cm="1">
        <f t="array" ref="E221">SUM(IF((LEFT('2-1 采购订单物料明细表报表导出'!$K:$K,7)=E$1)*('2-1 采购订单物料明细表报表导出'!$D:$D=$A221),'2-1 采购订单物料明细表报表导出'!$H:$H,0))</f>
        <v>0</v>
      </c>
      <c r="F221" s="23" cm="1">
        <f t="array" ref="F221">SUM(IF((LEFT('2-1 采购订单物料明细表报表导出'!$K:$K,7)=F$1)*('2-1 采购订单物料明细表报表导出'!$D:$D=$A221),'2-1 采购订单物料明细表报表导出'!$H:$H,0))</f>
        <v>0</v>
      </c>
      <c r="G221" s="23" cm="1">
        <f t="array" ref="G221">SUM(IF((LEFT('2-1 采购订单物料明细表报表导出'!$K:$K,7)=G$1)*('2-1 采购订单物料明细表报表导出'!$D:$D=$A221),'2-1 采购订单物料明细表报表导出'!$H:$H,0))</f>
        <v>0</v>
      </c>
      <c r="H221" s="23" cm="1">
        <f t="array" ref="H221">SUM(IF((LEFT('2-1 采购订单物料明细表报表导出'!$K:$K,7)=H$1)*('2-1 采购订单物料明细表报表导出'!$D:$D=$A221),'2-1 采购订单物料明细表报表导出'!$H:$H,0))</f>
        <v>0</v>
      </c>
      <c r="I221" s="23" cm="1">
        <f t="array" ref="I221">SUM(IF((LEFT('2-1 采购订单物料明细表报表导出'!$K:$K,7)=I$1)*('2-1 采购订单物料明细表报表导出'!$D:$D=$A221),'2-1 采购订单物料明细表报表导出'!$H:$H,0))</f>
        <v>0</v>
      </c>
      <c r="J221" s="23" cm="1">
        <f t="array" ref="J221">SUM(IF((LEFT('2-1 采购订单物料明细表报表导出'!$K:$K,7)=J$1)*('2-1 采购订单物料明细表报表导出'!$D:$D=$A221),'2-1 采购订单物料明细表报表导出'!$H:$H,0))</f>
        <v>0</v>
      </c>
      <c r="K221" s="23" cm="1">
        <f t="array" ref="K221">SUM(IF((LEFT('2-1 采购订单物料明细表报表导出'!$K:$K,7)=K$1)*('2-1 采购订单物料明细表报表导出'!$D:$D=$A221),'2-1 采购订单物料明细表报表导出'!$H:$H,0))</f>
        <v>0</v>
      </c>
      <c r="L221" s="23" cm="1">
        <f t="array" ref="L221">SUM(IF((LEFT('2-1 采购订单物料明细表报表导出'!$K:$K,7)=L$1)*('2-1 采购订单物料明细表报表导出'!$D:$D=$A221),'2-1 采购订单物料明细表报表导出'!$H:$H,0))</f>
        <v>0</v>
      </c>
      <c r="M221" s="23" cm="1">
        <f t="array" ref="M221">SUM(IF((LEFT('2-1 采购订单物料明细表报表导出'!$K:$K,7)=M$1)*('2-1 采购订单物料明细表报表导出'!$D:$D=$A221),'2-1 采购订单物料明细表报表导出'!$H:$H,0))</f>
        <v>0</v>
      </c>
      <c r="N221" s="23" cm="1">
        <f t="array" ref="N221">SUM(IF((LEFT('2-1 采购订单物料明细表报表导出'!$K:$K,7)=N$1)*('2-1 采购订单物料明细表报表导出'!$D:$D=$A221),'2-1 采购订单物料明细表报表导出'!$H:$H,0))</f>
        <v>0</v>
      </c>
      <c r="O221" s="23" cm="1">
        <f t="array" ref="O221">SUM(IF((LEFT('2-1 采购订单物料明细表报表导出'!$K:$K,7)=O$1)*('2-1 采购订单物料明细表报表导出'!$D:$D=$A221),'2-1 采购订单物料明细表报表导出'!$H:$H,0))</f>
        <v>0</v>
      </c>
    </row>
    <row r="222" ht="29" spans="1:15">
      <c r="A222" s="20" t="s">
        <v>3529</v>
      </c>
      <c r="B222" s="26" t="s">
        <v>2128</v>
      </c>
      <c r="C222" s="27" t="s">
        <v>2129</v>
      </c>
      <c r="D222" s="23" cm="1">
        <f t="array" ref="D222">SUM(IF((LEFT('2-1 采购订单物料明细表报表导出'!$K:$K,7)=D$1)*('2-1 采购订单物料明细表报表导出'!$D:$D=$A222),'2-1 采购订单物料明细表报表导出'!$H:$H,0))</f>
        <v>0</v>
      </c>
      <c r="E222" s="23" cm="1">
        <f t="array" ref="E222">SUM(IF((LEFT('2-1 采购订单物料明细表报表导出'!$K:$K,7)=E$1)*('2-1 采购订单物料明细表报表导出'!$D:$D=$A222),'2-1 采购订单物料明细表报表导出'!$H:$H,0))</f>
        <v>0</v>
      </c>
      <c r="F222" s="23" cm="1">
        <f t="array" ref="F222">SUM(IF((LEFT('2-1 采购订单物料明细表报表导出'!$K:$K,7)=F$1)*('2-1 采购订单物料明细表报表导出'!$D:$D=$A222),'2-1 采购订单物料明细表报表导出'!$H:$H,0))</f>
        <v>0</v>
      </c>
      <c r="G222" s="23" cm="1">
        <f t="array" ref="G222">SUM(IF((LEFT('2-1 采购订单物料明细表报表导出'!$K:$K,7)=G$1)*('2-1 采购订单物料明细表报表导出'!$D:$D=$A222),'2-1 采购订单物料明细表报表导出'!$H:$H,0))</f>
        <v>0</v>
      </c>
      <c r="H222" s="23" cm="1">
        <f t="array" ref="H222">SUM(IF((LEFT('2-1 采购订单物料明细表报表导出'!$K:$K,7)=H$1)*('2-1 采购订单物料明细表报表导出'!$D:$D=$A222),'2-1 采购订单物料明细表报表导出'!$H:$H,0))</f>
        <v>0</v>
      </c>
      <c r="I222" s="23" cm="1">
        <f t="array" ref="I222">SUM(IF((LEFT('2-1 采购订单物料明细表报表导出'!$K:$K,7)=I$1)*('2-1 采购订单物料明细表报表导出'!$D:$D=$A222),'2-1 采购订单物料明细表报表导出'!$H:$H,0))</f>
        <v>0</v>
      </c>
      <c r="J222" s="23" cm="1">
        <f t="array" ref="J222">SUM(IF((LEFT('2-1 采购订单物料明细表报表导出'!$K:$K,7)=J$1)*('2-1 采购订单物料明细表报表导出'!$D:$D=$A222),'2-1 采购订单物料明细表报表导出'!$H:$H,0))</f>
        <v>0</v>
      </c>
      <c r="K222" s="23" cm="1">
        <f t="array" ref="K222">SUM(IF((LEFT('2-1 采购订单物料明细表报表导出'!$K:$K,7)=K$1)*('2-1 采购订单物料明细表报表导出'!$D:$D=$A222),'2-1 采购订单物料明细表报表导出'!$H:$H,0))</f>
        <v>0</v>
      </c>
      <c r="L222" s="23" cm="1">
        <f t="array" ref="L222">SUM(IF((LEFT('2-1 采购订单物料明细表报表导出'!$K:$K,7)=L$1)*('2-1 采购订单物料明细表报表导出'!$D:$D=$A222),'2-1 采购订单物料明细表报表导出'!$H:$H,0))</f>
        <v>0</v>
      </c>
      <c r="M222" s="23" cm="1">
        <f t="array" ref="M222">SUM(IF((LEFT('2-1 采购订单物料明细表报表导出'!$K:$K,7)=M$1)*('2-1 采购订单物料明细表报表导出'!$D:$D=$A222),'2-1 采购订单物料明细表报表导出'!$H:$H,0))</f>
        <v>0</v>
      </c>
      <c r="N222" s="23" cm="1">
        <f t="array" ref="N222">SUM(IF((LEFT('2-1 采购订单物料明细表报表导出'!$K:$K,7)=N$1)*('2-1 采购订单物料明细表报表导出'!$D:$D=$A222),'2-1 采购订单物料明细表报表导出'!$H:$H,0))</f>
        <v>0</v>
      </c>
      <c r="O222" s="23" cm="1">
        <f t="array" ref="O222">SUM(IF((LEFT('2-1 采购订单物料明细表报表导出'!$K:$K,7)=O$1)*('2-1 采购订单物料明细表报表导出'!$D:$D=$A222),'2-1 采购订单物料明细表报表导出'!$H:$H,0))</f>
        <v>0</v>
      </c>
    </row>
    <row r="223" ht="29" spans="1:15">
      <c r="A223" s="20" t="s">
        <v>3530</v>
      </c>
      <c r="B223" s="26" t="s">
        <v>2128</v>
      </c>
      <c r="C223" s="27" t="s">
        <v>2129</v>
      </c>
      <c r="D223" s="23" cm="1">
        <f t="array" ref="D223">SUM(IF((LEFT('2-1 采购订单物料明细表报表导出'!$K:$K,7)=D$1)*('2-1 采购订单物料明细表报表导出'!$D:$D=$A223),'2-1 采购订单物料明细表报表导出'!$H:$H,0))</f>
        <v>0</v>
      </c>
      <c r="E223" s="23" cm="1">
        <f t="array" ref="E223">SUM(IF((LEFT('2-1 采购订单物料明细表报表导出'!$K:$K,7)=E$1)*('2-1 采购订单物料明细表报表导出'!$D:$D=$A223),'2-1 采购订单物料明细表报表导出'!$H:$H,0))</f>
        <v>0</v>
      </c>
      <c r="F223" s="23" cm="1">
        <f t="array" ref="F223">SUM(IF((LEFT('2-1 采购订单物料明细表报表导出'!$K:$K,7)=F$1)*('2-1 采购订单物料明细表报表导出'!$D:$D=$A223),'2-1 采购订单物料明细表报表导出'!$H:$H,0))</f>
        <v>0</v>
      </c>
      <c r="G223" s="23" cm="1">
        <f t="array" ref="G223">SUM(IF((LEFT('2-1 采购订单物料明细表报表导出'!$K:$K,7)=G$1)*('2-1 采购订单物料明细表报表导出'!$D:$D=$A223),'2-1 采购订单物料明细表报表导出'!$H:$H,0))</f>
        <v>0</v>
      </c>
      <c r="H223" s="23" cm="1">
        <f t="array" ref="H223">SUM(IF((LEFT('2-1 采购订单物料明细表报表导出'!$K:$K,7)=H$1)*('2-1 采购订单物料明细表报表导出'!$D:$D=$A223),'2-1 采购订单物料明细表报表导出'!$H:$H,0))</f>
        <v>0</v>
      </c>
      <c r="I223" s="23" cm="1">
        <f t="array" ref="I223">SUM(IF((LEFT('2-1 采购订单物料明细表报表导出'!$K:$K,7)=I$1)*('2-1 采购订单物料明细表报表导出'!$D:$D=$A223),'2-1 采购订单物料明细表报表导出'!$H:$H,0))</f>
        <v>0</v>
      </c>
      <c r="J223" s="23" cm="1">
        <f t="array" ref="J223">SUM(IF((LEFT('2-1 采购订单物料明细表报表导出'!$K:$K,7)=J$1)*('2-1 采购订单物料明细表报表导出'!$D:$D=$A223),'2-1 采购订单物料明细表报表导出'!$H:$H,0))</f>
        <v>0</v>
      </c>
      <c r="K223" s="23" cm="1">
        <f t="array" ref="K223">SUM(IF((LEFT('2-1 采购订单物料明细表报表导出'!$K:$K,7)=K$1)*('2-1 采购订单物料明细表报表导出'!$D:$D=$A223),'2-1 采购订单物料明细表报表导出'!$H:$H,0))</f>
        <v>0</v>
      </c>
      <c r="L223" s="23" cm="1">
        <f t="array" ref="L223">SUM(IF((LEFT('2-1 采购订单物料明细表报表导出'!$K:$K,7)=L$1)*('2-1 采购订单物料明细表报表导出'!$D:$D=$A223),'2-1 采购订单物料明细表报表导出'!$H:$H,0))</f>
        <v>0</v>
      </c>
      <c r="M223" s="23" cm="1">
        <f t="array" ref="M223">SUM(IF((LEFT('2-1 采购订单物料明细表报表导出'!$K:$K,7)=M$1)*('2-1 采购订单物料明细表报表导出'!$D:$D=$A223),'2-1 采购订单物料明细表报表导出'!$H:$H,0))</f>
        <v>0</v>
      </c>
      <c r="N223" s="23" cm="1">
        <f t="array" ref="N223">SUM(IF((LEFT('2-1 采购订单物料明细表报表导出'!$K:$K,7)=N$1)*('2-1 采购订单物料明细表报表导出'!$D:$D=$A223),'2-1 采购订单物料明细表报表导出'!$H:$H,0))</f>
        <v>0</v>
      </c>
      <c r="O223" s="23" cm="1">
        <f t="array" ref="O223">SUM(IF((LEFT('2-1 采购订单物料明细表报表导出'!$K:$K,7)=O$1)*('2-1 采购订单物料明细表报表导出'!$D:$D=$A223),'2-1 采购订单物料明细表报表导出'!$H:$H,0))</f>
        <v>0</v>
      </c>
    </row>
    <row r="224" ht="29" spans="1:15">
      <c r="A224" s="20" t="s">
        <v>3531</v>
      </c>
      <c r="B224" s="26" t="s">
        <v>2128</v>
      </c>
      <c r="C224" s="27" t="s">
        <v>2129</v>
      </c>
      <c r="D224" s="23" cm="1">
        <f t="array" ref="D224">SUM(IF((LEFT('2-1 采购订单物料明细表报表导出'!$K:$K,7)=D$1)*('2-1 采购订单物料明细表报表导出'!$D:$D=$A224),'2-1 采购订单物料明细表报表导出'!$H:$H,0))</f>
        <v>0</v>
      </c>
      <c r="E224" s="23" cm="1">
        <f t="array" ref="E224">SUM(IF((LEFT('2-1 采购订单物料明细表报表导出'!$K:$K,7)=E$1)*('2-1 采购订单物料明细表报表导出'!$D:$D=$A224),'2-1 采购订单物料明细表报表导出'!$H:$H,0))</f>
        <v>0</v>
      </c>
      <c r="F224" s="23" cm="1">
        <f t="array" ref="F224">SUM(IF((LEFT('2-1 采购订单物料明细表报表导出'!$K:$K,7)=F$1)*('2-1 采购订单物料明细表报表导出'!$D:$D=$A224),'2-1 采购订单物料明细表报表导出'!$H:$H,0))</f>
        <v>0</v>
      </c>
      <c r="G224" s="23" cm="1">
        <f t="array" ref="G224">SUM(IF((LEFT('2-1 采购订单物料明细表报表导出'!$K:$K,7)=G$1)*('2-1 采购订单物料明细表报表导出'!$D:$D=$A224),'2-1 采购订单物料明细表报表导出'!$H:$H,0))</f>
        <v>0</v>
      </c>
      <c r="H224" s="23" cm="1">
        <f t="array" ref="H224">SUM(IF((LEFT('2-1 采购订单物料明细表报表导出'!$K:$K,7)=H$1)*('2-1 采购订单物料明细表报表导出'!$D:$D=$A224),'2-1 采购订单物料明细表报表导出'!$H:$H,0))</f>
        <v>0</v>
      </c>
      <c r="I224" s="23" cm="1">
        <f t="array" ref="I224">SUM(IF((LEFT('2-1 采购订单物料明细表报表导出'!$K:$K,7)=I$1)*('2-1 采购订单物料明细表报表导出'!$D:$D=$A224),'2-1 采购订单物料明细表报表导出'!$H:$H,0))</f>
        <v>0</v>
      </c>
      <c r="J224" s="23" cm="1">
        <f t="array" ref="J224">SUM(IF((LEFT('2-1 采购订单物料明细表报表导出'!$K:$K,7)=J$1)*('2-1 采购订单物料明细表报表导出'!$D:$D=$A224),'2-1 采购订单物料明细表报表导出'!$H:$H,0))</f>
        <v>0</v>
      </c>
      <c r="K224" s="23" cm="1">
        <f t="array" ref="K224">SUM(IF((LEFT('2-1 采购订单物料明细表报表导出'!$K:$K,7)=K$1)*('2-1 采购订单物料明细表报表导出'!$D:$D=$A224),'2-1 采购订单物料明细表报表导出'!$H:$H,0))</f>
        <v>0</v>
      </c>
      <c r="L224" s="23" cm="1">
        <f t="array" ref="L224">SUM(IF((LEFT('2-1 采购订单物料明细表报表导出'!$K:$K,7)=L$1)*('2-1 采购订单物料明细表报表导出'!$D:$D=$A224),'2-1 采购订单物料明细表报表导出'!$H:$H,0))</f>
        <v>0</v>
      </c>
      <c r="M224" s="23" cm="1">
        <f t="array" ref="M224">SUM(IF((LEFT('2-1 采购订单物料明细表报表导出'!$K:$K,7)=M$1)*('2-1 采购订单物料明细表报表导出'!$D:$D=$A224),'2-1 采购订单物料明细表报表导出'!$H:$H,0))</f>
        <v>0</v>
      </c>
      <c r="N224" s="23" cm="1">
        <f t="array" ref="N224">SUM(IF((LEFT('2-1 采购订单物料明细表报表导出'!$K:$K,7)=N$1)*('2-1 采购订单物料明细表报表导出'!$D:$D=$A224),'2-1 采购订单物料明细表报表导出'!$H:$H,0))</f>
        <v>0</v>
      </c>
      <c r="O224" s="23" cm="1">
        <f t="array" ref="O224">SUM(IF((LEFT('2-1 采购订单物料明细表报表导出'!$K:$K,7)=O$1)*('2-1 采购订单物料明细表报表导出'!$D:$D=$A224),'2-1 采购订单物料明细表报表导出'!$H:$H,0))</f>
        <v>0</v>
      </c>
    </row>
    <row r="225" ht="29" spans="1:15">
      <c r="A225" s="20" t="s">
        <v>3532</v>
      </c>
      <c r="B225" s="26" t="s">
        <v>2128</v>
      </c>
      <c r="C225" s="27" t="s">
        <v>2129</v>
      </c>
      <c r="D225" s="23" cm="1">
        <f t="array" ref="D225">SUM(IF((LEFT('2-1 采购订单物料明细表报表导出'!$K:$K,7)=D$1)*('2-1 采购订单物料明细表报表导出'!$D:$D=$A225),'2-1 采购订单物料明细表报表导出'!$H:$H,0))</f>
        <v>0</v>
      </c>
      <c r="E225" s="23" cm="1">
        <f t="array" ref="E225">SUM(IF((LEFT('2-1 采购订单物料明细表报表导出'!$K:$K,7)=E$1)*('2-1 采购订单物料明细表报表导出'!$D:$D=$A225),'2-1 采购订单物料明细表报表导出'!$H:$H,0))</f>
        <v>0</v>
      </c>
      <c r="F225" s="23" cm="1">
        <f t="array" ref="F225">SUM(IF((LEFT('2-1 采购订单物料明细表报表导出'!$K:$K,7)=F$1)*('2-1 采购订单物料明细表报表导出'!$D:$D=$A225),'2-1 采购订单物料明细表报表导出'!$H:$H,0))</f>
        <v>0</v>
      </c>
      <c r="G225" s="23" cm="1">
        <f t="array" ref="G225">SUM(IF((LEFT('2-1 采购订单物料明细表报表导出'!$K:$K,7)=G$1)*('2-1 采购订单物料明细表报表导出'!$D:$D=$A225),'2-1 采购订单物料明细表报表导出'!$H:$H,0))</f>
        <v>0</v>
      </c>
      <c r="H225" s="23" cm="1">
        <f t="array" ref="H225">SUM(IF((LEFT('2-1 采购订单物料明细表报表导出'!$K:$K,7)=H$1)*('2-1 采购订单物料明细表报表导出'!$D:$D=$A225),'2-1 采购订单物料明细表报表导出'!$H:$H,0))</f>
        <v>0</v>
      </c>
      <c r="I225" s="23" cm="1">
        <f t="array" ref="I225">SUM(IF((LEFT('2-1 采购订单物料明细表报表导出'!$K:$K,7)=I$1)*('2-1 采购订单物料明细表报表导出'!$D:$D=$A225),'2-1 采购订单物料明细表报表导出'!$H:$H,0))</f>
        <v>0</v>
      </c>
      <c r="J225" s="23" cm="1">
        <f t="array" ref="J225">SUM(IF((LEFT('2-1 采购订单物料明细表报表导出'!$K:$K,7)=J$1)*('2-1 采购订单物料明细表报表导出'!$D:$D=$A225),'2-1 采购订单物料明细表报表导出'!$H:$H,0))</f>
        <v>0</v>
      </c>
      <c r="K225" s="23" cm="1">
        <f t="array" ref="K225">SUM(IF((LEFT('2-1 采购订单物料明细表报表导出'!$K:$K,7)=K$1)*('2-1 采购订单物料明细表报表导出'!$D:$D=$A225),'2-1 采购订单物料明细表报表导出'!$H:$H,0))</f>
        <v>0</v>
      </c>
      <c r="L225" s="23" cm="1">
        <f t="array" ref="L225">SUM(IF((LEFT('2-1 采购订单物料明细表报表导出'!$K:$K,7)=L$1)*('2-1 采购订单物料明细表报表导出'!$D:$D=$A225),'2-1 采购订单物料明细表报表导出'!$H:$H,0))</f>
        <v>0</v>
      </c>
      <c r="M225" s="23" cm="1">
        <f t="array" ref="M225">SUM(IF((LEFT('2-1 采购订单物料明细表报表导出'!$K:$K,7)=M$1)*('2-1 采购订单物料明细表报表导出'!$D:$D=$A225),'2-1 采购订单物料明细表报表导出'!$H:$H,0))</f>
        <v>0</v>
      </c>
      <c r="N225" s="23" cm="1">
        <f t="array" ref="N225">SUM(IF((LEFT('2-1 采购订单物料明细表报表导出'!$K:$K,7)=N$1)*('2-1 采购订单物料明细表报表导出'!$D:$D=$A225),'2-1 采购订单物料明细表报表导出'!$H:$H,0))</f>
        <v>0</v>
      </c>
      <c r="O225" s="23" cm="1">
        <f t="array" ref="O225">SUM(IF((LEFT('2-1 采购订单物料明细表报表导出'!$K:$K,7)=O$1)*('2-1 采购订单物料明细表报表导出'!$D:$D=$A225),'2-1 采购订单物料明细表报表导出'!$H:$H,0))</f>
        <v>0</v>
      </c>
    </row>
    <row r="226" ht="29" spans="1:15">
      <c r="A226" s="20" t="s">
        <v>3533</v>
      </c>
      <c r="B226" s="26" t="s">
        <v>2128</v>
      </c>
      <c r="C226" s="27" t="s">
        <v>2129</v>
      </c>
      <c r="D226" s="23" cm="1">
        <f t="array" ref="D226">SUM(IF((LEFT('2-1 采购订单物料明细表报表导出'!$K:$K,7)=D$1)*('2-1 采购订单物料明细表报表导出'!$D:$D=$A226),'2-1 采购订单物料明细表报表导出'!$H:$H,0))</f>
        <v>0</v>
      </c>
      <c r="E226" s="23" cm="1">
        <f t="array" ref="E226">SUM(IF((LEFT('2-1 采购订单物料明细表报表导出'!$K:$K,7)=E$1)*('2-1 采购订单物料明细表报表导出'!$D:$D=$A226),'2-1 采购订单物料明细表报表导出'!$H:$H,0))</f>
        <v>0</v>
      </c>
      <c r="F226" s="23" cm="1">
        <f t="array" ref="F226">SUM(IF((LEFT('2-1 采购订单物料明细表报表导出'!$K:$K,7)=F$1)*('2-1 采购订单物料明细表报表导出'!$D:$D=$A226),'2-1 采购订单物料明细表报表导出'!$H:$H,0))</f>
        <v>0</v>
      </c>
      <c r="G226" s="23" cm="1">
        <f t="array" ref="G226">SUM(IF((LEFT('2-1 采购订单物料明细表报表导出'!$K:$K,7)=G$1)*('2-1 采购订单物料明细表报表导出'!$D:$D=$A226),'2-1 采购订单物料明细表报表导出'!$H:$H,0))</f>
        <v>0</v>
      </c>
      <c r="H226" s="23" cm="1">
        <f t="array" ref="H226">SUM(IF((LEFT('2-1 采购订单物料明细表报表导出'!$K:$K,7)=H$1)*('2-1 采购订单物料明细表报表导出'!$D:$D=$A226),'2-1 采购订单物料明细表报表导出'!$H:$H,0))</f>
        <v>0</v>
      </c>
      <c r="I226" s="23" cm="1">
        <f t="array" ref="I226">SUM(IF((LEFT('2-1 采购订单物料明细表报表导出'!$K:$K,7)=I$1)*('2-1 采购订单物料明细表报表导出'!$D:$D=$A226),'2-1 采购订单物料明细表报表导出'!$H:$H,0))</f>
        <v>0</v>
      </c>
      <c r="J226" s="23" cm="1">
        <f t="array" ref="J226">SUM(IF((LEFT('2-1 采购订单物料明细表报表导出'!$K:$K,7)=J$1)*('2-1 采购订单物料明细表报表导出'!$D:$D=$A226),'2-1 采购订单物料明细表报表导出'!$H:$H,0))</f>
        <v>0</v>
      </c>
      <c r="K226" s="23" cm="1">
        <f t="array" ref="K226">SUM(IF((LEFT('2-1 采购订单物料明细表报表导出'!$K:$K,7)=K$1)*('2-1 采购订单物料明细表报表导出'!$D:$D=$A226),'2-1 采购订单物料明细表报表导出'!$H:$H,0))</f>
        <v>0</v>
      </c>
      <c r="L226" s="23" cm="1">
        <f t="array" ref="L226">SUM(IF((LEFT('2-1 采购订单物料明细表报表导出'!$K:$K,7)=L$1)*('2-1 采购订单物料明细表报表导出'!$D:$D=$A226),'2-1 采购订单物料明细表报表导出'!$H:$H,0))</f>
        <v>0</v>
      </c>
      <c r="M226" s="23" cm="1">
        <f t="array" ref="M226">SUM(IF((LEFT('2-1 采购订单物料明细表报表导出'!$K:$K,7)=M$1)*('2-1 采购订单物料明细表报表导出'!$D:$D=$A226),'2-1 采购订单物料明细表报表导出'!$H:$H,0))</f>
        <v>0</v>
      </c>
      <c r="N226" s="23" cm="1">
        <f t="array" ref="N226">SUM(IF((LEFT('2-1 采购订单物料明细表报表导出'!$K:$K,7)=N$1)*('2-1 采购订单物料明细表报表导出'!$D:$D=$A226),'2-1 采购订单物料明细表报表导出'!$H:$H,0))</f>
        <v>0</v>
      </c>
      <c r="O226" s="23" cm="1">
        <f t="array" ref="O226">SUM(IF((LEFT('2-1 采购订单物料明细表报表导出'!$K:$K,7)=O$1)*('2-1 采购订单物料明细表报表导出'!$D:$D=$A226),'2-1 采购订单物料明细表报表导出'!$H:$H,0))</f>
        <v>0</v>
      </c>
    </row>
    <row r="227" ht="29" spans="1:15">
      <c r="A227" s="20" t="s">
        <v>3534</v>
      </c>
      <c r="B227" s="26" t="s">
        <v>2128</v>
      </c>
      <c r="C227" s="27" t="s">
        <v>2129</v>
      </c>
      <c r="D227" s="23" cm="1">
        <f t="array" ref="D227">SUM(IF((LEFT('2-1 采购订单物料明细表报表导出'!$K:$K,7)=D$1)*('2-1 采购订单物料明细表报表导出'!$D:$D=$A227),'2-1 采购订单物料明细表报表导出'!$H:$H,0))</f>
        <v>0</v>
      </c>
      <c r="E227" s="23" cm="1">
        <f t="array" ref="E227">SUM(IF((LEFT('2-1 采购订单物料明细表报表导出'!$K:$K,7)=E$1)*('2-1 采购订单物料明细表报表导出'!$D:$D=$A227),'2-1 采购订单物料明细表报表导出'!$H:$H,0))</f>
        <v>0</v>
      </c>
      <c r="F227" s="23" cm="1">
        <f t="array" ref="F227">SUM(IF((LEFT('2-1 采购订单物料明细表报表导出'!$K:$K,7)=F$1)*('2-1 采购订单物料明细表报表导出'!$D:$D=$A227),'2-1 采购订单物料明细表报表导出'!$H:$H,0))</f>
        <v>0</v>
      </c>
      <c r="G227" s="23" cm="1">
        <f t="array" ref="G227">SUM(IF((LEFT('2-1 采购订单物料明细表报表导出'!$K:$K,7)=G$1)*('2-1 采购订单物料明细表报表导出'!$D:$D=$A227),'2-1 采购订单物料明细表报表导出'!$H:$H,0))</f>
        <v>0</v>
      </c>
      <c r="H227" s="23" cm="1">
        <f t="array" ref="H227">SUM(IF((LEFT('2-1 采购订单物料明细表报表导出'!$K:$K,7)=H$1)*('2-1 采购订单物料明细表报表导出'!$D:$D=$A227),'2-1 采购订单物料明细表报表导出'!$H:$H,0))</f>
        <v>0</v>
      </c>
      <c r="I227" s="23" cm="1">
        <f t="array" ref="I227">SUM(IF((LEFT('2-1 采购订单物料明细表报表导出'!$K:$K,7)=I$1)*('2-1 采购订单物料明细表报表导出'!$D:$D=$A227),'2-1 采购订单物料明细表报表导出'!$H:$H,0))</f>
        <v>0</v>
      </c>
      <c r="J227" s="23" cm="1">
        <f t="array" ref="J227">SUM(IF((LEFT('2-1 采购订单物料明细表报表导出'!$K:$K,7)=J$1)*('2-1 采购订单物料明细表报表导出'!$D:$D=$A227),'2-1 采购订单物料明细表报表导出'!$H:$H,0))</f>
        <v>0</v>
      </c>
      <c r="K227" s="23" cm="1">
        <f t="array" ref="K227">SUM(IF((LEFT('2-1 采购订单物料明细表报表导出'!$K:$K,7)=K$1)*('2-1 采购订单物料明细表报表导出'!$D:$D=$A227),'2-1 采购订单物料明细表报表导出'!$H:$H,0))</f>
        <v>0</v>
      </c>
      <c r="L227" s="23" cm="1">
        <f t="array" ref="L227">SUM(IF((LEFT('2-1 采购订单物料明细表报表导出'!$K:$K,7)=L$1)*('2-1 采购订单物料明细表报表导出'!$D:$D=$A227),'2-1 采购订单物料明细表报表导出'!$H:$H,0))</f>
        <v>0</v>
      </c>
      <c r="M227" s="23" cm="1">
        <f t="array" ref="M227">SUM(IF((LEFT('2-1 采购订单物料明细表报表导出'!$K:$K,7)=M$1)*('2-1 采购订单物料明细表报表导出'!$D:$D=$A227),'2-1 采购订单物料明细表报表导出'!$H:$H,0))</f>
        <v>0</v>
      </c>
      <c r="N227" s="23" cm="1">
        <f t="array" ref="N227">SUM(IF((LEFT('2-1 采购订单物料明细表报表导出'!$K:$K,7)=N$1)*('2-1 采购订单物料明细表报表导出'!$D:$D=$A227),'2-1 采购订单物料明细表报表导出'!$H:$H,0))</f>
        <v>0</v>
      </c>
      <c r="O227" s="23" cm="1">
        <f t="array" ref="O227">SUM(IF((LEFT('2-1 采购订单物料明细表报表导出'!$K:$K,7)=O$1)*('2-1 采购订单物料明细表报表导出'!$D:$D=$A227),'2-1 采购订单物料明细表报表导出'!$H:$H,0))</f>
        <v>0</v>
      </c>
    </row>
    <row r="228" ht="29" spans="1:15">
      <c r="A228" s="20" t="s">
        <v>3535</v>
      </c>
      <c r="B228" s="26" t="s">
        <v>2128</v>
      </c>
      <c r="C228" s="27" t="s">
        <v>2129</v>
      </c>
      <c r="D228" s="23" cm="1">
        <f t="array" ref="D228">SUM(IF((LEFT('2-1 采购订单物料明细表报表导出'!$K:$K,7)=D$1)*('2-1 采购订单物料明细表报表导出'!$D:$D=$A228),'2-1 采购订单物料明细表报表导出'!$H:$H,0))</f>
        <v>0</v>
      </c>
      <c r="E228" s="23" cm="1">
        <f t="array" ref="E228">SUM(IF((LEFT('2-1 采购订单物料明细表报表导出'!$K:$K,7)=E$1)*('2-1 采购订单物料明细表报表导出'!$D:$D=$A228),'2-1 采购订单物料明细表报表导出'!$H:$H,0))</f>
        <v>0</v>
      </c>
      <c r="F228" s="23" cm="1">
        <f t="array" ref="F228">SUM(IF((LEFT('2-1 采购订单物料明细表报表导出'!$K:$K,7)=F$1)*('2-1 采购订单物料明细表报表导出'!$D:$D=$A228),'2-1 采购订单物料明细表报表导出'!$H:$H,0))</f>
        <v>0</v>
      </c>
      <c r="G228" s="23" cm="1">
        <f t="array" ref="G228">SUM(IF((LEFT('2-1 采购订单物料明细表报表导出'!$K:$K,7)=G$1)*('2-1 采购订单物料明细表报表导出'!$D:$D=$A228),'2-1 采购订单物料明细表报表导出'!$H:$H,0))</f>
        <v>0</v>
      </c>
      <c r="H228" s="23" cm="1">
        <f t="array" ref="H228">SUM(IF((LEFT('2-1 采购订单物料明细表报表导出'!$K:$K,7)=H$1)*('2-1 采购订单物料明细表报表导出'!$D:$D=$A228),'2-1 采购订单物料明细表报表导出'!$H:$H,0))</f>
        <v>0</v>
      </c>
      <c r="I228" s="23" cm="1">
        <f t="array" ref="I228">SUM(IF((LEFT('2-1 采购订单物料明细表报表导出'!$K:$K,7)=I$1)*('2-1 采购订单物料明细表报表导出'!$D:$D=$A228),'2-1 采购订单物料明细表报表导出'!$H:$H,0))</f>
        <v>0</v>
      </c>
      <c r="J228" s="23" cm="1">
        <f t="array" ref="J228">SUM(IF((LEFT('2-1 采购订单物料明细表报表导出'!$K:$K,7)=J$1)*('2-1 采购订单物料明细表报表导出'!$D:$D=$A228),'2-1 采购订单物料明细表报表导出'!$H:$H,0))</f>
        <v>0</v>
      </c>
      <c r="K228" s="23" cm="1">
        <f t="array" ref="K228">SUM(IF((LEFT('2-1 采购订单物料明细表报表导出'!$K:$K,7)=K$1)*('2-1 采购订单物料明细表报表导出'!$D:$D=$A228),'2-1 采购订单物料明细表报表导出'!$H:$H,0))</f>
        <v>0</v>
      </c>
      <c r="L228" s="23" cm="1">
        <f t="array" ref="L228">SUM(IF((LEFT('2-1 采购订单物料明细表报表导出'!$K:$K,7)=L$1)*('2-1 采购订单物料明细表报表导出'!$D:$D=$A228),'2-1 采购订单物料明细表报表导出'!$H:$H,0))</f>
        <v>0</v>
      </c>
      <c r="M228" s="23" cm="1">
        <f t="array" ref="M228">SUM(IF((LEFT('2-1 采购订单物料明细表报表导出'!$K:$K,7)=M$1)*('2-1 采购订单物料明细表报表导出'!$D:$D=$A228),'2-1 采购订单物料明细表报表导出'!$H:$H,0))</f>
        <v>0</v>
      </c>
      <c r="N228" s="23" cm="1">
        <f t="array" ref="N228">SUM(IF((LEFT('2-1 采购订单物料明细表报表导出'!$K:$K,7)=N$1)*('2-1 采购订单物料明细表报表导出'!$D:$D=$A228),'2-1 采购订单物料明细表报表导出'!$H:$H,0))</f>
        <v>0</v>
      </c>
      <c r="O228" s="23" cm="1">
        <f t="array" ref="O228">SUM(IF((LEFT('2-1 采购订单物料明细表报表导出'!$K:$K,7)=O$1)*('2-1 采购订单物料明细表报表导出'!$D:$D=$A228),'2-1 采购订单物料明细表报表导出'!$H:$H,0))</f>
        <v>0</v>
      </c>
    </row>
    <row r="229" ht="29" spans="1:15">
      <c r="A229" s="20" t="s">
        <v>3536</v>
      </c>
      <c r="B229" s="26" t="s">
        <v>2128</v>
      </c>
      <c r="C229" s="27" t="s">
        <v>2129</v>
      </c>
      <c r="D229" s="23" cm="1">
        <f t="array" ref="D229">SUM(IF((LEFT('2-1 采购订单物料明细表报表导出'!$K:$K,7)=D$1)*('2-1 采购订单物料明细表报表导出'!$D:$D=$A229),'2-1 采购订单物料明细表报表导出'!$H:$H,0))</f>
        <v>0</v>
      </c>
      <c r="E229" s="23" cm="1">
        <f t="array" ref="E229">SUM(IF((LEFT('2-1 采购订单物料明细表报表导出'!$K:$K,7)=E$1)*('2-1 采购订单物料明细表报表导出'!$D:$D=$A229),'2-1 采购订单物料明细表报表导出'!$H:$H,0))</f>
        <v>0</v>
      </c>
      <c r="F229" s="23" cm="1">
        <f t="array" ref="F229">SUM(IF((LEFT('2-1 采购订单物料明细表报表导出'!$K:$K,7)=F$1)*('2-1 采购订单物料明细表报表导出'!$D:$D=$A229),'2-1 采购订单物料明细表报表导出'!$H:$H,0))</f>
        <v>0</v>
      </c>
      <c r="G229" s="23" cm="1">
        <f t="array" ref="G229">SUM(IF((LEFT('2-1 采购订单物料明细表报表导出'!$K:$K,7)=G$1)*('2-1 采购订单物料明细表报表导出'!$D:$D=$A229),'2-1 采购订单物料明细表报表导出'!$H:$H,0))</f>
        <v>0</v>
      </c>
      <c r="H229" s="23" cm="1">
        <f t="array" ref="H229">SUM(IF((LEFT('2-1 采购订单物料明细表报表导出'!$K:$K,7)=H$1)*('2-1 采购订单物料明细表报表导出'!$D:$D=$A229),'2-1 采购订单物料明细表报表导出'!$H:$H,0))</f>
        <v>0</v>
      </c>
      <c r="I229" s="23" cm="1">
        <f t="array" ref="I229">SUM(IF((LEFT('2-1 采购订单物料明细表报表导出'!$K:$K,7)=I$1)*('2-1 采购订单物料明细表报表导出'!$D:$D=$A229),'2-1 采购订单物料明细表报表导出'!$H:$H,0))</f>
        <v>0</v>
      </c>
      <c r="J229" s="23" cm="1">
        <f t="array" ref="J229">SUM(IF((LEFT('2-1 采购订单物料明细表报表导出'!$K:$K,7)=J$1)*('2-1 采购订单物料明细表报表导出'!$D:$D=$A229),'2-1 采购订单物料明细表报表导出'!$H:$H,0))</f>
        <v>0</v>
      </c>
      <c r="K229" s="23" cm="1">
        <f t="array" ref="K229">SUM(IF((LEFT('2-1 采购订单物料明细表报表导出'!$K:$K,7)=K$1)*('2-1 采购订单物料明细表报表导出'!$D:$D=$A229),'2-1 采购订单物料明细表报表导出'!$H:$H,0))</f>
        <v>0</v>
      </c>
      <c r="L229" s="23" cm="1">
        <f t="array" ref="L229">SUM(IF((LEFT('2-1 采购订单物料明细表报表导出'!$K:$K,7)=L$1)*('2-1 采购订单物料明细表报表导出'!$D:$D=$A229),'2-1 采购订单物料明细表报表导出'!$H:$H,0))</f>
        <v>0</v>
      </c>
      <c r="M229" s="23" cm="1">
        <f t="array" ref="M229">SUM(IF((LEFT('2-1 采购订单物料明细表报表导出'!$K:$K,7)=M$1)*('2-1 采购订单物料明细表报表导出'!$D:$D=$A229),'2-1 采购订单物料明细表报表导出'!$H:$H,0))</f>
        <v>0</v>
      </c>
      <c r="N229" s="23" cm="1">
        <f t="array" ref="N229">SUM(IF((LEFT('2-1 采购订单物料明细表报表导出'!$K:$K,7)=N$1)*('2-1 采购订单物料明细表报表导出'!$D:$D=$A229),'2-1 采购订单物料明细表报表导出'!$H:$H,0))</f>
        <v>0</v>
      </c>
      <c r="O229" s="23" cm="1">
        <f t="array" ref="O229">SUM(IF((LEFT('2-1 采购订单物料明细表报表导出'!$K:$K,7)=O$1)*('2-1 采购订单物料明细表报表导出'!$D:$D=$A229),'2-1 采购订单物料明细表报表导出'!$H:$H,0))</f>
        <v>0</v>
      </c>
    </row>
    <row r="230" ht="29" spans="1:15">
      <c r="A230" s="20" t="s">
        <v>3537</v>
      </c>
      <c r="B230" s="26" t="s">
        <v>2128</v>
      </c>
      <c r="C230" s="27" t="s">
        <v>2129</v>
      </c>
      <c r="D230" s="23" cm="1">
        <f t="array" ref="D230">SUM(IF((LEFT('2-1 采购订单物料明细表报表导出'!$K:$K,7)=D$1)*('2-1 采购订单物料明细表报表导出'!$D:$D=$A230),'2-1 采购订单物料明细表报表导出'!$H:$H,0))</f>
        <v>0</v>
      </c>
      <c r="E230" s="23" cm="1">
        <f t="array" ref="E230">SUM(IF((LEFT('2-1 采购订单物料明细表报表导出'!$K:$K,7)=E$1)*('2-1 采购订单物料明细表报表导出'!$D:$D=$A230),'2-1 采购订单物料明细表报表导出'!$H:$H,0))</f>
        <v>0</v>
      </c>
      <c r="F230" s="23" cm="1">
        <f t="array" ref="F230">SUM(IF((LEFT('2-1 采购订单物料明细表报表导出'!$K:$K,7)=F$1)*('2-1 采购订单物料明细表报表导出'!$D:$D=$A230),'2-1 采购订单物料明细表报表导出'!$H:$H,0))</f>
        <v>0</v>
      </c>
      <c r="G230" s="23" cm="1">
        <f t="array" ref="G230">SUM(IF((LEFT('2-1 采购订单物料明细表报表导出'!$K:$K,7)=G$1)*('2-1 采购订单物料明细表报表导出'!$D:$D=$A230),'2-1 采购订单物料明细表报表导出'!$H:$H,0))</f>
        <v>0</v>
      </c>
      <c r="H230" s="23" cm="1">
        <f t="array" ref="H230">SUM(IF((LEFT('2-1 采购订单物料明细表报表导出'!$K:$K,7)=H$1)*('2-1 采购订单物料明细表报表导出'!$D:$D=$A230),'2-1 采购订单物料明细表报表导出'!$H:$H,0))</f>
        <v>0</v>
      </c>
      <c r="I230" s="23" cm="1">
        <f t="array" ref="I230">SUM(IF((LEFT('2-1 采购订单物料明细表报表导出'!$K:$K,7)=I$1)*('2-1 采购订单物料明细表报表导出'!$D:$D=$A230),'2-1 采购订单物料明细表报表导出'!$H:$H,0))</f>
        <v>0</v>
      </c>
      <c r="J230" s="23" cm="1">
        <f t="array" ref="J230">SUM(IF((LEFT('2-1 采购订单物料明细表报表导出'!$K:$K,7)=J$1)*('2-1 采购订单物料明细表报表导出'!$D:$D=$A230),'2-1 采购订单物料明细表报表导出'!$H:$H,0))</f>
        <v>0</v>
      </c>
      <c r="K230" s="23" cm="1">
        <f t="array" ref="K230">SUM(IF((LEFT('2-1 采购订单物料明细表报表导出'!$K:$K,7)=K$1)*('2-1 采购订单物料明细表报表导出'!$D:$D=$A230),'2-1 采购订单物料明细表报表导出'!$H:$H,0))</f>
        <v>0</v>
      </c>
      <c r="L230" s="23" cm="1">
        <f t="array" ref="L230">SUM(IF((LEFT('2-1 采购订单物料明细表报表导出'!$K:$K,7)=L$1)*('2-1 采购订单物料明细表报表导出'!$D:$D=$A230),'2-1 采购订单物料明细表报表导出'!$H:$H,0))</f>
        <v>0</v>
      </c>
      <c r="M230" s="23" cm="1">
        <f t="array" ref="M230">SUM(IF((LEFT('2-1 采购订单物料明细表报表导出'!$K:$K,7)=M$1)*('2-1 采购订单物料明细表报表导出'!$D:$D=$A230),'2-1 采购订单物料明细表报表导出'!$H:$H,0))</f>
        <v>0</v>
      </c>
      <c r="N230" s="23" cm="1">
        <f t="array" ref="N230">SUM(IF((LEFT('2-1 采购订单物料明细表报表导出'!$K:$K,7)=N$1)*('2-1 采购订单物料明细表报表导出'!$D:$D=$A230),'2-1 采购订单物料明细表报表导出'!$H:$H,0))</f>
        <v>0</v>
      </c>
      <c r="O230" s="23" cm="1">
        <f t="array" ref="O230">SUM(IF((LEFT('2-1 采购订单物料明细表报表导出'!$K:$K,7)=O$1)*('2-1 采购订单物料明细表报表导出'!$D:$D=$A230),'2-1 采购订单物料明细表报表导出'!$H:$H,0))</f>
        <v>0</v>
      </c>
    </row>
    <row r="231" ht="29" spans="1:15">
      <c r="A231" s="20" t="s">
        <v>3538</v>
      </c>
      <c r="B231" s="26" t="s">
        <v>2128</v>
      </c>
      <c r="C231" s="27" t="s">
        <v>2129</v>
      </c>
      <c r="D231" s="23" cm="1">
        <f t="array" ref="D231">SUM(IF((LEFT('2-1 采购订单物料明细表报表导出'!$K:$K,7)=D$1)*('2-1 采购订单物料明细表报表导出'!$D:$D=$A231),'2-1 采购订单物料明细表报表导出'!$H:$H,0))</f>
        <v>0</v>
      </c>
      <c r="E231" s="23" cm="1">
        <f t="array" ref="E231">SUM(IF((LEFT('2-1 采购订单物料明细表报表导出'!$K:$K,7)=E$1)*('2-1 采购订单物料明细表报表导出'!$D:$D=$A231),'2-1 采购订单物料明细表报表导出'!$H:$H,0))</f>
        <v>0</v>
      </c>
      <c r="F231" s="23" cm="1">
        <f t="array" ref="F231">SUM(IF((LEFT('2-1 采购订单物料明细表报表导出'!$K:$K,7)=F$1)*('2-1 采购订单物料明细表报表导出'!$D:$D=$A231),'2-1 采购订单物料明细表报表导出'!$H:$H,0))</f>
        <v>0</v>
      </c>
      <c r="G231" s="23" cm="1">
        <f t="array" ref="G231">SUM(IF((LEFT('2-1 采购订单物料明细表报表导出'!$K:$K,7)=G$1)*('2-1 采购订单物料明细表报表导出'!$D:$D=$A231),'2-1 采购订单物料明细表报表导出'!$H:$H,0))</f>
        <v>0</v>
      </c>
      <c r="H231" s="23" cm="1">
        <f t="array" ref="H231">SUM(IF((LEFT('2-1 采购订单物料明细表报表导出'!$K:$K,7)=H$1)*('2-1 采购订单物料明细表报表导出'!$D:$D=$A231),'2-1 采购订单物料明细表报表导出'!$H:$H,0))</f>
        <v>0</v>
      </c>
      <c r="I231" s="23" cm="1">
        <f t="array" ref="I231">SUM(IF((LEFT('2-1 采购订单物料明细表报表导出'!$K:$K,7)=I$1)*('2-1 采购订单物料明细表报表导出'!$D:$D=$A231),'2-1 采购订单物料明细表报表导出'!$H:$H,0))</f>
        <v>0</v>
      </c>
      <c r="J231" s="23" cm="1">
        <f t="array" ref="J231">SUM(IF((LEFT('2-1 采购订单物料明细表报表导出'!$K:$K,7)=J$1)*('2-1 采购订单物料明细表报表导出'!$D:$D=$A231),'2-1 采购订单物料明细表报表导出'!$H:$H,0))</f>
        <v>0</v>
      </c>
      <c r="K231" s="23" cm="1">
        <f t="array" ref="K231">SUM(IF((LEFT('2-1 采购订单物料明细表报表导出'!$K:$K,7)=K$1)*('2-1 采购订单物料明细表报表导出'!$D:$D=$A231),'2-1 采购订单物料明细表报表导出'!$H:$H,0))</f>
        <v>0</v>
      </c>
      <c r="L231" s="23" cm="1">
        <f t="array" ref="L231">SUM(IF((LEFT('2-1 采购订单物料明细表报表导出'!$K:$K,7)=L$1)*('2-1 采购订单物料明细表报表导出'!$D:$D=$A231),'2-1 采购订单物料明细表报表导出'!$H:$H,0))</f>
        <v>0</v>
      </c>
      <c r="M231" s="23" cm="1">
        <f t="array" ref="M231">SUM(IF((LEFT('2-1 采购订单物料明细表报表导出'!$K:$K,7)=M$1)*('2-1 采购订单物料明细表报表导出'!$D:$D=$A231),'2-1 采购订单物料明细表报表导出'!$H:$H,0))</f>
        <v>0</v>
      </c>
      <c r="N231" s="23" cm="1">
        <f t="array" ref="N231">SUM(IF((LEFT('2-1 采购订单物料明细表报表导出'!$K:$K,7)=N$1)*('2-1 采购订单物料明细表报表导出'!$D:$D=$A231),'2-1 采购订单物料明细表报表导出'!$H:$H,0))</f>
        <v>0</v>
      </c>
      <c r="O231" s="23" cm="1">
        <f t="array" ref="O231">SUM(IF((LEFT('2-1 采购订单物料明细表报表导出'!$K:$K,7)=O$1)*('2-1 采购订单物料明细表报表导出'!$D:$D=$A231),'2-1 采购订单物料明细表报表导出'!$H:$H,0))</f>
        <v>0</v>
      </c>
    </row>
    <row r="232" ht="29" spans="1:15">
      <c r="A232" s="20" t="s">
        <v>3539</v>
      </c>
      <c r="B232" s="26" t="s">
        <v>2128</v>
      </c>
      <c r="C232" s="27" t="s">
        <v>2129</v>
      </c>
      <c r="D232" s="23" cm="1">
        <f t="array" ref="D232">SUM(IF((LEFT('2-1 采购订单物料明细表报表导出'!$K:$K,7)=D$1)*('2-1 采购订单物料明细表报表导出'!$D:$D=$A232),'2-1 采购订单物料明细表报表导出'!$H:$H,0))</f>
        <v>0</v>
      </c>
      <c r="E232" s="23" cm="1">
        <f t="array" ref="E232">SUM(IF((LEFT('2-1 采购订单物料明细表报表导出'!$K:$K,7)=E$1)*('2-1 采购订单物料明细表报表导出'!$D:$D=$A232),'2-1 采购订单物料明细表报表导出'!$H:$H,0))</f>
        <v>0</v>
      </c>
      <c r="F232" s="23" cm="1">
        <f t="array" ref="F232">SUM(IF((LEFT('2-1 采购订单物料明细表报表导出'!$K:$K,7)=F$1)*('2-1 采购订单物料明细表报表导出'!$D:$D=$A232),'2-1 采购订单物料明细表报表导出'!$H:$H,0))</f>
        <v>0</v>
      </c>
      <c r="G232" s="23" cm="1">
        <f t="array" ref="G232">SUM(IF((LEFT('2-1 采购订单物料明细表报表导出'!$K:$K,7)=G$1)*('2-1 采购订单物料明细表报表导出'!$D:$D=$A232),'2-1 采购订单物料明细表报表导出'!$H:$H,0))</f>
        <v>0</v>
      </c>
      <c r="H232" s="23" cm="1">
        <f t="array" ref="H232">SUM(IF((LEFT('2-1 采购订单物料明细表报表导出'!$K:$K,7)=H$1)*('2-1 采购订单物料明细表报表导出'!$D:$D=$A232),'2-1 采购订单物料明细表报表导出'!$H:$H,0))</f>
        <v>0</v>
      </c>
      <c r="I232" s="23" cm="1">
        <f t="array" ref="I232">SUM(IF((LEFT('2-1 采购订单物料明细表报表导出'!$K:$K,7)=I$1)*('2-1 采购订单物料明细表报表导出'!$D:$D=$A232),'2-1 采购订单物料明细表报表导出'!$H:$H,0))</f>
        <v>0</v>
      </c>
      <c r="J232" s="23" cm="1">
        <f t="array" ref="J232">SUM(IF((LEFT('2-1 采购订单物料明细表报表导出'!$K:$K,7)=J$1)*('2-1 采购订单物料明细表报表导出'!$D:$D=$A232),'2-1 采购订单物料明细表报表导出'!$H:$H,0))</f>
        <v>0</v>
      </c>
      <c r="K232" s="23" cm="1">
        <f t="array" ref="K232">SUM(IF((LEFT('2-1 采购订单物料明细表报表导出'!$K:$K,7)=K$1)*('2-1 采购订单物料明细表报表导出'!$D:$D=$A232),'2-1 采购订单物料明细表报表导出'!$H:$H,0))</f>
        <v>0</v>
      </c>
      <c r="L232" s="23" cm="1">
        <f t="array" ref="L232">SUM(IF((LEFT('2-1 采购订单物料明细表报表导出'!$K:$K,7)=L$1)*('2-1 采购订单物料明细表报表导出'!$D:$D=$A232),'2-1 采购订单物料明细表报表导出'!$H:$H,0))</f>
        <v>0</v>
      </c>
      <c r="M232" s="23" cm="1">
        <f t="array" ref="M232">SUM(IF((LEFT('2-1 采购订单物料明细表报表导出'!$K:$K,7)=M$1)*('2-1 采购订单物料明细表报表导出'!$D:$D=$A232),'2-1 采购订单物料明细表报表导出'!$H:$H,0))</f>
        <v>0</v>
      </c>
      <c r="N232" s="23" cm="1">
        <f t="array" ref="N232">SUM(IF((LEFT('2-1 采购订单物料明细表报表导出'!$K:$K,7)=N$1)*('2-1 采购订单物料明细表报表导出'!$D:$D=$A232),'2-1 采购订单物料明细表报表导出'!$H:$H,0))</f>
        <v>0</v>
      </c>
      <c r="O232" s="23" cm="1">
        <f t="array" ref="O232">SUM(IF((LEFT('2-1 采购订单物料明细表报表导出'!$K:$K,7)=O$1)*('2-1 采购订单物料明细表报表导出'!$D:$D=$A232),'2-1 采购订单物料明细表报表导出'!$H:$H,0))</f>
        <v>0</v>
      </c>
    </row>
    <row r="233" ht="29" spans="1:15">
      <c r="A233" s="20" t="s">
        <v>3540</v>
      </c>
      <c r="B233" s="26" t="s">
        <v>2128</v>
      </c>
      <c r="C233" s="27" t="s">
        <v>2129</v>
      </c>
      <c r="D233" s="23" cm="1">
        <f t="array" ref="D233">SUM(IF((LEFT('2-1 采购订单物料明细表报表导出'!$K:$K,7)=D$1)*('2-1 采购订单物料明细表报表导出'!$D:$D=$A233),'2-1 采购订单物料明细表报表导出'!$H:$H,0))</f>
        <v>0</v>
      </c>
      <c r="E233" s="23" cm="1">
        <f t="array" ref="E233">SUM(IF((LEFT('2-1 采购订单物料明细表报表导出'!$K:$K,7)=E$1)*('2-1 采购订单物料明细表报表导出'!$D:$D=$A233),'2-1 采购订单物料明细表报表导出'!$H:$H,0))</f>
        <v>0</v>
      </c>
      <c r="F233" s="23" cm="1">
        <f t="array" ref="F233">SUM(IF((LEFT('2-1 采购订单物料明细表报表导出'!$K:$K,7)=F$1)*('2-1 采购订单物料明细表报表导出'!$D:$D=$A233),'2-1 采购订单物料明细表报表导出'!$H:$H,0))</f>
        <v>0</v>
      </c>
      <c r="G233" s="23" cm="1">
        <f t="array" ref="G233">SUM(IF((LEFT('2-1 采购订单物料明细表报表导出'!$K:$K,7)=G$1)*('2-1 采购订单物料明细表报表导出'!$D:$D=$A233),'2-1 采购订单物料明细表报表导出'!$H:$H,0))</f>
        <v>0</v>
      </c>
      <c r="H233" s="23" cm="1">
        <f t="array" ref="H233">SUM(IF((LEFT('2-1 采购订单物料明细表报表导出'!$K:$K,7)=H$1)*('2-1 采购订单物料明细表报表导出'!$D:$D=$A233),'2-1 采购订单物料明细表报表导出'!$H:$H,0))</f>
        <v>0</v>
      </c>
      <c r="I233" s="23" cm="1">
        <f t="array" ref="I233">SUM(IF((LEFT('2-1 采购订单物料明细表报表导出'!$K:$K,7)=I$1)*('2-1 采购订单物料明细表报表导出'!$D:$D=$A233),'2-1 采购订单物料明细表报表导出'!$H:$H,0))</f>
        <v>0</v>
      </c>
      <c r="J233" s="23" cm="1">
        <f t="array" ref="J233">SUM(IF((LEFT('2-1 采购订单物料明细表报表导出'!$K:$K,7)=J$1)*('2-1 采购订单物料明细表报表导出'!$D:$D=$A233),'2-1 采购订单物料明细表报表导出'!$H:$H,0))</f>
        <v>0</v>
      </c>
      <c r="K233" s="23" cm="1">
        <f t="array" ref="K233">SUM(IF((LEFT('2-1 采购订单物料明细表报表导出'!$K:$K,7)=K$1)*('2-1 采购订单物料明细表报表导出'!$D:$D=$A233),'2-1 采购订单物料明细表报表导出'!$H:$H,0))</f>
        <v>0</v>
      </c>
      <c r="L233" s="23" cm="1">
        <f t="array" ref="L233">SUM(IF((LEFT('2-1 采购订单物料明细表报表导出'!$K:$K,7)=L$1)*('2-1 采购订单物料明细表报表导出'!$D:$D=$A233),'2-1 采购订单物料明细表报表导出'!$H:$H,0))</f>
        <v>0</v>
      </c>
      <c r="M233" s="23" cm="1">
        <f t="array" ref="M233">SUM(IF((LEFT('2-1 采购订单物料明细表报表导出'!$K:$K,7)=M$1)*('2-1 采购订单物料明细表报表导出'!$D:$D=$A233),'2-1 采购订单物料明细表报表导出'!$H:$H,0))</f>
        <v>0</v>
      </c>
      <c r="N233" s="23" cm="1">
        <f t="array" ref="N233">SUM(IF((LEFT('2-1 采购订单物料明细表报表导出'!$K:$K,7)=N$1)*('2-1 采购订单物料明细表报表导出'!$D:$D=$A233),'2-1 采购订单物料明细表报表导出'!$H:$H,0))</f>
        <v>0</v>
      </c>
      <c r="O233" s="23" cm="1">
        <f t="array" ref="O233">SUM(IF((LEFT('2-1 采购订单物料明细表报表导出'!$K:$K,7)=O$1)*('2-1 采购订单物料明细表报表导出'!$D:$D=$A233),'2-1 采购订单物料明细表报表导出'!$H:$H,0))</f>
        <v>0</v>
      </c>
    </row>
    <row r="234" ht="29" spans="1:15">
      <c r="A234" s="28" t="s">
        <v>3541</v>
      </c>
      <c r="B234" s="26" t="s">
        <v>2128</v>
      </c>
      <c r="C234" s="27" t="s">
        <v>2129</v>
      </c>
      <c r="D234" s="23" cm="1">
        <f t="array" ref="D234">SUM(IF((LEFT('2-1 采购订单物料明细表报表导出'!$K:$K,7)=D$1)*('2-1 采购订单物料明细表报表导出'!$D:$D=$A234),'2-1 采购订单物料明细表报表导出'!$H:$H,0))</f>
        <v>0</v>
      </c>
      <c r="E234" s="23" cm="1">
        <f t="array" ref="E234">SUM(IF((LEFT('2-1 采购订单物料明细表报表导出'!$K:$K,7)=E$1)*('2-1 采购订单物料明细表报表导出'!$D:$D=$A234),'2-1 采购订单物料明细表报表导出'!$H:$H,0))</f>
        <v>0</v>
      </c>
      <c r="F234" s="23" cm="1">
        <f t="array" ref="F234">SUM(IF((LEFT('2-1 采购订单物料明细表报表导出'!$K:$K,7)=F$1)*('2-1 采购订单物料明细表报表导出'!$D:$D=$A234),'2-1 采购订单物料明细表报表导出'!$H:$H,0))</f>
        <v>0</v>
      </c>
      <c r="G234" s="23" cm="1">
        <f t="array" ref="G234">SUM(IF((LEFT('2-1 采购订单物料明细表报表导出'!$K:$K,7)=G$1)*('2-1 采购订单物料明细表报表导出'!$D:$D=$A234),'2-1 采购订单物料明细表报表导出'!$H:$H,0))</f>
        <v>0</v>
      </c>
      <c r="H234" s="23" cm="1">
        <f t="array" ref="H234">SUM(IF((LEFT('2-1 采购订单物料明细表报表导出'!$K:$K,7)=H$1)*('2-1 采购订单物料明细表报表导出'!$D:$D=$A234),'2-1 采购订单物料明细表报表导出'!$H:$H,0))</f>
        <v>0</v>
      </c>
      <c r="I234" s="23" cm="1">
        <f t="array" ref="I234">SUM(IF((LEFT('2-1 采购订单物料明细表报表导出'!$K:$K,7)=I$1)*('2-1 采购订单物料明细表报表导出'!$D:$D=$A234),'2-1 采购订单物料明细表报表导出'!$H:$H,0))</f>
        <v>0</v>
      </c>
      <c r="J234" s="23" cm="1">
        <f t="array" ref="J234">SUM(IF((LEFT('2-1 采购订单物料明细表报表导出'!$K:$K,7)=J$1)*('2-1 采购订单物料明细表报表导出'!$D:$D=$A234),'2-1 采购订单物料明细表报表导出'!$H:$H,0))</f>
        <v>0</v>
      </c>
      <c r="K234" s="23" cm="1">
        <f t="array" ref="K234">SUM(IF((LEFT('2-1 采购订单物料明细表报表导出'!$K:$K,7)=K$1)*('2-1 采购订单物料明细表报表导出'!$D:$D=$A234),'2-1 采购订单物料明细表报表导出'!$H:$H,0))</f>
        <v>0</v>
      </c>
      <c r="L234" s="23" cm="1">
        <f t="array" ref="L234">SUM(IF((LEFT('2-1 采购订单物料明细表报表导出'!$K:$K,7)=L$1)*('2-1 采购订单物料明细表报表导出'!$D:$D=$A234),'2-1 采购订单物料明细表报表导出'!$H:$H,0))</f>
        <v>0</v>
      </c>
      <c r="M234" s="23" cm="1">
        <f t="array" ref="M234">SUM(IF((LEFT('2-1 采购订单物料明细表报表导出'!$K:$K,7)=M$1)*('2-1 采购订单物料明细表报表导出'!$D:$D=$A234),'2-1 采购订单物料明细表报表导出'!$H:$H,0))</f>
        <v>0</v>
      </c>
      <c r="N234" s="23" cm="1">
        <f t="array" ref="N234">SUM(IF((LEFT('2-1 采购订单物料明细表报表导出'!$K:$K,7)=N$1)*('2-1 采购订单物料明细表报表导出'!$D:$D=$A234),'2-1 采购订单物料明细表报表导出'!$H:$H,0))</f>
        <v>0</v>
      </c>
      <c r="O234" s="23" cm="1">
        <f t="array" ref="O234">SUM(IF((LEFT('2-1 采购订单物料明细表报表导出'!$K:$K,7)=O$1)*('2-1 采购订单物料明细表报表导出'!$D:$D=$A234),'2-1 采购订单物料明细表报表导出'!$H:$H,0))</f>
        <v>0</v>
      </c>
    </row>
    <row r="235" ht="29" spans="1:15">
      <c r="A235" s="28" t="s">
        <v>3542</v>
      </c>
      <c r="B235" s="26" t="s">
        <v>2128</v>
      </c>
      <c r="C235" s="27" t="s">
        <v>2129</v>
      </c>
      <c r="D235" s="23" cm="1">
        <f t="array" ref="D235">SUM(IF((LEFT('2-1 采购订单物料明细表报表导出'!$K:$K,7)=D$1)*('2-1 采购订单物料明细表报表导出'!$D:$D=$A235),'2-1 采购订单物料明细表报表导出'!$H:$H,0))</f>
        <v>0</v>
      </c>
      <c r="E235" s="23" cm="1">
        <f t="array" ref="E235">SUM(IF((LEFT('2-1 采购订单物料明细表报表导出'!$K:$K,7)=E$1)*('2-1 采购订单物料明细表报表导出'!$D:$D=$A235),'2-1 采购订单物料明细表报表导出'!$H:$H,0))</f>
        <v>0</v>
      </c>
      <c r="F235" s="23" cm="1">
        <f t="array" ref="F235">SUM(IF((LEFT('2-1 采购订单物料明细表报表导出'!$K:$K,7)=F$1)*('2-1 采购订单物料明细表报表导出'!$D:$D=$A235),'2-1 采购订单物料明细表报表导出'!$H:$H,0))</f>
        <v>0</v>
      </c>
      <c r="G235" s="23" cm="1">
        <f t="array" ref="G235">SUM(IF((LEFT('2-1 采购订单物料明细表报表导出'!$K:$K,7)=G$1)*('2-1 采购订单物料明细表报表导出'!$D:$D=$A235),'2-1 采购订单物料明细表报表导出'!$H:$H,0))</f>
        <v>0</v>
      </c>
      <c r="H235" s="23" cm="1">
        <f t="array" ref="H235">SUM(IF((LEFT('2-1 采购订单物料明细表报表导出'!$K:$K,7)=H$1)*('2-1 采购订单物料明细表报表导出'!$D:$D=$A235),'2-1 采购订单物料明细表报表导出'!$H:$H,0))</f>
        <v>0</v>
      </c>
      <c r="I235" s="23" cm="1">
        <f t="array" ref="I235">SUM(IF((LEFT('2-1 采购订单物料明细表报表导出'!$K:$K,7)=I$1)*('2-1 采购订单物料明细表报表导出'!$D:$D=$A235),'2-1 采购订单物料明细表报表导出'!$H:$H,0))</f>
        <v>0</v>
      </c>
      <c r="J235" s="23" cm="1">
        <f t="array" ref="J235">SUM(IF((LEFT('2-1 采购订单物料明细表报表导出'!$K:$K,7)=J$1)*('2-1 采购订单物料明细表报表导出'!$D:$D=$A235),'2-1 采购订单物料明细表报表导出'!$H:$H,0))</f>
        <v>0</v>
      </c>
      <c r="K235" s="23" cm="1">
        <f t="array" ref="K235">SUM(IF((LEFT('2-1 采购订单物料明细表报表导出'!$K:$K,7)=K$1)*('2-1 采购订单物料明细表报表导出'!$D:$D=$A235),'2-1 采购订单物料明细表报表导出'!$H:$H,0))</f>
        <v>0</v>
      </c>
      <c r="L235" s="23" cm="1">
        <f t="array" ref="L235">SUM(IF((LEFT('2-1 采购订单物料明细表报表导出'!$K:$K,7)=L$1)*('2-1 采购订单物料明细表报表导出'!$D:$D=$A235),'2-1 采购订单物料明细表报表导出'!$H:$H,0))</f>
        <v>0</v>
      </c>
      <c r="M235" s="23" cm="1">
        <f t="array" ref="M235">SUM(IF((LEFT('2-1 采购订单物料明细表报表导出'!$K:$K,7)=M$1)*('2-1 采购订单物料明细表报表导出'!$D:$D=$A235),'2-1 采购订单物料明细表报表导出'!$H:$H,0))</f>
        <v>0</v>
      </c>
      <c r="N235" s="23" cm="1">
        <f t="array" ref="N235">SUM(IF((LEFT('2-1 采购订单物料明细表报表导出'!$K:$K,7)=N$1)*('2-1 采购订单物料明细表报表导出'!$D:$D=$A235),'2-1 采购订单物料明细表报表导出'!$H:$H,0))</f>
        <v>0</v>
      </c>
      <c r="O235" s="23" cm="1">
        <f t="array" ref="O235">SUM(IF((LEFT('2-1 采购订单物料明细表报表导出'!$K:$K,7)=O$1)*('2-1 采购订单物料明细表报表导出'!$D:$D=$A235),'2-1 采购订单物料明细表报表导出'!$H:$H,0))</f>
        <v>0</v>
      </c>
    </row>
    <row r="236" ht="29" spans="1:15">
      <c r="A236" s="28" t="s">
        <v>3543</v>
      </c>
      <c r="B236" s="26" t="s">
        <v>2128</v>
      </c>
      <c r="C236" s="27" t="s">
        <v>2129</v>
      </c>
      <c r="D236" s="23" cm="1">
        <f t="array" ref="D236">SUM(IF((LEFT('2-1 采购订单物料明细表报表导出'!$K:$K,7)=D$1)*('2-1 采购订单物料明细表报表导出'!$D:$D=$A236),'2-1 采购订单物料明细表报表导出'!$H:$H,0))</f>
        <v>0</v>
      </c>
      <c r="E236" s="23" cm="1">
        <f t="array" ref="E236">SUM(IF((LEFT('2-1 采购订单物料明细表报表导出'!$K:$K,7)=E$1)*('2-1 采购订单物料明细表报表导出'!$D:$D=$A236),'2-1 采购订单物料明细表报表导出'!$H:$H,0))</f>
        <v>0</v>
      </c>
      <c r="F236" s="23" cm="1">
        <f t="array" ref="F236">SUM(IF((LEFT('2-1 采购订单物料明细表报表导出'!$K:$K,7)=F$1)*('2-1 采购订单物料明细表报表导出'!$D:$D=$A236),'2-1 采购订单物料明细表报表导出'!$H:$H,0))</f>
        <v>0</v>
      </c>
      <c r="G236" s="23" cm="1">
        <f t="array" ref="G236">SUM(IF((LEFT('2-1 采购订单物料明细表报表导出'!$K:$K,7)=G$1)*('2-1 采购订单物料明细表报表导出'!$D:$D=$A236),'2-1 采购订单物料明细表报表导出'!$H:$H,0))</f>
        <v>0</v>
      </c>
      <c r="H236" s="23" cm="1">
        <f t="array" ref="H236">SUM(IF((LEFT('2-1 采购订单物料明细表报表导出'!$K:$K,7)=H$1)*('2-1 采购订单物料明细表报表导出'!$D:$D=$A236),'2-1 采购订单物料明细表报表导出'!$H:$H,0))</f>
        <v>0</v>
      </c>
      <c r="I236" s="23" cm="1">
        <f t="array" ref="I236">SUM(IF((LEFT('2-1 采购订单物料明细表报表导出'!$K:$K,7)=I$1)*('2-1 采购订单物料明细表报表导出'!$D:$D=$A236),'2-1 采购订单物料明细表报表导出'!$H:$H,0))</f>
        <v>0</v>
      </c>
      <c r="J236" s="23" cm="1">
        <f t="array" ref="J236">SUM(IF((LEFT('2-1 采购订单物料明细表报表导出'!$K:$K,7)=J$1)*('2-1 采购订单物料明细表报表导出'!$D:$D=$A236),'2-1 采购订单物料明细表报表导出'!$H:$H,0))</f>
        <v>0</v>
      </c>
      <c r="K236" s="23" cm="1">
        <f t="array" ref="K236">SUM(IF((LEFT('2-1 采购订单物料明细表报表导出'!$K:$K,7)=K$1)*('2-1 采购订单物料明细表报表导出'!$D:$D=$A236),'2-1 采购订单物料明细表报表导出'!$H:$H,0))</f>
        <v>0</v>
      </c>
      <c r="L236" s="23" cm="1">
        <f t="array" ref="L236">SUM(IF((LEFT('2-1 采购订单物料明细表报表导出'!$K:$K,7)=L$1)*('2-1 采购订单物料明细表报表导出'!$D:$D=$A236),'2-1 采购订单物料明细表报表导出'!$H:$H,0))</f>
        <v>0</v>
      </c>
      <c r="M236" s="23" cm="1">
        <f t="array" ref="M236">SUM(IF((LEFT('2-1 采购订单物料明细表报表导出'!$K:$K,7)=M$1)*('2-1 采购订单物料明细表报表导出'!$D:$D=$A236),'2-1 采购订单物料明细表报表导出'!$H:$H,0))</f>
        <v>0</v>
      </c>
      <c r="N236" s="23" cm="1">
        <f t="array" ref="N236">SUM(IF((LEFT('2-1 采购订单物料明细表报表导出'!$K:$K,7)=N$1)*('2-1 采购订单物料明细表报表导出'!$D:$D=$A236),'2-1 采购订单物料明细表报表导出'!$H:$H,0))</f>
        <v>0</v>
      </c>
      <c r="O236" s="23" cm="1">
        <f t="array" ref="O236">SUM(IF((LEFT('2-1 采购订单物料明细表报表导出'!$K:$K,7)=O$1)*('2-1 采购订单物料明细表报表导出'!$D:$D=$A236),'2-1 采购订单物料明细表报表导出'!$H:$H,0))</f>
        <v>0</v>
      </c>
    </row>
    <row r="237" ht="29" spans="1:15">
      <c r="A237" s="28" t="s">
        <v>3544</v>
      </c>
      <c r="B237" s="26" t="s">
        <v>2128</v>
      </c>
      <c r="C237" s="27" t="s">
        <v>2129</v>
      </c>
      <c r="D237" s="23" cm="1">
        <f t="array" ref="D237">SUM(IF((LEFT('2-1 采购订单物料明细表报表导出'!$K:$K,7)=D$1)*('2-1 采购订单物料明细表报表导出'!$D:$D=$A237),'2-1 采购订单物料明细表报表导出'!$H:$H,0))</f>
        <v>0</v>
      </c>
      <c r="E237" s="23" cm="1">
        <f t="array" ref="E237">SUM(IF((LEFT('2-1 采购订单物料明细表报表导出'!$K:$K,7)=E$1)*('2-1 采购订单物料明细表报表导出'!$D:$D=$A237),'2-1 采购订单物料明细表报表导出'!$H:$H,0))</f>
        <v>0</v>
      </c>
      <c r="F237" s="23" cm="1">
        <f t="array" ref="F237">SUM(IF((LEFT('2-1 采购订单物料明细表报表导出'!$K:$K,7)=F$1)*('2-1 采购订单物料明细表报表导出'!$D:$D=$A237),'2-1 采购订单物料明细表报表导出'!$H:$H,0))</f>
        <v>0</v>
      </c>
      <c r="G237" s="23" cm="1">
        <f t="array" ref="G237">SUM(IF((LEFT('2-1 采购订单物料明细表报表导出'!$K:$K,7)=G$1)*('2-1 采购订单物料明细表报表导出'!$D:$D=$A237),'2-1 采购订单物料明细表报表导出'!$H:$H,0))</f>
        <v>0</v>
      </c>
      <c r="H237" s="23" cm="1">
        <f t="array" ref="H237">SUM(IF((LEFT('2-1 采购订单物料明细表报表导出'!$K:$K,7)=H$1)*('2-1 采购订单物料明细表报表导出'!$D:$D=$A237),'2-1 采购订单物料明细表报表导出'!$H:$H,0))</f>
        <v>0</v>
      </c>
      <c r="I237" s="23" cm="1">
        <f t="array" ref="I237">SUM(IF((LEFT('2-1 采购订单物料明细表报表导出'!$K:$K,7)=I$1)*('2-1 采购订单物料明细表报表导出'!$D:$D=$A237),'2-1 采购订单物料明细表报表导出'!$H:$H,0))</f>
        <v>0</v>
      </c>
      <c r="J237" s="23" cm="1">
        <f t="array" ref="J237">SUM(IF((LEFT('2-1 采购订单物料明细表报表导出'!$K:$K,7)=J$1)*('2-1 采购订单物料明细表报表导出'!$D:$D=$A237),'2-1 采购订单物料明细表报表导出'!$H:$H,0))</f>
        <v>0</v>
      </c>
      <c r="K237" s="23" cm="1">
        <f t="array" ref="K237">SUM(IF((LEFT('2-1 采购订单物料明细表报表导出'!$K:$K,7)=K$1)*('2-1 采购订单物料明细表报表导出'!$D:$D=$A237),'2-1 采购订单物料明细表报表导出'!$H:$H,0))</f>
        <v>0</v>
      </c>
      <c r="L237" s="23" cm="1">
        <f t="array" ref="L237">SUM(IF((LEFT('2-1 采购订单物料明细表报表导出'!$K:$K,7)=L$1)*('2-1 采购订单物料明细表报表导出'!$D:$D=$A237),'2-1 采购订单物料明细表报表导出'!$H:$H,0))</f>
        <v>0</v>
      </c>
      <c r="M237" s="23" cm="1">
        <f t="array" ref="M237">SUM(IF((LEFT('2-1 采购订单物料明细表报表导出'!$K:$K,7)=M$1)*('2-1 采购订单物料明细表报表导出'!$D:$D=$A237),'2-1 采购订单物料明细表报表导出'!$H:$H,0))</f>
        <v>0</v>
      </c>
      <c r="N237" s="23" cm="1">
        <f t="array" ref="N237">SUM(IF((LEFT('2-1 采购订单物料明细表报表导出'!$K:$K,7)=N$1)*('2-1 采购订单物料明细表报表导出'!$D:$D=$A237),'2-1 采购订单物料明细表报表导出'!$H:$H,0))</f>
        <v>0</v>
      </c>
      <c r="O237" s="23" cm="1">
        <f t="array" ref="O237">SUM(IF((LEFT('2-1 采购订单物料明细表报表导出'!$K:$K,7)=O$1)*('2-1 采购订单物料明细表报表导出'!$D:$D=$A237),'2-1 采购订单物料明细表报表导出'!$H:$H,0))</f>
        <v>0</v>
      </c>
    </row>
    <row r="238" ht="29" spans="1:15">
      <c r="A238" s="28" t="s">
        <v>3545</v>
      </c>
      <c r="B238" s="26" t="s">
        <v>2128</v>
      </c>
      <c r="C238" s="27" t="s">
        <v>2129</v>
      </c>
      <c r="D238" s="23" cm="1">
        <f t="array" ref="D238">SUM(IF((LEFT('2-1 采购订单物料明细表报表导出'!$K:$K,7)=D$1)*('2-1 采购订单物料明细表报表导出'!$D:$D=$A238),'2-1 采购订单物料明细表报表导出'!$H:$H,0))</f>
        <v>0</v>
      </c>
      <c r="E238" s="23" cm="1">
        <f t="array" ref="E238">SUM(IF((LEFT('2-1 采购订单物料明细表报表导出'!$K:$K,7)=E$1)*('2-1 采购订单物料明细表报表导出'!$D:$D=$A238),'2-1 采购订单物料明细表报表导出'!$H:$H,0))</f>
        <v>0</v>
      </c>
      <c r="F238" s="23" cm="1">
        <f t="array" ref="F238">SUM(IF((LEFT('2-1 采购订单物料明细表报表导出'!$K:$K,7)=F$1)*('2-1 采购订单物料明细表报表导出'!$D:$D=$A238),'2-1 采购订单物料明细表报表导出'!$H:$H,0))</f>
        <v>0</v>
      </c>
      <c r="G238" s="23" cm="1">
        <f t="array" ref="G238">SUM(IF((LEFT('2-1 采购订单物料明细表报表导出'!$K:$K,7)=G$1)*('2-1 采购订单物料明细表报表导出'!$D:$D=$A238),'2-1 采购订单物料明细表报表导出'!$H:$H,0))</f>
        <v>0</v>
      </c>
      <c r="H238" s="23" cm="1">
        <f t="array" ref="H238">SUM(IF((LEFT('2-1 采购订单物料明细表报表导出'!$K:$K,7)=H$1)*('2-1 采购订单物料明细表报表导出'!$D:$D=$A238),'2-1 采购订单物料明细表报表导出'!$H:$H,0))</f>
        <v>0</v>
      </c>
      <c r="I238" s="23" cm="1">
        <f t="array" ref="I238">SUM(IF((LEFT('2-1 采购订单物料明细表报表导出'!$K:$K,7)=I$1)*('2-1 采购订单物料明细表报表导出'!$D:$D=$A238),'2-1 采购订单物料明细表报表导出'!$H:$H,0))</f>
        <v>0</v>
      </c>
      <c r="J238" s="23" cm="1">
        <f t="array" ref="J238">SUM(IF((LEFT('2-1 采购订单物料明细表报表导出'!$K:$K,7)=J$1)*('2-1 采购订单物料明细表报表导出'!$D:$D=$A238),'2-1 采购订单物料明细表报表导出'!$H:$H,0))</f>
        <v>0</v>
      </c>
      <c r="K238" s="23" cm="1">
        <f t="array" ref="K238">SUM(IF((LEFT('2-1 采购订单物料明细表报表导出'!$K:$K,7)=K$1)*('2-1 采购订单物料明细表报表导出'!$D:$D=$A238),'2-1 采购订单物料明细表报表导出'!$H:$H,0))</f>
        <v>0</v>
      </c>
      <c r="L238" s="23" cm="1">
        <f t="array" ref="L238">SUM(IF((LEFT('2-1 采购订单物料明细表报表导出'!$K:$K,7)=L$1)*('2-1 采购订单物料明细表报表导出'!$D:$D=$A238),'2-1 采购订单物料明细表报表导出'!$H:$H,0))</f>
        <v>0</v>
      </c>
      <c r="M238" s="23" cm="1">
        <f t="array" ref="M238">SUM(IF((LEFT('2-1 采购订单物料明细表报表导出'!$K:$K,7)=M$1)*('2-1 采购订单物料明细表报表导出'!$D:$D=$A238),'2-1 采购订单物料明细表报表导出'!$H:$H,0))</f>
        <v>0</v>
      </c>
      <c r="N238" s="23" cm="1">
        <f t="array" ref="N238">SUM(IF((LEFT('2-1 采购订单物料明细表报表导出'!$K:$K,7)=N$1)*('2-1 采购订单物料明细表报表导出'!$D:$D=$A238),'2-1 采购订单物料明细表报表导出'!$H:$H,0))</f>
        <v>0</v>
      </c>
      <c r="O238" s="23" cm="1">
        <f t="array" ref="O238">SUM(IF((LEFT('2-1 采购订单物料明细表报表导出'!$K:$K,7)=O$1)*('2-1 采购订单物料明细表报表导出'!$D:$D=$A238),'2-1 采购订单物料明细表报表导出'!$H:$H,0))</f>
        <v>0</v>
      </c>
    </row>
    <row r="239" ht="29" spans="1:15">
      <c r="A239" s="28" t="s">
        <v>3546</v>
      </c>
      <c r="B239" s="26" t="s">
        <v>2128</v>
      </c>
      <c r="C239" s="27" t="s">
        <v>2129</v>
      </c>
      <c r="D239" s="23" cm="1">
        <f t="array" ref="D239">SUM(IF((LEFT('2-1 采购订单物料明细表报表导出'!$K:$K,7)=D$1)*('2-1 采购订单物料明细表报表导出'!$D:$D=$A239),'2-1 采购订单物料明细表报表导出'!$H:$H,0))</f>
        <v>0</v>
      </c>
      <c r="E239" s="23" cm="1">
        <f t="array" ref="E239">SUM(IF((LEFT('2-1 采购订单物料明细表报表导出'!$K:$K,7)=E$1)*('2-1 采购订单物料明细表报表导出'!$D:$D=$A239),'2-1 采购订单物料明细表报表导出'!$H:$H,0))</f>
        <v>0</v>
      </c>
      <c r="F239" s="23" cm="1">
        <f t="array" ref="F239">SUM(IF((LEFT('2-1 采购订单物料明细表报表导出'!$K:$K,7)=F$1)*('2-1 采购订单物料明细表报表导出'!$D:$D=$A239),'2-1 采购订单物料明细表报表导出'!$H:$H,0))</f>
        <v>0</v>
      </c>
      <c r="G239" s="23" cm="1">
        <f t="array" ref="G239">SUM(IF((LEFT('2-1 采购订单物料明细表报表导出'!$K:$K,7)=G$1)*('2-1 采购订单物料明细表报表导出'!$D:$D=$A239),'2-1 采购订单物料明细表报表导出'!$H:$H,0))</f>
        <v>0</v>
      </c>
      <c r="H239" s="23" cm="1">
        <f t="array" ref="H239">SUM(IF((LEFT('2-1 采购订单物料明细表报表导出'!$K:$K,7)=H$1)*('2-1 采购订单物料明细表报表导出'!$D:$D=$A239),'2-1 采购订单物料明细表报表导出'!$H:$H,0))</f>
        <v>0</v>
      </c>
      <c r="I239" s="23" cm="1">
        <f t="array" ref="I239">SUM(IF((LEFT('2-1 采购订单物料明细表报表导出'!$K:$K,7)=I$1)*('2-1 采购订单物料明细表报表导出'!$D:$D=$A239),'2-1 采购订单物料明细表报表导出'!$H:$H,0))</f>
        <v>0</v>
      </c>
      <c r="J239" s="23" cm="1">
        <f t="array" ref="J239">SUM(IF((LEFT('2-1 采购订单物料明细表报表导出'!$K:$K,7)=J$1)*('2-1 采购订单物料明细表报表导出'!$D:$D=$A239),'2-1 采购订单物料明细表报表导出'!$H:$H,0))</f>
        <v>0</v>
      </c>
      <c r="K239" s="23" cm="1">
        <f t="array" ref="K239">SUM(IF((LEFT('2-1 采购订单物料明细表报表导出'!$K:$K,7)=K$1)*('2-1 采购订单物料明细表报表导出'!$D:$D=$A239),'2-1 采购订单物料明细表报表导出'!$H:$H,0))</f>
        <v>0</v>
      </c>
      <c r="L239" s="23" cm="1">
        <f t="array" ref="L239">SUM(IF((LEFT('2-1 采购订单物料明细表报表导出'!$K:$K,7)=L$1)*('2-1 采购订单物料明细表报表导出'!$D:$D=$A239),'2-1 采购订单物料明细表报表导出'!$H:$H,0))</f>
        <v>0</v>
      </c>
      <c r="M239" s="23" cm="1">
        <f t="array" ref="M239">SUM(IF((LEFT('2-1 采购订单物料明细表报表导出'!$K:$K,7)=M$1)*('2-1 采购订单物料明细表报表导出'!$D:$D=$A239),'2-1 采购订单物料明细表报表导出'!$H:$H,0))</f>
        <v>0</v>
      </c>
      <c r="N239" s="23" cm="1">
        <f t="array" ref="N239">SUM(IF((LEFT('2-1 采购订单物料明细表报表导出'!$K:$K,7)=N$1)*('2-1 采购订单物料明细表报表导出'!$D:$D=$A239),'2-1 采购订单物料明细表报表导出'!$H:$H,0))</f>
        <v>0</v>
      </c>
      <c r="O239" s="23" cm="1">
        <f t="array" ref="O239">SUM(IF((LEFT('2-1 采购订单物料明细表报表导出'!$K:$K,7)=O$1)*('2-1 采购订单物料明细表报表导出'!$D:$D=$A239),'2-1 采购订单物料明细表报表导出'!$H:$H,0))</f>
        <v>0</v>
      </c>
    </row>
    <row r="240" ht="29" spans="1:15">
      <c r="A240" s="28" t="s">
        <v>3547</v>
      </c>
      <c r="B240" s="26" t="s">
        <v>2128</v>
      </c>
      <c r="C240" s="27" t="s">
        <v>2129</v>
      </c>
      <c r="D240" s="23" cm="1">
        <f t="array" ref="D240">SUM(IF((LEFT('2-1 采购订单物料明细表报表导出'!$K:$K,7)=D$1)*('2-1 采购订单物料明细表报表导出'!$D:$D=$A240),'2-1 采购订单物料明细表报表导出'!$H:$H,0))</f>
        <v>0</v>
      </c>
      <c r="E240" s="23" cm="1">
        <f t="array" ref="E240">SUM(IF((LEFT('2-1 采购订单物料明细表报表导出'!$K:$K,7)=E$1)*('2-1 采购订单物料明细表报表导出'!$D:$D=$A240),'2-1 采购订单物料明细表报表导出'!$H:$H,0))</f>
        <v>0</v>
      </c>
      <c r="F240" s="23" cm="1">
        <f t="array" ref="F240">SUM(IF((LEFT('2-1 采购订单物料明细表报表导出'!$K:$K,7)=F$1)*('2-1 采购订单物料明细表报表导出'!$D:$D=$A240),'2-1 采购订单物料明细表报表导出'!$H:$H,0))</f>
        <v>0</v>
      </c>
      <c r="G240" s="23" cm="1">
        <f t="array" ref="G240">SUM(IF((LEFT('2-1 采购订单物料明细表报表导出'!$K:$K,7)=G$1)*('2-1 采购订单物料明细表报表导出'!$D:$D=$A240),'2-1 采购订单物料明细表报表导出'!$H:$H,0))</f>
        <v>0</v>
      </c>
      <c r="H240" s="23" cm="1">
        <f t="array" ref="H240">SUM(IF((LEFT('2-1 采购订单物料明细表报表导出'!$K:$K,7)=H$1)*('2-1 采购订单物料明细表报表导出'!$D:$D=$A240),'2-1 采购订单物料明细表报表导出'!$H:$H,0))</f>
        <v>0</v>
      </c>
      <c r="I240" s="23" cm="1">
        <f t="array" ref="I240">SUM(IF((LEFT('2-1 采购订单物料明细表报表导出'!$K:$K,7)=I$1)*('2-1 采购订单物料明细表报表导出'!$D:$D=$A240),'2-1 采购订单物料明细表报表导出'!$H:$H,0))</f>
        <v>0</v>
      </c>
      <c r="J240" s="23" cm="1">
        <f t="array" ref="J240">SUM(IF((LEFT('2-1 采购订单物料明细表报表导出'!$K:$K,7)=J$1)*('2-1 采购订单物料明细表报表导出'!$D:$D=$A240),'2-1 采购订单物料明细表报表导出'!$H:$H,0))</f>
        <v>0</v>
      </c>
      <c r="K240" s="23" cm="1">
        <f t="array" ref="K240">SUM(IF((LEFT('2-1 采购订单物料明细表报表导出'!$K:$K,7)=K$1)*('2-1 采购订单物料明细表报表导出'!$D:$D=$A240),'2-1 采购订单物料明细表报表导出'!$H:$H,0))</f>
        <v>0</v>
      </c>
      <c r="L240" s="23" cm="1">
        <f t="array" ref="L240">SUM(IF((LEFT('2-1 采购订单物料明细表报表导出'!$K:$K,7)=L$1)*('2-1 采购订单物料明细表报表导出'!$D:$D=$A240),'2-1 采购订单物料明细表报表导出'!$H:$H,0))</f>
        <v>0</v>
      </c>
      <c r="M240" s="23" cm="1">
        <f t="array" ref="M240">SUM(IF((LEFT('2-1 采购订单物料明细表报表导出'!$K:$K,7)=M$1)*('2-1 采购订单物料明细表报表导出'!$D:$D=$A240),'2-1 采购订单物料明细表报表导出'!$H:$H,0))</f>
        <v>0</v>
      </c>
      <c r="N240" s="23" cm="1">
        <f t="array" ref="N240">SUM(IF((LEFT('2-1 采购订单物料明细表报表导出'!$K:$K,7)=N$1)*('2-1 采购订单物料明细表报表导出'!$D:$D=$A240),'2-1 采购订单物料明细表报表导出'!$H:$H,0))</f>
        <v>0</v>
      </c>
      <c r="O240" s="23" cm="1">
        <f t="array" ref="O240">SUM(IF((LEFT('2-1 采购订单物料明细表报表导出'!$K:$K,7)=O$1)*('2-1 采购订单物料明细表报表导出'!$D:$D=$A240),'2-1 采购订单物料明细表报表导出'!$H:$H,0))</f>
        <v>0</v>
      </c>
    </row>
    <row r="241" ht="29" spans="1:15">
      <c r="A241" s="20" t="s">
        <v>3548</v>
      </c>
      <c r="B241" s="26" t="s">
        <v>2128</v>
      </c>
      <c r="C241" s="27" t="s">
        <v>2129</v>
      </c>
      <c r="D241" s="23" cm="1">
        <f t="array" ref="D241">SUM(IF((LEFT('2-1 采购订单物料明细表报表导出'!$K:$K,7)=D$1)*('2-1 采购订单物料明细表报表导出'!$D:$D=$A241),'2-1 采购订单物料明细表报表导出'!$H:$H,0))</f>
        <v>0</v>
      </c>
      <c r="E241" s="23" cm="1">
        <f t="array" ref="E241">SUM(IF((LEFT('2-1 采购订单物料明细表报表导出'!$K:$K,7)=E$1)*('2-1 采购订单物料明细表报表导出'!$D:$D=$A241),'2-1 采购订单物料明细表报表导出'!$H:$H,0))</f>
        <v>0</v>
      </c>
      <c r="F241" s="23" cm="1">
        <f t="array" ref="F241">SUM(IF((LEFT('2-1 采购订单物料明细表报表导出'!$K:$K,7)=F$1)*('2-1 采购订单物料明细表报表导出'!$D:$D=$A241),'2-1 采购订单物料明细表报表导出'!$H:$H,0))</f>
        <v>0</v>
      </c>
      <c r="G241" s="23" cm="1">
        <f t="array" ref="G241">SUM(IF((LEFT('2-1 采购订单物料明细表报表导出'!$K:$K,7)=G$1)*('2-1 采购订单物料明细表报表导出'!$D:$D=$A241),'2-1 采购订单物料明细表报表导出'!$H:$H,0))</f>
        <v>0</v>
      </c>
      <c r="H241" s="23" cm="1">
        <f t="array" ref="H241">SUM(IF((LEFT('2-1 采购订单物料明细表报表导出'!$K:$K,7)=H$1)*('2-1 采购订单物料明细表报表导出'!$D:$D=$A241),'2-1 采购订单物料明细表报表导出'!$H:$H,0))</f>
        <v>0</v>
      </c>
      <c r="I241" s="23" cm="1">
        <f t="array" ref="I241">SUM(IF((LEFT('2-1 采购订单物料明细表报表导出'!$K:$K,7)=I$1)*('2-1 采购订单物料明细表报表导出'!$D:$D=$A241),'2-1 采购订单物料明细表报表导出'!$H:$H,0))</f>
        <v>0</v>
      </c>
      <c r="J241" s="23" cm="1">
        <f t="array" ref="J241">SUM(IF((LEFT('2-1 采购订单物料明细表报表导出'!$K:$K,7)=J$1)*('2-1 采购订单物料明细表报表导出'!$D:$D=$A241),'2-1 采购订单物料明细表报表导出'!$H:$H,0))</f>
        <v>0</v>
      </c>
      <c r="K241" s="23" cm="1">
        <f t="array" ref="K241">SUM(IF((LEFT('2-1 采购订单物料明细表报表导出'!$K:$K,7)=K$1)*('2-1 采购订单物料明细表报表导出'!$D:$D=$A241),'2-1 采购订单物料明细表报表导出'!$H:$H,0))</f>
        <v>0</v>
      </c>
      <c r="L241" s="23" cm="1">
        <f t="array" ref="L241">SUM(IF((LEFT('2-1 采购订单物料明细表报表导出'!$K:$K,7)=L$1)*('2-1 采购订单物料明细表报表导出'!$D:$D=$A241),'2-1 采购订单物料明细表报表导出'!$H:$H,0))</f>
        <v>0</v>
      </c>
      <c r="M241" s="23" cm="1">
        <f t="array" ref="M241">SUM(IF((LEFT('2-1 采购订单物料明细表报表导出'!$K:$K,7)=M$1)*('2-1 采购订单物料明细表报表导出'!$D:$D=$A241),'2-1 采购订单物料明细表报表导出'!$H:$H,0))</f>
        <v>0</v>
      </c>
      <c r="N241" s="23" cm="1">
        <f t="array" ref="N241">SUM(IF((LEFT('2-1 采购订单物料明细表报表导出'!$K:$K,7)=N$1)*('2-1 采购订单物料明细表报表导出'!$D:$D=$A241),'2-1 采购订单物料明细表报表导出'!$H:$H,0))</f>
        <v>0</v>
      </c>
      <c r="O241" s="23" cm="1">
        <f t="array" ref="O241">SUM(IF((LEFT('2-1 采购订单物料明细表报表导出'!$K:$K,7)=O$1)*('2-1 采购订单物料明细表报表导出'!$D:$D=$A241),'2-1 采购订单物料明细表报表导出'!$H:$H,0))</f>
        <v>0</v>
      </c>
    </row>
    <row r="242" ht="29" spans="1:15">
      <c r="A242" s="20" t="s">
        <v>3549</v>
      </c>
      <c r="B242" s="26" t="s">
        <v>2128</v>
      </c>
      <c r="C242" s="27" t="s">
        <v>2129</v>
      </c>
      <c r="D242" s="23" cm="1">
        <f t="array" ref="D242">SUM(IF((LEFT('2-1 采购订单物料明细表报表导出'!$K:$K,7)=D$1)*('2-1 采购订单物料明细表报表导出'!$D:$D=$A242),'2-1 采购订单物料明细表报表导出'!$H:$H,0))</f>
        <v>0</v>
      </c>
      <c r="E242" s="23" cm="1">
        <f t="array" ref="E242">SUM(IF((LEFT('2-1 采购订单物料明细表报表导出'!$K:$K,7)=E$1)*('2-1 采购订单物料明细表报表导出'!$D:$D=$A242),'2-1 采购订单物料明细表报表导出'!$H:$H,0))</f>
        <v>0</v>
      </c>
      <c r="F242" s="23" cm="1">
        <f t="array" ref="F242">SUM(IF((LEFT('2-1 采购订单物料明细表报表导出'!$K:$K,7)=F$1)*('2-1 采购订单物料明细表报表导出'!$D:$D=$A242),'2-1 采购订单物料明细表报表导出'!$H:$H,0))</f>
        <v>0</v>
      </c>
      <c r="G242" s="23" cm="1">
        <f t="array" ref="G242">SUM(IF((LEFT('2-1 采购订单物料明细表报表导出'!$K:$K,7)=G$1)*('2-1 采购订单物料明细表报表导出'!$D:$D=$A242),'2-1 采购订单物料明细表报表导出'!$H:$H,0))</f>
        <v>0</v>
      </c>
      <c r="H242" s="23" cm="1">
        <f t="array" ref="H242">SUM(IF((LEFT('2-1 采购订单物料明细表报表导出'!$K:$K,7)=H$1)*('2-1 采购订单物料明细表报表导出'!$D:$D=$A242),'2-1 采购订单物料明细表报表导出'!$H:$H,0))</f>
        <v>0</v>
      </c>
      <c r="I242" s="23" cm="1">
        <f t="array" ref="I242">SUM(IF((LEFT('2-1 采购订单物料明细表报表导出'!$K:$K,7)=I$1)*('2-1 采购订单物料明细表报表导出'!$D:$D=$A242),'2-1 采购订单物料明细表报表导出'!$H:$H,0))</f>
        <v>0</v>
      </c>
      <c r="J242" s="23" cm="1">
        <f t="array" ref="J242">SUM(IF((LEFT('2-1 采购订单物料明细表报表导出'!$K:$K,7)=J$1)*('2-1 采购订单物料明细表报表导出'!$D:$D=$A242),'2-1 采购订单物料明细表报表导出'!$H:$H,0))</f>
        <v>0</v>
      </c>
      <c r="K242" s="23" cm="1">
        <f t="array" ref="K242">SUM(IF((LEFT('2-1 采购订单物料明细表报表导出'!$K:$K,7)=K$1)*('2-1 采购订单物料明细表报表导出'!$D:$D=$A242),'2-1 采购订单物料明细表报表导出'!$H:$H,0))</f>
        <v>0</v>
      </c>
      <c r="L242" s="23" cm="1">
        <f t="array" ref="L242">SUM(IF((LEFT('2-1 采购订单物料明细表报表导出'!$K:$K,7)=L$1)*('2-1 采购订单物料明细表报表导出'!$D:$D=$A242),'2-1 采购订单物料明细表报表导出'!$H:$H,0))</f>
        <v>0</v>
      </c>
      <c r="M242" s="23" cm="1">
        <f t="array" ref="M242">SUM(IF((LEFT('2-1 采购订单物料明细表报表导出'!$K:$K,7)=M$1)*('2-1 采购订单物料明细表报表导出'!$D:$D=$A242),'2-1 采购订单物料明细表报表导出'!$H:$H,0))</f>
        <v>0</v>
      </c>
      <c r="N242" s="23" cm="1">
        <f t="array" ref="N242">SUM(IF((LEFT('2-1 采购订单物料明细表报表导出'!$K:$K,7)=N$1)*('2-1 采购订单物料明细表报表导出'!$D:$D=$A242),'2-1 采购订单物料明细表报表导出'!$H:$H,0))</f>
        <v>0</v>
      </c>
      <c r="O242" s="23" cm="1">
        <f t="array" ref="O242">SUM(IF((LEFT('2-1 采购订单物料明细表报表导出'!$K:$K,7)=O$1)*('2-1 采购订单物料明细表报表导出'!$D:$D=$A242),'2-1 采购订单物料明细表报表导出'!$H:$H,0))</f>
        <v>0</v>
      </c>
    </row>
    <row r="243" ht="29" spans="1:15">
      <c r="A243" s="28" t="s">
        <v>3550</v>
      </c>
      <c r="B243" s="26" t="s">
        <v>2128</v>
      </c>
      <c r="C243" s="27" t="s">
        <v>2129</v>
      </c>
      <c r="D243" s="23" cm="1">
        <f t="array" ref="D243">SUM(IF((LEFT('2-1 采购订单物料明细表报表导出'!$K:$K,7)=D$1)*('2-1 采购订单物料明细表报表导出'!$D:$D=$A243),'2-1 采购订单物料明细表报表导出'!$H:$H,0))</f>
        <v>0</v>
      </c>
      <c r="E243" s="23" cm="1">
        <f t="array" ref="E243">SUM(IF((LEFT('2-1 采购订单物料明细表报表导出'!$K:$K,7)=E$1)*('2-1 采购订单物料明细表报表导出'!$D:$D=$A243),'2-1 采购订单物料明细表报表导出'!$H:$H,0))</f>
        <v>0</v>
      </c>
      <c r="F243" s="23" cm="1">
        <f t="array" ref="F243">SUM(IF((LEFT('2-1 采购订单物料明细表报表导出'!$K:$K,7)=F$1)*('2-1 采购订单物料明细表报表导出'!$D:$D=$A243),'2-1 采购订单物料明细表报表导出'!$H:$H,0))</f>
        <v>0</v>
      </c>
      <c r="G243" s="23" cm="1">
        <f t="array" ref="G243">SUM(IF((LEFT('2-1 采购订单物料明细表报表导出'!$K:$K,7)=G$1)*('2-1 采购订单物料明细表报表导出'!$D:$D=$A243),'2-1 采购订单物料明细表报表导出'!$H:$H,0))</f>
        <v>0</v>
      </c>
      <c r="H243" s="23" cm="1">
        <f t="array" ref="H243">SUM(IF((LEFT('2-1 采购订单物料明细表报表导出'!$K:$K,7)=H$1)*('2-1 采购订单物料明细表报表导出'!$D:$D=$A243),'2-1 采购订单物料明细表报表导出'!$H:$H,0))</f>
        <v>0</v>
      </c>
      <c r="I243" s="23" cm="1">
        <f t="array" ref="I243">SUM(IF((LEFT('2-1 采购订单物料明细表报表导出'!$K:$K,7)=I$1)*('2-1 采购订单物料明细表报表导出'!$D:$D=$A243),'2-1 采购订单物料明细表报表导出'!$H:$H,0))</f>
        <v>0</v>
      </c>
      <c r="J243" s="23" cm="1">
        <f t="array" ref="J243">SUM(IF((LEFT('2-1 采购订单物料明细表报表导出'!$K:$K,7)=J$1)*('2-1 采购订单物料明细表报表导出'!$D:$D=$A243),'2-1 采购订单物料明细表报表导出'!$H:$H,0))</f>
        <v>0</v>
      </c>
      <c r="K243" s="23" cm="1">
        <f t="array" ref="K243">SUM(IF((LEFT('2-1 采购订单物料明细表报表导出'!$K:$K,7)=K$1)*('2-1 采购订单物料明细表报表导出'!$D:$D=$A243),'2-1 采购订单物料明细表报表导出'!$H:$H,0))</f>
        <v>0</v>
      </c>
      <c r="L243" s="23" cm="1">
        <f t="array" ref="L243">SUM(IF((LEFT('2-1 采购订单物料明细表报表导出'!$K:$K,7)=L$1)*('2-1 采购订单物料明细表报表导出'!$D:$D=$A243),'2-1 采购订单物料明细表报表导出'!$H:$H,0))</f>
        <v>0</v>
      </c>
      <c r="M243" s="23" cm="1">
        <f t="array" ref="M243">SUM(IF((LEFT('2-1 采购订单物料明细表报表导出'!$K:$K,7)=M$1)*('2-1 采购订单物料明细表报表导出'!$D:$D=$A243),'2-1 采购订单物料明细表报表导出'!$H:$H,0))</f>
        <v>0</v>
      </c>
      <c r="N243" s="23" cm="1">
        <f t="array" ref="N243">SUM(IF((LEFT('2-1 采购订单物料明细表报表导出'!$K:$K,7)=N$1)*('2-1 采购订单物料明细表报表导出'!$D:$D=$A243),'2-1 采购订单物料明细表报表导出'!$H:$H,0))</f>
        <v>0</v>
      </c>
      <c r="O243" s="23" cm="1">
        <f t="array" ref="O243">SUM(IF((LEFT('2-1 采购订单物料明细表报表导出'!$K:$K,7)=O$1)*('2-1 采购订单物料明细表报表导出'!$D:$D=$A243),'2-1 采购订单物料明细表报表导出'!$H:$H,0))</f>
        <v>0</v>
      </c>
    </row>
    <row r="244" ht="30" spans="1:15">
      <c r="A244" s="28" t="s">
        <v>3551</v>
      </c>
      <c r="B244" s="26" t="s">
        <v>2128</v>
      </c>
      <c r="C244" s="27" t="s">
        <v>2129</v>
      </c>
      <c r="D244" s="23" cm="1">
        <f t="array" ref="D244">SUM(IF((LEFT('2-1 采购订单物料明细表报表导出'!$K:$K,7)=D$1)*('2-1 采购订单物料明细表报表导出'!$D:$D=$A244),'2-1 采购订单物料明细表报表导出'!$H:$H,0))</f>
        <v>0</v>
      </c>
      <c r="E244" s="23" cm="1">
        <f t="array" ref="E244">SUM(IF((LEFT('2-1 采购订单物料明细表报表导出'!$K:$K,7)=E$1)*('2-1 采购订单物料明细表报表导出'!$D:$D=$A244),'2-1 采购订单物料明细表报表导出'!$H:$H,0))</f>
        <v>0</v>
      </c>
      <c r="F244" s="23" cm="1">
        <f t="array" ref="F244">SUM(IF((LEFT('2-1 采购订单物料明细表报表导出'!$K:$K,7)=F$1)*('2-1 采购订单物料明细表报表导出'!$D:$D=$A244),'2-1 采购订单物料明细表报表导出'!$H:$H,0))</f>
        <v>0</v>
      </c>
      <c r="G244" s="23" cm="1">
        <f t="array" ref="G244">SUM(IF((LEFT('2-1 采购订单物料明细表报表导出'!$K:$K,7)=G$1)*('2-1 采购订单物料明细表报表导出'!$D:$D=$A244),'2-1 采购订单物料明细表报表导出'!$H:$H,0))</f>
        <v>0</v>
      </c>
      <c r="H244" s="23" cm="1">
        <f t="array" ref="H244">SUM(IF((LEFT('2-1 采购订单物料明细表报表导出'!$K:$K,7)=H$1)*('2-1 采购订单物料明细表报表导出'!$D:$D=$A244),'2-1 采购订单物料明细表报表导出'!$H:$H,0))</f>
        <v>0</v>
      </c>
      <c r="I244" s="23" cm="1">
        <f t="array" ref="I244">SUM(IF((LEFT('2-1 采购订单物料明细表报表导出'!$K:$K,7)=I$1)*('2-1 采购订单物料明细表报表导出'!$D:$D=$A244),'2-1 采购订单物料明细表报表导出'!$H:$H,0))</f>
        <v>0</v>
      </c>
      <c r="J244" s="23" cm="1">
        <f t="array" ref="J244">SUM(IF((LEFT('2-1 采购订单物料明细表报表导出'!$K:$K,7)=J$1)*('2-1 采购订单物料明细表报表导出'!$D:$D=$A244),'2-1 采购订单物料明细表报表导出'!$H:$H,0))</f>
        <v>0</v>
      </c>
      <c r="K244" s="23" cm="1">
        <f t="array" ref="K244">SUM(IF((LEFT('2-1 采购订单物料明细表报表导出'!$K:$K,7)=K$1)*('2-1 采购订单物料明细表报表导出'!$D:$D=$A244),'2-1 采购订单物料明细表报表导出'!$H:$H,0))</f>
        <v>0</v>
      </c>
      <c r="L244" s="23" cm="1">
        <f t="array" ref="L244">SUM(IF((LEFT('2-1 采购订单物料明细表报表导出'!$K:$K,7)=L$1)*('2-1 采购订单物料明细表报表导出'!$D:$D=$A244),'2-1 采购订单物料明细表报表导出'!$H:$H,0))</f>
        <v>0</v>
      </c>
      <c r="M244" s="23" cm="1">
        <f t="array" ref="M244">SUM(IF((LEFT('2-1 采购订单物料明细表报表导出'!$K:$K,7)=M$1)*('2-1 采购订单物料明细表报表导出'!$D:$D=$A244),'2-1 采购订单物料明细表报表导出'!$H:$H,0))</f>
        <v>0</v>
      </c>
      <c r="N244" s="23" cm="1">
        <f t="array" ref="N244">SUM(IF((LEFT('2-1 采购订单物料明细表报表导出'!$K:$K,7)=N$1)*('2-1 采购订单物料明细表报表导出'!$D:$D=$A244),'2-1 采购订单物料明细表报表导出'!$H:$H,0))</f>
        <v>0</v>
      </c>
      <c r="O244" s="23" cm="1">
        <f t="array" ref="O244">SUM(IF((LEFT('2-1 采购订单物料明细表报表导出'!$K:$K,7)=O$1)*('2-1 采购订单物料明细表报表导出'!$D:$D=$A244),'2-1 采购订单物料明细表报表导出'!$H:$H,0))</f>
        <v>0</v>
      </c>
    </row>
    <row r="245" ht="29" spans="1:15">
      <c r="A245" s="28" t="s">
        <v>3552</v>
      </c>
      <c r="B245" s="26" t="s">
        <v>2128</v>
      </c>
      <c r="C245" s="27" t="s">
        <v>2129</v>
      </c>
      <c r="D245" s="23" cm="1">
        <f t="array" ref="D245">SUM(IF((LEFT('2-1 采购订单物料明细表报表导出'!$K:$K,7)=D$1)*('2-1 采购订单物料明细表报表导出'!$D:$D=$A245),'2-1 采购订单物料明细表报表导出'!$H:$H,0))</f>
        <v>0</v>
      </c>
      <c r="E245" s="23" cm="1">
        <f t="array" ref="E245">SUM(IF((LEFT('2-1 采购订单物料明细表报表导出'!$K:$K,7)=E$1)*('2-1 采购订单物料明细表报表导出'!$D:$D=$A245),'2-1 采购订单物料明细表报表导出'!$H:$H,0))</f>
        <v>0</v>
      </c>
      <c r="F245" s="23" cm="1">
        <f t="array" ref="F245">SUM(IF((LEFT('2-1 采购订单物料明细表报表导出'!$K:$K,7)=F$1)*('2-1 采购订单物料明细表报表导出'!$D:$D=$A245),'2-1 采购订单物料明细表报表导出'!$H:$H,0))</f>
        <v>0</v>
      </c>
      <c r="G245" s="23" cm="1">
        <f t="array" ref="G245">SUM(IF((LEFT('2-1 采购订单物料明细表报表导出'!$K:$K,7)=G$1)*('2-1 采购订单物料明细表报表导出'!$D:$D=$A245),'2-1 采购订单物料明细表报表导出'!$H:$H,0))</f>
        <v>0</v>
      </c>
      <c r="H245" s="23" cm="1">
        <f t="array" ref="H245">SUM(IF((LEFT('2-1 采购订单物料明细表报表导出'!$K:$K,7)=H$1)*('2-1 采购订单物料明细表报表导出'!$D:$D=$A245),'2-1 采购订单物料明细表报表导出'!$H:$H,0))</f>
        <v>0</v>
      </c>
      <c r="I245" s="23" cm="1">
        <f t="array" ref="I245">SUM(IF((LEFT('2-1 采购订单物料明细表报表导出'!$K:$K,7)=I$1)*('2-1 采购订单物料明细表报表导出'!$D:$D=$A245),'2-1 采购订单物料明细表报表导出'!$H:$H,0))</f>
        <v>0</v>
      </c>
      <c r="J245" s="23" cm="1">
        <f t="array" ref="J245">SUM(IF((LEFT('2-1 采购订单物料明细表报表导出'!$K:$K,7)=J$1)*('2-1 采购订单物料明细表报表导出'!$D:$D=$A245),'2-1 采购订单物料明细表报表导出'!$H:$H,0))</f>
        <v>0</v>
      </c>
      <c r="K245" s="23" cm="1">
        <f t="array" ref="K245">SUM(IF((LEFT('2-1 采购订单物料明细表报表导出'!$K:$K,7)=K$1)*('2-1 采购订单物料明细表报表导出'!$D:$D=$A245),'2-1 采购订单物料明细表报表导出'!$H:$H,0))</f>
        <v>0</v>
      </c>
      <c r="L245" s="23" cm="1">
        <f t="array" ref="L245">SUM(IF((LEFT('2-1 采购订单物料明细表报表导出'!$K:$K,7)=L$1)*('2-1 采购订单物料明细表报表导出'!$D:$D=$A245),'2-1 采购订单物料明细表报表导出'!$H:$H,0))</f>
        <v>0</v>
      </c>
      <c r="M245" s="23" cm="1">
        <f t="array" ref="M245">SUM(IF((LEFT('2-1 采购订单物料明细表报表导出'!$K:$K,7)=M$1)*('2-1 采购订单物料明细表报表导出'!$D:$D=$A245),'2-1 采购订单物料明细表报表导出'!$H:$H,0))</f>
        <v>0</v>
      </c>
      <c r="N245" s="23" cm="1">
        <f t="array" ref="N245">SUM(IF((LEFT('2-1 采购订单物料明细表报表导出'!$K:$K,7)=N$1)*('2-1 采购订单物料明细表报表导出'!$D:$D=$A245),'2-1 采购订单物料明细表报表导出'!$H:$H,0))</f>
        <v>0</v>
      </c>
      <c r="O245" s="23" cm="1">
        <f t="array" ref="O245">SUM(IF((LEFT('2-1 采购订单物料明细表报表导出'!$K:$K,7)=O$1)*('2-1 采购订单物料明细表报表导出'!$D:$D=$A245),'2-1 采购订单物料明细表报表导出'!$H:$H,0))</f>
        <v>0</v>
      </c>
    </row>
    <row r="246" ht="29" spans="1:15">
      <c r="A246" s="20" t="s">
        <v>3553</v>
      </c>
      <c r="B246" s="26" t="s">
        <v>2128</v>
      </c>
      <c r="C246" s="27" t="s">
        <v>2129</v>
      </c>
      <c r="D246" s="23" cm="1">
        <f t="array" ref="D246">SUM(IF((LEFT('2-1 采购订单物料明细表报表导出'!$K:$K,7)=D$1)*('2-1 采购订单物料明细表报表导出'!$D:$D=$A246),'2-1 采购订单物料明细表报表导出'!$H:$H,0))</f>
        <v>0</v>
      </c>
      <c r="E246" s="23" cm="1">
        <f t="array" ref="E246">SUM(IF((LEFT('2-1 采购订单物料明细表报表导出'!$K:$K,7)=E$1)*('2-1 采购订单物料明细表报表导出'!$D:$D=$A246),'2-1 采购订单物料明细表报表导出'!$H:$H,0))</f>
        <v>0</v>
      </c>
      <c r="F246" s="23" cm="1">
        <f t="array" ref="F246">SUM(IF((LEFT('2-1 采购订单物料明细表报表导出'!$K:$K,7)=F$1)*('2-1 采购订单物料明细表报表导出'!$D:$D=$A246),'2-1 采购订单物料明细表报表导出'!$H:$H,0))</f>
        <v>0</v>
      </c>
      <c r="G246" s="23" cm="1">
        <f t="array" ref="G246">SUM(IF((LEFT('2-1 采购订单物料明细表报表导出'!$K:$K,7)=G$1)*('2-1 采购订单物料明细表报表导出'!$D:$D=$A246),'2-1 采购订单物料明细表报表导出'!$H:$H,0))</f>
        <v>0</v>
      </c>
      <c r="H246" s="23" cm="1">
        <f t="array" ref="H246">SUM(IF((LEFT('2-1 采购订单物料明细表报表导出'!$K:$K,7)=H$1)*('2-1 采购订单物料明细表报表导出'!$D:$D=$A246),'2-1 采购订单物料明细表报表导出'!$H:$H,0))</f>
        <v>0</v>
      </c>
      <c r="I246" s="23" cm="1">
        <f t="array" ref="I246">SUM(IF((LEFT('2-1 采购订单物料明细表报表导出'!$K:$K,7)=I$1)*('2-1 采购订单物料明细表报表导出'!$D:$D=$A246),'2-1 采购订单物料明细表报表导出'!$H:$H,0))</f>
        <v>0</v>
      </c>
      <c r="J246" s="23" cm="1">
        <f t="array" ref="J246">SUM(IF((LEFT('2-1 采购订单物料明细表报表导出'!$K:$K,7)=J$1)*('2-1 采购订单物料明细表报表导出'!$D:$D=$A246),'2-1 采购订单物料明细表报表导出'!$H:$H,0))</f>
        <v>0</v>
      </c>
      <c r="K246" s="23" cm="1">
        <f t="array" ref="K246">SUM(IF((LEFT('2-1 采购订单物料明细表报表导出'!$K:$K,7)=K$1)*('2-1 采购订单物料明细表报表导出'!$D:$D=$A246),'2-1 采购订单物料明细表报表导出'!$H:$H,0))</f>
        <v>0</v>
      </c>
      <c r="L246" s="23" cm="1">
        <f t="array" ref="L246">SUM(IF((LEFT('2-1 采购订单物料明细表报表导出'!$K:$K,7)=L$1)*('2-1 采购订单物料明细表报表导出'!$D:$D=$A246),'2-1 采购订单物料明细表报表导出'!$H:$H,0))</f>
        <v>0</v>
      </c>
      <c r="M246" s="23" cm="1">
        <f t="array" ref="M246">SUM(IF((LEFT('2-1 采购订单物料明细表报表导出'!$K:$K,7)=M$1)*('2-1 采购订单物料明细表报表导出'!$D:$D=$A246),'2-1 采购订单物料明细表报表导出'!$H:$H,0))</f>
        <v>0</v>
      </c>
      <c r="N246" s="23" cm="1">
        <f t="array" ref="N246">SUM(IF((LEFT('2-1 采购订单物料明细表报表导出'!$K:$K,7)=N$1)*('2-1 采购订单物料明细表报表导出'!$D:$D=$A246),'2-1 采购订单物料明细表报表导出'!$H:$H,0))</f>
        <v>0</v>
      </c>
      <c r="O246" s="23" cm="1">
        <f t="array" ref="O246">SUM(IF((LEFT('2-1 采购订单物料明细表报表导出'!$K:$K,7)=O$1)*('2-1 采购订单物料明细表报表导出'!$D:$D=$A246),'2-1 采购订单物料明细表报表导出'!$H:$H,0))</f>
        <v>0</v>
      </c>
    </row>
    <row r="247" ht="29" spans="1:15">
      <c r="A247" s="28" t="s">
        <v>3554</v>
      </c>
      <c r="B247" s="26" t="s">
        <v>2128</v>
      </c>
      <c r="C247" s="27" t="s">
        <v>2129</v>
      </c>
      <c r="D247" s="23" cm="1">
        <f t="array" ref="D247">SUM(IF((LEFT('2-1 采购订单物料明细表报表导出'!$K:$K,7)=D$1)*('2-1 采购订单物料明细表报表导出'!$D:$D=$A247),'2-1 采购订单物料明细表报表导出'!$H:$H,0))</f>
        <v>0</v>
      </c>
      <c r="E247" s="23" cm="1">
        <f t="array" ref="E247">SUM(IF((LEFT('2-1 采购订单物料明细表报表导出'!$K:$K,7)=E$1)*('2-1 采购订单物料明细表报表导出'!$D:$D=$A247),'2-1 采购订单物料明细表报表导出'!$H:$H,0))</f>
        <v>0</v>
      </c>
      <c r="F247" s="23" cm="1">
        <f t="array" ref="F247">SUM(IF((LEFT('2-1 采购订单物料明细表报表导出'!$K:$K,7)=F$1)*('2-1 采购订单物料明细表报表导出'!$D:$D=$A247),'2-1 采购订单物料明细表报表导出'!$H:$H,0))</f>
        <v>0</v>
      </c>
      <c r="G247" s="23" cm="1">
        <f t="array" ref="G247">SUM(IF((LEFT('2-1 采购订单物料明细表报表导出'!$K:$K,7)=G$1)*('2-1 采购订单物料明细表报表导出'!$D:$D=$A247),'2-1 采购订单物料明细表报表导出'!$H:$H,0))</f>
        <v>0</v>
      </c>
      <c r="H247" s="23" cm="1">
        <f t="array" ref="H247">SUM(IF((LEFT('2-1 采购订单物料明细表报表导出'!$K:$K,7)=H$1)*('2-1 采购订单物料明细表报表导出'!$D:$D=$A247),'2-1 采购订单物料明细表报表导出'!$H:$H,0))</f>
        <v>0</v>
      </c>
      <c r="I247" s="23" cm="1">
        <f t="array" ref="I247">SUM(IF((LEFT('2-1 采购订单物料明细表报表导出'!$K:$K,7)=I$1)*('2-1 采购订单物料明细表报表导出'!$D:$D=$A247),'2-1 采购订单物料明细表报表导出'!$H:$H,0))</f>
        <v>0</v>
      </c>
      <c r="J247" s="23" cm="1">
        <f t="array" ref="J247">SUM(IF((LEFT('2-1 采购订单物料明细表报表导出'!$K:$K,7)=J$1)*('2-1 采购订单物料明细表报表导出'!$D:$D=$A247),'2-1 采购订单物料明细表报表导出'!$H:$H,0))</f>
        <v>0</v>
      </c>
      <c r="K247" s="23" cm="1">
        <f t="array" ref="K247">SUM(IF((LEFT('2-1 采购订单物料明细表报表导出'!$K:$K,7)=K$1)*('2-1 采购订单物料明细表报表导出'!$D:$D=$A247),'2-1 采购订单物料明细表报表导出'!$H:$H,0))</f>
        <v>0</v>
      </c>
      <c r="L247" s="23" cm="1">
        <f t="array" ref="L247">SUM(IF((LEFT('2-1 采购订单物料明细表报表导出'!$K:$K,7)=L$1)*('2-1 采购订单物料明细表报表导出'!$D:$D=$A247),'2-1 采购订单物料明细表报表导出'!$H:$H,0))</f>
        <v>0</v>
      </c>
      <c r="M247" s="23" cm="1">
        <f t="array" ref="M247">SUM(IF((LEFT('2-1 采购订单物料明细表报表导出'!$K:$K,7)=M$1)*('2-1 采购订单物料明细表报表导出'!$D:$D=$A247),'2-1 采购订单物料明细表报表导出'!$H:$H,0))</f>
        <v>0</v>
      </c>
      <c r="N247" s="23" cm="1">
        <f t="array" ref="N247">SUM(IF((LEFT('2-1 采购订单物料明细表报表导出'!$K:$K,7)=N$1)*('2-1 采购订单物料明细表报表导出'!$D:$D=$A247),'2-1 采购订单物料明细表报表导出'!$H:$H,0))</f>
        <v>0</v>
      </c>
      <c r="O247" s="23" cm="1">
        <f t="array" ref="O247">SUM(IF((LEFT('2-1 采购订单物料明细表报表导出'!$K:$K,7)=O$1)*('2-1 采购订单物料明细表报表导出'!$D:$D=$A247),'2-1 采购订单物料明细表报表导出'!$H:$H,0))</f>
        <v>0</v>
      </c>
    </row>
    <row r="248" ht="29" spans="1:15">
      <c r="A248" s="28" t="s">
        <v>3555</v>
      </c>
      <c r="B248" s="26" t="s">
        <v>2128</v>
      </c>
      <c r="C248" s="27" t="s">
        <v>2129</v>
      </c>
      <c r="D248" s="23" cm="1">
        <f t="array" ref="D248">SUM(IF((LEFT('2-1 采购订单物料明细表报表导出'!$K:$K,7)=D$1)*('2-1 采购订单物料明细表报表导出'!$D:$D=$A248),'2-1 采购订单物料明细表报表导出'!$H:$H,0))</f>
        <v>0</v>
      </c>
      <c r="E248" s="23" cm="1">
        <f t="array" ref="E248">SUM(IF((LEFT('2-1 采购订单物料明细表报表导出'!$K:$K,7)=E$1)*('2-1 采购订单物料明细表报表导出'!$D:$D=$A248),'2-1 采购订单物料明细表报表导出'!$H:$H,0))</f>
        <v>0</v>
      </c>
      <c r="F248" s="23" cm="1">
        <f t="array" ref="F248">SUM(IF((LEFT('2-1 采购订单物料明细表报表导出'!$K:$K,7)=F$1)*('2-1 采购订单物料明细表报表导出'!$D:$D=$A248),'2-1 采购订单物料明细表报表导出'!$H:$H,0))</f>
        <v>0</v>
      </c>
      <c r="G248" s="23" cm="1">
        <f t="array" ref="G248">SUM(IF((LEFT('2-1 采购订单物料明细表报表导出'!$K:$K,7)=G$1)*('2-1 采购订单物料明细表报表导出'!$D:$D=$A248),'2-1 采购订单物料明细表报表导出'!$H:$H,0))</f>
        <v>0</v>
      </c>
      <c r="H248" s="23" cm="1">
        <f t="array" ref="H248">SUM(IF((LEFT('2-1 采购订单物料明细表报表导出'!$K:$K,7)=H$1)*('2-1 采购订单物料明细表报表导出'!$D:$D=$A248),'2-1 采购订单物料明细表报表导出'!$H:$H,0))</f>
        <v>0</v>
      </c>
      <c r="I248" s="23" cm="1">
        <f t="array" ref="I248">SUM(IF((LEFT('2-1 采购订单物料明细表报表导出'!$K:$K,7)=I$1)*('2-1 采购订单物料明细表报表导出'!$D:$D=$A248),'2-1 采购订单物料明细表报表导出'!$H:$H,0))</f>
        <v>0</v>
      </c>
      <c r="J248" s="23" cm="1">
        <f t="array" ref="J248">SUM(IF((LEFT('2-1 采购订单物料明细表报表导出'!$K:$K,7)=J$1)*('2-1 采购订单物料明细表报表导出'!$D:$D=$A248),'2-1 采购订单物料明细表报表导出'!$H:$H,0))</f>
        <v>0</v>
      </c>
      <c r="K248" s="23" cm="1">
        <f t="array" ref="K248">SUM(IF((LEFT('2-1 采购订单物料明细表报表导出'!$K:$K,7)=K$1)*('2-1 采购订单物料明细表报表导出'!$D:$D=$A248),'2-1 采购订单物料明细表报表导出'!$H:$H,0))</f>
        <v>0</v>
      </c>
      <c r="L248" s="23" cm="1">
        <f t="array" ref="L248">SUM(IF((LEFT('2-1 采购订单物料明细表报表导出'!$K:$K,7)=L$1)*('2-1 采购订单物料明细表报表导出'!$D:$D=$A248),'2-1 采购订单物料明细表报表导出'!$H:$H,0))</f>
        <v>0</v>
      </c>
      <c r="M248" s="23" cm="1">
        <f t="array" ref="M248">SUM(IF((LEFT('2-1 采购订单物料明细表报表导出'!$K:$K,7)=M$1)*('2-1 采购订单物料明细表报表导出'!$D:$D=$A248),'2-1 采购订单物料明细表报表导出'!$H:$H,0))</f>
        <v>0</v>
      </c>
      <c r="N248" s="23" cm="1">
        <f t="array" ref="N248">SUM(IF((LEFT('2-1 采购订单物料明细表报表导出'!$K:$K,7)=N$1)*('2-1 采购订单物料明细表报表导出'!$D:$D=$A248),'2-1 采购订单物料明细表报表导出'!$H:$H,0))</f>
        <v>0</v>
      </c>
      <c r="O248" s="23" cm="1">
        <f t="array" ref="O248">SUM(IF((LEFT('2-1 采购订单物料明细表报表导出'!$K:$K,7)=O$1)*('2-1 采购订单物料明细表报表导出'!$D:$D=$A248),'2-1 采购订单物料明细表报表导出'!$H:$H,0))</f>
        <v>0</v>
      </c>
    </row>
    <row r="249" ht="29" spans="1:15">
      <c r="A249" s="28" t="s">
        <v>3556</v>
      </c>
      <c r="B249" s="26" t="s">
        <v>2128</v>
      </c>
      <c r="C249" s="27" t="s">
        <v>2129</v>
      </c>
      <c r="D249" s="23" cm="1">
        <f t="array" ref="D249">SUM(IF((LEFT('2-1 采购订单物料明细表报表导出'!$K:$K,7)=D$1)*('2-1 采购订单物料明细表报表导出'!$D:$D=$A249),'2-1 采购订单物料明细表报表导出'!$H:$H,0))</f>
        <v>0</v>
      </c>
      <c r="E249" s="23" cm="1">
        <f t="array" ref="E249">SUM(IF((LEFT('2-1 采购订单物料明细表报表导出'!$K:$K,7)=E$1)*('2-1 采购订单物料明细表报表导出'!$D:$D=$A249),'2-1 采购订单物料明细表报表导出'!$H:$H,0))</f>
        <v>0</v>
      </c>
      <c r="F249" s="23" cm="1">
        <f t="array" ref="F249">SUM(IF((LEFT('2-1 采购订单物料明细表报表导出'!$K:$K,7)=F$1)*('2-1 采购订单物料明细表报表导出'!$D:$D=$A249),'2-1 采购订单物料明细表报表导出'!$H:$H,0))</f>
        <v>0</v>
      </c>
      <c r="G249" s="23" cm="1">
        <f t="array" ref="G249">SUM(IF((LEFT('2-1 采购订单物料明细表报表导出'!$K:$K,7)=G$1)*('2-1 采购订单物料明细表报表导出'!$D:$D=$A249),'2-1 采购订单物料明细表报表导出'!$H:$H,0))</f>
        <v>0</v>
      </c>
      <c r="H249" s="23" cm="1">
        <f t="array" ref="H249">SUM(IF((LEFT('2-1 采购订单物料明细表报表导出'!$K:$K,7)=H$1)*('2-1 采购订单物料明细表报表导出'!$D:$D=$A249),'2-1 采购订单物料明细表报表导出'!$H:$H,0))</f>
        <v>0</v>
      </c>
      <c r="I249" s="23" cm="1">
        <f t="array" ref="I249">SUM(IF((LEFT('2-1 采购订单物料明细表报表导出'!$K:$K,7)=I$1)*('2-1 采购订单物料明细表报表导出'!$D:$D=$A249),'2-1 采购订单物料明细表报表导出'!$H:$H,0))</f>
        <v>0</v>
      </c>
      <c r="J249" s="23" cm="1">
        <f t="array" ref="J249">SUM(IF((LEFT('2-1 采购订单物料明细表报表导出'!$K:$K,7)=J$1)*('2-1 采购订单物料明细表报表导出'!$D:$D=$A249),'2-1 采购订单物料明细表报表导出'!$H:$H,0))</f>
        <v>0</v>
      </c>
      <c r="K249" s="23" cm="1">
        <f t="array" ref="K249">SUM(IF((LEFT('2-1 采购订单物料明细表报表导出'!$K:$K,7)=K$1)*('2-1 采购订单物料明细表报表导出'!$D:$D=$A249),'2-1 采购订单物料明细表报表导出'!$H:$H,0))</f>
        <v>0</v>
      </c>
      <c r="L249" s="23" cm="1">
        <f t="array" ref="L249">SUM(IF((LEFT('2-1 采购订单物料明细表报表导出'!$K:$K,7)=L$1)*('2-1 采购订单物料明细表报表导出'!$D:$D=$A249),'2-1 采购订单物料明细表报表导出'!$H:$H,0))</f>
        <v>0</v>
      </c>
      <c r="M249" s="23" cm="1">
        <f t="array" ref="M249">SUM(IF((LEFT('2-1 采购订单物料明细表报表导出'!$K:$K,7)=M$1)*('2-1 采购订单物料明细表报表导出'!$D:$D=$A249),'2-1 采购订单物料明细表报表导出'!$H:$H,0))</f>
        <v>0</v>
      </c>
      <c r="N249" s="23" cm="1">
        <f t="array" ref="N249">SUM(IF((LEFT('2-1 采购订单物料明细表报表导出'!$K:$K,7)=N$1)*('2-1 采购订单物料明细表报表导出'!$D:$D=$A249),'2-1 采购订单物料明细表报表导出'!$H:$H,0))</f>
        <v>0</v>
      </c>
      <c r="O249" s="23" cm="1">
        <f t="array" ref="O249">SUM(IF((LEFT('2-1 采购订单物料明细表报表导出'!$K:$K,7)=O$1)*('2-1 采购订单物料明细表报表导出'!$D:$D=$A249),'2-1 采购订单物料明细表报表导出'!$H:$H,0))</f>
        <v>0</v>
      </c>
    </row>
    <row r="250" ht="29" spans="1:15">
      <c r="A250" s="28" t="s">
        <v>3557</v>
      </c>
      <c r="B250" s="26" t="s">
        <v>2128</v>
      </c>
      <c r="C250" s="27" t="s">
        <v>2129</v>
      </c>
      <c r="D250" s="23" cm="1">
        <f t="array" ref="D250">SUM(IF((LEFT('2-1 采购订单物料明细表报表导出'!$K:$K,7)=D$1)*('2-1 采购订单物料明细表报表导出'!$D:$D=$A250),'2-1 采购订单物料明细表报表导出'!$H:$H,0))</f>
        <v>0</v>
      </c>
      <c r="E250" s="23" cm="1">
        <f t="array" ref="E250">SUM(IF((LEFT('2-1 采购订单物料明细表报表导出'!$K:$K,7)=E$1)*('2-1 采购订单物料明细表报表导出'!$D:$D=$A250),'2-1 采购订单物料明细表报表导出'!$H:$H,0))</f>
        <v>0</v>
      </c>
      <c r="F250" s="23" cm="1">
        <f t="array" ref="F250">SUM(IF((LEFT('2-1 采购订单物料明细表报表导出'!$K:$K,7)=F$1)*('2-1 采购订单物料明细表报表导出'!$D:$D=$A250),'2-1 采购订单物料明细表报表导出'!$H:$H,0))</f>
        <v>0</v>
      </c>
      <c r="G250" s="23" cm="1">
        <f t="array" ref="G250">SUM(IF((LEFT('2-1 采购订单物料明细表报表导出'!$K:$K,7)=G$1)*('2-1 采购订单物料明细表报表导出'!$D:$D=$A250),'2-1 采购订单物料明细表报表导出'!$H:$H,0))</f>
        <v>0</v>
      </c>
      <c r="H250" s="23" cm="1">
        <f t="array" ref="H250">SUM(IF((LEFT('2-1 采购订单物料明细表报表导出'!$K:$K,7)=H$1)*('2-1 采购订单物料明细表报表导出'!$D:$D=$A250),'2-1 采购订单物料明细表报表导出'!$H:$H,0))</f>
        <v>0</v>
      </c>
      <c r="I250" s="23" cm="1">
        <f t="array" ref="I250">SUM(IF((LEFT('2-1 采购订单物料明细表报表导出'!$K:$K,7)=I$1)*('2-1 采购订单物料明细表报表导出'!$D:$D=$A250),'2-1 采购订单物料明细表报表导出'!$H:$H,0))</f>
        <v>0</v>
      </c>
      <c r="J250" s="23" cm="1">
        <f t="array" ref="J250">SUM(IF((LEFT('2-1 采购订单物料明细表报表导出'!$K:$K,7)=J$1)*('2-1 采购订单物料明细表报表导出'!$D:$D=$A250),'2-1 采购订单物料明细表报表导出'!$H:$H,0))</f>
        <v>0</v>
      </c>
      <c r="K250" s="23" cm="1">
        <f t="array" ref="K250">SUM(IF((LEFT('2-1 采购订单物料明细表报表导出'!$K:$K,7)=K$1)*('2-1 采购订单物料明细表报表导出'!$D:$D=$A250),'2-1 采购订单物料明细表报表导出'!$H:$H,0))</f>
        <v>0</v>
      </c>
      <c r="L250" s="23" cm="1">
        <f t="array" ref="L250">SUM(IF((LEFT('2-1 采购订单物料明细表报表导出'!$K:$K,7)=L$1)*('2-1 采购订单物料明细表报表导出'!$D:$D=$A250),'2-1 采购订单物料明细表报表导出'!$H:$H,0))</f>
        <v>0</v>
      </c>
      <c r="M250" s="23" cm="1">
        <f t="array" ref="M250">SUM(IF((LEFT('2-1 采购订单物料明细表报表导出'!$K:$K,7)=M$1)*('2-1 采购订单物料明细表报表导出'!$D:$D=$A250),'2-1 采购订单物料明细表报表导出'!$H:$H,0))</f>
        <v>0</v>
      </c>
      <c r="N250" s="23" cm="1">
        <f t="array" ref="N250">SUM(IF((LEFT('2-1 采购订单物料明细表报表导出'!$K:$K,7)=N$1)*('2-1 采购订单物料明细表报表导出'!$D:$D=$A250),'2-1 采购订单物料明细表报表导出'!$H:$H,0))</f>
        <v>0</v>
      </c>
      <c r="O250" s="23" cm="1">
        <f t="array" ref="O250">SUM(IF((LEFT('2-1 采购订单物料明细表报表导出'!$K:$K,7)=O$1)*('2-1 采购订单物料明细表报表导出'!$D:$D=$A250),'2-1 采购订单物料明细表报表导出'!$H:$H,0))</f>
        <v>0</v>
      </c>
    </row>
    <row r="251" ht="29" spans="1:15">
      <c r="A251" s="28" t="s">
        <v>3558</v>
      </c>
      <c r="B251" s="26" t="s">
        <v>2128</v>
      </c>
      <c r="C251" s="27" t="s">
        <v>2129</v>
      </c>
      <c r="D251" s="23" cm="1">
        <f t="array" ref="D251">SUM(IF((LEFT('2-1 采购订单物料明细表报表导出'!$K:$K,7)=D$1)*('2-1 采购订单物料明细表报表导出'!$D:$D=$A251),'2-1 采购订单物料明细表报表导出'!$H:$H,0))</f>
        <v>0</v>
      </c>
      <c r="E251" s="23" cm="1">
        <f t="array" ref="E251">SUM(IF((LEFT('2-1 采购订单物料明细表报表导出'!$K:$K,7)=E$1)*('2-1 采购订单物料明细表报表导出'!$D:$D=$A251),'2-1 采购订单物料明细表报表导出'!$H:$H,0))</f>
        <v>0</v>
      </c>
      <c r="F251" s="23" cm="1">
        <f t="array" ref="F251">SUM(IF((LEFT('2-1 采购订单物料明细表报表导出'!$K:$K,7)=F$1)*('2-1 采购订单物料明细表报表导出'!$D:$D=$A251),'2-1 采购订单物料明细表报表导出'!$H:$H,0))</f>
        <v>0</v>
      </c>
      <c r="G251" s="23" cm="1">
        <f t="array" ref="G251">SUM(IF((LEFT('2-1 采购订单物料明细表报表导出'!$K:$K,7)=G$1)*('2-1 采购订单物料明细表报表导出'!$D:$D=$A251),'2-1 采购订单物料明细表报表导出'!$H:$H,0))</f>
        <v>0</v>
      </c>
      <c r="H251" s="23" cm="1">
        <f t="array" ref="H251">SUM(IF((LEFT('2-1 采购订单物料明细表报表导出'!$K:$K,7)=H$1)*('2-1 采购订单物料明细表报表导出'!$D:$D=$A251),'2-1 采购订单物料明细表报表导出'!$H:$H,0))</f>
        <v>0</v>
      </c>
      <c r="I251" s="23" cm="1">
        <f t="array" ref="I251">SUM(IF((LEFT('2-1 采购订单物料明细表报表导出'!$K:$K,7)=I$1)*('2-1 采购订单物料明细表报表导出'!$D:$D=$A251),'2-1 采购订单物料明细表报表导出'!$H:$H,0))</f>
        <v>0</v>
      </c>
      <c r="J251" s="23" cm="1">
        <f t="array" ref="J251">SUM(IF((LEFT('2-1 采购订单物料明细表报表导出'!$K:$K,7)=J$1)*('2-1 采购订单物料明细表报表导出'!$D:$D=$A251),'2-1 采购订单物料明细表报表导出'!$H:$H,0))</f>
        <v>0</v>
      </c>
      <c r="K251" s="23" cm="1">
        <f t="array" ref="K251">SUM(IF((LEFT('2-1 采购订单物料明细表报表导出'!$K:$K,7)=K$1)*('2-1 采购订单物料明细表报表导出'!$D:$D=$A251),'2-1 采购订单物料明细表报表导出'!$H:$H,0))</f>
        <v>0</v>
      </c>
      <c r="L251" s="23" cm="1">
        <f t="array" ref="L251">SUM(IF((LEFT('2-1 采购订单物料明细表报表导出'!$K:$K,7)=L$1)*('2-1 采购订单物料明细表报表导出'!$D:$D=$A251),'2-1 采购订单物料明细表报表导出'!$H:$H,0))</f>
        <v>0</v>
      </c>
      <c r="M251" s="23" cm="1">
        <f t="array" ref="M251">SUM(IF((LEFT('2-1 采购订单物料明细表报表导出'!$K:$K,7)=M$1)*('2-1 采购订单物料明细表报表导出'!$D:$D=$A251),'2-1 采购订单物料明细表报表导出'!$H:$H,0))</f>
        <v>0</v>
      </c>
      <c r="N251" s="23" cm="1">
        <f t="array" ref="N251">SUM(IF((LEFT('2-1 采购订单物料明细表报表导出'!$K:$K,7)=N$1)*('2-1 采购订单物料明细表报表导出'!$D:$D=$A251),'2-1 采购订单物料明细表报表导出'!$H:$H,0))</f>
        <v>0</v>
      </c>
      <c r="O251" s="23" cm="1">
        <f t="array" ref="O251">SUM(IF((LEFT('2-1 采购订单物料明细表报表导出'!$K:$K,7)=O$1)*('2-1 采购订单物料明细表报表导出'!$D:$D=$A251),'2-1 采购订单物料明细表报表导出'!$H:$H,0))</f>
        <v>0</v>
      </c>
    </row>
    <row r="252" ht="29" spans="1:15">
      <c r="A252" s="20" t="s">
        <v>3559</v>
      </c>
      <c r="B252" s="26" t="s">
        <v>2128</v>
      </c>
      <c r="C252" s="27" t="s">
        <v>2129</v>
      </c>
      <c r="D252" s="23" cm="1">
        <f t="array" ref="D252">SUM(IF((LEFT('2-1 采购订单物料明细表报表导出'!$K:$K,7)=D$1)*('2-1 采购订单物料明细表报表导出'!$D:$D=$A252),'2-1 采购订单物料明细表报表导出'!$H:$H,0))</f>
        <v>0</v>
      </c>
      <c r="E252" s="23" cm="1">
        <f t="array" ref="E252">SUM(IF((LEFT('2-1 采购订单物料明细表报表导出'!$K:$K,7)=E$1)*('2-1 采购订单物料明细表报表导出'!$D:$D=$A252),'2-1 采购订单物料明细表报表导出'!$H:$H,0))</f>
        <v>0</v>
      </c>
      <c r="F252" s="23" cm="1">
        <f t="array" ref="F252">SUM(IF((LEFT('2-1 采购订单物料明细表报表导出'!$K:$K,7)=F$1)*('2-1 采购订单物料明细表报表导出'!$D:$D=$A252),'2-1 采购订单物料明细表报表导出'!$H:$H,0))</f>
        <v>0</v>
      </c>
      <c r="G252" s="23" cm="1">
        <f t="array" ref="G252">SUM(IF((LEFT('2-1 采购订单物料明细表报表导出'!$K:$K,7)=G$1)*('2-1 采购订单物料明细表报表导出'!$D:$D=$A252),'2-1 采购订单物料明细表报表导出'!$H:$H,0))</f>
        <v>0</v>
      </c>
      <c r="H252" s="23" cm="1">
        <f t="array" ref="H252">SUM(IF((LEFT('2-1 采购订单物料明细表报表导出'!$K:$K,7)=H$1)*('2-1 采购订单物料明细表报表导出'!$D:$D=$A252),'2-1 采购订单物料明细表报表导出'!$H:$H,0))</f>
        <v>0</v>
      </c>
      <c r="I252" s="23" cm="1">
        <f t="array" ref="I252">SUM(IF((LEFT('2-1 采购订单物料明细表报表导出'!$K:$K,7)=I$1)*('2-1 采购订单物料明细表报表导出'!$D:$D=$A252),'2-1 采购订单物料明细表报表导出'!$H:$H,0))</f>
        <v>0</v>
      </c>
      <c r="J252" s="23" cm="1">
        <f t="array" ref="J252">SUM(IF((LEFT('2-1 采购订单物料明细表报表导出'!$K:$K,7)=J$1)*('2-1 采购订单物料明细表报表导出'!$D:$D=$A252),'2-1 采购订单物料明细表报表导出'!$H:$H,0))</f>
        <v>0</v>
      </c>
      <c r="K252" s="23" cm="1">
        <f t="array" ref="K252">SUM(IF((LEFT('2-1 采购订单物料明细表报表导出'!$K:$K,7)=K$1)*('2-1 采购订单物料明细表报表导出'!$D:$D=$A252),'2-1 采购订单物料明细表报表导出'!$H:$H,0))</f>
        <v>0</v>
      </c>
      <c r="L252" s="23" cm="1">
        <f t="array" ref="L252">SUM(IF((LEFT('2-1 采购订单物料明细表报表导出'!$K:$K,7)=L$1)*('2-1 采购订单物料明细表报表导出'!$D:$D=$A252),'2-1 采购订单物料明细表报表导出'!$H:$H,0))</f>
        <v>0</v>
      </c>
      <c r="M252" s="23" cm="1">
        <f t="array" ref="M252">SUM(IF((LEFT('2-1 采购订单物料明细表报表导出'!$K:$K,7)=M$1)*('2-1 采购订单物料明细表报表导出'!$D:$D=$A252),'2-1 采购订单物料明细表报表导出'!$H:$H,0))</f>
        <v>0</v>
      </c>
      <c r="N252" s="23" cm="1">
        <f t="array" ref="N252">SUM(IF((LEFT('2-1 采购订单物料明细表报表导出'!$K:$K,7)=N$1)*('2-1 采购订单物料明细表报表导出'!$D:$D=$A252),'2-1 采购订单物料明细表报表导出'!$H:$H,0))</f>
        <v>0</v>
      </c>
      <c r="O252" s="23" cm="1">
        <f t="array" ref="O252">SUM(IF((LEFT('2-1 采购订单物料明细表报表导出'!$K:$K,7)=O$1)*('2-1 采购订单物料明细表报表导出'!$D:$D=$A252),'2-1 采购订单物料明细表报表导出'!$H:$H,0))</f>
        <v>0</v>
      </c>
    </row>
    <row r="253" ht="29" spans="1:15">
      <c r="A253" s="20" t="s">
        <v>3560</v>
      </c>
      <c r="B253" s="26" t="s">
        <v>2128</v>
      </c>
      <c r="C253" s="27" t="s">
        <v>2129</v>
      </c>
      <c r="D253" s="23" cm="1">
        <f t="array" ref="D253">SUM(IF((LEFT('2-1 采购订单物料明细表报表导出'!$K:$K,7)=D$1)*('2-1 采购订单物料明细表报表导出'!$D:$D=$A253),'2-1 采购订单物料明细表报表导出'!$H:$H,0))</f>
        <v>0</v>
      </c>
      <c r="E253" s="23" cm="1">
        <f t="array" ref="E253">SUM(IF((LEFT('2-1 采购订单物料明细表报表导出'!$K:$K,7)=E$1)*('2-1 采购订单物料明细表报表导出'!$D:$D=$A253),'2-1 采购订单物料明细表报表导出'!$H:$H,0))</f>
        <v>0</v>
      </c>
      <c r="F253" s="23" cm="1">
        <f t="array" ref="F253">SUM(IF((LEFT('2-1 采购订单物料明细表报表导出'!$K:$K,7)=F$1)*('2-1 采购订单物料明细表报表导出'!$D:$D=$A253),'2-1 采购订单物料明细表报表导出'!$H:$H,0))</f>
        <v>0</v>
      </c>
      <c r="G253" s="23" cm="1">
        <f t="array" ref="G253">SUM(IF((LEFT('2-1 采购订单物料明细表报表导出'!$K:$K,7)=G$1)*('2-1 采购订单物料明细表报表导出'!$D:$D=$A253),'2-1 采购订单物料明细表报表导出'!$H:$H,0))</f>
        <v>0</v>
      </c>
      <c r="H253" s="23" cm="1">
        <f t="array" ref="H253">SUM(IF((LEFT('2-1 采购订单物料明细表报表导出'!$K:$K,7)=H$1)*('2-1 采购订单物料明细表报表导出'!$D:$D=$A253),'2-1 采购订单物料明细表报表导出'!$H:$H,0))</f>
        <v>0</v>
      </c>
      <c r="I253" s="23" cm="1">
        <f t="array" ref="I253">SUM(IF((LEFT('2-1 采购订单物料明细表报表导出'!$K:$K,7)=I$1)*('2-1 采购订单物料明细表报表导出'!$D:$D=$A253),'2-1 采购订单物料明细表报表导出'!$H:$H,0))</f>
        <v>0</v>
      </c>
      <c r="J253" s="23" cm="1">
        <f t="array" ref="J253">SUM(IF((LEFT('2-1 采购订单物料明细表报表导出'!$K:$K,7)=J$1)*('2-1 采购订单物料明细表报表导出'!$D:$D=$A253),'2-1 采购订单物料明细表报表导出'!$H:$H,0))</f>
        <v>0</v>
      </c>
      <c r="K253" s="23" cm="1">
        <f t="array" ref="K253">SUM(IF((LEFT('2-1 采购订单物料明细表报表导出'!$K:$K,7)=K$1)*('2-1 采购订单物料明细表报表导出'!$D:$D=$A253),'2-1 采购订单物料明细表报表导出'!$H:$H,0))</f>
        <v>0</v>
      </c>
      <c r="L253" s="23" cm="1">
        <f t="array" ref="L253">SUM(IF((LEFT('2-1 采购订单物料明细表报表导出'!$K:$K,7)=L$1)*('2-1 采购订单物料明细表报表导出'!$D:$D=$A253),'2-1 采购订单物料明细表报表导出'!$H:$H,0))</f>
        <v>0</v>
      </c>
      <c r="M253" s="23" cm="1">
        <f t="array" ref="M253">SUM(IF((LEFT('2-1 采购订单物料明细表报表导出'!$K:$K,7)=M$1)*('2-1 采购订单物料明细表报表导出'!$D:$D=$A253),'2-1 采购订单物料明细表报表导出'!$H:$H,0))</f>
        <v>0</v>
      </c>
      <c r="N253" s="23" cm="1">
        <f t="array" ref="N253">SUM(IF((LEFT('2-1 采购订单物料明细表报表导出'!$K:$K,7)=N$1)*('2-1 采购订单物料明细表报表导出'!$D:$D=$A253),'2-1 采购订单物料明细表报表导出'!$H:$H,0))</f>
        <v>0</v>
      </c>
      <c r="O253" s="23" cm="1">
        <f t="array" ref="O253">SUM(IF((LEFT('2-1 采购订单物料明细表报表导出'!$K:$K,7)=O$1)*('2-1 采购订单物料明细表报表导出'!$D:$D=$A253),'2-1 采购订单物料明细表报表导出'!$H:$H,0))</f>
        <v>0</v>
      </c>
    </row>
    <row r="254" ht="29" spans="1:15">
      <c r="A254" s="20" t="s">
        <v>3561</v>
      </c>
      <c r="B254" s="26" t="s">
        <v>2128</v>
      </c>
      <c r="C254" s="27" t="s">
        <v>2129</v>
      </c>
      <c r="D254" s="23" cm="1">
        <f t="array" ref="D254">SUM(IF((LEFT('2-1 采购订单物料明细表报表导出'!$K:$K,7)=D$1)*('2-1 采购订单物料明细表报表导出'!$D:$D=$A254),'2-1 采购订单物料明细表报表导出'!$H:$H,0))</f>
        <v>0</v>
      </c>
      <c r="E254" s="23" cm="1">
        <f t="array" ref="E254">SUM(IF((LEFT('2-1 采购订单物料明细表报表导出'!$K:$K,7)=E$1)*('2-1 采购订单物料明细表报表导出'!$D:$D=$A254),'2-1 采购订单物料明细表报表导出'!$H:$H,0))</f>
        <v>0</v>
      </c>
      <c r="F254" s="23" cm="1">
        <f t="array" ref="F254">SUM(IF((LEFT('2-1 采购订单物料明细表报表导出'!$K:$K,7)=F$1)*('2-1 采购订单物料明细表报表导出'!$D:$D=$A254),'2-1 采购订单物料明细表报表导出'!$H:$H,0))</f>
        <v>0</v>
      </c>
      <c r="G254" s="23" cm="1">
        <f t="array" ref="G254">SUM(IF((LEFT('2-1 采购订单物料明细表报表导出'!$K:$K,7)=G$1)*('2-1 采购订单物料明细表报表导出'!$D:$D=$A254),'2-1 采购订单物料明细表报表导出'!$H:$H,0))</f>
        <v>0</v>
      </c>
      <c r="H254" s="23" cm="1">
        <f t="array" ref="H254">SUM(IF((LEFT('2-1 采购订单物料明细表报表导出'!$K:$K,7)=H$1)*('2-1 采购订单物料明细表报表导出'!$D:$D=$A254),'2-1 采购订单物料明细表报表导出'!$H:$H,0))</f>
        <v>0</v>
      </c>
      <c r="I254" s="23" cm="1">
        <f t="array" ref="I254">SUM(IF((LEFT('2-1 采购订单物料明细表报表导出'!$K:$K,7)=I$1)*('2-1 采购订单物料明细表报表导出'!$D:$D=$A254),'2-1 采购订单物料明细表报表导出'!$H:$H,0))</f>
        <v>0</v>
      </c>
      <c r="J254" s="23" cm="1">
        <f t="array" ref="J254">SUM(IF((LEFT('2-1 采购订单物料明细表报表导出'!$K:$K,7)=J$1)*('2-1 采购订单物料明细表报表导出'!$D:$D=$A254),'2-1 采购订单物料明细表报表导出'!$H:$H,0))</f>
        <v>0</v>
      </c>
      <c r="K254" s="23" cm="1">
        <f t="array" ref="K254">SUM(IF((LEFT('2-1 采购订单物料明细表报表导出'!$K:$K,7)=K$1)*('2-1 采购订单物料明细表报表导出'!$D:$D=$A254),'2-1 采购订单物料明细表报表导出'!$H:$H,0))</f>
        <v>0</v>
      </c>
      <c r="L254" s="23" cm="1">
        <f t="array" ref="L254">SUM(IF((LEFT('2-1 采购订单物料明细表报表导出'!$K:$K,7)=L$1)*('2-1 采购订单物料明细表报表导出'!$D:$D=$A254),'2-1 采购订单物料明细表报表导出'!$H:$H,0))</f>
        <v>0</v>
      </c>
      <c r="M254" s="23" cm="1">
        <f t="array" ref="M254">SUM(IF((LEFT('2-1 采购订单物料明细表报表导出'!$K:$K,7)=M$1)*('2-1 采购订单物料明细表报表导出'!$D:$D=$A254),'2-1 采购订单物料明细表报表导出'!$H:$H,0))</f>
        <v>0</v>
      </c>
      <c r="N254" s="23" cm="1">
        <f t="array" ref="N254">SUM(IF((LEFT('2-1 采购订单物料明细表报表导出'!$K:$K,7)=N$1)*('2-1 采购订单物料明细表报表导出'!$D:$D=$A254),'2-1 采购订单物料明细表报表导出'!$H:$H,0))</f>
        <v>0</v>
      </c>
      <c r="O254" s="23" cm="1">
        <f t="array" ref="O254">SUM(IF((LEFT('2-1 采购订单物料明细表报表导出'!$K:$K,7)=O$1)*('2-1 采购订单物料明细表报表导出'!$D:$D=$A254),'2-1 采购订单物料明细表报表导出'!$H:$H,0))</f>
        <v>0</v>
      </c>
    </row>
    <row r="255" ht="29" spans="1:15">
      <c r="A255" s="20" t="s">
        <v>3562</v>
      </c>
      <c r="B255" s="26" t="s">
        <v>2128</v>
      </c>
      <c r="C255" s="27" t="s">
        <v>2129</v>
      </c>
      <c r="D255" s="23" cm="1">
        <f t="array" ref="D255">SUM(IF((LEFT('2-1 采购订单物料明细表报表导出'!$K:$K,7)=D$1)*('2-1 采购订单物料明细表报表导出'!$D:$D=$A255),'2-1 采购订单物料明细表报表导出'!$H:$H,0))</f>
        <v>0</v>
      </c>
      <c r="E255" s="23" cm="1">
        <f t="array" ref="E255">SUM(IF((LEFT('2-1 采购订单物料明细表报表导出'!$K:$K,7)=E$1)*('2-1 采购订单物料明细表报表导出'!$D:$D=$A255),'2-1 采购订单物料明细表报表导出'!$H:$H,0))</f>
        <v>0</v>
      </c>
      <c r="F255" s="23" cm="1">
        <f t="array" ref="F255">SUM(IF((LEFT('2-1 采购订单物料明细表报表导出'!$K:$K,7)=F$1)*('2-1 采购订单物料明细表报表导出'!$D:$D=$A255),'2-1 采购订单物料明细表报表导出'!$H:$H,0))</f>
        <v>0</v>
      </c>
      <c r="G255" s="23" cm="1">
        <f t="array" ref="G255">SUM(IF((LEFT('2-1 采购订单物料明细表报表导出'!$K:$K,7)=G$1)*('2-1 采购订单物料明细表报表导出'!$D:$D=$A255),'2-1 采购订单物料明细表报表导出'!$H:$H,0))</f>
        <v>0</v>
      </c>
      <c r="H255" s="23" cm="1">
        <f t="array" ref="H255">SUM(IF((LEFT('2-1 采购订单物料明细表报表导出'!$K:$K,7)=H$1)*('2-1 采购订单物料明细表报表导出'!$D:$D=$A255),'2-1 采购订单物料明细表报表导出'!$H:$H,0))</f>
        <v>0</v>
      </c>
      <c r="I255" s="23" cm="1">
        <f t="array" ref="I255">SUM(IF((LEFT('2-1 采购订单物料明细表报表导出'!$K:$K,7)=I$1)*('2-1 采购订单物料明细表报表导出'!$D:$D=$A255),'2-1 采购订单物料明细表报表导出'!$H:$H,0))</f>
        <v>0</v>
      </c>
      <c r="J255" s="23" cm="1">
        <f t="array" ref="J255">SUM(IF((LEFT('2-1 采购订单物料明细表报表导出'!$K:$K,7)=J$1)*('2-1 采购订单物料明细表报表导出'!$D:$D=$A255),'2-1 采购订单物料明细表报表导出'!$H:$H,0))</f>
        <v>0</v>
      </c>
      <c r="K255" s="23" cm="1">
        <f t="array" ref="K255">SUM(IF((LEFT('2-1 采购订单物料明细表报表导出'!$K:$K,7)=K$1)*('2-1 采购订单物料明细表报表导出'!$D:$D=$A255),'2-1 采购订单物料明细表报表导出'!$H:$H,0))</f>
        <v>0</v>
      </c>
      <c r="L255" s="23" cm="1">
        <f t="array" ref="L255">SUM(IF((LEFT('2-1 采购订单物料明细表报表导出'!$K:$K,7)=L$1)*('2-1 采购订单物料明细表报表导出'!$D:$D=$A255),'2-1 采购订单物料明细表报表导出'!$H:$H,0))</f>
        <v>0</v>
      </c>
      <c r="M255" s="23" cm="1">
        <f t="array" ref="M255">SUM(IF((LEFT('2-1 采购订单物料明细表报表导出'!$K:$K,7)=M$1)*('2-1 采购订单物料明细表报表导出'!$D:$D=$A255),'2-1 采购订单物料明细表报表导出'!$H:$H,0))</f>
        <v>0</v>
      </c>
      <c r="N255" s="23" cm="1">
        <f t="array" ref="N255">SUM(IF((LEFT('2-1 采购订单物料明细表报表导出'!$K:$K,7)=N$1)*('2-1 采购订单物料明细表报表导出'!$D:$D=$A255),'2-1 采购订单物料明细表报表导出'!$H:$H,0))</f>
        <v>0</v>
      </c>
      <c r="O255" s="23" cm="1">
        <f t="array" ref="O255">SUM(IF((LEFT('2-1 采购订单物料明细表报表导出'!$K:$K,7)=O$1)*('2-1 采购订单物料明细表报表导出'!$D:$D=$A255),'2-1 采购订单物料明细表报表导出'!$H:$H,0))</f>
        <v>0</v>
      </c>
    </row>
    <row r="256" ht="29" spans="1:15">
      <c r="A256" s="20" t="s">
        <v>3563</v>
      </c>
      <c r="B256" s="26" t="s">
        <v>2128</v>
      </c>
      <c r="C256" s="27" t="s">
        <v>2129</v>
      </c>
      <c r="D256" s="23" cm="1">
        <f t="array" ref="D256">SUM(IF((LEFT('2-1 采购订单物料明细表报表导出'!$K:$K,7)=D$1)*('2-1 采购订单物料明细表报表导出'!$D:$D=$A256),'2-1 采购订单物料明细表报表导出'!$H:$H,0))</f>
        <v>0</v>
      </c>
      <c r="E256" s="23" cm="1">
        <f t="array" ref="E256">SUM(IF((LEFT('2-1 采购订单物料明细表报表导出'!$K:$K,7)=E$1)*('2-1 采购订单物料明细表报表导出'!$D:$D=$A256),'2-1 采购订单物料明细表报表导出'!$H:$H,0))</f>
        <v>0</v>
      </c>
      <c r="F256" s="23" cm="1">
        <f t="array" ref="F256">SUM(IF((LEFT('2-1 采购订单物料明细表报表导出'!$K:$K,7)=F$1)*('2-1 采购订单物料明细表报表导出'!$D:$D=$A256),'2-1 采购订单物料明细表报表导出'!$H:$H,0))</f>
        <v>0</v>
      </c>
      <c r="G256" s="23" cm="1">
        <f t="array" ref="G256">SUM(IF((LEFT('2-1 采购订单物料明细表报表导出'!$K:$K,7)=G$1)*('2-1 采购订单物料明细表报表导出'!$D:$D=$A256),'2-1 采购订单物料明细表报表导出'!$H:$H,0))</f>
        <v>0</v>
      </c>
      <c r="H256" s="23" cm="1">
        <f t="array" ref="H256">SUM(IF((LEFT('2-1 采购订单物料明细表报表导出'!$K:$K,7)=H$1)*('2-1 采购订单物料明细表报表导出'!$D:$D=$A256),'2-1 采购订单物料明细表报表导出'!$H:$H,0))</f>
        <v>0</v>
      </c>
      <c r="I256" s="23" cm="1">
        <f t="array" ref="I256">SUM(IF((LEFT('2-1 采购订单物料明细表报表导出'!$K:$K,7)=I$1)*('2-1 采购订单物料明细表报表导出'!$D:$D=$A256),'2-1 采购订单物料明细表报表导出'!$H:$H,0))</f>
        <v>0</v>
      </c>
      <c r="J256" s="23" cm="1">
        <f t="array" ref="J256">SUM(IF((LEFT('2-1 采购订单物料明细表报表导出'!$K:$K,7)=J$1)*('2-1 采购订单物料明细表报表导出'!$D:$D=$A256),'2-1 采购订单物料明细表报表导出'!$H:$H,0))</f>
        <v>0</v>
      </c>
      <c r="K256" s="23" cm="1">
        <f t="array" ref="K256">SUM(IF((LEFT('2-1 采购订单物料明细表报表导出'!$K:$K,7)=K$1)*('2-1 采购订单物料明细表报表导出'!$D:$D=$A256),'2-1 采购订单物料明细表报表导出'!$H:$H,0))</f>
        <v>0</v>
      </c>
      <c r="L256" s="23" cm="1">
        <f t="array" ref="L256">SUM(IF((LEFT('2-1 采购订单物料明细表报表导出'!$K:$K,7)=L$1)*('2-1 采购订单物料明细表报表导出'!$D:$D=$A256),'2-1 采购订单物料明细表报表导出'!$H:$H,0))</f>
        <v>0</v>
      </c>
      <c r="M256" s="23" cm="1">
        <f t="array" ref="M256">SUM(IF((LEFT('2-1 采购订单物料明细表报表导出'!$K:$K,7)=M$1)*('2-1 采购订单物料明细表报表导出'!$D:$D=$A256),'2-1 采购订单物料明细表报表导出'!$H:$H,0))</f>
        <v>0</v>
      </c>
      <c r="N256" s="23" cm="1">
        <f t="array" ref="N256">SUM(IF((LEFT('2-1 采购订单物料明细表报表导出'!$K:$K,7)=N$1)*('2-1 采购订单物料明细表报表导出'!$D:$D=$A256),'2-1 采购订单物料明细表报表导出'!$H:$H,0))</f>
        <v>0</v>
      </c>
      <c r="O256" s="23" cm="1">
        <f t="array" ref="O256">SUM(IF((LEFT('2-1 采购订单物料明细表报表导出'!$K:$K,7)=O$1)*('2-1 采购订单物料明细表报表导出'!$D:$D=$A256),'2-1 采购订单物料明细表报表导出'!$H:$H,0))</f>
        <v>0</v>
      </c>
    </row>
    <row r="257" ht="29" spans="1:15">
      <c r="A257" s="20" t="s">
        <v>3564</v>
      </c>
      <c r="B257" s="26" t="s">
        <v>2128</v>
      </c>
      <c r="C257" s="27" t="s">
        <v>2129</v>
      </c>
      <c r="D257" s="23" cm="1">
        <f t="array" ref="D257">SUM(IF((LEFT('2-1 采购订单物料明细表报表导出'!$K:$K,7)=D$1)*('2-1 采购订单物料明细表报表导出'!$D:$D=$A257),'2-1 采购订单物料明细表报表导出'!$H:$H,0))</f>
        <v>0</v>
      </c>
      <c r="E257" s="23" cm="1">
        <f t="array" ref="E257">SUM(IF((LEFT('2-1 采购订单物料明细表报表导出'!$K:$K,7)=E$1)*('2-1 采购订单物料明细表报表导出'!$D:$D=$A257),'2-1 采购订单物料明细表报表导出'!$H:$H,0))</f>
        <v>0</v>
      </c>
      <c r="F257" s="23" cm="1">
        <f t="array" ref="F257">SUM(IF((LEFT('2-1 采购订单物料明细表报表导出'!$K:$K,7)=F$1)*('2-1 采购订单物料明细表报表导出'!$D:$D=$A257),'2-1 采购订单物料明细表报表导出'!$H:$H,0))</f>
        <v>0</v>
      </c>
      <c r="G257" s="23" cm="1">
        <f t="array" ref="G257">SUM(IF((LEFT('2-1 采购订单物料明细表报表导出'!$K:$K,7)=G$1)*('2-1 采购订单物料明细表报表导出'!$D:$D=$A257),'2-1 采购订单物料明细表报表导出'!$H:$H,0))</f>
        <v>0</v>
      </c>
      <c r="H257" s="23" cm="1">
        <f t="array" ref="H257">SUM(IF((LEFT('2-1 采购订单物料明细表报表导出'!$K:$K,7)=H$1)*('2-1 采购订单物料明细表报表导出'!$D:$D=$A257),'2-1 采购订单物料明细表报表导出'!$H:$H,0))</f>
        <v>0</v>
      </c>
      <c r="I257" s="23" cm="1">
        <f t="array" ref="I257">SUM(IF((LEFT('2-1 采购订单物料明细表报表导出'!$K:$K,7)=I$1)*('2-1 采购订单物料明细表报表导出'!$D:$D=$A257),'2-1 采购订单物料明细表报表导出'!$H:$H,0))</f>
        <v>0</v>
      </c>
      <c r="J257" s="23" cm="1">
        <f t="array" ref="J257">SUM(IF((LEFT('2-1 采购订单物料明细表报表导出'!$K:$K,7)=J$1)*('2-1 采购订单物料明细表报表导出'!$D:$D=$A257),'2-1 采购订单物料明细表报表导出'!$H:$H,0))</f>
        <v>0</v>
      </c>
      <c r="K257" s="23" cm="1">
        <f t="array" ref="K257">SUM(IF((LEFT('2-1 采购订单物料明细表报表导出'!$K:$K,7)=K$1)*('2-1 采购订单物料明细表报表导出'!$D:$D=$A257),'2-1 采购订单物料明细表报表导出'!$H:$H,0))</f>
        <v>0</v>
      </c>
      <c r="L257" s="23" cm="1">
        <f t="array" ref="L257">SUM(IF((LEFT('2-1 采购订单物料明细表报表导出'!$K:$K,7)=L$1)*('2-1 采购订单物料明细表报表导出'!$D:$D=$A257),'2-1 采购订单物料明细表报表导出'!$H:$H,0))</f>
        <v>0</v>
      </c>
      <c r="M257" s="23" cm="1">
        <f t="array" ref="M257">SUM(IF((LEFT('2-1 采购订单物料明细表报表导出'!$K:$K,7)=M$1)*('2-1 采购订单物料明细表报表导出'!$D:$D=$A257),'2-1 采购订单物料明细表报表导出'!$H:$H,0))</f>
        <v>0</v>
      </c>
      <c r="N257" s="23" cm="1">
        <f t="array" ref="N257">SUM(IF((LEFT('2-1 采购订单物料明细表报表导出'!$K:$K,7)=N$1)*('2-1 采购订单物料明细表报表导出'!$D:$D=$A257),'2-1 采购订单物料明细表报表导出'!$H:$H,0))</f>
        <v>0</v>
      </c>
      <c r="O257" s="23" cm="1">
        <f t="array" ref="O257">SUM(IF((LEFT('2-1 采购订单物料明细表报表导出'!$K:$K,7)=O$1)*('2-1 采购订单物料明细表报表导出'!$D:$D=$A257),'2-1 采购订单物料明细表报表导出'!$H:$H,0))</f>
        <v>0</v>
      </c>
    </row>
    <row r="258" ht="29" spans="1:15">
      <c r="A258" s="20" t="s">
        <v>3565</v>
      </c>
      <c r="B258" s="26" t="s">
        <v>2128</v>
      </c>
      <c r="C258" s="27" t="s">
        <v>2129</v>
      </c>
      <c r="D258" s="23" cm="1">
        <f t="array" ref="D258">SUM(IF((LEFT('2-1 采购订单物料明细表报表导出'!$K:$K,7)=D$1)*('2-1 采购订单物料明细表报表导出'!$D:$D=$A258),'2-1 采购订单物料明细表报表导出'!$H:$H,0))</f>
        <v>0</v>
      </c>
      <c r="E258" s="23" cm="1">
        <f t="array" ref="E258">SUM(IF((LEFT('2-1 采购订单物料明细表报表导出'!$K:$K,7)=E$1)*('2-1 采购订单物料明细表报表导出'!$D:$D=$A258),'2-1 采购订单物料明细表报表导出'!$H:$H,0))</f>
        <v>0</v>
      </c>
      <c r="F258" s="23" cm="1">
        <f t="array" ref="F258">SUM(IF((LEFT('2-1 采购订单物料明细表报表导出'!$K:$K,7)=F$1)*('2-1 采购订单物料明细表报表导出'!$D:$D=$A258),'2-1 采购订单物料明细表报表导出'!$H:$H,0))</f>
        <v>0</v>
      </c>
      <c r="G258" s="23" cm="1">
        <f t="array" ref="G258">SUM(IF((LEFT('2-1 采购订单物料明细表报表导出'!$K:$K,7)=G$1)*('2-1 采购订单物料明细表报表导出'!$D:$D=$A258),'2-1 采购订单物料明细表报表导出'!$H:$H,0))</f>
        <v>0</v>
      </c>
      <c r="H258" s="23" cm="1">
        <f t="array" ref="H258">SUM(IF((LEFT('2-1 采购订单物料明细表报表导出'!$K:$K,7)=H$1)*('2-1 采购订单物料明细表报表导出'!$D:$D=$A258),'2-1 采购订单物料明细表报表导出'!$H:$H,0))</f>
        <v>0</v>
      </c>
      <c r="I258" s="23" cm="1">
        <f t="array" ref="I258">SUM(IF((LEFT('2-1 采购订单物料明细表报表导出'!$K:$K,7)=I$1)*('2-1 采购订单物料明细表报表导出'!$D:$D=$A258),'2-1 采购订单物料明细表报表导出'!$H:$H,0))</f>
        <v>0</v>
      </c>
      <c r="J258" s="23" cm="1">
        <f t="array" ref="J258">SUM(IF((LEFT('2-1 采购订单物料明细表报表导出'!$K:$K,7)=J$1)*('2-1 采购订单物料明细表报表导出'!$D:$D=$A258),'2-1 采购订单物料明细表报表导出'!$H:$H,0))</f>
        <v>0</v>
      </c>
      <c r="K258" s="23" cm="1">
        <f t="array" ref="K258">SUM(IF((LEFT('2-1 采购订单物料明细表报表导出'!$K:$K,7)=K$1)*('2-1 采购订单物料明细表报表导出'!$D:$D=$A258),'2-1 采购订单物料明细表报表导出'!$H:$H,0))</f>
        <v>0</v>
      </c>
      <c r="L258" s="23" cm="1">
        <f t="array" ref="L258">SUM(IF((LEFT('2-1 采购订单物料明细表报表导出'!$K:$K,7)=L$1)*('2-1 采购订单物料明细表报表导出'!$D:$D=$A258),'2-1 采购订单物料明细表报表导出'!$H:$H,0))</f>
        <v>0</v>
      </c>
      <c r="M258" s="23" cm="1">
        <f t="array" ref="M258">SUM(IF((LEFT('2-1 采购订单物料明细表报表导出'!$K:$K,7)=M$1)*('2-1 采购订单物料明细表报表导出'!$D:$D=$A258),'2-1 采购订单物料明细表报表导出'!$H:$H,0))</f>
        <v>0</v>
      </c>
      <c r="N258" s="23" cm="1">
        <f t="array" ref="N258">SUM(IF((LEFT('2-1 采购订单物料明细表报表导出'!$K:$K,7)=N$1)*('2-1 采购订单物料明细表报表导出'!$D:$D=$A258),'2-1 采购订单物料明细表报表导出'!$H:$H,0))</f>
        <v>0</v>
      </c>
      <c r="O258" s="23" cm="1">
        <f t="array" ref="O258">SUM(IF((LEFT('2-1 采购订单物料明细表报表导出'!$K:$K,7)=O$1)*('2-1 采购订单物料明细表报表导出'!$D:$D=$A258),'2-1 采购订单物料明细表报表导出'!$H:$H,0))</f>
        <v>0</v>
      </c>
    </row>
    <row r="259" ht="29" spans="1:15">
      <c r="A259" s="20" t="s">
        <v>3566</v>
      </c>
      <c r="B259" s="26" t="s">
        <v>2128</v>
      </c>
      <c r="C259" s="27" t="s">
        <v>2129</v>
      </c>
      <c r="D259" s="23" cm="1">
        <f t="array" ref="D259">SUM(IF((LEFT('2-1 采购订单物料明细表报表导出'!$K:$K,7)=D$1)*('2-1 采购订单物料明细表报表导出'!$D:$D=$A259),'2-1 采购订单物料明细表报表导出'!$H:$H,0))</f>
        <v>0</v>
      </c>
      <c r="E259" s="23" cm="1">
        <f t="array" ref="E259">SUM(IF((LEFT('2-1 采购订单物料明细表报表导出'!$K:$K,7)=E$1)*('2-1 采购订单物料明细表报表导出'!$D:$D=$A259),'2-1 采购订单物料明细表报表导出'!$H:$H,0))</f>
        <v>0</v>
      </c>
      <c r="F259" s="23" cm="1">
        <f t="array" ref="F259">SUM(IF((LEFT('2-1 采购订单物料明细表报表导出'!$K:$K,7)=F$1)*('2-1 采购订单物料明细表报表导出'!$D:$D=$A259),'2-1 采购订单物料明细表报表导出'!$H:$H,0))</f>
        <v>0</v>
      </c>
      <c r="G259" s="23" cm="1">
        <f t="array" ref="G259">SUM(IF((LEFT('2-1 采购订单物料明细表报表导出'!$K:$K,7)=G$1)*('2-1 采购订单物料明细表报表导出'!$D:$D=$A259),'2-1 采购订单物料明细表报表导出'!$H:$H,0))</f>
        <v>0</v>
      </c>
      <c r="H259" s="23" cm="1">
        <f t="array" ref="H259">SUM(IF((LEFT('2-1 采购订单物料明细表报表导出'!$K:$K,7)=H$1)*('2-1 采购订单物料明细表报表导出'!$D:$D=$A259),'2-1 采购订单物料明细表报表导出'!$H:$H,0))</f>
        <v>0</v>
      </c>
      <c r="I259" s="23" cm="1">
        <f t="array" ref="I259">SUM(IF((LEFT('2-1 采购订单物料明细表报表导出'!$K:$K,7)=I$1)*('2-1 采购订单物料明细表报表导出'!$D:$D=$A259),'2-1 采购订单物料明细表报表导出'!$H:$H,0))</f>
        <v>0</v>
      </c>
      <c r="J259" s="23" cm="1">
        <f t="array" ref="J259">SUM(IF((LEFT('2-1 采购订单物料明细表报表导出'!$K:$K,7)=J$1)*('2-1 采购订单物料明细表报表导出'!$D:$D=$A259),'2-1 采购订单物料明细表报表导出'!$H:$H,0))</f>
        <v>0</v>
      </c>
      <c r="K259" s="23" cm="1">
        <f t="array" ref="K259">SUM(IF((LEFT('2-1 采购订单物料明细表报表导出'!$K:$K,7)=K$1)*('2-1 采购订单物料明细表报表导出'!$D:$D=$A259),'2-1 采购订单物料明细表报表导出'!$H:$H,0))</f>
        <v>0</v>
      </c>
      <c r="L259" s="23" cm="1">
        <f t="array" ref="L259">SUM(IF((LEFT('2-1 采购订单物料明细表报表导出'!$K:$K,7)=L$1)*('2-1 采购订单物料明细表报表导出'!$D:$D=$A259),'2-1 采购订单物料明细表报表导出'!$H:$H,0))</f>
        <v>0</v>
      </c>
      <c r="M259" s="23" cm="1">
        <f t="array" ref="M259">SUM(IF((LEFT('2-1 采购订单物料明细表报表导出'!$K:$K,7)=M$1)*('2-1 采购订单物料明细表报表导出'!$D:$D=$A259),'2-1 采购订单物料明细表报表导出'!$H:$H,0))</f>
        <v>0</v>
      </c>
      <c r="N259" s="23" cm="1">
        <f t="array" ref="N259">SUM(IF((LEFT('2-1 采购订单物料明细表报表导出'!$K:$K,7)=N$1)*('2-1 采购订单物料明细表报表导出'!$D:$D=$A259),'2-1 采购订单物料明细表报表导出'!$H:$H,0))</f>
        <v>0</v>
      </c>
      <c r="O259" s="23" cm="1">
        <f t="array" ref="O259">SUM(IF((LEFT('2-1 采购订单物料明细表报表导出'!$K:$K,7)=O$1)*('2-1 采购订单物料明细表报表导出'!$D:$D=$A259),'2-1 采购订单物料明细表报表导出'!$H:$H,0))</f>
        <v>0</v>
      </c>
    </row>
    <row r="260" ht="29" spans="1:15">
      <c r="A260" s="20" t="s">
        <v>3567</v>
      </c>
      <c r="B260" s="26" t="s">
        <v>2128</v>
      </c>
      <c r="C260" s="27" t="s">
        <v>2129</v>
      </c>
      <c r="D260" s="23" cm="1">
        <f t="array" ref="D260">SUM(IF((LEFT('2-1 采购订单物料明细表报表导出'!$K:$K,7)=D$1)*('2-1 采购订单物料明细表报表导出'!$D:$D=$A260),'2-1 采购订单物料明细表报表导出'!$H:$H,0))</f>
        <v>0</v>
      </c>
      <c r="E260" s="23" cm="1">
        <f t="array" ref="E260">SUM(IF((LEFT('2-1 采购订单物料明细表报表导出'!$K:$K,7)=E$1)*('2-1 采购订单物料明细表报表导出'!$D:$D=$A260),'2-1 采购订单物料明细表报表导出'!$H:$H,0))</f>
        <v>0</v>
      </c>
      <c r="F260" s="23" cm="1">
        <f t="array" ref="F260">SUM(IF((LEFT('2-1 采购订单物料明细表报表导出'!$K:$K,7)=F$1)*('2-1 采购订单物料明细表报表导出'!$D:$D=$A260),'2-1 采购订单物料明细表报表导出'!$H:$H,0))</f>
        <v>0</v>
      </c>
      <c r="G260" s="23" cm="1">
        <f t="array" ref="G260">SUM(IF((LEFT('2-1 采购订单物料明细表报表导出'!$K:$K,7)=G$1)*('2-1 采购订单物料明细表报表导出'!$D:$D=$A260),'2-1 采购订单物料明细表报表导出'!$H:$H,0))</f>
        <v>0</v>
      </c>
      <c r="H260" s="23" cm="1">
        <f t="array" ref="H260">SUM(IF((LEFT('2-1 采购订单物料明细表报表导出'!$K:$K,7)=H$1)*('2-1 采购订单物料明细表报表导出'!$D:$D=$A260),'2-1 采购订单物料明细表报表导出'!$H:$H,0))</f>
        <v>0</v>
      </c>
      <c r="I260" s="23" cm="1">
        <f t="array" ref="I260">SUM(IF((LEFT('2-1 采购订单物料明细表报表导出'!$K:$K,7)=I$1)*('2-1 采购订单物料明细表报表导出'!$D:$D=$A260),'2-1 采购订单物料明细表报表导出'!$H:$H,0))</f>
        <v>0</v>
      </c>
      <c r="J260" s="23" cm="1">
        <f t="array" ref="J260">SUM(IF((LEFT('2-1 采购订单物料明细表报表导出'!$K:$K,7)=J$1)*('2-1 采购订单物料明细表报表导出'!$D:$D=$A260),'2-1 采购订单物料明细表报表导出'!$H:$H,0))</f>
        <v>0</v>
      </c>
      <c r="K260" s="23" cm="1">
        <f t="array" ref="K260">SUM(IF((LEFT('2-1 采购订单物料明细表报表导出'!$K:$K,7)=K$1)*('2-1 采购订单物料明细表报表导出'!$D:$D=$A260),'2-1 采购订单物料明细表报表导出'!$H:$H,0))</f>
        <v>0</v>
      </c>
      <c r="L260" s="23" cm="1">
        <f t="array" ref="L260">SUM(IF((LEFT('2-1 采购订单物料明细表报表导出'!$K:$K,7)=L$1)*('2-1 采购订单物料明细表报表导出'!$D:$D=$A260),'2-1 采购订单物料明细表报表导出'!$H:$H,0))</f>
        <v>0</v>
      </c>
      <c r="M260" s="23" cm="1">
        <f t="array" ref="M260">SUM(IF((LEFT('2-1 采购订单物料明细表报表导出'!$K:$K,7)=M$1)*('2-1 采购订单物料明细表报表导出'!$D:$D=$A260),'2-1 采购订单物料明细表报表导出'!$H:$H,0))</f>
        <v>0</v>
      </c>
      <c r="N260" s="23" cm="1">
        <f t="array" ref="N260">SUM(IF((LEFT('2-1 采购订单物料明细表报表导出'!$K:$K,7)=N$1)*('2-1 采购订单物料明细表报表导出'!$D:$D=$A260),'2-1 采购订单物料明细表报表导出'!$H:$H,0))</f>
        <v>0</v>
      </c>
      <c r="O260" s="23" cm="1">
        <f t="array" ref="O260">SUM(IF((LEFT('2-1 采购订单物料明细表报表导出'!$K:$K,7)=O$1)*('2-1 采购订单物料明细表报表导出'!$D:$D=$A260),'2-1 采购订单物料明细表报表导出'!$H:$H,0))</f>
        <v>0</v>
      </c>
    </row>
    <row r="261" ht="29" spans="1:15">
      <c r="A261" s="20" t="s">
        <v>3568</v>
      </c>
      <c r="B261" s="26" t="s">
        <v>2128</v>
      </c>
      <c r="C261" s="27" t="s">
        <v>2129</v>
      </c>
      <c r="D261" s="23" cm="1">
        <f t="array" ref="D261">SUM(IF((LEFT('2-1 采购订单物料明细表报表导出'!$K:$K,7)=D$1)*('2-1 采购订单物料明细表报表导出'!$D:$D=$A261),'2-1 采购订单物料明细表报表导出'!$H:$H,0))</f>
        <v>0</v>
      </c>
      <c r="E261" s="23" cm="1">
        <f t="array" ref="E261">SUM(IF((LEFT('2-1 采购订单物料明细表报表导出'!$K:$K,7)=E$1)*('2-1 采购订单物料明细表报表导出'!$D:$D=$A261),'2-1 采购订单物料明细表报表导出'!$H:$H,0))</f>
        <v>0</v>
      </c>
      <c r="F261" s="23" cm="1">
        <f t="array" ref="F261">SUM(IF((LEFT('2-1 采购订单物料明细表报表导出'!$K:$K,7)=F$1)*('2-1 采购订单物料明细表报表导出'!$D:$D=$A261),'2-1 采购订单物料明细表报表导出'!$H:$H,0))</f>
        <v>0</v>
      </c>
      <c r="G261" s="23" cm="1">
        <f t="array" ref="G261">SUM(IF((LEFT('2-1 采购订单物料明细表报表导出'!$K:$K,7)=G$1)*('2-1 采购订单物料明细表报表导出'!$D:$D=$A261),'2-1 采购订单物料明细表报表导出'!$H:$H,0))</f>
        <v>0</v>
      </c>
      <c r="H261" s="23" cm="1">
        <f t="array" ref="H261">SUM(IF((LEFT('2-1 采购订单物料明细表报表导出'!$K:$K,7)=H$1)*('2-1 采购订单物料明细表报表导出'!$D:$D=$A261),'2-1 采购订单物料明细表报表导出'!$H:$H,0))</f>
        <v>0</v>
      </c>
      <c r="I261" s="23" cm="1">
        <f t="array" ref="I261">SUM(IF((LEFT('2-1 采购订单物料明细表报表导出'!$K:$K,7)=I$1)*('2-1 采购订单物料明细表报表导出'!$D:$D=$A261),'2-1 采购订单物料明细表报表导出'!$H:$H,0))</f>
        <v>0</v>
      </c>
      <c r="J261" s="23" cm="1">
        <f t="array" ref="J261">SUM(IF((LEFT('2-1 采购订单物料明细表报表导出'!$K:$K,7)=J$1)*('2-1 采购订单物料明细表报表导出'!$D:$D=$A261),'2-1 采购订单物料明细表报表导出'!$H:$H,0))</f>
        <v>0</v>
      </c>
      <c r="K261" s="23" cm="1">
        <f t="array" ref="K261">SUM(IF((LEFT('2-1 采购订单物料明细表报表导出'!$K:$K,7)=K$1)*('2-1 采购订单物料明细表报表导出'!$D:$D=$A261),'2-1 采购订单物料明细表报表导出'!$H:$H,0))</f>
        <v>0</v>
      </c>
      <c r="L261" s="23" cm="1">
        <f t="array" ref="L261">SUM(IF((LEFT('2-1 采购订单物料明细表报表导出'!$K:$K,7)=L$1)*('2-1 采购订单物料明细表报表导出'!$D:$D=$A261),'2-1 采购订单物料明细表报表导出'!$H:$H,0))</f>
        <v>0</v>
      </c>
      <c r="M261" s="23" cm="1">
        <f t="array" ref="M261">SUM(IF((LEFT('2-1 采购订单物料明细表报表导出'!$K:$K,7)=M$1)*('2-1 采购订单物料明细表报表导出'!$D:$D=$A261),'2-1 采购订单物料明细表报表导出'!$H:$H,0))</f>
        <v>0</v>
      </c>
      <c r="N261" s="23" cm="1">
        <f t="array" ref="N261">SUM(IF((LEFT('2-1 采购订单物料明细表报表导出'!$K:$K,7)=N$1)*('2-1 采购订单物料明细表报表导出'!$D:$D=$A261),'2-1 采购订单物料明细表报表导出'!$H:$H,0))</f>
        <v>0</v>
      </c>
      <c r="O261" s="23" cm="1">
        <f t="array" ref="O261">SUM(IF((LEFT('2-1 采购订单物料明细表报表导出'!$K:$K,7)=O$1)*('2-1 采购订单物料明细表报表导出'!$D:$D=$A261),'2-1 采购订单物料明细表报表导出'!$H:$H,0))</f>
        <v>0</v>
      </c>
    </row>
    <row r="262" ht="29" spans="1:15">
      <c r="A262" s="20" t="s">
        <v>3569</v>
      </c>
      <c r="B262" s="26" t="s">
        <v>2128</v>
      </c>
      <c r="C262" s="27" t="s">
        <v>2129</v>
      </c>
      <c r="D262" s="23" cm="1">
        <f t="array" ref="D262">SUM(IF((LEFT('2-1 采购订单物料明细表报表导出'!$K:$K,7)=D$1)*('2-1 采购订单物料明细表报表导出'!$D:$D=$A262),'2-1 采购订单物料明细表报表导出'!$H:$H,0))</f>
        <v>0</v>
      </c>
      <c r="E262" s="23" cm="1">
        <f t="array" ref="E262">SUM(IF((LEFT('2-1 采购订单物料明细表报表导出'!$K:$K,7)=E$1)*('2-1 采购订单物料明细表报表导出'!$D:$D=$A262),'2-1 采购订单物料明细表报表导出'!$H:$H,0))</f>
        <v>0</v>
      </c>
      <c r="F262" s="23" cm="1">
        <f t="array" ref="F262">SUM(IF((LEFT('2-1 采购订单物料明细表报表导出'!$K:$K,7)=F$1)*('2-1 采购订单物料明细表报表导出'!$D:$D=$A262),'2-1 采购订单物料明细表报表导出'!$H:$H,0))</f>
        <v>0</v>
      </c>
      <c r="G262" s="23" cm="1">
        <f t="array" ref="G262">SUM(IF((LEFT('2-1 采购订单物料明细表报表导出'!$K:$K,7)=G$1)*('2-1 采购订单物料明细表报表导出'!$D:$D=$A262),'2-1 采购订单物料明细表报表导出'!$H:$H,0))</f>
        <v>0</v>
      </c>
      <c r="H262" s="23" cm="1">
        <f t="array" ref="H262">SUM(IF((LEFT('2-1 采购订单物料明细表报表导出'!$K:$K,7)=H$1)*('2-1 采购订单物料明细表报表导出'!$D:$D=$A262),'2-1 采购订单物料明细表报表导出'!$H:$H,0))</f>
        <v>0</v>
      </c>
      <c r="I262" s="23" cm="1">
        <f t="array" ref="I262">SUM(IF((LEFT('2-1 采购订单物料明细表报表导出'!$K:$K,7)=I$1)*('2-1 采购订单物料明细表报表导出'!$D:$D=$A262),'2-1 采购订单物料明细表报表导出'!$H:$H,0))</f>
        <v>0</v>
      </c>
      <c r="J262" s="23" cm="1">
        <f t="array" ref="J262">SUM(IF((LEFT('2-1 采购订单物料明细表报表导出'!$K:$K,7)=J$1)*('2-1 采购订单物料明细表报表导出'!$D:$D=$A262),'2-1 采购订单物料明细表报表导出'!$H:$H,0))</f>
        <v>0</v>
      </c>
      <c r="K262" s="23" cm="1">
        <f t="array" ref="K262">SUM(IF((LEFT('2-1 采购订单物料明细表报表导出'!$K:$K,7)=K$1)*('2-1 采购订单物料明细表报表导出'!$D:$D=$A262),'2-1 采购订单物料明细表报表导出'!$H:$H,0))</f>
        <v>0</v>
      </c>
      <c r="L262" s="23" cm="1">
        <f t="array" ref="L262">SUM(IF((LEFT('2-1 采购订单物料明细表报表导出'!$K:$K,7)=L$1)*('2-1 采购订单物料明细表报表导出'!$D:$D=$A262),'2-1 采购订单物料明细表报表导出'!$H:$H,0))</f>
        <v>0</v>
      </c>
      <c r="M262" s="23" cm="1">
        <f t="array" ref="M262">SUM(IF((LEFT('2-1 采购订单物料明细表报表导出'!$K:$K,7)=M$1)*('2-1 采购订单物料明细表报表导出'!$D:$D=$A262),'2-1 采购订单物料明细表报表导出'!$H:$H,0))</f>
        <v>0</v>
      </c>
      <c r="N262" s="23" cm="1">
        <f t="array" ref="N262">SUM(IF((LEFT('2-1 采购订单物料明细表报表导出'!$K:$K,7)=N$1)*('2-1 采购订单物料明细表报表导出'!$D:$D=$A262),'2-1 采购订单物料明细表报表导出'!$H:$H,0))</f>
        <v>0</v>
      </c>
      <c r="O262" s="23" cm="1">
        <f t="array" ref="O262">SUM(IF((LEFT('2-1 采购订单物料明细表报表导出'!$K:$K,7)=O$1)*('2-1 采购订单物料明细表报表导出'!$D:$D=$A262),'2-1 采购订单物料明细表报表导出'!$H:$H,0))</f>
        <v>0</v>
      </c>
    </row>
    <row r="263" ht="29" spans="1:15">
      <c r="A263" s="20" t="s">
        <v>3570</v>
      </c>
      <c r="B263" s="26" t="s">
        <v>2128</v>
      </c>
      <c r="C263" s="27" t="s">
        <v>2129</v>
      </c>
      <c r="D263" s="23" cm="1">
        <f t="array" ref="D263">SUM(IF((LEFT('2-1 采购订单物料明细表报表导出'!$K:$K,7)=D$1)*('2-1 采购订单物料明细表报表导出'!$D:$D=$A263),'2-1 采购订单物料明细表报表导出'!$H:$H,0))</f>
        <v>0</v>
      </c>
      <c r="E263" s="23" cm="1">
        <f t="array" ref="E263">SUM(IF((LEFT('2-1 采购订单物料明细表报表导出'!$K:$K,7)=E$1)*('2-1 采购订单物料明细表报表导出'!$D:$D=$A263),'2-1 采购订单物料明细表报表导出'!$H:$H,0))</f>
        <v>0</v>
      </c>
      <c r="F263" s="23" cm="1">
        <f t="array" ref="F263">SUM(IF((LEFT('2-1 采购订单物料明细表报表导出'!$K:$K,7)=F$1)*('2-1 采购订单物料明细表报表导出'!$D:$D=$A263),'2-1 采购订单物料明细表报表导出'!$H:$H,0))</f>
        <v>0</v>
      </c>
      <c r="G263" s="23" cm="1">
        <f t="array" ref="G263">SUM(IF((LEFT('2-1 采购订单物料明细表报表导出'!$K:$K,7)=G$1)*('2-1 采购订单物料明细表报表导出'!$D:$D=$A263),'2-1 采购订单物料明细表报表导出'!$H:$H,0))</f>
        <v>0</v>
      </c>
      <c r="H263" s="23" cm="1">
        <f t="array" ref="H263">SUM(IF((LEFT('2-1 采购订单物料明细表报表导出'!$K:$K,7)=H$1)*('2-1 采购订单物料明细表报表导出'!$D:$D=$A263),'2-1 采购订单物料明细表报表导出'!$H:$H,0))</f>
        <v>0</v>
      </c>
      <c r="I263" s="23" cm="1">
        <f t="array" ref="I263">SUM(IF((LEFT('2-1 采购订单物料明细表报表导出'!$K:$K,7)=I$1)*('2-1 采购订单物料明细表报表导出'!$D:$D=$A263),'2-1 采购订单物料明细表报表导出'!$H:$H,0))</f>
        <v>0</v>
      </c>
      <c r="J263" s="23" cm="1">
        <f t="array" ref="J263">SUM(IF((LEFT('2-1 采购订单物料明细表报表导出'!$K:$K,7)=J$1)*('2-1 采购订单物料明细表报表导出'!$D:$D=$A263),'2-1 采购订单物料明细表报表导出'!$H:$H,0))</f>
        <v>0</v>
      </c>
      <c r="K263" s="23" cm="1">
        <f t="array" ref="K263">SUM(IF((LEFT('2-1 采购订单物料明细表报表导出'!$K:$K,7)=K$1)*('2-1 采购订单物料明细表报表导出'!$D:$D=$A263),'2-1 采购订单物料明细表报表导出'!$H:$H,0))</f>
        <v>0</v>
      </c>
      <c r="L263" s="23" cm="1">
        <f t="array" ref="L263">SUM(IF((LEFT('2-1 采购订单物料明细表报表导出'!$K:$K,7)=L$1)*('2-1 采购订单物料明细表报表导出'!$D:$D=$A263),'2-1 采购订单物料明细表报表导出'!$H:$H,0))</f>
        <v>0</v>
      </c>
      <c r="M263" s="23" cm="1">
        <f t="array" ref="M263">SUM(IF((LEFT('2-1 采购订单物料明细表报表导出'!$K:$K,7)=M$1)*('2-1 采购订单物料明细表报表导出'!$D:$D=$A263),'2-1 采购订单物料明细表报表导出'!$H:$H,0))</f>
        <v>0</v>
      </c>
      <c r="N263" s="23" cm="1">
        <f t="array" ref="N263">SUM(IF((LEFT('2-1 采购订单物料明细表报表导出'!$K:$K,7)=N$1)*('2-1 采购订单物料明细表报表导出'!$D:$D=$A263),'2-1 采购订单物料明细表报表导出'!$H:$H,0))</f>
        <v>0</v>
      </c>
      <c r="O263" s="23" cm="1">
        <f t="array" ref="O263">SUM(IF((LEFT('2-1 采购订单物料明细表报表导出'!$K:$K,7)=O$1)*('2-1 采购订单物料明细表报表导出'!$D:$D=$A263),'2-1 采购订单物料明细表报表导出'!$H:$H,0))</f>
        <v>0</v>
      </c>
    </row>
    <row r="264" ht="29" spans="1:15">
      <c r="A264" s="20" t="s">
        <v>3571</v>
      </c>
      <c r="B264" s="26" t="s">
        <v>2128</v>
      </c>
      <c r="C264" s="27" t="s">
        <v>2129</v>
      </c>
      <c r="D264" s="23" cm="1">
        <f t="array" ref="D264">SUM(IF((LEFT('2-1 采购订单物料明细表报表导出'!$K:$K,7)=D$1)*('2-1 采购订单物料明细表报表导出'!$D:$D=$A264),'2-1 采购订单物料明细表报表导出'!$H:$H,0))</f>
        <v>0</v>
      </c>
      <c r="E264" s="23" cm="1">
        <f t="array" ref="E264">SUM(IF((LEFT('2-1 采购订单物料明细表报表导出'!$K:$K,7)=E$1)*('2-1 采购订单物料明细表报表导出'!$D:$D=$A264),'2-1 采购订单物料明细表报表导出'!$H:$H,0))</f>
        <v>0</v>
      </c>
      <c r="F264" s="23" cm="1">
        <f t="array" ref="F264">SUM(IF((LEFT('2-1 采购订单物料明细表报表导出'!$K:$K,7)=F$1)*('2-1 采购订单物料明细表报表导出'!$D:$D=$A264),'2-1 采购订单物料明细表报表导出'!$H:$H,0))</f>
        <v>0</v>
      </c>
      <c r="G264" s="23" cm="1">
        <f t="array" ref="G264">SUM(IF((LEFT('2-1 采购订单物料明细表报表导出'!$K:$K,7)=G$1)*('2-1 采购订单物料明细表报表导出'!$D:$D=$A264),'2-1 采购订单物料明细表报表导出'!$H:$H,0))</f>
        <v>0</v>
      </c>
      <c r="H264" s="23" cm="1">
        <f t="array" ref="H264">SUM(IF((LEFT('2-1 采购订单物料明细表报表导出'!$K:$K,7)=H$1)*('2-1 采购订单物料明细表报表导出'!$D:$D=$A264),'2-1 采购订单物料明细表报表导出'!$H:$H,0))</f>
        <v>0</v>
      </c>
      <c r="I264" s="23" cm="1">
        <f t="array" ref="I264">SUM(IF((LEFT('2-1 采购订单物料明细表报表导出'!$K:$K,7)=I$1)*('2-1 采购订单物料明细表报表导出'!$D:$D=$A264),'2-1 采购订单物料明细表报表导出'!$H:$H,0))</f>
        <v>0</v>
      </c>
      <c r="J264" s="23" cm="1">
        <f t="array" ref="J264">SUM(IF((LEFT('2-1 采购订单物料明细表报表导出'!$K:$K,7)=J$1)*('2-1 采购订单物料明细表报表导出'!$D:$D=$A264),'2-1 采购订单物料明细表报表导出'!$H:$H,0))</f>
        <v>0</v>
      </c>
      <c r="K264" s="23" cm="1">
        <f t="array" ref="K264">SUM(IF((LEFT('2-1 采购订单物料明细表报表导出'!$K:$K,7)=K$1)*('2-1 采购订单物料明细表报表导出'!$D:$D=$A264),'2-1 采购订单物料明细表报表导出'!$H:$H,0))</f>
        <v>0</v>
      </c>
      <c r="L264" s="23" cm="1">
        <f t="array" ref="L264">SUM(IF((LEFT('2-1 采购订单物料明细表报表导出'!$K:$K,7)=L$1)*('2-1 采购订单物料明细表报表导出'!$D:$D=$A264),'2-1 采购订单物料明细表报表导出'!$H:$H,0))</f>
        <v>0</v>
      </c>
      <c r="M264" s="23" cm="1">
        <f t="array" ref="M264">SUM(IF((LEFT('2-1 采购订单物料明细表报表导出'!$K:$K,7)=M$1)*('2-1 采购订单物料明细表报表导出'!$D:$D=$A264),'2-1 采购订单物料明细表报表导出'!$H:$H,0))</f>
        <v>0</v>
      </c>
      <c r="N264" s="23" cm="1">
        <f t="array" ref="N264">SUM(IF((LEFT('2-1 采购订单物料明细表报表导出'!$K:$K,7)=N$1)*('2-1 采购订单物料明细表报表导出'!$D:$D=$A264),'2-1 采购订单物料明细表报表导出'!$H:$H,0))</f>
        <v>0</v>
      </c>
      <c r="O264" s="23" cm="1">
        <f t="array" ref="O264">SUM(IF((LEFT('2-1 采购订单物料明细表报表导出'!$K:$K,7)=O$1)*('2-1 采购订单物料明细表报表导出'!$D:$D=$A264),'2-1 采购订单物料明细表报表导出'!$H:$H,0))</f>
        <v>0</v>
      </c>
    </row>
    <row r="265" ht="29" spans="1:15">
      <c r="A265" s="20" t="s">
        <v>3572</v>
      </c>
      <c r="B265" s="26" t="s">
        <v>2128</v>
      </c>
      <c r="C265" s="27" t="s">
        <v>2129</v>
      </c>
      <c r="D265" s="23" cm="1">
        <f t="array" ref="D265">SUM(IF((LEFT('2-1 采购订单物料明细表报表导出'!$K:$K,7)=D$1)*('2-1 采购订单物料明细表报表导出'!$D:$D=$A265),'2-1 采购订单物料明细表报表导出'!$H:$H,0))</f>
        <v>0</v>
      </c>
      <c r="E265" s="23" cm="1">
        <f t="array" ref="E265">SUM(IF((LEFT('2-1 采购订单物料明细表报表导出'!$K:$K,7)=E$1)*('2-1 采购订单物料明细表报表导出'!$D:$D=$A265),'2-1 采购订单物料明细表报表导出'!$H:$H,0))</f>
        <v>0</v>
      </c>
      <c r="F265" s="23" cm="1">
        <f t="array" ref="F265">SUM(IF((LEFT('2-1 采购订单物料明细表报表导出'!$K:$K,7)=F$1)*('2-1 采购订单物料明细表报表导出'!$D:$D=$A265),'2-1 采购订单物料明细表报表导出'!$H:$H,0))</f>
        <v>0</v>
      </c>
      <c r="G265" s="23" cm="1">
        <f t="array" ref="G265">SUM(IF((LEFT('2-1 采购订单物料明细表报表导出'!$K:$K,7)=G$1)*('2-1 采购订单物料明细表报表导出'!$D:$D=$A265),'2-1 采购订单物料明细表报表导出'!$H:$H,0))</f>
        <v>0</v>
      </c>
      <c r="H265" s="23" cm="1">
        <f t="array" ref="H265">SUM(IF((LEFT('2-1 采购订单物料明细表报表导出'!$K:$K,7)=H$1)*('2-1 采购订单物料明细表报表导出'!$D:$D=$A265),'2-1 采购订单物料明细表报表导出'!$H:$H,0))</f>
        <v>0</v>
      </c>
      <c r="I265" s="23" cm="1">
        <f t="array" ref="I265">SUM(IF((LEFT('2-1 采购订单物料明细表报表导出'!$K:$K,7)=I$1)*('2-1 采购订单物料明细表报表导出'!$D:$D=$A265),'2-1 采购订单物料明细表报表导出'!$H:$H,0))</f>
        <v>0</v>
      </c>
      <c r="J265" s="23" cm="1">
        <f t="array" ref="J265">SUM(IF((LEFT('2-1 采购订单物料明细表报表导出'!$K:$K,7)=J$1)*('2-1 采购订单物料明细表报表导出'!$D:$D=$A265),'2-1 采购订单物料明细表报表导出'!$H:$H,0))</f>
        <v>0</v>
      </c>
      <c r="K265" s="23" cm="1">
        <f t="array" ref="K265">SUM(IF((LEFT('2-1 采购订单物料明细表报表导出'!$K:$K,7)=K$1)*('2-1 采购订单物料明细表报表导出'!$D:$D=$A265),'2-1 采购订单物料明细表报表导出'!$H:$H,0))</f>
        <v>0</v>
      </c>
      <c r="L265" s="23" cm="1">
        <f t="array" ref="L265">SUM(IF((LEFT('2-1 采购订单物料明细表报表导出'!$K:$K,7)=L$1)*('2-1 采购订单物料明细表报表导出'!$D:$D=$A265),'2-1 采购订单物料明细表报表导出'!$H:$H,0))</f>
        <v>0</v>
      </c>
      <c r="M265" s="23" cm="1">
        <f t="array" ref="M265">SUM(IF((LEFT('2-1 采购订单物料明细表报表导出'!$K:$K,7)=M$1)*('2-1 采购订单物料明细表报表导出'!$D:$D=$A265),'2-1 采购订单物料明细表报表导出'!$H:$H,0))</f>
        <v>0</v>
      </c>
      <c r="N265" s="23" cm="1">
        <f t="array" ref="N265">SUM(IF((LEFT('2-1 采购订单物料明细表报表导出'!$K:$K,7)=N$1)*('2-1 采购订单物料明细表报表导出'!$D:$D=$A265),'2-1 采购订单物料明细表报表导出'!$H:$H,0))</f>
        <v>0</v>
      </c>
      <c r="O265" s="23" cm="1">
        <f t="array" ref="O265">SUM(IF((LEFT('2-1 采购订单物料明细表报表导出'!$K:$K,7)=O$1)*('2-1 采购订单物料明细表报表导出'!$D:$D=$A265),'2-1 采购订单物料明细表报表导出'!$H:$H,0))</f>
        <v>0</v>
      </c>
    </row>
    <row r="266" ht="29" spans="1:15">
      <c r="A266" s="20" t="s">
        <v>3573</v>
      </c>
      <c r="B266" s="26" t="s">
        <v>2128</v>
      </c>
      <c r="C266" s="27" t="s">
        <v>2129</v>
      </c>
      <c r="D266" s="23" cm="1">
        <f t="array" ref="D266">SUM(IF((LEFT('2-1 采购订单物料明细表报表导出'!$K:$K,7)=D$1)*('2-1 采购订单物料明细表报表导出'!$D:$D=$A266),'2-1 采购订单物料明细表报表导出'!$H:$H,0))</f>
        <v>0</v>
      </c>
      <c r="E266" s="23" cm="1">
        <f t="array" ref="E266">SUM(IF((LEFT('2-1 采购订单物料明细表报表导出'!$K:$K,7)=E$1)*('2-1 采购订单物料明细表报表导出'!$D:$D=$A266),'2-1 采购订单物料明细表报表导出'!$H:$H,0))</f>
        <v>0</v>
      </c>
      <c r="F266" s="23" cm="1">
        <f t="array" ref="F266">SUM(IF((LEFT('2-1 采购订单物料明细表报表导出'!$K:$K,7)=F$1)*('2-1 采购订单物料明细表报表导出'!$D:$D=$A266),'2-1 采购订单物料明细表报表导出'!$H:$H,0))</f>
        <v>0</v>
      </c>
      <c r="G266" s="23" cm="1">
        <f t="array" ref="G266">SUM(IF((LEFT('2-1 采购订单物料明细表报表导出'!$K:$K,7)=G$1)*('2-1 采购订单物料明细表报表导出'!$D:$D=$A266),'2-1 采购订单物料明细表报表导出'!$H:$H,0))</f>
        <v>0</v>
      </c>
      <c r="H266" s="23" cm="1">
        <f t="array" ref="H266">SUM(IF((LEFT('2-1 采购订单物料明细表报表导出'!$K:$K,7)=H$1)*('2-1 采购订单物料明细表报表导出'!$D:$D=$A266),'2-1 采购订单物料明细表报表导出'!$H:$H,0))</f>
        <v>0</v>
      </c>
      <c r="I266" s="23" cm="1">
        <f t="array" ref="I266">SUM(IF((LEFT('2-1 采购订单物料明细表报表导出'!$K:$K,7)=I$1)*('2-1 采购订单物料明细表报表导出'!$D:$D=$A266),'2-1 采购订单物料明细表报表导出'!$H:$H,0))</f>
        <v>0</v>
      </c>
      <c r="J266" s="23" cm="1">
        <f t="array" ref="J266">SUM(IF((LEFT('2-1 采购订单物料明细表报表导出'!$K:$K,7)=J$1)*('2-1 采购订单物料明细表报表导出'!$D:$D=$A266),'2-1 采购订单物料明细表报表导出'!$H:$H,0))</f>
        <v>0</v>
      </c>
      <c r="K266" s="23" cm="1">
        <f t="array" ref="K266">SUM(IF((LEFT('2-1 采购订单物料明细表报表导出'!$K:$K,7)=K$1)*('2-1 采购订单物料明细表报表导出'!$D:$D=$A266),'2-1 采购订单物料明细表报表导出'!$H:$H,0))</f>
        <v>0</v>
      </c>
      <c r="L266" s="23" cm="1">
        <f t="array" ref="L266">SUM(IF((LEFT('2-1 采购订单物料明细表报表导出'!$K:$K,7)=L$1)*('2-1 采购订单物料明细表报表导出'!$D:$D=$A266),'2-1 采购订单物料明细表报表导出'!$H:$H,0))</f>
        <v>0</v>
      </c>
      <c r="M266" s="23" cm="1">
        <f t="array" ref="M266">SUM(IF((LEFT('2-1 采购订单物料明细表报表导出'!$K:$K,7)=M$1)*('2-1 采购订单物料明细表报表导出'!$D:$D=$A266),'2-1 采购订单物料明细表报表导出'!$H:$H,0))</f>
        <v>0</v>
      </c>
      <c r="N266" s="23" cm="1">
        <f t="array" ref="N266">SUM(IF((LEFT('2-1 采购订单物料明细表报表导出'!$K:$K,7)=N$1)*('2-1 采购订单物料明细表报表导出'!$D:$D=$A266),'2-1 采购订单物料明细表报表导出'!$H:$H,0))</f>
        <v>0</v>
      </c>
      <c r="O266" s="23" cm="1">
        <f t="array" ref="O266">SUM(IF((LEFT('2-1 采购订单物料明细表报表导出'!$K:$K,7)=O$1)*('2-1 采购订单物料明细表报表导出'!$D:$D=$A266),'2-1 采购订单物料明细表报表导出'!$H:$H,0))</f>
        <v>0</v>
      </c>
    </row>
    <row r="267" ht="29" spans="1:15">
      <c r="A267" s="20" t="s">
        <v>3574</v>
      </c>
      <c r="B267" s="26" t="s">
        <v>2128</v>
      </c>
      <c r="C267" s="27" t="s">
        <v>2129</v>
      </c>
      <c r="D267" s="23" cm="1">
        <f t="array" ref="D267">SUM(IF((LEFT('2-1 采购订单物料明细表报表导出'!$K:$K,7)=D$1)*('2-1 采购订单物料明细表报表导出'!$D:$D=$A267),'2-1 采购订单物料明细表报表导出'!$H:$H,0))</f>
        <v>0</v>
      </c>
      <c r="E267" s="23" cm="1">
        <f t="array" ref="E267">SUM(IF((LEFT('2-1 采购订单物料明细表报表导出'!$K:$K,7)=E$1)*('2-1 采购订单物料明细表报表导出'!$D:$D=$A267),'2-1 采购订单物料明细表报表导出'!$H:$H,0))</f>
        <v>0</v>
      </c>
      <c r="F267" s="23" cm="1">
        <f t="array" ref="F267">SUM(IF((LEFT('2-1 采购订单物料明细表报表导出'!$K:$K,7)=F$1)*('2-1 采购订单物料明细表报表导出'!$D:$D=$A267),'2-1 采购订单物料明细表报表导出'!$H:$H,0))</f>
        <v>0</v>
      </c>
      <c r="G267" s="23" cm="1">
        <f t="array" ref="G267">SUM(IF((LEFT('2-1 采购订单物料明细表报表导出'!$K:$K,7)=G$1)*('2-1 采购订单物料明细表报表导出'!$D:$D=$A267),'2-1 采购订单物料明细表报表导出'!$H:$H,0))</f>
        <v>0</v>
      </c>
      <c r="H267" s="23" cm="1">
        <f t="array" ref="H267">SUM(IF((LEFT('2-1 采购订单物料明细表报表导出'!$K:$K,7)=H$1)*('2-1 采购订单物料明细表报表导出'!$D:$D=$A267),'2-1 采购订单物料明细表报表导出'!$H:$H,0))</f>
        <v>0</v>
      </c>
      <c r="I267" s="23" cm="1">
        <f t="array" ref="I267">SUM(IF((LEFT('2-1 采购订单物料明细表报表导出'!$K:$K,7)=I$1)*('2-1 采购订单物料明细表报表导出'!$D:$D=$A267),'2-1 采购订单物料明细表报表导出'!$H:$H,0))</f>
        <v>0</v>
      </c>
      <c r="J267" s="23" cm="1">
        <f t="array" ref="J267">SUM(IF((LEFT('2-1 采购订单物料明细表报表导出'!$K:$K,7)=J$1)*('2-1 采购订单物料明细表报表导出'!$D:$D=$A267),'2-1 采购订单物料明细表报表导出'!$H:$H,0))</f>
        <v>0</v>
      </c>
      <c r="K267" s="23" cm="1">
        <f t="array" ref="K267">SUM(IF((LEFT('2-1 采购订单物料明细表报表导出'!$K:$K,7)=K$1)*('2-1 采购订单物料明细表报表导出'!$D:$D=$A267),'2-1 采购订单物料明细表报表导出'!$H:$H,0))</f>
        <v>0</v>
      </c>
      <c r="L267" s="23" cm="1">
        <f t="array" ref="L267">SUM(IF((LEFT('2-1 采购订单物料明细表报表导出'!$K:$K,7)=L$1)*('2-1 采购订单物料明细表报表导出'!$D:$D=$A267),'2-1 采购订单物料明细表报表导出'!$H:$H,0))</f>
        <v>0</v>
      </c>
      <c r="M267" s="23" cm="1">
        <f t="array" ref="M267">SUM(IF((LEFT('2-1 采购订单物料明细表报表导出'!$K:$K,7)=M$1)*('2-1 采购订单物料明细表报表导出'!$D:$D=$A267),'2-1 采购订单物料明细表报表导出'!$H:$H,0))</f>
        <v>0</v>
      </c>
      <c r="N267" s="23" cm="1">
        <f t="array" ref="N267">SUM(IF((LEFT('2-1 采购订单物料明细表报表导出'!$K:$K,7)=N$1)*('2-1 采购订单物料明细表报表导出'!$D:$D=$A267),'2-1 采购订单物料明细表报表导出'!$H:$H,0))</f>
        <v>0</v>
      </c>
      <c r="O267" s="23" cm="1">
        <f t="array" ref="O267">SUM(IF((LEFT('2-1 采购订单物料明细表报表导出'!$K:$K,7)=O$1)*('2-1 采购订单物料明细表报表导出'!$D:$D=$A267),'2-1 采购订单物料明细表报表导出'!$H:$H,0))</f>
        <v>0</v>
      </c>
    </row>
    <row r="268" ht="29" spans="1:15">
      <c r="A268" s="20" t="s">
        <v>3575</v>
      </c>
      <c r="B268" s="26" t="s">
        <v>2128</v>
      </c>
      <c r="C268" s="27" t="s">
        <v>2129</v>
      </c>
      <c r="D268" s="23" cm="1">
        <f t="array" ref="D268">SUM(IF((LEFT('2-1 采购订单物料明细表报表导出'!$K:$K,7)=D$1)*('2-1 采购订单物料明细表报表导出'!$D:$D=$A268),'2-1 采购订单物料明细表报表导出'!$H:$H,0))</f>
        <v>0</v>
      </c>
      <c r="E268" s="23" cm="1">
        <f t="array" ref="E268">SUM(IF((LEFT('2-1 采购订单物料明细表报表导出'!$K:$K,7)=E$1)*('2-1 采购订单物料明细表报表导出'!$D:$D=$A268),'2-1 采购订单物料明细表报表导出'!$H:$H,0))</f>
        <v>0</v>
      </c>
      <c r="F268" s="23" cm="1">
        <f t="array" ref="F268">SUM(IF((LEFT('2-1 采购订单物料明细表报表导出'!$K:$K,7)=F$1)*('2-1 采购订单物料明细表报表导出'!$D:$D=$A268),'2-1 采购订单物料明细表报表导出'!$H:$H,0))</f>
        <v>0</v>
      </c>
      <c r="G268" s="23" cm="1">
        <f t="array" ref="G268">SUM(IF((LEFT('2-1 采购订单物料明细表报表导出'!$K:$K,7)=G$1)*('2-1 采购订单物料明细表报表导出'!$D:$D=$A268),'2-1 采购订单物料明细表报表导出'!$H:$H,0))</f>
        <v>0</v>
      </c>
      <c r="H268" s="23" cm="1">
        <f t="array" ref="H268">SUM(IF((LEFT('2-1 采购订单物料明细表报表导出'!$K:$K,7)=H$1)*('2-1 采购订单物料明细表报表导出'!$D:$D=$A268),'2-1 采购订单物料明细表报表导出'!$H:$H,0))</f>
        <v>0</v>
      </c>
      <c r="I268" s="23" cm="1">
        <f t="array" ref="I268">SUM(IF((LEFT('2-1 采购订单物料明细表报表导出'!$K:$K,7)=I$1)*('2-1 采购订单物料明细表报表导出'!$D:$D=$A268),'2-1 采购订单物料明细表报表导出'!$H:$H,0))</f>
        <v>0</v>
      </c>
      <c r="J268" s="23" cm="1">
        <f t="array" ref="J268">SUM(IF((LEFT('2-1 采购订单物料明细表报表导出'!$K:$K,7)=J$1)*('2-1 采购订单物料明细表报表导出'!$D:$D=$A268),'2-1 采购订单物料明细表报表导出'!$H:$H,0))</f>
        <v>0</v>
      </c>
      <c r="K268" s="23" cm="1">
        <f t="array" ref="K268">SUM(IF((LEFT('2-1 采购订单物料明细表报表导出'!$K:$K,7)=K$1)*('2-1 采购订单物料明细表报表导出'!$D:$D=$A268),'2-1 采购订单物料明细表报表导出'!$H:$H,0))</f>
        <v>0</v>
      </c>
      <c r="L268" s="23" cm="1">
        <f t="array" ref="L268">SUM(IF((LEFT('2-1 采购订单物料明细表报表导出'!$K:$K,7)=L$1)*('2-1 采购订单物料明细表报表导出'!$D:$D=$A268),'2-1 采购订单物料明细表报表导出'!$H:$H,0))</f>
        <v>0</v>
      </c>
      <c r="M268" s="23" cm="1">
        <f t="array" ref="M268">SUM(IF((LEFT('2-1 采购订单物料明细表报表导出'!$K:$K,7)=M$1)*('2-1 采购订单物料明细表报表导出'!$D:$D=$A268),'2-1 采购订单物料明细表报表导出'!$H:$H,0))</f>
        <v>0</v>
      </c>
      <c r="N268" s="23" cm="1">
        <f t="array" ref="N268">SUM(IF((LEFT('2-1 采购订单物料明细表报表导出'!$K:$K,7)=N$1)*('2-1 采购订单物料明细表报表导出'!$D:$D=$A268),'2-1 采购订单物料明细表报表导出'!$H:$H,0))</f>
        <v>0</v>
      </c>
      <c r="O268" s="23" cm="1">
        <f t="array" ref="O268">SUM(IF((LEFT('2-1 采购订单物料明细表报表导出'!$K:$K,7)=O$1)*('2-1 采购订单物料明细表报表导出'!$D:$D=$A268),'2-1 采购订单物料明细表报表导出'!$H:$H,0))</f>
        <v>0</v>
      </c>
    </row>
    <row r="269" ht="29" spans="1:15">
      <c r="A269" s="20" t="s">
        <v>3576</v>
      </c>
      <c r="B269" s="26" t="s">
        <v>2128</v>
      </c>
      <c r="C269" s="27" t="s">
        <v>2129</v>
      </c>
      <c r="D269" s="23" cm="1">
        <f t="array" ref="D269">SUM(IF((LEFT('2-1 采购订单物料明细表报表导出'!$K:$K,7)=D$1)*('2-1 采购订单物料明细表报表导出'!$D:$D=$A269),'2-1 采购订单物料明细表报表导出'!$H:$H,0))</f>
        <v>0</v>
      </c>
      <c r="E269" s="23" cm="1">
        <f t="array" ref="E269">SUM(IF((LEFT('2-1 采购订单物料明细表报表导出'!$K:$K,7)=E$1)*('2-1 采购订单物料明细表报表导出'!$D:$D=$A269),'2-1 采购订单物料明细表报表导出'!$H:$H,0))</f>
        <v>0</v>
      </c>
      <c r="F269" s="23" cm="1">
        <f t="array" ref="F269">SUM(IF((LEFT('2-1 采购订单物料明细表报表导出'!$K:$K,7)=F$1)*('2-1 采购订单物料明细表报表导出'!$D:$D=$A269),'2-1 采购订单物料明细表报表导出'!$H:$H,0))</f>
        <v>0</v>
      </c>
      <c r="G269" s="23" cm="1">
        <f t="array" ref="G269">SUM(IF((LEFT('2-1 采购订单物料明细表报表导出'!$K:$K,7)=G$1)*('2-1 采购订单物料明细表报表导出'!$D:$D=$A269),'2-1 采购订单物料明细表报表导出'!$H:$H,0))</f>
        <v>0</v>
      </c>
      <c r="H269" s="23" cm="1">
        <f t="array" ref="H269">SUM(IF((LEFT('2-1 采购订单物料明细表报表导出'!$K:$K,7)=H$1)*('2-1 采购订单物料明细表报表导出'!$D:$D=$A269),'2-1 采购订单物料明细表报表导出'!$H:$H,0))</f>
        <v>0</v>
      </c>
      <c r="I269" s="23" cm="1">
        <f t="array" ref="I269">SUM(IF((LEFT('2-1 采购订单物料明细表报表导出'!$K:$K,7)=I$1)*('2-1 采购订单物料明细表报表导出'!$D:$D=$A269),'2-1 采购订单物料明细表报表导出'!$H:$H,0))</f>
        <v>0</v>
      </c>
      <c r="J269" s="23" cm="1">
        <f t="array" ref="J269">SUM(IF((LEFT('2-1 采购订单物料明细表报表导出'!$K:$K,7)=J$1)*('2-1 采购订单物料明细表报表导出'!$D:$D=$A269),'2-1 采购订单物料明细表报表导出'!$H:$H,0))</f>
        <v>0</v>
      </c>
      <c r="K269" s="23" cm="1">
        <f t="array" ref="K269">SUM(IF((LEFT('2-1 采购订单物料明细表报表导出'!$K:$K,7)=K$1)*('2-1 采购订单物料明细表报表导出'!$D:$D=$A269),'2-1 采购订单物料明细表报表导出'!$H:$H,0))</f>
        <v>0</v>
      </c>
      <c r="L269" s="23" cm="1">
        <f t="array" ref="L269">SUM(IF((LEFT('2-1 采购订单物料明细表报表导出'!$K:$K,7)=L$1)*('2-1 采购订单物料明细表报表导出'!$D:$D=$A269),'2-1 采购订单物料明细表报表导出'!$H:$H,0))</f>
        <v>0</v>
      </c>
      <c r="M269" s="23" cm="1">
        <f t="array" ref="M269">SUM(IF((LEFT('2-1 采购订单物料明细表报表导出'!$K:$K,7)=M$1)*('2-1 采购订单物料明细表报表导出'!$D:$D=$A269),'2-1 采购订单物料明细表报表导出'!$H:$H,0))</f>
        <v>0</v>
      </c>
      <c r="N269" s="23" cm="1">
        <f t="array" ref="N269">SUM(IF((LEFT('2-1 采购订单物料明细表报表导出'!$K:$K,7)=N$1)*('2-1 采购订单物料明细表报表导出'!$D:$D=$A269),'2-1 采购订单物料明细表报表导出'!$H:$H,0))</f>
        <v>0</v>
      </c>
      <c r="O269" s="23" cm="1">
        <f t="array" ref="O269">SUM(IF((LEFT('2-1 采购订单物料明细表报表导出'!$K:$K,7)=O$1)*('2-1 采购订单物料明细表报表导出'!$D:$D=$A269),'2-1 采购订单物料明细表报表导出'!$H:$H,0))</f>
        <v>0</v>
      </c>
    </row>
    <row r="270" ht="29" spans="1:15">
      <c r="A270" s="20" t="s">
        <v>3577</v>
      </c>
      <c r="B270" s="26" t="s">
        <v>2128</v>
      </c>
      <c r="C270" s="27" t="s">
        <v>2129</v>
      </c>
      <c r="D270" s="23" cm="1">
        <f t="array" ref="D270">SUM(IF((LEFT('2-1 采购订单物料明细表报表导出'!$K:$K,7)=D$1)*('2-1 采购订单物料明细表报表导出'!$D:$D=$A270),'2-1 采购订单物料明细表报表导出'!$H:$H,0))</f>
        <v>0</v>
      </c>
      <c r="E270" s="23" cm="1">
        <f t="array" ref="E270">SUM(IF((LEFT('2-1 采购订单物料明细表报表导出'!$K:$K,7)=E$1)*('2-1 采购订单物料明细表报表导出'!$D:$D=$A270),'2-1 采购订单物料明细表报表导出'!$H:$H,0))</f>
        <v>0</v>
      </c>
      <c r="F270" s="23" cm="1">
        <f t="array" ref="F270">SUM(IF((LEFT('2-1 采购订单物料明细表报表导出'!$K:$K,7)=F$1)*('2-1 采购订单物料明细表报表导出'!$D:$D=$A270),'2-1 采购订单物料明细表报表导出'!$H:$H,0))</f>
        <v>0</v>
      </c>
      <c r="G270" s="23" cm="1">
        <f t="array" ref="G270">SUM(IF((LEFT('2-1 采购订单物料明细表报表导出'!$K:$K,7)=G$1)*('2-1 采购订单物料明细表报表导出'!$D:$D=$A270),'2-1 采购订单物料明细表报表导出'!$H:$H,0))</f>
        <v>0</v>
      </c>
      <c r="H270" s="23" cm="1">
        <f t="array" ref="H270">SUM(IF((LEFT('2-1 采购订单物料明细表报表导出'!$K:$K,7)=H$1)*('2-1 采购订单物料明细表报表导出'!$D:$D=$A270),'2-1 采购订单物料明细表报表导出'!$H:$H,0))</f>
        <v>0</v>
      </c>
      <c r="I270" s="23" cm="1">
        <f t="array" ref="I270">SUM(IF((LEFT('2-1 采购订单物料明细表报表导出'!$K:$K,7)=I$1)*('2-1 采购订单物料明细表报表导出'!$D:$D=$A270),'2-1 采购订单物料明细表报表导出'!$H:$H,0))</f>
        <v>0</v>
      </c>
      <c r="J270" s="23" cm="1">
        <f t="array" ref="J270">SUM(IF((LEFT('2-1 采购订单物料明细表报表导出'!$K:$K,7)=J$1)*('2-1 采购订单物料明细表报表导出'!$D:$D=$A270),'2-1 采购订单物料明细表报表导出'!$H:$H,0))</f>
        <v>0</v>
      </c>
      <c r="K270" s="23" cm="1">
        <f t="array" ref="K270">SUM(IF((LEFT('2-1 采购订单物料明细表报表导出'!$K:$K,7)=K$1)*('2-1 采购订单物料明细表报表导出'!$D:$D=$A270),'2-1 采购订单物料明细表报表导出'!$H:$H,0))</f>
        <v>0</v>
      </c>
      <c r="L270" s="23" cm="1">
        <f t="array" ref="L270">SUM(IF((LEFT('2-1 采购订单物料明细表报表导出'!$K:$K,7)=L$1)*('2-1 采购订单物料明细表报表导出'!$D:$D=$A270),'2-1 采购订单物料明细表报表导出'!$H:$H,0))</f>
        <v>0</v>
      </c>
      <c r="M270" s="23" cm="1">
        <f t="array" ref="M270">SUM(IF((LEFT('2-1 采购订单物料明细表报表导出'!$K:$K,7)=M$1)*('2-1 采购订单物料明细表报表导出'!$D:$D=$A270),'2-1 采购订单物料明细表报表导出'!$H:$H,0))</f>
        <v>0</v>
      </c>
      <c r="N270" s="23" cm="1">
        <f t="array" ref="N270">SUM(IF((LEFT('2-1 采购订单物料明细表报表导出'!$K:$K,7)=N$1)*('2-1 采购订单物料明细表报表导出'!$D:$D=$A270),'2-1 采购订单物料明细表报表导出'!$H:$H,0))</f>
        <v>0</v>
      </c>
      <c r="O270" s="23" cm="1">
        <f t="array" ref="O270">SUM(IF((LEFT('2-1 采购订单物料明细表报表导出'!$K:$K,7)=O$1)*('2-1 采购订单物料明细表报表导出'!$D:$D=$A270),'2-1 采购订单物料明细表报表导出'!$H:$H,0))</f>
        <v>0</v>
      </c>
    </row>
    <row r="271" ht="29" spans="1:15">
      <c r="A271" s="20" t="s">
        <v>3578</v>
      </c>
      <c r="B271" s="26" t="s">
        <v>2128</v>
      </c>
      <c r="C271" s="27" t="s">
        <v>2129</v>
      </c>
      <c r="D271" s="23" cm="1">
        <f t="array" ref="D271">SUM(IF((LEFT('2-1 采购订单物料明细表报表导出'!$K:$K,7)=D$1)*('2-1 采购订单物料明细表报表导出'!$D:$D=$A271),'2-1 采购订单物料明细表报表导出'!$H:$H,0))</f>
        <v>0</v>
      </c>
      <c r="E271" s="23" cm="1">
        <f t="array" ref="E271">SUM(IF((LEFT('2-1 采购订单物料明细表报表导出'!$K:$K,7)=E$1)*('2-1 采购订单物料明细表报表导出'!$D:$D=$A271),'2-1 采购订单物料明细表报表导出'!$H:$H,0))</f>
        <v>0</v>
      </c>
      <c r="F271" s="23" cm="1">
        <f t="array" ref="F271">SUM(IF((LEFT('2-1 采购订单物料明细表报表导出'!$K:$K,7)=F$1)*('2-1 采购订单物料明细表报表导出'!$D:$D=$A271),'2-1 采购订单物料明细表报表导出'!$H:$H,0))</f>
        <v>0</v>
      </c>
      <c r="G271" s="23" cm="1">
        <f t="array" ref="G271">SUM(IF((LEFT('2-1 采购订单物料明细表报表导出'!$K:$K,7)=G$1)*('2-1 采购订单物料明细表报表导出'!$D:$D=$A271),'2-1 采购订单物料明细表报表导出'!$H:$H,0))</f>
        <v>0</v>
      </c>
      <c r="H271" s="23" cm="1">
        <f t="array" ref="H271">SUM(IF((LEFT('2-1 采购订单物料明细表报表导出'!$K:$K,7)=H$1)*('2-1 采购订单物料明细表报表导出'!$D:$D=$A271),'2-1 采购订单物料明细表报表导出'!$H:$H,0))</f>
        <v>0</v>
      </c>
      <c r="I271" s="23" cm="1">
        <f t="array" ref="I271">SUM(IF((LEFT('2-1 采购订单物料明细表报表导出'!$K:$K,7)=I$1)*('2-1 采购订单物料明细表报表导出'!$D:$D=$A271),'2-1 采购订单物料明细表报表导出'!$H:$H,0))</f>
        <v>0</v>
      </c>
      <c r="J271" s="23" cm="1">
        <f t="array" ref="J271">SUM(IF((LEFT('2-1 采购订单物料明细表报表导出'!$K:$K,7)=J$1)*('2-1 采购订单物料明细表报表导出'!$D:$D=$A271),'2-1 采购订单物料明细表报表导出'!$H:$H,0))</f>
        <v>0</v>
      </c>
      <c r="K271" s="23" cm="1">
        <f t="array" ref="K271">SUM(IF((LEFT('2-1 采购订单物料明细表报表导出'!$K:$K,7)=K$1)*('2-1 采购订单物料明细表报表导出'!$D:$D=$A271),'2-1 采购订单物料明细表报表导出'!$H:$H,0))</f>
        <v>0</v>
      </c>
      <c r="L271" s="23" cm="1">
        <f t="array" ref="L271">SUM(IF((LEFT('2-1 采购订单物料明细表报表导出'!$K:$K,7)=L$1)*('2-1 采购订单物料明细表报表导出'!$D:$D=$A271),'2-1 采购订单物料明细表报表导出'!$H:$H,0))</f>
        <v>0</v>
      </c>
      <c r="M271" s="23" cm="1">
        <f t="array" ref="M271">SUM(IF((LEFT('2-1 采购订单物料明细表报表导出'!$K:$K,7)=M$1)*('2-1 采购订单物料明细表报表导出'!$D:$D=$A271),'2-1 采购订单物料明细表报表导出'!$H:$H,0))</f>
        <v>0</v>
      </c>
      <c r="N271" s="23" cm="1">
        <f t="array" ref="N271">SUM(IF((LEFT('2-1 采购订单物料明细表报表导出'!$K:$K,7)=N$1)*('2-1 采购订单物料明细表报表导出'!$D:$D=$A271),'2-1 采购订单物料明细表报表导出'!$H:$H,0))</f>
        <v>0</v>
      </c>
      <c r="O271" s="23" cm="1">
        <f t="array" ref="O271">SUM(IF((LEFT('2-1 采购订单物料明细表报表导出'!$K:$K,7)=O$1)*('2-1 采购订单物料明细表报表导出'!$D:$D=$A271),'2-1 采购订单物料明细表报表导出'!$H:$H,0))</f>
        <v>0</v>
      </c>
    </row>
    <row r="272" ht="29" spans="1:15">
      <c r="A272" s="20" t="s">
        <v>3579</v>
      </c>
      <c r="B272" s="26" t="s">
        <v>2128</v>
      </c>
      <c r="C272" s="27" t="s">
        <v>2129</v>
      </c>
      <c r="D272" s="23" cm="1">
        <f t="array" ref="D272">SUM(IF((LEFT('2-1 采购订单物料明细表报表导出'!$K:$K,7)=D$1)*('2-1 采购订单物料明细表报表导出'!$D:$D=$A272),'2-1 采购订单物料明细表报表导出'!$H:$H,0))</f>
        <v>0</v>
      </c>
      <c r="E272" s="23" cm="1">
        <f t="array" ref="E272">SUM(IF((LEFT('2-1 采购订单物料明细表报表导出'!$K:$K,7)=E$1)*('2-1 采购订单物料明细表报表导出'!$D:$D=$A272),'2-1 采购订单物料明细表报表导出'!$H:$H,0))</f>
        <v>0</v>
      </c>
      <c r="F272" s="23" cm="1">
        <f t="array" ref="F272">SUM(IF((LEFT('2-1 采购订单物料明细表报表导出'!$K:$K,7)=F$1)*('2-1 采购订单物料明细表报表导出'!$D:$D=$A272),'2-1 采购订单物料明细表报表导出'!$H:$H,0))</f>
        <v>0</v>
      </c>
      <c r="G272" s="23" cm="1">
        <f t="array" ref="G272">SUM(IF((LEFT('2-1 采购订单物料明细表报表导出'!$K:$K,7)=G$1)*('2-1 采购订单物料明细表报表导出'!$D:$D=$A272),'2-1 采购订单物料明细表报表导出'!$H:$H,0))</f>
        <v>0</v>
      </c>
      <c r="H272" s="23" cm="1">
        <f t="array" ref="H272">SUM(IF((LEFT('2-1 采购订单物料明细表报表导出'!$K:$K,7)=H$1)*('2-1 采购订单物料明细表报表导出'!$D:$D=$A272),'2-1 采购订单物料明细表报表导出'!$H:$H,0))</f>
        <v>0</v>
      </c>
      <c r="I272" s="23" cm="1">
        <f t="array" ref="I272">SUM(IF((LEFT('2-1 采购订单物料明细表报表导出'!$K:$K,7)=I$1)*('2-1 采购订单物料明细表报表导出'!$D:$D=$A272),'2-1 采购订单物料明细表报表导出'!$H:$H,0))</f>
        <v>0</v>
      </c>
      <c r="J272" s="23" cm="1">
        <f t="array" ref="J272">SUM(IF((LEFT('2-1 采购订单物料明细表报表导出'!$K:$K,7)=J$1)*('2-1 采购订单物料明细表报表导出'!$D:$D=$A272),'2-1 采购订单物料明细表报表导出'!$H:$H,0))</f>
        <v>0</v>
      </c>
      <c r="K272" s="23" cm="1">
        <f t="array" ref="K272">SUM(IF((LEFT('2-1 采购订单物料明细表报表导出'!$K:$K,7)=K$1)*('2-1 采购订单物料明细表报表导出'!$D:$D=$A272),'2-1 采购订单物料明细表报表导出'!$H:$H,0))</f>
        <v>0</v>
      </c>
      <c r="L272" s="23" cm="1">
        <f t="array" ref="L272">SUM(IF((LEFT('2-1 采购订单物料明细表报表导出'!$K:$K,7)=L$1)*('2-1 采购订单物料明细表报表导出'!$D:$D=$A272),'2-1 采购订单物料明细表报表导出'!$H:$H,0))</f>
        <v>0</v>
      </c>
      <c r="M272" s="23" cm="1">
        <f t="array" ref="M272">SUM(IF((LEFT('2-1 采购订单物料明细表报表导出'!$K:$K,7)=M$1)*('2-1 采购订单物料明细表报表导出'!$D:$D=$A272),'2-1 采购订单物料明细表报表导出'!$H:$H,0))</f>
        <v>0</v>
      </c>
      <c r="N272" s="23" cm="1">
        <f t="array" ref="N272">SUM(IF((LEFT('2-1 采购订单物料明细表报表导出'!$K:$K,7)=N$1)*('2-1 采购订单物料明细表报表导出'!$D:$D=$A272),'2-1 采购订单物料明细表报表导出'!$H:$H,0))</f>
        <v>0</v>
      </c>
      <c r="O272" s="23" cm="1">
        <f t="array" ref="O272">SUM(IF((LEFT('2-1 采购订单物料明细表报表导出'!$K:$K,7)=O$1)*('2-1 采购订单物料明细表报表导出'!$D:$D=$A272),'2-1 采购订单物料明细表报表导出'!$H:$H,0))</f>
        <v>0</v>
      </c>
    </row>
    <row r="273" ht="29" spans="1:15">
      <c r="A273" s="20" t="s">
        <v>3580</v>
      </c>
      <c r="B273" s="26" t="s">
        <v>2128</v>
      </c>
      <c r="C273" s="27" t="s">
        <v>2129</v>
      </c>
      <c r="D273" s="23" cm="1">
        <f t="array" ref="D273">SUM(IF((LEFT('2-1 采购订单物料明细表报表导出'!$K:$K,7)=D$1)*('2-1 采购订单物料明细表报表导出'!$D:$D=$A273),'2-1 采购订单物料明细表报表导出'!$H:$H,0))</f>
        <v>0</v>
      </c>
      <c r="E273" s="23" cm="1">
        <f t="array" ref="E273">SUM(IF((LEFT('2-1 采购订单物料明细表报表导出'!$K:$K,7)=E$1)*('2-1 采购订单物料明细表报表导出'!$D:$D=$A273),'2-1 采购订单物料明细表报表导出'!$H:$H,0))</f>
        <v>0</v>
      </c>
      <c r="F273" s="23" cm="1">
        <f t="array" ref="F273">SUM(IF((LEFT('2-1 采购订单物料明细表报表导出'!$K:$K,7)=F$1)*('2-1 采购订单物料明细表报表导出'!$D:$D=$A273),'2-1 采购订单物料明细表报表导出'!$H:$H,0))</f>
        <v>0</v>
      </c>
      <c r="G273" s="23" cm="1">
        <f t="array" ref="G273">SUM(IF((LEFT('2-1 采购订单物料明细表报表导出'!$K:$K,7)=G$1)*('2-1 采购订单物料明细表报表导出'!$D:$D=$A273),'2-1 采购订单物料明细表报表导出'!$H:$H,0))</f>
        <v>0</v>
      </c>
      <c r="H273" s="23" cm="1">
        <f t="array" ref="H273">SUM(IF((LEFT('2-1 采购订单物料明细表报表导出'!$K:$K,7)=H$1)*('2-1 采购订单物料明细表报表导出'!$D:$D=$A273),'2-1 采购订单物料明细表报表导出'!$H:$H,0))</f>
        <v>0</v>
      </c>
      <c r="I273" s="23" cm="1">
        <f t="array" ref="I273">SUM(IF((LEFT('2-1 采购订单物料明细表报表导出'!$K:$K,7)=I$1)*('2-1 采购订单物料明细表报表导出'!$D:$D=$A273),'2-1 采购订单物料明细表报表导出'!$H:$H,0))</f>
        <v>0</v>
      </c>
      <c r="J273" s="23" cm="1">
        <f t="array" ref="J273">SUM(IF((LEFT('2-1 采购订单物料明细表报表导出'!$K:$K,7)=J$1)*('2-1 采购订单物料明细表报表导出'!$D:$D=$A273),'2-1 采购订单物料明细表报表导出'!$H:$H,0))</f>
        <v>0</v>
      </c>
      <c r="K273" s="23" cm="1">
        <f t="array" ref="K273">SUM(IF((LEFT('2-1 采购订单物料明细表报表导出'!$K:$K,7)=K$1)*('2-1 采购订单物料明细表报表导出'!$D:$D=$A273),'2-1 采购订单物料明细表报表导出'!$H:$H,0))</f>
        <v>0</v>
      </c>
      <c r="L273" s="23" cm="1">
        <f t="array" ref="L273">SUM(IF((LEFT('2-1 采购订单物料明细表报表导出'!$K:$K,7)=L$1)*('2-1 采购订单物料明细表报表导出'!$D:$D=$A273),'2-1 采购订单物料明细表报表导出'!$H:$H,0))</f>
        <v>0</v>
      </c>
      <c r="M273" s="23" cm="1">
        <f t="array" ref="M273">SUM(IF((LEFT('2-1 采购订单物料明细表报表导出'!$K:$K,7)=M$1)*('2-1 采购订单物料明细表报表导出'!$D:$D=$A273),'2-1 采购订单物料明细表报表导出'!$H:$H,0))</f>
        <v>0</v>
      </c>
      <c r="N273" s="23" cm="1">
        <f t="array" ref="N273">SUM(IF((LEFT('2-1 采购订单物料明细表报表导出'!$K:$K,7)=N$1)*('2-1 采购订单物料明细表报表导出'!$D:$D=$A273),'2-1 采购订单物料明细表报表导出'!$H:$H,0))</f>
        <v>0</v>
      </c>
      <c r="O273" s="23" cm="1">
        <f t="array" ref="O273">SUM(IF((LEFT('2-1 采购订单物料明细表报表导出'!$K:$K,7)=O$1)*('2-1 采购订单物料明细表报表导出'!$D:$D=$A273),'2-1 采购订单物料明细表报表导出'!$H:$H,0))</f>
        <v>0</v>
      </c>
    </row>
    <row r="274" ht="29" spans="1:15">
      <c r="A274" s="20" t="s">
        <v>3581</v>
      </c>
      <c r="B274" s="26" t="s">
        <v>2128</v>
      </c>
      <c r="C274" s="27" t="s">
        <v>2129</v>
      </c>
      <c r="D274" s="23" cm="1">
        <f t="array" ref="D274">SUM(IF((LEFT('2-1 采购订单物料明细表报表导出'!$K:$K,7)=D$1)*('2-1 采购订单物料明细表报表导出'!$D:$D=$A274),'2-1 采购订单物料明细表报表导出'!$H:$H,0))</f>
        <v>0</v>
      </c>
      <c r="E274" s="23" cm="1">
        <f t="array" ref="E274">SUM(IF((LEFT('2-1 采购订单物料明细表报表导出'!$K:$K,7)=E$1)*('2-1 采购订单物料明细表报表导出'!$D:$D=$A274),'2-1 采购订单物料明细表报表导出'!$H:$H,0))</f>
        <v>0</v>
      </c>
      <c r="F274" s="23" cm="1">
        <f t="array" ref="F274">SUM(IF((LEFT('2-1 采购订单物料明细表报表导出'!$K:$K,7)=F$1)*('2-1 采购订单物料明细表报表导出'!$D:$D=$A274),'2-1 采购订单物料明细表报表导出'!$H:$H,0))</f>
        <v>0</v>
      </c>
      <c r="G274" s="23" cm="1">
        <f t="array" ref="G274">SUM(IF((LEFT('2-1 采购订单物料明细表报表导出'!$K:$K,7)=G$1)*('2-1 采购订单物料明细表报表导出'!$D:$D=$A274),'2-1 采购订单物料明细表报表导出'!$H:$H,0))</f>
        <v>0</v>
      </c>
      <c r="H274" s="23" cm="1">
        <f t="array" ref="H274">SUM(IF((LEFT('2-1 采购订单物料明细表报表导出'!$K:$K,7)=H$1)*('2-1 采购订单物料明细表报表导出'!$D:$D=$A274),'2-1 采购订单物料明细表报表导出'!$H:$H,0))</f>
        <v>0</v>
      </c>
      <c r="I274" s="23" cm="1">
        <f t="array" ref="I274">SUM(IF((LEFT('2-1 采购订单物料明细表报表导出'!$K:$K,7)=I$1)*('2-1 采购订单物料明细表报表导出'!$D:$D=$A274),'2-1 采购订单物料明细表报表导出'!$H:$H,0))</f>
        <v>0</v>
      </c>
      <c r="J274" s="23" cm="1">
        <f t="array" ref="J274">SUM(IF((LEFT('2-1 采购订单物料明细表报表导出'!$K:$K,7)=J$1)*('2-1 采购订单物料明细表报表导出'!$D:$D=$A274),'2-1 采购订单物料明细表报表导出'!$H:$H,0))</f>
        <v>0</v>
      </c>
      <c r="K274" s="23" cm="1">
        <f t="array" ref="K274">SUM(IF((LEFT('2-1 采购订单物料明细表报表导出'!$K:$K,7)=K$1)*('2-1 采购订单物料明细表报表导出'!$D:$D=$A274),'2-1 采购订单物料明细表报表导出'!$H:$H,0))</f>
        <v>0</v>
      </c>
      <c r="L274" s="23" cm="1">
        <f t="array" ref="L274">SUM(IF((LEFT('2-1 采购订单物料明细表报表导出'!$K:$K,7)=L$1)*('2-1 采购订单物料明细表报表导出'!$D:$D=$A274),'2-1 采购订单物料明细表报表导出'!$H:$H,0))</f>
        <v>0</v>
      </c>
      <c r="M274" s="23" cm="1">
        <f t="array" ref="M274">SUM(IF((LEFT('2-1 采购订单物料明细表报表导出'!$K:$K,7)=M$1)*('2-1 采购订单物料明细表报表导出'!$D:$D=$A274),'2-1 采购订单物料明细表报表导出'!$H:$H,0))</f>
        <v>0</v>
      </c>
      <c r="N274" s="23" cm="1">
        <f t="array" ref="N274">SUM(IF((LEFT('2-1 采购订单物料明细表报表导出'!$K:$K,7)=N$1)*('2-1 采购订单物料明细表报表导出'!$D:$D=$A274),'2-1 采购订单物料明细表报表导出'!$H:$H,0))</f>
        <v>0</v>
      </c>
      <c r="O274" s="23" cm="1">
        <f t="array" ref="O274">SUM(IF((LEFT('2-1 采购订单物料明细表报表导出'!$K:$K,7)=O$1)*('2-1 采购订单物料明细表报表导出'!$D:$D=$A274),'2-1 采购订单物料明细表报表导出'!$H:$H,0))</f>
        <v>0</v>
      </c>
    </row>
    <row r="275" ht="29" spans="1:15">
      <c r="A275" s="20" t="s">
        <v>3582</v>
      </c>
      <c r="B275" s="26" t="s">
        <v>2128</v>
      </c>
      <c r="C275" s="27" t="s">
        <v>2129</v>
      </c>
      <c r="D275" s="23" cm="1">
        <f t="array" ref="D275">SUM(IF((LEFT('2-1 采购订单物料明细表报表导出'!$K:$K,7)=D$1)*('2-1 采购订单物料明细表报表导出'!$D:$D=$A275),'2-1 采购订单物料明细表报表导出'!$H:$H,0))</f>
        <v>0</v>
      </c>
      <c r="E275" s="23" cm="1">
        <f t="array" ref="E275">SUM(IF((LEFT('2-1 采购订单物料明细表报表导出'!$K:$K,7)=E$1)*('2-1 采购订单物料明细表报表导出'!$D:$D=$A275),'2-1 采购订单物料明细表报表导出'!$H:$H,0))</f>
        <v>0</v>
      </c>
      <c r="F275" s="23" cm="1">
        <f t="array" ref="F275">SUM(IF((LEFT('2-1 采购订单物料明细表报表导出'!$K:$K,7)=F$1)*('2-1 采购订单物料明细表报表导出'!$D:$D=$A275),'2-1 采购订单物料明细表报表导出'!$H:$H,0))</f>
        <v>0</v>
      </c>
      <c r="G275" s="23" cm="1">
        <f t="array" ref="G275">SUM(IF((LEFT('2-1 采购订单物料明细表报表导出'!$K:$K,7)=G$1)*('2-1 采购订单物料明细表报表导出'!$D:$D=$A275),'2-1 采购订单物料明细表报表导出'!$H:$H,0))</f>
        <v>0</v>
      </c>
      <c r="H275" s="23" cm="1">
        <f t="array" ref="H275">SUM(IF((LEFT('2-1 采购订单物料明细表报表导出'!$K:$K,7)=H$1)*('2-1 采购订单物料明细表报表导出'!$D:$D=$A275),'2-1 采购订单物料明细表报表导出'!$H:$H,0))</f>
        <v>0</v>
      </c>
      <c r="I275" s="23" cm="1">
        <f t="array" ref="I275">SUM(IF((LEFT('2-1 采购订单物料明细表报表导出'!$K:$K,7)=I$1)*('2-1 采购订单物料明细表报表导出'!$D:$D=$A275),'2-1 采购订单物料明细表报表导出'!$H:$H,0))</f>
        <v>0</v>
      </c>
      <c r="J275" s="23" cm="1">
        <f t="array" ref="J275">SUM(IF((LEFT('2-1 采购订单物料明细表报表导出'!$K:$K,7)=J$1)*('2-1 采购订单物料明细表报表导出'!$D:$D=$A275),'2-1 采购订单物料明细表报表导出'!$H:$H,0))</f>
        <v>0</v>
      </c>
      <c r="K275" s="23" cm="1">
        <f t="array" ref="K275">SUM(IF((LEFT('2-1 采购订单物料明细表报表导出'!$K:$K,7)=K$1)*('2-1 采购订单物料明细表报表导出'!$D:$D=$A275),'2-1 采购订单物料明细表报表导出'!$H:$H,0))</f>
        <v>0</v>
      </c>
      <c r="L275" s="23" cm="1">
        <f t="array" ref="L275">SUM(IF((LEFT('2-1 采购订单物料明细表报表导出'!$K:$K,7)=L$1)*('2-1 采购订单物料明细表报表导出'!$D:$D=$A275),'2-1 采购订单物料明细表报表导出'!$H:$H,0))</f>
        <v>0</v>
      </c>
      <c r="M275" s="23" cm="1">
        <f t="array" ref="M275">SUM(IF((LEFT('2-1 采购订单物料明细表报表导出'!$K:$K,7)=M$1)*('2-1 采购订单物料明细表报表导出'!$D:$D=$A275),'2-1 采购订单物料明细表报表导出'!$H:$H,0))</f>
        <v>0</v>
      </c>
      <c r="N275" s="23" cm="1">
        <f t="array" ref="N275">SUM(IF((LEFT('2-1 采购订单物料明细表报表导出'!$K:$K,7)=N$1)*('2-1 采购订单物料明细表报表导出'!$D:$D=$A275),'2-1 采购订单物料明细表报表导出'!$H:$H,0))</f>
        <v>0</v>
      </c>
      <c r="O275" s="23" cm="1">
        <f t="array" ref="O275">SUM(IF((LEFT('2-1 采购订单物料明细表报表导出'!$K:$K,7)=O$1)*('2-1 采购订单物料明细表报表导出'!$D:$D=$A275),'2-1 采购订单物料明细表报表导出'!$H:$H,0))</f>
        <v>0</v>
      </c>
    </row>
    <row r="276" ht="29" spans="1:15">
      <c r="A276" s="20" t="s">
        <v>3583</v>
      </c>
      <c r="B276" s="26" t="s">
        <v>2128</v>
      </c>
      <c r="C276" s="27" t="s">
        <v>2129</v>
      </c>
      <c r="D276" s="23" cm="1">
        <f t="array" ref="D276">SUM(IF((LEFT('2-1 采购订单物料明细表报表导出'!$K:$K,7)=D$1)*('2-1 采购订单物料明细表报表导出'!$D:$D=$A276),'2-1 采购订单物料明细表报表导出'!$H:$H,0))</f>
        <v>0</v>
      </c>
      <c r="E276" s="23" cm="1">
        <f t="array" ref="E276">SUM(IF((LEFT('2-1 采购订单物料明细表报表导出'!$K:$K,7)=E$1)*('2-1 采购订单物料明细表报表导出'!$D:$D=$A276),'2-1 采购订单物料明细表报表导出'!$H:$H,0))</f>
        <v>0</v>
      </c>
      <c r="F276" s="23" cm="1">
        <f t="array" ref="F276">SUM(IF((LEFT('2-1 采购订单物料明细表报表导出'!$K:$K,7)=F$1)*('2-1 采购订单物料明细表报表导出'!$D:$D=$A276),'2-1 采购订单物料明细表报表导出'!$H:$H,0))</f>
        <v>0</v>
      </c>
      <c r="G276" s="23" cm="1">
        <f t="array" ref="G276">SUM(IF((LEFT('2-1 采购订单物料明细表报表导出'!$K:$K,7)=G$1)*('2-1 采购订单物料明细表报表导出'!$D:$D=$A276),'2-1 采购订单物料明细表报表导出'!$H:$H,0))</f>
        <v>0</v>
      </c>
      <c r="H276" s="23" cm="1">
        <f t="array" ref="H276">SUM(IF((LEFT('2-1 采购订单物料明细表报表导出'!$K:$K,7)=H$1)*('2-1 采购订单物料明细表报表导出'!$D:$D=$A276),'2-1 采购订单物料明细表报表导出'!$H:$H,0))</f>
        <v>0</v>
      </c>
      <c r="I276" s="23" cm="1">
        <f t="array" ref="I276">SUM(IF((LEFT('2-1 采购订单物料明细表报表导出'!$K:$K,7)=I$1)*('2-1 采购订单物料明细表报表导出'!$D:$D=$A276),'2-1 采购订单物料明细表报表导出'!$H:$H,0))</f>
        <v>0</v>
      </c>
      <c r="J276" s="23" cm="1">
        <f t="array" ref="J276">SUM(IF((LEFT('2-1 采购订单物料明细表报表导出'!$K:$K,7)=J$1)*('2-1 采购订单物料明细表报表导出'!$D:$D=$A276),'2-1 采购订单物料明细表报表导出'!$H:$H,0))</f>
        <v>0</v>
      </c>
      <c r="K276" s="23" cm="1">
        <f t="array" ref="K276">SUM(IF((LEFT('2-1 采购订单物料明细表报表导出'!$K:$K,7)=K$1)*('2-1 采购订单物料明细表报表导出'!$D:$D=$A276),'2-1 采购订单物料明细表报表导出'!$H:$H,0))</f>
        <v>0</v>
      </c>
      <c r="L276" s="23" cm="1">
        <f t="array" ref="L276">SUM(IF((LEFT('2-1 采购订单物料明细表报表导出'!$K:$K,7)=L$1)*('2-1 采购订单物料明细表报表导出'!$D:$D=$A276),'2-1 采购订单物料明细表报表导出'!$H:$H,0))</f>
        <v>0</v>
      </c>
      <c r="M276" s="23" cm="1">
        <f t="array" ref="M276">SUM(IF((LEFT('2-1 采购订单物料明细表报表导出'!$K:$K,7)=M$1)*('2-1 采购订单物料明细表报表导出'!$D:$D=$A276),'2-1 采购订单物料明细表报表导出'!$H:$H,0))</f>
        <v>0</v>
      </c>
      <c r="N276" s="23" cm="1">
        <f t="array" ref="N276">SUM(IF((LEFT('2-1 采购订单物料明细表报表导出'!$K:$K,7)=N$1)*('2-1 采购订单物料明细表报表导出'!$D:$D=$A276),'2-1 采购订单物料明细表报表导出'!$H:$H,0))</f>
        <v>0</v>
      </c>
      <c r="O276" s="23" cm="1">
        <f t="array" ref="O276">SUM(IF((LEFT('2-1 采购订单物料明细表报表导出'!$K:$K,7)=O$1)*('2-1 采购订单物料明细表报表导出'!$D:$D=$A276),'2-1 采购订单物料明细表报表导出'!$H:$H,0))</f>
        <v>0</v>
      </c>
    </row>
    <row r="277" ht="29" spans="1:15">
      <c r="A277" s="20" t="s">
        <v>3584</v>
      </c>
      <c r="B277" s="26" t="s">
        <v>2128</v>
      </c>
      <c r="C277" s="27" t="s">
        <v>2129</v>
      </c>
      <c r="D277" s="23" cm="1">
        <f t="array" ref="D277">SUM(IF((LEFT('2-1 采购订单物料明细表报表导出'!$K:$K,7)=D$1)*('2-1 采购订单物料明细表报表导出'!$D:$D=$A277),'2-1 采购订单物料明细表报表导出'!$H:$H,0))</f>
        <v>0</v>
      </c>
      <c r="E277" s="23" cm="1">
        <f t="array" ref="E277">SUM(IF((LEFT('2-1 采购订单物料明细表报表导出'!$K:$K,7)=E$1)*('2-1 采购订单物料明细表报表导出'!$D:$D=$A277),'2-1 采购订单物料明细表报表导出'!$H:$H,0))</f>
        <v>0</v>
      </c>
      <c r="F277" s="23" cm="1">
        <f t="array" ref="F277">SUM(IF((LEFT('2-1 采购订单物料明细表报表导出'!$K:$K,7)=F$1)*('2-1 采购订单物料明细表报表导出'!$D:$D=$A277),'2-1 采购订单物料明细表报表导出'!$H:$H,0))</f>
        <v>0</v>
      </c>
      <c r="G277" s="23" cm="1">
        <f t="array" ref="G277">SUM(IF((LEFT('2-1 采购订单物料明细表报表导出'!$K:$K,7)=G$1)*('2-1 采购订单物料明细表报表导出'!$D:$D=$A277),'2-1 采购订单物料明细表报表导出'!$H:$H,0))</f>
        <v>0</v>
      </c>
      <c r="H277" s="23" cm="1">
        <f t="array" ref="H277">SUM(IF((LEFT('2-1 采购订单物料明细表报表导出'!$K:$K,7)=H$1)*('2-1 采购订单物料明细表报表导出'!$D:$D=$A277),'2-1 采购订单物料明细表报表导出'!$H:$H,0))</f>
        <v>0</v>
      </c>
      <c r="I277" s="23" cm="1">
        <f t="array" ref="I277">SUM(IF((LEFT('2-1 采购订单物料明细表报表导出'!$K:$K,7)=I$1)*('2-1 采购订单物料明细表报表导出'!$D:$D=$A277),'2-1 采购订单物料明细表报表导出'!$H:$H,0))</f>
        <v>0</v>
      </c>
      <c r="J277" s="23" cm="1">
        <f t="array" ref="J277">SUM(IF((LEFT('2-1 采购订单物料明细表报表导出'!$K:$K,7)=J$1)*('2-1 采购订单物料明细表报表导出'!$D:$D=$A277),'2-1 采购订单物料明细表报表导出'!$H:$H,0))</f>
        <v>0</v>
      </c>
      <c r="K277" s="23" cm="1">
        <f t="array" ref="K277">SUM(IF((LEFT('2-1 采购订单物料明细表报表导出'!$K:$K,7)=K$1)*('2-1 采购订单物料明细表报表导出'!$D:$D=$A277),'2-1 采购订单物料明细表报表导出'!$H:$H,0))</f>
        <v>0</v>
      </c>
      <c r="L277" s="23" cm="1">
        <f t="array" ref="L277">SUM(IF((LEFT('2-1 采购订单物料明细表报表导出'!$K:$K,7)=L$1)*('2-1 采购订单物料明细表报表导出'!$D:$D=$A277),'2-1 采购订单物料明细表报表导出'!$H:$H,0))</f>
        <v>0</v>
      </c>
      <c r="M277" s="23" cm="1">
        <f t="array" ref="M277">SUM(IF((LEFT('2-1 采购订单物料明细表报表导出'!$K:$K,7)=M$1)*('2-1 采购订单物料明细表报表导出'!$D:$D=$A277),'2-1 采购订单物料明细表报表导出'!$H:$H,0))</f>
        <v>0</v>
      </c>
      <c r="N277" s="23" cm="1">
        <f t="array" ref="N277">SUM(IF((LEFT('2-1 采购订单物料明细表报表导出'!$K:$K,7)=N$1)*('2-1 采购订单物料明细表报表导出'!$D:$D=$A277),'2-1 采购订单物料明细表报表导出'!$H:$H,0))</f>
        <v>0</v>
      </c>
      <c r="O277" s="23" cm="1">
        <f t="array" ref="O277">SUM(IF((LEFT('2-1 采购订单物料明细表报表导出'!$K:$K,7)=O$1)*('2-1 采购订单物料明细表报表导出'!$D:$D=$A277),'2-1 采购订单物料明细表报表导出'!$H:$H,0))</f>
        <v>0</v>
      </c>
    </row>
    <row r="278" ht="29" spans="1:15">
      <c r="A278" s="20" t="s">
        <v>3585</v>
      </c>
      <c r="B278" s="26" t="s">
        <v>2128</v>
      </c>
      <c r="C278" s="27" t="s">
        <v>2129</v>
      </c>
      <c r="D278" s="23" cm="1">
        <f t="array" ref="D278">SUM(IF((LEFT('2-1 采购订单物料明细表报表导出'!$K:$K,7)=D$1)*('2-1 采购订单物料明细表报表导出'!$D:$D=$A278),'2-1 采购订单物料明细表报表导出'!$H:$H,0))</f>
        <v>0</v>
      </c>
      <c r="E278" s="23" cm="1">
        <f t="array" ref="E278">SUM(IF((LEFT('2-1 采购订单物料明细表报表导出'!$K:$K,7)=E$1)*('2-1 采购订单物料明细表报表导出'!$D:$D=$A278),'2-1 采购订单物料明细表报表导出'!$H:$H,0))</f>
        <v>0</v>
      </c>
      <c r="F278" s="23" cm="1">
        <f t="array" ref="F278">SUM(IF((LEFT('2-1 采购订单物料明细表报表导出'!$K:$K,7)=F$1)*('2-1 采购订单物料明细表报表导出'!$D:$D=$A278),'2-1 采购订单物料明细表报表导出'!$H:$H,0))</f>
        <v>0</v>
      </c>
      <c r="G278" s="23" cm="1">
        <f t="array" ref="G278">SUM(IF((LEFT('2-1 采购订单物料明细表报表导出'!$K:$K,7)=G$1)*('2-1 采购订单物料明细表报表导出'!$D:$D=$A278),'2-1 采购订单物料明细表报表导出'!$H:$H,0))</f>
        <v>0</v>
      </c>
      <c r="H278" s="23" cm="1">
        <f t="array" ref="H278">SUM(IF((LEFT('2-1 采购订单物料明细表报表导出'!$K:$K,7)=H$1)*('2-1 采购订单物料明细表报表导出'!$D:$D=$A278),'2-1 采购订单物料明细表报表导出'!$H:$H,0))</f>
        <v>0</v>
      </c>
      <c r="I278" s="23" cm="1">
        <f t="array" ref="I278">SUM(IF((LEFT('2-1 采购订单物料明细表报表导出'!$K:$K,7)=I$1)*('2-1 采购订单物料明细表报表导出'!$D:$D=$A278),'2-1 采购订单物料明细表报表导出'!$H:$H,0))</f>
        <v>0</v>
      </c>
      <c r="J278" s="23" cm="1">
        <f t="array" ref="J278">SUM(IF((LEFT('2-1 采购订单物料明细表报表导出'!$K:$K,7)=J$1)*('2-1 采购订单物料明细表报表导出'!$D:$D=$A278),'2-1 采购订单物料明细表报表导出'!$H:$H,0))</f>
        <v>0</v>
      </c>
      <c r="K278" s="23" cm="1">
        <f t="array" ref="K278">SUM(IF((LEFT('2-1 采购订单物料明细表报表导出'!$K:$K,7)=K$1)*('2-1 采购订单物料明细表报表导出'!$D:$D=$A278),'2-1 采购订单物料明细表报表导出'!$H:$H,0))</f>
        <v>0</v>
      </c>
      <c r="L278" s="23" cm="1">
        <f t="array" ref="L278">SUM(IF((LEFT('2-1 采购订单物料明细表报表导出'!$K:$K,7)=L$1)*('2-1 采购订单物料明细表报表导出'!$D:$D=$A278),'2-1 采购订单物料明细表报表导出'!$H:$H,0))</f>
        <v>0</v>
      </c>
      <c r="M278" s="23" cm="1">
        <f t="array" ref="M278">SUM(IF((LEFT('2-1 采购订单物料明细表报表导出'!$K:$K,7)=M$1)*('2-1 采购订单物料明细表报表导出'!$D:$D=$A278),'2-1 采购订单物料明细表报表导出'!$H:$H,0))</f>
        <v>0</v>
      </c>
      <c r="N278" s="23" cm="1">
        <f t="array" ref="N278">SUM(IF((LEFT('2-1 采购订单物料明细表报表导出'!$K:$K,7)=N$1)*('2-1 采购订单物料明细表报表导出'!$D:$D=$A278),'2-1 采购订单物料明细表报表导出'!$H:$H,0))</f>
        <v>0</v>
      </c>
      <c r="O278" s="23" cm="1">
        <f t="array" ref="O278">SUM(IF((LEFT('2-1 采购订单物料明细表报表导出'!$K:$K,7)=O$1)*('2-1 采购订单物料明细表报表导出'!$D:$D=$A278),'2-1 采购订单物料明细表报表导出'!$H:$H,0))</f>
        <v>0</v>
      </c>
    </row>
    <row r="279" ht="29" spans="1:15">
      <c r="A279" s="20" t="s">
        <v>3586</v>
      </c>
      <c r="B279" s="26" t="s">
        <v>2128</v>
      </c>
      <c r="C279" s="27" t="s">
        <v>2129</v>
      </c>
      <c r="D279" s="23" cm="1">
        <f t="array" ref="D279">SUM(IF((LEFT('2-1 采购订单物料明细表报表导出'!$K:$K,7)=D$1)*('2-1 采购订单物料明细表报表导出'!$D:$D=$A279),'2-1 采购订单物料明细表报表导出'!$H:$H,0))</f>
        <v>0</v>
      </c>
      <c r="E279" s="23" cm="1">
        <f t="array" ref="E279">SUM(IF((LEFT('2-1 采购订单物料明细表报表导出'!$K:$K,7)=E$1)*('2-1 采购订单物料明细表报表导出'!$D:$D=$A279),'2-1 采购订单物料明细表报表导出'!$H:$H,0))</f>
        <v>0</v>
      </c>
      <c r="F279" s="23" cm="1">
        <f t="array" ref="F279">SUM(IF((LEFT('2-1 采购订单物料明细表报表导出'!$K:$K,7)=F$1)*('2-1 采购订单物料明细表报表导出'!$D:$D=$A279),'2-1 采购订单物料明细表报表导出'!$H:$H,0))</f>
        <v>0</v>
      </c>
      <c r="G279" s="23" cm="1">
        <f t="array" ref="G279">SUM(IF((LEFT('2-1 采购订单物料明细表报表导出'!$K:$K,7)=G$1)*('2-1 采购订单物料明细表报表导出'!$D:$D=$A279),'2-1 采购订单物料明细表报表导出'!$H:$H,0))</f>
        <v>0</v>
      </c>
      <c r="H279" s="23" cm="1">
        <f t="array" ref="H279">SUM(IF((LEFT('2-1 采购订单物料明细表报表导出'!$K:$K,7)=H$1)*('2-1 采购订单物料明细表报表导出'!$D:$D=$A279),'2-1 采购订单物料明细表报表导出'!$H:$H,0))</f>
        <v>0</v>
      </c>
      <c r="I279" s="23" cm="1">
        <f t="array" ref="I279">SUM(IF((LEFT('2-1 采购订单物料明细表报表导出'!$K:$K,7)=I$1)*('2-1 采购订单物料明细表报表导出'!$D:$D=$A279),'2-1 采购订单物料明细表报表导出'!$H:$H,0))</f>
        <v>0</v>
      </c>
      <c r="J279" s="23" cm="1">
        <f t="array" ref="J279">SUM(IF((LEFT('2-1 采购订单物料明细表报表导出'!$K:$K,7)=J$1)*('2-1 采购订单物料明细表报表导出'!$D:$D=$A279),'2-1 采购订单物料明细表报表导出'!$H:$H,0))</f>
        <v>0</v>
      </c>
      <c r="K279" s="23" cm="1">
        <f t="array" ref="K279">SUM(IF((LEFT('2-1 采购订单物料明细表报表导出'!$K:$K,7)=K$1)*('2-1 采购订单物料明细表报表导出'!$D:$D=$A279),'2-1 采购订单物料明细表报表导出'!$H:$H,0))</f>
        <v>0</v>
      </c>
      <c r="L279" s="23" cm="1">
        <f t="array" ref="L279">SUM(IF((LEFT('2-1 采购订单物料明细表报表导出'!$K:$K,7)=L$1)*('2-1 采购订单物料明细表报表导出'!$D:$D=$A279),'2-1 采购订单物料明细表报表导出'!$H:$H,0))</f>
        <v>0</v>
      </c>
      <c r="M279" s="23" cm="1">
        <f t="array" ref="M279">SUM(IF((LEFT('2-1 采购订单物料明细表报表导出'!$K:$K,7)=M$1)*('2-1 采购订单物料明细表报表导出'!$D:$D=$A279),'2-1 采购订单物料明细表报表导出'!$H:$H,0))</f>
        <v>0</v>
      </c>
      <c r="N279" s="23" cm="1">
        <f t="array" ref="N279">SUM(IF((LEFT('2-1 采购订单物料明细表报表导出'!$K:$K,7)=N$1)*('2-1 采购订单物料明细表报表导出'!$D:$D=$A279),'2-1 采购订单物料明细表报表导出'!$H:$H,0))</f>
        <v>0</v>
      </c>
      <c r="O279" s="23" cm="1">
        <f t="array" ref="O279">SUM(IF((LEFT('2-1 采购订单物料明细表报表导出'!$K:$K,7)=O$1)*('2-1 采购订单物料明细表报表导出'!$D:$D=$A279),'2-1 采购订单物料明细表报表导出'!$H:$H,0))</f>
        <v>0</v>
      </c>
    </row>
    <row r="280" ht="29" spans="1:15">
      <c r="A280" s="20" t="s">
        <v>3587</v>
      </c>
      <c r="B280" s="26" t="s">
        <v>2128</v>
      </c>
      <c r="C280" s="27" t="s">
        <v>2129</v>
      </c>
      <c r="D280" s="23" cm="1">
        <f t="array" ref="D280">SUM(IF((LEFT('2-1 采购订单物料明细表报表导出'!$K:$K,7)=D$1)*('2-1 采购订单物料明细表报表导出'!$D:$D=$A280),'2-1 采购订单物料明细表报表导出'!$H:$H,0))</f>
        <v>0</v>
      </c>
      <c r="E280" s="23" cm="1">
        <f t="array" ref="E280">SUM(IF((LEFT('2-1 采购订单物料明细表报表导出'!$K:$K,7)=E$1)*('2-1 采购订单物料明细表报表导出'!$D:$D=$A280),'2-1 采购订单物料明细表报表导出'!$H:$H,0))</f>
        <v>0</v>
      </c>
      <c r="F280" s="23" cm="1">
        <f t="array" ref="F280">SUM(IF((LEFT('2-1 采购订单物料明细表报表导出'!$K:$K,7)=F$1)*('2-1 采购订单物料明细表报表导出'!$D:$D=$A280),'2-1 采购订单物料明细表报表导出'!$H:$H,0))</f>
        <v>0</v>
      </c>
      <c r="G280" s="23" cm="1">
        <f t="array" ref="G280">SUM(IF((LEFT('2-1 采购订单物料明细表报表导出'!$K:$K,7)=G$1)*('2-1 采购订单物料明细表报表导出'!$D:$D=$A280),'2-1 采购订单物料明细表报表导出'!$H:$H,0))</f>
        <v>0</v>
      </c>
      <c r="H280" s="23" cm="1">
        <f t="array" ref="H280">SUM(IF((LEFT('2-1 采购订单物料明细表报表导出'!$K:$K,7)=H$1)*('2-1 采购订单物料明细表报表导出'!$D:$D=$A280),'2-1 采购订单物料明细表报表导出'!$H:$H,0))</f>
        <v>0</v>
      </c>
      <c r="I280" s="23" cm="1">
        <f t="array" ref="I280">SUM(IF((LEFT('2-1 采购订单物料明细表报表导出'!$K:$K,7)=I$1)*('2-1 采购订单物料明细表报表导出'!$D:$D=$A280),'2-1 采购订单物料明细表报表导出'!$H:$H,0))</f>
        <v>0</v>
      </c>
      <c r="J280" s="23" cm="1">
        <f t="array" ref="J280">SUM(IF((LEFT('2-1 采购订单物料明细表报表导出'!$K:$K,7)=J$1)*('2-1 采购订单物料明细表报表导出'!$D:$D=$A280),'2-1 采购订单物料明细表报表导出'!$H:$H,0))</f>
        <v>0</v>
      </c>
      <c r="K280" s="23" cm="1">
        <f t="array" ref="K280">SUM(IF((LEFT('2-1 采购订单物料明细表报表导出'!$K:$K,7)=K$1)*('2-1 采购订单物料明细表报表导出'!$D:$D=$A280),'2-1 采购订单物料明细表报表导出'!$H:$H,0))</f>
        <v>0</v>
      </c>
      <c r="L280" s="23" cm="1">
        <f t="array" ref="L280">SUM(IF((LEFT('2-1 采购订单物料明细表报表导出'!$K:$K,7)=L$1)*('2-1 采购订单物料明细表报表导出'!$D:$D=$A280),'2-1 采购订单物料明细表报表导出'!$H:$H,0))</f>
        <v>0</v>
      </c>
      <c r="M280" s="23" cm="1">
        <f t="array" ref="M280">SUM(IF((LEFT('2-1 采购订单物料明细表报表导出'!$K:$K,7)=M$1)*('2-1 采购订单物料明细表报表导出'!$D:$D=$A280),'2-1 采购订单物料明细表报表导出'!$H:$H,0))</f>
        <v>0</v>
      </c>
      <c r="N280" s="23" cm="1">
        <f t="array" ref="N280">SUM(IF((LEFT('2-1 采购订单物料明细表报表导出'!$K:$K,7)=N$1)*('2-1 采购订单物料明细表报表导出'!$D:$D=$A280),'2-1 采购订单物料明细表报表导出'!$H:$H,0))</f>
        <v>0</v>
      </c>
      <c r="O280" s="23" cm="1">
        <f t="array" ref="O280">SUM(IF((LEFT('2-1 采购订单物料明细表报表导出'!$K:$K,7)=O$1)*('2-1 采购订单物料明细表报表导出'!$D:$D=$A280),'2-1 采购订单物料明细表报表导出'!$H:$H,0))</f>
        <v>0</v>
      </c>
    </row>
    <row r="281" ht="29" spans="1:15">
      <c r="A281" s="20" t="s">
        <v>3588</v>
      </c>
      <c r="B281" s="26" t="s">
        <v>2128</v>
      </c>
      <c r="C281" s="27" t="s">
        <v>2129</v>
      </c>
      <c r="D281" s="23" cm="1">
        <f t="array" ref="D281">SUM(IF((LEFT('2-1 采购订单物料明细表报表导出'!$K:$K,7)=D$1)*('2-1 采购订单物料明细表报表导出'!$D:$D=$A281),'2-1 采购订单物料明细表报表导出'!$H:$H,0))</f>
        <v>0</v>
      </c>
      <c r="E281" s="23" cm="1">
        <f t="array" ref="E281">SUM(IF((LEFT('2-1 采购订单物料明细表报表导出'!$K:$K,7)=E$1)*('2-1 采购订单物料明细表报表导出'!$D:$D=$A281),'2-1 采购订单物料明细表报表导出'!$H:$H,0))</f>
        <v>0</v>
      </c>
      <c r="F281" s="23" cm="1">
        <f t="array" ref="F281">SUM(IF((LEFT('2-1 采购订单物料明细表报表导出'!$K:$K,7)=F$1)*('2-1 采购订单物料明细表报表导出'!$D:$D=$A281),'2-1 采购订单物料明细表报表导出'!$H:$H,0))</f>
        <v>0</v>
      </c>
      <c r="G281" s="23" cm="1">
        <f t="array" ref="G281">SUM(IF((LEFT('2-1 采购订单物料明细表报表导出'!$K:$K,7)=G$1)*('2-1 采购订单物料明细表报表导出'!$D:$D=$A281),'2-1 采购订单物料明细表报表导出'!$H:$H,0))</f>
        <v>0</v>
      </c>
      <c r="H281" s="23" cm="1">
        <f t="array" ref="H281">SUM(IF((LEFT('2-1 采购订单物料明细表报表导出'!$K:$K,7)=H$1)*('2-1 采购订单物料明细表报表导出'!$D:$D=$A281),'2-1 采购订单物料明细表报表导出'!$H:$H,0))</f>
        <v>0</v>
      </c>
      <c r="I281" s="23" cm="1">
        <f t="array" ref="I281">SUM(IF((LEFT('2-1 采购订单物料明细表报表导出'!$K:$K,7)=I$1)*('2-1 采购订单物料明细表报表导出'!$D:$D=$A281),'2-1 采购订单物料明细表报表导出'!$H:$H,0))</f>
        <v>0</v>
      </c>
      <c r="J281" s="23" cm="1">
        <f t="array" ref="J281">SUM(IF((LEFT('2-1 采购订单物料明细表报表导出'!$K:$K,7)=J$1)*('2-1 采购订单物料明细表报表导出'!$D:$D=$A281),'2-1 采购订单物料明细表报表导出'!$H:$H,0))</f>
        <v>0</v>
      </c>
      <c r="K281" s="23" cm="1">
        <f t="array" ref="K281">SUM(IF((LEFT('2-1 采购订单物料明细表报表导出'!$K:$K,7)=K$1)*('2-1 采购订单物料明细表报表导出'!$D:$D=$A281),'2-1 采购订单物料明细表报表导出'!$H:$H,0))</f>
        <v>0</v>
      </c>
      <c r="L281" s="23" cm="1">
        <f t="array" ref="L281">SUM(IF((LEFT('2-1 采购订单物料明细表报表导出'!$K:$K,7)=L$1)*('2-1 采购订单物料明细表报表导出'!$D:$D=$A281),'2-1 采购订单物料明细表报表导出'!$H:$H,0))</f>
        <v>0</v>
      </c>
      <c r="M281" s="23" cm="1">
        <f t="array" ref="M281">SUM(IF((LEFT('2-1 采购订单物料明细表报表导出'!$K:$K,7)=M$1)*('2-1 采购订单物料明细表报表导出'!$D:$D=$A281),'2-1 采购订单物料明细表报表导出'!$H:$H,0))</f>
        <v>0</v>
      </c>
      <c r="N281" s="23" cm="1">
        <f t="array" ref="N281">SUM(IF((LEFT('2-1 采购订单物料明细表报表导出'!$K:$K,7)=N$1)*('2-1 采购订单物料明细表报表导出'!$D:$D=$A281),'2-1 采购订单物料明细表报表导出'!$H:$H,0))</f>
        <v>0</v>
      </c>
      <c r="O281" s="23" cm="1">
        <f t="array" ref="O281">SUM(IF((LEFT('2-1 采购订单物料明细表报表导出'!$K:$K,7)=O$1)*('2-1 采购订单物料明细表报表导出'!$D:$D=$A281),'2-1 采购订单物料明细表报表导出'!$H:$H,0))</f>
        <v>0</v>
      </c>
    </row>
    <row r="282" ht="29" spans="1:15">
      <c r="A282" s="20" t="s">
        <v>3589</v>
      </c>
      <c r="B282" s="26" t="s">
        <v>2128</v>
      </c>
      <c r="C282" s="27" t="s">
        <v>2129</v>
      </c>
      <c r="D282" s="23" cm="1">
        <f t="array" ref="D282">SUM(IF((LEFT('2-1 采购订单物料明细表报表导出'!$K:$K,7)=D$1)*('2-1 采购订单物料明细表报表导出'!$D:$D=$A282),'2-1 采购订单物料明细表报表导出'!$H:$H,0))</f>
        <v>0</v>
      </c>
      <c r="E282" s="23" cm="1">
        <f t="array" ref="E282">SUM(IF((LEFT('2-1 采购订单物料明细表报表导出'!$K:$K,7)=E$1)*('2-1 采购订单物料明细表报表导出'!$D:$D=$A282),'2-1 采购订单物料明细表报表导出'!$H:$H,0))</f>
        <v>0</v>
      </c>
      <c r="F282" s="23" cm="1">
        <f t="array" ref="F282">SUM(IF((LEFT('2-1 采购订单物料明细表报表导出'!$K:$K,7)=F$1)*('2-1 采购订单物料明细表报表导出'!$D:$D=$A282),'2-1 采购订单物料明细表报表导出'!$H:$H,0))</f>
        <v>0</v>
      </c>
      <c r="G282" s="23" cm="1">
        <f t="array" ref="G282">SUM(IF((LEFT('2-1 采购订单物料明细表报表导出'!$K:$K,7)=G$1)*('2-1 采购订单物料明细表报表导出'!$D:$D=$A282),'2-1 采购订单物料明细表报表导出'!$H:$H,0))</f>
        <v>0</v>
      </c>
      <c r="H282" s="23" cm="1">
        <f t="array" ref="H282">SUM(IF((LEFT('2-1 采购订单物料明细表报表导出'!$K:$K,7)=H$1)*('2-1 采购订单物料明细表报表导出'!$D:$D=$A282),'2-1 采购订单物料明细表报表导出'!$H:$H,0))</f>
        <v>0</v>
      </c>
      <c r="I282" s="23" cm="1">
        <f t="array" ref="I282">SUM(IF((LEFT('2-1 采购订单物料明细表报表导出'!$K:$K,7)=I$1)*('2-1 采购订单物料明细表报表导出'!$D:$D=$A282),'2-1 采购订单物料明细表报表导出'!$H:$H,0))</f>
        <v>0</v>
      </c>
      <c r="J282" s="23" cm="1">
        <f t="array" ref="J282">SUM(IF((LEFT('2-1 采购订单物料明细表报表导出'!$K:$K,7)=J$1)*('2-1 采购订单物料明细表报表导出'!$D:$D=$A282),'2-1 采购订单物料明细表报表导出'!$H:$H,0))</f>
        <v>0</v>
      </c>
      <c r="K282" s="23" cm="1">
        <f t="array" ref="K282">SUM(IF((LEFT('2-1 采购订单物料明细表报表导出'!$K:$K,7)=K$1)*('2-1 采购订单物料明细表报表导出'!$D:$D=$A282),'2-1 采购订单物料明细表报表导出'!$H:$H,0))</f>
        <v>0</v>
      </c>
      <c r="L282" s="23" cm="1">
        <f t="array" ref="L282">SUM(IF((LEFT('2-1 采购订单物料明细表报表导出'!$K:$K,7)=L$1)*('2-1 采购订单物料明细表报表导出'!$D:$D=$A282),'2-1 采购订单物料明细表报表导出'!$H:$H,0))</f>
        <v>0</v>
      </c>
      <c r="M282" s="23" cm="1">
        <f t="array" ref="M282">SUM(IF((LEFT('2-1 采购订单物料明细表报表导出'!$K:$K,7)=M$1)*('2-1 采购订单物料明细表报表导出'!$D:$D=$A282),'2-1 采购订单物料明细表报表导出'!$H:$H,0))</f>
        <v>0</v>
      </c>
      <c r="N282" s="23" cm="1">
        <f t="array" ref="N282">SUM(IF((LEFT('2-1 采购订单物料明细表报表导出'!$K:$K,7)=N$1)*('2-1 采购订单物料明细表报表导出'!$D:$D=$A282),'2-1 采购订单物料明细表报表导出'!$H:$H,0))</f>
        <v>0</v>
      </c>
      <c r="O282" s="23" cm="1">
        <f t="array" ref="O282">SUM(IF((LEFT('2-1 采购订单物料明细表报表导出'!$K:$K,7)=O$1)*('2-1 采购订单物料明细表报表导出'!$D:$D=$A282),'2-1 采购订单物料明细表报表导出'!$H:$H,0))</f>
        <v>0</v>
      </c>
    </row>
    <row r="283" ht="29" spans="1:15">
      <c r="A283" s="20" t="s">
        <v>3590</v>
      </c>
      <c r="B283" s="26" t="s">
        <v>2128</v>
      </c>
      <c r="C283" s="27" t="s">
        <v>2129</v>
      </c>
      <c r="D283" s="23" cm="1">
        <f t="array" ref="D283">SUM(IF((LEFT('2-1 采购订单物料明细表报表导出'!$K:$K,7)=D$1)*('2-1 采购订单物料明细表报表导出'!$D:$D=$A283),'2-1 采购订单物料明细表报表导出'!$H:$H,0))</f>
        <v>0</v>
      </c>
      <c r="E283" s="23" cm="1">
        <f t="array" ref="E283">SUM(IF((LEFT('2-1 采购订单物料明细表报表导出'!$K:$K,7)=E$1)*('2-1 采购订单物料明细表报表导出'!$D:$D=$A283),'2-1 采购订单物料明细表报表导出'!$H:$H,0))</f>
        <v>0</v>
      </c>
      <c r="F283" s="23" cm="1">
        <f t="array" ref="F283">SUM(IF((LEFT('2-1 采购订单物料明细表报表导出'!$K:$K,7)=F$1)*('2-1 采购订单物料明细表报表导出'!$D:$D=$A283),'2-1 采购订单物料明细表报表导出'!$H:$H,0))</f>
        <v>0</v>
      </c>
      <c r="G283" s="23" cm="1">
        <f t="array" ref="G283">SUM(IF((LEFT('2-1 采购订单物料明细表报表导出'!$K:$K,7)=G$1)*('2-1 采购订单物料明细表报表导出'!$D:$D=$A283),'2-1 采购订单物料明细表报表导出'!$H:$H,0))</f>
        <v>0</v>
      </c>
      <c r="H283" s="23" cm="1">
        <f t="array" ref="H283">SUM(IF((LEFT('2-1 采购订单物料明细表报表导出'!$K:$K,7)=H$1)*('2-1 采购订单物料明细表报表导出'!$D:$D=$A283),'2-1 采购订单物料明细表报表导出'!$H:$H,0))</f>
        <v>0</v>
      </c>
      <c r="I283" s="23" cm="1">
        <f t="array" ref="I283">SUM(IF((LEFT('2-1 采购订单物料明细表报表导出'!$K:$K,7)=I$1)*('2-1 采购订单物料明细表报表导出'!$D:$D=$A283),'2-1 采购订单物料明细表报表导出'!$H:$H,0))</f>
        <v>0</v>
      </c>
      <c r="J283" s="23" cm="1">
        <f t="array" ref="J283">SUM(IF((LEFT('2-1 采购订单物料明细表报表导出'!$K:$K,7)=J$1)*('2-1 采购订单物料明细表报表导出'!$D:$D=$A283),'2-1 采购订单物料明细表报表导出'!$H:$H,0))</f>
        <v>0</v>
      </c>
      <c r="K283" s="23" cm="1">
        <f t="array" ref="K283">SUM(IF((LEFT('2-1 采购订单物料明细表报表导出'!$K:$K,7)=K$1)*('2-1 采购订单物料明细表报表导出'!$D:$D=$A283),'2-1 采购订单物料明细表报表导出'!$H:$H,0))</f>
        <v>0</v>
      </c>
      <c r="L283" s="23" cm="1">
        <f t="array" ref="L283">SUM(IF((LEFT('2-1 采购订单物料明细表报表导出'!$K:$K,7)=L$1)*('2-1 采购订单物料明细表报表导出'!$D:$D=$A283),'2-1 采购订单物料明细表报表导出'!$H:$H,0))</f>
        <v>0</v>
      </c>
      <c r="M283" s="23" cm="1">
        <f t="array" ref="M283">SUM(IF((LEFT('2-1 采购订单物料明细表报表导出'!$K:$K,7)=M$1)*('2-1 采购订单物料明细表报表导出'!$D:$D=$A283),'2-1 采购订单物料明细表报表导出'!$H:$H,0))</f>
        <v>0</v>
      </c>
      <c r="N283" s="23" cm="1">
        <f t="array" ref="N283">SUM(IF((LEFT('2-1 采购订单物料明细表报表导出'!$K:$K,7)=N$1)*('2-1 采购订单物料明细表报表导出'!$D:$D=$A283),'2-1 采购订单物料明细表报表导出'!$H:$H,0))</f>
        <v>0</v>
      </c>
      <c r="O283" s="23" cm="1">
        <f t="array" ref="O283">SUM(IF((LEFT('2-1 采购订单物料明细表报表导出'!$K:$K,7)=O$1)*('2-1 采购订单物料明细表报表导出'!$D:$D=$A283),'2-1 采购订单物料明细表报表导出'!$H:$H,0))</f>
        <v>0</v>
      </c>
    </row>
    <row r="284" ht="29" spans="1:15">
      <c r="A284" s="20" t="s">
        <v>3591</v>
      </c>
      <c r="B284" s="26" t="s">
        <v>2128</v>
      </c>
      <c r="C284" s="27" t="s">
        <v>2129</v>
      </c>
      <c r="D284" s="23" cm="1">
        <f t="array" ref="D284">SUM(IF((LEFT('2-1 采购订单物料明细表报表导出'!$K:$K,7)=D$1)*('2-1 采购订单物料明细表报表导出'!$D:$D=$A284),'2-1 采购订单物料明细表报表导出'!$H:$H,0))</f>
        <v>0</v>
      </c>
      <c r="E284" s="23" cm="1">
        <f t="array" ref="E284">SUM(IF((LEFT('2-1 采购订单物料明细表报表导出'!$K:$K,7)=E$1)*('2-1 采购订单物料明细表报表导出'!$D:$D=$A284),'2-1 采购订单物料明细表报表导出'!$H:$H,0))</f>
        <v>0</v>
      </c>
      <c r="F284" s="23" cm="1">
        <f t="array" ref="F284">SUM(IF((LEFT('2-1 采购订单物料明细表报表导出'!$K:$K,7)=F$1)*('2-1 采购订单物料明细表报表导出'!$D:$D=$A284),'2-1 采购订单物料明细表报表导出'!$H:$H,0))</f>
        <v>0</v>
      </c>
      <c r="G284" s="23" cm="1">
        <f t="array" ref="G284">SUM(IF((LEFT('2-1 采购订单物料明细表报表导出'!$K:$K,7)=G$1)*('2-1 采购订单物料明细表报表导出'!$D:$D=$A284),'2-1 采购订单物料明细表报表导出'!$H:$H,0))</f>
        <v>0</v>
      </c>
      <c r="H284" s="23" cm="1">
        <f t="array" ref="H284">SUM(IF((LEFT('2-1 采购订单物料明细表报表导出'!$K:$K,7)=H$1)*('2-1 采购订单物料明细表报表导出'!$D:$D=$A284),'2-1 采购订单物料明细表报表导出'!$H:$H,0))</f>
        <v>0</v>
      </c>
      <c r="I284" s="23" cm="1">
        <f t="array" ref="I284">SUM(IF((LEFT('2-1 采购订单物料明细表报表导出'!$K:$K,7)=I$1)*('2-1 采购订单物料明细表报表导出'!$D:$D=$A284),'2-1 采购订单物料明细表报表导出'!$H:$H,0))</f>
        <v>0</v>
      </c>
      <c r="J284" s="23" cm="1">
        <f t="array" ref="J284">SUM(IF((LEFT('2-1 采购订单物料明细表报表导出'!$K:$K,7)=J$1)*('2-1 采购订单物料明细表报表导出'!$D:$D=$A284),'2-1 采购订单物料明细表报表导出'!$H:$H,0))</f>
        <v>0</v>
      </c>
      <c r="K284" s="23" cm="1">
        <f t="array" ref="K284">SUM(IF((LEFT('2-1 采购订单物料明细表报表导出'!$K:$K,7)=K$1)*('2-1 采购订单物料明细表报表导出'!$D:$D=$A284),'2-1 采购订单物料明细表报表导出'!$H:$H,0))</f>
        <v>0</v>
      </c>
      <c r="L284" s="23" cm="1">
        <f t="array" ref="L284">SUM(IF((LEFT('2-1 采购订单物料明细表报表导出'!$K:$K,7)=L$1)*('2-1 采购订单物料明细表报表导出'!$D:$D=$A284),'2-1 采购订单物料明细表报表导出'!$H:$H,0))</f>
        <v>0</v>
      </c>
      <c r="M284" s="23" cm="1">
        <f t="array" ref="M284">SUM(IF((LEFT('2-1 采购订单物料明细表报表导出'!$K:$K,7)=M$1)*('2-1 采购订单物料明细表报表导出'!$D:$D=$A284),'2-1 采购订单物料明细表报表导出'!$H:$H,0))</f>
        <v>0</v>
      </c>
      <c r="N284" s="23" cm="1">
        <f t="array" ref="N284">SUM(IF((LEFT('2-1 采购订单物料明细表报表导出'!$K:$K,7)=N$1)*('2-1 采购订单物料明细表报表导出'!$D:$D=$A284),'2-1 采购订单物料明细表报表导出'!$H:$H,0))</f>
        <v>0</v>
      </c>
      <c r="O284" s="23" cm="1">
        <f t="array" ref="O284">SUM(IF((LEFT('2-1 采购订单物料明细表报表导出'!$K:$K,7)=O$1)*('2-1 采购订单物料明细表报表导出'!$D:$D=$A284),'2-1 采购订单物料明细表报表导出'!$H:$H,0))</f>
        <v>0</v>
      </c>
    </row>
    <row r="285" ht="29" spans="1:15">
      <c r="A285" s="20" t="s">
        <v>3592</v>
      </c>
      <c r="B285" s="26" t="s">
        <v>2128</v>
      </c>
      <c r="C285" s="27" t="s">
        <v>2129</v>
      </c>
      <c r="D285" s="23" cm="1">
        <f t="array" ref="D285">SUM(IF((LEFT('2-1 采购订单物料明细表报表导出'!$K:$K,7)=D$1)*('2-1 采购订单物料明细表报表导出'!$D:$D=$A285),'2-1 采购订单物料明细表报表导出'!$H:$H,0))</f>
        <v>0</v>
      </c>
      <c r="E285" s="23" cm="1">
        <f t="array" ref="E285">SUM(IF((LEFT('2-1 采购订单物料明细表报表导出'!$K:$K,7)=E$1)*('2-1 采购订单物料明细表报表导出'!$D:$D=$A285),'2-1 采购订单物料明细表报表导出'!$H:$H,0))</f>
        <v>0</v>
      </c>
      <c r="F285" s="23" cm="1">
        <f t="array" ref="F285">SUM(IF((LEFT('2-1 采购订单物料明细表报表导出'!$K:$K,7)=F$1)*('2-1 采购订单物料明细表报表导出'!$D:$D=$A285),'2-1 采购订单物料明细表报表导出'!$H:$H,0))</f>
        <v>0</v>
      </c>
      <c r="G285" s="23" cm="1">
        <f t="array" ref="G285">SUM(IF((LEFT('2-1 采购订单物料明细表报表导出'!$K:$K,7)=G$1)*('2-1 采购订单物料明细表报表导出'!$D:$D=$A285),'2-1 采购订单物料明细表报表导出'!$H:$H,0))</f>
        <v>0</v>
      </c>
      <c r="H285" s="23" cm="1">
        <f t="array" ref="H285">SUM(IF((LEFT('2-1 采购订单物料明细表报表导出'!$K:$K,7)=H$1)*('2-1 采购订单物料明细表报表导出'!$D:$D=$A285),'2-1 采购订单物料明细表报表导出'!$H:$H,0))</f>
        <v>0</v>
      </c>
      <c r="I285" s="23" cm="1">
        <f t="array" ref="I285">SUM(IF((LEFT('2-1 采购订单物料明细表报表导出'!$K:$K,7)=I$1)*('2-1 采购订单物料明细表报表导出'!$D:$D=$A285),'2-1 采购订单物料明细表报表导出'!$H:$H,0))</f>
        <v>0</v>
      </c>
      <c r="J285" s="23" cm="1">
        <f t="array" ref="J285">SUM(IF((LEFT('2-1 采购订单物料明细表报表导出'!$K:$K,7)=J$1)*('2-1 采购订单物料明细表报表导出'!$D:$D=$A285),'2-1 采购订单物料明细表报表导出'!$H:$H,0))</f>
        <v>0</v>
      </c>
      <c r="K285" s="23" cm="1">
        <f t="array" ref="K285">SUM(IF((LEFT('2-1 采购订单物料明细表报表导出'!$K:$K,7)=K$1)*('2-1 采购订单物料明细表报表导出'!$D:$D=$A285),'2-1 采购订单物料明细表报表导出'!$H:$H,0))</f>
        <v>0</v>
      </c>
      <c r="L285" s="23" cm="1">
        <f t="array" ref="L285">SUM(IF((LEFT('2-1 采购订单物料明细表报表导出'!$K:$K,7)=L$1)*('2-1 采购订单物料明细表报表导出'!$D:$D=$A285),'2-1 采购订单物料明细表报表导出'!$H:$H,0))</f>
        <v>0</v>
      </c>
      <c r="M285" s="23" cm="1">
        <f t="array" ref="M285">SUM(IF((LEFT('2-1 采购订单物料明细表报表导出'!$K:$K,7)=M$1)*('2-1 采购订单物料明细表报表导出'!$D:$D=$A285),'2-1 采购订单物料明细表报表导出'!$H:$H,0))</f>
        <v>0</v>
      </c>
      <c r="N285" s="23" cm="1">
        <f t="array" ref="N285">SUM(IF((LEFT('2-1 采购订单物料明细表报表导出'!$K:$K,7)=N$1)*('2-1 采购订单物料明细表报表导出'!$D:$D=$A285),'2-1 采购订单物料明细表报表导出'!$H:$H,0))</f>
        <v>0</v>
      </c>
      <c r="O285" s="23" cm="1">
        <f t="array" ref="O285">SUM(IF((LEFT('2-1 采购订单物料明细表报表导出'!$K:$K,7)=O$1)*('2-1 采购订单物料明细表报表导出'!$D:$D=$A285),'2-1 采购订单物料明细表报表导出'!$H:$H,0))</f>
        <v>0</v>
      </c>
    </row>
    <row r="286" ht="29" spans="1:15">
      <c r="A286" s="20" t="s">
        <v>3593</v>
      </c>
      <c r="B286" s="26" t="s">
        <v>2128</v>
      </c>
      <c r="C286" s="27" t="s">
        <v>2129</v>
      </c>
      <c r="D286" s="23" cm="1">
        <f t="array" ref="D286">SUM(IF((LEFT('2-1 采购订单物料明细表报表导出'!$K:$K,7)=D$1)*('2-1 采购订单物料明细表报表导出'!$D:$D=$A286),'2-1 采购订单物料明细表报表导出'!$H:$H,0))</f>
        <v>0</v>
      </c>
      <c r="E286" s="23" cm="1">
        <f t="array" ref="E286">SUM(IF((LEFT('2-1 采购订单物料明细表报表导出'!$K:$K,7)=E$1)*('2-1 采购订单物料明细表报表导出'!$D:$D=$A286),'2-1 采购订单物料明细表报表导出'!$H:$H,0))</f>
        <v>0</v>
      </c>
      <c r="F286" s="23" cm="1">
        <f t="array" ref="F286">SUM(IF((LEFT('2-1 采购订单物料明细表报表导出'!$K:$K,7)=F$1)*('2-1 采购订单物料明细表报表导出'!$D:$D=$A286),'2-1 采购订单物料明细表报表导出'!$H:$H,0))</f>
        <v>0</v>
      </c>
      <c r="G286" s="23" cm="1">
        <f t="array" ref="G286">SUM(IF((LEFT('2-1 采购订单物料明细表报表导出'!$K:$K,7)=G$1)*('2-1 采购订单物料明细表报表导出'!$D:$D=$A286),'2-1 采购订单物料明细表报表导出'!$H:$H,0))</f>
        <v>0</v>
      </c>
      <c r="H286" s="23" cm="1">
        <f t="array" ref="H286">SUM(IF((LEFT('2-1 采购订单物料明细表报表导出'!$K:$K,7)=H$1)*('2-1 采购订单物料明细表报表导出'!$D:$D=$A286),'2-1 采购订单物料明细表报表导出'!$H:$H,0))</f>
        <v>0</v>
      </c>
      <c r="I286" s="23" cm="1">
        <f t="array" ref="I286">SUM(IF((LEFT('2-1 采购订单物料明细表报表导出'!$K:$K,7)=I$1)*('2-1 采购订单物料明细表报表导出'!$D:$D=$A286),'2-1 采购订单物料明细表报表导出'!$H:$H,0))</f>
        <v>0</v>
      </c>
      <c r="J286" s="23" cm="1">
        <f t="array" ref="J286">SUM(IF((LEFT('2-1 采购订单物料明细表报表导出'!$K:$K,7)=J$1)*('2-1 采购订单物料明细表报表导出'!$D:$D=$A286),'2-1 采购订单物料明细表报表导出'!$H:$H,0))</f>
        <v>0</v>
      </c>
      <c r="K286" s="23" cm="1">
        <f t="array" ref="K286">SUM(IF((LEFT('2-1 采购订单物料明细表报表导出'!$K:$K,7)=K$1)*('2-1 采购订单物料明细表报表导出'!$D:$D=$A286),'2-1 采购订单物料明细表报表导出'!$H:$H,0))</f>
        <v>0</v>
      </c>
      <c r="L286" s="23" cm="1">
        <f t="array" ref="L286">SUM(IF((LEFT('2-1 采购订单物料明细表报表导出'!$K:$K,7)=L$1)*('2-1 采购订单物料明细表报表导出'!$D:$D=$A286),'2-1 采购订单物料明细表报表导出'!$H:$H,0))</f>
        <v>0</v>
      </c>
      <c r="M286" s="23" cm="1">
        <f t="array" ref="M286">SUM(IF((LEFT('2-1 采购订单物料明细表报表导出'!$K:$K,7)=M$1)*('2-1 采购订单物料明细表报表导出'!$D:$D=$A286),'2-1 采购订单物料明细表报表导出'!$H:$H,0))</f>
        <v>0</v>
      </c>
      <c r="N286" s="23" cm="1">
        <f t="array" ref="N286">SUM(IF((LEFT('2-1 采购订单物料明细表报表导出'!$K:$K,7)=N$1)*('2-1 采购订单物料明细表报表导出'!$D:$D=$A286),'2-1 采购订单物料明细表报表导出'!$H:$H,0))</f>
        <v>0</v>
      </c>
      <c r="O286" s="23" cm="1">
        <f t="array" ref="O286">SUM(IF((LEFT('2-1 采购订单物料明细表报表导出'!$K:$K,7)=O$1)*('2-1 采购订单物料明细表报表导出'!$D:$D=$A286),'2-1 采购订单物料明细表报表导出'!$H:$H,0))</f>
        <v>0</v>
      </c>
    </row>
    <row r="287" ht="29" spans="1:15">
      <c r="A287" s="20" t="s">
        <v>3594</v>
      </c>
      <c r="B287" s="26" t="s">
        <v>2128</v>
      </c>
      <c r="C287" s="27" t="s">
        <v>2129</v>
      </c>
      <c r="D287" s="23" cm="1">
        <f t="array" ref="D287">SUM(IF((LEFT('2-1 采购订单物料明细表报表导出'!$K:$K,7)=D$1)*('2-1 采购订单物料明细表报表导出'!$D:$D=$A287),'2-1 采购订单物料明细表报表导出'!$H:$H,0))</f>
        <v>0</v>
      </c>
      <c r="E287" s="23" cm="1">
        <f t="array" ref="E287">SUM(IF((LEFT('2-1 采购订单物料明细表报表导出'!$K:$K,7)=E$1)*('2-1 采购订单物料明细表报表导出'!$D:$D=$A287),'2-1 采购订单物料明细表报表导出'!$H:$H,0))</f>
        <v>0</v>
      </c>
      <c r="F287" s="23" cm="1">
        <f t="array" ref="F287">SUM(IF((LEFT('2-1 采购订单物料明细表报表导出'!$K:$K,7)=F$1)*('2-1 采购订单物料明细表报表导出'!$D:$D=$A287),'2-1 采购订单物料明细表报表导出'!$H:$H,0))</f>
        <v>0</v>
      </c>
      <c r="G287" s="23" cm="1">
        <f t="array" ref="G287">SUM(IF((LEFT('2-1 采购订单物料明细表报表导出'!$K:$K,7)=G$1)*('2-1 采购订单物料明细表报表导出'!$D:$D=$A287),'2-1 采购订单物料明细表报表导出'!$H:$H,0))</f>
        <v>0</v>
      </c>
      <c r="H287" s="23" cm="1">
        <f t="array" ref="H287">SUM(IF((LEFT('2-1 采购订单物料明细表报表导出'!$K:$K,7)=H$1)*('2-1 采购订单物料明细表报表导出'!$D:$D=$A287),'2-1 采购订单物料明细表报表导出'!$H:$H,0))</f>
        <v>0</v>
      </c>
      <c r="I287" s="23" cm="1">
        <f t="array" ref="I287">SUM(IF((LEFT('2-1 采购订单物料明细表报表导出'!$K:$K,7)=I$1)*('2-1 采购订单物料明细表报表导出'!$D:$D=$A287),'2-1 采购订单物料明细表报表导出'!$H:$H,0))</f>
        <v>0</v>
      </c>
      <c r="J287" s="23" cm="1">
        <f t="array" ref="J287">SUM(IF((LEFT('2-1 采购订单物料明细表报表导出'!$K:$K,7)=J$1)*('2-1 采购订单物料明细表报表导出'!$D:$D=$A287),'2-1 采购订单物料明细表报表导出'!$H:$H,0))</f>
        <v>0</v>
      </c>
      <c r="K287" s="23" cm="1">
        <f t="array" ref="K287">SUM(IF((LEFT('2-1 采购订单物料明细表报表导出'!$K:$K,7)=K$1)*('2-1 采购订单物料明细表报表导出'!$D:$D=$A287),'2-1 采购订单物料明细表报表导出'!$H:$H,0))</f>
        <v>0</v>
      </c>
      <c r="L287" s="23" cm="1">
        <f t="array" ref="L287">SUM(IF((LEFT('2-1 采购订单物料明细表报表导出'!$K:$K,7)=L$1)*('2-1 采购订单物料明细表报表导出'!$D:$D=$A287),'2-1 采购订单物料明细表报表导出'!$H:$H,0))</f>
        <v>0</v>
      </c>
      <c r="M287" s="23" cm="1">
        <f t="array" ref="M287">SUM(IF((LEFT('2-1 采购订单物料明细表报表导出'!$K:$K,7)=M$1)*('2-1 采购订单物料明细表报表导出'!$D:$D=$A287),'2-1 采购订单物料明细表报表导出'!$H:$H,0))</f>
        <v>0</v>
      </c>
      <c r="N287" s="23" cm="1">
        <f t="array" ref="N287">SUM(IF((LEFT('2-1 采购订单物料明细表报表导出'!$K:$K,7)=N$1)*('2-1 采购订单物料明细表报表导出'!$D:$D=$A287),'2-1 采购订单物料明细表报表导出'!$H:$H,0))</f>
        <v>0</v>
      </c>
      <c r="O287" s="23" cm="1">
        <f t="array" ref="O287">SUM(IF((LEFT('2-1 采购订单物料明细表报表导出'!$K:$K,7)=O$1)*('2-1 采购订单物料明细表报表导出'!$D:$D=$A287),'2-1 采购订单物料明细表报表导出'!$H:$H,0))</f>
        <v>0</v>
      </c>
    </row>
    <row r="288" ht="29" spans="1:15">
      <c r="A288" s="20" t="s">
        <v>3595</v>
      </c>
      <c r="B288" s="26" t="s">
        <v>2128</v>
      </c>
      <c r="C288" s="27" t="s">
        <v>2129</v>
      </c>
      <c r="D288" s="23" cm="1">
        <f t="array" ref="D288">SUM(IF((LEFT('2-1 采购订单物料明细表报表导出'!$K:$K,7)=D$1)*('2-1 采购订单物料明细表报表导出'!$D:$D=$A288),'2-1 采购订单物料明细表报表导出'!$H:$H,0))</f>
        <v>0</v>
      </c>
      <c r="E288" s="23" cm="1">
        <f t="array" ref="E288">SUM(IF((LEFT('2-1 采购订单物料明细表报表导出'!$K:$K,7)=E$1)*('2-1 采购订单物料明细表报表导出'!$D:$D=$A288),'2-1 采购订单物料明细表报表导出'!$H:$H,0))</f>
        <v>0</v>
      </c>
      <c r="F288" s="23" cm="1">
        <f t="array" ref="F288">SUM(IF((LEFT('2-1 采购订单物料明细表报表导出'!$K:$K,7)=F$1)*('2-1 采购订单物料明细表报表导出'!$D:$D=$A288),'2-1 采购订单物料明细表报表导出'!$H:$H,0))</f>
        <v>0</v>
      </c>
      <c r="G288" s="23" cm="1">
        <f t="array" ref="G288">SUM(IF((LEFT('2-1 采购订单物料明细表报表导出'!$K:$K,7)=G$1)*('2-1 采购订单物料明细表报表导出'!$D:$D=$A288),'2-1 采购订单物料明细表报表导出'!$H:$H,0))</f>
        <v>0</v>
      </c>
      <c r="H288" s="23" cm="1">
        <f t="array" ref="H288">SUM(IF((LEFT('2-1 采购订单物料明细表报表导出'!$K:$K,7)=H$1)*('2-1 采购订单物料明细表报表导出'!$D:$D=$A288),'2-1 采购订单物料明细表报表导出'!$H:$H,0))</f>
        <v>0</v>
      </c>
      <c r="I288" s="23" cm="1">
        <f t="array" ref="I288">SUM(IF((LEFT('2-1 采购订单物料明细表报表导出'!$K:$K,7)=I$1)*('2-1 采购订单物料明细表报表导出'!$D:$D=$A288),'2-1 采购订单物料明细表报表导出'!$H:$H,0))</f>
        <v>0</v>
      </c>
      <c r="J288" s="23" cm="1">
        <f t="array" ref="J288">SUM(IF((LEFT('2-1 采购订单物料明细表报表导出'!$K:$K,7)=J$1)*('2-1 采购订单物料明细表报表导出'!$D:$D=$A288),'2-1 采购订单物料明细表报表导出'!$H:$H,0))</f>
        <v>0</v>
      </c>
      <c r="K288" s="23" cm="1">
        <f t="array" ref="K288">SUM(IF((LEFT('2-1 采购订单物料明细表报表导出'!$K:$K,7)=K$1)*('2-1 采购订单物料明细表报表导出'!$D:$D=$A288),'2-1 采购订单物料明细表报表导出'!$H:$H,0))</f>
        <v>0</v>
      </c>
      <c r="L288" s="23" cm="1">
        <f t="array" ref="L288">SUM(IF((LEFT('2-1 采购订单物料明细表报表导出'!$K:$K,7)=L$1)*('2-1 采购订单物料明细表报表导出'!$D:$D=$A288),'2-1 采购订单物料明细表报表导出'!$H:$H,0))</f>
        <v>0</v>
      </c>
      <c r="M288" s="23" cm="1">
        <f t="array" ref="M288">SUM(IF((LEFT('2-1 采购订单物料明细表报表导出'!$K:$K,7)=M$1)*('2-1 采购订单物料明细表报表导出'!$D:$D=$A288),'2-1 采购订单物料明细表报表导出'!$H:$H,0))</f>
        <v>0</v>
      </c>
      <c r="N288" s="23" cm="1">
        <f t="array" ref="N288">SUM(IF((LEFT('2-1 采购订单物料明细表报表导出'!$K:$K,7)=N$1)*('2-1 采购订单物料明细表报表导出'!$D:$D=$A288),'2-1 采购订单物料明细表报表导出'!$H:$H,0))</f>
        <v>0</v>
      </c>
      <c r="O288" s="23" cm="1">
        <f t="array" ref="O288">SUM(IF((LEFT('2-1 采购订单物料明细表报表导出'!$K:$K,7)=O$1)*('2-1 采购订单物料明细表报表导出'!$D:$D=$A288),'2-1 采购订单物料明细表报表导出'!$H:$H,0))</f>
        <v>0</v>
      </c>
    </row>
    <row r="289" ht="29" spans="1:15">
      <c r="A289" s="20" t="s">
        <v>3596</v>
      </c>
      <c r="B289" s="26" t="s">
        <v>2128</v>
      </c>
      <c r="C289" s="27" t="s">
        <v>2129</v>
      </c>
      <c r="D289" s="23" cm="1">
        <f t="array" ref="D289">SUM(IF((LEFT('2-1 采购订单物料明细表报表导出'!$K:$K,7)=D$1)*('2-1 采购订单物料明细表报表导出'!$D:$D=$A289),'2-1 采购订单物料明细表报表导出'!$H:$H,0))</f>
        <v>0</v>
      </c>
      <c r="E289" s="23" cm="1">
        <f t="array" ref="E289">SUM(IF((LEFT('2-1 采购订单物料明细表报表导出'!$K:$K,7)=E$1)*('2-1 采购订单物料明细表报表导出'!$D:$D=$A289),'2-1 采购订单物料明细表报表导出'!$H:$H,0))</f>
        <v>0</v>
      </c>
      <c r="F289" s="23" cm="1">
        <f t="array" ref="F289">SUM(IF((LEFT('2-1 采购订单物料明细表报表导出'!$K:$K,7)=F$1)*('2-1 采购订单物料明细表报表导出'!$D:$D=$A289),'2-1 采购订单物料明细表报表导出'!$H:$H,0))</f>
        <v>0</v>
      </c>
      <c r="G289" s="23" cm="1">
        <f t="array" ref="G289">SUM(IF((LEFT('2-1 采购订单物料明细表报表导出'!$K:$K,7)=G$1)*('2-1 采购订单物料明细表报表导出'!$D:$D=$A289),'2-1 采购订单物料明细表报表导出'!$H:$H,0))</f>
        <v>0</v>
      </c>
      <c r="H289" s="23" cm="1">
        <f t="array" ref="H289">SUM(IF((LEFT('2-1 采购订单物料明细表报表导出'!$K:$K,7)=H$1)*('2-1 采购订单物料明细表报表导出'!$D:$D=$A289),'2-1 采购订单物料明细表报表导出'!$H:$H,0))</f>
        <v>0</v>
      </c>
      <c r="I289" s="23" cm="1">
        <f t="array" ref="I289">SUM(IF((LEFT('2-1 采购订单物料明细表报表导出'!$K:$K,7)=I$1)*('2-1 采购订单物料明细表报表导出'!$D:$D=$A289),'2-1 采购订单物料明细表报表导出'!$H:$H,0))</f>
        <v>0</v>
      </c>
      <c r="J289" s="23" cm="1">
        <f t="array" ref="J289">SUM(IF((LEFT('2-1 采购订单物料明细表报表导出'!$K:$K,7)=J$1)*('2-1 采购订单物料明细表报表导出'!$D:$D=$A289),'2-1 采购订单物料明细表报表导出'!$H:$H,0))</f>
        <v>0</v>
      </c>
      <c r="K289" s="23" cm="1">
        <f t="array" ref="K289">SUM(IF((LEFT('2-1 采购订单物料明细表报表导出'!$K:$K,7)=K$1)*('2-1 采购订单物料明细表报表导出'!$D:$D=$A289),'2-1 采购订单物料明细表报表导出'!$H:$H,0))</f>
        <v>0</v>
      </c>
      <c r="L289" s="23" cm="1">
        <f t="array" ref="L289">SUM(IF((LEFT('2-1 采购订单物料明细表报表导出'!$K:$K,7)=L$1)*('2-1 采购订单物料明细表报表导出'!$D:$D=$A289),'2-1 采购订单物料明细表报表导出'!$H:$H,0))</f>
        <v>0</v>
      </c>
      <c r="M289" s="23" cm="1">
        <f t="array" ref="M289">SUM(IF((LEFT('2-1 采购订单物料明细表报表导出'!$K:$K,7)=M$1)*('2-1 采购订单物料明细表报表导出'!$D:$D=$A289),'2-1 采购订单物料明细表报表导出'!$H:$H,0))</f>
        <v>0</v>
      </c>
      <c r="N289" s="23" cm="1">
        <f t="array" ref="N289">SUM(IF((LEFT('2-1 采购订单物料明细表报表导出'!$K:$K,7)=N$1)*('2-1 采购订单物料明细表报表导出'!$D:$D=$A289),'2-1 采购订单物料明细表报表导出'!$H:$H,0))</f>
        <v>0</v>
      </c>
      <c r="O289" s="23" cm="1">
        <f t="array" ref="O289">SUM(IF((LEFT('2-1 采购订单物料明细表报表导出'!$K:$K,7)=O$1)*('2-1 采购订单物料明细表报表导出'!$D:$D=$A289),'2-1 采购订单物料明细表报表导出'!$H:$H,0))</f>
        <v>0</v>
      </c>
    </row>
    <row r="290" ht="29" spans="1:15">
      <c r="A290" s="28" t="s">
        <v>3597</v>
      </c>
      <c r="B290" s="26" t="s">
        <v>2128</v>
      </c>
      <c r="C290" s="27" t="s">
        <v>2129</v>
      </c>
      <c r="D290" s="23" cm="1">
        <f t="array" ref="D290">SUM(IF((LEFT('2-1 采购订单物料明细表报表导出'!$K:$K,7)=D$1)*('2-1 采购订单物料明细表报表导出'!$D:$D=$A290),'2-1 采购订单物料明细表报表导出'!$H:$H,0))</f>
        <v>0</v>
      </c>
      <c r="E290" s="23" cm="1">
        <f t="array" ref="E290">SUM(IF((LEFT('2-1 采购订单物料明细表报表导出'!$K:$K,7)=E$1)*('2-1 采购订单物料明细表报表导出'!$D:$D=$A290),'2-1 采购订单物料明细表报表导出'!$H:$H,0))</f>
        <v>0</v>
      </c>
      <c r="F290" s="23" cm="1">
        <f t="array" ref="F290">SUM(IF((LEFT('2-1 采购订单物料明细表报表导出'!$K:$K,7)=F$1)*('2-1 采购订单物料明细表报表导出'!$D:$D=$A290),'2-1 采购订单物料明细表报表导出'!$H:$H,0))</f>
        <v>0</v>
      </c>
      <c r="G290" s="23" cm="1">
        <f t="array" ref="G290">SUM(IF((LEFT('2-1 采购订单物料明细表报表导出'!$K:$K,7)=G$1)*('2-1 采购订单物料明细表报表导出'!$D:$D=$A290),'2-1 采购订单物料明细表报表导出'!$H:$H,0))</f>
        <v>0</v>
      </c>
      <c r="H290" s="23" cm="1">
        <f t="array" ref="H290">SUM(IF((LEFT('2-1 采购订单物料明细表报表导出'!$K:$K,7)=H$1)*('2-1 采购订单物料明细表报表导出'!$D:$D=$A290),'2-1 采购订单物料明细表报表导出'!$H:$H,0))</f>
        <v>0</v>
      </c>
      <c r="I290" s="23" cm="1">
        <f t="array" ref="I290">SUM(IF((LEFT('2-1 采购订单物料明细表报表导出'!$K:$K,7)=I$1)*('2-1 采购订单物料明细表报表导出'!$D:$D=$A290),'2-1 采购订单物料明细表报表导出'!$H:$H,0))</f>
        <v>0</v>
      </c>
      <c r="J290" s="23" cm="1">
        <f t="array" ref="J290">SUM(IF((LEFT('2-1 采购订单物料明细表报表导出'!$K:$K,7)=J$1)*('2-1 采购订单物料明细表报表导出'!$D:$D=$A290),'2-1 采购订单物料明细表报表导出'!$H:$H,0))</f>
        <v>0</v>
      </c>
      <c r="K290" s="23" cm="1">
        <f t="array" ref="K290">SUM(IF((LEFT('2-1 采购订单物料明细表报表导出'!$K:$K,7)=K$1)*('2-1 采购订单物料明细表报表导出'!$D:$D=$A290),'2-1 采购订单物料明细表报表导出'!$H:$H,0))</f>
        <v>0</v>
      </c>
      <c r="L290" s="23" cm="1">
        <f t="array" ref="L290">SUM(IF((LEFT('2-1 采购订单物料明细表报表导出'!$K:$K,7)=L$1)*('2-1 采购订单物料明细表报表导出'!$D:$D=$A290),'2-1 采购订单物料明细表报表导出'!$H:$H,0))</f>
        <v>0</v>
      </c>
      <c r="M290" s="23" cm="1">
        <f t="array" ref="M290">SUM(IF((LEFT('2-1 采购订单物料明细表报表导出'!$K:$K,7)=M$1)*('2-1 采购订单物料明细表报表导出'!$D:$D=$A290),'2-1 采购订单物料明细表报表导出'!$H:$H,0))</f>
        <v>0</v>
      </c>
      <c r="N290" s="23" cm="1">
        <f t="array" ref="N290">SUM(IF((LEFT('2-1 采购订单物料明细表报表导出'!$K:$K,7)=N$1)*('2-1 采购订单物料明细表报表导出'!$D:$D=$A290),'2-1 采购订单物料明细表报表导出'!$H:$H,0))</f>
        <v>0</v>
      </c>
      <c r="O290" s="23" cm="1">
        <f t="array" ref="O290">SUM(IF((LEFT('2-1 采购订单物料明细表报表导出'!$K:$K,7)=O$1)*('2-1 采购订单物料明细表报表导出'!$D:$D=$A290),'2-1 采购订单物料明细表报表导出'!$H:$H,0))</f>
        <v>0</v>
      </c>
    </row>
    <row r="291" ht="29" spans="1:15">
      <c r="A291" s="20" t="s">
        <v>3598</v>
      </c>
      <c r="B291" s="26" t="s">
        <v>2128</v>
      </c>
      <c r="C291" s="27" t="s">
        <v>2129</v>
      </c>
      <c r="D291" s="23" cm="1">
        <f t="array" ref="D291">SUM(IF((LEFT('2-1 采购订单物料明细表报表导出'!$K:$K,7)=D$1)*('2-1 采购订单物料明细表报表导出'!$D:$D=$A291),'2-1 采购订单物料明细表报表导出'!$H:$H,0))</f>
        <v>0</v>
      </c>
      <c r="E291" s="23" cm="1">
        <f t="array" ref="E291">SUM(IF((LEFT('2-1 采购订单物料明细表报表导出'!$K:$K,7)=E$1)*('2-1 采购订单物料明细表报表导出'!$D:$D=$A291),'2-1 采购订单物料明细表报表导出'!$H:$H,0))</f>
        <v>0</v>
      </c>
      <c r="F291" s="23" cm="1">
        <f t="array" ref="F291">SUM(IF((LEFT('2-1 采购订单物料明细表报表导出'!$K:$K,7)=F$1)*('2-1 采购订单物料明细表报表导出'!$D:$D=$A291),'2-1 采购订单物料明细表报表导出'!$H:$H,0))</f>
        <v>0</v>
      </c>
      <c r="G291" s="23" cm="1">
        <f t="array" ref="G291">SUM(IF((LEFT('2-1 采购订单物料明细表报表导出'!$K:$K,7)=G$1)*('2-1 采购订单物料明细表报表导出'!$D:$D=$A291),'2-1 采购订单物料明细表报表导出'!$H:$H,0))</f>
        <v>0</v>
      </c>
      <c r="H291" s="23" cm="1">
        <f t="array" ref="H291">SUM(IF((LEFT('2-1 采购订单物料明细表报表导出'!$K:$K,7)=H$1)*('2-1 采购订单物料明细表报表导出'!$D:$D=$A291),'2-1 采购订单物料明细表报表导出'!$H:$H,0))</f>
        <v>0</v>
      </c>
      <c r="I291" s="23" cm="1">
        <f t="array" ref="I291">SUM(IF((LEFT('2-1 采购订单物料明细表报表导出'!$K:$K,7)=I$1)*('2-1 采购订单物料明细表报表导出'!$D:$D=$A291),'2-1 采购订单物料明细表报表导出'!$H:$H,0))</f>
        <v>0</v>
      </c>
      <c r="J291" s="23" cm="1">
        <f t="array" ref="J291">SUM(IF((LEFT('2-1 采购订单物料明细表报表导出'!$K:$K,7)=J$1)*('2-1 采购订单物料明细表报表导出'!$D:$D=$A291),'2-1 采购订单物料明细表报表导出'!$H:$H,0))</f>
        <v>0</v>
      </c>
      <c r="K291" s="23" cm="1">
        <f t="array" ref="K291">SUM(IF((LEFT('2-1 采购订单物料明细表报表导出'!$K:$K,7)=K$1)*('2-1 采购订单物料明细表报表导出'!$D:$D=$A291),'2-1 采购订单物料明细表报表导出'!$H:$H,0))</f>
        <v>0</v>
      </c>
      <c r="L291" s="23" cm="1">
        <f t="array" ref="L291">SUM(IF((LEFT('2-1 采购订单物料明细表报表导出'!$K:$K,7)=L$1)*('2-1 采购订单物料明细表报表导出'!$D:$D=$A291),'2-1 采购订单物料明细表报表导出'!$H:$H,0))</f>
        <v>0</v>
      </c>
      <c r="M291" s="23" cm="1">
        <f t="array" ref="M291">SUM(IF((LEFT('2-1 采购订单物料明细表报表导出'!$K:$K,7)=M$1)*('2-1 采购订单物料明细表报表导出'!$D:$D=$A291),'2-1 采购订单物料明细表报表导出'!$H:$H,0))</f>
        <v>0</v>
      </c>
      <c r="N291" s="23" cm="1">
        <f t="array" ref="N291">SUM(IF((LEFT('2-1 采购订单物料明细表报表导出'!$K:$K,7)=N$1)*('2-1 采购订单物料明细表报表导出'!$D:$D=$A291),'2-1 采购订单物料明细表报表导出'!$H:$H,0))</f>
        <v>0</v>
      </c>
      <c r="O291" s="23" cm="1">
        <f t="array" ref="O291">SUM(IF((LEFT('2-1 采购订单物料明细表报表导出'!$K:$K,7)=O$1)*('2-1 采购订单物料明细表报表导出'!$D:$D=$A291),'2-1 采购订单物料明细表报表导出'!$H:$H,0))</f>
        <v>0</v>
      </c>
    </row>
    <row r="292" ht="29" spans="1:15">
      <c r="A292" s="20" t="s">
        <v>3599</v>
      </c>
      <c r="B292" s="26" t="s">
        <v>2128</v>
      </c>
      <c r="C292" s="27" t="s">
        <v>2129</v>
      </c>
      <c r="D292" s="23" cm="1">
        <f t="array" ref="D292">SUM(IF((LEFT('2-1 采购订单物料明细表报表导出'!$K:$K,7)=D$1)*('2-1 采购订单物料明细表报表导出'!$D:$D=$A292),'2-1 采购订单物料明细表报表导出'!$H:$H,0))</f>
        <v>0</v>
      </c>
      <c r="E292" s="23" cm="1">
        <f t="array" ref="E292">SUM(IF((LEFT('2-1 采购订单物料明细表报表导出'!$K:$K,7)=E$1)*('2-1 采购订单物料明细表报表导出'!$D:$D=$A292),'2-1 采购订单物料明细表报表导出'!$H:$H,0))</f>
        <v>0</v>
      </c>
      <c r="F292" s="23" cm="1">
        <f t="array" ref="F292">SUM(IF((LEFT('2-1 采购订单物料明细表报表导出'!$K:$K,7)=F$1)*('2-1 采购订单物料明细表报表导出'!$D:$D=$A292),'2-1 采购订单物料明细表报表导出'!$H:$H,0))</f>
        <v>0</v>
      </c>
      <c r="G292" s="23" cm="1">
        <f t="array" ref="G292">SUM(IF((LEFT('2-1 采购订单物料明细表报表导出'!$K:$K,7)=G$1)*('2-1 采购订单物料明细表报表导出'!$D:$D=$A292),'2-1 采购订单物料明细表报表导出'!$H:$H,0))</f>
        <v>0</v>
      </c>
      <c r="H292" s="23" cm="1">
        <f t="array" ref="H292">SUM(IF((LEFT('2-1 采购订单物料明细表报表导出'!$K:$K,7)=H$1)*('2-1 采购订单物料明细表报表导出'!$D:$D=$A292),'2-1 采购订单物料明细表报表导出'!$H:$H,0))</f>
        <v>0</v>
      </c>
      <c r="I292" s="23" cm="1">
        <f t="array" ref="I292">SUM(IF((LEFT('2-1 采购订单物料明细表报表导出'!$K:$K,7)=I$1)*('2-1 采购订单物料明细表报表导出'!$D:$D=$A292),'2-1 采购订单物料明细表报表导出'!$H:$H,0))</f>
        <v>0</v>
      </c>
      <c r="J292" s="23" cm="1">
        <f t="array" ref="J292">SUM(IF((LEFT('2-1 采购订单物料明细表报表导出'!$K:$K,7)=J$1)*('2-1 采购订单物料明细表报表导出'!$D:$D=$A292),'2-1 采购订单物料明细表报表导出'!$H:$H,0))</f>
        <v>0</v>
      </c>
      <c r="K292" s="23" cm="1">
        <f t="array" ref="K292">SUM(IF((LEFT('2-1 采购订单物料明细表报表导出'!$K:$K,7)=K$1)*('2-1 采购订单物料明细表报表导出'!$D:$D=$A292),'2-1 采购订单物料明细表报表导出'!$H:$H,0))</f>
        <v>0</v>
      </c>
      <c r="L292" s="23" cm="1">
        <f t="array" ref="L292">SUM(IF((LEFT('2-1 采购订单物料明细表报表导出'!$K:$K,7)=L$1)*('2-1 采购订单物料明细表报表导出'!$D:$D=$A292),'2-1 采购订单物料明细表报表导出'!$H:$H,0))</f>
        <v>0</v>
      </c>
      <c r="M292" s="23" cm="1">
        <f t="array" ref="M292">SUM(IF((LEFT('2-1 采购订单物料明细表报表导出'!$K:$K,7)=M$1)*('2-1 采购订单物料明细表报表导出'!$D:$D=$A292),'2-1 采购订单物料明细表报表导出'!$H:$H,0))</f>
        <v>0</v>
      </c>
      <c r="N292" s="23" cm="1">
        <f t="array" ref="N292">SUM(IF((LEFT('2-1 采购订单物料明细表报表导出'!$K:$K,7)=N$1)*('2-1 采购订单物料明细表报表导出'!$D:$D=$A292),'2-1 采购订单物料明细表报表导出'!$H:$H,0))</f>
        <v>0</v>
      </c>
      <c r="O292" s="23" cm="1">
        <f t="array" ref="O292">SUM(IF((LEFT('2-1 采购订单物料明细表报表导出'!$K:$K,7)=O$1)*('2-1 采购订单物料明细表报表导出'!$D:$D=$A292),'2-1 采购订单物料明细表报表导出'!$H:$H,0))</f>
        <v>0</v>
      </c>
    </row>
    <row r="293" ht="29" spans="1:15">
      <c r="A293" s="20" t="s">
        <v>3600</v>
      </c>
      <c r="B293" s="26" t="s">
        <v>2128</v>
      </c>
      <c r="C293" s="27" t="s">
        <v>2129</v>
      </c>
      <c r="D293" s="23" cm="1">
        <f t="array" ref="D293">SUM(IF((LEFT('2-1 采购订单物料明细表报表导出'!$K:$K,7)=D$1)*('2-1 采购订单物料明细表报表导出'!$D:$D=$A293),'2-1 采购订单物料明细表报表导出'!$H:$H,0))</f>
        <v>0</v>
      </c>
      <c r="E293" s="23" cm="1">
        <f t="array" ref="E293">SUM(IF((LEFT('2-1 采购订单物料明细表报表导出'!$K:$K,7)=E$1)*('2-1 采购订单物料明细表报表导出'!$D:$D=$A293),'2-1 采购订单物料明细表报表导出'!$H:$H,0))</f>
        <v>0</v>
      </c>
      <c r="F293" s="23" cm="1">
        <f t="array" ref="F293">SUM(IF((LEFT('2-1 采购订单物料明细表报表导出'!$K:$K,7)=F$1)*('2-1 采购订单物料明细表报表导出'!$D:$D=$A293),'2-1 采购订单物料明细表报表导出'!$H:$H,0))</f>
        <v>0</v>
      </c>
      <c r="G293" s="23" cm="1">
        <f t="array" ref="G293">SUM(IF((LEFT('2-1 采购订单物料明细表报表导出'!$K:$K,7)=G$1)*('2-1 采购订单物料明细表报表导出'!$D:$D=$A293),'2-1 采购订单物料明细表报表导出'!$H:$H,0))</f>
        <v>0</v>
      </c>
      <c r="H293" s="23" cm="1">
        <f t="array" ref="H293">SUM(IF((LEFT('2-1 采购订单物料明细表报表导出'!$K:$K,7)=H$1)*('2-1 采购订单物料明细表报表导出'!$D:$D=$A293),'2-1 采购订单物料明细表报表导出'!$H:$H,0))</f>
        <v>0</v>
      </c>
      <c r="I293" s="23" cm="1">
        <f t="array" ref="I293">SUM(IF((LEFT('2-1 采购订单物料明细表报表导出'!$K:$K,7)=I$1)*('2-1 采购订单物料明细表报表导出'!$D:$D=$A293),'2-1 采购订单物料明细表报表导出'!$H:$H,0))</f>
        <v>0</v>
      </c>
      <c r="J293" s="23" cm="1">
        <f t="array" ref="J293">SUM(IF((LEFT('2-1 采购订单物料明细表报表导出'!$K:$K,7)=J$1)*('2-1 采购订单物料明细表报表导出'!$D:$D=$A293),'2-1 采购订单物料明细表报表导出'!$H:$H,0))</f>
        <v>0</v>
      </c>
      <c r="K293" s="23" cm="1">
        <f t="array" ref="K293">SUM(IF((LEFT('2-1 采购订单物料明细表报表导出'!$K:$K,7)=K$1)*('2-1 采购订单物料明细表报表导出'!$D:$D=$A293),'2-1 采购订单物料明细表报表导出'!$H:$H,0))</f>
        <v>0</v>
      </c>
      <c r="L293" s="23" cm="1">
        <f t="array" ref="L293">SUM(IF((LEFT('2-1 采购订单物料明细表报表导出'!$K:$K,7)=L$1)*('2-1 采购订单物料明细表报表导出'!$D:$D=$A293),'2-1 采购订单物料明细表报表导出'!$H:$H,0))</f>
        <v>0</v>
      </c>
      <c r="M293" s="23" cm="1">
        <f t="array" ref="M293">SUM(IF((LEFT('2-1 采购订单物料明细表报表导出'!$K:$K,7)=M$1)*('2-1 采购订单物料明细表报表导出'!$D:$D=$A293),'2-1 采购订单物料明细表报表导出'!$H:$H,0))</f>
        <v>0</v>
      </c>
      <c r="N293" s="23" cm="1">
        <f t="array" ref="N293">SUM(IF((LEFT('2-1 采购订单物料明细表报表导出'!$K:$K,7)=N$1)*('2-1 采购订单物料明细表报表导出'!$D:$D=$A293),'2-1 采购订单物料明细表报表导出'!$H:$H,0))</f>
        <v>0</v>
      </c>
      <c r="O293" s="23" cm="1">
        <f t="array" ref="O293">SUM(IF((LEFT('2-1 采购订单物料明细表报表导出'!$K:$K,7)=O$1)*('2-1 采购订单物料明细表报表导出'!$D:$D=$A293),'2-1 采购订单物料明细表报表导出'!$H:$H,0))</f>
        <v>0</v>
      </c>
    </row>
    <row r="294" ht="29" spans="1:15">
      <c r="A294" s="20" t="s">
        <v>3601</v>
      </c>
      <c r="B294" s="26" t="s">
        <v>2128</v>
      </c>
      <c r="C294" s="27" t="s">
        <v>2129</v>
      </c>
      <c r="D294" s="23" cm="1">
        <f t="array" ref="D294">SUM(IF((LEFT('2-1 采购订单物料明细表报表导出'!$K:$K,7)=D$1)*('2-1 采购订单物料明细表报表导出'!$D:$D=$A294),'2-1 采购订单物料明细表报表导出'!$H:$H,0))</f>
        <v>0</v>
      </c>
      <c r="E294" s="23" cm="1">
        <f t="array" ref="E294">SUM(IF((LEFT('2-1 采购订单物料明细表报表导出'!$K:$K,7)=E$1)*('2-1 采购订单物料明细表报表导出'!$D:$D=$A294),'2-1 采购订单物料明细表报表导出'!$H:$H,0))</f>
        <v>0</v>
      </c>
      <c r="F294" s="23" cm="1">
        <f t="array" ref="F294">SUM(IF((LEFT('2-1 采购订单物料明细表报表导出'!$K:$K,7)=F$1)*('2-1 采购订单物料明细表报表导出'!$D:$D=$A294),'2-1 采购订单物料明细表报表导出'!$H:$H,0))</f>
        <v>0</v>
      </c>
      <c r="G294" s="23" cm="1">
        <f t="array" ref="G294">SUM(IF((LEFT('2-1 采购订单物料明细表报表导出'!$K:$K,7)=G$1)*('2-1 采购订单物料明细表报表导出'!$D:$D=$A294),'2-1 采购订单物料明细表报表导出'!$H:$H,0))</f>
        <v>0</v>
      </c>
      <c r="H294" s="23" cm="1">
        <f t="array" ref="H294">SUM(IF((LEFT('2-1 采购订单物料明细表报表导出'!$K:$K,7)=H$1)*('2-1 采购订单物料明细表报表导出'!$D:$D=$A294),'2-1 采购订单物料明细表报表导出'!$H:$H,0))</f>
        <v>0</v>
      </c>
      <c r="I294" s="23" cm="1">
        <f t="array" ref="I294">SUM(IF((LEFT('2-1 采购订单物料明细表报表导出'!$K:$K,7)=I$1)*('2-1 采购订单物料明细表报表导出'!$D:$D=$A294),'2-1 采购订单物料明细表报表导出'!$H:$H,0))</f>
        <v>0</v>
      </c>
      <c r="J294" s="23" cm="1">
        <f t="array" ref="J294">SUM(IF((LEFT('2-1 采购订单物料明细表报表导出'!$K:$K,7)=J$1)*('2-1 采购订单物料明细表报表导出'!$D:$D=$A294),'2-1 采购订单物料明细表报表导出'!$H:$H,0))</f>
        <v>0</v>
      </c>
      <c r="K294" s="23" cm="1">
        <f t="array" ref="K294">SUM(IF((LEFT('2-1 采购订单物料明细表报表导出'!$K:$K,7)=K$1)*('2-1 采购订单物料明细表报表导出'!$D:$D=$A294),'2-1 采购订单物料明细表报表导出'!$H:$H,0))</f>
        <v>0</v>
      </c>
      <c r="L294" s="23" cm="1">
        <f t="array" ref="L294">SUM(IF((LEFT('2-1 采购订单物料明细表报表导出'!$K:$K,7)=L$1)*('2-1 采购订单物料明细表报表导出'!$D:$D=$A294),'2-1 采购订单物料明细表报表导出'!$H:$H,0))</f>
        <v>0</v>
      </c>
      <c r="M294" s="23" cm="1">
        <f t="array" ref="M294">SUM(IF((LEFT('2-1 采购订单物料明细表报表导出'!$K:$K,7)=M$1)*('2-1 采购订单物料明细表报表导出'!$D:$D=$A294),'2-1 采购订单物料明细表报表导出'!$H:$H,0))</f>
        <v>0</v>
      </c>
      <c r="N294" s="23" cm="1">
        <f t="array" ref="N294">SUM(IF((LEFT('2-1 采购订单物料明细表报表导出'!$K:$K,7)=N$1)*('2-1 采购订单物料明细表报表导出'!$D:$D=$A294),'2-1 采购订单物料明细表报表导出'!$H:$H,0))</f>
        <v>0</v>
      </c>
      <c r="O294" s="23" cm="1">
        <f t="array" ref="O294">SUM(IF((LEFT('2-1 采购订单物料明细表报表导出'!$K:$K,7)=O$1)*('2-1 采购订单物料明细表报表导出'!$D:$D=$A294),'2-1 采购订单物料明细表报表导出'!$H:$H,0))</f>
        <v>0</v>
      </c>
    </row>
    <row r="295" ht="29" spans="1:15">
      <c r="A295" s="20" t="s">
        <v>3602</v>
      </c>
      <c r="B295" s="26" t="s">
        <v>2128</v>
      </c>
      <c r="C295" s="27" t="s">
        <v>2129</v>
      </c>
      <c r="D295" s="23" cm="1">
        <f t="array" ref="D295">SUM(IF((LEFT('2-1 采购订单物料明细表报表导出'!$K:$K,7)=D$1)*('2-1 采购订单物料明细表报表导出'!$D:$D=$A295),'2-1 采购订单物料明细表报表导出'!$H:$H,0))</f>
        <v>0</v>
      </c>
      <c r="E295" s="23" cm="1">
        <f t="array" ref="E295">SUM(IF((LEFT('2-1 采购订单物料明细表报表导出'!$K:$K,7)=E$1)*('2-1 采购订单物料明细表报表导出'!$D:$D=$A295),'2-1 采购订单物料明细表报表导出'!$H:$H,0))</f>
        <v>0</v>
      </c>
      <c r="F295" s="23" cm="1">
        <f t="array" ref="F295">SUM(IF((LEFT('2-1 采购订单物料明细表报表导出'!$K:$K,7)=F$1)*('2-1 采购订单物料明细表报表导出'!$D:$D=$A295),'2-1 采购订单物料明细表报表导出'!$H:$H,0))</f>
        <v>0</v>
      </c>
      <c r="G295" s="23" cm="1">
        <f t="array" ref="G295">SUM(IF((LEFT('2-1 采购订单物料明细表报表导出'!$K:$K,7)=G$1)*('2-1 采购订单物料明细表报表导出'!$D:$D=$A295),'2-1 采购订单物料明细表报表导出'!$H:$H,0))</f>
        <v>0</v>
      </c>
      <c r="H295" s="23" cm="1">
        <f t="array" ref="H295">SUM(IF((LEFT('2-1 采购订单物料明细表报表导出'!$K:$K,7)=H$1)*('2-1 采购订单物料明细表报表导出'!$D:$D=$A295),'2-1 采购订单物料明细表报表导出'!$H:$H,0))</f>
        <v>0</v>
      </c>
      <c r="I295" s="23" cm="1">
        <f t="array" ref="I295">SUM(IF((LEFT('2-1 采购订单物料明细表报表导出'!$K:$K,7)=I$1)*('2-1 采购订单物料明细表报表导出'!$D:$D=$A295),'2-1 采购订单物料明细表报表导出'!$H:$H,0))</f>
        <v>0</v>
      </c>
      <c r="J295" s="23" cm="1">
        <f t="array" ref="J295">SUM(IF((LEFT('2-1 采购订单物料明细表报表导出'!$K:$K,7)=J$1)*('2-1 采购订单物料明细表报表导出'!$D:$D=$A295),'2-1 采购订单物料明细表报表导出'!$H:$H,0))</f>
        <v>0</v>
      </c>
      <c r="K295" s="23" cm="1">
        <f t="array" ref="K295">SUM(IF((LEFT('2-1 采购订单物料明细表报表导出'!$K:$K,7)=K$1)*('2-1 采购订单物料明细表报表导出'!$D:$D=$A295),'2-1 采购订单物料明细表报表导出'!$H:$H,0))</f>
        <v>0</v>
      </c>
      <c r="L295" s="23" cm="1">
        <f t="array" ref="L295">SUM(IF((LEFT('2-1 采购订单物料明细表报表导出'!$K:$K,7)=L$1)*('2-1 采购订单物料明细表报表导出'!$D:$D=$A295),'2-1 采购订单物料明细表报表导出'!$H:$H,0))</f>
        <v>0</v>
      </c>
      <c r="M295" s="23" cm="1">
        <f t="array" ref="M295">SUM(IF((LEFT('2-1 采购订单物料明细表报表导出'!$K:$K,7)=M$1)*('2-1 采购订单物料明细表报表导出'!$D:$D=$A295),'2-1 采购订单物料明细表报表导出'!$H:$H,0))</f>
        <v>0</v>
      </c>
      <c r="N295" s="23" cm="1">
        <f t="array" ref="N295">SUM(IF((LEFT('2-1 采购订单物料明细表报表导出'!$K:$K,7)=N$1)*('2-1 采购订单物料明细表报表导出'!$D:$D=$A295),'2-1 采购订单物料明细表报表导出'!$H:$H,0))</f>
        <v>0</v>
      </c>
      <c r="O295" s="23" cm="1">
        <f t="array" ref="O295">SUM(IF((LEFT('2-1 采购订单物料明细表报表导出'!$K:$K,7)=O$1)*('2-1 采购订单物料明细表报表导出'!$D:$D=$A295),'2-1 采购订单物料明细表报表导出'!$H:$H,0))</f>
        <v>0</v>
      </c>
    </row>
    <row r="296" ht="29" spans="1:15">
      <c r="A296" s="20" t="s">
        <v>3603</v>
      </c>
      <c r="B296" s="26" t="s">
        <v>2128</v>
      </c>
      <c r="C296" s="27" t="s">
        <v>2129</v>
      </c>
      <c r="D296" s="23" cm="1">
        <f t="array" ref="D296">SUM(IF((LEFT('2-1 采购订单物料明细表报表导出'!$K:$K,7)=D$1)*('2-1 采购订单物料明细表报表导出'!$D:$D=$A296),'2-1 采购订单物料明细表报表导出'!$H:$H,0))</f>
        <v>0</v>
      </c>
      <c r="E296" s="23" cm="1">
        <f t="array" ref="E296">SUM(IF((LEFT('2-1 采购订单物料明细表报表导出'!$K:$K,7)=E$1)*('2-1 采购订单物料明细表报表导出'!$D:$D=$A296),'2-1 采购订单物料明细表报表导出'!$H:$H,0))</f>
        <v>0</v>
      </c>
      <c r="F296" s="23" cm="1">
        <f t="array" ref="F296">SUM(IF((LEFT('2-1 采购订单物料明细表报表导出'!$K:$K,7)=F$1)*('2-1 采购订单物料明细表报表导出'!$D:$D=$A296),'2-1 采购订单物料明细表报表导出'!$H:$H,0))</f>
        <v>0</v>
      </c>
      <c r="G296" s="23" cm="1">
        <f t="array" ref="G296">SUM(IF((LEFT('2-1 采购订单物料明细表报表导出'!$K:$K,7)=G$1)*('2-1 采购订单物料明细表报表导出'!$D:$D=$A296),'2-1 采购订单物料明细表报表导出'!$H:$H,0))</f>
        <v>0</v>
      </c>
      <c r="H296" s="23" cm="1">
        <f t="array" ref="H296">SUM(IF((LEFT('2-1 采购订单物料明细表报表导出'!$K:$K,7)=H$1)*('2-1 采购订单物料明细表报表导出'!$D:$D=$A296),'2-1 采购订单物料明细表报表导出'!$H:$H,0))</f>
        <v>0</v>
      </c>
      <c r="I296" s="23" cm="1">
        <f t="array" ref="I296">SUM(IF((LEFT('2-1 采购订单物料明细表报表导出'!$K:$K,7)=I$1)*('2-1 采购订单物料明细表报表导出'!$D:$D=$A296),'2-1 采购订单物料明细表报表导出'!$H:$H,0))</f>
        <v>0</v>
      </c>
      <c r="J296" s="23" cm="1">
        <f t="array" ref="J296">SUM(IF((LEFT('2-1 采购订单物料明细表报表导出'!$K:$K,7)=J$1)*('2-1 采购订单物料明细表报表导出'!$D:$D=$A296),'2-1 采购订单物料明细表报表导出'!$H:$H,0))</f>
        <v>0</v>
      </c>
      <c r="K296" s="23" cm="1">
        <f t="array" ref="K296">SUM(IF((LEFT('2-1 采购订单物料明细表报表导出'!$K:$K,7)=K$1)*('2-1 采购订单物料明细表报表导出'!$D:$D=$A296),'2-1 采购订单物料明细表报表导出'!$H:$H,0))</f>
        <v>0</v>
      </c>
      <c r="L296" s="23" cm="1">
        <f t="array" ref="L296">SUM(IF((LEFT('2-1 采购订单物料明细表报表导出'!$K:$K,7)=L$1)*('2-1 采购订单物料明细表报表导出'!$D:$D=$A296),'2-1 采购订单物料明细表报表导出'!$H:$H,0))</f>
        <v>0</v>
      </c>
      <c r="M296" s="23" cm="1">
        <f t="array" ref="M296">SUM(IF((LEFT('2-1 采购订单物料明细表报表导出'!$K:$K,7)=M$1)*('2-1 采购订单物料明细表报表导出'!$D:$D=$A296),'2-1 采购订单物料明细表报表导出'!$H:$H,0))</f>
        <v>0</v>
      </c>
      <c r="N296" s="23" cm="1">
        <f t="array" ref="N296">SUM(IF((LEFT('2-1 采购订单物料明细表报表导出'!$K:$K,7)=N$1)*('2-1 采购订单物料明细表报表导出'!$D:$D=$A296),'2-1 采购订单物料明细表报表导出'!$H:$H,0))</f>
        <v>0</v>
      </c>
      <c r="O296" s="23" cm="1">
        <f t="array" ref="O296">SUM(IF((LEFT('2-1 采购订单物料明细表报表导出'!$K:$K,7)=O$1)*('2-1 采购订单物料明细表报表导出'!$D:$D=$A296),'2-1 采购订单物料明细表报表导出'!$H:$H,0))</f>
        <v>0</v>
      </c>
    </row>
    <row r="297" ht="29" spans="1:15">
      <c r="A297" s="20" t="s">
        <v>3604</v>
      </c>
      <c r="B297" s="26" t="s">
        <v>2128</v>
      </c>
      <c r="C297" s="27" t="s">
        <v>2129</v>
      </c>
      <c r="D297" s="23" cm="1">
        <f t="array" ref="D297">SUM(IF((LEFT('2-1 采购订单物料明细表报表导出'!$K:$K,7)=D$1)*('2-1 采购订单物料明细表报表导出'!$D:$D=$A297),'2-1 采购订单物料明细表报表导出'!$H:$H,0))</f>
        <v>0</v>
      </c>
      <c r="E297" s="23" cm="1">
        <f t="array" ref="E297">SUM(IF((LEFT('2-1 采购订单物料明细表报表导出'!$K:$K,7)=E$1)*('2-1 采购订单物料明细表报表导出'!$D:$D=$A297),'2-1 采购订单物料明细表报表导出'!$H:$H,0))</f>
        <v>0</v>
      </c>
      <c r="F297" s="23" cm="1">
        <f t="array" ref="F297">SUM(IF((LEFT('2-1 采购订单物料明细表报表导出'!$K:$K,7)=F$1)*('2-1 采购订单物料明细表报表导出'!$D:$D=$A297),'2-1 采购订单物料明细表报表导出'!$H:$H,0))</f>
        <v>0</v>
      </c>
      <c r="G297" s="23" cm="1">
        <f t="array" ref="G297">SUM(IF((LEFT('2-1 采购订单物料明细表报表导出'!$K:$K,7)=G$1)*('2-1 采购订单物料明细表报表导出'!$D:$D=$A297),'2-1 采购订单物料明细表报表导出'!$H:$H,0))</f>
        <v>0</v>
      </c>
      <c r="H297" s="23" cm="1">
        <f t="array" ref="H297">SUM(IF((LEFT('2-1 采购订单物料明细表报表导出'!$K:$K,7)=H$1)*('2-1 采购订单物料明细表报表导出'!$D:$D=$A297),'2-1 采购订单物料明细表报表导出'!$H:$H,0))</f>
        <v>0</v>
      </c>
      <c r="I297" s="23" cm="1">
        <f t="array" ref="I297">SUM(IF((LEFT('2-1 采购订单物料明细表报表导出'!$K:$K,7)=I$1)*('2-1 采购订单物料明细表报表导出'!$D:$D=$A297),'2-1 采购订单物料明细表报表导出'!$H:$H,0))</f>
        <v>0</v>
      </c>
      <c r="J297" s="23" cm="1">
        <f t="array" ref="J297">SUM(IF((LEFT('2-1 采购订单物料明细表报表导出'!$K:$K,7)=J$1)*('2-1 采购订单物料明细表报表导出'!$D:$D=$A297),'2-1 采购订单物料明细表报表导出'!$H:$H,0))</f>
        <v>0</v>
      </c>
      <c r="K297" s="23" cm="1">
        <f t="array" ref="K297">SUM(IF((LEFT('2-1 采购订单物料明细表报表导出'!$K:$K,7)=K$1)*('2-1 采购订单物料明细表报表导出'!$D:$D=$A297),'2-1 采购订单物料明细表报表导出'!$H:$H,0))</f>
        <v>0</v>
      </c>
      <c r="L297" s="23" cm="1">
        <f t="array" ref="L297">SUM(IF((LEFT('2-1 采购订单物料明细表报表导出'!$K:$K,7)=L$1)*('2-1 采购订单物料明细表报表导出'!$D:$D=$A297),'2-1 采购订单物料明细表报表导出'!$H:$H,0))</f>
        <v>0</v>
      </c>
      <c r="M297" s="23" cm="1">
        <f t="array" ref="M297">SUM(IF((LEFT('2-1 采购订单物料明细表报表导出'!$K:$K,7)=M$1)*('2-1 采购订单物料明细表报表导出'!$D:$D=$A297),'2-1 采购订单物料明细表报表导出'!$H:$H,0))</f>
        <v>0</v>
      </c>
      <c r="N297" s="23" cm="1">
        <f t="array" ref="N297">SUM(IF((LEFT('2-1 采购订单物料明细表报表导出'!$K:$K,7)=N$1)*('2-1 采购订单物料明细表报表导出'!$D:$D=$A297),'2-1 采购订单物料明细表报表导出'!$H:$H,0))</f>
        <v>0</v>
      </c>
      <c r="O297" s="23" cm="1">
        <f t="array" ref="O297">SUM(IF((LEFT('2-1 采购订单物料明细表报表导出'!$K:$K,7)=O$1)*('2-1 采购订单物料明细表报表导出'!$D:$D=$A297),'2-1 采购订单物料明细表报表导出'!$H:$H,0))</f>
        <v>0</v>
      </c>
    </row>
    <row r="298" ht="29" spans="1:15">
      <c r="A298" s="20" t="s">
        <v>3605</v>
      </c>
      <c r="B298" s="26" t="s">
        <v>2128</v>
      </c>
      <c r="C298" s="27" t="s">
        <v>2129</v>
      </c>
      <c r="D298" s="23" cm="1">
        <f t="array" ref="D298">SUM(IF((LEFT('2-1 采购订单物料明细表报表导出'!$K:$K,7)=D$1)*('2-1 采购订单物料明细表报表导出'!$D:$D=$A298),'2-1 采购订单物料明细表报表导出'!$H:$H,0))</f>
        <v>0</v>
      </c>
      <c r="E298" s="23" cm="1">
        <f t="array" ref="E298">SUM(IF((LEFT('2-1 采购订单物料明细表报表导出'!$K:$K,7)=E$1)*('2-1 采购订单物料明细表报表导出'!$D:$D=$A298),'2-1 采购订单物料明细表报表导出'!$H:$H,0))</f>
        <v>0</v>
      </c>
      <c r="F298" s="23" cm="1">
        <f t="array" ref="F298">SUM(IF((LEFT('2-1 采购订单物料明细表报表导出'!$K:$K,7)=F$1)*('2-1 采购订单物料明细表报表导出'!$D:$D=$A298),'2-1 采购订单物料明细表报表导出'!$H:$H,0))</f>
        <v>0</v>
      </c>
      <c r="G298" s="23" cm="1">
        <f t="array" ref="G298">SUM(IF((LEFT('2-1 采购订单物料明细表报表导出'!$K:$K,7)=G$1)*('2-1 采购订单物料明细表报表导出'!$D:$D=$A298),'2-1 采购订单物料明细表报表导出'!$H:$H,0))</f>
        <v>0</v>
      </c>
      <c r="H298" s="23" cm="1">
        <f t="array" ref="H298">SUM(IF((LEFT('2-1 采购订单物料明细表报表导出'!$K:$K,7)=H$1)*('2-1 采购订单物料明细表报表导出'!$D:$D=$A298),'2-1 采购订单物料明细表报表导出'!$H:$H,0))</f>
        <v>0</v>
      </c>
      <c r="I298" s="23" cm="1">
        <f t="array" ref="I298">SUM(IF((LEFT('2-1 采购订单物料明细表报表导出'!$K:$K,7)=I$1)*('2-1 采购订单物料明细表报表导出'!$D:$D=$A298),'2-1 采购订单物料明细表报表导出'!$H:$H,0))</f>
        <v>0</v>
      </c>
      <c r="J298" s="23" cm="1">
        <f t="array" ref="J298">SUM(IF((LEFT('2-1 采购订单物料明细表报表导出'!$K:$K,7)=J$1)*('2-1 采购订单物料明细表报表导出'!$D:$D=$A298),'2-1 采购订单物料明细表报表导出'!$H:$H,0))</f>
        <v>0</v>
      </c>
      <c r="K298" s="23" cm="1">
        <f t="array" ref="K298">SUM(IF((LEFT('2-1 采购订单物料明细表报表导出'!$K:$K,7)=K$1)*('2-1 采购订单物料明细表报表导出'!$D:$D=$A298),'2-1 采购订单物料明细表报表导出'!$H:$H,0))</f>
        <v>0</v>
      </c>
      <c r="L298" s="23" cm="1">
        <f t="array" ref="L298">SUM(IF((LEFT('2-1 采购订单物料明细表报表导出'!$K:$K,7)=L$1)*('2-1 采购订单物料明细表报表导出'!$D:$D=$A298),'2-1 采购订单物料明细表报表导出'!$H:$H,0))</f>
        <v>0</v>
      </c>
      <c r="M298" s="23" cm="1">
        <f t="array" ref="M298">SUM(IF((LEFT('2-1 采购订单物料明细表报表导出'!$K:$K,7)=M$1)*('2-1 采购订单物料明细表报表导出'!$D:$D=$A298),'2-1 采购订单物料明细表报表导出'!$H:$H,0))</f>
        <v>0</v>
      </c>
      <c r="N298" s="23" cm="1">
        <f t="array" ref="N298">SUM(IF((LEFT('2-1 采购订单物料明细表报表导出'!$K:$K,7)=N$1)*('2-1 采购订单物料明细表报表导出'!$D:$D=$A298),'2-1 采购订单物料明细表报表导出'!$H:$H,0))</f>
        <v>0</v>
      </c>
      <c r="O298" s="23" cm="1">
        <f t="array" ref="O298">SUM(IF((LEFT('2-1 采购订单物料明细表报表导出'!$K:$K,7)=O$1)*('2-1 采购订单物料明细表报表导出'!$D:$D=$A298),'2-1 采购订单物料明细表报表导出'!$H:$H,0))</f>
        <v>0</v>
      </c>
    </row>
    <row r="299" ht="29" spans="1:15">
      <c r="A299" s="20" t="s">
        <v>3606</v>
      </c>
      <c r="B299" s="26" t="s">
        <v>2128</v>
      </c>
      <c r="C299" s="27" t="s">
        <v>2129</v>
      </c>
      <c r="D299" s="23" cm="1">
        <f t="array" ref="D299">SUM(IF((LEFT('2-1 采购订单物料明细表报表导出'!$K:$K,7)=D$1)*('2-1 采购订单物料明细表报表导出'!$D:$D=$A299),'2-1 采购订单物料明细表报表导出'!$H:$H,0))</f>
        <v>0</v>
      </c>
      <c r="E299" s="23" cm="1">
        <f t="array" ref="E299">SUM(IF((LEFT('2-1 采购订单物料明细表报表导出'!$K:$K,7)=E$1)*('2-1 采购订单物料明细表报表导出'!$D:$D=$A299),'2-1 采购订单物料明细表报表导出'!$H:$H,0))</f>
        <v>0</v>
      </c>
      <c r="F299" s="23" cm="1">
        <f t="array" ref="F299">SUM(IF((LEFT('2-1 采购订单物料明细表报表导出'!$K:$K,7)=F$1)*('2-1 采购订单物料明细表报表导出'!$D:$D=$A299),'2-1 采购订单物料明细表报表导出'!$H:$H,0))</f>
        <v>0</v>
      </c>
      <c r="G299" s="23" cm="1">
        <f t="array" ref="G299">SUM(IF((LEFT('2-1 采购订单物料明细表报表导出'!$K:$K,7)=G$1)*('2-1 采购订单物料明细表报表导出'!$D:$D=$A299),'2-1 采购订单物料明细表报表导出'!$H:$H,0))</f>
        <v>0</v>
      </c>
      <c r="H299" s="23" cm="1">
        <f t="array" ref="H299">SUM(IF((LEFT('2-1 采购订单物料明细表报表导出'!$K:$K,7)=H$1)*('2-1 采购订单物料明细表报表导出'!$D:$D=$A299),'2-1 采购订单物料明细表报表导出'!$H:$H,0))</f>
        <v>0</v>
      </c>
      <c r="I299" s="23" cm="1">
        <f t="array" ref="I299">SUM(IF((LEFT('2-1 采购订单物料明细表报表导出'!$K:$K,7)=I$1)*('2-1 采购订单物料明细表报表导出'!$D:$D=$A299),'2-1 采购订单物料明细表报表导出'!$H:$H,0))</f>
        <v>0</v>
      </c>
      <c r="J299" s="23" cm="1">
        <f t="array" ref="J299">SUM(IF((LEFT('2-1 采购订单物料明细表报表导出'!$K:$K,7)=J$1)*('2-1 采购订单物料明细表报表导出'!$D:$D=$A299),'2-1 采购订单物料明细表报表导出'!$H:$H,0))</f>
        <v>0</v>
      </c>
      <c r="K299" s="23" cm="1">
        <f t="array" ref="K299">SUM(IF((LEFT('2-1 采购订单物料明细表报表导出'!$K:$K,7)=K$1)*('2-1 采购订单物料明细表报表导出'!$D:$D=$A299),'2-1 采购订单物料明细表报表导出'!$H:$H,0))</f>
        <v>0</v>
      </c>
      <c r="L299" s="23" cm="1">
        <f t="array" ref="L299">SUM(IF((LEFT('2-1 采购订单物料明细表报表导出'!$K:$K,7)=L$1)*('2-1 采购订单物料明细表报表导出'!$D:$D=$A299),'2-1 采购订单物料明细表报表导出'!$H:$H,0))</f>
        <v>0</v>
      </c>
      <c r="M299" s="23" cm="1">
        <f t="array" ref="M299">SUM(IF((LEFT('2-1 采购订单物料明细表报表导出'!$K:$K,7)=M$1)*('2-1 采购订单物料明细表报表导出'!$D:$D=$A299),'2-1 采购订单物料明细表报表导出'!$H:$H,0))</f>
        <v>0</v>
      </c>
      <c r="N299" s="23" cm="1">
        <f t="array" ref="N299">SUM(IF((LEFT('2-1 采购订单物料明细表报表导出'!$K:$K,7)=N$1)*('2-1 采购订单物料明细表报表导出'!$D:$D=$A299),'2-1 采购订单物料明细表报表导出'!$H:$H,0))</f>
        <v>0</v>
      </c>
      <c r="O299" s="23" cm="1">
        <f t="array" ref="O299">SUM(IF((LEFT('2-1 采购订单物料明细表报表导出'!$K:$K,7)=O$1)*('2-1 采购订单物料明细表报表导出'!$D:$D=$A299),'2-1 采购订单物料明细表报表导出'!$H:$H,0))</f>
        <v>0</v>
      </c>
    </row>
    <row r="300" ht="29" spans="1:15">
      <c r="A300" s="20" t="s">
        <v>3607</v>
      </c>
      <c r="B300" s="26" t="s">
        <v>2128</v>
      </c>
      <c r="C300" s="27" t="s">
        <v>2129</v>
      </c>
      <c r="D300" s="23" cm="1">
        <f t="array" ref="D300">SUM(IF((LEFT('2-1 采购订单物料明细表报表导出'!$K:$K,7)=D$1)*('2-1 采购订单物料明细表报表导出'!$D:$D=$A300),'2-1 采购订单物料明细表报表导出'!$H:$H,0))</f>
        <v>0</v>
      </c>
      <c r="E300" s="23" cm="1">
        <f t="array" ref="E300">SUM(IF((LEFT('2-1 采购订单物料明细表报表导出'!$K:$K,7)=E$1)*('2-1 采购订单物料明细表报表导出'!$D:$D=$A300),'2-1 采购订单物料明细表报表导出'!$H:$H,0))</f>
        <v>0</v>
      </c>
      <c r="F300" s="23" cm="1">
        <f t="array" ref="F300">SUM(IF((LEFT('2-1 采购订单物料明细表报表导出'!$K:$K,7)=F$1)*('2-1 采购订单物料明细表报表导出'!$D:$D=$A300),'2-1 采购订单物料明细表报表导出'!$H:$H,0))</f>
        <v>0</v>
      </c>
      <c r="G300" s="23" cm="1">
        <f t="array" ref="G300">SUM(IF((LEFT('2-1 采购订单物料明细表报表导出'!$K:$K,7)=G$1)*('2-1 采购订单物料明细表报表导出'!$D:$D=$A300),'2-1 采购订单物料明细表报表导出'!$H:$H,0))</f>
        <v>0</v>
      </c>
      <c r="H300" s="23" cm="1">
        <f t="array" ref="H300">SUM(IF((LEFT('2-1 采购订单物料明细表报表导出'!$K:$K,7)=H$1)*('2-1 采购订单物料明细表报表导出'!$D:$D=$A300),'2-1 采购订单物料明细表报表导出'!$H:$H,0))</f>
        <v>0</v>
      </c>
      <c r="I300" s="23" cm="1">
        <f t="array" ref="I300">SUM(IF((LEFT('2-1 采购订单物料明细表报表导出'!$K:$K,7)=I$1)*('2-1 采购订单物料明细表报表导出'!$D:$D=$A300),'2-1 采购订单物料明细表报表导出'!$H:$H,0))</f>
        <v>0</v>
      </c>
      <c r="J300" s="23" cm="1">
        <f t="array" ref="J300">SUM(IF((LEFT('2-1 采购订单物料明细表报表导出'!$K:$K,7)=J$1)*('2-1 采购订单物料明细表报表导出'!$D:$D=$A300),'2-1 采购订单物料明细表报表导出'!$H:$H,0))</f>
        <v>0</v>
      </c>
      <c r="K300" s="23" cm="1">
        <f t="array" ref="K300">SUM(IF((LEFT('2-1 采购订单物料明细表报表导出'!$K:$K,7)=K$1)*('2-1 采购订单物料明细表报表导出'!$D:$D=$A300),'2-1 采购订单物料明细表报表导出'!$H:$H,0))</f>
        <v>0</v>
      </c>
      <c r="L300" s="23" cm="1">
        <f t="array" ref="L300">SUM(IF((LEFT('2-1 采购订单物料明细表报表导出'!$K:$K,7)=L$1)*('2-1 采购订单物料明细表报表导出'!$D:$D=$A300),'2-1 采购订单物料明细表报表导出'!$H:$H,0))</f>
        <v>0</v>
      </c>
      <c r="M300" s="23" cm="1">
        <f t="array" ref="M300">SUM(IF((LEFT('2-1 采购订单物料明细表报表导出'!$K:$K,7)=M$1)*('2-1 采购订单物料明细表报表导出'!$D:$D=$A300),'2-1 采购订单物料明细表报表导出'!$H:$H,0))</f>
        <v>0</v>
      </c>
      <c r="N300" s="23" cm="1">
        <f t="array" ref="N300">SUM(IF((LEFT('2-1 采购订单物料明细表报表导出'!$K:$K,7)=N$1)*('2-1 采购订单物料明细表报表导出'!$D:$D=$A300),'2-1 采购订单物料明细表报表导出'!$H:$H,0))</f>
        <v>0</v>
      </c>
      <c r="O300" s="23" cm="1">
        <f t="array" ref="O300">SUM(IF((LEFT('2-1 采购订单物料明细表报表导出'!$K:$K,7)=O$1)*('2-1 采购订单物料明细表报表导出'!$D:$D=$A300),'2-1 采购订单物料明细表报表导出'!$H:$H,0))</f>
        <v>0</v>
      </c>
    </row>
    <row r="301" ht="29" spans="1:15">
      <c r="A301" s="20" t="s">
        <v>3608</v>
      </c>
      <c r="B301" s="26" t="s">
        <v>2128</v>
      </c>
      <c r="C301" s="27" t="s">
        <v>2129</v>
      </c>
      <c r="D301" s="23" cm="1">
        <f t="array" ref="D301">SUM(IF((LEFT('2-1 采购订单物料明细表报表导出'!$K:$K,7)=D$1)*('2-1 采购订单物料明细表报表导出'!$D:$D=$A301),'2-1 采购订单物料明细表报表导出'!$H:$H,0))</f>
        <v>0</v>
      </c>
      <c r="E301" s="23" cm="1">
        <f t="array" ref="E301">SUM(IF((LEFT('2-1 采购订单物料明细表报表导出'!$K:$K,7)=E$1)*('2-1 采购订单物料明细表报表导出'!$D:$D=$A301),'2-1 采购订单物料明细表报表导出'!$H:$H,0))</f>
        <v>0</v>
      </c>
      <c r="F301" s="23" cm="1">
        <f t="array" ref="F301">SUM(IF((LEFT('2-1 采购订单物料明细表报表导出'!$K:$K,7)=F$1)*('2-1 采购订单物料明细表报表导出'!$D:$D=$A301),'2-1 采购订单物料明细表报表导出'!$H:$H,0))</f>
        <v>0</v>
      </c>
      <c r="G301" s="23" cm="1">
        <f t="array" ref="G301">SUM(IF((LEFT('2-1 采购订单物料明细表报表导出'!$K:$K,7)=G$1)*('2-1 采购订单物料明细表报表导出'!$D:$D=$A301),'2-1 采购订单物料明细表报表导出'!$H:$H,0))</f>
        <v>0</v>
      </c>
      <c r="H301" s="23" cm="1">
        <f t="array" ref="H301">SUM(IF((LEFT('2-1 采购订单物料明细表报表导出'!$K:$K,7)=H$1)*('2-1 采购订单物料明细表报表导出'!$D:$D=$A301),'2-1 采购订单物料明细表报表导出'!$H:$H,0))</f>
        <v>0</v>
      </c>
      <c r="I301" s="23" cm="1">
        <f t="array" ref="I301">SUM(IF((LEFT('2-1 采购订单物料明细表报表导出'!$K:$K,7)=I$1)*('2-1 采购订单物料明细表报表导出'!$D:$D=$A301),'2-1 采购订单物料明细表报表导出'!$H:$H,0))</f>
        <v>0</v>
      </c>
      <c r="J301" s="23" cm="1">
        <f t="array" ref="J301">SUM(IF((LEFT('2-1 采购订单物料明细表报表导出'!$K:$K,7)=J$1)*('2-1 采购订单物料明细表报表导出'!$D:$D=$A301),'2-1 采购订单物料明细表报表导出'!$H:$H,0))</f>
        <v>0</v>
      </c>
      <c r="K301" s="23" cm="1">
        <f t="array" ref="K301">SUM(IF((LEFT('2-1 采购订单物料明细表报表导出'!$K:$K,7)=K$1)*('2-1 采购订单物料明细表报表导出'!$D:$D=$A301),'2-1 采购订单物料明细表报表导出'!$H:$H,0))</f>
        <v>0</v>
      </c>
      <c r="L301" s="23" cm="1">
        <f t="array" ref="L301">SUM(IF((LEFT('2-1 采购订单物料明细表报表导出'!$K:$K,7)=L$1)*('2-1 采购订单物料明细表报表导出'!$D:$D=$A301),'2-1 采购订单物料明细表报表导出'!$H:$H,0))</f>
        <v>0</v>
      </c>
      <c r="M301" s="23" cm="1">
        <f t="array" ref="M301">SUM(IF((LEFT('2-1 采购订单物料明细表报表导出'!$K:$K,7)=M$1)*('2-1 采购订单物料明细表报表导出'!$D:$D=$A301),'2-1 采购订单物料明细表报表导出'!$H:$H,0))</f>
        <v>0</v>
      </c>
      <c r="N301" s="23" cm="1">
        <f t="array" ref="N301">SUM(IF((LEFT('2-1 采购订单物料明细表报表导出'!$K:$K,7)=N$1)*('2-1 采购订单物料明细表报表导出'!$D:$D=$A301),'2-1 采购订单物料明细表报表导出'!$H:$H,0))</f>
        <v>0</v>
      </c>
      <c r="O301" s="23" cm="1">
        <f t="array" ref="O301">SUM(IF((LEFT('2-1 采购订单物料明细表报表导出'!$K:$K,7)=O$1)*('2-1 采购订单物料明细表报表导出'!$D:$D=$A301),'2-1 采购订单物料明细表报表导出'!$H:$H,0))</f>
        <v>0</v>
      </c>
    </row>
    <row r="302" ht="29" spans="1:15">
      <c r="A302" s="20" t="s">
        <v>3609</v>
      </c>
      <c r="B302" s="26" t="s">
        <v>2128</v>
      </c>
      <c r="C302" s="27" t="s">
        <v>2129</v>
      </c>
      <c r="D302" s="23" cm="1">
        <f t="array" ref="D302">SUM(IF((LEFT('2-1 采购订单物料明细表报表导出'!$K:$K,7)=D$1)*('2-1 采购订单物料明细表报表导出'!$D:$D=$A302),'2-1 采购订单物料明细表报表导出'!$H:$H,0))</f>
        <v>0</v>
      </c>
      <c r="E302" s="23" cm="1">
        <f t="array" ref="E302">SUM(IF((LEFT('2-1 采购订单物料明细表报表导出'!$K:$K,7)=E$1)*('2-1 采购订单物料明细表报表导出'!$D:$D=$A302),'2-1 采购订单物料明细表报表导出'!$H:$H,0))</f>
        <v>0</v>
      </c>
      <c r="F302" s="23" cm="1">
        <f t="array" ref="F302">SUM(IF((LEFT('2-1 采购订单物料明细表报表导出'!$K:$K,7)=F$1)*('2-1 采购订单物料明细表报表导出'!$D:$D=$A302),'2-1 采购订单物料明细表报表导出'!$H:$H,0))</f>
        <v>0</v>
      </c>
      <c r="G302" s="23" cm="1">
        <f t="array" ref="G302">SUM(IF((LEFT('2-1 采购订单物料明细表报表导出'!$K:$K,7)=G$1)*('2-1 采购订单物料明细表报表导出'!$D:$D=$A302),'2-1 采购订单物料明细表报表导出'!$H:$H,0))</f>
        <v>0</v>
      </c>
      <c r="H302" s="23" cm="1">
        <f t="array" ref="H302">SUM(IF((LEFT('2-1 采购订单物料明细表报表导出'!$K:$K,7)=H$1)*('2-1 采购订单物料明细表报表导出'!$D:$D=$A302),'2-1 采购订单物料明细表报表导出'!$H:$H,0))</f>
        <v>0</v>
      </c>
      <c r="I302" s="23" cm="1">
        <f t="array" ref="I302">SUM(IF((LEFT('2-1 采购订单物料明细表报表导出'!$K:$K,7)=I$1)*('2-1 采购订单物料明细表报表导出'!$D:$D=$A302),'2-1 采购订单物料明细表报表导出'!$H:$H,0))</f>
        <v>0</v>
      </c>
      <c r="J302" s="23" cm="1">
        <f t="array" ref="J302">SUM(IF((LEFT('2-1 采购订单物料明细表报表导出'!$K:$K,7)=J$1)*('2-1 采购订单物料明细表报表导出'!$D:$D=$A302),'2-1 采购订单物料明细表报表导出'!$H:$H,0))</f>
        <v>0</v>
      </c>
      <c r="K302" s="23" cm="1">
        <f t="array" ref="K302">SUM(IF((LEFT('2-1 采购订单物料明细表报表导出'!$K:$K,7)=K$1)*('2-1 采购订单物料明细表报表导出'!$D:$D=$A302),'2-1 采购订单物料明细表报表导出'!$H:$H,0))</f>
        <v>0</v>
      </c>
      <c r="L302" s="23" cm="1">
        <f t="array" ref="L302">SUM(IF((LEFT('2-1 采购订单物料明细表报表导出'!$K:$K,7)=L$1)*('2-1 采购订单物料明细表报表导出'!$D:$D=$A302),'2-1 采购订单物料明细表报表导出'!$H:$H,0))</f>
        <v>0</v>
      </c>
      <c r="M302" s="23" cm="1">
        <f t="array" ref="M302">SUM(IF((LEFT('2-1 采购订单物料明细表报表导出'!$K:$K,7)=M$1)*('2-1 采购订单物料明细表报表导出'!$D:$D=$A302),'2-1 采购订单物料明细表报表导出'!$H:$H,0))</f>
        <v>0</v>
      </c>
      <c r="N302" s="23" cm="1">
        <f t="array" ref="N302">SUM(IF((LEFT('2-1 采购订单物料明细表报表导出'!$K:$K,7)=N$1)*('2-1 采购订单物料明细表报表导出'!$D:$D=$A302),'2-1 采购订单物料明细表报表导出'!$H:$H,0))</f>
        <v>0</v>
      </c>
      <c r="O302" s="23" cm="1">
        <f t="array" ref="O302">SUM(IF((LEFT('2-1 采购订单物料明细表报表导出'!$K:$K,7)=O$1)*('2-1 采购订单物料明细表报表导出'!$D:$D=$A302),'2-1 采购订单物料明细表报表导出'!$H:$H,0))</f>
        <v>0</v>
      </c>
    </row>
    <row r="303" ht="29" spans="1:15">
      <c r="A303" s="20" t="s">
        <v>3610</v>
      </c>
      <c r="B303" s="26" t="s">
        <v>2065</v>
      </c>
      <c r="C303" s="27" t="s">
        <v>2066</v>
      </c>
      <c r="D303" s="23" cm="1">
        <f t="array" ref="D303">SUM(IF((LEFT('2-1 采购订单物料明细表报表导出'!$K:$K,7)=D$1)*('2-1 采购订单物料明细表报表导出'!$D:$D=$A303),'2-1 采购订单物料明细表报表导出'!$H:$H,0))</f>
        <v>0</v>
      </c>
      <c r="E303" s="23" cm="1">
        <f t="array" ref="E303">SUM(IF((LEFT('2-1 采购订单物料明细表报表导出'!$K:$K,7)=E$1)*('2-1 采购订单物料明细表报表导出'!$D:$D=$A303),'2-1 采购订单物料明细表报表导出'!$H:$H,0))</f>
        <v>0</v>
      </c>
      <c r="F303" s="23" cm="1">
        <f t="array" ref="F303">SUM(IF((LEFT('2-1 采购订单物料明细表报表导出'!$K:$K,7)=F$1)*('2-1 采购订单物料明细表报表导出'!$D:$D=$A303),'2-1 采购订单物料明细表报表导出'!$H:$H,0))</f>
        <v>0</v>
      </c>
      <c r="G303" s="23" cm="1">
        <f t="array" ref="G303">SUM(IF((LEFT('2-1 采购订单物料明细表报表导出'!$K:$K,7)=G$1)*('2-1 采购订单物料明细表报表导出'!$D:$D=$A303),'2-1 采购订单物料明细表报表导出'!$H:$H,0))</f>
        <v>0</v>
      </c>
      <c r="H303" s="23" cm="1">
        <f t="array" ref="H303">SUM(IF((LEFT('2-1 采购订单物料明细表报表导出'!$K:$K,7)=H$1)*('2-1 采购订单物料明细表报表导出'!$D:$D=$A303),'2-1 采购订单物料明细表报表导出'!$H:$H,0))</f>
        <v>0</v>
      </c>
      <c r="I303" s="23" cm="1">
        <f t="array" ref="I303">SUM(IF((LEFT('2-1 采购订单物料明细表报表导出'!$K:$K,7)=I$1)*('2-1 采购订单物料明细表报表导出'!$D:$D=$A303),'2-1 采购订单物料明细表报表导出'!$H:$H,0))</f>
        <v>0</v>
      </c>
      <c r="J303" s="23" cm="1">
        <f t="array" ref="J303">SUM(IF((LEFT('2-1 采购订单物料明细表报表导出'!$K:$K,7)=J$1)*('2-1 采购订单物料明细表报表导出'!$D:$D=$A303),'2-1 采购订单物料明细表报表导出'!$H:$H,0))</f>
        <v>0</v>
      </c>
      <c r="K303" s="23" cm="1">
        <f t="array" ref="K303">SUM(IF((LEFT('2-1 采购订单物料明细表报表导出'!$K:$K,7)=K$1)*('2-1 采购订单物料明细表报表导出'!$D:$D=$A303),'2-1 采购订单物料明细表报表导出'!$H:$H,0))</f>
        <v>0</v>
      </c>
      <c r="L303" s="23" cm="1">
        <f t="array" ref="L303">SUM(IF((LEFT('2-1 采购订单物料明细表报表导出'!$K:$K,7)=L$1)*('2-1 采购订单物料明细表报表导出'!$D:$D=$A303),'2-1 采购订单物料明细表报表导出'!$H:$H,0))</f>
        <v>0</v>
      </c>
      <c r="M303" s="23" cm="1">
        <f t="array" ref="M303">SUM(IF((LEFT('2-1 采购订单物料明细表报表导出'!$K:$K,7)=M$1)*('2-1 采购订单物料明细表报表导出'!$D:$D=$A303),'2-1 采购订单物料明细表报表导出'!$H:$H,0))</f>
        <v>0</v>
      </c>
      <c r="N303" s="23" cm="1">
        <f t="array" ref="N303">SUM(IF((LEFT('2-1 采购订单物料明细表报表导出'!$K:$K,7)=N$1)*('2-1 采购订单物料明细表报表导出'!$D:$D=$A303),'2-1 采购订单物料明细表报表导出'!$H:$H,0))</f>
        <v>0</v>
      </c>
      <c r="O303" s="23" cm="1">
        <f t="array" ref="O303">SUM(IF((LEFT('2-1 采购订单物料明细表报表导出'!$K:$K,7)=O$1)*('2-1 采购订单物料明细表报表导出'!$D:$D=$A303),'2-1 采购订单物料明细表报表导出'!$H:$H,0))</f>
        <v>0</v>
      </c>
    </row>
    <row r="304" ht="29" spans="1:15">
      <c r="A304" s="20" t="s">
        <v>3611</v>
      </c>
      <c r="B304" s="26" t="s">
        <v>2065</v>
      </c>
      <c r="C304" s="27" t="s">
        <v>2066</v>
      </c>
      <c r="D304" s="23" cm="1">
        <f t="array" ref="D304">SUM(IF((LEFT('2-1 采购订单物料明细表报表导出'!$K:$K,7)=D$1)*('2-1 采购订单物料明细表报表导出'!$D:$D=$A304),'2-1 采购订单物料明细表报表导出'!$H:$H,0))</f>
        <v>0</v>
      </c>
      <c r="E304" s="23" cm="1">
        <f t="array" ref="E304">SUM(IF((LEFT('2-1 采购订单物料明细表报表导出'!$K:$K,7)=E$1)*('2-1 采购订单物料明细表报表导出'!$D:$D=$A304),'2-1 采购订单物料明细表报表导出'!$H:$H,0))</f>
        <v>0</v>
      </c>
      <c r="F304" s="23" cm="1">
        <f t="array" ref="F304">SUM(IF((LEFT('2-1 采购订单物料明细表报表导出'!$K:$K,7)=F$1)*('2-1 采购订单物料明细表报表导出'!$D:$D=$A304),'2-1 采购订单物料明细表报表导出'!$H:$H,0))</f>
        <v>0</v>
      </c>
      <c r="G304" s="23" cm="1">
        <f t="array" ref="G304">SUM(IF((LEFT('2-1 采购订单物料明细表报表导出'!$K:$K,7)=G$1)*('2-1 采购订单物料明细表报表导出'!$D:$D=$A304),'2-1 采购订单物料明细表报表导出'!$H:$H,0))</f>
        <v>0</v>
      </c>
      <c r="H304" s="23" cm="1">
        <f t="array" ref="H304">SUM(IF((LEFT('2-1 采购订单物料明细表报表导出'!$K:$K,7)=H$1)*('2-1 采购订单物料明细表报表导出'!$D:$D=$A304),'2-1 采购订单物料明细表报表导出'!$H:$H,0))</f>
        <v>0</v>
      </c>
      <c r="I304" s="23" cm="1">
        <f t="array" ref="I304">SUM(IF((LEFT('2-1 采购订单物料明细表报表导出'!$K:$K,7)=I$1)*('2-1 采购订单物料明细表报表导出'!$D:$D=$A304),'2-1 采购订单物料明细表报表导出'!$H:$H,0))</f>
        <v>0</v>
      </c>
      <c r="J304" s="23" cm="1">
        <f t="array" ref="J304">SUM(IF((LEFT('2-1 采购订单物料明细表报表导出'!$K:$K,7)=J$1)*('2-1 采购订单物料明细表报表导出'!$D:$D=$A304),'2-1 采购订单物料明细表报表导出'!$H:$H,0))</f>
        <v>0</v>
      </c>
      <c r="K304" s="23" cm="1">
        <f t="array" ref="K304">SUM(IF((LEFT('2-1 采购订单物料明细表报表导出'!$K:$K,7)=K$1)*('2-1 采购订单物料明细表报表导出'!$D:$D=$A304),'2-1 采购订单物料明细表报表导出'!$H:$H,0))</f>
        <v>0</v>
      </c>
      <c r="L304" s="23" cm="1">
        <f t="array" ref="L304">SUM(IF((LEFT('2-1 采购订单物料明细表报表导出'!$K:$K,7)=L$1)*('2-1 采购订单物料明细表报表导出'!$D:$D=$A304),'2-1 采购订单物料明细表报表导出'!$H:$H,0))</f>
        <v>0</v>
      </c>
      <c r="M304" s="23" cm="1">
        <f t="array" ref="M304">SUM(IF((LEFT('2-1 采购订单物料明细表报表导出'!$K:$K,7)=M$1)*('2-1 采购订单物料明细表报表导出'!$D:$D=$A304),'2-1 采购订单物料明细表报表导出'!$H:$H,0))</f>
        <v>0</v>
      </c>
      <c r="N304" s="23" cm="1">
        <f t="array" ref="N304">SUM(IF((LEFT('2-1 采购订单物料明细表报表导出'!$K:$K,7)=N$1)*('2-1 采购订单物料明细表报表导出'!$D:$D=$A304),'2-1 采购订单物料明细表报表导出'!$H:$H,0))</f>
        <v>0</v>
      </c>
      <c r="O304" s="23" cm="1">
        <f t="array" ref="O304">SUM(IF((LEFT('2-1 采购订单物料明细表报表导出'!$K:$K,7)=O$1)*('2-1 采购订单物料明细表报表导出'!$D:$D=$A304),'2-1 采购订单物料明细表报表导出'!$H:$H,0))</f>
        <v>0</v>
      </c>
    </row>
    <row r="305" ht="29" spans="1:15">
      <c r="A305" s="20" t="s">
        <v>3612</v>
      </c>
      <c r="B305" s="26" t="s">
        <v>2065</v>
      </c>
      <c r="C305" s="27" t="s">
        <v>2066</v>
      </c>
      <c r="D305" s="23" cm="1">
        <f t="array" ref="D305">SUM(IF((LEFT('2-1 采购订单物料明细表报表导出'!$K:$K,7)=D$1)*('2-1 采购订单物料明细表报表导出'!$D:$D=$A305),'2-1 采购订单物料明细表报表导出'!$H:$H,0))</f>
        <v>0</v>
      </c>
      <c r="E305" s="23" cm="1">
        <f t="array" ref="E305">SUM(IF((LEFT('2-1 采购订单物料明细表报表导出'!$K:$K,7)=E$1)*('2-1 采购订单物料明细表报表导出'!$D:$D=$A305),'2-1 采购订单物料明细表报表导出'!$H:$H,0))</f>
        <v>0</v>
      </c>
      <c r="F305" s="23" cm="1">
        <f t="array" ref="F305">SUM(IF((LEFT('2-1 采购订单物料明细表报表导出'!$K:$K,7)=F$1)*('2-1 采购订单物料明细表报表导出'!$D:$D=$A305),'2-1 采购订单物料明细表报表导出'!$H:$H,0))</f>
        <v>0</v>
      </c>
      <c r="G305" s="23" cm="1">
        <f t="array" ref="G305">SUM(IF((LEFT('2-1 采购订单物料明细表报表导出'!$K:$K,7)=G$1)*('2-1 采购订单物料明细表报表导出'!$D:$D=$A305),'2-1 采购订单物料明细表报表导出'!$H:$H,0))</f>
        <v>0</v>
      </c>
      <c r="H305" s="23" cm="1">
        <f t="array" ref="H305">SUM(IF((LEFT('2-1 采购订单物料明细表报表导出'!$K:$K,7)=H$1)*('2-1 采购订单物料明细表报表导出'!$D:$D=$A305),'2-1 采购订单物料明细表报表导出'!$H:$H,0))</f>
        <v>0</v>
      </c>
      <c r="I305" s="23" cm="1">
        <f t="array" ref="I305">SUM(IF((LEFT('2-1 采购订单物料明细表报表导出'!$K:$K,7)=I$1)*('2-1 采购订单物料明细表报表导出'!$D:$D=$A305),'2-1 采购订单物料明细表报表导出'!$H:$H,0))</f>
        <v>0</v>
      </c>
      <c r="J305" s="23" cm="1">
        <f t="array" ref="J305">SUM(IF((LEFT('2-1 采购订单物料明细表报表导出'!$K:$K,7)=J$1)*('2-1 采购订单物料明细表报表导出'!$D:$D=$A305),'2-1 采购订单物料明细表报表导出'!$H:$H,0))</f>
        <v>0</v>
      </c>
      <c r="K305" s="23" cm="1">
        <f t="array" ref="K305">SUM(IF((LEFT('2-1 采购订单物料明细表报表导出'!$K:$K,7)=K$1)*('2-1 采购订单物料明细表报表导出'!$D:$D=$A305),'2-1 采购订单物料明细表报表导出'!$H:$H,0))</f>
        <v>0</v>
      </c>
      <c r="L305" s="23" cm="1">
        <f t="array" ref="L305">SUM(IF((LEFT('2-1 采购订单物料明细表报表导出'!$K:$K,7)=L$1)*('2-1 采购订单物料明细表报表导出'!$D:$D=$A305),'2-1 采购订单物料明细表报表导出'!$H:$H,0))</f>
        <v>0</v>
      </c>
      <c r="M305" s="23" cm="1">
        <f t="array" ref="M305">SUM(IF((LEFT('2-1 采购订单物料明细表报表导出'!$K:$K,7)=M$1)*('2-1 采购订单物料明细表报表导出'!$D:$D=$A305),'2-1 采购订单物料明细表报表导出'!$H:$H,0))</f>
        <v>0</v>
      </c>
      <c r="N305" s="23" cm="1">
        <f t="array" ref="N305">SUM(IF((LEFT('2-1 采购订单物料明细表报表导出'!$K:$K,7)=N$1)*('2-1 采购订单物料明细表报表导出'!$D:$D=$A305),'2-1 采购订单物料明细表报表导出'!$H:$H,0))</f>
        <v>0</v>
      </c>
      <c r="O305" s="23" cm="1">
        <f t="array" ref="O305">SUM(IF((LEFT('2-1 采购订单物料明细表报表导出'!$K:$K,7)=O$1)*('2-1 采购订单物料明细表报表导出'!$D:$D=$A305),'2-1 采购订单物料明细表报表导出'!$H:$H,0))</f>
        <v>0</v>
      </c>
    </row>
    <row r="306" ht="29" spans="1:15">
      <c r="A306" s="20" t="s">
        <v>3613</v>
      </c>
      <c r="B306" s="26" t="s">
        <v>2065</v>
      </c>
      <c r="C306" s="27" t="s">
        <v>2066</v>
      </c>
      <c r="D306" s="23" cm="1">
        <f t="array" ref="D306">SUM(IF((LEFT('2-1 采购订单物料明细表报表导出'!$K:$K,7)=D$1)*('2-1 采购订单物料明细表报表导出'!$D:$D=$A306),'2-1 采购订单物料明细表报表导出'!$H:$H,0))</f>
        <v>0</v>
      </c>
      <c r="E306" s="23" cm="1">
        <f t="array" ref="E306">SUM(IF((LEFT('2-1 采购订单物料明细表报表导出'!$K:$K,7)=E$1)*('2-1 采购订单物料明细表报表导出'!$D:$D=$A306),'2-1 采购订单物料明细表报表导出'!$H:$H,0))</f>
        <v>0</v>
      </c>
      <c r="F306" s="23" cm="1">
        <f t="array" ref="F306">SUM(IF((LEFT('2-1 采购订单物料明细表报表导出'!$K:$K,7)=F$1)*('2-1 采购订单物料明细表报表导出'!$D:$D=$A306),'2-1 采购订单物料明细表报表导出'!$H:$H,0))</f>
        <v>0</v>
      </c>
      <c r="G306" s="23" cm="1">
        <f t="array" ref="G306">SUM(IF((LEFT('2-1 采购订单物料明细表报表导出'!$K:$K,7)=G$1)*('2-1 采购订单物料明细表报表导出'!$D:$D=$A306),'2-1 采购订单物料明细表报表导出'!$H:$H,0))</f>
        <v>0</v>
      </c>
      <c r="H306" s="23" cm="1">
        <f t="array" ref="H306">SUM(IF((LEFT('2-1 采购订单物料明细表报表导出'!$K:$K,7)=H$1)*('2-1 采购订单物料明细表报表导出'!$D:$D=$A306),'2-1 采购订单物料明细表报表导出'!$H:$H,0))</f>
        <v>0</v>
      </c>
      <c r="I306" s="23" cm="1">
        <f t="array" ref="I306">SUM(IF((LEFT('2-1 采购订单物料明细表报表导出'!$K:$K,7)=I$1)*('2-1 采购订单物料明细表报表导出'!$D:$D=$A306),'2-1 采购订单物料明细表报表导出'!$H:$H,0))</f>
        <v>0</v>
      </c>
      <c r="J306" s="23" cm="1">
        <f t="array" ref="J306">SUM(IF((LEFT('2-1 采购订单物料明细表报表导出'!$K:$K,7)=J$1)*('2-1 采购订单物料明细表报表导出'!$D:$D=$A306),'2-1 采购订单物料明细表报表导出'!$H:$H,0))</f>
        <v>0</v>
      </c>
      <c r="K306" s="23" cm="1">
        <f t="array" ref="K306">SUM(IF((LEFT('2-1 采购订单物料明细表报表导出'!$K:$K,7)=K$1)*('2-1 采购订单物料明细表报表导出'!$D:$D=$A306),'2-1 采购订单物料明细表报表导出'!$H:$H,0))</f>
        <v>0</v>
      </c>
      <c r="L306" s="23" cm="1">
        <f t="array" ref="L306">SUM(IF((LEFT('2-1 采购订单物料明细表报表导出'!$K:$K,7)=L$1)*('2-1 采购订单物料明细表报表导出'!$D:$D=$A306),'2-1 采购订单物料明细表报表导出'!$H:$H,0))</f>
        <v>0</v>
      </c>
      <c r="M306" s="23" cm="1">
        <f t="array" ref="M306">SUM(IF((LEFT('2-1 采购订单物料明细表报表导出'!$K:$K,7)=M$1)*('2-1 采购订单物料明细表报表导出'!$D:$D=$A306),'2-1 采购订单物料明细表报表导出'!$H:$H,0))</f>
        <v>0</v>
      </c>
      <c r="N306" s="23" cm="1">
        <f t="array" ref="N306">SUM(IF((LEFT('2-1 采购订单物料明细表报表导出'!$K:$K,7)=N$1)*('2-1 采购订单物料明细表报表导出'!$D:$D=$A306),'2-1 采购订单物料明细表报表导出'!$H:$H,0))</f>
        <v>0</v>
      </c>
      <c r="O306" s="23" cm="1">
        <f t="array" ref="O306">SUM(IF((LEFT('2-1 采购订单物料明细表报表导出'!$K:$K,7)=O$1)*('2-1 采购订单物料明细表报表导出'!$D:$D=$A306),'2-1 采购订单物料明细表报表导出'!$H:$H,0))</f>
        <v>0</v>
      </c>
    </row>
    <row r="307" ht="29" spans="1:15">
      <c r="A307" s="20" t="s">
        <v>3614</v>
      </c>
      <c r="B307" s="26" t="s">
        <v>2065</v>
      </c>
      <c r="C307" s="27" t="s">
        <v>2066</v>
      </c>
      <c r="D307" s="23" cm="1">
        <f t="array" ref="D307">SUM(IF((LEFT('2-1 采购订单物料明细表报表导出'!$K:$K,7)=D$1)*('2-1 采购订单物料明细表报表导出'!$D:$D=$A307),'2-1 采购订单物料明细表报表导出'!$H:$H,0))</f>
        <v>0</v>
      </c>
      <c r="E307" s="23" cm="1">
        <f t="array" ref="E307">SUM(IF((LEFT('2-1 采购订单物料明细表报表导出'!$K:$K,7)=E$1)*('2-1 采购订单物料明细表报表导出'!$D:$D=$A307),'2-1 采购订单物料明细表报表导出'!$H:$H,0))</f>
        <v>0</v>
      </c>
      <c r="F307" s="23" cm="1">
        <f t="array" ref="F307">SUM(IF((LEFT('2-1 采购订单物料明细表报表导出'!$K:$K,7)=F$1)*('2-1 采购订单物料明细表报表导出'!$D:$D=$A307),'2-1 采购订单物料明细表报表导出'!$H:$H,0))</f>
        <v>0</v>
      </c>
      <c r="G307" s="23" cm="1">
        <f t="array" ref="G307">SUM(IF((LEFT('2-1 采购订单物料明细表报表导出'!$K:$K,7)=G$1)*('2-1 采购订单物料明细表报表导出'!$D:$D=$A307),'2-1 采购订单物料明细表报表导出'!$H:$H,0))</f>
        <v>0</v>
      </c>
      <c r="H307" s="23" cm="1">
        <f t="array" ref="H307">SUM(IF((LEFT('2-1 采购订单物料明细表报表导出'!$K:$K,7)=H$1)*('2-1 采购订单物料明细表报表导出'!$D:$D=$A307),'2-1 采购订单物料明细表报表导出'!$H:$H,0))</f>
        <v>0</v>
      </c>
      <c r="I307" s="23" cm="1">
        <f t="array" ref="I307">SUM(IF((LEFT('2-1 采购订单物料明细表报表导出'!$K:$K,7)=I$1)*('2-1 采购订单物料明细表报表导出'!$D:$D=$A307),'2-1 采购订单物料明细表报表导出'!$H:$H,0))</f>
        <v>0</v>
      </c>
      <c r="J307" s="23" cm="1">
        <f t="array" ref="J307">SUM(IF((LEFT('2-1 采购订单物料明细表报表导出'!$K:$K,7)=J$1)*('2-1 采购订单物料明细表报表导出'!$D:$D=$A307),'2-1 采购订单物料明细表报表导出'!$H:$H,0))</f>
        <v>0</v>
      </c>
      <c r="K307" s="23" cm="1">
        <f t="array" ref="K307">SUM(IF((LEFT('2-1 采购订单物料明细表报表导出'!$K:$K,7)=K$1)*('2-1 采购订单物料明细表报表导出'!$D:$D=$A307),'2-1 采购订单物料明细表报表导出'!$H:$H,0))</f>
        <v>0</v>
      </c>
      <c r="L307" s="23" cm="1">
        <f t="array" ref="L307">SUM(IF((LEFT('2-1 采购订单物料明细表报表导出'!$K:$K,7)=L$1)*('2-1 采购订单物料明细表报表导出'!$D:$D=$A307),'2-1 采购订单物料明细表报表导出'!$H:$H,0))</f>
        <v>0</v>
      </c>
      <c r="M307" s="23" cm="1">
        <f t="array" ref="M307">SUM(IF((LEFT('2-1 采购订单物料明细表报表导出'!$K:$K,7)=M$1)*('2-1 采购订单物料明细表报表导出'!$D:$D=$A307),'2-1 采购订单物料明细表报表导出'!$H:$H,0))</f>
        <v>0</v>
      </c>
      <c r="N307" s="23" cm="1">
        <f t="array" ref="N307">SUM(IF((LEFT('2-1 采购订单物料明细表报表导出'!$K:$K,7)=N$1)*('2-1 采购订单物料明细表报表导出'!$D:$D=$A307),'2-1 采购订单物料明细表报表导出'!$H:$H,0))</f>
        <v>0</v>
      </c>
      <c r="O307" s="23" cm="1">
        <f t="array" ref="O307">SUM(IF((LEFT('2-1 采购订单物料明细表报表导出'!$K:$K,7)=O$1)*('2-1 采购订单物料明细表报表导出'!$D:$D=$A307),'2-1 采购订单物料明细表报表导出'!$H:$H,0))</f>
        <v>0</v>
      </c>
    </row>
    <row r="308" ht="29" spans="1:15">
      <c r="A308" s="20" t="s">
        <v>3615</v>
      </c>
      <c r="B308" s="26" t="s">
        <v>2065</v>
      </c>
      <c r="C308" s="27" t="s">
        <v>2066</v>
      </c>
      <c r="D308" s="23" cm="1">
        <f t="array" ref="D308">SUM(IF((LEFT('2-1 采购订单物料明细表报表导出'!$K:$K,7)=D$1)*('2-1 采购订单物料明细表报表导出'!$D:$D=$A308),'2-1 采购订单物料明细表报表导出'!$H:$H,0))</f>
        <v>0</v>
      </c>
      <c r="E308" s="23" cm="1">
        <f t="array" ref="E308">SUM(IF((LEFT('2-1 采购订单物料明细表报表导出'!$K:$K,7)=E$1)*('2-1 采购订单物料明细表报表导出'!$D:$D=$A308),'2-1 采购订单物料明细表报表导出'!$H:$H,0))</f>
        <v>0</v>
      </c>
      <c r="F308" s="23" cm="1">
        <f t="array" ref="F308">SUM(IF((LEFT('2-1 采购订单物料明细表报表导出'!$K:$K,7)=F$1)*('2-1 采购订单物料明细表报表导出'!$D:$D=$A308),'2-1 采购订单物料明细表报表导出'!$H:$H,0))</f>
        <v>0</v>
      </c>
      <c r="G308" s="23" cm="1">
        <f t="array" ref="G308">SUM(IF((LEFT('2-1 采购订单物料明细表报表导出'!$K:$K,7)=G$1)*('2-1 采购订单物料明细表报表导出'!$D:$D=$A308),'2-1 采购订单物料明细表报表导出'!$H:$H,0))</f>
        <v>0</v>
      </c>
      <c r="H308" s="23" cm="1">
        <f t="array" ref="H308">SUM(IF((LEFT('2-1 采购订单物料明细表报表导出'!$K:$K,7)=H$1)*('2-1 采购订单物料明细表报表导出'!$D:$D=$A308),'2-1 采购订单物料明细表报表导出'!$H:$H,0))</f>
        <v>0</v>
      </c>
      <c r="I308" s="23" cm="1">
        <f t="array" ref="I308">SUM(IF((LEFT('2-1 采购订单物料明细表报表导出'!$K:$K,7)=I$1)*('2-1 采购订单物料明细表报表导出'!$D:$D=$A308),'2-1 采购订单物料明细表报表导出'!$H:$H,0))</f>
        <v>0</v>
      </c>
      <c r="J308" s="23" cm="1">
        <f t="array" ref="J308">SUM(IF((LEFT('2-1 采购订单物料明细表报表导出'!$K:$K,7)=J$1)*('2-1 采购订单物料明细表报表导出'!$D:$D=$A308),'2-1 采购订单物料明细表报表导出'!$H:$H,0))</f>
        <v>0</v>
      </c>
      <c r="K308" s="23" cm="1">
        <f t="array" ref="K308">SUM(IF((LEFT('2-1 采购订单物料明细表报表导出'!$K:$K,7)=K$1)*('2-1 采购订单物料明细表报表导出'!$D:$D=$A308),'2-1 采购订单物料明细表报表导出'!$H:$H,0))</f>
        <v>0</v>
      </c>
      <c r="L308" s="23" cm="1">
        <f t="array" ref="L308">SUM(IF((LEFT('2-1 采购订单物料明细表报表导出'!$K:$K,7)=L$1)*('2-1 采购订单物料明细表报表导出'!$D:$D=$A308),'2-1 采购订单物料明细表报表导出'!$H:$H,0))</f>
        <v>0</v>
      </c>
      <c r="M308" s="23" cm="1">
        <f t="array" ref="M308">SUM(IF((LEFT('2-1 采购订单物料明细表报表导出'!$K:$K,7)=M$1)*('2-1 采购订单物料明细表报表导出'!$D:$D=$A308),'2-1 采购订单物料明细表报表导出'!$H:$H,0))</f>
        <v>0</v>
      </c>
      <c r="N308" s="23" cm="1">
        <f t="array" ref="N308">SUM(IF((LEFT('2-1 采购订单物料明细表报表导出'!$K:$K,7)=N$1)*('2-1 采购订单物料明细表报表导出'!$D:$D=$A308),'2-1 采购订单物料明细表报表导出'!$H:$H,0))</f>
        <v>0</v>
      </c>
      <c r="O308" s="23" cm="1">
        <f t="array" ref="O308">SUM(IF((LEFT('2-1 采购订单物料明细表报表导出'!$K:$K,7)=O$1)*('2-1 采购订单物料明细表报表导出'!$D:$D=$A308),'2-1 采购订单物料明细表报表导出'!$H:$H,0))</f>
        <v>0</v>
      </c>
    </row>
    <row r="309" ht="29" spans="1:15">
      <c r="A309" s="20" t="s">
        <v>3616</v>
      </c>
      <c r="B309" s="26" t="s">
        <v>2088</v>
      </c>
      <c r="C309" s="27" t="s">
        <v>2089</v>
      </c>
      <c r="D309" s="23" cm="1">
        <f t="array" ref="D309">SUM(IF((LEFT('2-1 采购订单物料明细表报表导出'!$K:$K,7)=D$1)*('2-1 采购订单物料明细表报表导出'!$D:$D=$A309),'2-1 采购订单物料明细表报表导出'!$H:$H,0))</f>
        <v>0</v>
      </c>
      <c r="E309" s="23" cm="1">
        <f t="array" ref="E309">SUM(IF((LEFT('2-1 采购订单物料明细表报表导出'!$K:$K,7)=E$1)*('2-1 采购订单物料明细表报表导出'!$D:$D=$A309),'2-1 采购订单物料明细表报表导出'!$H:$H,0))</f>
        <v>0</v>
      </c>
      <c r="F309" s="23" cm="1">
        <f t="array" ref="F309">SUM(IF((LEFT('2-1 采购订单物料明细表报表导出'!$K:$K,7)=F$1)*('2-1 采购订单物料明细表报表导出'!$D:$D=$A309),'2-1 采购订单物料明细表报表导出'!$H:$H,0))</f>
        <v>0</v>
      </c>
      <c r="G309" s="23" cm="1">
        <f t="array" ref="G309">SUM(IF((LEFT('2-1 采购订单物料明细表报表导出'!$K:$K,7)=G$1)*('2-1 采购订单物料明细表报表导出'!$D:$D=$A309),'2-1 采购订单物料明细表报表导出'!$H:$H,0))</f>
        <v>0</v>
      </c>
      <c r="H309" s="23" cm="1">
        <f t="array" ref="H309">SUM(IF((LEFT('2-1 采购订单物料明细表报表导出'!$K:$K,7)=H$1)*('2-1 采购订单物料明细表报表导出'!$D:$D=$A309),'2-1 采购订单物料明细表报表导出'!$H:$H,0))</f>
        <v>0</v>
      </c>
      <c r="I309" s="23" cm="1">
        <f t="array" ref="I309">SUM(IF((LEFT('2-1 采购订单物料明细表报表导出'!$K:$K,7)=I$1)*('2-1 采购订单物料明细表报表导出'!$D:$D=$A309),'2-1 采购订单物料明细表报表导出'!$H:$H,0))</f>
        <v>0</v>
      </c>
      <c r="J309" s="23" cm="1">
        <f t="array" ref="J309">SUM(IF((LEFT('2-1 采购订单物料明细表报表导出'!$K:$K,7)=J$1)*('2-1 采购订单物料明细表报表导出'!$D:$D=$A309),'2-1 采购订单物料明细表报表导出'!$H:$H,0))</f>
        <v>0</v>
      </c>
      <c r="K309" s="23" cm="1">
        <f t="array" ref="K309">SUM(IF((LEFT('2-1 采购订单物料明细表报表导出'!$K:$K,7)=K$1)*('2-1 采购订单物料明细表报表导出'!$D:$D=$A309),'2-1 采购订单物料明细表报表导出'!$H:$H,0))</f>
        <v>0</v>
      </c>
      <c r="L309" s="23" cm="1">
        <f t="array" ref="L309">SUM(IF((LEFT('2-1 采购订单物料明细表报表导出'!$K:$K,7)=L$1)*('2-1 采购订单物料明细表报表导出'!$D:$D=$A309),'2-1 采购订单物料明细表报表导出'!$H:$H,0))</f>
        <v>0</v>
      </c>
      <c r="M309" s="23" cm="1">
        <f t="array" ref="M309">SUM(IF((LEFT('2-1 采购订单物料明细表报表导出'!$K:$K,7)=M$1)*('2-1 采购订单物料明细表报表导出'!$D:$D=$A309),'2-1 采购订单物料明细表报表导出'!$H:$H,0))</f>
        <v>0</v>
      </c>
      <c r="N309" s="23" cm="1">
        <f t="array" ref="N309">SUM(IF((LEFT('2-1 采购订单物料明细表报表导出'!$K:$K,7)=N$1)*('2-1 采购订单物料明细表报表导出'!$D:$D=$A309),'2-1 采购订单物料明细表报表导出'!$H:$H,0))</f>
        <v>0</v>
      </c>
      <c r="O309" s="23" cm="1">
        <f t="array" ref="O309">SUM(IF((LEFT('2-1 采购订单物料明细表报表导出'!$K:$K,7)=O$1)*('2-1 采购订单物料明细表报表导出'!$D:$D=$A309),'2-1 采购订单物料明细表报表导出'!$H:$H,0))</f>
        <v>0</v>
      </c>
    </row>
    <row r="310" ht="29" spans="1:15">
      <c r="A310" s="20" t="s">
        <v>3617</v>
      </c>
      <c r="B310" s="26" t="s">
        <v>2088</v>
      </c>
      <c r="C310" s="27" t="s">
        <v>2089</v>
      </c>
      <c r="D310" s="23" cm="1">
        <f t="array" ref="D310">SUM(IF((LEFT('2-1 采购订单物料明细表报表导出'!$K:$K,7)=D$1)*('2-1 采购订单物料明细表报表导出'!$D:$D=$A310),'2-1 采购订单物料明细表报表导出'!$H:$H,0))</f>
        <v>0</v>
      </c>
      <c r="E310" s="23" cm="1">
        <f t="array" ref="E310">SUM(IF((LEFT('2-1 采购订单物料明细表报表导出'!$K:$K,7)=E$1)*('2-1 采购订单物料明细表报表导出'!$D:$D=$A310),'2-1 采购订单物料明细表报表导出'!$H:$H,0))</f>
        <v>0</v>
      </c>
      <c r="F310" s="23" cm="1">
        <f t="array" ref="F310">SUM(IF((LEFT('2-1 采购订单物料明细表报表导出'!$K:$K,7)=F$1)*('2-1 采购订单物料明细表报表导出'!$D:$D=$A310),'2-1 采购订单物料明细表报表导出'!$H:$H,0))</f>
        <v>0</v>
      </c>
      <c r="G310" s="23" cm="1">
        <f t="array" ref="G310">SUM(IF((LEFT('2-1 采购订单物料明细表报表导出'!$K:$K,7)=G$1)*('2-1 采购订单物料明细表报表导出'!$D:$D=$A310),'2-1 采购订单物料明细表报表导出'!$H:$H,0))</f>
        <v>0</v>
      </c>
      <c r="H310" s="23" cm="1">
        <f t="array" ref="H310">SUM(IF((LEFT('2-1 采购订单物料明细表报表导出'!$K:$K,7)=H$1)*('2-1 采购订单物料明细表报表导出'!$D:$D=$A310),'2-1 采购订单物料明细表报表导出'!$H:$H,0))</f>
        <v>0</v>
      </c>
      <c r="I310" s="23" cm="1">
        <f t="array" ref="I310">SUM(IF((LEFT('2-1 采购订单物料明细表报表导出'!$K:$K,7)=I$1)*('2-1 采购订单物料明细表报表导出'!$D:$D=$A310),'2-1 采购订单物料明细表报表导出'!$H:$H,0))</f>
        <v>0</v>
      </c>
      <c r="J310" s="23" cm="1">
        <f t="array" ref="J310">SUM(IF((LEFT('2-1 采购订单物料明细表报表导出'!$K:$K,7)=J$1)*('2-1 采购订单物料明细表报表导出'!$D:$D=$A310),'2-1 采购订单物料明细表报表导出'!$H:$H,0))</f>
        <v>0</v>
      </c>
      <c r="K310" s="23" cm="1">
        <f t="array" ref="K310">SUM(IF((LEFT('2-1 采购订单物料明细表报表导出'!$K:$K,7)=K$1)*('2-1 采购订单物料明细表报表导出'!$D:$D=$A310),'2-1 采购订单物料明细表报表导出'!$H:$H,0))</f>
        <v>0</v>
      </c>
      <c r="L310" s="23" cm="1">
        <f t="array" ref="L310">SUM(IF((LEFT('2-1 采购订单物料明细表报表导出'!$K:$K,7)=L$1)*('2-1 采购订单物料明细表报表导出'!$D:$D=$A310),'2-1 采购订单物料明细表报表导出'!$H:$H,0))</f>
        <v>0</v>
      </c>
      <c r="M310" s="23" cm="1">
        <f t="array" ref="M310">SUM(IF((LEFT('2-1 采购订单物料明细表报表导出'!$K:$K,7)=M$1)*('2-1 采购订单物料明细表报表导出'!$D:$D=$A310),'2-1 采购订单物料明细表报表导出'!$H:$H,0))</f>
        <v>0</v>
      </c>
      <c r="N310" s="23" cm="1">
        <f t="array" ref="N310">SUM(IF((LEFT('2-1 采购订单物料明细表报表导出'!$K:$K,7)=N$1)*('2-1 采购订单物料明细表报表导出'!$D:$D=$A310),'2-1 采购订单物料明细表报表导出'!$H:$H,0))</f>
        <v>0</v>
      </c>
      <c r="O310" s="23" cm="1">
        <f t="array" ref="O310">SUM(IF((LEFT('2-1 采购订单物料明细表报表导出'!$K:$K,7)=O$1)*('2-1 采购订单物料明细表报表导出'!$D:$D=$A310),'2-1 采购订单物料明细表报表导出'!$H:$H,0))</f>
        <v>0</v>
      </c>
    </row>
    <row r="311" ht="29" spans="1:15">
      <c r="A311" s="20" t="s">
        <v>3618</v>
      </c>
      <c r="B311" s="26" t="s">
        <v>2088</v>
      </c>
      <c r="C311" s="27" t="s">
        <v>2089</v>
      </c>
      <c r="D311" s="23" cm="1">
        <f t="array" ref="D311">SUM(IF((LEFT('2-1 采购订单物料明细表报表导出'!$K:$K,7)=D$1)*('2-1 采购订单物料明细表报表导出'!$D:$D=$A311),'2-1 采购订单物料明细表报表导出'!$H:$H,0))</f>
        <v>0</v>
      </c>
      <c r="E311" s="23" cm="1">
        <f t="array" ref="E311">SUM(IF((LEFT('2-1 采购订单物料明细表报表导出'!$K:$K,7)=E$1)*('2-1 采购订单物料明细表报表导出'!$D:$D=$A311),'2-1 采购订单物料明细表报表导出'!$H:$H,0))</f>
        <v>0</v>
      </c>
      <c r="F311" s="23" cm="1">
        <f t="array" ref="F311">SUM(IF((LEFT('2-1 采购订单物料明细表报表导出'!$K:$K,7)=F$1)*('2-1 采购订单物料明细表报表导出'!$D:$D=$A311),'2-1 采购订单物料明细表报表导出'!$H:$H,0))</f>
        <v>0</v>
      </c>
      <c r="G311" s="23" cm="1">
        <f t="array" ref="G311">SUM(IF((LEFT('2-1 采购订单物料明细表报表导出'!$K:$K,7)=G$1)*('2-1 采购订单物料明细表报表导出'!$D:$D=$A311),'2-1 采购订单物料明细表报表导出'!$H:$H,0))</f>
        <v>0</v>
      </c>
      <c r="H311" s="23" cm="1">
        <f t="array" ref="H311">SUM(IF((LEFT('2-1 采购订单物料明细表报表导出'!$K:$K,7)=H$1)*('2-1 采购订单物料明细表报表导出'!$D:$D=$A311),'2-1 采购订单物料明细表报表导出'!$H:$H,0))</f>
        <v>0</v>
      </c>
      <c r="I311" s="23" cm="1">
        <f t="array" ref="I311">SUM(IF((LEFT('2-1 采购订单物料明细表报表导出'!$K:$K,7)=I$1)*('2-1 采购订单物料明细表报表导出'!$D:$D=$A311),'2-1 采购订单物料明细表报表导出'!$H:$H,0))</f>
        <v>0</v>
      </c>
      <c r="J311" s="23" cm="1">
        <f t="array" ref="J311">SUM(IF((LEFT('2-1 采购订单物料明细表报表导出'!$K:$K,7)=J$1)*('2-1 采购订单物料明细表报表导出'!$D:$D=$A311),'2-1 采购订单物料明细表报表导出'!$H:$H,0))</f>
        <v>0</v>
      </c>
      <c r="K311" s="23" cm="1">
        <f t="array" ref="K311">SUM(IF((LEFT('2-1 采购订单物料明细表报表导出'!$K:$K,7)=K$1)*('2-1 采购订单物料明细表报表导出'!$D:$D=$A311),'2-1 采购订单物料明细表报表导出'!$H:$H,0))</f>
        <v>0</v>
      </c>
      <c r="L311" s="23" cm="1">
        <f t="array" ref="L311">SUM(IF((LEFT('2-1 采购订单物料明细表报表导出'!$K:$K,7)=L$1)*('2-1 采购订单物料明细表报表导出'!$D:$D=$A311),'2-1 采购订单物料明细表报表导出'!$H:$H,0))</f>
        <v>0</v>
      </c>
      <c r="M311" s="23" cm="1">
        <f t="array" ref="M311">SUM(IF((LEFT('2-1 采购订单物料明细表报表导出'!$K:$K,7)=M$1)*('2-1 采购订单物料明细表报表导出'!$D:$D=$A311),'2-1 采购订单物料明细表报表导出'!$H:$H,0))</f>
        <v>0</v>
      </c>
      <c r="N311" s="23" cm="1">
        <f t="array" ref="N311">SUM(IF((LEFT('2-1 采购订单物料明细表报表导出'!$K:$K,7)=N$1)*('2-1 采购订单物料明细表报表导出'!$D:$D=$A311),'2-1 采购订单物料明细表报表导出'!$H:$H,0))</f>
        <v>0</v>
      </c>
      <c r="O311" s="23" cm="1">
        <f t="array" ref="O311">SUM(IF((LEFT('2-1 采购订单物料明细表报表导出'!$K:$K,7)=O$1)*('2-1 采购订单物料明细表报表导出'!$D:$D=$A311),'2-1 采购订单物料明细表报表导出'!$H:$H,0))</f>
        <v>0</v>
      </c>
    </row>
    <row r="312" ht="29" spans="1:15">
      <c r="A312" s="20" t="s">
        <v>3619</v>
      </c>
      <c r="B312" s="26" t="s">
        <v>2088</v>
      </c>
      <c r="C312" s="27" t="s">
        <v>2089</v>
      </c>
      <c r="D312" s="23" cm="1">
        <f t="array" ref="D312">SUM(IF((LEFT('2-1 采购订单物料明细表报表导出'!$K:$K,7)=D$1)*('2-1 采购订单物料明细表报表导出'!$D:$D=$A312),'2-1 采购订单物料明细表报表导出'!$H:$H,0))</f>
        <v>0</v>
      </c>
      <c r="E312" s="23" cm="1">
        <f t="array" ref="E312">SUM(IF((LEFT('2-1 采购订单物料明细表报表导出'!$K:$K,7)=E$1)*('2-1 采购订单物料明细表报表导出'!$D:$D=$A312),'2-1 采购订单物料明细表报表导出'!$H:$H,0))</f>
        <v>0</v>
      </c>
      <c r="F312" s="23" cm="1">
        <f t="array" ref="F312">SUM(IF((LEFT('2-1 采购订单物料明细表报表导出'!$K:$K,7)=F$1)*('2-1 采购订单物料明细表报表导出'!$D:$D=$A312),'2-1 采购订单物料明细表报表导出'!$H:$H,0))</f>
        <v>0</v>
      </c>
      <c r="G312" s="23" cm="1">
        <f t="array" ref="G312">SUM(IF((LEFT('2-1 采购订单物料明细表报表导出'!$K:$K,7)=G$1)*('2-1 采购订单物料明细表报表导出'!$D:$D=$A312),'2-1 采购订单物料明细表报表导出'!$H:$H,0))</f>
        <v>0</v>
      </c>
      <c r="H312" s="23" cm="1">
        <f t="array" ref="H312">SUM(IF((LEFT('2-1 采购订单物料明细表报表导出'!$K:$K,7)=H$1)*('2-1 采购订单物料明细表报表导出'!$D:$D=$A312),'2-1 采购订单物料明细表报表导出'!$H:$H,0))</f>
        <v>0</v>
      </c>
      <c r="I312" s="23" cm="1">
        <f t="array" ref="I312">SUM(IF((LEFT('2-1 采购订单物料明细表报表导出'!$K:$K,7)=I$1)*('2-1 采购订单物料明细表报表导出'!$D:$D=$A312),'2-1 采购订单物料明细表报表导出'!$H:$H,0))</f>
        <v>0</v>
      </c>
      <c r="J312" s="23" cm="1">
        <f t="array" ref="J312">SUM(IF((LEFT('2-1 采购订单物料明细表报表导出'!$K:$K,7)=J$1)*('2-1 采购订单物料明细表报表导出'!$D:$D=$A312),'2-1 采购订单物料明细表报表导出'!$H:$H,0))</f>
        <v>0</v>
      </c>
      <c r="K312" s="23" cm="1">
        <f t="array" ref="K312">SUM(IF((LEFT('2-1 采购订单物料明细表报表导出'!$K:$K,7)=K$1)*('2-1 采购订单物料明细表报表导出'!$D:$D=$A312),'2-1 采购订单物料明细表报表导出'!$H:$H,0))</f>
        <v>0</v>
      </c>
      <c r="L312" s="23" cm="1">
        <f t="array" ref="L312">SUM(IF((LEFT('2-1 采购订单物料明细表报表导出'!$K:$K,7)=L$1)*('2-1 采购订单物料明细表报表导出'!$D:$D=$A312),'2-1 采购订单物料明细表报表导出'!$H:$H,0))</f>
        <v>0</v>
      </c>
      <c r="M312" s="23" cm="1">
        <f t="array" ref="M312">SUM(IF((LEFT('2-1 采购订单物料明细表报表导出'!$K:$K,7)=M$1)*('2-1 采购订单物料明细表报表导出'!$D:$D=$A312),'2-1 采购订单物料明细表报表导出'!$H:$H,0))</f>
        <v>0</v>
      </c>
      <c r="N312" s="23" cm="1">
        <f t="array" ref="N312">SUM(IF((LEFT('2-1 采购订单物料明细表报表导出'!$K:$K,7)=N$1)*('2-1 采购订单物料明细表报表导出'!$D:$D=$A312),'2-1 采购订单物料明细表报表导出'!$H:$H,0))</f>
        <v>0</v>
      </c>
      <c r="O312" s="23" cm="1">
        <f t="array" ref="O312">SUM(IF((LEFT('2-1 采购订单物料明细表报表导出'!$K:$K,7)=O$1)*('2-1 采购订单物料明细表报表导出'!$D:$D=$A312),'2-1 采购订单物料明细表报表导出'!$H:$H,0))</f>
        <v>0</v>
      </c>
    </row>
    <row r="313" ht="29" spans="1:15">
      <c r="A313" s="20" t="s">
        <v>3620</v>
      </c>
      <c r="B313" s="26" t="s">
        <v>2088</v>
      </c>
      <c r="C313" s="27" t="s">
        <v>2089</v>
      </c>
      <c r="D313" s="23" cm="1">
        <f t="array" ref="D313">SUM(IF((LEFT('2-1 采购订单物料明细表报表导出'!$K:$K,7)=D$1)*('2-1 采购订单物料明细表报表导出'!$D:$D=$A313),'2-1 采购订单物料明细表报表导出'!$H:$H,0))</f>
        <v>0</v>
      </c>
      <c r="E313" s="23" cm="1">
        <f t="array" ref="E313">SUM(IF((LEFT('2-1 采购订单物料明细表报表导出'!$K:$K,7)=E$1)*('2-1 采购订单物料明细表报表导出'!$D:$D=$A313),'2-1 采购订单物料明细表报表导出'!$H:$H,0))</f>
        <v>0</v>
      </c>
      <c r="F313" s="23" cm="1">
        <f t="array" ref="F313">SUM(IF((LEFT('2-1 采购订单物料明细表报表导出'!$K:$K,7)=F$1)*('2-1 采购订单物料明细表报表导出'!$D:$D=$A313),'2-1 采购订单物料明细表报表导出'!$H:$H,0))</f>
        <v>0</v>
      </c>
      <c r="G313" s="23" cm="1">
        <f t="array" ref="G313">SUM(IF((LEFT('2-1 采购订单物料明细表报表导出'!$K:$K,7)=G$1)*('2-1 采购订单物料明细表报表导出'!$D:$D=$A313),'2-1 采购订单物料明细表报表导出'!$H:$H,0))</f>
        <v>0</v>
      </c>
      <c r="H313" s="23" cm="1">
        <f t="array" ref="H313">SUM(IF((LEFT('2-1 采购订单物料明细表报表导出'!$K:$K,7)=H$1)*('2-1 采购订单物料明细表报表导出'!$D:$D=$A313),'2-1 采购订单物料明细表报表导出'!$H:$H,0))</f>
        <v>0</v>
      </c>
      <c r="I313" s="23" cm="1">
        <f t="array" ref="I313">SUM(IF((LEFT('2-1 采购订单物料明细表报表导出'!$K:$K,7)=I$1)*('2-1 采购订单物料明细表报表导出'!$D:$D=$A313),'2-1 采购订单物料明细表报表导出'!$H:$H,0))</f>
        <v>0</v>
      </c>
      <c r="J313" s="23" cm="1">
        <f t="array" ref="J313">SUM(IF((LEFT('2-1 采购订单物料明细表报表导出'!$K:$K,7)=J$1)*('2-1 采购订单物料明细表报表导出'!$D:$D=$A313),'2-1 采购订单物料明细表报表导出'!$H:$H,0))</f>
        <v>0</v>
      </c>
      <c r="K313" s="23" cm="1">
        <f t="array" ref="K313">SUM(IF((LEFT('2-1 采购订单物料明细表报表导出'!$K:$K,7)=K$1)*('2-1 采购订单物料明细表报表导出'!$D:$D=$A313),'2-1 采购订单物料明细表报表导出'!$H:$H,0))</f>
        <v>0</v>
      </c>
      <c r="L313" s="23" cm="1">
        <f t="array" ref="L313">SUM(IF((LEFT('2-1 采购订单物料明细表报表导出'!$K:$K,7)=L$1)*('2-1 采购订单物料明细表报表导出'!$D:$D=$A313),'2-1 采购订单物料明细表报表导出'!$H:$H,0))</f>
        <v>0</v>
      </c>
      <c r="M313" s="23" cm="1">
        <f t="array" ref="M313">SUM(IF((LEFT('2-1 采购订单物料明细表报表导出'!$K:$K,7)=M$1)*('2-1 采购订单物料明细表报表导出'!$D:$D=$A313),'2-1 采购订单物料明细表报表导出'!$H:$H,0))</f>
        <v>0</v>
      </c>
      <c r="N313" s="23" cm="1">
        <f t="array" ref="N313">SUM(IF((LEFT('2-1 采购订单物料明细表报表导出'!$K:$K,7)=N$1)*('2-1 采购订单物料明细表报表导出'!$D:$D=$A313),'2-1 采购订单物料明细表报表导出'!$H:$H,0))</f>
        <v>0</v>
      </c>
      <c r="O313" s="23" cm="1">
        <f t="array" ref="O313">SUM(IF((LEFT('2-1 采购订单物料明细表报表导出'!$K:$K,7)=O$1)*('2-1 采购订单物料明细表报表导出'!$D:$D=$A313),'2-1 采购订单物料明细表报表导出'!$H:$H,0))</f>
        <v>0</v>
      </c>
    </row>
    <row r="314" ht="29" spans="1:15">
      <c r="A314" s="20" t="s">
        <v>3621</v>
      </c>
      <c r="B314" s="26" t="s">
        <v>2088</v>
      </c>
      <c r="C314" s="27" t="s">
        <v>2089</v>
      </c>
      <c r="D314" s="23" cm="1">
        <f t="array" ref="D314">SUM(IF((LEFT('2-1 采购订单物料明细表报表导出'!$K:$K,7)=D$1)*('2-1 采购订单物料明细表报表导出'!$D:$D=$A314),'2-1 采购订单物料明细表报表导出'!$H:$H,0))</f>
        <v>0</v>
      </c>
      <c r="E314" s="23" cm="1">
        <f t="array" ref="E314">SUM(IF((LEFT('2-1 采购订单物料明细表报表导出'!$K:$K,7)=E$1)*('2-1 采购订单物料明细表报表导出'!$D:$D=$A314),'2-1 采购订单物料明细表报表导出'!$H:$H,0))</f>
        <v>0</v>
      </c>
      <c r="F314" s="23" cm="1">
        <f t="array" ref="F314">SUM(IF((LEFT('2-1 采购订单物料明细表报表导出'!$K:$K,7)=F$1)*('2-1 采购订单物料明细表报表导出'!$D:$D=$A314),'2-1 采购订单物料明细表报表导出'!$H:$H,0))</f>
        <v>0</v>
      </c>
      <c r="G314" s="23" cm="1">
        <f t="array" ref="G314">SUM(IF((LEFT('2-1 采购订单物料明细表报表导出'!$K:$K,7)=G$1)*('2-1 采购订单物料明细表报表导出'!$D:$D=$A314),'2-1 采购订单物料明细表报表导出'!$H:$H,0))</f>
        <v>0</v>
      </c>
      <c r="H314" s="23" cm="1">
        <f t="array" ref="H314">SUM(IF((LEFT('2-1 采购订单物料明细表报表导出'!$K:$K,7)=H$1)*('2-1 采购订单物料明细表报表导出'!$D:$D=$A314),'2-1 采购订单物料明细表报表导出'!$H:$H,0))</f>
        <v>0</v>
      </c>
      <c r="I314" s="23" cm="1">
        <f t="array" ref="I314">SUM(IF((LEFT('2-1 采购订单物料明细表报表导出'!$K:$K,7)=I$1)*('2-1 采购订单物料明细表报表导出'!$D:$D=$A314),'2-1 采购订单物料明细表报表导出'!$H:$H,0))</f>
        <v>0</v>
      </c>
      <c r="J314" s="23" cm="1">
        <f t="array" ref="J314">SUM(IF((LEFT('2-1 采购订单物料明细表报表导出'!$K:$K,7)=J$1)*('2-1 采购订单物料明细表报表导出'!$D:$D=$A314),'2-1 采购订单物料明细表报表导出'!$H:$H,0))</f>
        <v>0</v>
      </c>
      <c r="K314" s="23" cm="1">
        <f t="array" ref="K314">SUM(IF((LEFT('2-1 采购订单物料明细表报表导出'!$K:$K,7)=K$1)*('2-1 采购订单物料明细表报表导出'!$D:$D=$A314),'2-1 采购订单物料明细表报表导出'!$H:$H,0))</f>
        <v>0</v>
      </c>
      <c r="L314" s="23" cm="1">
        <f t="array" ref="L314">SUM(IF((LEFT('2-1 采购订单物料明细表报表导出'!$K:$K,7)=L$1)*('2-1 采购订单物料明细表报表导出'!$D:$D=$A314),'2-1 采购订单物料明细表报表导出'!$H:$H,0))</f>
        <v>0</v>
      </c>
      <c r="M314" s="23" cm="1">
        <f t="array" ref="M314">SUM(IF((LEFT('2-1 采购订单物料明细表报表导出'!$K:$K,7)=M$1)*('2-1 采购订单物料明细表报表导出'!$D:$D=$A314),'2-1 采购订单物料明细表报表导出'!$H:$H,0))</f>
        <v>0</v>
      </c>
      <c r="N314" s="23" cm="1">
        <f t="array" ref="N314">SUM(IF((LEFT('2-1 采购订单物料明细表报表导出'!$K:$K,7)=N$1)*('2-1 采购订单物料明细表报表导出'!$D:$D=$A314),'2-1 采购订单物料明细表报表导出'!$H:$H,0))</f>
        <v>0</v>
      </c>
      <c r="O314" s="23" cm="1">
        <f t="array" ref="O314">SUM(IF((LEFT('2-1 采购订单物料明细表报表导出'!$K:$K,7)=O$1)*('2-1 采购订单物料明细表报表导出'!$D:$D=$A314),'2-1 采购订单物料明细表报表导出'!$H:$H,0))</f>
        <v>0</v>
      </c>
    </row>
    <row r="315" ht="29" spans="1:15">
      <c r="A315" s="20" t="s">
        <v>3622</v>
      </c>
      <c r="B315" s="26" t="s">
        <v>2088</v>
      </c>
      <c r="C315" s="27" t="s">
        <v>2089</v>
      </c>
      <c r="D315" s="23" cm="1">
        <f t="array" ref="D315">SUM(IF((LEFT('2-1 采购订单物料明细表报表导出'!$K:$K,7)=D$1)*('2-1 采购订单物料明细表报表导出'!$D:$D=$A315),'2-1 采购订单物料明细表报表导出'!$H:$H,0))</f>
        <v>0</v>
      </c>
      <c r="E315" s="23" cm="1">
        <f t="array" ref="E315">SUM(IF((LEFT('2-1 采购订单物料明细表报表导出'!$K:$K,7)=E$1)*('2-1 采购订单物料明细表报表导出'!$D:$D=$A315),'2-1 采购订单物料明细表报表导出'!$H:$H,0))</f>
        <v>0</v>
      </c>
      <c r="F315" s="23" cm="1">
        <f t="array" ref="F315">SUM(IF((LEFT('2-1 采购订单物料明细表报表导出'!$K:$K,7)=F$1)*('2-1 采购订单物料明细表报表导出'!$D:$D=$A315),'2-1 采购订单物料明细表报表导出'!$H:$H,0))</f>
        <v>0</v>
      </c>
      <c r="G315" s="23" cm="1">
        <f t="array" ref="G315">SUM(IF((LEFT('2-1 采购订单物料明细表报表导出'!$K:$K,7)=G$1)*('2-1 采购订单物料明细表报表导出'!$D:$D=$A315),'2-1 采购订单物料明细表报表导出'!$H:$H,0))</f>
        <v>0</v>
      </c>
      <c r="H315" s="23" cm="1">
        <f t="array" ref="H315">SUM(IF((LEFT('2-1 采购订单物料明细表报表导出'!$K:$K,7)=H$1)*('2-1 采购订单物料明细表报表导出'!$D:$D=$A315),'2-1 采购订单物料明细表报表导出'!$H:$H,0))</f>
        <v>0</v>
      </c>
      <c r="I315" s="23" cm="1">
        <f t="array" ref="I315">SUM(IF((LEFT('2-1 采购订单物料明细表报表导出'!$K:$K,7)=I$1)*('2-1 采购订单物料明细表报表导出'!$D:$D=$A315),'2-1 采购订单物料明细表报表导出'!$H:$H,0))</f>
        <v>0</v>
      </c>
      <c r="J315" s="23" cm="1">
        <f t="array" ref="J315">SUM(IF((LEFT('2-1 采购订单物料明细表报表导出'!$K:$K,7)=J$1)*('2-1 采购订单物料明细表报表导出'!$D:$D=$A315),'2-1 采购订单物料明细表报表导出'!$H:$H,0))</f>
        <v>0</v>
      </c>
      <c r="K315" s="23" cm="1">
        <f t="array" ref="K315">SUM(IF((LEFT('2-1 采购订单物料明细表报表导出'!$K:$K,7)=K$1)*('2-1 采购订单物料明细表报表导出'!$D:$D=$A315),'2-1 采购订单物料明细表报表导出'!$H:$H,0))</f>
        <v>0</v>
      </c>
      <c r="L315" s="23" cm="1">
        <f t="array" ref="L315">SUM(IF((LEFT('2-1 采购订单物料明细表报表导出'!$K:$K,7)=L$1)*('2-1 采购订单物料明细表报表导出'!$D:$D=$A315),'2-1 采购订单物料明细表报表导出'!$H:$H,0))</f>
        <v>0</v>
      </c>
      <c r="M315" s="23" cm="1">
        <f t="array" ref="M315">SUM(IF((LEFT('2-1 采购订单物料明细表报表导出'!$K:$K,7)=M$1)*('2-1 采购订单物料明细表报表导出'!$D:$D=$A315),'2-1 采购订单物料明细表报表导出'!$H:$H,0))</f>
        <v>0</v>
      </c>
      <c r="N315" s="23" cm="1">
        <f t="array" ref="N315">SUM(IF((LEFT('2-1 采购订单物料明细表报表导出'!$K:$K,7)=N$1)*('2-1 采购订单物料明细表报表导出'!$D:$D=$A315),'2-1 采购订单物料明细表报表导出'!$H:$H,0))</f>
        <v>0</v>
      </c>
      <c r="O315" s="23" cm="1">
        <f t="array" ref="O315">SUM(IF((LEFT('2-1 采购订单物料明细表报表导出'!$K:$K,7)=O$1)*('2-1 采购订单物料明细表报表导出'!$D:$D=$A315),'2-1 采购订单物料明细表报表导出'!$H:$H,0))</f>
        <v>0</v>
      </c>
    </row>
    <row r="316" ht="29" spans="1:15">
      <c r="A316" s="20" t="s">
        <v>3623</v>
      </c>
      <c r="B316" s="26" t="s">
        <v>2088</v>
      </c>
      <c r="C316" s="27" t="s">
        <v>2089</v>
      </c>
      <c r="D316" s="23" cm="1">
        <f t="array" ref="D316">SUM(IF((LEFT('2-1 采购订单物料明细表报表导出'!$K:$K,7)=D$1)*('2-1 采购订单物料明细表报表导出'!$D:$D=$A316),'2-1 采购订单物料明细表报表导出'!$H:$H,0))</f>
        <v>0</v>
      </c>
      <c r="E316" s="23" cm="1">
        <f t="array" ref="E316">SUM(IF((LEFT('2-1 采购订单物料明细表报表导出'!$K:$K,7)=E$1)*('2-1 采购订单物料明细表报表导出'!$D:$D=$A316),'2-1 采购订单物料明细表报表导出'!$H:$H,0))</f>
        <v>0</v>
      </c>
      <c r="F316" s="23" cm="1">
        <f t="array" ref="F316">SUM(IF((LEFT('2-1 采购订单物料明细表报表导出'!$K:$K,7)=F$1)*('2-1 采购订单物料明细表报表导出'!$D:$D=$A316),'2-1 采购订单物料明细表报表导出'!$H:$H,0))</f>
        <v>0</v>
      </c>
      <c r="G316" s="23" cm="1">
        <f t="array" ref="G316">SUM(IF((LEFT('2-1 采购订单物料明细表报表导出'!$K:$K,7)=G$1)*('2-1 采购订单物料明细表报表导出'!$D:$D=$A316),'2-1 采购订单物料明细表报表导出'!$H:$H,0))</f>
        <v>0</v>
      </c>
      <c r="H316" s="23" cm="1">
        <f t="array" ref="H316">SUM(IF((LEFT('2-1 采购订单物料明细表报表导出'!$K:$K,7)=H$1)*('2-1 采购订单物料明细表报表导出'!$D:$D=$A316),'2-1 采购订单物料明细表报表导出'!$H:$H,0))</f>
        <v>0</v>
      </c>
      <c r="I316" s="23" cm="1">
        <f t="array" ref="I316">SUM(IF((LEFT('2-1 采购订单物料明细表报表导出'!$K:$K,7)=I$1)*('2-1 采购订单物料明细表报表导出'!$D:$D=$A316),'2-1 采购订单物料明细表报表导出'!$H:$H,0))</f>
        <v>0</v>
      </c>
      <c r="J316" s="23" cm="1">
        <f t="array" ref="J316">SUM(IF((LEFT('2-1 采购订单物料明细表报表导出'!$K:$K,7)=J$1)*('2-1 采购订单物料明细表报表导出'!$D:$D=$A316),'2-1 采购订单物料明细表报表导出'!$H:$H,0))</f>
        <v>0</v>
      </c>
      <c r="K316" s="23" cm="1">
        <f t="array" ref="K316">SUM(IF((LEFT('2-1 采购订单物料明细表报表导出'!$K:$K,7)=K$1)*('2-1 采购订单物料明细表报表导出'!$D:$D=$A316),'2-1 采购订单物料明细表报表导出'!$H:$H,0))</f>
        <v>0</v>
      </c>
      <c r="L316" s="23" cm="1">
        <f t="array" ref="L316">SUM(IF((LEFT('2-1 采购订单物料明细表报表导出'!$K:$K,7)=L$1)*('2-1 采购订单物料明细表报表导出'!$D:$D=$A316),'2-1 采购订单物料明细表报表导出'!$H:$H,0))</f>
        <v>0</v>
      </c>
      <c r="M316" s="23" cm="1">
        <f t="array" ref="M316">SUM(IF((LEFT('2-1 采购订单物料明细表报表导出'!$K:$K,7)=M$1)*('2-1 采购订单物料明细表报表导出'!$D:$D=$A316),'2-1 采购订单物料明细表报表导出'!$H:$H,0))</f>
        <v>0</v>
      </c>
      <c r="N316" s="23" cm="1">
        <f t="array" ref="N316">SUM(IF((LEFT('2-1 采购订单物料明细表报表导出'!$K:$K,7)=N$1)*('2-1 采购订单物料明细表报表导出'!$D:$D=$A316),'2-1 采购订单物料明细表报表导出'!$H:$H,0))</f>
        <v>0</v>
      </c>
      <c r="O316" s="23" cm="1">
        <f t="array" ref="O316">SUM(IF((LEFT('2-1 采购订单物料明细表报表导出'!$K:$K,7)=O$1)*('2-1 采购订单物料明细表报表导出'!$D:$D=$A316),'2-1 采购订单物料明细表报表导出'!$H:$H,0))</f>
        <v>0</v>
      </c>
    </row>
    <row r="317" ht="29" spans="1:15">
      <c r="A317" s="20" t="s">
        <v>3624</v>
      </c>
      <c r="B317" s="26" t="s">
        <v>2088</v>
      </c>
      <c r="C317" s="27" t="s">
        <v>2089</v>
      </c>
      <c r="D317" s="23" cm="1">
        <f t="array" ref="D317">SUM(IF((LEFT('2-1 采购订单物料明细表报表导出'!$K:$K,7)=D$1)*('2-1 采购订单物料明细表报表导出'!$D:$D=$A317),'2-1 采购订单物料明细表报表导出'!$H:$H,0))</f>
        <v>0</v>
      </c>
      <c r="E317" s="23" cm="1">
        <f t="array" ref="E317">SUM(IF((LEFT('2-1 采购订单物料明细表报表导出'!$K:$K,7)=E$1)*('2-1 采购订单物料明细表报表导出'!$D:$D=$A317),'2-1 采购订单物料明细表报表导出'!$H:$H,0))</f>
        <v>0</v>
      </c>
      <c r="F317" s="23" cm="1">
        <f t="array" ref="F317">SUM(IF((LEFT('2-1 采购订单物料明细表报表导出'!$K:$K,7)=F$1)*('2-1 采购订单物料明细表报表导出'!$D:$D=$A317),'2-1 采购订单物料明细表报表导出'!$H:$H,0))</f>
        <v>0</v>
      </c>
      <c r="G317" s="23" cm="1">
        <f t="array" ref="G317">SUM(IF((LEFT('2-1 采购订单物料明细表报表导出'!$K:$K,7)=G$1)*('2-1 采购订单物料明细表报表导出'!$D:$D=$A317),'2-1 采购订单物料明细表报表导出'!$H:$H,0))</f>
        <v>0</v>
      </c>
      <c r="H317" s="23" cm="1">
        <f t="array" ref="H317">SUM(IF((LEFT('2-1 采购订单物料明细表报表导出'!$K:$K,7)=H$1)*('2-1 采购订单物料明细表报表导出'!$D:$D=$A317),'2-1 采购订单物料明细表报表导出'!$H:$H,0))</f>
        <v>0</v>
      </c>
      <c r="I317" s="23" cm="1">
        <f t="array" ref="I317">SUM(IF((LEFT('2-1 采购订单物料明细表报表导出'!$K:$K,7)=I$1)*('2-1 采购订单物料明细表报表导出'!$D:$D=$A317),'2-1 采购订单物料明细表报表导出'!$H:$H,0))</f>
        <v>0</v>
      </c>
      <c r="J317" s="23" cm="1">
        <f t="array" ref="J317">SUM(IF((LEFT('2-1 采购订单物料明细表报表导出'!$K:$K,7)=J$1)*('2-1 采购订单物料明细表报表导出'!$D:$D=$A317),'2-1 采购订单物料明细表报表导出'!$H:$H,0))</f>
        <v>0</v>
      </c>
      <c r="K317" s="23" cm="1">
        <f t="array" ref="K317">SUM(IF((LEFT('2-1 采购订单物料明细表报表导出'!$K:$K,7)=K$1)*('2-1 采购订单物料明细表报表导出'!$D:$D=$A317),'2-1 采购订单物料明细表报表导出'!$H:$H,0))</f>
        <v>0</v>
      </c>
      <c r="L317" s="23" cm="1">
        <f t="array" ref="L317">SUM(IF((LEFT('2-1 采购订单物料明细表报表导出'!$K:$K,7)=L$1)*('2-1 采购订单物料明细表报表导出'!$D:$D=$A317),'2-1 采购订单物料明细表报表导出'!$H:$H,0))</f>
        <v>0</v>
      </c>
      <c r="M317" s="23" cm="1">
        <f t="array" ref="M317">SUM(IF((LEFT('2-1 采购订单物料明细表报表导出'!$K:$K,7)=M$1)*('2-1 采购订单物料明细表报表导出'!$D:$D=$A317),'2-1 采购订单物料明细表报表导出'!$H:$H,0))</f>
        <v>0</v>
      </c>
      <c r="N317" s="23" cm="1">
        <f t="array" ref="N317">SUM(IF((LEFT('2-1 采购订单物料明细表报表导出'!$K:$K,7)=N$1)*('2-1 采购订单物料明细表报表导出'!$D:$D=$A317),'2-1 采购订单物料明细表报表导出'!$H:$H,0))</f>
        <v>0</v>
      </c>
      <c r="O317" s="23" cm="1">
        <f t="array" ref="O317">SUM(IF((LEFT('2-1 采购订单物料明细表报表导出'!$K:$K,7)=O$1)*('2-1 采购订单物料明细表报表导出'!$D:$D=$A317),'2-1 采购订单物料明细表报表导出'!$H:$H,0))</f>
        <v>0</v>
      </c>
    </row>
    <row r="318" ht="29" spans="1:15">
      <c r="A318" s="20" t="s">
        <v>3625</v>
      </c>
      <c r="B318" s="26" t="s">
        <v>2088</v>
      </c>
      <c r="C318" s="27" t="s">
        <v>2089</v>
      </c>
      <c r="D318" s="23" cm="1">
        <f t="array" ref="D318">SUM(IF((LEFT('2-1 采购订单物料明细表报表导出'!$K:$K,7)=D$1)*('2-1 采购订单物料明细表报表导出'!$D:$D=$A318),'2-1 采购订单物料明细表报表导出'!$H:$H,0))</f>
        <v>0</v>
      </c>
      <c r="E318" s="23" cm="1">
        <f t="array" ref="E318">SUM(IF((LEFT('2-1 采购订单物料明细表报表导出'!$K:$K,7)=E$1)*('2-1 采购订单物料明细表报表导出'!$D:$D=$A318),'2-1 采购订单物料明细表报表导出'!$H:$H,0))</f>
        <v>0</v>
      </c>
      <c r="F318" s="23" cm="1">
        <f t="array" ref="F318">SUM(IF((LEFT('2-1 采购订单物料明细表报表导出'!$K:$K,7)=F$1)*('2-1 采购订单物料明细表报表导出'!$D:$D=$A318),'2-1 采购订单物料明细表报表导出'!$H:$H,0))</f>
        <v>0</v>
      </c>
      <c r="G318" s="23" cm="1">
        <f t="array" ref="G318">SUM(IF((LEFT('2-1 采购订单物料明细表报表导出'!$K:$K,7)=G$1)*('2-1 采购订单物料明细表报表导出'!$D:$D=$A318),'2-1 采购订单物料明细表报表导出'!$H:$H,0))</f>
        <v>0</v>
      </c>
      <c r="H318" s="23" cm="1">
        <f t="array" ref="H318">SUM(IF((LEFT('2-1 采购订单物料明细表报表导出'!$K:$K,7)=H$1)*('2-1 采购订单物料明细表报表导出'!$D:$D=$A318),'2-1 采购订单物料明细表报表导出'!$H:$H,0))</f>
        <v>0</v>
      </c>
      <c r="I318" s="23" cm="1">
        <f t="array" ref="I318">SUM(IF((LEFT('2-1 采购订单物料明细表报表导出'!$K:$K,7)=I$1)*('2-1 采购订单物料明细表报表导出'!$D:$D=$A318),'2-1 采购订单物料明细表报表导出'!$H:$H,0))</f>
        <v>0</v>
      </c>
      <c r="J318" s="23" cm="1">
        <f t="array" ref="J318">SUM(IF((LEFT('2-1 采购订单物料明细表报表导出'!$K:$K,7)=J$1)*('2-1 采购订单物料明细表报表导出'!$D:$D=$A318),'2-1 采购订单物料明细表报表导出'!$H:$H,0))</f>
        <v>0</v>
      </c>
      <c r="K318" s="23" cm="1">
        <f t="array" ref="K318">SUM(IF((LEFT('2-1 采购订单物料明细表报表导出'!$K:$K,7)=K$1)*('2-1 采购订单物料明细表报表导出'!$D:$D=$A318),'2-1 采购订单物料明细表报表导出'!$H:$H,0))</f>
        <v>0</v>
      </c>
      <c r="L318" s="23" cm="1">
        <f t="array" ref="L318">SUM(IF((LEFT('2-1 采购订单物料明细表报表导出'!$K:$K,7)=L$1)*('2-1 采购订单物料明细表报表导出'!$D:$D=$A318),'2-1 采购订单物料明细表报表导出'!$H:$H,0))</f>
        <v>0</v>
      </c>
      <c r="M318" s="23" cm="1">
        <f t="array" ref="M318">SUM(IF((LEFT('2-1 采购订单物料明细表报表导出'!$K:$K,7)=M$1)*('2-1 采购订单物料明细表报表导出'!$D:$D=$A318),'2-1 采购订单物料明细表报表导出'!$H:$H,0))</f>
        <v>0</v>
      </c>
      <c r="N318" s="23" cm="1">
        <f t="array" ref="N318">SUM(IF((LEFT('2-1 采购订单物料明细表报表导出'!$K:$K,7)=N$1)*('2-1 采购订单物料明细表报表导出'!$D:$D=$A318),'2-1 采购订单物料明细表报表导出'!$H:$H,0))</f>
        <v>0</v>
      </c>
      <c r="O318" s="23" cm="1">
        <f t="array" ref="O318">SUM(IF((LEFT('2-1 采购订单物料明细表报表导出'!$K:$K,7)=O$1)*('2-1 采购订单物料明细表报表导出'!$D:$D=$A318),'2-1 采购订单物料明细表报表导出'!$H:$H,0))</f>
        <v>0</v>
      </c>
    </row>
    <row r="319" ht="29" spans="1:15">
      <c r="A319" s="20" t="s">
        <v>3626</v>
      </c>
      <c r="B319" s="26" t="s">
        <v>2088</v>
      </c>
      <c r="C319" s="27" t="s">
        <v>2089</v>
      </c>
      <c r="D319" s="23" cm="1">
        <f t="array" ref="D319">SUM(IF((LEFT('2-1 采购订单物料明细表报表导出'!$K:$K,7)=D$1)*('2-1 采购订单物料明细表报表导出'!$D:$D=$A319),'2-1 采购订单物料明细表报表导出'!$H:$H,0))</f>
        <v>0</v>
      </c>
      <c r="E319" s="23" cm="1">
        <f t="array" ref="E319">SUM(IF((LEFT('2-1 采购订单物料明细表报表导出'!$K:$K,7)=E$1)*('2-1 采购订单物料明细表报表导出'!$D:$D=$A319),'2-1 采购订单物料明细表报表导出'!$H:$H,0))</f>
        <v>0</v>
      </c>
      <c r="F319" s="23" cm="1">
        <f t="array" ref="F319">SUM(IF((LEFT('2-1 采购订单物料明细表报表导出'!$K:$K,7)=F$1)*('2-1 采购订单物料明细表报表导出'!$D:$D=$A319),'2-1 采购订单物料明细表报表导出'!$H:$H,0))</f>
        <v>0</v>
      </c>
      <c r="G319" s="23" cm="1">
        <f t="array" ref="G319">SUM(IF((LEFT('2-1 采购订单物料明细表报表导出'!$K:$K,7)=G$1)*('2-1 采购订单物料明细表报表导出'!$D:$D=$A319),'2-1 采购订单物料明细表报表导出'!$H:$H,0))</f>
        <v>0</v>
      </c>
      <c r="H319" s="23" cm="1">
        <f t="array" ref="H319">SUM(IF((LEFT('2-1 采购订单物料明细表报表导出'!$K:$K,7)=H$1)*('2-1 采购订单物料明细表报表导出'!$D:$D=$A319),'2-1 采购订单物料明细表报表导出'!$H:$H,0))</f>
        <v>0</v>
      </c>
      <c r="I319" s="23" cm="1">
        <f t="array" ref="I319">SUM(IF((LEFT('2-1 采购订单物料明细表报表导出'!$K:$K,7)=I$1)*('2-1 采购订单物料明细表报表导出'!$D:$D=$A319),'2-1 采购订单物料明细表报表导出'!$H:$H,0))</f>
        <v>0</v>
      </c>
      <c r="J319" s="23" cm="1">
        <f t="array" ref="J319">SUM(IF((LEFT('2-1 采购订单物料明细表报表导出'!$K:$K,7)=J$1)*('2-1 采购订单物料明细表报表导出'!$D:$D=$A319),'2-1 采购订单物料明细表报表导出'!$H:$H,0))</f>
        <v>0</v>
      </c>
      <c r="K319" s="23" cm="1">
        <f t="array" ref="K319">SUM(IF((LEFT('2-1 采购订单物料明细表报表导出'!$K:$K,7)=K$1)*('2-1 采购订单物料明细表报表导出'!$D:$D=$A319),'2-1 采购订单物料明细表报表导出'!$H:$H,0))</f>
        <v>0</v>
      </c>
      <c r="L319" s="23" cm="1">
        <f t="array" ref="L319">SUM(IF((LEFT('2-1 采购订单物料明细表报表导出'!$K:$K,7)=L$1)*('2-1 采购订单物料明细表报表导出'!$D:$D=$A319),'2-1 采购订单物料明细表报表导出'!$H:$H,0))</f>
        <v>0</v>
      </c>
      <c r="M319" s="23" cm="1">
        <f t="array" ref="M319">SUM(IF((LEFT('2-1 采购订单物料明细表报表导出'!$K:$K,7)=M$1)*('2-1 采购订单物料明细表报表导出'!$D:$D=$A319),'2-1 采购订单物料明细表报表导出'!$H:$H,0))</f>
        <v>0</v>
      </c>
      <c r="N319" s="23" cm="1">
        <f t="array" ref="N319">SUM(IF((LEFT('2-1 采购订单物料明细表报表导出'!$K:$K,7)=N$1)*('2-1 采购订单物料明细表报表导出'!$D:$D=$A319),'2-1 采购订单物料明细表报表导出'!$H:$H,0))</f>
        <v>0</v>
      </c>
      <c r="O319" s="23" cm="1">
        <f t="array" ref="O319">SUM(IF((LEFT('2-1 采购订单物料明细表报表导出'!$K:$K,7)=O$1)*('2-1 采购订单物料明细表报表导出'!$D:$D=$A319),'2-1 采购订单物料明细表报表导出'!$H:$H,0))</f>
        <v>0</v>
      </c>
    </row>
    <row r="320" ht="29" spans="1:15">
      <c r="A320" s="20" t="s">
        <v>3627</v>
      </c>
      <c r="B320" s="26" t="s">
        <v>2088</v>
      </c>
      <c r="C320" s="27" t="s">
        <v>2089</v>
      </c>
      <c r="D320" s="23" cm="1">
        <f t="array" ref="D320">SUM(IF((LEFT('2-1 采购订单物料明细表报表导出'!$K:$K,7)=D$1)*('2-1 采购订单物料明细表报表导出'!$D:$D=$A320),'2-1 采购订单物料明细表报表导出'!$H:$H,0))</f>
        <v>0</v>
      </c>
      <c r="E320" s="23" cm="1">
        <f t="array" ref="E320">SUM(IF((LEFT('2-1 采购订单物料明细表报表导出'!$K:$K,7)=E$1)*('2-1 采购订单物料明细表报表导出'!$D:$D=$A320),'2-1 采购订单物料明细表报表导出'!$H:$H,0))</f>
        <v>0</v>
      </c>
      <c r="F320" s="23" cm="1">
        <f t="array" ref="F320">SUM(IF((LEFT('2-1 采购订单物料明细表报表导出'!$K:$K,7)=F$1)*('2-1 采购订单物料明细表报表导出'!$D:$D=$A320),'2-1 采购订单物料明细表报表导出'!$H:$H,0))</f>
        <v>0</v>
      </c>
      <c r="G320" s="23" cm="1">
        <f t="array" ref="G320">SUM(IF((LEFT('2-1 采购订单物料明细表报表导出'!$K:$K,7)=G$1)*('2-1 采购订单物料明细表报表导出'!$D:$D=$A320),'2-1 采购订单物料明细表报表导出'!$H:$H,0))</f>
        <v>0</v>
      </c>
      <c r="H320" s="23" cm="1">
        <f t="array" ref="H320">SUM(IF((LEFT('2-1 采购订单物料明细表报表导出'!$K:$K,7)=H$1)*('2-1 采购订单物料明细表报表导出'!$D:$D=$A320),'2-1 采购订单物料明细表报表导出'!$H:$H,0))</f>
        <v>0</v>
      </c>
      <c r="I320" s="23" cm="1">
        <f t="array" ref="I320">SUM(IF((LEFT('2-1 采购订单物料明细表报表导出'!$K:$K,7)=I$1)*('2-1 采购订单物料明细表报表导出'!$D:$D=$A320),'2-1 采购订单物料明细表报表导出'!$H:$H,0))</f>
        <v>0</v>
      </c>
      <c r="J320" s="23" cm="1">
        <f t="array" ref="J320">SUM(IF((LEFT('2-1 采购订单物料明细表报表导出'!$K:$K,7)=J$1)*('2-1 采购订单物料明细表报表导出'!$D:$D=$A320),'2-1 采购订单物料明细表报表导出'!$H:$H,0))</f>
        <v>0</v>
      </c>
      <c r="K320" s="23" cm="1">
        <f t="array" ref="K320">SUM(IF((LEFT('2-1 采购订单物料明细表报表导出'!$K:$K,7)=K$1)*('2-1 采购订单物料明细表报表导出'!$D:$D=$A320),'2-1 采购订单物料明细表报表导出'!$H:$H,0))</f>
        <v>0</v>
      </c>
      <c r="L320" s="23" cm="1">
        <f t="array" ref="L320">SUM(IF((LEFT('2-1 采购订单物料明细表报表导出'!$K:$K,7)=L$1)*('2-1 采购订单物料明细表报表导出'!$D:$D=$A320),'2-1 采购订单物料明细表报表导出'!$H:$H,0))</f>
        <v>0</v>
      </c>
      <c r="M320" s="23" cm="1">
        <f t="array" ref="M320">SUM(IF((LEFT('2-1 采购订单物料明细表报表导出'!$K:$K,7)=M$1)*('2-1 采购订单物料明细表报表导出'!$D:$D=$A320),'2-1 采购订单物料明细表报表导出'!$H:$H,0))</f>
        <v>0</v>
      </c>
      <c r="N320" s="23" cm="1">
        <f t="array" ref="N320">SUM(IF((LEFT('2-1 采购订单物料明细表报表导出'!$K:$K,7)=N$1)*('2-1 采购订单物料明细表报表导出'!$D:$D=$A320),'2-1 采购订单物料明细表报表导出'!$H:$H,0))</f>
        <v>0</v>
      </c>
      <c r="O320" s="23" cm="1">
        <f t="array" ref="O320">SUM(IF((LEFT('2-1 采购订单物料明细表报表导出'!$K:$K,7)=O$1)*('2-1 采购订单物料明细表报表导出'!$D:$D=$A320),'2-1 采购订单物料明细表报表导出'!$H:$H,0))</f>
        <v>0</v>
      </c>
    </row>
    <row r="321" ht="29" spans="1:15">
      <c r="A321" s="20" t="s">
        <v>3628</v>
      </c>
      <c r="B321" s="26" t="s">
        <v>2088</v>
      </c>
      <c r="C321" s="27" t="s">
        <v>2089</v>
      </c>
      <c r="D321" s="23" cm="1">
        <f t="array" ref="D321">SUM(IF((LEFT('2-1 采购订单物料明细表报表导出'!$K:$K,7)=D$1)*('2-1 采购订单物料明细表报表导出'!$D:$D=$A321),'2-1 采购订单物料明细表报表导出'!$H:$H,0))</f>
        <v>0</v>
      </c>
      <c r="E321" s="23" cm="1">
        <f t="array" ref="E321">SUM(IF((LEFT('2-1 采购订单物料明细表报表导出'!$K:$K,7)=E$1)*('2-1 采购订单物料明细表报表导出'!$D:$D=$A321),'2-1 采购订单物料明细表报表导出'!$H:$H,0))</f>
        <v>0</v>
      </c>
      <c r="F321" s="23" cm="1">
        <f t="array" ref="F321">SUM(IF((LEFT('2-1 采购订单物料明细表报表导出'!$K:$K,7)=F$1)*('2-1 采购订单物料明细表报表导出'!$D:$D=$A321),'2-1 采购订单物料明细表报表导出'!$H:$H,0))</f>
        <v>0</v>
      </c>
      <c r="G321" s="23" cm="1">
        <f t="array" ref="G321">SUM(IF((LEFT('2-1 采购订单物料明细表报表导出'!$K:$K,7)=G$1)*('2-1 采购订单物料明细表报表导出'!$D:$D=$A321),'2-1 采购订单物料明细表报表导出'!$H:$H,0))</f>
        <v>0</v>
      </c>
      <c r="H321" s="23" cm="1">
        <f t="array" ref="H321">SUM(IF((LEFT('2-1 采购订单物料明细表报表导出'!$K:$K,7)=H$1)*('2-1 采购订单物料明细表报表导出'!$D:$D=$A321),'2-1 采购订单物料明细表报表导出'!$H:$H,0))</f>
        <v>0</v>
      </c>
      <c r="I321" s="23" cm="1">
        <f t="array" ref="I321">SUM(IF((LEFT('2-1 采购订单物料明细表报表导出'!$K:$K,7)=I$1)*('2-1 采购订单物料明细表报表导出'!$D:$D=$A321),'2-1 采购订单物料明细表报表导出'!$H:$H,0))</f>
        <v>0</v>
      </c>
      <c r="J321" s="23" cm="1">
        <f t="array" ref="J321">SUM(IF((LEFT('2-1 采购订单物料明细表报表导出'!$K:$K,7)=J$1)*('2-1 采购订单物料明细表报表导出'!$D:$D=$A321),'2-1 采购订单物料明细表报表导出'!$H:$H,0))</f>
        <v>0</v>
      </c>
      <c r="K321" s="23" cm="1">
        <f t="array" ref="K321">SUM(IF((LEFT('2-1 采购订单物料明细表报表导出'!$K:$K,7)=K$1)*('2-1 采购订单物料明细表报表导出'!$D:$D=$A321),'2-1 采购订单物料明细表报表导出'!$H:$H,0))</f>
        <v>0</v>
      </c>
      <c r="L321" s="23" cm="1">
        <f t="array" ref="L321">SUM(IF((LEFT('2-1 采购订单物料明细表报表导出'!$K:$K,7)=L$1)*('2-1 采购订单物料明细表报表导出'!$D:$D=$A321),'2-1 采购订单物料明细表报表导出'!$H:$H,0))</f>
        <v>0</v>
      </c>
      <c r="M321" s="23" cm="1">
        <f t="array" ref="M321">SUM(IF((LEFT('2-1 采购订单物料明细表报表导出'!$K:$K,7)=M$1)*('2-1 采购订单物料明细表报表导出'!$D:$D=$A321),'2-1 采购订单物料明细表报表导出'!$H:$H,0))</f>
        <v>0</v>
      </c>
      <c r="N321" s="23" cm="1">
        <f t="array" ref="N321">SUM(IF((LEFT('2-1 采购订单物料明细表报表导出'!$K:$K,7)=N$1)*('2-1 采购订单物料明细表报表导出'!$D:$D=$A321),'2-1 采购订单物料明细表报表导出'!$H:$H,0))</f>
        <v>0</v>
      </c>
      <c r="O321" s="23" cm="1">
        <f t="array" ref="O321">SUM(IF((LEFT('2-1 采购订单物料明细表报表导出'!$K:$K,7)=O$1)*('2-1 采购订单物料明细表报表导出'!$D:$D=$A321),'2-1 采购订单物料明细表报表导出'!$H:$H,0))</f>
        <v>0</v>
      </c>
    </row>
    <row r="322" ht="29" spans="1:15">
      <c r="A322" s="20" t="s">
        <v>3629</v>
      </c>
      <c r="B322" s="26" t="s">
        <v>2088</v>
      </c>
      <c r="C322" s="27" t="s">
        <v>2089</v>
      </c>
      <c r="D322" s="23" cm="1">
        <f t="array" ref="D322">SUM(IF((LEFT('2-1 采购订单物料明细表报表导出'!$K:$K,7)=D$1)*('2-1 采购订单物料明细表报表导出'!$D:$D=$A322),'2-1 采购订单物料明细表报表导出'!$H:$H,0))</f>
        <v>0</v>
      </c>
      <c r="E322" s="23" cm="1">
        <f t="array" ref="E322">SUM(IF((LEFT('2-1 采购订单物料明细表报表导出'!$K:$K,7)=E$1)*('2-1 采购订单物料明细表报表导出'!$D:$D=$A322),'2-1 采购订单物料明细表报表导出'!$H:$H,0))</f>
        <v>0</v>
      </c>
      <c r="F322" s="23" cm="1">
        <f t="array" ref="F322">SUM(IF((LEFT('2-1 采购订单物料明细表报表导出'!$K:$K,7)=F$1)*('2-1 采购订单物料明细表报表导出'!$D:$D=$A322),'2-1 采购订单物料明细表报表导出'!$H:$H,0))</f>
        <v>0</v>
      </c>
      <c r="G322" s="23" cm="1">
        <f t="array" ref="G322">SUM(IF((LEFT('2-1 采购订单物料明细表报表导出'!$K:$K,7)=G$1)*('2-1 采购订单物料明细表报表导出'!$D:$D=$A322),'2-1 采购订单物料明细表报表导出'!$H:$H,0))</f>
        <v>0</v>
      </c>
      <c r="H322" s="23" cm="1">
        <f t="array" ref="H322">SUM(IF((LEFT('2-1 采购订单物料明细表报表导出'!$K:$K,7)=H$1)*('2-1 采购订单物料明细表报表导出'!$D:$D=$A322),'2-1 采购订单物料明细表报表导出'!$H:$H,0))</f>
        <v>0</v>
      </c>
      <c r="I322" s="23" cm="1">
        <f t="array" ref="I322">SUM(IF((LEFT('2-1 采购订单物料明细表报表导出'!$K:$K,7)=I$1)*('2-1 采购订单物料明细表报表导出'!$D:$D=$A322),'2-1 采购订单物料明细表报表导出'!$H:$H,0))</f>
        <v>0</v>
      </c>
      <c r="J322" s="23" cm="1">
        <f t="array" ref="J322">SUM(IF((LEFT('2-1 采购订单物料明细表报表导出'!$K:$K,7)=J$1)*('2-1 采购订单物料明细表报表导出'!$D:$D=$A322),'2-1 采购订单物料明细表报表导出'!$H:$H,0))</f>
        <v>0</v>
      </c>
      <c r="K322" s="23" cm="1">
        <f t="array" ref="K322">SUM(IF((LEFT('2-1 采购订单物料明细表报表导出'!$K:$K,7)=K$1)*('2-1 采购订单物料明细表报表导出'!$D:$D=$A322),'2-1 采购订单物料明细表报表导出'!$H:$H,0))</f>
        <v>0</v>
      </c>
      <c r="L322" s="23" cm="1">
        <f t="array" ref="L322">SUM(IF((LEFT('2-1 采购订单物料明细表报表导出'!$K:$K,7)=L$1)*('2-1 采购订单物料明细表报表导出'!$D:$D=$A322),'2-1 采购订单物料明细表报表导出'!$H:$H,0))</f>
        <v>0</v>
      </c>
      <c r="M322" s="23" cm="1">
        <f t="array" ref="M322">SUM(IF((LEFT('2-1 采购订单物料明细表报表导出'!$K:$K,7)=M$1)*('2-1 采购订单物料明细表报表导出'!$D:$D=$A322),'2-1 采购订单物料明细表报表导出'!$H:$H,0))</f>
        <v>0</v>
      </c>
      <c r="N322" s="23" cm="1">
        <f t="array" ref="N322">SUM(IF((LEFT('2-1 采购订单物料明细表报表导出'!$K:$K,7)=N$1)*('2-1 采购订单物料明细表报表导出'!$D:$D=$A322),'2-1 采购订单物料明细表报表导出'!$H:$H,0))</f>
        <v>0</v>
      </c>
      <c r="O322" s="23" cm="1">
        <f t="array" ref="O322">SUM(IF((LEFT('2-1 采购订单物料明细表报表导出'!$K:$K,7)=O$1)*('2-1 采购订单物料明细表报表导出'!$D:$D=$A322),'2-1 采购订单物料明细表报表导出'!$H:$H,0))</f>
        <v>0</v>
      </c>
    </row>
    <row r="323" ht="29" spans="1:15">
      <c r="A323" s="20" t="s">
        <v>3630</v>
      </c>
      <c r="B323" s="26" t="s">
        <v>2088</v>
      </c>
      <c r="C323" s="27" t="s">
        <v>2089</v>
      </c>
      <c r="D323" s="23" cm="1">
        <f t="array" ref="D323">SUM(IF((LEFT('2-1 采购订单物料明细表报表导出'!$K:$K,7)=D$1)*('2-1 采购订单物料明细表报表导出'!$D:$D=$A323),'2-1 采购订单物料明细表报表导出'!$H:$H,0))</f>
        <v>0</v>
      </c>
      <c r="E323" s="23" cm="1">
        <f t="array" ref="E323">SUM(IF((LEFT('2-1 采购订单物料明细表报表导出'!$K:$K,7)=E$1)*('2-1 采购订单物料明细表报表导出'!$D:$D=$A323),'2-1 采购订单物料明细表报表导出'!$H:$H,0))</f>
        <v>0</v>
      </c>
      <c r="F323" s="23" cm="1">
        <f t="array" ref="F323">SUM(IF((LEFT('2-1 采购订单物料明细表报表导出'!$K:$K,7)=F$1)*('2-1 采购订单物料明细表报表导出'!$D:$D=$A323),'2-1 采购订单物料明细表报表导出'!$H:$H,0))</f>
        <v>0</v>
      </c>
      <c r="G323" s="23" cm="1">
        <f t="array" ref="G323">SUM(IF((LEFT('2-1 采购订单物料明细表报表导出'!$K:$K,7)=G$1)*('2-1 采购订单物料明细表报表导出'!$D:$D=$A323),'2-1 采购订单物料明细表报表导出'!$H:$H,0))</f>
        <v>0</v>
      </c>
      <c r="H323" s="23" cm="1">
        <f t="array" ref="H323">SUM(IF((LEFT('2-1 采购订单物料明细表报表导出'!$K:$K,7)=H$1)*('2-1 采购订单物料明细表报表导出'!$D:$D=$A323),'2-1 采购订单物料明细表报表导出'!$H:$H,0))</f>
        <v>0</v>
      </c>
      <c r="I323" s="23" cm="1">
        <f t="array" ref="I323">SUM(IF((LEFT('2-1 采购订单物料明细表报表导出'!$K:$K,7)=I$1)*('2-1 采购订单物料明细表报表导出'!$D:$D=$A323),'2-1 采购订单物料明细表报表导出'!$H:$H,0))</f>
        <v>0</v>
      </c>
      <c r="J323" s="23" cm="1">
        <f t="array" ref="J323">SUM(IF((LEFT('2-1 采购订单物料明细表报表导出'!$K:$K,7)=J$1)*('2-1 采购订单物料明细表报表导出'!$D:$D=$A323),'2-1 采购订单物料明细表报表导出'!$H:$H,0))</f>
        <v>0</v>
      </c>
      <c r="K323" s="23" cm="1">
        <f t="array" ref="K323">SUM(IF((LEFT('2-1 采购订单物料明细表报表导出'!$K:$K,7)=K$1)*('2-1 采购订单物料明细表报表导出'!$D:$D=$A323),'2-1 采购订单物料明细表报表导出'!$H:$H,0))</f>
        <v>0</v>
      </c>
      <c r="L323" s="23" cm="1">
        <f t="array" ref="L323">SUM(IF((LEFT('2-1 采购订单物料明细表报表导出'!$K:$K,7)=L$1)*('2-1 采购订单物料明细表报表导出'!$D:$D=$A323),'2-1 采购订单物料明细表报表导出'!$H:$H,0))</f>
        <v>0</v>
      </c>
      <c r="M323" s="23" cm="1">
        <f t="array" ref="M323">SUM(IF((LEFT('2-1 采购订单物料明细表报表导出'!$K:$K,7)=M$1)*('2-1 采购订单物料明细表报表导出'!$D:$D=$A323),'2-1 采购订单物料明细表报表导出'!$H:$H,0))</f>
        <v>0</v>
      </c>
      <c r="N323" s="23" cm="1">
        <f t="array" ref="N323">SUM(IF((LEFT('2-1 采购订单物料明细表报表导出'!$K:$K,7)=N$1)*('2-1 采购订单物料明细表报表导出'!$D:$D=$A323),'2-1 采购订单物料明细表报表导出'!$H:$H,0))</f>
        <v>0</v>
      </c>
      <c r="O323" s="23" cm="1">
        <f t="array" ref="O323">SUM(IF((LEFT('2-1 采购订单物料明细表报表导出'!$K:$K,7)=O$1)*('2-1 采购订单物料明细表报表导出'!$D:$D=$A323),'2-1 采购订单物料明细表报表导出'!$H:$H,0))</f>
        <v>0</v>
      </c>
    </row>
    <row r="324" ht="29" spans="1:15">
      <c r="A324" s="20" t="s">
        <v>3631</v>
      </c>
      <c r="B324" s="26" t="s">
        <v>2088</v>
      </c>
      <c r="C324" s="27" t="s">
        <v>2089</v>
      </c>
      <c r="D324" s="23" cm="1">
        <f t="array" ref="D324">SUM(IF((LEFT('2-1 采购订单物料明细表报表导出'!$K:$K,7)=D$1)*('2-1 采购订单物料明细表报表导出'!$D:$D=$A324),'2-1 采购订单物料明细表报表导出'!$H:$H,0))</f>
        <v>0</v>
      </c>
      <c r="E324" s="23" cm="1">
        <f t="array" ref="E324">SUM(IF((LEFT('2-1 采购订单物料明细表报表导出'!$K:$K,7)=E$1)*('2-1 采购订单物料明细表报表导出'!$D:$D=$A324),'2-1 采购订单物料明细表报表导出'!$H:$H,0))</f>
        <v>0</v>
      </c>
      <c r="F324" s="23" cm="1">
        <f t="array" ref="F324">SUM(IF((LEFT('2-1 采购订单物料明细表报表导出'!$K:$K,7)=F$1)*('2-1 采购订单物料明细表报表导出'!$D:$D=$A324),'2-1 采购订单物料明细表报表导出'!$H:$H,0))</f>
        <v>0</v>
      </c>
      <c r="G324" s="23" cm="1">
        <f t="array" ref="G324">SUM(IF((LEFT('2-1 采购订单物料明细表报表导出'!$K:$K,7)=G$1)*('2-1 采购订单物料明细表报表导出'!$D:$D=$A324),'2-1 采购订单物料明细表报表导出'!$H:$H,0))</f>
        <v>0</v>
      </c>
      <c r="H324" s="23" cm="1">
        <f t="array" ref="H324">SUM(IF((LEFT('2-1 采购订单物料明细表报表导出'!$K:$K,7)=H$1)*('2-1 采购订单物料明细表报表导出'!$D:$D=$A324),'2-1 采购订单物料明细表报表导出'!$H:$H,0))</f>
        <v>0</v>
      </c>
      <c r="I324" s="23" cm="1">
        <f t="array" ref="I324">SUM(IF((LEFT('2-1 采购订单物料明细表报表导出'!$K:$K,7)=I$1)*('2-1 采购订单物料明细表报表导出'!$D:$D=$A324),'2-1 采购订单物料明细表报表导出'!$H:$H,0))</f>
        <v>0</v>
      </c>
      <c r="J324" s="23" cm="1">
        <f t="array" ref="J324">SUM(IF((LEFT('2-1 采购订单物料明细表报表导出'!$K:$K,7)=J$1)*('2-1 采购订单物料明细表报表导出'!$D:$D=$A324),'2-1 采购订单物料明细表报表导出'!$H:$H,0))</f>
        <v>0</v>
      </c>
      <c r="K324" s="23" cm="1">
        <f t="array" ref="K324">SUM(IF((LEFT('2-1 采购订单物料明细表报表导出'!$K:$K,7)=K$1)*('2-1 采购订单物料明细表报表导出'!$D:$D=$A324),'2-1 采购订单物料明细表报表导出'!$H:$H,0))</f>
        <v>0</v>
      </c>
      <c r="L324" s="23" cm="1">
        <f t="array" ref="L324">SUM(IF((LEFT('2-1 采购订单物料明细表报表导出'!$K:$K,7)=L$1)*('2-1 采购订单物料明细表报表导出'!$D:$D=$A324),'2-1 采购订单物料明细表报表导出'!$H:$H,0))</f>
        <v>0</v>
      </c>
      <c r="M324" s="23" cm="1">
        <f t="array" ref="M324">SUM(IF((LEFT('2-1 采购订单物料明细表报表导出'!$K:$K,7)=M$1)*('2-1 采购订单物料明细表报表导出'!$D:$D=$A324),'2-1 采购订单物料明细表报表导出'!$H:$H,0))</f>
        <v>0</v>
      </c>
      <c r="N324" s="23" cm="1">
        <f t="array" ref="N324">SUM(IF((LEFT('2-1 采购订单物料明细表报表导出'!$K:$K,7)=N$1)*('2-1 采购订单物料明细表报表导出'!$D:$D=$A324),'2-1 采购订单物料明细表报表导出'!$H:$H,0))</f>
        <v>0</v>
      </c>
      <c r="O324" s="23" cm="1">
        <f t="array" ref="O324">SUM(IF((LEFT('2-1 采购订单物料明细表报表导出'!$K:$K,7)=O$1)*('2-1 采购订单物料明细表报表导出'!$D:$D=$A324),'2-1 采购订单物料明细表报表导出'!$H:$H,0))</f>
        <v>0</v>
      </c>
    </row>
    <row r="325" ht="29" spans="1:15">
      <c r="A325" s="20" t="s">
        <v>3632</v>
      </c>
      <c r="B325" s="26" t="s">
        <v>2088</v>
      </c>
      <c r="C325" s="27" t="s">
        <v>2089</v>
      </c>
      <c r="D325" s="23" cm="1">
        <f t="array" ref="D325">SUM(IF((LEFT('2-1 采购订单物料明细表报表导出'!$K:$K,7)=D$1)*('2-1 采购订单物料明细表报表导出'!$D:$D=$A325),'2-1 采购订单物料明细表报表导出'!$H:$H,0))</f>
        <v>0</v>
      </c>
      <c r="E325" s="23" cm="1">
        <f t="array" ref="E325">SUM(IF((LEFT('2-1 采购订单物料明细表报表导出'!$K:$K,7)=E$1)*('2-1 采购订单物料明细表报表导出'!$D:$D=$A325),'2-1 采购订单物料明细表报表导出'!$H:$H,0))</f>
        <v>0</v>
      </c>
      <c r="F325" s="23" cm="1">
        <f t="array" ref="F325">SUM(IF((LEFT('2-1 采购订单物料明细表报表导出'!$K:$K,7)=F$1)*('2-1 采购订单物料明细表报表导出'!$D:$D=$A325),'2-1 采购订单物料明细表报表导出'!$H:$H,0))</f>
        <v>0</v>
      </c>
      <c r="G325" s="23" cm="1">
        <f t="array" ref="G325">SUM(IF((LEFT('2-1 采购订单物料明细表报表导出'!$K:$K,7)=G$1)*('2-1 采购订单物料明细表报表导出'!$D:$D=$A325),'2-1 采购订单物料明细表报表导出'!$H:$H,0))</f>
        <v>0</v>
      </c>
      <c r="H325" s="23" cm="1">
        <f t="array" ref="H325">SUM(IF((LEFT('2-1 采购订单物料明细表报表导出'!$K:$K,7)=H$1)*('2-1 采购订单物料明细表报表导出'!$D:$D=$A325),'2-1 采购订单物料明细表报表导出'!$H:$H,0))</f>
        <v>0</v>
      </c>
      <c r="I325" s="23" cm="1">
        <f t="array" ref="I325">SUM(IF((LEFT('2-1 采购订单物料明细表报表导出'!$K:$K,7)=I$1)*('2-1 采购订单物料明细表报表导出'!$D:$D=$A325),'2-1 采购订单物料明细表报表导出'!$H:$H,0))</f>
        <v>0</v>
      </c>
      <c r="J325" s="23" cm="1">
        <f t="array" ref="J325">SUM(IF((LEFT('2-1 采购订单物料明细表报表导出'!$K:$K,7)=J$1)*('2-1 采购订单物料明细表报表导出'!$D:$D=$A325),'2-1 采购订单物料明细表报表导出'!$H:$H,0))</f>
        <v>0</v>
      </c>
      <c r="K325" s="23" cm="1">
        <f t="array" ref="K325">SUM(IF((LEFT('2-1 采购订单物料明细表报表导出'!$K:$K,7)=K$1)*('2-1 采购订单物料明细表报表导出'!$D:$D=$A325),'2-1 采购订单物料明细表报表导出'!$H:$H,0))</f>
        <v>0</v>
      </c>
      <c r="L325" s="23" cm="1">
        <f t="array" ref="L325">SUM(IF((LEFT('2-1 采购订单物料明细表报表导出'!$K:$K,7)=L$1)*('2-1 采购订单物料明细表报表导出'!$D:$D=$A325),'2-1 采购订单物料明细表报表导出'!$H:$H,0))</f>
        <v>0</v>
      </c>
      <c r="M325" s="23" cm="1">
        <f t="array" ref="M325">SUM(IF((LEFT('2-1 采购订单物料明细表报表导出'!$K:$K,7)=M$1)*('2-1 采购订单物料明细表报表导出'!$D:$D=$A325),'2-1 采购订单物料明细表报表导出'!$H:$H,0))</f>
        <v>0</v>
      </c>
      <c r="N325" s="23" cm="1">
        <f t="array" ref="N325">SUM(IF((LEFT('2-1 采购订单物料明细表报表导出'!$K:$K,7)=N$1)*('2-1 采购订单物料明细表报表导出'!$D:$D=$A325),'2-1 采购订单物料明细表报表导出'!$H:$H,0))</f>
        <v>0</v>
      </c>
      <c r="O325" s="23" cm="1">
        <f t="array" ref="O325">SUM(IF((LEFT('2-1 采购订单物料明细表报表导出'!$K:$K,7)=O$1)*('2-1 采购订单物料明细表报表导出'!$D:$D=$A325),'2-1 采购订单物料明细表报表导出'!$H:$H,0))</f>
        <v>0</v>
      </c>
    </row>
    <row r="326" ht="29" spans="1:15">
      <c r="A326" s="20" t="s">
        <v>3633</v>
      </c>
      <c r="B326" s="26" t="s">
        <v>2088</v>
      </c>
      <c r="C326" s="27" t="s">
        <v>2089</v>
      </c>
      <c r="D326" s="23" cm="1">
        <f t="array" ref="D326">SUM(IF((LEFT('2-1 采购订单物料明细表报表导出'!$K:$K,7)=D$1)*('2-1 采购订单物料明细表报表导出'!$D:$D=$A326),'2-1 采购订单物料明细表报表导出'!$H:$H,0))</f>
        <v>0</v>
      </c>
      <c r="E326" s="23" cm="1">
        <f t="array" ref="E326">SUM(IF((LEFT('2-1 采购订单物料明细表报表导出'!$K:$K,7)=E$1)*('2-1 采购订单物料明细表报表导出'!$D:$D=$A326),'2-1 采购订单物料明细表报表导出'!$H:$H,0))</f>
        <v>0</v>
      </c>
      <c r="F326" s="23" cm="1">
        <f t="array" ref="F326">SUM(IF((LEFT('2-1 采购订单物料明细表报表导出'!$K:$K,7)=F$1)*('2-1 采购订单物料明细表报表导出'!$D:$D=$A326),'2-1 采购订单物料明细表报表导出'!$H:$H,0))</f>
        <v>0</v>
      </c>
      <c r="G326" s="23" cm="1">
        <f t="array" ref="G326">SUM(IF((LEFT('2-1 采购订单物料明细表报表导出'!$K:$K,7)=G$1)*('2-1 采购订单物料明细表报表导出'!$D:$D=$A326),'2-1 采购订单物料明细表报表导出'!$H:$H,0))</f>
        <v>0</v>
      </c>
      <c r="H326" s="23" cm="1">
        <f t="array" ref="H326">SUM(IF((LEFT('2-1 采购订单物料明细表报表导出'!$K:$K,7)=H$1)*('2-1 采购订单物料明细表报表导出'!$D:$D=$A326),'2-1 采购订单物料明细表报表导出'!$H:$H,0))</f>
        <v>0</v>
      </c>
      <c r="I326" s="23" cm="1">
        <f t="array" ref="I326">SUM(IF((LEFT('2-1 采购订单物料明细表报表导出'!$K:$K,7)=I$1)*('2-1 采购订单物料明细表报表导出'!$D:$D=$A326),'2-1 采购订单物料明细表报表导出'!$H:$H,0))</f>
        <v>0</v>
      </c>
      <c r="J326" s="23" cm="1">
        <f t="array" ref="J326">SUM(IF((LEFT('2-1 采购订单物料明细表报表导出'!$K:$K,7)=J$1)*('2-1 采购订单物料明细表报表导出'!$D:$D=$A326),'2-1 采购订单物料明细表报表导出'!$H:$H,0))</f>
        <v>0</v>
      </c>
      <c r="K326" s="23" cm="1">
        <f t="array" ref="K326">SUM(IF((LEFT('2-1 采购订单物料明细表报表导出'!$K:$K,7)=K$1)*('2-1 采购订单物料明细表报表导出'!$D:$D=$A326),'2-1 采购订单物料明细表报表导出'!$H:$H,0))</f>
        <v>0</v>
      </c>
      <c r="L326" s="23" cm="1">
        <f t="array" ref="L326">SUM(IF((LEFT('2-1 采购订单物料明细表报表导出'!$K:$K,7)=L$1)*('2-1 采购订单物料明细表报表导出'!$D:$D=$A326),'2-1 采购订单物料明细表报表导出'!$H:$H,0))</f>
        <v>0</v>
      </c>
      <c r="M326" s="23" cm="1">
        <f t="array" ref="M326">SUM(IF((LEFT('2-1 采购订单物料明细表报表导出'!$K:$K,7)=M$1)*('2-1 采购订单物料明细表报表导出'!$D:$D=$A326),'2-1 采购订单物料明细表报表导出'!$H:$H,0))</f>
        <v>0</v>
      </c>
      <c r="N326" s="23" cm="1">
        <f t="array" ref="N326">SUM(IF((LEFT('2-1 采购订单物料明细表报表导出'!$K:$K,7)=N$1)*('2-1 采购订单物料明细表报表导出'!$D:$D=$A326),'2-1 采购订单物料明细表报表导出'!$H:$H,0))</f>
        <v>0</v>
      </c>
      <c r="O326" s="23" cm="1">
        <f t="array" ref="O326">SUM(IF((LEFT('2-1 采购订单物料明细表报表导出'!$K:$K,7)=O$1)*('2-1 采购订单物料明细表报表导出'!$D:$D=$A326),'2-1 采购订单物料明细表报表导出'!$H:$H,0))</f>
        <v>0</v>
      </c>
    </row>
    <row r="327" ht="29" spans="1:15">
      <c r="A327" s="20" t="s">
        <v>3634</v>
      </c>
      <c r="B327" s="26" t="s">
        <v>2088</v>
      </c>
      <c r="C327" s="27" t="s">
        <v>2089</v>
      </c>
      <c r="D327" s="23" cm="1">
        <f t="array" ref="D327">SUM(IF((LEFT('2-1 采购订单物料明细表报表导出'!$K:$K,7)=D$1)*('2-1 采购订单物料明细表报表导出'!$D:$D=$A327),'2-1 采购订单物料明细表报表导出'!$H:$H,0))</f>
        <v>0</v>
      </c>
      <c r="E327" s="23" cm="1">
        <f t="array" ref="E327">SUM(IF((LEFT('2-1 采购订单物料明细表报表导出'!$K:$K,7)=E$1)*('2-1 采购订单物料明细表报表导出'!$D:$D=$A327),'2-1 采购订单物料明细表报表导出'!$H:$H,0))</f>
        <v>0</v>
      </c>
      <c r="F327" s="23" cm="1">
        <f t="array" ref="F327">SUM(IF((LEFT('2-1 采购订单物料明细表报表导出'!$K:$K,7)=F$1)*('2-1 采购订单物料明细表报表导出'!$D:$D=$A327),'2-1 采购订单物料明细表报表导出'!$H:$H,0))</f>
        <v>0</v>
      </c>
      <c r="G327" s="23" cm="1">
        <f t="array" ref="G327">SUM(IF((LEFT('2-1 采购订单物料明细表报表导出'!$K:$K,7)=G$1)*('2-1 采购订单物料明细表报表导出'!$D:$D=$A327),'2-1 采购订单物料明细表报表导出'!$H:$H,0))</f>
        <v>0</v>
      </c>
      <c r="H327" s="23" cm="1">
        <f t="array" ref="H327">SUM(IF((LEFT('2-1 采购订单物料明细表报表导出'!$K:$K,7)=H$1)*('2-1 采购订单物料明细表报表导出'!$D:$D=$A327),'2-1 采购订单物料明细表报表导出'!$H:$H,0))</f>
        <v>0</v>
      </c>
      <c r="I327" s="23" cm="1">
        <f t="array" ref="I327">SUM(IF((LEFT('2-1 采购订单物料明细表报表导出'!$K:$K,7)=I$1)*('2-1 采购订单物料明细表报表导出'!$D:$D=$A327),'2-1 采购订单物料明细表报表导出'!$H:$H,0))</f>
        <v>0</v>
      </c>
      <c r="J327" s="23" cm="1">
        <f t="array" ref="J327">SUM(IF((LEFT('2-1 采购订单物料明细表报表导出'!$K:$K,7)=J$1)*('2-1 采购订单物料明细表报表导出'!$D:$D=$A327),'2-1 采购订单物料明细表报表导出'!$H:$H,0))</f>
        <v>0</v>
      </c>
      <c r="K327" s="23" cm="1">
        <f t="array" ref="K327">SUM(IF((LEFT('2-1 采购订单物料明细表报表导出'!$K:$K,7)=K$1)*('2-1 采购订单物料明细表报表导出'!$D:$D=$A327),'2-1 采购订单物料明细表报表导出'!$H:$H,0))</f>
        <v>0</v>
      </c>
      <c r="L327" s="23" cm="1">
        <f t="array" ref="L327">SUM(IF((LEFT('2-1 采购订单物料明细表报表导出'!$K:$K,7)=L$1)*('2-1 采购订单物料明细表报表导出'!$D:$D=$A327),'2-1 采购订单物料明细表报表导出'!$H:$H,0))</f>
        <v>0</v>
      </c>
      <c r="M327" s="23" cm="1">
        <f t="array" ref="M327">SUM(IF((LEFT('2-1 采购订单物料明细表报表导出'!$K:$K,7)=M$1)*('2-1 采购订单物料明细表报表导出'!$D:$D=$A327),'2-1 采购订单物料明细表报表导出'!$H:$H,0))</f>
        <v>0</v>
      </c>
      <c r="N327" s="23" cm="1">
        <f t="array" ref="N327">SUM(IF((LEFT('2-1 采购订单物料明细表报表导出'!$K:$K,7)=N$1)*('2-1 采购订单物料明细表报表导出'!$D:$D=$A327),'2-1 采购订单物料明细表报表导出'!$H:$H,0))</f>
        <v>0</v>
      </c>
      <c r="O327" s="23" cm="1">
        <f t="array" ref="O327">SUM(IF((LEFT('2-1 采购订单物料明细表报表导出'!$K:$K,7)=O$1)*('2-1 采购订单物料明细表报表导出'!$D:$D=$A327),'2-1 采购订单物料明细表报表导出'!$H:$H,0))</f>
        <v>0</v>
      </c>
    </row>
    <row r="328" ht="29" spans="1:15">
      <c r="A328" s="20" t="s">
        <v>3635</v>
      </c>
      <c r="B328" s="26" t="s">
        <v>2088</v>
      </c>
      <c r="C328" s="27" t="s">
        <v>2089</v>
      </c>
      <c r="D328" s="23" cm="1">
        <f t="array" ref="D328">SUM(IF((LEFT('2-1 采购订单物料明细表报表导出'!$K:$K,7)=D$1)*('2-1 采购订单物料明细表报表导出'!$D:$D=$A328),'2-1 采购订单物料明细表报表导出'!$H:$H,0))</f>
        <v>0</v>
      </c>
      <c r="E328" s="23" cm="1">
        <f t="array" ref="E328">SUM(IF((LEFT('2-1 采购订单物料明细表报表导出'!$K:$K,7)=E$1)*('2-1 采购订单物料明细表报表导出'!$D:$D=$A328),'2-1 采购订单物料明细表报表导出'!$H:$H,0))</f>
        <v>0</v>
      </c>
      <c r="F328" s="23" cm="1">
        <f t="array" ref="F328">SUM(IF((LEFT('2-1 采购订单物料明细表报表导出'!$K:$K,7)=F$1)*('2-1 采购订单物料明细表报表导出'!$D:$D=$A328),'2-1 采购订单物料明细表报表导出'!$H:$H,0))</f>
        <v>0</v>
      </c>
      <c r="G328" s="23" cm="1">
        <f t="array" ref="G328">SUM(IF((LEFT('2-1 采购订单物料明细表报表导出'!$K:$K,7)=G$1)*('2-1 采购订单物料明细表报表导出'!$D:$D=$A328),'2-1 采购订单物料明细表报表导出'!$H:$H,0))</f>
        <v>0</v>
      </c>
      <c r="H328" s="23" cm="1">
        <f t="array" ref="H328">SUM(IF((LEFT('2-1 采购订单物料明细表报表导出'!$K:$K,7)=H$1)*('2-1 采购订单物料明细表报表导出'!$D:$D=$A328),'2-1 采购订单物料明细表报表导出'!$H:$H,0))</f>
        <v>0</v>
      </c>
      <c r="I328" s="23" cm="1">
        <f t="array" ref="I328">SUM(IF((LEFT('2-1 采购订单物料明细表报表导出'!$K:$K,7)=I$1)*('2-1 采购订单物料明细表报表导出'!$D:$D=$A328),'2-1 采购订单物料明细表报表导出'!$H:$H,0))</f>
        <v>0</v>
      </c>
      <c r="J328" s="23" cm="1">
        <f t="array" ref="J328">SUM(IF((LEFT('2-1 采购订单物料明细表报表导出'!$K:$K,7)=J$1)*('2-1 采购订单物料明细表报表导出'!$D:$D=$A328),'2-1 采购订单物料明细表报表导出'!$H:$H,0))</f>
        <v>0</v>
      </c>
      <c r="K328" s="23" cm="1">
        <f t="array" ref="K328">SUM(IF((LEFT('2-1 采购订单物料明细表报表导出'!$K:$K,7)=K$1)*('2-1 采购订单物料明细表报表导出'!$D:$D=$A328),'2-1 采购订单物料明细表报表导出'!$H:$H,0))</f>
        <v>0</v>
      </c>
      <c r="L328" s="23" cm="1">
        <f t="array" ref="L328">SUM(IF((LEFT('2-1 采购订单物料明细表报表导出'!$K:$K,7)=L$1)*('2-1 采购订单物料明细表报表导出'!$D:$D=$A328),'2-1 采购订单物料明细表报表导出'!$H:$H,0))</f>
        <v>0</v>
      </c>
      <c r="M328" s="23" cm="1">
        <f t="array" ref="M328">SUM(IF((LEFT('2-1 采购订单物料明细表报表导出'!$K:$K,7)=M$1)*('2-1 采购订单物料明细表报表导出'!$D:$D=$A328),'2-1 采购订单物料明细表报表导出'!$H:$H,0))</f>
        <v>0</v>
      </c>
      <c r="N328" s="23" cm="1">
        <f t="array" ref="N328">SUM(IF((LEFT('2-1 采购订单物料明细表报表导出'!$K:$K,7)=N$1)*('2-1 采购订单物料明细表报表导出'!$D:$D=$A328),'2-1 采购订单物料明细表报表导出'!$H:$H,0))</f>
        <v>0</v>
      </c>
      <c r="O328" s="23" cm="1">
        <f t="array" ref="O328">SUM(IF((LEFT('2-1 采购订单物料明细表报表导出'!$K:$K,7)=O$1)*('2-1 采购订单物料明细表报表导出'!$D:$D=$A328),'2-1 采购订单物料明细表报表导出'!$H:$H,0))</f>
        <v>0</v>
      </c>
    </row>
    <row r="329" ht="29" spans="1:15">
      <c r="A329" s="20" t="s">
        <v>3636</v>
      </c>
      <c r="B329" s="26" t="s">
        <v>2088</v>
      </c>
      <c r="C329" s="27" t="s">
        <v>2089</v>
      </c>
      <c r="D329" s="23" cm="1">
        <f t="array" ref="D329">SUM(IF((LEFT('2-1 采购订单物料明细表报表导出'!$K:$K,7)=D$1)*('2-1 采购订单物料明细表报表导出'!$D:$D=$A329),'2-1 采购订单物料明细表报表导出'!$H:$H,0))</f>
        <v>0</v>
      </c>
      <c r="E329" s="23" cm="1">
        <f t="array" ref="E329">SUM(IF((LEFT('2-1 采购订单物料明细表报表导出'!$K:$K,7)=E$1)*('2-1 采购订单物料明细表报表导出'!$D:$D=$A329),'2-1 采购订单物料明细表报表导出'!$H:$H,0))</f>
        <v>0</v>
      </c>
      <c r="F329" s="23" cm="1">
        <f t="array" ref="F329">SUM(IF((LEFT('2-1 采购订单物料明细表报表导出'!$K:$K,7)=F$1)*('2-1 采购订单物料明细表报表导出'!$D:$D=$A329),'2-1 采购订单物料明细表报表导出'!$H:$H,0))</f>
        <v>0</v>
      </c>
      <c r="G329" s="23" cm="1">
        <f t="array" ref="G329">SUM(IF((LEFT('2-1 采购订单物料明细表报表导出'!$K:$K,7)=G$1)*('2-1 采购订单物料明细表报表导出'!$D:$D=$A329),'2-1 采购订单物料明细表报表导出'!$H:$H,0))</f>
        <v>0</v>
      </c>
      <c r="H329" s="23" cm="1">
        <f t="array" ref="H329">SUM(IF((LEFT('2-1 采购订单物料明细表报表导出'!$K:$K,7)=H$1)*('2-1 采购订单物料明细表报表导出'!$D:$D=$A329),'2-1 采购订单物料明细表报表导出'!$H:$H,0))</f>
        <v>0</v>
      </c>
      <c r="I329" s="23" cm="1">
        <f t="array" ref="I329">SUM(IF((LEFT('2-1 采购订单物料明细表报表导出'!$K:$K,7)=I$1)*('2-1 采购订单物料明细表报表导出'!$D:$D=$A329),'2-1 采购订单物料明细表报表导出'!$H:$H,0))</f>
        <v>0</v>
      </c>
      <c r="J329" s="23" cm="1">
        <f t="array" ref="J329">SUM(IF((LEFT('2-1 采购订单物料明细表报表导出'!$K:$K,7)=J$1)*('2-1 采购订单物料明细表报表导出'!$D:$D=$A329),'2-1 采购订单物料明细表报表导出'!$H:$H,0))</f>
        <v>0</v>
      </c>
      <c r="K329" s="23" cm="1">
        <f t="array" ref="K329">SUM(IF((LEFT('2-1 采购订单物料明细表报表导出'!$K:$K,7)=K$1)*('2-1 采购订单物料明细表报表导出'!$D:$D=$A329),'2-1 采购订单物料明细表报表导出'!$H:$H,0))</f>
        <v>0</v>
      </c>
      <c r="L329" s="23" cm="1">
        <f t="array" ref="L329">SUM(IF((LEFT('2-1 采购订单物料明细表报表导出'!$K:$K,7)=L$1)*('2-1 采购订单物料明细表报表导出'!$D:$D=$A329),'2-1 采购订单物料明细表报表导出'!$H:$H,0))</f>
        <v>0</v>
      </c>
      <c r="M329" s="23" cm="1">
        <f t="array" ref="M329">SUM(IF((LEFT('2-1 采购订单物料明细表报表导出'!$K:$K,7)=M$1)*('2-1 采购订单物料明细表报表导出'!$D:$D=$A329),'2-1 采购订单物料明细表报表导出'!$H:$H,0))</f>
        <v>0</v>
      </c>
      <c r="N329" s="23" cm="1">
        <f t="array" ref="N329">SUM(IF((LEFT('2-1 采购订单物料明细表报表导出'!$K:$K,7)=N$1)*('2-1 采购订单物料明细表报表导出'!$D:$D=$A329),'2-1 采购订单物料明细表报表导出'!$H:$H,0))</f>
        <v>0</v>
      </c>
      <c r="O329" s="23" cm="1">
        <f t="array" ref="O329">SUM(IF((LEFT('2-1 采购订单物料明细表报表导出'!$K:$K,7)=O$1)*('2-1 采购订单物料明细表报表导出'!$D:$D=$A329),'2-1 采购订单物料明细表报表导出'!$H:$H,0))</f>
        <v>0</v>
      </c>
    </row>
    <row r="330" ht="29" spans="1:15">
      <c r="A330" s="20" t="s">
        <v>3637</v>
      </c>
      <c r="B330" s="26" t="s">
        <v>2088</v>
      </c>
      <c r="C330" s="27" t="s">
        <v>2089</v>
      </c>
      <c r="D330" s="23" cm="1">
        <f t="array" ref="D330">SUM(IF((LEFT('2-1 采购订单物料明细表报表导出'!$K:$K,7)=D$1)*('2-1 采购订单物料明细表报表导出'!$D:$D=$A330),'2-1 采购订单物料明细表报表导出'!$H:$H,0))</f>
        <v>0</v>
      </c>
      <c r="E330" s="23" cm="1">
        <f t="array" ref="E330">SUM(IF((LEFT('2-1 采购订单物料明细表报表导出'!$K:$K,7)=E$1)*('2-1 采购订单物料明细表报表导出'!$D:$D=$A330),'2-1 采购订单物料明细表报表导出'!$H:$H,0))</f>
        <v>0</v>
      </c>
      <c r="F330" s="23" cm="1">
        <f t="array" ref="F330">SUM(IF((LEFT('2-1 采购订单物料明细表报表导出'!$K:$K,7)=F$1)*('2-1 采购订单物料明细表报表导出'!$D:$D=$A330),'2-1 采购订单物料明细表报表导出'!$H:$H,0))</f>
        <v>0</v>
      </c>
      <c r="G330" s="23" cm="1">
        <f t="array" ref="G330">SUM(IF((LEFT('2-1 采购订单物料明细表报表导出'!$K:$K,7)=G$1)*('2-1 采购订单物料明细表报表导出'!$D:$D=$A330),'2-1 采购订单物料明细表报表导出'!$H:$H,0))</f>
        <v>0</v>
      </c>
      <c r="H330" s="23" cm="1">
        <f t="array" ref="H330">SUM(IF((LEFT('2-1 采购订单物料明细表报表导出'!$K:$K,7)=H$1)*('2-1 采购订单物料明细表报表导出'!$D:$D=$A330),'2-1 采购订单物料明细表报表导出'!$H:$H,0))</f>
        <v>0</v>
      </c>
      <c r="I330" s="23" cm="1">
        <f t="array" ref="I330">SUM(IF((LEFT('2-1 采购订单物料明细表报表导出'!$K:$K,7)=I$1)*('2-1 采购订单物料明细表报表导出'!$D:$D=$A330),'2-1 采购订单物料明细表报表导出'!$H:$H,0))</f>
        <v>0</v>
      </c>
      <c r="J330" s="23" cm="1">
        <f t="array" ref="J330">SUM(IF((LEFT('2-1 采购订单物料明细表报表导出'!$K:$K,7)=J$1)*('2-1 采购订单物料明细表报表导出'!$D:$D=$A330),'2-1 采购订单物料明细表报表导出'!$H:$H,0))</f>
        <v>0</v>
      </c>
      <c r="K330" s="23" cm="1">
        <f t="array" ref="K330">SUM(IF((LEFT('2-1 采购订单物料明细表报表导出'!$K:$K,7)=K$1)*('2-1 采购订单物料明细表报表导出'!$D:$D=$A330),'2-1 采购订单物料明细表报表导出'!$H:$H,0))</f>
        <v>0</v>
      </c>
      <c r="L330" s="23" cm="1">
        <f t="array" ref="L330">SUM(IF((LEFT('2-1 采购订单物料明细表报表导出'!$K:$K,7)=L$1)*('2-1 采购订单物料明细表报表导出'!$D:$D=$A330),'2-1 采购订单物料明细表报表导出'!$H:$H,0))</f>
        <v>0</v>
      </c>
      <c r="M330" s="23" cm="1">
        <f t="array" ref="M330">SUM(IF((LEFT('2-1 采购订单物料明细表报表导出'!$K:$K,7)=M$1)*('2-1 采购订单物料明细表报表导出'!$D:$D=$A330),'2-1 采购订单物料明细表报表导出'!$H:$H,0))</f>
        <v>0</v>
      </c>
      <c r="N330" s="23" cm="1">
        <f t="array" ref="N330">SUM(IF((LEFT('2-1 采购订单物料明细表报表导出'!$K:$K,7)=N$1)*('2-1 采购订单物料明细表报表导出'!$D:$D=$A330),'2-1 采购订单物料明细表报表导出'!$H:$H,0))</f>
        <v>0</v>
      </c>
      <c r="O330" s="23" cm="1">
        <f t="array" ref="O330">SUM(IF((LEFT('2-1 采购订单物料明细表报表导出'!$K:$K,7)=O$1)*('2-1 采购订单物料明细表报表导出'!$D:$D=$A330),'2-1 采购订单物料明细表报表导出'!$H:$H,0))</f>
        <v>0</v>
      </c>
    </row>
    <row r="331" ht="29" spans="1:15">
      <c r="A331" s="20" t="s">
        <v>3638</v>
      </c>
      <c r="B331" s="26" t="s">
        <v>2088</v>
      </c>
      <c r="C331" s="27" t="s">
        <v>2089</v>
      </c>
      <c r="D331" s="23" cm="1">
        <f t="array" ref="D331">SUM(IF((LEFT('2-1 采购订单物料明细表报表导出'!$K:$K,7)=D$1)*('2-1 采购订单物料明细表报表导出'!$D:$D=$A331),'2-1 采购订单物料明细表报表导出'!$H:$H,0))</f>
        <v>0</v>
      </c>
      <c r="E331" s="23" cm="1">
        <f t="array" ref="E331">SUM(IF((LEFT('2-1 采购订单物料明细表报表导出'!$K:$K,7)=E$1)*('2-1 采购订单物料明细表报表导出'!$D:$D=$A331),'2-1 采购订单物料明细表报表导出'!$H:$H,0))</f>
        <v>0</v>
      </c>
      <c r="F331" s="23" cm="1">
        <f t="array" ref="F331">SUM(IF((LEFT('2-1 采购订单物料明细表报表导出'!$K:$K,7)=F$1)*('2-1 采购订单物料明细表报表导出'!$D:$D=$A331),'2-1 采购订单物料明细表报表导出'!$H:$H,0))</f>
        <v>0</v>
      </c>
      <c r="G331" s="23" cm="1">
        <f t="array" ref="G331">SUM(IF((LEFT('2-1 采购订单物料明细表报表导出'!$K:$K,7)=G$1)*('2-1 采购订单物料明细表报表导出'!$D:$D=$A331),'2-1 采购订单物料明细表报表导出'!$H:$H,0))</f>
        <v>0</v>
      </c>
      <c r="H331" s="23" cm="1">
        <f t="array" ref="H331">SUM(IF((LEFT('2-1 采购订单物料明细表报表导出'!$K:$K,7)=H$1)*('2-1 采购订单物料明细表报表导出'!$D:$D=$A331),'2-1 采购订单物料明细表报表导出'!$H:$H,0))</f>
        <v>0</v>
      </c>
      <c r="I331" s="23" cm="1">
        <f t="array" ref="I331">SUM(IF((LEFT('2-1 采购订单物料明细表报表导出'!$K:$K,7)=I$1)*('2-1 采购订单物料明细表报表导出'!$D:$D=$A331),'2-1 采购订单物料明细表报表导出'!$H:$H,0))</f>
        <v>0</v>
      </c>
      <c r="J331" s="23" cm="1">
        <f t="array" ref="J331">SUM(IF((LEFT('2-1 采购订单物料明细表报表导出'!$K:$K,7)=J$1)*('2-1 采购订单物料明细表报表导出'!$D:$D=$A331),'2-1 采购订单物料明细表报表导出'!$H:$H,0))</f>
        <v>0</v>
      </c>
      <c r="K331" s="23" cm="1">
        <f t="array" ref="K331">SUM(IF((LEFT('2-1 采购订单物料明细表报表导出'!$K:$K,7)=K$1)*('2-1 采购订单物料明细表报表导出'!$D:$D=$A331),'2-1 采购订单物料明细表报表导出'!$H:$H,0))</f>
        <v>0</v>
      </c>
      <c r="L331" s="23" cm="1">
        <f t="array" ref="L331">SUM(IF((LEFT('2-1 采购订单物料明细表报表导出'!$K:$K,7)=L$1)*('2-1 采购订单物料明细表报表导出'!$D:$D=$A331),'2-1 采购订单物料明细表报表导出'!$H:$H,0))</f>
        <v>0</v>
      </c>
      <c r="M331" s="23" cm="1">
        <f t="array" ref="M331">SUM(IF((LEFT('2-1 采购订单物料明细表报表导出'!$K:$K,7)=M$1)*('2-1 采购订单物料明细表报表导出'!$D:$D=$A331),'2-1 采购订单物料明细表报表导出'!$H:$H,0))</f>
        <v>0</v>
      </c>
      <c r="N331" s="23" cm="1">
        <f t="array" ref="N331">SUM(IF((LEFT('2-1 采购订单物料明细表报表导出'!$K:$K,7)=N$1)*('2-1 采购订单物料明细表报表导出'!$D:$D=$A331),'2-1 采购订单物料明细表报表导出'!$H:$H,0))</f>
        <v>0</v>
      </c>
      <c r="O331" s="23" cm="1">
        <f t="array" ref="O331">SUM(IF((LEFT('2-1 采购订单物料明细表报表导出'!$K:$K,7)=O$1)*('2-1 采购订单物料明细表报表导出'!$D:$D=$A331),'2-1 采购订单物料明细表报表导出'!$H:$H,0))</f>
        <v>0</v>
      </c>
    </row>
    <row r="332" ht="29" spans="1:15">
      <c r="A332" s="20" t="s">
        <v>3639</v>
      </c>
      <c r="B332" s="26" t="s">
        <v>2088</v>
      </c>
      <c r="C332" s="27" t="s">
        <v>2089</v>
      </c>
      <c r="D332" s="23" cm="1">
        <f t="array" ref="D332">SUM(IF((LEFT('2-1 采购订单物料明细表报表导出'!$K:$K,7)=D$1)*('2-1 采购订单物料明细表报表导出'!$D:$D=$A332),'2-1 采购订单物料明细表报表导出'!$H:$H,0))</f>
        <v>0</v>
      </c>
      <c r="E332" s="23" cm="1">
        <f t="array" ref="E332">SUM(IF((LEFT('2-1 采购订单物料明细表报表导出'!$K:$K,7)=E$1)*('2-1 采购订单物料明细表报表导出'!$D:$D=$A332),'2-1 采购订单物料明细表报表导出'!$H:$H,0))</f>
        <v>0</v>
      </c>
      <c r="F332" s="23" cm="1">
        <f t="array" ref="F332">SUM(IF((LEFT('2-1 采购订单物料明细表报表导出'!$K:$K,7)=F$1)*('2-1 采购订单物料明细表报表导出'!$D:$D=$A332),'2-1 采购订单物料明细表报表导出'!$H:$H,0))</f>
        <v>0</v>
      </c>
      <c r="G332" s="23" cm="1">
        <f t="array" ref="G332">SUM(IF((LEFT('2-1 采购订单物料明细表报表导出'!$K:$K,7)=G$1)*('2-1 采购订单物料明细表报表导出'!$D:$D=$A332),'2-1 采购订单物料明细表报表导出'!$H:$H,0))</f>
        <v>0</v>
      </c>
      <c r="H332" s="23" cm="1">
        <f t="array" ref="H332">SUM(IF((LEFT('2-1 采购订单物料明细表报表导出'!$K:$K,7)=H$1)*('2-1 采购订单物料明细表报表导出'!$D:$D=$A332),'2-1 采购订单物料明细表报表导出'!$H:$H,0))</f>
        <v>0</v>
      </c>
      <c r="I332" s="23" cm="1">
        <f t="array" ref="I332">SUM(IF((LEFT('2-1 采购订单物料明细表报表导出'!$K:$K,7)=I$1)*('2-1 采购订单物料明细表报表导出'!$D:$D=$A332),'2-1 采购订单物料明细表报表导出'!$H:$H,0))</f>
        <v>0</v>
      </c>
      <c r="J332" s="23" cm="1">
        <f t="array" ref="J332">SUM(IF((LEFT('2-1 采购订单物料明细表报表导出'!$K:$K,7)=J$1)*('2-1 采购订单物料明细表报表导出'!$D:$D=$A332),'2-1 采购订单物料明细表报表导出'!$H:$H,0))</f>
        <v>0</v>
      </c>
      <c r="K332" s="23" cm="1">
        <f t="array" ref="K332">SUM(IF((LEFT('2-1 采购订单物料明细表报表导出'!$K:$K,7)=K$1)*('2-1 采购订单物料明细表报表导出'!$D:$D=$A332),'2-1 采购订单物料明细表报表导出'!$H:$H,0))</f>
        <v>0</v>
      </c>
      <c r="L332" s="23" cm="1">
        <f t="array" ref="L332">SUM(IF((LEFT('2-1 采购订单物料明细表报表导出'!$K:$K,7)=L$1)*('2-1 采购订单物料明细表报表导出'!$D:$D=$A332),'2-1 采购订单物料明细表报表导出'!$H:$H,0))</f>
        <v>0</v>
      </c>
      <c r="M332" s="23" cm="1">
        <f t="array" ref="M332">SUM(IF((LEFT('2-1 采购订单物料明细表报表导出'!$K:$K,7)=M$1)*('2-1 采购订单物料明细表报表导出'!$D:$D=$A332),'2-1 采购订单物料明细表报表导出'!$H:$H,0))</f>
        <v>0</v>
      </c>
      <c r="N332" s="23" cm="1">
        <f t="array" ref="N332">SUM(IF((LEFT('2-1 采购订单物料明细表报表导出'!$K:$K,7)=N$1)*('2-1 采购订单物料明细表报表导出'!$D:$D=$A332),'2-1 采购订单物料明细表报表导出'!$H:$H,0))</f>
        <v>0</v>
      </c>
      <c r="O332" s="23" cm="1">
        <f t="array" ref="O332">SUM(IF((LEFT('2-1 采购订单物料明细表报表导出'!$K:$K,7)=O$1)*('2-1 采购订单物料明细表报表导出'!$D:$D=$A332),'2-1 采购订单物料明细表报表导出'!$H:$H,0))</f>
        <v>0</v>
      </c>
    </row>
    <row r="333" ht="29" spans="1:15">
      <c r="A333" s="20" t="s">
        <v>3640</v>
      </c>
      <c r="B333" s="26" t="s">
        <v>2088</v>
      </c>
      <c r="C333" s="27" t="s">
        <v>2089</v>
      </c>
      <c r="D333" s="23" cm="1">
        <f t="array" ref="D333">SUM(IF((LEFT('2-1 采购订单物料明细表报表导出'!$K:$K,7)=D$1)*('2-1 采购订单物料明细表报表导出'!$D:$D=$A333),'2-1 采购订单物料明细表报表导出'!$H:$H,0))</f>
        <v>0</v>
      </c>
      <c r="E333" s="23" cm="1">
        <f t="array" ref="E333">SUM(IF((LEFT('2-1 采购订单物料明细表报表导出'!$K:$K,7)=E$1)*('2-1 采购订单物料明细表报表导出'!$D:$D=$A333),'2-1 采购订单物料明细表报表导出'!$H:$H,0))</f>
        <v>0</v>
      </c>
      <c r="F333" s="23" cm="1">
        <f t="array" ref="F333">SUM(IF((LEFT('2-1 采购订单物料明细表报表导出'!$K:$K,7)=F$1)*('2-1 采购订单物料明细表报表导出'!$D:$D=$A333),'2-1 采购订单物料明细表报表导出'!$H:$H,0))</f>
        <v>0</v>
      </c>
      <c r="G333" s="23" cm="1">
        <f t="array" ref="G333">SUM(IF((LEFT('2-1 采购订单物料明细表报表导出'!$K:$K,7)=G$1)*('2-1 采购订单物料明细表报表导出'!$D:$D=$A333),'2-1 采购订单物料明细表报表导出'!$H:$H,0))</f>
        <v>0</v>
      </c>
      <c r="H333" s="23" cm="1">
        <f t="array" ref="H333">SUM(IF((LEFT('2-1 采购订单物料明细表报表导出'!$K:$K,7)=H$1)*('2-1 采购订单物料明细表报表导出'!$D:$D=$A333),'2-1 采购订单物料明细表报表导出'!$H:$H,0))</f>
        <v>0</v>
      </c>
      <c r="I333" s="23" cm="1">
        <f t="array" ref="I333">SUM(IF((LEFT('2-1 采购订单物料明细表报表导出'!$K:$K,7)=I$1)*('2-1 采购订单物料明细表报表导出'!$D:$D=$A333),'2-1 采购订单物料明细表报表导出'!$H:$H,0))</f>
        <v>0</v>
      </c>
      <c r="J333" s="23" cm="1">
        <f t="array" ref="J333">SUM(IF((LEFT('2-1 采购订单物料明细表报表导出'!$K:$K,7)=J$1)*('2-1 采购订单物料明细表报表导出'!$D:$D=$A333),'2-1 采购订单物料明细表报表导出'!$H:$H,0))</f>
        <v>0</v>
      </c>
      <c r="K333" s="23" cm="1">
        <f t="array" ref="K333">SUM(IF((LEFT('2-1 采购订单物料明细表报表导出'!$K:$K,7)=K$1)*('2-1 采购订单物料明细表报表导出'!$D:$D=$A333),'2-1 采购订单物料明细表报表导出'!$H:$H,0))</f>
        <v>0</v>
      </c>
      <c r="L333" s="23" cm="1">
        <f t="array" ref="L333">SUM(IF((LEFT('2-1 采购订单物料明细表报表导出'!$K:$K,7)=L$1)*('2-1 采购订单物料明细表报表导出'!$D:$D=$A333),'2-1 采购订单物料明细表报表导出'!$H:$H,0))</f>
        <v>0</v>
      </c>
      <c r="M333" s="23" cm="1">
        <f t="array" ref="M333">SUM(IF((LEFT('2-1 采购订单物料明细表报表导出'!$K:$K,7)=M$1)*('2-1 采购订单物料明细表报表导出'!$D:$D=$A333),'2-1 采购订单物料明细表报表导出'!$H:$H,0))</f>
        <v>0</v>
      </c>
      <c r="N333" s="23" cm="1">
        <f t="array" ref="N333">SUM(IF((LEFT('2-1 采购订单物料明细表报表导出'!$K:$K,7)=N$1)*('2-1 采购订单物料明细表报表导出'!$D:$D=$A333),'2-1 采购订单物料明细表报表导出'!$H:$H,0))</f>
        <v>0</v>
      </c>
      <c r="O333" s="23" cm="1">
        <f t="array" ref="O333">SUM(IF((LEFT('2-1 采购订单物料明细表报表导出'!$K:$K,7)=O$1)*('2-1 采购订单物料明细表报表导出'!$D:$D=$A333),'2-1 采购订单物料明细表报表导出'!$H:$H,0))</f>
        <v>0</v>
      </c>
    </row>
    <row r="334" ht="29" spans="1:15">
      <c r="A334" s="20" t="s">
        <v>3641</v>
      </c>
      <c r="B334" s="26" t="s">
        <v>2088</v>
      </c>
      <c r="C334" s="27" t="s">
        <v>2089</v>
      </c>
      <c r="D334" s="23" cm="1">
        <f t="array" ref="D334">SUM(IF((LEFT('2-1 采购订单物料明细表报表导出'!$K:$K,7)=D$1)*('2-1 采购订单物料明细表报表导出'!$D:$D=$A334),'2-1 采购订单物料明细表报表导出'!$H:$H,0))</f>
        <v>0</v>
      </c>
      <c r="E334" s="23" cm="1">
        <f t="array" ref="E334">SUM(IF((LEFT('2-1 采购订单物料明细表报表导出'!$K:$K,7)=E$1)*('2-1 采购订单物料明细表报表导出'!$D:$D=$A334),'2-1 采购订单物料明细表报表导出'!$H:$H,0))</f>
        <v>0</v>
      </c>
      <c r="F334" s="23" cm="1">
        <f t="array" ref="F334">SUM(IF((LEFT('2-1 采购订单物料明细表报表导出'!$K:$K,7)=F$1)*('2-1 采购订单物料明细表报表导出'!$D:$D=$A334),'2-1 采购订单物料明细表报表导出'!$H:$H,0))</f>
        <v>0</v>
      </c>
      <c r="G334" s="23" cm="1">
        <f t="array" ref="G334">SUM(IF((LEFT('2-1 采购订单物料明细表报表导出'!$K:$K,7)=G$1)*('2-1 采购订单物料明细表报表导出'!$D:$D=$A334),'2-1 采购订单物料明细表报表导出'!$H:$H,0))</f>
        <v>0</v>
      </c>
      <c r="H334" s="23" cm="1">
        <f t="array" ref="H334">SUM(IF((LEFT('2-1 采购订单物料明细表报表导出'!$K:$K,7)=H$1)*('2-1 采购订单物料明细表报表导出'!$D:$D=$A334),'2-1 采购订单物料明细表报表导出'!$H:$H,0))</f>
        <v>0</v>
      </c>
      <c r="I334" s="23" cm="1">
        <f t="array" ref="I334">SUM(IF((LEFT('2-1 采购订单物料明细表报表导出'!$K:$K,7)=I$1)*('2-1 采购订单物料明细表报表导出'!$D:$D=$A334),'2-1 采购订单物料明细表报表导出'!$H:$H,0))</f>
        <v>0</v>
      </c>
      <c r="J334" s="23" cm="1">
        <f t="array" ref="J334">SUM(IF((LEFT('2-1 采购订单物料明细表报表导出'!$K:$K,7)=J$1)*('2-1 采购订单物料明细表报表导出'!$D:$D=$A334),'2-1 采购订单物料明细表报表导出'!$H:$H,0))</f>
        <v>0</v>
      </c>
      <c r="K334" s="23" cm="1">
        <f t="array" ref="K334">SUM(IF((LEFT('2-1 采购订单物料明细表报表导出'!$K:$K,7)=K$1)*('2-1 采购订单物料明细表报表导出'!$D:$D=$A334),'2-1 采购订单物料明细表报表导出'!$H:$H,0))</f>
        <v>0</v>
      </c>
      <c r="L334" s="23" cm="1">
        <f t="array" ref="L334">SUM(IF((LEFT('2-1 采购订单物料明细表报表导出'!$K:$K,7)=L$1)*('2-1 采购订单物料明细表报表导出'!$D:$D=$A334),'2-1 采购订单物料明细表报表导出'!$H:$H,0))</f>
        <v>0</v>
      </c>
      <c r="M334" s="23" cm="1">
        <f t="array" ref="M334">SUM(IF((LEFT('2-1 采购订单物料明细表报表导出'!$K:$K,7)=M$1)*('2-1 采购订单物料明细表报表导出'!$D:$D=$A334),'2-1 采购订单物料明细表报表导出'!$H:$H,0))</f>
        <v>0</v>
      </c>
      <c r="N334" s="23" cm="1">
        <f t="array" ref="N334">SUM(IF((LEFT('2-1 采购订单物料明细表报表导出'!$K:$K,7)=N$1)*('2-1 采购订单物料明细表报表导出'!$D:$D=$A334),'2-1 采购订单物料明细表报表导出'!$H:$H,0))</f>
        <v>0</v>
      </c>
      <c r="O334" s="23" cm="1">
        <f t="array" ref="O334">SUM(IF((LEFT('2-1 采购订单物料明细表报表导出'!$K:$K,7)=O$1)*('2-1 采购订单物料明细表报表导出'!$D:$D=$A334),'2-1 采购订单物料明细表报表导出'!$H:$H,0))</f>
        <v>0</v>
      </c>
    </row>
    <row r="335" ht="29" spans="1:15">
      <c r="A335" s="20" t="s">
        <v>3642</v>
      </c>
      <c r="B335" s="26" t="s">
        <v>2088</v>
      </c>
      <c r="C335" s="27" t="s">
        <v>2089</v>
      </c>
      <c r="D335" s="23" cm="1">
        <f t="array" ref="D335">SUM(IF((LEFT('2-1 采购订单物料明细表报表导出'!$K:$K,7)=D$1)*('2-1 采购订单物料明细表报表导出'!$D:$D=$A335),'2-1 采购订单物料明细表报表导出'!$H:$H,0))</f>
        <v>0</v>
      </c>
      <c r="E335" s="23" cm="1">
        <f t="array" ref="E335">SUM(IF((LEFT('2-1 采购订单物料明细表报表导出'!$K:$K,7)=E$1)*('2-1 采购订单物料明细表报表导出'!$D:$D=$A335),'2-1 采购订单物料明细表报表导出'!$H:$H,0))</f>
        <v>0</v>
      </c>
      <c r="F335" s="23" cm="1">
        <f t="array" ref="F335">SUM(IF((LEFT('2-1 采购订单物料明细表报表导出'!$K:$K,7)=F$1)*('2-1 采购订单物料明细表报表导出'!$D:$D=$A335),'2-1 采购订单物料明细表报表导出'!$H:$H,0))</f>
        <v>0</v>
      </c>
      <c r="G335" s="23" cm="1">
        <f t="array" ref="G335">SUM(IF((LEFT('2-1 采购订单物料明细表报表导出'!$K:$K,7)=G$1)*('2-1 采购订单物料明细表报表导出'!$D:$D=$A335),'2-1 采购订单物料明细表报表导出'!$H:$H,0))</f>
        <v>0</v>
      </c>
      <c r="H335" s="23" cm="1">
        <f t="array" ref="H335">SUM(IF((LEFT('2-1 采购订单物料明细表报表导出'!$K:$K,7)=H$1)*('2-1 采购订单物料明细表报表导出'!$D:$D=$A335),'2-1 采购订单物料明细表报表导出'!$H:$H,0))</f>
        <v>0</v>
      </c>
      <c r="I335" s="23" cm="1">
        <f t="array" ref="I335">SUM(IF((LEFT('2-1 采购订单物料明细表报表导出'!$K:$K,7)=I$1)*('2-1 采购订单物料明细表报表导出'!$D:$D=$A335),'2-1 采购订单物料明细表报表导出'!$H:$H,0))</f>
        <v>0</v>
      </c>
      <c r="J335" s="23" cm="1">
        <f t="array" ref="J335">SUM(IF((LEFT('2-1 采购订单物料明细表报表导出'!$K:$K,7)=J$1)*('2-1 采购订单物料明细表报表导出'!$D:$D=$A335),'2-1 采购订单物料明细表报表导出'!$H:$H,0))</f>
        <v>0</v>
      </c>
      <c r="K335" s="23" cm="1">
        <f t="array" ref="K335">SUM(IF((LEFT('2-1 采购订单物料明细表报表导出'!$K:$K,7)=K$1)*('2-1 采购订单物料明细表报表导出'!$D:$D=$A335),'2-1 采购订单物料明细表报表导出'!$H:$H,0))</f>
        <v>0</v>
      </c>
      <c r="L335" s="23" cm="1">
        <f t="array" ref="L335">SUM(IF((LEFT('2-1 采购订单物料明细表报表导出'!$K:$K,7)=L$1)*('2-1 采购订单物料明细表报表导出'!$D:$D=$A335),'2-1 采购订单物料明细表报表导出'!$H:$H,0))</f>
        <v>0</v>
      </c>
      <c r="M335" s="23" cm="1">
        <f t="array" ref="M335">SUM(IF((LEFT('2-1 采购订单物料明细表报表导出'!$K:$K,7)=M$1)*('2-1 采购订单物料明细表报表导出'!$D:$D=$A335),'2-1 采购订单物料明细表报表导出'!$H:$H,0))</f>
        <v>0</v>
      </c>
      <c r="N335" s="23" cm="1">
        <f t="array" ref="N335">SUM(IF((LEFT('2-1 采购订单物料明细表报表导出'!$K:$K,7)=N$1)*('2-1 采购订单物料明细表报表导出'!$D:$D=$A335),'2-1 采购订单物料明细表报表导出'!$H:$H,0))</f>
        <v>0</v>
      </c>
      <c r="O335" s="23" cm="1">
        <f t="array" ref="O335">SUM(IF((LEFT('2-1 采购订单物料明细表报表导出'!$K:$K,7)=O$1)*('2-1 采购订单物料明细表报表导出'!$D:$D=$A335),'2-1 采购订单物料明细表报表导出'!$H:$H,0))</f>
        <v>0</v>
      </c>
    </row>
    <row r="336" ht="29" spans="1:15">
      <c r="A336" s="20" t="s">
        <v>3643</v>
      </c>
      <c r="B336" s="26" t="s">
        <v>2088</v>
      </c>
      <c r="C336" s="27" t="s">
        <v>2089</v>
      </c>
      <c r="D336" s="23" cm="1">
        <f t="array" ref="D336">SUM(IF((LEFT('2-1 采购订单物料明细表报表导出'!$K:$K,7)=D$1)*('2-1 采购订单物料明细表报表导出'!$D:$D=$A336),'2-1 采购订单物料明细表报表导出'!$H:$H,0))</f>
        <v>0</v>
      </c>
      <c r="E336" s="23" cm="1">
        <f t="array" ref="E336">SUM(IF((LEFT('2-1 采购订单物料明细表报表导出'!$K:$K,7)=E$1)*('2-1 采购订单物料明细表报表导出'!$D:$D=$A336),'2-1 采购订单物料明细表报表导出'!$H:$H,0))</f>
        <v>0</v>
      </c>
      <c r="F336" s="23" cm="1">
        <f t="array" ref="F336">SUM(IF((LEFT('2-1 采购订单物料明细表报表导出'!$K:$K,7)=F$1)*('2-1 采购订单物料明细表报表导出'!$D:$D=$A336),'2-1 采购订单物料明细表报表导出'!$H:$H,0))</f>
        <v>0</v>
      </c>
      <c r="G336" s="23" cm="1">
        <f t="array" ref="G336">SUM(IF((LEFT('2-1 采购订单物料明细表报表导出'!$K:$K,7)=G$1)*('2-1 采购订单物料明细表报表导出'!$D:$D=$A336),'2-1 采购订单物料明细表报表导出'!$H:$H,0))</f>
        <v>0</v>
      </c>
      <c r="H336" s="23" cm="1">
        <f t="array" ref="H336">SUM(IF((LEFT('2-1 采购订单物料明细表报表导出'!$K:$K,7)=H$1)*('2-1 采购订单物料明细表报表导出'!$D:$D=$A336),'2-1 采购订单物料明细表报表导出'!$H:$H,0))</f>
        <v>0</v>
      </c>
      <c r="I336" s="23" cm="1">
        <f t="array" ref="I336">SUM(IF((LEFT('2-1 采购订单物料明细表报表导出'!$K:$K,7)=I$1)*('2-1 采购订单物料明细表报表导出'!$D:$D=$A336),'2-1 采购订单物料明细表报表导出'!$H:$H,0))</f>
        <v>0</v>
      </c>
      <c r="J336" s="23" cm="1">
        <f t="array" ref="J336">SUM(IF((LEFT('2-1 采购订单物料明细表报表导出'!$K:$K,7)=J$1)*('2-1 采购订单物料明细表报表导出'!$D:$D=$A336),'2-1 采购订单物料明细表报表导出'!$H:$H,0))</f>
        <v>0</v>
      </c>
      <c r="K336" s="23" cm="1">
        <f t="array" ref="K336">SUM(IF((LEFT('2-1 采购订单物料明细表报表导出'!$K:$K,7)=K$1)*('2-1 采购订单物料明细表报表导出'!$D:$D=$A336),'2-1 采购订单物料明细表报表导出'!$H:$H,0))</f>
        <v>0</v>
      </c>
      <c r="L336" s="23" cm="1">
        <f t="array" ref="L336">SUM(IF((LEFT('2-1 采购订单物料明细表报表导出'!$K:$K,7)=L$1)*('2-1 采购订单物料明细表报表导出'!$D:$D=$A336),'2-1 采购订单物料明细表报表导出'!$H:$H,0))</f>
        <v>0</v>
      </c>
      <c r="M336" s="23" cm="1">
        <f t="array" ref="M336">SUM(IF((LEFT('2-1 采购订单物料明细表报表导出'!$K:$K,7)=M$1)*('2-1 采购订单物料明细表报表导出'!$D:$D=$A336),'2-1 采购订单物料明细表报表导出'!$H:$H,0))</f>
        <v>0</v>
      </c>
      <c r="N336" s="23" cm="1">
        <f t="array" ref="N336">SUM(IF((LEFT('2-1 采购订单物料明细表报表导出'!$K:$K,7)=N$1)*('2-1 采购订单物料明细表报表导出'!$D:$D=$A336),'2-1 采购订单物料明细表报表导出'!$H:$H,0))</f>
        <v>0</v>
      </c>
      <c r="O336" s="23" cm="1">
        <f t="array" ref="O336">SUM(IF((LEFT('2-1 采购订单物料明细表报表导出'!$K:$K,7)=O$1)*('2-1 采购订单物料明细表报表导出'!$D:$D=$A336),'2-1 采购订单物料明细表报表导出'!$H:$H,0))</f>
        <v>0</v>
      </c>
    </row>
    <row r="337" ht="29" spans="1:15">
      <c r="A337" s="20" t="s">
        <v>3644</v>
      </c>
      <c r="B337" s="26" t="s">
        <v>2088</v>
      </c>
      <c r="C337" s="27" t="s">
        <v>2089</v>
      </c>
      <c r="D337" s="23" cm="1">
        <f t="array" ref="D337">SUM(IF((LEFT('2-1 采购订单物料明细表报表导出'!$K:$K,7)=D$1)*('2-1 采购订单物料明细表报表导出'!$D:$D=$A337),'2-1 采购订单物料明细表报表导出'!$H:$H,0))</f>
        <v>0</v>
      </c>
      <c r="E337" s="23" cm="1">
        <f t="array" ref="E337">SUM(IF((LEFT('2-1 采购订单物料明细表报表导出'!$K:$K,7)=E$1)*('2-1 采购订单物料明细表报表导出'!$D:$D=$A337),'2-1 采购订单物料明细表报表导出'!$H:$H,0))</f>
        <v>0</v>
      </c>
      <c r="F337" s="23" cm="1">
        <f t="array" ref="F337">SUM(IF((LEFT('2-1 采购订单物料明细表报表导出'!$K:$K,7)=F$1)*('2-1 采购订单物料明细表报表导出'!$D:$D=$A337),'2-1 采购订单物料明细表报表导出'!$H:$H,0))</f>
        <v>0</v>
      </c>
      <c r="G337" s="23" cm="1">
        <f t="array" ref="G337">SUM(IF((LEFT('2-1 采购订单物料明细表报表导出'!$K:$K,7)=G$1)*('2-1 采购订单物料明细表报表导出'!$D:$D=$A337),'2-1 采购订单物料明细表报表导出'!$H:$H,0))</f>
        <v>0</v>
      </c>
      <c r="H337" s="23" cm="1">
        <f t="array" ref="H337">SUM(IF((LEFT('2-1 采购订单物料明细表报表导出'!$K:$K,7)=H$1)*('2-1 采购订单物料明细表报表导出'!$D:$D=$A337),'2-1 采购订单物料明细表报表导出'!$H:$H,0))</f>
        <v>0</v>
      </c>
      <c r="I337" s="23" cm="1">
        <f t="array" ref="I337">SUM(IF((LEFT('2-1 采购订单物料明细表报表导出'!$K:$K,7)=I$1)*('2-1 采购订单物料明细表报表导出'!$D:$D=$A337),'2-1 采购订单物料明细表报表导出'!$H:$H,0))</f>
        <v>0</v>
      </c>
      <c r="J337" s="23" cm="1">
        <f t="array" ref="J337">SUM(IF((LEFT('2-1 采购订单物料明细表报表导出'!$K:$K,7)=J$1)*('2-1 采购订单物料明细表报表导出'!$D:$D=$A337),'2-1 采购订单物料明细表报表导出'!$H:$H,0))</f>
        <v>0</v>
      </c>
      <c r="K337" s="23" cm="1">
        <f t="array" ref="K337">SUM(IF((LEFT('2-1 采购订单物料明细表报表导出'!$K:$K,7)=K$1)*('2-1 采购订单物料明细表报表导出'!$D:$D=$A337),'2-1 采购订单物料明细表报表导出'!$H:$H,0))</f>
        <v>0</v>
      </c>
      <c r="L337" s="23" cm="1">
        <f t="array" ref="L337">SUM(IF((LEFT('2-1 采购订单物料明细表报表导出'!$K:$K,7)=L$1)*('2-1 采购订单物料明细表报表导出'!$D:$D=$A337),'2-1 采购订单物料明细表报表导出'!$H:$H,0))</f>
        <v>0</v>
      </c>
      <c r="M337" s="23" cm="1">
        <f t="array" ref="M337">SUM(IF((LEFT('2-1 采购订单物料明细表报表导出'!$K:$K,7)=M$1)*('2-1 采购订单物料明细表报表导出'!$D:$D=$A337),'2-1 采购订单物料明细表报表导出'!$H:$H,0))</f>
        <v>0</v>
      </c>
      <c r="N337" s="23" cm="1">
        <f t="array" ref="N337">SUM(IF((LEFT('2-1 采购订单物料明细表报表导出'!$K:$K,7)=N$1)*('2-1 采购订单物料明细表报表导出'!$D:$D=$A337),'2-1 采购订单物料明细表报表导出'!$H:$H,0))</f>
        <v>0</v>
      </c>
      <c r="O337" s="23" cm="1">
        <f t="array" ref="O337">SUM(IF((LEFT('2-1 采购订单物料明细表报表导出'!$K:$K,7)=O$1)*('2-1 采购订单物料明细表报表导出'!$D:$D=$A337),'2-1 采购订单物料明细表报表导出'!$H:$H,0))</f>
        <v>0</v>
      </c>
    </row>
    <row r="338" ht="29" spans="1:15">
      <c r="A338" s="20" t="s">
        <v>3645</v>
      </c>
      <c r="B338" s="26" t="s">
        <v>2088</v>
      </c>
      <c r="C338" s="27" t="s">
        <v>2089</v>
      </c>
      <c r="D338" s="23" cm="1">
        <f t="array" ref="D338">SUM(IF((LEFT('2-1 采购订单物料明细表报表导出'!$K:$K,7)=D$1)*('2-1 采购订单物料明细表报表导出'!$D:$D=$A338),'2-1 采购订单物料明细表报表导出'!$H:$H,0))</f>
        <v>0</v>
      </c>
      <c r="E338" s="23" cm="1">
        <f t="array" ref="E338">SUM(IF((LEFT('2-1 采购订单物料明细表报表导出'!$K:$K,7)=E$1)*('2-1 采购订单物料明细表报表导出'!$D:$D=$A338),'2-1 采购订单物料明细表报表导出'!$H:$H,0))</f>
        <v>0</v>
      </c>
      <c r="F338" s="23" cm="1">
        <f t="array" ref="F338">SUM(IF((LEFT('2-1 采购订单物料明细表报表导出'!$K:$K,7)=F$1)*('2-1 采购订单物料明细表报表导出'!$D:$D=$A338),'2-1 采购订单物料明细表报表导出'!$H:$H,0))</f>
        <v>0</v>
      </c>
      <c r="G338" s="23" cm="1">
        <f t="array" ref="G338">SUM(IF((LEFT('2-1 采购订单物料明细表报表导出'!$K:$K,7)=G$1)*('2-1 采购订单物料明细表报表导出'!$D:$D=$A338),'2-1 采购订单物料明细表报表导出'!$H:$H,0))</f>
        <v>0</v>
      </c>
      <c r="H338" s="23" cm="1">
        <f t="array" ref="H338">SUM(IF((LEFT('2-1 采购订单物料明细表报表导出'!$K:$K,7)=H$1)*('2-1 采购订单物料明细表报表导出'!$D:$D=$A338),'2-1 采购订单物料明细表报表导出'!$H:$H,0))</f>
        <v>0</v>
      </c>
      <c r="I338" s="23" cm="1">
        <f t="array" ref="I338">SUM(IF((LEFT('2-1 采购订单物料明细表报表导出'!$K:$K,7)=I$1)*('2-1 采购订单物料明细表报表导出'!$D:$D=$A338),'2-1 采购订单物料明细表报表导出'!$H:$H,0))</f>
        <v>0</v>
      </c>
      <c r="J338" s="23" cm="1">
        <f t="array" ref="J338">SUM(IF((LEFT('2-1 采购订单物料明细表报表导出'!$K:$K,7)=J$1)*('2-1 采购订单物料明细表报表导出'!$D:$D=$A338),'2-1 采购订单物料明细表报表导出'!$H:$H,0))</f>
        <v>0</v>
      </c>
      <c r="K338" s="23" cm="1">
        <f t="array" ref="K338">SUM(IF((LEFT('2-1 采购订单物料明细表报表导出'!$K:$K,7)=K$1)*('2-1 采购订单物料明细表报表导出'!$D:$D=$A338),'2-1 采购订单物料明细表报表导出'!$H:$H,0))</f>
        <v>0</v>
      </c>
      <c r="L338" s="23" cm="1">
        <f t="array" ref="L338">SUM(IF((LEFT('2-1 采购订单物料明细表报表导出'!$K:$K,7)=L$1)*('2-1 采购订单物料明细表报表导出'!$D:$D=$A338),'2-1 采购订单物料明细表报表导出'!$H:$H,0))</f>
        <v>0</v>
      </c>
      <c r="M338" s="23" cm="1">
        <f t="array" ref="M338">SUM(IF((LEFT('2-1 采购订单物料明细表报表导出'!$K:$K,7)=M$1)*('2-1 采购订单物料明细表报表导出'!$D:$D=$A338),'2-1 采购订单物料明细表报表导出'!$H:$H,0))</f>
        <v>0</v>
      </c>
      <c r="N338" s="23" cm="1">
        <f t="array" ref="N338">SUM(IF((LEFT('2-1 采购订单物料明细表报表导出'!$K:$K,7)=N$1)*('2-1 采购订单物料明细表报表导出'!$D:$D=$A338),'2-1 采购订单物料明细表报表导出'!$H:$H,0))</f>
        <v>0</v>
      </c>
      <c r="O338" s="23" cm="1">
        <f t="array" ref="O338">SUM(IF((LEFT('2-1 采购订单物料明细表报表导出'!$K:$K,7)=O$1)*('2-1 采购订单物料明细表报表导出'!$D:$D=$A338),'2-1 采购订单物料明细表报表导出'!$H:$H,0))</f>
        <v>0</v>
      </c>
    </row>
    <row r="339" ht="29" spans="1:15">
      <c r="A339" s="20" t="s">
        <v>3646</v>
      </c>
      <c r="B339" s="26" t="s">
        <v>2088</v>
      </c>
      <c r="C339" s="27" t="s">
        <v>2089</v>
      </c>
      <c r="D339" s="23" cm="1">
        <f t="array" ref="D339">SUM(IF((LEFT('2-1 采购订单物料明细表报表导出'!$K:$K,7)=D$1)*('2-1 采购订单物料明细表报表导出'!$D:$D=$A339),'2-1 采购订单物料明细表报表导出'!$H:$H,0))</f>
        <v>0</v>
      </c>
      <c r="E339" s="23" cm="1">
        <f t="array" ref="E339">SUM(IF((LEFT('2-1 采购订单物料明细表报表导出'!$K:$K,7)=E$1)*('2-1 采购订单物料明细表报表导出'!$D:$D=$A339),'2-1 采购订单物料明细表报表导出'!$H:$H,0))</f>
        <v>0</v>
      </c>
      <c r="F339" s="23" cm="1">
        <f t="array" ref="F339">SUM(IF((LEFT('2-1 采购订单物料明细表报表导出'!$K:$K,7)=F$1)*('2-1 采购订单物料明细表报表导出'!$D:$D=$A339),'2-1 采购订单物料明细表报表导出'!$H:$H,0))</f>
        <v>0</v>
      </c>
      <c r="G339" s="23" cm="1">
        <f t="array" ref="G339">SUM(IF((LEFT('2-1 采购订单物料明细表报表导出'!$K:$K,7)=G$1)*('2-1 采购订单物料明细表报表导出'!$D:$D=$A339),'2-1 采购订单物料明细表报表导出'!$H:$H,0))</f>
        <v>0</v>
      </c>
      <c r="H339" s="23" cm="1">
        <f t="array" ref="H339">SUM(IF((LEFT('2-1 采购订单物料明细表报表导出'!$K:$K,7)=H$1)*('2-1 采购订单物料明细表报表导出'!$D:$D=$A339),'2-1 采购订单物料明细表报表导出'!$H:$H,0))</f>
        <v>0</v>
      </c>
      <c r="I339" s="23" cm="1">
        <f t="array" ref="I339">SUM(IF((LEFT('2-1 采购订单物料明细表报表导出'!$K:$K,7)=I$1)*('2-1 采购订单物料明细表报表导出'!$D:$D=$A339),'2-1 采购订单物料明细表报表导出'!$H:$H,0))</f>
        <v>0</v>
      </c>
      <c r="J339" s="23" cm="1">
        <f t="array" ref="J339">SUM(IF((LEFT('2-1 采购订单物料明细表报表导出'!$K:$K,7)=J$1)*('2-1 采购订单物料明细表报表导出'!$D:$D=$A339),'2-1 采购订单物料明细表报表导出'!$H:$H,0))</f>
        <v>0</v>
      </c>
      <c r="K339" s="23" cm="1">
        <f t="array" ref="K339">SUM(IF((LEFT('2-1 采购订单物料明细表报表导出'!$K:$K,7)=K$1)*('2-1 采购订单物料明细表报表导出'!$D:$D=$A339),'2-1 采购订单物料明细表报表导出'!$H:$H,0))</f>
        <v>0</v>
      </c>
      <c r="L339" s="23" cm="1">
        <f t="array" ref="L339">SUM(IF((LEFT('2-1 采购订单物料明细表报表导出'!$K:$K,7)=L$1)*('2-1 采购订单物料明细表报表导出'!$D:$D=$A339),'2-1 采购订单物料明细表报表导出'!$H:$H,0))</f>
        <v>0</v>
      </c>
      <c r="M339" s="23" cm="1">
        <f t="array" ref="M339">SUM(IF((LEFT('2-1 采购订单物料明细表报表导出'!$K:$K,7)=M$1)*('2-1 采购订单物料明细表报表导出'!$D:$D=$A339),'2-1 采购订单物料明细表报表导出'!$H:$H,0))</f>
        <v>0</v>
      </c>
      <c r="N339" s="23" cm="1">
        <f t="array" ref="N339">SUM(IF((LEFT('2-1 采购订单物料明细表报表导出'!$K:$K,7)=N$1)*('2-1 采购订单物料明细表报表导出'!$D:$D=$A339),'2-1 采购订单物料明细表报表导出'!$H:$H,0))</f>
        <v>0</v>
      </c>
      <c r="O339" s="23" cm="1">
        <f t="array" ref="O339">SUM(IF((LEFT('2-1 采购订单物料明细表报表导出'!$K:$K,7)=O$1)*('2-1 采购订单物料明细表报表导出'!$D:$D=$A339),'2-1 采购订单物料明细表报表导出'!$H:$H,0))</f>
        <v>0</v>
      </c>
    </row>
    <row r="340" ht="29" spans="1:15">
      <c r="A340" s="20" t="s">
        <v>3647</v>
      </c>
      <c r="B340" s="26" t="s">
        <v>2088</v>
      </c>
      <c r="C340" s="27" t="s">
        <v>2089</v>
      </c>
      <c r="D340" s="23" cm="1">
        <f t="array" ref="D340">SUM(IF((LEFT('2-1 采购订单物料明细表报表导出'!$K:$K,7)=D$1)*('2-1 采购订单物料明细表报表导出'!$D:$D=$A340),'2-1 采购订单物料明细表报表导出'!$H:$H,0))</f>
        <v>0</v>
      </c>
      <c r="E340" s="23" cm="1">
        <f t="array" ref="E340">SUM(IF((LEFT('2-1 采购订单物料明细表报表导出'!$K:$K,7)=E$1)*('2-1 采购订单物料明细表报表导出'!$D:$D=$A340),'2-1 采购订单物料明细表报表导出'!$H:$H,0))</f>
        <v>0</v>
      </c>
      <c r="F340" s="23" cm="1">
        <f t="array" ref="F340">SUM(IF((LEFT('2-1 采购订单物料明细表报表导出'!$K:$K,7)=F$1)*('2-1 采购订单物料明细表报表导出'!$D:$D=$A340),'2-1 采购订单物料明细表报表导出'!$H:$H,0))</f>
        <v>0</v>
      </c>
      <c r="G340" s="23" cm="1">
        <f t="array" ref="G340">SUM(IF((LEFT('2-1 采购订单物料明细表报表导出'!$K:$K,7)=G$1)*('2-1 采购订单物料明细表报表导出'!$D:$D=$A340),'2-1 采购订单物料明细表报表导出'!$H:$H,0))</f>
        <v>0</v>
      </c>
      <c r="H340" s="23" cm="1">
        <f t="array" ref="H340">SUM(IF((LEFT('2-1 采购订单物料明细表报表导出'!$K:$K,7)=H$1)*('2-1 采购订单物料明细表报表导出'!$D:$D=$A340),'2-1 采购订单物料明细表报表导出'!$H:$H,0))</f>
        <v>0</v>
      </c>
      <c r="I340" s="23" cm="1">
        <f t="array" ref="I340">SUM(IF((LEFT('2-1 采购订单物料明细表报表导出'!$K:$K,7)=I$1)*('2-1 采购订单物料明细表报表导出'!$D:$D=$A340),'2-1 采购订单物料明细表报表导出'!$H:$H,0))</f>
        <v>0</v>
      </c>
      <c r="J340" s="23" cm="1">
        <f t="array" ref="J340">SUM(IF((LEFT('2-1 采购订单物料明细表报表导出'!$K:$K,7)=J$1)*('2-1 采购订单物料明细表报表导出'!$D:$D=$A340),'2-1 采购订单物料明细表报表导出'!$H:$H,0))</f>
        <v>0</v>
      </c>
      <c r="K340" s="23" cm="1">
        <f t="array" ref="K340">SUM(IF((LEFT('2-1 采购订单物料明细表报表导出'!$K:$K,7)=K$1)*('2-1 采购订单物料明细表报表导出'!$D:$D=$A340),'2-1 采购订单物料明细表报表导出'!$H:$H,0))</f>
        <v>0</v>
      </c>
      <c r="L340" s="23" cm="1">
        <f t="array" ref="L340">SUM(IF((LEFT('2-1 采购订单物料明细表报表导出'!$K:$K,7)=L$1)*('2-1 采购订单物料明细表报表导出'!$D:$D=$A340),'2-1 采购订单物料明细表报表导出'!$H:$H,0))</f>
        <v>0</v>
      </c>
      <c r="M340" s="23" cm="1">
        <f t="array" ref="M340">SUM(IF((LEFT('2-1 采购订单物料明细表报表导出'!$K:$K,7)=M$1)*('2-1 采购订单物料明细表报表导出'!$D:$D=$A340),'2-1 采购订单物料明细表报表导出'!$H:$H,0))</f>
        <v>0</v>
      </c>
      <c r="N340" s="23" cm="1">
        <f t="array" ref="N340">SUM(IF((LEFT('2-1 采购订单物料明细表报表导出'!$K:$K,7)=N$1)*('2-1 采购订单物料明细表报表导出'!$D:$D=$A340),'2-1 采购订单物料明细表报表导出'!$H:$H,0))</f>
        <v>0</v>
      </c>
      <c r="O340" s="23" cm="1">
        <f t="array" ref="O340">SUM(IF((LEFT('2-1 采购订单物料明细表报表导出'!$K:$K,7)=O$1)*('2-1 采购订单物料明细表报表导出'!$D:$D=$A340),'2-1 采购订单物料明细表报表导出'!$H:$H,0))</f>
        <v>0</v>
      </c>
    </row>
    <row r="341" ht="29" spans="1:15">
      <c r="A341" s="20" t="s">
        <v>3648</v>
      </c>
      <c r="B341" s="26" t="s">
        <v>2088</v>
      </c>
      <c r="C341" s="27" t="s">
        <v>2089</v>
      </c>
      <c r="D341" s="23" cm="1">
        <f t="array" ref="D341">SUM(IF((LEFT('2-1 采购订单物料明细表报表导出'!$K:$K,7)=D$1)*('2-1 采购订单物料明细表报表导出'!$D:$D=$A341),'2-1 采购订单物料明细表报表导出'!$H:$H,0))</f>
        <v>0</v>
      </c>
      <c r="E341" s="23" cm="1">
        <f t="array" ref="E341">SUM(IF((LEFT('2-1 采购订单物料明细表报表导出'!$K:$K,7)=E$1)*('2-1 采购订单物料明细表报表导出'!$D:$D=$A341),'2-1 采购订单物料明细表报表导出'!$H:$H,0))</f>
        <v>0</v>
      </c>
      <c r="F341" s="23" cm="1">
        <f t="array" ref="F341">SUM(IF((LEFT('2-1 采购订单物料明细表报表导出'!$K:$K,7)=F$1)*('2-1 采购订单物料明细表报表导出'!$D:$D=$A341),'2-1 采购订单物料明细表报表导出'!$H:$H,0))</f>
        <v>0</v>
      </c>
      <c r="G341" s="23" cm="1">
        <f t="array" ref="G341">SUM(IF((LEFT('2-1 采购订单物料明细表报表导出'!$K:$K,7)=G$1)*('2-1 采购订单物料明细表报表导出'!$D:$D=$A341),'2-1 采购订单物料明细表报表导出'!$H:$H,0))</f>
        <v>0</v>
      </c>
      <c r="H341" s="23" cm="1">
        <f t="array" ref="H341">SUM(IF((LEFT('2-1 采购订单物料明细表报表导出'!$K:$K,7)=H$1)*('2-1 采购订单物料明细表报表导出'!$D:$D=$A341),'2-1 采购订单物料明细表报表导出'!$H:$H,0))</f>
        <v>0</v>
      </c>
      <c r="I341" s="23" cm="1">
        <f t="array" ref="I341">SUM(IF((LEFT('2-1 采购订单物料明细表报表导出'!$K:$K,7)=I$1)*('2-1 采购订单物料明细表报表导出'!$D:$D=$A341),'2-1 采购订单物料明细表报表导出'!$H:$H,0))</f>
        <v>0</v>
      </c>
      <c r="J341" s="23" cm="1">
        <f t="array" ref="J341">SUM(IF((LEFT('2-1 采购订单物料明细表报表导出'!$K:$K,7)=J$1)*('2-1 采购订单物料明细表报表导出'!$D:$D=$A341),'2-1 采购订单物料明细表报表导出'!$H:$H,0))</f>
        <v>0</v>
      </c>
      <c r="K341" s="23" cm="1">
        <f t="array" ref="K341">SUM(IF((LEFT('2-1 采购订单物料明细表报表导出'!$K:$K,7)=K$1)*('2-1 采购订单物料明细表报表导出'!$D:$D=$A341),'2-1 采购订单物料明细表报表导出'!$H:$H,0))</f>
        <v>0</v>
      </c>
      <c r="L341" s="23" cm="1">
        <f t="array" ref="L341">SUM(IF((LEFT('2-1 采购订单物料明细表报表导出'!$K:$K,7)=L$1)*('2-1 采购订单物料明细表报表导出'!$D:$D=$A341),'2-1 采购订单物料明细表报表导出'!$H:$H,0))</f>
        <v>0</v>
      </c>
      <c r="M341" s="23" cm="1">
        <f t="array" ref="M341">SUM(IF((LEFT('2-1 采购订单物料明细表报表导出'!$K:$K,7)=M$1)*('2-1 采购订单物料明细表报表导出'!$D:$D=$A341),'2-1 采购订单物料明细表报表导出'!$H:$H,0))</f>
        <v>0</v>
      </c>
      <c r="N341" s="23" cm="1">
        <f t="array" ref="N341">SUM(IF((LEFT('2-1 采购订单物料明细表报表导出'!$K:$K,7)=N$1)*('2-1 采购订单物料明细表报表导出'!$D:$D=$A341),'2-1 采购订单物料明细表报表导出'!$H:$H,0))</f>
        <v>0</v>
      </c>
      <c r="O341" s="23" cm="1">
        <f t="array" ref="O341">SUM(IF((LEFT('2-1 采购订单物料明细表报表导出'!$K:$K,7)=O$1)*('2-1 采购订单物料明细表报表导出'!$D:$D=$A341),'2-1 采购订单物料明细表报表导出'!$H:$H,0))</f>
        <v>0</v>
      </c>
    </row>
    <row r="342" ht="29" spans="1:15">
      <c r="A342" s="20" t="s">
        <v>3649</v>
      </c>
      <c r="B342" s="26" t="s">
        <v>2088</v>
      </c>
      <c r="C342" s="27" t="s">
        <v>2089</v>
      </c>
      <c r="D342" s="23" cm="1">
        <f t="array" ref="D342">SUM(IF((LEFT('2-1 采购订单物料明细表报表导出'!$K:$K,7)=D$1)*('2-1 采购订单物料明细表报表导出'!$D:$D=$A342),'2-1 采购订单物料明细表报表导出'!$H:$H,0))</f>
        <v>0</v>
      </c>
      <c r="E342" s="23" cm="1">
        <f t="array" ref="E342">SUM(IF((LEFT('2-1 采购订单物料明细表报表导出'!$K:$K,7)=E$1)*('2-1 采购订单物料明细表报表导出'!$D:$D=$A342),'2-1 采购订单物料明细表报表导出'!$H:$H,0))</f>
        <v>0</v>
      </c>
      <c r="F342" s="23" cm="1">
        <f t="array" ref="F342">SUM(IF((LEFT('2-1 采购订单物料明细表报表导出'!$K:$K,7)=F$1)*('2-1 采购订单物料明细表报表导出'!$D:$D=$A342),'2-1 采购订单物料明细表报表导出'!$H:$H,0))</f>
        <v>0</v>
      </c>
      <c r="G342" s="23" cm="1">
        <f t="array" ref="G342">SUM(IF((LEFT('2-1 采购订单物料明细表报表导出'!$K:$K,7)=G$1)*('2-1 采购订单物料明细表报表导出'!$D:$D=$A342),'2-1 采购订单物料明细表报表导出'!$H:$H,0))</f>
        <v>0</v>
      </c>
      <c r="H342" s="23" cm="1">
        <f t="array" ref="H342">SUM(IF((LEFT('2-1 采购订单物料明细表报表导出'!$K:$K,7)=H$1)*('2-1 采购订单物料明细表报表导出'!$D:$D=$A342),'2-1 采购订单物料明细表报表导出'!$H:$H,0))</f>
        <v>0</v>
      </c>
      <c r="I342" s="23" cm="1">
        <f t="array" ref="I342">SUM(IF((LEFT('2-1 采购订单物料明细表报表导出'!$K:$K,7)=I$1)*('2-1 采购订单物料明细表报表导出'!$D:$D=$A342),'2-1 采购订单物料明细表报表导出'!$H:$H,0))</f>
        <v>0</v>
      </c>
      <c r="J342" s="23" cm="1">
        <f t="array" ref="J342">SUM(IF((LEFT('2-1 采购订单物料明细表报表导出'!$K:$K,7)=J$1)*('2-1 采购订单物料明细表报表导出'!$D:$D=$A342),'2-1 采购订单物料明细表报表导出'!$H:$H,0))</f>
        <v>0</v>
      </c>
      <c r="K342" s="23" cm="1">
        <f t="array" ref="K342">SUM(IF((LEFT('2-1 采购订单物料明细表报表导出'!$K:$K,7)=K$1)*('2-1 采购订单物料明细表报表导出'!$D:$D=$A342),'2-1 采购订单物料明细表报表导出'!$H:$H,0))</f>
        <v>0</v>
      </c>
      <c r="L342" s="23" cm="1">
        <f t="array" ref="L342">SUM(IF((LEFT('2-1 采购订单物料明细表报表导出'!$K:$K,7)=L$1)*('2-1 采购订单物料明细表报表导出'!$D:$D=$A342),'2-1 采购订单物料明细表报表导出'!$H:$H,0))</f>
        <v>0</v>
      </c>
      <c r="M342" s="23" cm="1">
        <f t="array" ref="M342">SUM(IF((LEFT('2-1 采购订单物料明细表报表导出'!$K:$K,7)=M$1)*('2-1 采购订单物料明细表报表导出'!$D:$D=$A342),'2-1 采购订单物料明细表报表导出'!$H:$H,0))</f>
        <v>0</v>
      </c>
      <c r="N342" s="23" cm="1">
        <f t="array" ref="N342">SUM(IF((LEFT('2-1 采购订单物料明细表报表导出'!$K:$K,7)=N$1)*('2-1 采购订单物料明细表报表导出'!$D:$D=$A342),'2-1 采购订单物料明细表报表导出'!$H:$H,0))</f>
        <v>0</v>
      </c>
      <c r="O342" s="23" cm="1">
        <f t="array" ref="O342">SUM(IF((LEFT('2-1 采购订单物料明细表报表导出'!$K:$K,7)=O$1)*('2-1 采购订单物料明细表报表导出'!$D:$D=$A342),'2-1 采购订单物料明细表报表导出'!$H:$H,0))</f>
        <v>0</v>
      </c>
    </row>
    <row r="343" ht="29" spans="1:15">
      <c r="A343" s="20" t="s">
        <v>3650</v>
      </c>
      <c r="B343" s="26" t="s">
        <v>2088</v>
      </c>
      <c r="C343" s="27" t="s">
        <v>2089</v>
      </c>
      <c r="D343" s="23" cm="1">
        <f t="array" ref="D343">SUM(IF((LEFT('2-1 采购订单物料明细表报表导出'!$K:$K,7)=D$1)*('2-1 采购订单物料明细表报表导出'!$D:$D=$A343),'2-1 采购订单物料明细表报表导出'!$H:$H,0))</f>
        <v>0</v>
      </c>
      <c r="E343" s="23" cm="1">
        <f t="array" ref="E343">SUM(IF((LEFT('2-1 采购订单物料明细表报表导出'!$K:$K,7)=E$1)*('2-1 采购订单物料明细表报表导出'!$D:$D=$A343),'2-1 采购订单物料明细表报表导出'!$H:$H,0))</f>
        <v>0</v>
      </c>
      <c r="F343" s="23" cm="1">
        <f t="array" ref="F343">SUM(IF((LEFT('2-1 采购订单物料明细表报表导出'!$K:$K,7)=F$1)*('2-1 采购订单物料明细表报表导出'!$D:$D=$A343),'2-1 采购订单物料明细表报表导出'!$H:$H,0))</f>
        <v>0</v>
      </c>
      <c r="G343" s="23" cm="1">
        <f t="array" ref="G343">SUM(IF((LEFT('2-1 采购订单物料明细表报表导出'!$K:$K,7)=G$1)*('2-1 采购订单物料明细表报表导出'!$D:$D=$A343),'2-1 采购订单物料明细表报表导出'!$H:$H,0))</f>
        <v>0</v>
      </c>
      <c r="H343" s="23" cm="1">
        <f t="array" ref="H343">SUM(IF((LEFT('2-1 采购订单物料明细表报表导出'!$K:$K,7)=H$1)*('2-1 采购订单物料明细表报表导出'!$D:$D=$A343),'2-1 采购订单物料明细表报表导出'!$H:$H,0))</f>
        <v>0</v>
      </c>
      <c r="I343" s="23" cm="1">
        <f t="array" ref="I343">SUM(IF((LEFT('2-1 采购订单物料明细表报表导出'!$K:$K,7)=I$1)*('2-1 采购订单物料明细表报表导出'!$D:$D=$A343),'2-1 采购订单物料明细表报表导出'!$H:$H,0))</f>
        <v>0</v>
      </c>
      <c r="J343" s="23" cm="1">
        <f t="array" ref="J343">SUM(IF((LEFT('2-1 采购订单物料明细表报表导出'!$K:$K,7)=J$1)*('2-1 采购订单物料明细表报表导出'!$D:$D=$A343),'2-1 采购订单物料明细表报表导出'!$H:$H,0))</f>
        <v>0</v>
      </c>
      <c r="K343" s="23" cm="1">
        <f t="array" ref="K343">SUM(IF((LEFT('2-1 采购订单物料明细表报表导出'!$K:$K,7)=K$1)*('2-1 采购订单物料明细表报表导出'!$D:$D=$A343),'2-1 采购订单物料明细表报表导出'!$H:$H,0))</f>
        <v>0</v>
      </c>
      <c r="L343" s="23" cm="1">
        <f t="array" ref="L343">SUM(IF((LEFT('2-1 采购订单物料明细表报表导出'!$K:$K,7)=L$1)*('2-1 采购订单物料明细表报表导出'!$D:$D=$A343),'2-1 采购订单物料明细表报表导出'!$H:$H,0))</f>
        <v>0</v>
      </c>
      <c r="M343" s="23" cm="1">
        <f t="array" ref="M343">SUM(IF((LEFT('2-1 采购订单物料明细表报表导出'!$K:$K,7)=M$1)*('2-1 采购订单物料明细表报表导出'!$D:$D=$A343),'2-1 采购订单物料明细表报表导出'!$H:$H,0))</f>
        <v>0</v>
      </c>
      <c r="N343" s="23" cm="1">
        <f t="array" ref="N343">SUM(IF((LEFT('2-1 采购订单物料明细表报表导出'!$K:$K,7)=N$1)*('2-1 采购订单物料明细表报表导出'!$D:$D=$A343),'2-1 采购订单物料明细表报表导出'!$H:$H,0))</f>
        <v>0</v>
      </c>
      <c r="O343" s="23" cm="1">
        <f t="array" ref="O343">SUM(IF((LEFT('2-1 采购订单物料明细表报表导出'!$K:$K,7)=O$1)*('2-1 采购订单物料明细表报表导出'!$D:$D=$A343),'2-1 采购订单物料明细表报表导出'!$H:$H,0))</f>
        <v>0</v>
      </c>
    </row>
    <row r="344" ht="29" spans="1:15">
      <c r="A344" s="20" t="s">
        <v>3651</v>
      </c>
      <c r="B344" s="26" t="s">
        <v>2088</v>
      </c>
      <c r="C344" s="27" t="s">
        <v>2089</v>
      </c>
      <c r="D344" s="23" cm="1">
        <f t="array" ref="D344">SUM(IF((LEFT('2-1 采购订单物料明细表报表导出'!$K:$K,7)=D$1)*('2-1 采购订单物料明细表报表导出'!$D:$D=$A344),'2-1 采购订单物料明细表报表导出'!$H:$H,0))</f>
        <v>0</v>
      </c>
      <c r="E344" s="23" cm="1">
        <f t="array" ref="E344">SUM(IF((LEFT('2-1 采购订单物料明细表报表导出'!$K:$K,7)=E$1)*('2-1 采购订单物料明细表报表导出'!$D:$D=$A344),'2-1 采购订单物料明细表报表导出'!$H:$H,0))</f>
        <v>0</v>
      </c>
      <c r="F344" s="23" cm="1">
        <f t="array" ref="F344">SUM(IF((LEFT('2-1 采购订单物料明细表报表导出'!$K:$K,7)=F$1)*('2-1 采购订单物料明细表报表导出'!$D:$D=$A344),'2-1 采购订单物料明细表报表导出'!$H:$H,0))</f>
        <v>0</v>
      </c>
      <c r="G344" s="23" cm="1">
        <f t="array" ref="G344">SUM(IF((LEFT('2-1 采购订单物料明细表报表导出'!$K:$K,7)=G$1)*('2-1 采购订单物料明细表报表导出'!$D:$D=$A344),'2-1 采购订单物料明细表报表导出'!$H:$H,0))</f>
        <v>0</v>
      </c>
      <c r="H344" s="23" cm="1">
        <f t="array" ref="H344">SUM(IF((LEFT('2-1 采购订单物料明细表报表导出'!$K:$K,7)=H$1)*('2-1 采购订单物料明细表报表导出'!$D:$D=$A344),'2-1 采购订单物料明细表报表导出'!$H:$H,0))</f>
        <v>0</v>
      </c>
      <c r="I344" s="23" cm="1">
        <f t="array" ref="I344">SUM(IF((LEFT('2-1 采购订单物料明细表报表导出'!$K:$K,7)=I$1)*('2-1 采购订单物料明细表报表导出'!$D:$D=$A344),'2-1 采购订单物料明细表报表导出'!$H:$H,0))</f>
        <v>0</v>
      </c>
      <c r="J344" s="23" cm="1">
        <f t="array" ref="J344">SUM(IF((LEFT('2-1 采购订单物料明细表报表导出'!$K:$K,7)=J$1)*('2-1 采购订单物料明细表报表导出'!$D:$D=$A344),'2-1 采购订单物料明细表报表导出'!$H:$H,0))</f>
        <v>0</v>
      </c>
      <c r="K344" s="23" cm="1">
        <f t="array" ref="K344">SUM(IF((LEFT('2-1 采购订单物料明细表报表导出'!$K:$K,7)=K$1)*('2-1 采购订单物料明细表报表导出'!$D:$D=$A344),'2-1 采购订单物料明细表报表导出'!$H:$H,0))</f>
        <v>0</v>
      </c>
      <c r="L344" s="23" cm="1">
        <f t="array" ref="L344">SUM(IF((LEFT('2-1 采购订单物料明细表报表导出'!$K:$K,7)=L$1)*('2-1 采购订单物料明细表报表导出'!$D:$D=$A344),'2-1 采购订单物料明细表报表导出'!$H:$H,0))</f>
        <v>0</v>
      </c>
      <c r="M344" s="23" cm="1">
        <f t="array" ref="M344">SUM(IF((LEFT('2-1 采购订单物料明细表报表导出'!$K:$K,7)=M$1)*('2-1 采购订单物料明细表报表导出'!$D:$D=$A344),'2-1 采购订单物料明细表报表导出'!$H:$H,0))</f>
        <v>0</v>
      </c>
      <c r="N344" s="23" cm="1">
        <f t="array" ref="N344">SUM(IF((LEFT('2-1 采购订单物料明细表报表导出'!$K:$K,7)=N$1)*('2-1 采购订单物料明细表报表导出'!$D:$D=$A344),'2-1 采购订单物料明细表报表导出'!$H:$H,0))</f>
        <v>0</v>
      </c>
      <c r="O344" s="23" cm="1">
        <f t="array" ref="O344">SUM(IF((LEFT('2-1 采购订单物料明细表报表导出'!$K:$K,7)=O$1)*('2-1 采购订单物料明细表报表导出'!$D:$D=$A344),'2-1 采购订单物料明细表报表导出'!$H:$H,0))</f>
        <v>0</v>
      </c>
    </row>
    <row r="345" ht="29" spans="1:15">
      <c r="A345" s="20" t="s">
        <v>3652</v>
      </c>
      <c r="B345" s="26" t="s">
        <v>2088</v>
      </c>
      <c r="C345" s="27" t="s">
        <v>2089</v>
      </c>
      <c r="D345" s="23" cm="1">
        <f t="array" ref="D345">SUM(IF((LEFT('2-1 采购订单物料明细表报表导出'!$K:$K,7)=D$1)*('2-1 采购订单物料明细表报表导出'!$D:$D=$A345),'2-1 采购订单物料明细表报表导出'!$H:$H,0))</f>
        <v>0</v>
      </c>
      <c r="E345" s="23" cm="1">
        <f t="array" ref="E345">SUM(IF((LEFT('2-1 采购订单物料明细表报表导出'!$K:$K,7)=E$1)*('2-1 采购订单物料明细表报表导出'!$D:$D=$A345),'2-1 采购订单物料明细表报表导出'!$H:$H,0))</f>
        <v>0</v>
      </c>
      <c r="F345" s="23" cm="1">
        <f t="array" ref="F345">SUM(IF((LEFT('2-1 采购订单物料明细表报表导出'!$K:$K,7)=F$1)*('2-1 采购订单物料明细表报表导出'!$D:$D=$A345),'2-1 采购订单物料明细表报表导出'!$H:$H,0))</f>
        <v>0</v>
      </c>
      <c r="G345" s="23" cm="1">
        <f t="array" ref="G345">SUM(IF((LEFT('2-1 采购订单物料明细表报表导出'!$K:$K,7)=G$1)*('2-1 采购订单物料明细表报表导出'!$D:$D=$A345),'2-1 采购订单物料明细表报表导出'!$H:$H,0))</f>
        <v>0</v>
      </c>
      <c r="H345" s="23" cm="1">
        <f t="array" ref="H345">SUM(IF((LEFT('2-1 采购订单物料明细表报表导出'!$K:$K,7)=H$1)*('2-1 采购订单物料明细表报表导出'!$D:$D=$A345),'2-1 采购订单物料明细表报表导出'!$H:$H,0))</f>
        <v>0</v>
      </c>
      <c r="I345" s="23" cm="1">
        <f t="array" ref="I345">SUM(IF((LEFT('2-1 采购订单物料明细表报表导出'!$K:$K,7)=I$1)*('2-1 采购订单物料明细表报表导出'!$D:$D=$A345),'2-1 采购订单物料明细表报表导出'!$H:$H,0))</f>
        <v>0</v>
      </c>
      <c r="J345" s="23" cm="1">
        <f t="array" ref="J345">SUM(IF((LEFT('2-1 采购订单物料明细表报表导出'!$K:$K,7)=J$1)*('2-1 采购订单物料明细表报表导出'!$D:$D=$A345),'2-1 采购订单物料明细表报表导出'!$H:$H,0))</f>
        <v>0</v>
      </c>
      <c r="K345" s="23" cm="1">
        <f t="array" ref="K345">SUM(IF((LEFT('2-1 采购订单物料明细表报表导出'!$K:$K,7)=K$1)*('2-1 采购订单物料明细表报表导出'!$D:$D=$A345),'2-1 采购订单物料明细表报表导出'!$H:$H,0))</f>
        <v>0</v>
      </c>
      <c r="L345" s="23" cm="1">
        <f t="array" ref="L345">SUM(IF((LEFT('2-1 采购订单物料明细表报表导出'!$K:$K,7)=L$1)*('2-1 采购订单物料明细表报表导出'!$D:$D=$A345),'2-1 采购订单物料明细表报表导出'!$H:$H,0))</f>
        <v>0</v>
      </c>
      <c r="M345" s="23" cm="1">
        <f t="array" ref="M345">SUM(IF((LEFT('2-1 采购订单物料明细表报表导出'!$K:$K,7)=M$1)*('2-1 采购订单物料明细表报表导出'!$D:$D=$A345),'2-1 采购订单物料明细表报表导出'!$H:$H,0))</f>
        <v>0</v>
      </c>
      <c r="N345" s="23" cm="1">
        <f t="array" ref="N345">SUM(IF((LEFT('2-1 采购订单物料明细表报表导出'!$K:$K,7)=N$1)*('2-1 采购订单物料明细表报表导出'!$D:$D=$A345),'2-1 采购订单物料明细表报表导出'!$H:$H,0))</f>
        <v>0</v>
      </c>
      <c r="O345" s="23" cm="1">
        <f t="array" ref="O345">SUM(IF((LEFT('2-1 采购订单物料明细表报表导出'!$K:$K,7)=O$1)*('2-1 采购订单物料明细表报表导出'!$D:$D=$A345),'2-1 采购订单物料明细表报表导出'!$H:$H,0))</f>
        <v>0</v>
      </c>
    </row>
    <row r="346" ht="29" spans="1:15">
      <c r="A346" s="20" t="s">
        <v>3653</v>
      </c>
      <c r="B346" s="26" t="s">
        <v>2088</v>
      </c>
      <c r="C346" s="27" t="s">
        <v>2089</v>
      </c>
      <c r="D346" s="23" cm="1">
        <f t="array" ref="D346">SUM(IF((LEFT('2-1 采购订单物料明细表报表导出'!$K:$K,7)=D$1)*('2-1 采购订单物料明细表报表导出'!$D:$D=$A346),'2-1 采购订单物料明细表报表导出'!$H:$H,0))</f>
        <v>0</v>
      </c>
      <c r="E346" s="23" cm="1">
        <f t="array" ref="E346">SUM(IF((LEFT('2-1 采购订单物料明细表报表导出'!$K:$K,7)=E$1)*('2-1 采购订单物料明细表报表导出'!$D:$D=$A346),'2-1 采购订单物料明细表报表导出'!$H:$H,0))</f>
        <v>0</v>
      </c>
      <c r="F346" s="23" cm="1">
        <f t="array" ref="F346">SUM(IF((LEFT('2-1 采购订单物料明细表报表导出'!$K:$K,7)=F$1)*('2-1 采购订单物料明细表报表导出'!$D:$D=$A346),'2-1 采购订单物料明细表报表导出'!$H:$H,0))</f>
        <v>0</v>
      </c>
      <c r="G346" s="23" cm="1">
        <f t="array" ref="G346">SUM(IF((LEFT('2-1 采购订单物料明细表报表导出'!$K:$K,7)=G$1)*('2-1 采购订单物料明细表报表导出'!$D:$D=$A346),'2-1 采购订单物料明细表报表导出'!$H:$H,0))</f>
        <v>0</v>
      </c>
      <c r="H346" s="23" cm="1">
        <f t="array" ref="H346">SUM(IF((LEFT('2-1 采购订单物料明细表报表导出'!$K:$K,7)=H$1)*('2-1 采购订单物料明细表报表导出'!$D:$D=$A346),'2-1 采购订单物料明细表报表导出'!$H:$H,0))</f>
        <v>0</v>
      </c>
      <c r="I346" s="23" cm="1">
        <f t="array" ref="I346">SUM(IF((LEFT('2-1 采购订单物料明细表报表导出'!$K:$K,7)=I$1)*('2-1 采购订单物料明细表报表导出'!$D:$D=$A346),'2-1 采购订单物料明细表报表导出'!$H:$H,0))</f>
        <v>0</v>
      </c>
      <c r="J346" s="23" cm="1">
        <f t="array" ref="J346">SUM(IF((LEFT('2-1 采购订单物料明细表报表导出'!$K:$K,7)=J$1)*('2-1 采购订单物料明细表报表导出'!$D:$D=$A346),'2-1 采购订单物料明细表报表导出'!$H:$H,0))</f>
        <v>0</v>
      </c>
      <c r="K346" s="23" cm="1">
        <f t="array" ref="K346">SUM(IF((LEFT('2-1 采购订单物料明细表报表导出'!$K:$K,7)=K$1)*('2-1 采购订单物料明细表报表导出'!$D:$D=$A346),'2-1 采购订单物料明细表报表导出'!$H:$H,0))</f>
        <v>0</v>
      </c>
      <c r="L346" s="23" cm="1">
        <f t="array" ref="L346">SUM(IF((LEFT('2-1 采购订单物料明细表报表导出'!$K:$K,7)=L$1)*('2-1 采购订单物料明细表报表导出'!$D:$D=$A346),'2-1 采购订单物料明细表报表导出'!$H:$H,0))</f>
        <v>0</v>
      </c>
      <c r="M346" s="23" cm="1">
        <f t="array" ref="M346">SUM(IF((LEFT('2-1 采购订单物料明细表报表导出'!$K:$K,7)=M$1)*('2-1 采购订单物料明细表报表导出'!$D:$D=$A346),'2-1 采购订单物料明细表报表导出'!$H:$H,0))</f>
        <v>0</v>
      </c>
      <c r="N346" s="23" cm="1">
        <f t="array" ref="N346">SUM(IF((LEFT('2-1 采购订单物料明细表报表导出'!$K:$K,7)=N$1)*('2-1 采购订单物料明细表报表导出'!$D:$D=$A346),'2-1 采购订单物料明细表报表导出'!$H:$H,0))</f>
        <v>0</v>
      </c>
      <c r="O346" s="23" cm="1">
        <f t="array" ref="O346">SUM(IF((LEFT('2-1 采购订单物料明细表报表导出'!$K:$K,7)=O$1)*('2-1 采购订单物料明细表报表导出'!$D:$D=$A346),'2-1 采购订单物料明细表报表导出'!$H:$H,0))</f>
        <v>0</v>
      </c>
    </row>
    <row r="347" ht="29" spans="1:15">
      <c r="A347" s="20" t="s">
        <v>3654</v>
      </c>
      <c r="B347" s="26" t="s">
        <v>2088</v>
      </c>
      <c r="C347" s="27" t="s">
        <v>2089</v>
      </c>
      <c r="D347" s="23" cm="1">
        <f t="array" ref="D347">SUM(IF((LEFT('2-1 采购订单物料明细表报表导出'!$K:$K,7)=D$1)*('2-1 采购订单物料明细表报表导出'!$D:$D=$A347),'2-1 采购订单物料明细表报表导出'!$H:$H,0))</f>
        <v>0</v>
      </c>
      <c r="E347" s="23" cm="1">
        <f t="array" ref="E347">SUM(IF((LEFT('2-1 采购订单物料明细表报表导出'!$K:$K,7)=E$1)*('2-1 采购订单物料明细表报表导出'!$D:$D=$A347),'2-1 采购订单物料明细表报表导出'!$H:$H,0))</f>
        <v>0</v>
      </c>
      <c r="F347" s="23" cm="1">
        <f t="array" ref="F347">SUM(IF((LEFT('2-1 采购订单物料明细表报表导出'!$K:$K,7)=F$1)*('2-1 采购订单物料明细表报表导出'!$D:$D=$A347),'2-1 采购订单物料明细表报表导出'!$H:$H,0))</f>
        <v>0</v>
      </c>
      <c r="G347" s="23" cm="1">
        <f t="array" ref="G347">SUM(IF((LEFT('2-1 采购订单物料明细表报表导出'!$K:$K,7)=G$1)*('2-1 采购订单物料明细表报表导出'!$D:$D=$A347),'2-1 采购订单物料明细表报表导出'!$H:$H,0))</f>
        <v>0</v>
      </c>
      <c r="H347" s="23" cm="1">
        <f t="array" ref="H347">SUM(IF((LEFT('2-1 采购订单物料明细表报表导出'!$K:$K,7)=H$1)*('2-1 采购订单物料明细表报表导出'!$D:$D=$A347),'2-1 采购订单物料明细表报表导出'!$H:$H,0))</f>
        <v>0</v>
      </c>
      <c r="I347" s="23" cm="1">
        <f t="array" ref="I347">SUM(IF((LEFT('2-1 采购订单物料明细表报表导出'!$K:$K,7)=I$1)*('2-1 采购订单物料明细表报表导出'!$D:$D=$A347),'2-1 采购订单物料明细表报表导出'!$H:$H,0))</f>
        <v>0</v>
      </c>
      <c r="J347" s="23" cm="1">
        <f t="array" ref="J347">SUM(IF((LEFT('2-1 采购订单物料明细表报表导出'!$K:$K,7)=J$1)*('2-1 采购订单物料明细表报表导出'!$D:$D=$A347),'2-1 采购订单物料明细表报表导出'!$H:$H,0))</f>
        <v>0</v>
      </c>
      <c r="K347" s="23" cm="1">
        <f t="array" ref="K347">SUM(IF((LEFT('2-1 采购订单物料明细表报表导出'!$K:$K,7)=K$1)*('2-1 采购订单物料明细表报表导出'!$D:$D=$A347),'2-1 采购订单物料明细表报表导出'!$H:$H,0))</f>
        <v>0</v>
      </c>
      <c r="L347" s="23" cm="1">
        <f t="array" ref="L347">SUM(IF((LEFT('2-1 采购订单物料明细表报表导出'!$K:$K,7)=L$1)*('2-1 采购订单物料明细表报表导出'!$D:$D=$A347),'2-1 采购订单物料明细表报表导出'!$H:$H,0))</f>
        <v>0</v>
      </c>
      <c r="M347" s="23" cm="1">
        <f t="array" ref="M347">SUM(IF((LEFT('2-1 采购订单物料明细表报表导出'!$K:$K,7)=M$1)*('2-1 采购订单物料明细表报表导出'!$D:$D=$A347),'2-1 采购订单物料明细表报表导出'!$H:$H,0))</f>
        <v>0</v>
      </c>
      <c r="N347" s="23" cm="1">
        <f t="array" ref="N347">SUM(IF((LEFT('2-1 采购订单物料明细表报表导出'!$K:$K,7)=N$1)*('2-1 采购订单物料明细表报表导出'!$D:$D=$A347),'2-1 采购订单物料明细表报表导出'!$H:$H,0))</f>
        <v>0</v>
      </c>
      <c r="O347" s="23" cm="1">
        <f t="array" ref="O347">SUM(IF((LEFT('2-1 采购订单物料明细表报表导出'!$K:$K,7)=O$1)*('2-1 采购订单物料明细表报表导出'!$D:$D=$A347),'2-1 采购订单物料明细表报表导出'!$H:$H,0))</f>
        <v>0</v>
      </c>
    </row>
    <row r="348" ht="29" spans="1:15">
      <c r="A348" s="20" t="s">
        <v>3655</v>
      </c>
      <c r="B348" s="26" t="s">
        <v>2088</v>
      </c>
      <c r="C348" s="27" t="s">
        <v>2089</v>
      </c>
      <c r="D348" s="23" cm="1">
        <f t="array" ref="D348">SUM(IF((LEFT('2-1 采购订单物料明细表报表导出'!$K:$K,7)=D$1)*('2-1 采购订单物料明细表报表导出'!$D:$D=$A348),'2-1 采购订单物料明细表报表导出'!$H:$H,0))</f>
        <v>0</v>
      </c>
      <c r="E348" s="23" cm="1">
        <f t="array" ref="E348">SUM(IF((LEFT('2-1 采购订单物料明细表报表导出'!$K:$K,7)=E$1)*('2-1 采购订单物料明细表报表导出'!$D:$D=$A348),'2-1 采购订单物料明细表报表导出'!$H:$H,0))</f>
        <v>0</v>
      </c>
      <c r="F348" s="23" cm="1">
        <f t="array" ref="F348">SUM(IF((LEFT('2-1 采购订单物料明细表报表导出'!$K:$K,7)=F$1)*('2-1 采购订单物料明细表报表导出'!$D:$D=$A348),'2-1 采购订单物料明细表报表导出'!$H:$H,0))</f>
        <v>0</v>
      </c>
      <c r="G348" s="23" cm="1">
        <f t="array" ref="G348">SUM(IF((LEFT('2-1 采购订单物料明细表报表导出'!$K:$K,7)=G$1)*('2-1 采购订单物料明细表报表导出'!$D:$D=$A348),'2-1 采购订单物料明细表报表导出'!$H:$H,0))</f>
        <v>0</v>
      </c>
      <c r="H348" s="23" cm="1">
        <f t="array" ref="H348">SUM(IF((LEFT('2-1 采购订单物料明细表报表导出'!$K:$K,7)=H$1)*('2-1 采购订单物料明细表报表导出'!$D:$D=$A348),'2-1 采购订单物料明细表报表导出'!$H:$H,0))</f>
        <v>0</v>
      </c>
      <c r="I348" s="23" cm="1">
        <f t="array" ref="I348">SUM(IF((LEFT('2-1 采购订单物料明细表报表导出'!$K:$K,7)=I$1)*('2-1 采购订单物料明细表报表导出'!$D:$D=$A348),'2-1 采购订单物料明细表报表导出'!$H:$H,0))</f>
        <v>0</v>
      </c>
      <c r="J348" s="23" cm="1">
        <f t="array" ref="J348">SUM(IF((LEFT('2-1 采购订单物料明细表报表导出'!$K:$K,7)=J$1)*('2-1 采购订单物料明细表报表导出'!$D:$D=$A348),'2-1 采购订单物料明细表报表导出'!$H:$H,0))</f>
        <v>0</v>
      </c>
      <c r="K348" s="23" cm="1">
        <f t="array" ref="K348">SUM(IF((LEFT('2-1 采购订单物料明细表报表导出'!$K:$K,7)=K$1)*('2-1 采购订单物料明细表报表导出'!$D:$D=$A348),'2-1 采购订单物料明细表报表导出'!$H:$H,0))</f>
        <v>0</v>
      </c>
      <c r="L348" s="23" cm="1">
        <f t="array" ref="L348">SUM(IF((LEFT('2-1 采购订单物料明细表报表导出'!$K:$K,7)=L$1)*('2-1 采购订单物料明细表报表导出'!$D:$D=$A348),'2-1 采购订单物料明细表报表导出'!$H:$H,0))</f>
        <v>0</v>
      </c>
      <c r="M348" s="23" cm="1">
        <f t="array" ref="M348">SUM(IF((LEFT('2-1 采购订单物料明细表报表导出'!$K:$K,7)=M$1)*('2-1 采购订单物料明细表报表导出'!$D:$D=$A348),'2-1 采购订单物料明细表报表导出'!$H:$H,0))</f>
        <v>0</v>
      </c>
      <c r="N348" s="23" cm="1">
        <f t="array" ref="N348">SUM(IF((LEFT('2-1 采购订单物料明细表报表导出'!$K:$K,7)=N$1)*('2-1 采购订单物料明细表报表导出'!$D:$D=$A348),'2-1 采购订单物料明细表报表导出'!$H:$H,0))</f>
        <v>0</v>
      </c>
      <c r="O348" s="23" cm="1">
        <f t="array" ref="O348">SUM(IF((LEFT('2-1 采购订单物料明细表报表导出'!$K:$K,7)=O$1)*('2-1 采购订单物料明细表报表导出'!$D:$D=$A348),'2-1 采购订单物料明细表报表导出'!$H:$H,0))</f>
        <v>0</v>
      </c>
    </row>
    <row r="349" ht="29" spans="1:15">
      <c r="A349" s="20" t="s">
        <v>3656</v>
      </c>
      <c r="B349" s="26" t="s">
        <v>2088</v>
      </c>
      <c r="C349" s="27" t="s">
        <v>2089</v>
      </c>
      <c r="D349" s="23" cm="1">
        <f t="array" ref="D349">SUM(IF((LEFT('2-1 采购订单物料明细表报表导出'!$K:$K,7)=D$1)*('2-1 采购订单物料明细表报表导出'!$D:$D=$A349),'2-1 采购订单物料明细表报表导出'!$H:$H,0))</f>
        <v>0</v>
      </c>
      <c r="E349" s="23" cm="1">
        <f t="array" ref="E349">SUM(IF((LEFT('2-1 采购订单物料明细表报表导出'!$K:$K,7)=E$1)*('2-1 采购订单物料明细表报表导出'!$D:$D=$A349),'2-1 采购订单物料明细表报表导出'!$H:$H,0))</f>
        <v>0</v>
      </c>
      <c r="F349" s="23" cm="1">
        <f t="array" ref="F349">SUM(IF((LEFT('2-1 采购订单物料明细表报表导出'!$K:$K,7)=F$1)*('2-1 采购订单物料明细表报表导出'!$D:$D=$A349),'2-1 采购订单物料明细表报表导出'!$H:$H,0))</f>
        <v>0</v>
      </c>
      <c r="G349" s="23" cm="1">
        <f t="array" ref="G349">SUM(IF((LEFT('2-1 采购订单物料明细表报表导出'!$K:$K,7)=G$1)*('2-1 采购订单物料明细表报表导出'!$D:$D=$A349),'2-1 采购订单物料明细表报表导出'!$H:$H,0))</f>
        <v>0</v>
      </c>
      <c r="H349" s="23" cm="1">
        <f t="array" ref="H349">SUM(IF((LEFT('2-1 采购订单物料明细表报表导出'!$K:$K,7)=H$1)*('2-1 采购订单物料明细表报表导出'!$D:$D=$A349),'2-1 采购订单物料明细表报表导出'!$H:$H,0))</f>
        <v>0</v>
      </c>
      <c r="I349" s="23" cm="1">
        <f t="array" ref="I349">SUM(IF((LEFT('2-1 采购订单物料明细表报表导出'!$K:$K,7)=I$1)*('2-1 采购订单物料明细表报表导出'!$D:$D=$A349),'2-1 采购订单物料明细表报表导出'!$H:$H,0))</f>
        <v>0</v>
      </c>
      <c r="J349" s="23" cm="1">
        <f t="array" ref="J349">SUM(IF((LEFT('2-1 采购订单物料明细表报表导出'!$K:$K,7)=J$1)*('2-1 采购订单物料明细表报表导出'!$D:$D=$A349),'2-1 采购订单物料明细表报表导出'!$H:$H,0))</f>
        <v>0</v>
      </c>
      <c r="K349" s="23" cm="1">
        <f t="array" ref="K349">SUM(IF((LEFT('2-1 采购订单物料明细表报表导出'!$K:$K,7)=K$1)*('2-1 采购订单物料明细表报表导出'!$D:$D=$A349),'2-1 采购订单物料明细表报表导出'!$H:$H,0))</f>
        <v>0</v>
      </c>
      <c r="L349" s="23" cm="1">
        <f t="array" ref="L349">SUM(IF((LEFT('2-1 采购订单物料明细表报表导出'!$K:$K,7)=L$1)*('2-1 采购订单物料明细表报表导出'!$D:$D=$A349),'2-1 采购订单物料明细表报表导出'!$H:$H,0))</f>
        <v>0</v>
      </c>
      <c r="M349" s="23" cm="1">
        <f t="array" ref="M349">SUM(IF((LEFT('2-1 采购订单物料明细表报表导出'!$K:$K,7)=M$1)*('2-1 采购订单物料明细表报表导出'!$D:$D=$A349),'2-1 采购订单物料明细表报表导出'!$H:$H,0))</f>
        <v>0</v>
      </c>
      <c r="N349" s="23" cm="1">
        <f t="array" ref="N349">SUM(IF((LEFT('2-1 采购订单物料明细表报表导出'!$K:$K,7)=N$1)*('2-1 采购订单物料明细表报表导出'!$D:$D=$A349),'2-1 采购订单物料明细表报表导出'!$H:$H,0))</f>
        <v>0</v>
      </c>
      <c r="O349" s="23" cm="1">
        <f t="array" ref="O349">SUM(IF((LEFT('2-1 采购订单物料明细表报表导出'!$K:$K,7)=O$1)*('2-1 采购订单物料明细表报表导出'!$D:$D=$A349),'2-1 采购订单物料明细表报表导出'!$H:$H,0))</f>
        <v>0</v>
      </c>
    </row>
    <row r="350" ht="29" spans="1:15">
      <c r="A350" s="20" t="s">
        <v>3657</v>
      </c>
      <c r="B350" s="26" t="s">
        <v>2088</v>
      </c>
      <c r="C350" s="27" t="s">
        <v>2089</v>
      </c>
      <c r="D350" s="23" cm="1">
        <f t="array" ref="D350">SUM(IF((LEFT('2-1 采购订单物料明细表报表导出'!$K:$K,7)=D$1)*('2-1 采购订单物料明细表报表导出'!$D:$D=$A350),'2-1 采购订单物料明细表报表导出'!$H:$H,0))</f>
        <v>0</v>
      </c>
      <c r="E350" s="23" cm="1">
        <f t="array" ref="E350">SUM(IF((LEFT('2-1 采购订单物料明细表报表导出'!$K:$K,7)=E$1)*('2-1 采购订单物料明细表报表导出'!$D:$D=$A350),'2-1 采购订单物料明细表报表导出'!$H:$H,0))</f>
        <v>0</v>
      </c>
      <c r="F350" s="23" cm="1">
        <f t="array" ref="F350">SUM(IF((LEFT('2-1 采购订单物料明细表报表导出'!$K:$K,7)=F$1)*('2-1 采购订单物料明细表报表导出'!$D:$D=$A350),'2-1 采购订单物料明细表报表导出'!$H:$H,0))</f>
        <v>0</v>
      </c>
      <c r="G350" s="23" cm="1">
        <f t="array" ref="G350">SUM(IF((LEFT('2-1 采购订单物料明细表报表导出'!$K:$K,7)=G$1)*('2-1 采购订单物料明细表报表导出'!$D:$D=$A350),'2-1 采购订单物料明细表报表导出'!$H:$H,0))</f>
        <v>0</v>
      </c>
      <c r="H350" s="23" cm="1">
        <f t="array" ref="H350">SUM(IF((LEFT('2-1 采购订单物料明细表报表导出'!$K:$K,7)=H$1)*('2-1 采购订单物料明细表报表导出'!$D:$D=$A350),'2-1 采购订单物料明细表报表导出'!$H:$H,0))</f>
        <v>0</v>
      </c>
      <c r="I350" s="23" cm="1">
        <f t="array" ref="I350">SUM(IF((LEFT('2-1 采购订单物料明细表报表导出'!$K:$K,7)=I$1)*('2-1 采购订单物料明细表报表导出'!$D:$D=$A350),'2-1 采购订单物料明细表报表导出'!$H:$H,0))</f>
        <v>0</v>
      </c>
      <c r="J350" s="23" cm="1">
        <f t="array" ref="J350">SUM(IF((LEFT('2-1 采购订单物料明细表报表导出'!$K:$K,7)=J$1)*('2-1 采购订单物料明细表报表导出'!$D:$D=$A350),'2-1 采购订单物料明细表报表导出'!$H:$H,0))</f>
        <v>0</v>
      </c>
      <c r="K350" s="23" cm="1">
        <f t="array" ref="K350">SUM(IF((LEFT('2-1 采购订单物料明细表报表导出'!$K:$K,7)=K$1)*('2-1 采购订单物料明细表报表导出'!$D:$D=$A350),'2-1 采购订单物料明细表报表导出'!$H:$H,0))</f>
        <v>0</v>
      </c>
      <c r="L350" s="23" cm="1">
        <f t="array" ref="L350">SUM(IF((LEFT('2-1 采购订单物料明细表报表导出'!$K:$K,7)=L$1)*('2-1 采购订单物料明细表报表导出'!$D:$D=$A350),'2-1 采购订单物料明细表报表导出'!$H:$H,0))</f>
        <v>0</v>
      </c>
      <c r="M350" s="23" cm="1">
        <f t="array" ref="M350">SUM(IF((LEFT('2-1 采购订单物料明细表报表导出'!$K:$K,7)=M$1)*('2-1 采购订单物料明细表报表导出'!$D:$D=$A350),'2-1 采购订单物料明细表报表导出'!$H:$H,0))</f>
        <v>0</v>
      </c>
      <c r="N350" s="23" cm="1">
        <f t="array" ref="N350">SUM(IF((LEFT('2-1 采购订单物料明细表报表导出'!$K:$K,7)=N$1)*('2-1 采购订单物料明细表报表导出'!$D:$D=$A350),'2-1 采购订单物料明细表报表导出'!$H:$H,0))</f>
        <v>0</v>
      </c>
      <c r="O350" s="23" cm="1">
        <f t="array" ref="O350">SUM(IF((LEFT('2-1 采购订单物料明细表报表导出'!$K:$K,7)=O$1)*('2-1 采购订单物料明细表报表导出'!$D:$D=$A350),'2-1 采购订单物料明细表报表导出'!$H:$H,0))</f>
        <v>0</v>
      </c>
    </row>
    <row r="351" ht="29" spans="1:15">
      <c r="A351" s="20" t="s">
        <v>3658</v>
      </c>
      <c r="B351" s="26" t="s">
        <v>2088</v>
      </c>
      <c r="C351" s="27" t="s">
        <v>2089</v>
      </c>
      <c r="D351" s="23" cm="1">
        <f t="array" ref="D351">SUM(IF((LEFT('2-1 采购订单物料明细表报表导出'!$K:$K,7)=D$1)*('2-1 采购订单物料明细表报表导出'!$D:$D=$A351),'2-1 采购订单物料明细表报表导出'!$H:$H,0))</f>
        <v>0</v>
      </c>
      <c r="E351" s="23" cm="1">
        <f t="array" ref="E351">SUM(IF((LEFT('2-1 采购订单物料明细表报表导出'!$K:$K,7)=E$1)*('2-1 采购订单物料明细表报表导出'!$D:$D=$A351),'2-1 采购订单物料明细表报表导出'!$H:$H,0))</f>
        <v>0</v>
      </c>
      <c r="F351" s="23" cm="1">
        <f t="array" ref="F351">SUM(IF((LEFT('2-1 采购订单物料明细表报表导出'!$K:$K,7)=F$1)*('2-1 采购订单物料明细表报表导出'!$D:$D=$A351),'2-1 采购订单物料明细表报表导出'!$H:$H,0))</f>
        <v>0</v>
      </c>
      <c r="G351" s="23" cm="1">
        <f t="array" ref="G351">SUM(IF((LEFT('2-1 采购订单物料明细表报表导出'!$K:$K,7)=G$1)*('2-1 采购订单物料明细表报表导出'!$D:$D=$A351),'2-1 采购订单物料明细表报表导出'!$H:$H,0))</f>
        <v>0</v>
      </c>
      <c r="H351" s="23" cm="1">
        <f t="array" ref="H351">SUM(IF((LEFT('2-1 采购订单物料明细表报表导出'!$K:$K,7)=H$1)*('2-1 采购订单物料明细表报表导出'!$D:$D=$A351),'2-1 采购订单物料明细表报表导出'!$H:$H,0))</f>
        <v>0</v>
      </c>
      <c r="I351" s="23" cm="1">
        <f t="array" ref="I351">SUM(IF((LEFT('2-1 采购订单物料明细表报表导出'!$K:$K,7)=I$1)*('2-1 采购订单物料明细表报表导出'!$D:$D=$A351),'2-1 采购订单物料明细表报表导出'!$H:$H,0))</f>
        <v>0</v>
      </c>
      <c r="J351" s="23" cm="1">
        <f t="array" ref="J351">SUM(IF((LEFT('2-1 采购订单物料明细表报表导出'!$K:$K,7)=J$1)*('2-1 采购订单物料明细表报表导出'!$D:$D=$A351),'2-1 采购订单物料明细表报表导出'!$H:$H,0))</f>
        <v>0</v>
      </c>
      <c r="K351" s="23" cm="1">
        <f t="array" ref="K351">SUM(IF((LEFT('2-1 采购订单物料明细表报表导出'!$K:$K,7)=K$1)*('2-1 采购订单物料明细表报表导出'!$D:$D=$A351),'2-1 采购订单物料明细表报表导出'!$H:$H,0))</f>
        <v>0</v>
      </c>
      <c r="L351" s="23" cm="1">
        <f t="array" ref="L351">SUM(IF((LEFT('2-1 采购订单物料明细表报表导出'!$K:$K,7)=L$1)*('2-1 采购订单物料明细表报表导出'!$D:$D=$A351),'2-1 采购订单物料明细表报表导出'!$H:$H,0))</f>
        <v>0</v>
      </c>
      <c r="M351" s="23" cm="1">
        <f t="array" ref="M351">SUM(IF((LEFT('2-1 采购订单物料明细表报表导出'!$K:$K,7)=M$1)*('2-1 采购订单物料明细表报表导出'!$D:$D=$A351),'2-1 采购订单物料明细表报表导出'!$H:$H,0))</f>
        <v>0</v>
      </c>
      <c r="N351" s="23" cm="1">
        <f t="array" ref="N351">SUM(IF((LEFT('2-1 采购订单物料明细表报表导出'!$K:$K,7)=N$1)*('2-1 采购订单物料明细表报表导出'!$D:$D=$A351),'2-1 采购订单物料明细表报表导出'!$H:$H,0))</f>
        <v>0</v>
      </c>
      <c r="O351" s="23" cm="1">
        <f t="array" ref="O351">SUM(IF((LEFT('2-1 采购订单物料明细表报表导出'!$K:$K,7)=O$1)*('2-1 采购订单物料明细表报表导出'!$D:$D=$A351),'2-1 采购订单物料明细表报表导出'!$H:$H,0))</f>
        <v>0</v>
      </c>
    </row>
    <row r="352" ht="29" spans="1:15">
      <c r="A352" s="20" t="s">
        <v>3659</v>
      </c>
      <c r="B352" s="26" t="s">
        <v>2088</v>
      </c>
      <c r="C352" s="27" t="s">
        <v>2089</v>
      </c>
      <c r="D352" s="23" cm="1">
        <f t="array" ref="D352">SUM(IF((LEFT('2-1 采购订单物料明细表报表导出'!$K:$K,7)=D$1)*('2-1 采购订单物料明细表报表导出'!$D:$D=$A352),'2-1 采购订单物料明细表报表导出'!$H:$H,0))</f>
        <v>0</v>
      </c>
      <c r="E352" s="23" cm="1">
        <f t="array" ref="E352">SUM(IF((LEFT('2-1 采购订单物料明细表报表导出'!$K:$K,7)=E$1)*('2-1 采购订单物料明细表报表导出'!$D:$D=$A352),'2-1 采购订单物料明细表报表导出'!$H:$H,0))</f>
        <v>0</v>
      </c>
      <c r="F352" s="23" cm="1">
        <f t="array" ref="F352">SUM(IF((LEFT('2-1 采购订单物料明细表报表导出'!$K:$K,7)=F$1)*('2-1 采购订单物料明细表报表导出'!$D:$D=$A352),'2-1 采购订单物料明细表报表导出'!$H:$H,0))</f>
        <v>0</v>
      </c>
      <c r="G352" s="23" cm="1">
        <f t="array" ref="G352">SUM(IF((LEFT('2-1 采购订单物料明细表报表导出'!$K:$K,7)=G$1)*('2-1 采购订单物料明细表报表导出'!$D:$D=$A352),'2-1 采购订单物料明细表报表导出'!$H:$H,0))</f>
        <v>0</v>
      </c>
      <c r="H352" s="23" cm="1">
        <f t="array" ref="H352">SUM(IF((LEFT('2-1 采购订单物料明细表报表导出'!$K:$K,7)=H$1)*('2-1 采购订单物料明细表报表导出'!$D:$D=$A352),'2-1 采购订单物料明细表报表导出'!$H:$H,0))</f>
        <v>0</v>
      </c>
      <c r="I352" s="23" cm="1">
        <f t="array" ref="I352">SUM(IF((LEFT('2-1 采购订单物料明细表报表导出'!$K:$K,7)=I$1)*('2-1 采购订单物料明细表报表导出'!$D:$D=$A352),'2-1 采购订单物料明细表报表导出'!$H:$H,0))</f>
        <v>0</v>
      </c>
      <c r="J352" s="23" cm="1">
        <f t="array" ref="J352">SUM(IF((LEFT('2-1 采购订单物料明细表报表导出'!$K:$K,7)=J$1)*('2-1 采购订单物料明细表报表导出'!$D:$D=$A352),'2-1 采购订单物料明细表报表导出'!$H:$H,0))</f>
        <v>0</v>
      </c>
      <c r="K352" s="23" cm="1">
        <f t="array" ref="K352">SUM(IF((LEFT('2-1 采购订单物料明细表报表导出'!$K:$K,7)=K$1)*('2-1 采购订单物料明细表报表导出'!$D:$D=$A352),'2-1 采购订单物料明细表报表导出'!$H:$H,0))</f>
        <v>0</v>
      </c>
      <c r="L352" s="23" cm="1">
        <f t="array" ref="L352">SUM(IF((LEFT('2-1 采购订单物料明细表报表导出'!$K:$K,7)=L$1)*('2-1 采购订单物料明细表报表导出'!$D:$D=$A352),'2-1 采购订单物料明细表报表导出'!$H:$H,0))</f>
        <v>0</v>
      </c>
      <c r="M352" s="23" cm="1">
        <f t="array" ref="M352">SUM(IF((LEFT('2-1 采购订单物料明细表报表导出'!$K:$K,7)=M$1)*('2-1 采购订单物料明细表报表导出'!$D:$D=$A352),'2-1 采购订单物料明细表报表导出'!$H:$H,0))</f>
        <v>0</v>
      </c>
      <c r="N352" s="23" cm="1">
        <f t="array" ref="N352">SUM(IF((LEFT('2-1 采购订单物料明细表报表导出'!$K:$K,7)=N$1)*('2-1 采购订单物料明细表报表导出'!$D:$D=$A352),'2-1 采购订单物料明细表报表导出'!$H:$H,0))</f>
        <v>0</v>
      </c>
      <c r="O352" s="23" cm="1">
        <f t="array" ref="O352">SUM(IF((LEFT('2-1 采购订单物料明细表报表导出'!$K:$K,7)=O$1)*('2-1 采购订单物料明细表报表导出'!$D:$D=$A352),'2-1 采购订单物料明细表报表导出'!$H:$H,0))</f>
        <v>0</v>
      </c>
    </row>
    <row r="353" ht="29" spans="1:15">
      <c r="A353" s="20" t="s">
        <v>3660</v>
      </c>
      <c r="B353" s="26" t="s">
        <v>2088</v>
      </c>
      <c r="C353" s="27" t="s">
        <v>2089</v>
      </c>
      <c r="D353" s="23" cm="1">
        <f t="array" ref="D353">SUM(IF((LEFT('2-1 采购订单物料明细表报表导出'!$K:$K,7)=D$1)*('2-1 采购订单物料明细表报表导出'!$D:$D=$A353),'2-1 采购订单物料明细表报表导出'!$H:$H,0))</f>
        <v>0</v>
      </c>
      <c r="E353" s="23" cm="1">
        <f t="array" ref="E353">SUM(IF((LEFT('2-1 采购订单物料明细表报表导出'!$K:$K,7)=E$1)*('2-1 采购订单物料明细表报表导出'!$D:$D=$A353),'2-1 采购订单物料明细表报表导出'!$H:$H,0))</f>
        <v>0</v>
      </c>
      <c r="F353" s="23" cm="1">
        <f t="array" ref="F353">SUM(IF((LEFT('2-1 采购订单物料明细表报表导出'!$K:$K,7)=F$1)*('2-1 采购订单物料明细表报表导出'!$D:$D=$A353),'2-1 采购订单物料明细表报表导出'!$H:$H,0))</f>
        <v>0</v>
      </c>
      <c r="G353" s="23" cm="1">
        <f t="array" ref="G353">SUM(IF((LEFT('2-1 采购订单物料明细表报表导出'!$K:$K,7)=G$1)*('2-1 采购订单物料明细表报表导出'!$D:$D=$A353),'2-1 采购订单物料明细表报表导出'!$H:$H,0))</f>
        <v>0</v>
      </c>
      <c r="H353" s="23" cm="1">
        <f t="array" ref="H353">SUM(IF((LEFT('2-1 采购订单物料明细表报表导出'!$K:$K,7)=H$1)*('2-1 采购订单物料明细表报表导出'!$D:$D=$A353),'2-1 采购订单物料明细表报表导出'!$H:$H,0))</f>
        <v>0</v>
      </c>
      <c r="I353" s="23" cm="1">
        <f t="array" ref="I353">SUM(IF((LEFT('2-1 采购订单物料明细表报表导出'!$K:$K,7)=I$1)*('2-1 采购订单物料明细表报表导出'!$D:$D=$A353),'2-1 采购订单物料明细表报表导出'!$H:$H,0))</f>
        <v>0</v>
      </c>
      <c r="J353" s="23" cm="1">
        <f t="array" ref="J353">SUM(IF((LEFT('2-1 采购订单物料明细表报表导出'!$K:$K,7)=J$1)*('2-1 采购订单物料明细表报表导出'!$D:$D=$A353),'2-1 采购订单物料明细表报表导出'!$H:$H,0))</f>
        <v>0</v>
      </c>
      <c r="K353" s="23" cm="1">
        <f t="array" ref="K353">SUM(IF((LEFT('2-1 采购订单物料明细表报表导出'!$K:$K,7)=K$1)*('2-1 采购订单物料明细表报表导出'!$D:$D=$A353),'2-1 采购订单物料明细表报表导出'!$H:$H,0))</f>
        <v>0</v>
      </c>
      <c r="L353" s="23" cm="1">
        <f t="array" ref="L353">SUM(IF((LEFT('2-1 采购订单物料明细表报表导出'!$K:$K,7)=L$1)*('2-1 采购订单物料明细表报表导出'!$D:$D=$A353),'2-1 采购订单物料明细表报表导出'!$H:$H,0))</f>
        <v>0</v>
      </c>
      <c r="M353" s="23" cm="1">
        <f t="array" ref="M353">SUM(IF((LEFT('2-1 采购订单物料明细表报表导出'!$K:$K,7)=M$1)*('2-1 采购订单物料明细表报表导出'!$D:$D=$A353),'2-1 采购订单物料明细表报表导出'!$H:$H,0))</f>
        <v>0</v>
      </c>
      <c r="N353" s="23" cm="1">
        <f t="array" ref="N353">SUM(IF((LEFT('2-1 采购订单物料明细表报表导出'!$K:$K,7)=N$1)*('2-1 采购订单物料明细表报表导出'!$D:$D=$A353),'2-1 采购订单物料明细表报表导出'!$H:$H,0))</f>
        <v>0</v>
      </c>
      <c r="O353" s="23" cm="1">
        <f t="array" ref="O353">SUM(IF((LEFT('2-1 采购订单物料明细表报表导出'!$K:$K,7)=O$1)*('2-1 采购订单物料明细表报表导出'!$D:$D=$A353),'2-1 采购订单物料明细表报表导出'!$H:$H,0))</f>
        <v>0</v>
      </c>
    </row>
    <row r="354" ht="29" spans="1:15">
      <c r="A354" s="20" t="s">
        <v>3661</v>
      </c>
      <c r="B354" s="26" t="s">
        <v>2088</v>
      </c>
      <c r="C354" s="27" t="s">
        <v>2089</v>
      </c>
      <c r="D354" s="23" cm="1">
        <f t="array" ref="D354">SUM(IF((LEFT('2-1 采购订单物料明细表报表导出'!$K:$K,7)=D$1)*('2-1 采购订单物料明细表报表导出'!$D:$D=$A354),'2-1 采购订单物料明细表报表导出'!$H:$H,0))</f>
        <v>0</v>
      </c>
      <c r="E354" s="23" cm="1">
        <f t="array" ref="E354">SUM(IF((LEFT('2-1 采购订单物料明细表报表导出'!$K:$K,7)=E$1)*('2-1 采购订单物料明细表报表导出'!$D:$D=$A354),'2-1 采购订单物料明细表报表导出'!$H:$H,0))</f>
        <v>0</v>
      </c>
      <c r="F354" s="23" cm="1">
        <f t="array" ref="F354">SUM(IF((LEFT('2-1 采购订单物料明细表报表导出'!$K:$K,7)=F$1)*('2-1 采购订单物料明细表报表导出'!$D:$D=$A354),'2-1 采购订单物料明细表报表导出'!$H:$H,0))</f>
        <v>0</v>
      </c>
      <c r="G354" s="23" cm="1">
        <f t="array" ref="G354">SUM(IF((LEFT('2-1 采购订单物料明细表报表导出'!$K:$K,7)=G$1)*('2-1 采购订单物料明细表报表导出'!$D:$D=$A354),'2-1 采购订单物料明细表报表导出'!$H:$H,0))</f>
        <v>0</v>
      </c>
      <c r="H354" s="23" cm="1">
        <f t="array" ref="H354">SUM(IF((LEFT('2-1 采购订单物料明细表报表导出'!$K:$K,7)=H$1)*('2-1 采购订单物料明细表报表导出'!$D:$D=$A354),'2-1 采购订单物料明细表报表导出'!$H:$H,0))</f>
        <v>0</v>
      </c>
      <c r="I354" s="23" cm="1">
        <f t="array" ref="I354">SUM(IF((LEFT('2-1 采购订单物料明细表报表导出'!$K:$K,7)=I$1)*('2-1 采购订单物料明细表报表导出'!$D:$D=$A354),'2-1 采购订单物料明细表报表导出'!$H:$H,0))</f>
        <v>0</v>
      </c>
      <c r="J354" s="23" cm="1">
        <f t="array" ref="J354">SUM(IF((LEFT('2-1 采购订单物料明细表报表导出'!$K:$K,7)=J$1)*('2-1 采购订单物料明细表报表导出'!$D:$D=$A354),'2-1 采购订单物料明细表报表导出'!$H:$H,0))</f>
        <v>0</v>
      </c>
      <c r="K354" s="23" cm="1">
        <f t="array" ref="K354">SUM(IF((LEFT('2-1 采购订单物料明细表报表导出'!$K:$K,7)=K$1)*('2-1 采购订单物料明细表报表导出'!$D:$D=$A354),'2-1 采购订单物料明细表报表导出'!$H:$H,0))</f>
        <v>0</v>
      </c>
      <c r="L354" s="23" cm="1">
        <f t="array" ref="L354">SUM(IF((LEFT('2-1 采购订单物料明细表报表导出'!$K:$K,7)=L$1)*('2-1 采购订单物料明细表报表导出'!$D:$D=$A354),'2-1 采购订单物料明细表报表导出'!$H:$H,0))</f>
        <v>0</v>
      </c>
      <c r="M354" s="23" cm="1">
        <f t="array" ref="M354">SUM(IF((LEFT('2-1 采购订单物料明细表报表导出'!$K:$K,7)=M$1)*('2-1 采购订单物料明细表报表导出'!$D:$D=$A354),'2-1 采购订单物料明细表报表导出'!$H:$H,0))</f>
        <v>0</v>
      </c>
      <c r="N354" s="23" cm="1">
        <f t="array" ref="N354">SUM(IF((LEFT('2-1 采购订单物料明细表报表导出'!$K:$K,7)=N$1)*('2-1 采购订单物料明细表报表导出'!$D:$D=$A354),'2-1 采购订单物料明细表报表导出'!$H:$H,0))</f>
        <v>0</v>
      </c>
      <c r="O354" s="23" cm="1">
        <f t="array" ref="O354">SUM(IF((LEFT('2-1 采购订单物料明细表报表导出'!$K:$K,7)=O$1)*('2-1 采购订单物料明细表报表导出'!$D:$D=$A354),'2-1 采购订单物料明细表报表导出'!$H:$H,0))</f>
        <v>0</v>
      </c>
    </row>
    <row r="355" ht="29" spans="1:15">
      <c r="A355" s="20" t="s">
        <v>3662</v>
      </c>
      <c r="B355" s="26" t="s">
        <v>2088</v>
      </c>
      <c r="C355" s="27" t="s">
        <v>2089</v>
      </c>
      <c r="D355" s="23" cm="1">
        <f t="array" ref="D355">SUM(IF((LEFT('2-1 采购订单物料明细表报表导出'!$K:$K,7)=D$1)*('2-1 采购订单物料明细表报表导出'!$D:$D=$A355),'2-1 采购订单物料明细表报表导出'!$H:$H,0))</f>
        <v>0</v>
      </c>
      <c r="E355" s="23" cm="1">
        <f t="array" ref="E355">SUM(IF((LEFT('2-1 采购订单物料明细表报表导出'!$K:$K,7)=E$1)*('2-1 采购订单物料明细表报表导出'!$D:$D=$A355),'2-1 采购订单物料明细表报表导出'!$H:$H,0))</f>
        <v>0</v>
      </c>
      <c r="F355" s="23" cm="1">
        <f t="array" ref="F355">SUM(IF((LEFT('2-1 采购订单物料明细表报表导出'!$K:$K,7)=F$1)*('2-1 采购订单物料明细表报表导出'!$D:$D=$A355),'2-1 采购订单物料明细表报表导出'!$H:$H,0))</f>
        <v>0</v>
      </c>
      <c r="G355" s="23" cm="1">
        <f t="array" ref="G355">SUM(IF((LEFT('2-1 采购订单物料明细表报表导出'!$K:$K,7)=G$1)*('2-1 采购订单物料明细表报表导出'!$D:$D=$A355),'2-1 采购订单物料明细表报表导出'!$H:$H,0))</f>
        <v>0</v>
      </c>
      <c r="H355" s="23" cm="1">
        <f t="array" ref="H355">SUM(IF((LEFT('2-1 采购订单物料明细表报表导出'!$K:$K,7)=H$1)*('2-1 采购订单物料明细表报表导出'!$D:$D=$A355),'2-1 采购订单物料明细表报表导出'!$H:$H,0))</f>
        <v>0</v>
      </c>
      <c r="I355" s="23" cm="1">
        <f t="array" ref="I355">SUM(IF((LEFT('2-1 采购订单物料明细表报表导出'!$K:$K,7)=I$1)*('2-1 采购订单物料明细表报表导出'!$D:$D=$A355),'2-1 采购订单物料明细表报表导出'!$H:$H,0))</f>
        <v>0</v>
      </c>
      <c r="J355" s="23" cm="1">
        <f t="array" ref="J355">SUM(IF((LEFT('2-1 采购订单物料明细表报表导出'!$K:$K,7)=J$1)*('2-1 采购订单物料明细表报表导出'!$D:$D=$A355),'2-1 采购订单物料明细表报表导出'!$H:$H,0))</f>
        <v>0</v>
      </c>
      <c r="K355" s="23" cm="1">
        <f t="array" ref="K355">SUM(IF((LEFT('2-1 采购订单物料明细表报表导出'!$K:$K,7)=K$1)*('2-1 采购订单物料明细表报表导出'!$D:$D=$A355),'2-1 采购订单物料明细表报表导出'!$H:$H,0))</f>
        <v>0</v>
      </c>
      <c r="L355" s="23" cm="1">
        <f t="array" ref="L355">SUM(IF((LEFT('2-1 采购订单物料明细表报表导出'!$K:$K,7)=L$1)*('2-1 采购订单物料明细表报表导出'!$D:$D=$A355),'2-1 采购订单物料明细表报表导出'!$H:$H,0))</f>
        <v>0</v>
      </c>
      <c r="M355" s="23" cm="1">
        <f t="array" ref="M355">SUM(IF((LEFT('2-1 采购订单物料明细表报表导出'!$K:$K,7)=M$1)*('2-1 采购订单物料明细表报表导出'!$D:$D=$A355),'2-1 采购订单物料明细表报表导出'!$H:$H,0))</f>
        <v>0</v>
      </c>
      <c r="N355" s="23" cm="1">
        <f t="array" ref="N355">SUM(IF((LEFT('2-1 采购订单物料明细表报表导出'!$K:$K,7)=N$1)*('2-1 采购订单物料明细表报表导出'!$D:$D=$A355),'2-1 采购订单物料明细表报表导出'!$H:$H,0))</f>
        <v>0</v>
      </c>
      <c r="O355" s="23" cm="1">
        <f t="array" ref="O355">SUM(IF((LEFT('2-1 采购订单物料明细表报表导出'!$K:$K,7)=O$1)*('2-1 采购订单物料明细表报表导出'!$D:$D=$A355),'2-1 采购订单物料明细表报表导出'!$H:$H,0))</f>
        <v>0</v>
      </c>
    </row>
    <row r="356" ht="29" spans="1:15">
      <c r="A356" s="20" t="s">
        <v>3663</v>
      </c>
      <c r="B356" s="26" t="s">
        <v>2088</v>
      </c>
      <c r="C356" s="27" t="s">
        <v>2089</v>
      </c>
      <c r="D356" s="23" cm="1">
        <f t="array" ref="D356">SUM(IF((LEFT('2-1 采购订单物料明细表报表导出'!$K:$K,7)=D$1)*('2-1 采购订单物料明细表报表导出'!$D:$D=$A356),'2-1 采购订单物料明细表报表导出'!$H:$H,0))</f>
        <v>0</v>
      </c>
      <c r="E356" s="23" cm="1">
        <f t="array" ref="E356">SUM(IF((LEFT('2-1 采购订单物料明细表报表导出'!$K:$K,7)=E$1)*('2-1 采购订单物料明细表报表导出'!$D:$D=$A356),'2-1 采购订单物料明细表报表导出'!$H:$H,0))</f>
        <v>0</v>
      </c>
      <c r="F356" s="23" cm="1">
        <f t="array" ref="F356">SUM(IF((LEFT('2-1 采购订单物料明细表报表导出'!$K:$K,7)=F$1)*('2-1 采购订单物料明细表报表导出'!$D:$D=$A356),'2-1 采购订单物料明细表报表导出'!$H:$H,0))</f>
        <v>0</v>
      </c>
      <c r="G356" s="23" cm="1">
        <f t="array" ref="G356">SUM(IF((LEFT('2-1 采购订单物料明细表报表导出'!$K:$K,7)=G$1)*('2-1 采购订单物料明细表报表导出'!$D:$D=$A356),'2-1 采购订单物料明细表报表导出'!$H:$H,0))</f>
        <v>0</v>
      </c>
      <c r="H356" s="23" cm="1">
        <f t="array" ref="H356">SUM(IF((LEFT('2-1 采购订单物料明细表报表导出'!$K:$K,7)=H$1)*('2-1 采购订单物料明细表报表导出'!$D:$D=$A356),'2-1 采购订单物料明细表报表导出'!$H:$H,0))</f>
        <v>0</v>
      </c>
      <c r="I356" s="23" cm="1">
        <f t="array" ref="I356">SUM(IF((LEFT('2-1 采购订单物料明细表报表导出'!$K:$K,7)=I$1)*('2-1 采购订单物料明细表报表导出'!$D:$D=$A356),'2-1 采购订单物料明细表报表导出'!$H:$H,0))</f>
        <v>0</v>
      </c>
      <c r="J356" s="23" cm="1">
        <f t="array" ref="J356">SUM(IF((LEFT('2-1 采购订单物料明细表报表导出'!$K:$K,7)=J$1)*('2-1 采购订单物料明细表报表导出'!$D:$D=$A356),'2-1 采购订单物料明细表报表导出'!$H:$H,0))</f>
        <v>0</v>
      </c>
      <c r="K356" s="23" cm="1">
        <f t="array" ref="K356">SUM(IF((LEFT('2-1 采购订单物料明细表报表导出'!$K:$K,7)=K$1)*('2-1 采购订单物料明细表报表导出'!$D:$D=$A356),'2-1 采购订单物料明细表报表导出'!$H:$H,0))</f>
        <v>0</v>
      </c>
      <c r="L356" s="23" cm="1">
        <f t="array" ref="L356">SUM(IF((LEFT('2-1 采购订单物料明细表报表导出'!$K:$K,7)=L$1)*('2-1 采购订单物料明细表报表导出'!$D:$D=$A356),'2-1 采购订单物料明细表报表导出'!$H:$H,0))</f>
        <v>0</v>
      </c>
      <c r="M356" s="23" cm="1">
        <f t="array" ref="M356">SUM(IF((LEFT('2-1 采购订单物料明细表报表导出'!$K:$K,7)=M$1)*('2-1 采购订单物料明细表报表导出'!$D:$D=$A356),'2-1 采购订单物料明细表报表导出'!$H:$H,0))</f>
        <v>0</v>
      </c>
      <c r="N356" s="23" cm="1">
        <f t="array" ref="N356">SUM(IF((LEFT('2-1 采购订单物料明细表报表导出'!$K:$K,7)=N$1)*('2-1 采购订单物料明细表报表导出'!$D:$D=$A356),'2-1 采购订单物料明细表报表导出'!$H:$H,0))</f>
        <v>0</v>
      </c>
      <c r="O356" s="23" cm="1">
        <f t="array" ref="O356">SUM(IF((LEFT('2-1 采购订单物料明细表报表导出'!$K:$K,7)=O$1)*('2-1 采购订单物料明细表报表导出'!$D:$D=$A356),'2-1 采购订单物料明细表报表导出'!$H:$H,0))</f>
        <v>0</v>
      </c>
    </row>
    <row r="357" ht="29" spans="1:15">
      <c r="A357" s="20" t="s">
        <v>3664</v>
      </c>
      <c r="B357" s="26" t="s">
        <v>2088</v>
      </c>
      <c r="C357" s="27" t="s">
        <v>2089</v>
      </c>
      <c r="D357" s="23" cm="1">
        <f t="array" ref="D357">SUM(IF((LEFT('2-1 采购订单物料明细表报表导出'!$K:$K,7)=D$1)*('2-1 采购订单物料明细表报表导出'!$D:$D=$A357),'2-1 采购订单物料明细表报表导出'!$H:$H,0))</f>
        <v>0</v>
      </c>
      <c r="E357" s="23" cm="1">
        <f t="array" ref="E357">SUM(IF((LEFT('2-1 采购订单物料明细表报表导出'!$K:$K,7)=E$1)*('2-1 采购订单物料明细表报表导出'!$D:$D=$A357),'2-1 采购订单物料明细表报表导出'!$H:$H,0))</f>
        <v>0</v>
      </c>
      <c r="F357" s="23" cm="1">
        <f t="array" ref="F357">SUM(IF((LEFT('2-1 采购订单物料明细表报表导出'!$K:$K,7)=F$1)*('2-1 采购订单物料明细表报表导出'!$D:$D=$A357),'2-1 采购订单物料明细表报表导出'!$H:$H,0))</f>
        <v>0</v>
      </c>
      <c r="G357" s="23" cm="1">
        <f t="array" ref="G357">SUM(IF((LEFT('2-1 采购订单物料明细表报表导出'!$K:$K,7)=G$1)*('2-1 采购订单物料明细表报表导出'!$D:$D=$A357),'2-1 采购订单物料明细表报表导出'!$H:$H,0))</f>
        <v>0</v>
      </c>
      <c r="H357" s="23" cm="1">
        <f t="array" ref="H357">SUM(IF((LEFT('2-1 采购订单物料明细表报表导出'!$K:$K,7)=H$1)*('2-1 采购订单物料明细表报表导出'!$D:$D=$A357),'2-1 采购订单物料明细表报表导出'!$H:$H,0))</f>
        <v>0</v>
      </c>
      <c r="I357" s="23" cm="1">
        <f t="array" ref="I357">SUM(IF((LEFT('2-1 采购订单物料明细表报表导出'!$K:$K,7)=I$1)*('2-1 采购订单物料明细表报表导出'!$D:$D=$A357),'2-1 采购订单物料明细表报表导出'!$H:$H,0))</f>
        <v>0</v>
      </c>
      <c r="J357" s="23" cm="1">
        <f t="array" ref="J357">SUM(IF((LEFT('2-1 采购订单物料明细表报表导出'!$K:$K,7)=J$1)*('2-1 采购订单物料明细表报表导出'!$D:$D=$A357),'2-1 采购订单物料明细表报表导出'!$H:$H,0))</f>
        <v>0</v>
      </c>
      <c r="K357" s="23" cm="1">
        <f t="array" ref="K357">SUM(IF((LEFT('2-1 采购订单物料明细表报表导出'!$K:$K,7)=K$1)*('2-1 采购订单物料明细表报表导出'!$D:$D=$A357),'2-1 采购订单物料明细表报表导出'!$H:$H,0))</f>
        <v>0</v>
      </c>
      <c r="L357" s="23" cm="1">
        <f t="array" ref="L357">SUM(IF((LEFT('2-1 采购订单物料明细表报表导出'!$K:$K,7)=L$1)*('2-1 采购订单物料明细表报表导出'!$D:$D=$A357),'2-1 采购订单物料明细表报表导出'!$H:$H,0))</f>
        <v>0</v>
      </c>
      <c r="M357" s="23" cm="1">
        <f t="array" ref="M357">SUM(IF((LEFT('2-1 采购订单物料明细表报表导出'!$K:$K,7)=M$1)*('2-1 采购订单物料明细表报表导出'!$D:$D=$A357),'2-1 采购订单物料明细表报表导出'!$H:$H,0))</f>
        <v>0</v>
      </c>
      <c r="N357" s="23" cm="1">
        <f t="array" ref="N357">SUM(IF((LEFT('2-1 采购订单物料明细表报表导出'!$K:$K,7)=N$1)*('2-1 采购订单物料明细表报表导出'!$D:$D=$A357),'2-1 采购订单物料明细表报表导出'!$H:$H,0))</f>
        <v>0</v>
      </c>
      <c r="O357" s="23" cm="1">
        <f t="array" ref="O357">SUM(IF((LEFT('2-1 采购订单物料明细表报表导出'!$K:$K,7)=O$1)*('2-1 采购订单物料明细表报表导出'!$D:$D=$A357),'2-1 采购订单物料明细表报表导出'!$H:$H,0))</f>
        <v>0</v>
      </c>
    </row>
    <row r="358" ht="29" spans="1:15">
      <c r="A358" s="20" t="s">
        <v>3665</v>
      </c>
      <c r="B358" s="26" t="s">
        <v>2088</v>
      </c>
      <c r="C358" s="27" t="s">
        <v>2089</v>
      </c>
      <c r="D358" s="23" cm="1">
        <f t="array" ref="D358">SUM(IF((LEFT('2-1 采购订单物料明细表报表导出'!$K:$K,7)=D$1)*('2-1 采购订单物料明细表报表导出'!$D:$D=$A358),'2-1 采购订单物料明细表报表导出'!$H:$H,0))</f>
        <v>0</v>
      </c>
      <c r="E358" s="23" cm="1">
        <f t="array" ref="E358">SUM(IF((LEFT('2-1 采购订单物料明细表报表导出'!$K:$K,7)=E$1)*('2-1 采购订单物料明细表报表导出'!$D:$D=$A358),'2-1 采购订单物料明细表报表导出'!$H:$H,0))</f>
        <v>0</v>
      </c>
      <c r="F358" s="23" cm="1">
        <f t="array" ref="F358">SUM(IF((LEFT('2-1 采购订单物料明细表报表导出'!$K:$K,7)=F$1)*('2-1 采购订单物料明细表报表导出'!$D:$D=$A358),'2-1 采购订单物料明细表报表导出'!$H:$H,0))</f>
        <v>0</v>
      </c>
      <c r="G358" s="23" cm="1">
        <f t="array" ref="G358">SUM(IF((LEFT('2-1 采购订单物料明细表报表导出'!$K:$K,7)=G$1)*('2-1 采购订单物料明细表报表导出'!$D:$D=$A358),'2-1 采购订单物料明细表报表导出'!$H:$H,0))</f>
        <v>0</v>
      </c>
      <c r="H358" s="23" cm="1">
        <f t="array" ref="H358">SUM(IF((LEFT('2-1 采购订单物料明细表报表导出'!$K:$K,7)=H$1)*('2-1 采购订单物料明细表报表导出'!$D:$D=$A358),'2-1 采购订单物料明细表报表导出'!$H:$H,0))</f>
        <v>0</v>
      </c>
      <c r="I358" s="23" cm="1">
        <f t="array" ref="I358">SUM(IF((LEFT('2-1 采购订单物料明细表报表导出'!$K:$K,7)=I$1)*('2-1 采购订单物料明细表报表导出'!$D:$D=$A358),'2-1 采购订单物料明细表报表导出'!$H:$H,0))</f>
        <v>0</v>
      </c>
      <c r="J358" s="23" cm="1">
        <f t="array" ref="J358">SUM(IF((LEFT('2-1 采购订单物料明细表报表导出'!$K:$K,7)=J$1)*('2-1 采购订单物料明细表报表导出'!$D:$D=$A358),'2-1 采购订单物料明细表报表导出'!$H:$H,0))</f>
        <v>0</v>
      </c>
      <c r="K358" s="23" cm="1">
        <f t="array" ref="K358">SUM(IF((LEFT('2-1 采购订单物料明细表报表导出'!$K:$K,7)=K$1)*('2-1 采购订单物料明细表报表导出'!$D:$D=$A358),'2-1 采购订单物料明细表报表导出'!$H:$H,0))</f>
        <v>0</v>
      </c>
      <c r="L358" s="23" cm="1">
        <f t="array" ref="L358">SUM(IF((LEFT('2-1 采购订单物料明细表报表导出'!$K:$K,7)=L$1)*('2-1 采购订单物料明细表报表导出'!$D:$D=$A358),'2-1 采购订单物料明细表报表导出'!$H:$H,0))</f>
        <v>0</v>
      </c>
      <c r="M358" s="23" cm="1">
        <f t="array" ref="M358">SUM(IF((LEFT('2-1 采购订单物料明细表报表导出'!$K:$K,7)=M$1)*('2-1 采购订单物料明细表报表导出'!$D:$D=$A358),'2-1 采购订单物料明细表报表导出'!$H:$H,0))</f>
        <v>0</v>
      </c>
      <c r="N358" s="23" cm="1">
        <f t="array" ref="N358">SUM(IF((LEFT('2-1 采购订单物料明细表报表导出'!$K:$K,7)=N$1)*('2-1 采购订单物料明细表报表导出'!$D:$D=$A358),'2-1 采购订单物料明细表报表导出'!$H:$H,0))</f>
        <v>0</v>
      </c>
      <c r="O358" s="23" cm="1">
        <f t="array" ref="O358">SUM(IF((LEFT('2-1 采购订单物料明细表报表导出'!$K:$K,7)=O$1)*('2-1 采购订单物料明细表报表导出'!$D:$D=$A358),'2-1 采购订单物料明细表报表导出'!$H:$H,0))</f>
        <v>0</v>
      </c>
    </row>
    <row r="359" ht="29" spans="1:15">
      <c r="A359" s="20" t="s">
        <v>3666</v>
      </c>
      <c r="B359" s="26" t="s">
        <v>2088</v>
      </c>
      <c r="C359" s="27" t="s">
        <v>2089</v>
      </c>
      <c r="D359" s="23" cm="1">
        <f t="array" ref="D359">SUM(IF((LEFT('2-1 采购订单物料明细表报表导出'!$K:$K,7)=D$1)*('2-1 采购订单物料明细表报表导出'!$D:$D=$A359),'2-1 采购订单物料明细表报表导出'!$H:$H,0))</f>
        <v>0</v>
      </c>
      <c r="E359" s="23" cm="1">
        <f t="array" ref="E359">SUM(IF((LEFT('2-1 采购订单物料明细表报表导出'!$K:$K,7)=E$1)*('2-1 采购订单物料明细表报表导出'!$D:$D=$A359),'2-1 采购订单物料明细表报表导出'!$H:$H,0))</f>
        <v>0</v>
      </c>
      <c r="F359" s="23" cm="1">
        <f t="array" ref="F359">SUM(IF((LEFT('2-1 采购订单物料明细表报表导出'!$K:$K,7)=F$1)*('2-1 采购订单物料明细表报表导出'!$D:$D=$A359),'2-1 采购订单物料明细表报表导出'!$H:$H,0))</f>
        <v>0</v>
      </c>
      <c r="G359" s="23" cm="1">
        <f t="array" ref="G359">SUM(IF((LEFT('2-1 采购订单物料明细表报表导出'!$K:$K,7)=G$1)*('2-1 采购订单物料明细表报表导出'!$D:$D=$A359),'2-1 采购订单物料明细表报表导出'!$H:$H,0))</f>
        <v>0</v>
      </c>
      <c r="H359" s="23" cm="1">
        <f t="array" ref="H359">SUM(IF((LEFT('2-1 采购订单物料明细表报表导出'!$K:$K,7)=H$1)*('2-1 采购订单物料明细表报表导出'!$D:$D=$A359),'2-1 采购订单物料明细表报表导出'!$H:$H,0))</f>
        <v>0</v>
      </c>
      <c r="I359" s="23" cm="1">
        <f t="array" ref="I359">SUM(IF((LEFT('2-1 采购订单物料明细表报表导出'!$K:$K,7)=I$1)*('2-1 采购订单物料明细表报表导出'!$D:$D=$A359),'2-1 采购订单物料明细表报表导出'!$H:$H,0))</f>
        <v>0</v>
      </c>
      <c r="J359" s="23" cm="1">
        <f t="array" ref="J359">SUM(IF((LEFT('2-1 采购订单物料明细表报表导出'!$K:$K,7)=J$1)*('2-1 采购订单物料明细表报表导出'!$D:$D=$A359),'2-1 采购订单物料明细表报表导出'!$H:$H,0))</f>
        <v>0</v>
      </c>
      <c r="K359" s="23" cm="1">
        <f t="array" ref="K359">SUM(IF((LEFT('2-1 采购订单物料明细表报表导出'!$K:$K,7)=K$1)*('2-1 采购订单物料明细表报表导出'!$D:$D=$A359),'2-1 采购订单物料明细表报表导出'!$H:$H,0))</f>
        <v>0</v>
      </c>
      <c r="L359" s="23" cm="1">
        <f t="array" ref="L359">SUM(IF((LEFT('2-1 采购订单物料明细表报表导出'!$K:$K,7)=L$1)*('2-1 采购订单物料明细表报表导出'!$D:$D=$A359),'2-1 采购订单物料明细表报表导出'!$H:$H,0))</f>
        <v>0</v>
      </c>
      <c r="M359" s="23" cm="1">
        <f t="array" ref="M359">SUM(IF((LEFT('2-1 采购订单物料明细表报表导出'!$K:$K,7)=M$1)*('2-1 采购订单物料明细表报表导出'!$D:$D=$A359),'2-1 采购订单物料明细表报表导出'!$H:$H,0))</f>
        <v>0</v>
      </c>
      <c r="N359" s="23" cm="1">
        <f t="array" ref="N359">SUM(IF((LEFT('2-1 采购订单物料明细表报表导出'!$K:$K,7)=N$1)*('2-1 采购订单物料明细表报表导出'!$D:$D=$A359),'2-1 采购订单物料明细表报表导出'!$H:$H,0))</f>
        <v>0</v>
      </c>
      <c r="O359" s="23" cm="1">
        <f t="array" ref="O359">SUM(IF((LEFT('2-1 采购订单物料明细表报表导出'!$K:$K,7)=O$1)*('2-1 采购订单物料明细表报表导出'!$D:$D=$A359),'2-1 采购订单物料明细表报表导出'!$H:$H,0))</f>
        <v>0</v>
      </c>
    </row>
    <row r="360" ht="29" spans="1:15">
      <c r="A360" s="20" t="s">
        <v>3667</v>
      </c>
      <c r="B360" s="26" t="s">
        <v>2088</v>
      </c>
      <c r="C360" s="27" t="s">
        <v>2089</v>
      </c>
      <c r="D360" s="23" cm="1">
        <f t="array" ref="D360">SUM(IF((LEFT('2-1 采购订单物料明细表报表导出'!$K:$K,7)=D$1)*('2-1 采购订单物料明细表报表导出'!$D:$D=$A360),'2-1 采购订单物料明细表报表导出'!$H:$H,0))</f>
        <v>0</v>
      </c>
      <c r="E360" s="23" cm="1">
        <f t="array" ref="E360">SUM(IF((LEFT('2-1 采购订单物料明细表报表导出'!$K:$K,7)=E$1)*('2-1 采购订单物料明细表报表导出'!$D:$D=$A360),'2-1 采购订单物料明细表报表导出'!$H:$H,0))</f>
        <v>0</v>
      </c>
      <c r="F360" s="23" cm="1">
        <f t="array" ref="F360">SUM(IF((LEFT('2-1 采购订单物料明细表报表导出'!$K:$K,7)=F$1)*('2-1 采购订单物料明细表报表导出'!$D:$D=$A360),'2-1 采购订单物料明细表报表导出'!$H:$H,0))</f>
        <v>0</v>
      </c>
      <c r="G360" s="23" cm="1">
        <f t="array" ref="G360">SUM(IF((LEFT('2-1 采购订单物料明细表报表导出'!$K:$K,7)=G$1)*('2-1 采购订单物料明细表报表导出'!$D:$D=$A360),'2-1 采购订单物料明细表报表导出'!$H:$H,0))</f>
        <v>0</v>
      </c>
      <c r="H360" s="23" cm="1">
        <f t="array" ref="H360">SUM(IF((LEFT('2-1 采购订单物料明细表报表导出'!$K:$K,7)=H$1)*('2-1 采购订单物料明细表报表导出'!$D:$D=$A360),'2-1 采购订单物料明细表报表导出'!$H:$H,0))</f>
        <v>0</v>
      </c>
      <c r="I360" s="23" cm="1">
        <f t="array" ref="I360">SUM(IF((LEFT('2-1 采购订单物料明细表报表导出'!$K:$K,7)=I$1)*('2-1 采购订单物料明细表报表导出'!$D:$D=$A360),'2-1 采购订单物料明细表报表导出'!$H:$H,0))</f>
        <v>0</v>
      </c>
      <c r="J360" s="23" cm="1">
        <f t="array" ref="J360">SUM(IF((LEFT('2-1 采购订单物料明细表报表导出'!$K:$K,7)=J$1)*('2-1 采购订单物料明细表报表导出'!$D:$D=$A360),'2-1 采购订单物料明细表报表导出'!$H:$H,0))</f>
        <v>0</v>
      </c>
      <c r="K360" s="23" cm="1">
        <f t="array" ref="K360">SUM(IF((LEFT('2-1 采购订单物料明细表报表导出'!$K:$K,7)=K$1)*('2-1 采购订单物料明细表报表导出'!$D:$D=$A360),'2-1 采购订单物料明细表报表导出'!$H:$H,0))</f>
        <v>0</v>
      </c>
      <c r="L360" s="23" cm="1">
        <f t="array" ref="L360">SUM(IF((LEFT('2-1 采购订单物料明细表报表导出'!$K:$K,7)=L$1)*('2-1 采购订单物料明细表报表导出'!$D:$D=$A360),'2-1 采购订单物料明细表报表导出'!$H:$H,0))</f>
        <v>0</v>
      </c>
      <c r="M360" s="23" cm="1">
        <f t="array" ref="M360">SUM(IF((LEFT('2-1 采购订单物料明细表报表导出'!$K:$K,7)=M$1)*('2-1 采购订单物料明细表报表导出'!$D:$D=$A360),'2-1 采购订单物料明细表报表导出'!$H:$H,0))</f>
        <v>0</v>
      </c>
      <c r="N360" s="23" cm="1">
        <f t="array" ref="N360">SUM(IF((LEFT('2-1 采购订单物料明细表报表导出'!$K:$K,7)=N$1)*('2-1 采购订单物料明细表报表导出'!$D:$D=$A360),'2-1 采购订单物料明细表报表导出'!$H:$H,0))</f>
        <v>0</v>
      </c>
      <c r="O360" s="23" cm="1">
        <f t="array" ref="O360">SUM(IF((LEFT('2-1 采购订单物料明细表报表导出'!$K:$K,7)=O$1)*('2-1 采购订单物料明细表报表导出'!$D:$D=$A360),'2-1 采购订单物料明细表报表导出'!$H:$H,0))</f>
        <v>0</v>
      </c>
    </row>
    <row r="361" ht="29" spans="1:15">
      <c r="A361" s="20" t="s">
        <v>3668</v>
      </c>
      <c r="B361" s="26" t="s">
        <v>2088</v>
      </c>
      <c r="C361" s="27" t="s">
        <v>2089</v>
      </c>
      <c r="D361" s="23" cm="1">
        <f t="array" ref="D361">SUM(IF((LEFT('2-1 采购订单物料明细表报表导出'!$K:$K,7)=D$1)*('2-1 采购订单物料明细表报表导出'!$D:$D=$A361),'2-1 采购订单物料明细表报表导出'!$H:$H,0))</f>
        <v>0</v>
      </c>
      <c r="E361" s="23" cm="1">
        <f t="array" ref="E361">SUM(IF((LEFT('2-1 采购订单物料明细表报表导出'!$K:$K,7)=E$1)*('2-1 采购订单物料明细表报表导出'!$D:$D=$A361),'2-1 采购订单物料明细表报表导出'!$H:$H,0))</f>
        <v>0</v>
      </c>
      <c r="F361" s="23" cm="1">
        <f t="array" ref="F361">SUM(IF((LEFT('2-1 采购订单物料明细表报表导出'!$K:$K,7)=F$1)*('2-1 采购订单物料明细表报表导出'!$D:$D=$A361),'2-1 采购订单物料明细表报表导出'!$H:$H,0))</f>
        <v>0</v>
      </c>
      <c r="G361" s="23" cm="1">
        <f t="array" ref="G361">SUM(IF((LEFT('2-1 采购订单物料明细表报表导出'!$K:$K,7)=G$1)*('2-1 采购订单物料明细表报表导出'!$D:$D=$A361),'2-1 采购订单物料明细表报表导出'!$H:$H,0))</f>
        <v>0</v>
      </c>
      <c r="H361" s="23" cm="1">
        <f t="array" ref="H361">SUM(IF((LEFT('2-1 采购订单物料明细表报表导出'!$K:$K,7)=H$1)*('2-1 采购订单物料明细表报表导出'!$D:$D=$A361),'2-1 采购订单物料明细表报表导出'!$H:$H,0))</f>
        <v>0</v>
      </c>
      <c r="I361" s="23" cm="1">
        <f t="array" ref="I361">SUM(IF((LEFT('2-1 采购订单物料明细表报表导出'!$K:$K,7)=I$1)*('2-1 采购订单物料明细表报表导出'!$D:$D=$A361),'2-1 采购订单物料明细表报表导出'!$H:$H,0))</f>
        <v>0</v>
      </c>
      <c r="J361" s="23" cm="1">
        <f t="array" ref="J361">SUM(IF((LEFT('2-1 采购订单物料明细表报表导出'!$K:$K,7)=J$1)*('2-1 采购订单物料明细表报表导出'!$D:$D=$A361),'2-1 采购订单物料明细表报表导出'!$H:$H,0))</f>
        <v>0</v>
      </c>
      <c r="K361" s="23" cm="1">
        <f t="array" ref="K361">SUM(IF((LEFT('2-1 采购订单物料明细表报表导出'!$K:$K,7)=K$1)*('2-1 采购订单物料明细表报表导出'!$D:$D=$A361),'2-1 采购订单物料明细表报表导出'!$H:$H,0))</f>
        <v>0</v>
      </c>
      <c r="L361" s="23" cm="1">
        <f t="array" ref="L361">SUM(IF((LEFT('2-1 采购订单物料明细表报表导出'!$K:$K,7)=L$1)*('2-1 采购订单物料明细表报表导出'!$D:$D=$A361),'2-1 采购订单物料明细表报表导出'!$H:$H,0))</f>
        <v>0</v>
      </c>
      <c r="M361" s="23" cm="1">
        <f t="array" ref="M361">SUM(IF((LEFT('2-1 采购订单物料明细表报表导出'!$K:$K,7)=M$1)*('2-1 采购订单物料明细表报表导出'!$D:$D=$A361),'2-1 采购订单物料明细表报表导出'!$H:$H,0))</f>
        <v>0</v>
      </c>
      <c r="N361" s="23" cm="1">
        <f t="array" ref="N361">SUM(IF((LEFT('2-1 采购订单物料明细表报表导出'!$K:$K,7)=N$1)*('2-1 采购订单物料明细表报表导出'!$D:$D=$A361),'2-1 采购订单物料明细表报表导出'!$H:$H,0))</f>
        <v>0</v>
      </c>
      <c r="O361" s="23" cm="1">
        <f t="array" ref="O361">SUM(IF((LEFT('2-1 采购订单物料明细表报表导出'!$K:$K,7)=O$1)*('2-1 采购订单物料明细表报表导出'!$D:$D=$A361),'2-1 采购订单物料明细表报表导出'!$H:$H,0))</f>
        <v>0</v>
      </c>
    </row>
    <row r="362" ht="29" spans="1:15">
      <c r="A362" s="20" t="s">
        <v>3669</v>
      </c>
      <c r="B362" s="26" t="s">
        <v>2088</v>
      </c>
      <c r="C362" s="27" t="s">
        <v>2089</v>
      </c>
      <c r="D362" s="23" cm="1">
        <f t="array" ref="D362">SUM(IF((LEFT('2-1 采购订单物料明细表报表导出'!$K:$K,7)=D$1)*('2-1 采购订单物料明细表报表导出'!$D:$D=$A362),'2-1 采购订单物料明细表报表导出'!$H:$H,0))</f>
        <v>0</v>
      </c>
      <c r="E362" s="23" cm="1">
        <f t="array" ref="E362">SUM(IF((LEFT('2-1 采购订单物料明细表报表导出'!$K:$K,7)=E$1)*('2-1 采购订单物料明细表报表导出'!$D:$D=$A362),'2-1 采购订单物料明细表报表导出'!$H:$H,0))</f>
        <v>0</v>
      </c>
      <c r="F362" s="23" cm="1">
        <f t="array" ref="F362">SUM(IF((LEFT('2-1 采购订单物料明细表报表导出'!$K:$K,7)=F$1)*('2-1 采购订单物料明细表报表导出'!$D:$D=$A362),'2-1 采购订单物料明细表报表导出'!$H:$H,0))</f>
        <v>0</v>
      </c>
      <c r="G362" s="23" cm="1">
        <f t="array" ref="G362">SUM(IF((LEFT('2-1 采购订单物料明细表报表导出'!$K:$K,7)=G$1)*('2-1 采购订单物料明细表报表导出'!$D:$D=$A362),'2-1 采购订单物料明细表报表导出'!$H:$H,0))</f>
        <v>0</v>
      </c>
      <c r="H362" s="23" cm="1">
        <f t="array" ref="H362">SUM(IF((LEFT('2-1 采购订单物料明细表报表导出'!$K:$K,7)=H$1)*('2-1 采购订单物料明细表报表导出'!$D:$D=$A362),'2-1 采购订单物料明细表报表导出'!$H:$H,0))</f>
        <v>0</v>
      </c>
      <c r="I362" s="23" cm="1">
        <f t="array" ref="I362">SUM(IF((LEFT('2-1 采购订单物料明细表报表导出'!$K:$K,7)=I$1)*('2-1 采购订单物料明细表报表导出'!$D:$D=$A362),'2-1 采购订单物料明细表报表导出'!$H:$H,0))</f>
        <v>0</v>
      </c>
      <c r="J362" s="23" cm="1">
        <f t="array" ref="J362">SUM(IF((LEFT('2-1 采购订单物料明细表报表导出'!$K:$K,7)=J$1)*('2-1 采购订单物料明细表报表导出'!$D:$D=$A362),'2-1 采购订单物料明细表报表导出'!$H:$H,0))</f>
        <v>0</v>
      </c>
      <c r="K362" s="23" cm="1">
        <f t="array" ref="K362">SUM(IF((LEFT('2-1 采购订单物料明细表报表导出'!$K:$K,7)=K$1)*('2-1 采购订单物料明细表报表导出'!$D:$D=$A362),'2-1 采购订单物料明细表报表导出'!$H:$H,0))</f>
        <v>0</v>
      </c>
      <c r="L362" s="23" cm="1">
        <f t="array" ref="L362">SUM(IF((LEFT('2-1 采购订单物料明细表报表导出'!$K:$K,7)=L$1)*('2-1 采购订单物料明细表报表导出'!$D:$D=$A362),'2-1 采购订单物料明细表报表导出'!$H:$H,0))</f>
        <v>0</v>
      </c>
      <c r="M362" s="23" cm="1">
        <f t="array" ref="M362">SUM(IF((LEFT('2-1 采购订单物料明细表报表导出'!$K:$K,7)=M$1)*('2-1 采购订单物料明细表报表导出'!$D:$D=$A362),'2-1 采购订单物料明细表报表导出'!$H:$H,0))</f>
        <v>0</v>
      </c>
      <c r="N362" s="23" cm="1">
        <f t="array" ref="N362">SUM(IF((LEFT('2-1 采购订单物料明细表报表导出'!$K:$K,7)=N$1)*('2-1 采购订单物料明细表报表导出'!$D:$D=$A362),'2-1 采购订单物料明细表报表导出'!$H:$H,0))</f>
        <v>0</v>
      </c>
      <c r="O362" s="23" cm="1">
        <f t="array" ref="O362">SUM(IF((LEFT('2-1 采购订单物料明细表报表导出'!$K:$K,7)=O$1)*('2-1 采购订单物料明细表报表导出'!$D:$D=$A362),'2-1 采购订单物料明细表报表导出'!$H:$H,0))</f>
        <v>0</v>
      </c>
    </row>
    <row r="363" ht="29" spans="1:15">
      <c r="A363" s="20" t="s">
        <v>3670</v>
      </c>
      <c r="B363" s="26" t="s">
        <v>2088</v>
      </c>
      <c r="C363" s="27" t="s">
        <v>2089</v>
      </c>
      <c r="D363" s="23" cm="1">
        <f t="array" ref="D363">SUM(IF((LEFT('2-1 采购订单物料明细表报表导出'!$K:$K,7)=D$1)*('2-1 采购订单物料明细表报表导出'!$D:$D=$A363),'2-1 采购订单物料明细表报表导出'!$H:$H,0))</f>
        <v>0</v>
      </c>
      <c r="E363" s="23" cm="1">
        <f t="array" ref="E363">SUM(IF((LEFT('2-1 采购订单物料明细表报表导出'!$K:$K,7)=E$1)*('2-1 采购订单物料明细表报表导出'!$D:$D=$A363),'2-1 采购订单物料明细表报表导出'!$H:$H,0))</f>
        <v>0</v>
      </c>
      <c r="F363" s="23" cm="1">
        <f t="array" ref="F363">SUM(IF((LEFT('2-1 采购订单物料明细表报表导出'!$K:$K,7)=F$1)*('2-1 采购订单物料明细表报表导出'!$D:$D=$A363),'2-1 采购订单物料明细表报表导出'!$H:$H,0))</f>
        <v>0</v>
      </c>
      <c r="G363" s="23" cm="1">
        <f t="array" ref="G363">SUM(IF((LEFT('2-1 采购订单物料明细表报表导出'!$K:$K,7)=G$1)*('2-1 采购订单物料明细表报表导出'!$D:$D=$A363),'2-1 采购订单物料明细表报表导出'!$H:$H,0))</f>
        <v>0</v>
      </c>
      <c r="H363" s="23" cm="1">
        <f t="array" ref="H363">SUM(IF((LEFT('2-1 采购订单物料明细表报表导出'!$K:$K,7)=H$1)*('2-1 采购订单物料明细表报表导出'!$D:$D=$A363),'2-1 采购订单物料明细表报表导出'!$H:$H,0))</f>
        <v>0</v>
      </c>
      <c r="I363" s="23" cm="1">
        <f t="array" ref="I363">SUM(IF((LEFT('2-1 采购订单物料明细表报表导出'!$K:$K,7)=I$1)*('2-1 采购订单物料明细表报表导出'!$D:$D=$A363),'2-1 采购订单物料明细表报表导出'!$H:$H,0))</f>
        <v>0</v>
      </c>
      <c r="J363" s="23" cm="1">
        <f t="array" ref="J363">SUM(IF((LEFT('2-1 采购订单物料明细表报表导出'!$K:$K,7)=J$1)*('2-1 采购订单物料明细表报表导出'!$D:$D=$A363),'2-1 采购订单物料明细表报表导出'!$H:$H,0))</f>
        <v>0</v>
      </c>
      <c r="K363" s="23" cm="1">
        <f t="array" ref="K363">SUM(IF((LEFT('2-1 采购订单物料明细表报表导出'!$K:$K,7)=K$1)*('2-1 采购订单物料明细表报表导出'!$D:$D=$A363),'2-1 采购订单物料明细表报表导出'!$H:$H,0))</f>
        <v>0</v>
      </c>
      <c r="L363" s="23" cm="1">
        <f t="array" ref="L363">SUM(IF((LEFT('2-1 采购订单物料明细表报表导出'!$K:$K,7)=L$1)*('2-1 采购订单物料明细表报表导出'!$D:$D=$A363),'2-1 采购订单物料明细表报表导出'!$H:$H,0))</f>
        <v>0</v>
      </c>
      <c r="M363" s="23" cm="1">
        <f t="array" ref="M363">SUM(IF((LEFT('2-1 采购订单物料明细表报表导出'!$K:$K,7)=M$1)*('2-1 采购订单物料明细表报表导出'!$D:$D=$A363),'2-1 采购订单物料明细表报表导出'!$H:$H,0))</f>
        <v>0</v>
      </c>
      <c r="N363" s="23" cm="1">
        <f t="array" ref="N363">SUM(IF((LEFT('2-1 采购订单物料明细表报表导出'!$K:$K,7)=N$1)*('2-1 采购订单物料明细表报表导出'!$D:$D=$A363),'2-1 采购订单物料明细表报表导出'!$H:$H,0))</f>
        <v>0</v>
      </c>
      <c r="O363" s="23" cm="1">
        <f t="array" ref="O363">SUM(IF((LEFT('2-1 采购订单物料明细表报表导出'!$K:$K,7)=O$1)*('2-1 采购订单物料明细表报表导出'!$D:$D=$A363),'2-1 采购订单物料明细表报表导出'!$H:$H,0))</f>
        <v>0</v>
      </c>
    </row>
    <row r="364" ht="29" spans="1:15">
      <c r="A364" s="20" t="s">
        <v>3671</v>
      </c>
      <c r="B364" s="26" t="s">
        <v>2088</v>
      </c>
      <c r="C364" s="27" t="s">
        <v>2089</v>
      </c>
      <c r="D364" s="23" cm="1">
        <f t="array" ref="D364">SUM(IF((LEFT('2-1 采购订单物料明细表报表导出'!$K:$K,7)=D$1)*('2-1 采购订单物料明细表报表导出'!$D:$D=$A364),'2-1 采购订单物料明细表报表导出'!$H:$H,0))</f>
        <v>0</v>
      </c>
      <c r="E364" s="23" cm="1">
        <f t="array" ref="E364">SUM(IF((LEFT('2-1 采购订单物料明细表报表导出'!$K:$K,7)=E$1)*('2-1 采购订单物料明细表报表导出'!$D:$D=$A364),'2-1 采购订单物料明细表报表导出'!$H:$H,0))</f>
        <v>0</v>
      </c>
      <c r="F364" s="23" cm="1">
        <f t="array" ref="F364">SUM(IF((LEFT('2-1 采购订单物料明细表报表导出'!$K:$K,7)=F$1)*('2-1 采购订单物料明细表报表导出'!$D:$D=$A364),'2-1 采购订单物料明细表报表导出'!$H:$H,0))</f>
        <v>0</v>
      </c>
      <c r="G364" s="23" cm="1">
        <f t="array" ref="G364">SUM(IF((LEFT('2-1 采购订单物料明细表报表导出'!$K:$K,7)=G$1)*('2-1 采购订单物料明细表报表导出'!$D:$D=$A364),'2-1 采购订单物料明细表报表导出'!$H:$H,0))</f>
        <v>0</v>
      </c>
      <c r="H364" s="23" cm="1">
        <f t="array" ref="H364">SUM(IF((LEFT('2-1 采购订单物料明细表报表导出'!$K:$K,7)=H$1)*('2-1 采购订单物料明细表报表导出'!$D:$D=$A364),'2-1 采购订单物料明细表报表导出'!$H:$H,0))</f>
        <v>0</v>
      </c>
      <c r="I364" s="23" cm="1">
        <f t="array" ref="I364">SUM(IF((LEFT('2-1 采购订单物料明细表报表导出'!$K:$K,7)=I$1)*('2-1 采购订单物料明细表报表导出'!$D:$D=$A364),'2-1 采购订单物料明细表报表导出'!$H:$H,0))</f>
        <v>0</v>
      </c>
      <c r="J364" s="23" cm="1">
        <f t="array" ref="J364">SUM(IF((LEFT('2-1 采购订单物料明细表报表导出'!$K:$K,7)=J$1)*('2-1 采购订单物料明细表报表导出'!$D:$D=$A364),'2-1 采购订单物料明细表报表导出'!$H:$H,0))</f>
        <v>0</v>
      </c>
      <c r="K364" s="23" cm="1">
        <f t="array" ref="K364">SUM(IF((LEFT('2-1 采购订单物料明细表报表导出'!$K:$K,7)=K$1)*('2-1 采购订单物料明细表报表导出'!$D:$D=$A364),'2-1 采购订单物料明细表报表导出'!$H:$H,0))</f>
        <v>0</v>
      </c>
      <c r="L364" s="23" cm="1">
        <f t="array" ref="L364">SUM(IF((LEFT('2-1 采购订单物料明细表报表导出'!$K:$K,7)=L$1)*('2-1 采购订单物料明细表报表导出'!$D:$D=$A364),'2-1 采购订单物料明细表报表导出'!$H:$H,0))</f>
        <v>0</v>
      </c>
      <c r="M364" s="23" cm="1">
        <f t="array" ref="M364">SUM(IF((LEFT('2-1 采购订单物料明细表报表导出'!$K:$K,7)=M$1)*('2-1 采购订单物料明细表报表导出'!$D:$D=$A364),'2-1 采购订单物料明细表报表导出'!$H:$H,0))</f>
        <v>0</v>
      </c>
      <c r="N364" s="23" cm="1">
        <f t="array" ref="N364">SUM(IF((LEFT('2-1 采购订单物料明细表报表导出'!$K:$K,7)=N$1)*('2-1 采购订单物料明细表报表导出'!$D:$D=$A364),'2-1 采购订单物料明细表报表导出'!$H:$H,0))</f>
        <v>0</v>
      </c>
      <c r="O364" s="23" cm="1">
        <f t="array" ref="O364">SUM(IF((LEFT('2-1 采购订单物料明细表报表导出'!$K:$K,7)=O$1)*('2-1 采购订单物料明细表报表导出'!$D:$D=$A364),'2-1 采购订单物料明细表报表导出'!$H:$H,0))</f>
        <v>0</v>
      </c>
    </row>
    <row r="365" ht="29" spans="1:15">
      <c r="A365" s="20" t="s">
        <v>3672</v>
      </c>
      <c r="B365" s="26" t="s">
        <v>2088</v>
      </c>
      <c r="C365" s="27" t="s">
        <v>2089</v>
      </c>
      <c r="D365" s="23" cm="1">
        <f t="array" ref="D365">SUM(IF((LEFT('2-1 采购订单物料明细表报表导出'!$K:$K,7)=D$1)*('2-1 采购订单物料明细表报表导出'!$D:$D=$A365),'2-1 采购订单物料明细表报表导出'!$H:$H,0))</f>
        <v>0</v>
      </c>
      <c r="E365" s="23" cm="1">
        <f t="array" ref="E365">SUM(IF((LEFT('2-1 采购订单物料明细表报表导出'!$K:$K,7)=E$1)*('2-1 采购订单物料明细表报表导出'!$D:$D=$A365),'2-1 采购订单物料明细表报表导出'!$H:$H,0))</f>
        <v>0</v>
      </c>
      <c r="F365" s="23" cm="1">
        <f t="array" ref="F365">SUM(IF((LEFT('2-1 采购订单物料明细表报表导出'!$K:$K,7)=F$1)*('2-1 采购订单物料明细表报表导出'!$D:$D=$A365),'2-1 采购订单物料明细表报表导出'!$H:$H,0))</f>
        <v>0</v>
      </c>
      <c r="G365" s="23" cm="1">
        <f t="array" ref="G365">SUM(IF((LEFT('2-1 采购订单物料明细表报表导出'!$K:$K,7)=G$1)*('2-1 采购订单物料明细表报表导出'!$D:$D=$A365),'2-1 采购订单物料明细表报表导出'!$H:$H,0))</f>
        <v>0</v>
      </c>
      <c r="H365" s="23" cm="1">
        <f t="array" ref="H365">SUM(IF((LEFT('2-1 采购订单物料明细表报表导出'!$K:$K,7)=H$1)*('2-1 采购订单物料明细表报表导出'!$D:$D=$A365),'2-1 采购订单物料明细表报表导出'!$H:$H,0))</f>
        <v>0</v>
      </c>
      <c r="I365" s="23" cm="1">
        <f t="array" ref="I365">SUM(IF((LEFT('2-1 采购订单物料明细表报表导出'!$K:$K,7)=I$1)*('2-1 采购订单物料明细表报表导出'!$D:$D=$A365),'2-1 采购订单物料明细表报表导出'!$H:$H,0))</f>
        <v>0</v>
      </c>
      <c r="J365" s="23" cm="1">
        <f t="array" ref="J365">SUM(IF((LEFT('2-1 采购订单物料明细表报表导出'!$K:$K,7)=J$1)*('2-1 采购订单物料明细表报表导出'!$D:$D=$A365),'2-1 采购订单物料明细表报表导出'!$H:$H,0))</f>
        <v>0</v>
      </c>
      <c r="K365" s="23" cm="1">
        <f t="array" ref="K365">SUM(IF((LEFT('2-1 采购订单物料明细表报表导出'!$K:$K,7)=K$1)*('2-1 采购订单物料明细表报表导出'!$D:$D=$A365),'2-1 采购订单物料明细表报表导出'!$H:$H,0))</f>
        <v>0</v>
      </c>
      <c r="L365" s="23" cm="1">
        <f t="array" ref="L365">SUM(IF((LEFT('2-1 采购订单物料明细表报表导出'!$K:$K,7)=L$1)*('2-1 采购订单物料明细表报表导出'!$D:$D=$A365),'2-1 采购订单物料明细表报表导出'!$H:$H,0))</f>
        <v>0</v>
      </c>
      <c r="M365" s="23" cm="1">
        <f t="array" ref="M365">SUM(IF((LEFT('2-1 采购订单物料明细表报表导出'!$K:$K,7)=M$1)*('2-1 采购订单物料明细表报表导出'!$D:$D=$A365),'2-1 采购订单物料明细表报表导出'!$H:$H,0))</f>
        <v>0</v>
      </c>
      <c r="N365" s="23" cm="1">
        <f t="array" ref="N365">SUM(IF((LEFT('2-1 采购订单物料明细表报表导出'!$K:$K,7)=N$1)*('2-1 采购订单物料明细表报表导出'!$D:$D=$A365),'2-1 采购订单物料明细表报表导出'!$H:$H,0))</f>
        <v>0</v>
      </c>
      <c r="O365" s="23" cm="1">
        <f t="array" ref="O365">SUM(IF((LEFT('2-1 采购订单物料明细表报表导出'!$K:$K,7)=O$1)*('2-1 采购订单物料明细表报表导出'!$D:$D=$A365),'2-1 采购订单物料明细表报表导出'!$H:$H,0))</f>
        <v>0</v>
      </c>
    </row>
    <row r="366" ht="29" spans="1:15">
      <c r="A366" s="28" t="s">
        <v>3673</v>
      </c>
      <c r="B366" s="26" t="s">
        <v>2128</v>
      </c>
      <c r="C366" s="27" t="s">
        <v>2129</v>
      </c>
      <c r="D366" s="23" cm="1">
        <f t="array" ref="D366">SUM(IF((LEFT('2-1 采购订单物料明细表报表导出'!$K:$K,7)=D$1)*('2-1 采购订单物料明细表报表导出'!$D:$D=$A366),'2-1 采购订单物料明细表报表导出'!$H:$H,0))</f>
        <v>0</v>
      </c>
      <c r="E366" s="23" cm="1">
        <f t="array" ref="E366">SUM(IF((LEFT('2-1 采购订单物料明细表报表导出'!$K:$K,7)=E$1)*('2-1 采购订单物料明细表报表导出'!$D:$D=$A366),'2-1 采购订单物料明细表报表导出'!$H:$H,0))</f>
        <v>0</v>
      </c>
      <c r="F366" s="23" cm="1">
        <f t="array" ref="F366">SUM(IF((LEFT('2-1 采购订单物料明细表报表导出'!$K:$K,7)=F$1)*('2-1 采购订单物料明细表报表导出'!$D:$D=$A366),'2-1 采购订单物料明细表报表导出'!$H:$H,0))</f>
        <v>0</v>
      </c>
      <c r="G366" s="23" cm="1">
        <f t="array" ref="G366">SUM(IF((LEFT('2-1 采购订单物料明细表报表导出'!$K:$K,7)=G$1)*('2-1 采购订单物料明细表报表导出'!$D:$D=$A366),'2-1 采购订单物料明细表报表导出'!$H:$H,0))</f>
        <v>0</v>
      </c>
      <c r="H366" s="23" cm="1">
        <f t="array" ref="H366">SUM(IF((LEFT('2-1 采购订单物料明细表报表导出'!$K:$K,7)=H$1)*('2-1 采购订单物料明细表报表导出'!$D:$D=$A366),'2-1 采购订单物料明细表报表导出'!$H:$H,0))</f>
        <v>0</v>
      </c>
      <c r="I366" s="23" cm="1">
        <f t="array" ref="I366">SUM(IF((LEFT('2-1 采购订单物料明细表报表导出'!$K:$K,7)=I$1)*('2-1 采购订单物料明细表报表导出'!$D:$D=$A366),'2-1 采购订单物料明细表报表导出'!$H:$H,0))</f>
        <v>0</v>
      </c>
      <c r="J366" s="23" cm="1">
        <f t="array" ref="J366">SUM(IF((LEFT('2-1 采购订单物料明细表报表导出'!$K:$K,7)=J$1)*('2-1 采购订单物料明细表报表导出'!$D:$D=$A366),'2-1 采购订单物料明细表报表导出'!$H:$H,0))</f>
        <v>0</v>
      </c>
      <c r="K366" s="23" cm="1">
        <f t="array" ref="K366">SUM(IF((LEFT('2-1 采购订单物料明细表报表导出'!$K:$K,7)=K$1)*('2-1 采购订单物料明细表报表导出'!$D:$D=$A366),'2-1 采购订单物料明细表报表导出'!$H:$H,0))</f>
        <v>0</v>
      </c>
      <c r="L366" s="23" cm="1">
        <f t="array" ref="L366">SUM(IF((LEFT('2-1 采购订单物料明细表报表导出'!$K:$K,7)=L$1)*('2-1 采购订单物料明细表报表导出'!$D:$D=$A366),'2-1 采购订单物料明细表报表导出'!$H:$H,0))</f>
        <v>0</v>
      </c>
      <c r="M366" s="23" cm="1">
        <f t="array" ref="M366">SUM(IF((LEFT('2-1 采购订单物料明细表报表导出'!$K:$K,7)=M$1)*('2-1 采购订单物料明细表报表导出'!$D:$D=$A366),'2-1 采购订单物料明细表报表导出'!$H:$H,0))</f>
        <v>0</v>
      </c>
      <c r="N366" s="23" cm="1">
        <f t="array" ref="N366">SUM(IF((LEFT('2-1 采购订单物料明细表报表导出'!$K:$K,7)=N$1)*('2-1 采购订单物料明细表报表导出'!$D:$D=$A366),'2-1 采购订单物料明细表报表导出'!$H:$H,0))</f>
        <v>0</v>
      </c>
      <c r="O366" s="23" cm="1">
        <f t="array" ref="O366">SUM(IF((LEFT('2-1 采购订单物料明细表报表导出'!$K:$K,7)=O$1)*('2-1 采购订单物料明细表报表导出'!$D:$D=$A366),'2-1 采购订单物料明细表报表导出'!$H:$H,0))</f>
        <v>0</v>
      </c>
    </row>
    <row r="367" ht="29" spans="1:15">
      <c r="A367" s="20" t="s">
        <v>3674</v>
      </c>
      <c r="B367" s="26" t="s">
        <v>2128</v>
      </c>
      <c r="C367" s="27" t="s">
        <v>2129</v>
      </c>
      <c r="D367" s="23" cm="1">
        <f t="array" ref="D367">SUM(IF((LEFT('2-1 采购订单物料明细表报表导出'!$K:$K,7)=D$1)*('2-1 采购订单物料明细表报表导出'!$D:$D=$A367),'2-1 采购订单物料明细表报表导出'!$H:$H,0))</f>
        <v>0</v>
      </c>
      <c r="E367" s="23" cm="1">
        <f t="array" ref="E367">SUM(IF((LEFT('2-1 采购订单物料明细表报表导出'!$K:$K,7)=E$1)*('2-1 采购订单物料明细表报表导出'!$D:$D=$A367),'2-1 采购订单物料明细表报表导出'!$H:$H,0))</f>
        <v>0</v>
      </c>
      <c r="F367" s="23" cm="1">
        <f t="array" ref="F367">SUM(IF((LEFT('2-1 采购订单物料明细表报表导出'!$K:$K,7)=F$1)*('2-1 采购订单物料明细表报表导出'!$D:$D=$A367),'2-1 采购订单物料明细表报表导出'!$H:$H,0))</f>
        <v>0</v>
      </c>
      <c r="G367" s="23" cm="1">
        <f t="array" ref="G367">SUM(IF((LEFT('2-1 采购订单物料明细表报表导出'!$K:$K,7)=G$1)*('2-1 采购订单物料明细表报表导出'!$D:$D=$A367),'2-1 采购订单物料明细表报表导出'!$H:$H,0))</f>
        <v>0</v>
      </c>
      <c r="H367" s="23" cm="1">
        <f t="array" ref="H367">SUM(IF((LEFT('2-1 采购订单物料明细表报表导出'!$K:$K,7)=H$1)*('2-1 采购订单物料明细表报表导出'!$D:$D=$A367),'2-1 采购订单物料明细表报表导出'!$H:$H,0))</f>
        <v>0</v>
      </c>
      <c r="I367" s="23" cm="1">
        <f t="array" ref="I367">SUM(IF((LEFT('2-1 采购订单物料明细表报表导出'!$K:$K,7)=I$1)*('2-1 采购订单物料明细表报表导出'!$D:$D=$A367),'2-1 采购订单物料明细表报表导出'!$H:$H,0))</f>
        <v>0</v>
      </c>
      <c r="J367" s="23" cm="1">
        <f t="array" ref="J367">SUM(IF((LEFT('2-1 采购订单物料明细表报表导出'!$K:$K,7)=J$1)*('2-1 采购订单物料明细表报表导出'!$D:$D=$A367),'2-1 采购订单物料明细表报表导出'!$H:$H,0))</f>
        <v>0</v>
      </c>
      <c r="K367" s="23" cm="1">
        <f t="array" ref="K367">SUM(IF((LEFT('2-1 采购订单物料明细表报表导出'!$K:$K,7)=K$1)*('2-1 采购订单物料明细表报表导出'!$D:$D=$A367),'2-1 采购订单物料明细表报表导出'!$H:$H,0))</f>
        <v>0</v>
      </c>
      <c r="L367" s="23" cm="1">
        <f t="array" ref="L367">SUM(IF((LEFT('2-1 采购订单物料明细表报表导出'!$K:$K,7)=L$1)*('2-1 采购订单物料明细表报表导出'!$D:$D=$A367),'2-1 采购订单物料明细表报表导出'!$H:$H,0))</f>
        <v>0</v>
      </c>
      <c r="M367" s="23" cm="1">
        <f t="array" ref="M367">SUM(IF((LEFT('2-1 采购订单物料明细表报表导出'!$K:$K,7)=M$1)*('2-1 采购订单物料明细表报表导出'!$D:$D=$A367),'2-1 采购订单物料明细表报表导出'!$H:$H,0))</f>
        <v>0</v>
      </c>
      <c r="N367" s="23" cm="1">
        <f t="array" ref="N367">SUM(IF((LEFT('2-1 采购订单物料明细表报表导出'!$K:$K,7)=N$1)*('2-1 采购订单物料明细表报表导出'!$D:$D=$A367),'2-1 采购订单物料明细表报表导出'!$H:$H,0))</f>
        <v>0</v>
      </c>
      <c r="O367" s="23" cm="1">
        <f t="array" ref="O367">SUM(IF((LEFT('2-1 采购订单物料明细表报表导出'!$K:$K,7)=O$1)*('2-1 采购订单物料明细表报表导出'!$D:$D=$A367),'2-1 采购订单物料明细表报表导出'!$H:$H,0))</f>
        <v>0</v>
      </c>
    </row>
    <row r="368" ht="29" spans="1:15">
      <c r="A368" s="20" t="s">
        <v>3675</v>
      </c>
      <c r="B368" s="26" t="s">
        <v>2128</v>
      </c>
      <c r="C368" s="27" t="s">
        <v>2129</v>
      </c>
      <c r="D368" s="23" cm="1">
        <f t="array" ref="D368">SUM(IF((LEFT('2-1 采购订单物料明细表报表导出'!$K:$K,7)=D$1)*('2-1 采购订单物料明细表报表导出'!$D:$D=$A368),'2-1 采购订单物料明细表报表导出'!$H:$H,0))</f>
        <v>0</v>
      </c>
      <c r="E368" s="23" cm="1">
        <f t="array" ref="E368">SUM(IF((LEFT('2-1 采购订单物料明细表报表导出'!$K:$K,7)=E$1)*('2-1 采购订单物料明细表报表导出'!$D:$D=$A368),'2-1 采购订单物料明细表报表导出'!$H:$H,0))</f>
        <v>0</v>
      </c>
      <c r="F368" s="23" cm="1">
        <f t="array" ref="F368">SUM(IF((LEFT('2-1 采购订单物料明细表报表导出'!$K:$K,7)=F$1)*('2-1 采购订单物料明细表报表导出'!$D:$D=$A368),'2-1 采购订单物料明细表报表导出'!$H:$H,0))</f>
        <v>0</v>
      </c>
      <c r="G368" s="23" cm="1">
        <f t="array" ref="G368">SUM(IF((LEFT('2-1 采购订单物料明细表报表导出'!$K:$K,7)=G$1)*('2-1 采购订单物料明细表报表导出'!$D:$D=$A368),'2-1 采购订单物料明细表报表导出'!$H:$H,0))</f>
        <v>0</v>
      </c>
      <c r="H368" s="23" cm="1">
        <f t="array" ref="H368">SUM(IF((LEFT('2-1 采购订单物料明细表报表导出'!$K:$K,7)=H$1)*('2-1 采购订单物料明细表报表导出'!$D:$D=$A368),'2-1 采购订单物料明细表报表导出'!$H:$H,0))</f>
        <v>0</v>
      </c>
      <c r="I368" s="23" cm="1">
        <f t="array" ref="I368">SUM(IF((LEFT('2-1 采购订单物料明细表报表导出'!$K:$K,7)=I$1)*('2-1 采购订单物料明细表报表导出'!$D:$D=$A368),'2-1 采购订单物料明细表报表导出'!$H:$H,0))</f>
        <v>0</v>
      </c>
      <c r="J368" s="23" cm="1">
        <f t="array" ref="J368">SUM(IF((LEFT('2-1 采购订单物料明细表报表导出'!$K:$K,7)=J$1)*('2-1 采购订单物料明细表报表导出'!$D:$D=$A368),'2-1 采购订单物料明细表报表导出'!$H:$H,0))</f>
        <v>0</v>
      </c>
      <c r="K368" s="23" cm="1">
        <f t="array" ref="K368">SUM(IF((LEFT('2-1 采购订单物料明细表报表导出'!$K:$K,7)=K$1)*('2-1 采购订单物料明细表报表导出'!$D:$D=$A368),'2-1 采购订单物料明细表报表导出'!$H:$H,0))</f>
        <v>0</v>
      </c>
      <c r="L368" s="23" cm="1">
        <f t="array" ref="L368">SUM(IF((LEFT('2-1 采购订单物料明细表报表导出'!$K:$K,7)=L$1)*('2-1 采购订单物料明细表报表导出'!$D:$D=$A368),'2-1 采购订单物料明细表报表导出'!$H:$H,0))</f>
        <v>0</v>
      </c>
      <c r="M368" s="23" cm="1">
        <f t="array" ref="M368">SUM(IF((LEFT('2-1 采购订单物料明细表报表导出'!$K:$K,7)=M$1)*('2-1 采购订单物料明细表报表导出'!$D:$D=$A368),'2-1 采购订单物料明细表报表导出'!$H:$H,0))</f>
        <v>0</v>
      </c>
      <c r="N368" s="23" cm="1">
        <f t="array" ref="N368">SUM(IF((LEFT('2-1 采购订单物料明细表报表导出'!$K:$K,7)=N$1)*('2-1 采购订单物料明细表报表导出'!$D:$D=$A368),'2-1 采购订单物料明细表报表导出'!$H:$H,0))</f>
        <v>0</v>
      </c>
      <c r="O368" s="23" cm="1">
        <f t="array" ref="O368">SUM(IF((LEFT('2-1 采购订单物料明细表报表导出'!$K:$K,7)=O$1)*('2-1 采购订单物料明细表报表导出'!$D:$D=$A368),'2-1 采购订单物料明细表报表导出'!$H:$H,0))</f>
        <v>0</v>
      </c>
    </row>
    <row r="369" ht="29" spans="1:15">
      <c r="A369" s="28" t="s">
        <v>3676</v>
      </c>
      <c r="B369" s="26" t="s">
        <v>2128</v>
      </c>
      <c r="C369" s="27" t="s">
        <v>2129</v>
      </c>
      <c r="D369" s="23" cm="1">
        <f t="array" ref="D369">SUM(IF((LEFT('2-1 采购订单物料明细表报表导出'!$K:$K,7)=D$1)*('2-1 采购订单物料明细表报表导出'!$D:$D=$A369),'2-1 采购订单物料明细表报表导出'!$H:$H,0))</f>
        <v>0</v>
      </c>
      <c r="E369" s="23" cm="1">
        <f t="array" ref="E369">SUM(IF((LEFT('2-1 采购订单物料明细表报表导出'!$K:$K,7)=E$1)*('2-1 采购订单物料明细表报表导出'!$D:$D=$A369),'2-1 采购订单物料明细表报表导出'!$H:$H,0))</f>
        <v>0</v>
      </c>
      <c r="F369" s="23" cm="1">
        <f t="array" ref="F369">SUM(IF((LEFT('2-1 采购订单物料明细表报表导出'!$K:$K,7)=F$1)*('2-1 采购订单物料明细表报表导出'!$D:$D=$A369),'2-1 采购订单物料明细表报表导出'!$H:$H,0))</f>
        <v>0</v>
      </c>
      <c r="G369" s="23" cm="1">
        <f t="array" ref="G369">SUM(IF((LEFT('2-1 采购订单物料明细表报表导出'!$K:$K,7)=G$1)*('2-1 采购订单物料明细表报表导出'!$D:$D=$A369),'2-1 采购订单物料明细表报表导出'!$H:$H,0))</f>
        <v>0</v>
      </c>
      <c r="H369" s="23" cm="1">
        <f t="array" ref="H369">SUM(IF((LEFT('2-1 采购订单物料明细表报表导出'!$K:$K,7)=H$1)*('2-1 采购订单物料明细表报表导出'!$D:$D=$A369),'2-1 采购订单物料明细表报表导出'!$H:$H,0))</f>
        <v>0</v>
      </c>
      <c r="I369" s="23" cm="1">
        <f t="array" ref="I369">SUM(IF((LEFT('2-1 采购订单物料明细表报表导出'!$K:$K,7)=I$1)*('2-1 采购订单物料明细表报表导出'!$D:$D=$A369),'2-1 采购订单物料明细表报表导出'!$H:$H,0))</f>
        <v>0</v>
      </c>
      <c r="J369" s="23" cm="1">
        <f t="array" ref="J369">SUM(IF((LEFT('2-1 采购订单物料明细表报表导出'!$K:$K,7)=J$1)*('2-1 采购订单物料明细表报表导出'!$D:$D=$A369),'2-1 采购订单物料明细表报表导出'!$H:$H,0))</f>
        <v>0</v>
      </c>
      <c r="K369" s="23" cm="1">
        <f t="array" ref="K369">SUM(IF((LEFT('2-1 采购订单物料明细表报表导出'!$K:$K,7)=K$1)*('2-1 采购订单物料明细表报表导出'!$D:$D=$A369),'2-1 采购订单物料明细表报表导出'!$H:$H,0))</f>
        <v>0</v>
      </c>
      <c r="L369" s="23" cm="1">
        <f t="array" ref="L369">SUM(IF((LEFT('2-1 采购订单物料明细表报表导出'!$K:$K,7)=L$1)*('2-1 采购订单物料明细表报表导出'!$D:$D=$A369),'2-1 采购订单物料明细表报表导出'!$H:$H,0))</f>
        <v>0</v>
      </c>
      <c r="M369" s="23" cm="1">
        <f t="array" ref="M369">SUM(IF((LEFT('2-1 采购订单物料明细表报表导出'!$K:$K,7)=M$1)*('2-1 采购订单物料明细表报表导出'!$D:$D=$A369),'2-1 采购订单物料明细表报表导出'!$H:$H,0))</f>
        <v>0</v>
      </c>
      <c r="N369" s="23" cm="1">
        <f t="array" ref="N369">SUM(IF((LEFT('2-1 采购订单物料明细表报表导出'!$K:$K,7)=N$1)*('2-1 采购订单物料明细表报表导出'!$D:$D=$A369),'2-1 采购订单物料明细表报表导出'!$H:$H,0))</f>
        <v>0</v>
      </c>
      <c r="O369" s="23" cm="1">
        <f t="array" ref="O369">SUM(IF((LEFT('2-1 采购订单物料明细表报表导出'!$K:$K,7)=O$1)*('2-1 采购订单物料明细表报表导出'!$D:$D=$A369),'2-1 采购订单物料明细表报表导出'!$H:$H,0))</f>
        <v>0</v>
      </c>
    </row>
    <row r="370" ht="29" spans="1:15">
      <c r="A370" s="20" t="s">
        <v>3677</v>
      </c>
      <c r="B370" s="26" t="s">
        <v>2128</v>
      </c>
      <c r="C370" s="27" t="s">
        <v>2129</v>
      </c>
      <c r="D370" s="23" cm="1">
        <f t="array" ref="D370">SUM(IF((LEFT('2-1 采购订单物料明细表报表导出'!$K:$K,7)=D$1)*('2-1 采购订单物料明细表报表导出'!$D:$D=$A370),'2-1 采购订单物料明细表报表导出'!$H:$H,0))</f>
        <v>0</v>
      </c>
      <c r="E370" s="23" cm="1">
        <f t="array" ref="E370">SUM(IF((LEFT('2-1 采购订单物料明细表报表导出'!$K:$K,7)=E$1)*('2-1 采购订单物料明细表报表导出'!$D:$D=$A370),'2-1 采购订单物料明细表报表导出'!$H:$H,0))</f>
        <v>0</v>
      </c>
      <c r="F370" s="23" cm="1">
        <f t="array" ref="F370">SUM(IF((LEFT('2-1 采购订单物料明细表报表导出'!$K:$K,7)=F$1)*('2-1 采购订单物料明细表报表导出'!$D:$D=$A370),'2-1 采购订单物料明细表报表导出'!$H:$H,0))</f>
        <v>0</v>
      </c>
      <c r="G370" s="23" cm="1">
        <f t="array" ref="G370">SUM(IF((LEFT('2-1 采购订单物料明细表报表导出'!$K:$K,7)=G$1)*('2-1 采购订单物料明细表报表导出'!$D:$D=$A370),'2-1 采购订单物料明细表报表导出'!$H:$H,0))</f>
        <v>0</v>
      </c>
      <c r="H370" s="23" cm="1">
        <f t="array" ref="H370">SUM(IF((LEFT('2-1 采购订单物料明细表报表导出'!$K:$K,7)=H$1)*('2-1 采购订单物料明细表报表导出'!$D:$D=$A370),'2-1 采购订单物料明细表报表导出'!$H:$H,0))</f>
        <v>0</v>
      </c>
      <c r="I370" s="23" cm="1">
        <f t="array" ref="I370">SUM(IF((LEFT('2-1 采购订单物料明细表报表导出'!$K:$K,7)=I$1)*('2-1 采购订单物料明细表报表导出'!$D:$D=$A370),'2-1 采购订单物料明细表报表导出'!$H:$H,0))</f>
        <v>0</v>
      </c>
      <c r="J370" s="23" cm="1">
        <f t="array" ref="J370">SUM(IF((LEFT('2-1 采购订单物料明细表报表导出'!$K:$K,7)=J$1)*('2-1 采购订单物料明细表报表导出'!$D:$D=$A370),'2-1 采购订单物料明细表报表导出'!$H:$H,0))</f>
        <v>0</v>
      </c>
      <c r="K370" s="23" cm="1">
        <f t="array" ref="K370">SUM(IF((LEFT('2-1 采购订单物料明细表报表导出'!$K:$K,7)=K$1)*('2-1 采购订单物料明细表报表导出'!$D:$D=$A370),'2-1 采购订单物料明细表报表导出'!$H:$H,0))</f>
        <v>0</v>
      </c>
      <c r="L370" s="23" cm="1">
        <f t="array" ref="L370">SUM(IF((LEFT('2-1 采购订单物料明细表报表导出'!$K:$K,7)=L$1)*('2-1 采购订单物料明细表报表导出'!$D:$D=$A370),'2-1 采购订单物料明细表报表导出'!$H:$H,0))</f>
        <v>0</v>
      </c>
      <c r="M370" s="23" cm="1">
        <f t="array" ref="M370">SUM(IF((LEFT('2-1 采购订单物料明细表报表导出'!$K:$K,7)=M$1)*('2-1 采购订单物料明细表报表导出'!$D:$D=$A370),'2-1 采购订单物料明细表报表导出'!$H:$H,0))</f>
        <v>0</v>
      </c>
      <c r="N370" s="23" cm="1">
        <f t="array" ref="N370">SUM(IF((LEFT('2-1 采购订单物料明细表报表导出'!$K:$K,7)=N$1)*('2-1 采购订单物料明细表报表导出'!$D:$D=$A370),'2-1 采购订单物料明细表报表导出'!$H:$H,0))</f>
        <v>0</v>
      </c>
      <c r="O370" s="23" cm="1">
        <f t="array" ref="O370">SUM(IF((LEFT('2-1 采购订单物料明细表报表导出'!$K:$K,7)=O$1)*('2-1 采购订单物料明细表报表导出'!$D:$D=$A370),'2-1 采购订单物料明细表报表导出'!$H:$H,0))</f>
        <v>0</v>
      </c>
    </row>
    <row r="371" ht="29" spans="1:15">
      <c r="A371" s="20" t="s">
        <v>3678</v>
      </c>
      <c r="B371" s="26" t="s">
        <v>2128</v>
      </c>
      <c r="C371" s="27" t="s">
        <v>2129</v>
      </c>
      <c r="D371" s="23" cm="1">
        <f t="array" ref="D371">SUM(IF((LEFT('2-1 采购订单物料明细表报表导出'!$K:$K,7)=D$1)*('2-1 采购订单物料明细表报表导出'!$D:$D=$A371),'2-1 采购订单物料明细表报表导出'!$H:$H,0))</f>
        <v>0</v>
      </c>
      <c r="E371" s="23" cm="1">
        <f t="array" ref="E371">SUM(IF((LEFT('2-1 采购订单物料明细表报表导出'!$K:$K,7)=E$1)*('2-1 采购订单物料明细表报表导出'!$D:$D=$A371),'2-1 采购订单物料明细表报表导出'!$H:$H,0))</f>
        <v>0</v>
      </c>
      <c r="F371" s="23" cm="1">
        <f t="array" ref="F371">SUM(IF((LEFT('2-1 采购订单物料明细表报表导出'!$K:$K,7)=F$1)*('2-1 采购订单物料明细表报表导出'!$D:$D=$A371),'2-1 采购订单物料明细表报表导出'!$H:$H,0))</f>
        <v>0</v>
      </c>
      <c r="G371" s="23" cm="1">
        <f t="array" ref="G371">SUM(IF((LEFT('2-1 采购订单物料明细表报表导出'!$K:$K,7)=G$1)*('2-1 采购订单物料明细表报表导出'!$D:$D=$A371),'2-1 采购订单物料明细表报表导出'!$H:$H,0))</f>
        <v>0</v>
      </c>
      <c r="H371" s="23" cm="1">
        <f t="array" ref="H371">SUM(IF((LEFT('2-1 采购订单物料明细表报表导出'!$K:$K,7)=H$1)*('2-1 采购订单物料明细表报表导出'!$D:$D=$A371),'2-1 采购订单物料明细表报表导出'!$H:$H,0))</f>
        <v>0</v>
      </c>
      <c r="I371" s="23" cm="1">
        <f t="array" ref="I371">SUM(IF((LEFT('2-1 采购订单物料明细表报表导出'!$K:$K,7)=I$1)*('2-1 采购订单物料明细表报表导出'!$D:$D=$A371),'2-1 采购订单物料明细表报表导出'!$H:$H,0))</f>
        <v>0</v>
      </c>
      <c r="J371" s="23" cm="1">
        <f t="array" ref="J371">SUM(IF((LEFT('2-1 采购订单物料明细表报表导出'!$K:$K,7)=J$1)*('2-1 采购订单物料明细表报表导出'!$D:$D=$A371),'2-1 采购订单物料明细表报表导出'!$H:$H,0))</f>
        <v>0</v>
      </c>
      <c r="K371" s="23" cm="1">
        <f t="array" ref="K371">SUM(IF((LEFT('2-1 采购订单物料明细表报表导出'!$K:$K,7)=K$1)*('2-1 采购订单物料明细表报表导出'!$D:$D=$A371),'2-1 采购订单物料明细表报表导出'!$H:$H,0))</f>
        <v>0</v>
      </c>
      <c r="L371" s="23" cm="1">
        <f t="array" ref="L371">SUM(IF((LEFT('2-1 采购订单物料明细表报表导出'!$K:$K,7)=L$1)*('2-1 采购订单物料明细表报表导出'!$D:$D=$A371),'2-1 采购订单物料明细表报表导出'!$H:$H,0))</f>
        <v>0</v>
      </c>
      <c r="M371" s="23" cm="1">
        <f t="array" ref="M371">SUM(IF((LEFT('2-1 采购订单物料明细表报表导出'!$K:$K,7)=M$1)*('2-1 采购订单物料明细表报表导出'!$D:$D=$A371),'2-1 采购订单物料明细表报表导出'!$H:$H,0))</f>
        <v>0</v>
      </c>
      <c r="N371" s="23" cm="1">
        <f t="array" ref="N371">SUM(IF((LEFT('2-1 采购订单物料明细表报表导出'!$K:$K,7)=N$1)*('2-1 采购订单物料明细表报表导出'!$D:$D=$A371),'2-1 采购订单物料明细表报表导出'!$H:$H,0))</f>
        <v>0</v>
      </c>
      <c r="O371" s="23" cm="1">
        <f t="array" ref="O371">SUM(IF((LEFT('2-1 采购订单物料明细表报表导出'!$K:$K,7)=O$1)*('2-1 采购订单物料明细表报表导出'!$D:$D=$A371),'2-1 采购订单物料明细表报表导出'!$H:$H,0))</f>
        <v>0</v>
      </c>
    </row>
    <row r="372" ht="29" spans="1:15">
      <c r="A372" s="20" t="s">
        <v>3679</v>
      </c>
      <c r="B372" s="26" t="s">
        <v>2128</v>
      </c>
      <c r="C372" s="27" t="s">
        <v>2129</v>
      </c>
      <c r="D372" s="23" cm="1">
        <f t="array" ref="D372">SUM(IF((LEFT('2-1 采购订单物料明细表报表导出'!$K:$K,7)=D$1)*('2-1 采购订单物料明细表报表导出'!$D:$D=$A372),'2-1 采购订单物料明细表报表导出'!$H:$H,0))</f>
        <v>0</v>
      </c>
      <c r="E372" s="23" cm="1">
        <f t="array" ref="E372">SUM(IF((LEFT('2-1 采购订单物料明细表报表导出'!$K:$K,7)=E$1)*('2-1 采购订单物料明细表报表导出'!$D:$D=$A372),'2-1 采购订单物料明细表报表导出'!$H:$H,0))</f>
        <v>0</v>
      </c>
      <c r="F372" s="23" cm="1">
        <f t="array" ref="F372">SUM(IF((LEFT('2-1 采购订单物料明细表报表导出'!$K:$K,7)=F$1)*('2-1 采购订单物料明细表报表导出'!$D:$D=$A372),'2-1 采购订单物料明细表报表导出'!$H:$H,0))</f>
        <v>0</v>
      </c>
      <c r="G372" s="23" cm="1">
        <f t="array" ref="G372">SUM(IF((LEFT('2-1 采购订单物料明细表报表导出'!$K:$K,7)=G$1)*('2-1 采购订单物料明细表报表导出'!$D:$D=$A372),'2-1 采购订单物料明细表报表导出'!$H:$H,0))</f>
        <v>0</v>
      </c>
      <c r="H372" s="23" cm="1">
        <f t="array" ref="H372">SUM(IF((LEFT('2-1 采购订单物料明细表报表导出'!$K:$K,7)=H$1)*('2-1 采购订单物料明细表报表导出'!$D:$D=$A372),'2-1 采购订单物料明细表报表导出'!$H:$H,0))</f>
        <v>0</v>
      </c>
      <c r="I372" s="23" cm="1">
        <f t="array" ref="I372">SUM(IF((LEFT('2-1 采购订单物料明细表报表导出'!$K:$K,7)=I$1)*('2-1 采购订单物料明细表报表导出'!$D:$D=$A372),'2-1 采购订单物料明细表报表导出'!$H:$H,0))</f>
        <v>0</v>
      </c>
      <c r="J372" s="23" cm="1">
        <f t="array" ref="J372">SUM(IF((LEFT('2-1 采购订单物料明细表报表导出'!$K:$K,7)=J$1)*('2-1 采购订单物料明细表报表导出'!$D:$D=$A372),'2-1 采购订单物料明细表报表导出'!$H:$H,0))</f>
        <v>0</v>
      </c>
      <c r="K372" s="23" cm="1">
        <f t="array" ref="K372">SUM(IF((LEFT('2-1 采购订单物料明细表报表导出'!$K:$K,7)=K$1)*('2-1 采购订单物料明细表报表导出'!$D:$D=$A372),'2-1 采购订单物料明细表报表导出'!$H:$H,0))</f>
        <v>0</v>
      </c>
      <c r="L372" s="23" cm="1">
        <f t="array" ref="L372">SUM(IF((LEFT('2-1 采购订单物料明细表报表导出'!$K:$K,7)=L$1)*('2-1 采购订单物料明细表报表导出'!$D:$D=$A372),'2-1 采购订单物料明细表报表导出'!$H:$H,0))</f>
        <v>0</v>
      </c>
      <c r="M372" s="23" cm="1">
        <f t="array" ref="M372">SUM(IF((LEFT('2-1 采购订单物料明细表报表导出'!$K:$K,7)=M$1)*('2-1 采购订单物料明细表报表导出'!$D:$D=$A372),'2-1 采购订单物料明细表报表导出'!$H:$H,0))</f>
        <v>0</v>
      </c>
      <c r="N372" s="23" cm="1">
        <f t="array" ref="N372">SUM(IF((LEFT('2-1 采购订单物料明细表报表导出'!$K:$K,7)=N$1)*('2-1 采购订单物料明细表报表导出'!$D:$D=$A372),'2-1 采购订单物料明细表报表导出'!$H:$H,0))</f>
        <v>0</v>
      </c>
      <c r="O372" s="23" cm="1">
        <f t="array" ref="O372">SUM(IF((LEFT('2-1 采购订单物料明细表报表导出'!$K:$K,7)=O$1)*('2-1 采购订单物料明细表报表导出'!$D:$D=$A372),'2-1 采购订单物料明细表报表导出'!$H:$H,0))</f>
        <v>0</v>
      </c>
    </row>
    <row r="373" ht="29" spans="1:15">
      <c r="A373" s="20" t="s">
        <v>3680</v>
      </c>
      <c r="B373" s="26" t="s">
        <v>2128</v>
      </c>
      <c r="C373" s="27" t="s">
        <v>2129</v>
      </c>
      <c r="D373" s="23" cm="1">
        <f t="array" ref="D373">SUM(IF((LEFT('2-1 采购订单物料明细表报表导出'!$K:$K,7)=D$1)*('2-1 采购订单物料明细表报表导出'!$D:$D=$A373),'2-1 采购订单物料明细表报表导出'!$H:$H,0))</f>
        <v>0</v>
      </c>
      <c r="E373" s="23" cm="1">
        <f t="array" ref="E373">SUM(IF((LEFT('2-1 采购订单物料明细表报表导出'!$K:$K,7)=E$1)*('2-1 采购订单物料明细表报表导出'!$D:$D=$A373),'2-1 采购订单物料明细表报表导出'!$H:$H,0))</f>
        <v>0</v>
      </c>
      <c r="F373" s="23" cm="1">
        <f t="array" ref="F373">SUM(IF((LEFT('2-1 采购订单物料明细表报表导出'!$K:$K,7)=F$1)*('2-1 采购订单物料明细表报表导出'!$D:$D=$A373),'2-1 采购订单物料明细表报表导出'!$H:$H,0))</f>
        <v>0</v>
      </c>
      <c r="G373" s="23" cm="1">
        <f t="array" ref="G373">SUM(IF((LEFT('2-1 采购订单物料明细表报表导出'!$K:$K,7)=G$1)*('2-1 采购订单物料明细表报表导出'!$D:$D=$A373),'2-1 采购订单物料明细表报表导出'!$H:$H,0))</f>
        <v>0</v>
      </c>
      <c r="H373" s="23" cm="1">
        <f t="array" ref="H373">SUM(IF((LEFT('2-1 采购订单物料明细表报表导出'!$K:$K,7)=H$1)*('2-1 采购订单物料明细表报表导出'!$D:$D=$A373),'2-1 采购订单物料明细表报表导出'!$H:$H,0))</f>
        <v>0</v>
      </c>
      <c r="I373" s="23" cm="1">
        <f t="array" ref="I373">SUM(IF((LEFT('2-1 采购订单物料明细表报表导出'!$K:$K,7)=I$1)*('2-1 采购订单物料明细表报表导出'!$D:$D=$A373),'2-1 采购订单物料明细表报表导出'!$H:$H,0))</f>
        <v>0</v>
      </c>
      <c r="J373" s="23" cm="1">
        <f t="array" ref="J373">SUM(IF((LEFT('2-1 采购订单物料明细表报表导出'!$K:$K,7)=J$1)*('2-1 采购订单物料明细表报表导出'!$D:$D=$A373),'2-1 采购订单物料明细表报表导出'!$H:$H,0))</f>
        <v>0</v>
      </c>
      <c r="K373" s="23" cm="1">
        <f t="array" ref="K373">SUM(IF((LEFT('2-1 采购订单物料明细表报表导出'!$K:$K,7)=K$1)*('2-1 采购订单物料明细表报表导出'!$D:$D=$A373),'2-1 采购订单物料明细表报表导出'!$H:$H,0))</f>
        <v>0</v>
      </c>
      <c r="L373" s="23" cm="1">
        <f t="array" ref="L373">SUM(IF((LEFT('2-1 采购订单物料明细表报表导出'!$K:$K,7)=L$1)*('2-1 采购订单物料明细表报表导出'!$D:$D=$A373),'2-1 采购订单物料明细表报表导出'!$H:$H,0))</f>
        <v>0</v>
      </c>
      <c r="M373" s="23" cm="1">
        <f t="array" ref="M373">SUM(IF((LEFT('2-1 采购订单物料明细表报表导出'!$K:$K,7)=M$1)*('2-1 采购订单物料明细表报表导出'!$D:$D=$A373),'2-1 采购订单物料明细表报表导出'!$H:$H,0))</f>
        <v>0</v>
      </c>
      <c r="N373" s="23" cm="1">
        <f t="array" ref="N373">SUM(IF((LEFT('2-1 采购订单物料明细表报表导出'!$K:$K,7)=N$1)*('2-1 采购订单物料明细表报表导出'!$D:$D=$A373),'2-1 采购订单物料明细表报表导出'!$H:$H,0))</f>
        <v>0</v>
      </c>
      <c r="O373" s="23" cm="1">
        <f t="array" ref="O373">SUM(IF((LEFT('2-1 采购订单物料明细表报表导出'!$K:$K,7)=O$1)*('2-1 采购订单物料明细表报表导出'!$D:$D=$A373),'2-1 采购订单物料明细表报表导出'!$H:$H,0))</f>
        <v>0</v>
      </c>
    </row>
    <row r="374" ht="29" spans="1:15">
      <c r="A374" s="20" t="s">
        <v>3681</v>
      </c>
      <c r="B374" s="26" t="s">
        <v>2128</v>
      </c>
      <c r="C374" s="27" t="s">
        <v>2129</v>
      </c>
      <c r="D374" s="23" cm="1">
        <f t="array" ref="D374">SUM(IF((LEFT('2-1 采购订单物料明细表报表导出'!$K:$K,7)=D$1)*('2-1 采购订单物料明细表报表导出'!$D:$D=$A374),'2-1 采购订单物料明细表报表导出'!$H:$H,0))</f>
        <v>0</v>
      </c>
      <c r="E374" s="23" cm="1">
        <f t="array" ref="E374">SUM(IF((LEFT('2-1 采购订单物料明细表报表导出'!$K:$K,7)=E$1)*('2-1 采购订单物料明细表报表导出'!$D:$D=$A374),'2-1 采购订单物料明细表报表导出'!$H:$H,0))</f>
        <v>0</v>
      </c>
      <c r="F374" s="23" cm="1">
        <f t="array" ref="F374">SUM(IF((LEFT('2-1 采购订单物料明细表报表导出'!$K:$K,7)=F$1)*('2-1 采购订单物料明细表报表导出'!$D:$D=$A374),'2-1 采购订单物料明细表报表导出'!$H:$H,0))</f>
        <v>0</v>
      </c>
      <c r="G374" s="23" cm="1">
        <f t="array" ref="G374">SUM(IF((LEFT('2-1 采购订单物料明细表报表导出'!$K:$K,7)=G$1)*('2-1 采购订单物料明细表报表导出'!$D:$D=$A374),'2-1 采购订单物料明细表报表导出'!$H:$H,0))</f>
        <v>0</v>
      </c>
      <c r="H374" s="23" cm="1">
        <f t="array" ref="H374">SUM(IF((LEFT('2-1 采购订单物料明细表报表导出'!$K:$K,7)=H$1)*('2-1 采购订单物料明细表报表导出'!$D:$D=$A374),'2-1 采购订单物料明细表报表导出'!$H:$H,0))</f>
        <v>0</v>
      </c>
      <c r="I374" s="23" cm="1">
        <f t="array" ref="I374">SUM(IF((LEFT('2-1 采购订单物料明细表报表导出'!$K:$K,7)=I$1)*('2-1 采购订单物料明细表报表导出'!$D:$D=$A374),'2-1 采购订单物料明细表报表导出'!$H:$H,0))</f>
        <v>0</v>
      </c>
      <c r="J374" s="23" cm="1">
        <f t="array" ref="J374">SUM(IF((LEFT('2-1 采购订单物料明细表报表导出'!$K:$K,7)=J$1)*('2-1 采购订单物料明细表报表导出'!$D:$D=$A374),'2-1 采购订单物料明细表报表导出'!$H:$H,0))</f>
        <v>0</v>
      </c>
      <c r="K374" s="23" cm="1">
        <f t="array" ref="K374">SUM(IF((LEFT('2-1 采购订单物料明细表报表导出'!$K:$K,7)=K$1)*('2-1 采购订单物料明细表报表导出'!$D:$D=$A374),'2-1 采购订单物料明细表报表导出'!$H:$H,0))</f>
        <v>0</v>
      </c>
      <c r="L374" s="23" cm="1">
        <f t="array" ref="L374">SUM(IF((LEFT('2-1 采购订单物料明细表报表导出'!$K:$K,7)=L$1)*('2-1 采购订单物料明细表报表导出'!$D:$D=$A374),'2-1 采购订单物料明细表报表导出'!$H:$H,0))</f>
        <v>0</v>
      </c>
      <c r="M374" s="23" cm="1">
        <f t="array" ref="M374">SUM(IF((LEFT('2-1 采购订单物料明细表报表导出'!$K:$K,7)=M$1)*('2-1 采购订单物料明细表报表导出'!$D:$D=$A374),'2-1 采购订单物料明细表报表导出'!$H:$H,0))</f>
        <v>0</v>
      </c>
      <c r="N374" s="23" cm="1">
        <f t="array" ref="N374">SUM(IF((LEFT('2-1 采购订单物料明细表报表导出'!$K:$K,7)=N$1)*('2-1 采购订单物料明细表报表导出'!$D:$D=$A374),'2-1 采购订单物料明细表报表导出'!$H:$H,0))</f>
        <v>0</v>
      </c>
      <c r="O374" s="23" cm="1">
        <f t="array" ref="O374">SUM(IF((LEFT('2-1 采购订单物料明细表报表导出'!$K:$K,7)=O$1)*('2-1 采购订单物料明细表报表导出'!$D:$D=$A374),'2-1 采购订单物料明细表报表导出'!$H:$H,0))</f>
        <v>0</v>
      </c>
    </row>
    <row r="375" ht="29" spans="1:15">
      <c r="A375" s="20" t="s">
        <v>3682</v>
      </c>
      <c r="B375" s="26" t="s">
        <v>2128</v>
      </c>
      <c r="C375" s="27" t="s">
        <v>2129</v>
      </c>
      <c r="D375" s="23" cm="1">
        <f t="array" ref="D375">SUM(IF((LEFT('2-1 采购订单物料明细表报表导出'!$K:$K,7)=D$1)*('2-1 采购订单物料明细表报表导出'!$D:$D=$A375),'2-1 采购订单物料明细表报表导出'!$H:$H,0))</f>
        <v>0</v>
      </c>
      <c r="E375" s="23" cm="1">
        <f t="array" ref="E375">SUM(IF((LEFT('2-1 采购订单物料明细表报表导出'!$K:$K,7)=E$1)*('2-1 采购订单物料明细表报表导出'!$D:$D=$A375),'2-1 采购订单物料明细表报表导出'!$H:$H,0))</f>
        <v>0</v>
      </c>
      <c r="F375" s="23" cm="1">
        <f t="array" ref="F375">SUM(IF((LEFT('2-1 采购订单物料明细表报表导出'!$K:$K,7)=F$1)*('2-1 采购订单物料明细表报表导出'!$D:$D=$A375),'2-1 采购订单物料明细表报表导出'!$H:$H,0))</f>
        <v>0</v>
      </c>
      <c r="G375" s="23" cm="1">
        <f t="array" ref="G375">SUM(IF((LEFT('2-1 采购订单物料明细表报表导出'!$K:$K,7)=G$1)*('2-1 采购订单物料明细表报表导出'!$D:$D=$A375),'2-1 采购订单物料明细表报表导出'!$H:$H,0))</f>
        <v>0</v>
      </c>
      <c r="H375" s="23" cm="1">
        <f t="array" ref="H375">SUM(IF((LEFT('2-1 采购订单物料明细表报表导出'!$K:$K,7)=H$1)*('2-1 采购订单物料明细表报表导出'!$D:$D=$A375),'2-1 采购订单物料明细表报表导出'!$H:$H,0))</f>
        <v>0</v>
      </c>
      <c r="I375" s="23" cm="1">
        <f t="array" ref="I375">SUM(IF((LEFT('2-1 采购订单物料明细表报表导出'!$K:$K,7)=I$1)*('2-1 采购订单物料明细表报表导出'!$D:$D=$A375),'2-1 采购订单物料明细表报表导出'!$H:$H,0))</f>
        <v>0</v>
      </c>
      <c r="J375" s="23" cm="1">
        <f t="array" ref="J375">SUM(IF((LEFT('2-1 采购订单物料明细表报表导出'!$K:$K,7)=J$1)*('2-1 采购订单物料明细表报表导出'!$D:$D=$A375),'2-1 采购订单物料明细表报表导出'!$H:$H,0))</f>
        <v>0</v>
      </c>
      <c r="K375" s="23" cm="1">
        <f t="array" ref="K375">SUM(IF((LEFT('2-1 采购订单物料明细表报表导出'!$K:$K,7)=K$1)*('2-1 采购订单物料明细表报表导出'!$D:$D=$A375),'2-1 采购订单物料明细表报表导出'!$H:$H,0))</f>
        <v>0</v>
      </c>
      <c r="L375" s="23" cm="1">
        <f t="array" ref="L375">SUM(IF((LEFT('2-1 采购订单物料明细表报表导出'!$K:$K,7)=L$1)*('2-1 采购订单物料明细表报表导出'!$D:$D=$A375),'2-1 采购订单物料明细表报表导出'!$H:$H,0))</f>
        <v>0</v>
      </c>
      <c r="M375" s="23" cm="1">
        <f t="array" ref="M375">SUM(IF((LEFT('2-1 采购订单物料明细表报表导出'!$K:$K,7)=M$1)*('2-1 采购订单物料明细表报表导出'!$D:$D=$A375),'2-1 采购订单物料明细表报表导出'!$H:$H,0))</f>
        <v>0</v>
      </c>
      <c r="N375" s="23" cm="1">
        <f t="array" ref="N375">SUM(IF((LEFT('2-1 采购订单物料明细表报表导出'!$K:$K,7)=N$1)*('2-1 采购订单物料明细表报表导出'!$D:$D=$A375),'2-1 采购订单物料明细表报表导出'!$H:$H,0))</f>
        <v>0</v>
      </c>
      <c r="O375" s="23" cm="1">
        <f t="array" ref="O375">SUM(IF((LEFT('2-1 采购订单物料明细表报表导出'!$K:$K,7)=O$1)*('2-1 采购订单物料明细表报表导出'!$D:$D=$A375),'2-1 采购订单物料明细表报表导出'!$H:$H,0))</f>
        <v>0</v>
      </c>
    </row>
    <row r="376" ht="29" spans="1:15">
      <c r="A376" s="28" t="s">
        <v>3683</v>
      </c>
      <c r="B376" s="26" t="s">
        <v>2128</v>
      </c>
      <c r="C376" s="27" t="s">
        <v>2129</v>
      </c>
      <c r="D376" s="23" cm="1">
        <f t="array" ref="D376">SUM(IF((LEFT('2-1 采购订单物料明细表报表导出'!$K:$K,7)=D$1)*('2-1 采购订单物料明细表报表导出'!$D:$D=$A376),'2-1 采购订单物料明细表报表导出'!$H:$H,0))</f>
        <v>0</v>
      </c>
      <c r="E376" s="23" cm="1">
        <f t="array" ref="E376">SUM(IF((LEFT('2-1 采购订单物料明细表报表导出'!$K:$K,7)=E$1)*('2-1 采购订单物料明细表报表导出'!$D:$D=$A376),'2-1 采购订单物料明细表报表导出'!$H:$H,0))</f>
        <v>0</v>
      </c>
      <c r="F376" s="23" cm="1">
        <f t="array" ref="F376">SUM(IF((LEFT('2-1 采购订单物料明细表报表导出'!$K:$K,7)=F$1)*('2-1 采购订单物料明细表报表导出'!$D:$D=$A376),'2-1 采购订单物料明细表报表导出'!$H:$H,0))</f>
        <v>0</v>
      </c>
      <c r="G376" s="23" cm="1">
        <f t="array" ref="G376">SUM(IF((LEFT('2-1 采购订单物料明细表报表导出'!$K:$K,7)=G$1)*('2-1 采购订单物料明细表报表导出'!$D:$D=$A376),'2-1 采购订单物料明细表报表导出'!$H:$H,0))</f>
        <v>0</v>
      </c>
      <c r="H376" s="23" cm="1">
        <f t="array" ref="H376">SUM(IF((LEFT('2-1 采购订单物料明细表报表导出'!$K:$K,7)=H$1)*('2-1 采购订单物料明细表报表导出'!$D:$D=$A376),'2-1 采购订单物料明细表报表导出'!$H:$H,0))</f>
        <v>0</v>
      </c>
      <c r="I376" s="23" cm="1">
        <f t="array" ref="I376">SUM(IF((LEFT('2-1 采购订单物料明细表报表导出'!$K:$K,7)=I$1)*('2-1 采购订单物料明细表报表导出'!$D:$D=$A376),'2-1 采购订单物料明细表报表导出'!$H:$H,0))</f>
        <v>0</v>
      </c>
      <c r="J376" s="23" cm="1">
        <f t="array" ref="J376">SUM(IF((LEFT('2-1 采购订单物料明细表报表导出'!$K:$K,7)=J$1)*('2-1 采购订单物料明细表报表导出'!$D:$D=$A376),'2-1 采购订单物料明细表报表导出'!$H:$H,0))</f>
        <v>0</v>
      </c>
      <c r="K376" s="23" cm="1">
        <f t="array" ref="K376">SUM(IF((LEFT('2-1 采购订单物料明细表报表导出'!$K:$K,7)=K$1)*('2-1 采购订单物料明细表报表导出'!$D:$D=$A376),'2-1 采购订单物料明细表报表导出'!$H:$H,0))</f>
        <v>0</v>
      </c>
      <c r="L376" s="23" cm="1">
        <f t="array" ref="L376">SUM(IF((LEFT('2-1 采购订单物料明细表报表导出'!$K:$K,7)=L$1)*('2-1 采购订单物料明细表报表导出'!$D:$D=$A376),'2-1 采购订单物料明细表报表导出'!$H:$H,0))</f>
        <v>0</v>
      </c>
      <c r="M376" s="23" cm="1">
        <f t="array" ref="M376">SUM(IF((LEFT('2-1 采购订单物料明细表报表导出'!$K:$K,7)=M$1)*('2-1 采购订单物料明细表报表导出'!$D:$D=$A376),'2-1 采购订单物料明细表报表导出'!$H:$H,0))</f>
        <v>0</v>
      </c>
      <c r="N376" s="23" cm="1">
        <f t="array" ref="N376">SUM(IF((LEFT('2-1 采购订单物料明细表报表导出'!$K:$K,7)=N$1)*('2-1 采购订单物料明细表报表导出'!$D:$D=$A376),'2-1 采购订单物料明细表报表导出'!$H:$H,0))</f>
        <v>0</v>
      </c>
      <c r="O376" s="23" cm="1">
        <f t="array" ref="O376">SUM(IF((LEFT('2-1 采购订单物料明细表报表导出'!$K:$K,7)=O$1)*('2-1 采购订单物料明细表报表导出'!$D:$D=$A376),'2-1 采购订单物料明细表报表导出'!$H:$H,0))</f>
        <v>0</v>
      </c>
    </row>
    <row r="377" ht="29" spans="1:15">
      <c r="A377" s="20" t="s">
        <v>3684</v>
      </c>
      <c r="B377" s="26" t="s">
        <v>2128</v>
      </c>
      <c r="C377" s="27" t="s">
        <v>2129</v>
      </c>
      <c r="D377" s="23" cm="1">
        <f t="array" ref="D377">SUM(IF((LEFT('2-1 采购订单物料明细表报表导出'!$K:$K,7)=D$1)*('2-1 采购订单物料明细表报表导出'!$D:$D=$A377),'2-1 采购订单物料明细表报表导出'!$H:$H,0))</f>
        <v>0</v>
      </c>
      <c r="E377" s="23" cm="1">
        <f t="array" ref="E377">SUM(IF((LEFT('2-1 采购订单物料明细表报表导出'!$K:$K,7)=E$1)*('2-1 采购订单物料明细表报表导出'!$D:$D=$A377),'2-1 采购订单物料明细表报表导出'!$H:$H,0))</f>
        <v>0</v>
      </c>
      <c r="F377" s="23" cm="1">
        <f t="array" ref="F377">SUM(IF((LEFT('2-1 采购订单物料明细表报表导出'!$K:$K,7)=F$1)*('2-1 采购订单物料明细表报表导出'!$D:$D=$A377),'2-1 采购订单物料明细表报表导出'!$H:$H,0))</f>
        <v>0</v>
      </c>
      <c r="G377" s="23" cm="1">
        <f t="array" ref="G377">SUM(IF((LEFT('2-1 采购订单物料明细表报表导出'!$K:$K,7)=G$1)*('2-1 采购订单物料明细表报表导出'!$D:$D=$A377),'2-1 采购订单物料明细表报表导出'!$H:$H,0))</f>
        <v>0</v>
      </c>
      <c r="H377" s="23" cm="1">
        <f t="array" ref="H377">SUM(IF((LEFT('2-1 采购订单物料明细表报表导出'!$K:$K,7)=H$1)*('2-1 采购订单物料明细表报表导出'!$D:$D=$A377),'2-1 采购订单物料明细表报表导出'!$H:$H,0))</f>
        <v>0</v>
      </c>
      <c r="I377" s="23" cm="1">
        <f t="array" ref="I377">SUM(IF((LEFT('2-1 采购订单物料明细表报表导出'!$K:$K,7)=I$1)*('2-1 采购订单物料明细表报表导出'!$D:$D=$A377),'2-1 采购订单物料明细表报表导出'!$H:$H,0))</f>
        <v>0</v>
      </c>
      <c r="J377" s="23" cm="1">
        <f t="array" ref="J377">SUM(IF((LEFT('2-1 采购订单物料明细表报表导出'!$K:$K,7)=J$1)*('2-1 采购订单物料明细表报表导出'!$D:$D=$A377),'2-1 采购订单物料明细表报表导出'!$H:$H,0))</f>
        <v>0</v>
      </c>
      <c r="K377" s="23" cm="1">
        <f t="array" ref="K377">SUM(IF((LEFT('2-1 采购订单物料明细表报表导出'!$K:$K,7)=K$1)*('2-1 采购订单物料明细表报表导出'!$D:$D=$A377),'2-1 采购订单物料明细表报表导出'!$H:$H,0))</f>
        <v>0</v>
      </c>
      <c r="L377" s="23" cm="1">
        <f t="array" ref="L377">SUM(IF((LEFT('2-1 采购订单物料明细表报表导出'!$K:$K,7)=L$1)*('2-1 采购订单物料明细表报表导出'!$D:$D=$A377),'2-1 采购订单物料明细表报表导出'!$H:$H,0))</f>
        <v>0</v>
      </c>
      <c r="M377" s="23" cm="1">
        <f t="array" ref="M377">SUM(IF((LEFT('2-1 采购订单物料明细表报表导出'!$K:$K,7)=M$1)*('2-1 采购订单物料明细表报表导出'!$D:$D=$A377),'2-1 采购订单物料明细表报表导出'!$H:$H,0))</f>
        <v>0</v>
      </c>
      <c r="N377" s="23" cm="1">
        <f t="array" ref="N377">SUM(IF((LEFT('2-1 采购订单物料明细表报表导出'!$K:$K,7)=N$1)*('2-1 采购订单物料明细表报表导出'!$D:$D=$A377),'2-1 采购订单物料明细表报表导出'!$H:$H,0))</f>
        <v>0</v>
      </c>
      <c r="O377" s="23" cm="1">
        <f t="array" ref="O377">SUM(IF((LEFT('2-1 采购订单物料明细表报表导出'!$K:$K,7)=O$1)*('2-1 采购订单物料明细表报表导出'!$D:$D=$A377),'2-1 采购订单物料明细表报表导出'!$H:$H,0))</f>
        <v>0</v>
      </c>
    </row>
    <row r="378" ht="29" spans="1:15">
      <c r="A378" s="20" t="s">
        <v>3685</v>
      </c>
      <c r="B378" s="26" t="s">
        <v>2128</v>
      </c>
      <c r="C378" s="27" t="s">
        <v>2129</v>
      </c>
      <c r="D378" s="23" cm="1">
        <f t="array" ref="D378">SUM(IF((LEFT('2-1 采购订单物料明细表报表导出'!$K:$K,7)=D$1)*('2-1 采购订单物料明细表报表导出'!$D:$D=$A378),'2-1 采购订单物料明细表报表导出'!$H:$H,0))</f>
        <v>0</v>
      </c>
      <c r="E378" s="23" cm="1">
        <f t="array" ref="E378">SUM(IF((LEFT('2-1 采购订单物料明细表报表导出'!$K:$K,7)=E$1)*('2-1 采购订单物料明细表报表导出'!$D:$D=$A378),'2-1 采购订单物料明细表报表导出'!$H:$H,0))</f>
        <v>0</v>
      </c>
      <c r="F378" s="23" cm="1">
        <f t="array" ref="F378">SUM(IF((LEFT('2-1 采购订单物料明细表报表导出'!$K:$K,7)=F$1)*('2-1 采购订单物料明细表报表导出'!$D:$D=$A378),'2-1 采购订单物料明细表报表导出'!$H:$H,0))</f>
        <v>0</v>
      </c>
      <c r="G378" s="23" cm="1">
        <f t="array" ref="G378">SUM(IF((LEFT('2-1 采购订单物料明细表报表导出'!$K:$K,7)=G$1)*('2-1 采购订单物料明细表报表导出'!$D:$D=$A378),'2-1 采购订单物料明细表报表导出'!$H:$H,0))</f>
        <v>0</v>
      </c>
      <c r="H378" s="23" cm="1">
        <f t="array" ref="H378">SUM(IF((LEFT('2-1 采购订单物料明细表报表导出'!$K:$K,7)=H$1)*('2-1 采购订单物料明细表报表导出'!$D:$D=$A378),'2-1 采购订单物料明细表报表导出'!$H:$H,0))</f>
        <v>0</v>
      </c>
      <c r="I378" s="23" cm="1">
        <f t="array" ref="I378">SUM(IF((LEFT('2-1 采购订单物料明细表报表导出'!$K:$K,7)=I$1)*('2-1 采购订单物料明细表报表导出'!$D:$D=$A378),'2-1 采购订单物料明细表报表导出'!$H:$H,0))</f>
        <v>0</v>
      </c>
      <c r="J378" s="23" cm="1">
        <f t="array" ref="J378">SUM(IF((LEFT('2-1 采购订单物料明细表报表导出'!$K:$K,7)=J$1)*('2-1 采购订单物料明细表报表导出'!$D:$D=$A378),'2-1 采购订单物料明细表报表导出'!$H:$H,0))</f>
        <v>0</v>
      </c>
      <c r="K378" s="23" cm="1">
        <f t="array" ref="K378">SUM(IF((LEFT('2-1 采购订单物料明细表报表导出'!$K:$K,7)=K$1)*('2-1 采购订单物料明细表报表导出'!$D:$D=$A378),'2-1 采购订单物料明细表报表导出'!$H:$H,0))</f>
        <v>0</v>
      </c>
      <c r="L378" s="23" cm="1">
        <f t="array" ref="L378">SUM(IF((LEFT('2-1 采购订单物料明细表报表导出'!$K:$K,7)=L$1)*('2-1 采购订单物料明细表报表导出'!$D:$D=$A378),'2-1 采购订单物料明细表报表导出'!$H:$H,0))</f>
        <v>0</v>
      </c>
      <c r="M378" s="23" cm="1">
        <f t="array" ref="M378">SUM(IF((LEFT('2-1 采购订单物料明细表报表导出'!$K:$K,7)=M$1)*('2-1 采购订单物料明细表报表导出'!$D:$D=$A378),'2-1 采购订单物料明细表报表导出'!$H:$H,0))</f>
        <v>0</v>
      </c>
      <c r="N378" s="23" cm="1">
        <f t="array" ref="N378">SUM(IF((LEFT('2-1 采购订单物料明细表报表导出'!$K:$K,7)=N$1)*('2-1 采购订单物料明细表报表导出'!$D:$D=$A378),'2-1 采购订单物料明细表报表导出'!$H:$H,0))</f>
        <v>0</v>
      </c>
      <c r="O378" s="23" cm="1">
        <f t="array" ref="O378">SUM(IF((LEFT('2-1 采购订单物料明细表报表导出'!$K:$K,7)=O$1)*('2-1 采购订单物料明细表报表导出'!$D:$D=$A378),'2-1 采购订单物料明细表报表导出'!$H:$H,0))</f>
        <v>0</v>
      </c>
    </row>
    <row r="379" ht="29" spans="1:15">
      <c r="A379" s="20" t="s">
        <v>3686</v>
      </c>
      <c r="B379" s="26" t="s">
        <v>2128</v>
      </c>
      <c r="C379" s="27" t="s">
        <v>2129</v>
      </c>
      <c r="D379" s="23" cm="1">
        <f t="array" ref="D379">SUM(IF((LEFT('2-1 采购订单物料明细表报表导出'!$K:$K,7)=D$1)*('2-1 采购订单物料明细表报表导出'!$D:$D=$A379),'2-1 采购订单物料明细表报表导出'!$H:$H,0))</f>
        <v>0</v>
      </c>
      <c r="E379" s="23" cm="1">
        <f t="array" ref="E379">SUM(IF((LEFT('2-1 采购订单物料明细表报表导出'!$K:$K,7)=E$1)*('2-1 采购订单物料明细表报表导出'!$D:$D=$A379),'2-1 采购订单物料明细表报表导出'!$H:$H,0))</f>
        <v>0</v>
      </c>
      <c r="F379" s="23" cm="1">
        <f t="array" ref="F379">SUM(IF((LEFT('2-1 采购订单物料明细表报表导出'!$K:$K,7)=F$1)*('2-1 采购订单物料明细表报表导出'!$D:$D=$A379),'2-1 采购订单物料明细表报表导出'!$H:$H,0))</f>
        <v>0</v>
      </c>
      <c r="G379" s="23" cm="1">
        <f t="array" ref="G379">SUM(IF((LEFT('2-1 采购订单物料明细表报表导出'!$K:$K,7)=G$1)*('2-1 采购订单物料明细表报表导出'!$D:$D=$A379),'2-1 采购订单物料明细表报表导出'!$H:$H,0))</f>
        <v>0</v>
      </c>
      <c r="H379" s="23" cm="1">
        <f t="array" ref="H379">SUM(IF((LEFT('2-1 采购订单物料明细表报表导出'!$K:$K,7)=H$1)*('2-1 采购订单物料明细表报表导出'!$D:$D=$A379),'2-1 采购订单物料明细表报表导出'!$H:$H,0))</f>
        <v>0</v>
      </c>
      <c r="I379" s="23" cm="1">
        <f t="array" ref="I379">SUM(IF((LEFT('2-1 采购订单物料明细表报表导出'!$K:$K,7)=I$1)*('2-1 采购订单物料明细表报表导出'!$D:$D=$A379),'2-1 采购订单物料明细表报表导出'!$H:$H,0))</f>
        <v>0</v>
      </c>
      <c r="J379" s="23" cm="1">
        <f t="array" ref="J379">SUM(IF((LEFT('2-1 采购订单物料明细表报表导出'!$K:$K,7)=J$1)*('2-1 采购订单物料明细表报表导出'!$D:$D=$A379),'2-1 采购订单物料明细表报表导出'!$H:$H,0))</f>
        <v>0</v>
      </c>
      <c r="K379" s="23" cm="1">
        <f t="array" ref="K379">SUM(IF((LEFT('2-1 采购订单物料明细表报表导出'!$K:$K,7)=K$1)*('2-1 采购订单物料明细表报表导出'!$D:$D=$A379),'2-1 采购订单物料明细表报表导出'!$H:$H,0))</f>
        <v>0</v>
      </c>
      <c r="L379" s="23" cm="1">
        <f t="array" ref="L379">SUM(IF((LEFT('2-1 采购订单物料明细表报表导出'!$K:$K,7)=L$1)*('2-1 采购订单物料明细表报表导出'!$D:$D=$A379),'2-1 采购订单物料明细表报表导出'!$H:$H,0))</f>
        <v>0</v>
      </c>
      <c r="M379" s="23" cm="1">
        <f t="array" ref="M379">SUM(IF((LEFT('2-1 采购订单物料明细表报表导出'!$K:$K,7)=M$1)*('2-1 采购订单物料明细表报表导出'!$D:$D=$A379),'2-1 采购订单物料明细表报表导出'!$H:$H,0))</f>
        <v>0</v>
      </c>
      <c r="N379" s="23" cm="1">
        <f t="array" ref="N379">SUM(IF((LEFT('2-1 采购订单物料明细表报表导出'!$K:$K,7)=N$1)*('2-1 采购订单物料明细表报表导出'!$D:$D=$A379),'2-1 采购订单物料明细表报表导出'!$H:$H,0))</f>
        <v>0</v>
      </c>
      <c r="O379" s="23" cm="1">
        <f t="array" ref="O379">SUM(IF((LEFT('2-1 采购订单物料明细表报表导出'!$K:$K,7)=O$1)*('2-1 采购订单物料明细表报表导出'!$D:$D=$A379),'2-1 采购订单物料明细表报表导出'!$H:$H,0))</f>
        <v>0</v>
      </c>
    </row>
    <row r="380" ht="29" spans="1:15">
      <c r="A380" s="20" t="s">
        <v>3687</v>
      </c>
      <c r="B380" s="26" t="s">
        <v>2128</v>
      </c>
      <c r="C380" s="27" t="s">
        <v>2129</v>
      </c>
      <c r="D380" s="23" cm="1">
        <f t="array" ref="D380">SUM(IF((LEFT('2-1 采购订单物料明细表报表导出'!$K:$K,7)=D$1)*('2-1 采购订单物料明细表报表导出'!$D:$D=$A380),'2-1 采购订单物料明细表报表导出'!$H:$H,0))</f>
        <v>0</v>
      </c>
      <c r="E380" s="23" cm="1">
        <f t="array" ref="E380">SUM(IF((LEFT('2-1 采购订单物料明细表报表导出'!$K:$K,7)=E$1)*('2-1 采购订单物料明细表报表导出'!$D:$D=$A380),'2-1 采购订单物料明细表报表导出'!$H:$H,0))</f>
        <v>0</v>
      </c>
      <c r="F380" s="23" cm="1">
        <f t="array" ref="F380">SUM(IF((LEFT('2-1 采购订单物料明细表报表导出'!$K:$K,7)=F$1)*('2-1 采购订单物料明细表报表导出'!$D:$D=$A380),'2-1 采购订单物料明细表报表导出'!$H:$H,0))</f>
        <v>0</v>
      </c>
      <c r="G380" s="23" cm="1">
        <f t="array" ref="G380">SUM(IF((LEFT('2-1 采购订单物料明细表报表导出'!$K:$K,7)=G$1)*('2-1 采购订单物料明细表报表导出'!$D:$D=$A380),'2-1 采购订单物料明细表报表导出'!$H:$H,0))</f>
        <v>0</v>
      </c>
      <c r="H380" s="23" cm="1">
        <f t="array" ref="H380">SUM(IF((LEFT('2-1 采购订单物料明细表报表导出'!$K:$K,7)=H$1)*('2-1 采购订单物料明细表报表导出'!$D:$D=$A380),'2-1 采购订单物料明细表报表导出'!$H:$H,0))</f>
        <v>0</v>
      </c>
      <c r="I380" s="23" cm="1">
        <f t="array" ref="I380">SUM(IF((LEFT('2-1 采购订单物料明细表报表导出'!$K:$K,7)=I$1)*('2-1 采购订单物料明细表报表导出'!$D:$D=$A380),'2-1 采购订单物料明细表报表导出'!$H:$H,0))</f>
        <v>0</v>
      </c>
      <c r="J380" s="23" cm="1">
        <f t="array" ref="J380">SUM(IF((LEFT('2-1 采购订单物料明细表报表导出'!$K:$K,7)=J$1)*('2-1 采购订单物料明细表报表导出'!$D:$D=$A380),'2-1 采购订单物料明细表报表导出'!$H:$H,0))</f>
        <v>0</v>
      </c>
      <c r="K380" s="23" cm="1">
        <f t="array" ref="K380">SUM(IF((LEFT('2-1 采购订单物料明细表报表导出'!$K:$K,7)=K$1)*('2-1 采购订单物料明细表报表导出'!$D:$D=$A380),'2-1 采购订单物料明细表报表导出'!$H:$H,0))</f>
        <v>0</v>
      </c>
      <c r="L380" s="23" cm="1">
        <f t="array" ref="L380">SUM(IF((LEFT('2-1 采购订单物料明细表报表导出'!$K:$K,7)=L$1)*('2-1 采购订单物料明细表报表导出'!$D:$D=$A380),'2-1 采购订单物料明细表报表导出'!$H:$H,0))</f>
        <v>0</v>
      </c>
      <c r="M380" s="23" cm="1">
        <f t="array" ref="M380">SUM(IF((LEFT('2-1 采购订单物料明细表报表导出'!$K:$K,7)=M$1)*('2-1 采购订单物料明细表报表导出'!$D:$D=$A380),'2-1 采购订单物料明细表报表导出'!$H:$H,0))</f>
        <v>0</v>
      </c>
      <c r="N380" s="23" cm="1">
        <f t="array" ref="N380">SUM(IF((LEFT('2-1 采购订单物料明细表报表导出'!$K:$K,7)=N$1)*('2-1 采购订单物料明细表报表导出'!$D:$D=$A380),'2-1 采购订单物料明细表报表导出'!$H:$H,0))</f>
        <v>0</v>
      </c>
      <c r="O380" s="23" cm="1">
        <f t="array" ref="O380">SUM(IF((LEFT('2-1 采购订单物料明细表报表导出'!$K:$K,7)=O$1)*('2-1 采购订单物料明细表报表导出'!$D:$D=$A380),'2-1 采购订单物料明细表报表导出'!$H:$H,0))</f>
        <v>0</v>
      </c>
    </row>
    <row r="381" ht="29" spans="1:15">
      <c r="A381" s="20" t="s">
        <v>3688</v>
      </c>
      <c r="B381" s="26" t="s">
        <v>2128</v>
      </c>
      <c r="C381" s="27" t="s">
        <v>2129</v>
      </c>
      <c r="D381" s="23" cm="1">
        <f t="array" ref="D381">SUM(IF((LEFT('2-1 采购订单物料明细表报表导出'!$K:$K,7)=D$1)*('2-1 采购订单物料明细表报表导出'!$D:$D=$A381),'2-1 采购订单物料明细表报表导出'!$H:$H,0))</f>
        <v>0</v>
      </c>
      <c r="E381" s="23" cm="1">
        <f t="array" ref="E381">SUM(IF((LEFT('2-1 采购订单物料明细表报表导出'!$K:$K,7)=E$1)*('2-1 采购订单物料明细表报表导出'!$D:$D=$A381),'2-1 采购订单物料明细表报表导出'!$H:$H,0))</f>
        <v>0</v>
      </c>
      <c r="F381" s="23" cm="1">
        <f t="array" ref="F381">SUM(IF((LEFT('2-1 采购订单物料明细表报表导出'!$K:$K,7)=F$1)*('2-1 采购订单物料明细表报表导出'!$D:$D=$A381),'2-1 采购订单物料明细表报表导出'!$H:$H,0))</f>
        <v>0</v>
      </c>
      <c r="G381" s="23" cm="1">
        <f t="array" ref="G381">SUM(IF((LEFT('2-1 采购订单物料明细表报表导出'!$K:$K,7)=G$1)*('2-1 采购订单物料明细表报表导出'!$D:$D=$A381),'2-1 采购订单物料明细表报表导出'!$H:$H,0))</f>
        <v>0</v>
      </c>
      <c r="H381" s="23" cm="1">
        <f t="array" ref="H381">SUM(IF((LEFT('2-1 采购订单物料明细表报表导出'!$K:$K,7)=H$1)*('2-1 采购订单物料明细表报表导出'!$D:$D=$A381),'2-1 采购订单物料明细表报表导出'!$H:$H,0))</f>
        <v>0</v>
      </c>
      <c r="I381" s="23" cm="1">
        <f t="array" ref="I381">SUM(IF((LEFT('2-1 采购订单物料明细表报表导出'!$K:$K,7)=I$1)*('2-1 采购订单物料明细表报表导出'!$D:$D=$A381),'2-1 采购订单物料明细表报表导出'!$H:$H,0))</f>
        <v>0</v>
      </c>
      <c r="J381" s="23" cm="1">
        <f t="array" ref="J381">SUM(IF((LEFT('2-1 采购订单物料明细表报表导出'!$K:$K,7)=J$1)*('2-1 采购订单物料明细表报表导出'!$D:$D=$A381),'2-1 采购订单物料明细表报表导出'!$H:$H,0))</f>
        <v>0</v>
      </c>
      <c r="K381" s="23" cm="1">
        <f t="array" ref="K381">SUM(IF((LEFT('2-1 采购订单物料明细表报表导出'!$K:$K,7)=K$1)*('2-1 采购订单物料明细表报表导出'!$D:$D=$A381),'2-1 采购订单物料明细表报表导出'!$H:$H,0))</f>
        <v>0</v>
      </c>
      <c r="L381" s="23" cm="1">
        <f t="array" ref="L381">SUM(IF((LEFT('2-1 采购订单物料明细表报表导出'!$K:$K,7)=L$1)*('2-1 采购订单物料明细表报表导出'!$D:$D=$A381),'2-1 采购订单物料明细表报表导出'!$H:$H,0))</f>
        <v>0</v>
      </c>
      <c r="M381" s="23" cm="1">
        <f t="array" ref="M381">SUM(IF((LEFT('2-1 采购订单物料明细表报表导出'!$K:$K,7)=M$1)*('2-1 采购订单物料明细表报表导出'!$D:$D=$A381),'2-1 采购订单物料明细表报表导出'!$H:$H,0))</f>
        <v>0</v>
      </c>
      <c r="N381" s="23" cm="1">
        <f t="array" ref="N381">SUM(IF((LEFT('2-1 采购订单物料明细表报表导出'!$K:$K,7)=N$1)*('2-1 采购订单物料明细表报表导出'!$D:$D=$A381),'2-1 采购订单物料明细表报表导出'!$H:$H,0))</f>
        <v>0</v>
      </c>
      <c r="O381" s="23" cm="1">
        <f t="array" ref="O381">SUM(IF((LEFT('2-1 采购订单物料明细表报表导出'!$K:$K,7)=O$1)*('2-1 采购订单物料明细表报表导出'!$D:$D=$A381),'2-1 采购订单物料明细表报表导出'!$H:$H,0))</f>
        <v>0</v>
      </c>
    </row>
    <row r="382" ht="29" spans="1:15">
      <c r="A382" s="20" t="s">
        <v>3689</v>
      </c>
      <c r="B382" s="26" t="s">
        <v>2128</v>
      </c>
      <c r="C382" s="27" t="s">
        <v>2129</v>
      </c>
      <c r="D382" s="23" cm="1">
        <f t="array" ref="D382">SUM(IF((LEFT('2-1 采购订单物料明细表报表导出'!$K:$K,7)=D$1)*('2-1 采购订单物料明细表报表导出'!$D:$D=$A382),'2-1 采购订单物料明细表报表导出'!$H:$H,0))</f>
        <v>0</v>
      </c>
      <c r="E382" s="23" cm="1">
        <f t="array" ref="E382">SUM(IF((LEFT('2-1 采购订单物料明细表报表导出'!$K:$K,7)=E$1)*('2-1 采购订单物料明细表报表导出'!$D:$D=$A382),'2-1 采购订单物料明细表报表导出'!$H:$H,0))</f>
        <v>0</v>
      </c>
      <c r="F382" s="23" cm="1">
        <f t="array" ref="F382">SUM(IF((LEFT('2-1 采购订单物料明细表报表导出'!$K:$K,7)=F$1)*('2-1 采购订单物料明细表报表导出'!$D:$D=$A382),'2-1 采购订单物料明细表报表导出'!$H:$H,0))</f>
        <v>0</v>
      </c>
      <c r="G382" s="23" cm="1">
        <f t="array" ref="G382">SUM(IF((LEFT('2-1 采购订单物料明细表报表导出'!$K:$K,7)=G$1)*('2-1 采购订单物料明细表报表导出'!$D:$D=$A382),'2-1 采购订单物料明细表报表导出'!$H:$H,0))</f>
        <v>0</v>
      </c>
      <c r="H382" s="23" cm="1">
        <f t="array" ref="H382">SUM(IF((LEFT('2-1 采购订单物料明细表报表导出'!$K:$K,7)=H$1)*('2-1 采购订单物料明细表报表导出'!$D:$D=$A382),'2-1 采购订单物料明细表报表导出'!$H:$H,0))</f>
        <v>0</v>
      </c>
      <c r="I382" s="23" cm="1">
        <f t="array" ref="I382">SUM(IF((LEFT('2-1 采购订单物料明细表报表导出'!$K:$K,7)=I$1)*('2-1 采购订单物料明细表报表导出'!$D:$D=$A382),'2-1 采购订单物料明细表报表导出'!$H:$H,0))</f>
        <v>0</v>
      </c>
      <c r="J382" s="23" cm="1">
        <f t="array" ref="J382">SUM(IF((LEFT('2-1 采购订单物料明细表报表导出'!$K:$K,7)=J$1)*('2-1 采购订单物料明细表报表导出'!$D:$D=$A382),'2-1 采购订单物料明细表报表导出'!$H:$H,0))</f>
        <v>0</v>
      </c>
      <c r="K382" s="23" cm="1">
        <f t="array" ref="K382">SUM(IF((LEFT('2-1 采购订单物料明细表报表导出'!$K:$K,7)=K$1)*('2-1 采购订单物料明细表报表导出'!$D:$D=$A382),'2-1 采购订单物料明细表报表导出'!$H:$H,0))</f>
        <v>0</v>
      </c>
      <c r="L382" s="23" cm="1">
        <f t="array" ref="L382">SUM(IF((LEFT('2-1 采购订单物料明细表报表导出'!$K:$K,7)=L$1)*('2-1 采购订单物料明细表报表导出'!$D:$D=$A382),'2-1 采购订单物料明细表报表导出'!$H:$H,0))</f>
        <v>0</v>
      </c>
      <c r="M382" s="23" cm="1">
        <f t="array" ref="M382">SUM(IF((LEFT('2-1 采购订单物料明细表报表导出'!$K:$K,7)=M$1)*('2-1 采购订单物料明细表报表导出'!$D:$D=$A382),'2-1 采购订单物料明细表报表导出'!$H:$H,0))</f>
        <v>0</v>
      </c>
      <c r="N382" s="23" cm="1">
        <f t="array" ref="N382">SUM(IF((LEFT('2-1 采购订单物料明细表报表导出'!$K:$K,7)=N$1)*('2-1 采购订单物料明细表报表导出'!$D:$D=$A382),'2-1 采购订单物料明细表报表导出'!$H:$H,0))</f>
        <v>0</v>
      </c>
      <c r="O382" s="23" cm="1">
        <f t="array" ref="O382">SUM(IF((LEFT('2-1 采购订单物料明细表报表导出'!$K:$K,7)=O$1)*('2-1 采购订单物料明细表报表导出'!$D:$D=$A382),'2-1 采购订单物料明细表报表导出'!$H:$H,0))</f>
        <v>0</v>
      </c>
    </row>
    <row r="383" ht="29" spans="1:15">
      <c r="A383" s="20" t="s">
        <v>3690</v>
      </c>
      <c r="B383" s="26" t="s">
        <v>2128</v>
      </c>
      <c r="C383" s="27" t="s">
        <v>2129</v>
      </c>
      <c r="D383" s="23" cm="1">
        <f t="array" ref="D383">SUM(IF((LEFT('2-1 采购订单物料明细表报表导出'!$K:$K,7)=D$1)*('2-1 采购订单物料明细表报表导出'!$D:$D=$A383),'2-1 采购订单物料明细表报表导出'!$H:$H,0))</f>
        <v>0</v>
      </c>
      <c r="E383" s="23" cm="1">
        <f t="array" ref="E383">SUM(IF((LEFT('2-1 采购订单物料明细表报表导出'!$K:$K,7)=E$1)*('2-1 采购订单物料明细表报表导出'!$D:$D=$A383),'2-1 采购订单物料明细表报表导出'!$H:$H,0))</f>
        <v>0</v>
      </c>
      <c r="F383" s="23" cm="1">
        <f t="array" ref="F383">SUM(IF((LEFT('2-1 采购订单物料明细表报表导出'!$K:$K,7)=F$1)*('2-1 采购订单物料明细表报表导出'!$D:$D=$A383),'2-1 采购订单物料明细表报表导出'!$H:$H,0))</f>
        <v>0</v>
      </c>
      <c r="G383" s="23" cm="1">
        <f t="array" ref="G383">SUM(IF((LEFT('2-1 采购订单物料明细表报表导出'!$K:$K,7)=G$1)*('2-1 采购订单物料明细表报表导出'!$D:$D=$A383),'2-1 采购订单物料明细表报表导出'!$H:$H,0))</f>
        <v>0</v>
      </c>
      <c r="H383" s="23" cm="1">
        <f t="array" ref="H383">SUM(IF((LEFT('2-1 采购订单物料明细表报表导出'!$K:$K,7)=H$1)*('2-1 采购订单物料明细表报表导出'!$D:$D=$A383),'2-1 采购订单物料明细表报表导出'!$H:$H,0))</f>
        <v>0</v>
      </c>
      <c r="I383" s="23" cm="1">
        <f t="array" ref="I383">SUM(IF((LEFT('2-1 采购订单物料明细表报表导出'!$K:$K,7)=I$1)*('2-1 采购订单物料明细表报表导出'!$D:$D=$A383),'2-1 采购订单物料明细表报表导出'!$H:$H,0))</f>
        <v>0</v>
      </c>
      <c r="J383" s="23" cm="1">
        <f t="array" ref="J383">SUM(IF((LEFT('2-1 采购订单物料明细表报表导出'!$K:$K,7)=J$1)*('2-1 采购订单物料明细表报表导出'!$D:$D=$A383),'2-1 采购订单物料明细表报表导出'!$H:$H,0))</f>
        <v>0</v>
      </c>
      <c r="K383" s="23" cm="1">
        <f t="array" ref="K383">SUM(IF((LEFT('2-1 采购订单物料明细表报表导出'!$K:$K,7)=K$1)*('2-1 采购订单物料明细表报表导出'!$D:$D=$A383),'2-1 采购订单物料明细表报表导出'!$H:$H,0))</f>
        <v>0</v>
      </c>
      <c r="L383" s="23" cm="1">
        <f t="array" ref="L383">SUM(IF((LEFT('2-1 采购订单物料明细表报表导出'!$K:$K,7)=L$1)*('2-1 采购订单物料明细表报表导出'!$D:$D=$A383),'2-1 采购订单物料明细表报表导出'!$H:$H,0))</f>
        <v>0</v>
      </c>
      <c r="M383" s="23" cm="1">
        <f t="array" ref="M383">SUM(IF((LEFT('2-1 采购订单物料明细表报表导出'!$K:$K,7)=M$1)*('2-1 采购订单物料明细表报表导出'!$D:$D=$A383),'2-1 采购订单物料明细表报表导出'!$H:$H,0))</f>
        <v>0</v>
      </c>
      <c r="N383" s="23" cm="1">
        <f t="array" ref="N383">SUM(IF((LEFT('2-1 采购订单物料明细表报表导出'!$K:$K,7)=N$1)*('2-1 采购订单物料明细表报表导出'!$D:$D=$A383),'2-1 采购订单物料明细表报表导出'!$H:$H,0))</f>
        <v>0</v>
      </c>
      <c r="O383" s="23" cm="1">
        <f t="array" ref="O383">SUM(IF((LEFT('2-1 采购订单物料明细表报表导出'!$K:$K,7)=O$1)*('2-1 采购订单物料明细表报表导出'!$D:$D=$A383),'2-1 采购订单物料明细表报表导出'!$H:$H,0))</f>
        <v>0</v>
      </c>
    </row>
    <row r="384" ht="29" spans="1:15">
      <c r="A384" s="28" t="s">
        <v>3691</v>
      </c>
      <c r="B384" s="26" t="s">
        <v>2128</v>
      </c>
      <c r="C384" s="27" t="s">
        <v>2129</v>
      </c>
      <c r="D384" s="23" cm="1">
        <f t="array" ref="D384">SUM(IF((LEFT('2-1 采购订单物料明细表报表导出'!$K:$K,7)=D$1)*('2-1 采购订单物料明细表报表导出'!$D:$D=$A384),'2-1 采购订单物料明细表报表导出'!$H:$H,0))</f>
        <v>0</v>
      </c>
      <c r="E384" s="23" cm="1">
        <f t="array" ref="E384">SUM(IF((LEFT('2-1 采购订单物料明细表报表导出'!$K:$K,7)=E$1)*('2-1 采购订单物料明细表报表导出'!$D:$D=$A384),'2-1 采购订单物料明细表报表导出'!$H:$H,0))</f>
        <v>0</v>
      </c>
      <c r="F384" s="23" cm="1">
        <f t="array" ref="F384">SUM(IF((LEFT('2-1 采购订单物料明细表报表导出'!$K:$K,7)=F$1)*('2-1 采购订单物料明细表报表导出'!$D:$D=$A384),'2-1 采购订单物料明细表报表导出'!$H:$H,0))</f>
        <v>0</v>
      </c>
      <c r="G384" s="23" cm="1">
        <f t="array" ref="G384">SUM(IF((LEFT('2-1 采购订单物料明细表报表导出'!$K:$K,7)=G$1)*('2-1 采购订单物料明细表报表导出'!$D:$D=$A384),'2-1 采购订单物料明细表报表导出'!$H:$H,0))</f>
        <v>0</v>
      </c>
      <c r="H384" s="23" cm="1">
        <f t="array" ref="H384">SUM(IF((LEFT('2-1 采购订单物料明细表报表导出'!$K:$K,7)=H$1)*('2-1 采购订单物料明细表报表导出'!$D:$D=$A384),'2-1 采购订单物料明细表报表导出'!$H:$H,0))</f>
        <v>0</v>
      </c>
      <c r="I384" s="23" cm="1">
        <f t="array" ref="I384">SUM(IF((LEFT('2-1 采购订单物料明细表报表导出'!$K:$K,7)=I$1)*('2-1 采购订单物料明细表报表导出'!$D:$D=$A384),'2-1 采购订单物料明细表报表导出'!$H:$H,0))</f>
        <v>0</v>
      </c>
      <c r="J384" s="23" cm="1">
        <f t="array" ref="J384">SUM(IF((LEFT('2-1 采购订单物料明细表报表导出'!$K:$K,7)=J$1)*('2-1 采购订单物料明细表报表导出'!$D:$D=$A384),'2-1 采购订单物料明细表报表导出'!$H:$H,0))</f>
        <v>0</v>
      </c>
      <c r="K384" s="23" cm="1">
        <f t="array" ref="K384">SUM(IF((LEFT('2-1 采购订单物料明细表报表导出'!$K:$K,7)=K$1)*('2-1 采购订单物料明细表报表导出'!$D:$D=$A384),'2-1 采购订单物料明细表报表导出'!$H:$H,0))</f>
        <v>0</v>
      </c>
      <c r="L384" s="23" cm="1">
        <f t="array" ref="L384">SUM(IF((LEFT('2-1 采购订单物料明细表报表导出'!$K:$K,7)=L$1)*('2-1 采购订单物料明细表报表导出'!$D:$D=$A384),'2-1 采购订单物料明细表报表导出'!$H:$H,0))</f>
        <v>0</v>
      </c>
      <c r="M384" s="23" cm="1">
        <f t="array" ref="M384">SUM(IF((LEFT('2-1 采购订单物料明细表报表导出'!$K:$K,7)=M$1)*('2-1 采购订单物料明细表报表导出'!$D:$D=$A384),'2-1 采购订单物料明细表报表导出'!$H:$H,0))</f>
        <v>0</v>
      </c>
      <c r="N384" s="23" cm="1">
        <f t="array" ref="N384">SUM(IF((LEFT('2-1 采购订单物料明细表报表导出'!$K:$K,7)=N$1)*('2-1 采购订单物料明细表报表导出'!$D:$D=$A384),'2-1 采购订单物料明细表报表导出'!$H:$H,0))</f>
        <v>0</v>
      </c>
      <c r="O384" s="23" cm="1">
        <f t="array" ref="O384">SUM(IF((LEFT('2-1 采购订单物料明细表报表导出'!$K:$K,7)=O$1)*('2-1 采购订单物料明细表报表导出'!$D:$D=$A384),'2-1 采购订单物料明细表报表导出'!$H:$H,0))</f>
        <v>0</v>
      </c>
    </row>
    <row r="385" ht="29" spans="1:15">
      <c r="A385" s="28" t="s">
        <v>3692</v>
      </c>
      <c r="B385" s="26" t="s">
        <v>2128</v>
      </c>
      <c r="C385" s="27" t="s">
        <v>2129</v>
      </c>
      <c r="D385" s="23" cm="1">
        <f t="array" ref="D385">SUM(IF((LEFT('2-1 采购订单物料明细表报表导出'!$K:$K,7)=D$1)*('2-1 采购订单物料明细表报表导出'!$D:$D=$A385),'2-1 采购订单物料明细表报表导出'!$H:$H,0))</f>
        <v>0</v>
      </c>
      <c r="E385" s="23" cm="1">
        <f t="array" ref="E385">SUM(IF((LEFT('2-1 采购订单物料明细表报表导出'!$K:$K,7)=E$1)*('2-1 采购订单物料明细表报表导出'!$D:$D=$A385),'2-1 采购订单物料明细表报表导出'!$H:$H,0))</f>
        <v>0</v>
      </c>
      <c r="F385" s="23" cm="1">
        <f t="array" ref="F385">SUM(IF((LEFT('2-1 采购订单物料明细表报表导出'!$K:$K,7)=F$1)*('2-1 采购订单物料明细表报表导出'!$D:$D=$A385),'2-1 采购订单物料明细表报表导出'!$H:$H,0))</f>
        <v>0</v>
      </c>
      <c r="G385" s="23" cm="1">
        <f t="array" ref="G385">SUM(IF((LEFT('2-1 采购订单物料明细表报表导出'!$K:$K,7)=G$1)*('2-1 采购订单物料明细表报表导出'!$D:$D=$A385),'2-1 采购订单物料明细表报表导出'!$H:$H,0))</f>
        <v>0</v>
      </c>
      <c r="H385" s="23" cm="1">
        <f t="array" ref="H385">SUM(IF((LEFT('2-1 采购订单物料明细表报表导出'!$K:$K,7)=H$1)*('2-1 采购订单物料明细表报表导出'!$D:$D=$A385),'2-1 采购订单物料明细表报表导出'!$H:$H,0))</f>
        <v>0</v>
      </c>
      <c r="I385" s="23" cm="1">
        <f t="array" ref="I385">SUM(IF((LEFT('2-1 采购订单物料明细表报表导出'!$K:$K,7)=I$1)*('2-1 采购订单物料明细表报表导出'!$D:$D=$A385),'2-1 采购订单物料明细表报表导出'!$H:$H,0))</f>
        <v>0</v>
      </c>
      <c r="J385" s="23" cm="1">
        <f t="array" ref="J385">SUM(IF((LEFT('2-1 采购订单物料明细表报表导出'!$K:$K,7)=J$1)*('2-1 采购订单物料明细表报表导出'!$D:$D=$A385),'2-1 采购订单物料明细表报表导出'!$H:$H,0))</f>
        <v>0</v>
      </c>
      <c r="K385" s="23" cm="1">
        <f t="array" ref="K385">SUM(IF((LEFT('2-1 采购订单物料明细表报表导出'!$K:$K,7)=K$1)*('2-1 采购订单物料明细表报表导出'!$D:$D=$A385),'2-1 采购订单物料明细表报表导出'!$H:$H,0))</f>
        <v>0</v>
      </c>
      <c r="L385" s="23" cm="1">
        <f t="array" ref="L385">SUM(IF((LEFT('2-1 采购订单物料明细表报表导出'!$K:$K,7)=L$1)*('2-1 采购订单物料明细表报表导出'!$D:$D=$A385),'2-1 采购订单物料明细表报表导出'!$H:$H,0))</f>
        <v>0</v>
      </c>
      <c r="M385" s="23" cm="1">
        <f t="array" ref="M385">SUM(IF((LEFT('2-1 采购订单物料明细表报表导出'!$K:$K,7)=M$1)*('2-1 采购订单物料明细表报表导出'!$D:$D=$A385),'2-1 采购订单物料明细表报表导出'!$H:$H,0))</f>
        <v>0</v>
      </c>
      <c r="N385" s="23" cm="1">
        <f t="array" ref="N385">SUM(IF((LEFT('2-1 采购订单物料明细表报表导出'!$K:$K,7)=N$1)*('2-1 采购订单物料明细表报表导出'!$D:$D=$A385),'2-1 采购订单物料明细表报表导出'!$H:$H,0))</f>
        <v>0</v>
      </c>
      <c r="O385" s="23" cm="1">
        <f t="array" ref="O385">SUM(IF((LEFT('2-1 采购订单物料明细表报表导出'!$K:$K,7)=O$1)*('2-1 采购订单物料明细表报表导出'!$D:$D=$A385),'2-1 采购订单物料明细表报表导出'!$H:$H,0))</f>
        <v>0</v>
      </c>
    </row>
    <row r="386" ht="29" spans="1:15">
      <c r="A386" s="20" t="s">
        <v>3693</v>
      </c>
      <c r="B386" s="26" t="s">
        <v>2128</v>
      </c>
      <c r="C386" s="27" t="s">
        <v>2129</v>
      </c>
      <c r="D386" s="23" cm="1">
        <f t="array" ref="D386">SUM(IF((LEFT('2-1 采购订单物料明细表报表导出'!$K:$K,7)=D$1)*('2-1 采购订单物料明细表报表导出'!$D:$D=$A386),'2-1 采购订单物料明细表报表导出'!$H:$H,0))</f>
        <v>0</v>
      </c>
      <c r="E386" s="23" cm="1">
        <f t="array" ref="E386">SUM(IF((LEFT('2-1 采购订单物料明细表报表导出'!$K:$K,7)=E$1)*('2-1 采购订单物料明细表报表导出'!$D:$D=$A386),'2-1 采购订单物料明细表报表导出'!$H:$H,0))</f>
        <v>0</v>
      </c>
      <c r="F386" s="23" cm="1">
        <f t="array" ref="F386">SUM(IF((LEFT('2-1 采购订单物料明细表报表导出'!$K:$K,7)=F$1)*('2-1 采购订单物料明细表报表导出'!$D:$D=$A386),'2-1 采购订单物料明细表报表导出'!$H:$H,0))</f>
        <v>0</v>
      </c>
      <c r="G386" s="23" cm="1">
        <f t="array" ref="G386">SUM(IF((LEFT('2-1 采购订单物料明细表报表导出'!$K:$K,7)=G$1)*('2-1 采购订单物料明细表报表导出'!$D:$D=$A386),'2-1 采购订单物料明细表报表导出'!$H:$H,0))</f>
        <v>0</v>
      </c>
      <c r="H386" s="23" cm="1">
        <f t="array" ref="H386">SUM(IF((LEFT('2-1 采购订单物料明细表报表导出'!$K:$K,7)=H$1)*('2-1 采购订单物料明细表报表导出'!$D:$D=$A386),'2-1 采购订单物料明细表报表导出'!$H:$H,0))</f>
        <v>0</v>
      </c>
      <c r="I386" s="23" cm="1">
        <f t="array" ref="I386">SUM(IF((LEFT('2-1 采购订单物料明细表报表导出'!$K:$K,7)=I$1)*('2-1 采购订单物料明细表报表导出'!$D:$D=$A386),'2-1 采购订单物料明细表报表导出'!$H:$H,0))</f>
        <v>0</v>
      </c>
      <c r="J386" s="23" cm="1">
        <f t="array" ref="J386">SUM(IF((LEFT('2-1 采购订单物料明细表报表导出'!$K:$K,7)=J$1)*('2-1 采购订单物料明细表报表导出'!$D:$D=$A386),'2-1 采购订单物料明细表报表导出'!$H:$H,0))</f>
        <v>0</v>
      </c>
      <c r="K386" s="23" cm="1">
        <f t="array" ref="K386">SUM(IF((LEFT('2-1 采购订单物料明细表报表导出'!$K:$K,7)=K$1)*('2-1 采购订单物料明细表报表导出'!$D:$D=$A386),'2-1 采购订单物料明细表报表导出'!$H:$H,0))</f>
        <v>0</v>
      </c>
      <c r="L386" s="23" cm="1">
        <f t="array" ref="L386">SUM(IF((LEFT('2-1 采购订单物料明细表报表导出'!$K:$K,7)=L$1)*('2-1 采购订单物料明细表报表导出'!$D:$D=$A386),'2-1 采购订单物料明细表报表导出'!$H:$H,0))</f>
        <v>0</v>
      </c>
      <c r="M386" s="23" cm="1">
        <f t="array" ref="M386">SUM(IF((LEFT('2-1 采购订单物料明细表报表导出'!$K:$K,7)=M$1)*('2-1 采购订单物料明细表报表导出'!$D:$D=$A386),'2-1 采购订单物料明细表报表导出'!$H:$H,0))</f>
        <v>0</v>
      </c>
      <c r="N386" s="23" cm="1">
        <f t="array" ref="N386">SUM(IF((LEFT('2-1 采购订单物料明细表报表导出'!$K:$K,7)=N$1)*('2-1 采购订单物料明细表报表导出'!$D:$D=$A386),'2-1 采购订单物料明细表报表导出'!$H:$H,0))</f>
        <v>0</v>
      </c>
      <c r="O386" s="23" cm="1">
        <f t="array" ref="O386">SUM(IF((LEFT('2-1 采购订单物料明细表报表导出'!$K:$K,7)=O$1)*('2-1 采购订单物料明细表报表导出'!$D:$D=$A386),'2-1 采购订单物料明细表报表导出'!$H:$H,0))</f>
        <v>0</v>
      </c>
    </row>
    <row r="387" ht="29" spans="1:15">
      <c r="A387" s="20" t="s">
        <v>3694</v>
      </c>
      <c r="B387" s="26" t="s">
        <v>2128</v>
      </c>
      <c r="C387" s="27" t="s">
        <v>2129</v>
      </c>
      <c r="D387" s="23" cm="1">
        <f t="array" ref="D387">SUM(IF((LEFT('2-1 采购订单物料明细表报表导出'!$K:$K,7)=D$1)*('2-1 采购订单物料明细表报表导出'!$D:$D=$A387),'2-1 采购订单物料明细表报表导出'!$H:$H,0))</f>
        <v>0</v>
      </c>
      <c r="E387" s="23" cm="1">
        <f t="array" ref="E387">SUM(IF((LEFT('2-1 采购订单物料明细表报表导出'!$K:$K,7)=E$1)*('2-1 采购订单物料明细表报表导出'!$D:$D=$A387),'2-1 采购订单物料明细表报表导出'!$H:$H,0))</f>
        <v>0</v>
      </c>
      <c r="F387" s="23" cm="1">
        <f t="array" ref="F387">SUM(IF((LEFT('2-1 采购订单物料明细表报表导出'!$K:$K,7)=F$1)*('2-1 采购订单物料明细表报表导出'!$D:$D=$A387),'2-1 采购订单物料明细表报表导出'!$H:$H,0))</f>
        <v>0</v>
      </c>
      <c r="G387" s="23" cm="1">
        <f t="array" ref="G387">SUM(IF((LEFT('2-1 采购订单物料明细表报表导出'!$K:$K,7)=G$1)*('2-1 采购订单物料明细表报表导出'!$D:$D=$A387),'2-1 采购订单物料明细表报表导出'!$H:$H,0))</f>
        <v>0</v>
      </c>
      <c r="H387" s="23" cm="1">
        <f t="array" ref="H387">SUM(IF((LEFT('2-1 采购订单物料明细表报表导出'!$K:$K,7)=H$1)*('2-1 采购订单物料明细表报表导出'!$D:$D=$A387),'2-1 采购订单物料明细表报表导出'!$H:$H,0))</f>
        <v>0</v>
      </c>
      <c r="I387" s="23" cm="1">
        <f t="array" ref="I387">SUM(IF((LEFT('2-1 采购订单物料明细表报表导出'!$K:$K,7)=I$1)*('2-1 采购订单物料明细表报表导出'!$D:$D=$A387),'2-1 采购订单物料明细表报表导出'!$H:$H,0))</f>
        <v>0</v>
      </c>
      <c r="J387" s="23" cm="1">
        <f t="array" ref="J387">SUM(IF((LEFT('2-1 采购订单物料明细表报表导出'!$K:$K,7)=J$1)*('2-1 采购订单物料明细表报表导出'!$D:$D=$A387),'2-1 采购订单物料明细表报表导出'!$H:$H,0))</f>
        <v>0</v>
      </c>
      <c r="K387" s="23" cm="1">
        <f t="array" ref="K387">SUM(IF((LEFT('2-1 采购订单物料明细表报表导出'!$K:$K,7)=K$1)*('2-1 采购订单物料明细表报表导出'!$D:$D=$A387),'2-1 采购订单物料明细表报表导出'!$H:$H,0))</f>
        <v>0</v>
      </c>
      <c r="L387" s="23" cm="1">
        <f t="array" ref="L387">SUM(IF((LEFT('2-1 采购订单物料明细表报表导出'!$K:$K,7)=L$1)*('2-1 采购订单物料明细表报表导出'!$D:$D=$A387),'2-1 采购订单物料明细表报表导出'!$H:$H,0))</f>
        <v>0</v>
      </c>
      <c r="M387" s="23" cm="1">
        <f t="array" ref="M387">SUM(IF((LEFT('2-1 采购订单物料明细表报表导出'!$K:$K,7)=M$1)*('2-1 采购订单物料明细表报表导出'!$D:$D=$A387),'2-1 采购订单物料明细表报表导出'!$H:$H,0))</f>
        <v>0</v>
      </c>
      <c r="N387" s="23" cm="1">
        <f t="array" ref="N387">SUM(IF((LEFT('2-1 采购订单物料明细表报表导出'!$K:$K,7)=N$1)*('2-1 采购订单物料明细表报表导出'!$D:$D=$A387),'2-1 采购订单物料明细表报表导出'!$H:$H,0))</f>
        <v>0</v>
      </c>
      <c r="O387" s="23" cm="1">
        <f t="array" ref="O387">SUM(IF((LEFT('2-1 采购订单物料明细表报表导出'!$K:$K,7)=O$1)*('2-1 采购订单物料明细表报表导出'!$D:$D=$A387),'2-1 采购订单物料明细表报表导出'!$H:$H,0))</f>
        <v>0</v>
      </c>
    </row>
    <row r="388" ht="29" spans="1:15">
      <c r="A388" s="20" t="s">
        <v>3695</v>
      </c>
      <c r="B388" s="26" t="s">
        <v>2128</v>
      </c>
      <c r="C388" s="27" t="s">
        <v>2129</v>
      </c>
      <c r="D388" s="23" cm="1">
        <f t="array" ref="D388">SUM(IF((LEFT('2-1 采购订单物料明细表报表导出'!$K:$K,7)=D$1)*('2-1 采购订单物料明细表报表导出'!$D:$D=$A388),'2-1 采购订单物料明细表报表导出'!$H:$H,0))</f>
        <v>0</v>
      </c>
      <c r="E388" s="23" cm="1">
        <f t="array" ref="E388">SUM(IF((LEFT('2-1 采购订单物料明细表报表导出'!$K:$K,7)=E$1)*('2-1 采购订单物料明细表报表导出'!$D:$D=$A388),'2-1 采购订单物料明细表报表导出'!$H:$H,0))</f>
        <v>0</v>
      </c>
      <c r="F388" s="23" cm="1">
        <f t="array" ref="F388">SUM(IF((LEFT('2-1 采购订单物料明细表报表导出'!$K:$K,7)=F$1)*('2-1 采购订单物料明细表报表导出'!$D:$D=$A388),'2-1 采购订单物料明细表报表导出'!$H:$H,0))</f>
        <v>0</v>
      </c>
      <c r="G388" s="23" cm="1">
        <f t="array" ref="G388">SUM(IF((LEFT('2-1 采购订单物料明细表报表导出'!$K:$K,7)=G$1)*('2-1 采购订单物料明细表报表导出'!$D:$D=$A388),'2-1 采购订单物料明细表报表导出'!$H:$H,0))</f>
        <v>0</v>
      </c>
      <c r="H388" s="23" cm="1">
        <f t="array" ref="H388">SUM(IF((LEFT('2-1 采购订单物料明细表报表导出'!$K:$K,7)=H$1)*('2-1 采购订单物料明细表报表导出'!$D:$D=$A388),'2-1 采购订单物料明细表报表导出'!$H:$H,0))</f>
        <v>0</v>
      </c>
      <c r="I388" s="23" cm="1">
        <f t="array" ref="I388">SUM(IF((LEFT('2-1 采购订单物料明细表报表导出'!$K:$K,7)=I$1)*('2-1 采购订单物料明细表报表导出'!$D:$D=$A388),'2-1 采购订单物料明细表报表导出'!$H:$H,0))</f>
        <v>0</v>
      </c>
      <c r="J388" s="23" cm="1">
        <f t="array" ref="J388">SUM(IF((LEFT('2-1 采购订单物料明细表报表导出'!$K:$K,7)=J$1)*('2-1 采购订单物料明细表报表导出'!$D:$D=$A388),'2-1 采购订单物料明细表报表导出'!$H:$H,0))</f>
        <v>0</v>
      </c>
      <c r="K388" s="23" cm="1">
        <f t="array" ref="K388">SUM(IF((LEFT('2-1 采购订单物料明细表报表导出'!$K:$K,7)=K$1)*('2-1 采购订单物料明细表报表导出'!$D:$D=$A388),'2-1 采购订单物料明细表报表导出'!$H:$H,0))</f>
        <v>0</v>
      </c>
      <c r="L388" s="23" cm="1">
        <f t="array" ref="L388">SUM(IF((LEFT('2-1 采购订单物料明细表报表导出'!$K:$K,7)=L$1)*('2-1 采购订单物料明细表报表导出'!$D:$D=$A388),'2-1 采购订单物料明细表报表导出'!$H:$H,0))</f>
        <v>0</v>
      </c>
      <c r="M388" s="23" cm="1">
        <f t="array" ref="M388">SUM(IF((LEFT('2-1 采购订单物料明细表报表导出'!$K:$K,7)=M$1)*('2-1 采购订单物料明细表报表导出'!$D:$D=$A388),'2-1 采购订单物料明细表报表导出'!$H:$H,0))</f>
        <v>0</v>
      </c>
      <c r="N388" s="23" cm="1">
        <f t="array" ref="N388">SUM(IF((LEFT('2-1 采购订单物料明细表报表导出'!$K:$K,7)=N$1)*('2-1 采购订单物料明细表报表导出'!$D:$D=$A388),'2-1 采购订单物料明细表报表导出'!$H:$H,0))</f>
        <v>0</v>
      </c>
      <c r="O388" s="23" cm="1">
        <f t="array" ref="O388">SUM(IF((LEFT('2-1 采购订单物料明细表报表导出'!$K:$K,7)=O$1)*('2-1 采购订单物料明细表报表导出'!$D:$D=$A388),'2-1 采购订单物料明细表报表导出'!$H:$H,0))</f>
        <v>0</v>
      </c>
    </row>
    <row r="389" ht="29" spans="1:15">
      <c r="A389" s="20" t="s">
        <v>3696</v>
      </c>
      <c r="B389" s="26" t="s">
        <v>2128</v>
      </c>
      <c r="C389" s="27" t="s">
        <v>2129</v>
      </c>
      <c r="D389" s="23" cm="1">
        <f t="array" ref="D389">SUM(IF((LEFT('2-1 采购订单物料明细表报表导出'!$K:$K,7)=D$1)*('2-1 采购订单物料明细表报表导出'!$D:$D=$A389),'2-1 采购订单物料明细表报表导出'!$H:$H,0))</f>
        <v>0</v>
      </c>
      <c r="E389" s="23" cm="1">
        <f t="array" ref="E389">SUM(IF((LEFT('2-1 采购订单物料明细表报表导出'!$K:$K,7)=E$1)*('2-1 采购订单物料明细表报表导出'!$D:$D=$A389),'2-1 采购订单物料明细表报表导出'!$H:$H,0))</f>
        <v>0</v>
      </c>
      <c r="F389" s="23" cm="1">
        <f t="array" ref="F389">SUM(IF((LEFT('2-1 采购订单物料明细表报表导出'!$K:$K,7)=F$1)*('2-1 采购订单物料明细表报表导出'!$D:$D=$A389),'2-1 采购订单物料明细表报表导出'!$H:$H,0))</f>
        <v>0</v>
      </c>
      <c r="G389" s="23" cm="1">
        <f t="array" ref="G389">SUM(IF((LEFT('2-1 采购订单物料明细表报表导出'!$K:$K,7)=G$1)*('2-1 采购订单物料明细表报表导出'!$D:$D=$A389),'2-1 采购订单物料明细表报表导出'!$H:$H,0))</f>
        <v>0</v>
      </c>
      <c r="H389" s="23" cm="1">
        <f t="array" ref="H389">SUM(IF((LEFT('2-1 采购订单物料明细表报表导出'!$K:$K,7)=H$1)*('2-1 采购订单物料明细表报表导出'!$D:$D=$A389),'2-1 采购订单物料明细表报表导出'!$H:$H,0))</f>
        <v>0</v>
      </c>
      <c r="I389" s="23" cm="1">
        <f t="array" ref="I389">SUM(IF((LEFT('2-1 采购订单物料明细表报表导出'!$K:$K,7)=I$1)*('2-1 采购订单物料明细表报表导出'!$D:$D=$A389),'2-1 采购订单物料明细表报表导出'!$H:$H,0))</f>
        <v>0</v>
      </c>
      <c r="J389" s="23" cm="1">
        <f t="array" ref="J389">SUM(IF((LEFT('2-1 采购订单物料明细表报表导出'!$K:$K,7)=J$1)*('2-1 采购订单物料明细表报表导出'!$D:$D=$A389),'2-1 采购订单物料明细表报表导出'!$H:$H,0))</f>
        <v>0</v>
      </c>
      <c r="K389" s="23" cm="1">
        <f t="array" ref="K389">SUM(IF((LEFT('2-1 采购订单物料明细表报表导出'!$K:$K,7)=K$1)*('2-1 采购订单物料明细表报表导出'!$D:$D=$A389),'2-1 采购订单物料明细表报表导出'!$H:$H,0))</f>
        <v>0</v>
      </c>
      <c r="L389" s="23" cm="1">
        <f t="array" ref="L389">SUM(IF((LEFT('2-1 采购订单物料明细表报表导出'!$K:$K,7)=L$1)*('2-1 采购订单物料明细表报表导出'!$D:$D=$A389),'2-1 采购订单物料明细表报表导出'!$H:$H,0))</f>
        <v>0</v>
      </c>
      <c r="M389" s="23" cm="1">
        <f t="array" ref="M389">SUM(IF((LEFT('2-1 采购订单物料明细表报表导出'!$K:$K,7)=M$1)*('2-1 采购订单物料明细表报表导出'!$D:$D=$A389),'2-1 采购订单物料明细表报表导出'!$H:$H,0))</f>
        <v>0</v>
      </c>
      <c r="N389" s="23" cm="1">
        <f t="array" ref="N389">SUM(IF((LEFT('2-1 采购订单物料明细表报表导出'!$K:$K,7)=N$1)*('2-1 采购订单物料明细表报表导出'!$D:$D=$A389),'2-1 采购订单物料明细表报表导出'!$H:$H,0))</f>
        <v>0</v>
      </c>
      <c r="O389" s="23" cm="1">
        <f t="array" ref="O389">SUM(IF((LEFT('2-1 采购订单物料明细表报表导出'!$K:$K,7)=O$1)*('2-1 采购订单物料明细表报表导出'!$D:$D=$A389),'2-1 采购订单物料明细表报表导出'!$H:$H,0))</f>
        <v>0</v>
      </c>
    </row>
    <row r="390" ht="29" spans="1:15">
      <c r="A390" s="20" t="s">
        <v>3697</v>
      </c>
      <c r="B390" s="26" t="s">
        <v>2128</v>
      </c>
      <c r="C390" s="27" t="s">
        <v>2129</v>
      </c>
      <c r="D390" s="23" cm="1">
        <f t="array" ref="D390">SUM(IF((LEFT('2-1 采购订单物料明细表报表导出'!$K:$K,7)=D$1)*('2-1 采购订单物料明细表报表导出'!$D:$D=$A390),'2-1 采购订单物料明细表报表导出'!$H:$H,0))</f>
        <v>0</v>
      </c>
      <c r="E390" s="23" cm="1">
        <f t="array" ref="E390">SUM(IF((LEFT('2-1 采购订单物料明细表报表导出'!$K:$K,7)=E$1)*('2-1 采购订单物料明细表报表导出'!$D:$D=$A390),'2-1 采购订单物料明细表报表导出'!$H:$H,0))</f>
        <v>0</v>
      </c>
      <c r="F390" s="23" cm="1">
        <f t="array" ref="F390">SUM(IF((LEFT('2-1 采购订单物料明细表报表导出'!$K:$K,7)=F$1)*('2-1 采购订单物料明细表报表导出'!$D:$D=$A390),'2-1 采购订单物料明细表报表导出'!$H:$H,0))</f>
        <v>0</v>
      </c>
      <c r="G390" s="23" cm="1">
        <f t="array" ref="G390">SUM(IF((LEFT('2-1 采购订单物料明细表报表导出'!$K:$K,7)=G$1)*('2-1 采购订单物料明细表报表导出'!$D:$D=$A390),'2-1 采购订单物料明细表报表导出'!$H:$H,0))</f>
        <v>0</v>
      </c>
      <c r="H390" s="23" cm="1">
        <f t="array" ref="H390">SUM(IF((LEFT('2-1 采购订单物料明细表报表导出'!$K:$K,7)=H$1)*('2-1 采购订单物料明细表报表导出'!$D:$D=$A390),'2-1 采购订单物料明细表报表导出'!$H:$H,0))</f>
        <v>0</v>
      </c>
      <c r="I390" s="23" cm="1">
        <f t="array" ref="I390">SUM(IF((LEFT('2-1 采购订单物料明细表报表导出'!$K:$K,7)=I$1)*('2-1 采购订单物料明细表报表导出'!$D:$D=$A390),'2-1 采购订单物料明细表报表导出'!$H:$H,0))</f>
        <v>0</v>
      </c>
      <c r="J390" s="23" cm="1">
        <f t="array" ref="J390">SUM(IF((LEFT('2-1 采购订单物料明细表报表导出'!$K:$K,7)=J$1)*('2-1 采购订单物料明细表报表导出'!$D:$D=$A390),'2-1 采购订单物料明细表报表导出'!$H:$H,0))</f>
        <v>0</v>
      </c>
      <c r="K390" s="23" cm="1">
        <f t="array" ref="K390">SUM(IF((LEFT('2-1 采购订单物料明细表报表导出'!$K:$K,7)=K$1)*('2-1 采购订单物料明细表报表导出'!$D:$D=$A390),'2-1 采购订单物料明细表报表导出'!$H:$H,0))</f>
        <v>0</v>
      </c>
      <c r="L390" s="23" cm="1">
        <f t="array" ref="L390">SUM(IF((LEFT('2-1 采购订单物料明细表报表导出'!$K:$K,7)=L$1)*('2-1 采购订单物料明细表报表导出'!$D:$D=$A390),'2-1 采购订单物料明细表报表导出'!$H:$H,0))</f>
        <v>0</v>
      </c>
      <c r="M390" s="23" cm="1">
        <f t="array" ref="M390">SUM(IF((LEFT('2-1 采购订单物料明细表报表导出'!$K:$K,7)=M$1)*('2-1 采购订单物料明细表报表导出'!$D:$D=$A390),'2-1 采购订单物料明细表报表导出'!$H:$H,0))</f>
        <v>0</v>
      </c>
      <c r="N390" s="23" cm="1">
        <f t="array" ref="N390">SUM(IF((LEFT('2-1 采购订单物料明细表报表导出'!$K:$K,7)=N$1)*('2-1 采购订单物料明细表报表导出'!$D:$D=$A390),'2-1 采购订单物料明细表报表导出'!$H:$H,0))</f>
        <v>0</v>
      </c>
      <c r="O390" s="23" cm="1">
        <f t="array" ref="O390">SUM(IF((LEFT('2-1 采购订单物料明细表报表导出'!$K:$K,7)=O$1)*('2-1 采购订单物料明细表报表导出'!$D:$D=$A390),'2-1 采购订单物料明细表报表导出'!$H:$H,0))</f>
        <v>0</v>
      </c>
    </row>
    <row r="391" ht="29" spans="1:15">
      <c r="A391" s="28" t="s">
        <v>3698</v>
      </c>
      <c r="B391" s="26" t="s">
        <v>2128</v>
      </c>
      <c r="C391" s="27" t="s">
        <v>2129</v>
      </c>
      <c r="D391" s="23" cm="1">
        <f t="array" ref="D391">SUM(IF((LEFT('2-1 采购订单物料明细表报表导出'!$K:$K,7)=D$1)*('2-1 采购订单物料明细表报表导出'!$D:$D=$A391),'2-1 采购订单物料明细表报表导出'!$H:$H,0))</f>
        <v>0</v>
      </c>
      <c r="E391" s="23" cm="1">
        <f t="array" ref="E391">SUM(IF((LEFT('2-1 采购订单物料明细表报表导出'!$K:$K,7)=E$1)*('2-1 采购订单物料明细表报表导出'!$D:$D=$A391),'2-1 采购订单物料明细表报表导出'!$H:$H,0))</f>
        <v>0</v>
      </c>
      <c r="F391" s="23" cm="1">
        <f t="array" ref="F391">SUM(IF((LEFT('2-1 采购订单物料明细表报表导出'!$K:$K,7)=F$1)*('2-1 采购订单物料明细表报表导出'!$D:$D=$A391),'2-1 采购订单物料明细表报表导出'!$H:$H,0))</f>
        <v>0</v>
      </c>
      <c r="G391" s="23" cm="1">
        <f t="array" ref="G391">SUM(IF((LEFT('2-1 采购订单物料明细表报表导出'!$K:$K,7)=G$1)*('2-1 采购订单物料明细表报表导出'!$D:$D=$A391),'2-1 采购订单物料明细表报表导出'!$H:$H,0))</f>
        <v>0</v>
      </c>
      <c r="H391" s="23" cm="1">
        <f t="array" ref="H391">SUM(IF((LEFT('2-1 采购订单物料明细表报表导出'!$K:$K,7)=H$1)*('2-1 采购订单物料明细表报表导出'!$D:$D=$A391),'2-1 采购订单物料明细表报表导出'!$H:$H,0))</f>
        <v>0</v>
      </c>
      <c r="I391" s="23" cm="1">
        <f t="array" ref="I391">SUM(IF((LEFT('2-1 采购订单物料明细表报表导出'!$K:$K,7)=I$1)*('2-1 采购订单物料明细表报表导出'!$D:$D=$A391),'2-1 采购订单物料明细表报表导出'!$H:$H,0))</f>
        <v>0</v>
      </c>
      <c r="J391" s="23" cm="1">
        <f t="array" ref="J391">SUM(IF((LEFT('2-1 采购订单物料明细表报表导出'!$K:$K,7)=J$1)*('2-1 采购订单物料明细表报表导出'!$D:$D=$A391),'2-1 采购订单物料明细表报表导出'!$H:$H,0))</f>
        <v>0</v>
      </c>
      <c r="K391" s="23" cm="1">
        <f t="array" ref="K391">SUM(IF((LEFT('2-1 采购订单物料明细表报表导出'!$K:$K,7)=K$1)*('2-1 采购订单物料明细表报表导出'!$D:$D=$A391),'2-1 采购订单物料明细表报表导出'!$H:$H,0))</f>
        <v>0</v>
      </c>
      <c r="L391" s="23" cm="1">
        <f t="array" ref="L391">SUM(IF((LEFT('2-1 采购订单物料明细表报表导出'!$K:$K,7)=L$1)*('2-1 采购订单物料明细表报表导出'!$D:$D=$A391),'2-1 采购订单物料明细表报表导出'!$H:$H,0))</f>
        <v>0</v>
      </c>
      <c r="M391" s="23" cm="1">
        <f t="array" ref="M391">SUM(IF((LEFT('2-1 采购订单物料明细表报表导出'!$K:$K,7)=M$1)*('2-1 采购订单物料明细表报表导出'!$D:$D=$A391),'2-1 采购订单物料明细表报表导出'!$H:$H,0))</f>
        <v>0</v>
      </c>
      <c r="N391" s="23" cm="1">
        <f t="array" ref="N391">SUM(IF((LEFT('2-1 采购订单物料明细表报表导出'!$K:$K,7)=N$1)*('2-1 采购订单物料明细表报表导出'!$D:$D=$A391),'2-1 采购订单物料明细表报表导出'!$H:$H,0))</f>
        <v>0</v>
      </c>
      <c r="O391" s="23" cm="1">
        <f t="array" ref="O391">SUM(IF((LEFT('2-1 采购订单物料明细表报表导出'!$K:$K,7)=O$1)*('2-1 采购订单物料明细表报表导出'!$D:$D=$A391),'2-1 采购订单物料明细表报表导出'!$H:$H,0))</f>
        <v>0</v>
      </c>
    </row>
    <row r="392" ht="29" spans="1:15">
      <c r="A392" s="28" t="s">
        <v>3699</v>
      </c>
      <c r="B392" s="26" t="s">
        <v>2128</v>
      </c>
      <c r="C392" s="27" t="s">
        <v>2129</v>
      </c>
      <c r="D392" s="23" cm="1">
        <f t="array" ref="D392">SUM(IF((LEFT('2-1 采购订单物料明细表报表导出'!$K:$K,7)=D$1)*('2-1 采购订单物料明细表报表导出'!$D:$D=$A392),'2-1 采购订单物料明细表报表导出'!$H:$H,0))</f>
        <v>0</v>
      </c>
      <c r="E392" s="23" cm="1">
        <f t="array" ref="E392">SUM(IF((LEFT('2-1 采购订单物料明细表报表导出'!$K:$K,7)=E$1)*('2-1 采购订单物料明细表报表导出'!$D:$D=$A392),'2-1 采购订单物料明细表报表导出'!$H:$H,0))</f>
        <v>0</v>
      </c>
      <c r="F392" s="23" cm="1">
        <f t="array" ref="F392">SUM(IF((LEFT('2-1 采购订单物料明细表报表导出'!$K:$K,7)=F$1)*('2-1 采购订单物料明细表报表导出'!$D:$D=$A392),'2-1 采购订单物料明细表报表导出'!$H:$H,0))</f>
        <v>0</v>
      </c>
      <c r="G392" s="23" cm="1">
        <f t="array" ref="G392">SUM(IF((LEFT('2-1 采购订单物料明细表报表导出'!$K:$K,7)=G$1)*('2-1 采购订单物料明细表报表导出'!$D:$D=$A392),'2-1 采购订单物料明细表报表导出'!$H:$H,0))</f>
        <v>0</v>
      </c>
      <c r="H392" s="23" cm="1">
        <f t="array" ref="H392">SUM(IF((LEFT('2-1 采购订单物料明细表报表导出'!$K:$K,7)=H$1)*('2-1 采购订单物料明细表报表导出'!$D:$D=$A392),'2-1 采购订单物料明细表报表导出'!$H:$H,0))</f>
        <v>0</v>
      </c>
      <c r="I392" s="23" cm="1">
        <f t="array" ref="I392">SUM(IF((LEFT('2-1 采购订单物料明细表报表导出'!$K:$K,7)=I$1)*('2-1 采购订单物料明细表报表导出'!$D:$D=$A392),'2-1 采购订单物料明细表报表导出'!$H:$H,0))</f>
        <v>0</v>
      </c>
      <c r="J392" s="23" cm="1">
        <f t="array" ref="J392">SUM(IF((LEFT('2-1 采购订单物料明细表报表导出'!$K:$K,7)=J$1)*('2-1 采购订单物料明细表报表导出'!$D:$D=$A392),'2-1 采购订单物料明细表报表导出'!$H:$H,0))</f>
        <v>0</v>
      </c>
      <c r="K392" s="23" cm="1">
        <f t="array" ref="K392">SUM(IF((LEFT('2-1 采购订单物料明细表报表导出'!$K:$K,7)=K$1)*('2-1 采购订单物料明细表报表导出'!$D:$D=$A392),'2-1 采购订单物料明细表报表导出'!$H:$H,0))</f>
        <v>0</v>
      </c>
      <c r="L392" s="23" cm="1">
        <f t="array" ref="L392">SUM(IF((LEFT('2-1 采购订单物料明细表报表导出'!$K:$K,7)=L$1)*('2-1 采购订单物料明细表报表导出'!$D:$D=$A392),'2-1 采购订单物料明细表报表导出'!$H:$H,0))</f>
        <v>0</v>
      </c>
      <c r="M392" s="23" cm="1">
        <f t="array" ref="M392">SUM(IF((LEFT('2-1 采购订单物料明细表报表导出'!$K:$K,7)=M$1)*('2-1 采购订单物料明细表报表导出'!$D:$D=$A392),'2-1 采购订单物料明细表报表导出'!$H:$H,0))</f>
        <v>0</v>
      </c>
      <c r="N392" s="23" cm="1">
        <f t="array" ref="N392">SUM(IF((LEFT('2-1 采购订单物料明细表报表导出'!$K:$K,7)=N$1)*('2-1 采购订单物料明细表报表导出'!$D:$D=$A392),'2-1 采购订单物料明细表报表导出'!$H:$H,0))</f>
        <v>0</v>
      </c>
      <c r="O392" s="23" cm="1">
        <f t="array" ref="O392">SUM(IF((LEFT('2-1 采购订单物料明细表报表导出'!$K:$K,7)=O$1)*('2-1 采购订单物料明细表报表导出'!$D:$D=$A392),'2-1 采购订单物料明细表报表导出'!$H:$H,0))</f>
        <v>0</v>
      </c>
    </row>
    <row r="393" ht="29" spans="1:15">
      <c r="A393" s="28" t="s">
        <v>3700</v>
      </c>
      <c r="B393" s="26" t="s">
        <v>2128</v>
      </c>
      <c r="C393" s="27" t="s">
        <v>2129</v>
      </c>
      <c r="D393" s="23" cm="1">
        <f t="array" ref="D393">SUM(IF((LEFT('2-1 采购订单物料明细表报表导出'!$K:$K,7)=D$1)*('2-1 采购订单物料明细表报表导出'!$D:$D=$A393),'2-1 采购订单物料明细表报表导出'!$H:$H,0))</f>
        <v>0</v>
      </c>
      <c r="E393" s="23" cm="1">
        <f t="array" ref="E393">SUM(IF((LEFT('2-1 采购订单物料明细表报表导出'!$K:$K,7)=E$1)*('2-1 采购订单物料明细表报表导出'!$D:$D=$A393),'2-1 采购订单物料明细表报表导出'!$H:$H,0))</f>
        <v>0</v>
      </c>
      <c r="F393" s="23" cm="1">
        <f t="array" ref="F393">SUM(IF((LEFT('2-1 采购订单物料明细表报表导出'!$K:$K,7)=F$1)*('2-1 采购订单物料明细表报表导出'!$D:$D=$A393),'2-1 采购订单物料明细表报表导出'!$H:$H,0))</f>
        <v>0</v>
      </c>
      <c r="G393" s="23" cm="1">
        <f t="array" ref="G393">SUM(IF((LEFT('2-1 采购订单物料明细表报表导出'!$K:$K,7)=G$1)*('2-1 采购订单物料明细表报表导出'!$D:$D=$A393),'2-1 采购订单物料明细表报表导出'!$H:$H,0))</f>
        <v>0</v>
      </c>
      <c r="H393" s="23" cm="1">
        <f t="array" ref="H393">SUM(IF((LEFT('2-1 采购订单物料明细表报表导出'!$K:$K,7)=H$1)*('2-1 采购订单物料明细表报表导出'!$D:$D=$A393),'2-1 采购订单物料明细表报表导出'!$H:$H,0))</f>
        <v>0</v>
      </c>
      <c r="I393" s="23" cm="1">
        <f t="array" ref="I393">SUM(IF((LEFT('2-1 采购订单物料明细表报表导出'!$K:$K,7)=I$1)*('2-1 采购订单物料明细表报表导出'!$D:$D=$A393),'2-1 采购订单物料明细表报表导出'!$H:$H,0))</f>
        <v>0</v>
      </c>
      <c r="J393" s="23" cm="1">
        <f t="array" ref="J393">SUM(IF((LEFT('2-1 采购订单物料明细表报表导出'!$K:$K,7)=J$1)*('2-1 采购订单物料明细表报表导出'!$D:$D=$A393),'2-1 采购订单物料明细表报表导出'!$H:$H,0))</f>
        <v>0</v>
      </c>
      <c r="K393" s="23" cm="1">
        <f t="array" ref="K393">SUM(IF((LEFT('2-1 采购订单物料明细表报表导出'!$K:$K,7)=K$1)*('2-1 采购订单物料明细表报表导出'!$D:$D=$A393),'2-1 采购订单物料明细表报表导出'!$H:$H,0))</f>
        <v>0</v>
      </c>
      <c r="L393" s="23" cm="1">
        <f t="array" ref="L393">SUM(IF((LEFT('2-1 采购订单物料明细表报表导出'!$K:$K,7)=L$1)*('2-1 采购订单物料明细表报表导出'!$D:$D=$A393),'2-1 采购订单物料明细表报表导出'!$H:$H,0))</f>
        <v>0</v>
      </c>
      <c r="M393" s="23" cm="1">
        <f t="array" ref="M393">SUM(IF((LEFT('2-1 采购订单物料明细表报表导出'!$K:$K,7)=M$1)*('2-1 采购订单物料明细表报表导出'!$D:$D=$A393),'2-1 采购订单物料明细表报表导出'!$H:$H,0))</f>
        <v>0</v>
      </c>
      <c r="N393" s="23" cm="1">
        <f t="array" ref="N393">SUM(IF((LEFT('2-1 采购订单物料明细表报表导出'!$K:$K,7)=N$1)*('2-1 采购订单物料明细表报表导出'!$D:$D=$A393),'2-1 采购订单物料明细表报表导出'!$H:$H,0))</f>
        <v>0</v>
      </c>
      <c r="O393" s="23" cm="1">
        <f t="array" ref="O393">SUM(IF((LEFT('2-1 采购订单物料明细表报表导出'!$K:$K,7)=O$1)*('2-1 采购订单物料明细表报表导出'!$D:$D=$A393),'2-1 采购订单物料明细表报表导出'!$H:$H,0))</f>
        <v>0</v>
      </c>
    </row>
    <row r="394" ht="29" spans="1:15">
      <c r="A394" s="28" t="s">
        <v>3701</v>
      </c>
      <c r="B394" s="26" t="s">
        <v>2128</v>
      </c>
      <c r="C394" s="27" t="s">
        <v>2129</v>
      </c>
      <c r="D394" s="23" cm="1">
        <f t="array" ref="D394">SUM(IF((LEFT('2-1 采购订单物料明细表报表导出'!$K:$K,7)=D$1)*('2-1 采购订单物料明细表报表导出'!$D:$D=$A394),'2-1 采购订单物料明细表报表导出'!$H:$H,0))</f>
        <v>0</v>
      </c>
      <c r="E394" s="23" cm="1">
        <f t="array" ref="E394">SUM(IF((LEFT('2-1 采购订单物料明细表报表导出'!$K:$K,7)=E$1)*('2-1 采购订单物料明细表报表导出'!$D:$D=$A394),'2-1 采购订单物料明细表报表导出'!$H:$H,0))</f>
        <v>0</v>
      </c>
      <c r="F394" s="23" cm="1">
        <f t="array" ref="F394">SUM(IF((LEFT('2-1 采购订单物料明细表报表导出'!$K:$K,7)=F$1)*('2-1 采购订单物料明细表报表导出'!$D:$D=$A394),'2-1 采购订单物料明细表报表导出'!$H:$H,0))</f>
        <v>0</v>
      </c>
      <c r="G394" s="23" cm="1">
        <f t="array" ref="G394">SUM(IF((LEFT('2-1 采购订单物料明细表报表导出'!$K:$K,7)=G$1)*('2-1 采购订单物料明细表报表导出'!$D:$D=$A394),'2-1 采购订单物料明细表报表导出'!$H:$H,0))</f>
        <v>0</v>
      </c>
      <c r="H394" s="23" cm="1">
        <f t="array" ref="H394">SUM(IF((LEFT('2-1 采购订单物料明细表报表导出'!$K:$K,7)=H$1)*('2-1 采购订单物料明细表报表导出'!$D:$D=$A394),'2-1 采购订单物料明细表报表导出'!$H:$H,0))</f>
        <v>0</v>
      </c>
      <c r="I394" s="23" cm="1">
        <f t="array" ref="I394">SUM(IF((LEFT('2-1 采购订单物料明细表报表导出'!$K:$K,7)=I$1)*('2-1 采购订单物料明细表报表导出'!$D:$D=$A394),'2-1 采购订单物料明细表报表导出'!$H:$H,0))</f>
        <v>0</v>
      </c>
      <c r="J394" s="23" cm="1">
        <f t="array" ref="J394">SUM(IF((LEFT('2-1 采购订单物料明细表报表导出'!$K:$K,7)=J$1)*('2-1 采购订单物料明细表报表导出'!$D:$D=$A394),'2-1 采购订单物料明细表报表导出'!$H:$H,0))</f>
        <v>0</v>
      </c>
      <c r="K394" s="23" cm="1">
        <f t="array" ref="K394">SUM(IF((LEFT('2-1 采购订单物料明细表报表导出'!$K:$K,7)=K$1)*('2-1 采购订单物料明细表报表导出'!$D:$D=$A394),'2-1 采购订单物料明细表报表导出'!$H:$H,0))</f>
        <v>0</v>
      </c>
      <c r="L394" s="23" cm="1">
        <f t="array" ref="L394">SUM(IF((LEFT('2-1 采购订单物料明细表报表导出'!$K:$K,7)=L$1)*('2-1 采购订单物料明细表报表导出'!$D:$D=$A394),'2-1 采购订单物料明细表报表导出'!$H:$H,0))</f>
        <v>0</v>
      </c>
      <c r="M394" s="23" cm="1">
        <f t="array" ref="M394">SUM(IF((LEFT('2-1 采购订单物料明细表报表导出'!$K:$K,7)=M$1)*('2-1 采购订单物料明细表报表导出'!$D:$D=$A394),'2-1 采购订单物料明细表报表导出'!$H:$H,0))</f>
        <v>0</v>
      </c>
      <c r="N394" s="23" cm="1">
        <f t="array" ref="N394">SUM(IF((LEFT('2-1 采购订单物料明细表报表导出'!$K:$K,7)=N$1)*('2-1 采购订单物料明细表报表导出'!$D:$D=$A394),'2-1 采购订单物料明细表报表导出'!$H:$H,0))</f>
        <v>0</v>
      </c>
      <c r="O394" s="23" cm="1">
        <f t="array" ref="O394">SUM(IF((LEFT('2-1 采购订单物料明细表报表导出'!$K:$K,7)=O$1)*('2-1 采购订单物料明细表报表导出'!$D:$D=$A394),'2-1 采购订单物料明细表报表导出'!$H:$H,0))</f>
        <v>0</v>
      </c>
    </row>
    <row r="395" ht="29" spans="1:15">
      <c r="A395" s="20" t="s">
        <v>3702</v>
      </c>
      <c r="B395" s="26" t="s">
        <v>2128</v>
      </c>
      <c r="C395" s="27" t="s">
        <v>2129</v>
      </c>
      <c r="D395" s="23" cm="1">
        <f t="array" ref="D395">SUM(IF((LEFT('2-1 采购订单物料明细表报表导出'!$K:$K,7)=D$1)*('2-1 采购订单物料明细表报表导出'!$D:$D=$A395),'2-1 采购订单物料明细表报表导出'!$H:$H,0))</f>
        <v>0</v>
      </c>
      <c r="E395" s="23" cm="1">
        <f t="array" ref="E395">SUM(IF((LEFT('2-1 采购订单物料明细表报表导出'!$K:$K,7)=E$1)*('2-1 采购订单物料明细表报表导出'!$D:$D=$A395),'2-1 采购订单物料明细表报表导出'!$H:$H,0))</f>
        <v>0</v>
      </c>
      <c r="F395" s="23" cm="1">
        <f t="array" ref="F395">SUM(IF((LEFT('2-1 采购订单物料明细表报表导出'!$K:$K,7)=F$1)*('2-1 采购订单物料明细表报表导出'!$D:$D=$A395),'2-1 采购订单物料明细表报表导出'!$H:$H,0))</f>
        <v>0</v>
      </c>
      <c r="G395" s="23" cm="1">
        <f t="array" ref="G395">SUM(IF((LEFT('2-1 采购订单物料明细表报表导出'!$K:$K,7)=G$1)*('2-1 采购订单物料明细表报表导出'!$D:$D=$A395),'2-1 采购订单物料明细表报表导出'!$H:$H,0))</f>
        <v>0</v>
      </c>
      <c r="H395" s="23" cm="1">
        <f t="array" ref="H395">SUM(IF((LEFT('2-1 采购订单物料明细表报表导出'!$K:$K,7)=H$1)*('2-1 采购订单物料明细表报表导出'!$D:$D=$A395),'2-1 采购订单物料明细表报表导出'!$H:$H,0))</f>
        <v>0</v>
      </c>
      <c r="I395" s="23" cm="1">
        <f t="array" ref="I395">SUM(IF((LEFT('2-1 采购订单物料明细表报表导出'!$K:$K,7)=I$1)*('2-1 采购订单物料明细表报表导出'!$D:$D=$A395),'2-1 采购订单物料明细表报表导出'!$H:$H,0))</f>
        <v>0</v>
      </c>
      <c r="J395" s="23" cm="1">
        <f t="array" ref="J395">SUM(IF((LEFT('2-1 采购订单物料明细表报表导出'!$K:$K,7)=J$1)*('2-1 采购订单物料明细表报表导出'!$D:$D=$A395),'2-1 采购订单物料明细表报表导出'!$H:$H,0))</f>
        <v>0</v>
      </c>
      <c r="K395" s="23" cm="1">
        <f t="array" ref="K395">SUM(IF((LEFT('2-1 采购订单物料明细表报表导出'!$K:$K,7)=K$1)*('2-1 采购订单物料明细表报表导出'!$D:$D=$A395),'2-1 采购订单物料明细表报表导出'!$H:$H,0))</f>
        <v>0</v>
      </c>
      <c r="L395" s="23" cm="1">
        <f t="array" ref="L395">SUM(IF((LEFT('2-1 采购订单物料明细表报表导出'!$K:$K,7)=L$1)*('2-1 采购订单物料明细表报表导出'!$D:$D=$A395),'2-1 采购订单物料明细表报表导出'!$H:$H,0))</f>
        <v>0</v>
      </c>
      <c r="M395" s="23" cm="1">
        <f t="array" ref="M395">SUM(IF((LEFT('2-1 采购订单物料明细表报表导出'!$K:$K,7)=M$1)*('2-1 采购订单物料明细表报表导出'!$D:$D=$A395),'2-1 采购订单物料明细表报表导出'!$H:$H,0))</f>
        <v>0</v>
      </c>
      <c r="N395" s="23" cm="1">
        <f t="array" ref="N395">SUM(IF((LEFT('2-1 采购订单物料明细表报表导出'!$K:$K,7)=N$1)*('2-1 采购订单物料明细表报表导出'!$D:$D=$A395),'2-1 采购订单物料明细表报表导出'!$H:$H,0))</f>
        <v>0</v>
      </c>
      <c r="O395" s="23" cm="1">
        <f t="array" ref="O395">SUM(IF((LEFT('2-1 采购订单物料明细表报表导出'!$K:$K,7)=O$1)*('2-1 采购订单物料明细表报表导出'!$D:$D=$A395),'2-1 采购订单物料明细表报表导出'!$H:$H,0))</f>
        <v>0</v>
      </c>
    </row>
    <row r="396" ht="29" spans="1:15">
      <c r="A396" s="20" t="s">
        <v>3703</v>
      </c>
      <c r="B396" s="26" t="s">
        <v>2128</v>
      </c>
      <c r="C396" s="27" t="s">
        <v>2129</v>
      </c>
      <c r="D396" s="23" cm="1">
        <f t="array" ref="D396">SUM(IF((LEFT('2-1 采购订单物料明细表报表导出'!$K:$K,7)=D$1)*('2-1 采购订单物料明细表报表导出'!$D:$D=$A396),'2-1 采购订单物料明细表报表导出'!$H:$H,0))</f>
        <v>0</v>
      </c>
      <c r="E396" s="23" cm="1">
        <f t="array" ref="E396">SUM(IF((LEFT('2-1 采购订单物料明细表报表导出'!$K:$K,7)=E$1)*('2-1 采购订单物料明细表报表导出'!$D:$D=$A396),'2-1 采购订单物料明细表报表导出'!$H:$H,0))</f>
        <v>0</v>
      </c>
      <c r="F396" s="23" cm="1">
        <f t="array" ref="F396">SUM(IF((LEFT('2-1 采购订单物料明细表报表导出'!$K:$K,7)=F$1)*('2-1 采购订单物料明细表报表导出'!$D:$D=$A396),'2-1 采购订单物料明细表报表导出'!$H:$H,0))</f>
        <v>0</v>
      </c>
      <c r="G396" s="23" cm="1">
        <f t="array" ref="G396">SUM(IF((LEFT('2-1 采购订单物料明细表报表导出'!$K:$K,7)=G$1)*('2-1 采购订单物料明细表报表导出'!$D:$D=$A396),'2-1 采购订单物料明细表报表导出'!$H:$H,0))</f>
        <v>0</v>
      </c>
      <c r="H396" s="23" cm="1">
        <f t="array" ref="H396">SUM(IF((LEFT('2-1 采购订单物料明细表报表导出'!$K:$K,7)=H$1)*('2-1 采购订单物料明细表报表导出'!$D:$D=$A396),'2-1 采购订单物料明细表报表导出'!$H:$H,0))</f>
        <v>0</v>
      </c>
      <c r="I396" s="23" cm="1">
        <f t="array" ref="I396">SUM(IF((LEFT('2-1 采购订单物料明细表报表导出'!$K:$K,7)=I$1)*('2-1 采购订单物料明细表报表导出'!$D:$D=$A396),'2-1 采购订单物料明细表报表导出'!$H:$H,0))</f>
        <v>0</v>
      </c>
      <c r="J396" s="23" cm="1">
        <f t="array" ref="J396">SUM(IF((LEFT('2-1 采购订单物料明细表报表导出'!$K:$K,7)=J$1)*('2-1 采购订单物料明细表报表导出'!$D:$D=$A396),'2-1 采购订单物料明细表报表导出'!$H:$H,0))</f>
        <v>0</v>
      </c>
      <c r="K396" s="23" cm="1">
        <f t="array" ref="K396">SUM(IF((LEFT('2-1 采购订单物料明细表报表导出'!$K:$K,7)=K$1)*('2-1 采购订单物料明细表报表导出'!$D:$D=$A396),'2-1 采购订单物料明细表报表导出'!$H:$H,0))</f>
        <v>0</v>
      </c>
      <c r="L396" s="23" cm="1">
        <f t="array" ref="L396">SUM(IF((LEFT('2-1 采购订单物料明细表报表导出'!$K:$K,7)=L$1)*('2-1 采购订单物料明细表报表导出'!$D:$D=$A396),'2-1 采购订单物料明细表报表导出'!$H:$H,0))</f>
        <v>0</v>
      </c>
      <c r="M396" s="23" cm="1">
        <f t="array" ref="M396">SUM(IF((LEFT('2-1 采购订单物料明细表报表导出'!$K:$K,7)=M$1)*('2-1 采购订单物料明细表报表导出'!$D:$D=$A396),'2-1 采购订单物料明细表报表导出'!$H:$H,0))</f>
        <v>0</v>
      </c>
      <c r="N396" s="23" cm="1">
        <f t="array" ref="N396">SUM(IF((LEFT('2-1 采购订单物料明细表报表导出'!$K:$K,7)=N$1)*('2-1 采购订单物料明细表报表导出'!$D:$D=$A396),'2-1 采购订单物料明细表报表导出'!$H:$H,0))</f>
        <v>0</v>
      </c>
      <c r="O396" s="23" cm="1">
        <f t="array" ref="O396">SUM(IF((LEFT('2-1 采购订单物料明细表报表导出'!$K:$K,7)=O$1)*('2-1 采购订单物料明细表报表导出'!$D:$D=$A396),'2-1 采购订单物料明细表报表导出'!$H:$H,0))</f>
        <v>0</v>
      </c>
    </row>
    <row r="397" ht="29" spans="1:15">
      <c r="A397" s="20" t="s">
        <v>3704</v>
      </c>
      <c r="B397" s="26" t="s">
        <v>2128</v>
      </c>
      <c r="C397" s="27" t="s">
        <v>2129</v>
      </c>
      <c r="D397" s="23" cm="1">
        <f t="array" ref="D397">SUM(IF((LEFT('2-1 采购订单物料明细表报表导出'!$K:$K,7)=D$1)*('2-1 采购订单物料明细表报表导出'!$D:$D=$A397),'2-1 采购订单物料明细表报表导出'!$H:$H,0))</f>
        <v>0</v>
      </c>
      <c r="E397" s="23" cm="1">
        <f t="array" ref="E397">SUM(IF((LEFT('2-1 采购订单物料明细表报表导出'!$K:$K,7)=E$1)*('2-1 采购订单物料明细表报表导出'!$D:$D=$A397),'2-1 采购订单物料明细表报表导出'!$H:$H,0))</f>
        <v>0</v>
      </c>
      <c r="F397" s="23" cm="1">
        <f t="array" ref="F397">SUM(IF((LEFT('2-1 采购订单物料明细表报表导出'!$K:$K,7)=F$1)*('2-1 采购订单物料明细表报表导出'!$D:$D=$A397),'2-1 采购订单物料明细表报表导出'!$H:$H,0))</f>
        <v>0</v>
      </c>
      <c r="G397" s="23" cm="1">
        <f t="array" ref="G397">SUM(IF((LEFT('2-1 采购订单物料明细表报表导出'!$K:$K,7)=G$1)*('2-1 采购订单物料明细表报表导出'!$D:$D=$A397),'2-1 采购订单物料明细表报表导出'!$H:$H,0))</f>
        <v>0</v>
      </c>
      <c r="H397" s="23" cm="1">
        <f t="array" ref="H397">SUM(IF((LEFT('2-1 采购订单物料明细表报表导出'!$K:$K,7)=H$1)*('2-1 采购订单物料明细表报表导出'!$D:$D=$A397),'2-1 采购订单物料明细表报表导出'!$H:$H,0))</f>
        <v>0</v>
      </c>
      <c r="I397" s="23" cm="1">
        <f t="array" ref="I397">SUM(IF((LEFT('2-1 采购订单物料明细表报表导出'!$K:$K,7)=I$1)*('2-1 采购订单物料明细表报表导出'!$D:$D=$A397),'2-1 采购订单物料明细表报表导出'!$H:$H,0))</f>
        <v>0</v>
      </c>
      <c r="J397" s="23" cm="1">
        <f t="array" ref="J397">SUM(IF((LEFT('2-1 采购订单物料明细表报表导出'!$K:$K,7)=J$1)*('2-1 采购订单物料明细表报表导出'!$D:$D=$A397),'2-1 采购订单物料明细表报表导出'!$H:$H,0))</f>
        <v>0</v>
      </c>
      <c r="K397" s="23" cm="1">
        <f t="array" ref="K397">SUM(IF((LEFT('2-1 采购订单物料明细表报表导出'!$K:$K,7)=K$1)*('2-1 采购订单物料明细表报表导出'!$D:$D=$A397),'2-1 采购订单物料明细表报表导出'!$H:$H,0))</f>
        <v>0</v>
      </c>
      <c r="L397" s="23" cm="1">
        <f t="array" ref="L397">SUM(IF((LEFT('2-1 采购订单物料明细表报表导出'!$K:$K,7)=L$1)*('2-1 采购订单物料明细表报表导出'!$D:$D=$A397),'2-1 采购订单物料明细表报表导出'!$H:$H,0))</f>
        <v>0</v>
      </c>
      <c r="M397" s="23" cm="1">
        <f t="array" ref="M397">SUM(IF((LEFT('2-1 采购订单物料明细表报表导出'!$K:$K,7)=M$1)*('2-1 采购订单物料明细表报表导出'!$D:$D=$A397),'2-1 采购订单物料明细表报表导出'!$H:$H,0))</f>
        <v>0</v>
      </c>
      <c r="N397" s="23" cm="1">
        <f t="array" ref="N397">SUM(IF((LEFT('2-1 采购订单物料明细表报表导出'!$K:$K,7)=N$1)*('2-1 采购订单物料明细表报表导出'!$D:$D=$A397),'2-1 采购订单物料明细表报表导出'!$H:$H,0))</f>
        <v>0</v>
      </c>
      <c r="O397" s="23" cm="1">
        <f t="array" ref="O397">SUM(IF((LEFT('2-1 采购订单物料明细表报表导出'!$K:$K,7)=O$1)*('2-1 采购订单物料明细表报表导出'!$D:$D=$A397),'2-1 采购订单物料明细表报表导出'!$H:$H,0))</f>
        <v>0</v>
      </c>
    </row>
    <row r="398" ht="29" spans="1:15">
      <c r="A398" s="20" t="s">
        <v>3705</v>
      </c>
      <c r="B398" s="26" t="s">
        <v>2128</v>
      </c>
      <c r="C398" s="27" t="s">
        <v>2129</v>
      </c>
      <c r="D398" s="23" cm="1">
        <f t="array" ref="D398">SUM(IF((LEFT('2-1 采购订单物料明细表报表导出'!$K:$K,7)=D$1)*('2-1 采购订单物料明细表报表导出'!$D:$D=$A398),'2-1 采购订单物料明细表报表导出'!$H:$H,0))</f>
        <v>0</v>
      </c>
      <c r="E398" s="23" cm="1">
        <f t="array" ref="E398">SUM(IF((LEFT('2-1 采购订单物料明细表报表导出'!$K:$K,7)=E$1)*('2-1 采购订单物料明细表报表导出'!$D:$D=$A398),'2-1 采购订单物料明细表报表导出'!$H:$H,0))</f>
        <v>0</v>
      </c>
      <c r="F398" s="23" cm="1">
        <f t="array" ref="F398">SUM(IF((LEFT('2-1 采购订单物料明细表报表导出'!$K:$K,7)=F$1)*('2-1 采购订单物料明细表报表导出'!$D:$D=$A398),'2-1 采购订单物料明细表报表导出'!$H:$H,0))</f>
        <v>0</v>
      </c>
      <c r="G398" s="23" cm="1">
        <f t="array" ref="G398">SUM(IF((LEFT('2-1 采购订单物料明细表报表导出'!$K:$K,7)=G$1)*('2-1 采购订单物料明细表报表导出'!$D:$D=$A398),'2-1 采购订单物料明细表报表导出'!$H:$H,0))</f>
        <v>0</v>
      </c>
      <c r="H398" s="23" cm="1">
        <f t="array" ref="H398">SUM(IF((LEFT('2-1 采购订单物料明细表报表导出'!$K:$K,7)=H$1)*('2-1 采购订单物料明细表报表导出'!$D:$D=$A398),'2-1 采购订单物料明细表报表导出'!$H:$H,0))</f>
        <v>0</v>
      </c>
      <c r="I398" s="23" cm="1">
        <f t="array" ref="I398">SUM(IF((LEFT('2-1 采购订单物料明细表报表导出'!$K:$K,7)=I$1)*('2-1 采购订单物料明细表报表导出'!$D:$D=$A398),'2-1 采购订单物料明细表报表导出'!$H:$H,0))</f>
        <v>0</v>
      </c>
      <c r="J398" s="23" cm="1">
        <f t="array" ref="J398">SUM(IF((LEFT('2-1 采购订单物料明细表报表导出'!$K:$K,7)=J$1)*('2-1 采购订单物料明细表报表导出'!$D:$D=$A398),'2-1 采购订单物料明细表报表导出'!$H:$H,0))</f>
        <v>0</v>
      </c>
      <c r="K398" s="23" cm="1">
        <f t="array" ref="K398">SUM(IF((LEFT('2-1 采购订单物料明细表报表导出'!$K:$K,7)=K$1)*('2-1 采购订单物料明细表报表导出'!$D:$D=$A398),'2-1 采购订单物料明细表报表导出'!$H:$H,0))</f>
        <v>0</v>
      </c>
      <c r="L398" s="23" cm="1">
        <f t="array" ref="L398">SUM(IF((LEFT('2-1 采购订单物料明细表报表导出'!$K:$K,7)=L$1)*('2-1 采购订单物料明细表报表导出'!$D:$D=$A398),'2-1 采购订单物料明细表报表导出'!$H:$H,0))</f>
        <v>0</v>
      </c>
      <c r="M398" s="23" cm="1">
        <f t="array" ref="M398">SUM(IF((LEFT('2-1 采购订单物料明细表报表导出'!$K:$K,7)=M$1)*('2-1 采购订单物料明细表报表导出'!$D:$D=$A398),'2-1 采购订单物料明细表报表导出'!$H:$H,0))</f>
        <v>0</v>
      </c>
      <c r="N398" s="23" cm="1">
        <f t="array" ref="N398">SUM(IF((LEFT('2-1 采购订单物料明细表报表导出'!$K:$K,7)=N$1)*('2-1 采购订单物料明细表报表导出'!$D:$D=$A398),'2-1 采购订单物料明细表报表导出'!$H:$H,0))</f>
        <v>0</v>
      </c>
      <c r="O398" s="23" cm="1">
        <f t="array" ref="O398">SUM(IF((LEFT('2-1 采购订单物料明细表报表导出'!$K:$K,7)=O$1)*('2-1 采购订单物料明细表报表导出'!$D:$D=$A398),'2-1 采购订单物料明细表报表导出'!$H:$H,0))</f>
        <v>0</v>
      </c>
    </row>
    <row r="399" ht="29" spans="1:15">
      <c r="A399" s="20" t="s">
        <v>3706</v>
      </c>
      <c r="B399" s="26" t="s">
        <v>2128</v>
      </c>
      <c r="C399" s="27" t="s">
        <v>2129</v>
      </c>
      <c r="D399" s="23" cm="1">
        <f t="array" ref="D399">SUM(IF((LEFT('2-1 采购订单物料明细表报表导出'!$K:$K,7)=D$1)*('2-1 采购订单物料明细表报表导出'!$D:$D=$A399),'2-1 采购订单物料明细表报表导出'!$H:$H,0))</f>
        <v>0</v>
      </c>
      <c r="E399" s="23" cm="1">
        <f t="array" ref="E399">SUM(IF((LEFT('2-1 采购订单物料明细表报表导出'!$K:$K,7)=E$1)*('2-1 采购订单物料明细表报表导出'!$D:$D=$A399),'2-1 采购订单物料明细表报表导出'!$H:$H,0))</f>
        <v>0</v>
      </c>
      <c r="F399" s="23" cm="1">
        <f t="array" ref="F399">SUM(IF((LEFT('2-1 采购订单物料明细表报表导出'!$K:$K,7)=F$1)*('2-1 采购订单物料明细表报表导出'!$D:$D=$A399),'2-1 采购订单物料明细表报表导出'!$H:$H,0))</f>
        <v>0</v>
      </c>
      <c r="G399" s="23" cm="1">
        <f t="array" ref="G399">SUM(IF((LEFT('2-1 采购订单物料明细表报表导出'!$K:$K,7)=G$1)*('2-1 采购订单物料明细表报表导出'!$D:$D=$A399),'2-1 采购订单物料明细表报表导出'!$H:$H,0))</f>
        <v>0</v>
      </c>
      <c r="H399" s="23" cm="1">
        <f t="array" ref="H399">SUM(IF((LEFT('2-1 采购订单物料明细表报表导出'!$K:$K,7)=H$1)*('2-1 采购订单物料明细表报表导出'!$D:$D=$A399),'2-1 采购订单物料明细表报表导出'!$H:$H,0))</f>
        <v>0</v>
      </c>
      <c r="I399" s="23" cm="1">
        <f t="array" ref="I399">SUM(IF((LEFT('2-1 采购订单物料明细表报表导出'!$K:$K,7)=I$1)*('2-1 采购订单物料明细表报表导出'!$D:$D=$A399),'2-1 采购订单物料明细表报表导出'!$H:$H,0))</f>
        <v>0</v>
      </c>
      <c r="J399" s="23" cm="1">
        <f t="array" ref="J399">SUM(IF((LEFT('2-1 采购订单物料明细表报表导出'!$K:$K,7)=J$1)*('2-1 采购订单物料明细表报表导出'!$D:$D=$A399),'2-1 采购订单物料明细表报表导出'!$H:$H,0))</f>
        <v>0</v>
      </c>
      <c r="K399" s="23" cm="1">
        <f t="array" ref="K399">SUM(IF((LEFT('2-1 采购订单物料明细表报表导出'!$K:$K,7)=K$1)*('2-1 采购订单物料明细表报表导出'!$D:$D=$A399),'2-1 采购订单物料明细表报表导出'!$H:$H,0))</f>
        <v>0</v>
      </c>
      <c r="L399" s="23" cm="1">
        <f t="array" ref="L399">SUM(IF((LEFT('2-1 采购订单物料明细表报表导出'!$K:$K,7)=L$1)*('2-1 采购订单物料明细表报表导出'!$D:$D=$A399),'2-1 采购订单物料明细表报表导出'!$H:$H,0))</f>
        <v>0</v>
      </c>
      <c r="M399" s="23" cm="1">
        <f t="array" ref="M399">SUM(IF((LEFT('2-1 采购订单物料明细表报表导出'!$K:$K,7)=M$1)*('2-1 采购订单物料明细表报表导出'!$D:$D=$A399),'2-1 采购订单物料明细表报表导出'!$H:$H,0))</f>
        <v>0</v>
      </c>
      <c r="N399" s="23" cm="1">
        <f t="array" ref="N399">SUM(IF((LEFT('2-1 采购订单物料明细表报表导出'!$K:$K,7)=N$1)*('2-1 采购订单物料明细表报表导出'!$D:$D=$A399),'2-1 采购订单物料明细表报表导出'!$H:$H,0))</f>
        <v>0</v>
      </c>
      <c r="O399" s="23" cm="1">
        <f t="array" ref="O399">SUM(IF((LEFT('2-1 采购订单物料明细表报表导出'!$K:$K,7)=O$1)*('2-1 采购订单物料明细表报表导出'!$D:$D=$A399),'2-1 采购订单物料明细表报表导出'!$H:$H,0))</f>
        <v>0</v>
      </c>
    </row>
    <row r="400" ht="29" spans="1:15">
      <c r="A400" s="20" t="s">
        <v>3707</v>
      </c>
      <c r="B400" s="26" t="s">
        <v>2128</v>
      </c>
      <c r="C400" s="27" t="s">
        <v>2129</v>
      </c>
      <c r="D400" s="23" cm="1">
        <f t="array" ref="D400">SUM(IF((LEFT('2-1 采购订单物料明细表报表导出'!$K:$K,7)=D$1)*('2-1 采购订单物料明细表报表导出'!$D:$D=$A400),'2-1 采购订单物料明细表报表导出'!$H:$H,0))</f>
        <v>0</v>
      </c>
      <c r="E400" s="23" cm="1">
        <f t="array" ref="E400">SUM(IF((LEFT('2-1 采购订单物料明细表报表导出'!$K:$K,7)=E$1)*('2-1 采购订单物料明细表报表导出'!$D:$D=$A400),'2-1 采购订单物料明细表报表导出'!$H:$H,0))</f>
        <v>0</v>
      </c>
      <c r="F400" s="23" cm="1">
        <f t="array" ref="F400">SUM(IF((LEFT('2-1 采购订单物料明细表报表导出'!$K:$K,7)=F$1)*('2-1 采购订单物料明细表报表导出'!$D:$D=$A400),'2-1 采购订单物料明细表报表导出'!$H:$H,0))</f>
        <v>0</v>
      </c>
      <c r="G400" s="23" cm="1">
        <f t="array" ref="G400">SUM(IF((LEFT('2-1 采购订单物料明细表报表导出'!$K:$K,7)=G$1)*('2-1 采购订单物料明细表报表导出'!$D:$D=$A400),'2-1 采购订单物料明细表报表导出'!$H:$H,0))</f>
        <v>0</v>
      </c>
      <c r="H400" s="23" cm="1">
        <f t="array" ref="H400">SUM(IF((LEFT('2-1 采购订单物料明细表报表导出'!$K:$K,7)=H$1)*('2-1 采购订单物料明细表报表导出'!$D:$D=$A400),'2-1 采购订单物料明细表报表导出'!$H:$H,0))</f>
        <v>0</v>
      </c>
      <c r="I400" s="23" cm="1">
        <f t="array" ref="I400">SUM(IF((LEFT('2-1 采购订单物料明细表报表导出'!$K:$K,7)=I$1)*('2-1 采购订单物料明细表报表导出'!$D:$D=$A400),'2-1 采购订单物料明细表报表导出'!$H:$H,0))</f>
        <v>0</v>
      </c>
      <c r="J400" s="23" cm="1">
        <f t="array" ref="J400">SUM(IF((LEFT('2-1 采购订单物料明细表报表导出'!$K:$K,7)=J$1)*('2-1 采购订单物料明细表报表导出'!$D:$D=$A400),'2-1 采购订单物料明细表报表导出'!$H:$H,0))</f>
        <v>0</v>
      </c>
      <c r="K400" s="23" cm="1">
        <f t="array" ref="K400">SUM(IF((LEFT('2-1 采购订单物料明细表报表导出'!$K:$K,7)=K$1)*('2-1 采购订单物料明细表报表导出'!$D:$D=$A400),'2-1 采购订单物料明细表报表导出'!$H:$H,0))</f>
        <v>0</v>
      </c>
      <c r="L400" s="23" cm="1">
        <f t="array" ref="L400">SUM(IF((LEFT('2-1 采购订单物料明细表报表导出'!$K:$K,7)=L$1)*('2-1 采购订单物料明细表报表导出'!$D:$D=$A400),'2-1 采购订单物料明细表报表导出'!$H:$H,0))</f>
        <v>0</v>
      </c>
      <c r="M400" s="23" cm="1">
        <f t="array" ref="M400">SUM(IF((LEFT('2-1 采购订单物料明细表报表导出'!$K:$K,7)=M$1)*('2-1 采购订单物料明细表报表导出'!$D:$D=$A400),'2-1 采购订单物料明细表报表导出'!$H:$H,0))</f>
        <v>0</v>
      </c>
      <c r="N400" s="23" cm="1">
        <f t="array" ref="N400">SUM(IF((LEFT('2-1 采购订单物料明细表报表导出'!$K:$K,7)=N$1)*('2-1 采购订单物料明细表报表导出'!$D:$D=$A400),'2-1 采购订单物料明细表报表导出'!$H:$H,0))</f>
        <v>0</v>
      </c>
      <c r="O400" s="23" cm="1">
        <f t="array" ref="O400">SUM(IF((LEFT('2-1 采购订单物料明细表报表导出'!$K:$K,7)=O$1)*('2-1 采购订单物料明细表报表导出'!$D:$D=$A400),'2-1 采购订单物料明细表报表导出'!$H:$H,0))</f>
        <v>0</v>
      </c>
    </row>
    <row r="401" ht="29" spans="1:15">
      <c r="A401" s="28" t="s">
        <v>3708</v>
      </c>
      <c r="B401" s="26" t="s">
        <v>2128</v>
      </c>
      <c r="C401" s="27" t="s">
        <v>2129</v>
      </c>
      <c r="D401" s="23" cm="1">
        <f t="array" ref="D401">SUM(IF((LEFT('2-1 采购订单物料明细表报表导出'!$K:$K,7)=D$1)*('2-1 采购订单物料明细表报表导出'!$D:$D=$A401),'2-1 采购订单物料明细表报表导出'!$H:$H,0))</f>
        <v>0</v>
      </c>
      <c r="E401" s="23" cm="1">
        <f t="array" ref="E401">SUM(IF((LEFT('2-1 采购订单物料明细表报表导出'!$K:$K,7)=E$1)*('2-1 采购订单物料明细表报表导出'!$D:$D=$A401),'2-1 采购订单物料明细表报表导出'!$H:$H,0))</f>
        <v>0</v>
      </c>
      <c r="F401" s="23" cm="1">
        <f t="array" ref="F401">SUM(IF((LEFT('2-1 采购订单物料明细表报表导出'!$K:$K,7)=F$1)*('2-1 采购订单物料明细表报表导出'!$D:$D=$A401),'2-1 采购订单物料明细表报表导出'!$H:$H,0))</f>
        <v>0</v>
      </c>
      <c r="G401" s="23" cm="1">
        <f t="array" ref="G401">SUM(IF((LEFT('2-1 采购订单物料明细表报表导出'!$K:$K,7)=G$1)*('2-1 采购订单物料明细表报表导出'!$D:$D=$A401),'2-1 采购订单物料明细表报表导出'!$H:$H,0))</f>
        <v>0</v>
      </c>
      <c r="H401" s="23" cm="1">
        <f t="array" ref="H401">SUM(IF((LEFT('2-1 采购订单物料明细表报表导出'!$K:$K,7)=H$1)*('2-1 采购订单物料明细表报表导出'!$D:$D=$A401),'2-1 采购订单物料明细表报表导出'!$H:$H,0))</f>
        <v>0</v>
      </c>
      <c r="I401" s="23" cm="1">
        <f t="array" ref="I401">SUM(IF((LEFT('2-1 采购订单物料明细表报表导出'!$K:$K,7)=I$1)*('2-1 采购订单物料明细表报表导出'!$D:$D=$A401),'2-1 采购订单物料明细表报表导出'!$H:$H,0))</f>
        <v>0</v>
      </c>
      <c r="J401" s="23" cm="1">
        <f t="array" ref="J401">SUM(IF((LEFT('2-1 采购订单物料明细表报表导出'!$K:$K,7)=J$1)*('2-1 采购订单物料明细表报表导出'!$D:$D=$A401),'2-1 采购订单物料明细表报表导出'!$H:$H,0))</f>
        <v>0</v>
      </c>
      <c r="K401" s="23" cm="1">
        <f t="array" ref="K401">SUM(IF((LEFT('2-1 采购订单物料明细表报表导出'!$K:$K,7)=K$1)*('2-1 采购订单物料明细表报表导出'!$D:$D=$A401),'2-1 采购订单物料明细表报表导出'!$H:$H,0))</f>
        <v>0</v>
      </c>
      <c r="L401" s="23" cm="1">
        <f t="array" ref="L401">SUM(IF((LEFT('2-1 采购订单物料明细表报表导出'!$K:$K,7)=L$1)*('2-1 采购订单物料明细表报表导出'!$D:$D=$A401),'2-1 采购订单物料明细表报表导出'!$H:$H,0))</f>
        <v>0</v>
      </c>
      <c r="M401" s="23" cm="1">
        <f t="array" ref="M401">SUM(IF((LEFT('2-1 采购订单物料明细表报表导出'!$K:$K,7)=M$1)*('2-1 采购订单物料明细表报表导出'!$D:$D=$A401),'2-1 采购订单物料明细表报表导出'!$H:$H,0))</f>
        <v>0</v>
      </c>
      <c r="N401" s="23" cm="1">
        <f t="array" ref="N401">SUM(IF((LEFT('2-1 采购订单物料明细表报表导出'!$K:$K,7)=N$1)*('2-1 采购订单物料明细表报表导出'!$D:$D=$A401),'2-1 采购订单物料明细表报表导出'!$H:$H,0))</f>
        <v>0</v>
      </c>
      <c r="O401" s="23" cm="1">
        <f t="array" ref="O401">SUM(IF((LEFT('2-1 采购订单物料明细表报表导出'!$K:$K,7)=O$1)*('2-1 采购订单物料明细表报表导出'!$D:$D=$A401),'2-1 采购订单物料明细表报表导出'!$H:$H,0))</f>
        <v>0</v>
      </c>
    </row>
    <row r="402" ht="29" spans="1:15">
      <c r="A402" s="20" t="s">
        <v>3709</v>
      </c>
      <c r="B402" s="26" t="s">
        <v>2128</v>
      </c>
      <c r="C402" s="27" t="s">
        <v>2129</v>
      </c>
      <c r="D402" s="23" cm="1">
        <f t="array" ref="D402">SUM(IF((LEFT('2-1 采购订单物料明细表报表导出'!$K:$K,7)=D$1)*('2-1 采购订单物料明细表报表导出'!$D:$D=$A402),'2-1 采购订单物料明细表报表导出'!$H:$H,0))</f>
        <v>0</v>
      </c>
      <c r="E402" s="23" cm="1">
        <f t="array" ref="E402">SUM(IF((LEFT('2-1 采购订单物料明细表报表导出'!$K:$K,7)=E$1)*('2-1 采购订单物料明细表报表导出'!$D:$D=$A402),'2-1 采购订单物料明细表报表导出'!$H:$H,0))</f>
        <v>0</v>
      </c>
      <c r="F402" s="23" cm="1">
        <f t="array" ref="F402">SUM(IF((LEFT('2-1 采购订单物料明细表报表导出'!$K:$K,7)=F$1)*('2-1 采购订单物料明细表报表导出'!$D:$D=$A402),'2-1 采购订单物料明细表报表导出'!$H:$H,0))</f>
        <v>0</v>
      </c>
      <c r="G402" s="23" cm="1">
        <f t="array" ref="G402">SUM(IF((LEFT('2-1 采购订单物料明细表报表导出'!$K:$K,7)=G$1)*('2-1 采购订单物料明细表报表导出'!$D:$D=$A402),'2-1 采购订单物料明细表报表导出'!$H:$H,0))</f>
        <v>0</v>
      </c>
      <c r="H402" s="23" cm="1">
        <f t="array" ref="H402">SUM(IF((LEFT('2-1 采购订单物料明细表报表导出'!$K:$K,7)=H$1)*('2-1 采购订单物料明细表报表导出'!$D:$D=$A402),'2-1 采购订单物料明细表报表导出'!$H:$H,0))</f>
        <v>0</v>
      </c>
      <c r="I402" s="23" cm="1">
        <f t="array" ref="I402">SUM(IF((LEFT('2-1 采购订单物料明细表报表导出'!$K:$K,7)=I$1)*('2-1 采购订单物料明细表报表导出'!$D:$D=$A402),'2-1 采购订单物料明细表报表导出'!$H:$H,0))</f>
        <v>0</v>
      </c>
      <c r="J402" s="23" cm="1">
        <f t="array" ref="J402">SUM(IF((LEFT('2-1 采购订单物料明细表报表导出'!$K:$K,7)=J$1)*('2-1 采购订单物料明细表报表导出'!$D:$D=$A402),'2-1 采购订单物料明细表报表导出'!$H:$H,0))</f>
        <v>0</v>
      </c>
      <c r="K402" s="23" cm="1">
        <f t="array" ref="K402">SUM(IF((LEFT('2-1 采购订单物料明细表报表导出'!$K:$K,7)=K$1)*('2-1 采购订单物料明细表报表导出'!$D:$D=$A402),'2-1 采购订单物料明细表报表导出'!$H:$H,0))</f>
        <v>0</v>
      </c>
      <c r="L402" s="23" cm="1">
        <f t="array" ref="L402">SUM(IF((LEFT('2-1 采购订单物料明细表报表导出'!$K:$K,7)=L$1)*('2-1 采购订单物料明细表报表导出'!$D:$D=$A402),'2-1 采购订单物料明细表报表导出'!$H:$H,0))</f>
        <v>0</v>
      </c>
      <c r="M402" s="23" cm="1">
        <f t="array" ref="M402">SUM(IF((LEFT('2-1 采购订单物料明细表报表导出'!$K:$K,7)=M$1)*('2-1 采购订单物料明细表报表导出'!$D:$D=$A402),'2-1 采购订单物料明细表报表导出'!$H:$H,0))</f>
        <v>0</v>
      </c>
      <c r="N402" s="23" cm="1">
        <f t="array" ref="N402">SUM(IF((LEFT('2-1 采购订单物料明细表报表导出'!$K:$K,7)=N$1)*('2-1 采购订单物料明细表报表导出'!$D:$D=$A402),'2-1 采购订单物料明细表报表导出'!$H:$H,0))</f>
        <v>0</v>
      </c>
      <c r="O402" s="23" cm="1">
        <f t="array" ref="O402">SUM(IF((LEFT('2-1 采购订单物料明细表报表导出'!$K:$K,7)=O$1)*('2-1 采购订单物料明细表报表导出'!$D:$D=$A402),'2-1 采购订单物料明细表报表导出'!$H:$H,0))</f>
        <v>0</v>
      </c>
    </row>
    <row r="403" ht="29" spans="1:15">
      <c r="A403" s="20" t="s">
        <v>3710</v>
      </c>
      <c r="B403" s="26" t="s">
        <v>2128</v>
      </c>
      <c r="C403" s="27" t="s">
        <v>2129</v>
      </c>
      <c r="D403" s="23" cm="1">
        <f t="array" ref="D403">SUM(IF((LEFT('2-1 采购订单物料明细表报表导出'!$K:$K,7)=D$1)*('2-1 采购订单物料明细表报表导出'!$D:$D=$A403),'2-1 采购订单物料明细表报表导出'!$H:$H,0))</f>
        <v>0</v>
      </c>
      <c r="E403" s="23" cm="1">
        <f t="array" ref="E403">SUM(IF((LEFT('2-1 采购订单物料明细表报表导出'!$K:$K,7)=E$1)*('2-1 采购订单物料明细表报表导出'!$D:$D=$A403),'2-1 采购订单物料明细表报表导出'!$H:$H,0))</f>
        <v>0</v>
      </c>
      <c r="F403" s="23" cm="1">
        <f t="array" ref="F403">SUM(IF((LEFT('2-1 采购订单物料明细表报表导出'!$K:$K,7)=F$1)*('2-1 采购订单物料明细表报表导出'!$D:$D=$A403),'2-1 采购订单物料明细表报表导出'!$H:$H,0))</f>
        <v>0</v>
      </c>
      <c r="G403" s="23" cm="1">
        <f t="array" ref="G403">SUM(IF((LEFT('2-1 采购订单物料明细表报表导出'!$K:$K,7)=G$1)*('2-1 采购订单物料明细表报表导出'!$D:$D=$A403),'2-1 采购订单物料明细表报表导出'!$H:$H,0))</f>
        <v>0</v>
      </c>
      <c r="H403" s="23" cm="1">
        <f t="array" ref="H403">SUM(IF((LEFT('2-1 采购订单物料明细表报表导出'!$K:$K,7)=H$1)*('2-1 采购订单物料明细表报表导出'!$D:$D=$A403),'2-1 采购订单物料明细表报表导出'!$H:$H,0))</f>
        <v>0</v>
      </c>
      <c r="I403" s="23" cm="1">
        <f t="array" ref="I403">SUM(IF((LEFT('2-1 采购订单物料明细表报表导出'!$K:$K,7)=I$1)*('2-1 采购订单物料明细表报表导出'!$D:$D=$A403),'2-1 采购订单物料明细表报表导出'!$H:$H,0))</f>
        <v>0</v>
      </c>
      <c r="J403" s="23" cm="1">
        <f t="array" ref="J403">SUM(IF((LEFT('2-1 采购订单物料明细表报表导出'!$K:$K,7)=J$1)*('2-1 采购订单物料明细表报表导出'!$D:$D=$A403),'2-1 采购订单物料明细表报表导出'!$H:$H,0))</f>
        <v>0</v>
      </c>
      <c r="K403" s="23" cm="1">
        <f t="array" ref="K403">SUM(IF((LEFT('2-1 采购订单物料明细表报表导出'!$K:$K,7)=K$1)*('2-1 采购订单物料明细表报表导出'!$D:$D=$A403),'2-1 采购订单物料明细表报表导出'!$H:$H,0))</f>
        <v>0</v>
      </c>
      <c r="L403" s="23" cm="1">
        <f t="array" ref="L403">SUM(IF((LEFT('2-1 采购订单物料明细表报表导出'!$K:$K,7)=L$1)*('2-1 采购订单物料明细表报表导出'!$D:$D=$A403),'2-1 采购订单物料明细表报表导出'!$H:$H,0))</f>
        <v>0</v>
      </c>
      <c r="M403" s="23" cm="1">
        <f t="array" ref="M403">SUM(IF((LEFT('2-1 采购订单物料明细表报表导出'!$K:$K,7)=M$1)*('2-1 采购订单物料明细表报表导出'!$D:$D=$A403),'2-1 采购订单物料明细表报表导出'!$H:$H,0))</f>
        <v>0</v>
      </c>
      <c r="N403" s="23" cm="1">
        <f t="array" ref="N403">SUM(IF((LEFT('2-1 采购订单物料明细表报表导出'!$K:$K,7)=N$1)*('2-1 采购订单物料明细表报表导出'!$D:$D=$A403),'2-1 采购订单物料明细表报表导出'!$H:$H,0))</f>
        <v>0</v>
      </c>
      <c r="O403" s="23" cm="1">
        <f t="array" ref="O403">SUM(IF((LEFT('2-1 采购订单物料明细表报表导出'!$K:$K,7)=O$1)*('2-1 采购订单物料明细表报表导出'!$D:$D=$A403),'2-1 采购订单物料明细表报表导出'!$H:$H,0))</f>
        <v>0</v>
      </c>
    </row>
    <row r="404" ht="29" spans="1:15">
      <c r="A404" s="20" t="s">
        <v>3711</v>
      </c>
      <c r="B404" s="26" t="s">
        <v>2128</v>
      </c>
      <c r="C404" s="27" t="s">
        <v>2129</v>
      </c>
      <c r="D404" s="23" cm="1">
        <f t="array" ref="D404">SUM(IF((LEFT('2-1 采购订单物料明细表报表导出'!$K:$K,7)=D$1)*('2-1 采购订单物料明细表报表导出'!$D:$D=$A404),'2-1 采购订单物料明细表报表导出'!$H:$H,0))</f>
        <v>0</v>
      </c>
      <c r="E404" s="23" cm="1">
        <f t="array" ref="E404">SUM(IF((LEFT('2-1 采购订单物料明细表报表导出'!$K:$K,7)=E$1)*('2-1 采购订单物料明细表报表导出'!$D:$D=$A404),'2-1 采购订单物料明细表报表导出'!$H:$H,0))</f>
        <v>0</v>
      </c>
      <c r="F404" s="23" cm="1">
        <f t="array" ref="F404">SUM(IF((LEFT('2-1 采购订单物料明细表报表导出'!$K:$K,7)=F$1)*('2-1 采购订单物料明细表报表导出'!$D:$D=$A404),'2-1 采购订单物料明细表报表导出'!$H:$H,0))</f>
        <v>0</v>
      </c>
      <c r="G404" s="23" cm="1">
        <f t="array" ref="G404">SUM(IF((LEFT('2-1 采购订单物料明细表报表导出'!$K:$K,7)=G$1)*('2-1 采购订单物料明细表报表导出'!$D:$D=$A404),'2-1 采购订单物料明细表报表导出'!$H:$H,0))</f>
        <v>0</v>
      </c>
      <c r="H404" s="23" cm="1">
        <f t="array" ref="H404">SUM(IF((LEFT('2-1 采购订单物料明细表报表导出'!$K:$K,7)=H$1)*('2-1 采购订单物料明细表报表导出'!$D:$D=$A404),'2-1 采购订单物料明细表报表导出'!$H:$H,0))</f>
        <v>0</v>
      </c>
      <c r="I404" s="23" cm="1">
        <f t="array" ref="I404">SUM(IF((LEFT('2-1 采购订单物料明细表报表导出'!$K:$K,7)=I$1)*('2-1 采购订单物料明细表报表导出'!$D:$D=$A404),'2-1 采购订单物料明细表报表导出'!$H:$H,0))</f>
        <v>0</v>
      </c>
      <c r="J404" s="23" cm="1">
        <f t="array" ref="J404">SUM(IF((LEFT('2-1 采购订单物料明细表报表导出'!$K:$K,7)=J$1)*('2-1 采购订单物料明细表报表导出'!$D:$D=$A404),'2-1 采购订单物料明细表报表导出'!$H:$H,0))</f>
        <v>0</v>
      </c>
      <c r="K404" s="23" cm="1">
        <f t="array" ref="K404">SUM(IF((LEFT('2-1 采购订单物料明细表报表导出'!$K:$K,7)=K$1)*('2-1 采购订单物料明细表报表导出'!$D:$D=$A404),'2-1 采购订单物料明细表报表导出'!$H:$H,0))</f>
        <v>0</v>
      </c>
      <c r="L404" s="23" cm="1">
        <f t="array" ref="L404">SUM(IF((LEFT('2-1 采购订单物料明细表报表导出'!$K:$K,7)=L$1)*('2-1 采购订单物料明细表报表导出'!$D:$D=$A404),'2-1 采购订单物料明细表报表导出'!$H:$H,0))</f>
        <v>0</v>
      </c>
      <c r="M404" s="23" cm="1">
        <f t="array" ref="M404">SUM(IF((LEFT('2-1 采购订单物料明细表报表导出'!$K:$K,7)=M$1)*('2-1 采购订单物料明细表报表导出'!$D:$D=$A404),'2-1 采购订单物料明细表报表导出'!$H:$H,0))</f>
        <v>0</v>
      </c>
      <c r="N404" s="23" cm="1">
        <f t="array" ref="N404">SUM(IF((LEFT('2-1 采购订单物料明细表报表导出'!$K:$K,7)=N$1)*('2-1 采购订单物料明细表报表导出'!$D:$D=$A404),'2-1 采购订单物料明细表报表导出'!$H:$H,0))</f>
        <v>0</v>
      </c>
      <c r="O404" s="23" cm="1">
        <f t="array" ref="O404">SUM(IF((LEFT('2-1 采购订单物料明细表报表导出'!$K:$K,7)=O$1)*('2-1 采购订单物料明细表报表导出'!$D:$D=$A404),'2-1 采购订单物料明细表报表导出'!$H:$H,0))</f>
        <v>0</v>
      </c>
    </row>
    <row r="405" ht="29" spans="1:15">
      <c r="A405" s="20" t="s">
        <v>3712</v>
      </c>
      <c r="B405" s="26" t="s">
        <v>2128</v>
      </c>
      <c r="C405" s="27" t="s">
        <v>2129</v>
      </c>
      <c r="D405" s="23" cm="1">
        <f t="array" ref="D405">SUM(IF((LEFT('2-1 采购订单物料明细表报表导出'!$K:$K,7)=D$1)*('2-1 采购订单物料明细表报表导出'!$D:$D=$A405),'2-1 采购订单物料明细表报表导出'!$H:$H,0))</f>
        <v>0</v>
      </c>
      <c r="E405" s="23" cm="1">
        <f t="array" ref="E405">SUM(IF((LEFT('2-1 采购订单物料明细表报表导出'!$K:$K,7)=E$1)*('2-1 采购订单物料明细表报表导出'!$D:$D=$A405),'2-1 采购订单物料明细表报表导出'!$H:$H,0))</f>
        <v>0</v>
      </c>
      <c r="F405" s="23" cm="1">
        <f t="array" ref="F405">SUM(IF((LEFT('2-1 采购订单物料明细表报表导出'!$K:$K,7)=F$1)*('2-1 采购订单物料明细表报表导出'!$D:$D=$A405),'2-1 采购订单物料明细表报表导出'!$H:$H,0))</f>
        <v>0</v>
      </c>
      <c r="G405" s="23" cm="1">
        <f t="array" ref="G405">SUM(IF((LEFT('2-1 采购订单物料明细表报表导出'!$K:$K,7)=G$1)*('2-1 采购订单物料明细表报表导出'!$D:$D=$A405),'2-1 采购订单物料明细表报表导出'!$H:$H,0))</f>
        <v>0</v>
      </c>
      <c r="H405" s="23" cm="1">
        <f t="array" ref="H405">SUM(IF((LEFT('2-1 采购订单物料明细表报表导出'!$K:$K,7)=H$1)*('2-1 采购订单物料明细表报表导出'!$D:$D=$A405),'2-1 采购订单物料明细表报表导出'!$H:$H,0))</f>
        <v>0</v>
      </c>
      <c r="I405" s="23" cm="1">
        <f t="array" ref="I405">SUM(IF((LEFT('2-1 采购订单物料明细表报表导出'!$K:$K,7)=I$1)*('2-1 采购订单物料明细表报表导出'!$D:$D=$A405),'2-1 采购订单物料明细表报表导出'!$H:$H,0))</f>
        <v>0</v>
      </c>
      <c r="J405" s="23" cm="1">
        <f t="array" ref="J405">SUM(IF((LEFT('2-1 采购订单物料明细表报表导出'!$K:$K,7)=J$1)*('2-1 采购订单物料明细表报表导出'!$D:$D=$A405),'2-1 采购订单物料明细表报表导出'!$H:$H,0))</f>
        <v>0</v>
      </c>
      <c r="K405" s="23" cm="1">
        <f t="array" ref="K405">SUM(IF((LEFT('2-1 采购订单物料明细表报表导出'!$K:$K,7)=K$1)*('2-1 采购订单物料明细表报表导出'!$D:$D=$A405),'2-1 采购订单物料明细表报表导出'!$H:$H,0))</f>
        <v>0</v>
      </c>
      <c r="L405" s="23" cm="1">
        <f t="array" ref="L405">SUM(IF((LEFT('2-1 采购订单物料明细表报表导出'!$K:$K,7)=L$1)*('2-1 采购订单物料明细表报表导出'!$D:$D=$A405),'2-1 采购订单物料明细表报表导出'!$H:$H,0))</f>
        <v>0</v>
      </c>
      <c r="M405" s="23" cm="1">
        <f t="array" ref="M405">SUM(IF((LEFT('2-1 采购订单物料明细表报表导出'!$K:$K,7)=M$1)*('2-1 采购订单物料明细表报表导出'!$D:$D=$A405),'2-1 采购订单物料明细表报表导出'!$H:$H,0))</f>
        <v>0</v>
      </c>
      <c r="N405" s="23" cm="1">
        <f t="array" ref="N405">SUM(IF((LEFT('2-1 采购订单物料明细表报表导出'!$K:$K,7)=N$1)*('2-1 采购订单物料明细表报表导出'!$D:$D=$A405),'2-1 采购订单物料明细表报表导出'!$H:$H,0))</f>
        <v>0</v>
      </c>
      <c r="O405" s="23" cm="1">
        <f t="array" ref="O405">SUM(IF((LEFT('2-1 采购订单物料明细表报表导出'!$K:$K,7)=O$1)*('2-1 采购订单物料明细表报表导出'!$D:$D=$A405),'2-1 采购订单物料明细表报表导出'!$H:$H,0))</f>
        <v>0</v>
      </c>
    </row>
    <row r="406" ht="29" spans="1:15">
      <c r="A406" s="20" t="s">
        <v>3713</v>
      </c>
      <c r="B406" s="26" t="s">
        <v>2128</v>
      </c>
      <c r="C406" s="27" t="s">
        <v>2129</v>
      </c>
      <c r="D406" s="23" cm="1">
        <f t="array" ref="D406">SUM(IF((LEFT('2-1 采购订单物料明细表报表导出'!$K:$K,7)=D$1)*('2-1 采购订单物料明细表报表导出'!$D:$D=$A406),'2-1 采购订单物料明细表报表导出'!$H:$H,0))</f>
        <v>0</v>
      </c>
      <c r="E406" s="23" cm="1">
        <f t="array" ref="E406">SUM(IF((LEFT('2-1 采购订单物料明细表报表导出'!$K:$K,7)=E$1)*('2-1 采购订单物料明细表报表导出'!$D:$D=$A406),'2-1 采购订单物料明细表报表导出'!$H:$H,0))</f>
        <v>0</v>
      </c>
      <c r="F406" s="23" cm="1">
        <f t="array" ref="F406">SUM(IF((LEFT('2-1 采购订单物料明细表报表导出'!$K:$K,7)=F$1)*('2-1 采购订单物料明细表报表导出'!$D:$D=$A406),'2-1 采购订单物料明细表报表导出'!$H:$H,0))</f>
        <v>0</v>
      </c>
      <c r="G406" s="23" cm="1">
        <f t="array" ref="G406">SUM(IF((LEFT('2-1 采购订单物料明细表报表导出'!$K:$K,7)=G$1)*('2-1 采购订单物料明细表报表导出'!$D:$D=$A406),'2-1 采购订单物料明细表报表导出'!$H:$H,0))</f>
        <v>0</v>
      </c>
      <c r="H406" s="23" cm="1">
        <f t="array" ref="H406">SUM(IF((LEFT('2-1 采购订单物料明细表报表导出'!$K:$K,7)=H$1)*('2-1 采购订单物料明细表报表导出'!$D:$D=$A406),'2-1 采购订单物料明细表报表导出'!$H:$H,0))</f>
        <v>0</v>
      </c>
      <c r="I406" s="23" cm="1">
        <f t="array" ref="I406">SUM(IF((LEFT('2-1 采购订单物料明细表报表导出'!$K:$K,7)=I$1)*('2-1 采购订单物料明细表报表导出'!$D:$D=$A406),'2-1 采购订单物料明细表报表导出'!$H:$H,0))</f>
        <v>0</v>
      </c>
      <c r="J406" s="23" cm="1">
        <f t="array" ref="J406">SUM(IF((LEFT('2-1 采购订单物料明细表报表导出'!$K:$K,7)=J$1)*('2-1 采购订单物料明细表报表导出'!$D:$D=$A406),'2-1 采购订单物料明细表报表导出'!$H:$H,0))</f>
        <v>0</v>
      </c>
      <c r="K406" s="23" cm="1">
        <f t="array" ref="K406">SUM(IF((LEFT('2-1 采购订单物料明细表报表导出'!$K:$K,7)=K$1)*('2-1 采购订单物料明细表报表导出'!$D:$D=$A406),'2-1 采购订单物料明细表报表导出'!$H:$H,0))</f>
        <v>0</v>
      </c>
      <c r="L406" s="23" cm="1">
        <f t="array" ref="L406">SUM(IF((LEFT('2-1 采购订单物料明细表报表导出'!$K:$K,7)=L$1)*('2-1 采购订单物料明细表报表导出'!$D:$D=$A406),'2-1 采购订单物料明细表报表导出'!$H:$H,0))</f>
        <v>0</v>
      </c>
      <c r="M406" s="23" cm="1">
        <f t="array" ref="M406">SUM(IF((LEFT('2-1 采购订单物料明细表报表导出'!$K:$K,7)=M$1)*('2-1 采购订单物料明细表报表导出'!$D:$D=$A406),'2-1 采购订单物料明细表报表导出'!$H:$H,0))</f>
        <v>0</v>
      </c>
      <c r="N406" s="23" cm="1">
        <f t="array" ref="N406">SUM(IF((LEFT('2-1 采购订单物料明细表报表导出'!$K:$K,7)=N$1)*('2-1 采购订单物料明细表报表导出'!$D:$D=$A406),'2-1 采购订单物料明细表报表导出'!$H:$H,0))</f>
        <v>0</v>
      </c>
      <c r="O406" s="23" cm="1">
        <f t="array" ref="O406">SUM(IF((LEFT('2-1 采购订单物料明细表报表导出'!$K:$K,7)=O$1)*('2-1 采购订单物料明细表报表导出'!$D:$D=$A406),'2-1 采购订单物料明细表报表导出'!$H:$H,0))</f>
        <v>0</v>
      </c>
    </row>
    <row r="407" ht="29" spans="1:15">
      <c r="A407" s="20" t="s">
        <v>3714</v>
      </c>
      <c r="B407" s="26" t="s">
        <v>2128</v>
      </c>
      <c r="C407" s="27" t="s">
        <v>2129</v>
      </c>
      <c r="D407" s="23" cm="1">
        <f t="array" ref="D407">SUM(IF((LEFT('2-1 采购订单物料明细表报表导出'!$K:$K,7)=D$1)*('2-1 采购订单物料明细表报表导出'!$D:$D=$A407),'2-1 采购订单物料明细表报表导出'!$H:$H,0))</f>
        <v>0</v>
      </c>
      <c r="E407" s="23" cm="1">
        <f t="array" ref="E407">SUM(IF((LEFT('2-1 采购订单物料明细表报表导出'!$K:$K,7)=E$1)*('2-1 采购订单物料明细表报表导出'!$D:$D=$A407),'2-1 采购订单物料明细表报表导出'!$H:$H,0))</f>
        <v>0</v>
      </c>
      <c r="F407" s="23" cm="1">
        <f t="array" ref="F407">SUM(IF((LEFT('2-1 采购订单物料明细表报表导出'!$K:$K,7)=F$1)*('2-1 采购订单物料明细表报表导出'!$D:$D=$A407),'2-1 采购订单物料明细表报表导出'!$H:$H,0))</f>
        <v>0</v>
      </c>
      <c r="G407" s="23" cm="1">
        <f t="array" ref="G407">SUM(IF((LEFT('2-1 采购订单物料明细表报表导出'!$K:$K,7)=G$1)*('2-1 采购订单物料明细表报表导出'!$D:$D=$A407),'2-1 采购订单物料明细表报表导出'!$H:$H,0))</f>
        <v>0</v>
      </c>
      <c r="H407" s="23" cm="1">
        <f t="array" ref="H407">SUM(IF((LEFT('2-1 采购订单物料明细表报表导出'!$K:$K,7)=H$1)*('2-1 采购订单物料明细表报表导出'!$D:$D=$A407),'2-1 采购订单物料明细表报表导出'!$H:$H,0))</f>
        <v>0</v>
      </c>
      <c r="I407" s="23" cm="1">
        <f t="array" ref="I407">SUM(IF((LEFT('2-1 采购订单物料明细表报表导出'!$K:$K,7)=I$1)*('2-1 采购订单物料明细表报表导出'!$D:$D=$A407),'2-1 采购订单物料明细表报表导出'!$H:$H,0))</f>
        <v>0</v>
      </c>
      <c r="J407" s="23" cm="1">
        <f t="array" ref="J407">SUM(IF((LEFT('2-1 采购订单物料明细表报表导出'!$K:$K,7)=J$1)*('2-1 采购订单物料明细表报表导出'!$D:$D=$A407),'2-1 采购订单物料明细表报表导出'!$H:$H,0))</f>
        <v>0</v>
      </c>
      <c r="K407" s="23" cm="1">
        <f t="array" ref="K407">SUM(IF((LEFT('2-1 采购订单物料明细表报表导出'!$K:$K,7)=K$1)*('2-1 采购订单物料明细表报表导出'!$D:$D=$A407),'2-1 采购订单物料明细表报表导出'!$H:$H,0))</f>
        <v>0</v>
      </c>
      <c r="L407" s="23" cm="1">
        <f t="array" ref="L407">SUM(IF((LEFT('2-1 采购订单物料明细表报表导出'!$K:$K,7)=L$1)*('2-1 采购订单物料明细表报表导出'!$D:$D=$A407),'2-1 采购订单物料明细表报表导出'!$H:$H,0))</f>
        <v>0</v>
      </c>
      <c r="M407" s="23" cm="1">
        <f t="array" ref="M407">SUM(IF((LEFT('2-1 采购订单物料明细表报表导出'!$K:$K,7)=M$1)*('2-1 采购订单物料明细表报表导出'!$D:$D=$A407),'2-1 采购订单物料明细表报表导出'!$H:$H,0))</f>
        <v>0</v>
      </c>
      <c r="N407" s="23" cm="1">
        <f t="array" ref="N407">SUM(IF((LEFT('2-1 采购订单物料明细表报表导出'!$K:$K,7)=N$1)*('2-1 采购订单物料明细表报表导出'!$D:$D=$A407),'2-1 采购订单物料明细表报表导出'!$H:$H,0))</f>
        <v>0</v>
      </c>
      <c r="O407" s="23" cm="1">
        <f t="array" ref="O407">SUM(IF((LEFT('2-1 采购订单物料明细表报表导出'!$K:$K,7)=O$1)*('2-1 采购订单物料明细表报表导出'!$D:$D=$A407),'2-1 采购订单物料明细表报表导出'!$H:$H,0))</f>
        <v>0</v>
      </c>
    </row>
    <row r="408" ht="29" spans="1:15">
      <c r="A408" s="20" t="s">
        <v>3715</v>
      </c>
      <c r="B408" s="26" t="s">
        <v>2128</v>
      </c>
      <c r="C408" s="27" t="s">
        <v>2129</v>
      </c>
      <c r="D408" s="23" cm="1">
        <f t="array" ref="D408">SUM(IF((LEFT('2-1 采购订单物料明细表报表导出'!$K:$K,7)=D$1)*('2-1 采购订单物料明细表报表导出'!$D:$D=$A408),'2-1 采购订单物料明细表报表导出'!$H:$H,0))</f>
        <v>0</v>
      </c>
      <c r="E408" s="23" cm="1">
        <f t="array" ref="E408">SUM(IF((LEFT('2-1 采购订单物料明细表报表导出'!$K:$K,7)=E$1)*('2-1 采购订单物料明细表报表导出'!$D:$D=$A408),'2-1 采购订单物料明细表报表导出'!$H:$H,0))</f>
        <v>0</v>
      </c>
      <c r="F408" s="23" cm="1">
        <f t="array" ref="F408">SUM(IF((LEFT('2-1 采购订单物料明细表报表导出'!$K:$K,7)=F$1)*('2-1 采购订单物料明细表报表导出'!$D:$D=$A408),'2-1 采购订单物料明细表报表导出'!$H:$H,0))</f>
        <v>0</v>
      </c>
      <c r="G408" s="23" cm="1">
        <f t="array" ref="G408">SUM(IF((LEFT('2-1 采购订单物料明细表报表导出'!$K:$K,7)=G$1)*('2-1 采购订单物料明细表报表导出'!$D:$D=$A408),'2-1 采购订单物料明细表报表导出'!$H:$H,0))</f>
        <v>0</v>
      </c>
      <c r="H408" s="23" cm="1">
        <f t="array" ref="H408">SUM(IF((LEFT('2-1 采购订单物料明细表报表导出'!$K:$K,7)=H$1)*('2-1 采购订单物料明细表报表导出'!$D:$D=$A408),'2-1 采购订单物料明细表报表导出'!$H:$H,0))</f>
        <v>0</v>
      </c>
      <c r="I408" s="23" cm="1">
        <f t="array" ref="I408">SUM(IF((LEFT('2-1 采购订单物料明细表报表导出'!$K:$K,7)=I$1)*('2-1 采购订单物料明细表报表导出'!$D:$D=$A408),'2-1 采购订单物料明细表报表导出'!$H:$H,0))</f>
        <v>0</v>
      </c>
      <c r="J408" s="23" cm="1">
        <f t="array" ref="J408">SUM(IF((LEFT('2-1 采购订单物料明细表报表导出'!$K:$K,7)=J$1)*('2-1 采购订单物料明细表报表导出'!$D:$D=$A408),'2-1 采购订单物料明细表报表导出'!$H:$H,0))</f>
        <v>0</v>
      </c>
      <c r="K408" s="23" cm="1">
        <f t="array" ref="K408">SUM(IF((LEFT('2-1 采购订单物料明细表报表导出'!$K:$K,7)=K$1)*('2-1 采购订单物料明细表报表导出'!$D:$D=$A408),'2-1 采购订单物料明细表报表导出'!$H:$H,0))</f>
        <v>0</v>
      </c>
      <c r="L408" s="23" cm="1">
        <f t="array" ref="L408">SUM(IF((LEFT('2-1 采购订单物料明细表报表导出'!$K:$K,7)=L$1)*('2-1 采购订单物料明细表报表导出'!$D:$D=$A408),'2-1 采购订单物料明细表报表导出'!$H:$H,0))</f>
        <v>0</v>
      </c>
      <c r="M408" s="23" cm="1">
        <f t="array" ref="M408">SUM(IF((LEFT('2-1 采购订单物料明细表报表导出'!$K:$K,7)=M$1)*('2-1 采购订单物料明细表报表导出'!$D:$D=$A408),'2-1 采购订单物料明细表报表导出'!$H:$H,0))</f>
        <v>0</v>
      </c>
      <c r="N408" s="23" cm="1">
        <f t="array" ref="N408">SUM(IF((LEFT('2-1 采购订单物料明细表报表导出'!$K:$K,7)=N$1)*('2-1 采购订单物料明细表报表导出'!$D:$D=$A408),'2-1 采购订单物料明细表报表导出'!$H:$H,0))</f>
        <v>0</v>
      </c>
      <c r="O408" s="23" cm="1">
        <f t="array" ref="O408">SUM(IF((LEFT('2-1 采购订单物料明细表报表导出'!$K:$K,7)=O$1)*('2-1 采购订单物料明细表报表导出'!$D:$D=$A408),'2-1 采购订单物料明细表报表导出'!$H:$H,0))</f>
        <v>0</v>
      </c>
    </row>
    <row r="409" ht="29" spans="1:15">
      <c r="A409" s="20" t="s">
        <v>3716</v>
      </c>
      <c r="B409" s="26" t="s">
        <v>2128</v>
      </c>
      <c r="C409" s="27" t="s">
        <v>2129</v>
      </c>
      <c r="D409" s="23" cm="1">
        <f t="array" ref="D409">SUM(IF((LEFT('2-1 采购订单物料明细表报表导出'!$K:$K,7)=D$1)*('2-1 采购订单物料明细表报表导出'!$D:$D=$A409),'2-1 采购订单物料明细表报表导出'!$H:$H,0))</f>
        <v>0</v>
      </c>
      <c r="E409" s="23" cm="1">
        <f t="array" ref="E409">SUM(IF((LEFT('2-1 采购订单物料明细表报表导出'!$K:$K,7)=E$1)*('2-1 采购订单物料明细表报表导出'!$D:$D=$A409),'2-1 采购订单物料明细表报表导出'!$H:$H,0))</f>
        <v>0</v>
      </c>
      <c r="F409" s="23" cm="1">
        <f t="array" ref="F409">SUM(IF((LEFT('2-1 采购订单物料明细表报表导出'!$K:$K,7)=F$1)*('2-1 采购订单物料明细表报表导出'!$D:$D=$A409),'2-1 采购订单物料明细表报表导出'!$H:$H,0))</f>
        <v>0</v>
      </c>
      <c r="G409" s="23" cm="1">
        <f t="array" ref="G409">SUM(IF((LEFT('2-1 采购订单物料明细表报表导出'!$K:$K,7)=G$1)*('2-1 采购订单物料明细表报表导出'!$D:$D=$A409),'2-1 采购订单物料明细表报表导出'!$H:$H,0))</f>
        <v>0</v>
      </c>
      <c r="H409" s="23" cm="1">
        <f t="array" ref="H409">SUM(IF((LEFT('2-1 采购订单物料明细表报表导出'!$K:$K,7)=H$1)*('2-1 采购订单物料明细表报表导出'!$D:$D=$A409),'2-1 采购订单物料明细表报表导出'!$H:$H,0))</f>
        <v>0</v>
      </c>
      <c r="I409" s="23" cm="1">
        <f t="array" ref="I409">SUM(IF((LEFT('2-1 采购订单物料明细表报表导出'!$K:$K,7)=I$1)*('2-1 采购订单物料明细表报表导出'!$D:$D=$A409),'2-1 采购订单物料明细表报表导出'!$H:$H,0))</f>
        <v>0</v>
      </c>
      <c r="J409" s="23" cm="1">
        <f t="array" ref="J409">SUM(IF((LEFT('2-1 采购订单物料明细表报表导出'!$K:$K,7)=J$1)*('2-1 采购订单物料明细表报表导出'!$D:$D=$A409),'2-1 采购订单物料明细表报表导出'!$H:$H,0))</f>
        <v>0</v>
      </c>
      <c r="K409" s="23" cm="1">
        <f t="array" ref="K409">SUM(IF((LEFT('2-1 采购订单物料明细表报表导出'!$K:$K,7)=K$1)*('2-1 采购订单物料明细表报表导出'!$D:$D=$A409),'2-1 采购订单物料明细表报表导出'!$H:$H,0))</f>
        <v>0</v>
      </c>
      <c r="L409" s="23" cm="1">
        <f t="array" ref="L409">SUM(IF((LEFT('2-1 采购订单物料明细表报表导出'!$K:$K,7)=L$1)*('2-1 采购订单物料明细表报表导出'!$D:$D=$A409),'2-1 采购订单物料明细表报表导出'!$H:$H,0))</f>
        <v>0</v>
      </c>
      <c r="M409" s="23" cm="1">
        <f t="array" ref="M409">SUM(IF((LEFT('2-1 采购订单物料明细表报表导出'!$K:$K,7)=M$1)*('2-1 采购订单物料明细表报表导出'!$D:$D=$A409),'2-1 采购订单物料明细表报表导出'!$H:$H,0))</f>
        <v>0</v>
      </c>
      <c r="N409" s="23" cm="1">
        <f t="array" ref="N409">SUM(IF((LEFT('2-1 采购订单物料明细表报表导出'!$K:$K,7)=N$1)*('2-1 采购订单物料明细表报表导出'!$D:$D=$A409),'2-1 采购订单物料明细表报表导出'!$H:$H,0))</f>
        <v>0</v>
      </c>
      <c r="O409" s="23" cm="1">
        <f t="array" ref="O409">SUM(IF((LEFT('2-1 采购订单物料明细表报表导出'!$K:$K,7)=O$1)*('2-1 采购订单物料明细表报表导出'!$D:$D=$A409),'2-1 采购订单物料明细表报表导出'!$H:$H,0))</f>
        <v>0</v>
      </c>
    </row>
    <row r="410" ht="29" spans="1:15">
      <c r="A410" s="20" t="s">
        <v>3717</v>
      </c>
      <c r="B410" s="26" t="s">
        <v>2128</v>
      </c>
      <c r="C410" s="27" t="s">
        <v>2129</v>
      </c>
      <c r="D410" s="23" cm="1">
        <f t="array" ref="D410">SUM(IF((LEFT('2-1 采购订单物料明细表报表导出'!$K:$K,7)=D$1)*('2-1 采购订单物料明细表报表导出'!$D:$D=$A410),'2-1 采购订单物料明细表报表导出'!$H:$H,0))</f>
        <v>0</v>
      </c>
      <c r="E410" s="23" cm="1">
        <f t="array" ref="E410">SUM(IF((LEFT('2-1 采购订单物料明细表报表导出'!$K:$K,7)=E$1)*('2-1 采购订单物料明细表报表导出'!$D:$D=$A410),'2-1 采购订单物料明细表报表导出'!$H:$H,0))</f>
        <v>0</v>
      </c>
      <c r="F410" s="23" cm="1">
        <f t="array" ref="F410">SUM(IF((LEFT('2-1 采购订单物料明细表报表导出'!$K:$K,7)=F$1)*('2-1 采购订单物料明细表报表导出'!$D:$D=$A410),'2-1 采购订单物料明细表报表导出'!$H:$H,0))</f>
        <v>0</v>
      </c>
      <c r="G410" s="23" cm="1">
        <f t="array" ref="G410">SUM(IF((LEFT('2-1 采购订单物料明细表报表导出'!$K:$K,7)=G$1)*('2-1 采购订单物料明细表报表导出'!$D:$D=$A410),'2-1 采购订单物料明细表报表导出'!$H:$H,0))</f>
        <v>0</v>
      </c>
      <c r="H410" s="23" cm="1">
        <f t="array" ref="H410">SUM(IF((LEFT('2-1 采购订单物料明细表报表导出'!$K:$K,7)=H$1)*('2-1 采购订单物料明细表报表导出'!$D:$D=$A410),'2-1 采购订单物料明细表报表导出'!$H:$H,0))</f>
        <v>0</v>
      </c>
      <c r="I410" s="23" cm="1">
        <f t="array" ref="I410">SUM(IF((LEFT('2-1 采购订单物料明细表报表导出'!$K:$K,7)=I$1)*('2-1 采购订单物料明细表报表导出'!$D:$D=$A410),'2-1 采购订单物料明细表报表导出'!$H:$H,0))</f>
        <v>0</v>
      </c>
      <c r="J410" s="23" cm="1">
        <f t="array" ref="J410">SUM(IF((LEFT('2-1 采购订单物料明细表报表导出'!$K:$K,7)=J$1)*('2-1 采购订单物料明细表报表导出'!$D:$D=$A410),'2-1 采购订单物料明细表报表导出'!$H:$H,0))</f>
        <v>0</v>
      </c>
      <c r="K410" s="23" cm="1">
        <f t="array" ref="K410">SUM(IF((LEFT('2-1 采购订单物料明细表报表导出'!$K:$K,7)=K$1)*('2-1 采购订单物料明细表报表导出'!$D:$D=$A410),'2-1 采购订单物料明细表报表导出'!$H:$H,0))</f>
        <v>0</v>
      </c>
      <c r="L410" s="23" cm="1">
        <f t="array" ref="L410">SUM(IF((LEFT('2-1 采购订单物料明细表报表导出'!$K:$K,7)=L$1)*('2-1 采购订单物料明细表报表导出'!$D:$D=$A410),'2-1 采购订单物料明细表报表导出'!$H:$H,0))</f>
        <v>0</v>
      </c>
      <c r="M410" s="23" cm="1">
        <f t="array" ref="M410">SUM(IF((LEFT('2-1 采购订单物料明细表报表导出'!$K:$K,7)=M$1)*('2-1 采购订单物料明细表报表导出'!$D:$D=$A410),'2-1 采购订单物料明细表报表导出'!$H:$H,0))</f>
        <v>0</v>
      </c>
      <c r="N410" s="23" cm="1">
        <f t="array" ref="N410">SUM(IF((LEFT('2-1 采购订单物料明细表报表导出'!$K:$K,7)=N$1)*('2-1 采购订单物料明细表报表导出'!$D:$D=$A410),'2-1 采购订单物料明细表报表导出'!$H:$H,0))</f>
        <v>0</v>
      </c>
      <c r="O410" s="23" cm="1">
        <f t="array" ref="O410">SUM(IF((LEFT('2-1 采购订单物料明细表报表导出'!$K:$K,7)=O$1)*('2-1 采购订单物料明细表报表导出'!$D:$D=$A410),'2-1 采购订单物料明细表报表导出'!$H:$H,0))</f>
        <v>0</v>
      </c>
    </row>
    <row r="411" ht="29" spans="1:15">
      <c r="A411" s="20" t="s">
        <v>3718</v>
      </c>
      <c r="B411" s="26" t="s">
        <v>2128</v>
      </c>
      <c r="C411" s="27" t="s">
        <v>2129</v>
      </c>
      <c r="D411" s="23" cm="1">
        <f t="array" ref="D411">SUM(IF((LEFT('2-1 采购订单物料明细表报表导出'!$K:$K,7)=D$1)*('2-1 采购订单物料明细表报表导出'!$D:$D=$A411),'2-1 采购订单物料明细表报表导出'!$H:$H,0))</f>
        <v>0</v>
      </c>
      <c r="E411" s="23" cm="1">
        <f t="array" ref="E411">SUM(IF((LEFT('2-1 采购订单物料明细表报表导出'!$K:$K,7)=E$1)*('2-1 采购订单物料明细表报表导出'!$D:$D=$A411),'2-1 采购订单物料明细表报表导出'!$H:$H,0))</f>
        <v>0</v>
      </c>
      <c r="F411" s="23" cm="1">
        <f t="array" ref="F411">SUM(IF((LEFT('2-1 采购订单物料明细表报表导出'!$K:$K,7)=F$1)*('2-1 采购订单物料明细表报表导出'!$D:$D=$A411),'2-1 采购订单物料明细表报表导出'!$H:$H,0))</f>
        <v>0</v>
      </c>
      <c r="G411" s="23" cm="1">
        <f t="array" ref="G411">SUM(IF((LEFT('2-1 采购订单物料明细表报表导出'!$K:$K,7)=G$1)*('2-1 采购订单物料明细表报表导出'!$D:$D=$A411),'2-1 采购订单物料明细表报表导出'!$H:$H,0))</f>
        <v>0</v>
      </c>
      <c r="H411" s="23" cm="1">
        <f t="array" ref="H411">SUM(IF((LEFT('2-1 采购订单物料明细表报表导出'!$K:$K,7)=H$1)*('2-1 采购订单物料明细表报表导出'!$D:$D=$A411),'2-1 采购订单物料明细表报表导出'!$H:$H,0))</f>
        <v>0</v>
      </c>
      <c r="I411" s="23" cm="1">
        <f t="array" ref="I411">SUM(IF((LEFT('2-1 采购订单物料明细表报表导出'!$K:$K,7)=I$1)*('2-1 采购订单物料明细表报表导出'!$D:$D=$A411),'2-1 采购订单物料明细表报表导出'!$H:$H,0))</f>
        <v>0</v>
      </c>
      <c r="J411" s="23" cm="1">
        <f t="array" ref="J411">SUM(IF((LEFT('2-1 采购订单物料明细表报表导出'!$K:$K,7)=J$1)*('2-1 采购订单物料明细表报表导出'!$D:$D=$A411),'2-1 采购订单物料明细表报表导出'!$H:$H,0))</f>
        <v>0</v>
      </c>
      <c r="K411" s="23" cm="1">
        <f t="array" ref="K411">SUM(IF((LEFT('2-1 采购订单物料明细表报表导出'!$K:$K,7)=K$1)*('2-1 采购订单物料明细表报表导出'!$D:$D=$A411),'2-1 采购订单物料明细表报表导出'!$H:$H,0))</f>
        <v>0</v>
      </c>
      <c r="L411" s="23" cm="1">
        <f t="array" ref="L411">SUM(IF((LEFT('2-1 采购订单物料明细表报表导出'!$K:$K,7)=L$1)*('2-1 采购订单物料明细表报表导出'!$D:$D=$A411),'2-1 采购订单物料明细表报表导出'!$H:$H,0))</f>
        <v>0</v>
      </c>
      <c r="M411" s="23" cm="1">
        <f t="array" ref="M411">SUM(IF((LEFT('2-1 采购订单物料明细表报表导出'!$K:$K,7)=M$1)*('2-1 采购订单物料明细表报表导出'!$D:$D=$A411),'2-1 采购订单物料明细表报表导出'!$H:$H,0))</f>
        <v>0</v>
      </c>
      <c r="N411" s="23" cm="1">
        <f t="array" ref="N411">SUM(IF((LEFT('2-1 采购订单物料明细表报表导出'!$K:$K,7)=N$1)*('2-1 采购订单物料明细表报表导出'!$D:$D=$A411),'2-1 采购订单物料明细表报表导出'!$H:$H,0))</f>
        <v>0</v>
      </c>
      <c r="O411" s="23" cm="1">
        <f t="array" ref="O411">SUM(IF((LEFT('2-1 采购订单物料明细表报表导出'!$K:$K,7)=O$1)*('2-1 采购订单物料明细表报表导出'!$D:$D=$A411),'2-1 采购订单物料明细表报表导出'!$H:$H,0))</f>
        <v>0</v>
      </c>
    </row>
    <row r="412" ht="29" spans="1:15">
      <c r="A412" s="28" t="s">
        <v>3719</v>
      </c>
      <c r="B412" s="26" t="s">
        <v>2128</v>
      </c>
      <c r="C412" s="27" t="s">
        <v>2129</v>
      </c>
      <c r="D412" s="23" cm="1">
        <f t="array" ref="D412">SUM(IF((LEFT('2-1 采购订单物料明细表报表导出'!$K:$K,7)=D$1)*('2-1 采购订单物料明细表报表导出'!$D:$D=$A412),'2-1 采购订单物料明细表报表导出'!$H:$H,0))</f>
        <v>0</v>
      </c>
      <c r="E412" s="23" cm="1">
        <f t="array" ref="E412">SUM(IF((LEFT('2-1 采购订单物料明细表报表导出'!$K:$K,7)=E$1)*('2-1 采购订单物料明细表报表导出'!$D:$D=$A412),'2-1 采购订单物料明细表报表导出'!$H:$H,0))</f>
        <v>0</v>
      </c>
      <c r="F412" s="23" cm="1">
        <f t="array" ref="F412">SUM(IF((LEFT('2-1 采购订单物料明细表报表导出'!$K:$K,7)=F$1)*('2-1 采购订单物料明细表报表导出'!$D:$D=$A412),'2-1 采购订单物料明细表报表导出'!$H:$H,0))</f>
        <v>0</v>
      </c>
      <c r="G412" s="23" cm="1">
        <f t="array" ref="G412">SUM(IF((LEFT('2-1 采购订单物料明细表报表导出'!$K:$K,7)=G$1)*('2-1 采购订单物料明细表报表导出'!$D:$D=$A412),'2-1 采购订单物料明细表报表导出'!$H:$H,0))</f>
        <v>0</v>
      </c>
      <c r="H412" s="23" cm="1">
        <f t="array" ref="H412">SUM(IF((LEFT('2-1 采购订单物料明细表报表导出'!$K:$K,7)=H$1)*('2-1 采购订单物料明细表报表导出'!$D:$D=$A412),'2-1 采购订单物料明细表报表导出'!$H:$H,0))</f>
        <v>0</v>
      </c>
      <c r="I412" s="23" cm="1">
        <f t="array" ref="I412">SUM(IF((LEFT('2-1 采购订单物料明细表报表导出'!$K:$K,7)=I$1)*('2-1 采购订单物料明细表报表导出'!$D:$D=$A412),'2-1 采购订单物料明细表报表导出'!$H:$H,0))</f>
        <v>0</v>
      </c>
      <c r="J412" s="23" cm="1">
        <f t="array" ref="J412">SUM(IF((LEFT('2-1 采购订单物料明细表报表导出'!$K:$K,7)=J$1)*('2-1 采购订单物料明细表报表导出'!$D:$D=$A412),'2-1 采购订单物料明细表报表导出'!$H:$H,0))</f>
        <v>0</v>
      </c>
      <c r="K412" s="23" cm="1">
        <f t="array" ref="K412">SUM(IF((LEFT('2-1 采购订单物料明细表报表导出'!$K:$K,7)=K$1)*('2-1 采购订单物料明细表报表导出'!$D:$D=$A412),'2-1 采购订单物料明细表报表导出'!$H:$H,0))</f>
        <v>0</v>
      </c>
      <c r="L412" s="23" cm="1">
        <f t="array" ref="L412">SUM(IF((LEFT('2-1 采购订单物料明细表报表导出'!$K:$K,7)=L$1)*('2-1 采购订单物料明细表报表导出'!$D:$D=$A412),'2-1 采购订单物料明细表报表导出'!$H:$H,0))</f>
        <v>0</v>
      </c>
      <c r="M412" s="23" cm="1">
        <f t="array" ref="M412">SUM(IF((LEFT('2-1 采购订单物料明细表报表导出'!$K:$K,7)=M$1)*('2-1 采购订单物料明细表报表导出'!$D:$D=$A412),'2-1 采购订单物料明细表报表导出'!$H:$H,0))</f>
        <v>0</v>
      </c>
      <c r="N412" s="23" cm="1">
        <f t="array" ref="N412">SUM(IF((LEFT('2-1 采购订单物料明细表报表导出'!$K:$K,7)=N$1)*('2-1 采购订单物料明细表报表导出'!$D:$D=$A412),'2-1 采购订单物料明细表报表导出'!$H:$H,0))</f>
        <v>0</v>
      </c>
      <c r="O412" s="23" cm="1">
        <f t="array" ref="O412">SUM(IF((LEFT('2-1 采购订单物料明细表报表导出'!$K:$K,7)=O$1)*('2-1 采购订单物料明细表报表导出'!$D:$D=$A412),'2-1 采购订单物料明细表报表导出'!$H:$H,0))</f>
        <v>0</v>
      </c>
    </row>
    <row r="413" ht="29" spans="1:15">
      <c r="A413" s="28" t="s">
        <v>3720</v>
      </c>
      <c r="B413" s="26" t="s">
        <v>2128</v>
      </c>
      <c r="C413" s="27" t="s">
        <v>2129</v>
      </c>
      <c r="D413" s="23" cm="1">
        <f t="array" ref="D413">SUM(IF((LEFT('2-1 采购订单物料明细表报表导出'!$K:$K,7)=D$1)*('2-1 采购订单物料明细表报表导出'!$D:$D=$A413),'2-1 采购订单物料明细表报表导出'!$H:$H,0))</f>
        <v>0</v>
      </c>
      <c r="E413" s="23" cm="1">
        <f t="array" ref="E413">SUM(IF((LEFT('2-1 采购订单物料明细表报表导出'!$K:$K,7)=E$1)*('2-1 采购订单物料明细表报表导出'!$D:$D=$A413),'2-1 采购订单物料明细表报表导出'!$H:$H,0))</f>
        <v>0</v>
      </c>
      <c r="F413" s="23" cm="1">
        <f t="array" ref="F413">SUM(IF((LEFT('2-1 采购订单物料明细表报表导出'!$K:$K,7)=F$1)*('2-1 采购订单物料明细表报表导出'!$D:$D=$A413),'2-1 采购订单物料明细表报表导出'!$H:$H,0))</f>
        <v>0</v>
      </c>
      <c r="G413" s="23" cm="1">
        <f t="array" ref="G413">SUM(IF((LEFT('2-1 采购订单物料明细表报表导出'!$K:$K,7)=G$1)*('2-1 采购订单物料明细表报表导出'!$D:$D=$A413),'2-1 采购订单物料明细表报表导出'!$H:$H,0))</f>
        <v>0</v>
      </c>
      <c r="H413" s="23" cm="1">
        <f t="array" ref="H413">SUM(IF((LEFT('2-1 采购订单物料明细表报表导出'!$K:$K,7)=H$1)*('2-1 采购订单物料明细表报表导出'!$D:$D=$A413),'2-1 采购订单物料明细表报表导出'!$H:$H,0))</f>
        <v>0</v>
      </c>
      <c r="I413" s="23" cm="1">
        <f t="array" ref="I413">SUM(IF((LEFT('2-1 采购订单物料明细表报表导出'!$K:$K,7)=I$1)*('2-1 采购订单物料明细表报表导出'!$D:$D=$A413),'2-1 采购订单物料明细表报表导出'!$H:$H,0))</f>
        <v>0</v>
      </c>
      <c r="J413" s="23" cm="1">
        <f t="array" ref="J413">SUM(IF((LEFT('2-1 采购订单物料明细表报表导出'!$K:$K,7)=J$1)*('2-1 采购订单物料明细表报表导出'!$D:$D=$A413),'2-1 采购订单物料明细表报表导出'!$H:$H,0))</f>
        <v>0</v>
      </c>
      <c r="K413" s="23" cm="1">
        <f t="array" ref="K413">SUM(IF((LEFT('2-1 采购订单物料明细表报表导出'!$K:$K,7)=K$1)*('2-1 采购订单物料明细表报表导出'!$D:$D=$A413),'2-1 采购订单物料明细表报表导出'!$H:$H,0))</f>
        <v>0</v>
      </c>
      <c r="L413" s="23" cm="1">
        <f t="array" ref="L413">SUM(IF((LEFT('2-1 采购订单物料明细表报表导出'!$K:$K,7)=L$1)*('2-1 采购订单物料明细表报表导出'!$D:$D=$A413),'2-1 采购订单物料明细表报表导出'!$H:$H,0))</f>
        <v>0</v>
      </c>
      <c r="M413" s="23" cm="1">
        <f t="array" ref="M413">SUM(IF((LEFT('2-1 采购订单物料明细表报表导出'!$K:$K,7)=M$1)*('2-1 采购订单物料明细表报表导出'!$D:$D=$A413),'2-1 采购订单物料明细表报表导出'!$H:$H,0))</f>
        <v>0</v>
      </c>
      <c r="N413" s="23" cm="1">
        <f t="array" ref="N413">SUM(IF((LEFT('2-1 采购订单物料明细表报表导出'!$K:$K,7)=N$1)*('2-1 采购订单物料明细表报表导出'!$D:$D=$A413),'2-1 采购订单物料明细表报表导出'!$H:$H,0))</f>
        <v>0</v>
      </c>
      <c r="O413" s="23" cm="1">
        <f t="array" ref="O413">SUM(IF((LEFT('2-1 采购订单物料明细表报表导出'!$K:$K,7)=O$1)*('2-1 采购订单物料明细表报表导出'!$D:$D=$A413),'2-1 采购订单物料明细表报表导出'!$H:$H,0))</f>
        <v>0</v>
      </c>
    </row>
    <row r="414" ht="29" spans="1:15">
      <c r="A414" s="20" t="s">
        <v>3721</v>
      </c>
      <c r="B414" s="26" t="s">
        <v>2128</v>
      </c>
      <c r="C414" s="27" t="s">
        <v>2129</v>
      </c>
      <c r="D414" s="23" cm="1">
        <f t="array" ref="D414">SUM(IF((LEFT('2-1 采购订单物料明细表报表导出'!$K:$K,7)=D$1)*('2-1 采购订单物料明细表报表导出'!$D:$D=$A414),'2-1 采购订单物料明细表报表导出'!$H:$H,0))</f>
        <v>0</v>
      </c>
      <c r="E414" s="23" cm="1">
        <f t="array" ref="E414">SUM(IF((LEFT('2-1 采购订单物料明细表报表导出'!$K:$K,7)=E$1)*('2-1 采购订单物料明细表报表导出'!$D:$D=$A414),'2-1 采购订单物料明细表报表导出'!$H:$H,0))</f>
        <v>0</v>
      </c>
      <c r="F414" s="23" cm="1">
        <f t="array" ref="F414">SUM(IF((LEFT('2-1 采购订单物料明细表报表导出'!$K:$K,7)=F$1)*('2-1 采购订单物料明细表报表导出'!$D:$D=$A414),'2-1 采购订单物料明细表报表导出'!$H:$H,0))</f>
        <v>0</v>
      </c>
      <c r="G414" s="23" cm="1">
        <f t="array" ref="G414">SUM(IF((LEFT('2-1 采购订单物料明细表报表导出'!$K:$K,7)=G$1)*('2-1 采购订单物料明细表报表导出'!$D:$D=$A414),'2-1 采购订单物料明细表报表导出'!$H:$H,0))</f>
        <v>0</v>
      </c>
      <c r="H414" s="23" cm="1">
        <f t="array" ref="H414">SUM(IF((LEFT('2-1 采购订单物料明细表报表导出'!$K:$K,7)=H$1)*('2-1 采购订单物料明细表报表导出'!$D:$D=$A414),'2-1 采购订单物料明细表报表导出'!$H:$H,0))</f>
        <v>0</v>
      </c>
      <c r="I414" s="23" cm="1">
        <f t="array" ref="I414">SUM(IF((LEFT('2-1 采购订单物料明细表报表导出'!$K:$K,7)=I$1)*('2-1 采购订单物料明细表报表导出'!$D:$D=$A414),'2-1 采购订单物料明细表报表导出'!$H:$H,0))</f>
        <v>0</v>
      </c>
      <c r="J414" s="23" cm="1">
        <f t="array" ref="J414">SUM(IF((LEFT('2-1 采购订单物料明细表报表导出'!$K:$K,7)=J$1)*('2-1 采购订单物料明细表报表导出'!$D:$D=$A414),'2-1 采购订单物料明细表报表导出'!$H:$H,0))</f>
        <v>0</v>
      </c>
      <c r="K414" s="23" cm="1">
        <f t="array" ref="K414">SUM(IF((LEFT('2-1 采购订单物料明细表报表导出'!$K:$K,7)=K$1)*('2-1 采购订单物料明细表报表导出'!$D:$D=$A414),'2-1 采购订单物料明细表报表导出'!$H:$H,0))</f>
        <v>0</v>
      </c>
      <c r="L414" s="23" cm="1">
        <f t="array" ref="L414">SUM(IF((LEFT('2-1 采购订单物料明细表报表导出'!$K:$K,7)=L$1)*('2-1 采购订单物料明细表报表导出'!$D:$D=$A414),'2-1 采购订单物料明细表报表导出'!$H:$H,0))</f>
        <v>0</v>
      </c>
      <c r="M414" s="23" cm="1">
        <f t="array" ref="M414">SUM(IF((LEFT('2-1 采购订单物料明细表报表导出'!$K:$K,7)=M$1)*('2-1 采购订单物料明细表报表导出'!$D:$D=$A414),'2-1 采购订单物料明细表报表导出'!$H:$H,0))</f>
        <v>0</v>
      </c>
      <c r="N414" s="23" cm="1">
        <f t="array" ref="N414">SUM(IF((LEFT('2-1 采购订单物料明细表报表导出'!$K:$K,7)=N$1)*('2-1 采购订单物料明细表报表导出'!$D:$D=$A414),'2-1 采购订单物料明细表报表导出'!$H:$H,0))</f>
        <v>0</v>
      </c>
      <c r="O414" s="23" cm="1">
        <f t="array" ref="O414">SUM(IF((LEFT('2-1 采购订单物料明细表报表导出'!$K:$K,7)=O$1)*('2-1 采购订单物料明细表报表导出'!$D:$D=$A414),'2-1 采购订单物料明细表报表导出'!$H:$H,0))</f>
        <v>0</v>
      </c>
    </row>
    <row r="415" ht="29" spans="1:15">
      <c r="A415" s="20" t="s">
        <v>3722</v>
      </c>
      <c r="B415" s="26" t="s">
        <v>2128</v>
      </c>
      <c r="C415" s="27" t="s">
        <v>2129</v>
      </c>
      <c r="D415" s="23" cm="1">
        <f t="array" ref="D415">SUM(IF((LEFT('2-1 采购订单物料明细表报表导出'!$K:$K,7)=D$1)*('2-1 采购订单物料明细表报表导出'!$D:$D=$A415),'2-1 采购订单物料明细表报表导出'!$H:$H,0))</f>
        <v>0</v>
      </c>
      <c r="E415" s="23" cm="1">
        <f t="array" ref="E415">SUM(IF((LEFT('2-1 采购订单物料明细表报表导出'!$K:$K,7)=E$1)*('2-1 采购订单物料明细表报表导出'!$D:$D=$A415),'2-1 采购订单物料明细表报表导出'!$H:$H,0))</f>
        <v>0</v>
      </c>
      <c r="F415" s="23" cm="1">
        <f t="array" ref="F415">SUM(IF((LEFT('2-1 采购订单物料明细表报表导出'!$K:$K,7)=F$1)*('2-1 采购订单物料明细表报表导出'!$D:$D=$A415),'2-1 采购订单物料明细表报表导出'!$H:$H,0))</f>
        <v>0</v>
      </c>
      <c r="G415" s="23" cm="1">
        <f t="array" ref="G415">SUM(IF((LEFT('2-1 采购订单物料明细表报表导出'!$K:$K,7)=G$1)*('2-1 采购订单物料明细表报表导出'!$D:$D=$A415),'2-1 采购订单物料明细表报表导出'!$H:$H,0))</f>
        <v>0</v>
      </c>
      <c r="H415" s="23" cm="1">
        <f t="array" ref="H415">SUM(IF((LEFT('2-1 采购订单物料明细表报表导出'!$K:$K,7)=H$1)*('2-1 采购订单物料明细表报表导出'!$D:$D=$A415),'2-1 采购订单物料明细表报表导出'!$H:$H,0))</f>
        <v>0</v>
      </c>
      <c r="I415" s="23" cm="1">
        <f t="array" ref="I415">SUM(IF((LEFT('2-1 采购订单物料明细表报表导出'!$K:$K,7)=I$1)*('2-1 采购订单物料明细表报表导出'!$D:$D=$A415),'2-1 采购订单物料明细表报表导出'!$H:$H,0))</f>
        <v>0</v>
      </c>
      <c r="J415" s="23" cm="1">
        <f t="array" ref="J415">SUM(IF((LEFT('2-1 采购订单物料明细表报表导出'!$K:$K,7)=J$1)*('2-1 采购订单物料明细表报表导出'!$D:$D=$A415),'2-1 采购订单物料明细表报表导出'!$H:$H,0))</f>
        <v>0</v>
      </c>
      <c r="K415" s="23" cm="1">
        <f t="array" ref="K415">SUM(IF((LEFT('2-1 采购订单物料明细表报表导出'!$K:$K,7)=K$1)*('2-1 采购订单物料明细表报表导出'!$D:$D=$A415),'2-1 采购订单物料明细表报表导出'!$H:$H,0))</f>
        <v>0</v>
      </c>
      <c r="L415" s="23" cm="1">
        <f t="array" ref="L415">SUM(IF((LEFT('2-1 采购订单物料明细表报表导出'!$K:$K,7)=L$1)*('2-1 采购订单物料明细表报表导出'!$D:$D=$A415),'2-1 采购订单物料明细表报表导出'!$H:$H,0))</f>
        <v>0</v>
      </c>
      <c r="M415" s="23" cm="1">
        <f t="array" ref="M415">SUM(IF((LEFT('2-1 采购订单物料明细表报表导出'!$K:$K,7)=M$1)*('2-1 采购订单物料明细表报表导出'!$D:$D=$A415),'2-1 采购订单物料明细表报表导出'!$H:$H,0))</f>
        <v>0</v>
      </c>
      <c r="N415" s="23" cm="1">
        <f t="array" ref="N415">SUM(IF((LEFT('2-1 采购订单物料明细表报表导出'!$K:$K,7)=N$1)*('2-1 采购订单物料明细表报表导出'!$D:$D=$A415),'2-1 采购订单物料明细表报表导出'!$H:$H,0))</f>
        <v>0</v>
      </c>
      <c r="O415" s="23" cm="1">
        <f t="array" ref="O415">SUM(IF((LEFT('2-1 采购订单物料明细表报表导出'!$K:$K,7)=O$1)*('2-1 采购订单物料明细表报表导出'!$D:$D=$A415),'2-1 采购订单物料明细表报表导出'!$H:$H,0))</f>
        <v>0</v>
      </c>
    </row>
    <row r="416" ht="29" spans="1:15">
      <c r="A416" s="20" t="s">
        <v>3723</v>
      </c>
      <c r="B416" s="26" t="s">
        <v>2128</v>
      </c>
      <c r="C416" s="27" t="s">
        <v>2129</v>
      </c>
      <c r="D416" s="23" cm="1">
        <f t="array" ref="D416">SUM(IF((LEFT('2-1 采购订单物料明细表报表导出'!$K:$K,7)=D$1)*('2-1 采购订单物料明细表报表导出'!$D:$D=$A416),'2-1 采购订单物料明细表报表导出'!$H:$H,0))</f>
        <v>0</v>
      </c>
      <c r="E416" s="23" cm="1">
        <f t="array" ref="E416">SUM(IF((LEFT('2-1 采购订单物料明细表报表导出'!$K:$K,7)=E$1)*('2-1 采购订单物料明细表报表导出'!$D:$D=$A416),'2-1 采购订单物料明细表报表导出'!$H:$H,0))</f>
        <v>0</v>
      </c>
      <c r="F416" s="23" cm="1">
        <f t="array" ref="F416">SUM(IF((LEFT('2-1 采购订单物料明细表报表导出'!$K:$K,7)=F$1)*('2-1 采购订单物料明细表报表导出'!$D:$D=$A416),'2-1 采购订单物料明细表报表导出'!$H:$H,0))</f>
        <v>0</v>
      </c>
      <c r="G416" s="23" cm="1">
        <f t="array" ref="G416">SUM(IF((LEFT('2-1 采购订单物料明细表报表导出'!$K:$K,7)=G$1)*('2-1 采购订单物料明细表报表导出'!$D:$D=$A416),'2-1 采购订单物料明细表报表导出'!$H:$H,0))</f>
        <v>0</v>
      </c>
      <c r="H416" s="23" cm="1">
        <f t="array" ref="H416">SUM(IF((LEFT('2-1 采购订单物料明细表报表导出'!$K:$K,7)=H$1)*('2-1 采购订单物料明细表报表导出'!$D:$D=$A416),'2-1 采购订单物料明细表报表导出'!$H:$H,0))</f>
        <v>0</v>
      </c>
      <c r="I416" s="23" cm="1">
        <f t="array" ref="I416">SUM(IF((LEFT('2-1 采购订单物料明细表报表导出'!$K:$K,7)=I$1)*('2-1 采购订单物料明细表报表导出'!$D:$D=$A416),'2-1 采购订单物料明细表报表导出'!$H:$H,0))</f>
        <v>0</v>
      </c>
      <c r="J416" s="23" cm="1">
        <f t="array" ref="J416">SUM(IF((LEFT('2-1 采购订单物料明细表报表导出'!$K:$K,7)=J$1)*('2-1 采购订单物料明细表报表导出'!$D:$D=$A416),'2-1 采购订单物料明细表报表导出'!$H:$H,0))</f>
        <v>0</v>
      </c>
      <c r="K416" s="23" cm="1">
        <f t="array" ref="K416">SUM(IF((LEFT('2-1 采购订单物料明细表报表导出'!$K:$K,7)=K$1)*('2-1 采购订单物料明细表报表导出'!$D:$D=$A416),'2-1 采购订单物料明细表报表导出'!$H:$H,0))</f>
        <v>0</v>
      </c>
      <c r="L416" s="23" cm="1">
        <f t="array" ref="L416">SUM(IF((LEFT('2-1 采购订单物料明细表报表导出'!$K:$K,7)=L$1)*('2-1 采购订单物料明细表报表导出'!$D:$D=$A416),'2-1 采购订单物料明细表报表导出'!$H:$H,0))</f>
        <v>0</v>
      </c>
      <c r="M416" s="23" cm="1">
        <f t="array" ref="M416">SUM(IF((LEFT('2-1 采购订单物料明细表报表导出'!$K:$K,7)=M$1)*('2-1 采购订单物料明细表报表导出'!$D:$D=$A416),'2-1 采购订单物料明细表报表导出'!$H:$H,0))</f>
        <v>0</v>
      </c>
      <c r="N416" s="23" cm="1">
        <f t="array" ref="N416">SUM(IF((LEFT('2-1 采购订单物料明细表报表导出'!$K:$K,7)=N$1)*('2-1 采购订单物料明细表报表导出'!$D:$D=$A416),'2-1 采购订单物料明细表报表导出'!$H:$H,0))</f>
        <v>0</v>
      </c>
      <c r="O416" s="23" cm="1">
        <f t="array" ref="O416">SUM(IF((LEFT('2-1 采购订单物料明细表报表导出'!$K:$K,7)=O$1)*('2-1 采购订单物料明细表报表导出'!$D:$D=$A416),'2-1 采购订单物料明细表报表导出'!$H:$H,0))</f>
        <v>0</v>
      </c>
    </row>
    <row r="417" ht="29" spans="1:15">
      <c r="A417" s="20" t="s">
        <v>3724</v>
      </c>
      <c r="B417" s="26" t="s">
        <v>2128</v>
      </c>
      <c r="C417" s="27" t="s">
        <v>2129</v>
      </c>
      <c r="D417" s="23" cm="1">
        <f t="array" ref="D417">SUM(IF((LEFT('2-1 采购订单物料明细表报表导出'!$K:$K,7)=D$1)*('2-1 采购订单物料明细表报表导出'!$D:$D=$A417),'2-1 采购订单物料明细表报表导出'!$H:$H,0))</f>
        <v>0</v>
      </c>
      <c r="E417" s="23" cm="1">
        <f t="array" ref="E417">SUM(IF((LEFT('2-1 采购订单物料明细表报表导出'!$K:$K,7)=E$1)*('2-1 采购订单物料明细表报表导出'!$D:$D=$A417),'2-1 采购订单物料明细表报表导出'!$H:$H,0))</f>
        <v>0</v>
      </c>
      <c r="F417" s="23" cm="1">
        <f t="array" ref="F417">SUM(IF((LEFT('2-1 采购订单物料明细表报表导出'!$K:$K,7)=F$1)*('2-1 采购订单物料明细表报表导出'!$D:$D=$A417),'2-1 采购订单物料明细表报表导出'!$H:$H,0))</f>
        <v>0</v>
      </c>
      <c r="G417" s="23" cm="1">
        <f t="array" ref="G417">SUM(IF((LEFT('2-1 采购订单物料明细表报表导出'!$K:$K,7)=G$1)*('2-1 采购订单物料明细表报表导出'!$D:$D=$A417),'2-1 采购订单物料明细表报表导出'!$H:$H,0))</f>
        <v>0</v>
      </c>
      <c r="H417" s="23" cm="1">
        <f t="array" ref="H417">SUM(IF((LEFT('2-1 采购订单物料明细表报表导出'!$K:$K,7)=H$1)*('2-1 采购订单物料明细表报表导出'!$D:$D=$A417),'2-1 采购订单物料明细表报表导出'!$H:$H,0))</f>
        <v>0</v>
      </c>
      <c r="I417" s="23" cm="1">
        <f t="array" ref="I417">SUM(IF((LEFT('2-1 采购订单物料明细表报表导出'!$K:$K,7)=I$1)*('2-1 采购订单物料明细表报表导出'!$D:$D=$A417),'2-1 采购订单物料明细表报表导出'!$H:$H,0))</f>
        <v>0</v>
      </c>
      <c r="J417" s="23" cm="1">
        <f t="array" ref="J417">SUM(IF((LEFT('2-1 采购订单物料明细表报表导出'!$K:$K,7)=J$1)*('2-1 采购订单物料明细表报表导出'!$D:$D=$A417),'2-1 采购订单物料明细表报表导出'!$H:$H,0))</f>
        <v>0</v>
      </c>
      <c r="K417" s="23" cm="1">
        <f t="array" ref="K417">SUM(IF((LEFT('2-1 采购订单物料明细表报表导出'!$K:$K,7)=K$1)*('2-1 采购订单物料明细表报表导出'!$D:$D=$A417),'2-1 采购订单物料明细表报表导出'!$H:$H,0))</f>
        <v>0</v>
      </c>
      <c r="L417" s="23" cm="1">
        <f t="array" ref="L417">SUM(IF((LEFT('2-1 采购订单物料明细表报表导出'!$K:$K,7)=L$1)*('2-1 采购订单物料明细表报表导出'!$D:$D=$A417),'2-1 采购订单物料明细表报表导出'!$H:$H,0))</f>
        <v>0</v>
      </c>
      <c r="M417" s="23" cm="1">
        <f t="array" ref="M417">SUM(IF((LEFT('2-1 采购订单物料明细表报表导出'!$K:$K,7)=M$1)*('2-1 采购订单物料明细表报表导出'!$D:$D=$A417),'2-1 采购订单物料明细表报表导出'!$H:$H,0))</f>
        <v>0</v>
      </c>
      <c r="N417" s="23" cm="1">
        <f t="array" ref="N417">SUM(IF((LEFT('2-1 采购订单物料明细表报表导出'!$K:$K,7)=N$1)*('2-1 采购订单物料明细表报表导出'!$D:$D=$A417),'2-1 采购订单物料明细表报表导出'!$H:$H,0))</f>
        <v>0</v>
      </c>
      <c r="O417" s="23" cm="1">
        <f t="array" ref="O417">SUM(IF((LEFT('2-1 采购订单物料明细表报表导出'!$K:$K,7)=O$1)*('2-1 采购订单物料明细表报表导出'!$D:$D=$A417),'2-1 采购订单物料明细表报表导出'!$H:$H,0))</f>
        <v>0</v>
      </c>
    </row>
    <row r="418" ht="29" spans="1:15">
      <c r="A418" s="20" t="s">
        <v>3725</v>
      </c>
      <c r="B418" s="26" t="s">
        <v>2128</v>
      </c>
      <c r="C418" s="27" t="s">
        <v>2129</v>
      </c>
      <c r="D418" s="23" cm="1">
        <f t="array" ref="D418">SUM(IF((LEFT('2-1 采购订单物料明细表报表导出'!$K:$K,7)=D$1)*('2-1 采购订单物料明细表报表导出'!$D:$D=$A418),'2-1 采购订单物料明细表报表导出'!$H:$H,0))</f>
        <v>0</v>
      </c>
      <c r="E418" s="23" cm="1">
        <f t="array" ref="E418">SUM(IF((LEFT('2-1 采购订单物料明细表报表导出'!$K:$K,7)=E$1)*('2-1 采购订单物料明细表报表导出'!$D:$D=$A418),'2-1 采购订单物料明细表报表导出'!$H:$H,0))</f>
        <v>0</v>
      </c>
      <c r="F418" s="23" cm="1">
        <f t="array" ref="F418">SUM(IF((LEFT('2-1 采购订单物料明细表报表导出'!$K:$K,7)=F$1)*('2-1 采购订单物料明细表报表导出'!$D:$D=$A418),'2-1 采购订单物料明细表报表导出'!$H:$H,0))</f>
        <v>0</v>
      </c>
      <c r="G418" s="23" cm="1">
        <f t="array" ref="G418">SUM(IF((LEFT('2-1 采购订单物料明细表报表导出'!$K:$K,7)=G$1)*('2-1 采购订单物料明细表报表导出'!$D:$D=$A418),'2-1 采购订单物料明细表报表导出'!$H:$H,0))</f>
        <v>0</v>
      </c>
      <c r="H418" s="23" cm="1">
        <f t="array" ref="H418">SUM(IF((LEFT('2-1 采购订单物料明细表报表导出'!$K:$K,7)=H$1)*('2-1 采购订单物料明细表报表导出'!$D:$D=$A418),'2-1 采购订单物料明细表报表导出'!$H:$H,0))</f>
        <v>0</v>
      </c>
      <c r="I418" s="23" cm="1">
        <f t="array" ref="I418">SUM(IF((LEFT('2-1 采购订单物料明细表报表导出'!$K:$K,7)=I$1)*('2-1 采购订单物料明细表报表导出'!$D:$D=$A418),'2-1 采购订单物料明细表报表导出'!$H:$H,0))</f>
        <v>0</v>
      </c>
      <c r="J418" s="23" cm="1">
        <f t="array" ref="J418">SUM(IF((LEFT('2-1 采购订单物料明细表报表导出'!$K:$K,7)=J$1)*('2-1 采购订单物料明细表报表导出'!$D:$D=$A418),'2-1 采购订单物料明细表报表导出'!$H:$H,0))</f>
        <v>0</v>
      </c>
      <c r="K418" s="23" cm="1">
        <f t="array" ref="K418">SUM(IF((LEFT('2-1 采购订单物料明细表报表导出'!$K:$K,7)=K$1)*('2-1 采购订单物料明细表报表导出'!$D:$D=$A418),'2-1 采购订单物料明细表报表导出'!$H:$H,0))</f>
        <v>0</v>
      </c>
      <c r="L418" s="23" cm="1">
        <f t="array" ref="L418">SUM(IF((LEFT('2-1 采购订单物料明细表报表导出'!$K:$K,7)=L$1)*('2-1 采购订单物料明细表报表导出'!$D:$D=$A418),'2-1 采购订单物料明细表报表导出'!$H:$H,0))</f>
        <v>0</v>
      </c>
      <c r="M418" s="23" cm="1">
        <f t="array" ref="M418">SUM(IF((LEFT('2-1 采购订单物料明细表报表导出'!$K:$K,7)=M$1)*('2-1 采购订单物料明细表报表导出'!$D:$D=$A418),'2-1 采购订单物料明细表报表导出'!$H:$H,0))</f>
        <v>0</v>
      </c>
      <c r="N418" s="23" cm="1">
        <f t="array" ref="N418">SUM(IF((LEFT('2-1 采购订单物料明细表报表导出'!$K:$K,7)=N$1)*('2-1 采购订单物料明细表报表导出'!$D:$D=$A418),'2-1 采购订单物料明细表报表导出'!$H:$H,0))</f>
        <v>0</v>
      </c>
      <c r="O418" s="23" cm="1">
        <f t="array" ref="O418">SUM(IF((LEFT('2-1 采购订单物料明细表报表导出'!$K:$K,7)=O$1)*('2-1 采购订单物料明细表报表导出'!$D:$D=$A418),'2-1 采购订单物料明细表报表导出'!$H:$H,0))</f>
        <v>0</v>
      </c>
    </row>
    <row r="419" ht="29" spans="1:15">
      <c r="A419" s="28" t="s">
        <v>3726</v>
      </c>
      <c r="B419" s="26" t="s">
        <v>2128</v>
      </c>
      <c r="C419" s="27" t="s">
        <v>2129</v>
      </c>
      <c r="D419" s="23" cm="1">
        <f t="array" ref="D419">SUM(IF((LEFT('2-1 采购订单物料明细表报表导出'!$K:$K,7)=D$1)*('2-1 采购订单物料明细表报表导出'!$D:$D=$A419),'2-1 采购订单物料明细表报表导出'!$H:$H,0))</f>
        <v>0</v>
      </c>
      <c r="E419" s="23" cm="1">
        <f t="array" ref="E419">SUM(IF((LEFT('2-1 采购订单物料明细表报表导出'!$K:$K,7)=E$1)*('2-1 采购订单物料明细表报表导出'!$D:$D=$A419),'2-1 采购订单物料明细表报表导出'!$H:$H,0))</f>
        <v>0</v>
      </c>
      <c r="F419" s="23" cm="1">
        <f t="array" ref="F419">SUM(IF((LEFT('2-1 采购订单物料明细表报表导出'!$K:$K,7)=F$1)*('2-1 采购订单物料明细表报表导出'!$D:$D=$A419),'2-1 采购订单物料明细表报表导出'!$H:$H,0))</f>
        <v>0</v>
      </c>
      <c r="G419" s="23" cm="1">
        <f t="array" ref="G419">SUM(IF((LEFT('2-1 采购订单物料明细表报表导出'!$K:$K,7)=G$1)*('2-1 采购订单物料明细表报表导出'!$D:$D=$A419),'2-1 采购订单物料明细表报表导出'!$H:$H,0))</f>
        <v>0</v>
      </c>
      <c r="H419" s="23" cm="1">
        <f t="array" ref="H419">SUM(IF((LEFT('2-1 采购订单物料明细表报表导出'!$K:$K,7)=H$1)*('2-1 采购订单物料明细表报表导出'!$D:$D=$A419),'2-1 采购订单物料明细表报表导出'!$H:$H,0))</f>
        <v>0</v>
      </c>
      <c r="I419" s="23" cm="1">
        <f t="array" ref="I419">SUM(IF((LEFT('2-1 采购订单物料明细表报表导出'!$K:$K,7)=I$1)*('2-1 采购订单物料明细表报表导出'!$D:$D=$A419),'2-1 采购订单物料明细表报表导出'!$H:$H,0))</f>
        <v>0</v>
      </c>
      <c r="J419" s="23" cm="1">
        <f t="array" ref="J419">SUM(IF((LEFT('2-1 采购订单物料明细表报表导出'!$K:$K,7)=J$1)*('2-1 采购订单物料明细表报表导出'!$D:$D=$A419),'2-1 采购订单物料明细表报表导出'!$H:$H,0))</f>
        <v>0</v>
      </c>
      <c r="K419" s="23" cm="1">
        <f t="array" ref="K419">SUM(IF((LEFT('2-1 采购订单物料明细表报表导出'!$K:$K,7)=K$1)*('2-1 采购订单物料明细表报表导出'!$D:$D=$A419),'2-1 采购订单物料明细表报表导出'!$H:$H,0))</f>
        <v>0</v>
      </c>
      <c r="L419" s="23" cm="1">
        <f t="array" ref="L419">SUM(IF((LEFT('2-1 采购订单物料明细表报表导出'!$K:$K,7)=L$1)*('2-1 采购订单物料明细表报表导出'!$D:$D=$A419),'2-1 采购订单物料明细表报表导出'!$H:$H,0))</f>
        <v>0</v>
      </c>
      <c r="M419" s="23" cm="1">
        <f t="array" ref="M419">SUM(IF((LEFT('2-1 采购订单物料明细表报表导出'!$K:$K,7)=M$1)*('2-1 采购订单物料明细表报表导出'!$D:$D=$A419),'2-1 采购订单物料明细表报表导出'!$H:$H,0))</f>
        <v>0</v>
      </c>
      <c r="N419" s="23" cm="1">
        <f t="array" ref="N419">SUM(IF((LEFT('2-1 采购订单物料明细表报表导出'!$K:$K,7)=N$1)*('2-1 采购订单物料明细表报表导出'!$D:$D=$A419),'2-1 采购订单物料明细表报表导出'!$H:$H,0))</f>
        <v>0</v>
      </c>
      <c r="O419" s="23" cm="1">
        <f t="array" ref="O419">SUM(IF((LEFT('2-1 采购订单物料明细表报表导出'!$K:$K,7)=O$1)*('2-1 采购订单物料明细表报表导出'!$D:$D=$A419),'2-1 采购订单物料明细表报表导出'!$H:$H,0))</f>
        <v>0</v>
      </c>
    </row>
    <row r="420" ht="29" spans="1:15">
      <c r="A420" s="28" t="s">
        <v>3727</v>
      </c>
      <c r="B420" s="26" t="s">
        <v>2128</v>
      </c>
      <c r="C420" s="27" t="s">
        <v>2129</v>
      </c>
      <c r="D420" s="23" cm="1">
        <f t="array" ref="D420">SUM(IF((LEFT('2-1 采购订单物料明细表报表导出'!$K:$K,7)=D$1)*('2-1 采购订单物料明细表报表导出'!$D:$D=$A420),'2-1 采购订单物料明细表报表导出'!$H:$H,0))</f>
        <v>0</v>
      </c>
      <c r="E420" s="23" cm="1">
        <f t="array" ref="E420">SUM(IF((LEFT('2-1 采购订单物料明细表报表导出'!$K:$K,7)=E$1)*('2-1 采购订单物料明细表报表导出'!$D:$D=$A420),'2-1 采购订单物料明细表报表导出'!$H:$H,0))</f>
        <v>0</v>
      </c>
      <c r="F420" s="23" cm="1">
        <f t="array" ref="F420">SUM(IF((LEFT('2-1 采购订单物料明细表报表导出'!$K:$K,7)=F$1)*('2-1 采购订单物料明细表报表导出'!$D:$D=$A420),'2-1 采购订单物料明细表报表导出'!$H:$H,0))</f>
        <v>0</v>
      </c>
      <c r="G420" s="23" cm="1">
        <f t="array" ref="G420">SUM(IF((LEFT('2-1 采购订单物料明细表报表导出'!$K:$K,7)=G$1)*('2-1 采购订单物料明细表报表导出'!$D:$D=$A420),'2-1 采购订单物料明细表报表导出'!$H:$H,0))</f>
        <v>0</v>
      </c>
      <c r="H420" s="23" cm="1">
        <f t="array" ref="H420">SUM(IF((LEFT('2-1 采购订单物料明细表报表导出'!$K:$K,7)=H$1)*('2-1 采购订单物料明细表报表导出'!$D:$D=$A420),'2-1 采购订单物料明细表报表导出'!$H:$H,0))</f>
        <v>0</v>
      </c>
      <c r="I420" s="23" cm="1">
        <f t="array" ref="I420">SUM(IF((LEFT('2-1 采购订单物料明细表报表导出'!$K:$K,7)=I$1)*('2-1 采购订单物料明细表报表导出'!$D:$D=$A420),'2-1 采购订单物料明细表报表导出'!$H:$H,0))</f>
        <v>0</v>
      </c>
      <c r="J420" s="23" cm="1">
        <f t="array" ref="J420">SUM(IF((LEFT('2-1 采购订单物料明细表报表导出'!$K:$K,7)=J$1)*('2-1 采购订单物料明细表报表导出'!$D:$D=$A420),'2-1 采购订单物料明细表报表导出'!$H:$H,0))</f>
        <v>0</v>
      </c>
      <c r="K420" s="23" cm="1">
        <f t="array" ref="K420">SUM(IF((LEFT('2-1 采购订单物料明细表报表导出'!$K:$K,7)=K$1)*('2-1 采购订单物料明细表报表导出'!$D:$D=$A420),'2-1 采购订单物料明细表报表导出'!$H:$H,0))</f>
        <v>0</v>
      </c>
      <c r="L420" s="23" cm="1">
        <f t="array" ref="L420">SUM(IF((LEFT('2-1 采购订单物料明细表报表导出'!$K:$K,7)=L$1)*('2-1 采购订单物料明细表报表导出'!$D:$D=$A420),'2-1 采购订单物料明细表报表导出'!$H:$H,0))</f>
        <v>0</v>
      </c>
      <c r="M420" s="23" cm="1">
        <f t="array" ref="M420">SUM(IF((LEFT('2-1 采购订单物料明细表报表导出'!$K:$K,7)=M$1)*('2-1 采购订单物料明细表报表导出'!$D:$D=$A420),'2-1 采购订单物料明细表报表导出'!$H:$H,0))</f>
        <v>0</v>
      </c>
      <c r="N420" s="23" cm="1">
        <f t="array" ref="N420">SUM(IF((LEFT('2-1 采购订单物料明细表报表导出'!$K:$K,7)=N$1)*('2-1 采购订单物料明细表报表导出'!$D:$D=$A420),'2-1 采购订单物料明细表报表导出'!$H:$H,0))</f>
        <v>0</v>
      </c>
      <c r="O420" s="23" cm="1">
        <f t="array" ref="O420">SUM(IF((LEFT('2-1 采购订单物料明细表报表导出'!$K:$K,7)=O$1)*('2-1 采购订单物料明细表报表导出'!$D:$D=$A420),'2-1 采购订单物料明细表报表导出'!$H:$H,0))</f>
        <v>0</v>
      </c>
    </row>
    <row r="421" ht="29" spans="1:15">
      <c r="A421" s="20" t="s">
        <v>3728</v>
      </c>
      <c r="B421" s="26" t="s">
        <v>2128</v>
      </c>
      <c r="C421" s="27" t="s">
        <v>2129</v>
      </c>
      <c r="D421" s="23" cm="1">
        <f t="array" ref="D421">SUM(IF((LEFT('2-1 采购订单物料明细表报表导出'!$K:$K,7)=D$1)*('2-1 采购订单物料明细表报表导出'!$D:$D=$A421),'2-1 采购订单物料明细表报表导出'!$H:$H,0))</f>
        <v>0</v>
      </c>
      <c r="E421" s="23" cm="1">
        <f t="array" ref="E421">SUM(IF((LEFT('2-1 采购订单物料明细表报表导出'!$K:$K,7)=E$1)*('2-1 采购订单物料明细表报表导出'!$D:$D=$A421),'2-1 采购订单物料明细表报表导出'!$H:$H,0))</f>
        <v>0</v>
      </c>
      <c r="F421" s="23" cm="1">
        <f t="array" ref="F421">SUM(IF((LEFT('2-1 采购订单物料明细表报表导出'!$K:$K,7)=F$1)*('2-1 采购订单物料明细表报表导出'!$D:$D=$A421),'2-1 采购订单物料明细表报表导出'!$H:$H,0))</f>
        <v>0</v>
      </c>
      <c r="G421" s="23" cm="1">
        <f t="array" ref="G421">SUM(IF((LEFT('2-1 采购订单物料明细表报表导出'!$K:$K,7)=G$1)*('2-1 采购订单物料明细表报表导出'!$D:$D=$A421),'2-1 采购订单物料明细表报表导出'!$H:$H,0))</f>
        <v>0</v>
      </c>
      <c r="H421" s="23" cm="1">
        <f t="array" ref="H421">SUM(IF((LEFT('2-1 采购订单物料明细表报表导出'!$K:$K,7)=H$1)*('2-1 采购订单物料明细表报表导出'!$D:$D=$A421),'2-1 采购订单物料明细表报表导出'!$H:$H,0))</f>
        <v>0</v>
      </c>
      <c r="I421" s="23" cm="1">
        <f t="array" ref="I421">SUM(IF((LEFT('2-1 采购订单物料明细表报表导出'!$K:$K,7)=I$1)*('2-1 采购订单物料明细表报表导出'!$D:$D=$A421),'2-1 采购订单物料明细表报表导出'!$H:$H,0))</f>
        <v>0</v>
      </c>
      <c r="J421" s="23" cm="1">
        <f t="array" ref="J421">SUM(IF((LEFT('2-1 采购订单物料明细表报表导出'!$K:$K,7)=J$1)*('2-1 采购订单物料明细表报表导出'!$D:$D=$A421),'2-1 采购订单物料明细表报表导出'!$H:$H,0))</f>
        <v>0</v>
      </c>
      <c r="K421" s="23" cm="1">
        <f t="array" ref="K421">SUM(IF((LEFT('2-1 采购订单物料明细表报表导出'!$K:$K,7)=K$1)*('2-1 采购订单物料明细表报表导出'!$D:$D=$A421),'2-1 采购订单物料明细表报表导出'!$H:$H,0))</f>
        <v>0</v>
      </c>
      <c r="L421" s="23" cm="1">
        <f t="array" ref="L421">SUM(IF((LEFT('2-1 采购订单物料明细表报表导出'!$K:$K,7)=L$1)*('2-1 采购订单物料明细表报表导出'!$D:$D=$A421),'2-1 采购订单物料明细表报表导出'!$H:$H,0))</f>
        <v>0</v>
      </c>
      <c r="M421" s="23" cm="1">
        <f t="array" ref="M421">SUM(IF((LEFT('2-1 采购订单物料明细表报表导出'!$K:$K,7)=M$1)*('2-1 采购订单物料明细表报表导出'!$D:$D=$A421),'2-1 采购订单物料明细表报表导出'!$H:$H,0))</f>
        <v>0</v>
      </c>
      <c r="N421" s="23" cm="1">
        <f t="array" ref="N421">SUM(IF((LEFT('2-1 采购订单物料明细表报表导出'!$K:$K,7)=N$1)*('2-1 采购订单物料明细表报表导出'!$D:$D=$A421),'2-1 采购订单物料明细表报表导出'!$H:$H,0))</f>
        <v>0</v>
      </c>
      <c r="O421" s="23" cm="1">
        <f t="array" ref="O421">SUM(IF((LEFT('2-1 采购订单物料明细表报表导出'!$K:$K,7)=O$1)*('2-1 采购订单物料明细表报表导出'!$D:$D=$A421),'2-1 采购订单物料明细表报表导出'!$H:$H,0))</f>
        <v>0</v>
      </c>
    </row>
    <row r="422" ht="29" spans="1:15">
      <c r="A422" s="20" t="s">
        <v>3729</v>
      </c>
      <c r="B422" s="26" t="s">
        <v>2128</v>
      </c>
      <c r="C422" s="27" t="s">
        <v>2129</v>
      </c>
      <c r="D422" s="23" cm="1">
        <f t="array" ref="D422">SUM(IF((LEFT('2-1 采购订单物料明细表报表导出'!$K:$K,7)=D$1)*('2-1 采购订单物料明细表报表导出'!$D:$D=$A422),'2-1 采购订单物料明细表报表导出'!$H:$H,0))</f>
        <v>0</v>
      </c>
      <c r="E422" s="23" cm="1">
        <f t="array" ref="E422">SUM(IF((LEFT('2-1 采购订单物料明细表报表导出'!$K:$K,7)=E$1)*('2-1 采购订单物料明细表报表导出'!$D:$D=$A422),'2-1 采购订单物料明细表报表导出'!$H:$H,0))</f>
        <v>0</v>
      </c>
      <c r="F422" s="23" cm="1">
        <f t="array" ref="F422">SUM(IF((LEFT('2-1 采购订单物料明细表报表导出'!$K:$K,7)=F$1)*('2-1 采购订单物料明细表报表导出'!$D:$D=$A422),'2-1 采购订单物料明细表报表导出'!$H:$H,0))</f>
        <v>0</v>
      </c>
      <c r="G422" s="23" cm="1">
        <f t="array" ref="G422">SUM(IF((LEFT('2-1 采购订单物料明细表报表导出'!$K:$K,7)=G$1)*('2-1 采购订单物料明细表报表导出'!$D:$D=$A422),'2-1 采购订单物料明细表报表导出'!$H:$H,0))</f>
        <v>0</v>
      </c>
      <c r="H422" s="23" cm="1">
        <f t="array" ref="H422">SUM(IF((LEFT('2-1 采购订单物料明细表报表导出'!$K:$K,7)=H$1)*('2-1 采购订单物料明细表报表导出'!$D:$D=$A422),'2-1 采购订单物料明细表报表导出'!$H:$H,0))</f>
        <v>0</v>
      </c>
      <c r="I422" s="23" cm="1">
        <f t="array" ref="I422">SUM(IF((LEFT('2-1 采购订单物料明细表报表导出'!$K:$K,7)=I$1)*('2-1 采购订单物料明细表报表导出'!$D:$D=$A422),'2-1 采购订单物料明细表报表导出'!$H:$H,0))</f>
        <v>0</v>
      </c>
      <c r="J422" s="23" cm="1">
        <f t="array" ref="J422">SUM(IF((LEFT('2-1 采购订单物料明细表报表导出'!$K:$K,7)=J$1)*('2-1 采购订单物料明细表报表导出'!$D:$D=$A422),'2-1 采购订单物料明细表报表导出'!$H:$H,0))</f>
        <v>0</v>
      </c>
      <c r="K422" s="23" cm="1">
        <f t="array" ref="K422">SUM(IF((LEFT('2-1 采购订单物料明细表报表导出'!$K:$K,7)=K$1)*('2-1 采购订单物料明细表报表导出'!$D:$D=$A422),'2-1 采购订单物料明细表报表导出'!$H:$H,0))</f>
        <v>0</v>
      </c>
      <c r="L422" s="23" cm="1">
        <f t="array" ref="L422">SUM(IF((LEFT('2-1 采购订单物料明细表报表导出'!$K:$K,7)=L$1)*('2-1 采购订单物料明细表报表导出'!$D:$D=$A422),'2-1 采购订单物料明细表报表导出'!$H:$H,0))</f>
        <v>0</v>
      </c>
      <c r="M422" s="23" cm="1">
        <f t="array" ref="M422">SUM(IF((LEFT('2-1 采购订单物料明细表报表导出'!$K:$K,7)=M$1)*('2-1 采购订单物料明细表报表导出'!$D:$D=$A422),'2-1 采购订单物料明细表报表导出'!$H:$H,0))</f>
        <v>0</v>
      </c>
      <c r="N422" s="23" cm="1">
        <f t="array" ref="N422">SUM(IF((LEFT('2-1 采购订单物料明细表报表导出'!$K:$K,7)=N$1)*('2-1 采购订单物料明细表报表导出'!$D:$D=$A422),'2-1 采购订单物料明细表报表导出'!$H:$H,0))</f>
        <v>0</v>
      </c>
      <c r="O422" s="23" cm="1">
        <f t="array" ref="O422">SUM(IF((LEFT('2-1 采购订单物料明细表报表导出'!$K:$K,7)=O$1)*('2-1 采购订单物料明细表报表导出'!$D:$D=$A422),'2-1 采购订单物料明细表报表导出'!$H:$H,0))</f>
        <v>0</v>
      </c>
    </row>
    <row r="423" ht="29" spans="1:15">
      <c r="A423" s="20" t="s">
        <v>3730</v>
      </c>
      <c r="B423" s="26" t="s">
        <v>2128</v>
      </c>
      <c r="C423" s="27" t="s">
        <v>2129</v>
      </c>
      <c r="D423" s="23" cm="1">
        <f t="array" ref="D423">SUM(IF((LEFT('2-1 采购订单物料明细表报表导出'!$K:$K,7)=D$1)*('2-1 采购订单物料明细表报表导出'!$D:$D=$A423),'2-1 采购订单物料明细表报表导出'!$H:$H,0))</f>
        <v>0</v>
      </c>
      <c r="E423" s="23" cm="1">
        <f t="array" ref="E423">SUM(IF((LEFT('2-1 采购订单物料明细表报表导出'!$K:$K,7)=E$1)*('2-1 采购订单物料明细表报表导出'!$D:$D=$A423),'2-1 采购订单物料明细表报表导出'!$H:$H,0))</f>
        <v>0</v>
      </c>
      <c r="F423" s="23" cm="1">
        <f t="array" ref="F423">SUM(IF((LEFT('2-1 采购订单物料明细表报表导出'!$K:$K,7)=F$1)*('2-1 采购订单物料明细表报表导出'!$D:$D=$A423),'2-1 采购订单物料明细表报表导出'!$H:$H,0))</f>
        <v>0</v>
      </c>
      <c r="G423" s="23" cm="1">
        <f t="array" ref="G423">SUM(IF((LEFT('2-1 采购订单物料明细表报表导出'!$K:$K,7)=G$1)*('2-1 采购订单物料明细表报表导出'!$D:$D=$A423),'2-1 采购订单物料明细表报表导出'!$H:$H,0))</f>
        <v>0</v>
      </c>
      <c r="H423" s="23" cm="1">
        <f t="array" ref="H423">SUM(IF((LEFT('2-1 采购订单物料明细表报表导出'!$K:$K,7)=H$1)*('2-1 采购订单物料明细表报表导出'!$D:$D=$A423),'2-1 采购订单物料明细表报表导出'!$H:$H,0))</f>
        <v>0</v>
      </c>
      <c r="I423" s="23" cm="1">
        <f t="array" ref="I423">SUM(IF((LEFT('2-1 采购订单物料明细表报表导出'!$K:$K,7)=I$1)*('2-1 采购订单物料明细表报表导出'!$D:$D=$A423),'2-1 采购订单物料明细表报表导出'!$H:$H,0))</f>
        <v>0</v>
      </c>
      <c r="J423" s="23" cm="1">
        <f t="array" ref="J423">SUM(IF((LEFT('2-1 采购订单物料明细表报表导出'!$K:$K,7)=J$1)*('2-1 采购订单物料明细表报表导出'!$D:$D=$A423),'2-1 采购订单物料明细表报表导出'!$H:$H,0))</f>
        <v>0</v>
      </c>
      <c r="K423" s="23" cm="1">
        <f t="array" ref="K423">SUM(IF((LEFT('2-1 采购订单物料明细表报表导出'!$K:$K,7)=K$1)*('2-1 采购订单物料明细表报表导出'!$D:$D=$A423),'2-1 采购订单物料明细表报表导出'!$H:$H,0))</f>
        <v>0</v>
      </c>
      <c r="L423" s="23" cm="1">
        <f t="array" ref="L423">SUM(IF((LEFT('2-1 采购订单物料明细表报表导出'!$K:$K,7)=L$1)*('2-1 采购订单物料明细表报表导出'!$D:$D=$A423),'2-1 采购订单物料明细表报表导出'!$H:$H,0))</f>
        <v>0</v>
      </c>
      <c r="M423" s="23" cm="1">
        <f t="array" ref="M423">SUM(IF((LEFT('2-1 采购订单物料明细表报表导出'!$K:$K,7)=M$1)*('2-1 采购订单物料明细表报表导出'!$D:$D=$A423),'2-1 采购订单物料明细表报表导出'!$H:$H,0))</f>
        <v>0</v>
      </c>
      <c r="N423" s="23" cm="1">
        <f t="array" ref="N423">SUM(IF((LEFT('2-1 采购订单物料明细表报表导出'!$K:$K,7)=N$1)*('2-1 采购订单物料明细表报表导出'!$D:$D=$A423),'2-1 采购订单物料明细表报表导出'!$H:$H,0))</f>
        <v>0</v>
      </c>
      <c r="O423" s="23" cm="1">
        <f t="array" ref="O423">SUM(IF((LEFT('2-1 采购订单物料明细表报表导出'!$K:$K,7)=O$1)*('2-1 采购订单物料明细表报表导出'!$D:$D=$A423),'2-1 采购订单物料明细表报表导出'!$H:$H,0))</f>
        <v>0</v>
      </c>
    </row>
    <row r="424" ht="29" spans="1:15">
      <c r="A424" s="28" t="s">
        <v>3731</v>
      </c>
      <c r="B424" s="26" t="s">
        <v>2128</v>
      </c>
      <c r="C424" s="27" t="s">
        <v>2129</v>
      </c>
      <c r="D424" s="23" cm="1">
        <f t="array" ref="D424">SUM(IF((LEFT('2-1 采购订单物料明细表报表导出'!$K:$K,7)=D$1)*('2-1 采购订单物料明细表报表导出'!$D:$D=$A424),'2-1 采购订单物料明细表报表导出'!$H:$H,0))</f>
        <v>0</v>
      </c>
      <c r="E424" s="23" cm="1">
        <f t="array" ref="E424">SUM(IF((LEFT('2-1 采购订单物料明细表报表导出'!$K:$K,7)=E$1)*('2-1 采购订单物料明细表报表导出'!$D:$D=$A424),'2-1 采购订单物料明细表报表导出'!$H:$H,0))</f>
        <v>0</v>
      </c>
      <c r="F424" s="23" cm="1">
        <f t="array" ref="F424">SUM(IF((LEFT('2-1 采购订单物料明细表报表导出'!$K:$K,7)=F$1)*('2-1 采购订单物料明细表报表导出'!$D:$D=$A424),'2-1 采购订单物料明细表报表导出'!$H:$H,0))</f>
        <v>0</v>
      </c>
      <c r="G424" s="23" cm="1">
        <f t="array" ref="G424">SUM(IF((LEFT('2-1 采购订单物料明细表报表导出'!$K:$K,7)=G$1)*('2-1 采购订单物料明细表报表导出'!$D:$D=$A424),'2-1 采购订单物料明细表报表导出'!$H:$H,0))</f>
        <v>0</v>
      </c>
      <c r="H424" s="23" cm="1">
        <f t="array" ref="H424">SUM(IF((LEFT('2-1 采购订单物料明细表报表导出'!$K:$K,7)=H$1)*('2-1 采购订单物料明细表报表导出'!$D:$D=$A424),'2-1 采购订单物料明细表报表导出'!$H:$H,0))</f>
        <v>0</v>
      </c>
      <c r="I424" s="23" cm="1">
        <f t="array" ref="I424">SUM(IF((LEFT('2-1 采购订单物料明细表报表导出'!$K:$K,7)=I$1)*('2-1 采购订单物料明细表报表导出'!$D:$D=$A424),'2-1 采购订单物料明细表报表导出'!$H:$H,0))</f>
        <v>0</v>
      </c>
      <c r="J424" s="23" cm="1">
        <f t="array" ref="J424">SUM(IF((LEFT('2-1 采购订单物料明细表报表导出'!$K:$K,7)=J$1)*('2-1 采购订单物料明细表报表导出'!$D:$D=$A424),'2-1 采购订单物料明细表报表导出'!$H:$H,0))</f>
        <v>0</v>
      </c>
      <c r="K424" s="23" cm="1">
        <f t="array" ref="K424">SUM(IF((LEFT('2-1 采购订单物料明细表报表导出'!$K:$K,7)=K$1)*('2-1 采购订单物料明细表报表导出'!$D:$D=$A424),'2-1 采购订单物料明细表报表导出'!$H:$H,0))</f>
        <v>0</v>
      </c>
      <c r="L424" s="23" cm="1">
        <f t="array" ref="L424">SUM(IF((LEFT('2-1 采购订单物料明细表报表导出'!$K:$K,7)=L$1)*('2-1 采购订单物料明细表报表导出'!$D:$D=$A424),'2-1 采购订单物料明细表报表导出'!$H:$H,0))</f>
        <v>0</v>
      </c>
      <c r="M424" s="23" cm="1">
        <f t="array" ref="M424">SUM(IF((LEFT('2-1 采购订单物料明细表报表导出'!$K:$K,7)=M$1)*('2-1 采购订单物料明细表报表导出'!$D:$D=$A424),'2-1 采购订单物料明细表报表导出'!$H:$H,0))</f>
        <v>0</v>
      </c>
      <c r="N424" s="23" cm="1">
        <f t="array" ref="N424">SUM(IF((LEFT('2-1 采购订单物料明细表报表导出'!$K:$K,7)=N$1)*('2-1 采购订单物料明细表报表导出'!$D:$D=$A424),'2-1 采购订单物料明细表报表导出'!$H:$H,0))</f>
        <v>0</v>
      </c>
      <c r="O424" s="23" cm="1">
        <f t="array" ref="O424">SUM(IF((LEFT('2-1 采购订单物料明细表报表导出'!$K:$K,7)=O$1)*('2-1 采购订单物料明细表报表导出'!$D:$D=$A424),'2-1 采购订单物料明细表报表导出'!$H:$H,0))</f>
        <v>0</v>
      </c>
    </row>
    <row r="425" ht="29" spans="1:15">
      <c r="A425" s="20" t="s">
        <v>3732</v>
      </c>
      <c r="B425" s="26" t="s">
        <v>2128</v>
      </c>
      <c r="C425" s="27" t="s">
        <v>2129</v>
      </c>
      <c r="D425" s="23" cm="1">
        <f t="array" ref="D425">SUM(IF((LEFT('2-1 采购订单物料明细表报表导出'!$K:$K,7)=D$1)*('2-1 采购订单物料明细表报表导出'!$D:$D=$A425),'2-1 采购订单物料明细表报表导出'!$H:$H,0))</f>
        <v>0</v>
      </c>
      <c r="E425" s="23" cm="1">
        <f t="array" ref="E425">SUM(IF((LEFT('2-1 采购订单物料明细表报表导出'!$K:$K,7)=E$1)*('2-1 采购订单物料明细表报表导出'!$D:$D=$A425),'2-1 采购订单物料明细表报表导出'!$H:$H,0))</f>
        <v>0</v>
      </c>
      <c r="F425" s="23" cm="1">
        <f t="array" ref="F425">SUM(IF((LEFT('2-1 采购订单物料明细表报表导出'!$K:$K,7)=F$1)*('2-1 采购订单物料明细表报表导出'!$D:$D=$A425),'2-1 采购订单物料明细表报表导出'!$H:$H,0))</f>
        <v>0</v>
      </c>
      <c r="G425" s="23" cm="1">
        <f t="array" ref="G425">SUM(IF((LEFT('2-1 采购订单物料明细表报表导出'!$K:$K,7)=G$1)*('2-1 采购订单物料明细表报表导出'!$D:$D=$A425),'2-1 采购订单物料明细表报表导出'!$H:$H,0))</f>
        <v>0</v>
      </c>
      <c r="H425" s="23" cm="1">
        <f t="array" ref="H425">SUM(IF((LEFT('2-1 采购订单物料明细表报表导出'!$K:$K,7)=H$1)*('2-1 采购订单物料明细表报表导出'!$D:$D=$A425),'2-1 采购订单物料明细表报表导出'!$H:$H,0))</f>
        <v>0</v>
      </c>
      <c r="I425" s="23" cm="1">
        <f t="array" ref="I425">SUM(IF((LEFT('2-1 采购订单物料明细表报表导出'!$K:$K,7)=I$1)*('2-1 采购订单物料明细表报表导出'!$D:$D=$A425),'2-1 采购订单物料明细表报表导出'!$H:$H,0))</f>
        <v>0</v>
      </c>
      <c r="J425" s="23" cm="1">
        <f t="array" ref="J425">SUM(IF((LEFT('2-1 采购订单物料明细表报表导出'!$K:$K,7)=J$1)*('2-1 采购订单物料明细表报表导出'!$D:$D=$A425),'2-1 采购订单物料明细表报表导出'!$H:$H,0))</f>
        <v>0</v>
      </c>
      <c r="K425" s="23" cm="1">
        <f t="array" ref="K425">SUM(IF((LEFT('2-1 采购订单物料明细表报表导出'!$K:$K,7)=K$1)*('2-1 采购订单物料明细表报表导出'!$D:$D=$A425),'2-1 采购订单物料明细表报表导出'!$H:$H,0))</f>
        <v>0</v>
      </c>
      <c r="L425" s="23" cm="1">
        <f t="array" ref="L425">SUM(IF((LEFT('2-1 采购订单物料明细表报表导出'!$K:$K,7)=L$1)*('2-1 采购订单物料明细表报表导出'!$D:$D=$A425),'2-1 采购订单物料明细表报表导出'!$H:$H,0))</f>
        <v>0</v>
      </c>
      <c r="M425" s="23" cm="1">
        <f t="array" ref="M425">SUM(IF((LEFT('2-1 采购订单物料明细表报表导出'!$K:$K,7)=M$1)*('2-1 采购订单物料明细表报表导出'!$D:$D=$A425),'2-1 采购订单物料明细表报表导出'!$H:$H,0))</f>
        <v>0</v>
      </c>
      <c r="N425" s="23" cm="1">
        <f t="array" ref="N425">SUM(IF((LEFT('2-1 采购订单物料明细表报表导出'!$K:$K,7)=N$1)*('2-1 采购订单物料明细表报表导出'!$D:$D=$A425),'2-1 采购订单物料明细表报表导出'!$H:$H,0))</f>
        <v>0</v>
      </c>
      <c r="O425" s="23" cm="1">
        <f t="array" ref="O425">SUM(IF((LEFT('2-1 采购订单物料明细表报表导出'!$K:$K,7)=O$1)*('2-1 采购订单物料明细表报表导出'!$D:$D=$A425),'2-1 采购订单物料明细表报表导出'!$H:$H,0))</f>
        <v>0</v>
      </c>
    </row>
    <row r="426" ht="29" spans="1:15">
      <c r="A426" s="28" t="s">
        <v>3733</v>
      </c>
      <c r="B426" s="26" t="s">
        <v>2128</v>
      </c>
      <c r="C426" s="27" t="s">
        <v>2129</v>
      </c>
      <c r="D426" s="23" cm="1">
        <f t="array" ref="D426">SUM(IF((LEFT('2-1 采购订单物料明细表报表导出'!$K:$K,7)=D$1)*('2-1 采购订单物料明细表报表导出'!$D:$D=$A426),'2-1 采购订单物料明细表报表导出'!$H:$H,0))</f>
        <v>0</v>
      </c>
      <c r="E426" s="23" cm="1">
        <f t="array" ref="E426">SUM(IF((LEFT('2-1 采购订单物料明细表报表导出'!$K:$K,7)=E$1)*('2-1 采购订单物料明细表报表导出'!$D:$D=$A426),'2-1 采购订单物料明细表报表导出'!$H:$H,0))</f>
        <v>0</v>
      </c>
      <c r="F426" s="23" cm="1">
        <f t="array" ref="F426">SUM(IF((LEFT('2-1 采购订单物料明细表报表导出'!$K:$K,7)=F$1)*('2-1 采购订单物料明细表报表导出'!$D:$D=$A426),'2-1 采购订单物料明细表报表导出'!$H:$H,0))</f>
        <v>0</v>
      </c>
      <c r="G426" s="23" cm="1">
        <f t="array" ref="G426">SUM(IF((LEFT('2-1 采购订单物料明细表报表导出'!$K:$K,7)=G$1)*('2-1 采购订单物料明细表报表导出'!$D:$D=$A426),'2-1 采购订单物料明细表报表导出'!$H:$H,0))</f>
        <v>0</v>
      </c>
      <c r="H426" s="23" cm="1">
        <f t="array" ref="H426">SUM(IF((LEFT('2-1 采购订单物料明细表报表导出'!$K:$K,7)=H$1)*('2-1 采购订单物料明细表报表导出'!$D:$D=$A426),'2-1 采购订单物料明细表报表导出'!$H:$H,0))</f>
        <v>0</v>
      </c>
      <c r="I426" s="23" cm="1">
        <f t="array" ref="I426">SUM(IF((LEFT('2-1 采购订单物料明细表报表导出'!$K:$K,7)=I$1)*('2-1 采购订单物料明细表报表导出'!$D:$D=$A426),'2-1 采购订单物料明细表报表导出'!$H:$H,0))</f>
        <v>0</v>
      </c>
      <c r="J426" s="23" cm="1">
        <f t="array" ref="J426">SUM(IF((LEFT('2-1 采购订单物料明细表报表导出'!$K:$K,7)=J$1)*('2-1 采购订单物料明细表报表导出'!$D:$D=$A426),'2-1 采购订单物料明细表报表导出'!$H:$H,0))</f>
        <v>0</v>
      </c>
      <c r="K426" s="23" cm="1">
        <f t="array" ref="K426">SUM(IF((LEFT('2-1 采购订单物料明细表报表导出'!$K:$K,7)=K$1)*('2-1 采购订单物料明细表报表导出'!$D:$D=$A426),'2-1 采购订单物料明细表报表导出'!$H:$H,0))</f>
        <v>0</v>
      </c>
      <c r="L426" s="23" cm="1">
        <f t="array" ref="L426">SUM(IF((LEFT('2-1 采购订单物料明细表报表导出'!$K:$K,7)=L$1)*('2-1 采购订单物料明细表报表导出'!$D:$D=$A426),'2-1 采购订单物料明细表报表导出'!$H:$H,0))</f>
        <v>0</v>
      </c>
      <c r="M426" s="23" cm="1">
        <f t="array" ref="M426">SUM(IF((LEFT('2-1 采购订单物料明细表报表导出'!$K:$K,7)=M$1)*('2-1 采购订单物料明细表报表导出'!$D:$D=$A426),'2-1 采购订单物料明细表报表导出'!$H:$H,0))</f>
        <v>0</v>
      </c>
      <c r="N426" s="23" cm="1">
        <f t="array" ref="N426">SUM(IF((LEFT('2-1 采购订单物料明细表报表导出'!$K:$K,7)=N$1)*('2-1 采购订单物料明细表报表导出'!$D:$D=$A426),'2-1 采购订单物料明细表报表导出'!$H:$H,0))</f>
        <v>0</v>
      </c>
      <c r="O426" s="23" cm="1">
        <f t="array" ref="O426">SUM(IF((LEFT('2-1 采购订单物料明细表报表导出'!$K:$K,7)=O$1)*('2-1 采购订单物料明细表报表导出'!$D:$D=$A426),'2-1 采购订单物料明细表报表导出'!$H:$H,0))</f>
        <v>0</v>
      </c>
    </row>
    <row r="427" ht="29" spans="1:15">
      <c r="A427" s="28" t="s">
        <v>3734</v>
      </c>
      <c r="B427" s="26" t="s">
        <v>2128</v>
      </c>
      <c r="C427" s="27" t="s">
        <v>2129</v>
      </c>
      <c r="D427" s="23" cm="1">
        <f t="array" ref="D427">SUM(IF((LEFT('2-1 采购订单物料明细表报表导出'!$K:$K,7)=D$1)*('2-1 采购订单物料明细表报表导出'!$D:$D=$A427),'2-1 采购订单物料明细表报表导出'!$H:$H,0))</f>
        <v>0</v>
      </c>
      <c r="E427" s="23" cm="1">
        <f t="array" ref="E427">SUM(IF((LEFT('2-1 采购订单物料明细表报表导出'!$K:$K,7)=E$1)*('2-1 采购订单物料明细表报表导出'!$D:$D=$A427),'2-1 采购订单物料明细表报表导出'!$H:$H,0))</f>
        <v>0</v>
      </c>
      <c r="F427" s="23" cm="1">
        <f t="array" ref="F427">SUM(IF((LEFT('2-1 采购订单物料明细表报表导出'!$K:$K,7)=F$1)*('2-1 采购订单物料明细表报表导出'!$D:$D=$A427),'2-1 采购订单物料明细表报表导出'!$H:$H,0))</f>
        <v>0</v>
      </c>
      <c r="G427" s="23" cm="1">
        <f t="array" ref="G427">SUM(IF((LEFT('2-1 采购订单物料明细表报表导出'!$K:$K,7)=G$1)*('2-1 采购订单物料明细表报表导出'!$D:$D=$A427),'2-1 采购订单物料明细表报表导出'!$H:$H,0))</f>
        <v>0</v>
      </c>
      <c r="H427" s="23" cm="1">
        <f t="array" ref="H427">SUM(IF((LEFT('2-1 采购订单物料明细表报表导出'!$K:$K,7)=H$1)*('2-1 采购订单物料明细表报表导出'!$D:$D=$A427),'2-1 采购订单物料明细表报表导出'!$H:$H,0))</f>
        <v>0</v>
      </c>
      <c r="I427" s="23" cm="1">
        <f t="array" ref="I427">SUM(IF((LEFT('2-1 采购订单物料明细表报表导出'!$K:$K,7)=I$1)*('2-1 采购订单物料明细表报表导出'!$D:$D=$A427),'2-1 采购订单物料明细表报表导出'!$H:$H,0))</f>
        <v>0</v>
      </c>
      <c r="J427" s="23" cm="1">
        <f t="array" ref="J427">SUM(IF((LEFT('2-1 采购订单物料明细表报表导出'!$K:$K,7)=J$1)*('2-1 采购订单物料明细表报表导出'!$D:$D=$A427),'2-1 采购订单物料明细表报表导出'!$H:$H,0))</f>
        <v>0</v>
      </c>
      <c r="K427" s="23" cm="1">
        <f t="array" ref="K427">SUM(IF((LEFT('2-1 采购订单物料明细表报表导出'!$K:$K,7)=K$1)*('2-1 采购订单物料明细表报表导出'!$D:$D=$A427),'2-1 采购订单物料明细表报表导出'!$H:$H,0))</f>
        <v>0</v>
      </c>
      <c r="L427" s="23" cm="1">
        <f t="array" ref="L427">SUM(IF((LEFT('2-1 采购订单物料明细表报表导出'!$K:$K,7)=L$1)*('2-1 采购订单物料明细表报表导出'!$D:$D=$A427),'2-1 采购订单物料明细表报表导出'!$H:$H,0))</f>
        <v>0</v>
      </c>
      <c r="M427" s="23" cm="1">
        <f t="array" ref="M427">SUM(IF((LEFT('2-1 采购订单物料明细表报表导出'!$K:$K,7)=M$1)*('2-1 采购订单物料明细表报表导出'!$D:$D=$A427),'2-1 采购订单物料明细表报表导出'!$H:$H,0))</f>
        <v>0</v>
      </c>
      <c r="N427" s="23" cm="1">
        <f t="array" ref="N427">SUM(IF((LEFT('2-1 采购订单物料明细表报表导出'!$K:$K,7)=N$1)*('2-1 采购订单物料明细表报表导出'!$D:$D=$A427),'2-1 采购订单物料明细表报表导出'!$H:$H,0))</f>
        <v>0</v>
      </c>
      <c r="O427" s="23" cm="1">
        <f t="array" ref="O427">SUM(IF((LEFT('2-1 采购订单物料明细表报表导出'!$K:$K,7)=O$1)*('2-1 采购订单物料明细表报表导出'!$D:$D=$A427),'2-1 采购订单物料明细表报表导出'!$H:$H,0))</f>
        <v>0</v>
      </c>
    </row>
    <row r="428" ht="29" spans="1:15">
      <c r="A428" s="20" t="s">
        <v>3735</v>
      </c>
      <c r="B428" s="26" t="s">
        <v>2128</v>
      </c>
      <c r="C428" s="27" t="s">
        <v>2129</v>
      </c>
      <c r="D428" s="23" cm="1">
        <f t="array" ref="D428">SUM(IF((LEFT('2-1 采购订单物料明细表报表导出'!$K:$K,7)=D$1)*('2-1 采购订单物料明细表报表导出'!$D:$D=$A428),'2-1 采购订单物料明细表报表导出'!$H:$H,0))</f>
        <v>0</v>
      </c>
      <c r="E428" s="23" cm="1">
        <f t="array" ref="E428">SUM(IF((LEFT('2-1 采购订单物料明细表报表导出'!$K:$K,7)=E$1)*('2-1 采购订单物料明细表报表导出'!$D:$D=$A428),'2-1 采购订单物料明细表报表导出'!$H:$H,0))</f>
        <v>0</v>
      </c>
      <c r="F428" s="23" cm="1">
        <f t="array" ref="F428">SUM(IF((LEFT('2-1 采购订单物料明细表报表导出'!$K:$K,7)=F$1)*('2-1 采购订单物料明细表报表导出'!$D:$D=$A428),'2-1 采购订单物料明细表报表导出'!$H:$H,0))</f>
        <v>0</v>
      </c>
      <c r="G428" s="23" cm="1">
        <f t="array" ref="G428">SUM(IF((LEFT('2-1 采购订单物料明细表报表导出'!$K:$K,7)=G$1)*('2-1 采购订单物料明细表报表导出'!$D:$D=$A428),'2-1 采购订单物料明细表报表导出'!$H:$H,0))</f>
        <v>0</v>
      </c>
      <c r="H428" s="23" cm="1">
        <f t="array" ref="H428">SUM(IF((LEFT('2-1 采购订单物料明细表报表导出'!$K:$K,7)=H$1)*('2-1 采购订单物料明细表报表导出'!$D:$D=$A428),'2-1 采购订单物料明细表报表导出'!$H:$H,0))</f>
        <v>0</v>
      </c>
      <c r="I428" s="23" cm="1">
        <f t="array" ref="I428">SUM(IF((LEFT('2-1 采购订单物料明细表报表导出'!$K:$K,7)=I$1)*('2-1 采购订单物料明细表报表导出'!$D:$D=$A428),'2-1 采购订单物料明细表报表导出'!$H:$H,0))</f>
        <v>0</v>
      </c>
      <c r="J428" s="23" cm="1">
        <f t="array" ref="J428">SUM(IF((LEFT('2-1 采购订单物料明细表报表导出'!$K:$K,7)=J$1)*('2-1 采购订单物料明细表报表导出'!$D:$D=$A428),'2-1 采购订单物料明细表报表导出'!$H:$H,0))</f>
        <v>0</v>
      </c>
      <c r="K428" s="23" cm="1">
        <f t="array" ref="K428">SUM(IF((LEFT('2-1 采购订单物料明细表报表导出'!$K:$K,7)=K$1)*('2-1 采购订单物料明细表报表导出'!$D:$D=$A428),'2-1 采购订单物料明细表报表导出'!$H:$H,0))</f>
        <v>0</v>
      </c>
      <c r="L428" s="23" cm="1">
        <f t="array" ref="L428">SUM(IF((LEFT('2-1 采购订单物料明细表报表导出'!$K:$K,7)=L$1)*('2-1 采购订单物料明细表报表导出'!$D:$D=$A428),'2-1 采购订单物料明细表报表导出'!$H:$H,0))</f>
        <v>0</v>
      </c>
      <c r="M428" s="23" cm="1">
        <f t="array" ref="M428">SUM(IF((LEFT('2-1 采购订单物料明细表报表导出'!$K:$K,7)=M$1)*('2-1 采购订单物料明细表报表导出'!$D:$D=$A428),'2-1 采购订单物料明细表报表导出'!$H:$H,0))</f>
        <v>0</v>
      </c>
      <c r="N428" s="23" cm="1">
        <f t="array" ref="N428">SUM(IF((LEFT('2-1 采购订单物料明细表报表导出'!$K:$K,7)=N$1)*('2-1 采购订单物料明细表报表导出'!$D:$D=$A428),'2-1 采购订单物料明细表报表导出'!$H:$H,0))</f>
        <v>0</v>
      </c>
      <c r="O428" s="23" cm="1">
        <f t="array" ref="O428">SUM(IF((LEFT('2-1 采购订单物料明细表报表导出'!$K:$K,7)=O$1)*('2-1 采购订单物料明细表报表导出'!$D:$D=$A428),'2-1 采购订单物料明细表报表导出'!$H:$H,0))</f>
        <v>0</v>
      </c>
    </row>
    <row r="429" ht="29" spans="1:15">
      <c r="A429" s="20" t="s">
        <v>3736</v>
      </c>
      <c r="B429" s="26" t="s">
        <v>2128</v>
      </c>
      <c r="C429" s="27" t="s">
        <v>2129</v>
      </c>
      <c r="D429" s="23" cm="1">
        <f t="array" ref="D429">SUM(IF((LEFT('2-1 采购订单物料明细表报表导出'!$K:$K,7)=D$1)*('2-1 采购订单物料明细表报表导出'!$D:$D=$A429),'2-1 采购订单物料明细表报表导出'!$H:$H,0))</f>
        <v>0</v>
      </c>
      <c r="E429" s="23" cm="1">
        <f t="array" ref="E429">SUM(IF((LEFT('2-1 采购订单物料明细表报表导出'!$K:$K,7)=E$1)*('2-1 采购订单物料明细表报表导出'!$D:$D=$A429),'2-1 采购订单物料明细表报表导出'!$H:$H,0))</f>
        <v>0</v>
      </c>
      <c r="F429" s="23" cm="1">
        <f t="array" ref="F429">SUM(IF((LEFT('2-1 采购订单物料明细表报表导出'!$K:$K,7)=F$1)*('2-1 采购订单物料明细表报表导出'!$D:$D=$A429),'2-1 采购订单物料明细表报表导出'!$H:$H,0))</f>
        <v>0</v>
      </c>
      <c r="G429" s="23" cm="1">
        <f t="array" ref="G429">SUM(IF((LEFT('2-1 采购订单物料明细表报表导出'!$K:$K,7)=G$1)*('2-1 采购订单物料明细表报表导出'!$D:$D=$A429),'2-1 采购订单物料明细表报表导出'!$H:$H,0))</f>
        <v>0</v>
      </c>
      <c r="H429" s="23" cm="1">
        <f t="array" ref="H429">SUM(IF((LEFT('2-1 采购订单物料明细表报表导出'!$K:$K,7)=H$1)*('2-1 采购订单物料明细表报表导出'!$D:$D=$A429),'2-1 采购订单物料明细表报表导出'!$H:$H,0))</f>
        <v>0</v>
      </c>
      <c r="I429" s="23" cm="1">
        <f t="array" ref="I429">SUM(IF((LEFT('2-1 采购订单物料明细表报表导出'!$K:$K,7)=I$1)*('2-1 采购订单物料明细表报表导出'!$D:$D=$A429),'2-1 采购订单物料明细表报表导出'!$H:$H,0))</f>
        <v>0</v>
      </c>
      <c r="J429" s="23" cm="1">
        <f t="array" ref="J429">SUM(IF((LEFT('2-1 采购订单物料明细表报表导出'!$K:$K,7)=J$1)*('2-1 采购订单物料明细表报表导出'!$D:$D=$A429),'2-1 采购订单物料明细表报表导出'!$H:$H,0))</f>
        <v>0</v>
      </c>
      <c r="K429" s="23" cm="1">
        <f t="array" ref="K429">SUM(IF((LEFT('2-1 采购订单物料明细表报表导出'!$K:$K,7)=K$1)*('2-1 采购订单物料明细表报表导出'!$D:$D=$A429),'2-1 采购订单物料明细表报表导出'!$H:$H,0))</f>
        <v>0</v>
      </c>
      <c r="L429" s="23" cm="1">
        <f t="array" ref="L429">SUM(IF((LEFT('2-1 采购订单物料明细表报表导出'!$K:$K,7)=L$1)*('2-1 采购订单物料明细表报表导出'!$D:$D=$A429),'2-1 采购订单物料明细表报表导出'!$H:$H,0))</f>
        <v>0</v>
      </c>
      <c r="M429" s="23" cm="1">
        <f t="array" ref="M429">SUM(IF((LEFT('2-1 采购订单物料明细表报表导出'!$K:$K,7)=M$1)*('2-1 采购订单物料明细表报表导出'!$D:$D=$A429),'2-1 采购订单物料明细表报表导出'!$H:$H,0))</f>
        <v>0</v>
      </c>
      <c r="N429" s="23" cm="1">
        <f t="array" ref="N429">SUM(IF((LEFT('2-1 采购订单物料明细表报表导出'!$K:$K,7)=N$1)*('2-1 采购订单物料明细表报表导出'!$D:$D=$A429),'2-1 采购订单物料明细表报表导出'!$H:$H,0))</f>
        <v>0</v>
      </c>
      <c r="O429" s="23" cm="1">
        <f t="array" ref="O429">SUM(IF((LEFT('2-1 采购订单物料明细表报表导出'!$K:$K,7)=O$1)*('2-1 采购订单物料明细表报表导出'!$D:$D=$A429),'2-1 采购订单物料明细表报表导出'!$H:$H,0))</f>
        <v>0</v>
      </c>
    </row>
    <row r="430" ht="29" spans="1:15">
      <c r="A430" s="20" t="s">
        <v>3737</v>
      </c>
      <c r="B430" s="26" t="s">
        <v>2128</v>
      </c>
      <c r="C430" s="27" t="s">
        <v>2129</v>
      </c>
      <c r="D430" s="23" cm="1">
        <f t="array" ref="D430">SUM(IF((LEFT('2-1 采购订单物料明细表报表导出'!$K:$K,7)=D$1)*('2-1 采购订单物料明细表报表导出'!$D:$D=$A430),'2-1 采购订单物料明细表报表导出'!$H:$H,0))</f>
        <v>0</v>
      </c>
      <c r="E430" s="23" cm="1">
        <f t="array" ref="E430">SUM(IF((LEFT('2-1 采购订单物料明细表报表导出'!$K:$K,7)=E$1)*('2-1 采购订单物料明细表报表导出'!$D:$D=$A430),'2-1 采购订单物料明细表报表导出'!$H:$H,0))</f>
        <v>0</v>
      </c>
      <c r="F430" s="23" cm="1">
        <f t="array" ref="F430">SUM(IF((LEFT('2-1 采购订单物料明细表报表导出'!$K:$K,7)=F$1)*('2-1 采购订单物料明细表报表导出'!$D:$D=$A430),'2-1 采购订单物料明细表报表导出'!$H:$H,0))</f>
        <v>0</v>
      </c>
      <c r="G430" s="23" cm="1">
        <f t="array" ref="G430">SUM(IF((LEFT('2-1 采购订单物料明细表报表导出'!$K:$K,7)=G$1)*('2-1 采购订单物料明细表报表导出'!$D:$D=$A430),'2-1 采购订单物料明细表报表导出'!$H:$H,0))</f>
        <v>0</v>
      </c>
      <c r="H430" s="23" cm="1">
        <f t="array" ref="H430">SUM(IF((LEFT('2-1 采购订单物料明细表报表导出'!$K:$K,7)=H$1)*('2-1 采购订单物料明细表报表导出'!$D:$D=$A430),'2-1 采购订单物料明细表报表导出'!$H:$H,0))</f>
        <v>0</v>
      </c>
      <c r="I430" s="23" cm="1">
        <f t="array" ref="I430">SUM(IF((LEFT('2-1 采购订单物料明细表报表导出'!$K:$K,7)=I$1)*('2-1 采购订单物料明细表报表导出'!$D:$D=$A430),'2-1 采购订单物料明细表报表导出'!$H:$H,0))</f>
        <v>0</v>
      </c>
      <c r="J430" s="23" cm="1">
        <f t="array" ref="J430">SUM(IF((LEFT('2-1 采购订单物料明细表报表导出'!$K:$K,7)=J$1)*('2-1 采购订单物料明细表报表导出'!$D:$D=$A430),'2-1 采购订单物料明细表报表导出'!$H:$H,0))</f>
        <v>0</v>
      </c>
      <c r="K430" s="23" cm="1">
        <f t="array" ref="K430">SUM(IF((LEFT('2-1 采购订单物料明细表报表导出'!$K:$K,7)=K$1)*('2-1 采购订单物料明细表报表导出'!$D:$D=$A430),'2-1 采购订单物料明细表报表导出'!$H:$H,0))</f>
        <v>0</v>
      </c>
      <c r="L430" s="23" cm="1">
        <f t="array" ref="L430">SUM(IF((LEFT('2-1 采购订单物料明细表报表导出'!$K:$K,7)=L$1)*('2-1 采购订单物料明细表报表导出'!$D:$D=$A430),'2-1 采购订单物料明细表报表导出'!$H:$H,0))</f>
        <v>0</v>
      </c>
      <c r="M430" s="23" cm="1">
        <f t="array" ref="M430">SUM(IF((LEFT('2-1 采购订单物料明细表报表导出'!$K:$K,7)=M$1)*('2-1 采购订单物料明细表报表导出'!$D:$D=$A430),'2-1 采购订单物料明细表报表导出'!$H:$H,0))</f>
        <v>0</v>
      </c>
      <c r="N430" s="23" cm="1">
        <f t="array" ref="N430">SUM(IF((LEFT('2-1 采购订单物料明细表报表导出'!$K:$K,7)=N$1)*('2-1 采购订单物料明细表报表导出'!$D:$D=$A430),'2-1 采购订单物料明细表报表导出'!$H:$H,0))</f>
        <v>0</v>
      </c>
      <c r="O430" s="23" cm="1">
        <f t="array" ref="O430">SUM(IF((LEFT('2-1 采购订单物料明细表报表导出'!$K:$K,7)=O$1)*('2-1 采购订单物料明细表报表导出'!$D:$D=$A430),'2-1 采购订单物料明细表报表导出'!$H:$H,0))</f>
        <v>0</v>
      </c>
    </row>
    <row r="431" ht="29" spans="1:15">
      <c r="A431" s="20" t="s">
        <v>3738</v>
      </c>
      <c r="B431" s="26" t="s">
        <v>2128</v>
      </c>
      <c r="C431" s="27" t="s">
        <v>2129</v>
      </c>
      <c r="D431" s="23" cm="1">
        <f t="array" ref="D431">SUM(IF((LEFT('2-1 采购订单物料明细表报表导出'!$K:$K,7)=D$1)*('2-1 采购订单物料明细表报表导出'!$D:$D=$A431),'2-1 采购订单物料明细表报表导出'!$H:$H,0))</f>
        <v>0</v>
      </c>
      <c r="E431" s="23" cm="1">
        <f t="array" ref="E431">SUM(IF((LEFT('2-1 采购订单物料明细表报表导出'!$K:$K,7)=E$1)*('2-1 采购订单物料明细表报表导出'!$D:$D=$A431),'2-1 采购订单物料明细表报表导出'!$H:$H,0))</f>
        <v>0</v>
      </c>
      <c r="F431" s="23" cm="1">
        <f t="array" ref="F431">SUM(IF((LEFT('2-1 采购订单物料明细表报表导出'!$K:$K,7)=F$1)*('2-1 采购订单物料明细表报表导出'!$D:$D=$A431),'2-1 采购订单物料明细表报表导出'!$H:$H,0))</f>
        <v>0</v>
      </c>
      <c r="G431" s="23" cm="1">
        <f t="array" ref="G431">SUM(IF((LEFT('2-1 采购订单物料明细表报表导出'!$K:$K,7)=G$1)*('2-1 采购订单物料明细表报表导出'!$D:$D=$A431),'2-1 采购订单物料明细表报表导出'!$H:$H,0))</f>
        <v>0</v>
      </c>
      <c r="H431" s="23" cm="1">
        <f t="array" ref="H431">SUM(IF((LEFT('2-1 采购订单物料明细表报表导出'!$K:$K,7)=H$1)*('2-1 采购订单物料明细表报表导出'!$D:$D=$A431),'2-1 采购订单物料明细表报表导出'!$H:$H,0))</f>
        <v>0</v>
      </c>
      <c r="I431" s="23" cm="1">
        <f t="array" ref="I431">SUM(IF((LEFT('2-1 采购订单物料明细表报表导出'!$K:$K,7)=I$1)*('2-1 采购订单物料明细表报表导出'!$D:$D=$A431),'2-1 采购订单物料明细表报表导出'!$H:$H,0))</f>
        <v>0</v>
      </c>
      <c r="J431" s="23" cm="1">
        <f t="array" ref="J431">SUM(IF((LEFT('2-1 采购订单物料明细表报表导出'!$K:$K,7)=J$1)*('2-1 采购订单物料明细表报表导出'!$D:$D=$A431),'2-1 采购订单物料明细表报表导出'!$H:$H,0))</f>
        <v>0</v>
      </c>
      <c r="K431" s="23" cm="1">
        <f t="array" ref="K431">SUM(IF((LEFT('2-1 采购订单物料明细表报表导出'!$K:$K,7)=K$1)*('2-1 采购订单物料明细表报表导出'!$D:$D=$A431),'2-1 采购订单物料明细表报表导出'!$H:$H,0))</f>
        <v>0</v>
      </c>
      <c r="L431" s="23" cm="1">
        <f t="array" ref="L431">SUM(IF((LEFT('2-1 采购订单物料明细表报表导出'!$K:$K,7)=L$1)*('2-1 采购订单物料明细表报表导出'!$D:$D=$A431),'2-1 采购订单物料明细表报表导出'!$H:$H,0))</f>
        <v>0</v>
      </c>
      <c r="M431" s="23" cm="1">
        <f t="array" ref="M431">SUM(IF((LEFT('2-1 采购订单物料明细表报表导出'!$K:$K,7)=M$1)*('2-1 采购订单物料明细表报表导出'!$D:$D=$A431),'2-1 采购订单物料明细表报表导出'!$H:$H,0))</f>
        <v>0</v>
      </c>
      <c r="N431" s="23" cm="1">
        <f t="array" ref="N431">SUM(IF((LEFT('2-1 采购订单物料明细表报表导出'!$K:$K,7)=N$1)*('2-1 采购订单物料明细表报表导出'!$D:$D=$A431),'2-1 采购订单物料明细表报表导出'!$H:$H,0))</f>
        <v>0</v>
      </c>
      <c r="O431" s="23" cm="1">
        <f t="array" ref="O431">SUM(IF((LEFT('2-1 采购订单物料明细表报表导出'!$K:$K,7)=O$1)*('2-1 采购订单物料明细表报表导出'!$D:$D=$A431),'2-1 采购订单物料明细表报表导出'!$H:$H,0))</f>
        <v>0</v>
      </c>
    </row>
    <row r="432" ht="29" spans="1:15">
      <c r="A432" s="20" t="s">
        <v>3739</v>
      </c>
      <c r="B432" s="26" t="s">
        <v>2128</v>
      </c>
      <c r="C432" s="27" t="s">
        <v>2129</v>
      </c>
      <c r="D432" s="23" cm="1">
        <f t="array" ref="D432">SUM(IF((LEFT('2-1 采购订单物料明细表报表导出'!$K:$K,7)=D$1)*('2-1 采购订单物料明细表报表导出'!$D:$D=$A432),'2-1 采购订单物料明细表报表导出'!$H:$H,0))</f>
        <v>0</v>
      </c>
      <c r="E432" s="23" cm="1">
        <f t="array" ref="E432">SUM(IF((LEFT('2-1 采购订单物料明细表报表导出'!$K:$K,7)=E$1)*('2-1 采购订单物料明细表报表导出'!$D:$D=$A432),'2-1 采购订单物料明细表报表导出'!$H:$H,0))</f>
        <v>0</v>
      </c>
      <c r="F432" s="23" cm="1">
        <f t="array" ref="F432">SUM(IF((LEFT('2-1 采购订单物料明细表报表导出'!$K:$K,7)=F$1)*('2-1 采购订单物料明细表报表导出'!$D:$D=$A432),'2-1 采购订单物料明细表报表导出'!$H:$H,0))</f>
        <v>0</v>
      </c>
      <c r="G432" s="23" cm="1">
        <f t="array" ref="G432">SUM(IF((LEFT('2-1 采购订单物料明细表报表导出'!$K:$K,7)=G$1)*('2-1 采购订单物料明细表报表导出'!$D:$D=$A432),'2-1 采购订单物料明细表报表导出'!$H:$H,0))</f>
        <v>0</v>
      </c>
      <c r="H432" s="23" cm="1">
        <f t="array" ref="H432">SUM(IF((LEFT('2-1 采购订单物料明细表报表导出'!$K:$K,7)=H$1)*('2-1 采购订单物料明细表报表导出'!$D:$D=$A432),'2-1 采购订单物料明细表报表导出'!$H:$H,0))</f>
        <v>0</v>
      </c>
      <c r="I432" s="23" cm="1">
        <f t="array" ref="I432">SUM(IF((LEFT('2-1 采购订单物料明细表报表导出'!$K:$K,7)=I$1)*('2-1 采购订单物料明细表报表导出'!$D:$D=$A432),'2-1 采购订单物料明细表报表导出'!$H:$H,0))</f>
        <v>0</v>
      </c>
      <c r="J432" s="23" cm="1">
        <f t="array" ref="J432">SUM(IF((LEFT('2-1 采购订单物料明细表报表导出'!$K:$K,7)=J$1)*('2-1 采购订单物料明细表报表导出'!$D:$D=$A432),'2-1 采购订单物料明细表报表导出'!$H:$H,0))</f>
        <v>0</v>
      </c>
      <c r="K432" s="23" cm="1">
        <f t="array" ref="K432">SUM(IF((LEFT('2-1 采购订单物料明细表报表导出'!$K:$K,7)=K$1)*('2-1 采购订单物料明细表报表导出'!$D:$D=$A432),'2-1 采购订单物料明细表报表导出'!$H:$H,0))</f>
        <v>0</v>
      </c>
      <c r="L432" s="23" cm="1">
        <f t="array" ref="L432">SUM(IF((LEFT('2-1 采购订单物料明细表报表导出'!$K:$K,7)=L$1)*('2-1 采购订单物料明细表报表导出'!$D:$D=$A432),'2-1 采购订单物料明细表报表导出'!$H:$H,0))</f>
        <v>0</v>
      </c>
      <c r="M432" s="23" cm="1">
        <f t="array" ref="M432">SUM(IF((LEFT('2-1 采购订单物料明细表报表导出'!$K:$K,7)=M$1)*('2-1 采购订单物料明细表报表导出'!$D:$D=$A432),'2-1 采购订单物料明细表报表导出'!$H:$H,0))</f>
        <v>0</v>
      </c>
      <c r="N432" s="23" cm="1">
        <f t="array" ref="N432">SUM(IF((LEFT('2-1 采购订单物料明细表报表导出'!$K:$K,7)=N$1)*('2-1 采购订单物料明细表报表导出'!$D:$D=$A432),'2-1 采购订单物料明细表报表导出'!$H:$H,0))</f>
        <v>0</v>
      </c>
      <c r="O432" s="23" cm="1">
        <f t="array" ref="O432">SUM(IF((LEFT('2-1 采购订单物料明细表报表导出'!$K:$K,7)=O$1)*('2-1 采购订单物料明细表报表导出'!$D:$D=$A432),'2-1 采购订单物料明细表报表导出'!$H:$H,0))</f>
        <v>0</v>
      </c>
    </row>
    <row r="433" ht="29" spans="1:15">
      <c r="A433" s="20" t="s">
        <v>3740</v>
      </c>
      <c r="B433" s="26" t="s">
        <v>2128</v>
      </c>
      <c r="C433" s="27" t="s">
        <v>2129</v>
      </c>
      <c r="D433" s="23" cm="1">
        <f t="array" ref="D433">SUM(IF((LEFT('2-1 采购订单物料明细表报表导出'!$K:$K,7)=D$1)*('2-1 采购订单物料明细表报表导出'!$D:$D=$A433),'2-1 采购订单物料明细表报表导出'!$H:$H,0))</f>
        <v>0</v>
      </c>
      <c r="E433" s="23" cm="1">
        <f t="array" ref="E433">SUM(IF((LEFT('2-1 采购订单物料明细表报表导出'!$K:$K,7)=E$1)*('2-1 采购订单物料明细表报表导出'!$D:$D=$A433),'2-1 采购订单物料明细表报表导出'!$H:$H,0))</f>
        <v>0</v>
      </c>
      <c r="F433" s="23" cm="1">
        <f t="array" ref="F433">SUM(IF((LEFT('2-1 采购订单物料明细表报表导出'!$K:$K,7)=F$1)*('2-1 采购订单物料明细表报表导出'!$D:$D=$A433),'2-1 采购订单物料明细表报表导出'!$H:$H,0))</f>
        <v>0</v>
      </c>
      <c r="G433" s="23" cm="1">
        <f t="array" ref="G433">SUM(IF((LEFT('2-1 采购订单物料明细表报表导出'!$K:$K,7)=G$1)*('2-1 采购订单物料明细表报表导出'!$D:$D=$A433),'2-1 采购订单物料明细表报表导出'!$H:$H,0))</f>
        <v>0</v>
      </c>
      <c r="H433" s="23" cm="1">
        <f t="array" ref="H433">SUM(IF((LEFT('2-1 采购订单物料明细表报表导出'!$K:$K,7)=H$1)*('2-1 采购订单物料明细表报表导出'!$D:$D=$A433),'2-1 采购订单物料明细表报表导出'!$H:$H,0))</f>
        <v>0</v>
      </c>
      <c r="I433" s="23" cm="1">
        <f t="array" ref="I433">SUM(IF((LEFT('2-1 采购订单物料明细表报表导出'!$K:$K,7)=I$1)*('2-1 采购订单物料明细表报表导出'!$D:$D=$A433),'2-1 采购订单物料明细表报表导出'!$H:$H,0))</f>
        <v>0</v>
      </c>
      <c r="J433" s="23" cm="1">
        <f t="array" ref="J433">SUM(IF((LEFT('2-1 采购订单物料明细表报表导出'!$K:$K,7)=J$1)*('2-1 采购订单物料明细表报表导出'!$D:$D=$A433),'2-1 采购订单物料明细表报表导出'!$H:$H,0))</f>
        <v>0</v>
      </c>
      <c r="K433" s="23" cm="1">
        <f t="array" ref="K433">SUM(IF((LEFT('2-1 采购订单物料明细表报表导出'!$K:$K,7)=K$1)*('2-1 采购订单物料明细表报表导出'!$D:$D=$A433),'2-1 采购订单物料明细表报表导出'!$H:$H,0))</f>
        <v>0</v>
      </c>
      <c r="L433" s="23" cm="1">
        <f t="array" ref="L433">SUM(IF((LEFT('2-1 采购订单物料明细表报表导出'!$K:$K,7)=L$1)*('2-1 采购订单物料明细表报表导出'!$D:$D=$A433),'2-1 采购订单物料明细表报表导出'!$H:$H,0))</f>
        <v>0</v>
      </c>
      <c r="M433" s="23" cm="1">
        <f t="array" ref="M433">SUM(IF((LEFT('2-1 采购订单物料明细表报表导出'!$K:$K,7)=M$1)*('2-1 采购订单物料明细表报表导出'!$D:$D=$A433),'2-1 采购订单物料明细表报表导出'!$H:$H,0))</f>
        <v>0</v>
      </c>
      <c r="N433" s="23" cm="1">
        <f t="array" ref="N433">SUM(IF((LEFT('2-1 采购订单物料明细表报表导出'!$K:$K,7)=N$1)*('2-1 采购订单物料明细表报表导出'!$D:$D=$A433),'2-1 采购订单物料明细表报表导出'!$H:$H,0))</f>
        <v>0</v>
      </c>
      <c r="O433" s="23" cm="1">
        <f t="array" ref="O433">SUM(IF((LEFT('2-1 采购订单物料明细表报表导出'!$K:$K,7)=O$1)*('2-1 采购订单物料明细表报表导出'!$D:$D=$A433),'2-1 采购订单物料明细表报表导出'!$H:$H,0))</f>
        <v>0</v>
      </c>
    </row>
    <row r="434" ht="29" spans="1:15">
      <c r="A434" s="20" t="s">
        <v>3741</v>
      </c>
      <c r="B434" s="26" t="s">
        <v>2128</v>
      </c>
      <c r="C434" s="27" t="s">
        <v>2129</v>
      </c>
      <c r="D434" s="23" cm="1">
        <f t="array" ref="D434">SUM(IF((LEFT('2-1 采购订单物料明细表报表导出'!$K:$K,7)=D$1)*('2-1 采购订单物料明细表报表导出'!$D:$D=$A434),'2-1 采购订单物料明细表报表导出'!$H:$H,0))</f>
        <v>0</v>
      </c>
      <c r="E434" s="23" cm="1">
        <f t="array" ref="E434">SUM(IF((LEFT('2-1 采购订单物料明细表报表导出'!$K:$K,7)=E$1)*('2-1 采购订单物料明细表报表导出'!$D:$D=$A434),'2-1 采购订单物料明细表报表导出'!$H:$H,0))</f>
        <v>0</v>
      </c>
      <c r="F434" s="23" cm="1">
        <f t="array" ref="F434">SUM(IF((LEFT('2-1 采购订单物料明细表报表导出'!$K:$K,7)=F$1)*('2-1 采购订单物料明细表报表导出'!$D:$D=$A434),'2-1 采购订单物料明细表报表导出'!$H:$H,0))</f>
        <v>0</v>
      </c>
      <c r="G434" s="23" cm="1">
        <f t="array" ref="G434">SUM(IF((LEFT('2-1 采购订单物料明细表报表导出'!$K:$K,7)=G$1)*('2-1 采购订单物料明细表报表导出'!$D:$D=$A434),'2-1 采购订单物料明细表报表导出'!$H:$H,0))</f>
        <v>0</v>
      </c>
      <c r="H434" s="23" cm="1">
        <f t="array" ref="H434">SUM(IF((LEFT('2-1 采购订单物料明细表报表导出'!$K:$K,7)=H$1)*('2-1 采购订单物料明细表报表导出'!$D:$D=$A434),'2-1 采购订单物料明细表报表导出'!$H:$H,0))</f>
        <v>0</v>
      </c>
      <c r="I434" s="23" cm="1">
        <f t="array" ref="I434">SUM(IF((LEFT('2-1 采购订单物料明细表报表导出'!$K:$K,7)=I$1)*('2-1 采购订单物料明细表报表导出'!$D:$D=$A434),'2-1 采购订单物料明细表报表导出'!$H:$H,0))</f>
        <v>0</v>
      </c>
      <c r="J434" s="23" cm="1">
        <f t="array" ref="J434">SUM(IF((LEFT('2-1 采购订单物料明细表报表导出'!$K:$K,7)=J$1)*('2-1 采购订单物料明细表报表导出'!$D:$D=$A434),'2-1 采购订单物料明细表报表导出'!$H:$H,0))</f>
        <v>0</v>
      </c>
      <c r="K434" s="23" cm="1">
        <f t="array" ref="K434">SUM(IF((LEFT('2-1 采购订单物料明细表报表导出'!$K:$K,7)=K$1)*('2-1 采购订单物料明细表报表导出'!$D:$D=$A434),'2-1 采购订单物料明细表报表导出'!$H:$H,0))</f>
        <v>0</v>
      </c>
      <c r="L434" s="23" cm="1">
        <f t="array" ref="L434">SUM(IF((LEFT('2-1 采购订单物料明细表报表导出'!$K:$K,7)=L$1)*('2-1 采购订单物料明细表报表导出'!$D:$D=$A434),'2-1 采购订单物料明细表报表导出'!$H:$H,0))</f>
        <v>0</v>
      </c>
      <c r="M434" s="23" cm="1">
        <f t="array" ref="M434">SUM(IF((LEFT('2-1 采购订单物料明细表报表导出'!$K:$K,7)=M$1)*('2-1 采购订单物料明细表报表导出'!$D:$D=$A434),'2-1 采购订单物料明细表报表导出'!$H:$H,0))</f>
        <v>0</v>
      </c>
      <c r="N434" s="23" cm="1">
        <f t="array" ref="N434">SUM(IF((LEFT('2-1 采购订单物料明细表报表导出'!$K:$K,7)=N$1)*('2-1 采购订单物料明细表报表导出'!$D:$D=$A434),'2-1 采购订单物料明细表报表导出'!$H:$H,0))</f>
        <v>0</v>
      </c>
      <c r="O434" s="23" cm="1">
        <f t="array" ref="O434">SUM(IF((LEFT('2-1 采购订单物料明细表报表导出'!$K:$K,7)=O$1)*('2-1 采购订单物料明细表报表导出'!$D:$D=$A434),'2-1 采购订单物料明细表报表导出'!$H:$H,0))</f>
        <v>0</v>
      </c>
    </row>
    <row r="435" ht="29" spans="1:15">
      <c r="A435" s="28" t="s">
        <v>3742</v>
      </c>
      <c r="B435" s="26" t="s">
        <v>2128</v>
      </c>
      <c r="C435" s="27" t="s">
        <v>2129</v>
      </c>
      <c r="D435" s="23" cm="1">
        <f t="array" ref="D435">SUM(IF((LEFT('2-1 采购订单物料明细表报表导出'!$K:$K,7)=D$1)*('2-1 采购订单物料明细表报表导出'!$D:$D=$A435),'2-1 采购订单物料明细表报表导出'!$H:$H,0))</f>
        <v>0</v>
      </c>
      <c r="E435" s="23" cm="1">
        <f t="array" ref="E435">SUM(IF((LEFT('2-1 采购订单物料明细表报表导出'!$K:$K,7)=E$1)*('2-1 采购订单物料明细表报表导出'!$D:$D=$A435),'2-1 采购订单物料明细表报表导出'!$H:$H,0))</f>
        <v>0</v>
      </c>
      <c r="F435" s="23" cm="1">
        <f t="array" ref="F435">SUM(IF((LEFT('2-1 采购订单物料明细表报表导出'!$K:$K,7)=F$1)*('2-1 采购订单物料明细表报表导出'!$D:$D=$A435),'2-1 采购订单物料明细表报表导出'!$H:$H,0))</f>
        <v>0</v>
      </c>
      <c r="G435" s="23" cm="1">
        <f t="array" ref="G435">SUM(IF((LEFT('2-1 采购订单物料明细表报表导出'!$K:$K,7)=G$1)*('2-1 采购订单物料明细表报表导出'!$D:$D=$A435),'2-1 采购订单物料明细表报表导出'!$H:$H,0))</f>
        <v>0</v>
      </c>
      <c r="H435" s="23" cm="1">
        <f t="array" ref="H435">SUM(IF((LEFT('2-1 采购订单物料明细表报表导出'!$K:$K,7)=H$1)*('2-1 采购订单物料明细表报表导出'!$D:$D=$A435),'2-1 采购订单物料明细表报表导出'!$H:$H,0))</f>
        <v>0</v>
      </c>
      <c r="I435" s="23" cm="1">
        <f t="array" ref="I435">SUM(IF((LEFT('2-1 采购订单物料明细表报表导出'!$K:$K,7)=I$1)*('2-1 采购订单物料明细表报表导出'!$D:$D=$A435),'2-1 采购订单物料明细表报表导出'!$H:$H,0))</f>
        <v>0</v>
      </c>
      <c r="J435" s="23" cm="1">
        <f t="array" ref="J435">SUM(IF((LEFT('2-1 采购订单物料明细表报表导出'!$K:$K,7)=J$1)*('2-1 采购订单物料明细表报表导出'!$D:$D=$A435),'2-1 采购订单物料明细表报表导出'!$H:$H,0))</f>
        <v>0</v>
      </c>
      <c r="K435" s="23" cm="1">
        <f t="array" ref="K435">SUM(IF((LEFT('2-1 采购订单物料明细表报表导出'!$K:$K,7)=K$1)*('2-1 采购订单物料明细表报表导出'!$D:$D=$A435),'2-1 采购订单物料明细表报表导出'!$H:$H,0))</f>
        <v>0</v>
      </c>
      <c r="L435" s="23" cm="1">
        <f t="array" ref="L435">SUM(IF((LEFT('2-1 采购订单物料明细表报表导出'!$K:$K,7)=L$1)*('2-1 采购订单物料明细表报表导出'!$D:$D=$A435),'2-1 采购订单物料明细表报表导出'!$H:$H,0))</f>
        <v>0</v>
      </c>
      <c r="M435" s="23" cm="1">
        <f t="array" ref="M435">SUM(IF((LEFT('2-1 采购订单物料明细表报表导出'!$K:$K,7)=M$1)*('2-1 采购订单物料明细表报表导出'!$D:$D=$A435),'2-1 采购订单物料明细表报表导出'!$H:$H,0))</f>
        <v>0</v>
      </c>
      <c r="N435" s="23" cm="1">
        <f t="array" ref="N435">SUM(IF((LEFT('2-1 采购订单物料明细表报表导出'!$K:$K,7)=N$1)*('2-1 采购订单物料明细表报表导出'!$D:$D=$A435),'2-1 采购订单物料明细表报表导出'!$H:$H,0))</f>
        <v>0</v>
      </c>
      <c r="O435" s="23" cm="1">
        <f t="array" ref="O435">SUM(IF((LEFT('2-1 采购订单物料明细表报表导出'!$K:$K,7)=O$1)*('2-1 采购订单物料明细表报表导出'!$D:$D=$A435),'2-1 采购订单物料明细表报表导出'!$H:$H,0))</f>
        <v>0</v>
      </c>
    </row>
    <row r="436" ht="29" spans="1:15">
      <c r="A436" s="28" t="s">
        <v>3743</v>
      </c>
      <c r="B436" s="26" t="s">
        <v>2128</v>
      </c>
      <c r="C436" s="27" t="s">
        <v>2129</v>
      </c>
      <c r="D436" s="23" cm="1">
        <f t="array" ref="D436">SUM(IF((LEFT('2-1 采购订单物料明细表报表导出'!$K:$K,7)=D$1)*('2-1 采购订单物料明细表报表导出'!$D:$D=$A436),'2-1 采购订单物料明细表报表导出'!$H:$H,0))</f>
        <v>0</v>
      </c>
      <c r="E436" s="23" cm="1">
        <f t="array" ref="E436">SUM(IF((LEFT('2-1 采购订单物料明细表报表导出'!$K:$K,7)=E$1)*('2-1 采购订单物料明细表报表导出'!$D:$D=$A436),'2-1 采购订单物料明细表报表导出'!$H:$H,0))</f>
        <v>0</v>
      </c>
      <c r="F436" s="23" cm="1">
        <f t="array" ref="F436">SUM(IF((LEFT('2-1 采购订单物料明细表报表导出'!$K:$K,7)=F$1)*('2-1 采购订单物料明细表报表导出'!$D:$D=$A436),'2-1 采购订单物料明细表报表导出'!$H:$H,0))</f>
        <v>0</v>
      </c>
      <c r="G436" s="23" cm="1">
        <f t="array" ref="G436">SUM(IF((LEFT('2-1 采购订单物料明细表报表导出'!$K:$K,7)=G$1)*('2-1 采购订单物料明细表报表导出'!$D:$D=$A436),'2-1 采购订单物料明细表报表导出'!$H:$H,0))</f>
        <v>0</v>
      </c>
      <c r="H436" s="23" cm="1">
        <f t="array" ref="H436">SUM(IF((LEFT('2-1 采购订单物料明细表报表导出'!$K:$K,7)=H$1)*('2-1 采购订单物料明细表报表导出'!$D:$D=$A436),'2-1 采购订单物料明细表报表导出'!$H:$H,0))</f>
        <v>0</v>
      </c>
      <c r="I436" s="23" cm="1">
        <f t="array" ref="I436">SUM(IF((LEFT('2-1 采购订单物料明细表报表导出'!$K:$K,7)=I$1)*('2-1 采购订单物料明细表报表导出'!$D:$D=$A436),'2-1 采购订单物料明细表报表导出'!$H:$H,0))</f>
        <v>0</v>
      </c>
      <c r="J436" s="23" cm="1">
        <f t="array" ref="J436">SUM(IF((LEFT('2-1 采购订单物料明细表报表导出'!$K:$K,7)=J$1)*('2-1 采购订单物料明细表报表导出'!$D:$D=$A436),'2-1 采购订单物料明细表报表导出'!$H:$H,0))</f>
        <v>0</v>
      </c>
      <c r="K436" s="23" cm="1">
        <f t="array" ref="K436">SUM(IF((LEFT('2-1 采购订单物料明细表报表导出'!$K:$K,7)=K$1)*('2-1 采购订单物料明细表报表导出'!$D:$D=$A436),'2-1 采购订单物料明细表报表导出'!$H:$H,0))</f>
        <v>0</v>
      </c>
      <c r="L436" s="23" cm="1">
        <f t="array" ref="L436">SUM(IF((LEFT('2-1 采购订单物料明细表报表导出'!$K:$K,7)=L$1)*('2-1 采购订单物料明细表报表导出'!$D:$D=$A436),'2-1 采购订单物料明细表报表导出'!$H:$H,0))</f>
        <v>0</v>
      </c>
      <c r="M436" s="23" cm="1">
        <f t="array" ref="M436">SUM(IF((LEFT('2-1 采购订单物料明细表报表导出'!$K:$K,7)=M$1)*('2-1 采购订单物料明细表报表导出'!$D:$D=$A436),'2-1 采购订单物料明细表报表导出'!$H:$H,0))</f>
        <v>0</v>
      </c>
      <c r="N436" s="23" cm="1">
        <f t="array" ref="N436">SUM(IF((LEFT('2-1 采购订单物料明细表报表导出'!$K:$K,7)=N$1)*('2-1 采购订单物料明细表报表导出'!$D:$D=$A436),'2-1 采购订单物料明细表报表导出'!$H:$H,0))</f>
        <v>0</v>
      </c>
      <c r="O436" s="23" cm="1">
        <f t="array" ref="O436">SUM(IF((LEFT('2-1 采购订单物料明细表报表导出'!$K:$K,7)=O$1)*('2-1 采购订单物料明细表报表导出'!$D:$D=$A436),'2-1 采购订单物料明细表报表导出'!$H:$H,0))</f>
        <v>0</v>
      </c>
    </row>
    <row r="437" ht="29" spans="1:15">
      <c r="A437" s="20" t="s">
        <v>3744</v>
      </c>
      <c r="B437" s="26" t="s">
        <v>2128</v>
      </c>
      <c r="C437" s="27" t="s">
        <v>2129</v>
      </c>
      <c r="D437" s="23" cm="1">
        <f t="array" ref="D437">SUM(IF((LEFT('2-1 采购订单物料明细表报表导出'!$K:$K,7)=D$1)*('2-1 采购订单物料明细表报表导出'!$D:$D=$A437),'2-1 采购订单物料明细表报表导出'!$H:$H,0))</f>
        <v>0</v>
      </c>
      <c r="E437" s="23" cm="1">
        <f t="array" ref="E437">SUM(IF((LEFT('2-1 采购订单物料明细表报表导出'!$K:$K,7)=E$1)*('2-1 采购订单物料明细表报表导出'!$D:$D=$A437),'2-1 采购订单物料明细表报表导出'!$H:$H,0))</f>
        <v>0</v>
      </c>
      <c r="F437" s="23" cm="1">
        <f t="array" ref="F437">SUM(IF((LEFT('2-1 采购订单物料明细表报表导出'!$K:$K,7)=F$1)*('2-1 采购订单物料明细表报表导出'!$D:$D=$A437),'2-1 采购订单物料明细表报表导出'!$H:$H,0))</f>
        <v>0</v>
      </c>
      <c r="G437" s="23" cm="1">
        <f t="array" ref="G437">SUM(IF((LEFT('2-1 采购订单物料明细表报表导出'!$K:$K,7)=G$1)*('2-1 采购订单物料明细表报表导出'!$D:$D=$A437),'2-1 采购订单物料明细表报表导出'!$H:$H,0))</f>
        <v>0</v>
      </c>
      <c r="H437" s="23" cm="1">
        <f t="array" ref="H437">SUM(IF((LEFT('2-1 采购订单物料明细表报表导出'!$K:$K,7)=H$1)*('2-1 采购订单物料明细表报表导出'!$D:$D=$A437),'2-1 采购订单物料明细表报表导出'!$H:$H,0))</f>
        <v>0</v>
      </c>
      <c r="I437" s="23" cm="1">
        <f t="array" ref="I437">SUM(IF((LEFT('2-1 采购订单物料明细表报表导出'!$K:$K,7)=I$1)*('2-1 采购订单物料明细表报表导出'!$D:$D=$A437),'2-1 采购订单物料明细表报表导出'!$H:$H,0))</f>
        <v>0</v>
      </c>
      <c r="J437" s="23" cm="1">
        <f t="array" ref="J437">SUM(IF((LEFT('2-1 采购订单物料明细表报表导出'!$K:$K,7)=J$1)*('2-1 采购订单物料明细表报表导出'!$D:$D=$A437),'2-1 采购订单物料明细表报表导出'!$H:$H,0))</f>
        <v>0</v>
      </c>
      <c r="K437" s="23" cm="1">
        <f t="array" ref="K437">SUM(IF((LEFT('2-1 采购订单物料明细表报表导出'!$K:$K,7)=K$1)*('2-1 采购订单物料明细表报表导出'!$D:$D=$A437),'2-1 采购订单物料明细表报表导出'!$H:$H,0))</f>
        <v>0</v>
      </c>
      <c r="L437" s="23" cm="1">
        <f t="array" ref="L437">SUM(IF((LEFT('2-1 采购订单物料明细表报表导出'!$K:$K,7)=L$1)*('2-1 采购订单物料明细表报表导出'!$D:$D=$A437),'2-1 采购订单物料明细表报表导出'!$H:$H,0))</f>
        <v>0</v>
      </c>
      <c r="M437" s="23" cm="1">
        <f t="array" ref="M437">SUM(IF((LEFT('2-1 采购订单物料明细表报表导出'!$K:$K,7)=M$1)*('2-1 采购订单物料明细表报表导出'!$D:$D=$A437),'2-1 采购订单物料明细表报表导出'!$H:$H,0))</f>
        <v>0</v>
      </c>
      <c r="N437" s="23" cm="1">
        <f t="array" ref="N437">SUM(IF((LEFT('2-1 采购订单物料明细表报表导出'!$K:$K,7)=N$1)*('2-1 采购订单物料明细表报表导出'!$D:$D=$A437),'2-1 采购订单物料明细表报表导出'!$H:$H,0))</f>
        <v>0</v>
      </c>
      <c r="O437" s="23" cm="1">
        <f t="array" ref="O437">SUM(IF((LEFT('2-1 采购订单物料明细表报表导出'!$K:$K,7)=O$1)*('2-1 采购订单物料明细表报表导出'!$D:$D=$A437),'2-1 采购订单物料明细表报表导出'!$H:$H,0))</f>
        <v>0</v>
      </c>
    </row>
    <row r="438" ht="29" spans="1:15">
      <c r="A438" s="20" t="s">
        <v>3745</v>
      </c>
      <c r="B438" s="26" t="s">
        <v>2128</v>
      </c>
      <c r="C438" s="27" t="s">
        <v>2129</v>
      </c>
      <c r="D438" s="23" cm="1">
        <f t="array" ref="D438">SUM(IF((LEFT('2-1 采购订单物料明细表报表导出'!$K:$K,7)=D$1)*('2-1 采购订单物料明细表报表导出'!$D:$D=$A438),'2-1 采购订单物料明细表报表导出'!$H:$H,0))</f>
        <v>0</v>
      </c>
      <c r="E438" s="23" cm="1">
        <f t="array" ref="E438">SUM(IF((LEFT('2-1 采购订单物料明细表报表导出'!$K:$K,7)=E$1)*('2-1 采购订单物料明细表报表导出'!$D:$D=$A438),'2-1 采购订单物料明细表报表导出'!$H:$H,0))</f>
        <v>0</v>
      </c>
      <c r="F438" s="23" cm="1">
        <f t="array" ref="F438">SUM(IF((LEFT('2-1 采购订单物料明细表报表导出'!$K:$K,7)=F$1)*('2-1 采购订单物料明细表报表导出'!$D:$D=$A438),'2-1 采购订单物料明细表报表导出'!$H:$H,0))</f>
        <v>0</v>
      </c>
      <c r="G438" s="23" cm="1">
        <f t="array" ref="G438">SUM(IF((LEFT('2-1 采购订单物料明细表报表导出'!$K:$K,7)=G$1)*('2-1 采购订单物料明细表报表导出'!$D:$D=$A438),'2-1 采购订单物料明细表报表导出'!$H:$H,0))</f>
        <v>0</v>
      </c>
      <c r="H438" s="23" cm="1">
        <f t="array" ref="H438">SUM(IF((LEFT('2-1 采购订单物料明细表报表导出'!$K:$K,7)=H$1)*('2-1 采购订单物料明细表报表导出'!$D:$D=$A438),'2-1 采购订单物料明细表报表导出'!$H:$H,0))</f>
        <v>0</v>
      </c>
      <c r="I438" s="23" cm="1">
        <f t="array" ref="I438">SUM(IF((LEFT('2-1 采购订单物料明细表报表导出'!$K:$K,7)=I$1)*('2-1 采购订单物料明细表报表导出'!$D:$D=$A438),'2-1 采购订单物料明细表报表导出'!$H:$H,0))</f>
        <v>0</v>
      </c>
      <c r="J438" s="23" cm="1">
        <f t="array" ref="J438">SUM(IF((LEFT('2-1 采购订单物料明细表报表导出'!$K:$K,7)=J$1)*('2-1 采购订单物料明细表报表导出'!$D:$D=$A438),'2-1 采购订单物料明细表报表导出'!$H:$H,0))</f>
        <v>0</v>
      </c>
      <c r="K438" s="23" cm="1">
        <f t="array" ref="K438">SUM(IF((LEFT('2-1 采购订单物料明细表报表导出'!$K:$K,7)=K$1)*('2-1 采购订单物料明细表报表导出'!$D:$D=$A438),'2-1 采购订单物料明细表报表导出'!$H:$H,0))</f>
        <v>0</v>
      </c>
      <c r="L438" s="23" cm="1">
        <f t="array" ref="L438">SUM(IF((LEFT('2-1 采购订单物料明细表报表导出'!$K:$K,7)=L$1)*('2-1 采购订单物料明细表报表导出'!$D:$D=$A438),'2-1 采购订单物料明细表报表导出'!$H:$H,0))</f>
        <v>0</v>
      </c>
      <c r="M438" s="23" cm="1">
        <f t="array" ref="M438">SUM(IF((LEFT('2-1 采购订单物料明细表报表导出'!$K:$K,7)=M$1)*('2-1 采购订单物料明细表报表导出'!$D:$D=$A438),'2-1 采购订单物料明细表报表导出'!$H:$H,0))</f>
        <v>0</v>
      </c>
      <c r="N438" s="23" cm="1">
        <f t="array" ref="N438">SUM(IF((LEFT('2-1 采购订单物料明细表报表导出'!$K:$K,7)=N$1)*('2-1 采购订单物料明细表报表导出'!$D:$D=$A438),'2-1 采购订单物料明细表报表导出'!$H:$H,0))</f>
        <v>0</v>
      </c>
      <c r="O438" s="23" cm="1">
        <f t="array" ref="O438">SUM(IF((LEFT('2-1 采购订单物料明细表报表导出'!$K:$K,7)=O$1)*('2-1 采购订单物料明细表报表导出'!$D:$D=$A438),'2-1 采购订单物料明细表报表导出'!$H:$H,0))</f>
        <v>0</v>
      </c>
    </row>
    <row r="439" ht="29" spans="1:15">
      <c r="A439" s="20" t="s">
        <v>3746</v>
      </c>
      <c r="B439" s="26" t="s">
        <v>2128</v>
      </c>
      <c r="C439" s="27" t="s">
        <v>2129</v>
      </c>
      <c r="D439" s="23" cm="1">
        <f t="array" ref="D439">SUM(IF((LEFT('2-1 采购订单物料明细表报表导出'!$K:$K,7)=D$1)*('2-1 采购订单物料明细表报表导出'!$D:$D=$A439),'2-1 采购订单物料明细表报表导出'!$H:$H,0))</f>
        <v>0</v>
      </c>
      <c r="E439" s="23" cm="1">
        <f t="array" ref="E439">SUM(IF((LEFT('2-1 采购订单物料明细表报表导出'!$K:$K,7)=E$1)*('2-1 采购订单物料明细表报表导出'!$D:$D=$A439),'2-1 采购订单物料明细表报表导出'!$H:$H,0))</f>
        <v>0</v>
      </c>
      <c r="F439" s="23" cm="1">
        <f t="array" ref="F439">SUM(IF((LEFT('2-1 采购订单物料明细表报表导出'!$K:$K,7)=F$1)*('2-1 采购订单物料明细表报表导出'!$D:$D=$A439),'2-1 采购订单物料明细表报表导出'!$H:$H,0))</f>
        <v>0</v>
      </c>
      <c r="G439" s="23" cm="1">
        <f t="array" ref="G439">SUM(IF((LEFT('2-1 采购订单物料明细表报表导出'!$K:$K,7)=G$1)*('2-1 采购订单物料明细表报表导出'!$D:$D=$A439),'2-1 采购订单物料明细表报表导出'!$H:$H,0))</f>
        <v>0</v>
      </c>
      <c r="H439" s="23" cm="1">
        <f t="array" ref="H439">SUM(IF((LEFT('2-1 采购订单物料明细表报表导出'!$K:$K,7)=H$1)*('2-1 采购订单物料明细表报表导出'!$D:$D=$A439),'2-1 采购订单物料明细表报表导出'!$H:$H,0))</f>
        <v>0</v>
      </c>
      <c r="I439" s="23" cm="1">
        <f t="array" ref="I439">SUM(IF((LEFT('2-1 采购订单物料明细表报表导出'!$K:$K,7)=I$1)*('2-1 采购订单物料明细表报表导出'!$D:$D=$A439),'2-1 采购订单物料明细表报表导出'!$H:$H,0))</f>
        <v>0</v>
      </c>
      <c r="J439" s="23" cm="1">
        <f t="array" ref="J439">SUM(IF((LEFT('2-1 采购订单物料明细表报表导出'!$K:$K,7)=J$1)*('2-1 采购订单物料明细表报表导出'!$D:$D=$A439),'2-1 采购订单物料明细表报表导出'!$H:$H,0))</f>
        <v>0</v>
      </c>
      <c r="K439" s="23" cm="1">
        <f t="array" ref="K439">SUM(IF((LEFT('2-1 采购订单物料明细表报表导出'!$K:$K,7)=K$1)*('2-1 采购订单物料明细表报表导出'!$D:$D=$A439),'2-1 采购订单物料明细表报表导出'!$H:$H,0))</f>
        <v>0</v>
      </c>
      <c r="L439" s="23" cm="1">
        <f t="array" ref="L439">SUM(IF((LEFT('2-1 采购订单物料明细表报表导出'!$K:$K,7)=L$1)*('2-1 采购订单物料明细表报表导出'!$D:$D=$A439),'2-1 采购订单物料明细表报表导出'!$H:$H,0))</f>
        <v>0</v>
      </c>
      <c r="M439" s="23" cm="1">
        <f t="array" ref="M439">SUM(IF((LEFT('2-1 采购订单物料明细表报表导出'!$K:$K,7)=M$1)*('2-1 采购订单物料明细表报表导出'!$D:$D=$A439),'2-1 采购订单物料明细表报表导出'!$H:$H,0))</f>
        <v>0</v>
      </c>
      <c r="N439" s="23" cm="1">
        <f t="array" ref="N439">SUM(IF((LEFT('2-1 采购订单物料明细表报表导出'!$K:$K,7)=N$1)*('2-1 采购订单物料明细表报表导出'!$D:$D=$A439),'2-1 采购订单物料明细表报表导出'!$H:$H,0))</f>
        <v>0</v>
      </c>
      <c r="O439" s="23" cm="1">
        <f t="array" ref="O439">SUM(IF((LEFT('2-1 采购订单物料明细表报表导出'!$K:$K,7)=O$1)*('2-1 采购订单物料明细表报表导出'!$D:$D=$A439),'2-1 采购订单物料明细表报表导出'!$H:$H,0))</f>
        <v>0</v>
      </c>
    </row>
    <row r="440" ht="29" spans="1:15">
      <c r="A440" s="20" t="s">
        <v>3747</v>
      </c>
      <c r="B440" s="26" t="s">
        <v>2128</v>
      </c>
      <c r="C440" s="27" t="s">
        <v>2129</v>
      </c>
      <c r="D440" s="23" cm="1">
        <f t="array" ref="D440">SUM(IF((LEFT('2-1 采购订单物料明细表报表导出'!$K:$K,7)=D$1)*('2-1 采购订单物料明细表报表导出'!$D:$D=$A440),'2-1 采购订单物料明细表报表导出'!$H:$H,0))</f>
        <v>0</v>
      </c>
      <c r="E440" s="23" cm="1">
        <f t="array" ref="E440">SUM(IF((LEFT('2-1 采购订单物料明细表报表导出'!$K:$K,7)=E$1)*('2-1 采购订单物料明细表报表导出'!$D:$D=$A440),'2-1 采购订单物料明细表报表导出'!$H:$H,0))</f>
        <v>0</v>
      </c>
      <c r="F440" s="23" cm="1">
        <f t="array" ref="F440">SUM(IF((LEFT('2-1 采购订单物料明细表报表导出'!$K:$K,7)=F$1)*('2-1 采购订单物料明细表报表导出'!$D:$D=$A440),'2-1 采购订单物料明细表报表导出'!$H:$H,0))</f>
        <v>0</v>
      </c>
      <c r="G440" s="23" cm="1">
        <f t="array" ref="G440">SUM(IF((LEFT('2-1 采购订单物料明细表报表导出'!$K:$K,7)=G$1)*('2-1 采购订单物料明细表报表导出'!$D:$D=$A440),'2-1 采购订单物料明细表报表导出'!$H:$H,0))</f>
        <v>0</v>
      </c>
      <c r="H440" s="23" cm="1">
        <f t="array" ref="H440">SUM(IF((LEFT('2-1 采购订单物料明细表报表导出'!$K:$K,7)=H$1)*('2-1 采购订单物料明细表报表导出'!$D:$D=$A440),'2-1 采购订单物料明细表报表导出'!$H:$H,0))</f>
        <v>0</v>
      </c>
      <c r="I440" s="23" cm="1">
        <f t="array" ref="I440">SUM(IF((LEFT('2-1 采购订单物料明细表报表导出'!$K:$K,7)=I$1)*('2-1 采购订单物料明细表报表导出'!$D:$D=$A440),'2-1 采购订单物料明细表报表导出'!$H:$H,0))</f>
        <v>0</v>
      </c>
      <c r="J440" s="23" cm="1">
        <f t="array" ref="J440">SUM(IF((LEFT('2-1 采购订单物料明细表报表导出'!$K:$K,7)=J$1)*('2-1 采购订单物料明细表报表导出'!$D:$D=$A440),'2-1 采购订单物料明细表报表导出'!$H:$H,0))</f>
        <v>0</v>
      </c>
      <c r="K440" s="23" cm="1">
        <f t="array" ref="K440">SUM(IF((LEFT('2-1 采购订单物料明细表报表导出'!$K:$K,7)=K$1)*('2-1 采购订单物料明细表报表导出'!$D:$D=$A440),'2-1 采购订单物料明细表报表导出'!$H:$H,0))</f>
        <v>0</v>
      </c>
      <c r="L440" s="23" cm="1">
        <f t="array" ref="L440">SUM(IF((LEFT('2-1 采购订单物料明细表报表导出'!$K:$K,7)=L$1)*('2-1 采购订单物料明细表报表导出'!$D:$D=$A440),'2-1 采购订单物料明细表报表导出'!$H:$H,0))</f>
        <v>0</v>
      </c>
      <c r="M440" s="23" cm="1">
        <f t="array" ref="M440">SUM(IF((LEFT('2-1 采购订单物料明细表报表导出'!$K:$K,7)=M$1)*('2-1 采购订单物料明细表报表导出'!$D:$D=$A440),'2-1 采购订单物料明细表报表导出'!$H:$H,0))</f>
        <v>0</v>
      </c>
      <c r="N440" s="23" cm="1">
        <f t="array" ref="N440">SUM(IF((LEFT('2-1 采购订单物料明细表报表导出'!$K:$K,7)=N$1)*('2-1 采购订单物料明细表报表导出'!$D:$D=$A440),'2-1 采购订单物料明细表报表导出'!$H:$H,0))</f>
        <v>0</v>
      </c>
      <c r="O440" s="23" cm="1">
        <f t="array" ref="O440">SUM(IF((LEFT('2-1 采购订单物料明细表报表导出'!$K:$K,7)=O$1)*('2-1 采购订单物料明细表报表导出'!$D:$D=$A440),'2-1 采购订单物料明细表报表导出'!$H:$H,0))</f>
        <v>0</v>
      </c>
    </row>
    <row r="441" ht="29" spans="1:15">
      <c r="A441" s="20" t="s">
        <v>3748</v>
      </c>
      <c r="B441" s="26" t="s">
        <v>2128</v>
      </c>
      <c r="C441" s="27" t="s">
        <v>2129</v>
      </c>
      <c r="D441" s="23" cm="1">
        <f t="array" ref="D441">SUM(IF((LEFT('2-1 采购订单物料明细表报表导出'!$K:$K,7)=D$1)*('2-1 采购订单物料明细表报表导出'!$D:$D=$A441),'2-1 采购订单物料明细表报表导出'!$H:$H,0))</f>
        <v>0</v>
      </c>
      <c r="E441" s="23" cm="1">
        <f t="array" ref="E441">SUM(IF((LEFT('2-1 采购订单物料明细表报表导出'!$K:$K,7)=E$1)*('2-1 采购订单物料明细表报表导出'!$D:$D=$A441),'2-1 采购订单物料明细表报表导出'!$H:$H,0))</f>
        <v>0</v>
      </c>
      <c r="F441" s="23" cm="1">
        <f t="array" ref="F441">SUM(IF((LEFT('2-1 采购订单物料明细表报表导出'!$K:$K,7)=F$1)*('2-1 采购订单物料明细表报表导出'!$D:$D=$A441),'2-1 采购订单物料明细表报表导出'!$H:$H,0))</f>
        <v>0</v>
      </c>
      <c r="G441" s="23" cm="1">
        <f t="array" ref="G441">SUM(IF((LEFT('2-1 采购订单物料明细表报表导出'!$K:$K,7)=G$1)*('2-1 采购订单物料明细表报表导出'!$D:$D=$A441),'2-1 采购订单物料明细表报表导出'!$H:$H,0))</f>
        <v>0</v>
      </c>
      <c r="H441" s="23" cm="1">
        <f t="array" ref="H441">SUM(IF((LEFT('2-1 采购订单物料明细表报表导出'!$K:$K,7)=H$1)*('2-1 采购订单物料明细表报表导出'!$D:$D=$A441),'2-1 采购订单物料明细表报表导出'!$H:$H,0))</f>
        <v>0</v>
      </c>
      <c r="I441" s="23" cm="1">
        <f t="array" ref="I441">SUM(IF((LEFT('2-1 采购订单物料明细表报表导出'!$K:$K,7)=I$1)*('2-1 采购订单物料明细表报表导出'!$D:$D=$A441),'2-1 采购订单物料明细表报表导出'!$H:$H,0))</f>
        <v>0</v>
      </c>
      <c r="J441" s="23" cm="1">
        <f t="array" ref="J441">SUM(IF((LEFT('2-1 采购订单物料明细表报表导出'!$K:$K,7)=J$1)*('2-1 采购订单物料明细表报表导出'!$D:$D=$A441),'2-1 采购订单物料明细表报表导出'!$H:$H,0))</f>
        <v>0</v>
      </c>
      <c r="K441" s="23" cm="1">
        <f t="array" ref="K441">SUM(IF((LEFT('2-1 采购订单物料明细表报表导出'!$K:$K,7)=K$1)*('2-1 采购订单物料明细表报表导出'!$D:$D=$A441),'2-1 采购订单物料明细表报表导出'!$H:$H,0))</f>
        <v>0</v>
      </c>
      <c r="L441" s="23" cm="1">
        <f t="array" ref="L441">SUM(IF((LEFT('2-1 采购订单物料明细表报表导出'!$K:$K,7)=L$1)*('2-1 采购订单物料明细表报表导出'!$D:$D=$A441),'2-1 采购订单物料明细表报表导出'!$H:$H,0))</f>
        <v>0</v>
      </c>
      <c r="M441" s="23" cm="1">
        <f t="array" ref="M441">SUM(IF((LEFT('2-1 采购订单物料明细表报表导出'!$K:$K,7)=M$1)*('2-1 采购订单物料明细表报表导出'!$D:$D=$A441),'2-1 采购订单物料明细表报表导出'!$H:$H,0))</f>
        <v>0</v>
      </c>
      <c r="N441" s="23" cm="1">
        <f t="array" ref="N441">SUM(IF((LEFT('2-1 采购订单物料明细表报表导出'!$K:$K,7)=N$1)*('2-1 采购订单物料明细表报表导出'!$D:$D=$A441),'2-1 采购订单物料明细表报表导出'!$H:$H,0))</f>
        <v>0</v>
      </c>
      <c r="O441" s="23" cm="1">
        <f t="array" ref="O441">SUM(IF((LEFT('2-1 采购订单物料明细表报表导出'!$K:$K,7)=O$1)*('2-1 采购订单物料明细表报表导出'!$D:$D=$A441),'2-1 采购订单物料明细表报表导出'!$H:$H,0))</f>
        <v>0</v>
      </c>
    </row>
    <row r="442" ht="29" spans="1:15">
      <c r="A442" s="20" t="s">
        <v>3749</v>
      </c>
      <c r="B442" s="26" t="s">
        <v>2128</v>
      </c>
      <c r="C442" s="27" t="s">
        <v>2129</v>
      </c>
      <c r="D442" s="23" cm="1">
        <f t="array" ref="D442">SUM(IF((LEFT('2-1 采购订单物料明细表报表导出'!$K:$K,7)=D$1)*('2-1 采购订单物料明细表报表导出'!$D:$D=$A442),'2-1 采购订单物料明细表报表导出'!$H:$H,0))</f>
        <v>0</v>
      </c>
      <c r="E442" s="23" cm="1">
        <f t="array" ref="E442">SUM(IF((LEFT('2-1 采购订单物料明细表报表导出'!$K:$K,7)=E$1)*('2-1 采购订单物料明细表报表导出'!$D:$D=$A442),'2-1 采购订单物料明细表报表导出'!$H:$H,0))</f>
        <v>0</v>
      </c>
      <c r="F442" s="23" cm="1">
        <f t="array" ref="F442">SUM(IF((LEFT('2-1 采购订单物料明细表报表导出'!$K:$K,7)=F$1)*('2-1 采购订单物料明细表报表导出'!$D:$D=$A442),'2-1 采购订单物料明细表报表导出'!$H:$H,0))</f>
        <v>0</v>
      </c>
      <c r="G442" s="23" cm="1">
        <f t="array" ref="G442">SUM(IF((LEFT('2-1 采购订单物料明细表报表导出'!$K:$K,7)=G$1)*('2-1 采购订单物料明细表报表导出'!$D:$D=$A442),'2-1 采购订单物料明细表报表导出'!$H:$H,0))</f>
        <v>0</v>
      </c>
      <c r="H442" s="23" cm="1">
        <f t="array" ref="H442">SUM(IF((LEFT('2-1 采购订单物料明细表报表导出'!$K:$K,7)=H$1)*('2-1 采购订单物料明细表报表导出'!$D:$D=$A442),'2-1 采购订单物料明细表报表导出'!$H:$H,0))</f>
        <v>0</v>
      </c>
      <c r="I442" s="23" cm="1">
        <f t="array" ref="I442">SUM(IF((LEFT('2-1 采购订单物料明细表报表导出'!$K:$K,7)=I$1)*('2-1 采购订单物料明细表报表导出'!$D:$D=$A442),'2-1 采购订单物料明细表报表导出'!$H:$H,0))</f>
        <v>0</v>
      </c>
      <c r="J442" s="23" cm="1">
        <f t="array" ref="J442">SUM(IF((LEFT('2-1 采购订单物料明细表报表导出'!$K:$K,7)=J$1)*('2-1 采购订单物料明细表报表导出'!$D:$D=$A442),'2-1 采购订单物料明细表报表导出'!$H:$H,0))</f>
        <v>0</v>
      </c>
      <c r="K442" s="23" cm="1">
        <f t="array" ref="K442">SUM(IF((LEFT('2-1 采购订单物料明细表报表导出'!$K:$K,7)=K$1)*('2-1 采购订单物料明细表报表导出'!$D:$D=$A442),'2-1 采购订单物料明细表报表导出'!$H:$H,0))</f>
        <v>0</v>
      </c>
      <c r="L442" s="23" cm="1">
        <f t="array" ref="L442">SUM(IF((LEFT('2-1 采购订单物料明细表报表导出'!$K:$K,7)=L$1)*('2-1 采购订单物料明细表报表导出'!$D:$D=$A442),'2-1 采购订单物料明细表报表导出'!$H:$H,0))</f>
        <v>0</v>
      </c>
      <c r="M442" s="23" cm="1">
        <f t="array" ref="M442">SUM(IF((LEFT('2-1 采购订单物料明细表报表导出'!$K:$K,7)=M$1)*('2-1 采购订单物料明细表报表导出'!$D:$D=$A442),'2-1 采购订单物料明细表报表导出'!$H:$H,0))</f>
        <v>0</v>
      </c>
      <c r="N442" s="23" cm="1">
        <f t="array" ref="N442">SUM(IF((LEFT('2-1 采购订单物料明细表报表导出'!$K:$K,7)=N$1)*('2-1 采购订单物料明细表报表导出'!$D:$D=$A442),'2-1 采购订单物料明细表报表导出'!$H:$H,0))</f>
        <v>0</v>
      </c>
      <c r="O442" s="23" cm="1">
        <f t="array" ref="O442">SUM(IF((LEFT('2-1 采购订单物料明细表报表导出'!$K:$K,7)=O$1)*('2-1 采购订单物料明细表报表导出'!$D:$D=$A442),'2-1 采购订单物料明细表报表导出'!$H:$H,0))</f>
        <v>0</v>
      </c>
    </row>
    <row r="443" ht="29" spans="1:15">
      <c r="A443" s="20" t="s">
        <v>3750</v>
      </c>
      <c r="B443" s="26" t="s">
        <v>2128</v>
      </c>
      <c r="C443" s="27" t="s">
        <v>2129</v>
      </c>
      <c r="D443" s="23" cm="1">
        <f t="array" ref="D443">SUM(IF((LEFT('2-1 采购订单物料明细表报表导出'!$K:$K,7)=D$1)*('2-1 采购订单物料明细表报表导出'!$D:$D=$A443),'2-1 采购订单物料明细表报表导出'!$H:$H,0))</f>
        <v>0</v>
      </c>
      <c r="E443" s="23" cm="1">
        <f t="array" ref="E443">SUM(IF((LEFT('2-1 采购订单物料明细表报表导出'!$K:$K,7)=E$1)*('2-1 采购订单物料明细表报表导出'!$D:$D=$A443),'2-1 采购订单物料明细表报表导出'!$H:$H,0))</f>
        <v>0</v>
      </c>
      <c r="F443" s="23" cm="1">
        <f t="array" ref="F443">SUM(IF((LEFT('2-1 采购订单物料明细表报表导出'!$K:$K,7)=F$1)*('2-1 采购订单物料明细表报表导出'!$D:$D=$A443),'2-1 采购订单物料明细表报表导出'!$H:$H,0))</f>
        <v>0</v>
      </c>
      <c r="G443" s="23" cm="1">
        <f t="array" ref="G443">SUM(IF((LEFT('2-1 采购订单物料明细表报表导出'!$K:$K,7)=G$1)*('2-1 采购订单物料明细表报表导出'!$D:$D=$A443),'2-1 采购订单物料明细表报表导出'!$H:$H,0))</f>
        <v>0</v>
      </c>
      <c r="H443" s="23" cm="1">
        <f t="array" ref="H443">SUM(IF((LEFT('2-1 采购订单物料明细表报表导出'!$K:$K,7)=H$1)*('2-1 采购订单物料明细表报表导出'!$D:$D=$A443),'2-1 采购订单物料明细表报表导出'!$H:$H,0))</f>
        <v>0</v>
      </c>
      <c r="I443" s="23" cm="1">
        <f t="array" ref="I443">SUM(IF((LEFT('2-1 采购订单物料明细表报表导出'!$K:$K,7)=I$1)*('2-1 采购订单物料明细表报表导出'!$D:$D=$A443),'2-1 采购订单物料明细表报表导出'!$H:$H,0))</f>
        <v>0</v>
      </c>
      <c r="J443" s="23" cm="1">
        <f t="array" ref="J443">SUM(IF((LEFT('2-1 采购订单物料明细表报表导出'!$K:$K,7)=J$1)*('2-1 采购订单物料明细表报表导出'!$D:$D=$A443),'2-1 采购订单物料明细表报表导出'!$H:$H,0))</f>
        <v>0</v>
      </c>
      <c r="K443" s="23" cm="1">
        <f t="array" ref="K443">SUM(IF((LEFT('2-1 采购订单物料明细表报表导出'!$K:$K,7)=K$1)*('2-1 采购订单物料明细表报表导出'!$D:$D=$A443),'2-1 采购订单物料明细表报表导出'!$H:$H,0))</f>
        <v>0</v>
      </c>
      <c r="L443" s="23" cm="1">
        <f t="array" ref="L443">SUM(IF((LEFT('2-1 采购订单物料明细表报表导出'!$K:$K,7)=L$1)*('2-1 采购订单物料明细表报表导出'!$D:$D=$A443),'2-1 采购订单物料明细表报表导出'!$H:$H,0))</f>
        <v>0</v>
      </c>
      <c r="M443" s="23" cm="1">
        <f t="array" ref="M443">SUM(IF((LEFT('2-1 采购订单物料明细表报表导出'!$K:$K,7)=M$1)*('2-1 采购订单物料明细表报表导出'!$D:$D=$A443),'2-1 采购订单物料明细表报表导出'!$H:$H,0))</f>
        <v>0</v>
      </c>
      <c r="N443" s="23" cm="1">
        <f t="array" ref="N443">SUM(IF((LEFT('2-1 采购订单物料明细表报表导出'!$K:$K,7)=N$1)*('2-1 采购订单物料明细表报表导出'!$D:$D=$A443),'2-1 采购订单物料明细表报表导出'!$H:$H,0))</f>
        <v>0</v>
      </c>
      <c r="O443" s="23" cm="1">
        <f t="array" ref="O443">SUM(IF((LEFT('2-1 采购订单物料明细表报表导出'!$K:$K,7)=O$1)*('2-1 采购订单物料明细表报表导出'!$D:$D=$A443),'2-1 采购订单物料明细表报表导出'!$H:$H,0))</f>
        <v>0</v>
      </c>
    </row>
    <row r="444" ht="29" spans="1:15">
      <c r="A444" s="20" t="s">
        <v>3751</v>
      </c>
      <c r="B444" s="26" t="s">
        <v>2128</v>
      </c>
      <c r="C444" s="27" t="s">
        <v>2129</v>
      </c>
      <c r="D444" s="23" cm="1">
        <f t="array" ref="D444">SUM(IF((LEFT('2-1 采购订单物料明细表报表导出'!$K:$K,7)=D$1)*('2-1 采购订单物料明细表报表导出'!$D:$D=$A444),'2-1 采购订单物料明细表报表导出'!$H:$H,0))</f>
        <v>0</v>
      </c>
      <c r="E444" s="23" cm="1">
        <f t="array" ref="E444">SUM(IF((LEFT('2-1 采购订单物料明细表报表导出'!$K:$K,7)=E$1)*('2-1 采购订单物料明细表报表导出'!$D:$D=$A444),'2-1 采购订单物料明细表报表导出'!$H:$H,0))</f>
        <v>0</v>
      </c>
      <c r="F444" s="23" cm="1">
        <f t="array" ref="F444">SUM(IF((LEFT('2-1 采购订单物料明细表报表导出'!$K:$K,7)=F$1)*('2-1 采购订单物料明细表报表导出'!$D:$D=$A444),'2-1 采购订单物料明细表报表导出'!$H:$H,0))</f>
        <v>0</v>
      </c>
      <c r="G444" s="23" cm="1">
        <f t="array" ref="G444">SUM(IF((LEFT('2-1 采购订单物料明细表报表导出'!$K:$K,7)=G$1)*('2-1 采购订单物料明细表报表导出'!$D:$D=$A444),'2-1 采购订单物料明细表报表导出'!$H:$H,0))</f>
        <v>0</v>
      </c>
      <c r="H444" s="23" cm="1">
        <f t="array" ref="H444">SUM(IF((LEFT('2-1 采购订单物料明细表报表导出'!$K:$K,7)=H$1)*('2-1 采购订单物料明细表报表导出'!$D:$D=$A444),'2-1 采购订单物料明细表报表导出'!$H:$H,0))</f>
        <v>0</v>
      </c>
      <c r="I444" s="23" cm="1">
        <f t="array" ref="I444">SUM(IF((LEFT('2-1 采购订单物料明细表报表导出'!$K:$K,7)=I$1)*('2-1 采购订单物料明细表报表导出'!$D:$D=$A444),'2-1 采购订单物料明细表报表导出'!$H:$H,0))</f>
        <v>0</v>
      </c>
      <c r="J444" s="23" cm="1">
        <f t="array" ref="J444">SUM(IF((LEFT('2-1 采购订单物料明细表报表导出'!$K:$K,7)=J$1)*('2-1 采购订单物料明细表报表导出'!$D:$D=$A444),'2-1 采购订单物料明细表报表导出'!$H:$H,0))</f>
        <v>0</v>
      </c>
      <c r="K444" s="23" cm="1">
        <f t="array" ref="K444">SUM(IF((LEFT('2-1 采购订单物料明细表报表导出'!$K:$K,7)=K$1)*('2-1 采购订单物料明细表报表导出'!$D:$D=$A444),'2-1 采购订单物料明细表报表导出'!$H:$H,0))</f>
        <v>0</v>
      </c>
      <c r="L444" s="23" cm="1">
        <f t="array" ref="L444">SUM(IF((LEFT('2-1 采购订单物料明细表报表导出'!$K:$K,7)=L$1)*('2-1 采购订单物料明细表报表导出'!$D:$D=$A444),'2-1 采购订单物料明细表报表导出'!$H:$H,0))</f>
        <v>0</v>
      </c>
      <c r="M444" s="23" cm="1">
        <f t="array" ref="M444">SUM(IF((LEFT('2-1 采购订单物料明细表报表导出'!$K:$K,7)=M$1)*('2-1 采购订单物料明细表报表导出'!$D:$D=$A444),'2-1 采购订单物料明细表报表导出'!$H:$H,0))</f>
        <v>0</v>
      </c>
      <c r="N444" s="23" cm="1">
        <f t="array" ref="N444">SUM(IF((LEFT('2-1 采购订单物料明细表报表导出'!$K:$K,7)=N$1)*('2-1 采购订单物料明细表报表导出'!$D:$D=$A444),'2-1 采购订单物料明细表报表导出'!$H:$H,0))</f>
        <v>0</v>
      </c>
      <c r="O444" s="23" cm="1">
        <f t="array" ref="O444">SUM(IF((LEFT('2-1 采购订单物料明细表报表导出'!$K:$K,7)=O$1)*('2-1 采购订单物料明细表报表导出'!$D:$D=$A444),'2-1 采购订单物料明细表报表导出'!$H:$H,0))</f>
        <v>0</v>
      </c>
    </row>
    <row r="445" ht="29" spans="1:15">
      <c r="A445" s="28" t="s">
        <v>3752</v>
      </c>
      <c r="B445" s="26" t="s">
        <v>2128</v>
      </c>
      <c r="C445" s="27" t="s">
        <v>2129</v>
      </c>
      <c r="D445" s="23" cm="1">
        <f t="array" ref="D445">SUM(IF((LEFT('2-1 采购订单物料明细表报表导出'!$K:$K,7)=D$1)*('2-1 采购订单物料明细表报表导出'!$D:$D=$A445),'2-1 采购订单物料明细表报表导出'!$H:$H,0))</f>
        <v>0</v>
      </c>
      <c r="E445" s="23" cm="1">
        <f t="array" ref="E445">SUM(IF((LEFT('2-1 采购订单物料明细表报表导出'!$K:$K,7)=E$1)*('2-1 采购订单物料明细表报表导出'!$D:$D=$A445),'2-1 采购订单物料明细表报表导出'!$H:$H,0))</f>
        <v>0</v>
      </c>
      <c r="F445" s="23" cm="1">
        <f t="array" ref="F445">SUM(IF((LEFT('2-1 采购订单物料明细表报表导出'!$K:$K,7)=F$1)*('2-1 采购订单物料明细表报表导出'!$D:$D=$A445),'2-1 采购订单物料明细表报表导出'!$H:$H,0))</f>
        <v>0</v>
      </c>
      <c r="G445" s="23" cm="1">
        <f t="array" ref="G445">SUM(IF((LEFT('2-1 采购订单物料明细表报表导出'!$K:$K,7)=G$1)*('2-1 采购订单物料明细表报表导出'!$D:$D=$A445),'2-1 采购订单物料明细表报表导出'!$H:$H,0))</f>
        <v>0</v>
      </c>
      <c r="H445" s="23" cm="1">
        <f t="array" ref="H445">SUM(IF((LEFT('2-1 采购订单物料明细表报表导出'!$K:$K,7)=H$1)*('2-1 采购订单物料明细表报表导出'!$D:$D=$A445),'2-1 采购订单物料明细表报表导出'!$H:$H,0))</f>
        <v>0</v>
      </c>
      <c r="I445" s="23" cm="1">
        <f t="array" ref="I445">SUM(IF((LEFT('2-1 采购订单物料明细表报表导出'!$K:$K,7)=I$1)*('2-1 采购订单物料明细表报表导出'!$D:$D=$A445),'2-1 采购订单物料明细表报表导出'!$H:$H,0))</f>
        <v>0</v>
      </c>
      <c r="J445" s="23" cm="1">
        <f t="array" ref="J445">SUM(IF((LEFT('2-1 采购订单物料明细表报表导出'!$K:$K,7)=J$1)*('2-1 采购订单物料明细表报表导出'!$D:$D=$A445),'2-1 采购订单物料明细表报表导出'!$H:$H,0))</f>
        <v>0</v>
      </c>
      <c r="K445" s="23" cm="1">
        <f t="array" ref="K445">SUM(IF((LEFT('2-1 采购订单物料明细表报表导出'!$K:$K,7)=K$1)*('2-1 采购订单物料明细表报表导出'!$D:$D=$A445),'2-1 采购订单物料明细表报表导出'!$H:$H,0))</f>
        <v>0</v>
      </c>
      <c r="L445" s="23" cm="1">
        <f t="array" ref="L445">SUM(IF((LEFT('2-1 采购订单物料明细表报表导出'!$K:$K,7)=L$1)*('2-1 采购订单物料明细表报表导出'!$D:$D=$A445),'2-1 采购订单物料明细表报表导出'!$H:$H,0))</f>
        <v>0</v>
      </c>
      <c r="M445" s="23" cm="1">
        <f t="array" ref="M445">SUM(IF((LEFT('2-1 采购订单物料明细表报表导出'!$K:$K,7)=M$1)*('2-1 采购订单物料明细表报表导出'!$D:$D=$A445),'2-1 采购订单物料明细表报表导出'!$H:$H,0))</f>
        <v>0</v>
      </c>
      <c r="N445" s="23" cm="1">
        <f t="array" ref="N445">SUM(IF((LEFT('2-1 采购订单物料明细表报表导出'!$K:$K,7)=N$1)*('2-1 采购订单物料明细表报表导出'!$D:$D=$A445),'2-1 采购订单物料明细表报表导出'!$H:$H,0))</f>
        <v>0</v>
      </c>
      <c r="O445" s="23" cm="1">
        <f t="array" ref="O445">SUM(IF((LEFT('2-1 采购订单物料明细表报表导出'!$K:$K,7)=O$1)*('2-1 采购订单物料明细表报表导出'!$D:$D=$A445),'2-1 采购订单物料明细表报表导出'!$H:$H,0))</f>
        <v>0</v>
      </c>
    </row>
    <row r="446" ht="29" spans="1:15">
      <c r="A446" s="20" t="s">
        <v>3753</v>
      </c>
      <c r="B446" s="26" t="s">
        <v>2128</v>
      </c>
      <c r="C446" s="27" t="s">
        <v>2129</v>
      </c>
      <c r="D446" s="23" cm="1">
        <f t="array" ref="D446">SUM(IF((LEFT('2-1 采购订单物料明细表报表导出'!$K:$K,7)=D$1)*('2-1 采购订单物料明细表报表导出'!$D:$D=$A446),'2-1 采购订单物料明细表报表导出'!$H:$H,0))</f>
        <v>0</v>
      </c>
      <c r="E446" s="23" cm="1">
        <f t="array" ref="E446">SUM(IF((LEFT('2-1 采购订单物料明细表报表导出'!$K:$K,7)=E$1)*('2-1 采购订单物料明细表报表导出'!$D:$D=$A446),'2-1 采购订单物料明细表报表导出'!$H:$H,0))</f>
        <v>0</v>
      </c>
      <c r="F446" s="23" cm="1">
        <f t="array" ref="F446">SUM(IF((LEFT('2-1 采购订单物料明细表报表导出'!$K:$K,7)=F$1)*('2-1 采购订单物料明细表报表导出'!$D:$D=$A446),'2-1 采购订单物料明细表报表导出'!$H:$H,0))</f>
        <v>0</v>
      </c>
      <c r="G446" s="23" cm="1">
        <f t="array" ref="G446">SUM(IF((LEFT('2-1 采购订单物料明细表报表导出'!$K:$K,7)=G$1)*('2-1 采购订单物料明细表报表导出'!$D:$D=$A446),'2-1 采购订单物料明细表报表导出'!$H:$H,0))</f>
        <v>0</v>
      </c>
      <c r="H446" s="23" cm="1">
        <f t="array" ref="H446">SUM(IF((LEFT('2-1 采购订单物料明细表报表导出'!$K:$K,7)=H$1)*('2-1 采购订单物料明细表报表导出'!$D:$D=$A446),'2-1 采购订单物料明细表报表导出'!$H:$H,0))</f>
        <v>0</v>
      </c>
      <c r="I446" s="23" cm="1">
        <f t="array" ref="I446">SUM(IF((LEFT('2-1 采购订单物料明细表报表导出'!$K:$K,7)=I$1)*('2-1 采购订单物料明细表报表导出'!$D:$D=$A446),'2-1 采购订单物料明细表报表导出'!$H:$H,0))</f>
        <v>0</v>
      </c>
      <c r="J446" s="23" cm="1">
        <f t="array" ref="J446">SUM(IF((LEFT('2-1 采购订单物料明细表报表导出'!$K:$K,7)=J$1)*('2-1 采购订单物料明细表报表导出'!$D:$D=$A446),'2-1 采购订单物料明细表报表导出'!$H:$H,0))</f>
        <v>0</v>
      </c>
      <c r="K446" s="23" cm="1">
        <f t="array" ref="K446">SUM(IF((LEFT('2-1 采购订单物料明细表报表导出'!$K:$K,7)=K$1)*('2-1 采购订单物料明细表报表导出'!$D:$D=$A446),'2-1 采购订单物料明细表报表导出'!$H:$H,0))</f>
        <v>0</v>
      </c>
      <c r="L446" s="23" cm="1">
        <f t="array" ref="L446">SUM(IF((LEFT('2-1 采购订单物料明细表报表导出'!$K:$K,7)=L$1)*('2-1 采购订单物料明细表报表导出'!$D:$D=$A446),'2-1 采购订单物料明细表报表导出'!$H:$H,0))</f>
        <v>0</v>
      </c>
      <c r="M446" s="23" cm="1">
        <f t="array" ref="M446">SUM(IF((LEFT('2-1 采购订单物料明细表报表导出'!$K:$K,7)=M$1)*('2-1 采购订单物料明细表报表导出'!$D:$D=$A446),'2-1 采购订单物料明细表报表导出'!$H:$H,0))</f>
        <v>0</v>
      </c>
      <c r="N446" s="23" cm="1">
        <f t="array" ref="N446">SUM(IF((LEFT('2-1 采购订单物料明细表报表导出'!$K:$K,7)=N$1)*('2-1 采购订单物料明细表报表导出'!$D:$D=$A446),'2-1 采购订单物料明细表报表导出'!$H:$H,0))</f>
        <v>0</v>
      </c>
      <c r="O446" s="23" cm="1">
        <f t="array" ref="O446">SUM(IF((LEFT('2-1 采购订单物料明细表报表导出'!$K:$K,7)=O$1)*('2-1 采购订单物料明细表报表导出'!$D:$D=$A446),'2-1 采购订单物料明细表报表导出'!$H:$H,0))</f>
        <v>0</v>
      </c>
    </row>
    <row r="447" ht="29" spans="1:15">
      <c r="A447" s="20" t="s">
        <v>3754</v>
      </c>
      <c r="B447" s="26" t="s">
        <v>2128</v>
      </c>
      <c r="C447" s="27" t="s">
        <v>2129</v>
      </c>
      <c r="D447" s="23" cm="1">
        <f t="array" ref="D447">SUM(IF((LEFT('2-1 采购订单物料明细表报表导出'!$K:$K,7)=D$1)*('2-1 采购订单物料明细表报表导出'!$D:$D=$A447),'2-1 采购订单物料明细表报表导出'!$H:$H,0))</f>
        <v>0</v>
      </c>
      <c r="E447" s="23" cm="1">
        <f t="array" ref="E447">SUM(IF((LEFT('2-1 采购订单物料明细表报表导出'!$K:$K,7)=E$1)*('2-1 采购订单物料明细表报表导出'!$D:$D=$A447),'2-1 采购订单物料明细表报表导出'!$H:$H,0))</f>
        <v>0</v>
      </c>
      <c r="F447" s="23" cm="1">
        <f t="array" ref="F447">SUM(IF((LEFT('2-1 采购订单物料明细表报表导出'!$K:$K,7)=F$1)*('2-1 采购订单物料明细表报表导出'!$D:$D=$A447),'2-1 采购订单物料明细表报表导出'!$H:$H,0))</f>
        <v>0</v>
      </c>
      <c r="G447" s="23" cm="1">
        <f t="array" ref="G447">SUM(IF((LEFT('2-1 采购订单物料明细表报表导出'!$K:$K,7)=G$1)*('2-1 采购订单物料明细表报表导出'!$D:$D=$A447),'2-1 采购订单物料明细表报表导出'!$H:$H,0))</f>
        <v>0</v>
      </c>
      <c r="H447" s="23" cm="1">
        <f t="array" ref="H447">SUM(IF((LEFT('2-1 采购订单物料明细表报表导出'!$K:$K,7)=H$1)*('2-1 采购订单物料明细表报表导出'!$D:$D=$A447),'2-1 采购订单物料明细表报表导出'!$H:$H,0))</f>
        <v>0</v>
      </c>
      <c r="I447" s="23" cm="1">
        <f t="array" ref="I447">SUM(IF((LEFT('2-1 采购订单物料明细表报表导出'!$K:$K,7)=I$1)*('2-1 采购订单物料明细表报表导出'!$D:$D=$A447),'2-1 采购订单物料明细表报表导出'!$H:$H,0))</f>
        <v>0</v>
      </c>
      <c r="J447" s="23" cm="1">
        <f t="array" ref="J447">SUM(IF((LEFT('2-1 采购订单物料明细表报表导出'!$K:$K,7)=J$1)*('2-1 采购订单物料明细表报表导出'!$D:$D=$A447),'2-1 采购订单物料明细表报表导出'!$H:$H,0))</f>
        <v>0</v>
      </c>
      <c r="K447" s="23" cm="1">
        <f t="array" ref="K447">SUM(IF((LEFT('2-1 采购订单物料明细表报表导出'!$K:$K,7)=K$1)*('2-1 采购订单物料明细表报表导出'!$D:$D=$A447),'2-1 采购订单物料明细表报表导出'!$H:$H,0))</f>
        <v>0</v>
      </c>
      <c r="L447" s="23" cm="1">
        <f t="array" ref="L447">SUM(IF((LEFT('2-1 采购订单物料明细表报表导出'!$K:$K,7)=L$1)*('2-1 采购订单物料明细表报表导出'!$D:$D=$A447),'2-1 采购订单物料明细表报表导出'!$H:$H,0))</f>
        <v>0</v>
      </c>
      <c r="M447" s="23" cm="1">
        <f t="array" ref="M447">SUM(IF((LEFT('2-1 采购订单物料明细表报表导出'!$K:$K,7)=M$1)*('2-1 采购订单物料明细表报表导出'!$D:$D=$A447),'2-1 采购订单物料明细表报表导出'!$H:$H,0))</f>
        <v>0</v>
      </c>
      <c r="N447" s="23" cm="1">
        <f t="array" ref="N447">SUM(IF((LEFT('2-1 采购订单物料明细表报表导出'!$K:$K,7)=N$1)*('2-1 采购订单物料明细表报表导出'!$D:$D=$A447),'2-1 采购订单物料明细表报表导出'!$H:$H,0))</f>
        <v>0</v>
      </c>
      <c r="O447" s="23" cm="1">
        <f t="array" ref="O447">SUM(IF((LEFT('2-1 采购订单物料明细表报表导出'!$K:$K,7)=O$1)*('2-1 采购订单物料明细表报表导出'!$D:$D=$A447),'2-1 采购订单物料明细表报表导出'!$H:$H,0))</f>
        <v>0</v>
      </c>
    </row>
    <row r="448" ht="29" spans="1:15">
      <c r="A448" s="29" t="s">
        <v>3755</v>
      </c>
      <c r="B448" s="26" t="s">
        <v>2128</v>
      </c>
      <c r="C448" s="27" t="s">
        <v>2129</v>
      </c>
      <c r="D448" s="23" cm="1">
        <f t="array" ref="D448">SUM(IF((LEFT('2-1 采购订单物料明细表报表导出'!$K:$K,7)=D$1)*('2-1 采购订单物料明细表报表导出'!$D:$D=$A448),'2-1 采购订单物料明细表报表导出'!$H:$H,0))</f>
        <v>0</v>
      </c>
      <c r="E448" s="23" cm="1">
        <f t="array" ref="E448">SUM(IF((LEFT('2-1 采购订单物料明细表报表导出'!$K:$K,7)=E$1)*('2-1 采购订单物料明细表报表导出'!$D:$D=$A448),'2-1 采购订单物料明细表报表导出'!$H:$H,0))</f>
        <v>0</v>
      </c>
      <c r="F448" s="23" cm="1">
        <f t="array" ref="F448">SUM(IF((LEFT('2-1 采购订单物料明细表报表导出'!$K:$K,7)=F$1)*('2-1 采购订单物料明细表报表导出'!$D:$D=$A448),'2-1 采购订单物料明细表报表导出'!$H:$H,0))</f>
        <v>0</v>
      </c>
      <c r="G448" s="23" cm="1">
        <f t="array" ref="G448">SUM(IF((LEFT('2-1 采购订单物料明细表报表导出'!$K:$K,7)=G$1)*('2-1 采购订单物料明细表报表导出'!$D:$D=$A448),'2-1 采购订单物料明细表报表导出'!$H:$H,0))</f>
        <v>0</v>
      </c>
      <c r="H448" s="23" cm="1">
        <f t="array" ref="H448">SUM(IF((LEFT('2-1 采购订单物料明细表报表导出'!$K:$K,7)=H$1)*('2-1 采购订单物料明细表报表导出'!$D:$D=$A448),'2-1 采购订单物料明细表报表导出'!$H:$H,0))</f>
        <v>0</v>
      </c>
      <c r="I448" s="23" cm="1">
        <f t="array" ref="I448">SUM(IF((LEFT('2-1 采购订单物料明细表报表导出'!$K:$K,7)=I$1)*('2-1 采购订单物料明细表报表导出'!$D:$D=$A448),'2-1 采购订单物料明细表报表导出'!$H:$H,0))</f>
        <v>0</v>
      </c>
      <c r="J448" s="23" cm="1">
        <f t="array" ref="J448">SUM(IF((LEFT('2-1 采购订单物料明细表报表导出'!$K:$K,7)=J$1)*('2-1 采购订单物料明细表报表导出'!$D:$D=$A448),'2-1 采购订单物料明细表报表导出'!$H:$H,0))</f>
        <v>0</v>
      </c>
      <c r="K448" s="23" cm="1">
        <f t="array" ref="K448">SUM(IF((LEFT('2-1 采购订单物料明细表报表导出'!$K:$K,7)=K$1)*('2-1 采购订单物料明细表报表导出'!$D:$D=$A448),'2-1 采购订单物料明细表报表导出'!$H:$H,0))</f>
        <v>0</v>
      </c>
      <c r="L448" s="23" cm="1">
        <f t="array" ref="L448">SUM(IF((LEFT('2-1 采购订单物料明细表报表导出'!$K:$K,7)=L$1)*('2-1 采购订单物料明细表报表导出'!$D:$D=$A448),'2-1 采购订单物料明细表报表导出'!$H:$H,0))</f>
        <v>0</v>
      </c>
      <c r="M448" s="23" cm="1">
        <f t="array" ref="M448">SUM(IF((LEFT('2-1 采购订单物料明细表报表导出'!$K:$K,7)=M$1)*('2-1 采购订单物料明细表报表导出'!$D:$D=$A448),'2-1 采购订单物料明细表报表导出'!$H:$H,0))</f>
        <v>0</v>
      </c>
      <c r="N448" s="23" cm="1">
        <f t="array" ref="N448">SUM(IF((LEFT('2-1 采购订单物料明细表报表导出'!$K:$K,7)=N$1)*('2-1 采购订单物料明细表报表导出'!$D:$D=$A448),'2-1 采购订单物料明细表报表导出'!$H:$H,0))</f>
        <v>0</v>
      </c>
      <c r="O448" s="23" cm="1">
        <f t="array" ref="O448">SUM(IF((LEFT('2-1 采购订单物料明细表报表导出'!$K:$K,7)=O$1)*('2-1 采购订单物料明细表报表导出'!$D:$D=$A448),'2-1 采购订单物料明细表报表导出'!$H:$H,0))</f>
        <v>0</v>
      </c>
    </row>
    <row r="449" ht="29" spans="1:15">
      <c r="A449" s="20" t="s">
        <v>3756</v>
      </c>
      <c r="B449" s="26" t="s">
        <v>2128</v>
      </c>
      <c r="C449" s="27" t="s">
        <v>2129</v>
      </c>
      <c r="D449" s="23" cm="1">
        <f t="array" ref="D449">SUM(IF((LEFT('2-1 采购订单物料明细表报表导出'!$K:$K,7)=D$1)*('2-1 采购订单物料明细表报表导出'!$D:$D=$A449),'2-1 采购订单物料明细表报表导出'!$H:$H,0))</f>
        <v>0</v>
      </c>
      <c r="E449" s="23" cm="1">
        <f t="array" ref="E449">SUM(IF((LEFT('2-1 采购订单物料明细表报表导出'!$K:$K,7)=E$1)*('2-1 采购订单物料明细表报表导出'!$D:$D=$A449),'2-1 采购订单物料明细表报表导出'!$H:$H,0))</f>
        <v>0</v>
      </c>
      <c r="F449" s="23" cm="1">
        <f t="array" ref="F449">SUM(IF((LEFT('2-1 采购订单物料明细表报表导出'!$K:$K,7)=F$1)*('2-1 采购订单物料明细表报表导出'!$D:$D=$A449),'2-1 采购订单物料明细表报表导出'!$H:$H,0))</f>
        <v>0</v>
      </c>
      <c r="G449" s="23" cm="1">
        <f t="array" ref="G449">SUM(IF((LEFT('2-1 采购订单物料明细表报表导出'!$K:$K,7)=G$1)*('2-1 采购订单物料明细表报表导出'!$D:$D=$A449),'2-1 采购订单物料明细表报表导出'!$H:$H,0))</f>
        <v>0</v>
      </c>
      <c r="H449" s="23" cm="1">
        <f t="array" ref="H449">SUM(IF((LEFT('2-1 采购订单物料明细表报表导出'!$K:$K,7)=H$1)*('2-1 采购订单物料明细表报表导出'!$D:$D=$A449),'2-1 采购订单物料明细表报表导出'!$H:$H,0))</f>
        <v>0</v>
      </c>
      <c r="I449" s="23" cm="1">
        <f t="array" ref="I449">SUM(IF((LEFT('2-1 采购订单物料明细表报表导出'!$K:$K,7)=I$1)*('2-1 采购订单物料明细表报表导出'!$D:$D=$A449),'2-1 采购订单物料明细表报表导出'!$H:$H,0))</f>
        <v>0</v>
      </c>
      <c r="J449" s="23" cm="1">
        <f t="array" ref="J449">SUM(IF((LEFT('2-1 采购订单物料明细表报表导出'!$K:$K,7)=J$1)*('2-1 采购订单物料明细表报表导出'!$D:$D=$A449),'2-1 采购订单物料明细表报表导出'!$H:$H,0))</f>
        <v>0</v>
      </c>
      <c r="K449" s="23" cm="1">
        <f t="array" ref="K449">SUM(IF((LEFT('2-1 采购订单物料明细表报表导出'!$K:$K,7)=K$1)*('2-1 采购订单物料明细表报表导出'!$D:$D=$A449),'2-1 采购订单物料明细表报表导出'!$H:$H,0))</f>
        <v>0</v>
      </c>
      <c r="L449" s="23" cm="1">
        <f t="array" ref="L449">SUM(IF((LEFT('2-1 采购订单物料明细表报表导出'!$K:$K,7)=L$1)*('2-1 采购订单物料明细表报表导出'!$D:$D=$A449),'2-1 采购订单物料明细表报表导出'!$H:$H,0))</f>
        <v>0</v>
      </c>
      <c r="M449" s="23" cm="1">
        <f t="array" ref="M449">SUM(IF((LEFT('2-1 采购订单物料明细表报表导出'!$K:$K,7)=M$1)*('2-1 采购订单物料明细表报表导出'!$D:$D=$A449),'2-1 采购订单物料明细表报表导出'!$H:$H,0))</f>
        <v>0</v>
      </c>
      <c r="N449" s="23" cm="1">
        <f t="array" ref="N449">SUM(IF((LEFT('2-1 采购订单物料明细表报表导出'!$K:$K,7)=N$1)*('2-1 采购订单物料明细表报表导出'!$D:$D=$A449),'2-1 采购订单物料明细表报表导出'!$H:$H,0))</f>
        <v>0</v>
      </c>
      <c r="O449" s="23" cm="1">
        <f t="array" ref="O449">SUM(IF((LEFT('2-1 采购订单物料明细表报表导出'!$K:$K,7)=O$1)*('2-1 采购订单物料明细表报表导出'!$D:$D=$A449),'2-1 采购订单物料明细表报表导出'!$H:$H,0))</f>
        <v>0</v>
      </c>
    </row>
    <row r="450" ht="29" spans="1:15">
      <c r="A450" s="20" t="s">
        <v>3757</v>
      </c>
      <c r="B450" s="26" t="s">
        <v>2128</v>
      </c>
      <c r="C450" s="27" t="s">
        <v>2129</v>
      </c>
      <c r="D450" s="23" cm="1">
        <f t="array" ref="D450">SUM(IF((LEFT('2-1 采购订单物料明细表报表导出'!$K:$K,7)=D$1)*('2-1 采购订单物料明细表报表导出'!$D:$D=$A450),'2-1 采购订单物料明细表报表导出'!$H:$H,0))</f>
        <v>0</v>
      </c>
      <c r="E450" s="23" cm="1">
        <f t="array" ref="E450">SUM(IF((LEFT('2-1 采购订单物料明细表报表导出'!$K:$K,7)=E$1)*('2-1 采购订单物料明细表报表导出'!$D:$D=$A450),'2-1 采购订单物料明细表报表导出'!$H:$H,0))</f>
        <v>0</v>
      </c>
      <c r="F450" s="23" cm="1">
        <f t="array" ref="F450">SUM(IF((LEFT('2-1 采购订单物料明细表报表导出'!$K:$K,7)=F$1)*('2-1 采购订单物料明细表报表导出'!$D:$D=$A450),'2-1 采购订单物料明细表报表导出'!$H:$H,0))</f>
        <v>0</v>
      </c>
      <c r="G450" s="23" cm="1">
        <f t="array" ref="G450">SUM(IF((LEFT('2-1 采购订单物料明细表报表导出'!$K:$K,7)=G$1)*('2-1 采购订单物料明细表报表导出'!$D:$D=$A450),'2-1 采购订单物料明细表报表导出'!$H:$H,0))</f>
        <v>0</v>
      </c>
      <c r="H450" s="23" cm="1">
        <f t="array" ref="H450">SUM(IF((LEFT('2-1 采购订单物料明细表报表导出'!$K:$K,7)=H$1)*('2-1 采购订单物料明细表报表导出'!$D:$D=$A450),'2-1 采购订单物料明细表报表导出'!$H:$H,0))</f>
        <v>0</v>
      </c>
      <c r="I450" s="23" cm="1">
        <f t="array" ref="I450">SUM(IF((LEFT('2-1 采购订单物料明细表报表导出'!$K:$K,7)=I$1)*('2-1 采购订单物料明细表报表导出'!$D:$D=$A450),'2-1 采购订单物料明细表报表导出'!$H:$H,0))</f>
        <v>0</v>
      </c>
      <c r="J450" s="23" cm="1">
        <f t="array" ref="J450">SUM(IF((LEFT('2-1 采购订单物料明细表报表导出'!$K:$K,7)=J$1)*('2-1 采购订单物料明细表报表导出'!$D:$D=$A450),'2-1 采购订单物料明细表报表导出'!$H:$H,0))</f>
        <v>0</v>
      </c>
      <c r="K450" s="23" cm="1">
        <f t="array" ref="K450">SUM(IF((LEFT('2-1 采购订单物料明细表报表导出'!$K:$K,7)=K$1)*('2-1 采购订单物料明细表报表导出'!$D:$D=$A450),'2-1 采购订单物料明细表报表导出'!$H:$H,0))</f>
        <v>0</v>
      </c>
      <c r="L450" s="23" cm="1">
        <f t="array" ref="L450">SUM(IF((LEFT('2-1 采购订单物料明细表报表导出'!$K:$K,7)=L$1)*('2-1 采购订单物料明细表报表导出'!$D:$D=$A450),'2-1 采购订单物料明细表报表导出'!$H:$H,0))</f>
        <v>0</v>
      </c>
      <c r="M450" s="23" cm="1">
        <f t="array" ref="M450">SUM(IF((LEFT('2-1 采购订单物料明细表报表导出'!$K:$K,7)=M$1)*('2-1 采购订单物料明细表报表导出'!$D:$D=$A450),'2-1 采购订单物料明细表报表导出'!$H:$H,0))</f>
        <v>0</v>
      </c>
      <c r="N450" s="23" cm="1">
        <f t="array" ref="N450">SUM(IF((LEFT('2-1 采购订单物料明细表报表导出'!$K:$K,7)=N$1)*('2-1 采购订单物料明细表报表导出'!$D:$D=$A450),'2-1 采购订单物料明细表报表导出'!$H:$H,0))</f>
        <v>0</v>
      </c>
      <c r="O450" s="23" cm="1">
        <f t="array" ref="O450">SUM(IF((LEFT('2-1 采购订单物料明细表报表导出'!$K:$K,7)=O$1)*('2-1 采购订单物料明细表报表导出'!$D:$D=$A450),'2-1 采购订单物料明细表报表导出'!$H:$H,0))</f>
        <v>0</v>
      </c>
    </row>
    <row r="451" ht="29" spans="1:15">
      <c r="A451" s="20" t="s">
        <v>3758</v>
      </c>
      <c r="B451" s="26" t="s">
        <v>2128</v>
      </c>
      <c r="C451" s="27" t="s">
        <v>2129</v>
      </c>
      <c r="D451" s="23" cm="1">
        <f t="array" ref="D451">SUM(IF((LEFT('2-1 采购订单物料明细表报表导出'!$K:$K,7)=D$1)*('2-1 采购订单物料明细表报表导出'!$D:$D=$A451),'2-1 采购订单物料明细表报表导出'!$H:$H,0))</f>
        <v>0</v>
      </c>
      <c r="E451" s="23" cm="1">
        <f t="array" ref="E451">SUM(IF((LEFT('2-1 采购订单物料明细表报表导出'!$K:$K,7)=E$1)*('2-1 采购订单物料明细表报表导出'!$D:$D=$A451),'2-1 采购订单物料明细表报表导出'!$H:$H,0))</f>
        <v>0</v>
      </c>
      <c r="F451" s="23" cm="1">
        <f t="array" ref="F451">SUM(IF((LEFT('2-1 采购订单物料明细表报表导出'!$K:$K,7)=F$1)*('2-1 采购订单物料明细表报表导出'!$D:$D=$A451),'2-1 采购订单物料明细表报表导出'!$H:$H,0))</f>
        <v>0</v>
      </c>
      <c r="G451" s="23" cm="1">
        <f t="array" ref="G451">SUM(IF((LEFT('2-1 采购订单物料明细表报表导出'!$K:$K,7)=G$1)*('2-1 采购订单物料明细表报表导出'!$D:$D=$A451),'2-1 采购订单物料明细表报表导出'!$H:$H,0))</f>
        <v>0</v>
      </c>
      <c r="H451" s="23" cm="1">
        <f t="array" ref="H451">SUM(IF((LEFT('2-1 采购订单物料明细表报表导出'!$K:$K,7)=H$1)*('2-1 采购订单物料明细表报表导出'!$D:$D=$A451),'2-1 采购订单物料明细表报表导出'!$H:$H,0))</f>
        <v>0</v>
      </c>
      <c r="I451" s="23" cm="1">
        <f t="array" ref="I451">SUM(IF((LEFT('2-1 采购订单物料明细表报表导出'!$K:$K,7)=I$1)*('2-1 采购订单物料明细表报表导出'!$D:$D=$A451),'2-1 采购订单物料明细表报表导出'!$H:$H,0))</f>
        <v>0</v>
      </c>
      <c r="J451" s="23" cm="1">
        <f t="array" ref="J451">SUM(IF((LEFT('2-1 采购订单物料明细表报表导出'!$K:$K,7)=J$1)*('2-1 采购订单物料明细表报表导出'!$D:$D=$A451),'2-1 采购订单物料明细表报表导出'!$H:$H,0))</f>
        <v>0</v>
      </c>
      <c r="K451" s="23" cm="1">
        <f t="array" ref="K451">SUM(IF((LEFT('2-1 采购订单物料明细表报表导出'!$K:$K,7)=K$1)*('2-1 采购订单物料明细表报表导出'!$D:$D=$A451),'2-1 采购订单物料明细表报表导出'!$H:$H,0))</f>
        <v>0</v>
      </c>
      <c r="L451" s="23" cm="1">
        <f t="array" ref="L451">SUM(IF((LEFT('2-1 采购订单物料明细表报表导出'!$K:$K,7)=L$1)*('2-1 采购订单物料明细表报表导出'!$D:$D=$A451),'2-1 采购订单物料明细表报表导出'!$H:$H,0))</f>
        <v>0</v>
      </c>
      <c r="M451" s="23" cm="1">
        <f t="array" ref="M451">SUM(IF((LEFT('2-1 采购订单物料明细表报表导出'!$K:$K,7)=M$1)*('2-1 采购订单物料明细表报表导出'!$D:$D=$A451),'2-1 采购订单物料明细表报表导出'!$H:$H,0))</f>
        <v>0</v>
      </c>
      <c r="N451" s="23" cm="1">
        <f t="array" ref="N451">SUM(IF((LEFT('2-1 采购订单物料明细表报表导出'!$K:$K,7)=N$1)*('2-1 采购订单物料明细表报表导出'!$D:$D=$A451),'2-1 采购订单物料明细表报表导出'!$H:$H,0))</f>
        <v>0</v>
      </c>
      <c r="O451" s="23" cm="1">
        <f t="array" ref="O451">SUM(IF((LEFT('2-1 采购订单物料明细表报表导出'!$K:$K,7)=O$1)*('2-1 采购订单物料明细表报表导出'!$D:$D=$A451),'2-1 采购订单物料明细表报表导出'!$H:$H,0))</f>
        <v>0</v>
      </c>
    </row>
    <row r="452" ht="29" spans="1:15">
      <c r="A452" s="20" t="s">
        <v>3759</v>
      </c>
      <c r="B452" s="26" t="s">
        <v>2128</v>
      </c>
      <c r="C452" s="27" t="s">
        <v>2129</v>
      </c>
      <c r="D452" s="23" cm="1">
        <f t="array" ref="D452">SUM(IF((LEFT('2-1 采购订单物料明细表报表导出'!$K:$K,7)=D$1)*('2-1 采购订单物料明细表报表导出'!$D:$D=$A452),'2-1 采购订单物料明细表报表导出'!$H:$H,0))</f>
        <v>0</v>
      </c>
      <c r="E452" s="23" cm="1">
        <f t="array" ref="E452">SUM(IF((LEFT('2-1 采购订单物料明细表报表导出'!$K:$K,7)=E$1)*('2-1 采购订单物料明细表报表导出'!$D:$D=$A452),'2-1 采购订单物料明细表报表导出'!$H:$H,0))</f>
        <v>0</v>
      </c>
      <c r="F452" s="23" cm="1">
        <f t="array" ref="F452">SUM(IF((LEFT('2-1 采购订单物料明细表报表导出'!$K:$K,7)=F$1)*('2-1 采购订单物料明细表报表导出'!$D:$D=$A452),'2-1 采购订单物料明细表报表导出'!$H:$H,0))</f>
        <v>0</v>
      </c>
      <c r="G452" s="23" cm="1">
        <f t="array" ref="G452">SUM(IF((LEFT('2-1 采购订单物料明细表报表导出'!$K:$K,7)=G$1)*('2-1 采购订单物料明细表报表导出'!$D:$D=$A452),'2-1 采购订单物料明细表报表导出'!$H:$H,0))</f>
        <v>0</v>
      </c>
      <c r="H452" s="23" cm="1">
        <f t="array" ref="H452">SUM(IF((LEFT('2-1 采购订单物料明细表报表导出'!$K:$K,7)=H$1)*('2-1 采购订单物料明细表报表导出'!$D:$D=$A452),'2-1 采购订单物料明细表报表导出'!$H:$H,0))</f>
        <v>0</v>
      </c>
      <c r="I452" s="23" cm="1">
        <f t="array" ref="I452">SUM(IF((LEFT('2-1 采购订单物料明细表报表导出'!$K:$K,7)=I$1)*('2-1 采购订单物料明细表报表导出'!$D:$D=$A452),'2-1 采购订单物料明细表报表导出'!$H:$H,0))</f>
        <v>0</v>
      </c>
      <c r="J452" s="23" cm="1">
        <f t="array" ref="J452">SUM(IF((LEFT('2-1 采购订单物料明细表报表导出'!$K:$K,7)=J$1)*('2-1 采购订单物料明细表报表导出'!$D:$D=$A452),'2-1 采购订单物料明细表报表导出'!$H:$H,0))</f>
        <v>0</v>
      </c>
      <c r="K452" s="23" cm="1">
        <f t="array" ref="K452">SUM(IF((LEFT('2-1 采购订单物料明细表报表导出'!$K:$K,7)=K$1)*('2-1 采购订单物料明细表报表导出'!$D:$D=$A452),'2-1 采购订单物料明细表报表导出'!$H:$H,0))</f>
        <v>0</v>
      </c>
      <c r="L452" s="23" cm="1">
        <f t="array" ref="L452">SUM(IF((LEFT('2-1 采购订单物料明细表报表导出'!$K:$K,7)=L$1)*('2-1 采购订单物料明细表报表导出'!$D:$D=$A452),'2-1 采购订单物料明细表报表导出'!$H:$H,0))</f>
        <v>0</v>
      </c>
      <c r="M452" s="23" cm="1">
        <f t="array" ref="M452">SUM(IF((LEFT('2-1 采购订单物料明细表报表导出'!$K:$K,7)=M$1)*('2-1 采购订单物料明细表报表导出'!$D:$D=$A452),'2-1 采购订单物料明细表报表导出'!$H:$H,0))</f>
        <v>0</v>
      </c>
      <c r="N452" s="23" cm="1">
        <f t="array" ref="N452">SUM(IF((LEFT('2-1 采购订单物料明细表报表导出'!$K:$K,7)=N$1)*('2-1 采购订单物料明细表报表导出'!$D:$D=$A452),'2-1 采购订单物料明细表报表导出'!$H:$H,0))</f>
        <v>0</v>
      </c>
      <c r="O452" s="23" cm="1">
        <f t="array" ref="O452">SUM(IF((LEFT('2-1 采购订单物料明细表报表导出'!$K:$K,7)=O$1)*('2-1 采购订单物料明细表报表导出'!$D:$D=$A452),'2-1 采购订单物料明细表报表导出'!$H:$H,0))</f>
        <v>0</v>
      </c>
    </row>
    <row r="453" ht="29" spans="1:15">
      <c r="A453" s="20" t="s">
        <v>3760</v>
      </c>
      <c r="B453" s="26" t="s">
        <v>2128</v>
      </c>
      <c r="C453" s="27" t="s">
        <v>2129</v>
      </c>
      <c r="D453" s="23" cm="1">
        <f t="array" ref="D453">SUM(IF((LEFT('2-1 采购订单物料明细表报表导出'!$K:$K,7)=D$1)*('2-1 采购订单物料明细表报表导出'!$D:$D=$A453),'2-1 采购订单物料明细表报表导出'!$H:$H,0))</f>
        <v>0</v>
      </c>
      <c r="E453" s="23" cm="1">
        <f t="array" ref="E453">SUM(IF((LEFT('2-1 采购订单物料明细表报表导出'!$K:$K,7)=E$1)*('2-1 采购订单物料明细表报表导出'!$D:$D=$A453),'2-1 采购订单物料明细表报表导出'!$H:$H,0))</f>
        <v>0</v>
      </c>
      <c r="F453" s="23" cm="1">
        <f t="array" ref="F453">SUM(IF((LEFT('2-1 采购订单物料明细表报表导出'!$K:$K,7)=F$1)*('2-1 采购订单物料明细表报表导出'!$D:$D=$A453),'2-1 采购订单物料明细表报表导出'!$H:$H,0))</f>
        <v>0</v>
      </c>
      <c r="G453" s="23" cm="1">
        <f t="array" ref="G453">SUM(IF((LEFT('2-1 采购订单物料明细表报表导出'!$K:$K,7)=G$1)*('2-1 采购订单物料明细表报表导出'!$D:$D=$A453),'2-1 采购订单物料明细表报表导出'!$H:$H,0))</f>
        <v>0</v>
      </c>
      <c r="H453" s="23" cm="1">
        <f t="array" ref="H453">SUM(IF((LEFT('2-1 采购订单物料明细表报表导出'!$K:$K,7)=H$1)*('2-1 采购订单物料明细表报表导出'!$D:$D=$A453),'2-1 采购订单物料明细表报表导出'!$H:$H,0))</f>
        <v>0</v>
      </c>
      <c r="I453" s="23" cm="1">
        <f t="array" ref="I453">SUM(IF((LEFT('2-1 采购订单物料明细表报表导出'!$K:$K,7)=I$1)*('2-1 采购订单物料明细表报表导出'!$D:$D=$A453),'2-1 采购订单物料明细表报表导出'!$H:$H,0))</f>
        <v>0</v>
      </c>
      <c r="J453" s="23" cm="1">
        <f t="array" ref="J453">SUM(IF((LEFT('2-1 采购订单物料明细表报表导出'!$K:$K,7)=J$1)*('2-1 采购订单物料明细表报表导出'!$D:$D=$A453),'2-1 采购订单物料明细表报表导出'!$H:$H,0))</f>
        <v>0</v>
      </c>
      <c r="K453" s="23" cm="1">
        <f t="array" ref="K453">SUM(IF((LEFT('2-1 采购订单物料明细表报表导出'!$K:$K,7)=K$1)*('2-1 采购订单物料明细表报表导出'!$D:$D=$A453),'2-1 采购订单物料明细表报表导出'!$H:$H,0))</f>
        <v>0</v>
      </c>
      <c r="L453" s="23" cm="1">
        <f t="array" ref="L453">SUM(IF((LEFT('2-1 采购订单物料明细表报表导出'!$K:$K,7)=L$1)*('2-1 采购订单物料明细表报表导出'!$D:$D=$A453),'2-1 采购订单物料明细表报表导出'!$H:$H,0))</f>
        <v>0</v>
      </c>
      <c r="M453" s="23" cm="1">
        <f t="array" ref="M453">SUM(IF((LEFT('2-1 采购订单物料明细表报表导出'!$K:$K,7)=M$1)*('2-1 采购订单物料明细表报表导出'!$D:$D=$A453),'2-1 采购订单物料明细表报表导出'!$H:$H,0))</f>
        <v>0</v>
      </c>
      <c r="N453" s="23" cm="1">
        <f t="array" ref="N453">SUM(IF((LEFT('2-1 采购订单物料明细表报表导出'!$K:$K,7)=N$1)*('2-1 采购订单物料明细表报表导出'!$D:$D=$A453),'2-1 采购订单物料明细表报表导出'!$H:$H,0))</f>
        <v>0</v>
      </c>
      <c r="O453" s="23" cm="1">
        <f t="array" ref="O453">SUM(IF((LEFT('2-1 采购订单物料明细表报表导出'!$K:$K,7)=O$1)*('2-1 采购订单物料明细表报表导出'!$D:$D=$A453),'2-1 采购订单物料明细表报表导出'!$H:$H,0))</f>
        <v>0</v>
      </c>
    </row>
    <row r="454" ht="29" spans="1:15">
      <c r="A454" s="20" t="s">
        <v>3761</v>
      </c>
      <c r="B454" s="26" t="s">
        <v>2128</v>
      </c>
      <c r="C454" s="27" t="s">
        <v>2129</v>
      </c>
      <c r="D454" s="23" cm="1">
        <f t="array" ref="D454">SUM(IF((LEFT('2-1 采购订单物料明细表报表导出'!$K:$K,7)=D$1)*('2-1 采购订单物料明细表报表导出'!$D:$D=$A454),'2-1 采购订单物料明细表报表导出'!$H:$H,0))</f>
        <v>0</v>
      </c>
      <c r="E454" s="23" cm="1">
        <f t="array" ref="E454">SUM(IF((LEFT('2-1 采购订单物料明细表报表导出'!$K:$K,7)=E$1)*('2-1 采购订单物料明细表报表导出'!$D:$D=$A454),'2-1 采购订单物料明细表报表导出'!$H:$H,0))</f>
        <v>0</v>
      </c>
      <c r="F454" s="23" cm="1">
        <f t="array" ref="F454">SUM(IF((LEFT('2-1 采购订单物料明细表报表导出'!$K:$K,7)=F$1)*('2-1 采购订单物料明细表报表导出'!$D:$D=$A454),'2-1 采购订单物料明细表报表导出'!$H:$H,0))</f>
        <v>0</v>
      </c>
      <c r="G454" s="23" cm="1">
        <f t="array" ref="G454">SUM(IF((LEFT('2-1 采购订单物料明细表报表导出'!$K:$K,7)=G$1)*('2-1 采购订单物料明细表报表导出'!$D:$D=$A454),'2-1 采购订单物料明细表报表导出'!$H:$H,0))</f>
        <v>0</v>
      </c>
      <c r="H454" s="23" cm="1">
        <f t="array" ref="H454">SUM(IF((LEFT('2-1 采购订单物料明细表报表导出'!$K:$K,7)=H$1)*('2-1 采购订单物料明细表报表导出'!$D:$D=$A454),'2-1 采购订单物料明细表报表导出'!$H:$H,0))</f>
        <v>0</v>
      </c>
      <c r="I454" s="23" cm="1">
        <f t="array" ref="I454">SUM(IF((LEFT('2-1 采购订单物料明细表报表导出'!$K:$K,7)=I$1)*('2-1 采购订单物料明细表报表导出'!$D:$D=$A454),'2-1 采购订单物料明细表报表导出'!$H:$H,0))</f>
        <v>0</v>
      </c>
      <c r="J454" s="23" cm="1">
        <f t="array" ref="J454">SUM(IF((LEFT('2-1 采购订单物料明细表报表导出'!$K:$K,7)=J$1)*('2-1 采购订单物料明细表报表导出'!$D:$D=$A454),'2-1 采购订单物料明细表报表导出'!$H:$H,0))</f>
        <v>0</v>
      </c>
      <c r="K454" s="23" cm="1">
        <f t="array" ref="K454">SUM(IF((LEFT('2-1 采购订单物料明细表报表导出'!$K:$K,7)=K$1)*('2-1 采购订单物料明细表报表导出'!$D:$D=$A454),'2-1 采购订单物料明细表报表导出'!$H:$H,0))</f>
        <v>0</v>
      </c>
      <c r="L454" s="23" cm="1">
        <f t="array" ref="L454">SUM(IF((LEFT('2-1 采购订单物料明细表报表导出'!$K:$K,7)=L$1)*('2-1 采购订单物料明细表报表导出'!$D:$D=$A454),'2-1 采购订单物料明细表报表导出'!$H:$H,0))</f>
        <v>0</v>
      </c>
      <c r="M454" s="23" cm="1">
        <f t="array" ref="M454">SUM(IF((LEFT('2-1 采购订单物料明细表报表导出'!$K:$K,7)=M$1)*('2-1 采购订单物料明细表报表导出'!$D:$D=$A454),'2-1 采购订单物料明细表报表导出'!$H:$H,0))</f>
        <v>0</v>
      </c>
      <c r="N454" s="23" cm="1">
        <f t="array" ref="N454">SUM(IF((LEFT('2-1 采购订单物料明细表报表导出'!$K:$K,7)=N$1)*('2-1 采购订单物料明细表报表导出'!$D:$D=$A454),'2-1 采购订单物料明细表报表导出'!$H:$H,0))</f>
        <v>0</v>
      </c>
      <c r="O454" s="23" cm="1">
        <f t="array" ref="O454">SUM(IF((LEFT('2-1 采购订单物料明细表报表导出'!$K:$K,7)=O$1)*('2-1 采购订单物料明细表报表导出'!$D:$D=$A454),'2-1 采购订单物料明细表报表导出'!$H:$H,0))</f>
        <v>0</v>
      </c>
    </row>
    <row r="455" ht="29" spans="1:15">
      <c r="A455" s="20" t="s">
        <v>3762</v>
      </c>
      <c r="B455" s="26" t="s">
        <v>2128</v>
      </c>
      <c r="C455" s="27" t="s">
        <v>2129</v>
      </c>
      <c r="D455" s="23" cm="1">
        <f t="array" ref="D455">SUM(IF((LEFT('2-1 采购订单物料明细表报表导出'!$K:$K,7)=D$1)*('2-1 采购订单物料明细表报表导出'!$D:$D=$A455),'2-1 采购订单物料明细表报表导出'!$H:$H,0))</f>
        <v>0</v>
      </c>
      <c r="E455" s="23" cm="1">
        <f t="array" ref="E455">SUM(IF((LEFT('2-1 采购订单物料明细表报表导出'!$K:$K,7)=E$1)*('2-1 采购订单物料明细表报表导出'!$D:$D=$A455),'2-1 采购订单物料明细表报表导出'!$H:$H,0))</f>
        <v>0</v>
      </c>
      <c r="F455" s="23" cm="1">
        <f t="array" ref="F455">SUM(IF((LEFT('2-1 采购订单物料明细表报表导出'!$K:$K,7)=F$1)*('2-1 采购订单物料明细表报表导出'!$D:$D=$A455),'2-1 采购订单物料明细表报表导出'!$H:$H,0))</f>
        <v>0</v>
      </c>
      <c r="G455" s="23" cm="1">
        <f t="array" ref="G455">SUM(IF((LEFT('2-1 采购订单物料明细表报表导出'!$K:$K,7)=G$1)*('2-1 采购订单物料明细表报表导出'!$D:$D=$A455),'2-1 采购订单物料明细表报表导出'!$H:$H,0))</f>
        <v>0</v>
      </c>
      <c r="H455" s="23" cm="1">
        <f t="array" ref="H455">SUM(IF((LEFT('2-1 采购订单物料明细表报表导出'!$K:$K,7)=H$1)*('2-1 采购订单物料明细表报表导出'!$D:$D=$A455),'2-1 采购订单物料明细表报表导出'!$H:$H,0))</f>
        <v>0</v>
      </c>
      <c r="I455" s="23" cm="1">
        <f t="array" ref="I455">SUM(IF((LEFT('2-1 采购订单物料明细表报表导出'!$K:$K,7)=I$1)*('2-1 采购订单物料明细表报表导出'!$D:$D=$A455),'2-1 采购订单物料明细表报表导出'!$H:$H,0))</f>
        <v>0</v>
      </c>
      <c r="J455" s="23" cm="1">
        <f t="array" ref="J455">SUM(IF((LEFT('2-1 采购订单物料明细表报表导出'!$K:$K,7)=J$1)*('2-1 采购订单物料明细表报表导出'!$D:$D=$A455),'2-1 采购订单物料明细表报表导出'!$H:$H,0))</f>
        <v>0</v>
      </c>
      <c r="K455" s="23" cm="1">
        <f t="array" ref="K455">SUM(IF((LEFT('2-1 采购订单物料明细表报表导出'!$K:$K,7)=K$1)*('2-1 采购订单物料明细表报表导出'!$D:$D=$A455),'2-1 采购订单物料明细表报表导出'!$H:$H,0))</f>
        <v>0</v>
      </c>
      <c r="L455" s="23" cm="1">
        <f t="array" ref="L455">SUM(IF((LEFT('2-1 采购订单物料明细表报表导出'!$K:$K,7)=L$1)*('2-1 采购订单物料明细表报表导出'!$D:$D=$A455),'2-1 采购订单物料明细表报表导出'!$H:$H,0))</f>
        <v>0</v>
      </c>
      <c r="M455" s="23" cm="1">
        <f t="array" ref="M455">SUM(IF((LEFT('2-1 采购订单物料明细表报表导出'!$K:$K,7)=M$1)*('2-1 采购订单物料明细表报表导出'!$D:$D=$A455),'2-1 采购订单物料明细表报表导出'!$H:$H,0))</f>
        <v>0</v>
      </c>
      <c r="N455" s="23" cm="1">
        <f t="array" ref="N455">SUM(IF((LEFT('2-1 采购订单物料明细表报表导出'!$K:$K,7)=N$1)*('2-1 采购订单物料明细表报表导出'!$D:$D=$A455),'2-1 采购订单物料明细表报表导出'!$H:$H,0))</f>
        <v>0</v>
      </c>
      <c r="O455" s="23" cm="1">
        <f t="array" ref="O455">SUM(IF((LEFT('2-1 采购订单物料明细表报表导出'!$K:$K,7)=O$1)*('2-1 采购订单物料明细表报表导出'!$D:$D=$A455),'2-1 采购订单物料明细表报表导出'!$H:$H,0))</f>
        <v>0</v>
      </c>
    </row>
    <row r="456" ht="29" spans="1:15">
      <c r="A456" s="20" t="s">
        <v>3763</v>
      </c>
      <c r="B456" s="26" t="s">
        <v>2128</v>
      </c>
      <c r="C456" s="27" t="s">
        <v>2129</v>
      </c>
      <c r="D456" s="23" cm="1">
        <f t="array" ref="D456">SUM(IF((LEFT('2-1 采购订单物料明细表报表导出'!$K:$K,7)=D$1)*('2-1 采购订单物料明细表报表导出'!$D:$D=$A456),'2-1 采购订单物料明细表报表导出'!$H:$H,0))</f>
        <v>0</v>
      </c>
      <c r="E456" s="23" cm="1">
        <f t="array" ref="E456">SUM(IF((LEFT('2-1 采购订单物料明细表报表导出'!$K:$K,7)=E$1)*('2-1 采购订单物料明细表报表导出'!$D:$D=$A456),'2-1 采购订单物料明细表报表导出'!$H:$H,0))</f>
        <v>0</v>
      </c>
      <c r="F456" s="23" cm="1">
        <f t="array" ref="F456">SUM(IF((LEFT('2-1 采购订单物料明细表报表导出'!$K:$K,7)=F$1)*('2-1 采购订单物料明细表报表导出'!$D:$D=$A456),'2-1 采购订单物料明细表报表导出'!$H:$H,0))</f>
        <v>0</v>
      </c>
      <c r="G456" s="23" cm="1">
        <f t="array" ref="G456">SUM(IF((LEFT('2-1 采购订单物料明细表报表导出'!$K:$K,7)=G$1)*('2-1 采购订单物料明细表报表导出'!$D:$D=$A456),'2-1 采购订单物料明细表报表导出'!$H:$H,0))</f>
        <v>0</v>
      </c>
      <c r="H456" s="23" cm="1">
        <f t="array" ref="H456">SUM(IF((LEFT('2-1 采购订单物料明细表报表导出'!$K:$K,7)=H$1)*('2-1 采购订单物料明细表报表导出'!$D:$D=$A456),'2-1 采购订单物料明细表报表导出'!$H:$H,0))</f>
        <v>0</v>
      </c>
      <c r="I456" s="23" cm="1">
        <f t="array" ref="I456">SUM(IF((LEFT('2-1 采购订单物料明细表报表导出'!$K:$K,7)=I$1)*('2-1 采购订单物料明细表报表导出'!$D:$D=$A456),'2-1 采购订单物料明细表报表导出'!$H:$H,0))</f>
        <v>0</v>
      </c>
      <c r="J456" s="23" cm="1">
        <f t="array" ref="J456">SUM(IF((LEFT('2-1 采购订单物料明细表报表导出'!$K:$K,7)=J$1)*('2-1 采购订单物料明细表报表导出'!$D:$D=$A456),'2-1 采购订单物料明细表报表导出'!$H:$H,0))</f>
        <v>0</v>
      </c>
      <c r="K456" s="23" cm="1">
        <f t="array" ref="K456">SUM(IF((LEFT('2-1 采购订单物料明细表报表导出'!$K:$K,7)=K$1)*('2-1 采购订单物料明细表报表导出'!$D:$D=$A456),'2-1 采购订单物料明细表报表导出'!$H:$H,0))</f>
        <v>0</v>
      </c>
      <c r="L456" s="23" cm="1">
        <f t="array" ref="L456">SUM(IF((LEFT('2-1 采购订单物料明细表报表导出'!$K:$K,7)=L$1)*('2-1 采购订单物料明细表报表导出'!$D:$D=$A456),'2-1 采购订单物料明细表报表导出'!$H:$H,0))</f>
        <v>0</v>
      </c>
      <c r="M456" s="23" cm="1">
        <f t="array" ref="M456">SUM(IF((LEFT('2-1 采购订单物料明细表报表导出'!$K:$K,7)=M$1)*('2-1 采购订单物料明细表报表导出'!$D:$D=$A456),'2-1 采购订单物料明细表报表导出'!$H:$H,0))</f>
        <v>0</v>
      </c>
      <c r="N456" s="23" cm="1">
        <f t="array" ref="N456">SUM(IF((LEFT('2-1 采购订单物料明细表报表导出'!$K:$K,7)=N$1)*('2-1 采购订单物料明细表报表导出'!$D:$D=$A456),'2-1 采购订单物料明细表报表导出'!$H:$H,0))</f>
        <v>0</v>
      </c>
      <c r="O456" s="23" cm="1">
        <f t="array" ref="O456">SUM(IF((LEFT('2-1 采购订单物料明细表报表导出'!$K:$K,7)=O$1)*('2-1 采购订单物料明细表报表导出'!$D:$D=$A456),'2-1 采购订单物料明细表报表导出'!$H:$H,0))</f>
        <v>0</v>
      </c>
    </row>
    <row r="457" ht="29" spans="1:15">
      <c r="A457" s="20" t="s">
        <v>3764</v>
      </c>
      <c r="B457" s="26" t="s">
        <v>2128</v>
      </c>
      <c r="C457" s="27" t="s">
        <v>2129</v>
      </c>
      <c r="D457" s="23" cm="1">
        <f t="array" ref="D457">SUM(IF((LEFT('2-1 采购订单物料明细表报表导出'!$K:$K,7)=D$1)*('2-1 采购订单物料明细表报表导出'!$D:$D=$A457),'2-1 采购订单物料明细表报表导出'!$H:$H,0))</f>
        <v>0</v>
      </c>
      <c r="E457" s="23" cm="1">
        <f t="array" ref="E457">SUM(IF((LEFT('2-1 采购订单物料明细表报表导出'!$K:$K,7)=E$1)*('2-1 采购订单物料明细表报表导出'!$D:$D=$A457),'2-1 采购订单物料明细表报表导出'!$H:$H,0))</f>
        <v>0</v>
      </c>
      <c r="F457" s="23" cm="1">
        <f t="array" ref="F457">SUM(IF((LEFT('2-1 采购订单物料明细表报表导出'!$K:$K,7)=F$1)*('2-1 采购订单物料明细表报表导出'!$D:$D=$A457),'2-1 采购订单物料明细表报表导出'!$H:$H,0))</f>
        <v>0</v>
      </c>
      <c r="G457" s="23" cm="1">
        <f t="array" ref="G457">SUM(IF((LEFT('2-1 采购订单物料明细表报表导出'!$K:$K,7)=G$1)*('2-1 采购订单物料明细表报表导出'!$D:$D=$A457),'2-1 采购订单物料明细表报表导出'!$H:$H,0))</f>
        <v>0</v>
      </c>
      <c r="H457" s="23" cm="1">
        <f t="array" ref="H457">SUM(IF((LEFT('2-1 采购订单物料明细表报表导出'!$K:$K,7)=H$1)*('2-1 采购订单物料明细表报表导出'!$D:$D=$A457),'2-1 采购订单物料明细表报表导出'!$H:$H,0))</f>
        <v>0</v>
      </c>
      <c r="I457" s="23" cm="1">
        <f t="array" ref="I457">SUM(IF((LEFT('2-1 采购订单物料明细表报表导出'!$K:$K,7)=I$1)*('2-1 采购订单物料明细表报表导出'!$D:$D=$A457),'2-1 采购订单物料明细表报表导出'!$H:$H,0))</f>
        <v>0</v>
      </c>
      <c r="J457" s="23" cm="1">
        <f t="array" ref="J457">SUM(IF((LEFT('2-1 采购订单物料明细表报表导出'!$K:$K,7)=J$1)*('2-1 采购订单物料明细表报表导出'!$D:$D=$A457),'2-1 采购订单物料明细表报表导出'!$H:$H,0))</f>
        <v>0</v>
      </c>
      <c r="K457" s="23" cm="1">
        <f t="array" ref="K457">SUM(IF((LEFT('2-1 采购订单物料明细表报表导出'!$K:$K,7)=K$1)*('2-1 采购订单物料明细表报表导出'!$D:$D=$A457),'2-1 采购订单物料明细表报表导出'!$H:$H,0))</f>
        <v>0</v>
      </c>
      <c r="L457" s="23" cm="1">
        <f t="array" ref="L457">SUM(IF((LEFT('2-1 采购订单物料明细表报表导出'!$K:$K,7)=L$1)*('2-1 采购订单物料明细表报表导出'!$D:$D=$A457),'2-1 采购订单物料明细表报表导出'!$H:$H,0))</f>
        <v>0</v>
      </c>
      <c r="M457" s="23" cm="1">
        <f t="array" ref="M457">SUM(IF((LEFT('2-1 采购订单物料明细表报表导出'!$K:$K,7)=M$1)*('2-1 采购订单物料明细表报表导出'!$D:$D=$A457),'2-1 采购订单物料明细表报表导出'!$H:$H,0))</f>
        <v>0</v>
      </c>
      <c r="N457" s="23" cm="1">
        <f t="array" ref="N457">SUM(IF((LEFT('2-1 采购订单物料明细表报表导出'!$K:$K,7)=N$1)*('2-1 采购订单物料明细表报表导出'!$D:$D=$A457),'2-1 采购订单物料明细表报表导出'!$H:$H,0))</f>
        <v>0</v>
      </c>
      <c r="O457" s="23" cm="1">
        <f t="array" ref="O457">SUM(IF((LEFT('2-1 采购订单物料明细表报表导出'!$K:$K,7)=O$1)*('2-1 采购订单物料明细表报表导出'!$D:$D=$A457),'2-1 采购订单物料明细表报表导出'!$H:$H,0))</f>
        <v>0</v>
      </c>
    </row>
    <row r="458" ht="29" spans="1:15">
      <c r="A458" s="20" t="s">
        <v>3765</v>
      </c>
      <c r="B458" s="26" t="s">
        <v>2128</v>
      </c>
      <c r="C458" s="27" t="s">
        <v>2129</v>
      </c>
      <c r="D458" s="23" cm="1">
        <f t="array" ref="D458">SUM(IF((LEFT('2-1 采购订单物料明细表报表导出'!$K:$K,7)=D$1)*('2-1 采购订单物料明细表报表导出'!$D:$D=$A458),'2-1 采购订单物料明细表报表导出'!$H:$H,0))</f>
        <v>0</v>
      </c>
      <c r="E458" s="23" cm="1">
        <f t="array" ref="E458">SUM(IF((LEFT('2-1 采购订单物料明细表报表导出'!$K:$K,7)=E$1)*('2-1 采购订单物料明细表报表导出'!$D:$D=$A458),'2-1 采购订单物料明细表报表导出'!$H:$H,0))</f>
        <v>0</v>
      </c>
      <c r="F458" s="23" cm="1">
        <f t="array" ref="F458">SUM(IF((LEFT('2-1 采购订单物料明细表报表导出'!$K:$K,7)=F$1)*('2-1 采购订单物料明细表报表导出'!$D:$D=$A458),'2-1 采购订单物料明细表报表导出'!$H:$H,0))</f>
        <v>0</v>
      </c>
      <c r="G458" s="23" cm="1">
        <f t="array" ref="G458">SUM(IF((LEFT('2-1 采购订单物料明细表报表导出'!$K:$K,7)=G$1)*('2-1 采购订单物料明细表报表导出'!$D:$D=$A458),'2-1 采购订单物料明细表报表导出'!$H:$H,0))</f>
        <v>0</v>
      </c>
      <c r="H458" s="23" cm="1">
        <f t="array" ref="H458">SUM(IF((LEFT('2-1 采购订单物料明细表报表导出'!$K:$K,7)=H$1)*('2-1 采购订单物料明细表报表导出'!$D:$D=$A458),'2-1 采购订单物料明细表报表导出'!$H:$H,0))</f>
        <v>0</v>
      </c>
      <c r="I458" s="23" cm="1">
        <f t="array" ref="I458">SUM(IF((LEFT('2-1 采购订单物料明细表报表导出'!$K:$K,7)=I$1)*('2-1 采购订单物料明细表报表导出'!$D:$D=$A458),'2-1 采购订单物料明细表报表导出'!$H:$H,0))</f>
        <v>0</v>
      </c>
      <c r="J458" s="23" cm="1">
        <f t="array" ref="J458">SUM(IF((LEFT('2-1 采购订单物料明细表报表导出'!$K:$K,7)=J$1)*('2-1 采购订单物料明细表报表导出'!$D:$D=$A458),'2-1 采购订单物料明细表报表导出'!$H:$H,0))</f>
        <v>0</v>
      </c>
      <c r="K458" s="23" cm="1">
        <f t="array" ref="K458">SUM(IF((LEFT('2-1 采购订单物料明细表报表导出'!$K:$K,7)=K$1)*('2-1 采购订单物料明细表报表导出'!$D:$D=$A458),'2-1 采购订单物料明细表报表导出'!$H:$H,0))</f>
        <v>0</v>
      </c>
      <c r="L458" s="23" cm="1">
        <f t="array" ref="L458">SUM(IF((LEFT('2-1 采购订单物料明细表报表导出'!$K:$K,7)=L$1)*('2-1 采购订单物料明细表报表导出'!$D:$D=$A458),'2-1 采购订单物料明细表报表导出'!$H:$H,0))</f>
        <v>0</v>
      </c>
      <c r="M458" s="23" cm="1">
        <f t="array" ref="M458">SUM(IF((LEFT('2-1 采购订单物料明细表报表导出'!$K:$K,7)=M$1)*('2-1 采购订单物料明细表报表导出'!$D:$D=$A458),'2-1 采购订单物料明细表报表导出'!$H:$H,0))</f>
        <v>0</v>
      </c>
      <c r="N458" s="23" cm="1">
        <f t="array" ref="N458">SUM(IF((LEFT('2-1 采购订单物料明细表报表导出'!$K:$K,7)=N$1)*('2-1 采购订单物料明细表报表导出'!$D:$D=$A458),'2-1 采购订单物料明细表报表导出'!$H:$H,0))</f>
        <v>0</v>
      </c>
      <c r="O458" s="23" cm="1">
        <f t="array" ref="O458">SUM(IF((LEFT('2-1 采购订单物料明细表报表导出'!$K:$K,7)=O$1)*('2-1 采购订单物料明细表报表导出'!$D:$D=$A458),'2-1 采购订单物料明细表报表导出'!$H:$H,0))</f>
        <v>0</v>
      </c>
    </row>
    <row r="459" ht="29" spans="1:15">
      <c r="A459" s="20" t="s">
        <v>3766</v>
      </c>
      <c r="B459" s="26" t="s">
        <v>2128</v>
      </c>
      <c r="C459" s="27" t="s">
        <v>2129</v>
      </c>
      <c r="D459" s="23" cm="1">
        <f t="array" ref="D459">SUM(IF((LEFT('2-1 采购订单物料明细表报表导出'!$K:$K,7)=D$1)*('2-1 采购订单物料明细表报表导出'!$D:$D=$A459),'2-1 采购订单物料明细表报表导出'!$H:$H,0))</f>
        <v>0</v>
      </c>
      <c r="E459" s="23" cm="1">
        <f t="array" ref="E459">SUM(IF((LEFT('2-1 采购订单物料明细表报表导出'!$K:$K,7)=E$1)*('2-1 采购订单物料明细表报表导出'!$D:$D=$A459),'2-1 采购订单物料明细表报表导出'!$H:$H,0))</f>
        <v>0</v>
      </c>
      <c r="F459" s="23" cm="1">
        <f t="array" ref="F459">SUM(IF((LEFT('2-1 采购订单物料明细表报表导出'!$K:$K,7)=F$1)*('2-1 采购订单物料明细表报表导出'!$D:$D=$A459),'2-1 采购订单物料明细表报表导出'!$H:$H,0))</f>
        <v>0</v>
      </c>
      <c r="G459" s="23" cm="1">
        <f t="array" ref="G459">SUM(IF((LEFT('2-1 采购订单物料明细表报表导出'!$K:$K,7)=G$1)*('2-1 采购订单物料明细表报表导出'!$D:$D=$A459),'2-1 采购订单物料明细表报表导出'!$H:$H,0))</f>
        <v>0</v>
      </c>
      <c r="H459" s="23" cm="1">
        <f t="array" ref="H459">SUM(IF((LEFT('2-1 采购订单物料明细表报表导出'!$K:$K,7)=H$1)*('2-1 采购订单物料明细表报表导出'!$D:$D=$A459),'2-1 采购订单物料明细表报表导出'!$H:$H,0))</f>
        <v>0</v>
      </c>
      <c r="I459" s="23" cm="1">
        <f t="array" ref="I459">SUM(IF((LEFT('2-1 采购订单物料明细表报表导出'!$K:$K,7)=I$1)*('2-1 采购订单物料明细表报表导出'!$D:$D=$A459),'2-1 采购订单物料明细表报表导出'!$H:$H,0))</f>
        <v>0</v>
      </c>
      <c r="J459" s="23" cm="1">
        <f t="array" ref="J459">SUM(IF((LEFT('2-1 采购订单物料明细表报表导出'!$K:$K,7)=J$1)*('2-1 采购订单物料明细表报表导出'!$D:$D=$A459),'2-1 采购订单物料明细表报表导出'!$H:$H,0))</f>
        <v>0</v>
      </c>
      <c r="K459" s="23" cm="1">
        <f t="array" ref="K459">SUM(IF((LEFT('2-1 采购订单物料明细表报表导出'!$K:$K,7)=K$1)*('2-1 采购订单物料明细表报表导出'!$D:$D=$A459),'2-1 采购订单物料明细表报表导出'!$H:$H,0))</f>
        <v>0</v>
      </c>
      <c r="L459" s="23" cm="1">
        <f t="array" ref="L459">SUM(IF((LEFT('2-1 采购订单物料明细表报表导出'!$K:$K,7)=L$1)*('2-1 采购订单物料明细表报表导出'!$D:$D=$A459),'2-1 采购订单物料明细表报表导出'!$H:$H,0))</f>
        <v>0</v>
      </c>
      <c r="M459" s="23" cm="1">
        <f t="array" ref="M459">SUM(IF((LEFT('2-1 采购订单物料明细表报表导出'!$K:$K,7)=M$1)*('2-1 采购订单物料明细表报表导出'!$D:$D=$A459),'2-1 采购订单物料明细表报表导出'!$H:$H,0))</f>
        <v>0</v>
      </c>
      <c r="N459" s="23" cm="1">
        <f t="array" ref="N459">SUM(IF((LEFT('2-1 采购订单物料明细表报表导出'!$K:$K,7)=N$1)*('2-1 采购订单物料明细表报表导出'!$D:$D=$A459),'2-1 采购订单物料明细表报表导出'!$H:$H,0))</f>
        <v>0</v>
      </c>
      <c r="O459" s="23" cm="1">
        <f t="array" ref="O459">SUM(IF((LEFT('2-1 采购订单物料明细表报表导出'!$K:$K,7)=O$1)*('2-1 采购订单物料明细表报表导出'!$D:$D=$A459),'2-1 采购订单物料明细表报表导出'!$H:$H,0))</f>
        <v>0</v>
      </c>
    </row>
    <row r="460" ht="29" spans="1:15">
      <c r="A460" s="20" t="s">
        <v>3767</v>
      </c>
      <c r="B460" s="26" t="s">
        <v>2128</v>
      </c>
      <c r="C460" s="27" t="s">
        <v>2129</v>
      </c>
      <c r="D460" s="23" cm="1">
        <f t="array" ref="D460">SUM(IF((LEFT('2-1 采购订单物料明细表报表导出'!$K:$K,7)=D$1)*('2-1 采购订单物料明细表报表导出'!$D:$D=$A460),'2-1 采购订单物料明细表报表导出'!$H:$H,0))</f>
        <v>0</v>
      </c>
      <c r="E460" s="23" cm="1">
        <f t="array" ref="E460">SUM(IF((LEFT('2-1 采购订单物料明细表报表导出'!$K:$K,7)=E$1)*('2-1 采购订单物料明细表报表导出'!$D:$D=$A460),'2-1 采购订单物料明细表报表导出'!$H:$H,0))</f>
        <v>0</v>
      </c>
      <c r="F460" s="23" cm="1">
        <f t="array" ref="F460">SUM(IF((LEFT('2-1 采购订单物料明细表报表导出'!$K:$K,7)=F$1)*('2-1 采购订单物料明细表报表导出'!$D:$D=$A460),'2-1 采购订单物料明细表报表导出'!$H:$H,0))</f>
        <v>0</v>
      </c>
      <c r="G460" s="23" cm="1">
        <f t="array" ref="G460">SUM(IF((LEFT('2-1 采购订单物料明细表报表导出'!$K:$K,7)=G$1)*('2-1 采购订单物料明细表报表导出'!$D:$D=$A460),'2-1 采购订单物料明细表报表导出'!$H:$H,0))</f>
        <v>0</v>
      </c>
      <c r="H460" s="23" cm="1">
        <f t="array" ref="H460">SUM(IF((LEFT('2-1 采购订单物料明细表报表导出'!$K:$K,7)=H$1)*('2-1 采购订单物料明细表报表导出'!$D:$D=$A460),'2-1 采购订单物料明细表报表导出'!$H:$H,0))</f>
        <v>0</v>
      </c>
      <c r="I460" s="23" cm="1">
        <f t="array" ref="I460">SUM(IF((LEFT('2-1 采购订单物料明细表报表导出'!$K:$K,7)=I$1)*('2-1 采购订单物料明细表报表导出'!$D:$D=$A460),'2-1 采购订单物料明细表报表导出'!$H:$H,0))</f>
        <v>0</v>
      </c>
      <c r="J460" s="23" cm="1">
        <f t="array" ref="J460">SUM(IF((LEFT('2-1 采购订单物料明细表报表导出'!$K:$K,7)=J$1)*('2-1 采购订单物料明细表报表导出'!$D:$D=$A460),'2-1 采购订单物料明细表报表导出'!$H:$H,0))</f>
        <v>0</v>
      </c>
      <c r="K460" s="23" cm="1">
        <f t="array" ref="K460">SUM(IF((LEFT('2-1 采购订单物料明细表报表导出'!$K:$K,7)=K$1)*('2-1 采购订单物料明细表报表导出'!$D:$D=$A460),'2-1 采购订单物料明细表报表导出'!$H:$H,0))</f>
        <v>0</v>
      </c>
      <c r="L460" s="23" cm="1">
        <f t="array" ref="L460">SUM(IF((LEFT('2-1 采购订单物料明细表报表导出'!$K:$K,7)=L$1)*('2-1 采购订单物料明细表报表导出'!$D:$D=$A460),'2-1 采购订单物料明细表报表导出'!$H:$H,0))</f>
        <v>0</v>
      </c>
      <c r="M460" s="23" cm="1">
        <f t="array" ref="M460">SUM(IF((LEFT('2-1 采购订单物料明细表报表导出'!$K:$K,7)=M$1)*('2-1 采购订单物料明细表报表导出'!$D:$D=$A460),'2-1 采购订单物料明细表报表导出'!$H:$H,0))</f>
        <v>0</v>
      </c>
      <c r="N460" s="23" cm="1">
        <f t="array" ref="N460">SUM(IF((LEFT('2-1 采购订单物料明细表报表导出'!$K:$K,7)=N$1)*('2-1 采购订单物料明细表报表导出'!$D:$D=$A460),'2-1 采购订单物料明细表报表导出'!$H:$H,0))</f>
        <v>0</v>
      </c>
      <c r="O460" s="23" cm="1">
        <f t="array" ref="O460">SUM(IF((LEFT('2-1 采购订单物料明细表报表导出'!$K:$K,7)=O$1)*('2-1 采购订单物料明细表报表导出'!$D:$D=$A460),'2-1 采购订单物料明细表报表导出'!$H:$H,0))</f>
        <v>0</v>
      </c>
    </row>
    <row r="461" ht="29" spans="1:15">
      <c r="A461" s="20" t="s">
        <v>3768</v>
      </c>
      <c r="B461" s="26" t="s">
        <v>2128</v>
      </c>
      <c r="C461" s="27" t="s">
        <v>2129</v>
      </c>
      <c r="D461" s="23" cm="1">
        <f t="array" ref="D461">SUM(IF((LEFT('2-1 采购订单物料明细表报表导出'!$K:$K,7)=D$1)*('2-1 采购订单物料明细表报表导出'!$D:$D=$A461),'2-1 采购订单物料明细表报表导出'!$H:$H,0))</f>
        <v>0</v>
      </c>
      <c r="E461" s="23" cm="1">
        <f t="array" ref="E461">SUM(IF((LEFT('2-1 采购订单物料明细表报表导出'!$K:$K,7)=E$1)*('2-1 采购订单物料明细表报表导出'!$D:$D=$A461),'2-1 采购订单物料明细表报表导出'!$H:$H,0))</f>
        <v>0</v>
      </c>
      <c r="F461" s="23" cm="1">
        <f t="array" ref="F461">SUM(IF((LEFT('2-1 采购订单物料明细表报表导出'!$K:$K,7)=F$1)*('2-1 采购订单物料明细表报表导出'!$D:$D=$A461),'2-1 采购订单物料明细表报表导出'!$H:$H,0))</f>
        <v>0</v>
      </c>
      <c r="G461" s="23" cm="1">
        <f t="array" ref="G461">SUM(IF((LEFT('2-1 采购订单物料明细表报表导出'!$K:$K,7)=G$1)*('2-1 采购订单物料明细表报表导出'!$D:$D=$A461),'2-1 采购订单物料明细表报表导出'!$H:$H,0))</f>
        <v>0</v>
      </c>
      <c r="H461" s="23" cm="1">
        <f t="array" ref="H461">SUM(IF((LEFT('2-1 采购订单物料明细表报表导出'!$K:$K,7)=H$1)*('2-1 采购订单物料明细表报表导出'!$D:$D=$A461),'2-1 采购订单物料明细表报表导出'!$H:$H,0))</f>
        <v>0</v>
      </c>
      <c r="I461" s="23" cm="1">
        <f t="array" ref="I461">SUM(IF((LEFT('2-1 采购订单物料明细表报表导出'!$K:$K,7)=I$1)*('2-1 采购订单物料明细表报表导出'!$D:$D=$A461),'2-1 采购订单物料明细表报表导出'!$H:$H,0))</f>
        <v>0</v>
      </c>
      <c r="J461" s="23" cm="1">
        <f t="array" ref="J461">SUM(IF((LEFT('2-1 采购订单物料明细表报表导出'!$K:$K,7)=J$1)*('2-1 采购订单物料明细表报表导出'!$D:$D=$A461),'2-1 采购订单物料明细表报表导出'!$H:$H,0))</f>
        <v>0</v>
      </c>
      <c r="K461" s="23" cm="1">
        <f t="array" ref="K461">SUM(IF((LEFT('2-1 采购订单物料明细表报表导出'!$K:$K,7)=K$1)*('2-1 采购订单物料明细表报表导出'!$D:$D=$A461),'2-1 采购订单物料明细表报表导出'!$H:$H,0))</f>
        <v>0</v>
      </c>
      <c r="L461" s="23" cm="1">
        <f t="array" ref="L461">SUM(IF((LEFT('2-1 采购订单物料明细表报表导出'!$K:$K,7)=L$1)*('2-1 采购订单物料明细表报表导出'!$D:$D=$A461),'2-1 采购订单物料明细表报表导出'!$H:$H,0))</f>
        <v>0</v>
      </c>
      <c r="M461" s="23" cm="1">
        <f t="array" ref="M461">SUM(IF((LEFT('2-1 采购订单物料明细表报表导出'!$K:$K,7)=M$1)*('2-1 采购订单物料明细表报表导出'!$D:$D=$A461),'2-1 采购订单物料明细表报表导出'!$H:$H,0))</f>
        <v>0</v>
      </c>
      <c r="N461" s="23" cm="1">
        <f t="array" ref="N461">SUM(IF((LEFT('2-1 采购订单物料明细表报表导出'!$K:$K,7)=N$1)*('2-1 采购订单物料明细表报表导出'!$D:$D=$A461),'2-1 采购订单物料明细表报表导出'!$H:$H,0))</f>
        <v>0</v>
      </c>
      <c r="O461" s="23" cm="1">
        <f t="array" ref="O461">SUM(IF((LEFT('2-1 采购订单物料明细表报表导出'!$K:$K,7)=O$1)*('2-1 采购订单物料明细表报表导出'!$D:$D=$A461),'2-1 采购订单物料明细表报表导出'!$H:$H,0))</f>
        <v>0</v>
      </c>
    </row>
    <row r="462" ht="29" spans="1:15">
      <c r="A462" s="28" t="s">
        <v>3769</v>
      </c>
      <c r="B462" s="26" t="s">
        <v>2128</v>
      </c>
      <c r="C462" s="27" t="s">
        <v>2129</v>
      </c>
      <c r="D462" s="23" cm="1">
        <f t="array" ref="D462">SUM(IF((LEFT('2-1 采购订单物料明细表报表导出'!$K:$K,7)=D$1)*('2-1 采购订单物料明细表报表导出'!$D:$D=$A462),'2-1 采购订单物料明细表报表导出'!$H:$H,0))</f>
        <v>0</v>
      </c>
      <c r="E462" s="23" cm="1">
        <f t="array" ref="E462">SUM(IF((LEFT('2-1 采购订单物料明细表报表导出'!$K:$K,7)=E$1)*('2-1 采购订单物料明细表报表导出'!$D:$D=$A462),'2-1 采购订单物料明细表报表导出'!$H:$H,0))</f>
        <v>0</v>
      </c>
      <c r="F462" s="23" cm="1">
        <f t="array" ref="F462">SUM(IF((LEFT('2-1 采购订单物料明细表报表导出'!$K:$K,7)=F$1)*('2-1 采购订单物料明细表报表导出'!$D:$D=$A462),'2-1 采购订单物料明细表报表导出'!$H:$H,0))</f>
        <v>0</v>
      </c>
      <c r="G462" s="23" cm="1">
        <f t="array" ref="G462">SUM(IF((LEFT('2-1 采购订单物料明细表报表导出'!$K:$K,7)=G$1)*('2-1 采购订单物料明细表报表导出'!$D:$D=$A462),'2-1 采购订单物料明细表报表导出'!$H:$H,0))</f>
        <v>0</v>
      </c>
      <c r="H462" s="23" cm="1">
        <f t="array" ref="H462">SUM(IF((LEFT('2-1 采购订单物料明细表报表导出'!$K:$K,7)=H$1)*('2-1 采购订单物料明细表报表导出'!$D:$D=$A462),'2-1 采购订单物料明细表报表导出'!$H:$H,0))</f>
        <v>0</v>
      </c>
      <c r="I462" s="23" cm="1">
        <f t="array" ref="I462">SUM(IF((LEFT('2-1 采购订单物料明细表报表导出'!$K:$K,7)=I$1)*('2-1 采购订单物料明细表报表导出'!$D:$D=$A462),'2-1 采购订单物料明细表报表导出'!$H:$H,0))</f>
        <v>0</v>
      </c>
      <c r="J462" s="23" cm="1">
        <f t="array" ref="J462">SUM(IF((LEFT('2-1 采购订单物料明细表报表导出'!$K:$K,7)=J$1)*('2-1 采购订单物料明细表报表导出'!$D:$D=$A462),'2-1 采购订单物料明细表报表导出'!$H:$H,0))</f>
        <v>0</v>
      </c>
      <c r="K462" s="23" cm="1">
        <f t="array" ref="K462">SUM(IF((LEFT('2-1 采购订单物料明细表报表导出'!$K:$K,7)=K$1)*('2-1 采购订单物料明细表报表导出'!$D:$D=$A462),'2-1 采购订单物料明细表报表导出'!$H:$H,0))</f>
        <v>0</v>
      </c>
      <c r="L462" s="23" cm="1">
        <f t="array" ref="L462">SUM(IF((LEFT('2-1 采购订单物料明细表报表导出'!$K:$K,7)=L$1)*('2-1 采购订单物料明细表报表导出'!$D:$D=$A462),'2-1 采购订单物料明细表报表导出'!$H:$H,0))</f>
        <v>0</v>
      </c>
      <c r="M462" s="23" cm="1">
        <f t="array" ref="M462">SUM(IF((LEFT('2-1 采购订单物料明细表报表导出'!$K:$K,7)=M$1)*('2-1 采购订单物料明细表报表导出'!$D:$D=$A462),'2-1 采购订单物料明细表报表导出'!$H:$H,0))</f>
        <v>0</v>
      </c>
      <c r="N462" s="23" cm="1">
        <f t="array" ref="N462">SUM(IF((LEFT('2-1 采购订单物料明细表报表导出'!$K:$K,7)=N$1)*('2-1 采购订单物料明细表报表导出'!$D:$D=$A462),'2-1 采购订单物料明细表报表导出'!$H:$H,0))</f>
        <v>0</v>
      </c>
      <c r="O462" s="23" cm="1">
        <f t="array" ref="O462">SUM(IF((LEFT('2-1 采购订单物料明细表报表导出'!$K:$K,7)=O$1)*('2-1 采购订单物料明细表报表导出'!$D:$D=$A462),'2-1 采购订单物料明细表报表导出'!$H:$H,0))</f>
        <v>0</v>
      </c>
    </row>
    <row r="463" ht="29" spans="1:15">
      <c r="A463" s="20" t="s">
        <v>3770</v>
      </c>
      <c r="B463" s="26" t="s">
        <v>2128</v>
      </c>
      <c r="C463" s="27" t="s">
        <v>2129</v>
      </c>
      <c r="D463" s="23" cm="1">
        <f t="array" ref="D463">SUM(IF((LEFT('2-1 采购订单物料明细表报表导出'!$K:$K,7)=D$1)*('2-1 采购订单物料明细表报表导出'!$D:$D=$A463),'2-1 采购订单物料明细表报表导出'!$H:$H,0))</f>
        <v>0</v>
      </c>
      <c r="E463" s="23" cm="1">
        <f t="array" ref="E463">SUM(IF((LEFT('2-1 采购订单物料明细表报表导出'!$K:$K,7)=E$1)*('2-1 采购订单物料明细表报表导出'!$D:$D=$A463),'2-1 采购订单物料明细表报表导出'!$H:$H,0))</f>
        <v>0</v>
      </c>
      <c r="F463" s="23" cm="1">
        <f t="array" ref="F463">SUM(IF((LEFT('2-1 采购订单物料明细表报表导出'!$K:$K,7)=F$1)*('2-1 采购订单物料明细表报表导出'!$D:$D=$A463),'2-1 采购订单物料明细表报表导出'!$H:$H,0))</f>
        <v>0</v>
      </c>
      <c r="G463" s="23" cm="1">
        <f t="array" ref="G463">SUM(IF((LEFT('2-1 采购订单物料明细表报表导出'!$K:$K,7)=G$1)*('2-1 采购订单物料明细表报表导出'!$D:$D=$A463),'2-1 采购订单物料明细表报表导出'!$H:$H,0))</f>
        <v>0</v>
      </c>
      <c r="H463" s="23" cm="1">
        <f t="array" ref="H463">SUM(IF((LEFT('2-1 采购订单物料明细表报表导出'!$K:$K,7)=H$1)*('2-1 采购订单物料明细表报表导出'!$D:$D=$A463),'2-1 采购订单物料明细表报表导出'!$H:$H,0))</f>
        <v>0</v>
      </c>
      <c r="I463" s="23" cm="1">
        <f t="array" ref="I463">SUM(IF((LEFT('2-1 采购订单物料明细表报表导出'!$K:$K,7)=I$1)*('2-1 采购订单物料明细表报表导出'!$D:$D=$A463),'2-1 采购订单物料明细表报表导出'!$H:$H,0))</f>
        <v>0</v>
      </c>
      <c r="J463" s="23" cm="1">
        <f t="array" ref="J463">SUM(IF((LEFT('2-1 采购订单物料明细表报表导出'!$K:$K,7)=J$1)*('2-1 采购订单物料明细表报表导出'!$D:$D=$A463),'2-1 采购订单物料明细表报表导出'!$H:$H,0))</f>
        <v>0</v>
      </c>
      <c r="K463" s="23" cm="1">
        <f t="array" ref="K463">SUM(IF((LEFT('2-1 采购订单物料明细表报表导出'!$K:$K,7)=K$1)*('2-1 采购订单物料明细表报表导出'!$D:$D=$A463),'2-1 采购订单物料明细表报表导出'!$H:$H,0))</f>
        <v>0</v>
      </c>
      <c r="L463" s="23" cm="1">
        <f t="array" ref="L463">SUM(IF((LEFT('2-1 采购订单物料明细表报表导出'!$K:$K,7)=L$1)*('2-1 采购订单物料明细表报表导出'!$D:$D=$A463),'2-1 采购订单物料明细表报表导出'!$H:$H,0))</f>
        <v>0</v>
      </c>
      <c r="M463" s="23" cm="1">
        <f t="array" ref="M463">SUM(IF((LEFT('2-1 采购订单物料明细表报表导出'!$K:$K,7)=M$1)*('2-1 采购订单物料明细表报表导出'!$D:$D=$A463),'2-1 采购订单物料明细表报表导出'!$H:$H,0))</f>
        <v>0</v>
      </c>
      <c r="N463" s="23" cm="1">
        <f t="array" ref="N463">SUM(IF((LEFT('2-1 采购订单物料明细表报表导出'!$K:$K,7)=N$1)*('2-1 采购订单物料明细表报表导出'!$D:$D=$A463),'2-1 采购订单物料明细表报表导出'!$H:$H,0))</f>
        <v>0</v>
      </c>
      <c r="O463" s="23" cm="1">
        <f t="array" ref="O463">SUM(IF((LEFT('2-1 采购订单物料明细表报表导出'!$K:$K,7)=O$1)*('2-1 采购订单物料明细表报表导出'!$D:$D=$A463),'2-1 采购订单物料明细表报表导出'!$H:$H,0))</f>
        <v>0</v>
      </c>
    </row>
    <row r="464" ht="29" spans="1:15">
      <c r="A464" s="20" t="s">
        <v>3771</v>
      </c>
      <c r="B464" s="26" t="s">
        <v>2128</v>
      </c>
      <c r="C464" s="27" t="s">
        <v>2129</v>
      </c>
      <c r="D464" s="23" cm="1">
        <f t="array" ref="D464">SUM(IF((LEFT('2-1 采购订单物料明细表报表导出'!$K:$K,7)=D$1)*('2-1 采购订单物料明细表报表导出'!$D:$D=$A464),'2-1 采购订单物料明细表报表导出'!$H:$H,0))</f>
        <v>0</v>
      </c>
      <c r="E464" s="23" cm="1">
        <f t="array" ref="E464">SUM(IF((LEFT('2-1 采购订单物料明细表报表导出'!$K:$K,7)=E$1)*('2-1 采购订单物料明细表报表导出'!$D:$D=$A464),'2-1 采购订单物料明细表报表导出'!$H:$H,0))</f>
        <v>0</v>
      </c>
      <c r="F464" s="23" cm="1">
        <f t="array" ref="F464">SUM(IF((LEFT('2-1 采购订单物料明细表报表导出'!$K:$K,7)=F$1)*('2-1 采购订单物料明细表报表导出'!$D:$D=$A464),'2-1 采购订单物料明细表报表导出'!$H:$H,0))</f>
        <v>0</v>
      </c>
      <c r="G464" s="23" cm="1">
        <f t="array" ref="G464">SUM(IF((LEFT('2-1 采购订单物料明细表报表导出'!$K:$K,7)=G$1)*('2-1 采购订单物料明细表报表导出'!$D:$D=$A464),'2-1 采购订单物料明细表报表导出'!$H:$H,0))</f>
        <v>0</v>
      </c>
      <c r="H464" s="23" cm="1">
        <f t="array" ref="H464">SUM(IF((LEFT('2-1 采购订单物料明细表报表导出'!$K:$K,7)=H$1)*('2-1 采购订单物料明细表报表导出'!$D:$D=$A464),'2-1 采购订单物料明细表报表导出'!$H:$H,0))</f>
        <v>0</v>
      </c>
      <c r="I464" s="23" cm="1">
        <f t="array" ref="I464">SUM(IF((LEFT('2-1 采购订单物料明细表报表导出'!$K:$K,7)=I$1)*('2-1 采购订单物料明细表报表导出'!$D:$D=$A464),'2-1 采购订单物料明细表报表导出'!$H:$H,0))</f>
        <v>0</v>
      </c>
      <c r="J464" s="23" cm="1">
        <f t="array" ref="J464">SUM(IF((LEFT('2-1 采购订单物料明细表报表导出'!$K:$K,7)=J$1)*('2-1 采购订单物料明细表报表导出'!$D:$D=$A464),'2-1 采购订单物料明细表报表导出'!$H:$H,0))</f>
        <v>0</v>
      </c>
      <c r="K464" s="23" cm="1">
        <f t="array" ref="K464">SUM(IF((LEFT('2-1 采购订单物料明细表报表导出'!$K:$K,7)=K$1)*('2-1 采购订单物料明细表报表导出'!$D:$D=$A464),'2-1 采购订单物料明细表报表导出'!$H:$H,0))</f>
        <v>0</v>
      </c>
      <c r="L464" s="23" cm="1">
        <f t="array" ref="L464">SUM(IF((LEFT('2-1 采购订单物料明细表报表导出'!$K:$K,7)=L$1)*('2-1 采购订单物料明细表报表导出'!$D:$D=$A464),'2-1 采购订单物料明细表报表导出'!$H:$H,0))</f>
        <v>0</v>
      </c>
      <c r="M464" s="23" cm="1">
        <f t="array" ref="M464">SUM(IF((LEFT('2-1 采购订单物料明细表报表导出'!$K:$K,7)=M$1)*('2-1 采购订单物料明细表报表导出'!$D:$D=$A464),'2-1 采购订单物料明细表报表导出'!$H:$H,0))</f>
        <v>0</v>
      </c>
      <c r="N464" s="23" cm="1">
        <f t="array" ref="N464">SUM(IF((LEFT('2-1 采购订单物料明细表报表导出'!$K:$K,7)=N$1)*('2-1 采购订单物料明细表报表导出'!$D:$D=$A464),'2-1 采购订单物料明细表报表导出'!$H:$H,0))</f>
        <v>0</v>
      </c>
      <c r="O464" s="23" cm="1">
        <f t="array" ref="O464">SUM(IF((LEFT('2-1 采购订单物料明细表报表导出'!$K:$K,7)=O$1)*('2-1 采购订单物料明细表报表导出'!$D:$D=$A464),'2-1 采购订单物料明细表报表导出'!$H:$H,0))</f>
        <v>0</v>
      </c>
    </row>
    <row r="465" ht="29" spans="1:15">
      <c r="A465" s="20" t="s">
        <v>3772</v>
      </c>
      <c r="B465" s="26" t="s">
        <v>2128</v>
      </c>
      <c r="C465" s="27" t="s">
        <v>2129</v>
      </c>
      <c r="D465" s="23" cm="1">
        <f t="array" ref="D465">SUM(IF((LEFT('2-1 采购订单物料明细表报表导出'!$K:$K,7)=D$1)*('2-1 采购订单物料明细表报表导出'!$D:$D=$A465),'2-1 采购订单物料明细表报表导出'!$H:$H,0))</f>
        <v>0</v>
      </c>
      <c r="E465" s="23" cm="1">
        <f t="array" ref="E465">SUM(IF((LEFT('2-1 采购订单物料明细表报表导出'!$K:$K,7)=E$1)*('2-1 采购订单物料明细表报表导出'!$D:$D=$A465),'2-1 采购订单物料明细表报表导出'!$H:$H,0))</f>
        <v>0</v>
      </c>
      <c r="F465" s="23" cm="1">
        <f t="array" ref="F465">SUM(IF((LEFT('2-1 采购订单物料明细表报表导出'!$K:$K,7)=F$1)*('2-1 采购订单物料明细表报表导出'!$D:$D=$A465),'2-1 采购订单物料明细表报表导出'!$H:$H,0))</f>
        <v>0</v>
      </c>
      <c r="G465" s="23" cm="1">
        <f t="array" ref="G465">SUM(IF((LEFT('2-1 采购订单物料明细表报表导出'!$K:$K,7)=G$1)*('2-1 采购订单物料明细表报表导出'!$D:$D=$A465),'2-1 采购订单物料明细表报表导出'!$H:$H,0))</f>
        <v>0</v>
      </c>
      <c r="H465" s="23" cm="1">
        <f t="array" ref="H465">SUM(IF((LEFT('2-1 采购订单物料明细表报表导出'!$K:$K,7)=H$1)*('2-1 采购订单物料明细表报表导出'!$D:$D=$A465),'2-1 采购订单物料明细表报表导出'!$H:$H,0))</f>
        <v>0</v>
      </c>
      <c r="I465" s="23" cm="1">
        <f t="array" ref="I465">SUM(IF((LEFT('2-1 采购订单物料明细表报表导出'!$K:$K,7)=I$1)*('2-1 采购订单物料明细表报表导出'!$D:$D=$A465),'2-1 采购订单物料明细表报表导出'!$H:$H,0))</f>
        <v>0</v>
      </c>
      <c r="J465" s="23" cm="1">
        <f t="array" ref="J465">SUM(IF((LEFT('2-1 采购订单物料明细表报表导出'!$K:$K,7)=J$1)*('2-1 采购订单物料明细表报表导出'!$D:$D=$A465),'2-1 采购订单物料明细表报表导出'!$H:$H,0))</f>
        <v>0</v>
      </c>
      <c r="K465" s="23" cm="1">
        <f t="array" ref="K465">SUM(IF((LEFT('2-1 采购订单物料明细表报表导出'!$K:$K,7)=K$1)*('2-1 采购订单物料明细表报表导出'!$D:$D=$A465),'2-1 采购订单物料明细表报表导出'!$H:$H,0))</f>
        <v>0</v>
      </c>
      <c r="L465" s="23" cm="1">
        <f t="array" ref="L465">SUM(IF((LEFT('2-1 采购订单物料明细表报表导出'!$K:$K,7)=L$1)*('2-1 采购订单物料明细表报表导出'!$D:$D=$A465),'2-1 采购订单物料明细表报表导出'!$H:$H,0))</f>
        <v>0</v>
      </c>
      <c r="M465" s="23" cm="1">
        <f t="array" ref="M465">SUM(IF((LEFT('2-1 采购订单物料明细表报表导出'!$K:$K,7)=M$1)*('2-1 采购订单物料明细表报表导出'!$D:$D=$A465),'2-1 采购订单物料明细表报表导出'!$H:$H,0))</f>
        <v>0</v>
      </c>
      <c r="N465" s="23" cm="1">
        <f t="array" ref="N465">SUM(IF((LEFT('2-1 采购订单物料明细表报表导出'!$K:$K,7)=N$1)*('2-1 采购订单物料明细表报表导出'!$D:$D=$A465),'2-1 采购订单物料明细表报表导出'!$H:$H,0))</f>
        <v>0</v>
      </c>
      <c r="O465" s="23" cm="1">
        <f t="array" ref="O465">SUM(IF((LEFT('2-1 采购订单物料明细表报表导出'!$K:$K,7)=O$1)*('2-1 采购订单物料明细表报表导出'!$D:$D=$A465),'2-1 采购订单物料明细表报表导出'!$H:$H,0))</f>
        <v>0</v>
      </c>
    </row>
    <row r="466" ht="29" spans="1:15">
      <c r="A466" s="20" t="s">
        <v>3773</v>
      </c>
      <c r="B466" s="26" t="s">
        <v>2128</v>
      </c>
      <c r="C466" s="27" t="s">
        <v>2129</v>
      </c>
      <c r="D466" s="23" cm="1">
        <f t="array" ref="D466">SUM(IF((LEFT('2-1 采购订单物料明细表报表导出'!$K:$K,7)=D$1)*('2-1 采购订单物料明细表报表导出'!$D:$D=$A466),'2-1 采购订单物料明细表报表导出'!$H:$H,0))</f>
        <v>0</v>
      </c>
      <c r="E466" s="23" cm="1">
        <f t="array" ref="E466">SUM(IF((LEFT('2-1 采购订单物料明细表报表导出'!$K:$K,7)=E$1)*('2-1 采购订单物料明细表报表导出'!$D:$D=$A466),'2-1 采购订单物料明细表报表导出'!$H:$H,0))</f>
        <v>0</v>
      </c>
      <c r="F466" s="23" cm="1">
        <f t="array" ref="F466">SUM(IF((LEFT('2-1 采购订单物料明细表报表导出'!$K:$K,7)=F$1)*('2-1 采购订单物料明细表报表导出'!$D:$D=$A466),'2-1 采购订单物料明细表报表导出'!$H:$H,0))</f>
        <v>0</v>
      </c>
      <c r="G466" s="23" cm="1">
        <f t="array" ref="G466">SUM(IF((LEFT('2-1 采购订单物料明细表报表导出'!$K:$K,7)=G$1)*('2-1 采购订单物料明细表报表导出'!$D:$D=$A466),'2-1 采购订单物料明细表报表导出'!$H:$H,0))</f>
        <v>0</v>
      </c>
      <c r="H466" s="23" cm="1">
        <f t="array" ref="H466">SUM(IF((LEFT('2-1 采购订单物料明细表报表导出'!$K:$K,7)=H$1)*('2-1 采购订单物料明细表报表导出'!$D:$D=$A466),'2-1 采购订单物料明细表报表导出'!$H:$H,0))</f>
        <v>0</v>
      </c>
      <c r="I466" s="23" cm="1">
        <f t="array" ref="I466">SUM(IF((LEFT('2-1 采购订单物料明细表报表导出'!$K:$K,7)=I$1)*('2-1 采购订单物料明细表报表导出'!$D:$D=$A466),'2-1 采购订单物料明细表报表导出'!$H:$H,0))</f>
        <v>0</v>
      </c>
      <c r="J466" s="23" cm="1">
        <f t="array" ref="J466">SUM(IF((LEFT('2-1 采购订单物料明细表报表导出'!$K:$K,7)=J$1)*('2-1 采购订单物料明细表报表导出'!$D:$D=$A466),'2-1 采购订单物料明细表报表导出'!$H:$H,0))</f>
        <v>0</v>
      </c>
      <c r="K466" s="23" cm="1">
        <f t="array" ref="K466">SUM(IF((LEFT('2-1 采购订单物料明细表报表导出'!$K:$K,7)=K$1)*('2-1 采购订单物料明细表报表导出'!$D:$D=$A466),'2-1 采购订单物料明细表报表导出'!$H:$H,0))</f>
        <v>0</v>
      </c>
      <c r="L466" s="23" cm="1">
        <f t="array" ref="L466">SUM(IF((LEFT('2-1 采购订单物料明细表报表导出'!$K:$K,7)=L$1)*('2-1 采购订单物料明细表报表导出'!$D:$D=$A466),'2-1 采购订单物料明细表报表导出'!$H:$H,0))</f>
        <v>0</v>
      </c>
      <c r="M466" s="23" cm="1">
        <f t="array" ref="M466">SUM(IF((LEFT('2-1 采购订单物料明细表报表导出'!$K:$K,7)=M$1)*('2-1 采购订单物料明细表报表导出'!$D:$D=$A466),'2-1 采购订单物料明细表报表导出'!$H:$H,0))</f>
        <v>0</v>
      </c>
      <c r="N466" s="23" cm="1">
        <f t="array" ref="N466">SUM(IF((LEFT('2-1 采购订单物料明细表报表导出'!$K:$K,7)=N$1)*('2-1 采购订单物料明细表报表导出'!$D:$D=$A466),'2-1 采购订单物料明细表报表导出'!$H:$H,0))</f>
        <v>0</v>
      </c>
      <c r="O466" s="23" cm="1">
        <f t="array" ref="O466">SUM(IF((LEFT('2-1 采购订单物料明细表报表导出'!$K:$K,7)=O$1)*('2-1 采购订单物料明细表报表导出'!$D:$D=$A466),'2-1 采购订单物料明细表报表导出'!$H:$H,0))</f>
        <v>0</v>
      </c>
    </row>
    <row r="467" ht="29" spans="1:15">
      <c r="A467" s="20" t="s">
        <v>3774</v>
      </c>
      <c r="B467" s="26" t="s">
        <v>2128</v>
      </c>
      <c r="C467" s="27" t="s">
        <v>2129</v>
      </c>
      <c r="D467" s="23" cm="1">
        <f t="array" ref="D467">SUM(IF((LEFT('2-1 采购订单物料明细表报表导出'!$K:$K,7)=D$1)*('2-1 采购订单物料明细表报表导出'!$D:$D=$A467),'2-1 采购订单物料明细表报表导出'!$H:$H,0))</f>
        <v>0</v>
      </c>
      <c r="E467" s="23" cm="1">
        <f t="array" ref="E467">SUM(IF((LEFT('2-1 采购订单物料明细表报表导出'!$K:$K,7)=E$1)*('2-1 采购订单物料明细表报表导出'!$D:$D=$A467),'2-1 采购订单物料明细表报表导出'!$H:$H,0))</f>
        <v>0</v>
      </c>
      <c r="F467" s="23" cm="1">
        <f t="array" ref="F467">SUM(IF((LEFT('2-1 采购订单物料明细表报表导出'!$K:$K,7)=F$1)*('2-1 采购订单物料明细表报表导出'!$D:$D=$A467),'2-1 采购订单物料明细表报表导出'!$H:$H,0))</f>
        <v>0</v>
      </c>
      <c r="G467" s="23" cm="1">
        <f t="array" ref="G467">SUM(IF((LEFT('2-1 采购订单物料明细表报表导出'!$K:$K,7)=G$1)*('2-1 采购订单物料明细表报表导出'!$D:$D=$A467),'2-1 采购订单物料明细表报表导出'!$H:$H,0))</f>
        <v>0</v>
      </c>
      <c r="H467" s="23" cm="1">
        <f t="array" ref="H467">SUM(IF((LEFT('2-1 采购订单物料明细表报表导出'!$K:$K,7)=H$1)*('2-1 采购订单物料明细表报表导出'!$D:$D=$A467),'2-1 采购订单物料明细表报表导出'!$H:$H,0))</f>
        <v>0</v>
      </c>
      <c r="I467" s="23" cm="1">
        <f t="array" ref="I467">SUM(IF((LEFT('2-1 采购订单物料明细表报表导出'!$K:$K,7)=I$1)*('2-1 采购订单物料明细表报表导出'!$D:$D=$A467),'2-1 采购订单物料明细表报表导出'!$H:$H,0))</f>
        <v>0</v>
      </c>
      <c r="J467" s="23" cm="1">
        <f t="array" ref="J467">SUM(IF((LEFT('2-1 采购订单物料明细表报表导出'!$K:$K,7)=J$1)*('2-1 采购订单物料明细表报表导出'!$D:$D=$A467),'2-1 采购订单物料明细表报表导出'!$H:$H,0))</f>
        <v>0</v>
      </c>
      <c r="K467" s="23" cm="1">
        <f t="array" ref="K467">SUM(IF((LEFT('2-1 采购订单物料明细表报表导出'!$K:$K,7)=K$1)*('2-1 采购订单物料明细表报表导出'!$D:$D=$A467),'2-1 采购订单物料明细表报表导出'!$H:$H,0))</f>
        <v>0</v>
      </c>
      <c r="L467" s="23" cm="1">
        <f t="array" ref="L467">SUM(IF((LEFT('2-1 采购订单物料明细表报表导出'!$K:$K,7)=L$1)*('2-1 采购订单物料明细表报表导出'!$D:$D=$A467),'2-1 采购订单物料明细表报表导出'!$H:$H,0))</f>
        <v>0</v>
      </c>
      <c r="M467" s="23" cm="1">
        <f t="array" ref="M467">SUM(IF((LEFT('2-1 采购订单物料明细表报表导出'!$K:$K,7)=M$1)*('2-1 采购订单物料明细表报表导出'!$D:$D=$A467),'2-1 采购订单物料明细表报表导出'!$H:$H,0))</f>
        <v>0</v>
      </c>
      <c r="N467" s="23" cm="1">
        <f t="array" ref="N467">SUM(IF((LEFT('2-1 采购订单物料明细表报表导出'!$K:$K,7)=N$1)*('2-1 采购订单物料明细表报表导出'!$D:$D=$A467),'2-1 采购订单物料明细表报表导出'!$H:$H,0))</f>
        <v>0</v>
      </c>
      <c r="O467" s="23" cm="1">
        <f t="array" ref="O467">SUM(IF((LEFT('2-1 采购订单物料明细表报表导出'!$K:$K,7)=O$1)*('2-1 采购订单物料明细表报表导出'!$D:$D=$A467),'2-1 采购订单物料明细表报表导出'!$H:$H,0))</f>
        <v>0</v>
      </c>
    </row>
    <row r="468" ht="29" spans="1:15">
      <c r="A468" s="20" t="s">
        <v>3775</v>
      </c>
      <c r="B468" s="26" t="s">
        <v>2128</v>
      </c>
      <c r="C468" s="27" t="s">
        <v>2129</v>
      </c>
      <c r="D468" s="23" cm="1">
        <f t="array" ref="D468">SUM(IF((LEFT('2-1 采购订单物料明细表报表导出'!$K:$K,7)=D$1)*('2-1 采购订单物料明细表报表导出'!$D:$D=$A468),'2-1 采购订单物料明细表报表导出'!$H:$H,0))</f>
        <v>0</v>
      </c>
      <c r="E468" s="23" cm="1">
        <f t="array" ref="E468">SUM(IF((LEFT('2-1 采购订单物料明细表报表导出'!$K:$K,7)=E$1)*('2-1 采购订单物料明细表报表导出'!$D:$D=$A468),'2-1 采购订单物料明细表报表导出'!$H:$H,0))</f>
        <v>0</v>
      </c>
      <c r="F468" s="23" cm="1">
        <f t="array" ref="F468">SUM(IF((LEFT('2-1 采购订单物料明细表报表导出'!$K:$K,7)=F$1)*('2-1 采购订单物料明细表报表导出'!$D:$D=$A468),'2-1 采购订单物料明细表报表导出'!$H:$H,0))</f>
        <v>0</v>
      </c>
      <c r="G468" s="23" cm="1">
        <f t="array" ref="G468">SUM(IF((LEFT('2-1 采购订单物料明细表报表导出'!$K:$K,7)=G$1)*('2-1 采购订单物料明细表报表导出'!$D:$D=$A468),'2-1 采购订单物料明细表报表导出'!$H:$H,0))</f>
        <v>0</v>
      </c>
      <c r="H468" s="23" cm="1">
        <f t="array" ref="H468">SUM(IF((LEFT('2-1 采购订单物料明细表报表导出'!$K:$K,7)=H$1)*('2-1 采购订单物料明细表报表导出'!$D:$D=$A468),'2-1 采购订单物料明细表报表导出'!$H:$H,0))</f>
        <v>0</v>
      </c>
      <c r="I468" s="23" cm="1">
        <f t="array" ref="I468">SUM(IF((LEFT('2-1 采购订单物料明细表报表导出'!$K:$K,7)=I$1)*('2-1 采购订单物料明细表报表导出'!$D:$D=$A468),'2-1 采购订单物料明细表报表导出'!$H:$H,0))</f>
        <v>0</v>
      </c>
      <c r="J468" s="23" cm="1">
        <f t="array" ref="J468">SUM(IF((LEFT('2-1 采购订单物料明细表报表导出'!$K:$K,7)=J$1)*('2-1 采购订单物料明细表报表导出'!$D:$D=$A468),'2-1 采购订单物料明细表报表导出'!$H:$H,0))</f>
        <v>0</v>
      </c>
      <c r="K468" s="23" cm="1">
        <f t="array" ref="K468">SUM(IF((LEFT('2-1 采购订单物料明细表报表导出'!$K:$K,7)=K$1)*('2-1 采购订单物料明细表报表导出'!$D:$D=$A468),'2-1 采购订单物料明细表报表导出'!$H:$H,0))</f>
        <v>0</v>
      </c>
      <c r="L468" s="23" cm="1">
        <f t="array" ref="L468">SUM(IF((LEFT('2-1 采购订单物料明细表报表导出'!$K:$K,7)=L$1)*('2-1 采购订单物料明细表报表导出'!$D:$D=$A468),'2-1 采购订单物料明细表报表导出'!$H:$H,0))</f>
        <v>0</v>
      </c>
      <c r="M468" s="23" cm="1">
        <f t="array" ref="M468">SUM(IF((LEFT('2-1 采购订单物料明细表报表导出'!$K:$K,7)=M$1)*('2-1 采购订单物料明细表报表导出'!$D:$D=$A468),'2-1 采购订单物料明细表报表导出'!$H:$H,0))</f>
        <v>0</v>
      </c>
      <c r="N468" s="23" cm="1">
        <f t="array" ref="N468">SUM(IF((LEFT('2-1 采购订单物料明细表报表导出'!$K:$K,7)=N$1)*('2-1 采购订单物料明细表报表导出'!$D:$D=$A468),'2-1 采购订单物料明细表报表导出'!$H:$H,0))</f>
        <v>0</v>
      </c>
      <c r="O468" s="23" cm="1">
        <f t="array" ref="O468">SUM(IF((LEFT('2-1 采购订单物料明细表报表导出'!$K:$K,7)=O$1)*('2-1 采购订单物料明细表报表导出'!$D:$D=$A468),'2-1 采购订单物料明细表报表导出'!$H:$H,0))</f>
        <v>0</v>
      </c>
    </row>
    <row r="469" ht="29" spans="1:15">
      <c r="A469" s="20" t="s">
        <v>3776</v>
      </c>
      <c r="B469" s="26" t="s">
        <v>2128</v>
      </c>
      <c r="C469" s="27" t="s">
        <v>2129</v>
      </c>
      <c r="D469" s="23" cm="1">
        <f t="array" ref="D469">SUM(IF((LEFT('2-1 采购订单物料明细表报表导出'!$K:$K,7)=D$1)*('2-1 采购订单物料明细表报表导出'!$D:$D=$A469),'2-1 采购订单物料明细表报表导出'!$H:$H,0))</f>
        <v>0</v>
      </c>
      <c r="E469" s="23" cm="1">
        <f t="array" ref="E469">SUM(IF((LEFT('2-1 采购订单物料明细表报表导出'!$K:$K,7)=E$1)*('2-1 采购订单物料明细表报表导出'!$D:$D=$A469),'2-1 采购订单物料明细表报表导出'!$H:$H,0))</f>
        <v>0</v>
      </c>
      <c r="F469" s="23" cm="1">
        <f t="array" ref="F469">SUM(IF((LEFT('2-1 采购订单物料明细表报表导出'!$K:$K,7)=F$1)*('2-1 采购订单物料明细表报表导出'!$D:$D=$A469),'2-1 采购订单物料明细表报表导出'!$H:$H,0))</f>
        <v>0</v>
      </c>
      <c r="G469" s="23" cm="1">
        <f t="array" ref="G469">SUM(IF((LEFT('2-1 采购订单物料明细表报表导出'!$K:$K,7)=G$1)*('2-1 采购订单物料明细表报表导出'!$D:$D=$A469),'2-1 采购订单物料明细表报表导出'!$H:$H,0))</f>
        <v>0</v>
      </c>
      <c r="H469" s="23" cm="1">
        <f t="array" ref="H469">SUM(IF((LEFT('2-1 采购订单物料明细表报表导出'!$K:$K,7)=H$1)*('2-1 采购订单物料明细表报表导出'!$D:$D=$A469),'2-1 采购订单物料明细表报表导出'!$H:$H,0))</f>
        <v>0</v>
      </c>
      <c r="I469" s="23" cm="1">
        <f t="array" ref="I469">SUM(IF((LEFT('2-1 采购订单物料明细表报表导出'!$K:$K,7)=I$1)*('2-1 采购订单物料明细表报表导出'!$D:$D=$A469),'2-1 采购订单物料明细表报表导出'!$H:$H,0))</f>
        <v>0</v>
      </c>
      <c r="J469" s="23" cm="1">
        <f t="array" ref="J469">SUM(IF((LEFT('2-1 采购订单物料明细表报表导出'!$K:$K,7)=J$1)*('2-1 采购订单物料明细表报表导出'!$D:$D=$A469),'2-1 采购订单物料明细表报表导出'!$H:$H,0))</f>
        <v>0</v>
      </c>
      <c r="K469" s="23" cm="1">
        <f t="array" ref="K469">SUM(IF((LEFT('2-1 采购订单物料明细表报表导出'!$K:$K,7)=K$1)*('2-1 采购订单物料明细表报表导出'!$D:$D=$A469),'2-1 采购订单物料明细表报表导出'!$H:$H,0))</f>
        <v>0</v>
      </c>
      <c r="L469" s="23" cm="1">
        <f t="array" ref="L469">SUM(IF((LEFT('2-1 采购订单物料明细表报表导出'!$K:$K,7)=L$1)*('2-1 采购订单物料明细表报表导出'!$D:$D=$A469),'2-1 采购订单物料明细表报表导出'!$H:$H,0))</f>
        <v>0</v>
      </c>
      <c r="M469" s="23" cm="1">
        <f t="array" ref="M469">SUM(IF((LEFT('2-1 采购订单物料明细表报表导出'!$K:$K,7)=M$1)*('2-1 采购订单物料明细表报表导出'!$D:$D=$A469),'2-1 采购订单物料明细表报表导出'!$H:$H,0))</f>
        <v>0</v>
      </c>
      <c r="N469" s="23" cm="1">
        <f t="array" ref="N469">SUM(IF((LEFT('2-1 采购订单物料明细表报表导出'!$K:$K,7)=N$1)*('2-1 采购订单物料明细表报表导出'!$D:$D=$A469),'2-1 采购订单物料明细表报表导出'!$H:$H,0))</f>
        <v>0</v>
      </c>
      <c r="O469" s="23" cm="1">
        <f t="array" ref="O469">SUM(IF((LEFT('2-1 采购订单物料明细表报表导出'!$K:$K,7)=O$1)*('2-1 采购订单物料明细表报表导出'!$D:$D=$A469),'2-1 采购订单物料明细表报表导出'!$H:$H,0))</f>
        <v>0</v>
      </c>
    </row>
    <row r="470" ht="29" spans="1:15">
      <c r="A470" s="20" t="s">
        <v>3777</v>
      </c>
      <c r="B470" s="26" t="s">
        <v>2128</v>
      </c>
      <c r="C470" s="27" t="s">
        <v>2129</v>
      </c>
      <c r="D470" s="23" cm="1">
        <f t="array" ref="D470">SUM(IF((LEFT('2-1 采购订单物料明细表报表导出'!$K:$K,7)=D$1)*('2-1 采购订单物料明细表报表导出'!$D:$D=$A470),'2-1 采购订单物料明细表报表导出'!$H:$H,0))</f>
        <v>0</v>
      </c>
      <c r="E470" s="23" cm="1">
        <f t="array" ref="E470">SUM(IF((LEFT('2-1 采购订单物料明细表报表导出'!$K:$K,7)=E$1)*('2-1 采购订单物料明细表报表导出'!$D:$D=$A470),'2-1 采购订单物料明细表报表导出'!$H:$H,0))</f>
        <v>0</v>
      </c>
      <c r="F470" s="23" cm="1">
        <f t="array" ref="F470">SUM(IF((LEFT('2-1 采购订单物料明细表报表导出'!$K:$K,7)=F$1)*('2-1 采购订单物料明细表报表导出'!$D:$D=$A470),'2-1 采购订单物料明细表报表导出'!$H:$H,0))</f>
        <v>0</v>
      </c>
      <c r="G470" s="23" cm="1">
        <f t="array" ref="G470">SUM(IF((LEFT('2-1 采购订单物料明细表报表导出'!$K:$K,7)=G$1)*('2-1 采购订单物料明细表报表导出'!$D:$D=$A470),'2-1 采购订单物料明细表报表导出'!$H:$H,0))</f>
        <v>0</v>
      </c>
      <c r="H470" s="23" cm="1">
        <f t="array" ref="H470">SUM(IF((LEFT('2-1 采购订单物料明细表报表导出'!$K:$K,7)=H$1)*('2-1 采购订单物料明细表报表导出'!$D:$D=$A470),'2-1 采购订单物料明细表报表导出'!$H:$H,0))</f>
        <v>0</v>
      </c>
      <c r="I470" s="23" cm="1">
        <f t="array" ref="I470">SUM(IF((LEFT('2-1 采购订单物料明细表报表导出'!$K:$K,7)=I$1)*('2-1 采购订单物料明细表报表导出'!$D:$D=$A470),'2-1 采购订单物料明细表报表导出'!$H:$H,0))</f>
        <v>0</v>
      </c>
      <c r="J470" s="23" cm="1">
        <f t="array" ref="J470">SUM(IF((LEFT('2-1 采购订单物料明细表报表导出'!$K:$K,7)=J$1)*('2-1 采购订单物料明细表报表导出'!$D:$D=$A470),'2-1 采购订单物料明细表报表导出'!$H:$H,0))</f>
        <v>0</v>
      </c>
      <c r="K470" s="23" cm="1">
        <f t="array" ref="K470">SUM(IF((LEFT('2-1 采购订单物料明细表报表导出'!$K:$K,7)=K$1)*('2-1 采购订单物料明细表报表导出'!$D:$D=$A470),'2-1 采购订单物料明细表报表导出'!$H:$H,0))</f>
        <v>0</v>
      </c>
      <c r="L470" s="23" cm="1">
        <f t="array" ref="L470">SUM(IF((LEFT('2-1 采购订单物料明细表报表导出'!$K:$K,7)=L$1)*('2-1 采购订单物料明细表报表导出'!$D:$D=$A470),'2-1 采购订单物料明细表报表导出'!$H:$H,0))</f>
        <v>0</v>
      </c>
      <c r="M470" s="23" cm="1">
        <f t="array" ref="M470">SUM(IF((LEFT('2-1 采购订单物料明细表报表导出'!$K:$K,7)=M$1)*('2-1 采购订单物料明细表报表导出'!$D:$D=$A470),'2-1 采购订单物料明细表报表导出'!$H:$H,0))</f>
        <v>0</v>
      </c>
      <c r="N470" s="23" cm="1">
        <f t="array" ref="N470">SUM(IF((LEFT('2-1 采购订单物料明细表报表导出'!$K:$K,7)=N$1)*('2-1 采购订单物料明细表报表导出'!$D:$D=$A470),'2-1 采购订单物料明细表报表导出'!$H:$H,0))</f>
        <v>0</v>
      </c>
      <c r="O470" s="23" cm="1">
        <f t="array" ref="O470">SUM(IF((LEFT('2-1 采购订单物料明细表报表导出'!$K:$K,7)=O$1)*('2-1 采购订单物料明细表报表导出'!$D:$D=$A470),'2-1 采购订单物料明细表报表导出'!$H:$H,0))</f>
        <v>0</v>
      </c>
    </row>
    <row r="471" ht="29" spans="1:15">
      <c r="A471" s="20" t="s">
        <v>3778</v>
      </c>
      <c r="B471" s="26" t="s">
        <v>2128</v>
      </c>
      <c r="C471" s="27" t="s">
        <v>2129</v>
      </c>
      <c r="D471" s="23" cm="1">
        <f t="array" ref="D471">SUM(IF((LEFT('2-1 采购订单物料明细表报表导出'!$K:$K,7)=D$1)*('2-1 采购订单物料明细表报表导出'!$D:$D=$A471),'2-1 采购订单物料明细表报表导出'!$H:$H,0))</f>
        <v>0</v>
      </c>
      <c r="E471" s="23" cm="1">
        <f t="array" ref="E471">SUM(IF((LEFT('2-1 采购订单物料明细表报表导出'!$K:$K,7)=E$1)*('2-1 采购订单物料明细表报表导出'!$D:$D=$A471),'2-1 采购订单物料明细表报表导出'!$H:$H,0))</f>
        <v>0</v>
      </c>
      <c r="F471" s="23" cm="1">
        <f t="array" ref="F471">SUM(IF((LEFT('2-1 采购订单物料明细表报表导出'!$K:$K,7)=F$1)*('2-1 采购订单物料明细表报表导出'!$D:$D=$A471),'2-1 采购订单物料明细表报表导出'!$H:$H,0))</f>
        <v>0</v>
      </c>
      <c r="G471" s="23" cm="1">
        <f t="array" ref="G471">SUM(IF((LEFT('2-1 采购订单物料明细表报表导出'!$K:$K,7)=G$1)*('2-1 采购订单物料明细表报表导出'!$D:$D=$A471),'2-1 采购订单物料明细表报表导出'!$H:$H,0))</f>
        <v>0</v>
      </c>
      <c r="H471" s="23" cm="1">
        <f t="array" ref="H471">SUM(IF((LEFT('2-1 采购订单物料明细表报表导出'!$K:$K,7)=H$1)*('2-1 采购订单物料明细表报表导出'!$D:$D=$A471),'2-1 采购订单物料明细表报表导出'!$H:$H,0))</f>
        <v>0</v>
      </c>
      <c r="I471" s="23" cm="1">
        <f t="array" ref="I471">SUM(IF((LEFT('2-1 采购订单物料明细表报表导出'!$K:$K,7)=I$1)*('2-1 采购订单物料明细表报表导出'!$D:$D=$A471),'2-1 采购订单物料明细表报表导出'!$H:$H,0))</f>
        <v>0</v>
      </c>
      <c r="J471" s="23" cm="1">
        <f t="array" ref="J471">SUM(IF((LEFT('2-1 采购订单物料明细表报表导出'!$K:$K,7)=J$1)*('2-1 采购订单物料明细表报表导出'!$D:$D=$A471),'2-1 采购订单物料明细表报表导出'!$H:$H,0))</f>
        <v>0</v>
      </c>
      <c r="K471" s="23" cm="1">
        <f t="array" ref="K471">SUM(IF((LEFT('2-1 采购订单物料明细表报表导出'!$K:$K,7)=K$1)*('2-1 采购订单物料明细表报表导出'!$D:$D=$A471),'2-1 采购订单物料明细表报表导出'!$H:$H,0))</f>
        <v>0</v>
      </c>
      <c r="L471" s="23" cm="1">
        <f t="array" ref="L471">SUM(IF((LEFT('2-1 采购订单物料明细表报表导出'!$K:$K,7)=L$1)*('2-1 采购订单物料明细表报表导出'!$D:$D=$A471),'2-1 采购订单物料明细表报表导出'!$H:$H,0))</f>
        <v>0</v>
      </c>
      <c r="M471" s="23" cm="1">
        <f t="array" ref="M471">SUM(IF((LEFT('2-1 采购订单物料明细表报表导出'!$K:$K,7)=M$1)*('2-1 采购订单物料明细表报表导出'!$D:$D=$A471),'2-1 采购订单物料明细表报表导出'!$H:$H,0))</f>
        <v>0</v>
      </c>
      <c r="N471" s="23" cm="1">
        <f t="array" ref="N471">SUM(IF((LEFT('2-1 采购订单物料明细表报表导出'!$K:$K,7)=N$1)*('2-1 采购订单物料明细表报表导出'!$D:$D=$A471),'2-1 采购订单物料明细表报表导出'!$H:$H,0))</f>
        <v>0</v>
      </c>
      <c r="O471" s="23" cm="1">
        <f t="array" ref="O471">SUM(IF((LEFT('2-1 采购订单物料明细表报表导出'!$K:$K,7)=O$1)*('2-1 采购订单物料明细表报表导出'!$D:$D=$A471),'2-1 采购订单物料明细表报表导出'!$H:$H,0))</f>
        <v>0</v>
      </c>
    </row>
    <row r="472" ht="29" spans="1:15">
      <c r="A472" s="28" t="s">
        <v>3779</v>
      </c>
      <c r="B472" s="26" t="s">
        <v>2128</v>
      </c>
      <c r="C472" s="27" t="s">
        <v>2129</v>
      </c>
      <c r="D472" s="23" cm="1">
        <f t="array" ref="D472">SUM(IF((LEFT('2-1 采购订单物料明细表报表导出'!$K:$K,7)=D$1)*('2-1 采购订单物料明细表报表导出'!$D:$D=$A472),'2-1 采购订单物料明细表报表导出'!$H:$H,0))</f>
        <v>0</v>
      </c>
      <c r="E472" s="23" cm="1">
        <f t="array" ref="E472">SUM(IF((LEFT('2-1 采购订单物料明细表报表导出'!$K:$K,7)=E$1)*('2-1 采购订单物料明细表报表导出'!$D:$D=$A472),'2-1 采购订单物料明细表报表导出'!$H:$H,0))</f>
        <v>0</v>
      </c>
      <c r="F472" s="23" cm="1">
        <f t="array" ref="F472">SUM(IF((LEFT('2-1 采购订单物料明细表报表导出'!$K:$K,7)=F$1)*('2-1 采购订单物料明细表报表导出'!$D:$D=$A472),'2-1 采购订单物料明细表报表导出'!$H:$H,0))</f>
        <v>0</v>
      </c>
      <c r="G472" s="23" cm="1">
        <f t="array" ref="G472">SUM(IF((LEFT('2-1 采购订单物料明细表报表导出'!$K:$K,7)=G$1)*('2-1 采购订单物料明细表报表导出'!$D:$D=$A472),'2-1 采购订单物料明细表报表导出'!$H:$H,0))</f>
        <v>0</v>
      </c>
      <c r="H472" s="23" cm="1">
        <f t="array" ref="H472">SUM(IF((LEFT('2-1 采购订单物料明细表报表导出'!$K:$K,7)=H$1)*('2-1 采购订单物料明细表报表导出'!$D:$D=$A472),'2-1 采购订单物料明细表报表导出'!$H:$H,0))</f>
        <v>0</v>
      </c>
      <c r="I472" s="23" cm="1">
        <f t="array" ref="I472">SUM(IF((LEFT('2-1 采购订单物料明细表报表导出'!$K:$K,7)=I$1)*('2-1 采购订单物料明细表报表导出'!$D:$D=$A472),'2-1 采购订单物料明细表报表导出'!$H:$H,0))</f>
        <v>0</v>
      </c>
      <c r="J472" s="23" cm="1">
        <f t="array" ref="J472">SUM(IF((LEFT('2-1 采购订单物料明细表报表导出'!$K:$K,7)=J$1)*('2-1 采购订单物料明细表报表导出'!$D:$D=$A472),'2-1 采购订单物料明细表报表导出'!$H:$H,0))</f>
        <v>0</v>
      </c>
      <c r="K472" s="23" cm="1">
        <f t="array" ref="K472">SUM(IF((LEFT('2-1 采购订单物料明细表报表导出'!$K:$K,7)=K$1)*('2-1 采购订单物料明细表报表导出'!$D:$D=$A472),'2-1 采购订单物料明细表报表导出'!$H:$H,0))</f>
        <v>0</v>
      </c>
      <c r="L472" s="23" cm="1">
        <f t="array" ref="L472">SUM(IF((LEFT('2-1 采购订单物料明细表报表导出'!$K:$K,7)=L$1)*('2-1 采购订单物料明细表报表导出'!$D:$D=$A472),'2-1 采购订单物料明细表报表导出'!$H:$H,0))</f>
        <v>0</v>
      </c>
      <c r="M472" s="23" cm="1">
        <f t="array" ref="M472">SUM(IF((LEFT('2-1 采购订单物料明细表报表导出'!$K:$K,7)=M$1)*('2-1 采购订单物料明细表报表导出'!$D:$D=$A472),'2-1 采购订单物料明细表报表导出'!$H:$H,0))</f>
        <v>0</v>
      </c>
      <c r="N472" s="23" cm="1">
        <f t="array" ref="N472">SUM(IF((LEFT('2-1 采购订单物料明细表报表导出'!$K:$K,7)=N$1)*('2-1 采购订单物料明细表报表导出'!$D:$D=$A472),'2-1 采购订单物料明细表报表导出'!$H:$H,0))</f>
        <v>0</v>
      </c>
      <c r="O472" s="23" cm="1">
        <f t="array" ref="O472">SUM(IF((LEFT('2-1 采购订单物料明细表报表导出'!$K:$K,7)=O$1)*('2-1 采购订单物料明细表报表导出'!$D:$D=$A472),'2-1 采购订单物料明细表报表导出'!$H:$H,0))</f>
        <v>0</v>
      </c>
    </row>
    <row r="473" ht="29" spans="1:15">
      <c r="A473" s="20" t="s">
        <v>3780</v>
      </c>
      <c r="B473" s="26" t="s">
        <v>2128</v>
      </c>
      <c r="C473" s="27" t="s">
        <v>2129</v>
      </c>
      <c r="D473" s="23" cm="1">
        <f t="array" ref="D473">SUM(IF((LEFT('2-1 采购订单物料明细表报表导出'!$K:$K,7)=D$1)*('2-1 采购订单物料明细表报表导出'!$D:$D=$A473),'2-1 采购订单物料明细表报表导出'!$H:$H,0))</f>
        <v>0</v>
      </c>
      <c r="E473" s="23" cm="1">
        <f t="array" ref="E473">SUM(IF((LEFT('2-1 采购订单物料明细表报表导出'!$K:$K,7)=E$1)*('2-1 采购订单物料明细表报表导出'!$D:$D=$A473),'2-1 采购订单物料明细表报表导出'!$H:$H,0))</f>
        <v>0</v>
      </c>
      <c r="F473" s="23" cm="1">
        <f t="array" ref="F473">SUM(IF((LEFT('2-1 采购订单物料明细表报表导出'!$K:$K,7)=F$1)*('2-1 采购订单物料明细表报表导出'!$D:$D=$A473),'2-1 采购订单物料明细表报表导出'!$H:$H,0))</f>
        <v>0</v>
      </c>
      <c r="G473" s="23" cm="1">
        <f t="array" ref="G473">SUM(IF((LEFT('2-1 采购订单物料明细表报表导出'!$K:$K,7)=G$1)*('2-1 采购订单物料明细表报表导出'!$D:$D=$A473),'2-1 采购订单物料明细表报表导出'!$H:$H,0))</f>
        <v>0</v>
      </c>
      <c r="H473" s="23" cm="1">
        <f t="array" ref="H473">SUM(IF((LEFT('2-1 采购订单物料明细表报表导出'!$K:$K,7)=H$1)*('2-1 采购订单物料明细表报表导出'!$D:$D=$A473),'2-1 采购订单物料明细表报表导出'!$H:$H,0))</f>
        <v>0</v>
      </c>
      <c r="I473" s="23" cm="1">
        <f t="array" ref="I473">SUM(IF((LEFT('2-1 采购订单物料明细表报表导出'!$K:$K,7)=I$1)*('2-1 采购订单物料明细表报表导出'!$D:$D=$A473),'2-1 采购订单物料明细表报表导出'!$H:$H,0))</f>
        <v>0</v>
      </c>
      <c r="J473" s="23" cm="1">
        <f t="array" ref="J473">SUM(IF((LEFT('2-1 采购订单物料明细表报表导出'!$K:$K,7)=J$1)*('2-1 采购订单物料明细表报表导出'!$D:$D=$A473),'2-1 采购订单物料明细表报表导出'!$H:$H,0))</f>
        <v>0</v>
      </c>
      <c r="K473" s="23" cm="1">
        <f t="array" ref="K473">SUM(IF((LEFT('2-1 采购订单物料明细表报表导出'!$K:$K,7)=K$1)*('2-1 采购订单物料明细表报表导出'!$D:$D=$A473),'2-1 采购订单物料明细表报表导出'!$H:$H,0))</f>
        <v>0</v>
      </c>
      <c r="L473" s="23" cm="1">
        <f t="array" ref="L473">SUM(IF((LEFT('2-1 采购订单物料明细表报表导出'!$K:$K,7)=L$1)*('2-1 采购订单物料明细表报表导出'!$D:$D=$A473),'2-1 采购订单物料明细表报表导出'!$H:$H,0))</f>
        <v>0</v>
      </c>
      <c r="M473" s="23" cm="1">
        <f t="array" ref="M473">SUM(IF((LEFT('2-1 采购订单物料明细表报表导出'!$K:$K,7)=M$1)*('2-1 采购订单物料明细表报表导出'!$D:$D=$A473),'2-1 采购订单物料明细表报表导出'!$H:$H,0))</f>
        <v>0</v>
      </c>
      <c r="N473" s="23" cm="1">
        <f t="array" ref="N473">SUM(IF((LEFT('2-1 采购订单物料明细表报表导出'!$K:$K,7)=N$1)*('2-1 采购订单物料明细表报表导出'!$D:$D=$A473),'2-1 采购订单物料明细表报表导出'!$H:$H,0))</f>
        <v>0</v>
      </c>
      <c r="O473" s="23" cm="1">
        <f t="array" ref="O473">SUM(IF((LEFT('2-1 采购订单物料明细表报表导出'!$K:$K,7)=O$1)*('2-1 采购订单物料明细表报表导出'!$D:$D=$A473),'2-1 采购订单物料明细表报表导出'!$H:$H,0))</f>
        <v>0</v>
      </c>
    </row>
    <row r="474" ht="29" spans="1:15">
      <c r="A474" s="20" t="s">
        <v>3781</v>
      </c>
      <c r="B474" s="26" t="s">
        <v>2128</v>
      </c>
      <c r="C474" s="27" t="s">
        <v>2129</v>
      </c>
      <c r="D474" s="23" cm="1">
        <f t="array" ref="D474">SUM(IF((LEFT('2-1 采购订单物料明细表报表导出'!$K:$K,7)=D$1)*('2-1 采购订单物料明细表报表导出'!$D:$D=$A474),'2-1 采购订单物料明细表报表导出'!$H:$H,0))</f>
        <v>0</v>
      </c>
      <c r="E474" s="23" cm="1">
        <f t="array" ref="E474">SUM(IF((LEFT('2-1 采购订单物料明细表报表导出'!$K:$K,7)=E$1)*('2-1 采购订单物料明细表报表导出'!$D:$D=$A474),'2-1 采购订单物料明细表报表导出'!$H:$H,0))</f>
        <v>0</v>
      </c>
      <c r="F474" s="23" cm="1">
        <f t="array" ref="F474">SUM(IF((LEFT('2-1 采购订单物料明细表报表导出'!$K:$K,7)=F$1)*('2-1 采购订单物料明细表报表导出'!$D:$D=$A474),'2-1 采购订单物料明细表报表导出'!$H:$H,0))</f>
        <v>0</v>
      </c>
      <c r="G474" s="23" cm="1">
        <f t="array" ref="G474">SUM(IF((LEFT('2-1 采购订单物料明细表报表导出'!$K:$K,7)=G$1)*('2-1 采购订单物料明细表报表导出'!$D:$D=$A474),'2-1 采购订单物料明细表报表导出'!$H:$H,0))</f>
        <v>0</v>
      </c>
      <c r="H474" s="23" cm="1">
        <f t="array" ref="H474">SUM(IF((LEFT('2-1 采购订单物料明细表报表导出'!$K:$K,7)=H$1)*('2-1 采购订单物料明细表报表导出'!$D:$D=$A474),'2-1 采购订单物料明细表报表导出'!$H:$H,0))</f>
        <v>0</v>
      </c>
      <c r="I474" s="23" cm="1">
        <f t="array" ref="I474">SUM(IF((LEFT('2-1 采购订单物料明细表报表导出'!$K:$K,7)=I$1)*('2-1 采购订单物料明细表报表导出'!$D:$D=$A474),'2-1 采购订单物料明细表报表导出'!$H:$H,0))</f>
        <v>0</v>
      </c>
      <c r="J474" s="23" cm="1">
        <f t="array" ref="J474">SUM(IF((LEFT('2-1 采购订单物料明细表报表导出'!$K:$K,7)=J$1)*('2-1 采购订单物料明细表报表导出'!$D:$D=$A474),'2-1 采购订单物料明细表报表导出'!$H:$H,0))</f>
        <v>0</v>
      </c>
      <c r="K474" s="23" cm="1">
        <f t="array" ref="K474">SUM(IF((LEFT('2-1 采购订单物料明细表报表导出'!$K:$K,7)=K$1)*('2-1 采购订单物料明细表报表导出'!$D:$D=$A474),'2-1 采购订单物料明细表报表导出'!$H:$H,0))</f>
        <v>0</v>
      </c>
      <c r="L474" s="23" cm="1">
        <f t="array" ref="L474">SUM(IF((LEFT('2-1 采购订单物料明细表报表导出'!$K:$K,7)=L$1)*('2-1 采购订单物料明细表报表导出'!$D:$D=$A474),'2-1 采购订单物料明细表报表导出'!$H:$H,0))</f>
        <v>0</v>
      </c>
      <c r="M474" s="23" cm="1">
        <f t="array" ref="M474">SUM(IF((LEFT('2-1 采购订单物料明细表报表导出'!$K:$K,7)=M$1)*('2-1 采购订单物料明细表报表导出'!$D:$D=$A474),'2-1 采购订单物料明细表报表导出'!$H:$H,0))</f>
        <v>0</v>
      </c>
      <c r="N474" s="23" cm="1">
        <f t="array" ref="N474">SUM(IF((LEFT('2-1 采购订单物料明细表报表导出'!$K:$K,7)=N$1)*('2-1 采购订单物料明细表报表导出'!$D:$D=$A474),'2-1 采购订单物料明细表报表导出'!$H:$H,0))</f>
        <v>0</v>
      </c>
      <c r="O474" s="23" cm="1">
        <f t="array" ref="O474">SUM(IF((LEFT('2-1 采购订单物料明细表报表导出'!$K:$K,7)=O$1)*('2-1 采购订单物料明细表报表导出'!$D:$D=$A474),'2-1 采购订单物料明细表报表导出'!$H:$H,0))</f>
        <v>0</v>
      </c>
    </row>
    <row r="475" ht="29" spans="1:15">
      <c r="A475" s="20" t="s">
        <v>3782</v>
      </c>
      <c r="B475" s="26" t="s">
        <v>2128</v>
      </c>
      <c r="C475" s="27" t="s">
        <v>2129</v>
      </c>
      <c r="D475" s="23" cm="1">
        <f t="array" ref="D475">SUM(IF((LEFT('2-1 采购订单物料明细表报表导出'!$K:$K,7)=D$1)*('2-1 采购订单物料明细表报表导出'!$D:$D=$A475),'2-1 采购订单物料明细表报表导出'!$H:$H,0))</f>
        <v>0</v>
      </c>
      <c r="E475" s="23" cm="1">
        <f t="array" ref="E475">SUM(IF((LEFT('2-1 采购订单物料明细表报表导出'!$K:$K,7)=E$1)*('2-1 采购订单物料明细表报表导出'!$D:$D=$A475),'2-1 采购订单物料明细表报表导出'!$H:$H,0))</f>
        <v>0</v>
      </c>
      <c r="F475" s="23" cm="1">
        <f t="array" ref="F475">SUM(IF((LEFT('2-1 采购订单物料明细表报表导出'!$K:$K,7)=F$1)*('2-1 采购订单物料明细表报表导出'!$D:$D=$A475),'2-1 采购订单物料明细表报表导出'!$H:$H,0))</f>
        <v>0</v>
      </c>
      <c r="G475" s="23" cm="1">
        <f t="array" ref="G475">SUM(IF((LEFT('2-1 采购订单物料明细表报表导出'!$K:$K,7)=G$1)*('2-1 采购订单物料明细表报表导出'!$D:$D=$A475),'2-1 采购订单物料明细表报表导出'!$H:$H,0))</f>
        <v>0</v>
      </c>
      <c r="H475" s="23" cm="1">
        <f t="array" ref="H475">SUM(IF((LEFT('2-1 采购订单物料明细表报表导出'!$K:$K,7)=H$1)*('2-1 采购订单物料明细表报表导出'!$D:$D=$A475),'2-1 采购订单物料明细表报表导出'!$H:$H,0))</f>
        <v>0</v>
      </c>
      <c r="I475" s="23" cm="1">
        <f t="array" ref="I475">SUM(IF((LEFT('2-1 采购订单物料明细表报表导出'!$K:$K,7)=I$1)*('2-1 采购订单物料明细表报表导出'!$D:$D=$A475),'2-1 采购订单物料明细表报表导出'!$H:$H,0))</f>
        <v>0</v>
      </c>
      <c r="J475" s="23" cm="1">
        <f t="array" ref="J475">SUM(IF((LEFT('2-1 采购订单物料明细表报表导出'!$K:$K,7)=J$1)*('2-1 采购订单物料明细表报表导出'!$D:$D=$A475),'2-1 采购订单物料明细表报表导出'!$H:$H,0))</f>
        <v>0</v>
      </c>
      <c r="K475" s="23" cm="1">
        <f t="array" ref="K475">SUM(IF((LEFT('2-1 采购订单物料明细表报表导出'!$K:$K,7)=K$1)*('2-1 采购订单物料明细表报表导出'!$D:$D=$A475),'2-1 采购订单物料明细表报表导出'!$H:$H,0))</f>
        <v>0</v>
      </c>
      <c r="L475" s="23" cm="1">
        <f t="array" ref="L475">SUM(IF((LEFT('2-1 采购订单物料明细表报表导出'!$K:$K,7)=L$1)*('2-1 采购订单物料明细表报表导出'!$D:$D=$A475),'2-1 采购订单物料明细表报表导出'!$H:$H,0))</f>
        <v>0</v>
      </c>
      <c r="M475" s="23" cm="1">
        <f t="array" ref="M475">SUM(IF((LEFT('2-1 采购订单物料明细表报表导出'!$K:$K,7)=M$1)*('2-1 采购订单物料明细表报表导出'!$D:$D=$A475),'2-1 采购订单物料明细表报表导出'!$H:$H,0))</f>
        <v>0</v>
      </c>
      <c r="N475" s="23" cm="1">
        <f t="array" ref="N475">SUM(IF((LEFT('2-1 采购订单物料明细表报表导出'!$K:$K,7)=N$1)*('2-1 采购订单物料明细表报表导出'!$D:$D=$A475),'2-1 采购订单物料明细表报表导出'!$H:$H,0))</f>
        <v>0</v>
      </c>
      <c r="O475" s="23" cm="1">
        <f t="array" ref="O475">SUM(IF((LEFT('2-1 采购订单物料明细表报表导出'!$K:$K,7)=O$1)*('2-1 采购订单物料明细表报表导出'!$D:$D=$A475),'2-1 采购订单物料明细表报表导出'!$H:$H,0))</f>
        <v>0</v>
      </c>
    </row>
    <row r="476" ht="29" spans="1:15">
      <c r="A476" s="20" t="s">
        <v>3783</v>
      </c>
      <c r="B476" s="26" t="s">
        <v>2128</v>
      </c>
      <c r="C476" s="27" t="s">
        <v>2129</v>
      </c>
      <c r="D476" s="23" cm="1">
        <f t="array" ref="D476">SUM(IF((LEFT('2-1 采购订单物料明细表报表导出'!$K:$K,7)=D$1)*('2-1 采购订单物料明细表报表导出'!$D:$D=$A476),'2-1 采购订单物料明细表报表导出'!$H:$H,0))</f>
        <v>0</v>
      </c>
      <c r="E476" s="23" cm="1">
        <f t="array" ref="E476">SUM(IF((LEFT('2-1 采购订单物料明细表报表导出'!$K:$K,7)=E$1)*('2-1 采购订单物料明细表报表导出'!$D:$D=$A476),'2-1 采购订单物料明细表报表导出'!$H:$H,0))</f>
        <v>0</v>
      </c>
      <c r="F476" s="23" cm="1">
        <f t="array" ref="F476">SUM(IF((LEFT('2-1 采购订单物料明细表报表导出'!$K:$K,7)=F$1)*('2-1 采购订单物料明细表报表导出'!$D:$D=$A476),'2-1 采购订单物料明细表报表导出'!$H:$H,0))</f>
        <v>0</v>
      </c>
      <c r="G476" s="23" cm="1">
        <f t="array" ref="G476">SUM(IF((LEFT('2-1 采购订单物料明细表报表导出'!$K:$K,7)=G$1)*('2-1 采购订单物料明细表报表导出'!$D:$D=$A476),'2-1 采购订单物料明细表报表导出'!$H:$H,0))</f>
        <v>0</v>
      </c>
      <c r="H476" s="23" cm="1">
        <f t="array" ref="H476">SUM(IF((LEFT('2-1 采购订单物料明细表报表导出'!$K:$K,7)=H$1)*('2-1 采购订单物料明细表报表导出'!$D:$D=$A476),'2-1 采购订单物料明细表报表导出'!$H:$H,0))</f>
        <v>0</v>
      </c>
      <c r="I476" s="23" cm="1">
        <f t="array" ref="I476">SUM(IF((LEFT('2-1 采购订单物料明细表报表导出'!$K:$K,7)=I$1)*('2-1 采购订单物料明细表报表导出'!$D:$D=$A476),'2-1 采购订单物料明细表报表导出'!$H:$H,0))</f>
        <v>0</v>
      </c>
      <c r="J476" s="23" cm="1">
        <f t="array" ref="J476">SUM(IF((LEFT('2-1 采购订单物料明细表报表导出'!$K:$K,7)=J$1)*('2-1 采购订单物料明细表报表导出'!$D:$D=$A476),'2-1 采购订单物料明细表报表导出'!$H:$H,0))</f>
        <v>0</v>
      </c>
      <c r="K476" s="23" cm="1">
        <f t="array" ref="K476">SUM(IF((LEFT('2-1 采购订单物料明细表报表导出'!$K:$K,7)=K$1)*('2-1 采购订单物料明细表报表导出'!$D:$D=$A476),'2-1 采购订单物料明细表报表导出'!$H:$H,0))</f>
        <v>0</v>
      </c>
      <c r="L476" s="23" cm="1">
        <f t="array" ref="L476">SUM(IF((LEFT('2-1 采购订单物料明细表报表导出'!$K:$K,7)=L$1)*('2-1 采购订单物料明细表报表导出'!$D:$D=$A476),'2-1 采购订单物料明细表报表导出'!$H:$H,0))</f>
        <v>0</v>
      </c>
      <c r="M476" s="23" cm="1">
        <f t="array" ref="M476">SUM(IF((LEFT('2-1 采购订单物料明细表报表导出'!$K:$K,7)=M$1)*('2-1 采购订单物料明细表报表导出'!$D:$D=$A476),'2-1 采购订单物料明细表报表导出'!$H:$H,0))</f>
        <v>0</v>
      </c>
      <c r="N476" s="23" cm="1">
        <f t="array" ref="N476">SUM(IF((LEFT('2-1 采购订单物料明细表报表导出'!$K:$K,7)=N$1)*('2-1 采购订单物料明细表报表导出'!$D:$D=$A476),'2-1 采购订单物料明细表报表导出'!$H:$H,0))</f>
        <v>0</v>
      </c>
      <c r="O476" s="23" cm="1">
        <f t="array" ref="O476">SUM(IF((LEFT('2-1 采购订单物料明细表报表导出'!$K:$K,7)=O$1)*('2-1 采购订单物料明细表报表导出'!$D:$D=$A476),'2-1 采购订单物料明细表报表导出'!$H:$H,0))</f>
        <v>0</v>
      </c>
    </row>
    <row r="477" ht="29" spans="1:15">
      <c r="A477" s="28" t="s">
        <v>3784</v>
      </c>
      <c r="B477" s="26" t="s">
        <v>2128</v>
      </c>
      <c r="C477" s="27" t="s">
        <v>2129</v>
      </c>
      <c r="D477" s="23" cm="1">
        <f t="array" ref="D477">SUM(IF((LEFT('2-1 采购订单物料明细表报表导出'!$K:$K,7)=D$1)*('2-1 采购订单物料明细表报表导出'!$D:$D=$A477),'2-1 采购订单物料明细表报表导出'!$H:$H,0))</f>
        <v>0</v>
      </c>
      <c r="E477" s="23" cm="1">
        <f t="array" ref="E477">SUM(IF((LEFT('2-1 采购订单物料明细表报表导出'!$K:$K,7)=E$1)*('2-1 采购订单物料明细表报表导出'!$D:$D=$A477),'2-1 采购订单物料明细表报表导出'!$H:$H,0))</f>
        <v>0</v>
      </c>
      <c r="F477" s="23" cm="1">
        <f t="array" ref="F477">SUM(IF((LEFT('2-1 采购订单物料明细表报表导出'!$K:$K,7)=F$1)*('2-1 采购订单物料明细表报表导出'!$D:$D=$A477),'2-1 采购订单物料明细表报表导出'!$H:$H,0))</f>
        <v>0</v>
      </c>
      <c r="G477" s="23" cm="1">
        <f t="array" ref="G477">SUM(IF((LEFT('2-1 采购订单物料明细表报表导出'!$K:$K,7)=G$1)*('2-1 采购订单物料明细表报表导出'!$D:$D=$A477),'2-1 采购订单物料明细表报表导出'!$H:$H,0))</f>
        <v>0</v>
      </c>
      <c r="H477" s="23" cm="1">
        <f t="array" ref="H477">SUM(IF((LEFT('2-1 采购订单物料明细表报表导出'!$K:$K,7)=H$1)*('2-1 采购订单物料明细表报表导出'!$D:$D=$A477),'2-1 采购订单物料明细表报表导出'!$H:$H,0))</f>
        <v>0</v>
      </c>
      <c r="I477" s="23" cm="1">
        <f t="array" ref="I477">SUM(IF((LEFT('2-1 采购订单物料明细表报表导出'!$K:$K,7)=I$1)*('2-1 采购订单物料明细表报表导出'!$D:$D=$A477),'2-1 采购订单物料明细表报表导出'!$H:$H,0))</f>
        <v>0</v>
      </c>
      <c r="J477" s="23" cm="1">
        <f t="array" ref="J477">SUM(IF((LEFT('2-1 采购订单物料明细表报表导出'!$K:$K,7)=J$1)*('2-1 采购订单物料明细表报表导出'!$D:$D=$A477),'2-1 采购订单物料明细表报表导出'!$H:$H,0))</f>
        <v>0</v>
      </c>
      <c r="K477" s="23" cm="1">
        <f t="array" ref="K477">SUM(IF((LEFT('2-1 采购订单物料明细表报表导出'!$K:$K,7)=K$1)*('2-1 采购订单物料明细表报表导出'!$D:$D=$A477),'2-1 采购订单物料明细表报表导出'!$H:$H,0))</f>
        <v>0</v>
      </c>
      <c r="L477" s="23" cm="1">
        <f t="array" ref="L477">SUM(IF((LEFT('2-1 采购订单物料明细表报表导出'!$K:$K,7)=L$1)*('2-1 采购订单物料明细表报表导出'!$D:$D=$A477),'2-1 采购订单物料明细表报表导出'!$H:$H,0))</f>
        <v>0</v>
      </c>
      <c r="M477" s="23" cm="1">
        <f t="array" ref="M477">SUM(IF((LEFT('2-1 采购订单物料明细表报表导出'!$K:$K,7)=M$1)*('2-1 采购订单物料明细表报表导出'!$D:$D=$A477),'2-1 采购订单物料明细表报表导出'!$H:$H,0))</f>
        <v>0</v>
      </c>
      <c r="N477" s="23" cm="1">
        <f t="array" ref="N477">SUM(IF((LEFT('2-1 采购订单物料明细表报表导出'!$K:$K,7)=N$1)*('2-1 采购订单物料明细表报表导出'!$D:$D=$A477),'2-1 采购订单物料明细表报表导出'!$H:$H,0))</f>
        <v>0</v>
      </c>
      <c r="O477" s="23" cm="1">
        <f t="array" ref="O477">SUM(IF((LEFT('2-1 采购订单物料明细表报表导出'!$K:$K,7)=O$1)*('2-1 采购订单物料明细表报表导出'!$D:$D=$A477),'2-1 采购订单物料明细表报表导出'!$H:$H,0))</f>
        <v>0</v>
      </c>
    </row>
    <row r="478" ht="29" spans="1:15">
      <c r="A478" s="28" t="s">
        <v>3785</v>
      </c>
      <c r="B478" s="26" t="s">
        <v>2128</v>
      </c>
      <c r="C478" s="27" t="s">
        <v>2129</v>
      </c>
      <c r="D478" s="23" cm="1">
        <f t="array" ref="D478">SUM(IF((LEFT('2-1 采购订单物料明细表报表导出'!$K:$K,7)=D$1)*('2-1 采购订单物料明细表报表导出'!$D:$D=$A478),'2-1 采购订单物料明细表报表导出'!$H:$H,0))</f>
        <v>0</v>
      </c>
      <c r="E478" s="23" cm="1">
        <f t="array" ref="E478">SUM(IF((LEFT('2-1 采购订单物料明细表报表导出'!$K:$K,7)=E$1)*('2-1 采购订单物料明细表报表导出'!$D:$D=$A478),'2-1 采购订单物料明细表报表导出'!$H:$H,0))</f>
        <v>0</v>
      </c>
      <c r="F478" s="23" cm="1">
        <f t="array" ref="F478">SUM(IF((LEFT('2-1 采购订单物料明细表报表导出'!$K:$K,7)=F$1)*('2-1 采购订单物料明细表报表导出'!$D:$D=$A478),'2-1 采购订单物料明细表报表导出'!$H:$H,0))</f>
        <v>0</v>
      </c>
      <c r="G478" s="23" cm="1">
        <f t="array" ref="G478">SUM(IF((LEFT('2-1 采购订单物料明细表报表导出'!$K:$K,7)=G$1)*('2-1 采购订单物料明细表报表导出'!$D:$D=$A478),'2-1 采购订单物料明细表报表导出'!$H:$H,0))</f>
        <v>0</v>
      </c>
      <c r="H478" s="23" cm="1">
        <f t="array" ref="H478">SUM(IF((LEFT('2-1 采购订单物料明细表报表导出'!$K:$K,7)=H$1)*('2-1 采购订单物料明细表报表导出'!$D:$D=$A478),'2-1 采购订单物料明细表报表导出'!$H:$H,0))</f>
        <v>0</v>
      </c>
      <c r="I478" s="23" cm="1">
        <f t="array" ref="I478">SUM(IF((LEFT('2-1 采购订单物料明细表报表导出'!$K:$K,7)=I$1)*('2-1 采购订单物料明细表报表导出'!$D:$D=$A478),'2-1 采购订单物料明细表报表导出'!$H:$H,0))</f>
        <v>0</v>
      </c>
      <c r="J478" s="23" cm="1">
        <f t="array" ref="J478">SUM(IF((LEFT('2-1 采购订单物料明细表报表导出'!$K:$K,7)=J$1)*('2-1 采购订单物料明细表报表导出'!$D:$D=$A478),'2-1 采购订单物料明细表报表导出'!$H:$H,0))</f>
        <v>0</v>
      </c>
      <c r="K478" s="23" cm="1">
        <f t="array" ref="K478">SUM(IF((LEFT('2-1 采购订单物料明细表报表导出'!$K:$K,7)=K$1)*('2-1 采购订单物料明细表报表导出'!$D:$D=$A478),'2-1 采购订单物料明细表报表导出'!$H:$H,0))</f>
        <v>0</v>
      </c>
      <c r="L478" s="23" cm="1">
        <f t="array" ref="L478">SUM(IF((LEFT('2-1 采购订单物料明细表报表导出'!$K:$K,7)=L$1)*('2-1 采购订单物料明细表报表导出'!$D:$D=$A478),'2-1 采购订单物料明细表报表导出'!$H:$H,0))</f>
        <v>0</v>
      </c>
      <c r="M478" s="23" cm="1">
        <f t="array" ref="M478">SUM(IF((LEFT('2-1 采购订单物料明细表报表导出'!$K:$K,7)=M$1)*('2-1 采购订单物料明细表报表导出'!$D:$D=$A478),'2-1 采购订单物料明细表报表导出'!$H:$H,0))</f>
        <v>0</v>
      </c>
      <c r="N478" s="23" cm="1">
        <f t="array" ref="N478">SUM(IF((LEFT('2-1 采购订单物料明细表报表导出'!$K:$K,7)=N$1)*('2-1 采购订单物料明细表报表导出'!$D:$D=$A478),'2-1 采购订单物料明细表报表导出'!$H:$H,0))</f>
        <v>0</v>
      </c>
      <c r="O478" s="23" cm="1">
        <f t="array" ref="O478">SUM(IF((LEFT('2-1 采购订单物料明细表报表导出'!$K:$K,7)=O$1)*('2-1 采购订单物料明细表报表导出'!$D:$D=$A478),'2-1 采购订单物料明细表报表导出'!$H:$H,0))</f>
        <v>0</v>
      </c>
    </row>
    <row r="479" ht="29" spans="1:15">
      <c r="A479" s="20" t="s">
        <v>3786</v>
      </c>
      <c r="B479" s="26" t="s">
        <v>2128</v>
      </c>
      <c r="C479" s="27" t="s">
        <v>2129</v>
      </c>
      <c r="D479" s="23" cm="1">
        <f t="array" ref="D479">SUM(IF((LEFT('2-1 采购订单物料明细表报表导出'!$K:$K,7)=D$1)*('2-1 采购订单物料明细表报表导出'!$D:$D=$A479),'2-1 采购订单物料明细表报表导出'!$H:$H,0))</f>
        <v>0</v>
      </c>
      <c r="E479" s="23" cm="1">
        <f t="array" ref="E479">SUM(IF((LEFT('2-1 采购订单物料明细表报表导出'!$K:$K,7)=E$1)*('2-1 采购订单物料明细表报表导出'!$D:$D=$A479),'2-1 采购订单物料明细表报表导出'!$H:$H,0))</f>
        <v>0</v>
      </c>
      <c r="F479" s="23" cm="1">
        <f t="array" ref="F479">SUM(IF((LEFT('2-1 采购订单物料明细表报表导出'!$K:$K,7)=F$1)*('2-1 采购订单物料明细表报表导出'!$D:$D=$A479),'2-1 采购订单物料明细表报表导出'!$H:$H,0))</f>
        <v>0</v>
      </c>
      <c r="G479" s="23" cm="1">
        <f t="array" ref="G479">SUM(IF((LEFT('2-1 采购订单物料明细表报表导出'!$K:$K,7)=G$1)*('2-1 采购订单物料明细表报表导出'!$D:$D=$A479),'2-1 采购订单物料明细表报表导出'!$H:$H,0))</f>
        <v>0</v>
      </c>
      <c r="H479" s="23" cm="1">
        <f t="array" ref="H479">SUM(IF((LEFT('2-1 采购订单物料明细表报表导出'!$K:$K,7)=H$1)*('2-1 采购订单物料明细表报表导出'!$D:$D=$A479),'2-1 采购订单物料明细表报表导出'!$H:$H,0))</f>
        <v>0</v>
      </c>
      <c r="I479" s="23" cm="1">
        <f t="array" ref="I479">SUM(IF((LEFT('2-1 采购订单物料明细表报表导出'!$K:$K,7)=I$1)*('2-1 采购订单物料明细表报表导出'!$D:$D=$A479),'2-1 采购订单物料明细表报表导出'!$H:$H,0))</f>
        <v>0</v>
      </c>
      <c r="J479" s="23" cm="1">
        <f t="array" ref="J479">SUM(IF((LEFT('2-1 采购订单物料明细表报表导出'!$K:$K,7)=J$1)*('2-1 采购订单物料明细表报表导出'!$D:$D=$A479),'2-1 采购订单物料明细表报表导出'!$H:$H,0))</f>
        <v>0</v>
      </c>
      <c r="K479" s="23" cm="1">
        <f t="array" ref="K479">SUM(IF((LEFT('2-1 采购订单物料明细表报表导出'!$K:$K,7)=K$1)*('2-1 采购订单物料明细表报表导出'!$D:$D=$A479),'2-1 采购订单物料明细表报表导出'!$H:$H,0))</f>
        <v>0</v>
      </c>
      <c r="L479" s="23" cm="1">
        <f t="array" ref="L479">SUM(IF((LEFT('2-1 采购订单物料明细表报表导出'!$K:$K,7)=L$1)*('2-1 采购订单物料明细表报表导出'!$D:$D=$A479),'2-1 采购订单物料明细表报表导出'!$H:$H,0))</f>
        <v>0</v>
      </c>
      <c r="M479" s="23" cm="1">
        <f t="array" ref="M479">SUM(IF((LEFT('2-1 采购订单物料明细表报表导出'!$K:$K,7)=M$1)*('2-1 采购订单物料明细表报表导出'!$D:$D=$A479),'2-1 采购订单物料明细表报表导出'!$H:$H,0))</f>
        <v>0</v>
      </c>
      <c r="N479" s="23" cm="1">
        <f t="array" ref="N479">SUM(IF((LEFT('2-1 采购订单物料明细表报表导出'!$K:$K,7)=N$1)*('2-1 采购订单物料明细表报表导出'!$D:$D=$A479),'2-1 采购订单物料明细表报表导出'!$H:$H,0))</f>
        <v>0</v>
      </c>
      <c r="O479" s="23" cm="1">
        <f t="array" ref="O479">SUM(IF((LEFT('2-1 采购订单物料明细表报表导出'!$K:$K,7)=O$1)*('2-1 采购订单物料明细表报表导出'!$D:$D=$A479),'2-1 采购订单物料明细表报表导出'!$H:$H,0))</f>
        <v>0</v>
      </c>
    </row>
    <row r="480" ht="29" spans="1:15">
      <c r="A480" s="28" t="s">
        <v>3787</v>
      </c>
      <c r="B480" s="26" t="s">
        <v>2128</v>
      </c>
      <c r="C480" s="27" t="s">
        <v>2129</v>
      </c>
      <c r="D480" s="23" cm="1">
        <f t="array" ref="D480">SUM(IF((LEFT('2-1 采购订单物料明细表报表导出'!$K:$K,7)=D$1)*('2-1 采购订单物料明细表报表导出'!$D:$D=$A480),'2-1 采购订单物料明细表报表导出'!$H:$H,0))</f>
        <v>0</v>
      </c>
      <c r="E480" s="23" cm="1">
        <f t="array" ref="E480">SUM(IF((LEFT('2-1 采购订单物料明细表报表导出'!$K:$K,7)=E$1)*('2-1 采购订单物料明细表报表导出'!$D:$D=$A480),'2-1 采购订单物料明细表报表导出'!$H:$H,0))</f>
        <v>0</v>
      </c>
      <c r="F480" s="23" cm="1">
        <f t="array" ref="F480">SUM(IF((LEFT('2-1 采购订单物料明细表报表导出'!$K:$K,7)=F$1)*('2-1 采购订单物料明细表报表导出'!$D:$D=$A480),'2-1 采购订单物料明细表报表导出'!$H:$H,0))</f>
        <v>0</v>
      </c>
      <c r="G480" s="23" cm="1">
        <f t="array" ref="G480">SUM(IF((LEFT('2-1 采购订单物料明细表报表导出'!$K:$K,7)=G$1)*('2-1 采购订单物料明细表报表导出'!$D:$D=$A480),'2-1 采购订单物料明细表报表导出'!$H:$H,0))</f>
        <v>0</v>
      </c>
      <c r="H480" s="23" cm="1">
        <f t="array" ref="H480">SUM(IF((LEFT('2-1 采购订单物料明细表报表导出'!$K:$K,7)=H$1)*('2-1 采购订单物料明细表报表导出'!$D:$D=$A480),'2-1 采购订单物料明细表报表导出'!$H:$H,0))</f>
        <v>0</v>
      </c>
      <c r="I480" s="23" cm="1">
        <f t="array" ref="I480">SUM(IF((LEFT('2-1 采购订单物料明细表报表导出'!$K:$K,7)=I$1)*('2-1 采购订单物料明细表报表导出'!$D:$D=$A480),'2-1 采购订单物料明细表报表导出'!$H:$H,0))</f>
        <v>0</v>
      </c>
      <c r="J480" s="23" cm="1">
        <f t="array" ref="J480">SUM(IF((LEFT('2-1 采购订单物料明细表报表导出'!$K:$K,7)=J$1)*('2-1 采购订单物料明细表报表导出'!$D:$D=$A480),'2-1 采购订单物料明细表报表导出'!$H:$H,0))</f>
        <v>0</v>
      </c>
      <c r="K480" s="23" cm="1">
        <f t="array" ref="K480">SUM(IF((LEFT('2-1 采购订单物料明细表报表导出'!$K:$K,7)=K$1)*('2-1 采购订单物料明细表报表导出'!$D:$D=$A480),'2-1 采购订单物料明细表报表导出'!$H:$H,0))</f>
        <v>0</v>
      </c>
      <c r="L480" s="23" cm="1">
        <f t="array" ref="L480">SUM(IF((LEFT('2-1 采购订单物料明细表报表导出'!$K:$K,7)=L$1)*('2-1 采购订单物料明细表报表导出'!$D:$D=$A480),'2-1 采购订单物料明细表报表导出'!$H:$H,0))</f>
        <v>0</v>
      </c>
      <c r="M480" s="23" cm="1">
        <f t="array" ref="M480">SUM(IF((LEFT('2-1 采购订单物料明细表报表导出'!$K:$K,7)=M$1)*('2-1 采购订单物料明细表报表导出'!$D:$D=$A480),'2-1 采购订单物料明细表报表导出'!$H:$H,0))</f>
        <v>0</v>
      </c>
      <c r="N480" s="23" cm="1">
        <f t="array" ref="N480">SUM(IF((LEFT('2-1 采购订单物料明细表报表导出'!$K:$K,7)=N$1)*('2-1 采购订单物料明细表报表导出'!$D:$D=$A480),'2-1 采购订单物料明细表报表导出'!$H:$H,0))</f>
        <v>0</v>
      </c>
      <c r="O480" s="23" cm="1">
        <f t="array" ref="O480">SUM(IF((LEFT('2-1 采购订单物料明细表报表导出'!$K:$K,7)=O$1)*('2-1 采购订单物料明细表报表导出'!$D:$D=$A480),'2-1 采购订单物料明细表报表导出'!$H:$H,0))</f>
        <v>0</v>
      </c>
    </row>
    <row r="481" ht="29" spans="1:15">
      <c r="A481" s="20" t="s">
        <v>3788</v>
      </c>
      <c r="B481" s="26" t="s">
        <v>2088</v>
      </c>
      <c r="C481" s="27" t="s">
        <v>2089</v>
      </c>
      <c r="D481" s="23" cm="1">
        <f t="array" ref="D481">SUM(IF((LEFT('2-1 采购订单物料明细表报表导出'!$K:$K,7)=D$1)*('2-1 采购订单物料明细表报表导出'!$D:$D=$A481),'2-1 采购订单物料明细表报表导出'!$H:$H,0))</f>
        <v>0</v>
      </c>
      <c r="E481" s="23" cm="1">
        <f t="array" ref="E481">SUM(IF((LEFT('2-1 采购订单物料明细表报表导出'!$K:$K,7)=E$1)*('2-1 采购订单物料明细表报表导出'!$D:$D=$A481),'2-1 采购订单物料明细表报表导出'!$H:$H,0))</f>
        <v>0</v>
      </c>
      <c r="F481" s="23" cm="1">
        <f t="array" ref="F481">SUM(IF((LEFT('2-1 采购订单物料明细表报表导出'!$K:$K,7)=F$1)*('2-1 采购订单物料明细表报表导出'!$D:$D=$A481),'2-1 采购订单物料明细表报表导出'!$H:$H,0))</f>
        <v>0</v>
      </c>
      <c r="G481" s="23" cm="1">
        <f t="array" ref="G481">SUM(IF((LEFT('2-1 采购订单物料明细表报表导出'!$K:$K,7)=G$1)*('2-1 采购订单物料明细表报表导出'!$D:$D=$A481),'2-1 采购订单物料明细表报表导出'!$H:$H,0))</f>
        <v>0</v>
      </c>
      <c r="H481" s="23" cm="1">
        <f t="array" ref="H481">SUM(IF((LEFT('2-1 采购订单物料明细表报表导出'!$K:$K,7)=H$1)*('2-1 采购订单物料明细表报表导出'!$D:$D=$A481),'2-1 采购订单物料明细表报表导出'!$H:$H,0))</f>
        <v>0</v>
      </c>
      <c r="I481" s="23" cm="1">
        <f t="array" ref="I481">SUM(IF((LEFT('2-1 采购订单物料明细表报表导出'!$K:$K,7)=I$1)*('2-1 采购订单物料明细表报表导出'!$D:$D=$A481),'2-1 采购订单物料明细表报表导出'!$H:$H,0))</f>
        <v>0</v>
      </c>
      <c r="J481" s="23" cm="1">
        <f t="array" ref="J481">SUM(IF((LEFT('2-1 采购订单物料明细表报表导出'!$K:$K,7)=J$1)*('2-1 采购订单物料明细表报表导出'!$D:$D=$A481),'2-1 采购订单物料明细表报表导出'!$H:$H,0))</f>
        <v>0</v>
      </c>
      <c r="K481" s="23" cm="1">
        <f t="array" ref="K481">SUM(IF((LEFT('2-1 采购订单物料明细表报表导出'!$K:$K,7)=K$1)*('2-1 采购订单物料明细表报表导出'!$D:$D=$A481),'2-1 采购订单物料明细表报表导出'!$H:$H,0))</f>
        <v>0</v>
      </c>
      <c r="L481" s="23" cm="1">
        <f t="array" ref="L481">SUM(IF((LEFT('2-1 采购订单物料明细表报表导出'!$K:$K,7)=L$1)*('2-1 采购订单物料明细表报表导出'!$D:$D=$A481),'2-1 采购订单物料明细表报表导出'!$H:$H,0))</f>
        <v>0</v>
      </c>
      <c r="M481" s="23" cm="1">
        <f t="array" ref="M481">SUM(IF((LEFT('2-1 采购订单物料明细表报表导出'!$K:$K,7)=M$1)*('2-1 采购订单物料明细表报表导出'!$D:$D=$A481),'2-1 采购订单物料明细表报表导出'!$H:$H,0))</f>
        <v>0</v>
      </c>
      <c r="N481" s="23" cm="1">
        <f t="array" ref="N481">SUM(IF((LEFT('2-1 采购订单物料明细表报表导出'!$K:$K,7)=N$1)*('2-1 采购订单物料明细表报表导出'!$D:$D=$A481),'2-1 采购订单物料明细表报表导出'!$H:$H,0))</f>
        <v>0</v>
      </c>
      <c r="O481" s="23" cm="1">
        <f t="array" ref="O481">SUM(IF((LEFT('2-1 采购订单物料明细表报表导出'!$K:$K,7)=O$1)*('2-1 采购订单物料明细表报表导出'!$D:$D=$A481),'2-1 采购订单物料明细表报表导出'!$H:$H,0))</f>
        <v>0</v>
      </c>
    </row>
    <row r="482" ht="29" spans="1:15">
      <c r="A482" s="20" t="s">
        <v>3789</v>
      </c>
      <c r="B482" s="26" t="s">
        <v>2088</v>
      </c>
      <c r="C482" s="27" t="s">
        <v>2089</v>
      </c>
      <c r="D482" s="23" cm="1">
        <f t="array" ref="D482">SUM(IF((LEFT('2-1 采购订单物料明细表报表导出'!$K:$K,7)=D$1)*('2-1 采购订单物料明细表报表导出'!$D:$D=$A482),'2-1 采购订单物料明细表报表导出'!$H:$H,0))</f>
        <v>0</v>
      </c>
      <c r="E482" s="23" cm="1">
        <f t="array" ref="E482">SUM(IF((LEFT('2-1 采购订单物料明细表报表导出'!$K:$K,7)=E$1)*('2-1 采购订单物料明细表报表导出'!$D:$D=$A482),'2-1 采购订单物料明细表报表导出'!$H:$H,0))</f>
        <v>0</v>
      </c>
      <c r="F482" s="23" cm="1">
        <f t="array" ref="F482">SUM(IF((LEFT('2-1 采购订单物料明细表报表导出'!$K:$K,7)=F$1)*('2-1 采购订单物料明细表报表导出'!$D:$D=$A482),'2-1 采购订单物料明细表报表导出'!$H:$H,0))</f>
        <v>0</v>
      </c>
      <c r="G482" s="23" cm="1">
        <f t="array" ref="G482">SUM(IF((LEFT('2-1 采购订单物料明细表报表导出'!$K:$K,7)=G$1)*('2-1 采购订单物料明细表报表导出'!$D:$D=$A482),'2-1 采购订单物料明细表报表导出'!$H:$H,0))</f>
        <v>0</v>
      </c>
      <c r="H482" s="23" cm="1">
        <f t="array" ref="H482">SUM(IF((LEFT('2-1 采购订单物料明细表报表导出'!$K:$K,7)=H$1)*('2-1 采购订单物料明细表报表导出'!$D:$D=$A482),'2-1 采购订单物料明细表报表导出'!$H:$H,0))</f>
        <v>0</v>
      </c>
      <c r="I482" s="23" cm="1">
        <f t="array" ref="I482">SUM(IF((LEFT('2-1 采购订单物料明细表报表导出'!$K:$K,7)=I$1)*('2-1 采购订单物料明细表报表导出'!$D:$D=$A482),'2-1 采购订单物料明细表报表导出'!$H:$H,0))</f>
        <v>0</v>
      </c>
      <c r="J482" s="23" cm="1">
        <f t="array" ref="J482">SUM(IF((LEFT('2-1 采购订单物料明细表报表导出'!$K:$K,7)=J$1)*('2-1 采购订单物料明细表报表导出'!$D:$D=$A482),'2-1 采购订单物料明细表报表导出'!$H:$H,0))</f>
        <v>0</v>
      </c>
      <c r="K482" s="23" cm="1">
        <f t="array" ref="K482">SUM(IF((LEFT('2-1 采购订单物料明细表报表导出'!$K:$K,7)=K$1)*('2-1 采购订单物料明细表报表导出'!$D:$D=$A482),'2-1 采购订单物料明细表报表导出'!$H:$H,0))</f>
        <v>0</v>
      </c>
      <c r="L482" s="23" cm="1">
        <f t="array" ref="L482">SUM(IF((LEFT('2-1 采购订单物料明细表报表导出'!$K:$K,7)=L$1)*('2-1 采购订单物料明细表报表导出'!$D:$D=$A482),'2-1 采购订单物料明细表报表导出'!$H:$H,0))</f>
        <v>0</v>
      </c>
      <c r="M482" s="23" cm="1">
        <f t="array" ref="M482">SUM(IF((LEFT('2-1 采购订单物料明细表报表导出'!$K:$K,7)=M$1)*('2-1 采购订单物料明细表报表导出'!$D:$D=$A482),'2-1 采购订单物料明细表报表导出'!$H:$H,0))</f>
        <v>0</v>
      </c>
      <c r="N482" s="23" cm="1">
        <f t="array" ref="N482">SUM(IF((LEFT('2-1 采购订单物料明细表报表导出'!$K:$K,7)=N$1)*('2-1 采购订单物料明细表报表导出'!$D:$D=$A482),'2-1 采购订单物料明细表报表导出'!$H:$H,0))</f>
        <v>0</v>
      </c>
      <c r="O482" s="23" cm="1">
        <f t="array" ref="O482">SUM(IF((LEFT('2-1 采购订单物料明细表报表导出'!$K:$K,7)=O$1)*('2-1 采购订单物料明细表报表导出'!$D:$D=$A482),'2-1 采购订单物料明细表报表导出'!$H:$H,0))</f>
        <v>0</v>
      </c>
    </row>
    <row r="483" ht="29" spans="1:15">
      <c r="A483" s="20" t="s">
        <v>3790</v>
      </c>
      <c r="B483" s="26" t="s">
        <v>2088</v>
      </c>
      <c r="C483" s="27" t="s">
        <v>2089</v>
      </c>
      <c r="D483" s="23" cm="1">
        <f t="array" ref="D483">SUM(IF((LEFT('2-1 采购订单物料明细表报表导出'!$K:$K,7)=D$1)*('2-1 采购订单物料明细表报表导出'!$D:$D=$A483),'2-1 采购订单物料明细表报表导出'!$H:$H,0))</f>
        <v>0</v>
      </c>
      <c r="E483" s="23" cm="1">
        <f t="array" ref="E483">SUM(IF((LEFT('2-1 采购订单物料明细表报表导出'!$K:$K,7)=E$1)*('2-1 采购订单物料明细表报表导出'!$D:$D=$A483),'2-1 采购订单物料明细表报表导出'!$H:$H,0))</f>
        <v>0</v>
      </c>
      <c r="F483" s="23" cm="1">
        <f t="array" ref="F483">SUM(IF((LEFT('2-1 采购订单物料明细表报表导出'!$K:$K,7)=F$1)*('2-1 采购订单物料明细表报表导出'!$D:$D=$A483),'2-1 采购订单物料明细表报表导出'!$H:$H,0))</f>
        <v>0</v>
      </c>
      <c r="G483" s="23" cm="1">
        <f t="array" ref="G483">SUM(IF((LEFT('2-1 采购订单物料明细表报表导出'!$K:$K,7)=G$1)*('2-1 采购订单物料明细表报表导出'!$D:$D=$A483),'2-1 采购订单物料明细表报表导出'!$H:$H,0))</f>
        <v>0</v>
      </c>
      <c r="H483" s="23" cm="1">
        <f t="array" ref="H483">SUM(IF((LEFT('2-1 采购订单物料明细表报表导出'!$K:$K,7)=H$1)*('2-1 采购订单物料明细表报表导出'!$D:$D=$A483),'2-1 采购订单物料明细表报表导出'!$H:$H,0))</f>
        <v>0</v>
      </c>
      <c r="I483" s="23" cm="1">
        <f t="array" ref="I483">SUM(IF((LEFT('2-1 采购订单物料明细表报表导出'!$K:$K,7)=I$1)*('2-1 采购订单物料明细表报表导出'!$D:$D=$A483),'2-1 采购订单物料明细表报表导出'!$H:$H,0))</f>
        <v>0</v>
      </c>
      <c r="J483" s="23" cm="1">
        <f t="array" ref="J483">SUM(IF((LEFT('2-1 采购订单物料明细表报表导出'!$K:$K,7)=J$1)*('2-1 采购订单物料明细表报表导出'!$D:$D=$A483),'2-1 采购订单物料明细表报表导出'!$H:$H,0))</f>
        <v>0</v>
      </c>
      <c r="K483" s="23" cm="1">
        <f t="array" ref="K483">SUM(IF((LEFT('2-1 采购订单物料明细表报表导出'!$K:$K,7)=K$1)*('2-1 采购订单物料明细表报表导出'!$D:$D=$A483),'2-1 采购订单物料明细表报表导出'!$H:$H,0))</f>
        <v>0</v>
      </c>
      <c r="L483" s="23" cm="1">
        <f t="array" ref="L483">SUM(IF((LEFT('2-1 采购订单物料明细表报表导出'!$K:$K,7)=L$1)*('2-1 采购订单物料明细表报表导出'!$D:$D=$A483),'2-1 采购订单物料明细表报表导出'!$H:$H,0))</f>
        <v>0</v>
      </c>
      <c r="M483" s="23" cm="1">
        <f t="array" ref="M483">SUM(IF((LEFT('2-1 采购订单物料明细表报表导出'!$K:$K,7)=M$1)*('2-1 采购订单物料明细表报表导出'!$D:$D=$A483),'2-1 采购订单物料明细表报表导出'!$H:$H,0))</f>
        <v>0</v>
      </c>
      <c r="N483" s="23" cm="1">
        <f t="array" ref="N483">SUM(IF((LEFT('2-1 采购订单物料明细表报表导出'!$K:$K,7)=N$1)*('2-1 采购订单物料明细表报表导出'!$D:$D=$A483),'2-1 采购订单物料明细表报表导出'!$H:$H,0))</f>
        <v>0</v>
      </c>
      <c r="O483" s="23" cm="1">
        <f t="array" ref="O483">SUM(IF((LEFT('2-1 采购订单物料明细表报表导出'!$K:$K,7)=O$1)*('2-1 采购订单物料明细表报表导出'!$D:$D=$A483),'2-1 采购订单物料明细表报表导出'!$H:$H,0))</f>
        <v>0</v>
      </c>
    </row>
    <row r="484" ht="29" spans="1:15">
      <c r="A484" s="20" t="s">
        <v>3791</v>
      </c>
      <c r="B484" s="26" t="s">
        <v>2088</v>
      </c>
      <c r="C484" s="27" t="s">
        <v>2089</v>
      </c>
      <c r="D484" s="23" cm="1">
        <f t="array" ref="D484">SUM(IF((LEFT('2-1 采购订单物料明细表报表导出'!$K:$K,7)=D$1)*('2-1 采购订单物料明细表报表导出'!$D:$D=$A484),'2-1 采购订单物料明细表报表导出'!$H:$H,0))</f>
        <v>0</v>
      </c>
      <c r="E484" s="23" cm="1">
        <f t="array" ref="E484">SUM(IF((LEFT('2-1 采购订单物料明细表报表导出'!$K:$K,7)=E$1)*('2-1 采购订单物料明细表报表导出'!$D:$D=$A484),'2-1 采购订单物料明细表报表导出'!$H:$H,0))</f>
        <v>0</v>
      </c>
      <c r="F484" s="23" cm="1">
        <f t="array" ref="F484">SUM(IF((LEFT('2-1 采购订单物料明细表报表导出'!$K:$K,7)=F$1)*('2-1 采购订单物料明细表报表导出'!$D:$D=$A484),'2-1 采购订单物料明细表报表导出'!$H:$H,0))</f>
        <v>0</v>
      </c>
      <c r="G484" s="23" cm="1">
        <f t="array" ref="G484">SUM(IF((LEFT('2-1 采购订单物料明细表报表导出'!$K:$K,7)=G$1)*('2-1 采购订单物料明细表报表导出'!$D:$D=$A484),'2-1 采购订单物料明细表报表导出'!$H:$H,0))</f>
        <v>0</v>
      </c>
      <c r="H484" s="23" cm="1">
        <f t="array" ref="H484">SUM(IF((LEFT('2-1 采购订单物料明细表报表导出'!$K:$K,7)=H$1)*('2-1 采购订单物料明细表报表导出'!$D:$D=$A484),'2-1 采购订单物料明细表报表导出'!$H:$H,0))</f>
        <v>0</v>
      </c>
      <c r="I484" s="23" cm="1">
        <f t="array" ref="I484">SUM(IF((LEFT('2-1 采购订单物料明细表报表导出'!$K:$K,7)=I$1)*('2-1 采购订单物料明细表报表导出'!$D:$D=$A484),'2-1 采购订单物料明细表报表导出'!$H:$H,0))</f>
        <v>0</v>
      </c>
      <c r="J484" s="23" cm="1">
        <f t="array" ref="J484">SUM(IF((LEFT('2-1 采购订单物料明细表报表导出'!$K:$K,7)=J$1)*('2-1 采购订单物料明细表报表导出'!$D:$D=$A484),'2-1 采购订单物料明细表报表导出'!$H:$H,0))</f>
        <v>0</v>
      </c>
      <c r="K484" s="23" cm="1">
        <f t="array" ref="K484">SUM(IF((LEFT('2-1 采购订单物料明细表报表导出'!$K:$K,7)=K$1)*('2-1 采购订单物料明细表报表导出'!$D:$D=$A484),'2-1 采购订单物料明细表报表导出'!$H:$H,0))</f>
        <v>0</v>
      </c>
      <c r="L484" s="23" cm="1">
        <f t="array" ref="L484">SUM(IF((LEFT('2-1 采购订单物料明细表报表导出'!$K:$K,7)=L$1)*('2-1 采购订单物料明细表报表导出'!$D:$D=$A484),'2-1 采购订单物料明细表报表导出'!$H:$H,0))</f>
        <v>0</v>
      </c>
      <c r="M484" s="23" cm="1">
        <f t="array" ref="M484">SUM(IF((LEFT('2-1 采购订单物料明细表报表导出'!$K:$K,7)=M$1)*('2-1 采购订单物料明细表报表导出'!$D:$D=$A484),'2-1 采购订单物料明细表报表导出'!$H:$H,0))</f>
        <v>0</v>
      </c>
      <c r="N484" s="23" cm="1">
        <f t="array" ref="N484">SUM(IF((LEFT('2-1 采购订单物料明细表报表导出'!$K:$K,7)=N$1)*('2-1 采购订单物料明细表报表导出'!$D:$D=$A484),'2-1 采购订单物料明细表报表导出'!$H:$H,0))</f>
        <v>0</v>
      </c>
      <c r="O484" s="23" cm="1">
        <f t="array" ref="O484">SUM(IF((LEFT('2-1 采购订单物料明细表报表导出'!$K:$K,7)=O$1)*('2-1 采购订单物料明细表报表导出'!$D:$D=$A484),'2-1 采购订单物料明细表报表导出'!$H:$H,0))</f>
        <v>0</v>
      </c>
    </row>
    <row r="485" ht="29" spans="1:15">
      <c r="A485" s="20" t="s">
        <v>3792</v>
      </c>
      <c r="B485" s="26" t="s">
        <v>2088</v>
      </c>
      <c r="C485" s="27" t="s">
        <v>2089</v>
      </c>
      <c r="D485" s="23" cm="1">
        <f t="array" ref="D485">SUM(IF((LEFT('2-1 采购订单物料明细表报表导出'!$K:$K,7)=D$1)*('2-1 采购订单物料明细表报表导出'!$D:$D=$A485),'2-1 采购订单物料明细表报表导出'!$H:$H,0))</f>
        <v>0</v>
      </c>
      <c r="E485" s="23" cm="1">
        <f t="array" ref="E485">SUM(IF((LEFT('2-1 采购订单物料明细表报表导出'!$K:$K,7)=E$1)*('2-1 采购订单物料明细表报表导出'!$D:$D=$A485),'2-1 采购订单物料明细表报表导出'!$H:$H,0))</f>
        <v>0</v>
      </c>
      <c r="F485" s="23" cm="1">
        <f t="array" ref="F485">SUM(IF((LEFT('2-1 采购订单物料明细表报表导出'!$K:$K,7)=F$1)*('2-1 采购订单物料明细表报表导出'!$D:$D=$A485),'2-1 采购订单物料明细表报表导出'!$H:$H,0))</f>
        <v>0</v>
      </c>
      <c r="G485" s="23" cm="1">
        <f t="array" ref="G485">SUM(IF((LEFT('2-1 采购订单物料明细表报表导出'!$K:$K,7)=G$1)*('2-1 采购订单物料明细表报表导出'!$D:$D=$A485),'2-1 采购订单物料明细表报表导出'!$H:$H,0))</f>
        <v>0</v>
      </c>
      <c r="H485" s="23" cm="1">
        <f t="array" ref="H485">SUM(IF((LEFT('2-1 采购订单物料明细表报表导出'!$K:$K,7)=H$1)*('2-1 采购订单物料明细表报表导出'!$D:$D=$A485),'2-1 采购订单物料明细表报表导出'!$H:$H,0))</f>
        <v>0</v>
      </c>
      <c r="I485" s="23" cm="1">
        <f t="array" ref="I485">SUM(IF((LEFT('2-1 采购订单物料明细表报表导出'!$K:$K,7)=I$1)*('2-1 采购订单物料明细表报表导出'!$D:$D=$A485),'2-1 采购订单物料明细表报表导出'!$H:$H,0))</f>
        <v>0</v>
      </c>
      <c r="J485" s="23" cm="1">
        <f t="array" ref="J485">SUM(IF((LEFT('2-1 采购订单物料明细表报表导出'!$K:$K,7)=J$1)*('2-1 采购订单物料明细表报表导出'!$D:$D=$A485),'2-1 采购订单物料明细表报表导出'!$H:$H,0))</f>
        <v>0</v>
      </c>
      <c r="K485" s="23" cm="1">
        <f t="array" ref="K485">SUM(IF((LEFT('2-1 采购订单物料明细表报表导出'!$K:$K,7)=K$1)*('2-1 采购订单物料明细表报表导出'!$D:$D=$A485),'2-1 采购订单物料明细表报表导出'!$H:$H,0))</f>
        <v>0</v>
      </c>
      <c r="L485" s="23" cm="1">
        <f t="array" ref="L485">SUM(IF((LEFT('2-1 采购订单物料明细表报表导出'!$K:$K,7)=L$1)*('2-1 采购订单物料明细表报表导出'!$D:$D=$A485),'2-1 采购订单物料明细表报表导出'!$H:$H,0))</f>
        <v>0</v>
      </c>
      <c r="M485" s="23" cm="1">
        <f t="array" ref="M485">SUM(IF((LEFT('2-1 采购订单物料明细表报表导出'!$K:$K,7)=M$1)*('2-1 采购订单物料明细表报表导出'!$D:$D=$A485),'2-1 采购订单物料明细表报表导出'!$H:$H,0))</f>
        <v>0</v>
      </c>
      <c r="N485" s="23" cm="1">
        <f t="array" ref="N485">SUM(IF((LEFT('2-1 采购订单物料明细表报表导出'!$K:$K,7)=N$1)*('2-1 采购订单物料明细表报表导出'!$D:$D=$A485),'2-1 采购订单物料明细表报表导出'!$H:$H,0))</f>
        <v>0</v>
      </c>
      <c r="O485" s="23" cm="1">
        <f t="array" ref="O485">SUM(IF((LEFT('2-1 采购订单物料明细表报表导出'!$K:$K,7)=O$1)*('2-1 采购订单物料明细表报表导出'!$D:$D=$A485),'2-1 采购订单物料明细表报表导出'!$H:$H,0))</f>
        <v>0</v>
      </c>
    </row>
    <row r="486" ht="29" spans="1:15">
      <c r="A486" s="20" t="s">
        <v>3793</v>
      </c>
      <c r="B486" s="26" t="s">
        <v>2088</v>
      </c>
      <c r="C486" s="27" t="s">
        <v>2089</v>
      </c>
      <c r="D486" s="23" cm="1">
        <f t="array" ref="D486">SUM(IF((LEFT('2-1 采购订单物料明细表报表导出'!$K:$K,7)=D$1)*('2-1 采购订单物料明细表报表导出'!$D:$D=$A486),'2-1 采购订单物料明细表报表导出'!$H:$H,0))</f>
        <v>0</v>
      </c>
      <c r="E486" s="23" cm="1">
        <f t="array" ref="E486">SUM(IF((LEFT('2-1 采购订单物料明细表报表导出'!$K:$K,7)=E$1)*('2-1 采购订单物料明细表报表导出'!$D:$D=$A486),'2-1 采购订单物料明细表报表导出'!$H:$H,0))</f>
        <v>0</v>
      </c>
      <c r="F486" s="23" cm="1">
        <f t="array" ref="F486">SUM(IF((LEFT('2-1 采购订单物料明细表报表导出'!$K:$K,7)=F$1)*('2-1 采购订单物料明细表报表导出'!$D:$D=$A486),'2-1 采购订单物料明细表报表导出'!$H:$H,0))</f>
        <v>0</v>
      </c>
      <c r="G486" s="23" cm="1">
        <f t="array" ref="G486">SUM(IF((LEFT('2-1 采购订单物料明细表报表导出'!$K:$K,7)=G$1)*('2-1 采购订单物料明细表报表导出'!$D:$D=$A486),'2-1 采购订单物料明细表报表导出'!$H:$H,0))</f>
        <v>0</v>
      </c>
      <c r="H486" s="23" cm="1">
        <f t="array" ref="H486">SUM(IF((LEFT('2-1 采购订单物料明细表报表导出'!$K:$K,7)=H$1)*('2-1 采购订单物料明细表报表导出'!$D:$D=$A486),'2-1 采购订单物料明细表报表导出'!$H:$H,0))</f>
        <v>0</v>
      </c>
      <c r="I486" s="23" cm="1">
        <f t="array" ref="I486">SUM(IF((LEFT('2-1 采购订单物料明细表报表导出'!$K:$K,7)=I$1)*('2-1 采购订单物料明细表报表导出'!$D:$D=$A486),'2-1 采购订单物料明细表报表导出'!$H:$H,0))</f>
        <v>0</v>
      </c>
      <c r="J486" s="23" cm="1">
        <f t="array" ref="J486">SUM(IF((LEFT('2-1 采购订单物料明细表报表导出'!$K:$K,7)=J$1)*('2-1 采购订单物料明细表报表导出'!$D:$D=$A486),'2-1 采购订单物料明细表报表导出'!$H:$H,0))</f>
        <v>0</v>
      </c>
      <c r="K486" s="23" cm="1">
        <f t="array" ref="K486">SUM(IF((LEFT('2-1 采购订单物料明细表报表导出'!$K:$K,7)=K$1)*('2-1 采购订单物料明细表报表导出'!$D:$D=$A486),'2-1 采购订单物料明细表报表导出'!$H:$H,0))</f>
        <v>0</v>
      </c>
      <c r="L486" s="23" cm="1">
        <f t="array" ref="L486">SUM(IF((LEFT('2-1 采购订单物料明细表报表导出'!$K:$K,7)=L$1)*('2-1 采购订单物料明细表报表导出'!$D:$D=$A486),'2-1 采购订单物料明细表报表导出'!$H:$H,0))</f>
        <v>0</v>
      </c>
      <c r="M486" s="23" cm="1">
        <f t="array" ref="M486">SUM(IF((LEFT('2-1 采购订单物料明细表报表导出'!$K:$K,7)=M$1)*('2-1 采购订单物料明细表报表导出'!$D:$D=$A486),'2-1 采购订单物料明细表报表导出'!$H:$H,0))</f>
        <v>0</v>
      </c>
      <c r="N486" s="23" cm="1">
        <f t="array" ref="N486">SUM(IF((LEFT('2-1 采购订单物料明细表报表导出'!$K:$K,7)=N$1)*('2-1 采购订单物料明细表报表导出'!$D:$D=$A486),'2-1 采购订单物料明细表报表导出'!$H:$H,0))</f>
        <v>0</v>
      </c>
      <c r="O486" s="23" cm="1">
        <f t="array" ref="O486">SUM(IF((LEFT('2-1 采购订单物料明细表报表导出'!$K:$K,7)=O$1)*('2-1 采购订单物料明细表报表导出'!$D:$D=$A486),'2-1 采购订单物料明细表报表导出'!$H:$H,0))</f>
        <v>0</v>
      </c>
    </row>
    <row r="487" ht="29" spans="1:15">
      <c r="A487" s="20" t="s">
        <v>3794</v>
      </c>
      <c r="B487" s="26" t="s">
        <v>2088</v>
      </c>
      <c r="C487" s="27" t="s">
        <v>2089</v>
      </c>
      <c r="D487" s="23" cm="1">
        <f t="array" ref="D487">SUM(IF((LEFT('2-1 采购订单物料明细表报表导出'!$K:$K,7)=D$1)*('2-1 采购订单物料明细表报表导出'!$D:$D=$A487),'2-1 采购订单物料明细表报表导出'!$H:$H,0))</f>
        <v>0</v>
      </c>
      <c r="E487" s="23" cm="1">
        <f t="array" ref="E487">SUM(IF((LEFT('2-1 采购订单物料明细表报表导出'!$K:$K,7)=E$1)*('2-1 采购订单物料明细表报表导出'!$D:$D=$A487),'2-1 采购订单物料明细表报表导出'!$H:$H,0))</f>
        <v>0</v>
      </c>
      <c r="F487" s="23" cm="1">
        <f t="array" ref="F487">SUM(IF((LEFT('2-1 采购订单物料明细表报表导出'!$K:$K,7)=F$1)*('2-1 采购订单物料明细表报表导出'!$D:$D=$A487),'2-1 采购订单物料明细表报表导出'!$H:$H,0))</f>
        <v>0</v>
      </c>
      <c r="G487" s="23" cm="1">
        <f t="array" ref="G487">SUM(IF((LEFT('2-1 采购订单物料明细表报表导出'!$K:$K,7)=G$1)*('2-1 采购订单物料明细表报表导出'!$D:$D=$A487),'2-1 采购订单物料明细表报表导出'!$H:$H,0))</f>
        <v>0</v>
      </c>
      <c r="H487" s="23" cm="1">
        <f t="array" ref="H487">SUM(IF((LEFT('2-1 采购订单物料明细表报表导出'!$K:$K,7)=H$1)*('2-1 采购订单物料明细表报表导出'!$D:$D=$A487),'2-1 采购订单物料明细表报表导出'!$H:$H,0))</f>
        <v>0</v>
      </c>
      <c r="I487" s="23" cm="1">
        <f t="array" ref="I487">SUM(IF((LEFT('2-1 采购订单物料明细表报表导出'!$K:$K,7)=I$1)*('2-1 采购订单物料明细表报表导出'!$D:$D=$A487),'2-1 采购订单物料明细表报表导出'!$H:$H,0))</f>
        <v>0</v>
      </c>
      <c r="J487" s="23" cm="1">
        <f t="array" ref="J487">SUM(IF((LEFT('2-1 采购订单物料明细表报表导出'!$K:$K,7)=J$1)*('2-1 采购订单物料明细表报表导出'!$D:$D=$A487),'2-1 采购订单物料明细表报表导出'!$H:$H,0))</f>
        <v>0</v>
      </c>
      <c r="K487" s="23" cm="1">
        <f t="array" ref="K487">SUM(IF((LEFT('2-1 采购订单物料明细表报表导出'!$K:$K,7)=K$1)*('2-1 采购订单物料明细表报表导出'!$D:$D=$A487),'2-1 采购订单物料明细表报表导出'!$H:$H,0))</f>
        <v>0</v>
      </c>
      <c r="L487" s="23" cm="1">
        <f t="array" ref="L487">SUM(IF((LEFT('2-1 采购订单物料明细表报表导出'!$K:$K,7)=L$1)*('2-1 采购订单物料明细表报表导出'!$D:$D=$A487),'2-1 采购订单物料明细表报表导出'!$H:$H,0))</f>
        <v>0</v>
      </c>
      <c r="M487" s="23" cm="1">
        <f t="array" ref="M487">SUM(IF((LEFT('2-1 采购订单物料明细表报表导出'!$K:$K,7)=M$1)*('2-1 采购订单物料明细表报表导出'!$D:$D=$A487),'2-1 采购订单物料明细表报表导出'!$H:$H,0))</f>
        <v>0</v>
      </c>
      <c r="N487" s="23" cm="1">
        <f t="array" ref="N487">SUM(IF((LEFT('2-1 采购订单物料明细表报表导出'!$K:$K,7)=N$1)*('2-1 采购订单物料明细表报表导出'!$D:$D=$A487),'2-1 采购订单物料明细表报表导出'!$H:$H,0))</f>
        <v>0</v>
      </c>
      <c r="O487" s="23" cm="1">
        <f t="array" ref="O487">SUM(IF((LEFT('2-1 采购订单物料明细表报表导出'!$K:$K,7)=O$1)*('2-1 采购订单物料明细表报表导出'!$D:$D=$A487),'2-1 采购订单物料明细表报表导出'!$H:$H,0))</f>
        <v>0</v>
      </c>
    </row>
    <row r="488" ht="29" spans="1:15">
      <c r="A488" s="20" t="s">
        <v>3795</v>
      </c>
      <c r="B488" s="26" t="s">
        <v>2088</v>
      </c>
      <c r="C488" s="27" t="s">
        <v>2089</v>
      </c>
      <c r="D488" s="23" cm="1">
        <f t="array" ref="D488">SUM(IF((LEFT('2-1 采购订单物料明细表报表导出'!$K:$K,7)=D$1)*('2-1 采购订单物料明细表报表导出'!$D:$D=$A488),'2-1 采购订单物料明细表报表导出'!$H:$H,0))</f>
        <v>0</v>
      </c>
      <c r="E488" s="23" cm="1">
        <f t="array" ref="E488">SUM(IF((LEFT('2-1 采购订单物料明细表报表导出'!$K:$K,7)=E$1)*('2-1 采购订单物料明细表报表导出'!$D:$D=$A488),'2-1 采购订单物料明细表报表导出'!$H:$H,0))</f>
        <v>0</v>
      </c>
      <c r="F488" s="23" cm="1">
        <f t="array" ref="F488">SUM(IF((LEFT('2-1 采购订单物料明细表报表导出'!$K:$K,7)=F$1)*('2-1 采购订单物料明细表报表导出'!$D:$D=$A488),'2-1 采购订单物料明细表报表导出'!$H:$H,0))</f>
        <v>0</v>
      </c>
      <c r="G488" s="23" cm="1">
        <f t="array" ref="G488">SUM(IF((LEFT('2-1 采购订单物料明细表报表导出'!$K:$K,7)=G$1)*('2-1 采购订单物料明细表报表导出'!$D:$D=$A488),'2-1 采购订单物料明细表报表导出'!$H:$H,0))</f>
        <v>0</v>
      </c>
      <c r="H488" s="23" cm="1">
        <f t="array" ref="H488">SUM(IF((LEFT('2-1 采购订单物料明细表报表导出'!$K:$K,7)=H$1)*('2-1 采购订单物料明细表报表导出'!$D:$D=$A488),'2-1 采购订单物料明细表报表导出'!$H:$H,0))</f>
        <v>0</v>
      </c>
      <c r="I488" s="23" cm="1">
        <f t="array" ref="I488">SUM(IF((LEFT('2-1 采购订单物料明细表报表导出'!$K:$K,7)=I$1)*('2-1 采购订单物料明细表报表导出'!$D:$D=$A488),'2-1 采购订单物料明细表报表导出'!$H:$H,0))</f>
        <v>0</v>
      </c>
      <c r="J488" s="23" cm="1">
        <f t="array" ref="J488">SUM(IF((LEFT('2-1 采购订单物料明细表报表导出'!$K:$K,7)=J$1)*('2-1 采购订单物料明细表报表导出'!$D:$D=$A488),'2-1 采购订单物料明细表报表导出'!$H:$H,0))</f>
        <v>0</v>
      </c>
      <c r="K488" s="23" cm="1">
        <f t="array" ref="K488">SUM(IF((LEFT('2-1 采购订单物料明细表报表导出'!$K:$K,7)=K$1)*('2-1 采购订单物料明细表报表导出'!$D:$D=$A488),'2-1 采购订单物料明细表报表导出'!$H:$H,0))</f>
        <v>0</v>
      </c>
      <c r="L488" s="23" cm="1">
        <f t="array" ref="L488">SUM(IF((LEFT('2-1 采购订单物料明细表报表导出'!$K:$K,7)=L$1)*('2-1 采购订单物料明细表报表导出'!$D:$D=$A488),'2-1 采购订单物料明细表报表导出'!$H:$H,0))</f>
        <v>0</v>
      </c>
      <c r="M488" s="23" cm="1">
        <f t="array" ref="M488">SUM(IF((LEFT('2-1 采购订单物料明细表报表导出'!$K:$K,7)=M$1)*('2-1 采购订单物料明细表报表导出'!$D:$D=$A488),'2-1 采购订单物料明细表报表导出'!$H:$H,0))</f>
        <v>0</v>
      </c>
      <c r="N488" s="23" cm="1">
        <f t="array" ref="N488">SUM(IF((LEFT('2-1 采购订单物料明细表报表导出'!$K:$K,7)=N$1)*('2-1 采购订单物料明细表报表导出'!$D:$D=$A488),'2-1 采购订单物料明细表报表导出'!$H:$H,0))</f>
        <v>0</v>
      </c>
      <c r="O488" s="23" cm="1">
        <f t="array" ref="O488">SUM(IF((LEFT('2-1 采购订单物料明细表报表导出'!$K:$K,7)=O$1)*('2-1 采购订单物料明细表报表导出'!$D:$D=$A488),'2-1 采购订单物料明细表报表导出'!$H:$H,0))</f>
        <v>0</v>
      </c>
    </row>
    <row r="489" ht="29" spans="1:15">
      <c r="A489" s="20" t="s">
        <v>3796</v>
      </c>
      <c r="B489" s="26" t="s">
        <v>2088</v>
      </c>
      <c r="C489" s="27" t="s">
        <v>2089</v>
      </c>
      <c r="D489" s="23" cm="1">
        <f t="array" ref="D489">SUM(IF((LEFT('2-1 采购订单物料明细表报表导出'!$K:$K,7)=D$1)*('2-1 采购订单物料明细表报表导出'!$D:$D=$A489),'2-1 采购订单物料明细表报表导出'!$H:$H,0))</f>
        <v>0</v>
      </c>
      <c r="E489" s="23" cm="1">
        <f t="array" ref="E489">SUM(IF((LEFT('2-1 采购订单物料明细表报表导出'!$K:$K,7)=E$1)*('2-1 采购订单物料明细表报表导出'!$D:$D=$A489),'2-1 采购订单物料明细表报表导出'!$H:$H,0))</f>
        <v>0</v>
      </c>
      <c r="F489" s="23" cm="1">
        <f t="array" ref="F489">SUM(IF((LEFT('2-1 采购订单物料明细表报表导出'!$K:$K,7)=F$1)*('2-1 采购订单物料明细表报表导出'!$D:$D=$A489),'2-1 采购订单物料明细表报表导出'!$H:$H,0))</f>
        <v>0</v>
      </c>
      <c r="G489" s="23" cm="1">
        <f t="array" ref="G489">SUM(IF((LEFT('2-1 采购订单物料明细表报表导出'!$K:$K,7)=G$1)*('2-1 采购订单物料明细表报表导出'!$D:$D=$A489),'2-1 采购订单物料明细表报表导出'!$H:$H,0))</f>
        <v>0</v>
      </c>
      <c r="H489" s="23" cm="1">
        <f t="array" ref="H489">SUM(IF((LEFT('2-1 采购订单物料明细表报表导出'!$K:$K,7)=H$1)*('2-1 采购订单物料明细表报表导出'!$D:$D=$A489),'2-1 采购订单物料明细表报表导出'!$H:$H,0))</f>
        <v>0</v>
      </c>
      <c r="I489" s="23" cm="1">
        <f t="array" ref="I489">SUM(IF((LEFT('2-1 采购订单物料明细表报表导出'!$K:$K,7)=I$1)*('2-1 采购订单物料明细表报表导出'!$D:$D=$A489),'2-1 采购订单物料明细表报表导出'!$H:$H,0))</f>
        <v>0</v>
      </c>
      <c r="J489" s="23" cm="1">
        <f t="array" ref="J489">SUM(IF((LEFT('2-1 采购订单物料明细表报表导出'!$K:$K,7)=J$1)*('2-1 采购订单物料明细表报表导出'!$D:$D=$A489),'2-1 采购订单物料明细表报表导出'!$H:$H,0))</f>
        <v>0</v>
      </c>
      <c r="K489" s="23" cm="1">
        <f t="array" ref="K489">SUM(IF((LEFT('2-1 采购订单物料明细表报表导出'!$K:$K,7)=K$1)*('2-1 采购订单物料明细表报表导出'!$D:$D=$A489),'2-1 采购订单物料明细表报表导出'!$H:$H,0))</f>
        <v>0</v>
      </c>
      <c r="L489" s="23" cm="1">
        <f t="array" ref="L489">SUM(IF((LEFT('2-1 采购订单物料明细表报表导出'!$K:$K,7)=L$1)*('2-1 采购订单物料明细表报表导出'!$D:$D=$A489),'2-1 采购订单物料明细表报表导出'!$H:$H,0))</f>
        <v>0</v>
      </c>
      <c r="M489" s="23" cm="1">
        <f t="array" ref="M489">SUM(IF((LEFT('2-1 采购订单物料明细表报表导出'!$K:$K,7)=M$1)*('2-1 采购订单物料明细表报表导出'!$D:$D=$A489),'2-1 采购订单物料明细表报表导出'!$H:$H,0))</f>
        <v>0</v>
      </c>
      <c r="N489" s="23" cm="1">
        <f t="array" ref="N489">SUM(IF((LEFT('2-1 采购订单物料明细表报表导出'!$K:$K,7)=N$1)*('2-1 采购订单物料明细表报表导出'!$D:$D=$A489),'2-1 采购订单物料明细表报表导出'!$H:$H,0))</f>
        <v>0</v>
      </c>
      <c r="O489" s="23" cm="1">
        <f t="array" ref="O489">SUM(IF((LEFT('2-1 采购订单物料明细表报表导出'!$K:$K,7)=O$1)*('2-1 采购订单物料明细表报表导出'!$D:$D=$A489),'2-1 采购订单物料明细表报表导出'!$H:$H,0))</f>
        <v>0</v>
      </c>
    </row>
    <row r="490" ht="29" spans="1:15">
      <c r="A490" s="20" t="s">
        <v>3797</v>
      </c>
      <c r="B490" s="26" t="s">
        <v>2088</v>
      </c>
      <c r="C490" s="27" t="s">
        <v>2089</v>
      </c>
      <c r="D490" s="23" cm="1">
        <f t="array" ref="D490">SUM(IF((LEFT('2-1 采购订单物料明细表报表导出'!$K:$K,7)=D$1)*('2-1 采购订单物料明细表报表导出'!$D:$D=$A490),'2-1 采购订单物料明细表报表导出'!$H:$H,0))</f>
        <v>0</v>
      </c>
      <c r="E490" s="23" cm="1">
        <f t="array" ref="E490">SUM(IF((LEFT('2-1 采购订单物料明细表报表导出'!$K:$K,7)=E$1)*('2-1 采购订单物料明细表报表导出'!$D:$D=$A490),'2-1 采购订单物料明细表报表导出'!$H:$H,0))</f>
        <v>0</v>
      </c>
      <c r="F490" s="23" cm="1">
        <f t="array" ref="F490">SUM(IF((LEFT('2-1 采购订单物料明细表报表导出'!$K:$K,7)=F$1)*('2-1 采购订单物料明细表报表导出'!$D:$D=$A490),'2-1 采购订单物料明细表报表导出'!$H:$H,0))</f>
        <v>0</v>
      </c>
      <c r="G490" s="23" cm="1">
        <f t="array" ref="G490">SUM(IF((LEFT('2-1 采购订单物料明细表报表导出'!$K:$K,7)=G$1)*('2-1 采购订单物料明细表报表导出'!$D:$D=$A490),'2-1 采购订单物料明细表报表导出'!$H:$H,0))</f>
        <v>0</v>
      </c>
      <c r="H490" s="23" cm="1">
        <f t="array" ref="H490">SUM(IF((LEFT('2-1 采购订单物料明细表报表导出'!$K:$K,7)=H$1)*('2-1 采购订单物料明细表报表导出'!$D:$D=$A490),'2-1 采购订单物料明细表报表导出'!$H:$H,0))</f>
        <v>0</v>
      </c>
      <c r="I490" s="23" cm="1">
        <f t="array" ref="I490">SUM(IF((LEFT('2-1 采购订单物料明细表报表导出'!$K:$K,7)=I$1)*('2-1 采购订单物料明细表报表导出'!$D:$D=$A490),'2-1 采购订单物料明细表报表导出'!$H:$H,0))</f>
        <v>0</v>
      </c>
      <c r="J490" s="23" cm="1">
        <f t="array" ref="J490">SUM(IF((LEFT('2-1 采购订单物料明细表报表导出'!$K:$K,7)=J$1)*('2-1 采购订单物料明细表报表导出'!$D:$D=$A490),'2-1 采购订单物料明细表报表导出'!$H:$H,0))</f>
        <v>0</v>
      </c>
      <c r="K490" s="23" cm="1">
        <f t="array" ref="K490">SUM(IF((LEFT('2-1 采购订单物料明细表报表导出'!$K:$K,7)=K$1)*('2-1 采购订单物料明细表报表导出'!$D:$D=$A490),'2-1 采购订单物料明细表报表导出'!$H:$H,0))</f>
        <v>0</v>
      </c>
      <c r="L490" s="23" cm="1">
        <f t="array" ref="L490">SUM(IF((LEFT('2-1 采购订单物料明细表报表导出'!$K:$K,7)=L$1)*('2-1 采购订单物料明细表报表导出'!$D:$D=$A490),'2-1 采购订单物料明细表报表导出'!$H:$H,0))</f>
        <v>0</v>
      </c>
      <c r="M490" s="23" cm="1">
        <f t="array" ref="M490">SUM(IF((LEFT('2-1 采购订单物料明细表报表导出'!$K:$K,7)=M$1)*('2-1 采购订单物料明细表报表导出'!$D:$D=$A490),'2-1 采购订单物料明细表报表导出'!$H:$H,0))</f>
        <v>0</v>
      </c>
      <c r="N490" s="23" cm="1">
        <f t="array" ref="N490">SUM(IF((LEFT('2-1 采购订单物料明细表报表导出'!$K:$K,7)=N$1)*('2-1 采购订单物料明细表报表导出'!$D:$D=$A490),'2-1 采购订单物料明细表报表导出'!$H:$H,0))</f>
        <v>0</v>
      </c>
      <c r="O490" s="23" cm="1">
        <f t="array" ref="O490">SUM(IF((LEFT('2-1 采购订单物料明细表报表导出'!$K:$K,7)=O$1)*('2-1 采购订单物料明细表报表导出'!$D:$D=$A490),'2-1 采购订单物料明细表报表导出'!$H:$H,0))</f>
        <v>0</v>
      </c>
    </row>
    <row r="491" ht="29" spans="1:15">
      <c r="A491" s="20" t="s">
        <v>3798</v>
      </c>
      <c r="B491" s="26" t="s">
        <v>2088</v>
      </c>
      <c r="C491" s="27" t="s">
        <v>2089</v>
      </c>
      <c r="D491" s="23" cm="1">
        <f t="array" ref="D491">SUM(IF((LEFT('2-1 采购订单物料明细表报表导出'!$K:$K,7)=D$1)*('2-1 采购订单物料明细表报表导出'!$D:$D=$A491),'2-1 采购订单物料明细表报表导出'!$H:$H,0))</f>
        <v>0</v>
      </c>
      <c r="E491" s="23" cm="1">
        <f t="array" ref="E491">SUM(IF((LEFT('2-1 采购订单物料明细表报表导出'!$K:$K,7)=E$1)*('2-1 采购订单物料明细表报表导出'!$D:$D=$A491),'2-1 采购订单物料明细表报表导出'!$H:$H,0))</f>
        <v>0</v>
      </c>
      <c r="F491" s="23" cm="1">
        <f t="array" ref="F491">SUM(IF((LEFT('2-1 采购订单物料明细表报表导出'!$K:$K,7)=F$1)*('2-1 采购订单物料明细表报表导出'!$D:$D=$A491),'2-1 采购订单物料明细表报表导出'!$H:$H,0))</f>
        <v>0</v>
      </c>
      <c r="G491" s="23" cm="1">
        <f t="array" ref="G491">SUM(IF((LEFT('2-1 采购订单物料明细表报表导出'!$K:$K,7)=G$1)*('2-1 采购订单物料明细表报表导出'!$D:$D=$A491),'2-1 采购订单物料明细表报表导出'!$H:$H,0))</f>
        <v>0</v>
      </c>
      <c r="H491" s="23" cm="1">
        <f t="array" ref="H491">SUM(IF((LEFT('2-1 采购订单物料明细表报表导出'!$K:$K,7)=H$1)*('2-1 采购订单物料明细表报表导出'!$D:$D=$A491),'2-1 采购订单物料明细表报表导出'!$H:$H,0))</f>
        <v>0</v>
      </c>
      <c r="I491" s="23" cm="1">
        <f t="array" ref="I491">SUM(IF((LEFT('2-1 采购订单物料明细表报表导出'!$K:$K,7)=I$1)*('2-1 采购订单物料明细表报表导出'!$D:$D=$A491),'2-1 采购订单物料明细表报表导出'!$H:$H,0))</f>
        <v>0</v>
      </c>
      <c r="J491" s="23" cm="1">
        <f t="array" ref="J491">SUM(IF((LEFT('2-1 采购订单物料明细表报表导出'!$K:$K,7)=J$1)*('2-1 采购订单物料明细表报表导出'!$D:$D=$A491),'2-1 采购订单物料明细表报表导出'!$H:$H,0))</f>
        <v>0</v>
      </c>
      <c r="K491" s="23" cm="1">
        <f t="array" ref="K491">SUM(IF((LEFT('2-1 采购订单物料明细表报表导出'!$K:$K,7)=K$1)*('2-1 采购订单物料明细表报表导出'!$D:$D=$A491),'2-1 采购订单物料明细表报表导出'!$H:$H,0))</f>
        <v>0</v>
      </c>
      <c r="L491" s="23" cm="1">
        <f t="array" ref="L491">SUM(IF((LEFT('2-1 采购订单物料明细表报表导出'!$K:$K,7)=L$1)*('2-1 采购订单物料明细表报表导出'!$D:$D=$A491),'2-1 采购订单物料明细表报表导出'!$H:$H,0))</f>
        <v>0</v>
      </c>
      <c r="M491" s="23" cm="1">
        <f t="array" ref="M491">SUM(IF((LEFT('2-1 采购订单物料明细表报表导出'!$K:$K,7)=M$1)*('2-1 采购订单物料明细表报表导出'!$D:$D=$A491),'2-1 采购订单物料明细表报表导出'!$H:$H,0))</f>
        <v>0</v>
      </c>
      <c r="N491" s="23" cm="1">
        <f t="array" ref="N491">SUM(IF((LEFT('2-1 采购订单物料明细表报表导出'!$K:$K,7)=N$1)*('2-1 采购订单物料明细表报表导出'!$D:$D=$A491),'2-1 采购订单物料明细表报表导出'!$H:$H,0))</f>
        <v>0</v>
      </c>
      <c r="O491" s="23" cm="1">
        <f t="array" ref="O491">SUM(IF((LEFT('2-1 采购订单物料明细表报表导出'!$K:$K,7)=O$1)*('2-1 采购订单物料明细表报表导出'!$D:$D=$A491),'2-1 采购订单物料明细表报表导出'!$H:$H,0))</f>
        <v>0</v>
      </c>
    </row>
    <row r="492" ht="29" spans="1:15">
      <c r="A492" s="20" t="s">
        <v>3799</v>
      </c>
      <c r="B492" s="26" t="s">
        <v>2088</v>
      </c>
      <c r="C492" s="27" t="s">
        <v>2089</v>
      </c>
      <c r="D492" s="23" cm="1">
        <f t="array" ref="D492">SUM(IF((LEFT('2-1 采购订单物料明细表报表导出'!$K:$K,7)=D$1)*('2-1 采购订单物料明细表报表导出'!$D:$D=$A492),'2-1 采购订单物料明细表报表导出'!$H:$H,0))</f>
        <v>0</v>
      </c>
      <c r="E492" s="23" cm="1">
        <f t="array" ref="E492">SUM(IF((LEFT('2-1 采购订单物料明细表报表导出'!$K:$K,7)=E$1)*('2-1 采购订单物料明细表报表导出'!$D:$D=$A492),'2-1 采购订单物料明细表报表导出'!$H:$H,0))</f>
        <v>0</v>
      </c>
      <c r="F492" s="23" cm="1">
        <f t="array" ref="F492">SUM(IF((LEFT('2-1 采购订单物料明细表报表导出'!$K:$K,7)=F$1)*('2-1 采购订单物料明细表报表导出'!$D:$D=$A492),'2-1 采购订单物料明细表报表导出'!$H:$H,0))</f>
        <v>0</v>
      </c>
      <c r="G492" s="23" cm="1">
        <f t="array" ref="G492">SUM(IF((LEFT('2-1 采购订单物料明细表报表导出'!$K:$K,7)=G$1)*('2-1 采购订单物料明细表报表导出'!$D:$D=$A492),'2-1 采购订单物料明细表报表导出'!$H:$H,0))</f>
        <v>0</v>
      </c>
      <c r="H492" s="23" cm="1">
        <f t="array" ref="H492">SUM(IF((LEFT('2-1 采购订单物料明细表报表导出'!$K:$K,7)=H$1)*('2-1 采购订单物料明细表报表导出'!$D:$D=$A492),'2-1 采购订单物料明细表报表导出'!$H:$H,0))</f>
        <v>0</v>
      </c>
      <c r="I492" s="23" cm="1">
        <f t="array" ref="I492">SUM(IF((LEFT('2-1 采购订单物料明细表报表导出'!$K:$K,7)=I$1)*('2-1 采购订单物料明细表报表导出'!$D:$D=$A492),'2-1 采购订单物料明细表报表导出'!$H:$H,0))</f>
        <v>0</v>
      </c>
      <c r="J492" s="23" cm="1">
        <f t="array" ref="J492">SUM(IF((LEFT('2-1 采购订单物料明细表报表导出'!$K:$K,7)=J$1)*('2-1 采购订单物料明细表报表导出'!$D:$D=$A492),'2-1 采购订单物料明细表报表导出'!$H:$H,0))</f>
        <v>0</v>
      </c>
      <c r="K492" s="23" cm="1">
        <f t="array" ref="K492">SUM(IF((LEFT('2-1 采购订单物料明细表报表导出'!$K:$K,7)=K$1)*('2-1 采购订单物料明细表报表导出'!$D:$D=$A492),'2-1 采购订单物料明细表报表导出'!$H:$H,0))</f>
        <v>0</v>
      </c>
      <c r="L492" s="23" cm="1">
        <f t="array" ref="L492">SUM(IF((LEFT('2-1 采购订单物料明细表报表导出'!$K:$K,7)=L$1)*('2-1 采购订单物料明细表报表导出'!$D:$D=$A492),'2-1 采购订单物料明细表报表导出'!$H:$H,0))</f>
        <v>0</v>
      </c>
      <c r="M492" s="23" cm="1">
        <f t="array" ref="M492">SUM(IF((LEFT('2-1 采购订单物料明细表报表导出'!$K:$K,7)=M$1)*('2-1 采购订单物料明细表报表导出'!$D:$D=$A492),'2-1 采购订单物料明细表报表导出'!$H:$H,0))</f>
        <v>0</v>
      </c>
      <c r="N492" s="23" cm="1">
        <f t="array" ref="N492">SUM(IF((LEFT('2-1 采购订单物料明细表报表导出'!$K:$K,7)=N$1)*('2-1 采购订单物料明细表报表导出'!$D:$D=$A492),'2-1 采购订单物料明细表报表导出'!$H:$H,0))</f>
        <v>0</v>
      </c>
      <c r="O492" s="23" cm="1">
        <f t="array" ref="O492">SUM(IF((LEFT('2-1 采购订单物料明细表报表导出'!$K:$K,7)=O$1)*('2-1 采购订单物料明细表报表导出'!$D:$D=$A492),'2-1 采购订单物料明细表报表导出'!$H:$H,0))</f>
        <v>0</v>
      </c>
    </row>
    <row r="493" ht="29" spans="1:15">
      <c r="A493" s="20" t="s">
        <v>3800</v>
      </c>
      <c r="B493" s="26" t="s">
        <v>2088</v>
      </c>
      <c r="C493" s="27" t="s">
        <v>2089</v>
      </c>
      <c r="D493" s="23" cm="1">
        <f t="array" ref="D493">SUM(IF((LEFT('2-1 采购订单物料明细表报表导出'!$K:$K,7)=D$1)*('2-1 采购订单物料明细表报表导出'!$D:$D=$A493),'2-1 采购订单物料明细表报表导出'!$H:$H,0))</f>
        <v>0</v>
      </c>
      <c r="E493" s="23" cm="1">
        <f t="array" ref="E493">SUM(IF((LEFT('2-1 采购订单物料明细表报表导出'!$K:$K,7)=E$1)*('2-1 采购订单物料明细表报表导出'!$D:$D=$A493),'2-1 采购订单物料明细表报表导出'!$H:$H,0))</f>
        <v>0</v>
      </c>
      <c r="F493" s="23" cm="1">
        <f t="array" ref="F493">SUM(IF((LEFT('2-1 采购订单物料明细表报表导出'!$K:$K,7)=F$1)*('2-1 采购订单物料明细表报表导出'!$D:$D=$A493),'2-1 采购订单物料明细表报表导出'!$H:$H,0))</f>
        <v>0</v>
      </c>
      <c r="G493" s="23" cm="1">
        <f t="array" ref="G493">SUM(IF((LEFT('2-1 采购订单物料明细表报表导出'!$K:$K,7)=G$1)*('2-1 采购订单物料明细表报表导出'!$D:$D=$A493),'2-1 采购订单物料明细表报表导出'!$H:$H,0))</f>
        <v>0</v>
      </c>
      <c r="H493" s="23" cm="1">
        <f t="array" ref="H493">SUM(IF((LEFT('2-1 采购订单物料明细表报表导出'!$K:$K,7)=H$1)*('2-1 采购订单物料明细表报表导出'!$D:$D=$A493),'2-1 采购订单物料明细表报表导出'!$H:$H,0))</f>
        <v>0</v>
      </c>
      <c r="I493" s="23" cm="1">
        <f t="array" ref="I493">SUM(IF((LEFT('2-1 采购订单物料明细表报表导出'!$K:$K,7)=I$1)*('2-1 采购订单物料明细表报表导出'!$D:$D=$A493),'2-1 采购订单物料明细表报表导出'!$H:$H,0))</f>
        <v>0</v>
      </c>
      <c r="J493" s="23" cm="1">
        <f t="array" ref="J493">SUM(IF((LEFT('2-1 采购订单物料明细表报表导出'!$K:$K,7)=J$1)*('2-1 采购订单物料明细表报表导出'!$D:$D=$A493),'2-1 采购订单物料明细表报表导出'!$H:$H,0))</f>
        <v>0</v>
      </c>
      <c r="K493" s="23" cm="1">
        <f t="array" ref="K493">SUM(IF((LEFT('2-1 采购订单物料明细表报表导出'!$K:$K,7)=K$1)*('2-1 采购订单物料明细表报表导出'!$D:$D=$A493),'2-1 采购订单物料明细表报表导出'!$H:$H,0))</f>
        <v>0</v>
      </c>
      <c r="L493" s="23" cm="1">
        <f t="array" ref="L493">SUM(IF((LEFT('2-1 采购订单物料明细表报表导出'!$K:$K,7)=L$1)*('2-1 采购订单物料明细表报表导出'!$D:$D=$A493),'2-1 采购订单物料明细表报表导出'!$H:$H,0))</f>
        <v>0</v>
      </c>
      <c r="M493" s="23" cm="1">
        <f t="array" ref="M493">SUM(IF((LEFT('2-1 采购订单物料明细表报表导出'!$K:$K,7)=M$1)*('2-1 采购订单物料明细表报表导出'!$D:$D=$A493),'2-1 采购订单物料明细表报表导出'!$H:$H,0))</f>
        <v>0</v>
      </c>
      <c r="N493" s="23" cm="1">
        <f t="array" ref="N493">SUM(IF((LEFT('2-1 采购订单物料明细表报表导出'!$K:$K,7)=N$1)*('2-1 采购订单物料明细表报表导出'!$D:$D=$A493),'2-1 采购订单物料明细表报表导出'!$H:$H,0))</f>
        <v>0</v>
      </c>
      <c r="O493" s="23" cm="1">
        <f t="array" ref="O493">SUM(IF((LEFT('2-1 采购订单物料明细表报表导出'!$K:$K,7)=O$1)*('2-1 采购订单物料明细表报表导出'!$D:$D=$A493),'2-1 采购订单物料明细表报表导出'!$H:$H,0))</f>
        <v>0</v>
      </c>
    </row>
    <row r="494" ht="29" spans="1:15">
      <c r="A494" s="20" t="s">
        <v>3801</v>
      </c>
      <c r="B494" s="26" t="s">
        <v>2088</v>
      </c>
      <c r="C494" s="27" t="s">
        <v>2089</v>
      </c>
      <c r="D494" s="23" cm="1">
        <f t="array" ref="D494">SUM(IF((LEFT('2-1 采购订单物料明细表报表导出'!$K:$K,7)=D$1)*('2-1 采购订单物料明细表报表导出'!$D:$D=$A494),'2-1 采购订单物料明细表报表导出'!$H:$H,0))</f>
        <v>0</v>
      </c>
      <c r="E494" s="23" cm="1">
        <f t="array" ref="E494">SUM(IF((LEFT('2-1 采购订单物料明细表报表导出'!$K:$K,7)=E$1)*('2-1 采购订单物料明细表报表导出'!$D:$D=$A494),'2-1 采购订单物料明细表报表导出'!$H:$H,0))</f>
        <v>0</v>
      </c>
      <c r="F494" s="23" cm="1">
        <f t="array" ref="F494">SUM(IF((LEFT('2-1 采购订单物料明细表报表导出'!$K:$K,7)=F$1)*('2-1 采购订单物料明细表报表导出'!$D:$D=$A494),'2-1 采购订单物料明细表报表导出'!$H:$H,0))</f>
        <v>0</v>
      </c>
      <c r="G494" s="23" cm="1">
        <f t="array" ref="G494">SUM(IF((LEFT('2-1 采购订单物料明细表报表导出'!$K:$K,7)=G$1)*('2-1 采购订单物料明细表报表导出'!$D:$D=$A494),'2-1 采购订单物料明细表报表导出'!$H:$H,0))</f>
        <v>0</v>
      </c>
      <c r="H494" s="23" cm="1">
        <f t="array" ref="H494">SUM(IF((LEFT('2-1 采购订单物料明细表报表导出'!$K:$K,7)=H$1)*('2-1 采购订单物料明细表报表导出'!$D:$D=$A494),'2-1 采购订单物料明细表报表导出'!$H:$H,0))</f>
        <v>0</v>
      </c>
      <c r="I494" s="23" cm="1">
        <f t="array" ref="I494">SUM(IF((LEFT('2-1 采购订单物料明细表报表导出'!$K:$K,7)=I$1)*('2-1 采购订单物料明细表报表导出'!$D:$D=$A494),'2-1 采购订单物料明细表报表导出'!$H:$H,0))</f>
        <v>0</v>
      </c>
      <c r="J494" s="23" cm="1">
        <f t="array" ref="J494">SUM(IF((LEFT('2-1 采购订单物料明细表报表导出'!$K:$K,7)=J$1)*('2-1 采购订单物料明细表报表导出'!$D:$D=$A494),'2-1 采购订单物料明细表报表导出'!$H:$H,0))</f>
        <v>0</v>
      </c>
      <c r="K494" s="23" cm="1">
        <f t="array" ref="K494">SUM(IF((LEFT('2-1 采购订单物料明细表报表导出'!$K:$K,7)=K$1)*('2-1 采购订单物料明细表报表导出'!$D:$D=$A494),'2-1 采购订单物料明细表报表导出'!$H:$H,0))</f>
        <v>0</v>
      </c>
      <c r="L494" s="23" cm="1">
        <f t="array" ref="L494">SUM(IF((LEFT('2-1 采购订单物料明细表报表导出'!$K:$K,7)=L$1)*('2-1 采购订单物料明细表报表导出'!$D:$D=$A494),'2-1 采购订单物料明细表报表导出'!$H:$H,0))</f>
        <v>0</v>
      </c>
      <c r="M494" s="23" cm="1">
        <f t="array" ref="M494">SUM(IF((LEFT('2-1 采购订单物料明细表报表导出'!$K:$K,7)=M$1)*('2-1 采购订单物料明细表报表导出'!$D:$D=$A494),'2-1 采购订单物料明细表报表导出'!$H:$H,0))</f>
        <v>0</v>
      </c>
      <c r="N494" s="23" cm="1">
        <f t="array" ref="N494">SUM(IF((LEFT('2-1 采购订单物料明细表报表导出'!$K:$K,7)=N$1)*('2-1 采购订单物料明细表报表导出'!$D:$D=$A494),'2-1 采购订单物料明细表报表导出'!$H:$H,0))</f>
        <v>0</v>
      </c>
      <c r="O494" s="23" cm="1">
        <f t="array" ref="O494">SUM(IF((LEFT('2-1 采购订单物料明细表报表导出'!$K:$K,7)=O$1)*('2-1 采购订单物料明细表报表导出'!$D:$D=$A494),'2-1 采购订单物料明细表报表导出'!$H:$H,0))</f>
        <v>0</v>
      </c>
    </row>
    <row r="495" ht="29" spans="1:15">
      <c r="A495" s="20" t="s">
        <v>3802</v>
      </c>
      <c r="B495" s="26" t="s">
        <v>2088</v>
      </c>
      <c r="C495" s="27" t="s">
        <v>2089</v>
      </c>
      <c r="D495" s="23" cm="1">
        <f t="array" ref="D495">SUM(IF((LEFT('2-1 采购订单物料明细表报表导出'!$K:$K,7)=D$1)*('2-1 采购订单物料明细表报表导出'!$D:$D=$A495),'2-1 采购订单物料明细表报表导出'!$H:$H,0))</f>
        <v>0</v>
      </c>
      <c r="E495" s="23" cm="1">
        <f t="array" ref="E495">SUM(IF((LEFT('2-1 采购订单物料明细表报表导出'!$K:$K,7)=E$1)*('2-1 采购订单物料明细表报表导出'!$D:$D=$A495),'2-1 采购订单物料明细表报表导出'!$H:$H,0))</f>
        <v>0</v>
      </c>
      <c r="F495" s="23" cm="1">
        <f t="array" ref="F495">SUM(IF((LEFT('2-1 采购订单物料明细表报表导出'!$K:$K,7)=F$1)*('2-1 采购订单物料明细表报表导出'!$D:$D=$A495),'2-1 采购订单物料明细表报表导出'!$H:$H,0))</f>
        <v>0</v>
      </c>
      <c r="G495" s="23" cm="1">
        <f t="array" ref="G495">SUM(IF((LEFT('2-1 采购订单物料明细表报表导出'!$K:$K,7)=G$1)*('2-1 采购订单物料明细表报表导出'!$D:$D=$A495),'2-1 采购订单物料明细表报表导出'!$H:$H,0))</f>
        <v>0</v>
      </c>
      <c r="H495" s="23" cm="1">
        <f t="array" ref="H495">SUM(IF((LEFT('2-1 采购订单物料明细表报表导出'!$K:$K,7)=H$1)*('2-1 采购订单物料明细表报表导出'!$D:$D=$A495),'2-1 采购订单物料明细表报表导出'!$H:$H,0))</f>
        <v>0</v>
      </c>
      <c r="I495" s="23" cm="1">
        <f t="array" ref="I495">SUM(IF((LEFT('2-1 采购订单物料明细表报表导出'!$K:$K,7)=I$1)*('2-1 采购订单物料明细表报表导出'!$D:$D=$A495),'2-1 采购订单物料明细表报表导出'!$H:$H,0))</f>
        <v>0</v>
      </c>
      <c r="J495" s="23" cm="1">
        <f t="array" ref="J495">SUM(IF((LEFT('2-1 采购订单物料明细表报表导出'!$K:$K,7)=J$1)*('2-1 采购订单物料明细表报表导出'!$D:$D=$A495),'2-1 采购订单物料明细表报表导出'!$H:$H,0))</f>
        <v>0</v>
      </c>
      <c r="K495" s="23" cm="1">
        <f t="array" ref="K495">SUM(IF((LEFT('2-1 采购订单物料明细表报表导出'!$K:$K,7)=K$1)*('2-1 采购订单物料明细表报表导出'!$D:$D=$A495),'2-1 采购订单物料明细表报表导出'!$H:$H,0))</f>
        <v>0</v>
      </c>
      <c r="L495" s="23" cm="1">
        <f t="array" ref="L495">SUM(IF((LEFT('2-1 采购订单物料明细表报表导出'!$K:$K,7)=L$1)*('2-1 采购订单物料明细表报表导出'!$D:$D=$A495),'2-1 采购订单物料明细表报表导出'!$H:$H,0))</f>
        <v>0</v>
      </c>
      <c r="M495" s="23" cm="1">
        <f t="array" ref="M495">SUM(IF((LEFT('2-1 采购订单物料明细表报表导出'!$K:$K,7)=M$1)*('2-1 采购订单物料明细表报表导出'!$D:$D=$A495),'2-1 采购订单物料明细表报表导出'!$H:$H,0))</f>
        <v>0</v>
      </c>
      <c r="N495" s="23" cm="1">
        <f t="array" ref="N495">SUM(IF((LEFT('2-1 采购订单物料明细表报表导出'!$K:$K,7)=N$1)*('2-1 采购订单物料明细表报表导出'!$D:$D=$A495),'2-1 采购订单物料明细表报表导出'!$H:$H,0))</f>
        <v>0</v>
      </c>
      <c r="O495" s="23" cm="1">
        <f t="array" ref="O495">SUM(IF((LEFT('2-1 采购订单物料明细表报表导出'!$K:$K,7)=O$1)*('2-1 采购订单物料明细表报表导出'!$D:$D=$A495),'2-1 采购订单物料明细表报表导出'!$H:$H,0))</f>
        <v>0</v>
      </c>
    </row>
    <row r="496" ht="29" spans="1:15">
      <c r="A496" s="20" t="s">
        <v>3803</v>
      </c>
      <c r="B496" s="26" t="s">
        <v>2088</v>
      </c>
      <c r="C496" s="27" t="s">
        <v>2089</v>
      </c>
      <c r="D496" s="23" cm="1">
        <f t="array" ref="D496">SUM(IF((LEFT('2-1 采购订单物料明细表报表导出'!$K:$K,7)=D$1)*('2-1 采购订单物料明细表报表导出'!$D:$D=$A496),'2-1 采购订单物料明细表报表导出'!$H:$H,0))</f>
        <v>0</v>
      </c>
      <c r="E496" s="23" cm="1">
        <f t="array" ref="E496">SUM(IF((LEFT('2-1 采购订单物料明细表报表导出'!$K:$K,7)=E$1)*('2-1 采购订单物料明细表报表导出'!$D:$D=$A496),'2-1 采购订单物料明细表报表导出'!$H:$H,0))</f>
        <v>0</v>
      </c>
      <c r="F496" s="23" cm="1">
        <f t="array" ref="F496">SUM(IF((LEFT('2-1 采购订单物料明细表报表导出'!$K:$K,7)=F$1)*('2-1 采购订单物料明细表报表导出'!$D:$D=$A496),'2-1 采购订单物料明细表报表导出'!$H:$H,0))</f>
        <v>0</v>
      </c>
      <c r="G496" s="23" cm="1">
        <f t="array" ref="G496">SUM(IF((LEFT('2-1 采购订单物料明细表报表导出'!$K:$K,7)=G$1)*('2-1 采购订单物料明细表报表导出'!$D:$D=$A496),'2-1 采购订单物料明细表报表导出'!$H:$H,0))</f>
        <v>0</v>
      </c>
      <c r="H496" s="23" cm="1">
        <f t="array" ref="H496">SUM(IF((LEFT('2-1 采购订单物料明细表报表导出'!$K:$K,7)=H$1)*('2-1 采购订单物料明细表报表导出'!$D:$D=$A496),'2-1 采购订单物料明细表报表导出'!$H:$H,0))</f>
        <v>0</v>
      </c>
      <c r="I496" s="23" cm="1">
        <f t="array" ref="I496">SUM(IF((LEFT('2-1 采购订单物料明细表报表导出'!$K:$K,7)=I$1)*('2-1 采购订单物料明细表报表导出'!$D:$D=$A496),'2-1 采购订单物料明细表报表导出'!$H:$H,0))</f>
        <v>0</v>
      </c>
      <c r="J496" s="23" cm="1">
        <f t="array" ref="J496">SUM(IF((LEFT('2-1 采购订单物料明细表报表导出'!$K:$K,7)=J$1)*('2-1 采购订单物料明细表报表导出'!$D:$D=$A496),'2-1 采购订单物料明细表报表导出'!$H:$H,0))</f>
        <v>0</v>
      </c>
      <c r="K496" s="23" cm="1">
        <f t="array" ref="K496">SUM(IF((LEFT('2-1 采购订单物料明细表报表导出'!$K:$K,7)=K$1)*('2-1 采购订单物料明细表报表导出'!$D:$D=$A496),'2-1 采购订单物料明细表报表导出'!$H:$H,0))</f>
        <v>0</v>
      </c>
      <c r="L496" s="23" cm="1">
        <f t="array" ref="L496">SUM(IF((LEFT('2-1 采购订单物料明细表报表导出'!$K:$K,7)=L$1)*('2-1 采购订单物料明细表报表导出'!$D:$D=$A496),'2-1 采购订单物料明细表报表导出'!$H:$H,0))</f>
        <v>0</v>
      </c>
      <c r="M496" s="23" cm="1">
        <f t="array" ref="M496">SUM(IF((LEFT('2-1 采购订单物料明细表报表导出'!$K:$K,7)=M$1)*('2-1 采购订单物料明细表报表导出'!$D:$D=$A496),'2-1 采购订单物料明细表报表导出'!$H:$H,0))</f>
        <v>0</v>
      </c>
      <c r="N496" s="23" cm="1">
        <f t="array" ref="N496">SUM(IF((LEFT('2-1 采购订单物料明细表报表导出'!$K:$K,7)=N$1)*('2-1 采购订单物料明细表报表导出'!$D:$D=$A496),'2-1 采购订单物料明细表报表导出'!$H:$H,0))</f>
        <v>0</v>
      </c>
      <c r="O496" s="23" cm="1">
        <f t="array" ref="O496">SUM(IF((LEFT('2-1 采购订单物料明细表报表导出'!$K:$K,7)=O$1)*('2-1 采购订单物料明细表报表导出'!$D:$D=$A496),'2-1 采购订单物料明细表报表导出'!$H:$H,0))</f>
        <v>0</v>
      </c>
    </row>
    <row r="497" ht="29" spans="1:15">
      <c r="A497" s="20" t="s">
        <v>3804</v>
      </c>
      <c r="B497" s="26" t="s">
        <v>2088</v>
      </c>
      <c r="C497" s="27" t="s">
        <v>2089</v>
      </c>
      <c r="D497" s="23" cm="1">
        <f t="array" ref="D497">SUM(IF((LEFT('2-1 采购订单物料明细表报表导出'!$K:$K,7)=D$1)*('2-1 采购订单物料明细表报表导出'!$D:$D=$A497),'2-1 采购订单物料明细表报表导出'!$H:$H,0))</f>
        <v>0</v>
      </c>
      <c r="E497" s="23" cm="1">
        <f t="array" ref="E497">SUM(IF((LEFT('2-1 采购订单物料明细表报表导出'!$K:$K,7)=E$1)*('2-1 采购订单物料明细表报表导出'!$D:$D=$A497),'2-1 采购订单物料明细表报表导出'!$H:$H,0))</f>
        <v>0</v>
      </c>
      <c r="F497" s="23" cm="1">
        <f t="array" ref="F497">SUM(IF((LEFT('2-1 采购订单物料明细表报表导出'!$K:$K,7)=F$1)*('2-1 采购订单物料明细表报表导出'!$D:$D=$A497),'2-1 采购订单物料明细表报表导出'!$H:$H,0))</f>
        <v>0</v>
      </c>
      <c r="G497" s="23" cm="1">
        <f t="array" ref="G497">SUM(IF((LEFT('2-1 采购订单物料明细表报表导出'!$K:$K,7)=G$1)*('2-1 采购订单物料明细表报表导出'!$D:$D=$A497),'2-1 采购订单物料明细表报表导出'!$H:$H,0))</f>
        <v>0</v>
      </c>
      <c r="H497" s="23" cm="1">
        <f t="array" ref="H497">SUM(IF((LEFT('2-1 采购订单物料明细表报表导出'!$K:$K,7)=H$1)*('2-1 采购订单物料明细表报表导出'!$D:$D=$A497),'2-1 采购订单物料明细表报表导出'!$H:$H,0))</f>
        <v>0</v>
      </c>
      <c r="I497" s="23" cm="1">
        <f t="array" ref="I497">SUM(IF((LEFT('2-1 采购订单物料明细表报表导出'!$K:$K,7)=I$1)*('2-1 采购订单物料明细表报表导出'!$D:$D=$A497),'2-1 采购订单物料明细表报表导出'!$H:$H,0))</f>
        <v>0</v>
      </c>
      <c r="J497" s="23" cm="1">
        <f t="array" ref="J497">SUM(IF((LEFT('2-1 采购订单物料明细表报表导出'!$K:$K,7)=J$1)*('2-1 采购订单物料明细表报表导出'!$D:$D=$A497),'2-1 采购订单物料明细表报表导出'!$H:$H,0))</f>
        <v>0</v>
      </c>
      <c r="K497" s="23" cm="1">
        <f t="array" ref="K497">SUM(IF((LEFT('2-1 采购订单物料明细表报表导出'!$K:$K,7)=K$1)*('2-1 采购订单物料明细表报表导出'!$D:$D=$A497),'2-1 采购订单物料明细表报表导出'!$H:$H,0))</f>
        <v>0</v>
      </c>
      <c r="L497" s="23" cm="1">
        <f t="array" ref="L497">SUM(IF((LEFT('2-1 采购订单物料明细表报表导出'!$K:$K,7)=L$1)*('2-1 采购订单物料明细表报表导出'!$D:$D=$A497),'2-1 采购订单物料明细表报表导出'!$H:$H,0))</f>
        <v>0</v>
      </c>
      <c r="M497" s="23" cm="1">
        <f t="array" ref="M497">SUM(IF((LEFT('2-1 采购订单物料明细表报表导出'!$K:$K,7)=M$1)*('2-1 采购订单物料明细表报表导出'!$D:$D=$A497),'2-1 采购订单物料明细表报表导出'!$H:$H,0))</f>
        <v>0</v>
      </c>
      <c r="N497" s="23" cm="1">
        <f t="array" ref="N497">SUM(IF((LEFT('2-1 采购订单物料明细表报表导出'!$K:$K,7)=N$1)*('2-1 采购订单物料明细表报表导出'!$D:$D=$A497),'2-1 采购订单物料明细表报表导出'!$H:$H,0))</f>
        <v>0</v>
      </c>
      <c r="O497" s="23" cm="1">
        <f t="array" ref="O497">SUM(IF((LEFT('2-1 采购订单物料明细表报表导出'!$K:$K,7)=O$1)*('2-1 采购订单物料明细表报表导出'!$D:$D=$A497),'2-1 采购订单物料明细表报表导出'!$H:$H,0))</f>
        <v>0</v>
      </c>
    </row>
    <row r="498" ht="29" spans="1:15">
      <c r="A498" s="20" t="s">
        <v>3805</v>
      </c>
      <c r="B498" s="26" t="s">
        <v>2088</v>
      </c>
      <c r="C498" s="27" t="s">
        <v>2089</v>
      </c>
      <c r="D498" s="23" cm="1">
        <f t="array" ref="D498">SUM(IF((LEFT('2-1 采购订单物料明细表报表导出'!$K:$K,7)=D$1)*('2-1 采购订单物料明细表报表导出'!$D:$D=$A498),'2-1 采购订单物料明细表报表导出'!$H:$H,0))</f>
        <v>0</v>
      </c>
      <c r="E498" s="23" cm="1">
        <f t="array" ref="E498">SUM(IF((LEFT('2-1 采购订单物料明细表报表导出'!$K:$K,7)=E$1)*('2-1 采购订单物料明细表报表导出'!$D:$D=$A498),'2-1 采购订单物料明细表报表导出'!$H:$H,0))</f>
        <v>0</v>
      </c>
      <c r="F498" s="23" cm="1">
        <f t="array" ref="F498">SUM(IF((LEFT('2-1 采购订单物料明细表报表导出'!$K:$K,7)=F$1)*('2-1 采购订单物料明细表报表导出'!$D:$D=$A498),'2-1 采购订单物料明细表报表导出'!$H:$H,0))</f>
        <v>0</v>
      </c>
      <c r="G498" s="23" cm="1">
        <f t="array" ref="G498">SUM(IF((LEFT('2-1 采购订单物料明细表报表导出'!$K:$K,7)=G$1)*('2-1 采购订单物料明细表报表导出'!$D:$D=$A498),'2-1 采购订单物料明细表报表导出'!$H:$H,0))</f>
        <v>0</v>
      </c>
      <c r="H498" s="23" cm="1">
        <f t="array" ref="H498">SUM(IF((LEFT('2-1 采购订单物料明细表报表导出'!$K:$K,7)=H$1)*('2-1 采购订单物料明细表报表导出'!$D:$D=$A498),'2-1 采购订单物料明细表报表导出'!$H:$H,0))</f>
        <v>0</v>
      </c>
      <c r="I498" s="23" cm="1">
        <f t="array" ref="I498">SUM(IF((LEFT('2-1 采购订单物料明细表报表导出'!$K:$K,7)=I$1)*('2-1 采购订单物料明细表报表导出'!$D:$D=$A498),'2-1 采购订单物料明细表报表导出'!$H:$H,0))</f>
        <v>0</v>
      </c>
      <c r="J498" s="23" cm="1">
        <f t="array" ref="J498">SUM(IF((LEFT('2-1 采购订单物料明细表报表导出'!$K:$K,7)=J$1)*('2-1 采购订单物料明细表报表导出'!$D:$D=$A498),'2-1 采购订单物料明细表报表导出'!$H:$H,0))</f>
        <v>0</v>
      </c>
      <c r="K498" s="23" cm="1">
        <f t="array" ref="K498">SUM(IF((LEFT('2-1 采购订单物料明细表报表导出'!$K:$K,7)=K$1)*('2-1 采购订单物料明细表报表导出'!$D:$D=$A498),'2-1 采购订单物料明细表报表导出'!$H:$H,0))</f>
        <v>0</v>
      </c>
      <c r="L498" s="23" cm="1">
        <f t="array" ref="L498">SUM(IF((LEFT('2-1 采购订单物料明细表报表导出'!$K:$K,7)=L$1)*('2-1 采购订单物料明细表报表导出'!$D:$D=$A498),'2-1 采购订单物料明细表报表导出'!$H:$H,0))</f>
        <v>0</v>
      </c>
      <c r="M498" s="23" cm="1">
        <f t="array" ref="M498">SUM(IF((LEFT('2-1 采购订单物料明细表报表导出'!$K:$K,7)=M$1)*('2-1 采购订单物料明细表报表导出'!$D:$D=$A498),'2-1 采购订单物料明细表报表导出'!$H:$H,0))</f>
        <v>0</v>
      </c>
      <c r="N498" s="23" cm="1">
        <f t="array" ref="N498">SUM(IF((LEFT('2-1 采购订单物料明细表报表导出'!$K:$K,7)=N$1)*('2-1 采购订单物料明细表报表导出'!$D:$D=$A498),'2-1 采购订单物料明细表报表导出'!$H:$H,0))</f>
        <v>0</v>
      </c>
      <c r="O498" s="23" cm="1">
        <f t="array" ref="O498">SUM(IF((LEFT('2-1 采购订单物料明细表报表导出'!$K:$K,7)=O$1)*('2-1 采购订单物料明细表报表导出'!$D:$D=$A498),'2-1 采购订单物料明细表报表导出'!$H:$H,0))</f>
        <v>0</v>
      </c>
    </row>
    <row r="499" ht="29" spans="1:15">
      <c r="A499" s="20" t="s">
        <v>3806</v>
      </c>
      <c r="B499" s="26" t="s">
        <v>2128</v>
      </c>
      <c r="C499" s="27" t="s">
        <v>2129</v>
      </c>
      <c r="D499" s="23" cm="1">
        <f t="array" ref="D499">SUM(IF((LEFT('2-1 采购订单物料明细表报表导出'!$K:$K,7)=D$1)*('2-1 采购订单物料明细表报表导出'!$D:$D=$A499),'2-1 采购订单物料明细表报表导出'!$H:$H,0))</f>
        <v>0</v>
      </c>
      <c r="E499" s="23" cm="1">
        <f t="array" ref="E499">SUM(IF((LEFT('2-1 采购订单物料明细表报表导出'!$K:$K,7)=E$1)*('2-1 采购订单物料明细表报表导出'!$D:$D=$A499),'2-1 采购订单物料明细表报表导出'!$H:$H,0))</f>
        <v>0</v>
      </c>
      <c r="F499" s="23" cm="1">
        <f t="array" ref="F499">SUM(IF((LEFT('2-1 采购订单物料明细表报表导出'!$K:$K,7)=F$1)*('2-1 采购订单物料明细表报表导出'!$D:$D=$A499),'2-1 采购订单物料明细表报表导出'!$H:$H,0))</f>
        <v>0</v>
      </c>
      <c r="G499" s="23" cm="1">
        <f t="array" ref="G499">SUM(IF((LEFT('2-1 采购订单物料明细表报表导出'!$K:$K,7)=G$1)*('2-1 采购订单物料明细表报表导出'!$D:$D=$A499),'2-1 采购订单物料明细表报表导出'!$H:$H,0))</f>
        <v>0</v>
      </c>
      <c r="H499" s="23" cm="1">
        <f t="array" ref="H499">SUM(IF((LEFT('2-1 采购订单物料明细表报表导出'!$K:$K,7)=H$1)*('2-1 采购订单物料明细表报表导出'!$D:$D=$A499),'2-1 采购订单物料明细表报表导出'!$H:$H,0))</f>
        <v>0</v>
      </c>
      <c r="I499" s="23" cm="1">
        <f t="array" ref="I499">SUM(IF((LEFT('2-1 采购订单物料明细表报表导出'!$K:$K,7)=I$1)*('2-1 采购订单物料明细表报表导出'!$D:$D=$A499),'2-1 采购订单物料明细表报表导出'!$H:$H,0))</f>
        <v>0</v>
      </c>
      <c r="J499" s="23" cm="1">
        <f t="array" ref="J499">SUM(IF((LEFT('2-1 采购订单物料明细表报表导出'!$K:$K,7)=J$1)*('2-1 采购订单物料明细表报表导出'!$D:$D=$A499),'2-1 采购订单物料明细表报表导出'!$H:$H,0))</f>
        <v>0</v>
      </c>
      <c r="K499" s="23" cm="1">
        <f t="array" ref="K499">SUM(IF((LEFT('2-1 采购订单物料明细表报表导出'!$K:$K,7)=K$1)*('2-1 采购订单物料明细表报表导出'!$D:$D=$A499),'2-1 采购订单物料明细表报表导出'!$H:$H,0))</f>
        <v>0</v>
      </c>
      <c r="L499" s="23" cm="1">
        <f t="array" ref="L499">SUM(IF((LEFT('2-1 采购订单物料明细表报表导出'!$K:$K,7)=L$1)*('2-1 采购订单物料明细表报表导出'!$D:$D=$A499),'2-1 采购订单物料明细表报表导出'!$H:$H,0))</f>
        <v>0</v>
      </c>
      <c r="M499" s="23" cm="1">
        <f t="array" ref="M499">SUM(IF((LEFT('2-1 采购订单物料明细表报表导出'!$K:$K,7)=M$1)*('2-1 采购订单物料明细表报表导出'!$D:$D=$A499),'2-1 采购订单物料明细表报表导出'!$H:$H,0))</f>
        <v>0</v>
      </c>
      <c r="N499" s="23" cm="1">
        <f t="array" ref="N499">SUM(IF((LEFT('2-1 采购订单物料明细表报表导出'!$K:$K,7)=N$1)*('2-1 采购订单物料明细表报表导出'!$D:$D=$A499),'2-1 采购订单物料明细表报表导出'!$H:$H,0))</f>
        <v>0</v>
      </c>
      <c r="O499" s="23" cm="1">
        <f t="array" ref="O499">SUM(IF((LEFT('2-1 采购订单物料明细表报表导出'!$K:$K,7)=O$1)*('2-1 采购订单物料明细表报表导出'!$D:$D=$A499),'2-1 采购订单物料明细表报表导出'!$H:$H,0))</f>
        <v>0</v>
      </c>
    </row>
    <row r="500" ht="29" spans="1:15">
      <c r="A500" s="20" t="s">
        <v>3807</v>
      </c>
      <c r="B500" s="26" t="s">
        <v>2128</v>
      </c>
      <c r="C500" s="27" t="s">
        <v>2129</v>
      </c>
      <c r="D500" s="23" cm="1">
        <f t="array" ref="D500">SUM(IF((LEFT('2-1 采购订单物料明细表报表导出'!$K:$K,7)=D$1)*('2-1 采购订单物料明细表报表导出'!$D:$D=$A500),'2-1 采购订单物料明细表报表导出'!$H:$H,0))</f>
        <v>0</v>
      </c>
      <c r="E500" s="23" cm="1">
        <f t="array" ref="E500">SUM(IF((LEFT('2-1 采购订单物料明细表报表导出'!$K:$K,7)=E$1)*('2-1 采购订单物料明细表报表导出'!$D:$D=$A500),'2-1 采购订单物料明细表报表导出'!$H:$H,0))</f>
        <v>0</v>
      </c>
      <c r="F500" s="23" cm="1">
        <f t="array" ref="F500">SUM(IF((LEFT('2-1 采购订单物料明细表报表导出'!$K:$K,7)=F$1)*('2-1 采购订单物料明细表报表导出'!$D:$D=$A500),'2-1 采购订单物料明细表报表导出'!$H:$H,0))</f>
        <v>0</v>
      </c>
      <c r="G500" s="23" cm="1">
        <f t="array" ref="G500">SUM(IF((LEFT('2-1 采购订单物料明细表报表导出'!$K:$K,7)=G$1)*('2-1 采购订单物料明细表报表导出'!$D:$D=$A500),'2-1 采购订单物料明细表报表导出'!$H:$H,0))</f>
        <v>0</v>
      </c>
      <c r="H500" s="23" cm="1">
        <f t="array" ref="H500">SUM(IF((LEFT('2-1 采购订单物料明细表报表导出'!$K:$K,7)=H$1)*('2-1 采购订单物料明细表报表导出'!$D:$D=$A500),'2-1 采购订单物料明细表报表导出'!$H:$H,0))</f>
        <v>0</v>
      </c>
      <c r="I500" s="23" cm="1">
        <f t="array" ref="I500">SUM(IF((LEFT('2-1 采购订单物料明细表报表导出'!$K:$K,7)=I$1)*('2-1 采购订单物料明细表报表导出'!$D:$D=$A500),'2-1 采购订单物料明细表报表导出'!$H:$H,0))</f>
        <v>0</v>
      </c>
      <c r="J500" s="23" cm="1">
        <f t="array" ref="J500">SUM(IF((LEFT('2-1 采购订单物料明细表报表导出'!$K:$K,7)=J$1)*('2-1 采购订单物料明细表报表导出'!$D:$D=$A500),'2-1 采购订单物料明细表报表导出'!$H:$H,0))</f>
        <v>0</v>
      </c>
      <c r="K500" s="23" cm="1">
        <f t="array" ref="K500">SUM(IF((LEFT('2-1 采购订单物料明细表报表导出'!$K:$K,7)=K$1)*('2-1 采购订单物料明细表报表导出'!$D:$D=$A500),'2-1 采购订单物料明细表报表导出'!$H:$H,0))</f>
        <v>0</v>
      </c>
      <c r="L500" s="23" cm="1">
        <f t="array" ref="L500">SUM(IF((LEFT('2-1 采购订单物料明细表报表导出'!$K:$K,7)=L$1)*('2-1 采购订单物料明细表报表导出'!$D:$D=$A500),'2-1 采购订单物料明细表报表导出'!$H:$H,0))</f>
        <v>0</v>
      </c>
      <c r="M500" s="23" cm="1">
        <f t="array" ref="M500">SUM(IF((LEFT('2-1 采购订单物料明细表报表导出'!$K:$K,7)=M$1)*('2-1 采购订单物料明细表报表导出'!$D:$D=$A500),'2-1 采购订单物料明细表报表导出'!$H:$H,0))</f>
        <v>0</v>
      </c>
      <c r="N500" s="23" cm="1">
        <f t="array" ref="N500">SUM(IF((LEFT('2-1 采购订单物料明细表报表导出'!$K:$K,7)=N$1)*('2-1 采购订单物料明细表报表导出'!$D:$D=$A500),'2-1 采购订单物料明细表报表导出'!$H:$H,0))</f>
        <v>0</v>
      </c>
      <c r="O500" s="23" cm="1">
        <f t="array" ref="O500">SUM(IF((LEFT('2-1 采购订单物料明细表报表导出'!$K:$K,7)=O$1)*('2-1 采购订单物料明细表报表导出'!$D:$D=$A500),'2-1 采购订单物料明细表报表导出'!$H:$H,0))</f>
        <v>0</v>
      </c>
    </row>
    <row r="501" ht="29" spans="1:15">
      <c r="A501" s="20" t="s">
        <v>3808</v>
      </c>
      <c r="B501" s="26" t="s">
        <v>2128</v>
      </c>
      <c r="C501" s="27" t="s">
        <v>2129</v>
      </c>
      <c r="D501" s="23" cm="1">
        <f t="array" ref="D501">SUM(IF((LEFT('2-1 采购订单物料明细表报表导出'!$K:$K,7)=D$1)*('2-1 采购订单物料明细表报表导出'!$D:$D=$A501),'2-1 采购订单物料明细表报表导出'!$H:$H,0))</f>
        <v>0</v>
      </c>
      <c r="E501" s="23" cm="1">
        <f t="array" ref="E501">SUM(IF((LEFT('2-1 采购订单物料明细表报表导出'!$K:$K,7)=E$1)*('2-1 采购订单物料明细表报表导出'!$D:$D=$A501),'2-1 采购订单物料明细表报表导出'!$H:$H,0))</f>
        <v>0</v>
      </c>
      <c r="F501" s="23" cm="1">
        <f t="array" ref="F501">SUM(IF((LEFT('2-1 采购订单物料明细表报表导出'!$K:$K,7)=F$1)*('2-1 采购订单物料明细表报表导出'!$D:$D=$A501),'2-1 采购订单物料明细表报表导出'!$H:$H,0))</f>
        <v>0</v>
      </c>
      <c r="G501" s="23" cm="1">
        <f t="array" ref="G501">SUM(IF((LEFT('2-1 采购订单物料明细表报表导出'!$K:$K,7)=G$1)*('2-1 采购订单物料明细表报表导出'!$D:$D=$A501),'2-1 采购订单物料明细表报表导出'!$H:$H,0))</f>
        <v>0</v>
      </c>
      <c r="H501" s="23" cm="1">
        <f t="array" ref="H501">SUM(IF((LEFT('2-1 采购订单物料明细表报表导出'!$K:$K,7)=H$1)*('2-1 采购订单物料明细表报表导出'!$D:$D=$A501),'2-1 采购订单物料明细表报表导出'!$H:$H,0))</f>
        <v>0</v>
      </c>
      <c r="I501" s="23" cm="1">
        <f t="array" ref="I501">SUM(IF((LEFT('2-1 采购订单物料明细表报表导出'!$K:$K,7)=I$1)*('2-1 采购订单物料明细表报表导出'!$D:$D=$A501),'2-1 采购订单物料明细表报表导出'!$H:$H,0))</f>
        <v>0</v>
      </c>
      <c r="J501" s="23" cm="1">
        <f t="array" ref="J501">SUM(IF((LEFT('2-1 采购订单物料明细表报表导出'!$K:$K,7)=J$1)*('2-1 采购订单物料明细表报表导出'!$D:$D=$A501),'2-1 采购订单物料明细表报表导出'!$H:$H,0))</f>
        <v>0</v>
      </c>
      <c r="K501" s="23" cm="1">
        <f t="array" ref="K501">SUM(IF((LEFT('2-1 采购订单物料明细表报表导出'!$K:$K,7)=K$1)*('2-1 采购订单物料明细表报表导出'!$D:$D=$A501),'2-1 采购订单物料明细表报表导出'!$H:$H,0))</f>
        <v>0</v>
      </c>
      <c r="L501" s="23" cm="1">
        <f t="array" ref="L501">SUM(IF((LEFT('2-1 采购订单物料明细表报表导出'!$K:$K,7)=L$1)*('2-1 采购订单物料明细表报表导出'!$D:$D=$A501),'2-1 采购订单物料明细表报表导出'!$H:$H,0))</f>
        <v>0</v>
      </c>
      <c r="M501" s="23" cm="1">
        <f t="array" ref="M501">SUM(IF((LEFT('2-1 采购订单物料明细表报表导出'!$K:$K,7)=M$1)*('2-1 采购订单物料明细表报表导出'!$D:$D=$A501),'2-1 采购订单物料明细表报表导出'!$H:$H,0))</f>
        <v>0</v>
      </c>
      <c r="N501" s="23" cm="1">
        <f t="array" ref="N501">SUM(IF((LEFT('2-1 采购订单物料明细表报表导出'!$K:$K,7)=N$1)*('2-1 采购订单物料明细表报表导出'!$D:$D=$A501),'2-1 采购订单物料明细表报表导出'!$H:$H,0))</f>
        <v>0</v>
      </c>
      <c r="O501" s="23" cm="1">
        <f t="array" ref="O501">SUM(IF((LEFT('2-1 采购订单物料明细表报表导出'!$K:$K,7)=O$1)*('2-1 采购订单物料明细表报表导出'!$D:$D=$A501),'2-1 采购订单物料明细表报表导出'!$H:$H,0))</f>
        <v>0</v>
      </c>
    </row>
    <row r="502" ht="29" spans="1:15">
      <c r="A502" s="20" t="s">
        <v>3809</v>
      </c>
      <c r="B502" s="26" t="s">
        <v>2128</v>
      </c>
      <c r="C502" s="27" t="s">
        <v>2129</v>
      </c>
      <c r="D502" s="23" cm="1">
        <f t="array" ref="D502">SUM(IF((LEFT('2-1 采购订单物料明细表报表导出'!$K:$K,7)=D$1)*('2-1 采购订单物料明细表报表导出'!$D:$D=$A502),'2-1 采购订单物料明细表报表导出'!$H:$H,0))</f>
        <v>0</v>
      </c>
      <c r="E502" s="23" cm="1">
        <f t="array" ref="E502">SUM(IF((LEFT('2-1 采购订单物料明细表报表导出'!$K:$K,7)=E$1)*('2-1 采购订单物料明细表报表导出'!$D:$D=$A502),'2-1 采购订单物料明细表报表导出'!$H:$H,0))</f>
        <v>0</v>
      </c>
      <c r="F502" s="23" cm="1">
        <f t="array" ref="F502">SUM(IF((LEFT('2-1 采购订单物料明细表报表导出'!$K:$K,7)=F$1)*('2-1 采购订单物料明细表报表导出'!$D:$D=$A502),'2-1 采购订单物料明细表报表导出'!$H:$H,0))</f>
        <v>0</v>
      </c>
      <c r="G502" s="23" cm="1">
        <f t="array" ref="G502">SUM(IF((LEFT('2-1 采购订单物料明细表报表导出'!$K:$K,7)=G$1)*('2-1 采购订单物料明细表报表导出'!$D:$D=$A502),'2-1 采购订单物料明细表报表导出'!$H:$H,0))</f>
        <v>0</v>
      </c>
      <c r="H502" s="23" cm="1">
        <f t="array" ref="H502">SUM(IF((LEFT('2-1 采购订单物料明细表报表导出'!$K:$K,7)=H$1)*('2-1 采购订单物料明细表报表导出'!$D:$D=$A502),'2-1 采购订单物料明细表报表导出'!$H:$H,0))</f>
        <v>0</v>
      </c>
      <c r="I502" s="23" cm="1">
        <f t="array" ref="I502">SUM(IF((LEFT('2-1 采购订单物料明细表报表导出'!$K:$K,7)=I$1)*('2-1 采购订单物料明细表报表导出'!$D:$D=$A502),'2-1 采购订单物料明细表报表导出'!$H:$H,0))</f>
        <v>0</v>
      </c>
      <c r="J502" s="23" cm="1">
        <f t="array" ref="J502">SUM(IF((LEFT('2-1 采购订单物料明细表报表导出'!$K:$K,7)=J$1)*('2-1 采购订单物料明细表报表导出'!$D:$D=$A502),'2-1 采购订单物料明细表报表导出'!$H:$H,0))</f>
        <v>0</v>
      </c>
      <c r="K502" s="23" cm="1">
        <f t="array" ref="K502">SUM(IF((LEFT('2-1 采购订单物料明细表报表导出'!$K:$K,7)=K$1)*('2-1 采购订单物料明细表报表导出'!$D:$D=$A502),'2-1 采购订单物料明细表报表导出'!$H:$H,0))</f>
        <v>0</v>
      </c>
      <c r="L502" s="23" cm="1">
        <f t="array" ref="L502">SUM(IF((LEFT('2-1 采购订单物料明细表报表导出'!$K:$K,7)=L$1)*('2-1 采购订单物料明细表报表导出'!$D:$D=$A502),'2-1 采购订单物料明细表报表导出'!$H:$H,0))</f>
        <v>0</v>
      </c>
      <c r="M502" s="23" cm="1">
        <f t="array" ref="M502">SUM(IF((LEFT('2-1 采购订单物料明细表报表导出'!$K:$K,7)=M$1)*('2-1 采购订单物料明细表报表导出'!$D:$D=$A502),'2-1 采购订单物料明细表报表导出'!$H:$H,0))</f>
        <v>0</v>
      </c>
      <c r="N502" s="23" cm="1">
        <f t="array" ref="N502">SUM(IF((LEFT('2-1 采购订单物料明细表报表导出'!$K:$K,7)=N$1)*('2-1 采购订单物料明细表报表导出'!$D:$D=$A502),'2-1 采购订单物料明细表报表导出'!$H:$H,0))</f>
        <v>0</v>
      </c>
      <c r="O502" s="23" cm="1">
        <f t="array" ref="O502">SUM(IF((LEFT('2-1 采购订单物料明细表报表导出'!$K:$K,7)=O$1)*('2-1 采购订单物料明细表报表导出'!$D:$D=$A502),'2-1 采购订单物料明细表报表导出'!$H:$H,0))</f>
        <v>0</v>
      </c>
    </row>
    <row r="503" ht="29" spans="1:15">
      <c r="A503" s="20" t="s">
        <v>3810</v>
      </c>
      <c r="B503" s="26" t="s">
        <v>2128</v>
      </c>
      <c r="C503" s="27" t="s">
        <v>2129</v>
      </c>
      <c r="D503" s="23" cm="1">
        <f t="array" ref="D503">SUM(IF((LEFT('2-1 采购订单物料明细表报表导出'!$K:$K,7)=D$1)*('2-1 采购订单物料明细表报表导出'!$D:$D=$A503),'2-1 采购订单物料明细表报表导出'!$H:$H,0))</f>
        <v>0</v>
      </c>
      <c r="E503" s="23" cm="1">
        <f t="array" ref="E503">SUM(IF((LEFT('2-1 采购订单物料明细表报表导出'!$K:$K,7)=E$1)*('2-1 采购订单物料明细表报表导出'!$D:$D=$A503),'2-1 采购订单物料明细表报表导出'!$H:$H,0))</f>
        <v>0</v>
      </c>
      <c r="F503" s="23" cm="1">
        <f t="array" ref="F503">SUM(IF((LEFT('2-1 采购订单物料明细表报表导出'!$K:$K,7)=F$1)*('2-1 采购订单物料明细表报表导出'!$D:$D=$A503),'2-1 采购订单物料明细表报表导出'!$H:$H,0))</f>
        <v>0</v>
      </c>
      <c r="G503" s="23" cm="1">
        <f t="array" ref="G503">SUM(IF((LEFT('2-1 采购订单物料明细表报表导出'!$K:$K,7)=G$1)*('2-1 采购订单物料明细表报表导出'!$D:$D=$A503),'2-1 采购订单物料明细表报表导出'!$H:$H,0))</f>
        <v>0</v>
      </c>
      <c r="H503" s="23" cm="1">
        <f t="array" ref="H503">SUM(IF((LEFT('2-1 采购订单物料明细表报表导出'!$K:$K,7)=H$1)*('2-1 采购订单物料明细表报表导出'!$D:$D=$A503),'2-1 采购订单物料明细表报表导出'!$H:$H,0))</f>
        <v>0</v>
      </c>
      <c r="I503" s="23" cm="1">
        <f t="array" ref="I503">SUM(IF((LEFT('2-1 采购订单物料明细表报表导出'!$K:$K,7)=I$1)*('2-1 采购订单物料明细表报表导出'!$D:$D=$A503),'2-1 采购订单物料明细表报表导出'!$H:$H,0))</f>
        <v>0</v>
      </c>
      <c r="J503" s="23" cm="1">
        <f t="array" ref="J503">SUM(IF((LEFT('2-1 采购订单物料明细表报表导出'!$K:$K,7)=J$1)*('2-1 采购订单物料明细表报表导出'!$D:$D=$A503),'2-1 采购订单物料明细表报表导出'!$H:$H,0))</f>
        <v>0</v>
      </c>
      <c r="K503" s="23" cm="1">
        <f t="array" ref="K503">SUM(IF((LEFT('2-1 采购订单物料明细表报表导出'!$K:$K,7)=K$1)*('2-1 采购订单物料明细表报表导出'!$D:$D=$A503),'2-1 采购订单物料明细表报表导出'!$H:$H,0))</f>
        <v>0</v>
      </c>
      <c r="L503" s="23" cm="1">
        <f t="array" ref="L503">SUM(IF((LEFT('2-1 采购订单物料明细表报表导出'!$K:$K,7)=L$1)*('2-1 采购订单物料明细表报表导出'!$D:$D=$A503),'2-1 采购订单物料明细表报表导出'!$H:$H,0))</f>
        <v>0</v>
      </c>
      <c r="M503" s="23" cm="1">
        <f t="array" ref="M503">SUM(IF((LEFT('2-1 采购订单物料明细表报表导出'!$K:$K,7)=M$1)*('2-1 采购订单物料明细表报表导出'!$D:$D=$A503),'2-1 采购订单物料明细表报表导出'!$H:$H,0))</f>
        <v>0</v>
      </c>
      <c r="N503" s="23" cm="1">
        <f t="array" ref="N503">SUM(IF((LEFT('2-1 采购订单物料明细表报表导出'!$K:$K,7)=N$1)*('2-1 采购订单物料明细表报表导出'!$D:$D=$A503),'2-1 采购订单物料明细表报表导出'!$H:$H,0))</f>
        <v>0</v>
      </c>
      <c r="O503" s="23" cm="1">
        <f t="array" ref="O503">SUM(IF((LEFT('2-1 采购订单物料明细表报表导出'!$K:$K,7)=O$1)*('2-1 采购订单物料明细表报表导出'!$D:$D=$A503),'2-1 采购订单物料明细表报表导出'!$H:$H,0))</f>
        <v>0</v>
      </c>
    </row>
    <row r="504" ht="29" spans="1:15">
      <c r="A504" s="20" t="s">
        <v>3811</v>
      </c>
      <c r="B504" s="26" t="s">
        <v>2128</v>
      </c>
      <c r="C504" s="27" t="s">
        <v>2129</v>
      </c>
      <c r="D504" s="23" cm="1">
        <f t="array" ref="D504">SUM(IF((LEFT('2-1 采购订单物料明细表报表导出'!$K:$K,7)=D$1)*('2-1 采购订单物料明细表报表导出'!$D:$D=$A504),'2-1 采购订单物料明细表报表导出'!$H:$H,0))</f>
        <v>0</v>
      </c>
      <c r="E504" s="23" cm="1">
        <f t="array" ref="E504">SUM(IF((LEFT('2-1 采购订单物料明细表报表导出'!$K:$K,7)=E$1)*('2-1 采购订单物料明细表报表导出'!$D:$D=$A504),'2-1 采购订单物料明细表报表导出'!$H:$H,0))</f>
        <v>0</v>
      </c>
      <c r="F504" s="23" cm="1">
        <f t="array" ref="F504">SUM(IF((LEFT('2-1 采购订单物料明细表报表导出'!$K:$K,7)=F$1)*('2-1 采购订单物料明细表报表导出'!$D:$D=$A504),'2-1 采购订单物料明细表报表导出'!$H:$H,0))</f>
        <v>0</v>
      </c>
      <c r="G504" s="23" cm="1">
        <f t="array" ref="G504">SUM(IF((LEFT('2-1 采购订单物料明细表报表导出'!$K:$K,7)=G$1)*('2-1 采购订单物料明细表报表导出'!$D:$D=$A504),'2-1 采购订单物料明细表报表导出'!$H:$H,0))</f>
        <v>0</v>
      </c>
      <c r="H504" s="23" cm="1">
        <f t="array" ref="H504">SUM(IF((LEFT('2-1 采购订单物料明细表报表导出'!$K:$K,7)=H$1)*('2-1 采购订单物料明细表报表导出'!$D:$D=$A504),'2-1 采购订单物料明细表报表导出'!$H:$H,0))</f>
        <v>0</v>
      </c>
      <c r="I504" s="23" cm="1">
        <f t="array" ref="I504">SUM(IF((LEFT('2-1 采购订单物料明细表报表导出'!$K:$K,7)=I$1)*('2-1 采购订单物料明细表报表导出'!$D:$D=$A504),'2-1 采购订单物料明细表报表导出'!$H:$H,0))</f>
        <v>0</v>
      </c>
      <c r="J504" s="23" cm="1">
        <f t="array" ref="J504">SUM(IF((LEFT('2-1 采购订单物料明细表报表导出'!$K:$K,7)=J$1)*('2-1 采购订单物料明细表报表导出'!$D:$D=$A504),'2-1 采购订单物料明细表报表导出'!$H:$H,0))</f>
        <v>0</v>
      </c>
      <c r="K504" s="23" cm="1">
        <f t="array" ref="K504">SUM(IF((LEFT('2-1 采购订单物料明细表报表导出'!$K:$K,7)=K$1)*('2-1 采购订单物料明细表报表导出'!$D:$D=$A504),'2-1 采购订单物料明细表报表导出'!$H:$H,0))</f>
        <v>0</v>
      </c>
      <c r="L504" s="23" cm="1">
        <f t="array" ref="L504">SUM(IF((LEFT('2-1 采购订单物料明细表报表导出'!$K:$K,7)=L$1)*('2-1 采购订单物料明细表报表导出'!$D:$D=$A504),'2-1 采购订单物料明细表报表导出'!$H:$H,0))</f>
        <v>0</v>
      </c>
      <c r="M504" s="23" cm="1">
        <f t="array" ref="M504">SUM(IF((LEFT('2-1 采购订单物料明细表报表导出'!$K:$K,7)=M$1)*('2-1 采购订单物料明细表报表导出'!$D:$D=$A504),'2-1 采购订单物料明细表报表导出'!$H:$H,0))</f>
        <v>0</v>
      </c>
      <c r="N504" s="23" cm="1">
        <f t="array" ref="N504">SUM(IF((LEFT('2-1 采购订单物料明细表报表导出'!$K:$K,7)=N$1)*('2-1 采购订单物料明细表报表导出'!$D:$D=$A504),'2-1 采购订单物料明细表报表导出'!$H:$H,0))</f>
        <v>0</v>
      </c>
      <c r="O504" s="23" cm="1">
        <f t="array" ref="O504">SUM(IF((LEFT('2-1 采购订单物料明细表报表导出'!$K:$K,7)=O$1)*('2-1 采购订单物料明细表报表导出'!$D:$D=$A504),'2-1 采购订单物料明细表报表导出'!$H:$H,0))</f>
        <v>0</v>
      </c>
    </row>
    <row r="505" ht="29" spans="1:15">
      <c r="A505" s="20" t="s">
        <v>3812</v>
      </c>
      <c r="B505" s="26" t="s">
        <v>2128</v>
      </c>
      <c r="C505" s="27" t="s">
        <v>2129</v>
      </c>
      <c r="D505" s="23" cm="1">
        <f t="array" ref="D505">SUM(IF((LEFT('2-1 采购订单物料明细表报表导出'!$K:$K,7)=D$1)*('2-1 采购订单物料明细表报表导出'!$D:$D=$A505),'2-1 采购订单物料明细表报表导出'!$H:$H,0))</f>
        <v>0</v>
      </c>
      <c r="E505" s="23" cm="1">
        <f t="array" ref="E505">SUM(IF((LEFT('2-1 采购订单物料明细表报表导出'!$K:$K,7)=E$1)*('2-1 采购订单物料明细表报表导出'!$D:$D=$A505),'2-1 采购订单物料明细表报表导出'!$H:$H,0))</f>
        <v>0</v>
      </c>
      <c r="F505" s="23" cm="1">
        <f t="array" ref="F505">SUM(IF((LEFT('2-1 采购订单物料明细表报表导出'!$K:$K,7)=F$1)*('2-1 采购订单物料明细表报表导出'!$D:$D=$A505),'2-1 采购订单物料明细表报表导出'!$H:$H,0))</f>
        <v>0</v>
      </c>
      <c r="G505" s="23" cm="1">
        <f t="array" ref="G505">SUM(IF((LEFT('2-1 采购订单物料明细表报表导出'!$K:$K,7)=G$1)*('2-1 采购订单物料明细表报表导出'!$D:$D=$A505),'2-1 采购订单物料明细表报表导出'!$H:$H,0))</f>
        <v>0</v>
      </c>
      <c r="H505" s="23" cm="1">
        <f t="array" ref="H505">SUM(IF((LEFT('2-1 采购订单物料明细表报表导出'!$K:$K,7)=H$1)*('2-1 采购订单物料明细表报表导出'!$D:$D=$A505),'2-1 采购订单物料明细表报表导出'!$H:$H,0))</f>
        <v>0</v>
      </c>
      <c r="I505" s="23" cm="1">
        <f t="array" ref="I505">SUM(IF((LEFT('2-1 采购订单物料明细表报表导出'!$K:$K,7)=I$1)*('2-1 采购订单物料明细表报表导出'!$D:$D=$A505),'2-1 采购订单物料明细表报表导出'!$H:$H,0))</f>
        <v>0</v>
      </c>
      <c r="J505" s="23" cm="1">
        <f t="array" ref="J505">SUM(IF((LEFT('2-1 采购订单物料明细表报表导出'!$K:$K,7)=J$1)*('2-1 采购订单物料明细表报表导出'!$D:$D=$A505),'2-1 采购订单物料明细表报表导出'!$H:$H,0))</f>
        <v>0</v>
      </c>
      <c r="K505" s="23" cm="1">
        <f t="array" ref="K505">SUM(IF((LEFT('2-1 采购订单物料明细表报表导出'!$K:$K,7)=K$1)*('2-1 采购订单物料明细表报表导出'!$D:$D=$A505),'2-1 采购订单物料明细表报表导出'!$H:$H,0))</f>
        <v>0</v>
      </c>
      <c r="L505" s="23" cm="1">
        <f t="array" ref="L505">SUM(IF((LEFT('2-1 采购订单物料明细表报表导出'!$K:$K,7)=L$1)*('2-1 采购订单物料明细表报表导出'!$D:$D=$A505),'2-1 采购订单物料明细表报表导出'!$H:$H,0))</f>
        <v>0</v>
      </c>
      <c r="M505" s="23" cm="1">
        <f t="array" ref="M505">SUM(IF((LEFT('2-1 采购订单物料明细表报表导出'!$K:$K,7)=M$1)*('2-1 采购订单物料明细表报表导出'!$D:$D=$A505),'2-1 采购订单物料明细表报表导出'!$H:$H,0))</f>
        <v>0</v>
      </c>
      <c r="N505" s="23" cm="1">
        <f t="array" ref="N505">SUM(IF((LEFT('2-1 采购订单物料明细表报表导出'!$K:$K,7)=N$1)*('2-1 采购订单物料明细表报表导出'!$D:$D=$A505),'2-1 采购订单物料明细表报表导出'!$H:$H,0))</f>
        <v>0</v>
      </c>
      <c r="O505" s="23" cm="1">
        <f t="array" ref="O505">SUM(IF((LEFT('2-1 采购订单物料明细表报表导出'!$K:$K,7)=O$1)*('2-1 采购订单物料明细表报表导出'!$D:$D=$A505),'2-1 采购订单物料明细表报表导出'!$H:$H,0))</f>
        <v>0</v>
      </c>
    </row>
    <row r="506" ht="29" spans="1:15">
      <c r="A506" s="20" t="s">
        <v>3813</v>
      </c>
      <c r="B506" s="26" t="s">
        <v>2128</v>
      </c>
      <c r="C506" s="27" t="s">
        <v>2129</v>
      </c>
      <c r="D506" s="23" cm="1">
        <f t="array" ref="D506">SUM(IF((LEFT('2-1 采购订单物料明细表报表导出'!$K:$K,7)=D$1)*('2-1 采购订单物料明细表报表导出'!$D:$D=$A506),'2-1 采购订单物料明细表报表导出'!$H:$H,0))</f>
        <v>0</v>
      </c>
      <c r="E506" s="23" cm="1">
        <f t="array" ref="E506">SUM(IF((LEFT('2-1 采购订单物料明细表报表导出'!$K:$K,7)=E$1)*('2-1 采购订单物料明细表报表导出'!$D:$D=$A506),'2-1 采购订单物料明细表报表导出'!$H:$H,0))</f>
        <v>0</v>
      </c>
      <c r="F506" s="23" cm="1">
        <f t="array" ref="F506">SUM(IF((LEFT('2-1 采购订单物料明细表报表导出'!$K:$K,7)=F$1)*('2-1 采购订单物料明细表报表导出'!$D:$D=$A506),'2-1 采购订单物料明细表报表导出'!$H:$H,0))</f>
        <v>0</v>
      </c>
      <c r="G506" s="23" cm="1">
        <f t="array" ref="G506">SUM(IF((LEFT('2-1 采购订单物料明细表报表导出'!$K:$K,7)=G$1)*('2-1 采购订单物料明细表报表导出'!$D:$D=$A506),'2-1 采购订单物料明细表报表导出'!$H:$H,0))</f>
        <v>0</v>
      </c>
      <c r="H506" s="23" cm="1">
        <f t="array" ref="H506">SUM(IF((LEFT('2-1 采购订单物料明细表报表导出'!$K:$K,7)=H$1)*('2-1 采购订单物料明细表报表导出'!$D:$D=$A506),'2-1 采购订单物料明细表报表导出'!$H:$H,0))</f>
        <v>0</v>
      </c>
      <c r="I506" s="23" cm="1">
        <f t="array" ref="I506">SUM(IF((LEFT('2-1 采购订单物料明细表报表导出'!$K:$K,7)=I$1)*('2-1 采购订单物料明细表报表导出'!$D:$D=$A506),'2-1 采购订单物料明细表报表导出'!$H:$H,0))</f>
        <v>0</v>
      </c>
      <c r="J506" s="23" cm="1">
        <f t="array" ref="J506">SUM(IF((LEFT('2-1 采购订单物料明细表报表导出'!$K:$K,7)=J$1)*('2-1 采购订单物料明细表报表导出'!$D:$D=$A506),'2-1 采购订单物料明细表报表导出'!$H:$H,0))</f>
        <v>0</v>
      </c>
      <c r="K506" s="23" cm="1">
        <f t="array" ref="K506">SUM(IF((LEFT('2-1 采购订单物料明细表报表导出'!$K:$K,7)=K$1)*('2-1 采购订单物料明细表报表导出'!$D:$D=$A506),'2-1 采购订单物料明细表报表导出'!$H:$H,0))</f>
        <v>0</v>
      </c>
      <c r="L506" s="23" cm="1">
        <f t="array" ref="L506">SUM(IF((LEFT('2-1 采购订单物料明细表报表导出'!$K:$K,7)=L$1)*('2-1 采购订单物料明细表报表导出'!$D:$D=$A506),'2-1 采购订单物料明细表报表导出'!$H:$H,0))</f>
        <v>0</v>
      </c>
      <c r="M506" s="23" cm="1">
        <f t="array" ref="M506">SUM(IF((LEFT('2-1 采购订单物料明细表报表导出'!$K:$K,7)=M$1)*('2-1 采购订单物料明细表报表导出'!$D:$D=$A506),'2-1 采购订单物料明细表报表导出'!$H:$H,0))</f>
        <v>0</v>
      </c>
      <c r="N506" s="23" cm="1">
        <f t="array" ref="N506">SUM(IF((LEFT('2-1 采购订单物料明细表报表导出'!$K:$K,7)=N$1)*('2-1 采购订单物料明细表报表导出'!$D:$D=$A506),'2-1 采购订单物料明细表报表导出'!$H:$H,0))</f>
        <v>0</v>
      </c>
      <c r="O506" s="23" cm="1">
        <f t="array" ref="O506">SUM(IF((LEFT('2-1 采购订单物料明细表报表导出'!$K:$K,7)=O$1)*('2-1 采购订单物料明细表报表导出'!$D:$D=$A506),'2-1 采购订单物料明细表报表导出'!$H:$H,0))</f>
        <v>0</v>
      </c>
    </row>
    <row r="507" ht="29" spans="1:15">
      <c r="A507" s="20" t="s">
        <v>3814</v>
      </c>
      <c r="B507" s="26" t="s">
        <v>2128</v>
      </c>
      <c r="C507" s="27" t="s">
        <v>2129</v>
      </c>
      <c r="D507" s="23" cm="1">
        <f t="array" ref="D507">SUM(IF((LEFT('2-1 采购订单物料明细表报表导出'!$K:$K,7)=D$1)*('2-1 采购订单物料明细表报表导出'!$D:$D=$A507),'2-1 采购订单物料明细表报表导出'!$H:$H,0))</f>
        <v>0</v>
      </c>
      <c r="E507" s="23" cm="1">
        <f t="array" ref="E507">SUM(IF((LEFT('2-1 采购订单物料明细表报表导出'!$K:$K,7)=E$1)*('2-1 采购订单物料明细表报表导出'!$D:$D=$A507),'2-1 采购订单物料明细表报表导出'!$H:$H,0))</f>
        <v>0</v>
      </c>
      <c r="F507" s="23" cm="1">
        <f t="array" ref="F507">SUM(IF((LEFT('2-1 采购订单物料明细表报表导出'!$K:$K,7)=F$1)*('2-1 采购订单物料明细表报表导出'!$D:$D=$A507),'2-1 采购订单物料明细表报表导出'!$H:$H,0))</f>
        <v>0</v>
      </c>
      <c r="G507" s="23" cm="1">
        <f t="array" ref="G507">SUM(IF((LEFT('2-1 采购订单物料明细表报表导出'!$K:$K,7)=G$1)*('2-1 采购订单物料明细表报表导出'!$D:$D=$A507),'2-1 采购订单物料明细表报表导出'!$H:$H,0))</f>
        <v>0</v>
      </c>
      <c r="H507" s="23" cm="1">
        <f t="array" ref="H507">SUM(IF((LEFT('2-1 采购订单物料明细表报表导出'!$K:$K,7)=H$1)*('2-1 采购订单物料明细表报表导出'!$D:$D=$A507),'2-1 采购订单物料明细表报表导出'!$H:$H,0))</f>
        <v>0</v>
      </c>
      <c r="I507" s="23" cm="1">
        <f t="array" ref="I507">SUM(IF((LEFT('2-1 采购订单物料明细表报表导出'!$K:$K,7)=I$1)*('2-1 采购订单物料明细表报表导出'!$D:$D=$A507),'2-1 采购订单物料明细表报表导出'!$H:$H,0))</f>
        <v>0</v>
      </c>
      <c r="J507" s="23" cm="1">
        <f t="array" ref="J507">SUM(IF((LEFT('2-1 采购订单物料明细表报表导出'!$K:$K,7)=J$1)*('2-1 采购订单物料明细表报表导出'!$D:$D=$A507),'2-1 采购订单物料明细表报表导出'!$H:$H,0))</f>
        <v>0</v>
      </c>
      <c r="K507" s="23" cm="1">
        <f t="array" ref="K507">SUM(IF((LEFT('2-1 采购订单物料明细表报表导出'!$K:$K,7)=K$1)*('2-1 采购订单物料明细表报表导出'!$D:$D=$A507),'2-1 采购订单物料明细表报表导出'!$H:$H,0))</f>
        <v>0</v>
      </c>
      <c r="L507" s="23" cm="1">
        <f t="array" ref="L507">SUM(IF((LEFT('2-1 采购订单物料明细表报表导出'!$K:$K,7)=L$1)*('2-1 采购订单物料明细表报表导出'!$D:$D=$A507),'2-1 采购订单物料明细表报表导出'!$H:$H,0))</f>
        <v>0</v>
      </c>
      <c r="M507" s="23" cm="1">
        <f t="array" ref="M507">SUM(IF((LEFT('2-1 采购订单物料明细表报表导出'!$K:$K,7)=M$1)*('2-1 采购订单物料明细表报表导出'!$D:$D=$A507),'2-1 采购订单物料明细表报表导出'!$H:$H,0))</f>
        <v>0</v>
      </c>
      <c r="N507" s="23" cm="1">
        <f t="array" ref="N507">SUM(IF((LEFT('2-1 采购订单物料明细表报表导出'!$K:$K,7)=N$1)*('2-1 采购订单物料明细表报表导出'!$D:$D=$A507),'2-1 采购订单物料明细表报表导出'!$H:$H,0))</f>
        <v>0</v>
      </c>
      <c r="O507" s="23" cm="1">
        <f t="array" ref="O507">SUM(IF((LEFT('2-1 采购订单物料明细表报表导出'!$K:$K,7)=O$1)*('2-1 采购订单物料明细表报表导出'!$D:$D=$A507),'2-1 采购订单物料明细表报表导出'!$H:$H,0))</f>
        <v>0</v>
      </c>
    </row>
    <row r="508" ht="29" spans="1:15">
      <c r="A508" s="20" t="s">
        <v>3815</v>
      </c>
      <c r="B508" s="26" t="s">
        <v>2128</v>
      </c>
      <c r="C508" s="27" t="s">
        <v>2129</v>
      </c>
      <c r="D508" s="23" cm="1">
        <f t="array" ref="D508">SUM(IF((LEFT('2-1 采购订单物料明细表报表导出'!$K:$K,7)=D$1)*('2-1 采购订单物料明细表报表导出'!$D:$D=$A508),'2-1 采购订单物料明细表报表导出'!$H:$H,0))</f>
        <v>0</v>
      </c>
      <c r="E508" s="23" cm="1">
        <f t="array" ref="E508">SUM(IF((LEFT('2-1 采购订单物料明细表报表导出'!$K:$K,7)=E$1)*('2-1 采购订单物料明细表报表导出'!$D:$D=$A508),'2-1 采购订单物料明细表报表导出'!$H:$H,0))</f>
        <v>0</v>
      </c>
      <c r="F508" s="23" cm="1">
        <f t="array" ref="F508">SUM(IF((LEFT('2-1 采购订单物料明细表报表导出'!$K:$K,7)=F$1)*('2-1 采购订单物料明细表报表导出'!$D:$D=$A508),'2-1 采购订单物料明细表报表导出'!$H:$H,0))</f>
        <v>0</v>
      </c>
      <c r="G508" s="23" cm="1">
        <f t="array" ref="G508">SUM(IF((LEFT('2-1 采购订单物料明细表报表导出'!$K:$K,7)=G$1)*('2-1 采购订单物料明细表报表导出'!$D:$D=$A508),'2-1 采购订单物料明细表报表导出'!$H:$H,0))</f>
        <v>0</v>
      </c>
      <c r="H508" s="23" cm="1">
        <f t="array" ref="H508">SUM(IF((LEFT('2-1 采购订单物料明细表报表导出'!$K:$K,7)=H$1)*('2-1 采购订单物料明细表报表导出'!$D:$D=$A508),'2-1 采购订单物料明细表报表导出'!$H:$H,0))</f>
        <v>0</v>
      </c>
      <c r="I508" s="23" cm="1">
        <f t="array" ref="I508">SUM(IF((LEFT('2-1 采购订单物料明细表报表导出'!$K:$K,7)=I$1)*('2-1 采购订单物料明细表报表导出'!$D:$D=$A508),'2-1 采购订单物料明细表报表导出'!$H:$H,0))</f>
        <v>0</v>
      </c>
      <c r="J508" s="23" cm="1">
        <f t="array" ref="J508">SUM(IF((LEFT('2-1 采购订单物料明细表报表导出'!$K:$K,7)=J$1)*('2-1 采购订单物料明细表报表导出'!$D:$D=$A508),'2-1 采购订单物料明细表报表导出'!$H:$H,0))</f>
        <v>0</v>
      </c>
      <c r="K508" s="23" cm="1">
        <f t="array" ref="K508">SUM(IF((LEFT('2-1 采购订单物料明细表报表导出'!$K:$K,7)=K$1)*('2-1 采购订单物料明细表报表导出'!$D:$D=$A508),'2-1 采购订单物料明细表报表导出'!$H:$H,0))</f>
        <v>0</v>
      </c>
      <c r="L508" s="23" cm="1">
        <f t="array" ref="L508">SUM(IF((LEFT('2-1 采购订单物料明细表报表导出'!$K:$K,7)=L$1)*('2-1 采购订单物料明细表报表导出'!$D:$D=$A508),'2-1 采购订单物料明细表报表导出'!$H:$H,0))</f>
        <v>0</v>
      </c>
      <c r="M508" s="23" cm="1">
        <f t="array" ref="M508">SUM(IF((LEFT('2-1 采购订单物料明细表报表导出'!$K:$K,7)=M$1)*('2-1 采购订单物料明细表报表导出'!$D:$D=$A508),'2-1 采购订单物料明细表报表导出'!$H:$H,0))</f>
        <v>0</v>
      </c>
      <c r="N508" s="23" cm="1">
        <f t="array" ref="N508">SUM(IF((LEFT('2-1 采购订单物料明细表报表导出'!$K:$K,7)=N$1)*('2-1 采购订单物料明细表报表导出'!$D:$D=$A508),'2-1 采购订单物料明细表报表导出'!$H:$H,0))</f>
        <v>0</v>
      </c>
      <c r="O508" s="23" cm="1">
        <f t="array" ref="O508">SUM(IF((LEFT('2-1 采购订单物料明细表报表导出'!$K:$K,7)=O$1)*('2-1 采购订单物料明细表报表导出'!$D:$D=$A508),'2-1 采购订单物料明细表报表导出'!$H:$H,0))</f>
        <v>0</v>
      </c>
    </row>
    <row r="509" ht="29" spans="1:15">
      <c r="A509" s="20" t="s">
        <v>3816</v>
      </c>
      <c r="B509" s="26" t="s">
        <v>2128</v>
      </c>
      <c r="C509" s="27" t="s">
        <v>2129</v>
      </c>
      <c r="D509" s="23" cm="1">
        <f t="array" ref="D509">SUM(IF((LEFT('2-1 采购订单物料明细表报表导出'!$K:$K,7)=D$1)*('2-1 采购订单物料明细表报表导出'!$D:$D=$A509),'2-1 采购订单物料明细表报表导出'!$H:$H,0))</f>
        <v>0</v>
      </c>
      <c r="E509" s="23" cm="1">
        <f t="array" ref="E509">SUM(IF((LEFT('2-1 采购订单物料明细表报表导出'!$K:$K,7)=E$1)*('2-1 采购订单物料明细表报表导出'!$D:$D=$A509),'2-1 采购订单物料明细表报表导出'!$H:$H,0))</f>
        <v>0</v>
      </c>
      <c r="F509" s="23" cm="1">
        <f t="array" ref="F509">SUM(IF((LEFT('2-1 采购订单物料明细表报表导出'!$K:$K,7)=F$1)*('2-1 采购订单物料明细表报表导出'!$D:$D=$A509),'2-1 采购订单物料明细表报表导出'!$H:$H,0))</f>
        <v>0</v>
      </c>
      <c r="G509" s="23" cm="1">
        <f t="array" ref="G509">SUM(IF((LEFT('2-1 采购订单物料明细表报表导出'!$K:$K,7)=G$1)*('2-1 采购订单物料明细表报表导出'!$D:$D=$A509),'2-1 采购订单物料明细表报表导出'!$H:$H,0))</f>
        <v>0</v>
      </c>
      <c r="H509" s="23" cm="1">
        <f t="array" ref="H509">SUM(IF((LEFT('2-1 采购订单物料明细表报表导出'!$K:$K,7)=H$1)*('2-1 采购订单物料明细表报表导出'!$D:$D=$A509),'2-1 采购订单物料明细表报表导出'!$H:$H,0))</f>
        <v>0</v>
      </c>
      <c r="I509" s="23" cm="1">
        <f t="array" ref="I509">SUM(IF((LEFT('2-1 采购订单物料明细表报表导出'!$K:$K,7)=I$1)*('2-1 采购订单物料明细表报表导出'!$D:$D=$A509),'2-1 采购订单物料明细表报表导出'!$H:$H,0))</f>
        <v>0</v>
      </c>
      <c r="J509" s="23" cm="1">
        <f t="array" ref="J509">SUM(IF((LEFT('2-1 采购订单物料明细表报表导出'!$K:$K,7)=J$1)*('2-1 采购订单物料明细表报表导出'!$D:$D=$A509),'2-1 采购订单物料明细表报表导出'!$H:$H,0))</f>
        <v>0</v>
      </c>
      <c r="K509" s="23" cm="1">
        <f t="array" ref="K509">SUM(IF((LEFT('2-1 采购订单物料明细表报表导出'!$K:$K,7)=K$1)*('2-1 采购订单物料明细表报表导出'!$D:$D=$A509),'2-1 采购订单物料明细表报表导出'!$H:$H,0))</f>
        <v>0</v>
      </c>
      <c r="L509" s="23" cm="1">
        <f t="array" ref="L509">SUM(IF((LEFT('2-1 采购订单物料明细表报表导出'!$K:$K,7)=L$1)*('2-1 采购订单物料明细表报表导出'!$D:$D=$A509),'2-1 采购订单物料明细表报表导出'!$H:$H,0))</f>
        <v>0</v>
      </c>
      <c r="M509" s="23" cm="1">
        <f t="array" ref="M509">SUM(IF((LEFT('2-1 采购订单物料明细表报表导出'!$K:$K,7)=M$1)*('2-1 采购订单物料明细表报表导出'!$D:$D=$A509),'2-1 采购订单物料明细表报表导出'!$H:$H,0))</f>
        <v>0</v>
      </c>
      <c r="N509" s="23" cm="1">
        <f t="array" ref="N509">SUM(IF((LEFT('2-1 采购订单物料明细表报表导出'!$K:$K,7)=N$1)*('2-1 采购订单物料明细表报表导出'!$D:$D=$A509),'2-1 采购订单物料明细表报表导出'!$H:$H,0))</f>
        <v>0</v>
      </c>
      <c r="O509" s="23" cm="1">
        <f t="array" ref="O509">SUM(IF((LEFT('2-1 采购订单物料明细表报表导出'!$K:$K,7)=O$1)*('2-1 采购订单物料明细表报表导出'!$D:$D=$A509),'2-1 采购订单物料明细表报表导出'!$H:$H,0))</f>
        <v>0</v>
      </c>
    </row>
    <row r="510" ht="29" spans="1:15">
      <c r="A510" s="20" t="s">
        <v>3817</v>
      </c>
      <c r="B510" s="26" t="s">
        <v>2128</v>
      </c>
      <c r="C510" s="27" t="s">
        <v>2129</v>
      </c>
      <c r="D510" s="23" cm="1">
        <f t="array" ref="D510">SUM(IF((LEFT('2-1 采购订单物料明细表报表导出'!$K:$K,7)=D$1)*('2-1 采购订单物料明细表报表导出'!$D:$D=$A510),'2-1 采购订单物料明细表报表导出'!$H:$H,0))</f>
        <v>0</v>
      </c>
      <c r="E510" s="23" cm="1">
        <f t="array" ref="E510">SUM(IF((LEFT('2-1 采购订单物料明细表报表导出'!$K:$K,7)=E$1)*('2-1 采购订单物料明细表报表导出'!$D:$D=$A510),'2-1 采购订单物料明细表报表导出'!$H:$H,0))</f>
        <v>0</v>
      </c>
      <c r="F510" s="23" cm="1">
        <f t="array" ref="F510">SUM(IF((LEFT('2-1 采购订单物料明细表报表导出'!$K:$K,7)=F$1)*('2-1 采购订单物料明细表报表导出'!$D:$D=$A510),'2-1 采购订单物料明细表报表导出'!$H:$H,0))</f>
        <v>0</v>
      </c>
      <c r="G510" s="23" cm="1">
        <f t="array" ref="G510">SUM(IF((LEFT('2-1 采购订单物料明细表报表导出'!$K:$K,7)=G$1)*('2-1 采购订单物料明细表报表导出'!$D:$D=$A510),'2-1 采购订单物料明细表报表导出'!$H:$H,0))</f>
        <v>0</v>
      </c>
      <c r="H510" s="23" cm="1">
        <f t="array" ref="H510">SUM(IF((LEFT('2-1 采购订单物料明细表报表导出'!$K:$K,7)=H$1)*('2-1 采购订单物料明细表报表导出'!$D:$D=$A510),'2-1 采购订单物料明细表报表导出'!$H:$H,0))</f>
        <v>0</v>
      </c>
      <c r="I510" s="23" cm="1">
        <f t="array" ref="I510">SUM(IF((LEFT('2-1 采购订单物料明细表报表导出'!$K:$K,7)=I$1)*('2-1 采购订单物料明细表报表导出'!$D:$D=$A510),'2-1 采购订单物料明细表报表导出'!$H:$H,0))</f>
        <v>0</v>
      </c>
      <c r="J510" s="23" cm="1">
        <f t="array" ref="J510">SUM(IF((LEFT('2-1 采购订单物料明细表报表导出'!$K:$K,7)=J$1)*('2-1 采购订单物料明细表报表导出'!$D:$D=$A510),'2-1 采购订单物料明细表报表导出'!$H:$H,0))</f>
        <v>0</v>
      </c>
      <c r="K510" s="23" cm="1">
        <f t="array" ref="K510">SUM(IF((LEFT('2-1 采购订单物料明细表报表导出'!$K:$K,7)=K$1)*('2-1 采购订单物料明细表报表导出'!$D:$D=$A510),'2-1 采购订单物料明细表报表导出'!$H:$H,0))</f>
        <v>0</v>
      </c>
      <c r="L510" s="23" cm="1">
        <f t="array" ref="L510">SUM(IF((LEFT('2-1 采购订单物料明细表报表导出'!$K:$K,7)=L$1)*('2-1 采购订单物料明细表报表导出'!$D:$D=$A510),'2-1 采购订单物料明细表报表导出'!$H:$H,0))</f>
        <v>0</v>
      </c>
      <c r="M510" s="23" cm="1">
        <f t="array" ref="M510">SUM(IF((LEFT('2-1 采购订单物料明细表报表导出'!$K:$K,7)=M$1)*('2-1 采购订单物料明细表报表导出'!$D:$D=$A510),'2-1 采购订单物料明细表报表导出'!$H:$H,0))</f>
        <v>0</v>
      </c>
      <c r="N510" s="23" cm="1">
        <f t="array" ref="N510">SUM(IF((LEFT('2-1 采购订单物料明细表报表导出'!$K:$K,7)=N$1)*('2-1 采购订单物料明细表报表导出'!$D:$D=$A510),'2-1 采购订单物料明细表报表导出'!$H:$H,0))</f>
        <v>0</v>
      </c>
      <c r="O510" s="23" cm="1">
        <f t="array" ref="O510">SUM(IF((LEFT('2-1 采购订单物料明细表报表导出'!$K:$K,7)=O$1)*('2-1 采购订单物料明细表报表导出'!$D:$D=$A510),'2-1 采购订单物料明细表报表导出'!$H:$H,0))</f>
        <v>0</v>
      </c>
    </row>
    <row r="511" ht="29" spans="1:15">
      <c r="A511" s="20" t="s">
        <v>3818</v>
      </c>
      <c r="B511" s="26" t="s">
        <v>2128</v>
      </c>
      <c r="C511" s="27" t="s">
        <v>2129</v>
      </c>
      <c r="D511" s="23" cm="1">
        <f t="array" ref="D511">SUM(IF((LEFT('2-1 采购订单物料明细表报表导出'!$K:$K,7)=D$1)*('2-1 采购订单物料明细表报表导出'!$D:$D=$A511),'2-1 采购订单物料明细表报表导出'!$H:$H,0))</f>
        <v>0</v>
      </c>
      <c r="E511" s="23" cm="1">
        <f t="array" ref="E511">SUM(IF((LEFT('2-1 采购订单物料明细表报表导出'!$K:$K,7)=E$1)*('2-1 采购订单物料明细表报表导出'!$D:$D=$A511),'2-1 采购订单物料明细表报表导出'!$H:$H,0))</f>
        <v>0</v>
      </c>
      <c r="F511" s="23" cm="1">
        <f t="array" ref="F511">SUM(IF((LEFT('2-1 采购订单物料明细表报表导出'!$K:$K,7)=F$1)*('2-1 采购订单物料明细表报表导出'!$D:$D=$A511),'2-1 采购订单物料明细表报表导出'!$H:$H,0))</f>
        <v>0</v>
      </c>
      <c r="G511" s="23" cm="1">
        <f t="array" ref="G511">SUM(IF((LEFT('2-1 采购订单物料明细表报表导出'!$K:$K,7)=G$1)*('2-1 采购订单物料明细表报表导出'!$D:$D=$A511),'2-1 采购订单物料明细表报表导出'!$H:$H,0))</f>
        <v>0</v>
      </c>
      <c r="H511" s="23" cm="1">
        <f t="array" ref="H511">SUM(IF((LEFT('2-1 采购订单物料明细表报表导出'!$K:$K,7)=H$1)*('2-1 采购订单物料明细表报表导出'!$D:$D=$A511),'2-1 采购订单物料明细表报表导出'!$H:$H,0))</f>
        <v>0</v>
      </c>
      <c r="I511" s="23" cm="1">
        <f t="array" ref="I511">SUM(IF((LEFT('2-1 采购订单物料明细表报表导出'!$K:$K,7)=I$1)*('2-1 采购订单物料明细表报表导出'!$D:$D=$A511),'2-1 采购订单物料明细表报表导出'!$H:$H,0))</f>
        <v>0</v>
      </c>
      <c r="J511" s="23" cm="1">
        <f t="array" ref="J511">SUM(IF((LEFT('2-1 采购订单物料明细表报表导出'!$K:$K,7)=J$1)*('2-1 采购订单物料明细表报表导出'!$D:$D=$A511),'2-1 采购订单物料明细表报表导出'!$H:$H,0))</f>
        <v>0</v>
      </c>
      <c r="K511" s="23" cm="1">
        <f t="array" ref="K511">SUM(IF((LEFT('2-1 采购订单物料明细表报表导出'!$K:$K,7)=K$1)*('2-1 采购订单物料明细表报表导出'!$D:$D=$A511),'2-1 采购订单物料明细表报表导出'!$H:$H,0))</f>
        <v>0</v>
      </c>
      <c r="L511" s="23" cm="1">
        <f t="array" ref="L511">SUM(IF((LEFT('2-1 采购订单物料明细表报表导出'!$K:$K,7)=L$1)*('2-1 采购订单物料明细表报表导出'!$D:$D=$A511),'2-1 采购订单物料明细表报表导出'!$H:$H,0))</f>
        <v>0</v>
      </c>
      <c r="M511" s="23" cm="1">
        <f t="array" ref="M511">SUM(IF((LEFT('2-1 采购订单物料明细表报表导出'!$K:$K,7)=M$1)*('2-1 采购订单物料明细表报表导出'!$D:$D=$A511),'2-1 采购订单物料明细表报表导出'!$H:$H,0))</f>
        <v>0</v>
      </c>
      <c r="N511" s="23" cm="1">
        <f t="array" ref="N511">SUM(IF((LEFT('2-1 采购订单物料明细表报表导出'!$K:$K,7)=N$1)*('2-1 采购订单物料明细表报表导出'!$D:$D=$A511),'2-1 采购订单物料明细表报表导出'!$H:$H,0))</f>
        <v>0</v>
      </c>
      <c r="O511" s="23" cm="1">
        <f t="array" ref="O511">SUM(IF((LEFT('2-1 采购订单物料明细表报表导出'!$K:$K,7)=O$1)*('2-1 采购订单物料明细表报表导出'!$D:$D=$A511),'2-1 采购订单物料明细表报表导出'!$H:$H,0))</f>
        <v>0</v>
      </c>
    </row>
    <row r="512" ht="29" spans="1:15">
      <c r="A512" s="20" t="s">
        <v>3819</v>
      </c>
      <c r="B512" s="26" t="s">
        <v>2128</v>
      </c>
      <c r="C512" s="27" t="s">
        <v>2129</v>
      </c>
      <c r="D512" s="23" cm="1">
        <f t="array" ref="D512">SUM(IF((LEFT('2-1 采购订单物料明细表报表导出'!$K:$K,7)=D$1)*('2-1 采购订单物料明细表报表导出'!$D:$D=$A512),'2-1 采购订单物料明细表报表导出'!$H:$H,0))</f>
        <v>0</v>
      </c>
      <c r="E512" s="23" cm="1">
        <f t="array" ref="E512">SUM(IF((LEFT('2-1 采购订单物料明细表报表导出'!$K:$K,7)=E$1)*('2-1 采购订单物料明细表报表导出'!$D:$D=$A512),'2-1 采购订单物料明细表报表导出'!$H:$H,0))</f>
        <v>0</v>
      </c>
      <c r="F512" s="23" cm="1">
        <f t="array" ref="F512">SUM(IF((LEFT('2-1 采购订单物料明细表报表导出'!$K:$K,7)=F$1)*('2-1 采购订单物料明细表报表导出'!$D:$D=$A512),'2-1 采购订单物料明细表报表导出'!$H:$H,0))</f>
        <v>0</v>
      </c>
      <c r="G512" s="23" cm="1">
        <f t="array" ref="G512">SUM(IF((LEFT('2-1 采购订单物料明细表报表导出'!$K:$K,7)=G$1)*('2-1 采购订单物料明细表报表导出'!$D:$D=$A512),'2-1 采购订单物料明细表报表导出'!$H:$H,0))</f>
        <v>0</v>
      </c>
      <c r="H512" s="23" cm="1">
        <f t="array" ref="H512">SUM(IF((LEFT('2-1 采购订单物料明细表报表导出'!$K:$K,7)=H$1)*('2-1 采购订单物料明细表报表导出'!$D:$D=$A512),'2-1 采购订单物料明细表报表导出'!$H:$H,0))</f>
        <v>0</v>
      </c>
      <c r="I512" s="23" cm="1">
        <f t="array" ref="I512">SUM(IF((LEFT('2-1 采购订单物料明细表报表导出'!$K:$K,7)=I$1)*('2-1 采购订单物料明细表报表导出'!$D:$D=$A512),'2-1 采购订单物料明细表报表导出'!$H:$H,0))</f>
        <v>0</v>
      </c>
      <c r="J512" s="23" cm="1">
        <f t="array" ref="J512">SUM(IF((LEFT('2-1 采购订单物料明细表报表导出'!$K:$K,7)=J$1)*('2-1 采购订单物料明细表报表导出'!$D:$D=$A512),'2-1 采购订单物料明细表报表导出'!$H:$H,0))</f>
        <v>0</v>
      </c>
      <c r="K512" s="23" cm="1">
        <f t="array" ref="K512">SUM(IF((LEFT('2-1 采购订单物料明细表报表导出'!$K:$K,7)=K$1)*('2-1 采购订单物料明细表报表导出'!$D:$D=$A512),'2-1 采购订单物料明细表报表导出'!$H:$H,0))</f>
        <v>0</v>
      </c>
      <c r="L512" s="23" cm="1">
        <f t="array" ref="L512">SUM(IF((LEFT('2-1 采购订单物料明细表报表导出'!$K:$K,7)=L$1)*('2-1 采购订单物料明细表报表导出'!$D:$D=$A512),'2-1 采购订单物料明细表报表导出'!$H:$H,0))</f>
        <v>0</v>
      </c>
      <c r="M512" s="23" cm="1">
        <f t="array" ref="M512">SUM(IF((LEFT('2-1 采购订单物料明细表报表导出'!$K:$K,7)=M$1)*('2-1 采购订单物料明细表报表导出'!$D:$D=$A512),'2-1 采购订单物料明细表报表导出'!$H:$H,0))</f>
        <v>0</v>
      </c>
      <c r="N512" s="23" cm="1">
        <f t="array" ref="N512">SUM(IF((LEFT('2-1 采购订单物料明细表报表导出'!$K:$K,7)=N$1)*('2-1 采购订单物料明细表报表导出'!$D:$D=$A512),'2-1 采购订单物料明细表报表导出'!$H:$H,0))</f>
        <v>0</v>
      </c>
      <c r="O512" s="23" cm="1">
        <f t="array" ref="O512">SUM(IF((LEFT('2-1 采购订单物料明细表报表导出'!$K:$K,7)=O$1)*('2-1 采购订单物料明细表报表导出'!$D:$D=$A512),'2-1 采购订单物料明细表报表导出'!$H:$H,0))</f>
        <v>0</v>
      </c>
    </row>
    <row r="513" ht="29" spans="1:15">
      <c r="A513" s="20" t="s">
        <v>3820</v>
      </c>
      <c r="B513" s="26" t="s">
        <v>2128</v>
      </c>
      <c r="C513" s="27" t="s">
        <v>2129</v>
      </c>
      <c r="D513" s="23" cm="1">
        <f t="array" ref="D513">SUM(IF((LEFT('2-1 采购订单物料明细表报表导出'!$K:$K,7)=D$1)*('2-1 采购订单物料明细表报表导出'!$D:$D=$A513),'2-1 采购订单物料明细表报表导出'!$H:$H,0))</f>
        <v>0</v>
      </c>
      <c r="E513" s="23" cm="1">
        <f t="array" ref="E513">SUM(IF((LEFT('2-1 采购订单物料明细表报表导出'!$K:$K,7)=E$1)*('2-1 采购订单物料明细表报表导出'!$D:$D=$A513),'2-1 采购订单物料明细表报表导出'!$H:$H,0))</f>
        <v>0</v>
      </c>
      <c r="F513" s="23" cm="1">
        <f t="array" ref="F513">SUM(IF((LEFT('2-1 采购订单物料明细表报表导出'!$K:$K,7)=F$1)*('2-1 采购订单物料明细表报表导出'!$D:$D=$A513),'2-1 采购订单物料明细表报表导出'!$H:$H,0))</f>
        <v>0</v>
      </c>
      <c r="G513" s="23" cm="1">
        <f t="array" ref="G513">SUM(IF((LEFT('2-1 采购订单物料明细表报表导出'!$K:$K,7)=G$1)*('2-1 采购订单物料明细表报表导出'!$D:$D=$A513),'2-1 采购订单物料明细表报表导出'!$H:$H,0))</f>
        <v>0</v>
      </c>
      <c r="H513" s="23" cm="1">
        <f t="array" ref="H513">SUM(IF((LEFT('2-1 采购订单物料明细表报表导出'!$K:$K,7)=H$1)*('2-1 采购订单物料明细表报表导出'!$D:$D=$A513),'2-1 采购订单物料明细表报表导出'!$H:$H,0))</f>
        <v>0</v>
      </c>
      <c r="I513" s="23" cm="1">
        <f t="array" ref="I513">SUM(IF((LEFT('2-1 采购订单物料明细表报表导出'!$K:$K,7)=I$1)*('2-1 采购订单物料明细表报表导出'!$D:$D=$A513),'2-1 采购订单物料明细表报表导出'!$H:$H,0))</f>
        <v>0</v>
      </c>
      <c r="J513" s="23" cm="1">
        <f t="array" ref="J513">SUM(IF((LEFT('2-1 采购订单物料明细表报表导出'!$K:$K,7)=J$1)*('2-1 采购订单物料明细表报表导出'!$D:$D=$A513),'2-1 采购订单物料明细表报表导出'!$H:$H,0))</f>
        <v>0</v>
      </c>
      <c r="K513" s="23" cm="1">
        <f t="array" ref="K513">SUM(IF((LEFT('2-1 采购订单物料明细表报表导出'!$K:$K,7)=K$1)*('2-1 采购订单物料明细表报表导出'!$D:$D=$A513),'2-1 采购订单物料明细表报表导出'!$H:$H,0))</f>
        <v>0</v>
      </c>
      <c r="L513" s="23" cm="1">
        <f t="array" ref="L513">SUM(IF((LEFT('2-1 采购订单物料明细表报表导出'!$K:$K,7)=L$1)*('2-1 采购订单物料明细表报表导出'!$D:$D=$A513),'2-1 采购订单物料明细表报表导出'!$H:$H,0))</f>
        <v>0</v>
      </c>
      <c r="M513" s="23" cm="1">
        <f t="array" ref="M513">SUM(IF((LEFT('2-1 采购订单物料明细表报表导出'!$K:$K,7)=M$1)*('2-1 采购订单物料明细表报表导出'!$D:$D=$A513),'2-1 采购订单物料明细表报表导出'!$H:$H,0))</f>
        <v>0</v>
      </c>
      <c r="N513" s="23" cm="1">
        <f t="array" ref="N513">SUM(IF((LEFT('2-1 采购订单物料明细表报表导出'!$K:$K,7)=N$1)*('2-1 采购订单物料明细表报表导出'!$D:$D=$A513),'2-1 采购订单物料明细表报表导出'!$H:$H,0))</f>
        <v>0</v>
      </c>
      <c r="O513" s="23" cm="1">
        <f t="array" ref="O513">SUM(IF((LEFT('2-1 采购订单物料明细表报表导出'!$K:$K,7)=O$1)*('2-1 采购订单物料明细表报表导出'!$D:$D=$A513),'2-1 采购订单物料明细表报表导出'!$H:$H,0))</f>
        <v>0</v>
      </c>
    </row>
    <row r="514" ht="29" spans="1:15">
      <c r="A514" s="20" t="s">
        <v>3821</v>
      </c>
      <c r="B514" s="26" t="s">
        <v>2128</v>
      </c>
      <c r="C514" s="27" t="s">
        <v>2129</v>
      </c>
      <c r="D514" s="23" cm="1">
        <f t="array" ref="D514">SUM(IF((LEFT('2-1 采购订单物料明细表报表导出'!$K:$K,7)=D$1)*('2-1 采购订单物料明细表报表导出'!$D:$D=$A514),'2-1 采购订单物料明细表报表导出'!$H:$H,0))</f>
        <v>0</v>
      </c>
      <c r="E514" s="23" cm="1">
        <f t="array" ref="E514">SUM(IF((LEFT('2-1 采购订单物料明细表报表导出'!$K:$K,7)=E$1)*('2-1 采购订单物料明细表报表导出'!$D:$D=$A514),'2-1 采购订单物料明细表报表导出'!$H:$H,0))</f>
        <v>0</v>
      </c>
      <c r="F514" s="23" cm="1">
        <f t="array" ref="F514">SUM(IF((LEFT('2-1 采购订单物料明细表报表导出'!$K:$K,7)=F$1)*('2-1 采购订单物料明细表报表导出'!$D:$D=$A514),'2-1 采购订单物料明细表报表导出'!$H:$H,0))</f>
        <v>0</v>
      </c>
      <c r="G514" s="23" cm="1">
        <f t="array" ref="G514">SUM(IF((LEFT('2-1 采购订单物料明细表报表导出'!$K:$K,7)=G$1)*('2-1 采购订单物料明细表报表导出'!$D:$D=$A514),'2-1 采购订单物料明细表报表导出'!$H:$H,0))</f>
        <v>0</v>
      </c>
      <c r="H514" s="23" cm="1">
        <f t="array" ref="H514">SUM(IF((LEFT('2-1 采购订单物料明细表报表导出'!$K:$K,7)=H$1)*('2-1 采购订单物料明细表报表导出'!$D:$D=$A514),'2-1 采购订单物料明细表报表导出'!$H:$H,0))</f>
        <v>0</v>
      </c>
      <c r="I514" s="23" cm="1">
        <f t="array" ref="I514">SUM(IF((LEFT('2-1 采购订单物料明细表报表导出'!$K:$K,7)=I$1)*('2-1 采购订单物料明细表报表导出'!$D:$D=$A514),'2-1 采购订单物料明细表报表导出'!$H:$H,0))</f>
        <v>0</v>
      </c>
      <c r="J514" s="23" cm="1">
        <f t="array" ref="J514">SUM(IF((LEFT('2-1 采购订单物料明细表报表导出'!$K:$K,7)=J$1)*('2-1 采购订单物料明细表报表导出'!$D:$D=$A514),'2-1 采购订单物料明细表报表导出'!$H:$H,0))</f>
        <v>0</v>
      </c>
      <c r="K514" s="23" cm="1">
        <f t="array" ref="K514">SUM(IF((LEFT('2-1 采购订单物料明细表报表导出'!$K:$K,7)=K$1)*('2-1 采购订单物料明细表报表导出'!$D:$D=$A514),'2-1 采购订单物料明细表报表导出'!$H:$H,0))</f>
        <v>0</v>
      </c>
      <c r="L514" s="23" cm="1">
        <f t="array" ref="L514">SUM(IF((LEFT('2-1 采购订单物料明细表报表导出'!$K:$K,7)=L$1)*('2-1 采购订单物料明细表报表导出'!$D:$D=$A514),'2-1 采购订单物料明细表报表导出'!$H:$H,0))</f>
        <v>0</v>
      </c>
      <c r="M514" s="23" cm="1">
        <f t="array" ref="M514">SUM(IF((LEFT('2-1 采购订单物料明细表报表导出'!$K:$K,7)=M$1)*('2-1 采购订单物料明细表报表导出'!$D:$D=$A514),'2-1 采购订单物料明细表报表导出'!$H:$H,0))</f>
        <v>0</v>
      </c>
      <c r="N514" s="23" cm="1">
        <f t="array" ref="N514">SUM(IF((LEFT('2-1 采购订单物料明细表报表导出'!$K:$K,7)=N$1)*('2-1 采购订单物料明细表报表导出'!$D:$D=$A514),'2-1 采购订单物料明细表报表导出'!$H:$H,0))</f>
        <v>0</v>
      </c>
      <c r="O514" s="23" cm="1">
        <f t="array" ref="O514">SUM(IF((LEFT('2-1 采购订单物料明细表报表导出'!$K:$K,7)=O$1)*('2-1 采购订单物料明细表报表导出'!$D:$D=$A514),'2-1 采购订单物料明细表报表导出'!$H:$H,0))</f>
        <v>0</v>
      </c>
    </row>
    <row r="515" ht="29" spans="1:15">
      <c r="A515" s="20" t="s">
        <v>3822</v>
      </c>
      <c r="B515" s="26" t="s">
        <v>2128</v>
      </c>
      <c r="C515" s="27" t="s">
        <v>2129</v>
      </c>
      <c r="D515" s="23" cm="1">
        <f t="array" ref="D515">SUM(IF((LEFT('2-1 采购订单物料明细表报表导出'!$K:$K,7)=D$1)*('2-1 采购订单物料明细表报表导出'!$D:$D=$A515),'2-1 采购订单物料明细表报表导出'!$H:$H,0))</f>
        <v>0</v>
      </c>
      <c r="E515" s="23" cm="1">
        <f t="array" ref="E515">SUM(IF((LEFT('2-1 采购订单物料明细表报表导出'!$K:$K,7)=E$1)*('2-1 采购订单物料明细表报表导出'!$D:$D=$A515),'2-1 采购订单物料明细表报表导出'!$H:$H,0))</f>
        <v>0</v>
      </c>
      <c r="F515" s="23" cm="1">
        <f t="array" ref="F515">SUM(IF((LEFT('2-1 采购订单物料明细表报表导出'!$K:$K,7)=F$1)*('2-1 采购订单物料明细表报表导出'!$D:$D=$A515),'2-1 采购订单物料明细表报表导出'!$H:$H,0))</f>
        <v>0</v>
      </c>
      <c r="G515" s="23" cm="1">
        <f t="array" ref="G515">SUM(IF((LEFT('2-1 采购订单物料明细表报表导出'!$K:$K,7)=G$1)*('2-1 采购订单物料明细表报表导出'!$D:$D=$A515),'2-1 采购订单物料明细表报表导出'!$H:$H,0))</f>
        <v>0</v>
      </c>
      <c r="H515" s="23" cm="1">
        <f t="array" ref="H515">SUM(IF((LEFT('2-1 采购订单物料明细表报表导出'!$K:$K,7)=H$1)*('2-1 采购订单物料明细表报表导出'!$D:$D=$A515),'2-1 采购订单物料明细表报表导出'!$H:$H,0))</f>
        <v>0</v>
      </c>
      <c r="I515" s="23" cm="1">
        <f t="array" ref="I515">SUM(IF((LEFT('2-1 采购订单物料明细表报表导出'!$K:$K,7)=I$1)*('2-1 采购订单物料明细表报表导出'!$D:$D=$A515),'2-1 采购订单物料明细表报表导出'!$H:$H,0))</f>
        <v>0</v>
      </c>
      <c r="J515" s="23" cm="1">
        <f t="array" ref="J515">SUM(IF((LEFT('2-1 采购订单物料明细表报表导出'!$K:$K,7)=J$1)*('2-1 采购订单物料明细表报表导出'!$D:$D=$A515),'2-1 采购订单物料明细表报表导出'!$H:$H,0))</f>
        <v>0</v>
      </c>
      <c r="K515" s="23" cm="1">
        <f t="array" ref="K515">SUM(IF((LEFT('2-1 采购订单物料明细表报表导出'!$K:$K,7)=K$1)*('2-1 采购订单物料明细表报表导出'!$D:$D=$A515),'2-1 采购订单物料明细表报表导出'!$H:$H,0))</f>
        <v>0</v>
      </c>
      <c r="L515" s="23" cm="1">
        <f t="array" ref="L515">SUM(IF((LEFT('2-1 采购订单物料明细表报表导出'!$K:$K,7)=L$1)*('2-1 采购订单物料明细表报表导出'!$D:$D=$A515),'2-1 采购订单物料明细表报表导出'!$H:$H,0))</f>
        <v>0</v>
      </c>
      <c r="M515" s="23" cm="1">
        <f t="array" ref="M515">SUM(IF((LEFT('2-1 采购订单物料明细表报表导出'!$K:$K,7)=M$1)*('2-1 采购订单物料明细表报表导出'!$D:$D=$A515),'2-1 采购订单物料明细表报表导出'!$H:$H,0))</f>
        <v>0</v>
      </c>
      <c r="N515" s="23" cm="1">
        <f t="array" ref="N515">SUM(IF((LEFT('2-1 采购订单物料明细表报表导出'!$K:$K,7)=N$1)*('2-1 采购订单物料明细表报表导出'!$D:$D=$A515),'2-1 采购订单物料明细表报表导出'!$H:$H,0))</f>
        <v>0</v>
      </c>
      <c r="O515" s="23" cm="1">
        <f t="array" ref="O515">SUM(IF((LEFT('2-1 采购订单物料明细表报表导出'!$K:$K,7)=O$1)*('2-1 采购订单物料明细表报表导出'!$D:$D=$A515),'2-1 采购订单物料明细表报表导出'!$H:$H,0))</f>
        <v>0</v>
      </c>
    </row>
    <row r="516" ht="29" spans="1:15">
      <c r="A516" s="20" t="s">
        <v>3823</v>
      </c>
      <c r="B516" s="26" t="s">
        <v>2128</v>
      </c>
      <c r="C516" s="27" t="s">
        <v>2129</v>
      </c>
      <c r="D516" s="23" cm="1">
        <f t="array" ref="D516">SUM(IF((LEFT('2-1 采购订单物料明细表报表导出'!$K:$K,7)=D$1)*('2-1 采购订单物料明细表报表导出'!$D:$D=$A516),'2-1 采购订单物料明细表报表导出'!$H:$H,0))</f>
        <v>0</v>
      </c>
      <c r="E516" s="23" cm="1">
        <f t="array" ref="E516">SUM(IF((LEFT('2-1 采购订单物料明细表报表导出'!$K:$K,7)=E$1)*('2-1 采购订单物料明细表报表导出'!$D:$D=$A516),'2-1 采购订单物料明细表报表导出'!$H:$H,0))</f>
        <v>0</v>
      </c>
      <c r="F516" s="23" cm="1">
        <f t="array" ref="F516">SUM(IF((LEFT('2-1 采购订单物料明细表报表导出'!$K:$K,7)=F$1)*('2-1 采购订单物料明细表报表导出'!$D:$D=$A516),'2-1 采购订单物料明细表报表导出'!$H:$H,0))</f>
        <v>0</v>
      </c>
      <c r="G516" s="23" cm="1">
        <f t="array" ref="G516">SUM(IF((LEFT('2-1 采购订单物料明细表报表导出'!$K:$K,7)=G$1)*('2-1 采购订单物料明细表报表导出'!$D:$D=$A516),'2-1 采购订单物料明细表报表导出'!$H:$H,0))</f>
        <v>0</v>
      </c>
      <c r="H516" s="23" cm="1">
        <f t="array" ref="H516">SUM(IF((LEFT('2-1 采购订单物料明细表报表导出'!$K:$K,7)=H$1)*('2-1 采购订单物料明细表报表导出'!$D:$D=$A516),'2-1 采购订单物料明细表报表导出'!$H:$H,0))</f>
        <v>0</v>
      </c>
      <c r="I516" s="23" cm="1">
        <f t="array" ref="I516">SUM(IF((LEFT('2-1 采购订单物料明细表报表导出'!$K:$K,7)=I$1)*('2-1 采购订单物料明细表报表导出'!$D:$D=$A516),'2-1 采购订单物料明细表报表导出'!$H:$H,0))</f>
        <v>0</v>
      </c>
      <c r="J516" s="23" cm="1">
        <f t="array" ref="J516">SUM(IF((LEFT('2-1 采购订单物料明细表报表导出'!$K:$K,7)=J$1)*('2-1 采购订单物料明细表报表导出'!$D:$D=$A516),'2-1 采购订单物料明细表报表导出'!$H:$H,0))</f>
        <v>0</v>
      </c>
      <c r="K516" s="23" cm="1">
        <f t="array" ref="K516">SUM(IF((LEFT('2-1 采购订单物料明细表报表导出'!$K:$K,7)=K$1)*('2-1 采购订单物料明细表报表导出'!$D:$D=$A516),'2-1 采购订单物料明细表报表导出'!$H:$H,0))</f>
        <v>0</v>
      </c>
      <c r="L516" s="23" cm="1">
        <f t="array" ref="L516">SUM(IF((LEFT('2-1 采购订单物料明细表报表导出'!$K:$K,7)=L$1)*('2-1 采购订单物料明细表报表导出'!$D:$D=$A516),'2-1 采购订单物料明细表报表导出'!$H:$H,0))</f>
        <v>0</v>
      </c>
      <c r="M516" s="23" cm="1">
        <f t="array" ref="M516">SUM(IF((LEFT('2-1 采购订单物料明细表报表导出'!$K:$K,7)=M$1)*('2-1 采购订单物料明细表报表导出'!$D:$D=$A516),'2-1 采购订单物料明细表报表导出'!$H:$H,0))</f>
        <v>0</v>
      </c>
      <c r="N516" s="23" cm="1">
        <f t="array" ref="N516">SUM(IF((LEFT('2-1 采购订单物料明细表报表导出'!$K:$K,7)=N$1)*('2-1 采购订单物料明细表报表导出'!$D:$D=$A516),'2-1 采购订单物料明细表报表导出'!$H:$H,0))</f>
        <v>0</v>
      </c>
      <c r="O516" s="23" cm="1">
        <f t="array" ref="O516">SUM(IF((LEFT('2-1 采购订单物料明细表报表导出'!$K:$K,7)=O$1)*('2-1 采购订单物料明细表报表导出'!$D:$D=$A516),'2-1 采购订单物料明细表报表导出'!$H:$H,0))</f>
        <v>0</v>
      </c>
    </row>
    <row r="517" ht="29" spans="1:15">
      <c r="A517" s="28" t="s">
        <v>3824</v>
      </c>
      <c r="B517" s="26" t="s">
        <v>2128</v>
      </c>
      <c r="C517" s="27" t="s">
        <v>2129</v>
      </c>
      <c r="D517" s="23" cm="1">
        <f t="array" ref="D517">SUM(IF((LEFT('2-1 采购订单物料明细表报表导出'!$K:$K,7)=D$1)*('2-1 采购订单物料明细表报表导出'!$D:$D=$A517),'2-1 采购订单物料明细表报表导出'!$H:$H,0))</f>
        <v>0</v>
      </c>
      <c r="E517" s="23" cm="1">
        <f t="array" ref="E517">SUM(IF((LEFT('2-1 采购订单物料明细表报表导出'!$K:$K,7)=E$1)*('2-1 采购订单物料明细表报表导出'!$D:$D=$A517),'2-1 采购订单物料明细表报表导出'!$H:$H,0))</f>
        <v>0</v>
      </c>
      <c r="F517" s="23" cm="1">
        <f t="array" ref="F517">SUM(IF((LEFT('2-1 采购订单物料明细表报表导出'!$K:$K,7)=F$1)*('2-1 采购订单物料明细表报表导出'!$D:$D=$A517),'2-1 采购订单物料明细表报表导出'!$H:$H,0))</f>
        <v>0</v>
      </c>
      <c r="G517" s="23" cm="1">
        <f t="array" ref="G517">SUM(IF((LEFT('2-1 采购订单物料明细表报表导出'!$K:$K,7)=G$1)*('2-1 采购订单物料明细表报表导出'!$D:$D=$A517),'2-1 采购订单物料明细表报表导出'!$H:$H,0))</f>
        <v>0</v>
      </c>
      <c r="H517" s="23" cm="1">
        <f t="array" ref="H517">SUM(IF((LEFT('2-1 采购订单物料明细表报表导出'!$K:$K,7)=H$1)*('2-1 采购订单物料明细表报表导出'!$D:$D=$A517),'2-1 采购订单物料明细表报表导出'!$H:$H,0))</f>
        <v>0</v>
      </c>
      <c r="I517" s="23" cm="1">
        <f t="array" ref="I517">SUM(IF((LEFT('2-1 采购订单物料明细表报表导出'!$K:$K,7)=I$1)*('2-1 采购订单物料明细表报表导出'!$D:$D=$A517),'2-1 采购订单物料明细表报表导出'!$H:$H,0))</f>
        <v>0</v>
      </c>
      <c r="J517" s="23" cm="1">
        <f t="array" ref="J517">SUM(IF((LEFT('2-1 采购订单物料明细表报表导出'!$K:$K,7)=J$1)*('2-1 采购订单物料明细表报表导出'!$D:$D=$A517),'2-1 采购订单物料明细表报表导出'!$H:$H,0))</f>
        <v>0</v>
      </c>
      <c r="K517" s="23" cm="1">
        <f t="array" ref="K517">SUM(IF((LEFT('2-1 采购订单物料明细表报表导出'!$K:$K,7)=K$1)*('2-1 采购订单物料明细表报表导出'!$D:$D=$A517),'2-1 采购订单物料明细表报表导出'!$H:$H,0))</f>
        <v>0</v>
      </c>
      <c r="L517" s="23" cm="1">
        <f t="array" ref="L517">SUM(IF((LEFT('2-1 采购订单物料明细表报表导出'!$K:$K,7)=L$1)*('2-1 采购订单物料明细表报表导出'!$D:$D=$A517),'2-1 采购订单物料明细表报表导出'!$H:$H,0))</f>
        <v>0</v>
      </c>
      <c r="M517" s="23" cm="1">
        <f t="array" ref="M517">SUM(IF((LEFT('2-1 采购订单物料明细表报表导出'!$K:$K,7)=M$1)*('2-1 采购订单物料明细表报表导出'!$D:$D=$A517),'2-1 采购订单物料明细表报表导出'!$H:$H,0))</f>
        <v>0</v>
      </c>
      <c r="N517" s="23" cm="1">
        <f t="array" ref="N517">SUM(IF((LEFT('2-1 采购订单物料明细表报表导出'!$K:$K,7)=N$1)*('2-1 采购订单物料明细表报表导出'!$D:$D=$A517),'2-1 采购订单物料明细表报表导出'!$H:$H,0))</f>
        <v>0</v>
      </c>
      <c r="O517" s="23" cm="1">
        <f t="array" ref="O517">SUM(IF((LEFT('2-1 采购订单物料明细表报表导出'!$K:$K,7)=O$1)*('2-1 采购订单物料明细表报表导出'!$D:$D=$A517),'2-1 采购订单物料明细表报表导出'!$H:$H,0))</f>
        <v>0</v>
      </c>
    </row>
    <row r="518" ht="29" spans="1:15">
      <c r="A518" s="20" t="s">
        <v>3825</v>
      </c>
      <c r="B518" s="26" t="s">
        <v>2128</v>
      </c>
      <c r="C518" s="27" t="s">
        <v>2129</v>
      </c>
      <c r="D518" s="23" cm="1">
        <f t="array" ref="D518">SUM(IF((LEFT('2-1 采购订单物料明细表报表导出'!$K:$K,7)=D$1)*('2-1 采购订单物料明细表报表导出'!$D:$D=$A518),'2-1 采购订单物料明细表报表导出'!$H:$H,0))</f>
        <v>0</v>
      </c>
      <c r="E518" s="23" cm="1">
        <f t="array" ref="E518">SUM(IF((LEFT('2-1 采购订单物料明细表报表导出'!$K:$K,7)=E$1)*('2-1 采购订单物料明细表报表导出'!$D:$D=$A518),'2-1 采购订单物料明细表报表导出'!$H:$H,0))</f>
        <v>0</v>
      </c>
      <c r="F518" s="23" cm="1">
        <f t="array" ref="F518">SUM(IF((LEFT('2-1 采购订单物料明细表报表导出'!$K:$K,7)=F$1)*('2-1 采购订单物料明细表报表导出'!$D:$D=$A518),'2-1 采购订单物料明细表报表导出'!$H:$H,0))</f>
        <v>0</v>
      </c>
      <c r="G518" s="23" cm="1">
        <f t="array" ref="G518">SUM(IF((LEFT('2-1 采购订单物料明细表报表导出'!$K:$K,7)=G$1)*('2-1 采购订单物料明细表报表导出'!$D:$D=$A518),'2-1 采购订单物料明细表报表导出'!$H:$H,0))</f>
        <v>0</v>
      </c>
      <c r="H518" s="23" cm="1">
        <f t="array" ref="H518">SUM(IF((LEFT('2-1 采购订单物料明细表报表导出'!$K:$K,7)=H$1)*('2-1 采购订单物料明细表报表导出'!$D:$D=$A518),'2-1 采购订单物料明细表报表导出'!$H:$H,0))</f>
        <v>0</v>
      </c>
      <c r="I518" s="23" cm="1">
        <f t="array" ref="I518">SUM(IF((LEFT('2-1 采购订单物料明细表报表导出'!$K:$K,7)=I$1)*('2-1 采购订单物料明细表报表导出'!$D:$D=$A518),'2-1 采购订单物料明细表报表导出'!$H:$H,0))</f>
        <v>0</v>
      </c>
      <c r="J518" s="23" cm="1">
        <f t="array" ref="J518">SUM(IF((LEFT('2-1 采购订单物料明细表报表导出'!$K:$K,7)=J$1)*('2-1 采购订单物料明细表报表导出'!$D:$D=$A518),'2-1 采购订单物料明细表报表导出'!$H:$H,0))</f>
        <v>0</v>
      </c>
      <c r="K518" s="23" cm="1">
        <f t="array" ref="K518">SUM(IF((LEFT('2-1 采购订单物料明细表报表导出'!$K:$K,7)=K$1)*('2-1 采购订单物料明细表报表导出'!$D:$D=$A518),'2-1 采购订单物料明细表报表导出'!$H:$H,0))</f>
        <v>0</v>
      </c>
      <c r="L518" s="23" cm="1">
        <f t="array" ref="L518">SUM(IF((LEFT('2-1 采购订单物料明细表报表导出'!$K:$K,7)=L$1)*('2-1 采购订单物料明细表报表导出'!$D:$D=$A518),'2-1 采购订单物料明细表报表导出'!$H:$H,0))</f>
        <v>0</v>
      </c>
      <c r="M518" s="23" cm="1">
        <f t="array" ref="M518">SUM(IF((LEFT('2-1 采购订单物料明细表报表导出'!$K:$K,7)=M$1)*('2-1 采购订单物料明细表报表导出'!$D:$D=$A518),'2-1 采购订单物料明细表报表导出'!$H:$H,0))</f>
        <v>0</v>
      </c>
      <c r="N518" s="23" cm="1">
        <f t="array" ref="N518">SUM(IF((LEFT('2-1 采购订单物料明细表报表导出'!$K:$K,7)=N$1)*('2-1 采购订单物料明细表报表导出'!$D:$D=$A518),'2-1 采购订单物料明细表报表导出'!$H:$H,0))</f>
        <v>0</v>
      </c>
      <c r="O518" s="23" cm="1">
        <f t="array" ref="O518">SUM(IF((LEFT('2-1 采购订单物料明细表报表导出'!$K:$K,7)=O$1)*('2-1 采购订单物料明细表报表导出'!$D:$D=$A518),'2-1 采购订单物料明细表报表导出'!$H:$H,0))</f>
        <v>0</v>
      </c>
    </row>
    <row r="519" ht="29" spans="1:15">
      <c r="A519" s="20" t="s">
        <v>3826</v>
      </c>
      <c r="B519" s="26" t="s">
        <v>2128</v>
      </c>
      <c r="C519" s="27" t="s">
        <v>2129</v>
      </c>
      <c r="D519" s="23" cm="1">
        <f t="array" ref="D519">SUM(IF((LEFT('2-1 采购订单物料明细表报表导出'!$K:$K,7)=D$1)*('2-1 采购订单物料明细表报表导出'!$D:$D=$A519),'2-1 采购订单物料明细表报表导出'!$H:$H,0))</f>
        <v>0</v>
      </c>
      <c r="E519" s="23" cm="1">
        <f t="array" ref="E519">SUM(IF((LEFT('2-1 采购订单物料明细表报表导出'!$K:$K,7)=E$1)*('2-1 采购订单物料明细表报表导出'!$D:$D=$A519),'2-1 采购订单物料明细表报表导出'!$H:$H,0))</f>
        <v>0</v>
      </c>
      <c r="F519" s="23" cm="1">
        <f t="array" ref="F519">SUM(IF((LEFT('2-1 采购订单物料明细表报表导出'!$K:$K,7)=F$1)*('2-1 采购订单物料明细表报表导出'!$D:$D=$A519),'2-1 采购订单物料明细表报表导出'!$H:$H,0))</f>
        <v>0</v>
      </c>
      <c r="G519" s="23" cm="1">
        <f t="array" ref="G519">SUM(IF((LEFT('2-1 采购订单物料明细表报表导出'!$K:$K,7)=G$1)*('2-1 采购订单物料明细表报表导出'!$D:$D=$A519),'2-1 采购订单物料明细表报表导出'!$H:$H,0))</f>
        <v>0</v>
      </c>
      <c r="H519" s="23" cm="1">
        <f t="array" ref="H519">SUM(IF((LEFT('2-1 采购订单物料明细表报表导出'!$K:$K,7)=H$1)*('2-1 采购订单物料明细表报表导出'!$D:$D=$A519),'2-1 采购订单物料明细表报表导出'!$H:$H,0))</f>
        <v>0</v>
      </c>
      <c r="I519" s="23" cm="1">
        <f t="array" ref="I519">SUM(IF((LEFT('2-1 采购订单物料明细表报表导出'!$K:$K,7)=I$1)*('2-1 采购订单物料明细表报表导出'!$D:$D=$A519),'2-1 采购订单物料明细表报表导出'!$H:$H,0))</f>
        <v>0</v>
      </c>
      <c r="J519" s="23" cm="1">
        <f t="array" ref="J519">SUM(IF((LEFT('2-1 采购订单物料明细表报表导出'!$K:$K,7)=J$1)*('2-1 采购订单物料明细表报表导出'!$D:$D=$A519),'2-1 采购订单物料明细表报表导出'!$H:$H,0))</f>
        <v>0</v>
      </c>
      <c r="K519" s="23" cm="1">
        <f t="array" ref="K519">SUM(IF((LEFT('2-1 采购订单物料明细表报表导出'!$K:$K,7)=K$1)*('2-1 采购订单物料明细表报表导出'!$D:$D=$A519),'2-1 采购订单物料明细表报表导出'!$H:$H,0))</f>
        <v>0</v>
      </c>
      <c r="L519" s="23" cm="1">
        <f t="array" ref="L519">SUM(IF((LEFT('2-1 采购订单物料明细表报表导出'!$K:$K,7)=L$1)*('2-1 采购订单物料明细表报表导出'!$D:$D=$A519),'2-1 采购订单物料明细表报表导出'!$H:$H,0))</f>
        <v>0</v>
      </c>
      <c r="M519" s="23" cm="1">
        <f t="array" ref="M519">SUM(IF((LEFT('2-1 采购订单物料明细表报表导出'!$K:$K,7)=M$1)*('2-1 采购订单物料明细表报表导出'!$D:$D=$A519),'2-1 采购订单物料明细表报表导出'!$H:$H,0))</f>
        <v>0</v>
      </c>
      <c r="N519" s="23" cm="1">
        <f t="array" ref="N519">SUM(IF((LEFT('2-1 采购订单物料明细表报表导出'!$K:$K,7)=N$1)*('2-1 采购订单物料明细表报表导出'!$D:$D=$A519),'2-1 采购订单物料明细表报表导出'!$H:$H,0))</f>
        <v>0</v>
      </c>
      <c r="O519" s="23" cm="1">
        <f t="array" ref="O519">SUM(IF((LEFT('2-1 采购订单物料明细表报表导出'!$K:$K,7)=O$1)*('2-1 采购订单物料明细表报表导出'!$D:$D=$A519),'2-1 采购订单物料明细表报表导出'!$H:$H,0))</f>
        <v>0</v>
      </c>
    </row>
    <row r="520" ht="29" spans="1:15">
      <c r="A520" s="28" t="s">
        <v>3827</v>
      </c>
      <c r="B520" s="26" t="s">
        <v>2128</v>
      </c>
      <c r="C520" s="27" t="s">
        <v>2129</v>
      </c>
      <c r="D520" s="23" cm="1">
        <f t="array" ref="D520">SUM(IF((LEFT('2-1 采购订单物料明细表报表导出'!$K:$K,7)=D$1)*('2-1 采购订单物料明细表报表导出'!$D:$D=$A520),'2-1 采购订单物料明细表报表导出'!$H:$H,0))</f>
        <v>0</v>
      </c>
      <c r="E520" s="23" cm="1">
        <f t="array" ref="E520">SUM(IF((LEFT('2-1 采购订单物料明细表报表导出'!$K:$K,7)=E$1)*('2-1 采购订单物料明细表报表导出'!$D:$D=$A520),'2-1 采购订单物料明细表报表导出'!$H:$H,0))</f>
        <v>0</v>
      </c>
      <c r="F520" s="23" cm="1">
        <f t="array" ref="F520">SUM(IF((LEFT('2-1 采购订单物料明细表报表导出'!$K:$K,7)=F$1)*('2-1 采购订单物料明细表报表导出'!$D:$D=$A520),'2-1 采购订单物料明细表报表导出'!$H:$H,0))</f>
        <v>0</v>
      </c>
      <c r="G520" s="23" cm="1">
        <f t="array" ref="G520">SUM(IF((LEFT('2-1 采购订单物料明细表报表导出'!$K:$K,7)=G$1)*('2-1 采购订单物料明细表报表导出'!$D:$D=$A520),'2-1 采购订单物料明细表报表导出'!$H:$H,0))</f>
        <v>0</v>
      </c>
      <c r="H520" s="23" cm="1">
        <f t="array" ref="H520">SUM(IF((LEFT('2-1 采购订单物料明细表报表导出'!$K:$K,7)=H$1)*('2-1 采购订单物料明细表报表导出'!$D:$D=$A520),'2-1 采购订单物料明细表报表导出'!$H:$H,0))</f>
        <v>0</v>
      </c>
      <c r="I520" s="23" cm="1">
        <f t="array" ref="I520">SUM(IF((LEFT('2-1 采购订单物料明细表报表导出'!$K:$K,7)=I$1)*('2-1 采购订单物料明细表报表导出'!$D:$D=$A520),'2-1 采购订单物料明细表报表导出'!$H:$H,0))</f>
        <v>0</v>
      </c>
      <c r="J520" s="23" cm="1">
        <f t="array" ref="J520">SUM(IF((LEFT('2-1 采购订单物料明细表报表导出'!$K:$K,7)=J$1)*('2-1 采购订单物料明细表报表导出'!$D:$D=$A520),'2-1 采购订单物料明细表报表导出'!$H:$H,0))</f>
        <v>0</v>
      </c>
      <c r="K520" s="23" cm="1">
        <f t="array" ref="K520">SUM(IF((LEFT('2-1 采购订单物料明细表报表导出'!$K:$K,7)=K$1)*('2-1 采购订单物料明细表报表导出'!$D:$D=$A520),'2-1 采购订单物料明细表报表导出'!$H:$H,0))</f>
        <v>0</v>
      </c>
      <c r="L520" s="23" cm="1">
        <f t="array" ref="L520">SUM(IF((LEFT('2-1 采购订单物料明细表报表导出'!$K:$K,7)=L$1)*('2-1 采购订单物料明细表报表导出'!$D:$D=$A520),'2-1 采购订单物料明细表报表导出'!$H:$H,0))</f>
        <v>0</v>
      </c>
      <c r="M520" s="23" cm="1">
        <f t="array" ref="M520">SUM(IF((LEFT('2-1 采购订单物料明细表报表导出'!$K:$K,7)=M$1)*('2-1 采购订单物料明细表报表导出'!$D:$D=$A520),'2-1 采购订单物料明细表报表导出'!$H:$H,0))</f>
        <v>0</v>
      </c>
      <c r="N520" s="23" cm="1">
        <f t="array" ref="N520">SUM(IF((LEFT('2-1 采购订单物料明细表报表导出'!$K:$K,7)=N$1)*('2-1 采购订单物料明细表报表导出'!$D:$D=$A520),'2-1 采购订单物料明细表报表导出'!$H:$H,0))</f>
        <v>0</v>
      </c>
      <c r="O520" s="23" cm="1">
        <f t="array" ref="O520">SUM(IF((LEFT('2-1 采购订单物料明细表报表导出'!$K:$K,7)=O$1)*('2-1 采购订单物料明细表报表导出'!$D:$D=$A520),'2-1 采购订单物料明细表报表导出'!$H:$H,0))</f>
        <v>0</v>
      </c>
    </row>
    <row r="521" ht="29" spans="1:15">
      <c r="A521" s="20" t="s">
        <v>3828</v>
      </c>
      <c r="B521" s="21" t="s">
        <v>2318</v>
      </c>
      <c r="C521" s="22" t="s">
        <v>2319</v>
      </c>
      <c r="D521" s="23" cm="1">
        <f t="array" ref="D521">SUM(IF((LEFT('2-1 采购订单物料明细表报表导出'!$K:$K,7)=D$1)*('2-1 采购订单物料明细表报表导出'!$D:$D=$A521),'2-1 采购订单物料明细表报表导出'!$H:$H,0))</f>
        <v>0</v>
      </c>
      <c r="E521" s="23" cm="1">
        <f t="array" ref="E521">SUM(IF((LEFT('2-1 采购订单物料明细表报表导出'!$K:$K,7)=E$1)*('2-1 采购订单物料明细表报表导出'!$D:$D=$A521),'2-1 采购订单物料明细表报表导出'!$H:$H,0))</f>
        <v>0</v>
      </c>
      <c r="F521" s="23" cm="1">
        <f t="array" ref="F521">SUM(IF((LEFT('2-1 采购订单物料明细表报表导出'!$K:$K,7)=F$1)*('2-1 采购订单物料明细表报表导出'!$D:$D=$A521),'2-1 采购订单物料明细表报表导出'!$H:$H,0))</f>
        <v>0</v>
      </c>
      <c r="G521" s="23" cm="1">
        <f t="array" ref="G521">SUM(IF((LEFT('2-1 采购订单物料明细表报表导出'!$K:$K,7)=G$1)*('2-1 采购订单物料明细表报表导出'!$D:$D=$A521),'2-1 采购订单物料明细表报表导出'!$H:$H,0))</f>
        <v>0</v>
      </c>
      <c r="H521" s="23" cm="1">
        <f t="array" ref="H521">SUM(IF((LEFT('2-1 采购订单物料明细表报表导出'!$K:$K,7)=H$1)*('2-1 采购订单物料明细表报表导出'!$D:$D=$A521),'2-1 采购订单物料明细表报表导出'!$H:$H,0))</f>
        <v>0</v>
      </c>
      <c r="I521" s="23" cm="1">
        <f t="array" ref="I521">SUM(IF((LEFT('2-1 采购订单物料明细表报表导出'!$K:$K,7)=I$1)*('2-1 采购订单物料明细表报表导出'!$D:$D=$A521),'2-1 采购订单物料明细表报表导出'!$H:$H,0))</f>
        <v>0</v>
      </c>
      <c r="J521" s="23" cm="1">
        <f t="array" ref="J521">SUM(IF((LEFT('2-1 采购订单物料明细表报表导出'!$K:$K,7)=J$1)*('2-1 采购订单物料明细表报表导出'!$D:$D=$A521),'2-1 采购订单物料明细表报表导出'!$H:$H,0))</f>
        <v>0</v>
      </c>
      <c r="K521" s="23" cm="1">
        <f t="array" ref="K521">SUM(IF((LEFT('2-1 采购订单物料明细表报表导出'!$K:$K,7)=K$1)*('2-1 采购订单物料明细表报表导出'!$D:$D=$A521),'2-1 采购订单物料明细表报表导出'!$H:$H,0))</f>
        <v>0</v>
      </c>
      <c r="L521" s="23" cm="1">
        <f t="array" ref="L521">SUM(IF((LEFT('2-1 采购订单物料明细表报表导出'!$K:$K,7)=L$1)*('2-1 采购订单物料明细表报表导出'!$D:$D=$A521),'2-1 采购订单物料明细表报表导出'!$H:$H,0))</f>
        <v>0</v>
      </c>
      <c r="M521" s="23" cm="1">
        <f t="array" ref="M521">SUM(IF((LEFT('2-1 采购订单物料明细表报表导出'!$K:$K,7)=M$1)*('2-1 采购订单物料明细表报表导出'!$D:$D=$A521),'2-1 采购订单物料明细表报表导出'!$H:$H,0))</f>
        <v>0</v>
      </c>
      <c r="N521" s="23" cm="1">
        <f t="array" ref="N521">SUM(IF((LEFT('2-1 采购订单物料明细表报表导出'!$K:$K,7)=N$1)*('2-1 采购订单物料明细表报表导出'!$D:$D=$A521),'2-1 采购订单物料明细表报表导出'!$H:$H,0))</f>
        <v>0</v>
      </c>
      <c r="O521" s="23" cm="1">
        <f t="array" ref="O521">SUM(IF((LEFT('2-1 采购订单物料明细表报表导出'!$K:$K,7)=O$1)*('2-1 采购订单物料明细表报表导出'!$D:$D=$A521),'2-1 采购订单物料明细表报表导出'!$H:$H,0))</f>
        <v>0</v>
      </c>
    </row>
    <row r="522" ht="29" spans="1:15">
      <c r="A522" s="20" t="s">
        <v>3829</v>
      </c>
      <c r="B522" s="21" t="s">
        <v>2318</v>
      </c>
      <c r="C522" s="22" t="s">
        <v>2319</v>
      </c>
      <c r="D522" s="23" cm="1">
        <f t="array" ref="D522">SUM(IF((LEFT('2-1 采购订单物料明细表报表导出'!$K:$K,7)=D$1)*('2-1 采购订单物料明细表报表导出'!$D:$D=$A522),'2-1 采购订单物料明细表报表导出'!$H:$H,0))</f>
        <v>0</v>
      </c>
      <c r="E522" s="23" cm="1">
        <f t="array" ref="E522">SUM(IF((LEFT('2-1 采购订单物料明细表报表导出'!$K:$K,7)=E$1)*('2-1 采购订单物料明细表报表导出'!$D:$D=$A522),'2-1 采购订单物料明细表报表导出'!$H:$H,0))</f>
        <v>0</v>
      </c>
      <c r="F522" s="23" cm="1">
        <f t="array" ref="F522">SUM(IF((LEFT('2-1 采购订单物料明细表报表导出'!$K:$K,7)=F$1)*('2-1 采购订单物料明细表报表导出'!$D:$D=$A522),'2-1 采购订单物料明细表报表导出'!$H:$H,0))</f>
        <v>0</v>
      </c>
      <c r="G522" s="23" cm="1">
        <f t="array" ref="G522">SUM(IF((LEFT('2-1 采购订单物料明细表报表导出'!$K:$K,7)=G$1)*('2-1 采购订单物料明细表报表导出'!$D:$D=$A522),'2-1 采购订单物料明细表报表导出'!$H:$H,0))</f>
        <v>0</v>
      </c>
      <c r="H522" s="23" cm="1">
        <f t="array" ref="H522">SUM(IF((LEFT('2-1 采购订单物料明细表报表导出'!$K:$K,7)=H$1)*('2-1 采购订单物料明细表报表导出'!$D:$D=$A522),'2-1 采购订单物料明细表报表导出'!$H:$H,0))</f>
        <v>0</v>
      </c>
      <c r="I522" s="23" cm="1">
        <f t="array" ref="I522">SUM(IF((LEFT('2-1 采购订单物料明细表报表导出'!$K:$K,7)=I$1)*('2-1 采购订单物料明细表报表导出'!$D:$D=$A522),'2-1 采购订单物料明细表报表导出'!$H:$H,0))</f>
        <v>0</v>
      </c>
      <c r="J522" s="23" cm="1">
        <f t="array" ref="J522">SUM(IF((LEFT('2-1 采购订单物料明细表报表导出'!$K:$K,7)=J$1)*('2-1 采购订单物料明细表报表导出'!$D:$D=$A522),'2-1 采购订单物料明细表报表导出'!$H:$H,0))</f>
        <v>0</v>
      </c>
      <c r="K522" s="23" cm="1">
        <f t="array" ref="K522">SUM(IF((LEFT('2-1 采购订单物料明细表报表导出'!$K:$K,7)=K$1)*('2-1 采购订单物料明细表报表导出'!$D:$D=$A522),'2-1 采购订单物料明细表报表导出'!$H:$H,0))</f>
        <v>0</v>
      </c>
      <c r="L522" s="23" cm="1">
        <f t="array" ref="L522">SUM(IF((LEFT('2-1 采购订单物料明细表报表导出'!$K:$K,7)=L$1)*('2-1 采购订单物料明细表报表导出'!$D:$D=$A522),'2-1 采购订单物料明细表报表导出'!$H:$H,0))</f>
        <v>0</v>
      </c>
      <c r="M522" s="23" cm="1">
        <f t="array" ref="M522">SUM(IF((LEFT('2-1 采购订单物料明细表报表导出'!$K:$K,7)=M$1)*('2-1 采购订单物料明细表报表导出'!$D:$D=$A522),'2-1 采购订单物料明细表报表导出'!$H:$H,0))</f>
        <v>0</v>
      </c>
      <c r="N522" s="23" cm="1">
        <f t="array" ref="N522">SUM(IF((LEFT('2-1 采购订单物料明细表报表导出'!$K:$K,7)=N$1)*('2-1 采购订单物料明细表报表导出'!$D:$D=$A522),'2-1 采购订单物料明细表报表导出'!$H:$H,0))</f>
        <v>0</v>
      </c>
      <c r="O522" s="23" cm="1">
        <f t="array" ref="O522">SUM(IF((LEFT('2-1 采购订单物料明细表报表导出'!$K:$K,7)=O$1)*('2-1 采购订单物料明细表报表导出'!$D:$D=$A522),'2-1 采购订单物料明细表报表导出'!$H:$H,0))</f>
        <v>0</v>
      </c>
    </row>
    <row r="523" ht="29" spans="1:15">
      <c r="A523" s="20" t="s">
        <v>3830</v>
      </c>
      <c r="B523" s="21" t="s">
        <v>2318</v>
      </c>
      <c r="C523" s="22" t="s">
        <v>2319</v>
      </c>
      <c r="D523" s="23" cm="1">
        <f t="array" ref="D523">SUM(IF((LEFT('2-1 采购订单物料明细表报表导出'!$K:$K,7)=D$1)*('2-1 采购订单物料明细表报表导出'!$D:$D=$A523),'2-1 采购订单物料明细表报表导出'!$H:$H,0))</f>
        <v>0</v>
      </c>
      <c r="E523" s="23" cm="1">
        <f t="array" ref="E523">SUM(IF((LEFT('2-1 采购订单物料明细表报表导出'!$K:$K,7)=E$1)*('2-1 采购订单物料明细表报表导出'!$D:$D=$A523),'2-1 采购订单物料明细表报表导出'!$H:$H,0))</f>
        <v>0</v>
      </c>
      <c r="F523" s="23" cm="1">
        <f t="array" ref="F523">SUM(IF((LEFT('2-1 采购订单物料明细表报表导出'!$K:$K,7)=F$1)*('2-1 采购订单物料明细表报表导出'!$D:$D=$A523),'2-1 采购订单物料明细表报表导出'!$H:$H,0))</f>
        <v>0</v>
      </c>
      <c r="G523" s="23" cm="1">
        <f t="array" ref="G523">SUM(IF((LEFT('2-1 采购订单物料明细表报表导出'!$K:$K,7)=G$1)*('2-1 采购订单物料明细表报表导出'!$D:$D=$A523),'2-1 采购订单物料明细表报表导出'!$H:$H,0))</f>
        <v>0</v>
      </c>
      <c r="H523" s="23" cm="1">
        <f t="array" ref="H523">SUM(IF((LEFT('2-1 采购订单物料明细表报表导出'!$K:$K,7)=H$1)*('2-1 采购订单物料明细表报表导出'!$D:$D=$A523),'2-1 采购订单物料明细表报表导出'!$H:$H,0))</f>
        <v>0</v>
      </c>
      <c r="I523" s="23" cm="1">
        <f t="array" ref="I523">SUM(IF((LEFT('2-1 采购订单物料明细表报表导出'!$K:$K,7)=I$1)*('2-1 采购订单物料明细表报表导出'!$D:$D=$A523),'2-1 采购订单物料明细表报表导出'!$H:$H,0))</f>
        <v>0</v>
      </c>
      <c r="J523" s="23" cm="1">
        <f t="array" ref="J523">SUM(IF((LEFT('2-1 采购订单物料明细表报表导出'!$K:$K,7)=J$1)*('2-1 采购订单物料明细表报表导出'!$D:$D=$A523),'2-1 采购订单物料明细表报表导出'!$H:$H,0))</f>
        <v>0</v>
      </c>
      <c r="K523" s="23" cm="1">
        <f t="array" ref="K523">SUM(IF((LEFT('2-1 采购订单物料明细表报表导出'!$K:$K,7)=K$1)*('2-1 采购订单物料明细表报表导出'!$D:$D=$A523),'2-1 采购订单物料明细表报表导出'!$H:$H,0))</f>
        <v>0</v>
      </c>
      <c r="L523" s="23" cm="1">
        <f t="array" ref="L523">SUM(IF((LEFT('2-1 采购订单物料明细表报表导出'!$K:$K,7)=L$1)*('2-1 采购订单物料明细表报表导出'!$D:$D=$A523),'2-1 采购订单物料明细表报表导出'!$H:$H,0))</f>
        <v>0</v>
      </c>
      <c r="M523" s="23" cm="1">
        <f t="array" ref="M523">SUM(IF((LEFT('2-1 采购订单物料明细表报表导出'!$K:$K,7)=M$1)*('2-1 采购订单物料明细表报表导出'!$D:$D=$A523),'2-1 采购订单物料明细表报表导出'!$H:$H,0))</f>
        <v>0</v>
      </c>
      <c r="N523" s="23" cm="1">
        <f t="array" ref="N523">SUM(IF((LEFT('2-1 采购订单物料明细表报表导出'!$K:$K,7)=N$1)*('2-1 采购订单物料明细表报表导出'!$D:$D=$A523),'2-1 采购订单物料明细表报表导出'!$H:$H,0))</f>
        <v>0</v>
      </c>
      <c r="O523" s="23" cm="1">
        <f t="array" ref="O523">SUM(IF((LEFT('2-1 采购订单物料明细表报表导出'!$K:$K,7)=O$1)*('2-1 采购订单物料明细表报表导出'!$D:$D=$A523),'2-1 采购订单物料明细表报表导出'!$H:$H,0))</f>
        <v>0</v>
      </c>
    </row>
    <row r="524" ht="29" spans="1:15">
      <c r="A524" s="20" t="s">
        <v>3831</v>
      </c>
      <c r="B524" s="21" t="s">
        <v>2318</v>
      </c>
      <c r="C524" s="22" t="s">
        <v>2319</v>
      </c>
      <c r="D524" s="23" cm="1">
        <f t="array" ref="D524">SUM(IF((LEFT('2-1 采购订单物料明细表报表导出'!$K:$K,7)=D$1)*('2-1 采购订单物料明细表报表导出'!$D:$D=$A524),'2-1 采购订单物料明细表报表导出'!$H:$H,0))</f>
        <v>0</v>
      </c>
      <c r="E524" s="23" cm="1">
        <f t="array" ref="E524">SUM(IF((LEFT('2-1 采购订单物料明细表报表导出'!$K:$K,7)=E$1)*('2-1 采购订单物料明细表报表导出'!$D:$D=$A524),'2-1 采购订单物料明细表报表导出'!$H:$H,0))</f>
        <v>0</v>
      </c>
      <c r="F524" s="23" cm="1">
        <f t="array" ref="F524">SUM(IF((LEFT('2-1 采购订单物料明细表报表导出'!$K:$K,7)=F$1)*('2-1 采购订单物料明细表报表导出'!$D:$D=$A524),'2-1 采购订单物料明细表报表导出'!$H:$H,0))</f>
        <v>0</v>
      </c>
      <c r="G524" s="23" cm="1">
        <f t="array" ref="G524">SUM(IF((LEFT('2-1 采购订单物料明细表报表导出'!$K:$K,7)=G$1)*('2-1 采购订单物料明细表报表导出'!$D:$D=$A524),'2-1 采购订单物料明细表报表导出'!$H:$H,0))</f>
        <v>0</v>
      </c>
      <c r="H524" s="23" cm="1">
        <f t="array" ref="H524">SUM(IF((LEFT('2-1 采购订单物料明细表报表导出'!$K:$K,7)=H$1)*('2-1 采购订单物料明细表报表导出'!$D:$D=$A524),'2-1 采购订单物料明细表报表导出'!$H:$H,0))</f>
        <v>0</v>
      </c>
      <c r="I524" s="23" cm="1">
        <f t="array" ref="I524">SUM(IF((LEFT('2-1 采购订单物料明细表报表导出'!$K:$K,7)=I$1)*('2-1 采购订单物料明细表报表导出'!$D:$D=$A524),'2-1 采购订单物料明细表报表导出'!$H:$H,0))</f>
        <v>0</v>
      </c>
      <c r="J524" s="23" cm="1">
        <f t="array" ref="J524">SUM(IF((LEFT('2-1 采购订单物料明细表报表导出'!$K:$K,7)=J$1)*('2-1 采购订单物料明细表报表导出'!$D:$D=$A524),'2-1 采购订单物料明细表报表导出'!$H:$H,0))</f>
        <v>0</v>
      </c>
      <c r="K524" s="23" cm="1">
        <f t="array" ref="K524">SUM(IF((LEFT('2-1 采购订单物料明细表报表导出'!$K:$K,7)=K$1)*('2-1 采购订单物料明细表报表导出'!$D:$D=$A524),'2-1 采购订单物料明细表报表导出'!$H:$H,0))</f>
        <v>0</v>
      </c>
      <c r="L524" s="23" cm="1">
        <f t="array" ref="L524">SUM(IF((LEFT('2-1 采购订单物料明细表报表导出'!$K:$K,7)=L$1)*('2-1 采购订单物料明细表报表导出'!$D:$D=$A524),'2-1 采购订单物料明细表报表导出'!$H:$H,0))</f>
        <v>0</v>
      </c>
      <c r="M524" s="23" cm="1">
        <f t="array" ref="M524">SUM(IF((LEFT('2-1 采购订单物料明细表报表导出'!$K:$K,7)=M$1)*('2-1 采购订单物料明细表报表导出'!$D:$D=$A524),'2-1 采购订单物料明细表报表导出'!$H:$H,0))</f>
        <v>0</v>
      </c>
      <c r="N524" s="23" cm="1">
        <f t="array" ref="N524">SUM(IF((LEFT('2-1 采购订单物料明细表报表导出'!$K:$K,7)=N$1)*('2-1 采购订单物料明细表报表导出'!$D:$D=$A524),'2-1 采购订单物料明细表报表导出'!$H:$H,0))</f>
        <v>0</v>
      </c>
      <c r="O524" s="23" cm="1">
        <f t="array" ref="O524">SUM(IF((LEFT('2-1 采购订单物料明细表报表导出'!$K:$K,7)=O$1)*('2-1 采购订单物料明细表报表导出'!$D:$D=$A524),'2-1 采购订单物料明细表报表导出'!$H:$H,0))</f>
        <v>0</v>
      </c>
    </row>
    <row r="525" ht="29" spans="1:15">
      <c r="A525" s="20" t="s">
        <v>3832</v>
      </c>
      <c r="B525" s="21" t="s">
        <v>2318</v>
      </c>
      <c r="C525" s="22" t="s">
        <v>2319</v>
      </c>
      <c r="D525" s="23" cm="1">
        <f t="array" ref="D525">SUM(IF((LEFT('2-1 采购订单物料明细表报表导出'!$K:$K,7)=D$1)*('2-1 采购订单物料明细表报表导出'!$D:$D=$A525),'2-1 采购订单物料明细表报表导出'!$H:$H,0))</f>
        <v>0</v>
      </c>
      <c r="E525" s="23" cm="1">
        <f t="array" ref="E525">SUM(IF((LEFT('2-1 采购订单物料明细表报表导出'!$K:$K,7)=E$1)*('2-1 采购订单物料明细表报表导出'!$D:$D=$A525),'2-1 采购订单物料明细表报表导出'!$H:$H,0))</f>
        <v>0</v>
      </c>
      <c r="F525" s="23" cm="1">
        <f t="array" ref="F525">SUM(IF((LEFT('2-1 采购订单物料明细表报表导出'!$K:$K,7)=F$1)*('2-1 采购订单物料明细表报表导出'!$D:$D=$A525),'2-1 采购订单物料明细表报表导出'!$H:$H,0))</f>
        <v>0</v>
      </c>
      <c r="G525" s="23" cm="1">
        <f t="array" ref="G525">SUM(IF((LEFT('2-1 采购订单物料明细表报表导出'!$K:$K,7)=G$1)*('2-1 采购订单物料明细表报表导出'!$D:$D=$A525),'2-1 采购订单物料明细表报表导出'!$H:$H,0))</f>
        <v>0</v>
      </c>
      <c r="H525" s="23" cm="1">
        <f t="array" ref="H525">SUM(IF((LEFT('2-1 采购订单物料明细表报表导出'!$K:$K,7)=H$1)*('2-1 采购订单物料明细表报表导出'!$D:$D=$A525),'2-1 采购订单物料明细表报表导出'!$H:$H,0))</f>
        <v>0</v>
      </c>
      <c r="I525" s="23" cm="1">
        <f t="array" ref="I525">SUM(IF((LEFT('2-1 采购订单物料明细表报表导出'!$K:$K,7)=I$1)*('2-1 采购订单物料明细表报表导出'!$D:$D=$A525),'2-1 采购订单物料明细表报表导出'!$H:$H,0))</f>
        <v>0</v>
      </c>
      <c r="J525" s="23" cm="1">
        <f t="array" ref="J525">SUM(IF((LEFT('2-1 采购订单物料明细表报表导出'!$K:$K,7)=J$1)*('2-1 采购订单物料明细表报表导出'!$D:$D=$A525),'2-1 采购订单物料明细表报表导出'!$H:$H,0))</f>
        <v>0</v>
      </c>
      <c r="K525" s="23" cm="1">
        <f t="array" ref="K525">SUM(IF((LEFT('2-1 采购订单物料明细表报表导出'!$K:$K,7)=K$1)*('2-1 采购订单物料明细表报表导出'!$D:$D=$A525),'2-1 采购订单物料明细表报表导出'!$H:$H,0))</f>
        <v>0</v>
      </c>
      <c r="L525" s="23" cm="1">
        <f t="array" ref="L525">SUM(IF((LEFT('2-1 采购订单物料明细表报表导出'!$K:$K,7)=L$1)*('2-1 采购订单物料明细表报表导出'!$D:$D=$A525),'2-1 采购订单物料明细表报表导出'!$H:$H,0))</f>
        <v>0</v>
      </c>
      <c r="M525" s="23" cm="1">
        <f t="array" ref="M525">SUM(IF((LEFT('2-1 采购订单物料明细表报表导出'!$K:$K,7)=M$1)*('2-1 采购订单物料明细表报表导出'!$D:$D=$A525),'2-1 采购订单物料明细表报表导出'!$H:$H,0))</f>
        <v>0</v>
      </c>
      <c r="N525" s="23" cm="1">
        <f t="array" ref="N525">SUM(IF((LEFT('2-1 采购订单物料明细表报表导出'!$K:$K,7)=N$1)*('2-1 采购订单物料明细表报表导出'!$D:$D=$A525),'2-1 采购订单物料明细表报表导出'!$H:$H,0))</f>
        <v>0</v>
      </c>
      <c r="O525" s="23" cm="1">
        <f t="array" ref="O525">SUM(IF((LEFT('2-1 采购订单物料明细表报表导出'!$K:$K,7)=O$1)*('2-1 采购订单物料明细表报表导出'!$D:$D=$A525),'2-1 采购订单物料明细表报表导出'!$H:$H,0))</f>
        <v>0</v>
      </c>
    </row>
    <row r="526" ht="29" spans="1:15">
      <c r="A526" s="20" t="s">
        <v>3833</v>
      </c>
      <c r="B526" s="21" t="s">
        <v>2318</v>
      </c>
      <c r="C526" s="22" t="s">
        <v>2319</v>
      </c>
      <c r="D526" s="23" cm="1">
        <f t="array" ref="D526">SUM(IF((LEFT('2-1 采购订单物料明细表报表导出'!$K:$K,7)=D$1)*('2-1 采购订单物料明细表报表导出'!$D:$D=$A526),'2-1 采购订单物料明细表报表导出'!$H:$H,0))</f>
        <v>0</v>
      </c>
      <c r="E526" s="23" cm="1">
        <f t="array" ref="E526">SUM(IF((LEFT('2-1 采购订单物料明细表报表导出'!$K:$K,7)=E$1)*('2-1 采购订单物料明细表报表导出'!$D:$D=$A526),'2-1 采购订单物料明细表报表导出'!$H:$H,0))</f>
        <v>0</v>
      </c>
      <c r="F526" s="23" cm="1">
        <f t="array" ref="F526">SUM(IF((LEFT('2-1 采购订单物料明细表报表导出'!$K:$K,7)=F$1)*('2-1 采购订单物料明细表报表导出'!$D:$D=$A526),'2-1 采购订单物料明细表报表导出'!$H:$H,0))</f>
        <v>0</v>
      </c>
      <c r="G526" s="23" cm="1">
        <f t="array" ref="G526">SUM(IF((LEFT('2-1 采购订单物料明细表报表导出'!$K:$K,7)=G$1)*('2-1 采购订单物料明细表报表导出'!$D:$D=$A526),'2-1 采购订单物料明细表报表导出'!$H:$H,0))</f>
        <v>0</v>
      </c>
      <c r="H526" s="23" cm="1">
        <f t="array" ref="H526">SUM(IF((LEFT('2-1 采购订单物料明细表报表导出'!$K:$K,7)=H$1)*('2-1 采购订单物料明细表报表导出'!$D:$D=$A526),'2-1 采购订单物料明细表报表导出'!$H:$H,0))</f>
        <v>0</v>
      </c>
      <c r="I526" s="23" cm="1">
        <f t="array" ref="I526">SUM(IF((LEFT('2-1 采购订单物料明细表报表导出'!$K:$K,7)=I$1)*('2-1 采购订单物料明细表报表导出'!$D:$D=$A526),'2-1 采购订单物料明细表报表导出'!$H:$H,0))</f>
        <v>0</v>
      </c>
      <c r="J526" s="23" cm="1">
        <f t="array" ref="J526">SUM(IF((LEFT('2-1 采购订单物料明细表报表导出'!$K:$K,7)=J$1)*('2-1 采购订单物料明细表报表导出'!$D:$D=$A526),'2-1 采购订单物料明细表报表导出'!$H:$H,0))</f>
        <v>0</v>
      </c>
      <c r="K526" s="23" cm="1">
        <f t="array" ref="K526">SUM(IF((LEFT('2-1 采购订单物料明细表报表导出'!$K:$K,7)=K$1)*('2-1 采购订单物料明细表报表导出'!$D:$D=$A526),'2-1 采购订单物料明细表报表导出'!$H:$H,0))</f>
        <v>0</v>
      </c>
      <c r="L526" s="23" cm="1">
        <f t="array" ref="L526">SUM(IF((LEFT('2-1 采购订单物料明细表报表导出'!$K:$K,7)=L$1)*('2-1 采购订单物料明细表报表导出'!$D:$D=$A526),'2-1 采购订单物料明细表报表导出'!$H:$H,0))</f>
        <v>0</v>
      </c>
      <c r="M526" s="23" cm="1">
        <f t="array" ref="M526">SUM(IF((LEFT('2-1 采购订单物料明细表报表导出'!$K:$K,7)=M$1)*('2-1 采购订单物料明细表报表导出'!$D:$D=$A526),'2-1 采购订单物料明细表报表导出'!$H:$H,0))</f>
        <v>0</v>
      </c>
      <c r="N526" s="23" cm="1">
        <f t="array" ref="N526">SUM(IF((LEFT('2-1 采购订单物料明细表报表导出'!$K:$K,7)=N$1)*('2-1 采购订单物料明细表报表导出'!$D:$D=$A526),'2-1 采购订单物料明细表报表导出'!$H:$H,0))</f>
        <v>0</v>
      </c>
      <c r="O526" s="23" cm="1">
        <f t="array" ref="O526">SUM(IF((LEFT('2-1 采购订单物料明细表报表导出'!$K:$K,7)=O$1)*('2-1 采购订单物料明细表报表导出'!$D:$D=$A526),'2-1 采购订单物料明细表报表导出'!$H:$H,0))</f>
        <v>0</v>
      </c>
    </row>
    <row r="527" ht="29" spans="1:15">
      <c r="A527" s="20" t="s">
        <v>3834</v>
      </c>
      <c r="B527" s="21" t="s">
        <v>2318</v>
      </c>
      <c r="C527" s="22" t="s">
        <v>2319</v>
      </c>
      <c r="D527" s="23" cm="1">
        <f t="array" ref="D527">SUM(IF((LEFT('2-1 采购订单物料明细表报表导出'!$K:$K,7)=D$1)*('2-1 采购订单物料明细表报表导出'!$D:$D=$A527),'2-1 采购订单物料明细表报表导出'!$H:$H,0))</f>
        <v>0</v>
      </c>
      <c r="E527" s="23" cm="1">
        <f t="array" ref="E527">SUM(IF((LEFT('2-1 采购订单物料明细表报表导出'!$K:$K,7)=E$1)*('2-1 采购订单物料明细表报表导出'!$D:$D=$A527),'2-1 采购订单物料明细表报表导出'!$H:$H,0))</f>
        <v>0</v>
      </c>
      <c r="F527" s="23" cm="1">
        <f t="array" ref="F527">SUM(IF((LEFT('2-1 采购订单物料明细表报表导出'!$K:$K,7)=F$1)*('2-1 采购订单物料明细表报表导出'!$D:$D=$A527),'2-1 采购订单物料明细表报表导出'!$H:$H,0))</f>
        <v>0</v>
      </c>
      <c r="G527" s="23" cm="1">
        <f t="array" ref="G527">SUM(IF((LEFT('2-1 采购订单物料明细表报表导出'!$K:$K,7)=G$1)*('2-1 采购订单物料明细表报表导出'!$D:$D=$A527),'2-1 采购订单物料明细表报表导出'!$H:$H,0))</f>
        <v>0</v>
      </c>
      <c r="H527" s="23" cm="1">
        <f t="array" ref="H527">SUM(IF((LEFT('2-1 采购订单物料明细表报表导出'!$K:$K,7)=H$1)*('2-1 采购订单物料明细表报表导出'!$D:$D=$A527),'2-1 采购订单物料明细表报表导出'!$H:$H,0))</f>
        <v>0</v>
      </c>
      <c r="I527" s="23" cm="1">
        <f t="array" ref="I527">SUM(IF((LEFT('2-1 采购订单物料明细表报表导出'!$K:$K,7)=I$1)*('2-1 采购订单物料明细表报表导出'!$D:$D=$A527),'2-1 采购订单物料明细表报表导出'!$H:$H,0))</f>
        <v>0</v>
      </c>
      <c r="J527" s="23" cm="1">
        <f t="array" ref="J527">SUM(IF((LEFT('2-1 采购订单物料明细表报表导出'!$K:$K,7)=J$1)*('2-1 采购订单物料明细表报表导出'!$D:$D=$A527),'2-1 采购订单物料明细表报表导出'!$H:$H,0))</f>
        <v>0</v>
      </c>
      <c r="K527" s="23" cm="1">
        <f t="array" ref="K527">SUM(IF((LEFT('2-1 采购订单物料明细表报表导出'!$K:$K,7)=K$1)*('2-1 采购订单物料明细表报表导出'!$D:$D=$A527),'2-1 采购订单物料明细表报表导出'!$H:$H,0))</f>
        <v>0</v>
      </c>
      <c r="L527" s="23" cm="1">
        <f t="array" ref="L527">SUM(IF((LEFT('2-1 采购订单物料明细表报表导出'!$K:$K,7)=L$1)*('2-1 采购订单物料明细表报表导出'!$D:$D=$A527),'2-1 采购订单物料明细表报表导出'!$H:$H,0))</f>
        <v>0</v>
      </c>
      <c r="M527" s="23" cm="1">
        <f t="array" ref="M527">SUM(IF((LEFT('2-1 采购订单物料明细表报表导出'!$K:$K,7)=M$1)*('2-1 采购订单物料明细表报表导出'!$D:$D=$A527),'2-1 采购订单物料明细表报表导出'!$H:$H,0))</f>
        <v>0</v>
      </c>
      <c r="N527" s="23" cm="1">
        <f t="array" ref="N527">SUM(IF((LEFT('2-1 采购订单物料明细表报表导出'!$K:$K,7)=N$1)*('2-1 采购订单物料明细表报表导出'!$D:$D=$A527),'2-1 采购订单物料明细表报表导出'!$H:$H,0))</f>
        <v>0</v>
      </c>
      <c r="O527" s="23" cm="1">
        <f t="array" ref="O527">SUM(IF((LEFT('2-1 采购订单物料明细表报表导出'!$K:$K,7)=O$1)*('2-1 采购订单物料明细表报表导出'!$D:$D=$A527),'2-1 采购订单物料明细表报表导出'!$H:$H,0))</f>
        <v>0</v>
      </c>
    </row>
    <row r="528" ht="29" spans="1:15">
      <c r="A528" s="20" t="s">
        <v>3835</v>
      </c>
      <c r="B528" s="21" t="s">
        <v>2318</v>
      </c>
      <c r="C528" s="22" t="s">
        <v>2319</v>
      </c>
      <c r="D528" s="23" cm="1">
        <f t="array" ref="D528">SUM(IF((LEFT('2-1 采购订单物料明细表报表导出'!$K:$K,7)=D$1)*('2-1 采购订单物料明细表报表导出'!$D:$D=$A528),'2-1 采购订单物料明细表报表导出'!$H:$H,0))</f>
        <v>0</v>
      </c>
      <c r="E528" s="23" cm="1">
        <f t="array" ref="E528">SUM(IF((LEFT('2-1 采购订单物料明细表报表导出'!$K:$K,7)=E$1)*('2-1 采购订单物料明细表报表导出'!$D:$D=$A528),'2-1 采购订单物料明细表报表导出'!$H:$H,0))</f>
        <v>0</v>
      </c>
      <c r="F528" s="23" cm="1">
        <f t="array" ref="F528">SUM(IF((LEFT('2-1 采购订单物料明细表报表导出'!$K:$K,7)=F$1)*('2-1 采购订单物料明细表报表导出'!$D:$D=$A528),'2-1 采购订单物料明细表报表导出'!$H:$H,0))</f>
        <v>0</v>
      </c>
      <c r="G528" s="23" cm="1">
        <f t="array" ref="G528">SUM(IF((LEFT('2-1 采购订单物料明细表报表导出'!$K:$K,7)=G$1)*('2-1 采购订单物料明细表报表导出'!$D:$D=$A528),'2-1 采购订单物料明细表报表导出'!$H:$H,0))</f>
        <v>0</v>
      </c>
      <c r="H528" s="23" cm="1">
        <f t="array" ref="H528">SUM(IF((LEFT('2-1 采购订单物料明细表报表导出'!$K:$K,7)=H$1)*('2-1 采购订单物料明细表报表导出'!$D:$D=$A528),'2-1 采购订单物料明细表报表导出'!$H:$H,0))</f>
        <v>0</v>
      </c>
      <c r="I528" s="23" cm="1">
        <f t="array" ref="I528">SUM(IF((LEFT('2-1 采购订单物料明细表报表导出'!$K:$K,7)=I$1)*('2-1 采购订单物料明细表报表导出'!$D:$D=$A528),'2-1 采购订单物料明细表报表导出'!$H:$H,0))</f>
        <v>0</v>
      </c>
      <c r="J528" s="23" cm="1">
        <f t="array" ref="J528">SUM(IF((LEFT('2-1 采购订单物料明细表报表导出'!$K:$K,7)=J$1)*('2-1 采购订单物料明细表报表导出'!$D:$D=$A528),'2-1 采购订单物料明细表报表导出'!$H:$H,0))</f>
        <v>0</v>
      </c>
      <c r="K528" s="23" cm="1">
        <f t="array" ref="K528">SUM(IF((LEFT('2-1 采购订单物料明细表报表导出'!$K:$K,7)=K$1)*('2-1 采购订单物料明细表报表导出'!$D:$D=$A528),'2-1 采购订单物料明细表报表导出'!$H:$H,0))</f>
        <v>0</v>
      </c>
      <c r="L528" s="23" cm="1">
        <f t="array" ref="L528">SUM(IF((LEFT('2-1 采购订单物料明细表报表导出'!$K:$K,7)=L$1)*('2-1 采购订单物料明细表报表导出'!$D:$D=$A528),'2-1 采购订单物料明细表报表导出'!$H:$H,0))</f>
        <v>0</v>
      </c>
      <c r="M528" s="23" cm="1">
        <f t="array" ref="M528">SUM(IF((LEFT('2-1 采购订单物料明细表报表导出'!$K:$K,7)=M$1)*('2-1 采购订单物料明细表报表导出'!$D:$D=$A528),'2-1 采购订单物料明细表报表导出'!$H:$H,0))</f>
        <v>0</v>
      </c>
      <c r="N528" s="23" cm="1">
        <f t="array" ref="N528">SUM(IF((LEFT('2-1 采购订单物料明细表报表导出'!$K:$K,7)=N$1)*('2-1 采购订单物料明细表报表导出'!$D:$D=$A528),'2-1 采购订单物料明细表报表导出'!$H:$H,0))</f>
        <v>0</v>
      </c>
      <c r="O528" s="23" cm="1">
        <f t="array" ref="O528">SUM(IF((LEFT('2-1 采购订单物料明细表报表导出'!$K:$K,7)=O$1)*('2-1 采购订单物料明细表报表导出'!$D:$D=$A528),'2-1 采购订单物料明细表报表导出'!$H:$H,0))</f>
        <v>0</v>
      </c>
    </row>
    <row r="529" ht="29" spans="1:15">
      <c r="A529" s="20" t="s">
        <v>3836</v>
      </c>
      <c r="B529" s="21" t="s">
        <v>2318</v>
      </c>
      <c r="C529" s="22" t="s">
        <v>2319</v>
      </c>
      <c r="D529" s="23" cm="1">
        <f t="array" ref="D529">SUM(IF((LEFT('2-1 采购订单物料明细表报表导出'!$K:$K,7)=D$1)*('2-1 采购订单物料明细表报表导出'!$D:$D=$A529),'2-1 采购订单物料明细表报表导出'!$H:$H,0))</f>
        <v>0</v>
      </c>
      <c r="E529" s="23" cm="1">
        <f t="array" ref="E529">SUM(IF((LEFT('2-1 采购订单物料明细表报表导出'!$K:$K,7)=E$1)*('2-1 采购订单物料明细表报表导出'!$D:$D=$A529),'2-1 采购订单物料明细表报表导出'!$H:$H,0))</f>
        <v>0</v>
      </c>
      <c r="F529" s="23" cm="1">
        <f t="array" ref="F529">SUM(IF((LEFT('2-1 采购订单物料明细表报表导出'!$K:$K,7)=F$1)*('2-1 采购订单物料明细表报表导出'!$D:$D=$A529),'2-1 采购订单物料明细表报表导出'!$H:$H,0))</f>
        <v>0</v>
      </c>
      <c r="G529" s="23" cm="1">
        <f t="array" ref="G529">SUM(IF((LEFT('2-1 采购订单物料明细表报表导出'!$K:$K,7)=G$1)*('2-1 采购订单物料明细表报表导出'!$D:$D=$A529),'2-1 采购订单物料明细表报表导出'!$H:$H,0))</f>
        <v>0</v>
      </c>
      <c r="H529" s="23" cm="1">
        <f t="array" ref="H529">SUM(IF((LEFT('2-1 采购订单物料明细表报表导出'!$K:$K,7)=H$1)*('2-1 采购订单物料明细表报表导出'!$D:$D=$A529),'2-1 采购订单物料明细表报表导出'!$H:$H,0))</f>
        <v>0</v>
      </c>
      <c r="I529" s="23" cm="1">
        <f t="array" ref="I529">SUM(IF((LEFT('2-1 采购订单物料明细表报表导出'!$K:$K,7)=I$1)*('2-1 采购订单物料明细表报表导出'!$D:$D=$A529),'2-1 采购订单物料明细表报表导出'!$H:$H,0))</f>
        <v>0</v>
      </c>
      <c r="J529" s="23" cm="1">
        <f t="array" ref="J529">SUM(IF((LEFT('2-1 采购订单物料明细表报表导出'!$K:$K,7)=J$1)*('2-1 采购订单物料明细表报表导出'!$D:$D=$A529),'2-1 采购订单物料明细表报表导出'!$H:$H,0))</f>
        <v>0</v>
      </c>
      <c r="K529" s="23" cm="1">
        <f t="array" ref="K529">SUM(IF((LEFT('2-1 采购订单物料明细表报表导出'!$K:$K,7)=K$1)*('2-1 采购订单物料明细表报表导出'!$D:$D=$A529),'2-1 采购订单物料明细表报表导出'!$H:$H,0))</f>
        <v>0</v>
      </c>
      <c r="L529" s="23" cm="1">
        <f t="array" ref="L529">SUM(IF((LEFT('2-1 采购订单物料明细表报表导出'!$K:$K,7)=L$1)*('2-1 采购订单物料明细表报表导出'!$D:$D=$A529),'2-1 采购订单物料明细表报表导出'!$H:$H,0))</f>
        <v>0</v>
      </c>
      <c r="M529" s="23" cm="1">
        <f t="array" ref="M529">SUM(IF((LEFT('2-1 采购订单物料明细表报表导出'!$K:$K,7)=M$1)*('2-1 采购订单物料明细表报表导出'!$D:$D=$A529),'2-1 采购订单物料明细表报表导出'!$H:$H,0))</f>
        <v>0</v>
      </c>
      <c r="N529" s="23" cm="1">
        <f t="array" ref="N529">SUM(IF((LEFT('2-1 采购订单物料明细表报表导出'!$K:$K,7)=N$1)*('2-1 采购订单物料明细表报表导出'!$D:$D=$A529),'2-1 采购订单物料明细表报表导出'!$H:$H,0))</f>
        <v>0</v>
      </c>
      <c r="O529" s="23" cm="1">
        <f t="array" ref="O529">SUM(IF((LEFT('2-1 采购订单物料明细表报表导出'!$K:$K,7)=O$1)*('2-1 采购订单物料明细表报表导出'!$D:$D=$A529),'2-1 采购订单物料明细表报表导出'!$H:$H,0))</f>
        <v>0</v>
      </c>
    </row>
    <row r="530" ht="29" spans="1:15">
      <c r="A530" s="20" t="s">
        <v>3837</v>
      </c>
      <c r="B530" s="21" t="s">
        <v>2318</v>
      </c>
      <c r="C530" s="22" t="s">
        <v>2319</v>
      </c>
      <c r="D530" s="23" cm="1">
        <f t="array" ref="D530">SUM(IF((LEFT('2-1 采购订单物料明细表报表导出'!$K:$K,7)=D$1)*('2-1 采购订单物料明细表报表导出'!$D:$D=$A530),'2-1 采购订单物料明细表报表导出'!$H:$H,0))</f>
        <v>0</v>
      </c>
      <c r="E530" s="23" cm="1">
        <f t="array" ref="E530">SUM(IF((LEFT('2-1 采购订单物料明细表报表导出'!$K:$K,7)=E$1)*('2-1 采购订单物料明细表报表导出'!$D:$D=$A530),'2-1 采购订单物料明细表报表导出'!$H:$H,0))</f>
        <v>0</v>
      </c>
      <c r="F530" s="23" cm="1">
        <f t="array" ref="F530">SUM(IF((LEFT('2-1 采购订单物料明细表报表导出'!$K:$K,7)=F$1)*('2-1 采购订单物料明细表报表导出'!$D:$D=$A530),'2-1 采购订单物料明细表报表导出'!$H:$H,0))</f>
        <v>0</v>
      </c>
      <c r="G530" s="23" cm="1">
        <f t="array" ref="G530">SUM(IF((LEFT('2-1 采购订单物料明细表报表导出'!$K:$K,7)=G$1)*('2-1 采购订单物料明细表报表导出'!$D:$D=$A530),'2-1 采购订单物料明细表报表导出'!$H:$H,0))</f>
        <v>0</v>
      </c>
      <c r="H530" s="23" cm="1">
        <f t="array" ref="H530">SUM(IF((LEFT('2-1 采购订单物料明细表报表导出'!$K:$K,7)=H$1)*('2-1 采购订单物料明细表报表导出'!$D:$D=$A530),'2-1 采购订单物料明细表报表导出'!$H:$H,0))</f>
        <v>0</v>
      </c>
      <c r="I530" s="23" cm="1">
        <f t="array" ref="I530">SUM(IF((LEFT('2-1 采购订单物料明细表报表导出'!$K:$K,7)=I$1)*('2-1 采购订单物料明细表报表导出'!$D:$D=$A530),'2-1 采购订单物料明细表报表导出'!$H:$H,0))</f>
        <v>0</v>
      </c>
      <c r="J530" s="23" cm="1">
        <f t="array" ref="J530">SUM(IF((LEFT('2-1 采购订单物料明细表报表导出'!$K:$K,7)=J$1)*('2-1 采购订单物料明细表报表导出'!$D:$D=$A530),'2-1 采购订单物料明细表报表导出'!$H:$H,0))</f>
        <v>0</v>
      </c>
      <c r="K530" s="23" cm="1">
        <f t="array" ref="K530">SUM(IF((LEFT('2-1 采购订单物料明细表报表导出'!$K:$K,7)=K$1)*('2-1 采购订单物料明细表报表导出'!$D:$D=$A530),'2-1 采购订单物料明细表报表导出'!$H:$H,0))</f>
        <v>0</v>
      </c>
      <c r="L530" s="23" cm="1">
        <f t="array" ref="L530">SUM(IF((LEFT('2-1 采购订单物料明细表报表导出'!$K:$K,7)=L$1)*('2-1 采购订单物料明细表报表导出'!$D:$D=$A530),'2-1 采购订单物料明细表报表导出'!$H:$H,0))</f>
        <v>0</v>
      </c>
      <c r="M530" s="23" cm="1">
        <f t="array" ref="M530">SUM(IF((LEFT('2-1 采购订单物料明细表报表导出'!$K:$K,7)=M$1)*('2-1 采购订单物料明细表报表导出'!$D:$D=$A530),'2-1 采购订单物料明细表报表导出'!$H:$H,0))</f>
        <v>0</v>
      </c>
      <c r="N530" s="23" cm="1">
        <f t="array" ref="N530">SUM(IF((LEFT('2-1 采购订单物料明细表报表导出'!$K:$K,7)=N$1)*('2-1 采购订单物料明细表报表导出'!$D:$D=$A530),'2-1 采购订单物料明细表报表导出'!$H:$H,0))</f>
        <v>0</v>
      </c>
      <c r="O530" s="23" cm="1">
        <f t="array" ref="O530">SUM(IF((LEFT('2-1 采购订单物料明细表报表导出'!$K:$K,7)=O$1)*('2-1 采购订单物料明细表报表导出'!$D:$D=$A530),'2-1 采购订单物料明细表报表导出'!$H:$H,0))</f>
        <v>0</v>
      </c>
    </row>
    <row r="531" ht="29" spans="1:15">
      <c r="A531" s="20" t="s">
        <v>3838</v>
      </c>
      <c r="B531" s="21" t="s">
        <v>2318</v>
      </c>
      <c r="C531" s="22" t="s">
        <v>2319</v>
      </c>
      <c r="D531" s="23" cm="1">
        <f t="array" ref="D531">SUM(IF((LEFT('2-1 采购订单物料明细表报表导出'!$K:$K,7)=D$1)*('2-1 采购订单物料明细表报表导出'!$D:$D=$A531),'2-1 采购订单物料明细表报表导出'!$H:$H,0))</f>
        <v>0</v>
      </c>
      <c r="E531" s="23" cm="1">
        <f t="array" ref="E531">SUM(IF((LEFT('2-1 采购订单物料明细表报表导出'!$K:$K,7)=E$1)*('2-1 采购订单物料明细表报表导出'!$D:$D=$A531),'2-1 采购订单物料明细表报表导出'!$H:$H,0))</f>
        <v>0</v>
      </c>
      <c r="F531" s="23" cm="1">
        <f t="array" ref="F531">SUM(IF((LEFT('2-1 采购订单物料明细表报表导出'!$K:$K,7)=F$1)*('2-1 采购订单物料明细表报表导出'!$D:$D=$A531),'2-1 采购订单物料明细表报表导出'!$H:$H,0))</f>
        <v>0</v>
      </c>
      <c r="G531" s="23" cm="1">
        <f t="array" ref="G531">SUM(IF((LEFT('2-1 采购订单物料明细表报表导出'!$K:$K,7)=G$1)*('2-1 采购订单物料明细表报表导出'!$D:$D=$A531),'2-1 采购订单物料明细表报表导出'!$H:$H,0))</f>
        <v>0</v>
      </c>
      <c r="H531" s="23" cm="1">
        <f t="array" ref="H531">SUM(IF((LEFT('2-1 采购订单物料明细表报表导出'!$K:$K,7)=H$1)*('2-1 采购订单物料明细表报表导出'!$D:$D=$A531),'2-1 采购订单物料明细表报表导出'!$H:$H,0))</f>
        <v>0</v>
      </c>
      <c r="I531" s="23" cm="1">
        <f t="array" ref="I531">SUM(IF((LEFT('2-1 采购订单物料明细表报表导出'!$K:$K,7)=I$1)*('2-1 采购订单物料明细表报表导出'!$D:$D=$A531),'2-1 采购订单物料明细表报表导出'!$H:$H,0))</f>
        <v>0</v>
      </c>
      <c r="J531" s="23" cm="1">
        <f t="array" ref="J531">SUM(IF((LEFT('2-1 采购订单物料明细表报表导出'!$K:$K,7)=J$1)*('2-1 采购订单物料明细表报表导出'!$D:$D=$A531),'2-1 采购订单物料明细表报表导出'!$H:$H,0))</f>
        <v>0</v>
      </c>
      <c r="K531" s="23" cm="1">
        <f t="array" ref="K531">SUM(IF((LEFT('2-1 采购订单物料明细表报表导出'!$K:$K,7)=K$1)*('2-1 采购订单物料明细表报表导出'!$D:$D=$A531),'2-1 采购订单物料明细表报表导出'!$H:$H,0))</f>
        <v>0</v>
      </c>
      <c r="L531" s="23" cm="1">
        <f t="array" ref="L531">SUM(IF((LEFT('2-1 采购订单物料明细表报表导出'!$K:$K,7)=L$1)*('2-1 采购订单物料明细表报表导出'!$D:$D=$A531),'2-1 采购订单物料明细表报表导出'!$H:$H,0))</f>
        <v>0</v>
      </c>
      <c r="M531" s="23" cm="1">
        <f t="array" ref="M531">SUM(IF((LEFT('2-1 采购订单物料明细表报表导出'!$K:$K,7)=M$1)*('2-1 采购订单物料明细表报表导出'!$D:$D=$A531),'2-1 采购订单物料明细表报表导出'!$H:$H,0))</f>
        <v>0</v>
      </c>
      <c r="N531" s="23" cm="1">
        <f t="array" ref="N531">SUM(IF((LEFT('2-1 采购订单物料明细表报表导出'!$K:$K,7)=N$1)*('2-1 采购订单物料明细表报表导出'!$D:$D=$A531),'2-1 采购订单物料明细表报表导出'!$H:$H,0))</f>
        <v>0</v>
      </c>
      <c r="O531" s="23" cm="1">
        <f t="array" ref="O531">SUM(IF((LEFT('2-1 采购订单物料明细表报表导出'!$K:$K,7)=O$1)*('2-1 采购订单物料明细表报表导出'!$D:$D=$A531),'2-1 采购订单物料明细表报表导出'!$H:$H,0))</f>
        <v>0</v>
      </c>
    </row>
    <row r="532" ht="29" spans="1:15">
      <c r="A532" s="20" t="s">
        <v>3839</v>
      </c>
      <c r="B532" s="26" t="s">
        <v>1719</v>
      </c>
      <c r="C532" s="27" t="s">
        <v>3840</v>
      </c>
      <c r="D532" s="23" cm="1">
        <f t="array" ref="D532">SUM(IF((LEFT('2-1 采购订单物料明细表报表导出'!$K:$K,7)=D$1)*('2-1 采购订单物料明细表报表导出'!$D:$D=$A532),'2-1 采购订单物料明细表报表导出'!$H:$H,0))</f>
        <v>0</v>
      </c>
      <c r="E532" s="23" cm="1">
        <f t="array" ref="E532">SUM(IF((LEFT('2-1 采购订单物料明细表报表导出'!$K:$K,7)=E$1)*('2-1 采购订单物料明细表报表导出'!$D:$D=$A532),'2-1 采购订单物料明细表报表导出'!$H:$H,0))</f>
        <v>0</v>
      </c>
      <c r="F532" s="23" cm="1">
        <f t="array" ref="F532">SUM(IF((LEFT('2-1 采购订单物料明细表报表导出'!$K:$K,7)=F$1)*('2-1 采购订单物料明细表报表导出'!$D:$D=$A532),'2-1 采购订单物料明细表报表导出'!$H:$H,0))</f>
        <v>0</v>
      </c>
      <c r="G532" s="23" cm="1">
        <f t="array" ref="G532">SUM(IF((LEFT('2-1 采购订单物料明细表报表导出'!$K:$K,7)=G$1)*('2-1 采购订单物料明细表报表导出'!$D:$D=$A532),'2-1 采购订单物料明细表报表导出'!$H:$H,0))</f>
        <v>0</v>
      </c>
      <c r="H532" s="23" cm="1">
        <f t="array" ref="H532">SUM(IF((LEFT('2-1 采购订单物料明细表报表导出'!$K:$K,7)=H$1)*('2-1 采购订单物料明细表报表导出'!$D:$D=$A532),'2-1 采购订单物料明细表报表导出'!$H:$H,0))</f>
        <v>0</v>
      </c>
      <c r="I532" s="23" cm="1">
        <f t="array" ref="I532">SUM(IF((LEFT('2-1 采购订单物料明细表报表导出'!$K:$K,7)=I$1)*('2-1 采购订单物料明细表报表导出'!$D:$D=$A532),'2-1 采购订单物料明细表报表导出'!$H:$H,0))</f>
        <v>0</v>
      </c>
      <c r="J532" s="23" cm="1">
        <f t="array" ref="J532">SUM(IF((LEFT('2-1 采购订单物料明细表报表导出'!$K:$K,7)=J$1)*('2-1 采购订单物料明细表报表导出'!$D:$D=$A532),'2-1 采购订单物料明细表报表导出'!$H:$H,0))</f>
        <v>0</v>
      </c>
      <c r="K532" s="23" cm="1">
        <f t="array" ref="K532">SUM(IF((LEFT('2-1 采购订单物料明细表报表导出'!$K:$K,7)=K$1)*('2-1 采购订单物料明细表报表导出'!$D:$D=$A532),'2-1 采购订单物料明细表报表导出'!$H:$H,0))</f>
        <v>0</v>
      </c>
      <c r="L532" s="23" cm="1">
        <f t="array" ref="L532">SUM(IF((LEFT('2-1 采购订单物料明细表报表导出'!$K:$K,7)=L$1)*('2-1 采购订单物料明细表报表导出'!$D:$D=$A532),'2-1 采购订单物料明细表报表导出'!$H:$H,0))</f>
        <v>0</v>
      </c>
      <c r="M532" s="23" cm="1">
        <f t="array" ref="M532">SUM(IF((LEFT('2-1 采购订单物料明细表报表导出'!$K:$K,7)=M$1)*('2-1 采购订单物料明细表报表导出'!$D:$D=$A532),'2-1 采购订单物料明细表报表导出'!$H:$H,0))</f>
        <v>0</v>
      </c>
      <c r="N532" s="23" cm="1">
        <f t="array" ref="N532">SUM(IF((LEFT('2-1 采购订单物料明细表报表导出'!$K:$K,7)=N$1)*('2-1 采购订单物料明细表报表导出'!$D:$D=$A532),'2-1 采购订单物料明细表报表导出'!$H:$H,0))</f>
        <v>0</v>
      </c>
      <c r="O532" s="23" cm="1">
        <f t="array" ref="O532">SUM(IF((LEFT('2-1 采购订单物料明细表报表导出'!$K:$K,7)=O$1)*('2-1 采购订单物料明细表报表导出'!$D:$D=$A532),'2-1 采购订单物料明细表报表导出'!$H:$H,0))</f>
        <v>0</v>
      </c>
    </row>
    <row r="533" ht="29" spans="1:15">
      <c r="A533" s="20" t="s">
        <v>3841</v>
      </c>
      <c r="B533" s="26" t="s">
        <v>1719</v>
      </c>
      <c r="C533" s="27" t="s">
        <v>3840</v>
      </c>
      <c r="D533" s="23" cm="1">
        <f t="array" ref="D533">SUM(IF((LEFT('2-1 采购订单物料明细表报表导出'!$K:$K,7)=D$1)*('2-1 采购订单物料明细表报表导出'!$D:$D=$A533),'2-1 采购订单物料明细表报表导出'!$H:$H,0))</f>
        <v>0</v>
      </c>
      <c r="E533" s="23" cm="1">
        <f t="array" ref="E533">SUM(IF((LEFT('2-1 采购订单物料明细表报表导出'!$K:$K,7)=E$1)*('2-1 采购订单物料明细表报表导出'!$D:$D=$A533),'2-1 采购订单物料明细表报表导出'!$H:$H,0))</f>
        <v>0</v>
      </c>
      <c r="F533" s="23" cm="1">
        <f t="array" ref="F533">SUM(IF((LEFT('2-1 采购订单物料明细表报表导出'!$K:$K,7)=F$1)*('2-1 采购订单物料明细表报表导出'!$D:$D=$A533),'2-1 采购订单物料明细表报表导出'!$H:$H,0))</f>
        <v>0</v>
      </c>
      <c r="G533" s="23" cm="1">
        <f t="array" ref="G533">SUM(IF((LEFT('2-1 采购订单物料明细表报表导出'!$K:$K,7)=G$1)*('2-1 采购订单物料明细表报表导出'!$D:$D=$A533),'2-1 采购订单物料明细表报表导出'!$H:$H,0))</f>
        <v>0</v>
      </c>
      <c r="H533" s="23" cm="1">
        <f t="array" ref="H533">SUM(IF((LEFT('2-1 采购订单物料明细表报表导出'!$K:$K,7)=H$1)*('2-1 采购订单物料明细表报表导出'!$D:$D=$A533),'2-1 采购订单物料明细表报表导出'!$H:$H,0))</f>
        <v>0</v>
      </c>
      <c r="I533" s="23" cm="1">
        <f t="array" ref="I533">SUM(IF((LEFT('2-1 采购订单物料明细表报表导出'!$K:$K,7)=I$1)*('2-1 采购订单物料明细表报表导出'!$D:$D=$A533),'2-1 采购订单物料明细表报表导出'!$H:$H,0))</f>
        <v>0</v>
      </c>
      <c r="J533" s="23" cm="1">
        <f t="array" ref="J533">SUM(IF((LEFT('2-1 采购订单物料明细表报表导出'!$K:$K,7)=J$1)*('2-1 采购订单物料明细表报表导出'!$D:$D=$A533),'2-1 采购订单物料明细表报表导出'!$H:$H,0))</f>
        <v>0</v>
      </c>
      <c r="K533" s="23" cm="1">
        <f t="array" ref="K533">SUM(IF((LEFT('2-1 采购订单物料明细表报表导出'!$K:$K,7)=K$1)*('2-1 采购订单物料明细表报表导出'!$D:$D=$A533),'2-1 采购订单物料明细表报表导出'!$H:$H,0))</f>
        <v>0</v>
      </c>
      <c r="L533" s="23" cm="1">
        <f t="array" ref="L533">SUM(IF((LEFT('2-1 采购订单物料明细表报表导出'!$K:$K,7)=L$1)*('2-1 采购订单物料明细表报表导出'!$D:$D=$A533),'2-1 采购订单物料明细表报表导出'!$H:$H,0))</f>
        <v>0</v>
      </c>
      <c r="M533" s="23" cm="1">
        <f t="array" ref="M533">SUM(IF((LEFT('2-1 采购订单物料明细表报表导出'!$K:$K,7)=M$1)*('2-1 采购订单物料明细表报表导出'!$D:$D=$A533),'2-1 采购订单物料明细表报表导出'!$H:$H,0))</f>
        <v>0</v>
      </c>
      <c r="N533" s="23" cm="1">
        <f t="array" ref="N533">SUM(IF((LEFT('2-1 采购订单物料明细表报表导出'!$K:$K,7)=N$1)*('2-1 采购订单物料明细表报表导出'!$D:$D=$A533),'2-1 采购订单物料明细表报表导出'!$H:$H,0))</f>
        <v>0</v>
      </c>
      <c r="O533" s="23" cm="1">
        <f t="array" ref="O533">SUM(IF((LEFT('2-1 采购订单物料明细表报表导出'!$K:$K,7)=O$1)*('2-1 采购订单物料明细表报表导出'!$D:$D=$A533),'2-1 采购订单物料明细表报表导出'!$H:$H,0))</f>
        <v>0</v>
      </c>
    </row>
    <row r="534" ht="29" spans="1:15">
      <c r="A534" s="28" t="s">
        <v>3842</v>
      </c>
      <c r="B534" s="26" t="s">
        <v>1719</v>
      </c>
      <c r="C534" s="27" t="s">
        <v>3840</v>
      </c>
      <c r="D534" s="23" cm="1">
        <f t="array" ref="D534">SUM(IF((LEFT('2-1 采购订单物料明细表报表导出'!$K:$K,7)=D$1)*('2-1 采购订单物料明细表报表导出'!$D:$D=$A534),'2-1 采购订单物料明细表报表导出'!$H:$H,0))</f>
        <v>0</v>
      </c>
      <c r="E534" s="23" cm="1">
        <f t="array" ref="E534">SUM(IF((LEFT('2-1 采购订单物料明细表报表导出'!$K:$K,7)=E$1)*('2-1 采购订单物料明细表报表导出'!$D:$D=$A534),'2-1 采购订单物料明细表报表导出'!$H:$H,0))</f>
        <v>0</v>
      </c>
      <c r="F534" s="23" cm="1">
        <f t="array" ref="F534">SUM(IF((LEFT('2-1 采购订单物料明细表报表导出'!$K:$K,7)=F$1)*('2-1 采购订单物料明细表报表导出'!$D:$D=$A534),'2-1 采购订单物料明细表报表导出'!$H:$H,0))</f>
        <v>0</v>
      </c>
      <c r="G534" s="23" cm="1">
        <f t="array" ref="G534">SUM(IF((LEFT('2-1 采购订单物料明细表报表导出'!$K:$K,7)=G$1)*('2-1 采购订单物料明细表报表导出'!$D:$D=$A534),'2-1 采购订单物料明细表报表导出'!$H:$H,0))</f>
        <v>0</v>
      </c>
      <c r="H534" s="23" cm="1">
        <f t="array" ref="H534">SUM(IF((LEFT('2-1 采购订单物料明细表报表导出'!$K:$K,7)=H$1)*('2-1 采购订单物料明细表报表导出'!$D:$D=$A534),'2-1 采购订单物料明细表报表导出'!$H:$H,0))</f>
        <v>0</v>
      </c>
      <c r="I534" s="23" cm="1">
        <f t="array" ref="I534">SUM(IF((LEFT('2-1 采购订单物料明细表报表导出'!$K:$K,7)=I$1)*('2-1 采购订单物料明细表报表导出'!$D:$D=$A534),'2-1 采购订单物料明细表报表导出'!$H:$H,0))</f>
        <v>0</v>
      </c>
      <c r="J534" s="23" cm="1">
        <f t="array" ref="J534">SUM(IF((LEFT('2-1 采购订单物料明细表报表导出'!$K:$K,7)=J$1)*('2-1 采购订单物料明细表报表导出'!$D:$D=$A534),'2-1 采购订单物料明细表报表导出'!$H:$H,0))</f>
        <v>0</v>
      </c>
      <c r="K534" s="23" cm="1">
        <f t="array" ref="K534">SUM(IF((LEFT('2-1 采购订单物料明细表报表导出'!$K:$K,7)=K$1)*('2-1 采购订单物料明细表报表导出'!$D:$D=$A534),'2-1 采购订单物料明细表报表导出'!$H:$H,0))</f>
        <v>0</v>
      </c>
      <c r="L534" s="23" cm="1">
        <f t="array" ref="L534">SUM(IF((LEFT('2-1 采购订单物料明细表报表导出'!$K:$K,7)=L$1)*('2-1 采购订单物料明细表报表导出'!$D:$D=$A534),'2-1 采购订单物料明细表报表导出'!$H:$H,0))</f>
        <v>0</v>
      </c>
      <c r="M534" s="23" cm="1">
        <f t="array" ref="M534">SUM(IF((LEFT('2-1 采购订单物料明细表报表导出'!$K:$K,7)=M$1)*('2-1 采购订单物料明细表报表导出'!$D:$D=$A534),'2-1 采购订单物料明细表报表导出'!$H:$H,0))</f>
        <v>0</v>
      </c>
      <c r="N534" s="23" cm="1">
        <f t="array" ref="N534">SUM(IF((LEFT('2-1 采购订单物料明细表报表导出'!$K:$K,7)=N$1)*('2-1 采购订单物料明细表报表导出'!$D:$D=$A534),'2-1 采购订单物料明细表报表导出'!$H:$H,0))</f>
        <v>0</v>
      </c>
      <c r="O534" s="23" cm="1">
        <f t="array" ref="O534">SUM(IF((LEFT('2-1 采购订单物料明细表报表导出'!$K:$K,7)=O$1)*('2-1 采购订单物料明细表报表导出'!$D:$D=$A534),'2-1 采购订单物料明细表报表导出'!$H:$H,0))</f>
        <v>0</v>
      </c>
    </row>
    <row r="535" ht="29" spans="1:15">
      <c r="A535" s="29" t="s">
        <v>3843</v>
      </c>
      <c r="B535" s="26" t="s">
        <v>1719</v>
      </c>
      <c r="C535" s="27" t="s">
        <v>3840</v>
      </c>
      <c r="D535" s="23" cm="1">
        <f t="array" ref="D535">SUM(IF((LEFT('2-1 采购订单物料明细表报表导出'!$K:$K,7)=D$1)*('2-1 采购订单物料明细表报表导出'!$D:$D=$A535),'2-1 采购订单物料明细表报表导出'!$H:$H,0))</f>
        <v>0</v>
      </c>
      <c r="E535" s="23" cm="1">
        <f t="array" ref="E535">SUM(IF((LEFT('2-1 采购订单物料明细表报表导出'!$K:$K,7)=E$1)*('2-1 采购订单物料明细表报表导出'!$D:$D=$A535),'2-1 采购订单物料明细表报表导出'!$H:$H,0))</f>
        <v>0</v>
      </c>
      <c r="F535" s="23" cm="1">
        <f t="array" ref="F535">SUM(IF((LEFT('2-1 采购订单物料明细表报表导出'!$K:$K,7)=F$1)*('2-1 采购订单物料明细表报表导出'!$D:$D=$A535),'2-1 采购订单物料明细表报表导出'!$H:$H,0))</f>
        <v>0</v>
      </c>
      <c r="G535" s="23" cm="1">
        <f t="array" ref="G535">SUM(IF((LEFT('2-1 采购订单物料明细表报表导出'!$K:$K,7)=G$1)*('2-1 采购订单物料明细表报表导出'!$D:$D=$A535),'2-1 采购订单物料明细表报表导出'!$H:$H,0))</f>
        <v>0</v>
      </c>
      <c r="H535" s="23" cm="1">
        <f t="array" ref="H535">SUM(IF((LEFT('2-1 采购订单物料明细表报表导出'!$K:$K,7)=H$1)*('2-1 采购订单物料明细表报表导出'!$D:$D=$A535),'2-1 采购订单物料明细表报表导出'!$H:$H,0))</f>
        <v>0</v>
      </c>
      <c r="I535" s="23" cm="1">
        <f t="array" ref="I535">SUM(IF((LEFT('2-1 采购订单物料明细表报表导出'!$K:$K,7)=I$1)*('2-1 采购订单物料明细表报表导出'!$D:$D=$A535),'2-1 采购订单物料明细表报表导出'!$H:$H,0))</f>
        <v>0</v>
      </c>
      <c r="J535" s="23" cm="1">
        <f t="array" ref="J535">SUM(IF((LEFT('2-1 采购订单物料明细表报表导出'!$K:$K,7)=J$1)*('2-1 采购订单物料明细表报表导出'!$D:$D=$A535),'2-1 采购订单物料明细表报表导出'!$H:$H,0))</f>
        <v>0</v>
      </c>
      <c r="K535" s="23" cm="1">
        <f t="array" ref="K535">SUM(IF((LEFT('2-1 采购订单物料明细表报表导出'!$K:$K,7)=K$1)*('2-1 采购订单物料明细表报表导出'!$D:$D=$A535),'2-1 采购订单物料明细表报表导出'!$H:$H,0))</f>
        <v>0</v>
      </c>
      <c r="L535" s="23" cm="1">
        <f t="array" ref="L535">SUM(IF((LEFT('2-1 采购订单物料明细表报表导出'!$K:$K,7)=L$1)*('2-1 采购订单物料明细表报表导出'!$D:$D=$A535),'2-1 采购订单物料明细表报表导出'!$H:$H,0))</f>
        <v>0</v>
      </c>
      <c r="M535" s="23" cm="1">
        <f t="array" ref="M535">SUM(IF((LEFT('2-1 采购订单物料明细表报表导出'!$K:$K,7)=M$1)*('2-1 采购订单物料明细表报表导出'!$D:$D=$A535),'2-1 采购订单物料明细表报表导出'!$H:$H,0))</f>
        <v>0</v>
      </c>
      <c r="N535" s="23" cm="1">
        <f t="array" ref="N535">SUM(IF((LEFT('2-1 采购订单物料明细表报表导出'!$K:$K,7)=N$1)*('2-1 采购订单物料明细表报表导出'!$D:$D=$A535),'2-1 采购订单物料明细表报表导出'!$H:$H,0))</f>
        <v>0</v>
      </c>
      <c r="O535" s="23" cm="1">
        <f t="array" ref="O535">SUM(IF((LEFT('2-1 采购订单物料明细表报表导出'!$K:$K,7)=O$1)*('2-1 采购订单物料明细表报表导出'!$D:$D=$A535),'2-1 采购订单物料明细表报表导出'!$H:$H,0))</f>
        <v>0</v>
      </c>
    </row>
    <row r="536" ht="29" spans="1:15">
      <c r="A536" s="20" t="s">
        <v>3844</v>
      </c>
      <c r="B536" s="26" t="s">
        <v>1719</v>
      </c>
      <c r="C536" s="27" t="s">
        <v>3840</v>
      </c>
      <c r="D536" s="23" cm="1">
        <f t="array" ref="D536">SUM(IF((LEFT('2-1 采购订单物料明细表报表导出'!$K:$K,7)=D$1)*('2-1 采购订单物料明细表报表导出'!$D:$D=$A536),'2-1 采购订单物料明细表报表导出'!$H:$H,0))</f>
        <v>0</v>
      </c>
      <c r="E536" s="23" cm="1">
        <f t="array" ref="E536">SUM(IF((LEFT('2-1 采购订单物料明细表报表导出'!$K:$K,7)=E$1)*('2-1 采购订单物料明细表报表导出'!$D:$D=$A536),'2-1 采购订单物料明细表报表导出'!$H:$H,0))</f>
        <v>0</v>
      </c>
      <c r="F536" s="23" cm="1">
        <f t="array" ref="F536">SUM(IF((LEFT('2-1 采购订单物料明细表报表导出'!$K:$K,7)=F$1)*('2-1 采购订单物料明细表报表导出'!$D:$D=$A536),'2-1 采购订单物料明细表报表导出'!$H:$H,0))</f>
        <v>0</v>
      </c>
      <c r="G536" s="23" cm="1">
        <f t="array" ref="G536">SUM(IF((LEFT('2-1 采购订单物料明细表报表导出'!$K:$K,7)=G$1)*('2-1 采购订单物料明细表报表导出'!$D:$D=$A536),'2-1 采购订单物料明细表报表导出'!$H:$H,0))</f>
        <v>0</v>
      </c>
      <c r="H536" s="23" cm="1">
        <f t="array" ref="H536">SUM(IF((LEFT('2-1 采购订单物料明细表报表导出'!$K:$K,7)=H$1)*('2-1 采购订单物料明细表报表导出'!$D:$D=$A536),'2-1 采购订单物料明细表报表导出'!$H:$H,0))</f>
        <v>0</v>
      </c>
      <c r="I536" s="23" cm="1">
        <f t="array" ref="I536">SUM(IF((LEFT('2-1 采购订单物料明细表报表导出'!$K:$K,7)=I$1)*('2-1 采购订单物料明细表报表导出'!$D:$D=$A536),'2-1 采购订单物料明细表报表导出'!$H:$H,0))</f>
        <v>0</v>
      </c>
      <c r="J536" s="23" cm="1">
        <f t="array" ref="J536">SUM(IF((LEFT('2-1 采购订单物料明细表报表导出'!$K:$K,7)=J$1)*('2-1 采购订单物料明细表报表导出'!$D:$D=$A536),'2-1 采购订单物料明细表报表导出'!$H:$H,0))</f>
        <v>0</v>
      </c>
      <c r="K536" s="23" cm="1">
        <f t="array" ref="K536">SUM(IF((LEFT('2-1 采购订单物料明细表报表导出'!$K:$K,7)=K$1)*('2-1 采购订单物料明细表报表导出'!$D:$D=$A536),'2-1 采购订单物料明细表报表导出'!$H:$H,0))</f>
        <v>0</v>
      </c>
      <c r="L536" s="23" cm="1">
        <f t="array" ref="L536">SUM(IF((LEFT('2-1 采购订单物料明细表报表导出'!$K:$K,7)=L$1)*('2-1 采购订单物料明细表报表导出'!$D:$D=$A536),'2-1 采购订单物料明细表报表导出'!$H:$H,0))</f>
        <v>0</v>
      </c>
      <c r="M536" s="23" cm="1">
        <f t="array" ref="M536">SUM(IF((LEFT('2-1 采购订单物料明细表报表导出'!$K:$K,7)=M$1)*('2-1 采购订单物料明细表报表导出'!$D:$D=$A536),'2-1 采购订单物料明细表报表导出'!$H:$H,0))</f>
        <v>0</v>
      </c>
      <c r="N536" s="23" cm="1">
        <f t="array" ref="N536">SUM(IF((LEFT('2-1 采购订单物料明细表报表导出'!$K:$K,7)=N$1)*('2-1 采购订单物料明细表报表导出'!$D:$D=$A536),'2-1 采购订单物料明细表报表导出'!$H:$H,0))</f>
        <v>0</v>
      </c>
      <c r="O536" s="23" cm="1">
        <f t="array" ref="O536">SUM(IF((LEFT('2-1 采购订单物料明细表报表导出'!$K:$K,7)=O$1)*('2-1 采购订单物料明细表报表导出'!$D:$D=$A536),'2-1 采购订单物料明细表报表导出'!$H:$H,0))</f>
        <v>0</v>
      </c>
    </row>
    <row r="537" ht="29" spans="1:15">
      <c r="A537" s="20" t="s">
        <v>3845</v>
      </c>
      <c r="B537" s="26" t="s">
        <v>1719</v>
      </c>
      <c r="C537" s="27" t="s">
        <v>3840</v>
      </c>
      <c r="D537" s="23" cm="1">
        <f t="array" ref="D537">SUM(IF((LEFT('2-1 采购订单物料明细表报表导出'!$K:$K,7)=D$1)*('2-1 采购订单物料明细表报表导出'!$D:$D=$A537),'2-1 采购订单物料明细表报表导出'!$H:$H,0))</f>
        <v>0</v>
      </c>
      <c r="E537" s="23" cm="1">
        <f t="array" ref="E537">SUM(IF((LEFT('2-1 采购订单物料明细表报表导出'!$K:$K,7)=E$1)*('2-1 采购订单物料明细表报表导出'!$D:$D=$A537),'2-1 采购订单物料明细表报表导出'!$H:$H,0))</f>
        <v>0</v>
      </c>
      <c r="F537" s="23" cm="1">
        <f t="array" ref="F537">SUM(IF((LEFT('2-1 采购订单物料明细表报表导出'!$K:$K,7)=F$1)*('2-1 采购订单物料明细表报表导出'!$D:$D=$A537),'2-1 采购订单物料明细表报表导出'!$H:$H,0))</f>
        <v>0</v>
      </c>
      <c r="G537" s="23" cm="1">
        <f t="array" ref="G537">SUM(IF((LEFT('2-1 采购订单物料明细表报表导出'!$K:$K,7)=G$1)*('2-1 采购订单物料明细表报表导出'!$D:$D=$A537),'2-1 采购订单物料明细表报表导出'!$H:$H,0))</f>
        <v>0</v>
      </c>
      <c r="H537" s="23" cm="1">
        <f t="array" ref="H537">SUM(IF((LEFT('2-1 采购订单物料明细表报表导出'!$K:$K,7)=H$1)*('2-1 采购订单物料明细表报表导出'!$D:$D=$A537),'2-1 采购订单物料明细表报表导出'!$H:$H,0))</f>
        <v>0</v>
      </c>
      <c r="I537" s="23" cm="1">
        <f t="array" ref="I537">SUM(IF((LEFT('2-1 采购订单物料明细表报表导出'!$K:$K,7)=I$1)*('2-1 采购订单物料明细表报表导出'!$D:$D=$A537),'2-1 采购订单物料明细表报表导出'!$H:$H,0))</f>
        <v>0</v>
      </c>
      <c r="J537" s="23" cm="1">
        <f t="array" ref="J537">SUM(IF((LEFT('2-1 采购订单物料明细表报表导出'!$K:$K,7)=J$1)*('2-1 采购订单物料明细表报表导出'!$D:$D=$A537),'2-1 采购订单物料明细表报表导出'!$H:$H,0))</f>
        <v>0</v>
      </c>
      <c r="K537" s="23" cm="1">
        <f t="array" ref="K537">SUM(IF((LEFT('2-1 采购订单物料明细表报表导出'!$K:$K,7)=K$1)*('2-1 采购订单物料明细表报表导出'!$D:$D=$A537),'2-1 采购订单物料明细表报表导出'!$H:$H,0))</f>
        <v>0</v>
      </c>
      <c r="L537" s="23" cm="1">
        <f t="array" ref="L537">SUM(IF((LEFT('2-1 采购订单物料明细表报表导出'!$K:$K,7)=L$1)*('2-1 采购订单物料明细表报表导出'!$D:$D=$A537),'2-1 采购订单物料明细表报表导出'!$H:$H,0))</f>
        <v>0</v>
      </c>
      <c r="M537" s="23" cm="1">
        <f t="array" ref="M537">SUM(IF((LEFT('2-1 采购订单物料明细表报表导出'!$K:$K,7)=M$1)*('2-1 采购订单物料明细表报表导出'!$D:$D=$A537),'2-1 采购订单物料明细表报表导出'!$H:$H,0))</f>
        <v>0</v>
      </c>
      <c r="N537" s="23" cm="1">
        <f t="array" ref="N537">SUM(IF((LEFT('2-1 采购订单物料明细表报表导出'!$K:$K,7)=N$1)*('2-1 采购订单物料明细表报表导出'!$D:$D=$A537),'2-1 采购订单物料明细表报表导出'!$H:$H,0))</f>
        <v>0</v>
      </c>
      <c r="O537" s="23" cm="1">
        <f t="array" ref="O537">SUM(IF((LEFT('2-1 采购订单物料明细表报表导出'!$K:$K,7)=O$1)*('2-1 采购订单物料明细表报表导出'!$D:$D=$A537),'2-1 采购订单物料明细表报表导出'!$H:$H,0))</f>
        <v>0</v>
      </c>
    </row>
    <row r="538" ht="29" spans="1:15">
      <c r="A538" s="20" t="s">
        <v>3846</v>
      </c>
      <c r="B538" s="26" t="s">
        <v>1719</v>
      </c>
      <c r="C538" s="27" t="s">
        <v>3840</v>
      </c>
      <c r="D538" s="23" cm="1">
        <f t="array" ref="D538">SUM(IF((LEFT('2-1 采购订单物料明细表报表导出'!$K:$K,7)=D$1)*('2-1 采购订单物料明细表报表导出'!$D:$D=$A538),'2-1 采购订单物料明细表报表导出'!$H:$H,0))</f>
        <v>0</v>
      </c>
      <c r="E538" s="23" cm="1">
        <f t="array" ref="E538">SUM(IF((LEFT('2-1 采购订单物料明细表报表导出'!$K:$K,7)=E$1)*('2-1 采购订单物料明细表报表导出'!$D:$D=$A538),'2-1 采购订单物料明细表报表导出'!$H:$H,0))</f>
        <v>0</v>
      </c>
      <c r="F538" s="23" cm="1">
        <f t="array" ref="F538">SUM(IF((LEFT('2-1 采购订单物料明细表报表导出'!$K:$K,7)=F$1)*('2-1 采购订单物料明细表报表导出'!$D:$D=$A538),'2-1 采购订单物料明细表报表导出'!$H:$H,0))</f>
        <v>0</v>
      </c>
      <c r="G538" s="23" cm="1">
        <f t="array" ref="G538">SUM(IF((LEFT('2-1 采购订单物料明细表报表导出'!$K:$K,7)=G$1)*('2-1 采购订单物料明细表报表导出'!$D:$D=$A538),'2-1 采购订单物料明细表报表导出'!$H:$H,0))</f>
        <v>0</v>
      </c>
      <c r="H538" s="23" cm="1">
        <f t="array" ref="H538">SUM(IF((LEFT('2-1 采购订单物料明细表报表导出'!$K:$K,7)=H$1)*('2-1 采购订单物料明细表报表导出'!$D:$D=$A538),'2-1 采购订单物料明细表报表导出'!$H:$H,0))</f>
        <v>0</v>
      </c>
      <c r="I538" s="23" cm="1">
        <f t="array" ref="I538">SUM(IF((LEFT('2-1 采购订单物料明细表报表导出'!$K:$K,7)=I$1)*('2-1 采购订单物料明细表报表导出'!$D:$D=$A538),'2-1 采购订单物料明细表报表导出'!$H:$H,0))</f>
        <v>0</v>
      </c>
      <c r="J538" s="23" cm="1">
        <f t="array" ref="J538">SUM(IF((LEFT('2-1 采购订单物料明细表报表导出'!$K:$K,7)=J$1)*('2-1 采购订单物料明细表报表导出'!$D:$D=$A538),'2-1 采购订单物料明细表报表导出'!$H:$H,0))</f>
        <v>0</v>
      </c>
      <c r="K538" s="23" cm="1">
        <f t="array" ref="K538">SUM(IF((LEFT('2-1 采购订单物料明细表报表导出'!$K:$K,7)=K$1)*('2-1 采购订单物料明细表报表导出'!$D:$D=$A538),'2-1 采购订单物料明细表报表导出'!$H:$H,0))</f>
        <v>0</v>
      </c>
      <c r="L538" s="23" cm="1">
        <f t="array" ref="L538">SUM(IF((LEFT('2-1 采购订单物料明细表报表导出'!$K:$K,7)=L$1)*('2-1 采购订单物料明细表报表导出'!$D:$D=$A538),'2-1 采购订单物料明细表报表导出'!$H:$H,0))</f>
        <v>0</v>
      </c>
      <c r="M538" s="23" cm="1">
        <f t="array" ref="M538">SUM(IF((LEFT('2-1 采购订单物料明细表报表导出'!$K:$K,7)=M$1)*('2-1 采购订单物料明细表报表导出'!$D:$D=$A538),'2-1 采购订单物料明细表报表导出'!$H:$H,0))</f>
        <v>0</v>
      </c>
      <c r="N538" s="23" cm="1">
        <f t="array" ref="N538">SUM(IF((LEFT('2-1 采购订单物料明细表报表导出'!$K:$K,7)=N$1)*('2-1 采购订单物料明细表报表导出'!$D:$D=$A538),'2-1 采购订单物料明细表报表导出'!$H:$H,0))</f>
        <v>0</v>
      </c>
      <c r="O538" s="23" cm="1">
        <f t="array" ref="O538">SUM(IF((LEFT('2-1 采购订单物料明细表报表导出'!$K:$K,7)=O$1)*('2-1 采购订单物料明细表报表导出'!$D:$D=$A538),'2-1 采购订单物料明细表报表导出'!$H:$H,0))</f>
        <v>0</v>
      </c>
    </row>
    <row r="539" ht="29" spans="1:15">
      <c r="A539" s="20" t="s">
        <v>3847</v>
      </c>
      <c r="B539" s="26" t="s">
        <v>1719</v>
      </c>
      <c r="C539" s="27" t="s">
        <v>3840</v>
      </c>
      <c r="D539" s="23" cm="1">
        <f t="array" ref="D539">SUM(IF((LEFT('2-1 采购订单物料明细表报表导出'!$K:$K,7)=D$1)*('2-1 采购订单物料明细表报表导出'!$D:$D=$A539),'2-1 采购订单物料明细表报表导出'!$H:$H,0))</f>
        <v>0</v>
      </c>
      <c r="E539" s="23" cm="1">
        <f t="array" ref="E539">SUM(IF((LEFT('2-1 采购订单物料明细表报表导出'!$K:$K,7)=E$1)*('2-1 采购订单物料明细表报表导出'!$D:$D=$A539),'2-1 采购订单物料明细表报表导出'!$H:$H,0))</f>
        <v>0</v>
      </c>
      <c r="F539" s="23" cm="1">
        <f t="array" ref="F539">SUM(IF((LEFT('2-1 采购订单物料明细表报表导出'!$K:$K,7)=F$1)*('2-1 采购订单物料明细表报表导出'!$D:$D=$A539),'2-1 采购订单物料明细表报表导出'!$H:$H,0))</f>
        <v>0</v>
      </c>
      <c r="G539" s="23" cm="1">
        <f t="array" ref="G539">SUM(IF((LEFT('2-1 采购订单物料明细表报表导出'!$K:$K,7)=G$1)*('2-1 采购订单物料明细表报表导出'!$D:$D=$A539),'2-1 采购订单物料明细表报表导出'!$H:$H,0))</f>
        <v>0</v>
      </c>
      <c r="H539" s="23" cm="1">
        <f t="array" ref="H539">SUM(IF((LEFT('2-1 采购订单物料明细表报表导出'!$K:$K,7)=H$1)*('2-1 采购订单物料明细表报表导出'!$D:$D=$A539),'2-1 采购订单物料明细表报表导出'!$H:$H,0))</f>
        <v>0</v>
      </c>
      <c r="I539" s="23" cm="1">
        <f t="array" ref="I539">SUM(IF((LEFT('2-1 采购订单物料明细表报表导出'!$K:$K,7)=I$1)*('2-1 采购订单物料明细表报表导出'!$D:$D=$A539),'2-1 采购订单物料明细表报表导出'!$H:$H,0))</f>
        <v>0</v>
      </c>
      <c r="J539" s="23" cm="1">
        <f t="array" ref="J539">SUM(IF((LEFT('2-1 采购订单物料明细表报表导出'!$K:$K,7)=J$1)*('2-1 采购订单物料明细表报表导出'!$D:$D=$A539),'2-1 采购订单物料明细表报表导出'!$H:$H,0))</f>
        <v>0</v>
      </c>
      <c r="K539" s="23" cm="1">
        <f t="array" ref="K539">SUM(IF((LEFT('2-1 采购订单物料明细表报表导出'!$K:$K,7)=K$1)*('2-1 采购订单物料明细表报表导出'!$D:$D=$A539),'2-1 采购订单物料明细表报表导出'!$H:$H,0))</f>
        <v>0</v>
      </c>
      <c r="L539" s="23" cm="1">
        <f t="array" ref="L539">SUM(IF((LEFT('2-1 采购订单物料明细表报表导出'!$K:$K,7)=L$1)*('2-1 采购订单物料明细表报表导出'!$D:$D=$A539),'2-1 采购订单物料明细表报表导出'!$H:$H,0))</f>
        <v>0</v>
      </c>
      <c r="M539" s="23" cm="1">
        <f t="array" ref="M539">SUM(IF((LEFT('2-1 采购订单物料明细表报表导出'!$K:$K,7)=M$1)*('2-1 采购订单物料明细表报表导出'!$D:$D=$A539),'2-1 采购订单物料明细表报表导出'!$H:$H,0))</f>
        <v>0</v>
      </c>
      <c r="N539" s="23" cm="1">
        <f t="array" ref="N539">SUM(IF((LEFT('2-1 采购订单物料明细表报表导出'!$K:$K,7)=N$1)*('2-1 采购订单物料明细表报表导出'!$D:$D=$A539),'2-1 采购订单物料明细表报表导出'!$H:$H,0))</f>
        <v>0</v>
      </c>
      <c r="O539" s="23" cm="1">
        <f t="array" ref="O539">SUM(IF((LEFT('2-1 采购订单物料明细表报表导出'!$K:$K,7)=O$1)*('2-1 采购订单物料明细表报表导出'!$D:$D=$A539),'2-1 采购订单物料明细表报表导出'!$H:$H,0))</f>
        <v>0</v>
      </c>
    </row>
    <row r="540" ht="29" spans="1:15">
      <c r="A540" s="20" t="s">
        <v>3848</v>
      </c>
      <c r="B540" s="26" t="s">
        <v>1719</v>
      </c>
      <c r="C540" s="27" t="s">
        <v>3840</v>
      </c>
      <c r="D540" s="23" cm="1">
        <f t="array" ref="D540">SUM(IF((LEFT('2-1 采购订单物料明细表报表导出'!$K:$K,7)=D$1)*('2-1 采购订单物料明细表报表导出'!$D:$D=$A540),'2-1 采购订单物料明细表报表导出'!$H:$H,0))</f>
        <v>0</v>
      </c>
      <c r="E540" s="23" cm="1">
        <f t="array" ref="E540">SUM(IF((LEFT('2-1 采购订单物料明细表报表导出'!$K:$K,7)=E$1)*('2-1 采购订单物料明细表报表导出'!$D:$D=$A540),'2-1 采购订单物料明细表报表导出'!$H:$H,0))</f>
        <v>0</v>
      </c>
      <c r="F540" s="23" cm="1">
        <f t="array" ref="F540">SUM(IF((LEFT('2-1 采购订单物料明细表报表导出'!$K:$K,7)=F$1)*('2-1 采购订单物料明细表报表导出'!$D:$D=$A540),'2-1 采购订单物料明细表报表导出'!$H:$H,0))</f>
        <v>0</v>
      </c>
      <c r="G540" s="23" cm="1">
        <f t="array" ref="G540">SUM(IF((LEFT('2-1 采购订单物料明细表报表导出'!$K:$K,7)=G$1)*('2-1 采购订单物料明细表报表导出'!$D:$D=$A540),'2-1 采购订单物料明细表报表导出'!$H:$H,0))</f>
        <v>0</v>
      </c>
      <c r="H540" s="23" cm="1">
        <f t="array" ref="H540">SUM(IF((LEFT('2-1 采购订单物料明细表报表导出'!$K:$K,7)=H$1)*('2-1 采购订单物料明细表报表导出'!$D:$D=$A540),'2-1 采购订单物料明细表报表导出'!$H:$H,0))</f>
        <v>0</v>
      </c>
      <c r="I540" s="23" cm="1">
        <f t="array" ref="I540">SUM(IF((LEFT('2-1 采购订单物料明细表报表导出'!$K:$K,7)=I$1)*('2-1 采购订单物料明细表报表导出'!$D:$D=$A540),'2-1 采购订单物料明细表报表导出'!$H:$H,0))</f>
        <v>0</v>
      </c>
      <c r="J540" s="23" cm="1">
        <f t="array" ref="J540">SUM(IF((LEFT('2-1 采购订单物料明细表报表导出'!$K:$K,7)=J$1)*('2-1 采购订单物料明细表报表导出'!$D:$D=$A540),'2-1 采购订单物料明细表报表导出'!$H:$H,0))</f>
        <v>0</v>
      </c>
      <c r="K540" s="23" cm="1">
        <f t="array" ref="K540">SUM(IF((LEFT('2-1 采购订单物料明细表报表导出'!$K:$K,7)=K$1)*('2-1 采购订单物料明细表报表导出'!$D:$D=$A540),'2-1 采购订单物料明细表报表导出'!$H:$H,0))</f>
        <v>0</v>
      </c>
      <c r="L540" s="23" cm="1">
        <f t="array" ref="L540">SUM(IF((LEFT('2-1 采购订单物料明细表报表导出'!$K:$K,7)=L$1)*('2-1 采购订单物料明细表报表导出'!$D:$D=$A540),'2-1 采购订单物料明细表报表导出'!$H:$H,0))</f>
        <v>0</v>
      </c>
      <c r="M540" s="23" cm="1">
        <f t="array" ref="M540">SUM(IF((LEFT('2-1 采购订单物料明细表报表导出'!$K:$K,7)=M$1)*('2-1 采购订单物料明细表报表导出'!$D:$D=$A540),'2-1 采购订单物料明细表报表导出'!$H:$H,0))</f>
        <v>0</v>
      </c>
      <c r="N540" s="23" cm="1">
        <f t="array" ref="N540">SUM(IF((LEFT('2-1 采购订单物料明细表报表导出'!$K:$K,7)=N$1)*('2-1 采购订单物料明细表报表导出'!$D:$D=$A540),'2-1 采购订单物料明细表报表导出'!$H:$H,0))</f>
        <v>0</v>
      </c>
      <c r="O540" s="23" cm="1">
        <f t="array" ref="O540">SUM(IF((LEFT('2-1 采购订单物料明细表报表导出'!$K:$K,7)=O$1)*('2-1 采购订单物料明细表报表导出'!$D:$D=$A540),'2-1 采购订单物料明细表报表导出'!$H:$H,0))</f>
        <v>0</v>
      </c>
    </row>
    <row r="541" ht="29" spans="1:15">
      <c r="A541" s="20" t="s">
        <v>3849</v>
      </c>
      <c r="B541" s="26" t="s">
        <v>1719</v>
      </c>
      <c r="C541" s="27" t="s">
        <v>3840</v>
      </c>
      <c r="D541" s="23" cm="1">
        <f t="array" ref="D541">SUM(IF((LEFT('2-1 采购订单物料明细表报表导出'!$K:$K,7)=D$1)*('2-1 采购订单物料明细表报表导出'!$D:$D=$A541),'2-1 采购订单物料明细表报表导出'!$H:$H,0))</f>
        <v>0</v>
      </c>
      <c r="E541" s="23" cm="1">
        <f t="array" ref="E541">SUM(IF((LEFT('2-1 采购订单物料明细表报表导出'!$K:$K,7)=E$1)*('2-1 采购订单物料明细表报表导出'!$D:$D=$A541),'2-1 采购订单物料明细表报表导出'!$H:$H,0))</f>
        <v>0</v>
      </c>
      <c r="F541" s="23" cm="1">
        <f t="array" ref="F541">SUM(IF((LEFT('2-1 采购订单物料明细表报表导出'!$K:$K,7)=F$1)*('2-1 采购订单物料明细表报表导出'!$D:$D=$A541),'2-1 采购订单物料明细表报表导出'!$H:$H,0))</f>
        <v>0</v>
      </c>
      <c r="G541" s="23" cm="1">
        <f t="array" ref="G541">SUM(IF((LEFT('2-1 采购订单物料明细表报表导出'!$K:$K,7)=G$1)*('2-1 采购订单物料明细表报表导出'!$D:$D=$A541),'2-1 采购订单物料明细表报表导出'!$H:$H,0))</f>
        <v>0</v>
      </c>
      <c r="H541" s="23" cm="1">
        <f t="array" ref="H541">SUM(IF((LEFT('2-1 采购订单物料明细表报表导出'!$K:$K,7)=H$1)*('2-1 采购订单物料明细表报表导出'!$D:$D=$A541),'2-1 采购订单物料明细表报表导出'!$H:$H,0))</f>
        <v>0</v>
      </c>
      <c r="I541" s="23" cm="1">
        <f t="array" ref="I541">SUM(IF((LEFT('2-1 采购订单物料明细表报表导出'!$K:$K,7)=I$1)*('2-1 采购订单物料明细表报表导出'!$D:$D=$A541),'2-1 采购订单物料明细表报表导出'!$H:$H,0))</f>
        <v>0</v>
      </c>
      <c r="J541" s="23" cm="1">
        <f t="array" ref="J541">SUM(IF((LEFT('2-1 采购订单物料明细表报表导出'!$K:$K,7)=J$1)*('2-1 采购订单物料明细表报表导出'!$D:$D=$A541),'2-1 采购订单物料明细表报表导出'!$H:$H,0))</f>
        <v>0</v>
      </c>
      <c r="K541" s="23" cm="1">
        <f t="array" ref="K541">SUM(IF((LEFT('2-1 采购订单物料明细表报表导出'!$K:$K,7)=K$1)*('2-1 采购订单物料明细表报表导出'!$D:$D=$A541),'2-1 采购订单物料明细表报表导出'!$H:$H,0))</f>
        <v>0</v>
      </c>
      <c r="L541" s="23" cm="1">
        <f t="array" ref="L541">SUM(IF((LEFT('2-1 采购订单物料明细表报表导出'!$K:$K,7)=L$1)*('2-1 采购订单物料明细表报表导出'!$D:$D=$A541),'2-1 采购订单物料明细表报表导出'!$H:$H,0))</f>
        <v>0</v>
      </c>
      <c r="M541" s="23" cm="1">
        <f t="array" ref="M541">SUM(IF((LEFT('2-1 采购订单物料明细表报表导出'!$K:$K,7)=M$1)*('2-1 采购订单物料明细表报表导出'!$D:$D=$A541),'2-1 采购订单物料明细表报表导出'!$H:$H,0))</f>
        <v>0</v>
      </c>
      <c r="N541" s="23" cm="1">
        <f t="array" ref="N541">SUM(IF((LEFT('2-1 采购订单物料明细表报表导出'!$K:$K,7)=N$1)*('2-1 采购订单物料明细表报表导出'!$D:$D=$A541),'2-1 采购订单物料明细表报表导出'!$H:$H,0))</f>
        <v>0</v>
      </c>
      <c r="O541" s="23" cm="1">
        <f t="array" ref="O541">SUM(IF((LEFT('2-1 采购订单物料明细表报表导出'!$K:$K,7)=O$1)*('2-1 采购订单物料明细表报表导出'!$D:$D=$A541),'2-1 采购订单物料明细表报表导出'!$H:$H,0))</f>
        <v>0</v>
      </c>
    </row>
    <row r="542" ht="29" spans="1:15">
      <c r="A542" s="28" t="s">
        <v>3850</v>
      </c>
      <c r="B542" s="26" t="s">
        <v>1719</v>
      </c>
      <c r="C542" s="27" t="s">
        <v>3840</v>
      </c>
      <c r="D542" s="23" cm="1">
        <f t="array" ref="D542">SUM(IF((LEFT('2-1 采购订单物料明细表报表导出'!$K:$K,7)=D$1)*('2-1 采购订单物料明细表报表导出'!$D:$D=$A542),'2-1 采购订单物料明细表报表导出'!$H:$H,0))</f>
        <v>0</v>
      </c>
      <c r="E542" s="23" cm="1">
        <f t="array" ref="E542">SUM(IF((LEFT('2-1 采购订单物料明细表报表导出'!$K:$K,7)=E$1)*('2-1 采购订单物料明细表报表导出'!$D:$D=$A542),'2-1 采购订单物料明细表报表导出'!$H:$H,0))</f>
        <v>0</v>
      </c>
      <c r="F542" s="23" cm="1">
        <f t="array" ref="F542">SUM(IF((LEFT('2-1 采购订单物料明细表报表导出'!$K:$K,7)=F$1)*('2-1 采购订单物料明细表报表导出'!$D:$D=$A542),'2-1 采购订单物料明细表报表导出'!$H:$H,0))</f>
        <v>0</v>
      </c>
      <c r="G542" s="23" cm="1">
        <f t="array" ref="G542">SUM(IF((LEFT('2-1 采购订单物料明细表报表导出'!$K:$K,7)=G$1)*('2-1 采购订单物料明细表报表导出'!$D:$D=$A542),'2-1 采购订单物料明细表报表导出'!$H:$H,0))</f>
        <v>0</v>
      </c>
      <c r="H542" s="23" cm="1">
        <f t="array" ref="H542">SUM(IF((LEFT('2-1 采购订单物料明细表报表导出'!$K:$K,7)=H$1)*('2-1 采购订单物料明细表报表导出'!$D:$D=$A542),'2-1 采购订单物料明细表报表导出'!$H:$H,0))</f>
        <v>0</v>
      </c>
      <c r="I542" s="23" cm="1">
        <f t="array" ref="I542">SUM(IF((LEFT('2-1 采购订单物料明细表报表导出'!$K:$K,7)=I$1)*('2-1 采购订单物料明细表报表导出'!$D:$D=$A542),'2-1 采购订单物料明细表报表导出'!$H:$H,0))</f>
        <v>0</v>
      </c>
      <c r="J542" s="23" cm="1">
        <f t="array" ref="J542">SUM(IF((LEFT('2-1 采购订单物料明细表报表导出'!$K:$K,7)=J$1)*('2-1 采购订单物料明细表报表导出'!$D:$D=$A542),'2-1 采购订单物料明细表报表导出'!$H:$H,0))</f>
        <v>0</v>
      </c>
      <c r="K542" s="23" cm="1">
        <f t="array" ref="K542">SUM(IF((LEFT('2-1 采购订单物料明细表报表导出'!$K:$K,7)=K$1)*('2-1 采购订单物料明细表报表导出'!$D:$D=$A542),'2-1 采购订单物料明细表报表导出'!$H:$H,0))</f>
        <v>0</v>
      </c>
      <c r="L542" s="23" cm="1">
        <f t="array" ref="L542">SUM(IF((LEFT('2-1 采购订单物料明细表报表导出'!$K:$K,7)=L$1)*('2-1 采购订单物料明细表报表导出'!$D:$D=$A542),'2-1 采购订单物料明细表报表导出'!$H:$H,0))</f>
        <v>0</v>
      </c>
      <c r="M542" s="23" cm="1">
        <f t="array" ref="M542">SUM(IF((LEFT('2-1 采购订单物料明细表报表导出'!$K:$K,7)=M$1)*('2-1 采购订单物料明细表报表导出'!$D:$D=$A542),'2-1 采购订单物料明细表报表导出'!$H:$H,0))</f>
        <v>0</v>
      </c>
      <c r="N542" s="23" cm="1">
        <f t="array" ref="N542">SUM(IF((LEFT('2-1 采购订单物料明细表报表导出'!$K:$K,7)=N$1)*('2-1 采购订单物料明细表报表导出'!$D:$D=$A542),'2-1 采购订单物料明细表报表导出'!$H:$H,0))</f>
        <v>0</v>
      </c>
      <c r="O542" s="23" cm="1">
        <f t="array" ref="O542">SUM(IF((LEFT('2-1 采购订单物料明细表报表导出'!$K:$K,7)=O$1)*('2-1 采购订单物料明细表报表导出'!$D:$D=$A542),'2-1 采购订单物料明细表报表导出'!$H:$H,0))</f>
        <v>0</v>
      </c>
    </row>
    <row r="543" ht="29" spans="1:15">
      <c r="A543" s="28" t="s">
        <v>3851</v>
      </c>
      <c r="B543" s="26" t="s">
        <v>1719</v>
      </c>
      <c r="C543" s="27" t="s">
        <v>3840</v>
      </c>
      <c r="D543" s="23" cm="1">
        <f t="array" ref="D543">SUM(IF((LEFT('2-1 采购订单物料明细表报表导出'!$K:$K,7)=D$1)*('2-1 采购订单物料明细表报表导出'!$D:$D=$A543),'2-1 采购订单物料明细表报表导出'!$H:$H,0))</f>
        <v>0</v>
      </c>
      <c r="E543" s="23" cm="1">
        <f t="array" ref="E543">SUM(IF((LEFT('2-1 采购订单物料明细表报表导出'!$K:$K,7)=E$1)*('2-1 采购订单物料明细表报表导出'!$D:$D=$A543),'2-1 采购订单物料明细表报表导出'!$H:$H,0))</f>
        <v>0</v>
      </c>
      <c r="F543" s="23" cm="1">
        <f t="array" ref="F543">SUM(IF((LEFT('2-1 采购订单物料明细表报表导出'!$K:$K,7)=F$1)*('2-1 采购订单物料明细表报表导出'!$D:$D=$A543),'2-1 采购订单物料明细表报表导出'!$H:$H,0))</f>
        <v>0</v>
      </c>
      <c r="G543" s="23" cm="1">
        <f t="array" ref="G543">SUM(IF((LEFT('2-1 采购订单物料明细表报表导出'!$K:$K,7)=G$1)*('2-1 采购订单物料明细表报表导出'!$D:$D=$A543),'2-1 采购订单物料明细表报表导出'!$H:$H,0))</f>
        <v>0</v>
      </c>
      <c r="H543" s="23" cm="1">
        <f t="array" ref="H543">SUM(IF((LEFT('2-1 采购订单物料明细表报表导出'!$K:$K,7)=H$1)*('2-1 采购订单物料明细表报表导出'!$D:$D=$A543),'2-1 采购订单物料明细表报表导出'!$H:$H,0))</f>
        <v>0</v>
      </c>
      <c r="I543" s="23" cm="1">
        <f t="array" ref="I543">SUM(IF((LEFT('2-1 采购订单物料明细表报表导出'!$K:$K,7)=I$1)*('2-1 采购订单物料明细表报表导出'!$D:$D=$A543),'2-1 采购订单物料明细表报表导出'!$H:$H,0))</f>
        <v>0</v>
      </c>
      <c r="J543" s="23" cm="1">
        <f t="array" ref="J543">SUM(IF((LEFT('2-1 采购订单物料明细表报表导出'!$K:$K,7)=J$1)*('2-1 采购订单物料明细表报表导出'!$D:$D=$A543),'2-1 采购订单物料明细表报表导出'!$H:$H,0))</f>
        <v>0</v>
      </c>
      <c r="K543" s="23" cm="1">
        <f t="array" ref="K543">SUM(IF((LEFT('2-1 采购订单物料明细表报表导出'!$K:$K,7)=K$1)*('2-1 采购订单物料明细表报表导出'!$D:$D=$A543),'2-1 采购订单物料明细表报表导出'!$H:$H,0))</f>
        <v>0</v>
      </c>
      <c r="L543" s="23" cm="1">
        <f t="array" ref="L543">SUM(IF((LEFT('2-1 采购订单物料明细表报表导出'!$K:$K,7)=L$1)*('2-1 采购订单物料明细表报表导出'!$D:$D=$A543),'2-1 采购订单物料明细表报表导出'!$H:$H,0))</f>
        <v>0</v>
      </c>
      <c r="M543" s="23" cm="1">
        <f t="array" ref="M543">SUM(IF((LEFT('2-1 采购订单物料明细表报表导出'!$K:$K,7)=M$1)*('2-1 采购订单物料明细表报表导出'!$D:$D=$A543),'2-1 采购订单物料明细表报表导出'!$H:$H,0))</f>
        <v>0</v>
      </c>
      <c r="N543" s="23" cm="1">
        <f t="array" ref="N543">SUM(IF((LEFT('2-1 采购订单物料明细表报表导出'!$K:$K,7)=N$1)*('2-1 采购订单物料明细表报表导出'!$D:$D=$A543),'2-1 采购订单物料明细表报表导出'!$H:$H,0))</f>
        <v>0</v>
      </c>
      <c r="O543" s="23" cm="1">
        <f t="array" ref="O543">SUM(IF((LEFT('2-1 采购订单物料明细表报表导出'!$K:$K,7)=O$1)*('2-1 采购订单物料明细表报表导出'!$D:$D=$A543),'2-1 采购订单物料明细表报表导出'!$H:$H,0))</f>
        <v>0</v>
      </c>
    </row>
    <row r="544" ht="29" spans="1:15">
      <c r="A544" s="28" t="s">
        <v>3852</v>
      </c>
      <c r="B544" s="26" t="s">
        <v>1719</v>
      </c>
      <c r="C544" s="27" t="s">
        <v>3840</v>
      </c>
      <c r="D544" s="23" cm="1">
        <f t="array" ref="D544">SUM(IF((LEFT('2-1 采购订单物料明细表报表导出'!$K:$K,7)=D$1)*('2-1 采购订单物料明细表报表导出'!$D:$D=$A544),'2-1 采购订单物料明细表报表导出'!$H:$H,0))</f>
        <v>0</v>
      </c>
      <c r="E544" s="23" cm="1">
        <f t="array" ref="E544">SUM(IF((LEFT('2-1 采购订单物料明细表报表导出'!$K:$K,7)=E$1)*('2-1 采购订单物料明细表报表导出'!$D:$D=$A544),'2-1 采购订单物料明细表报表导出'!$H:$H,0))</f>
        <v>0</v>
      </c>
      <c r="F544" s="23" cm="1">
        <f t="array" ref="F544">SUM(IF((LEFT('2-1 采购订单物料明细表报表导出'!$K:$K,7)=F$1)*('2-1 采购订单物料明细表报表导出'!$D:$D=$A544),'2-1 采购订单物料明细表报表导出'!$H:$H,0))</f>
        <v>0</v>
      </c>
      <c r="G544" s="23" cm="1">
        <f t="array" ref="G544">SUM(IF((LEFT('2-1 采购订单物料明细表报表导出'!$K:$K,7)=G$1)*('2-1 采购订单物料明细表报表导出'!$D:$D=$A544),'2-1 采购订单物料明细表报表导出'!$H:$H,0))</f>
        <v>0</v>
      </c>
      <c r="H544" s="23" cm="1">
        <f t="array" ref="H544">SUM(IF((LEFT('2-1 采购订单物料明细表报表导出'!$K:$K,7)=H$1)*('2-1 采购订单物料明细表报表导出'!$D:$D=$A544),'2-1 采购订单物料明细表报表导出'!$H:$H,0))</f>
        <v>0</v>
      </c>
      <c r="I544" s="23" cm="1">
        <f t="array" ref="I544">SUM(IF((LEFT('2-1 采购订单物料明细表报表导出'!$K:$K,7)=I$1)*('2-1 采购订单物料明细表报表导出'!$D:$D=$A544),'2-1 采购订单物料明细表报表导出'!$H:$H,0))</f>
        <v>0</v>
      </c>
      <c r="J544" s="23" cm="1">
        <f t="array" ref="J544">SUM(IF((LEFT('2-1 采购订单物料明细表报表导出'!$K:$K,7)=J$1)*('2-1 采购订单物料明细表报表导出'!$D:$D=$A544),'2-1 采购订单物料明细表报表导出'!$H:$H,0))</f>
        <v>0</v>
      </c>
      <c r="K544" s="23" cm="1">
        <f t="array" ref="K544">SUM(IF((LEFT('2-1 采购订单物料明细表报表导出'!$K:$K,7)=K$1)*('2-1 采购订单物料明细表报表导出'!$D:$D=$A544),'2-1 采购订单物料明细表报表导出'!$H:$H,0))</f>
        <v>0</v>
      </c>
      <c r="L544" s="23" cm="1">
        <f t="array" ref="L544">SUM(IF((LEFT('2-1 采购订单物料明细表报表导出'!$K:$K,7)=L$1)*('2-1 采购订单物料明细表报表导出'!$D:$D=$A544),'2-1 采购订单物料明细表报表导出'!$H:$H,0))</f>
        <v>0</v>
      </c>
      <c r="M544" s="23" cm="1">
        <f t="array" ref="M544">SUM(IF((LEFT('2-1 采购订单物料明细表报表导出'!$K:$K,7)=M$1)*('2-1 采购订单物料明细表报表导出'!$D:$D=$A544),'2-1 采购订单物料明细表报表导出'!$H:$H,0))</f>
        <v>0</v>
      </c>
      <c r="N544" s="23" cm="1">
        <f t="array" ref="N544">SUM(IF((LEFT('2-1 采购订单物料明细表报表导出'!$K:$K,7)=N$1)*('2-1 采购订单物料明细表报表导出'!$D:$D=$A544),'2-1 采购订单物料明细表报表导出'!$H:$H,0))</f>
        <v>0</v>
      </c>
      <c r="O544" s="23" cm="1">
        <f t="array" ref="O544">SUM(IF((LEFT('2-1 采购订单物料明细表报表导出'!$K:$K,7)=O$1)*('2-1 采购订单物料明细表报表导出'!$D:$D=$A544),'2-1 采购订单物料明细表报表导出'!$H:$H,0))</f>
        <v>0</v>
      </c>
    </row>
    <row r="545" ht="29" spans="1:15">
      <c r="A545" s="28" t="s">
        <v>3853</v>
      </c>
      <c r="B545" s="26" t="s">
        <v>1719</v>
      </c>
      <c r="C545" s="27" t="s">
        <v>3840</v>
      </c>
      <c r="D545" s="23" cm="1">
        <f t="array" ref="D545">SUM(IF((LEFT('2-1 采购订单物料明细表报表导出'!$K:$K,7)=D$1)*('2-1 采购订单物料明细表报表导出'!$D:$D=$A545),'2-1 采购订单物料明细表报表导出'!$H:$H,0))</f>
        <v>0</v>
      </c>
      <c r="E545" s="23" cm="1">
        <f t="array" ref="E545">SUM(IF((LEFT('2-1 采购订单物料明细表报表导出'!$K:$K,7)=E$1)*('2-1 采购订单物料明细表报表导出'!$D:$D=$A545),'2-1 采购订单物料明细表报表导出'!$H:$H,0))</f>
        <v>0</v>
      </c>
      <c r="F545" s="23" cm="1">
        <f t="array" ref="F545">SUM(IF((LEFT('2-1 采购订单物料明细表报表导出'!$K:$K,7)=F$1)*('2-1 采购订单物料明细表报表导出'!$D:$D=$A545),'2-1 采购订单物料明细表报表导出'!$H:$H,0))</f>
        <v>0</v>
      </c>
      <c r="G545" s="23" cm="1">
        <f t="array" ref="G545">SUM(IF((LEFT('2-1 采购订单物料明细表报表导出'!$K:$K,7)=G$1)*('2-1 采购订单物料明细表报表导出'!$D:$D=$A545),'2-1 采购订单物料明细表报表导出'!$H:$H,0))</f>
        <v>0</v>
      </c>
      <c r="H545" s="23" cm="1">
        <f t="array" ref="H545">SUM(IF((LEFT('2-1 采购订单物料明细表报表导出'!$K:$K,7)=H$1)*('2-1 采购订单物料明细表报表导出'!$D:$D=$A545),'2-1 采购订单物料明细表报表导出'!$H:$H,0))</f>
        <v>0</v>
      </c>
      <c r="I545" s="23" cm="1">
        <f t="array" ref="I545">SUM(IF((LEFT('2-1 采购订单物料明细表报表导出'!$K:$K,7)=I$1)*('2-1 采购订单物料明细表报表导出'!$D:$D=$A545),'2-1 采购订单物料明细表报表导出'!$H:$H,0))</f>
        <v>0</v>
      </c>
      <c r="J545" s="23" cm="1">
        <f t="array" ref="J545">SUM(IF((LEFT('2-1 采购订单物料明细表报表导出'!$K:$K,7)=J$1)*('2-1 采购订单物料明细表报表导出'!$D:$D=$A545),'2-1 采购订单物料明细表报表导出'!$H:$H,0))</f>
        <v>0</v>
      </c>
      <c r="K545" s="23" cm="1">
        <f t="array" ref="K545">SUM(IF((LEFT('2-1 采购订单物料明细表报表导出'!$K:$K,7)=K$1)*('2-1 采购订单物料明细表报表导出'!$D:$D=$A545),'2-1 采购订单物料明细表报表导出'!$H:$H,0))</f>
        <v>0</v>
      </c>
      <c r="L545" s="23" cm="1">
        <f t="array" ref="L545">SUM(IF((LEFT('2-1 采购订单物料明细表报表导出'!$K:$K,7)=L$1)*('2-1 采购订单物料明细表报表导出'!$D:$D=$A545),'2-1 采购订单物料明细表报表导出'!$H:$H,0))</f>
        <v>0</v>
      </c>
      <c r="M545" s="23" cm="1">
        <f t="array" ref="M545">SUM(IF((LEFT('2-1 采购订单物料明细表报表导出'!$K:$K,7)=M$1)*('2-1 采购订单物料明细表报表导出'!$D:$D=$A545),'2-1 采购订单物料明细表报表导出'!$H:$H,0))</f>
        <v>0</v>
      </c>
      <c r="N545" s="23" cm="1">
        <f t="array" ref="N545">SUM(IF((LEFT('2-1 采购订单物料明细表报表导出'!$K:$K,7)=N$1)*('2-1 采购订单物料明细表报表导出'!$D:$D=$A545),'2-1 采购订单物料明细表报表导出'!$H:$H,0))</f>
        <v>0</v>
      </c>
      <c r="O545" s="23" cm="1">
        <f t="array" ref="O545">SUM(IF((LEFT('2-1 采购订单物料明细表报表导出'!$K:$K,7)=O$1)*('2-1 采购订单物料明细表报表导出'!$D:$D=$A545),'2-1 采购订单物料明细表报表导出'!$H:$H,0))</f>
        <v>0</v>
      </c>
    </row>
    <row r="546" ht="29" spans="1:15">
      <c r="A546" s="28" t="s">
        <v>3854</v>
      </c>
      <c r="B546" s="26" t="s">
        <v>1719</v>
      </c>
      <c r="C546" s="27" t="s">
        <v>3840</v>
      </c>
      <c r="D546" s="23" cm="1">
        <f t="array" ref="D546">SUM(IF((LEFT('2-1 采购订单物料明细表报表导出'!$K:$K,7)=D$1)*('2-1 采购订单物料明细表报表导出'!$D:$D=$A546),'2-1 采购订单物料明细表报表导出'!$H:$H,0))</f>
        <v>0</v>
      </c>
      <c r="E546" s="23" cm="1">
        <f t="array" ref="E546">SUM(IF((LEFT('2-1 采购订单物料明细表报表导出'!$K:$K,7)=E$1)*('2-1 采购订单物料明细表报表导出'!$D:$D=$A546),'2-1 采购订单物料明细表报表导出'!$H:$H,0))</f>
        <v>0</v>
      </c>
      <c r="F546" s="23" cm="1">
        <f t="array" ref="F546">SUM(IF((LEFT('2-1 采购订单物料明细表报表导出'!$K:$K,7)=F$1)*('2-1 采购订单物料明细表报表导出'!$D:$D=$A546),'2-1 采购订单物料明细表报表导出'!$H:$H,0))</f>
        <v>0</v>
      </c>
      <c r="G546" s="23" cm="1">
        <f t="array" ref="G546">SUM(IF((LEFT('2-1 采购订单物料明细表报表导出'!$K:$K,7)=G$1)*('2-1 采购订单物料明细表报表导出'!$D:$D=$A546),'2-1 采购订单物料明细表报表导出'!$H:$H,0))</f>
        <v>0</v>
      </c>
      <c r="H546" s="23" cm="1">
        <f t="array" ref="H546">SUM(IF((LEFT('2-1 采购订单物料明细表报表导出'!$K:$K,7)=H$1)*('2-1 采购订单物料明细表报表导出'!$D:$D=$A546),'2-1 采购订单物料明细表报表导出'!$H:$H,0))</f>
        <v>0</v>
      </c>
      <c r="I546" s="23" cm="1">
        <f t="array" ref="I546">SUM(IF((LEFT('2-1 采购订单物料明细表报表导出'!$K:$K,7)=I$1)*('2-1 采购订单物料明细表报表导出'!$D:$D=$A546),'2-1 采购订单物料明细表报表导出'!$H:$H,0))</f>
        <v>0</v>
      </c>
      <c r="J546" s="23" cm="1">
        <f t="array" ref="J546">SUM(IF((LEFT('2-1 采购订单物料明细表报表导出'!$K:$K,7)=J$1)*('2-1 采购订单物料明细表报表导出'!$D:$D=$A546),'2-1 采购订单物料明细表报表导出'!$H:$H,0))</f>
        <v>0</v>
      </c>
      <c r="K546" s="23" cm="1">
        <f t="array" ref="K546">SUM(IF((LEFT('2-1 采购订单物料明细表报表导出'!$K:$K,7)=K$1)*('2-1 采购订单物料明细表报表导出'!$D:$D=$A546),'2-1 采购订单物料明细表报表导出'!$H:$H,0))</f>
        <v>0</v>
      </c>
      <c r="L546" s="23" cm="1">
        <f t="array" ref="L546">SUM(IF((LEFT('2-1 采购订单物料明细表报表导出'!$K:$K,7)=L$1)*('2-1 采购订单物料明细表报表导出'!$D:$D=$A546),'2-1 采购订单物料明细表报表导出'!$H:$H,0))</f>
        <v>0</v>
      </c>
      <c r="M546" s="23" cm="1">
        <f t="array" ref="M546">SUM(IF((LEFT('2-1 采购订单物料明细表报表导出'!$K:$K,7)=M$1)*('2-1 采购订单物料明细表报表导出'!$D:$D=$A546),'2-1 采购订单物料明细表报表导出'!$H:$H,0))</f>
        <v>0</v>
      </c>
      <c r="N546" s="23" cm="1">
        <f t="array" ref="N546">SUM(IF((LEFT('2-1 采购订单物料明细表报表导出'!$K:$K,7)=N$1)*('2-1 采购订单物料明细表报表导出'!$D:$D=$A546),'2-1 采购订单物料明细表报表导出'!$H:$H,0))</f>
        <v>0</v>
      </c>
      <c r="O546" s="23" cm="1">
        <f t="array" ref="O546">SUM(IF((LEFT('2-1 采购订单物料明细表报表导出'!$K:$K,7)=O$1)*('2-1 采购订单物料明细表报表导出'!$D:$D=$A546),'2-1 采购订单物料明细表报表导出'!$H:$H,0))</f>
        <v>0</v>
      </c>
    </row>
    <row r="547" ht="29" spans="1:15">
      <c r="A547" s="20" t="s">
        <v>3855</v>
      </c>
      <c r="B547" s="26" t="s">
        <v>1859</v>
      </c>
      <c r="C547" s="27" t="s">
        <v>1860</v>
      </c>
      <c r="D547" s="23" cm="1">
        <f t="array" ref="D547">SUM(IF((LEFT('2-1 采购订单物料明细表报表导出'!$K:$K,7)=D$1)*('2-1 采购订单物料明细表报表导出'!$D:$D=$A547),'2-1 采购订单物料明细表报表导出'!$H:$H,0))</f>
        <v>0</v>
      </c>
      <c r="E547" s="23" cm="1">
        <f t="array" ref="E547">SUM(IF((LEFT('2-1 采购订单物料明细表报表导出'!$K:$K,7)=E$1)*('2-1 采购订单物料明细表报表导出'!$D:$D=$A547),'2-1 采购订单物料明细表报表导出'!$H:$H,0))</f>
        <v>0</v>
      </c>
      <c r="F547" s="23" cm="1">
        <f t="array" ref="F547">SUM(IF((LEFT('2-1 采购订单物料明细表报表导出'!$K:$K,7)=F$1)*('2-1 采购订单物料明细表报表导出'!$D:$D=$A547),'2-1 采购订单物料明细表报表导出'!$H:$H,0))</f>
        <v>0</v>
      </c>
      <c r="G547" s="23" cm="1">
        <f t="array" ref="G547">SUM(IF((LEFT('2-1 采购订单物料明细表报表导出'!$K:$K,7)=G$1)*('2-1 采购订单物料明细表报表导出'!$D:$D=$A547),'2-1 采购订单物料明细表报表导出'!$H:$H,0))</f>
        <v>0</v>
      </c>
      <c r="H547" s="23" cm="1">
        <f t="array" ref="H547">SUM(IF((LEFT('2-1 采购订单物料明细表报表导出'!$K:$K,7)=H$1)*('2-1 采购订单物料明细表报表导出'!$D:$D=$A547),'2-1 采购订单物料明细表报表导出'!$H:$H,0))</f>
        <v>0</v>
      </c>
      <c r="I547" s="23" cm="1">
        <f t="array" ref="I547">SUM(IF((LEFT('2-1 采购订单物料明细表报表导出'!$K:$K,7)=I$1)*('2-1 采购订单物料明细表报表导出'!$D:$D=$A547),'2-1 采购订单物料明细表报表导出'!$H:$H,0))</f>
        <v>0</v>
      </c>
      <c r="J547" s="23" cm="1">
        <f t="array" ref="J547">SUM(IF((LEFT('2-1 采购订单物料明细表报表导出'!$K:$K,7)=J$1)*('2-1 采购订单物料明细表报表导出'!$D:$D=$A547),'2-1 采购订单物料明细表报表导出'!$H:$H,0))</f>
        <v>0</v>
      </c>
      <c r="K547" s="23" cm="1">
        <f t="array" ref="K547">SUM(IF((LEFT('2-1 采购订单物料明细表报表导出'!$K:$K,7)=K$1)*('2-1 采购订单物料明细表报表导出'!$D:$D=$A547),'2-1 采购订单物料明细表报表导出'!$H:$H,0))</f>
        <v>0</v>
      </c>
      <c r="L547" s="23" cm="1">
        <f t="array" ref="L547">SUM(IF((LEFT('2-1 采购订单物料明细表报表导出'!$K:$K,7)=L$1)*('2-1 采购订单物料明细表报表导出'!$D:$D=$A547),'2-1 采购订单物料明细表报表导出'!$H:$H,0))</f>
        <v>0</v>
      </c>
      <c r="M547" s="23" cm="1">
        <f t="array" ref="M547">SUM(IF((LEFT('2-1 采购订单物料明细表报表导出'!$K:$K,7)=M$1)*('2-1 采购订单物料明细表报表导出'!$D:$D=$A547),'2-1 采购订单物料明细表报表导出'!$H:$H,0))</f>
        <v>0</v>
      </c>
      <c r="N547" s="23" cm="1">
        <f t="array" ref="N547">SUM(IF((LEFT('2-1 采购订单物料明细表报表导出'!$K:$K,7)=N$1)*('2-1 采购订单物料明细表报表导出'!$D:$D=$A547),'2-1 采购订单物料明细表报表导出'!$H:$H,0))</f>
        <v>0</v>
      </c>
      <c r="O547" s="23" cm="1">
        <f t="array" ref="O547">SUM(IF((LEFT('2-1 采购订单物料明细表报表导出'!$K:$K,7)=O$1)*('2-1 采购订单物料明细表报表导出'!$D:$D=$A547),'2-1 采购订单物料明细表报表导出'!$H:$H,0))</f>
        <v>0</v>
      </c>
    </row>
    <row r="548" ht="29" spans="1:15">
      <c r="A548" s="20" t="s">
        <v>3856</v>
      </c>
      <c r="B548" s="26" t="s">
        <v>1859</v>
      </c>
      <c r="C548" s="27" t="s">
        <v>1860</v>
      </c>
      <c r="D548" s="23" cm="1">
        <f t="array" ref="D548">SUM(IF((LEFT('2-1 采购订单物料明细表报表导出'!$K:$K,7)=D$1)*('2-1 采购订单物料明细表报表导出'!$D:$D=$A548),'2-1 采购订单物料明细表报表导出'!$H:$H,0))</f>
        <v>0</v>
      </c>
      <c r="E548" s="23" cm="1">
        <f t="array" ref="E548">SUM(IF((LEFT('2-1 采购订单物料明细表报表导出'!$K:$K,7)=E$1)*('2-1 采购订单物料明细表报表导出'!$D:$D=$A548),'2-1 采购订单物料明细表报表导出'!$H:$H,0))</f>
        <v>0</v>
      </c>
      <c r="F548" s="23" cm="1">
        <f t="array" ref="F548">SUM(IF((LEFT('2-1 采购订单物料明细表报表导出'!$K:$K,7)=F$1)*('2-1 采购订单物料明细表报表导出'!$D:$D=$A548),'2-1 采购订单物料明细表报表导出'!$H:$H,0))</f>
        <v>0</v>
      </c>
      <c r="G548" s="23" cm="1">
        <f t="array" ref="G548">SUM(IF((LEFT('2-1 采购订单物料明细表报表导出'!$K:$K,7)=G$1)*('2-1 采购订单物料明细表报表导出'!$D:$D=$A548),'2-1 采购订单物料明细表报表导出'!$H:$H,0))</f>
        <v>0</v>
      </c>
      <c r="H548" s="23" cm="1">
        <f t="array" ref="H548">SUM(IF((LEFT('2-1 采购订单物料明细表报表导出'!$K:$K,7)=H$1)*('2-1 采购订单物料明细表报表导出'!$D:$D=$A548),'2-1 采购订单物料明细表报表导出'!$H:$H,0))</f>
        <v>0</v>
      </c>
      <c r="I548" s="23" cm="1">
        <f t="array" ref="I548">SUM(IF((LEFT('2-1 采购订单物料明细表报表导出'!$K:$K,7)=I$1)*('2-1 采购订单物料明细表报表导出'!$D:$D=$A548),'2-1 采购订单物料明细表报表导出'!$H:$H,0))</f>
        <v>0</v>
      </c>
      <c r="J548" s="23" cm="1">
        <f t="array" ref="J548">SUM(IF((LEFT('2-1 采购订单物料明细表报表导出'!$K:$K,7)=J$1)*('2-1 采购订单物料明细表报表导出'!$D:$D=$A548),'2-1 采购订单物料明细表报表导出'!$H:$H,0))</f>
        <v>0</v>
      </c>
      <c r="K548" s="23" cm="1">
        <f t="array" ref="K548">SUM(IF((LEFT('2-1 采购订单物料明细表报表导出'!$K:$K,7)=K$1)*('2-1 采购订单物料明细表报表导出'!$D:$D=$A548),'2-1 采购订单物料明细表报表导出'!$H:$H,0))</f>
        <v>0</v>
      </c>
      <c r="L548" s="23" cm="1">
        <f t="array" ref="L548">SUM(IF((LEFT('2-1 采购订单物料明细表报表导出'!$K:$K,7)=L$1)*('2-1 采购订单物料明细表报表导出'!$D:$D=$A548),'2-1 采购订单物料明细表报表导出'!$H:$H,0))</f>
        <v>0</v>
      </c>
      <c r="M548" s="23" cm="1">
        <f t="array" ref="M548">SUM(IF((LEFT('2-1 采购订单物料明细表报表导出'!$K:$K,7)=M$1)*('2-1 采购订单物料明细表报表导出'!$D:$D=$A548),'2-1 采购订单物料明细表报表导出'!$H:$H,0))</f>
        <v>0</v>
      </c>
      <c r="N548" s="23" cm="1">
        <f t="array" ref="N548">SUM(IF((LEFT('2-1 采购订单物料明细表报表导出'!$K:$K,7)=N$1)*('2-1 采购订单物料明细表报表导出'!$D:$D=$A548),'2-1 采购订单物料明细表报表导出'!$H:$H,0))</f>
        <v>0</v>
      </c>
      <c r="O548" s="23" cm="1">
        <f t="array" ref="O548">SUM(IF((LEFT('2-1 采购订单物料明细表报表导出'!$K:$K,7)=O$1)*('2-1 采购订单物料明细表报表导出'!$D:$D=$A548),'2-1 采购订单物料明细表报表导出'!$H:$H,0))</f>
        <v>0</v>
      </c>
    </row>
    <row r="549" ht="29" spans="1:15">
      <c r="A549" s="20" t="s">
        <v>3857</v>
      </c>
      <c r="B549" s="26" t="s">
        <v>1859</v>
      </c>
      <c r="C549" s="27" t="s">
        <v>1860</v>
      </c>
      <c r="D549" s="23" cm="1">
        <f t="array" ref="D549">SUM(IF((LEFT('2-1 采购订单物料明细表报表导出'!$K:$K,7)=D$1)*('2-1 采购订单物料明细表报表导出'!$D:$D=$A549),'2-1 采购订单物料明细表报表导出'!$H:$H,0))</f>
        <v>0</v>
      </c>
      <c r="E549" s="23" cm="1">
        <f t="array" ref="E549">SUM(IF((LEFT('2-1 采购订单物料明细表报表导出'!$K:$K,7)=E$1)*('2-1 采购订单物料明细表报表导出'!$D:$D=$A549),'2-1 采购订单物料明细表报表导出'!$H:$H,0))</f>
        <v>0</v>
      </c>
      <c r="F549" s="23" cm="1">
        <f t="array" ref="F549">SUM(IF((LEFT('2-1 采购订单物料明细表报表导出'!$K:$K,7)=F$1)*('2-1 采购订单物料明细表报表导出'!$D:$D=$A549),'2-1 采购订单物料明细表报表导出'!$H:$H,0))</f>
        <v>0</v>
      </c>
      <c r="G549" s="23" cm="1">
        <f t="array" ref="G549">SUM(IF((LEFT('2-1 采购订单物料明细表报表导出'!$K:$K,7)=G$1)*('2-1 采购订单物料明细表报表导出'!$D:$D=$A549),'2-1 采购订单物料明细表报表导出'!$H:$H,0))</f>
        <v>0</v>
      </c>
      <c r="H549" s="23" cm="1">
        <f t="array" ref="H549">SUM(IF((LEFT('2-1 采购订单物料明细表报表导出'!$K:$K,7)=H$1)*('2-1 采购订单物料明细表报表导出'!$D:$D=$A549),'2-1 采购订单物料明细表报表导出'!$H:$H,0))</f>
        <v>0</v>
      </c>
      <c r="I549" s="23" cm="1">
        <f t="array" ref="I549">SUM(IF((LEFT('2-1 采购订单物料明细表报表导出'!$K:$K,7)=I$1)*('2-1 采购订单物料明细表报表导出'!$D:$D=$A549),'2-1 采购订单物料明细表报表导出'!$H:$H,0))</f>
        <v>0</v>
      </c>
      <c r="J549" s="23" cm="1">
        <f t="array" ref="J549">SUM(IF((LEFT('2-1 采购订单物料明细表报表导出'!$K:$K,7)=J$1)*('2-1 采购订单物料明细表报表导出'!$D:$D=$A549),'2-1 采购订单物料明细表报表导出'!$H:$H,0))</f>
        <v>0</v>
      </c>
      <c r="K549" s="23" cm="1">
        <f t="array" ref="K549">SUM(IF((LEFT('2-1 采购订单物料明细表报表导出'!$K:$K,7)=K$1)*('2-1 采购订单物料明细表报表导出'!$D:$D=$A549),'2-1 采购订单物料明细表报表导出'!$H:$H,0))</f>
        <v>0</v>
      </c>
      <c r="L549" s="23" cm="1">
        <f t="array" ref="L549">SUM(IF((LEFT('2-1 采购订单物料明细表报表导出'!$K:$K,7)=L$1)*('2-1 采购订单物料明细表报表导出'!$D:$D=$A549),'2-1 采购订单物料明细表报表导出'!$H:$H,0))</f>
        <v>0</v>
      </c>
      <c r="M549" s="23" cm="1">
        <f t="array" ref="M549">SUM(IF((LEFT('2-1 采购订单物料明细表报表导出'!$K:$K,7)=M$1)*('2-1 采购订单物料明细表报表导出'!$D:$D=$A549),'2-1 采购订单物料明细表报表导出'!$H:$H,0))</f>
        <v>0</v>
      </c>
      <c r="N549" s="23" cm="1">
        <f t="array" ref="N549">SUM(IF((LEFT('2-1 采购订单物料明细表报表导出'!$K:$K,7)=N$1)*('2-1 采购订单物料明细表报表导出'!$D:$D=$A549),'2-1 采购订单物料明细表报表导出'!$H:$H,0))</f>
        <v>0</v>
      </c>
      <c r="O549" s="23" cm="1">
        <f t="array" ref="O549">SUM(IF((LEFT('2-1 采购订单物料明细表报表导出'!$K:$K,7)=O$1)*('2-1 采购订单物料明细表报表导出'!$D:$D=$A549),'2-1 采购订单物料明细表报表导出'!$H:$H,0))</f>
        <v>0</v>
      </c>
    </row>
    <row r="550" ht="29" spans="1:15">
      <c r="A550" s="20" t="s">
        <v>3858</v>
      </c>
      <c r="B550" s="26" t="s">
        <v>1859</v>
      </c>
      <c r="C550" s="27" t="s">
        <v>1860</v>
      </c>
      <c r="D550" s="23" cm="1">
        <f t="array" ref="D550">SUM(IF((LEFT('2-1 采购订单物料明细表报表导出'!$K:$K,7)=D$1)*('2-1 采购订单物料明细表报表导出'!$D:$D=$A550),'2-1 采购订单物料明细表报表导出'!$H:$H,0))</f>
        <v>0</v>
      </c>
      <c r="E550" s="23" cm="1">
        <f t="array" ref="E550">SUM(IF((LEFT('2-1 采购订单物料明细表报表导出'!$K:$K,7)=E$1)*('2-1 采购订单物料明细表报表导出'!$D:$D=$A550),'2-1 采购订单物料明细表报表导出'!$H:$H,0))</f>
        <v>0</v>
      </c>
      <c r="F550" s="23" cm="1">
        <f t="array" ref="F550">SUM(IF((LEFT('2-1 采购订单物料明细表报表导出'!$K:$K,7)=F$1)*('2-1 采购订单物料明细表报表导出'!$D:$D=$A550),'2-1 采购订单物料明细表报表导出'!$H:$H,0))</f>
        <v>0</v>
      </c>
      <c r="G550" s="23" cm="1">
        <f t="array" ref="G550">SUM(IF((LEFT('2-1 采购订单物料明细表报表导出'!$K:$K,7)=G$1)*('2-1 采购订单物料明细表报表导出'!$D:$D=$A550),'2-1 采购订单物料明细表报表导出'!$H:$H,0))</f>
        <v>0</v>
      </c>
      <c r="H550" s="23" cm="1">
        <f t="array" ref="H550">SUM(IF((LEFT('2-1 采购订单物料明细表报表导出'!$K:$K,7)=H$1)*('2-1 采购订单物料明细表报表导出'!$D:$D=$A550),'2-1 采购订单物料明细表报表导出'!$H:$H,0))</f>
        <v>0</v>
      </c>
      <c r="I550" s="23" cm="1">
        <f t="array" ref="I550">SUM(IF((LEFT('2-1 采购订单物料明细表报表导出'!$K:$K,7)=I$1)*('2-1 采购订单物料明细表报表导出'!$D:$D=$A550),'2-1 采购订单物料明细表报表导出'!$H:$H,0))</f>
        <v>0</v>
      </c>
      <c r="J550" s="23" cm="1">
        <f t="array" ref="J550">SUM(IF((LEFT('2-1 采购订单物料明细表报表导出'!$K:$K,7)=J$1)*('2-1 采购订单物料明细表报表导出'!$D:$D=$A550),'2-1 采购订单物料明细表报表导出'!$H:$H,0))</f>
        <v>0</v>
      </c>
      <c r="K550" s="23" cm="1">
        <f t="array" ref="K550">SUM(IF((LEFT('2-1 采购订单物料明细表报表导出'!$K:$K,7)=K$1)*('2-1 采购订单物料明细表报表导出'!$D:$D=$A550),'2-1 采购订单物料明细表报表导出'!$H:$H,0))</f>
        <v>0</v>
      </c>
      <c r="L550" s="23" cm="1">
        <f t="array" ref="L550">SUM(IF((LEFT('2-1 采购订单物料明细表报表导出'!$K:$K,7)=L$1)*('2-1 采购订单物料明细表报表导出'!$D:$D=$A550),'2-1 采购订单物料明细表报表导出'!$H:$H,0))</f>
        <v>0</v>
      </c>
      <c r="M550" s="23" cm="1">
        <f t="array" ref="M550">SUM(IF((LEFT('2-1 采购订单物料明细表报表导出'!$K:$K,7)=M$1)*('2-1 采购订单物料明细表报表导出'!$D:$D=$A550),'2-1 采购订单物料明细表报表导出'!$H:$H,0))</f>
        <v>0</v>
      </c>
      <c r="N550" s="23" cm="1">
        <f t="array" ref="N550">SUM(IF((LEFT('2-1 采购订单物料明细表报表导出'!$K:$K,7)=N$1)*('2-1 采购订单物料明细表报表导出'!$D:$D=$A550),'2-1 采购订单物料明细表报表导出'!$H:$H,0))</f>
        <v>0</v>
      </c>
      <c r="O550" s="23" cm="1">
        <f t="array" ref="O550">SUM(IF((LEFT('2-1 采购订单物料明细表报表导出'!$K:$K,7)=O$1)*('2-1 采购订单物料明细表报表导出'!$D:$D=$A550),'2-1 采购订单物料明细表报表导出'!$H:$H,0))</f>
        <v>0</v>
      </c>
    </row>
    <row r="551" ht="29" spans="1:15">
      <c r="A551" s="20" t="s">
        <v>3859</v>
      </c>
      <c r="B551" s="26" t="s">
        <v>1859</v>
      </c>
      <c r="C551" s="27" t="s">
        <v>1860</v>
      </c>
      <c r="D551" s="23" cm="1">
        <f t="array" ref="D551">SUM(IF((LEFT('2-1 采购订单物料明细表报表导出'!$K:$K,7)=D$1)*('2-1 采购订单物料明细表报表导出'!$D:$D=$A551),'2-1 采购订单物料明细表报表导出'!$H:$H,0))</f>
        <v>0</v>
      </c>
      <c r="E551" s="23" cm="1">
        <f t="array" ref="E551">SUM(IF((LEFT('2-1 采购订单物料明细表报表导出'!$K:$K,7)=E$1)*('2-1 采购订单物料明细表报表导出'!$D:$D=$A551),'2-1 采购订单物料明细表报表导出'!$H:$H,0))</f>
        <v>0</v>
      </c>
      <c r="F551" s="23" cm="1">
        <f t="array" ref="F551">SUM(IF((LEFT('2-1 采购订单物料明细表报表导出'!$K:$K,7)=F$1)*('2-1 采购订单物料明细表报表导出'!$D:$D=$A551),'2-1 采购订单物料明细表报表导出'!$H:$H,0))</f>
        <v>0</v>
      </c>
      <c r="G551" s="23" cm="1">
        <f t="array" ref="G551">SUM(IF((LEFT('2-1 采购订单物料明细表报表导出'!$K:$K,7)=G$1)*('2-1 采购订单物料明细表报表导出'!$D:$D=$A551),'2-1 采购订单物料明细表报表导出'!$H:$H,0))</f>
        <v>0</v>
      </c>
      <c r="H551" s="23" cm="1">
        <f t="array" ref="H551">SUM(IF((LEFT('2-1 采购订单物料明细表报表导出'!$K:$K,7)=H$1)*('2-1 采购订单物料明细表报表导出'!$D:$D=$A551),'2-1 采购订单物料明细表报表导出'!$H:$H,0))</f>
        <v>0</v>
      </c>
      <c r="I551" s="23" cm="1">
        <f t="array" ref="I551">SUM(IF((LEFT('2-1 采购订单物料明细表报表导出'!$K:$K,7)=I$1)*('2-1 采购订单物料明细表报表导出'!$D:$D=$A551),'2-1 采购订单物料明细表报表导出'!$H:$H,0))</f>
        <v>0</v>
      </c>
      <c r="J551" s="23" cm="1">
        <f t="array" ref="J551">SUM(IF((LEFT('2-1 采购订单物料明细表报表导出'!$K:$K,7)=J$1)*('2-1 采购订单物料明细表报表导出'!$D:$D=$A551),'2-1 采购订单物料明细表报表导出'!$H:$H,0))</f>
        <v>0</v>
      </c>
      <c r="K551" s="23" cm="1">
        <f t="array" ref="K551">SUM(IF((LEFT('2-1 采购订单物料明细表报表导出'!$K:$K,7)=K$1)*('2-1 采购订单物料明细表报表导出'!$D:$D=$A551),'2-1 采购订单物料明细表报表导出'!$H:$H,0))</f>
        <v>0</v>
      </c>
      <c r="L551" s="23" cm="1">
        <f t="array" ref="L551">SUM(IF((LEFT('2-1 采购订单物料明细表报表导出'!$K:$K,7)=L$1)*('2-1 采购订单物料明细表报表导出'!$D:$D=$A551),'2-1 采购订单物料明细表报表导出'!$H:$H,0))</f>
        <v>0</v>
      </c>
      <c r="M551" s="23" cm="1">
        <f t="array" ref="M551">SUM(IF((LEFT('2-1 采购订单物料明细表报表导出'!$K:$K,7)=M$1)*('2-1 采购订单物料明细表报表导出'!$D:$D=$A551),'2-1 采购订单物料明细表报表导出'!$H:$H,0))</f>
        <v>0</v>
      </c>
      <c r="N551" s="23" cm="1">
        <f t="array" ref="N551">SUM(IF((LEFT('2-1 采购订单物料明细表报表导出'!$K:$K,7)=N$1)*('2-1 采购订单物料明细表报表导出'!$D:$D=$A551),'2-1 采购订单物料明细表报表导出'!$H:$H,0))</f>
        <v>0</v>
      </c>
      <c r="O551" s="23" cm="1">
        <f t="array" ref="O551">SUM(IF((LEFT('2-1 采购订单物料明细表报表导出'!$K:$K,7)=O$1)*('2-1 采购订单物料明细表报表导出'!$D:$D=$A551),'2-1 采购订单物料明细表报表导出'!$H:$H,0))</f>
        <v>0</v>
      </c>
    </row>
    <row r="552" ht="29" spans="1:15">
      <c r="A552" s="20" t="s">
        <v>3860</v>
      </c>
      <c r="B552" s="26" t="s">
        <v>1859</v>
      </c>
      <c r="C552" s="27" t="s">
        <v>1860</v>
      </c>
      <c r="D552" s="23" cm="1">
        <f t="array" ref="D552">SUM(IF((LEFT('2-1 采购订单物料明细表报表导出'!$K:$K,7)=D$1)*('2-1 采购订单物料明细表报表导出'!$D:$D=$A552),'2-1 采购订单物料明细表报表导出'!$H:$H,0))</f>
        <v>0</v>
      </c>
      <c r="E552" s="23" cm="1">
        <f t="array" ref="E552">SUM(IF((LEFT('2-1 采购订单物料明细表报表导出'!$K:$K,7)=E$1)*('2-1 采购订单物料明细表报表导出'!$D:$D=$A552),'2-1 采购订单物料明细表报表导出'!$H:$H,0))</f>
        <v>0</v>
      </c>
      <c r="F552" s="23" cm="1">
        <f t="array" ref="F552">SUM(IF((LEFT('2-1 采购订单物料明细表报表导出'!$K:$K,7)=F$1)*('2-1 采购订单物料明细表报表导出'!$D:$D=$A552),'2-1 采购订单物料明细表报表导出'!$H:$H,0))</f>
        <v>0</v>
      </c>
      <c r="G552" s="23" cm="1">
        <f t="array" ref="G552">SUM(IF((LEFT('2-1 采购订单物料明细表报表导出'!$K:$K,7)=G$1)*('2-1 采购订单物料明细表报表导出'!$D:$D=$A552),'2-1 采购订单物料明细表报表导出'!$H:$H,0))</f>
        <v>0</v>
      </c>
      <c r="H552" s="23" cm="1">
        <f t="array" ref="H552">SUM(IF((LEFT('2-1 采购订单物料明细表报表导出'!$K:$K,7)=H$1)*('2-1 采购订单物料明细表报表导出'!$D:$D=$A552),'2-1 采购订单物料明细表报表导出'!$H:$H,0))</f>
        <v>0</v>
      </c>
      <c r="I552" s="23" cm="1">
        <f t="array" ref="I552">SUM(IF((LEFT('2-1 采购订单物料明细表报表导出'!$K:$K,7)=I$1)*('2-1 采购订单物料明细表报表导出'!$D:$D=$A552),'2-1 采购订单物料明细表报表导出'!$H:$H,0))</f>
        <v>0</v>
      </c>
      <c r="J552" s="23" cm="1">
        <f t="array" ref="J552">SUM(IF((LEFT('2-1 采购订单物料明细表报表导出'!$K:$K,7)=J$1)*('2-1 采购订单物料明细表报表导出'!$D:$D=$A552),'2-1 采购订单物料明细表报表导出'!$H:$H,0))</f>
        <v>0</v>
      </c>
      <c r="K552" s="23" cm="1">
        <f t="array" ref="K552">SUM(IF((LEFT('2-1 采购订单物料明细表报表导出'!$K:$K,7)=K$1)*('2-1 采购订单物料明细表报表导出'!$D:$D=$A552),'2-1 采购订单物料明细表报表导出'!$H:$H,0))</f>
        <v>0</v>
      </c>
      <c r="L552" s="23" cm="1">
        <f t="array" ref="L552">SUM(IF((LEFT('2-1 采购订单物料明细表报表导出'!$K:$K,7)=L$1)*('2-1 采购订单物料明细表报表导出'!$D:$D=$A552),'2-1 采购订单物料明细表报表导出'!$H:$H,0))</f>
        <v>0</v>
      </c>
      <c r="M552" s="23" cm="1">
        <f t="array" ref="M552">SUM(IF((LEFT('2-1 采购订单物料明细表报表导出'!$K:$K,7)=M$1)*('2-1 采购订单物料明细表报表导出'!$D:$D=$A552),'2-1 采购订单物料明细表报表导出'!$H:$H,0))</f>
        <v>0</v>
      </c>
      <c r="N552" s="23" cm="1">
        <f t="array" ref="N552">SUM(IF((LEFT('2-1 采购订单物料明细表报表导出'!$K:$K,7)=N$1)*('2-1 采购订单物料明细表报表导出'!$D:$D=$A552),'2-1 采购订单物料明细表报表导出'!$H:$H,0))</f>
        <v>0</v>
      </c>
      <c r="O552" s="23" cm="1">
        <f t="array" ref="O552">SUM(IF((LEFT('2-1 采购订单物料明细表报表导出'!$K:$K,7)=O$1)*('2-1 采购订单物料明细表报表导出'!$D:$D=$A552),'2-1 采购订单物料明细表报表导出'!$H:$H,0))</f>
        <v>0</v>
      </c>
    </row>
    <row r="553" ht="29" spans="1:15">
      <c r="A553" s="20" t="s">
        <v>3861</v>
      </c>
      <c r="B553" s="26" t="s">
        <v>1859</v>
      </c>
      <c r="C553" s="27" t="s">
        <v>1860</v>
      </c>
      <c r="D553" s="23" cm="1">
        <f t="array" ref="D553">SUM(IF((LEFT('2-1 采购订单物料明细表报表导出'!$K:$K,7)=D$1)*('2-1 采购订单物料明细表报表导出'!$D:$D=$A553),'2-1 采购订单物料明细表报表导出'!$H:$H,0))</f>
        <v>0</v>
      </c>
      <c r="E553" s="23" cm="1">
        <f t="array" ref="E553">SUM(IF((LEFT('2-1 采购订单物料明细表报表导出'!$K:$K,7)=E$1)*('2-1 采购订单物料明细表报表导出'!$D:$D=$A553),'2-1 采购订单物料明细表报表导出'!$H:$H,0))</f>
        <v>0</v>
      </c>
      <c r="F553" s="23" cm="1">
        <f t="array" ref="F553">SUM(IF((LEFT('2-1 采购订单物料明细表报表导出'!$K:$K,7)=F$1)*('2-1 采购订单物料明细表报表导出'!$D:$D=$A553),'2-1 采购订单物料明细表报表导出'!$H:$H,0))</f>
        <v>0</v>
      </c>
      <c r="G553" s="23" cm="1">
        <f t="array" ref="G553">SUM(IF((LEFT('2-1 采购订单物料明细表报表导出'!$K:$K,7)=G$1)*('2-1 采购订单物料明细表报表导出'!$D:$D=$A553),'2-1 采购订单物料明细表报表导出'!$H:$H,0))</f>
        <v>0</v>
      </c>
      <c r="H553" s="23" cm="1">
        <f t="array" ref="H553">SUM(IF((LEFT('2-1 采购订单物料明细表报表导出'!$K:$K,7)=H$1)*('2-1 采购订单物料明细表报表导出'!$D:$D=$A553),'2-1 采购订单物料明细表报表导出'!$H:$H,0))</f>
        <v>0</v>
      </c>
      <c r="I553" s="23" cm="1">
        <f t="array" ref="I553">SUM(IF((LEFT('2-1 采购订单物料明细表报表导出'!$K:$K,7)=I$1)*('2-1 采购订单物料明细表报表导出'!$D:$D=$A553),'2-1 采购订单物料明细表报表导出'!$H:$H,0))</f>
        <v>0</v>
      </c>
      <c r="J553" s="23" cm="1">
        <f t="array" ref="J553">SUM(IF((LEFT('2-1 采购订单物料明细表报表导出'!$K:$K,7)=J$1)*('2-1 采购订单物料明细表报表导出'!$D:$D=$A553),'2-1 采购订单物料明细表报表导出'!$H:$H,0))</f>
        <v>0</v>
      </c>
      <c r="K553" s="23" cm="1">
        <f t="array" ref="K553">SUM(IF((LEFT('2-1 采购订单物料明细表报表导出'!$K:$K,7)=K$1)*('2-1 采购订单物料明细表报表导出'!$D:$D=$A553),'2-1 采购订单物料明细表报表导出'!$H:$H,0))</f>
        <v>0</v>
      </c>
      <c r="L553" s="23" cm="1">
        <f t="array" ref="L553">SUM(IF((LEFT('2-1 采购订单物料明细表报表导出'!$K:$K,7)=L$1)*('2-1 采购订单物料明细表报表导出'!$D:$D=$A553),'2-1 采购订单物料明细表报表导出'!$H:$H,0))</f>
        <v>0</v>
      </c>
      <c r="M553" s="23" cm="1">
        <f t="array" ref="M553">SUM(IF((LEFT('2-1 采购订单物料明细表报表导出'!$K:$K,7)=M$1)*('2-1 采购订单物料明细表报表导出'!$D:$D=$A553),'2-1 采购订单物料明细表报表导出'!$H:$H,0))</f>
        <v>0</v>
      </c>
      <c r="N553" s="23" cm="1">
        <f t="array" ref="N553">SUM(IF((LEFT('2-1 采购订单物料明细表报表导出'!$K:$K,7)=N$1)*('2-1 采购订单物料明细表报表导出'!$D:$D=$A553),'2-1 采购订单物料明细表报表导出'!$H:$H,0))</f>
        <v>0</v>
      </c>
      <c r="O553" s="23" cm="1">
        <f t="array" ref="O553">SUM(IF((LEFT('2-1 采购订单物料明细表报表导出'!$K:$K,7)=O$1)*('2-1 采购订单物料明细表报表导出'!$D:$D=$A553),'2-1 采购订单物料明细表报表导出'!$H:$H,0))</f>
        <v>0</v>
      </c>
    </row>
    <row r="554" ht="29" spans="1:15">
      <c r="A554" s="28" t="s">
        <v>3862</v>
      </c>
      <c r="B554" s="26" t="s">
        <v>1847</v>
      </c>
      <c r="C554" s="27" t="s">
        <v>1848</v>
      </c>
      <c r="D554" s="23" cm="1">
        <f t="array" ref="D554">SUM(IF((LEFT('2-1 采购订单物料明细表报表导出'!$K:$K,7)=D$1)*('2-1 采购订单物料明细表报表导出'!$D:$D=$A554),'2-1 采购订单物料明细表报表导出'!$H:$H,0))</f>
        <v>0</v>
      </c>
      <c r="E554" s="23" cm="1">
        <f t="array" ref="E554">SUM(IF((LEFT('2-1 采购订单物料明细表报表导出'!$K:$K,7)=E$1)*('2-1 采购订单物料明细表报表导出'!$D:$D=$A554),'2-1 采购订单物料明细表报表导出'!$H:$H,0))</f>
        <v>0</v>
      </c>
      <c r="F554" s="23" cm="1">
        <f t="array" ref="F554">SUM(IF((LEFT('2-1 采购订单物料明细表报表导出'!$K:$K,7)=F$1)*('2-1 采购订单物料明细表报表导出'!$D:$D=$A554),'2-1 采购订单物料明细表报表导出'!$H:$H,0))</f>
        <v>0</v>
      </c>
      <c r="G554" s="23" cm="1">
        <f t="array" ref="G554">SUM(IF((LEFT('2-1 采购订单物料明细表报表导出'!$K:$K,7)=G$1)*('2-1 采购订单物料明细表报表导出'!$D:$D=$A554),'2-1 采购订单物料明细表报表导出'!$H:$H,0))</f>
        <v>0</v>
      </c>
      <c r="H554" s="23" cm="1">
        <f t="array" ref="H554">SUM(IF((LEFT('2-1 采购订单物料明细表报表导出'!$K:$K,7)=H$1)*('2-1 采购订单物料明细表报表导出'!$D:$D=$A554),'2-1 采购订单物料明细表报表导出'!$H:$H,0))</f>
        <v>0</v>
      </c>
      <c r="I554" s="23" cm="1">
        <f t="array" ref="I554">SUM(IF((LEFT('2-1 采购订单物料明细表报表导出'!$K:$K,7)=I$1)*('2-1 采购订单物料明细表报表导出'!$D:$D=$A554),'2-1 采购订单物料明细表报表导出'!$H:$H,0))</f>
        <v>0</v>
      </c>
      <c r="J554" s="23" cm="1">
        <f t="array" ref="J554">SUM(IF((LEFT('2-1 采购订单物料明细表报表导出'!$K:$K,7)=J$1)*('2-1 采购订单物料明细表报表导出'!$D:$D=$A554),'2-1 采购订单物料明细表报表导出'!$H:$H,0))</f>
        <v>0</v>
      </c>
      <c r="K554" s="23" cm="1">
        <f t="array" ref="K554">SUM(IF((LEFT('2-1 采购订单物料明细表报表导出'!$K:$K,7)=K$1)*('2-1 采购订单物料明细表报表导出'!$D:$D=$A554),'2-1 采购订单物料明细表报表导出'!$H:$H,0))</f>
        <v>0</v>
      </c>
      <c r="L554" s="23" cm="1">
        <f t="array" ref="L554">SUM(IF((LEFT('2-1 采购订单物料明细表报表导出'!$K:$K,7)=L$1)*('2-1 采购订单物料明细表报表导出'!$D:$D=$A554),'2-1 采购订单物料明细表报表导出'!$H:$H,0))</f>
        <v>0</v>
      </c>
      <c r="M554" s="23" cm="1">
        <f t="array" ref="M554">SUM(IF((LEFT('2-1 采购订单物料明细表报表导出'!$K:$K,7)=M$1)*('2-1 采购订单物料明细表报表导出'!$D:$D=$A554),'2-1 采购订单物料明细表报表导出'!$H:$H,0))</f>
        <v>0</v>
      </c>
      <c r="N554" s="23" cm="1">
        <f t="array" ref="N554">SUM(IF((LEFT('2-1 采购订单物料明细表报表导出'!$K:$K,7)=N$1)*('2-1 采购订单物料明细表报表导出'!$D:$D=$A554),'2-1 采购订单物料明细表报表导出'!$H:$H,0))</f>
        <v>0</v>
      </c>
      <c r="O554" s="23" cm="1">
        <f t="array" ref="O554">SUM(IF((LEFT('2-1 采购订单物料明细表报表导出'!$K:$K,7)=O$1)*('2-1 采购订单物料明细表报表导出'!$D:$D=$A554),'2-1 采购订单物料明细表报表导出'!$H:$H,0))</f>
        <v>0</v>
      </c>
    </row>
    <row r="555" ht="29" spans="1:15">
      <c r="A555" s="28" t="s">
        <v>3863</v>
      </c>
      <c r="B555" s="26" t="s">
        <v>1847</v>
      </c>
      <c r="C555" s="27" t="s">
        <v>1848</v>
      </c>
      <c r="D555" s="23" cm="1">
        <f t="array" ref="D555">SUM(IF((LEFT('2-1 采购订单物料明细表报表导出'!$K:$K,7)=D$1)*('2-1 采购订单物料明细表报表导出'!$D:$D=$A555),'2-1 采购订单物料明细表报表导出'!$H:$H,0))</f>
        <v>0</v>
      </c>
      <c r="E555" s="23" cm="1">
        <f t="array" ref="E555">SUM(IF((LEFT('2-1 采购订单物料明细表报表导出'!$K:$K,7)=E$1)*('2-1 采购订单物料明细表报表导出'!$D:$D=$A555),'2-1 采购订单物料明细表报表导出'!$H:$H,0))</f>
        <v>0</v>
      </c>
      <c r="F555" s="23" cm="1">
        <f t="array" ref="F555">SUM(IF((LEFT('2-1 采购订单物料明细表报表导出'!$K:$K,7)=F$1)*('2-1 采购订单物料明细表报表导出'!$D:$D=$A555),'2-1 采购订单物料明细表报表导出'!$H:$H,0))</f>
        <v>0</v>
      </c>
      <c r="G555" s="23" cm="1">
        <f t="array" ref="G555">SUM(IF((LEFT('2-1 采购订单物料明细表报表导出'!$K:$K,7)=G$1)*('2-1 采购订单物料明细表报表导出'!$D:$D=$A555),'2-1 采购订单物料明细表报表导出'!$H:$H,0))</f>
        <v>0</v>
      </c>
      <c r="H555" s="23" cm="1">
        <f t="array" ref="H555">SUM(IF((LEFT('2-1 采购订单物料明细表报表导出'!$K:$K,7)=H$1)*('2-1 采购订单物料明细表报表导出'!$D:$D=$A555),'2-1 采购订单物料明细表报表导出'!$H:$H,0))</f>
        <v>0</v>
      </c>
      <c r="I555" s="23" cm="1">
        <f t="array" ref="I555">SUM(IF((LEFT('2-1 采购订单物料明细表报表导出'!$K:$K,7)=I$1)*('2-1 采购订单物料明细表报表导出'!$D:$D=$A555),'2-1 采购订单物料明细表报表导出'!$H:$H,0))</f>
        <v>0</v>
      </c>
      <c r="J555" s="23" cm="1">
        <f t="array" ref="J555">SUM(IF((LEFT('2-1 采购订单物料明细表报表导出'!$K:$K,7)=J$1)*('2-1 采购订单物料明细表报表导出'!$D:$D=$A555),'2-1 采购订单物料明细表报表导出'!$H:$H,0))</f>
        <v>0</v>
      </c>
      <c r="K555" s="23" cm="1">
        <f t="array" ref="K555">SUM(IF((LEFT('2-1 采购订单物料明细表报表导出'!$K:$K,7)=K$1)*('2-1 采购订单物料明细表报表导出'!$D:$D=$A555),'2-1 采购订单物料明细表报表导出'!$H:$H,0))</f>
        <v>0</v>
      </c>
      <c r="L555" s="23" cm="1">
        <f t="array" ref="L555">SUM(IF((LEFT('2-1 采购订单物料明细表报表导出'!$K:$K,7)=L$1)*('2-1 采购订单物料明细表报表导出'!$D:$D=$A555),'2-1 采购订单物料明细表报表导出'!$H:$H,0))</f>
        <v>0</v>
      </c>
      <c r="M555" s="23" cm="1">
        <f t="array" ref="M555">SUM(IF((LEFT('2-1 采购订单物料明细表报表导出'!$K:$K,7)=M$1)*('2-1 采购订单物料明细表报表导出'!$D:$D=$A555),'2-1 采购订单物料明细表报表导出'!$H:$H,0))</f>
        <v>0</v>
      </c>
      <c r="N555" s="23" cm="1">
        <f t="array" ref="N555">SUM(IF((LEFT('2-1 采购订单物料明细表报表导出'!$K:$K,7)=N$1)*('2-1 采购订单物料明细表报表导出'!$D:$D=$A555),'2-1 采购订单物料明细表报表导出'!$H:$H,0))</f>
        <v>0</v>
      </c>
      <c r="O555" s="23" cm="1">
        <f t="array" ref="O555">SUM(IF((LEFT('2-1 采购订单物料明细表报表导出'!$K:$K,7)=O$1)*('2-1 采购订单物料明细表报表导出'!$D:$D=$A555),'2-1 采购订单物料明细表报表导出'!$H:$H,0))</f>
        <v>0</v>
      </c>
    </row>
    <row r="556" ht="29" spans="1:15">
      <c r="A556" s="28" t="s">
        <v>3864</v>
      </c>
      <c r="B556" s="26" t="s">
        <v>1847</v>
      </c>
      <c r="C556" s="27" t="s">
        <v>1848</v>
      </c>
      <c r="D556" s="23" cm="1">
        <f t="array" ref="D556">SUM(IF((LEFT('2-1 采购订单物料明细表报表导出'!$K:$K,7)=D$1)*('2-1 采购订单物料明细表报表导出'!$D:$D=$A556),'2-1 采购订单物料明细表报表导出'!$H:$H,0))</f>
        <v>0</v>
      </c>
      <c r="E556" s="23" cm="1">
        <f t="array" ref="E556">SUM(IF((LEFT('2-1 采购订单物料明细表报表导出'!$K:$K,7)=E$1)*('2-1 采购订单物料明细表报表导出'!$D:$D=$A556),'2-1 采购订单物料明细表报表导出'!$H:$H,0))</f>
        <v>0</v>
      </c>
      <c r="F556" s="23" cm="1">
        <f t="array" ref="F556">SUM(IF((LEFT('2-1 采购订单物料明细表报表导出'!$K:$K,7)=F$1)*('2-1 采购订单物料明细表报表导出'!$D:$D=$A556),'2-1 采购订单物料明细表报表导出'!$H:$H,0))</f>
        <v>0</v>
      </c>
      <c r="G556" s="23" cm="1">
        <f t="array" ref="G556">SUM(IF((LEFT('2-1 采购订单物料明细表报表导出'!$K:$K,7)=G$1)*('2-1 采购订单物料明细表报表导出'!$D:$D=$A556),'2-1 采购订单物料明细表报表导出'!$H:$H,0))</f>
        <v>0</v>
      </c>
      <c r="H556" s="23" cm="1">
        <f t="array" ref="H556">SUM(IF((LEFT('2-1 采购订单物料明细表报表导出'!$K:$K,7)=H$1)*('2-1 采购订单物料明细表报表导出'!$D:$D=$A556),'2-1 采购订单物料明细表报表导出'!$H:$H,0))</f>
        <v>0</v>
      </c>
      <c r="I556" s="23" cm="1">
        <f t="array" ref="I556">SUM(IF((LEFT('2-1 采购订单物料明细表报表导出'!$K:$K,7)=I$1)*('2-1 采购订单物料明细表报表导出'!$D:$D=$A556),'2-1 采购订单物料明细表报表导出'!$H:$H,0))</f>
        <v>0</v>
      </c>
      <c r="J556" s="23" cm="1">
        <f t="array" ref="J556">SUM(IF((LEFT('2-1 采购订单物料明细表报表导出'!$K:$K,7)=J$1)*('2-1 采购订单物料明细表报表导出'!$D:$D=$A556),'2-1 采购订单物料明细表报表导出'!$H:$H,0))</f>
        <v>0</v>
      </c>
      <c r="K556" s="23" cm="1">
        <f t="array" ref="K556">SUM(IF((LEFT('2-1 采购订单物料明细表报表导出'!$K:$K,7)=K$1)*('2-1 采购订单物料明细表报表导出'!$D:$D=$A556),'2-1 采购订单物料明细表报表导出'!$H:$H,0))</f>
        <v>0</v>
      </c>
      <c r="L556" s="23" cm="1">
        <f t="array" ref="L556">SUM(IF((LEFT('2-1 采购订单物料明细表报表导出'!$K:$K,7)=L$1)*('2-1 采购订单物料明细表报表导出'!$D:$D=$A556),'2-1 采购订单物料明细表报表导出'!$H:$H,0))</f>
        <v>0</v>
      </c>
      <c r="M556" s="23" cm="1">
        <f t="array" ref="M556">SUM(IF((LEFT('2-1 采购订单物料明细表报表导出'!$K:$K,7)=M$1)*('2-1 采购订单物料明细表报表导出'!$D:$D=$A556),'2-1 采购订单物料明细表报表导出'!$H:$H,0))</f>
        <v>0</v>
      </c>
      <c r="N556" s="23" cm="1">
        <f t="array" ref="N556">SUM(IF((LEFT('2-1 采购订单物料明细表报表导出'!$K:$K,7)=N$1)*('2-1 采购订单物料明细表报表导出'!$D:$D=$A556),'2-1 采购订单物料明细表报表导出'!$H:$H,0))</f>
        <v>0</v>
      </c>
      <c r="O556" s="23" cm="1">
        <f t="array" ref="O556">SUM(IF((LEFT('2-1 采购订单物料明细表报表导出'!$K:$K,7)=O$1)*('2-1 采购订单物料明细表报表导出'!$D:$D=$A556),'2-1 采购订单物料明细表报表导出'!$H:$H,0))</f>
        <v>0</v>
      </c>
    </row>
    <row r="557" ht="29" spans="1:15">
      <c r="A557" s="28" t="s">
        <v>3865</v>
      </c>
      <c r="B557" s="26" t="s">
        <v>1847</v>
      </c>
      <c r="C557" s="27" t="s">
        <v>1848</v>
      </c>
      <c r="D557" s="23" cm="1">
        <f t="array" ref="D557">SUM(IF((LEFT('2-1 采购订单物料明细表报表导出'!$K:$K,7)=D$1)*('2-1 采购订单物料明细表报表导出'!$D:$D=$A557),'2-1 采购订单物料明细表报表导出'!$H:$H,0))</f>
        <v>0</v>
      </c>
      <c r="E557" s="23" cm="1">
        <f t="array" ref="E557">SUM(IF((LEFT('2-1 采购订单物料明细表报表导出'!$K:$K,7)=E$1)*('2-1 采购订单物料明细表报表导出'!$D:$D=$A557),'2-1 采购订单物料明细表报表导出'!$H:$H,0))</f>
        <v>0</v>
      </c>
      <c r="F557" s="23" cm="1">
        <f t="array" ref="F557">SUM(IF((LEFT('2-1 采购订单物料明细表报表导出'!$K:$K,7)=F$1)*('2-1 采购订单物料明细表报表导出'!$D:$D=$A557),'2-1 采购订单物料明细表报表导出'!$H:$H,0))</f>
        <v>0</v>
      </c>
      <c r="G557" s="23" cm="1">
        <f t="array" ref="G557">SUM(IF((LEFT('2-1 采购订单物料明细表报表导出'!$K:$K,7)=G$1)*('2-1 采购订单物料明细表报表导出'!$D:$D=$A557),'2-1 采购订单物料明细表报表导出'!$H:$H,0))</f>
        <v>0</v>
      </c>
      <c r="H557" s="23" cm="1">
        <f t="array" ref="H557">SUM(IF((LEFT('2-1 采购订单物料明细表报表导出'!$K:$K,7)=H$1)*('2-1 采购订单物料明细表报表导出'!$D:$D=$A557),'2-1 采购订单物料明细表报表导出'!$H:$H,0))</f>
        <v>0</v>
      </c>
      <c r="I557" s="23" cm="1">
        <f t="array" ref="I557">SUM(IF((LEFT('2-1 采购订单物料明细表报表导出'!$K:$K,7)=I$1)*('2-1 采购订单物料明细表报表导出'!$D:$D=$A557),'2-1 采购订单物料明细表报表导出'!$H:$H,0))</f>
        <v>0</v>
      </c>
      <c r="J557" s="23" cm="1">
        <f t="array" ref="J557">SUM(IF((LEFT('2-1 采购订单物料明细表报表导出'!$K:$K,7)=J$1)*('2-1 采购订单物料明细表报表导出'!$D:$D=$A557),'2-1 采购订单物料明细表报表导出'!$H:$H,0))</f>
        <v>0</v>
      </c>
      <c r="K557" s="23" cm="1">
        <f t="array" ref="K557">SUM(IF((LEFT('2-1 采购订单物料明细表报表导出'!$K:$K,7)=K$1)*('2-1 采购订单物料明细表报表导出'!$D:$D=$A557),'2-1 采购订单物料明细表报表导出'!$H:$H,0))</f>
        <v>0</v>
      </c>
      <c r="L557" s="23" cm="1">
        <f t="array" ref="L557">SUM(IF((LEFT('2-1 采购订单物料明细表报表导出'!$K:$K,7)=L$1)*('2-1 采购订单物料明细表报表导出'!$D:$D=$A557),'2-1 采购订单物料明细表报表导出'!$H:$H,0))</f>
        <v>0</v>
      </c>
      <c r="M557" s="23" cm="1">
        <f t="array" ref="M557">SUM(IF((LEFT('2-1 采购订单物料明细表报表导出'!$K:$K,7)=M$1)*('2-1 采购订单物料明细表报表导出'!$D:$D=$A557),'2-1 采购订单物料明细表报表导出'!$H:$H,0))</f>
        <v>0</v>
      </c>
      <c r="N557" s="23" cm="1">
        <f t="array" ref="N557">SUM(IF((LEFT('2-1 采购订单物料明细表报表导出'!$K:$K,7)=N$1)*('2-1 采购订单物料明细表报表导出'!$D:$D=$A557),'2-1 采购订单物料明细表报表导出'!$H:$H,0))</f>
        <v>0</v>
      </c>
      <c r="O557" s="23" cm="1">
        <f t="array" ref="O557">SUM(IF((LEFT('2-1 采购订单物料明细表报表导出'!$K:$K,7)=O$1)*('2-1 采购订单物料明细表报表导出'!$D:$D=$A557),'2-1 采购订单物料明细表报表导出'!$H:$H,0))</f>
        <v>0</v>
      </c>
    </row>
    <row r="558" ht="29" spans="1:15">
      <c r="A558" s="28" t="s">
        <v>3866</v>
      </c>
      <c r="B558" s="26" t="s">
        <v>1847</v>
      </c>
      <c r="C558" s="27" t="s">
        <v>1848</v>
      </c>
      <c r="D558" s="23" cm="1">
        <f t="array" ref="D558">SUM(IF((LEFT('2-1 采购订单物料明细表报表导出'!$K:$K,7)=D$1)*('2-1 采购订单物料明细表报表导出'!$D:$D=$A558),'2-1 采购订单物料明细表报表导出'!$H:$H,0))</f>
        <v>0</v>
      </c>
      <c r="E558" s="23" cm="1">
        <f t="array" ref="E558">SUM(IF((LEFT('2-1 采购订单物料明细表报表导出'!$K:$K,7)=E$1)*('2-1 采购订单物料明细表报表导出'!$D:$D=$A558),'2-1 采购订单物料明细表报表导出'!$H:$H,0))</f>
        <v>0</v>
      </c>
      <c r="F558" s="23" cm="1">
        <f t="array" ref="F558">SUM(IF((LEFT('2-1 采购订单物料明细表报表导出'!$K:$K,7)=F$1)*('2-1 采购订单物料明细表报表导出'!$D:$D=$A558),'2-1 采购订单物料明细表报表导出'!$H:$H,0))</f>
        <v>0</v>
      </c>
      <c r="G558" s="23" cm="1">
        <f t="array" ref="G558">SUM(IF((LEFT('2-1 采购订单物料明细表报表导出'!$K:$K,7)=G$1)*('2-1 采购订单物料明细表报表导出'!$D:$D=$A558),'2-1 采购订单物料明细表报表导出'!$H:$H,0))</f>
        <v>0</v>
      </c>
      <c r="H558" s="23" cm="1">
        <f t="array" ref="H558">SUM(IF((LEFT('2-1 采购订单物料明细表报表导出'!$K:$K,7)=H$1)*('2-1 采购订单物料明细表报表导出'!$D:$D=$A558),'2-1 采购订单物料明细表报表导出'!$H:$H,0))</f>
        <v>0</v>
      </c>
      <c r="I558" s="23" cm="1">
        <f t="array" ref="I558">SUM(IF((LEFT('2-1 采购订单物料明细表报表导出'!$K:$K,7)=I$1)*('2-1 采购订单物料明细表报表导出'!$D:$D=$A558),'2-1 采购订单物料明细表报表导出'!$H:$H,0))</f>
        <v>0</v>
      </c>
      <c r="J558" s="23" cm="1">
        <f t="array" ref="J558">SUM(IF((LEFT('2-1 采购订单物料明细表报表导出'!$K:$K,7)=J$1)*('2-1 采购订单物料明细表报表导出'!$D:$D=$A558),'2-1 采购订单物料明细表报表导出'!$H:$H,0))</f>
        <v>0</v>
      </c>
      <c r="K558" s="23" cm="1">
        <f t="array" ref="K558">SUM(IF((LEFT('2-1 采购订单物料明细表报表导出'!$K:$K,7)=K$1)*('2-1 采购订单物料明细表报表导出'!$D:$D=$A558),'2-1 采购订单物料明细表报表导出'!$H:$H,0))</f>
        <v>0</v>
      </c>
      <c r="L558" s="23" cm="1">
        <f t="array" ref="L558">SUM(IF((LEFT('2-1 采购订单物料明细表报表导出'!$K:$K,7)=L$1)*('2-1 采购订单物料明细表报表导出'!$D:$D=$A558),'2-1 采购订单物料明细表报表导出'!$H:$H,0))</f>
        <v>0</v>
      </c>
      <c r="M558" s="23" cm="1">
        <f t="array" ref="M558">SUM(IF((LEFT('2-1 采购订单物料明细表报表导出'!$K:$K,7)=M$1)*('2-1 采购订单物料明细表报表导出'!$D:$D=$A558),'2-1 采购订单物料明细表报表导出'!$H:$H,0))</f>
        <v>0</v>
      </c>
      <c r="N558" s="23" cm="1">
        <f t="array" ref="N558">SUM(IF((LEFT('2-1 采购订单物料明细表报表导出'!$K:$K,7)=N$1)*('2-1 采购订单物料明细表报表导出'!$D:$D=$A558),'2-1 采购订单物料明细表报表导出'!$H:$H,0))</f>
        <v>0</v>
      </c>
      <c r="O558" s="23" cm="1">
        <f t="array" ref="O558">SUM(IF((LEFT('2-1 采购订单物料明细表报表导出'!$K:$K,7)=O$1)*('2-1 采购订单物料明细表报表导出'!$D:$D=$A558),'2-1 采购订单物料明细表报表导出'!$H:$H,0))</f>
        <v>0</v>
      </c>
    </row>
    <row r="559" ht="29" spans="1:15">
      <c r="A559" s="28" t="s">
        <v>3867</v>
      </c>
      <c r="B559" s="26" t="s">
        <v>1847</v>
      </c>
      <c r="C559" s="27" t="s">
        <v>1848</v>
      </c>
      <c r="D559" s="23" cm="1">
        <f t="array" ref="D559">SUM(IF((LEFT('2-1 采购订单物料明细表报表导出'!$K:$K,7)=D$1)*('2-1 采购订单物料明细表报表导出'!$D:$D=$A559),'2-1 采购订单物料明细表报表导出'!$H:$H,0))</f>
        <v>0</v>
      </c>
      <c r="E559" s="23" cm="1">
        <f t="array" ref="E559">SUM(IF((LEFT('2-1 采购订单物料明细表报表导出'!$K:$K,7)=E$1)*('2-1 采购订单物料明细表报表导出'!$D:$D=$A559),'2-1 采购订单物料明细表报表导出'!$H:$H,0))</f>
        <v>0</v>
      </c>
      <c r="F559" s="23" cm="1">
        <f t="array" ref="F559">SUM(IF((LEFT('2-1 采购订单物料明细表报表导出'!$K:$K,7)=F$1)*('2-1 采购订单物料明细表报表导出'!$D:$D=$A559),'2-1 采购订单物料明细表报表导出'!$H:$H,0))</f>
        <v>0</v>
      </c>
      <c r="G559" s="23" cm="1">
        <f t="array" ref="G559">SUM(IF((LEFT('2-1 采购订单物料明细表报表导出'!$K:$K,7)=G$1)*('2-1 采购订单物料明细表报表导出'!$D:$D=$A559),'2-1 采购订单物料明细表报表导出'!$H:$H,0))</f>
        <v>0</v>
      </c>
      <c r="H559" s="23" cm="1">
        <f t="array" ref="H559">SUM(IF((LEFT('2-1 采购订单物料明细表报表导出'!$K:$K,7)=H$1)*('2-1 采购订单物料明细表报表导出'!$D:$D=$A559),'2-1 采购订单物料明细表报表导出'!$H:$H,0))</f>
        <v>0</v>
      </c>
      <c r="I559" s="23" cm="1">
        <f t="array" ref="I559">SUM(IF((LEFT('2-1 采购订单物料明细表报表导出'!$K:$K,7)=I$1)*('2-1 采购订单物料明细表报表导出'!$D:$D=$A559),'2-1 采购订单物料明细表报表导出'!$H:$H,0))</f>
        <v>0</v>
      </c>
      <c r="J559" s="23" cm="1">
        <f t="array" ref="J559">SUM(IF((LEFT('2-1 采购订单物料明细表报表导出'!$K:$K,7)=J$1)*('2-1 采购订单物料明细表报表导出'!$D:$D=$A559),'2-1 采购订单物料明细表报表导出'!$H:$H,0))</f>
        <v>0</v>
      </c>
      <c r="K559" s="23" cm="1">
        <f t="array" ref="K559">SUM(IF((LEFT('2-1 采购订单物料明细表报表导出'!$K:$K,7)=K$1)*('2-1 采购订单物料明细表报表导出'!$D:$D=$A559),'2-1 采购订单物料明细表报表导出'!$H:$H,0))</f>
        <v>0</v>
      </c>
      <c r="L559" s="23" cm="1">
        <f t="array" ref="L559">SUM(IF((LEFT('2-1 采购订单物料明细表报表导出'!$K:$K,7)=L$1)*('2-1 采购订单物料明细表报表导出'!$D:$D=$A559),'2-1 采购订单物料明细表报表导出'!$H:$H,0))</f>
        <v>0</v>
      </c>
      <c r="M559" s="23" cm="1">
        <f t="array" ref="M559">SUM(IF((LEFT('2-1 采购订单物料明细表报表导出'!$K:$K,7)=M$1)*('2-1 采购订单物料明细表报表导出'!$D:$D=$A559),'2-1 采购订单物料明细表报表导出'!$H:$H,0))</f>
        <v>0</v>
      </c>
      <c r="N559" s="23" cm="1">
        <f t="array" ref="N559">SUM(IF((LEFT('2-1 采购订单物料明细表报表导出'!$K:$K,7)=N$1)*('2-1 采购订单物料明细表报表导出'!$D:$D=$A559),'2-1 采购订单物料明细表报表导出'!$H:$H,0))</f>
        <v>0</v>
      </c>
      <c r="O559" s="23" cm="1">
        <f t="array" ref="O559">SUM(IF((LEFT('2-1 采购订单物料明细表报表导出'!$K:$K,7)=O$1)*('2-1 采购订单物料明细表报表导出'!$D:$D=$A559),'2-1 采购订单物料明细表报表导出'!$H:$H,0))</f>
        <v>0</v>
      </c>
    </row>
    <row r="560" ht="29" spans="1:15">
      <c r="A560" s="28" t="s">
        <v>3868</v>
      </c>
      <c r="B560" s="26" t="s">
        <v>1847</v>
      </c>
      <c r="C560" s="27" t="s">
        <v>1848</v>
      </c>
      <c r="D560" s="23" cm="1">
        <f t="array" ref="D560">SUM(IF((LEFT('2-1 采购订单物料明细表报表导出'!$K:$K,7)=D$1)*('2-1 采购订单物料明细表报表导出'!$D:$D=$A560),'2-1 采购订单物料明细表报表导出'!$H:$H,0))</f>
        <v>0</v>
      </c>
      <c r="E560" s="23" cm="1">
        <f t="array" ref="E560">SUM(IF((LEFT('2-1 采购订单物料明细表报表导出'!$K:$K,7)=E$1)*('2-1 采购订单物料明细表报表导出'!$D:$D=$A560),'2-1 采购订单物料明细表报表导出'!$H:$H,0))</f>
        <v>0</v>
      </c>
      <c r="F560" s="23" cm="1">
        <f t="array" ref="F560">SUM(IF((LEFT('2-1 采购订单物料明细表报表导出'!$K:$K,7)=F$1)*('2-1 采购订单物料明细表报表导出'!$D:$D=$A560),'2-1 采购订单物料明细表报表导出'!$H:$H,0))</f>
        <v>0</v>
      </c>
      <c r="G560" s="23" cm="1">
        <f t="array" ref="G560">SUM(IF((LEFT('2-1 采购订单物料明细表报表导出'!$K:$K,7)=G$1)*('2-1 采购订单物料明细表报表导出'!$D:$D=$A560),'2-1 采购订单物料明细表报表导出'!$H:$H,0))</f>
        <v>0</v>
      </c>
      <c r="H560" s="23" cm="1">
        <f t="array" ref="H560">SUM(IF((LEFT('2-1 采购订单物料明细表报表导出'!$K:$K,7)=H$1)*('2-1 采购订单物料明细表报表导出'!$D:$D=$A560),'2-1 采购订单物料明细表报表导出'!$H:$H,0))</f>
        <v>0</v>
      </c>
      <c r="I560" s="23" cm="1">
        <f t="array" ref="I560">SUM(IF((LEFT('2-1 采购订单物料明细表报表导出'!$K:$K,7)=I$1)*('2-1 采购订单物料明细表报表导出'!$D:$D=$A560),'2-1 采购订单物料明细表报表导出'!$H:$H,0))</f>
        <v>0</v>
      </c>
      <c r="J560" s="23" cm="1">
        <f t="array" ref="J560">SUM(IF((LEFT('2-1 采购订单物料明细表报表导出'!$K:$K,7)=J$1)*('2-1 采购订单物料明细表报表导出'!$D:$D=$A560),'2-1 采购订单物料明细表报表导出'!$H:$H,0))</f>
        <v>0</v>
      </c>
      <c r="K560" s="23" cm="1">
        <f t="array" ref="K560">SUM(IF((LEFT('2-1 采购订单物料明细表报表导出'!$K:$K,7)=K$1)*('2-1 采购订单物料明细表报表导出'!$D:$D=$A560),'2-1 采购订单物料明细表报表导出'!$H:$H,0))</f>
        <v>0</v>
      </c>
      <c r="L560" s="23" cm="1">
        <f t="array" ref="L560">SUM(IF((LEFT('2-1 采购订单物料明细表报表导出'!$K:$K,7)=L$1)*('2-1 采购订单物料明细表报表导出'!$D:$D=$A560),'2-1 采购订单物料明细表报表导出'!$H:$H,0))</f>
        <v>0</v>
      </c>
      <c r="M560" s="23" cm="1">
        <f t="array" ref="M560">SUM(IF((LEFT('2-1 采购订单物料明细表报表导出'!$K:$K,7)=M$1)*('2-1 采购订单物料明细表报表导出'!$D:$D=$A560),'2-1 采购订单物料明细表报表导出'!$H:$H,0))</f>
        <v>0</v>
      </c>
      <c r="N560" s="23" cm="1">
        <f t="array" ref="N560">SUM(IF((LEFT('2-1 采购订单物料明细表报表导出'!$K:$K,7)=N$1)*('2-1 采购订单物料明细表报表导出'!$D:$D=$A560),'2-1 采购订单物料明细表报表导出'!$H:$H,0))</f>
        <v>0</v>
      </c>
      <c r="O560" s="23" cm="1">
        <f t="array" ref="O560">SUM(IF((LEFT('2-1 采购订单物料明细表报表导出'!$K:$K,7)=O$1)*('2-1 采购订单物料明细表报表导出'!$D:$D=$A560),'2-1 采购订单物料明细表报表导出'!$H:$H,0))</f>
        <v>0</v>
      </c>
    </row>
    <row r="561" ht="29" spans="1:15">
      <c r="A561" s="28" t="s">
        <v>3869</v>
      </c>
      <c r="B561" s="26" t="s">
        <v>1847</v>
      </c>
      <c r="C561" s="27" t="s">
        <v>1848</v>
      </c>
      <c r="D561" s="23" cm="1">
        <f t="array" ref="D561">SUM(IF((LEFT('2-1 采购订单物料明细表报表导出'!$K:$K,7)=D$1)*('2-1 采购订单物料明细表报表导出'!$D:$D=$A561),'2-1 采购订单物料明细表报表导出'!$H:$H,0))</f>
        <v>0</v>
      </c>
      <c r="E561" s="23" cm="1">
        <f t="array" ref="E561">SUM(IF((LEFT('2-1 采购订单物料明细表报表导出'!$K:$K,7)=E$1)*('2-1 采购订单物料明细表报表导出'!$D:$D=$A561),'2-1 采购订单物料明细表报表导出'!$H:$H,0))</f>
        <v>0</v>
      </c>
      <c r="F561" s="23" cm="1">
        <f t="array" ref="F561">SUM(IF((LEFT('2-1 采购订单物料明细表报表导出'!$K:$K,7)=F$1)*('2-1 采购订单物料明细表报表导出'!$D:$D=$A561),'2-1 采购订单物料明细表报表导出'!$H:$H,0))</f>
        <v>0</v>
      </c>
      <c r="G561" s="23" cm="1">
        <f t="array" ref="G561">SUM(IF((LEFT('2-1 采购订单物料明细表报表导出'!$K:$K,7)=G$1)*('2-1 采购订单物料明细表报表导出'!$D:$D=$A561),'2-1 采购订单物料明细表报表导出'!$H:$H,0))</f>
        <v>0</v>
      </c>
      <c r="H561" s="23" cm="1">
        <f t="array" ref="H561">SUM(IF((LEFT('2-1 采购订单物料明细表报表导出'!$K:$K,7)=H$1)*('2-1 采购订单物料明细表报表导出'!$D:$D=$A561),'2-1 采购订单物料明细表报表导出'!$H:$H,0))</f>
        <v>0</v>
      </c>
      <c r="I561" s="23" cm="1">
        <f t="array" ref="I561">SUM(IF((LEFT('2-1 采购订单物料明细表报表导出'!$K:$K,7)=I$1)*('2-1 采购订单物料明细表报表导出'!$D:$D=$A561),'2-1 采购订单物料明细表报表导出'!$H:$H,0))</f>
        <v>0</v>
      </c>
      <c r="J561" s="23" cm="1">
        <f t="array" ref="J561">SUM(IF((LEFT('2-1 采购订单物料明细表报表导出'!$K:$K,7)=J$1)*('2-1 采购订单物料明细表报表导出'!$D:$D=$A561),'2-1 采购订单物料明细表报表导出'!$H:$H,0))</f>
        <v>0</v>
      </c>
      <c r="K561" s="23" cm="1">
        <f t="array" ref="K561">SUM(IF((LEFT('2-1 采购订单物料明细表报表导出'!$K:$K,7)=K$1)*('2-1 采购订单物料明细表报表导出'!$D:$D=$A561),'2-1 采购订单物料明细表报表导出'!$H:$H,0))</f>
        <v>0</v>
      </c>
      <c r="L561" s="23" cm="1">
        <f t="array" ref="L561">SUM(IF((LEFT('2-1 采购订单物料明细表报表导出'!$K:$K,7)=L$1)*('2-1 采购订单物料明细表报表导出'!$D:$D=$A561),'2-1 采购订单物料明细表报表导出'!$H:$H,0))</f>
        <v>0</v>
      </c>
      <c r="M561" s="23" cm="1">
        <f t="array" ref="M561">SUM(IF((LEFT('2-1 采购订单物料明细表报表导出'!$K:$K,7)=M$1)*('2-1 采购订单物料明细表报表导出'!$D:$D=$A561),'2-1 采购订单物料明细表报表导出'!$H:$H,0))</f>
        <v>0</v>
      </c>
      <c r="N561" s="23" cm="1">
        <f t="array" ref="N561">SUM(IF((LEFT('2-1 采购订单物料明细表报表导出'!$K:$K,7)=N$1)*('2-1 采购订单物料明细表报表导出'!$D:$D=$A561),'2-1 采购订单物料明细表报表导出'!$H:$H,0))</f>
        <v>0</v>
      </c>
      <c r="O561" s="23" cm="1">
        <f t="array" ref="O561">SUM(IF((LEFT('2-1 采购订单物料明细表报表导出'!$K:$K,7)=O$1)*('2-1 采购订单物料明细表报表导出'!$D:$D=$A561),'2-1 采购订单物料明细表报表导出'!$H:$H,0))</f>
        <v>0</v>
      </c>
    </row>
    <row r="562" ht="29" spans="1:15">
      <c r="A562" s="28" t="s">
        <v>3870</v>
      </c>
      <c r="B562" s="26" t="s">
        <v>1847</v>
      </c>
      <c r="C562" s="27" t="s">
        <v>1848</v>
      </c>
      <c r="D562" s="23" cm="1">
        <f t="array" ref="D562">SUM(IF((LEFT('2-1 采购订单物料明细表报表导出'!$K:$K,7)=D$1)*('2-1 采购订单物料明细表报表导出'!$D:$D=$A562),'2-1 采购订单物料明细表报表导出'!$H:$H,0))</f>
        <v>0</v>
      </c>
      <c r="E562" s="23" cm="1">
        <f t="array" ref="E562">SUM(IF((LEFT('2-1 采购订单物料明细表报表导出'!$K:$K,7)=E$1)*('2-1 采购订单物料明细表报表导出'!$D:$D=$A562),'2-1 采购订单物料明细表报表导出'!$H:$H,0))</f>
        <v>0</v>
      </c>
      <c r="F562" s="23" cm="1">
        <f t="array" ref="F562">SUM(IF((LEFT('2-1 采购订单物料明细表报表导出'!$K:$K,7)=F$1)*('2-1 采购订单物料明细表报表导出'!$D:$D=$A562),'2-1 采购订单物料明细表报表导出'!$H:$H,0))</f>
        <v>0</v>
      </c>
      <c r="G562" s="23" cm="1">
        <f t="array" ref="G562">SUM(IF((LEFT('2-1 采购订单物料明细表报表导出'!$K:$K,7)=G$1)*('2-1 采购订单物料明细表报表导出'!$D:$D=$A562),'2-1 采购订单物料明细表报表导出'!$H:$H,0))</f>
        <v>0</v>
      </c>
      <c r="H562" s="23" cm="1">
        <f t="array" ref="H562">SUM(IF((LEFT('2-1 采购订单物料明细表报表导出'!$K:$K,7)=H$1)*('2-1 采购订单物料明细表报表导出'!$D:$D=$A562),'2-1 采购订单物料明细表报表导出'!$H:$H,0))</f>
        <v>0</v>
      </c>
      <c r="I562" s="23" cm="1">
        <f t="array" ref="I562">SUM(IF((LEFT('2-1 采购订单物料明细表报表导出'!$K:$K,7)=I$1)*('2-1 采购订单物料明细表报表导出'!$D:$D=$A562),'2-1 采购订单物料明细表报表导出'!$H:$H,0))</f>
        <v>0</v>
      </c>
      <c r="J562" s="23" cm="1">
        <f t="array" ref="J562">SUM(IF((LEFT('2-1 采购订单物料明细表报表导出'!$K:$K,7)=J$1)*('2-1 采购订单物料明细表报表导出'!$D:$D=$A562),'2-1 采购订单物料明细表报表导出'!$H:$H,0))</f>
        <v>0</v>
      </c>
      <c r="K562" s="23" cm="1">
        <f t="array" ref="K562">SUM(IF((LEFT('2-1 采购订单物料明细表报表导出'!$K:$K,7)=K$1)*('2-1 采购订单物料明细表报表导出'!$D:$D=$A562),'2-1 采购订单物料明细表报表导出'!$H:$H,0))</f>
        <v>0</v>
      </c>
      <c r="L562" s="23" cm="1">
        <f t="array" ref="L562">SUM(IF((LEFT('2-1 采购订单物料明细表报表导出'!$K:$K,7)=L$1)*('2-1 采购订单物料明细表报表导出'!$D:$D=$A562),'2-1 采购订单物料明细表报表导出'!$H:$H,0))</f>
        <v>0</v>
      </c>
      <c r="M562" s="23" cm="1">
        <f t="array" ref="M562">SUM(IF((LEFT('2-1 采购订单物料明细表报表导出'!$K:$K,7)=M$1)*('2-1 采购订单物料明细表报表导出'!$D:$D=$A562),'2-1 采购订单物料明细表报表导出'!$H:$H,0))</f>
        <v>0</v>
      </c>
      <c r="N562" s="23" cm="1">
        <f t="array" ref="N562">SUM(IF((LEFT('2-1 采购订单物料明细表报表导出'!$K:$K,7)=N$1)*('2-1 采购订单物料明细表报表导出'!$D:$D=$A562),'2-1 采购订单物料明细表报表导出'!$H:$H,0))</f>
        <v>0</v>
      </c>
      <c r="O562" s="23" cm="1">
        <f t="array" ref="O562">SUM(IF((LEFT('2-1 采购订单物料明细表报表导出'!$K:$K,7)=O$1)*('2-1 采购订单物料明细表报表导出'!$D:$D=$A562),'2-1 采购订单物料明细表报表导出'!$H:$H,0))</f>
        <v>0</v>
      </c>
    </row>
    <row r="563" ht="29" spans="1:15">
      <c r="A563" s="28" t="s">
        <v>3871</v>
      </c>
      <c r="B563" s="26" t="s">
        <v>1847</v>
      </c>
      <c r="C563" s="27" t="s">
        <v>1848</v>
      </c>
      <c r="D563" s="23" cm="1">
        <f t="array" ref="D563">SUM(IF((LEFT('2-1 采购订单物料明细表报表导出'!$K:$K,7)=D$1)*('2-1 采购订单物料明细表报表导出'!$D:$D=$A563),'2-1 采购订单物料明细表报表导出'!$H:$H,0))</f>
        <v>0</v>
      </c>
      <c r="E563" s="23" cm="1">
        <f t="array" ref="E563">SUM(IF((LEFT('2-1 采购订单物料明细表报表导出'!$K:$K,7)=E$1)*('2-1 采购订单物料明细表报表导出'!$D:$D=$A563),'2-1 采购订单物料明细表报表导出'!$H:$H,0))</f>
        <v>0</v>
      </c>
      <c r="F563" s="23" cm="1">
        <f t="array" ref="F563">SUM(IF((LEFT('2-1 采购订单物料明细表报表导出'!$K:$K,7)=F$1)*('2-1 采购订单物料明细表报表导出'!$D:$D=$A563),'2-1 采购订单物料明细表报表导出'!$H:$H,0))</f>
        <v>0</v>
      </c>
      <c r="G563" s="23" cm="1">
        <f t="array" ref="G563">SUM(IF((LEFT('2-1 采购订单物料明细表报表导出'!$K:$K,7)=G$1)*('2-1 采购订单物料明细表报表导出'!$D:$D=$A563),'2-1 采购订单物料明细表报表导出'!$H:$H,0))</f>
        <v>0</v>
      </c>
      <c r="H563" s="23" cm="1">
        <f t="array" ref="H563">SUM(IF((LEFT('2-1 采购订单物料明细表报表导出'!$K:$K,7)=H$1)*('2-1 采购订单物料明细表报表导出'!$D:$D=$A563),'2-1 采购订单物料明细表报表导出'!$H:$H,0))</f>
        <v>0</v>
      </c>
      <c r="I563" s="23" cm="1">
        <f t="array" ref="I563">SUM(IF((LEFT('2-1 采购订单物料明细表报表导出'!$K:$K,7)=I$1)*('2-1 采购订单物料明细表报表导出'!$D:$D=$A563),'2-1 采购订单物料明细表报表导出'!$H:$H,0))</f>
        <v>0</v>
      </c>
      <c r="J563" s="23" cm="1">
        <f t="array" ref="J563">SUM(IF((LEFT('2-1 采购订单物料明细表报表导出'!$K:$K,7)=J$1)*('2-1 采购订单物料明细表报表导出'!$D:$D=$A563),'2-1 采购订单物料明细表报表导出'!$H:$H,0))</f>
        <v>0</v>
      </c>
      <c r="K563" s="23" cm="1">
        <f t="array" ref="K563">SUM(IF((LEFT('2-1 采购订单物料明细表报表导出'!$K:$K,7)=K$1)*('2-1 采购订单物料明细表报表导出'!$D:$D=$A563),'2-1 采购订单物料明细表报表导出'!$H:$H,0))</f>
        <v>0</v>
      </c>
      <c r="L563" s="23" cm="1">
        <f t="array" ref="L563">SUM(IF((LEFT('2-1 采购订单物料明细表报表导出'!$K:$K,7)=L$1)*('2-1 采购订单物料明细表报表导出'!$D:$D=$A563),'2-1 采购订单物料明细表报表导出'!$H:$H,0))</f>
        <v>0</v>
      </c>
      <c r="M563" s="23" cm="1">
        <f t="array" ref="M563">SUM(IF((LEFT('2-1 采购订单物料明细表报表导出'!$K:$K,7)=M$1)*('2-1 采购订单物料明细表报表导出'!$D:$D=$A563),'2-1 采购订单物料明细表报表导出'!$H:$H,0))</f>
        <v>0</v>
      </c>
      <c r="N563" s="23" cm="1">
        <f t="array" ref="N563">SUM(IF((LEFT('2-1 采购订单物料明细表报表导出'!$K:$K,7)=N$1)*('2-1 采购订单物料明细表报表导出'!$D:$D=$A563),'2-1 采购订单物料明细表报表导出'!$H:$H,0))</f>
        <v>0</v>
      </c>
      <c r="O563" s="23" cm="1">
        <f t="array" ref="O563">SUM(IF((LEFT('2-1 采购订单物料明细表报表导出'!$K:$K,7)=O$1)*('2-1 采购订单物料明细表报表导出'!$D:$D=$A563),'2-1 采购订单物料明细表报表导出'!$H:$H,0))</f>
        <v>0</v>
      </c>
    </row>
    <row r="564" ht="29" spans="1:15">
      <c r="A564" s="28" t="s">
        <v>3872</v>
      </c>
      <c r="B564" s="26" t="s">
        <v>1847</v>
      </c>
      <c r="C564" s="27" t="s">
        <v>1848</v>
      </c>
      <c r="D564" s="23" cm="1">
        <f t="array" ref="D564">SUM(IF((LEFT('2-1 采购订单物料明细表报表导出'!$K:$K,7)=D$1)*('2-1 采购订单物料明细表报表导出'!$D:$D=$A564),'2-1 采购订单物料明细表报表导出'!$H:$H,0))</f>
        <v>0</v>
      </c>
      <c r="E564" s="23" cm="1">
        <f t="array" ref="E564">SUM(IF((LEFT('2-1 采购订单物料明细表报表导出'!$K:$K,7)=E$1)*('2-1 采购订单物料明细表报表导出'!$D:$D=$A564),'2-1 采购订单物料明细表报表导出'!$H:$H,0))</f>
        <v>0</v>
      </c>
      <c r="F564" s="23" cm="1">
        <f t="array" ref="F564">SUM(IF((LEFT('2-1 采购订单物料明细表报表导出'!$K:$K,7)=F$1)*('2-1 采购订单物料明细表报表导出'!$D:$D=$A564),'2-1 采购订单物料明细表报表导出'!$H:$H,0))</f>
        <v>0</v>
      </c>
      <c r="G564" s="23" cm="1">
        <f t="array" ref="G564">SUM(IF((LEFT('2-1 采购订单物料明细表报表导出'!$K:$K,7)=G$1)*('2-1 采购订单物料明细表报表导出'!$D:$D=$A564),'2-1 采购订单物料明细表报表导出'!$H:$H,0))</f>
        <v>0</v>
      </c>
      <c r="H564" s="23" cm="1">
        <f t="array" ref="H564">SUM(IF((LEFT('2-1 采购订单物料明细表报表导出'!$K:$K,7)=H$1)*('2-1 采购订单物料明细表报表导出'!$D:$D=$A564),'2-1 采购订单物料明细表报表导出'!$H:$H,0))</f>
        <v>0</v>
      </c>
      <c r="I564" s="23" cm="1">
        <f t="array" ref="I564">SUM(IF((LEFT('2-1 采购订单物料明细表报表导出'!$K:$K,7)=I$1)*('2-1 采购订单物料明细表报表导出'!$D:$D=$A564),'2-1 采购订单物料明细表报表导出'!$H:$H,0))</f>
        <v>0</v>
      </c>
      <c r="J564" s="23" cm="1">
        <f t="array" ref="J564">SUM(IF((LEFT('2-1 采购订单物料明细表报表导出'!$K:$K,7)=J$1)*('2-1 采购订单物料明细表报表导出'!$D:$D=$A564),'2-1 采购订单物料明细表报表导出'!$H:$H,0))</f>
        <v>0</v>
      </c>
      <c r="K564" s="23" cm="1">
        <f t="array" ref="K564">SUM(IF((LEFT('2-1 采购订单物料明细表报表导出'!$K:$K,7)=K$1)*('2-1 采购订单物料明细表报表导出'!$D:$D=$A564),'2-1 采购订单物料明细表报表导出'!$H:$H,0))</f>
        <v>0</v>
      </c>
      <c r="L564" s="23" cm="1">
        <f t="array" ref="L564">SUM(IF((LEFT('2-1 采购订单物料明细表报表导出'!$K:$K,7)=L$1)*('2-1 采购订单物料明细表报表导出'!$D:$D=$A564),'2-1 采购订单物料明细表报表导出'!$H:$H,0))</f>
        <v>0</v>
      </c>
      <c r="M564" s="23" cm="1">
        <f t="array" ref="M564">SUM(IF((LEFT('2-1 采购订单物料明细表报表导出'!$K:$K,7)=M$1)*('2-1 采购订单物料明细表报表导出'!$D:$D=$A564),'2-1 采购订单物料明细表报表导出'!$H:$H,0))</f>
        <v>0</v>
      </c>
      <c r="N564" s="23" cm="1">
        <f t="array" ref="N564">SUM(IF((LEFT('2-1 采购订单物料明细表报表导出'!$K:$K,7)=N$1)*('2-1 采购订单物料明细表报表导出'!$D:$D=$A564),'2-1 采购订单物料明细表报表导出'!$H:$H,0))</f>
        <v>0</v>
      </c>
      <c r="O564" s="23" cm="1">
        <f t="array" ref="O564">SUM(IF((LEFT('2-1 采购订单物料明细表报表导出'!$K:$K,7)=O$1)*('2-1 采购订单物料明细表报表导出'!$D:$D=$A564),'2-1 采购订单物料明细表报表导出'!$H:$H,0))</f>
        <v>0</v>
      </c>
    </row>
    <row r="565" ht="29" spans="1:15">
      <c r="A565" s="28" t="s">
        <v>3873</v>
      </c>
      <c r="B565" s="26" t="s">
        <v>1847</v>
      </c>
      <c r="C565" s="27" t="s">
        <v>1848</v>
      </c>
      <c r="D565" s="23" cm="1">
        <f t="array" ref="D565">SUM(IF((LEFT('2-1 采购订单物料明细表报表导出'!$K:$K,7)=D$1)*('2-1 采购订单物料明细表报表导出'!$D:$D=$A565),'2-1 采购订单物料明细表报表导出'!$H:$H,0))</f>
        <v>0</v>
      </c>
      <c r="E565" s="23" cm="1">
        <f t="array" ref="E565">SUM(IF((LEFT('2-1 采购订单物料明细表报表导出'!$K:$K,7)=E$1)*('2-1 采购订单物料明细表报表导出'!$D:$D=$A565),'2-1 采购订单物料明细表报表导出'!$H:$H,0))</f>
        <v>0</v>
      </c>
      <c r="F565" s="23" cm="1">
        <f t="array" ref="F565">SUM(IF((LEFT('2-1 采购订单物料明细表报表导出'!$K:$K,7)=F$1)*('2-1 采购订单物料明细表报表导出'!$D:$D=$A565),'2-1 采购订单物料明细表报表导出'!$H:$H,0))</f>
        <v>0</v>
      </c>
      <c r="G565" s="23" cm="1">
        <f t="array" ref="G565">SUM(IF((LEFT('2-1 采购订单物料明细表报表导出'!$K:$K,7)=G$1)*('2-1 采购订单物料明细表报表导出'!$D:$D=$A565),'2-1 采购订单物料明细表报表导出'!$H:$H,0))</f>
        <v>0</v>
      </c>
      <c r="H565" s="23" cm="1">
        <f t="array" ref="H565">SUM(IF((LEFT('2-1 采购订单物料明细表报表导出'!$K:$K,7)=H$1)*('2-1 采购订单物料明细表报表导出'!$D:$D=$A565),'2-1 采购订单物料明细表报表导出'!$H:$H,0))</f>
        <v>0</v>
      </c>
      <c r="I565" s="23" cm="1">
        <f t="array" ref="I565">SUM(IF((LEFT('2-1 采购订单物料明细表报表导出'!$K:$K,7)=I$1)*('2-1 采购订单物料明细表报表导出'!$D:$D=$A565),'2-1 采购订单物料明细表报表导出'!$H:$H,0))</f>
        <v>0</v>
      </c>
      <c r="J565" s="23" cm="1">
        <f t="array" ref="J565">SUM(IF((LEFT('2-1 采购订单物料明细表报表导出'!$K:$K,7)=J$1)*('2-1 采购订单物料明细表报表导出'!$D:$D=$A565),'2-1 采购订单物料明细表报表导出'!$H:$H,0))</f>
        <v>0</v>
      </c>
      <c r="K565" s="23" cm="1">
        <f t="array" ref="K565">SUM(IF((LEFT('2-1 采购订单物料明细表报表导出'!$K:$K,7)=K$1)*('2-1 采购订单物料明细表报表导出'!$D:$D=$A565),'2-1 采购订单物料明细表报表导出'!$H:$H,0))</f>
        <v>0</v>
      </c>
      <c r="L565" s="23" cm="1">
        <f t="array" ref="L565">SUM(IF((LEFT('2-1 采购订单物料明细表报表导出'!$K:$K,7)=L$1)*('2-1 采购订单物料明细表报表导出'!$D:$D=$A565),'2-1 采购订单物料明细表报表导出'!$H:$H,0))</f>
        <v>0</v>
      </c>
      <c r="M565" s="23" cm="1">
        <f t="array" ref="M565">SUM(IF((LEFT('2-1 采购订单物料明细表报表导出'!$K:$K,7)=M$1)*('2-1 采购订单物料明细表报表导出'!$D:$D=$A565),'2-1 采购订单物料明细表报表导出'!$H:$H,0))</f>
        <v>0</v>
      </c>
      <c r="N565" s="23" cm="1">
        <f t="array" ref="N565">SUM(IF((LEFT('2-1 采购订单物料明细表报表导出'!$K:$K,7)=N$1)*('2-1 采购订单物料明细表报表导出'!$D:$D=$A565),'2-1 采购订单物料明细表报表导出'!$H:$H,0))</f>
        <v>0</v>
      </c>
      <c r="O565" s="23" cm="1">
        <f t="array" ref="O565">SUM(IF((LEFT('2-1 采购订单物料明细表报表导出'!$K:$K,7)=O$1)*('2-1 采购订单物料明细表报表导出'!$D:$D=$A565),'2-1 采购订单物料明细表报表导出'!$H:$H,0))</f>
        <v>0</v>
      </c>
    </row>
    <row r="566" ht="29" spans="1:15">
      <c r="A566" s="20" t="s">
        <v>3874</v>
      </c>
      <c r="B566" s="26" t="s">
        <v>1847</v>
      </c>
      <c r="C566" s="27" t="s">
        <v>1848</v>
      </c>
      <c r="D566" s="23" cm="1">
        <f t="array" ref="D566">SUM(IF((LEFT('2-1 采购订单物料明细表报表导出'!$K:$K,7)=D$1)*('2-1 采购订单物料明细表报表导出'!$D:$D=$A566),'2-1 采购订单物料明细表报表导出'!$H:$H,0))</f>
        <v>0</v>
      </c>
      <c r="E566" s="23" cm="1">
        <f t="array" ref="E566">SUM(IF((LEFT('2-1 采购订单物料明细表报表导出'!$K:$K,7)=E$1)*('2-1 采购订单物料明细表报表导出'!$D:$D=$A566),'2-1 采购订单物料明细表报表导出'!$H:$H,0))</f>
        <v>0</v>
      </c>
      <c r="F566" s="23" cm="1">
        <f t="array" ref="F566">SUM(IF((LEFT('2-1 采购订单物料明细表报表导出'!$K:$K,7)=F$1)*('2-1 采购订单物料明细表报表导出'!$D:$D=$A566),'2-1 采购订单物料明细表报表导出'!$H:$H,0))</f>
        <v>0</v>
      </c>
      <c r="G566" s="23" cm="1">
        <f t="array" ref="G566">SUM(IF((LEFT('2-1 采购订单物料明细表报表导出'!$K:$K,7)=G$1)*('2-1 采购订单物料明细表报表导出'!$D:$D=$A566),'2-1 采购订单物料明细表报表导出'!$H:$H,0))</f>
        <v>0</v>
      </c>
      <c r="H566" s="23" cm="1">
        <f t="array" ref="H566">SUM(IF((LEFT('2-1 采购订单物料明细表报表导出'!$K:$K,7)=H$1)*('2-1 采购订单物料明细表报表导出'!$D:$D=$A566),'2-1 采购订单物料明细表报表导出'!$H:$H,0))</f>
        <v>0</v>
      </c>
      <c r="I566" s="23" cm="1">
        <f t="array" ref="I566">SUM(IF((LEFT('2-1 采购订单物料明细表报表导出'!$K:$K,7)=I$1)*('2-1 采购订单物料明细表报表导出'!$D:$D=$A566),'2-1 采购订单物料明细表报表导出'!$H:$H,0))</f>
        <v>0</v>
      </c>
      <c r="J566" s="23" cm="1">
        <f t="array" ref="J566">SUM(IF((LEFT('2-1 采购订单物料明细表报表导出'!$K:$K,7)=J$1)*('2-1 采购订单物料明细表报表导出'!$D:$D=$A566),'2-1 采购订单物料明细表报表导出'!$H:$H,0))</f>
        <v>0</v>
      </c>
      <c r="K566" s="23" cm="1">
        <f t="array" ref="K566">SUM(IF((LEFT('2-1 采购订单物料明细表报表导出'!$K:$K,7)=K$1)*('2-1 采购订单物料明细表报表导出'!$D:$D=$A566),'2-1 采购订单物料明细表报表导出'!$H:$H,0))</f>
        <v>0</v>
      </c>
      <c r="L566" s="23" cm="1">
        <f t="array" ref="L566">SUM(IF((LEFT('2-1 采购订单物料明细表报表导出'!$K:$K,7)=L$1)*('2-1 采购订单物料明细表报表导出'!$D:$D=$A566),'2-1 采购订单物料明细表报表导出'!$H:$H,0))</f>
        <v>0</v>
      </c>
      <c r="M566" s="23" cm="1">
        <f t="array" ref="M566">SUM(IF((LEFT('2-1 采购订单物料明细表报表导出'!$K:$K,7)=M$1)*('2-1 采购订单物料明细表报表导出'!$D:$D=$A566),'2-1 采购订单物料明细表报表导出'!$H:$H,0))</f>
        <v>0</v>
      </c>
      <c r="N566" s="23" cm="1">
        <f t="array" ref="N566">SUM(IF((LEFT('2-1 采购订单物料明细表报表导出'!$K:$K,7)=N$1)*('2-1 采购订单物料明细表报表导出'!$D:$D=$A566),'2-1 采购订单物料明细表报表导出'!$H:$H,0))</f>
        <v>0</v>
      </c>
      <c r="O566" s="23" cm="1">
        <f t="array" ref="O566">SUM(IF((LEFT('2-1 采购订单物料明细表报表导出'!$K:$K,7)=O$1)*('2-1 采购订单物料明细表报表导出'!$D:$D=$A566),'2-1 采购订单物料明细表报表导出'!$H:$H,0))</f>
        <v>0</v>
      </c>
    </row>
    <row r="567" ht="29" spans="1:15">
      <c r="A567" s="20" t="s">
        <v>3875</v>
      </c>
      <c r="B567" s="26" t="s">
        <v>1847</v>
      </c>
      <c r="C567" s="27" t="s">
        <v>1848</v>
      </c>
      <c r="D567" s="23" cm="1">
        <f t="array" ref="D567">SUM(IF((LEFT('2-1 采购订单物料明细表报表导出'!$K:$K,7)=D$1)*('2-1 采购订单物料明细表报表导出'!$D:$D=$A567),'2-1 采购订单物料明细表报表导出'!$H:$H,0))</f>
        <v>0</v>
      </c>
      <c r="E567" s="23" cm="1">
        <f t="array" ref="E567">SUM(IF((LEFT('2-1 采购订单物料明细表报表导出'!$K:$K,7)=E$1)*('2-1 采购订单物料明细表报表导出'!$D:$D=$A567),'2-1 采购订单物料明细表报表导出'!$H:$H,0))</f>
        <v>0</v>
      </c>
      <c r="F567" s="23" cm="1">
        <f t="array" ref="F567">SUM(IF((LEFT('2-1 采购订单物料明细表报表导出'!$K:$K,7)=F$1)*('2-1 采购订单物料明细表报表导出'!$D:$D=$A567),'2-1 采购订单物料明细表报表导出'!$H:$H,0))</f>
        <v>0</v>
      </c>
      <c r="G567" s="23" cm="1">
        <f t="array" ref="G567">SUM(IF((LEFT('2-1 采购订单物料明细表报表导出'!$K:$K,7)=G$1)*('2-1 采购订单物料明细表报表导出'!$D:$D=$A567),'2-1 采购订单物料明细表报表导出'!$H:$H,0))</f>
        <v>0</v>
      </c>
      <c r="H567" s="23" cm="1">
        <f t="array" ref="H567">SUM(IF((LEFT('2-1 采购订单物料明细表报表导出'!$K:$K,7)=H$1)*('2-1 采购订单物料明细表报表导出'!$D:$D=$A567),'2-1 采购订单物料明细表报表导出'!$H:$H,0))</f>
        <v>0</v>
      </c>
      <c r="I567" s="23" cm="1">
        <f t="array" ref="I567">SUM(IF((LEFT('2-1 采购订单物料明细表报表导出'!$K:$K,7)=I$1)*('2-1 采购订单物料明细表报表导出'!$D:$D=$A567),'2-1 采购订单物料明细表报表导出'!$H:$H,0))</f>
        <v>0</v>
      </c>
      <c r="J567" s="23" cm="1">
        <f t="array" ref="J567">SUM(IF((LEFT('2-1 采购订单物料明细表报表导出'!$K:$K,7)=J$1)*('2-1 采购订单物料明细表报表导出'!$D:$D=$A567),'2-1 采购订单物料明细表报表导出'!$H:$H,0))</f>
        <v>0</v>
      </c>
      <c r="K567" s="23" cm="1">
        <f t="array" ref="K567">SUM(IF((LEFT('2-1 采购订单物料明细表报表导出'!$K:$K,7)=K$1)*('2-1 采购订单物料明细表报表导出'!$D:$D=$A567),'2-1 采购订单物料明细表报表导出'!$H:$H,0))</f>
        <v>0</v>
      </c>
      <c r="L567" s="23" cm="1">
        <f t="array" ref="L567">SUM(IF((LEFT('2-1 采购订单物料明细表报表导出'!$K:$K,7)=L$1)*('2-1 采购订单物料明细表报表导出'!$D:$D=$A567),'2-1 采购订单物料明细表报表导出'!$H:$H,0))</f>
        <v>0</v>
      </c>
      <c r="M567" s="23" cm="1">
        <f t="array" ref="M567">SUM(IF((LEFT('2-1 采购订单物料明细表报表导出'!$K:$K,7)=M$1)*('2-1 采购订单物料明细表报表导出'!$D:$D=$A567),'2-1 采购订单物料明细表报表导出'!$H:$H,0))</f>
        <v>0</v>
      </c>
      <c r="N567" s="23" cm="1">
        <f t="array" ref="N567">SUM(IF((LEFT('2-1 采购订单物料明细表报表导出'!$K:$K,7)=N$1)*('2-1 采购订单物料明细表报表导出'!$D:$D=$A567),'2-1 采购订单物料明细表报表导出'!$H:$H,0))</f>
        <v>0</v>
      </c>
      <c r="O567" s="23" cm="1">
        <f t="array" ref="O567">SUM(IF((LEFT('2-1 采购订单物料明细表报表导出'!$K:$K,7)=O$1)*('2-1 采购订单物料明细表报表导出'!$D:$D=$A567),'2-1 采购订单物料明细表报表导出'!$H:$H,0))</f>
        <v>0</v>
      </c>
    </row>
    <row r="568" ht="29" spans="1:15">
      <c r="A568" s="28" t="s">
        <v>3876</v>
      </c>
      <c r="B568" s="26" t="s">
        <v>1847</v>
      </c>
      <c r="C568" s="27" t="s">
        <v>1848</v>
      </c>
      <c r="D568" s="23" cm="1">
        <f t="array" ref="D568">SUM(IF((LEFT('2-1 采购订单物料明细表报表导出'!$K:$K,7)=D$1)*('2-1 采购订单物料明细表报表导出'!$D:$D=$A568),'2-1 采购订单物料明细表报表导出'!$H:$H,0))</f>
        <v>0</v>
      </c>
      <c r="E568" s="23" cm="1">
        <f t="array" ref="E568">SUM(IF((LEFT('2-1 采购订单物料明细表报表导出'!$K:$K,7)=E$1)*('2-1 采购订单物料明细表报表导出'!$D:$D=$A568),'2-1 采购订单物料明细表报表导出'!$H:$H,0))</f>
        <v>0</v>
      </c>
      <c r="F568" s="23" cm="1">
        <f t="array" ref="F568">SUM(IF((LEFT('2-1 采购订单物料明细表报表导出'!$K:$K,7)=F$1)*('2-1 采购订单物料明细表报表导出'!$D:$D=$A568),'2-1 采购订单物料明细表报表导出'!$H:$H,0))</f>
        <v>0</v>
      </c>
      <c r="G568" s="23" cm="1">
        <f t="array" ref="G568">SUM(IF((LEFT('2-1 采购订单物料明细表报表导出'!$K:$K,7)=G$1)*('2-1 采购订单物料明细表报表导出'!$D:$D=$A568),'2-1 采购订单物料明细表报表导出'!$H:$H,0))</f>
        <v>0</v>
      </c>
      <c r="H568" s="23" cm="1">
        <f t="array" ref="H568">SUM(IF((LEFT('2-1 采购订单物料明细表报表导出'!$K:$K,7)=H$1)*('2-1 采购订单物料明细表报表导出'!$D:$D=$A568),'2-1 采购订单物料明细表报表导出'!$H:$H,0))</f>
        <v>0</v>
      </c>
      <c r="I568" s="23" cm="1">
        <f t="array" ref="I568">SUM(IF((LEFT('2-1 采购订单物料明细表报表导出'!$K:$K,7)=I$1)*('2-1 采购订单物料明细表报表导出'!$D:$D=$A568),'2-1 采购订单物料明细表报表导出'!$H:$H,0))</f>
        <v>0</v>
      </c>
      <c r="J568" s="23" cm="1">
        <f t="array" ref="J568">SUM(IF((LEFT('2-1 采购订单物料明细表报表导出'!$K:$K,7)=J$1)*('2-1 采购订单物料明细表报表导出'!$D:$D=$A568),'2-1 采购订单物料明细表报表导出'!$H:$H,0))</f>
        <v>0</v>
      </c>
      <c r="K568" s="23" cm="1">
        <f t="array" ref="K568">SUM(IF((LEFT('2-1 采购订单物料明细表报表导出'!$K:$K,7)=K$1)*('2-1 采购订单物料明细表报表导出'!$D:$D=$A568),'2-1 采购订单物料明细表报表导出'!$H:$H,0))</f>
        <v>0</v>
      </c>
      <c r="L568" s="23" cm="1">
        <f t="array" ref="L568">SUM(IF((LEFT('2-1 采购订单物料明细表报表导出'!$K:$K,7)=L$1)*('2-1 采购订单物料明细表报表导出'!$D:$D=$A568),'2-1 采购订单物料明细表报表导出'!$H:$H,0))</f>
        <v>0</v>
      </c>
      <c r="M568" s="23" cm="1">
        <f t="array" ref="M568">SUM(IF((LEFT('2-1 采购订单物料明细表报表导出'!$K:$K,7)=M$1)*('2-1 采购订单物料明细表报表导出'!$D:$D=$A568),'2-1 采购订单物料明细表报表导出'!$H:$H,0))</f>
        <v>0</v>
      </c>
      <c r="N568" s="23" cm="1">
        <f t="array" ref="N568">SUM(IF((LEFT('2-1 采购订单物料明细表报表导出'!$K:$K,7)=N$1)*('2-1 采购订单物料明细表报表导出'!$D:$D=$A568),'2-1 采购订单物料明细表报表导出'!$H:$H,0))</f>
        <v>0</v>
      </c>
      <c r="O568" s="23" cm="1">
        <f t="array" ref="O568">SUM(IF((LEFT('2-1 采购订单物料明细表报表导出'!$K:$K,7)=O$1)*('2-1 采购订单物料明细表报表导出'!$D:$D=$A568),'2-1 采购订单物料明细表报表导出'!$H:$H,0))</f>
        <v>0</v>
      </c>
    </row>
    <row r="569" ht="29" spans="1:15">
      <c r="A569" s="28" t="s">
        <v>3877</v>
      </c>
      <c r="B569" s="26" t="s">
        <v>1847</v>
      </c>
      <c r="C569" s="27" t="s">
        <v>1848</v>
      </c>
      <c r="D569" s="23" cm="1">
        <f t="array" ref="D569">SUM(IF((LEFT('2-1 采购订单物料明细表报表导出'!$K:$K,7)=D$1)*('2-1 采购订单物料明细表报表导出'!$D:$D=$A569),'2-1 采购订单物料明细表报表导出'!$H:$H,0))</f>
        <v>0</v>
      </c>
      <c r="E569" s="23" cm="1">
        <f t="array" ref="E569">SUM(IF((LEFT('2-1 采购订单物料明细表报表导出'!$K:$K,7)=E$1)*('2-1 采购订单物料明细表报表导出'!$D:$D=$A569),'2-1 采购订单物料明细表报表导出'!$H:$H,0))</f>
        <v>0</v>
      </c>
      <c r="F569" s="23" cm="1">
        <f t="array" ref="F569">SUM(IF((LEFT('2-1 采购订单物料明细表报表导出'!$K:$K,7)=F$1)*('2-1 采购订单物料明细表报表导出'!$D:$D=$A569),'2-1 采购订单物料明细表报表导出'!$H:$H,0))</f>
        <v>0</v>
      </c>
      <c r="G569" s="23" cm="1">
        <f t="array" ref="G569">SUM(IF((LEFT('2-1 采购订单物料明细表报表导出'!$K:$K,7)=G$1)*('2-1 采购订单物料明细表报表导出'!$D:$D=$A569),'2-1 采购订单物料明细表报表导出'!$H:$H,0))</f>
        <v>0</v>
      </c>
      <c r="H569" s="23" cm="1">
        <f t="array" ref="H569">SUM(IF((LEFT('2-1 采购订单物料明细表报表导出'!$K:$K,7)=H$1)*('2-1 采购订单物料明细表报表导出'!$D:$D=$A569),'2-1 采购订单物料明细表报表导出'!$H:$H,0))</f>
        <v>0</v>
      </c>
      <c r="I569" s="23" cm="1">
        <f t="array" ref="I569">SUM(IF((LEFT('2-1 采购订单物料明细表报表导出'!$K:$K,7)=I$1)*('2-1 采购订单物料明细表报表导出'!$D:$D=$A569),'2-1 采购订单物料明细表报表导出'!$H:$H,0))</f>
        <v>0</v>
      </c>
      <c r="J569" s="23" cm="1">
        <f t="array" ref="J569">SUM(IF((LEFT('2-1 采购订单物料明细表报表导出'!$K:$K,7)=J$1)*('2-1 采购订单物料明细表报表导出'!$D:$D=$A569),'2-1 采购订单物料明细表报表导出'!$H:$H,0))</f>
        <v>0</v>
      </c>
      <c r="K569" s="23" cm="1">
        <f t="array" ref="K569">SUM(IF((LEFT('2-1 采购订单物料明细表报表导出'!$K:$K,7)=K$1)*('2-1 采购订单物料明细表报表导出'!$D:$D=$A569),'2-1 采购订单物料明细表报表导出'!$H:$H,0))</f>
        <v>0</v>
      </c>
      <c r="L569" s="23" cm="1">
        <f t="array" ref="L569">SUM(IF((LEFT('2-1 采购订单物料明细表报表导出'!$K:$K,7)=L$1)*('2-1 采购订单物料明细表报表导出'!$D:$D=$A569),'2-1 采购订单物料明细表报表导出'!$H:$H,0))</f>
        <v>0</v>
      </c>
      <c r="M569" s="23" cm="1">
        <f t="array" ref="M569">SUM(IF((LEFT('2-1 采购订单物料明细表报表导出'!$K:$K,7)=M$1)*('2-1 采购订单物料明细表报表导出'!$D:$D=$A569),'2-1 采购订单物料明细表报表导出'!$H:$H,0))</f>
        <v>0</v>
      </c>
      <c r="N569" s="23" cm="1">
        <f t="array" ref="N569">SUM(IF((LEFT('2-1 采购订单物料明细表报表导出'!$K:$K,7)=N$1)*('2-1 采购订单物料明细表报表导出'!$D:$D=$A569),'2-1 采购订单物料明细表报表导出'!$H:$H,0))</f>
        <v>0</v>
      </c>
      <c r="O569" s="23" cm="1">
        <f t="array" ref="O569">SUM(IF((LEFT('2-1 采购订单物料明细表报表导出'!$K:$K,7)=O$1)*('2-1 采购订单物料明细表报表导出'!$D:$D=$A569),'2-1 采购订单物料明细表报表导出'!$H:$H,0))</f>
        <v>0</v>
      </c>
    </row>
    <row r="570" ht="29" spans="1:15">
      <c r="A570" s="28" t="s">
        <v>3878</v>
      </c>
      <c r="B570" s="26" t="s">
        <v>1847</v>
      </c>
      <c r="C570" s="27" t="s">
        <v>1848</v>
      </c>
      <c r="D570" s="23" cm="1">
        <f t="array" ref="D570">SUM(IF((LEFT('2-1 采购订单物料明细表报表导出'!$K:$K,7)=D$1)*('2-1 采购订单物料明细表报表导出'!$D:$D=$A570),'2-1 采购订单物料明细表报表导出'!$H:$H,0))</f>
        <v>0</v>
      </c>
      <c r="E570" s="23" cm="1">
        <f t="array" ref="E570">SUM(IF((LEFT('2-1 采购订单物料明细表报表导出'!$K:$K,7)=E$1)*('2-1 采购订单物料明细表报表导出'!$D:$D=$A570),'2-1 采购订单物料明细表报表导出'!$H:$H,0))</f>
        <v>0</v>
      </c>
      <c r="F570" s="23" cm="1">
        <f t="array" ref="F570">SUM(IF((LEFT('2-1 采购订单物料明细表报表导出'!$K:$K,7)=F$1)*('2-1 采购订单物料明细表报表导出'!$D:$D=$A570),'2-1 采购订单物料明细表报表导出'!$H:$H,0))</f>
        <v>0</v>
      </c>
      <c r="G570" s="23" cm="1">
        <f t="array" ref="G570">SUM(IF((LEFT('2-1 采购订单物料明细表报表导出'!$K:$K,7)=G$1)*('2-1 采购订单物料明细表报表导出'!$D:$D=$A570),'2-1 采购订单物料明细表报表导出'!$H:$H,0))</f>
        <v>0</v>
      </c>
      <c r="H570" s="23" cm="1">
        <f t="array" ref="H570">SUM(IF((LEFT('2-1 采购订单物料明细表报表导出'!$K:$K,7)=H$1)*('2-1 采购订单物料明细表报表导出'!$D:$D=$A570),'2-1 采购订单物料明细表报表导出'!$H:$H,0))</f>
        <v>0</v>
      </c>
      <c r="I570" s="23" cm="1">
        <f t="array" ref="I570">SUM(IF((LEFT('2-1 采购订单物料明细表报表导出'!$K:$K,7)=I$1)*('2-1 采购订单物料明细表报表导出'!$D:$D=$A570),'2-1 采购订单物料明细表报表导出'!$H:$H,0))</f>
        <v>0</v>
      </c>
      <c r="J570" s="23" cm="1">
        <f t="array" ref="J570">SUM(IF((LEFT('2-1 采购订单物料明细表报表导出'!$K:$K,7)=J$1)*('2-1 采购订单物料明细表报表导出'!$D:$D=$A570),'2-1 采购订单物料明细表报表导出'!$H:$H,0))</f>
        <v>0</v>
      </c>
      <c r="K570" s="23" cm="1">
        <f t="array" ref="K570">SUM(IF((LEFT('2-1 采购订单物料明细表报表导出'!$K:$K,7)=K$1)*('2-1 采购订单物料明细表报表导出'!$D:$D=$A570),'2-1 采购订单物料明细表报表导出'!$H:$H,0))</f>
        <v>0</v>
      </c>
      <c r="L570" s="23" cm="1">
        <f t="array" ref="L570">SUM(IF((LEFT('2-1 采购订单物料明细表报表导出'!$K:$K,7)=L$1)*('2-1 采购订单物料明细表报表导出'!$D:$D=$A570),'2-1 采购订单物料明细表报表导出'!$H:$H,0))</f>
        <v>0</v>
      </c>
      <c r="M570" s="23" cm="1">
        <f t="array" ref="M570">SUM(IF((LEFT('2-1 采购订单物料明细表报表导出'!$K:$K,7)=M$1)*('2-1 采购订单物料明细表报表导出'!$D:$D=$A570),'2-1 采购订单物料明细表报表导出'!$H:$H,0))</f>
        <v>0</v>
      </c>
      <c r="N570" s="23" cm="1">
        <f t="array" ref="N570">SUM(IF((LEFT('2-1 采购订单物料明细表报表导出'!$K:$K,7)=N$1)*('2-1 采购订单物料明细表报表导出'!$D:$D=$A570),'2-1 采购订单物料明细表报表导出'!$H:$H,0))</f>
        <v>0</v>
      </c>
      <c r="O570" s="23" cm="1">
        <f t="array" ref="O570">SUM(IF((LEFT('2-1 采购订单物料明细表报表导出'!$K:$K,7)=O$1)*('2-1 采购订单物料明细表报表导出'!$D:$D=$A570),'2-1 采购订单物料明细表报表导出'!$H:$H,0))</f>
        <v>0</v>
      </c>
    </row>
    <row r="571" ht="29" spans="1:15">
      <c r="A571" s="28" t="s">
        <v>3879</v>
      </c>
      <c r="B571" s="26" t="s">
        <v>1847</v>
      </c>
      <c r="C571" s="27" t="s">
        <v>1848</v>
      </c>
      <c r="D571" s="23" cm="1">
        <f t="array" ref="D571">SUM(IF((LEFT('2-1 采购订单物料明细表报表导出'!$K:$K,7)=D$1)*('2-1 采购订单物料明细表报表导出'!$D:$D=$A571),'2-1 采购订单物料明细表报表导出'!$H:$H,0))</f>
        <v>0</v>
      </c>
      <c r="E571" s="23" cm="1">
        <f t="array" ref="E571">SUM(IF((LEFT('2-1 采购订单物料明细表报表导出'!$K:$K,7)=E$1)*('2-1 采购订单物料明细表报表导出'!$D:$D=$A571),'2-1 采购订单物料明细表报表导出'!$H:$H,0))</f>
        <v>0</v>
      </c>
      <c r="F571" s="23" cm="1">
        <f t="array" ref="F571">SUM(IF((LEFT('2-1 采购订单物料明细表报表导出'!$K:$K,7)=F$1)*('2-1 采购订单物料明细表报表导出'!$D:$D=$A571),'2-1 采购订单物料明细表报表导出'!$H:$H,0))</f>
        <v>0</v>
      </c>
      <c r="G571" s="23" cm="1">
        <f t="array" ref="G571">SUM(IF((LEFT('2-1 采购订单物料明细表报表导出'!$K:$K,7)=G$1)*('2-1 采购订单物料明细表报表导出'!$D:$D=$A571),'2-1 采购订单物料明细表报表导出'!$H:$H,0))</f>
        <v>0</v>
      </c>
      <c r="H571" s="23" cm="1">
        <f t="array" ref="H571">SUM(IF((LEFT('2-1 采购订单物料明细表报表导出'!$K:$K,7)=H$1)*('2-1 采购订单物料明细表报表导出'!$D:$D=$A571),'2-1 采购订单物料明细表报表导出'!$H:$H,0))</f>
        <v>0</v>
      </c>
      <c r="I571" s="23" cm="1">
        <f t="array" ref="I571">SUM(IF((LEFT('2-1 采购订单物料明细表报表导出'!$K:$K,7)=I$1)*('2-1 采购订单物料明细表报表导出'!$D:$D=$A571),'2-1 采购订单物料明细表报表导出'!$H:$H,0))</f>
        <v>0</v>
      </c>
      <c r="J571" s="23" cm="1">
        <f t="array" ref="J571">SUM(IF((LEFT('2-1 采购订单物料明细表报表导出'!$K:$K,7)=J$1)*('2-1 采购订单物料明细表报表导出'!$D:$D=$A571),'2-1 采购订单物料明细表报表导出'!$H:$H,0))</f>
        <v>0</v>
      </c>
      <c r="K571" s="23" cm="1">
        <f t="array" ref="K571">SUM(IF((LEFT('2-1 采购订单物料明细表报表导出'!$K:$K,7)=K$1)*('2-1 采购订单物料明细表报表导出'!$D:$D=$A571),'2-1 采购订单物料明细表报表导出'!$H:$H,0))</f>
        <v>0</v>
      </c>
      <c r="L571" s="23" cm="1">
        <f t="array" ref="L571">SUM(IF((LEFT('2-1 采购订单物料明细表报表导出'!$K:$K,7)=L$1)*('2-1 采购订单物料明细表报表导出'!$D:$D=$A571),'2-1 采购订单物料明细表报表导出'!$H:$H,0))</f>
        <v>0</v>
      </c>
      <c r="M571" s="23" cm="1">
        <f t="array" ref="M571">SUM(IF((LEFT('2-1 采购订单物料明细表报表导出'!$K:$K,7)=M$1)*('2-1 采购订单物料明细表报表导出'!$D:$D=$A571),'2-1 采购订单物料明细表报表导出'!$H:$H,0))</f>
        <v>0</v>
      </c>
      <c r="N571" s="23" cm="1">
        <f t="array" ref="N571">SUM(IF((LEFT('2-1 采购订单物料明细表报表导出'!$K:$K,7)=N$1)*('2-1 采购订单物料明细表报表导出'!$D:$D=$A571),'2-1 采购订单物料明细表报表导出'!$H:$H,0))</f>
        <v>0</v>
      </c>
      <c r="O571" s="23" cm="1">
        <f t="array" ref="O571">SUM(IF((LEFT('2-1 采购订单物料明细表报表导出'!$K:$K,7)=O$1)*('2-1 采购订单物料明细表报表导出'!$D:$D=$A571),'2-1 采购订单物料明细表报表导出'!$H:$H,0))</f>
        <v>0</v>
      </c>
    </row>
    <row r="572" ht="29" spans="1:15">
      <c r="A572" s="28" t="s">
        <v>3880</v>
      </c>
      <c r="B572" s="26" t="s">
        <v>1847</v>
      </c>
      <c r="C572" s="27" t="s">
        <v>1848</v>
      </c>
      <c r="D572" s="23" cm="1">
        <f t="array" ref="D572">SUM(IF((LEFT('2-1 采购订单物料明细表报表导出'!$K:$K,7)=D$1)*('2-1 采购订单物料明细表报表导出'!$D:$D=$A572),'2-1 采购订单物料明细表报表导出'!$H:$H,0))</f>
        <v>0</v>
      </c>
      <c r="E572" s="23" cm="1">
        <f t="array" ref="E572">SUM(IF((LEFT('2-1 采购订单物料明细表报表导出'!$K:$K,7)=E$1)*('2-1 采购订单物料明细表报表导出'!$D:$D=$A572),'2-1 采购订单物料明细表报表导出'!$H:$H,0))</f>
        <v>0</v>
      </c>
      <c r="F572" s="23" cm="1">
        <f t="array" ref="F572">SUM(IF((LEFT('2-1 采购订单物料明细表报表导出'!$K:$K,7)=F$1)*('2-1 采购订单物料明细表报表导出'!$D:$D=$A572),'2-1 采购订单物料明细表报表导出'!$H:$H,0))</f>
        <v>0</v>
      </c>
      <c r="G572" s="23" cm="1">
        <f t="array" ref="G572">SUM(IF((LEFT('2-1 采购订单物料明细表报表导出'!$K:$K,7)=G$1)*('2-1 采购订单物料明细表报表导出'!$D:$D=$A572),'2-1 采购订单物料明细表报表导出'!$H:$H,0))</f>
        <v>0</v>
      </c>
      <c r="H572" s="23" cm="1">
        <f t="array" ref="H572">SUM(IF((LEFT('2-1 采购订单物料明细表报表导出'!$K:$K,7)=H$1)*('2-1 采购订单物料明细表报表导出'!$D:$D=$A572),'2-1 采购订单物料明细表报表导出'!$H:$H,0))</f>
        <v>0</v>
      </c>
      <c r="I572" s="23" cm="1">
        <f t="array" ref="I572">SUM(IF((LEFT('2-1 采购订单物料明细表报表导出'!$K:$K,7)=I$1)*('2-1 采购订单物料明细表报表导出'!$D:$D=$A572),'2-1 采购订单物料明细表报表导出'!$H:$H,0))</f>
        <v>0</v>
      </c>
      <c r="J572" s="23" cm="1">
        <f t="array" ref="J572">SUM(IF((LEFT('2-1 采购订单物料明细表报表导出'!$K:$K,7)=J$1)*('2-1 采购订单物料明细表报表导出'!$D:$D=$A572),'2-1 采购订单物料明细表报表导出'!$H:$H,0))</f>
        <v>0</v>
      </c>
      <c r="K572" s="23" cm="1">
        <f t="array" ref="K572">SUM(IF((LEFT('2-1 采购订单物料明细表报表导出'!$K:$K,7)=K$1)*('2-1 采购订单物料明细表报表导出'!$D:$D=$A572),'2-1 采购订单物料明细表报表导出'!$H:$H,0))</f>
        <v>0</v>
      </c>
      <c r="L572" s="23" cm="1">
        <f t="array" ref="L572">SUM(IF((LEFT('2-1 采购订单物料明细表报表导出'!$K:$K,7)=L$1)*('2-1 采购订单物料明细表报表导出'!$D:$D=$A572),'2-1 采购订单物料明细表报表导出'!$H:$H,0))</f>
        <v>0</v>
      </c>
      <c r="M572" s="23" cm="1">
        <f t="array" ref="M572">SUM(IF((LEFT('2-1 采购订单物料明细表报表导出'!$K:$K,7)=M$1)*('2-1 采购订单物料明细表报表导出'!$D:$D=$A572),'2-1 采购订单物料明细表报表导出'!$H:$H,0))</f>
        <v>0</v>
      </c>
      <c r="N572" s="23" cm="1">
        <f t="array" ref="N572">SUM(IF((LEFT('2-1 采购订单物料明细表报表导出'!$K:$K,7)=N$1)*('2-1 采购订单物料明细表报表导出'!$D:$D=$A572),'2-1 采购订单物料明细表报表导出'!$H:$H,0))</f>
        <v>0</v>
      </c>
      <c r="O572" s="23" cm="1">
        <f t="array" ref="O572">SUM(IF((LEFT('2-1 采购订单物料明细表报表导出'!$K:$K,7)=O$1)*('2-1 采购订单物料明细表报表导出'!$D:$D=$A572),'2-1 采购订单物料明细表报表导出'!$H:$H,0))</f>
        <v>0</v>
      </c>
    </row>
    <row r="573" ht="29" spans="1:15">
      <c r="A573" s="28" t="s">
        <v>3881</v>
      </c>
      <c r="B573" s="26" t="s">
        <v>1847</v>
      </c>
      <c r="C573" s="27" t="s">
        <v>1848</v>
      </c>
      <c r="D573" s="23" cm="1">
        <f t="array" ref="D573">SUM(IF((LEFT('2-1 采购订单物料明细表报表导出'!$K:$K,7)=D$1)*('2-1 采购订单物料明细表报表导出'!$D:$D=$A573),'2-1 采购订单物料明细表报表导出'!$H:$H,0))</f>
        <v>0</v>
      </c>
      <c r="E573" s="23" cm="1">
        <f t="array" ref="E573">SUM(IF((LEFT('2-1 采购订单物料明细表报表导出'!$K:$K,7)=E$1)*('2-1 采购订单物料明细表报表导出'!$D:$D=$A573),'2-1 采购订单物料明细表报表导出'!$H:$H,0))</f>
        <v>0</v>
      </c>
      <c r="F573" s="23" cm="1">
        <f t="array" ref="F573">SUM(IF((LEFT('2-1 采购订单物料明细表报表导出'!$K:$K,7)=F$1)*('2-1 采购订单物料明细表报表导出'!$D:$D=$A573),'2-1 采购订单物料明细表报表导出'!$H:$H,0))</f>
        <v>0</v>
      </c>
      <c r="G573" s="23" cm="1">
        <f t="array" ref="G573">SUM(IF((LEFT('2-1 采购订单物料明细表报表导出'!$K:$K,7)=G$1)*('2-1 采购订单物料明细表报表导出'!$D:$D=$A573),'2-1 采购订单物料明细表报表导出'!$H:$H,0))</f>
        <v>0</v>
      </c>
      <c r="H573" s="23" cm="1">
        <f t="array" ref="H573">SUM(IF((LEFT('2-1 采购订单物料明细表报表导出'!$K:$K,7)=H$1)*('2-1 采购订单物料明细表报表导出'!$D:$D=$A573),'2-1 采购订单物料明细表报表导出'!$H:$H,0))</f>
        <v>0</v>
      </c>
      <c r="I573" s="23" cm="1">
        <f t="array" ref="I573">SUM(IF((LEFT('2-1 采购订单物料明细表报表导出'!$K:$K,7)=I$1)*('2-1 采购订单物料明细表报表导出'!$D:$D=$A573),'2-1 采购订单物料明细表报表导出'!$H:$H,0))</f>
        <v>0</v>
      </c>
      <c r="J573" s="23" cm="1">
        <f t="array" ref="J573">SUM(IF((LEFT('2-1 采购订单物料明细表报表导出'!$K:$K,7)=J$1)*('2-1 采购订单物料明细表报表导出'!$D:$D=$A573),'2-1 采购订单物料明细表报表导出'!$H:$H,0))</f>
        <v>0</v>
      </c>
      <c r="K573" s="23" cm="1">
        <f t="array" ref="K573">SUM(IF((LEFT('2-1 采购订单物料明细表报表导出'!$K:$K,7)=K$1)*('2-1 采购订单物料明细表报表导出'!$D:$D=$A573),'2-1 采购订单物料明细表报表导出'!$H:$H,0))</f>
        <v>0</v>
      </c>
      <c r="L573" s="23" cm="1">
        <f t="array" ref="L573">SUM(IF((LEFT('2-1 采购订单物料明细表报表导出'!$K:$K,7)=L$1)*('2-1 采购订单物料明细表报表导出'!$D:$D=$A573),'2-1 采购订单物料明细表报表导出'!$H:$H,0))</f>
        <v>0</v>
      </c>
      <c r="M573" s="23" cm="1">
        <f t="array" ref="M573">SUM(IF((LEFT('2-1 采购订单物料明细表报表导出'!$K:$K,7)=M$1)*('2-1 采购订单物料明细表报表导出'!$D:$D=$A573),'2-1 采购订单物料明细表报表导出'!$H:$H,0))</f>
        <v>0</v>
      </c>
      <c r="N573" s="23" cm="1">
        <f t="array" ref="N573">SUM(IF((LEFT('2-1 采购订单物料明细表报表导出'!$K:$K,7)=N$1)*('2-1 采购订单物料明细表报表导出'!$D:$D=$A573),'2-1 采购订单物料明细表报表导出'!$H:$H,0))</f>
        <v>0</v>
      </c>
      <c r="O573" s="23" cm="1">
        <f t="array" ref="O573">SUM(IF((LEFT('2-1 采购订单物料明细表报表导出'!$K:$K,7)=O$1)*('2-1 采购订单物料明细表报表导出'!$D:$D=$A573),'2-1 采购订单物料明细表报表导出'!$H:$H,0))</f>
        <v>0</v>
      </c>
    </row>
    <row r="574" ht="29" spans="1:15">
      <c r="A574" s="28" t="s">
        <v>3882</v>
      </c>
      <c r="B574" s="26" t="s">
        <v>1847</v>
      </c>
      <c r="C574" s="27" t="s">
        <v>1848</v>
      </c>
      <c r="D574" s="23" cm="1">
        <f t="array" ref="D574">SUM(IF((LEFT('2-1 采购订单物料明细表报表导出'!$K:$K,7)=D$1)*('2-1 采购订单物料明细表报表导出'!$D:$D=$A574),'2-1 采购订单物料明细表报表导出'!$H:$H,0))</f>
        <v>0</v>
      </c>
      <c r="E574" s="23" cm="1">
        <f t="array" ref="E574">SUM(IF((LEFT('2-1 采购订单物料明细表报表导出'!$K:$K,7)=E$1)*('2-1 采购订单物料明细表报表导出'!$D:$D=$A574),'2-1 采购订单物料明细表报表导出'!$H:$H,0))</f>
        <v>0</v>
      </c>
      <c r="F574" s="23" cm="1">
        <f t="array" ref="F574">SUM(IF((LEFT('2-1 采购订单物料明细表报表导出'!$K:$K,7)=F$1)*('2-1 采购订单物料明细表报表导出'!$D:$D=$A574),'2-1 采购订单物料明细表报表导出'!$H:$H,0))</f>
        <v>0</v>
      </c>
      <c r="G574" s="23" cm="1">
        <f t="array" ref="G574">SUM(IF((LEFT('2-1 采购订单物料明细表报表导出'!$K:$K,7)=G$1)*('2-1 采购订单物料明细表报表导出'!$D:$D=$A574),'2-1 采购订单物料明细表报表导出'!$H:$H,0))</f>
        <v>0</v>
      </c>
      <c r="H574" s="23" cm="1">
        <f t="array" ref="H574">SUM(IF((LEFT('2-1 采购订单物料明细表报表导出'!$K:$K,7)=H$1)*('2-1 采购订单物料明细表报表导出'!$D:$D=$A574),'2-1 采购订单物料明细表报表导出'!$H:$H,0))</f>
        <v>0</v>
      </c>
      <c r="I574" s="23" cm="1">
        <f t="array" ref="I574">SUM(IF((LEFT('2-1 采购订单物料明细表报表导出'!$K:$K,7)=I$1)*('2-1 采购订单物料明细表报表导出'!$D:$D=$A574),'2-1 采购订单物料明细表报表导出'!$H:$H,0))</f>
        <v>0</v>
      </c>
      <c r="J574" s="23" cm="1">
        <f t="array" ref="J574">SUM(IF((LEFT('2-1 采购订单物料明细表报表导出'!$K:$K,7)=J$1)*('2-1 采购订单物料明细表报表导出'!$D:$D=$A574),'2-1 采购订单物料明细表报表导出'!$H:$H,0))</f>
        <v>0</v>
      </c>
      <c r="K574" s="23" cm="1">
        <f t="array" ref="K574">SUM(IF((LEFT('2-1 采购订单物料明细表报表导出'!$K:$K,7)=K$1)*('2-1 采购订单物料明细表报表导出'!$D:$D=$A574),'2-1 采购订单物料明细表报表导出'!$H:$H,0))</f>
        <v>0</v>
      </c>
      <c r="L574" s="23" cm="1">
        <f t="array" ref="L574">SUM(IF((LEFT('2-1 采购订单物料明细表报表导出'!$K:$K,7)=L$1)*('2-1 采购订单物料明细表报表导出'!$D:$D=$A574),'2-1 采购订单物料明细表报表导出'!$H:$H,0))</f>
        <v>0</v>
      </c>
      <c r="M574" s="23" cm="1">
        <f t="array" ref="M574">SUM(IF((LEFT('2-1 采购订单物料明细表报表导出'!$K:$K,7)=M$1)*('2-1 采购订单物料明细表报表导出'!$D:$D=$A574),'2-1 采购订单物料明细表报表导出'!$H:$H,0))</f>
        <v>0</v>
      </c>
      <c r="N574" s="23" cm="1">
        <f t="array" ref="N574">SUM(IF((LEFT('2-1 采购订单物料明细表报表导出'!$K:$K,7)=N$1)*('2-1 采购订单物料明细表报表导出'!$D:$D=$A574),'2-1 采购订单物料明细表报表导出'!$H:$H,0))</f>
        <v>0</v>
      </c>
      <c r="O574" s="23" cm="1">
        <f t="array" ref="O574">SUM(IF((LEFT('2-1 采购订单物料明细表报表导出'!$K:$K,7)=O$1)*('2-1 采购订单物料明细表报表导出'!$D:$D=$A574),'2-1 采购订单物料明细表报表导出'!$H:$H,0))</f>
        <v>0</v>
      </c>
    </row>
    <row r="575" ht="29" spans="1:15">
      <c r="A575" s="28" t="s">
        <v>3883</v>
      </c>
      <c r="B575" s="26" t="s">
        <v>1847</v>
      </c>
      <c r="C575" s="27" t="s">
        <v>1848</v>
      </c>
      <c r="D575" s="23" cm="1">
        <f t="array" ref="D575">SUM(IF((LEFT('2-1 采购订单物料明细表报表导出'!$K:$K,7)=D$1)*('2-1 采购订单物料明细表报表导出'!$D:$D=$A575),'2-1 采购订单物料明细表报表导出'!$H:$H,0))</f>
        <v>0</v>
      </c>
      <c r="E575" s="23" cm="1">
        <f t="array" ref="E575">SUM(IF((LEFT('2-1 采购订单物料明细表报表导出'!$K:$K,7)=E$1)*('2-1 采购订单物料明细表报表导出'!$D:$D=$A575),'2-1 采购订单物料明细表报表导出'!$H:$H,0))</f>
        <v>0</v>
      </c>
      <c r="F575" s="23" cm="1">
        <f t="array" ref="F575">SUM(IF((LEFT('2-1 采购订单物料明细表报表导出'!$K:$K,7)=F$1)*('2-1 采购订单物料明细表报表导出'!$D:$D=$A575),'2-1 采购订单物料明细表报表导出'!$H:$H,0))</f>
        <v>0</v>
      </c>
      <c r="G575" s="23" cm="1">
        <f t="array" ref="G575">SUM(IF((LEFT('2-1 采购订单物料明细表报表导出'!$K:$K,7)=G$1)*('2-1 采购订单物料明细表报表导出'!$D:$D=$A575),'2-1 采购订单物料明细表报表导出'!$H:$H,0))</f>
        <v>0</v>
      </c>
      <c r="H575" s="23" cm="1">
        <f t="array" ref="H575">SUM(IF((LEFT('2-1 采购订单物料明细表报表导出'!$K:$K,7)=H$1)*('2-1 采购订单物料明细表报表导出'!$D:$D=$A575),'2-1 采购订单物料明细表报表导出'!$H:$H,0))</f>
        <v>0</v>
      </c>
      <c r="I575" s="23" cm="1">
        <f t="array" ref="I575">SUM(IF((LEFT('2-1 采购订单物料明细表报表导出'!$K:$K,7)=I$1)*('2-1 采购订单物料明细表报表导出'!$D:$D=$A575),'2-1 采购订单物料明细表报表导出'!$H:$H,0))</f>
        <v>0</v>
      </c>
      <c r="J575" s="23" cm="1">
        <f t="array" ref="J575">SUM(IF((LEFT('2-1 采购订单物料明细表报表导出'!$K:$K,7)=J$1)*('2-1 采购订单物料明细表报表导出'!$D:$D=$A575),'2-1 采购订单物料明细表报表导出'!$H:$H,0))</f>
        <v>0</v>
      </c>
      <c r="K575" s="23" cm="1">
        <f t="array" ref="K575">SUM(IF((LEFT('2-1 采购订单物料明细表报表导出'!$K:$K,7)=K$1)*('2-1 采购订单物料明细表报表导出'!$D:$D=$A575),'2-1 采购订单物料明细表报表导出'!$H:$H,0))</f>
        <v>0</v>
      </c>
      <c r="L575" s="23" cm="1">
        <f t="array" ref="L575">SUM(IF((LEFT('2-1 采购订单物料明细表报表导出'!$K:$K,7)=L$1)*('2-1 采购订单物料明细表报表导出'!$D:$D=$A575),'2-1 采购订单物料明细表报表导出'!$H:$H,0))</f>
        <v>0</v>
      </c>
      <c r="M575" s="23" cm="1">
        <f t="array" ref="M575">SUM(IF((LEFT('2-1 采购订单物料明细表报表导出'!$K:$K,7)=M$1)*('2-1 采购订单物料明细表报表导出'!$D:$D=$A575),'2-1 采购订单物料明细表报表导出'!$H:$H,0))</f>
        <v>0</v>
      </c>
      <c r="N575" s="23" cm="1">
        <f t="array" ref="N575">SUM(IF((LEFT('2-1 采购订单物料明细表报表导出'!$K:$K,7)=N$1)*('2-1 采购订单物料明细表报表导出'!$D:$D=$A575),'2-1 采购订单物料明细表报表导出'!$H:$H,0))</f>
        <v>0</v>
      </c>
      <c r="O575" s="23" cm="1">
        <f t="array" ref="O575">SUM(IF((LEFT('2-1 采购订单物料明细表报表导出'!$K:$K,7)=O$1)*('2-1 采购订单物料明细表报表导出'!$D:$D=$A575),'2-1 采购订单物料明细表报表导出'!$H:$H,0))</f>
        <v>0</v>
      </c>
    </row>
    <row r="576" ht="29" spans="1:15">
      <c r="A576" s="28" t="s">
        <v>3884</v>
      </c>
      <c r="B576" s="26" t="s">
        <v>1847</v>
      </c>
      <c r="C576" s="27" t="s">
        <v>1848</v>
      </c>
      <c r="D576" s="23" cm="1">
        <f t="array" ref="D576">SUM(IF((LEFT('2-1 采购订单物料明细表报表导出'!$K:$K,7)=D$1)*('2-1 采购订单物料明细表报表导出'!$D:$D=$A576),'2-1 采购订单物料明细表报表导出'!$H:$H,0))</f>
        <v>0</v>
      </c>
      <c r="E576" s="23" cm="1">
        <f t="array" ref="E576">SUM(IF((LEFT('2-1 采购订单物料明细表报表导出'!$K:$K,7)=E$1)*('2-1 采购订单物料明细表报表导出'!$D:$D=$A576),'2-1 采购订单物料明细表报表导出'!$H:$H,0))</f>
        <v>0</v>
      </c>
      <c r="F576" s="23" cm="1">
        <f t="array" ref="F576">SUM(IF((LEFT('2-1 采购订单物料明细表报表导出'!$K:$K,7)=F$1)*('2-1 采购订单物料明细表报表导出'!$D:$D=$A576),'2-1 采购订单物料明细表报表导出'!$H:$H,0))</f>
        <v>0</v>
      </c>
      <c r="G576" s="23" cm="1">
        <f t="array" ref="G576">SUM(IF((LEFT('2-1 采购订单物料明细表报表导出'!$K:$K,7)=G$1)*('2-1 采购订单物料明细表报表导出'!$D:$D=$A576),'2-1 采购订单物料明细表报表导出'!$H:$H,0))</f>
        <v>0</v>
      </c>
      <c r="H576" s="23" cm="1">
        <f t="array" ref="H576">SUM(IF((LEFT('2-1 采购订单物料明细表报表导出'!$K:$K,7)=H$1)*('2-1 采购订单物料明细表报表导出'!$D:$D=$A576),'2-1 采购订单物料明细表报表导出'!$H:$H,0))</f>
        <v>0</v>
      </c>
      <c r="I576" s="23" cm="1">
        <f t="array" ref="I576">SUM(IF((LEFT('2-1 采购订单物料明细表报表导出'!$K:$K,7)=I$1)*('2-1 采购订单物料明细表报表导出'!$D:$D=$A576),'2-1 采购订单物料明细表报表导出'!$H:$H,0))</f>
        <v>0</v>
      </c>
      <c r="J576" s="23" cm="1">
        <f t="array" ref="J576">SUM(IF((LEFT('2-1 采购订单物料明细表报表导出'!$K:$K,7)=J$1)*('2-1 采购订单物料明细表报表导出'!$D:$D=$A576),'2-1 采购订单物料明细表报表导出'!$H:$H,0))</f>
        <v>0</v>
      </c>
      <c r="K576" s="23" cm="1">
        <f t="array" ref="K576">SUM(IF((LEFT('2-1 采购订单物料明细表报表导出'!$K:$K,7)=K$1)*('2-1 采购订单物料明细表报表导出'!$D:$D=$A576),'2-1 采购订单物料明细表报表导出'!$H:$H,0))</f>
        <v>0</v>
      </c>
      <c r="L576" s="23" cm="1">
        <f t="array" ref="L576">SUM(IF((LEFT('2-1 采购订单物料明细表报表导出'!$K:$K,7)=L$1)*('2-1 采购订单物料明细表报表导出'!$D:$D=$A576),'2-1 采购订单物料明细表报表导出'!$H:$H,0))</f>
        <v>0</v>
      </c>
      <c r="M576" s="23" cm="1">
        <f t="array" ref="M576">SUM(IF((LEFT('2-1 采购订单物料明细表报表导出'!$K:$K,7)=M$1)*('2-1 采购订单物料明细表报表导出'!$D:$D=$A576),'2-1 采购订单物料明细表报表导出'!$H:$H,0))</f>
        <v>0</v>
      </c>
      <c r="N576" s="23" cm="1">
        <f t="array" ref="N576">SUM(IF((LEFT('2-1 采购订单物料明细表报表导出'!$K:$K,7)=N$1)*('2-1 采购订单物料明细表报表导出'!$D:$D=$A576),'2-1 采购订单物料明细表报表导出'!$H:$H,0))</f>
        <v>0</v>
      </c>
      <c r="O576" s="23" cm="1">
        <f t="array" ref="O576">SUM(IF((LEFT('2-1 采购订单物料明细表报表导出'!$K:$K,7)=O$1)*('2-1 采购订单物料明细表报表导出'!$D:$D=$A576),'2-1 采购订单物料明细表报表导出'!$H:$H,0))</f>
        <v>0</v>
      </c>
    </row>
    <row r="577" ht="29" spans="1:15">
      <c r="A577" s="28" t="s">
        <v>3885</v>
      </c>
      <c r="B577" s="26" t="s">
        <v>1847</v>
      </c>
      <c r="C577" s="27" t="s">
        <v>1848</v>
      </c>
      <c r="D577" s="23" cm="1">
        <f t="array" ref="D577">SUM(IF((LEFT('2-1 采购订单物料明细表报表导出'!$K:$K,7)=D$1)*('2-1 采购订单物料明细表报表导出'!$D:$D=$A577),'2-1 采购订单物料明细表报表导出'!$H:$H,0))</f>
        <v>0</v>
      </c>
      <c r="E577" s="23" cm="1">
        <f t="array" ref="E577">SUM(IF((LEFT('2-1 采购订单物料明细表报表导出'!$K:$K,7)=E$1)*('2-1 采购订单物料明细表报表导出'!$D:$D=$A577),'2-1 采购订单物料明细表报表导出'!$H:$H,0))</f>
        <v>0</v>
      </c>
      <c r="F577" s="23" cm="1">
        <f t="array" ref="F577">SUM(IF((LEFT('2-1 采购订单物料明细表报表导出'!$K:$K,7)=F$1)*('2-1 采购订单物料明细表报表导出'!$D:$D=$A577),'2-1 采购订单物料明细表报表导出'!$H:$H,0))</f>
        <v>0</v>
      </c>
      <c r="G577" s="23" cm="1">
        <f t="array" ref="G577">SUM(IF((LEFT('2-1 采购订单物料明细表报表导出'!$K:$K,7)=G$1)*('2-1 采购订单物料明细表报表导出'!$D:$D=$A577),'2-1 采购订单物料明细表报表导出'!$H:$H,0))</f>
        <v>0</v>
      </c>
      <c r="H577" s="23" cm="1">
        <f t="array" ref="H577">SUM(IF((LEFT('2-1 采购订单物料明细表报表导出'!$K:$K,7)=H$1)*('2-1 采购订单物料明细表报表导出'!$D:$D=$A577),'2-1 采购订单物料明细表报表导出'!$H:$H,0))</f>
        <v>0</v>
      </c>
      <c r="I577" s="23" cm="1">
        <f t="array" ref="I577">SUM(IF((LEFT('2-1 采购订单物料明细表报表导出'!$K:$K,7)=I$1)*('2-1 采购订单物料明细表报表导出'!$D:$D=$A577),'2-1 采购订单物料明细表报表导出'!$H:$H,0))</f>
        <v>0</v>
      </c>
      <c r="J577" s="23" cm="1">
        <f t="array" ref="J577">SUM(IF((LEFT('2-1 采购订单物料明细表报表导出'!$K:$K,7)=J$1)*('2-1 采购订单物料明细表报表导出'!$D:$D=$A577),'2-1 采购订单物料明细表报表导出'!$H:$H,0))</f>
        <v>0</v>
      </c>
      <c r="K577" s="23" cm="1">
        <f t="array" ref="K577">SUM(IF((LEFT('2-1 采购订单物料明细表报表导出'!$K:$K,7)=K$1)*('2-1 采购订单物料明细表报表导出'!$D:$D=$A577),'2-1 采购订单物料明细表报表导出'!$H:$H,0))</f>
        <v>0</v>
      </c>
      <c r="L577" s="23" cm="1">
        <f t="array" ref="L577">SUM(IF((LEFT('2-1 采购订单物料明细表报表导出'!$K:$K,7)=L$1)*('2-1 采购订单物料明细表报表导出'!$D:$D=$A577),'2-1 采购订单物料明细表报表导出'!$H:$H,0))</f>
        <v>0</v>
      </c>
      <c r="M577" s="23" cm="1">
        <f t="array" ref="M577">SUM(IF((LEFT('2-1 采购订单物料明细表报表导出'!$K:$K,7)=M$1)*('2-1 采购订单物料明细表报表导出'!$D:$D=$A577),'2-1 采购订单物料明细表报表导出'!$H:$H,0))</f>
        <v>0</v>
      </c>
      <c r="N577" s="23" cm="1">
        <f t="array" ref="N577">SUM(IF((LEFT('2-1 采购订单物料明细表报表导出'!$K:$K,7)=N$1)*('2-1 采购订单物料明细表报表导出'!$D:$D=$A577),'2-1 采购订单物料明细表报表导出'!$H:$H,0))</f>
        <v>0</v>
      </c>
      <c r="O577" s="23" cm="1">
        <f t="array" ref="O577">SUM(IF((LEFT('2-1 采购订单物料明细表报表导出'!$K:$K,7)=O$1)*('2-1 采购订单物料明细表报表导出'!$D:$D=$A577),'2-1 采购订单物料明细表报表导出'!$H:$H,0))</f>
        <v>0</v>
      </c>
    </row>
    <row r="578" ht="29" spans="1:15">
      <c r="A578" s="20" t="s">
        <v>3886</v>
      </c>
      <c r="B578" s="26" t="s">
        <v>1847</v>
      </c>
      <c r="C578" s="27" t="s">
        <v>1848</v>
      </c>
      <c r="D578" s="23" cm="1">
        <f t="array" ref="D578">SUM(IF((LEFT('2-1 采购订单物料明细表报表导出'!$K:$K,7)=D$1)*('2-1 采购订单物料明细表报表导出'!$D:$D=$A578),'2-1 采购订单物料明细表报表导出'!$H:$H,0))</f>
        <v>0</v>
      </c>
      <c r="E578" s="23" cm="1">
        <f t="array" ref="E578">SUM(IF((LEFT('2-1 采购订单物料明细表报表导出'!$K:$K,7)=E$1)*('2-1 采购订单物料明细表报表导出'!$D:$D=$A578),'2-1 采购订单物料明细表报表导出'!$H:$H,0))</f>
        <v>0</v>
      </c>
      <c r="F578" s="23" cm="1">
        <f t="array" ref="F578">SUM(IF((LEFT('2-1 采购订单物料明细表报表导出'!$K:$K,7)=F$1)*('2-1 采购订单物料明细表报表导出'!$D:$D=$A578),'2-1 采购订单物料明细表报表导出'!$H:$H,0))</f>
        <v>0</v>
      </c>
      <c r="G578" s="23" cm="1">
        <f t="array" ref="G578">SUM(IF((LEFT('2-1 采购订单物料明细表报表导出'!$K:$K,7)=G$1)*('2-1 采购订单物料明细表报表导出'!$D:$D=$A578),'2-1 采购订单物料明细表报表导出'!$H:$H,0))</f>
        <v>0</v>
      </c>
      <c r="H578" s="23" cm="1">
        <f t="array" ref="H578">SUM(IF((LEFT('2-1 采购订单物料明细表报表导出'!$K:$K,7)=H$1)*('2-1 采购订单物料明细表报表导出'!$D:$D=$A578),'2-1 采购订单物料明细表报表导出'!$H:$H,0))</f>
        <v>0</v>
      </c>
      <c r="I578" s="23" cm="1">
        <f t="array" ref="I578">SUM(IF((LEFT('2-1 采购订单物料明细表报表导出'!$K:$K,7)=I$1)*('2-1 采购订单物料明细表报表导出'!$D:$D=$A578),'2-1 采购订单物料明细表报表导出'!$H:$H,0))</f>
        <v>0</v>
      </c>
      <c r="J578" s="23" cm="1">
        <f t="array" ref="J578">SUM(IF((LEFT('2-1 采购订单物料明细表报表导出'!$K:$K,7)=J$1)*('2-1 采购订单物料明细表报表导出'!$D:$D=$A578),'2-1 采购订单物料明细表报表导出'!$H:$H,0))</f>
        <v>0</v>
      </c>
      <c r="K578" s="23" cm="1">
        <f t="array" ref="K578">SUM(IF((LEFT('2-1 采购订单物料明细表报表导出'!$K:$K,7)=K$1)*('2-1 采购订单物料明细表报表导出'!$D:$D=$A578),'2-1 采购订单物料明细表报表导出'!$H:$H,0))</f>
        <v>0</v>
      </c>
      <c r="L578" s="23" cm="1">
        <f t="array" ref="L578">SUM(IF((LEFT('2-1 采购订单物料明细表报表导出'!$K:$K,7)=L$1)*('2-1 采购订单物料明细表报表导出'!$D:$D=$A578),'2-1 采购订单物料明细表报表导出'!$H:$H,0))</f>
        <v>0</v>
      </c>
      <c r="M578" s="23" cm="1">
        <f t="array" ref="M578">SUM(IF((LEFT('2-1 采购订单物料明细表报表导出'!$K:$K,7)=M$1)*('2-1 采购订单物料明细表报表导出'!$D:$D=$A578),'2-1 采购订单物料明细表报表导出'!$H:$H,0))</f>
        <v>0</v>
      </c>
      <c r="N578" s="23" cm="1">
        <f t="array" ref="N578">SUM(IF((LEFT('2-1 采购订单物料明细表报表导出'!$K:$K,7)=N$1)*('2-1 采购订单物料明细表报表导出'!$D:$D=$A578),'2-1 采购订单物料明细表报表导出'!$H:$H,0))</f>
        <v>0</v>
      </c>
      <c r="O578" s="23" cm="1">
        <f t="array" ref="O578">SUM(IF((LEFT('2-1 采购订单物料明细表报表导出'!$K:$K,7)=O$1)*('2-1 采购订单物料明细表报表导出'!$D:$D=$A578),'2-1 采购订单物料明细表报表导出'!$H:$H,0))</f>
        <v>0</v>
      </c>
    </row>
    <row r="579" ht="29" spans="1:15">
      <c r="A579" s="20" t="s">
        <v>3887</v>
      </c>
      <c r="B579" s="26" t="s">
        <v>1847</v>
      </c>
      <c r="C579" s="27" t="s">
        <v>1848</v>
      </c>
      <c r="D579" s="23" cm="1">
        <f t="array" ref="D579">SUM(IF((LEFT('2-1 采购订单物料明细表报表导出'!$K:$K,7)=D$1)*('2-1 采购订单物料明细表报表导出'!$D:$D=$A579),'2-1 采购订单物料明细表报表导出'!$H:$H,0))</f>
        <v>0</v>
      </c>
      <c r="E579" s="23" cm="1">
        <f t="array" ref="E579">SUM(IF((LEFT('2-1 采购订单物料明细表报表导出'!$K:$K,7)=E$1)*('2-1 采购订单物料明细表报表导出'!$D:$D=$A579),'2-1 采购订单物料明细表报表导出'!$H:$H,0))</f>
        <v>0</v>
      </c>
      <c r="F579" s="23" cm="1">
        <f t="array" ref="F579">SUM(IF((LEFT('2-1 采购订单物料明细表报表导出'!$K:$K,7)=F$1)*('2-1 采购订单物料明细表报表导出'!$D:$D=$A579),'2-1 采购订单物料明细表报表导出'!$H:$H,0))</f>
        <v>0</v>
      </c>
      <c r="G579" s="23" cm="1">
        <f t="array" ref="G579">SUM(IF((LEFT('2-1 采购订单物料明细表报表导出'!$K:$K,7)=G$1)*('2-1 采购订单物料明细表报表导出'!$D:$D=$A579),'2-1 采购订单物料明细表报表导出'!$H:$H,0))</f>
        <v>0</v>
      </c>
      <c r="H579" s="23" cm="1">
        <f t="array" ref="H579">SUM(IF((LEFT('2-1 采购订单物料明细表报表导出'!$K:$K,7)=H$1)*('2-1 采购订单物料明细表报表导出'!$D:$D=$A579),'2-1 采购订单物料明细表报表导出'!$H:$H,0))</f>
        <v>0</v>
      </c>
      <c r="I579" s="23" cm="1">
        <f t="array" ref="I579">SUM(IF((LEFT('2-1 采购订单物料明细表报表导出'!$K:$K,7)=I$1)*('2-1 采购订单物料明细表报表导出'!$D:$D=$A579),'2-1 采购订单物料明细表报表导出'!$H:$H,0))</f>
        <v>0</v>
      </c>
      <c r="J579" s="23" cm="1">
        <f t="array" ref="J579">SUM(IF((LEFT('2-1 采购订单物料明细表报表导出'!$K:$K,7)=J$1)*('2-1 采购订单物料明细表报表导出'!$D:$D=$A579),'2-1 采购订单物料明细表报表导出'!$H:$H,0))</f>
        <v>0</v>
      </c>
      <c r="K579" s="23" cm="1">
        <f t="array" ref="K579">SUM(IF((LEFT('2-1 采购订单物料明细表报表导出'!$K:$K,7)=K$1)*('2-1 采购订单物料明细表报表导出'!$D:$D=$A579),'2-1 采购订单物料明细表报表导出'!$H:$H,0))</f>
        <v>0</v>
      </c>
      <c r="L579" s="23" cm="1">
        <f t="array" ref="L579">SUM(IF((LEFT('2-1 采购订单物料明细表报表导出'!$K:$K,7)=L$1)*('2-1 采购订单物料明细表报表导出'!$D:$D=$A579),'2-1 采购订单物料明细表报表导出'!$H:$H,0))</f>
        <v>0</v>
      </c>
      <c r="M579" s="23" cm="1">
        <f t="array" ref="M579">SUM(IF((LEFT('2-1 采购订单物料明细表报表导出'!$K:$K,7)=M$1)*('2-1 采购订单物料明细表报表导出'!$D:$D=$A579),'2-1 采购订单物料明细表报表导出'!$H:$H,0))</f>
        <v>0</v>
      </c>
      <c r="N579" s="23" cm="1">
        <f t="array" ref="N579">SUM(IF((LEFT('2-1 采购订单物料明细表报表导出'!$K:$K,7)=N$1)*('2-1 采购订单物料明细表报表导出'!$D:$D=$A579),'2-1 采购订单物料明细表报表导出'!$H:$H,0))</f>
        <v>0</v>
      </c>
      <c r="O579" s="23" cm="1">
        <f t="array" ref="O579">SUM(IF((LEFT('2-1 采购订单物料明细表报表导出'!$K:$K,7)=O$1)*('2-1 采购订单物料明细表报表导出'!$D:$D=$A579),'2-1 采购订单物料明细表报表导出'!$H:$H,0))</f>
        <v>0</v>
      </c>
    </row>
    <row r="580" ht="29" spans="1:15">
      <c r="A580" s="20" t="s">
        <v>3888</v>
      </c>
      <c r="B580" s="26" t="s">
        <v>1847</v>
      </c>
      <c r="C580" s="27" t="s">
        <v>1848</v>
      </c>
      <c r="D580" s="23" cm="1">
        <f t="array" ref="D580">SUM(IF((LEFT('2-1 采购订单物料明细表报表导出'!$K:$K,7)=D$1)*('2-1 采购订单物料明细表报表导出'!$D:$D=$A580),'2-1 采购订单物料明细表报表导出'!$H:$H,0))</f>
        <v>0</v>
      </c>
      <c r="E580" s="23" cm="1">
        <f t="array" ref="E580">SUM(IF((LEFT('2-1 采购订单物料明细表报表导出'!$K:$K,7)=E$1)*('2-1 采购订单物料明细表报表导出'!$D:$D=$A580),'2-1 采购订单物料明细表报表导出'!$H:$H,0))</f>
        <v>0</v>
      </c>
      <c r="F580" s="23" cm="1">
        <f t="array" ref="F580">SUM(IF((LEFT('2-1 采购订单物料明细表报表导出'!$K:$K,7)=F$1)*('2-1 采购订单物料明细表报表导出'!$D:$D=$A580),'2-1 采购订单物料明细表报表导出'!$H:$H,0))</f>
        <v>0</v>
      </c>
      <c r="G580" s="23" cm="1">
        <f t="array" ref="G580">SUM(IF((LEFT('2-1 采购订单物料明细表报表导出'!$K:$K,7)=G$1)*('2-1 采购订单物料明细表报表导出'!$D:$D=$A580),'2-1 采购订单物料明细表报表导出'!$H:$H,0))</f>
        <v>0</v>
      </c>
      <c r="H580" s="23" cm="1">
        <f t="array" ref="H580">SUM(IF((LEFT('2-1 采购订单物料明细表报表导出'!$K:$K,7)=H$1)*('2-1 采购订单物料明细表报表导出'!$D:$D=$A580),'2-1 采购订单物料明细表报表导出'!$H:$H,0))</f>
        <v>0</v>
      </c>
      <c r="I580" s="23" cm="1">
        <f t="array" ref="I580">SUM(IF((LEFT('2-1 采购订单物料明细表报表导出'!$K:$K,7)=I$1)*('2-1 采购订单物料明细表报表导出'!$D:$D=$A580),'2-1 采购订单物料明细表报表导出'!$H:$H,0))</f>
        <v>0</v>
      </c>
      <c r="J580" s="23" cm="1">
        <f t="array" ref="J580">SUM(IF((LEFT('2-1 采购订单物料明细表报表导出'!$K:$K,7)=J$1)*('2-1 采购订单物料明细表报表导出'!$D:$D=$A580),'2-1 采购订单物料明细表报表导出'!$H:$H,0))</f>
        <v>0</v>
      </c>
      <c r="K580" s="23" cm="1">
        <f t="array" ref="K580">SUM(IF((LEFT('2-1 采购订单物料明细表报表导出'!$K:$K,7)=K$1)*('2-1 采购订单物料明细表报表导出'!$D:$D=$A580),'2-1 采购订单物料明细表报表导出'!$H:$H,0))</f>
        <v>0</v>
      </c>
      <c r="L580" s="23" cm="1">
        <f t="array" ref="L580">SUM(IF((LEFT('2-1 采购订单物料明细表报表导出'!$K:$K,7)=L$1)*('2-1 采购订单物料明细表报表导出'!$D:$D=$A580),'2-1 采购订单物料明细表报表导出'!$H:$H,0))</f>
        <v>0</v>
      </c>
      <c r="M580" s="23" cm="1">
        <f t="array" ref="M580">SUM(IF((LEFT('2-1 采购订单物料明细表报表导出'!$K:$K,7)=M$1)*('2-1 采购订单物料明细表报表导出'!$D:$D=$A580),'2-1 采购订单物料明细表报表导出'!$H:$H,0))</f>
        <v>0</v>
      </c>
      <c r="N580" s="23" cm="1">
        <f t="array" ref="N580">SUM(IF((LEFT('2-1 采购订单物料明细表报表导出'!$K:$K,7)=N$1)*('2-1 采购订单物料明细表报表导出'!$D:$D=$A580),'2-1 采购订单物料明细表报表导出'!$H:$H,0))</f>
        <v>0</v>
      </c>
      <c r="O580" s="23" cm="1">
        <f t="array" ref="O580">SUM(IF((LEFT('2-1 采购订单物料明细表报表导出'!$K:$K,7)=O$1)*('2-1 采购订单物料明细表报表导出'!$D:$D=$A580),'2-1 采购订单物料明细表报表导出'!$H:$H,0))</f>
        <v>0</v>
      </c>
    </row>
    <row r="581" ht="29" spans="1:15">
      <c r="A581" s="20" t="s">
        <v>3889</v>
      </c>
      <c r="B581" s="26" t="s">
        <v>1847</v>
      </c>
      <c r="C581" s="27" t="s">
        <v>1848</v>
      </c>
      <c r="D581" s="23" cm="1">
        <f t="array" ref="D581">SUM(IF((LEFT('2-1 采购订单物料明细表报表导出'!$K:$K,7)=D$1)*('2-1 采购订单物料明细表报表导出'!$D:$D=$A581),'2-1 采购订单物料明细表报表导出'!$H:$H,0))</f>
        <v>0</v>
      </c>
      <c r="E581" s="23" cm="1">
        <f t="array" ref="E581">SUM(IF((LEFT('2-1 采购订单物料明细表报表导出'!$K:$K,7)=E$1)*('2-1 采购订单物料明细表报表导出'!$D:$D=$A581),'2-1 采购订单物料明细表报表导出'!$H:$H,0))</f>
        <v>0</v>
      </c>
      <c r="F581" s="23" cm="1">
        <f t="array" ref="F581">SUM(IF((LEFT('2-1 采购订单物料明细表报表导出'!$K:$K,7)=F$1)*('2-1 采购订单物料明细表报表导出'!$D:$D=$A581),'2-1 采购订单物料明细表报表导出'!$H:$H,0))</f>
        <v>0</v>
      </c>
      <c r="G581" s="23" cm="1">
        <f t="array" ref="G581">SUM(IF((LEFT('2-1 采购订单物料明细表报表导出'!$K:$K,7)=G$1)*('2-1 采购订单物料明细表报表导出'!$D:$D=$A581),'2-1 采购订单物料明细表报表导出'!$H:$H,0))</f>
        <v>0</v>
      </c>
      <c r="H581" s="23" cm="1">
        <f t="array" ref="H581">SUM(IF((LEFT('2-1 采购订单物料明细表报表导出'!$K:$K,7)=H$1)*('2-1 采购订单物料明细表报表导出'!$D:$D=$A581),'2-1 采购订单物料明细表报表导出'!$H:$H,0))</f>
        <v>0</v>
      </c>
      <c r="I581" s="23" cm="1">
        <f t="array" ref="I581">SUM(IF((LEFT('2-1 采购订单物料明细表报表导出'!$K:$K,7)=I$1)*('2-1 采购订单物料明细表报表导出'!$D:$D=$A581),'2-1 采购订单物料明细表报表导出'!$H:$H,0))</f>
        <v>0</v>
      </c>
      <c r="J581" s="23" cm="1">
        <f t="array" ref="J581">SUM(IF((LEFT('2-1 采购订单物料明细表报表导出'!$K:$K,7)=J$1)*('2-1 采购订单物料明细表报表导出'!$D:$D=$A581),'2-1 采购订单物料明细表报表导出'!$H:$H,0))</f>
        <v>0</v>
      </c>
      <c r="K581" s="23" cm="1">
        <f t="array" ref="K581">SUM(IF((LEFT('2-1 采购订单物料明细表报表导出'!$K:$K,7)=K$1)*('2-1 采购订单物料明细表报表导出'!$D:$D=$A581),'2-1 采购订单物料明细表报表导出'!$H:$H,0))</f>
        <v>0</v>
      </c>
      <c r="L581" s="23" cm="1">
        <f t="array" ref="L581">SUM(IF((LEFT('2-1 采购订单物料明细表报表导出'!$K:$K,7)=L$1)*('2-1 采购订单物料明细表报表导出'!$D:$D=$A581),'2-1 采购订单物料明细表报表导出'!$H:$H,0))</f>
        <v>0</v>
      </c>
      <c r="M581" s="23" cm="1">
        <f t="array" ref="M581">SUM(IF((LEFT('2-1 采购订单物料明细表报表导出'!$K:$K,7)=M$1)*('2-1 采购订单物料明细表报表导出'!$D:$D=$A581),'2-1 采购订单物料明细表报表导出'!$H:$H,0))</f>
        <v>0</v>
      </c>
      <c r="N581" s="23" cm="1">
        <f t="array" ref="N581">SUM(IF((LEFT('2-1 采购订单物料明细表报表导出'!$K:$K,7)=N$1)*('2-1 采购订单物料明细表报表导出'!$D:$D=$A581),'2-1 采购订单物料明细表报表导出'!$H:$H,0))</f>
        <v>0</v>
      </c>
      <c r="O581" s="23" cm="1">
        <f t="array" ref="O581">SUM(IF((LEFT('2-1 采购订单物料明细表报表导出'!$K:$K,7)=O$1)*('2-1 采购订单物料明细表报表导出'!$D:$D=$A581),'2-1 采购订单物料明细表报表导出'!$H:$H,0))</f>
        <v>0</v>
      </c>
    </row>
    <row r="582" ht="29" spans="1:15">
      <c r="A582" s="20" t="s">
        <v>3890</v>
      </c>
      <c r="B582" s="26" t="s">
        <v>1847</v>
      </c>
      <c r="C582" s="27" t="s">
        <v>1848</v>
      </c>
      <c r="D582" s="23" cm="1">
        <f t="array" ref="D582">SUM(IF((LEFT('2-1 采购订单物料明细表报表导出'!$K:$K,7)=D$1)*('2-1 采购订单物料明细表报表导出'!$D:$D=$A582),'2-1 采购订单物料明细表报表导出'!$H:$H,0))</f>
        <v>0</v>
      </c>
      <c r="E582" s="23" cm="1">
        <f t="array" ref="E582">SUM(IF((LEFT('2-1 采购订单物料明细表报表导出'!$K:$K,7)=E$1)*('2-1 采购订单物料明细表报表导出'!$D:$D=$A582),'2-1 采购订单物料明细表报表导出'!$H:$H,0))</f>
        <v>0</v>
      </c>
      <c r="F582" s="23" cm="1">
        <f t="array" ref="F582">SUM(IF((LEFT('2-1 采购订单物料明细表报表导出'!$K:$K,7)=F$1)*('2-1 采购订单物料明细表报表导出'!$D:$D=$A582),'2-1 采购订单物料明细表报表导出'!$H:$H,0))</f>
        <v>0</v>
      </c>
      <c r="G582" s="23" cm="1">
        <f t="array" ref="G582">SUM(IF((LEFT('2-1 采购订单物料明细表报表导出'!$K:$K,7)=G$1)*('2-1 采购订单物料明细表报表导出'!$D:$D=$A582),'2-1 采购订单物料明细表报表导出'!$H:$H,0))</f>
        <v>0</v>
      </c>
      <c r="H582" s="23" cm="1">
        <f t="array" ref="H582">SUM(IF((LEFT('2-1 采购订单物料明细表报表导出'!$K:$K,7)=H$1)*('2-1 采购订单物料明细表报表导出'!$D:$D=$A582),'2-1 采购订单物料明细表报表导出'!$H:$H,0))</f>
        <v>0</v>
      </c>
      <c r="I582" s="23" cm="1">
        <f t="array" ref="I582">SUM(IF((LEFT('2-1 采购订单物料明细表报表导出'!$K:$K,7)=I$1)*('2-1 采购订单物料明细表报表导出'!$D:$D=$A582),'2-1 采购订单物料明细表报表导出'!$H:$H,0))</f>
        <v>0</v>
      </c>
      <c r="J582" s="23" cm="1">
        <f t="array" ref="J582">SUM(IF((LEFT('2-1 采购订单物料明细表报表导出'!$K:$K,7)=J$1)*('2-1 采购订单物料明细表报表导出'!$D:$D=$A582),'2-1 采购订单物料明细表报表导出'!$H:$H,0))</f>
        <v>0</v>
      </c>
      <c r="K582" s="23" cm="1">
        <f t="array" ref="K582">SUM(IF((LEFT('2-1 采购订单物料明细表报表导出'!$K:$K,7)=K$1)*('2-1 采购订单物料明细表报表导出'!$D:$D=$A582),'2-1 采购订单物料明细表报表导出'!$H:$H,0))</f>
        <v>0</v>
      </c>
      <c r="L582" s="23" cm="1">
        <f t="array" ref="L582">SUM(IF((LEFT('2-1 采购订单物料明细表报表导出'!$K:$K,7)=L$1)*('2-1 采购订单物料明细表报表导出'!$D:$D=$A582),'2-1 采购订单物料明细表报表导出'!$H:$H,0))</f>
        <v>0</v>
      </c>
      <c r="M582" s="23" cm="1">
        <f t="array" ref="M582">SUM(IF((LEFT('2-1 采购订单物料明细表报表导出'!$K:$K,7)=M$1)*('2-1 采购订单物料明细表报表导出'!$D:$D=$A582),'2-1 采购订单物料明细表报表导出'!$H:$H,0))</f>
        <v>0</v>
      </c>
      <c r="N582" s="23" cm="1">
        <f t="array" ref="N582">SUM(IF((LEFT('2-1 采购订单物料明细表报表导出'!$K:$K,7)=N$1)*('2-1 采购订单物料明细表报表导出'!$D:$D=$A582),'2-1 采购订单物料明细表报表导出'!$H:$H,0))</f>
        <v>0</v>
      </c>
      <c r="O582" s="23" cm="1">
        <f t="array" ref="O582">SUM(IF((LEFT('2-1 采购订单物料明细表报表导出'!$K:$K,7)=O$1)*('2-1 采购订单物料明细表报表导出'!$D:$D=$A582),'2-1 采购订单物料明细表报表导出'!$H:$H,0))</f>
        <v>0</v>
      </c>
    </row>
    <row r="583" ht="29" spans="1:15">
      <c r="A583" s="20" t="s">
        <v>3891</v>
      </c>
      <c r="B583" s="26" t="s">
        <v>1847</v>
      </c>
      <c r="C583" s="27" t="s">
        <v>1848</v>
      </c>
      <c r="D583" s="23" cm="1">
        <f t="array" ref="D583">SUM(IF((LEFT('2-1 采购订单物料明细表报表导出'!$K:$K,7)=D$1)*('2-1 采购订单物料明细表报表导出'!$D:$D=$A583),'2-1 采购订单物料明细表报表导出'!$H:$H,0))</f>
        <v>0</v>
      </c>
      <c r="E583" s="23" cm="1">
        <f t="array" ref="E583">SUM(IF((LEFT('2-1 采购订单物料明细表报表导出'!$K:$K,7)=E$1)*('2-1 采购订单物料明细表报表导出'!$D:$D=$A583),'2-1 采购订单物料明细表报表导出'!$H:$H,0))</f>
        <v>0</v>
      </c>
      <c r="F583" s="23" cm="1">
        <f t="array" ref="F583">SUM(IF((LEFT('2-1 采购订单物料明细表报表导出'!$K:$K,7)=F$1)*('2-1 采购订单物料明细表报表导出'!$D:$D=$A583),'2-1 采购订单物料明细表报表导出'!$H:$H,0))</f>
        <v>0</v>
      </c>
      <c r="G583" s="23" cm="1">
        <f t="array" ref="G583">SUM(IF((LEFT('2-1 采购订单物料明细表报表导出'!$K:$K,7)=G$1)*('2-1 采购订单物料明细表报表导出'!$D:$D=$A583),'2-1 采购订单物料明细表报表导出'!$H:$H,0))</f>
        <v>0</v>
      </c>
      <c r="H583" s="23" cm="1">
        <f t="array" ref="H583">SUM(IF((LEFT('2-1 采购订单物料明细表报表导出'!$K:$K,7)=H$1)*('2-1 采购订单物料明细表报表导出'!$D:$D=$A583),'2-1 采购订单物料明细表报表导出'!$H:$H,0))</f>
        <v>0</v>
      </c>
      <c r="I583" s="23" cm="1">
        <f t="array" ref="I583">SUM(IF((LEFT('2-1 采购订单物料明细表报表导出'!$K:$K,7)=I$1)*('2-1 采购订单物料明细表报表导出'!$D:$D=$A583),'2-1 采购订单物料明细表报表导出'!$H:$H,0))</f>
        <v>0</v>
      </c>
      <c r="J583" s="23" cm="1">
        <f t="array" ref="J583">SUM(IF((LEFT('2-1 采购订单物料明细表报表导出'!$K:$K,7)=J$1)*('2-1 采购订单物料明细表报表导出'!$D:$D=$A583),'2-1 采购订单物料明细表报表导出'!$H:$H,0))</f>
        <v>0</v>
      </c>
      <c r="K583" s="23" cm="1">
        <f t="array" ref="K583">SUM(IF((LEFT('2-1 采购订单物料明细表报表导出'!$K:$K,7)=K$1)*('2-1 采购订单物料明细表报表导出'!$D:$D=$A583),'2-1 采购订单物料明细表报表导出'!$H:$H,0))</f>
        <v>0</v>
      </c>
      <c r="L583" s="23" cm="1">
        <f t="array" ref="L583">SUM(IF((LEFT('2-1 采购订单物料明细表报表导出'!$K:$K,7)=L$1)*('2-1 采购订单物料明细表报表导出'!$D:$D=$A583),'2-1 采购订单物料明细表报表导出'!$H:$H,0))</f>
        <v>0</v>
      </c>
      <c r="M583" s="23" cm="1">
        <f t="array" ref="M583">SUM(IF((LEFT('2-1 采购订单物料明细表报表导出'!$K:$K,7)=M$1)*('2-1 采购订单物料明细表报表导出'!$D:$D=$A583),'2-1 采购订单物料明细表报表导出'!$H:$H,0))</f>
        <v>0</v>
      </c>
      <c r="N583" s="23" cm="1">
        <f t="array" ref="N583">SUM(IF((LEFT('2-1 采购订单物料明细表报表导出'!$K:$K,7)=N$1)*('2-1 采购订单物料明细表报表导出'!$D:$D=$A583),'2-1 采购订单物料明细表报表导出'!$H:$H,0))</f>
        <v>0</v>
      </c>
      <c r="O583" s="23" cm="1">
        <f t="array" ref="O583">SUM(IF((LEFT('2-1 采购订单物料明细表报表导出'!$K:$K,7)=O$1)*('2-1 采购订单物料明细表报表导出'!$D:$D=$A583),'2-1 采购订单物料明细表报表导出'!$H:$H,0))</f>
        <v>0</v>
      </c>
    </row>
    <row r="584" ht="29" spans="1:15">
      <c r="A584" s="28" t="s">
        <v>3892</v>
      </c>
      <c r="B584" s="26" t="s">
        <v>1847</v>
      </c>
      <c r="C584" s="27" t="s">
        <v>1848</v>
      </c>
      <c r="D584" s="23" cm="1">
        <f t="array" ref="D584">SUM(IF((LEFT('2-1 采购订单物料明细表报表导出'!$K:$K,7)=D$1)*('2-1 采购订单物料明细表报表导出'!$D:$D=$A584),'2-1 采购订单物料明细表报表导出'!$H:$H,0))</f>
        <v>0</v>
      </c>
      <c r="E584" s="23" cm="1">
        <f t="array" ref="E584">SUM(IF((LEFT('2-1 采购订单物料明细表报表导出'!$K:$K,7)=E$1)*('2-1 采购订单物料明细表报表导出'!$D:$D=$A584),'2-1 采购订单物料明细表报表导出'!$H:$H,0))</f>
        <v>0</v>
      </c>
      <c r="F584" s="23" cm="1">
        <f t="array" ref="F584">SUM(IF((LEFT('2-1 采购订单物料明细表报表导出'!$K:$K,7)=F$1)*('2-1 采购订单物料明细表报表导出'!$D:$D=$A584),'2-1 采购订单物料明细表报表导出'!$H:$H,0))</f>
        <v>0</v>
      </c>
      <c r="G584" s="23" cm="1">
        <f t="array" ref="G584">SUM(IF((LEFT('2-1 采购订单物料明细表报表导出'!$K:$K,7)=G$1)*('2-1 采购订单物料明细表报表导出'!$D:$D=$A584),'2-1 采购订单物料明细表报表导出'!$H:$H,0))</f>
        <v>0</v>
      </c>
      <c r="H584" s="23" cm="1">
        <f t="array" ref="H584">SUM(IF((LEFT('2-1 采购订单物料明细表报表导出'!$K:$K,7)=H$1)*('2-1 采购订单物料明细表报表导出'!$D:$D=$A584),'2-1 采购订单物料明细表报表导出'!$H:$H,0))</f>
        <v>0</v>
      </c>
      <c r="I584" s="23" cm="1">
        <f t="array" ref="I584">SUM(IF((LEFT('2-1 采购订单物料明细表报表导出'!$K:$K,7)=I$1)*('2-1 采购订单物料明细表报表导出'!$D:$D=$A584),'2-1 采购订单物料明细表报表导出'!$H:$H,0))</f>
        <v>0</v>
      </c>
      <c r="J584" s="23" cm="1">
        <f t="array" ref="J584">SUM(IF((LEFT('2-1 采购订单物料明细表报表导出'!$K:$K,7)=J$1)*('2-1 采购订单物料明细表报表导出'!$D:$D=$A584),'2-1 采购订单物料明细表报表导出'!$H:$H,0))</f>
        <v>0</v>
      </c>
      <c r="K584" s="23" cm="1">
        <f t="array" ref="K584">SUM(IF((LEFT('2-1 采购订单物料明细表报表导出'!$K:$K,7)=K$1)*('2-1 采购订单物料明细表报表导出'!$D:$D=$A584),'2-1 采购订单物料明细表报表导出'!$H:$H,0))</f>
        <v>0</v>
      </c>
      <c r="L584" s="23" cm="1">
        <f t="array" ref="L584">SUM(IF((LEFT('2-1 采购订单物料明细表报表导出'!$K:$K,7)=L$1)*('2-1 采购订单物料明细表报表导出'!$D:$D=$A584),'2-1 采购订单物料明细表报表导出'!$H:$H,0))</f>
        <v>0</v>
      </c>
      <c r="M584" s="23" cm="1">
        <f t="array" ref="M584">SUM(IF((LEFT('2-1 采购订单物料明细表报表导出'!$K:$K,7)=M$1)*('2-1 采购订单物料明细表报表导出'!$D:$D=$A584),'2-1 采购订单物料明细表报表导出'!$H:$H,0))</f>
        <v>0</v>
      </c>
      <c r="N584" s="23" cm="1">
        <f t="array" ref="N584">SUM(IF((LEFT('2-1 采购订单物料明细表报表导出'!$K:$K,7)=N$1)*('2-1 采购订单物料明细表报表导出'!$D:$D=$A584),'2-1 采购订单物料明细表报表导出'!$H:$H,0))</f>
        <v>0</v>
      </c>
      <c r="O584" s="23" cm="1">
        <f t="array" ref="O584">SUM(IF((LEFT('2-1 采购订单物料明细表报表导出'!$K:$K,7)=O$1)*('2-1 采购订单物料明细表报表导出'!$D:$D=$A584),'2-1 采购订单物料明细表报表导出'!$H:$H,0))</f>
        <v>0</v>
      </c>
    </row>
    <row r="585" ht="29" spans="1:15">
      <c r="A585" s="20" t="s">
        <v>3893</v>
      </c>
      <c r="B585" s="26" t="s">
        <v>1847</v>
      </c>
      <c r="C585" s="27" t="s">
        <v>1848</v>
      </c>
      <c r="D585" s="23" cm="1">
        <f t="array" ref="D585">SUM(IF((LEFT('2-1 采购订单物料明细表报表导出'!$K:$K,7)=D$1)*('2-1 采购订单物料明细表报表导出'!$D:$D=$A585),'2-1 采购订单物料明细表报表导出'!$H:$H,0))</f>
        <v>0</v>
      </c>
      <c r="E585" s="23" cm="1">
        <f t="array" ref="E585">SUM(IF((LEFT('2-1 采购订单物料明细表报表导出'!$K:$K,7)=E$1)*('2-1 采购订单物料明细表报表导出'!$D:$D=$A585),'2-1 采购订单物料明细表报表导出'!$H:$H,0))</f>
        <v>0</v>
      </c>
      <c r="F585" s="23" cm="1">
        <f t="array" ref="F585">SUM(IF((LEFT('2-1 采购订单物料明细表报表导出'!$K:$K,7)=F$1)*('2-1 采购订单物料明细表报表导出'!$D:$D=$A585),'2-1 采购订单物料明细表报表导出'!$H:$H,0))</f>
        <v>0</v>
      </c>
      <c r="G585" s="23" cm="1">
        <f t="array" ref="G585">SUM(IF((LEFT('2-1 采购订单物料明细表报表导出'!$K:$K,7)=G$1)*('2-1 采购订单物料明细表报表导出'!$D:$D=$A585),'2-1 采购订单物料明细表报表导出'!$H:$H,0))</f>
        <v>0</v>
      </c>
      <c r="H585" s="23" cm="1">
        <f t="array" ref="H585">SUM(IF((LEFT('2-1 采购订单物料明细表报表导出'!$K:$K,7)=H$1)*('2-1 采购订单物料明细表报表导出'!$D:$D=$A585),'2-1 采购订单物料明细表报表导出'!$H:$H,0))</f>
        <v>0</v>
      </c>
      <c r="I585" s="23" cm="1">
        <f t="array" ref="I585">SUM(IF((LEFT('2-1 采购订单物料明细表报表导出'!$K:$K,7)=I$1)*('2-1 采购订单物料明细表报表导出'!$D:$D=$A585),'2-1 采购订单物料明细表报表导出'!$H:$H,0))</f>
        <v>0</v>
      </c>
      <c r="J585" s="23" cm="1">
        <f t="array" ref="J585">SUM(IF((LEFT('2-1 采购订单物料明细表报表导出'!$K:$K,7)=J$1)*('2-1 采购订单物料明细表报表导出'!$D:$D=$A585),'2-1 采购订单物料明细表报表导出'!$H:$H,0))</f>
        <v>0</v>
      </c>
      <c r="K585" s="23" cm="1">
        <f t="array" ref="K585">SUM(IF((LEFT('2-1 采购订单物料明细表报表导出'!$K:$K,7)=K$1)*('2-1 采购订单物料明细表报表导出'!$D:$D=$A585),'2-1 采购订单物料明细表报表导出'!$H:$H,0))</f>
        <v>0</v>
      </c>
      <c r="L585" s="23" cm="1">
        <f t="array" ref="L585">SUM(IF((LEFT('2-1 采购订单物料明细表报表导出'!$K:$K,7)=L$1)*('2-1 采购订单物料明细表报表导出'!$D:$D=$A585),'2-1 采购订单物料明细表报表导出'!$H:$H,0))</f>
        <v>0</v>
      </c>
      <c r="M585" s="23" cm="1">
        <f t="array" ref="M585">SUM(IF((LEFT('2-1 采购订单物料明细表报表导出'!$K:$K,7)=M$1)*('2-1 采购订单物料明细表报表导出'!$D:$D=$A585),'2-1 采购订单物料明细表报表导出'!$H:$H,0))</f>
        <v>0</v>
      </c>
      <c r="N585" s="23" cm="1">
        <f t="array" ref="N585">SUM(IF((LEFT('2-1 采购订单物料明细表报表导出'!$K:$K,7)=N$1)*('2-1 采购订单物料明细表报表导出'!$D:$D=$A585),'2-1 采购订单物料明细表报表导出'!$H:$H,0))</f>
        <v>0</v>
      </c>
      <c r="O585" s="23" cm="1">
        <f t="array" ref="O585">SUM(IF((LEFT('2-1 采购订单物料明细表报表导出'!$K:$K,7)=O$1)*('2-1 采购订单物料明细表报表导出'!$D:$D=$A585),'2-1 采购订单物料明细表报表导出'!$H:$H,0))</f>
        <v>0</v>
      </c>
    </row>
    <row r="586" ht="29" spans="1:15">
      <c r="A586" s="20" t="s">
        <v>3894</v>
      </c>
      <c r="B586" s="26" t="s">
        <v>1847</v>
      </c>
      <c r="C586" s="27" t="s">
        <v>1848</v>
      </c>
      <c r="D586" s="23" cm="1">
        <f t="array" ref="D586">SUM(IF((LEFT('2-1 采购订单物料明细表报表导出'!$K:$K,7)=D$1)*('2-1 采购订单物料明细表报表导出'!$D:$D=$A586),'2-1 采购订单物料明细表报表导出'!$H:$H,0))</f>
        <v>0</v>
      </c>
      <c r="E586" s="23" cm="1">
        <f t="array" ref="E586">SUM(IF((LEFT('2-1 采购订单物料明细表报表导出'!$K:$K,7)=E$1)*('2-1 采购订单物料明细表报表导出'!$D:$D=$A586),'2-1 采购订单物料明细表报表导出'!$H:$H,0))</f>
        <v>0</v>
      </c>
      <c r="F586" s="23" cm="1">
        <f t="array" ref="F586">SUM(IF((LEFT('2-1 采购订单物料明细表报表导出'!$K:$K,7)=F$1)*('2-1 采购订单物料明细表报表导出'!$D:$D=$A586),'2-1 采购订单物料明细表报表导出'!$H:$H,0))</f>
        <v>0</v>
      </c>
      <c r="G586" s="23" cm="1">
        <f t="array" ref="G586">SUM(IF((LEFT('2-1 采购订单物料明细表报表导出'!$K:$K,7)=G$1)*('2-1 采购订单物料明细表报表导出'!$D:$D=$A586),'2-1 采购订单物料明细表报表导出'!$H:$H,0))</f>
        <v>0</v>
      </c>
      <c r="H586" s="23" cm="1">
        <f t="array" ref="H586">SUM(IF((LEFT('2-1 采购订单物料明细表报表导出'!$K:$K,7)=H$1)*('2-1 采购订单物料明细表报表导出'!$D:$D=$A586),'2-1 采购订单物料明细表报表导出'!$H:$H,0))</f>
        <v>0</v>
      </c>
      <c r="I586" s="23" cm="1">
        <f t="array" ref="I586">SUM(IF((LEFT('2-1 采购订单物料明细表报表导出'!$K:$K,7)=I$1)*('2-1 采购订单物料明细表报表导出'!$D:$D=$A586),'2-1 采购订单物料明细表报表导出'!$H:$H,0))</f>
        <v>0</v>
      </c>
      <c r="J586" s="23" cm="1">
        <f t="array" ref="J586">SUM(IF((LEFT('2-1 采购订单物料明细表报表导出'!$K:$K,7)=J$1)*('2-1 采购订单物料明细表报表导出'!$D:$D=$A586),'2-1 采购订单物料明细表报表导出'!$H:$H,0))</f>
        <v>0</v>
      </c>
      <c r="K586" s="23" cm="1">
        <f t="array" ref="K586">SUM(IF((LEFT('2-1 采购订单物料明细表报表导出'!$K:$K,7)=K$1)*('2-1 采购订单物料明细表报表导出'!$D:$D=$A586),'2-1 采购订单物料明细表报表导出'!$H:$H,0))</f>
        <v>0</v>
      </c>
      <c r="L586" s="23" cm="1">
        <f t="array" ref="L586">SUM(IF((LEFT('2-1 采购订单物料明细表报表导出'!$K:$K,7)=L$1)*('2-1 采购订单物料明细表报表导出'!$D:$D=$A586),'2-1 采购订单物料明细表报表导出'!$H:$H,0))</f>
        <v>0</v>
      </c>
      <c r="M586" s="23" cm="1">
        <f t="array" ref="M586">SUM(IF((LEFT('2-1 采购订单物料明细表报表导出'!$K:$K,7)=M$1)*('2-1 采购订单物料明细表报表导出'!$D:$D=$A586),'2-1 采购订单物料明细表报表导出'!$H:$H,0))</f>
        <v>0</v>
      </c>
      <c r="N586" s="23" cm="1">
        <f t="array" ref="N586">SUM(IF((LEFT('2-1 采购订单物料明细表报表导出'!$K:$K,7)=N$1)*('2-1 采购订单物料明细表报表导出'!$D:$D=$A586),'2-1 采购订单物料明细表报表导出'!$H:$H,0))</f>
        <v>0</v>
      </c>
      <c r="O586" s="23" cm="1">
        <f t="array" ref="O586">SUM(IF((LEFT('2-1 采购订单物料明细表报表导出'!$K:$K,7)=O$1)*('2-1 采购订单物料明细表报表导出'!$D:$D=$A586),'2-1 采购订单物料明细表报表导出'!$H:$H,0))</f>
        <v>0</v>
      </c>
    </row>
    <row r="587" ht="29" spans="1:15">
      <c r="A587" s="20" t="s">
        <v>3895</v>
      </c>
      <c r="B587" s="26" t="s">
        <v>1847</v>
      </c>
      <c r="C587" s="27" t="s">
        <v>1848</v>
      </c>
      <c r="D587" s="23" cm="1">
        <f t="array" ref="D587">SUM(IF((LEFT('2-1 采购订单物料明细表报表导出'!$K:$K,7)=D$1)*('2-1 采购订单物料明细表报表导出'!$D:$D=$A587),'2-1 采购订单物料明细表报表导出'!$H:$H,0))</f>
        <v>0</v>
      </c>
      <c r="E587" s="23" cm="1">
        <f t="array" ref="E587">SUM(IF((LEFT('2-1 采购订单物料明细表报表导出'!$K:$K,7)=E$1)*('2-1 采购订单物料明细表报表导出'!$D:$D=$A587),'2-1 采购订单物料明细表报表导出'!$H:$H,0))</f>
        <v>0</v>
      </c>
      <c r="F587" s="23" cm="1">
        <f t="array" ref="F587">SUM(IF((LEFT('2-1 采购订单物料明细表报表导出'!$K:$K,7)=F$1)*('2-1 采购订单物料明细表报表导出'!$D:$D=$A587),'2-1 采购订单物料明细表报表导出'!$H:$H,0))</f>
        <v>0</v>
      </c>
      <c r="G587" s="23" cm="1">
        <f t="array" ref="G587">SUM(IF((LEFT('2-1 采购订单物料明细表报表导出'!$K:$K,7)=G$1)*('2-1 采购订单物料明细表报表导出'!$D:$D=$A587),'2-1 采购订单物料明细表报表导出'!$H:$H,0))</f>
        <v>0</v>
      </c>
      <c r="H587" s="23" cm="1">
        <f t="array" ref="H587">SUM(IF((LEFT('2-1 采购订单物料明细表报表导出'!$K:$K,7)=H$1)*('2-1 采购订单物料明细表报表导出'!$D:$D=$A587),'2-1 采购订单物料明细表报表导出'!$H:$H,0))</f>
        <v>0</v>
      </c>
      <c r="I587" s="23" cm="1">
        <f t="array" ref="I587">SUM(IF((LEFT('2-1 采购订单物料明细表报表导出'!$K:$K,7)=I$1)*('2-1 采购订单物料明细表报表导出'!$D:$D=$A587),'2-1 采购订单物料明细表报表导出'!$H:$H,0))</f>
        <v>0</v>
      </c>
      <c r="J587" s="23" cm="1">
        <f t="array" ref="J587">SUM(IF((LEFT('2-1 采购订单物料明细表报表导出'!$K:$K,7)=J$1)*('2-1 采购订单物料明细表报表导出'!$D:$D=$A587),'2-1 采购订单物料明细表报表导出'!$H:$H,0))</f>
        <v>0</v>
      </c>
      <c r="K587" s="23" cm="1">
        <f t="array" ref="K587">SUM(IF((LEFT('2-1 采购订单物料明细表报表导出'!$K:$K,7)=K$1)*('2-1 采购订单物料明细表报表导出'!$D:$D=$A587),'2-1 采购订单物料明细表报表导出'!$H:$H,0))</f>
        <v>0</v>
      </c>
      <c r="L587" s="23" cm="1">
        <f t="array" ref="L587">SUM(IF((LEFT('2-1 采购订单物料明细表报表导出'!$K:$K,7)=L$1)*('2-1 采购订单物料明细表报表导出'!$D:$D=$A587),'2-1 采购订单物料明细表报表导出'!$H:$H,0))</f>
        <v>0</v>
      </c>
      <c r="M587" s="23" cm="1">
        <f t="array" ref="M587">SUM(IF((LEFT('2-1 采购订单物料明细表报表导出'!$K:$K,7)=M$1)*('2-1 采购订单物料明细表报表导出'!$D:$D=$A587),'2-1 采购订单物料明细表报表导出'!$H:$H,0))</f>
        <v>0</v>
      </c>
      <c r="N587" s="23" cm="1">
        <f t="array" ref="N587">SUM(IF((LEFT('2-1 采购订单物料明细表报表导出'!$K:$K,7)=N$1)*('2-1 采购订单物料明细表报表导出'!$D:$D=$A587),'2-1 采购订单物料明细表报表导出'!$H:$H,0))</f>
        <v>0</v>
      </c>
      <c r="O587" s="23" cm="1">
        <f t="array" ref="O587">SUM(IF((LEFT('2-1 采购订单物料明细表报表导出'!$K:$K,7)=O$1)*('2-1 采购订单物料明细表报表导出'!$D:$D=$A587),'2-1 采购订单物料明细表报表导出'!$H:$H,0))</f>
        <v>0</v>
      </c>
    </row>
    <row r="588" ht="29" spans="1:15">
      <c r="A588" s="20" t="s">
        <v>3896</v>
      </c>
      <c r="B588" s="26" t="s">
        <v>1859</v>
      </c>
      <c r="C588" s="27" t="s">
        <v>1860</v>
      </c>
      <c r="D588" s="23" cm="1">
        <f t="array" ref="D588">SUM(IF((LEFT('2-1 采购订单物料明细表报表导出'!$K:$K,7)=D$1)*('2-1 采购订单物料明细表报表导出'!$D:$D=$A588),'2-1 采购订单物料明细表报表导出'!$H:$H,0))</f>
        <v>0</v>
      </c>
      <c r="E588" s="23" cm="1">
        <f t="array" ref="E588">SUM(IF((LEFT('2-1 采购订单物料明细表报表导出'!$K:$K,7)=E$1)*('2-1 采购订单物料明细表报表导出'!$D:$D=$A588),'2-1 采购订单物料明细表报表导出'!$H:$H,0))</f>
        <v>0</v>
      </c>
      <c r="F588" s="23" cm="1">
        <f t="array" ref="F588">SUM(IF((LEFT('2-1 采购订单物料明细表报表导出'!$K:$K,7)=F$1)*('2-1 采购订单物料明细表报表导出'!$D:$D=$A588),'2-1 采购订单物料明细表报表导出'!$H:$H,0))</f>
        <v>0</v>
      </c>
      <c r="G588" s="23" cm="1">
        <f t="array" ref="G588">SUM(IF((LEFT('2-1 采购订单物料明细表报表导出'!$K:$K,7)=G$1)*('2-1 采购订单物料明细表报表导出'!$D:$D=$A588),'2-1 采购订单物料明细表报表导出'!$H:$H,0))</f>
        <v>0</v>
      </c>
      <c r="H588" s="23" cm="1">
        <f t="array" ref="H588">SUM(IF((LEFT('2-1 采购订单物料明细表报表导出'!$K:$K,7)=H$1)*('2-1 采购订单物料明细表报表导出'!$D:$D=$A588),'2-1 采购订单物料明细表报表导出'!$H:$H,0))</f>
        <v>0</v>
      </c>
      <c r="I588" s="23" cm="1">
        <f t="array" ref="I588">SUM(IF((LEFT('2-1 采购订单物料明细表报表导出'!$K:$K,7)=I$1)*('2-1 采购订单物料明细表报表导出'!$D:$D=$A588),'2-1 采购订单物料明细表报表导出'!$H:$H,0))</f>
        <v>0</v>
      </c>
      <c r="J588" s="23" cm="1">
        <f t="array" ref="J588">SUM(IF((LEFT('2-1 采购订单物料明细表报表导出'!$K:$K,7)=J$1)*('2-1 采购订单物料明细表报表导出'!$D:$D=$A588),'2-1 采购订单物料明细表报表导出'!$H:$H,0))</f>
        <v>0</v>
      </c>
      <c r="K588" s="23" cm="1">
        <f t="array" ref="K588">SUM(IF((LEFT('2-1 采购订单物料明细表报表导出'!$K:$K,7)=K$1)*('2-1 采购订单物料明细表报表导出'!$D:$D=$A588),'2-1 采购订单物料明细表报表导出'!$H:$H,0))</f>
        <v>0</v>
      </c>
      <c r="L588" s="23" cm="1">
        <f t="array" ref="L588">SUM(IF((LEFT('2-1 采购订单物料明细表报表导出'!$K:$K,7)=L$1)*('2-1 采购订单物料明细表报表导出'!$D:$D=$A588),'2-1 采购订单物料明细表报表导出'!$H:$H,0))</f>
        <v>0</v>
      </c>
      <c r="M588" s="23" cm="1">
        <f t="array" ref="M588">SUM(IF((LEFT('2-1 采购订单物料明细表报表导出'!$K:$K,7)=M$1)*('2-1 采购订单物料明细表报表导出'!$D:$D=$A588),'2-1 采购订单物料明细表报表导出'!$H:$H,0))</f>
        <v>0</v>
      </c>
      <c r="N588" s="23" cm="1">
        <f t="array" ref="N588">SUM(IF((LEFT('2-1 采购订单物料明细表报表导出'!$K:$K,7)=N$1)*('2-1 采购订单物料明细表报表导出'!$D:$D=$A588),'2-1 采购订单物料明细表报表导出'!$H:$H,0))</f>
        <v>0</v>
      </c>
      <c r="O588" s="23" cm="1">
        <f t="array" ref="O588">SUM(IF((LEFT('2-1 采购订单物料明细表报表导出'!$K:$K,7)=O$1)*('2-1 采购订单物料明细表报表导出'!$D:$D=$A588),'2-1 采购订单物料明细表报表导出'!$H:$H,0))</f>
        <v>0</v>
      </c>
    </row>
    <row r="589" ht="29" spans="1:15">
      <c r="A589" s="20" t="s">
        <v>3897</v>
      </c>
      <c r="B589" s="26" t="s">
        <v>1859</v>
      </c>
      <c r="C589" s="27" t="s">
        <v>1860</v>
      </c>
      <c r="D589" s="23" cm="1">
        <f t="array" ref="D589">SUM(IF((LEFT('2-1 采购订单物料明细表报表导出'!$K:$K,7)=D$1)*('2-1 采购订单物料明细表报表导出'!$D:$D=$A589),'2-1 采购订单物料明细表报表导出'!$H:$H,0))</f>
        <v>0</v>
      </c>
      <c r="E589" s="23" cm="1">
        <f t="array" ref="E589">SUM(IF((LEFT('2-1 采购订单物料明细表报表导出'!$K:$K,7)=E$1)*('2-1 采购订单物料明细表报表导出'!$D:$D=$A589),'2-1 采购订单物料明细表报表导出'!$H:$H,0))</f>
        <v>0</v>
      </c>
      <c r="F589" s="23" cm="1">
        <f t="array" ref="F589">SUM(IF((LEFT('2-1 采购订单物料明细表报表导出'!$K:$K,7)=F$1)*('2-1 采购订单物料明细表报表导出'!$D:$D=$A589),'2-1 采购订单物料明细表报表导出'!$H:$H,0))</f>
        <v>0</v>
      </c>
      <c r="G589" s="23" cm="1">
        <f t="array" ref="G589">SUM(IF((LEFT('2-1 采购订单物料明细表报表导出'!$K:$K,7)=G$1)*('2-1 采购订单物料明细表报表导出'!$D:$D=$A589),'2-1 采购订单物料明细表报表导出'!$H:$H,0))</f>
        <v>0</v>
      </c>
      <c r="H589" s="23" cm="1">
        <f t="array" ref="H589">SUM(IF((LEFT('2-1 采购订单物料明细表报表导出'!$K:$K,7)=H$1)*('2-1 采购订单物料明细表报表导出'!$D:$D=$A589),'2-1 采购订单物料明细表报表导出'!$H:$H,0))</f>
        <v>0</v>
      </c>
      <c r="I589" s="23" cm="1">
        <f t="array" ref="I589">SUM(IF((LEFT('2-1 采购订单物料明细表报表导出'!$K:$K,7)=I$1)*('2-1 采购订单物料明细表报表导出'!$D:$D=$A589),'2-1 采购订单物料明细表报表导出'!$H:$H,0))</f>
        <v>0</v>
      </c>
      <c r="J589" s="23" cm="1">
        <f t="array" ref="J589">SUM(IF((LEFT('2-1 采购订单物料明细表报表导出'!$K:$K,7)=J$1)*('2-1 采购订单物料明细表报表导出'!$D:$D=$A589),'2-1 采购订单物料明细表报表导出'!$H:$H,0))</f>
        <v>0</v>
      </c>
      <c r="K589" s="23" cm="1">
        <f t="array" ref="K589">SUM(IF((LEFT('2-1 采购订单物料明细表报表导出'!$K:$K,7)=K$1)*('2-1 采购订单物料明细表报表导出'!$D:$D=$A589),'2-1 采购订单物料明细表报表导出'!$H:$H,0))</f>
        <v>0</v>
      </c>
      <c r="L589" s="23" cm="1">
        <f t="array" ref="L589">SUM(IF((LEFT('2-1 采购订单物料明细表报表导出'!$K:$K,7)=L$1)*('2-1 采购订单物料明细表报表导出'!$D:$D=$A589),'2-1 采购订单物料明细表报表导出'!$H:$H,0))</f>
        <v>0</v>
      </c>
      <c r="M589" s="23" cm="1">
        <f t="array" ref="M589">SUM(IF((LEFT('2-1 采购订单物料明细表报表导出'!$K:$K,7)=M$1)*('2-1 采购订单物料明细表报表导出'!$D:$D=$A589),'2-1 采购订单物料明细表报表导出'!$H:$H,0))</f>
        <v>0</v>
      </c>
      <c r="N589" s="23" cm="1">
        <f t="array" ref="N589">SUM(IF((LEFT('2-1 采购订单物料明细表报表导出'!$K:$K,7)=N$1)*('2-1 采购订单物料明细表报表导出'!$D:$D=$A589),'2-1 采购订单物料明细表报表导出'!$H:$H,0))</f>
        <v>0</v>
      </c>
      <c r="O589" s="23" cm="1">
        <f t="array" ref="O589">SUM(IF((LEFT('2-1 采购订单物料明细表报表导出'!$K:$K,7)=O$1)*('2-1 采购订单物料明细表报表导出'!$D:$D=$A589),'2-1 采购订单物料明细表报表导出'!$H:$H,0))</f>
        <v>0</v>
      </c>
    </row>
    <row r="590" ht="29" spans="1:15">
      <c r="A590" s="20" t="s">
        <v>3898</v>
      </c>
      <c r="B590" s="26" t="s">
        <v>1859</v>
      </c>
      <c r="C590" s="27" t="s">
        <v>1860</v>
      </c>
      <c r="D590" s="23" cm="1">
        <f t="array" ref="D590">SUM(IF((LEFT('2-1 采购订单物料明细表报表导出'!$K:$K,7)=D$1)*('2-1 采购订单物料明细表报表导出'!$D:$D=$A590),'2-1 采购订单物料明细表报表导出'!$H:$H,0))</f>
        <v>0</v>
      </c>
      <c r="E590" s="23" cm="1">
        <f t="array" ref="E590">SUM(IF((LEFT('2-1 采购订单物料明细表报表导出'!$K:$K,7)=E$1)*('2-1 采购订单物料明细表报表导出'!$D:$D=$A590),'2-1 采购订单物料明细表报表导出'!$H:$H,0))</f>
        <v>0</v>
      </c>
      <c r="F590" s="23" cm="1">
        <f t="array" ref="F590">SUM(IF((LEFT('2-1 采购订单物料明细表报表导出'!$K:$K,7)=F$1)*('2-1 采购订单物料明细表报表导出'!$D:$D=$A590),'2-1 采购订单物料明细表报表导出'!$H:$H,0))</f>
        <v>0</v>
      </c>
      <c r="G590" s="23" cm="1">
        <f t="array" ref="G590">SUM(IF((LEFT('2-1 采购订单物料明细表报表导出'!$K:$K,7)=G$1)*('2-1 采购订单物料明细表报表导出'!$D:$D=$A590),'2-1 采购订单物料明细表报表导出'!$H:$H,0))</f>
        <v>0</v>
      </c>
      <c r="H590" s="23" cm="1">
        <f t="array" ref="H590">SUM(IF((LEFT('2-1 采购订单物料明细表报表导出'!$K:$K,7)=H$1)*('2-1 采购订单物料明细表报表导出'!$D:$D=$A590),'2-1 采购订单物料明细表报表导出'!$H:$H,0))</f>
        <v>0</v>
      </c>
      <c r="I590" s="23" cm="1">
        <f t="array" ref="I590">SUM(IF((LEFT('2-1 采购订单物料明细表报表导出'!$K:$K,7)=I$1)*('2-1 采购订单物料明细表报表导出'!$D:$D=$A590),'2-1 采购订单物料明细表报表导出'!$H:$H,0))</f>
        <v>0</v>
      </c>
      <c r="J590" s="23" cm="1">
        <f t="array" ref="J590">SUM(IF((LEFT('2-1 采购订单物料明细表报表导出'!$K:$K,7)=J$1)*('2-1 采购订单物料明细表报表导出'!$D:$D=$A590),'2-1 采购订单物料明细表报表导出'!$H:$H,0))</f>
        <v>0</v>
      </c>
      <c r="K590" s="23" cm="1">
        <f t="array" ref="K590">SUM(IF((LEFT('2-1 采购订单物料明细表报表导出'!$K:$K,7)=K$1)*('2-1 采购订单物料明细表报表导出'!$D:$D=$A590),'2-1 采购订单物料明细表报表导出'!$H:$H,0))</f>
        <v>0</v>
      </c>
      <c r="L590" s="23" cm="1">
        <f t="array" ref="L590">SUM(IF((LEFT('2-1 采购订单物料明细表报表导出'!$K:$K,7)=L$1)*('2-1 采购订单物料明细表报表导出'!$D:$D=$A590),'2-1 采购订单物料明细表报表导出'!$H:$H,0))</f>
        <v>0</v>
      </c>
      <c r="M590" s="23" cm="1">
        <f t="array" ref="M590">SUM(IF((LEFT('2-1 采购订单物料明细表报表导出'!$K:$K,7)=M$1)*('2-1 采购订单物料明细表报表导出'!$D:$D=$A590),'2-1 采购订单物料明细表报表导出'!$H:$H,0))</f>
        <v>0</v>
      </c>
      <c r="N590" s="23" cm="1">
        <f t="array" ref="N590">SUM(IF((LEFT('2-1 采购订单物料明细表报表导出'!$K:$K,7)=N$1)*('2-1 采购订单物料明细表报表导出'!$D:$D=$A590),'2-1 采购订单物料明细表报表导出'!$H:$H,0))</f>
        <v>0</v>
      </c>
      <c r="O590" s="23" cm="1">
        <f t="array" ref="O590">SUM(IF((LEFT('2-1 采购订单物料明细表报表导出'!$K:$K,7)=O$1)*('2-1 采购订单物料明细表报表导出'!$D:$D=$A590),'2-1 采购订单物料明细表报表导出'!$H:$H,0))</f>
        <v>0</v>
      </c>
    </row>
    <row r="591" ht="29" spans="1:15">
      <c r="A591" s="20" t="s">
        <v>3899</v>
      </c>
      <c r="B591" s="26" t="s">
        <v>1886</v>
      </c>
      <c r="C591" s="27" t="s">
        <v>1887</v>
      </c>
      <c r="D591" s="23" cm="1">
        <f t="array" ref="D591">SUM(IF((LEFT('2-1 采购订单物料明细表报表导出'!$K:$K,7)=D$1)*('2-1 采购订单物料明细表报表导出'!$D:$D=$A591),'2-1 采购订单物料明细表报表导出'!$H:$H,0))</f>
        <v>0</v>
      </c>
      <c r="E591" s="23" cm="1">
        <f t="array" ref="E591">SUM(IF((LEFT('2-1 采购订单物料明细表报表导出'!$K:$K,7)=E$1)*('2-1 采购订单物料明细表报表导出'!$D:$D=$A591),'2-1 采购订单物料明细表报表导出'!$H:$H,0))</f>
        <v>0</v>
      </c>
      <c r="F591" s="23" cm="1">
        <f t="array" ref="F591">SUM(IF((LEFT('2-1 采购订单物料明细表报表导出'!$K:$K,7)=F$1)*('2-1 采购订单物料明细表报表导出'!$D:$D=$A591),'2-1 采购订单物料明细表报表导出'!$H:$H,0))</f>
        <v>0</v>
      </c>
      <c r="G591" s="23" cm="1">
        <f t="array" ref="G591">SUM(IF((LEFT('2-1 采购订单物料明细表报表导出'!$K:$K,7)=G$1)*('2-1 采购订单物料明细表报表导出'!$D:$D=$A591),'2-1 采购订单物料明细表报表导出'!$H:$H,0))</f>
        <v>0</v>
      </c>
      <c r="H591" s="23" cm="1">
        <f t="array" ref="H591">SUM(IF((LEFT('2-1 采购订单物料明细表报表导出'!$K:$K,7)=H$1)*('2-1 采购订单物料明细表报表导出'!$D:$D=$A591),'2-1 采购订单物料明细表报表导出'!$H:$H,0))</f>
        <v>0</v>
      </c>
      <c r="I591" s="23" cm="1">
        <f t="array" ref="I591">SUM(IF((LEFT('2-1 采购订单物料明细表报表导出'!$K:$K,7)=I$1)*('2-1 采购订单物料明细表报表导出'!$D:$D=$A591),'2-1 采购订单物料明细表报表导出'!$H:$H,0))</f>
        <v>0</v>
      </c>
      <c r="J591" s="23" cm="1">
        <f t="array" ref="J591">SUM(IF((LEFT('2-1 采购订单物料明细表报表导出'!$K:$K,7)=J$1)*('2-1 采购订单物料明细表报表导出'!$D:$D=$A591),'2-1 采购订单物料明细表报表导出'!$H:$H,0))</f>
        <v>0</v>
      </c>
      <c r="K591" s="23" cm="1">
        <f t="array" ref="K591">SUM(IF((LEFT('2-1 采购订单物料明细表报表导出'!$K:$K,7)=K$1)*('2-1 采购订单物料明细表报表导出'!$D:$D=$A591),'2-1 采购订单物料明细表报表导出'!$H:$H,0))</f>
        <v>0</v>
      </c>
      <c r="L591" s="23" cm="1">
        <f t="array" ref="L591">SUM(IF((LEFT('2-1 采购订单物料明细表报表导出'!$K:$K,7)=L$1)*('2-1 采购订单物料明细表报表导出'!$D:$D=$A591),'2-1 采购订单物料明细表报表导出'!$H:$H,0))</f>
        <v>0</v>
      </c>
      <c r="M591" s="23" cm="1">
        <f t="array" ref="M591">SUM(IF((LEFT('2-1 采购订单物料明细表报表导出'!$K:$K,7)=M$1)*('2-1 采购订单物料明细表报表导出'!$D:$D=$A591),'2-1 采购订单物料明细表报表导出'!$H:$H,0))</f>
        <v>0</v>
      </c>
      <c r="N591" s="23" cm="1">
        <f t="array" ref="N591">SUM(IF((LEFT('2-1 采购订单物料明细表报表导出'!$K:$K,7)=N$1)*('2-1 采购订单物料明细表报表导出'!$D:$D=$A591),'2-1 采购订单物料明细表报表导出'!$H:$H,0))</f>
        <v>0</v>
      </c>
      <c r="O591" s="23" cm="1">
        <f t="array" ref="O591">SUM(IF((LEFT('2-1 采购订单物料明细表报表导出'!$K:$K,7)=O$1)*('2-1 采购订单物料明细表报表导出'!$D:$D=$A591),'2-1 采购订单物料明细表报表导出'!$H:$H,0))</f>
        <v>0</v>
      </c>
    </row>
    <row r="592" ht="29" spans="1:15">
      <c r="A592" s="20" t="s">
        <v>3900</v>
      </c>
      <c r="B592" s="26" t="s">
        <v>1886</v>
      </c>
      <c r="C592" s="27" t="s">
        <v>1887</v>
      </c>
      <c r="D592" s="23" cm="1">
        <f t="array" ref="D592">SUM(IF((LEFT('2-1 采购订单物料明细表报表导出'!$K:$K,7)=D$1)*('2-1 采购订单物料明细表报表导出'!$D:$D=$A592),'2-1 采购订单物料明细表报表导出'!$H:$H,0))</f>
        <v>0</v>
      </c>
      <c r="E592" s="23" cm="1">
        <f t="array" ref="E592">SUM(IF((LEFT('2-1 采购订单物料明细表报表导出'!$K:$K,7)=E$1)*('2-1 采购订单物料明细表报表导出'!$D:$D=$A592),'2-1 采购订单物料明细表报表导出'!$H:$H,0))</f>
        <v>0</v>
      </c>
      <c r="F592" s="23" cm="1">
        <f t="array" ref="F592">SUM(IF((LEFT('2-1 采购订单物料明细表报表导出'!$K:$K,7)=F$1)*('2-1 采购订单物料明细表报表导出'!$D:$D=$A592),'2-1 采购订单物料明细表报表导出'!$H:$H,0))</f>
        <v>0</v>
      </c>
      <c r="G592" s="23" cm="1">
        <f t="array" ref="G592">SUM(IF((LEFT('2-1 采购订单物料明细表报表导出'!$K:$K,7)=G$1)*('2-1 采购订单物料明细表报表导出'!$D:$D=$A592),'2-1 采购订单物料明细表报表导出'!$H:$H,0))</f>
        <v>0</v>
      </c>
      <c r="H592" s="23" cm="1">
        <f t="array" ref="H592">SUM(IF((LEFT('2-1 采购订单物料明细表报表导出'!$K:$K,7)=H$1)*('2-1 采购订单物料明细表报表导出'!$D:$D=$A592),'2-1 采购订单物料明细表报表导出'!$H:$H,0))</f>
        <v>0</v>
      </c>
      <c r="I592" s="23" cm="1">
        <f t="array" ref="I592">SUM(IF((LEFT('2-1 采购订单物料明细表报表导出'!$K:$K,7)=I$1)*('2-1 采购订单物料明细表报表导出'!$D:$D=$A592),'2-1 采购订单物料明细表报表导出'!$H:$H,0))</f>
        <v>0</v>
      </c>
      <c r="J592" s="23" cm="1">
        <f t="array" ref="J592">SUM(IF((LEFT('2-1 采购订单物料明细表报表导出'!$K:$K,7)=J$1)*('2-1 采购订单物料明细表报表导出'!$D:$D=$A592),'2-1 采购订单物料明细表报表导出'!$H:$H,0))</f>
        <v>0</v>
      </c>
      <c r="K592" s="23" cm="1">
        <f t="array" ref="K592">SUM(IF((LEFT('2-1 采购订单物料明细表报表导出'!$K:$K,7)=K$1)*('2-1 采购订单物料明细表报表导出'!$D:$D=$A592),'2-1 采购订单物料明细表报表导出'!$H:$H,0))</f>
        <v>0</v>
      </c>
      <c r="L592" s="23" cm="1">
        <f t="array" ref="L592">SUM(IF((LEFT('2-1 采购订单物料明细表报表导出'!$K:$K,7)=L$1)*('2-1 采购订单物料明细表报表导出'!$D:$D=$A592),'2-1 采购订单物料明细表报表导出'!$H:$H,0))</f>
        <v>0</v>
      </c>
      <c r="M592" s="23" cm="1">
        <f t="array" ref="M592">SUM(IF((LEFT('2-1 采购订单物料明细表报表导出'!$K:$K,7)=M$1)*('2-1 采购订单物料明细表报表导出'!$D:$D=$A592),'2-1 采购订单物料明细表报表导出'!$H:$H,0))</f>
        <v>0</v>
      </c>
      <c r="N592" s="23" cm="1">
        <f t="array" ref="N592">SUM(IF((LEFT('2-1 采购订单物料明细表报表导出'!$K:$K,7)=N$1)*('2-1 采购订单物料明细表报表导出'!$D:$D=$A592),'2-1 采购订单物料明细表报表导出'!$H:$H,0))</f>
        <v>0</v>
      </c>
      <c r="O592" s="23" cm="1">
        <f t="array" ref="O592">SUM(IF((LEFT('2-1 采购订单物料明细表报表导出'!$K:$K,7)=O$1)*('2-1 采购订单物料明细表报表导出'!$D:$D=$A592),'2-1 采购订单物料明细表报表导出'!$H:$H,0))</f>
        <v>0</v>
      </c>
    </row>
    <row r="593" ht="29" spans="1:15">
      <c r="A593" s="20" t="s">
        <v>3901</v>
      </c>
      <c r="B593" s="26" t="s">
        <v>1886</v>
      </c>
      <c r="C593" s="27" t="s">
        <v>1887</v>
      </c>
      <c r="D593" s="23" cm="1">
        <f t="array" ref="D593">SUM(IF((LEFT('2-1 采购订单物料明细表报表导出'!$K:$K,7)=D$1)*('2-1 采购订单物料明细表报表导出'!$D:$D=$A593),'2-1 采购订单物料明细表报表导出'!$H:$H,0))</f>
        <v>0</v>
      </c>
      <c r="E593" s="23" cm="1">
        <f t="array" ref="E593">SUM(IF((LEFT('2-1 采购订单物料明细表报表导出'!$K:$K,7)=E$1)*('2-1 采购订单物料明细表报表导出'!$D:$D=$A593),'2-1 采购订单物料明细表报表导出'!$H:$H,0))</f>
        <v>0</v>
      </c>
      <c r="F593" s="23" cm="1">
        <f t="array" ref="F593">SUM(IF((LEFT('2-1 采购订单物料明细表报表导出'!$K:$K,7)=F$1)*('2-1 采购订单物料明细表报表导出'!$D:$D=$A593),'2-1 采购订单物料明细表报表导出'!$H:$H,0))</f>
        <v>0</v>
      </c>
      <c r="G593" s="23" cm="1">
        <f t="array" ref="G593">SUM(IF((LEFT('2-1 采购订单物料明细表报表导出'!$K:$K,7)=G$1)*('2-1 采购订单物料明细表报表导出'!$D:$D=$A593),'2-1 采购订单物料明细表报表导出'!$H:$H,0))</f>
        <v>0</v>
      </c>
      <c r="H593" s="23" cm="1">
        <f t="array" ref="H593">SUM(IF((LEFT('2-1 采购订单物料明细表报表导出'!$K:$K,7)=H$1)*('2-1 采购订单物料明细表报表导出'!$D:$D=$A593),'2-1 采购订单物料明细表报表导出'!$H:$H,0))</f>
        <v>0</v>
      </c>
      <c r="I593" s="23" cm="1">
        <f t="array" ref="I593">SUM(IF((LEFT('2-1 采购订单物料明细表报表导出'!$K:$K,7)=I$1)*('2-1 采购订单物料明细表报表导出'!$D:$D=$A593),'2-1 采购订单物料明细表报表导出'!$H:$H,0))</f>
        <v>0</v>
      </c>
      <c r="J593" s="23" cm="1">
        <f t="array" ref="J593">SUM(IF((LEFT('2-1 采购订单物料明细表报表导出'!$K:$K,7)=J$1)*('2-1 采购订单物料明细表报表导出'!$D:$D=$A593),'2-1 采购订单物料明细表报表导出'!$H:$H,0))</f>
        <v>0</v>
      </c>
      <c r="K593" s="23" cm="1">
        <f t="array" ref="K593">SUM(IF((LEFT('2-1 采购订单物料明细表报表导出'!$K:$K,7)=K$1)*('2-1 采购订单物料明细表报表导出'!$D:$D=$A593),'2-1 采购订单物料明细表报表导出'!$H:$H,0))</f>
        <v>0</v>
      </c>
      <c r="L593" s="23" cm="1">
        <f t="array" ref="L593">SUM(IF((LEFT('2-1 采购订单物料明细表报表导出'!$K:$K,7)=L$1)*('2-1 采购订单物料明细表报表导出'!$D:$D=$A593),'2-1 采购订单物料明细表报表导出'!$H:$H,0))</f>
        <v>0</v>
      </c>
      <c r="M593" s="23" cm="1">
        <f t="array" ref="M593">SUM(IF((LEFT('2-1 采购订单物料明细表报表导出'!$K:$K,7)=M$1)*('2-1 采购订单物料明细表报表导出'!$D:$D=$A593),'2-1 采购订单物料明细表报表导出'!$H:$H,0))</f>
        <v>0</v>
      </c>
      <c r="N593" s="23" cm="1">
        <f t="array" ref="N593">SUM(IF((LEFT('2-1 采购订单物料明细表报表导出'!$K:$K,7)=N$1)*('2-1 采购订单物料明细表报表导出'!$D:$D=$A593),'2-1 采购订单物料明细表报表导出'!$H:$H,0))</f>
        <v>0</v>
      </c>
      <c r="O593" s="23" cm="1">
        <f t="array" ref="O593">SUM(IF((LEFT('2-1 采购订单物料明细表报表导出'!$K:$K,7)=O$1)*('2-1 采购订单物料明细表报表导出'!$D:$D=$A593),'2-1 采购订单物料明细表报表导出'!$H:$H,0))</f>
        <v>0</v>
      </c>
    </row>
    <row r="594" ht="29" spans="1:15">
      <c r="A594" s="20" t="s">
        <v>3902</v>
      </c>
      <c r="B594" s="26" t="s">
        <v>1886</v>
      </c>
      <c r="C594" s="27" t="s">
        <v>1887</v>
      </c>
      <c r="D594" s="23" cm="1">
        <f t="array" ref="D594">SUM(IF((LEFT('2-1 采购订单物料明细表报表导出'!$K:$K,7)=D$1)*('2-1 采购订单物料明细表报表导出'!$D:$D=$A594),'2-1 采购订单物料明细表报表导出'!$H:$H,0))</f>
        <v>0</v>
      </c>
      <c r="E594" s="23" cm="1">
        <f t="array" ref="E594">SUM(IF((LEFT('2-1 采购订单物料明细表报表导出'!$K:$K,7)=E$1)*('2-1 采购订单物料明细表报表导出'!$D:$D=$A594),'2-1 采购订单物料明细表报表导出'!$H:$H,0))</f>
        <v>0</v>
      </c>
      <c r="F594" s="23" cm="1">
        <f t="array" ref="F594">SUM(IF((LEFT('2-1 采购订单物料明细表报表导出'!$K:$K,7)=F$1)*('2-1 采购订单物料明细表报表导出'!$D:$D=$A594),'2-1 采购订单物料明细表报表导出'!$H:$H,0))</f>
        <v>0</v>
      </c>
      <c r="G594" s="23" cm="1">
        <f t="array" ref="G594">SUM(IF((LEFT('2-1 采购订单物料明细表报表导出'!$K:$K,7)=G$1)*('2-1 采购订单物料明细表报表导出'!$D:$D=$A594),'2-1 采购订单物料明细表报表导出'!$H:$H,0))</f>
        <v>0</v>
      </c>
      <c r="H594" s="23" cm="1">
        <f t="array" ref="H594">SUM(IF((LEFT('2-1 采购订单物料明细表报表导出'!$K:$K,7)=H$1)*('2-1 采购订单物料明细表报表导出'!$D:$D=$A594),'2-1 采购订单物料明细表报表导出'!$H:$H,0))</f>
        <v>0</v>
      </c>
      <c r="I594" s="23" cm="1">
        <f t="array" ref="I594">SUM(IF((LEFT('2-1 采购订单物料明细表报表导出'!$K:$K,7)=I$1)*('2-1 采购订单物料明细表报表导出'!$D:$D=$A594),'2-1 采购订单物料明细表报表导出'!$H:$H,0))</f>
        <v>0</v>
      </c>
      <c r="J594" s="23" cm="1">
        <f t="array" ref="J594">SUM(IF((LEFT('2-1 采购订单物料明细表报表导出'!$K:$K,7)=J$1)*('2-1 采购订单物料明细表报表导出'!$D:$D=$A594),'2-1 采购订单物料明细表报表导出'!$H:$H,0))</f>
        <v>0</v>
      </c>
      <c r="K594" s="23" cm="1">
        <f t="array" ref="K594">SUM(IF((LEFT('2-1 采购订单物料明细表报表导出'!$K:$K,7)=K$1)*('2-1 采购订单物料明细表报表导出'!$D:$D=$A594),'2-1 采购订单物料明细表报表导出'!$H:$H,0))</f>
        <v>0</v>
      </c>
      <c r="L594" s="23" cm="1">
        <f t="array" ref="L594">SUM(IF((LEFT('2-1 采购订单物料明细表报表导出'!$K:$K,7)=L$1)*('2-1 采购订单物料明细表报表导出'!$D:$D=$A594),'2-1 采购订单物料明细表报表导出'!$H:$H,0))</f>
        <v>0</v>
      </c>
      <c r="M594" s="23" cm="1">
        <f t="array" ref="M594">SUM(IF((LEFT('2-1 采购订单物料明细表报表导出'!$K:$K,7)=M$1)*('2-1 采购订单物料明细表报表导出'!$D:$D=$A594),'2-1 采购订单物料明细表报表导出'!$H:$H,0))</f>
        <v>0</v>
      </c>
      <c r="N594" s="23" cm="1">
        <f t="array" ref="N594">SUM(IF((LEFT('2-1 采购订单物料明细表报表导出'!$K:$K,7)=N$1)*('2-1 采购订单物料明细表报表导出'!$D:$D=$A594),'2-1 采购订单物料明细表报表导出'!$H:$H,0))</f>
        <v>0</v>
      </c>
      <c r="O594" s="23" cm="1">
        <f t="array" ref="O594">SUM(IF((LEFT('2-1 采购订单物料明细表报表导出'!$K:$K,7)=O$1)*('2-1 采购订单物料明细表报表导出'!$D:$D=$A594),'2-1 采购订单物料明细表报表导出'!$H:$H,0))</f>
        <v>0</v>
      </c>
    </row>
    <row r="595" ht="29" spans="1:15">
      <c r="A595" s="20" t="s">
        <v>3903</v>
      </c>
      <c r="B595" s="26" t="s">
        <v>1886</v>
      </c>
      <c r="C595" s="27" t="s">
        <v>1887</v>
      </c>
      <c r="D595" s="23" cm="1">
        <f t="array" ref="D595">SUM(IF((LEFT('2-1 采购订单物料明细表报表导出'!$K:$K,7)=D$1)*('2-1 采购订单物料明细表报表导出'!$D:$D=$A595),'2-1 采购订单物料明细表报表导出'!$H:$H,0))</f>
        <v>0</v>
      </c>
      <c r="E595" s="23" cm="1">
        <f t="array" ref="E595">SUM(IF((LEFT('2-1 采购订单物料明细表报表导出'!$K:$K,7)=E$1)*('2-1 采购订单物料明细表报表导出'!$D:$D=$A595),'2-1 采购订单物料明细表报表导出'!$H:$H,0))</f>
        <v>0</v>
      </c>
      <c r="F595" s="23" cm="1">
        <f t="array" ref="F595">SUM(IF((LEFT('2-1 采购订单物料明细表报表导出'!$K:$K,7)=F$1)*('2-1 采购订单物料明细表报表导出'!$D:$D=$A595),'2-1 采购订单物料明细表报表导出'!$H:$H,0))</f>
        <v>0</v>
      </c>
      <c r="G595" s="23" cm="1">
        <f t="array" ref="G595">SUM(IF((LEFT('2-1 采购订单物料明细表报表导出'!$K:$K,7)=G$1)*('2-1 采购订单物料明细表报表导出'!$D:$D=$A595),'2-1 采购订单物料明细表报表导出'!$H:$H,0))</f>
        <v>0</v>
      </c>
      <c r="H595" s="23" cm="1">
        <f t="array" ref="H595">SUM(IF((LEFT('2-1 采购订单物料明细表报表导出'!$K:$K,7)=H$1)*('2-1 采购订单物料明细表报表导出'!$D:$D=$A595),'2-1 采购订单物料明细表报表导出'!$H:$H,0))</f>
        <v>0</v>
      </c>
      <c r="I595" s="23" cm="1">
        <f t="array" ref="I595">SUM(IF((LEFT('2-1 采购订单物料明细表报表导出'!$K:$K,7)=I$1)*('2-1 采购订单物料明细表报表导出'!$D:$D=$A595),'2-1 采购订单物料明细表报表导出'!$H:$H,0))</f>
        <v>0</v>
      </c>
      <c r="J595" s="23" cm="1">
        <f t="array" ref="J595">SUM(IF((LEFT('2-1 采购订单物料明细表报表导出'!$K:$K,7)=J$1)*('2-1 采购订单物料明细表报表导出'!$D:$D=$A595),'2-1 采购订单物料明细表报表导出'!$H:$H,0))</f>
        <v>0</v>
      </c>
      <c r="K595" s="23" cm="1">
        <f t="array" ref="K595">SUM(IF((LEFT('2-1 采购订单物料明细表报表导出'!$K:$K,7)=K$1)*('2-1 采购订单物料明细表报表导出'!$D:$D=$A595),'2-1 采购订单物料明细表报表导出'!$H:$H,0))</f>
        <v>0</v>
      </c>
      <c r="L595" s="23" cm="1">
        <f t="array" ref="L595">SUM(IF((LEFT('2-1 采购订单物料明细表报表导出'!$K:$K,7)=L$1)*('2-1 采购订单物料明细表报表导出'!$D:$D=$A595),'2-1 采购订单物料明细表报表导出'!$H:$H,0))</f>
        <v>0</v>
      </c>
      <c r="M595" s="23" cm="1">
        <f t="array" ref="M595">SUM(IF((LEFT('2-1 采购订单物料明细表报表导出'!$K:$K,7)=M$1)*('2-1 采购订单物料明细表报表导出'!$D:$D=$A595),'2-1 采购订单物料明细表报表导出'!$H:$H,0))</f>
        <v>0</v>
      </c>
      <c r="N595" s="23" cm="1">
        <f t="array" ref="N595">SUM(IF((LEFT('2-1 采购订单物料明细表报表导出'!$K:$K,7)=N$1)*('2-1 采购订单物料明细表报表导出'!$D:$D=$A595),'2-1 采购订单物料明细表报表导出'!$H:$H,0))</f>
        <v>0</v>
      </c>
      <c r="O595" s="23" cm="1">
        <f t="array" ref="O595">SUM(IF((LEFT('2-1 采购订单物料明细表报表导出'!$K:$K,7)=O$1)*('2-1 采购订单物料明细表报表导出'!$D:$D=$A595),'2-1 采购订单物料明细表报表导出'!$H:$H,0))</f>
        <v>0</v>
      </c>
    </row>
    <row r="596" ht="29" spans="1:15">
      <c r="A596" s="20" t="s">
        <v>3904</v>
      </c>
      <c r="B596" s="26" t="s">
        <v>1886</v>
      </c>
      <c r="C596" s="27" t="s">
        <v>1887</v>
      </c>
      <c r="D596" s="23" cm="1">
        <f t="array" ref="D596">SUM(IF((LEFT('2-1 采购订单物料明细表报表导出'!$K:$K,7)=D$1)*('2-1 采购订单物料明细表报表导出'!$D:$D=$A596),'2-1 采购订单物料明细表报表导出'!$H:$H,0))</f>
        <v>0</v>
      </c>
      <c r="E596" s="23" cm="1">
        <f t="array" ref="E596">SUM(IF((LEFT('2-1 采购订单物料明细表报表导出'!$K:$K,7)=E$1)*('2-1 采购订单物料明细表报表导出'!$D:$D=$A596),'2-1 采购订单物料明细表报表导出'!$H:$H,0))</f>
        <v>0</v>
      </c>
      <c r="F596" s="23" cm="1">
        <f t="array" ref="F596">SUM(IF((LEFT('2-1 采购订单物料明细表报表导出'!$K:$K,7)=F$1)*('2-1 采购订单物料明细表报表导出'!$D:$D=$A596),'2-1 采购订单物料明细表报表导出'!$H:$H,0))</f>
        <v>0</v>
      </c>
      <c r="G596" s="23" cm="1">
        <f t="array" ref="G596">SUM(IF((LEFT('2-1 采购订单物料明细表报表导出'!$K:$K,7)=G$1)*('2-1 采购订单物料明细表报表导出'!$D:$D=$A596),'2-1 采购订单物料明细表报表导出'!$H:$H,0))</f>
        <v>0</v>
      </c>
      <c r="H596" s="23" cm="1">
        <f t="array" ref="H596">SUM(IF((LEFT('2-1 采购订单物料明细表报表导出'!$K:$K,7)=H$1)*('2-1 采购订单物料明细表报表导出'!$D:$D=$A596),'2-1 采购订单物料明细表报表导出'!$H:$H,0))</f>
        <v>0</v>
      </c>
      <c r="I596" s="23" cm="1">
        <f t="array" ref="I596">SUM(IF((LEFT('2-1 采购订单物料明细表报表导出'!$K:$K,7)=I$1)*('2-1 采购订单物料明细表报表导出'!$D:$D=$A596),'2-1 采购订单物料明细表报表导出'!$H:$H,0))</f>
        <v>0</v>
      </c>
      <c r="J596" s="23" cm="1">
        <f t="array" ref="J596">SUM(IF((LEFT('2-1 采购订单物料明细表报表导出'!$K:$K,7)=J$1)*('2-1 采购订单物料明细表报表导出'!$D:$D=$A596),'2-1 采购订单物料明细表报表导出'!$H:$H,0))</f>
        <v>0</v>
      </c>
      <c r="K596" s="23" cm="1">
        <f t="array" ref="K596">SUM(IF((LEFT('2-1 采购订单物料明细表报表导出'!$K:$K,7)=K$1)*('2-1 采购订单物料明细表报表导出'!$D:$D=$A596),'2-1 采购订单物料明细表报表导出'!$H:$H,0))</f>
        <v>0</v>
      </c>
      <c r="L596" s="23" cm="1">
        <f t="array" ref="L596">SUM(IF((LEFT('2-1 采购订单物料明细表报表导出'!$K:$K,7)=L$1)*('2-1 采购订单物料明细表报表导出'!$D:$D=$A596),'2-1 采购订单物料明细表报表导出'!$H:$H,0))</f>
        <v>0</v>
      </c>
      <c r="M596" s="23" cm="1">
        <f t="array" ref="M596">SUM(IF((LEFT('2-1 采购订单物料明细表报表导出'!$K:$K,7)=M$1)*('2-1 采购订单物料明细表报表导出'!$D:$D=$A596),'2-1 采购订单物料明细表报表导出'!$H:$H,0))</f>
        <v>0</v>
      </c>
      <c r="N596" s="23" cm="1">
        <f t="array" ref="N596">SUM(IF((LEFT('2-1 采购订单物料明细表报表导出'!$K:$K,7)=N$1)*('2-1 采购订单物料明细表报表导出'!$D:$D=$A596),'2-1 采购订单物料明细表报表导出'!$H:$H,0))</f>
        <v>0</v>
      </c>
      <c r="O596" s="23" cm="1">
        <f t="array" ref="O596">SUM(IF((LEFT('2-1 采购订单物料明细表报表导出'!$K:$K,7)=O$1)*('2-1 采购订单物料明细表报表导出'!$D:$D=$A596),'2-1 采购订单物料明细表报表导出'!$H:$H,0))</f>
        <v>0</v>
      </c>
    </row>
    <row r="597" ht="29" spans="1:15">
      <c r="A597" s="20" t="s">
        <v>3905</v>
      </c>
      <c r="B597" s="26" t="s">
        <v>1886</v>
      </c>
      <c r="C597" s="27" t="s">
        <v>1887</v>
      </c>
      <c r="D597" s="23" cm="1">
        <f t="array" ref="D597">SUM(IF((LEFT('2-1 采购订单物料明细表报表导出'!$K:$K,7)=D$1)*('2-1 采购订单物料明细表报表导出'!$D:$D=$A597),'2-1 采购订单物料明细表报表导出'!$H:$H,0))</f>
        <v>0</v>
      </c>
      <c r="E597" s="23" cm="1">
        <f t="array" ref="E597">SUM(IF((LEFT('2-1 采购订单物料明细表报表导出'!$K:$K,7)=E$1)*('2-1 采购订单物料明细表报表导出'!$D:$D=$A597),'2-1 采购订单物料明细表报表导出'!$H:$H,0))</f>
        <v>0</v>
      </c>
      <c r="F597" s="23" cm="1">
        <f t="array" ref="F597">SUM(IF((LEFT('2-1 采购订单物料明细表报表导出'!$K:$K,7)=F$1)*('2-1 采购订单物料明细表报表导出'!$D:$D=$A597),'2-1 采购订单物料明细表报表导出'!$H:$H,0))</f>
        <v>0</v>
      </c>
      <c r="G597" s="23" cm="1">
        <f t="array" ref="G597">SUM(IF((LEFT('2-1 采购订单物料明细表报表导出'!$K:$K,7)=G$1)*('2-1 采购订单物料明细表报表导出'!$D:$D=$A597),'2-1 采购订单物料明细表报表导出'!$H:$H,0))</f>
        <v>0</v>
      </c>
      <c r="H597" s="23" cm="1">
        <f t="array" ref="H597">SUM(IF((LEFT('2-1 采购订单物料明细表报表导出'!$K:$K,7)=H$1)*('2-1 采购订单物料明细表报表导出'!$D:$D=$A597),'2-1 采购订单物料明细表报表导出'!$H:$H,0))</f>
        <v>0</v>
      </c>
      <c r="I597" s="23" cm="1">
        <f t="array" ref="I597">SUM(IF((LEFT('2-1 采购订单物料明细表报表导出'!$K:$K,7)=I$1)*('2-1 采购订单物料明细表报表导出'!$D:$D=$A597),'2-1 采购订单物料明细表报表导出'!$H:$H,0))</f>
        <v>0</v>
      </c>
      <c r="J597" s="23" cm="1">
        <f t="array" ref="J597">SUM(IF((LEFT('2-1 采购订单物料明细表报表导出'!$K:$K,7)=J$1)*('2-1 采购订单物料明细表报表导出'!$D:$D=$A597),'2-1 采购订单物料明细表报表导出'!$H:$H,0))</f>
        <v>0</v>
      </c>
      <c r="K597" s="23" cm="1">
        <f t="array" ref="K597">SUM(IF((LEFT('2-1 采购订单物料明细表报表导出'!$K:$K,7)=K$1)*('2-1 采购订单物料明细表报表导出'!$D:$D=$A597),'2-1 采购订单物料明细表报表导出'!$H:$H,0))</f>
        <v>0</v>
      </c>
      <c r="L597" s="23" cm="1">
        <f t="array" ref="L597">SUM(IF((LEFT('2-1 采购订单物料明细表报表导出'!$K:$K,7)=L$1)*('2-1 采购订单物料明细表报表导出'!$D:$D=$A597),'2-1 采购订单物料明细表报表导出'!$H:$H,0))</f>
        <v>0</v>
      </c>
      <c r="M597" s="23" cm="1">
        <f t="array" ref="M597">SUM(IF((LEFT('2-1 采购订单物料明细表报表导出'!$K:$K,7)=M$1)*('2-1 采购订单物料明细表报表导出'!$D:$D=$A597),'2-1 采购订单物料明细表报表导出'!$H:$H,0))</f>
        <v>0</v>
      </c>
      <c r="N597" s="23" cm="1">
        <f t="array" ref="N597">SUM(IF((LEFT('2-1 采购订单物料明细表报表导出'!$K:$K,7)=N$1)*('2-1 采购订单物料明细表报表导出'!$D:$D=$A597),'2-1 采购订单物料明细表报表导出'!$H:$H,0))</f>
        <v>0</v>
      </c>
      <c r="O597" s="23" cm="1">
        <f t="array" ref="O597">SUM(IF((LEFT('2-1 采购订单物料明细表报表导出'!$K:$K,7)=O$1)*('2-1 采购订单物料明细表报表导出'!$D:$D=$A597),'2-1 采购订单物料明细表报表导出'!$H:$H,0))</f>
        <v>0</v>
      </c>
    </row>
    <row r="598" ht="29" spans="1:15">
      <c r="A598" s="20" t="s">
        <v>3906</v>
      </c>
      <c r="B598" s="26" t="s">
        <v>1886</v>
      </c>
      <c r="C598" s="27" t="s">
        <v>1887</v>
      </c>
      <c r="D598" s="23" cm="1">
        <f t="array" ref="D598">SUM(IF((LEFT('2-1 采购订单物料明细表报表导出'!$K:$K,7)=D$1)*('2-1 采购订单物料明细表报表导出'!$D:$D=$A598),'2-1 采购订单物料明细表报表导出'!$H:$H,0))</f>
        <v>0</v>
      </c>
      <c r="E598" s="23" cm="1">
        <f t="array" ref="E598">SUM(IF((LEFT('2-1 采购订单物料明细表报表导出'!$K:$K,7)=E$1)*('2-1 采购订单物料明细表报表导出'!$D:$D=$A598),'2-1 采购订单物料明细表报表导出'!$H:$H,0))</f>
        <v>0</v>
      </c>
      <c r="F598" s="23" cm="1">
        <f t="array" ref="F598">SUM(IF((LEFT('2-1 采购订单物料明细表报表导出'!$K:$K,7)=F$1)*('2-1 采购订单物料明细表报表导出'!$D:$D=$A598),'2-1 采购订单物料明细表报表导出'!$H:$H,0))</f>
        <v>0</v>
      </c>
      <c r="G598" s="23" cm="1">
        <f t="array" ref="G598">SUM(IF((LEFT('2-1 采购订单物料明细表报表导出'!$K:$K,7)=G$1)*('2-1 采购订单物料明细表报表导出'!$D:$D=$A598),'2-1 采购订单物料明细表报表导出'!$H:$H,0))</f>
        <v>0</v>
      </c>
      <c r="H598" s="23" cm="1">
        <f t="array" ref="H598">SUM(IF((LEFT('2-1 采购订单物料明细表报表导出'!$K:$K,7)=H$1)*('2-1 采购订单物料明细表报表导出'!$D:$D=$A598),'2-1 采购订单物料明细表报表导出'!$H:$H,0))</f>
        <v>0</v>
      </c>
      <c r="I598" s="23" cm="1">
        <f t="array" ref="I598">SUM(IF((LEFT('2-1 采购订单物料明细表报表导出'!$K:$K,7)=I$1)*('2-1 采购订单物料明细表报表导出'!$D:$D=$A598),'2-1 采购订单物料明细表报表导出'!$H:$H,0))</f>
        <v>0</v>
      </c>
      <c r="J598" s="23" cm="1">
        <f t="array" ref="J598">SUM(IF((LEFT('2-1 采购订单物料明细表报表导出'!$K:$K,7)=J$1)*('2-1 采购订单物料明细表报表导出'!$D:$D=$A598),'2-1 采购订单物料明细表报表导出'!$H:$H,0))</f>
        <v>0</v>
      </c>
      <c r="K598" s="23" cm="1">
        <f t="array" ref="K598">SUM(IF((LEFT('2-1 采购订单物料明细表报表导出'!$K:$K,7)=K$1)*('2-1 采购订单物料明细表报表导出'!$D:$D=$A598),'2-1 采购订单物料明细表报表导出'!$H:$H,0))</f>
        <v>0</v>
      </c>
      <c r="L598" s="23" cm="1">
        <f t="array" ref="L598">SUM(IF((LEFT('2-1 采购订单物料明细表报表导出'!$K:$K,7)=L$1)*('2-1 采购订单物料明细表报表导出'!$D:$D=$A598),'2-1 采购订单物料明细表报表导出'!$H:$H,0))</f>
        <v>0</v>
      </c>
      <c r="M598" s="23" cm="1">
        <f t="array" ref="M598">SUM(IF((LEFT('2-1 采购订单物料明细表报表导出'!$K:$K,7)=M$1)*('2-1 采购订单物料明细表报表导出'!$D:$D=$A598),'2-1 采购订单物料明细表报表导出'!$H:$H,0))</f>
        <v>0</v>
      </c>
      <c r="N598" s="23" cm="1">
        <f t="array" ref="N598">SUM(IF((LEFT('2-1 采购订单物料明细表报表导出'!$K:$K,7)=N$1)*('2-1 采购订单物料明细表报表导出'!$D:$D=$A598),'2-1 采购订单物料明细表报表导出'!$H:$H,0))</f>
        <v>0</v>
      </c>
      <c r="O598" s="23" cm="1">
        <f t="array" ref="O598">SUM(IF((LEFT('2-1 采购订单物料明细表报表导出'!$K:$K,7)=O$1)*('2-1 采购订单物料明细表报表导出'!$D:$D=$A598),'2-1 采购订单物料明细表报表导出'!$H:$H,0))</f>
        <v>0</v>
      </c>
    </row>
    <row r="599" ht="29" spans="1:15">
      <c r="A599" s="20" t="s">
        <v>3907</v>
      </c>
      <c r="B599" s="26" t="s">
        <v>1886</v>
      </c>
      <c r="C599" s="27" t="s">
        <v>1887</v>
      </c>
      <c r="D599" s="23" cm="1">
        <f t="array" ref="D599">SUM(IF((LEFT('2-1 采购订单物料明细表报表导出'!$K:$K,7)=D$1)*('2-1 采购订单物料明细表报表导出'!$D:$D=$A599),'2-1 采购订单物料明细表报表导出'!$H:$H,0))</f>
        <v>0</v>
      </c>
      <c r="E599" s="23" cm="1">
        <f t="array" ref="E599">SUM(IF((LEFT('2-1 采购订单物料明细表报表导出'!$K:$K,7)=E$1)*('2-1 采购订单物料明细表报表导出'!$D:$D=$A599),'2-1 采购订单物料明细表报表导出'!$H:$H,0))</f>
        <v>0</v>
      </c>
      <c r="F599" s="23" cm="1">
        <f t="array" ref="F599">SUM(IF((LEFT('2-1 采购订单物料明细表报表导出'!$K:$K,7)=F$1)*('2-1 采购订单物料明细表报表导出'!$D:$D=$A599),'2-1 采购订单物料明细表报表导出'!$H:$H,0))</f>
        <v>0</v>
      </c>
      <c r="G599" s="23" cm="1">
        <f t="array" ref="G599">SUM(IF((LEFT('2-1 采购订单物料明细表报表导出'!$K:$K,7)=G$1)*('2-1 采购订单物料明细表报表导出'!$D:$D=$A599),'2-1 采购订单物料明细表报表导出'!$H:$H,0))</f>
        <v>0</v>
      </c>
      <c r="H599" s="23" cm="1">
        <f t="array" ref="H599">SUM(IF((LEFT('2-1 采购订单物料明细表报表导出'!$K:$K,7)=H$1)*('2-1 采购订单物料明细表报表导出'!$D:$D=$A599),'2-1 采购订单物料明细表报表导出'!$H:$H,0))</f>
        <v>0</v>
      </c>
      <c r="I599" s="23" cm="1">
        <f t="array" ref="I599">SUM(IF((LEFT('2-1 采购订单物料明细表报表导出'!$K:$K,7)=I$1)*('2-1 采购订单物料明细表报表导出'!$D:$D=$A599),'2-1 采购订单物料明细表报表导出'!$H:$H,0))</f>
        <v>0</v>
      </c>
      <c r="J599" s="23" cm="1">
        <f t="array" ref="J599">SUM(IF((LEFT('2-1 采购订单物料明细表报表导出'!$K:$K,7)=J$1)*('2-1 采购订单物料明细表报表导出'!$D:$D=$A599),'2-1 采购订单物料明细表报表导出'!$H:$H,0))</f>
        <v>0</v>
      </c>
      <c r="K599" s="23" cm="1">
        <f t="array" ref="K599">SUM(IF((LEFT('2-1 采购订单物料明细表报表导出'!$K:$K,7)=K$1)*('2-1 采购订单物料明细表报表导出'!$D:$D=$A599),'2-1 采购订单物料明细表报表导出'!$H:$H,0))</f>
        <v>0</v>
      </c>
      <c r="L599" s="23" cm="1">
        <f t="array" ref="L599">SUM(IF((LEFT('2-1 采购订单物料明细表报表导出'!$K:$K,7)=L$1)*('2-1 采购订单物料明细表报表导出'!$D:$D=$A599),'2-1 采购订单物料明细表报表导出'!$H:$H,0))</f>
        <v>0</v>
      </c>
      <c r="M599" s="23" cm="1">
        <f t="array" ref="M599">SUM(IF((LEFT('2-1 采购订单物料明细表报表导出'!$K:$K,7)=M$1)*('2-1 采购订单物料明细表报表导出'!$D:$D=$A599),'2-1 采购订单物料明细表报表导出'!$H:$H,0))</f>
        <v>0</v>
      </c>
      <c r="N599" s="23" cm="1">
        <f t="array" ref="N599">SUM(IF((LEFT('2-1 采购订单物料明细表报表导出'!$K:$K,7)=N$1)*('2-1 采购订单物料明细表报表导出'!$D:$D=$A599),'2-1 采购订单物料明细表报表导出'!$H:$H,0))</f>
        <v>0</v>
      </c>
      <c r="O599" s="23" cm="1">
        <f t="array" ref="O599">SUM(IF((LEFT('2-1 采购订单物料明细表报表导出'!$K:$K,7)=O$1)*('2-1 采购订单物料明细表报表导出'!$D:$D=$A599),'2-1 采购订单物料明细表报表导出'!$H:$H,0))</f>
        <v>0</v>
      </c>
    </row>
    <row r="600" ht="29" spans="1:15">
      <c r="A600" s="20" t="s">
        <v>3908</v>
      </c>
      <c r="B600" s="26" t="s">
        <v>1886</v>
      </c>
      <c r="C600" s="27" t="s">
        <v>1887</v>
      </c>
      <c r="D600" s="23" cm="1">
        <f t="array" ref="D600">SUM(IF((LEFT('2-1 采购订单物料明细表报表导出'!$K:$K,7)=D$1)*('2-1 采购订单物料明细表报表导出'!$D:$D=$A600),'2-1 采购订单物料明细表报表导出'!$H:$H,0))</f>
        <v>0</v>
      </c>
      <c r="E600" s="23" cm="1">
        <f t="array" ref="E600">SUM(IF((LEFT('2-1 采购订单物料明细表报表导出'!$K:$K,7)=E$1)*('2-1 采购订单物料明细表报表导出'!$D:$D=$A600),'2-1 采购订单物料明细表报表导出'!$H:$H,0))</f>
        <v>0</v>
      </c>
      <c r="F600" s="23" cm="1">
        <f t="array" ref="F600">SUM(IF((LEFT('2-1 采购订单物料明细表报表导出'!$K:$K,7)=F$1)*('2-1 采购订单物料明细表报表导出'!$D:$D=$A600),'2-1 采购订单物料明细表报表导出'!$H:$H,0))</f>
        <v>0</v>
      </c>
      <c r="G600" s="23" cm="1">
        <f t="array" ref="G600">SUM(IF((LEFT('2-1 采购订单物料明细表报表导出'!$K:$K,7)=G$1)*('2-1 采购订单物料明细表报表导出'!$D:$D=$A600),'2-1 采购订单物料明细表报表导出'!$H:$H,0))</f>
        <v>0</v>
      </c>
      <c r="H600" s="23" cm="1">
        <f t="array" ref="H600">SUM(IF((LEFT('2-1 采购订单物料明细表报表导出'!$K:$K,7)=H$1)*('2-1 采购订单物料明细表报表导出'!$D:$D=$A600),'2-1 采购订单物料明细表报表导出'!$H:$H,0))</f>
        <v>0</v>
      </c>
      <c r="I600" s="23" cm="1">
        <f t="array" ref="I600">SUM(IF((LEFT('2-1 采购订单物料明细表报表导出'!$K:$K,7)=I$1)*('2-1 采购订单物料明细表报表导出'!$D:$D=$A600),'2-1 采购订单物料明细表报表导出'!$H:$H,0))</f>
        <v>0</v>
      </c>
      <c r="J600" s="23" cm="1">
        <f t="array" ref="J600">SUM(IF((LEFT('2-1 采购订单物料明细表报表导出'!$K:$K,7)=J$1)*('2-1 采购订单物料明细表报表导出'!$D:$D=$A600),'2-1 采购订单物料明细表报表导出'!$H:$H,0))</f>
        <v>0</v>
      </c>
      <c r="K600" s="23" cm="1">
        <f t="array" ref="K600">SUM(IF((LEFT('2-1 采购订单物料明细表报表导出'!$K:$K,7)=K$1)*('2-1 采购订单物料明细表报表导出'!$D:$D=$A600),'2-1 采购订单物料明细表报表导出'!$H:$H,0))</f>
        <v>0</v>
      </c>
      <c r="L600" s="23" cm="1">
        <f t="array" ref="L600">SUM(IF((LEFT('2-1 采购订单物料明细表报表导出'!$K:$K,7)=L$1)*('2-1 采购订单物料明细表报表导出'!$D:$D=$A600),'2-1 采购订单物料明细表报表导出'!$H:$H,0))</f>
        <v>0</v>
      </c>
      <c r="M600" s="23" cm="1">
        <f t="array" ref="M600">SUM(IF((LEFT('2-1 采购订单物料明细表报表导出'!$K:$K,7)=M$1)*('2-1 采购订单物料明细表报表导出'!$D:$D=$A600),'2-1 采购订单物料明细表报表导出'!$H:$H,0))</f>
        <v>0</v>
      </c>
      <c r="N600" s="23" cm="1">
        <f t="array" ref="N600">SUM(IF((LEFT('2-1 采购订单物料明细表报表导出'!$K:$K,7)=N$1)*('2-1 采购订单物料明细表报表导出'!$D:$D=$A600),'2-1 采购订单物料明细表报表导出'!$H:$H,0))</f>
        <v>0</v>
      </c>
      <c r="O600" s="23" cm="1">
        <f t="array" ref="O600">SUM(IF((LEFT('2-1 采购订单物料明细表报表导出'!$K:$K,7)=O$1)*('2-1 采购订单物料明细表报表导出'!$D:$D=$A600),'2-1 采购订单物料明细表报表导出'!$H:$H,0))</f>
        <v>0</v>
      </c>
    </row>
    <row r="601" ht="29" spans="1:15">
      <c r="A601" s="20" t="s">
        <v>3909</v>
      </c>
      <c r="B601" s="26" t="s">
        <v>1886</v>
      </c>
      <c r="C601" s="27" t="s">
        <v>1887</v>
      </c>
      <c r="D601" s="23" cm="1">
        <f t="array" ref="D601">SUM(IF((LEFT('2-1 采购订单物料明细表报表导出'!$K:$K,7)=D$1)*('2-1 采购订单物料明细表报表导出'!$D:$D=$A601),'2-1 采购订单物料明细表报表导出'!$H:$H,0))</f>
        <v>0</v>
      </c>
      <c r="E601" s="23" cm="1">
        <f t="array" ref="E601">SUM(IF((LEFT('2-1 采购订单物料明细表报表导出'!$K:$K,7)=E$1)*('2-1 采购订单物料明细表报表导出'!$D:$D=$A601),'2-1 采购订单物料明细表报表导出'!$H:$H,0))</f>
        <v>0</v>
      </c>
      <c r="F601" s="23" cm="1">
        <f t="array" ref="F601">SUM(IF((LEFT('2-1 采购订单物料明细表报表导出'!$K:$K,7)=F$1)*('2-1 采购订单物料明细表报表导出'!$D:$D=$A601),'2-1 采购订单物料明细表报表导出'!$H:$H,0))</f>
        <v>0</v>
      </c>
      <c r="G601" s="23" cm="1">
        <f t="array" ref="G601">SUM(IF((LEFT('2-1 采购订单物料明细表报表导出'!$K:$K,7)=G$1)*('2-1 采购订单物料明细表报表导出'!$D:$D=$A601),'2-1 采购订单物料明细表报表导出'!$H:$H,0))</f>
        <v>0</v>
      </c>
      <c r="H601" s="23" cm="1">
        <f t="array" ref="H601">SUM(IF((LEFT('2-1 采购订单物料明细表报表导出'!$K:$K,7)=H$1)*('2-1 采购订单物料明细表报表导出'!$D:$D=$A601),'2-1 采购订单物料明细表报表导出'!$H:$H,0))</f>
        <v>0</v>
      </c>
      <c r="I601" s="23" cm="1">
        <f t="array" ref="I601">SUM(IF((LEFT('2-1 采购订单物料明细表报表导出'!$K:$K,7)=I$1)*('2-1 采购订单物料明细表报表导出'!$D:$D=$A601),'2-1 采购订单物料明细表报表导出'!$H:$H,0))</f>
        <v>0</v>
      </c>
      <c r="J601" s="23" cm="1">
        <f t="array" ref="J601">SUM(IF((LEFT('2-1 采购订单物料明细表报表导出'!$K:$K,7)=J$1)*('2-1 采购订单物料明细表报表导出'!$D:$D=$A601),'2-1 采购订单物料明细表报表导出'!$H:$H,0))</f>
        <v>0</v>
      </c>
      <c r="K601" s="23" cm="1">
        <f t="array" ref="K601">SUM(IF((LEFT('2-1 采购订单物料明细表报表导出'!$K:$K,7)=K$1)*('2-1 采购订单物料明细表报表导出'!$D:$D=$A601),'2-1 采购订单物料明细表报表导出'!$H:$H,0))</f>
        <v>0</v>
      </c>
      <c r="L601" s="23" cm="1">
        <f t="array" ref="L601">SUM(IF((LEFT('2-1 采购订单物料明细表报表导出'!$K:$K,7)=L$1)*('2-1 采购订单物料明细表报表导出'!$D:$D=$A601),'2-1 采购订单物料明细表报表导出'!$H:$H,0))</f>
        <v>0</v>
      </c>
      <c r="M601" s="23" cm="1">
        <f t="array" ref="M601">SUM(IF((LEFT('2-1 采购订单物料明细表报表导出'!$K:$K,7)=M$1)*('2-1 采购订单物料明细表报表导出'!$D:$D=$A601),'2-1 采购订单物料明细表报表导出'!$H:$H,0))</f>
        <v>0</v>
      </c>
      <c r="N601" s="23" cm="1">
        <f t="array" ref="N601">SUM(IF((LEFT('2-1 采购订单物料明细表报表导出'!$K:$K,7)=N$1)*('2-1 采购订单物料明细表报表导出'!$D:$D=$A601),'2-1 采购订单物料明细表报表导出'!$H:$H,0))</f>
        <v>0</v>
      </c>
      <c r="O601" s="23" cm="1">
        <f t="array" ref="O601">SUM(IF((LEFT('2-1 采购订单物料明细表报表导出'!$K:$K,7)=O$1)*('2-1 采购订单物料明细表报表导出'!$D:$D=$A601),'2-1 采购订单物料明细表报表导出'!$H:$H,0))</f>
        <v>0</v>
      </c>
    </row>
    <row r="602" ht="29" spans="1:15">
      <c r="A602" s="20" t="s">
        <v>3910</v>
      </c>
      <c r="B602" s="26" t="s">
        <v>1886</v>
      </c>
      <c r="C602" s="27" t="s">
        <v>1887</v>
      </c>
      <c r="D602" s="23" cm="1">
        <f t="array" ref="D602">SUM(IF((LEFT('2-1 采购订单物料明细表报表导出'!$K:$K,7)=D$1)*('2-1 采购订单物料明细表报表导出'!$D:$D=$A602),'2-1 采购订单物料明细表报表导出'!$H:$H,0))</f>
        <v>0</v>
      </c>
      <c r="E602" s="23" cm="1">
        <f t="array" ref="E602">SUM(IF((LEFT('2-1 采购订单物料明细表报表导出'!$K:$K,7)=E$1)*('2-1 采购订单物料明细表报表导出'!$D:$D=$A602),'2-1 采购订单物料明细表报表导出'!$H:$H,0))</f>
        <v>0</v>
      </c>
      <c r="F602" s="23" cm="1">
        <f t="array" ref="F602">SUM(IF((LEFT('2-1 采购订单物料明细表报表导出'!$K:$K,7)=F$1)*('2-1 采购订单物料明细表报表导出'!$D:$D=$A602),'2-1 采购订单物料明细表报表导出'!$H:$H,0))</f>
        <v>0</v>
      </c>
      <c r="G602" s="23" cm="1">
        <f t="array" ref="G602">SUM(IF((LEFT('2-1 采购订单物料明细表报表导出'!$K:$K,7)=G$1)*('2-1 采购订单物料明细表报表导出'!$D:$D=$A602),'2-1 采购订单物料明细表报表导出'!$H:$H,0))</f>
        <v>0</v>
      </c>
      <c r="H602" s="23" cm="1">
        <f t="array" ref="H602">SUM(IF((LEFT('2-1 采购订单物料明细表报表导出'!$K:$K,7)=H$1)*('2-1 采购订单物料明细表报表导出'!$D:$D=$A602),'2-1 采购订单物料明细表报表导出'!$H:$H,0))</f>
        <v>0</v>
      </c>
      <c r="I602" s="23" cm="1">
        <f t="array" ref="I602">SUM(IF((LEFT('2-1 采购订单物料明细表报表导出'!$K:$K,7)=I$1)*('2-1 采购订单物料明细表报表导出'!$D:$D=$A602),'2-1 采购订单物料明细表报表导出'!$H:$H,0))</f>
        <v>0</v>
      </c>
      <c r="J602" s="23" cm="1">
        <f t="array" ref="J602">SUM(IF((LEFT('2-1 采购订单物料明细表报表导出'!$K:$K,7)=J$1)*('2-1 采购订单物料明细表报表导出'!$D:$D=$A602),'2-1 采购订单物料明细表报表导出'!$H:$H,0))</f>
        <v>0</v>
      </c>
      <c r="K602" s="23" cm="1">
        <f t="array" ref="K602">SUM(IF((LEFT('2-1 采购订单物料明细表报表导出'!$K:$K,7)=K$1)*('2-1 采购订单物料明细表报表导出'!$D:$D=$A602),'2-1 采购订单物料明细表报表导出'!$H:$H,0))</f>
        <v>0</v>
      </c>
      <c r="L602" s="23" cm="1">
        <f t="array" ref="L602">SUM(IF((LEFT('2-1 采购订单物料明细表报表导出'!$K:$K,7)=L$1)*('2-1 采购订单物料明细表报表导出'!$D:$D=$A602),'2-1 采购订单物料明细表报表导出'!$H:$H,0))</f>
        <v>0</v>
      </c>
      <c r="M602" s="23" cm="1">
        <f t="array" ref="M602">SUM(IF((LEFT('2-1 采购订单物料明细表报表导出'!$K:$K,7)=M$1)*('2-1 采购订单物料明细表报表导出'!$D:$D=$A602),'2-1 采购订单物料明细表报表导出'!$H:$H,0))</f>
        <v>0</v>
      </c>
      <c r="N602" s="23" cm="1">
        <f t="array" ref="N602">SUM(IF((LEFT('2-1 采购订单物料明细表报表导出'!$K:$K,7)=N$1)*('2-1 采购订单物料明细表报表导出'!$D:$D=$A602),'2-1 采购订单物料明细表报表导出'!$H:$H,0))</f>
        <v>0</v>
      </c>
      <c r="O602" s="23" cm="1">
        <f t="array" ref="O602">SUM(IF((LEFT('2-1 采购订单物料明细表报表导出'!$K:$K,7)=O$1)*('2-1 采购订单物料明细表报表导出'!$D:$D=$A602),'2-1 采购订单物料明细表报表导出'!$H:$H,0))</f>
        <v>0</v>
      </c>
    </row>
    <row r="603" ht="29" spans="1:15">
      <c r="A603" s="20" t="s">
        <v>3911</v>
      </c>
      <c r="B603" s="26" t="s">
        <v>1886</v>
      </c>
      <c r="C603" s="27" t="s">
        <v>1887</v>
      </c>
      <c r="D603" s="23" cm="1">
        <f t="array" ref="D603">SUM(IF((LEFT('2-1 采购订单物料明细表报表导出'!$K:$K,7)=D$1)*('2-1 采购订单物料明细表报表导出'!$D:$D=$A603),'2-1 采购订单物料明细表报表导出'!$H:$H,0))</f>
        <v>0</v>
      </c>
      <c r="E603" s="23" cm="1">
        <f t="array" ref="E603">SUM(IF((LEFT('2-1 采购订单物料明细表报表导出'!$K:$K,7)=E$1)*('2-1 采购订单物料明细表报表导出'!$D:$D=$A603),'2-1 采购订单物料明细表报表导出'!$H:$H,0))</f>
        <v>0</v>
      </c>
      <c r="F603" s="23" cm="1">
        <f t="array" ref="F603">SUM(IF((LEFT('2-1 采购订单物料明细表报表导出'!$K:$K,7)=F$1)*('2-1 采购订单物料明细表报表导出'!$D:$D=$A603),'2-1 采购订单物料明细表报表导出'!$H:$H,0))</f>
        <v>0</v>
      </c>
      <c r="G603" s="23" cm="1">
        <f t="array" ref="G603">SUM(IF((LEFT('2-1 采购订单物料明细表报表导出'!$K:$K,7)=G$1)*('2-1 采购订单物料明细表报表导出'!$D:$D=$A603),'2-1 采购订单物料明细表报表导出'!$H:$H,0))</f>
        <v>0</v>
      </c>
      <c r="H603" s="23" cm="1">
        <f t="array" ref="H603">SUM(IF((LEFT('2-1 采购订单物料明细表报表导出'!$K:$K,7)=H$1)*('2-1 采购订单物料明细表报表导出'!$D:$D=$A603),'2-1 采购订单物料明细表报表导出'!$H:$H,0))</f>
        <v>0</v>
      </c>
      <c r="I603" s="23" cm="1">
        <f t="array" ref="I603">SUM(IF((LEFT('2-1 采购订单物料明细表报表导出'!$K:$K,7)=I$1)*('2-1 采购订单物料明细表报表导出'!$D:$D=$A603),'2-1 采购订单物料明细表报表导出'!$H:$H,0))</f>
        <v>0</v>
      </c>
      <c r="J603" s="23" cm="1">
        <f t="array" ref="J603">SUM(IF((LEFT('2-1 采购订单物料明细表报表导出'!$K:$K,7)=J$1)*('2-1 采购订单物料明细表报表导出'!$D:$D=$A603),'2-1 采购订单物料明细表报表导出'!$H:$H,0))</f>
        <v>0</v>
      </c>
      <c r="K603" s="23" cm="1">
        <f t="array" ref="K603">SUM(IF((LEFT('2-1 采购订单物料明细表报表导出'!$K:$K,7)=K$1)*('2-1 采购订单物料明细表报表导出'!$D:$D=$A603),'2-1 采购订单物料明细表报表导出'!$H:$H,0))</f>
        <v>0</v>
      </c>
      <c r="L603" s="23" cm="1">
        <f t="array" ref="L603">SUM(IF((LEFT('2-1 采购订单物料明细表报表导出'!$K:$K,7)=L$1)*('2-1 采购订单物料明细表报表导出'!$D:$D=$A603),'2-1 采购订单物料明细表报表导出'!$H:$H,0))</f>
        <v>0</v>
      </c>
      <c r="M603" s="23" cm="1">
        <f t="array" ref="M603">SUM(IF((LEFT('2-1 采购订单物料明细表报表导出'!$K:$K,7)=M$1)*('2-1 采购订单物料明细表报表导出'!$D:$D=$A603),'2-1 采购订单物料明细表报表导出'!$H:$H,0))</f>
        <v>0</v>
      </c>
      <c r="N603" s="23" cm="1">
        <f t="array" ref="N603">SUM(IF((LEFT('2-1 采购订单物料明细表报表导出'!$K:$K,7)=N$1)*('2-1 采购订单物料明细表报表导出'!$D:$D=$A603),'2-1 采购订单物料明细表报表导出'!$H:$H,0))</f>
        <v>0</v>
      </c>
      <c r="O603" s="23" cm="1">
        <f t="array" ref="O603">SUM(IF((LEFT('2-1 采购订单物料明细表报表导出'!$K:$K,7)=O$1)*('2-1 采购订单物料明细表报表导出'!$D:$D=$A603),'2-1 采购订单物料明细表报表导出'!$H:$H,0))</f>
        <v>0</v>
      </c>
    </row>
    <row r="604" ht="29" spans="1:15">
      <c r="A604" s="20" t="s">
        <v>3912</v>
      </c>
      <c r="B604" s="26" t="s">
        <v>1886</v>
      </c>
      <c r="C604" s="27" t="s">
        <v>1887</v>
      </c>
      <c r="D604" s="23" cm="1">
        <f t="array" ref="D604">SUM(IF((LEFT('2-1 采购订单物料明细表报表导出'!$K:$K,7)=D$1)*('2-1 采购订单物料明细表报表导出'!$D:$D=$A604),'2-1 采购订单物料明细表报表导出'!$H:$H,0))</f>
        <v>0</v>
      </c>
      <c r="E604" s="23" cm="1">
        <f t="array" ref="E604">SUM(IF((LEFT('2-1 采购订单物料明细表报表导出'!$K:$K,7)=E$1)*('2-1 采购订单物料明细表报表导出'!$D:$D=$A604),'2-1 采购订单物料明细表报表导出'!$H:$H,0))</f>
        <v>0</v>
      </c>
      <c r="F604" s="23" cm="1">
        <f t="array" ref="F604">SUM(IF((LEFT('2-1 采购订单物料明细表报表导出'!$K:$K,7)=F$1)*('2-1 采购订单物料明细表报表导出'!$D:$D=$A604),'2-1 采购订单物料明细表报表导出'!$H:$H,0))</f>
        <v>0</v>
      </c>
      <c r="G604" s="23" cm="1">
        <f t="array" ref="G604">SUM(IF((LEFT('2-1 采购订单物料明细表报表导出'!$K:$K,7)=G$1)*('2-1 采购订单物料明细表报表导出'!$D:$D=$A604),'2-1 采购订单物料明细表报表导出'!$H:$H,0))</f>
        <v>0</v>
      </c>
      <c r="H604" s="23" cm="1">
        <f t="array" ref="H604">SUM(IF((LEFT('2-1 采购订单物料明细表报表导出'!$K:$K,7)=H$1)*('2-1 采购订单物料明细表报表导出'!$D:$D=$A604),'2-1 采购订单物料明细表报表导出'!$H:$H,0))</f>
        <v>0</v>
      </c>
      <c r="I604" s="23" cm="1">
        <f t="array" ref="I604">SUM(IF((LEFT('2-1 采购订单物料明细表报表导出'!$K:$K,7)=I$1)*('2-1 采购订单物料明细表报表导出'!$D:$D=$A604),'2-1 采购订单物料明细表报表导出'!$H:$H,0))</f>
        <v>0</v>
      </c>
      <c r="J604" s="23" cm="1">
        <f t="array" ref="J604">SUM(IF((LEFT('2-1 采购订单物料明细表报表导出'!$K:$K,7)=J$1)*('2-1 采购订单物料明细表报表导出'!$D:$D=$A604),'2-1 采购订单物料明细表报表导出'!$H:$H,0))</f>
        <v>0</v>
      </c>
      <c r="K604" s="23" cm="1">
        <f t="array" ref="K604">SUM(IF((LEFT('2-1 采购订单物料明细表报表导出'!$K:$K,7)=K$1)*('2-1 采购订单物料明细表报表导出'!$D:$D=$A604),'2-1 采购订单物料明细表报表导出'!$H:$H,0))</f>
        <v>0</v>
      </c>
      <c r="L604" s="23" cm="1">
        <f t="array" ref="L604">SUM(IF((LEFT('2-1 采购订单物料明细表报表导出'!$K:$K,7)=L$1)*('2-1 采购订单物料明细表报表导出'!$D:$D=$A604),'2-1 采购订单物料明细表报表导出'!$H:$H,0))</f>
        <v>0</v>
      </c>
      <c r="M604" s="23" cm="1">
        <f t="array" ref="M604">SUM(IF((LEFT('2-1 采购订单物料明细表报表导出'!$K:$K,7)=M$1)*('2-1 采购订单物料明细表报表导出'!$D:$D=$A604),'2-1 采购订单物料明细表报表导出'!$H:$H,0))</f>
        <v>0</v>
      </c>
      <c r="N604" s="23" cm="1">
        <f t="array" ref="N604">SUM(IF((LEFT('2-1 采购订单物料明细表报表导出'!$K:$K,7)=N$1)*('2-1 采购订单物料明细表报表导出'!$D:$D=$A604),'2-1 采购订单物料明细表报表导出'!$H:$H,0))</f>
        <v>0</v>
      </c>
      <c r="O604" s="23" cm="1">
        <f t="array" ref="O604">SUM(IF((LEFT('2-1 采购订单物料明细表报表导出'!$K:$K,7)=O$1)*('2-1 采购订单物料明细表报表导出'!$D:$D=$A604),'2-1 采购订单物料明细表报表导出'!$H:$H,0))</f>
        <v>0</v>
      </c>
    </row>
    <row r="605" ht="29" spans="1:15">
      <c r="A605" s="20" t="s">
        <v>3913</v>
      </c>
      <c r="B605" s="26" t="s">
        <v>1792</v>
      </c>
      <c r="C605" s="27" t="s">
        <v>1793</v>
      </c>
      <c r="D605" s="23" cm="1">
        <f t="array" ref="D605">SUM(IF((LEFT('2-1 采购订单物料明细表报表导出'!$K:$K,7)=D$1)*('2-1 采购订单物料明细表报表导出'!$D:$D=$A605),'2-1 采购订单物料明细表报表导出'!$H:$H,0))</f>
        <v>0</v>
      </c>
      <c r="E605" s="23" cm="1">
        <f t="array" ref="E605">SUM(IF((LEFT('2-1 采购订单物料明细表报表导出'!$K:$K,7)=E$1)*('2-1 采购订单物料明细表报表导出'!$D:$D=$A605),'2-1 采购订单物料明细表报表导出'!$H:$H,0))</f>
        <v>0</v>
      </c>
      <c r="F605" s="23" cm="1">
        <f t="array" ref="F605">SUM(IF((LEFT('2-1 采购订单物料明细表报表导出'!$K:$K,7)=F$1)*('2-1 采购订单物料明细表报表导出'!$D:$D=$A605),'2-1 采购订单物料明细表报表导出'!$H:$H,0))</f>
        <v>0</v>
      </c>
      <c r="G605" s="23" cm="1">
        <f t="array" ref="G605">SUM(IF((LEFT('2-1 采购订单物料明细表报表导出'!$K:$K,7)=G$1)*('2-1 采购订单物料明细表报表导出'!$D:$D=$A605),'2-1 采购订单物料明细表报表导出'!$H:$H,0))</f>
        <v>0</v>
      </c>
      <c r="H605" s="23" cm="1">
        <f t="array" ref="H605">SUM(IF((LEFT('2-1 采购订单物料明细表报表导出'!$K:$K,7)=H$1)*('2-1 采购订单物料明细表报表导出'!$D:$D=$A605),'2-1 采购订单物料明细表报表导出'!$H:$H,0))</f>
        <v>0</v>
      </c>
      <c r="I605" s="23" cm="1">
        <f t="array" ref="I605">SUM(IF((LEFT('2-1 采购订单物料明细表报表导出'!$K:$K,7)=I$1)*('2-1 采购订单物料明细表报表导出'!$D:$D=$A605),'2-1 采购订单物料明细表报表导出'!$H:$H,0))</f>
        <v>0</v>
      </c>
      <c r="J605" s="23" cm="1">
        <f t="array" ref="J605">SUM(IF((LEFT('2-1 采购订单物料明细表报表导出'!$K:$K,7)=J$1)*('2-1 采购订单物料明细表报表导出'!$D:$D=$A605),'2-1 采购订单物料明细表报表导出'!$H:$H,0))</f>
        <v>0</v>
      </c>
      <c r="K605" s="23" cm="1">
        <f t="array" ref="K605">SUM(IF((LEFT('2-1 采购订单物料明细表报表导出'!$K:$K,7)=K$1)*('2-1 采购订单物料明细表报表导出'!$D:$D=$A605),'2-1 采购订单物料明细表报表导出'!$H:$H,0))</f>
        <v>0</v>
      </c>
      <c r="L605" s="23" cm="1">
        <f t="array" ref="L605">SUM(IF((LEFT('2-1 采购订单物料明细表报表导出'!$K:$K,7)=L$1)*('2-1 采购订单物料明细表报表导出'!$D:$D=$A605),'2-1 采购订单物料明细表报表导出'!$H:$H,0))</f>
        <v>0</v>
      </c>
      <c r="M605" s="23" cm="1">
        <f t="array" ref="M605">SUM(IF((LEFT('2-1 采购订单物料明细表报表导出'!$K:$K,7)=M$1)*('2-1 采购订单物料明细表报表导出'!$D:$D=$A605),'2-1 采购订单物料明细表报表导出'!$H:$H,0))</f>
        <v>0</v>
      </c>
      <c r="N605" s="23" cm="1">
        <f t="array" ref="N605">SUM(IF((LEFT('2-1 采购订单物料明细表报表导出'!$K:$K,7)=N$1)*('2-1 采购订单物料明细表报表导出'!$D:$D=$A605),'2-1 采购订单物料明细表报表导出'!$H:$H,0))</f>
        <v>0</v>
      </c>
      <c r="O605" s="23" cm="1">
        <f t="array" ref="O605">SUM(IF((LEFT('2-1 采购订单物料明细表报表导出'!$K:$K,7)=O$1)*('2-1 采购订单物料明细表报表导出'!$D:$D=$A605),'2-1 采购订单物料明细表报表导出'!$H:$H,0))</f>
        <v>0</v>
      </c>
    </row>
    <row r="606" ht="29" spans="1:15">
      <c r="A606" s="20" t="s">
        <v>3914</v>
      </c>
      <c r="B606" s="26" t="s">
        <v>1792</v>
      </c>
      <c r="C606" s="27" t="s">
        <v>1793</v>
      </c>
      <c r="D606" s="23" cm="1">
        <f t="array" ref="D606">SUM(IF((LEFT('2-1 采购订单物料明细表报表导出'!$K:$K,7)=D$1)*('2-1 采购订单物料明细表报表导出'!$D:$D=$A606),'2-1 采购订单物料明细表报表导出'!$H:$H,0))</f>
        <v>0</v>
      </c>
      <c r="E606" s="23" cm="1">
        <f t="array" ref="E606">SUM(IF((LEFT('2-1 采购订单物料明细表报表导出'!$K:$K,7)=E$1)*('2-1 采购订单物料明细表报表导出'!$D:$D=$A606),'2-1 采购订单物料明细表报表导出'!$H:$H,0))</f>
        <v>0</v>
      </c>
      <c r="F606" s="23" cm="1">
        <f t="array" ref="F606">SUM(IF((LEFT('2-1 采购订单物料明细表报表导出'!$K:$K,7)=F$1)*('2-1 采购订单物料明细表报表导出'!$D:$D=$A606),'2-1 采购订单物料明细表报表导出'!$H:$H,0))</f>
        <v>0</v>
      </c>
      <c r="G606" s="23" cm="1">
        <f t="array" ref="G606">SUM(IF((LEFT('2-1 采购订单物料明细表报表导出'!$K:$K,7)=G$1)*('2-1 采购订单物料明细表报表导出'!$D:$D=$A606),'2-1 采购订单物料明细表报表导出'!$H:$H,0))</f>
        <v>0</v>
      </c>
      <c r="H606" s="23" cm="1">
        <f t="array" ref="H606">SUM(IF((LEFT('2-1 采购订单物料明细表报表导出'!$K:$K,7)=H$1)*('2-1 采购订单物料明细表报表导出'!$D:$D=$A606),'2-1 采购订单物料明细表报表导出'!$H:$H,0))</f>
        <v>0</v>
      </c>
      <c r="I606" s="23" cm="1">
        <f t="array" ref="I606">SUM(IF((LEFT('2-1 采购订单物料明细表报表导出'!$K:$K,7)=I$1)*('2-1 采购订单物料明细表报表导出'!$D:$D=$A606),'2-1 采购订单物料明细表报表导出'!$H:$H,0))</f>
        <v>0</v>
      </c>
      <c r="J606" s="23" cm="1">
        <f t="array" ref="J606">SUM(IF((LEFT('2-1 采购订单物料明细表报表导出'!$K:$K,7)=J$1)*('2-1 采购订单物料明细表报表导出'!$D:$D=$A606),'2-1 采购订单物料明细表报表导出'!$H:$H,0))</f>
        <v>0</v>
      </c>
      <c r="K606" s="23" cm="1">
        <f t="array" ref="K606">SUM(IF((LEFT('2-1 采购订单物料明细表报表导出'!$K:$K,7)=K$1)*('2-1 采购订单物料明细表报表导出'!$D:$D=$A606),'2-1 采购订单物料明细表报表导出'!$H:$H,0))</f>
        <v>0</v>
      </c>
      <c r="L606" s="23" cm="1">
        <f t="array" ref="L606">SUM(IF((LEFT('2-1 采购订单物料明细表报表导出'!$K:$K,7)=L$1)*('2-1 采购订单物料明细表报表导出'!$D:$D=$A606),'2-1 采购订单物料明细表报表导出'!$H:$H,0))</f>
        <v>0</v>
      </c>
      <c r="M606" s="23" cm="1">
        <f t="array" ref="M606">SUM(IF((LEFT('2-1 采购订单物料明细表报表导出'!$K:$K,7)=M$1)*('2-1 采购订单物料明细表报表导出'!$D:$D=$A606),'2-1 采购订单物料明细表报表导出'!$H:$H,0))</f>
        <v>0</v>
      </c>
      <c r="N606" s="23" cm="1">
        <f t="array" ref="N606">SUM(IF((LEFT('2-1 采购订单物料明细表报表导出'!$K:$K,7)=N$1)*('2-1 采购订单物料明细表报表导出'!$D:$D=$A606),'2-1 采购订单物料明细表报表导出'!$H:$H,0))</f>
        <v>0</v>
      </c>
      <c r="O606" s="23" cm="1">
        <f t="array" ref="O606">SUM(IF((LEFT('2-1 采购订单物料明细表报表导出'!$K:$K,7)=O$1)*('2-1 采购订单物料明细表报表导出'!$D:$D=$A606),'2-1 采购订单物料明细表报表导出'!$H:$H,0))</f>
        <v>0</v>
      </c>
    </row>
    <row r="607" ht="29" spans="1:15">
      <c r="A607" s="20" t="s">
        <v>3915</v>
      </c>
      <c r="B607" s="26" t="s">
        <v>1792</v>
      </c>
      <c r="C607" s="27" t="s">
        <v>1793</v>
      </c>
      <c r="D607" s="23" cm="1">
        <f t="array" ref="D607">SUM(IF((LEFT('2-1 采购订单物料明细表报表导出'!$K:$K,7)=D$1)*('2-1 采购订单物料明细表报表导出'!$D:$D=$A607),'2-1 采购订单物料明细表报表导出'!$H:$H,0))</f>
        <v>0</v>
      </c>
      <c r="E607" s="23" cm="1">
        <f t="array" ref="E607">SUM(IF((LEFT('2-1 采购订单物料明细表报表导出'!$K:$K,7)=E$1)*('2-1 采购订单物料明细表报表导出'!$D:$D=$A607),'2-1 采购订单物料明细表报表导出'!$H:$H,0))</f>
        <v>0</v>
      </c>
      <c r="F607" s="23" cm="1">
        <f t="array" ref="F607">SUM(IF((LEFT('2-1 采购订单物料明细表报表导出'!$K:$K,7)=F$1)*('2-1 采购订单物料明细表报表导出'!$D:$D=$A607),'2-1 采购订单物料明细表报表导出'!$H:$H,0))</f>
        <v>0</v>
      </c>
      <c r="G607" s="23" cm="1">
        <f t="array" ref="G607">SUM(IF((LEFT('2-1 采购订单物料明细表报表导出'!$K:$K,7)=G$1)*('2-1 采购订单物料明细表报表导出'!$D:$D=$A607),'2-1 采购订单物料明细表报表导出'!$H:$H,0))</f>
        <v>0</v>
      </c>
      <c r="H607" s="23" cm="1">
        <f t="array" ref="H607">SUM(IF((LEFT('2-1 采购订单物料明细表报表导出'!$K:$K,7)=H$1)*('2-1 采购订单物料明细表报表导出'!$D:$D=$A607),'2-1 采购订单物料明细表报表导出'!$H:$H,0))</f>
        <v>0</v>
      </c>
      <c r="I607" s="23" cm="1">
        <f t="array" ref="I607">SUM(IF((LEFT('2-1 采购订单物料明细表报表导出'!$K:$K,7)=I$1)*('2-1 采购订单物料明细表报表导出'!$D:$D=$A607),'2-1 采购订单物料明细表报表导出'!$H:$H,0))</f>
        <v>0</v>
      </c>
      <c r="J607" s="23" cm="1">
        <f t="array" ref="J607">SUM(IF((LEFT('2-1 采购订单物料明细表报表导出'!$K:$K,7)=J$1)*('2-1 采购订单物料明细表报表导出'!$D:$D=$A607),'2-1 采购订单物料明细表报表导出'!$H:$H,0))</f>
        <v>0</v>
      </c>
      <c r="K607" s="23" cm="1">
        <f t="array" ref="K607">SUM(IF((LEFT('2-1 采购订单物料明细表报表导出'!$K:$K,7)=K$1)*('2-1 采购订单物料明细表报表导出'!$D:$D=$A607),'2-1 采购订单物料明细表报表导出'!$H:$H,0))</f>
        <v>0</v>
      </c>
      <c r="L607" s="23" cm="1">
        <f t="array" ref="L607">SUM(IF((LEFT('2-1 采购订单物料明细表报表导出'!$K:$K,7)=L$1)*('2-1 采购订单物料明细表报表导出'!$D:$D=$A607),'2-1 采购订单物料明细表报表导出'!$H:$H,0))</f>
        <v>0</v>
      </c>
      <c r="M607" s="23" cm="1">
        <f t="array" ref="M607">SUM(IF((LEFT('2-1 采购订单物料明细表报表导出'!$K:$K,7)=M$1)*('2-1 采购订单物料明细表报表导出'!$D:$D=$A607),'2-1 采购订单物料明细表报表导出'!$H:$H,0))</f>
        <v>0</v>
      </c>
      <c r="N607" s="23" cm="1">
        <f t="array" ref="N607">SUM(IF((LEFT('2-1 采购订单物料明细表报表导出'!$K:$K,7)=N$1)*('2-1 采购订单物料明细表报表导出'!$D:$D=$A607),'2-1 采购订单物料明细表报表导出'!$H:$H,0))</f>
        <v>0</v>
      </c>
      <c r="O607" s="23" cm="1">
        <f t="array" ref="O607">SUM(IF((LEFT('2-1 采购订单物料明细表报表导出'!$K:$K,7)=O$1)*('2-1 采购订单物料明细表报表导出'!$D:$D=$A607),'2-1 采购订单物料明细表报表导出'!$H:$H,0))</f>
        <v>0</v>
      </c>
    </row>
    <row r="608" ht="29" spans="1:15">
      <c r="A608" s="29" t="s">
        <v>3916</v>
      </c>
      <c r="B608" s="26" t="s">
        <v>1792</v>
      </c>
      <c r="C608" s="27" t="s">
        <v>1793</v>
      </c>
      <c r="D608" s="23" cm="1">
        <f t="array" ref="D608">SUM(IF((LEFT('2-1 采购订单物料明细表报表导出'!$K:$K,7)=D$1)*('2-1 采购订单物料明细表报表导出'!$D:$D=$A608),'2-1 采购订单物料明细表报表导出'!$H:$H,0))</f>
        <v>0</v>
      </c>
      <c r="E608" s="23" cm="1">
        <f t="array" ref="E608">SUM(IF((LEFT('2-1 采购订单物料明细表报表导出'!$K:$K,7)=E$1)*('2-1 采购订单物料明细表报表导出'!$D:$D=$A608),'2-1 采购订单物料明细表报表导出'!$H:$H,0))</f>
        <v>0</v>
      </c>
      <c r="F608" s="23" cm="1">
        <f t="array" ref="F608">SUM(IF((LEFT('2-1 采购订单物料明细表报表导出'!$K:$K,7)=F$1)*('2-1 采购订单物料明细表报表导出'!$D:$D=$A608),'2-1 采购订单物料明细表报表导出'!$H:$H,0))</f>
        <v>0</v>
      </c>
      <c r="G608" s="23" cm="1">
        <f t="array" ref="G608">SUM(IF((LEFT('2-1 采购订单物料明细表报表导出'!$K:$K,7)=G$1)*('2-1 采购订单物料明细表报表导出'!$D:$D=$A608),'2-1 采购订单物料明细表报表导出'!$H:$H,0))</f>
        <v>0</v>
      </c>
      <c r="H608" s="23" cm="1">
        <f t="array" ref="H608">SUM(IF((LEFT('2-1 采购订单物料明细表报表导出'!$K:$K,7)=H$1)*('2-1 采购订单物料明细表报表导出'!$D:$D=$A608),'2-1 采购订单物料明细表报表导出'!$H:$H,0))</f>
        <v>0</v>
      </c>
      <c r="I608" s="23" cm="1">
        <f t="array" ref="I608">SUM(IF((LEFT('2-1 采购订单物料明细表报表导出'!$K:$K,7)=I$1)*('2-1 采购订单物料明细表报表导出'!$D:$D=$A608),'2-1 采购订单物料明细表报表导出'!$H:$H,0))</f>
        <v>0</v>
      </c>
      <c r="J608" s="23" cm="1">
        <f t="array" ref="J608">SUM(IF((LEFT('2-1 采购订单物料明细表报表导出'!$K:$K,7)=J$1)*('2-1 采购订单物料明细表报表导出'!$D:$D=$A608),'2-1 采购订单物料明细表报表导出'!$H:$H,0))</f>
        <v>0</v>
      </c>
      <c r="K608" s="23" cm="1">
        <f t="array" ref="K608">SUM(IF((LEFT('2-1 采购订单物料明细表报表导出'!$K:$K,7)=K$1)*('2-1 采购订单物料明细表报表导出'!$D:$D=$A608),'2-1 采购订单物料明细表报表导出'!$H:$H,0))</f>
        <v>0</v>
      </c>
      <c r="L608" s="23" cm="1">
        <f t="array" ref="L608">SUM(IF((LEFT('2-1 采购订单物料明细表报表导出'!$K:$K,7)=L$1)*('2-1 采购订单物料明细表报表导出'!$D:$D=$A608),'2-1 采购订单物料明细表报表导出'!$H:$H,0))</f>
        <v>0</v>
      </c>
      <c r="M608" s="23" cm="1">
        <f t="array" ref="M608">SUM(IF((LEFT('2-1 采购订单物料明细表报表导出'!$K:$K,7)=M$1)*('2-1 采购订单物料明细表报表导出'!$D:$D=$A608),'2-1 采购订单物料明细表报表导出'!$H:$H,0))</f>
        <v>0</v>
      </c>
      <c r="N608" s="23" cm="1">
        <f t="array" ref="N608">SUM(IF((LEFT('2-1 采购订单物料明细表报表导出'!$K:$K,7)=N$1)*('2-1 采购订单物料明细表报表导出'!$D:$D=$A608),'2-1 采购订单物料明细表报表导出'!$H:$H,0))</f>
        <v>0</v>
      </c>
      <c r="O608" s="23" cm="1">
        <f t="array" ref="O608">SUM(IF((LEFT('2-1 采购订单物料明细表报表导出'!$K:$K,7)=O$1)*('2-1 采购订单物料明细表报表导出'!$D:$D=$A608),'2-1 采购订单物料明细表报表导出'!$H:$H,0))</f>
        <v>0</v>
      </c>
    </row>
    <row r="609" ht="29" spans="1:15">
      <c r="A609" s="20" t="s">
        <v>3917</v>
      </c>
      <c r="B609" s="26" t="s">
        <v>1792</v>
      </c>
      <c r="C609" s="27" t="s">
        <v>1793</v>
      </c>
      <c r="D609" s="23" cm="1">
        <f t="array" ref="D609">SUM(IF((LEFT('2-1 采购订单物料明细表报表导出'!$K:$K,7)=D$1)*('2-1 采购订单物料明细表报表导出'!$D:$D=$A609),'2-1 采购订单物料明细表报表导出'!$H:$H,0))</f>
        <v>0</v>
      </c>
      <c r="E609" s="23" cm="1">
        <f t="array" ref="E609">SUM(IF((LEFT('2-1 采购订单物料明细表报表导出'!$K:$K,7)=E$1)*('2-1 采购订单物料明细表报表导出'!$D:$D=$A609),'2-1 采购订单物料明细表报表导出'!$H:$H,0))</f>
        <v>0</v>
      </c>
      <c r="F609" s="23" cm="1">
        <f t="array" ref="F609">SUM(IF((LEFT('2-1 采购订单物料明细表报表导出'!$K:$K,7)=F$1)*('2-1 采购订单物料明细表报表导出'!$D:$D=$A609),'2-1 采购订单物料明细表报表导出'!$H:$H,0))</f>
        <v>0</v>
      </c>
      <c r="G609" s="23" cm="1">
        <f t="array" ref="G609">SUM(IF((LEFT('2-1 采购订单物料明细表报表导出'!$K:$K,7)=G$1)*('2-1 采购订单物料明细表报表导出'!$D:$D=$A609),'2-1 采购订单物料明细表报表导出'!$H:$H,0))</f>
        <v>0</v>
      </c>
      <c r="H609" s="23" cm="1">
        <f t="array" ref="H609">SUM(IF((LEFT('2-1 采购订单物料明细表报表导出'!$K:$K,7)=H$1)*('2-1 采购订单物料明细表报表导出'!$D:$D=$A609),'2-1 采购订单物料明细表报表导出'!$H:$H,0))</f>
        <v>0</v>
      </c>
      <c r="I609" s="23" cm="1">
        <f t="array" ref="I609">SUM(IF((LEFT('2-1 采购订单物料明细表报表导出'!$K:$K,7)=I$1)*('2-1 采购订单物料明细表报表导出'!$D:$D=$A609),'2-1 采购订单物料明细表报表导出'!$H:$H,0))</f>
        <v>0</v>
      </c>
      <c r="J609" s="23" cm="1">
        <f t="array" ref="J609">SUM(IF((LEFT('2-1 采购订单物料明细表报表导出'!$K:$K,7)=J$1)*('2-1 采购订单物料明细表报表导出'!$D:$D=$A609),'2-1 采购订单物料明细表报表导出'!$H:$H,0))</f>
        <v>0</v>
      </c>
      <c r="K609" s="23" cm="1">
        <f t="array" ref="K609">SUM(IF((LEFT('2-1 采购订单物料明细表报表导出'!$K:$K,7)=K$1)*('2-1 采购订单物料明细表报表导出'!$D:$D=$A609),'2-1 采购订单物料明细表报表导出'!$H:$H,0))</f>
        <v>0</v>
      </c>
      <c r="L609" s="23" cm="1">
        <f t="array" ref="L609">SUM(IF((LEFT('2-1 采购订单物料明细表报表导出'!$K:$K,7)=L$1)*('2-1 采购订单物料明细表报表导出'!$D:$D=$A609),'2-1 采购订单物料明细表报表导出'!$H:$H,0))</f>
        <v>0</v>
      </c>
      <c r="M609" s="23" cm="1">
        <f t="array" ref="M609">SUM(IF((LEFT('2-1 采购订单物料明细表报表导出'!$K:$K,7)=M$1)*('2-1 采购订单物料明细表报表导出'!$D:$D=$A609),'2-1 采购订单物料明细表报表导出'!$H:$H,0))</f>
        <v>0</v>
      </c>
      <c r="N609" s="23" cm="1">
        <f t="array" ref="N609">SUM(IF((LEFT('2-1 采购订单物料明细表报表导出'!$K:$K,7)=N$1)*('2-1 采购订单物料明细表报表导出'!$D:$D=$A609),'2-1 采购订单物料明细表报表导出'!$H:$H,0))</f>
        <v>0</v>
      </c>
      <c r="O609" s="23" cm="1">
        <f t="array" ref="O609">SUM(IF((LEFT('2-1 采购订单物料明细表报表导出'!$K:$K,7)=O$1)*('2-1 采购订单物料明细表报表导出'!$D:$D=$A609),'2-1 采购订单物料明细表报表导出'!$H:$H,0))</f>
        <v>0</v>
      </c>
    </row>
    <row r="610" ht="29" spans="1:15">
      <c r="A610" s="20" t="s">
        <v>3918</v>
      </c>
      <c r="B610" s="26" t="s">
        <v>1792</v>
      </c>
      <c r="C610" s="27" t="s">
        <v>1793</v>
      </c>
      <c r="D610" s="23" cm="1">
        <f t="array" ref="D610">SUM(IF((LEFT('2-1 采购订单物料明细表报表导出'!$K:$K,7)=D$1)*('2-1 采购订单物料明细表报表导出'!$D:$D=$A610),'2-1 采购订单物料明细表报表导出'!$H:$H,0))</f>
        <v>0</v>
      </c>
      <c r="E610" s="23" cm="1">
        <f t="array" ref="E610">SUM(IF((LEFT('2-1 采购订单物料明细表报表导出'!$K:$K,7)=E$1)*('2-1 采购订单物料明细表报表导出'!$D:$D=$A610),'2-1 采购订单物料明细表报表导出'!$H:$H,0))</f>
        <v>0</v>
      </c>
      <c r="F610" s="23" cm="1">
        <f t="array" ref="F610">SUM(IF((LEFT('2-1 采购订单物料明细表报表导出'!$K:$K,7)=F$1)*('2-1 采购订单物料明细表报表导出'!$D:$D=$A610),'2-1 采购订单物料明细表报表导出'!$H:$H,0))</f>
        <v>0</v>
      </c>
      <c r="G610" s="23" cm="1">
        <f t="array" ref="G610">SUM(IF((LEFT('2-1 采购订单物料明细表报表导出'!$K:$K,7)=G$1)*('2-1 采购订单物料明细表报表导出'!$D:$D=$A610),'2-1 采购订单物料明细表报表导出'!$H:$H,0))</f>
        <v>0</v>
      </c>
      <c r="H610" s="23" cm="1">
        <f t="array" ref="H610">SUM(IF((LEFT('2-1 采购订单物料明细表报表导出'!$K:$K,7)=H$1)*('2-1 采购订单物料明细表报表导出'!$D:$D=$A610),'2-1 采购订单物料明细表报表导出'!$H:$H,0))</f>
        <v>0</v>
      </c>
      <c r="I610" s="23" cm="1">
        <f t="array" ref="I610">SUM(IF((LEFT('2-1 采购订单物料明细表报表导出'!$K:$K,7)=I$1)*('2-1 采购订单物料明细表报表导出'!$D:$D=$A610),'2-1 采购订单物料明细表报表导出'!$H:$H,0))</f>
        <v>0</v>
      </c>
      <c r="J610" s="23" cm="1">
        <f t="array" ref="J610">SUM(IF((LEFT('2-1 采购订单物料明细表报表导出'!$K:$K,7)=J$1)*('2-1 采购订单物料明细表报表导出'!$D:$D=$A610),'2-1 采购订单物料明细表报表导出'!$H:$H,0))</f>
        <v>0</v>
      </c>
      <c r="K610" s="23" cm="1">
        <f t="array" ref="K610">SUM(IF((LEFT('2-1 采购订单物料明细表报表导出'!$K:$K,7)=K$1)*('2-1 采购订单物料明细表报表导出'!$D:$D=$A610),'2-1 采购订单物料明细表报表导出'!$H:$H,0))</f>
        <v>0</v>
      </c>
      <c r="L610" s="23" cm="1">
        <f t="array" ref="L610">SUM(IF((LEFT('2-1 采购订单物料明细表报表导出'!$K:$K,7)=L$1)*('2-1 采购订单物料明细表报表导出'!$D:$D=$A610),'2-1 采购订单物料明细表报表导出'!$H:$H,0))</f>
        <v>0</v>
      </c>
      <c r="M610" s="23" cm="1">
        <f t="array" ref="M610">SUM(IF((LEFT('2-1 采购订单物料明细表报表导出'!$K:$K,7)=M$1)*('2-1 采购订单物料明细表报表导出'!$D:$D=$A610),'2-1 采购订单物料明细表报表导出'!$H:$H,0))</f>
        <v>0</v>
      </c>
      <c r="N610" s="23" cm="1">
        <f t="array" ref="N610">SUM(IF((LEFT('2-1 采购订单物料明细表报表导出'!$K:$K,7)=N$1)*('2-1 采购订单物料明细表报表导出'!$D:$D=$A610),'2-1 采购订单物料明细表报表导出'!$H:$H,0))</f>
        <v>0</v>
      </c>
      <c r="O610" s="23" cm="1">
        <f t="array" ref="O610">SUM(IF((LEFT('2-1 采购订单物料明细表报表导出'!$K:$K,7)=O$1)*('2-1 采购订单物料明细表报表导出'!$D:$D=$A610),'2-1 采购订单物料明细表报表导出'!$H:$H,0))</f>
        <v>0</v>
      </c>
    </row>
    <row r="611" ht="29" spans="1:15">
      <c r="A611" s="20" t="s">
        <v>3919</v>
      </c>
      <c r="B611" s="26" t="s">
        <v>1792</v>
      </c>
      <c r="C611" s="27" t="s">
        <v>1793</v>
      </c>
      <c r="D611" s="23" cm="1">
        <f t="array" ref="D611">SUM(IF((LEFT('2-1 采购订单物料明细表报表导出'!$K:$K,7)=D$1)*('2-1 采购订单物料明细表报表导出'!$D:$D=$A611),'2-1 采购订单物料明细表报表导出'!$H:$H,0))</f>
        <v>0</v>
      </c>
      <c r="E611" s="23" cm="1">
        <f t="array" ref="E611">SUM(IF((LEFT('2-1 采购订单物料明细表报表导出'!$K:$K,7)=E$1)*('2-1 采购订单物料明细表报表导出'!$D:$D=$A611),'2-1 采购订单物料明细表报表导出'!$H:$H,0))</f>
        <v>0</v>
      </c>
      <c r="F611" s="23" cm="1">
        <f t="array" ref="F611">SUM(IF((LEFT('2-1 采购订单物料明细表报表导出'!$K:$K,7)=F$1)*('2-1 采购订单物料明细表报表导出'!$D:$D=$A611),'2-1 采购订单物料明细表报表导出'!$H:$H,0))</f>
        <v>0</v>
      </c>
      <c r="G611" s="23" cm="1">
        <f t="array" ref="G611">SUM(IF((LEFT('2-1 采购订单物料明细表报表导出'!$K:$K,7)=G$1)*('2-1 采购订单物料明细表报表导出'!$D:$D=$A611),'2-1 采购订单物料明细表报表导出'!$H:$H,0))</f>
        <v>0</v>
      </c>
      <c r="H611" s="23" cm="1">
        <f t="array" ref="H611">SUM(IF((LEFT('2-1 采购订单物料明细表报表导出'!$K:$K,7)=H$1)*('2-1 采购订单物料明细表报表导出'!$D:$D=$A611),'2-1 采购订单物料明细表报表导出'!$H:$H,0))</f>
        <v>0</v>
      </c>
      <c r="I611" s="23" cm="1">
        <f t="array" ref="I611">SUM(IF((LEFT('2-1 采购订单物料明细表报表导出'!$K:$K,7)=I$1)*('2-1 采购订单物料明细表报表导出'!$D:$D=$A611),'2-1 采购订单物料明细表报表导出'!$H:$H,0))</f>
        <v>0</v>
      </c>
      <c r="J611" s="23" cm="1">
        <f t="array" ref="J611">SUM(IF((LEFT('2-1 采购订单物料明细表报表导出'!$K:$K,7)=J$1)*('2-1 采购订单物料明细表报表导出'!$D:$D=$A611),'2-1 采购订单物料明细表报表导出'!$H:$H,0))</f>
        <v>0</v>
      </c>
      <c r="K611" s="23" cm="1">
        <f t="array" ref="K611">SUM(IF((LEFT('2-1 采购订单物料明细表报表导出'!$K:$K,7)=K$1)*('2-1 采购订单物料明细表报表导出'!$D:$D=$A611),'2-1 采购订单物料明细表报表导出'!$H:$H,0))</f>
        <v>0</v>
      </c>
      <c r="L611" s="23" cm="1">
        <f t="array" ref="L611">SUM(IF((LEFT('2-1 采购订单物料明细表报表导出'!$K:$K,7)=L$1)*('2-1 采购订单物料明细表报表导出'!$D:$D=$A611),'2-1 采购订单物料明细表报表导出'!$H:$H,0))</f>
        <v>0</v>
      </c>
      <c r="M611" s="23" cm="1">
        <f t="array" ref="M611">SUM(IF((LEFT('2-1 采购订单物料明细表报表导出'!$K:$K,7)=M$1)*('2-1 采购订单物料明细表报表导出'!$D:$D=$A611),'2-1 采购订单物料明细表报表导出'!$H:$H,0))</f>
        <v>0</v>
      </c>
      <c r="N611" s="23" cm="1">
        <f t="array" ref="N611">SUM(IF((LEFT('2-1 采购订单物料明细表报表导出'!$K:$K,7)=N$1)*('2-1 采购订单物料明细表报表导出'!$D:$D=$A611),'2-1 采购订单物料明细表报表导出'!$H:$H,0))</f>
        <v>0</v>
      </c>
      <c r="O611" s="23" cm="1">
        <f t="array" ref="O611">SUM(IF((LEFT('2-1 采购订单物料明细表报表导出'!$K:$K,7)=O$1)*('2-1 采购订单物料明细表报表导出'!$D:$D=$A611),'2-1 采购订单物料明细表报表导出'!$H:$H,0))</f>
        <v>0</v>
      </c>
    </row>
    <row r="612" ht="29" spans="1:15">
      <c r="A612" s="20" t="s">
        <v>3920</v>
      </c>
      <c r="B612" s="26" t="s">
        <v>1792</v>
      </c>
      <c r="C612" s="27" t="s">
        <v>1793</v>
      </c>
      <c r="D612" s="23" cm="1">
        <f t="array" ref="D612">SUM(IF((LEFT('2-1 采购订单物料明细表报表导出'!$K:$K,7)=D$1)*('2-1 采购订单物料明细表报表导出'!$D:$D=$A612),'2-1 采购订单物料明细表报表导出'!$H:$H,0))</f>
        <v>0</v>
      </c>
      <c r="E612" s="23" cm="1">
        <f t="array" ref="E612">SUM(IF((LEFT('2-1 采购订单物料明细表报表导出'!$K:$K,7)=E$1)*('2-1 采购订单物料明细表报表导出'!$D:$D=$A612),'2-1 采购订单物料明细表报表导出'!$H:$H,0))</f>
        <v>0</v>
      </c>
      <c r="F612" s="23" cm="1">
        <f t="array" ref="F612">SUM(IF((LEFT('2-1 采购订单物料明细表报表导出'!$K:$K,7)=F$1)*('2-1 采购订单物料明细表报表导出'!$D:$D=$A612),'2-1 采购订单物料明细表报表导出'!$H:$H,0))</f>
        <v>0</v>
      </c>
      <c r="G612" s="23" cm="1">
        <f t="array" ref="G612">SUM(IF((LEFT('2-1 采购订单物料明细表报表导出'!$K:$K,7)=G$1)*('2-1 采购订单物料明细表报表导出'!$D:$D=$A612),'2-1 采购订单物料明细表报表导出'!$H:$H,0))</f>
        <v>0</v>
      </c>
      <c r="H612" s="23" cm="1">
        <f t="array" ref="H612">SUM(IF((LEFT('2-1 采购订单物料明细表报表导出'!$K:$K,7)=H$1)*('2-1 采购订单物料明细表报表导出'!$D:$D=$A612),'2-1 采购订单物料明细表报表导出'!$H:$H,0))</f>
        <v>0</v>
      </c>
      <c r="I612" s="23" cm="1">
        <f t="array" ref="I612">SUM(IF((LEFT('2-1 采购订单物料明细表报表导出'!$K:$K,7)=I$1)*('2-1 采购订单物料明细表报表导出'!$D:$D=$A612),'2-1 采购订单物料明细表报表导出'!$H:$H,0))</f>
        <v>0</v>
      </c>
      <c r="J612" s="23" cm="1">
        <f t="array" ref="J612">SUM(IF((LEFT('2-1 采购订单物料明细表报表导出'!$K:$K,7)=J$1)*('2-1 采购订单物料明细表报表导出'!$D:$D=$A612),'2-1 采购订单物料明细表报表导出'!$H:$H,0))</f>
        <v>0</v>
      </c>
      <c r="K612" s="23" cm="1">
        <f t="array" ref="K612">SUM(IF((LEFT('2-1 采购订单物料明细表报表导出'!$K:$K,7)=K$1)*('2-1 采购订单物料明细表报表导出'!$D:$D=$A612),'2-1 采购订单物料明细表报表导出'!$H:$H,0))</f>
        <v>0</v>
      </c>
      <c r="L612" s="23" cm="1">
        <f t="array" ref="L612">SUM(IF((LEFT('2-1 采购订单物料明细表报表导出'!$K:$K,7)=L$1)*('2-1 采购订单物料明细表报表导出'!$D:$D=$A612),'2-1 采购订单物料明细表报表导出'!$H:$H,0))</f>
        <v>0</v>
      </c>
      <c r="M612" s="23" cm="1">
        <f t="array" ref="M612">SUM(IF((LEFT('2-1 采购订单物料明细表报表导出'!$K:$K,7)=M$1)*('2-1 采购订单物料明细表报表导出'!$D:$D=$A612),'2-1 采购订单物料明细表报表导出'!$H:$H,0))</f>
        <v>0</v>
      </c>
      <c r="N612" s="23" cm="1">
        <f t="array" ref="N612">SUM(IF((LEFT('2-1 采购订单物料明细表报表导出'!$K:$K,7)=N$1)*('2-1 采购订单物料明细表报表导出'!$D:$D=$A612),'2-1 采购订单物料明细表报表导出'!$H:$H,0))</f>
        <v>0</v>
      </c>
      <c r="O612" s="23" cm="1">
        <f t="array" ref="O612">SUM(IF((LEFT('2-1 采购订单物料明细表报表导出'!$K:$K,7)=O$1)*('2-1 采购订单物料明细表报表导出'!$D:$D=$A612),'2-1 采购订单物料明细表报表导出'!$H:$H,0))</f>
        <v>0</v>
      </c>
    </row>
    <row r="613" ht="29" spans="1:15">
      <c r="A613" s="20" t="s">
        <v>3921</v>
      </c>
      <c r="B613" s="26" t="s">
        <v>1792</v>
      </c>
      <c r="C613" s="27" t="s">
        <v>1793</v>
      </c>
      <c r="D613" s="23" cm="1">
        <f t="array" ref="D613">SUM(IF((LEFT('2-1 采购订单物料明细表报表导出'!$K:$K,7)=D$1)*('2-1 采购订单物料明细表报表导出'!$D:$D=$A613),'2-1 采购订单物料明细表报表导出'!$H:$H,0))</f>
        <v>0</v>
      </c>
      <c r="E613" s="23" cm="1">
        <f t="array" ref="E613">SUM(IF((LEFT('2-1 采购订单物料明细表报表导出'!$K:$K,7)=E$1)*('2-1 采购订单物料明细表报表导出'!$D:$D=$A613),'2-1 采购订单物料明细表报表导出'!$H:$H,0))</f>
        <v>0</v>
      </c>
      <c r="F613" s="23" cm="1">
        <f t="array" ref="F613">SUM(IF((LEFT('2-1 采购订单物料明细表报表导出'!$K:$K,7)=F$1)*('2-1 采购订单物料明细表报表导出'!$D:$D=$A613),'2-1 采购订单物料明细表报表导出'!$H:$H,0))</f>
        <v>0</v>
      </c>
      <c r="G613" s="23" cm="1">
        <f t="array" ref="G613">SUM(IF((LEFT('2-1 采购订单物料明细表报表导出'!$K:$K,7)=G$1)*('2-1 采购订单物料明细表报表导出'!$D:$D=$A613),'2-1 采购订单物料明细表报表导出'!$H:$H,0))</f>
        <v>0</v>
      </c>
      <c r="H613" s="23" cm="1">
        <f t="array" ref="H613">SUM(IF((LEFT('2-1 采购订单物料明细表报表导出'!$K:$K,7)=H$1)*('2-1 采购订单物料明细表报表导出'!$D:$D=$A613),'2-1 采购订单物料明细表报表导出'!$H:$H,0))</f>
        <v>0</v>
      </c>
      <c r="I613" s="23" cm="1">
        <f t="array" ref="I613">SUM(IF((LEFT('2-1 采购订单物料明细表报表导出'!$K:$K,7)=I$1)*('2-1 采购订单物料明细表报表导出'!$D:$D=$A613),'2-1 采购订单物料明细表报表导出'!$H:$H,0))</f>
        <v>0</v>
      </c>
      <c r="J613" s="23" cm="1">
        <f t="array" ref="J613">SUM(IF((LEFT('2-1 采购订单物料明细表报表导出'!$K:$K,7)=J$1)*('2-1 采购订单物料明细表报表导出'!$D:$D=$A613),'2-1 采购订单物料明细表报表导出'!$H:$H,0))</f>
        <v>0</v>
      </c>
      <c r="K613" s="23" cm="1">
        <f t="array" ref="K613">SUM(IF((LEFT('2-1 采购订单物料明细表报表导出'!$K:$K,7)=K$1)*('2-1 采购订单物料明细表报表导出'!$D:$D=$A613),'2-1 采购订单物料明细表报表导出'!$H:$H,0))</f>
        <v>0</v>
      </c>
      <c r="L613" s="23" cm="1">
        <f t="array" ref="L613">SUM(IF((LEFT('2-1 采购订单物料明细表报表导出'!$K:$K,7)=L$1)*('2-1 采购订单物料明细表报表导出'!$D:$D=$A613),'2-1 采购订单物料明细表报表导出'!$H:$H,0))</f>
        <v>0</v>
      </c>
      <c r="M613" s="23" cm="1">
        <f t="array" ref="M613">SUM(IF((LEFT('2-1 采购订单物料明细表报表导出'!$K:$K,7)=M$1)*('2-1 采购订单物料明细表报表导出'!$D:$D=$A613),'2-1 采购订单物料明细表报表导出'!$H:$H,0))</f>
        <v>0</v>
      </c>
      <c r="N613" s="23" cm="1">
        <f t="array" ref="N613">SUM(IF((LEFT('2-1 采购订单物料明细表报表导出'!$K:$K,7)=N$1)*('2-1 采购订单物料明细表报表导出'!$D:$D=$A613),'2-1 采购订单物料明细表报表导出'!$H:$H,0))</f>
        <v>0</v>
      </c>
      <c r="O613" s="23" cm="1">
        <f t="array" ref="O613">SUM(IF((LEFT('2-1 采购订单物料明细表报表导出'!$K:$K,7)=O$1)*('2-1 采购订单物料明细表报表导出'!$D:$D=$A613),'2-1 采购订单物料明细表报表导出'!$H:$H,0))</f>
        <v>0</v>
      </c>
    </row>
    <row r="614" ht="29" spans="1:15">
      <c r="A614" s="20" t="s">
        <v>3922</v>
      </c>
      <c r="B614" s="26" t="s">
        <v>1792</v>
      </c>
      <c r="C614" s="27" t="s">
        <v>1793</v>
      </c>
      <c r="D614" s="23" cm="1">
        <f t="array" ref="D614">SUM(IF((LEFT('2-1 采购订单物料明细表报表导出'!$K:$K,7)=D$1)*('2-1 采购订单物料明细表报表导出'!$D:$D=$A614),'2-1 采购订单物料明细表报表导出'!$H:$H,0))</f>
        <v>0</v>
      </c>
      <c r="E614" s="23" cm="1">
        <f t="array" ref="E614">SUM(IF((LEFT('2-1 采购订单物料明细表报表导出'!$K:$K,7)=E$1)*('2-1 采购订单物料明细表报表导出'!$D:$D=$A614),'2-1 采购订单物料明细表报表导出'!$H:$H,0))</f>
        <v>0</v>
      </c>
      <c r="F614" s="23" cm="1">
        <f t="array" ref="F614">SUM(IF((LEFT('2-1 采购订单物料明细表报表导出'!$K:$K,7)=F$1)*('2-1 采购订单物料明细表报表导出'!$D:$D=$A614),'2-1 采购订单物料明细表报表导出'!$H:$H,0))</f>
        <v>0</v>
      </c>
      <c r="G614" s="23" cm="1">
        <f t="array" ref="G614">SUM(IF((LEFT('2-1 采购订单物料明细表报表导出'!$K:$K,7)=G$1)*('2-1 采购订单物料明细表报表导出'!$D:$D=$A614),'2-1 采购订单物料明细表报表导出'!$H:$H,0))</f>
        <v>0</v>
      </c>
      <c r="H614" s="23" cm="1">
        <f t="array" ref="H614">SUM(IF((LEFT('2-1 采购订单物料明细表报表导出'!$K:$K,7)=H$1)*('2-1 采购订单物料明细表报表导出'!$D:$D=$A614),'2-1 采购订单物料明细表报表导出'!$H:$H,0))</f>
        <v>0</v>
      </c>
      <c r="I614" s="23" cm="1">
        <f t="array" ref="I614">SUM(IF((LEFT('2-1 采购订单物料明细表报表导出'!$K:$K,7)=I$1)*('2-1 采购订单物料明细表报表导出'!$D:$D=$A614),'2-1 采购订单物料明细表报表导出'!$H:$H,0))</f>
        <v>0</v>
      </c>
      <c r="J614" s="23" cm="1">
        <f t="array" ref="J614">SUM(IF((LEFT('2-1 采购订单物料明细表报表导出'!$K:$K,7)=J$1)*('2-1 采购订单物料明细表报表导出'!$D:$D=$A614),'2-1 采购订单物料明细表报表导出'!$H:$H,0))</f>
        <v>0</v>
      </c>
      <c r="K614" s="23" cm="1">
        <f t="array" ref="K614">SUM(IF((LEFT('2-1 采购订单物料明细表报表导出'!$K:$K,7)=K$1)*('2-1 采购订单物料明细表报表导出'!$D:$D=$A614),'2-1 采购订单物料明细表报表导出'!$H:$H,0))</f>
        <v>0</v>
      </c>
      <c r="L614" s="23" cm="1">
        <f t="array" ref="L614">SUM(IF((LEFT('2-1 采购订单物料明细表报表导出'!$K:$K,7)=L$1)*('2-1 采购订单物料明细表报表导出'!$D:$D=$A614),'2-1 采购订单物料明细表报表导出'!$H:$H,0))</f>
        <v>0</v>
      </c>
      <c r="M614" s="23" cm="1">
        <f t="array" ref="M614">SUM(IF((LEFT('2-1 采购订单物料明细表报表导出'!$K:$K,7)=M$1)*('2-1 采购订单物料明细表报表导出'!$D:$D=$A614),'2-1 采购订单物料明细表报表导出'!$H:$H,0))</f>
        <v>0</v>
      </c>
      <c r="N614" s="23" cm="1">
        <f t="array" ref="N614">SUM(IF((LEFT('2-1 采购订单物料明细表报表导出'!$K:$K,7)=N$1)*('2-1 采购订单物料明细表报表导出'!$D:$D=$A614),'2-1 采购订单物料明细表报表导出'!$H:$H,0))</f>
        <v>0</v>
      </c>
      <c r="O614" s="23" cm="1">
        <f t="array" ref="O614">SUM(IF((LEFT('2-1 采购订单物料明细表报表导出'!$K:$K,7)=O$1)*('2-1 采购订单物料明细表报表导出'!$D:$D=$A614),'2-1 采购订单物料明细表报表导出'!$H:$H,0))</f>
        <v>0</v>
      </c>
    </row>
    <row r="615" ht="29" spans="1:15">
      <c r="A615" s="20" t="s">
        <v>3923</v>
      </c>
      <c r="B615" s="26" t="s">
        <v>1779</v>
      </c>
      <c r="C615" s="27" t="s">
        <v>1780</v>
      </c>
      <c r="D615" s="23" cm="1">
        <f t="array" ref="D615">SUM(IF((LEFT('2-1 采购订单物料明细表报表导出'!$K:$K,7)=D$1)*('2-1 采购订单物料明细表报表导出'!$D:$D=$A615),'2-1 采购订单物料明细表报表导出'!$H:$H,0))</f>
        <v>0</v>
      </c>
      <c r="E615" s="23" cm="1">
        <f t="array" ref="E615">SUM(IF((LEFT('2-1 采购订单物料明细表报表导出'!$K:$K,7)=E$1)*('2-1 采购订单物料明细表报表导出'!$D:$D=$A615),'2-1 采购订单物料明细表报表导出'!$H:$H,0))</f>
        <v>0</v>
      </c>
      <c r="F615" s="23" cm="1">
        <f t="array" ref="F615">SUM(IF((LEFT('2-1 采购订单物料明细表报表导出'!$K:$K,7)=F$1)*('2-1 采购订单物料明细表报表导出'!$D:$D=$A615),'2-1 采购订单物料明细表报表导出'!$H:$H,0))</f>
        <v>0</v>
      </c>
      <c r="G615" s="23" cm="1">
        <f t="array" ref="G615">SUM(IF((LEFT('2-1 采购订单物料明细表报表导出'!$K:$K,7)=G$1)*('2-1 采购订单物料明细表报表导出'!$D:$D=$A615),'2-1 采购订单物料明细表报表导出'!$H:$H,0))</f>
        <v>0</v>
      </c>
      <c r="H615" s="23" cm="1">
        <f t="array" ref="H615">SUM(IF((LEFT('2-1 采购订单物料明细表报表导出'!$K:$K,7)=H$1)*('2-1 采购订单物料明细表报表导出'!$D:$D=$A615),'2-1 采购订单物料明细表报表导出'!$H:$H,0))</f>
        <v>0</v>
      </c>
      <c r="I615" s="23" cm="1">
        <f t="array" ref="I615">SUM(IF((LEFT('2-1 采购订单物料明细表报表导出'!$K:$K,7)=I$1)*('2-1 采购订单物料明细表报表导出'!$D:$D=$A615),'2-1 采购订单物料明细表报表导出'!$H:$H,0))</f>
        <v>0</v>
      </c>
      <c r="J615" s="23" cm="1">
        <f t="array" ref="J615">SUM(IF((LEFT('2-1 采购订单物料明细表报表导出'!$K:$K,7)=J$1)*('2-1 采购订单物料明细表报表导出'!$D:$D=$A615),'2-1 采购订单物料明细表报表导出'!$H:$H,0))</f>
        <v>0</v>
      </c>
      <c r="K615" s="23" cm="1">
        <f t="array" ref="K615">SUM(IF((LEFT('2-1 采购订单物料明细表报表导出'!$K:$K,7)=K$1)*('2-1 采购订单物料明细表报表导出'!$D:$D=$A615),'2-1 采购订单物料明细表报表导出'!$H:$H,0))</f>
        <v>0</v>
      </c>
      <c r="L615" s="23" cm="1">
        <f t="array" ref="L615">SUM(IF((LEFT('2-1 采购订单物料明细表报表导出'!$K:$K,7)=L$1)*('2-1 采购订单物料明细表报表导出'!$D:$D=$A615),'2-1 采购订单物料明细表报表导出'!$H:$H,0))</f>
        <v>0</v>
      </c>
      <c r="M615" s="23" cm="1">
        <f t="array" ref="M615">SUM(IF((LEFT('2-1 采购订单物料明细表报表导出'!$K:$K,7)=M$1)*('2-1 采购订单物料明细表报表导出'!$D:$D=$A615),'2-1 采购订单物料明细表报表导出'!$H:$H,0))</f>
        <v>0</v>
      </c>
      <c r="N615" s="23" cm="1">
        <f t="array" ref="N615">SUM(IF((LEFT('2-1 采购订单物料明细表报表导出'!$K:$K,7)=N$1)*('2-1 采购订单物料明细表报表导出'!$D:$D=$A615),'2-1 采购订单物料明细表报表导出'!$H:$H,0))</f>
        <v>0</v>
      </c>
      <c r="O615" s="23" cm="1">
        <f t="array" ref="O615">SUM(IF((LEFT('2-1 采购订单物料明细表报表导出'!$K:$K,7)=O$1)*('2-1 采购订单物料明细表报表导出'!$D:$D=$A615),'2-1 采购订单物料明细表报表导出'!$H:$H,0))</f>
        <v>0</v>
      </c>
    </row>
    <row r="616" ht="29" spans="1:15">
      <c r="A616" s="20" t="s">
        <v>3924</v>
      </c>
      <c r="B616" s="26" t="s">
        <v>1779</v>
      </c>
      <c r="C616" s="27" t="s">
        <v>1780</v>
      </c>
      <c r="D616" s="23" cm="1">
        <f t="array" ref="D616">SUM(IF((LEFT('2-1 采购订单物料明细表报表导出'!$K:$K,7)=D$1)*('2-1 采购订单物料明细表报表导出'!$D:$D=$A616),'2-1 采购订单物料明细表报表导出'!$H:$H,0))</f>
        <v>0</v>
      </c>
      <c r="E616" s="23" cm="1">
        <f t="array" ref="E616">SUM(IF((LEFT('2-1 采购订单物料明细表报表导出'!$K:$K,7)=E$1)*('2-1 采购订单物料明细表报表导出'!$D:$D=$A616),'2-1 采购订单物料明细表报表导出'!$H:$H,0))</f>
        <v>0</v>
      </c>
      <c r="F616" s="23" cm="1">
        <f t="array" ref="F616">SUM(IF((LEFT('2-1 采购订单物料明细表报表导出'!$K:$K,7)=F$1)*('2-1 采购订单物料明细表报表导出'!$D:$D=$A616),'2-1 采购订单物料明细表报表导出'!$H:$H,0))</f>
        <v>0</v>
      </c>
      <c r="G616" s="23" cm="1">
        <f t="array" ref="G616">SUM(IF((LEFT('2-1 采购订单物料明细表报表导出'!$K:$K,7)=G$1)*('2-1 采购订单物料明细表报表导出'!$D:$D=$A616),'2-1 采购订单物料明细表报表导出'!$H:$H,0))</f>
        <v>0</v>
      </c>
      <c r="H616" s="23" cm="1">
        <f t="array" ref="H616">SUM(IF((LEFT('2-1 采购订单物料明细表报表导出'!$K:$K,7)=H$1)*('2-1 采购订单物料明细表报表导出'!$D:$D=$A616),'2-1 采购订单物料明细表报表导出'!$H:$H,0))</f>
        <v>0</v>
      </c>
      <c r="I616" s="23" cm="1">
        <f t="array" ref="I616">SUM(IF((LEFT('2-1 采购订单物料明细表报表导出'!$K:$K,7)=I$1)*('2-1 采购订单物料明细表报表导出'!$D:$D=$A616),'2-1 采购订单物料明细表报表导出'!$H:$H,0))</f>
        <v>0</v>
      </c>
      <c r="J616" s="23" cm="1">
        <f t="array" ref="J616">SUM(IF((LEFT('2-1 采购订单物料明细表报表导出'!$K:$K,7)=J$1)*('2-1 采购订单物料明细表报表导出'!$D:$D=$A616),'2-1 采购订单物料明细表报表导出'!$H:$H,0))</f>
        <v>0</v>
      </c>
      <c r="K616" s="23" cm="1">
        <f t="array" ref="K616">SUM(IF((LEFT('2-1 采购订单物料明细表报表导出'!$K:$K,7)=K$1)*('2-1 采购订单物料明细表报表导出'!$D:$D=$A616),'2-1 采购订单物料明细表报表导出'!$H:$H,0))</f>
        <v>0</v>
      </c>
      <c r="L616" s="23" cm="1">
        <f t="array" ref="L616">SUM(IF((LEFT('2-1 采购订单物料明细表报表导出'!$K:$K,7)=L$1)*('2-1 采购订单物料明细表报表导出'!$D:$D=$A616),'2-1 采购订单物料明细表报表导出'!$H:$H,0))</f>
        <v>0</v>
      </c>
      <c r="M616" s="23" cm="1">
        <f t="array" ref="M616">SUM(IF((LEFT('2-1 采购订单物料明细表报表导出'!$K:$K,7)=M$1)*('2-1 采购订单物料明细表报表导出'!$D:$D=$A616),'2-1 采购订单物料明细表报表导出'!$H:$H,0))</f>
        <v>0</v>
      </c>
      <c r="N616" s="23" cm="1">
        <f t="array" ref="N616">SUM(IF((LEFT('2-1 采购订单物料明细表报表导出'!$K:$K,7)=N$1)*('2-1 采购订单物料明细表报表导出'!$D:$D=$A616),'2-1 采购订单物料明细表报表导出'!$H:$H,0))</f>
        <v>0</v>
      </c>
      <c r="O616" s="23" cm="1">
        <f t="array" ref="O616">SUM(IF((LEFT('2-1 采购订单物料明细表报表导出'!$K:$K,7)=O$1)*('2-1 采购订单物料明细表报表导出'!$D:$D=$A616),'2-1 采购订单物料明细表报表导出'!$H:$H,0))</f>
        <v>0</v>
      </c>
    </row>
    <row r="617" ht="29" spans="1:15">
      <c r="A617" s="20" t="s">
        <v>3925</v>
      </c>
      <c r="B617" s="26" t="s">
        <v>1779</v>
      </c>
      <c r="C617" s="27" t="s">
        <v>1780</v>
      </c>
      <c r="D617" s="23" cm="1">
        <f t="array" ref="D617">SUM(IF((LEFT('2-1 采购订单物料明细表报表导出'!$K:$K,7)=D$1)*('2-1 采购订单物料明细表报表导出'!$D:$D=$A617),'2-1 采购订单物料明细表报表导出'!$H:$H,0))</f>
        <v>0</v>
      </c>
      <c r="E617" s="23" cm="1">
        <f t="array" ref="E617">SUM(IF((LEFT('2-1 采购订单物料明细表报表导出'!$K:$K,7)=E$1)*('2-1 采购订单物料明细表报表导出'!$D:$D=$A617),'2-1 采购订单物料明细表报表导出'!$H:$H,0))</f>
        <v>0</v>
      </c>
      <c r="F617" s="23" cm="1">
        <f t="array" ref="F617">SUM(IF((LEFT('2-1 采购订单物料明细表报表导出'!$K:$K,7)=F$1)*('2-1 采购订单物料明细表报表导出'!$D:$D=$A617),'2-1 采购订单物料明细表报表导出'!$H:$H,0))</f>
        <v>0</v>
      </c>
      <c r="G617" s="23" cm="1">
        <f t="array" ref="G617">SUM(IF((LEFT('2-1 采购订单物料明细表报表导出'!$K:$K,7)=G$1)*('2-1 采购订单物料明细表报表导出'!$D:$D=$A617),'2-1 采购订单物料明细表报表导出'!$H:$H,0))</f>
        <v>0</v>
      </c>
      <c r="H617" s="23" cm="1">
        <f t="array" ref="H617">SUM(IF((LEFT('2-1 采购订单物料明细表报表导出'!$K:$K,7)=H$1)*('2-1 采购订单物料明细表报表导出'!$D:$D=$A617),'2-1 采购订单物料明细表报表导出'!$H:$H,0))</f>
        <v>0</v>
      </c>
      <c r="I617" s="23" cm="1">
        <f t="array" ref="I617">SUM(IF((LEFT('2-1 采购订单物料明细表报表导出'!$K:$K,7)=I$1)*('2-1 采购订单物料明细表报表导出'!$D:$D=$A617),'2-1 采购订单物料明细表报表导出'!$H:$H,0))</f>
        <v>0</v>
      </c>
      <c r="J617" s="23" cm="1">
        <f t="array" ref="J617">SUM(IF((LEFT('2-1 采购订单物料明细表报表导出'!$K:$K,7)=J$1)*('2-1 采购订单物料明细表报表导出'!$D:$D=$A617),'2-1 采购订单物料明细表报表导出'!$H:$H,0))</f>
        <v>0</v>
      </c>
      <c r="K617" s="23" cm="1">
        <f t="array" ref="K617">SUM(IF((LEFT('2-1 采购订单物料明细表报表导出'!$K:$K,7)=K$1)*('2-1 采购订单物料明细表报表导出'!$D:$D=$A617),'2-1 采购订单物料明细表报表导出'!$H:$H,0))</f>
        <v>0</v>
      </c>
      <c r="L617" s="23" cm="1">
        <f t="array" ref="L617">SUM(IF((LEFT('2-1 采购订单物料明细表报表导出'!$K:$K,7)=L$1)*('2-1 采购订单物料明细表报表导出'!$D:$D=$A617),'2-1 采购订单物料明细表报表导出'!$H:$H,0))</f>
        <v>0</v>
      </c>
      <c r="M617" s="23" cm="1">
        <f t="array" ref="M617">SUM(IF((LEFT('2-1 采购订单物料明细表报表导出'!$K:$K,7)=M$1)*('2-1 采购订单物料明细表报表导出'!$D:$D=$A617),'2-1 采购订单物料明细表报表导出'!$H:$H,0))</f>
        <v>0</v>
      </c>
      <c r="N617" s="23" cm="1">
        <f t="array" ref="N617">SUM(IF((LEFT('2-1 采购订单物料明细表报表导出'!$K:$K,7)=N$1)*('2-1 采购订单物料明细表报表导出'!$D:$D=$A617),'2-1 采购订单物料明细表报表导出'!$H:$H,0))</f>
        <v>0</v>
      </c>
      <c r="O617" s="23" cm="1">
        <f t="array" ref="O617">SUM(IF((LEFT('2-1 采购订单物料明细表报表导出'!$K:$K,7)=O$1)*('2-1 采购订单物料明细表报表导出'!$D:$D=$A617),'2-1 采购订单物料明细表报表导出'!$H:$H,0))</f>
        <v>0</v>
      </c>
    </row>
    <row r="618" ht="29" spans="1:15">
      <c r="A618" s="20" t="s">
        <v>3926</v>
      </c>
      <c r="B618" s="26" t="s">
        <v>1779</v>
      </c>
      <c r="C618" s="27" t="s">
        <v>1780</v>
      </c>
      <c r="D618" s="23" cm="1">
        <f t="array" ref="D618">SUM(IF((LEFT('2-1 采购订单物料明细表报表导出'!$K:$K,7)=D$1)*('2-1 采购订单物料明细表报表导出'!$D:$D=$A618),'2-1 采购订单物料明细表报表导出'!$H:$H,0))</f>
        <v>0</v>
      </c>
      <c r="E618" s="23" cm="1">
        <f t="array" ref="E618">SUM(IF((LEFT('2-1 采购订单物料明细表报表导出'!$K:$K,7)=E$1)*('2-1 采购订单物料明细表报表导出'!$D:$D=$A618),'2-1 采购订单物料明细表报表导出'!$H:$H,0))</f>
        <v>0</v>
      </c>
      <c r="F618" s="23" cm="1">
        <f t="array" ref="F618">SUM(IF((LEFT('2-1 采购订单物料明细表报表导出'!$K:$K,7)=F$1)*('2-1 采购订单物料明细表报表导出'!$D:$D=$A618),'2-1 采购订单物料明细表报表导出'!$H:$H,0))</f>
        <v>0</v>
      </c>
      <c r="G618" s="23" cm="1">
        <f t="array" ref="G618">SUM(IF((LEFT('2-1 采购订单物料明细表报表导出'!$K:$K,7)=G$1)*('2-1 采购订单物料明细表报表导出'!$D:$D=$A618),'2-1 采购订单物料明细表报表导出'!$H:$H,0))</f>
        <v>0</v>
      </c>
      <c r="H618" s="23" cm="1">
        <f t="array" ref="H618">SUM(IF((LEFT('2-1 采购订单物料明细表报表导出'!$K:$K,7)=H$1)*('2-1 采购订单物料明细表报表导出'!$D:$D=$A618),'2-1 采购订单物料明细表报表导出'!$H:$H,0))</f>
        <v>0</v>
      </c>
      <c r="I618" s="23" cm="1">
        <f t="array" ref="I618">SUM(IF((LEFT('2-1 采购订单物料明细表报表导出'!$K:$K,7)=I$1)*('2-1 采购订单物料明细表报表导出'!$D:$D=$A618),'2-1 采购订单物料明细表报表导出'!$H:$H,0))</f>
        <v>0</v>
      </c>
      <c r="J618" s="23" cm="1">
        <f t="array" ref="J618">SUM(IF((LEFT('2-1 采购订单物料明细表报表导出'!$K:$K,7)=J$1)*('2-1 采购订单物料明细表报表导出'!$D:$D=$A618),'2-1 采购订单物料明细表报表导出'!$H:$H,0))</f>
        <v>0</v>
      </c>
      <c r="K618" s="23" cm="1">
        <f t="array" ref="K618">SUM(IF((LEFT('2-1 采购订单物料明细表报表导出'!$K:$K,7)=K$1)*('2-1 采购订单物料明细表报表导出'!$D:$D=$A618),'2-1 采购订单物料明细表报表导出'!$H:$H,0))</f>
        <v>0</v>
      </c>
      <c r="L618" s="23" cm="1">
        <f t="array" ref="L618">SUM(IF((LEFT('2-1 采购订单物料明细表报表导出'!$K:$K,7)=L$1)*('2-1 采购订单物料明细表报表导出'!$D:$D=$A618),'2-1 采购订单物料明细表报表导出'!$H:$H,0))</f>
        <v>0</v>
      </c>
      <c r="M618" s="23" cm="1">
        <f t="array" ref="M618">SUM(IF((LEFT('2-1 采购订单物料明细表报表导出'!$K:$K,7)=M$1)*('2-1 采购订单物料明细表报表导出'!$D:$D=$A618),'2-1 采购订单物料明细表报表导出'!$H:$H,0))</f>
        <v>0</v>
      </c>
      <c r="N618" s="23" cm="1">
        <f t="array" ref="N618">SUM(IF((LEFT('2-1 采购订单物料明细表报表导出'!$K:$K,7)=N$1)*('2-1 采购订单物料明细表报表导出'!$D:$D=$A618),'2-1 采购订单物料明细表报表导出'!$H:$H,0))</f>
        <v>0</v>
      </c>
      <c r="O618" s="23" cm="1">
        <f t="array" ref="O618">SUM(IF((LEFT('2-1 采购订单物料明细表报表导出'!$K:$K,7)=O$1)*('2-1 采购订单物料明细表报表导出'!$D:$D=$A618),'2-1 采购订单物料明细表报表导出'!$H:$H,0))</f>
        <v>0</v>
      </c>
    </row>
    <row r="619" ht="29" spans="1:15">
      <c r="A619" s="20" t="s">
        <v>3927</v>
      </c>
      <c r="B619" s="26" t="s">
        <v>1779</v>
      </c>
      <c r="C619" s="27" t="s">
        <v>1780</v>
      </c>
      <c r="D619" s="23" cm="1">
        <f t="array" ref="D619">SUM(IF((LEFT('2-1 采购订单物料明细表报表导出'!$K:$K,7)=D$1)*('2-1 采购订单物料明细表报表导出'!$D:$D=$A619),'2-1 采购订单物料明细表报表导出'!$H:$H,0))</f>
        <v>0</v>
      </c>
      <c r="E619" s="23" cm="1">
        <f t="array" ref="E619">SUM(IF((LEFT('2-1 采购订单物料明细表报表导出'!$K:$K,7)=E$1)*('2-1 采购订单物料明细表报表导出'!$D:$D=$A619),'2-1 采购订单物料明细表报表导出'!$H:$H,0))</f>
        <v>0</v>
      </c>
      <c r="F619" s="23" cm="1">
        <f t="array" ref="F619">SUM(IF((LEFT('2-1 采购订单物料明细表报表导出'!$K:$K,7)=F$1)*('2-1 采购订单物料明细表报表导出'!$D:$D=$A619),'2-1 采购订单物料明细表报表导出'!$H:$H,0))</f>
        <v>0</v>
      </c>
      <c r="G619" s="23" cm="1">
        <f t="array" ref="G619">SUM(IF((LEFT('2-1 采购订单物料明细表报表导出'!$K:$K,7)=G$1)*('2-1 采购订单物料明细表报表导出'!$D:$D=$A619),'2-1 采购订单物料明细表报表导出'!$H:$H,0))</f>
        <v>0</v>
      </c>
      <c r="H619" s="23" cm="1">
        <f t="array" ref="H619">SUM(IF((LEFT('2-1 采购订单物料明细表报表导出'!$K:$K,7)=H$1)*('2-1 采购订单物料明细表报表导出'!$D:$D=$A619),'2-1 采购订单物料明细表报表导出'!$H:$H,0))</f>
        <v>0</v>
      </c>
      <c r="I619" s="23" cm="1">
        <f t="array" ref="I619">SUM(IF((LEFT('2-1 采购订单物料明细表报表导出'!$K:$K,7)=I$1)*('2-1 采购订单物料明细表报表导出'!$D:$D=$A619),'2-1 采购订单物料明细表报表导出'!$H:$H,0))</f>
        <v>0</v>
      </c>
      <c r="J619" s="23" cm="1">
        <f t="array" ref="J619">SUM(IF((LEFT('2-1 采购订单物料明细表报表导出'!$K:$K,7)=J$1)*('2-1 采购订单物料明细表报表导出'!$D:$D=$A619),'2-1 采购订单物料明细表报表导出'!$H:$H,0))</f>
        <v>0</v>
      </c>
      <c r="K619" s="23" cm="1">
        <f t="array" ref="K619">SUM(IF((LEFT('2-1 采购订单物料明细表报表导出'!$K:$K,7)=K$1)*('2-1 采购订单物料明细表报表导出'!$D:$D=$A619),'2-1 采购订单物料明细表报表导出'!$H:$H,0))</f>
        <v>0</v>
      </c>
      <c r="L619" s="23" cm="1">
        <f t="array" ref="L619">SUM(IF((LEFT('2-1 采购订单物料明细表报表导出'!$K:$K,7)=L$1)*('2-1 采购订单物料明细表报表导出'!$D:$D=$A619),'2-1 采购订单物料明细表报表导出'!$H:$H,0))</f>
        <v>0</v>
      </c>
      <c r="M619" s="23" cm="1">
        <f t="array" ref="M619">SUM(IF((LEFT('2-1 采购订单物料明细表报表导出'!$K:$K,7)=M$1)*('2-1 采购订单物料明细表报表导出'!$D:$D=$A619),'2-1 采购订单物料明细表报表导出'!$H:$H,0))</f>
        <v>0</v>
      </c>
      <c r="N619" s="23" cm="1">
        <f t="array" ref="N619">SUM(IF((LEFT('2-1 采购订单物料明细表报表导出'!$K:$K,7)=N$1)*('2-1 采购订单物料明细表报表导出'!$D:$D=$A619),'2-1 采购订单物料明细表报表导出'!$H:$H,0))</f>
        <v>0</v>
      </c>
      <c r="O619" s="23" cm="1">
        <f t="array" ref="O619">SUM(IF((LEFT('2-1 采购订单物料明细表报表导出'!$K:$K,7)=O$1)*('2-1 采购订单物料明细表报表导出'!$D:$D=$A619),'2-1 采购订单物料明细表报表导出'!$H:$H,0))</f>
        <v>0</v>
      </c>
    </row>
    <row r="620" ht="29" spans="1:15">
      <c r="A620" s="20" t="s">
        <v>3928</v>
      </c>
      <c r="B620" s="26" t="s">
        <v>1779</v>
      </c>
      <c r="C620" s="27" t="s">
        <v>1780</v>
      </c>
      <c r="D620" s="23" cm="1">
        <f t="array" ref="D620">SUM(IF((LEFT('2-1 采购订单物料明细表报表导出'!$K:$K,7)=D$1)*('2-1 采购订单物料明细表报表导出'!$D:$D=$A620),'2-1 采购订单物料明细表报表导出'!$H:$H,0))</f>
        <v>0</v>
      </c>
      <c r="E620" s="23" cm="1">
        <f t="array" ref="E620">SUM(IF((LEFT('2-1 采购订单物料明细表报表导出'!$K:$K,7)=E$1)*('2-1 采购订单物料明细表报表导出'!$D:$D=$A620),'2-1 采购订单物料明细表报表导出'!$H:$H,0))</f>
        <v>0</v>
      </c>
      <c r="F620" s="23" cm="1">
        <f t="array" ref="F620">SUM(IF((LEFT('2-1 采购订单物料明细表报表导出'!$K:$K,7)=F$1)*('2-1 采购订单物料明细表报表导出'!$D:$D=$A620),'2-1 采购订单物料明细表报表导出'!$H:$H,0))</f>
        <v>0</v>
      </c>
      <c r="G620" s="23" cm="1">
        <f t="array" ref="G620">SUM(IF((LEFT('2-1 采购订单物料明细表报表导出'!$K:$K,7)=G$1)*('2-1 采购订单物料明细表报表导出'!$D:$D=$A620),'2-1 采购订单物料明细表报表导出'!$H:$H,0))</f>
        <v>0</v>
      </c>
      <c r="H620" s="23" cm="1">
        <f t="array" ref="H620">SUM(IF((LEFT('2-1 采购订单物料明细表报表导出'!$K:$K,7)=H$1)*('2-1 采购订单物料明细表报表导出'!$D:$D=$A620),'2-1 采购订单物料明细表报表导出'!$H:$H,0))</f>
        <v>0</v>
      </c>
      <c r="I620" s="23" cm="1">
        <f t="array" ref="I620">SUM(IF((LEFT('2-1 采购订单物料明细表报表导出'!$K:$K,7)=I$1)*('2-1 采购订单物料明细表报表导出'!$D:$D=$A620),'2-1 采购订单物料明细表报表导出'!$H:$H,0))</f>
        <v>0</v>
      </c>
      <c r="J620" s="23" cm="1">
        <f t="array" ref="J620">SUM(IF((LEFT('2-1 采购订单物料明细表报表导出'!$K:$K,7)=J$1)*('2-1 采购订单物料明细表报表导出'!$D:$D=$A620),'2-1 采购订单物料明细表报表导出'!$H:$H,0))</f>
        <v>0</v>
      </c>
      <c r="K620" s="23" cm="1">
        <f t="array" ref="K620">SUM(IF((LEFT('2-1 采购订单物料明细表报表导出'!$K:$K,7)=K$1)*('2-1 采购订单物料明细表报表导出'!$D:$D=$A620),'2-1 采购订单物料明细表报表导出'!$H:$H,0))</f>
        <v>0</v>
      </c>
      <c r="L620" s="23" cm="1">
        <f t="array" ref="L620">SUM(IF((LEFT('2-1 采购订单物料明细表报表导出'!$K:$K,7)=L$1)*('2-1 采购订单物料明细表报表导出'!$D:$D=$A620),'2-1 采购订单物料明细表报表导出'!$H:$H,0))</f>
        <v>0</v>
      </c>
      <c r="M620" s="23" cm="1">
        <f t="array" ref="M620">SUM(IF((LEFT('2-1 采购订单物料明细表报表导出'!$K:$K,7)=M$1)*('2-1 采购订单物料明细表报表导出'!$D:$D=$A620),'2-1 采购订单物料明细表报表导出'!$H:$H,0))</f>
        <v>0</v>
      </c>
      <c r="N620" s="23" cm="1">
        <f t="array" ref="N620">SUM(IF((LEFT('2-1 采购订单物料明细表报表导出'!$K:$K,7)=N$1)*('2-1 采购订单物料明细表报表导出'!$D:$D=$A620),'2-1 采购订单物料明细表报表导出'!$H:$H,0))</f>
        <v>0</v>
      </c>
      <c r="O620" s="23" cm="1">
        <f t="array" ref="O620">SUM(IF((LEFT('2-1 采购订单物料明细表报表导出'!$K:$K,7)=O$1)*('2-1 采购订单物料明细表报表导出'!$D:$D=$A620),'2-1 采购订单物料明细表报表导出'!$H:$H,0))</f>
        <v>0</v>
      </c>
    </row>
    <row r="621" ht="29" spans="1:15">
      <c r="A621" s="20" t="s">
        <v>3929</v>
      </c>
      <c r="B621" s="26" t="s">
        <v>1779</v>
      </c>
      <c r="C621" s="27" t="s">
        <v>1780</v>
      </c>
      <c r="D621" s="23" cm="1">
        <f t="array" ref="D621">SUM(IF((LEFT('2-1 采购订单物料明细表报表导出'!$K:$K,7)=D$1)*('2-1 采购订单物料明细表报表导出'!$D:$D=$A621),'2-1 采购订单物料明细表报表导出'!$H:$H,0))</f>
        <v>0</v>
      </c>
      <c r="E621" s="23" cm="1">
        <f t="array" ref="E621">SUM(IF((LEFT('2-1 采购订单物料明细表报表导出'!$K:$K,7)=E$1)*('2-1 采购订单物料明细表报表导出'!$D:$D=$A621),'2-1 采购订单物料明细表报表导出'!$H:$H,0))</f>
        <v>0</v>
      </c>
      <c r="F621" s="23" cm="1">
        <f t="array" ref="F621">SUM(IF((LEFT('2-1 采购订单物料明细表报表导出'!$K:$K,7)=F$1)*('2-1 采购订单物料明细表报表导出'!$D:$D=$A621),'2-1 采购订单物料明细表报表导出'!$H:$H,0))</f>
        <v>0</v>
      </c>
      <c r="G621" s="23" cm="1">
        <f t="array" ref="G621">SUM(IF((LEFT('2-1 采购订单物料明细表报表导出'!$K:$K,7)=G$1)*('2-1 采购订单物料明细表报表导出'!$D:$D=$A621),'2-1 采购订单物料明细表报表导出'!$H:$H,0))</f>
        <v>0</v>
      </c>
      <c r="H621" s="23" cm="1">
        <f t="array" ref="H621">SUM(IF((LEFT('2-1 采购订单物料明细表报表导出'!$K:$K,7)=H$1)*('2-1 采购订单物料明细表报表导出'!$D:$D=$A621),'2-1 采购订单物料明细表报表导出'!$H:$H,0))</f>
        <v>0</v>
      </c>
      <c r="I621" s="23" cm="1">
        <f t="array" ref="I621">SUM(IF((LEFT('2-1 采购订单物料明细表报表导出'!$K:$K,7)=I$1)*('2-1 采购订单物料明细表报表导出'!$D:$D=$A621),'2-1 采购订单物料明细表报表导出'!$H:$H,0))</f>
        <v>0</v>
      </c>
      <c r="J621" s="23" cm="1">
        <f t="array" ref="J621">SUM(IF((LEFT('2-1 采购订单物料明细表报表导出'!$K:$K,7)=J$1)*('2-1 采购订单物料明细表报表导出'!$D:$D=$A621),'2-1 采购订单物料明细表报表导出'!$H:$H,0))</f>
        <v>0</v>
      </c>
      <c r="K621" s="23" cm="1">
        <f t="array" ref="K621">SUM(IF((LEFT('2-1 采购订单物料明细表报表导出'!$K:$K,7)=K$1)*('2-1 采购订单物料明细表报表导出'!$D:$D=$A621),'2-1 采购订单物料明细表报表导出'!$H:$H,0))</f>
        <v>0</v>
      </c>
      <c r="L621" s="23" cm="1">
        <f t="array" ref="L621">SUM(IF((LEFT('2-1 采购订单物料明细表报表导出'!$K:$K,7)=L$1)*('2-1 采购订单物料明细表报表导出'!$D:$D=$A621),'2-1 采购订单物料明细表报表导出'!$H:$H,0))</f>
        <v>0</v>
      </c>
      <c r="M621" s="23" cm="1">
        <f t="array" ref="M621">SUM(IF((LEFT('2-1 采购订单物料明细表报表导出'!$K:$K,7)=M$1)*('2-1 采购订单物料明细表报表导出'!$D:$D=$A621),'2-1 采购订单物料明细表报表导出'!$H:$H,0))</f>
        <v>0</v>
      </c>
      <c r="N621" s="23" cm="1">
        <f t="array" ref="N621">SUM(IF((LEFT('2-1 采购订单物料明细表报表导出'!$K:$K,7)=N$1)*('2-1 采购订单物料明细表报表导出'!$D:$D=$A621),'2-1 采购订单物料明细表报表导出'!$H:$H,0))</f>
        <v>0</v>
      </c>
      <c r="O621" s="23" cm="1">
        <f t="array" ref="O621">SUM(IF((LEFT('2-1 采购订单物料明细表报表导出'!$K:$K,7)=O$1)*('2-1 采购订单物料明细表报表导出'!$D:$D=$A621),'2-1 采购订单物料明细表报表导出'!$H:$H,0))</f>
        <v>0</v>
      </c>
    </row>
    <row r="622" ht="29" spans="1:15">
      <c r="A622" s="20" t="s">
        <v>3930</v>
      </c>
      <c r="B622" s="26" t="s">
        <v>1779</v>
      </c>
      <c r="C622" s="27" t="s">
        <v>1780</v>
      </c>
      <c r="D622" s="23" cm="1">
        <f t="array" ref="D622">SUM(IF((LEFT('2-1 采购订单物料明细表报表导出'!$K:$K,7)=D$1)*('2-1 采购订单物料明细表报表导出'!$D:$D=$A622),'2-1 采购订单物料明细表报表导出'!$H:$H,0))</f>
        <v>0</v>
      </c>
      <c r="E622" s="23" cm="1">
        <f t="array" ref="E622">SUM(IF((LEFT('2-1 采购订单物料明细表报表导出'!$K:$K,7)=E$1)*('2-1 采购订单物料明细表报表导出'!$D:$D=$A622),'2-1 采购订单物料明细表报表导出'!$H:$H,0))</f>
        <v>0</v>
      </c>
      <c r="F622" s="23" cm="1">
        <f t="array" ref="F622">SUM(IF((LEFT('2-1 采购订单物料明细表报表导出'!$K:$K,7)=F$1)*('2-1 采购订单物料明细表报表导出'!$D:$D=$A622),'2-1 采购订单物料明细表报表导出'!$H:$H,0))</f>
        <v>0</v>
      </c>
      <c r="G622" s="23" cm="1">
        <f t="array" ref="G622">SUM(IF((LEFT('2-1 采购订单物料明细表报表导出'!$K:$K,7)=G$1)*('2-1 采购订单物料明细表报表导出'!$D:$D=$A622),'2-1 采购订单物料明细表报表导出'!$H:$H,0))</f>
        <v>0</v>
      </c>
      <c r="H622" s="23" cm="1">
        <f t="array" ref="H622">SUM(IF((LEFT('2-1 采购订单物料明细表报表导出'!$K:$K,7)=H$1)*('2-1 采购订单物料明细表报表导出'!$D:$D=$A622),'2-1 采购订单物料明细表报表导出'!$H:$H,0))</f>
        <v>0</v>
      </c>
      <c r="I622" s="23" cm="1">
        <f t="array" ref="I622">SUM(IF((LEFT('2-1 采购订单物料明细表报表导出'!$K:$K,7)=I$1)*('2-1 采购订单物料明细表报表导出'!$D:$D=$A622),'2-1 采购订单物料明细表报表导出'!$H:$H,0))</f>
        <v>0</v>
      </c>
      <c r="J622" s="23" cm="1">
        <f t="array" ref="J622">SUM(IF((LEFT('2-1 采购订单物料明细表报表导出'!$K:$K,7)=J$1)*('2-1 采购订单物料明细表报表导出'!$D:$D=$A622),'2-1 采购订单物料明细表报表导出'!$H:$H,0))</f>
        <v>0</v>
      </c>
      <c r="K622" s="23" cm="1">
        <f t="array" ref="K622">SUM(IF((LEFT('2-1 采购订单物料明细表报表导出'!$K:$K,7)=K$1)*('2-1 采购订单物料明细表报表导出'!$D:$D=$A622),'2-1 采购订单物料明细表报表导出'!$H:$H,0))</f>
        <v>0</v>
      </c>
      <c r="L622" s="23" cm="1">
        <f t="array" ref="L622">SUM(IF((LEFT('2-1 采购订单物料明细表报表导出'!$K:$K,7)=L$1)*('2-1 采购订单物料明细表报表导出'!$D:$D=$A622),'2-1 采购订单物料明细表报表导出'!$H:$H,0))</f>
        <v>0</v>
      </c>
      <c r="M622" s="23" cm="1">
        <f t="array" ref="M622">SUM(IF((LEFT('2-1 采购订单物料明细表报表导出'!$K:$K,7)=M$1)*('2-1 采购订单物料明细表报表导出'!$D:$D=$A622),'2-1 采购订单物料明细表报表导出'!$H:$H,0))</f>
        <v>0</v>
      </c>
      <c r="N622" s="23" cm="1">
        <f t="array" ref="N622">SUM(IF((LEFT('2-1 采购订单物料明细表报表导出'!$K:$K,7)=N$1)*('2-1 采购订单物料明细表报表导出'!$D:$D=$A622),'2-1 采购订单物料明细表报表导出'!$H:$H,0))</f>
        <v>0</v>
      </c>
      <c r="O622" s="23" cm="1">
        <f t="array" ref="O622">SUM(IF((LEFT('2-1 采购订单物料明细表报表导出'!$K:$K,7)=O$1)*('2-1 采购订单物料明细表报表导出'!$D:$D=$A622),'2-1 采购订单物料明细表报表导出'!$H:$H,0))</f>
        <v>0</v>
      </c>
    </row>
    <row r="623" ht="29" spans="1:15">
      <c r="A623" s="20" t="s">
        <v>3931</v>
      </c>
      <c r="B623" s="26" t="s">
        <v>1779</v>
      </c>
      <c r="C623" s="27" t="s">
        <v>1780</v>
      </c>
      <c r="D623" s="23" cm="1">
        <f t="array" ref="D623">SUM(IF((LEFT('2-1 采购订单物料明细表报表导出'!$K:$K,7)=D$1)*('2-1 采购订单物料明细表报表导出'!$D:$D=$A623),'2-1 采购订单物料明细表报表导出'!$H:$H,0))</f>
        <v>0</v>
      </c>
      <c r="E623" s="23" cm="1">
        <f t="array" ref="E623">SUM(IF((LEFT('2-1 采购订单物料明细表报表导出'!$K:$K,7)=E$1)*('2-1 采购订单物料明细表报表导出'!$D:$D=$A623),'2-1 采购订单物料明细表报表导出'!$H:$H,0))</f>
        <v>0</v>
      </c>
      <c r="F623" s="23" cm="1">
        <f t="array" ref="F623">SUM(IF((LEFT('2-1 采购订单物料明细表报表导出'!$K:$K,7)=F$1)*('2-1 采购订单物料明细表报表导出'!$D:$D=$A623),'2-1 采购订单物料明细表报表导出'!$H:$H,0))</f>
        <v>0</v>
      </c>
      <c r="G623" s="23" cm="1">
        <f t="array" ref="G623">SUM(IF((LEFT('2-1 采购订单物料明细表报表导出'!$K:$K,7)=G$1)*('2-1 采购订单物料明细表报表导出'!$D:$D=$A623),'2-1 采购订单物料明细表报表导出'!$H:$H,0))</f>
        <v>0</v>
      </c>
      <c r="H623" s="23" cm="1">
        <f t="array" ref="H623">SUM(IF((LEFT('2-1 采购订单物料明细表报表导出'!$K:$K,7)=H$1)*('2-1 采购订单物料明细表报表导出'!$D:$D=$A623),'2-1 采购订单物料明细表报表导出'!$H:$H,0))</f>
        <v>0</v>
      </c>
      <c r="I623" s="23" cm="1">
        <f t="array" ref="I623">SUM(IF((LEFT('2-1 采购订单物料明细表报表导出'!$K:$K,7)=I$1)*('2-1 采购订单物料明细表报表导出'!$D:$D=$A623),'2-1 采购订单物料明细表报表导出'!$H:$H,0))</f>
        <v>0</v>
      </c>
      <c r="J623" s="23" cm="1">
        <f t="array" ref="J623">SUM(IF((LEFT('2-1 采购订单物料明细表报表导出'!$K:$K,7)=J$1)*('2-1 采购订单物料明细表报表导出'!$D:$D=$A623),'2-1 采购订单物料明细表报表导出'!$H:$H,0))</f>
        <v>0</v>
      </c>
      <c r="K623" s="23" cm="1">
        <f t="array" ref="K623">SUM(IF((LEFT('2-1 采购订单物料明细表报表导出'!$K:$K,7)=K$1)*('2-1 采购订单物料明细表报表导出'!$D:$D=$A623),'2-1 采购订单物料明细表报表导出'!$H:$H,0))</f>
        <v>0</v>
      </c>
      <c r="L623" s="23" cm="1">
        <f t="array" ref="L623">SUM(IF((LEFT('2-1 采购订单物料明细表报表导出'!$K:$K,7)=L$1)*('2-1 采购订单物料明细表报表导出'!$D:$D=$A623),'2-1 采购订单物料明细表报表导出'!$H:$H,0))</f>
        <v>0</v>
      </c>
      <c r="M623" s="23" cm="1">
        <f t="array" ref="M623">SUM(IF((LEFT('2-1 采购订单物料明细表报表导出'!$K:$K,7)=M$1)*('2-1 采购订单物料明细表报表导出'!$D:$D=$A623),'2-1 采购订单物料明细表报表导出'!$H:$H,0))</f>
        <v>0</v>
      </c>
      <c r="N623" s="23" cm="1">
        <f t="array" ref="N623">SUM(IF((LEFT('2-1 采购订单物料明细表报表导出'!$K:$K,7)=N$1)*('2-1 采购订单物料明细表报表导出'!$D:$D=$A623),'2-1 采购订单物料明细表报表导出'!$H:$H,0))</f>
        <v>0</v>
      </c>
      <c r="O623" s="23" cm="1">
        <f t="array" ref="O623">SUM(IF((LEFT('2-1 采购订单物料明细表报表导出'!$K:$K,7)=O$1)*('2-1 采购订单物料明细表报表导出'!$D:$D=$A623),'2-1 采购订单物料明细表报表导出'!$H:$H,0))</f>
        <v>0</v>
      </c>
    </row>
    <row r="624" ht="29" spans="1:15">
      <c r="A624" s="20" t="s">
        <v>3932</v>
      </c>
      <c r="B624" s="26" t="s">
        <v>1779</v>
      </c>
      <c r="C624" s="27" t="s">
        <v>1780</v>
      </c>
      <c r="D624" s="23" cm="1">
        <f t="array" ref="D624">SUM(IF((LEFT('2-1 采购订单物料明细表报表导出'!$K:$K,7)=D$1)*('2-1 采购订单物料明细表报表导出'!$D:$D=$A624),'2-1 采购订单物料明细表报表导出'!$H:$H,0))</f>
        <v>0</v>
      </c>
      <c r="E624" s="23" cm="1">
        <f t="array" ref="E624">SUM(IF((LEFT('2-1 采购订单物料明细表报表导出'!$K:$K,7)=E$1)*('2-1 采购订单物料明细表报表导出'!$D:$D=$A624),'2-1 采购订单物料明细表报表导出'!$H:$H,0))</f>
        <v>0</v>
      </c>
      <c r="F624" s="23" cm="1">
        <f t="array" ref="F624">SUM(IF((LEFT('2-1 采购订单物料明细表报表导出'!$K:$K,7)=F$1)*('2-1 采购订单物料明细表报表导出'!$D:$D=$A624),'2-1 采购订单物料明细表报表导出'!$H:$H,0))</f>
        <v>0</v>
      </c>
      <c r="G624" s="23" cm="1">
        <f t="array" ref="G624">SUM(IF((LEFT('2-1 采购订单物料明细表报表导出'!$K:$K,7)=G$1)*('2-1 采购订单物料明细表报表导出'!$D:$D=$A624),'2-1 采购订单物料明细表报表导出'!$H:$H,0))</f>
        <v>0</v>
      </c>
      <c r="H624" s="23" cm="1">
        <f t="array" ref="H624">SUM(IF((LEFT('2-1 采购订单物料明细表报表导出'!$K:$K,7)=H$1)*('2-1 采购订单物料明细表报表导出'!$D:$D=$A624),'2-1 采购订单物料明细表报表导出'!$H:$H,0))</f>
        <v>0</v>
      </c>
      <c r="I624" s="23" cm="1">
        <f t="array" ref="I624">SUM(IF((LEFT('2-1 采购订单物料明细表报表导出'!$K:$K,7)=I$1)*('2-1 采购订单物料明细表报表导出'!$D:$D=$A624),'2-1 采购订单物料明细表报表导出'!$H:$H,0))</f>
        <v>0</v>
      </c>
      <c r="J624" s="23" cm="1">
        <f t="array" ref="J624">SUM(IF((LEFT('2-1 采购订单物料明细表报表导出'!$K:$K,7)=J$1)*('2-1 采购订单物料明细表报表导出'!$D:$D=$A624),'2-1 采购订单物料明细表报表导出'!$H:$H,0))</f>
        <v>0</v>
      </c>
      <c r="K624" s="23" cm="1">
        <f t="array" ref="K624">SUM(IF((LEFT('2-1 采购订单物料明细表报表导出'!$K:$K,7)=K$1)*('2-1 采购订单物料明细表报表导出'!$D:$D=$A624),'2-1 采购订单物料明细表报表导出'!$H:$H,0))</f>
        <v>0</v>
      </c>
      <c r="L624" s="23" cm="1">
        <f t="array" ref="L624">SUM(IF((LEFT('2-1 采购订单物料明细表报表导出'!$K:$K,7)=L$1)*('2-1 采购订单物料明细表报表导出'!$D:$D=$A624),'2-1 采购订单物料明细表报表导出'!$H:$H,0))</f>
        <v>0</v>
      </c>
      <c r="M624" s="23" cm="1">
        <f t="array" ref="M624">SUM(IF((LEFT('2-1 采购订单物料明细表报表导出'!$K:$K,7)=M$1)*('2-1 采购订单物料明细表报表导出'!$D:$D=$A624),'2-1 采购订单物料明细表报表导出'!$H:$H,0))</f>
        <v>0</v>
      </c>
      <c r="N624" s="23" cm="1">
        <f t="array" ref="N624">SUM(IF((LEFT('2-1 采购订单物料明细表报表导出'!$K:$K,7)=N$1)*('2-1 采购订单物料明细表报表导出'!$D:$D=$A624),'2-1 采购订单物料明细表报表导出'!$H:$H,0))</f>
        <v>0</v>
      </c>
      <c r="O624" s="23" cm="1">
        <f t="array" ref="O624">SUM(IF((LEFT('2-1 采购订单物料明细表报表导出'!$K:$K,7)=O$1)*('2-1 采购订单物料明细表报表导出'!$D:$D=$A624),'2-1 采购订单物料明细表报表导出'!$H:$H,0))</f>
        <v>0</v>
      </c>
    </row>
    <row r="625" ht="29" spans="1:15">
      <c r="A625" s="28" t="s">
        <v>3933</v>
      </c>
      <c r="B625" s="26" t="s">
        <v>1779</v>
      </c>
      <c r="C625" s="27" t="s">
        <v>1780</v>
      </c>
      <c r="D625" s="23" cm="1">
        <f t="array" ref="D625">SUM(IF((LEFT('2-1 采购订单物料明细表报表导出'!$K:$K,7)=D$1)*('2-1 采购订单物料明细表报表导出'!$D:$D=$A625),'2-1 采购订单物料明细表报表导出'!$H:$H,0))</f>
        <v>0</v>
      </c>
      <c r="E625" s="23" cm="1">
        <f t="array" ref="E625">SUM(IF((LEFT('2-1 采购订单物料明细表报表导出'!$K:$K,7)=E$1)*('2-1 采购订单物料明细表报表导出'!$D:$D=$A625),'2-1 采购订单物料明细表报表导出'!$H:$H,0))</f>
        <v>0</v>
      </c>
      <c r="F625" s="23" cm="1">
        <f t="array" ref="F625">SUM(IF((LEFT('2-1 采购订单物料明细表报表导出'!$K:$K,7)=F$1)*('2-1 采购订单物料明细表报表导出'!$D:$D=$A625),'2-1 采购订单物料明细表报表导出'!$H:$H,0))</f>
        <v>0</v>
      </c>
      <c r="G625" s="23" cm="1">
        <f t="array" ref="G625">SUM(IF((LEFT('2-1 采购订单物料明细表报表导出'!$K:$K,7)=G$1)*('2-1 采购订单物料明细表报表导出'!$D:$D=$A625),'2-1 采购订单物料明细表报表导出'!$H:$H,0))</f>
        <v>0</v>
      </c>
      <c r="H625" s="23" cm="1">
        <f t="array" ref="H625">SUM(IF((LEFT('2-1 采购订单物料明细表报表导出'!$K:$K,7)=H$1)*('2-1 采购订单物料明细表报表导出'!$D:$D=$A625),'2-1 采购订单物料明细表报表导出'!$H:$H,0))</f>
        <v>0</v>
      </c>
      <c r="I625" s="23" cm="1">
        <f t="array" ref="I625">SUM(IF((LEFT('2-1 采购订单物料明细表报表导出'!$K:$K,7)=I$1)*('2-1 采购订单物料明细表报表导出'!$D:$D=$A625),'2-1 采购订单物料明细表报表导出'!$H:$H,0))</f>
        <v>0</v>
      </c>
      <c r="J625" s="23" cm="1">
        <f t="array" ref="J625">SUM(IF((LEFT('2-1 采购订单物料明细表报表导出'!$K:$K,7)=J$1)*('2-1 采购订单物料明细表报表导出'!$D:$D=$A625),'2-1 采购订单物料明细表报表导出'!$H:$H,0))</f>
        <v>0</v>
      </c>
      <c r="K625" s="23" cm="1">
        <f t="array" ref="K625">SUM(IF((LEFT('2-1 采购订单物料明细表报表导出'!$K:$K,7)=K$1)*('2-1 采购订单物料明细表报表导出'!$D:$D=$A625),'2-1 采购订单物料明细表报表导出'!$H:$H,0))</f>
        <v>0</v>
      </c>
      <c r="L625" s="23" cm="1">
        <f t="array" ref="L625">SUM(IF((LEFT('2-1 采购订单物料明细表报表导出'!$K:$K,7)=L$1)*('2-1 采购订单物料明细表报表导出'!$D:$D=$A625),'2-1 采购订单物料明细表报表导出'!$H:$H,0))</f>
        <v>0</v>
      </c>
      <c r="M625" s="23" cm="1">
        <f t="array" ref="M625">SUM(IF((LEFT('2-1 采购订单物料明细表报表导出'!$K:$K,7)=M$1)*('2-1 采购订单物料明细表报表导出'!$D:$D=$A625),'2-1 采购订单物料明细表报表导出'!$H:$H,0))</f>
        <v>0</v>
      </c>
      <c r="N625" s="23" cm="1">
        <f t="array" ref="N625">SUM(IF((LEFT('2-1 采购订单物料明细表报表导出'!$K:$K,7)=N$1)*('2-1 采购订单物料明细表报表导出'!$D:$D=$A625),'2-1 采购订单物料明细表报表导出'!$H:$H,0))</f>
        <v>0</v>
      </c>
      <c r="O625" s="23" cm="1">
        <f t="array" ref="O625">SUM(IF((LEFT('2-1 采购订单物料明细表报表导出'!$K:$K,7)=O$1)*('2-1 采购订单物料明细表报表导出'!$D:$D=$A625),'2-1 采购订单物料明细表报表导出'!$H:$H,0))</f>
        <v>0</v>
      </c>
    </row>
    <row r="626" ht="29" spans="1:15">
      <c r="A626" s="20" t="s">
        <v>3934</v>
      </c>
      <c r="B626" s="26" t="s">
        <v>1779</v>
      </c>
      <c r="C626" s="27" t="s">
        <v>1780</v>
      </c>
      <c r="D626" s="23" cm="1">
        <f t="array" ref="D626">SUM(IF((LEFT('2-1 采购订单物料明细表报表导出'!$K:$K,7)=D$1)*('2-1 采购订单物料明细表报表导出'!$D:$D=$A626),'2-1 采购订单物料明细表报表导出'!$H:$H,0))</f>
        <v>0</v>
      </c>
      <c r="E626" s="23" cm="1">
        <f t="array" ref="E626">SUM(IF((LEFT('2-1 采购订单物料明细表报表导出'!$K:$K,7)=E$1)*('2-1 采购订单物料明细表报表导出'!$D:$D=$A626),'2-1 采购订单物料明细表报表导出'!$H:$H,0))</f>
        <v>0</v>
      </c>
      <c r="F626" s="23" cm="1">
        <f t="array" ref="F626">SUM(IF((LEFT('2-1 采购订单物料明细表报表导出'!$K:$K,7)=F$1)*('2-1 采购订单物料明细表报表导出'!$D:$D=$A626),'2-1 采购订单物料明细表报表导出'!$H:$H,0))</f>
        <v>0</v>
      </c>
      <c r="G626" s="23" cm="1">
        <f t="array" ref="G626">SUM(IF((LEFT('2-1 采购订单物料明细表报表导出'!$K:$K,7)=G$1)*('2-1 采购订单物料明细表报表导出'!$D:$D=$A626),'2-1 采购订单物料明细表报表导出'!$H:$H,0))</f>
        <v>0</v>
      </c>
      <c r="H626" s="23" cm="1">
        <f t="array" ref="H626">SUM(IF((LEFT('2-1 采购订单物料明细表报表导出'!$K:$K,7)=H$1)*('2-1 采购订单物料明细表报表导出'!$D:$D=$A626),'2-1 采购订单物料明细表报表导出'!$H:$H,0))</f>
        <v>0</v>
      </c>
      <c r="I626" s="23" cm="1">
        <f t="array" ref="I626">SUM(IF((LEFT('2-1 采购订单物料明细表报表导出'!$K:$K,7)=I$1)*('2-1 采购订单物料明细表报表导出'!$D:$D=$A626),'2-1 采购订单物料明细表报表导出'!$H:$H,0))</f>
        <v>0</v>
      </c>
      <c r="J626" s="23" cm="1">
        <f t="array" ref="J626">SUM(IF((LEFT('2-1 采购订单物料明细表报表导出'!$K:$K,7)=J$1)*('2-1 采购订单物料明细表报表导出'!$D:$D=$A626),'2-1 采购订单物料明细表报表导出'!$H:$H,0))</f>
        <v>0</v>
      </c>
      <c r="K626" s="23" cm="1">
        <f t="array" ref="K626">SUM(IF((LEFT('2-1 采购订单物料明细表报表导出'!$K:$K,7)=K$1)*('2-1 采购订单物料明细表报表导出'!$D:$D=$A626),'2-1 采购订单物料明细表报表导出'!$H:$H,0))</f>
        <v>0</v>
      </c>
      <c r="L626" s="23" cm="1">
        <f t="array" ref="L626">SUM(IF((LEFT('2-1 采购订单物料明细表报表导出'!$K:$K,7)=L$1)*('2-1 采购订单物料明细表报表导出'!$D:$D=$A626),'2-1 采购订单物料明细表报表导出'!$H:$H,0))</f>
        <v>0</v>
      </c>
      <c r="M626" s="23" cm="1">
        <f t="array" ref="M626">SUM(IF((LEFT('2-1 采购订单物料明细表报表导出'!$K:$K,7)=M$1)*('2-1 采购订单物料明细表报表导出'!$D:$D=$A626),'2-1 采购订单物料明细表报表导出'!$H:$H,0))</f>
        <v>0</v>
      </c>
      <c r="N626" s="23" cm="1">
        <f t="array" ref="N626">SUM(IF((LEFT('2-1 采购订单物料明细表报表导出'!$K:$K,7)=N$1)*('2-1 采购订单物料明细表报表导出'!$D:$D=$A626),'2-1 采购订单物料明细表报表导出'!$H:$H,0))</f>
        <v>0</v>
      </c>
      <c r="O626" s="23" cm="1">
        <f t="array" ref="O626">SUM(IF((LEFT('2-1 采购订单物料明细表报表导出'!$K:$K,7)=O$1)*('2-1 采购订单物料明细表报表导出'!$D:$D=$A626),'2-1 采购订单物料明细表报表导出'!$H:$H,0))</f>
        <v>0</v>
      </c>
    </row>
    <row r="627" ht="29" spans="1:15">
      <c r="A627" s="20" t="s">
        <v>3935</v>
      </c>
      <c r="B627" s="26" t="s">
        <v>1779</v>
      </c>
      <c r="C627" s="27" t="s">
        <v>1780</v>
      </c>
      <c r="D627" s="23" cm="1">
        <f t="array" ref="D627">SUM(IF((LEFT('2-1 采购订单物料明细表报表导出'!$K:$K,7)=D$1)*('2-1 采购订单物料明细表报表导出'!$D:$D=$A627),'2-1 采购订单物料明细表报表导出'!$H:$H,0))</f>
        <v>0</v>
      </c>
      <c r="E627" s="23" cm="1">
        <f t="array" ref="E627">SUM(IF((LEFT('2-1 采购订单物料明细表报表导出'!$K:$K,7)=E$1)*('2-1 采购订单物料明细表报表导出'!$D:$D=$A627),'2-1 采购订单物料明细表报表导出'!$H:$H,0))</f>
        <v>0</v>
      </c>
      <c r="F627" s="23" cm="1">
        <f t="array" ref="F627">SUM(IF((LEFT('2-1 采购订单物料明细表报表导出'!$K:$K,7)=F$1)*('2-1 采购订单物料明细表报表导出'!$D:$D=$A627),'2-1 采购订单物料明细表报表导出'!$H:$H,0))</f>
        <v>0</v>
      </c>
      <c r="G627" s="23" cm="1">
        <f t="array" ref="G627">SUM(IF((LEFT('2-1 采购订单物料明细表报表导出'!$K:$K,7)=G$1)*('2-1 采购订单物料明细表报表导出'!$D:$D=$A627),'2-1 采购订单物料明细表报表导出'!$H:$H,0))</f>
        <v>0</v>
      </c>
      <c r="H627" s="23" cm="1">
        <f t="array" ref="H627">SUM(IF((LEFT('2-1 采购订单物料明细表报表导出'!$K:$K,7)=H$1)*('2-1 采购订单物料明细表报表导出'!$D:$D=$A627),'2-1 采购订单物料明细表报表导出'!$H:$H,0))</f>
        <v>0</v>
      </c>
      <c r="I627" s="23" cm="1">
        <f t="array" ref="I627">SUM(IF((LEFT('2-1 采购订单物料明细表报表导出'!$K:$K,7)=I$1)*('2-1 采购订单物料明细表报表导出'!$D:$D=$A627),'2-1 采购订单物料明细表报表导出'!$H:$H,0))</f>
        <v>0</v>
      </c>
      <c r="J627" s="23" cm="1">
        <f t="array" ref="J627">SUM(IF((LEFT('2-1 采购订单物料明细表报表导出'!$K:$K,7)=J$1)*('2-1 采购订单物料明细表报表导出'!$D:$D=$A627),'2-1 采购订单物料明细表报表导出'!$H:$H,0))</f>
        <v>0</v>
      </c>
      <c r="K627" s="23" cm="1">
        <f t="array" ref="K627">SUM(IF((LEFT('2-1 采购订单物料明细表报表导出'!$K:$K,7)=K$1)*('2-1 采购订单物料明细表报表导出'!$D:$D=$A627),'2-1 采购订单物料明细表报表导出'!$H:$H,0))</f>
        <v>0</v>
      </c>
      <c r="L627" s="23" cm="1">
        <f t="array" ref="L627">SUM(IF((LEFT('2-1 采购订单物料明细表报表导出'!$K:$K,7)=L$1)*('2-1 采购订单物料明细表报表导出'!$D:$D=$A627),'2-1 采购订单物料明细表报表导出'!$H:$H,0))</f>
        <v>0</v>
      </c>
      <c r="M627" s="23" cm="1">
        <f t="array" ref="M627">SUM(IF((LEFT('2-1 采购订单物料明细表报表导出'!$K:$K,7)=M$1)*('2-1 采购订单物料明细表报表导出'!$D:$D=$A627),'2-1 采购订单物料明细表报表导出'!$H:$H,0))</f>
        <v>0</v>
      </c>
      <c r="N627" s="23" cm="1">
        <f t="array" ref="N627">SUM(IF((LEFT('2-1 采购订单物料明细表报表导出'!$K:$K,7)=N$1)*('2-1 采购订单物料明细表报表导出'!$D:$D=$A627),'2-1 采购订单物料明细表报表导出'!$H:$H,0))</f>
        <v>0</v>
      </c>
      <c r="O627" s="23" cm="1">
        <f t="array" ref="O627">SUM(IF((LEFT('2-1 采购订单物料明细表报表导出'!$K:$K,7)=O$1)*('2-1 采购订单物料明细表报表导出'!$D:$D=$A627),'2-1 采购订单物料明细表报表导出'!$H:$H,0))</f>
        <v>0</v>
      </c>
    </row>
    <row r="628" ht="29" spans="1:15">
      <c r="A628" s="20" t="s">
        <v>3936</v>
      </c>
      <c r="B628" s="26" t="s">
        <v>1779</v>
      </c>
      <c r="C628" s="27" t="s">
        <v>1780</v>
      </c>
      <c r="D628" s="23" cm="1">
        <f t="array" ref="D628">SUM(IF((LEFT('2-1 采购订单物料明细表报表导出'!$K:$K,7)=D$1)*('2-1 采购订单物料明细表报表导出'!$D:$D=$A628),'2-1 采购订单物料明细表报表导出'!$H:$H,0))</f>
        <v>0</v>
      </c>
      <c r="E628" s="23" cm="1">
        <f t="array" ref="E628">SUM(IF((LEFT('2-1 采购订单物料明细表报表导出'!$K:$K,7)=E$1)*('2-1 采购订单物料明细表报表导出'!$D:$D=$A628),'2-1 采购订单物料明细表报表导出'!$H:$H,0))</f>
        <v>0</v>
      </c>
      <c r="F628" s="23" cm="1">
        <f t="array" ref="F628">SUM(IF((LEFT('2-1 采购订单物料明细表报表导出'!$K:$K,7)=F$1)*('2-1 采购订单物料明细表报表导出'!$D:$D=$A628),'2-1 采购订单物料明细表报表导出'!$H:$H,0))</f>
        <v>0</v>
      </c>
      <c r="G628" s="23" cm="1">
        <f t="array" ref="G628">SUM(IF((LEFT('2-1 采购订单物料明细表报表导出'!$K:$K,7)=G$1)*('2-1 采购订单物料明细表报表导出'!$D:$D=$A628),'2-1 采购订单物料明细表报表导出'!$H:$H,0))</f>
        <v>0</v>
      </c>
      <c r="H628" s="23" cm="1">
        <f t="array" ref="H628">SUM(IF((LEFT('2-1 采购订单物料明细表报表导出'!$K:$K,7)=H$1)*('2-1 采购订单物料明细表报表导出'!$D:$D=$A628),'2-1 采购订单物料明细表报表导出'!$H:$H,0))</f>
        <v>0</v>
      </c>
      <c r="I628" s="23" cm="1">
        <f t="array" ref="I628">SUM(IF((LEFT('2-1 采购订单物料明细表报表导出'!$K:$K,7)=I$1)*('2-1 采购订单物料明细表报表导出'!$D:$D=$A628),'2-1 采购订单物料明细表报表导出'!$H:$H,0))</f>
        <v>0</v>
      </c>
      <c r="J628" s="23" cm="1">
        <f t="array" ref="J628">SUM(IF((LEFT('2-1 采购订单物料明细表报表导出'!$K:$K,7)=J$1)*('2-1 采购订单物料明细表报表导出'!$D:$D=$A628),'2-1 采购订单物料明细表报表导出'!$H:$H,0))</f>
        <v>0</v>
      </c>
      <c r="K628" s="23" cm="1">
        <f t="array" ref="K628">SUM(IF((LEFT('2-1 采购订单物料明细表报表导出'!$K:$K,7)=K$1)*('2-1 采购订单物料明细表报表导出'!$D:$D=$A628),'2-1 采购订单物料明细表报表导出'!$H:$H,0))</f>
        <v>0</v>
      </c>
      <c r="L628" s="23" cm="1">
        <f t="array" ref="L628">SUM(IF((LEFT('2-1 采购订单物料明细表报表导出'!$K:$K,7)=L$1)*('2-1 采购订单物料明细表报表导出'!$D:$D=$A628),'2-1 采购订单物料明细表报表导出'!$H:$H,0))</f>
        <v>0</v>
      </c>
      <c r="M628" s="23" cm="1">
        <f t="array" ref="M628">SUM(IF((LEFT('2-1 采购订单物料明细表报表导出'!$K:$K,7)=M$1)*('2-1 采购订单物料明细表报表导出'!$D:$D=$A628),'2-1 采购订单物料明细表报表导出'!$H:$H,0))</f>
        <v>0</v>
      </c>
      <c r="N628" s="23" cm="1">
        <f t="array" ref="N628">SUM(IF((LEFT('2-1 采购订单物料明细表报表导出'!$K:$K,7)=N$1)*('2-1 采购订单物料明细表报表导出'!$D:$D=$A628),'2-1 采购订单物料明细表报表导出'!$H:$H,0))</f>
        <v>0</v>
      </c>
      <c r="O628" s="23" cm="1">
        <f t="array" ref="O628">SUM(IF((LEFT('2-1 采购订单物料明细表报表导出'!$K:$K,7)=O$1)*('2-1 采购订单物料明细表报表导出'!$D:$D=$A628),'2-1 采购订单物料明细表报表导出'!$H:$H,0))</f>
        <v>0</v>
      </c>
    </row>
    <row r="629" ht="29" spans="1:15">
      <c r="A629" s="20" t="s">
        <v>3937</v>
      </c>
      <c r="B629" s="26" t="s">
        <v>1779</v>
      </c>
      <c r="C629" s="27" t="s">
        <v>1780</v>
      </c>
      <c r="D629" s="23" cm="1">
        <f t="array" ref="D629">SUM(IF((LEFT('2-1 采购订单物料明细表报表导出'!$K:$K,7)=D$1)*('2-1 采购订单物料明细表报表导出'!$D:$D=$A629),'2-1 采购订单物料明细表报表导出'!$H:$H,0))</f>
        <v>0</v>
      </c>
      <c r="E629" s="23" cm="1">
        <f t="array" ref="E629">SUM(IF((LEFT('2-1 采购订单物料明细表报表导出'!$K:$K,7)=E$1)*('2-1 采购订单物料明细表报表导出'!$D:$D=$A629),'2-1 采购订单物料明细表报表导出'!$H:$H,0))</f>
        <v>0</v>
      </c>
      <c r="F629" s="23" cm="1">
        <f t="array" ref="F629">SUM(IF((LEFT('2-1 采购订单物料明细表报表导出'!$K:$K,7)=F$1)*('2-1 采购订单物料明细表报表导出'!$D:$D=$A629),'2-1 采购订单物料明细表报表导出'!$H:$H,0))</f>
        <v>0</v>
      </c>
      <c r="G629" s="23" cm="1">
        <f t="array" ref="G629">SUM(IF((LEFT('2-1 采购订单物料明细表报表导出'!$K:$K,7)=G$1)*('2-1 采购订单物料明细表报表导出'!$D:$D=$A629),'2-1 采购订单物料明细表报表导出'!$H:$H,0))</f>
        <v>0</v>
      </c>
      <c r="H629" s="23" cm="1">
        <f t="array" ref="H629">SUM(IF((LEFT('2-1 采购订单物料明细表报表导出'!$K:$K,7)=H$1)*('2-1 采购订单物料明细表报表导出'!$D:$D=$A629),'2-1 采购订单物料明细表报表导出'!$H:$H,0))</f>
        <v>0</v>
      </c>
      <c r="I629" s="23" cm="1">
        <f t="array" ref="I629">SUM(IF((LEFT('2-1 采购订单物料明细表报表导出'!$K:$K,7)=I$1)*('2-1 采购订单物料明细表报表导出'!$D:$D=$A629),'2-1 采购订单物料明细表报表导出'!$H:$H,0))</f>
        <v>0</v>
      </c>
      <c r="J629" s="23" cm="1">
        <f t="array" ref="J629">SUM(IF((LEFT('2-1 采购订单物料明细表报表导出'!$K:$K,7)=J$1)*('2-1 采购订单物料明细表报表导出'!$D:$D=$A629),'2-1 采购订单物料明细表报表导出'!$H:$H,0))</f>
        <v>0</v>
      </c>
      <c r="K629" s="23" cm="1">
        <f t="array" ref="K629">SUM(IF((LEFT('2-1 采购订单物料明细表报表导出'!$K:$K,7)=K$1)*('2-1 采购订单物料明细表报表导出'!$D:$D=$A629),'2-1 采购订单物料明细表报表导出'!$H:$H,0))</f>
        <v>0</v>
      </c>
      <c r="L629" s="23" cm="1">
        <f t="array" ref="L629">SUM(IF((LEFT('2-1 采购订单物料明细表报表导出'!$K:$K,7)=L$1)*('2-1 采购订单物料明细表报表导出'!$D:$D=$A629),'2-1 采购订单物料明细表报表导出'!$H:$H,0))</f>
        <v>0</v>
      </c>
      <c r="M629" s="23" cm="1">
        <f t="array" ref="M629">SUM(IF((LEFT('2-1 采购订单物料明细表报表导出'!$K:$K,7)=M$1)*('2-1 采购订单物料明细表报表导出'!$D:$D=$A629),'2-1 采购订单物料明细表报表导出'!$H:$H,0))</f>
        <v>0</v>
      </c>
      <c r="N629" s="23" cm="1">
        <f t="array" ref="N629">SUM(IF((LEFT('2-1 采购订单物料明细表报表导出'!$K:$K,7)=N$1)*('2-1 采购订单物料明细表报表导出'!$D:$D=$A629),'2-1 采购订单物料明细表报表导出'!$H:$H,0))</f>
        <v>0</v>
      </c>
      <c r="O629" s="23" cm="1">
        <f t="array" ref="O629">SUM(IF((LEFT('2-1 采购订单物料明细表报表导出'!$K:$K,7)=O$1)*('2-1 采购订单物料明细表报表导出'!$D:$D=$A629),'2-1 采购订单物料明细表报表导出'!$H:$H,0))</f>
        <v>0</v>
      </c>
    </row>
    <row r="630" ht="29" spans="1:15">
      <c r="A630" s="20" t="s">
        <v>3938</v>
      </c>
      <c r="B630" s="26" t="s">
        <v>1779</v>
      </c>
      <c r="C630" s="27" t="s">
        <v>1780</v>
      </c>
      <c r="D630" s="23" cm="1">
        <f t="array" ref="D630">SUM(IF((LEFT('2-1 采购订单物料明细表报表导出'!$K:$K,7)=D$1)*('2-1 采购订单物料明细表报表导出'!$D:$D=$A630),'2-1 采购订单物料明细表报表导出'!$H:$H,0))</f>
        <v>0</v>
      </c>
      <c r="E630" s="23" cm="1">
        <f t="array" ref="E630">SUM(IF((LEFT('2-1 采购订单物料明细表报表导出'!$K:$K,7)=E$1)*('2-1 采购订单物料明细表报表导出'!$D:$D=$A630),'2-1 采购订单物料明细表报表导出'!$H:$H,0))</f>
        <v>0</v>
      </c>
      <c r="F630" s="23" cm="1">
        <f t="array" ref="F630">SUM(IF((LEFT('2-1 采购订单物料明细表报表导出'!$K:$K,7)=F$1)*('2-1 采购订单物料明细表报表导出'!$D:$D=$A630),'2-1 采购订单物料明细表报表导出'!$H:$H,0))</f>
        <v>0</v>
      </c>
      <c r="G630" s="23" cm="1">
        <f t="array" ref="G630">SUM(IF((LEFT('2-1 采购订单物料明细表报表导出'!$K:$K,7)=G$1)*('2-1 采购订单物料明细表报表导出'!$D:$D=$A630),'2-1 采购订单物料明细表报表导出'!$H:$H,0))</f>
        <v>0</v>
      </c>
      <c r="H630" s="23" cm="1">
        <f t="array" ref="H630">SUM(IF((LEFT('2-1 采购订单物料明细表报表导出'!$K:$K,7)=H$1)*('2-1 采购订单物料明细表报表导出'!$D:$D=$A630),'2-1 采购订单物料明细表报表导出'!$H:$H,0))</f>
        <v>0</v>
      </c>
      <c r="I630" s="23" cm="1">
        <f t="array" ref="I630">SUM(IF((LEFT('2-1 采购订单物料明细表报表导出'!$K:$K,7)=I$1)*('2-1 采购订单物料明细表报表导出'!$D:$D=$A630),'2-1 采购订单物料明细表报表导出'!$H:$H,0))</f>
        <v>0</v>
      </c>
      <c r="J630" s="23" cm="1">
        <f t="array" ref="J630">SUM(IF((LEFT('2-1 采购订单物料明细表报表导出'!$K:$K,7)=J$1)*('2-1 采购订单物料明细表报表导出'!$D:$D=$A630),'2-1 采购订单物料明细表报表导出'!$H:$H,0))</f>
        <v>0</v>
      </c>
      <c r="K630" s="23" cm="1">
        <f t="array" ref="K630">SUM(IF((LEFT('2-1 采购订单物料明细表报表导出'!$K:$K,7)=K$1)*('2-1 采购订单物料明细表报表导出'!$D:$D=$A630),'2-1 采购订单物料明细表报表导出'!$H:$H,0))</f>
        <v>0</v>
      </c>
      <c r="L630" s="23" cm="1">
        <f t="array" ref="L630">SUM(IF((LEFT('2-1 采购订单物料明细表报表导出'!$K:$K,7)=L$1)*('2-1 采购订单物料明细表报表导出'!$D:$D=$A630),'2-1 采购订单物料明细表报表导出'!$H:$H,0))</f>
        <v>0</v>
      </c>
      <c r="M630" s="23" cm="1">
        <f t="array" ref="M630">SUM(IF((LEFT('2-1 采购订单物料明细表报表导出'!$K:$K,7)=M$1)*('2-1 采购订单物料明细表报表导出'!$D:$D=$A630),'2-1 采购订单物料明细表报表导出'!$H:$H,0))</f>
        <v>0</v>
      </c>
      <c r="N630" s="23" cm="1">
        <f t="array" ref="N630">SUM(IF((LEFT('2-1 采购订单物料明细表报表导出'!$K:$K,7)=N$1)*('2-1 采购订单物料明细表报表导出'!$D:$D=$A630),'2-1 采购订单物料明细表报表导出'!$H:$H,0))</f>
        <v>0</v>
      </c>
      <c r="O630" s="23" cm="1">
        <f t="array" ref="O630">SUM(IF((LEFT('2-1 采购订单物料明细表报表导出'!$K:$K,7)=O$1)*('2-1 采购订单物料明细表报表导出'!$D:$D=$A630),'2-1 采购订单物料明细表报表导出'!$H:$H,0))</f>
        <v>0</v>
      </c>
    </row>
    <row r="631" ht="29" spans="1:15">
      <c r="A631" s="20" t="s">
        <v>3939</v>
      </c>
      <c r="B631" s="26" t="s">
        <v>1779</v>
      </c>
      <c r="C631" s="27" t="s">
        <v>1780</v>
      </c>
      <c r="D631" s="23" cm="1">
        <f t="array" ref="D631">SUM(IF((LEFT('2-1 采购订单物料明细表报表导出'!$K:$K,7)=D$1)*('2-1 采购订单物料明细表报表导出'!$D:$D=$A631),'2-1 采购订单物料明细表报表导出'!$H:$H,0))</f>
        <v>0</v>
      </c>
      <c r="E631" s="23" cm="1">
        <f t="array" ref="E631">SUM(IF((LEFT('2-1 采购订单物料明细表报表导出'!$K:$K,7)=E$1)*('2-1 采购订单物料明细表报表导出'!$D:$D=$A631),'2-1 采购订单物料明细表报表导出'!$H:$H,0))</f>
        <v>0</v>
      </c>
      <c r="F631" s="23" cm="1">
        <f t="array" ref="F631">SUM(IF((LEFT('2-1 采购订单物料明细表报表导出'!$K:$K,7)=F$1)*('2-1 采购订单物料明细表报表导出'!$D:$D=$A631),'2-1 采购订单物料明细表报表导出'!$H:$H,0))</f>
        <v>0</v>
      </c>
      <c r="G631" s="23" cm="1">
        <f t="array" ref="G631">SUM(IF((LEFT('2-1 采购订单物料明细表报表导出'!$K:$K,7)=G$1)*('2-1 采购订单物料明细表报表导出'!$D:$D=$A631),'2-1 采购订单物料明细表报表导出'!$H:$H,0))</f>
        <v>0</v>
      </c>
      <c r="H631" s="23" cm="1">
        <f t="array" ref="H631">SUM(IF((LEFT('2-1 采购订单物料明细表报表导出'!$K:$K,7)=H$1)*('2-1 采购订单物料明细表报表导出'!$D:$D=$A631),'2-1 采购订单物料明细表报表导出'!$H:$H,0))</f>
        <v>0</v>
      </c>
      <c r="I631" s="23" cm="1">
        <f t="array" ref="I631">SUM(IF((LEFT('2-1 采购订单物料明细表报表导出'!$K:$K,7)=I$1)*('2-1 采购订单物料明细表报表导出'!$D:$D=$A631),'2-1 采购订单物料明细表报表导出'!$H:$H,0))</f>
        <v>0</v>
      </c>
      <c r="J631" s="23" cm="1">
        <f t="array" ref="J631">SUM(IF((LEFT('2-1 采购订单物料明细表报表导出'!$K:$K,7)=J$1)*('2-1 采购订单物料明细表报表导出'!$D:$D=$A631),'2-1 采购订单物料明细表报表导出'!$H:$H,0))</f>
        <v>0</v>
      </c>
      <c r="K631" s="23" cm="1">
        <f t="array" ref="K631">SUM(IF((LEFT('2-1 采购订单物料明细表报表导出'!$K:$K,7)=K$1)*('2-1 采购订单物料明细表报表导出'!$D:$D=$A631),'2-1 采购订单物料明细表报表导出'!$H:$H,0))</f>
        <v>0</v>
      </c>
      <c r="L631" s="23" cm="1">
        <f t="array" ref="L631">SUM(IF((LEFT('2-1 采购订单物料明细表报表导出'!$K:$K,7)=L$1)*('2-1 采购订单物料明细表报表导出'!$D:$D=$A631),'2-1 采购订单物料明细表报表导出'!$H:$H,0))</f>
        <v>0</v>
      </c>
      <c r="M631" s="23" cm="1">
        <f t="array" ref="M631">SUM(IF((LEFT('2-1 采购订单物料明细表报表导出'!$K:$K,7)=M$1)*('2-1 采购订单物料明细表报表导出'!$D:$D=$A631),'2-1 采购订单物料明细表报表导出'!$H:$H,0))</f>
        <v>0</v>
      </c>
      <c r="N631" s="23" cm="1">
        <f t="array" ref="N631">SUM(IF((LEFT('2-1 采购订单物料明细表报表导出'!$K:$K,7)=N$1)*('2-1 采购订单物料明细表报表导出'!$D:$D=$A631),'2-1 采购订单物料明细表报表导出'!$H:$H,0))</f>
        <v>0</v>
      </c>
      <c r="O631" s="23" cm="1">
        <f t="array" ref="O631">SUM(IF((LEFT('2-1 采购订单物料明细表报表导出'!$K:$K,7)=O$1)*('2-1 采购订单物料明细表报表导出'!$D:$D=$A631),'2-1 采购订单物料明细表报表导出'!$H:$H,0))</f>
        <v>0</v>
      </c>
    </row>
    <row r="632" ht="29" spans="1:15">
      <c r="A632" s="20" t="s">
        <v>3940</v>
      </c>
      <c r="B632" s="26" t="s">
        <v>1779</v>
      </c>
      <c r="C632" s="27" t="s">
        <v>1780</v>
      </c>
      <c r="D632" s="23" cm="1">
        <f t="array" ref="D632">SUM(IF((LEFT('2-1 采购订单物料明细表报表导出'!$K:$K,7)=D$1)*('2-1 采购订单物料明细表报表导出'!$D:$D=$A632),'2-1 采购订单物料明细表报表导出'!$H:$H,0))</f>
        <v>0</v>
      </c>
      <c r="E632" s="23" cm="1">
        <f t="array" ref="E632">SUM(IF((LEFT('2-1 采购订单物料明细表报表导出'!$K:$K,7)=E$1)*('2-1 采购订单物料明细表报表导出'!$D:$D=$A632),'2-1 采购订单物料明细表报表导出'!$H:$H,0))</f>
        <v>0</v>
      </c>
      <c r="F632" s="23" cm="1">
        <f t="array" ref="F632">SUM(IF((LEFT('2-1 采购订单物料明细表报表导出'!$K:$K,7)=F$1)*('2-1 采购订单物料明细表报表导出'!$D:$D=$A632),'2-1 采购订单物料明细表报表导出'!$H:$H,0))</f>
        <v>0</v>
      </c>
      <c r="G632" s="23" cm="1">
        <f t="array" ref="G632">SUM(IF((LEFT('2-1 采购订单物料明细表报表导出'!$K:$K,7)=G$1)*('2-1 采购订单物料明细表报表导出'!$D:$D=$A632),'2-1 采购订单物料明细表报表导出'!$H:$H,0))</f>
        <v>0</v>
      </c>
      <c r="H632" s="23" cm="1">
        <f t="array" ref="H632">SUM(IF((LEFT('2-1 采购订单物料明细表报表导出'!$K:$K,7)=H$1)*('2-1 采购订单物料明细表报表导出'!$D:$D=$A632),'2-1 采购订单物料明细表报表导出'!$H:$H,0))</f>
        <v>0</v>
      </c>
      <c r="I632" s="23" cm="1">
        <f t="array" ref="I632">SUM(IF((LEFT('2-1 采购订单物料明细表报表导出'!$K:$K,7)=I$1)*('2-1 采购订单物料明细表报表导出'!$D:$D=$A632),'2-1 采购订单物料明细表报表导出'!$H:$H,0))</f>
        <v>0</v>
      </c>
      <c r="J632" s="23" cm="1">
        <f t="array" ref="J632">SUM(IF((LEFT('2-1 采购订单物料明细表报表导出'!$K:$K,7)=J$1)*('2-1 采购订单物料明细表报表导出'!$D:$D=$A632),'2-1 采购订单物料明细表报表导出'!$H:$H,0))</f>
        <v>0</v>
      </c>
      <c r="K632" s="23" cm="1">
        <f t="array" ref="K632">SUM(IF((LEFT('2-1 采购订单物料明细表报表导出'!$K:$K,7)=K$1)*('2-1 采购订单物料明细表报表导出'!$D:$D=$A632),'2-1 采购订单物料明细表报表导出'!$H:$H,0))</f>
        <v>0</v>
      </c>
      <c r="L632" s="23" cm="1">
        <f t="array" ref="L632">SUM(IF((LEFT('2-1 采购订单物料明细表报表导出'!$K:$K,7)=L$1)*('2-1 采购订单物料明细表报表导出'!$D:$D=$A632),'2-1 采购订单物料明细表报表导出'!$H:$H,0))</f>
        <v>0</v>
      </c>
      <c r="M632" s="23" cm="1">
        <f t="array" ref="M632">SUM(IF((LEFT('2-1 采购订单物料明细表报表导出'!$K:$K,7)=M$1)*('2-1 采购订单物料明细表报表导出'!$D:$D=$A632),'2-1 采购订单物料明细表报表导出'!$H:$H,0))</f>
        <v>0</v>
      </c>
      <c r="N632" s="23" cm="1">
        <f t="array" ref="N632">SUM(IF((LEFT('2-1 采购订单物料明细表报表导出'!$K:$K,7)=N$1)*('2-1 采购订单物料明细表报表导出'!$D:$D=$A632),'2-1 采购订单物料明细表报表导出'!$H:$H,0))</f>
        <v>0</v>
      </c>
      <c r="O632" s="23" cm="1">
        <f t="array" ref="O632">SUM(IF((LEFT('2-1 采购订单物料明细表报表导出'!$K:$K,7)=O$1)*('2-1 采购订单物料明细表报表导出'!$D:$D=$A632),'2-1 采购订单物料明细表报表导出'!$H:$H,0))</f>
        <v>0</v>
      </c>
    </row>
    <row r="633" ht="29" spans="1:15">
      <c r="A633" s="20" t="s">
        <v>3941</v>
      </c>
      <c r="B633" s="26" t="s">
        <v>1779</v>
      </c>
      <c r="C633" s="27" t="s">
        <v>1780</v>
      </c>
      <c r="D633" s="23" cm="1">
        <f t="array" ref="D633">SUM(IF((LEFT('2-1 采购订单物料明细表报表导出'!$K:$K,7)=D$1)*('2-1 采购订单物料明细表报表导出'!$D:$D=$A633),'2-1 采购订单物料明细表报表导出'!$H:$H,0))</f>
        <v>0</v>
      </c>
      <c r="E633" s="23" cm="1">
        <f t="array" ref="E633">SUM(IF((LEFT('2-1 采购订单物料明细表报表导出'!$K:$K,7)=E$1)*('2-1 采购订单物料明细表报表导出'!$D:$D=$A633),'2-1 采购订单物料明细表报表导出'!$H:$H,0))</f>
        <v>0</v>
      </c>
      <c r="F633" s="23" cm="1">
        <f t="array" ref="F633">SUM(IF((LEFT('2-1 采购订单物料明细表报表导出'!$K:$K,7)=F$1)*('2-1 采购订单物料明细表报表导出'!$D:$D=$A633),'2-1 采购订单物料明细表报表导出'!$H:$H,0))</f>
        <v>0</v>
      </c>
      <c r="G633" s="23" cm="1">
        <f t="array" ref="G633">SUM(IF((LEFT('2-1 采购订单物料明细表报表导出'!$K:$K,7)=G$1)*('2-1 采购订单物料明细表报表导出'!$D:$D=$A633),'2-1 采购订单物料明细表报表导出'!$H:$H,0))</f>
        <v>0</v>
      </c>
      <c r="H633" s="23" cm="1">
        <f t="array" ref="H633">SUM(IF((LEFT('2-1 采购订单物料明细表报表导出'!$K:$K,7)=H$1)*('2-1 采购订单物料明细表报表导出'!$D:$D=$A633),'2-1 采购订单物料明细表报表导出'!$H:$H,0))</f>
        <v>0</v>
      </c>
      <c r="I633" s="23" cm="1">
        <f t="array" ref="I633">SUM(IF((LEFT('2-1 采购订单物料明细表报表导出'!$K:$K,7)=I$1)*('2-1 采购订单物料明细表报表导出'!$D:$D=$A633),'2-1 采购订单物料明细表报表导出'!$H:$H,0))</f>
        <v>0</v>
      </c>
      <c r="J633" s="23" cm="1">
        <f t="array" ref="J633">SUM(IF((LEFT('2-1 采购订单物料明细表报表导出'!$K:$K,7)=J$1)*('2-1 采购订单物料明细表报表导出'!$D:$D=$A633),'2-1 采购订单物料明细表报表导出'!$H:$H,0))</f>
        <v>0</v>
      </c>
      <c r="K633" s="23" cm="1">
        <f t="array" ref="K633">SUM(IF((LEFT('2-1 采购订单物料明细表报表导出'!$K:$K,7)=K$1)*('2-1 采购订单物料明细表报表导出'!$D:$D=$A633),'2-1 采购订单物料明细表报表导出'!$H:$H,0))</f>
        <v>0</v>
      </c>
      <c r="L633" s="23" cm="1">
        <f t="array" ref="L633">SUM(IF((LEFT('2-1 采购订单物料明细表报表导出'!$K:$K,7)=L$1)*('2-1 采购订单物料明细表报表导出'!$D:$D=$A633),'2-1 采购订单物料明细表报表导出'!$H:$H,0))</f>
        <v>0</v>
      </c>
      <c r="M633" s="23" cm="1">
        <f t="array" ref="M633">SUM(IF((LEFT('2-1 采购订单物料明细表报表导出'!$K:$K,7)=M$1)*('2-1 采购订单物料明细表报表导出'!$D:$D=$A633),'2-1 采购订单物料明细表报表导出'!$H:$H,0))</f>
        <v>0</v>
      </c>
      <c r="N633" s="23" cm="1">
        <f t="array" ref="N633">SUM(IF((LEFT('2-1 采购订单物料明细表报表导出'!$K:$K,7)=N$1)*('2-1 采购订单物料明细表报表导出'!$D:$D=$A633),'2-1 采购订单物料明细表报表导出'!$H:$H,0))</f>
        <v>0</v>
      </c>
      <c r="O633" s="23" cm="1">
        <f t="array" ref="O633">SUM(IF((LEFT('2-1 采购订单物料明细表报表导出'!$K:$K,7)=O$1)*('2-1 采购订单物料明细表报表导出'!$D:$D=$A633),'2-1 采购订单物料明细表报表导出'!$H:$H,0))</f>
        <v>0</v>
      </c>
    </row>
    <row r="634" ht="29" spans="1:15">
      <c r="A634" s="20" t="s">
        <v>3942</v>
      </c>
      <c r="B634" s="26" t="s">
        <v>1779</v>
      </c>
      <c r="C634" s="27" t="s">
        <v>1780</v>
      </c>
      <c r="D634" s="23" cm="1">
        <f t="array" ref="D634">SUM(IF((LEFT('2-1 采购订单物料明细表报表导出'!$K:$K,7)=D$1)*('2-1 采购订单物料明细表报表导出'!$D:$D=$A634),'2-1 采购订单物料明细表报表导出'!$H:$H,0))</f>
        <v>0</v>
      </c>
      <c r="E634" s="23" cm="1">
        <f t="array" ref="E634">SUM(IF((LEFT('2-1 采购订单物料明细表报表导出'!$K:$K,7)=E$1)*('2-1 采购订单物料明细表报表导出'!$D:$D=$A634),'2-1 采购订单物料明细表报表导出'!$H:$H,0))</f>
        <v>0</v>
      </c>
      <c r="F634" s="23" cm="1">
        <f t="array" ref="F634">SUM(IF((LEFT('2-1 采购订单物料明细表报表导出'!$K:$K,7)=F$1)*('2-1 采购订单物料明细表报表导出'!$D:$D=$A634),'2-1 采购订单物料明细表报表导出'!$H:$H,0))</f>
        <v>0</v>
      </c>
      <c r="G634" s="23" cm="1">
        <f t="array" ref="G634">SUM(IF((LEFT('2-1 采购订单物料明细表报表导出'!$K:$K,7)=G$1)*('2-1 采购订单物料明细表报表导出'!$D:$D=$A634),'2-1 采购订单物料明细表报表导出'!$H:$H,0))</f>
        <v>0</v>
      </c>
      <c r="H634" s="23" cm="1">
        <f t="array" ref="H634">SUM(IF((LEFT('2-1 采购订单物料明细表报表导出'!$K:$K,7)=H$1)*('2-1 采购订单物料明细表报表导出'!$D:$D=$A634),'2-1 采购订单物料明细表报表导出'!$H:$H,0))</f>
        <v>0</v>
      </c>
      <c r="I634" s="23" cm="1">
        <f t="array" ref="I634">SUM(IF((LEFT('2-1 采购订单物料明细表报表导出'!$K:$K,7)=I$1)*('2-1 采购订单物料明细表报表导出'!$D:$D=$A634),'2-1 采购订单物料明细表报表导出'!$H:$H,0))</f>
        <v>0</v>
      </c>
      <c r="J634" s="23" cm="1">
        <f t="array" ref="J634">SUM(IF((LEFT('2-1 采购订单物料明细表报表导出'!$K:$K,7)=J$1)*('2-1 采购订单物料明细表报表导出'!$D:$D=$A634),'2-1 采购订单物料明细表报表导出'!$H:$H,0))</f>
        <v>0</v>
      </c>
      <c r="K634" s="23" cm="1">
        <f t="array" ref="K634">SUM(IF((LEFT('2-1 采购订单物料明细表报表导出'!$K:$K,7)=K$1)*('2-1 采购订单物料明细表报表导出'!$D:$D=$A634),'2-1 采购订单物料明细表报表导出'!$H:$H,0))</f>
        <v>0</v>
      </c>
      <c r="L634" s="23" cm="1">
        <f t="array" ref="L634">SUM(IF((LEFT('2-1 采购订单物料明细表报表导出'!$K:$K,7)=L$1)*('2-1 采购订单物料明细表报表导出'!$D:$D=$A634),'2-1 采购订单物料明细表报表导出'!$H:$H,0))</f>
        <v>0</v>
      </c>
      <c r="M634" s="23" cm="1">
        <f t="array" ref="M634">SUM(IF((LEFT('2-1 采购订单物料明细表报表导出'!$K:$K,7)=M$1)*('2-1 采购订单物料明细表报表导出'!$D:$D=$A634),'2-1 采购订单物料明细表报表导出'!$H:$H,0))</f>
        <v>0</v>
      </c>
      <c r="N634" s="23" cm="1">
        <f t="array" ref="N634">SUM(IF((LEFT('2-1 采购订单物料明细表报表导出'!$K:$K,7)=N$1)*('2-1 采购订单物料明细表报表导出'!$D:$D=$A634),'2-1 采购订单物料明细表报表导出'!$H:$H,0))</f>
        <v>0</v>
      </c>
      <c r="O634" s="23" cm="1">
        <f t="array" ref="O634">SUM(IF((LEFT('2-1 采购订单物料明细表报表导出'!$K:$K,7)=O$1)*('2-1 采购订单物料明细表报表导出'!$D:$D=$A634),'2-1 采购订单物料明细表报表导出'!$H:$H,0))</f>
        <v>0</v>
      </c>
    </row>
    <row r="635" ht="29" spans="1:15">
      <c r="A635" s="20" t="s">
        <v>3943</v>
      </c>
      <c r="B635" s="26" t="s">
        <v>1779</v>
      </c>
      <c r="C635" s="27" t="s">
        <v>1780</v>
      </c>
      <c r="D635" s="23" cm="1">
        <f t="array" ref="D635">SUM(IF((LEFT('2-1 采购订单物料明细表报表导出'!$K:$K,7)=D$1)*('2-1 采购订单物料明细表报表导出'!$D:$D=$A635),'2-1 采购订单物料明细表报表导出'!$H:$H,0))</f>
        <v>0</v>
      </c>
      <c r="E635" s="23" cm="1">
        <f t="array" ref="E635">SUM(IF((LEFT('2-1 采购订单物料明细表报表导出'!$K:$K,7)=E$1)*('2-1 采购订单物料明细表报表导出'!$D:$D=$A635),'2-1 采购订单物料明细表报表导出'!$H:$H,0))</f>
        <v>0</v>
      </c>
      <c r="F635" s="23" cm="1">
        <f t="array" ref="F635">SUM(IF((LEFT('2-1 采购订单物料明细表报表导出'!$K:$K,7)=F$1)*('2-1 采购订单物料明细表报表导出'!$D:$D=$A635),'2-1 采购订单物料明细表报表导出'!$H:$H,0))</f>
        <v>0</v>
      </c>
      <c r="G635" s="23" cm="1">
        <f t="array" ref="G635">SUM(IF((LEFT('2-1 采购订单物料明细表报表导出'!$K:$K,7)=G$1)*('2-1 采购订单物料明细表报表导出'!$D:$D=$A635),'2-1 采购订单物料明细表报表导出'!$H:$H,0))</f>
        <v>0</v>
      </c>
      <c r="H635" s="23" cm="1">
        <f t="array" ref="H635">SUM(IF((LEFT('2-1 采购订单物料明细表报表导出'!$K:$K,7)=H$1)*('2-1 采购订单物料明细表报表导出'!$D:$D=$A635),'2-1 采购订单物料明细表报表导出'!$H:$H,0))</f>
        <v>0</v>
      </c>
      <c r="I635" s="23" cm="1">
        <f t="array" ref="I635">SUM(IF((LEFT('2-1 采购订单物料明细表报表导出'!$K:$K,7)=I$1)*('2-1 采购订单物料明细表报表导出'!$D:$D=$A635),'2-1 采购订单物料明细表报表导出'!$H:$H,0))</f>
        <v>0</v>
      </c>
      <c r="J635" s="23" cm="1">
        <f t="array" ref="J635">SUM(IF((LEFT('2-1 采购订单物料明细表报表导出'!$K:$K,7)=J$1)*('2-1 采购订单物料明细表报表导出'!$D:$D=$A635),'2-1 采购订单物料明细表报表导出'!$H:$H,0))</f>
        <v>0</v>
      </c>
      <c r="K635" s="23" cm="1">
        <f t="array" ref="K635">SUM(IF((LEFT('2-1 采购订单物料明细表报表导出'!$K:$K,7)=K$1)*('2-1 采购订单物料明细表报表导出'!$D:$D=$A635),'2-1 采购订单物料明细表报表导出'!$H:$H,0))</f>
        <v>0</v>
      </c>
      <c r="L635" s="23" cm="1">
        <f t="array" ref="L635">SUM(IF((LEFT('2-1 采购订单物料明细表报表导出'!$K:$K,7)=L$1)*('2-1 采购订单物料明细表报表导出'!$D:$D=$A635),'2-1 采购订单物料明细表报表导出'!$H:$H,0))</f>
        <v>0</v>
      </c>
      <c r="M635" s="23" cm="1">
        <f t="array" ref="M635">SUM(IF((LEFT('2-1 采购订单物料明细表报表导出'!$K:$K,7)=M$1)*('2-1 采购订单物料明细表报表导出'!$D:$D=$A635),'2-1 采购订单物料明细表报表导出'!$H:$H,0))</f>
        <v>0</v>
      </c>
      <c r="N635" s="23" cm="1">
        <f t="array" ref="N635">SUM(IF((LEFT('2-1 采购订单物料明细表报表导出'!$K:$K,7)=N$1)*('2-1 采购订单物料明细表报表导出'!$D:$D=$A635),'2-1 采购订单物料明细表报表导出'!$H:$H,0))</f>
        <v>0</v>
      </c>
      <c r="O635" s="23" cm="1">
        <f t="array" ref="O635">SUM(IF((LEFT('2-1 采购订单物料明细表报表导出'!$K:$K,7)=O$1)*('2-1 采购订单物料明细表报表导出'!$D:$D=$A635),'2-1 采购订单物料明细表报表导出'!$H:$H,0))</f>
        <v>0</v>
      </c>
    </row>
    <row r="636" ht="29" spans="1:15">
      <c r="A636" s="20" t="s">
        <v>3944</v>
      </c>
      <c r="B636" s="26" t="s">
        <v>1779</v>
      </c>
      <c r="C636" s="27" t="s">
        <v>1780</v>
      </c>
      <c r="D636" s="23" cm="1">
        <f t="array" ref="D636">SUM(IF((LEFT('2-1 采购订单物料明细表报表导出'!$K:$K,7)=D$1)*('2-1 采购订单物料明细表报表导出'!$D:$D=$A636),'2-1 采购订单物料明细表报表导出'!$H:$H,0))</f>
        <v>0</v>
      </c>
      <c r="E636" s="23" cm="1">
        <f t="array" ref="E636">SUM(IF((LEFT('2-1 采购订单物料明细表报表导出'!$K:$K,7)=E$1)*('2-1 采购订单物料明细表报表导出'!$D:$D=$A636),'2-1 采购订单物料明细表报表导出'!$H:$H,0))</f>
        <v>0</v>
      </c>
      <c r="F636" s="23" cm="1">
        <f t="array" ref="F636">SUM(IF((LEFT('2-1 采购订单物料明细表报表导出'!$K:$K,7)=F$1)*('2-1 采购订单物料明细表报表导出'!$D:$D=$A636),'2-1 采购订单物料明细表报表导出'!$H:$H,0))</f>
        <v>0</v>
      </c>
      <c r="G636" s="23" cm="1">
        <f t="array" ref="G636">SUM(IF((LEFT('2-1 采购订单物料明细表报表导出'!$K:$K,7)=G$1)*('2-1 采购订单物料明细表报表导出'!$D:$D=$A636),'2-1 采购订单物料明细表报表导出'!$H:$H,0))</f>
        <v>0</v>
      </c>
      <c r="H636" s="23" cm="1">
        <f t="array" ref="H636">SUM(IF((LEFT('2-1 采购订单物料明细表报表导出'!$K:$K,7)=H$1)*('2-1 采购订单物料明细表报表导出'!$D:$D=$A636),'2-1 采购订单物料明细表报表导出'!$H:$H,0))</f>
        <v>0</v>
      </c>
      <c r="I636" s="23" cm="1">
        <f t="array" ref="I636">SUM(IF((LEFT('2-1 采购订单物料明细表报表导出'!$K:$K,7)=I$1)*('2-1 采购订单物料明细表报表导出'!$D:$D=$A636),'2-1 采购订单物料明细表报表导出'!$H:$H,0))</f>
        <v>0</v>
      </c>
      <c r="J636" s="23" cm="1">
        <f t="array" ref="J636">SUM(IF((LEFT('2-1 采购订单物料明细表报表导出'!$K:$K,7)=J$1)*('2-1 采购订单物料明细表报表导出'!$D:$D=$A636),'2-1 采购订单物料明细表报表导出'!$H:$H,0))</f>
        <v>0</v>
      </c>
      <c r="K636" s="23" cm="1">
        <f t="array" ref="K636">SUM(IF((LEFT('2-1 采购订单物料明细表报表导出'!$K:$K,7)=K$1)*('2-1 采购订单物料明细表报表导出'!$D:$D=$A636),'2-1 采购订单物料明细表报表导出'!$H:$H,0))</f>
        <v>0</v>
      </c>
      <c r="L636" s="23" cm="1">
        <f t="array" ref="L636">SUM(IF((LEFT('2-1 采购订单物料明细表报表导出'!$K:$K,7)=L$1)*('2-1 采购订单物料明细表报表导出'!$D:$D=$A636),'2-1 采购订单物料明细表报表导出'!$H:$H,0))</f>
        <v>0</v>
      </c>
      <c r="M636" s="23" cm="1">
        <f t="array" ref="M636">SUM(IF((LEFT('2-1 采购订单物料明细表报表导出'!$K:$K,7)=M$1)*('2-1 采购订单物料明细表报表导出'!$D:$D=$A636),'2-1 采购订单物料明细表报表导出'!$H:$H,0))</f>
        <v>0</v>
      </c>
      <c r="N636" s="23" cm="1">
        <f t="array" ref="N636">SUM(IF((LEFT('2-1 采购订单物料明细表报表导出'!$K:$K,7)=N$1)*('2-1 采购订单物料明细表报表导出'!$D:$D=$A636),'2-1 采购订单物料明细表报表导出'!$H:$H,0))</f>
        <v>0</v>
      </c>
      <c r="O636" s="23" cm="1">
        <f t="array" ref="O636">SUM(IF((LEFT('2-1 采购订单物料明细表报表导出'!$K:$K,7)=O$1)*('2-1 采购订单物料明细表报表导出'!$D:$D=$A636),'2-1 采购订单物料明细表报表导出'!$H:$H,0))</f>
        <v>0</v>
      </c>
    </row>
    <row r="637" ht="29" spans="1:15">
      <c r="A637" s="20" t="s">
        <v>3945</v>
      </c>
      <c r="B637" s="26" t="s">
        <v>1779</v>
      </c>
      <c r="C637" s="27" t="s">
        <v>1780</v>
      </c>
      <c r="D637" s="23" cm="1">
        <f t="array" ref="D637">SUM(IF((LEFT('2-1 采购订单物料明细表报表导出'!$K:$K,7)=D$1)*('2-1 采购订单物料明细表报表导出'!$D:$D=$A637),'2-1 采购订单物料明细表报表导出'!$H:$H,0))</f>
        <v>0</v>
      </c>
      <c r="E637" s="23" cm="1">
        <f t="array" ref="E637">SUM(IF((LEFT('2-1 采购订单物料明细表报表导出'!$K:$K,7)=E$1)*('2-1 采购订单物料明细表报表导出'!$D:$D=$A637),'2-1 采购订单物料明细表报表导出'!$H:$H,0))</f>
        <v>0</v>
      </c>
      <c r="F637" s="23" cm="1">
        <f t="array" ref="F637">SUM(IF((LEFT('2-1 采购订单物料明细表报表导出'!$K:$K,7)=F$1)*('2-1 采购订单物料明细表报表导出'!$D:$D=$A637),'2-1 采购订单物料明细表报表导出'!$H:$H,0))</f>
        <v>0</v>
      </c>
      <c r="G637" s="23" cm="1">
        <f t="array" ref="G637">SUM(IF((LEFT('2-1 采购订单物料明细表报表导出'!$K:$K,7)=G$1)*('2-1 采购订单物料明细表报表导出'!$D:$D=$A637),'2-1 采购订单物料明细表报表导出'!$H:$H,0))</f>
        <v>0</v>
      </c>
      <c r="H637" s="23" cm="1">
        <f t="array" ref="H637">SUM(IF((LEFT('2-1 采购订单物料明细表报表导出'!$K:$K,7)=H$1)*('2-1 采购订单物料明细表报表导出'!$D:$D=$A637),'2-1 采购订单物料明细表报表导出'!$H:$H,0))</f>
        <v>0</v>
      </c>
      <c r="I637" s="23" cm="1">
        <f t="array" ref="I637">SUM(IF((LEFT('2-1 采购订单物料明细表报表导出'!$K:$K,7)=I$1)*('2-1 采购订单物料明细表报表导出'!$D:$D=$A637),'2-1 采购订单物料明细表报表导出'!$H:$H,0))</f>
        <v>0</v>
      </c>
      <c r="J637" s="23" cm="1">
        <f t="array" ref="J637">SUM(IF((LEFT('2-1 采购订单物料明细表报表导出'!$K:$K,7)=J$1)*('2-1 采购订单物料明细表报表导出'!$D:$D=$A637),'2-1 采购订单物料明细表报表导出'!$H:$H,0))</f>
        <v>0</v>
      </c>
      <c r="K637" s="23" cm="1">
        <f t="array" ref="K637">SUM(IF((LEFT('2-1 采购订单物料明细表报表导出'!$K:$K,7)=K$1)*('2-1 采购订单物料明细表报表导出'!$D:$D=$A637),'2-1 采购订单物料明细表报表导出'!$H:$H,0))</f>
        <v>0</v>
      </c>
      <c r="L637" s="23" cm="1">
        <f t="array" ref="L637">SUM(IF((LEFT('2-1 采购订单物料明细表报表导出'!$K:$K,7)=L$1)*('2-1 采购订单物料明细表报表导出'!$D:$D=$A637),'2-1 采购订单物料明细表报表导出'!$H:$H,0))</f>
        <v>0</v>
      </c>
      <c r="M637" s="23" cm="1">
        <f t="array" ref="M637">SUM(IF((LEFT('2-1 采购订单物料明细表报表导出'!$K:$K,7)=M$1)*('2-1 采购订单物料明细表报表导出'!$D:$D=$A637),'2-1 采购订单物料明细表报表导出'!$H:$H,0))</f>
        <v>0</v>
      </c>
      <c r="N637" s="23" cm="1">
        <f t="array" ref="N637">SUM(IF((LEFT('2-1 采购订单物料明细表报表导出'!$K:$K,7)=N$1)*('2-1 采购订单物料明细表报表导出'!$D:$D=$A637),'2-1 采购订单物料明细表报表导出'!$H:$H,0))</f>
        <v>0</v>
      </c>
      <c r="O637" s="23" cm="1">
        <f t="array" ref="O637">SUM(IF((LEFT('2-1 采购订单物料明细表报表导出'!$K:$K,7)=O$1)*('2-1 采购订单物料明细表报表导出'!$D:$D=$A637),'2-1 采购订单物料明细表报表导出'!$H:$H,0))</f>
        <v>0</v>
      </c>
    </row>
    <row r="638" ht="29" spans="1:15">
      <c r="A638" s="20" t="s">
        <v>3946</v>
      </c>
      <c r="B638" s="26" t="s">
        <v>1779</v>
      </c>
      <c r="C638" s="27" t="s">
        <v>1780</v>
      </c>
      <c r="D638" s="23" cm="1">
        <f t="array" ref="D638">SUM(IF((LEFT('2-1 采购订单物料明细表报表导出'!$K:$K,7)=D$1)*('2-1 采购订单物料明细表报表导出'!$D:$D=$A638),'2-1 采购订单物料明细表报表导出'!$H:$H,0))</f>
        <v>0</v>
      </c>
      <c r="E638" s="23" cm="1">
        <f t="array" ref="E638">SUM(IF((LEFT('2-1 采购订单物料明细表报表导出'!$K:$K,7)=E$1)*('2-1 采购订单物料明细表报表导出'!$D:$D=$A638),'2-1 采购订单物料明细表报表导出'!$H:$H,0))</f>
        <v>0</v>
      </c>
      <c r="F638" s="23" cm="1">
        <f t="array" ref="F638">SUM(IF((LEFT('2-1 采购订单物料明细表报表导出'!$K:$K,7)=F$1)*('2-1 采购订单物料明细表报表导出'!$D:$D=$A638),'2-1 采购订单物料明细表报表导出'!$H:$H,0))</f>
        <v>0</v>
      </c>
      <c r="G638" s="23" cm="1">
        <f t="array" ref="G638">SUM(IF((LEFT('2-1 采购订单物料明细表报表导出'!$K:$K,7)=G$1)*('2-1 采购订单物料明细表报表导出'!$D:$D=$A638),'2-1 采购订单物料明细表报表导出'!$H:$H,0))</f>
        <v>0</v>
      </c>
      <c r="H638" s="23" cm="1">
        <f t="array" ref="H638">SUM(IF((LEFT('2-1 采购订单物料明细表报表导出'!$K:$K,7)=H$1)*('2-1 采购订单物料明细表报表导出'!$D:$D=$A638),'2-1 采购订单物料明细表报表导出'!$H:$H,0))</f>
        <v>0</v>
      </c>
      <c r="I638" s="23" cm="1">
        <f t="array" ref="I638">SUM(IF((LEFT('2-1 采购订单物料明细表报表导出'!$K:$K,7)=I$1)*('2-1 采购订单物料明细表报表导出'!$D:$D=$A638),'2-1 采购订单物料明细表报表导出'!$H:$H,0))</f>
        <v>0</v>
      </c>
      <c r="J638" s="23" cm="1">
        <f t="array" ref="J638">SUM(IF((LEFT('2-1 采购订单物料明细表报表导出'!$K:$K,7)=J$1)*('2-1 采购订单物料明细表报表导出'!$D:$D=$A638),'2-1 采购订单物料明细表报表导出'!$H:$H,0))</f>
        <v>0</v>
      </c>
      <c r="K638" s="23" cm="1">
        <f t="array" ref="K638">SUM(IF((LEFT('2-1 采购订单物料明细表报表导出'!$K:$K,7)=K$1)*('2-1 采购订单物料明细表报表导出'!$D:$D=$A638),'2-1 采购订单物料明细表报表导出'!$H:$H,0))</f>
        <v>0</v>
      </c>
      <c r="L638" s="23" cm="1">
        <f t="array" ref="L638">SUM(IF((LEFT('2-1 采购订单物料明细表报表导出'!$K:$K,7)=L$1)*('2-1 采购订单物料明细表报表导出'!$D:$D=$A638),'2-1 采购订单物料明细表报表导出'!$H:$H,0))</f>
        <v>0</v>
      </c>
      <c r="M638" s="23" cm="1">
        <f t="array" ref="M638">SUM(IF((LEFT('2-1 采购订单物料明细表报表导出'!$K:$K,7)=M$1)*('2-1 采购订单物料明细表报表导出'!$D:$D=$A638),'2-1 采购订单物料明细表报表导出'!$H:$H,0))</f>
        <v>0</v>
      </c>
      <c r="N638" s="23" cm="1">
        <f t="array" ref="N638">SUM(IF((LEFT('2-1 采购订单物料明细表报表导出'!$K:$K,7)=N$1)*('2-1 采购订单物料明细表报表导出'!$D:$D=$A638),'2-1 采购订单物料明细表报表导出'!$H:$H,0))</f>
        <v>0</v>
      </c>
      <c r="O638" s="23" cm="1">
        <f t="array" ref="O638">SUM(IF((LEFT('2-1 采购订单物料明细表报表导出'!$K:$K,7)=O$1)*('2-1 采购订单物料明细表报表导出'!$D:$D=$A638),'2-1 采购订单物料明细表报表导出'!$H:$H,0))</f>
        <v>0</v>
      </c>
    </row>
    <row r="639" ht="29" spans="1:15">
      <c r="A639" s="20" t="s">
        <v>3947</v>
      </c>
      <c r="B639" s="26" t="s">
        <v>1779</v>
      </c>
      <c r="C639" s="27" t="s">
        <v>1780</v>
      </c>
      <c r="D639" s="23" cm="1">
        <f t="array" ref="D639">SUM(IF((LEFT('2-1 采购订单物料明细表报表导出'!$K:$K,7)=D$1)*('2-1 采购订单物料明细表报表导出'!$D:$D=$A639),'2-1 采购订单物料明细表报表导出'!$H:$H,0))</f>
        <v>0</v>
      </c>
      <c r="E639" s="23" cm="1">
        <f t="array" ref="E639">SUM(IF((LEFT('2-1 采购订单物料明细表报表导出'!$K:$K,7)=E$1)*('2-1 采购订单物料明细表报表导出'!$D:$D=$A639),'2-1 采购订单物料明细表报表导出'!$H:$H,0))</f>
        <v>0</v>
      </c>
      <c r="F639" s="23" cm="1">
        <f t="array" ref="F639">SUM(IF((LEFT('2-1 采购订单物料明细表报表导出'!$K:$K,7)=F$1)*('2-1 采购订单物料明细表报表导出'!$D:$D=$A639),'2-1 采购订单物料明细表报表导出'!$H:$H,0))</f>
        <v>0</v>
      </c>
      <c r="G639" s="23" cm="1">
        <f t="array" ref="G639">SUM(IF((LEFT('2-1 采购订单物料明细表报表导出'!$K:$K,7)=G$1)*('2-1 采购订单物料明细表报表导出'!$D:$D=$A639),'2-1 采购订单物料明细表报表导出'!$H:$H,0))</f>
        <v>0</v>
      </c>
      <c r="H639" s="23" cm="1">
        <f t="array" ref="H639">SUM(IF((LEFT('2-1 采购订单物料明细表报表导出'!$K:$K,7)=H$1)*('2-1 采购订单物料明细表报表导出'!$D:$D=$A639),'2-1 采购订单物料明细表报表导出'!$H:$H,0))</f>
        <v>0</v>
      </c>
      <c r="I639" s="23" cm="1">
        <f t="array" ref="I639">SUM(IF((LEFT('2-1 采购订单物料明细表报表导出'!$K:$K,7)=I$1)*('2-1 采购订单物料明细表报表导出'!$D:$D=$A639),'2-1 采购订单物料明细表报表导出'!$H:$H,0))</f>
        <v>0</v>
      </c>
      <c r="J639" s="23" cm="1">
        <f t="array" ref="J639">SUM(IF((LEFT('2-1 采购订单物料明细表报表导出'!$K:$K,7)=J$1)*('2-1 采购订单物料明细表报表导出'!$D:$D=$A639),'2-1 采购订单物料明细表报表导出'!$H:$H,0))</f>
        <v>0</v>
      </c>
      <c r="K639" s="23" cm="1">
        <f t="array" ref="K639">SUM(IF((LEFT('2-1 采购订单物料明细表报表导出'!$K:$K,7)=K$1)*('2-1 采购订单物料明细表报表导出'!$D:$D=$A639),'2-1 采购订单物料明细表报表导出'!$H:$H,0))</f>
        <v>0</v>
      </c>
      <c r="L639" s="23" cm="1">
        <f t="array" ref="L639">SUM(IF((LEFT('2-1 采购订单物料明细表报表导出'!$K:$K,7)=L$1)*('2-1 采购订单物料明细表报表导出'!$D:$D=$A639),'2-1 采购订单物料明细表报表导出'!$H:$H,0))</f>
        <v>0</v>
      </c>
      <c r="M639" s="23" cm="1">
        <f t="array" ref="M639">SUM(IF((LEFT('2-1 采购订单物料明细表报表导出'!$K:$K,7)=M$1)*('2-1 采购订单物料明细表报表导出'!$D:$D=$A639),'2-1 采购订单物料明细表报表导出'!$H:$H,0))</f>
        <v>0</v>
      </c>
      <c r="N639" s="23" cm="1">
        <f t="array" ref="N639">SUM(IF((LEFT('2-1 采购订单物料明细表报表导出'!$K:$K,7)=N$1)*('2-1 采购订单物料明细表报表导出'!$D:$D=$A639),'2-1 采购订单物料明细表报表导出'!$H:$H,0))</f>
        <v>0</v>
      </c>
      <c r="O639" s="23" cm="1">
        <f t="array" ref="O639">SUM(IF((LEFT('2-1 采购订单物料明细表报表导出'!$K:$K,7)=O$1)*('2-1 采购订单物料明细表报表导出'!$D:$D=$A639),'2-1 采购订单物料明细表报表导出'!$H:$H,0))</f>
        <v>0</v>
      </c>
    </row>
    <row r="640" ht="29" spans="1:15">
      <c r="A640" s="20" t="s">
        <v>3948</v>
      </c>
      <c r="B640" s="26" t="s">
        <v>1779</v>
      </c>
      <c r="C640" s="27" t="s">
        <v>1780</v>
      </c>
      <c r="D640" s="23" cm="1">
        <f t="array" ref="D640">SUM(IF((LEFT('2-1 采购订单物料明细表报表导出'!$K:$K,7)=D$1)*('2-1 采购订单物料明细表报表导出'!$D:$D=$A640),'2-1 采购订单物料明细表报表导出'!$H:$H,0))</f>
        <v>0</v>
      </c>
      <c r="E640" s="23" cm="1">
        <f t="array" ref="E640">SUM(IF((LEFT('2-1 采购订单物料明细表报表导出'!$K:$K,7)=E$1)*('2-1 采购订单物料明细表报表导出'!$D:$D=$A640),'2-1 采购订单物料明细表报表导出'!$H:$H,0))</f>
        <v>0</v>
      </c>
      <c r="F640" s="23" cm="1">
        <f t="array" ref="F640">SUM(IF((LEFT('2-1 采购订单物料明细表报表导出'!$K:$K,7)=F$1)*('2-1 采购订单物料明细表报表导出'!$D:$D=$A640),'2-1 采购订单物料明细表报表导出'!$H:$H,0))</f>
        <v>0</v>
      </c>
      <c r="G640" s="23" cm="1">
        <f t="array" ref="G640">SUM(IF((LEFT('2-1 采购订单物料明细表报表导出'!$K:$K,7)=G$1)*('2-1 采购订单物料明细表报表导出'!$D:$D=$A640),'2-1 采购订单物料明细表报表导出'!$H:$H,0))</f>
        <v>0</v>
      </c>
      <c r="H640" s="23" cm="1">
        <f t="array" ref="H640">SUM(IF((LEFT('2-1 采购订单物料明细表报表导出'!$K:$K,7)=H$1)*('2-1 采购订单物料明细表报表导出'!$D:$D=$A640),'2-1 采购订单物料明细表报表导出'!$H:$H,0))</f>
        <v>0</v>
      </c>
      <c r="I640" s="23" cm="1">
        <f t="array" ref="I640">SUM(IF((LEFT('2-1 采购订单物料明细表报表导出'!$K:$K,7)=I$1)*('2-1 采购订单物料明细表报表导出'!$D:$D=$A640),'2-1 采购订单物料明细表报表导出'!$H:$H,0))</f>
        <v>0</v>
      </c>
      <c r="J640" s="23" cm="1">
        <f t="array" ref="J640">SUM(IF((LEFT('2-1 采购订单物料明细表报表导出'!$K:$K,7)=J$1)*('2-1 采购订单物料明细表报表导出'!$D:$D=$A640),'2-1 采购订单物料明细表报表导出'!$H:$H,0))</f>
        <v>0</v>
      </c>
      <c r="K640" s="23" cm="1">
        <f t="array" ref="K640">SUM(IF((LEFT('2-1 采购订单物料明细表报表导出'!$K:$K,7)=K$1)*('2-1 采购订单物料明细表报表导出'!$D:$D=$A640),'2-1 采购订单物料明细表报表导出'!$H:$H,0))</f>
        <v>0</v>
      </c>
      <c r="L640" s="23" cm="1">
        <f t="array" ref="L640">SUM(IF((LEFT('2-1 采购订单物料明细表报表导出'!$K:$K,7)=L$1)*('2-1 采购订单物料明细表报表导出'!$D:$D=$A640),'2-1 采购订单物料明细表报表导出'!$H:$H,0))</f>
        <v>0</v>
      </c>
      <c r="M640" s="23" cm="1">
        <f t="array" ref="M640">SUM(IF((LEFT('2-1 采购订单物料明细表报表导出'!$K:$K,7)=M$1)*('2-1 采购订单物料明细表报表导出'!$D:$D=$A640),'2-1 采购订单物料明细表报表导出'!$H:$H,0))</f>
        <v>0</v>
      </c>
      <c r="N640" s="23" cm="1">
        <f t="array" ref="N640">SUM(IF((LEFT('2-1 采购订单物料明细表报表导出'!$K:$K,7)=N$1)*('2-1 采购订单物料明细表报表导出'!$D:$D=$A640),'2-1 采购订单物料明细表报表导出'!$H:$H,0))</f>
        <v>0</v>
      </c>
      <c r="O640" s="23" cm="1">
        <f t="array" ref="O640">SUM(IF((LEFT('2-1 采购订单物料明细表报表导出'!$K:$K,7)=O$1)*('2-1 采购订单物料明细表报表导出'!$D:$D=$A640),'2-1 采购订单物料明细表报表导出'!$H:$H,0))</f>
        <v>0</v>
      </c>
    </row>
    <row r="641" ht="29" spans="1:15">
      <c r="A641" s="20" t="s">
        <v>3949</v>
      </c>
      <c r="B641" s="26" t="s">
        <v>1779</v>
      </c>
      <c r="C641" s="27" t="s">
        <v>1780</v>
      </c>
      <c r="D641" s="23" cm="1">
        <f t="array" ref="D641">SUM(IF((LEFT('2-1 采购订单物料明细表报表导出'!$K:$K,7)=D$1)*('2-1 采购订单物料明细表报表导出'!$D:$D=$A641),'2-1 采购订单物料明细表报表导出'!$H:$H,0))</f>
        <v>0</v>
      </c>
      <c r="E641" s="23" cm="1">
        <f t="array" ref="E641">SUM(IF((LEFT('2-1 采购订单物料明细表报表导出'!$K:$K,7)=E$1)*('2-1 采购订单物料明细表报表导出'!$D:$D=$A641),'2-1 采购订单物料明细表报表导出'!$H:$H,0))</f>
        <v>0</v>
      </c>
      <c r="F641" s="23" cm="1">
        <f t="array" ref="F641">SUM(IF((LEFT('2-1 采购订单物料明细表报表导出'!$K:$K,7)=F$1)*('2-1 采购订单物料明细表报表导出'!$D:$D=$A641),'2-1 采购订单物料明细表报表导出'!$H:$H,0))</f>
        <v>0</v>
      </c>
      <c r="G641" s="23" cm="1">
        <f t="array" ref="G641">SUM(IF((LEFT('2-1 采购订单物料明细表报表导出'!$K:$K,7)=G$1)*('2-1 采购订单物料明细表报表导出'!$D:$D=$A641),'2-1 采购订单物料明细表报表导出'!$H:$H,0))</f>
        <v>0</v>
      </c>
      <c r="H641" s="23" cm="1">
        <f t="array" ref="H641">SUM(IF((LEFT('2-1 采购订单物料明细表报表导出'!$K:$K,7)=H$1)*('2-1 采购订单物料明细表报表导出'!$D:$D=$A641),'2-1 采购订单物料明细表报表导出'!$H:$H,0))</f>
        <v>0</v>
      </c>
      <c r="I641" s="23" cm="1">
        <f t="array" ref="I641">SUM(IF((LEFT('2-1 采购订单物料明细表报表导出'!$K:$K,7)=I$1)*('2-1 采购订单物料明细表报表导出'!$D:$D=$A641),'2-1 采购订单物料明细表报表导出'!$H:$H,0))</f>
        <v>0</v>
      </c>
      <c r="J641" s="23" cm="1">
        <f t="array" ref="J641">SUM(IF((LEFT('2-1 采购订单物料明细表报表导出'!$K:$K,7)=J$1)*('2-1 采购订单物料明细表报表导出'!$D:$D=$A641),'2-1 采购订单物料明细表报表导出'!$H:$H,0))</f>
        <v>0</v>
      </c>
      <c r="K641" s="23" cm="1">
        <f t="array" ref="K641">SUM(IF((LEFT('2-1 采购订单物料明细表报表导出'!$K:$K,7)=K$1)*('2-1 采购订单物料明细表报表导出'!$D:$D=$A641),'2-1 采购订单物料明细表报表导出'!$H:$H,0))</f>
        <v>0</v>
      </c>
      <c r="L641" s="23" cm="1">
        <f t="array" ref="L641">SUM(IF((LEFT('2-1 采购订单物料明细表报表导出'!$K:$K,7)=L$1)*('2-1 采购订单物料明细表报表导出'!$D:$D=$A641),'2-1 采购订单物料明细表报表导出'!$H:$H,0))</f>
        <v>0</v>
      </c>
      <c r="M641" s="23" cm="1">
        <f t="array" ref="M641">SUM(IF((LEFT('2-1 采购订单物料明细表报表导出'!$K:$K,7)=M$1)*('2-1 采购订单物料明细表报表导出'!$D:$D=$A641),'2-1 采购订单物料明细表报表导出'!$H:$H,0))</f>
        <v>0</v>
      </c>
      <c r="N641" s="23" cm="1">
        <f t="array" ref="N641">SUM(IF((LEFT('2-1 采购订单物料明细表报表导出'!$K:$K,7)=N$1)*('2-1 采购订单物料明细表报表导出'!$D:$D=$A641),'2-1 采购订单物料明细表报表导出'!$H:$H,0))</f>
        <v>0</v>
      </c>
      <c r="O641" s="23" cm="1">
        <f t="array" ref="O641">SUM(IF((LEFT('2-1 采购订单物料明细表报表导出'!$K:$K,7)=O$1)*('2-1 采购订单物料明细表报表导出'!$D:$D=$A641),'2-1 采购订单物料明细表报表导出'!$H:$H,0))</f>
        <v>0</v>
      </c>
    </row>
    <row r="642" ht="29" spans="1:15">
      <c r="A642" s="20" t="s">
        <v>3950</v>
      </c>
      <c r="B642" s="26" t="s">
        <v>1779</v>
      </c>
      <c r="C642" s="27" t="s">
        <v>1780</v>
      </c>
      <c r="D642" s="23" cm="1">
        <f t="array" ref="D642">SUM(IF((LEFT('2-1 采购订单物料明细表报表导出'!$K:$K,7)=D$1)*('2-1 采购订单物料明细表报表导出'!$D:$D=$A642),'2-1 采购订单物料明细表报表导出'!$H:$H,0))</f>
        <v>0</v>
      </c>
      <c r="E642" s="23" cm="1">
        <f t="array" ref="E642">SUM(IF((LEFT('2-1 采购订单物料明细表报表导出'!$K:$K,7)=E$1)*('2-1 采购订单物料明细表报表导出'!$D:$D=$A642),'2-1 采购订单物料明细表报表导出'!$H:$H,0))</f>
        <v>0</v>
      </c>
      <c r="F642" s="23" cm="1">
        <f t="array" ref="F642">SUM(IF((LEFT('2-1 采购订单物料明细表报表导出'!$K:$K,7)=F$1)*('2-1 采购订单物料明细表报表导出'!$D:$D=$A642),'2-1 采购订单物料明细表报表导出'!$H:$H,0))</f>
        <v>0</v>
      </c>
      <c r="G642" s="23" cm="1">
        <f t="array" ref="G642">SUM(IF((LEFT('2-1 采购订单物料明细表报表导出'!$K:$K,7)=G$1)*('2-1 采购订单物料明细表报表导出'!$D:$D=$A642),'2-1 采购订单物料明细表报表导出'!$H:$H,0))</f>
        <v>0</v>
      </c>
      <c r="H642" s="23" cm="1">
        <f t="array" ref="H642">SUM(IF((LEFT('2-1 采购订单物料明细表报表导出'!$K:$K,7)=H$1)*('2-1 采购订单物料明细表报表导出'!$D:$D=$A642),'2-1 采购订单物料明细表报表导出'!$H:$H,0))</f>
        <v>0</v>
      </c>
      <c r="I642" s="23" cm="1">
        <f t="array" ref="I642">SUM(IF((LEFT('2-1 采购订单物料明细表报表导出'!$K:$K,7)=I$1)*('2-1 采购订单物料明细表报表导出'!$D:$D=$A642),'2-1 采购订单物料明细表报表导出'!$H:$H,0))</f>
        <v>0</v>
      </c>
      <c r="J642" s="23" cm="1">
        <f t="array" ref="J642">SUM(IF((LEFT('2-1 采购订单物料明细表报表导出'!$K:$K,7)=J$1)*('2-1 采购订单物料明细表报表导出'!$D:$D=$A642),'2-1 采购订单物料明细表报表导出'!$H:$H,0))</f>
        <v>0</v>
      </c>
      <c r="K642" s="23" cm="1">
        <f t="array" ref="K642">SUM(IF((LEFT('2-1 采购订单物料明细表报表导出'!$K:$K,7)=K$1)*('2-1 采购订单物料明细表报表导出'!$D:$D=$A642),'2-1 采购订单物料明细表报表导出'!$H:$H,0))</f>
        <v>0</v>
      </c>
      <c r="L642" s="23" cm="1">
        <f t="array" ref="L642">SUM(IF((LEFT('2-1 采购订单物料明细表报表导出'!$K:$K,7)=L$1)*('2-1 采购订单物料明细表报表导出'!$D:$D=$A642),'2-1 采购订单物料明细表报表导出'!$H:$H,0))</f>
        <v>0</v>
      </c>
      <c r="M642" s="23" cm="1">
        <f t="array" ref="M642">SUM(IF((LEFT('2-1 采购订单物料明细表报表导出'!$K:$K,7)=M$1)*('2-1 采购订单物料明细表报表导出'!$D:$D=$A642),'2-1 采购订单物料明细表报表导出'!$H:$H,0))</f>
        <v>0</v>
      </c>
      <c r="N642" s="23" cm="1">
        <f t="array" ref="N642">SUM(IF((LEFT('2-1 采购订单物料明细表报表导出'!$K:$K,7)=N$1)*('2-1 采购订单物料明细表报表导出'!$D:$D=$A642),'2-1 采购订单物料明细表报表导出'!$H:$H,0))</f>
        <v>0</v>
      </c>
      <c r="O642" s="23" cm="1">
        <f t="array" ref="O642">SUM(IF((LEFT('2-1 采购订单物料明细表报表导出'!$K:$K,7)=O$1)*('2-1 采购订单物料明细表报表导出'!$D:$D=$A642),'2-1 采购订单物料明细表报表导出'!$H:$H,0))</f>
        <v>0</v>
      </c>
    </row>
    <row r="643" ht="29" spans="1:15">
      <c r="A643" s="20" t="s">
        <v>3951</v>
      </c>
      <c r="B643" s="26" t="s">
        <v>1779</v>
      </c>
      <c r="C643" s="27" t="s">
        <v>1780</v>
      </c>
      <c r="D643" s="23" cm="1">
        <f t="array" ref="D643">SUM(IF((LEFT('2-1 采购订单物料明细表报表导出'!$K:$K,7)=D$1)*('2-1 采购订单物料明细表报表导出'!$D:$D=$A643),'2-1 采购订单物料明细表报表导出'!$H:$H,0))</f>
        <v>0</v>
      </c>
      <c r="E643" s="23" cm="1">
        <f t="array" ref="E643">SUM(IF((LEFT('2-1 采购订单物料明细表报表导出'!$K:$K,7)=E$1)*('2-1 采购订单物料明细表报表导出'!$D:$D=$A643),'2-1 采购订单物料明细表报表导出'!$H:$H,0))</f>
        <v>0</v>
      </c>
      <c r="F643" s="23" cm="1">
        <f t="array" ref="F643">SUM(IF((LEFT('2-1 采购订单物料明细表报表导出'!$K:$K,7)=F$1)*('2-1 采购订单物料明细表报表导出'!$D:$D=$A643),'2-1 采购订单物料明细表报表导出'!$H:$H,0))</f>
        <v>0</v>
      </c>
      <c r="G643" s="23" cm="1">
        <f t="array" ref="G643">SUM(IF((LEFT('2-1 采购订单物料明细表报表导出'!$K:$K,7)=G$1)*('2-1 采购订单物料明细表报表导出'!$D:$D=$A643),'2-1 采购订单物料明细表报表导出'!$H:$H,0))</f>
        <v>0</v>
      </c>
      <c r="H643" s="23" cm="1">
        <f t="array" ref="H643">SUM(IF((LEFT('2-1 采购订单物料明细表报表导出'!$K:$K,7)=H$1)*('2-1 采购订单物料明细表报表导出'!$D:$D=$A643),'2-1 采购订单物料明细表报表导出'!$H:$H,0))</f>
        <v>0</v>
      </c>
      <c r="I643" s="23" cm="1">
        <f t="array" ref="I643">SUM(IF((LEFT('2-1 采购订单物料明细表报表导出'!$K:$K,7)=I$1)*('2-1 采购订单物料明细表报表导出'!$D:$D=$A643),'2-1 采购订单物料明细表报表导出'!$H:$H,0))</f>
        <v>0</v>
      </c>
      <c r="J643" s="23" cm="1">
        <f t="array" ref="J643">SUM(IF((LEFT('2-1 采购订单物料明细表报表导出'!$K:$K,7)=J$1)*('2-1 采购订单物料明细表报表导出'!$D:$D=$A643),'2-1 采购订单物料明细表报表导出'!$H:$H,0))</f>
        <v>0</v>
      </c>
      <c r="K643" s="23" cm="1">
        <f t="array" ref="K643">SUM(IF((LEFT('2-1 采购订单物料明细表报表导出'!$K:$K,7)=K$1)*('2-1 采购订单物料明细表报表导出'!$D:$D=$A643),'2-1 采购订单物料明细表报表导出'!$H:$H,0))</f>
        <v>0</v>
      </c>
      <c r="L643" s="23" cm="1">
        <f t="array" ref="L643">SUM(IF((LEFT('2-1 采购订单物料明细表报表导出'!$K:$K,7)=L$1)*('2-1 采购订单物料明细表报表导出'!$D:$D=$A643),'2-1 采购订单物料明细表报表导出'!$H:$H,0))</f>
        <v>0</v>
      </c>
      <c r="M643" s="23" cm="1">
        <f t="array" ref="M643">SUM(IF((LEFT('2-1 采购订单物料明细表报表导出'!$K:$K,7)=M$1)*('2-1 采购订单物料明细表报表导出'!$D:$D=$A643),'2-1 采购订单物料明细表报表导出'!$H:$H,0))</f>
        <v>0</v>
      </c>
      <c r="N643" s="23" cm="1">
        <f t="array" ref="N643">SUM(IF((LEFT('2-1 采购订单物料明细表报表导出'!$K:$K,7)=N$1)*('2-1 采购订单物料明细表报表导出'!$D:$D=$A643),'2-1 采购订单物料明细表报表导出'!$H:$H,0))</f>
        <v>0</v>
      </c>
      <c r="O643" s="23" cm="1">
        <f t="array" ref="O643">SUM(IF((LEFT('2-1 采购订单物料明细表报表导出'!$K:$K,7)=O$1)*('2-1 采购订单物料明细表报表导出'!$D:$D=$A643),'2-1 采购订单物料明细表报表导出'!$H:$H,0))</f>
        <v>0</v>
      </c>
    </row>
    <row r="644" ht="29" spans="1:15">
      <c r="A644" s="20" t="s">
        <v>3952</v>
      </c>
      <c r="B644" s="26" t="s">
        <v>1779</v>
      </c>
      <c r="C644" s="27" t="s">
        <v>1780</v>
      </c>
      <c r="D644" s="23" cm="1">
        <f t="array" ref="D644">SUM(IF((LEFT('2-1 采购订单物料明细表报表导出'!$K:$K,7)=D$1)*('2-1 采购订单物料明细表报表导出'!$D:$D=$A644),'2-1 采购订单物料明细表报表导出'!$H:$H,0))</f>
        <v>0</v>
      </c>
      <c r="E644" s="23" cm="1">
        <f t="array" ref="E644">SUM(IF((LEFT('2-1 采购订单物料明细表报表导出'!$K:$K,7)=E$1)*('2-1 采购订单物料明细表报表导出'!$D:$D=$A644),'2-1 采购订单物料明细表报表导出'!$H:$H,0))</f>
        <v>0</v>
      </c>
      <c r="F644" s="23" cm="1">
        <f t="array" ref="F644">SUM(IF((LEFT('2-1 采购订单物料明细表报表导出'!$K:$K,7)=F$1)*('2-1 采购订单物料明细表报表导出'!$D:$D=$A644),'2-1 采购订单物料明细表报表导出'!$H:$H,0))</f>
        <v>0</v>
      </c>
      <c r="G644" s="23" cm="1">
        <f t="array" ref="G644">SUM(IF((LEFT('2-1 采购订单物料明细表报表导出'!$K:$K,7)=G$1)*('2-1 采购订单物料明细表报表导出'!$D:$D=$A644),'2-1 采购订单物料明细表报表导出'!$H:$H,0))</f>
        <v>0</v>
      </c>
      <c r="H644" s="23" cm="1">
        <f t="array" ref="H644">SUM(IF((LEFT('2-1 采购订单物料明细表报表导出'!$K:$K,7)=H$1)*('2-1 采购订单物料明细表报表导出'!$D:$D=$A644),'2-1 采购订单物料明细表报表导出'!$H:$H,0))</f>
        <v>0</v>
      </c>
      <c r="I644" s="23" cm="1">
        <f t="array" ref="I644">SUM(IF((LEFT('2-1 采购订单物料明细表报表导出'!$K:$K,7)=I$1)*('2-1 采购订单物料明细表报表导出'!$D:$D=$A644),'2-1 采购订单物料明细表报表导出'!$H:$H,0))</f>
        <v>0</v>
      </c>
      <c r="J644" s="23" cm="1">
        <f t="array" ref="J644">SUM(IF((LEFT('2-1 采购订单物料明细表报表导出'!$K:$K,7)=J$1)*('2-1 采购订单物料明细表报表导出'!$D:$D=$A644),'2-1 采购订单物料明细表报表导出'!$H:$H,0))</f>
        <v>0</v>
      </c>
      <c r="K644" s="23" cm="1">
        <f t="array" ref="K644">SUM(IF((LEFT('2-1 采购订单物料明细表报表导出'!$K:$K,7)=K$1)*('2-1 采购订单物料明细表报表导出'!$D:$D=$A644),'2-1 采购订单物料明细表报表导出'!$H:$H,0))</f>
        <v>0</v>
      </c>
      <c r="L644" s="23" cm="1">
        <f t="array" ref="L644">SUM(IF((LEFT('2-1 采购订单物料明细表报表导出'!$K:$K,7)=L$1)*('2-1 采购订单物料明细表报表导出'!$D:$D=$A644),'2-1 采购订单物料明细表报表导出'!$H:$H,0))</f>
        <v>0</v>
      </c>
      <c r="M644" s="23" cm="1">
        <f t="array" ref="M644">SUM(IF((LEFT('2-1 采购订单物料明细表报表导出'!$K:$K,7)=M$1)*('2-1 采购订单物料明细表报表导出'!$D:$D=$A644),'2-1 采购订单物料明细表报表导出'!$H:$H,0))</f>
        <v>0</v>
      </c>
      <c r="N644" s="23" cm="1">
        <f t="array" ref="N644">SUM(IF((LEFT('2-1 采购订单物料明细表报表导出'!$K:$K,7)=N$1)*('2-1 采购订单物料明细表报表导出'!$D:$D=$A644),'2-1 采购订单物料明细表报表导出'!$H:$H,0))</f>
        <v>0</v>
      </c>
      <c r="O644" s="23" cm="1">
        <f t="array" ref="O644">SUM(IF((LEFT('2-1 采购订单物料明细表报表导出'!$K:$K,7)=O$1)*('2-1 采购订单物料明细表报表导出'!$D:$D=$A644),'2-1 采购订单物料明细表报表导出'!$H:$H,0))</f>
        <v>0</v>
      </c>
    </row>
    <row r="645" ht="29" spans="1:15">
      <c r="A645" s="28" t="s">
        <v>3953</v>
      </c>
      <c r="B645" s="26" t="s">
        <v>1779</v>
      </c>
      <c r="C645" s="27" t="s">
        <v>1780</v>
      </c>
      <c r="D645" s="23" cm="1">
        <f t="array" ref="D645">SUM(IF((LEFT('2-1 采购订单物料明细表报表导出'!$K:$K,7)=D$1)*('2-1 采购订单物料明细表报表导出'!$D:$D=$A645),'2-1 采购订单物料明细表报表导出'!$H:$H,0))</f>
        <v>0</v>
      </c>
      <c r="E645" s="23" cm="1">
        <f t="array" ref="E645">SUM(IF((LEFT('2-1 采购订单物料明细表报表导出'!$K:$K,7)=E$1)*('2-1 采购订单物料明细表报表导出'!$D:$D=$A645),'2-1 采购订单物料明细表报表导出'!$H:$H,0))</f>
        <v>0</v>
      </c>
      <c r="F645" s="23" cm="1">
        <f t="array" ref="F645">SUM(IF((LEFT('2-1 采购订单物料明细表报表导出'!$K:$K,7)=F$1)*('2-1 采购订单物料明细表报表导出'!$D:$D=$A645),'2-1 采购订单物料明细表报表导出'!$H:$H,0))</f>
        <v>0</v>
      </c>
      <c r="G645" s="23" cm="1">
        <f t="array" ref="G645">SUM(IF((LEFT('2-1 采购订单物料明细表报表导出'!$K:$K,7)=G$1)*('2-1 采购订单物料明细表报表导出'!$D:$D=$A645),'2-1 采购订单物料明细表报表导出'!$H:$H,0))</f>
        <v>0</v>
      </c>
      <c r="H645" s="23" cm="1">
        <f t="array" ref="H645">SUM(IF((LEFT('2-1 采购订单物料明细表报表导出'!$K:$K,7)=H$1)*('2-1 采购订单物料明细表报表导出'!$D:$D=$A645),'2-1 采购订单物料明细表报表导出'!$H:$H,0))</f>
        <v>0</v>
      </c>
      <c r="I645" s="23" cm="1">
        <f t="array" ref="I645">SUM(IF((LEFT('2-1 采购订单物料明细表报表导出'!$K:$K,7)=I$1)*('2-1 采购订单物料明细表报表导出'!$D:$D=$A645),'2-1 采购订单物料明细表报表导出'!$H:$H,0))</f>
        <v>0</v>
      </c>
      <c r="J645" s="23" cm="1">
        <f t="array" ref="J645">SUM(IF((LEFT('2-1 采购订单物料明细表报表导出'!$K:$K,7)=J$1)*('2-1 采购订单物料明细表报表导出'!$D:$D=$A645),'2-1 采购订单物料明细表报表导出'!$H:$H,0))</f>
        <v>0</v>
      </c>
      <c r="K645" s="23" cm="1">
        <f t="array" ref="K645">SUM(IF((LEFT('2-1 采购订单物料明细表报表导出'!$K:$K,7)=K$1)*('2-1 采购订单物料明细表报表导出'!$D:$D=$A645),'2-1 采购订单物料明细表报表导出'!$H:$H,0))</f>
        <v>0</v>
      </c>
      <c r="L645" s="23" cm="1">
        <f t="array" ref="L645">SUM(IF((LEFT('2-1 采购订单物料明细表报表导出'!$K:$K,7)=L$1)*('2-1 采购订单物料明细表报表导出'!$D:$D=$A645),'2-1 采购订单物料明细表报表导出'!$H:$H,0))</f>
        <v>0</v>
      </c>
      <c r="M645" s="23" cm="1">
        <f t="array" ref="M645">SUM(IF((LEFT('2-1 采购订单物料明细表报表导出'!$K:$K,7)=M$1)*('2-1 采购订单物料明细表报表导出'!$D:$D=$A645),'2-1 采购订单物料明细表报表导出'!$H:$H,0))</f>
        <v>0</v>
      </c>
      <c r="N645" s="23" cm="1">
        <f t="array" ref="N645">SUM(IF((LEFT('2-1 采购订单物料明细表报表导出'!$K:$K,7)=N$1)*('2-1 采购订单物料明细表报表导出'!$D:$D=$A645),'2-1 采购订单物料明细表报表导出'!$H:$H,0))</f>
        <v>0</v>
      </c>
      <c r="O645" s="23" cm="1">
        <f t="array" ref="O645">SUM(IF((LEFT('2-1 采购订单物料明细表报表导出'!$K:$K,7)=O$1)*('2-1 采购订单物料明细表报表导出'!$D:$D=$A645),'2-1 采购订单物料明细表报表导出'!$H:$H,0))</f>
        <v>0</v>
      </c>
    </row>
    <row r="646" ht="29" spans="1:15">
      <c r="A646" s="20" t="s">
        <v>3954</v>
      </c>
      <c r="B646" s="26" t="s">
        <v>1779</v>
      </c>
      <c r="C646" s="27" t="s">
        <v>1780</v>
      </c>
      <c r="D646" s="23" cm="1">
        <f t="array" ref="D646">SUM(IF((LEFT('2-1 采购订单物料明细表报表导出'!$K:$K,7)=D$1)*('2-1 采购订单物料明细表报表导出'!$D:$D=$A646),'2-1 采购订单物料明细表报表导出'!$H:$H,0))</f>
        <v>0</v>
      </c>
      <c r="E646" s="23" cm="1">
        <f t="array" ref="E646">SUM(IF((LEFT('2-1 采购订单物料明细表报表导出'!$K:$K,7)=E$1)*('2-1 采购订单物料明细表报表导出'!$D:$D=$A646),'2-1 采购订单物料明细表报表导出'!$H:$H,0))</f>
        <v>0</v>
      </c>
      <c r="F646" s="23" cm="1">
        <f t="array" ref="F646">SUM(IF((LEFT('2-1 采购订单物料明细表报表导出'!$K:$K,7)=F$1)*('2-1 采购订单物料明细表报表导出'!$D:$D=$A646),'2-1 采购订单物料明细表报表导出'!$H:$H,0))</f>
        <v>0</v>
      </c>
      <c r="G646" s="23" cm="1">
        <f t="array" ref="G646">SUM(IF((LEFT('2-1 采购订单物料明细表报表导出'!$K:$K,7)=G$1)*('2-1 采购订单物料明细表报表导出'!$D:$D=$A646),'2-1 采购订单物料明细表报表导出'!$H:$H,0))</f>
        <v>0</v>
      </c>
      <c r="H646" s="23" cm="1">
        <f t="array" ref="H646">SUM(IF((LEFT('2-1 采购订单物料明细表报表导出'!$K:$K,7)=H$1)*('2-1 采购订单物料明细表报表导出'!$D:$D=$A646),'2-1 采购订单物料明细表报表导出'!$H:$H,0))</f>
        <v>0</v>
      </c>
      <c r="I646" s="23" cm="1">
        <f t="array" ref="I646">SUM(IF((LEFT('2-1 采购订单物料明细表报表导出'!$K:$K,7)=I$1)*('2-1 采购订单物料明细表报表导出'!$D:$D=$A646),'2-1 采购订单物料明细表报表导出'!$H:$H,0))</f>
        <v>0</v>
      </c>
      <c r="J646" s="23" cm="1">
        <f t="array" ref="J646">SUM(IF((LEFT('2-1 采购订单物料明细表报表导出'!$K:$K,7)=J$1)*('2-1 采购订单物料明细表报表导出'!$D:$D=$A646),'2-1 采购订单物料明细表报表导出'!$H:$H,0))</f>
        <v>0</v>
      </c>
      <c r="K646" s="23" cm="1">
        <f t="array" ref="K646">SUM(IF((LEFT('2-1 采购订单物料明细表报表导出'!$K:$K,7)=K$1)*('2-1 采购订单物料明细表报表导出'!$D:$D=$A646),'2-1 采购订单物料明细表报表导出'!$H:$H,0))</f>
        <v>0</v>
      </c>
      <c r="L646" s="23" cm="1">
        <f t="array" ref="L646">SUM(IF((LEFT('2-1 采购订单物料明细表报表导出'!$K:$K,7)=L$1)*('2-1 采购订单物料明细表报表导出'!$D:$D=$A646),'2-1 采购订单物料明细表报表导出'!$H:$H,0))</f>
        <v>0</v>
      </c>
      <c r="M646" s="23" cm="1">
        <f t="array" ref="M646">SUM(IF((LEFT('2-1 采购订单物料明细表报表导出'!$K:$K,7)=M$1)*('2-1 采购订单物料明细表报表导出'!$D:$D=$A646),'2-1 采购订单物料明细表报表导出'!$H:$H,0))</f>
        <v>0</v>
      </c>
      <c r="N646" s="23" cm="1">
        <f t="array" ref="N646">SUM(IF((LEFT('2-1 采购订单物料明细表报表导出'!$K:$K,7)=N$1)*('2-1 采购订单物料明细表报表导出'!$D:$D=$A646),'2-1 采购订单物料明细表报表导出'!$H:$H,0))</f>
        <v>0</v>
      </c>
      <c r="O646" s="23" cm="1">
        <f t="array" ref="O646">SUM(IF((LEFT('2-1 采购订单物料明细表报表导出'!$K:$K,7)=O$1)*('2-1 采购订单物料明细表报表导出'!$D:$D=$A646),'2-1 采购订单物料明细表报表导出'!$H:$H,0))</f>
        <v>0</v>
      </c>
    </row>
    <row r="647" ht="29" spans="1:15">
      <c r="A647" s="20" t="s">
        <v>3955</v>
      </c>
      <c r="B647" s="26" t="s">
        <v>1779</v>
      </c>
      <c r="C647" s="27" t="s">
        <v>1780</v>
      </c>
      <c r="D647" s="23" cm="1">
        <f t="array" ref="D647">SUM(IF((LEFT('2-1 采购订单物料明细表报表导出'!$K:$K,7)=D$1)*('2-1 采购订单物料明细表报表导出'!$D:$D=$A647),'2-1 采购订单物料明细表报表导出'!$H:$H,0))</f>
        <v>0</v>
      </c>
      <c r="E647" s="23" cm="1">
        <f t="array" ref="E647">SUM(IF((LEFT('2-1 采购订单物料明细表报表导出'!$K:$K,7)=E$1)*('2-1 采购订单物料明细表报表导出'!$D:$D=$A647),'2-1 采购订单物料明细表报表导出'!$H:$H,0))</f>
        <v>0</v>
      </c>
      <c r="F647" s="23" cm="1">
        <f t="array" ref="F647">SUM(IF((LEFT('2-1 采购订单物料明细表报表导出'!$K:$K,7)=F$1)*('2-1 采购订单物料明细表报表导出'!$D:$D=$A647),'2-1 采购订单物料明细表报表导出'!$H:$H,0))</f>
        <v>0</v>
      </c>
      <c r="G647" s="23" cm="1">
        <f t="array" ref="G647">SUM(IF((LEFT('2-1 采购订单物料明细表报表导出'!$K:$K,7)=G$1)*('2-1 采购订单物料明细表报表导出'!$D:$D=$A647),'2-1 采购订单物料明细表报表导出'!$H:$H,0))</f>
        <v>0</v>
      </c>
      <c r="H647" s="23" cm="1">
        <f t="array" ref="H647">SUM(IF((LEFT('2-1 采购订单物料明细表报表导出'!$K:$K,7)=H$1)*('2-1 采购订单物料明细表报表导出'!$D:$D=$A647),'2-1 采购订单物料明细表报表导出'!$H:$H,0))</f>
        <v>0</v>
      </c>
      <c r="I647" s="23" cm="1">
        <f t="array" ref="I647">SUM(IF((LEFT('2-1 采购订单物料明细表报表导出'!$K:$K,7)=I$1)*('2-1 采购订单物料明细表报表导出'!$D:$D=$A647),'2-1 采购订单物料明细表报表导出'!$H:$H,0))</f>
        <v>0</v>
      </c>
      <c r="J647" s="23" cm="1">
        <f t="array" ref="J647">SUM(IF((LEFT('2-1 采购订单物料明细表报表导出'!$K:$K,7)=J$1)*('2-1 采购订单物料明细表报表导出'!$D:$D=$A647),'2-1 采购订单物料明细表报表导出'!$H:$H,0))</f>
        <v>0</v>
      </c>
      <c r="K647" s="23" cm="1">
        <f t="array" ref="K647">SUM(IF((LEFT('2-1 采购订单物料明细表报表导出'!$K:$K,7)=K$1)*('2-1 采购订单物料明细表报表导出'!$D:$D=$A647),'2-1 采购订单物料明细表报表导出'!$H:$H,0))</f>
        <v>0</v>
      </c>
      <c r="L647" s="23" cm="1">
        <f t="array" ref="L647">SUM(IF((LEFT('2-1 采购订单物料明细表报表导出'!$K:$K,7)=L$1)*('2-1 采购订单物料明细表报表导出'!$D:$D=$A647),'2-1 采购订单物料明细表报表导出'!$H:$H,0))</f>
        <v>0</v>
      </c>
      <c r="M647" s="23" cm="1">
        <f t="array" ref="M647">SUM(IF((LEFT('2-1 采购订单物料明细表报表导出'!$K:$K,7)=M$1)*('2-1 采购订单物料明细表报表导出'!$D:$D=$A647),'2-1 采购订单物料明细表报表导出'!$H:$H,0))</f>
        <v>0</v>
      </c>
      <c r="N647" s="23" cm="1">
        <f t="array" ref="N647">SUM(IF((LEFT('2-1 采购订单物料明细表报表导出'!$K:$K,7)=N$1)*('2-1 采购订单物料明细表报表导出'!$D:$D=$A647),'2-1 采购订单物料明细表报表导出'!$H:$H,0))</f>
        <v>0</v>
      </c>
      <c r="O647" s="23" cm="1">
        <f t="array" ref="O647">SUM(IF((LEFT('2-1 采购订单物料明细表报表导出'!$K:$K,7)=O$1)*('2-1 采购订单物料明细表报表导出'!$D:$D=$A647),'2-1 采购订单物料明细表报表导出'!$H:$H,0))</f>
        <v>0</v>
      </c>
    </row>
    <row r="648" ht="29" spans="1:15">
      <c r="A648" s="20" t="s">
        <v>3956</v>
      </c>
      <c r="B648" s="26" t="s">
        <v>1779</v>
      </c>
      <c r="C648" s="27" t="s">
        <v>1780</v>
      </c>
      <c r="D648" s="23" cm="1">
        <f t="array" ref="D648">SUM(IF((LEFT('2-1 采购订单物料明细表报表导出'!$K:$K,7)=D$1)*('2-1 采购订单物料明细表报表导出'!$D:$D=$A648),'2-1 采购订单物料明细表报表导出'!$H:$H,0))</f>
        <v>0</v>
      </c>
      <c r="E648" s="23" cm="1">
        <f t="array" ref="E648">SUM(IF((LEFT('2-1 采购订单物料明细表报表导出'!$K:$K,7)=E$1)*('2-1 采购订单物料明细表报表导出'!$D:$D=$A648),'2-1 采购订单物料明细表报表导出'!$H:$H,0))</f>
        <v>0</v>
      </c>
      <c r="F648" s="23" cm="1">
        <f t="array" ref="F648">SUM(IF((LEFT('2-1 采购订单物料明细表报表导出'!$K:$K,7)=F$1)*('2-1 采购订单物料明细表报表导出'!$D:$D=$A648),'2-1 采购订单物料明细表报表导出'!$H:$H,0))</f>
        <v>0</v>
      </c>
      <c r="G648" s="23" cm="1">
        <f t="array" ref="G648">SUM(IF((LEFT('2-1 采购订单物料明细表报表导出'!$K:$K,7)=G$1)*('2-1 采购订单物料明细表报表导出'!$D:$D=$A648),'2-1 采购订单物料明细表报表导出'!$H:$H,0))</f>
        <v>0</v>
      </c>
      <c r="H648" s="23" cm="1">
        <f t="array" ref="H648">SUM(IF((LEFT('2-1 采购订单物料明细表报表导出'!$K:$K,7)=H$1)*('2-1 采购订单物料明细表报表导出'!$D:$D=$A648),'2-1 采购订单物料明细表报表导出'!$H:$H,0))</f>
        <v>0</v>
      </c>
      <c r="I648" s="23" cm="1">
        <f t="array" ref="I648">SUM(IF((LEFT('2-1 采购订单物料明细表报表导出'!$K:$K,7)=I$1)*('2-1 采购订单物料明细表报表导出'!$D:$D=$A648),'2-1 采购订单物料明细表报表导出'!$H:$H,0))</f>
        <v>0</v>
      </c>
      <c r="J648" s="23" cm="1">
        <f t="array" ref="J648">SUM(IF((LEFT('2-1 采购订单物料明细表报表导出'!$K:$K,7)=J$1)*('2-1 采购订单物料明细表报表导出'!$D:$D=$A648),'2-1 采购订单物料明细表报表导出'!$H:$H,0))</f>
        <v>0</v>
      </c>
      <c r="K648" s="23" cm="1">
        <f t="array" ref="K648">SUM(IF((LEFT('2-1 采购订单物料明细表报表导出'!$K:$K,7)=K$1)*('2-1 采购订单物料明细表报表导出'!$D:$D=$A648),'2-1 采购订单物料明细表报表导出'!$H:$H,0))</f>
        <v>0</v>
      </c>
      <c r="L648" s="23" cm="1">
        <f t="array" ref="L648">SUM(IF((LEFT('2-1 采购订单物料明细表报表导出'!$K:$K,7)=L$1)*('2-1 采购订单物料明细表报表导出'!$D:$D=$A648),'2-1 采购订单物料明细表报表导出'!$H:$H,0))</f>
        <v>0</v>
      </c>
      <c r="M648" s="23" cm="1">
        <f t="array" ref="M648">SUM(IF((LEFT('2-1 采购订单物料明细表报表导出'!$K:$K,7)=M$1)*('2-1 采购订单物料明细表报表导出'!$D:$D=$A648),'2-1 采购订单物料明细表报表导出'!$H:$H,0))</f>
        <v>0</v>
      </c>
      <c r="N648" s="23" cm="1">
        <f t="array" ref="N648">SUM(IF((LEFT('2-1 采购订单物料明细表报表导出'!$K:$K,7)=N$1)*('2-1 采购订单物料明细表报表导出'!$D:$D=$A648),'2-1 采购订单物料明细表报表导出'!$H:$H,0))</f>
        <v>0</v>
      </c>
      <c r="O648" s="23" cm="1">
        <f t="array" ref="O648">SUM(IF((LEFT('2-1 采购订单物料明细表报表导出'!$K:$K,7)=O$1)*('2-1 采购订单物料明细表报表导出'!$D:$D=$A648),'2-1 采购订单物料明细表报表导出'!$H:$H,0))</f>
        <v>0</v>
      </c>
    </row>
    <row r="649" ht="29" spans="1:15">
      <c r="A649" s="20" t="s">
        <v>3957</v>
      </c>
      <c r="B649" s="26" t="s">
        <v>1779</v>
      </c>
      <c r="C649" s="27" t="s">
        <v>1780</v>
      </c>
      <c r="D649" s="23" cm="1">
        <f t="array" ref="D649">SUM(IF((LEFT('2-1 采购订单物料明细表报表导出'!$K:$K,7)=D$1)*('2-1 采购订单物料明细表报表导出'!$D:$D=$A649),'2-1 采购订单物料明细表报表导出'!$H:$H,0))</f>
        <v>0</v>
      </c>
      <c r="E649" s="23" cm="1">
        <f t="array" ref="E649">SUM(IF((LEFT('2-1 采购订单物料明细表报表导出'!$K:$K,7)=E$1)*('2-1 采购订单物料明细表报表导出'!$D:$D=$A649),'2-1 采购订单物料明细表报表导出'!$H:$H,0))</f>
        <v>0</v>
      </c>
      <c r="F649" s="23" cm="1">
        <f t="array" ref="F649">SUM(IF((LEFT('2-1 采购订单物料明细表报表导出'!$K:$K,7)=F$1)*('2-1 采购订单物料明细表报表导出'!$D:$D=$A649),'2-1 采购订单物料明细表报表导出'!$H:$H,0))</f>
        <v>0</v>
      </c>
      <c r="G649" s="23" cm="1">
        <f t="array" ref="G649">SUM(IF((LEFT('2-1 采购订单物料明细表报表导出'!$K:$K,7)=G$1)*('2-1 采购订单物料明细表报表导出'!$D:$D=$A649),'2-1 采购订单物料明细表报表导出'!$H:$H,0))</f>
        <v>0</v>
      </c>
      <c r="H649" s="23" cm="1">
        <f t="array" ref="H649">SUM(IF((LEFT('2-1 采购订单物料明细表报表导出'!$K:$K,7)=H$1)*('2-1 采购订单物料明细表报表导出'!$D:$D=$A649),'2-1 采购订单物料明细表报表导出'!$H:$H,0))</f>
        <v>0</v>
      </c>
      <c r="I649" s="23" cm="1">
        <f t="array" ref="I649">SUM(IF((LEFT('2-1 采购订单物料明细表报表导出'!$K:$K,7)=I$1)*('2-1 采购订单物料明细表报表导出'!$D:$D=$A649),'2-1 采购订单物料明细表报表导出'!$H:$H,0))</f>
        <v>0</v>
      </c>
      <c r="J649" s="23" cm="1">
        <f t="array" ref="J649">SUM(IF((LEFT('2-1 采购订单物料明细表报表导出'!$K:$K,7)=J$1)*('2-1 采购订单物料明细表报表导出'!$D:$D=$A649),'2-1 采购订单物料明细表报表导出'!$H:$H,0))</f>
        <v>0</v>
      </c>
      <c r="K649" s="23" cm="1">
        <f t="array" ref="K649">SUM(IF((LEFT('2-1 采购订单物料明细表报表导出'!$K:$K,7)=K$1)*('2-1 采购订单物料明细表报表导出'!$D:$D=$A649),'2-1 采购订单物料明细表报表导出'!$H:$H,0))</f>
        <v>0</v>
      </c>
      <c r="L649" s="23" cm="1">
        <f t="array" ref="L649">SUM(IF((LEFT('2-1 采购订单物料明细表报表导出'!$K:$K,7)=L$1)*('2-1 采购订单物料明细表报表导出'!$D:$D=$A649),'2-1 采购订单物料明细表报表导出'!$H:$H,0))</f>
        <v>0</v>
      </c>
      <c r="M649" s="23" cm="1">
        <f t="array" ref="M649">SUM(IF((LEFT('2-1 采购订单物料明细表报表导出'!$K:$K,7)=M$1)*('2-1 采购订单物料明细表报表导出'!$D:$D=$A649),'2-1 采购订单物料明细表报表导出'!$H:$H,0))</f>
        <v>0</v>
      </c>
      <c r="N649" s="23" cm="1">
        <f t="array" ref="N649">SUM(IF((LEFT('2-1 采购订单物料明细表报表导出'!$K:$K,7)=N$1)*('2-1 采购订单物料明细表报表导出'!$D:$D=$A649),'2-1 采购订单物料明细表报表导出'!$H:$H,0))</f>
        <v>0</v>
      </c>
      <c r="O649" s="23" cm="1">
        <f t="array" ref="O649">SUM(IF((LEFT('2-1 采购订单物料明细表报表导出'!$K:$K,7)=O$1)*('2-1 采购订单物料明细表报表导出'!$D:$D=$A649),'2-1 采购订单物料明细表报表导出'!$H:$H,0))</f>
        <v>0</v>
      </c>
    </row>
    <row r="650" ht="29" spans="1:15">
      <c r="A650" s="20" t="s">
        <v>3958</v>
      </c>
      <c r="B650" s="26" t="s">
        <v>1779</v>
      </c>
      <c r="C650" s="27" t="s">
        <v>1780</v>
      </c>
      <c r="D650" s="23" cm="1">
        <f t="array" ref="D650">SUM(IF((LEFT('2-1 采购订单物料明细表报表导出'!$K:$K,7)=D$1)*('2-1 采购订单物料明细表报表导出'!$D:$D=$A650),'2-1 采购订单物料明细表报表导出'!$H:$H,0))</f>
        <v>0</v>
      </c>
      <c r="E650" s="23" cm="1">
        <f t="array" ref="E650">SUM(IF((LEFT('2-1 采购订单物料明细表报表导出'!$K:$K,7)=E$1)*('2-1 采购订单物料明细表报表导出'!$D:$D=$A650),'2-1 采购订单物料明细表报表导出'!$H:$H,0))</f>
        <v>0</v>
      </c>
      <c r="F650" s="23" cm="1">
        <f t="array" ref="F650">SUM(IF((LEFT('2-1 采购订单物料明细表报表导出'!$K:$K,7)=F$1)*('2-1 采购订单物料明细表报表导出'!$D:$D=$A650),'2-1 采购订单物料明细表报表导出'!$H:$H,0))</f>
        <v>0</v>
      </c>
      <c r="G650" s="23" cm="1">
        <f t="array" ref="G650">SUM(IF((LEFT('2-1 采购订单物料明细表报表导出'!$K:$K,7)=G$1)*('2-1 采购订单物料明细表报表导出'!$D:$D=$A650),'2-1 采购订单物料明细表报表导出'!$H:$H,0))</f>
        <v>0</v>
      </c>
      <c r="H650" s="23" cm="1">
        <f t="array" ref="H650">SUM(IF((LEFT('2-1 采购订单物料明细表报表导出'!$K:$K,7)=H$1)*('2-1 采购订单物料明细表报表导出'!$D:$D=$A650),'2-1 采购订单物料明细表报表导出'!$H:$H,0))</f>
        <v>0</v>
      </c>
      <c r="I650" s="23" cm="1">
        <f t="array" ref="I650">SUM(IF((LEFT('2-1 采购订单物料明细表报表导出'!$K:$K,7)=I$1)*('2-1 采购订单物料明细表报表导出'!$D:$D=$A650),'2-1 采购订单物料明细表报表导出'!$H:$H,0))</f>
        <v>0</v>
      </c>
      <c r="J650" s="23" cm="1">
        <f t="array" ref="J650">SUM(IF((LEFT('2-1 采购订单物料明细表报表导出'!$K:$K,7)=J$1)*('2-1 采购订单物料明细表报表导出'!$D:$D=$A650),'2-1 采购订单物料明细表报表导出'!$H:$H,0))</f>
        <v>0</v>
      </c>
      <c r="K650" s="23" cm="1">
        <f t="array" ref="K650">SUM(IF((LEFT('2-1 采购订单物料明细表报表导出'!$K:$K,7)=K$1)*('2-1 采购订单物料明细表报表导出'!$D:$D=$A650),'2-1 采购订单物料明细表报表导出'!$H:$H,0))</f>
        <v>0</v>
      </c>
      <c r="L650" s="23" cm="1">
        <f t="array" ref="L650">SUM(IF((LEFT('2-1 采购订单物料明细表报表导出'!$K:$K,7)=L$1)*('2-1 采购订单物料明细表报表导出'!$D:$D=$A650),'2-1 采购订单物料明细表报表导出'!$H:$H,0))</f>
        <v>0</v>
      </c>
      <c r="M650" s="23" cm="1">
        <f t="array" ref="M650">SUM(IF((LEFT('2-1 采购订单物料明细表报表导出'!$K:$K,7)=M$1)*('2-1 采购订单物料明细表报表导出'!$D:$D=$A650),'2-1 采购订单物料明细表报表导出'!$H:$H,0))</f>
        <v>0</v>
      </c>
      <c r="N650" s="23" cm="1">
        <f t="array" ref="N650">SUM(IF((LEFT('2-1 采购订单物料明细表报表导出'!$K:$K,7)=N$1)*('2-1 采购订单物料明细表报表导出'!$D:$D=$A650),'2-1 采购订单物料明细表报表导出'!$H:$H,0))</f>
        <v>0</v>
      </c>
      <c r="O650" s="23" cm="1">
        <f t="array" ref="O650">SUM(IF((LEFT('2-1 采购订单物料明细表报表导出'!$K:$K,7)=O$1)*('2-1 采购订单物料明细表报表导出'!$D:$D=$A650),'2-1 采购订单物料明细表报表导出'!$H:$H,0))</f>
        <v>0</v>
      </c>
    </row>
    <row r="651" ht="29" spans="1:15">
      <c r="A651" s="28" t="s">
        <v>3959</v>
      </c>
      <c r="B651" s="26" t="s">
        <v>1792</v>
      </c>
      <c r="C651" s="27" t="s">
        <v>1793</v>
      </c>
      <c r="D651" s="23" cm="1">
        <f t="array" ref="D651">SUM(IF((LEFT('2-1 采购订单物料明细表报表导出'!$K:$K,7)=D$1)*('2-1 采购订单物料明细表报表导出'!$D:$D=$A651),'2-1 采购订单物料明细表报表导出'!$H:$H,0))</f>
        <v>0</v>
      </c>
      <c r="E651" s="23" cm="1">
        <f t="array" ref="E651">SUM(IF((LEFT('2-1 采购订单物料明细表报表导出'!$K:$K,7)=E$1)*('2-1 采购订单物料明细表报表导出'!$D:$D=$A651),'2-1 采购订单物料明细表报表导出'!$H:$H,0))</f>
        <v>0</v>
      </c>
      <c r="F651" s="23" cm="1">
        <f t="array" ref="F651">SUM(IF((LEFT('2-1 采购订单物料明细表报表导出'!$K:$K,7)=F$1)*('2-1 采购订单物料明细表报表导出'!$D:$D=$A651),'2-1 采购订单物料明细表报表导出'!$H:$H,0))</f>
        <v>0</v>
      </c>
      <c r="G651" s="23" cm="1">
        <f t="array" ref="G651">SUM(IF((LEFT('2-1 采购订单物料明细表报表导出'!$K:$K,7)=G$1)*('2-1 采购订单物料明细表报表导出'!$D:$D=$A651),'2-1 采购订单物料明细表报表导出'!$H:$H,0))</f>
        <v>0</v>
      </c>
      <c r="H651" s="23" cm="1">
        <f t="array" ref="H651">SUM(IF((LEFT('2-1 采购订单物料明细表报表导出'!$K:$K,7)=H$1)*('2-1 采购订单物料明细表报表导出'!$D:$D=$A651),'2-1 采购订单物料明细表报表导出'!$H:$H,0))</f>
        <v>0</v>
      </c>
      <c r="I651" s="23" cm="1">
        <f t="array" ref="I651">SUM(IF((LEFT('2-1 采购订单物料明细表报表导出'!$K:$K,7)=I$1)*('2-1 采购订单物料明细表报表导出'!$D:$D=$A651),'2-1 采购订单物料明细表报表导出'!$H:$H,0))</f>
        <v>0</v>
      </c>
      <c r="J651" s="23" cm="1">
        <f t="array" ref="J651">SUM(IF((LEFT('2-1 采购订单物料明细表报表导出'!$K:$K,7)=J$1)*('2-1 采购订单物料明细表报表导出'!$D:$D=$A651),'2-1 采购订单物料明细表报表导出'!$H:$H,0))</f>
        <v>0</v>
      </c>
      <c r="K651" s="23" cm="1">
        <f t="array" ref="K651">SUM(IF((LEFT('2-1 采购订单物料明细表报表导出'!$K:$K,7)=K$1)*('2-1 采购订单物料明细表报表导出'!$D:$D=$A651),'2-1 采购订单物料明细表报表导出'!$H:$H,0))</f>
        <v>0</v>
      </c>
      <c r="L651" s="23" cm="1">
        <f t="array" ref="L651">SUM(IF((LEFT('2-1 采购订单物料明细表报表导出'!$K:$K,7)=L$1)*('2-1 采购订单物料明细表报表导出'!$D:$D=$A651),'2-1 采购订单物料明细表报表导出'!$H:$H,0))</f>
        <v>0</v>
      </c>
      <c r="M651" s="23" cm="1">
        <f t="array" ref="M651">SUM(IF((LEFT('2-1 采购订单物料明细表报表导出'!$K:$K,7)=M$1)*('2-1 采购订单物料明细表报表导出'!$D:$D=$A651),'2-1 采购订单物料明细表报表导出'!$H:$H,0))</f>
        <v>0</v>
      </c>
      <c r="N651" s="23" cm="1">
        <f t="array" ref="N651">SUM(IF((LEFT('2-1 采购订单物料明细表报表导出'!$K:$K,7)=N$1)*('2-1 采购订单物料明细表报表导出'!$D:$D=$A651),'2-1 采购订单物料明细表报表导出'!$H:$H,0))</f>
        <v>0</v>
      </c>
      <c r="O651" s="23" cm="1">
        <f t="array" ref="O651">SUM(IF((LEFT('2-1 采购订单物料明细表报表导出'!$K:$K,7)=O$1)*('2-1 采购订单物料明细表报表导出'!$D:$D=$A651),'2-1 采购订单物料明细表报表导出'!$H:$H,0))</f>
        <v>0</v>
      </c>
    </row>
    <row r="652" ht="29" spans="1:15">
      <c r="A652" s="28" t="s">
        <v>3960</v>
      </c>
      <c r="B652" s="26" t="s">
        <v>1792</v>
      </c>
      <c r="C652" s="27" t="s">
        <v>1793</v>
      </c>
      <c r="D652" s="23" cm="1">
        <f t="array" ref="D652">SUM(IF((LEFT('2-1 采购订单物料明细表报表导出'!$K:$K,7)=D$1)*('2-1 采购订单物料明细表报表导出'!$D:$D=$A652),'2-1 采购订单物料明细表报表导出'!$H:$H,0))</f>
        <v>0</v>
      </c>
      <c r="E652" s="23" cm="1">
        <f t="array" ref="E652">SUM(IF((LEFT('2-1 采购订单物料明细表报表导出'!$K:$K,7)=E$1)*('2-1 采购订单物料明细表报表导出'!$D:$D=$A652),'2-1 采购订单物料明细表报表导出'!$H:$H,0))</f>
        <v>0</v>
      </c>
      <c r="F652" s="23" cm="1">
        <f t="array" ref="F652">SUM(IF((LEFT('2-1 采购订单物料明细表报表导出'!$K:$K,7)=F$1)*('2-1 采购订单物料明细表报表导出'!$D:$D=$A652),'2-1 采购订单物料明细表报表导出'!$H:$H,0))</f>
        <v>0</v>
      </c>
      <c r="G652" s="23" cm="1">
        <f t="array" ref="G652">SUM(IF((LEFT('2-1 采购订单物料明细表报表导出'!$K:$K,7)=G$1)*('2-1 采购订单物料明细表报表导出'!$D:$D=$A652),'2-1 采购订单物料明细表报表导出'!$H:$H,0))</f>
        <v>0</v>
      </c>
      <c r="H652" s="23" cm="1">
        <f t="array" ref="H652">SUM(IF((LEFT('2-1 采购订单物料明细表报表导出'!$K:$K,7)=H$1)*('2-1 采购订单物料明细表报表导出'!$D:$D=$A652),'2-1 采购订单物料明细表报表导出'!$H:$H,0))</f>
        <v>0</v>
      </c>
      <c r="I652" s="23" cm="1">
        <f t="array" ref="I652">SUM(IF((LEFT('2-1 采购订单物料明细表报表导出'!$K:$K,7)=I$1)*('2-1 采购订单物料明细表报表导出'!$D:$D=$A652),'2-1 采购订单物料明细表报表导出'!$H:$H,0))</f>
        <v>0</v>
      </c>
      <c r="J652" s="23" cm="1">
        <f t="array" ref="J652">SUM(IF((LEFT('2-1 采购订单物料明细表报表导出'!$K:$K,7)=J$1)*('2-1 采购订单物料明细表报表导出'!$D:$D=$A652),'2-1 采购订单物料明细表报表导出'!$H:$H,0))</f>
        <v>0</v>
      </c>
      <c r="K652" s="23" cm="1">
        <f t="array" ref="K652">SUM(IF((LEFT('2-1 采购订单物料明细表报表导出'!$K:$K,7)=K$1)*('2-1 采购订单物料明细表报表导出'!$D:$D=$A652),'2-1 采购订单物料明细表报表导出'!$H:$H,0))</f>
        <v>0</v>
      </c>
      <c r="L652" s="23" cm="1">
        <f t="array" ref="L652">SUM(IF((LEFT('2-1 采购订单物料明细表报表导出'!$K:$K,7)=L$1)*('2-1 采购订单物料明细表报表导出'!$D:$D=$A652),'2-1 采购订单物料明细表报表导出'!$H:$H,0))</f>
        <v>0</v>
      </c>
      <c r="M652" s="23" cm="1">
        <f t="array" ref="M652">SUM(IF((LEFT('2-1 采购订单物料明细表报表导出'!$K:$K,7)=M$1)*('2-1 采购订单物料明细表报表导出'!$D:$D=$A652),'2-1 采购订单物料明细表报表导出'!$H:$H,0))</f>
        <v>0</v>
      </c>
      <c r="N652" s="23" cm="1">
        <f t="array" ref="N652">SUM(IF((LEFT('2-1 采购订单物料明细表报表导出'!$K:$K,7)=N$1)*('2-1 采购订单物料明细表报表导出'!$D:$D=$A652),'2-1 采购订单物料明细表报表导出'!$H:$H,0))</f>
        <v>0</v>
      </c>
      <c r="O652" s="23" cm="1">
        <f t="array" ref="O652">SUM(IF((LEFT('2-1 采购订单物料明细表报表导出'!$K:$K,7)=O$1)*('2-1 采购订单物料明细表报表导出'!$D:$D=$A652),'2-1 采购订单物料明细表报表导出'!$H:$H,0))</f>
        <v>0</v>
      </c>
    </row>
    <row r="653" ht="29" spans="1:15">
      <c r="A653" s="20" t="s">
        <v>3961</v>
      </c>
      <c r="B653" s="26" t="s">
        <v>1792</v>
      </c>
      <c r="C653" s="27" t="s">
        <v>1793</v>
      </c>
      <c r="D653" s="23" cm="1">
        <f t="array" ref="D653">SUM(IF((LEFT('2-1 采购订单物料明细表报表导出'!$K:$K,7)=D$1)*('2-1 采购订单物料明细表报表导出'!$D:$D=$A653),'2-1 采购订单物料明细表报表导出'!$H:$H,0))</f>
        <v>0</v>
      </c>
      <c r="E653" s="23" cm="1">
        <f t="array" ref="E653">SUM(IF((LEFT('2-1 采购订单物料明细表报表导出'!$K:$K,7)=E$1)*('2-1 采购订单物料明细表报表导出'!$D:$D=$A653),'2-1 采购订单物料明细表报表导出'!$H:$H,0))</f>
        <v>0</v>
      </c>
      <c r="F653" s="23" cm="1">
        <f t="array" ref="F653">SUM(IF((LEFT('2-1 采购订单物料明细表报表导出'!$K:$K,7)=F$1)*('2-1 采购订单物料明细表报表导出'!$D:$D=$A653),'2-1 采购订单物料明细表报表导出'!$H:$H,0))</f>
        <v>0</v>
      </c>
      <c r="G653" s="23" cm="1">
        <f t="array" ref="G653">SUM(IF((LEFT('2-1 采购订单物料明细表报表导出'!$K:$K,7)=G$1)*('2-1 采购订单物料明细表报表导出'!$D:$D=$A653),'2-1 采购订单物料明细表报表导出'!$H:$H,0))</f>
        <v>0</v>
      </c>
      <c r="H653" s="23" cm="1">
        <f t="array" ref="H653">SUM(IF((LEFT('2-1 采购订单物料明细表报表导出'!$K:$K,7)=H$1)*('2-1 采购订单物料明细表报表导出'!$D:$D=$A653),'2-1 采购订单物料明细表报表导出'!$H:$H,0))</f>
        <v>0</v>
      </c>
      <c r="I653" s="23" cm="1">
        <f t="array" ref="I653">SUM(IF((LEFT('2-1 采购订单物料明细表报表导出'!$K:$K,7)=I$1)*('2-1 采购订单物料明细表报表导出'!$D:$D=$A653),'2-1 采购订单物料明细表报表导出'!$H:$H,0))</f>
        <v>0</v>
      </c>
      <c r="J653" s="23" cm="1">
        <f t="array" ref="J653">SUM(IF((LEFT('2-1 采购订单物料明细表报表导出'!$K:$K,7)=J$1)*('2-1 采购订单物料明细表报表导出'!$D:$D=$A653),'2-1 采购订单物料明细表报表导出'!$H:$H,0))</f>
        <v>0</v>
      </c>
      <c r="K653" s="23" cm="1">
        <f t="array" ref="K653">SUM(IF((LEFT('2-1 采购订单物料明细表报表导出'!$K:$K,7)=K$1)*('2-1 采购订单物料明细表报表导出'!$D:$D=$A653),'2-1 采购订单物料明细表报表导出'!$H:$H,0))</f>
        <v>0</v>
      </c>
      <c r="L653" s="23" cm="1">
        <f t="array" ref="L653">SUM(IF((LEFT('2-1 采购订单物料明细表报表导出'!$K:$K,7)=L$1)*('2-1 采购订单物料明细表报表导出'!$D:$D=$A653),'2-1 采购订单物料明细表报表导出'!$H:$H,0))</f>
        <v>0</v>
      </c>
      <c r="M653" s="23" cm="1">
        <f t="array" ref="M653">SUM(IF((LEFT('2-1 采购订单物料明细表报表导出'!$K:$K,7)=M$1)*('2-1 采购订单物料明细表报表导出'!$D:$D=$A653),'2-1 采购订单物料明细表报表导出'!$H:$H,0))</f>
        <v>0</v>
      </c>
      <c r="N653" s="23" cm="1">
        <f t="array" ref="N653">SUM(IF((LEFT('2-1 采购订单物料明细表报表导出'!$K:$K,7)=N$1)*('2-1 采购订单物料明细表报表导出'!$D:$D=$A653),'2-1 采购订单物料明细表报表导出'!$H:$H,0))</f>
        <v>0</v>
      </c>
      <c r="O653" s="23" cm="1">
        <f t="array" ref="O653">SUM(IF((LEFT('2-1 采购订单物料明细表报表导出'!$K:$K,7)=O$1)*('2-1 采购订单物料明细表报表导出'!$D:$D=$A653),'2-1 采购订单物料明细表报表导出'!$H:$H,0))</f>
        <v>0</v>
      </c>
    </row>
    <row r="654" ht="29" spans="1:15">
      <c r="A654" s="28" t="s">
        <v>3962</v>
      </c>
      <c r="B654" s="26" t="s">
        <v>1792</v>
      </c>
      <c r="C654" s="27" t="s">
        <v>1793</v>
      </c>
      <c r="D654" s="23" cm="1">
        <f t="array" ref="D654">SUM(IF((LEFT('2-1 采购订单物料明细表报表导出'!$K:$K,7)=D$1)*('2-1 采购订单物料明细表报表导出'!$D:$D=$A654),'2-1 采购订单物料明细表报表导出'!$H:$H,0))</f>
        <v>0</v>
      </c>
      <c r="E654" s="23" cm="1">
        <f t="array" ref="E654">SUM(IF((LEFT('2-1 采购订单物料明细表报表导出'!$K:$K,7)=E$1)*('2-1 采购订单物料明细表报表导出'!$D:$D=$A654),'2-1 采购订单物料明细表报表导出'!$H:$H,0))</f>
        <v>0</v>
      </c>
      <c r="F654" s="23" cm="1">
        <f t="array" ref="F654">SUM(IF((LEFT('2-1 采购订单物料明细表报表导出'!$K:$K,7)=F$1)*('2-1 采购订单物料明细表报表导出'!$D:$D=$A654),'2-1 采购订单物料明细表报表导出'!$H:$H,0))</f>
        <v>0</v>
      </c>
      <c r="G654" s="23" cm="1">
        <f t="array" ref="G654">SUM(IF((LEFT('2-1 采购订单物料明细表报表导出'!$K:$K,7)=G$1)*('2-1 采购订单物料明细表报表导出'!$D:$D=$A654),'2-1 采购订单物料明细表报表导出'!$H:$H,0))</f>
        <v>0</v>
      </c>
      <c r="H654" s="23" cm="1">
        <f t="array" ref="H654">SUM(IF((LEFT('2-1 采购订单物料明细表报表导出'!$K:$K,7)=H$1)*('2-1 采购订单物料明细表报表导出'!$D:$D=$A654),'2-1 采购订单物料明细表报表导出'!$H:$H,0))</f>
        <v>0</v>
      </c>
      <c r="I654" s="23" cm="1">
        <f t="array" ref="I654">SUM(IF((LEFT('2-1 采购订单物料明细表报表导出'!$K:$K,7)=I$1)*('2-1 采购订单物料明细表报表导出'!$D:$D=$A654),'2-1 采购订单物料明细表报表导出'!$H:$H,0))</f>
        <v>0</v>
      </c>
      <c r="J654" s="23" cm="1">
        <f t="array" ref="J654">SUM(IF((LEFT('2-1 采购订单物料明细表报表导出'!$K:$K,7)=J$1)*('2-1 采购订单物料明细表报表导出'!$D:$D=$A654),'2-1 采购订单物料明细表报表导出'!$H:$H,0))</f>
        <v>0</v>
      </c>
      <c r="K654" s="23" cm="1">
        <f t="array" ref="K654">SUM(IF((LEFT('2-1 采购订单物料明细表报表导出'!$K:$K,7)=K$1)*('2-1 采购订单物料明细表报表导出'!$D:$D=$A654),'2-1 采购订单物料明细表报表导出'!$H:$H,0))</f>
        <v>0</v>
      </c>
      <c r="L654" s="23" cm="1">
        <f t="array" ref="L654">SUM(IF((LEFT('2-1 采购订单物料明细表报表导出'!$K:$K,7)=L$1)*('2-1 采购订单物料明细表报表导出'!$D:$D=$A654),'2-1 采购订单物料明细表报表导出'!$H:$H,0))</f>
        <v>0</v>
      </c>
      <c r="M654" s="23" cm="1">
        <f t="array" ref="M654">SUM(IF((LEFT('2-1 采购订单物料明细表报表导出'!$K:$K,7)=M$1)*('2-1 采购订单物料明细表报表导出'!$D:$D=$A654),'2-1 采购订单物料明细表报表导出'!$H:$H,0))</f>
        <v>0</v>
      </c>
      <c r="N654" s="23" cm="1">
        <f t="array" ref="N654">SUM(IF((LEFT('2-1 采购订单物料明细表报表导出'!$K:$K,7)=N$1)*('2-1 采购订单物料明细表报表导出'!$D:$D=$A654),'2-1 采购订单物料明细表报表导出'!$H:$H,0))</f>
        <v>0</v>
      </c>
      <c r="O654" s="23" cm="1">
        <f t="array" ref="O654">SUM(IF((LEFT('2-1 采购订单物料明细表报表导出'!$K:$K,7)=O$1)*('2-1 采购订单物料明细表报表导出'!$D:$D=$A654),'2-1 采购订单物料明细表报表导出'!$H:$H,0))</f>
        <v>0</v>
      </c>
    </row>
    <row r="655" ht="29" spans="1:15">
      <c r="A655" s="28" t="s">
        <v>3963</v>
      </c>
      <c r="B655" s="26" t="s">
        <v>1792</v>
      </c>
      <c r="C655" s="27" t="s">
        <v>1793</v>
      </c>
      <c r="D655" s="23" cm="1">
        <f t="array" ref="D655">SUM(IF((LEFT('2-1 采购订单物料明细表报表导出'!$K:$K,7)=D$1)*('2-1 采购订单物料明细表报表导出'!$D:$D=$A655),'2-1 采购订单物料明细表报表导出'!$H:$H,0))</f>
        <v>0</v>
      </c>
      <c r="E655" s="23" cm="1">
        <f t="array" ref="E655">SUM(IF((LEFT('2-1 采购订单物料明细表报表导出'!$K:$K,7)=E$1)*('2-1 采购订单物料明细表报表导出'!$D:$D=$A655),'2-1 采购订单物料明细表报表导出'!$H:$H,0))</f>
        <v>0</v>
      </c>
      <c r="F655" s="23" cm="1">
        <f t="array" ref="F655">SUM(IF((LEFT('2-1 采购订单物料明细表报表导出'!$K:$K,7)=F$1)*('2-1 采购订单物料明细表报表导出'!$D:$D=$A655),'2-1 采购订单物料明细表报表导出'!$H:$H,0))</f>
        <v>0</v>
      </c>
      <c r="G655" s="23" cm="1">
        <f t="array" ref="G655">SUM(IF((LEFT('2-1 采购订单物料明细表报表导出'!$K:$K,7)=G$1)*('2-1 采购订单物料明细表报表导出'!$D:$D=$A655),'2-1 采购订单物料明细表报表导出'!$H:$H,0))</f>
        <v>0</v>
      </c>
      <c r="H655" s="23" cm="1">
        <f t="array" ref="H655">SUM(IF((LEFT('2-1 采购订单物料明细表报表导出'!$K:$K,7)=H$1)*('2-1 采购订单物料明细表报表导出'!$D:$D=$A655),'2-1 采购订单物料明细表报表导出'!$H:$H,0))</f>
        <v>0</v>
      </c>
      <c r="I655" s="23" cm="1">
        <f t="array" ref="I655">SUM(IF((LEFT('2-1 采购订单物料明细表报表导出'!$K:$K,7)=I$1)*('2-1 采购订单物料明细表报表导出'!$D:$D=$A655),'2-1 采购订单物料明细表报表导出'!$H:$H,0))</f>
        <v>0</v>
      </c>
      <c r="J655" s="23" cm="1">
        <f t="array" ref="J655">SUM(IF((LEFT('2-1 采购订单物料明细表报表导出'!$K:$K,7)=J$1)*('2-1 采购订单物料明细表报表导出'!$D:$D=$A655),'2-1 采购订单物料明细表报表导出'!$H:$H,0))</f>
        <v>0</v>
      </c>
      <c r="K655" s="23" cm="1">
        <f t="array" ref="K655">SUM(IF((LEFT('2-1 采购订单物料明细表报表导出'!$K:$K,7)=K$1)*('2-1 采购订单物料明细表报表导出'!$D:$D=$A655),'2-1 采购订单物料明细表报表导出'!$H:$H,0))</f>
        <v>0</v>
      </c>
      <c r="L655" s="23" cm="1">
        <f t="array" ref="L655">SUM(IF((LEFT('2-1 采购订单物料明细表报表导出'!$K:$K,7)=L$1)*('2-1 采购订单物料明细表报表导出'!$D:$D=$A655),'2-1 采购订单物料明细表报表导出'!$H:$H,0))</f>
        <v>0</v>
      </c>
      <c r="M655" s="23" cm="1">
        <f t="array" ref="M655">SUM(IF((LEFT('2-1 采购订单物料明细表报表导出'!$K:$K,7)=M$1)*('2-1 采购订单物料明细表报表导出'!$D:$D=$A655),'2-1 采购订单物料明细表报表导出'!$H:$H,0))</f>
        <v>0</v>
      </c>
      <c r="N655" s="23" cm="1">
        <f t="array" ref="N655">SUM(IF((LEFT('2-1 采购订单物料明细表报表导出'!$K:$K,7)=N$1)*('2-1 采购订单物料明细表报表导出'!$D:$D=$A655),'2-1 采购订单物料明细表报表导出'!$H:$H,0))</f>
        <v>0</v>
      </c>
      <c r="O655" s="23" cm="1">
        <f t="array" ref="O655">SUM(IF((LEFT('2-1 采购订单物料明细表报表导出'!$K:$K,7)=O$1)*('2-1 采购订单物料明细表报表导出'!$D:$D=$A655),'2-1 采购订单物料明细表报表导出'!$H:$H,0))</f>
        <v>0</v>
      </c>
    </row>
    <row r="656" ht="29" spans="1:15">
      <c r="A656" s="28" t="s">
        <v>3964</v>
      </c>
      <c r="B656" s="26" t="s">
        <v>1792</v>
      </c>
      <c r="C656" s="27" t="s">
        <v>1793</v>
      </c>
      <c r="D656" s="23" cm="1">
        <f t="array" ref="D656">SUM(IF((LEFT('2-1 采购订单物料明细表报表导出'!$K:$K,7)=D$1)*('2-1 采购订单物料明细表报表导出'!$D:$D=$A656),'2-1 采购订单物料明细表报表导出'!$H:$H,0))</f>
        <v>0</v>
      </c>
      <c r="E656" s="23" cm="1">
        <f t="array" ref="E656">SUM(IF((LEFT('2-1 采购订单物料明细表报表导出'!$K:$K,7)=E$1)*('2-1 采购订单物料明细表报表导出'!$D:$D=$A656),'2-1 采购订单物料明细表报表导出'!$H:$H,0))</f>
        <v>0</v>
      </c>
      <c r="F656" s="23" cm="1">
        <f t="array" ref="F656">SUM(IF((LEFT('2-1 采购订单物料明细表报表导出'!$K:$K,7)=F$1)*('2-1 采购订单物料明细表报表导出'!$D:$D=$A656),'2-1 采购订单物料明细表报表导出'!$H:$H,0))</f>
        <v>0</v>
      </c>
      <c r="G656" s="23" cm="1">
        <f t="array" ref="G656">SUM(IF((LEFT('2-1 采购订单物料明细表报表导出'!$K:$K,7)=G$1)*('2-1 采购订单物料明细表报表导出'!$D:$D=$A656),'2-1 采购订单物料明细表报表导出'!$H:$H,0))</f>
        <v>0</v>
      </c>
      <c r="H656" s="23" cm="1">
        <f t="array" ref="H656">SUM(IF((LEFT('2-1 采购订单物料明细表报表导出'!$K:$K,7)=H$1)*('2-1 采购订单物料明细表报表导出'!$D:$D=$A656),'2-1 采购订单物料明细表报表导出'!$H:$H,0))</f>
        <v>0</v>
      </c>
      <c r="I656" s="23" cm="1">
        <f t="array" ref="I656">SUM(IF((LEFT('2-1 采购订单物料明细表报表导出'!$K:$K,7)=I$1)*('2-1 采购订单物料明细表报表导出'!$D:$D=$A656),'2-1 采购订单物料明细表报表导出'!$H:$H,0))</f>
        <v>0</v>
      </c>
      <c r="J656" s="23" cm="1">
        <f t="array" ref="J656">SUM(IF((LEFT('2-1 采购订单物料明细表报表导出'!$K:$K,7)=J$1)*('2-1 采购订单物料明细表报表导出'!$D:$D=$A656),'2-1 采购订单物料明细表报表导出'!$H:$H,0))</f>
        <v>0</v>
      </c>
      <c r="K656" s="23" cm="1">
        <f t="array" ref="K656">SUM(IF((LEFT('2-1 采购订单物料明细表报表导出'!$K:$K,7)=K$1)*('2-1 采购订单物料明细表报表导出'!$D:$D=$A656),'2-1 采购订单物料明细表报表导出'!$H:$H,0))</f>
        <v>0</v>
      </c>
      <c r="L656" s="23" cm="1">
        <f t="array" ref="L656">SUM(IF((LEFT('2-1 采购订单物料明细表报表导出'!$K:$K,7)=L$1)*('2-1 采购订单物料明细表报表导出'!$D:$D=$A656),'2-1 采购订单物料明细表报表导出'!$H:$H,0))</f>
        <v>0</v>
      </c>
      <c r="M656" s="23" cm="1">
        <f t="array" ref="M656">SUM(IF((LEFT('2-1 采购订单物料明细表报表导出'!$K:$K,7)=M$1)*('2-1 采购订单物料明细表报表导出'!$D:$D=$A656),'2-1 采购订单物料明细表报表导出'!$H:$H,0))</f>
        <v>0</v>
      </c>
      <c r="N656" s="23" cm="1">
        <f t="array" ref="N656">SUM(IF((LEFT('2-1 采购订单物料明细表报表导出'!$K:$K,7)=N$1)*('2-1 采购订单物料明细表报表导出'!$D:$D=$A656),'2-1 采购订单物料明细表报表导出'!$H:$H,0))</f>
        <v>0</v>
      </c>
      <c r="O656" s="23" cm="1">
        <f t="array" ref="O656">SUM(IF((LEFT('2-1 采购订单物料明细表报表导出'!$K:$K,7)=O$1)*('2-1 采购订单物料明细表报表导出'!$D:$D=$A656),'2-1 采购订单物料明细表报表导出'!$H:$H,0))</f>
        <v>0</v>
      </c>
    </row>
    <row r="657" ht="29" spans="1:15">
      <c r="A657" s="28" t="s">
        <v>3965</v>
      </c>
      <c r="B657" s="26" t="s">
        <v>1792</v>
      </c>
      <c r="C657" s="27" t="s">
        <v>1793</v>
      </c>
      <c r="D657" s="23" cm="1">
        <f t="array" ref="D657">SUM(IF((LEFT('2-1 采购订单物料明细表报表导出'!$K:$K,7)=D$1)*('2-1 采购订单物料明细表报表导出'!$D:$D=$A657),'2-1 采购订单物料明细表报表导出'!$H:$H,0))</f>
        <v>0</v>
      </c>
      <c r="E657" s="23" cm="1">
        <f t="array" ref="E657">SUM(IF((LEFT('2-1 采购订单物料明细表报表导出'!$K:$K,7)=E$1)*('2-1 采购订单物料明细表报表导出'!$D:$D=$A657),'2-1 采购订单物料明细表报表导出'!$H:$H,0))</f>
        <v>0</v>
      </c>
      <c r="F657" s="23" cm="1">
        <f t="array" ref="F657">SUM(IF((LEFT('2-1 采购订单物料明细表报表导出'!$K:$K,7)=F$1)*('2-1 采购订单物料明细表报表导出'!$D:$D=$A657),'2-1 采购订单物料明细表报表导出'!$H:$H,0))</f>
        <v>0</v>
      </c>
      <c r="G657" s="23" cm="1">
        <f t="array" ref="G657">SUM(IF((LEFT('2-1 采购订单物料明细表报表导出'!$K:$K,7)=G$1)*('2-1 采购订单物料明细表报表导出'!$D:$D=$A657),'2-1 采购订单物料明细表报表导出'!$H:$H,0))</f>
        <v>0</v>
      </c>
      <c r="H657" s="23" cm="1">
        <f t="array" ref="H657">SUM(IF((LEFT('2-1 采购订单物料明细表报表导出'!$K:$K,7)=H$1)*('2-1 采购订单物料明细表报表导出'!$D:$D=$A657),'2-1 采购订单物料明细表报表导出'!$H:$H,0))</f>
        <v>0</v>
      </c>
      <c r="I657" s="23" cm="1">
        <f t="array" ref="I657">SUM(IF((LEFT('2-1 采购订单物料明细表报表导出'!$K:$K,7)=I$1)*('2-1 采购订单物料明细表报表导出'!$D:$D=$A657),'2-1 采购订单物料明细表报表导出'!$H:$H,0))</f>
        <v>0</v>
      </c>
      <c r="J657" s="23" cm="1">
        <f t="array" ref="J657">SUM(IF((LEFT('2-1 采购订单物料明细表报表导出'!$K:$K,7)=J$1)*('2-1 采购订单物料明细表报表导出'!$D:$D=$A657),'2-1 采购订单物料明细表报表导出'!$H:$H,0))</f>
        <v>0</v>
      </c>
      <c r="K657" s="23" cm="1">
        <f t="array" ref="K657">SUM(IF((LEFT('2-1 采购订单物料明细表报表导出'!$K:$K,7)=K$1)*('2-1 采购订单物料明细表报表导出'!$D:$D=$A657),'2-1 采购订单物料明细表报表导出'!$H:$H,0))</f>
        <v>0</v>
      </c>
      <c r="L657" s="23" cm="1">
        <f t="array" ref="L657">SUM(IF((LEFT('2-1 采购订单物料明细表报表导出'!$K:$K,7)=L$1)*('2-1 采购订单物料明细表报表导出'!$D:$D=$A657),'2-1 采购订单物料明细表报表导出'!$H:$H,0))</f>
        <v>0</v>
      </c>
      <c r="M657" s="23" cm="1">
        <f t="array" ref="M657">SUM(IF((LEFT('2-1 采购订单物料明细表报表导出'!$K:$K,7)=M$1)*('2-1 采购订单物料明细表报表导出'!$D:$D=$A657),'2-1 采购订单物料明细表报表导出'!$H:$H,0))</f>
        <v>0</v>
      </c>
      <c r="N657" s="23" cm="1">
        <f t="array" ref="N657">SUM(IF((LEFT('2-1 采购订单物料明细表报表导出'!$K:$K,7)=N$1)*('2-1 采购订单物料明细表报表导出'!$D:$D=$A657),'2-1 采购订单物料明细表报表导出'!$H:$H,0))</f>
        <v>0</v>
      </c>
      <c r="O657" s="23" cm="1">
        <f t="array" ref="O657">SUM(IF((LEFT('2-1 采购订单物料明细表报表导出'!$K:$K,7)=O$1)*('2-1 采购订单物料明细表报表导出'!$D:$D=$A657),'2-1 采购订单物料明细表报表导出'!$H:$H,0))</f>
        <v>0</v>
      </c>
    </row>
    <row r="658" ht="29" spans="1:15">
      <c r="A658" s="28" t="s">
        <v>3966</v>
      </c>
      <c r="B658" s="26" t="s">
        <v>1792</v>
      </c>
      <c r="C658" s="27" t="s">
        <v>1793</v>
      </c>
      <c r="D658" s="23" cm="1">
        <f t="array" ref="D658">SUM(IF((LEFT('2-1 采购订单物料明细表报表导出'!$K:$K,7)=D$1)*('2-1 采购订单物料明细表报表导出'!$D:$D=$A658),'2-1 采购订单物料明细表报表导出'!$H:$H,0))</f>
        <v>0</v>
      </c>
      <c r="E658" s="23" cm="1">
        <f t="array" ref="E658">SUM(IF((LEFT('2-1 采购订单物料明细表报表导出'!$K:$K,7)=E$1)*('2-1 采购订单物料明细表报表导出'!$D:$D=$A658),'2-1 采购订单物料明细表报表导出'!$H:$H,0))</f>
        <v>0</v>
      </c>
      <c r="F658" s="23" cm="1">
        <f t="array" ref="F658">SUM(IF((LEFT('2-1 采购订单物料明细表报表导出'!$K:$K,7)=F$1)*('2-1 采购订单物料明细表报表导出'!$D:$D=$A658),'2-1 采购订单物料明细表报表导出'!$H:$H,0))</f>
        <v>0</v>
      </c>
      <c r="G658" s="23" cm="1">
        <f t="array" ref="G658">SUM(IF((LEFT('2-1 采购订单物料明细表报表导出'!$K:$K,7)=G$1)*('2-1 采购订单物料明细表报表导出'!$D:$D=$A658),'2-1 采购订单物料明细表报表导出'!$H:$H,0))</f>
        <v>0</v>
      </c>
      <c r="H658" s="23" cm="1">
        <f t="array" ref="H658">SUM(IF((LEFT('2-1 采购订单物料明细表报表导出'!$K:$K,7)=H$1)*('2-1 采购订单物料明细表报表导出'!$D:$D=$A658),'2-1 采购订单物料明细表报表导出'!$H:$H,0))</f>
        <v>0</v>
      </c>
      <c r="I658" s="23" cm="1">
        <f t="array" ref="I658">SUM(IF((LEFT('2-1 采购订单物料明细表报表导出'!$K:$K,7)=I$1)*('2-1 采购订单物料明细表报表导出'!$D:$D=$A658),'2-1 采购订单物料明细表报表导出'!$H:$H,0))</f>
        <v>0</v>
      </c>
      <c r="J658" s="23" cm="1">
        <f t="array" ref="J658">SUM(IF((LEFT('2-1 采购订单物料明细表报表导出'!$K:$K,7)=J$1)*('2-1 采购订单物料明细表报表导出'!$D:$D=$A658),'2-1 采购订单物料明细表报表导出'!$H:$H,0))</f>
        <v>0</v>
      </c>
      <c r="K658" s="23" cm="1">
        <f t="array" ref="K658">SUM(IF((LEFT('2-1 采购订单物料明细表报表导出'!$K:$K,7)=K$1)*('2-1 采购订单物料明细表报表导出'!$D:$D=$A658),'2-1 采购订单物料明细表报表导出'!$H:$H,0))</f>
        <v>0</v>
      </c>
      <c r="L658" s="23" cm="1">
        <f t="array" ref="L658">SUM(IF((LEFT('2-1 采购订单物料明细表报表导出'!$K:$K,7)=L$1)*('2-1 采购订单物料明细表报表导出'!$D:$D=$A658),'2-1 采购订单物料明细表报表导出'!$H:$H,0))</f>
        <v>0</v>
      </c>
      <c r="M658" s="23" cm="1">
        <f t="array" ref="M658">SUM(IF((LEFT('2-1 采购订单物料明细表报表导出'!$K:$K,7)=M$1)*('2-1 采购订单物料明细表报表导出'!$D:$D=$A658),'2-1 采购订单物料明细表报表导出'!$H:$H,0))</f>
        <v>0</v>
      </c>
      <c r="N658" s="23" cm="1">
        <f t="array" ref="N658">SUM(IF((LEFT('2-1 采购订单物料明细表报表导出'!$K:$K,7)=N$1)*('2-1 采购订单物料明细表报表导出'!$D:$D=$A658),'2-1 采购订单物料明细表报表导出'!$H:$H,0))</f>
        <v>0</v>
      </c>
      <c r="O658" s="23" cm="1">
        <f t="array" ref="O658">SUM(IF((LEFT('2-1 采购订单物料明细表报表导出'!$K:$K,7)=O$1)*('2-1 采购订单物料明细表报表导出'!$D:$D=$A658),'2-1 采购订单物料明细表报表导出'!$H:$H,0))</f>
        <v>0</v>
      </c>
    </row>
    <row r="659" ht="29" spans="1:15">
      <c r="A659" s="28" t="s">
        <v>3967</v>
      </c>
      <c r="B659" s="26" t="s">
        <v>1792</v>
      </c>
      <c r="C659" s="27" t="s">
        <v>1793</v>
      </c>
      <c r="D659" s="23" cm="1">
        <f t="array" ref="D659">SUM(IF((LEFT('2-1 采购订单物料明细表报表导出'!$K:$K,7)=D$1)*('2-1 采购订单物料明细表报表导出'!$D:$D=$A659),'2-1 采购订单物料明细表报表导出'!$H:$H,0))</f>
        <v>0</v>
      </c>
      <c r="E659" s="23" cm="1">
        <f t="array" ref="E659">SUM(IF((LEFT('2-1 采购订单物料明细表报表导出'!$K:$K,7)=E$1)*('2-1 采购订单物料明细表报表导出'!$D:$D=$A659),'2-1 采购订单物料明细表报表导出'!$H:$H,0))</f>
        <v>0</v>
      </c>
      <c r="F659" s="23" cm="1">
        <f t="array" ref="F659">SUM(IF((LEFT('2-1 采购订单物料明细表报表导出'!$K:$K,7)=F$1)*('2-1 采购订单物料明细表报表导出'!$D:$D=$A659),'2-1 采购订单物料明细表报表导出'!$H:$H,0))</f>
        <v>0</v>
      </c>
      <c r="G659" s="23" cm="1">
        <f t="array" ref="G659">SUM(IF((LEFT('2-1 采购订单物料明细表报表导出'!$K:$K,7)=G$1)*('2-1 采购订单物料明细表报表导出'!$D:$D=$A659),'2-1 采购订单物料明细表报表导出'!$H:$H,0))</f>
        <v>0</v>
      </c>
      <c r="H659" s="23" cm="1">
        <f t="array" ref="H659">SUM(IF((LEFT('2-1 采购订单物料明细表报表导出'!$K:$K,7)=H$1)*('2-1 采购订单物料明细表报表导出'!$D:$D=$A659),'2-1 采购订单物料明细表报表导出'!$H:$H,0))</f>
        <v>0</v>
      </c>
      <c r="I659" s="23" cm="1">
        <f t="array" ref="I659">SUM(IF((LEFT('2-1 采购订单物料明细表报表导出'!$K:$K,7)=I$1)*('2-1 采购订单物料明细表报表导出'!$D:$D=$A659),'2-1 采购订单物料明细表报表导出'!$H:$H,0))</f>
        <v>0</v>
      </c>
      <c r="J659" s="23" cm="1">
        <f t="array" ref="J659">SUM(IF((LEFT('2-1 采购订单物料明细表报表导出'!$K:$K,7)=J$1)*('2-1 采购订单物料明细表报表导出'!$D:$D=$A659),'2-1 采购订单物料明细表报表导出'!$H:$H,0))</f>
        <v>0</v>
      </c>
      <c r="K659" s="23" cm="1">
        <f t="array" ref="K659">SUM(IF((LEFT('2-1 采购订单物料明细表报表导出'!$K:$K,7)=K$1)*('2-1 采购订单物料明细表报表导出'!$D:$D=$A659),'2-1 采购订单物料明细表报表导出'!$H:$H,0))</f>
        <v>0</v>
      </c>
      <c r="L659" s="23" cm="1">
        <f t="array" ref="L659">SUM(IF((LEFT('2-1 采购订单物料明细表报表导出'!$K:$K,7)=L$1)*('2-1 采购订单物料明细表报表导出'!$D:$D=$A659),'2-1 采购订单物料明细表报表导出'!$H:$H,0))</f>
        <v>0</v>
      </c>
      <c r="M659" s="23" cm="1">
        <f t="array" ref="M659">SUM(IF((LEFT('2-1 采购订单物料明细表报表导出'!$K:$K,7)=M$1)*('2-1 采购订单物料明细表报表导出'!$D:$D=$A659),'2-1 采购订单物料明细表报表导出'!$H:$H,0))</f>
        <v>0</v>
      </c>
      <c r="N659" s="23" cm="1">
        <f t="array" ref="N659">SUM(IF((LEFT('2-1 采购订单物料明细表报表导出'!$K:$K,7)=N$1)*('2-1 采购订单物料明细表报表导出'!$D:$D=$A659),'2-1 采购订单物料明细表报表导出'!$H:$H,0))</f>
        <v>0</v>
      </c>
      <c r="O659" s="23" cm="1">
        <f t="array" ref="O659">SUM(IF((LEFT('2-1 采购订单物料明细表报表导出'!$K:$K,7)=O$1)*('2-1 采购订单物料明细表报表导出'!$D:$D=$A659),'2-1 采购订单物料明细表报表导出'!$H:$H,0))</f>
        <v>0</v>
      </c>
    </row>
    <row r="660" ht="29" spans="1:15">
      <c r="A660" s="20" t="s">
        <v>3968</v>
      </c>
      <c r="B660" s="26" t="s">
        <v>1792</v>
      </c>
      <c r="C660" s="27" t="s">
        <v>1793</v>
      </c>
      <c r="D660" s="23" cm="1">
        <f t="array" ref="D660">SUM(IF((LEFT('2-1 采购订单物料明细表报表导出'!$K:$K,7)=D$1)*('2-1 采购订单物料明细表报表导出'!$D:$D=$A660),'2-1 采购订单物料明细表报表导出'!$H:$H,0))</f>
        <v>0</v>
      </c>
      <c r="E660" s="23" cm="1">
        <f t="array" ref="E660">SUM(IF((LEFT('2-1 采购订单物料明细表报表导出'!$K:$K,7)=E$1)*('2-1 采购订单物料明细表报表导出'!$D:$D=$A660),'2-1 采购订单物料明细表报表导出'!$H:$H,0))</f>
        <v>0</v>
      </c>
      <c r="F660" s="23" cm="1">
        <f t="array" ref="F660">SUM(IF((LEFT('2-1 采购订单物料明细表报表导出'!$K:$K,7)=F$1)*('2-1 采购订单物料明细表报表导出'!$D:$D=$A660),'2-1 采购订单物料明细表报表导出'!$H:$H,0))</f>
        <v>0</v>
      </c>
      <c r="G660" s="23" cm="1">
        <f t="array" ref="G660">SUM(IF((LEFT('2-1 采购订单物料明细表报表导出'!$K:$K,7)=G$1)*('2-1 采购订单物料明细表报表导出'!$D:$D=$A660),'2-1 采购订单物料明细表报表导出'!$H:$H,0))</f>
        <v>0</v>
      </c>
      <c r="H660" s="23" cm="1">
        <f t="array" ref="H660">SUM(IF((LEFT('2-1 采购订单物料明细表报表导出'!$K:$K,7)=H$1)*('2-1 采购订单物料明细表报表导出'!$D:$D=$A660),'2-1 采购订单物料明细表报表导出'!$H:$H,0))</f>
        <v>0</v>
      </c>
      <c r="I660" s="23" cm="1">
        <f t="array" ref="I660">SUM(IF((LEFT('2-1 采购订单物料明细表报表导出'!$K:$K,7)=I$1)*('2-1 采购订单物料明细表报表导出'!$D:$D=$A660),'2-1 采购订单物料明细表报表导出'!$H:$H,0))</f>
        <v>0</v>
      </c>
      <c r="J660" s="23" cm="1">
        <f t="array" ref="J660">SUM(IF((LEFT('2-1 采购订单物料明细表报表导出'!$K:$K,7)=J$1)*('2-1 采购订单物料明细表报表导出'!$D:$D=$A660),'2-1 采购订单物料明细表报表导出'!$H:$H,0))</f>
        <v>0</v>
      </c>
      <c r="K660" s="23" cm="1">
        <f t="array" ref="K660">SUM(IF((LEFT('2-1 采购订单物料明细表报表导出'!$K:$K,7)=K$1)*('2-1 采购订单物料明细表报表导出'!$D:$D=$A660),'2-1 采购订单物料明细表报表导出'!$H:$H,0))</f>
        <v>0</v>
      </c>
      <c r="L660" s="23" cm="1">
        <f t="array" ref="L660">SUM(IF((LEFT('2-1 采购订单物料明细表报表导出'!$K:$K,7)=L$1)*('2-1 采购订单物料明细表报表导出'!$D:$D=$A660),'2-1 采购订单物料明细表报表导出'!$H:$H,0))</f>
        <v>0</v>
      </c>
      <c r="M660" s="23" cm="1">
        <f t="array" ref="M660">SUM(IF((LEFT('2-1 采购订单物料明细表报表导出'!$K:$K,7)=M$1)*('2-1 采购订单物料明细表报表导出'!$D:$D=$A660),'2-1 采购订单物料明细表报表导出'!$H:$H,0))</f>
        <v>0</v>
      </c>
      <c r="N660" s="23" cm="1">
        <f t="array" ref="N660">SUM(IF((LEFT('2-1 采购订单物料明细表报表导出'!$K:$K,7)=N$1)*('2-1 采购订单物料明细表报表导出'!$D:$D=$A660),'2-1 采购订单物料明细表报表导出'!$H:$H,0))</f>
        <v>0</v>
      </c>
      <c r="O660" s="23" cm="1">
        <f t="array" ref="O660">SUM(IF((LEFT('2-1 采购订单物料明细表报表导出'!$K:$K,7)=O$1)*('2-1 采购订单物料明细表报表导出'!$D:$D=$A660),'2-1 采购订单物料明细表报表导出'!$H:$H,0))</f>
        <v>0</v>
      </c>
    </row>
    <row r="661" ht="29" spans="1:15">
      <c r="A661" s="28" t="s">
        <v>3969</v>
      </c>
      <c r="B661" s="26" t="s">
        <v>1792</v>
      </c>
      <c r="C661" s="27" t="s">
        <v>1793</v>
      </c>
      <c r="D661" s="23" cm="1">
        <f t="array" ref="D661">SUM(IF((LEFT('2-1 采购订单物料明细表报表导出'!$K:$K,7)=D$1)*('2-1 采购订单物料明细表报表导出'!$D:$D=$A661),'2-1 采购订单物料明细表报表导出'!$H:$H,0))</f>
        <v>0</v>
      </c>
      <c r="E661" s="23" cm="1">
        <f t="array" ref="E661">SUM(IF((LEFT('2-1 采购订单物料明细表报表导出'!$K:$K,7)=E$1)*('2-1 采购订单物料明细表报表导出'!$D:$D=$A661),'2-1 采购订单物料明细表报表导出'!$H:$H,0))</f>
        <v>0</v>
      </c>
      <c r="F661" s="23" cm="1">
        <f t="array" ref="F661">SUM(IF((LEFT('2-1 采购订单物料明细表报表导出'!$K:$K,7)=F$1)*('2-1 采购订单物料明细表报表导出'!$D:$D=$A661),'2-1 采购订单物料明细表报表导出'!$H:$H,0))</f>
        <v>0</v>
      </c>
      <c r="G661" s="23" cm="1">
        <f t="array" ref="G661">SUM(IF((LEFT('2-1 采购订单物料明细表报表导出'!$K:$K,7)=G$1)*('2-1 采购订单物料明细表报表导出'!$D:$D=$A661),'2-1 采购订单物料明细表报表导出'!$H:$H,0))</f>
        <v>0</v>
      </c>
      <c r="H661" s="23" cm="1">
        <f t="array" ref="H661">SUM(IF((LEFT('2-1 采购订单物料明细表报表导出'!$K:$K,7)=H$1)*('2-1 采购订单物料明细表报表导出'!$D:$D=$A661),'2-1 采购订单物料明细表报表导出'!$H:$H,0))</f>
        <v>0</v>
      </c>
      <c r="I661" s="23" cm="1">
        <f t="array" ref="I661">SUM(IF((LEFT('2-1 采购订单物料明细表报表导出'!$K:$K,7)=I$1)*('2-1 采购订单物料明细表报表导出'!$D:$D=$A661),'2-1 采购订单物料明细表报表导出'!$H:$H,0))</f>
        <v>0</v>
      </c>
      <c r="J661" s="23" cm="1">
        <f t="array" ref="J661">SUM(IF((LEFT('2-1 采购订单物料明细表报表导出'!$K:$K,7)=J$1)*('2-1 采购订单物料明细表报表导出'!$D:$D=$A661),'2-1 采购订单物料明细表报表导出'!$H:$H,0))</f>
        <v>0</v>
      </c>
      <c r="K661" s="23" cm="1">
        <f t="array" ref="K661">SUM(IF((LEFT('2-1 采购订单物料明细表报表导出'!$K:$K,7)=K$1)*('2-1 采购订单物料明细表报表导出'!$D:$D=$A661),'2-1 采购订单物料明细表报表导出'!$H:$H,0))</f>
        <v>0</v>
      </c>
      <c r="L661" s="23" cm="1">
        <f t="array" ref="L661">SUM(IF((LEFT('2-1 采购订单物料明细表报表导出'!$K:$K,7)=L$1)*('2-1 采购订单物料明细表报表导出'!$D:$D=$A661),'2-1 采购订单物料明细表报表导出'!$H:$H,0))</f>
        <v>0</v>
      </c>
      <c r="M661" s="23" cm="1">
        <f t="array" ref="M661">SUM(IF((LEFT('2-1 采购订单物料明细表报表导出'!$K:$K,7)=M$1)*('2-1 采购订单物料明细表报表导出'!$D:$D=$A661),'2-1 采购订单物料明细表报表导出'!$H:$H,0))</f>
        <v>0</v>
      </c>
      <c r="N661" s="23" cm="1">
        <f t="array" ref="N661">SUM(IF((LEFT('2-1 采购订单物料明细表报表导出'!$K:$K,7)=N$1)*('2-1 采购订单物料明细表报表导出'!$D:$D=$A661),'2-1 采购订单物料明细表报表导出'!$H:$H,0))</f>
        <v>0</v>
      </c>
      <c r="O661" s="23" cm="1">
        <f t="array" ref="O661">SUM(IF((LEFT('2-1 采购订单物料明细表报表导出'!$K:$K,7)=O$1)*('2-1 采购订单物料明细表报表导出'!$D:$D=$A661),'2-1 采购订单物料明细表报表导出'!$H:$H,0))</f>
        <v>0</v>
      </c>
    </row>
    <row r="662" ht="29" spans="1:15">
      <c r="A662" s="28" t="s">
        <v>3970</v>
      </c>
      <c r="B662" s="26" t="s">
        <v>1792</v>
      </c>
      <c r="C662" s="27" t="s">
        <v>1793</v>
      </c>
      <c r="D662" s="23" cm="1">
        <f t="array" ref="D662">SUM(IF((LEFT('2-1 采购订单物料明细表报表导出'!$K:$K,7)=D$1)*('2-1 采购订单物料明细表报表导出'!$D:$D=$A662),'2-1 采购订单物料明细表报表导出'!$H:$H,0))</f>
        <v>0</v>
      </c>
      <c r="E662" s="23" cm="1">
        <f t="array" ref="E662">SUM(IF((LEFT('2-1 采购订单物料明细表报表导出'!$K:$K,7)=E$1)*('2-1 采购订单物料明细表报表导出'!$D:$D=$A662),'2-1 采购订单物料明细表报表导出'!$H:$H,0))</f>
        <v>0</v>
      </c>
      <c r="F662" s="23" cm="1">
        <f t="array" ref="F662">SUM(IF((LEFT('2-1 采购订单物料明细表报表导出'!$K:$K,7)=F$1)*('2-1 采购订单物料明细表报表导出'!$D:$D=$A662),'2-1 采购订单物料明细表报表导出'!$H:$H,0))</f>
        <v>0</v>
      </c>
      <c r="G662" s="23" cm="1">
        <f t="array" ref="G662">SUM(IF((LEFT('2-1 采购订单物料明细表报表导出'!$K:$K,7)=G$1)*('2-1 采购订单物料明细表报表导出'!$D:$D=$A662),'2-1 采购订单物料明细表报表导出'!$H:$H,0))</f>
        <v>0</v>
      </c>
      <c r="H662" s="23" cm="1">
        <f t="array" ref="H662">SUM(IF((LEFT('2-1 采购订单物料明细表报表导出'!$K:$K,7)=H$1)*('2-1 采购订单物料明细表报表导出'!$D:$D=$A662),'2-1 采购订单物料明细表报表导出'!$H:$H,0))</f>
        <v>0</v>
      </c>
      <c r="I662" s="23" cm="1">
        <f t="array" ref="I662">SUM(IF((LEFT('2-1 采购订单物料明细表报表导出'!$K:$K,7)=I$1)*('2-1 采购订单物料明细表报表导出'!$D:$D=$A662),'2-1 采购订单物料明细表报表导出'!$H:$H,0))</f>
        <v>0</v>
      </c>
      <c r="J662" s="23" cm="1">
        <f t="array" ref="J662">SUM(IF((LEFT('2-1 采购订单物料明细表报表导出'!$K:$K,7)=J$1)*('2-1 采购订单物料明细表报表导出'!$D:$D=$A662),'2-1 采购订单物料明细表报表导出'!$H:$H,0))</f>
        <v>0</v>
      </c>
      <c r="K662" s="23" cm="1">
        <f t="array" ref="K662">SUM(IF((LEFT('2-1 采购订单物料明细表报表导出'!$K:$K,7)=K$1)*('2-1 采购订单物料明细表报表导出'!$D:$D=$A662),'2-1 采购订单物料明细表报表导出'!$H:$H,0))</f>
        <v>0</v>
      </c>
      <c r="L662" s="23" cm="1">
        <f t="array" ref="L662">SUM(IF((LEFT('2-1 采购订单物料明细表报表导出'!$K:$K,7)=L$1)*('2-1 采购订单物料明细表报表导出'!$D:$D=$A662),'2-1 采购订单物料明细表报表导出'!$H:$H,0))</f>
        <v>0</v>
      </c>
      <c r="M662" s="23" cm="1">
        <f t="array" ref="M662">SUM(IF((LEFT('2-1 采购订单物料明细表报表导出'!$K:$K,7)=M$1)*('2-1 采购订单物料明细表报表导出'!$D:$D=$A662),'2-1 采购订单物料明细表报表导出'!$H:$H,0))</f>
        <v>0</v>
      </c>
      <c r="N662" s="23" cm="1">
        <f t="array" ref="N662">SUM(IF((LEFT('2-1 采购订单物料明细表报表导出'!$K:$K,7)=N$1)*('2-1 采购订单物料明细表报表导出'!$D:$D=$A662),'2-1 采购订单物料明细表报表导出'!$H:$H,0))</f>
        <v>0</v>
      </c>
      <c r="O662" s="23" cm="1">
        <f t="array" ref="O662">SUM(IF((LEFT('2-1 采购订单物料明细表报表导出'!$K:$K,7)=O$1)*('2-1 采购订单物料明细表报表导出'!$D:$D=$A662),'2-1 采购订单物料明细表报表导出'!$H:$H,0))</f>
        <v>0</v>
      </c>
    </row>
    <row r="663" ht="29" spans="1:15">
      <c r="A663" s="28" t="s">
        <v>3971</v>
      </c>
      <c r="B663" s="26" t="s">
        <v>1792</v>
      </c>
      <c r="C663" s="27" t="s">
        <v>1793</v>
      </c>
      <c r="D663" s="23" cm="1">
        <f t="array" ref="D663">SUM(IF((LEFT('2-1 采购订单物料明细表报表导出'!$K:$K,7)=D$1)*('2-1 采购订单物料明细表报表导出'!$D:$D=$A663),'2-1 采购订单物料明细表报表导出'!$H:$H,0))</f>
        <v>0</v>
      </c>
      <c r="E663" s="23" cm="1">
        <f t="array" ref="E663">SUM(IF((LEFT('2-1 采购订单物料明细表报表导出'!$K:$K,7)=E$1)*('2-1 采购订单物料明细表报表导出'!$D:$D=$A663),'2-1 采购订单物料明细表报表导出'!$H:$H,0))</f>
        <v>0</v>
      </c>
      <c r="F663" s="23" cm="1">
        <f t="array" ref="F663">SUM(IF((LEFT('2-1 采购订单物料明细表报表导出'!$K:$K,7)=F$1)*('2-1 采购订单物料明细表报表导出'!$D:$D=$A663),'2-1 采购订单物料明细表报表导出'!$H:$H,0))</f>
        <v>0</v>
      </c>
      <c r="G663" s="23" cm="1">
        <f t="array" ref="G663">SUM(IF((LEFT('2-1 采购订单物料明细表报表导出'!$K:$K,7)=G$1)*('2-1 采购订单物料明细表报表导出'!$D:$D=$A663),'2-1 采购订单物料明细表报表导出'!$H:$H,0))</f>
        <v>0</v>
      </c>
      <c r="H663" s="23" cm="1">
        <f t="array" ref="H663">SUM(IF((LEFT('2-1 采购订单物料明细表报表导出'!$K:$K,7)=H$1)*('2-1 采购订单物料明细表报表导出'!$D:$D=$A663),'2-1 采购订单物料明细表报表导出'!$H:$H,0))</f>
        <v>0</v>
      </c>
      <c r="I663" s="23" cm="1">
        <f t="array" ref="I663">SUM(IF((LEFT('2-1 采购订单物料明细表报表导出'!$K:$K,7)=I$1)*('2-1 采购订单物料明细表报表导出'!$D:$D=$A663),'2-1 采购订单物料明细表报表导出'!$H:$H,0))</f>
        <v>0</v>
      </c>
      <c r="J663" s="23" cm="1">
        <f t="array" ref="J663">SUM(IF((LEFT('2-1 采购订单物料明细表报表导出'!$K:$K,7)=J$1)*('2-1 采购订单物料明细表报表导出'!$D:$D=$A663),'2-1 采购订单物料明细表报表导出'!$H:$H,0))</f>
        <v>0</v>
      </c>
      <c r="K663" s="23" cm="1">
        <f t="array" ref="K663">SUM(IF((LEFT('2-1 采购订单物料明细表报表导出'!$K:$K,7)=K$1)*('2-1 采购订单物料明细表报表导出'!$D:$D=$A663),'2-1 采购订单物料明细表报表导出'!$H:$H,0))</f>
        <v>0</v>
      </c>
      <c r="L663" s="23" cm="1">
        <f t="array" ref="L663">SUM(IF((LEFT('2-1 采购订单物料明细表报表导出'!$K:$K,7)=L$1)*('2-1 采购订单物料明细表报表导出'!$D:$D=$A663),'2-1 采购订单物料明细表报表导出'!$H:$H,0))</f>
        <v>0</v>
      </c>
      <c r="M663" s="23" cm="1">
        <f t="array" ref="M663">SUM(IF((LEFT('2-1 采购订单物料明细表报表导出'!$K:$K,7)=M$1)*('2-1 采购订单物料明细表报表导出'!$D:$D=$A663),'2-1 采购订单物料明细表报表导出'!$H:$H,0))</f>
        <v>0</v>
      </c>
      <c r="N663" s="23" cm="1">
        <f t="array" ref="N663">SUM(IF((LEFT('2-1 采购订单物料明细表报表导出'!$K:$K,7)=N$1)*('2-1 采购订单物料明细表报表导出'!$D:$D=$A663),'2-1 采购订单物料明细表报表导出'!$H:$H,0))</f>
        <v>0</v>
      </c>
      <c r="O663" s="23" cm="1">
        <f t="array" ref="O663">SUM(IF((LEFT('2-1 采购订单物料明细表报表导出'!$K:$K,7)=O$1)*('2-1 采购订单物料明细表报表导出'!$D:$D=$A663),'2-1 采购订单物料明细表报表导出'!$H:$H,0))</f>
        <v>0</v>
      </c>
    </row>
    <row r="664" ht="29" spans="1:15">
      <c r="A664" s="20" t="s">
        <v>3972</v>
      </c>
      <c r="B664" s="26" t="s">
        <v>1792</v>
      </c>
      <c r="C664" s="27" t="s">
        <v>1793</v>
      </c>
      <c r="D664" s="23" cm="1">
        <f t="array" ref="D664">SUM(IF((LEFT('2-1 采购订单物料明细表报表导出'!$K:$K,7)=D$1)*('2-1 采购订单物料明细表报表导出'!$D:$D=$A664),'2-1 采购订单物料明细表报表导出'!$H:$H,0))</f>
        <v>0</v>
      </c>
      <c r="E664" s="23" cm="1">
        <f t="array" ref="E664">SUM(IF((LEFT('2-1 采购订单物料明细表报表导出'!$K:$K,7)=E$1)*('2-1 采购订单物料明细表报表导出'!$D:$D=$A664),'2-1 采购订单物料明细表报表导出'!$H:$H,0))</f>
        <v>0</v>
      </c>
      <c r="F664" s="23" cm="1">
        <f t="array" ref="F664">SUM(IF((LEFT('2-1 采购订单物料明细表报表导出'!$K:$K,7)=F$1)*('2-1 采购订单物料明细表报表导出'!$D:$D=$A664),'2-1 采购订单物料明细表报表导出'!$H:$H,0))</f>
        <v>0</v>
      </c>
      <c r="G664" s="23" cm="1">
        <f t="array" ref="G664">SUM(IF((LEFT('2-1 采购订单物料明细表报表导出'!$K:$K,7)=G$1)*('2-1 采购订单物料明细表报表导出'!$D:$D=$A664),'2-1 采购订单物料明细表报表导出'!$H:$H,0))</f>
        <v>0</v>
      </c>
      <c r="H664" s="23" cm="1">
        <f t="array" ref="H664">SUM(IF((LEFT('2-1 采购订单物料明细表报表导出'!$K:$K,7)=H$1)*('2-1 采购订单物料明细表报表导出'!$D:$D=$A664),'2-1 采购订单物料明细表报表导出'!$H:$H,0))</f>
        <v>0</v>
      </c>
      <c r="I664" s="23" cm="1">
        <f t="array" ref="I664">SUM(IF((LEFT('2-1 采购订单物料明细表报表导出'!$K:$K,7)=I$1)*('2-1 采购订单物料明细表报表导出'!$D:$D=$A664),'2-1 采购订单物料明细表报表导出'!$H:$H,0))</f>
        <v>0</v>
      </c>
      <c r="J664" s="23" cm="1">
        <f t="array" ref="J664">SUM(IF((LEFT('2-1 采购订单物料明细表报表导出'!$K:$K,7)=J$1)*('2-1 采购订单物料明细表报表导出'!$D:$D=$A664),'2-1 采购订单物料明细表报表导出'!$H:$H,0))</f>
        <v>0</v>
      </c>
      <c r="K664" s="23" cm="1">
        <f t="array" ref="K664">SUM(IF((LEFT('2-1 采购订单物料明细表报表导出'!$K:$K,7)=K$1)*('2-1 采购订单物料明细表报表导出'!$D:$D=$A664),'2-1 采购订单物料明细表报表导出'!$H:$H,0))</f>
        <v>0</v>
      </c>
      <c r="L664" s="23" cm="1">
        <f t="array" ref="L664">SUM(IF((LEFT('2-1 采购订单物料明细表报表导出'!$K:$K,7)=L$1)*('2-1 采购订单物料明细表报表导出'!$D:$D=$A664),'2-1 采购订单物料明细表报表导出'!$H:$H,0))</f>
        <v>0</v>
      </c>
      <c r="M664" s="23" cm="1">
        <f t="array" ref="M664">SUM(IF((LEFT('2-1 采购订单物料明细表报表导出'!$K:$K,7)=M$1)*('2-1 采购订单物料明细表报表导出'!$D:$D=$A664),'2-1 采购订单物料明细表报表导出'!$H:$H,0))</f>
        <v>0</v>
      </c>
      <c r="N664" s="23" cm="1">
        <f t="array" ref="N664">SUM(IF((LEFT('2-1 采购订单物料明细表报表导出'!$K:$K,7)=N$1)*('2-1 采购订单物料明细表报表导出'!$D:$D=$A664),'2-1 采购订单物料明细表报表导出'!$H:$H,0))</f>
        <v>0</v>
      </c>
      <c r="O664" s="23" cm="1">
        <f t="array" ref="O664">SUM(IF((LEFT('2-1 采购订单物料明细表报表导出'!$K:$K,7)=O$1)*('2-1 采购订单物料明细表报表导出'!$D:$D=$A664),'2-1 采购订单物料明细表报表导出'!$H:$H,0))</f>
        <v>0</v>
      </c>
    </row>
    <row r="665" ht="29" spans="1:15">
      <c r="A665" s="20" t="s">
        <v>3973</v>
      </c>
      <c r="B665" s="26" t="s">
        <v>1792</v>
      </c>
      <c r="C665" s="27" t="s">
        <v>1793</v>
      </c>
      <c r="D665" s="23" cm="1">
        <f t="array" ref="D665">SUM(IF((LEFT('2-1 采购订单物料明细表报表导出'!$K:$K,7)=D$1)*('2-1 采购订单物料明细表报表导出'!$D:$D=$A665),'2-1 采购订单物料明细表报表导出'!$H:$H,0))</f>
        <v>0</v>
      </c>
      <c r="E665" s="23" cm="1">
        <f t="array" ref="E665">SUM(IF((LEFT('2-1 采购订单物料明细表报表导出'!$K:$K,7)=E$1)*('2-1 采购订单物料明细表报表导出'!$D:$D=$A665),'2-1 采购订单物料明细表报表导出'!$H:$H,0))</f>
        <v>0</v>
      </c>
      <c r="F665" s="23" cm="1">
        <f t="array" ref="F665">SUM(IF((LEFT('2-1 采购订单物料明细表报表导出'!$K:$K,7)=F$1)*('2-1 采购订单物料明细表报表导出'!$D:$D=$A665),'2-1 采购订单物料明细表报表导出'!$H:$H,0))</f>
        <v>0</v>
      </c>
      <c r="G665" s="23" cm="1">
        <f t="array" ref="G665">SUM(IF((LEFT('2-1 采购订单物料明细表报表导出'!$K:$K,7)=G$1)*('2-1 采购订单物料明细表报表导出'!$D:$D=$A665),'2-1 采购订单物料明细表报表导出'!$H:$H,0))</f>
        <v>0</v>
      </c>
      <c r="H665" s="23" cm="1">
        <f t="array" ref="H665">SUM(IF((LEFT('2-1 采购订单物料明细表报表导出'!$K:$K,7)=H$1)*('2-1 采购订单物料明细表报表导出'!$D:$D=$A665),'2-1 采购订单物料明细表报表导出'!$H:$H,0))</f>
        <v>0</v>
      </c>
      <c r="I665" s="23" cm="1">
        <f t="array" ref="I665">SUM(IF((LEFT('2-1 采购订单物料明细表报表导出'!$K:$K,7)=I$1)*('2-1 采购订单物料明细表报表导出'!$D:$D=$A665),'2-1 采购订单物料明细表报表导出'!$H:$H,0))</f>
        <v>0</v>
      </c>
      <c r="J665" s="23" cm="1">
        <f t="array" ref="J665">SUM(IF((LEFT('2-1 采购订单物料明细表报表导出'!$K:$K,7)=J$1)*('2-1 采购订单物料明细表报表导出'!$D:$D=$A665),'2-1 采购订单物料明细表报表导出'!$H:$H,0))</f>
        <v>0</v>
      </c>
      <c r="K665" s="23" cm="1">
        <f t="array" ref="K665">SUM(IF((LEFT('2-1 采购订单物料明细表报表导出'!$K:$K,7)=K$1)*('2-1 采购订单物料明细表报表导出'!$D:$D=$A665),'2-1 采购订单物料明细表报表导出'!$H:$H,0))</f>
        <v>0</v>
      </c>
      <c r="L665" s="23" cm="1">
        <f t="array" ref="L665">SUM(IF((LEFT('2-1 采购订单物料明细表报表导出'!$K:$K,7)=L$1)*('2-1 采购订单物料明细表报表导出'!$D:$D=$A665),'2-1 采购订单物料明细表报表导出'!$H:$H,0))</f>
        <v>0</v>
      </c>
      <c r="M665" s="23" cm="1">
        <f t="array" ref="M665">SUM(IF((LEFT('2-1 采购订单物料明细表报表导出'!$K:$K,7)=M$1)*('2-1 采购订单物料明细表报表导出'!$D:$D=$A665),'2-1 采购订单物料明细表报表导出'!$H:$H,0))</f>
        <v>0</v>
      </c>
      <c r="N665" s="23" cm="1">
        <f t="array" ref="N665">SUM(IF((LEFT('2-1 采购订单物料明细表报表导出'!$K:$K,7)=N$1)*('2-1 采购订单物料明细表报表导出'!$D:$D=$A665),'2-1 采购订单物料明细表报表导出'!$H:$H,0))</f>
        <v>0</v>
      </c>
      <c r="O665" s="23" cm="1">
        <f t="array" ref="O665">SUM(IF((LEFT('2-1 采购订单物料明细表报表导出'!$K:$K,7)=O$1)*('2-1 采购订单物料明细表报表导出'!$D:$D=$A665),'2-1 采购订单物料明细表报表导出'!$H:$H,0))</f>
        <v>0</v>
      </c>
    </row>
    <row r="666" ht="29" spans="1:15">
      <c r="A666" s="28" t="s">
        <v>3974</v>
      </c>
      <c r="B666" s="26" t="s">
        <v>1792</v>
      </c>
      <c r="C666" s="27" t="s">
        <v>1793</v>
      </c>
      <c r="D666" s="23" cm="1">
        <f t="array" ref="D666">SUM(IF((LEFT('2-1 采购订单物料明细表报表导出'!$K:$K,7)=D$1)*('2-1 采购订单物料明细表报表导出'!$D:$D=$A666),'2-1 采购订单物料明细表报表导出'!$H:$H,0))</f>
        <v>0</v>
      </c>
      <c r="E666" s="23" cm="1">
        <f t="array" ref="E666">SUM(IF((LEFT('2-1 采购订单物料明细表报表导出'!$K:$K,7)=E$1)*('2-1 采购订单物料明细表报表导出'!$D:$D=$A666),'2-1 采购订单物料明细表报表导出'!$H:$H,0))</f>
        <v>0</v>
      </c>
      <c r="F666" s="23" cm="1">
        <f t="array" ref="F666">SUM(IF((LEFT('2-1 采购订单物料明细表报表导出'!$K:$K,7)=F$1)*('2-1 采购订单物料明细表报表导出'!$D:$D=$A666),'2-1 采购订单物料明细表报表导出'!$H:$H,0))</f>
        <v>0</v>
      </c>
      <c r="G666" s="23" cm="1">
        <f t="array" ref="G666">SUM(IF((LEFT('2-1 采购订单物料明细表报表导出'!$K:$K,7)=G$1)*('2-1 采购订单物料明细表报表导出'!$D:$D=$A666),'2-1 采购订单物料明细表报表导出'!$H:$H,0))</f>
        <v>0</v>
      </c>
      <c r="H666" s="23" cm="1">
        <f t="array" ref="H666">SUM(IF((LEFT('2-1 采购订单物料明细表报表导出'!$K:$K,7)=H$1)*('2-1 采购订单物料明细表报表导出'!$D:$D=$A666),'2-1 采购订单物料明细表报表导出'!$H:$H,0))</f>
        <v>0</v>
      </c>
      <c r="I666" s="23" cm="1">
        <f t="array" ref="I666">SUM(IF((LEFT('2-1 采购订单物料明细表报表导出'!$K:$K,7)=I$1)*('2-1 采购订单物料明细表报表导出'!$D:$D=$A666),'2-1 采购订单物料明细表报表导出'!$H:$H,0))</f>
        <v>0</v>
      </c>
      <c r="J666" s="23" cm="1">
        <f t="array" ref="J666">SUM(IF((LEFT('2-1 采购订单物料明细表报表导出'!$K:$K,7)=J$1)*('2-1 采购订单物料明细表报表导出'!$D:$D=$A666),'2-1 采购订单物料明细表报表导出'!$H:$H,0))</f>
        <v>0</v>
      </c>
      <c r="K666" s="23" cm="1">
        <f t="array" ref="K666">SUM(IF((LEFT('2-1 采购订单物料明细表报表导出'!$K:$K,7)=K$1)*('2-1 采购订单物料明细表报表导出'!$D:$D=$A666),'2-1 采购订单物料明细表报表导出'!$H:$H,0))</f>
        <v>0</v>
      </c>
      <c r="L666" s="23" cm="1">
        <f t="array" ref="L666">SUM(IF((LEFT('2-1 采购订单物料明细表报表导出'!$K:$K,7)=L$1)*('2-1 采购订单物料明细表报表导出'!$D:$D=$A666),'2-1 采购订单物料明细表报表导出'!$H:$H,0))</f>
        <v>0</v>
      </c>
      <c r="M666" s="23" cm="1">
        <f t="array" ref="M666">SUM(IF((LEFT('2-1 采购订单物料明细表报表导出'!$K:$K,7)=M$1)*('2-1 采购订单物料明细表报表导出'!$D:$D=$A666),'2-1 采购订单物料明细表报表导出'!$H:$H,0))</f>
        <v>0</v>
      </c>
      <c r="N666" s="23" cm="1">
        <f t="array" ref="N666">SUM(IF((LEFT('2-1 采购订单物料明细表报表导出'!$K:$K,7)=N$1)*('2-1 采购订单物料明细表报表导出'!$D:$D=$A666),'2-1 采购订单物料明细表报表导出'!$H:$H,0))</f>
        <v>0</v>
      </c>
      <c r="O666" s="23" cm="1">
        <f t="array" ref="O666">SUM(IF((LEFT('2-1 采购订单物料明细表报表导出'!$K:$K,7)=O$1)*('2-1 采购订单物料明细表报表导出'!$D:$D=$A666),'2-1 采购订单物料明细表报表导出'!$H:$H,0))</f>
        <v>0</v>
      </c>
    </row>
    <row r="667" ht="29" spans="1:15">
      <c r="A667" s="28" t="s">
        <v>3975</v>
      </c>
      <c r="B667" s="26" t="s">
        <v>1792</v>
      </c>
      <c r="C667" s="27" t="s">
        <v>1793</v>
      </c>
      <c r="D667" s="23" cm="1">
        <f t="array" ref="D667">SUM(IF((LEFT('2-1 采购订单物料明细表报表导出'!$K:$K,7)=D$1)*('2-1 采购订单物料明细表报表导出'!$D:$D=$A667),'2-1 采购订单物料明细表报表导出'!$H:$H,0))</f>
        <v>0</v>
      </c>
      <c r="E667" s="23" cm="1">
        <f t="array" ref="E667">SUM(IF((LEFT('2-1 采购订单物料明细表报表导出'!$K:$K,7)=E$1)*('2-1 采购订单物料明细表报表导出'!$D:$D=$A667),'2-1 采购订单物料明细表报表导出'!$H:$H,0))</f>
        <v>0</v>
      </c>
      <c r="F667" s="23" cm="1">
        <f t="array" ref="F667">SUM(IF((LEFT('2-1 采购订单物料明细表报表导出'!$K:$K,7)=F$1)*('2-1 采购订单物料明细表报表导出'!$D:$D=$A667),'2-1 采购订单物料明细表报表导出'!$H:$H,0))</f>
        <v>0</v>
      </c>
      <c r="G667" s="23" cm="1">
        <f t="array" ref="G667">SUM(IF((LEFT('2-1 采购订单物料明细表报表导出'!$K:$K,7)=G$1)*('2-1 采购订单物料明细表报表导出'!$D:$D=$A667),'2-1 采购订单物料明细表报表导出'!$H:$H,0))</f>
        <v>0</v>
      </c>
      <c r="H667" s="23" cm="1">
        <f t="array" ref="H667">SUM(IF((LEFT('2-1 采购订单物料明细表报表导出'!$K:$K,7)=H$1)*('2-1 采购订单物料明细表报表导出'!$D:$D=$A667),'2-1 采购订单物料明细表报表导出'!$H:$H,0))</f>
        <v>0</v>
      </c>
      <c r="I667" s="23" cm="1">
        <f t="array" ref="I667">SUM(IF((LEFT('2-1 采购订单物料明细表报表导出'!$K:$K,7)=I$1)*('2-1 采购订单物料明细表报表导出'!$D:$D=$A667),'2-1 采购订单物料明细表报表导出'!$H:$H,0))</f>
        <v>0</v>
      </c>
      <c r="J667" s="23" cm="1">
        <f t="array" ref="J667">SUM(IF((LEFT('2-1 采购订单物料明细表报表导出'!$K:$K,7)=J$1)*('2-1 采购订单物料明细表报表导出'!$D:$D=$A667),'2-1 采购订单物料明细表报表导出'!$H:$H,0))</f>
        <v>0</v>
      </c>
      <c r="K667" s="23" cm="1">
        <f t="array" ref="K667">SUM(IF((LEFT('2-1 采购订单物料明细表报表导出'!$K:$K,7)=K$1)*('2-1 采购订单物料明细表报表导出'!$D:$D=$A667),'2-1 采购订单物料明细表报表导出'!$H:$H,0))</f>
        <v>0</v>
      </c>
      <c r="L667" s="23" cm="1">
        <f t="array" ref="L667">SUM(IF((LEFT('2-1 采购订单物料明细表报表导出'!$K:$K,7)=L$1)*('2-1 采购订单物料明细表报表导出'!$D:$D=$A667),'2-1 采购订单物料明细表报表导出'!$H:$H,0))</f>
        <v>0</v>
      </c>
      <c r="M667" s="23" cm="1">
        <f t="array" ref="M667">SUM(IF((LEFT('2-1 采购订单物料明细表报表导出'!$K:$K,7)=M$1)*('2-1 采购订单物料明细表报表导出'!$D:$D=$A667),'2-1 采购订单物料明细表报表导出'!$H:$H,0))</f>
        <v>0</v>
      </c>
      <c r="N667" s="23" cm="1">
        <f t="array" ref="N667">SUM(IF((LEFT('2-1 采购订单物料明细表报表导出'!$K:$K,7)=N$1)*('2-1 采购订单物料明细表报表导出'!$D:$D=$A667),'2-1 采购订单物料明细表报表导出'!$H:$H,0))</f>
        <v>0</v>
      </c>
      <c r="O667" s="23" cm="1">
        <f t="array" ref="O667">SUM(IF((LEFT('2-1 采购订单物料明细表报表导出'!$K:$K,7)=O$1)*('2-1 采购订单物料明细表报表导出'!$D:$D=$A667),'2-1 采购订单物料明细表报表导出'!$H:$H,0))</f>
        <v>0</v>
      </c>
    </row>
    <row r="668" ht="29" spans="1:15">
      <c r="A668" s="20" t="s">
        <v>3976</v>
      </c>
      <c r="B668" s="26" t="s">
        <v>1792</v>
      </c>
      <c r="C668" s="27" t="s">
        <v>1793</v>
      </c>
      <c r="D668" s="23" cm="1">
        <f t="array" ref="D668">SUM(IF((LEFT('2-1 采购订单物料明细表报表导出'!$K:$K,7)=D$1)*('2-1 采购订单物料明细表报表导出'!$D:$D=$A668),'2-1 采购订单物料明细表报表导出'!$H:$H,0))</f>
        <v>0</v>
      </c>
      <c r="E668" s="23" cm="1">
        <f t="array" ref="E668">SUM(IF((LEFT('2-1 采购订单物料明细表报表导出'!$K:$K,7)=E$1)*('2-1 采购订单物料明细表报表导出'!$D:$D=$A668),'2-1 采购订单物料明细表报表导出'!$H:$H,0))</f>
        <v>0</v>
      </c>
      <c r="F668" s="23" cm="1">
        <f t="array" ref="F668">SUM(IF((LEFT('2-1 采购订单物料明细表报表导出'!$K:$K,7)=F$1)*('2-1 采购订单物料明细表报表导出'!$D:$D=$A668),'2-1 采购订单物料明细表报表导出'!$H:$H,0))</f>
        <v>0</v>
      </c>
      <c r="G668" s="23" cm="1">
        <f t="array" ref="G668">SUM(IF((LEFT('2-1 采购订单物料明细表报表导出'!$K:$K,7)=G$1)*('2-1 采购订单物料明细表报表导出'!$D:$D=$A668),'2-1 采购订单物料明细表报表导出'!$H:$H,0))</f>
        <v>0</v>
      </c>
      <c r="H668" s="23" cm="1">
        <f t="array" ref="H668">SUM(IF((LEFT('2-1 采购订单物料明细表报表导出'!$K:$K,7)=H$1)*('2-1 采购订单物料明细表报表导出'!$D:$D=$A668),'2-1 采购订单物料明细表报表导出'!$H:$H,0))</f>
        <v>0</v>
      </c>
      <c r="I668" s="23" cm="1">
        <f t="array" ref="I668">SUM(IF((LEFT('2-1 采购订单物料明细表报表导出'!$K:$K,7)=I$1)*('2-1 采购订单物料明细表报表导出'!$D:$D=$A668),'2-1 采购订单物料明细表报表导出'!$H:$H,0))</f>
        <v>0</v>
      </c>
      <c r="J668" s="23" cm="1">
        <f t="array" ref="J668">SUM(IF((LEFT('2-1 采购订单物料明细表报表导出'!$K:$K,7)=J$1)*('2-1 采购订单物料明细表报表导出'!$D:$D=$A668),'2-1 采购订单物料明细表报表导出'!$H:$H,0))</f>
        <v>0</v>
      </c>
      <c r="K668" s="23" cm="1">
        <f t="array" ref="K668">SUM(IF((LEFT('2-1 采购订单物料明细表报表导出'!$K:$K,7)=K$1)*('2-1 采购订单物料明细表报表导出'!$D:$D=$A668),'2-1 采购订单物料明细表报表导出'!$H:$H,0))</f>
        <v>0</v>
      </c>
      <c r="L668" s="23" cm="1">
        <f t="array" ref="L668">SUM(IF((LEFT('2-1 采购订单物料明细表报表导出'!$K:$K,7)=L$1)*('2-1 采购订单物料明细表报表导出'!$D:$D=$A668),'2-1 采购订单物料明细表报表导出'!$H:$H,0))</f>
        <v>0</v>
      </c>
      <c r="M668" s="23" cm="1">
        <f t="array" ref="M668">SUM(IF((LEFT('2-1 采购订单物料明细表报表导出'!$K:$K,7)=M$1)*('2-1 采购订单物料明细表报表导出'!$D:$D=$A668),'2-1 采购订单物料明细表报表导出'!$H:$H,0))</f>
        <v>0</v>
      </c>
      <c r="N668" s="23" cm="1">
        <f t="array" ref="N668">SUM(IF((LEFT('2-1 采购订单物料明细表报表导出'!$K:$K,7)=N$1)*('2-1 采购订单物料明细表报表导出'!$D:$D=$A668),'2-1 采购订单物料明细表报表导出'!$H:$H,0))</f>
        <v>0</v>
      </c>
      <c r="O668" s="23" cm="1">
        <f t="array" ref="O668">SUM(IF((LEFT('2-1 采购订单物料明细表报表导出'!$K:$K,7)=O$1)*('2-1 采购订单物料明细表报表导出'!$D:$D=$A668),'2-1 采购订单物料明细表报表导出'!$H:$H,0))</f>
        <v>0</v>
      </c>
    </row>
    <row r="669" ht="29" spans="1:15">
      <c r="A669" s="20" t="s">
        <v>3977</v>
      </c>
      <c r="B669" s="26" t="s">
        <v>1792</v>
      </c>
      <c r="C669" s="27" t="s">
        <v>1793</v>
      </c>
      <c r="D669" s="23" cm="1">
        <f t="array" ref="D669">SUM(IF((LEFT('2-1 采购订单物料明细表报表导出'!$K:$K,7)=D$1)*('2-1 采购订单物料明细表报表导出'!$D:$D=$A669),'2-1 采购订单物料明细表报表导出'!$H:$H,0))</f>
        <v>0</v>
      </c>
      <c r="E669" s="23" cm="1">
        <f t="array" ref="E669">SUM(IF((LEFT('2-1 采购订单物料明细表报表导出'!$K:$K,7)=E$1)*('2-1 采购订单物料明细表报表导出'!$D:$D=$A669),'2-1 采购订单物料明细表报表导出'!$H:$H,0))</f>
        <v>0</v>
      </c>
      <c r="F669" s="23" cm="1">
        <f t="array" ref="F669">SUM(IF((LEFT('2-1 采购订单物料明细表报表导出'!$K:$K,7)=F$1)*('2-1 采购订单物料明细表报表导出'!$D:$D=$A669),'2-1 采购订单物料明细表报表导出'!$H:$H,0))</f>
        <v>0</v>
      </c>
      <c r="G669" s="23" cm="1">
        <f t="array" ref="G669">SUM(IF((LEFT('2-1 采购订单物料明细表报表导出'!$K:$K,7)=G$1)*('2-1 采购订单物料明细表报表导出'!$D:$D=$A669),'2-1 采购订单物料明细表报表导出'!$H:$H,0))</f>
        <v>0</v>
      </c>
      <c r="H669" s="23" cm="1">
        <f t="array" ref="H669">SUM(IF((LEFT('2-1 采购订单物料明细表报表导出'!$K:$K,7)=H$1)*('2-1 采购订单物料明细表报表导出'!$D:$D=$A669),'2-1 采购订单物料明细表报表导出'!$H:$H,0))</f>
        <v>0</v>
      </c>
      <c r="I669" s="23" cm="1">
        <f t="array" ref="I669">SUM(IF((LEFT('2-1 采购订单物料明细表报表导出'!$K:$K,7)=I$1)*('2-1 采购订单物料明细表报表导出'!$D:$D=$A669),'2-1 采购订单物料明细表报表导出'!$H:$H,0))</f>
        <v>0</v>
      </c>
      <c r="J669" s="23" cm="1">
        <f t="array" ref="J669">SUM(IF((LEFT('2-1 采购订单物料明细表报表导出'!$K:$K,7)=J$1)*('2-1 采购订单物料明细表报表导出'!$D:$D=$A669),'2-1 采购订单物料明细表报表导出'!$H:$H,0))</f>
        <v>0</v>
      </c>
      <c r="K669" s="23" cm="1">
        <f t="array" ref="K669">SUM(IF((LEFT('2-1 采购订单物料明细表报表导出'!$K:$K,7)=K$1)*('2-1 采购订单物料明细表报表导出'!$D:$D=$A669),'2-1 采购订单物料明细表报表导出'!$H:$H,0))</f>
        <v>0</v>
      </c>
      <c r="L669" s="23" cm="1">
        <f t="array" ref="L669">SUM(IF((LEFT('2-1 采购订单物料明细表报表导出'!$K:$K,7)=L$1)*('2-1 采购订单物料明细表报表导出'!$D:$D=$A669),'2-1 采购订单物料明细表报表导出'!$H:$H,0))</f>
        <v>0</v>
      </c>
      <c r="M669" s="23" cm="1">
        <f t="array" ref="M669">SUM(IF((LEFT('2-1 采购订单物料明细表报表导出'!$K:$K,7)=M$1)*('2-1 采购订单物料明细表报表导出'!$D:$D=$A669),'2-1 采购订单物料明细表报表导出'!$H:$H,0))</f>
        <v>0</v>
      </c>
      <c r="N669" s="23" cm="1">
        <f t="array" ref="N669">SUM(IF((LEFT('2-1 采购订单物料明细表报表导出'!$K:$K,7)=N$1)*('2-1 采购订单物料明细表报表导出'!$D:$D=$A669),'2-1 采购订单物料明细表报表导出'!$H:$H,0))</f>
        <v>0</v>
      </c>
      <c r="O669" s="23" cm="1">
        <f t="array" ref="O669">SUM(IF((LEFT('2-1 采购订单物料明细表报表导出'!$K:$K,7)=O$1)*('2-1 采购订单物料明细表报表导出'!$D:$D=$A669),'2-1 采购订单物料明细表报表导出'!$H:$H,0))</f>
        <v>0</v>
      </c>
    </row>
    <row r="670" ht="29" spans="1:15">
      <c r="A670" s="28" t="s">
        <v>3978</v>
      </c>
      <c r="B670" s="26" t="s">
        <v>1792</v>
      </c>
      <c r="C670" s="27" t="s">
        <v>1793</v>
      </c>
      <c r="D670" s="23" cm="1">
        <f t="array" ref="D670">SUM(IF((LEFT('2-1 采购订单物料明细表报表导出'!$K:$K,7)=D$1)*('2-1 采购订单物料明细表报表导出'!$D:$D=$A670),'2-1 采购订单物料明细表报表导出'!$H:$H,0))</f>
        <v>0</v>
      </c>
      <c r="E670" s="23" cm="1">
        <f t="array" ref="E670">SUM(IF((LEFT('2-1 采购订单物料明细表报表导出'!$K:$K,7)=E$1)*('2-1 采购订单物料明细表报表导出'!$D:$D=$A670),'2-1 采购订单物料明细表报表导出'!$H:$H,0))</f>
        <v>0</v>
      </c>
      <c r="F670" s="23" cm="1">
        <f t="array" ref="F670">SUM(IF((LEFT('2-1 采购订单物料明细表报表导出'!$K:$K,7)=F$1)*('2-1 采购订单物料明细表报表导出'!$D:$D=$A670),'2-1 采购订单物料明细表报表导出'!$H:$H,0))</f>
        <v>0</v>
      </c>
      <c r="G670" s="23" cm="1">
        <f t="array" ref="G670">SUM(IF((LEFT('2-1 采购订单物料明细表报表导出'!$K:$K,7)=G$1)*('2-1 采购订单物料明细表报表导出'!$D:$D=$A670),'2-1 采购订单物料明细表报表导出'!$H:$H,0))</f>
        <v>0</v>
      </c>
      <c r="H670" s="23" cm="1">
        <f t="array" ref="H670">SUM(IF((LEFT('2-1 采购订单物料明细表报表导出'!$K:$K,7)=H$1)*('2-1 采购订单物料明细表报表导出'!$D:$D=$A670),'2-1 采购订单物料明细表报表导出'!$H:$H,0))</f>
        <v>0</v>
      </c>
      <c r="I670" s="23" cm="1">
        <f t="array" ref="I670">SUM(IF((LEFT('2-1 采购订单物料明细表报表导出'!$K:$K,7)=I$1)*('2-1 采购订单物料明细表报表导出'!$D:$D=$A670),'2-1 采购订单物料明细表报表导出'!$H:$H,0))</f>
        <v>0</v>
      </c>
      <c r="J670" s="23" cm="1">
        <f t="array" ref="J670">SUM(IF((LEFT('2-1 采购订单物料明细表报表导出'!$K:$K,7)=J$1)*('2-1 采购订单物料明细表报表导出'!$D:$D=$A670),'2-1 采购订单物料明细表报表导出'!$H:$H,0))</f>
        <v>0</v>
      </c>
      <c r="K670" s="23" cm="1">
        <f t="array" ref="K670">SUM(IF((LEFT('2-1 采购订单物料明细表报表导出'!$K:$K,7)=K$1)*('2-1 采购订单物料明细表报表导出'!$D:$D=$A670),'2-1 采购订单物料明细表报表导出'!$H:$H,0))</f>
        <v>0</v>
      </c>
      <c r="L670" s="23" cm="1">
        <f t="array" ref="L670">SUM(IF((LEFT('2-1 采购订单物料明细表报表导出'!$K:$K,7)=L$1)*('2-1 采购订单物料明细表报表导出'!$D:$D=$A670),'2-1 采购订单物料明细表报表导出'!$H:$H,0))</f>
        <v>0</v>
      </c>
      <c r="M670" s="23" cm="1">
        <f t="array" ref="M670">SUM(IF((LEFT('2-1 采购订单物料明细表报表导出'!$K:$K,7)=M$1)*('2-1 采购订单物料明细表报表导出'!$D:$D=$A670),'2-1 采购订单物料明细表报表导出'!$H:$H,0))</f>
        <v>0</v>
      </c>
      <c r="N670" s="23" cm="1">
        <f t="array" ref="N670">SUM(IF((LEFT('2-1 采购订单物料明细表报表导出'!$K:$K,7)=N$1)*('2-1 采购订单物料明细表报表导出'!$D:$D=$A670),'2-1 采购订单物料明细表报表导出'!$H:$H,0))</f>
        <v>0</v>
      </c>
      <c r="O670" s="23" cm="1">
        <f t="array" ref="O670">SUM(IF((LEFT('2-1 采购订单物料明细表报表导出'!$K:$K,7)=O$1)*('2-1 采购订单物料明细表报表导出'!$D:$D=$A670),'2-1 采购订单物料明细表报表导出'!$H:$H,0))</f>
        <v>0</v>
      </c>
    </row>
    <row r="671" ht="29" spans="1:15">
      <c r="A671" s="28" t="s">
        <v>3979</v>
      </c>
      <c r="B671" s="26" t="s">
        <v>1792</v>
      </c>
      <c r="C671" s="27" t="s">
        <v>1793</v>
      </c>
      <c r="D671" s="23" cm="1">
        <f t="array" ref="D671">SUM(IF((LEFT('2-1 采购订单物料明细表报表导出'!$K:$K,7)=D$1)*('2-1 采购订单物料明细表报表导出'!$D:$D=$A671),'2-1 采购订单物料明细表报表导出'!$H:$H,0))</f>
        <v>0</v>
      </c>
      <c r="E671" s="23" cm="1">
        <f t="array" ref="E671">SUM(IF((LEFT('2-1 采购订单物料明细表报表导出'!$K:$K,7)=E$1)*('2-1 采购订单物料明细表报表导出'!$D:$D=$A671),'2-1 采购订单物料明细表报表导出'!$H:$H,0))</f>
        <v>0</v>
      </c>
      <c r="F671" s="23" cm="1">
        <f t="array" ref="F671">SUM(IF((LEFT('2-1 采购订单物料明细表报表导出'!$K:$K,7)=F$1)*('2-1 采购订单物料明细表报表导出'!$D:$D=$A671),'2-1 采购订单物料明细表报表导出'!$H:$H,0))</f>
        <v>0</v>
      </c>
      <c r="G671" s="23" cm="1">
        <f t="array" ref="G671">SUM(IF((LEFT('2-1 采购订单物料明细表报表导出'!$K:$K,7)=G$1)*('2-1 采购订单物料明细表报表导出'!$D:$D=$A671),'2-1 采购订单物料明细表报表导出'!$H:$H,0))</f>
        <v>0</v>
      </c>
      <c r="H671" s="23" cm="1">
        <f t="array" ref="H671">SUM(IF((LEFT('2-1 采购订单物料明细表报表导出'!$K:$K,7)=H$1)*('2-1 采购订单物料明细表报表导出'!$D:$D=$A671),'2-1 采购订单物料明细表报表导出'!$H:$H,0))</f>
        <v>0</v>
      </c>
      <c r="I671" s="23" cm="1">
        <f t="array" ref="I671">SUM(IF((LEFT('2-1 采购订单物料明细表报表导出'!$K:$K,7)=I$1)*('2-1 采购订单物料明细表报表导出'!$D:$D=$A671),'2-1 采购订单物料明细表报表导出'!$H:$H,0))</f>
        <v>0</v>
      </c>
      <c r="J671" s="23" cm="1">
        <f t="array" ref="J671">SUM(IF((LEFT('2-1 采购订单物料明细表报表导出'!$K:$K,7)=J$1)*('2-1 采购订单物料明细表报表导出'!$D:$D=$A671),'2-1 采购订单物料明细表报表导出'!$H:$H,0))</f>
        <v>0</v>
      </c>
      <c r="K671" s="23" cm="1">
        <f t="array" ref="K671">SUM(IF((LEFT('2-1 采购订单物料明细表报表导出'!$K:$K,7)=K$1)*('2-1 采购订单物料明细表报表导出'!$D:$D=$A671),'2-1 采购订单物料明细表报表导出'!$H:$H,0))</f>
        <v>0</v>
      </c>
      <c r="L671" s="23" cm="1">
        <f t="array" ref="L671">SUM(IF((LEFT('2-1 采购订单物料明细表报表导出'!$K:$K,7)=L$1)*('2-1 采购订单物料明细表报表导出'!$D:$D=$A671),'2-1 采购订单物料明细表报表导出'!$H:$H,0))</f>
        <v>0</v>
      </c>
      <c r="M671" s="23" cm="1">
        <f t="array" ref="M671">SUM(IF((LEFT('2-1 采购订单物料明细表报表导出'!$K:$K,7)=M$1)*('2-1 采购订单物料明细表报表导出'!$D:$D=$A671),'2-1 采购订单物料明细表报表导出'!$H:$H,0))</f>
        <v>0</v>
      </c>
      <c r="N671" s="23" cm="1">
        <f t="array" ref="N671">SUM(IF((LEFT('2-1 采购订单物料明细表报表导出'!$K:$K,7)=N$1)*('2-1 采购订单物料明细表报表导出'!$D:$D=$A671),'2-1 采购订单物料明细表报表导出'!$H:$H,0))</f>
        <v>0</v>
      </c>
      <c r="O671" s="23" cm="1">
        <f t="array" ref="O671">SUM(IF((LEFT('2-1 采购订单物料明细表报表导出'!$K:$K,7)=O$1)*('2-1 采购订单物料明细表报表导出'!$D:$D=$A671),'2-1 采购订单物料明细表报表导出'!$H:$H,0))</f>
        <v>0</v>
      </c>
    </row>
    <row r="672" ht="29" spans="1:15">
      <c r="A672" s="28" t="s">
        <v>3980</v>
      </c>
      <c r="B672" s="26" t="s">
        <v>1792</v>
      </c>
      <c r="C672" s="27" t="s">
        <v>1793</v>
      </c>
      <c r="D672" s="23" cm="1">
        <f t="array" ref="D672">SUM(IF((LEFT('2-1 采购订单物料明细表报表导出'!$K:$K,7)=D$1)*('2-1 采购订单物料明细表报表导出'!$D:$D=$A672),'2-1 采购订单物料明细表报表导出'!$H:$H,0))</f>
        <v>0</v>
      </c>
      <c r="E672" s="23" cm="1">
        <f t="array" ref="E672">SUM(IF((LEFT('2-1 采购订单物料明细表报表导出'!$K:$K,7)=E$1)*('2-1 采购订单物料明细表报表导出'!$D:$D=$A672),'2-1 采购订单物料明细表报表导出'!$H:$H,0))</f>
        <v>0</v>
      </c>
      <c r="F672" s="23" cm="1">
        <f t="array" ref="F672">SUM(IF((LEFT('2-1 采购订单物料明细表报表导出'!$K:$K,7)=F$1)*('2-1 采购订单物料明细表报表导出'!$D:$D=$A672),'2-1 采购订单物料明细表报表导出'!$H:$H,0))</f>
        <v>0</v>
      </c>
      <c r="G672" s="23" cm="1">
        <f t="array" ref="G672">SUM(IF((LEFT('2-1 采购订单物料明细表报表导出'!$K:$K,7)=G$1)*('2-1 采购订单物料明细表报表导出'!$D:$D=$A672),'2-1 采购订单物料明细表报表导出'!$H:$H,0))</f>
        <v>0</v>
      </c>
      <c r="H672" s="23" cm="1">
        <f t="array" ref="H672">SUM(IF((LEFT('2-1 采购订单物料明细表报表导出'!$K:$K,7)=H$1)*('2-1 采购订单物料明细表报表导出'!$D:$D=$A672),'2-1 采购订单物料明细表报表导出'!$H:$H,0))</f>
        <v>0</v>
      </c>
      <c r="I672" s="23" cm="1">
        <f t="array" ref="I672">SUM(IF((LEFT('2-1 采购订单物料明细表报表导出'!$K:$K,7)=I$1)*('2-1 采购订单物料明细表报表导出'!$D:$D=$A672),'2-1 采购订单物料明细表报表导出'!$H:$H,0))</f>
        <v>0</v>
      </c>
      <c r="J672" s="23" cm="1">
        <f t="array" ref="J672">SUM(IF((LEFT('2-1 采购订单物料明细表报表导出'!$K:$K,7)=J$1)*('2-1 采购订单物料明细表报表导出'!$D:$D=$A672),'2-1 采购订单物料明细表报表导出'!$H:$H,0))</f>
        <v>0</v>
      </c>
      <c r="K672" s="23" cm="1">
        <f t="array" ref="K672">SUM(IF((LEFT('2-1 采购订单物料明细表报表导出'!$K:$K,7)=K$1)*('2-1 采购订单物料明细表报表导出'!$D:$D=$A672),'2-1 采购订单物料明细表报表导出'!$H:$H,0))</f>
        <v>0</v>
      </c>
      <c r="L672" s="23" cm="1">
        <f t="array" ref="L672">SUM(IF((LEFT('2-1 采购订单物料明细表报表导出'!$K:$K,7)=L$1)*('2-1 采购订单物料明细表报表导出'!$D:$D=$A672),'2-1 采购订单物料明细表报表导出'!$H:$H,0))</f>
        <v>0</v>
      </c>
      <c r="M672" s="23" cm="1">
        <f t="array" ref="M672">SUM(IF((LEFT('2-1 采购订单物料明细表报表导出'!$K:$K,7)=M$1)*('2-1 采购订单物料明细表报表导出'!$D:$D=$A672),'2-1 采购订单物料明细表报表导出'!$H:$H,0))</f>
        <v>0</v>
      </c>
      <c r="N672" s="23" cm="1">
        <f t="array" ref="N672">SUM(IF((LEFT('2-1 采购订单物料明细表报表导出'!$K:$K,7)=N$1)*('2-1 采购订单物料明细表报表导出'!$D:$D=$A672),'2-1 采购订单物料明细表报表导出'!$H:$H,0))</f>
        <v>0</v>
      </c>
      <c r="O672" s="23" cm="1">
        <f t="array" ref="O672">SUM(IF((LEFT('2-1 采购订单物料明细表报表导出'!$K:$K,7)=O$1)*('2-1 采购订单物料明细表报表导出'!$D:$D=$A672),'2-1 采购订单物料明细表报表导出'!$H:$H,0))</f>
        <v>0</v>
      </c>
    </row>
    <row r="673" ht="29" spans="1:15">
      <c r="A673" s="28" t="s">
        <v>3981</v>
      </c>
      <c r="B673" s="26" t="s">
        <v>1792</v>
      </c>
      <c r="C673" s="27" t="s">
        <v>1793</v>
      </c>
      <c r="D673" s="23" cm="1">
        <f t="array" ref="D673">SUM(IF((LEFT('2-1 采购订单物料明细表报表导出'!$K:$K,7)=D$1)*('2-1 采购订单物料明细表报表导出'!$D:$D=$A673),'2-1 采购订单物料明细表报表导出'!$H:$H,0))</f>
        <v>0</v>
      </c>
      <c r="E673" s="23" cm="1">
        <f t="array" ref="E673">SUM(IF((LEFT('2-1 采购订单物料明细表报表导出'!$K:$K,7)=E$1)*('2-1 采购订单物料明细表报表导出'!$D:$D=$A673),'2-1 采购订单物料明细表报表导出'!$H:$H,0))</f>
        <v>0</v>
      </c>
      <c r="F673" s="23" cm="1">
        <f t="array" ref="F673">SUM(IF((LEFT('2-1 采购订单物料明细表报表导出'!$K:$K,7)=F$1)*('2-1 采购订单物料明细表报表导出'!$D:$D=$A673),'2-1 采购订单物料明细表报表导出'!$H:$H,0))</f>
        <v>0</v>
      </c>
      <c r="G673" s="23" cm="1">
        <f t="array" ref="G673">SUM(IF((LEFT('2-1 采购订单物料明细表报表导出'!$K:$K,7)=G$1)*('2-1 采购订单物料明细表报表导出'!$D:$D=$A673),'2-1 采购订单物料明细表报表导出'!$H:$H,0))</f>
        <v>0</v>
      </c>
      <c r="H673" s="23" cm="1">
        <f t="array" ref="H673">SUM(IF((LEFT('2-1 采购订单物料明细表报表导出'!$K:$K,7)=H$1)*('2-1 采购订单物料明细表报表导出'!$D:$D=$A673),'2-1 采购订单物料明细表报表导出'!$H:$H,0))</f>
        <v>0</v>
      </c>
      <c r="I673" s="23" cm="1">
        <f t="array" ref="I673">SUM(IF((LEFT('2-1 采购订单物料明细表报表导出'!$K:$K,7)=I$1)*('2-1 采购订单物料明细表报表导出'!$D:$D=$A673),'2-1 采购订单物料明细表报表导出'!$H:$H,0))</f>
        <v>0</v>
      </c>
      <c r="J673" s="23" cm="1">
        <f t="array" ref="J673">SUM(IF((LEFT('2-1 采购订单物料明细表报表导出'!$K:$K,7)=J$1)*('2-1 采购订单物料明细表报表导出'!$D:$D=$A673),'2-1 采购订单物料明细表报表导出'!$H:$H,0))</f>
        <v>0</v>
      </c>
      <c r="K673" s="23" cm="1">
        <f t="array" ref="K673">SUM(IF((LEFT('2-1 采购订单物料明细表报表导出'!$K:$K,7)=K$1)*('2-1 采购订单物料明细表报表导出'!$D:$D=$A673),'2-1 采购订单物料明细表报表导出'!$H:$H,0))</f>
        <v>0</v>
      </c>
      <c r="L673" s="23" cm="1">
        <f t="array" ref="L673">SUM(IF((LEFT('2-1 采购订单物料明细表报表导出'!$K:$K,7)=L$1)*('2-1 采购订单物料明细表报表导出'!$D:$D=$A673),'2-1 采购订单物料明细表报表导出'!$H:$H,0))</f>
        <v>0</v>
      </c>
      <c r="M673" s="23" cm="1">
        <f t="array" ref="M673">SUM(IF((LEFT('2-1 采购订单物料明细表报表导出'!$K:$K,7)=M$1)*('2-1 采购订单物料明细表报表导出'!$D:$D=$A673),'2-1 采购订单物料明细表报表导出'!$H:$H,0))</f>
        <v>0</v>
      </c>
      <c r="N673" s="23" cm="1">
        <f t="array" ref="N673">SUM(IF((LEFT('2-1 采购订单物料明细表报表导出'!$K:$K,7)=N$1)*('2-1 采购订单物料明细表报表导出'!$D:$D=$A673),'2-1 采购订单物料明细表报表导出'!$H:$H,0))</f>
        <v>0</v>
      </c>
      <c r="O673" s="23" cm="1">
        <f t="array" ref="O673">SUM(IF((LEFT('2-1 采购订单物料明细表报表导出'!$K:$K,7)=O$1)*('2-1 采购订单物料明细表报表导出'!$D:$D=$A673),'2-1 采购订单物料明细表报表导出'!$H:$H,0))</f>
        <v>0</v>
      </c>
    </row>
    <row r="674" ht="29" spans="1:15">
      <c r="A674" s="28" t="s">
        <v>3982</v>
      </c>
      <c r="B674" s="26" t="s">
        <v>1792</v>
      </c>
      <c r="C674" s="27" t="s">
        <v>1793</v>
      </c>
      <c r="D674" s="23" cm="1">
        <f t="array" ref="D674">SUM(IF((LEFT('2-1 采购订单物料明细表报表导出'!$K:$K,7)=D$1)*('2-1 采购订单物料明细表报表导出'!$D:$D=$A674),'2-1 采购订单物料明细表报表导出'!$H:$H,0))</f>
        <v>0</v>
      </c>
      <c r="E674" s="23" cm="1">
        <f t="array" ref="E674">SUM(IF((LEFT('2-1 采购订单物料明细表报表导出'!$K:$K,7)=E$1)*('2-1 采购订单物料明细表报表导出'!$D:$D=$A674),'2-1 采购订单物料明细表报表导出'!$H:$H,0))</f>
        <v>0</v>
      </c>
      <c r="F674" s="23" cm="1">
        <f t="array" ref="F674">SUM(IF((LEFT('2-1 采购订单物料明细表报表导出'!$K:$K,7)=F$1)*('2-1 采购订单物料明细表报表导出'!$D:$D=$A674),'2-1 采购订单物料明细表报表导出'!$H:$H,0))</f>
        <v>0</v>
      </c>
      <c r="G674" s="23" cm="1">
        <f t="array" ref="G674">SUM(IF((LEFT('2-1 采购订单物料明细表报表导出'!$K:$K,7)=G$1)*('2-1 采购订单物料明细表报表导出'!$D:$D=$A674),'2-1 采购订单物料明细表报表导出'!$H:$H,0))</f>
        <v>0</v>
      </c>
      <c r="H674" s="23" cm="1">
        <f t="array" ref="H674">SUM(IF((LEFT('2-1 采购订单物料明细表报表导出'!$K:$K,7)=H$1)*('2-1 采购订单物料明细表报表导出'!$D:$D=$A674),'2-1 采购订单物料明细表报表导出'!$H:$H,0))</f>
        <v>0</v>
      </c>
      <c r="I674" s="23" cm="1">
        <f t="array" ref="I674">SUM(IF((LEFT('2-1 采购订单物料明细表报表导出'!$K:$K,7)=I$1)*('2-1 采购订单物料明细表报表导出'!$D:$D=$A674),'2-1 采购订单物料明细表报表导出'!$H:$H,0))</f>
        <v>0</v>
      </c>
      <c r="J674" s="23" cm="1">
        <f t="array" ref="J674">SUM(IF((LEFT('2-1 采购订单物料明细表报表导出'!$K:$K,7)=J$1)*('2-1 采购订单物料明细表报表导出'!$D:$D=$A674),'2-1 采购订单物料明细表报表导出'!$H:$H,0))</f>
        <v>0</v>
      </c>
      <c r="K674" s="23" cm="1">
        <f t="array" ref="K674">SUM(IF((LEFT('2-1 采购订单物料明细表报表导出'!$K:$K,7)=K$1)*('2-1 采购订单物料明细表报表导出'!$D:$D=$A674),'2-1 采购订单物料明细表报表导出'!$H:$H,0))</f>
        <v>0</v>
      </c>
      <c r="L674" s="23" cm="1">
        <f t="array" ref="L674">SUM(IF((LEFT('2-1 采购订单物料明细表报表导出'!$K:$K,7)=L$1)*('2-1 采购订单物料明细表报表导出'!$D:$D=$A674),'2-1 采购订单物料明细表报表导出'!$H:$H,0))</f>
        <v>0</v>
      </c>
      <c r="M674" s="23" cm="1">
        <f t="array" ref="M674">SUM(IF((LEFT('2-1 采购订单物料明细表报表导出'!$K:$K,7)=M$1)*('2-1 采购订单物料明细表报表导出'!$D:$D=$A674),'2-1 采购订单物料明细表报表导出'!$H:$H,0))</f>
        <v>0</v>
      </c>
      <c r="N674" s="23" cm="1">
        <f t="array" ref="N674">SUM(IF((LEFT('2-1 采购订单物料明细表报表导出'!$K:$K,7)=N$1)*('2-1 采购订单物料明细表报表导出'!$D:$D=$A674),'2-1 采购订单物料明细表报表导出'!$H:$H,0))</f>
        <v>0</v>
      </c>
      <c r="O674" s="23" cm="1">
        <f t="array" ref="O674">SUM(IF((LEFT('2-1 采购订单物料明细表报表导出'!$K:$K,7)=O$1)*('2-1 采购订单物料明细表报表导出'!$D:$D=$A674),'2-1 采购订单物料明细表报表导出'!$H:$H,0))</f>
        <v>0</v>
      </c>
    </row>
    <row r="675" ht="30" spans="1:15">
      <c r="A675" s="28" t="s">
        <v>3983</v>
      </c>
      <c r="B675" s="26" t="s">
        <v>1792</v>
      </c>
      <c r="C675" s="27" t="s">
        <v>1793</v>
      </c>
      <c r="D675" s="23" cm="1">
        <f t="array" ref="D675">SUM(IF((LEFT('2-1 采购订单物料明细表报表导出'!$K:$K,7)=D$1)*('2-1 采购订单物料明细表报表导出'!$D:$D=$A675),'2-1 采购订单物料明细表报表导出'!$H:$H,0))</f>
        <v>0</v>
      </c>
      <c r="E675" s="23" cm="1">
        <f t="array" ref="E675">SUM(IF((LEFT('2-1 采购订单物料明细表报表导出'!$K:$K,7)=E$1)*('2-1 采购订单物料明细表报表导出'!$D:$D=$A675),'2-1 采购订单物料明细表报表导出'!$H:$H,0))</f>
        <v>0</v>
      </c>
      <c r="F675" s="23" cm="1">
        <f t="array" ref="F675">SUM(IF((LEFT('2-1 采购订单物料明细表报表导出'!$K:$K,7)=F$1)*('2-1 采购订单物料明细表报表导出'!$D:$D=$A675),'2-1 采购订单物料明细表报表导出'!$H:$H,0))</f>
        <v>0</v>
      </c>
      <c r="G675" s="23" cm="1">
        <f t="array" ref="G675">SUM(IF((LEFT('2-1 采购订单物料明细表报表导出'!$K:$K,7)=G$1)*('2-1 采购订单物料明细表报表导出'!$D:$D=$A675),'2-1 采购订单物料明细表报表导出'!$H:$H,0))</f>
        <v>0</v>
      </c>
      <c r="H675" s="23" cm="1">
        <f t="array" ref="H675">SUM(IF((LEFT('2-1 采购订单物料明细表报表导出'!$K:$K,7)=H$1)*('2-1 采购订单物料明细表报表导出'!$D:$D=$A675),'2-1 采购订单物料明细表报表导出'!$H:$H,0))</f>
        <v>0</v>
      </c>
      <c r="I675" s="23" cm="1">
        <f t="array" ref="I675">SUM(IF((LEFT('2-1 采购订单物料明细表报表导出'!$K:$K,7)=I$1)*('2-1 采购订单物料明细表报表导出'!$D:$D=$A675),'2-1 采购订单物料明细表报表导出'!$H:$H,0))</f>
        <v>0</v>
      </c>
      <c r="J675" s="23" cm="1">
        <f t="array" ref="J675">SUM(IF((LEFT('2-1 采购订单物料明细表报表导出'!$K:$K,7)=J$1)*('2-1 采购订单物料明细表报表导出'!$D:$D=$A675),'2-1 采购订单物料明细表报表导出'!$H:$H,0))</f>
        <v>0</v>
      </c>
      <c r="K675" s="23" cm="1">
        <f t="array" ref="K675">SUM(IF((LEFT('2-1 采购订单物料明细表报表导出'!$K:$K,7)=K$1)*('2-1 采购订单物料明细表报表导出'!$D:$D=$A675),'2-1 采购订单物料明细表报表导出'!$H:$H,0))</f>
        <v>0</v>
      </c>
      <c r="L675" s="23" cm="1">
        <f t="array" ref="L675">SUM(IF((LEFT('2-1 采购订单物料明细表报表导出'!$K:$K,7)=L$1)*('2-1 采购订单物料明细表报表导出'!$D:$D=$A675),'2-1 采购订单物料明细表报表导出'!$H:$H,0))</f>
        <v>0</v>
      </c>
      <c r="M675" s="23" cm="1">
        <f t="array" ref="M675">SUM(IF((LEFT('2-1 采购订单物料明细表报表导出'!$K:$K,7)=M$1)*('2-1 采购订单物料明细表报表导出'!$D:$D=$A675),'2-1 采购订单物料明细表报表导出'!$H:$H,0))</f>
        <v>0</v>
      </c>
      <c r="N675" s="23" cm="1">
        <f t="array" ref="N675">SUM(IF((LEFT('2-1 采购订单物料明细表报表导出'!$K:$K,7)=N$1)*('2-1 采购订单物料明细表报表导出'!$D:$D=$A675),'2-1 采购订单物料明细表报表导出'!$H:$H,0))</f>
        <v>0</v>
      </c>
      <c r="O675" s="23" cm="1">
        <f t="array" ref="O675">SUM(IF((LEFT('2-1 采购订单物料明细表报表导出'!$K:$K,7)=O$1)*('2-1 采购订单物料明细表报表导出'!$D:$D=$A675),'2-1 采购订单物料明细表报表导出'!$H:$H,0))</f>
        <v>0</v>
      </c>
    </row>
    <row r="676" ht="29" spans="1:15">
      <c r="A676" s="28" t="s">
        <v>3984</v>
      </c>
      <c r="B676" s="26" t="s">
        <v>1792</v>
      </c>
      <c r="C676" s="27" t="s">
        <v>1793</v>
      </c>
      <c r="D676" s="23" cm="1">
        <f t="array" ref="D676">SUM(IF((LEFT('2-1 采购订单物料明细表报表导出'!$K:$K,7)=D$1)*('2-1 采购订单物料明细表报表导出'!$D:$D=$A676),'2-1 采购订单物料明细表报表导出'!$H:$H,0))</f>
        <v>0</v>
      </c>
      <c r="E676" s="23" cm="1">
        <f t="array" ref="E676">SUM(IF((LEFT('2-1 采购订单物料明细表报表导出'!$K:$K,7)=E$1)*('2-1 采购订单物料明细表报表导出'!$D:$D=$A676),'2-1 采购订单物料明细表报表导出'!$H:$H,0))</f>
        <v>0</v>
      </c>
      <c r="F676" s="23" cm="1">
        <f t="array" ref="F676">SUM(IF((LEFT('2-1 采购订单物料明细表报表导出'!$K:$K,7)=F$1)*('2-1 采购订单物料明细表报表导出'!$D:$D=$A676),'2-1 采购订单物料明细表报表导出'!$H:$H,0))</f>
        <v>0</v>
      </c>
      <c r="G676" s="23" cm="1">
        <f t="array" ref="G676">SUM(IF((LEFT('2-1 采购订单物料明细表报表导出'!$K:$K,7)=G$1)*('2-1 采购订单物料明细表报表导出'!$D:$D=$A676),'2-1 采购订单物料明细表报表导出'!$H:$H,0))</f>
        <v>0</v>
      </c>
      <c r="H676" s="23" cm="1">
        <f t="array" ref="H676">SUM(IF((LEFT('2-1 采购订单物料明细表报表导出'!$K:$K,7)=H$1)*('2-1 采购订单物料明细表报表导出'!$D:$D=$A676),'2-1 采购订单物料明细表报表导出'!$H:$H,0))</f>
        <v>0</v>
      </c>
      <c r="I676" s="23" cm="1">
        <f t="array" ref="I676">SUM(IF((LEFT('2-1 采购订单物料明细表报表导出'!$K:$K,7)=I$1)*('2-1 采购订单物料明细表报表导出'!$D:$D=$A676),'2-1 采购订单物料明细表报表导出'!$H:$H,0))</f>
        <v>0</v>
      </c>
      <c r="J676" s="23" cm="1">
        <f t="array" ref="J676">SUM(IF((LEFT('2-1 采购订单物料明细表报表导出'!$K:$K,7)=J$1)*('2-1 采购订单物料明细表报表导出'!$D:$D=$A676),'2-1 采购订单物料明细表报表导出'!$H:$H,0))</f>
        <v>0</v>
      </c>
      <c r="K676" s="23" cm="1">
        <f t="array" ref="K676">SUM(IF((LEFT('2-1 采购订单物料明细表报表导出'!$K:$K,7)=K$1)*('2-1 采购订单物料明细表报表导出'!$D:$D=$A676),'2-1 采购订单物料明细表报表导出'!$H:$H,0))</f>
        <v>0</v>
      </c>
      <c r="L676" s="23" cm="1">
        <f t="array" ref="L676">SUM(IF((LEFT('2-1 采购订单物料明细表报表导出'!$K:$K,7)=L$1)*('2-1 采购订单物料明细表报表导出'!$D:$D=$A676),'2-1 采购订单物料明细表报表导出'!$H:$H,0))</f>
        <v>0</v>
      </c>
      <c r="M676" s="23" cm="1">
        <f t="array" ref="M676">SUM(IF((LEFT('2-1 采购订单物料明细表报表导出'!$K:$K,7)=M$1)*('2-1 采购订单物料明细表报表导出'!$D:$D=$A676),'2-1 采购订单物料明细表报表导出'!$H:$H,0))</f>
        <v>0</v>
      </c>
      <c r="N676" s="23" cm="1">
        <f t="array" ref="N676">SUM(IF((LEFT('2-1 采购订单物料明细表报表导出'!$K:$K,7)=N$1)*('2-1 采购订单物料明细表报表导出'!$D:$D=$A676),'2-1 采购订单物料明细表报表导出'!$H:$H,0))</f>
        <v>0</v>
      </c>
      <c r="O676" s="23" cm="1">
        <f t="array" ref="O676">SUM(IF((LEFT('2-1 采购订单物料明细表报表导出'!$K:$K,7)=O$1)*('2-1 采购订单物料明细表报表导出'!$D:$D=$A676),'2-1 采购订单物料明细表报表导出'!$H:$H,0))</f>
        <v>0</v>
      </c>
    </row>
    <row r="677" ht="29" spans="1:15">
      <c r="A677" s="28" t="s">
        <v>3985</v>
      </c>
      <c r="B677" s="26" t="s">
        <v>1792</v>
      </c>
      <c r="C677" s="27" t="s">
        <v>1793</v>
      </c>
      <c r="D677" s="23" cm="1">
        <f t="array" ref="D677">SUM(IF((LEFT('2-1 采购订单物料明细表报表导出'!$K:$K,7)=D$1)*('2-1 采购订单物料明细表报表导出'!$D:$D=$A677),'2-1 采购订单物料明细表报表导出'!$H:$H,0))</f>
        <v>0</v>
      </c>
      <c r="E677" s="23" cm="1">
        <f t="array" ref="E677">SUM(IF((LEFT('2-1 采购订单物料明细表报表导出'!$K:$K,7)=E$1)*('2-1 采购订单物料明细表报表导出'!$D:$D=$A677),'2-1 采购订单物料明细表报表导出'!$H:$H,0))</f>
        <v>0</v>
      </c>
      <c r="F677" s="23" cm="1">
        <f t="array" ref="F677">SUM(IF((LEFT('2-1 采购订单物料明细表报表导出'!$K:$K,7)=F$1)*('2-1 采购订单物料明细表报表导出'!$D:$D=$A677),'2-1 采购订单物料明细表报表导出'!$H:$H,0))</f>
        <v>0</v>
      </c>
      <c r="G677" s="23" cm="1">
        <f t="array" ref="G677">SUM(IF((LEFT('2-1 采购订单物料明细表报表导出'!$K:$K,7)=G$1)*('2-1 采购订单物料明细表报表导出'!$D:$D=$A677),'2-1 采购订单物料明细表报表导出'!$H:$H,0))</f>
        <v>0</v>
      </c>
      <c r="H677" s="23" cm="1">
        <f t="array" ref="H677">SUM(IF((LEFT('2-1 采购订单物料明细表报表导出'!$K:$K,7)=H$1)*('2-1 采购订单物料明细表报表导出'!$D:$D=$A677),'2-1 采购订单物料明细表报表导出'!$H:$H,0))</f>
        <v>0</v>
      </c>
      <c r="I677" s="23" cm="1">
        <f t="array" ref="I677">SUM(IF((LEFT('2-1 采购订单物料明细表报表导出'!$K:$K,7)=I$1)*('2-1 采购订单物料明细表报表导出'!$D:$D=$A677),'2-1 采购订单物料明细表报表导出'!$H:$H,0))</f>
        <v>0</v>
      </c>
      <c r="J677" s="23" cm="1">
        <f t="array" ref="J677">SUM(IF((LEFT('2-1 采购订单物料明细表报表导出'!$K:$K,7)=J$1)*('2-1 采购订单物料明细表报表导出'!$D:$D=$A677),'2-1 采购订单物料明细表报表导出'!$H:$H,0))</f>
        <v>0</v>
      </c>
      <c r="K677" s="23" cm="1">
        <f t="array" ref="K677">SUM(IF((LEFT('2-1 采购订单物料明细表报表导出'!$K:$K,7)=K$1)*('2-1 采购订单物料明细表报表导出'!$D:$D=$A677),'2-1 采购订单物料明细表报表导出'!$H:$H,0))</f>
        <v>0</v>
      </c>
      <c r="L677" s="23" cm="1">
        <f t="array" ref="L677">SUM(IF((LEFT('2-1 采购订单物料明细表报表导出'!$K:$K,7)=L$1)*('2-1 采购订单物料明细表报表导出'!$D:$D=$A677),'2-1 采购订单物料明细表报表导出'!$H:$H,0))</f>
        <v>0</v>
      </c>
      <c r="M677" s="23" cm="1">
        <f t="array" ref="M677">SUM(IF((LEFT('2-1 采购订单物料明细表报表导出'!$K:$K,7)=M$1)*('2-1 采购订单物料明细表报表导出'!$D:$D=$A677),'2-1 采购订单物料明细表报表导出'!$H:$H,0))</f>
        <v>0</v>
      </c>
      <c r="N677" s="23" cm="1">
        <f t="array" ref="N677">SUM(IF((LEFT('2-1 采购订单物料明细表报表导出'!$K:$K,7)=N$1)*('2-1 采购订单物料明细表报表导出'!$D:$D=$A677),'2-1 采购订单物料明细表报表导出'!$H:$H,0))</f>
        <v>0</v>
      </c>
      <c r="O677" s="23" cm="1">
        <f t="array" ref="O677">SUM(IF((LEFT('2-1 采购订单物料明细表报表导出'!$K:$K,7)=O$1)*('2-1 采购订单物料明细表报表导出'!$D:$D=$A677),'2-1 采购订单物料明细表报表导出'!$H:$H,0))</f>
        <v>0</v>
      </c>
    </row>
    <row r="678" ht="29" spans="1:15">
      <c r="A678" s="28" t="s">
        <v>3986</v>
      </c>
      <c r="B678" s="26" t="s">
        <v>1792</v>
      </c>
      <c r="C678" s="27" t="s">
        <v>1793</v>
      </c>
      <c r="D678" s="23" cm="1">
        <f t="array" ref="D678">SUM(IF((LEFT('2-1 采购订单物料明细表报表导出'!$K:$K,7)=D$1)*('2-1 采购订单物料明细表报表导出'!$D:$D=$A678),'2-1 采购订单物料明细表报表导出'!$H:$H,0))</f>
        <v>0</v>
      </c>
      <c r="E678" s="23" cm="1">
        <f t="array" ref="E678">SUM(IF((LEFT('2-1 采购订单物料明细表报表导出'!$K:$K,7)=E$1)*('2-1 采购订单物料明细表报表导出'!$D:$D=$A678),'2-1 采购订单物料明细表报表导出'!$H:$H,0))</f>
        <v>0</v>
      </c>
      <c r="F678" s="23" cm="1">
        <f t="array" ref="F678">SUM(IF((LEFT('2-1 采购订单物料明细表报表导出'!$K:$K,7)=F$1)*('2-1 采购订单物料明细表报表导出'!$D:$D=$A678),'2-1 采购订单物料明细表报表导出'!$H:$H,0))</f>
        <v>0</v>
      </c>
      <c r="G678" s="23" cm="1">
        <f t="array" ref="G678">SUM(IF((LEFT('2-1 采购订单物料明细表报表导出'!$K:$K,7)=G$1)*('2-1 采购订单物料明细表报表导出'!$D:$D=$A678),'2-1 采购订单物料明细表报表导出'!$H:$H,0))</f>
        <v>0</v>
      </c>
      <c r="H678" s="23" cm="1">
        <f t="array" ref="H678">SUM(IF((LEFT('2-1 采购订单物料明细表报表导出'!$K:$K,7)=H$1)*('2-1 采购订单物料明细表报表导出'!$D:$D=$A678),'2-1 采购订单物料明细表报表导出'!$H:$H,0))</f>
        <v>0</v>
      </c>
      <c r="I678" s="23" cm="1">
        <f t="array" ref="I678">SUM(IF((LEFT('2-1 采购订单物料明细表报表导出'!$K:$K,7)=I$1)*('2-1 采购订单物料明细表报表导出'!$D:$D=$A678),'2-1 采购订单物料明细表报表导出'!$H:$H,0))</f>
        <v>0</v>
      </c>
      <c r="J678" s="23" cm="1">
        <f t="array" ref="J678">SUM(IF((LEFT('2-1 采购订单物料明细表报表导出'!$K:$K,7)=J$1)*('2-1 采购订单物料明细表报表导出'!$D:$D=$A678),'2-1 采购订单物料明细表报表导出'!$H:$H,0))</f>
        <v>0</v>
      </c>
      <c r="K678" s="23" cm="1">
        <f t="array" ref="K678">SUM(IF((LEFT('2-1 采购订单物料明细表报表导出'!$K:$K,7)=K$1)*('2-1 采购订单物料明细表报表导出'!$D:$D=$A678),'2-1 采购订单物料明细表报表导出'!$H:$H,0))</f>
        <v>0</v>
      </c>
      <c r="L678" s="23" cm="1">
        <f t="array" ref="L678">SUM(IF((LEFT('2-1 采购订单物料明细表报表导出'!$K:$K,7)=L$1)*('2-1 采购订单物料明细表报表导出'!$D:$D=$A678),'2-1 采购订单物料明细表报表导出'!$H:$H,0))</f>
        <v>0</v>
      </c>
      <c r="M678" s="23" cm="1">
        <f t="array" ref="M678">SUM(IF((LEFT('2-1 采购订单物料明细表报表导出'!$K:$K,7)=M$1)*('2-1 采购订单物料明细表报表导出'!$D:$D=$A678),'2-1 采购订单物料明细表报表导出'!$H:$H,0))</f>
        <v>0</v>
      </c>
      <c r="N678" s="23" cm="1">
        <f t="array" ref="N678">SUM(IF((LEFT('2-1 采购订单物料明细表报表导出'!$K:$K,7)=N$1)*('2-1 采购订单物料明细表报表导出'!$D:$D=$A678),'2-1 采购订单物料明细表报表导出'!$H:$H,0))</f>
        <v>0</v>
      </c>
      <c r="O678" s="23" cm="1">
        <f t="array" ref="O678">SUM(IF((LEFT('2-1 采购订单物料明细表报表导出'!$K:$K,7)=O$1)*('2-1 采购订单物料明细表报表导出'!$D:$D=$A678),'2-1 采购订单物料明细表报表导出'!$H:$H,0))</f>
        <v>0</v>
      </c>
    </row>
    <row r="679" ht="29" spans="1:15">
      <c r="A679" s="28" t="s">
        <v>3987</v>
      </c>
      <c r="B679" s="26" t="s">
        <v>1792</v>
      </c>
      <c r="C679" s="27" t="s">
        <v>1793</v>
      </c>
      <c r="D679" s="23" cm="1">
        <f t="array" ref="D679">SUM(IF((LEFT('2-1 采购订单物料明细表报表导出'!$K:$K,7)=D$1)*('2-1 采购订单物料明细表报表导出'!$D:$D=$A679),'2-1 采购订单物料明细表报表导出'!$H:$H,0))</f>
        <v>0</v>
      </c>
      <c r="E679" s="23" cm="1">
        <f t="array" ref="E679">SUM(IF((LEFT('2-1 采购订单物料明细表报表导出'!$K:$K,7)=E$1)*('2-1 采购订单物料明细表报表导出'!$D:$D=$A679),'2-1 采购订单物料明细表报表导出'!$H:$H,0))</f>
        <v>0</v>
      </c>
      <c r="F679" s="23" cm="1">
        <f t="array" ref="F679">SUM(IF((LEFT('2-1 采购订单物料明细表报表导出'!$K:$K,7)=F$1)*('2-1 采购订单物料明细表报表导出'!$D:$D=$A679),'2-1 采购订单物料明细表报表导出'!$H:$H,0))</f>
        <v>0</v>
      </c>
      <c r="G679" s="23" cm="1">
        <f t="array" ref="G679">SUM(IF((LEFT('2-1 采购订单物料明细表报表导出'!$K:$K,7)=G$1)*('2-1 采购订单物料明细表报表导出'!$D:$D=$A679),'2-1 采购订单物料明细表报表导出'!$H:$H,0))</f>
        <v>0</v>
      </c>
      <c r="H679" s="23" cm="1">
        <f t="array" ref="H679">SUM(IF((LEFT('2-1 采购订单物料明细表报表导出'!$K:$K,7)=H$1)*('2-1 采购订单物料明细表报表导出'!$D:$D=$A679),'2-1 采购订单物料明细表报表导出'!$H:$H,0))</f>
        <v>0</v>
      </c>
      <c r="I679" s="23" cm="1">
        <f t="array" ref="I679">SUM(IF((LEFT('2-1 采购订单物料明细表报表导出'!$K:$K,7)=I$1)*('2-1 采购订单物料明细表报表导出'!$D:$D=$A679),'2-1 采购订单物料明细表报表导出'!$H:$H,0))</f>
        <v>0</v>
      </c>
      <c r="J679" s="23" cm="1">
        <f t="array" ref="J679">SUM(IF((LEFT('2-1 采购订单物料明细表报表导出'!$K:$K,7)=J$1)*('2-1 采购订单物料明细表报表导出'!$D:$D=$A679),'2-1 采购订单物料明细表报表导出'!$H:$H,0))</f>
        <v>0</v>
      </c>
      <c r="K679" s="23" cm="1">
        <f t="array" ref="K679">SUM(IF((LEFT('2-1 采购订单物料明细表报表导出'!$K:$K,7)=K$1)*('2-1 采购订单物料明细表报表导出'!$D:$D=$A679),'2-1 采购订单物料明细表报表导出'!$H:$H,0))</f>
        <v>0</v>
      </c>
      <c r="L679" s="23" cm="1">
        <f t="array" ref="L679">SUM(IF((LEFT('2-1 采购订单物料明细表报表导出'!$K:$K,7)=L$1)*('2-1 采购订单物料明细表报表导出'!$D:$D=$A679),'2-1 采购订单物料明细表报表导出'!$H:$H,0))</f>
        <v>0</v>
      </c>
      <c r="M679" s="23" cm="1">
        <f t="array" ref="M679">SUM(IF((LEFT('2-1 采购订单物料明细表报表导出'!$K:$K,7)=M$1)*('2-1 采购订单物料明细表报表导出'!$D:$D=$A679),'2-1 采购订单物料明细表报表导出'!$H:$H,0))</f>
        <v>0</v>
      </c>
      <c r="N679" s="23" cm="1">
        <f t="array" ref="N679">SUM(IF((LEFT('2-1 采购订单物料明细表报表导出'!$K:$K,7)=N$1)*('2-1 采购订单物料明细表报表导出'!$D:$D=$A679),'2-1 采购订单物料明细表报表导出'!$H:$H,0))</f>
        <v>0</v>
      </c>
      <c r="O679" s="23" cm="1">
        <f t="array" ref="O679">SUM(IF((LEFT('2-1 采购订单物料明细表报表导出'!$K:$K,7)=O$1)*('2-1 采购订单物料明细表报表导出'!$D:$D=$A679),'2-1 采购订单物料明细表报表导出'!$H:$H,0))</f>
        <v>0</v>
      </c>
    </row>
    <row r="680" ht="30" spans="1:15">
      <c r="A680" s="28" t="s">
        <v>3988</v>
      </c>
      <c r="B680" s="26" t="s">
        <v>1792</v>
      </c>
      <c r="C680" s="27" t="s">
        <v>1793</v>
      </c>
      <c r="D680" s="23" cm="1">
        <f t="array" ref="D680">SUM(IF((LEFT('2-1 采购订单物料明细表报表导出'!$K:$K,7)=D$1)*('2-1 采购订单物料明细表报表导出'!$D:$D=$A680),'2-1 采购订单物料明细表报表导出'!$H:$H,0))</f>
        <v>0</v>
      </c>
      <c r="E680" s="23" cm="1">
        <f t="array" ref="E680">SUM(IF((LEFT('2-1 采购订单物料明细表报表导出'!$K:$K,7)=E$1)*('2-1 采购订单物料明细表报表导出'!$D:$D=$A680),'2-1 采购订单物料明细表报表导出'!$H:$H,0))</f>
        <v>0</v>
      </c>
      <c r="F680" s="23" cm="1">
        <f t="array" ref="F680">SUM(IF((LEFT('2-1 采购订单物料明细表报表导出'!$K:$K,7)=F$1)*('2-1 采购订单物料明细表报表导出'!$D:$D=$A680),'2-1 采购订单物料明细表报表导出'!$H:$H,0))</f>
        <v>0</v>
      </c>
      <c r="G680" s="23" cm="1">
        <f t="array" ref="G680">SUM(IF((LEFT('2-1 采购订单物料明细表报表导出'!$K:$K,7)=G$1)*('2-1 采购订单物料明细表报表导出'!$D:$D=$A680),'2-1 采购订单物料明细表报表导出'!$H:$H,0))</f>
        <v>0</v>
      </c>
      <c r="H680" s="23" cm="1">
        <f t="array" ref="H680">SUM(IF((LEFT('2-1 采购订单物料明细表报表导出'!$K:$K,7)=H$1)*('2-1 采购订单物料明细表报表导出'!$D:$D=$A680),'2-1 采购订单物料明细表报表导出'!$H:$H,0))</f>
        <v>0</v>
      </c>
      <c r="I680" s="23" cm="1">
        <f t="array" ref="I680">SUM(IF((LEFT('2-1 采购订单物料明细表报表导出'!$K:$K,7)=I$1)*('2-1 采购订单物料明细表报表导出'!$D:$D=$A680),'2-1 采购订单物料明细表报表导出'!$H:$H,0))</f>
        <v>0</v>
      </c>
      <c r="J680" s="23" cm="1">
        <f t="array" ref="J680">SUM(IF((LEFT('2-1 采购订单物料明细表报表导出'!$K:$K,7)=J$1)*('2-1 采购订单物料明细表报表导出'!$D:$D=$A680),'2-1 采购订单物料明细表报表导出'!$H:$H,0))</f>
        <v>0</v>
      </c>
      <c r="K680" s="23" cm="1">
        <f t="array" ref="K680">SUM(IF((LEFT('2-1 采购订单物料明细表报表导出'!$K:$K,7)=K$1)*('2-1 采购订单物料明细表报表导出'!$D:$D=$A680),'2-1 采购订单物料明细表报表导出'!$H:$H,0))</f>
        <v>0</v>
      </c>
      <c r="L680" s="23" cm="1">
        <f t="array" ref="L680">SUM(IF((LEFT('2-1 采购订单物料明细表报表导出'!$K:$K,7)=L$1)*('2-1 采购订单物料明细表报表导出'!$D:$D=$A680),'2-1 采购订单物料明细表报表导出'!$H:$H,0))</f>
        <v>0</v>
      </c>
      <c r="M680" s="23" cm="1">
        <f t="array" ref="M680">SUM(IF((LEFT('2-1 采购订单物料明细表报表导出'!$K:$K,7)=M$1)*('2-1 采购订单物料明细表报表导出'!$D:$D=$A680),'2-1 采购订单物料明细表报表导出'!$H:$H,0))</f>
        <v>0</v>
      </c>
      <c r="N680" s="23" cm="1">
        <f t="array" ref="N680">SUM(IF((LEFT('2-1 采购订单物料明细表报表导出'!$K:$K,7)=N$1)*('2-1 采购订单物料明细表报表导出'!$D:$D=$A680),'2-1 采购订单物料明细表报表导出'!$H:$H,0))</f>
        <v>0</v>
      </c>
      <c r="O680" s="23" cm="1">
        <f t="array" ref="O680">SUM(IF((LEFT('2-1 采购订单物料明细表报表导出'!$K:$K,7)=O$1)*('2-1 采购订单物料明细表报表导出'!$D:$D=$A680),'2-1 采购订单物料明细表报表导出'!$H:$H,0))</f>
        <v>0</v>
      </c>
    </row>
    <row r="681" ht="29" spans="1:15">
      <c r="A681" s="28" t="s">
        <v>3989</v>
      </c>
      <c r="B681" s="26" t="s">
        <v>1792</v>
      </c>
      <c r="C681" s="27" t="s">
        <v>1793</v>
      </c>
      <c r="D681" s="23" cm="1">
        <f t="array" ref="D681">SUM(IF((LEFT('2-1 采购订单物料明细表报表导出'!$K:$K,7)=D$1)*('2-1 采购订单物料明细表报表导出'!$D:$D=$A681),'2-1 采购订单物料明细表报表导出'!$H:$H,0))</f>
        <v>0</v>
      </c>
      <c r="E681" s="23" cm="1">
        <f t="array" ref="E681">SUM(IF((LEFT('2-1 采购订单物料明细表报表导出'!$K:$K,7)=E$1)*('2-1 采购订单物料明细表报表导出'!$D:$D=$A681),'2-1 采购订单物料明细表报表导出'!$H:$H,0))</f>
        <v>0</v>
      </c>
      <c r="F681" s="23" cm="1">
        <f t="array" ref="F681">SUM(IF((LEFT('2-1 采购订单物料明细表报表导出'!$K:$K,7)=F$1)*('2-1 采购订单物料明细表报表导出'!$D:$D=$A681),'2-1 采购订单物料明细表报表导出'!$H:$H,0))</f>
        <v>0</v>
      </c>
      <c r="G681" s="23" cm="1">
        <f t="array" ref="G681">SUM(IF((LEFT('2-1 采购订单物料明细表报表导出'!$K:$K,7)=G$1)*('2-1 采购订单物料明细表报表导出'!$D:$D=$A681),'2-1 采购订单物料明细表报表导出'!$H:$H,0))</f>
        <v>0</v>
      </c>
      <c r="H681" s="23" cm="1">
        <f t="array" ref="H681">SUM(IF((LEFT('2-1 采购订单物料明细表报表导出'!$K:$K,7)=H$1)*('2-1 采购订单物料明细表报表导出'!$D:$D=$A681),'2-1 采购订单物料明细表报表导出'!$H:$H,0))</f>
        <v>0</v>
      </c>
      <c r="I681" s="23" cm="1">
        <f t="array" ref="I681">SUM(IF((LEFT('2-1 采购订单物料明细表报表导出'!$K:$K,7)=I$1)*('2-1 采购订单物料明细表报表导出'!$D:$D=$A681),'2-1 采购订单物料明细表报表导出'!$H:$H,0))</f>
        <v>0</v>
      </c>
      <c r="J681" s="23" cm="1">
        <f t="array" ref="J681">SUM(IF((LEFT('2-1 采购订单物料明细表报表导出'!$K:$K,7)=J$1)*('2-1 采购订单物料明细表报表导出'!$D:$D=$A681),'2-1 采购订单物料明细表报表导出'!$H:$H,0))</f>
        <v>0</v>
      </c>
      <c r="K681" s="23" cm="1">
        <f t="array" ref="K681">SUM(IF((LEFT('2-1 采购订单物料明细表报表导出'!$K:$K,7)=K$1)*('2-1 采购订单物料明细表报表导出'!$D:$D=$A681),'2-1 采购订单物料明细表报表导出'!$H:$H,0))</f>
        <v>0</v>
      </c>
      <c r="L681" s="23" cm="1">
        <f t="array" ref="L681">SUM(IF((LEFT('2-1 采购订单物料明细表报表导出'!$K:$K,7)=L$1)*('2-1 采购订单物料明细表报表导出'!$D:$D=$A681),'2-1 采购订单物料明细表报表导出'!$H:$H,0))</f>
        <v>0</v>
      </c>
      <c r="M681" s="23" cm="1">
        <f t="array" ref="M681">SUM(IF((LEFT('2-1 采购订单物料明细表报表导出'!$K:$K,7)=M$1)*('2-1 采购订单物料明细表报表导出'!$D:$D=$A681),'2-1 采购订单物料明细表报表导出'!$H:$H,0))</f>
        <v>0</v>
      </c>
      <c r="N681" s="23" cm="1">
        <f t="array" ref="N681">SUM(IF((LEFT('2-1 采购订单物料明细表报表导出'!$K:$K,7)=N$1)*('2-1 采购订单物料明细表报表导出'!$D:$D=$A681),'2-1 采购订单物料明细表报表导出'!$H:$H,0))</f>
        <v>0</v>
      </c>
      <c r="O681" s="23" cm="1">
        <f t="array" ref="O681">SUM(IF((LEFT('2-1 采购订单物料明细表报表导出'!$K:$K,7)=O$1)*('2-1 采购订单物料明细表报表导出'!$D:$D=$A681),'2-1 采购订单物料明细表报表导出'!$H:$H,0))</f>
        <v>0</v>
      </c>
    </row>
    <row r="682" ht="29" spans="1:15">
      <c r="A682" s="28" t="s">
        <v>3990</v>
      </c>
      <c r="B682" s="26" t="s">
        <v>1792</v>
      </c>
      <c r="C682" s="27" t="s">
        <v>1793</v>
      </c>
      <c r="D682" s="23" cm="1">
        <f t="array" ref="D682">SUM(IF((LEFT('2-1 采购订单物料明细表报表导出'!$K:$K,7)=D$1)*('2-1 采购订单物料明细表报表导出'!$D:$D=$A682),'2-1 采购订单物料明细表报表导出'!$H:$H,0))</f>
        <v>0</v>
      </c>
      <c r="E682" s="23" cm="1">
        <f t="array" ref="E682">SUM(IF((LEFT('2-1 采购订单物料明细表报表导出'!$K:$K,7)=E$1)*('2-1 采购订单物料明细表报表导出'!$D:$D=$A682),'2-1 采购订单物料明细表报表导出'!$H:$H,0))</f>
        <v>0</v>
      </c>
      <c r="F682" s="23" cm="1">
        <f t="array" ref="F682">SUM(IF((LEFT('2-1 采购订单物料明细表报表导出'!$K:$K,7)=F$1)*('2-1 采购订单物料明细表报表导出'!$D:$D=$A682),'2-1 采购订单物料明细表报表导出'!$H:$H,0))</f>
        <v>0</v>
      </c>
      <c r="G682" s="23" cm="1">
        <f t="array" ref="G682">SUM(IF((LEFT('2-1 采购订单物料明细表报表导出'!$K:$K,7)=G$1)*('2-1 采购订单物料明细表报表导出'!$D:$D=$A682),'2-1 采购订单物料明细表报表导出'!$H:$H,0))</f>
        <v>0</v>
      </c>
      <c r="H682" s="23" cm="1">
        <f t="array" ref="H682">SUM(IF((LEFT('2-1 采购订单物料明细表报表导出'!$K:$K,7)=H$1)*('2-1 采购订单物料明细表报表导出'!$D:$D=$A682),'2-1 采购订单物料明细表报表导出'!$H:$H,0))</f>
        <v>0</v>
      </c>
      <c r="I682" s="23" cm="1">
        <f t="array" ref="I682">SUM(IF((LEFT('2-1 采购订单物料明细表报表导出'!$K:$K,7)=I$1)*('2-1 采购订单物料明细表报表导出'!$D:$D=$A682),'2-1 采购订单物料明细表报表导出'!$H:$H,0))</f>
        <v>0</v>
      </c>
      <c r="J682" s="23" cm="1">
        <f t="array" ref="J682">SUM(IF((LEFT('2-1 采购订单物料明细表报表导出'!$K:$K,7)=J$1)*('2-1 采购订单物料明细表报表导出'!$D:$D=$A682),'2-1 采购订单物料明细表报表导出'!$H:$H,0))</f>
        <v>0</v>
      </c>
      <c r="K682" s="23" cm="1">
        <f t="array" ref="K682">SUM(IF((LEFT('2-1 采购订单物料明细表报表导出'!$K:$K,7)=K$1)*('2-1 采购订单物料明细表报表导出'!$D:$D=$A682),'2-1 采购订单物料明细表报表导出'!$H:$H,0))</f>
        <v>0</v>
      </c>
      <c r="L682" s="23" cm="1">
        <f t="array" ref="L682">SUM(IF((LEFT('2-1 采购订单物料明细表报表导出'!$K:$K,7)=L$1)*('2-1 采购订单物料明细表报表导出'!$D:$D=$A682),'2-1 采购订单物料明细表报表导出'!$H:$H,0))</f>
        <v>0</v>
      </c>
      <c r="M682" s="23" cm="1">
        <f t="array" ref="M682">SUM(IF((LEFT('2-1 采购订单物料明细表报表导出'!$K:$K,7)=M$1)*('2-1 采购订单物料明细表报表导出'!$D:$D=$A682),'2-1 采购订单物料明细表报表导出'!$H:$H,0))</f>
        <v>0</v>
      </c>
      <c r="N682" s="23" cm="1">
        <f t="array" ref="N682">SUM(IF((LEFT('2-1 采购订单物料明细表报表导出'!$K:$K,7)=N$1)*('2-1 采购订单物料明细表报表导出'!$D:$D=$A682),'2-1 采购订单物料明细表报表导出'!$H:$H,0))</f>
        <v>0</v>
      </c>
      <c r="O682" s="23" cm="1">
        <f t="array" ref="O682">SUM(IF((LEFT('2-1 采购订单物料明细表报表导出'!$K:$K,7)=O$1)*('2-1 采购订单物料明细表报表导出'!$D:$D=$A682),'2-1 采购订单物料明细表报表导出'!$H:$H,0))</f>
        <v>0</v>
      </c>
    </row>
    <row r="683" ht="29" spans="1:15">
      <c r="A683" s="28" t="s">
        <v>3991</v>
      </c>
      <c r="B683" s="26" t="s">
        <v>1792</v>
      </c>
      <c r="C683" s="27" t="s">
        <v>1793</v>
      </c>
      <c r="D683" s="23" cm="1">
        <f t="array" ref="D683">SUM(IF((LEFT('2-1 采购订单物料明细表报表导出'!$K:$K,7)=D$1)*('2-1 采购订单物料明细表报表导出'!$D:$D=$A683),'2-1 采购订单物料明细表报表导出'!$H:$H,0))</f>
        <v>0</v>
      </c>
      <c r="E683" s="23" cm="1">
        <f t="array" ref="E683">SUM(IF((LEFT('2-1 采购订单物料明细表报表导出'!$K:$K,7)=E$1)*('2-1 采购订单物料明细表报表导出'!$D:$D=$A683),'2-1 采购订单物料明细表报表导出'!$H:$H,0))</f>
        <v>0</v>
      </c>
      <c r="F683" s="23" cm="1">
        <f t="array" ref="F683">SUM(IF((LEFT('2-1 采购订单物料明细表报表导出'!$K:$K,7)=F$1)*('2-1 采购订单物料明细表报表导出'!$D:$D=$A683),'2-1 采购订单物料明细表报表导出'!$H:$H,0))</f>
        <v>0</v>
      </c>
      <c r="G683" s="23" cm="1">
        <f t="array" ref="G683">SUM(IF((LEFT('2-1 采购订单物料明细表报表导出'!$K:$K,7)=G$1)*('2-1 采购订单物料明细表报表导出'!$D:$D=$A683),'2-1 采购订单物料明细表报表导出'!$H:$H,0))</f>
        <v>0</v>
      </c>
      <c r="H683" s="23" cm="1">
        <f t="array" ref="H683">SUM(IF((LEFT('2-1 采购订单物料明细表报表导出'!$K:$K,7)=H$1)*('2-1 采购订单物料明细表报表导出'!$D:$D=$A683),'2-1 采购订单物料明细表报表导出'!$H:$H,0))</f>
        <v>0</v>
      </c>
      <c r="I683" s="23" cm="1">
        <f t="array" ref="I683">SUM(IF((LEFT('2-1 采购订单物料明细表报表导出'!$K:$K,7)=I$1)*('2-1 采购订单物料明细表报表导出'!$D:$D=$A683),'2-1 采购订单物料明细表报表导出'!$H:$H,0))</f>
        <v>0</v>
      </c>
      <c r="J683" s="23" cm="1">
        <f t="array" ref="J683">SUM(IF((LEFT('2-1 采购订单物料明细表报表导出'!$K:$K,7)=J$1)*('2-1 采购订单物料明细表报表导出'!$D:$D=$A683),'2-1 采购订单物料明细表报表导出'!$H:$H,0))</f>
        <v>0</v>
      </c>
      <c r="K683" s="23" cm="1">
        <f t="array" ref="K683">SUM(IF((LEFT('2-1 采购订单物料明细表报表导出'!$K:$K,7)=K$1)*('2-1 采购订单物料明细表报表导出'!$D:$D=$A683),'2-1 采购订单物料明细表报表导出'!$H:$H,0))</f>
        <v>0</v>
      </c>
      <c r="L683" s="23" cm="1">
        <f t="array" ref="L683">SUM(IF((LEFT('2-1 采购订单物料明细表报表导出'!$K:$K,7)=L$1)*('2-1 采购订单物料明细表报表导出'!$D:$D=$A683),'2-1 采购订单物料明细表报表导出'!$H:$H,0))</f>
        <v>0</v>
      </c>
      <c r="M683" s="23" cm="1">
        <f t="array" ref="M683">SUM(IF((LEFT('2-1 采购订单物料明细表报表导出'!$K:$K,7)=M$1)*('2-1 采购订单物料明细表报表导出'!$D:$D=$A683),'2-1 采购订单物料明细表报表导出'!$H:$H,0))</f>
        <v>0</v>
      </c>
      <c r="N683" s="23" cm="1">
        <f t="array" ref="N683">SUM(IF((LEFT('2-1 采购订单物料明细表报表导出'!$K:$K,7)=N$1)*('2-1 采购订单物料明细表报表导出'!$D:$D=$A683),'2-1 采购订单物料明细表报表导出'!$H:$H,0))</f>
        <v>0</v>
      </c>
      <c r="O683" s="23" cm="1">
        <f t="array" ref="O683">SUM(IF((LEFT('2-1 采购订单物料明细表报表导出'!$K:$K,7)=O$1)*('2-1 采购订单物料明细表报表导出'!$D:$D=$A683),'2-1 采购订单物料明细表报表导出'!$H:$H,0))</f>
        <v>0</v>
      </c>
    </row>
    <row r="684" ht="29" spans="1:15">
      <c r="A684" s="28" t="s">
        <v>3992</v>
      </c>
      <c r="B684" s="26" t="s">
        <v>1792</v>
      </c>
      <c r="C684" s="27" t="s">
        <v>1793</v>
      </c>
      <c r="D684" s="23" cm="1">
        <f t="array" ref="D684">SUM(IF((LEFT('2-1 采购订单物料明细表报表导出'!$K:$K,7)=D$1)*('2-1 采购订单物料明细表报表导出'!$D:$D=$A684),'2-1 采购订单物料明细表报表导出'!$H:$H,0))</f>
        <v>0</v>
      </c>
      <c r="E684" s="23" cm="1">
        <f t="array" ref="E684">SUM(IF((LEFT('2-1 采购订单物料明细表报表导出'!$K:$K,7)=E$1)*('2-1 采购订单物料明细表报表导出'!$D:$D=$A684),'2-1 采购订单物料明细表报表导出'!$H:$H,0))</f>
        <v>0</v>
      </c>
      <c r="F684" s="23" cm="1">
        <f t="array" ref="F684">SUM(IF((LEFT('2-1 采购订单物料明细表报表导出'!$K:$K,7)=F$1)*('2-1 采购订单物料明细表报表导出'!$D:$D=$A684),'2-1 采购订单物料明细表报表导出'!$H:$H,0))</f>
        <v>0</v>
      </c>
      <c r="G684" s="23" cm="1">
        <f t="array" ref="G684">SUM(IF((LEFT('2-1 采购订单物料明细表报表导出'!$K:$K,7)=G$1)*('2-1 采购订单物料明细表报表导出'!$D:$D=$A684),'2-1 采购订单物料明细表报表导出'!$H:$H,0))</f>
        <v>0</v>
      </c>
      <c r="H684" s="23" cm="1">
        <f t="array" ref="H684">SUM(IF((LEFT('2-1 采购订单物料明细表报表导出'!$K:$K,7)=H$1)*('2-1 采购订单物料明细表报表导出'!$D:$D=$A684),'2-1 采购订单物料明细表报表导出'!$H:$H,0))</f>
        <v>0</v>
      </c>
      <c r="I684" s="23" cm="1">
        <f t="array" ref="I684">SUM(IF((LEFT('2-1 采购订单物料明细表报表导出'!$K:$K,7)=I$1)*('2-1 采购订单物料明细表报表导出'!$D:$D=$A684),'2-1 采购订单物料明细表报表导出'!$H:$H,0))</f>
        <v>0</v>
      </c>
      <c r="J684" s="23" cm="1">
        <f t="array" ref="J684">SUM(IF((LEFT('2-1 采购订单物料明细表报表导出'!$K:$K,7)=J$1)*('2-1 采购订单物料明细表报表导出'!$D:$D=$A684),'2-1 采购订单物料明细表报表导出'!$H:$H,0))</f>
        <v>0</v>
      </c>
      <c r="K684" s="23" cm="1">
        <f t="array" ref="K684">SUM(IF((LEFT('2-1 采购订单物料明细表报表导出'!$K:$K,7)=K$1)*('2-1 采购订单物料明细表报表导出'!$D:$D=$A684),'2-1 采购订单物料明细表报表导出'!$H:$H,0))</f>
        <v>0</v>
      </c>
      <c r="L684" s="23" cm="1">
        <f t="array" ref="L684">SUM(IF((LEFT('2-1 采购订单物料明细表报表导出'!$K:$K,7)=L$1)*('2-1 采购订单物料明细表报表导出'!$D:$D=$A684),'2-1 采购订单物料明细表报表导出'!$H:$H,0))</f>
        <v>0</v>
      </c>
      <c r="M684" s="23" cm="1">
        <f t="array" ref="M684">SUM(IF((LEFT('2-1 采购订单物料明细表报表导出'!$K:$K,7)=M$1)*('2-1 采购订单物料明细表报表导出'!$D:$D=$A684),'2-1 采购订单物料明细表报表导出'!$H:$H,0))</f>
        <v>0</v>
      </c>
      <c r="N684" s="23" cm="1">
        <f t="array" ref="N684">SUM(IF((LEFT('2-1 采购订单物料明细表报表导出'!$K:$K,7)=N$1)*('2-1 采购订单物料明细表报表导出'!$D:$D=$A684),'2-1 采购订单物料明细表报表导出'!$H:$H,0))</f>
        <v>0</v>
      </c>
      <c r="O684" s="23" cm="1">
        <f t="array" ref="O684">SUM(IF((LEFT('2-1 采购订单物料明细表报表导出'!$K:$K,7)=O$1)*('2-1 采购订单物料明细表报表导出'!$D:$D=$A684),'2-1 采购订单物料明细表报表导出'!$H:$H,0))</f>
        <v>0</v>
      </c>
    </row>
    <row r="685" ht="29" spans="1:15">
      <c r="A685" s="28" t="s">
        <v>3993</v>
      </c>
      <c r="B685" s="26" t="s">
        <v>1792</v>
      </c>
      <c r="C685" s="27" t="s">
        <v>1793</v>
      </c>
      <c r="D685" s="23" cm="1">
        <f t="array" ref="D685">SUM(IF((LEFT('2-1 采购订单物料明细表报表导出'!$K:$K,7)=D$1)*('2-1 采购订单物料明细表报表导出'!$D:$D=$A685),'2-1 采购订单物料明细表报表导出'!$H:$H,0))</f>
        <v>0</v>
      </c>
      <c r="E685" s="23" cm="1">
        <f t="array" ref="E685">SUM(IF((LEFT('2-1 采购订单物料明细表报表导出'!$K:$K,7)=E$1)*('2-1 采购订单物料明细表报表导出'!$D:$D=$A685),'2-1 采购订单物料明细表报表导出'!$H:$H,0))</f>
        <v>0</v>
      </c>
      <c r="F685" s="23" cm="1">
        <f t="array" ref="F685">SUM(IF((LEFT('2-1 采购订单物料明细表报表导出'!$K:$K,7)=F$1)*('2-1 采购订单物料明细表报表导出'!$D:$D=$A685),'2-1 采购订单物料明细表报表导出'!$H:$H,0))</f>
        <v>0</v>
      </c>
      <c r="G685" s="23" cm="1">
        <f t="array" ref="G685">SUM(IF((LEFT('2-1 采购订单物料明细表报表导出'!$K:$K,7)=G$1)*('2-1 采购订单物料明细表报表导出'!$D:$D=$A685),'2-1 采购订单物料明细表报表导出'!$H:$H,0))</f>
        <v>0</v>
      </c>
      <c r="H685" s="23" cm="1">
        <f t="array" ref="H685">SUM(IF((LEFT('2-1 采购订单物料明细表报表导出'!$K:$K,7)=H$1)*('2-1 采购订单物料明细表报表导出'!$D:$D=$A685),'2-1 采购订单物料明细表报表导出'!$H:$H,0))</f>
        <v>0</v>
      </c>
      <c r="I685" s="23" cm="1">
        <f t="array" ref="I685">SUM(IF((LEFT('2-1 采购订单物料明细表报表导出'!$K:$K,7)=I$1)*('2-1 采购订单物料明细表报表导出'!$D:$D=$A685),'2-1 采购订单物料明细表报表导出'!$H:$H,0))</f>
        <v>0</v>
      </c>
      <c r="J685" s="23" cm="1">
        <f t="array" ref="J685">SUM(IF((LEFT('2-1 采购订单物料明细表报表导出'!$K:$K,7)=J$1)*('2-1 采购订单物料明细表报表导出'!$D:$D=$A685),'2-1 采购订单物料明细表报表导出'!$H:$H,0))</f>
        <v>0</v>
      </c>
      <c r="K685" s="23" cm="1">
        <f t="array" ref="K685">SUM(IF((LEFT('2-1 采购订单物料明细表报表导出'!$K:$K,7)=K$1)*('2-1 采购订单物料明细表报表导出'!$D:$D=$A685),'2-1 采购订单物料明细表报表导出'!$H:$H,0))</f>
        <v>0</v>
      </c>
      <c r="L685" s="23" cm="1">
        <f t="array" ref="L685">SUM(IF((LEFT('2-1 采购订单物料明细表报表导出'!$K:$K,7)=L$1)*('2-1 采购订单物料明细表报表导出'!$D:$D=$A685),'2-1 采购订单物料明细表报表导出'!$H:$H,0))</f>
        <v>0</v>
      </c>
      <c r="M685" s="23" cm="1">
        <f t="array" ref="M685">SUM(IF((LEFT('2-1 采购订单物料明细表报表导出'!$K:$K,7)=M$1)*('2-1 采购订单物料明细表报表导出'!$D:$D=$A685),'2-1 采购订单物料明细表报表导出'!$H:$H,0))</f>
        <v>0</v>
      </c>
      <c r="N685" s="23" cm="1">
        <f t="array" ref="N685">SUM(IF((LEFT('2-1 采购订单物料明细表报表导出'!$K:$K,7)=N$1)*('2-1 采购订单物料明细表报表导出'!$D:$D=$A685),'2-1 采购订单物料明细表报表导出'!$H:$H,0))</f>
        <v>0</v>
      </c>
      <c r="O685" s="23" cm="1">
        <f t="array" ref="O685">SUM(IF((LEFT('2-1 采购订单物料明细表报表导出'!$K:$K,7)=O$1)*('2-1 采购订单物料明细表报表导出'!$D:$D=$A685),'2-1 采购订单物料明细表报表导出'!$H:$H,0))</f>
        <v>0</v>
      </c>
    </row>
    <row r="686" ht="29" spans="1:15">
      <c r="A686" s="28" t="s">
        <v>3994</v>
      </c>
      <c r="B686" s="26" t="s">
        <v>1792</v>
      </c>
      <c r="C686" s="27" t="s">
        <v>1793</v>
      </c>
      <c r="D686" s="23" cm="1">
        <f t="array" ref="D686">SUM(IF((LEFT('2-1 采购订单物料明细表报表导出'!$K:$K,7)=D$1)*('2-1 采购订单物料明细表报表导出'!$D:$D=$A686),'2-1 采购订单物料明细表报表导出'!$H:$H,0))</f>
        <v>0</v>
      </c>
      <c r="E686" s="23" cm="1">
        <f t="array" ref="E686">SUM(IF((LEFT('2-1 采购订单物料明细表报表导出'!$K:$K,7)=E$1)*('2-1 采购订单物料明细表报表导出'!$D:$D=$A686),'2-1 采购订单物料明细表报表导出'!$H:$H,0))</f>
        <v>0</v>
      </c>
      <c r="F686" s="23" cm="1">
        <f t="array" ref="F686">SUM(IF((LEFT('2-1 采购订单物料明细表报表导出'!$K:$K,7)=F$1)*('2-1 采购订单物料明细表报表导出'!$D:$D=$A686),'2-1 采购订单物料明细表报表导出'!$H:$H,0))</f>
        <v>0</v>
      </c>
      <c r="G686" s="23" cm="1">
        <f t="array" ref="G686">SUM(IF((LEFT('2-1 采购订单物料明细表报表导出'!$K:$K,7)=G$1)*('2-1 采购订单物料明细表报表导出'!$D:$D=$A686),'2-1 采购订单物料明细表报表导出'!$H:$H,0))</f>
        <v>0</v>
      </c>
      <c r="H686" s="23" cm="1">
        <f t="array" ref="H686">SUM(IF((LEFT('2-1 采购订单物料明细表报表导出'!$K:$K,7)=H$1)*('2-1 采购订单物料明细表报表导出'!$D:$D=$A686),'2-1 采购订单物料明细表报表导出'!$H:$H,0))</f>
        <v>0</v>
      </c>
      <c r="I686" s="23" cm="1">
        <f t="array" ref="I686">SUM(IF((LEFT('2-1 采购订单物料明细表报表导出'!$K:$K,7)=I$1)*('2-1 采购订单物料明细表报表导出'!$D:$D=$A686),'2-1 采购订单物料明细表报表导出'!$H:$H,0))</f>
        <v>0</v>
      </c>
      <c r="J686" s="23" cm="1">
        <f t="array" ref="J686">SUM(IF((LEFT('2-1 采购订单物料明细表报表导出'!$K:$K,7)=J$1)*('2-1 采购订单物料明细表报表导出'!$D:$D=$A686),'2-1 采购订单物料明细表报表导出'!$H:$H,0))</f>
        <v>0</v>
      </c>
      <c r="K686" s="23" cm="1">
        <f t="array" ref="K686">SUM(IF((LEFT('2-1 采购订单物料明细表报表导出'!$K:$K,7)=K$1)*('2-1 采购订单物料明细表报表导出'!$D:$D=$A686),'2-1 采购订单物料明细表报表导出'!$H:$H,0))</f>
        <v>0</v>
      </c>
      <c r="L686" s="23" cm="1">
        <f t="array" ref="L686">SUM(IF((LEFT('2-1 采购订单物料明细表报表导出'!$K:$K,7)=L$1)*('2-1 采购订单物料明细表报表导出'!$D:$D=$A686),'2-1 采购订单物料明细表报表导出'!$H:$H,0))</f>
        <v>0</v>
      </c>
      <c r="M686" s="23" cm="1">
        <f t="array" ref="M686">SUM(IF((LEFT('2-1 采购订单物料明细表报表导出'!$K:$K,7)=M$1)*('2-1 采购订单物料明细表报表导出'!$D:$D=$A686),'2-1 采购订单物料明细表报表导出'!$H:$H,0))</f>
        <v>0</v>
      </c>
      <c r="N686" s="23" cm="1">
        <f t="array" ref="N686">SUM(IF((LEFT('2-1 采购订单物料明细表报表导出'!$K:$K,7)=N$1)*('2-1 采购订单物料明细表报表导出'!$D:$D=$A686),'2-1 采购订单物料明细表报表导出'!$H:$H,0))</f>
        <v>0</v>
      </c>
      <c r="O686" s="23" cm="1">
        <f t="array" ref="O686">SUM(IF((LEFT('2-1 采购订单物料明细表报表导出'!$K:$K,7)=O$1)*('2-1 采购订单物料明细表报表导出'!$D:$D=$A686),'2-1 采购订单物料明细表报表导出'!$H:$H,0))</f>
        <v>0</v>
      </c>
    </row>
    <row r="687" ht="29" spans="1:15">
      <c r="A687" s="28" t="s">
        <v>3995</v>
      </c>
      <c r="B687" s="26" t="s">
        <v>1792</v>
      </c>
      <c r="C687" s="27" t="s">
        <v>1793</v>
      </c>
      <c r="D687" s="23" cm="1">
        <f t="array" ref="D687">SUM(IF((LEFT('2-1 采购订单物料明细表报表导出'!$K:$K,7)=D$1)*('2-1 采购订单物料明细表报表导出'!$D:$D=$A687),'2-1 采购订单物料明细表报表导出'!$H:$H,0))</f>
        <v>0</v>
      </c>
      <c r="E687" s="23" cm="1">
        <f t="array" ref="E687">SUM(IF((LEFT('2-1 采购订单物料明细表报表导出'!$K:$K,7)=E$1)*('2-1 采购订单物料明细表报表导出'!$D:$D=$A687),'2-1 采购订单物料明细表报表导出'!$H:$H,0))</f>
        <v>0</v>
      </c>
      <c r="F687" s="23" cm="1">
        <f t="array" ref="F687">SUM(IF((LEFT('2-1 采购订单物料明细表报表导出'!$K:$K,7)=F$1)*('2-1 采购订单物料明细表报表导出'!$D:$D=$A687),'2-1 采购订单物料明细表报表导出'!$H:$H,0))</f>
        <v>0</v>
      </c>
      <c r="G687" s="23" cm="1">
        <f t="array" ref="G687">SUM(IF((LEFT('2-1 采购订单物料明细表报表导出'!$K:$K,7)=G$1)*('2-1 采购订单物料明细表报表导出'!$D:$D=$A687),'2-1 采购订单物料明细表报表导出'!$H:$H,0))</f>
        <v>0</v>
      </c>
      <c r="H687" s="23" cm="1">
        <f t="array" ref="H687">SUM(IF((LEFT('2-1 采购订单物料明细表报表导出'!$K:$K,7)=H$1)*('2-1 采购订单物料明细表报表导出'!$D:$D=$A687),'2-1 采购订单物料明细表报表导出'!$H:$H,0))</f>
        <v>0</v>
      </c>
      <c r="I687" s="23" cm="1">
        <f t="array" ref="I687">SUM(IF((LEFT('2-1 采购订单物料明细表报表导出'!$K:$K,7)=I$1)*('2-1 采购订单物料明细表报表导出'!$D:$D=$A687),'2-1 采购订单物料明细表报表导出'!$H:$H,0))</f>
        <v>0</v>
      </c>
      <c r="J687" s="23" cm="1">
        <f t="array" ref="J687">SUM(IF((LEFT('2-1 采购订单物料明细表报表导出'!$K:$K,7)=J$1)*('2-1 采购订单物料明细表报表导出'!$D:$D=$A687),'2-1 采购订单物料明细表报表导出'!$H:$H,0))</f>
        <v>0</v>
      </c>
      <c r="K687" s="23" cm="1">
        <f t="array" ref="K687">SUM(IF((LEFT('2-1 采购订单物料明细表报表导出'!$K:$K,7)=K$1)*('2-1 采购订单物料明细表报表导出'!$D:$D=$A687),'2-1 采购订单物料明细表报表导出'!$H:$H,0))</f>
        <v>0</v>
      </c>
      <c r="L687" s="23" cm="1">
        <f t="array" ref="L687">SUM(IF((LEFT('2-1 采购订单物料明细表报表导出'!$K:$K,7)=L$1)*('2-1 采购订单物料明细表报表导出'!$D:$D=$A687),'2-1 采购订单物料明细表报表导出'!$H:$H,0))</f>
        <v>0</v>
      </c>
      <c r="M687" s="23" cm="1">
        <f t="array" ref="M687">SUM(IF((LEFT('2-1 采购订单物料明细表报表导出'!$K:$K,7)=M$1)*('2-1 采购订单物料明细表报表导出'!$D:$D=$A687),'2-1 采购订单物料明细表报表导出'!$H:$H,0))</f>
        <v>0</v>
      </c>
      <c r="N687" s="23" cm="1">
        <f t="array" ref="N687">SUM(IF((LEFT('2-1 采购订单物料明细表报表导出'!$K:$K,7)=N$1)*('2-1 采购订单物料明细表报表导出'!$D:$D=$A687),'2-1 采购订单物料明细表报表导出'!$H:$H,0))</f>
        <v>0</v>
      </c>
      <c r="O687" s="23" cm="1">
        <f t="array" ref="O687">SUM(IF((LEFT('2-1 采购订单物料明细表报表导出'!$K:$K,7)=O$1)*('2-1 采购订单物料明细表报表导出'!$D:$D=$A687),'2-1 采购订单物料明细表报表导出'!$H:$H,0))</f>
        <v>0</v>
      </c>
    </row>
    <row r="688" ht="29" spans="1:15">
      <c r="A688" s="28" t="s">
        <v>3996</v>
      </c>
      <c r="B688" s="26" t="s">
        <v>1792</v>
      </c>
      <c r="C688" s="27" t="s">
        <v>1793</v>
      </c>
      <c r="D688" s="23" cm="1">
        <f t="array" ref="D688">SUM(IF((LEFT('2-1 采购订单物料明细表报表导出'!$K:$K,7)=D$1)*('2-1 采购订单物料明细表报表导出'!$D:$D=$A688),'2-1 采购订单物料明细表报表导出'!$H:$H,0))</f>
        <v>0</v>
      </c>
      <c r="E688" s="23" cm="1">
        <f t="array" ref="E688">SUM(IF((LEFT('2-1 采购订单物料明细表报表导出'!$K:$K,7)=E$1)*('2-1 采购订单物料明细表报表导出'!$D:$D=$A688),'2-1 采购订单物料明细表报表导出'!$H:$H,0))</f>
        <v>0</v>
      </c>
      <c r="F688" s="23" cm="1">
        <f t="array" ref="F688">SUM(IF((LEFT('2-1 采购订单物料明细表报表导出'!$K:$K,7)=F$1)*('2-1 采购订单物料明细表报表导出'!$D:$D=$A688),'2-1 采购订单物料明细表报表导出'!$H:$H,0))</f>
        <v>0</v>
      </c>
      <c r="G688" s="23" cm="1">
        <f t="array" ref="G688">SUM(IF((LEFT('2-1 采购订单物料明细表报表导出'!$K:$K,7)=G$1)*('2-1 采购订单物料明细表报表导出'!$D:$D=$A688),'2-1 采购订单物料明细表报表导出'!$H:$H,0))</f>
        <v>0</v>
      </c>
      <c r="H688" s="23" cm="1">
        <f t="array" ref="H688">SUM(IF((LEFT('2-1 采购订单物料明细表报表导出'!$K:$K,7)=H$1)*('2-1 采购订单物料明细表报表导出'!$D:$D=$A688),'2-1 采购订单物料明细表报表导出'!$H:$H,0))</f>
        <v>0</v>
      </c>
      <c r="I688" s="23" cm="1">
        <f t="array" ref="I688">SUM(IF((LEFT('2-1 采购订单物料明细表报表导出'!$K:$K,7)=I$1)*('2-1 采购订单物料明细表报表导出'!$D:$D=$A688),'2-1 采购订单物料明细表报表导出'!$H:$H,0))</f>
        <v>0</v>
      </c>
      <c r="J688" s="23" cm="1">
        <f t="array" ref="J688">SUM(IF((LEFT('2-1 采购订单物料明细表报表导出'!$K:$K,7)=J$1)*('2-1 采购订单物料明细表报表导出'!$D:$D=$A688),'2-1 采购订单物料明细表报表导出'!$H:$H,0))</f>
        <v>0</v>
      </c>
      <c r="K688" s="23" cm="1">
        <f t="array" ref="K688">SUM(IF((LEFT('2-1 采购订单物料明细表报表导出'!$K:$K,7)=K$1)*('2-1 采购订单物料明细表报表导出'!$D:$D=$A688),'2-1 采购订单物料明细表报表导出'!$H:$H,0))</f>
        <v>0</v>
      </c>
      <c r="L688" s="23" cm="1">
        <f t="array" ref="L688">SUM(IF((LEFT('2-1 采购订单物料明细表报表导出'!$K:$K,7)=L$1)*('2-1 采购订单物料明细表报表导出'!$D:$D=$A688),'2-1 采购订单物料明细表报表导出'!$H:$H,0))</f>
        <v>0</v>
      </c>
      <c r="M688" s="23" cm="1">
        <f t="array" ref="M688">SUM(IF((LEFT('2-1 采购订单物料明细表报表导出'!$K:$K,7)=M$1)*('2-1 采购订单物料明细表报表导出'!$D:$D=$A688),'2-1 采购订单物料明细表报表导出'!$H:$H,0))</f>
        <v>0</v>
      </c>
      <c r="N688" s="23" cm="1">
        <f t="array" ref="N688">SUM(IF((LEFT('2-1 采购订单物料明细表报表导出'!$K:$K,7)=N$1)*('2-1 采购订单物料明细表报表导出'!$D:$D=$A688),'2-1 采购订单物料明细表报表导出'!$H:$H,0))</f>
        <v>0</v>
      </c>
      <c r="O688" s="23" cm="1">
        <f t="array" ref="O688">SUM(IF((LEFT('2-1 采购订单物料明细表报表导出'!$K:$K,7)=O$1)*('2-1 采购订单物料明细表报表导出'!$D:$D=$A688),'2-1 采购订单物料明细表报表导出'!$H:$H,0))</f>
        <v>0</v>
      </c>
    </row>
    <row r="689" ht="29" spans="1:15">
      <c r="A689" s="28" t="s">
        <v>3997</v>
      </c>
      <c r="B689" s="26" t="s">
        <v>1792</v>
      </c>
      <c r="C689" s="27" t="s">
        <v>1793</v>
      </c>
      <c r="D689" s="23" cm="1">
        <f t="array" ref="D689">SUM(IF((LEFT('2-1 采购订单物料明细表报表导出'!$K:$K,7)=D$1)*('2-1 采购订单物料明细表报表导出'!$D:$D=$A689),'2-1 采购订单物料明细表报表导出'!$H:$H,0))</f>
        <v>0</v>
      </c>
      <c r="E689" s="23" cm="1">
        <f t="array" ref="E689">SUM(IF((LEFT('2-1 采购订单物料明细表报表导出'!$K:$K,7)=E$1)*('2-1 采购订单物料明细表报表导出'!$D:$D=$A689),'2-1 采购订单物料明细表报表导出'!$H:$H,0))</f>
        <v>0</v>
      </c>
      <c r="F689" s="23" cm="1">
        <f t="array" ref="F689">SUM(IF((LEFT('2-1 采购订单物料明细表报表导出'!$K:$K,7)=F$1)*('2-1 采购订单物料明细表报表导出'!$D:$D=$A689),'2-1 采购订单物料明细表报表导出'!$H:$H,0))</f>
        <v>0</v>
      </c>
      <c r="G689" s="23" cm="1">
        <f t="array" ref="G689">SUM(IF((LEFT('2-1 采购订单物料明细表报表导出'!$K:$K,7)=G$1)*('2-1 采购订单物料明细表报表导出'!$D:$D=$A689),'2-1 采购订单物料明细表报表导出'!$H:$H,0))</f>
        <v>0</v>
      </c>
      <c r="H689" s="23" cm="1">
        <f t="array" ref="H689">SUM(IF((LEFT('2-1 采购订单物料明细表报表导出'!$K:$K,7)=H$1)*('2-1 采购订单物料明细表报表导出'!$D:$D=$A689),'2-1 采购订单物料明细表报表导出'!$H:$H,0))</f>
        <v>0</v>
      </c>
      <c r="I689" s="23" cm="1">
        <f t="array" ref="I689">SUM(IF((LEFT('2-1 采购订单物料明细表报表导出'!$K:$K,7)=I$1)*('2-1 采购订单物料明细表报表导出'!$D:$D=$A689),'2-1 采购订单物料明细表报表导出'!$H:$H,0))</f>
        <v>0</v>
      </c>
      <c r="J689" s="23" cm="1">
        <f t="array" ref="J689">SUM(IF((LEFT('2-1 采购订单物料明细表报表导出'!$K:$K,7)=J$1)*('2-1 采购订单物料明细表报表导出'!$D:$D=$A689),'2-1 采购订单物料明细表报表导出'!$H:$H,0))</f>
        <v>0</v>
      </c>
      <c r="K689" s="23" cm="1">
        <f t="array" ref="K689">SUM(IF((LEFT('2-1 采购订单物料明细表报表导出'!$K:$K,7)=K$1)*('2-1 采购订单物料明细表报表导出'!$D:$D=$A689),'2-1 采购订单物料明细表报表导出'!$H:$H,0))</f>
        <v>0</v>
      </c>
      <c r="L689" s="23" cm="1">
        <f t="array" ref="L689">SUM(IF((LEFT('2-1 采购订单物料明细表报表导出'!$K:$K,7)=L$1)*('2-1 采购订单物料明细表报表导出'!$D:$D=$A689),'2-1 采购订单物料明细表报表导出'!$H:$H,0))</f>
        <v>0</v>
      </c>
      <c r="M689" s="23" cm="1">
        <f t="array" ref="M689">SUM(IF((LEFT('2-1 采购订单物料明细表报表导出'!$K:$K,7)=M$1)*('2-1 采购订单物料明细表报表导出'!$D:$D=$A689),'2-1 采购订单物料明细表报表导出'!$H:$H,0))</f>
        <v>0</v>
      </c>
      <c r="N689" s="23" cm="1">
        <f t="array" ref="N689">SUM(IF((LEFT('2-1 采购订单物料明细表报表导出'!$K:$K,7)=N$1)*('2-1 采购订单物料明细表报表导出'!$D:$D=$A689),'2-1 采购订单物料明细表报表导出'!$H:$H,0))</f>
        <v>0</v>
      </c>
      <c r="O689" s="23" cm="1">
        <f t="array" ref="O689">SUM(IF((LEFT('2-1 采购订单物料明细表报表导出'!$K:$K,7)=O$1)*('2-1 采购订单物料明细表报表导出'!$D:$D=$A689),'2-1 采购订单物料明细表报表导出'!$H:$H,0))</f>
        <v>0</v>
      </c>
    </row>
    <row r="690" ht="30" spans="1:15">
      <c r="A690" s="28" t="s">
        <v>3998</v>
      </c>
      <c r="B690" s="26" t="s">
        <v>1792</v>
      </c>
      <c r="C690" s="27" t="s">
        <v>1793</v>
      </c>
      <c r="D690" s="23" cm="1">
        <f t="array" ref="D690">SUM(IF((LEFT('2-1 采购订单物料明细表报表导出'!$K:$K,7)=D$1)*('2-1 采购订单物料明细表报表导出'!$D:$D=$A690),'2-1 采购订单物料明细表报表导出'!$H:$H,0))</f>
        <v>0</v>
      </c>
      <c r="E690" s="23" cm="1">
        <f t="array" ref="E690">SUM(IF((LEFT('2-1 采购订单物料明细表报表导出'!$K:$K,7)=E$1)*('2-1 采购订单物料明细表报表导出'!$D:$D=$A690),'2-1 采购订单物料明细表报表导出'!$H:$H,0))</f>
        <v>0</v>
      </c>
      <c r="F690" s="23" cm="1">
        <f t="array" ref="F690">SUM(IF((LEFT('2-1 采购订单物料明细表报表导出'!$K:$K,7)=F$1)*('2-1 采购订单物料明细表报表导出'!$D:$D=$A690),'2-1 采购订单物料明细表报表导出'!$H:$H,0))</f>
        <v>0</v>
      </c>
      <c r="G690" s="23" cm="1">
        <f t="array" ref="G690">SUM(IF((LEFT('2-1 采购订单物料明细表报表导出'!$K:$K,7)=G$1)*('2-1 采购订单物料明细表报表导出'!$D:$D=$A690),'2-1 采购订单物料明细表报表导出'!$H:$H,0))</f>
        <v>0</v>
      </c>
      <c r="H690" s="23" cm="1">
        <f t="array" ref="H690">SUM(IF((LEFT('2-1 采购订单物料明细表报表导出'!$K:$K,7)=H$1)*('2-1 采购订单物料明细表报表导出'!$D:$D=$A690),'2-1 采购订单物料明细表报表导出'!$H:$H,0))</f>
        <v>0</v>
      </c>
      <c r="I690" s="23" cm="1">
        <f t="array" ref="I690">SUM(IF((LEFT('2-1 采购订单物料明细表报表导出'!$K:$K,7)=I$1)*('2-1 采购订单物料明细表报表导出'!$D:$D=$A690),'2-1 采购订单物料明细表报表导出'!$H:$H,0))</f>
        <v>0</v>
      </c>
      <c r="J690" s="23" cm="1">
        <f t="array" ref="J690">SUM(IF((LEFT('2-1 采购订单物料明细表报表导出'!$K:$K,7)=J$1)*('2-1 采购订单物料明细表报表导出'!$D:$D=$A690),'2-1 采购订单物料明细表报表导出'!$H:$H,0))</f>
        <v>0</v>
      </c>
      <c r="K690" s="23" cm="1">
        <f t="array" ref="K690">SUM(IF((LEFT('2-1 采购订单物料明细表报表导出'!$K:$K,7)=K$1)*('2-1 采购订单物料明细表报表导出'!$D:$D=$A690),'2-1 采购订单物料明细表报表导出'!$H:$H,0))</f>
        <v>0</v>
      </c>
      <c r="L690" s="23" cm="1">
        <f t="array" ref="L690">SUM(IF((LEFT('2-1 采购订单物料明细表报表导出'!$K:$K,7)=L$1)*('2-1 采购订单物料明细表报表导出'!$D:$D=$A690),'2-1 采购订单物料明细表报表导出'!$H:$H,0))</f>
        <v>0</v>
      </c>
      <c r="M690" s="23" cm="1">
        <f t="array" ref="M690">SUM(IF((LEFT('2-1 采购订单物料明细表报表导出'!$K:$K,7)=M$1)*('2-1 采购订单物料明细表报表导出'!$D:$D=$A690),'2-1 采购订单物料明细表报表导出'!$H:$H,0))</f>
        <v>0</v>
      </c>
      <c r="N690" s="23" cm="1">
        <f t="array" ref="N690">SUM(IF((LEFT('2-1 采购订单物料明细表报表导出'!$K:$K,7)=N$1)*('2-1 采购订单物料明细表报表导出'!$D:$D=$A690),'2-1 采购订单物料明细表报表导出'!$H:$H,0))</f>
        <v>0</v>
      </c>
      <c r="O690" s="23" cm="1">
        <f t="array" ref="O690">SUM(IF((LEFT('2-1 采购订单物料明细表报表导出'!$K:$K,7)=O$1)*('2-1 采购订单物料明细表报表导出'!$D:$D=$A690),'2-1 采购订单物料明细表报表导出'!$H:$H,0))</f>
        <v>0</v>
      </c>
    </row>
    <row r="691" ht="29" spans="1:15">
      <c r="A691" s="28" t="s">
        <v>3999</v>
      </c>
      <c r="B691" s="26" t="s">
        <v>1792</v>
      </c>
      <c r="C691" s="27" t="s">
        <v>1793</v>
      </c>
      <c r="D691" s="23" cm="1">
        <f t="array" ref="D691">SUM(IF((LEFT('2-1 采购订单物料明细表报表导出'!$K:$K,7)=D$1)*('2-1 采购订单物料明细表报表导出'!$D:$D=$A691),'2-1 采购订单物料明细表报表导出'!$H:$H,0))</f>
        <v>0</v>
      </c>
      <c r="E691" s="23" cm="1">
        <f t="array" ref="E691">SUM(IF((LEFT('2-1 采购订单物料明细表报表导出'!$K:$K,7)=E$1)*('2-1 采购订单物料明细表报表导出'!$D:$D=$A691),'2-1 采购订单物料明细表报表导出'!$H:$H,0))</f>
        <v>0</v>
      </c>
      <c r="F691" s="23" cm="1">
        <f t="array" ref="F691">SUM(IF((LEFT('2-1 采购订单物料明细表报表导出'!$K:$K,7)=F$1)*('2-1 采购订单物料明细表报表导出'!$D:$D=$A691),'2-1 采购订单物料明细表报表导出'!$H:$H,0))</f>
        <v>0</v>
      </c>
      <c r="G691" s="23" cm="1">
        <f t="array" ref="G691">SUM(IF((LEFT('2-1 采购订单物料明细表报表导出'!$K:$K,7)=G$1)*('2-1 采购订单物料明细表报表导出'!$D:$D=$A691),'2-1 采购订单物料明细表报表导出'!$H:$H,0))</f>
        <v>0</v>
      </c>
      <c r="H691" s="23" cm="1">
        <f t="array" ref="H691">SUM(IF((LEFT('2-1 采购订单物料明细表报表导出'!$K:$K,7)=H$1)*('2-1 采购订单物料明细表报表导出'!$D:$D=$A691),'2-1 采购订单物料明细表报表导出'!$H:$H,0))</f>
        <v>0</v>
      </c>
      <c r="I691" s="23" cm="1">
        <f t="array" ref="I691">SUM(IF((LEFT('2-1 采购订单物料明细表报表导出'!$K:$K,7)=I$1)*('2-1 采购订单物料明细表报表导出'!$D:$D=$A691),'2-1 采购订单物料明细表报表导出'!$H:$H,0))</f>
        <v>0</v>
      </c>
      <c r="J691" s="23" cm="1">
        <f t="array" ref="J691">SUM(IF((LEFT('2-1 采购订单物料明细表报表导出'!$K:$K,7)=J$1)*('2-1 采购订单物料明细表报表导出'!$D:$D=$A691),'2-1 采购订单物料明细表报表导出'!$H:$H,0))</f>
        <v>0</v>
      </c>
      <c r="K691" s="23" cm="1">
        <f t="array" ref="K691">SUM(IF((LEFT('2-1 采购订单物料明细表报表导出'!$K:$K,7)=K$1)*('2-1 采购订单物料明细表报表导出'!$D:$D=$A691),'2-1 采购订单物料明细表报表导出'!$H:$H,0))</f>
        <v>0</v>
      </c>
      <c r="L691" s="23" cm="1">
        <f t="array" ref="L691">SUM(IF((LEFT('2-1 采购订单物料明细表报表导出'!$K:$K,7)=L$1)*('2-1 采购订单物料明细表报表导出'!$D:$D=$A691),'2-1 采购订单物料明细表报表导出'!$H:$H,0))</f>
        <v>0</v>
      </c>
      <c r="M691" s="23" cm="1">
        <f t="array" ref="M691">SUM(IF((LEFT('2-1 采购订单物料明细表报表导出'!$K:$K,7)=M$1)*('2-1 采购订单物料明细表报表导出'!$D:$D=$A691),'2-1 采购订单物料明细表报表导出'!$H:$H,0))</f>
        <v>0</v>
      </c>
      <c r="N691" s="23" cm="1">
        <f t="array" ref="N691">SUM(IF((LEFT('2-1 采购订单物料明细表报表导出'!$K:$K,7)=N$1)*('2-1 采购订单物料明细表报表导出'!$D:$D=$A691),'2-1 采购订单物料明细表报表导出'!$H:$H,0))</f>
        <v>0</v>
      </c>
      <c r="O691" s="23" cm="1">
        <f t="array" ref="O691">SUM(IF((LEFT('2-1 采购订单物料明细表报表导出'!$K:$K,7)=O$1)*('2-1 采购订单物料明细表报表导出'!$D:$D=$A691),'2-1 采购订单物料明细表报表导出'!$H:$H,0))</f>
        <v>0</v>
      </c>
    </row>
    <row r="692" ht="29" spans="1:15">
      <c r="A692" s="28" t="s">
        <v>4000</v>
      </c>
      <c r="B692" s="26" t="s">
        <v>1792</v>
      </c>
      <c r="C692" s="27" t="s">
        <v>1793</v>
      </c>
      <c r="D692" s="23" cm="1">
        <f t="array" ref="D692">SUM(IF((LEFT('2-1 采购订单物料明细表报表导出'!$K:$K,7)=D$1)*('2-1 采购订单物料明细表报表导出'!$D:$D=$A692),'2-1 采购订单物料明细表报表导出'!$H:$H,0))</f>
        <v>0</v>
      </c>
      <c r="E692" s="23" cm="1">
        <f t="array" ref="E692">SUM(IF((LEFT('2-1 采购订单物料明细表报表导出'!$K:$K,7)=E$1)*('2-1 采购订单物料明细表报表导出'!$D:$D=$A692),'2-1 采购订单物料明细表报表导出'!$H:$H,0))</f>
        <v>0</v>
      </c>
      <c r="F692" s="23" cm="1">
        <f t="array" ref="F692">SUM(IF((LEFT('2-1 采购订单物料明细表报表导出'!$K:$K,7)=F$1)*('2-1 采购订单物料明细表报表导出'!$D:$D=$A692),'2-1 采购订单物料明细表报表导出'!$H:$H,0))</f>
        <v>0</v>
      </c>
      <c r="G692" s="23" cm="1">
        <f t="array" ref="G692">SUM(IF((LEFT('2-1 采购订单物料明细表报表导出'!$K:$K,7)=G$1)*('2-1 采购订单物料明细表报表导出'!$D:$D=$A692),'2-1 采购订单物料明细表报表导出'!$H:$H,0))</f>
        <v>0</v>
      </c>
      <c r="H692" s="23" cm="1">
        <f t="array" ref="H692">SUM(IF((LEFT('2-1 采购订单物料明细表报表导出'!$K:$K,7)=H$1)*('2-1 采购订单物料明细表报表导出'!$D:$D=$A692),'2-1 采购订单物料明细表报表导出'!$H:$H,0))</f>
        <v>0</v>
      </c>
      <c r="I692" s="23" cm="1">
        <f t="array" ref="I692">SUM(IF((LEFT('2-1 采购订单物料明细表报表导出'!$K:$K,7)=I$1)*('2-1 采购订单物料明细表报表导出'!$D:$D=$A692),'2-1 采购订单物料明细表报表导出'!$H:$H,0))</f>
        <v>0</v>
      </c>
      <c r="J692" s="23" cm="1">
        <f t="array" ref="J692">SUM(IF((LEFT('2-1 采购订单物料明细表报表导出'!$K:$K,7)=J$1)*('2-1 采购订单物料明细表报表导出'!$D:$D=$A692),'2-1 采购订单物料明细表报表导出'!$H:$H,0))</f>
        <v>0</v>
      </c>
      <c r="K692" s="23" cm="1">
        <f t="array" ref="K692">SUM(IF((LEFT('2-1 采购订单物料明细表报表导出'!$K:$K,7)=K$1)*('2-1 采购订单物料明细表报表导出'!$D:$D=$A692),'2-1 采购订单物料明细表报表导出'!$H:$H,0))</f>
        <v>0</v>
      </c>
      <c r="L692" s="23" cm="1">
        <f t="array" ref="L692">SUM(IF((LEFT('2-1 采购订单物料明细表报表导出'!$K:$K,7)=L$1)*('2-1 采购订单物料明细表报表导出'!$D:$D=$A692),'2-1 采购订单物料明细表报表导出'!$H:$H,0))</f>
        <v>0</v>
      </c>
      <c r="M692" s="23" cm="1">
        <f t="array" ref="M692">SUM(IF((LEFT('2-1 采购订单物料明细表报表导出'!$K:$K,7)=M$1)*('2-1 采购订单物料明细表报表导出'!$D:$D=$A692),'2-1 采购订单物料明细表报表导出'!$H:$H,0))</f>
        <v>0</v>
      </c>
      <c r="N692" s="23" cm="1">
        <f t="array" ref="N692">SUM(IF((LEFT('2-1 采购订单物料明细表报表导出'!$K:$K,7)=N$1)*('2-1 采购订单物料明细表报表导出'!$D:$D=$A692),'2-1 采购订单物料明细表报表导出'!$H:$H,0))</f>
        <v>0</v>
      </c>
      <c r="O692" s="23" cm="1">
        <f t="array" ref="O692">SUM(IF((LEFT('2-1 采购订单物料明细表报表导出'!$K:$K,7)=O$1)*('2-1 采购订单物料明细表报表导出'!$D:$D=$A692),'2-1 采购订单物料明细表报表导出'!$H:$H,0))</f>
        <v>0</v>
      </c>
    </row>
    <row r="693" ht="29" spans="1:15">
      <c r="A693" s="28" t="s">
        <v>4001</v>
      </c>
      <c r="B693" s="26" t="s">
        <v>1792</v>
      </c>
      <c r="C693" s="27" t="s">
        <v>1793</v>
      </c>
      <c r="D693" s="23" cm="1">
        <f t="array" ref="D693">SUM(IF((LEFT('2-1 采购订单物料明细表报表导出'!$K:$K,7)=D$1)*('2-1 采购订单物料明细表报表导出'!$D:$D=$A693),'2-1 采购订单物料明细表报表导出'!$H:$H,0))</f>
        <v>0</v>
      </c>
      <c r="E693" s="23" cm="1">
        <f t="array" ref="E693">SUM(IF((LEFT('2-1 采购订单物料明细表报表导出'!$K:$K,7)=E$1)*('2-1 采购订单物料明细表报表导出'!$D:$D=$A693),'2-1 采购订单物料明细表报表导出'!$H:$H,0))</f>
        <v>0</v>
      </c>
      <c r="F693" s="23" cm="1">
        <f t="array" ref="F693">SUM(IF((LEFT('2-1 采购订单物料明细表报表导出'!$K:$K,7)=F$1)*('2-1 采购订单物料明细表报表导出'!$D:$D=$A693),'2-1 采购订单物料明细表报表导出'!$H:$H,0))</f>
        <v>0</v>
      </c>
      <c r="G693" s="23" cm="1">
        <f t="array" ref="G693">SUM(IF((LEFT('2-1 采购订单物料明细表报表导出'!$K:$K,7)=G$1)*('2-1 采购订单物料明细表报表导出'!$D:$D=$A693),'2-1 采购订单物料明细表报表导出'!$H:$H,0))</f>
        <v>0</v>
      </c>
      <c r="H693" s="23" cm="1">
        <f t="array" ref="H693">SUM(IF((LEFT('2-1 采购订单物料明细表报表导出'!$K:$K,7)=H$1)*('2-1 采购订单物料明细表报表导出'!$D:$D=$A693),'2-1 采购订单物料明细表报表导出'!$H:$H,0))</f>
        <v>0</v>
      </c>
      <c r="I693" s="23" cm="1">
        <f t="array" ref="I693">SUM(IF((LEFT('2-1 采购订单物料明细表报表导出'!$K:$K,7)=I$1)*('2-1 采购订单物料明细表报表导出'!$D:$D=$A693),'2-1 采购订单物料明细表报表导出'!$H:$H,0))</f>
        <v>0</v>
      </c>
      <c r="J693" s="23" cm="1">
        <f t="array" ref="J693">SUM(IF((LEFT('2-1 采购订单物料明细表报表导出'!$K:$K,7)=J$1)*('2-1 采购订单物料明细表报表导出'!$D:$D=$A693),'2-1 采购订单物料明细表报表导出'!$H:$H,0))</f>
        <v>0</v>
      </c>
      <c r="K693" s="23" cm="1">
        <f t="array" ref="K693">SUM(IF((LEFT('2-1 采购订单物料明细表报表导出'!$K:$K,7)=K$1)*('2-1 采购订单物料明细表报表导出'!$D:$D=$A693),'2-1 采购订单物料明细表报表导出'!$H:$H,0))</f>
        <v>0</v>
      </c>
      <c r="L693" s="23" cm="1">
        <f t="array" ref="L693">SUM(IF((LEFT('2-1 采购订单物料明细表报表导出'!$K:$K,7)=L$1)*('2-1 采购订单物料明细表报表导出'!$D:$D=$A693),'2-1 采购订单物料明细表报表导出'!$H:$H,0))</f>
        <v>0</v>
      </c>
      <c r="M693" s="23" cm="1">
        <f t="array" ref="M693">SUM(IF((LEFT('2-1 采购订单物料明细表报表导出'!$K:$K,7)=M$1)*('2-1 采购订单物料明细表报表导出'!$D:$D=$A693),'2-1 采购订单物料明细表报表导出'!$H:$H,0))</f>
        <v>0</v>
      </c>
      <c r="N693" s="23" cm="1">
        <f t="array" ref="N693">SUM(IF((LEFT('2-1 采购订单物料明细表报表导出'!$K:$K,7)=N$1)*('2-1 采购订单物料明细表报表导出'!$D:$D=$A693),'2-1 采购订单物料明细表报表导出'!$H:$H,0))</f>
        <v>0</v>
      </c>
      <c r="O693" s="23" cm="1">
        <f t="array" ref="O693">SUM(IF((LEFT('2-1 采购订单物料明细表报表导出'!$K:$K,7)=O$1)*('2-1 采购订单物料明细表报表导出'!$D:$D=$A693),'2-1 采购订单物料明细表报表导出'!$H:$H,0))</f>
        <v>0</v>
      </c>
    </row>
    <row r="694" ht="29" spans="1:15">
      <c r="A694" s="28" t="s">
        <v>4002</v>
      </c>
      <c r="B694" s="26" t="s">
        <v>1792</v>
      </c>
      <c r="C694" s="27" t="s">
        <v>1793</v>
      </c>
      <c r="D694" s="23" cm="1">
        <f t="array" ref="D694">SUM(IF((LEFT('2-1 采购订单物料明细表报表导出'!$K:$K,7)=D$1)*('2-1 采购订单物料明细表报表导出'!$D:$D=$A694),'2-1 采购订单物料明细表报表导出'!$H:$H,0))</f>
        <v>0</v>
      </c>
      <c r="E694" s="23" cm="1">
        <f t="array" ref="E694">SUM(IF((LEFT('2-1 采购订单物料明细表报表导出'!$K:$K,7)=E$1)*('2-1 采购订单物料明细表报表导出'!$D:$D=$A694),'2-1 采购订单物料明细表报表导出'!$H:$H,0))</f>
        <v>0</v>
      </c>
      <c r="F694" s="23" cm="1">
        <f t="array" ref="F694">SUM(IF((LEFT('2-1 采购订单物料明细表报表导出'!$K:$K,7)=F$1)*('2-1 采购订单物料明细表报表导出'!$D:$D=$A694),'2-1 采购订单物料明细表报表导出'!$H:$H,0))</f>
        <v>0</v>
      </c>
      <c r="G694" s="23" cm="1">
        <f t="array" ref="G694">SUM(IF((LEFT('2-1 采购订单物料明细表报表导出'!$K:$K,7)=G$1)*('2-1 采购订单物料明细表报表导出'!$D:$D=$A694),'2-1 采购订单物料明细表报表导出'!$H:$H,0))</f>
        <v>0</v>
      </c>
      <c r="H694" s="23" cm="1">
        <f t="array" ref="H694">SUM(IF((LEFT('2-1 采购订单物料明细表报表导出'!$K:$K,7)=H$1)*('2-1 采购订单物料明细表报表导出'!$D:$D=$A694),'2-1 采购订单物料明细表报表导出'!$H:$H,0))</f>
        <v>0</v>
      </c>
      <c r="I694" s="23" cm="1">
        <f t="array" ref="I694">SUM(IF((LEFT('2-1 采购订单物料明细表报表导出'!$K:$K,7)=I$1)*('2-1 采购订单物料明细表报表导出'!$D:$D=$A694),'2-1 采购订单物料明细表报表导出'!$H:$H,0))</f>
        <v>0</v>
      </c>
      <c r="J694" s="23" cm="1">
        <f t="array" ref="J694">SUM(IF((LEFT('2-1 采购订单物料明细表报表导出'!$K:$K,7)=J$1)*('2-1 采购订单物料明细表报表导出'!$D:$D=$A694),'2-1 采购订单物料明细表报表导出'!$H:$H,0))</f>
        <v>0</v>
      </c>
      <c r="K694" s="23" cm="1">
        <f t="array" ref="K694">SUM(IF((LEFT('2-1 采购订单物料明细表报表导出'!$K:$K,7)=K$1)*('2-1 采购订单物料明细表报表导出'!$D:$D=$A694),'2-1 采购订单物料明细表报表导出'!$H:$H,0))</f>
        <v>0</v>
      </c>
      <c r="L694" s="23" cm="1">
        <f t="array" ref="L694">SUM(IF((LEFT('2-1 采购订单物料明细表报表导出'!$K:$K,7)=L$1)*('2-1 采购订单物料明细表报表导出'!$D:$D=$A694),'2-1 采购订单物料明细表报表导出'!$H:$H,0))</f>
        <v>0</v>
      </c>
      <c r="M694" s="23" cm="1">
        <f t="array" ref="M694">SUM(IF((LEFT('2-1 采购订单物料明细表报表导出'!$K:$K,7)=M$1)*('2-1 采购订单物料明细表报表导出'!$D:$D=$A694),'2-1 采购订单物料明细表报表导出'!$H:$H,0))</f>
        <v>0</v>
      </c>
      <c r="N694" s="23" cm="1">
        <f t="array" ref="N694">SUM(IF((LEFT('2-1 采购订单物料明细表报表导出'!$K:$K,7)=N$1)*('2-1 采购订单物料明细表报表导出'!$D:$D=$A694),'2-1 采购订单物料明细表报表导出'!$H:$H,0))</f>
        <v>0</v>
      </c>
      <c r="O694" s="23" cm="1">
        <f t="array" ref="O694">SUM(IF((LEFT('2-1 采购订单物料明细表报表导出'!$K:$K,7)=O$1)*('2-1 采购订单物料明细表报表导出'!$D:$D=$A694),'2-1 采购订单物料明细表报表导出'!$H:$H,0))</f>
        <v>0</v>
      </c>
    </row>
    <row r="695" ht="29" spans="1:15">
      <c r="A695" s="28" t="s">
        <v>4003</v>
      </c>
      <c r="B695" s="26" t="s">
        <v>1792</v>
      </c>
      <c r="C695" s="27" t="s">
        <v>1793</v>
      </c>
      <c r="D695" s="23" cm="1">
        <f t="array" ref="D695">SUM(IF((LEFT('2-1 采购订单物料明细表报表导出'!$K:$K,7)=D$1)*('2-1 采购订单物料明细表报表导出'!$D:$D=$A695),'2-1 采购订单物料明细表报表导出'!$H:$H,0))</f>
        <v>0</v>
      </c>
      <c r="E695" s="23" cm="1">
        <f t="array" ref="E695">SUM(IF((LEFT('2-1 采购订单物料明细表报表导出'!$K:$K,7)=E$1)*('2-1 采购订单物料明细表报表导出'!$D:$D=$A695),'2-1 采购订单物料明细表报表导出'!$H:$H,0))</f>
        <v>0</v>
      </c>
      <c r="F695" s="23" cm="1">
        <f t="array" ref="F695">SUM(IF((LEFT('2-1 采购订单物料明细表报表导出'!$K:$K,7)=F$1)*('2-1 采购订单物料明细表报表导出'!$D:$D=$A695),'2-1 采购订单物料明细表报表导出'!$H:$H,0))</f>
        <v>0</v>
      </c>
      <c r="G695" s="23" cm="1">
        <f t="array" ref="G695">SUM(IF((LEFT('2-1 采购订单物料明细表报表导出'!$K:$K,7)=G$1)*('2-1 采购订单物料明细表报表导出'!$D:$D=$A695),'2-1 采购订单物料明细表报表导出'!$H:$H,0))</f>
        <v>0</v>
      </c>
      <c r="H695" s="23" cm="1">
        <f t="array" ref="H695">SUM(IF((LEFT('2-1 采购订单物料明细表报表导出'!$K:$K,7)=H$1)*('2-1 采购订单物料明细表报表导出'!$D:$D=$A695),'2-1 采购订单物料明细表报表导出'!$H:$H,0))</f>
        <v>0</v>
      </c>
      <c r="I695" s="23" cm="1">
        <f t="array" ref="I695">SUM(IF((LEFT('2-1 采购订单物料明细表报表导出'!$K:$K,7)=I$1)*('2-1 采购订单物料明细表报表导出'!$D:$D=$A695),'2-1 采购订单物料明细表报表导出'!$H:$H,0))</f>
        <v>0</v>
      </c>
      <c r="J695" s="23" cm="1">
        <f t="array" ref="J695">SUM(IF((LEFT('2-1 采购订单物料明细表报表导出'!$K:$K,7)=J$1)*('2-1 采购订单物料明细表报表导出'!$D:$D=$A695),'2-1 采购订单物料明细表报表导出'!$H:$H,0))</f>
        <v>0</v>
      </c>
      <c r="K695" s="23" cm="1">
        <f t="array" ref="K695">SUM(IF((LEFT('2-1 采购订单物料明细表报表导出'!$K:$K,7)=K$1)*('2-1 采购订单物料明细表报表导出'!$D:$D=$A695),'2-1 采购订单物料明细表报表导出'!$H:$H,0))</f>
        <v>0</v>
      </c>
      <c r="L695" s="23" cm="1">
        <f t="array" ref="L695">SUM(IF((LEFT('2-1 采购订单物料明细表报表导出'!$K:$K,7)=L$1)*('2-1 采购订单物料明细表报表导出'!$D:$D=$A695),'2-1 采购订单物料明细表报表导出'!$H:$H,0))</f>
        <v>0</v>
      </c>
      <c r="M695" s="23" cm="1">
        <f t="array" ref="M695">SUM(IF((LEFT('2-1 采购订单物料明细表报表导出'!$K:$K,7)=M$1)*('2-1 采购订单物料明细表报表导出'!$D:$D=$A695),'2-1 采购订单物料明细表报表导出'!$H:$H,0))</f>
        <v>0</v>
      </c>
      <c r="N695" s="23" cm="1">
        <f t="array" ref="N695">SUM(IF((LEFT('2-1 采购订单物料明细表报表导出'!$K:$K,7)=N$1)*('2-1 采购订单物料明细表报表导出'!$D:$D=$A695),'2-1 采购订单物料明细表报表导出'!$H:$H,0))</f>
        <v>0</v>
      </c>
      <c r="O695" s="23" cm="1">
        <f t="array" ref="O695">SUM(IF((LEFT('2-1 采购订单物料明细表报表导出'!$K:$K,7)=O$1)*('2-1 采购订单物料明细表报表导出'!$D:$D=$A695),'2-1 采购订单物料明细表报表导出'!$H:$H,0))</f>
        <v>0</v>
      </c>
    </row>
    <row r="696" ht="29" spans="1:15">
      <c r="A696" s="28" t="s">
        <v>4004</v>
      </c>
      <c r="B696" s="26" t="s">
        <v>1792</v>
      </c>
      <c r="C696" s="27" t="s">
        <v>1793</v>
      </c>
      <c r="D696" s="23" cm="1">
        <f t="array" ref="D696">SUM(IF((LEFT('2-1 采购订单物料明细表报表导出'!$K:$K,7)=D$1)*('2-1 采购订单物料明细表报表导出'!$D:$D=$A696),'2-1 采购订单物料明细表报表导出'!$H:$H,0))</f>
        <v>0</v>
      </c>
      <c r="E696" s="23" cm="1">
        <f t="array" ref="E696">SUM(IF((LEFT('2-1 采购订单物料明细表报表导出'!$K:$K,7)=E$1)*('2-1 采购订单物料明细表报表导出'!$D:$D=$A696),'2-1 采购订单物料明细表报表导出'!$H:$H,0))</f>
        <v>0</v>
      </c>
      <c r="F696" s="23" cm="1">
        <f t="array" ref="F696">SUM(IF((LEFT('2-1 采购订单物料明细表报表导出'!$K:$K,7)=F$1)*('2-1 采购订单物料明细表报表导出'!$D:$D=$A696),'2-1 采购订单物料明细表报表导出'!$H:$H,0))</f>
        <v>0</v>
      </c>
      <c r="G696" s="23" cm="1">
        <f t="array" ref="G696">SUM(IF((LEFT('2-1 采购订单物料明细表报表导出'!$K:$K,7)=G$1)*('2-1 采购订单物料明细表报表导出'!$D:$D=$A696),'2-1 采购订单物料明细表报表导出'!$H:$H,0))</f>
        <v>0</v>
      </c>
      <c r="H696" s="23" cm="1">
        <f t="array" ref="H696">SUM(IF((LEFT('2-1 采购订单物料明细表报表导出'!$K:$K,7)=H$1)*('2-1 采购订单物料明细表报表导出'!$D:$D=$A696),'2-1 采购订单物料明细表报表导出'!$H:$H,0))</f>
        <v>0</v>
      </c>
      <c r="I696" s="23" cm="1">
        <f t="array" ref="I696">SUM(IF((LEFT('2-1 采购订单物料明细表报表导出'!$K:$K,7)=I$1)*('2-1 采购订单物料明细表报表导出'!$D:$D=$A696),'2-1 采购订单物料明细表报表导出'!$H:$H,0))</f>
        <v>0</v>
      </c>
      <c r="J696" s="23" cm="1">
        <f t="array" ref="J696">SUM(IF((LEFT('2-1 采购订单物料明细表报表导出'!$K:$K,7)=J$1)*('2-1 采购订单物料明细表报表导出'!$D:$D=$A696),'2-1 采购订单物料明细表报表导出'!$H:$H,0))</f>
        <v>0</v>
      </c>
      <c r="K696" s="23" cm="1">
        <f t="array" ref="K696">SUM(IF((LEFT('2-1 采购订单物料明细表报表导出'!$K:$K,7)=K$1)*('2-1 采购订单物料明细表报表导出'!$D:$D=$A696),'2-1 采购订单物料明细表报表导出'!$H:$H,0))</f>
        <v>0</v>
      </c>
      <c r="L696" s="23" cm="1">
        <f t="array" ref="L696">SUM(IF((LEFT('2-1 采购订单物料明细表报表导出'!$K:$K,7)=L$1)*('2-1 采购订单物料明细表报表导出'!$D:$D=$A696),'2-1 采购订单物料明细表报表导出'!$H:$H,0))</f>
        <v>0</v>
      </c>
      <c r="M696" s="23" cm="1">
        <f t="array" ref="M696">SUM(IF((LEFT('2-1 采购订单物料明细表报表导出'!$K:$K,7)=M$1)*('2-1 采购订单物料明细表报表导出'!$D:$D=$A696),'2-1 采购订单物料明细表报表导出'!$H:$H,0))</f>
        <v>0</v>
      </c>
      <c r="N696" s="23" cm="1">
        <f t="array" ref="N696">SUM(IF((LEFT('2-1 采购订单物料明细表报表导出'!$K:$K,7)=N$1)*('2-1 采购订单物料明细表报表导出'!$D:$D=$A696),'2-1 采购订单物料明细表报表导出'!$H:$H,0))</f>
        <v>0</v>
      </c>
      <c r="O696" s="23" cm="1">
        <f t="array" ref="O696">SUM(IF((LEFT('2-1 采购订单物料明细表报表导出'!$K:$K,7)=O$1)*('2-1 采购订单物料明细表报表导出'!$D:$D=$A696),'2-1 采购订单物料明细表报表导出'!$H:$H,0))</f>
        <v>0</v>
      </c>
    </row>
    <row r="697" ht="29" spans="1:15">
      <c r="A697" s="28" t="s">
        <v>4005</v>
      </c>
      <c r="B697" s="26" t="s">
        <v>1792</v>
      </c>
      <c r="C697" s="27" t="s">
        <v>1793</v>
      </c>
      <c r="D697" s="23" cm="1">
        <f t="array" ref="D697">SUM(IF((LEFT('2-1 采购订单物料明细表报表导出'!$K:$K,7)=D$1)*('2-1 采购订单物料明细表报表导出'!$D:$D=$A697),'2-1 采购订单物料明细表报表导出'!$H:$H,0))</f>
        <v>0</v>
      </c>
      <c r="E697" s="23" cm="1">
        <f t="array" ref="E697">SUM(IF((LEFT('2-1 采购订单物料明细表报表导出'!$K:$K,7)=E$1)*('2-1 采购订单物料明细表报表导出'!$D:$D=$A697),'2-1 采购订单物料明细表报表导出'!$H:$H,0))</f>
        <v>0</v>
      </c>
      <c r="F697" s="23" cm="1">
        <f t="array" ref="F697">SUM(IF((LEFT('2-1 采购订单物料明细表报表导出'!$K:$K,7)=F$1)*('2-1 采购订单物料明细表报表导出'!$D:$D=$A697),'2-1 采购订单物料明细表报表导出'!$H:$H,0))</f>
        <v>0</v>
      </c>
      <c r="G697" s="23" cm="1">
        <f t="array" ref="G697">SUM(IF((LEFT('2-1 采购订单物料明细表报表导出'!$K:$K,7)=G$1)*('2-1 采购订单物料明细表报表导出'!$D:$D=$A697),'2-1 采购订单物料明细表报表导出'!$H:$H,0))</f>
        <v>0</v>
      </c>
      <c r="H697" s="23" cm="1">
        <f t="array" ref="H697">SUM(IF((LEFT('2-1 采购订单物料明细表报表导出'!$K:$K,7)=H$1)*('2-1 采购订单物料明细表报表导出'!$D:$D=$A697),'2-1 采购订单物料明细表报表导出'!$H:$H,0))</f>
        <v>0</v>
      </c>
      <c r="I697" s="23" cm="1">
        <f t="array" ref="I697">SUM(IF((LEFT('2-1 采购订单物料明细表报表导出'!$K:$K,7)=I$1)*('2-1 采购订单物料明细表报表导出'!$D:$D=$A697),'2-1 采购订单物料明细表报表导出'!$H:$H,0))</f>
        <v>0</v>
      </c>
      <c r="J697" s="23" cm="1">
        <f t="array" ref="J697">SUM(IF((LEFT('2-1 采购订单物料明细表报表导出'!$K:$K,7)=J$1)*('2-1 采购订单物料明细表报表导出'!$D:$D=$A697),'2-1 采购订单物料明细表报表导出'!$H:$H,0))</f>
        <v>0</v>
      </c>
      <c r="K697" s="23" cm="1">
        <f t="array" ref="K697">SUM(IF((LEFT('2-1 采购订单物料明细表报表导出'!$K:$K,7)=K$1)*('2-1 采购订单物料明细表报表导出'!$D:$D=$A697),'2-1 采购订单物料明细表报表导出'!$H:$H,0))</f>
        <v>0</v>
      </c>
      <c r="L697" s="23" cm="1">
        <f t="array" ref="L697">SUM(IF((LEFT('2-1 采购订单物料明细表报表导出'!$K:$K,7)=L$1)*('2-1 采购订单物料明细表报表导出'!$D:$D=$A697),'2-1 采购订单物料明细表报表导出'!$H:$H,0))</f>
        <v>0</v>
      </c>
      <c r="M697" s="23" cm="1">
        <f t="array" ref="M697">SUM(IF((LEFT('2-1 采购订单物料明细表报表导出'!$K:$K,7)=M$1)*('2-1 采购订单物料明细表报表导出'!$D:$D=$A697),'2-1 采购订单物料明细表报表导出'!$H:$H,0))</f>
        <v>0</v>
      </c>
      <c r="N697" s="23" cm="1">
        <f t="array" ref="N697">SUM(IF((LEFT('2-1 采购订单物料明细表报表导出'!$K:$K,7)=N$1)*('2-1 采购订单物料明细表报表导出'!$D:$D=$A697),'2-1 采购订单物料明细表报表导出'!$H:$H,0))</f>
        <v>0</v>
      </c>
      <c r="O697" s="23" cm="1">
        <f t="array" ref="O697">SUM(IF((LEFT('2-1 采购订单物料明细表报表导出'!$K:$K,7)=O$1)*('2-1 采购订单物料明细表报表导出'!$D:$D=$A697),'2-1 采购订单物料明细表报表导出'!$H:$H,0))</f>
        <v>0</v>
      </c>
    </row>
    <row r="698" ht="29" spans="1:15">
      <c r="A698" s="28" t="s">
        <v>4006</v>
      </c>
      <c r="B698" s="26" t="s">
        <v>1792</v>
      </c>
      <c r="C698" s="27" t="s">
        <v>1793</v>
      </c>
      <c r="D698" s="23" cm="1">
        <f t="array" ref="D698">SUM(IF((LEFT('2-1 采购订单物料明细表报表导出'!$K:$K,7)=D$1)*('2-1 采购订单物料明细表报表导出'!$D:$D=$A698),'2-1 采购订单物料明细表报表导出'!$H:$H,0))</f>
        <v>0</v>
      </c>
      <c r="E698" s="23" cm="1">
        <f t="array" ref="E698">SUM(IF((LEFT('2-1 采购订单物料明细表报表导出'!$K:$K,7)=E$1)*('2-1 采购订单物料明细表报表导出'!$D:$D=$A698),'2-1 采购订单物料明细表报表导出'!$H:$H,0))</f>
        <v>0</v>
      </c>
      <c r="F698" s="23" cm="1">
        <f t="array" ref="F698">SUM(IF((LEFT('2-1 采购订单物料明细表报表导出'!$K:$K,7)=F$1)*('2-1 采购订单物料明细表报表导出'!$D:$D=$A698),'2-1 采购订单物料明细表报表导出'!$H:$H,0))</f>
        <v>0</v>
      </c>
      <c r="G698" s="23" cm="1">
        <f t="array" ref="G698">SUM(IF((LEFT('2-1 采购订单物料明细表报表导出'!$K:$K,7)=G$1)*('2-1 采购订单物料明细表报表导出'!$D:$D=$A698),'2-1 采购订单物料明细表报表导出'!$H:$H,0))</f>
        <v>0</v>
      </c>
      <c r="H698" s="23" cm="1">
        <f t="array" ref="H698">SUM(IF((LEFT('2-1 采购订单物料明细表报表导出'!$K:$K,7)=H$1)*('2-1 采购订单物料明细表报表导出'!$D:$D=$A698),'2-1 采购订单物料明细表报表导出'!$H:$H,0))</f>
        <v>0</v>
      </c>
      <c r="I698" s="23" cm="1">
        <f t="array" ref="I698">SUM(IF((LEFT('2-1 采购订单物料明细表报表导出'!$K:$K,7)=I$1)*('2-1 采购订单物料明细表报表导出'!$D:$D=$A698),'2-1 采购订单物料明细表报表导出'!$H:$H,0))</f>
        <v>0</v>
      </c>
      <c r="J698" s="23" cm="1">
        <f t="array" ref="J698">SUM(IF((LEFT('2-1 采购订单物料明细表报表导出'!$K:$K,7)=J$1)*('2-1 采购订单物料明细表报表导出'!$D:$D=$A698),'2-1 采购订单物料明细表报表导出'!$H:$H,0))</f>
        <v>0</v>
      </c>
      <c r="K698" s="23" cm="1">
        <f t="array" ref="K698">SUM(IF((LEFT('2-1 采购订单物料明细表报表导出'!$K:$K,7)=K$1)*('2-1 采购订单物料明细表报表导出'!$D:$D=$A698),'2-1 采购订单物料明细表报表导出'!$H:$H,0))</f>
        <v>0</v>
      </c>
      <c r="L698" s="23" cm="1">
        <f t="array" ref="L698">SUM(IF((LEFT('2-1 采购订单物料明细表报表导出'!$K:$K,7)=L$1)*('2-1 采购订单物料明细表报表导出'!$D:$D=$A698),'2-1 采购订单物料明细表报表导出'!$H:$H,0))</f>
        <v>0</v>
      </c>
      <c r="M698" s="23" cm="1">
        <f t="array" ref="M698">SUM(IF((LEFT('2-1 采购订单物料明细表报表导出'!$K:$K,7)=M$1)*('2-1 采购订单物料明细表报表导出'!$D:$D=$A698),'2-1 采购订单物料明细表报表导出'!$H:$H,0))</f>
        <v>0</v>
      </c>
      <c r="N698" s="23" cm="1">
        <f t="array" ref="N698">SUM(IF((LEFT('2-1 采购订单物料明细表报表导出'!$K:$K,7)=N$1)*('2-1 采购订单物料明细表报表导出'!$D:$D=$A698),'2-1 采购订单物料明细表报表导出'!$H:$H,0))</f>
        <v>0</v>
      </c>
      <c r="O698" s="23" cm="1">
        <f t="array" ref="O698">SUM(IF((LEFT('2-1 采购订单物料明细表报表导出'!$K:$K,7)=O$1)*('2-1 采购订单物料明细表报表导出'!$D:$D=$A698),'2-1 采购订单物料明细表报表导出'!$H:$H,0))</f>
        <v>0</v>
      </c>
    </row>
    <row r="699" ht="29" spans="1:15">
      <c r="A699" s="20" t="s">
        <v>4007</v>
      </c>
      <c r="B699" s="30" t="s">
        <v>1759</v>
      </c>
      <c r="C699" s="31" t="s">
        <v>1760</v>
      </c>
      <c r="D699" s="23" cm="1">
        <f t="array" ref="D699">SUM(IF((LEFT('2-1 采购订单物料明细表报表导出'!$K:$K,7)=D$1)*('2-1 采购订单物料明细表报表导出'!$D:$D=$A699),'2-1 采购订单物料明细表报表导出'!$H:$H,0))</f>
        <v>0</v>
      </c>
      <c r="E699" s="23" cm="1">
        <f t="array" ref="E699">SUM(IF((LEFT('2-1 采购订单物料明细表报表导出'!$K:$K,7)=E$1)*('2-1 采购订单物料明细表报表导出'!$D:$D=$A699),'2-1 采购订单物料明细表报表导出'!$H:$H,0))</f>
        <v>0</v>
      </c>
      <c r="F699" s="23" cm="1">
        <f t="array" ref="F699">SUM(IF((LEFT('2-1 采购订单物料明细表报表导出'!$K:$K,7)=F$1)*('2-1 采购订单物料明细表报表导出'!$D:$D=$A699),'2-1 采购订单物料明细表报表导出'!$H:$H,0))</f>
        <v>0</v>
      </c>
      <c r="G699" s="23" cm="1">
        <f t="array" ref="G699">SUM(IF((LEFT('2-1 采购订单物料明细表报表导出'!$K:$K,7)=G$1)*('2-1 采购订单物料明细表报表导出'!$D:$D=$A699),'2-1 采购订单物料明细表报表导出'!$H:$H,0))</f>
        <v>0</v>
      </c>
      <c r="H699" s="23" cm="1">
        <f t="array" ref="H699">SUM(IF((LEFT('2-1 采购订单物料明细表报表导出'!$K:$K,7)=H$1)*('2-1 采购订单物料明细表报表导出'!$D:$D=$A699),'2-1 采购订单物料明细表报表导出'!$H:$H,0))</f>
        <v>0</v>
      </c>
      <c r="I699" s="23" cm="1">
        <f t="array" ref="I699">SUM(IF((LEFT('2-1 采购订单物料明细表报表导出'!$K:$K,7)=I$1)*('2-1 采购订单物料明细表报表导出'!$D:$D=$A699),'2-1 采购订单物料明细表报表导出'!$H:$H,0))</f>
        <v>0</v>
      </c>
      <c r="J699" s="23" cm="1">
        <f t="array" ref="J699">SUM(IF((LEFT('2-1 采购订单物料明细表报表导出'!$K:$K,7)=J$1)*('2-1 采购订单物料明细表报表导出'!$D:$D=$A699),'2-1 采购订单物料明细表报表导出'!$H:$H,0))</f>
        <v>0</v>
      </c>
      <c r="K699" s="23" cm="1">
        <f t="array" ref="K699">SUM(IF((LEFT('2-1 采购订单物料明细表报表导出'!$K:$K,7)=K$1)*('2-1 采购订单物料明细表报表导出'!$D:$D=$A699),'2-1 采购订单物料明细表报表导出'!$H:$H,0))</f>
        <v>0</v>
      </c>
      <c r="L699" s="23" cm="1">
        <f t="array" ref="L699">SUM(IF((LEFT('2-1 采购订单物料明细表报表导出'!$K:$K,7)=L$1)*('2-1 采购订单物料明细表报表导出'!$D:$D=$A699),'2-1 采购订单物料明细表报表导出'!$H:$H,0))</f>
        <v>0</v>
      </c>
      <c r="M699" s="23" cm="1">
        <f t="array" ref="M699">SUM(IF((LEFT('2-1 采购订单物料明细表报表导出'!$K:$K,7)=M$1)*('2-1 采购订单物料明细表报表导出'!$D:$D=$A699),'2-1 采购订单物料明细表报表导出'!$H:$H,0))</f>
        <v>0</v>
      </c>
      <c r="N699" s="23" cm="1">
        <f t="array" ref="N699">SUM(IF((LEFT('2-1 采购订单物料明细表报表导出'!$K:$K,7)=N$1)*('2-1 采购订单物料明细表报表导出'!$D:$D=$A699),'2-1 采购订单物料明细表报表导出'!$H:$H,0))</f>
        <v>0</v>
      </c>
      <c r="O699" s="23" cm="1">
        <f t="array" ref="O699">SUM(IF((LEFT('2-1 采购订单物料明细表报表导出'!$K:$K,7)=O$1)*('2-1 采购订单物料明细表报表导出'!$D:$D=$A699),'2-1 采购订单物料明细表报表导出'!$H:$H,0))</f>
        <v>0</v>
      </c>
    </row>
    <row r="700" ht="29" spans="1:15">
      <c r="A700" s="20" t="s">
        <v>4008</v>
      </c>
      <c r="B700" s="30" t="s">
        <v>1759</v>
      </c>
      <c r="C700" s="31" t="s">
        <v>1760</v>
      </c>
      <c r="D700" s="23" cm="1">
        <f t="array" ref="D700">SUM(IF((LEFT('2-1 采购订单物料明细表报表导出'!$K:$K,7)=D$1)*('2-1 采购订单物料明细表报表导出'!$D:$D=$A700),'2-1 采购订单物料明细表报表导出'!$H:$H,0))</f>
        <v>0</v>
      </c>
      <c r="E700" s="23" cm="1">
        <f t="array" ref="E700">SUM(IF((LEFT('2-1 采购订单物料明细表报表导出'!$K:$K,7)=E$1)*('2-1 采购订单物料明细表报表导出'!$D:$D=$A700),'2-1 采购订单物料明细表报表导出'!$H:$H,0))</f>
        <v>0</v>
      </c>
      <c r="F700" s="23" cm="1">
        <f t="array" ref="F700">SUM(IF((LEFT('2-1 采购订单物料明细表报表导出'!$K:$K,7)=F$1)*('2-1 采购订单物料明细表报表导出'!$D:$D=$A700),'2-1 采购订单物料明细表报表导出'!$H:$H,0))</f>
        <v>0</v>
      </c>
      <c r="G700" s="23" cm="1">
        <f t="array" ref="G700">SUM(IF((LEFT('2-1 采购订单物料明细表报表导出'!$K:$K,7)=G$1)*('2-1 采购订单物料明细表报表导出'!$D:$D=$A700),'2-1 采购订单物料明细表报表导出'!$H:$H,0))</f>
        <v>0</v>
      </c>
      <c r="H700" s="23" cm="1">
        <f t="array" ref="H700">SUM(IF((LEFT('2-1 采购订单物料明细表报表导出'!$K:$K,7)=H$1)*('2-1 采购订单物料明细表报表导出'!$D:$D=$A700),'2-1 采购订单物料明细表报表导出'!$H:$H,0))</f>
        <v>0</v>
      </c>
      <c r="I700" s="23" cm="1">
        <f t="array" ref="I700">SUM(IF((LEFT('2-1 采购订单物料明细表报表导出'!$K:$K,7)=I$1)*('2-1 采购订单物料明细表报表导出'!$D:$D=$A700),'2-1 采购订单物料明细表报表导出'!$H:$H,0))</f>
        <v>0</v>
      </c>
      <c r="J700" s="23" cm="1">
        <f t="array" ref="J700">SUM(IF((LEFT('2-1 采购订单物料明细表报表导出'!$K:$K,7)=J$1)*('2-1 采购订单物料明细表报表导出'!$D:$D=$A700),'2-1 采购订单物料明细表报表导出'!$H:$H,0))</f>
        <v>0</v>
      </c>
      <c r="K700" s="23" cm="1">
        <f t="array" ref="K700">SUM(IF((LEFT('2-1 采购订单物料明细表报表导出'!$K:$K,7)=K$1)*('2-1 采购订单物料明细表报表导出'!$D:$D=$A700),'2-1 采购订单物料明细表报表导出'!$H:$H,0))</f>
        <v>0</v>
      </c>
      <c r="L700" s="23" cm="1">
        <f t="array" ref="L700">SUM(IF((LEFT('2-1 采购订单物料明细表报表导出'!$K:$K,7)=L$1)*('2-1 采购订单物料明细表报表导出'!$D:$D=$A700),'2-1 采购订单物料明细表报表导出'!$H:$H,0))</f>
        <v>0</v>
      </c>
      <c r="M700" s="23" cm="1">
        <f t="array" ref="M700">SUM(IF((LEFT('2-1 采购订单物料明细表报表导出'!$K:$K,7)=M$1)*('2-1 采购订单物料明细表报表导出'!$D:$D=$A700),'2-1 采购订单物料明细表报表导出'!$H:$H,0))</f>
        <v>0</v>
      </c>
      <c r="N700" s="23" cm="1">
        <f t="array" ref="N700">SUM(IF((LEFT('2-1 采购订单物料明细表报表导出'!$K:$K,7)=N$1)*('2-1 采购订单物料明细表报表导出'!$D:$D=$A700),'2-1 采购订单物料明细表报表导出'!$H:$H,0))</f>
        <v>0</v>
      </c>
      <c r="O700" s="23" cm="1">
        <f t="array" ref="O700">SUM(IF((LEFT('2-1 采购订单物料明细表报表导出'!$K:$K,7)=O$1)*('2-1 采购订单物料明细表报表导出'!$D:$D=$A700),'2-1 采购订单物料明细表报表导出'!$H:$H,0))</f>
        <v>0</v>
      </c>
    </row>
    <row r="701" ht="29" spans="1:15">
      <c r="A701" s="20" t="s">
        <v>4009</v>
      </c>
      <c r="B701" s="30" t="s">
        <v>1759</v>
      </c>
      <c r="C701" s="31" t="s">
        <v>1760</v>
      </c>
      <c r="D701" s="23" cm="1">
        <f t="array" ref="D701">SUM(IF((LEFT('2-1 采购订单物料明细表报表导出'!$K:$K,7)=D$1)*('2-1 采购订单物料明细表报表导出'!$D:$D=$A701),'2-1 采购订单物料明细表报表导出'!$H:$H,0))</f>
        <v>0</v>
      </c>
      <c r="E701" s="23" cm="1">
        <f t="array" ref="E701">SUM(IF((LEFT('2-1 采购订单物料明细表报表导出'!$K:$K,7)=E$1)*('2-1 采购订单物料明细表报表导出'!$D:$D=$A701),'2-1 采购订单物料明细表报表导出'!$H:$H,0))</f>
        <v>0</v>
      </c>
      <c r="F701" s="23" cm="1">
        <f t="array" ref="F701">SUM(IF((LEFT('2-1 采购订单物料明细表报表导出'!$K:$K,7)=F$1)*('2-1 采购订单物料明细表报表导出'!$D:$D=$A701),'2-1 采购订单物料明细表报表导出'!$H:$H,0))</f>
        <v>0</v>
      </c>
      <c r="G701" s="23" cm="1">
        <f t="array" ref="G701">SUM(IF((LEFT('2-1 采购订单物料明细表报表导出'!$K:$K,7)=G$1)*('2-1 采购订单物料明细表报表导出'!$D:$D=$A701),'2-1 采购订单物料明细表报表导出'!$H:$H,0))</f>
        <v>0</v>
      </c>
      <c r="H701" s="23" cm="1">
        <f t="array" ref="H701">SUM(IF((LEFT('2-1 采购订单物料明细表报表导出'!$K:$K,7)=H$1)*('2-1 采购订单物料明细表报表导出'!$D:$D=$A701),'2-1 采购订单物料明细表报表导出'!$H:$H,0))</f>
        <v>0</v>
      </c>
      <c r="I701" s="23" cm="1">
        <f t="array" ref="I701">SUM(IF((LEFT('2-1 采购订单物料明细表报表导出'!$K:$K,7)=I$1)*('2-1 采购订单物料明细表报表导出'!$D:$D=$A701),'2-1 采购订单物料明细表报表导出'!$H:$H,0))</f>
        <v>0</v>
      </c>
      <c r="J701" s="23" cm="1">
        <f t="array" ref="J701">SUM(IF((LEFT('2-1 采购订单物料明细表报表导出'!$K:$K,7)=J$1)*('2-1 采购订单物料明细表报表导出'!$D:$D=$A701),'2-1 采购订单物料明细表报表导出'!$H:$H,0))</f>
        <v>0</v>
      </c>
      <c r="K701" s="23" cm="1">
        <f t="array" ref="K701">SUM(IF((LEFT('2-1 采购订单物料明细表报表导出'!$K:$K,7)=K$1)*('2-1 采购订单物料明细表报表导出'!$D:$D=$A701),'2-1 采购订单物料明细表报表导出'!$H:$H,0))</f>
        <v>0</v>
      </c>
      <c r="L701" s="23" cm="1">
        <f t="array" ref="L701">SUM(IF((LEFT('2-1 采购订单物料明细表报表导出'!$K:$K,7)=L$1)*('2-1 采购订单物料明细表报表导出'!$D:$D=$A701),'2-1 采购订单物料明细表报表导出'!$H:$H,0))</f>
        <v>0</v>
      </c>
      <c r="M701" s="23" cm="1">
        <f t="array" ref="M701">SUM(IF((LEFT('2-1 采购订单物料明细表报表导出'!$K:$K,7)=M$1)*('2-1 采购订单物料明细表报表导出'!$D:$D=$A701),'2-1 采购订单物料明细表报表导出'!$H:$H,0))</f>
        <v>0</v>
      </c>
      <c r="N701" s="23" cm="1">
        <f t="array" ref="N701">SUM(IF((LEFT('2-1 采购订单物料明细表报表导出'!$K:$K,7)=N$1)*('2-1 采购订单物料明细表报表导出'!$D:$D=$A701),'2-1 采购订单物料明细表报表导出'!$H:$H,0))</f>
        <v>0</v>
      </c>
      <c r="O701" s="23" cm="1">
        <f t="array" ref="O701">SUM(IF((LEFT('2-1 采购订单物料明细表报表导出'!$K:$K,7)=O$1)*('2-1 采购订单物料明细表报表导出'!$D:$D=$A701),'2-1 采购订单物料明细表报表导出'!$H:$H,0))</f>
        <v>0</v>
      </c>
    </row>
    <row r="702" ht="29" spans="1:15">
      <c r="A702" s="20" t="s">
        <v>4010</v>
      </c>
      <c r="B702" s="30" t="s">
        <v>1759</v>
      </c>
      <c r="C702" s="31" t="s">
        <v>1760</v>
      </c>
      <c r="D702" s="23" cm="1">
        <f t="array" ref="D702">SUM(IF((LEFT('2-1 采购订单物料明细表报表导出'!$K:$K,7)=D$1)*('2-1 采购订单物料明细表报表导出'!$D:$D=$A702),'2-1 采购订单物料明细表报表导出'!$H:$H,0))</f>
        <v>0</v>
      </c>
      <c r="E702" s="23" cm="1">
        <f t="array" ref="E702">SUM(IF((LEFT('2-1 采购订单物料明细表报表导出'!$K:$K,7)=E$1)*('2-1 采购订单物料明细表报表导出'!$D:$D=$A702),'2-1 采购订单物料明细表报表导出'!$H:$H,0))</f>
        <v>0</v>
      </c>
      <c r="F702" s="23" cm="1">
        <f t="array" ref="F702">SUM(IF((LEFT('2-1 采购订单物料明细表报表导出'!$K:$K,7)=F$1)*('2-1 采购订单物料明细表报表导出'!$D:$D=$A702),'2-1 采购订单物料明细表报表导出'!$H:$H,0))</f>
        <v>0</v>
      </c>
      <c r="G702" s="23" cm="1">
        <f t="array" ref="G702">SUM(IF((LEFT('2-1 采购订单物料明细表报表导出'!$K:$K,7)=G$1)*('2-1 采购订单物料明细表报表导出'!$D:$D=$A702),'2-1 采购订单物料明细表报表导出'!$H:$H,0))</f>
        <v>0</v>
      </c>
      <c r="H702" s="23" cm="1">
        <f t="array" ref="H702">SUM(IF((LEFT('2-1 采购订单物料明细表报表导出'!$K:$K,7)=H$1)*('2-1 采购订单物料明细表报表导出'!$D:$D=$A702),'2-1 采购订单物料明细表报表导出'!$H:$H,0))</f>
        <v>0</v>
      </c>
      <c r="I702" s="23" cm="1">
        <f t="array" ref="I702">SUM(IF((LEFT('2-1 采购订单物料明细表报表导出'!$K:$K,7)=I$1)*('2-1 采购订单物料明细表报表导出'!$D:$D=$A702),'2-1 采购订单物料明细表报表导出'!$H:$H,0))</f>
        <v>0</v>
      </c>
      <c r="J702" s="23" cm="1">
        <f t="array" ref="J702">SUM(IF((LEFT('2-1 采购订单物料明细表报表导出'!$K:$K,7)=J$1)*('2-1 采购订单物料明细表报表导出'!$D:$D=$A702),'2-1 采购订单物料明细表报表导出'!$H:$H,0))</f>
        <v>0</v>
      </c>
      <c r="K702" s="23" cm="1">
        <f t="array" ref="K702">SUM(IF((LEFT('2-1 采购订单物料明细表报表导出'!$K:$K,7)=K$1)*('2-1 采购订单物料明细表报表导出'!$D:$D=$A702),'2-1 采购订单物料明细表报表导出'!$H:$H,0))</f>
        <v>0</v>
      </c>
      <c r="L702" s="23" cm="1">
        <f t="array" ref="L702">SUM(IF((LEFT('2-1 采购订单物料明细表报表导出'!$K:$K,7)=L$1)*('2-1 采购订单物料明细表报表导出'!$D:$D=$A702),'2-1 采购订单物料明细表报表导出'!$H:$H,0))</f>
        <v>0</v>
      </c>
      <c r="M702" s="23" cm="1">
        <f t="array" ref="M702">SUM(IF((LEFT('2-1 采购订单物料明细表报表导出'!$K:$K,7)=M$1)*('2-1 采购订单物料明细表报表导出'!$D:$D=$A702),'2-1 采购订单物料明细表报表导出'!$H:$H,0))</f>
        <v>0</v>
      </c>
      <c r="N702" s="23" cm="1">
        <f t="array" ref="N702">SUM(IF((LEFT('2-1 采购订单物料明细表报表导出'!$K:$K,7)=N$1)*('2-1 采购订单物料明细表报表导出'!$D:$D=$A702),'2-1 采购订单物料明细表报表导出'!$H:$H,0))</f>
        <v>0</v>
      </c>
      <c r="O702" s="23" cm="1">
        <f t="array" ref="O702">SUM(IF((LEFT('2-1 采购订单物料明细表报表导出'!$K:$K,7)=O$1)*('2-1 采购订单物料明细表报表导出'!$D:$D=$A702),'2-1 采购订单物料明细表报表导出'!$H:$H,0))</f>
        <v>0</v>
      </c>
    </row>
    <row r="703" ht="29" spans="1:15">
      <c r="A703" s="20" t="s">
        <v>4011</v>
      </c>
      <c r="B703" s="30" t="s">
        <v>1759</v>
      </c>
      <c r="C703" s="31" t="s">
        <v>1760</v>
      </c>
      <c r="D703" s="23" cm="1">
        <f t="array" ref="D703">SUM(IF((LEFT('2-1 采购订单物料明细表报表导出'!$K:$K,7)=D$1)*('2-1 采购订单物料明细表报表导出'!$D:$D=$A703),'2-1 采购订单物料明细表报表导出'!$H:$H,0))</f>
        <v>0</v>
      </c>
      <c r="E703" s="23" cm="1">
        <f t="array" ref="E703">SUM(IF((LEFT('2-1 采购订单物料明细表报表导出'!$K:$K,7)=E$1)*('2-1 采购订单物料明细表报表导出'!$D:$D=$A703),'2-1 采购订单物料明细表报表导出'!$H:$H,0))</f>
        <v>0</v>
      </c>
      <c r="F703" s="23" cm="1">
        <f t="array" ref="F703">SUM(IF((LEFT('2-1 采购订单物料明细表报表导出'!$K:$K,7)=F$1)*('2-1 采购订单物料明细表报表导出'!$D:$D=$A703),'2-1 采购订单物料明细表报表导出'!$H:$H,0))</f>
        <v>0</v>
      </c>
      <c r="G703" s="23" cm="1">
        <f t="array" ref="G703">SUM(IF((LEFT('2-1 采购订单物料明细表报表导出'!$K:$K,7)=G$1)*('2-1 采购订单物料明细表报表导出'!$D:$D=$A703),'2-1 采购订单物料明细表报表导出'!$H:$H,0))</f>
        <v>0</v>
      </c>
      <c r="H703" s="23" cm="1">
        <f t="array" ref="H703">SUM(IF((LEFT('2-1 采购订单物料明细表报表导出'!$K:$K,7)=H$1)*('2-1 采购订单物料明细表报表导出'!$D:$D=$A703),'2-1 采购订单物料明细表报表导出'!$H:$H,0))</f>
        <v>0</v>
      </c>
      <c r="I703" s="23" cm="1">
        <f t="array" ref="I703">SUM(IF((LEFT('2-1 采购订单物料明细表报表导出'!$K:$K,7)=I$1)*('2-1 采购订单物料明细表报表导出'!$D:$D=$A703),'2-1 采购订单物料明细表报表导出'!$H:$H,0))</f>
        <v>0</v>
      </c>
      <c r="J703" s="23" cm="1">
        <f t="array" ref="J703">SUM(IF((LEFT('2-1 采购订单物料明细表报表导出'!$K:$K,7)=J$1)*('2-1 采购订单物料明细表报表导出'!$D:$D=$A703),'2-1 采购订单物料明细表报表导出'!$H:$H,0))</f>
        <v>0</v>
      </c>
      <c r="K703" s="23" cm="1">
        <f t="array" ref="K703">SUM(IF((LEFT('2-1 采购订单物料明细表报表导出'!$K:$K,7)=K$1)*('2-1 采购订单物料明细表报表导出'!$D:$D=$A703),'2-1 采购订单物料明细表报表导出'!$H:$H,0))</f>
        <v>0</v>
      </c>
      <c r="L703" s="23" cm="1">
        <f t="array" ref="L703">SUM(IF((LEFT('2-1 采购订单物料明细表报表导出'!$K:$K,7)=L$1)*('2-1 采购订单物料明细表报表导出'!$D:$D=$A703),'2-1 采购订单物料明细表报表导出'!$H:$H,0))</f>
        <v>0</v>
      </c>
      <c r="M703" s="23" cm="1">
        <f t="array" ref="M703">SUM(IF((LEFT('2-1 采购订单物料明细表报表导出'!$K:$K,7)=M$1)*('2-1 采购订单物料明细表报表导出'!$D:$D=$A703),'2-1 采购订单物料明细表报表导出'!$H:$H,0))</f>
        <v>0</v>
      </c>
      <c r="N703" s="23" cm="1">
        <f t="array" ref="N703">SUM(IF((LEFT('2-1 采购订单物料明细表报表导出'!$K:$K,7)=N$1)*('2-1 采购订单物料明细表报表导出'!$D:$D=$A703),'2-1 采购订单物料明细表报表导出'!$H:$H,0))</f>
        <v>0</v>
      </c>
      <c r="O703" s="23" cm="1">
        <f t="array" ref="O703">SUM(IF((LEFT('2-1 采购订单物料明细表报表导出'!$K:$K,7)=O$1)*('2-1 采购订单物料明细表报表导出'!$D:$D=$A703),'2-1 采购订单物料明细表报表导出'!$H:$H,0))</f>
        <v>0</v>
      </c>
    </row>
    <row r="704" ht="29" spans="1:15">
      <c r="A704" s="28" t="s">
        <v>4012</v>
      </c>
      <c r="B704" s="30" t="s">
        <v>1759</v>
      </c>
      <c r="C704" s="31" t="s">
        <v>1760</v>
      </c>
      <c r="D704" s="23" cm="1">
        <f t="array" ref="D704">SUM(IF((LEFT('2-1 采购订单物料明细表报表导出'!$K:$K,7)=D$1)*('2-1 采购订单物料明细表报表导出'!$D:$D=$A704),'2-1 采购订单物料明细表报表导出'!$H:$H,0))</f>
        <v>0</v>
      </c>
      <c r="E704" s="23" cm="1">
        <f t="array" ref="E704">SUM(IF((LEFT('2-1 采购订单物料明细表报表导出'!$K:$K,7)=E$1)*('2-1 采购订单物料明细表报表导出'!$D:$D=$A704),'2-1 采购订单物料明细表报表导出'!$H:$H,0))</f>
        <v>0</v>
      </c>
      <c r="F704" s="23" cm="1">
        <f t="array" ref="F704">SUM(IF((LEFT('2-1 采购订单物料明细表报表导出'!$K:$K,7)=F$1)*('2-1 采购订单物料明细表报表导出'!$D:$D=$A704),'2-1 采购订单物料明细表报表导出'!$H:$H,0))</f>
        <v>0</v>
      </c>
      <c r="G704" s="23" cm="1">
        <f t="array" ref="G704">SUM(IF((LEFT('2-1 采购订单物料明细表报表导出'!$K:$K,7)=G$1)*('2-1 采购订单物料明细表报表导出'!$D:$D=$A704),'2-1 采购订单物料明细表报表导出'!$H:$H,0))</f>
        <v>0</v>
      </c>
      <c r="H704" s="23" cm="1">
        <f t="array" ref="H704">SUM(IF((LEFT('2-1 采购订单物料明细表报表导出'!$K:$K,7)=H$1)*('2-1 采购订单物料明细表报表导出'!$D:$D=$A704),'2-1 采购订单物料明细表报表导出'!$H:$H,0))</f>
        <v>0</v>
      </c>
      <c r="I704" s="23" cm="1">
        <f t="array" ref="I704">SUM(IF((LEFT('2-1 采购订单物料明细表报表导出'!$K:$K,7)=I$1)*('2-1 采购订单物料明细表报表导出'!$D:$D=$A704),'2-1 采购订单物料明细表报表导出'!$H:$H,0))</f>
        <v>0</v>
      </c>
      <c r="J704" s="23" cm="1">
        <f t="array" ref="J704">SUM(IF((LEFT('2-1 采购订单物料明细表报表导出'!$K:$K,7)=J$1)*('2-1 采购订单物料明细表报表导出'!$D:$D=$A704),'2-1 采购订单物料明细表报表导出'!$H:$H,0))</f>
        <v>0</v>
      </c>
      <c r="K704" s="23" cm="1">
        <f t="array" ref="K704">SUM(IF((LEFT('2-1 采购订单物料明细表报表导出'!$K:$K,7)=K$1)*('2-1 采购订单物料明细表报表导出'!$D:$D=$A704),'2-1 采购订单物料明细表报表导出'!$H:$H,0))</f>
        <v>0</v>
      </c>
      <c r="L704" s="23" cm="1">
        <f t="array" ref="L704">SUM(IF((LEFT('2-1 采购订单物料明细表报表导出'!$K:$K,7)=L$1)*('2-1 采购订单物料明细表报表导出'!$D:$D=$A704),'2-1 采购订单物料明细表报表导出'!$H:$H,0))</f>
        <v>0</v>
      </c>
      <c r="M704" s="23" cm="1">
        <f t="array" ref="M704">SUM(IF((LEFT('2-1 采购订单物料明细表报表导出'!$K:$K,7)=M$1)*('2-1 采购订单物料明细表报表导出'!$D:$D=$A704),'2-1 采购订单物料明细表报表导出'!$H:$H,0))</f>
        <v>0</v>
      </c>
      <c r="N704" s="23" cm="1">
        <f t="array" ref="N704">SUM(IF((LEFT('2-1 采购订单物料明细表报表导出'!$K:$K,7)=N$1)*('2-1 采购订单物料明细表报表导出'!$D:$D=$A704),'2-1 采购订单物料明细表报表导出'!$H:$H,0))</f>
        <v>0</v>
      </c>
      <c r="O704" s="23" cm="1">
        <f t="array" ref="O704">SUM(IF((LEFT('2-1 采购订单物料明细表报表导出'!$K:$K,7)=O$1)*('2-1 采购订单物料明细表报表导出'!$D:$D=$A704),'2-1 采购订单物料明细表报表导出'!$H:$H,0))</f>
        <v>0</v>
      </c>
    </row>
    <row r="705" ht="29" spans="1:15">
      <c r="A705" s="20" t="s">
        <v>4013</v>
      </c>
      <c r="B705" s="30" t="s">
        <v>1759</v>
      </c>
      <c r="C705" s="31" t="s">
        <v>1760</v>
      </c>
      <c r="D705" s="23" cm="1">
        <f t="array" ref="D705">SUM(IF((LEFT('2-1 采购订单物料明细表报表导出'!$K:$K,7)=D$1)*('2-1 采购订单物料明细表报表导出'!$D:$D=$A705),'2-1 采购订单物料明细表报表导出'!$H:$H,0))</f>
        <v>0</v>
      </c>
      <c r="E705" s="23" cm="1">
        <f t="array" ref="E705">SUM(IF((LEFT('2-1 采购订单物料明细表报表导出'!$K:$K,7)=E$1)*('2-1 采购订单物料明细表报表导出'!$D:$D=$A705),'2-1 采购订单物料明细表报表导出'!$H:$H,0))</f>
        <v>0</v>
      </c>
      <c r="F705" s="23" cm="1">
        <f t="array" ref="F705">SUM(IF((LEFT('2-1 采购订单物料明细表报表导出'!$K:$K,7)=F$1)*('2-1 采购订单物料明细表报表导出'!$D:$D=$A705),'2-1 采购订单物料明细表报表导出'!$H:$H,0))</f>
        <v>0</v>
      </c>
      <c r="G705" s="23" cm="1">
        <f t="array" ref="G705">SUM(IF((LEFT('2-1 采购订单物料明细表报表导出'!$K:$K,7)=G$1)*('2-1 采购订单物料明细表报表导出'!$D:$D=$A705),'2-1 采购订单物料明细表报表导出'!$H:$H,0))</f>
        <v>0</v>
      </c>
      <c r="H705" s="23" cm="1">
        <f t="array" ref="H705">SUM(IF((LEFT('2-1 采购订单物料明细表报表导出'!$K:$K,7)=H$1)*('2-1 采购订单物料明细表报表导出'!$D:$D=$A705),'2-1 采购订单物料明细表报表导出'!$H:$H,0))</f>
        <v>0</v>
      </c>
      <c r="I705" s="23" cm="1">
        <f t="array" ref="I705">SUM(IF((LEFT('2-1 采购订单物料明细表报表导出'!$K:$K,7)=I$1)*('2-1 采购订单物料明细表报表导出'!$D:$D=$A705),'2-1 采购订单物料明细表报表导出'!$H:$H,0))</f>
        <v>0</v>
      </c>
      <c r="J705" s="23" cm="1">
        <f t="array" ref="J705">SUM(IF((LEFT('2-1 采购订单物料明细表报表导出'!$K:$K,7)=J$1)*('2-1 采购订单物料明细表报表导出'!$D:$D=$A705),'2-1 采购订单物料明细表报表导出'!$H:$H,0))</f>
        <v>0</v>
      </c>
      <c r="K705" s="23" cm="1">
        <f t="array" ref="K705">SUM(IF((LEFT('2-1 采购订单物料明细表报表导出'!$K:$K,7)=K$1)*('2-1 采购订单物料明细表报表导出'!$D:$D=$A705),'2-1 采购订单物料明细表报表导出'!$H:$H,0))</f>
        <v>0</v>
      </c>
      <c r="L705" s="23" cm="1">
        <f t="array" ref="L705">SUM(IF((LEFT('2-1 采购订单物料明细表报表导出'!$K:$K,7)=L$1)*('2-1 采购订单物料明细表报表导出'!$D:$D=$A705),'2-1 采购订单物料明细表报表导出'!$H:$H,0))</f>
        <v>0</v>
      </c>
      <c r="M705" s="23" cm="1">
        <f t="array" ref="M705">SUM(IF((LEFT('2-1 采购订单物料明细表报表导出'!$K:$K,7)=M$1)*('2-1 采购订单物料明细表报表导出'!$D:$D=$A705),'2-1 采购订单物料明细表报表导出'!$H:$H,0))</f>
        <v>0</v>
      </c>
      <c r="N705" s="23" cm="1">
        <f t="array" ref="N705">SUM(IF((LEFT('2-1 采购订单物料明细表报表导出'!$K:$K,7)=N$1)*('2-1 采购订单物料明细表报表导出'!$D:$D=$A705),'2-1 采购订单物料明细表报表导出'!$H:$H,0))</f>
        <v>0</v>
      </c>
      <c r="O705" s="23" cm="1">
        <f t="array" ref="O705">SUM(IF((LEFT('2-1 采购订单物料明细表报表导出'!$K:$K,7)=O$1)*('2-1 采购订单物料明细表报表导出'!$D:$D=$A705),'2-1 采购订单物料明细表报表导出'!$H:$H,0))</f>
        <v>0</v>
      </c>
    </row>
    <row r="706" ht="29" spans="1:15">
      <c r="A706" s="20" t="s">
        <v>4014</v>
      </c>
      <c r="B706" s="30" t="s">
        <v>1759</v>
      </c>
      <c r="C706" s="31" t="s">
        <v>1760</v>
      </c>
      <c r="D706" s="23" cm="1">
        <f t="array" ref="D706">SUM(IF((LEFT('2-1 采购订单物料明细表报表导出'!$K:$K,7)=D$1)*('2-1 采购订单物料明细表报表导出'!$D:$D=$A706),'2-1 采购订单物料明细表报表导出'!$H:$H,0))</f>
        <v>0</v>
      </c>
      <c r="E706" s="23" cm="1">
        <f t="array" ref="E706">SUM(IF((LEFT('2-1 采购订单物料明细表报表导出'!$K:$K,7)=E$1)*('2-1 采购订单物料明细表报表导出'!$D:$D=$A706),'2-1 采购订单物料明细表报表导出'!$H:$H,0))</f>
        <v>0</v>
      </c>
      <c r="F706" s="23" cm="1">
        <f t="array" ref="F706">SUM(IF((LEFT('2-1 采购订单物料明细表报表导出'!$K:$K,7)=F$1)*('2-1 采购订单物料明细表报表导出'!$D:$D=$A706),'2-1 采购订单物料明细表报表导出'!$H:$H,0))</f>
        <v>0</v>
      </c>
      <c r="G706" s="23" cm="1">
        <f t="array" ref="G706">SUM(IF((LEFT('2-1 采购订单物料明细表报表导出'!$K:$K,7)=G$1)*('2-1 采购订单物料明细表报表导出'!$D:$D=$A706),'2-1 采购订单物料明细表报表导出'!$H:$H,0))</f>
        <v>0</v>
      </c>
      <c r="H706" s="23" cm="1">
        <f t="array" ref="H706">SUM(IF((LEFT('2-1 采购订单物料明细表报表导出'!$K:$K,7)=H$1)*('2-1 采购订单物料明细表报表导出'!$D:$D=$A706),'2-1 采购订单物料明细表报表导出'!$H:$H,0))</f>
        <v>0</v>
      </c>
      <c r="I706" s="23" cm="1">
        <f t="array" ref="I706">SUM(IF((LEFT('2-1 采购订单物料明细表报表导出'!$K:$K,7)=I$1)*('2-1 采购订单物料明细表报表导出'!$D:$D=$A706),'2-1 采购订单物料明细表报表导出'!$H:$H,0))</f>
        <v>0</v>
      </c>
      <c r="J706" s="23" cm="1">
        <f t="array" ref="J706">SUM(IF((LEFT('2-1 采购订单物料明细表报表导出'!$K:$K,7)=J$1)*('2-1 采购订单物料明细表报表导出'!$D:$D=$A706),'2-1 采购订单物料明细表报表导出'!$H:$H,0))</f>
        <v>0</v>
      </c>
      <c r="K706" s="23" cm="1">
        <f t="array" ref="K706">SUM(IF((LEFT('2-1 采购订单物料明细表报表导出'!$K:$K,7)=K$1)*('2-1 采购订单物料明细表报表导出'!$D:$D=$A706),'2-1 采购订单物料明细表报表导出'!$H:$H,0))</f>
        <v>0</v>
      </c>
      <c r="L706" s="23" cm="1">
        <f t="array" ref="L706">SUM(IF((LEFT('2-1 采购订单物料明细表报表导出'!$K:$K,7)=L$1)*('2-1 采购订单物料明细表报表导出'!$D:$D=$A706),'2-1 采购订单物料明细表报表导出'!$H:$H,0))</f>
        <v>0</v>
      </c>
      <c r="M706" s="23" cm="1">
        <f t="array" ref="M706">SUM(IF((LEFT('2-1 采购订单物料明细表报表导出'!$K:$K,7)=M$1)*('2-1 采购订单物料明细表报表导出'!$D:$D=$A706),'2-1 采购订单物料明细表报表导出'!$H:$H,0))</f>
        <v>0</v>
      </c>
      <c r="N706" s="23" cm="1">
        <f t="array" ref="N706">SUM(IF((LEFT('2-1 采购订单物料明细表报表导出'!$K:$K,7)=N$1)*('2-1 采购订单物料明细表报表导出'!$D:$D=$A706),'2-1 采购订单物料明细表报表导出'!$H:$H,0))</f>
        <v>0</v>
      </c>
      <c r="O706" s="23" cm="1">
        <f t="array" ref="O706">SUM(IF((LEFT('2-1 采购订单物料明细表报表导出'!$K:$K,7)=O$1)*('2-1 采购订单物料明细表报表导出'!$D:$D=$A706),'2-1 采购订单物料明细表报表导出'!$H:$H,0))</f>
        <v>0</v>
      </c>
    </row>
    <row r="707" ht="29" spans="1:15">
      <c r="A707" s="20" t="s">
        <v>4015</v>
      </c>
      <c r="B707" s="30" t="s">
        <v>1759</v>
      </c>
      <c r="C707" s="31" t="s">
        <v>1760</v>
      </c>
      <c r="D707" s="23" cm="1">
        <f t="array" ref="D707">SUM(IF((LEFT('2-1 采购订单物料明细表报表导出'!$K:$K,7)=D$1)*('2-1 采购订单物料明细表报表导出'!$D:$D=$A707),'2-1 采购订单物料明细表报表导出'!$H:$H,0))</f>
        <v>0</v>
      </c>
      <c r="E707" s="23" cm="1">
        <f t="array" ref="E707">SUM(IF((LEFT('2-1 采购订单物料明细表报表导出'!$K:$K,7)=E$1)*('2-1 采购订单物料明细表报表导出'!$D:$D=$A707),'2-1 采购订单物料明细表报表导出'!$H:$H,0))</f>
        <v>0</v>
      </c>
      <c r="F707" s="23" cm="1">
        <f t="array" ref="F707">SUM(IF((LEFT('2-1 采购订单物料明细表报表导出'!$K:$K,7)=F$1)*('2-1 采购订单物料明细表报表导出'!$D:$D=$A707),'2-1 采购订单物料明细表报表导出'!$H:$H,0))</f>
        <v>0</v>
      </c>
      <c r="G707" s="23" cm="1">
        <f t="array" ref="G707">SUM(IF((LEFT('2-1 采购订单物料明细表报表导出'!$K:$K,7)=G$1)*('2-1 采购订单物料明细表报表导出'!$D:$D=$A707),'2-1 采购订单物料明细表报表导出'!$H:$H,0))</f>
        <v>0</v>
      </c>
      <c r="H707" s="23" cm="1">
        <f t="array" ref="H707">SUM(IF((LEFT('2-1 采购订单物料明细表报表导出'!$K:$K,7)=H$1)*('2-1 采购订单物料明细表报表导出'!$D:$D=$A707),'2-1 采购订单物料明细表报表导出'!$H:$H,0))</f>
        <v>0</v>
      </c>
      <c r="I707" s="23" cm="1">
        <f t="array" ref="I707">SUM(IF((LEFT('2-1 采购订单物料明细表报表导出'!$K:$K,7)=I$1)*('2-1 采购订单物料明细表报表导出'!$D:$D=$A707),'2-1 采购订单物料明细表报表导出'!$H:$H,0))</f>
        <v>0</v>
      </c>
      <c r="J707" s="23" cm="1">
        <f t="array" ref="J707">SUM(IF((LEFT('2-1 采购订单物料明细表报表导出'!$K:$K,7)=J$1)*('2-1 采购订单物料明细表报表导出'!$D:$D=$A707),'2-1 采购订单物料明细表报表导出'!$H:$H,0))</f>
        <v>0</v>
      </c>
      <c r="K707" s="23" cm="1">
        <f t="array" ref="K707">SUM(IF((LEFT('2-1 采购订单物料明细表报表导出'!$K:$K,7)=K$1)*('2-1 采购订单物料明细表报表导出'!$D:$D=$A707),'2-1 采购订单物料明细表报表导出'!$H:$H,0))</f>
        <v>0</v>
      </c>
      <c r="L707" s="23" cm="1">
        <f t="array" ref="L707">SUM(IF((LEFT('2-1 采购订单物料明细表报表导出'!$K:$K,7)=L$1)*('2-1 采购订单物料明细表报表导出'!$D:$D=$A707),'2-1 采购订单物料明细表报表导出'!$H:$H,0))</f>
        <v>0</v>
      </c>
      <c r="M707" s="23" cm="1">
        <f t="array" ref="M707">SUM(IF((LEFT('2-1 采购订单物料明细表报表导出'!$K:$K,7)=M$1)*('2-1 采购订单物料明细表报表导出'!$D:$D=$A707),'2-1 采购订单物料明细表报表导出'!$H:$H,0))</f>
        <v>0</v>
      </c>
      <c r="N707" s="23" cm="1">
        <f t="array" ref="N707">SUM(IF((LEFT('2-1 采购订单物料明细表报表导出'!$K:$K,7)=N$1)*('2-1 采购订单物料明细表报表导出'!$D:$D=$A707),'2-1 采购订单物料明细表报表导出'!$H:$H,0))</f>
        <v>0</v>
      </c>
      <c r="O707" s="23" cm="1">
        <f t="array" ref="O707">SUM(IF((LEFT('2-1 采购订单物料明细表报表导出'!$K:$K,7)=O$1)*('2-1 采购订单物料明细表报表导出'!$D:$D=$A707),'2-1 采购订单物料明细表报表导出'!$H:$H,0))</f>
        <v>0</v>
      </c>
    </row>
    <row r="708" ht="29" spans="1:15">
      <c r="A708" s="20" t="s">
        <v>4016</v>
      </c>
      <c r="B708" s="30" t="s">
        <v>1759</v>
      </c>
      <c r="C708" s="31" t="s">
        <v>1760</v>
      </c>
      <c r="D708" s="23" cm="1">
        <f t="array" ref="D708">SUM(IF((LEFT('2-1 采购订单物料明细表报表导出'!$K:$K,7)=D$1)*('2-1 采购订单物料明细表报表导出'!$D:$D=$A708),'2-1 采购订单物料明细表报表导出'!$H:$H,0))</f>
        <v>0</v>
      </c>
      <c r="E708" s="23" cm="1">
        <f t="array" ref="E708">SUM(IF((LEFT('2-1 采购订单物料明细表报表导出'!$K:$K,7)=E$1)*('2-1 采购订单物料明细表报表导出'!$D:$D=$A708),'2-1 采购订单物料明细表报表导出'!$H:$H,0))</f>
        <v>0</v>
      </c>
      <c r="F708" s="23" cm="1">
        <f t="array" ref="F708">SUM(IF((LEFT('2-1 采购订单物料明细表报表导出'!$K:$K,7)=F$1)*('2-1 采购订单物料明细表报表导出'!$D:$D=$A708),'2-1 采购订单物料明细表报表导出'!$H:$H,0))</f>
        <v>0</v>
      </c>
      <c r="G708" s="23" cm="1">
        <f t="array" ref="G708">SUM(IF((LEFT('2-1 采购订单物料明细表报表导出'!$K:$K,7)=G$1)*('2-1 采购订单物料明细表报表导出'!$D:$D=$A708),'2-1 采购订单物料明细表报表导出'!$H:$H,0))</f>
        <v>0</v>
      </c>
      <c r="H708" s="23" cm="1">
        <f t="array" ref="H708">SUM(IF((LEFT('2-1 采购订单物料明细表报表导出'!$K:$K,7)=H$1)*('2-1 采购订单物料明细表报表导出'!$D:$D=$A708),'2-1 采购订单物料明细表报表导出'!$H:$H,0))</f>
        <v>0</v>
      </c>
      <c r="I708" s="23" cm="1">
        <f t="array" ref="I708">SUM(IF((LEFT('2-1 采购订单物料明细表报表导出'!$K:$K,7)=I$1)*('2-1 采购订单物料明细表报表导出'!$D:$D=$A708),'2-1 采购订单物料明细表报表导出'!$H:$H,0))</f>
        <v>0</v>
      </c>
      <c r="J708" s="23" cm="1">
        <f t="array" ref="J708">SUM(IF((LEFT('2-1 采购订单物料明细表报表导出'!$K:$K,7)=J$1)*('2-1 采购订单物料明细表报表导出'!$D:$D=$A708),'2-1 采购订单物料明细表报表导出'!$H:$H,0))</f>
        <v>0</v>
      </c>
      <c r="K708" s="23" cm="1">
        <f t="array" ref="K708">SUM(IF((LEFT('2-1 采购订单物料明细表报表导出'!$K:$K,7)=K$1)*('2-1 采购订单物料明细表报表导出'!$D:$D=$A708),'2-1 采购订单物料明细表报表导出'!$H:$H,0))</f>
        <v>0</v>
      </c>
      <c r="L708" s="23" cm="1">
        <f t="array" ref="L708">SUM(IF((LEFT('2-1 采购订单物料明细表报表导出'!$K:$K,7)=L$1)*('2-1 采购订单物料明细表报表导出'!$D:$D=$A708),'2-1 采购订单物料明细表报表导出'!$H:$H,0))</f>
        <v>0</v>
      </c>
      <c r="M708" s="23" cm="1">
        <f t="array" ref="M708">SUM(IF((LEFT('2-1 采购订单物料明细表报表导出'!$K:$K,7)=M$1)*('2-1 采购订单物料明细表报表导出'!$D:$D=$A708),'2-1 采购订单物料明细表报表导出'!$H:$H,0))</f>
        <v>0</v>
      </c>
      <c r="N708" s="23" cm="1">
        <f t="array" ref="N708">SUM(IF((LEFT('2-1 采购订单物料明细表报表导出'!$K:$K,7)=N$1)*('2-1 采购订单物料明细表报表导出'!$D:$D=$A708),'2-1 采购订单物料明细表报表导出'!$H:$H,0))</f>
        <v>0</v>
      </c>
      <c r="O708" s="23" cm="1">
        <f t="array" ref="O708">SUM(IF((LEFT('2-1 采购订单物料明细表报表导出'!$K:$K,7)=O$1)*('2-1 采购订单物料明细表报表导出'!$D:$D=$A708),'2-1 采购订单物料明细表报表导出'!$H:$H,0))</f>
        <v>0</v>
      </c>
    </row>
    <row r="709" ht="29" spans="1:15">
      <c r="A709" s="20" t="s">
        <v>4017</v>
      </c>
      <c r="B709" s="30" t="s">
        <v>1759</v>
      </c>
      <c r="C709" s="31" t="s">
        <v>1760</v>
      </c>
      <c r="D709" s="23" cm="1">
        <f t="array" ref="D709">SUM(IF((LEFT('2-1 采购订单物料明细表报表导出'!$K:$K,7)=D$1)*('2-1 采购订单物料明细表报表导出'!$D:$D=$A709),'2-1 采购订单物料明细表报表导出'!$H:$H,0))</f>
        <v>0</v>
      </c>
      <c r="E709" s="23" cm="1">
        <f t="array" ref="E709">SUM(IF((LEFT('2-1 采购订单物料明细表报表导出'!$K:$K,7)=E$1)*('2-1 采购订单物料明细表报表导出'!$D:$D=$A709),'2-1 采购订单物料明细表报表导出'!$H:$H,0))</f>
        <v>0</v>
      </c>
      <c r="F709" s="23" cm="1">
        <f t="array" ref="F709">SUM(IF((LEFT('2-1 采购订单物料明细表报表导出'!$K:$K,7)=F$1)*('2-1 采购订单物料明细表报表导出'!$D:$D=$A709),'2-1 采购订单物料明细表报表导出'!$H:$H,0))</f>
        <v>0</v>
      </c>
      <c r="G709" s="23" cm="1">
        <f t="array" ref="G709">SUM(IF((LEFT('2-1 采购订单物料明细表报表导出'!$K:$K,7)=G$1)*('2-1 采购订单物料明细表报表导出'!$D:$D=$A709),'2-1 采购订单物料明细表报表导出'!$H:$H,0))</f>
        <v>0</v>
      </c>
      <c r="H709" s="23" cm="1">
        <f t="array" ref="H709">SUM(IF((LEFT('2-1 采购订单物料明细表报表导出'!$K:$K,7)=H$1)*('2-1 采购订单物料明细表报表导出'!$D:$D=$A709),'2-1 采购订单物料明细表报表导出'!$H:$H,0))</f>
        <v>0</v>
      </c>
      <c r="I709" s="23" cm="1">
        <f t="array" ref="I709">SUM(IF((LEFT('2-1 采购订单物料明细表报表导出'!$K:$K,7)=I$1)*('2-1 采购订单物料明细表报表导出'!$D:$D=$A709),'2-1 采购订单物料明细表报表导出'!$H:$H,0))</f>
        <v>0</v>
      </c>
      <c r="J709" s="23" cm="1">
        <f t="array" ref="J709">SUM(IF((LEFT('2-1 采购订单物料明细表报表导出'!$K:$K,7)=J$1)*('2-1 采购订单物料明细表报表导出'!$D:$D=$A709),'2-1 采购订单物料明细表报表导出'!$H:$H,0))</f>
        <v>0</v>
      </c>
      <c r="K709" s="23" cm="1">
        <f t="array" ref="K709">SUM(IF((LEFT('2-1 采购订单物料明细表报表导出'!$K:$K,7)=K$1)*('2-1 采购订单物料明细表报表导出'!$D:$D=$A709),'2-1 采购订单物料明细表报表导出'!$H:$H,0))</f>
        <v>0</v>
      </c>
      <c r="L709" s="23" cm="1">
        <f t="array" ref="L709">SUM(IF((LEFT('2-1 采购订单物料明细表报表导出'!$K:$K,7)=L$1)*('2-1 采购订单物料明细表报表导出'!$D:$D=$A709),'2-1 采购订单物料明细表报表导出'!$H:$H,0))</f>
        <v>0</v>
      </c>
      <c r="M709" s="23" cm="1">
        <f t="array" ref="M709">SUM(IF((LEFT('2-1 采购订单物料明细表报表导出'!$K:$K,7)=M$1)*('2-1 采购订单物料明细表报表导出'!$D:$D=$A709),'2-1 采购订单物料明细表报表导出'!$H:$H,0))</f>
        <v>0</v>
      </c>
      <c r="N709" s="23" cm="1">
        <f t="array" ref="N709">SUM(IF((LEFT('2-1 采购订单物料明细表报表导出'!$K:$K,7)=N$1)*('2-1 采购订单物料明细表报表导出'!$D:$D=$A709),'2-1 采购订单物料明细表报表导出'!$H:$H,0))</f>
        <v>0</v>
      </c>
      <c r="O709" s="23" cm="1">
        <f t="array" ref="O709">SUM(IF((LEFT('2-1 采购订单物料明细表报表导出'!$K:$K,7)=O$1)*('2-1 采购订单物料明细表报表导出'!$D:$D=$A709),'2-1 采购订单物料明细表报表导出'!$H:$H,0))</f>
        <v>0</v>
      </c>
    </row>
    <row r="710" ht="29" spans="1:15">
      <c r="A710" s="20" t="s">
        <v>4018</v>
      </c>
      <c r="B710" s="30" t="s">
        <v>1759</v>
      </c>
      <c r="C710" s="31" t="s">
        <v>1760</v>
      </c>
      <c r="D710" s="23" cm="1">
        <f t="array" ref="D710">SUM(IF((LEFT('2-1 采购订单物料明细表报表导出'!$K:$K,7)=D$1)*('2-1 采购订单物料明细表报表导出'!$D:$D=$A710),'2-1 采购订单物料明细表报表导出'!$H:$H,0))</f>
        <v>0</v>
      </c>
      <c r="E710" s="23" cm="1">
        <f t="array" ref="E710">SUM(IF((LEFT('2-1 采购订单物料明细表报表导出'!$K:$K,7)=E$1)*('2-1 采购订单物料明细表报表导出'!$D:$D=$A710),'2-1 采购订单物料明细表报表导出'!$H:$H,0))</f>
        <v>0</v>
      </c>
      <c r="F710" s="23" cm="1">
        <f t="array" ref="F710">SUM(IF((LEFT('2-1 采购订单物料明细表报表导出'!$K:$K,7)=F$1)*('2-1 采购订单物料明细表报表导出'!$D:$D=$A710),'2-1 采购订单物料明细表报表导出'!$H:$H,0))</f>
        <v>0</v>
      </c>
      <c r="G710" s="23" cm="1">
        <f t="array" ref="G710">SUM(IF((LEFT('2-1 采购订单物料明细表报表导出'!$K:$K,7)=G$1)*('2-1 采购订单物料明细表报表导出'!$D:$D=$A710),'2-1 采购订单物料明细表报表导出'!$H:$H,0))</f>
        <v>0</v>
      </c>
      <c r="H710" s="23" cm="1">
        <f t="array" ref="H710">SUM(IF((LEFT('2-1 采购订单物料明细表报表导出'!$K:$K,7)=H$1)*('2-1 采购订单物料明细表报表导出'!$D:$D=$A710),'2-1 采购订单物料明细表报表导出'!$H:$H,0))</f>
        <v>0</v>
      </c>
      <c r="I710" s="23" cm="1">
        <f t="array" ref="I710">SUM(IF((LEFT('2-1 采购订单物料明细表报表导出'!$K:$K,7)=I$1)*('2-1 采购订单物料明细表报表导出'!$D:$D=$A710),'2-1 采购订单物料明细表报表导出'!$H:$H,0))</f>
        <v>0</v>
      </c>
      <c r="J710" s="23" cm="1">
        <f t="array" ref="J710">SUM(IF((LEFT('2-1 采购订单物料明细表报表导出'!$K:$K,7)=J$1)*('2-1 采购订单物料明细表报表导出'!$D:$D=$A710),'2-1 采购订单物料明细表报表导出'!$H:$H,0))</f>
        <v>0</v>
      </c>
      <c r="K710" s="23" cm="1">
        <f t="array" ref="K710">SUM(IF((LEFT('2-1 采购订单物料明细表报表导出'!$K:$K,7)=K$1)*('2-1 采购订单物料明细表报表导出'!$D:$D=$A710),'2-1 采购订单物料明细表报表导出'!$H:$H,0))</f>
        <v>0</v>
      </c>
      <c r="L710" s="23" cm="1">
        <f t="array" ref="L710">SUM(IF((LEFT('2-1 采购订单物料明细表报表导出'!$K:$K,7)=L$1)*('2-1 采购订单物料明细表报表导出'!$D:$D=$A710),'2-1 采购订单物料明细表报表导出'!$H:$H,0))</f>
        <v>0</v>
      </c>
      <c r="M710" s="23" cm="1">
        <f t="array" ref="M710">SUM(IF((LEFT('2-1 采购订单物料明细表报表导出'!$K:$K,7)=M$1)*('2-1 采购订单物料明细表报表导出'!$D:$D=$A710),'2-1 采购订单物料明细表报表导出'!$H:$H,0))</f>
        <v>0</v>
      </c>
      <c r="N710" s="23" cm="1">
        <f t="array" ref="N710">SUM(IF((LEFT('2-1 采购订单物料明细表报表导出'!$K:$K,7)=N$1)*('2-1 采购订单物料明细表报表导出'!$D:$D=$A710),'2-1 采购订单物料明细表报表导出'!$H:$H,0))</f>
        <v>0</v>
      </c>
      <c r="O710" s="23" cm="1">
        <f t="array" ref="O710">SUM(IF((LEFT('2-1 采购订单物料明细表报表导出'!$K:$K,7)=O$1)*('2-1 采购订单物料明细表报表导出'!$D:$D=$A710),'2-1 采购订单物料明细表报表导出'!$H:$H,0))</f>
        <v>0</v>
      </c>
    </row>
    <row r="711" ht="30" spans="1:15">
      <c r="A711" s="28" t="s">
        <v>4019</v>
      </c>
      <c r="B711" s="30" t="s">
        <v>1759</v>
      </c>
      <c r="C711" s="31" t="s">
        <v>1760</v>
      </c>
      <c r="D711" s="23" cm="1">
        <f t="array" ref="D711">SUM(IF((LEFT('2-1 采购订单物料明细表报表导出'!$K:$K,7)=D$1)*('2-1 采购订单物料明细表报表导出'!$D:$D=$A711),'2-1 采购订单物料明细表报表导出'!$H:$H,0))</f>
        <v>0</v>
      </c>
      <c r="E711" s="23" cm="1">
        <f t="array" ref="E711">SUM(IF((LEFT('2-1 采购订单物料明细表报表导出'!$K:$K,7)=E$1)*('2-1 采购订单物料明细表报表导出'!$D:$D=$A711),'2-1 采购订单物料明细表报表导出'!$H:$H,0))</f>
        <v>0</v>
      </c>
      <c r="F711" s="23" cm="1">
        <f t="array" ref="F711">SUM(IF((LEFT('2-1 采购订单物料明细表报表导出'!$K:$K,7)=F$1)*('2-1 采购订单物料明细表报表导出'!$D:$D=$A711),'2-1 采购订单物料明细表报表导出'!$H:$H,0))</f>
        <v>0</v>
      </c>
      <c r="G711" s="23" cm="1">
        <f t="array" ref="G711">SUM(IF((LEFT('2-1 采购订单物料明细表报表导出'!$K:$K,7)=G$1)*('2-1 采购订单物料明细表报表导出'!$D:$D=$A711),'2-1 采购订单物料明细表报表导出'!$H:$H,0))</f>
        <v>0</v>
      </c>
      <c r="H711" s="23" cm="1">
        <f t="array" ref="H711">SUM(IF((LEFT('2-1 采购订单物料明细表报表导出'!$K:$K,7)=H$1)*('2-1 采购订单物料明细表报表导出'!$D:$D=$A711),'2-1 采购订单物料明细表报表导出'!$H:$H,0))</f>
        <v>0</v>
      </c>
      <c r="I711" s="23" cm="1">
        <f t="array" ref="I711">SUM(IF((LEFT('2-1 采购订单物料明细表报表导出'!$K:$K,7)=I$1)*('2-1 采购订单物料明细表报表导出'!$D:$D=$A711),'2-1 采购订单物料明细表报表导出'!$H:$H,0))</f>
        <v>0</v>
      </c>
      <c r="J711" s="23" cm="1">
        <f t="array" ref="J711">SUM(IF((LEFT('2-1 采购订单物料明细表报表导出'!$K:$K,7)=J$1)*('2-1 采购订单物料明细表报表导出'!$D:$D=$A711),'2-1 采购订单物料明细表报表导出'!$H:$H,0))</f>
        <v>0</v>
      </c>
      <c r="K711" s="23" cm="1">
        <f t="array" ref="K711">SUM(IF((LEFT('2-1 采购订单物料明细表报表导出'!$K:$K,7)=K$1)*('2-1 采购订单物料明细表报表导出'!$D:$D=$A711),'2-1 采购订单物料明细表报表导出'!$H:$H,0))</f>
        <v>0</v>
      </c>
      <c r="L711" s="23" cm="1">
        <f t="array" ref="L711">SUM(IF((LEFT('2-1 采购订单物料明细表报表导出'!$K:$K,7)=L$1)*('2-1 采购订单物料明细表报表导出'!$D:$D=$A711),'2-1 采购订单物料明细表报表导出'!$H:$H,0))</f>
        <v>0</v>
      </c>
      <c r="M711" s="23" cm="1">
        <f t="array" ref="M711">SUM(IF((LEFT('2-1 采购订单物料明细表报表导出'!$K:$K,7)=M$1)*('2-1 采购订单物料明细表报表导出'!$D:$D=$A711),'2-1 采购订单物料明细表报表导出'!$H:$H,0))</f>
        <v>0</v>
      </c>
      <c r="N711" s="23" cm="1">
        <f t="array" ref="N711">SUM(IF((LEFT('2-1 采购订单物料明细表报表导出'!$K:$K,7)=N$1)*('2-1 采购订单物料明细表报表导出'!$D:$D=$A711),'2-1 采购订单物料明细表报表导出'!$H:$H,0))</f>
        <v>0</v>
      </c>
      <c r="O711" s="23" cm="1">
        <f t="array" ref="O711">SUM(IF((LEFT('2-1 采购订单物料明细表报表导出'!$K:$K,7)=O$1)*('2-1 采购订单物料明细表报表导出'!$D:$D=$A711),'2-1 采购订单物料明细表报表导出'!$H:$H,0))</f>
        <v>0</v>
      </c>
    </row>
    <row r="712" ht="30" spans="1:15">
      <c r="A712" s="28" t="s">
        <v>4020</v>
      </c>
      <c r="B712" s="30" t="s">
        <v>1759</v>
      </c>
      <c r="C712" s="31" t="s">
        <v>1760</v>
      </c>
      <c r="D712" s="23" cm="1">
        <f t="array" ref="D712">SUM(IF((LEFT('2-1 采购订单物料明细表报表导出'!$K:$K,7)=D$1)*('2-1 采购订单物料明细表报表导出'!$D:$D=$A712),'2-1 采购订单物料明细表报表导出'!$H:$H,0))</f>
        <v>0</v>
      </c>
      <c r="E712" s="23" cm="1">
        <f t="array" ref="E712">SUM(IF((LEFT('2-1 采购订单物料明细表报表导出'!$K:$K,7)=E$1)*('2-1 采购订单物料明细表报表导出'!$D:$D=$A712),'2-1 采购订单物料明细表报表导出'!$H:$H,0))</f>
        <v>0</v>
      </c>
      <c r="F712" s="23" cm="1">
        <f t="array" ref="F712">SUM(IF((LEFT('2-1 采购订单物料明细表报表导出'!$K:$K,7)=F$1)*('2-1 采购订单物料明细表报表导出'!$D:$D=$A712),'2-1 采购订单物料明细表报表导出'!$H:$H,0))</f>
        <v>0</v>
      </c>
      <c r="G712" s="23" cm="1">
        <f t="array" ref="G712">SUM(IF((LEFT('2-1 采购订单物料明细表报表导出'!$K:$K,7)=G$1)*('2-1 采购订单物料明细表报表导出'!$D:$D=$A712),'2-1 采购订单物料明细表报表导出'!$H:$H,0))</f>
        <v>0</v>
      </c>
      <c r="H712" s="23" cm="1">
        <f t="array" ref="H712">SUM(IF((LEFT('2-1 采购订单物料明细表报表导出'!$K:$K,7)=H$1)*('2-1 采购订单物料明细表报表导出'!$D:$D=$A712),'2-1 采购订单物料明细表报表导出'!$H:$H,0))</f>
        <v>0</v>
      </c>
      <c r="I712" s="23" cm="1">
        <f t="array" ref="I712">SUM(IF((LEFT('2-1 采购订单物料明细表报表导出'!$K:$K,7)=I$1)*('2-1 采购订单物料明细表报表导出'!$D:$D=$A712),'2-1 采购订单物料明细表报表导出'!$H:$H,0))</f>
        <v>0</v>
      </c>
      <c r="J712" s="23" cm="1">
        <f t="array" ref="J712">SUM(IF((LEFT('2-1 采购订单物料明细表报表导出'!$K:$K,7)=J$1)*('2-1 采购订单物料明细表报表导出'!$D:$D=$A712),'2-1 采购订单物料明细表报表导出'!$H:$H,0))</f>
        <v>0</v>
      </c>
      <c r="K712" s="23" cm="1">
        <f t="array" ref="K712">SUM(IF((LEFT('2-1 采购订单物料明细表报表导出'!$K:$K,7)=K$1)*('2-1 采购订单物料明细表报表导出'!$D:$D=$A712),'2-1 采购订单物料明细表报表导出'!$H:$H,0))</f>
        <v>0</v>
      </c>
      <c r="L712" s="23" cm="1">
        <f t="array" ref="L712">SUM(IF((LEFT('2-1 采购订单物料明细表报表导出'!$K:$K,7)=L$1)*('2-1 采购订单物料明细表报表导出'!$D:$D=$A712),'2-1 采购订单物料明细表报表导出'!$H:$H,0))</f>
        <v>0</v>
      </c>
      <c r="M712" s="23" cm="1">
        <f t="array" ref="M712">SUM(IF((LEFT('2-1 采购订单物料明细表报表导出'!$K:$K,7)=M$1)*('2-1 采购订单物料明细表报表导出'!$D:$D=$A712),'2-1 采购订单物料明细表报表导出'!$H:$H,0))</f>
        <v>0</v>
      </c>
      <c r="N712" s="23" cm="1">
        <f t="array" ref="N712">SUM(IF((LEFT('2-1 采购订单物料明细表报表导出'!$K:$K,7)=N$1)*('2-1 采购订单物料明细表报表导出'!$D:$D=$A712),'2-1 采购订单物料明细表报表导出'!$H:$H,0))</f>
        <v>0</v>
      </c>
      <c r="O712" s="23" cm="1">
        <f t="array" ref="O712">SUM(IF((LEFT('2-1 采购订单物料明细表报表导出'!$K:$K,7)=O$1)*('2-1 采购订单物料明细表报表导出'!$D:$D=$A712),'2-1 采购订单物料明细表报表导出'!$H:$H,0))</f>
        <v>0</v>
      </c>
    </row>
    <row r="713" ht="30" spans="1:15">
      <c r="A713" s="28" t="s">
        <v>4021</v>
      </c>
      <c r="B713" s="30" t="s">
        <v>1759</v>
      </c>
      <c r="C713" s="31" t="s">
        <v>1760</v>
      </c>
      <c r="D713" s="23" cm="1">
        <f t="array" ref="D713">SUM(IF((LEFT('2-1 采购订单物料明细表报表导出'!$K:$K,7)=D$1)*('2-1 采购订单物料明细表报表导出'!$D:$D=$A713),'2-1 采购订单物料明细表报表导出'!$H:$H,0))</f>
        <v>0</v>
      </c>
      <c r="E713" s="23" cm="1">
        <f t="array" ref="E713">SUM(IF((LEFT('2-1 采购订单物料明细表报表导出'!$K:$K,7)=E$1)*('2-1 采购订单物料明细表报表导出'!$D:$D=$A713),'2-1 采购订单物料明细表报表导出'!$H:$H,0))</f>
        <v>0</v>
      </c>
      <c r="F713" s="23" cm="1">
        <f t="array" ref="F713">SUM(IF((LEFT('2-1 采购订单物料明细表报表导出'!$K:$K,7)=F$1)*('2-1 采购订单物料明细表报表导出'!$D:$D=$A713),'2-1 采购订单物料明细表报表导出'!$H:$H,0))</f>
        <v>0</v>
      </c>
      <c r="G713" s="23" cm="1">
        <f t="array" ref="G713">SUM(IF((LEFT('2-1 采购订单物料明细表报表导出'!$K:$K,7)=G$1)*('2-1 采购订单物料明细表报表导出'!$D:$D=$A713),'2-1 采购订单物料明细表报表导出'!$H:$H,0))</f>
        <v>0</v>
      </c>
      <c r="H713" s="23" cm="1">
        <f t="array" ref="H713">SUM(IF((LEFT('2-1 采购订单物料明细表报表导出'!$K:$K,7)=H$1)*('2-1 采购订单物料明细表报表导出'!$D:$D=$A713),'2-1 采购订单物料明细表报表导出'!$H:$H,0))</f>
        <v>0</v>
      </c>
      <c r="I713" s="23" cm="1">
        <f t="array" ref="I713">SUM(IF((LEFT('2-1 采购订单物料明细表报表导出'!$K:$K,7)=I$1)*('2-1 采购订单物料明细表报表导出'!$D:$D=$A713),'2-1 采购订单物料明细表报表导出'!$H:$H,0))</f>
        <v>0</v>
      </c>
      <c r="J713" s="23" cm="1">
        <f t="array" ref="J713">SUM(IF((LEFT('2-1 采购订单物料明细表报表导出'!$K:$K,7)=J$1)*('2-1 采购订单物料明细表报表导出'!$D:$D=$A713),'2-1 采购订单物料明细表报表导出'!$H:$H,0))</f>
        <v>0</v>
      </c>
      <c r="K713" s="23" cm="1">
        <f t="array" ref="K713">SUM(IF((LEFT('2-1 采购订单物料明细表报表导出'!$K:$K,7)=K$1)*('2-1 采购订单物料明细表报表导出'!$D:$D=$A713),'2-1 采购订单物料明细表报表导出'!$H:$H,0))</f>
        <v>0</v>
      </c>
      <c r="L713" s="23" cm="1">
        <f t="array" ref="L713">SUM(IF((LEFT('2-1 采购订单物料明细表报表导出'!$K:$K,7)=L$1)*('2-1 采购订单物料明细表报表导出'!$D:$D=$A713),'2-1 采购订单物料明细表报表导出'!$H:$H,0))</f>
        <v>0</v>
      </c>
      <c r="M713" s="23" cm="1">
        <f t="array" ref="M713">SUM(IF((LEFT('2-1 采购订单物料明细表报表导出'!$K:$K,7)=M$1)*('2-1 采购订单物料明细表报表导出'!$D:$D=$A713),'2-1 采购订单物料明细表报表导出'!$H:$H,0))</f>
        <v>0</v>
      </c>
      <c r="N713" s="23" cm="1">
        <f t="array" ref="N713">SUM(IF((LEFT('2-1 采购订单物料明细表报表导出'!$K:$K,7)=N$1)*('2-1 采购订单物料明细表报表导出'!$D:$D=$A713),'2-1 采购订单物料明细表报表导出'!$H:$H,0))</f>
        <v>0</v>
      </c>
      <c r="O713" s="23" cm="1">
        <f t="array" ref="O713">SUM(IF((LEFT('2-1 采购订单物料明细表报表导出'!$K:$K,7)=O$1)*('2-1 采购订单物料明细表报表导出'!$D:$D=$A713),'2-1 采购订单物料明细表报表导出'!$H:$H,0))</f>
        <v>0</v>
      </c>
    </row>
    <row r="714" ht="29" spans="1:15">
      <c r="A714" s="20" t="s">
        <v>4022</v>
      </c>
      <c r="B714" s="30" t="s">
        <v>1792</v>
      </c>
      <c r="C714" s="31" t="s">
        <v>1793</v>
      </c>
      <c r="D714" s="23" cm="1">
        <f t="array" ref="D714">SUM(IF((LEFT('2-1 采购订单物料明细表报表导出'!$K:$K,7)=D$1)*('2-1 采购订单物料明细表报表导出'!$D:$D=$A714),'2-1 采购订单物料明细表报表导出'!$H:$H,0))</f>
        <v>0</v>
      </c>
      <c r="E714" s="23" cm="1">
        <f t="array" ref="E714">SUM(IF((LEFT('2-1 采购订单物料明细表报表导出'!$K:$K,7)=E$1)*('2-1 采购订单物料明细表报表导出'!$D:$D=$A714),'2-1 采购订单物料明细表报表导出'!$H:$H,0))</f>
        <v>0</v>
      </c>
      <c r="F714" s="23" cm="1">
        <f t="array" ref="F714">SUM(IF((LEFT('2-1 采购订单物料明细表报表导出'!$K:$K,7)=F$1)*('2-1 采购订单物料明细表报表导出'!$D:$D=$A714),'2-1 采购订单物料明细表报表导出'!$H:$H,0))</f>
        <v>0</v>
      </c>
      <c r="G714" s="23" cm="1">
        <f t="array" ref="G714">SUM(IF((LEFT('2-1 采购订单物料明细表报表导出'!$K:$K,7)=G$1)*('2-1 采购订单物料明细表报表导出'!$D:$D=$A714),'2-1 采购订单物料明细表报表导出'!$H:$H,0))</f>
        <v>0</v>
      </c>
      <c r="H714" s="23" cm="1">
        <f t="array" ref="H714">SUM(IF((LEFT('2-1 采购订单物料明细表报表导出'!$K:$K,7)=H$1)*('2-1 采购订单物料明细表报表导出'!$D:$D=$A714),'2-1 采购订单物料明细表报表导出'!$H:$H,0))</f>
        <v>0</v>
      </c>
      <c r="I714" s="23" cm="1">
        <f t="array" ref="I714">SUM(IF((LEFT('2-1 采购订单物料明细表报表导出'!$K:$K,7)=I$1)*('2-1 采购订单物料明细表报表导出'!$D:$D=$A714),'2-1 采购订单物料明细表报表导出'!$H:$H,0))</f>
        <v>0</v>
      </c>
      <c r="J714" s="23" cm="1">
        <f t="array" ref="J714">SUM(IF((LEFT('2-1 采购订单物料明细表报表导出'!$K:$K,7)=J$1)*('2-1 采购订单物料明细表报表导出'!$D:$D=$A714),'2-1 采购订单物料明细表报表导出'!$H:$H,0))</f>
        <v>0</v>
      </c>
      <c r="K714" s="23" cm="1">
        <f t="array" ref="K714">SUM(IF((LEFT('2-1 采购订单物料明细表报表导出'!$K:$K,7)=K$1)*('2-1 采购订单物料明细表报表导出'!$D:$D=$A714),'2-1 采购订单物料明细表报表导出'!$H:$H,0))</f>
        <v>0</v>
      </c>
      <c r="L714" s="23" cm="1">
        <f t="array" ref="L714">SUM(IF((LEFT('2-1 采购订单物料明细表报表导出'!$K:$K,7)=L$1)*('2-1 采购订单物料明细表报表导出'!$D:$D=$A714),'2-1 采购订单物料明细表报表导出'!$H:$H,0))</f>
        <v>0</v>
      </c>
      <c r="M714" s="23" cm="1">
        <f t="array" ref="M714">SUM(IF((LEFT('2-1 采购订单物料明细表报表导出'!$K:$K,7)=M$1)*('2-1 采购订单物料明细表报表导出'!$D:$D=$A714),'2-1 采购订单物料明细表报表导出'!$H:$H,0))</f>
        <v>0</v>
      </c>
      <c r="N714" s="23" cm="1">
        <f t="array" ref="N714">SUM(IF((LEFT('2-1 采购订单物料明细表报表导出'!$K:$K,7)=N$1)*('2-1 采购订单物料明细表报表导出'!$D:$D=$A714),'2-1 采购订单物料明细表报表导出'!$H:$H,0))</f>
        <v>0</v>
      </c>
      <c r="O714" s="23" cm="1">
        <f t="array" ref="O714">SUM(IF((LEFT('2-1 采购订单物料明细表报表导出'!$K:$K,7)=O$1)*('2-1 采购订单物料明细表报表导出'!$D:$D=$A714),'2-1 采购订单物料明细表报表导出'!$H:$H,0))</f>
        <v>0</v>
      </c>
    </row>
    <row r="715" ht="29" spans="1:15">
      <c r="A715" s="20" t="s">
        <v>4023</v>
      </c>
      <c r="B715" s="30" t="s">
        <v>1792</v>
      </c>
      <c r="C715" s="31" t="s">
        <v>1793</v>
      </c>
      <c r="D715" s="23" cm="1">
        <f t="array" ref="D715">SUM(IF((LEFT('2-1 采购订单物料明细表报表导出'!$K:$K,7)=D$1)*('2-1 采购订单物料明细表报表导出'!$D:$D=$A715),'2-1 采购订单物料明细表报表导出'!$H:$H,0))</f>
        <v>0</v>
      </c>
      <c r="E715" s="23" cm="1">
        <f t="array" ref="E715">SUM(IF((LEFT('2-1 采购订单物料明细表报表导出'!$K:$K,7)=E$1)*('2-1 采购订单物料明细表报表导出'!$D:$D=$A715),'2-1 采购订单物料明细表报表导出'!$H:$H,0))</f>
        <v>0</v>
      </c>
      <c r="F715" s="23" cm="1">
        <f t="array" ref="F715">SUM(IF((LEFT('2-1 采购订单物料明细表报表导出'!$K:$K,7)=F$1)*('2-1 采购订单物料明细表报表导出'!$D:$D=$A715),'2-1 采购订单物料明细表报表导出'!$H:$H,0))</f>
        <v>0</v>
      </c>
      <c r="G715" s="23" cm="1">
        <f t="array" ref="G715">SUM(IF((LEFT('2-1 采购订单物料明细表报表导出'!$K:$K,7)=G$1)*('2-1 采购订单物料明细表报表导出'!$D:$D=$A715),'2-1 采购订单物料明细表报表导出'!$H:$H,0))</f>
        <v>0</v>
      </c>
      <c r="H715" s="23" cm="1">
        <f t="array" ref="H715">SUM(IF((LEFT('2-1 采购订单物料明细表报表导出'!$K:$K,7)=H$1)*('2-1 采购订单物料明细表报表导出'!$D:$D=$A715),'2-1 采购订单物料明细表报表导出'!$H:$H,0))</f>
        <v>0</v>
      </c>
      <c r="I715" s="23" cm="1">
        <f t="array" ref="I715">SUM(IF((LEFT('2-1 采购订单物料明细表报表导出'!$K:$K,7)=I$1)*('2-1 采购订单物料明细表报表导出'!$D:$D=$A715),'2-1 采购订单物料明细表报表导出'!$H:$H,0))</f>
        <v>0</v>
      </c>
      <c r="J715" s="23" cm="1">
        <f t="array" ref="J715">SUM(IF((LEFT('2-1 采购订单物料明细表报表导出'!$K:$K,7)=J$1)*('2-1 采购订单物料明细表报表导出'!$D:$D=$A715),'2-1 采购订单物料明细表报表导出'!$H:$H,0))</f>
        <v>0</v>
      </c>
      <c r="K715" s="23" cm="1">
        <f t="array" ref="K715">SUM(IF((LEFT('2-1 采购订单物料明细表报表导出'!$K:$K,7)=K$1)*('2-1 采购订单物料明细表报表导出'!$D:$D=$A715),'2-1 采购订单物料明细表报表导出'!$H:$H,0))</f>
        <v>0</v>
      </c>
      <c r="L715" s="23" cm="1">
        <f t="array" ref="L715">SUM(IF((LEFT('2-1 采购订单物料明细表报表导出'!$K:$K,7)=L$1)*('2-1 采购订单物料明细表报表导出'!$D:$D=$A715),'2-1 采购订单物料明细表报表导出'!$H:$H,0))</f>
        <v>0</v>
      </c>
      <c r="M715" s="23" cm="1">
        <f t="array" ref="M715">SUM(IF((LEFT('2-1 采购订单物料明细表报表导出'!$K:$K,7)=M$1)*('2-1 采购订单物料明细表报表导出'!$D:$D=$A715),'2-1 采购订单物料明细表报表导出'!$H:$H,0))</f>
        <v>0</v>
      </c>
      <c r="N715" s="23" cm="1">
        <f t="array" ref="N715">SUM(IF((LEFT('2-1 采购订单物料明细表报表导出'!$K:$K,7)=N$1)*('2-1 采购订单物料明细表报表导出'!$D:$D=$A715),'2-1 采购订单物料明细表报表导出'!$H:$H,0))</f>
        <v>0</v>
      </c>
      <c r="O715" s="23" cm="1">
        <f t="array" ref="O715">SUM(IF((LEFT('2-1 采购订单物料明细表报表导出'!$K:$K,7)=O$1)*('2-1 采购订单物料明细表报表导出'!$D:$D=$A715),'2-1 采购订单物料明细表报表导出'!$H:$H,0))</f>
        <v>0</v>
      </c>
    </row>
    <row r="716" ht="29" spans="1:15">
      <c r="A716" s="20" t="s">
        <v>4024</v>
      </c>
      <c r="B716" s="30" t="s">
        <v>1792</v>
      </c>
      <c r="C716" s="31" t="s">
        <v>1793</v>
      </c>
      <c r="D716" s="23" cm="1">
        <f t="array" ref="D716">SUM(IF((LEFT('2-1 采购订单物料明细表报表导出'!$K:$K,7)=D$1)*('2-1 采购订单物料明细表报表导出'!$D:$D=$A716),'2-1 采购订单物料明细表报表导出'!$H:$H,0))</f>
        <v>0</v>
      </c>
      <c r="E716" s="23" cm="1">
        <f t="array" ref="E716">SUM(IF((LEFT('2-1 采购订单物料明细表报表导出'!$K:$K,7)=E$1)*('2-1 采购订单物料明细表报表导出'!$D:$D=$A716),'2-1 采购订单物料明细表报表导出'!$H:$H,0))</f>
        <v>0</v>
      </c>
      <c r="F716" s="23" cm="1">
        <f t="array" ref="F716">SUM(IF((LEFT('2-1 采购订单物料明细表报表导出'!$K:$K,7)=F$1)*('2-1 采购订单物料明细表报表导出'!$D:$D=$A716),'2-1 采购订单物料明细表报表导出'!$H:$H,0))</f>
        <v>0</v>
      </c>
      <c r="G716" s="23" cm="1">
        <f t="array" ref="G716">SUM(IF((LEFT('2-1 采购订单物料明细表报表导出'!$K:$K,7)=G$1)*('2-1 采购订单物料明细表报表导出'!$D:$D=$A716),'2-1 采购订单物料明细表报表导出'!$H:$H,0))</f>
        <v>0</v>
      </c>
      <c r="H716" s="23" cm="1">
        <f t="array" ref="H716">SUM(IF((LEFT('2-1 采购订单物料明细表报表导出'!$K:$K,7)=H$1)*('2-1 采购订单物料明细表报表导出'!$D:$D=$A716),'2-1 采购订单物料明细表报表导出'!$H:$H,0))</f>
        <v>0</v>
      </c>
      <c r="I716" s="23" cm="1">
        <f t="array" ref="I716">SUM(IF((LEFT('2-1 采购订单物料明细表报表导出'!$K:$K,7)=I$1)*('2-1 采购订单物料明细表报表导出'!$D:$D=$A716),'2-1 采购订单物料明细表报表导出'!$H:$H,0))</f>
        <v>0</v>
      </c>
      <c r="J716" s="23" cm="1">
        <f t="array" ref="J716">SUM(IF((LEFT('2-1 采购订单物料明细表报表导出'!$K:$K,7)=J$1)*('2-1 采购订单物料明细表报表导出'!$D:$D=$A716),'2-1 采购订单物料明细表报表导出'!$H:$H,0))</f>
        <v>0</v>
      </c>
      <c r="K716" s="23" cm="1">
        <f t="array" ref="K716">SUM(IF((LEFT('2-1 采购订单物料明细表报表导出'!$K:$K,7)=K$1)*('2-1 采购订单物料明细表报表导出'!$D:$D=$A716),'2-1 采购订单物料明细表报表导出'!$H:$H,0))</f>
        <v>0</v>
      </c>
      <c r="L716" s="23" cm="1">
        <f t="array" ref="L716">SUM(IF((LEFT('2-1 采购订单物料明细表报表导出'!$K:$K,7)=L$1)*('2-1 采购订单物料明细表报表导出'!$D:$D=$A716),'2-1 采购订单物料明细表报表导出'!$H:$H,0))</f>
        <v>0</v>
      </c>
      <c r="M716" s="23" cm="1">
        <f t="array" ref="M716">SUM(IF((LEFT('2-1 采购订单物料明细表报表导出'!$K:$K,7)=M$1)*('2-1 采购订单物料明细表报表导出'!$D:$D=$A716),'2-1 采购订单物料明细表报表导出'!$H:$H,0))</f>
        <v>0</v>
      </c>
      <c r="N716" s="23" cm="1">
        <f t="array" ref="N716">SUM(IF((LEFT('2-1 采购订单物料明细表报表导出'!$K:$K,7)=N$1)*('2-1 采购订单物料明细表报表导出'!$D:$D=$A716),'2-1 采购订单物料明细表报表导出'!$H:$H,0))</f>
        <v>0</v>
      </c>
      <c r="O716" s="23" cm="1">
        <f t="array" ref="O716">SUM(IF((LEFT('2-1 采购订单物料明细表报表导出'!$K:$K,7)=O$1)*('2-1 采购订单物料明细表报表导出'!$D:$D=$A716),'2-1 采购订单物料明细表报表导出'!$H:$H,0))</f>
        <v>0</v>
      </c>
    </row>
    <row r="717" ht="29" spans="1:15">
      <c r="A717" s="28" t="s">
        <v>4025</v>
      </c>
      <c r="B717" s="30" t="s">
        <v>1792</v>
      </c>
      <c r="C717" s="31" t="s">
        <v>1793</v>
      </c>
      <c r="D717" s="23" cm="1">
        <f t="array" ref="D717">SUM(IF((LEFT('2-1 采购订单物料明细表报表导出'!$K:$K,7)=D$1)*('2-1 采购订单物料明细表报表导出'!$D:$D=$A717),'2-1 采购订单物料明细表报表导出'!$H:$H,0))</f>
        <v>0</v>
      </c>
      <c r="E717" s="23" cm="1">
        <f t="array" ref="E717">SUM(IF((LEFT('2-1 采购订单物料明细表报表导出'!$K:$K,7)=E$1)*('2-1 采购订单物料明细表报表导出'!$D:$D=$A717),'2-1 采购订单物料明细表报表导出'!$H:$H,0))</f>
        <v>0</v>
      </c>
      <c r="F717" s="23" cm="1">
        <f t="array" ref="F717">SUM(IF((LEFT('2-1 采购订单物料明细表报表导出'!$K:$K,7)=F$1)*('2-1 采购订单物料明细表报表导出'!$D:$D=$A717),'2-1 采购订单物料明细表报表导出'!$H:$H,0))</f>
        <v>0</v>
      </c>
      <c r="G717" s="23" cm="1">
        <f t="array" ref="G717">SUM(IF((LEFT('2-1 采购订单物料明细表报表导出'!$K:$K,7)=G$1)*('2-1 采购订单物料明细表报表导出'!$D:$D=$A717),'2-1 采购订单物料明细表报表导出'!$H:$H,0))</f>
        <v>0</v>
      </c>
      <c r="H717" s="23" cm="1">
        <f t="array" ref="H717">SUM(IF((LEFT('2-1 采购订单物料明细表报表导出'!$K:$K,7)=H$1)*('2-1 采购订单物料明细表报表导出'!$D:$D=$A717),'2-1 采购订单物料明细表报表导出'!$H:$H,0))</f>
        <v>0</v>
      </c>
      <c r="I717" s="23" cm="1">
        <f t="array" ref="I717">SUM(IF((LEFT('2-1 采购订单物料明细表报表导出'!$K:$K,7)=I$1)*('2-1 采购订单物料明细表报表导出'!$D:$D=$A717),'2-1 采购订单物料明细表报表导出'!$H:$H,0))</f>
        <v>0</v>
      </c>
      <c r="J717" s="23" cm="1">
        <f t="array" ref="J717">SUM(IF((LEFT('2-1 采购订单物料明细表报表导出'!$K:$K,7)=J$1)*('2-1 采购订单物料明细表报表导出'!$D:$D=$A717),'2-1 采购订单物料明细表报表导出'!$H:$H,0))</f>
        <v>0</v>
      </c>
      <c r="K717" s="23" cm="1">
        <f t="array" ref="K717">SUM(IF((LEFT('2-1 采购订单物料明细表报表导出'!$K:$K,7)=K$1)*('2-1 采购订单物料明细表报表导出'!$D:$D=$A717),'2-1 采购订单物料明细表报表导出'!$H:$H,0))</f>
        <v>0</v>
      </c>
      <c r="L717" s="23" cm="1">
        <f t="array" ref="L717">SUM(IF((LEFT('2-1 采购订单物料明细表报表导出'!$K:$K,7)=L$1)*('2-1 采购订单物料明细表报表导出'!$D:$D=$A717),'2-1 采购订单物料明细表报表导出'!$H:$H,0))</f>
        <v>0</v>
      </c>
      <c r="M717" s="23" cm="1">
        <f t="array" ref="M717">SUM(IF((LEFT('2-1 采购订单物料明细表报表导出'!$K:$K,7)=M$1)*('2-1 采购订单物料明细表报表导出'!$D:$D=$A717),'2-1 采购订单物料明细表报表导出'!$H:$H,0))</f>
        <v>0</v>
      </c>
      <c r="N717" s="23" cm="1">
        <f t="array" ref="N717">SUM(IF((LEFT('2-1 采购订单物料明细表报表导出'!$K:$K,7)=N$1)*('2-1 采购订单物料明细表报表导出'!$D:$D=$A717),'2-1 采购订单物料明细表报表导出'!$H:$H,0))</f>
        <v>0</v>
      </c>
      <c r="O717" s="23" cm="1">
        <f t="array" ref="O717">SUM(IF((LEFT('2-1 采购订单物料明细表报表导出'!$K:$K,7)=O$1)*('2-1 采购订单物料明细表报表导出'!$D:$D=$A717),'2-1 采购订单物料明细表报表导出'!$H:$H,0))</f>
        <v>0</v>
      </c>
    </row>
    <row r="718" ht="29" spans="1:15">
      <c r="A718" s="20" t="s">
        <v>4026</v>
      </c>
      <c r="B718" s="30" t="s">
        <v>1792</v>
      </c>
      <c r="C718" s="31" t="s">
        <v>1793</v>
      </c>
      <c r="D718" s="23" cm="1">
        <f t="array" ref="D718">SUM(IF((LEFT('2-1 采购订单物料明细表报表导出'!$K:$K,7)=D$1)*('2-1 采购订单物料明细表报表导出'!$D:$D=$A718),'2-1 采购订单物料明细表报表导出'!$H:$H,0))</f>
        <v>0</v>
      </c>
      <c r="E718" s="23" cm="1">
        <f t="array" ref="E718">SUM(IF((LEFT('2-1 采购订单物料明细表报表导出'!$K:$K,7)=E$1)*('2-1 采购订单物料明细表报表导出'!$D:$D=$A718),'2-1 采购订单物料明细表报表导出'!$H:$H,0))</f>
        <v>0</v>
      </c>
      <c r="F718" s="23" cm="1">
        <f t="array" ref="F718">SUM(IF((LEFT('2-1 采购订单物料明细表报表导出'!$K:$K,7)=F$1)*('2-1 采购订单物料明细表报表导出'!$D:$D=$A718),'2-1 采购订单物料明细表报表导出'!$H:$H,0))</f>
        <v>0</v>
      </c>
      <c r="G718" s="23" cm="1">
        <f t="array" ref="G718">SUM(IF((LEFT('2-1 采购订单物料明细表报表导出'!$K:$K,7)=G$1)*('2-1 采购订单物料明细表报表导出'!$D:$D=$A718),'2-1 采购订单物料明细表报表导出'!$H:$H,0))</f>
        <v>0</v>
      </c>
      <c r="H718" s="23" cm="1">
        <f t="array" ref="H718">SUM(IF((LEFT('2-1 采购订单物料明细表报表导出'!$K:$K,7)=H$1)*('2-1 采购订单物料明细表报表导出'!$D:$D=$A718),'2-1 采购订单物料明细表报表导出'!$H:$H,0))</f>
        <v>0</v>
      </c>
      <c r="I718" s="23" cm="1">
        <f t="array" ref="I718">SUM(IF((LEFT('2-1 采购订单物料明细表报表导出'!$K:$K,7)=I$1)*('2-1 采购订单物料明细表报表导出'!$D:$D=$A718),'2-1 采购订单物料明细表报表导出'!$H:$H,0))</f>
        <v>0</v>
      </c>
      <c r="J718" s="23" cm="1">
        <f t="array" ref="J718">SUM(IF((LEFT('2-1 采购订单物料明细表报表导出'!$K:$K,7)=J$1)*('2-1 采购订单物料明细表报表导出'!$D:$D=$A718),'2-1 采购订单物料明细表报表导出'!$H:$H,0))</f>
        <v>0</v>
      </c>
      <c r="K718" s="23" cm="1">
        <f t="array" ref="K718">SUM(IF((LEFT('2-1 采购订单物料明细表报表导出'!$K:$K,7)=K$1)*('2-1 采购订单物料明细表报表导出'!$D:$D=$A718),'2-1 采购订单物料明细表报表导出'!$H:$H,0))</f>
        <v>0</v>
      </c>
      <c r="L718" s="23" cm="1">
        <f t="array" ref="L718">SUM(IF((LEFT('2-1 采购订单物料明细表报表导出'!$K:$K,7)=L$1)*('2-1 采购订单物料明细表报表导出'!$D:$D=$A718),'2-1 采购订单物料明细表报表导出'!$H:$H,0))</f>
        <v>0</v>
      </c>
      <c r="M718" s="23" cm="1">
        <f t="array" ref="M718">SUM(IF((LEFT('2-1 采购订单物料明细表报表导出'!$K:$K,7)=M$1)*('2-1 采购订单物料明细表报表导出'!$D:$D=$A718),'2-1 采购订单物料明细表报表导出'!$H:$H,0))</f>
        <v>0</v>
      </c>
      <c r="N718" s="23" cm="1">
        <f t="array" ref="N718">SUM(IF((LEFT('2-1 采购订单物料明细表报表导出'!$K:$K,7)=N$1)*('2-1 采购订单物料明细表报表导出'!$D:$D=$A718),'2-1 采购订单物料明细表报表导出'!$H:$H,0))</f>
        <v>0</v>
      </c>
      <c r="O718" s="23" cm="1">
        <f t="array" ref="O718">SUM(IF((LEFT('2-1 采购订单物料明细表报表导出'!$K:$K,7)=O$1)*('2-1 采购订单物料明细表报表导出'!$D:$D=$A718),'2-1 采购订单物料明细表报表导出'!$H:$H,0))</f>
        <v>0</v>
      </c>
    </row>
    <row r="719" ht="29" spans="1:15">
      <c r="A719" s="20" t="s">
        <v>4027</v>
      </c>
      <c r="B719" s="30" t="s">
        <v>1792</v>
      </c>
      <c r="C719" s="31" t="s">
        <v>1793</v>
      </c>
      <c r="D719" s="23" cm="1">
        <f t="array" ref="D719">SUM(IF((LEFT('2-1 采购订单物料明细表报表导出'!$K:$K,7)=D$1)*('2-1 采购订单物料明细表报表导出'!$D:$D=$A719),'2-1 采购订单物料明细表报表导出'!$H:$H,0))</f>
        <v>0</v>
      </c>
      <c r="E719" s="23" cm="1">
        <f t="array" ref="E719">SUM(IF((LEFT('2-1 采购订单物料明细表报表导出'!$K:$K,7)=E$1)*('2-1 采购订单物料明细表报表导出'!$D:$D=$A719),'2-1 采购订单物料明细表报表导出'!$H:$H,0))</f>
        <v>0</v>
      </c>
      <c r="F719" s="23" cm="1">
        <f t="array" ref="F719">SUM(IF((LEFT('2-1 采购订单物料明细表报表导出'!$K:$K,7)=F$1)*('2-1 采购订单物料明细表报表导出'!$D:$D=$A719),'2-1 采购订单物料明细表报表导出'!$H:$H,0))</f>
        <v>0</v>
      </c>
      <c r="G719" s="23" cm="1">
        <f t="array" ref="G719">SUM(IF((LEFT('2-1 采购订单物料明细表报表导出'!$K:$K,7)=G$1)*('2-1 采购订单物料明细表报表导出'!$D:$D=$A719),'2-1 采购订单物料明细表报表导出'!$H:$H,0))</f>
        <v>0</v>
      </c>
      <c r="H719" s="23" cm="1">
        <f t="array" ref="H719">SUM(IF((LEFT('2-1 采购订单物料明细表报表导出'!$K:$K,7)=H$1)*('2-1 采购订单物料明细表报表导出'!$D:$D=$A719),'2-1 采购订单物料明细表报表导出'!$H:$H,0))</f>
        <v>0</v>
      </c>
      <c r="I719" s="23" cm="1">
        <f t="array" ref="I719">SUM(IF((LEFT('2-1 采购订单物料明细表报表导出'!$K:$K,7)=I$1)*('2-1 采购订单物料明细表报表导出'!$D:$D=$A719),'2-1 采购订单物料明细表报表导出'!$H:$H,0))</f>
        <v>0</v>
      </c>
      <c r="J719" s="23" cm="1">
        <f t="array" ref="J719">SUM(IF((LEFT('2-1 采购订单物料明细表报表导出'!$K:$K,7)=J$1)*('2-1 采购订单物料明细表报表导出'!$D:$D=$A719),'2-1 采购订单物料明细表报表导出'!$H:$H,0))</f>
        <v>0</v>
      </c>
      <c r="K719" s="23" cm="1">
        <f t="array" ref="K719">SUM(IF((LEFT('2-1 采购订单物料明细表报表导出'!$K:$K,7)=K$1)*('2-1 采购订单物料明细表报表导出'!$D:$D=$A719),'2-1 采购订单物料明细表报表导出'!$H:$H,0))</f>
        <v>0</v>
      </c>
      <c r="L719" s="23" cm="1">
        <f t="array" ref="L719">SUM(IF((LEFT('2-1 采购订单物料明细表报表导出'!$K:$K,7)=L$1)*('2-1 采购订单物料明细表报表导出'!$D:$D=$A719),'2-1 采购订单物料明细表报表导出'!$H:$H,0))</f>
        <v>0</v>
      </c>
      <c r="M719" s="23" cm="1">
        <f t="array" ref="M719">SUM(IF((LEFT('2-1 采购订单物料明细表报表导出'!$K:$K,7)=M$1)*('2-1 采购订单物料明细表报表导出'!$D:$D=$A719),'2-1 采购订单物料明细表报表导出'!$H:$H,0))</f>
        <v>0</v>
      </c>
      <c r="N719" s="23" cm="1">
        <f t="array" ref="N719">SUM(IF((LEFT('2-1 采购订单物料明细表报表导出'!$K:$K,7)=N$1)*('2-1 采购订单物料明细表报表导出'!$D:$D=$A719),'2-1 采购订单物料明细表报表导出'!$H:$H,0))</f>
        <v>0</v>
      </c>
      <c r="O719" s="23" cm="1">
        <f t="array" ref="O719">SUM(IF((LEFT('2-1 采购订单物料明细表报表导出'!$K:$K,7)=O$1)*('2-1 采购订单物料明细表报表导出'!$D:$D=$A719),'2-1 采购订单物料明细表报表导出'!$H:$H,0))</f>
        <v>0</v>
      </c>
    </row>
    <row r="720" ht="29" spans="1:15">
      <c r="A720" s="20" t="s">
        <v>4028</v>
      </c>
      <c r="B720" s="30" t="s">
        <v>1792</v>
      </c>
      <c r="C720" s="31" t="s">
        <v>1793</v>
      </c>
      <c r="D720" s="23" cm="1">
        <f t="array" ref="D720">SUM(IF((LEFT('2-1 采购订单物料明细表报表导出'!$K:$K,7)=D$1)*('2-1 采购订单物料明细表报表导出'!$D:$D=$A720),'2-1 采购订单物料明细表报表导出'!$H:$H,0))</f>
        <v>0</v>
      </c>
      <c r="E720" s="23" cm="1">
        <f t="array" ref="E720">SUM(IF((LEFT('2-1 采购订单物料明细表报表导出'!$K:$K,7)=E$1)*('2-1 采购订单物料明细表报表导出'!$D:$D=$A720),'2-1 采购订单物料明细表报表导出'!$H:$H,0))</f>
        <v>0</v>
      </c>
      <c r="F720" s="23" cm="1">
        <f t="array" ref="F720">SUM(IF((LEFT('2-1 采购订单物料明细表报表导出'!$K:$K,7)=F$1)*('2-1 采购订单物料明细表报表导出'!$D:$D=$A720),'2-1 采购订单物料明细表报表导出'!$H:$H,0))</f>
        <v>0</v>
      </c>
      <c r="G720" s="23" cm="1">
        <f t="array" ref="G720">SUM(IF((LEFT('2-1 采购订单物料明细表报表导出'!$K:$K,7)=G$1)*('2-1 采购订单物料明细表报表导出'!$D:$D=$A720),'2-1 采购订单物料明细表报表导出'!$H:$H,0))</f>
        <v>0</v>
      </c>
      <c r="H720" s="23" cm="1">
        <f t="array" ref="H720">SUM(IF((LEFT('2-1 采购订单物料明细表报表导出'!$K:$K,7)=H$1)*('2-1 采购订单物料明细表报表导出'!$D:$D=$A720),'2-1 采购订单物料明细表报表导出'!$H:$H,0))</f>
        <v>0</v>
      </c>
      <c r="I720" s="23" cm="1">
        <f t="array" ref="I720">SUM(IF((LEFT('2-1 采购订单物料明细表报表导出'!$K:$K,7)=I$1)*('2-1 采购订单物料明细表报表导出'!$D:$D=$A720),'2-1 采购订单物料明细表报表导出'!$H:$H,0))</f>
        <v>0</v>
      </c>
      <c r="J720" s="23" cm="1">
        <f t="array" ref="J720">SUM(IF((LEFT('2-1 采购订单物料明细表报表导出'!$K:$K,7)=J$1)*('2-1 采购订单物料明细表报表导出'!$D:$D=$A720),'2-1 采购订单物料明细表报表导出'!$H:$H,0))</f>
        <v>0</v>
      </c>
      <c r="K720" s="23" cm="1">
        <f t="array" ref="K720">SUM(IF((LEFT('2-1 采购订单物料明细表报表导出'!$K:$K,7)=K$1)*('2-1 采购订单物料明细表报表导出'!$D:$D=$A720),'2-1 采购订单物料明细表报表导出'!$H:$H,0))</f>
        <v>0</v>
      </c>
      <c r="L720" s="23" cm="1">
        <f t="array" ref="L720">SUM(IF((LEFT('2-1 采购订单物料明细表报表导出'!$K:$K,7)=L$1)*('2-1 采购订单物料明细表报表导出'!$D:$D=$A720),'2-1 采购订单物料明细表报表导出'!$H:$H,0))</f>
        <v>0</v>
      </c>
      <c r="M720" s="23" cm="1">
        <f t="array" ref="M720">SUM(IF((LEFT('2-1 采购订单物料明细表报表导出'!$K:$K,7)=M$1)*('2-1 采购订单物料明细表报表导出'!$D:$D=$A720),'2-1 采购订单物料明细表报表导出'!$H:$H,0))</f>
        <v>0</v>
      </c>
      <c r="N720" s="23" cm="1">
        <f t="array" ref="N720">SUM(IF((LEFT('2-1 采购订单物料明细表报表导出'!$K:$K,7)=N$1)*('2-1 采购订单物料明细表报表导出'!$D:$D=$A720),'2-1 采购订单物料明细表报表导出'!$H:$H,0))</f>
        <v>0</v>
      </c>
      <c r="O720" s="23" cm="1">
        <f t="array" ref="O720">SUM(IF((LEFT('2-1 采购订单物料明细表报表导出'!$K:$K,7)=O$1)*('2-1 采购订单物料明细表报表导出'!$D:$D=$A720),'2-1 采购订单物料明细表报表导出'!$H:$H,0))</f>
        <v>0</v>
      </c>
    </row>
    <row r="721" ht="29" spans="1:15">
      <c r="A721" s="20" t="s">
        <v>4029</v>
      </c>
      <c r="B721" s="30" t="s">
        <v>1792</v>
      </c>
      <c r="C721" s="31" t="s">
        <v>1793</v>
      </c>
      <c r="D721" s="23" cm="1">
        <f t="array" ref="D721">SUM(IF((LEFT('2-1 采购订单物料明细表报表导出'!$K:$K,7)=D$1)*('2-1 采购订单物料明细表报表导出'!$D:$D=$A721),'2-1 采购订单物料明细表报表导出'!$H:$H,0))</f>
        <v>0</v>
      </c>
      <c r="E721" s="23" cm="1">
        <f t="array" ref="E721">SUM(IF((LEFT('2-1 采购订单物料明细表报表导出'!$K:$K,7)=E$1)*('2-1 采购订单物料明细表报表导出'!$D:$D=$A721),'2-1 采购订单物料明细表报表导出'!$H:$H,0))</f>
        <v>0</v>
      </c>
      <c r="F721" s="23" cm="1">
        <f t="array" ref="F721">SUM(IF((LEFT('2-1 采购订单物料明细表报表导出'!$K:$K,7)=F$1)*('2-1 采购订单物料明细表报表导出'!$D:$D=$A721),'2-1 采购订单物料明细表报表导出'!$H:$H,0))</f>
        <v>0</v>
      </c>
      <c r="G721" s="23" cm="1">
        <f t="array" ref="G721">SUM(IF((LEFT('2-1 采购订单物料明细表报表导出'!$K:$K,7)=G$1)*('2-1 采购订单物料明细表报表导出'!$D:$D=$A721),'2-1 采购订单物料明细表报表导出'!$H:$H,0))</f>
        <v>0</v>
      </c>
      <c r="H721" s="23" cm="1">
        <f t="array" ref="H721">SUM(IF((LEFT('2-1 采购订单物料明细表报表导出'!$K:$K,7)=H$1)*('2-1 采购订单物料明细表报表导出'!$D:$D=$A721),'2-1 采购订单物料明细表报表导出'!$H:$H,0))</f>
        <v>0</v>
      </c>
      <c r="I721" s="23" cm="1">
        <f t="array" ref="I721">SUM(IF((LEFT('2-1 采购订单物料明细表报表导出'!$K:$K,7)=I$1)*('2-1 采购订单物料明细表报表导出'!$D:$D=$A721),'2-1 采购订单物料明细表报表导出'!$H:$H,0))</f>
        <v>0</v>
      </c>
      <c r="J721" s="23" cm="1">
        <f t="array" ref="J721">SUM(IF((LEFT('2-1 采购订单物料明细表报表导出'!$K:$K,7)=J$1)*('2-1 采购订单物料明细表报表导出'!$D:$D=$A721),'2-1 采购订单物料明细表报表导出'!$H:$H,0))</f>
        <v>0</v>
      </c>
      <c r="K721" s="23" cm="1">
        <f t="array" ref="K721">SUM(IF((LEFT('2-1 采购订单物料明细表报表导出'!$K:$K,7)=K$1)*('2-1 采购订单物料明细表报表导出'!$D:$D=$A721),'2-1 采购订单物料明细表报表导出'!$H:$H,0))</f>
        <v>0</v>
      </c>
      <c r="L721" s="23" cm="1">
        <f t="array" ref="L721">SUM(IF((LEFT('2-1 采购订单物料明细表报表导出'!$K:$K,7)=L$1)*('2-1 采购订单物料明细表报表导出'!$D:$D=$A721),'2-1 采购订单物料明细表报表导出'!$H:$H,0))</f>
        <v>0</v>
      </c>
      <c r="M721" s="23" cm="1">
        <f t="array" ref="M721">SUM(IF((LEFT('2-1 采购订单物料明细表报表导出'!$K:$K,7)=M$1)*('2-1 采购订单物料明细表报表导出'!$D:$D=$A721),'2-1 采购订单物料明细表报表导出'!$H:$H,0))</f>
        <v>0</v>
      </c>
      <c r="N721" s="23" cm="1">
        <f t="array" ref="N721">SUM(IF((LEFT('2-1 采购订单物料明细表报表导出'!$K:$K,7)=N$1)*('2-1 采购订单物料明细表报表导出'!$D:$D=$A721),'2-1 采购订单物料明细表报表导出'!$H:$H,0))</f>
        <v>0</v>
      </c>
      <c r="O721" s="23" cm="1">
        <f t="array" ref="O721">SUM(IF((LEFT('2-1 采购订单物料明细表报表导出'!$K:$K,7)=O$1)*('2-1 采购订单物料明细表报表导出'!$D:$D=$A721),'2-1 采购订单物料明细表报表导出'!$H:$H,0))</f>
        <v>0</v>
      </c>
    </row>
    <row r="722" ht="29" spans="1:15">
      <c r="A722" s="20" t="s">
        <v>4030</v>
      </c>
      <c r="B722" s="30" t="s">
        <v>1792</v>
      </c>
      <c r="C722" s="31" t="s">
        <v>1793</v>
      </c>
      <c r="D722" s="23" cm="1">
        <f t="array" ref="D722">SUM(IF((LEFT('2-1 采购订单物料明细表报表导出'!$K:$K,7)=D$1)*('2-1 采购订单物料明细表报表导出'!$D:$D=$A722),'2-1 采购订单物料明细表报表导出'!$H:$H,0))</f>
        <v>0</v>
      </c>
      <c r="E722" s="23" cm="1">
        <f t="array" ref="E722">SUM(IF((LEFT('2-1 采购订单物料明细表报表导出'!$K:$K,7)=E$1)*('2-1 采购订单物料明细表报表导出'!$D:$D=$A722),'2-1 采购订单物料明细表报表导出'!$H:$H,0))</f>
        <v>0</v>
      </c>
      <c r="F722" s="23" cm="1">
        <f t="array" ref="F722">SUM(IF((LEFT('2-1 采购订单物料明细表报表导出'!$K:$K,7)=F$1)*('2-1 采购订单物料明细表报表导出'!$D:$D=$A722),'2-1 采购订单物料明细表报表导出'!$H:$H,0))</f>
        <v>0</v>
      </c>
      <c r="G722" s="23" cm="1">
        <f t="array" ref="G722">SUM(IF((LEFT('2-1 采购订单物料明细表报表导出'!$K:$K,7)=G$1)*('2-1 采购订单物料明细表报表导出'!$D:$D=$A722),'2-1 采购订单物料明细表报表导出'!$H:$H,0))</f>
        <v>0</v>
      </c>
      <c r="H722" s="23" cm="1">
        <f t="array" ref="H722">SUM(IF((LEFT('2-1 采购订单物料明细表报表导出'!$K:$K,7)=H$1)*('2-1 采购订单物料明细表报表导出'!$D:$D=$A722),'2-1 采购订单物料明细表报表导出'!$H:$H,0))</f>
        <v>0</v>
      </c>
      <c r="I722" s="23" cm="1">
        <f t="array" ref="I722">SUM(IF((LEFT('2-1 采购订单物料明细表报表导出'!$K:$K,7)=I$1)*('2-1 采购订单物料明细表报表导出'!$D:$D=$A722),'2-1 采购订单物料明细表报表导出'!$H:$H,0))</f>
        <v>0</v>
      </c>
      <c r="J722" s="23" cm="1">
        <f t="array" ref="J722">SUM(IF((LEFT('2-1 采购订单物料明细表报表导出'!$K:$K,7)=J$1)*('2-1 采购订单物料明细表报表导出'!$D:$D=$A722),'2-1 采购订单物料明细表报表导出'!$H:$H,0))</f>
        <v>0</v>
      </c>
      <c r="K722" s="23" cm="1">
        <f t="array" ref="K722">SUM(IF((LEFT('2-1 采购订单物料明细表报表导出'!$K:$K,7)=K$1)*('2-1 采购订单物料明细表报表导出'!$D:$D=$A722),'2-1 采购订单物料明细表报表导出'!$H:$H,0))</f>
        <v>0</v>
      </c>
      <c r="L722" s="23" cm="1">
        <f t="array" ref="L722">SUM(IF((LEFT('2-1 采购订单物料明细表报表导出'!$K:$K,7)=L$1)*('2-1 采购订单物料明细表报表导出'!$D:$D=$A722),'2-1 采购订单物料明细表报表导出'!$H:$H,0))</f>
        <v>0</v>
      </c>
      <c r="M722" s="23" cm="1">
        <f t="array" ref="M722">SUM(IF((LEFT('2-1 采购订单物料明细表报表导出'!$K:$K,7)=M$1)*('2-1 采购订单物料明细表报表导出'!$D:$D=$A722),'2-1 采购订单物料明细表报表导出'!$H:$H,0))</f>
        <v>0</v>
      </c>
      <c r="N722" s="23" cm="1">
        <f t="array" ref="N722">SUM(IF((LEFT('2-1 采购订单物料明细表报表导出'!$K:$K,7)=N$1)*('2-1 采购订单物料明细表报表导出'!$D:$D=$A722),'2-1 采购订单物料明细表报表导出'!$H:$H,0))</f>
        <v>0</v>
      </c>
      <c r="O722" s="23" cm="1">
        <f t="array" ref="O722">SUM(IF((LEFT('2-1 采购订单物料明细表报表导出'!$K:$K,7)=O$1)*('2-1 采购订单物料明细表报表导出'!$D:$D=$A722),'2-1 采购订单物料明细表报表导出'!$H:$H,0))</f>
        <v>0</v>
      </c>
    </row>
    <row r="723" ht="29" spans="1:15">
      <c r="A723" s="20" t="s">
        <v>4031</v>
      </c>
      <c r="B723" s="30" t="s">
        <v>1792</v>
      </c>
      <c r="C723" s="31" t="s">
        <v>1793</v>
      </c>
      <c r="D723" s="23" cm="1">
        <f t="array" ref="D723">SUM(IF((LEFT('2-1 采购订单物料明细表报表导出'!$K:$K,7)=D$1)*('2-1 采购订单物料明细表报表导出'!$D:$D=$A723),'2-1 采购订单物料明细表报表导出'!$H:$H,0))</f>
        <v>0</v>
      </c>
      <c r="E723" s="23" cm="1">
        <f t="array" ref="E723">SUM(IF((LEFT('2-1 采购订单物料明细表报表导出'!$K:$K,7)=E$1)*('2-1 采购订单物料明细表报表导出'!$D:$D=$A723),'2-1 采购订单物料明细表报表导出'!$H:$H,0))</f>
        <v>0</v>
      </c>
      <c r="F723" s="23" cm="1">
        <f t="array" ref="F723">SUM(IF((LEFT('2-1 采购订单物料明细表报表导出'!$K:$K,7)=F$1)*('2-1 采购订单物料明细表报表导出'!$D:$D=$A723),'2-1 采购订单物料明细表报表导出'!$H:$H,0))</f>
        <v>0</v>
      </c>
      <c r="G723" s="23" cm="1">
        <f t="array" ref="G723">SUM(IF((LEFT('2-1 采购订单物料明细表报表导出'!$K:$K,7)=G$1)*('2-1 采购订单物料明细表报表导出'!$D:$D=$A723),'2-1 采购订单物料明细表报表导出'!$H:$H,0))</f>
        <v>0</v>
      </c>
      <c r="H723" s="23" cm="1">
        <f t="array" ref="H723">SUM(IF((LEFT('2-1 采购订单物料明细表报表导出'!$K:$K,7)=H$1)*('2-1 采购订单物料明细表报表导出'!$D:$D=$A723),'2-1 采购订单物料明细表报表导出'!$H:$H,0))</f>
        <v>0</v>
      </c>
      <c r="I723" s="23" cm="1">
        <f t="array" ref="I723">SUM(IF((LEFT('2-1 采购订单物料明细表报表导出'!$K:$K,7)=I$1)*('2-1 采购订单物料明细表报表导出'!$D:$D=$A723),'2-1 采购订单物料明细表报表导出'!$H:$H,0))</f>
        <v>0</v>
      </c>
      <c r="J723" s="23" cm="1">
        <f t="array" ref="J723">SUM(IF((LEFT('2-1 采购订单物料明细表报表导出'!$K:$K,7)=J$1)*('2-1 采购订单物料明细表报表导出'!$D:$D=$A723),'2-1 采购订单物料明细表报表导出'!$H:$H,0))</f>
        <v>0</v>
      </c>
      <c r="K723" s="23" cm="1">
        <f t="array" ref="K723">SUM(IF((LEFT('2-1 采购订单物料明细表报表导出'!$K:$K,7)=K$1)*('2-1 采购订单物料明细表报表导出'!$D:$D=$A723),'2-1 采购订单物料明细表报表导出'!$H:$H,0))</f>
        <v>0</v>
      </c>
      <c r="L723" s="23" cm="1">
        <f t="array" ref="L723">SUM(IF((LEFT('2-1 采购订单物料明细表报表导出'!$K:$K,7)=L$1)*('2-1 采购订单物料明细表报表导出'!$D:$D=$A723),'2-1 采购订单物料明细表报表导出'!$H:$H,0))</f>
        <v>0</v>
      </c>
      <c r="M723" s="23" cm="1">
        <f t="array" ref="M723">SUM(IF((LEFT('2-1 采购订单物料明细表报表导出'!$K:$K,7)=M$1)*('2-1 采购订单物料明细表报表导出'!$D:$D=$A723),'2-1 采购订单物料明细表报表导出'!$H:$H,0))</f>
        <v>0</v>
      </c>
      <c r="N723" s="23" cm="1">
        <f t="array" ref="N723">SUM(IF((LEFT('2-1 采购订单物料明细表报表导出'!$K:$K,7)=N$1)*('2-1 采购订单物料明细表报表导出'!$D:$D=$A723),'2-1 采购订单物料明细表报表导出'!$H:$H,0))</f>
        <v>0</v>
      </c>
      <c r="O723" s="23" cm="1">
        <f t="array" ref="O723">SUM(IF((LEFT('2-1 采购订单物料明细表报表导出'!$K:$K,7)=O$1)*('2-1 采购订单物料明细表报表导出'!$D:$D=$A723),'2-1 采购订单物料明细表报表导出'!$H:$H,0))</f>
        <v>0</v>
      </c>
    </row>
    <row r="724" ht="30" spans="1:15">
      <c r="A724" s="28" t="s">
        <v>4032</v>
      </c>
      <c r="B724" s="30" t="s">
        <v>1792</v>
      </c>
      <c r="C724" s="31" t="s">
        <v>1793</v>
      </c>
      <c r="D724" s="23" cm="1">
        <f t="array" ref="D724">SUM(IF((LEFT('2-1 采购订单物料明细表报表导出'!$K:$K,7)=D$1)*('2-1 采购订单物料明细表报表导出'!$D:$D=$A724),'2-1 采购订单物料明细表报表导出'!$H:$H,0))</f>
        <v>0</v>
      </c>
      <c r="E724" s="23" cm="1">
        <f t="array" ref="E724">SUM(IF((LEFT('2-1 采购订单物料明细表报表导出'!$K:$K,7)=E$1)*('2-1 采购订单物料明细表报表导出'!$D:$D=$A724),'2-1 采购订单物料明细表报表导出'!$H:$H,0))</f>
        <v>0</v>
      </c>
      <c r="F724" s="23" cm="1">
        <f t="array" ref="F724">SUM(IF((LEFT('2-1 采购订单物料明细表报表导出'!$K:$K,7)=F$1)*('2-1 采购订单物料明细表报表导出'!$D:$D=$A724),'2-1 采购订单物料明细表报表导出'!$H:$H,0))</f>
        <v>0</v>
      </c>
      <c r="G724" s="23" cm="1">
        <f t="array" ref="G724">SUM(IF((LEFT('2-1 采购订单物料明细表报表导出'!$K:$K,7)=G$1)*('2-1 采购订单物料明细表报表导出'!$D:$D=$A724),'2-1 采购订单物料明细表报表导出'!$H:$H,0))</f>
        <v>0</v>
      </c>
      <c r="H724" s="23" cm="1">
        <f t="array" ref="H724">SUM(IF((LEFT('2-1 采购订单物料明细表报表导出'!$K:$K,7)=H$1)*('2-1 采购订单物料明细表报表导出'!$D:$D=$A724),'2-1 采购订单物料明细表报表导出'!$H:$H,0))</f>
        <v>0</v>
      </c>
      <c r="I724" s="23" cm="1">
        <f t="array" ref="I724">SUM(IF((LEFT('2-1 采购订单物料明细表报表导出'!$K:$K,7)=I$1)*('2-1 采购订单物料明细表报表导出'!$D:$D=$A724),'2-1 采购订单物料明细表报表导出'!$H:$H,0))</f>
        <v>0</v>
      </c>
      <c r="J724" s="23" cm="1">
        <f t="array" ref="J724">SUM(IF((LEFT('2-1 采购订单物料明细表报表导出'!$K:$K,7)=J$1)*('2-1 采购订单物料明细表报表导出'!$D:$D=$A724),'2-1 采购订单物料明细表报表导出'!$H:$H,0))</f>
        <v>0</v>
      </c>
      <c r="K724" s="23" cm="1">
        <f t="array" ref="K724">SUM(IF((LEFT('2-1 采购订单物料明细表报表导出'!$K:$K,7)=K$1)*('2-1 采购订单物料明细表报表导出'!$D:$D=$A724),'2-1 采购订单物料明细表报表导出'!$H:$H,0))</f>
        <v>0</v>
      </c>
      <c r="L724" s="23" cm="1">
        <f t="array" ref="L724">SUM(IF((LEFT('2-1 采购订单物料明细表报表导出'!$K:$K,7)=L$1)*('2-1 采购订单物料明细表报表导出'!$D:$D=$A724),'2-1 采购订单物料明细表报表导出'!$H:$H,0))</f>
        <v>0</v>
      </c>
      <c r="M724" s="23" cm="1">
        <f t="array" ref="M724">SUM(IF((LEFT('2-1 采购订单物料明细表报表导出'!$K:$K,7)=M$1)*('2-1 采购订单物料明细表报表导出'!$D:$D=$A724),'2-1 采购订单物料明细表报表导出'!$H:$H,0))</f>
        <v>0</v>
      </c>
      <c r="N724" s="23" cm="1">
        <f t="array" ref="N724">SUM(IF((LEFT('2-1 采购订单物料明细表报表导出'!$K:$K,7)=N$1)*('2-1 采购订单物料明细表报表导出'!$D:$D=$A724),'2-1 采购订单物料明细表报表导出'!$H:$H,0))</f>
        <v>0</v>
      </c>
      <c r="O724" s="23" cm="1">
        <f t="array" ref="O724">SUM(IF((LEFT('2-1 采购订单物料明细表报表导出'!$K:$K,7)=O$1)*('2-1 采购订单物料明细表报表导出'!$D:$D=$A724),'2-1 采购订单物料明细表报表导出'!$H:$H,0))</f>
        <v>0</v>
      </c>
    </row>
    <row r="725" ht="30" spans="1:15">
      <c r="A725" s="28" t="s">
        <v>4033</v>
      </c>
      <c r="B725" s="30" t="s">
        <v>1792</v>
      </c>
      <c r="C725" s="31" t="s">
        <v>1793</v>
      </c>
      <c r="D725" s="23" cm="1">
        <f t="array" ref="D725">SUM(IF((LEFT('2-1 采购订单物料明细表报表导出'!$K:$K,7)=D$1)*('2-1 采购订单物料明细表报表导出'!$D:$D=$A725),'2-1 采购订单物料明细表报表导出'!$H:$H,0))</f>
        <v>0</v>
      </c>
      <c r="E725" s="23" cm="1">
        <f t="array" ref="E725">SUM(IF((LEFT('2-1 采购订单物料明细表报表导出'!$K:$K,7)=E$1)*('2-1 采购订单物料明细表报表导出'!$D:$D=$A725),'2-1 采购订单物料明细表报表导出'!$H:$H,0))</f>
        <v>0</v>
      </c>
      <c r="F725" s="23" cm="1">
        <f t="array" ref="F725">SUM(IF((LEFT('2-1 采购订单物料明细表报表导出'!$K:$K,7)=F$1)*('2-1 采购订单物料明细表报表导出'!$D:$D=$A725),'2-1 采购订单物料明细表报表导出'!$H:$H,0))</f>
        <v>0</v>
      </c>
      <c r="G725" s="23" cm="1">
        <f t="array" ref="G725">SUM(IF((LEFT('2-1 采购订单物料明细表报表导出'!$K:$K,7)=G$1)*('2-1 采购订单物料明细表报表导出'!$D:$D=$A725),'2-1 采购订单物料明细表报表导出'!$H:$H,0))</f>
        <v>0</v>
      </c>
      <c r="H725" s="23" cm="1">
        <f t="array" ref="H725">SUM(IF((LEFT('2-1 采购订单物料明细表报表导出'!$K:$K,7)=H$1)*('2-1 采购订单物料明细表报表导出'!$D:$D=$A725),'2-1 采购订单物料明细表报表导出'!$H:$H,0))</f>
        <v>0</v>
      </c>
      <c r="I725" s="23" cm="1">
        <f t="array" ref="I725">SUM(IF((LEFT('2-1 采购订单物料明细表报表导出'!$K:$K,7)=I$1)*('2-1 采购订单物料明细表报表导出'!$D:$D=$A725),'2-1 采购订单物料明细表报表导出'!$H:$H,0))</f>
        <v>0</v>
      </c>
      <c r="J725" s="23" cm="1">
        <f t="array" ref="J725">SUM(IF((LEFT('2-1 采购订单物料明细表报表导出'!$K:$K,7)=J$1)*('2-1 采购订单物料明细表报表导出'!$D:$D=$A725),'2-1 采购订单物料明细表报表导出'!$H:$H,0))</f>
        <v>0</v>
      </c>
      <c r="K725" s="23" cm="1">
        <f t="array" ref="K725">SUM(IF((LEFT('2-1 采购订单物料明细表报表导出'!$K:$K,7)=K$1)*('2-1 采购订单物料明细表报表导出'!$D:$D=$A725),'2-1 采购订单物料明细表报表导出'!$H:$H,0))</f>
        <v>0</v>
      </c>
      <c r="L725" s="23" cm="1">
        <f t="array" ref="L725">SUM(IF((LEFT('2-1 采购订单物料明细表报表导出'!$K:$K,7)=L$1)*('2-1 采购订单物料明细表报表导出'!$D:$D=$A725),'2-1 采购订单物料明细表报表导出'!$H:$H,0))</f>
        <v>0</v>
      </c>
      <c r="M725" s="23" cm="1">
        <f t="array" ref="M725">SUM(IF((LEFT('2-1 采购订单物料明细表报表导出'!$K:$K,7)=M$1)*('2-1 采购订单物料明细表报表导出'!$D:$D=$A725),'2-1 采购订单物料明细表报表导出'!$H:$H,0))</f>
        <v>0</v>
      </c>
      <c r="N725" s="23" cm="1">
        <f t="array" ref="N725">SUM(IF((LEFT('2-1 采购订单物料明细表报表导出'!$K:$K,7)=N$1)*('2-1 采购订单物料明细表报表导出'!$D:$D=$A725),'2-1 采购订单物料明细表报表导出'!$H:$H,0))</f>
        <v>0</v>
      </c>
      <c r="O725" s="23" cm="1">
        <f t="array" ref="O725">SUM(IF((LEFT('2-1 采购订单物料明细表报表导出'!$K:$K,7)=O$1)*('2-1 采购订单物料明细表报表导出'!$D:$D=$A725),'2-1 采购订单物料明细表报表导出'!$H:$H,0))</f>
        <v>0</v>
      </c>
    </row>
    <row r="726" ht="29" spans="1:15">
      <c r="A726" s="28" t="s">
        <v>4034</v>
      </c>
      <c r="B726" s="30" t="s">
        <v>1792</v>
      </c>
      <c r="C726" s="31" t="s">
        <v>1793</v>
      </c>
      <c r="D726" s="23" cm="1">
        <f t="array" ref="D726">SUM(IF((LEFT('2-1 采购订单物料明细表报表导出'!$K:$K,7)=D$1)*('2-1 采购订单物料明细表报表导出'!$D:$D=$A726),'2-1 采购订单物料明细表报表导出'!$H:$H,0))</f>
        <v>0</v>
      </c>
      <c r="E726" s="23" cm="1">
        <f t="array" ref="E726">SUM(IF((LEFT('2-1 采购订单物料明细表报表导出'!$K:$K,7)=E$1)*('2-1 采购订单物料明细表报表导出'!$D:$D=$A726),'2-1 采购订单物料明细表报表导出'!$H:$H,0))</f>
        <v>0</v>
      </c>
      <c r="F726" s="23" cm="1">
        <f t="array" ref="F726">SUM(IF((LEFT('2-1 采购订单物料明细表报表导出'!$K:$K,7)=F$1)*('2-1 采购订单物料明细表报表导出'!$D:$D=$A726),'2-1 采购订单物料明细表报表导出'!$H:$H,0))</f>
        <v>0</v>
      </c>
      <c r="G726" s="23" cm="1">
        <f t="array" ref="G726">SUM(IF((LEFT('2-1 采购订单物料明细表报表导出'!$K:$K,7)=G$1)*('2-1 采购订单物料明细表报表导出'!$D:$D=$A726),'2-1 采购订单物料明细表报表导出'!$H:$H,0))</f>
        <v>0</v>
      </c>
      <c r="H726" s="23" cm="1">
        <f t="array" ref="H726">SUM(IF((LEFT('2-1 采购订单物料明细表报表导出'!$K:$K,7)=H$1)*('2-1 采购订单物料明细表报表导出'!$D:$D=$A726),'2-1 采购订单物料明细表报表导出'!$H:$H,0))</f>
        <v>0</v>
      </c>
      <c r="I726" s="23" cm="1">
        <f t="array" ref="I726">SUM(IF((LEFT('2-1 采购订单物料明细表报表导出'!$K:$K,7)=I$1)*('2-1 采购订单物料明细表报表导出'!$D:$D=$A726),'2-1 采购订单物料明细表报表导出'!$H:$H,0))</f>
        <v>0</v>
      </c>
      <c r="J726" s="23" cm="1">
        <f t="array" ref="J726">SUM(IF((LEFT('2-1 采购订单物料明细表报表导出'!$K:$K,7)=J$1)*('2-1 采购订单物料明细表报表导出'!$D:$D=$A726),'2-1 采购订单物料明细表报表导出'!$H:$H,0))</f>
        <v>0</v>
      </c>
      <c r="K726" s="23" cm="1">
        <f t="array" ref="K726">SUM(IF((LEFT('2-1 采购订单物料明细表报表导出'!$K:$K,7)=K$1)*('2-1 采购订单物料明细表报表导出'!$D:$D=$A726),'2-1 采购订单物料明细表报表导出'!$H:$H,0))</f>
        <v>0</v>
      </c>
      <c r="L726" s="23" cm="1">
        <f t="array" ref="L726">SUM(IF((LEFT('2-1 采购订单物料明细表报表导出'!$K:$K,7)=L$1)*('2-1 采购订单物料明细表报表导出'!$D:$D=$A726),'2-1 采购订单物料明细表报表导出'!$H:$H,0))</f>
        <v>0</v>
      </c>
      <c r="M726" s="23" cm="1">
        <f t="array" ref="M726">SUM(IF((LEFT('2-1 采购订单物料明细表报表导出'!$K:$K,7)=M$1)*('2-1 采购订单物料明细表报表导出'!$D:$D=$A726),'2-1 采购订单物料明细表报表导出'!$H:$H,0))</f>
        <v>0</v>
      </c>
      <c r="N726" s="23" cm="1">
        <f t="array" ref="N726">SUM(IF((LEFT('2-1 采购订单物料明细表报表导出'!$K:$K,7)=N$1)*('2-1 采购订单物料明细表报表导出'!$D:$D=$A726),'2-1 采购订单物料明细表报表导出'!$H:$H,0))</f>
        <v>0</v>
      </c>
      <c r="O726" s="23" cm="1">
        <f t="array" ref="O726">SUM(IF((LEFT('2-1 采购订单物料明细表报表导出'!$K:$K,7)=O$1)*('2-1 采购订单物料明细表报表导出'!$D:$D=$A726),'2-1 采购订单物料明细表报表导出'!$H:$H,0))</f>
        <v>0</v>
      </c>
    </row>
    <row r="727" ht="29" spans="1:15">
      <c r="A727" s="28" t="s">
        <v>4035</v>
      </c>
      <c r="B727" s="30" t="s">
        <v>1792</v>
      </c>
      <c r="C727" s="31" t="s">
        <v>1793</v>
      </c>
      <c r="D727" s="23" cm="1">
        <f t="array" ref="D727">SUM(IF((LEFT('2-1 采购订单物料明细表报表导出'!$K:$K,7)=D$1)*('2-1 采购订单物料明细表报表导出'!$D:$D=$A727),'2-1 采购订单物料明细表报表导出'!$H:$H,0))</f>
        <v>0</v>
      </c>
      <c r="E727" s="23" cm="1">
        <f t="array" ref="E727">SUM(IF((LEFT('2-1 采购订单物料明细表报表导出'!$K:$K,7)=E$1)*('2-1 采购订单物料明细表报表导出'!$D:$D=$A727),'2-1 采购订单物料明细表报表导出'!$H:$H,0))</f>
        <v>0</v>
      </c>
      <c r="F727" s="23" cm="1">
        <f t="array" ref="F727">SUM(IF((LEFT('2-1 采购订单物料明细表报表导出'!$K:$K,7)=F$1)*('2-1 采购订单物料明细表报表导出'!$D:$D=$A727),'2-1 采购订单物料明细表报表导出'!$H:$H,0))</f>
        <v>0</v>
      </c>
      <c r="G727" s="23" cm="1">
        <f t="array" ref="G727">SUM(IF((LEFT('2-1 采购订单物料明细表报表导出'!$K:$K,7)=G$1)*('2-1 采购订单物料明细表报表导出'!$D:$D=$A727),'2-1 采购订单物料明细表报表导出'!$H:$H,0))</f>
        <v>0</v>
      </c>
      <c r="H727" s="23" cm="1">
        <f t="array" ref="H727">SUM(IF((LEFT('2-1 采购订单物料明细表报表导出'!$K:$K,7)=H$1)*('2-1 采购订单物料明细表报表导出'!$D:$D=$A727),'2-1 采购订单物料明细表报表导出'!$H:$H,0))</f>
        <v>0</v>
      </c>
      <c r="I727" s="23" cm="1">
        <f t="array" ref="I727">SUM(IF((LEFT('2-1 采购订单物料明细表报表导出'!$K:$K,7)=I$1)*('2-1 采购订单物料明细表报表导出'!$D:$D=$A727),'2-1 采购订单物料明细表报表导出'!$H:$H,0))</f>
        <v>0</v>
      </c>
      <c r="J727" s="23" cm="1">
        <f t="array" ref="J727">SUM(IF((LEFT('2-1 采购订单物料明细表报表导出'!$K:$K,7)=J$1)*('2-1 采购订单物料明细表报表导出'!$D:$D=$A727),'2-1 采购订单物料明细表报表导出'!$H:$H,0))</f>
        <v>0</v>
      </c>
      <c r="K727" s="23" cm="1">
        <f t="array" ref="K727">SUM(IF((LEFT('2-1 采购订单物料明细表报表导出'!$K:$K,7)=K$1)*('2-1 采购订单物料明细表报表导出'!$D:$D=$A727),'2-1 采购订单物料明细表报表导出'!$H:$H,0))</f>
        <v>0</v>
      </c>
      <c r="L727" s="23" cm="1">
        <f t="array" ref="L727">SUM(IF((LEFT('2-1 采购订单物料明细表报表导出'!$K:$K,7)=L$1)*('2-1 采购订单物料明细表报表导出'!$D:$D=$A727),'2-1 采购订单物料明细表报表导出'!$H:$H,0))</f>
        <v>0</v>
      </c>
      <c r="M727" s="23" cm="1">
        <f t="array" ref="M727">SUM(IF((LEFT('2-1 采购订单物料明细表报表导出'!$K:$K,7)=M$1)*('2-1 采购订单物料明细表报表导出'!$D:$D=$A727),'2-1 采购订单物料明细表报表导出'!$H:$H,0))</f>
        <v>0</v>
      </c>
      <c r="N727" s="23" cm="1">
        <f t="array" ref="N727">SUM(IF((LEFT('2-1 采购订单物料明细表报表导出'!$K:$K,7)=N$1)*('2-1 采购订单物料明细表报表导出'!$D:$D=$A727),'2-1 采购订单物料明细表报表导出'!$H:$H,0))</f>
        <v>0</v>
      </c>
      <c r="O727" s="23" cm="1">
        <f t="array" ref="O727">SUM(IF((LEFT('2-1 采购订单物料明细表报表导出'!$K:$K,7)=O$1)*('2-1 采购订单物料明细表报表导出'!$D:$D=$A727),'2-1 采购订单物料明细表报表导出'!$H:$H,0))</f>
        <v>0</v>
      </c>
    </row>
    <row r="728" ht="29" spans="1:15">
      <c r="A728" s="28" t="s">
        <v>4036</v>
      </c>
      <c r="B728" s="30" t="s">
        <v>1792</v>
      </c>
      <c r="C728" s="31" t="s">
        <v>1793</v>
      </c>
      <c r="D728" s="23" cm="1">
        <f t="array" ref="D728">SUM(IF((LEFT('2-1 采购订单物料明细表报表导出'!$K:$K,7)=D$1)*('2-1 采购订单物料明细表报表导出'!$D:$D=$A728),'2-1 采购订单物料明细表报表导出'!$H:$H,0))</f>
        <v>0</v>
      </c>
      <c r="E728" s="23" cm="1">
        <f t="array" ref="E728">SUM(IF((LEFT('2-1 采购订单物料明细表报表导出'!$K:$K,7)=E$1)*('2-1 采购订单物料明细表报表导出'!$D:$D=$A728),'2-1 采购订单物料明细表报表导出'!$H:$H,0))</f>
        <v>0</v>
      </c>
      <c r="F728" s="23" cm="1">
        <f t="array" ref="F728">SUM(IF((LEFT('2-1 采购订单物料明细表报表导出'!$K:$K,7)=F$1)*('2-1 采购订单物料明细表报表导出'!$D:$D=$A728),'2-1 采购订单物料明细表报表导出'!$H:$H,0))</f>
        <v>0</v>
      </c>
      <c r="G728" s="23" cm="1">
        <f t="array" ref="G728">SUM(IF((LEFT('2-1 采购订单物料明细表报表导出'!$K:$K,7)=G$1)*('2-1 采购订单物料明细表报表导出'!$D:$D=$A728),'2-1 采购订单物料明细表报表导出'!$H:$H,0))</f>
        <v>0</v>
      </c>
      <c r="H728" s="23" cm="1">
        <f t="array" ref="H728">SUM(IF((LEFT('2-1 采购订单物料明细表报表导出'!$K:$K,7)=H$1)*('2-1 采购订单物料明细表报表导出'!$D:$D=$A728),'2-1 采购订单物料明细表报表导出'!$H:$H,0))</f>
        <v>0</v>
      </c>
      <c r="I728" s="23" cm="1">
        <f t="array" ref="I728">SUM(IF((LEFT('2-1 采购订单物料明细表报表导出'!$K:$K,7)=I$1)*('2-1 采购订单物料明细表报表导出'!$D:$D=$A728),'2-1 采购订单物料明细表报表导出'!$H:$H,0))</f>
        <v>0</v>
      </c>
      <c r="J728" s="23" cm="1">
        <f t="array" ref="J728">SUM(IF((LEFT('2-1 采购订单物料明细表报表导出'!$K:$K,7)=J$1)*('2-1 采购订单物料明细表报表导出'!$D:$D=$A728),'2-1 采购订单物料明细表报表导出'!$H:$H,0))</f>
        <v>0</v>
      </c>
      <c r="K728" s="23" cm="1">
        <f t="array" ref="K728">SUM(IF((LEFT('2-1 采购订单物料明细表报表导出'!$K:$K,7)=K$1)*('2-1 采购订单物料明细表报表导出'!$D:$D=$A728),'2-1 采购订单物料明细表报表导出'!$H:$H,0))</f>
        <v>0</v>
      </c>
      <c r="L728" s="23" cm="1">
        <f t="array" ref="L728">SUM(IF((LEFT('2-1 采购订单物料明细表报表导出'!$K:$K,7)=L$1)*('2-1 采购订单物料明细表报表导出'!$D:$D=$A728),'2-1 采购订单物料明细表报表导出'!$H:$H,0))</f>
        <v>0</v>
      </c>
      <c r="M728" s="23" cm="1">
        <f t="array" ref="M728">SUM(IF((LEFT('2-1 采购订单物料明细表报表导出'!$K:$K,7)=M$1)*('2-1 采购订单物料明细表报表导出'!$D:$D=$A728),'2-1 采购订单物料明细表报表导出'!$H:$H,0))</f>
        <v>0</v>
      </c>
      <c r="N728" s="23" cm="1">
        <f t="array" ref="N728">SUM(IF((LEFT('2-1 采购订单物料明细表报表导出'!$K:$K,7)=N$1)*('2-1 采购订单物料明细表报表导出'!$D:$D=$A728),'2-1 采购订单物料明细表报表导出'!$H:$H,0))</f>
        <v>0</v>
      </c>
      <c r="O728" s="23" cm="1">
        <f t="array" ref="O728">SUM(IF((LEFT('2-1 采购订单物料明细表报表导出'!$K:$K,7)=O$1)*('2-1 采购订单物料明细表报表导出'!$D:$D=$A728),'2-1 采购订单物料明细表报表导出'!$H:$H,0))</f>
        <v>0</v>
      </c>
    </row>
    <row r="729" ht="30" spans="1:15">
      <c r="A729" s="28" t="s">
        <v>4037</v>
      </c>
      <c r="B729" s="30" t="s">
        <v>1792</v>
      </c>
      <c r="C729" s="31" t="s">
        <v>1793</v>
      </c>
      <c r="D729" s="23" cm="1">
        <f t="array" ref="D729">SUM(IF((LEFT('2-1 采购订单物料明细表报表导出'!$K:$K,7)=D$1)*('2-1 采购订单物料明细表报表导出'!$D:$D=$A729),'2-1 采购订单物料明细表报表导出'!$H:$H,0))</f>
        <v>0</v>
      </c>
      <c r="E729" s="23" cm="1">
        <f t="array" ref="E729">SUM(IF((LEFT('2-1 采购订单物料明细表报表导出'!$K:$K,7)=E$1)*('2-1 采购订单物料明细表报表导出'!$D:$D=$A729),'2-1 采购订单物料明细表报表导出'!$H:$H,0))</f>
        <v>0</v>
      </c>
      <c r="F729" s="23" cm="1">
        <f t="array" ref="F729">SUM(IF((LEFT('2-1 采购订单物料明细表报表导出'!$K:$K,7)=F$1)*('2-1 采购订单物料明细表报表导出'!$D:$D=$A729),'2-1 采购订单物料明细表报表导出'!$H:$H,0))</f>
        <v>0</v>
      </c>
      <c r="G729" s="23" cm="1">
        <f t="array" ref="G729">SUM(IF((LEFT('2-1 采购订单物料明细表报表导出'!$K:$K,7)=G$1)*('2-1 采购订单物料明细表报表导出'!$D:$D=$A729),'2-1 采购订单物料明细表报表导出'!$H:$H,0))</f>
        <v>0</v>
      </c>
      <c r="H729" s="23" cm="1">
        <f t="array" ref="H729">SUM(IF((LEFT('2-1 采购订单物料明细表报表导出'!$K:$K,7)=H$1)*('2-1 采购订单物料明细表报表导出'!$D:$D=$A729),'2-1 采购订单物料明细表报表导出'!$H:$H,0))</f>
        <v>0</v>
      </c>
      <c r="I729" s="23" cm="1">
        <f t="array" ref="I729">SUM(IF((LEFT('2-1 采购订单物料明细表报表导出'!$K:$K,7)=I$1)*('2-1 采购订单物料明细表报表导出'!$D:$D=$A729),'2-1 采购订单物料明细表报表导出'!$H:$H,0))</f>
        <v>0</v>
      </c>
      <c r="J729" s="23" cm="1">
        <f t="array" ref="J729">SUM(IF((LEFT('2-1 采购订单物料明细表报表导出'!$K:$K,7)=J$1)*('2-1 采购订单物料明细表报表导出'!$D:$D=$A729),'2-1 采购订单物料明细表报表导出'!$H:$H,0))</f>
        <v>0</v>
      </c>
      <c r="K729" s="23" cm="1">
        <f t="array" ref="K729">SUM(IF((LEFT('2-1 采购订单物料明细表报表导出'!$K:$K,7)=K$1)*('2-1 采购订单物料明细表报表导出'!$D:$D=$A729),'2-1 采购订单物料明细表报表导出'!$H:$H,0))</f>
        <v>0</v>
      </c>
      <c r="L729" s="23" cm="1">
        <f t="array" ref="L729">SUM(IF((LEFT('2-1 采购订单物料明细表报表导出'!$K:$K,7)=L$1)*('2-1 采购订单物料明细表报表导出'!$D:$D=$A729),'2-1 采购订单物料明细表报表导出'!$H:$H,0))</f>
        <v>0</v>
      </c>
      <c r="M729" s="23" cm="1">
        <f t="array" ref="M729">SUM(IF((LEFT('2-1 采购订单物料明细表报表导出'!$K:$K,7)=M$1)*('2-1 采购订单物料明细表报表导出'!$D:$D=$A729),'2-1 采购订单物料明细表报表导出'!$H:$H,0))</f>
        <v>0</v>
      </c>
      <c r="N729" s="23" cm="1">
        <f t="array" ref="N729">SUM(IF((LEFT('2-1 采购订单物料明细表报表导出'!$K:$K,7)=N$1)*('2-1 采购订单物料明细表报表导出'!$D:$D=$A729),'2-1 采购订单物料明细表报表导出'!$H:$H,0))</f>
        <v>0</v>
      </c>
      <c r="O729" s="23" cm="1">
        <f t="array" ref="O729">SUM(IF((LEFT('2-1 采购订单物料明细表报表导出'!$K:$K,7)=O$1)*('2-1 采购订单物料明细表报表导出'!$D:$D=$A729),'2-1 采购订单物料明细表报表导出'!$H:$H,0))</f>
        <v>0</v>
      </c>
    </row>
    <row r="730" ht="30" spans="1:15">
      <c r="A730" s="28" t="s">
        <v>4038</v>
      </c>
      <c r="B730" s="30" t="s">
        <v>1792</v>
      </c>
      <c r="C730" s="31" t="s">
        <v>1793</v>
      </c>
      <c r="D730" s="23" cm="1">
        <f t="array" ref="D730">SUM(IF((LEFT('2-1 采购订单物料明细表报表导出'!$K:$K,7)=D$1)*('2-1 采购订单物料明细表报表导出'!$D:$D=$A730),'2-1 采购订单物料明细表报表导出'!$H:$H,0))</f>
        <v>0</v>
      </c>
      <c r="E730" s="23" cm="1">
        <f t="array" ref="E730">SUM(IF((LEFT('2-1 采购订单物料明细表报表导出'!$K:$K,7)=E$1)*('2-1 采购订单物料明细表报表导出'!$D:$D=$A730),'2-1 采购订单物料明细表报表导出'!$H:$H,0))</f>
        <v>0</v>
      </c>
      <c r="F730" s="23" cm="1">
        <f t="array" ref="F730">SUM(IF((LEFT('2-1 采购订单物料明细表报表导出'!$K:$K,7)=F$1)*('2-1 采购订单物料明细表报表导出'!$D:$D=$A730),'2-1 采购订单物料明细表报表导出'!$H:$H,0))</f>
        <v>0</v>
      </c>
      <c r="G730" s="23" cm="1">
        <f t="array" ref="G730">SUM(IF((LEFT('2-1 采购订单物料明细表报表导出'!$K:$K,7)=G$1)*('2-1 采购订单物料明细表报表导出'!$D:$D=$A730),'2-1 采购订单物料明细表报表导出'!$H:$H,0))</f>
        <v>0</v>
      </c>
      <c r="H730" s="23" cm="1">
        <f t="array" ref="H730">SUM(IF((LEFT('2-1 采购订单物料明细表报表导出'!$K:$K,7)=H$1)*('2-1 采购订单物料明细表报表导出'!$D:$D=$A730),'2-1 采购订单物料明细表报表导出'!$H:$H,0))</f>
        <v>0</v>
      </c>
      <c r="I730" s="23" cm="1">
        <f t="array" ref="I730">SUM(IF((LEFT('2-1 采购订单物料明细表报表导出'!$K:$K,7)=I$1)*('2-1 采购订单物料明细表报表导出'!$D:$D=$A730),'2-1 采购订单物料明细表报表导出'!$H:$H,0))</f>
        <v>0</v>
      </c>
      <c r="J730" s="23" cm="1">
        <f t="array" ref="J730">SUM(IF((LEFT('2-1 采购订单物料明细表报表导出'!$K:$K,7)=J$1)*('2-1 采购订单物料明细表报表导出'!$D:$D=$A730),'2-1 采购订单物料明细表报表导出'!$H:$H,0))</f>
        <v>0</v>
      </c>
      <c r="K730" s="23" cm="1">
        <f t="array" ref="K730">SUM(IF((LEFT('2-1 采购订单物料明细表报表导出'!$K:$K,7)=K$1)*('2-1 采购订单物料明细表报表导出'!$D:$D=$A730),'2-1 采购订单物料明细表报表导出'!$H:$H,0))</f>
        <v>0</v>
      </c>
      <c r="L730" s="23" cm="1">
        <f t="array" ref="L730">SUM(IF((LEFT('2-1 采购订单物料明细表报表导出'!$K:$K,7)=L$1)*('2-1 采购订单物料明细表报表导出'!$D:$D=$A730),'2-1 采购订单物料明细表报表导出'!$H:$H,0))</f>
        <v>0</v>
      </c>
      <c r="M730" s="23" cm="1">
        <f t="array" ref="M730">SUM(IF((LEFT('2-1 采购订单物料明细表报表导出'!$K:$K,7)=M$1)*('2-1 采购订单物料明细表报表导出'!$D:$D=$A730),'2-1 采购订单物料明细表报表导出'!$H:$H,0))</f>
        <v>0</v>
      </c>
      <c r="N730" s="23" cm="1">
        <f t="array" ref="N730">SUM(IF((LEFT('2-1 采购订单物料明细表报表导出'!$K:$K,7)=N$1)*('2-1 采购订单物料明细表报表导出'!$D:$D=$A730),'2-1 采购订单物料明细表报表导出'!$H:$H,0))</f>
        <v>0</v>
      </c>
      <c r="O730" s="23" cm="1">
        <f t="array" ref="O730">SUM(IF((LEFT('2-1 采购订单物料明细表报表导出'!$K:$K,7)=O$1)*('2-1 采购订单物料明细表报表导出'!$D:$D=$A730),'2-1 采购订单物料明细表报表导出'!$H:$H,0))</f>
        <v>0</v>
      </c>
    </row>
    <row r="731" ht="30" spans="1:15">
      <c r="A731" s="28" t="s">
        <v>4039</v>
      </c>
      <c r="B731" s="30" t="s">
        <v>1792</v>
      </c>
      <c r="C731" s="31" t="s">
        <v>1793</v>
      </c>
      <c r="D731" s="23" cm="1">
        <f t="array" ref="D731">SUM(IF((LEFT('2-1 采购订单物料明细表报表导出'!$K:$K,7)=D$1)*('2-1 采购订单物料明细表报表导出'!$D:$D=$A731),'2-1 采购订单物料明细表报表导出'!$H:$H,0))</f>
        <v>0</v>
      </c>
      <c r="E731" s="23" cm="1">
        <f t="array" ref="E731">SUM(IF((LEFT('2-1 采购订单物料明细表报表导出'!$K:$K,7)=E$1)*('2-1 采购订单物料明细表报表导出'!$D:$D=$A731),'2-1 采购订单物料明细表报表导出'!$H:$H,0))</f>
        <v>0</v>
      </c>
      <c r="F731" s="23" cm="1">
        <f t="array" ref="F731">SUM(IF((LEFT('2-1 采购订单物料明细表报表导出'!$K:$K,7)=F$1)*('2-1 采购订单物料明细表报表导出'!$D:$D=$A731),'2-1 采购订单物料明细表报表导出'!$H:$H,0))</f>
        <v>0</v>
      </c>
      <c r="G731" s="23" cm="1">
        <f t="array" ref="G731">SUM(IF((LEFT('2-1 采购订单物料明细表报表导出'!$K:$K,7)=G$1)*('2-1 采购订单物料明细表报表导出'!$D:$D=$A731),'2-1 采购订单物料明细表报表导出'!$H:$H,0))</f>
        <v>0</v>
      </c>
      <c r="H731" s="23" cm="1">
        <f t="array" ref="H731">SUM(IF((LEFT('2-1 采购订单物料明细表报表导出'!$K:$K,7)=H$1)*('2-1 采购订单物料明细表报表导出'!$D:$D=$A731),'2-1 采购订单物料明细表报表导出'!$H:$H,0))</f>
        <v>0</v>
      </c>
      <c r="I731" s="23" cm="1">
        <f t="array" ref="I731">SUM(IF((LEFT('2-1 采购订单物料明细表报表导出'!$K:$K,7)=I$1)*('2-1 采购订单物料明细表报表导出'!$D:$D=$A731),'2-1 采购订单物料明细表报表导出'!$H:$H,0))</f>
        <v>0</v>
      </c>
      <c r="J731" s="23" cm="1">
        <f t="array" ref="J731">SUM(IF((LEFT('2-1 采购订单物料明细表报表导出'!$K:$K,7)=J$1)*('2-1 采购订单物料明细表报表导出'!$D:$D=$A731),'2-1 采购订单物料明细表报表导出'!$H:$H,0))</f>
        <v>0</v>
      </c>
      <c r="K731" s="23" cm="1">
        <f t="array" ref="K731">SUM(IF((LEFT('2-1 采购订单物料明细表报表导出'!$K:$K,7)=K$1)*('2-1 采购订单物料明细表报表导出'!$D:$D=$A731),'2-1 采购订单物料明细表报表导出'!$H:$H,0))</f>
        <v>0</v>
      </c>
      <c r="L731" s="23" cm="1">
        <f t="array" ref="L731">SUM(IF((LEFT('2-1 采购订单物料明细表报表导出'!$K:$K,7)=L$1)*('2-1 采购订单物料明细表报表导出'!$D:$D=$A731),'2-1 采购订单物料明细表报表导出'!$H:$H,0))</f>
        <v>0</v>
      </c>
      <c r="M731" s="23" cm="1">
        <f t="array" ref="M731">SUM(IF((LEFT('2-1 采购订单物料明细表报表导出'!$K:$K,7)=M$1)*('2-1 采购订单物料明细表报表导出'!$D:$D=$A731),'2-1 采购订单物料明细表报表导出'!$H:$H,0))</f>
        <v>0</v>
      </c>
      <c r="N731" s="23" cm="1">
        <f t="array" ref="N731">SUM(IF((LEFT('2-1 采购订单物料明细表报表导出'!$K:$K,7)=N$1)*('2-1 采购订单物料明细表报表导出'!$D:$D=$A731),'2-1 采购订单物料明细表报表导出'!$H:$H,0))</f>
        <v>0</v>
      </c>
      <c r="O731" s="23" cm="1">
        <f t="array" ref="O731">SUM(IF((LEFT('2-1 采购订单物料明细表报表导出'!$K:$K,7)=O$1)*('2-1 采购订单物料明细表报表导出'!$D:$D=$A731),'2-1 采购订单物料明细表报表导出'!$H:$H,0))</f>
        <v>0</v>
      </c>
    </row>
    <row r="732" ht="30" spans="1:15">
      <c r="A732" s="28" t="s">
        <v>4040</v>
      </c>
      <c r="B732" s="30" t="s">
        <v>1792</v>
      </c>
      <c r="C732" s="31" t="s">
        <v>1793</v>
      </c>
      <c r="D732" s="23" cm="1">
        <f t="array" ref="D732">SUM(IF((LEFT('2-1 采购订单物料明细表报表导出'!$K:$K,7)=D$1)*('2-1 采购订单物料明细表报表导出'!$D:$D=$A732),'2-1 采购订单物料明细表报表导出'!$H:$H,0))</f>
        <v>0</v>
      </c>
      <c r="E732" s="23" cm="1">
        <f t="array" ref="E732">SUM(IF((LEFT('2-1 采购订单物料明细表报表导出'!$K:$K,7)=E$1)*('2-1 采购订单物料明细表报表导出'!$D:$D=$A732),'2-1 采购订单物料明细表报表导出'!$H:$H,0))</f>
        <v>0</v>
      </c>
      <c r="F732" s="23" cm="1">
        <f t="array" ref="F732">SUM(IF((LEFT('2-1 采购订单物料明细表报表导出'!$K:$K,7)=F$1)*('2-1 采购订单物料明细表报表导出'!$D:$D=$A732),'2-1 采购订单物料明细表报表导出'!$H:$H,0))</f>
        <v>0</v>
      </c>
      <c r="G732" s="23" cm="1">
        <f t="array" ref="G732">SUM(IF((LEFT('2-1 采购订单物料明细表报表导出'!$K:$K,7)=G$1)*('2-1 采购订单物料明细表报表导出'!$D:$D=$A732),'2-1 采购订单物料明细表报表导出'!$H:$H,0))</f>
        <v>0</v>
      </c>
      <c r="H732" s="23" cm="1">
        <f t="array" ref="H732">SUM(IF((LEFT('2-1 采购订单物料明细表报表导出'!$K:$K,7)=H$1)*('2-1 采购订单物料明细表报表导出'!$D:$D=$A732),'2-1 采购订单物料明细表报表导出'!$H:$H,0))</f>
        <v>0</v>
      </c>
      <c r="I732" s="23" cm="1">
        <f t="array" ref="I732">SUM(IF((LEFT('2-1 采购订单物料明细表报表导出'!$K:$K,7)=I$1)*('2-1 采购订单物料明细表报表导出'!$D:$D=$A732),'2-1 采购订单物料明细表报表导出'!$H:$H,0))</f>
        <v>0</v>
      </c>
      <c r="J732" s="23" cm="1">
        <f t="array" ref="J732">SUM(IF((LEFT('2-1 采购订单物料明细表报表导出'!$K:$K,7)=J$1)*('2-1 采购订单物料明细表报表导出'!$D:$D=$A732),'2-1 采购订单物料明细表报表导出'!$H:$H,0))</f>
        <v>0</v>
      </c>
      <c r="K732" s="23" cm="1">
        <f t="array" ref="K732">SUM(IF((LEFT('2-1 采购订单物料明细表报表导出'!$K:$K,7)=K$1)*('2-1 采购订单物料明细表报表导出'!$D:$D=$A732),'2-1 采购订单物料明细表报表导出'!$H:$H,0))</f>
        <v>0</v>
      </c>
      <c r="L732" s="23" cm="1">
        <f t="array" ref="L732">SUM(IF((LEFT('2-1 采购订单物料明细表报表导出'!$K:$K,7)=L$1)*('2-1 采购订单物料明细表报表导出'!$D:$D=$A732),'2-1 采购订单物料明细表报表导出'!$H:$H,0))</f>
        <v>0</v>
      </c>
      <c r="M732" s="23" cm="1">
        <f t="array" ref="M732">SUM(IF((LEFT('2-1 采购订单物料明细表报表导出'!$K:$K,7)=M$1)*('2-1 采购订单物料明细表报表导出'!$D:$D=$A732),'2-1 采购订单物料明细表报表导出'!$H:$H,0))</f>
        <v>0</v>
      </c>
      <c r="N732" s="23" cm="1">
        <f t="array" ref="N732">SUM(IF((LEFT('2-1 采购订单物料明细表报表导出'!$K:$K,7)=N$1)*('2-1 采购订单物料明细表报表导出'!$D:$D=$A732),'2-1 采购订单物料明细表报表导出'!$H:$H,0))</f>
        <v>0</v>
      </c>
      <c r="O732" s="23" cm="1">
        <f t="array" ref="O732">SUM(IF((LEFT('2-1 采购订单物料明细表报表导出'!$K:$K,7)=O$1)*('2-1 采购订单物料明细表报表导出'!$D:$D=$A732),'2-1 采购订单物料明细表报表导出'!$H:$H,0))</f>
        <v>0</v>
      </c>
    </row>
    <row r="733" ht="30" spans="1:15">
      <c r="A733" s="28" t="s">
        <v>4041</v>
      </c>
      <c r="B733" s="30" t="s">
        <v>1792</v>
      </c>
      <c r="C733" s="31" t="s">
        <v>1793</v>
      </c>
      <c r="D733" s="23" cm="1">
        <f t="array" ref="D733">SUM(IF((LEFT('2-1 采购订单物料明细表报表导出'!$K:$K,7)=D$1)*('2-1 采购订单物料明细表报表导出'!$D:$D=$A733),'2-1 采购订单物料明细表报表导出'!$H:$H,0))</f>
        <v>0</v>
      </c>
      <c r="E733" s="23" cm="1">
        <f t="array" ref="E733">SUM(IF((LEFT('2-1 采购订单物料明细表报表导出'!$K:$K,7)=E$1)*('2-1 采购订单物料明细表报表导出'!$D:$D=$A733),'2-1 采购订单物料明细表报表导出'!$H:$H,0))</f>
        <v>0</v>
      </c>
      <c r="F733" s="23" cm="1">
        <f t="array" ref="F733">SUM(IF((LEFT('2-1 采购订单物料明细表报表导出'!$K:$K,7)=F$1)*('2-1 采购订单物料明细表报表导出'!$D:$D=$A733),'2-1 采购订单物料明细表报表导出'!$H:$H,0))</f>
        <v>0</v>
      </c>
      <c r="G733" s="23" cm="1">
        <f t="array" ref="G733">SUM(IF((LEFT('2-1 采购订单物料明细表报表导出'!$K:$K,7)=G$1)*('2-1 采购订单物料明细表报表导出'!$D:$D=$A733),'2-1 采购订单物料明细表报表导出'!$H:$H,0))</f>
        <v>0</v>
      </c>
      <c r="H733" s="23" cm="1">
        <f t="array" ref="H733">SUM(IF((LEFT('2-1 采购订单物料明细表报表导出'!$K:$K,7)=H$1)*('2-1 采购订单物料明细表报表导出'!$D:$D=$A733),'2-1 采购订单物料明细表报表导出'!$H:$H,0))</f>
        <v>0</v>
      </c>
      <c r="I733" s="23" cm="1">
        <f t="array" ref="I733">SUM(IF((LEFT('2-1 采购订单物料明细表报表导出'!$K:$K,7)=I$1)*('2-1 采购订单物料明细表报表导出'!$D:$D=$A733),'2-1 采购订单物料明细表报表导出'!$H:$H,0))</f>
        <v>0</v>
      </c>
      <c r="J733" s="23" cm="1">
        <f t="array" ref="J733">SUM(IF((LEFT('2-1 采购订单物料明细表报表导出'!$K:$K,7)=J$1)*('2-1 采购订单物料明细表报表导出'!$D:$D=$A733),'2-1 采购订单物料明细表报表导出'!$H:$H,0))</f>
        <v>0</v>
      </c>
      <c r="K733" s="23" cm="1">
        <f t="array" ref="K733">SUM(IF((LEFT('2-1 采购订单物料明细表报表导出'!$K:$K,7)=K$1)*('2-1 采购订单物料明细表报表导出'!$D:$D=$A733),'2-1 采购订单物料明细表报表导出'!$H:$H,0))</f>
        <v>0</v>
      </c>
      <c r="L733" s="23" cm="1">
        <f t="array" ref="L733">SUM(IF((LEFT('2-1 采购订单物料明细表报表导出'!$K:$K,7)=L$1)*('2-1 采购订单物料明细表报表导出'!$D:$D=$A733),'2-1 采购订单物料明细表报表导出'!$H:$H,0))</f>
        <v>0</v>
      </c>
      <c r="M733" s="23" cm="1">
        <f t="array" ref="M733">SUM(IF((LEFT('2-1 采购订单物料明细表报表导出'!$K:$K,7)=M$1)*('2-1 采购订单物料明细表报表导出'!$D:$D=$A733),'2-1 采购订单物料明细表报表导出'!$H:$H,0))</f>
        <v>0</v>
      </c>
      <c r="N733" s="23" cm="1">
        <f t="array" ref="N733">SUM(IF((LEFT('2-1 采购订单物料明细表报表导出'!$K:$K,7)=N$1)*('2-1 采购订单物料明细表报表导出'!$D:$D=$A733),'2-1 采购订单物料明细表报表导出'!$H:$H,0))</f>
        <v>0</v>
      </c>
      <c r="O733" s="23" cm="1">
        <f t="array" ref="O733">SUM(IF((LEFT('2-1 采购订单物料明细表报表导出'!$K:$K,7)=O$1)*('2-1 采购订单物料明细表报表导出'!$D:$D=$A733),'2-1 采购订单物料明细表报表导出'!$H:$H,0))</f>
        <v>0</v>
      </c>
    </row>
    <row r="734" ht="29" spans="1:15">
      <c r="A734" s="28" t="s">
        <v>4042</v>
      </c>
      <c r="B734" s="30" t="s">
        <v>1792</v>
      </c>
      <c r="C734" s="31" t="s">
        <v>1793</v>
      </c>
      <c r="D734" s="23" cm="1">
        <f t="array" ref="D734">SUM(IF((LEFT('2-1 采购订单物料明细表报表导出'!$K:$K,7)=D$1)*('2-1 采购订单物料明细表报表导出'!$D:$D=$A734),'2-1 采购订单物料明细表报表导出'!$H:$H,0))</f>
        <v>0</v>
      </c>
      <c r="E734" s="23" cm="1">
        <f t="array" ref="E734">SUM(IF((LEFT('2-1 采购订单物料明细表报表导出'!$K:$K,7)=E$1)*('2-1 采购订单物料明细表报表导出'!$D:$D=$A734),'2-1 采购订单物料明细表报表导出'!$H:$H,0))</f>
        <v>0</v>
      </c>
      <c r="F734" s="23" cm="1">
        <f t="array" ref="F734">SUM(IF((LEFT('2-1 采购订单物料明细表报表导出'!$K:$K,7)=F$1)*('2-1 采购订单物料明细表报表导出'!$D:$D=$A734),'2-1 采购订单物料明细表报表导出'!$H:$H,0))</f>
        <v>0</v>
      </c>
      <c r="G734" s="23" cm="1">
        <f t="array" ref="G734">SUM(IF((LEFT('2-1 采购订单物料明细表报表导出'!$K:$K,7)=G$1)*('2-1 采购订单物料明细表报表导出'!$D:$D=$A734),'2-1 采购订单物料明细表报表导出'!$H:$H,0))</f>
        <v>0</v>
      </c>
      <c r="H734" s="23" cm="1">
        <f t="array" ref="H734">SUM(IF((LEFT('2-1 采购订单物料明细表报表导出'!$K:$K,7)=H$1)*('2-1 采购订单物料明细表报表导出'!$D:$D=$A734),'2-1 采购订单物料明细表报表导出'!$H:$H,0))</f>
        <v>0</v>
      </c>
      <c r="I734" s="23" cm="1">
        <f t="array" ref="I734">SUM(IF((LEFT('2-1 采购订单物料明细表报表导出'!$K:$K,7)=I$1)*('2-1 采购订单物料明细表报表导出'!$D:$D=$A734),'2-1 采购订单物料明细表报表导出'!$H:$H,0))</f>
        <v>0</v>
      </c>
      <c r="J734" s="23" cm="1">
        <f t="array" ref="J734">SUM(IF((LEFT('2-1 采购订单物料明细表报表导出'!$K:$K,7)=J$1)*('2-1 采购订单物料明细表报表导出'!$D:$D=$A734),'2-1 采购订单物料明细表报表导出'!$H:$H,0))</f>
        <v>0</v>
      </c>
      <c r="K734" s="23" cm="1">
        <f t="array" ref="K734">SUM(IF((LEFT('2-1 采购订单物料明细表报表导出'!$K:$K,7)=K$1)*('2-1 采购订单物料明细表报表导出'!$D:$D=$A734),'2-1 采购订单物料明细表报表导出'!$H:$H,0))</f>
        <v>0</v>
      </c>
      <c r="L734" s="23" cm="1">
        <f t="array" ref="L734">SUM(IF((LEFT('2-1 采购订单物料明细表报表导出'!$K:$K,7)=L$1)*('2-1 采购订单物料明细表报表导出'!$D:$D=$A734),'2-1 采购订单物料明细表报表导出'!$H:$H,0))</f>
        <v>0</v>
      </c>
      <c r="M734" s="23" cm="1">
        <f t="array" ref="M734">SUM(IF((LEFT('2-1 采购订单物料明细表报表导出'!$K:$K,7)=M$1)*('2-1 采购订单物料明细表报表导出'!$D:$D=$A734),'2-1 采购订单物料明细表报表导出'!$H:$H,0))</f>
        <v>0</v>
      </c>
      <c r="N734" s="23" cm="1">
        <f t="array" ref="N734">SUM(IF((LEFT('2-1 采购订单物料明细表报表导出'!$K:$K,7)=N$1)*('2-1 采购订单物料明细表报表导出'!$D:$D=$A734),'2-1 采购订单物料明细表报表导出'!$H:$H,0))</f>
        <v>0</v>
      </c>
      <c r="O734" s="23" cm="1">
        <f t="array" ref="O734">SUM(IF((LEFT('2-1 采购订单物料明细表报表导出'!$K:$K,7)=O$1)*('2-1 采购订单物料明细表报表导出'!$D:$D=$A734),'2-1 采购订单物料明细表报表导出'!$H:$H,0))</f>
        <v>0</v>
      </c>
    </row>
    <row r="735" ht="29" spans="1:15">
      <c r="A735" s="28" t="s">
        <v>4043</v>
      </c>
      <c r="B735" s="30" t="s">
        <v>1792</v>
      </c>
      <c r="C735" s="31" t="s">
        <v>1793</v>
      </c>
      <c r="D735" s="23" cm="1">
        <f t="array" ref="D735">SUM(IF((LEFT('2-1 采购订单物料明细表报表导出'!$K:$K,7)=D$1)*('2-1 采购订单物料明细表报表导出'!$D:$D=$A735),'2-1 采购订单物料明细表报表导出'!$H:$H,0))</f>
        <v>0</v>
      </c>
      <c r="E735" s="23" cm="1">
        <f t="array" ref="E735">SUM(IF((LEFT('2-1 采购订单物料明细表报表导出'!$K:$K,7)=E$1)*('2-1 采购订单物料明细表报表导出'!$D:$D=$A735),'2-1 采购订单物料明细表报表导出'!$H:$H,0))</f>
        <v>0</v>
      </c>
      <c r="F735" s="23" cm="1">
        <f t="array" ref="F735">SUM(IF((LEFT('2-1 采购订单物料明细表报表导出'!$K:$K,7)=F$1)*('2-1 采购订单物料明细表报表导出'!$D:$D=$A735),'2-1 采购订单物料明细表报表导出'!$H:$H,0))</f>
        <v>0</v>
      </c>
      <c r="G735" s="23" cm="1">
        <f t="array" ref="G735">SUM(IF((LEFT('2-1 采购订单物料明细表报表导出'!$K:$K,7)=G$1)*('2-1 采购订单物料明细表报表导出'!$D:$D=$A735),'2-1 采购订单物料明细表报表导出'!$H:$H,0))</f>
        <v>0</v>
      </c>
      <c r="H735" s="23" cm="1">
        <f t="array" ref="H735">SUM(IF((LEFT('2-1 采购订单物料明细表报表导出'!$K:$K,7)=H$1)*('2-1 采购订单物料明细表报表导出'!$D:$D=$A735),'2-1 采购订单物料明细表报表导出'!$H:$H,0))</f>
        <v>0</v>
      </c>
      <c r="I735" s="23" cm="1">
        <f t="array" ref="I735">SUM(IF((LEFT('2-1 采购订单物料明细表报表导出'!$K:$K,7)=I$1)*('2-1 采购订单物料明细表报表导出'!$D:$D=$A735),'2-1 采购订单物料明细表报表导出'!$H:$H,0))</f>
        <v>0</v>
      </c>
      <c r="J735" s="23" cm="1">
        <f t="array" ref="J735">SUM(IF((LEFT('2-1 采购订单物料明细表报表导出'!$K:$K,7)=J$1)*('2-1 采购订单物料明细表报表导出'!$D:$D=$A735),'2-1 采购订单物料明细表报表导出'!$H:$H,0))</f>
        <v>0</v>
      </c>
      <c r="K735" s="23" cm="1">
        <f t="array" ref="K735">SUM(IF((LEFT('2-1 采购订单物料明细表报表导出'!$K:$K,7)=K$1)*('2-1 采购订单物料明细表报表导出'!$D:$D=$A735),'2-1 采购订单物料明细表报表导出'!$H:$H,0))</f>
        <v>0</v>
      </c>
      <c r="L735" s="23" cm="1">
        <f t="array" ref="L735">SUM(IF((LEFT('2-1 采购订单物料明细表报表导出'!$K:$K,7)=L$1)*('2-1 采购订单物料明细表报表导出'!$D:$D=$A735),'2-1 采购订单物料明细表报表导出'!$H:$H,0))</f>
        <v>0</v>
      </c>
      <c r="M735" s="23" cm="1">
        <f t="array" ref="M735">SUM(IF((LEFT('2-1 采购订单物料明细表报表导出'!$K:$K,7)=M$1)*('2-1 采购订单物料明细表报表导出'!$D:$D=$A735),'2-1 采购订单物料明细表报表导出'!$H:$H,0))</f>
        <v>0</v>
      </c>
      <c r="N735" s="23" cm="1">
        <f t="array" ref="N735">SUM(IF((LEFT('2-1 采购订单物料明细表报表导出'!$K:$K,7)=N$1)*('2-1 采购订单物料明细表报表导出'!$D:$D=$A735),'2-1 采购订单物料明细表报表导出'!$H:$H,0))</f>
        <v>0</v>
      </c>
      <c r="O735" s="23" cm="1">
        <f t="array" ref="O735">SUM(IF((LEFT('2-1 采购订单物料明细表报表导出'!$K:$K,7)=O$1)*('2-1 采购订单物料明细表报表导出'!$D:$D=$A735),'2-1 采购订单物料明细表报表导出'!$H:$H,0))</f>
        <v>0</v>
      </c>
    </row>
    <row r="736" ht="30" spans="1:15">
      <c r="A736" s="28" t="s">
        <v>4044</v>
      </c>
      <c r="B736" s="30" t="s">
        <v>1792</v>
      </c>
      <c r="C736" s="31" t="s">
        <v>1793</v>
      </c>
      <c r="D736" s="23" cm="1">
        <f t="array" ref="D736">SUM(IF((LEFT('2-1 采购订单物料明细表报表导出'!$K:$K,7)=D$1)*('2-1 采购订单物料明细表报表导出'!$D:$D=$A736),'2-1 采购订单物料明细表报表导出'!$H:$H,0))</f>
        <v>0</v>
      </c>
      <c r="E736" s="23" cm="1">
        <f t="array" ref="E736">SUM(IF((LEFT('2-1 采购订单物料明细表报表导出'!$K:$K,7)=E$1)*('2-1 采购订单物料明细表报表导出'!$D:$D=$A736),'2-1 采购订单物料明细表报表导出'!$H:$H,0))</f>
        <v>0</v>
      </c>
      <c r="F736" s="23" cm="1">
        <f t="array" ref="F736">SUM(IF((LEFT('2-1 采购订单物料明细表报表导出'!$K:$K,7)=F$1)*('2-1 采购订单物料明细表报表导出'!$D:$D=$A736),'2-1 采购订单物料明细表报表导出'!$H:$H,0))</f>
        <v>0</v>
      </c>
      <c r="G736" s="23" cm="1">
        <f t="array" ref="G736">SUM(IF((LEFT('2-1 采购订单物料明细表报表导出'!$K:$K,7)=G$1)*('2-1 采购订单物料明细表报表导出'!$D:$D=$A736),'2-1 采购订单物料明细表报表导出'!$H:$H,0))</f>
        <v>0</v>
      </c>
      <c r="H736" s="23" cm="1">
        <f t="array" ref="H736">SUM(IF((LEFT('2-1 采购订单物料明细表报表导出'!$K:$K,7)=H$1)*('2-1 采购订单物料明细表报表导出'!$D:$D=$A736),'2-1 采购订单物料明细表报表导出'!$H:$H,0))</f>
        <v>0</v>
      </c>
      <c r="I736" s="23" cm="1">
        <f t="array" ref="I736">SUM(IF((LEFT('2-1 采购订单物料明细表报表导出'!$K:$K,7)=I$1)*('2-1 采购订单物料明细表报表导出'!$D:$D=$A736),'2-1 采购订单物料明细表报表导出'!$H:$H,0))</f>
        <v>0</v>
      </c>
      <c r="J736" s="23" cm="1">
        <f t="array" ref="J736">SUM(IF((LEFT('2-1 采购订单物料明细表报表导出'!$K:$K,7)=J$1)*('2-1 采购订单物料明细表报表导出'!$D:$D=$A736),'2-1 采购订单物料明细表报表导出'!$H:$H,0))</f>
        <v>0</v>
      </c>
      <c r="K736" s="23" cm="1">
        <f t="array" ref="K736">SUM(IF((LEFT('2-1 采购订单物料明细表报表导出'!$K:$K,7)=K$1)*('2-1 采购订单物料明细表报表导出'!$D:$D=$A736),'2-1 采购订单物料明细表报表导出'!$H:$H,0))</f>
        <v>0</v>
      </c>
      <c r="L736" s="23" cm="1">
        <f t="array" ref="L736">SUM(IF((LEFT('2-1 采购订单物料明细表报表导出'!$K:$K,7)=L$1)*('2-1 采购订单物料明细表报表导出'!$D:$D=$A736),'2-1 采购订单物料明细表报表导出'!$H:$H,0))</f>
        <v>0</v>
      </c>
      <c r="M736" s="23" cm="1">
        <f t="array" ref="M736">SUM(IF((LEFT('2-1 采购订单物料明细表报表导出'!$K:$K,7)=M$1)*('2-1 采购订单物料明细表报表导出'!$D:$D=$A736),'2-1 采购订单物料明细表报表导出'!$H:$H,0))</f>
        <v>0</v>
      </c>
      <c r="N736" s="23" cm="1">
        <f t="array" ref="N736">SUM(IF((LEFT('2-1 采购订单物料明细表报表导出'!$K:$K,7)=N$1)*('2-1 采购订单物料明细表报表导出'!$D:$D=$A736),'2-1 采购订单物料明细表报表导出'!$H:$H,0))</f>
        <v>0</v>
      </c>
      <c r="O736" s="23" cm="1">
        <f t="array" ref="O736">SUM(IF((LEFT('2-1 采购订单物料明细表报表导出'!$K:$K,7)=O$1)*('2-1 采购订单物料明细表报表导出'!$D:$D=$A736),'2-1 采购订单物料明细表报表导出'!$H:$H,0))</f>
        <v>0</v>
      </c>
    </row>
    <row r="737" ht="30" spans="1:15">
      <c r="A737" s="28" t="s">
        <v>4045</v>
      </c>
      <c r="B737" s="30" t="s">
        <v>1792</v>
      </c>
      <c r="C737" s="31" t="s">
        <v>1793</v>
      </c>
      <c r="D737" s="23" cm="1">
        <f t="array" ref="D737">SUM(IF((LEFT('2-1 采购订单物料明细表报表导出'!$K:$K,7)=D$1)*('2-1 采购订单物料明细表报表导出'!$D:$D=$A737),'2-1 采购订单物料明细表报表导出'!$H:$H,0))</f>
        <v>0</v>
      </c>
      <c r="E737" s="23" cm="1">
        <f t="array" ref="E737">SUM(IF((LEFT('2-1 采购订单物料明细表报表导出'!$K:$K,7)=E$1)*('2-1 采购订单物料明细表报表导出'!$D:$D=$A737),'2-1 采购订单物料明细表报表导出'!$H:$H,0))</f>
        <v>0</v>
      </c>
      <c r="F737" s="23" cm="1">
        <f t="array" ref="F737">SUM(IF((LEFT('2-1 采购订单物料明细表报表导出'!$K:$K,7)=F$1)*('2-1 采购订单物料明细表报表导出'!$D:$D=$A737),'2-1 采购订单物料明细表报表导出'!$H:$H,0))</f>
        <v>0</v>
      </c>
      <c r="G737" s="23" cm="1">
        <f t="array" ref="G737">SUM(IF((LEFT('2-1 采购订单物料明细表报表导出'!$K:$K,7)=G$1)*('2-1 采购订单物料明细表报表导出'!$D:$D=$A737),'2-1 采购订单物料明细表报表导出'!$H:$H,0))</f>
        <v>0</v>
      </c>
      <c r="H737" s="23" cm="1">
        <f t="array" ref="H737">SUM(IF((LEFT('2-1 采购订单物料明细表报表导出'!$K:$K,7)=H$1)*('2-1 采购订单物料明细表报表导出'!$D:$D=$A737),'2-1 采购订单物料明细表报表导出'!$H:$H,0))</f>
        <v>0</v>
      </c>
      <c r="I737" s="23" cm="1">
        <f t="array" ref="I737">SUM(IF((LEFT('2-1 采购订单物料明细表报表导出'!$K:$K,7)=I$1)*('2-1 采购订单物料明细表报表导出'!$D:$D=$A737),'2-1 采购订单物料明细表报表导出'!$H:$H,0))</f>
        <v>0</v>
      </c>
      <c r="J737" s="23" cm="1">
        <f t="array" ref="J737">SUM(IF((LEFT('2-1 采购订单物料明细表报表导出'!$K:$K,7)=J$1)*('2-1 采购订单物料明细表报表导出'!$D:$D=$A737),'2-1 采购订单物料明细表报表导出'!$H:$H,0))</f>
        <v>0</v>
      </c>
      <c r="K737" s="23" cm="1">
        <f t="array" ref="K737">SUM(IF((LEFT('2-1 采购订单物料明细表报表导出'!$K:$K,7)=K$1)*('2-1 采购订单物料明细表报表导出'!$D:$D=$A737),'2-1 采购订单物料明细表报表导出'!$H:$H,0))</f>
        <v>0</v>
      </c>
      <c r="L737" s="23" cm="1">
        <f t="array" ref="L737">SUM(IF((LEFT('2-1 采购订单物料明细表报表导出'!$K:$K,7)=L$1)*('2-1 采购订单物料明细表报表导出'!$D:$D=$A737),'2-1 采购订单物料明细表报表导出'!$H:$H,0))</f>
        <v>0</v>
      </c>
      <c r="M737" s="23" cm="1">
        <f t="array" ref="M737">SUM(IF((LEFT('2-1 采购订单物料明细表报表导出'!$K:$K,7)=M$1)*('2-1 采购订单物料明细表报表导出'!$D:$D=$A737),'2-1 采购订单物料明细表报表导出'!$H:$H,0))</f>
        <v>0</v>
      </c>
      <c r="N737" s="23" cm="1">
        <f t="array" ref="N737">SUM(IF((LEFT('2-1 采购订单物料明细表报表导出'!$K:$K,7)=N$1)*('2-1 采购订单物料明细表报表导出'!$D:$D=$A737),'2-1 采购订单物料明细表报表导出'!$H:$H,0))</f>
        <v>0</v>
      </c>
      <c r="O737" s="23" cm="1">
        <f t="array" ref="O737">SUM(IF((LEFT('2-1 采购订单物料明细表报表导出'!$K:$K,7)=O$1)*('2-1 采购订单物料明细表报表导出'!$D:$D=$A737),'2-1 采购订单物料明细表报表导出'!$H:$H,0))</f>
        <v>0</v>
      </c>
    </row>
    <row r="738" ht="30" spans="1:15">
      <c r="A738" s="28" t="s">
        <v>4046</v>
      </c>
      <c r="B738" s="30" t="s">
        <v>1792</v>
      </c>
      <c r="C738" s="31" t="s">
        <v>1793</v>
      </c>
      <c r="D738" s="23" cm="1">
        <f t="array" ref="D738">SUM(IF((LEFT('2-1 采购订单物料明细表报表导出'!$K:$K,7)=D$1)*('2-1 采购订单物料明细表报表导出'!$D:$D=$A738),'2-1 采购订单物料明细表报表导出'!$H:$H,0))</f>
        <v>0</v>
      </c>
      <c r="E738" s="23" cm="1">
        <f t="array" ref="E738">SUM(IF((LEFT('2-1 采购订单物料明细表报表导出'!$K:$K,7)=E$1)*('2-1 采购订单物料明细表报表导出'!$D:$D=$A738),'2-1 采购订单物料明细表报表导出'!$H:$H,0))</f>
        <v>0</v>
      </c>
      <c r="F738" s="23" cm="1">
        <f t="array" ref="F738">SUM(IF((LEFT('2-1 采购订单物料明细表报表导出'!$K:$K,7)=F$1)*('2-1 采购订单物料明细表报表导出'!$D:$D=$A738),'2-1 采购订单物料明细表报表导出'!$H:$H,0))</f>
        <v>0</v>
      </c>
      <c r="G738" s="23" cm="1">
        <f t="array" ref="G738">SUM(IF((LEFT('2-1 采购订单物料明细表报表导出'!$K:$K,7)=G$1)*('2-1 采购订单物料明细表报表导出'!$D:$D=$A738),'2-1 采购订单物料明细表报表导出'!$H:$H,0))</f>
        <v>0</v>
      </c>
      <c r="H738" s="23" cm="1">
        <f t="array" ref="H738">SUM(IF((LEFT('2-1 采购订单物料明细表报表导出'!$K:$K,7)=H$1)*('2-1 采购订单物料明细表报表导出'!$D:$D=$A738),'2-1 采购订单物料明细表报表导出'!$H:$H,0))</f>
        <v>0</v>
      </c>
      <c r="I738" s="23" cm="1">
        <f t="array" ref="I738">SUM(IF((LEFT('2-1 采购订单物料明细表报表导出'!$K:$K,7)=I$1)*('2-1 采购订单物料明细表报表导出'!$D:$D=$A738),'2-1 采购订单物料明细表报表导出'!$H:$H,0))</f>
        <v>0</v>
      </c>
      <c r="J738" s="23" cm="1">
        <f t="array" ref="J738">SUM(IF((LEFT('2-1 采购订单物料明细表报表导出'!$K:$K,7)=J$1)*('2-1 采购订单物料明细表报表导出'!$D:$D=$A738),'2-1 采购订单物料明细表报表导出'!$H:$H,0))</f>
        <v>0</v>
      </c>
      <c r="K738" s="23" cm="1">
        <f t="array" ref="K738">SUM(IF((LEFT('2-1 采购订单物料明细表报表导出'!$K:$K,7)=K$1)*('2-1 采购订单物料明细表报表导出'!$D:$D=$A738),'2-1 采购订单物料明细表报表导出'!$H:$H,0))</f>
        <v>0</v>
      </c>
      <c r="L738" s="23" cm="1">
        <f t="array" ref="L738">SUM(IF((LEFT('2-1 采购订单物料明细表报表导出'!$K:$K,7)=L$1)*('2-1 采购订单物料明细表报表导出'!$D:$D=$A738),'2-1 采购订单物料明细表报表导出'!$H:$H,0))</f>
        <v>0</v>
      </c>
      <c r="M738" s="23" cm="1">
        <f t="array" ref="M738">SUM(IF((LEFT('2-1 采购订单物料明细表报表导出'!$K:$K,7)=M$1)*('2-1 采购订单物料明细表报表导出'!$D:$D=$A738),'2-1 采购订单物料明细表报表导出'!$H:$H,0))</f>
        <v>0</v>
      </c>
      <c r="N738" s="23" cm="1">
        <f t="array" ref="N738">SUM(IF((LEFT('2-1 采购订单物料明细表报表导出'!$K:$K,7)=N$1)*('2-1 采购订单物料明细表报表导出'!$D:$D=$A738),'2-1 采购订单物料明细表报表导出'!$H:$H,0))</f>
        <v>0</v>
      </c>
      <c r="O738" s="23" cm="1">
        <f t="array" ref="O738">SUM(IF((LEFT('2-1 采购订单物料明细表报表导出'!$K:$K,7)=O$1)*('2-1 采购订单物料明细表报表导出'!$D:$D=$A738),'2-1 采购订单物料明细表报表导出'!$H:$H,0))</f>
        <v>0</v>
      </c>
    </row>
    <row r="739" ht="30" spans="1:15">
      <c r="A739" s="28" t="s">
        <v>4047</v>
      </c>
      <c r="B739" s="30" t="s">
        <v>1792</v>
      </c>
      <c r="C739" s="31" t="s">
        <v>1793</v>
      </c>
      <c r="D739" s="23" cm="1">
        <f t="array" ref="D739">SUM(IF((LEFT('2-1 采购订单物料明细表报表导出'!$K:$K,7)=D$1)*('2-1 采购订单物料明细表报表导出'!$D:$D=$A739),'2-1 采购订单物料明细表报表导出'!$H:$H,0))</f>
        <v>0</v>
      </c>
      <c r="E739" s="23" cm="1">
        <f t="array" ref="E739">SUM(IF((LEFT('2-1 采购订单物料明细表报表导出'!$K:$K,7)=E$1)*('2-1 采购订单物料明细表报表导出'!$D:$D=$A739),'2-1 采购订单物料明细表报表导出'!$H:$H,0))</f>
        <v>0</v>
      </c>
      <c r="F739" s="23" cm="1">
        <f t="array" ref="F739">SUM(IF((LEFT('2-1 采购订单物料明细表报表导出'!$K:$K,7)=F$1)*('2-1 采购订单物料明细表报表导出'!$D:$D=$A739),'2-1 采购订单物料明细表报表导出'!$H:$H,0))</f>
        <v>0</v>
      </c>
      <c r="G739" s="23" cm="1">
        <f t="array" ref="G739">SUM(IF((LEFT('2-1 采购订单物料明细表报表导出'!$K:$K,7)=G$1)*('2-1 采购订单物料明细表报表导出'!$D:$D=$A739),'2-1 采购订单物料明细表报表导出'!$H:$H,0))</f>
        <v>0</v>
      </c>
      <c r="H739" s="23" cm="1">
        <f t="array" ref="H739">SUM(IF((LEFT('2-1 采购订单物料明细表报表导出'!$K:$K,7)=H$1)*('2-1 采购订单物料明细表报表导出'!$D:$D=$A739),'2-1 采购订单物料明细表报表导出'!$H:$H,0))</f>
        <v>0</v>
      </c>
      <c r="I739" s="23" cm="1">
        <f t="array" ref="I739">SUM(IF((LEFT('2-1 采购订单物料明细表报表导出'!$K:$K,7)=I$1)*('2-1 采购订单物料明细表报表导出'!$D:$D=$A739),'2-1 采购订单物料明细表报表导出'!$H:$H,0))</f>
        <v>0</v>
      </c>
      <c r="J739" s="23" cm="1">
        <f t="array" ref="J739">SUM(IF((LEFT('2-1 采购订单物料明细表报表导出'!$K:$K,7)=J$1)*('2-1 采购订单物料明细表报表导出'!$D:$D=$A739),'2-1 采购订单物料明细表报表导出'!$H:$H,0))</f>
        <v>0</v>
      </c>
      <c r="K739" s="23" cm="1">
        <f t="array" ref="K739">SUM(IF((LEFT('2-1 采购订单物料明细表报表导出'!$K:$K,7)=K$1)*('2-1 采购订单物料明细表报表导出'!$D:$D=$A739),'2-1 采购订单物料明细表报表导出'!$H:$H,0))</f>
        <v>0</v>
      </c>
      <c r="L739" s="23" cm="1">
        <f t="array" ref="L739">SUM(IF((LEFT('2-1 采购订单物料明细表报表导出'!$K:$K,7)=L$1)*('2-1 采购订单物料明细表报表导出'!$D:$D=$A739),'2-1 采购订单物料明细表报表导出'!$H:$H,0))</f>
        <v>0</v>
      </c>
      <c r="M739" s="23" cm="1">
        <f t="array" ref="M739">SUM(IF((LEFT('2-1 采购订单物料明细表报表导出'!$K:$K,7)=M$1)*('2-1 采购订单物料明细表报表导出'!$D:$D=$A739),'2-1 采购订单物料明细表报表导出'!$H:$H,0))</f>
        <v>0</v>
      </c>
      <c r="N739" s="23" cm="1">
        <f t="array" ref="N739">SUM(IF((LEFT('2-1 采购订单物料明细表报表导出'!$K:$K,7)=N$1)*('2-1 采购订单物料明细表报表导出'!$D:$D=$A739),'2-1 采购订单物料明细表报表导出'!$H:$H,0))</f>
        <v>0</v>
      </c>
      <c r="O739" s="23" cm="1">
        <f t="array" ref="O739">SUM(IF((LEFT('2-1 采购订单物料明细表报表导出'!$K:$K,7)=O$1)*('2-1 采购订单物料明细表报表导出'!$D:$D=$A739),'2-1 采购订单物料明细表报表导出'!$H:$H,0))</f>
        <v>0</v>
      </c>
    </row>
    <row r="740" ht="30" spans="1:15">
      <c r="A740" s="28" t="s">
        <v>4048</v>
      </c>
      <c r="B740" s="30" t="s">
        <v>1792</v>
      </c>
      <c r="C740" s="31" t="s">
        <v>1793</v>
      </c>
      <c r="D740" s="23" cm="1">
        <f t="array" ref="D740">SUM(IF((LEFT('2-1 采购订单物料明细表报表导出'!$K:$K,7)=D$1)*('2-1 采购订单物料明细表报表导出'!$D:$D=$A740),'2-1 采购订单物料明细表报表导出'!$H:$H,0))</f>
        <v>0</v>
      </c>
      <c r="E740" s="23" cm="1">
        <f t="array" ref="E740">SUM(IF((LEFT('2-1 采购订单物料明细表报表导出'!$K:$K,7)=E$1)*('2-1 采购订单物料明细表报表导出'!$D:$D=$A740),'2-1 采购订单物料明细表报表导出'!$H:$H,0))</f>
        <v>0</v>
      </c>
      <c r="F740" s="23" cm="1">
        <f t="array" ref="F740">SUM(IF((LEFT('2-1 采购订单物料明细表报表导出'!$K:$K,7)=F$1)*('2-1 采购订单物料明细表报表导出'!$D:$D=$A740),'2-1 采购订单物料明细表报表导出'!$H:$H,0))</f>
        <v>0</v>
      </c>
      <c r="G740" s="23" cm="1">
        <f t="array" ref="G740">SUM(IF((LEFT('2-1 采购订单物料明细表报表导出'!$K:$K,7)=G$1)*('2-1 采购订单物料明细表报表导出'!$D:$D=$A740),'2-1 采购订单物料明细表报表导出'!$H:$H,0))</f>
        <v>0</v>
      </c>
      <c r="H740" s="23" cm="1">
        <f t="array" ref="H740">SUM(IF((LEFT('2-1 采购订单物料明细表报表导出'!$K:$K,7)=H$1)*('2-1 采购订单物料明细表报表导出'!$D:$D=$A740),'2-1 采购订单物料明细表报表导出'!$H:$H,0))</f>
        <v>0</v>
      </c>
      <c r="I740" s="23" cm="1">
        <f t="array" ref="I740">SUM(IF((LEFT('2-1 采购订单物料明细表报表导出'!$K:$K,7)=I$1)*('2-1 采购订单物料明细表报表导出'!$D:$D=$A740),'2-1 采购订单物料明细表报表导出'!$H:$H,0))</f>
        <v>0</v>
      </c>
      <c r="J740" s="23" cm="1">
        <f t="array" ref="J740">SUM(IF((LEFT('2-1 采购订单物料明细表报表导出'!$K:$K,7)=J$1)*('2-1 采购订单物料明细表报表导出'!$D:$D=$A740),'2-1 采购订单物料明细表报表导出'!$H:$H,0))</f>
        <v>0</v>
      </c>
      <c r="K740" s="23" cm="1">
        <f t="array" ref="K740">SUM(IF((LEFT('2-1 采购订单物料明细表报表导出'!$K:$K,7)=K$1)*('2-1 采购订单物料明细表报表导出'!$D:$D=$A740),'2-1 采购订单物料明细表报表导出'!$H:$H,0))</f>
        <v>0</v>
      </c>
      <c r="L740" s="23" cm="1">
        <f t="array" ref="L740">SUM(IF((LEFT('2-1 采购订单物料明细表报表导出'!$K:$K,7)=L$1)*('2-1 采购订单物料明细表报表导出'!$D:$D=$A740),'2-1 采购订单物料明细表报表导出'!$H:$H,0))</f>
        <v>0</v>
      </c>
      <c r="M740" s="23" cm="1">
        <f t="array" ref="M740">SUM(IF((LEFT('2-1 采购订单物料明细表报表导出'!$K:$K,7)=M$1)*('2-1 采购订单物料明细表报表导出'!$D:$D=$A740),'2-1 采购订单物料明细表报表导出'!$H:$H,0))</f>
        <v>0</v>
      </c>
      <c r="N740" s="23" cm="1">
        <f t="array" ref="N740">SUM(IF((LEFT('2-1 采购订单物料明细表报表导出'!$K:$K,7)=N$1)*('2-1 采购订单物料明细表报表导出'!$D:$D=$A740),'2-1 采购订单物料明细表报表导出'!$H:$H,0))</f>
        <v>0</v>
      </c>
      <c r="O740" s="23" cm="1">
        <f t="array" ref="O740">SUM(IF((LEFT('2-1 采购订单物料明细表报表导出'!$K:$K,7)=O$1)*('2-1 采购订单物料明细表报表导出'!$D:$D=$A740),'2-1 采购订单物料明细表报表导出'!$H:$H,0))</f>
        <v>0</v>
      </c>
    </row>
    <row r="741" ht="30" spans="1:15">
      <c r="A741" s="28" t="s">
        <v>4049</v>
      </c>
      <c r="B741" s="30" t="s">
        <v>1792</v>
      </c>
      <c r="C741" s="31" t="s">
        <v>1793</v>
      </c>
      <c r="D741" s="23" cm="1">
        <f t="array" ref="D741">SUM(IF((LEFT('2-1 采购订单物料明细表报表导出'!$K:$K,7)=D$1)*('2-1 采购订单物料明细表报表导出'!$D:$D=$A741),'2-1 采购订单物料明细表报表导出'!$H:$H,0))</f>
        <v>0</v>
      </c>
      <c r="E741" s="23" cm="1">
        <f t="array" ref="E741">SUM(IF((LEFT('2-1 采购订单物料明细表报表导出'!$K:$K,7)=E$1)*('2-1 采购订单物料明细表报表导出'!$D:$D=$A741),'2-1 采购订单物料明细表报表导出'!$H:$H,0))</f>
        <v>0</v>
      </c>
      <c r="F741" s="23" cm="1">
        <f t="array" ref="F741">SUM(IF((LEFT('2-1 采购订单物料明细表报表导出'!$K:$K,7)=F$1)*('2-1 采购订单物料明细表报表导出'!$D:$D=$A741),'2-1 采购订单物料明细表报表导出'!$H:$H,0))</f>
        <v>0</v>
      </c>
      <c r="G741" s="23" cm="1">
        <f t="array" ref="G741">SUM(IF((LEFT('2-1 采购订单物料明细表报表导出'!$K:$K,7)=G$1)*('2-1 采购订单物料明细表报表导出'!$D:$D=$A741),'2-1 采购订单物料明细表报表导出'!$H:$H,0))</f>
        <v>0</v>
      </c>
      <c r="H741" s="23" cm="1">
        <f t="array" ref="H741">SUM(IF((LEFT('2-1 采购订单物料明细表报表导出'!$K:$K,7)=H$1)*('2-1 采购订单物料明细表报表导出'!$D:$D=$A741),'2-1 采购订单物料明细表报表导出'!$H:$H,0))</f>
        <v>0</v>
      </c>
      <c r="I741" s="23" cm="1">
        <f t="array" ref="I741">SUM(IF((LEFT('2-1 采购订单物料明细表报表导出'!$K:$K,7)=I$1)*('2-1 采购订单物料明细表报表导出'!$D:$D=$A741),'2-1 采购订单物料明细表报表导出'!$H:$H,0))</f>
        <v>0</v>
      </c>
      <c r="J741" s="23" cm="1">
        <f t="array" ref="J741">SUM(IF((LEFT('2-1 采购订单物料明细表报表导出'!$K:$K,7)=J$1)*('2-1 采购订单物料明细表报表导出'!$D:$D=$A741),'2-1 采购订单物料明细表报表导出'!$H:$H,0))</f>
        <v>0</v>
      </c>
      <c r="K741" s="23" cm="1">
        <f t="array" ref="K741">SUM(IF((LEFT('2-1 采购订单物料明细表报表导出'!$K:$K,7)=K$1)*('2-1 采购订单物料明细表报表导出'!$D:$D=$A741),'2-1 采购订单物料明细表报表导出'!$H:$H,0))</f>
        <v>0</v>
      </c>
      <c r="L741" s="23" cm="1">
        <f t="array" ref="L741">SUM(IF((LEFT('2-1 采购订单物料明细表报表导出'!$K:$K,7)=L$1)*('2-1 采购订单物料明细表报表导出'!$D:$D=$A741),'2-1 采购订单物料明细表报表导出'!$H:$H,0))</f>
        <v>0</v>
      </c>
      <c r="M741" s="23" cm="1">
        <f t="array" ref="M741">SUM(IF((LEFT('2-1 采购订单物料明细表报表导出'!$K:$K,7)=M$1)*('2-1 采购订单物料明细表报表导出'!$D:$D=$A741),'2-1 采购订单物料明细表报表导出'!$H:$H,0))</f>
        <v>0</v>
      </c>
      <c r="N741" s="23" cm="1">
        <f t="array" ref="N741">SUM(IF((LEFT('2-1 采购订单物料明细表报表导出'!$K:$K,7)=N$1)*('2-1 采购订单物料明细表报表导出'!$D:$D=$A741),'2-1 采购订单物料明细表报表导出'!$H:$H,0))</f>
        <v>0</v>
      </c>
      <c r="O741" s="23" cm="1">
        <f t="array" ref="O741">SUM(IF((LEFT('2-1 采购订单物料明细表报表导出'!$K:$K,7)=O$1)*('2-1 采购订单物料明细表报表导出'!$D:$D=$A741),'2-1 采购订单物料明细表报表导出'!$H:$H,0))</f>
        <v>0</v>
      </c>
    </row>
    <row r="742" ht="30" spans="1:15">
      <c r="A742" s="28" t="s">
        <v>4050</v>
      </c>
      <c r="B742" s="30" t="s">
        <v>1792</v>
      </c>
      <c r="C742" s="31" t="s">
        <v>1793</v>
      </c>
      <c r="D742" s="23" cm="1">
        <f t="array" ref="D742">SUM(IF((LEFT('2-1 采购订单物料明细表报表导出'!$K:$K,7)=D$1)*('2-1 采购订单物料明细表报表导出'!$D:$D=$A742),'2-1 采购订单物料明细表报表导出'!$H:$H,0))</f>
        <v>0</v>
      </c>
      <c r="E742" s="23" cm="1">
        <f t="array" ref="E742">SUM(IF((LEFT('2-1 采购订单物料明细表报表导出'!$K:$K,7)=E$1)*('2-1 采购订单物料明细表报表导出'!$D:$D=$A742),'2-1 采购订单物料明细表报表导出'!$H:$H,0))</f>
        <v>0</v>
      </c>
      <c r="F742" s="23" cm="1">
        <f t="array" ref="F742">SUM(IF((LEFT('2-1 采购订单物料明细表报表导出'!$K:$K,7)=F$1)*('2-1 采购订单物料明细表报表导出'!$D:$D=$A742),'2-1 采购订单物料明细表报表导出'!$H:$H,0))</f>
        <v>0</v>
      </c>
      <c r="G742" s="23" cm="1">
        <f t="array" ref="G742">SUM(IF((LEFT('2-1 采购订单物料明细表报表导出'!$K:$K,7)=G$1)*('2-1 采购订单物料明细表报表导出'!$D:$D=$A742),'2-1 采购订单物料明细表报表导出'!$H:$H,0))</f>
        <v>0</v>
      </c>
      <c r="H742" s="23" cm="1">
        <f t="array" ref="H742">SUM(IF((LEFT('2-1 采购订单物料明细表报表导出'!$K:$K,7)=H$1)*('2-1 采购订单物料明细表报表导出'!$D:$D=$A742),'2-1 采购订单物料明细表报表导出'!$H:$H,0))</f>
        <v>0</v>
      </c>
      <c r="I742" s="23" cm="1">
        <f t="array" ref="I742">SUM(IF((LEFT('2-1 采购订单物料明细表报表导出'!$K:$K,7)=I$1)*('2-1 采购订单物料明细表报表导出'!$D:$D=$A742),'2-1 采购订单物料明细表报表导出'!$H:$H,0))</f>
        <v>0</v>
      </c>
      <c r="J742" s="23" cm="1">
        <f t="array" ref="J742">SUM(IF((LEFT('2-1 采购订单物料明细表报表导出'!$K:$K,7)=J$1)*('2-1 采购订单物料明细表报表导出'!$D:$D=$A742),'2-1 采购订单物料明细表报表导出'!$H:$H,0))</f>
        <v>0</v>
      </c>
      <c r="K742" s="23" cm="1">
        <f t="array" ref="K742">SUM(IF((LEFT('2-1 采购订单物料明细表报表导出'!$K:$K,7)=K$1)*('2-1 采购订单物料明细表报表导出'!$D:$D=$A742),'2-1 采购订单物料明细表报表导出'!$H:$H,0))</f>
        <v>0</v>
      </c>
      <c r="L742" s="23" cm="1">
        <f t="array" ref="L742">SUM(IF((LEFT('2-1 采购订单物料明细表报表导出'!$K:$K,7)=L$1)*('2-1 采购订单物料明细表报表导出'!$D:$D=$A742),'2-1 采购订单物料明细表报表导出'!$H:$H,0))</f>
        <v>0</v>
      </c>
      <c r="M742" s="23" cm="1">
        <f t="array" ref="M742">SUM(IF((LEFT('2-1 采购订单物料明细表报表导出'!$K:$K,7)=M$1)*('2-1 采购订单物料明细表报表导出'!$D:$D=$A742),'2-1 采购订单物料明细表报表导出'!$H:$H,0))</f>
        <v>0</v>
      </c>
      <c r="N742" s="23" cm="1">
        <f t="array" ref="N742">SUM(IF((LEFT('2-1 采购订单物料明细表报表导出'!$K:$K,7)=N$1)*('2-1 采购订单物料明细表报表导出'!$D:$D=$A742),'2-1 采购订单物料明细表报表导出'!$H:$H,0))</f>
        <v>0</v>
      </c>
      <c r="O742" s="23" cm="1">
        <f t="array" ref="O742">SUM(IF((LEFT('2-1 采购订单物料明细表报表导出'!$K:$K,7)=O$1)*('2-1 采购订单物料明细表报表导出'!$D:$D=$A742),'2-1 采购订单物料明细表报表导出'!$H:$H,0))</f>
        <v>0</v>
      </c>
    </row>
    <row r="743" ht="30" spans="1:15">
      <c r="A743" s="28" t="s">
        <v>4051</v>
      </c>
      <c r="B743" s="30" t="s">
        <v>1792</v>
      </c>
      <c r="C743" s="31" t="s">
        <v>1793</v>
      </c>
      <c r="D743" s="23" cm="1">
        <f t="array" ref="D743">SUM(IF((LEFT('2-1 采购订单物料明细表报表导出'!$K:$K,7)=D$1)*('2-1 采购订单物料明细表报表导出'!$D:$D=$A743),'2-1 采购订单物料明细表报表导出'!$H:$H,0))</f>
        <v>0</v>
      </c>
      <c r="E743" s="23" cm="1">
        <f t="array" ref="E743">SUM(IF((LEFT('2-1 采购订单物料明细表报表导出'!$K:$K,7)=E$1)*('2-1 采购订单物料明细表报表导出'!$D:$D=$A743),'2-1 采购订单物料明细表报表导出'!$H:$H,0))</f>
        <v>0</v>
      </c>
      <c r="F743" s="23" cm="1">
        <f t="array" ref="F743">SUM(IF((LEFT('2-1 采购订单物料明细表报表导出'!$K:$K,7)=F$1)*('2-1 采购订单物料明细表报表导出'!$D:$D=$A743),'2-1 采购订单物料明细表报表导出'!$H:$H,0))</f>
        <v>0</v>
      </c>
      <c r="G743" s="23" cm="1">
        <f t="array" ref="G743">SUM(IF((LEFT('2-1 采购订单物料明细表报表导出'!$K:$K,7)=G$1)*('2-1 采购订单物料明细表报表导出'!$D:$D=$A743),'2-1 采购订单物料明细表报表导出'!$H:$H,0))</f>
        <v>0</v>
      </c>
      <c r="H743" s="23" cm="1">
        <f t="array" ref="H743">SUM(IF((LEFT('2-1 采购订单物料明细表报表导出'!$K:$K,7)=H$1)*('2-1 采购订单物料明细表报表导出'!$D:$D=$A743),'2-1 采购订单物料明细表报表导出'!$H:$H,0))</f>
        <v>0</v>
      </c>
      <c r="I743" s="23" cm="1">
        <f t="array" ref="I743">SUM(IF((LEFT('2-1 采购订单物料明细表报表导出'!$K:$K,7)=I$1)*('2-1 采购订单物料明细表报表导出'!$D:$D=$A743),'2-1 采购订单物料明细表报表导出'!$H:$H,0))</f>
        <v>0</v>
      </c>
      <c r="J743" s="23" cm="1">
        <f t="array" ref="J743">SUM(IF((LEFT('2-1 采购订单物料明细表报表导出'!$K:$K,7)=J$1)*('2-1 采购订单物料明细表报表导出'!$D:$D=$A743),'2-1 采购订单物料明细表报表导出'!$H:$H,0))</f>
        <v>0</v>
      </c>
      <c r="K743" s="23" cm="1">
        <f t="array" ref="K743">SUM(IF((LEFT('2-1 采购订单物料明细表报表导出'!$K:$K,7)=K$1)*('2-1 采购订单物料明细表报表导出'!$D:$D=$A743),'2-1 采购订单物料明细表报表导出'!$H:$H,0))</f>
        <v>0</v>
      </c>
      <c r="L743" s="23" cm="1">
        <f t="array" ref="L743">SUM(IF((LEFT('2-1 采购订单物料明细表报表导出'!$K:$K,7)=L$1)*('2-1 采购订单物料明细表报表导出'!$D:$D=$A743),'2-1 采购订单物料明细表报表导出'!$H:$H,0))</f>
        <v>0</v>
      </c>
      <c r="M743" s="23" cm="1">
        <f t="array" ref="M743">SUM(IF((LEFT('2-1 采购订单物料明细表报表导出'!$K:$K,7)=M$1)*('2-1 采购订单物料明细表报表导出'!$D:$D=$A743),'2-1 采购订单物料明细表报表导出'!$H:$H,0))</f>
        <v>0</v>
      </c>
      <c r="N743" s="23" cm="1">
        <f t="array" ref="N743">SUM(IF((LEFT('2-1 采购订单物料明细表报表导出'!$K:$K,7)=N$1)*('2-1 采购订单物料明细表报表导出'!$D:$D=$A743),'2-1 采购订单物料明细表报表导出'!$H:$H,0))</f>
        <v>0</v>
      </c>
      <c r="O743" s="23" cm="1">
        <f t="array" ref="O743">SUM(IF((LEFT('2-1 采购订单物料明细表报表导出'!$K:$K,7)=O$1)*('2-1 采购订单物料明细表报表导出'!$D:$D=$A743),'2-1 采购订单物料明细表报表导出'!$H:$H,0))</f>
        <v>0</v>
      </c>
    </row>
    <row r="744" ht="29" spans="1:15">
      <c r="A744" s="28" t="s">
        <v>4052</v>
      </c>
      <c r="B744" s="30" t="s">
        <v>1792</v>
      </c>
      <c r="C744" s="31" t="s">
        <v>1793</v>
      </c>
      <c r="D744" s="23" cm="1">
        <f t="array" ref="D744">SUM(IF((LEFT('2-1 采购订单物料明细表报表导出'!$K:$K,7)=D$1)*('2-1 采购订单物料明细表报表导出'!$D:$D=$A744),'2-1 采购订单物料明细表报表导出'!$H:$H,0))</f>
        <v>0</v>
      </c>
      <c r="E744" s="23" cm="1">
        <f t="array" ref="E744">SUM(IF((LEFT('2-1 采购订单物料明细表报表导出'!$K:$K,7)=E$1)*('2-1 采购订单物料明细表报表导出'!$D:$D=$A744),'2-1 采购订单物料明细表报表导出'!$H:$H,0))</f>
        <v>0</v>
      </c>
      <c r="F744" s="23" cm="1">
        <f t="array" ref="F744">SUM(IF((LEFT('2-1 采购订单物料明细表报表导出'!$K:$K,7)=F$1)*('2-1 采购订单物料明细表报表导出'!$D:$D=$A744),'2-1 采购订单物料明细表报表导出'!$H:$H,0))</f>
        <v>0</v>
      </c>
      <c r="G744" s="23" cm="1">
        <f t="array" ref="G744">SUM(IF((LEFT('2-1 采购订单物料明细表报表导出'!$K:$K,7)=G$1)*('2-1 采购订单物料明细表报表导出'!$D:$D=$A744),'2-1 采购订单物料明细表报表导出'!$H:$H,0))</f>
        <v>0</v>
      </c>
      <c r="H744" s="23" cm="1">
        <f t="array" ref="H744">SUM(IF((LEFT('2-1 采购订单物料明细表报表导出'!$K:$K,7)=H$1)*('2-1 采购订单物料明细表报表导出'!$D:$D=$A744),'2-1 采购订单物料明细表报表导出'!$H:$H,0))</f>
        <v>0</v>
      </c>
      <c r="I744" s="23" cm="1">
        <f t="array" ref="I744">SUM(IF((LEFT('2-1 采购订单物料明细表报表导出'!$K:$K,7)=I$1)*('2-1 采购订单物料明细表报表导出'!$D:$D=$A744),'2-1 采购订单物料明细表报表导出'!$H:$H,0))</f>
        <v>0</v>
      </c>
      <c r="J744" s="23" cm="1">
        <f t="array" ref="J744">SUM(IF((LEFT('2-1 采购订单物料明细表报表导出'!$K:$K,7)=J$1)*('2-1 采购订单物料明细表报表导出'!$D:$D=$A744),'2-1 采购订单物料明细表报表导出'!$H:$H,0))</f>
        <v>0</v>
      </c>
      <c r="K744" s="23" cm="1">
        <f t="array" ref="K744">SUM(IF((LEFT('2-1 采购订单物料明细表报表导出'!$K:$K,7)=K$1)*('2-1 采购订单物料明细表报表导出'!$D:$D=$A744),'2-1 采购订单物料明细表报表导出'!$H:$H,0))</f>
        <v>0</v>
      </c>
      <c r="L744" s="23" cm="1">
        <f t="array" ref="L744">SUM(IF((LEFT('2-1 采购订单物料明细表报表导出'!$K:$K,7)=L$1)*('2-1 采购订单物料明细表报表导出'!$D:$D=$A744),'2-1 采购订单物料明细表报表导出'!$H:$H,0))</f>
        <v>0</v>
      </c>
      <c r="M744" s="23" cm="1">
        <f t="array" ref="M744">SUM(IF((LEFT('2-1 采购订单物料明细表报表导出'!$K:$K,7)=M$1)*('2-1 采购订单物料明细表报表导出'!$D:$D=$A744),'2-1 采购订单物料明细表报表导出'!$H:$H,0))</f>
        <v>0</v>
      </c>
      <c r="N744" s="23" cm="1">
        <f t="array" ref="N744">SUM(IF((LEFT('2-1 采购订单物料明细表报表导出'!$K:$K,7)=N$1)*('2-1 采购订单物料明细表报表导出'!$D:$D=$A744),'2-1 采购订单物料明细表报表导出'!$H:$H,0))</f>
        <v>0</v>
      </c>
      <c r="O744" s="23" cm="1">
        <f t="array" ref="O744">SUM(IF((LEFT('2-1 采购订单物料明细表报表导出'!$K:$K,7)=O$1)*('2-1 采购订单物料明细表报表导出'!$D:$D=$A744),'2-1 采购订单物料明细表报表导出'!$H:$H,0))</f>
        <v>0</v>
      </c>
    </row>
    <row r="745" ht="30" spans="1:15">
      <c r="A745" s="28" t="s">
        <v>4053</v>
      </c>
      <c r="B745" s="30" t="s">
        <v>1792</v>
      </c>
      <c r="C745" s="31" t="s">
        <v>1793</v>
      </c>
      <c r="D745" s="23" cm="1">
        <f t="array" ref="D745">SUM(IF((LEFT('2-1 采购订单物料明细表报表导出'!$K:$K,7)=D$1)*('2-1 采购订单物料明细表报表导出'!$D:$D=$A745),'2-1 采购订单物料明细表报表导出'!$H:$H,0))</f>
        <v>0</v>
      </c>
      <c r="E745" s="23" cm="1">
        <f t="array" ref="E745">SUM(IF((LEFT('2-1 采购订单物料明细表报表导出'!$K:$K,7)=E$1)*('2-1 采购订单物料明细表报表导出'!$D:$D=$A745),'2-1 采购订单物料明细表报表导出'!$H:$H,0))</f>
        <v>0</v>
      </c>
      <c r="F745" s="23" cm="1">
        <f t="array" ref="F745">SUM(IF((LEFT('2-1 采购订单物料明细表报表导出'!$K:$K,7)=F$1)*('2-1 采购订单物料明细表报表导出'!$D:$D=$A745),'2-1 采购订单物料明细表报表导出'!$H:$H,0))</f>
        <v>0</v>
      </c>
      <c r="G745" s="23" cm="1">
        <f t="array" ref="G745">SUM(IF((LEFT('2-1 采购订单物料明细表报表导出'!$K:$K,7)=G$1)*('2-1 采购订单物料明细表报表导出'!$D:$D=$A745),'2-1 采购订单物料明细表报表导出'!$H:$H,0))</f>
        <v>0</v>
      </c>
      <c r="H745" s="23" cm="1">
        <f t="array" ref="H745">SUM(IF((LEFT('2-1 采购订单物料明细表报表导出'!$K:$K,7)=H$1)*('2-1 采购订单物料明细表报表导出'!$D:$D=$A745),'2-1 采购订单物料明细表报表导出'!$H:$H,0))</f>
        <v>0</v>
      </c>
      <c r="I745" s="23" cm="1">
        <f t="array" ref="I745">SUM(IF((LEFT('2-1 采购订单物料明细表报表导出'!$K:$K,7)=I$1)*('2-1 采购订单物料明细表报表导出'!$D:$D=$A745),'2-1 采购订单物料明细表报表导出'!$H:$H,0))</f>
        <v>0</v>
      </c>
      <c r="J745" s="23" cm="1">
        <f t="array" ref="J745">SUM(IF((LEFT('2-1 采购订单物料明细表报表导出'!$K:$K,7)=J$1)*('2-1 采购订单物料明细表报表导出'!$D:$D=$A745),'2-1 采购订单物料明细表报表导出'!$H:$H,0))</f>
        <v>0</v>
      </c>
      <c r="K745" s="23" cm="1">
        <f t="array" ref="K745">SUM(IF((LEFT('2-1 采购订单物料明细表报表导出'!$K:$K,7)=K$1)*('2-1 采购订单物料明细表报表导出'!$D:$D=$A745),'2-1 采购订单物料明细表报表导出'!$H:$H,0))</f>
        <v>0</v>
      </c>
      <c r="L745" s="23" cm="1">
        <f t="array" ref="L745">SUM(IF((LEFT('2-1 采购订单物料明细表报表导出'!$K:$K,7)=L$1)*('2-1 采购订单物料明细表报表导出'!$D:$D=$A745),'2-1 采购订单物料明细表报表导出'!$H:$H,0))</f>
        <v>0</v>
      </c>
      <c r="M745" s="23" cm="1">
        <f t="array" ref="M745">SUM(IF((LEFT('2-1 采购订单物料明细表报表导出'!$K:$K,7)=M$1)*('2-1 采购订单物料明细表报表导出'!$D:$D=$A745),'2-1 采购订单物料明细表报表导出'!$H:$H,0))</f>
        <v>0</v>
      </c>
      <c r="N745" s="23" cm="1">
        <f t="array" ref="N745">SUM(IF((LEFT('2-1 采购订单物料明细表报表导出'!$K:$K,7)=N$1)*('2-1 采购订单物料明细表报表导出'!$D:$D=$A745),'2-1 采购订单物料明细表报表导出'!$H:$H,0))</f>
        <v>0</v>
      </c>
      <c r="O745" s="23" cm="1">
        <f t="array" ref="O745">SUM(IF((LEFT('2-1 采购订单物料明细表报表导出'!$K:$K,7)=O$1)*('2-1 采购订单物料明细表报表导出'!$D:$D=$A745),'2-1 采购订单物料明细表报表导出'!$H:$H,0))</f>
        <v>0</v>
      </c>
    </row>
    <row r="746" ht="30" spans="1:15">
      <c r="A746" s="28" t="s">
        <v>4054</v>
      </c>
      <c r="B746" s="30" t="s">
        <v>1792</v>
      </c>
      <c r="C746" s="31" t="s">
        <v>1793</v>
      </c>
      <c r="D746" s="23" cm="1">
        <f t="array" ref="D746">SUM(IF((LEFT('2-1 采购订单物料明细表报表导出'!$K:$K,7)=D$1)*('2-1 采购订单物料明细表报表导出'!$D:$D=$A746),'2-1 采购订单物料明细表报表导出'!$H:$H,0))</f>
        <v>0</v>
      </c>
      <c r="E746" s="23" cm="1">
        <f t="array" ref="E746">SUM(IF((LEFT('2-1 采购订单物料明细表报表导出'!$K:$K,7)=E$1)*('2-1 采购订单物料明细表报表导出'!$D:$D=$A746),'2-1 采购订单物料明细表报表导出'!$H:$H,0))</f>
        <v>0</v>
      </c>
      <c r="F746" s="23" cm="1">
        <f t="array" ref="F746">SUM(IF((LEFT('2-1 采购订单物料明细表报表导出'!$K:$K,7)=F$1)*('2-1 采购订单物料明细表报表导出'!$D:$D=$A746),'2-1 采购订单物料明细表报表导出'!$H:$H,0))</f>
        <v>0</v>
      </c>
      <c r="G746" s="23" cm="1">
        <f t="array" ref="G746">SUM(IF((LEFT('2-1 采购订单物料明细表报表导出'!$K:$K,7)=G$1)*('2-1 采购订单物料明细表报表导出'!$D:$D=$A746),'2-1 采购订单物料明细表报表导出'!$H:$H,0))</f>
        <v>0</v>
      </c>
      <c r="H746" s="23" cm="1">
        <f t="array" ref="H746">SUM(IF((LEFT('2-1 采购订单物料明细表报表导出'!$K:$K,7)=H$1)*('2-1 采购订单物料明细表报表导出'!$D:$D=$A746),'2-1 采购订单物料明细表报表导出'!$H:$H,0))</f>
        <v>0</v>
      </c>
      <c r="I746" s="23" cm="1">
        <f t="array" ref="I746">SUM(IF((LEFT('2-1 采购订单物料明细表报表导出'!$K:$K,7)=I$1)*('2-1 采购订单物料明细表报表导出'!$D:$D=$A746),'2-1 采购订单物料明细表报表导出'!$H:$H,0))</f>
        <v>0</v>
      </c>
      <c r="J746" s="23" cm="1">
        <f t="array" ref="J746">SUM(IF((LEFT('2-1 采购订单物料明细表报表导出'!$K:$K,7)=J$1)*('2-1 采购订单物料明细表报表导出'!$D:$D=$A746),'2-1 采购订单物料明细表报表导出'!$H:$H,0))</f>
        <v>0</v>
      </c>
      <c r="K746" s="23" cm="1">
        <f t="array" ref="K746">SUM(IF((LEFT('2-1 采购订单物料明细表报表导出'!$K:$K,7)=K$1)*('2-1 采购订单物料明细表报表导出'!$D:$D=$A746),'2-1 采购订单物料明细表报表导出'!$H:$H,0))</f>
        <v>0</v>
      </c>
      <c r="L746" s="23" cm="1">
        <f t="array" ref="L746">SUM(IF((LEFT('2-1 采购订单物料明细表报表导出'!$K:$K,7)=L$1)*('2-1 采购订单物料明细表报表导出'!$D:$D=$A746),'2-1 采购订单物料明细表报表导出'!$H:$H,0))</f>
        <v>0</v>
      </c>
      <c r="M746" s="23" cm="1">
        <f t="array" ref="M746">SUM(IF((LEFT('2-1 采购订单物料明细表报表导出'!$K:$K,7)=M$1)*('2-1 采购订单物料明细表报表导出'!$D:$D=$A746),'2-1 采购订单物料明细表报表导出'!$H:$H,0))</f>
        <v>0</v>
      </c>
      <c r="N746" s="23" cm="1">
        <f t="array" ref="N746">SUM(IF((LEFT('2-1 采购订单物料明细表报表导出'!$K:$K,7)=N$1)*('2-1 采购订单物料明细表报表导出'!$D:$D=$A746),'2-1 采购订单物料明细表报表导出'!$H:$H,0))</f>
        <v>0</v>
      </c>
      <c r="O746" s="23" cm="1">
        <f t="array" ref="O746">SUM(IF((LEFT('2-1 采购订单物料明细表报表导出'!$K:$K,7)=O$1)*('2-1 采购订单物料明细表报表导出'!$D:$D=$A746),'2-1 采购订单物料明细表报表导出'!$H:$H,0))</f>
        <v>0</v>
      </c>
    </row>
    <row r="747" ht="30" spans="1:15">
      <c r="A747" s="28" t="s">
        <v>4055</v>
      </c>
      <c r="B747" s="30" t="s">
        <v>1792</v>
      </c>
      <c r="C747" s="31" t="s">
        <v>1793</v>
      </c>
      <c r="D747" s="23" cm="1">
        <f t="array" ref="D747">SUM(IF((LEFT('2-1 采购订单物料明细表报表导出'!$K:$K,7)=D$1)*('2-1 采购订单物料明细表报表导出'!$D:$D=$A747),'2-1 采购订单物料明细表报表导出'!$H:$H,0))</f>
        <v>0</v>
      </c>
      <c r="E747" s="23" cm="1">
        <f t="array" ref="E747">SUM(IF((LEFT('2-1 采购订单物料明细表报表导出'!$K:$K,7)=E$1)*('2-1 采购订单物料明细表报表导出'!$D:$D=$A747),'2-1 采购订单物料明细表报表导出'!$H:$H,0))</f>
        <v>0</v>
      </c>
      <c r="F747" s="23" cm="1">
        <f t="array" ref="F747">SUM(IF((LEFT('2-1 采购订单物料明细表报表导出'!$K:$K,7)=F$1)*('2-1 采购订单物料明细表报表导出'!$D:$D=$A747),'2-1 采购订单物料明细表报表导出'!$H:$H,0))</f>
        <v>0</v>
      </c>
      <c r="G747" s="23" cm="1">
        <f t="array" ref="G747">SUM(IF((LEFT('2-1 采购订单物料明细表报表导出'!$K:$K,7)=G$1)*('2-1 采购订单物料明细表报表导出'!$D:$D=$A747),'2-1 采购订单物料明细表报表导出'!$H:$H,0))</f>
        <v>0</v>
      </c>
      <c r="H747" s="23" cm="1">
        <f t="array" ref="H747">SUM(IF((LEFT('2-1 采购订单物料明细表报表导出'!$K:$K,7)=H$1)*('2-1 采购订单物料明细表报表导出'!$D:$D=$A747),'2-1 采购订单物料明细表报表导出'!$H:$H,0))</f>
        <v>0</v>
      </c>
      <c r="I747" s="23" cm="1">
        <f t="array" ref="I747">SUM(IF((LEFT('2-1 采购订单物料明细表报表导出'!$K:$K,7)=I$1)*('2-1 采购订单物料明细表报表导出'!$D:$D=$A747),'2-1 采购订单物料明细表报表导出'!$H:$H,0))</f>
        <v>0</v>
      </c>
      <c r="J747" s="23" cm="1">
        <f t="array" ref="J747">SUM(IF((LEFT('2-1 采购订单物料明细表报表导出'!$K:$K,7)=J$1)*('2-1 采购订单物料明细表报表导出'!$D:$D=$A747),'2-1 采购订单物料明细表报表导出'!$H:$H,0))</f>
        <v>0</v>
      </c>
      <c r="K747" s="23" cm="1">
        <f t="array" ref="K747">SUM(IF((LEFT('2-1 采购订单物料明细表报表导出'!$K:$K,7)=K$1)*('2-1 采购订单物料明细表报表导出'!$D:$D=$A747),'2-1 采购订单物料明细表报表导出'!$H:$H,0))</f>
        <v>0</v>
      </c>
      <c r="L747" s="23" cm="1">
        <f t="array" ref="L747">SUM(IF((LEFT('2-1 采购订单物料明细表报表导出'!$K:$K,7)=L$1)*('2-1 采购订单物料明细表报表导出'!$D:$D=$A747),'2-1 采购订单物料明细表报表导出'!$H:$H,0))</f>
        <v>0</v>
      </c>
      <c r="M747" s="23" cm="1">
        <f t="array" ref="M747">SUM(IF((LEFT('2-1 采购订单物料明细表报表导出'!$K:$K,7)=M$1)*('2-1 采购订单物料明细表报表导出'!$D:$D=$A747),'2-1 采购订单物料明细表报表导出'!$H:$H,0))</f>
        <v>0</v>
      </c>
      <c r="N747" s="23" cm="1">
        <f t="array" ref="N747">SUM(IF((LEFT('2-1 采购订单物料明细表报表导出'!$K:$K,7)=N$1)*('2-1 采购订单物料明细表报表导出'!$D:$D=$A747),'2-1 采购订单物料明细表报表导出'!$H:$H,0))</f>
        <v>0</v>
      </c>
      <c r="O747" s="23" cm="1">
        <f t="array" ref="O747">SUM(IF((LEFT('2-1 采购订单物料明细表报表导出'!$K:$K,7)=O$1)*('2-1 采购订单物料明细表报表导出'!$D:$D=$A747),'2-1 采购订单物料明细表报表导出'!$H:$H,0))</f>
        <v>0</v>
      </c>
    </row>
    <row r="748" ht="30" spans="1:15">
      <c r="A748" s="28" t="s">
        <v>4056</v>
      </c>
      <c r="B748" s="30" t="s">
        <v>1792</v>
      </c>
      <c r="C748" s="31" t="s">
        <v>1793</v>
      </c>
      <c r="D748" s="23" cm="1">
        <f t="array" ref="D748">SUM(IF((LEFT('2-1 采购订单物料明细表报表导出'!$K:$K,7)=D$1)*('2-1 采购订单物料明细表报表导出'!$D:$D=$A748),'2-1 采购订单物料明细表报表导出'!$H:$H,0))</f>
        <v>0</v>
      </c>
      <c r="E748" s="23" cm="1">
        <f t="array" ref="E748">SUM(IF((LEFT('2-1 采购订单物料明细表报表导出'!$K:$K,7)=E$1)*('2-1 采购订单物料明细表报表导出'!$D:$D=$A748),'2-1 采购订单物料明细表报表导出'!$H:$H,0))</f>
        <v>0</v>
      </c>
      <c r="F748" s="23" cm="1">
        <f t="array" ref="F748">SUM(IF((LEFT('2-1 采购订单物料明细表报表导出'!$K:$K,7)=F$1)*('2-1 采购订单物料明细表报表导出'!$D:$D=$A748),'2-1 采购订单物料明细表报表导出'!$H:$H,0))</f>
        <v>0</v>
      </c>
      <c r="G748" s="23" cm="1">
        <f t="array" ref="G748">SUM(IF((LEFT('2-1 采购订单物料明细表报表导出'!$K:$K,7)=G$1)*('2-1 采购订单物料明细表报表导出'!$D:$D=$A748),'2-1 采购订单物料明细表报表导出'!$H:$H,0))</f>
        <v>0</v>
      </c>
      <c r="H748" s="23" cm="1">
        <f t="array" ref="H748">SUM(IF((LEFT('2-1 采购订单物料明细表报表导出'!$K:$K,7)=H$1)*('2-1 采购订单物料明细表报表导出'!$D:$D=$A748),'2-1 采购订单物料明细表报表导出'!$H:$H,0))</f>
        <v>0</v>
      </c>
      <c r="I748" s="23" cm="1">
        <f t="array" ref="I748">SUM(IF((LEFT('2-1 采购订单物料明细表报表导出'!$K:$K,7)=I$1)*('2-1 采购订单物料明细表报表导出'!$D:$D=$A748),'2-1 采购订单物料明细表报表导出'!$H:$H,0))</f>
        <v>0</v>
      </c>
      <c r="J748" s="23" cm="1">
        <f t="array" ref="J748">SUM(IF((LEFT('2-1 采购订单物料明细表报表导出'!$K:$K,7)=J$1)*('2-1 采购订单物料明细表报表导出'!$D:$D=$A748),'2-1 采购订单物料明细表报表导出'!$H:$H,0))</f>
        <v>0</v>
      </c>
      <c r="K748" s="23" cm="1">
        <f t="array" ref="K748">SUM(IF((LEFT('2-1 采购订单物料明细表报表导出'!$K:$K,7)=K$1)*('2-1 采购订单物料明细表报表导出'!$D:$D=$A748),'2-1 采购订单物料明细表报表导出'!$H:$H,0))</f>
        <v>0</v>
      </c>
      <c r="L748" s="23" cm="1">
        <f t="array" ref="L748">SUM(IF((LEFT('2-1 采购订单物料明细表报表导出'!$K:$K,7)=L$1)*('2-1 采购订单物料明细表报表导出'!$D:$D=$A748),'2-1 采购订单物料明细表报表导出'!$H:$H,0))</f>
        <v>0</v>
      </c>
      <c r="M748" s="23" cm="1">
        <f t="array" ref="M748">SUM(IF((LEFT('2-1 采购订单物料明细表报表导出'!$K:$K,7)=M$1)*('2-1 采购订单物料明细表报表导出'!$D:$D=$A748),'2-1 采购订单物料明细表报表导出'!$H:$H,0))</f>
        <v>0</v>
      </c>
      <c r="N748" s="23" cm="1">
        <f t="array" ref="N748">SUM(IF((LEFT('2-1 采购订单物料明细表报表导出'!$K:$K,7)=N$1)*('2-1 采购订单物料明细表报表导出'!$D:$D=$A748),'2-1 采购订单物料明细表报表导出'!$H:$H,0))</f>
        <v>0</v>
      </c>
      <c r="O748" s="23" cm="1">
        <f t="array" ref="O748">SUM(IF((LEFT('2-1 采购订单物料明细表报表导出'!$K:$K,7)=O$1)*('2-1 采购订单物料明细表报表导出'!$D:$D=$A748),'2-1 采购订单物料明细表报表导出'!$H:$H,0))</f>
        <v>0</v>
      </c>
    </row>
    <row r="749" ht="30" spans="1:15">
      <c r="A749" s="28" t="s">
        <v>4057</v>
      </c>
      <c r="B749" s="30" t="s">
        <v>1792</v>
      </c>
      <c r="C749" s="31" t="s">
        <v>1793</v>
      </c>
      <c r="D749" s="23" cm="1">
        <f t="array" ref="D749">SUM(IF((LEFT('2-1 采购订单物料明细表报表导出'!$K:$K,7)=D$1)*('2-1 采购订单物料明细表报表导出'!$D:$D=$A749),'2-1 采购订单物料明细表报表导出'!$H:$H,0))</f>
        <v>0</v>
      </c>
      <c r="E749" s="23" cm="1">
        <f t="array" ref="E749">SUM(IF((LEFT('2-1 采购订单物料明细表报表导出'!$K:$K,7)=E$1)*('2-1 采购订单物料明细表报表导出'!$D:$D=$A749),'2-1 采购订单物料明细表报表导出'!$H:$H,0))</f>
        <v>0</v>
      </c>
      <c r="F749" s="23" cm="1">
        <f t="array" ref="F749">SUM(IF((LEFT('2-1 采购订单物料明细表报表导出'!$K:$K,7)=F$1)*('2-1 采购订单物料明细表报表导出'!$D:$D=$A749),'2-1 采购订单物料明细表报表导出'!$H:$H,0))</f>
        <v>0</v>
      </c>
      <c r="G749" s="23" cm="1">
        <f t="array" ref="G749">SUM(IF((LEFT('2-1 采购订单物料明细表报表导出'!$K:$K,7)=G$1)*('2-1 采购订单物料明细表报表导出'!$D:$D=$A749),'2-1 采购订单物料明细表报表导出'!$H:$H,0))</f>
        <v>0</v>
      </c>
      <c r="H749" s="23" cm="1">
        <f t="array" ref="H749">SUM(IF((LEFT('2-1 采购订单物料明细表报表导出'!$K:$K,7)=H$1)*('2-1 采购订单物料明细表报表导出'!$D:$D=$A749),'2-1 采购订单物料明细表报表导出'!$H:$H,0))</f>
        <v>0</v>
      </c>
      <c r="I749" s="23" cm="1">
        <f t="array" ref="I749">SUM(IF((LEFT('2-1 采购订单物料明细表报表导出'!$K:$K,7)=I$1)*('2-1 采购订单物料明细表报表导出'!$D:$D=$A749),'2-1 采购订单物料明细表报表导出'!$H:$H,0))</f>
        <v>0</v>
      </c>
      <c r="J749" s="23" cm="1">
        <f t="array" ref="J749">SUM(IF((LEFT('2-1 采购订单物料明细表报表导出'!$K:$K,7)=J$1)*('2-1 采购订单物料明细表报表导出'!$D:$D=$A749),'2-1 采购订单物料明细表报表导出'!$H:$H,0))</f>
        <v>0</v>
      </c>
      <c r="K749" s="23" cm="1">
        <f t="array" ref="K749">SUM(IF((LEFT('2-1 采购订单物料明细表报表导出'!$K:$K,7)=K$1)*('2-1 采购订单物料明细表报表导出'!$D:$D=$A749),'2-1 采购订单物料明细表报表导出'!$H:$H,0))</f>
        <v>0</v>
      </c>
      <c r="L749" s="23" cm="1">
        <f t="array" ref="L749">SUM(IF((LEFT('2-1 采购订单物料明细表报表导出'!$K:$K,7)=L$1)*('2-1 采购订单物料明细表报表导出'!$D:$D=$A749),'2-1 采购订单物料明细表报表导出'!$H:$H,0))</f>
        <v>0</v>
      </c>
      <c r="M749" s="23" cm="1">
        <f t="array" ref="M749">SUM(IF((LEFT('2-1 采购订单物料明细表报表导出'!$K:$K,7)=M$1)*('2-1 采购订单物料明细表报表导出'!$D:$D=$A749),'2-1 采购订单物料明细表报表导出'!$H:$H,0))</f>
        <v>0</v>
      </c>
      <c r="N749" s="23" cm="1">
        <f t="array" ref="N749">SUM(IF((LEFT('2-1 采购订单物料明细表报表导出'!$K:$K,7)=N$1)*('2-1 采购订单物料明细表报表导出'!$D:$D=$A749),'2-1 采购订单物料明细表报表导出'!$H:$H,0))</f>
        <v>0</v>
      </c>
      <c r="O749" s="23" cm="1">
        <f t="array" ref="O749">SUM(IF((LEFT('2-1 采购订单物料明细表报表导出'!$K:$K,7)=O$1)*('2-1 采购订单物料明细表报表导出'!$D:$D=$A749),'2-1 采购订单物料明细表报表导出'!$H:$H,0))</f>
        <v>0</v>
      </c>
    </row>
    <row r="750" ht="29" spans="1:15">
      <c r="A750" s="20" t="s">
        <v>4058</v>
      </c>
      <c r="B750" s="26" t="s">
        <v>1954</v>
      </c>
      <c r="C750" s="27" t="s">
        <v>1955</v>
      </c>
      <c r="D750" s="23" cm="1">
        <f t="array" ref="D750">SUM(IF((LEFT('2-1 采购订单物料明细表报表导出'!$K:$K,7)=D$1)*('2-1 采购订单物料明细表报表导出'!$D:$D=$A750),'2-1 采购订单物料明细表报表导出'!$H:$H,0))</f>
        <v>0</v>
      </c>
      <c r="E750" s="23" cm="1">
        <f t="array" ref="E750">SUM(IF((LEFT('2-1 采购订单物料明细表报表导出'!$K:$K,7)=E$1)*('2-1 采购订单物料明细表报表导出'!$D:$D=$A750),'2-1 采购订单物料明细表报表导出'!$H:$H,0))</f>
        <v>0</v>
      </c>
      <c r="F750" s="23" cm="1">
        <f t="array" ref="F750">SUM(IF((LEFT('2-1 采购订单物料明细表报表导出'!$K:$K,7)=F$1)*('2-1 采购订单物料明细表报表导出'!$D:$D=$A750),'2-1 采购订单物料明细表报表导出'!$H:$H,0))</f>
        <v>0</v>
      </c>
      <c r="G750" s="23" cm="1">
        <f t="array" ref="G750">SUM(IF((LEFT('2-1 采购订单物料明细表报表导出'!$K:$K,7)=G$1)*('2-1 采购订单物料明细表报表导出'!$D:$D=$A750),'2-1 采购订单物料明细表报表导出'!$H:$H,0))</f>
        <v>0</v>
      </c>
      <c r="H750" s="23" cm="1">
        <f t="array" ref="H750">SUM(IF((LEFT('2-1 采购订单物料明细表报表导出'!$K:$K,7)=H$1)*('2-1 采购订单物料明细表报表导出'!$D:$D=$A750),'2-1 采购订单物料明细表报表导出'!$H:$H,0))</f>
        <v>0</v>
      </c>
      <c r="I750" s="23" cm="1">
        <f t="array" ref="I750">SUM(IF((LEFT('2-1 采购订单物料明细表报表导出'!$K:$K,7)=I$1)*('2-1 采购订单物料明细表报表导出'!$D:$D=$A750),'2-1 采购订单物料明细表报表导出'!$H:$H,0))</f>
        <v>0</v>
      </c>
      <c r="J750" s="23" cm="1">
        <f t="array" ref="J750">SUM(IF((LEFT('2-1 采购订单物料明细表报表导出'!$K:$K,7)=J$1)*('2-1 采购订单物料明细表报表导出'!$D:$D=$A750),'2-1 采购订单物料明细表报表导出'!$H:$H,0))</f>
        <v>0</v>
      </c>
      <c r="K750" s="23" cm="1">
        <f t="array" ref="K750">SUM(IF((LEFT('2-1 采购订单物料明细表报表导出'!$K:$K,7)=K$1)*('2-1 采购订单物料明细表报表导出'!$D:$D=$A750),'2-1 采购订单物料明细表报表导出'!$H:$H,0))</f>
        <v>0</v>
      </c>
      <c r="L750" s="23" cm="1">
        <f t="array" ref="L750">SUM(IF((LEFT('2-1 采购订单物料明细表报表导出'!$K:$K,7)=L$1)*('2-1 采购订单物料明细表报表导出'!$D:$D=$A750),'2-1 采购订单物料明细表报表导出'!$H:$H,0))</f>
        <v>0</v>
      </c>
      <c r="M750" s="23" cm="1">
        <f t="array" ref="M750">SUM(IF((LEFT('2-1 采购订单物料明细表报表导出'!$K:$K,7)=M$1)*('2-1 采购订单物料明细表报表导出'!$D:$D=$A750),'2-1 采购订单物料明细表报表导出'!$H:$H,0))</f>
        <v>0</v>
      </c>
      <c r="N750" s="23" cm="1">
        <f t="array" ref="N750">SUM(IF((LEFT('2-1 采购订单物料明细表报表导出'!$K:$K,7)=N$1)*('2-1 采购订单物料明细表报表导出'!$D:$D=$A750),'2-1 采购订单物料明细表报表导出'!$H:$H,0))</f>
        <v>0</v>
      </c>
      <c r="O750" s="23" cm="1">
        <f t="array" ref="O750">SUM(IF((LEFT('2-1 采购订单物料明细表报表导出'!$K:$K,7)=O$1)*('2-1 采购订单物料明细表报表导出'!$D:$D=$A750),'2-1 采购订单物料明细表报表导出'!$H:$H,0))</f>
        <v>0</v>
      </c>
    </row>
    <row r="751" ht="29" spans="1:15">
      <c r="A751" s="20" t="s">
        <v>4059</v>
      </c>
      <c r="B751" s="26" t="s">
        <v>1954</v>
      </c>
      <c r="C751" s="27" t="s">
        <v>1955</v>
      </c>
      <c r="D751" s="23" cm="1">
        <f t="array" ref="D751">SUM(IF((LEFT('2-1 采购订单物料明细表报表导出'!$K:$K,7)=D$1)*('2-1 采购订单物料明细表报表导出'!$D:$D=$A751),'2-1 采购订单物料明细表报表导出'!$H:$H,0))</f>
        <v>0</v>
      </c>
      <c r="E751" s="23" cm="1">
        <f t="array" ref="E751">SUM(IF((LEFT('2-1 采购订单物料明细表报表导出'!$K:$K,7)=E$1)*('2-1 采购订单物料明细表报表导出'!$D:$D=$A751),'2-1 采购订单物料明细表报表导出'!$H:$H,0))</f>
        <v>0</v>
      </c>
      <c r="F751" s="23" cm="1">
        <f t="array" ref="F751">SUM(IF((LEFT('2-1 采购订单物料明细表报表导出'!$K:$K,7)=F$1)*('2-1 采购订单物料明细表报表导出'!$D:$D=$A751),'2-1 采购订单物料明细表报表导出'!$H:$H,0))</f>
        <v>0</v>
      </c>
      <c r="G751" s="23" cm="1">
        <f t="array" ref="G751">SUM(IF((LEFT('2-1 采购订单物料明细表报表导出'!$K:$K,7)=G$1)*('2-1 采购订单物料明细表报表导出'!$D:$D=$A751),'2-1 采购订单物料明细表报表导出'!$H:$H,0))</f>
        <v>0</v>
      </c>
      <c r="H751" s="23" cm="1">
        <f t="array" ref="H751">SUM(IF((LEFT('2-1 采购订单物料明细表报表导出'!$K:$K,7)=H$1)*('2-1 采购订单物料明细表报表导出'!$D:$D=$A751),'2-1 采购订单物料明细表报表导出'!$H:$H,0))</f>
        <v>0</v>
      </c>
      <c r="I751" s="23" cm="1">
        <f t="array" ref="I751">SUM(IF((LEFT('2-1 采购订单物料明细表报表导出'!$K:$K,7)=I$1)*('2-1 采购订单物料明细表报表导出'!$D:$D=$A751),'2-1 采购订单物料明细表报表导出'!$H:$H,0))</f>
        <v>0</v>
      </c>
      <c r="J751" s="23" cm="1">
        <f t="array" ref="J751">SUM(IF((LEFT('2-1 采购订单物料明细表报表导出'!$K:$K,7)=J$1)*('2-1 采购订单物料明细表报表导出'!$D:$D=$A751),'2-1 采购订单物料明细表报表导出'!$H:$H,0))</f>
        <v>0</v>
      </c>
      <c r="K751" s="23" cm="1">
        <f t="array" ref="K751">SUM(IF((LEFT('2-1 采购订单物料明细表报表导出'!$K:$K,7)=K$1)*('2-1 采购订单物料明细表报表导出'!$D:$D=$A751),'2-1 采购订单物料明细表报表导出'!$H:$H,0))</f>
        <v>0</v>
      </c>
      <c r="L751" s="23" cm="1">
        <f t="array" ref="L751">SUM(IF((LEFT('2-1 采购订单物料明细表报表导出'!$K:$K,7)=L$1)*('2-1 采购订单物料明细表报表导出'!$D:$D=$A751),'2-1 采购订单物料明细表报表导出'!$H:$H,0))</f>
        <v>0</v>
      </c>
      <c r="M751" s="23" cm="1">
        <f t="array" ref="M751">SUM(IF((LEFT('2-1 采购订单物料明细表报表导出'!$K:$K,7)=M$1)*('2-1 采购订单物料明细表报表导出'!$D:$D=$A751),'2-1 采购订单物料明细表报表导出'!$H:$H,0))</f>
        <v>0</v>
      </c>
      <c r="N751" s="23" cm="1">
        <f t="array" ref="N751">SUM(IF((LEFT('2-1 采购订单物料明细表报表导出'!$K:$K,7)=N$1)*('2-1 采购订单物料明细表报表导出'!$D:$D=$A751),'2-1 采购订单物料明细表报表导出'!$H:$H,0))</f>
        <v>0</v>
      </c>
      <c r="O751" s="23" cm="1">
        <f t="array" ref="O751">SUM(IF((LEFT('2-1 采购订单物料明细表报表导出'!$K:$K,7)=O$1)*('2-1 采购订单物料明细表报表导出'!$D:$D=$A751),'2-1 采购订单物料明细表报表导出'!$H:$H,0))</f>
        <v>0</v>
      </c>
    </row>
    <row r="752" ht="29" spans="1:15">
      <c r="A752" s="20" t="s">
        <v>4060</v>
      </c>
      <c r="B752" s="26" t="s">
        <v>1954</v>
      </c>
      <c r="C752" s="27" t="s">
        <v>1955</v>
      </c>
      <c r="D752" s="23" cm="1">
        <f t="array" ref="D752">SUM(IF((LEFT('2-1 采购订单物料明细表报表导出'!$K:$K,7)=D$1)*('2-1 采购订单物料明细表报表导出'!$D:$D=$A752),'2-1 采购订单物料明细表报表导出'!$H:$H,0))</f>
        <v>0</v>
      </c>
      <c r="E752" s="23" cm="1">
        <f t="array" ref="E752">SUM(IF((LEFT('2-1 采购订单物料明细表报表导出'!$K:$K,7)=E$1)*('2-1 采购订单物料明细表报表导出'!$D:$D=$A752),'2-1 采购订单物料明细表报表导出'!$H:$H,0))</f>
        <v>0</v>
      </c>
      <c r="F752" s="23" cm="1">
        <f t="array" ref="F752">SUM(IF((LEFT('2-1 采购订单物料明细表报表导出'!$K:$K,7)=F$1)*('2-1 采购订单物料明细表报表导出'!$D:$D=$A752),'2-1 采购订单物料明细表报表导出'!$H:$H,0))</f>
        <v>0</v>
      </c>
      <c r="G752" s="23" cm="1">
        <f t="array" ref="G752">SUM(IF((LEFT('2-1 采购订单物料明细表报表导出'!$K:$K,7)=G$1)*('2-1 采购订单物料明细表报表导出'!$D:$D=$A752),'2-1 采购订单物料明细表报表导出'!$H:$H,0))</f>
        <v>0</v>
      </c>
      <c r="H752" s="23" cm="1">
        <f t="array" ref="H752">SUM(IF((LEFT('2-1 采购订单物料明细表报表导出'!$K:$K,7)=H$1)*('2-1 采购订单物料明细表报表导出'!$D:$D=$A752),'2-1 采购订单物料明细表报表导出'!$H:$H,0))</f>
        <v>0</v>
      </c>
      <c r="I752" s="23" cm="1">
        <f t="array" ref="I752">SUM(IF((LEFT('2-1 采购订单物料明细表报表导出'!$K:$K,7)=I$1)*('2-1 采购订单物料明细表报表导出'!$D:$D=$A752),'2-1 采购订单物料明细表报表导出'!$H:$H,0))</f>
        <v>0</v>
      </c>
      <c r="J752" s="23" cm="1">
        <f t="array" ref="J752">SUM(IF((LEFT('2-1 采购订单物料明细表报表导出'!$K:$K,7)=J$1)*('2-1 采购订单物料明细表报表导出'!$D:$D=$A752),'2-1 采购订单物料明细表报表导出'!$H:$H,0))</f>
        <v>0</v>
      </c>
      <c r="K752" s="23" cm="1">
        <f t="array" ref="K752">SUM(IF((LEFT('2-1 采购订单物料明细表报表导出'!$K:$K,7)=K$1)*('2-1 采购订单物料明细表报表导出'!$D:$D=$A752),'2-1 采购订单物料明细表报表导出'!$H:$H,0))</f>
        <v>0</v>
      </c>
      <c r="L752" s="23" cm="1">
        <f t="array" ref="L752">SUM(IF((LEFT('2-1 采购订单物料明细表报表导出'!$K:$K,7)=L$1)*('2-1 采购订单物料明细表报表导出'!$D:$D=$A752),'2-1 采购订单物料明细表报表导出'!$H:$H,0))</f>
        <v>0</v>
      </c>
      <c r="M752" s="23" cm="1">
        <f t="array" ref="M752">SUM(IF((LEFT('2-1 采购订单物料明细表报表导出'!$K:$K,7)=M$1)*('2-1 采购订单物料明细表报表导出'!$D:$D=$A752),'2-1 采购订单物料明细表报表导出'!$H:$H,0))</f>
        <v>0</v>
      </c>
      <c r="N752" s="23" cm="1">
        <f t="array" ref="N752">SUM(IF((LEFT('2-1 采购订单物料明细表报表导出'!$K:$K,7)=N$1)*('2-1 采购订单物料明细表报表导出'!$D:$D=$A752),'2-1 采购订单物料明细表报表导出'!$H:$H,0))</f>
        <v>0</v>
      </c>
      <c r="O752" s="23" cm="1">
        <f t="array" ref="O752">SUM(IF((LEFT('2-1 采购订单物料明细表报表导出'!$K:$K,7)=O$1)*('2-1 采购订单物料明细表报表导出'!$D:$D=$A752),'2-1 采购订单物料明细表报表导出'!$H:$H,0))</f>
        <v>0</v>
      </c>
    </row>
    <row r="753" ht="29" spans="1:15">
      <c r="A753" s="20" t="s">
        <v>4061</v>
      </c>
      <c r="B753" s="26" t="s">
        <v>1954</v>
      </c>
      <c r="C753" s="27" t="s">
        <v>1955</v>
      </c>
      <c r="D753" s="23" cm="1">
        <f t="array" ref="D753">SUM(IF((LEFT('2-1 采购订单物料明细表报表导出'!$K:$K,7)=D$1)*('2-1 采购订单物料明细表报表导出'!$D:$D=$A753),'2-1 采购订单物料明细表报表导出'!$H:$H,0))</f>
        <v>0</v>
      </c>
      <c r="E753" s="23" cm="1">
        <f t="array" ref="E753">SUM(IF((LEFT('2-1 采购订单物料明细表报表导出'!$K:$K,7)=E$1)*('2-1 采购订单物料明细表报表导出'!$D:$D=$A753),'2-1 采购订单物料明细表报表导出'!$H:$H,0))</f>
        <v>0</v>
      </c>
      <c r="F753" s="23" cm="1">
        <f t="array" ref="F753">SUM(IF((LEFT('2-1 采购订单物料明细表报表导出'!$K:$K,7)=F$1)*('2-1 采购订单物料明细表报表导出'!$D:$D=$A753),'2-1 采购订单物料明细表报表导出'!$H:$H,0))</f>
        <v>0</v>
      </c>
      <c r="G753" s="23" cm="1">
        <f t="array" ref="G753">SUM(IF((LEFT('2-1 采购订单物料明细表报表导出'!$K:$K,7)=G$1)*('2-1 采购订单物料明细表报表导出'!$D:$D=$A753),'2-1 采购订单物料明细表报表导出'!$H:$H,0))</f>
        <v>0</v>
      </c>
      <c r="H753" s="23" cm="1">
        <f t="array" ref="H753">SUM(IF((LEFT('2-1 采购订单物料明细表报表导出'!$K:$K,7)=H$1)*('2-1 采购订单物料明细表报表导出'!$D:$D=$A753),'2-1 采购订单物料明细表报表导出'!$H:$H,0))</f>
        <v>0</v>
      </c>
      <c r="I753" s="23" cm="1">
        <f t="array" ref="I753">SUM(IF((LEFT('2-1 采购订单物料明细表报表导出'!$K:$K,7)=I$1)*('2-1 采购订单物料明细表报表导出'!$D:$D=$A753),'2-1 采购订单物料明细表报表导出'!$H:$H,0))</f>
        <v>0</v>
      </c>
      <c r="J753" s="23" cm="1">
        <f t="array" ref="J753">SUM(IF((LEFT('2-1 采购订单物料明细表报表导出'!$K:$K,7)=J$1)*('2-1 采购订单物料明细表报表导出'!$D:$D=$A753),'2-1 采购订单物料明细表报表导出'!$H:$H,0))</f>
        <v>0</v>
      </c>
      <c r="K753" s="23" cm="1">
        <f t="array" ref="K753">SUM(IF((LEFT('2-1 采购订单物料明细表报表导出'!$K:$K,7)=K$1)*('2-1 采购订单物料明细表报表导出'!$D:$D=$A753),'2-1 采购订单物料明细表报表导出'!$H:$H,0))</f>
        <v>0</v>
      </c>
      <c r="L753" s="23" cm="1">
        <f t="array" ref="L753">SUM(IF((LEFT('2-1 采购订单物料明细表报表导出'!$K:$K,7)=L$1)*('2-1 采购订单物料明细表报表导出'!$D:$D=$A753),'2-1 采购订单物料明细表报表导出'!$H:$H,0))</f>
        <v>0</v>
      </c>
      <c r="M753" s="23" cm="1">
        <f t="array" ref="M753">SUM(IF((LEFT('2-1 采购订单物料明细表报表导出'!$K:$K,7)=M$1)*('2-1 采购订单物料明细表报表导出'!$D:$D=$A753),'2-1 采购订单物料明细表报表导出'!$H:$H,0))</f>
        <v>0</v>
      </c>
      <c r="N753" s="23" cm="1">
        <f t="array" ref="N753">SUM(IF((LEFT('2-1 采购订单物料明细表报表导出'!$K:$K,7)=N$1)*('2-1 采购订单物料明细表报表导出'!$D:$D=$A753),'2-1 采购订单物料明细表报表导出'!$H:$H,0))</f>
        <v>0</v>
      </c>
      <c r="O753" s="23" cm="1">
        <f t="array" ref="O753">SUM(IF((LEFT('2-1 采购订单物料明细表报表导出'!$K:$K,7)=O$1)*('2-1 采购订单物料明细表报表导出'!$D:$D=$A753),'2-1 采购订单物料明细表报表导出'!$H:$H,0))</f>
        <v>0</v>
      </c>
    </row>
    <row r="754" ht="29" spans="1:15">
      <c r="A754" s="20" t="s">
        <v>4062</v>
      </c>
      <c r="B754" s="26" t="s">
        <v>1954</v>
      </c>
      <c r="C754" s="27" t="s">
        <v>1955</v>
      </c>
      <c r="D754" s="23" cm="1">
        <f t="array" ref="D754">SUM(IF((LEFT('2-1 采购订单物料明细表报表导出'!$K:$K,7)=D$1)*('2-1 采购订单物料明细表报表导出'!$D:$D=$A754),'2-1 采购订单物料明细表报表导出'!$H:$H,0))</f>
        <v>0</v>
      </c>
      <c r="E754" s="23" cm="1">
        <f t="array" ref="E754">SUM(IF((LEFT('2-1 采购订单物料明细表报表导出'!$K:$K,7)=E$1)*('2-1 采购订单物料明细表报表导出'!$D:$D=$A754),'2-1 采购订单物料明细表报表导出'!$H:$H,0))</f>
        <v>0</v>
      </c>
      <c r="F754" s="23" cm="1">
        <f t="array" ref="F754">SUM(IF((LEFT('2-1 采购订单物料明细表报表导出'!$K:$K,7)=F$1)*('2-1 采购订单物料明细表报表导出'!$D:$D=$A754),'2-1 采购订单物料明细表报表导出'!$H:$H,0))</f>
        <v>0</v>
      </c>
      <c r="G754" s="23" cm="1">
        <f t="array" ref="G754">SUM(IF((LEFT('2-1 采购订单物料明细表报表导出'!$K:$K,7)=G$1)*('2-1 采购订单物料明细表报表导出'!$D:$D=$A754),'2-1 采购订单物料明细表报表导出'!$H:$H,0))</f>
        <v>0</v>
      </c>
      <c r="H754" s="23" cm="1">
        <f t="array" ref="H754">SUM(IF((LEFT('2-1 采购订单物料明细表报表导出'!$K:$K,7)=H$1)*('2-1 采购订单物料明细表报表导出'!$D:$D=$A754),'2-1 采购订单物料明细表报表导出'!$H:$H,0))</f>
        <v>0</v>
      </c>
      <c r="I754" s="23" cm="1">
        <f t="array" ref="I754">SUM(IF((LEFT('2-1 采购订单物料明细表报表导出'!$K:$K,7)=I$1)*('2-1 采购订单物料明细表报表导出'!$D:$D=$A754),'2-1 采购订单物料明细表报表导出'!$H:$H,0))</f>
        <v>0</v>
      </c>
      <c r="J754" s="23" cm="1">
        <f t="array" ref="J754">SUM(IF((LEFT('2-1 采购订单物料明细表报表导出'!$K:$K,7)=J$1)*('2-1 采购订单物料明细表报表导出'!$D:$D=$A754),'2-1 采购订单物料明细表报表导出'!$H:$H,0))</f>
        <v>0</v>
      </c>
      <c r="K754" s="23" cm="1">
        <f t="array" ref="K754">SUM(IF((LEFT('2-1 采购订单物料明细表报表导出'!$K:$K,7)=K$1)*('2-1 采购订单物料明细表报表导出'!$D:$D=$A754),'2-1 采购订单物料明细表报表导出'!$H:$H,0))</f>
        <v>0</v>
      </c>
      <c r="L754" s="23" cm="1">
        <f t="array" ref="L754">SUM(IF((LEFT('2-1 采购订单物料明细表报表导出'!$K:$K,7)=L$1)*('2-1 采购订单物料明细表报表导出'!$D:$D=$A754),'2-1 采购订单物料明细表报表导出'!$H:$H,0))</f>
        <v>0</v>
      </c>
      <c r="M754" s="23" cm="1">
        <f t="array" ref="M754">SUM(IF((LEFT('2-1 采购订单物料明细表报表导出'!$K:$K,7)=M$1)*('2-1 采购订单物料明细表报表导出'!$D:$D=$A754),'2-1 采购订单物料明细表报表导出'!$H:$H,0))</f>
        <v>0</v>
      </c>
      <c r="N754" s="23" cm="1">
        <f t="array" ref="N754">SUM(IF((LEFT('2-1 采购订单物料明细表报表导出'!$K:$K,7)=N$1)*('2-1 采购订单物料明细表报表导出'!$D:$D=$A754),'2-1 采购订单物料明细表报表导出'!$H:$H,0))</f>
        <v>0</v>
      </c>
      <c r="O754" s="23" cm="1">
        <f t="array" ref="O754">SUM(IF((LEFT('2-1 采购订单物料明细表报表导出'!$K:$K,7)=O$1)*('2-1 采购订单物料明细表报表导出'!$D:$D=$A754),'2-1 采购订单物料明细表报表导出'!$H:$H,0))</f>
        <v>0</v>
      </c>
    </row>
    <row r="755" ht="29" spans="1:15">
      <c r="A755" s="20" t="s">
        <v>4063</v>
      </c>
      <c r="B755" s="26" t="s">
        <v>1954</v>
      </c>
      <c r="C755" s="27" t="s">
        <v>1955</v>
      </c>
      <c r="D755" s="23" cm="1">
        <f t="array" ref="D755">SUM(IF((LEFT('2-1 采购订单物料明细表报表导出'!$K:$K,7)=D$1)*('2-1 采购订单物料明细表报表导出'!$D:$D=$A755),'2-1 采购订单物料明细表报表导出'!$H:$H,0))</f>
        <v>0</v>
      </c>
      <c r="E755" s="23" cm="1">
        <f t="array" ref="E755">SUM(IF((LEFT('2-1 采购订单物料明细表报表导出'!$K:$K,7)=E$1)*('2-1 采购订单物料明细表报表导出'!$D:$D=$A755),'2-1 采购订单物料明细表报表导出'!$H:$H,0))</f>
        <v>0</v>
      </c>
      <c r="F755" s="23" cm="1">
        <f t="array" ref="F755">SUM(IF((LEFT('2-1 采购订单物料明细表报表导出'!$K:$K,7)=F$1)*('2-1 采购订单物料明细表报表导出'!$D:$D=$A755),'2-1 采购订单物料明细表报表导出'!$H:$H,0))</f>
        <v>0</v>
      </c>
      <c r="G755" s="23" cm="1">
        <f t="array" ref="G755">SUM(IF((LEFT('2-1 采购订单物料明细表报表导出'!$K:$K,7)=G$1)*('2-1 采购订单物料明细表报表导出'!$D:$D=$A755),'2-1 采购订单物料明细表报表导出'!$H:$H,0))</f>
        <v>0</v>
      </c>
      <c r="H755" s="23" cm="1">
        <f t="array" ref="H755">SUM(IF((LEFT('2-1 采购订单物料明细表报表导出'!$K:$K,7)=H$1)*('2-1 采购订单物料明细表报表导出'!$D:$D=$A755),'2-1 采购订单物料明细表报表导出'!$H:$H,0))</f>
        <v>0</v>
      </c>
      <c r="I755" s="23" cm="1">
        <f t="array" ref="I755">SUM(IF((LEFT('2-1 采购订单物料明细表报表导出'!$K:$K,7)=I$1)*('2-1 采购订单物料明细表报表导出'!$D:$D=$A755),'2-1 采购订单物料明细表报表导出'!$H:$H,0))</f>
        <v>0</v>
      </c>
      <c r="J755" s="23" cm="1">
        <f t="array" ref="J755">SUM(IF((LEFT('2-1 采购订单物料明细表报表导出'!$K:$K,7)=J$1)*('2-1 采购订单物料明细表报表导出'!$D:$D=$A755),'2-1 采购订单物料明细表报表导出'!$H:$H,0))</f>
        <v>0</v>
      </c>
      <c r="K755" s="23" cm="1">
        <f t="array" ref="K755">SUM(IF((LEFT('2-1 采购订单物料明细表报表导出'!$K:$K,7)=K$1)*('2-1 采购订单物料明细表报表导出'!$D:$D=$A755),'2-1 采购订单物料明细表报表导出'!$H:$H,0))</f>
        <v>0</v>
      </c>
      <c r="L755" s="23" cm="1">
        <f t="array" ref="L755">SUM(IF((LEFT('2-1 采购订单物料明细表报表导出'!$K:$K,7)=L$1)*('2-1 采购订单物料明细表报表导出'!$D:$D=$A755),'2-1 采购订单物料明细表报表导出'!$H:$H,0))</f>
        <v>0</v>
      </c>
      <c r="M755" s="23" cm="1">
        <f t="array" ref="M755">SUM(IF((LEFT('2-1 采购订单物料明细表报表导出'!$K:$K,7)=M$1)*('2-1 采购订单物料明细表报表导出'!$D:$D=$A755),'2-1 采购订单物料明细表报表导出'!$H:$H,0))</f>
        <v>0</v>
      </c>
      <c r="N755" s="23" cm="1">
        <f t="array" ref="N755">SUM(IF((LEFT('2-1 采购订单物料明细表报表导出'!$K:$K,7)=N$1)*('2-1 采购订单物料明细表报表导出'!$D:$D=$A755),'2-1 采购订单物料明细表报表导出'!$H:$H,0))</f>
        <v>0</v>
      </c>
      <c r="O755" s="23" cm="1">
        <f t="array" ref="O755">SUM(IF((LEFT('2-1 采购订单物料明细表报表导出'!$K:$K,7)=O$1)*('2-1 采购订单物料明细表报表导出'!$D:$D=$A755),'2-1 采购订单物料明细表报表导出'!$H:$H,0))</f>
        <v>0</v>
      </c>
    </row>
    <row r="756" ht="29" spans="1:15">
      <c r="A756" s="20" t="s">
        <v>4064</v>
      </c>
      <c r="B756" s="26" t="s">
        <v>1954</v>
      </c>
      <c r="C756" s="27" t="s">
        <v>1955</v>
      </c>
      <c r="D756" s="23" cm="1">
        <f t="array" ref="D756">SUM(IF((LEFT('2-1 采购订单物料明细表报表导出'!$K:$K,7)=D$1)*('2-1 采购订单物料明细表报表导出'!$D:$D=$A756),'2-1 采购订单物料明细表报表导出'!$H:$H,0))</f>
        <v>0</v>
      </c>
      <c r="E756" s="23" cm="1">
        <f t="array" ref="E756">SUM(IF((LEFT('2-1 采购订单物料明细表报表导出'!$K:$K,7)=E$1)*('2-1 采购订单物料明细表报表导出'!$D:$D=$A756),'2-1 采购订单物料明细表报表导出'!$H:$H,0))</f>
        <v>0</v>
      </c>
      <c r="F756" s="23" cm="1">
        <f t="array" ref="F756">SUM(IF((LEFT('2-1 采购订单物料明细表报表导出'!$K:$K,7)=F$1)*('2-1 采购订单物料明细表报表导出'!$D:$D=$A756),'2-1 采购订单物料明细表报表导出'!$H:$H,0))</f>
        <v>0</v>
      </c>
      <c r="G756" s="23" cm="1">
        <f t="array" ref="G756">SUM(IF((LEFT('2-1 采购订单物料明细表报表导出'!$K:$K,7)=G$1)*('2-1 采购订单物料明细表报表导出'!$D:$D=$A756),'2-1 采购订单物料明细表报表导出'!$H:$H,0))</f>
        <v>0</v>
      </c>
      <c r="H756" s="23" cm="1">
        <f t="array" ref="H756">SUM(IF((LEFT('2-1 采购订单物料明细表报表导出'!$K:$K,7)=H$1)*('2-1 采购订单物料明细表报表导出'!$D:$D=$A756),'2-1 采购订单物料明细表报表导出'!$H:$H,0))</f>
        <v>0</v>
      </c>
      <c r="I756" s="23" cm="1">
        <f t="array" ref="I756">SUM(IF((LEFT('2-1 采购订单物料明细表报表导出'!$K:$K,7)=I$1)*('2-1 采购订单物料明细表报表导出'!$D:$D=$A756),'2-1 采购订单物料明细表报表导出'!$H:$H,0))</f>
        <v>0</v>
      </c>
      <c r="J756" s="23" cm="1">
        <f t="array" ref="J756">SUM(IF((LEFT('2-1 采购订单物料明细表报表导出'!$K:$K,7)=J$1)*('2-1 采购订单物料明细表报表导出'!$D:$D=$A756),'2-1 采购订单物料明细表报表导出'!$H:$H,0))</f>
        <v>0</v>
      </c>
      <c r="K756" s="23" cm="1">
        <f t="array" ref="K756">SUM(IF((LEFT('2-1 采购订单物料明细表报表导出'!$K:$K,7)=K$1)*('2-1 采购订单物料明细表报表导出'!$D:$D=$A756),'2-1 采购订单物料明细表报表导出'!$H:$H,0))</f>
        <v>0</v>
      </c>
      <c r="L756" s="23" cm="1">
        <f t="array" ref="L756">SUM(IF((LEFT('2-1 采购订单物料明细表报表导出'!$K:$K,7)=L$1)*('2-1 采购订单物料明细表报表导出'!$D:$D=$A756),'2-1 采购订单物料明细表报表导出'!$H:$H,0))</f>
        <v>0</v>
      </c>
      <c r="M756" s="23" cm="1">
        <f t="array" ref="M756">SUM(IF((LEFT('2-1 采购订单物料明细表报表导出'!$K:$K,7)=M$1)*('2-1 采购订单物料明细表报表导出'!$D:$D=$A756),'2-1 采购订单物料明细表报表导出'!$H:$H,0))</f>
        <v>0</v>
      </c>
      <c r="N756" s="23" cm="1">
        <f t="array" ref="N756">SUM(IF((LEFT('2-1 采购订单物料明细表报表导出'!$K:$K,7)=N$1)*('2-1 采购订单物料明细表报表导出'!$D:$D=$A756),'2-1 采购订单物料明细表报表导出'!$H:$H,0))</f>
        <v>0</v>
      </c>
      <c r="O756" s="23" cm="1">
        <f t="array" ref="O756">SUM(IF((LEFT('2-1 采购订单物料明细表报表导出'!$K:$K,7)=O$1)*('2-1 采购订单物料明细表报表导出'!$D:$D=$A756),'2-1 采购订单物料明细表报表导出'!$H:$H,0))</f>
        <v>0</v>
      </c>
    </row>
    <row r="757" ht="29" spans="1:15">
      <c r="A757" s="20" t="s">
        <v>4065</v>
      </c>
      <c r="B757" s="26" t="s">
        <v>1954</v>
      </c>
      <c r="C757" s="27" t="s">
        <v>1955</v>
      </c>
      <c r="D757" s="23" cm="1">
        <f t="array" ref="D757">SUM(IF((LEFT('2-1 采购订单物料明细表报表导出'!$K:$K,7)=D$1)*('2-1 采购订单物料明细表报表导出'!$D:$D=$A757),'2-1 采购订单物料明细表报表导出'!$H:$H,0))</f>
        <v>0</v>
      </c>
      <c r="E757" s="23" cm="1">
        <f t="array" ref="E757">SUM(IF((LEFT('2-1 采购订单物料明细表报表导出'!$K:$K,7)=E$1)*('2-1 采购订单物料明细表报表导出'!$D:$D=$A757),'2-1 采购订单物料明细表报表导出'!$H:$H,0))</f>
        <v>0</v>
      </c>
      <c r="F757" s="23" cm="1">
        <f t="array" ref="F757">SUM(IF((LEFT('2-1 采购订单物料明细表报表导出'!$K:$K,7)=F$1)*('2-1 采购订单物料明细表报表导出'!$D:$D=$A757),'2-1 采购订单物料明细表报表导出'!$H:$H,0))</f>
        <v>0</v>
      </c>
      <c r="G757" s="23" cm="1">
        <f t="array" ref="G757">SUM(IF((LEFT('2-1 采购订单物料明细表报表导出'!$K:$K,7)=G$1)*('2-1 采购订单物料明细表报表导出'!$D:$D=$A757),'2-1 采购订单物料明细表报表导出'!$H:$H,0))</f>
        <v>0</v>
      </c>
      <c r="H757" s="23" cm="1">
        <f t="array" ref="H757">SUM(IF((LEFT('2-1 采购订单物料明细表报表导出'!$K:$K,7)=H$1)*('2-1 采购订单物料明细表报表导出'!$D:$D=$A757),'2-1 采购订单物料明细表报表导出'!$H:$H,0))</f>
        <v>0</v>
      </c>
      <c r="I757" s="23" cm="1">
        <f t="array" ref="I757">SUM(IF((LEFT('2-1 采购订单物料明细表报表导出'!$K:$K,7)=I$1)*('2-1 采购订单物料明细表报表导出'!$D:$D=$A757),'2-1 采购订单物料明细表报表导出'!$H:$H,0))</f>
        <v>0</v>
      </c>
      <c r="J757" s="23" cm="1">
        <f t="array" ref="J757">SUM(IF((LEFT('2-1 采购订单物料明细表报表导出'!$K:$K,7)=J$1)*('2-1 采购订单物料明细表报表导出'!$D:$D=$A757),'2-1 采购订单物料明细表报表导出'!$H:$H,0))</f>
        <v>0</v>
      </c>
      <c r="K757" s="23" cm="1">
        <f t="array" ref="K757">SUM(IF((LEFT('2-1 采购订单物料明细表报表导出'!$K:$K,7)=K$1)*('2-1 采购订单物料明细表报表导出'!$D:$D=$A757),'2-1 采购订单物料明细表报表导出'!$H:$H,0))</f>
        <v>0</v>
      </c>
      <c r="L757" s="23" cm="1">
        <f t="array" ref="L757">SUM(IF((LEFT('2-1 采购订单物料明细表报表导出'!$K:$K,7)=L$1)*('2-1 采购订单物料明细表报表导出'!$D:$D=$A757),'2-1 采购订单物料明细表报表导出'!$H:$H,0))</f>
        <v>0</v>
      </c>
      <c r="M757" s="23" cm="1">
        <f t="array" ref="M757">SUM(IF((LEFT('2-1 采购订单物料明细表报表导出'!$K:$K,7)=M$1)*('2-1 采购订单物料明细表报表导出'!$D:$D=$A757),'2-1 采购订单物料明细表报表导出'!$H:$H,0))</f>
        <v>0</v>
      </c>
      <c r="N757" s="23" cm="1">
        <f t="array" ref="N757">SUM(IF((LEFT('2-1 采购订单物料明细表报表导出'!$K:$K,7)=N$1)*('2-1 采购订单物料明细表报表导出'!$D:$D=$A757),'2-1 采购订单物料明细表报表导出'!$H:$H,0))</f>
        <v>0</v>
      </c>
      <c r="O757" s="23" cm="1">
        <f t="array" ref="O757">SUM(IF((LEFT('2-1 采购订单物料明细表报表导出'!$K:$K,7)=O$1)*('2-1 采购订单物料明细表报表导出'!$D:$D=$A757),'2-1 采购订单物料明细表报表导出'!$H:$H,0))</f>
        <v>0</v>
      </c>
    </row>
    <row r="758" ht="29" spans="1:15">
      <c r="A758" s="20" t="s">
        <v>4066</v>
      </c>
      <c r="B758" s="26" t="s">
        <v>1954</v>
      </c>
      <c r="C758" s="27" t="s">
        <v>1955</v>
      </c>
      <c r="D758" s="23" cm="1">
        <f t="array" ref="D758">SUM(IF((LEFT('2-1 采购订单物料明细表报表导出'!$K:$K,7)=D$1)*('2-1 采购订单物料明细表报表导出'!$D:$D=$A758),'2-1 采购订单物料明细表报表导出'!$H:$H,0))</f>
        <v>0</v>
      </c>
      <c r="E758" s="23" cm="1">
        <f t="array" ref="E758">SUM(IF((LEFT('2-1 采购订单物料明细表报表导出'!$K:$K,7)=E$1)*('2-1 采购订单物料明细表报表导出'!$D:$D=$A758),'2-1 采购订单物料明细表报表导出'!$H:$H,0))</f>
        <v>0</v>
      </c>
      <c r="F758" s="23" cm="1">
        <f t="array" ref="F758">SUM(IF((LEFT('2-1 采购订单物料明细表报表导出'!$K:$K,7)=F$1)*('2-1 采购订单物料明细表报表导出'!$D:$D=$A758),'2-1 采购订单物料明细表报表导出'!$H:$H,0))</f>
        <v>0</v>
      </c>
      <c r="G758" s="23" cm="1">
        <f t="array" ref="G758">SUM(IF((LEFT('2-1 采购订单物料明细表报表导出'!$K:$K,7)=G$1)*('2-1 采购订单物料明细表报表导出'!$D:$D=$A758),'2-1 采购订单物料明细表报表导出'!$H:$H,0))</f>
        <v>0</v>
      </c>
      <c r="H758" s="23" cm="1">
        <f t="array" ref="H758">SUM(IF((LEFT('2-1 采购订单物料明细表报表导出'!$K:$K,7)=H$1)*('2-1 采购订单物料明细表报表导出'!$D:$D=$A758),'2-1 采购订单物料明细表报表导出'!$H:$H,0))</f>
        <v>0</v>
      </c>
      <c r="I758" s="23" cm="1">
        <f t="array" ref="I758">SUM(IF((LEFT('2-1 采购订单物料明细表报表导出'!$K:$K,7)=I$1)*('2-1 采购订单物料明细表报表导出'!$D:$D=$A758),'2-1 采购订单物料明细表报表导出'!$H:$H,0))</f>
        <v>0</v>
      </c>
      <c r="J758" s="23" cm="1">
        <f t="array" ref="J758">SUM(IF((LEFT('2-1 采购订单物料明细表报表导出'!$K:$K,7)=J$1)*('2-1 采购订单物料明细表报表导出'!$D:$D=$A758),'2-1 采购订单物料明细表报表导出'!$H:$H,0))</f>
        <v>0</v>
      </c>
      <c r="K758" s="23" cm="1">
        <f t="array" ref="K758">SUM(IF((LEFT('2-1 采购订单物料明细表报表导出'!$K:$K,7)=K$1)*('2-1 采购订单物料明细表报表导出'!$D:$D=$A758),'2-1 采购订单物料明细表报表导出'!$H:$H,0))</f>
        <v>0</v>
      </c>
      <c r="L758" s="23" cm="1">
        <f t="array" ref="L758">SUM(IF((LEFT('2-1 采购订单物料明细表报表导出'!$K:$K,7)=L$1)*('2-1 采购订单物料明细表报表导出'!$D:$D=$A758),'2-1 采购订单物料明细表报表导出'!$H:$H,0))</f>
        <v>0</v>
      </c>
      <c r="M758" s="23" cm="1">
        <f t="array" ref="M758">SUM(IF((LEFT('2-1 采购订单物料明细表报表导出'!$K:$K,7)=M$1)*('2-1 采购订单物料明细表报表导出'!$D:$D=$A758),'2-1 采购订单物料明细表报表导出'!$H:$H,0))</f>
        <v>0</v>
      </c>
      <c r="N758" s="23" cm="1">
        <f t="array" ref="N758">SUM(IF((LEFT('2-1 采购订单物料明细表报表导出'!$K:$K,7)=N$1)*('2-1 采购订单物料明细表报表导出'!$D:$D=$A758),'2-1 采购订单物料明细表报表导出'!$H:$H,0))</f>
        <v>0</v>
      </c>
      <c r="O758" s="23" cm="1">
        <f t="array" ref="O758">SUM(IF((LEFT('2-1 采购订单物料明细表报表导出'!$K:$K,7)=O$1)*('2-1 采购订单物料明细表报表导出'!$D:$D=$A758),'2-1 采购订单物料明细表报表导出'!$H:$H,0))</f>
        <v>0</v>
      </c>
    </row>
    <row r="759" ht="29" spans="1:15">
      <c r="A759" s="20" t="s">
        <v>4067</v>
      </c>
      <c r="B759" s="26" t="s">
        <v>1954</v>
      </c>
      <c r="C759" s="27" t="s">
        <v>1955</v>
      </c>
      <c r="D759" s="23" cm="1">
        <f t="array" ref="D759">SUM(IF((LEFT('2-1 采购订单物料明细表报表导出'!$K:$K,7)=D$1)*('2-1 采购订单物料明细表报表导出'!$D:$D=$A759),'2-1 采购订单物料明细表报表导出'!$H:$H,0))</f>
        <v>0</v>
      </c>
      <c r="E759" s="23" cm="1">
        <f t="array" ref="E759">SUM(IF((LEFT('2-1 采购订单物料明细表报表导出'!$K:$K,7)=E$1)*('2-1 采购订单物料明细表报表导出'!$D:$D=$A759),'2-1 采购订单物料明细表报表导出'!$H:$H,0))</f>
        <v>0</v>
      </c>
      <c r="F759" s="23" cm="1">
        <f t="array" ref="F759">SUM(IF((LEFT('2-1 采购订单物料明细表报表导出'!$K:$K,7)=F$1)*('2-1 采购订单物料明细表报表导出'!$D:$D=$A759),'2-1 采购订单物料明细表报表导出'!$H:$H,0))</f>
        <v>0</v>
      </c>
      <c r="G759" s="23" cm="1">
        <f t="array" ref="G759">SUM(IF((LEFT('2-1 采购订单物料明细表报表导出'!$K:$K,7)=G$1)*('2-1 采购订单物料明细表报表导出'!$D:$D=$A759),'2-1 采购订单物料明细表报表导出'!$H:$H,0))</f>
        <v>0</v>
      </c>
      <c r="H759" s="23" cm="1">
        <f t="array" ref="H759">SUM(IF((LEFT('2-1 采购订单物料明细表报表导出'!$K:$K,7)=H$1)*('2-1 采购订单物料明细表报表导出'!$D:$D=$A759),'2-1 采购订单物料明细表报表导出'!$H:$H,0))</f>
        <v>0</v>
      </c>
      <c r="I759" s="23" cm="1">
        <f t="array" ref="I759">SUM(IF((LEFT('2-1 采购订单物料明细表报表导出'!$K:$K,7)=I$1)*('2-1 采购订单物料明细表报表导出'!$D:$D=$A759),'2-1 采购订单物料明细表报表导出'!$H:$H,0))</f>
        <v>0</v>
      </c>
      <c r="J759" s="23" cm="1">
        <f t="array" ref="J759">SUM(IF((LEFT('2-1 采购订单物料明细表报表导出'!$K:$K,7)=J$1)*('2-1 采购订单物料明细表报表导出'!$D:$D=$A759),'2-1 采购订单物料明细表报表导出'!$H:$H,0))</f>
        <v>0</v>
      </c>
      <c r="K759" s="23" cm="1">
        <f t="array" ref="K759">SUM(IF((LEFT('2-1 采购订单物料明细表报表导出'!$K:$K,7)=K$1)*('2-1 采购订单物料明细表报表导出'!$D:$D=$A759),'2-1 采购订单物料明细表报表导出'!$H:$H,0))</f>
        <v>0</v>
      </c>
      <c r="L759" s="23" cm="1">
        <f t="array" ref="L759">SUM(IF((LEFT('2-1 采购订单物料明细表报表导出'!$K:$K,7)=L$1)*('2-1 采购订单物料明细表报表导出'!$D:$D=$A759),'2-1 采购订单物料明细表报表导出'!$H:$H,0))</f>
        <v>0</v>
      </c>
      <c r="M759" s="23" cm="1">
        <f t="array" ref="M759">SUM(IF((LEFT('2-1 采购订单物料明细表报表导出'!$K:$K,7)=M$1)*('2-1 采购订单物料明细表报表导出'!$D:$D=$A759),'2-1 采购订单物料明细表报表导出'!$H:$H,0))</f>
        <v>0</v>
      </c>
      <c r="N759" s="23" cm="1">
        <f t="array" ref="N759">SUM(IF((LEFT('2-1 采购订单物料明细表报表导出'!$K:$K,7)=N$1)*('2-1 采购订单物料明细表报表导出'!$D:$D=$A759),'2-1 采购订单物料明细表报表导出'!$H:$H,0))</f>
        <v>0</v>
      </c>
      <c r="O759" s="23" cm="1">
        <f t="array" ref="O759">SUM(IF((LEFT('2-1 采购订单物料明细表报表导出'!$K:$K,7)=O$1)*('2-1 采购订单物料明细表报表导出'!$D:$D=$A759),'2-1 采购订单物料明细表报表导出'!$H:$H,0))</f>
        <v>0</v>
      </c>
    </row>
    <row r="760" ht="29" spans="1:15">
      <c r="A760" s="20" t="s">
        <v>4068</v>
      </c>
      <c r="B760" s="26" t="s">
        <v>1954</v>
      </c>
      <c r="C760" s="27" t="s">
        <v>1955</v>
      </c>
      <c r="D760" s="23" cm="1">
        <f t="array" ref="D760">SUM(IF((LEFT('2-1 采购订单物料明细表报表导出'!$K:$K,7)=D$1)*('2-1 采购订单物料明细表报表导出'!$D:$D=$A760),'2-1 采购订单物料明细表报表导出'!$H:$H,0))</f>
        <v>0</v>
      </c>
      <c r="E760" s="23" cm="1">
        <f t="array" ref="E760">SUM(IF((LEFT('2-1 采购订单物料明细表报表导出'!$K:$K,7)=E$1)*('2-1 采购订单物料明细表报表导出'!$D:$D=$A760),'2-1 采购订单物料明细表报表导出'!$H:$H,0))</f>
        <v>0</v>
      </c>
      <c r="F760" s="23" cm="1">
        <f t="array" ref="F760">SUM(IF((LEFT('2-1 采购订单物料明细表报表导出'!$K:$K,7)=F$1)*('2-1 采购订单物料明细表报表导出'!$D:$D=$A760),'2-1 采购订单物料明细表报表导出'!$H:$H,0))</f>
        <v>0</v>
      </c>
      <c r="G760" s="23" cm="1">
        <f t="array" ref="G760">SUM(IF((LEFT('2-1 采购订单物料明细表报表导出'!$K:$K,7)=G$1)*('2-1 采购订单物料明细表报表导出'!$D:$D=$A760),'2-1 采购订单物料明细表报表导出'!$H:$H,0))</f>
        <v>0</v>
      </c>
      <c r="H760" s="23" cm="1">
        <f t="array" ref="H760">SUM(IF((LEFT('2-1 采购订单物料明细表报表导出'!$K:$K,7)=H$1)*('2-1 采购订单物料明细表报表导出'!$D:$D=$A760),'2-1 采购订单物料明细表报表导出'!$H:$H,0))</f>
        <v>0</v>
      </c>
      <c r="I760" s="23" cm="1">
        <f t="array" ref="I760">SUM(IF((LEFT('2-1 采购订单物料明细表报表导出'!$K:$K,7)=I$1)*('2-1 采购订单物料明细表报表导出'!$D:$D=$A760),'2-1 采购订单物料明细表报表导出'!$H:$H,0))</f>
        <v>0</v>
      </c>
      <c r="J760" s="23" cm="1">
        <f t="array" ref="J760">SUM(IF((LEFT('2-1 采购订单物料明细表报表导出'!$K:$K,7)=J$1)*('2-1 采购订单物料明细表报表导出'!$D:$D=$A760),'2-1 采购订单物料明细表报表导出'!$H:$H,0))</f>
        <v>0</v>
      </c>
      <c r="K760" s="23" cm="1">
        <f t="array" ref="K760">SUM(IF((LEFT('2-1 采购订单物料明细表报表导出'!$K:$K,7)=K$1)*('2-1 采购订单物料明细表报表导出'!$D:$D=$A760),'2-1 采购订单物料明细表报表导出'!$H:$H,0))</f>
        <v>0</v>
      </c>
      <c r="L760" s="23" cm="1">
        <f t="array" ref="L760">SUM(IF((LEFT('2-1 采购订单物料明细表报表导出'!$K:$K,7)=L$1)*('2-1 采购订单物料明细表报表导出'!$D:$D=$A760),'2-1 采购订单物料明细表报表导出'!$H:$H,0))</f>
        <v>0</v>
      </c>
      <c r="M760" s="23" cm="1">
        <f t="array" ref="M760">SUM(IF((LEFT('2-1 采购订单物料明细表报表导出'!$K:$K,7)=M$1)*('2-1 采购订单物料明细表报表导出'!$D:$D=$A760),'2-1 采购订单物料明细表报表导出'!$H:$H,0))</f>
        <v>0</v>
      </c>
      <c r="N760" s="23" cm="1">
        <f t="array" ref="N760">SUM(IF((LEFT('2-1 采购订单物料明细表报表导出'!$K:$K,7)=N$1)*('2-1 采购订单物料明细表报表导出'!$D:$D=$A760),'2-1 采购订单物料明细表报表导出'!$H:$H,0))</f>
        <v>0</v>
      </c>
      <c r="O760" s="23" cm="1">
        <f t="array" ref="O760">SUM(IF((LEFT('2-1 采购订单物料明细表报表导出'!$K:$K,7)=O$1)*('2-1 采购订单物料明细表报表导出'!$D:$D=$A760),'2-1 采购订单物料明细表报表导出'!$H:$H,0))</f>
        <v>0</v>
      </c>
    </row>
    <row r="761" ht="29" spans="1:15">
      <c r="A761" s="20" t="s">
        <v>4069</v>
      </c>
      <c r="B761" s="30" t="s">
        <v>1954</v>
      </c>
      <c r="C761" s="31" t="s">
        <v>1955</v>
      </c>
      <c r="D761" s="23" cm="1">
        <f t="array" ref="D761">SUM(IF((LEFT('2-1 采购订单物料明细表报表导出'!$K:$K,7)=D$1)*('2-1 采购订单物料明细表报表导出'!$D:$D=$A761),'2-1 采购订单物料明细表报表导出'!$H:$H,0))</f>
        <v>0</v>
      </c>
      <c r="E761" s="23" cm="1">
        <f t="array" ref="E761">SUM(IF((LEFT('2-1 采购订单物料明细表报表导出'!$K:$K,7)=E$1)*('2-1 采购订单物料明细表报表导出'!$D:$D=$A761),'2-1 采购订单物料明细表报表导出'!$H:$H,0))</f>
        <v>0</v>
      </c>
      <c r="F761" s="23" cm="1">
        <f t="array" ref="F761">SUM(IF((LEFT('2-1 采购订单物料明细表报表导出'!$K:$K,7)=F$1)*('2-1 采购订单物料明细表报表导出'!$D:$D=$A761),'2-1 采购订单物料明细表报表导出'!$H:$H,0))</f>
        <v>0</v>
      </c>
      <c r="G761" s="23" cm="1">
        <f t="array" ref="G761">SUM(IF((LEFT('2-1 采购订单物料明细表报表导出'!$K:$K,7)=G$1)*('2-1 采购订单物料明细表报表导出'!$D:$D=$A761),'2-1 采购订单物料明细表报表导出'!$H:$H,0))</f>
        <v>0</v>
      </c>
      <c r="H761" s="23" cm="1">
        <f t="array" ref="H761">SUM(IF((LEFT('2-1 采购订单物料明细表报表导出'!$K:$K,7)=H$1)*('2-1 采购订单物料明细表报表导出'!$D:$D=$A761),'2-1 采购订单物料明细表报表导出'!$H:$H,0))</f>
        <v>0</v>
      </c>
      <c r="I761" s="23" cm="1">
        <f t="array" ref="I761">SUM(IF((LEFT('2-1 采购订单物料明细表报表导出'!$K:$K,7)=I$1)*('2-1 采购订单物料明细表报表导出'!$D:$D=$A761),'2-1 采购订单物料明细表报表导出'!$H:$H,0))</f>
        <v>0</v>
      </c>
      <c r="J761" s="23" cm="1">
        <f t="array" ref="J761">SUM(IF((LEFT('2-1 采购订单物料明细表报表导出'!$K:$K,7)=J$1)*('2-1 采购订单物料明细表报表导出'!$D:$D=$A761),'2-1 采购订单物料明细表报表导出'!$H:$H,0))</f>
        <v>0</v>
      </c>
      <c r="K761" s="23" cm="1">
        <f t="array" ref="K761">SUM(IF((LEFT('2-1 采购订单物料明细表报表导出'!$K:$K,7)=K$1)*('2-1 采购订单物料明细表报表导出'!$D:$D=$A761),'2-1 采购订单物料明细表报表导出'!$H:$H,0))</f>
        <v>0</v>
      </c>
      <c r="L761" s="23" cm="1">
        <f t="array" ref="L761">SUM(IF((LEFT('2-1 采购订单物料明细表报表导出'!$K:$K,7)=L$1)*('2-1 采购订单物料明细表报表导出'!$D:$D=$A761),'2-1 采购订单物料明细表报表导出'!$H:$H,0))</f>
        <v>0</v>
      </c>
      <c r="M761" s="23" cm="1">
        <f t="array" ref="M761">SUM(IF((LEFT('2-1 采购订单物料明细表报表导出'!$K:$K,7)=M$1)*('2-1 采购订单物料明细表报表导出'!$D:$D=$A761),'2-1 采购订单物料明细表报表导出'!$H:$H,0))</f>
        <v>0</v>
      </c>
      <c r="N761" s="23" cm="1">
        <f t="array" ref="N761">SUM(IF((LEFT('2-1 采购订单物料明细表报表导出'!$K:$K,7)=N$1)*('2-1 采购订单物料明细表报表导出'!$D:$D=$A761),'2-1 采购订单物料明细表报表导出'!$H:$H,0))</f>
        <v>0</v>
      </c>
      <c r="O761" s="23" cm="1">
        <f t="array" ref="O761">SUM(IF((LEFT('2-1 采购订单物料明细表报表导出'!$K:$K,7)=O$1)*('2-1 采购订单物料明细表报表导出'!$D:$D=$A761),'2-1 采购订单物料明细表报表导出'!$H:$H,0))</f>
        <v>0</v>
      </c>
    </row>
    <row r="762" ht="29" spans="1:15">
      <c r="A762" s="20" t="s">
        <v>4070</v>
      </c>
      <c r="B762" s="30" t="s">
        <v>1954</v>
      </c>
      <c r="C762" s="31" t="s">
        <v>1955</v>
      </c>
      <c r="D762" s="23" cm="1">
        <f t="array" ref="D762">SUM(IF((LEFT('2-1 采购订单物料明细表报表导出'!$K:$K,7)=D$1)*('2-1 采购订单物料明细表报表导出'!$D:$D=$A762),'2-1 采购订单物料明细表报表导出'!$H:$H,0))</f>
        <v>0</v>
      </c>
      <c r="E762" s="23" cm="1">
        <f t="array" ref="E762">SUM(IF((LEFT('2-1 采购订单物料明细表报表导出'!$K:$K,7)=E$1)*('2-1 采购订单物料明细表报表导出'!$D:$D=$A762),'2-1 采购订单物料明细表报表导出'!$H:$H,0))</f>
        <v>0</v>
      </c>
      <c r="F762" s="23" cm="1">
        <f t="array" ref="F762">SUM(IF((LEFT('2-1 采购订单物料明细表报表导出'!$K:$K,7)=F$1)*('2-1 采购订单物料明细表报表导出'!$D:$D=$A762),'2-1 采购订单物料明细表报表导出'!$H:$H,0))</f>
        <v>0</v>
      </c>
      <c r="G762" s="23" cm="1">
        <f t="array" ref="G762">SUM(IF((LEFT('2-1 采购订单物料明细表报表导出'!$K:$K,7)=G$1)*('2-1 采购订单物料明细表报表导出'!$D:$D=$A762),'2-1 采购订单物料明细表报表导出'!$H:$H,0))</f>
        <v>0</v>
      </c>
      <c r="H762" s="23" cm="1">
        <f t="array" ref="H762">SUM(IF((LEFT('2-1 采购订单物料明细表报表导出'!$K:$K,7)=H$1)*('2-1 采购订单物料明细表报表导出'!$D:$D=$A762),'2-1 采购订单物料明细表报表导出'!$H:$H,0))</f>
        <v>0</v>
      </c>
      <c r="I762" s="23" cm="1">
        <f t="array" ref="I762">SUM(IF((LEFT('2-1 采购订单物料明细表报表导出'!$K:$K,7)=I$1)*('2-1 采购订单物料明细表报表导出'!$D:$D=$A762),'2-1 采购订单物料明细表报表导出'!$H:$H,0))</f>
        <v>0</v>
      </c>
      <c r="J762" s="23" cm="1">
        <f t="array" ref="J762">SUM(IF((LEFT('2-1 采购订单物料明细表报表导出'!$K:$K,7)=J$1)*('2-1 采购订单物料明细表报表导出'!$D:$D=$A762),'2-1 采购订单物料明细表报表导出'!$H:$H,0))</f>
        <v>0</v>
      </c>
      <c r="K762" s="23" cm="1">
        <f t="array" ref="K762">SUM(IF((LEFT('2-1 采购订单物料明细表报表导出'!$K:$K,7)=K$1)*('2-1 采购订单物料明细表报表导出'!$D:$D=$A762),'2-1 采购订单物料明细表报表导出'!$H:$H,0))</f>
        <v>0</v>
      </c>
      <c r="L762" s="23" cm="1">
        <f t="array" ref="L762">SUM(IF((LEFT('2-1 采购订单物料明细表报表导出'!$K:$K,7)=L$1)*('2-1 采购订单物料明细表报表导出'!$D:$D=$A762),'2-1 采购订单物料明细表报表导出'!$H:$H,0))</f>
        <v>0</v>
      </c>
      <c r="M762" s="23" cm="1">
        <f t="array" ref="M762">SUM(IF((LEFT('2-1 采购订单物料明细表报表导出'!$K:$K,7)=M$1)*('2-1 采购订单物料明细表报表导出'!$D:$D=$A762),'2-1 采购订单物料明细表报表导出'!$H:$H,0))</f>
        <v>0</v>
      </c>
      <c r="N762" s="23" cm="1">
        <f t="array" ref="N762">SUM(IF((LEFT('2-1 采购订单物料明细表报表导出'!$K:$K,7)=N$1)*('2-1 采购订单物料明细表报表导出'!$D:$D=$A762),'2-1 采购订单物料明细表报表导出'!$H:$H,0))</f>
        <v>0</v>
      </c>
      <c r="O762" s="23" cm="1">
        <f t="array" ref="O762">SUM(IF((LEFT('2-1 采购订单物料明细表报表导出'!$K:$K,7)=O$1)*('2-1 采购订单物料明细表报表导出'!$D:$D=$A762),'2-1 采购订单物料明细表报表导出'!$H:$H,0))</f>
        <v>0</v>
      </c>
    </row>
    <row r="763" ht="29" spans="1:15">
      <c r="A763" s="20" t="s">
        <v>4071</v>
      </c>
      <c r="B763" s="30" t="s">
        <v>1954</v>
      </c>
      <c r="C763" s="31" t="s">
        <v>1955</v>
      </c>
      <c r="D763" s="23" cm="1">
        <f t="array" ref="D763">SUM(IF((LEFT('2-1 采购订单物料明细表报表导出'!$K:$K,7)=D$1)*('2-1 采购订单物料明细表报表导出'!$D:$D=$A763),'2-1 采购订单物料明细表报表导出'!$H:$H,0))</f>
        <v>0</v>
      </c>
      <c r="E763" s="23" cm="1">
        <f t="array" ref="E763">SUM(IF((LEFT('2-1 采购订单物料明细表报表导出'!$K:$K,7)=E$1)*('2-1 采购订单物料明细表报表导出'!$D:$D=$A763),'2-1 采购订单物料明细表报表导出'!$H:$H,0))</f>
        <v>0</v>
      </c>
      <c r="F763" s="23" cm="1">
        <f t="array" ref="F763">SUM(IF((LEFT('2-1 采购订单物料明细表报表导出'!$K:$K,7)=F$1)*('2-1 采购订单物料明细表报表导出'!$D:$D=$A763),'2-1 采购订单物料明细表报表导出'!$H:$H,0))</f>
        <v>0</v>
      </c>
      <c r="G763" s="23" cm="1">
        <f t="array" ref="G763">SUM(IF((LEFT('2-1 采购订单物料明细表报表导出'!$K:$K,7)=G$1)*('2-1 采购订单物料明细表报表导出'!$D:$D=$A763),'2-1 采购订单物料明细表报表导出'!$H:$H,0))</f>
        <v>0</v>
      </c>
      <c r="H763" s="23" cm="1">
        <f t="array" ref="H763">SUM(IF((LEFT('2-1 采购订单物料明细表报表导出'!$K:$K,7)=H$1)*('2-1 采购订单物料明细表报表导出'!$D:$D=$A763),'2-1 采购订单物料明细表报表导出'!$H:$H,0))</f>
        <v>0</v>
      </c>
      <c r="I763" s="23" cm="1">
        <f t="array" ref="I763">SUM(IF((LEFT('2-1 采购订单物料明细表报表导出'!$K:$K,7)=I$1)*('2-1 采购订单物料明细表报表导出'!$D:$D=$A763),'2-1 采购订单物料明细表报表导出'!$H:$H,0))</f>
        <v>0</v>
      </c>
      <c r="J763" s="23" cm="1">
        <f t="array" ref="J763">SUM(IF((LEFT('2-1 采购订单物料明细表报表导出'!$K:$K,7)=J$1)*('2-1 采购订单物料明细表报表导出'!$D:$D=$A763),'2-1 采购订单物料明细表报表导出'!$H:$H,0))</f>
        <v>0</v>
      </c>
      <c r="K763" s="23" cm="1">
        <f t="array" ref="K763">SUM(IF((LEFT('2-1 采购订单物料明细表报表导出'!$K:$K,7)=K$1)*('2-1 采购订单物料明细表报表导出'!$D:$D=$A763),'2-1 采购订单物料明细表报表导出'!$H:$H,0))</f>
        <v>0</v>
      </c>
      <c r="L763" s="23" cm="1">
        <f t="array" ref="L763">SUM(IF((LEFT('2-1 采购订单物料明细表报表导出'!$K:$K,7)=L$1)*('2-1 采购订单物料明细表报表导出'!$D:$D=$A763),'2-1 采购订单物料明细表报表导出'!$H:$H,0))</f>
        <v>0</v>
      </c>
      <c r="M763" s="23" cm="1">
        <f t="array" ref="M763">SUM(IF((LEFT('2-1 采购订单物料明细表报表导出'!$K:$K,7)=M$1)*('2-1 采购订单物料明细表报表导出'!$D:$D=$A763),'2-1 采购订单物料明细表报表导出'!$H:$H,0))</f>
        <v>0</v>
      </c>
      <c r="N763" s="23" cm="1">
        <f t="array" ref="N763">SUM(IF((LEFT('2-1 采购订单物料明细表报表导出'!$K:$K,7)=N$1)*('2-1 采购订单物料明细表报表导出'!$D:$D=$A763),'2-1 采购订单物料明细表报表导出'!$H:$H,0))</f>
        <v>0</v>
      </c>
      <c r="O763" s="23" cm="1">
        <f t="array" ref="O763">SUM(IF((LEFT('2-1 采购订单物料明细表报表导出'!$K:$K,7)=O$1)*('2-1 采购订单物料明细表报表导出'!$D:$D=$A763),'2-1 采购订单物料明细表报表导出'!$H:$H,0))</f>
        <v>0</v>
      </c>
    </row>
    <row r="764" ht="29" spans="1:15">
      <c r="A764" s="32" t="s">
        <v>4072</v>
      </c>
      <c r="B764" s="30" t="s">
        <v>1954</v>
      </c>
      <c r="C764" s="31" t="s">
        <v>1955</v>
      </c>
      <c r="D764" s="23" cm="1">
        <f t="array" ref="D764">SUM(IF((LEFT('2-1 采购订单物料明细表报表导出'!$K:$K,7)=D$1)*('2-1 采购订单物料明细表报表导出'!$D:$D=$A764),'2-1 采购订单物料明细表报表导出'!$H:$H,0))</f>
        <v>0</v>
      </c>
      <c r="E764" s="23" cm="1">
        <f t="array" ref="E764">SUM(IF((LEFT('2-1 采购订单物料明细表报表导出'!$K:$K,7)=E$1)*('2-1 采购订单物料明细表报表导出'!$D:$D=$A764),'2-1 采购订单物料明细表报表导出'!$H:$H,0))</f>
        <v>0</v>
      </c>
      <c r="F764" s="23" cm="1">
        <f t="array" ref="F764">SUM(IF((LEFT('2-1 采购订单物料明细表报表导出'!$K:$K,7)=F$1)*('2-1 采购订单物料明细表报表导出'!$D:$D=$A764),'2-1 采购订单物料明细表报表导出'!$H:$H,0))</f>
        <v>0</v>
      </c>
      <c r="G764" s="23" cm="1">
        <f t="array" ref="G764">SUM(IF((LEFT('2-1 采购订单物料明细表报表导出'!$K:$K,7)=G$1)*('2-1 采购订单物料明细表报表导出'!$D:$D=$A764),'2-1 采购订单物料明细表报表导出'!$H:$H,0))</f>
        <v>0</v>
      </c>
      <c r="H764" s="23" cm="1">
        <f t="array" ref="H764">SUM(IF((LEFT('2-1 采购订单物料明细表报表导出'!$K:$K,7)=H$1)*('2-1 采购订单物料明细表报表导出'!$D:$D=$A764),'2-1 采购订单物料明细表报表导出'!$H:$H,0))</f>
        <v>0</v>
      </c>
      <c r="I764" s="23" cm="1">
        <f t="array" ref="I764">SUM(IF((LEFT('2-1 采购订单物料明细表报表导出'!$K:$K,7)=I$1)*('2-1 采购订单物料明细表报表导出'!$D:$D=$A764),'2-1 采购订单物料明细表报表导出'!$H:$H,0))</f>
        <v>0</v>
      </c>
      <c r="J764" s="23" cm="1">
        <f t="array" ref="J764">SUM(IF((LEFT('2-1 采购订单物料明细表报表导出'!$K:$K,7)=J$1)*('2-1 采购订单物料明细表报表导出'!$D:$D=$A764),'2-1 采购订单物料明细表报表导出'!$H:$H,0))</f>
        <v>0</v>
      </c>
      <c r="K764" s="23" cm="1">
        <f t="array" ref="K764">SUM(IF((LEFT('2-1 采购订单物料明细表报表导出'!$K:$K,7)=K$1)*('2-1 采购订单物料明细表报表导出'!$D:$D=$A764),'2-1 采购订单物料明细表报表导出'!$H:$H,0))</f>
        <v>0</v>
      </c>
      <c r="L764" s="23" cm="1">
        <f t="array" ref="L764">SUM(IF((LEFT('2-1 采购订单物料明细表报表导出'!$K:$K,7)=L$1)*('2-1 采购订单物料明细表报表导出'!$D:$D=$A764),'2-1 采购订单物料明细表报表导出'!$H:$H,0))</f>
        <v>0</v>
      </c>
      <c r="M764" s="23" cm="1">
        <f t="array" ref="M764">SUM(IF((LEFT('2-1 采购订单物料明细表报表导出'!$K:$K,7)=M$1)*('2-1 采购订单物料明细表报表导出'!$D:$D=$A764),'2-1 采购订单物料明细表报表导出'!$H:$H,0))</f>
        <v>0</v>
      </c>
      <c r="N764" s="23" cm="1">
        <f t="array" ref="N764">SUM(IF((LEFT('2-1 采购订单物料明细表报表导出'!$K:$K,7)=N$1)*('2-1 采购订单物料明细表报表导出'!$D:$D=$A764),'2-1 采购订单物料明细表报表导出'!$H:$H,0))</f>
        <v>0</v>
      </c>
      <c r="O764" s="23" cm="1">
        <f t="array" ref="O764">SUM(IF((LEFT('2-1 采购订单物料明细表报表导出'!$K:$K,7)=O$1)*('2-1 采购订单物料明细表报表导出'!$D:$D=$A764),'2-1 采购订单物料明细表报表导出'!$H:$H,0))</f>
        <v>0</v>
      </c>
    </row>
    <row r="765" ht="29" spans="1:15">
      <c r="A765" s="32" t="s">
        <v>4073</v>
      </c>
      <c r="B765" s="30" t="s">
        <v>1980</v>
      </c>
      <c r="C765" s="31" t="s">
        <v>1981</v>
      </c>
      <c r="D765" s="23" cm="1">
        <f t="array" ref="D765">SUM(IF((LEFT('2-1 采购订单物料明细表报表导出'!$K:$K,7)=D$1)*('2-1 采购订单物料明细表报表导出'!$D:$D=$A765),'2-1 采购订单物料明细表报表导出'!$H:$H,0))</f>
        <v>0</v>
      </c>
      <c r="E765" s="23" cm="1">
        <f t="array" ref="E765">SUM(IF((LEFT('2-1 采购订单物料明细表报表导出'!$K:$K,7)=E$1)*('2-1 采购订单物料明细表报表导出'!$D:$D=$A765),'2-1 采购订单物料明细表报表导出'!$H:$H,0))</f>
        <v>0</v>
      </c>
      <c r="F765" s="23" cm="1">
        <f t="array" ref="F765">SUM(IF((LEFT('2-1 采购订单物料明细表报表导出'!$K:$K,7)=F$1)*('2-1 采购订单物料明细表报表导出'!$D:$D=$A765),'2-1 采购订单物料明细表报表导出'!$H:$H,0))</f>
        <v>0</v>
      </c>
      <c r="G765" s="23" cm="1">
        <f t="array" ref="G765">SUM(IF((LEFT('2-1 采购订单物料明细表报表导出'!$K:$K,7)=G$1)*('2-1 采购订单物料明细表报表导出'!$D:$D=$A765),'2-1 采购订单物料明细表报表导出'!$H:$H,0))</f>
        <v>0</v>
      </c>
      <c r="H765" s="23" cm="1">
        <f t="array" ref="H765">SUM(IF((LEFT('2-1 采购订单物料明细表报表导出'!$K:$K,7)=H$1)*('2-1 采购订单物料明细表报表导出'!$D:$D=$A765),'2-1 采购订单物料明细表报表导出'!$H:$H,0))</f>
        <v>0</v>
      </c>
      <c r="I765" s="23" cm="1">
        <f t="array" ref="I765">SUM(IF((LEFT('2-1 采购订单物料明细表报表导出'!$K:$K,7)=I$1)*('2-1 采购订单物料明细表报表导出'!$D:$D=$A765),'2-1 采购订单物料明细表报表导出'!$H:$H,0))</f>
        <v>0</v>
      </c>
      <c r="J765" s="23" cm="1">
        <f t="array" ref="J765">SUM(IF((LEFT('2-1 采购订单物料明细表报表导出'!$K:$K,7)=J$1)*('2-1 采购订单物料明细表报表导出'!$D:$D=$A765),'2-1 采购订单物料明细表报表导出'!$H:$H,0))</f>
        <v>0</v>
      </c>
      <c r="K765" s="23" cm="1">
        <f t="array" ref="K765">SUM(IF((LEFT('2-1 采购订单物料明细表报表导出'!$K:$K,7)=K$1)*('2-1 采购订单物料明细表报表导出'!$D:$D=$A765),'2-1 采购订单物料明细表报表导出'!$H:$H,0))</f>
        <v>0</v>
      </c>
      <c r="L765" s="23" cm="1">
        <f t="array" ref="L765">SUM(IF((LEFT('2-1 采购订单物料明细表报表导出'!$K:$K,7)=L$1)*('2-1 采购订单物料明细表报表导出'!$D:$D=$A765),'2-1 采购订单物料明细表报表导出'!$H:$H,0))</f>
        <v>0</v>
      </c>
      <c r="M765" s="23" cm="1">
        <f t="array" ref="M765">SUM(IF((LEFT('2-1 采购订单物料明细表报表导出'!$K:$K,7)=M$1)*('2-1 采购订单物料明细表报表导出'!$D:$D=$A765),'2-1 采购订单物料明细表报表导出'!$H:$H,0))</f>
        <v>0</v>
      </c>
      <c r="N765" s="23" cm="1">
        <f t="array" ref="N765">SUM(IF((LEFT('2-1 采购订单物料明细表报表导出'!$K:$K,7)=N$1)*('2-1 采购订单物料明细表报表导出'!$D:$D=$A765),'2-1 采购订单物料明细表报表导出'!$H:$H,0))</f>
        <v>0</v>
      </c>
      <c r="O765" s="23" cm="1">
        <f t="array" ref="O765">SUM(IF((LEFT('2-1 采购订单物料明细表报表导出'!$K:$K,7)=O$1)*('2-1 采购订单物料明细表报表导出'!$D:$D=$A765),'2-1 采购订单物料明细表报表导出'!$H:$H,0))</f>
        <v>0</v>
      </c>
    </row>
    <row r="766" ht="29" spans="1:15">
      <c r="A766" s="32" t="s">
        <v>4074</v>
      </c>
      <c r="B766" s="30" t="s">
        <v>1980</v>
      </c>
      <c r="C766" s="31" t="s">
        <v>1981</v>
      </c>
      <c r="D766" s="23" cm="1">
        <f t="array" ref="D766">SUM(IF((LEFT('2-1 采购订单物料明细表报表导出'!$K:$K,7)=D$1)*('2-1 采购订单物料明细表报表导出'!$D:$D=$A766),'2-1 采购订单物料明细表报表导出'!$H:$H,0))</f>
        <v>0</v>
      </c>
      <c r="E766" s="23" cm="1">
        <f t="array" ref="E766">SUM(IF((LEFT('2-1 采购订单物料明细表报表导出'!$K:$K,7)=E$1)*('2-1 采购订单物料明细表报表导出'!$D:$D=$A766),'2-1 采购订单物料明细表报表导出'!$H:$H,0))</f>
        <v>0</v>
      </c>
      <c r="F766" s="23" cm="1">
        <f t="array" ref="F766">SUM(IF((LEFT('2-1 采购订单物料明细表报表导出'!$K:$K,7)=F$1)*('2-1 采购订单物料明细表报表导出'!$D:$D=$A766),'2-1 采购订单物料明细表报表导出'!$H:$H,0))</f>
        <v>0</v>
      </c>
      <c r="G766" s="23" cm="1">
        <f t="array" ref="G766">SUM(IF((LEFT('2-1 采购订单物料明细表报表导出'!$K:$K,7)=G$1)*('2-1 采购订单物料明细表报表导出'!$D:$D=$A766),'2-1 采购订单物料明细表报表导出'!$H:$H,0))</f>
        <v>0</v>
      </c>
      <c r="H766" s="23" cm="1">
        <f t="array" ref="H766">SUM(IF((LEFT('2-1 采购订单物料明细表报表导出'!$K:$K,7)=H$1)*('2-1 采购订单物料明细表报表导出'!$D:$D=$A766),'2-1 采购订单物料明细表报表导出'!$H:$H,0))</f>
        <v>0</v>
      </c>
      <c r="I766" s="23" cm="1">
        <f t="array" ref="I766">SUM(IF((LEFT('2-1 采购订单物料明细表报表导出'!$K:$K,7)=I$1)*('2-1 采购订单物料明细表报表导出'!$D:$D=$A766),'2-1 采购订单物料明细表报表导出'!$H:$H,0))</f>
        <v>0</v>
      </c>
      <c r="J766" s="23" cm="1">
        <f t="array" ref="J766">SUM(IF((LEFT('2-1 采购订单物料明细表报表导出'!$K:$K,7)=J$1)*('2-1 采购订单物料明细表报表导出'!$D:$D=$A766),'2-1 采购订单物料明细表报表导出'!$H:$H,0))</f>
        <v>0</v>
      </c>
      <c r="K766" s="23" cm="1">
        <f t="array" ref="K766">SUM(IF((LEFT('2-1 采购订单物料明细表报表导出'!$K:$K,7)=K$1)*('2-1 采购订单物料明细表报表导出'!$D:$D=$A766),'2-1 采购订单物料明细表报表导出'!$H:$H,0))</f>
        <v>0</v>
      </c>
      <c r="L766" s="23" cm="1">
        <f t="array" ref="L766">SUM(IF((LEFT('2-1 采购订单物料明细表报表导出'!$K:$K,7)=L$1)*('2-1 采购订单物料明细表报表导出'!$D:$D=$A766),'2-1 采购订单物料明细表报表导出'!$H:$H,0))</f>
        <v>0</v>
      </c>
      <c r="M766" s="23" cm="1">
        <f t="array" ref="M766">SUM(IF((LEFT('2-1 采购订单物料明细表报表导出'!$K:$K,7)=M$1)*('2-1 采购订单物料明细表报表导出'!$D:$D=$A766),'2-1 采购订单物料明细表报表导出'!$H:$H,0))</f>
        <v>0</v>
      </c>
      <c r="N766" s="23" cm="1">
        <f t="array" ref="N766">SUM(IF((LEFT('2-1 采购订单物料明细表报表导出'!$K:$K,7)=N$1)*('2-1 采购订单物料明细表报表导出'!$D:$D=$A766),'2-1 采购订单物料明细表报表导出'!$H:$H,0))</f>
        <v>0</v>
      </c>
      <c r="O766" s="23" cm="1">
        <f t="array" ref="O766">SUM(IF((LEFT('2-1 采购订单物料明细表报表导出'!$K:$K,7)=O$1)*('2-1 采购订单物料明细表报表导出'!$D:$D=$A766),'2-1 采购订单物料明细表报表导出'!$H:$H,0))</f>
        <v>0</v>
      </c>
    </row>
    <row r="767" ht="29" spans="1:15">
      <c r="A767" s="32" t="s">
        <v>4075</v>
      </c>
      <c r="B767" s="30" t="s">
        <v>1980</v>
      </c>
      <c r="C767" s="31" t="s">
        <v>1981</v>
      </c>
      <c r="D767" s="23" cm="1">
        <f t="array" ref="D767">SUM(IF((LEFT('2-1 采购订单物料明细表报表导出'!$K:$K,7)=D$1)*('2-1 采购订单物料明细表报表导出'!$D:$D=$A767),'2-1 采购订单物料明细表报表导出'!$H:$H,0))</f>
        <v>0</v>
      </c>
      <c r="E767" s="23" cm="1">
        <f t="array" ref="E767">SUM(IF((LEFT('2-1 采购订单物料明细表报表导出'!$K:$K,7)=E$1)*('2-1 采购订单物料明细表报表导出'!$D:$D=$A767),'2-1 采购订单物料明细表报表导出'!$H:$H,0))</f>
        <v>0</v>
      </c>
      <c r="F767" s="23" cm="1">
        <f t="array" ref="F767">SUM(IF((LEFT('2-1 采购订单物料明细表报表导出'!$K:$K,7)=F$1)*('2-1 采购订单物料明细表报表导出'!$D:$D=$A767),'2-1 采购订单物料明细表报表导出'!$H:$H,0))</f>
        <v>0</v>
      </c>
      <c r="G767" s="23" cm="1">
        <f t="array" ref="G767">SUM(IF((LEFT('2-1 采购订单物料明细表报表导出'!$K:$K,7)=G$1)*('2-1 采购订单物料明细表报表导出'!$D:$D=$A767),'2-1 采购订单物料明细表报表导出'!$H:$H,0))</f>
        <v>0</v>
      </c>
      <c r="H767" s="23" cm="1">
        <f t="array" ref="H767">SUM(IF((LEFT('2-1 采购订单物料明细表报表导出'!$K:$K,7)=H$1)*('2-1 采购订单物料明细表报表导出'!$D:$D=$A767),'2-1 采购订单物料明细表报表导出'!$H:$H,0))</f>
        <v>0</v>
      </c>
      <c r="I767" s="23" cm="1">
        <f t="array" ref="I767">SUM(IF((LEFT('2-1 采购订单物料明细表报表导出'!$K:$K,7)=I$1)*('2-1 采购订单物料明细表报表导出'!$D:$D=$A767),'2-1 采购订单物料明细表报表导出'!$H:$H,0))</f>
        <v>0</v>
      </c>
      <c r="J767" s="23" cm="1">
        <f t="array" ref="J767">SUM(IF((LEFT('2-1 采购订单物料明细表报表导出'!$K:$K,7)=J$1)*('2-1 采购订单物料明细表报表导出'!$D:$D=$A767),'2-1 采购订单物料明细表报表导出'!$H:$H,0))</f>
        <v>0</v>
      </c>
      <c r="K767" s="23" cm="1">
        <f t="array" ref="K767">SUM(IF((LEFT('2-1 采购订单物料明细表报表导出'!$K:$K,7)=K$1)*('2-1 采购订单物料明细表报表导出'!$D:$D=$A767),'2-1 采购订单物料明细表报表导出'!$H:$H,0))</f>
        <v>0</v>
      </c>
      <c r="L767" s="23" cm="1">
        <f t="array" ref="L767">SUM(IF((LEFT('2-1 采购订单物料明细表报表导出'!$K:$K,7)=L$1)*('2-1 采购订单物料明细表报表导出'!$D:$D=$A767),'2-1 采购订单物料明细表报表导出'!$H:$H,0))</f>
        <v>0</v>
      </c>
      <c r="M767" s="23" cm="1">
        <f t="array" ref="M767">SUM(IF((LEFT('2-1 采购订单物料明细表报表导出'!$K:$K,7)=M$1)*('2-1 采购订单物料明细表报表导出'!$D:$D=$A767),'2-1 采购订单物料明细表报表导出'!$H:$H,0))</f>
        <v>0</v>
      </c>
      <c r="N767" s="23" cm="1">
        <f t="array" ref="N767">SUM(IF((LEFT('2-1 采购订单物料明细表报表导出'!$K:$K,7)=N$1)*('2-1 采购订单物料明细表报表导出'!$D:$D=$A767),'2-1 采购订单物料明细表报表导出'!$H:$H,0))</f>
        <v>0</v>
      </c>
      <c r="O767" s="23" cm="1">
        <f t="array" ref="O767">SUM(IF((LEFT('2-1 采购订单物料明细表报表导出'!$K:$K,7)=O$1)*('2-1 采购订单物料明细表报表导出'!$D:$D=$A767),'2-1 采购订单物料明细表报表导出'!$H:$H,0))</f>
        <v>0</v>
      </c>
    </row>
    <row r="768" ht="29" spans="1:15">
      <c r="A768" s="32" t="s">
        <v>4076</v>
      </c>
      <c r="B768" s="30" t="s">
        <v>1980</v>
      </c>
      <c r="C768" s="31" t="s">
        <v>1981</v>
      </c>
      <c r="D768" s="23" cm="1">
        <f t="array" ref="D768">SUM(IF((LEFT('2-1 采购订单物料明细表报表导出'!$K:$K,7)=D$1)*('2-1 采购订单物料明细表报表导出'!$D:$D=$A768),'2-1 采购订单物料明细表报表导出'!$H:$H,0))</f>
        <v>0</v>
      </c>
      <c r="E768" s="23" cm="1">
        <f t="array" ref="E768">SUM(IF((LEFT('2-1 采购订单物料明细表报表导出'!$K:$K,7)=E$1)*('2-1 采购订单物料明细表报表导出'!$D:$D=$A768),'2-1 采购订单物料明细表报表导出'!$H:$H,0))</f>
        <v>0</v>
      </c>
      <c r="F768" s="23" cm="1">
        <f t="array" ref="F768">SUM(IF((LEFT('2-1 采购订单物料明细表报表导出'!$K:$K,7)=F$1)*('2-1 采购订单物料明细表报表导出'!$D:$D=$A768),'2-1 采购订单物料明细表报表导出'!$H:$H,0))</f>
        <v>0</v>
      </c>
      <c r="G768" s="23" cm="1">
        <f t="array" ref="G768">SUM(IF((LEFT('2-1 采购订单物料明细表报表导出'!$K:$K,7)=G$1)*('2-1 采购订单物料明细表报表导出'!$D:$D=$A768),'2-1 采购订单物料明细表报表导出'!$H:$H,0))</f>
        <v>0</v>
      </c>
      <c r="H768" s="23" cm="1">
        <f t="array" ref="H768">SUM(IF((LEFT('2-1 采购订单物料明细表报表导出'!$K:$K,7)=H$1)*('2-1 采购订单物料明细表报表导出'!$D:$D=$A768),'2-1 采购订单物料明细表报表导出'!$H:$H,0))</f>
        <v>0</v>
      </c>
      <c r="I768" s="23" cm="1">
        <f t="array" ref="I768">SUM(IF((LEFT('2-1 采购订单物料明细表报表导出'!$K:$K,7)=I$1)*('2-1 采购订单物料明细表报表导出'!$D:$D=$A768),'2-1 采购订单物料明细表报表导出'!$H:$H,0))</f>
        <v>0</v>
      </c>
      <c r="J768" s="23" cm="1">
        <f t="array" ref="J768">SUM(IF((LEFT('2-1 采购订单物料明细表报表导出'!$K:$K,7)=J$1)*('2-1 采购订单物料明细表报表导出'!$D:$D=$A768),'2-1 采购订单物料明细表报表导出'!$H:$H,0))</f>
        <v>0</v>
      </c>
      <c r="K768" s="23" cm="1">
        <f t="array" ref="K768">SUM(IF((LEFT('2-1 采购订单物料明细表报表导出'!$K:$K,7)=K$1)*('2-1 采购订单物料明细表报表导出'!$D:$D=$A768),'2-1 采购订单物料明细表报表导出'!$H:$H,0))</f>
        <v>0</v>
      </c>
      <c r="L768" s="23" cm="1">
        <f t="array" ref="L768">SUM(IF((LEFT('2-1 采购订单物料明细表报表导出'!$K:$K,7)=L$1)*('2-1 采购订单物料明细表报表导出'!$D:$D=$A768),'2-1 采购订单物料明细表报表导出'!$H:$H,0))</f>
        <v>0</v>
      </c>
      <c r="M768" s="23" cm="1">
        <f t="array" ref="M768">SUM(IF((LEFT('2-1 采购订单物料明细表报表导出'!$K:$K,7)=M$1)*('2-1 采购订单物料明细表报表导出'!$D:$D=$A768),'2-1 采购订单物料明细表报表导出'!$H:$H,0))</f>
        <v>0</v>
      </c>
      <c r="N768" s="23" cm="1">
        <f t="array" ref="N768">SUM(IF((LEFT('2-1 采购订单物料明细表报表导出'!$K:$K,7)=N$1)*('2-1 采购订单物料明细表报表导出'!$D:$D=$A768),'2-1 采购订单物料明细表报表导出'!$H:$H,0))</f>
        <v>0</v>
      </c>
      <c r="O768" s="23" cm="1">
        <f t="array" ref="O768">SUM(IF((LEFT('2-1 采购订单物料明细表报表导出'!$K:$K,7)=O$1)*('2-1 采购订单物料明细表报表导出'!$D:$D=$A768),'2-1 采购订单物料明细表报表导出'!$H:$H,0))</f>
        <v>0</v>
      </c>
    </row>
    <row r="769" ht="29" spans="1:15">
      <c r="A769" s="32" t="s">
        <v>4077</v>
      </c>
      <c r="B769" s="30" t="s">
        <v>1980</v>
      </c>
      <c r="C769" s="31" t="s">
        <v>1981</v>
      </c>
      <c r="D769" s="23" cm="1">
        <f t="array" ref="D769">SUM(IF((LEFT('2-1 采购订单物料明细表报表导出'!$K:$K,7)=D$1)*('2-1 采购订单物料明细表报表导出'!$D:$D=$A769),'2-1 采购订单物料明细表报表导出'!$H:$H,0))</f>
        <v>0</v>
      </c>
      <c r="E769" s="23" cm="1">
        <f t="array" ref="E769">SUM(IF((LEFT('2-1 采购订单物料明细表报表导出'!$K:$K,7)=E$1)*('2-1 采购订单物料明细表报表导出'!$D:$D=$A769),'2-1 采购订单物料明细表报表导出'!$H:$H,0))</f>
        <v>0</v>
      </c>
      <c r="F769" s="23" cm="1">
        <f t="array" ref="F769">SUM(IF((LEFT('2-1 采购订单物料明细表报表导出'!$K:$K,7)=F$1)*('2-1 采购订单物料明细表报表导出'!$D:$D=$A769),'2-1 采购订单物料明细表报表导出'!$H:$H,0))</f>
        <v>0</v>
      </c>
      <c r="G769" s="23" cm="1">
        <f t="array" ref="G769">SUM(IF((LEFT('2-1 采购订单物料明细表报表导出'!$K:$K,7)=G$1)*('2-1 采购订单物料明细表报表导出'!$D:$D=$A769),'2-1 采购订单物料明细表报表导出'!$H:$H,0))</f>
        <v>0</v>
      </c>
      <c r="H769" s="23" cm="1">
        <f t="array" ref="H769">SUM(IF((LEFT('2-1 采购订单物料明细表报表导出'!$K:$K,7)=H$1)*('2-1 采购订单物料明细表报表导出'!$D:$D=$A769),'2-1 采购订单物料明细表报表导出'!$H:$H,0))</f>
        <v>0</v>
      </c>
      <c r="I769" s="23" cm="1">
        <f t="array" ref="I769">SUM(IF((LEFT('2-1 采购订单物料明细表报表导出'!$K:$K,7)=I$1)*('2-1 采购订单物料明细表报表导出'!$D:$D=$A769),'2-1 采购订单物料明细表报表导出'!$H:$H,0))</f>
        <v>0</v>
      </c>
      <c r="J769" s="23" cm="1">
        <f t="array" ref="J769">SUM(IF((LEFT('2-1 采购订单物料明细表报表导出'!$K:$K,7)=J$1)*('2-1 采购订单物料明细表报表导出'!$D:$D=$A769),'2-1 采购订单物料明细表报表导出'!$H:$H,0))</f>
        <v>0</v>
      </c>
      <c r="K769" s="23" cm="1">
        <f t="array" ref="K769">SUM(IF((LEFT('2-1 采购订单物料明细表报表导出'!$K:$K,7)=K$1)*('2-1 采购订单物料明细表报表导出'!$D:$D=$A769),'2-1 采购订单物料明细表报表导出'!$H:$H,0))</f>
        <v>0</v>
      </c>
      <c r="L769" s="23" cm="1">
        <f t="array" ref="L769">SUM(IF((LEFT('2-1 采购订单物料明细表报表导出'!$K:$K,7)=L$1)*('2-1 采购订单物料明细表报表导出'!$D:$D=$A769),'2-1 采购订单物料明细表报表导出'!$H:$H,0))</f>
        <v>0</v>
      </c>
      <c r="M769" s="23" cm="1">
        <f t="array" ref="M769">SUM(IF((LEFT('2-1 采购订单物料明细表报表导出'!$K:$K,7)=M$1)*('2-1 采购订单物料明细表报表导出'!$D:$D=$A769),'2-1 采购订单物料明细表报表导出'!$H:$H,0))</f>
        <v>0</v>
      </c>
      <c r="N769" s="23" cm="1">
        <f t="array" ref="N769">SUM(IF((LEFT('2-1 采购订单物料明细表报表导出'!$K:$K,7)=N$1)*('2-1 采购订单物料明细表报表导出'!$D:$D=$A769),'2-1 采购订单物料明细表报表导出'!$H:$H,0))</f>
        <v>0</v>
      </c>
      <c r="O769" s="23" cm="1">
        <f t="array" ref="O769">SUM(IF((LEFT('2-1 采购订单物料明细表报表导出'!$K:$K,7)=O$1)*('2-1 采购订单物料明细表报表导出'!$D:$D=$A769),'2-1 采购订单物料明细表报表导出'!$H:$H,0))</f>
        <v>0</v>
      </c>
    </row>
    <row r="770" ht="29" spans="1:15">
      <c r="A770" s="32" t="s">
        <v>4078</v>
      </c>
      <c r="B770" s="30" t="s">
        <v>1980</v>
      </c>
      <c r="C770" s="31" t="s">
        <v>1981</v>
      </c>
      <c r="D770" s="23" cm="1">
        <f t="array" ref="D770">SUM(IF((LEFT('2-1 采购订单物料明细表报表导出'!$K:$K,7)=D$1)*('2-1 采购订单物料明细表报表导出'!$D:$D=$A770),'2-1 采购订单物料明细表报表导出'!$H:$H,0))</f>
        <v>0</v>
      </c>
      <c r="E770" s="23" cm="1">
        <f t="array" ref="E770">SUM(IF((LEFT('2-1 采购订单物料明细表报表导出'!$K:$K,7)=E$1)*('2-1 采购订单物料明细表报表导出'!$D:$D=$A770),'2-1 采购订单物料明细表报表导出'!$H:$H,0))</f>
        <v>0</v>
      </c>
      <c r="F770" s="23" cm="1">
        <f t="array" ref="F770">SUM(IF((LEFT('2-1 采购订单物料明细表报表导出'!$K:$K,7)=F$1)*('2-1 采购订单物料明细表报表导出'!$D:$D=$A770),'2-1 采购订单物料明细表报表导出'!$H:$H,0))</f>
        <v>0</v>
      </c>
      <c r="G770" s="23" cm="1">
        <f t="array" ref="G770">SUM(IF((LEFT('2-1 采购订单物料明细表报表导出'!$K:$K,7)=G$1)*('2-1 采购订单物料明细表报表导出'!$D:$D=$A770),'2-1 采购订单物料明细表报表导出'!$H:$H,0))</f>
        <v>0</v>
      </c>
      <c r="H770" s="23" cm="1">
        <f t="array" ref="H770">SUM(IF((LEFT('2-1 采购订单物料明细表报表导出'!$K:$K,7)=H$1)*('2-1 采购订单物料明细表报表导出'!$D:$D=$A770),'2-1 采购订单物料明细表报表导出'!$H:$H,0))</f>
        <v>0</v>
      </c>
      <c r="I770" s="23" cm="1">
        <f t="array" ref="I770">SUM(IF((LEFT('2-1 采购订单物料明细表报表导出'!$K:$K,7)=I$1)*('2-1 采购订单物料明细表报表导出'!$D:$D=$A770),'2-1 采购订单物料明细表报表导出'!$H:$H,0))</f>
        <v>0</v>
      </c>
      <c r="J770" s="23" cm="1">
        <f t="array" ref="J770">SUM(IF((LEFT('2-1 采购订单物料明细表报表导出'!$K:$K,7)=J$1)*('2-1 采购订单物料明细表报表导出'!$D:$D=$A770),'2-1 采购订单物料明细表报表导出'!$H:$H,0))</f>
        <v>0</v>
      </c>
      <c r="K770" s="23" cm="1">
        <f t="array" ref="K770">SUM(IF((LEFT('2-1 采购订单物料明细表报表导出'!$K:$K,7)=K$1)*('2-1 采购订单物料明细表报表导出'!$D:$D=$A770),'2-1 采购订单物料明细表报表导出'!$H:$H,0))</f>
        <v>0</v>
      </c>
      <c r="L770" s="23" cm="1">
        <f t="array" ref="L770">SUM(IF((LEFT('2-1 采购订单物料明细表报表导出'!$K:$K,7)=L$1)*('2-1 采购订单物料明细表报表导出'!$D:$D=$A770),'2-1 采购订单物料明细表报表导出'!$H:$H,0))</f>
        <v>0</v>
      </c>
      <c r="M770" s="23" cm="1">
        <f t="array" ref="M770">SUM(IF((LEFT('2-1 采购订单物料明细表报表导出'!$K:$K,7)=M$1)*('2-1 采购订单物料明细表报表导出'!$D:$D=$A770),'2-1 采购订单物料明细表报表导出'!$H:$H,0))</f>
        <v>0</v>
      </c>
      <c r="N770" s="23" cm="1">
        <f t="array" ref="N770">SUM(IF((LEFT('2-1 采购订单物料明细表报表导出'!$K:$K,7)=N$1)*('2-1 采购订单物料明细表报表导出'!$D:$D=$A770),'2-1 采购订单物料明细表报表导出'!$H:$H,0))</f>
        <v>0</v>
      </c>
      <c r="O770" s="23" cm="1">
        <f t="array" ref="O770">SUM(IF((LEFT('2-1 采购订单物料明细表报表导出'!$K:$K,7)=O$1)*('2-1 采购订单物料明细表报表导出'!$D:$D=$A770),'2-1 采购订单物料明细表报表导出'!$H:$H,0))</f>
        <v>0</v>
      </c>
    </row>
    <row r="771" ht="29" spans="1:15">
      <c r="A771" s="32" t="s">
        <v>4079</v>
      </c>
      <c r="B771" s="30" t="s">
        <v>1980</v>
      </c>
      <c r="C771" s="31" t="s">
        <v>1981</v>
      </c>
      <c r="D771" s="23" cm="1">
        <f t="array" ref="D771">SUM(IF((LEFT('2-1 采购订单物料明细表报表导出'!$K:$K,7)=D$1)*('2-1 采购订单物料明细表报表导出'!$D:$D=$A771),'2-1 采购订单物料明细表报表导出'!$H:$H,0))</f>
        <v>0</v>
      </c>
      <c r="E771" s="23" cm="1">
        <f t="array" ref="E771">SUM(IF((LEFT('2-1 采购订单物料明细表报表导出'!$K:$K,7)=E$1)*('2-1 采购订单物料明细表报表导出'!$D:$D=$A771),'2-1 采购订单物料明细表报表导出'!$H:$H,0))</f>
        <v>0</v>
      </c>
      <c r="F771" s="23" cm="1">
        <f t="array" ref="F771">SUM(IF((LEFT('2-1 采购订单物料明细表报表导出'!$K:$K,7)=F$1)*('2-1 采购订单物料明细表报表导出'!$D:$D=$A771),'2-1 采购订单物料明细表报表导出'!$H:$H,0))</f>
        <v>0</v>
      </c>
      <c r="G771" s="23" cm="1">
        <f t="array" ref="G771">SUM(IF((LEFT('2-1 采购订单物料明细表报表导出'!$K:$K,7)=G$1)*('2-1 采购订单物料明细表报表导出'!$D:$D=$A771),'2-1 采购订单物料明细表报表导出'!$H:$H,0))</f>
        <v>0</v>
      </c>
      <c r="H771" s="23" cm="1">
        <f t="array" ref="H771">SUM(IF((LEFT('2-1 采购订单物料明细表报表导出'!$K:$K,7)=H$1)*('2-1 采购订单物料明细表报表导出'!$D:$D=$A771),'2-1 采购订单物料明细表报表导出'!$H:$H,0))</f>
        <v>0</v>
      </c>
      <c r="I771" s="23" cm="1">
        <f t="array" ref="I771">SUM(IF((LEFT('2-1 采购订单物料明细表报表导出'!$K:$K,7)=I$1)*('2-1 采购订单物料明细表报表导出'!$D:$D=$A771),'2-1 采购订单物料明细表报表导出'!$H:$H,0))</f>
        <v>0</v>
      </c>
      <c r="J771" s="23" cm="1">
        <f t="array" ref="J771">SUM(IF((LEFT('2-1 采购订单物料明细表报表导出'!$K:$K,7)=J$1)*('2-1 采购订单物料明细表报表导出'!$D:$D=$A771),'2-1 采购订单物料明细表报表导出'!$H:$H,0))</f>
        <v>0</v>
      </c>
      <c r="K771" s="23" cm="1">
        <f t="array" ref="K771">SUM(IF((LEFT('2-1 采购订单物料明细表报表导出'!$K:$K,7)=K$1)*('2-1 采购订单物料明细表报表导出'!$D:$D=$A771),'2-1 采购订单物料明细表报表导出'!$H:$H,0))</f>
        <v>0</v>
      </c>
      <c r="L771" s="23" cm="1">
        <f t="array" ref="L771">SUM(IF((LEFT('2-1 采购订单物料明细表报表导出'!$K:$K,7)=L$1)*('2-1 采购订单物料明细表报表导出'!$D:$D=$A771),'2-1 采购订单物料明细表报表导出'!$H:$H,0))</f>
        <v>0</v>
      </c>
      <c r="M771" s="23" cm="1">
        <f t="array" ref="M771">SUM(IF((LEFT('2-1 采购订单物料明细表报表导出'!$K:$K,7)=M$1)*('2-1 采购订单物料明细表报表导出'!$D:$D=$A771),'2-1 采购订单物料明细表报表导出'!$H:$H,0))</f>
        <v>0</v>
      </c>
      <c r="N771" s="23" cm="1">
        <f t="array" ref="N771">SUM(IF((LEFT('2-1 采购订单物料明细表报表导出'!$K:$K,7)=N$1)*('2-1 采购订单物料明细表报表导出'!$D:$D=$A771),'2-1 采购订单物料明细表报表导出'!$H:$H,0))</f>
        <v>0</v>
      </c>
      <c r="O771" s="23" cm="1">
        <f t="array" ref="O771">SUM(IF((LEFT('2-1 采购订单物料明细表报表导出'!$K:$K,7)=O$1)*('2-1 采购订单物料明细表报表导出'!$D:$D=$A771),'2-1 采购订单物料明细表报表导出'!$H:$H,0))</f>
        <v>0</v>
      </c>
    </row>
    <row r="772" ht="29" spans="1:15">
      <c r="A772" s="32" t="s">
        <v>4080</v>
      </c>
      <c r="B772" s="30" t="s">
        <v>1980</v>
      </c>
      <c r="C772" s="31" t="s">
        <v>1981</v>
      </c>
      <c r="D772" s="23" cm="1">
        <f t="array" ref="D772">SUM(IF((LEFT('2-1 采购订单物料明细表报表导出'!$K:$K,7)=D$1)*('2-1 采购订单物料明细表报表导出'!$D:$D=$A772),'2-1 采购订单物料明细表报表导出'!$H:$H,0))</f>
        <v>0</v>
      </c>
      <c r="E772" s="23" cm="1">
        <f t="array" ref="E772">SUM(IF((LEFT('2-1 采购订单物料明细表报表导出'!$K:$K,7)=E$1)*('2-1 采购订单物料明细表报表导出'!$D:$D=$A772),'2-1 采购订单物料明细表报表导出'!$H:$H,0))</f>
        <v>0</v>
      </c>
      <c r="F772" s="23" cm="1">
        <f t="array" ref="F772">SUM(IF((LEFT('2-1 采购订单物料明细表报表导出'!$K:$K,7)=F$1)*('2-1 采购订单物料明细表报表导出'!$D:$D=$A772),'2-1 采购订单物料明细表报表导出'!$H:$H,0))</f>
        <v>0</v>
      </c>
      <c r="G772" s="23" cm="1">
        <f t="array" ref="G772">SUM(IF((LEFT('2-1 采购订单物料明细表报表导出'!$K:$K,7)=G$1)*('2-1 采购订单物料明细表报表导出'!$D:$D=$A772),'2-1 采购订单物料明细表报表导出'!$H:$H,0))</f>
        <v>0</v>
      </c>
      <c r="H772" s="23" cm="1">
        <f t="array" ref="H772">SUM(IF((LEFT('2-1 采购订单物料明细表报表导出'!$K:$K,7)=H$1)*('2-1 采购订单物料明细表报表导出'!$D:$D=$A772),'2-1 采购订单物料明细表报表导出'!$H:$H,0))</f>
        <v>0</v>
      </c>
      <c r="I772" s="23" cm="1">
        <f t="array" ref="I772">SUM(IF((LEFT('2-1 采购订单物料明细表报表导出'!$K:$K,7)=I$1)*('2-1 采购订单物料明细表报表导出'!$D:$D=$A772),'2-1 采购订单物料明细表报表导出'!$H:$H,0))</f>
        <v>0</v>
      </c>
      <c r="J772" s="23" cm="1">
        <f t="array" ref="J772">SUM(IF((LEFT('2-1 采购订单物料明细表报表导出'!$K:$K,7)=J$1)*('2-1 采购订单物料明细表报表导出'!$D:$D=$A772),'2-1 采购订单物料明细表报表导出'!$H:$H,0))</f>
        <v>0</v>
      </c>
      <c r="K772" s="23" cm="1">
        <f t="array" ref="K772">SUM(IF((LEFT('2-1 采购订单物料明细表报表导出'!$K:$K,7)=K$1)*('2-1 采购订单物料明细表报表导出'!$D:$D=$A772),'2-1 采购订单物料明细表报表导出'!$H:$H,0))</f>
        <v>0</v>
      </c>
      <c r="L772" s="23" cm="1">
        <f t="array" ref="L772">SUM(IF((LEFT('2-1 采购订单物料明细表报表导出'!$K:$K,7)=L$1)*('2-1 采购订单物料明细表报表导出'!$D:$D=$A772),'2-1 采购订单物料明细表报表导出'!$H:$H,0))</f>
        <v>0</v>
      </c>
      <c r="M772" s="23" cm="1">
        <f t="array" ref="M772">SUM(IF((LEFT('2-1 采购订单物料明细表报表导出'!$K:$K,7)=M$1)*('2-1 采购订单物料明细表报表导出'!$D:$D=$A772),'2-1 采购订单物料明细表报表导出'!$H:$H,0))</f>
        <v>0</v>
      </c>
      <c r="N772" s="23" cm="1">
        <f t="array" ref="N772">SUM(IF((LEFT('2-1 采购订单物料明细表报表导出'!$K:$K,7)=N$1)*('2-1 采购订单物料明细表报表导出'!$D:$D=$A772),'2-1 采购订单物料明细表报表导出'!$H:$H,0))</f>
        <v>0</v>
      </c>
      <c r="O772" s="23" cm="1">
        <f t="array" ref="O772">SUM(IF((LEFT('2-1 采购订单物料明细表报表导出'!$K:$K,7)=O$1)*('2-1 采购订单物料明细表报表导出'!$D:$D=$A772),'2-1 采购订单物料明细表报表导出'!$H:$H,0))</f>
        <v>0</v>
      </c>
    </row>
    <row r="773" ht="29" spans="1:15">
      <c r="A773" s="33" t="s">
        <v>4081</v>
      </c>
      <c r="B773" s="30" t="s">
        <v>1980</v>
      </c>
      <c r="C773" s="31" t="s">
        <v>1981</v>
      </c>
      <c r="D773" s="23" cm="1">
        <f t="array" ref="D773">SUM(IF((LEFT('2-1 采购订单物料明细表报表导出'!$K:$K,7)=D$1)*('2-1 采购订单物料明细表报表导出'!$D:$D=$A773),'2-1 采购订单物料明细表报表导出'!$H:$H,0))</f>
        <v>0</v>
      </c>
      <c r="E773" s="23" cm="1">
        <f t="array" ref="E773">SUM(IF((LEFT('2-1 采购订单物料明细表报表导出'!$K:$K,7)=E$1)*('2-1 采购订单物料明细表报表导出'!$D:$D=$A773),'2-1 采购订单物料明细表报表导出'!$H:$H,0))</f>
        <v>0</v>
      </c>
      <c r="F773" s="23" cm="1">
        <f t="array" ref="F773">SUM(IF((LEFT('2-1 采购订单物料明细表报表导出'!$K:$K,7)=F$1)*('2-1 采购订单物料明细表报表导出'!$D:$D=$A773),'2-1 采购订单物料明细表报表导出'!$H:$H,0))</f>
        <v>0</v>
      </c>
      <c r="G773" s="23" cm="1">
        <f t="array" ref="G773">SUM(IF((LEFT('2-1 采购订单物料明细表报表导出'!$K:$K,7)=G$1)*('2-1 采购订单物料明细表报表导出'!$D:$D=$A773),'2-1 采购订单物料明细表报表导出'!$H:$H,0))</f>
        <v>0</v>
      </c>
      <c r="H773" s="23" cm="1">
        <f t="array" ref="H773">SUM(IF((LEFT('2-1 采购订单物料明细表报表导出'!$K:$K,7)=H$1)*('2-1 采购订单物料明细表报表导出'!$D:$D=$A773),'2-1 采购订单物料明细表报表导出'!$H:$H,0))</f>
        <v>0</v>
      </c>
      <c r="I773" s="23" cm="1">
        <f t="array" ref="I773">SUM(IF((LEFT('2-1 采购订单物料明细表报表导出'!$K:$K,7)=I$1)*('2-1 采购订单物料明细表报表导出'!$D:$D=$A773),'2-1 采购订单物料明细表报表导出'!$H:$H,0))</f>
        <v>0</v>
      </c>
      <c r="J773" s="23" cm="1">
        <f t="array" ref="J773">SUM(IF((LEFT('2-1 采购订单物料明细表报表导出'!$K:$K,7)=J$1)*('2-1 采购订单物料明细表报表导出'!$D:$D=$A773),'2-1 采购订单物料明细表报表导出'!$H:$H,0))</f>
        <v>0</v>
      </c>
      <c r="K773" s="23" cm="1">
        <f t="array" ref="K773">SUM(IF((LEFT('2-1 采购订单物料明细表报表导出'!$K:$K,7)=K$1)*('2-1 采购订单物料明细表报表导出'!$D:$D=$A773),'2-1 采购订单物料明细表报表导出'!$H:$H,0))</f>
        <v>0</v>
      </c>
      <c r="L773" s="23" cm="1">
        <f t="array" ref="L773">SUM(IF((LEFT('2-1 采购订单物料明细表报表导出'!$K:$K,7)=L$1)*('2-1 采购订单物料明细表报表导出'!$D:$D=$A773),'2-1 采购订单物料明细表报表导出'!$H:$H,0))</f>
        <v>0</v>
      </c>
      <c r="M773" s="23" cm="1">
        <f t="array" ref="M773">SUM(IF((LEFT('2-1 采购订单物料明细表报表导出'!$K:$K,7)=M$1)*('2-1 采购订单物料明细表报表导出'!$D:$D=$A773),'2-1 采购订单物料明细表报表导出'!$H:$H,0))</f>
        <v>0</v>
      </c>
      <c r="N773" s="23" cm="1">
        <f t="array" ref="N773">SUM(IF((LEFT('2-1 采购订单物料明细表报表导出'!$K:$K,7)=N$1)*('2-1 采购订单物料明细表报表导出'!$D:$D=$A773),'2-1 采购订单物料明细表报表导出'!$H:$H,0))</f>
        <v>0</v>
      </c>
      <c r="O773" s="23" cm="1">
        <f t="array" ref="O773">SUM(IF((LEFT('2-1 采购订单物料明细表报表导出'!$K:$K,7)=O$1)*('2-1 采购订单物料明细表报表导出'!$D:$D=$A773),'2-1 采购订单物料明细表报表导出'!$H:$H,0))</f>
        <v>0</v>
      </c>
    </row>
    <row r="774" ht="29" spans="1:15">
      <c r="A774" s="32" t="s">
        <v>4082</v>
      </c>
      <c r="B774" s="30" t="s">
        <v>1980</v>
      </c>
      <c r="C774" s="31" t="s">
        <v>1981</v>
      </c>
      <c r="D774" s="23" cm="1">
        <f t="array" ref="D774">SUM(IF((LEFT('2-1 采购订单物料明细表报表导出'!$K:$K,7)=D$1)*('2-1 采购订单物料明细表报表导出'!$D:$D=$A774),'2-1 采购订单物料明细表报表导出'!$H:$H,0))</f>
        <v>0</v>
      </c>
      <c r="E774" s="23" cm="1">
        <f t="array" ref="E774">SUM(IF((LEFT('2-1 采购订单物料明细表报表导出'!$K:$K,7)=E$1)*('2-1 采购订单物料明细表报表导出'!$D:$D=$A774),'2-1 采购订单物料明细表报表导出'!$H:$H,0))</f>
        <v>0</v>
      </c>
      <c r="F774" s="23" cm="1">
        <f t="array" ref="F774">SUM(IF((LEFT('2-1 采购订单物料明细表报表导出'!$K:$K,7)=F$1)*('2-1 采购订单物料明细表报表导出'!$D:$D=$A774),'2-1 采购订单物料明细表报表导出'!$H:$H,0))</f>
        <v>0</v>
      </c>
      <c r="G774" s="23" cm="1">
        <f t="array" ref="G774">SUM(IF((LEFT('2-1 采购订单物料明细表报表导出'!$K:$K,7)=G$1)*('2-1 采购订单物料明细表报表导出'!$D:$D=$A774),'2-1 采购订单物料明细表报表导出'!$H:$H,0))</f>
        <v>0</v>
      </c>
      <c r="H774" s="23" cm="1">
        <f t="array" ref="H774">SUM(IF((LEFT('2-1 采购订单物料明细表报表导出'!$K:$K,7)=H$1)*('2-1 采购订单物料明细表报表导出'!$D:$D=$A774),'2-1 采购订单物料明细表报表导出'!$H:$H,0))</f>
        <v>0</v>
      </c>
      <c r="I774" s="23" cm="1">
        <f t="array" ref="I774">SUM(IF((LEFT('2-1 采购订单物料明细表报表导出'!$K:$K,7)=I$1)*('2-1 采购订单物料明细表报表导出'!$D:$D=$A774),'2-1 采购订单物料明细表报表导出'!$H:$H,0))</f>
        <v>0</v>
      </c>
      <c r="J774" s="23" cm="1">
        <f t="array" ref="J774">SUM(IF((LEFT('2-1 采购订单物料明细表报表导出'!$K:$K,7)=J$1)*('2-1 采购订单物料明细表报表导出'!$D:$D=$A774),'2-1 采购订单物料明细表报表导出'!$H:$H,0))</f>
        <v>0</v>
      </c>
      <c r="K774" s="23" cm="1">
        <f t="array" ref="K774">SUM(IF((LEFT('2-1 采购订单物料明细表报表导出'!$K:$K,7)=K$1)*('2-1 采购订单物料明细表报表导出'!$D:$D=$A774),'2-1 采购订单物料明细表报表导出'!$H:$H,0))</f>
        <v>0</v>
      </c>
      <c r="L774" s="23" cm="1">
        <f t="array" ref="L774">SUM(IF((LEFT('2-1 采购订单物料明细表报表导出'!$K:$K,7)=L$1)*('2-1 采购订单物料明细表报表导出'!$D:$D=$A774),'2-1 采购订单物料明细表报表导出'!$H:$H,0))</f>
        <v>0</v>
      </c>
      <c r="M774" s="23" cm="1">
        <f t="array" ref="M774">SUM(IF((LEFT('2-1 采购订单物料明细表报表导出'!$K:$K,7)=M$1)*('2-1 采购订单物料明细表报表导出'!$D:$D=$A774),'2-1 采购订单物料明细表报表导出'!$H:$H,0))</f>
        <v>0</v>
      </c>
      <c r="N774" s="23" cm="1">
        <f t="array" ref="N774">SUM(IF((LEFT('2-1 采购订单物料明细表报表导出'!$K:$K,7)=N$1)*('2-1 采购订单物料明细表报表导出'!$D:$D=$A774),'2-1 采购订单物料明细表报表导出'!$H:$H,0))</f>
        <v>0</v>
      </c>
      <c r="O774" s="23" cm="1">
        <f t="array" ref="O774">SUM(IF((LEFT('2-1 采购订单物料明细表报表导出'!$K:$K,7)=O$1)*('2-1 采购订单物料明细表报表导出'!$D:$D=$A774),'2-1 采购订单物料明细表报表导出'!$H:$H,0))</f>
        <v>0</v>
      </c>
    </row>
    <row r="775" ht="29" spans="1:15">
      <c r="A775" s="32" t="s">
        <v>4083</v>
      </c>
      <c r="B775" s="30" t="s">
        <v>1980</v>
      </c>
      <c r="C775" s="31" t="s">
        <v>1981</v>
      </c>
      <c r="D775" s="23" cm="1">
        <f t="array" ref="D775">SUM(IF((LEFT('2-1 采购订单物料明细表报表导出'!$K:$K,7)=D$1)*('2-1 采购订单物料明细表报表导出'!$D:$D=$A775),'2-1 采购订单物料明细表报表导出'!$H:$H,0))</f>
        <v>0</v>
      </c>
      <c r="E775" s="23" cm="1">
        <f t="array" ref="E775">SUM(IF((LEFT('2-1 采购订单物料明细表报表导出'!$K:$K,7)=E$1)*('2-1 采购订单物料明细表报表导出'!$D:$D=$A775),'2-1 采购订单物料明细表报表导出'!$H:$H,0))</f>
        <v>0</v>
      </c>
      <c r="F775" s="23" cm="1">
        <f t="array" ref="F775">SUM(IF((LEFT('2-1 采购订单物料明细表报表导出'!$K:$K,7)=F$1)*('2-1 采购订单物料明细表报表导出'!$D:$D=$A775),'2-1 采购订单物料明细表报表导出'!$H:$H,0))</f>
        <v>0</v>
      </c>
      <c r="G775" s="23" cm="1">
        <f t="array" ref="G775">SUM(IF((LEFT('2-1 采购订单物料明细表报表导出'!$K:$K,7)=G$1)*('2-1 采购订单物料明细表报表导出'!$D:$D=$A775),'2-1 采购订单物料明细表报表导出'!$H:$H,0))</f>
        <v>0</v>
      </c>
      <c r="H775" s="23" cm="1">
        <f t="array" ref="H775">SUM(IF((LEFT('2-1 采购订单物料明细表报表导出'!$K:$K,7)=H$1)*('2-1 采购订单物料明细表报表导出'!$D:$D=$A775),'2-1 采购订单物料明细表报表导出'!$H:$H,0))</f>
        <v>0</v>
      </c>
      <c r="I775" s="23" cm="1">
        <f t="array" ref="I775">SUM(IF((LEFT('2-1 采购订单物料明细表报表导出'!$K:$K,7)=I$1)*('2-1 采购订单物料明细表报表导出'!$D:$D=$A775),'2-1 采购订单物料明细表报表导出'!$H:$H,0))</f>
        <v>0</v>
      </c>
      <c r="J775" s="23" cm="1">
        <f t="array" ref="J775">SUM(IF((LEFT('2-1 采购订单物料明细表报表导出'!$K:$K,7)=J$1)*('2-1 采购订单物料明细表报表导出'!$D:$D=$A775),'2-1 采购订单物料明细表报表导出'!$H:$H,0))</f>
        <v>0</v>
      </c>
      <c r="K775" s="23" cm="1">
        <f t="array" ref="K775">SUM(IF((LEFT('2-1 采购订单物料明细表报表导出'!$K:$K,7)=K$1)*('2-1 采购订单物料明细表报表导出'!$D:$D=$A775),'2-1 采购订单物料明细表报表导出'!$H:$H,0))</f>
        <v>0</v>
      </c>
      <c r="L775" s="23" cm="1">
        <f t="array" ref="L775">SUM(IF((LEFT('2-1 采购订单物料明细表报表导出'!$K:$K,7)=L$1)*('2-1 采购订单物料明细表报表导出'!$D:$D=$A775),'2-1 采购订单物料明细表报表导出'!$H:$H,0))</f>
        <v>0</v>
      </c>
      <c r="M775" s="23" cm="1">
        <f t="array" ref="M775">SUM(IF((LEFT('2-1 采购订单物料明细表报表导出'!$K:$K,7)=M$1)*('2-1 采购订单物料明细表报表导出'!$D:$D=$A775),'2-1 采购订单物料明细表报表导出'!$H:$H,0))</f>
        <v>0</v>
      </c>
      <c r="N775" s="23" cm="1">
        <f t="array" ref="N775">SUM(IF((LEFT('2-1 采购订单物料明细表报表导出'!$K:$K,7)=N$1)*('2-1 采购订单物料明细表报表导出'!$D:$D=$A775),'2-1 采购订单物料明细表报表导出'!$H:$H,0))</f>
        <v>0</v>
      </c>
      <c r="O775" s="23" cm="1">
        <f t="array" ref="O775">SUM(IF((LEFT('2-1 采购订单物料明细表报表导出'!$K:$K,7)=O$1)*('2-1 采购订单物料明细表报表导出'!$D:$D=$A775),'2-1 采购订单物料明细表报表导出'!$H:$H,0))</f>
        <v>0</v>
      </c>
    </row>
    <row r="776" ht="29" spans="1:15">
      <c r="A776" s="32" t="s">
        <v>4084</v>
      </c>
      <c r="B776" s="30" t="s">
        <v>1980</v>
      </c>
      <c r="C776" s="31" t="s">
        <v>1981</v>
      </c>
      <c r="D776" s="23" cm="1">
        <f t="array" ref="D776">SUM(IF((LEFT('2-1 采购订单物料明细表报表导出'!$K:$K,7)=D$1)*('2-1 采购订单物料明细表报表导出'!$D:$D=$A776),'2-1 采购订单物料明细表报表导出'!$H:$H,0))</f>
        <v>0</v>
      </c>
      <c r="E776" s="23" cm="1">
        <f t="array" ref="E776">SUM(IF((LEFT('2-1 采购订单物料明细表报表导出'!$K:$K,7)=E$1)*('2-1 采购订单物料明细表报表导出'!$D:$D=$A776),'2-1 采购订单物料明细表报表导出'!$H:$H,0))</f>
        <v>0</v>
      </c>
      <c r="F776" s="23" cm="1">
        <f t="array" ref="F776">SUM(IF((LEFT('2-1 采购订单物料明细表报表导出'!$K:$K,7)=F$1)*('2-1 采购订单物料明细表报表导出'!$D:$D=$A776),'2-1 采购订单物料明细表报表导出'!$H:$H,0))</f>
        <v>0</v>
      </c>
      <c r="G776" s="23" cm="1">
        <f t="array" ref="G776">SUM(IF((LEFT('2-1 采购订单物料明细表报表导出'!$K:$K,7)=G$1)*('2-1 采购订单物料明细表报表导出'!$D:$D=$A776),'2-1 采购订单物料明细表报表导出'!$H:$H,0))</f>
        <v>0</v>
      </c>
      <c r="H776" s="23" cm="1">
        <f t="array" ref="H776">SUM(IF((LEFT('2-1 采购订单物料明细表报表导出'!$K:$K,7)=H$1)*('2-1 采购订单物料明细表报表导出'!$D:$D=$A776),'2-1 采购订单物料明细表报表导出'!$H:$H,0))</f>
        <v>0</v>
      </c>
      <c r="I776" s="23" cm="1">
        <f t="array" ref="I776">SUM(IF((LEFT('2-1 采购订单物料明细表报表导出'!$K:$K,7)=I$1)*('2-1 采购订单物料明细表报表导出'!$D:$D=$A776),'2-1 采购订单物料明细表报表导出'!$H:$H,0))</f>
        <v>0</v>
      </c>
      <c r="J776" s="23" cm="1">
        <f t="array" ref="J776">SUM(IF((LEFT('2-1 采购订单物料明细表报表导出'!$K:$K,7)=J$1)*('2-1 采购订单物料明细表报表导出'!$D:$D=$A776),'2-1 采购订单物料明细表报表导出'!$H:$H,0))</f>
        <v>0</v>
      </c>
      <c r="K776" s="23" cm="1">
        <f t="array" ref="K776">SUM(IF((LEFT('2-1 采购订单物料明细表报表导出'!$K:$K,7)=K$1)*('2-1 采购订单物料明细表报表导出'!$D:$D=$A776),'2-1 采购订单物料明细表报表导出'!$H:$H,0))</f>
        <v>0</v>
      </c>
      <c r="L776" s="23" cm="1">
        <f t="array" ref="L776">SUM(IF((LEFT('2-1 采购订单物料明细表报表导出'!$K:$K,7)=L$1)*('2-1 采购订单物料明细表报表导出'!$D:$D=$A776),'2-1 采购订单物料明细表报表导出'!$H:$H,0))</f>
        <v>0</v>
      </c>
      <c r="M776" s="23" cm="1">
        <f t="array" ref="M776">SUM(IF((LEFT('2-1 采购订单物料明细表报表导出'!$K:$K,7)=M$1)*('2-1 采购订单物料明细表报表导出'!$D:$D=$A776),'2-1 采购订单物料明细表报表导出'!$H:$H,0))</f>
        <v>0</v>
      </c>
      <c r="N776" s="23" cm="1">
        <f t="array" ref="N776">SUM(IF((LEFT('2-1 采购订单物料明细表报表导出'!$K:$K,7)=N$1)*('2-1 采购订单物料明细表报表导出'!$D:$D=$A776),'2-1 采购订单物料明细表报表导出'!$H:$H,0))</f>
        <v>0</v>
      </c>
      <c r="O776" s="23" cm="1">
        <f t="array" ref="O776">SUM(IF((LEFT('2-1 采购订单物料明细表报表导出'!$K:$K,7)=O$1)*('2-1 采购订单物料明细表报表导出'!$D:$D=$A776),'2-1 采购订单物料明细表报表导出'!$H:$H,0))</f>
        <v>0</v>
      </c>
    </row>
    <row r="777" ht="29" spans="1:15">
      <c r="A777" s="32" t="s">
        <v>4085</v>
      </c>
      <c r="B777" s="30" t="s">
        <v>1980</v>
      </c>
      <c r="C777" s="31" t="s">
        <v>1981</v>
      </c>
      <c r="D777" s="23" cm="1">
        <f t="array" ref="D777">SUM(IF((LEFT('2-1 采购订单物料明细表报表导出'!$K:$K,7)=D$1)*('2-1 采购订单物料明细表报表导出'!$D:$D=$A777),'2-1 采购订单物料明细表报表导出'!$H:$H,0))</f>
        <v>0</v>
      </c>
      <c r="E777" s="23" cm="1">
        <f t="array" ref="E777">SUM(IF((LEFT('2-1 采购订单物料明细表报表导出'!$K:$K,7)=E$1)*('2-1 采购订单物料明细表报表导出'!$D:$D=$A777),'2-1 采购订单物料明细表报表导出'!$H:$H,0))</f>
        <v>0</v>
      </c>
      <c r="F777" s="23" cm="1">
        <f t="array" ref="F777">SUM(IF((LEFT('2-1 采购订单物料明细表报表导出'!$K:$K,7)=F$1)*('2-1 采购订单物料明细表报表导出'!$D:$D=$A777),'2-1 采购订单物料明细表报表导出'!$H:$H,0))</f>
        <v>0</v>
      </c>
      <c r="G777" s="23" cm="1">
        <f t="array" ref="G777">SUM(IF((LEFT('2-1 采购订单物料明细表报表导出'!$K:$K,7)=G$1)*('2-1 采购订单物料明细表报表导出'!$D:$D=$A777),'2-1 采购订单物料明细表报表导出'!$H:$H,0))</f>
        <v>0</v>
      </c>
      <c r="H777" s="23" cm="1">
        <f t="array" ref="H777">SUM(IF((LEFT('2-1 采购订单物料明细表报表导出'!$K:$K,7)=H$1)*('2-1 采购订单物料明细表报表导出'!$D:$D=$A777),'2-1 采购订单物料明细表报表导出'!$H:$H,0))</f>
        <v>0</v>
      </c>
      <c r="I777" s="23" cm="1">
        <f t="array" ref="I777">SUM(IF((LEFT('2-1 采购订单物料明细表报表导出'!$K:$K,7)=I$1)*('2-1 采购订单物料明细表报表导出'!$D:$D=$A777),'2-1 采购订单物料明细表报表导出'!$H:$H,0))</f>
        <v>0</v>
      </c>
      <c r="J777" s="23" cm="1">
        <f t="array" ref="J777">SUM(IF((LEFT('2-1 采购订单物料明细表报表导出'!$K:$K,7)=J$1)*('2-1 采购订单物料明细表报表导出'!$D:$D=$A777),'2-1 采购订单物料明细表报表导出'!$H:$H,0))</f>
        <v>0</v>
      </c>
      <c r="K777" s="23" cm="1">
        <f t="array" ref="K777">SUM(IF((LEFT('2-1 采购订单物料明细表报表导出'!$K:$K,7)=K$1)*('2-1 采购订单物料明细表报表导出'!$D:$D=$A777),'2-1 采购订单物料明细表报表导出'!$H:$H,0))</f>
        <v>0</v>
      </c>
      <c r="L777" s="23" cm="1">
        <f t="array" ref="L777">SUM(IF((LEFT('2-1 采购订单物料明细表报表导出'!$K:$K,7)=L$1)*('2-1 采购订单物料明细表报表导出'!$D:$D=$A777),'2-1 采购订单物料明细表报表导出'!$H:$H,0))</f>
        <v>0</v>
      </c>
      <c r="M777" s="23" cm="1">
        <f t="array" ref="M777">SUM(IF((LEFT('2-1 采购订单物料明细表报表导出'!$K:$K,7)=M$1)*('2-1 采购订单物料明细表报表导出'!$D:$D=$A777),'2-1 采购订单物料明细表报表导出'!$H:$H,0))</f>
        <v>0</v>
      </c>
      <c r="N777" s="23" cm="1">
        <f t="array" ref="N777">SUM(IF((LEFT('2-1 采购订单物料明细表报表导出'!$K:$K,7)=N$1)*('2-1 采购订单物料明细表报表导出'!$D:$D=$A777),'2-1 采购订单物料明细表报表导出'!$H:$H,0))</f>
        <v>0</v>
      </c>
      <c r="O777" s="23" cm="1">
        <f t="array" ref="O777">SUM(IF((LEFT('2-1 采购订单物料明细表报表导出'!$K:$K,7)=O$1)*('2-1 采购订单物料明细表报表导出'!$D:$D=$A777),'2-1 采购订单物料明细表报表导出'!$H:$H,0))</f>
        <v>0</v>
      </c>
    </row>
    <row r="778" ht="29" spans="1:15">
      <c r="A778" s="32" t="s">
        <v>4086</v>
      </c>
      <c r="B778" s="30" t="s">
        <v>1980</v>
      </c>
      <c r="C778" s="31" t="s">
        <v>1981</v>
      </c>
      <c r="D778" s="23" cm="1">
        <f t="array" ref="D778">SUM(IF((LEFT('2-1 采购订单物料明细表报表导出'!$K:$K,7)=D$1)*('2-1 采购订单物料明细表报表导出'!$D:$D=$A778),'2-1 采购订单物料明细表报表导出'!$H:$H,0))</f>
        <v>0</v>
      </c>
      <c r="E778" s="23" cm="1">
        <f t="array" ref="E778">SUM(IF((LEFT('2-1 采购订单物料明细表报表导出'!$K:$K,7)=E$1)*('2-1 采购订单物料明细表报表导出'!$D:$D=$A778),'2-1 采购订单物料明细表报表导出'!$H:$H,0))</f>
        <v>0</v>
      </c>
      <c r="F778" s="23" cm="1">
        <f t="array" ref="F778">SUM(IF((LEFT('2-1 采购订单物料明细表报表导出'!$K:$K,7)=F$1)*('2-1 采购订单物料明细表报表导出'!$D:$D=$A778),'2-1 采购订单物料明细表报表导出'!$H:$H,0))</f>
        <v>0</v>
      </c>
      <c r="G778" s="23" cm="1">
        <f t="array" ref="G778">SUM(IF((LEFT('2-1 采购订单物料明细表报表导出'!$K:$K,7)=G$1)*('2-1 采购订单物料明细表报表导出'!$D:$D=$A778),'2-1 采购订单物料明细表报表导出'!$H:$H,0))</f>
        <v>0</v>
      </c>
      <c r="H778" s="23" cm="1">
        <f t="array" ref="H778">SUM(IF((LEFT('2-1 采购订单物料明细表报表导出'!$K:$K,7)=H$1)*('2-1 采购订单物料明细表报表导出'!$D:$D=$A778),'2-1 采购订单物料明细表报表导出'!$H:$H,0))</f>
        <v>0</v>
      </c>
      <c r="I778" s="23" cm="1">
        <f t="array" ref="I778">SUM(IF((LEFT('2-1 采购订单物料明细表报表导出'!$K:$K,7)=I$1)*('2-1 采购订单物料明细表报表导出'!$D:$D=$A778),'2-1 采购订单物料明细表报表导出'!$H:$H,0))</f>
        <v>0</v>
      </c>
      <c r="J778" s="23" cm="1">
        <f t="array" ref="J778">SUM(IF((LEFT('2-1 采购订单物料明细表报表导出'!$K:$K,7)=J$1)*('2-1 采购订单物料明细表报表导出'!$D:$D=$A778),'2-1 采购订单物料明细表报表导出'!$H:$H,0))</f>
        <v>0</v>
      </c>
      <c r="K778" s="23" cm="1">
        <f t="array" ref="K778">SUM(IF((LEFT('2-1 采购订单物料明细表报表导出'!$K:$K,7)=K$1)*('2-1 采购订单物料明细表报表导出'!$D:$D=$A778),'2-1 采购订单物料明细表报表导出'!$H:$H,0))</f>
        <v>0</v>
      </c>
      <c r="L778" s="23" cm="1">
        <f t="array" ref="L778">SUM(IF((LEFT('2-1 采购订单物料明细表报表导出'!$K:$K,7)=L$1)*('2-1 采购订单物料明细表报表导出'!$D:$D=$A778),'2-1 采购订单物料明细表报表导出'!$H:$H,0))</f>
        <v>0</v>
      </c>
      <c r="M778" s="23" cm="1">
        <f t="array" ref="M778">SUM(IF((LEFT('2-1 采购订单物料明细表报表导出'!$K:$K,7)=M$1)*('2-1 采购订单物料明细表报表导出'!$D:$D=$A778),'2-1 采购订单物料明细表报表导出'!$H:$H,0))</f>
        <v>0</v>
      </c>
      <c r="N778" s="23" cm="1">
        <f t="array" ref="N778">SUM(IF((LEFT('2-1 采购订单物料明细表报表导出'!$K:$K,7)=N$1)*('2-1 采购订单物料明细表报表导出'!$D:$D=$A778),'2-1 采购订单物料明细表报表导出'!$H:$H,0))</f>
        <v>0</v>
      </c>
      <c r="O778" s="23" cm="1">
        <f t="array" ref="O778">SUM(IF((LEFT('2-1 采购订单物料明细表报表导出'!$K:$K,7)=O$1)*('2-1 采购订单物料明细表报表导出'!$D:$D=$A778),'2-1 采购订单物料明细表报表导出'!$H:$H,0))</f>
        <v>0</v>
      </c>
    </row>
    <row r="779" ht="30" spans="1:15">
      <c r="A779" s="33" t="s">
        <v>4087</v>
      </c>
      <c r="B779" s="30" t="s">
        <v>1980</v>
      </c>
      <c r="C779" s="31" t="s">
        <v>1981</v>
      </c>
      <c r="D779" s="23" cm="1">
        <f t="array" ref="D779">SUM(IF((LEFT('2-1 采购订单物料明细表报表导出'!$K:$K,7)=D$1)*('2-1 采购订单物料明细表报表导出'!$D:$D=$A779),'2-1 采购订单物料明细表报表导出'!$H:$H,0))</f>
        <v>0</v>
      </c>
      <c r="E779" s="23" cm="1">
        <f t="array" ref="E779">SUM(IF((LEFT('2-1 采购订单物料明细表报表导出'!$K:$K,7)=E$1)*('2-1 采购订单物料明细表报表导出'!$D:$D=$A779),'2-1 采购订单物料明细表报表导出'!$H:$H,0))</f>
        <v>0</v>
      </c>
      <c r="F779" s="23" cm="1">
        <f t="array" ref="F779">SUM(IF((LEFT('2-1 采购订单物料明细表报表导出'!$K:$K,7)=F$1)*('2-1 采购订单物料明细表报表导出'!$D:$D=$A779),'2-1 采购订单物料明细表报表导出'!$H:$H,0))</f>
        <v>0</v>
      </c>
      <c r="G779" s="23" cm="1">
        <f t="array" ref="G779">SUM(IF((LEFT('2-1 采购订单物料明细表报表导出'!$K:$K,7)=G$1)*('2-1 采购订单物料明细表报表导出'!$D:$D=$A779),'2-1 采购订单物料明细表报表导出'!$H:$H,0))</f>
        <v>0</v>
      </c>
      <c r="H779" s="23" cm="1">
        <f t="array" ref="H779">SUM(IF((LEFT('2-1 采购订单物料明细表报表导出'!$K:$K,7)=H$1)*('2-1 采购订单物料明细表报表导出'!$D:$D=$A779),'2-1 采购订单物料明细表报表导出'!$H:$H,0))</f>
        <v>0</v>
      </c>
      <c r="I779" s="23" cm="1">
        <f t="array" ref="I779">SUM(IF((LEFT('2-1 采购订单物料明细表报表导出'!$K:$K,7)=I$1)*('2-1 采购订单物料明细表报表导出'!$D:$D=$A779),'2-1 采购订单物料明细表报表导出'!$H:$H,0))</f>
        <v>0</v>
      </c>
      <c r="J779" s="23" cm="1">
        <f t="array" ref="J779">SUM(IF((LEFT('2-1 采购订单物料明细表报表导出'!$K:$K,7)=J$1)*('2-1 采购订单物料明细表报表导出'!$D:$D=$A779),'2-1 采购订单物料明细表报表导出'!$H:$H,0))</f>
        <v>0</v>
      </c>
      <c r="K779" s="23" cm="1">
        <f t="array" ref="K779">SUM(IF((LEFT('2-1 采购订单物料明细表报表导出'!$K:$K,7)=K$1)*('2-1 采购订单物料明细表报表导出'!$D:$D=$A779),'2-1 采购订单物料明细表报表导出'!$H:$H,0))</f>
        <v>0</v>
      </c>
      <c r="L779" s="23" cm="1">
        <f t="array" ref="L779">SUM(IF((LEFT('2-1 采购订单物料明细表报表导出'!$K:$K,7)=L$1)*('2-1 采购订单物料明细表报表导出'!$D:$D=$A779),'2-1 采购订单物料明细表报表导出'!$H:$H,0))</f>
        <v>0</v>
      </c>
      <c r="M779" s="23" cm="1">
        <f t="array" ref="M779">SUM(IF((LEFT('2-1 采购订单物料明细表报表导出'!$K:$K,7)=M$1)*('2-1 采购订单物料明细表报表导出'!$D:$D=$A779),'2-1 采购订单物料明细表报表导出'!$H:$H,0))</f>
        <v>0</v>
      </c>
      <c r="N779" s="23" cm="1">
        <f t="array" ref="N779">SUM(IF((LEFT('2-1 采购订单物料明细表报表导出'!$K:$K,7)=N$1)*('2-1 采购订单物料明细表报表导出'!$D:$D=$A779),'2-1 采购订单物料明细表报表导出'!$H:$H,0))</f>
        <v>0</v>
      </c>
      <c r="O779" s="23" cm="1">
        <f t="array" ref="O779">SUM(IF((LEFT('2-1 采购订单物料明细表报表导出'!$K:$K,7)=O$1)*('2-1 采购订单物料明细表报表导出'!$D:$D=$A779),'2-1 采购订单物料明细表报表导出'!$H:$H,0))</f>
        <v>0</v>
      </c>
    </row>
    <row r="780" ht="30" spans="1:15">
      <c r="A780" s="33" t="s">
        <v>4088</v>
      </c>
      <c r="B780" s="30" t="s">
        <v>1980</v>
      </c>
      <c r="C780" s="31" t="s">
        <v>1981</v>
      </c>
      <c r="D780" s="23" cm="1">
        <f t="array" ref="D780">SUM(IF((LEFT('2-1 采购订单物料明细表报表导出'!$K:$K,7)=D$1)*('2-1 采购订单物料明细表报表导出'!$D:$D=$A780),'2-1 采购订单物料明细表报表导出'!$H:$H,0))</f>
        <v>0</v>
      </c>
      <c r="E780" s="23" cm="1">
        <f t="array" ref="E780">SUM(IF((LEFT('2-1 采购订单物料明细表报表导出'!$K:$K,7)=E$1)*('2-1 采购订单物料明细表报表导出'!$D:$D=$A780),'2-1 采购订单物料明细表报表导出'!$H:$H,0))</f>
        <v>0</v>
      </c>
      <c r="F780" s="23" cm="1">
        <f t="array" ref="F780">SUM(IF((LEFT('2-1 采购订单物料明细表报表导出'!$K:$K,7)=F$1)*('2-1 采购订单物料明细表报表导出'!$D:$D=$A780),'2-1 采购订单物料明细表报表导出'!$H:$H,0))</f>
        <v>0</v>
      </c>
      <c r="G780" s="23" cm="1">
        <f t="array" ref="G780">SUM(IF((LEFT('2-1 采购订单物料明细表报表导出'!$K:$K,7)=G$1)*('2-1 采购订单物料明细表报表导出'!$D:$D=$A780),'2-1 采购订单物料明细表报表导出'!$H:$H,0))</f>
        <v>0</v>
      </c>
      <c r="H780" s="23" cm="1">
        <f t="array" ref="H780">SUM(IF((LEFT('2-1 采购订单物料明细表报表导出'!$K:$K,7)=H$1)*('2-1 采购订单物料明细表报表导出'!$D:$D=$A780),'2-1 采购订单物料明细表报表导出'!$H:$H,0))</f>
        <v>0</v>
      </c>
      <c r="I780" s="23" cm="1">
        <f t="array" ref="I780">SUM(IF((LEFT('2-1 采购订单物料明细表报表导出'!$K:$K,7)=I$1)*('2-1 采购订单物料明细表报表导出'!$D:$D=$A780),'2-1 采购订单物料明细表报表导出'!$H:$H,0))</f>
        <v>0</v>
      </c>
      <c r="J780" s="23" cm="1">
        <f t="array" ref="J780">SUM(IF((LEFT('2-1 采购订单物料明细表报表导出'!$K:$K,7)=J$1)*('2-1 采购订单物料明细表报表导出'!$D:$D=$A780),'2-1 采购订单物料明细表报表导出'!$H:$H,0))</f>
        <v>0</v>
      </c>
      <c r="K780" s="23" cm="1">
        <f t="array" ref="K780">SUM(IF((LEFT('2-1 采购订单物料明细表报表导出'!$K:$K,7)=K$1)*('2-1 采购订单物料明细表报表导出'!$D:$D=$A780),'2-1 采购订单物料明细表报表导出'!$H:$H,0))</f>
        <v>0</v>
      </c>
      <c r="L780" s="23" cm="1">
        <f t="array" ref="L780">SUM(IF((LEFT('2-1 采购订单物料明细表报表导出'!$K:$K,7)=L$1)*('2-1 采购订单物料明细表报表导出'!$D:$D=$A780),'2-1 采购订单物料明细表报表导出'!$H:$H,0))</f>
        <v>0</v>
      </c>
      <c r="M780" s="23" cm="1">
        <f t="array" ref="M780">SUM(IF((LEFT('2-1 采购订单物料明细表报表导出'!$K:$K,7)=M$1)*('2-1 采购订单物料明细表报表导出'!$D:$D=$A780),'2-1 采购订单物料明细表报表导出'!$H:$H,0))</f>
        <v>0</v>
      </c>
      <c r="N780" s="23" cm="1">
        <f t="array" ref="N780">SUM(IF((LEFT('2-1 采购订单物料明细表报表导出'!$K:$K,7)=N$1)*('2-1 采购订单物料明细表报表导出'!$D:$D=$A780),'2-1 采购订单物料明细表报表导出'!$H:$H,0))</f>
        <v>0</v>
      </c>
      <c r="O780" s="23" cm="1">
        <f t="array" ref="O780">SUM(IF((LEFT('2-1 采购订单物料明细表报表导出'!$K:$K,7)=O$1)*('2-1 采购订单物料明细表报表导出'!$D:$D=$A780),'2-1 采购订单物料明细表报表导出'!$H:$H,0))</f>
        <v>0</v>
      </c>
    </row>
    <row r="781" ht="30" spans="1:15">
      <c r="A781" s="33" t="s">
        <v>4089</v>
      </c>
      <c r="B781" s="30" t="s">
        <v>1980</v>
      </c>
      <c r="C781" s="31" t="s">
        <v>1981</v>
      </c>
      <c r="D781" s="23" cm="1">
        <f t="array" ref="D781">SUM(IF((LEFT('2-1 采购订单物料明细表报表导出'!$K:$K,7)=D$1)*('2-1 采购订单物料明细表报表导出'!$D:$D=$A781),'2-1 采购订单物料明细表报表导出'!$H:$H,0))</f>
        <v>0</v>
      </c>
      <c r="E781" s="23" cm="1">
        <f t="array" ref="E781">SUM(IF((LEFT('2-1 采购订单物料明细表报表导出'!$K:$K,7)=E$1)*('2-1 采购订单物料明细表报表导出'!$D:$D=$A781),'2-1 采购订单物料明细表报表导出'!$H:$H,0))</f>
        <v>0</v>
      </c>
      <c r="F781" s="23" cm="1">
        <f t="array" ref="F781">SUM(IF((LEFT('2-1 采购订单物料明细表报表导出'!$K:$K,7)=F$1)*('2-1 采购订单物料明细表报表导出'!$D:$D=$A781),'2-1 采购订单物料明细表报表导出'!$H:$H,0))</f>
        <v>0</v>
      </c>
      <c r="G781" s="23" cm="1">
        <f t="array" ref="G781">SUM(IF((LEFT('2-1 采购订单物料明细表报表导出'!$K:$K,7)=G$1)*('2-1 采购订单物料明细表报表导出'!$D:$D=$A781),'2-1 采购订单物料明细表报表导出'!$H:$H,0))</f>
        <v>0</v>
      </c>
      <c r="H781" s="23" cm="1">
        <f t="array" ref="H781">SUM(IF((LEFT('2-1 采购订单物料明细表报表导出'!$K:$K,7)=H$1)*('2-1 采购订单物料明细表报表导出'!$D:$D=$A781),'2-1 采购订单物料明细表报表导出'!$H:$H,0))</f>
        <v>0</v>
      </c>
      <c r="I781" s="23" cm="1">
        <f t="array" ref="I781">SUM(IF((LEFT('2-1 采购订单物料明细表报表导出'!$K:$K,7)=I$1)*('2-1 采购订单物料明细表报表导出'!$D:$D=$A781),'2-1 采购订单物料明细表报表导出'!$H:$H,0))</f>
        <v>0</v>
      </c>
      <c r="J781" s="23" cm="1">
        <f t="array" ref="J781">SUM(IF((LEFT('2-1 采购订单物料明细表报表导出'!$K:$K,7)=J$1)*('2-1 采购订单物料明细表报表导出'!$D:$D=$A781),'2-1 采购订单物料明细表报表导出'!$H:$H,0))</f>
        <v>0</v>
      </c>
      <c r="K781" s="23" cm="1">
        <f t="array" ref="K781">SUM(IF((LEFT('2-1 采购订单物料明细表报表导出'!$K:$K,7)=K$1)*('2-1 采购订单物料明细表报表导出'!$D:$D=$A781),'2-1 采购订单物料明细表报表导出'!$H:$H,0))</f>
        <v>0</v>
      </c>
      <c r="L781" s="23" cm="1">
        <f t="array" ref="L781">SUM(IF((LEFT('2-1 采购订单物料明细表报表导出'!$K:$K,7)=L$1)*('2-1 采购订单物料明细表报表导出'!$D:$D=$A781),'2-1 采购订单物料明细表报表导出'!$H:$H,0))</f>
        <v>0</v>
      </c>
      <c r="M781" s="23" cm="1">
        <f t="array" ref="M781">SUM(IF((LEFT('2-1 采购订单物料明细表报表导出'!$K:$K,7)=M$1)*('2-1 采购订单物料明细表报表导出'!$D:$D=$A781),'2-1 采购订单物料明细表报表导出'!$H:$H,0))</f>
        <v>0</v>
      </c>
      <c r="N781" s="23" cm="1">
        <f t="array" ref="N781">SUM(IF((LEFT('2-1 采购订单物料明细表报表导出'!$K:$K,7)=N$1)*('2-1 采购订单物料明细表报表导出'!$D:$D=$A781),'2-1 采购订单物料明细表报表导出'!$H:$H,0))</f>
        <v>0</v>
      </c>
      <c r="O781" s="23" cm="1">
        <f t="array" ref="O781">SUM(IF((LEFT('2-1 采购订单物料明细表报表导出'!$K:$K,7)=O$1)*('2-1 采购订单物料明细表报表导出'!$D:$D=$A781),'2-1 采购订单物料明细表报表导出'!$H:$H,0))</f>
        <v>0</v>
      </c>
    </row>
    <row r="782" ht="30" spans="1:15">
      <c r="A782" s="33" t="s">
        <v>4090</v>
      </c>
      <c r="B782" s="30" t="s">
        <v>1980</v>
      </c>
      <c r="C782" s="31" t="s">
        <v>1981</v>
      </c>
      <c r="D782" s="23" cm="1">
        <f t="array" ref="D782">SUM(IF((LEFT('2-1 采购订单物料明细表报表导出'!$K:$K,7)=D$1)*('2-1 采购订单物料明细表报表导出'!$D:$D=$A782),'2-1 采购订单物料明细表报表导出'!$H:$H,0))</f>
        <v>0</v>
      </c>
      <c r="E782" s="23" cm="1">
        <f t="array" ref="E782">SUM(IF((LEFT('2-1 采购订单物料明细表报表导出'!$K:$K,7)=E$1)*('2-1 采购订单物料明细表报表导出'!$D:$D=$A782),'2-1 采购订单物料明细表报表导出'!$H:$H,0))</f>
        <v>0</v>
      </c>
      <c r="F782" s="23" cm="1">
        <f t="array" ref="F782">SUM(IF((LEFT('2-1 采购订单物料明细表报表导出'!$K:$K,7)=F$1)*('2-1 采购订单物料明细表报表导出'!$D:$D=$A782),'2-1 采购订单物料明细表报表导出'!$H:$H,0))</f>
        <v>0</v>
      </c>
      <c r="G782" s="23" cm="1">
        <f t="array" ref="G782">SUM(IF((LEFT('2-1 采购订单物料明细表报表导出'!$K:$K,7)=G$1)*('2-1 采购订单物料明细表报表导出'!$D:$D=$A782),'2-1 采购订单物料明细表报表导出'!$H:$H,0))</f>
        <v>0</v>
      </c>
      <c r="H782" s="23" cm="1">
        <f t="array" ref="H782">SUM(IF((LEFT('2-1 采购订单物料明细表报表导出'!$K:$K,7)=H$1)*('2-1 采购订单物料明细表报表导出'!$D:$D=$A782),'2-1 采购订单物料明细表报表导出'!$H:$H,0))</f>
        <v>0</v>
      </c>
      <c r="I782" s="23" cm="1">
        <f t="array" ref="I782">SUM(IF((LEFT('2-1 采购订单物料明细表报表导出'!$K:$K,7)=I$1)*('2-1 采购订单物料明细表报表导出'!$D:$D=$A782),'2-1 采购订单物料明细表报表导出'!$H:$H,0))</f>
        <v>0</v>
      </c>
      <c r="J782" s="23" cm="1">
        <f t="array" ref="J782">SUM(IF((LEFT('2-1 采购订单物料明细表报表导出'!$K:$K,7)=J$1)*('2-1 采购订单物料明细表报表导出'!$D:$D=$A782),'2-1 采购订单物料明细表报表导出'!$H:$H,0))</f>
        <v>0</v>
      </c>
      <c r="K782" s="23" cm="1">
        <f t="array" ref="K782">SUM(IF((LEFT('2-1 采购订单物料明细表报表导出'!$K:$K,7)=K$1)*('2-1 采购订单物料明细表报表导出'!$D:$D=$A782),'2-1 采购订单物料明细表报表导出'!$H:$H,0))</f>
        <v>0</v>
      </c>
      <c r="L782" s="23" cm="1">
        <f t="array" ref="L782">SUM(IF((LEFT('2-1 采购订单物料明细表报表导出'!$K:$K,7)=L$1)*('2-1 采购订单物料明细表报表导出'!$D:$D=$A782),'2-1 采购订单物料明细表报表导出'!$H:$H,0))</f>
        <v>0</v>
      </c>
      <c r="M782" s="23" cm="1">
        <f t="array" ref="M782">SUM(IF((LEFT('2-1 采购订单物料明细表报表导出'!$K:$K,7)=M$1)*('2-1 采购订单物料明细表报表导出'!$D:$D=$A782),'2-1 采购订单物料明细表报表导出'!$H:$H,0))</f>
        <v>0</v>
      </c>
      <c r="N782" s="23" cm="1">
        <f t="array" ref="N782">SUM(IF((LEFT('2-1 采购订单物料明细表报表导出'!$K:$K,7)=N$1)*('2-1 采购订单物料明细表报表导出'!$D:$D=$A782),'2-1 采购订单物料明细表报表导出'!$H:$H,0))</f>
        <v>0</v>
      </c>
      <c r="O782" s="23" cm="1">
        <f t="array" ref="O782">SUM(IF((LEFT('2-1 采购订单物料明细表报表导出'!$K:$K,7)=O$1)*('2-1 采购订单物料明细表报表导出'!$D:$D=$A782),'2-1 采购订单物料明细表报表导出'!$H:$H,0))</f>
        <v>0</v>
      </c>
    </row>
    <row r="783" ht="30" spans="1:15">
      <c r="A783" s="33" t="s">
        <v>4091</v>
      </c>
      <c r="B783" s="30" t="s">
        <v>1980</v>
      </c>
      <c r="C783" s="31" t="s">
        <v>1981</v>
      </c>
      <c r="D783" s="23" cm="1">
        <f t="array" ref="D783">SUM(IF((LEFT('2-1 采购订单物料明细表报表导出'!$K:$K,7)=D$1)*('2-1 采购订单物料明细表报表导出'!$D:$D=$A783),'2-1 采购订单物料明细表报表导出'!$H:$H,0))</f>
        <v>0</v>
      </c>
      <c r="E783" s="23" cm="1">
        <f t="array" ref="E783">SUM(IF((LEFT('2-1 采购订单物料明细表报表导出'!$K:$K,7)=E$1)*('2-1 采购订单物料明细表报表导出'!$D:$D=$A783),'2-1 采购订单物料明细表报表导出'!$H:$H,0))</f>
        <v>0</v>
      </c>
      <c r="F783" s="23" cm="1">
        <f t="array" ref="F783">SUM(IF((LEFT('2-1 采购订单物料明细表报表导出'!$K:$K,7)=F$1)*('2-1 采购订单物料明细表报表导出'!$D:$D=$A783),'2-1 采购订单物料明细表报表导出'!$H:$H,0))</f>
        <v>0</v>
      </c>
      <c r="G783" s="23" cm="1">
        <f t="array" ref="G783">SUM(IF((LEFT('2-1 采购订单物料明细表报表导出'!$K:$K,7)=G$1)*('2-1 采购订单物料明细表报表导出'!$D:$D=$A783),'2-1 采购订单物料明细表报表导出'!$H:$H,0))</f>
        <v>0</v>
      </c>
      <c r="H783" s="23" cm="1">
        <f t="array" ref="H783">SUM(IF((LEFT('2-1 采购订单物料明细表报表导出'!$K:$K,7)=H$1)*('2-1 采购订单物料明细表报表导出'!$D:$D=$A783),'2-1 采购订单物料明细表报表导出'!$H:$H,0))</f>
        <v>0</v>
      </c>
      <c r="I783" s="23" cm="1">
        <f t="array" ref="I783">SUM(IF((LEFT('2-1 采购订单物料明细表报表导出'!$K:$K,7)=I$1)*('2-1 采购订单物料明细表报表导出'!$D:$D=$A783),'2-1 采购订单物料明细表报表导出'!$H:$H,0))</f>
        <v>0</v>
      </c>
      <c r="J783" s="23" cm="1">
        <f t="array" ref="J783">SUM(IF((LEFT('2-1 采购订单物料明细表报表导出'!$K:$K,7)=J$1)*('2-1 采购订单物料明细表报表导出'!$D:$D=$A783),'2-1 采购订单物料明细表报表导出'!$H:$H,0))</f>
        <v>0</v>
      </c>
      <c r="K783" s="23" cm="1">
        <f t="array" ref="K783">SUM(IF((LEFT('2-1 采购订单物料明细表报表导出'!$K:$K,7)=K$1)*('2-1 采购订单物料明细表报表导出'!$D:$D=$A783),'2-1 采购订单物料明细表报表导出'!$H:$H,0))</f>
        <v>0</v>
      </c>
      <c r="L783" s="23" cm="1">
        <f t="array" ref="L783">SUM(IF((LEFT('2-1 采购订单物料明细表报表导出'!$K:$K,7)=L$1)*('2-1 采购订单物料明细表报表导出'!$D:$D=$A783),'2-1 采购订单物料明细表报表导出'!$H:$H,0))</f>
        <v>0</v>
      </c>
      <c r="M783" s="23" cm="1">
        <f t="array" ref="M783">SUM(IF((LEFT('2-1 采购订单物料明细表报表导出'!$K:$K,7)=M$1)*('2-1 采购订单物料明细表报表导出'!$D:$D=$A783),'2-1 采购订单物料明细表报表导出'!$H:$H,0))</f>
        <v>0</v>
      </c>
      <c r="N783" s="23" cm="1">
        <f t="array" ref="N783">SUM(IF((LEFT('2-1 采购订单物料明细表报表导出'!$K:$K,7)=N$1)*('2-1 采购订单物料明细表报表导出'!$D:$D=$A783),'2-1 采购订单物料明细表报表导出'!$H:$H,0))</f>
        <v>0</v>
      </c>
      <c r="O783" s="23" cm="1">
        <f t="array" ref="O783">SUM(IF((LEFT('2-1 采购订单物料明细表报表导出'!$K:$K,7)=O$1)*('2-1 采购订单物料明细表报表导出'!$D:$D=$A783),'2-1 采购订单物料明细表报表导出'!$H:$H,0))</f>
        <v>0</v>
      </c>
    </row>
    <row r="784" ht="30" spans="1:15">
      <c r="A784" s="33" t="s">
        <v>4092</v>
      </c>
      <c r="B784" s="30" t="s">
        <v>1980</v>
      </c>
      <c r="C784" s="31" t="s">
        <v>1981</v>
      </c>
      <c r="D784" s="23" cm="1">
        <f t="array" ref="D784">SUM(IF((LEFT('2-1 采购订单物料明细表报表导出'!$K:$K,7)=D$1)*('2-1 采购订单物料明细表报表导出'!$D:$D=$A784),'2-1 采购订单物料明细表报表导出'!$H:$H,0))</f>
        <v>0</v>
      </c>
      <c r="E784" s="23" cm="1">
        <f t="array" ref="E784">SUM(IF((LEFT('2-1 采购订单物料明细表报表导出'!$K:$K,7)=E$1)*('2-1 采购订单物料明细表报表导出'!$D:$D=$A784),'2-1 采购订单物料明细表报表导出'!$H:$H,0))</f>
        <v>0</v>
      </c>
      <c r="F784" s="23" cm="1">
        <f t="array" ref="F784">SUM(IF((LEFT('2-1 采购订单物料明细表报表导出'!$K:$K,7)=F$1)*('2-1 采购订单物料明细表报表导出'!$D:$D=$A784),'2-1 采购订单物料明细表报表导出'!$H:$H,0))</f>
        <v>0</v>
      </c>
      <c r="G784" s="23" cm="1">
        <f t="array" ref="G784">SUM(IF((LEFT('2-1 采购订单物料明细表报表导出'!$K:$K,7)=G$1)*('2-1 采购订单物料明细表报表导出'!$D:$D=$A784),'2-1 采购订单物料明细表报表导出'!$H:$H,0))</f>
        <v>0</v>
      </c>
      <c r="H784" s="23" cm="1">
        <f t="array" ref="H784">SUM(IF((LEFT('2-1 采购订单物料明细表报表导出'!$K:$K,7)=H$1)*('2-1 采购订单物料明细表报表导出'!$D:$D=$A784),'2-1 采购订单物料明细表报表导出'!$H:$H,0))</f>
        <v>0</v>
      </c>
      <c r="I784" s="23" cm="1">
        <f t="array" ref="I784">SUM(IF((LEFT('2-1 采购订单物料明细表报表导出'!$K:$K,7)=I$1)*('2-1 采购订单物料明细表报表导出'!$D:$D=$A784),'2-1 采购订单物料明细表报表导出'!$H:$H,0))</f>
        <v>0</v>
      </c>
      <c r="J784" s="23" cm="1">
        <f t="array" ref="J784">SUM(IF((LEFT('2-1 采购订单物料明细表报表导出'!$K:$K,7)=J$1)*('2-1 采购订单物料明细表报表导出'!$D:$D=$A784),'2-1 采购订单物料明细表报表导出'!$H:$H,0))</f>
        <v>0</v>
      </c>
      <c r="K784" s="23" cm="1">
        <f t="array" ref="K784">SUM(IF((LEFT('2-1 采购订单物料明细表报表导出'!$K:$K,7)=K$1)*('2-1 采购订单物料明细表报表导出'!$D:$D=$A784),'2-1 采购订单物料明细表报表导出'!$H:$H,0))</f>
        <v>0</v>
      </c>
      <c r="L784" s="23" cm="1">
        <f t="array" ref="L784">SUM(IF((LEFT('2-1 采购订单物料明细表报表导出'!$K:$K,7)=L$1)*('2-1 采购订单物料明细表报表导出'!$D:$D=$A784),'2-1 采购订单物料明细表报表导出'!$H:$H,0))</f>
        <v>0</v>
      </c>
      <c r="M784" s="23" cm="1">
        <f t="array" ref="M784">SUM(IF((LEFT('2-1 采购订单物料明细表报表导出'!$K:$K,7)=M$1)*('2-1 采购订单物料明细表报表导出'!$D:$D=$A784),'2-1 采购订单物料明细表报表导出'!$H:$H,0))</f>
        <v>0</v>
      </c>
      <c r="N784" s="23" cm="1">
        <f t="array" ref="N784">SUM(IF((LEFT('2-1 采购订单物料明细表报表导出'!$K:$K,7)=N$1)*('2-1 采购订单物料明细表报表导出'!$D:$D=$A784),'2-1 采购订单物料明细表报表导出'!$H:$H,0))</f>
        <v>0</v>
      </c>
      <c r="O784" s="23" cm="1">
        <f t="array" ref="O784">SUM(IF((LEFT('2-1 采购订单物料明细表报表导出'!$K:$K,7)=O$1)*('2-1 采购订单物料明细表报表导出'!$D:$D=$A784),'2-1 采购订单物料明细表报表导出'!$H:$H,0))</f>
        <v>0</v>
      </c>
    </row>
    <row r="785" ht="30" spans="1:15">
      <c r="A785" s="33" t="s">
        <v>4093</v>
      </c>
      <c r="B785" s="30" t="s">
        <v>1980</v>
      </c>
      <c r="C785" s="31" t="s">
        <v>1981</v>
      </c>
      <c r="D785" s="23" cm="1">
        <f t="array" ref="D785">SUM(IF((LEFT('2-1 采购订单物料明细表报表导出'!$K:$K,7)=D$1)*('2-1 采购订单物料明细表报表导出'!$D:$D=$A785),'2-1 采购订单物料明细表报表导出'!$H:$H,0))</f>
        <v>0</v>
      </c>
      <c r="E785" s="23" cm="1">
        <f t="array" ref="E785">SUM(IF((LEFT('2-1 采购订单物料明细表报表导出'!$K:$K,7)=E$1)*('2-1 采购订单物料明细表报表导出'!$D:$D=$A785),'2-1 采购订单物料明细表报表导出'!$H:$H,0))</f>
        <v>0</v>
      </c>
      <c r="F785" s="23" cm="1">
        <f t="array" ref="F785">SUM(IF((LEFT('2-1 采购订单物料明细表报表导出'!$K:$K,7)=F$1)*('2-1 采购订单物料明细表报表导出'!$D:$D=$A785),'2-1 采购订单物料明细表报表导出'!$H:$H,0))</f>
        <v>0</v>
      </c>
      <c r="G785" s="23" cm="1">
        <f t="array" ref="G785">SUM(IF((LEFT('2-1 采购订单物料明细表报表导出'!$K:$K,7)=G$1)*('2-1 采购订单物料明细表报表导出'!$D:$D=$A785),'2-1 采购订单物料明细表报表导出'!$H:$H,0))</f>
        <v>0</v>
      </c>
      <c r="H785" s="23" cm="1">
        <f t="array" ref="H785">SUM(IF((LEFT('2-1 采购订单物料明细表报表导出'!$K:$K,7)=H$1)*('2-1 采购订单物料明细表报表导出'!$D:$D=$A785),'2-1 采购订单物料明细表报表导出'!$H:$H,0))</f>
        <v>0</v>
      </c>
      <c r="I785" s="23" cm="1">
        <f t="array" ref="I785">SUM(IF((LEFT('2-1 采购订单物料明细表报表导出'!$K:$K,7)=I$1)*('2-1 采购订单物料明细表报表导出'!$D:$D=$A785),'2-1 采购订单物料明细表报表导出'!$H:$H,0))</f>
        <v>0</v>
      </c>
      <c r="J785" s="23" cm="1">
        <f t="array" ref="J785">SUM(IF((LEFT('2-1 采购订单物料明细表报表导出'!$K:$K,7)=J$1)*('2-1 采购订单物料明细表报表导出'!$D:$D=$A785),'2-1 采购订单物料明细表报表导出'!$H:$H,0))</f>
        <v>0</v>
      </c>
      <c r="K785" s="23" cm="1">
        <f t="array" ref="K785">SUM(IF((LEFT('2-1 采购订单物料明细表报表导出'!$K:$K,7)=K$1)*('2-1 采购订单物料明细表报表导出'!$D:$D=$A785),'2-1 采购订单物料明细表报表导出'!$H:$H,0))</f>
        <v>0</v>
      </c>
      <c r="L785" s="23" cm="1">
        <f t="array" ref="L785">SUM(IF((LEFT('2-1 采购订单物料明细表报表导出'!$K:$K,7)=L$1)*('2-1 采购订单物料明细表报表导出'!$D:$D=$A785),'2-1 采购订单物料明细表报表导出'!$H:$H,0))</f>
        <v>0</v>
      </c>
      <c r="M785" s="23" cm="1">
        <f t="array" ref="M785">SUM(IF((LEFT('2-1 采购订单物料明细表报表导出'!$K:$K,7)=M$1)*('2-1 采购订单物料明细表报表导出'!$D:$D=$A785),'2-1 采购订单物料明细表报表导出'!$H:$H,0))</f>
        <v>0</v>
      </c>
      <c r="N785" s="23" cm="1">
        <f t="array" ref="N785">SUM(IF((LEFT('2-1 采购订单物料明细表报表导出'!$K:$K,7)=N$1)*('2-1 采购订单物料明细表报表导出'!$D:$D=$A785),'2-1 采购订单物料明细表报表导出'!$H:$H,0))</f>
        <v>0</v>
      </c>
      <c r="O785" s="23" cm="1">
        <f t="array" ref="O785">SUM(IF((LEFT('2-1 采购订单物料明细表报表导出'!$K:$K,7)=O$1)*('2-1 采购订单物料明细表报表导出'!$D:$D=$A785),'2-1 采购订单物料明细表报表导出'!$H:$H,0))</f>
        <v>0</v>
      </c>
    </row>
    <row r="786" ht="30" spans="1:15">
      <c r="A786" s="33" t="s">
        <v>4094</v>
      </c>
      <c r="B786" s="30" t="s">
        <v>1980</v>
      </c>
      <c r="C786" s="31" t="s">
        <v>1981</v>
      </c>
      <c r="D786" s="23" cm="1">
        <f t="array" ref="D786">SUM(IF((LEFT('2-1 采购订单物料明细表报表导出'!$K:$K,7)=D$1)*('2-1 采购订单物料明细表报表导出'!$D:$D=$A786),'2-1 采购订单物料明细表报表导出'!$H:$H,0))</f>
        <v>0</v>
      </c>
      <c r="E786" s="23" cm="1">
        <f t="array" ref="E786">SUM(IF((LEFT('2-1 采购订单物料明细表报表导出'!$K:$K,7)=E$1)*('2-1 采购订单物料明细表报表导出'!$D:$D=$A786),'2-1 采购订单物料明细表报表导出'!$H:$H,0))</f>
        <v>0</v>
      </c>
      <c r="F786" s="23" cm="1">
        <f t="array" ref="F786">SUM(IF((LEFT('2-1 采购订单物料明细表报表导出'!$K:$K,7)=F$1)*('2-1 采购订单物料明细表报表导出'!$D:$D=$A786),'2-1 采购订单物料明细表报表导出'!$H:$H,0))</f>
        <v>0</v>
      </c>
      <c r="G786" s="23" cm="1">
        <f t="array" ref="G786">SUM(IF((LEFT('2-1 采购订单物料明细表报表导出'!$K:$K,7)=G$1)*('2-1 采购订单物料明细表报表导出'!$D:$D=$A786),'2-1 采购订单物料明细表报表导出'!$H:$H,0))</f>
        <v>0</v>
      </c>
      <c r="H786" s="23" cm="1">
        <f t="array" ref="H786">SUM(IF((LEFT('2-1 采购订单物料明细表报表导出'!$K:$K,7)=H$1)*('2-1 采购订单物料明细表报表导出'!$D:$D=$A786),'2-1 采购订单物料明细表报表导出'!$H:$H,0))</f>
        <v>0</v>
      </c>
      <c r="I786" s="23" cm="1">
        <f t="array" ref="I786">SUM(IF((LEFT('2-1 采购订单物料明细表报表导出'!$K:$K,7)=I$1)*('2-1 采购订单物料明细表报表导出'!$D:$D=$A786),'2-1 采购订单物料明细表报表导出'!$H:$H,0))</f>
        <v>0</v>
      </c>
      <c r="J786" s="23" cm="1">
        <f t="array" ref="J786">SUM(IF((LEFT('2-1 采购订单物料明细表报表导出'!$K:$K,7)=J$1)*('2-1 采购订单物料明细表报表导出'!$D:$D=$A786),'2-1 采购订单物料明细表报表导出'!$H:$H,0))</f>
        <v>0</v>
      </c>
      <c r="K786" s="23" cm="1">
        <f t="array" ref="K786">SUM(IF((LEFT('2-1 采购订单物料明细表报表导出'!$K:$K,7)=K$1)*('2-1 采购订单物料明细表报表导出'!$D:$D=$A786),'2-1 采购订单物料明细表报表导出'!$H:$H,0))</f>
        <v>0</v>
      </c>
      <c r="L786" s="23" cm="1">
        <f t="array" ref="L786">SUM(IF((LEFT('2-1 采购订单物料明细表报表导出'!$K:$K,7)=L$1)*('2-1 采购订单物料明细表报表导出'!$D:$D=$A786),'2-1 采购订单物料明细表报表导出'!$H:$H,0))</f>
        <v>0</v>
      </c>
      <c r="M786" s="23" cm="1">
        <f t="array" ref="M786">SUM(IF((LEFT('2-1 采购订单物料明细表报表导出'!$K:$K,7)=M$1)*('2-1 采购订单物料明细表报表导出'!$D:$D=$A786),'2-1 采购订单物料明细表报表导出'!$H:$H,0))</f>
        <v>0</v>
      </c>
      <c r="N786" s="23" cm="1">
        <f t="array" ref="N786">SUM(IF((LEFT('2-1 采购订单物料明细表报表导出'!$K:$K,7)=N$1)*('2-1 采购订单物料明细表报表导出'!$D:$D=$A786),'2-1 采购订单物料明细表报表导出'!$H:$H,0))</f>
        <v>0</v>
      </c>
      <c r="O786" s="23" cm="1">
        <f t="array" ref="O786">SUM(IF((LEFT('2-1 采购订单物料明细表报表导出'!$K:$K,7)=O$1)*('2-1 采购订单物料明细表报表导出'!$D:$D=$A786),'2-1 采购订单物料明细表报表导出'!$H:$H,0))</f>
        <v>0</v>
      </c>
    </row>
    <row r="787" ht="30" spans="1:15">
      <c r="A787" s="33" t="s">
        <v>4095</v>
      </c>
      <c r="B787" s="30" t="s">
        <v>1980</v>
      </c>
      <c r="C787" s="31" t="s">
        <v>1981</v>
      </c>
      <c r="D787" s="23" cm="1">
        <f t="array" ref="D787">SUM(IF((LEFT('2-1 采购订单物料明细表报表导出'!$K:$K,7)=D$1)*('2-1 采购订单物料明细表报表导出'!$D:$D=$A787),'2-1 采购订单物料明细表报表导出'!$H:$H,0))</f>
        <v>0</v>
      </c>
      <c r="E787" s="23" cm="1">
        <f t="array" ref="E787">SUM(IF((LEFT('2-1 采购订单物料明细表报表导出'!$K:$K,7)=E$1)*('2-1 采购订单物料明细表报表导出'!$D:$D=$A787),'2-1 采购订单物料明细表报表导出'!$H:$H,0))</f>
        <v>0</v>
      </c>
      <c r="F787" s="23" cm="1">
        <f t="array" ref="F787">SUM(IF((LEFT('2-1 采购订单物料明细表报表导出'!$K:$K,7)=F$1)*('2-1 采购订单物料明细表报表导出'!$D:$D=$A787),'2-1 采购订单物料明细表报表导出'!$H:$H,0))</f>
        <v>0</v>
      </c>
      <c r="G787" s="23" cm="1">
        <f t="array" ref="G787">SUM(IF((LEFT('2-1 采购订单物料明细表报表导出'!$K:$K,7)=G$1)*('2-1 采购订单物料明细表报表导出'!$D:$D=$A787),'2-1 采购订单物料明细表报表导出'!$H:$H,0))</f>
        <v>0</v>
      </c>
      <c r="H787" s="23" cm="1">
        <f t="array" ref="H787">SUM(IF((LEFT('2-1 采购订单物料明细表报表导出'!$K:$K,7)=H$1)*('2-1 采购订单物料明细表报表导出'!$D:$D=$A787),'2-1 采购订单物料明细表报表导出'!$H:$H,0))</f>
        <v>0</v>
      </c>
      <c r="I787" s="23" cm="1">
        <f t="array" ref="I787">SUM(IF((LEFT('2-1 采购订单物料明细表报表导出'!$K:$K,7)=I$1)*('2-1 采购订单物料明细表报表导出'!$D:$D=$A787),'2-1 采购订单物料明细表报表导出'!$H:$H,0))</f>
        <v>0</v>
      </c>
      <c r="J787" s="23" cm="1">
        <f t="array" ref="J787">SUM(IF((LEFT('2-1 采购订单物料明细表报表导出'!$K:$K,7)=J$1)*('2-1 采购订单物料明细表报表导出'!$D:$D=$A787),'2-1 采购订单物料明细表报表导出'!$H:$H,0))</f>
        <v>0</v>
      </c>
      <c r="K787" s="23" cm="1">
        <f t="array" ref="K787">SUM(IF((LEFT('2-1 采购订单物料明细表报表导出'!$K:$K,7)=K$1)*('2-1 采购订单物料明细表报表导出'!$D:$D=$A787),'2-1 采购订单物料明细表报表导出'!$H:$H,0))</f>
        <v>0</v>
      </c>
      <c r="L787" s="23" cm="1">
        <f t="array" ref="L787">SUM(IF((LEFT('2-1 采购订单物料明细表报表导出'!$K:$K,7)=L$1)*('2-1 采购订单物料明细表报表导出'!$D:$D=$A787),'2-1 采购订单物料明细表报表导出'!$H:$H,0))</f>
        <v>0</v>
      </c>
      <c r="M787" s="23" cm="1">
        <f t="array" ref="M787">SUM(IF((LEFT('2-1 采购订单物料明细表报表导出'!$K:$K,7)=M$1)*('2-1 采购订单物料明细表报表导出'!$D:$D=$A787),'2-1 采购订单物料明细表报表导出'!$H:$H,0))</f>
        <v>0</v>
      </c>
      <c r="N787" s="23" cm="1">
        <f t="array" ref="N787">SUM(IF((LEFT('2-1 采购订单物料明细表报表导出'!$K:$K,7)=N$1)*('2-1 采购订单物料明细表报表导出'!$D:$D=$A787),'2-1 采购订单物料明细表报表导出'!$H:$H,0))</f>
        <v>0</v>
      </c>
      <c r="O787" s="23" cm="1">
        <f t="array" ref="O787">SUM(IF((LEFT('2-1 采购订单物料明细表报表导出'!$K:$K,7)=O$1)*('2-1 采购订单物料明细表报表导出'!$D:$D=$A787),'2-1 采购订单物料明细表报表导出'!$H:$H,0))</f>
        <v>0</v>
      </c>
    </row>
    <row r="788" ht="29" spans="1:15">
      <c r="A788" s="32" t="s">
        <v>4096</v>
      </c>
      <c r="B788" s="30" t="s">
        <v>2006</v>
      </c>
      <c r="C788" s="31" t="s">
        <v>2007</v>
      </c>
      <c r="D788" s="23" cm="1">
        <f t="array" ref="D788">SUM(IF((LEFT('2-1 采购订单物料明细表报表导出'!$K:$K,7)=D$1)*('2-1 采购订单物料明细表报表导出'!$D:$D=$A788),'2-1 采购订单物料明细表报表导出'!$H:$H,0))</f>
        <v>0</v>
      </c>
      <c r="E788" s="23" cm="1">
        <f t="array" ref="E788">SUM(IF((LEFT('2-1 采购订单物料明细表报表导出'!$K:$K,7)=E$1)*('2-1 采购订单物料明细表报表导出'!$D:$D=$A788),'2-1 采购订单物料明细表报表导出'!$H:$H,0))</f>
        <v>0</v>
      </c>
      <c r="F788" s="23" cm="1">
        <f t="array" ref="F788">SUM(IF((LEFT('2-1 采购订单物料明细表报表导出'!$K:$K,7)=F$1)*('2-1 采购订单物料明细表报表导出'!$D:$D=$A788),'2-1 采购订单物料明细表报表导出'!$H:$H,0))</f>
        <v>0</v>
      </c>
      <c r="G788" s="23" cm="1">
        <f t="array" ref="G788">SUM(IF((LEFT('2-1 采购订单物料明细表报表导出'!$K:$K,7)=G$1)*('2-1 采购订单物料明细表报表导出'!$D:$D=$A788),'2-1 采购订单物料明细表报表导出'!$H:$H,0))</f>
        <v>0</v>
      </c>
      <c r="H788" s="23" cm="1">
        <f t="array" ref="H788">SUM(IF((LEFT('2-1 采购订单物料明细表报表导出'!$K:$K,7)=H$1)*('2-1 采购订单物料明细表报表导出'!$D:$D=$A788),'2-1 采购订单物料明细表报表导出'!$H:$H,0))</f>
        <v>0</v>
      </c>
      <c r="I788" s="23" cm="1">
        <f t="array" ref="I788">SUM(IF((LEFT('2-1 采购订单物料明细表报表导出'!$K:$K,7)=I$1)*('2-1 采购订单物料明细表报表导出'!$D:$D=$A788),'2-1 采购订单物料明细表报表导出'!$H:$H,0))</f>
        <v>0</v>
      </c>
      <c r="J788" s="23" cm="1">
        <f t="array" ref="J788">SUM(IF((LEFT('2-1 采购订单物料明细表报表导出'!$K:$K,7)=J$1)*('2-1 采购订单物料明细表报表导出'!$D:$D=$A788),'2-1 采购订单物料明细表报表导出'!$H:$H,0))</f>
        <v>0</v>
      </c>
      <c r="K788" s="23" cm="1">
        <f t="array" ref="K788">SUM(IF((LEFT('2-1 采购订单物料明细表报表导出'!$K:$K,7)=K$1)*('2-1 采购订单物料明细表报表导出'!$D:$D=$A788),'2-1 采购订单物料明细表报表导出'!$H:$H,0))</f>
        <v>0</v>
      </c>
      <c r="L788" s="23" cm="1">
        <f t="array" ref="L788">SUM(IF((LEFT('2-1 采购订单物料明细表报表导出'!$K:$K,7)=L$1)*('2-1 采购订单物料明细表报表导出'!$D:$D=$A788),'2-1 采购订单物料明细表报表导出'!$H:$H,0))</f>
        <v>0</v>
      </c>
      <c r="M788" s="23" cm="1">
        <f t="array" ref="M788">SUM(IF((LEFT('2-1 采购订单物料明细表报表导出'!$K:$K,7)=M$1)*('2-1 采购订单物料明细表报表导出'!$D:$D=$A788),'2-1 采购订单物料明细表报表导出'!$H:$H,0))</f>
        <v>0</v>
      </c>
      <c r="N788" s="23" cm="1">
        <f t="array" ref="N788">SUM(IF((LEFT('2-1 采购订单物料明细表报表导出'!$K:$K,7)=N$1)*('2-1 采购订单物料明细表报表导出'!$D:$D=$A788),'2-1 采购订单物料明细表报表导出'!$H:$H,0))</f>
        <v>0</v>
      </c>
      <c r="O788" s="23" cm="1">
        <f t="array" ref="O788">SUM(IF((LEFT('2-1 采购订单物料明细表报表导出'!$K:$K,7)=O$1)*('2-1 采购订单物料明细表报表导出'!$D:$D=$A788),'2-1 采购订单物料明细表报表导出'!$H:$H,0))</f>
        <v>0</v>
      </c>
    </row>
    <row r="789" ht="29" spans="1:15">
      <c r="A789" s="32" t="s">
        <v>4097</v>
      </c>
      <c r="B789" s="30" t="s">
        <v>2006</v>
      </c>
      <c r="C789" s="31" t="s">
        <v>2007</v>
      </c>
      <c r="D789" s="23" cm="1">
        <f t="array" ref="D789">SUM(IF((LEFT('2-1 采购订单物料明细表报表导出'!$K:$K,7)=D$1)*('2-1 采购订单物料明细表报表导出'!$D:$D=$A789),'2-1 采购订单物料明细表报表导出'!$H:$H,0))</f>
        <v>0</v>
      </c>
      <c r="E789" s="23" cm="1">
        <f t="array" ref="E789">SUM(IF((LEFT('2-1 采购订单物料明细表报表导出'!$K:$K,7)=E$1)*('2-1 采购订单物料明细表报表导出'!$D:$D=$A789),'2-1 采购订单物料明细表报表导出'!$H:$H,0))</f>
        <v>0</v>
      </c>
      <c r="F789" s="23" cm="1">
        <f t="array" ref="F789">SUM(IF((LEFT('2-1 采购订单物料明细表报表导出'!$K:$K,7)=F$1)*('2-1 采购订单物料明细表报表导出'!$D:$D=$A789),'2-1 采购订单物料明细表报表导出'!$H:$H,0))</f>
        <v>0</v>
      </c>
      <c r="G789" s="23" cm="1">
        <f t="array" ref="G789">SUM(IF((LEFT('2-1 采购订单物料明细表报表导出'!$K:$K,7)=G$1)*('2-1 采购订单物料明细表报表导出'!$D:$D=$A789),'2-1 采购订单物料明细表报表导出'!$H:$H,0))</f>
        <v>0</v>
      </c>
      <c r="H789" s="23" cm="1">
        <f t="array" ref="H789">SUM(IF((LEFT('2-1 采购订单物料明细表报表导出'!$K:$K,7)=H$1)*('2-1 采购订单物料明细表报表导出'!$D:$D=$A789),'2-1 采购订单物料明细表报表导出'!$H:$H,0))</f>
        <v>0</v>
      </c>
      <c r="I789" s="23" cm="1">
        <f t="array" ref="I789">SUM(IF((LEFT('2-1 采购订单物料明细表报表导出'!$K:$K,7)=I$1)*('2-1 采购订单物料明细表报表导出'!$D:$D=$A789),'2-1 采购订单物料明细表报表导出'!$H:$H,0))</f>
        <v>0</v>
      </c>
      <c r="J789" s="23" cm="1">
        <f t="array" ref="J789">SUM(IF((LEFT('2-1 采购订单物料明细表报表导出'!$K:$K,7)=J$1)*('2-1 采购订单物料明细表报表导出'!$D:$D=$A789),'2-1 采购订单物料明细表报表导出'!$H:$H,0))</f>
        <v>0</v>
      </c>
      <c r="K789" s="23" cm="1">
        <f t="array" ref="K789">SUM(IF((LEFT('2-1 采购订单物料明细表报表导出'!$K:$K,7)=K$1)*('2-1 采购订单物料明细表报表导出'!$D:$D=$A789),'2-1 采购订单物料明细表报表导出'!$H:$H,0))</f>
        <v>0</v>
      </c>
      <c r="L789" s="23" cm="1">
        <f t="array" ref="L789">SUM(IF((LEFT('2-1 采购订单物料明细表报表导出'!$K:$K,7)=L$1)*('2-1 采购订单物料明细表报表导出'!$D:$D=$A789),'2-1 采购订单物料明细表报表导出'!$H:$H,0))</f>
        <v>0</v>
      </c>
      <c r="M789" s="23" cm="1">
        <f t="array" ref="M789">SUM(IF((LEFT('2-1 采购订单物料明细表报表导出'!$K:$K,7)=M$1)*('2-1 采购订单物料明细表报表导出'!$D:$D=$A789),'2-1 采购订单物料明细表报表导出'!$H:$H,0))</f>
        <v>0</v>
      </c>
      <c r="N789" s="23" cm="1">
        <f t="array" ref="N789">SUM(IF((LEFT('2-1 采购订单物料明细表报表导出'!$K:$K,7)=N$1)*('2-1 采购订单物料明细表报表导出'!$D:$D=$A789),'2-1 采购订单物料明细表报表导出'!$H:$H,0))</f>
        <v>0</v>
      </c>
      <c r="O789" s="23" cm="1">
        <f t="array" ref="O789">SUM(IF((LEFT('2-1 采购订单物料明细表报表导出'!$K:$K,7)=O$1)*('2-1 采购订单物料明细表报表导出'!$D:$D=$A789),'2-1 采购订单物料明细表报表导出'!$H:$H,0))</f>
        <v>0</v>
      </c>
    </row>
    <row r="790" ht="29" spans="1:15">
      <c r="A790" s="32" t="s">
        <v>4098</v>
      </c>
      <c r="B790" s="30" t="s">
        <v>2006</v>
      </c>
      <c r="C790" s="31" t="s">
        <v>2007</v>
      </c>
      <c r="D790" s="23" cm="1">
        <f t="array" ref="D790">SUM(IF((LEFT('2-1 采购订单物料明细表报表导出'!$K:$K,7)=D$1)*('2-1 采购订单物料明细表报表导出'!$D:$D=$A790),'2-1 采购订单物料明细表报表导出'!$H:$H,0))</f>
        <v>0</v>
      </c>
      <c r="E790" s="23" cm="1">
        <f t="array" ref="E790">SUM(IF((LEFT('2-1 采购订单物料明细表报表导出'!$K:$K,7)=E$1)*('2-1 采购订单物料明细表报表导出'!$D:$D=$A790),'2-1 采购订单物料明细表报表导出'!$H:$H,0))</f>
        <v>0</v>
      </c>
      <c r="F790" s="23" cm="1">
        <f t="array" ref="F790">SUM(IF((LEFT('2-1 采购订单物料明细表报表导出'!$K:$K,7)=F$1)*('2-1 采购订单物料明细表报表导出'!$D:$D=$A790),'2-1 采购订单物料明细表报表导出'!$H:$H,0))</f>
        <v>0</v>
      </c>
      <c r="G790" s="23" cm="1">
        <f t="array" ref="G790">SUM(IF((LEFT('2-1 采购订单物料明细表报表导出'!$K:$K,7)=G$1)*('2-1 采购订单物料明细表报表导出'!$D:$D=$A790),'2-1 采购订单物料明细表报表导出'!$H:$H,0))</f>
        <v>0</v>
      </c>
      <c r="H790" s="23" cm="1">
        <f t="array" ref="H790">SUM(IF((LEFT('2-1 采购订单物料明细表报表导出'!$K:$K,7)=H$1)*('2-1 采购订单物料明细表报表导出'!$D:$D=$A790),'2-1 采购订单物料明细表报表导出'!$H:$H,0))</f>
        <v>0</v>
      </c>
      <c r="I790" s="23" cm="1">
        <f t="array" ref="I790">SUM(IF((LEFT('2-1 采购订单物料明细表报表导出'!$K:$K,7)=I$1)*('2-1 采购订单物料明细表报表导出'!$D:$D=$A790),'2-1 采购订单物料明细表报表导出'!$H:$H,0))</f>
        <v>0</v>
      </c>
      <c r="J790" s="23" cm="1">
        <f t="array" ref="J790">SUM(IF((LEFT('2-1 采购订单物料明细表报表导出'!$K:$K,7)=J$1)*('2-1 采购订单物料明细表报表导出'!$D:$D=$A790),'2-1 采购订单物料明细表报表导出'!$H:$H,0))</f>
        <v>0</v>
      </c>
      <c r="K790" s="23" cm="1">
        <f t="array" ref="K790">SUM(IF((LEFT('2-1 采购订单物料明细表报表导出'!$K:$K,7)=K$1)*('2-1 采购订单物料明细表报表导出'!$D:$D=$A790),'2-1 采购订单物料明细表报表导出'!$H:$H,0))</f>
        <v>0</v>
      </c>
      <c r="L790" s="23" cm="1">
        <f t="array" ref="L790">SUM(IF((LEFT('2-1 采购订单物料明细表报表导出'!$K:$K,7)=L$1)*('2-1 采购订单物料明细表报表导出'!$D:$D=$A790),'2-1 采购订单物料明细表报表导出'!$H:$H,0))</f>
        <v>0</v>
      </c>
      <c r="M790" s="23" cm="1">
        <f t="array" ref="M790">SUM(IF((LEFT('2-1 采购订单物料明细表报表导出'!$K:$K,7)=M$1)*('2-1 采购订单物料明细表报表导出'!$D:$D=$A790),'2-1 采购订单物料明细表报表导出'!$H:$H,0))</f>
        <v>0</v>
      </c>
      <c r="N790" s="23" cm="1">
        <f t="array" ref="N790">SUM(IF((LEFT('2-1 采购订单物料明细表报表导出'!$K:$K,7)=N$1)*('2-1 采购订单物料明细表报表导出'!$D:$D=$A790),'2-1 采购订单物料明细表报表导出'!$H:$H,0))</f>
        <v>0</v>
      </c>
      <c r="O790" s="23" cm="1">
        <f t="array" ref="O790">SUM(IF((LEFT('2-1 采购订单物料明细表报表导出'!$K:$K,7)=O$1)*('2-1 采购订单物料明细表报表导出'!$D:$D=$A790),'2-1 采购订单物料明细表报表导出'!$H:$H,0))</f>
        <v>0</v>
      </c>
    </row>
    <row r="791" ht="29" spans="1:15">
      <c r="A791" s="32" t="s">
        <v>4099</v>
      </c>
      <c r="B791" s="30" t="s">
        <v>2006</v>
      </c>
      <c r="C791" s="31" t="s">
        <v>2007</v>
      </c>
      <c r="D791" s="23" cm="1">
        <f t="array" ref="D791">SUM(IF((LEFT('2-1 采购订单物料明细表报表导出'!$K:$K,7)=D$1)*('2-1 采购订单物料明细表报表导出'!$D:$D=$A791),'2-1 采购订单物料明细表报表导出'!$H:$H,0))</f>
        <v>0</v>
      </c>
      <c r="E791" s="23" cm="1">
        <f t="array" ref="E791">SUM(IF((LEFT('2-1 采购订单物料明细表报表导出'!$K:$K,7)=E$1)*('2-1 采购订单物料明细表报表导出'!$D:$D=$A791),'2-1 采购订单物料明细表报表导出'!$H:$H,0))</f>
        <v>0</v>
      </c>
      <c r="F791" s="23" cm="1">
        <f t="array" ref="F791">SUM(IF((LEFT('2-1 采购订单物料明细表报表导出'!$K:$K,7)=F$1)*('2-1 采购订单物料明细表报表导出'!$D:$D=$A791),'2-1 采购订单物料明细表报表导出'!$H:$H,0))</f>
        <v>0</v>
      </c>
      <c r="G791" s="23" cm="1">
        <f t="array" ref="G791">SUM(IF((LEFT('2-1 采购订单物料明细表报表导出'!$K:$K,7)=G$1)*('2-1 采购订单物料明细表报表导出'!$D:$D=$A791),'2-1 采购订单物料明细表报表导出'!$H:$H,0))</f>
        <v>0</v>
      </c>
      <c r="H791" s="23" cm="1">
        <f t="array" ref="H791">SUM(IF((LEFT('2-1 采购订单物料明细表报表导出'!$K:$K,7)=H$1)*('2-1 采购订单物料明细表报表导出'!$D:$D=$A791),'2-1 采购订单物料明细表报表导出'!$H:$H,0))</f>
        <v>0</v>
      </c>
      <c r="I791" s="23" cm="1">
        <f t="array" ref="I791">SUM(IF((LEFT('2-1 采购订单物料明细表报表导出'!$K:$K,7)=I$1)*('2-1 采购订单物料明细表报表导出'!$D:$D=$A791),'2-1 采购订单物料明细表报表导出'!$H:$H,0))</f>
        <v>0</v>
      </c>
      <c r="J791" s="23" cm="1">
        <f t="array" ref="J791">SUM(IF((LEFT('2-1 采购订单物料明细表报表导出'!$K:$K,7)=J$1)*('2-1 采购订单物料明细表报表导出'!$D:$D=$A791),'2-1 采购订单物料明细表报表导出'!$H:$H,0))</f>
        <v>0</v>
      </c>
      <c r="K791" s="23" cm="1">
        <f t="array" ref="K791">SUM(IF((LEFT('2-1 采购订单物料明细表报表导出'!$K:$K,7)=K$1)*('2-1 采购订单物料明细表报表导出'!$D:$D=$A791),'2-1 采购订单物料明细表报表导出'!$H:$H,0))</f>
        <v>0</v>
      </c>
      <c r="L791" s="23" cm="1">
        <f t="array" ref="L791">SUM(IF((LEFT('2-1 采购订单物料明细表报表导出'!$K:$K,7)=L$1)*('2-1 采购订单物料明细表报表导出'!$D:$D=$A791),'2-1 采购订单物料明细表报表导出'!$H:$H,0))</f>
        <v>0</v>
      </c>
      <c r="M791" s="23" cm="1">
        <f t="array" ref="M791">SUM(IF((LEFT('2-1 采购订单物料明细表报表导出'!$K:$K,7)=M$1)*('2-1 采购订单物料明细表报表导出'!$D:$D=$A791),'2-1 采购订单物料明细表报表导出'!$H:$H,0))</f>
        <v>0</v>
      </c>
      <c r="N791" s="23" cm="1">
        <f t="array" ref="N791">SUM(IF((LEFT('2-1 采购订单物料明细表报表导出'!$K:$K,7)=N$1)*('2-1 采购订单物料明细表报表导出'!$D:$D=$A791),'2-1 采购订单物料明细表报表导出'!$H:$H,0))</f>
        <v>0</v>
      </c>
      <c r="O791" s="23" cm="1">
        <f t="array" ref="O791">SUM(IF((LEFT('2-1 采购订单物料明细表报表导出'!$K:$K,7)=O$1)*('2-1 采购订单物料明细表报表导出'!$D:$D=$A791),'2-1 采购订单物料明细表报表导出'!$H:$H,0))</f>
        <v>0</v>
      </c>
    </row>
    <row r="792" ht="29" spans="1:15">
      <c r="A792" s="32" t="s">
        <v>4100</v>
      </c>
      <c r="B792" s="30" t="s">
        <v>2006</v>
      </c>
      <c r="C792" s="31" t="s">
        <v>2007</v>
      </c>
      <c r="D792" s="23" cm="1">
        <f t="array" ref="D792">SUM(IF((LEFT('2-1 采购订单物料明细表报表导出'!$K:$K,7)=D$1)*('2-1 采购订单物料明细表报表导出'!$D:$D=$A792),'2-1 采购订单物料明细表报表导出'!$H:$H,0))</f>
        <v>0</v>
      </c>
      <c r="E792" s="23" cm="1">
        <f t="array" ref="E792">SUM(IF((LEFT('2-1 采购订单物料明细表报表导出'!$K:$K,7)=E$1)*('2-1 采购订单物料明细表报表导出'!$D:$D=$A792),'2-1 采购订单物料明细表报表导出'!$H:$H,0))</f>
        <v>0</v>
      </c>
      <c r="F792" s="23" cm="1">
        <f t="array" ref="F792">SUM(IF((LEFT('2-1 采购订单物料明细表报表导出'!$K:$K,7)=F$1)*('2-1 采购订单物料明细表报表导出'!$D:$D=$A792),'2-1 采购订单物料明细表报表导出'!$H:$H,0))</f>
        <v>0</v>
      </c>
      <c r="G792" s="23" cm="1">
        <f t="array" ref="G792">SUM(IF((LEFT('2-1 采购订单物料明细表报表导出'!$K:$K,7)=G$1)*('2-1 采购订单物料明细表报表导出'!$D:$D=$A792),'2-1 采购订单物料明细表报表导出'!$H:$H,0))</f>
        <v>0</v>
      </c>
      <c r="H792" s="23" cm="1">
        <f t="array" ref="H792">SUM(IF((LEFT('2-1 采购订单物料明细表报表导出'!$K:$K,7)=H$1)*('2-1 采购订单物料明细表报表导出'!$D:$D=$A792),'2-1 采购订单物料明细表报表导出'!$H:$H,0))</f>
        <v>0</v>
      </c>
      <c r="I792" s="23" cm="1">
        <f t="array" ref="I792">SUM(IF((LEFT('2-1 采购订单物料明细表报表导出'!$K:$K,7)=I$1)*('2-1 采购订单物料明细表报表导出'!$D:$D=$A792),'2-1 采购订单物料明细表报表导出'!$H:$H,0))</f>
        <v>0</v>
      </c>
      <c r="J792" s="23" cm="1">
        <f t="array" ref="J792">SUM(IF((LEFT('2-1 采购订单物料明细表报表导出'!$K:$K,7)=J$1)*('2-1 采购订单物料明细表报表导出'!$D:$D=$A792),'2-1 采购订单物料明细表报表导出'!$H:$H,0))</f>
        <v>0</v>
      </c>
      <c r="K792" s="23" cm="1">
        <f t="array" ref="K792">SUM(IF((LEFT('2-1 采购订单物料明细表报表导出'!$K:$K,7)=K$1)*('2-1 采购订单物料明细表报表导出'!$D:$D=$A792),'2-1 采购订单物料明细表报表导出'!$H:$H,0))</f>
        <v>0</v>
      </c>
      <c r="L792" s="23" cm="1">
        <f t="array" ref="L792">SUM(IF((LEFT('2-1 采购订单物料明细表报表导出'!$K:$K,7)=L$1)*('2-1 采购订单物料明细表报表导出'!$D:$D=$A792),'2-1 采购订单物料明细表报表导出'!$H:$H,0))</f>
        <v>0</v>
      </c>
      <c r="M792" s="23" cm="1">
        <f t="array" ref="M792">SUM(IF((LEFT('2-1 采购订单物料明细表报表导出'!$K:$K,7)=M$1)*('2-1 采购订单物料明细表报表导出'!$D:$D=$A792),'2-1 采购订单物料明细表报表导出'!$H:$H,0))</f>
        <v>0</v>
      </c>
      <c r="N792" s="23" cm="1">
        <f t="array" ref="N792">SUM(IF((LEFT('2-1 采购订单物料明细表报表导出'!$K:$K,7)=N$1)*('2-1 采购订单物料明细表报表导出'!$D:$D=$A792),'2-1 采购订单物料明细表报表导出'!$H:$H,0))</f>
        <v>0</v>
      </c>
      <c r="O792" s="23" cm="1">
        <f t="array" ref="O792">SUM(IF((LEFT('2-1 采购订单物料明细表报表导出'!$K:$K,7)=O$1)*('2-1 采购订单物料明细表报表导出'!$D:$D=$A792),'2-1 采购订单物料明细表报表导出'!$H:$H,0))</f>
        <v>0</v>
      </c>
    </row>
    <row r="793" ht="29" spans="1:15">
      <c r="A793" s="32" t="s">
        <v>4101</v>
      </c>
      <c r="B793" s="30" t="s">
        <v>2006</v>
      </c>
      <c r="C793" s="31" t="s">
        <v>2007</v>
      </c>
      <c r="D793" s="23" cm="1">
        <f t="array" ref="D793">SUM(IF((LEFT('2-1 采购订单物料明细表报表导出'!$K:$K,7)=D$1)*('2-1 采购订单物料明细表报表导出'!$D:$D=$A793),'2-1 采购订单物料明细表报表导出'!$H:$H,0))</f>
        <v>0</v>
      </c>
      <c r="E793" s="23" cm="1">
        <f t="array" ref="E793">SUM(IF((LEFT('2-1 采购订单物料明细表报表导出'!$K:$K,7)=E$1)*('2-1 采购订单物料明细表报表导出'!$D:$D=$A793),'2-1 采购订单物料明细表报表导出'!$H:$H,0))</f>
        <v>0</v>
      </c>
      <c r="F793" s="23" cm="1">
        <f t="array" ref="F793">SUM(IF((LEFT('2-1 采购订单物料明细表报表导出'!$K:$K,7)=F$1)*('2-1 采购订单物料明细表报表导出'!$D:$D=$A793),'2-1 采购订单物料明细表报表导出'!$H:$H,0))</f>
        <v>0</v>
      </c>
      <c r="G793" s="23" cm="1">
        <f t="array" ref="G793">SUM(IF((LEFT('2-1 采购订单物料明细表报表导出'!$K:$K,7)=G$1)*('2-1 采购订单物料明细表报表导出'!$D:$D=$A793),'2-1 采购订单物料明细表报表导出'!$H:$H,0))</f>
        <v>0</v>
      </c>
      <c r="H793" s="23" cm="1">
        <f t="array" ref="H793">SUM(IF((LEFT('2-1 采购订单物料明细表报表导出'!$K:$K,7)=H$1)*('2-1 采购订单物料明细表报表导出'!$D:$D=$A793),'2-1 采购订单物料明细表报表导出'!$H:$H,0))</f>
        <v>0</v>
      </c>
      <c r="I793" s="23" cm="1">
        <f t="array" ref="I793">SUM(IF((LEFT('2-1 采购订单物料明细表报表导出'!$K:$K,7)=I$1)*('2-1 采购订单物料明细表报表导出'!$D:$D=$A793),'2-1 采购订单物料明细表报表导出'!$H:$H,0))</f>
        <v>0</v>
      </c>
      <c r="J793" s="23" cm="1">
        <f t="array" ref="J793">SUM(IF((LEFT('2-1 采购订单物料明细表报表导出'!$K:$K,7)=J$1)*('2-1 采购订单物料明细表报表导出'!$D:$D=$A793),'2-1 采购订单物料明细表报表导出'!$H:$H,0))</f>
        <v>0</v>
      </c>
      <c r="K793" s="23" cm="1">
        <f t="array" ref="K793">SUM(IF((LEFT('2-1 采购订单物料明细表报表导出'!$K:$K,7)=K$1)*('2-1 采购订单物料明细表报表导出'!$D:$D=$A793),'2-1 采购订单物料明细表报表导出'!$H:$H,0))</f>
        <v>0</v>
      </c>
      <c r="L793" s="23" cm="1">
        <f t="array" ref="L793">SUM(IF((LEFT('2-1 采购订单物料明细表报表导出'!$K:$K,7)=L$1)*('2-1 采购订单物料明细表报表导出'!$D:$D=$A793),'2-1 采购订单物料明细表报表导出'!$H:$H,0))</f>
        <v>0</v>
      </c>
      <c r="M793" s="23" cm="1">
        <f t="array" ref="M793">SUM(IF((LEFT('2-1 采购订单物料明细表报表导出'!$K:$K,7)=M$1)*('2-1 采购订单物料明细表报表导出'!$D:$D=$A793),'2-1 采购订单物料明细表报表导出'!$H:$H,0))</f>
        <v>0</v>
      </c>
      <c r="N793" s="23" cm="1">
        <f t="array" ref="N793">SUM(IF((LEFT('2-1 采购订单物料明细表报表导出'!$K:$K,7)=N$1)*('2-1 采购订单物料明细表报表导出'!$D:$D=$A793),'2-1 采购订单物料明细表报表导出'!$H:$H,0))</f>
        <v>0</v>
      </c>
      <c r="O793" s="23" cm="1">
        <f t="array" ref="O793">SUM(IF((LEFT('2-1 采购订单物料明细表报表导出'!$K:$K,7)=O$1)*('2-1 采购订单物料明细表报表导出'!$D:$D=$A793),'2-1 采购订单物料明细表报表导出'!$H:$H,0))</f>
        <v>0</v>
      </c>
    </row>
    <row r="794" ht="29" spans="1:15">
      <c r="A794" s="32" t="s">
        <v>4102</v>
      </c>
      <c r="B794" s="30" t="s">
        <v>2006</v>
      </c>
      <c r="C794" s="31" t="s">
        <v>2007</v>
      </c>
      <c r="D794" s="23" cm="1">
        <f t="array" ref="D794">SUM(IF((LEFT('2-1 采购订单物料明细表报表导出'!$K:$K,7)=D$1)*('2-1 采购订单物料明细表报表导出'!$D:$D=$A794),'2-1 采购订单物料明细表报表导出'!$H:$H,0))</f>
        <v>0</v>
      </c>
      <c r="E794" s="23" cm="1">
        <f t="array" ref="E794">SUM(IF((LEFT('2-1 采购订单物料明细表报表导出'!$K:$K,7)=E$1)*('2-1 采购订单物料明细表报表导出'!$D:$D=$A794),'2-1 采购订单物料明细表报表导出'!$H:$H,0))</f>
        <v>0</v>
      </c>
      <c r="F794" s="23" cm="1">
        <f t="array" ref="F794">SUM(IF((LEFT('2-1 采购订单物料明细表报表导出'!$K:$K,7)=F$1)*('2-1 采购订单物料明细表报表导出'!$D:$D=$A794),'2-1 采购订单物料明细表报表导出'!$H:$H,0))</f>
        <v>0</v>
      </c>
      <c r="G794" s="23" cm="1">
        <f t="array" ref="G794">SUM(IF((LEFT('2-1 采购订单物料明细表报表导出'!$K:$K,7)=G$1)*('2-1 采购订单物料明细表报表导出'!$D:$D=$A794),'2-1 采购订单物料明细表报表导出'!$H:$H,0))</f>
        <v>0</v>
      </c>
      <c r="H794" s="23" cm="1">
        <f t="array" ref="H794">SUM(IF((LEFT('2-1 采购订单物料明细表报表导出'!$K:$K,7)=H$1)*('2-1 采购订单物料明细表报表导出'!$D:$D=$A794),'2-1 采购订单物料明细表报表导出'!$H:$H,0))</f>
        <v>0</v>
      </c>
      <c r="I794" s="23" cm="1">
        <f t="array" ref="I794">SUM(IF((LEFT('2-1 采购订单物料明细表报表导出'!$K:$K,7)=I$1)*('2-1 采购订单物料明细表报表导出'!$D:$D=$A794),'2-1 采购订单物料明细表报表导出'!$H:$H,0))</f>
        <v>0</v>
      </c>
      <c r="J794" s="23" cm="1">
        <f t="array" ref="J794">SUM(IF((LEFT('2-1 采购订单物料明细表报表导出'!$K:$K,7)=J$1)*('2-1 采购订单物料明细表报表导出'!$D:$D=$A794),'2-1 采购订单物料明细表报表导出'!$H:$H,0))</f>
        <v>0</v>
      </c>
      <c r="K794" s="23" cm="1">
        <f t="array" ref="K794">SUM(IF((LEFT('2-1 采购订单物料明细表报表导出'!$K:$K,7)=K$1)*('2-1 采购订单物料明细表报表导出'!$D:$D=$A794),'2-1 采购订单物料明细表报表导出'!$H:$H,0))</f>
        <v>0</v>
      </c>
      <c r="L794" s="23" cm="1">
        <f t="array" ref="L794">SUM(IF((LEFT('2-1 采购订单物料明细表报表导出'!$K:$K,7)=L$1)*('2-1 采购订单物料明细表报表导出'!$D:$D=$A794),'2-1 采购订单物料明细表报表导出'!$H:$H,0))</f>
        <v>0</v>
      </c>
      <c r="M794" s="23" cm="1">
        <f t="array" ref="M794">SUM(IF((LEFT('2-1 采购订单物料明细表报表导出'!$K:$K,7)=M$1)*('2-1 采购订单物料明细表报表导出'!$D:$D=$A794),'2-1 采购订单物料明细表报表导出'!$H:$H,0))</f>
        <v>0</v>
      </c>
      <c r="N794" s="23" cm="1">
        <f t="array" ref="N794">SUM(IF((LEFT('2-1 采购订单物料明细表报表导出'!$K:$K,7)=N$1)*('2-1 采购订单物料明细表报表导出'!$D:$D=$A794),'2-1 采购订单物料明细表报表导出'!$H:$H,0))</f>
        <v>0</v>
      </c>
      <c r="O794" s="23" cm="1">
        <f t="array" ref="O794">SUM(IF((LEFT('2-1 采购订单物料明细表报表导出'!$K:$K,7)=O$1)*('2-1 采购订单物料明细表报表导出'!$D:$D=$A794),'2-1 采购订单物料明细表报表导出'!$H:$H,0))</f>
        <v>0</v>
      </c>
    </row>
    <row r="795" ht="29" spans="1:15">
      <c r="A795" s="32" t="s">
        <v>4103</v>
      </c>
      <c r="B795" s="30" t="s">
        <v>2006</v>
      </c>
      <c r="C795" s="31" t="s">
        <v>2007</v>
      </c>
      <c r="D795" s="23" cm="1">
        <f t="array" ref="D795">SUM(IF((LEFT('2-1 采购订单物料明细表报表导出'!$K:$K,7)=D$1)*('2-1 采购订单物料明细表报表导出'!$D:$D=$A795),'2-1 采购订单物料明细表报表导出'!$H:$H,0))</f>
        <v>0</v>
      </c>
      <c r="E795" s="23" cm="1">
        <f t="array" ref="E795">SUM(IF((LEFT('2-1 采购订单物料明细表报表导出'!$K:$K,7)=E$1)*('2-1 采购订单物料明细表报表导出'!$D:$D=$A795),'2-1 采购订单物料明细表报表导出'!$H:$H,0))</f>
        <v>0</v>
      </c>
      <c r="F795" s="23" cm="1">
        <f t="array" ref="F795">SUM(IF((LEFT('2-1 采购订单物料明细表报表导出'!$K:$K,7)=F$1)*('2-1 采购订单物料明细表报表导出'!$D:$D=$A795),'2-1 采购订单物料明细表报表导出'!$H:$H,0))</f>
        <v>0</v>
      </c>
      <c r="G795" s="23" cm="1">
        <f t="array" ref="G795">SUM(IF((LEFT('2-1 采购订单物料明细表报表导出'!$K:$K,7)=G$1)*('2-1 采购订单物料明细表报表导出'!$D:$D=$A795),'2-1 采购订单物料明细表报表导出'!$H:$H,0))</f>
        <v>0</v>
      </c>
      <c r="H795" s="23" cm="1">
        <f t="array" ref="H795">SUM(IF((LEFT('2-1 采购订单物料明细表报表导出'!$K:$K,7)=H$1)*('2-1 采购订单物料明细表报表导出'!$D:$D=$A795),'2-1 采购订单物料明细表报表导出'!$H:$H,0))</f>
        <v>0</v>
      </c>
      <c r="I795" s="23" cm="1">
        <f t="array" ref="I795">SUM(IF((LEFT('2-1 采购订单物料明细表报表导出'!$K:$K,7)=I$1)*('2-1 采购订单物料明细表报表导出'!$D:$D=$A795),'2-1 采购订单物料明细表报表导出'!$H:$H,0))</f>
        <v>0</v>
      </c>
      <c r="J795" s="23" cm="1">
        <f t="array" ref="J795">SUM(IF((LEFT('2-1 采购订单物料明细表报表导出'!$K:$K,7)=J$1)*('2-1 采购订单物料明细表报表导出'!$D:$D=$A795),'2-1 采购订单物料明细表报表导出'!$H:$H,0))</f>
        <v>0</v>
      </c>
      <c r="K795" s="23" cm="1">
        <f t="array" ref="K795">SUM(IF((LEFT('2-1 采购订单物料明细表报表导出'!$K:$K,7)=K$1)*('2-1 采购订单物料明细表报表导出'!$D:$D=$A795),'2-1 采购订单物料明细表报表导出'!$H:$H,0))</f>
        <v>0</v>
      </c>
      <c r="L795" s="23" cm="1">
        <f t="array" ref="L795">SUM(IF((LEFT('2-1 采购订单物料明细表报表导出'!$K:$K,7)=L$1)*('2-1 采购订单物料明细表报表导出'!$D:$D=$A795),'2-1 采购订单物料明细表报表导出'!$H:$H,0))</f>
        <v>0</v>
      </c>
      <c r="M795" s="23" cm="1">
        <f t="array" ref="M795">SUM(IF((LEFT('2-1 采购订单物料明细表报表导出'!$K:$K,7)=M$1)*('2-1 采购订单物料明细表报表导出'!$D:$D=$A795),'2-1 采购订单物料明细表报表导出'!$H:$H,0))</f>
        <v>0</v>
      </c>
      <c r="N795" s="23" cm="1">
        <f t="array" ref="N795">SUM(IF((LEFT('2-1 采购订单物料明细表报表导出'!$K:$K,7)=N$1)*('2-1 采购订单物料明细表报表导出'!$D:$D=$A795),'2-1 采购订单物料明细表报表导出'!$H:$H,0))</f>
        <v>0</v>
      </c>
      <c r="O795" s="23" cm="1">
        <f t="array" ref="O795">SUM(IF((LEFT('2-1 采购订单物料明细表报表导出'!$K:$K,7)=O$1)*('2-1 采购订单物料明细表报表导出'!$D:$D=$A795),'2-1 采购订单物料明细表报表导出'!$H:$H,0))</f>
        <v>0</v>
      </c>
    </row>
    <row r="796" ht="29" spans="1:15">
      <c r="A796" s="32" t="s">
        <v>4104</v>
      </c>
      <c r="B796" s="30" t="s">
        <v>2006</v>
      </c>
      <c r="C796" s="31" t="s">
        <v>2007</v>
      </c>
      <c r="D796" s="23" cm="1">
        <f t="array" ref="D796">SUM(IF((LEFT('2-1 采购订单物料明细表报表导出'!$K:$K,7)=D$1)*('2-1 采购订单物料明细表报表导出'!$D:$D=$A796),'2-1 采购订单物料明细表报表导出'!$H:$H,0))</f>
        <v>0</v>
      </c>
      <c r="E796" s="23" cm="1">
        <f t="array" ref="E796">SUM(IF((LEFT('2-1 采购订单物料明细表报表导出'!$K:$K,7)=E$1)*('2-1 采购订单物料明细表报表导出'!$D:$D=$A796),'2-1 采购订单物料明细表报表导出'!$H:$H,0))</f>
        <v>0</v>
      </c>
      <c r="F796" s="23" cm="1">
        <f t="array" ref="F796">SUM(IF((LEFT('2-1 采购订单物料明细表报表导出'!$K:$K,7)=F$1)*('2-1 采购订单物料明细表报表导出'!$D:$D=$A796),'2-1 采购订单物料明细表报表导出'!$H:$H,0))</f>
        <v>0</v>
      </c>
      <c r="G796" s="23" cm="1">
        <f t="array" ref="G796">SUM(IF((LEFT('2-1 采购订单物料明细表报表导出'!$K:$K,7)=G$1)*('2-1 采购订单物料明细表报表导出'!$D:$D=$A796),'2-1 采购订单物料明细表报表导出'!$H:$H,0))</f>
        <v>0</v>
      </c>
      <c r="H796" s="23" cm="1">
        <f t="array" ref="H796">SUM(IF((LEFT('2-1 采购订单物料明细表报表导出'!$K:$K,7)=H$1)*('2-1 采购订单物料明细表报表导出'!$D:$D=$A796),'2-1 采购订单物料明细表报表导出'!$H:$H,0))</f>
        <v>0</v>
      </c>
      <c r="I796" s="23" cm="1">
        <f t="array" ref="I796">SUM(IF((LEFT('2-1 采购订单物料明细表报表导出'!$K:$K,7)=I$1)*('2-1 采购订单物料明细表报表导出'!$D:$D=$A796),'2-1 采购订单物料明细表报表导出'!$H:$H,0))</f>
        <v>0</v>
      </c>
      <c r="J796" s="23" cm="1">
        <f t="array" ref="J796">SUM(IF((LEFT('2-1 采购订单物料明细表报表导出'!$K:$K,7)=J$1)*('2-1 采购订单物料明细表报表导出'!$D:$D=$A796),'2-1 采购订单物料明细表报表导出'!$H:$H,0))</f>
        <v>0</v>
      </c>
      <c r="K796" s="23" cm="1">
        <f t="array" ref="K796">SUM(IF((LEFT('2-1 采购订单物料明细表报表导出'!$K:$K,7)=K$1)*('2-1 采购订单物料明细表报表导出'!$D:$D=$A796),'2-1 采购订单物料明细表报表导出'!$H:$H,0))</f>
        <v>0</v>
      </c>
      <c r="L796" s="23" cm="1">
        <f t="array" ref="L796">SUM(IF((LEFT('2-1 采购订单物料明细表报表导出'!$K:$K,7)=L$1)*('2-1 采购订单物料明细表报表导出'!$D:$D=$A796),'2-1 采购订单物料明细表报表导出'!$H:$H,0))</f>
        <v>0</v>
      </c>
      <c r="M796" s="23" cm="1">
        <f t="array" ref="M796">SUM(IF((LEFT('2-1 采购订单物料明细表报表导出'!$K:$K,7)=M$1)*('2-1 采购订单物料明细表报表导出'!$D:$D=$A796),'2-1 采购订单物料明细表报表导出'!$H:$H,0))</f>
        <v>0</v>
      </c>
      <c r="N796" s="23" cm="1">
        <f t="array" ref="N796">SUM(IF((LEFT('2-1 采购订单物料明细表报表导出'!$K:$K,7)=N$1)*('2-1 采购订单物料明细表报表导出'!$D:$D=$A796),'2-1 采购订单物料明细表报表导出'!$H:$H,0))</f>
        <v>0</v>
      </c>
      <c r="O796" s="23" cm="1">
        <f t="array" ref="O796">SUM(IF((LEFT('2-1 采购订单物料明细表报表导出'!$K:$K,7)=O$1)*('2-1 采购订单物料明细表报表导出'!$D:$D=$A796),'2-1 采购订单物料明细表报表导出'!$H:$H,0))</f>
        <v>0</v>
      </c>
    </row>
    <row r="797" ht="29" spans="1:15">
      <c r="A797" s="32" t="s">
        <v>4105</v>
      </c>
      <c r="B797" s="30" t="s">
        <v>2006</v>
      </c>
      <c r="C797" s="31" t="s">
        <v>2007</v>
      </c>
      <c r="D797" s="23" cm="1">
        <f t="array" ref="D797">SUM(IF((LEFT('2-1 采购订单物料明细表报表导出'!$K:$K,7)=D$1)*('2-1 采购订单物料明细表报表导出'!$D:$D=$A797),'2-1 采购订单物料明细表报表导出'!$H:$H,0))</f>
        <v>0</v>
      </c>
      <c r="E797" s="23" cm="1">
        <f t="array" ref="E797">SUM(IF((LEFT('2-1 采购订单物料明细表报表导出'!$K:$K,7)=E$1)*('2-1 采购订单物料明细表报表导出'!$D:$D=$A797),'2-1 采购订单物料明细表报表导出'!$H:$H,0))</f>
        <v>0</v>
      </c>
      <c r="F797" s="23" cm="1">
        <f t="array" ref="F797">SUM(IF((LEFT('2-1 采购订单物料明细表报表导出'!$K:$K,7)=F$1)*('2-1 采购订单物料明细表报表导出'!$D:$D=$A797),'2-1 采购订单物料明细表报表导出'!$H:$H,0))</f>
        <v>0</v>
      </c>
      <c r="G797" s="23" cm="1">
        <f t="array" ref="G797">SUM(IF((LEFT('2-1 采购订单物料明细表报表导出'!$K:$K,7)=G$1)*('2-1 采购订单物料明细表报表导出'!$D:$D=$A797),'2-1 采购订单物料明细表报表导出'!$H:$H,0))</f>
        <v>0</v>
      </c>
      <c r="H797" s="23" cm="1">
        <f t="array" ref="H797">SUM(IF((LEFT('2-1 采购订单物料明细表报表导出'!$K:$K,7)=H$1)*('2-1 采购订单物料明细表报表导出'!$D:$D=$A797),'2-1 采购订单物料明细表报表导出'!$H:$H,0))</f>
        <v>0</v>
      </c>
      <c r="I797" s="23" cm="1">
        <f t="array" ref="I797">SUM(IF((LEFT('2-1 采购订单物料明细表报表导出'!$K:$K,7)=I$1)*('2-1 采购订单物料明细表报表导出'!$D:$D=$A797),'2-1 采购订单物料明细表报表导出'!$H:$H,0))</f>
        <v>0</v>
      </c>
      <c r="J797" s="23" cm="1">
        <f t="array" ref="J797">SUM(IF((LEFT('2-1 采购订单物料明细表报表导出'!$K:$K,7)=J$1)*('2-1 采购订单物料明细表报表导出'!$D:$D=$A797),'2-1 采购订单物料明细表报表导出'!$H:$H,0))</f>
        <v>0</v>
      </c>
      <c r="K797" s="23" cm="1">
        <f t="array" ref="K797">SUM(IF((LEFT('2-1 采购订单物料明细表报表导出'!$K:$K,7)=K$1)*('2-1 采购订单物料明细表报表导出'!$D:$D=$A797),'2-1 采购订单物料明细表报表导出'!$H:$H,0))</f>
        <v>0</v>
      </c>
      <c r="L797" s="23" cm="1">
        <f t="array" ref="L797">SUM(IF((LEFT('2-1 采购订单物料明细表报表导出'!$K:$K,7)=L$1)*('2-1 采购订单物料明细表报表导出'!$D:$D=$A797),'2-1 采购订单物料明细表报表导出'!$H:$H,0))</f>
        <v>0</v>
      </c>
      <c r="M797" s="23" cm="1">
        <f t="array" ref="M797">SUM(IF((LEFT('2-1 采购订单物料明细表报表导出'!$K:$K,7)=M$1)*('2-1 采购订单物料明细表报表导出'!$D:$D=$A797),'2-1 采购订单物料明细表报表导出'!$H:$H,0))</f>
        <v>0</v>
      </c>
      <c r="N797" s="23" cm="1">
        <f t="array" ref="N797">SUM(IF((LEFT('2-1 采购订单物料明细表报表导出'!$K:$K,7)=N$1)*('2-1 采购订单物料明细表报表导出'!$D:$D=$A797),'2-1 采购订单物料明细表报表导出'!$H:$H,0))</f>
        <v>0</v>
      </c>
      <c r="O797" s="23" cm="1">
        <f t="array" ref="O797">SUM(IF((LEFT('2-1 采购订单物料明细表报表导出'!$K:$K,7)=O$1)*('2-1 采购订单物料明细表报表导出'!$D:$D=$A797),'2-1 采购订单物料明细表报表导出'!$H:$H,0))</f>
        <v>0</v>
      </c>
    </row>
    <row r="798" ht="29" spans="1:15">
      <c r="A798" s="32" t="s">
        <v>4106</v>
      </c>
      <c r="B798" s="30" t="s">
        <v>2006</v>
      </c>
      <c r="C798" s="31" t="s">
        <v>2007</v>
      </c>
      <c r="D798" s="23" cm="1">
        <f t="array" ref="D798">SUM(IF((LEFT('2-1 采购订单物料明细表报表导出'!$K:$K,7)=D$1)*('2-1 采购订单物料明细表报表导出'!$D:$D=$A798),'2-1 采购订单物料明细表报表导出'!$H:$H,0))</f>
        <v>0</v>
      </c>
      <c r="E798" s="23" cm="1">
        <f t="array" ref="E798">SUM(IF((LEFT('2-1 采购订单物料明细表报表导出'!$K:$K,7)=E$1)*('2-1 采购订单物料明细表报表导出'!$D:$D=$A798),'2-1 采购订单物料明细表报表导出'!$H:$H,0))</f>
        <v>0</v>
      </c>
      <c r="F798" s="23" cm="1">
        <f t="array" ref="F798">SUM(IF((LEFT('2-1 采购订单物料明细表报表导出'!$K:$K,7)=F$1)*('2-1 采购订单物料明细表报表导出'!$D:$D=$A798),'2-1 采购订单物料明细表报表导出'!$H:$H,0))</f>
        <v>0</v>
      </c>
      <c r="G798" s="23" cm="1">
        <f t="array" ref="G798">SUM(IF((LEFT('2-1 采购订单物料明细表报表导出'!$K:$K,7)=G$1)*('2-1 采购订单物料明细表报表导出'!$D:$D=$A798),'2-1 采购订单物料明细表报表导出'!$H:$H,0))</f>
        <v>0</v>
      </c>
      <c r="H798" s="23" cm="1">
        <f t="array" ref="H798">SUM(IF((LEFT('2-1 采购订单物料明细表报表导出'!$K:$K,7)=H$1)*('2-1 采购订单物料明细表报表导出'!$D:$D=$A798),'2-1 采购订单物料明细表报表导出'!$H:$H,0))</f>
        <v>0</v>
      </c>
      <c r="I798" s="23" cm="1">
        <f t="array" ref="I798">SUM(IF((LEFT('2-1 采购订单物料明细表报表导出'!$K:$K,7)=I$1)*('2-1 采购订单物料明细表报表导出'!$D:$D=$A798),'2-1 采购订单物料明细表报表导出'!$H:$H,0))</f>
        <v>0</v>
      </c>
      <c r="J798" s="23" cm="1">
        <f t="array" ref="J798">SUM(IF((LEFT('2-1 采购订单物料明细表报表导出'!$K:$K,7)=J$1)*('2-1 采购订单物料明细表报表导出'!$D:$D=$A798),'2-1 采购订单物料明细表报表导出'!$H:$H,0))</f>
        <v>0</v>
      </c>
      <c r="K798" s="23" cm="1">
        <f t="array" ref="K798">SUM(IF((LEFT('2-1 采购订单物料明细表报表导出'!$K:$K,7)=K$1)*('2-1 采购订单物料明细表报表导出'!$D:$D=$A798),'2-1 采购订单物料明细表报表导出'!$H:$H,0))</f>
        <v>0</v>
      </c>
      <c r="L798" s="23" cm="1">
        <f t="array" ref="L798">SUM(IF((LEFT('2-1 采购订单物料明细表报表导出'!$K:$K,7)=L$1)*('2-1 采购订单物料明细表报表导出'!$D:$D=$A798),'2-1 采购订单物料明细表报表导出'!$H:$H,0))</f>
        <v>0</v>
      </c>
      <c r="M798" s="23" cm="1">
        <f t="array" ref="M798">SUM(IF((LEFT('2-1 采购订单物料明细表报表导出'!$K:$K,7)=M$1)*('2-1 采购订单物料明细表报表导出'!$D:$D=$A798),'2-1 采购订单物料明细表报表导出'!$H:$H,0))</f>
        <v>0</v>
      </c>
      <c r="N798" s="23" cm="1">
        <f t="array" ref="N798">SUM(IF((LEFT('2-1 采购订单物料明细表报表导出'!$K:$K,7)=N$1)*('2-1 采购订单物料明细表报表导出'!$D:$D=$A798),'2-1 采购订单物料明细表报表导出'!$H:$H,0))</f>
        <v>0</v>
      </c>
      <c r="O798" s="23" cm="1">
        <f t="array" ref="O798">SUM(IF((LEFT('2-1 采购订单物料明细表报表导出'!$K:$K,7)=O$1)*('2-1 采购订单物料明细表报表导出'!$D:$D=$A798),'2-1 采购订单物料明细表报表导出'!$H:$H,0))</f>
        <v>0</v>
      </c>
    </row>
    <row r="799" ht="29" spans="1:15">
      <c r="A799" s="32" t="s">
        <v>4107</v>
      </c>
      <c r="B799" s="30" t="s">
        <v>2006</v>
      </c>
      <c r="C799" s="31" t="s">
        <v>2007</v>
      </c>
      <c r="D799" s="23" cm="1">
        <f t="array" ref="D799">SUM(IF((LEFT('2-1 采购订单物料明细表报表导出'!$K:$K,7)=D$1)*('2-1 采购订单物料明细表报表导出'!$D:$D=$A799),'2-1 采购订单物料明细表报表导出'!$H:$H,0))</f>
        <v>0</v>
      </c>
      <c r="E799" s="23" cm="1">
        <f t="array" ref="E799">SUM(IF((LEFT('2-1 采购订单物料明细表报表导出'!$K:$K,7)=E$1)*('2-1 采购订单物料明细表报表导出'!$D:$D=$A799),'2-1 采购订单物料明细表报表导出'!$H:$H,0))</f>
        <v>0</v>
      </c>
      <c r="F799" s="23" cm="1">
        <f t="array" ref="F799">SUM(IF((LEFT('2-1 采购订单物料明细表报表导出'!$K:$K,7)=F$1)*('2-1 采购订单物料明细表报表导出'!$D:$D=$A799),'2-1 采购订单物料明细表报表导出'!$H:$H,0))</f>
        <v>0</v>
      </c>
      <c r="G799" s="23" cm="1">
        <f t="array" ref="G799">SUM(IF((LEFT('2-1 采购订单物料明细表报表导出'!$K:$K,7)=G$1)*('2-1 采购订单物料明细表报表导出'!$D:$D=$A799),'2-1 采购订单物料明细表报表导出'!$H:$H,0))</f>
        <v>0</v>
      </c>
      <c r="H799" s="23" cm="1">
        <f t="array" ref="H799">SUM(IF((LEFT('2-1 采购订单物料明细表报表导出'!$K:$K,7)=H$1)*('2-1 采购订单物料明细表报表导出'!$D:$D=$A799),'2-1 采购订单物料明细表报表导出'!$H:$H,0))</f>
        <v>0</v>
      </c>
      <c r="I799" s="23" cm="1">
        <f t="array" ref="I799">SUM(IF((LEFT('2-1 采购订单物料明细表报表导出'!$K:$K,7)=I$1)*('2-1 采购订单物料明细表报表导出'!$D:$D=$A799),'2-1 采购订单物料明细表报表导出'!$H:$H,0))</f>
        <v>0</v>
      </c>
      <c r="J799" s="23" cm="1">
        <f t="array" ref="J799">SUM(IF((LEFT('2-1 采购订单物料明细表报表导出'!$K:$K,7)=J$1)*('2-1 采购订单物料明细表报表导出'!$D:$D=$A799),'2-1 采购订单物料明细表报表导出'!$H:$H,0))</f>
        <v>0</v>
      </c>
      <c r="K799" s="23" cm="1">
        <f t="array" ref="K799">SUM(IF((LEFT('2-1 采购订单物料明细表报表导出'!$K:$K,7)=K$1)*('2-1 采购订单物料明细表报表导出'!$D:$D=$A799),'2-1 采购订单物料明细表报表导出'!$H:$H,0))</f>
        <v>0</v>
      </c>
      <c r="L799" s="23" cm="1">
        <f t="array" ref="L799">SUM(IF((LEFT('2-1 采购订单物料明细表报表导出'!$K:$K,7)=L$1)*('2-1 采购订单物料明细表报表导出'!$D:$D=$A799),'2-1 采购订单物料明细表报表导出'!$H:$H,0))</f>
        <v>0</v>
      </c>
      <c r="M799" s="23" cm="1">
        <f t="array" ref="M799">SUM(IF((LEFT('2-1 采购订单物料明细表报表导出'!$K:$K,7)=M$1)*('2-1 采购订单物料明细表报表导出'!$D:$D=$A799),'2-1 采购订单物料明细表报表导出'!$H:$H,0))</f>
        <v>0</v>
      </c>
      <c r="N799" s="23" cm="1">
        <f t="array" ref="N799">SUM(IF((LEFT('2-1 采购订单物料明细表报表导出'!$K:$K,7)=N$1)*('2-1 采购订单物料明细表报表导出'!$D:$D=$A799),'2-1 采购订单物料明细表报表导出'!$H:$H,0))</f>
        <v>0</v>
      </c>
      <c r="O799" s="23" cm="1">
        <f t="array" ref="O799">SUM(IF((LEFT('2-1 采购订单物料明细表报表导出'!$K:$K,7)=O$1)*('2-1 采购订单物料明细表报表导出'!$D:$D=$A799),'2-1 采购订单物料明细表报表导出'!$H:$H,0))</f>
        <v>0</v>
      </c>
    </row>
    <row r="800" ht="29" spans="1:15">
      <c r="A800" s="32" t="s">
        <v>4108</v>
      </c>
      <c r="B800" s="30" t="s">
        <v>2006</v>
      </c>
      <c r="C800" s="31" t="s">
        <v>2007</v>
      </c>
      <c r="D800" s="23" cm="1">
        <f t="array" ref="D800">SUM(IF((LEFT('2-1 采购订单物料明细表报表导出'!$K:$K,7)=D$1)*('2-1 采购订单物料明细表报表导出'!$D:$D=$A800),'2-1 采购订单物料明细表报表导出'!$H:$H,0))</f>
        <v>0</v>
      </c>
      <c r="E800" s="23" cm="1">
        <f t="array" ref="E800">SUM(IF((LEFT('2-1 采购订单物料明细表报表导出'!$K:$K,7)=E$1)*('2-1 采购订单物料明细表报表导出'!$D:$D=$A800),'2-1 采购订单物料明细表报表导出'!$H:$H,0))</f>
        <v>0</v>
      </c>
      <c r="F800" s="23" cm="1">
        <f t="array" ref="F800">SUM(IF((LEFT('2-1 采购订单物料明细表报表导出'!$K:$K,7)=F$1)*('2-1 采购订单物料明细表报表导出'!$D:$D=$A800),'2-1 采购订单物料明细表报表导出'!$H:$H,0))</f>
        <v>0</v>
      </c>
      <c r="G800" s="23" cm="1">
        <f t="array" ref="G800">SUM(IF((LEFT('2-1 采购订单物料明细表报表导出'!$K:$K,7)=G$1)*('2-1 采购订单物料明细表报表导出'!$D:$D=$A800),'2-1 采购订单物料明细表报表导出'!$H:$H,0))</f>
        <v>0</v>
      </c>
      <c r="H800" s="23" cm="1">
        <f t="array" ref="H800">SUM(IF((LEFT('2-1 采购订单物料明细表报表导出'!$K:$K,7)=H$1)*('2-1 采购订单物料明细表报表导出'!$D:$D=$A800),'2-1 采购订单物料明细表报表导出'!$H:$H,0))</f>
        <v>0</v>
      </c>
      <c r="I800" s="23" cm="1">
        <f t="array" ref="I800">SUM(IF((LEFT('2-1 采购订单物料明细表报表导出'!$K:$K,7)=I$1)*('2-1 采购订单物料明细表报表导出'!$D:$D=$A800),'2-1 采购订单物料明细表报表导出'!$H:$H,0))</f>
        <v>0</v>
      </c>
      <c r="J800" s="23" cm="1">
        <f t="array" ref="J800">SUM(IF((LEFT('2-1 采购订单物料明细表报表导出'!$K:$K,7)=J$1)*('2-1 采购订单物料明细表报表导出'!$D:$D=$A800),'2-1 采购订单物料明细表报表导出'!$H:$H,0))</f>
        <v>0</v>
      </c>
      <c r="K800" s="23" cm="1">
        <f t="array" ref="K800">SUM(IF((LEFT('2-1 采购订单物料明细表报表导出'!$K:$K,7)=K$1)*('2-1 采购订单物料明细表报表导出'!$D:$D=$A800),'2-1 采购订单物料明细表报表导出'!$H:$H,0))</f>
        <v>0</v>
      </c>
      <c r="L800" s="23" cm="1">
        <f t="array" ref="L800">SUM(IF((LEFT('2-1 采购订单物料明细表报表导出'!$K:$K,7)=L$1)*('2-1 采购订单物料明细表报表导出'!$D:$D=$A800),'2-1 采购订单物料明细表报表导出'!$H:$H,0))</f>
        <v>0</v>
      </c>
      <c r="M800" s="23" cm="1">
        <f t="array" ref="M800">SUM(IF((LEFT('2-1 采购订单物料明细表报表导出'!$K:$K,7)=M$1)*('2-1 采购订单物料明细表报表导出'!$D:$D=$A800),'2-1 采购订单物料明细表报表导出'!$H:$H,0))</f>
        <v>0</v>
      </c>
      <c r="N800" s="23" cm="1">
        <f t="array" ref="N800">SUM(IF((LEFT('2-1 采购订单物料明细表报表导出'!$K:$K,7)=N$1)*('2-1 采购订单物料明细表报表导出'!$D:$D=$A800),'2-1 采购订单物料明细表报表导出'!$H:$H,0))</f>
        <v>0</v>
      </c>
      <c r="O800" s="23" cm="1">
        <f t="array" ref="O800">SUM(IF((LEFT('2-1 采购订单物料明细表报表导出'!$K:$K,7)=O$1)*('2-1 采购订单物料明细表报表导出'!$D:$D=$A800),'2-1 采购订单物料明细表报表导出'!$H:$H,0))</f>
        <v>0</v>
      </c>
    </row>
    <row r="801" ht="29" spans="1:15">
      <c r="A801" s="32" t="s">
        <v>4109</v>
      </c>
      <c r="B801" s="30" t="s">
        <v>2006</v>
      </c>
      <c r="C801" s="31" t="s">
        <v>2007</v>
      </c>
      <c r="D801" s="23" cm="1">
        <f t="array" ref="D801">SUM(IF((LEFT('2-1 采购订单物料明细表报表导出'!$K:$K,7)=D$1)*('2-1 采购订单物料明细表报表导出'!$D:$D=$A801),'2-1 采购订单物料明细表报表导出'!$H:$H,0))</f>
        <v>0</v>
      </c>
      <c r="E801" s="23" cm="1">
        <f t="array" ref="E801">SUM(IF((LEFT('2-1 采购订单物料明细表报表导出'!$K:$K,7)=E$1)*('2-1 采购订单物料明细表报表导出'!$D:$D=$A801),'2-1 采购订单物料明细表报表导出'!$H:$H,0))</f>
        <v>0</v>
      </c>
      <c r="F801" s="23" cm="1">
        <f t="array" ref="F801">SUM(IF((LEFT('2-1 采购订单物料明细表报表导出'!$K:$K,7)=F$1)*('2-1 采购订单物料明细表报表导出'!$D:$D=$A801),'2-1 采购订单物料明细表报表导出'!$H:$H,0))</f>
        <v>0</v>
      </c>
      <c r="G801" s="23" cm="1">
        <f t="array" ref="G801">SUM(IF((LEFT('2-1 采购订单物料明细表报表导出'!$K:$K,7)=G$1)*('2-1 采购订单物料明细表报表导出'!$D:$D=$A801),'2-1 采购订单物料明细表报表导出'!$H:$H,0))</f>
        <v>0</v>
      </c>
      <c r="H801" s="23" cm="1">
        <f t="array" ref="H801">SUM(IF((LEFT('2-1 采购订单物料明细表报表导出'!$K:$K,7)=H$1)*('2-1 采购订单物料明细表报表导出'!$D:$D=$A801),'2-1 采购订单物料明细表报表导出'!$H:$H,0))</f>
        <v>0</v>
      </c>
      <c r="I801" s="23" cm="1">
        <f t="array" ref="I801">SUM(IF((LEFT('2-1 采购订单物料明细表报表导出'!$K:$K,7)=I$1)*('2-1 采购订单物料明细表报表导出'!$D:$D=$A801),'2-1 采购订单物料明细表报表导出'!$H:$H,0))</f>
        <v>0</v>
      </c>
      <c r="J801" s="23" cm="1">
        <f t="array" ref="J801">SUM(IF((LEFT('2-1 采购订单物料明细表报表导出'!$K:$K,7)=J$1)*('2-1 采购订单物料明细表报表导出'!$D:$D=$A801),'2-1 采购订单物料明细表报表导出'!$H:$H,0))</f>
        <v>0</v>
      </c>
      <c r="K801" s="23" cm="1">
        <f t="array" ref="K801">SUM(IF((LEFT('2-1 采购订单物料明细表报表导出'!$K:$K,7)=K$1)*('2-1 采购订单物料明细表报表导出'!$D:$D=$A801),'2-1 采购订单物料明细表报表导出'!$H:$H,0))</f>
        <v>0</v>
      </c>
      <c r="L801" s="23" cm="1">
        <f t="array" ref="L801">SUM(IF((LEFT('2-1 采购订单物料明细表报表导出'!$K:$K,7)=L$1)*('2-1 采购订单物料明细表报表导出'!$D:$D=$A801),'2-1 采购订单物料明细表报表导出'!$H:$H,0))</f>
        <v>0</v>
      </c>
      <c r="M801" s="23" cm="1">
        <f t="array" ref="M801">SUM(IF((LEFT('2-1 采购订单物料明细表报表导出'!$K:$K,7)=M$1)*('2-1 采购订单物料明细表报表导出'!$D:$D=$A801),'2-1 采购订单物料明细表报表导出'!$H:$H,0))</f>
        <v>0</v>
      </c>
      <c r="N801" s="23" cm="1">
        <f t="array" ref="N801">SUM(IF((LEFT('2-1 采购订单物料明细表报表导出'!$K:$K,7)=N$1)*('2-1 采购订单物料明细表报表导出'!$D:$D=$A801),'2-1 采购订单物料明细表报表导出'!$H:$H,0))</f>
        <v>0</v>
      </c>
      <c r="O801" s="23" cm="1">
        <f t="array" ref="O801">SUM(IF((LEFT('2-1 采购订单物料明细表报表导出'!$K:$K,7)=O$1)*('2-1 采购订单物料明细表报表导出'!$D:$D=$A801),'2-1 采购订单物料明细表报表导出'!$H:$H,0))</f>
        <v>0</v>
      </c>
    </row>
    <row r="802" ht="29" spans="1:15">
      <c r="A802" s="32" t="s">
        <v>4110</v>
      </c>
      <c r="B802" s="30" t="s">
        <v>2006</v>
      </c>
      <c r="C802" s="31" t="s">
        <v>2007</v>
      </c>
      <c r="D802" s="23" cm="1">
        <f t="array" ref="D802">SUM(IF((LEFT('2-1 采购订单物料明细表报表导出'!$K:$K,7)=D$1)*('2-1 采购订单物料明细表报表导出'!$D:$D=$A802),'2-1 采购订单物料明细表报表导出'!$H:$H,0))</f>
        <v>0</v>
      </c>
      <c r="E802" s="23" cm="1">
        <f t="array" ref="E802">SUM(IF((LEFT('2-1 采购订单物料明细表报表导出'!$K:$K,7)=E$1)*('2-1 采购订单物料明细表报表导出'!$D:$D=$A802),'2-1 采购订单物料明细表报表导出'!$H:$H,0))</f>
        <v>0</v>
      </c>
      <c r="F802" s="23" cm="1">
        <f t="array" ref="F802">SUM(IF((LEFT('2-1 采购订单物料明细表报表导出'!$K:$K,7)=F$1)*('2-1 采购订单物料明细表报表导出'!$D:$D=$A802),'2-1 采购订单物料明细表报表导出'!$H:$H,0))</f>
        <v>0</v>
      </c>
      <c r="G802" s="23" cm="1">
        <f t="array" ref="G802">SUM(IF((LEFT('2-1 采购订单物料明细表报表导出'!$K:$K,7)=G$1)*('2-1 采购订单物料明细表报表导出'!$D:$D=$A802),'2-1 采购订单物料明细表报表导出'!$H:$H,0))</f>
        <v>0</v>
      </c>
      <c r="H802" s="23" cm="1">
        <f t="array" ref="H802">SUM(IF((LEFT('2-1 采购订单物料明细表报表导出'!$K:$K,7)=H$1)*('2-1 采购订单物料明细表报表导出'!$D:$D=$A802),'2-1 采购订单物料明细表报表导出'!$H:$H,0))</f>
        <v>0</v>
      </c>
      <c r="I802" s="23" cm="1">
        <f t="array" ref="I802">SUM(IF((LEFT('2-1 采购订单物料明细表报表导出'!$K:$K,7)=I$1)*('2-1 采购订单物料明细表报表导出'!$D:$D=$A802),'2-1 采购订单物料明细表报表导出'!$H:$H,0))</f>
        <v>0</v>
      </c>
      <c r="J802" s="23" cm="1">
        <f t="array" ref="J802">SUM(IF((LEFT('2-1 采购订单物料明细表报表导出'!$K:$K,7)=J$1)*('2-1 采购订单物料明细表报表导出'!$D:$D=$A802),'2-1 采购订单物料明细表报表导出'!$H:$H,0))</f>
        <v>0</v>
      </c>
      <c r="K802" s="23" cm="1">
        <f t="array" ref="K802">SUM(IF((LEFT('2-1 采购订单物料明细表报表导出'!$K:$K,7)=K$1)*('2-1 采购订单物料明细表报表导出'!$D:$D=$A802),'2-1 采购订单物料明细表报表导出'!$H:$H,0))</f>
        <v>0</v>
      </c>
      <c r="L802" s="23" cm="1">
        <f t="array" ref="L802">SUM(IF((LEFT('2-1 采购订单物料明细表报表导出'!$K:$K,7)=L$1)*('2-1 采购订单物料明细表报表导出'!$D:$D=$A802),'2-1 采购订单物料明细表报表导出'!$H:$H,0))</f>
        <v>0</v>
      </c>
      <c r="M802" s="23" cm="1">
        <f t="array" ref="M802">SUM(IF((LEFT('2-1 采购订单物料明细表报表导出'!$K:$K,7)=M$1)*('2-1 采购订单物料明细表报表导出'!$D:$D=$A802),'2-1 采购订单物料明细表报表导出'!$H:$H,0))</f>
        <v>0</v>
      </c>
      <c r="N802" s="23" cm="1">
        <f t="array" ref="N802">SUM(IF((LEFT('2-1 采购订单物料明细表报表导出'!$K:$K,7)=N$1)*('2-1 采购订单物料明细表报表导出'!$D:$D=$A802),'2-1 采购订单物料明细表报表导出'!$H:$H,0))</f>
        <v>0</v>
      </c>
      <c r="O802" s="23" cm="1">
        <f t="array" ref="O802">SUM(IF((LEFT('2-1 采购订单物料明细表报表导出'!$K:$K,7)=O$1)*('2-1 采购订单物料明细表报表导出'!$D:$D=$A802),'2-1 采购订单物料明细表报表导出'!$H:$H,0))</f>
        <v>0</v>
      </c>
    </row>
    <row r="803" ht="29" spans="1:15">
      <c r="A803" s="32" t="s">
        <v>4111</v>
      </c>
      <c r="B803" s="30" t="s">
        <v>2006</v>
      </c>
      <c r="C803" s="31" t="s">
        <v>2007</v>
      </c>
      <c r="D803" s="23" cm="1">
        <f t="array" ref="D803">SUM(IF((LEFT('2-1 采购订单物料明细表报表导出'!$K:$K,7)=D$1)*('2-1 采购订单物料明细表报表导出'!$D:$D=$A803),'2-1 采购订单物料明细表报表导出'!$H:$H,0))</f>
        <v>0</v>
      </c>
      <c r="E803" s="23" cm="1">
        <f t="array" ref="E803">SUM(IF((LEFT('2-1 采购订单物料明细表报表导出'!$K:$K,7)=E$1)*('2-1 采购订单物料明细表报表导出'!$D:$D=$A803),'2-1 采购订单物料明细表报表导出'!$H:$H,0))</f>
        <v>0</v>
      </c>
      <c r="F803" s="23" cm="1">
        <f t="array" ref="F803">SUM(IF((LEFT('2-1 采购订单物料明细表报表导出'!$K:$K,7)=F$1)*('2-1 采购订单物料明细表报表导出'!$D:$D=$A803),'2-1 采购订单物料明细表报表导出'!$H:$H,0))</f>
        <v>0</v>
      </c>
      <c r="G803" s="23" cm="1">
        <f t="array" ref="G803">SUM(IF((LEFT('2-1 采购订单物料明细表报表导出'!$K:$K,7)=G$1)*('2-1 采购订单物料明细表报表导出'!$D:$D=$A803),'2-1 采购订单物料明细表报表导出'!$H:$H,0))</f>
        <v>0</v>
      </c>
      <c r="H803" s="23" cm="1">
        <f t="array" ref="H803">SUM(IF((LEFT('2-1 采购订单物料明细表报表导出'!$K:$K,7)=H$1)*('2-1 采购订单物料明细表报表导出'!$D:$D=$A803),'2-1 采购订单物料明细表报表导出'!$H:$H,0))</f>
        <v>0</v>
      </c>
      <c r="I803" s="23" cm="1">
        <f t="array" ref="I803">SUM(IF((LEFT('2-1 采购订单物料明细表报表导出'!$K:$K,7)=I$1)*('2-1 采购订单物料明细表报表导出'!$D:$D=$A803),'2-1 采购订单物料明细表报表导出'!$H:$H,0))</f>
        <v>0</v>
      </c>
      <c r="J803" s="23" cm="1">
        <f t="array" ref="J803">SUM(IF((LEFT('2-1 采购订单物料明细表报表导出'!$K:$K,7)=J$1)*('2-1 采购订单物料明细表报表导出'!$D:$D=$A803),'2-1 采购订单物料明细表报表导出'!$H:$H,0))</f>
        <v>0</v>
      </c>
      <c r="K803" s="23" cm="1">
        <f t="array" ref="K803">SUM(IF((LEFT('2-1 采购订单物料明细表报表导出'!$K:$K,7)=K$1)*('2-1 采购订单物料明细表报表导出'!$D:$D=$A803),'2-1 采购订单物料明细表报表导出'!$H:$H,0))</f>
        <v>0</v>
      </c>
      <c r="L803" s="23" cm="1">
        <f t="array" ref="L803">SUM(IF((LEFT('2-1 采购订单物料明细表报表导出'!$K:$K,7)=L$1)*('2-1 采购订单物料明细表报表导出'!$D:$D=$A803),'2-1 采购订单物料明细表报表导出'!$H:$H,0))</f>
        <v>0</v>
      </c>
      <c r="M803" s="23" cm="1">
        <f t="array" ref="M803">SUM(IF((LEFT('2-1 采购订单物料明细表报表导出'!$K:$K,7)=M$1)*('2-1 采购订单物料明细表报表导出'!$D:$D=$A803),'2-1 采购订单物料明细表报表导出'!$H:$H,0))</f>
        <v>0</v>
      </c>
      <c r="N803" s="23" cm="1">
        <f t="array" ref="N803">SUM(IF((LEFT('2-1 采购订单物料明细表报表导出'!$K:$K,7)=N$1)*('2-1 采购订单物料明细表报表导出'!$D:$D=$A803),'2-1 采购订单物料明细表报表导出'!$H:$H,0))</f>
        <v>0</v>
      </c>
      <c r="O803" s="23" cm="1">
        <f t="array" ref="O803">SUM(IF((LEFT('2-1 采购订单物料明细表报表导出'!$K:$K,7)=O$1)*('2-1 采购订单物料明细表报表导出'!$D:$D=$A803),'2-1 采购订单物料明细表报表导出'!$H:$H,0))</f>
        <v>0</v>
      </c>
    </row>
    <row r="804" ht="29" spans="1:15">
      <c r="A804" s="32" t="s">
        <v>4112</v>
      </c>
      <c r="B804" s="30" t="s">
        <v>2006</v>
      </c>
      <c r="C804" s="31" t="s">
        <v>2007</v>
      </c>
      <c r="D804" s="23" cm="1">
        <f t="array" ref="D804">SUM(IF((LEFT('2-1 采购订单物料明细表报表导出'!$K:$K,7)=D$1)*('2-1 采购订单物料明细表报表导出'!$D:$D=$A804),'2-1 采购订单物料明细表报表导出'!$H:$H,0))</f>
        <v>0</v>
      </c>
      <c r="E804" s="23" cm="1">
        <f t="array" ref="E804">SUM(IF((LEFT('2-1 采购订单物料明细表报表导出'!$K:$K,7)=E$1)*('2-1 采购订单物料明细表报表导出'!$D:$D=$A804),'2-1 采购订单物料明细表报表导出'!$H:$H,0))</f>
        <v>0</v>
      </c>
      <c r="F804" s="23" cm="1">
        <f t="array" ref="F804">SUM(IF((LEFT('2-1 采购订单物料明细表报表导出'!$K:$K,7)=F$1)*('2-1 采购订单物料明细表报表导出'!$D:$D=$A804),'2-1 采购订单物料明细表报表导出'!$H:$H,0))</f>
        <v>0</v>
      </c>
      <c r="G804" s="23" cm="1">
        <f t="array" ref="G804">SUM(IF((LEFT('2-1 采购订单物料明细表报表导出'!$K:$K,7)=G$1)*('2-1 采购订单物料明细表报表导出'!$D:$D=$A804),'2-1 采购订单物料明细表报表导出'!$H:$H,0))</f>
        <v>0</v>
      </c>
      <c r="H804" s="23" cm="1">
        <f t="array" ref="H804">SUM(IF((LEFT('2-1 采购订单物料明细表报表导出'!$K:$K,7)=H$1)*('2-1 采购订单物料明细表报表导出'!$D:$D=$A804),'2-1 采购订单物料明细表报表导出'!$H:$H,0))</f>
        <v>0</v>
      </c>
      <c r="I804" s="23" cm="1">
        <f t="array" ref="I804">SUM(IF((LEFT('2-1 采购订单物料明细表报表导出'!$K:$K,7)=I$1)*('2-1 采购订单物料明细表报表导出'!$D:$D=$A804),'2-1 采购订单物料明细表报表导出'!$H:$H,0))</f>
        <v>0</v>
      </c>
      <c r="J804" s="23" cm="1">
        <f t="array" ref="J804">SUM(IF((LEFT('2-1 采购订单物料明细表报表导出'!$K:$K,7)=J$1)*('2-1 采购订单物料明细表报表导出'!$D:$D=$A804),'2-1 采购订单物料明细表报表导出'!$H:$H,0))</f>
        <v>0</v>
      </c>
      <c r="K804" s="23" cm="1">
        <f t="array" ref="K804">SUM(IF((LEFT('2-1 采购订单物料明细表报表导出'!$K:$K,7)=K$1)*('2-1 采购订单物料明细表报表导出'!$D:$D=$A804),'2-1 采购订单物料明细表报表导出'!$H:$H,0))</f>
        <v>0</v>
      </c>
      <c r="L804" s="23" cm="1">
        <f t="array" ref="L804">SUM(IF((LEFT('2-1 采购订单物料明细表报表导出'!$K:$K,7)=L$1)*('2-1 采购订单物料明细表报表导出'!$D:$D=$A804),'2-1 采购订单物料明细表报表导出'!$H:$H,0))</f>
        <v>0</v>
      </c>
      <c r="M804" s="23" cm="1">
        <f t="array" ref="M804">SUM(IF((LEFT('2-1 采购订单物料明细表报表导出'!$K:$K,7)=M$1)*('2-1 采购订单物料明细表报表导出'!$D:$D=$A804),'2-1 采购订单物料明细表报表导出'!$H:$H,0))</f>
        <v>0</v>
      </c>
      <c r="N804" s="23" cm="1">
        <f t="array" ref="N804">SUM(IF((LEFT('2-1 采购订单物料明细表报表导出'!$K:$K,7)=N$1)*('2-1 采购订单物料明细表报表导出'!$D:$D=$A804),'2-1 采购订单物料明细表报表导出'!$H:$H,0))</f>
        <v>0</v>
      </c>
      <c r="O804" s="23" cm="1">
        <f t="array" ref="O804">SUM(IF((LEFT('2-1 采购订单物料明细表报表导出'!$K:$K,7)=O$1)*('2-1 采购订单物料明细表报表导出'!$D:$D=$A804),'2-1 采购订单物料明细表报表导出'!$H:$H,0))</f>
        <v>0</v>
      </c>
    </row>
    <row r="805" ht="29" spans="1:15">
      <c r="A805" s="32" t="s">
        <v>4113</v>
      </c>
      <c r="B805" s="30" t="s">
        <v>2006</v>
      </c>
      <c r="C805" s="31" t="s">
        <v>2007</v>
      </c>
      <c r="D805" s="23" cm="1">
        <f t="array" ref="D805">SUM(IF((LEFT('2-1 采购订单物料明细表报表导出'!$K:$K,7)=D$1)*('2-1 采购订单物料明细表报表导出'!$D:$D=$A805),'2-1 采购订单物料明细表报表导出'!$H:$H,0))</f>
        <v>0</v>
      </c>
      <c r="E805" s="23" cm="1">
        <f t="array" ref="E805">SUM(IF((LEFT('2-1 采购订单物料明细表报表导出'!$K:$K,7)=E$1)*('2-1 采购订单物料明细表报表导出'!$D:$D=$A805),'2-1 采购订单物料明细表报表导出'!$H:$H,0))</f>
        <v>0</v>
      </c>
      <c r="F805" s="23" cm="1">
        <f t="array" ref="F805">SUM(IF((LEFT('2-1 采购订单物料明细表报表导出'!$K:$K,7)=F$1)*('2-1 采购订单物料明细表报表导出'!$D:$D=$A805),'2-1 采购订单物料明细表报表导出'!$H:$H,0))</f>
        <v>0</v>
      </c>
      <c r="G805" s="23" cm="1">
        <f t="array" ref="G805">SUM(IF((LEFT('2-1 采购订单物料明细表报表导出'!$K:$K,7)=G$1)*('2-1 采购订单物料明细表报表导出'!$D:$D=$A805),'2-1 采购订单物料明细表报表导出'!$H:$H,0))</f>
        <v>0</v>
      </c>
      <c r="H805" s="23" cm="1">
        <f t="array" ref="H805">SUM(IF((LEFT('2-1 采购订单物料明细表报表导出'!$K:$K,7)=H$1)*('2-1 采购订单物料明细表报表导出'!$D:$D=$A805),'2-1 采购订单物料明细表报表导出'!$H:$H,0))</f>
        <v>0</v>
      </c>
      <c r="I805" s="23" cm="1">
        <f t="array" ref="I805">SUM(IF((LEFT('2-1 采购订单物料明细表报表导出'!$K:$K,7)=I$1)*('2-1 采购订单物料明细表报表导出'!$D:$D=$A805),'2-1 采购订单物料明细表报表导出'!$H:$H,0))</f>
        <v>0</v>
      </c>
      <c r="J805" s="23" cm="1">
        <f t="array" ref="J805">SUM(IF((LEFT('2-1 采购订单物料明细表报表导出'!$K:$K,7)=J$1)*('2-1 采购订单物料明细表报表导出'!$D:$D=$A805),'2-1 采购订单物料明细表报表导出'!$H:$H,0))</f>
        <v>0</v>
      </c>
      <c r="K805" s="23" cm="1">
        <f t="array" ref="K805">SUM(IF((LEFT('2-1 采购订单物料明细表报表导出'!$K:$K,7)=K$1)*('2-1 采购订单物料明细表报表导出'!$D:$D=$A805),'2-1 采购订单物料明细表报表导出'!$H:$H,0))</f>
        <v>0</v>
      </c>
      <c r="L805" s="23" cm="1">
        <f t="array" ref="L805">SUM(IF((LEFT('2-1 采购订单物料明细表报表导出'!$K:$K,7)=L$1)*('2-1 采购订单物料明细表报表导出'!$D:$D=$A805),'2-1 采购订单物料明细表报表导出'!$H:$H,0))</f>
        <v>0</v>
      </c>
      <c r="M805" s="23" cm="1">
        <f t="array" ref="M805">SUM(IF((LEFT('2-1 采购订单物料明细表报表导出'!$K:$K,7)=M$1)*('2-1 采购订单物料明细表报表导出'!$D:$D=$A805),'2-1 采购订单物料明细表报表导出'!$H:$H,0))</f>
        <v>0</v>
      </c>
      <c r="N805" s="23" cm="1">
        <f t="array" ref="N805">SUM(IF((LEFT('2-1 采购订单物料明细表报表导出'!$K:$K,7)=N$1)*('2-1 采购订单物料明细表报表导出'!$D:$D=$A805),'2-1 采购订单物料明细表报表导出'!$H:$H,0))</f>
        <v>0</v>
      </c>
      <c r="O805" s="23" cm="1">
        <f t="array" ref="O805">SUM(IF((LEFT('2-1 采购订单物料明细表报表导出'!$K:$K,7)=O$1)*('2-1 采购订单物料明细表报表导出'!$D:$D=$A805),'2-1 采购订单物料明细表报表导出'!$H:$H,0))</f>
        <v>0</v>
      </c>
    </row>
    <row r="806" ht="29" spans="1:15">
      <c r="A806" s="32" t="s">
        <v>4114</v>
      </c>
      <c r="B806" s="30" t="s">
        <v>2006</v>
      </c>
      <c r="C806" s="31" t="s">
        <v>2007</v>
      </c>
      <c r="D806" s="23" cm="1">
        <f t="array" ref="D806">SUM(IF((LEFT('2-1 采购订单物料明细表报表导出'!$K:$K,7)=D$1)*('2-1 采购订单物料明细表报表导出'!$D:$D=$A806),'2-1 采购订单物料明细表报表导出'!$H:$H,0))</f>
        <v>0</v>
      </c>
      <c r="E806" s="23" cm="1">
        <f t="array" ref="E806">SUM(IF((LEFT('2-1 采购订单物料明细表报表导出'!$K:$K,7)=E$1)*('2-1 采购订单物料明细表报表导出'!$D:$D=$A806),'2-1 采购订单物料明细表报表导出'!$H:$H,0))</f>
        <v>0</v>
      </c>
      <c r="F806" s="23" cm="1">
        <f t="array" ref="F806">SUM(IF((LEFT('2-1 采购订单物料明细表报表导出'!$K:$K,7)=F$1)*('2-1 采购订单物料明细表报表导出'!$D:$D=$A806),'2-1 采购订单物料明细表报表导出'!$H:$H,0))</f>
        <v>0</v>
      </c>
      <c r="G806" s="23" cm="1">
        <f t="array" ref="G806">SUM(IF((LEFT('2-1 采购订单物料明细表报表导出'!$K:$K,7)=G$1)*('2-1 采购订单物料明细表报表导出'!$D:$D=$A806),'2-1 采购订单物料明细表报表导出'!$H:$H,0))</f>
        <v>0</v>
      </c>
      <c r="H806" s="23" cm="1">
        <f t="array" ref="H806">SUM(IF((LEFT('2-1 采购订单物料明细表报表导出'!$K:$K,7)=H$1)*('2-1 采购订单物料明细表报表导出'!$D:$D=$A806),'2-1 采购订单物料明细表报表导出'!$H:$H,0))</f>
        <v>0</v>
      </c>
      <c r="I806" s="23" cm="1">
        <f t="array" ref="I806">SUM(IF((LEFT('2-1 采购订单物料明细表报表导出'!$K:$K,7)=I$1)*('2-1 采购订单物料明细表报表导出'!$D:$D=$A806),'2-1 采购订单物料明细表报表导出'!$H:$H,0))</f>
        <v>0</v>
      </c>
      <c r="J806" s="23" cm="1">
        <f t="array" ref="J806">SUM(IF((LEFT('2-1 采购订单物料明细表报表导出'!$K:$K,7)=J$1)*('2-1 采购订单物料明细表报表导出'!$D:$D=$A806),'2-1 采购订单物料明细表报表导出'!$H:$H,0))</f>
        <v>0</v>
      </c>
      <c r="K806" s="23" cm="1">
        <f t="array" ref="K806">SUM(IF((LEFT('2-1 采购订单物料明细表报表导出'!$K:$K,7)=K$1)*('2-1 采购订单物料明细表报表导出'!$D:$D=$A806),'2-1 采购订单物料明细表报表导出'!$H:$H,0))</f>
        <v>0</v>
      </c>
      <c r="L806" s="23" cm="1">
        <f t="array" ref="L806">SUM(IF((LEFT('2-1 采购订单物料明细表报表导出'!$K:$K,7)=L$1)*('2-1 采购订单物料明细表报表导出'!$D:$D=$A806),'2-1 采购订单物料明细表报表导出'!$H:$H,0))</f>
        <v>0</v>
      </c>
      <c r="M806" s="23" cm="1">
        <f t="array" ref="M806">SUM(IF((LEFT('2-1 采购订单物料明细表报表导出'!$K:$K,7)=M$1)*('2-1 采购订单物料明细表报表导出'!$D:$D=$A806),'2-1 采购订单物料明细表报表导出'!$H:$H,0))</f>
        <v>0</v>
      </c>
      <c r="N806" s="23" cm="1">
        <f t="array" ref="N806">SUM(IF((LEFT('2-1 采购订单物料明细表报表导出'!$K:$K,7)=N$1)*('2-1 采购订单物料明细表报表导出'!$D:$D=$A806),'2-1 采购订单物料明细表报表导出'!$H:$H,0))</f>
        <v>0</v>
      </c>
      <c r="O806" s="23" cm="1">
        <f t="array" ref="O806">SUM(IF((LEFT('2-1 采购订单物料明细表报表导出'!$K:$K,7)=O$1)*('2-1 采购订单物料明细表报表导出'!$D:$D=$A806),'2-1 采购订单物料明细表报表导出'!$H:$H,0))</f>
        <v>0</v>
      </c>
    </row>
    <row r="807" ht="29" spans="1:15">
      <c r="A807" s="32" t="s">
        <v>4115</v>
      </c>
      <c r="B807" s="30" t="s">
        <v>2006</v>
      </c>
      <c r="C807" s="31" t="s">
        <v>2007</v>
      </c>
      <c r="D807" s="23" cm="1">
        <f t="array" ref="D807">SUM(IF((LEFT('2-1 采购订单物料明细表报表导出'!$K:$K,7)=D$1)*('2-1 采购订单物料明细表报表导出'!$D:$D=$A807),'2-1 采购订单物料明细表报表导出'!$H:$H,0))</f>
        <v>0</v>
      </c>
      <c r="E807" s="23" cm="1">
        <f t="array" ref="E807">SUM(IF((LEFT('2-1 采购订单物料明细表报表导出'!$K:$K,7)=E$1)*('2-1 采购订单物料明细表报表导出'!$D:$D=$A807),'2-1 采购订单物料明细表报表导出'!$H:$H,0))</f>
        <v>0</v>
      </c>
      <c r="F807" s="23" cm="1">
        <f t="array" ref="F807">SUM(IF((LEFT('2-1 采购订单物料明细表报表导出'!$K:$K,7)=F$1)*('2-1 采购订单物料明细表报表导出'!$D:$D=$A807),'2-1 采购订单物料明细表报表导出'!$H:$H,0))</f>
        <v>0</v>
      </c>
      <c r="G807" s="23" cm="1">
        <f t="array" ref="G807">SUM(IF((LEFT('2-1 采购订单物料明细表报表导出'!$K:$K,7)=G$1)*('2-1 采购订单物料明细表报表导出'!$D:$D=$A807),'2-1 采购订单物料明细表报表导出'!$H:$H,0))</f>
        <v>0</v>
      </c>
      <c r="H807" s="23" cm="1">
        <f t="array" ref="H807">SUM(IF((LEFT('2-1 采购订单物料明细表报表导出'!$K:$K,7)=H$1)*('2-1 采购订单物料明细表报表导出'!$D:$D=$A807),'2-1 采购订单物料明细表报表导出'!$H:$H,0))</f>
        <v>0</v>
      </c>
      <c r="I807" s="23" cm="1">
        <f t="array" ref="I807">SUM(IF((LEFT('2-1 采购订单物料明细表报表导出'!$K:$K,7)=I$1)*('2-1 采购订单物料明细表报表导出'!$D:$D=$A807),'2-1 采购订单物料明细表报表导出'!$H:$H,0))</f>
        <v>0</v>
      </c>
      <c r="J807" s="23" cm="1">
        <f t="array" ref="J807">SUM(IF((LEFT('2-1 采购订单物料明细表报表导出'!$K:$K,7)=J$1)*('2-1 采购订单物料明细表报表导出'!$D:$D=$A807),'2-1 采购订单物料明细表报表导出'!$H:$H,0))</f>
        <v>0</v>
      </c>
      <c r="K807" s="23" cm="1">
        <f t="array" ref="K807">SUM(IF((LEFT('2-1 采购订单物料明细表报表导出'!$K:$K,7)=K$1)*('2-1 采购订单物料明细表报表导出'!$D:$D=$A807),'2-1 采购订单物料明细表报表导出'!$H:$H,0))</f>
        <v>0</v>
      </c>
      <c r="L807" s="23" cm="1">
        <f t="array" ref="L807">SUM(IF((LEFT('2-1 采购订单物料明细表报表导出'!$K:$K,7)=L$1)*('2-1 采购订单物料明细表报表导出'!$D:$D=$A807),'2-1 采购订单物料明细表报表导出'!$H:$H,0))</f>
        <v>0</v>
      </c>
      <c r="M807" s="23" cm="1">
        <f t="array" ref="M807">SUM(IF((LEFT('2-1 采购订单物料明细表报表导出'!$K:$K,7)=M$1)*('2-1 采购订单物料明细表报表导出'!$D:$D=$A807),'2-1 采购订单物料明细表报表导出'!$H:$H,0))</f>
        <v>0</v>
      </c>
      <c r="N807" s="23" cm="1">
        <f t="array" ref="N807">SUM(IF((LEFT('2-1 采购订单物料明细表报表导出'!$K:$K,7)=N$1)*('2-1 采购订单物料明细表报表导出'!$D:$D=$A807),'2-1 采购订单物料明细表报表导出'!$H:$H,0))</f>
        <v>0</v>
      </c>
      <c r="O807" s="23" cm="1">
        <f t="array" ref="O807">SUM(IF((LEFT('2-1 采购订单物料明细表报表导出'!$K:$K,7)=O$1)*('2-1 采购订单物料明细表报表导出'!$D:$D=$A807),'2-1 采购订单物料明细表报表导出'!$H:$H,0))</f>
        <v>0</v>
      </c>
    </row>
    <row r="808" ht="29" spans="1:15">
      <c r="A808" s="32" t="s">
        <v>4116</v>
      </c>
      <c r="B808" s="30" t="s">
        <v>1929</v>
      </c>
      <c r="C808" s="31" t="s">
        <v>1930</v>
      </c>
      <c r="D808" s="23" cm="1">
        <f t="array" ref="D808">SUM(IF((LEFT('2-1 采购订单物料明细表报表导出'!$K:$K,7)=D$1)*('2-1 采购订单物料明细表报表导出'!$D:$D=$A808),'2-1 采购订单物料明细表报表导出'!$H:$H,0))</f>
        <v>0</v>
      </c>
      <c r="E808" s="23" cm="1">
        <f t="array" ref="E808">SUM(IF((LEFT('2-1 采购订单物料明细表报表导出'!$K:$K,7)=E$1)*('2-1 采购订单物料明细表报表导出'!$D:$D=$A808),'2-1 采购订单物料明细表报表导出'!$H:$H,0))</f>
        <v>0</v>
      </c>
      <c r="F808" s="23" cm="1">
        <f t="array" ref="F808">SUM(IF((LEFT('2-1 采购订单物料明细表报表导出'!$K:$K,7)=F$1)*('2-1 采购订单物料明细表报表导出'!$D:$D=$A808),'2-1 采购订单物料明细表报表导出'!$H:$H,0))</f>
        <v>0</v>
      </c>
      <c r="G808" s="23" cm="1">
        <f t="array" ref="G808">SUM(IF((LEFT('2-1 采购订单物料明细表报表导出'!$K:$K,7)=G$1)*('2-1 采购订单物料明细表报表导出'!$D:$D=$A808),'2-1 采购订单物料明细表报表导出'!$H:$H,0))</f>
        <v>0</v>
      </c>
      <c r="H808" s="23" cm="1">
        <f t="array" ref="H808">SUM(IF((LEFT('2-1 采购订单物料明细表报表导出'!$K:$K,7)=H$1)*('2-1 采购订单物料明细表报表导出'!$D:$D=$A808),'2-1 采购订单物料明细表报表导出'!$H:$H,0))</f>
        <v>0</v>
      </c>
      <c r="I808" s="23" cm="1">
        <f t="array" ref="I808">SUM(IF((LEFT('2-1 采购订单物料明细表报表导出'!$K:$K,7)=I$1)*('2-1 采购订单物料明细表报表导出'!$D:$D=$A808),'2-1 采购订单物料明细表报表导出'!$H:$H,0))</f>
        <v>0</v>
      </c>
      <c r="J808" s="23" cm="1">
        <f t="array" ref="J808">SUM(IF((LEFT('2-1 采购订单物料明细表报表导出'!$K:$K,7)=J$1)*('2-1 采购订单物料明细表报表导出'!$D:$D=$A808),'2-1 采购订单物料明细表报表导出'!$H:$H,0))</f>
        <v>0</v>
      </c>
      <c r="K808" s="23" cm="1">
        <f t="array" ref="K808">SUM(IF((LEFT('2-1 采购订单物料明细表报表导出'!$K:$K,7)=K$1)*('2-1 采购订单物料明细表报表导出'!$D:$D=$A808),'2-1 采购订单物料明细表报表导出'!$H:$H,0))</f>
        <v>0</v>
      </c>
      <c r="L808" s="23" cm="1">
        <f t="array" ref="L808">SUM(IF((LEFT('2-1 采购订单物料明细表报表导出'!$K:$K,7)=L$1)*('2-1 采购订单物料明细表报表导出'!$D:$D=$A808),'2-1 采购订单物料明细表报表导出'!$H:$H,0))</f>
        <v>0</v>
      </c>
      <c r="M808" s="23" cm="1">
        <f t="array" ref="M808">SUM(IF((LEFT('2-1 采购订单物料明细表报表导出'!$K:$K,7)=M$1)*('2-1 采购订单物料明细表报表导出'!$D:$D=$A808),'2-1 采购订单物料明细表报表导出'!$H:$H,0))</f>
        <v>0</v>
      </c>
      <c r="N808" s="23" cm="1">
        <f t="array" ref="N808">SUM(IF((LEFT('2-1 采购订单物料明细表报表导出'!$K:$K,7)=N$1)*('2-1 采购订单物料明细表报表导出'!$D:$D=$A808),'2-1 采购订单物料明细表报表导出'!$H:$H,0))</f>
        <v>0</v>
      </c>
      <c r="O808" s="23" cm="1">
        <f t="array" ref="O808">SUM(IF((LEFT('2-1 采购订单物料明细表报表导出'!$K:$K,7)=O$1)*('2-1 采购订单物料明细表报表导出'!$D:$D=$A808),'2-1 采购订单物料明细表报表导出'!$H:$H,0))</f>
        <v>0</v>
      </c>
    </row>
    <row r="809" ht="29" spans="1:15">
      <c r="A809" s="32" t="s">
        <v>4117</v>
      </c>
      <c r="B809" s="30" t="s">
        <v>1929</v>
      </c>
      <c r="C809" s="31" t="s">
        <v>1930</v>
      </c>
      <c r="D809" s="23" cm="1">
        <f t="array" ref="D809">SUM(IF((LEFT('2-1 采购订单物料明细表报表导出'!$K:$K,7)=D$1)*('2-1 采购订单物料明细表报表导出'!$D:$D=$A809),'2-1 采购订单物料明细表报表导出'!$H:$H,0))</f>
        <v>0</v>
      </c>
      <c r="E809" s="23" cm="1">
        <f t="array" ref="E809">SUM(IF((LEFT('2-1 采购订单物料明细表报表导出'!$K:$K,7)=E$1)*('2-1 采购订单物料明细表报表导出'!$D:$D=$A809),'2-1 采购订单物料明细表报表导出'!$H:$H,0))</f>
        <v>0</v>
      </c>
      <c r="F809" s="23" cm="1">
        <f t="array" ref="F809">SUM(IF((LEFT('2-1 采购订单物料明细表报表导出'!$K:$K,7)=F$1)*('2-1 采购订单物料明细表报表导出'!$D:$D=$A809),'2-1 采购订单物料明细表报表导出'!$H:$H,0))</f>
        <v>0</v>
      </c>
      <c r="G809" s="23" cm="1">
        <f t="array" ref="G809">SUM(IF((LEFT('2-1 采购订单物料明细表报表导出'!$K:$K,7)=G$1)*('2-1 采购订单物料明细表报表导出'!$D:$D=$A809),'2-1 采购订单物料明细表报表导出'!$H:$H,0))</f>
        <v>0</v>
      </c>
      <c r="H809" s="23" cm="1">
        <f t="array" ref="H809">SUM(IF((LEFT('2-1 采购订单物料明细表报表导出'!$K:$K,7)=H$1)*('2-1 采购订单物料明细表报表导出'!$D:$D=$A809),'2-1 采购订单物料明细表报表导出'!$H:$H,0))</f>
        <v>0</v>
      </c>
      <c r="I809" s="23" cm="1">
        <f t="array" ref="I809">SUM(IF((LEFT('2-1 采购订单物料明细表报表导出'!$K:$K,7)=I$1)*('2-1 采购订单物料明细表报表导出'!$D:$D=$A809),'2-1 采购订单物料明细表报表导出'!$H:$H,0))</f>
        <v>0</v>
      </c>
      <c r="J809" s="23" cm="1">
        <f t="array" ref="J809">SUM(IF((LEFT('2-1 采购订单物料明细表报表导出'!$K:$K,7)=J$1)*('2-1 采购订单物料明细表报表导出'!$D:$D=$A809),'2-1 采购订单物料明细表报表导出'!$H:$H,0))</f>
        <v>0</v>
      </c>
      <c r="K809" s="23" cm="1">
        <f t="array" ref="K809">SUM(IF((LEFT('2-1 采购订单物料明细表报表导出'!$K:$K,7)=K$1)*('2-1 采购订单物料明细表报表导出'!$D:$D=$A809),'2-1 采购订单物料明细表报表导出'!$H:$H,0))</f>
        <v>0</v>
      </c>
      <c r="L809" s="23" cm="1">
        <f t="array" ref="L809">SUM(IF((LEFT('2-1 采购订单物料明细表报表导出'!$K:$K,7)=L$1)*('2-1 采购订单物料明细表报表导出'!$D:$D=$A809),'2-1 采购订单物料明细表报表导出'!$H:$H,0))</f>
        <v>0</v>
      </c>
      <c r="M809" s="23" cm="1">
        <f t="array" ref="M809">SUM(IF((LEFT('2-1 采购订单物料明细表报表导出'!$K:$K,7)=M$1)*('2-1 采购订单物料明细表报表导出'!$D:$D=$A809),'2-1 采购订单物料明细表报表导出'!$H:$H,0))</f>
        <v>0</v>
      </c>
      <c r="N809" s="23" cm="1">
        <f t="array" ref="N809">SUM(IF((LEFT('2-1 采购订单物料明细表报表导出'!$K:$K,7)=N$1)*('2-1 采购订单物料明细表报表导出'!$D:$D=$A809),'2-1 采购订单物料明细表报表导出'!$H:$H,0))</f>
        <v>0</v>
      </c>
      <c r="O809" s="23" cm="1">
        <f t="array" ref="O809">SUM(IF((LEFT('2-1 采购订单物料明细表报表导出'!$K:$K,7)=O$1)*('2-1 采购订单物料明细表报表导出'!$D:$D=$A809),'2-1 采购订单物料明细表报表导出'!$H:$H,0))</f>
        <v>0</v>
      </c>
    </row>
    <row r="810" ht="29" spans="1:15">
      <c r="A810" s="32" t="s">
        <v>4118</v>
      </c>
      <c r="B810" s="30" t="s">
        <v>1929</v>
      </c>
      <c r="C810" s="31" t="s">
        <v>1930</v>
      </c>
      <c r="D810" s="23" cm="1">
        <f t="array" ref="D810">SUM(IF((LEFT('2-1 采购订单物料明细表报表导出'!$K:$K,7)=D$1)*('2-1 采购订单物料明细表报表导出'!$D:$D=$A810),'2-1 采购订单物料明细表报表导出'!$H:$H,0))</f>
        <v>0</v>
      </c>
      <c r="E810" s="23" cm="1">
        <f t="array" ref="E810">SUM(IF((LEFT('2-1 采购订单物料明细表报表导出'!$K:$K,7)=E$1)*('2-1 采购订单物料明细表报表导出'!$D:$D=$A810),'2-1 采购订单物料明细表报表导出'!$H:$H,0))</f>
        <v>0</v>
      </c>
      <c r="F810" s="23" cm="1">
        <f t="array" ref="F810">SUM(IF((LEFT('2-1 采购订单物料明细表报表导出'!$K:$K,7)=F$1)*('2-1 采购订单物料明细表报表导出'!$D:$D=$A810),'2-1 采购订单物料明细表报表导出'!$H:$H,0))</f>
        <v>0</v>
      </c>
      <c r="G810" s="23" cm="1">
        <f t="array" ref="G810">SUM(IF((LEFT('2-1 采购订单物料明细表报表导出'!$K:$K,7)=G$1)*('2-1 采购订单物料明细表报表导出'!$D:$D=$A810),'2-1 采购订单物料明细表报表导出'!$H:$H,0))</f>
        <v>0</v>
      </c>
      <c r="H810" s="23" cm="1">
        <f t="array" ref="H810">SUM(IF((LEFT('2-1 采购订单物料明细表报表导出'!$K:$K,7)=H$1)*('2-1 采购订单物料明细表报表导出'!$D:$D=$A810),'2-1 采购订单物料明细表报表导出'!$H:$H,0))</f>
        <v>0</v>
      </c>
      <c r="I810" s="23" cm="1">
        <f t="array" ref="I810">SUM(IF((LEFT('2-1 采购订单物料明细表报表导出'!$K:$K,7)=I$1)*('2-1 采购订单物料明细表报表导出'!$D:$D=$A810),'2-1 采购订单物料明细表报表导出'!$H:$H,0))</f>
        <v>0</v>
      </c>
      <c r="J810" s="23" cm="1">
        <f t="array" ref="J810">SUM(IF((LEFT('2-1 采购订单物料明细表报表导出'!$K:$K,7)=J$1)*('2-1 采购订单物料明细表报表导出'!$D:$D=$A810),'2-1 采购订单物料明细表报表导出'!$H:$H,0))</f>
        <v>0</v>
      </c>
      <c r="K810" s="23" cm="1">
        <f t="array" ref="K810">SUM(IF((LEFT('2-1 采购订单物料明细表报表导出'!$K:$K,7)=K$1)*('2-1 采购订单物料明细表报表导出'!$D:$D=$A810),'2-1 采购订单物料明细表报表导出'!$H:$H,0))</f>
        <v>0</v>
      </c>
      <c r="L810" s="23" cm="1">
        <f t="array" ref="L810">SUM(IF((LEFT('2-1 采购订单物料明细表报表导出'!$K:$K,7)=L$1)*('2-1 采购订单物料明细表报表导出'!$D:$D=$A810),'2-1 采购订单物料明细表报表导出'!$H:$H,0))</f>
        <v>0</v>
      </c>
      <c r="M810" s="23" cm="1">
        <f t="array" ref="M810">SUM(IF((LEFT('2-1 采购订单物料明细表报表导出'!$K:$K,7)=M$1)*('2-1 采购订单物料明细表报表导出'!$D:$D=$A810),'2-1 采购订单物料明细表报表导出'!$H:$H,0))</f>
        <v>0</v>
      </c>
      <c r="N810" s="23" cm="1">
        <f t="array" ref="N810">SUM(IF((LEFT('2-1 采购订单物料明细表报表导出'!$K:$K,7)=N$1)*('2-1 采购订单物料明细表报表导出'!$D:$D=$A810),'2-1 采购订单物料明细表报表导出'!$H:$H,0))</f>
        <v>0</v>
      </c>
      <c r="O810" s="23" cm="1">
        <f t="array" ref="O810">SUM(IF((LEFT('2-1 采购订单物料明细表报表导出'!$K:$K,7)=O$1)*('2-1 采购订单物料明细表报表导出'!$D:$D=$A810),'2-1 采购订单物料明细表报表导出'!$H:$H,0))</f>
        <v>0</v>
      </c>
    </row>
    <row r="811" ht="29" spans="1:15">
      <c r="A811" s="32" t="s">
        <v>4119</v>
      </c>
      <c r="B811" s="30" t="s">
        <v>1929</v>
      </c>
      <c r="C811" s="31" t="s">
        <v>1930</v>
      </c>
      <c r="D811" s="23" cm="1">
        <f t="array" ref="D811">SUM(IF((LEFT('2-1 采购订单物料明细表报表导出'!$K:$K,7)=D$1)*('2-1 采购订单物料明细表报表导出'!$D:$D=$A811),'2-1 采购订单物料明细表报表导出'!$H:$H,0))</f>
        <v>0</v>
      </c>
      <c r="E811" s="23" cm="1">
        <f t="array" ref="E811">SUM(IF((LEFT('2-1 采购订单物料明细表报表导出'!$K:$K,7)=E$1)*('2-1 采购订单物料明细表报表导出'!$D:$D=$A811),'2-1 采购订单物料明细表报表导出'!$H:$H,0))</f>
        <v>0</v>
      </c>
      <c r="F811" s="23" cm="1">
        <f t="array" ref="F811">SUM(IF((LEFT('2-1 采购订单物料明细表报表导出'!$K:$K,7)=F$1)*('2-1 采购订单物料明细表报表导出'!$D:$D=$A811),'2-1 采购订单物料明细表报表导出'!$H:$H,0))</f>
        <v>0</v>
      </c>
      <c r="G811" s="23" cm="1">
        <f t="array" ref="G811">SUM(IF((LEFT('2-1 采购订单物料明细表报表导出'!$K:$K,7)=G$1)*('2-1 采购订单物料明细表报表导出'!$D:$D=$A811),'2-1 采购订单物料明细表报表导出'!$H:$H,0))</f>
        <v>0</v>
      </c>
      <c r="H811" s="23" cm="1">
        <f t="array" ref="H811">SUM(IF((LEFT('2-1 采购订单物料明细表报表导出'!$K:$K,7)=H$1)*('2-1 采购订单物料明细表报表导出'!$D:$D=$A811),'2-1 采购订单物料明细表报表导出'!$H:$H,0))</f>
        <v>0</v>
      </c>
      <c r="I811" s="23" cm="1">
        <f t="array" ref="I811">SUM(IF((LEFT('2-1 采购订单物料明细表报表导出'!$K:$K,7)=I$1)*('2-1 采购订单物料明细表报表导出'!$D:$D=$A811),'2-1 采购订单物料明细表报表导出'!$H:$H,0))</f>
        <v>0</v>
      </c>
      <c r="J811" s="23" cm="1">
        <f t="array" ref="J811">SUM(IF((LEFT('2-1 采购订单物料明细表报表导出'!$K:$K,7)=J$1)*('2-1 采购订单物料明细表报表导出'!$D:$D=$A811),'2-1 采购订单物料明细表报表导出'!$H:$H,0))</f>
        <v>0</v>
      </c>
      <c r="K811" s="23" cm="1">
        <f t="array" ref="K811">SUM(IF((LEFT('2-1 采购订单物料明细表报表导出'!$K:$K,7)=K$1)*('2-1 采购订单物料明细表报表导出'!$D:$D=$A811),'2-1 采购订单物料明细表报表导出'!$H:$H,0))</f>
        <v>0</v>
      </c>
      <c r="L811" s="23" cm="1">
        <f t="array" ref="L811">SUM(IF((LEFT('2-1 采购订单物料明细表报表导出'!$K:$K,7)=L$1)*('2-1 采购订单物料明细表报表导出'!$D:$D=$A811),'2-1 采购订单物料明细表报表导出'!$H:$H,0))</f>
        <v>0</v>
      </c>
      <c r="M811" s="23" cm="1">
        <f t="array" ref="M811">SUM(IF((LEFT('2-1 采购订单物料明细表报表导出'!$K:$K,7)=M$1)*('2-1 采购订单物料明细表报表导出'!$D:$D=$A811),'2-1 采购订单物料明细表报表导出'!$H:$H,0))</f>
        <v>0</v>
      </c>
      <c r="N811" s="23" cm="1">
        <f t="array" ref="N811">SUM(IF((LEFT('2-1 采购订单物料明细表报表导出'!$K:$K,7)=N$1)*('2-1 采购订单物料明细表报表导出'!$D:$D=$A811),'2-1 采购订单物料明细表报表导出'!$H:$H,0))</f>
        <v>0</v>
      </c>
      <c r="O811" s="23" cm="1">
        <f t="array" ref="O811">SUM(IF((LEFT('2-1 采购订单物料明细表报表导出'!$K:$K,7)=O$1)*('2-1 采购订单物料明细表报表导出'!$D:$D=$A811),'2-1 采购订单物料明细表报表导出'!$H:$H,0))</f>
        <v>0</v>
      </c>
    </row>
    <row r="812" ht="29" spans="1:15">
      <c r="A812" s="32" t="s">
        <v>4120</v>
      </c>
      <c r="B812" s="30" t="s">
        <v>1929</v>
      </c>
      <c r="C812" s="31" t="s">
        <v>1930</v>
      </c>
      <c r="D812" s="23" cm="1">
        <f t="array" ref="D812">SUM(IF((LEFT('2-1 采购订单物料明细表报表导出'!$K:$K,7)=D$1)*('2-1 采购订单物料明细表报表导出'!$D:$D=$A812),'2-1 采购订单物料明细表报表导出'!$H:$H,0))</f>
        <v>0</v>
      </c>
      <c r="E812" s="23" cm="1">
        <f t="array" ref="E812">SUM(IF((LEFT('2-1 采购订单物料明细表报表导出'!$K:$K,7)=E$1)*('2-1 采购订单物料明细表报表导出'!$D:$D=$A812),'2-1 采购订单物料明细表报表导出'!$H:$H,0))</f>
        <v>0</v>
      </c>
      <c r="F812" s="23" cm="1">
        <f t="array" ref="F812">SUM(IF((LEFT('2-1 采购订单物料明细表报表导出'!$K:$K,7)=F$1)*('2-1 采购订单物料明细表报表导出'!$D:$D=$A812),'2-1 采购订单物料明细表报表导出'!$H:$H,0))</f>
        <v>0</v>
      </c>
      <c r="G812" s="23" cm="1">
        <f t="array" ref="G812">SUM(IF((LEFT('2-1 采购订单物料明细表报表导出'!$K:$K,7)=G$1)*('2-1 采购订单物料明细表报表导出'!$D:$D=$A812),'2-1 采购订单物料明细表报表导出'!$H:$H,0))</f>
        <v>0</v>
      </c>
      <c r="H812" s="23" cm="1">
        <f t="array" ref="H812">SUM(IF((LEFT('2-1 采购订单物料明细表报表导出'!$K:$K,7)=H$1)*('2-1 采购订单物料明细表报表导出'!$D:$D=$A812),'2-1 采购订单物料明细表报表导出'!$H:$H,0))</f>
        <v>0</v>
      </c>
      <c r="I812" s="23" cm="1">
        <f t="array" ref="I812">SUM(IF((LEFT('2-1 采购订单物料明细表报表导出'!$K:$K,7)=I$1)*('2-1 采购订单物料明细表报表导出'!$D:$D=$A812),'2-1 采购订单物料明细表报表导出'!$H:$H,0))</f>
        <v>0</v>
      </c>
      <c r="J812" s="23" cm="1">
        <f t="array" ref="J812">SUM(IF((LEFT('2-1 采购订单物料明细表报表导出'!$K:$K,7)=J$1)*('2-1 采购订单物料明细表报表导出'!$D:$D=$A812),'2-1 采购订单物料明细表报表导出'!$H:$H,0))</f>
        <v>0</v>
      </c>
      <c r="K812" s="23" cm="1">
        <f t="array" ref="K812">SUM(IF((LEFT('2-1 采购订单物料明细表报表导出'!$K:$K,7)=K$1)*('2-1 采购订单物料明细表报表导出'!$D:$D=$A812),'2-1 采购订单物料明细表报表导出'!$H:$H,0))</f>
        <v>0</v>
      </c>
      <c r="L812" s="23" cm="1">
        <f t="array" ref="L812">SUM(IF((LEFT('2-1 采购订单物料明细表报表导出'!$K:$K,7)=L$1)*('2-1 采购订单物料明细表报表导出'!$D:$D=$A812),'2-1 采购订单物料明细表报表导出'!$H:$H,0))</f>
        <v>0</v>
      </c>
      <c r="M812" s="23" cm="1">
        <f t="array" ref="M812">SUM(IF((LEFT('2-1 采购订单物料明细表报表导出'!$K:$K,7)=M$1)*('2-1 采购订单物料明细表报表导出'!$D:$D=$A812),'2-1 采购订单物料明细表报表导出'!$H:$H,0))</f>
        <v>0</v>
      </c>
      <c r="N812" s="23" cm="1">
        <f t="array" ref="N812">SUM(IF((LEFT('2-1 采购订单物料明细表报表导出'!$K:$K,7)=N$1)*('2-1 采购订单物料明细表报表导出'!$D:$D=$A812),'2-1 采购订单物料明细表报表导出'!$H:$H,0))</f>
        <v>0</v>
      </c>
      <c r="O812" s="23" cm="1">
        <f t="array" ref="O812">SUM(IF((LEFT('2-1 采购订单物料明细表报表导出'!$K:$K,7)=O$1)*('2-1 采购订单物料明细表报表导出'!$D:$D=$A812),'2-1 采购订单物料明细表报表导出'!$H:$H,0))</f>
        <v>0</v>
      </c>
    </row>
    <row r="813" ht="29" spans="1:15">
      <c r="A813" s="32" t="s">
        <v>4121</v>
      </c>
      <c r="B813" s="30" t="s">
        <v>1929</v>
      </c>
      <c r="C813" s="31" t="s">
        <v>1930</v>
      </c>
      <c r="D813" s="23" cm="1">
        <f t="array" ref="D813">SUM(IF((LEFT('2-1 采购订单物料明细表报表导出'!$K:$K,7)=D$1)*('2-1 采购订单物料明细表报表导出'!$D:$D=$A813),'2-1 采购订单物料明细表报表导出'!$H:$H,0))</f>
        <v>0</v>
      </c>
      <c r="E813" s="23" cm="1">
        <f t="array" ref="E813">SUM(IF((LEFT('2-1 采购订单物料明细表报表导出'!$K:$K,7)=E$1)*('2-1 采购订单物料明细表报表导出'!$D:$D=$A813),'2-1 采购订单物料明细表报表导出'!$H:$H,0))</f>
        <v>0</v>
      </c>
      <c r="F813" s="23" cm="1">
        <f t="array" ref="F813">SUM(IF((LEFT('2-1 采购订单物料明细表报表导出'!$K:$K,7)=F$1)*('2-1 采购订单物料明细表报表导出'!$D:$D=$A813),'2-1 采购订单物料明细表报表导出'!$H:$H,0))</f>
        <v>0</v>
      </c>
      <c r="G813" s="23" cm="1">
        <f t="array" ref="G813">SUM(IF((LEFT('2-1 采购订单物料明细表报表导出'!$K:$K,7)=G$1)*('2-1 采购订单物料明细表报表导出'!$D:$D=$A813),'2-1 采购订单物料明细表报表导出'!$H:$H,0))</f>
        <v>0</v>
      </c>
      <c r="H813" s="23" cm="1">
        <f t="array" ref="H813">SUM(IF((LEFT('2-1 采购订单物料明细表报表导出'!$K:$K,7)=H$1)*('2-1 采购订单物料明细表报表导出'!$D:$D=$A813),'2-1 采购订单物料明细表报表导出'!$H:$H,0))</f>
        <v>0</v>
      </c>
      <c r="I813" s="23" cm="1">
        <f t="array" ref="I813">SUM(IF((LEFT('2-1 采购订单物料明细表报表导出'!$K:$K,7)=I$1)*('2-1 采购订单物料明细表报表导出'!$D:$D=$A813),'2-1 采购订单物料明细表报表导出'!$H:$H,0))</f>
        <v>0</v>
      </c>
      <c r="J813" s="23" cm="1">
        <f t="array" ref="J813">SUM(IF((LEFT('2-1 采购订单物料明细表报表导出'!$K:$K,7)=J$1)*('2-1 采购订单物料明细表报表导出'!$D:$D=$A813),'2-1 采购订单物料明细表报表导出'!$H:$H,0))</f>
        <v>0</v>
      </c>
      <c r="K813" s="23" cm="1">
        <f t="array" ref="K813">SUM(IF((LEFT('2-1 采购订单物料明细表报表导出'!$K:$K,7)=K$1)*('2-1 采购订单物料明细表报表导出'!$D:$D=$A813),'2-1 采购订单物料明细表报表导出'!$H:$H,0))</f>
        <v>0</v>
      </c>
      <c r="L813" s="23" cm="1">
        <f t="array" ref="L813">SUM(IF((LEFT('2-1 采购订单物料明细表报表导出'!$K:$K,7)=L$1)*('2-1 采购订单物料明细表报表导出'!$D:$D=$A813),'2-1 采购订单物料明细表报表导出'!$H:$H,0))</f>
        <v>0</v>
      </c>
      <c r="M813" s="23" cm="1">
        <f t="array" ref="M813">SUM(IF((LEFT('2-1 采购订单物料明细表报表导出'!$K:$K,7)=M$1)*('2-1 采购订单物料明细表报表导出'!$D:$D=$A813),'2-1 采购订单物料明细表报表导出'!$H:$H,0))</f>
        <v>0</v>
      </c>
      <c r="N813" s="23" cm="1">
        <f t="array" ref="N813">SUM(IF((LEFT('2-1 采购订单物料明细表报表导出'!$K:$K,7)=N$1)*('2-1 采购订单物料明细表报表导出'!$D:$D=$A813),'2-1 采购订单物料明细表报表导出'!$H:$H,0))</f>
        <v>0</v>
      </c>
      <c r="O813" s="23" cm="1">
        <f t="array" ref="O813">SUM(IF((LEFT('2-1 采购订单物料明细表报表导出'!$K:$K,7)=O$1)*('2-1 采购订单物料明细表报表导出'!$D:$D=$A813),'2-1 采购订单物料明细表报表导出'!$H:$H,0))</f>
        <v>0</v>
      </c>
    </row>
    <row r="814" ht="29" spans="1:15">
      <c r="A814" s="32" t="s">
        <v>4122</v>
      </c>
      <c r="B814" s="30" t="s">
        <v>1929</v>
      </c>
      <c r="C814" s="31" t="s">
        <v>1930</v>
      </c>
      <c r="D814" s="23" cm="1">
        <f t="array" ref="D814">SUM(IF((LEFT('2-1 采购订单物料明细表报表导出'!$K:$K,7)=D$1)*('2-1 采购订单物料明细表报表导出'!$D:$D=$A814),'2-1 采购订单物料明细表报表导出'!$H:$H,0))</f>
        <v>0</v>
      </c>
      <c r="E814" s="23" cm="1">
        <f t="array" ref="E814">SUM(IF((LEFT('2-1 采购订单物料明细表报表导出'!$K:$K,7)=E$1)*('2-1 采购订单物料明细表报表导出'!$D:$D=$A814),'2-1 采购订单物料明细表报表导出'!$H:$H,0))</f>
        <v>0</v>
      </c>
      <c r="F814" s="23" cm="1">
        <f t="array" ref="F814">SUM(IF((LEFT('2-1 采购订单物料明细表报表导出'!$K:$K,7)=F$1)*('2-1 采购订单物料明细表报表导出'!$D:$D=$A814),'2-1 采购订单物料明细表报表导出'!$H:$H,0))</f>
        <v>0</v>
      </c>
      <c r="G814" s="23" cm="1">
        <f t="array" ref="G814">SUM(IF((LEFT('2-1 采购订单物料明细表报表导出'!$K:$K,7)=G$1)*('2-1 采购订单物料明细表报表导出'!$D:$D=$A814),'2-1 采购订单物料明细表报表导出'!$H:$H,0))</f>
        <v>0</v>
      </c>
      <c r="H814" s="23" cm="1">
        <f t="array" ref="H814">SUM(IF((LEFT('2-1 采购订单物料明细表报表导出'!$K:$K,7)=H$1)*('2-1 采购订单物料明细表报表导出'!$D:$D=$A814),'2-1 采购订单物料明细表报表导出'!$H:$H,0))</f>
        <v>0</v>
      </c>
      <c r="I814" s="23" cm="1">
        <f t="array" ref="I814">SUM(IF((LEFT('2-1 采购订单物料明细表报表导出'!$K:$K,7)=I$1)*('2-1 采购订单物料明细表报表导出'!$D:$D=$A814),'2-1 采购订单物料明细表报表导出'!$H:$H,0))</f>
        <v>0</v>
      </c>
      <c r="J814" s="23" cm="1">
        <f t="array" ref="J814">SUM(IF((LEFT('2-1 采购订单物料明细表报表导出'!$K:$K,7)=J$1)*('2-1 采购订单物料明细表报表导出'!$D:$D=$A814),'2-1 采购订单物料明细表报表导出'!$H:$H,0))</f>
        <v>0</v>
      </c>
      <c r="K814" s="23" cm="1">
        <f t="array" ref="K814">SUM(IF((LEFT('2-1 采购订单物料明细表报表导出'!$K:$K,7)=K$1)*('2-1 采购订单物料明细表报表导出'!$D:$D=$A814),'2-1 采购订单物料明细表报表导出'!$H:$H,0))</f>
        <v>0</v>
      </c>
      <c r="L814" s="23" cm="1">
        <f t="array" ref="L814">SUM(IF((LEFT('2-1 采购订单物料明细表报表导出'!$K:$K,7)=L$1)*('2-1 采购订单物料明细表报表导出'!$D:$D=$A814),'2-1 采购订单物料明细表报表导出'!$H:$H,0))</f>
        <v>0</v>
      </c>
      <c r="M814" s="23" cm="1">
        <f t="array" ref="M814">SUM(IF((LEFT('2-1 采购订单物料明细表报表导出'!$K:$K,7)=M$1)*('2-1 采购订单物料明细表报表导出'!$D:$D=$A814),'2-1 采购订单物料明细表报表导出'!$H:$H,0))</f>
        <v>0</v>
      </c>
      <c r="N814" s="23" cm="1">
        <f t="array" ref="N814">SUM(IF((LEFT('2-1 采购订单物料明细表报表导出'!$K:$K,7)=N$1)*('2-1 采购订单物料明细表报表导出'!$D:$D=$A814),'2-1 采购订单物料明细表报表导出'!$H:$H,0))</f>
        <v>0</v>
      </c>
      <c r="O814" s="23" cm="1">
        <f t="array" ref="O814">SUM(IF((LEFT('2-1 采购订单物料明细表报表导出'!$K:$K,7)=O$1)*('2-1 采购订单物料明细表报表导出'!$D:$D=$A814),'2-1 采购订单物料明细表报表导出'!$H:$H,0))</f>
        <v>0</v>
      </c>
    </row>
    <row r="815" ht="29" spans="1:15">
      <c r="A815" s="32" t="s">
        <v>4123</v>
      </c>
      <c r="B815" s="30" t="s">
        <v>1929</v>
      </c>
      <c r="C815" s="31" t="s">
        <v>1930</v>
      </c>
      <c r="D815" s="23" cm="1">
        <f t="array" ref="D815">SUM(IF((LEFT('2-1 采购订单物料明细表报表导出'!$K:$K,7)=D$1)*('2-1 采购订单物料明细表报表导出'!$D:$D=$A815),'2-1 采购订单物料明细表报表导出'!$H:$H,0))</f>
        <v>0</v>
      </c>
      <c r="E815" s="23" cm="1">
        <f t="array" ref="E815">SUM(IF((LEFT('2-1 采购订单物料明细表报表导出'!$K:$K,7)=E$1)*('2-1 采购订单物料明细表报表导出'!$D:$D=$A815),'2-1 采购订单物料明细表报表导出'!$H:$H,0))</f>
        <v>0</v>
      </c>
      <c r="F815" s="23" cm="1">
        <f t="array" ref="F815">SUM(IF((LEFT('2-1 采购订单物料明细表报表导出'!$K:$K,7)=F$1)*('2-1 采购订单物料明细表报表导出'!$D:$D=$A815),'2-1 采购订单物料明细表报表导出'!$H:$H,0))</f>
        <v>0</v>
      </c>
      <c r="G815" s="23" cm="1">
        <f t="array" ref="G815">SUM(IF((LEFT('2-1 采购订单物料明细表报表导出'!$K:$K,7)=G$1)*('2-1 采购订单物料明细表报表导出'!$D:$D=$A815),'2-1 采购订单物料明细表报表导出'!$H:$H,0))</f>
        <v>0</v>
      </c>
      <c r="H815" s="23" cm="1">
        <f t="array" ref="H815">SUM(IF((LEFT('2-1 采购订单物料明细表报表导出'!$K:$K,7)=H$1)*('2-1 采购订单物料明细表报表导出'!$D:$D=$A815),'2-1 采购订单物料明细表报表导出'!$H:$H,0))</f>
        <v>0</v>
      </c>
      <c r="I815" s="23" cm="1">
        <f t="array" ref="I815">SUM(IF((LEFT('2-1 采购订单物料明细表报表导出'!$K:$K,7)=I$1)*('2-1 采购订单物料明细表报表导出'!$D:$D=$A815),'2-1 采购订单物料明细表报表导出'!$H:$H,0))</f>
        <v>0</v>
      </c>
      <c r="J815" s="23" cm="1">
        <f t="array" ref="J815">SUM(IF((LEFT('2-1 采购订单物料明细表报表导出'!$K:$K,7)=J$1)*('2-1 采购订单物料明细表报表导出'!$D:$D=$A815),'2-1 采购订单物料明细表报表导出'!$H:$H,0))</f>
        <v>0</v>
      </c>
      <c r="K815" s="23" cm="1">
        <f t="array" ref="K815">SUM(IF((LEFT('2-1 采购订单物料明细表报表导出'!$K:$K,7)=K$1)*('2-1 采购订单物料明细表报表导出'!$D:$D=$A815),'2-1 采购订单物料明细表报表导出'!$H:$H,0))</f>
        <v>0</v>
      </c>
      <c r="L815" s="23" cm="1">
        <f t="array" ref="L815">SUM(IF((LEFT('2-1 采购订单物料明细表报表导出'!$K:$K,7)=L$1)*('2-1 采购订单物料明细表报表导出'!$D:$D=$A815),'2-1 采购订单物料明细表报表导出'!$H:$H,0))</f>
        <v>0</v>
      </c>
      <c r="M815" s="23" cm="1">
        <f t="array" ref="M815">SUM(IF((LEFT('2-1 采购订单物料明细表报表导出'!$K:$K,7)=M$1)*('2-1 采购订单物料明细表报表导出'!$D:$D=$A815),'2-1 采购订单物料明细表报表导出'!$H:$H,0))</f>
        <v>0</v>
      </c>
      <c r="N815" s="23" cm="1">
        <f t="array" ref="N815">SUM(IF((LEFT('2-1 采购订单物料明细表报表导出'!$K:$K,7)=N$1)*('2-1 采购订单物料明细表报表导出'!$D:$D=$A815),'2-1 采购订单物料明细表报表导出'!$H:$H,0))</f>
        <v>0</v>
      </c>
      <c r="O815" s="23" cm="1">
        <f t="array" ref="O815">SUM(IF((LEFT('2-1 采购订单物料明细表报表导出'!$K:$K,7)=O$1)*('2-1 采购订单物料明细表报表导出'!$D:$D=$A815),'2-1 采购订单物料明细表报表导出'!$H:$H,0))</f>
        <v>0</v>
      </c>
    </row>
    <row r="816" ht="29" spans="1:15">
      <c r="A816" s="32" t="s">
        <v>4124</v>
      </c>
      <c r="B816" s="30" t="s">
        <v>1929</v>
      </c>
      <c r="C816" s="31" t="s">
        <v>1930</v>
      </c>
      <c r="D816" s="23" cm="1">
        <f t="array" ref="D816">SUM(IF((LEFT('2-1 采购订单物料明细表报表导出'!$K:$K,7)=D$1)*('2-1 采购订单物料明细表报表导出'!$D:$D=$A816),'2-1 采购订单物料明细表报表导出'!$H:$H,0))</f>
        <v>0</v>
      </c>
      <c r="E816" s="23" cm="1">
        <f t="array" ref="E816">SUM(IF((LEFT('2-1 采购订单物料明细表报表导出'!$K:$K,7)=E$1)*('2-1 采购订单物料明细表报表导出'!$D:$D=$A816),'2-1 采购订单物料明细表报表导出'!$H:$H,0))</f>
        <v>0</v>
      </c>
      <c r="F816" s="23" cm="1">
        <f t="array" ref="F816">SUM(IF((LEFT('2-1 采购订单物料明细表报表导出'!$K:$K,7)=F$1)*('2-1 采购订单物料明细表报表导出'!$D:$D=$A816),'2-1 采购订单物料明细表报表导出'!$H:$H,0))</f>
        <v>0</v>
      </c>
      <c r="G816" s="23" cm="1">
        <f t="array" ref="G816">SUM(IF((LEFT('2-1 采购订单物料明细表报表导出'!$K:$K,7)=G$1)*('2-1 采购订单物料明细表报表导出'!$D:$D=$A816),'2-1 采购订单物料明细表报表导出'!$H:$H,0))</f>
        <v>0</v>
      </c>
      <c r="H816" s="23" cm="1">
        <f t="array" ref="H816">SUM(IF((LEFT('2-1 采购订单物料明细表报表导出'!$K:$K,7)=H$1)*('2-1 采购订单物料明细表报表导出'!$D:$D=$A816),'2-1 采购订单物料明细表报表导出'!$H:$H,0))</f>
        <v>0</v>
      </c>
      <c r="I816" s="23" cm="1">
        <f t="array" ref="I816">SUM(IF((LEFT('2-1 采购订单物料明细表报表导出'!$K:$K,7)=I$1)*('2-1 采购订单物料明细表报表导出'!$D:$D=$A816),'2-1 采购订单物料明细表报表导出'!$H:$H,0))</f>
        <v>0</v>
      </c>
      <c r="J816" s="23" cm="1">
        <f t="array" ref="J816">SUM(IF((LEFT('2-1 采购订单物料明细表报表导出'!$K:$K,7)=J$1)*('2-1 采购订单物料明细表报表导出'!$D:$D=$A816),'2-1 采购订单物料明细表报表导出'!$H:$H,0))</f>
        <v>0</v>
      </c>
      <c r="K816" s="23" cm="1">
        <f t="array" ref="K816">SUM(IF((LEFT('2-1 采购订单物料明细表报表导出'!$K:$K,7)=K$1)*('2-1 采购订单物料明细表报表导出'!$D:$D=$A816),'2-1 采购订单物料明细表报表导出'!$H:$H,0))</f>
        <v>0</v>
      </c>
      <c r="L816" s="23" cm="1">
        <f t="array" ref="L816">SUM(IF((LEFT('2-1 采购订单物料明细表报表导出'!$K:$K,7)=L$1)*('2-1 采购订单物料明细表报表导出'!$D:$D=$A816),'2-1 采购订单物料明细表报表导出'!$H:$H,0))</f>
        <v>0</v>
      </c>
      <c r="M816" s="23" cm="1">
        <f t="array" ref="M816">SUM(IF((LEFT('2-1 采购订单物料明细表报表导出'!$K:$K,7)=M$1)*('2-1 采购订单物料明细表报表导出'!$D:$D=$A816),'2-1 采购订单物料明细表报表导出'!$H:$H,0))</f>
        <v>0</v>
      </c>
      <c r="N816" s="23" cm="1">
        <f t="array" ref="N816">SUM(IF((LEFT('2-1 采购订单物料明细表报表导出'!$K:$K,7)=N$1)*('2-1 采购订单物料明细表报表导出'!$D:$D=$A816),'2-1 采购订单物料明细表报表导出'!$H:$H,0))</f>
        <v>0</v>
      </c>
      <c r="O816" s="23" cm="1">
        <f t="array" ref="O816">SUM(IF((LEFT('2-1 采购订单物料明细表报表导出'!$K:$K,7)=O$1)*('2-1 采购订单物料明细表报表导出'!$D:$D=$A816),'2-1 采购订单物料明细表报表导出'!$H:$H,0))</f>
        <v>0</v>
      </c>
    </row>
    <row r="817" ht="29" spans="1:15">
      <c r="A817" s="32" t="s">
        <v>4125</v>
      </c>
      <c r="B817" s="30" t="s">
        <v>1929</v>
      </c>
      <c r="C817" s="31" t="s">
        <v>1930</v>
      </c>
      <c r="D817" s="23" cm="1">
        <f t="array" ref="D817">SUM(IF((LEFT('2-1 采购订单物料明细表报表导出'!$K:$K,7)=D$1)*('2-1 采购订单物料明细表报表导出'!$D:$D=$A817),'2-1 采购订单物料明细表报表导出'!$H:$H,0))</f>
        <v>0</v>
      </c>
      <c r="E817" s="23" cm="1">
        <f t="array" ref="E817">SUM(IF((LEFT('2-1 采购订单物料明细表报表导出'!$K:$K,7)=E$1)*('2-1 采购订单物料明细表报表导出'!$D:$D=$A817),'2-1 采购订单物料明细表报表导出'!$H:$H,0))</f>
        <v>0</v>
      </c>
      <c r="F817" s="23" cm="1">
        <f t="array" ref="F817">SUM(IF((LEFT('2-1 采购订单物料明细表报表导出'!$K:$K,7)=F$1)*('2-1 采购订单物料明细表报表导出'!$D:$D=$A817),'2-1 采购订单物料明细表报表导出'!$H:$H,0))</f>
        <v>0</v>
      </c>
      <c r="G817" s="23" cm="1">
        <f t="array" ref="G817">SUM(IF((LEFT('2-1 采购订单物料明细表报表导出'!$K:$K,7)=G$1)*('2-1 采购订单物料明细表报表导出'!$D:$D=$A817),'2-1 采购订单物料明细表报表导出'!$H:$H,0))</f>
        <v>0</v>
      </c>
      <c r="H817" s="23" cm="1">
        <f t="array" ref="H817">SUM(IF((LEFT('2-1 采购订单物料明细表报表导出'!$K:$K,7)=H$1)*('2-1 采购订单物料明细表报表导出'!$D:$D=$A817),'2-1 采购订单物料明细表报表导出'!$H:$H,0))</f>
        <v>0</v>
      </c>
      <c r="I817" s="23" cm="1">
        <f t="array" ref="I817">SUM(IF((LEFT('2-1 采购订单物料明细表报表导出'!$K:$K,7)=I$1)*('2-1 采购订单物料明细表报表导出'!$D:$D=$A817),'2-1 采购订单物料明细表报表导出'!$H:$H,0))</f>
        <v>0</v>
      </c>
      <c r="J817" s="23" cm="1">
        <f t="array" ref="J817">SUM(IF((LEFT('2-1 采购订单物料明细表报表导出'!$K:$K,7)=J$1)*('2-1 采购订单物料明细表报表导出'!$D:$D=$A817),'2-1 采购订单物料明细表报表导出'!$H:$H,0))</f>
        <v>0</v>
      </c>
      <c r="K817" s="23" cm="1">
        <f t="array" ref="K817">SUM(IF((LEFT('2-1 采购订单物料明细表报表导出'!$K:$K,7)=K$1)*('2-1 采购订单物料明细表报表导出'!$D:$D=$A817),'2-1 采购订单物料明细表报表导出'!$H:$H,0))</f>
        <v>0</v>
      </c>
      <c r="L817" s="23" cm="1">
        <f t="array" ref="L817">SUM(IF((LEFT('2-1 采购订单物料明细表报表导出'!$K:$K,7)=L$1)*('2-1 采购订单物料明细表报表导出'!$D:$D=$A817),'2-1 采购订单物料明细表报表导出'!$H:$H,0))</f>
        <v>0</v>
      </c>
      <c r="M817" s="23" cm="1">
        <f t="array" ref="M817">SUM(IF((LEFT('2-1 采购订单物料明细表报表导出'!$K:$K,7)=M$1)*('2-1 采购订单物料明细表报表导出'!$D:$D=$A817),'2-1 采购订单物料明细表报表导出'!$H:$H,0))</f>
        <v>0</v>
      </c>
      <c r="N817" s="23" cm="1">
        <f t="array" ref="N817">SUM(IF((LEFT('2-1 采购订单物料明细表报表导出'!$K:$K,7)=N$1)*('2-1 采购订单物料明细表报表导出'!$D:$D=$A817),'2-1 采购订单物料明细表报表导出'!$H:$H,0))</f>
        <v>0</v>
      </c>
      <c r="O817" s="23" cm="1">
        <f t="array" ref="O817">SUM(IF((LEFT('2-1 采购订单物料明细表报表导出'!$K:$K,7)=O$1)*('2-1 采购订单物料明细表报表导出'!$D:$D=$A817),'2-1 采购订单物料明细表报表导出'!$H:$H,0))</f>
        <v>0</v>
      </c>
    </row>
    <row r="818" ht="29" spans="1:15">
      <c r="A818" s="32" t="s">
        <v>4126</v>
      </c>
      <c r="B818" s="30" t="s">
        <v>1929</v>
      </c>
      <c r="C818" s="31" t="s">
        <v>1930</v>
      </c>
      <c r="D818" s="23" cm="1">
        <f t="array" ref="D818">SUM(IF((LEFT('2-1 采购订单物料明细表报表导出'!$K:$K,7)=D$1)*('2-1 采购订单物料明细表报表导出'!$D:$D=$A818),'2-1 采购订单物料明细表报表导出'!$H:$H,0))</f>
        <v>0</v>
      </c>
      <c r="E818" s="23" cm="1">
        <f t="array" ref="E818">SUM(IF((LEFT('2-1 采购订单物料明细表报表导出'!$K:$K,7)=E$1)*('2-1 采购订单物料明细表报表导出'!$D:$D=$A818),'2-1 采购订单物料明细表报表导出'!$H:$H,0))</f>
        <v>0</v>
      </c>
      <c r="F818" s="23" cm="1">
        <f t="array" ref="F818">SUM(IF((LEFT('2-1 采购订单物料明细表报表导出'!$K:$K,7)=F$1)*('2-1 采购订单物料明细表报表导出'!$D:$D=$A818),'2-1 采购订单物料明细表报表导出'!$H:$H,0))</f>
        <v>0</v>
      </c>
      <c r="G818" s="23" cm="1">
        <f t="array" ref="G818">SUM(IF((LEFT('2-1 采购订单物料明细表报表导出'!$K:$K,7)=G$1)*('2-1 采购订单物料明细表报表导出'!$D:$D=$A818),'2-1 采购订单物料明细表报表导出'!$H:$H,0))</f>
        <v>0</v>
      </c>
      <c r="H818" s="23" cm="1">
        <f t="array" ref="H818">SUM(IF((LEFT('2-1 采购订单物料明细表报表导出'!$K:$K,7)=H$1)*('2-1 采购订单物料明细表报表导出'!$D:$D=$A818),'2-1 采购订单物料明细表报表导出'!$H:$H,0))</f>
        <v>0</v>
      </c>
      <c r="I818" s="23" cm="1">
        <f t="array" ref="I818">SUM(IF((LEFT('2-1 采购订单物料明细表报表导出'!$K:$K,7)=I$1)*('2-1 采购订单物料明细表报表导出'!$D:$D=$A818),'2-1 采购订单物料明细表报表导出'!$H:$H,0))</f>
        <v>0</v>
      </c>
      <c r="J818" s="23" cm="1">
        <f t="array" ref="J818">SUM(IF((LEFT('2-1 采购订单物料明细表报表导出'!$K:$K,7)=J$1)*('2-1 采购订单物料明细表报表导出'!$D:$D=$A818),'2-1 采购订单物料明细表报表导出'!$H:$H,0))</f>
        <v>0</v>
      </c>
      <c r="K818" s="23" cm="1">
        <f t="array" ref="K818">SUM(IF((LEFT('2-1 采购订单物料明细表报表导出'!$K:$K,7)=K$1)*('2-1 采购订单物料明细表报表导出'!$D:$D=$A818),'2-1 采购订单物料明细表报表导出'!$H:$H,0))</f>
        <v>0</v>
      </c>
      <c r="L818" s="23" cm="1">
        <f t="array" ref="L818">SUM(IF((LEFT('2-1 采购订单物料明细表报表导出'!$K:$K,7)=L$1)*('2-1 采购订单物料明细表报表导出'!$D:$D=$A818),'2-1 采购订单物料明细表报表导出'!$H:$H,0))</f>
        <v>0</v>
      </c>
      <c r="M818" s="23" cm="1">
        <f t="array" ref="M818">SUM(IF((LEFT('2-1 采购订单物料明细表报表导出'!$K:$K,7)=M$1)*('2-1 采购订单物料明细表报表导出'!$D:$D=$A818),'2-1 采购订单物料明细表报表导出'!$H:$H,0))</f>
        <v>0</v>
      </c>
      <c r="N818" s="23" cm="1">
        <f t="array" ref="N818">SUM(IF((LEFT('2-1 采购订单物料明细表报表导出'!$K:$K,7)=N$1)*('2-1 采购订单物料明细表报表导出'!$D:$D=$A818),'2-1 采购订单物料明细表报表导出'!$H:$H,0))</f>
        <v>0</v>
      </c>
      <c r="O818" s="23" cm="1">
        <f t="array" ref="O818">SUM(IF((LEFT('2-1 采购订单物料明细表报表导出'!$K:$K,7)=O$1)*('2-1 采购订单物料明细表报表导出'!$D:$D=$A818),'2-1 采购订单物料明细表报表导出'!$H:$H,0))</f>
        <v>0</v>
      </c>
    </row>
    <row r="819" ht="29" spans="1:15">
      <c r="A819" s="33" t="s">
        <v>4127</v>
      </c>
      <c r="B819" s="30" t="s">
        <v>1929</v>
      </c>
      <c r="C819" s="31" t="s">
        <v>1930</v>
      </c>
      <c r="D819" s="23" cm="1">
        <f t="array" ref="D819">SUM(IF((LEFT('2-1 采购订单物料明细表报表导出'!$K:$K,7)=D$1)*('2-1 采购订单物料明细表报表导出'!$D:$D=$A819),'2-1 采购订单物料明细表报表导出'!$H:$H,0))</f>
        <v>0</v>
      </c>
      <c r="E819" s="23" cm="1">
        <f t="array" ref="E819">SUM(IF((LEFT('2-1 采购订单物料明细表报表导出'!$K:$K,7)=E$1)*('2-1 采购订单物料明细表报表导出'!$D:$D=$A819),'2-1 采购订单物料明细表报表导出'!$H:$H,0))</f>
        <v>0</v>
      </c>
      <c r="F819" s="23" cm="1">
        <f t="array" ref="F819">SUM(IF((LEFT('2-1 采购订单物料明细表报表导出'!$K:$K,7)=F$1)*('2-1 采购订单物料明细表报表导出'!$D:$D=$A819),'2-1 采购订单物料明细表报表导出'!$H:$H,0))</f>
        <v>0</v>
      </c>
      <c r="G819" s="23" cm="1">
        <f t="array" ref="G819">SUM(IF((LEFT('2-1 采购订单物料明细表报表导出'!$K:$K,7)=G$1)*('2-1 采购订单物料明细表报表导出'!$D:$D=$A819),'2-1 采购订单物料明细表报表导出'!$H:$H,0))</f>
        <v>0</v>
      </c>
      <c r="H819" s="23" cm="1">
        <f t="array" ref="H819">SUM(IF((LEFT('2-1 采购订单物料明细表报表导出'!$K:$K,7)=H$1)*('2-1 采购订单物料明细表报表导出'!$D:$D=$A819),'2-1 采购订单物料明细表报表导出'!$H:$H,0))</f>
        <v>0</v>
      </c>
      <c r="I819" s="23" cm="1">
        <f t="array" ref="I819">SUM(IF((LEFT('2-1 采购订单物料明细表报表导出'!$K:$K,7)=I$1)*('2-1 采购订单物料明细表报表导出'!$D:$D=$A819),'2-1 采购订单物料明细表报表导出'!$H:$H,0))</f>
        <v>0</v>
      </c>
      <c r="J819" s="23" cm="1">
        <f t="array" ref="J819">SUM(IF((LEFT('2-1 采购订单物料明细表报表导出'!$K:$K,7)=J$1)*('2-1 采购订单物料明细表报表导出'!$D:$D=$A819),'2-1 采购订单物料明细表报表导出'!$H:$H,0))</f>
        <v>0</v>
      </c>
      <c r="K819" s="23" cm="1">
        <f t="array" ref="K819">SUM(IF((LEFT('2-1 采购订单物料明细表报表导出'!$K:$K,7)=K$1)*('2-1 采购订单物料明细表报表导出'!$D:$D=$A819),'2-1 采购订单物料明细表报表导出'!$H:$H,0))</f>
        <v>0</v>
      </c>
      <c r="L819" s="23" cm="1">
        <f t="array" ref="L819">SUM(IF((LEFT('2-1 采购订单物料明细表报表导出'!$K:$K,7)=L$1)*('2-1 采购订单物料明细表报表导出'!$D:$D=$A819),'2-1 采购订单物料明细表报表导出'!$H:$H,0))</f>
        <v>0</v>
      </c>
      <c r="M819" s="23" cm="1">
        <f t="array" ref="M819">SUM(IF((LEFT('2-1 采购订单物料明细表报表导出'!$K:$K,7)=M$1)*('2-1 采购订单物料明细表报表导出'!$D:$D=$A819),'2-1 采购订单物料明细表报表导出'!$H:$H,0))</f>
        <v>0</v>
      </c>
      <c r="N819" s="23" cm="1">
        <f t="array" ref="N819">SUM(IF((LEFT('2-1 采购订单物料明细表报表导出'!$K:$K,7)=N$1)*('2-1 采购订单物料明细表报表导出'!$D:$D=$A819),'2-1 采购订单物料明细表报表导出'!$H:$H,0))</f>
        <v>0</v>
      </c>
      <c r="O819" s="23" cm="1">
        <f t="array" ref="O819">SUM(IF((LEFT('2-1 采购订单物料明细表报表导出'!$K:$K,7)=O$1)*('2-1 采购订单物料明细表报表导出'!$D:$D=$A819),'2-1 采购订单物料明细表报表导出'!$H:$H,0))</f>
        <v>0</v>
      </c>
    </row>
    <row r="820" ht="29" spans="1:15">
      <c r="A820" s="32" t="s">
        <v>4128</v>
      </c>
      <c r="B820" s="30" t="s">
        <v>1929</v>
      </c>
      <c r="C820" s="31" t="s">
        <v>1930</v>
      </c>
      <c r="D820" s="23" cm="1">
        <f t="array" ref="D820">SUM(IF((LEFT('2-1 采购订单物料明细表报表导出'!$K:$K,7)=D$1)*('2-1 采购订单物料明细表报表导出'!$D:$D=$A820),'2-1 采购订单物料明细表报表导出'!$H:$H,0))</f>
        <v>0</v>
      </c>
      <c r="E820" s="23" cm="1">
        <f t="array" ref="E820">SUM(IF((LEFT('2-1 采购订单物料明细表报表导出'!$K:$K,7)=E$1)*('2-1 采购订单物料明细表报表导出'!$D:$D=$A820),'2-1 采购订单物料明细表报表导出'!$H:$H,0))</f>
        <v>0</v>
      </c>
      <c r="F820" s="23" cm="1">
        <f t="array" ref="F820">SUM(IF((LEFT('2-1 采购订单物料明细表报表导出'!$K:$K,7)=F$1)*('2-1 采购订单物料明细表报表导出'!$D:$D=$A820),'2-1 采购订单物料明细表报表导出'!$H:$H,0))</f>
        <v>0</v>
      </c>
      <c r="G820" s="23" cm="1">
        <f t="array" ref="G820">SUM(IF((LEFT('2-1 采购订单物料明细表报表导出'!$K:$K,7)=G$1)*('2-1 采购订单物料明细表报表导出'!$D:$D=$A820),'2-1 采购订单物料明细表报表导出'!$H:$H,0))</f>
        <v>0</v>
      </c>
      <c r="H820" s="23" cm="1">
        <f t="array" ref="H820">SUM(IF((LEFT('2-1 采购订单物料明细表报表导出'!$K:$K,7)=H$1)*('2-1 采购订单物料明细表报表导出'!$D:$D=$A820),'2-1 采购订单物料明细表报表导出'!$H:$H,0))</f>
        <v>0</v>
      </c>
      <c r="I820" s="23" cm="1">
        <f t="array" ref="I820">SUM(IF((LEFT('2-1 采购订单物料明细表报表导出'!$K:$K,7)=I$1)*('2-1 采购订单物料明细表报表导出'!$D:$D=$A820),'2-1 采购订单物料明细表报表导出'!$H:$H,0))</f>
        <v>0</v>
      </c>
      <c r="J820" s="23" cm="1">
        <f t="array" ref="J820">SUM(IF((LEFT('2-1 采购订单物料明细表报表导出'!$K:$K,7)=J$1)*('2-1 采购订单物料明细表报表导出'!$D:$D=$A820),'2-1 采购订单物料明细表报表导出'!$H:$H,0))</f>
        <v>0</v>
      </c>
      <c r="K820" s="23" cm="1">
        <f t="array" ref="K820">SUM(IF((LEFT('2-1 采购订单物料明细表报表导出'!$K:$K,7)=K$1)*('2-1 采购订单物料明细表报表导出'!$D:$D=$A820),'2-1 采购订单物料明细表报表导出'!$H:$H,0))</f>
        <v>0</v>
      </c>
      <c r="L820" s="23" cm="1">
        <f t="array" ref="L820">SUM(IF((LEFT('2-1 采购订单物料明细表报表导出'!$K:$K,7)=L$1)*('2-1 采购订单物料明细表报表导出'!$D:$D=$A820),'2-1 采购订单物料明细表报表导出'!$H:$H,0))</f>
        <v>0</v>
      </c>
      <c r="M820" s="23" cm="1">
        <f t="array" ref="M820">SUM(IF((LEFT('2-1 采购订单物料明细表报表导出'!$K:$K,7)=M$1)*('2-1 采购订单物料明细表报表导出'!$D:$D=$A820),'2-1 采购订单物料明细表报表导出'!$H:$H,0))</f>
        <v>0</v>
      </c>
      <c r="N820" s="23" cm="1">
        <f t="array" ref="N820">SUM(IF((LEFT('2-1 采购订单物料明细表报表导出'!$K:$K,7)=N$1)*('2-1 采购订单物料明细表报表导出'!$D:$D=$A820),'2-1 采购订单物料明细表报表导出'!$H:$H,0))</f>
        <v>0</v>
      </c>
      <c r="O820" s="23" cm="1">
        <f t="array" ref="O820">SUM(IF((LEFT('2-1 采购订单物料明细表报表导出'!$K:$K,7)=O$1)*('2-1 采购订单物料明细表报表导出'!$D:$D=$A820),'2-1 采购订单物料明细表报表导出'!$H:$H,0))</f>
        <v>0</v>
      </c>
    </row>
    <row r="821" ht="29" spans="1:15">
      <c r="A821" s="32" t="s">
        <v>4129</v>
      </c>
      <c r="B821" s="30" t="s">
        <v>1929</v>
      </c>
      <c r="C821" s="31" t="s">
        <v>1930</v>
      </c>
      <c r="D821" s="23" cm="1">
        <f t="array" ref="D821">SUM(IF((LEFT('2-1 采购订单物料明细表报表导出'!$K:$K,7)=D$1)*('2-1 采购订单物料明细表报表导出'!$D:$D=$A821),'2-1 采购订单物料明细表报表导出'!$H:$H,0))</f>
        <v>0</v>
      </c>
      <c r="E821" s="23" cm="1">
        <f t="array" ref="E821">SUM(IF((LEFT('2-1 采购订单物料明细表报表导出'!$K:$K,7)=E$1)*('2-1 采购订单物料明细表报表导出'!$D:$D=$A821),'2-1 采购订单物料明细表报表导出'!$H:$H,0))</f>
        <v>0</v>
      </c>
      <c r="F821" s="23" cm="1">
        <f t="array" ref="F821">SUM(IF((LEFT('2-1 采购订单物料明细表报表导出'!$K:$K,7)=F$1)*('2-1 采购订单物料明细表报表导出'!$D:$D=$A821),'2-1 采购订单物料明细表报表导出'!$H:$H,0))</f>
        <v>0</v>
      </c>
      <c r="G821" s="23" cm="1">
        <f t="array" ref="G821">SUM(IF((LEFT('2-1 采购订单物料明细表报表导出'!$K:$K,7)=G$1)*('2-1 采购订单物料明细表报表导出'!$D:$D=$A821),'2-1 采购订单物料明细表报表导出'!$H:$H,0))</f>
        <v>0</v>
      </c>
      <c r="H821" s="23" cm="1">
        <f t="array" ref="H821">SUM(IF((LEFT('2-1 采购订单物料明细表报表导出'!$K:$K,7)=H$1)*('2-1 采购订单物料明细表报表导出'!$D:$D=$A821),'2-1 采购订单物料明细表报表导出'!$H:$H,0))</f>
        <v>0</v>
      </c>
      <c r="I821" s="23" cm="1">
        <f t="array" ref="I821">SUM(IF((LEFT('2-1 采购订单物料明细表报表导出'!$K:$K,7)=I$1)*('2-1 采购订单物料明细表报表导出'!$D:$D=$A821),'2-1 采购订单物料明细表报表导出'!$H:$H,0))</f>
        <v>0</v>
      </c>
      <c r="J821" s="23" cm="1">
        <f t="array" ref="J821">SUM(IF((LEFT('2-1 采购订单物料明细表报表导出'!$K:$K,7)=J$1)*('2-1 采购订单物料明细表报表导出'!$D:$D=$A821),'2-1 采购订单物料明细表报表导出'!$H:$H,0))</f>
        <v>0</v>
      </c>
      <c r="K821" s="23" cm="1">
        <f t="array" ref="K821">SUM(IF((LEFT('2-1 采购订单物料明细表报表导出'!$K:$K,7)=K$1)*('2-1 采购订单物料明细表报表导出'!$D:$D=$A821),'2-1 采购订单物料明细表报表导出'!$H:$H,0))</f>
        <v>0</v>
      </c>
      <c r="L821" s="23" cm="1">
        <f t="array" ref="L821">SUM(IF((LEFT('2-1 采购订单物料明细表报表导出'!$K:$K,7)=L$1)*('2-1 采购订单物料明细表报表导出'!$D:$D=$A821),'2-1 采购订单物料明细表报表导出'!$H:$H,0))</f>
        <v>0</v>
      </c>
      <c r="M821" s="23" cm="1">
        <f t="array" ref="M821">SUM(IF((LEFT('2-1 采购订单物料明细表报表导出'!$K:$K,7)=M$1)*('2-1 采购订单物料明细表报表导出'!$D:$D=$A821),'2-1 采购订单物料明细表报表导出'!$H:$H,0))</f>
        <v>0</v>
      </c>
      <c r="N821" s="23" cm="1">
        <f t="array" ref="N821">SUM(IF((LEFT('2-1 采购订单物料明细表报表导出'!$K:$K,7)=N$1)*('2-1 采购订单物料明细表报表导出'!$D:$D=$A821),'2-1 采购订单物料明细表报表导出'!$H:$H,0))</f>
        <v>0</v>
      </c>
      <c r="O821" s="23" cm="1">
        <f t="array" ref="O821">SUM(IF((LEFT('2-1 采购订单物料明细表报表导出'!$K:$K,7)=O$1)*('2-1 采购订单物料明细表报表导出'!$D:$D=$A821),'2-1 采购订单物料明细表报表导出'!$H:$H,0))</f>
        <v>0</v>
      </c>
    </row>
    <row r="822" ht="29" spans="1:15">
      <c r="A822" s="32" t="s">
        <v>4130</v>
      </c>
      <c r="B822" s="30" t="s">
        <v>1929</v>
      </c>
      <c r="C822" s="31" t="s">
        <v>1930</v>
      </c>
      <c r="D822" s="23" cm="1">
        <f t="array" ref="D822">SUM(IF((LEFT('2-1 采购订单物料明细表报表导出'!$K:$K,7)=D$1)*('2-1 采购订单物料明细表报表导出'!$D:$D=$A822),'2-1 采购订单物料明细表报表导出'!$H:$H,0))</f>
        <v>0</v>
      </c>
      <c r="E822" s="23" cm="1">
        <f t="array" ref="E822">SUM(IF((LEFT('2-1 采购订单物料明细表报表导出'!$K:$K,7)=E$1)*('2-1 采购订单物料明细表报表导出'!$D:$D=$A822),'2-1 采购订单物料明细表报表导出'!$H:$H,0))</f>
        <v>0</v>
      </c>
      <c r="F822" s="23" cm="1">
        <f t="array" ref="F822">SUM(IF((LEFT('2-1 采购订单物料明细表报表导出'!$K:$K,7)=F$1)*('2-1 采购订单物料明细表报表导出'!$D:$D=$A822),'2-1 采购订单物料明细表报表导出'!$H:$H,0))</f>
        <v>0</v>
      </c>
      <c r="G822" s="23" cm="1">
        <f t="array" ref="G822">SUM(IF((LEFT('2-1 采购订单物料明细表报表导出'!$K:$K,7)=G$1)*('2-1 采购订单物料明细表报表导出'!$D:$D=$A822),'2-1 采购订单物料明细表报表导出'!$H:$H,0))</f>
        <v>0</v>
      </c>
      <c r="H822" s="23" cm="1">
        <f t="array" ref="H822">SUM(IF((LEFT('2-1 采购订单物料明细表报表导出'!$K:$K,7)=H$1)*('2-1 采购订单物料明细表报表导出'!$D:$D=$A822),'2-1 采购订单物料明细表报表导出'!$H:$H,0))</f>
        <v>0</v>
      </c>
      <c r="I822" s="23" cm="1">
        <f t="array" ref="I822">SUM(IF((LEFT('2-1 采购订单物料明细表报表导出'!$K:$K,7)=I$1)*('2-1 采购订单物料明细表报表导出'!$D:$D=$A822),'2-1 采购订单物料明细表报表导出'!$H:$H,0))</f>
        <v>0</v>
      </c>
      <c r="J822" s="23" cm="1">
        <f t="array" ref="J822">SUM(IF((LEFT('2-1 采购订单物料明细表报表导出'!$K:$K,7)=J$1)*('2-1 采购订单物料明细表报表导出'!$D:$D=$A822),'2-1 采购订单物料明细表报表导出'!$H:$H,0))</f>
        <v>0</v>
      </c>
      <c r="K822" s="23" cm="1">
        <f t="array" ref="K822">SUM(IF((LEFT('2-1 采购订单物料明细表报表导出'!$K:$K,7)=K$1)*('2-1 采购订单物料明细表报表导出'!$D:$D=$A822),'2-1 采购订单物料明细表报表导出'!$H:$H,0))</f>
        <v>0</v>
      </c>
      <c r="L822" s="23" cm="1">
        <f t="array" ref="L822">SUM(IF((LEFT('2-1 采购订单物料明细表报表导出'!$K:$K,7)=L$1)*('2-1 采购订单物料明细表报表导出'!$D:$D=$A822),'2-1 采购订单物料明细表报表导出'!$H:$H,0))</f>
        <v>0</v>
      </c>
      <c r="M822" s="23" cm="1">
        <f t="array" ref="M822">SUM(IF((LEFT('2-1 采购订单物料明细表报表导出'!$K:$K,7)=M$1)*('2-1 采购订单物料明细表报表导出'!$D:$D=$A822),'2-1 采购订单物料明细表报表导出'!$H:$H,0))</f>
        <v>0</v>
      </c>
      <c r="N822" s="23" cm="1">
        <f t="array" ref="N822">SUM(IF((LEFT('2-1 采购订单物料明细表报表导出'!$K:$K,7)=N$1)*('2-1 采购订单物料明细表报表导出'!$D:$D=$A822),'2-1 采购订单物料明细表报表导出'!$H:$H,0))</f>
        <v>0</v>
      </c>
      <c r="O822" s="23" cm="1">
        <f t="array" ref="O822">SUM(IF((LEFT('2-1 采购订单物料明细表报表导出'!$K:$K,7)=O$1)*('2-1 采购订单物料明细表报表导出'!$D:$D=$A822),'2-1 采购订单物料明细表报表导出'!$H:$H,0))</f>
        <v>0</v>
      </c>
    </row>
    <row r="823" ht="29" spans="1:15">
      <c r="A823" s="32" t="s">
        <v>4131</v>
      </c>
      <c r="B823" s="30" t="s">
        <v>1929</v>
      </c>
      <c r="C823" s="31" t="s">
        <v>1930</v>
      </c>
      <c r="D823" s="23" cm="1">
        <f t="array" ref="D823">SUM(IF((LEFT('2-1 采购订单物料明细表报表导出'!$K:$K,7)=D$1)*('2-1 采购订单物料明细表报表导出'!$D:$D=$A823),'2-1 采购订单物料明细表报表导出'!$H:$H,0))</f>
        <v>0</v>
      </c>
      <c r="E823" s="23" cm="1">
        <f t="array" ref="E823">SUM(IF((LEFT('2-1 采购订单物料明细表报表导出'!$K:$K,7)=E$1)*('2-1 采购订单物料明细表报表导出'!$D:$D=$A823),'2-1 采购订单物料明细表报表导出'!$H:$H,0))</f>
        <v>0</v>
      </c>
      <c r="F823" s="23" cm="1">
        <f t="array" ref="F823">SUM(IF((LEFT('2-1 采购订单物料明细表报表导出'!$K:$K,7)=F$1)*('2-1 采购订单物料明细表报表导出'!$D:$D=$A823),'2-1 采购订单物料明细表报表导出'!$H:$H,0))</f>
        <v>0</v>
      </c>
      <c r="G823" s="23" cm="1">
        <f t="array" ref="G823">SUM(IF((LEFT('2-1 采购订单物料明细表报表导出'!$K:$K,7)=G$1)*('2-1 采购订单物料明细表报表导出'!$D:$D=$A823),'2-1 采购订单物料明细表报表导出'!$H:$H,0))</f>
        <v>0</v>
      </c>
      <c r="H823" s="23" cm="1">
        <f t="array" ref="H823">SUM(IF((LEFT('2-1 采购订单物料明细表报表导出'!$K:$K,7)=H$1)*('2-1 采购订单物料明细表报表导出'!$D:$D=$A823),'2-1 采购订单物料明细表报表导出'!$H:$H,0))</f>
        <v>0</v>
      </c>
      <c r="I823" s="23" cm="1">
        <f t="array" ref="I823">SUM(IF((LEFT('2-1 采购订单物料明细表报表导出'!$K:$K,7)=I$1)*('2-1 采购订单物料明细表报表导出'!$D:$D=$A823),'2-1 采购订单物料明细表报表导出'!$H:$H,0))</f>
        <v>0</v>
      </c>
      <c r="J823" s="23" cm="1">
        <f t="array" ref="J823">SUM(IF((LEFT('2-1 采购订单物料明细表报表导出'!$K:$K,7)=J$1)*('2-1 采购订单物料明细表报表导出'!$D:$D=$A823),'2-1 采购订单物料明细表报表导出'!$H:$H,0))</f>
        <v>0</v>
      </c>
      <c r="K823" s="23" cm="1">
        <f t="array" ref="K823">SUM(IF((LEFT('2-1 采购订单物料明细表报表导出'!$K:$K,7)=K$1)*('2-1 采购订单物料明细表报表导出'!$D:$D=$A823),'2-1 采购订单物料明细表报表导出'!$H:$H,0))</f>
        <v>0</v>
      </c>
      <c r="L823" s="23" cm="1">
        <f t="array" ref="L823">SUM(IF((LEFT('2-1 采购订单物料明细表报表导出'!$K:$K,7)=L$1)*('2-1 采购订单物料明细表报表导出'!$D:$D=$A823),'2-1 采购订单物料明细表报表导出'!$H:$H,0))</f>
        <v>0</v>
      </c>
      <c r="M823" s="23" cm="1">
        <f t="array" ref="M823">SUM(IF((LEFT('2-1 采购订单物料明细表报表导出'!$K:$K,7)=M$1)*('2-1 采购订单物料明细表报表导出'!$D:$D=$A823),'2-1 采购订单物料明细表报表导出'!$H:$H,0))</f>
        <v>0</v>
      </c>
      <c r="N823" s="23" cm="1">
        <f t="array" ref="N823">SUM(IF((LEFT('2-1 采购订单物料明细表报表导出'!$K:$K,7)=N$1)*('2-1 采购订单物料明细表报表导出'!$D:$D=$A823),'2-1 采购订单物料明细表报表导出'!$H:$H,0))</f>
        <v>0</v>
      </c>
      <c r="O823" s="23" cm="1">
        <f t="array" ref="O823">SUM(IF((LEFT('2-1 采购订单物料明细表报表导出'!$K:$K,7)=O$1)*('2-1 采购订单物料明细表报表导出'!$D:$D=$A823),'2-1 采购订单物料明细表报表导出'!$H:$H,0))</f>
        <v>0</v>
      </c>
    </row>
    <row r="824" ht="29" spans="1:15">
      <c r="A824" s="32" t="s">
        <v>4132</v>
      </c>
      <c r="B824" s="30" t="s">
        <v>1929</v>
      </c>
      <c r="C824" s="31" t="s">
        <v>1930</v>
      </c>
      <c r="D824" s="23" cm="1">
        <f t="array" ref="D824">SUM(IF((LEFT('2-1 采购订单物料明细表报表导出'!$K:$K,7)=D$1)*('2-1 采购订单物料明细表报表导出'!$D:$D=$A824),'2-1 采购订单物料明细表报表导出'!$H:$H,0))</f>
        <v>0</v>
      </c>
      <c r="E824" s="23" cm="1">
        <f t="array" ref="E824">SUM(IF((LEFT('2-1 采购订单物料明细表报表导出'!$K:$K,7)=E$1)*('2-1 采购订单物料明细表报表导出'!$D:$D=$A824),'2-1 采购订单物料明细表报表导出'!$H:$H,0))</f>
        <v>0</v>
      </c>
      <c r="F824" s="23" cm="1">
        <f t="array" ref="F824">SUM(IF((LEFT('2-1 采购订单物料明细表报表导出'!$K:$K,7)=F$1)*('2-1 采购订单物料明细表报表导出'!$D:$D=$A824),'2-1 采购订单物料明细表报表导出'!$H:$H,0))</f>
        <v>0</v>
      </c>
      <c r="G824" s="23" cm="1">
        <f t="array" ref="G824">SUM(IF((LEFT('2-1 采购订单物料明细表报表导出'!$K:$K,7)=G$1)*('2-1 采购订单物料明细表报表导出'!$D:$D=$A824),'2-1 采购订单物料明细表报表导出'!$H:$H,0))</f>
        <v>0</v>
      </c>
      <c r="H824" s="23" cm="1">
        <f t="array" ref="H824">SUM(IF((LEFT('2-1 采购订单物料明细表报表导出'!$K:$K,7)=H$1)*('2-1 采购订单物料明细表报表导出'!$D:$D=$A824),'2-1 采购订单物料明细表报表导出'!$H:$H,0))</f>
        <v>0</v>
      </c>
      <c r="I824" s="23" cm="1">
        <f t="array" ref="I824">SUM(IF((LEFT('2-1 采购订单物料明细表报表导出'!$K:$K,7)=I$1)*('2-1 采购订单物料明细表报表导出'!$D:$D=$A824),'2-1 采购订单物料明细表报表导出'!$H:$H,0))</f>
        <v>0</v>
      </c>
      <c r="J824" s="23" cm="1">
        <f t="array" ref="J824">SUM(IF((LEFT('2-1 采购订单物料明细表报表导出'!$K:$K,7)=J$1)*('2-1 采购订单物料明细表报表导出'!$D:$D=$A824),'2-1 采购订单物料明细表报表导出'!$H:$H,0))</f>
        <v>0</v>
      </c>
      <c r="K824" s="23" cm="1">
        <f t="array" ref="K824">SUM(IF((LEFT('2-1 采购订单物料明细表报表导出'!$K:$K,7)=K$1)*('2-1 采购订单物料明细表报表导出'!$D:$D=$A824),'2-1 采购订单物料明细表报表导出'!$H:$H,0))</f>
        <v>0</v>
      </c>
      <c r="L824" s="23" cm="1">
        <f t="array" ref="L824">SUM(IF((LEFT('2-1 采购订单物料明细表报表导出'!$K:$K,7)=L$1)*('2-1 采购订单物料明细表报表导出'!$D:$D=$A824),'2-1 采购订单物料明细表报表导出'!$H:$H,0))</f>
        <v>0</v>
      </c>
      <c r="M824" s="23" cm="1">
        <f t="array" ref="M824">SUM(IF((LEFT('2-1 采购订单物料明细表报表导出'!$K:$K,7)=M$1)*('2-1 采购订单物料明细表报表导出'!$D:$D=$A824),'2-1 采购订单物料明细表报表导出'!$H:$H,0))</f>
        <v>0</v>
      </c>
      <c r="N824" s="23" cm="1">
        <f t="array" ref="N824">SUM(IF((LEFT('2-1 采购订单物料明细表报表导出'!$K:$K,7)=N$1)*('2-1 采购订单物料明细表报表导出'!$D:$D=$A824),'2-1 采购订单物料明细表报表导出'!$H:$H,0))</f>
        <v>0</v>
      </c>
      <c r="O824" s="23" cm="1">
        <f t="array" ref="O824">SUM(IF((LEFT('2-1 采购订单物料明细表报表导出'!$K:$K,7)=O$1)*('2-1 采购订单物料明细表报表导出'!$D:$D=$A824),'2-1 采购订单物料明细表报表导出'!$H:$H,0))</f>
        <v>0</v>
      </c>
    </row>
    <row r="825" ht="29" spans="1:15">
      <c r="A825" s="32" t="s">
        <v>4133</v>
      </c>
      <c r="B825" s="30" t="s">
        <v>1929</v>
      </c>
      <c r="C825" s="31" t="s">
        <v>1930</v>
      </c>
      <c r="D825" s="23" cm="1">
        <f t="array" ref="D825">SUM(IF((LEFT('2-1 采购订单物料明细表报表导出'!$K:$K,7)=D$1)*('2-1 采购订单物料明细表报表导出'!$D:$D=$A825),'2-1 采购订单物料明细表报表导出'!$H:$H,0))</f>
        <v>0</v>
      </c>
      <c r="E825" s="23" cm="1">
        <f t="array" ref="E825">SUM(IF((LEFT('2-1 采购订单物料明细表报表导出'!$K:$K,7)=E$1)*('2-1 采购订单物料明细表报表导出'!$D:$D=$A825),'2-1 采购订单物料明细表报表导出'!$H:$H,0))</f>
        <v>0</v>
      </c>
      <c r="F825" s="23" cm="1">
        <f t="array" ref="F825">SUM(IF((LEFT('2-1 采购订单物料明细表报表导出'!$K:$K,7)=F$1)*('2-1 采购订单物料明细表报表导出'!$D:$D=$A825),'2-1 采购订单物料明细表报表导出'!$H:$H,0))</f>
        <v>0</v>
      </c>
      <c r="G825" s="23" cm="1">
        <f t="array" ref="G825">SUM(IF((LEFT('2-1 采购订单物料明细表报表导出'!$K:$K,7)=G$1)*('2-1 采购订单物料明细表报表导出'!$D:$D=$A825),'2-1 采购订单物料明细表报表导出'!$H:$H,0))</f>
        <v>0</v>
      </c>
      <c r="H825" s="23" cm="1">
        <f t="array" ref="H825">SUM(IF((LEFT('2-1 采购订单物料明细表报表导出'!$K:$K,7)=H$1)*('2-1 采购订单物料明细表报表导出'!$D:$D=$A825),'2-1 采购订单物料明细表报表导出'!$H:$H,0))</f>
        <v>0</v>
      </c>
      <c r="I825" s="23" cm="1">
        <f t="array" ref="I825">SUM(IF((LEFT('2-1 采购订单物料明细表报表导出'!$K:$K,7)=I$1)*('2-1 采购订单物料明细表报表导出'!$D:$D=$A825),'2-1 采购订单物料明细表报表导出'!$H:$H,0))</f>
        <v>0</v>
      </c>
      <c r="J825" s="23" cm="1">
        <f t="array" ref="J825">SUM(IF((LEFT('2-1 采购订单物料明细表报表导出'!$K:$K,7)=J$1)*('2-1 采购订单物料明细表报表导出'!$D:$D=$A825),'2-1 采购订单物料明细表报表导出'!$H:$H,0))</f>
        <v>0</v>
      </c>
      <c r="K825" s="23" cm="1">
        <f t="array" ref="K825">SUM(IF((LEFT('2-1 采购订单物料明细表报表导出'!$K:$K,7)=K$1)*('2-1 采购订单物料明细表报表导出'!$D:$D=$A825),'2-1 采购订单物料明细表报表导出'!$H:$H,0))</f>
        <v>0</v>
      </c>
      <c r="L825" s="23" cm="1">
        <f t="array" ref="L825">SUM(IF((LEFT('2-1 采购订单物料明细表报表导出'!$K:$K,7)=L$1)*('2-1 采购订单物料明细表报表导出'!$D:$D=$A825),'2-1 采购订单物料明细表报表导出'!$H:$H,0))</f>
        <v>0</v>
      </c>
      <c r="M825" s="23" cm="1">
        <f t="array" ref="M825">SUM(IF((LEFT('2-1 采购订单物料明细表报表导出'!$K:$K,7)=M$1)*('2-1 采购订单物料明细表报表导出'!$D:$D=$A825),'2-1 采购订单物料明细表报表导出'!$H:$H,0))</f>
        <v>0</v>
      </c>
      <c r="N825" s="23" cm="1">
        <f t="array" ref="N825">SUM(IF((LEFT('2-1 采购订单物料明细表报表导出'!$K:$K,7)=N$1)*('2-1 采购订单物料明细表报表导出'!$D:$D=$A825),'2-1 采购订单物料明细表报表导出'!$H:$H,0))</f>
        <v>0</v>
      </c>
      <c r="O825" s="23" cm="1">
        <f t="array" ref="O825">SUM(IF((LEFT('2-1 采购订单物料明细表报表导出'!$K:$K,7)=O$1)*('2-1 采购订单物料明细表报表导出'!$D:$D=$A825),'2-1 采购订单物料明细表报表导出'!$H:$H,0))</f>
        <v>0</v>
      </c>
    </row>
    <row r="826" ht="29" spans="1:15">
      <c r="A826" s="32" t="s">
        <v>4134</v>
      </c>
      <c r="B826" s="30" t="s">
        <v>1929</v>
      </c>
      <c r="C826" s="31" t="s">
        <v>1930</v>
      </c>
      <c r="D826" s="23" cm="1">
        <f t="array" ref="D826">SUM(IF((LEFT('2-1 采购订单物料明细表报表导出'!$K:$K,7)=D$1)*('2-1 采购订单物料明细表报表导出'!$D:$D=$A826),'2-1 采购订单物料明细表报表导出'!$H:$H,0))</f>
        <v>0</v>
      </c>
      <c r="E826" s="23" cm="1">
        <f t="array" ref="E826">SUM(IF((LEFT('2-1 采购订单物料明细表报表导出'!$K:$K,7)=E$1)*('2-1 采购订单物料明细表报表导出'!$D:$D=$A826),'2-1 采购订单物料明细表报表导出'!$H:$H,0))</f>
        <v>0</v>
      </c>
      <c r="F826" s="23" cm="1">
        <f t="array" ref="F826">SUM(IF((LEFT('2-1 采购订单物料明细表报表导出'!$K:$K,7)=F$1)*('2-1 采购订单物料明细表报表导出'!$D:$D=$A826),'2-1 采购订单物料明细表报表导出'!$H:$H,0))</f>
        <v>0</v>
      </c>
      <c r="G826" s="23" cm="1">
        <f t="array" ref="G826">SUM(IF((LEFT('2-1 采购订单物料明细表报表导出'!$K:$K,7)=G$1)*('2-1 采购订单物料明细表报表导出'!$D:$D=$A826),'2-1 采购订单物料明细表报表导出'!$H:$H,0))</f>
        <v>0</v>
      </c>
      <c r="H826" s="23" cm="1">
        <f t="array" ref="H826">SUM(IF((LEFT('2-1 采购订单物料明细表报表导出'!$K:$K,7)=H$1)*('2-1 采购订单物料明细表报表导出'!$D:$D=$A826),'2-1 采购订单物料明细表报表导出'!$H:$H,0))</f>
        <v>0</v>
      </c>
      <c r="I826" s="23" cm="1">
        <f t="array" ref="I826">SUM(IF((LEFT('2-1 采购订单物料明细表报表导出'!$K:$K,7)=I$1)*('2-1 采购订单物料明细表报表导出'!$D:$D=$A826),'2-1 采购订单物料明细表报表导出'!$H:$H,0))</f>
        <v>0</v>
      </c>
      <c r="J826" s="23" cm="1">
        <f t="array" ref="J826">SUM(IF((LEFT('2-1 采购订单物料明细表报表导出'!$K:$K,7)=J$1)*('2-1 采购订单物料明细表报表导出'!$D:$D=$A826),'2-1 采购订单物料明细表报表导出'!$H:$H,0))</f>
        <v>0</v>
      </c>
      <c r="K826" s="23" cm="1">
        <f t="array" ref="K826">SUM(IF((LEFT('2-1 采购订单物料明细表报表导出'!$K:$K,7)=K$1)*('2-1 采购订单物料明细表报表导出'!$D:$D=$A826),'2-1 采购订单物料明细表报表导出'!$H:$H,0))</f>
        <v>0</v>
      </c>
      <c r="L826" s="23" cm="1">
        <f t="array" ref="L826">SUM(IF((LEFT('2-1 采购订单物料明细表报表导出'!$K:$K,7)=L$1)*('2-1 采购订单物料明细表报表导出'!$D:$D=$A826),'2-1 采购订单物料明细表报表导出'!$H:$H,0))</f>
        <v>0</v>
      </c>
      <c r="M826" s="23" cm="1">
        <f t="array" ref="M826">SUM(IF((LEFT('2-1 采购订单物料明细表报表导出'!$K:$K,7)=M$1)*('2-1 采购订单物料明细表报表导出'!$D:$D=$A826),'2-1 采购订单物料明细表报表导出'!$H:$H,0))</f>
        <v>0</v>
      </c>
      <c r="N826" s="23" cm="1">
        <f t="array" ref="N826">SUM(IF((LEFT('2-1 采购订单物料明细表报表导出'!$K:$K,7)=N$1)*('2-1 采购订单物料明细表报表导出'!$D:$D=$A826),'2-1 采购订单物料明细表报表导出'!$H:$H,0))</f>
        <v>0</v>
      </c>
      <c r="O826" s="23" cm="1">
        <f t="array" ref="O826">SUM(IF((LEFT('2-1 采购订单物料明细表报表导出'!$K:$K,7)=O$1)*('2-1 采购订单物料明细表报表导出'!$D:$D=$A826),'2-1 采购订单物料明细表报表导出'!$H:$H,0))</f>
        <v>0</v>
      </c>
    </row>
    <row r="827" ht="29" spans="1:15">
      <c r="A827" s="32" t="s">
        <v>4135</v>
      </c>
      <c r="B827" s="30" t="s">
        <v>1929</v>
      </c>
      <c r="C827" s="31" t="s">
        <v>1930</v>
      </c>
      <c r="D827" s="23" cm="1">
        <f t="array" ref="D827">SUM(IF((LEFT('2-1 采购订单物料明细表报表导出'!$K:$K,7)=D$1)*('2-1 采购订单物料明细表报表导出'!$D:$D=$A827),'2-1 采购订单物料明细表报表导出'!$H:$H,0))</f>
        <v>0</v>
      </c>
      <c r="E827" s="23" cm="1">
        <f t="array" ref="E827">SUM(IF((LEFT('2-1 采购订单物料明细表报表导出'!$K:$K,7)=E$1)*('2-1 采购订单物料明细表报表导出'!$D:$D=$A827),'2-1 采购订单物料明细表报表导出'!$H:$H,0))</f>
        <v>0</v>
      </c>
      <c r="F827" s="23" cm="1">
        <f t="array" ref="F827">SUM(IF((LEFT('2-1 采购订单物料明细表报表导出'!$K:$K,7)=F$1)*('2-1 采购订单物料明细表报表导出'!$D:$D=$A827),'2-1 采购订单物料明细表报表导出'!$H:$H,0))</f>
        <v>0</v>
      </c>
      <c r="G827" s="23" cm="1">
        <f t="array" ref="G827">SUM(IF((LEFT('2-1 采购订单物料明细表报表导出'!$K:$K,7)=G$1)*('2-1 采购订单物料明细表报表导出'!$D:$D=$A827),'2-1 采购订单物料明细表报表导出'!$H:$H,0))</f>
        <v>0</v>
      </c>
      <c r="H827" s="23" cm="1">
        <f t="array" ref="H827">SUM(IF((LEFT('2-1 采购订单物料明细表报表导出'!$K:$K,7)=H$1)*('2-1 采购订单物料明细表报表导出'!$D:$D=$A827),'2-1 采购订单物料明细表报表导出'!$H:$H,0))</f>
        <v>0</v>
      </c>
      <c r="I827" s="23" cm="1">
        <f t="array" ref="I827">SUM(IF((LEFT('2-1 采购订单物料明细表报表导出'!$K:$K,7)=I$1)*('2-1 采购订单物料明细表报表导出'!$D:$D=$A827),'2-1 采购订单物料明细表报表导出'!$H:$H,0))</f>
        <v>0</v>
      </c>
      <c r="J827" s="23" cm="1">
        <f t="array" ref="J827">SUM(IF((LEFT('2-1 采购订单物料明细表报表导出'!$K:$K,7)=J$1)*('2-1 采购订单物料明细表报表导出'!$D:$D=$A827),'2-1 采购订单物料明细表报表导出'!$H:$H,0))</f>
        <v>0</v>
      </c>
      <c r="K827" s="23" cm="1">
        <f t="array" ref="K827">SUM(IF((LEFT('2-1 采购订单物料明细表报表导出'!$K:$K,7)=K$1)*('2-1 采购订单物料明细表报表导出'!$D:$D=$A827),'2-1 采购订单物料明细表报表导出'!$H:$H,0))</f>
        <v>0</v>
      </c>
      <c r="L827" s="23" cm="1">
        <f t="array" ref="L827">SUM(IF((LEFT('2-1 采购订单物料明细表报表导出'!$K:$K,7)=L$1)*('2-1 采购订单物料明细表报表导出'!$D:$D=$A827),'2-1 采购订单物料明细表报表导出'!$H:$H,0))</f>
        <v>0</v>
      </c>
      <c r="M827" s="23" cm="1">
        <f t="array" ref="M827">SUM(IF((LEFT('2-1 采购订单物料明细表报表导出'!$K:$K,7)=M$1)*('2-1 采购订单物料明细表报表导出'!$D:$D=$A827),'2-1 采购订单物料明细表报表导出'!$H:$H,0))</f>
        <v>0</v>
      </c>
      <c r="N827" s="23" cm="1">
        <f t="array" ref="N827">SUM(IF((LEFT('2-1 采购订单物料明细表报表导出'!$K:$K,7)=N$1)*('2-1 采购订单物料明细表报表导出'!$D:$D=$A827),'2-1 采购订单物料明细表报表导出'!$H:$H,0))</f>
        <v>0</v>
      </c>
      <c r="O827" s="23" cm="1">
        <f t="array" ref="O827">SUM(IF((LEFT('2-1 采购订单物料明细表报表导出'!$K:$K,7)=O$1)*('2-1 采购订单物料明细表报表导出'!$D:$D=$A827),'2-1 采购订单物料明细表报表导出'!$H:$H,0))</f>
        <v>0</v>
      </c>
    </row>
    <row r="828" ht="29" spans="1:15">
      <c r="A828" s="32" t="s">
        <v>4136</v>
      </c>
      <c r="B828" s="30" t="s">
        <v>1929</v>
      </c>
      <c r="C828" s="31" t="s">
        <v>1930</v>
      </c>
      <c r="D828" s="23" cm="1">
        <f t="array" ref="D828">SUM(IF((LEFT('2-1 采购订单物料明细表报表导出'!$K:$K,7)=D$1)*('2-1 采购订单物料明细表报表导出'!$D:$D=$A828),'2-1 采购订单物料明细表报表导出'!$H:$H,0))</f>
        <v>0</v>
      </c>
      <c r="E828" s="23" cm="1">
        <f t="array" ref="E828">SUM(IF((LEFT('2-1 采购订单物料明细表报表导出'!$K:$K,7)=E$1)*('2-1 采购订单物料明细表报表导出'!$D:$D=$A828),'2-1 采购订单物料明细表报表导出'!$H:$H,0))</f>
        <v>0</v>
      </c>
      <c r="F828" s="23" cm="1">
        <f t="array" ref="F828">SUM(IF((LEFT('2-1 采购订单物料明细表报表导出'!$K:$K,7)=F$1)*('2-1 采购订单物料明细表报表导出'!$D:$D=$A828),'2-1 采购订单物料明细表报表导出'!$H:$H,0))</f>
        <v>0</v>
      </c>
      <c r="G828" s="23" cm="1">
        <f t="array" ref="G828">SUM(IF((LEFT('2-1 采购订单物料明细表报表导出'!$K:$K,7)=G$1)*('2-1 采购订单物料明细表报表导出'!$D:$D=$A828),'2-1 采购订单物料明细表报表导出'!$H:$H,0))</f>
        <v>0</v>
      </c>
      <c r="H828" s="23" cm="1">
        <f t="array" ref="H828">SUM(IF((LEFT('2-1 采购订单物料明细表报表导出'!$K:$K,7)=H$1)*('2-1 采购订单物料明细表报表导出'!$D:$D=$A828),'2-1 采购订单物料明细表报表导出'!$H:$H,0))</f>
        <v>0</v>
      </c>
      <c r="I828" s="23" cm="1">
        <f t="array" ref="I828">SUM(IF((LEFT('2-1 采购订单物料明细表报表导出'!$K:$K,7)=I$1)*('2-1 采购订单物料明细表报表导出'!$D:$D=$A828),'2-1 采购订单物料明细表报表导出'!$H:$H,0))</f>
        <v>0</v>
      </c>
      <c r="J828" s="23" cm="1">
        <f t="array" ref="J828">SUM(IF((LEFT('2-1 采购订单物料明细表报表导出'!$K:$K,7)=J$1)*('2-1 采购订单物料明细表报表导出'!$D:$D=$A828),'2-1 采购订单物料明细表报表导出'!$H:$H,0))</f>
        <v>0</v>
      </c>
      <c r="K828" s="23" cm="1">
        <f t="array" ref="K828">SUM(IF((LEFT('2-1 采购订单物料明细表报表导出'!$K:$K,7)=K$1)*('2-1 采购订单物料明细表报表导出'!$D:$D=$A828),'2-1 采购订单物料明细表报表导出'!$H:$H,0))</f>
        <v>0</v>
      </c>
      <c r="L828" s="23" cm="1">
        <f t="array" ref="L828">SUM(IF((LEFT('2-1 采购订单物料明细表报表导出'!$K:$K,7)=L$1)*('2-1 采购订单物料明细表报表导出'!$D:$D=$A828),'2-1 采购订单物料明细表报表导出'!$H:$H,0))</f>
        <v>0</v>
      </c>
      <c r="M828" s="23" cm="1">
        <f t="array" ref="M828">SUM(IF((LEFT('2-1 采购订单物料明细表报表导出'!$K:$K,7)=M$1)*('2-1 采购订单物料明细表报表导出'!$D:$D=$A828),'2-1 采购订单物料明细表报表导出'!$H:$H,0))</f>
        <v>0</v>
      </c>
      <c r="N828" s="23" cm="1">
        <f t="array" ref="N828">SUM(IF((LEFT('2-1 采购订单物料明细表报表导出'!$K:$K,7)=N$1)*('2-1 采购订单物料明细表报表导出'!$D:$D=$A828),'2-1 采购订单物料明细表报表导出'!$H:$H,0))</f>
        <v>0</v>
      </c>
      <c r="O828" s="23" cm="1">
        <f t="array" ref="O828">SUM(IF((LEFT('2-1 采购订单物料明细表报表导出'!$K:$K,7)=O$1)*('2-1 采购订单物料明细表报表导出'!$D:$D=$A828),'2-1 采购订单物料明细表报表导出'!$H:$H,0))</f>
        <v>0</v>
      </c>
    </row>
    <row r="829" ht="29" spans="1:15">
      <c r="A829" s="32" t="s">
        <v>4137</v>
      </c>
      <c r="B829" s="30" t="s">
        <v>1929</v>
      </c>
      <c r="C829" s="31" t="s">
        <v>1930</v>
      </c>
      <c r="D829" s="23" cm="1">
        <f t="array" ref="D829">SUM(IF((LEFT('2-1 采购订单物料明细表报表导出'!$K:$K,7)=D$1)*('2-1 采购订单物料明细表报表导出'!$D:$D=$A829),'2-1 采购订单物料明细表报表导出'!$H:$H,0))</f>
        <v>0</v>
      </c>
      <c r="E829" s="23" cm="1">
        <f t="array" ref="E829">SUM(IF((LEFT('2-1 采购订单物料明细表报表导出'!$K:$K,7)=E$1)*('2-1 采购订单物料明细表报表导出'!$D:$D=$A829),'2-1 采购订单物料明细表报表导出'!$H:$H,0))</f>
        <v>0</v>
      </c>
      <c r="F829" s="23" cm="1">
        <f t="array" ref="F829">SUM(IF((LEFT('2-1 采购订单物料明细表报表导出'!$K:$K,7)=F$1)*('2-1 采购订单物料明细表报表导出'!$D:$D=$A829),'2-1 采购订单物料明细表报表导出'!$H:$H,0))</f>
        <v>0</v>
      </c>
      <c r="G829" s="23" cm="1">
        <f t="array" ref="G829">SUM(IF((LEFT('2-1 采购订单物料明细表报表导出'!$K:$K,7)=G$1)*('2-1 采购订单物料明细表报表导出'!$D:$D=$A829),'2-1 采购订单物料明细表报表导出'!$H:$H,0))</f>
        <v>0</v>
      </c>
      <c r="H829" s="23" cm="1">
        <f t="array" ref="H829">SUM(IF((LEFT('2-1 采购订单物料明细表报表导出'!$K:$K,7)=H$1)*('2-1 采购订单物料明细表报表导出'!$D:$D=$A829),'2-1 采购订单物料明细表报表导出'!$H:$H,0))</f>
        <v>0</v>
      </c>
      <c r="I829" s="23" cm="1">
        <f t="array" ref="I829">SUM(IF((LEFT('2-1 采购订单物料明细表报表导出'!$K:$K,7)=I$1)*('2-1 采购订单物料明细表报表导出'!$D:$D=$A829),'2-1 采购订单物料明细表报表导出'!$H:$H,0))</f>
        <v>0</v>
      </c>
      <c r="J829" s="23" cm="1">
        <f t="array" ref="J829">SUM(IF((LEFT('2-1 采购订单物料明细表报表导出'!$K:$K,7)=J$1)*('2-1 采购订单物料明细表报表导出'!$D:$D=$A829),'2-1 采购订单物料明细表报表导出'!$H:$H,0))</f>
        <v>0</v>
      </c>
      <c r="K829" s="23" cm="1">
        <f t="array" ref="K829">SUM(IF((LEFT('2-1 采购订单物料明细表报表导出'!$K:$K,7)=K$1)*('2-1 采购订单物料明细表报表导出'!$D:$D=$A829),'2-1 采购订单物料明细表报表导出'!$H:$H,0))</f>
        <v>0</v>
      </c>
      <c r="L829" s="23" cm="1">
        <f t="array" ref="L829">SUM(IF((LEFT('2-1 采购订单物料明细表报表导出'!$K:$K,7)=L$1)*('2-1 采购订单物料明细表报表导出'!$D:$D=$A829),'2-1 采购订单物料明细表报表导出'!$H:$H,0))</f>
        <v>0</v>
      </c>
      <c r="M829" s="23" cm="1">
        <f t="array" ref="M829">SUM(IF((LEFT('2-1 采购订单物料明细表报表导出'!$K:$K,7)=M$1)*('2-1 采购订单物料明细表报表导出'!$D:$D=$A829),'2-1 采购订单物料明细表报表导出'!$H:$H,0))</f>
        <v>0</v>
      </c>
      <c r="N829" s="23" cm="1">
        <f t="array" ref="N829">SUM(IF((LEFT('2-1 采购订单物料明细表报表导出'!$K:$K,7)=N$1)*('2-1 采购订单物料明细表报表导出'!$D:$D=$A829),'2-1 采购订单物料明细表报表导出'!$H:$H,0))</f>
        <v>0</v>
      </c>
      <c r="O829" s="23" cm="1">
        <f t="array" ref="O829">SUM(IF((LEFT('2-1 采购订单物料明细表报表导出'!$K:$K,7)=O$1)*('2-1 采购订单物料明细表报表导出'!$D:$D=$A829),'2-1 采购订单物料明细表报表导出'!$H:$H,0))</f>
        <v>0</v>
      </c>
    </row>
    <row r="830" ht="29" spans="1:15">
      <c r="A830" s="32" t="s">
        <v>4138</v>
      </c>
      <c r="B830" s="30" t="s">
        <v>1929</v>
      </c>
      <c r="C830" s="31" t="s">
        <v>1930</v>
      </c>
      <c r="D830" s="23" cm="1">
        <f t="array" ref="D830">SUM(IF((LEFT('2-1 采购订单物料明细表报表导出'!$K:$K,7)=D$1)*('2-1 采购订单物料明细表报表导出'!$D:$D=$A830),'2-1 采购订单物料明细表报表导出'!$H:$H,0))</f>
        <v>0</v>
      </c>
      <c r="E830" s="23" cm="1">
        <f t="array" ref="E830">SUM(IF((LEFT('2-1 采购订单物料明细表报表导出'!$K:$K,7)=E$1)*('2-1 采购订单物料明细表报表导出'!$D:$D=$A830),'2-1 采购订单物料明细表报表导出'!$H:$H,0))</f>
        <v>0</v>
      </c>
      <c r="F830" s="23" cm="1">
        <f t="array" ref="F830">SUM(IF((LEFT('2-1 采购订单物料明细表报表导出'!$K:$K,7)=F$1)*('2-1 采购订单物料明细表报表导出'!$D:$D=$A830),'2-1 采购订单物料明细表报表导出'!$H:$H,0))</f>
        <v>0</v>
      </c>
      <c r="G830" s="23" cm="1">
        <f t="array" ref="G830">SUM(IF((LEFT('2-1 采购订单物料明细表报表导出'!$K:$K,7)=G$1)*('2-1 采购订单物料明细表报表导出'!$D:$D=$A830),'2-1 采购订单物料明细表报表导出'!$H:$H,0))</f>
        <v>0</v>
      </c>
      <c r="H830" s="23" cm="1">
        <f t="array" ref="H830">SUM(IF((LEFT('2-1 采购订单物料明细表报表导出'!$K:$K,7)=H$1)*('2-1 采购订单物料明细表报表导出'!$D:$D=$A830),'2-1 采购订单物料明细表报表导出'!$H:$H,0))</f>
        <v>0</v>
      </c>
      <c r="I830" s="23" cm="1">
        <f t="array" ref="I830">SUM(IF((LEFT('2-1 采购订单物料明细表报表导出'!$K:$K,7)=I$1)*('2-1 采购订单物料明细表报表导出'!$D:$D=$A830),'2-1 采购订单物料明细表报表导出'!$H:$H,0))</f>
        <v>0</v>
      </c>
      <c r="J830" s="23" cm="1">
        <f t="array" ref="J830">SUM(IF((LEFT('2-1 采购订单物料明细表报表导出'!$K:$K,7)=J$1)*('2-1 采购订单物料明细表报表导出'!$D:$D=$A830),'2-1 采购订单物料明细表报表导出'!$H:$H,0))</f>
        <v>0</v>
      </c>
      <c r="K830" s="23" cm="1">
        <f t="array" ref="K830">SUM(IF((LEFT('2-1 采购订单物料明细表报表导出'!$K:$K,7)=K$1)*('2-1 采购订单物料明细表报表导出'!$D:$D=$A830),'2-1 采购订单物料明细表报表导出'!$H:$H,0))</f>
        <v>0</v>
      </c>
      <c r="L830" s="23" cm="1">
        <f t="array" ref="L830">SUM(IF((LEFT('2-1 采购订单物料明细表报表导出'!$K:$K,7)=L$1)*('2-1 采购订单物料明细表报表导出'!$D:$D=$A830),'2-1 采购订单物料明细表报表导出'!$H:$H,0))</f>
        <v>0</v>
      </c>
      <c r="M830" s="23" cm="1">
        <f t="array" ref="M830">SUM(IF((LEFT('2-1 采购订单物料明细表报表导出'!$K:$K,7)=M$1)*('2-1 采购订单物料明细表报表导出'!$D:$D=$A830),'2-1 采购订单物料明细表报表导出'!$H:$H,0))</f>
        <v>0</v>
      </c>
      <c r="N830" s="23" cm="1">
        <f t="array" ref="N830">SUM(IF((LEFT('2-1 采购订单物料明细表报表导出'!$K:$K,7)=N$1)*('2-1 采购订单物料明细表报表导出'!$D:$D=$A830),'2-1 采购订单物料明细表报表导出'!$H:$H,0))</f>
        <v>0</v>
      </c>
      <c r="O830" s="23" cm="1">
        <f t="array" ref="O830">SUM(IF((LEFT('2-1 采购订单物料明细表报表导出'!$K:$K,7)=O$1)*('2-1 采购订单物料明细表报表导出'!$D:$D=$A830),'2-1 采购订单物料明细表报表导出'!$H:$H,0))</f>
        <v>0</v>
      </c>
    </row>
    <row r="831" ht="29" spans="1:15">
      <c r="A831" s="32" t="s">
        <v>4139</v>
      </c>
      <c r="B831" s="30" t="s">
        <v>1929</v>
      </c>
      <c r="C831" s="31" t="s">
        <v>1930</v>
      </c>
      <c r="D831" s="23" cm="1">
        <f t="array" ref="D831">SUM(IF((LEFT('2-1 采购订单物料明细表报表导出'!$K:$K,7)=D$1)*('2-1 采购订单物料明细表报表导出'!$D:$D=$A831),'2-1 采购订单物料明细表报表导出'!$H:$H,0))</f>
        <v>0</v>
      </c>
      <c r="E831" s="23" cm="1">
        <f t="array" ref="E831">SUM(IF((LEFT('2-1 采购订单物料明细表报表导出'!$K:$K,7)=E$1)*('2-1 采购订单物料明细表报表导出'!$D:$D=$A831),'2-1 采购订单物料明细表报表导出'!$H:$H,0))</f>
        <v>0</v>
      </c>
      <c r="F831" s="23" cm="1">
        <f t="array" ref="F831">SUM(IF((LEFT('2-1 采购订单物料明细表报表导出'!$K:$K,7)=F$1)*('2-1 采购订单物料明细表报表导出'!$D:$D=$A831),'2-1 采购订单物料明细表报表导出'!$H:$H,0))</f>
        <v>0</v>
      </c>
      <c r="G831" s="23" cm="1">
        <f t="array" ref="G831">SUM(IF((LEFT('2-1 采购订单物料明细表报表导出'!$K:$K,7)=G$1)*('2-1 采购订单物料明细表报表导出'!$D:$D=$A831),'2-1 采购订单物料明细表报表导出'!$H:$H,0))</f>
        <v>0</v>
      </c>
      <c r="H831" s="23" cm="1">
        <f t="array" ref="H831">SUM(IF((LEFT('2-1 采购订单物料明细表报表导出'!$K:$K,7)=H$1)*('2-1 采购订单物料明细表报表导出'!$D:$D=$A831),'2-1 采购订单物料明细表报表导出'!$H:$H,0))</f>
        <v>0</v>
      </c>
      <c r="I831" s="23" cm="1">
        <f t="array" ref="I831">SUM(IF((LEFT('2-1 采购订单物料明细表报表导出'!$K:$K,7)=I$1)*('2-1 采购订单物料明细表报表导出'!$D:$D=$A831),'2-1 采购订单物料明细表报表导出'!$H:$H,0))</f>
        <v>0</v>
      </c>
      <c r="J831" s="23" cm="1">
        <f t="array" ref="J831">SUM(IF((LEFT('2-1 采购订单物料明细表报表导出'!$K:$K,7)=J$1)*('2-1 采购订单物料明细表报表导出'!$D:$D=$A831),'2-1 采购订单物料明细表报表导出'!$H:$H,0))</f>
        <v>0</v>
      </c>
      <c r="K831" s="23" cm="1">
        <f t="array" ref="K831">SUM(IF((LEFT('2-1 采购订单物料明细表报表导出'!$K:$K,7)=K$1)*('2-1 采购订单物料明细表报表导出'!$D:$D=$A831),'2-1 采购订单物料明细表报表导出'!$H:$H,0))</f>
        <v>0</v>
      </c>
      <c r="L831" s="23" cm="1">
        <f t="array" ref="L831">SUM(IF((LEFT('2-1 采购订单物料明细表报表导出'!$K:$K,7)=L$1)*('2-1 采购订单物料明细表报表导出'!$D:$D=$A831),'2-1 采购订单物料明细表报表导出'!$H:$H,0))</f>
        <v>0</v>
      </c>
      <c r="M831" s="23" cm="1">
        <f t="array" ref="M831">SUM(IF((LEFT('2-1 采购订单物料明细表报表导出'!$K:$K,7)=M$1)*('2-1 采购订单物料明细表报表导出'!$D:$D=$A831),'2-1 采购订单物料明细表报表导出'!$H:$H,0))</f>
        <v>0</v>
      </c>
      <c r="N831" s="23" cm="1">
        <f t="array" ref="N831">SUM(IF((LEFT('2-1 采购订单物料明细表报表导出'!$K:$K,7)=N$1)*('2-1 采购订单物料明细表报表导出'!$D:$D=$A831),'2-1 采购订单物料明细表报表导出'!$H:$H,0))</f>
        <v>0</v>
      </c>
      <c r="O831" s="23" cm="1">
        <f t="array" ref="O831">SUM(IF((LEFT('2-1 采购订单物料明细表报表导出'!$K:$K,7)=O$1)*('2-1 采购订单物料明细表报表导出'!$D:$D=$A831),'2-1 采购订单物料明细表报表导出'!$H:$H,0))</f>
        <v>0</v>
      </c>
    </row>
    <row r="832" ht="29" spans="1:15">
      <c r="A832" s="32" t="s">
        <v>4140</v>
      </c>
      <c r="B832" s="30" t="s">
        <v>1929</v>
      </c>
      <c r="C832" s="31" t="s">
        <v>1930</v>
      </c>
      <c r="D832" s="23" cm="1">
        <f t="array" ref="D832">SUM(IF((LEFT('2-1 采购订单物料明细表报表导出'!$K:$K,7)=D$1)*('2-1 采购订单物料明细表报表导出'!$D:$D=$A832),'2-1 采购订单物料明细表报表导出'!$H:$H,0))</f>
        <v>0</v>
      </c>
      <c r="E832" s="23" cm="1">
        <f t="array" ref="E832">SUM(IF((LEFT('2-1 采购订单物料明细表报表导出'!$K:$K,7)=E$1)*('2-1 采购订单物料明细表报表导出'!$D:$D=$A832),'2-1 采购订单物料明细表报表导出'!$H:$H,0))</f>
        <v>0</v>
      </c>
      <c r="F832" s="23" cm="1">
        <f t="array" ref="F832">SUM(IF((LEFT('2-1 采购订单物料明细表报表导出'!$K:$K,7)=F$1)*('2-1 采购订单物料明细表报表导出'!$D:$D=$A832),'2-1 采购订单物料明细表报表导出'!$H:$H,0))</f>
        <v>0</v>
      </c>
      <c r="G832" s="23" cm="1">
        <f t="array" ref="G832">SUM(IF((LEFT('2-1 采购订单物料明细表报表导出'!$K:$K,7)=G$1)*('2-1 采购订单物料明细表报表导出'!$D:$D=$A832),'2-1 采购订单物料明细表报表导出'!$H:$H,0))</f>
        <v>0</v>
      </c>
      <c r="H832" s="23" cm="1">
        <f t="array" ref="H832">SUM(IF((LEFT('2-1 采购订单物料明细表报表导出'!$K:$K,7)=H$1)*('2-1 采购订单物料明细表报表导出'!$D:$D=$A832),'2-1 采购订单物料明细表报表导出'!$H:$H,0))</f>
        <v>0</v>
      </c>
      <c r="I832" s="23" cm="1">
        <f t="array" ref="I832">SUM(IF((LEFT('2-1 采购订单物料明细表报表导出'!$K:$K,7)=I$1)*('2-1 采购订单物料明细表报表导出'!$D:$D=$A832),'2-1 采购订单物料明细表报表导出'!$H:$H,0))</f>
        <v>0</v>
      </c>
      <c r="J832" s="23" cm="1">
        <f t="array" ref="J832">SUM(IF((LEFT('2-1 采购订单物料明细表报表导出'!$K:$K,7)=J$1)*('2-1 采购订单物料明细表报表导出'!$D:$D=$A832),'2-1 采购订单物料明细表报表导出'!$H:$H,0))</f>
        <v>0</v>
      </c>
      <c r="K832" s="23" cm="1">
        <f t="array" ref="K832">SUM(IF((LEFT('2-1 采购订单物料明细表报表导出'!$K:$K,7)=K$1)*('2-1 采购订单物料明细表报表导出'!$D:$D=$A832),'2-1 采购订单物料明细表报表导出'!$H:$H,0))</f>
        <v>0</v>
      </c>
      <c r="L832" s="23" cm="1">
        <f t="array" ref="L832">SUM(IF((LEFT('2-1 采购订单物料明细表报表导出'!$K:$K,7)=L$1)*('2-1 采购订单物料明细表报表导出'!$D:$D=$A832),'2-1 采购订单物料明细表报表导出'!$H:$H,0))</f>
        <v>0</v>
      </c>
      <c r="M832" s="23" cm="1">
        <f t="array" ref="M832">SUM(IF((LEFT('2-1 采购订单物料明细表报表导出'!$K:$K,7)=M$1)*('2-1 采购订单物料明细表报表导出'!$D:$D=$A832),'2-1 采购订单物料明细表报表导出'!$H:$H,0))</f>
        <v>0</v>
      </c>
      <c r="N832" s="23" cm="1">
        <f t="array" ref="N832">SUM(IF((LEFT('2-1 采购订单物料明细表报表导出'!$K:$K,7)=N$1)*('2-1 采购订单物料明细表报表导出'!$D:$D=$A832),'2-1 采购订单物料明细表报表导出'!$H:$H,0))</f>
        <v>0</v>
      </c>
      <c r="O832" s="23" cm="1">
        <f t="array" ref="O832">SUM(IF((LEFT('2-1 采购订单物料明细表报表导出'!$K:$K,7)=O$1)*('2-1 采购订单物料明细表报表导出'!$D:$D=$A832),'2-1 采购订单物料明细表报表导出'!$H:$H,0))</f>
        <v>0</v>
      </c>
    </row>
    <row r="833" ht="29" spans="1:15">
      <c r="A833" s="32" t="s">
        <v>4141</v>
      </c>
      <c r="B833" s="30" t="s">
        <v>1929</v>
      </c>
      <c r="C833" s="31" t="s">
        <v>1930</v>
      </c>
      <c r="D833" s="23" cm="1">
        <f t="array" ref="D833">SUM(IF((LEFT('2-1 采购订单物料明细表报表导出'!$K:$K,7)=D$1)*('2-1 采购订单物料明细表报表导出'!$D:$D=$A833),'2-1 采购订单物料明细表报表导出'!$H:$H,0))</f>
        <v>0</v>
      </c>
      <c r="E833" s="23" cm="1">
        <f t="array" ref="E833">SUM(IF((LEFT('2-1 采购订单物料明细表报表导出'!$K:$K,7)=E$1)*('2-1 采购订单物料明细表报表导出'!$D:$D=$A833),'2-1 采购订单物料明细表报表导出'!$H:$H,0))</f>
        <v>0</v>
      </c>
      <c r="F833" s="23" cm="1">
        <f t="array" ref="F833">SUM(IF((LEFT('2-1 采购订单物料明细表报表导出'!$K:$K,7)=F$1)*('2-1 采购订单物料明细表报表导出'!$D:$D=$A833),'2-1 采购订单物料明细表报表导出'!$H:$H,0))</f>
        <v>0</v>
      </c>
      <c r="G833" s="23" cm="1">
        <f t="array" ref="G833">SUM(IF((LEFT('2-1 采购订单物料明细表报表导出'!$K:$K,7)=G$1)*('2-1 采购订单物料明细表报表导出'!$D:$D=$A833),'2-1 采购订单物料明细表报表导出'!$H:$H,0))</f>
        <v>0</v>
      </c>
      <c r="H833" s="23" cm="1">
        <f t="array" ref="H833">SUM(IF((LEFT('2-1 采购订单物料明细表报表导出'!$K:$K,7)=H$1)*('2-1 采购订单物料明细表报表导出'!$D:$D=$A833),'2-1 采购订单物料明细表报表导出'!$H:$H,0))</f>
        <v>0</v>
      </c>
      <c r="I833" s="23" cm="1">
        <f t="array" ref="I833">SUM(IF((LEFT('2-1 采购订单物料明细表报表导出'!$K:$K,7)=I$1)*('2-1 采购订单物料明细表报表导出'!$D:$D=$A833),'2-1 采购订单物料明细表报表导出'!$H:$H,0))</f>
        <v>0</v>
      </c>
      <c r="J833" s="23" cm="1">
        <f t="array" ref="J833">SUM(IF((LEFT('2-1 采购订单物料明细表报表导出'!$K:$K,7)=J$1)*('2-1 采购订单物料明细表报表导出'!$D:$D=$A833),'2-1 采购订单物料明细表报表导出'!$H:$H,0))</f>
        <v>0</v>
      </c>
      <c r="K833" s="23" cm="1">
        <f t="array" ref="K833">SUM(IF((LEFT('2-1 采购订单物料明细表报表导出'!$K:$K,7)=K$1)*('2-1 采购订单物料明细表报表导出'!$D:$D=$A833),'2-1 采购订单物料明细表报表导出'!$H:$H,0))</f>
        <v>0</v>
      </c>
      <c r="L833" s="23" cm="1">
        <f t="array" ref="L833">SUM(IF((LEFT('2-1 采购订单物料明细表报表导出'!$K:$K,7)=L$1)*('2-1 采购订单物料明细表报表导出'!$D:$D=$A833),'2-1 采购订单物料明细表报表导出'!$H:$H,0))</f>
        <v>0</v>
      </c>
      <c r="M833" s="23" cm="1">
        <f t="array" ref="M833">SUM(IF((LEFT('2-1 采购订单物料明细表报表导出'!$K:$K,7)=M$1)*('2-1 采购订单物料明细表报表导出'!$D:$D=$A833),'2-1 采购订单物料明细表报表导出'!$H:$H,0))</f>
        <v>0</v>
      </c>
      <c r="N833" s="23" cm="1">
        <f t="array" ref="N833">SUM(IF((LEFT('2-1 采购订单物料明细表报表导出'!$K:$K,7)=N$1)*('2-1 采购订单物料明细表报表导出'!$D:$D=$A833),'2-1 采购订单物料明细表报表导出'!$H:$H,0))</f>
        <v>0</v>
      </c>
      <c r="O833" s="23" cm="1">
        <f t="array" ref="O833">SUM(IF((LEFT('2-1 采购订单物料明细表报表导出'!$K:$K,7)=O$1)*('2-1 采购订单物料明细表报表导出'!$D:$D=$A833),'2-1 采购订单物料明细表报表导出'!$H:$H,0))</f>
        <v>0</v>
      </c>
    </row>
    <row r="834" ht="29" spans="1:15">
      <c r="A834" s="32" t="s">
        <v>4142</v>
      </c>
      <c r="B834" s="30" t="s">
        <v>1929</v>
      </c>
      <c r="C834" s="31" t="s">
        <v>1930</v>
      </c>
      <c r="D834" s="23" cm="1">
        <f t="array" ref="D834">SUM(IF((LEFT('2-1 采购订单物料明细表报表导出'!$K:$K,7)=D$1)*('2-1 采购订单物料明细表报表导出'!$D:$D=$A834),'2-1 采购订单物料明细表报表导出'!$H:$H,0))</f>
        <v>0</v>
      </c>
      <c r="E834" s="23" cm="1">
        <f t="array" ref="E834">SUM(IF((LEFT('2-1 采购订单物料明细表报表导出'!$K:$K,7)=E$1)*('2-1 采购订单物料明细表报表导出'!$D:$D=$A834),'2-1 采购订单物料明细表报表导出'!$H:$H,0))</f>
        <v>0</v>
      </c>
      <c r="F834" s="23" cm="1">
        <f t="array" ref="F834">SUM(IF((LEFT('2-1 采购订单物料明细表报表导出'!$K:$K,7)=F$1)*('2-1 采购订单物料明细表报表导出'!$D:$D=$A834),'2-1 采购订单物料明细表报表导出'!$H:$H,0))</f>
        <v>0</v>
      </c>
      <c r="G834" s="23" cm="1">
        <f t="array" ref="G834">SUM(IF((LEFT('2-1 采购订单物料明细表报表导出'!$K:$K,7)=G$1)*('2-1 采购订单物料明细表报表导出'!$D:$D=$A834),'2-1 采购订单物料明细表报表导出'!$H:$H,0))</f>
        <v>0</v>
      </c>
      <c r="H834" s="23" cm="1">
        <f t="array" ref="H834">SUM(IF((LEFT('2-1 采购订单物料明细表报表导出'!$K:$K,7)=H$1)*('2-1 采购订单物料明细表报表导出'!$D:$D=$A834),'2-1 采购订单物料明细表报表导出'!$H:$H,0))</f>
        <v>0</v>
      </c>
      <c r="I834" s="23" cm="1">
        <f t="array" ref="I834">SUM(IF((LEFT('2-1 采购订单物料明细表报表导出'!$K:$K,7)=I$1)*('2-1 采购订单物料明细表报表导出'!$D:$D=$A834),'2-1 采购订单物料明细表报表导出'!$H:$H,0))</f>
        <v>0</v>
      </c>
      <c r="J834" s="23" cm="1">
        <f t="array" ref="J834">SUM(IF((LEFT('2-1 采购订单物料明细表报表导出'!$K:$K,7)=J$1)*('2-1 采购订单物料明细表报表导出'!$D:$D=$A834),'2-1 采购订单物料明细表报表导出'!$H:$H,0))</f>
        <v>0</v>
      </c>
      <c r="K834" s="23" cm="1">
        <f t="array" ref="K834">SUM(IF((LEFT('2-1 采购订单物料明细表报表导出'!$K:$K,7)=K$1)*('2-1 采购订单物料明细表报表导出'!$D:$D=$A834),'2-1 采购订单物料明细表报表导出'!$H:$H,0))</f>
        <v>0</v>
      </c>
      <c r="L834" s="23" cm="1">
        <f t="array" ref="L834">SUM(IF((LEFT('2-1 采购订单物料明细表报表导出'!$K:$K,7)=L$1)*('2-1 采购订单物料明细表报表导出'!$D:$D=$A834),'2-1 采购订单物料明细表报表导出'!$H:$H,0))</f>
        <v>0</v>
      </c>
      <c r="M834" s="23" cm="1">
        <f t="array" ref="M834">SUM(IF((LEFT('2-1 采购订单物料明细表报表导出'!$K:$K,7)=M$1)*('2-1 采购订单物料明细表报表导出'!$D:$D=$A834),'2-1 采购订单物料明细表报表导出'!$H:$H,0))</f>
        <v>0</v>
      </c>
      <c r="N834" s="23" cm="1">
        <f t="array" ref="N834">SUM(IF((LEFT('2-1 采购订单物料明细表报表导出'!$K:$K,7)=N$1)*('2-1 采购订单物料明细表报表导出'!$D:$D=$A834),'2-1 采购订单物料明细表报表导出'!$H:$H,0))</f>
        <v>0</v>
      </c>
      <c r="O834" s="23" cm="1">
        <f t="array" ref="O834">SUM(IF((LEFT('2-1 采购订单物料明细表报表导出'!$K:$K,7)=O$1)*('2-1 采购订单物料明细表报表导出'!$D:$D=$A834),'2-1 采购订单物料明细表报表导出'!$H:$H,0))</f>
        <v>0</v>
      </c>
    </row>
    <row r="835" ht="29" spans="1:15">
      <c r="A835" s="32" t="s">
        <v>4143</v>
      </c>
      <c r="B835" s="30" t="s">
        <v>1929</v>
      </c>
      <c r="C835" s="31" t="s">
        <v>1930</v>
      </c>
      <c r="D835" s="23" cm="1">
        <f t="array" ref="D835">SUM(IF((LEFT('2-1 采购订单物料明细表报表导出'!$K:$K,7)=D$1)*('2-1 采购订单物料明细表报表导出'!$D:$D=$A835),'2-1 采购订单物料明细表报表导出'!$H:$H,0))</f>
        <v>0</v>
      </c>
      <c r="E835" s="23" cm="1">
        <f t="array" ref="E835">SUM(IF((LEFT('2-1 采购订单物料明细表报表导出'!$K:$K,7)=E$1)*('2-1 采购订单物料明细表报表导出'!$D:$D=$A835),'2-1 采购订单物料明细表报表导出'!$H:$H,0))</f>
        <v>0</v>
      </c>
      <c r="F835" s="23" cm="1">
        <f t="array" ref="F835">SUM(IF((LEFT('2-1 采购订单物料明细表报表导出'!$K:$K,7)=F$1)*('2-1 采购订单物料明细表报表导出'!$D:$D=$A835),'2-1 采购订单物料明细表报表导出'!$H:$H,0))</f>
        <v>0</v>
      </c>
      <c r="G835" s="23" cm="1">
        <f t="array" ref="G835">SUM(IF((LEFT('2-1 采购订单物料明细表报表导出'!$K:$K,7)=G$1)*('2-1 采购订单物料明细表报表导出'!$D:$D=$A835),'2-1 采购订单物料明细表报表导出'!$H:$H,0))</f>
        <v>0</v>
      </c>
      <c r="H835" s="23" cm="1">
        <f t="array" ref="H835">SUM(IF((LEFT('2-1 采购订单物料明细表报表导出'!$K:$K,7)=H$1)*('2-1 采购订单物料明细表报表导出'!$D:$D=$A835),'2-1 采购订单物料明细表报表导出'!$H:$H,0))</f>
        <v>0</v>
      </c>
      <c r="I835" s="23" cm="1">
        <f t="array" ref="I835">SUM(IF((LEFT('2-1 采购订单物料明细表报表导出'!$K:$K,7)=I$1)*('2-1 采购订单物料明细表报表导出'!$D:$D=$A835),'2-1 采购订单物料明细表报表导出'!$H:$H,0))</f>
        <v>0</v>
      </c>
      <c r="J835" s="23" cm="1">
        <f t="array" ref="J835">SUM(IF((LEFT('2-1 采购订单物料明细表报表导出'!$K:$K,7)=J$1)*('2-1 采购订单物料明细表报表导出'!$D:$D=$A835),'2-1 采购订单物料明细表报表导出'!$H:$H,0))</f>
        <v>0</v>
      </c>
      <c r="K835" s="23" cm="1">
        <f t="array" ref="K835">SUM(IF((LEFT('2-1 采购订单物料明细表报表导出'!$K:$K,7)=K$1)*('2-1 采购订单物料明细表报表导出'!$D:$D=$A835),'2-1 采购订单物料明细表报表导出'!$H:$H,0))</f>
        <v>0</v>
      </c>
      <c r="L835" s="23" cm="1">
        <f t="array" ref="L835">SUM(IF((LEFT('2-1 采购订单物料明细表报表导出'!$K:$K,7)=L$1)*('2-1 采购订单物料明细表报表导出'!$D:$D=$A835),'2-1 采购订单物料明细表报表导出'!$H:$H,0))</f>
        <v>0</v>
      </c>
      <c r="M835" s="23" cm="1">
        <f t="array" ref="M835">SUM(IF((LEFT('2-1 采购订单物料明细表报表导出'!$K:$K,7)=M$1)*('2-1 采购订单物料明细表报表导出'!$D:$D=$A835),'2-1 采购订单物料明细表报表导出'!$H:$H,0))</f>
        <v>0</v>
      </c>
      <c r="N835" s="23" cm="1">
        <f t="array" ref="N835">SUM(IF((LEFT('2-1 采购订单物料明细表报表导出'!$K:$K,7)=N$1)*('2-1 采购订单物料明细表报表导出'!$D:$D=$A835),'2-1 采购订单物料明细表报表导出'!$H:$H,0))</f>
        <v>0</v>
      </c>
      <c r="O835" s="23" cm="1">
        <f t="array" ref="O835">SUM(IF((LEFT('2-1 采购订单物料明细表报表导出'!$K:$K,7)=O$1)*('2-1 采购订单物料明细表报表导出'!$D:$D=$A835),'2-1 采购订单物料明细表报表导出'!$H:$H,0))</f>
        <v>0</v>
      </c>
    </row>
    <row r="836" ht="29" spans="1:15">
      <c r="A836" s="32" t="s">
        <v>4144</v>
      </c>
      <c r="B836" s="30" t="s">
        <v>1929</v>
      </c>
      <c r="C836" s="31" t="s">
        <v>1930</v>
      </c>
      <c r="D836" s="23" cm="1">
        <f t="array" ref="D836">SUM(IF((LEFT('2-1 采购订单物料明细表报表导出'!$K:$K,7)=D$1)*('2-1 采购订单物料明细表报表导出'!$D:$D=$A836),'2-1 采购订单物料明细表报表导出'!$H:$H,0))</f>
        <v>0</v>
      </c>
      <c r="E836" s="23" cm="1">
        <f t="array" ref="E836">SUM(IF((LEFT('2-1 采购订单物料明细表报表导出'!$K:$K,7)=E$1)*('2-1 采购订单物料明细表报表导出'!$D:$D=$A836),'2-1 采购订单物料明细表报表导出'!$H:$H,0))</f>
        <v>0</v>
      </c>
      <c r="F836" s="23" cm="1">
        <f t="array" ref="F836">SUM(IF((LEFT('2-1 采购订单物料明细表报表导出'!$K:$K,7)=F$1)*('2-1 采购订单物料明细表报表导出'!$D:$D=$A836),'2-1 采购订单物料明细表报表导出'!$H:$H,0))</f>
        <v>0</v>
      </c>
      <c r="G836" s="23" cm="1">
        <f t="array" ref="G836">SUM(IF((LEFT('2-1 采购订单物料明细表报表导出'!$K:$K,7)=G$1)*('2-1 采购订单物料明细表报表导出'!$D:$D=$A836),'2-1 采购订单物料明细表报表导出'!$H:$H,0))</f>
        <v>0</v>
      </c>
      <c r="H836" s="23" cm="1">
        <f t="array" ref="H836">SUM(IF((LEFT('2-1 采购订单物料明细表报表导出'!$K:$K,7)=H$1)*('2-1 采购订单物料明细表报表导出'!$D:$D=$A836),'2-1 采购订单物料明细表报表导出'!$H:$H,0))</f>
        <v>0</v>
      </c>
      <c r="I836" s="23" cm="1">
        <f t="array" ref="I836">SUM(IF((LEFT('2-1 采购订单物料明细表报表导出'!$K:$K,7)=I$1)*('2-1 采购订单物料明细表报表导出'!$D:$D=$A836),'2-1 采购订单物料明细表报表导出'!$H:$H,0))</f>
        <v>0</v>
      </c>
      <c r="J836" s="23" cm="1">
        <f t="array" ref="J836">SUM(IF((LEFT('2-1 采购订单物料明细表报表导出'!$K:$K,7)=J$1)*('2-1 采购订单物料明细表报表导出'!$D:$D=$A836),'2-1 采购订单物料明细表报表导出'!$H:$H,0))</f>
        <v>0</v>
      </c>
      <c r="K836" s="23" cm="1">
        <f t="array" ref="K836">SUM(IF((LEFT('2-1 采购订单物料明细表报表导出'!$K:$K,7)=K$1)*('2-1 采购订单物料明细表报表导出'!$D:$D=$A836),'2-1 采购订单物料明细表报表导出'!$H:$H,0))</f>
        <v>0</v>
      </c>
      <c r="L836" s="23" cm="1">
        <f t="array" ref="L836">SUM(IF((LEFT('2-1 采购订单物料明细表报表导出'!$K:$K,7)=L$1)*('2-1 采购订单物料明细表报表导出'!$D:$D=$A836),'2-1 采购订单物料明细表报表导出'!$H:$H,0))</f>
        <v>0</v>
      </c>
      <c r="M836" s="23" cm="1">
        <f t="array" ref="M836">SUM(IF((LEFT('2-1 采购订单物料明细表报表导出'!$K:$K,7)=M$1)*('2-1 采购订单物料明细表报表导出'!$D:$D=$A836),'2-1 采购订单物料明细表报表导出'!$H:$H,0))</f>
        <v>0</v>
      </c>
      <c r="N836" s="23" cm="1">
        <f t="array" ref="N836">SUM(IF((LEFT('2-1 采购订单物料明细表报表导出'!$K:$K,7)=N$1)*('2-1 采购订单物料明细表报表导出'!$D:$D=$A836),'2-1 采购订单物料明细表报表导出'!$H:$H,0))</f>
        <v>0</v>
      </c>
      <c r="O836" s="23" cm="1">
        <f t="array" ref="O836">SUM(IF((LEFT('2-1 采购订单物料明细表报表导出'!$K:$K,7)=O$1)*('2-1 采购订单物料明细表报表导出'!$D:$D=$A836),'2-1 采购订单物料明细表报表导出'!$H:$H,0))</f>
        <v>0</v>
      </c>
    </row>
    <row r="837" ht="29" spans="1:15">
      <c r="A837" s="32" t="s">
        <v>4145</v>
      </c>
      <c r="B837" s="30" t="s">
        <v>1929</v>
      </c>
      <c r="C837" s="31" t="s">
        <v>1930</v>
      </c>
      <c r="D837" s="23" cm="1">
        <f t="array" ref="D837">SUM(IF((LEFT('2-1 采购订单物料明细表报表导出'!$K:$K,7)=D$1)*('2-1 采购订单物料明细表报表导出'!$D:$D=$A837),'2-1 采购订单物料明细表报表导出'!$H:$H,0))</f>
        <v>0</v>
      </c>
      <c r="E837" s="23" cm="1">
        <f t="array" ref="E837">SUM(IF((LEFT('2-1 采购订单物料明细表报表导出'!$K:$K,7)=E$1)*('2-1 采购订单物料明细表报表导出'!$D:$D=$A837),'2-1 采购订单物料明细表报表导出'!$H:$H,0))</f>
        <v>0</v>
      </c>
      <c r="F837" s="23" cm="1">
        <f t="array" ref="F837">SUM(IF((LEFT('2-1 采购订单物料明细表报表导出'!$K:$K,7)=F$1)*('2-1 采购订单物料明细表报表导出'!$D:$D=$A837),'2-1 采购订单物料明细表报表导出'!$H:$H,0))</f>
        <v>0</v>
      </c>
      <c r="G837" s="23" cm="1">
        <f t="array" ref="G837">SUM(IF((LEFT('2-1 采购订单物料明细表报表导出'!$K:$K,7)=G$1)*('2-1 采购订单物料明细表报表导出'!$D:$D=$A837),'2-1 采购订单物料明细表报表导出'!$H:$H,0))</f>
        <v>0</v>
      </c>
      <c r="H837" s="23" cm="1">
        <f t="array" ref="H837">SUM(IF((LEFT('2-1 采购订单物料明细表报表导出'!$K:$K,7)=H$1)*('2-1 采购订单物料明细表报表导出'!$D:$D=$A837),'2-1 采购订单物料明细表报表导出'!$H:$H,0))</f>
        <v>0</v>
      </c>
      <c r="I837" s="23" cm="1">
        <f t="array" ref="I837">SUM(IF((LEFT('2-1 采购订单物料明细表报表导出'!$K:$K,7)=I$1)*('2-1 采购订单物料明细表报表导出'!$D:$D=$A837),'2-1 采购订单物料明细表报表导出'!$H:$H,0))</f>
        <v>0</v>
      </c>
      <c r="J837" s="23" cm="1">
        <f t="array" ref="J837">SUM(IF((LEFT('2-1 采购订单物料明细表报表导出'!$K:$K,7)=J$1)*('2-1 采购订单物料明细表报表导出'!$D:$D=$A837),'2-1 采购订单物料明细表报表导出'!$H:$H,0))</f>
        <v>0</v>
      </c>
      <c r="K837" s="23" cm="1">
        <f t="array" ref="K837">SUM(IF((LEFT('2-1 采购订单物料明细表报表导出'!$K:$K,7)=K$1)*('2-1 采购订单物料明细表报表导出'!$D:$D=$A837),'2-1 采购订单物料明细表报表导出'!$H:$H,0))</f>
        <v>0</v>
      </c>
      <c r="L837" s="23" cm="1">
        <f t="array" ref="L837">SUM(IF((LEFT('2-1 采购订单物料明细表报表导出'!$K:$K,7)=L$1)*('2-1 采购订单物料明细表报表导出'!$D:$D=$A837),'2-1 采购订单物料明细表报表导出'!$H:$H,0))</f>
        <v>0</v>
      </c>
      <c r="M837" s="23" cm="1">
        <f t="array" ref="M837">SUM(IF((LEFT('2-1 采购订单物料明细表报表导出'!$K:$K,7)=M$1)*('2-1 采购订单物料明细表报表导出'!$D:$D=$A837),'2-1 采购订单物料明细表报表导出'!$H:$H,0))</f>
        <v>0</v>
      </c>
      <c r="N837" s="23" cm="1">
        <f t="array" ref="N837">SUM(IF((LEFT('2-1 采购订单物料明细表报表导出'!$K:$K,7)=N$1)*('2-1 采购订单物料明细表报表导出'!$D:$D=$A837),'2-1 采购订单物料明细表报表导出'!$H:$H,0))</f>
        <v>0</v>
      </c>
      <c r="O837" s="23" cm="1">
        <f t="array" ref="O837">SUM(IF((LEFT('2-1 采购订单物料明细表报表导出'!$K:$K,7)=O$1)*('2-1 采购订单物料明细表报表导出'!$D:$D=$A837),'2-1 采购订单物料明细表报表导出'!$H:$H,0))</f>
        <v>0</v>
      </c>
    </row>
    <row r="838" ht="29" spans="1:15">
      <c r="A838" s="32" t="s">
        <v>4146</v>
      </c>
      <c r="B838" s="30" t="s">
        <v>1929</v>
      </c>
      <c r="C838" s="31" t="s">
        <v>1930</v>
      </c>
      <c r="D838" s="23" cm="1">
        <f t="array" ref="D838">SUM(IF((LEFT('2-1 采购订单物料明细表报表导出'!$K:$K,7)=D$1)*('2-1 采购订单物料明细表报表导出'!$D:$D=$A838),'2-1 采购订单物料明细表报表导出'!$H:$H,0))</f>
        <v>0</v>
      </c>
      <c r="E838" s="23" cm="1">
        <f t="array" ref="E838">SUM(IF((LEFT('2-1 采购订单物料明细表报表导出'!$K:$K,7)=E$1)*('2-1 采购订单物料明细表报表导出'!$D:$D=$A838),'2-1 采购订单物料明细表报表导出'!$H:$H,0))</f>
        <v>0</v>
      </c>
      <c r="F838" s="23" cm="1">
        <f t="array" ref="F838">SUM(IF((LEFT('2-1 采购订单物料明细表报表导出'!$K:$K,7)=F$1)*('2-1 采购订单物料明细表报表导出'!$D:$D=$A838),'2-1 采购订单物料明细表报表导出'!$H:$H,0))</f>
        <v>0</v>
      </c>
      <c r="G838" s="23" cm="1">
        <f t="array" ref="G838">SUM(IF((LEFT('2-1 采购订单物料明细表报表导出'!$K:$K,7)=G$1)*('2-1 采购订单物料明细表报表导出'!$D:$D=$A838),'2-1 采购订单物料明细表报表导出'!$H:$H,0))</f>
        <v>0</v>
      </c>
      <c r="H838" s="23" cm="1">
        <f t="array" ref="H838">SUM(IF((LEFT('2-1 采购订单物料明细表报表导出'!$K:$K,7)=H$1)*('2-1 采购订单物料明细表报表导出'!$D:$D=$A838),'2-1 采购订单物料明细表报表导出'!$H:$H,0))</f>
        <v>0</v>
      </c>
      <c r="I838" s="23" cm="1">
        <f t="array" ref="I838">SUM(IF((LEFT('2-1 采购订单物料明细表报表导出'!$K:$K,7)=I$1)*('2-1 采购订单物料明细表报表导出'!$D:$D=$A838),'2-1 采购订单物料明细表报表导出'!$H:$H,0))</f>
        <v>0</v>
      </c>
      <c r="J838" s="23" cm="1">
        <f t="array" ref="J838">SUM(IF((LEFT('2-1 采购订单物料明细表报表导出'!$K:$K,7)=J$1)*('2-1 采购订单物料明细表报表导出'!$D:$D=$A838),'2-1 采购订单物料明细表报表导出'!$H:$H,0))</f>
        <v>0</v>
      </c>
      <c r="K838" s="23" cm="1">
        <f t="array" ref="K838">SUM(IF((LEFT('2-1 采购订单物料明细表报表导出'!$K:$K,7)=K$1)*('2-1 采购订单物料明细表报表导出'!$D:$D=$A838),'2-1 采购订单物料明细表报表导出'!$H:$H,0))</f>
        <v>0</v>
      </c>
      <c r="L838" s="23" cm="1">
        <f t="array" ref="L838">SUM(IF((LEFT('2-1 采购订单物料明细表报表导出'!$K:$K,7)=L$1)*('2-1 采购订单物料明细表报表导出'!$D:$D=$A838),'2-1 采购订单物料明细表报表导出'!$H:$H,0))</f>
        <v>0</v>
      </c>
      <c r="M838" s="23" cm="1">
        <f t="array" ref="M838">SUM(IF((LEFT('2-1 采购订单物料明细表报表导出'!$K:$K,7)=M$1)*('2-1 采购订单物料明细表报表导出'!$D:$D=$A838),'2-1 采购订单物料明细表报表导出'!$H:$H,0))</f>
        <v>0</v>
      </c>
      <c r="N838" s="23" cm="1">
        <f t="array" ref="N838">SUM(IF((LEFT('2-1 采购订单物料明细表报表导出'!$K:$K,7)=N$1)*('2-1 采购订单物料明细表报表导出'!$D:$D=$A838),'2-1 采购订单物料明细表报表导出'!$H:$H,0))</f>
        <v>0</v>
      </c>
      <c r="O838" s="23" cm="1">
        <f t="array" ref="O838">SUM(IF((LEFT('2-1 采购订单物料明细表报表导出'!$K:$K,7)=O$1)*('2-1 采购订单物料明细表报表导出'!$D:$D=$A838),'2-1 采购订单物料明细表报表导出'!$H:$H,0))</f>
        <v>0</v>
      </c>
    </row>
    <row r="839" ht="29" spans="1:15">
      <c r="A839" s="33" t="s">
        <v>4147</v>
      </c>
      <c r="B839" s="30" t="s">
        <v>1929</v>
      </c>
      <c r="C839" s="31" t="s">
        <v>1930</v>
      </c>
      <c r="D839" s="23" cm="1">
        <f t="array" ref="D839">SUM(IF((LEFT('2-1 采购订单物料明细表报表导出'!$K:$K,7)=D$1)*('2-1 采购订单物料明细表报表导出'!$D:$D=$A839),'2-1 采购订单物料明细表报表导出'!$H:$H,0))</f>
        <v>0</v>
      </c>
      <c r="E839" s="23" cm="1">
        <f t="array" ref="E839">SUM(IF((LEFT('2-1 采购订单物料明细表报表导出'!$K:$K,7)=E$1)*('2-1 采购订单物料明细表报表导出'!$D:$D=$A839),'2-1 采购订单物料明细表报表导出'!$H:$H,0))</f>
        <v>0</v>
      </c>
      <c r="F839" s="23" cm="1">
        <f t="array" ref="F839">SUM(IF((LEFT('2-1 采购订单物料明细表报表导出'!$K:$K,7)=F$1)*('2-1 采购订单物料明细表报表导出'!$D:$D=$A839),'2-1 采购订单物料明细表报表导出'!$H:$H,0))</f>
        <v>0</v>
      </c>
      <c r="G839" s="23" cm="1">
        <f t="array" ref="G839">SUM(IF((LEFT('2-1 采购订单物料明细表报表导出'!$K:$K,7)=G$1)*('2-1 采购订单物料明细表报表导出'!$D:$D=$A839),'2-1 采购订单物料明细表报表导出'!$H:$H,0))</f>
        <v>0</v>
      </c>
      <c r="H839" s="23" cm="1">
        <f t="array" ref="H839">SUM(IF((LEFT('2-1 采购订单物料明细表报表导出'!$K:$K,7)=H$1)*('2-1 采购订单物料明细表报表导出'!$D:$D=$A839),'2-1 采购订单物料明细表报表导出'!$H:$H,0))</f>
        <v>0</v>
      </c>
      <c r="I839" s="23" cm="1">
        <f t="array" ref="I839">SUM(IF((LEFT('2-1 采购订单物料明细表报表导出'!$K:$K,7)=I$1)*('2-1 采购订单物料明细表报表导出'!$D:$D=$A839),'2-1 采购订单物料明细表报表导出'!$H:$H,0))</f>
        <v>0</v>
      </c>
      <c r="J839" s="23" cm="1">
        <f t="array" ref="J839">SUM(IF((LEFT('2-1 采购订单物料明细表报表导出'!$K:$K,7)=J$1)*('2-1 采购订单物料明细表报表导出'!$D:$D=$A839),'2-1 采购订单物料明细表报表导出'!$H:$H,0))</f>
        <v>0</v>
      </c>
      <c r="K839" s="23" cm="1">
        <f t="array" ref="K839">SUM(IF((LEFT('2-1 采购订单物料明细表报表导出'!$K:$K,7)=K$1)*('2-1 采购订单物料明细表报表导出'!$D:$D=$A839),'2-1 采购订单物料明细表报表导出'!$H:$H,0))</f>
        <v>0</v>
      </c>
      <c r="L839" s="23" cm="1">
        <f t="array" ref="L839">SUM(IF((LEFT('2-1 采购订单物料明细表报表导出'!$K:$K,7)=L$1)*('2-1 采购订单物料明细表报表导出'!$D:$D=$A839),'2-1 采购订单物料明细表报表导出'!$H:$H,0))</f>
        <v>0</v>
      </c>
      <c r="M839" s="23" cm="1">
        <f t="array" ref="M839">SUM(IF((LEFT('2-1 采购订单物料明细表报表导出'!$K:$K,7)=M$1)*('2-1 采购订单物料明细表报表导出'!$D:$D=$A839),'2-1 采购订单物料明细表报表导出'!$H:$H,0))</f>
        <v>0</v>
      </c>
      <c r="N839" s="23" cm="1">
        <f t="array" ref="N839">SUM(IF((LEFT('2-1 采购订单物料明细表报表导出'!$K:$K,7)=N$1)*('2-1 采购订单物料明细表报表导出'!$D:$D=$A839),'2-1 采购订单物料明细表报表导出'!$H:$H,0))</f>
        <v>0</v>
      </c>
      <c r="O839" s="23" cm="1">
        <f t="array" ref="O839">SUM(IF((LEFT('2-1 采购订单物料明细表报表导出'!$K:$K,7)=O$1)*('2-1 采购订单物料明细表报表导出'!$D:$D=$A839),'2-1 采购订单物料明细表报表导出'!$H:$H,0))</f>
        <v>0</v>
      </c>
    </row>
    <row r="840" ht="29" spans="1:15">
      <c r="A840" s="32" t="s">
        <v>4148</v>
      </c>
      <c r="B840" s="30" t="s">
        <v>1913</v>
      </c>
      <c r="C840" s="31" t="s">
        <v>1914</v>
      </c>
      <c r="D840" s="23" cm="1">
        <f t="array" ref="D840">SUM(IF((LEFT('2-1 采购订单物料明细表报表导出'!$K:$K,7)=D$1)*('2-1 采购订单物料明细表报表导出'!$D:$D=$A840),'2-1 采购订单物料明细表报表导出'!$H:$H,0))</f>
        <v>0</v>
      </c>
      <c r="E840" s="23" cm="1">
        <f t="array" ref="E840">SUM(IF((LEFT('2-1 采购订单物料明细表报表导出'!$K:$K,7)=E$1)*('2-1 采购订单物料明细表报表导出'!$D:$D=$A840),'2-1 采购订单物料明细表报表导出'!$H:$H,0))</f>
        <v>0</v>
      </c>
      <c r="F840" s="23" cm="1">
        <f t="array" ref="F840">SUM(IF((LEFT('2-1 采购订单物料明细表报表导出'!$K:$K,7)=F$1)*('2-1 采购订单物料明细表报表导出'!$D:$D=$A840),'2-1 采购订单物料明细表报表导出'!$H:$H,0))</f>
        <v>0</v>
      </c>
      <c r="G840" s="23" cm="1">
        <f t="array" ref="G840">SUM(IF((LEFT('2-1 采购订单物料明细表报表导出'!$K:$K,7)=G$1)*('2-1 采购订单物料明细表报表导出'!$D:$D=$A840),'2-1 采购订单物料明细表报表导出'!$H:$H,0))</f>
        <v>0</v>
      </c>
      <c r="H840" s="23" cm="1">
        <f t="array" ref="H840">SUM(IF((LEFT('2-1 采购订单物料明细表报表导出'!$K:$K,7)=H$1)*('2-1 采购订单物料明细表报表导出'!$D:$D=$A840),'2-1 采购订单物料明细表报表导出'!$H:$H,0))</f>
        <v>0</v>
      </c>
      <c r="I840" s="23" cm="1">
        <f t="array" ref="I840">SUM(IF((LEFT('2-1 采购订单物料明细表报表导出'!$K:$K,7)=I$1)*('2-1 采购订单物料明细表报表导出'!$D:$D=$A840),'2-1 采购订单物料明细表报表导出'!$H:$H,0))</f>
        <v>0</v>
      </c>
      <c r="J840" s="23" cm="1">
        <f t="array" ref="J840">SUM(IF((LEFT('2-1 采购订单物料明细表报表导出'!$K:$K,7)=J$1)*('2-1 采购订单物料明细表报表导出'!$D:$D=$A840),'2-1 采购订单物料明细表报表导出'!$H:$H,0))</f>
        <v>0</v>
      </c>
      <c r="K840" s="23" cm="1">
        <f t="array" ref="K840">SUM(IF((LEFT('2-1 采购订单物料明细表报表导出'!$K:$K,7)=K$1)*('2-1 采购订单物料明细表报表导出'!$D:$D=$A840),'2-1 采购订单物料明细表报表导出'!$H:$H,0))</f>
        <v>0</v>
      </c>
      <c r="L840" s="23" cm="1">
        <f t="array" ref="L840">SUM(IF((LEFT('2-1 采购订单物料明细表报表导出'!$K:$K,7)=L$1)*('2-1 采购订单物料明细表报表导出'!$D:$D=$A840),'2-1 采购订单物料明细表报表导出'!$H:$H,0))</f>
        <v>0</v>
      </c>
      <c r="M840" s="23" cm="1">
        <f t="array" ref="M840">SUM(IF((LEFT('2-1 采购订单物料明细表报表导出'!$K:$K,7)=M$1)*('2-1 采购订单物料明细表报表导出'!$D:$D=$A840),'2-1 采购订单物料明细表报表导出'!$H:$H,0))</f>
        <v>0</v>
      </c>
      <c r="N840" s="23" cm="1">
        <f t="array" ref="N840">SUM(IF((LEFT('2-1 采购订单物料明细表报表导出'!$K:$K,7)=N$1)*('2-1 采购订单物料明细表报表导出'!$D:$D=$A840),'2-1 采购订单物料明细表报表导出'!$H:$H,0))</f>
        <v>0</v>
      </c>
      <c r="O840" s="23" cm="1">
        <f t="array" ref="O840">SUM(IF((LEFT('2-1 采购订单物料明细表报表导出'!$K:$K,7)=O$1)*('2-1 采购订单物料明细表报表导出'!$D:$D=$A840),'2-1 采购订单物料明细表报表导出'!$H:$H,0))</f>
        <v>0</v>
      </c>
    </row>
    <row r="841" ht="29" spans="1:15">
      <c r="A841" s="32" t="s">
        <v>4149</v>
      </c>
      <c r="B841" s="30" t="s">
        <v>1913</v>
      </c>
      <c r="C841" s="31" t="s">
        <v>1914</v>
      </c>
      <c r="D841" s="23" cm="1">
        <f t="array" ref="D841">SUM(IF((LEFT('2-1 采购订单物料明细表报表导出'!$K:$K,7)=D$1)*('2-1 采购订单物料明细表报表导出'!$D:$D=$A841),'2-1 采购订单物料明细表报表导出'!$H:$H,0))</f>
        <v>0</v>
      </c>
      <c r="E841" s="23" cm="1">
        <f t="array" ref="E841">SUM(IF((LEFT('2-1 采购订单物料明细表报表导出'!$K:$K,7)=E$1)*('2-1 采购订单物料明细表报表导出'!$D:$D=$A841),'2-1 采购订单物料明细表报表导出'!$H:$H,0))</f>
        <v>0</v>
      </c>
      <c r="F841" s="23" cm="1">
        <f t="array" ref="F841">SUM(IF((LEFT('2-1 采购订单物料明细表报表导出'!$K:$K,7)=F$1)*('2-1 采购订单物料明细表报表导出'!$D:$D=$A841),'2-1 采购订单物料明细表报表导出'!$H:$H,0))</f>
        <v>0</v>
      </c>
      <c r="G841" s="23" cm="1">
        <f t="array" ref="G841">SUM(IF((LEFT('2-1 采购订单物料明细表报表导出'!$K:$K,7)=G$1)*('2-1 采购订单物料明细表报表导出'!$D:$D=$A841),'2-1 采购订单物料明细表报表导出'!$H:$H,0))</f>
        <v>0</v>
      </c>
      <c r="H841" s="23" cm="1">
        <f t="array" ref="H841">SUM(IF((LEFT('2-1 采购订单物料明细表报表导出'!$K:$K,7)=H$1)*('2-1 采购订单物料明细表报表导出'!$D:$D=$A841),'2-1 采购订单物料明细表报表导出'!$H:$H,0))</f>
        <v>0</v>
      </c>
      <c r="I841" s="23" cm="1">
        <f t="array" ref="I841">SUM(IF((LEFT('2-1 采购订单物料明细表报表导出'!$K:$K,7)=I$1)*('2-1 采购订单物料明细表报表导出'!$D:$D=$A841),'2-1 采购订单物料明细表报表导出'!$H:$H,0))</f>
        <v>0</v>
      </c>
      <c r="J841" s="23" cm="1">
        <f t="array" ref="J841">SUM(IF((LEFT('2-1 采购订单物料明细表报表导出'!$K:$K,7)=J$1)*('2-1 采购订单物料明细表报表导出'!$D:$D=$A841),'2-1 采购订单物料明细表报表导出'!$H:$H,0))</f>
        <v>0</v>
      </c>
      <c r="K841" s="23" cm="1">
        <f t="array" ref="K841">SUM(IF((LEFT('2-1 采购订单物料明细表报表导出'!$K:$K,7)=K$1)*('2-1 采购订单物料明细表报表导出'!$D:$D=$A841),'2-1 采购订单物料明细表报表导出'!$H:$H,0))</f>
        <v>0</v>
      </c>
      <c r="L841" s="23" cm="1">
        <f t="array" ref="L841">SUM(IF((LEFT('2-1 采购订单物料明细表报表导出'!$K:$K,7)=L$1)*('2-1 采购订单物料明细表报表导出'!$D:$D=$A841),'2-1 采购订单物料明细表报表导出'!$H:$H,0))</f>
        <v>0</v>
      </c>
      <c r="M841" s="23" cm="1">
        <f t="array" ref="M841">SUM(IF((LEFT('2-1 采购订单物料明细表报表导出'!$K:$K,7)=M$1)*('2-1 采购订单物料明细表报表导出'!$D:$D=$A841),'2-1 采购订单物料明细表报表导出'!$H:$H,0))</f>
        <v>0</v>
      </c>
      <c r="N841" s="23" cm="1">
        <f t="array" ref="N841">SUM(IF((LEFT('2-1 采购订单物料明细表报表导出'!$K:$K,7)=N$1)*('2-1 采购订单物料明细表报表导出'!$D:$D=$A841),'2-1 采购订单物料明细表报表导出'!$H:$H,0))</f>
        <v>0</v>
      </c>
      <c r="O841" s="23" cm="1">
        <f t="array" ref="O841">SUM(IF((LEFT('2-1 采购订单物料明细表报表导出'!$K:$K,7)=O$1)*('2-1 采购订单物料明细表报表导出'!$D:$D=$A841),'2-1 采购订单物料明细表报表导出'!$H:$H,0))</f>
        <v>0</v>
      </c>
    </row>
    <row r="842" ht="29" spans="1:15">
      <c r="A842" s="33" t="s">
        <v>4150</v>
      </c>
      <c r="B842" s="30" t="s">
        <v>1913</v>
      </c>
      <c r="C842" s="31" t="s">
        <v>1914</v>
      </c>
      <c r="D842" s="23" cm="1">
        <f t="array" ref="D842">SUM(IF((LEFT('2-1 采购订单物料明细表报表导出'!$K:$K,7)=D$1)*('2-1 采购订单物料明细表报表导出'!$D:$D=$A842),'2-1 采购订单物料明细表报表导出'!$H:$H,0))</f>
        <v>0</v>
      </c>
      <c r="E842" s="23" cm="1">
        <f t="array" ref="E842">SUM(IF((LEFT('2-1 采购订单物料明细表报表导出'!$K:$K,7)=E$1)*('2-1 采购订单物料明细表报表导出'!$D:$D=$A842),'2-1 采购订单物料明细表报表导出'!$H:$H,0))</f>
        <v>0</v>
      </c>
      <c r="F842" s="23" cm="1">
        <f t="array" ref="F842">SUM(IF((LEFT('2-1 采购订单物料明细表报表导出'!$K:$K,7)=F$1)*('2-1 采购订单物料明细表报表导出'!$D:$D=$A842),'2-1 采购订单物料明细表报表导出'!$H:$H,0))</f>
        <v>0</v>
      </c>
      <c r="G842" s="23" cm="1">
        <f t="array" ref="G842">SUM(IF((LEFT('2-1 采购订单物料明细表报表导出'!$K:$K,7)=G$1)*('2-1 采购订单物料明细表报表导出'!$D:$D=$A842),'2-1 采购订单物料明细表报表导出'!$H:$H,0))</f>
        <v>0</v>
      </c>
      <c r="H842" s="23" cm="1">
        <f t="array" ref="H842">SUM(IF((LEFT('2-1 采购订单物料明细表报表导出'!$K:$K,7)=H$1)*('2-1 采购订单物料明细表报表导出'!$D:$D=$A842),'2-1 采购订单物料明细表报表导出'!$H:$H,0))</f>
        <v>0</v>
      </c>
      <c r="I842" s="23" cm="1">
        <f t="array" ref="I842">SUM(IF((LEFT('2-1 采购订单物料明细表报表导出'!$K:$K,7)=I$1)*('2-1 采购订单物料明细表报表导出'!$D:$D=$A842),'2-1 采购订单物料明细表报表导出'!$H:$H,0))</f>
        <v>0</v>
      </c>
      <c r="J842" s="23" cm="1">
        <f t="array" ref="J842">SUM(IF((LEFT('2-1 采购订单物料明细表报表导出'!$K:$K,7)=J$1)*('2-1 采购订单物料明细表报表导出'!$D:$D=$A842),'2-1 采购订单物料明细表报表导出'!$H:$H,0))</f>
        <v>0</v>
      </c>
      <c r="K842" s="23" cm="1">
        <f t="array" ref="K842">SUM(IF((LEFT('2-1 采购订单物料明细表报表导出'!$K:$K,7)=K$1)*('2-1 采购订单物料明细表报表导出'!$D:$D=$A842),'2-1 采购订单物料明细表报表导出'!$H:$H,0))</f>
        <v>0</v>
      </c>
      <c r="L842" s="23" cm="1">
        <f t="array" ref="L842">SUM(IF((LEFT('2-1 采购订单物料明细表报表导出'!$K:$K,7)=L$1)*('2-1 采购订单物料明细表报表导出'!$D:$D=$A842),'2-1 采购订单物料明细表报表导出'!$H:$H,0))</f>
        <v>0</v>
      </c>
      <c r="M842" s="23" cm="1">
        <f t="array" ref="M842">SUM(IF((LEFT('2-1 采购订单物料明细表报表导出'!$K:$K,7)=M$1)*('2-1 采购订单物料明细表报表导出'!$D:$D=$A842),'2-1 采购订单物料明细表报表导出'!$H:$H,0))</f>
        <v>0</v>
      </c>
      <c r="N842" s="23" cm="1">
        <f t="array" ref="N842">SUM(IF((LEFT('2-1 采购订单物料明细表报表导出'!$K:$K,7)=N$1)*('2-1 采购订单物料明细表报表导出'!$D:$D=$A842),'2-1 采购订单物料明细表报表导出'!$H:$H,0))</f>
        <v>0</v>
      </c>
      <c r="O842" s="23" cm="1">
        <f t="array" ref="O842">SUM(IF((LEFT('2-1 采购订单物料明细表报表导出'!$K:$K,7)=O$1)*('2-1 采购订单物料明细表报表导出'!$D:$D=$A842),'2-1 采购订单物料明细表报表导出'!$H:$H,0))</f>
        <v>0</v>
      </c>
    </row>
    <row r="843" ht="29" spans="1:15">
      <c r="A843" s="32" t="s">
        <v>4151</v>
      </c>
      <c r="B843" s="30" t="s">
        <v>1913</v>
      </c>
      <c r="C843" s="31" t="s">
        <v>1914</v>
      </c>
      <c r="D843" s="23" cm="1">
        <f t="array" ref="D843">SUM(IF((LEFT('2-1 采购订单物料明细表报表导出'!$K:$K,7)=D$1)*('2-1 采购订单物料明细表报表导出'!$D:$D=$A843),'2-1 采购订单物料明细表报表导出'!$H:$H,0))</f>
        <v>0</v>
      </c>
      <c r="E843" s="23" cm="1">
        <f t="array" ref="E843">SUM(IF((LEFT('2-1 采购订单物料明细表报表导出'!$K:$K,7)=E$1)*('2-1 采购订单物料明细表报表导出'!$D:$D=$A843),'2-1 采购订单物料明细表报表导出'!$H:$H,0))</f>
        <v>0</v>
      </c>
      <c r="F843" s="23" cm="1">
        <f t="array" ref="F843">SUM(IF((LEFT('2-1 采购订单物料明细表报表导出'!$K:$K,7)=F$1)*('2-1 采购订单物料明细表报表导出'!$D:$D=$A843),'2-1 采购订单物料明细表报表导出'!$H:$H,0))</f>
        <v>0</v>
      </c>
      <c r="G843" s="23" cm="1">
        <f t="array" ref="G843">SUM(IF((LEFT('2-1 采购订单物料明细表报表导出'!$K:$K,7)=G$1)*('2-1 采购订单物料明细表报表导出'!$D:$D=$A843),'2-1 采购订单物料明细表报表导出'!$H:$H,0))</f>
        <v>0</v>
      </c>
      <c r="H843" s="23" cm="1">
        <f t="array" ref="H843">SUM(IF((LEFT('2-1 采购订单物料明细表报表导出'!$K:$K,7)=H$1)*('2-1 采购订单物料明细表报表导出'!$D:$D=$A843),'2-1 采购订单物料明细表报表导出'!$H:$H,0))</f>
        <v>0</v>
      </c>
      <c r="I843" s="23" cm="1">
        <f t="array" ref="I843">SUM(IF((LEFT('2-1 采购订单物料明细表报表导出'!$K:$K,7)=I$1)*('2-1 采购订单物料明细表报表导出'!$D:$D=$A843),'2-1 采购订单物料明细表报表导出'!$H:$H,0))</f>
        <v>0</v>
      </c>
      <c r="J843" s="23" cm="1">
        <f t="array" ref="J843">SUM(IF((LEFT('2-1 采购订单物料明细表报表导出'!$K:$K,7)=J$1)*('2-1 采购订单物料明细表报表导出'!$D:$D=$A843),'2-1 采购订单物料明细表报表导出'!$H:$H,0))</f>
        <v>0</v>
      </c>
      <c r="K843" s="23" cm="1">
        <f t="array" ref="K843">SUM(IF((LEFT('2-1 采购订单物料明细表报表导出'!$K:$K,7)=K$1)*('2-1 采购订单物料明细表报表导出'!$D:$D=$A843),'2-1 采购订单物料明细表报表导出'!$H:$H,0))</f>
        <v>0</v>
      </c>
      <c r="L843" s="23" cm="1">
        <f t="array" ref="L843">SUM(IF((LEFT('2-1 采购订单物料明细表报表导出'!$K:$K,7)=L$1)*('2-1 采购订单物料明细表报表导出'!$D:$D=$A843),'2-1 采购订单物料明细表报表导出'!$H:$H,0))</f>
        <v>0</v>
      </c>
      <c r="M843" s="23" cm="1">
        <f t="array" ref="M843">SUM(IF((LEFT('2-1 采购订单物料明细表报表导出'!$K:$K,7)=M$1)*('2-1 采购订单物料明细表报表导出'!$D:$D=$A843),'2-1 采购订单物料明细表报表导出'!$H:$H,0))</f>
        <v>0</v>
      </c>
      <c r="N843" s="23" cm="1">
        <f t="array" ref="N843">SUM(IF((LEFT('2-1 采购订单物料明细表报表导出'!$K:$K,7)=N$1)*('2-1 采购订单物料明细表报表导出'!$D:$D=$A843),'2-1 采购订单物料明细表报表导出'!$H:$H,0))</f>
        <v>0</v>
      </c>
      <c r="O843" s="23" cm="1">
        <f t="array" ref="O843">SUM(IF((LEFT('2-1 采购订单物料明细表报表导出'!$K:$K,7)=O$1)*('2-1 采购订单物料明细表报表导出'!$D:$D=$A843),'2-1 采购订单物料明细表报表导出'!$H:$H,0))</f>
        <v>0</v>
      </c>
    </row>
    <row r="844" ht="29" spans="1:15">
      <c r="A844" s="32" t="s">
        <v>4152</v>
      </c>
      <c r="B844" s="30" t="s">
        <v>1913</v>
      </c>
      <c r="C844" s="31" t="s">
        <v>1914</v>
      </c>
      <c r="D844" s="23" cm="1">
        <f t="array" ref="D844">SUM(IF((LEFT('2-1 采购订单物料明细表报表导出'!$K:$K,7)=D$1)*('2-1 采购订单物料明细表报表导出'!$D:$D=$A844),'2-1 采购订单物料明细表报表导出'!$H:$H,0))</f>
        <v>0</v>
      </c>
      <c r="E844" s="23" cm="1">
        <f t="array" ref="E844">SUM(IF((LEFT('2-1 采购订单物料明细表报表导出'!$K:$K,7)=E$1)*('2-1 采购订单物料明细表报表导出'!$D:$D=$A844),'2-1 采购订单物料明细表报表导出'!$H:$H,0))</f>
        <v>0</v>
      </c>
      <c r="F844" s="23" cm="1">
        <f t="array" ref="F844">SUM(IF((LEFT('2-1 采购订单物料明细表报表导出'!$K:$K,7)=F$1)*('2-1 采购订单物料明细表报表导出'!$D:$D=$A844),'2-1 采购订单物料明细表报表导出'!$H:$H,0))</f>
        <v>0</v>
      </c>
      <c r="G844" s="23" cm="1">
        <f t="array" ref="G844">SUM(IF((LEFT('2-1 采购订单物料明细表报表导出'!$K:$K,7)=G$1)*('2-1 采购订单物料明细表报表导出'!$D:$D=$A844),'2-1 采购订单物料明细表报表导出'!$H:$H,0))</f>
        <v>0</v>
      </c>
      <c r="H844" s="23" cm="1">
        <f t="array" ref="H844">SUM(IF((LEFT('2-1 采购订单物料明细表报表导出'!$K:$K,7)=H$1)*('2-1 采购订单物料明细表报表导出'!$D:$D=$A844),'2-1 采购订单物料明细表报表导出'!$H:$H,0))</f>
        <v>0</v>
      </c>
      <c r="I844" s="23" cm="1">
        <f t="array" ref="I844">SUM(IF((LEFT('2-1 采购订单物料明细表报表导出'!$K:$K,7)=I$1)*('2-1 采购订单物料明细表报表导出'!$D:$D=$A844),'2-1 采购订单物料明细表报表导出'!$H:$H,0))</f>
        <v>0</v>
      </c>
      <c r="J844" s="23" cm="1">
        <f t="array" ref="J844">SUM(IF((LEFT('2-1 采购订单物料明细表报表导出'!$K:$K,7)=J$1)*('2-1 采购订单物料明细表报表导出'!$D:$D=$A844),'2-1 采购订单物料明细表报表导出'!$H:$H,0))</f>
        <v>0</v>
      </c>
      <c r="K844" s="23" cm="1">
        <f t="array" ref="K844">SUM(IF((LEFT('2-1 采购订单物料明细表报表导出'!$K:$K,7)=K$1)*('2-1 采购订单物料明细表报表导出'!$D:$D=$A844),'2-1 采购订单物料明细表报表导出'!$H:$H,0))</f>
        <v>0</v>
      </c>
      <c r="L844" s="23" cm="1">
        <f t="array" ref="L844">SUM(IF((LEFT('2-1 采购订单物料明细表报表导出'!$K:$K,7)=L$1)*('2-1 采购订单物料明细表报表导出'!$D:$D=$A844),'2-1 采购订单物料明细表报表导出'!$H:$H,0))</f>
        <v>0</v>
      </c>
      <c r="M844" s="23" cm="1">
        <f t="array" ref="M844">SUM(IF((LEFT('2-1 采购订单物料明细表报表导出'!$K:$K,7)=M$1)*('2-1 采购订单物料明细表报表导出'!$D:$D=$A844),'2-1 采购订单物料明细表报表导出'!$H:$H,0))</f>
        <v>0</v>
      </c>
      <c r="N844" s="23" cm="1">
        <f t="array" ref="N844">SUM(IF((LEFT('2-1 采购订单物料明细表报表导出'!$K:$K,7)=N$1)*('2-1 采购订单物料明细表报表导出'!$D:$D=$A844),'2-1 采购订单物料明细表报表导出'!$H:$H,0))</f>
        <v>0</v>
      </c>
      <c r="O844" s="23" cm="1">
        <f t="array" ref="O844">SUM(IF((LEFT('2-1 采购订单物料明细表报表导出'!$K:$K,7)=O$1)*('2-1 采购订单物料明细表报表导出'!$D:$D=$A844),'2-1 采购订单物料明细表报表导出'!$H:$H,0))</f>
        <v>0</v>
      </c>
    </row>
    <row r="845" ht="29" spans="1:15">
      <c r="A845" s="32" t="s">
        <v>4153</v>
      </c>
      <c r="B845" s="30" t="s">
        <v>1913</v>
      </c>
      <c r="C845" s="31" t="s">
        <v>1914</v>
      </c>
      <c r="D845" s="23" cm="1">
        <f t="array" ref="D845">SUM(IF((LEFT('2-1 采购订单物料明细表报表导出'!$K:$K,7)=D$1)*('2-1 采购订单物料明细表报表导出'!$D:$D=$A845),'2-1 采购订单物料明细表报表导出'!$H:$H,0))</f>
        <v>0</v>
      </c>
      <c r="E845" s="23" cm="1">
        <f t="array" ref="E845">SUM(IF((LEFT('2-1 采购订单物料明细表报表导出'!$K:$K,7)=E$1)*('2-1 采购订单物料明细表报表导出'!$D:$D=$A845),'2-1 采购订单物料明细表报表导出'!$H:$H,0))</f>
        <v>0</v>
      </c>
      <c r="F845" s="23" cm="1">
        <f t="array" ref="F845">SUM(IF((LEFT('2-1 采购订单物料明细表报表导出'!$K:$K,7)=F$1)*('2-1 采购订单物料明细表报表导出'!$D:$D=$A845),'2-1 采购订单物料明细表报表导出'!$H:$H,0))</f>
        <v>0</v>
      </c>
      <c r="G845" s="23" cm="1">
        <f t="array" ref="G845">SUM(IF((LEFT('2-1 采购订单物料明细表报表导出'!$K:$K,7)=G$1)*('2-1 采购订单物料明细表报表导出'!$D:$D=$A845),'2-1 采购订单物料明细表报表导出'!$H:$H,0))</f>
        <v>0</v>
      </c>
      <c r="H845" s="23" cm="1">
        <f t="array" ref="H845">SUM(IF((LEFT('2-1 采购订单物料明细表报表导出'!$K:$K,7)=H$1)*('2-1 采购订单物料明细表报表导出'!$D:$D=$A845),'2-1 采购订单物料明细表报表导出'!$H:$H,0))</f>
        <v>0</v>
      </c>
      <c r="I845" s="23" cm="1">
        <f t="array" ref="I845">SUM(IF((LEFT('2-1 采购订单物料明细表报表导出'!$K:$K,7)=I$1)*('2-1 采购订单物料明细表报表导出'!$D:$D=$A845),'2-1 采购订单物料明细表报表导出'!$H:$H,0))</f>
        <v>0</v>
      </c>
      <c r="J845" s="23" cm="1">
        <f t="array" ref="J845">SUM(IF((LEFT('2-1 采购订单物料明细表报表导出'!$K:$K,7)=J$1)*('2-1 采购订单物料明细表报表导出'!$D:$D=$A845),'2-1 采购订单物料明细表报表导出'!$H:$H,0))</f>
        <v>0</v>
      </c>
      <c r="K845" s="23" cm="1">
        <f t="array" ref="K845">SUM(IF((LEFT('2-1 采购订单物料明细表报表导出'!$K:$K,7)=K$1)*('2-1 采购订单物料明细表报表导出'!$D:$D=$A845),'2-1 采购订单物料明细表报表导出'!$H:$H,0))</f>
        <v>0</v>
      </c>
      <c r="L845" s="23" cm="1">
        <f t="array" ref="L845">SUM(IF((LEFT('2-1 采购订单物料明细表报表导出'!$K:$K,7)=L$1)*('2-1 采购订单物料明细表报表导出'!$D:$D=$A845),'2-1 采购订单物料明细表报表导出'!$H:$H,0))</f>
        <v>0</v>
      </c>
      <c r="M845" s="23" cm="1">
        <f t="array" ref="M845">SUM(IF((LEFT('2-1 采购订单物料明细表报表导出'!$K:$K,7)=M$1)*('2-1 采购订单物料明细表报表导出'!$D:$D=$A845),'2-1 采购订单物料明细表报表导出'!$H:$H,0))</f>
        <v>0</v>
      </c>
      <c r="N845" s="23" cm="1">
        <f t="array" ref="N845">SUM(IF((LEFT('2-1 采购订单物料明细表报表导出'!$K:$K,7)=N$1)*('2-1 采购订单物料明细表报表导出'!$D:$D=$A845),'2-1 采购订单物料明细表报表导出'!$H:$H,0))</f>
        <v>0</v>
      </c>
      <c r="O845" s="23" cm="1">
        <f t="array" ref="O845">SUM(IF((LEFT('2-1 采购订单物料明细表报表导出'!$K:$K,7)=O$1)*('2-1 采购订单物料明细表报表导出'!$D:$D=$A845),'2-1 采购订单物料明细表报表导出'!$H:$H,0))</f>
        <v>0</v>
      </c>
    </row>
    <row r="846" ht="29" spans="1:15">
      <c r="A846" s="32" t="s">
        <v>4154</v>
      </c>
      <c r="B846" s="30" t="s">
        <v>1913</v>
      </c>
      <c r="C846" s="31" t="s">
        <v>1914</v>
      </c>
      <c r="D846" s="23" cm="1">
        <f t="array" ref="D846">SUM(IF((LEFT('2-1 采购订单物料明细表报表导出'!$K:$K,7)=D$1)*('2-1 采购订单物料明细表报表导出'!$D:$D=$A846),'2-1 采购订单物料明细表报表导出'!$H:$H,0))</f>
        <v>0</v>
      </c>
      <c r="E846" s="23" cm="1">
        <f t="array" ref="E846">SUM(IF((LEFT('2-1 采购订单物料明细表报表导出'!$K:$K,7)=E$1)*('2-1 采购订单物料明细表报表导出'!$D:$D=$A846),'2-1 采购订单物料明细表报表导出'!$H:$H,0))</f>
        <v>0</v>
      </c>
      <c r="F846" s="23" cm="1">
        <f t="array" ref="F846">SUM(IF((LEFT('2-1 采购订单物料明细表报表导出'!$K:$K,7)=F$1)*('2-1 采购订单物料明细表报表导出'!$D:$D=$A846),'2-1 采购订单物料明细表报表导出'!$H:$H,0))</f>
        <v>0</v>
      </c>
      <c r="G846" s="23" cm="1">
        <f t="array" ref="G846">SUM(IF((LEFT('2-1 采购订单物料明细表报表导出'!$K:$K,7)=G$1)*('2-1 采购订单物料明细表报表导出'!$D:$D=$A846),'2-1 采购订单物料明细表报表导出'!$H:$H,0))</f>
        <v>0</v>
      </c>
      <c r="H846" s="23" cm="1">
        <f t="array" ref="H846">SUM(IF((LEFT('2-1 采购订单物料明细表报表导出'!$K:$K,7)=H$1)*('2-1 采购订单物料明细表报表导出'!$D:$D=$A846),'2-1 采购订单物料明细表报表导出'!$H:$H,0))</f>
        <v>0</v>
      </c>
      <c r="I846" s="23" cm="1">
        <f t="array" ref="I846">SUM(IF((LEFT('2-1 采购订单物料明细表报表导出'!$K:$K,7)=I$1)*('2-1 采购订单物料明细表报表导出'!$D:$D=$A846),'2-1 采购订单物料明细表报表导出'!$H:$H,0))</f>
        <v>0</v>
      </c>
      <c r="J846" s="23" cm="1">
        <f t="array" ref="J846">SUM(IF((LEFT('2-1 采购订单物料明细表报表导出'!$K:$K,7)=J$1)*('2-1 采购订单物料明细表报表导出'!$D:$D=$A846),'2-1 采购订单物料明细表报表导出'!$H:$H,0))</f>
        <v>0</v>
      </c>
      <c r="K846" s="23" cm="1">
        <f t="array" ref="K846">SUM(IF((LEFT('2-1 采购订单物料明细表报表导出'!$K:$K,7)=K$1)*('2-1 采购订单物料明细表报表导出'!$D:$D=$A846),'2-1 采购订单物料明细表报表导出'!$H:$H,0))</f>
        <v>0</v>
      </c>
      <c r="L846" s="23" cm="1">
        <f t="array" ref="L846">SUM(IF((LEFT('2-1 采购订单物料明细表报表导出'!$K:$K,7)=L$1)*('2-1 采购订单物料明细表报表导出'!$D:$D=$A846),'2-1 采购订单物料明细表报表导出'!$H:$H,0))</f>
        <v>0</v>
      </c>
      <c r="M846" s="23" cm="1">
        <f t="array" ref="M846">SUM(IF((LEFT('2-1 采购订单物料明细表报表导出'!$K:$K,7)=M$1)*('2-1 采购订单物料明细表报表导出'!$D:$D=$A846),'2-1 采购订单物料明细表报表导出'!$H:$H,0))</f>
        <v>0</v>
      </c>
      <c r="N846" s="23" cm="1">
        <f t="array" ref="N846">SUM(IF((LEFT('2-1 采购订单物料明细表报表导出'!$K:$K,7)=N$1)*('2-1 采购订单物料明细表报表导出'!$D:$D=$A846),'2-1 采购订单物料明细表报表导出'!$H:$H,0))</f>
        <v>0</v>
      </c>
      <c r="O846" s="23" cm="1">
        <f t="array" ref="O846">SUM(IF((LEFT('2-1 采购订单物料明细表报表导出'!$K:$K,7)=O$1)*('2-1 采购订单物料明细表报表导出'!$D:$D=$A846),'2-1 采购订单物料明细表报表导出'!$H:$H,0))</f>
        <v>0</v>
      </c>
    </row>
    <row r="847" ht="29" spans="1:15">
      <c r="A847" s="32" t="s">
        <v>4155</v>
      </c>
      <c r="B847" s="30" t="s">
        <v>1913</v>
      </c>
      <c r="C847" s="31" t="s">
        <v>1914</v>
      </c>
      <c r="D847" s="23" cm="1">
        <f t="array" ref="D847">SUM(IF((LEFT('2-1 采购订单物料明细表报表导出'!$K:$K,7)=D$1)*('2-1 采购订单物料明细表报表导出'!$D:$D=$A847),'2-1 采购订单物料明细表报表导出'!$H:$H,0))</f>
        <v>0</v>
      </c>
      <c r="E847" s="23" cm="1">
        <f t="array" ref="E847">SUM(IF((LEFT('2-1 采购订单物料明细表报表导出'!$K:$K,7)=E$1)*('2-1 采购订单物料明细表报表导出'!$D:$D=$A847),'2-1 采购订单物料明细表报表导出'!$H:$H,0))</f>
        <v>0</v>
      </c>
      <c r="F847" s="23" cm="1">
        <f t="array" ref="F847">SUM(IF((LEFT('2-1 采购订单物料明细表报表导出'!$K:$K,7)=F$1)*('2-1 采购订单物料明细表报表导出'!$D:$D=$A847),'2-1 采购订单物料明细表报表导出'!$H:$H,0))</f>
        <v>0</v>
      </c>
      <c r="G847" s="23" cm="1">
        <f t="array" ref="G847">SUM(IF((LEFT('2-1 采购订单物料明细表报表导出'!$K:$K,7)=G$1)*('2-1 采购订单物料明细表报表导出'!$D:$D=$A847),'2-1 采购订单物料明细表报表导出'!$H:$H,0))</f>
        <v>0</v>
      </c>
      <c r="H847" s="23" cm="1">
        <f t="array" ref="H847">SUM(IF((LEFT('2-1 采购订单物料明细表报表导出'!$K:$K,7)=H$1)*('2-1 采购订单物料明细表报表导出'!$D:$D=$A847),'2-1 采购订单物料明细表报表导出'!$H:$H,0))</f>
        <v>0</v>
      </c>
      <c r="I847" s="23" cm="1">
        <f t="array" ref="I847">SUM(IF((LEFT('2-1 采购订单物料明细表报表导出'!$K:$K,7)=I$1)*('2-1 采购订单物料明细表报表导出'!$D:$D=$A847),'2-1 采购订单物料明细表报表导出'!$H:$H,0))</f>
        <v>0</v>
      </c>
      <c r="J847" s="23" cm="1">
        <f t="array" ref="J847">SUM(IF((LEFT('2-1 采购订单物料明细表报表导出'!$K:$K,7)=J$1)*('2-1 采购订单物料明细表报表导出'!$D:$D=$A847),'2-1 采购订单物料明细表报表导出'!$H:$H,0))</f>
        <v>0</v>
      </c>
      <c r="K847" s="23" cm="1">
        <f t="array" ref="K847">SUM(IF((LEFT('2-1 采购订单物料明细表报表导出'!$K:$K,7)=K$1)*('2-1 采购订单物料明细表报表导出'!$D:$D=$A847),'2-1 采购订单物料明细表报表导出'!$H:$H,0))</f>
        <v>0</v>
      </c>
      <c r="L847" s="23" cm="1">
        <f t="array" ref="L847">SUM(IF((LEFT('2-1 采购订单物料明细表报表导出'!$K:$K,7)=L$1)*('2-1 采购订单物料明细表报表导出'!$D:$D=$A847),'2-1 采购订单物料明细表报表导出'!$H:$H,0))</f>
        <v>0</v>
      </c>
      <c r="M847" s="23" cm="1">
        <f t="array" ref="M847">SUM(IF((LEFT('2-1 采购订单物料明细表报表导出'!$K:$K,7)=M$1)*('2-1 采购订单物料明细表报表导出'!$D:$D=$A847),'2-1 采购订单物料明细表报表导出'!$H:$H,0))</f>
        <v>0</v>
      </c>
      <c r="N847" s="23" cm="1">
        <f t="array" ref="N847">SUM(IF((LEFT('2-1 采购订单物料明细表报表导出'!$K:$K,7)=N$1)*('2-1 采购订单物料明细表报表导出'!$D:$D=$A847),'2-1 采购订单物料明细表报表导出'!$H:$H,0))</f>
        <v>0</v>
      </c>
      <c r="O847" s="23" cm="1">
        <f t="array" ref="O847">SUM(IF((LEFT('2-1 采购订单物料明细表报表导出'!$K:$K,7)=O$1)*('2-1 采购订单物料明细表报表导出'!$D:$D=$A847),'2-1 采购订单物料明细表报表导出'!$H:$H,0))</f>
        <v>0</v>
      </c>
    </row>
    <row r="848" ht="29" spans="1:15">
      <c r="A848" s="32" t="s">
        <v>4156</v>
      </c>
      <c r="B848" s="30" t="s">
        <v>1913</v>
      </c>
      <c r="C848" s="31" t="s">
        <v>1914</v>
      </c>
      <c r="D848" s="23" cm="1">
        <f t="array" ref="D848">SUM(IF((LEFT('2-1 采购订单物料明细表报表导出'!$K:$K,7)=D$1)*('2-1 采购订单物料明细表报表导出'!$D:$D=$A848),'2-1 采购订单物料明细表报表导出'!$H:$H,0))</f>
        <v>0</v>
      </c>
      <c r="E848" s="23" cm="1">
        <f t="array" ref="E848">SUM(IF((LEFT('2-1 采购订单物料明细表报表导出'!$K:$K,7)=E$1)*('2-1 采购订单物料明细表报表导出'!$D:$D=$A848),'2-1 采购订单物料明细表报表导出'!$H:$H,0))</f>
        <v>0</v>
      </c>
      <c r="F848" s="23" cm="1">
        <f t="array" ref="F848">SUM(IF((LEFT('2-1 采购订单物料明细表报表导出'!$K:$K,7)=F$1)*('2-1 采购订单物料明细表报表导出'!$D:$D=$A848),'2-1 采购订单物料明细表报表导出'!$H:$H,0))</f>
        <v>0</v>
      </c>
      <c r="G848" s="23" cm="1">
        <f t="array" ref="G848">SUM(IF((LEFT('2-1 采购订单物料明细表报表导出'!$K:$K,7)=G$1)*('2-1 采购订单物料明细表报表导出'!$D:$D=$A848),'2-1 采购订单物料明细表报表导出'!$H:$H,0))</f>
        <v>0</v>
      </c>
      <c r="H848" s="23" cm="1">
        <f t="array" ref="H848">SUM(IF((LEFT('2-1 采购订单物料明细表报表导出'!$K:$K,7)=H$1)*('2-1 采购订单物料明细表报表导出'!$D:$D=$A848),'2-1 采购订单物料明细表报表导出'!$H:$H,0))</f>
        <v>0</v>
      </c>
      <c r="I848" s="23" cm="1">
        <f t="array" ref="I848">SUM(IF((LEFT('2-1 采购订单物料明细表报表导出'!$K:$K,7)=I$1)*('2-1 采购订单物料明细表报表导出'!$D:$D=$A848),'2-1 采购订单物料明细表报表导出'!$H:$H,0))</f>
        <v>0</v>
      </c>
      <c r="J848" s="23" cm="1">
        <f t="array" ref="J848">SUM(IF((LEFT('2-1 采购订单物料明细表报表导出'!$K:$K,7)=J$1)*('2-1 采购订单物料明细表报表导出'!$D:$D=$A848),'2-1 采购订单物料明细表报表导出'!$H:$H,0))</f>
        <v>0</v>
      </c>
      <c r="K848" s="23" cm="1">
        <f t="array" ref="K848">SUM(IF((LEFT('2-1 采购订单物料明细表报表导出'!$K:$K,7)=K$1)*('2-1 采购订单物料明细表报表导出'!$D:$D=$A848),'2-1 采购订单物料明细表报表导出'!$H:$H,0))</f>
        <v>0</v>
      </c>
      <c r="L848" s="23" cm="1">
        <f t="array" ref="L848">SUM(IF((LEFT('2-1 采购订单物料明细表报表导出'!$K:$K,7)=L$1)*('2-1 采购订单物料明细表报表导出'!$D:$D=$A848),'2-1 采购订单物料明细表报表导出'!$H:$H,0))</f>
        <v>0</v>
      </c>
      <c r="M848" s="23" cm="1">
        <f t="array" ref="M848">SUM(IF((LEFT('2-1 采购订单物料明细表报表导出'!$K:$K,7)=M$1)*('2-1 采购订单物料明细表报表导出'!$D:$D=$A848),'2-1 采购订单物料明细表报表导出'!$H:$H,0))</f>
        <v>0</v>
      </c>
      <c r="N848" s="23" cm="1">
        <f t="array" ref="N848">SUM(IF((LEFT('2-1 采购订单物料明细表报表导出'!$K:$K,7)=N$1)*('2-1 采购订单物料明细表报表导出'!$D:$D=$A848),'2-1 采购订单物料明细表报表导出'!$H:$H,0))</f>
        <v>0</v>
      </c>
      <c r="O848" s="23" cm="1">
        <f t="array" ref="O848">SUM(IF((LEFT('2-1 采购订单物料明细表报表导出'!$K:$K,7)=O$1)*('2-1 采购订单物料明细表报表导出'!$D:$D=$A848),'2-1 采购订单物料明细表报表导出'!$H:$H,0))</f>
        <v>0</v>
      </c>
    </row>
    <row r="849" ht="29" spans="1:15">
      <c r="A849" s="32" t="s">
        <v>4157</v>
      </c>
      <c r="B849" s="30" t="s">
        <v>1913</v>
      </c>
      <c r="C849" s="31" t="s">
        <v>1914</v>
      </c>
      <c r="D849" s="23" cm="1">
        <f t="array" ref="D849">SUM(IF((LEFT('2-1 采购订单物料明细表报表导出'!$K:$K,7)=D$1)*('2-1 采购订单物料明细表报表导出'!$D:$D=$A849),'2-1 采购订单物料明细表报表导出'!$H:$H,0))</f>
        <v>0</v>
      </c>
      <c r="E849" s="23" cm="1">
        <f t="array" ref="E849">SUM(IF((LEFT('2-1 采购订单物料明细表报表导出'!$K:$K,7)=E$1)*('2-1 采购订单物料明细表报表导出'!$D:$D=$A849),'2-1 采购订单物料明细表报表导出'!$H:$H,0))</f>
        <v>0</v>
      </c>
      <c r="F849" s="23" cm="1">
        <f t="array" ref="F849">SUM(IF((LEFT('2-1 采购订单物料明细表报表导出'!$K:$K,7)=F$1)*('2-1 采购订单物料明细表报表导出'!$D:$D=$A849),'2-1 采购订单物料明细表报表导出'!$H:$H,0))</f>
        <v>0</v>
      </c>
      <c r="G849" s="23" cm="1">
        <f t="array" ref="G849">SUM(IF((LEFT('2-1 采购订单物料明细表报表导出'!$K:$K,7)=G$1)*('2-1 采购订单物料明细表报表导出'!$D:$D=$A849),'2-1 采购订单物料明细表报表导出'!$H:$H,0))</f>
        <v>0</v>
      </c>
      <c r="H849" s="23" cm="1">
        <f t="array" ref="H849">SUM(IF((LEFT('2-1 采购订单物料明细表报表导出'!$K:$K,7)=H$1)*('2-1 采购订单物料明细表报表导出'!$D:$D=$A849),'2-1 采购订单物料明细表报表导出'!$H:$H,0))</f>
        <v>0</v>
      </c>
      <c r="I849" s="23" cm="1">
        <f t="array" ref="I849">SUM(IF((LEFT('2-1 采购订单物料明细表报表导出'!$K:$K,7)=I$1)*('2-1 采购订单物料明细表报表导出'!$D:$D=$A849),'2-1 采购订单物料明细表报表导出'!$H:$H,0))</f>
        <v>0</v>
      </c>
      <c r="J849" s="23" cm="1">
        <f t="array" ref="J849">SUM(IF((LEFT('2-1 采购订单物料明细表报表导出'!$K:$K,7)=J$1)*('2-1 采购订单物料明细表报表导出'!$D:$D=$A849),'2-1 采购订单物料明细表报表导出'!$H:$H,0))</f>
        <v>0</v>
      </c>
      <c r="K849" s="23" cm="1">
        <f t="array" ref="K849">SUM(IF((LEFT('2-1 采购订单物料明细表报表导出'!$K:$K,7)=K$1)*('2-1 采购订单物料明细表报表导出'!$D:$D=$A849),'2-1 采购订单物料明细表报表导出'!$H:$H,0))</f>
        <v>0</v>
      </c>
      <c r="L849" s="23" cm="1">
        <f t="array" ref="L849">SUM(IF((LEFT('2-1 采购订单物料明细表报表导出'!$K:$K,7)=L$1)*('2-1 采购订单物料明细表报表导出'!$D:$D=$A849),'2-1 采购订单物料明细表报表导出'!$H:$H,0))</f>
        <v>0</v>
      </c>
      <c r="M849" s="23" cm="1">
        <f t="array" ref="M849">SUM(IF((LEFT('2-1 采购订单物料明细表报表导出'!$K:$K,7)=M$1)*('2-1 采购订单物料明细表报表导出'!$D:$D=$A849),'2-1 采购订单物料明细表报表导出'!$H:$H,0))</f>
        <v>0</v>
      </c>
      <c r="N849" s="23" cm="1">
        <f t="array" ref="N849">SUM(IF((LEFT('2-1 采购订单物料明细表报表导出'!$K:$K,7)=N$1)*('2-1 采购订单物料明细表报表导出'!$D:$D=$A849),'2-1 采购订单物料明细表报表导出'!$H:$H,0))</f>
        <v>0</v>
      </c>
      <c r="O849" s="23" cm="1">
        <f t="array" ref="O849">SUM(IF((LEFT('2-1 采购订单物料明细表报表导出'!$K:$K,7)=O$1)*('2-1 采购订单物料明细表报表导出'!$D:$D=$A849),'2-1 采购订单物料明细表报表导出'!$H:$H,0))</f>
        <v>0</v>
      </c>
    </row>
    <row r="850" ht="29" spans="1:15">
      <c r="A850" s="32" t="s">
        <v>4158</v>
      </c>
      <c r="B850" s="30" t="s">
        <v>1913</v>
      </c>
      <c r="C850" s="31" t="s">
        <v>1914</v>
      </c>
      <c r="D850" s="23" cm="1">
        <f t="array" ref="D850">SUM(IF((LEFT('2-1 采购订单物料明细表报表导出'!$K:$K,7)=D$1)*('2-1 采购订单物料明细表报表导出'!$D:$D=$A850),'2-1 采购订单物料明细表报表导出'!$H:$H,0))</f>
        <v>0</v>
      </c>
      <c r="E850" s="23" cm="1">
        <f t="array" ref="E850">SUM(IF((LEFT('2-1 采购订单物料明细表报表导出'!$K:$K,7)=E$1)*('2-1 采购订单物料明细表报表导出'!$D:$D=$A850),'2-1 采购订单物料明细表报表导出'!$H:$H,0))</f>
        <v>0</v>
      </c>
      <c r="F850" s="23" cm="1">
        <f t="array" ref="F850">SUM(IF((LEFT('2-1 采购订单物料明细表报表导出'!$K:$K,7)=F$1)*('2-1 采购订单物料明细表报表导出'!$D:$D=$A850),'2-1 采购订单物料明细表报表导出'!$H:$H,0))</f>
        <v>0</v>
      </c>
      <c r="G850" s="23" cm="1">
        <f t="array" ref="G850">SUM(IF((LEFT('2-1 采购订单物料明细表报表导出'!$K:$K,7)=G$1)*('2-1 采购订单物料明细表报表导出'!$D:$D=$A850),'2-1 采购订单物料明细表报表导出'!$H:$H,0))</f>
        <v>0</v>
      </c>
      <c r="H850" s="23" cm="1">
        <f t="array" ref="H850">SUM(IF((LEFT('2-1 采购订单物料明细表报表导出'!$K:$K,7)=H$1)*('2-1 采购订单物料明细表报表导出'!$D:$D=$A850),'2-1 采购订单物料明细表报表导出'!$H:$H,0))</f>
        <v>0</v>
      </c>
      <c r="I850" s="23" cm="1">
        <f t="array" ref="I850">SUM(IF((LEFT('2-1 采购订单物料明细表报表导出'!$K:$K,7)=I$1)*('2-1 采购订单物料明细表报表导出'!$D:$D=$A850),'2-1 采购订单物料明细表报表导出'!$H:$H,0))</f>
        <v>0</v>
      </c>
      <c r="J850" s="23" cm="1">
        <f t="array" ref="J850">SUM(IF((LEFT('2-1 采购订单物料明细表报表导出'!$K:$K,7)=J$1)*('2-1 采购订单物料明细表报表导出'!$D:$D=$A850),'2-1 采购订单物料明细表报表导出'!$H:$H,0))</f>
        <v>0</v>
      </c>
      <c r="K850" s="23" cm="1">
        <f t="array" ref="K850">SUM(IF((LEFT('2-1 采购订单物料明细表报表导出'!$K:$K,7)=K$1)*('2-1 采购订单物料明细表报表导出'!$D:$D=$A850),'2-1 采购订单物料明细表报表导出'!$H:$H,0))</f>
        <v>0</v>
      </c>
      <c r="L850" s="23" cm="1">
        <f t="array" ref="L850">SUM(IF((LEFT('2-1 采购订单物料明细表报表导出'!$K:$K,7)=L$1)*('2-1 采购订单物料明细表报表导出'!$D:$D=$A850),'2-1 采购订单物料明细表报表导出'!$H:$H,0))</f>
        <v>0</v>
      </c>
      <c r="M850" s="23" cm="1">
        <f t="array" ref="M850">SUM(IF((LEFT('2-1 采购订单物料明细表报表导出'!$K:$K,7)=M$1)*('2-1 采购订单物料明细表报表导出'!$D:$D=$A850),'2-1 采购订单物料明细表报表导出'!$H:$H,0))</f>
        <v>0</v>
      </c>
      <c r="N850" s="23" cm="1">
        <f t="array" ref="N850">SUM(IF((LEFT('2-1 采购订单物料明细表报表导出'!$K:$K,7)=N$1)*('2-1 采购订单物料明细表报表导出'!$D:$D=$A850),'2-1 采购订单物料明细表报表导出'!$H:$H,0))</f>
        <v>0</v>
      </c>
      <c r="O850" s="23" cm="1">
        <f t="array" ref="O850">SUM(IF((LEFT('2-1 采购订单物料明细表报表导出'!$K:$K,7)=O$1)*('2-1 采购订单物料明细表报表导出'!$D:$D=$A850),'2-1 采购订单物料明细表报表导出'!$H:$H,0))</f>
        <v>0</v>
      </c>
    </row>
    <row r="851" ht="29" spans="1:15">
      <c r="A851" s="32" t="s">
        <v>4159</v>
      </c>
      <c r="B851" s="30" t="s">
        <v>1913</v>
      </c>
      <c r="C851" s="31" t="s">
        <v>1914</v>
      </c>
      <c r="D851" s="23" cm="1">
        <f t="array" ref="D851">SUM(IF((LEFT('2-1 采购订单物料明细表报表导出'!$K:$K,7)=D$1)*('2-1 采购订单物料明细表报表导出'!$D:$D=$A851),'2-1 采购订单物料明细表报表导出'!$H:$H,0))</f>
        <v>0</v>
      </c>
      <c r="E851" s="23" cm="1">
        <f t="array" ref="E851">SUM(IF((LEFT('2-1 采购订单物料明细表报表导出'!$K:$K,7)=E$1)*('2-1 采购订单物料明细表报表导出'!$D:$D=$A851),'2-1 采购订单物料明细表报表导出'!$H:$H,0))</f>
        <v>0</v>
      </c>
      <c r="F851" s="23" cm="1">
        <f t="array" ref="F851">SUM(IF((LEFT('2-1 采购订单物料明细表报表导出'!$K:$K,7)=F$1)*('2-1 采购订单物料明细表报表导出'!$D:$D=$A851),'2-1 采购订单物料明细表报表导出'!$H:$H,0))</f>
        <v>0</v>
      </c>
      <c r="G851" s="23" cm="1">
        <f t="array" ref="G851">SUM(IF((LEFT('2-1 采购订单物料明细表报表导出'!$K:$K,7)=G$1)*('2-1 采购订单物料明细表报表导出'!$D:$D=$A851),'2-1 采购订单物料明细表报表导出'!$H:$H,0))</f>
        <v>0</v>
      </c>
      <c r="H851" s="23" cm="1">
        <f t="array" ref="H851">SUM(IF((LEFT('2-1 采购订单物料明细表报表导出'!$K:$K,7)=H$1)*('2-1 采购订单物料明细表报表导出'!$D:$D=$A851),'2-1 采购订单物料明细表报表导出'!$H:$H,0))</f>
        <v>0</v>
      </c>
      <c r="I851" s="23" cm="1">
        <f t="array" ref="I851">SUM(IF((LEFT('2-1 采购订单物料明细表报表导出'!$K:$K,7)=I$1)*('2-1 采购订单物料明细表报表导出'!$D:$D=$A851),'2-1 采购订单物料明细表报表导出'!$H:$H,0))</f>
        <v>0</v>
      </c>
      <c r="J851" s="23" cm="1">
        <f t="array" ref="J851">SUM(IF((LEFT('2-1 采购订单物料明细表报表导出'!$K:$K,7)=J$1)*('2-1 采购订单物料明细表报表导出'!$D:$D=$A851),'2-1 采购订单物料明细表报表导出'!$H:$H,0))</f>
        <v>0</v>
      </c>
      <c r="K851" s="23" cm="1">
        <f t="array" ref="K851">SUM(IF((LEFT('2-1 采购订单物料明细表报表导出'!$K:$K,7)=K$1)*('2-1 采购订单物料明细表报表导出'!$D:$D=$A851),'2-1 采购订单物料明细表报表导出'!$H:$H,0))</f>
        <v>0</v>
      </c>
      <c r="L851" s="23" cm="1">
        <f t="array" ref="L851">SUM(IF((LEFT('2-1 采购订单物料明细表报表导出'!$K:$K,7)=L$1)*('2-1 采购订单物料明细表报表导出'!$D:$D=$A851),'2-1 采购订单物料明细表报表导出'!$H:$H,0))</f>
        <v>0</v>
      </c>
      <c r="M851" s="23" cm="1">
        <f t="array" ref="M851">SUM(IF((LEFT('2-1 采购订单物料明细表报表导出'!$K:$K,7)=M$1)*('2-1 采购订单物料明细表报表导出'!$D:$D=$A851),'2-1 采购订单物料明细表报表导出'!$H:$H,0))</f>
        <v>0</v>
      </c>
      <c r="N851" s="23" cm="1">
        <f t="array" ref="N851">SUM(IF((LEFT('2-1 采购订单物料明细表报表导出'!$K:$K,7)=N$1)*('2-1 采购订单物料明细表报表导出'!$D:$D=$A851),'2-1 采购订单物料明细表报表导出'!$H:$H,0))</f>
        <v>0</v>
      </c>
      <c r="O851" s="23" cm="1">
        <f t="array" ref="O851">SUM(IF((LEFT('2-1 采购订单物料明细表报表导出'!$K:$K,7)=O$1)*('2-1 采购订单物料明细表报表导出'!$D:$D=$A851),'2-1 采购订单物料明细表报表导出'!$H:$H,0))</f>
        <v>0</v>
      </c>
    </row>
    <row r="852" ht="29" spans="1:15">
      <c r="A852" s="32" t="s">
        <v>4160</v>
      </c>
      <c r="B852" s="30" t="s">
        <v>1621</v>
      </c>
      <c r="C852" s="31" t="s">
        <v>1622</v>
      </c>
      <c r="D852" s="23" cm="1">
        <f t="array" ref="D852">SUM(IF((LEFT('2-1 采购订单物料明细表报表导出'!$K:$K,7)=D$1)*('2-1 采购订单物料明细表报表导出'!$D:$D=$A852),'2-1 采购订单物料明细表报表导出'!$H:$H,0))</f>
        <v>0</v>
      </c>
      <c r="E852" s="23" cm="1">
        <f t="array" ref="E852">SUM(IF((LEFT('2-1 采购订单物料明细表报表导出'!$K:$K,7)=E$1)*('2-1 采购订单物料明细表报表导出'!$D:$D=$A852),'2-1 采购订单物料明细表报表导出'!$H:$H,0))</f>
        <v>0</v>
      </c>
      <c r="F852" s="23" cm="1">
        <f t="array" ref="F852">SUM(IF((LEFT('2-1 采购订单物料明细表报表导出'!$K:$K,7)=F$1)*('2-1 采购订单物料明细表报表导出'!$D:$D=$A852),'2-1 采购订单物料明细表报表导出'!$H:$H,0))</f>
        <v>0</v>
      </c>
      <c r="G852" s="23" cm="1">
        <f t="array" ref="G852">SUM(IF((LEFT('2-1 采购订单物料明细表报表导出'!$K:$K,7)=G$1)*('2-1 采购订单物料明细表报表导出'!$D:$D=$A852),'2-1 采购订单物料明细表报表导出'!$H:$H,0))</f>
        <v>0</v>
      </c>
      <c r="H852" s="23" cm="1">
        <f t="array" ref="H852">SUM(IF((LEFT('2-1 采购订单物料明细表报表导出'!$K:$K,7)=H$1)*('2-1 采购订单物料明细表报表导出'!$D:$D=$A852),'2-1 采购订单物料明细表报表导出'!$H:$H,0))</f>
        <v>0</v>
      </c>
      <c r="I852" s="23" cm="1">
        <f t="array" ref="I852">SUM(IF((LEFT('2-1 采购订单物料明细表报表导出'!$K:$K,7)=I$1)*('2-1 采购订单物料明细表报表导出'!$D:$D=$A852),'2-1 采购订单物料明细表报表导出'!$H:$H,0))</f>
        <v>0</v>
      </c>
      <c r="J852" s="23" cm="1">
        <f t="array" ref="J852">SUM(IF((LEFT('2-1 采购订单物料明细表报表导出'!$K:$K,7)=J$1)*('2-1 采购订单物料明细表报表导出'!$D:$D=$A852),'2-1 采购订单物料明细表报表导出'!$H:$H,0))</f>
        <v>0</v>
      </c>
      <c r="K852" s="23" cm="1">
        <f t="array" ref="K852">SUM(IF((LEFT('2-1 采购订单物料明细表报表导出'!$K:$K,7)=K$1)*('2-1 采购订单物料明细表报表导出'!$D:$D=$A852),'2-1 采购订单物料明细表报表导出'!$H:$H,0))</f>
        <v>0</v>
      </c>
      <c r="L852" s="23" cm="1">
        <f t="array" ref="L852">SUM(IF((LEFT('2-1 采购订单物料明细表报表导出'!$K:$K,7)=L$1)*('2-1 采购订单物料明细表报表导出'!$D:$D=$A852),'2-1 采购订单物料明细表报表导出'!$H:$H,0))</f>
        <v>0</v>
      </c>
      <c r="M852" s="23" cm="1">
        <f t="array" ref="M852">SUM(IF((LEFT('2-1 采购订单物料明细表报表导出'!$K:$K,7)=M$1)*('2-1 采购订单物料明细表报表导出'!$D:$D=$A852),'2-1 采购订单物料明细表报表导出'!$H:$H,0))</f>
        <v>0</v>
      </c>
      <c r="N852" s="23" cm="1">
        <f t="array" ref="N852">SUM(IF((LEFT('2-1 采购订单物料明细表报表导出'!$K:$K,7)=N$1)*('2-1 采购订单物料明细表报表导出'!$D:$D=$A852),'2-1 采购订单物料明细表报表导出'!$H:$H,0))</f>
        <v>0</v>
      </c>
      <c r="O852" s="23" cm="1">
        <f t="array" ref="O852">SUM(IF((LEFT('2-1 采购订单物料明细表报表导出'!$K:$K,7)=O$1)*('2-1 采购订单物料明细表报表导出'!$D:$D=$A852),'2-1 采购订单物料明细表报表导出'!$H:$H,0))</f>
        <v>0</v>
      </c>
    </row>
    <row r="853" ht="29" spans="1:15">
      <c r="A853" s="32" t="s">
        <v>4161</v>
      </c>
      <c r="B853" s="30" t="s">
        <v>1621</v>
      </c>
      <c r="C853" s="31" t="s">
        <v>1622</v>
      </c>
      <c r="D853" s="23" cm="1">
        <f t="array" ref="D853">SUM(IF((LEFT('2-1 采购订单物料明细表报表导出'!$K:$K,7)=D$1)*('2-1 采购订单物料明细表报表导出'!$D:$D=$A853),'2-1 采购订单物料明细表报表导出'!$H:$H,0))</f>
        <v>0</v>
      </c>
      <c r="E853" s="23" cm="1">
        <f t="array" ref="E853">SUM(IF((LEFT('2-1 采购订单物料明细表报表导出'!$K:$K,7)=E$1)*('2-1 采购订单物料明细表报表导出'!$D:$D=$A853),'2-1 采购订单物料明细表报表导出'!$H:$H,0))</f>
        <v>0</v>
      </c>
      <c r="F853" s="23" cm="1">
        <f t="array" ref="F853">SUM(IF((LEFT('2-1 采购订单物料明细表报表导出'!$K:$K,7)=F$1)*('2-1 采购订单物料明细表报表导出'!$D:$D=$A853),'2-1 采购订单物料明细表报表导出'!$H:$H,0))</f>
        <v>0</v>
      </c>
      <c r="G853" s="23" cm="1">
        <f t="array" ref="G853">SUM(IF((LEFT('2-1 采购订单物料明细表报表导出'!$K:$K,7)=G$1)*('2-1 采购订单物料明细表报表导出'!$D:$D=$A853),'2-1 采购订单物料明细表报表导出'!$H:$H,0))</f>
        <v>0</v>
      </c>
      <c r="H853" s="23" cm="1">
        <f t="array" ref="H853">SUM(IF((LEFT('2-1 采购订单物料明细表报表导出'!$K:$K,7)=H$1)*('2-1 采购订单物料明细表报表导出'!$D:$D=$A853),'2-1 采购订单物料明细表报表导出'!$H:$H,0))</f>
        <v>0</v>
      </c>
      <c r="I853" s="23" cm="1">
        <f t="array" ref="I853">SUM(IF((LEFT('2-1 采购订单物料明细表报表导出'!$K:$K,7)=I$1)*('2-1 采购订单物料明细表报表导出'!$D:$D=$A853),'2-1 采购订单物料明细表报表导出'!$H:$H,0))</f>
        <v>0</v>
      </c>
      <c r="J853" s="23" cm="1">
        <f t="array" ref="J853">SUM(IF((LEFT('2-1 采购订单物料明细表报表导出'!$K:$K,7)=J$1)*('2-1 采购订单物料明细表报表导出'!$D:$D=$A853),'2-1 采购订单物料明细表报表导出'!$H:$H,0))</f>
        <v>0</v>
      </c>
      <c r="K853" s="23" cm="1">
        <f t="array" ref="K853">SUM(IF((LEFT('2-1 采购订单物料明细表报表导出'!$K:$K,7)=K$1)*('2-1 采购订单物料明细表报表导出'!$D:$D=$A853),'2-1 采购订单物料明细表报表导出'!$H:$H,0))</f>
        <v>0</v>
      </c>
      <c r="L853" s="23" cm="1">
        <f t="array" ref="L853">SUM(IF((LEFT('2-1 采购订单物料明细表报表导出'!$K:$K,7)=L$1)*('2-1 采购订单物料明细表报表导出'!$D:$D=$A853),'2-1 采购订单物料明细表报表导出'!$H:$H,0))</f>
        <v>0</v>
      </c>
      <c r="M853" s="23" cm="1">
        <f t="array" ref="M853">SUM(IF((LEFT('2-1 采购订单物料明细表报表导出'!$K:$K,7)=M$1)*('2-1 采购订单物料明细表报表导出'!$D:$D=$A853),'2-1 采购订单物料明细表报表导出'!$H:$H,0))</f>
        <v>0</v>
      </c>
      <c r="N853" s="23" cm="1">
        <f t="array" ref="N853">SUM(IF((LEFT('2-1 采购订单物料明细表报表导出'!$K:$K,7)=N$1)*('2-1 采购订单物料明细表报表导出'!$D:$D=$A853),'2-1 采购订单物料明细表报表导出'!$H:$H,0))</f>
        <v>0</v>
      </c>
      <c r="O853" s="23" cm="1">
        <f t="array" ref="O853">SUM(IF((LEFT('2-1 采购订单物料明细表报表导出'!$K:$K,7)=O$1)*('2-1 采购订单物料明细表报表导出'!$D:$D=$A853),'2-1 采购订单物料明细表报表导出'!$H:$H,0))</f>
        <v>0</v>
      </c>
    </row>
    <row r="854" ht="29" spans="1:15">
      <c r="A854" s="32" t="s">
        <v>4162</v>
      </c>
      <c r="B854" s="30" t="s">
        <v>1663</v>
      </c>
      <c r="C854" s="31" t="s">
        <v>1664</v>
      </c>
      <c r="D854" s="23" cm="1">
        <f t="array" ref="D854">SUM(IF((LEFT('2-1 采购订单物料明细表报表导出'!$K:$K,7)=D$1)*('2-1 采购订单物料明细表报表导出'!$D:$D=$A854),'2-1 采购订单物料明细表报表导出'!$H:$H,0))</f>
        <v>0</v>
      </c>
      <c r="E854" s="23" cm="1">
        <f t="array" ref="E854">SUM(IF((LEFT('2-1 采购订单物料明细表报表导出'!$K:$K,7)=E$1)*('2-1 采购订单物料明细表报表导出'!$D:$D=$A854),'2-1 采购订单物料明细表报表导出'!$H:$H,0))</f>
        <v>0</v>
      </c>
      <c r="F854" s="23" cm="1">
        <f t="array" ref="F854">SUM(IF((LEFT('2-1 采购订单物料明细表报表导出'!$K:$K,7)=F$1)*('2-1 采购订单物料明细表报表导出'!$D:$D=$A854),'2-1 采购订单物料明细表报表导出'!$H:$H,0))</f>
        <v>0</v>
      </c>
      <c r="G854" s="23" cm="1">
        <f t="array" ref="G854">SUM(IF((LEFT('2-1 采购订单物料明细表报表导出'!$K:$K,7)=G$1)*('2-1 采购订单物料明细表报表导出'!$D:$D=$A854),'2-1 采购订单物料明细表报表导出'!$H:$H,0))</f>
        <v>0</v>
      </c>
      <c r="H854" s="23" cm="1">
        <f t="array" ref="H854">SUM(IF((LEFT('2-1 采购订单物料明细表报表导出'!$K:$K,7)=H$1)*('2-1 采购订单物料明细表报表导出'!$D:$D=$A854),'2-1 采购订单物料明细表报表导出'!$H:$H,0))</f>
        <v>0</v>
      </c>
      <c r="I854" s="23" cm="1">
        <f t="array" ref="I854">SUM(IF((LEFT('2-1 采购订单物料明细表报表导出'!$K:$K,7)=I$1)*('2-1 采购订单物料明细表报表导出'!$D:$D=$A854),'2-1 采购订单物料明细表报表导出'!$H:$H,0))</f>
        <v>0</v>
      </c>
      <c r="J854" s="23" cm="1">
        <f t="array" ref="J854">SUM(IF((LEFT('2-1 采购订单物料明细表报表导出'!$K:$K,7)=J$1)*('2-1 采购订单物料明细表报表导出'!$D:$D=$A854),'2-1 采购订单物料明细表报表导出'!$H:$H,0))</f>
        <v>0</v>
      </c>
      <c r="K854" s="23" cm="1">
        <f t="array" ref="K854">SUM(IF((LEFT('2-1 采购订单物料明细表报表导出'!$K:$K,7)=K$1)*('2-1 采购订单物料明细表报表导出'!$D:$D=$A854),'2-1 采购订单物料明细表报表导出'!$H:$H,0))</f>
        <v>0</v>
      </c>
      <c r="L854" s="23" cm="1">
        <f t="array" ref="L854">SUM(IF((LEFT('2-1 采购订单物料明细表报表导出'!$K:$K,7)=L$1)*('2-1 采购订单物料明细表报表导出'!$D:$D=$A854),'2-1 采购订单物料明细表报表导出'!$H:$H,0))</f>
        <v>0</v>
      </c>
      <c r="M854" s="23" cm="1">
        <f t="array" ref="M854">SUM(IF((LEFT('2-1 采购订单物料明细表报表导出'!$K:$K,7)=M$1)*('2-1 采购订单物料明细表报表导出'!$D:$D=$A854),'2-1 采购订单物料明细表报表导出'!$H:$H,0))</f>
        <v>0</v>
      </c>
      <c r="N854" s="23" cm="1">
        <f t="array" ref="N854">SUM(IF((LEFT('2-1 采购订单物料明细表报表导出'!$K:$K,7)=N$1)*('2-1 采购订单物料明细表报表导出'!$D:$D=$A854),'2-1 采购订单物料明细表报表导出'!$H:$H,0))</f>
        <v>0</v>
      </c>
      <c r="O854" s="23" cm="1">
        <f t="array" ref="O854">SUM(IF((LEFT('2-1 采购订单物料明细表报表导出'!$K:$K,7)=O$1)*('2-1 采购订单物料明细表报表导出'!$D:$D=$A854),'2-1 采购订单物料明细表报表导出'!$H:$H,0))</f>
        <v>0</v>
      </c>
    </row>
    <row r="855" ht="29" spans="1:15">
      <c r="A855" s="32" t="s">
        <v>4163</v>
      </c>
      <c r="B855" s="30" t="s">
        <v>1663</v>
      </c>
      <c r="C855" s="31" t="s">
        <v>1664</v>
      </c>
      <c r="D855" s="23" cm="1">
        <f t="array" ref="D855">SUM(IF((LEFT('2-1 采购订单物料明细表报表导出'!$K:$K,7)=D$1)*('2-1 采购订单物料明细表报表导出'!$D:$D=$A855),'2-1 采购订单物料明细表报表导出'!$H:$H,0))</f>
        <v>0</v>
      </c>
      <c r="E855" s="23" cm="1">
        <f t="array" ref="E855">SUM(IF((LEFT('2-1 采购订单物料明细表报表导出'!$K:$K,7)=E$1)*('2-1 采购订单物料明细表报表导出'!$D:$D=$A855),'2-1 采购订单物料明细表报表导出'!$H:$H,0))</f>
        <v>0</v>
      </c>
      <c r="F855" s="23" cm="1">
        <f t="array" ref="F855">SUM(IF((LEFT('2-1 采购订单物料明细表报表导出'!$K:$K,7)=F$1)*('2-1 采购订单物料明细表报表导出'!$D:$D=$A855),'2-1 采购订单物料明细表报表导出'!$H:$H,0))</f>
        <v>0</v>
      </c>
      <c r="G855" s="23" cm="1">
        <f t="array" ref="G855">SUM(IF((LEFT('2-1 采购订单物料明细表报表导出'!$K:$K,7)=G$1)*('2-1 采购订单物料明细表报表导出'!$D:$D=$A855),'2-1 采购订单物料明细表报表导出'!$H:$H,0))</f>
        <v>0</v>
      </c>
      <c r="H855" s="23" cm="1">
        <f t="array" ref="H855">SUM(IF((LEFT('2-1 采购订单物料明细表报表导出'!$K:$K,7)=H$1)*('2-1 采购订单物料明细表报表导出'!$D:$D=$A855),'2-1 采购订单物料明细表报表导出'!$H:$H,0))</f>
        <v>0</v>
      </c>
      <c r="I855" s="23" cm="1">
        <f t="array" ref="I855">SUM(IF((LEFT('2-1 采购订单物料明细表报表导出'!$K:$K,7)=I$1)*('2-1 采购订单物料明细表报表导出'!$D:$D=$A855),'2-1 采购订单物料明细表报表导出'!$H:$H,0))</f>
        <v>0</v>
      </c>
      <c r="J855" s="23" cm="1">
        <f t="array" ref="J855">SUM(IF((LEFT('2-1 采购订单物料明细表报表导出'!$K:$K,7)=J$1)*('2-1 采购订单物料明细表报表导出'!$D:$D=$A855),'2-1 采购订单物料明细表报表导出'!$H:$H,0))</f>
        <v>0</v>
      </c>
      <c r="K855" s="23" cm="1">
        <f t="array" ref="K855">SUM(IF((LEFT('2-1 采购订单物料明细表报表导出'!$K:$K,7)=K$1)*('2-1 采购订单物料明细表报表导出'!$D:$D=$A855),'2-1 采购订单物料明细表报表导出'!$H:$H,0))</f>
        <v>0</v>
      </c>
      <c r="L855" s="23" cm="1">
        <f t="array" ref="L855">SUM(IF((LEFT('2-1 采购订单物料明细表报表导出'!$K:$K,7)=L$1)*('2-1 采购订单物料明细表报表导出'!$D:$D=$A855),'2-1 采购订单物料明细表报表导出'!$H:$H,0))</f>
        <v>0</v>
      </c>
      <c r="M855" s="23" cm="1">
        <f t="array" ref="M855">SUM(IF((LEFT('2-1 采购订单物料明细表报表导出'!$K:$K,7)=M$1)*('2-1 采购订单物料明细表报表导出'!$D:$D=$A855),'2-1 采购订单物料明细表报表导出'!$H:$H,0))</f>
        <v>0</v>
      </c>
      <c r="N855" s="23" cm="1">
        <f t="array" ref="N855">SUM(IF((LEFT('2-1 采购订单物料明细表报表导出'!$K:$K,7)=N$1)*('2-1 采购订单物料明细表报表导出'!$D:$D=$A855),'2-1 采购订单物料明细表报表导出'!$H:$H,0))</f>
        <v>0</v>
      </c>
      <c r="O855" s="23" cm="1">
        <f t="array" ref="O855">SUM(IF((LEFT('2-1 采购订单物料明细表报表导出'!$K:$K,7)=O$1)*('2-1 采购订单物料明细表报表导出'!$D:$D=$A855),'2-1 采购订单物料明细表报表导出'!$H:$H,0))</f>
        <v>0</v>
      </c>
    </row>
    <row r="856" ht="29" spans="1:15">
      <c r="A856" s="32" t="s">
        <v>4164</v>
      </c>
      <c r="B856" s="30" t="s">
        <v>1663</v>
      </c>
      <c r="C856" s="31" t="s">
        <v>1664</v>
      </c>
      <c r="D856" s="23" cm="1">
        <f t="array" ref="D856">SUM(IF((LEFT('2-1 采购订单物料明细表报表导出'!$K:$K,7)=D$1)*('2-1 采购订单物料明细表报表导出'!$D:$D=$A856),'2-1 采购订单物料明细表报表导出'!$H:$H,0))</f>
        <v>0</v>
      </c>
      <c r="E856" s="23" cm="1">
        <f t="array" ref="E856">SUM(IF((LEFT('2-1 采购订单物料明细表报表导出'!$K:$K,7)=E$1)*('2-1 采购订单物料明细表报表导出'!$D:$D=$A856),'2-1 采购订单物料明细表报表导出'!$H:$H,0))</f>
        <v>0</v>
      </c>
      <c r="F856" s="23" cm="1">
        <f t="array" ref="F856">SUM(IF((LEFT('2-1 采购订单物料明细表报表导出'!$K:$K,7)=F$1)*('2-1 采购订单物料明细表报表导出'!$D:$D=$A856),'2-1 采购订单物料明细表报表导出'!$H:$H,0))</f>
        <v>0</v>
      </c>
      <c r="G856" s="23" cm="1">
        <f t="array" ref="G856">SUM(IF((LEFT('2-1 采购订单物料明细表报表导出'!$K:$K,7)=G$1)*('2-1 采购订单物料明细表报表导出'!$D:$D=$A856),'2-1 采购订单物料明细表报表导出'!$H:$H,0))</f>
        <v>0</v>
      </c>
      <c r="H856" s="23" cm="1">
        <f t="array" ref="H856">SUM(IF((LEFT('2-1 采购订单物料明细表报表导出'!$K:$K,7)=H$1)*('2-1 采购订单物料明细表报表导出'!$D:$D=$A856),'2-1 采购订单物料明细表报表导出'!$H:$H,0))</f>
        <v>0</v>
      </c>
      <c r="I856" s="23" cm="1">
        <f t="array" ref="I856">SUM(IF((LEFT('2-1 采购订单物料明细表报表导出'!$K:$K,7)=I$1)*('2-1 采购订单物料明细表报表导出'!$D:$D=$A856),'2-1 采购订单物料明细表报表导出'!$H:$H,0))</f>
        <v>0</v>
      </c>
      <c r="J856" s="23" cm="1">
        <f t="array" ref="J856">SUM(IF((LEFT('2-1 采购订单物料明细表报表导出'!$K:$K,7)=J$1)*('2-1 采购订单物料明细表报表导出'!$D:$D=$A856),'2-1 采购订单物料明细表报表导出'!$H:$H,0))</f>
        <v>0</v>
      </c>
      <c r="K856" s="23" cm="1">
        <f t="array" ref="K856">SUM(IF((LEFT('2-1 采购订单物料明细表报表导出'!$K:$K,7)=K$1)*('2-1 采购订单物料明细表报表导出'!$D:$D=$A856),'2-1 采购订单物料明细表报表导出'!$H:$H,0))</f>
        <v>0</v>
      </c>
      <c r="L856" s="23" cm="1">
        <f t="array" ref="L856">SUM(IF((LEFT('2-1 采购订单物料明细表报表导出'!$K:$K,7)=L$1)*('2-1 采购订单物料明细表报表导出'!$D:$D=$A856),'2-1 采购订单物料明细表报表导出'!$H:$H,0))</f>
        <v>0</v>
      </c>
      <c r="M856" s="23" cm="1">
        <f t="array" ref="M856">SUM(IF((LEFT('2-1 采购订单物料明细表报表导出'!$K:$K,7)=M$1)*('2-1 采购订单物料明细表报表导出'!$D:$D=$A856),'2-1 采购订单物料明细表报表导出'!$H:$H,0))</f>
        <v>0</v>
      </c>
      <c r="N856" s="23" cm="1">
        <f t="array" ref="N856">SUM(IF((LEFT('2-1 采购订单物料明细表报表导出'!$K:$K,7)=N$1)*('2-1 采购订单物料明细表报表导出'!$D:$D=$A856),'2-1 采购订单物料明细表报表导出'!$H:$H,0))</f>
        <v>0</v>
      </c>
      <c r="O856" s="23" cm="1">
        <f t="array" ref="O856">SUM(IF((LEFT('2-1 采购订单物料明细表报表导出'!$K:$K,7)=O$1)*('2-1 采购订单物料明细表报表导出'!$D:$D=$A856),'2-1 采购订单物料明细表报表导出'!$H:$H,0))</f>
        <v>0</v>
      </c>
    </row>
    <row r="857" ht="29" spans="1:15">
      <c r="A857" s="32" t="s">
        <v>4165</v>
      </c>
      <c r="B857" s="30" t="s">
        <v>1663</v>
      </c>
      <c r="C857" s="31" t="s">
        <v>1664</v>
      </c>
      <c r="D857" s="23" cm="1">
        <f t="array" ref="D857">SUM(IF((LEFT('2-1 采购订单物料明细表报表导出'!$K:$K,7)=D$1)*('2-1 采购订单物料明细表报表导出'!$D:$D=$A857),'2-1 采购订单物料明细表报表导出'!$H:$H,0))</f>
        <v>0</v>
      </c>
      <c r="E857" s="23" cm="1">
        <f t="array" ref="E857">SUM(IF((LEFT('2-1 采购订单物料明细表报表导出'!$K:$K,7)=E$1)*('2-1 采购订单物料明细表报表导出'!$D:$D=$A857),'2-1 采购订单物料明细表报表导出'!$H:$H,0))</f>
        <v>0</v>
      </c>
      <c r="F857" s="23" cm="1">
        <f t="array" ref="F857">SUM(IF((LEFT('2-1 采购订单物料明细表报表导出'!$K:$K,7)=F$1)*('2-1 采购订单物料明细表报表导出'!$D:$D=$A857),'2-1 采购订单物料明细表报表导出'!$H:$H,0))</f>
        <v>0</v>
      </c>
      <c r="G857" s="23" cm="1">
        <f t="array" ref="G857">SUM(IF((LEFT('2-1 采购订单物料明细表报表导出'!$K:$K,7)=G$1)*('2-1 采购订单物料明细表报表导出'!$D:$D=$A857),'2-1 采购订单物料明细表报表导出'!$H:$H,0))</f>
        <v>0</v>
      </c>
      <c r="H857" s="23" cm="1">
        <f t="array" ref="H857">SUM(IF((LEFT('2-1 采购订单物料明细表报表导出'!$K:$K,7)=H$1)*('2-1 采购订单物料明细表报表导出'!$D:$D=$A857),'2-1 采购订单物料明细表报表导出'!$H:$H,0))</f>
        <v>0</v>
      </c>
      <c r="I857" s="23" cm="1">
        <f t="array" ref="I857">SUM(IF((LEFT('2-1 采购订单物料明细表报表导出'!$K:$K,7)=I$1)*('2-1 采购订单物料明细表报表导出'!$D:$D=$A857),'2-1 采购订单物料明细表报表导出'!$H:$H,0))</f>
        <v>0</v>
      </c>
      <c r="J857" s="23" cm="1">
        <f t="array" ref="J857">SUM(IF((LEFT('2-1 采购订单物料明细表报表导出'!$K:$K,7)=J$1)*('2-1 采购订单物料明细表报表导出'!$D:$D=$A857),'2-1 采购订单物料明细表报表导出'!$H:$H,0))</f>
        <v>0</v>
      </c>
      <c r="K857" s="23" cm="1">
        <f t="array" ref="K857">SUM(IF((LEFT('2-1 采购订单物料明细表报表导出'!$K:$K,7)=K$1)*('2-1 采购订单物料明细表报表导出'!$D:$D=$A857),'2-1 采购订单物料明细表报表导出'!$H:$H,0))</f>
        <v>0</v>
      </c>
      <c r="L857" s="23" cm="1">
        <f t="array" ref="L857">SUM(IF((LEFT('2-1 采购订单物料明细表报表导出'!$K:$K,7)=L$1)*('2-1 采购订单物料明细表报表导出'!$D:$D=$A857),'2-1 采购订单物料明细表报表导出'!$H:$H,0))</f>
        <v>0</v>
      </c>
      <c r="M857" s="23" cm="1">
        <f t="array" ref="M857">SUM(IF((LEFT('2-1 采购订单物料明细表报表导出'!$K:$K,7)=M$1)*('2-1 采购订单物料明细表报表导出'!$D:$D=$A857),'2-1 采购订单物料明细表报表导出'!$H:$H,0))</f>
        <v>0</v>
      </c>
      <c r="N857" s="23" cm="1">
        <f t="array" ref="N857">SUM(IF((LEFT('2-1 采购订单物料明细表报表导出'!$K:$K,7)=N$1)*('2-1 采购订单物料明细表报表导出'!$D:$D=$A857),'2-1 采购订单物料明细表报表导出'!$H:$H,0))</f>
        <v>0</v>
      </c>
      <c r="O857" s="23" cm="1">
        <f t="array" ref="O857">SUM(IF((LEFT('2-1 采购订单物料明细表报表导出'!$K:$K,7)=O$1)*('2-1 采购订单物料明细表报表导出'!$D:$D=$A857),'2-1 采购订单物料明细表报表导出'!$H:$H,0))</f>
        <v>0</v>
      </c>
    </row>
    <row r="858" ht="29" spans="1:15">
      <c r="A858" s="32" t="s">
        <v>4166</v>
      </c>
      <c r="B858" s="30" t="s">
        <v>1663</v>
      </c>
      <c r="C858" s="31" t="s">
        <v>1664</v>
      </c>
      <c r="D858" s="23" cm="1">
        <f t="array" ref="D858">SUM(IF((LEFT('2-1 采购订单物料明细表报表导出'!$K:$K,7)=D$1)*('2-1 采购订单物料明细表报表导出'!$D:$D=$A858),'2-1 采购订单物料明细表报表导出'!$H:$H,0))</f>
        <v>0</v>
      </c>
      <c r="E858" s="23" cm="1">
        <f t="array" ref="E858">SUM(IF((LEFT('2-1 采购订单物料明细表报表导出'!$K:$K,7)=E$1)*('2-1 采购订单物料明细表报表导出'!$D:$D=$A858),'2-1 采购订单物料明细表报表导出'!$H:$H,0))</f>
        <v>0</v>
      </c>
      <c r="F858" s="23" cm="1">
        <f t="array" ref="F858">SUM(IF((LEFT('2-1 采购订单物料明细表报表导出'!$K:$K,7)=F$1)*('2-1 采购订单物料明细表报表导出'!$D:$D=$A858),'2-1 采购订单物料明细表报表导出'!$H:$H,0))</f>
        <v>0</v>
      </c>
      <c r="G858" s="23" cm="1">
        <f t="array" ref="G858">SUM(IF((LEFT('2-1 采购订单物料明细表报表导出'!$K:$K,7)=G$1)*('2-1 采购订单物料明细表报表导出'!$D:$D=$A858),'2-1 采购订单物料明细表报表导出'!$H:$H,0))</f>
        <v>0</v>
      </c>
      <c r="H858" s="23" cm="1">
        <f t="array" ref="H858">SUM(IF((LEFT('2-1 采购订单物料明细表报表导出'!$K:$K,7)=H$1)*('2-1 采购订单物料明细表报表导出'!$D:$D=$A858),'2-1 采购订单物料明细表报表导出'!$H:$H,0))</f>
        <v>0</v>
      </c>
      <c r="I858" s="23" cm="1">
        <f t="array" ref="I858">SUM(IF((LEFT('2-1 采购订单物料明细表报表导出'!$K:$K,7)=I$1)*('2-1 采购订单物料明细表报表导出'!$D:$D=$A858),'2-1 采购订单物料明细表报表导出'!$H:$H,0))</f>
        <v>0</v>
      </c>
      <c r="J858" s="23" cm="1">
        <f t="array" ref="J858">SUM(IF((LEFT('2-1 采购订单物料明细表报表导出'!$K:$K,7)=J$1)*('2-1 采购订单物料明细表报表导出'!$D:$D=$A858),'2-1 采购订单物料明细表报表导出'!$H:$H,0))</f>
        <v>0</v>
      </c>
      <c r="K858" s="23" cm="1">
        <f t="array" ref="K858">SUM(IF((LEFT('2-1 采购订单物料明细表报表导出'!$K:$K,7)=K$1)*('2-1 采购订单物料明细表报表导出'!$D:$D=$A858),'2-1 采购订单物料明细表报表导出'!$H:$H,0))</f>
        <v>0</v>
      </c>
      <c r="L858" s="23" cm="1">
        <f t="array" ref="L858">SUM(IF((LEFT('2-1 采购订单物料明细表报表导出'!$K:$K,7)=L$1)*('2-1 采购订单物料明细表报表导出'!$D:$D=$A858),'2-1 采购订单物料明细表报表导出'!$H:$H,0))</f>
        <v>0</v>
      </c>
      <c r="M858" s="23" cm="1">
        <f t="array" ref="M858">SUM(IF((LEFT('2-1 采购订单物料明细表报表导出'!$K:$K,7)=M$1)*('2-1 采购订单物料明细表报表导出'!$D:$D=$A858),'2-1 采购订单物料明细表报表导出'!$H:$H,0))</f>
        <v>0</v>
      </c>
      <c r="N858" s="23" cm="1">
        <f t="array" ref="N858">SUM(IF((LEFT('2-1 采购订单物料明细表报表导出'!$K:$K,7)=N$1)*('2-1 采购订单物料明细表报表导出'!$D:$D=$A858),'2-1 采购订单物料明细表报表导出'!$H:$H,0))</f>
        <v>0</v>
      </c>
      <c r="O858" s="23" cm="1">
        <f t="array" ref="O858">SUM(IF((LEFT('2-1 采购订单物料明细表报表导出'!$K:$K,7)=O$1)*('2-1 采购订单物料明细表报表导出'!$D:$D=$A858),'2-1 采购订单物料明细表报表导出'!$H:$H,0))</f>
        <v>0</v>
      </c>
    </row>
    <row r="859" ht="29" spans="1:15">
      <c r="A859" s="32" t="s">
        <v>4167</v>
      </c>
      <c r="B859" s="30" t="s">
        <v>1663</v>
      </c>
      <c r="C859" s="31" t="s">
        <v>1664</v>
      </c>
      <c r="D859" s="23" cm="1">
        <f t="array" ref="D859">SUM(IF((LEFT('2-1 采购订单物料明细表报表导出'!$K:$K,7)=D$1)*('2-1 采购订单物料明细表报表导出'!$D:$D=$A859),'2-1 采购订单物料明细表报表导出'!$H:$H,0))</f>
        <v>0</v>
      </c>
      <c r="E859" s="23" cm="1">
        <f t="array" ref="E859">SUM(IF((LEFT('2-1 采购订单物料明细表报表导出'!$K:$K,7)=E$1)*('2-1 采购订单物料明细表报表导出'!$D:$D=$A859),'2-1 采购订单物料明细表报表导出'!$H:$H,0))</f>
        <v>0</v>
      </c>
      <c r="F859" s="23" cm="1">
        <f t="array" ref="F859">SUM(IF((LEFT('2-1 采购订单物料明细表报表导出'!$K:$K,7)=F$1)*('2-1 采购订单物料明细表报表导出'!$D:$D=$A859),'2-1 采购订单物料明细表报表导出'!$H:$H,0))</f>
        <v>0</v>
      </c>
      <c r="G859" s="23" cm="1">
        <f t="array" ref="G859">SUM(IF((LEFT('2-1 采购订单物料明细表报表导出'!$K:$K,7)=G$1)*('2-1 采购订单物料明细表报表导出'!$D:$D=$A859),'2-1 采购订单物料明细表报表导出'!$H:$H,0))</f>
        <v>0</v>
      </c>
      <c r="H859" s="23" cm="1">
        <f t="array" ref="H859">SUM(IF((LEFT('2-1 采购订单物料明细表报表导出'!$K:$K,7)=H$1)*('2-1 采购订单物料明细表报表导出'!$D:$D=$A859),'2-1 采购订单物料明细表报表导出'!$H:$H,0))</f>
        <v>0</v>
      </c>
      <c r="I859" s="23" cm="1">
        <f t="array" ref="I859">SUM(IF((LEFT('2-1 采购订单物料明细表报表导出'!$K:$K,7)=I$1)*('2-1 采购订单物料明细表报表导出'!$D:$D=$A859),'2-1 采购订单物料明细表报表导出'!$H:$H,0))</f>
        <v>0</v>
      </c>
      <c r="J859" s="23" cm="1">
        <f t="array" ref="J859">SUM(IF((LEFT('2-1 采购订单物料明细表报表导出'!$K:$K,7)=J$1)*('2-1 采购订单物料明细表报表导出'!$D:$D=$A859),'2-1 采购订单物料明细表报表导出'!$H:$H,0))</f>
        <v>0</v>
      </c>
      <c r="K859" s="23" cm="1">
        <f t="array" ref="K859">SUM(IF((LEFT('2-1 采购订单物料明细表报表导出'!$K:$K,7)=K$1)*('2-1 采购订单物料明细表报表导出'!$D:$D=$A859),'2-1 采购订单物料明细表报表导出'!$H:$H,0))</f>
        <v>0</v>
      </c>
      <c r="L859" s="23" cm="1">
        <f t="array" ref="L859">SUM(IF((LEFT('2-1 采购订单物料明细表报表导出'!$K:$K,7)=L$1)*('2-1 采购订单物料明细表报表导出'!$D:$D=$A859),'2-1 采购订单物料明细表报表导出'!$H:$H,0))</f>
        <v>0</v>
      </c>
      <c r="M859" s="23" cm="1">
        <f t="array" ref="M859">SUM(IF((LEFT('2-1 采购订单物料明细表报表导出'!$K:$K,7)=M$1)*('2-1 采购订单物料明细表报表导出'!$D:$D=$A859),'2-1 采购订单物料明细表报表导出'!$H:$H,0))</f>
        <v>0</v>
      </c>
      <c r="N859" s="23" cm="1">
        <f t="array" ref="N859">SUM(IF((LEFT('2-1 采购订单物料明细表报表导出'!$K:$K,7)=N$1)*('2-1 采购订单物料明细表报表导出'!$D:$D=$A859),'2-1 采购订单物料明细表报表导出'!$H:$H,0))</f>
        <v>0</v>
      </c>
      <c r="O859" s="23" cm="1">
        <f t="array" ref="O859">SUM(IF((LEFT('2-1 采购订单物料明细表报表导出'!$K:$K,7)=O$1)*('2-1 采购订单物料明细表报表导出'!$D:$D=$A859),'2-1 采购订单物料明细表报表导出'!$H:$H,0))</f>
        <v>0</v>
      </c>
    </row>
    <row r="860" ht="29" spans="1:15">
      <c r="A860" s="32" t="s">
        <v>4168</v>
      </c>
      <c r="B860" s="30" t="s">
        <v>1663</v>
      </c>
      <c r="C860" s="31" t="s">
        <v>1664</v>
      </c>
      <c r="D860" s="23" cm="1">
        <f t="array" ref="D860">SUM(IF((LEFT('2-1 采购订单物料明细表报表导出'!$K:$K,7)=D$1)*('2-1 采购订单物料明细表报表导出'!$D:$D=$A860),'2-1 采购订单物料明细表报表导出'!$H:$H,0))</f>
        <v>0</v>
      </c>
      <c r="E860" s="23" cm="1">
        <f t="array" ref="E860">SUM(IF((LEFT('2-1 采购订单物料明细表报表导出'!$K:$K,7)=E$1)*('2-1 采购订单物料明细表报表导出'!$D:$D=$A860),'2-1 采购订单物料明细表报表导出'!$H:$H,0))</f>
        <v>0</v>
      </c>
      <c r="F860" s="23" cm="1">
        <f t="array" ref="F860">SUM(IF((LEFT('2-1 采购订单物料明细表报表导出'!$K:$K,7)=F$1)*('2-1 采购订单物料明细表报表导出'!$D:$D=$A860),'2-1 采购订单物料明细表报表导出'!$H:$H,0))</f>
        <v>0</v>
      </c>
      <c r="G860" s="23" cm="1">
        <f t="array" ref="G860">SUM(IF((LEFT('2-1 采购订单物料明细表报表导出'!$K:$K,7)=G$1)*('2-1 采购订单物料明细表报表导出'!$D:$D=$A860),'2-1 采购订单物料明细表报表导出'!$H:$H,0))</f>
        <v>0</v>
      </c>
      <c r="H860" s="23" cm="1">
        <f t="array" ref="H860">SUM(IF((LEFT('2-1 采购订单物料明细表报表导出'!$K:$K,7)=H$1)*('2-1 采购订单物料明细表报表导出'!$D:$D=$A860),'2-1 采购订单物料明细表报表导出'!$H:$H,0))</f>
        <v>0</v>
      </c>
      <c r="I860" s="23" cm="1">
        <f t="array" ref="I860">SUM(IF((LEFT('2-1 采购订单物料明细表报表导出'!$K:$K,7)=I$1)*('2-1 采购订单物料明细表报表导出'!$D:$D=$A860),'2-1 采购订单物料明细表报表导出'!$H:$H,0))</f>
        <v>0</v>
      </c>
      <c r="J860" s="23" cm="1">
        <f t="array" ref="J860">SUM(IF((LEFT('2-1 采购订单物料明细表报表导出'!$K:$K,7)=J$1)*('2-1 采购订单物料明细表报表导出'!$D:$D=$A860),'2-1 采购订单物料明细表报表导出'!$H:$H,0))</f>
        <v>0</v>
      </c>
      <c r="K860" s="23" cm="1">
        <f t="array" ref="K860">SUM(IF((LEFT('2-1 采购订单物料明细表报表导出'!$K:$K,7)=K$1)*('2-1 采购订单物料明细表报表导出'!$D:$D=$A860),'2-1 采购订单物料明细表报表导出'!$H:$H,0))</f>
        <v>0</v>
      </c>
      <c r="L860" s="23" cm="1">
        <f t="array" ref="L860">SUM(IF((LEFT('2-1 采购订单物料明细表报表导出'!$K:$K,7)=L$1)*('2-1 采购订单物料明细表报表导出'!$D:$D=$A860),'2-1 采购订单物料明细表报表导出'!$H:$H,0))</f>
        <v>0</v>
      </c>
      <c r="M860" s="23" cm="1">
        <f t="array" ref="M860">SUM(IF((LEFT('2-1 采购订单物料明细表报表导出'!$K:$K,7)=M$1)*('2-1 采购订单物料明细表报表导出'!$D:$D=$A860),'2-1 采购订单物料明细表报表导出'!$H:$H,0))</f>
        <v>0</v>
      </c>
      <c r="N860" s="23" cm="1">
        <f t="array" ref="N860">SUM(IF((LEFT('2-1 采购订单物料明细表报表导出'!$K:$K,7)=N$1)*('2-1 采购订单物料明细表报表导出'!$D:$D=$A860),'2-1 采购订单物料明细表报表导出'!$H:$H,0))</f>
        <v>0</v>
      </c>
      <c r="O860" s="23" cm="1">
        <f t="array" ref="O860">SUM(IF((LEFT('2-1 采购订单物料明细表报表导出'!$K:$K,7)=O$1)*('2-1 采购订单物料明细表报表导出'!$D:$D=$A860),'2-1 采购订单物料明细表报表导出'!$H:$H,0))</f>
        <v>0</v>
      </c>
    </row>
    <row r="861" ht="29" spans="1:15">
      <c r="A861" s="32" t="s">
        <v>4169</v>
      </c>
      <c r="B861" s="30" t="s">
        <v>1663</v>
      </c>
      <c r="C861" s="31" t="s">
        <v>1664</v>
      </c>
      <c r="D861" s="23" cm="1">
        <f t="array" ref="D861">SUM(IF((LEFT('2-1 采购订单物料明细表报表导出'!$K:$K,7)=D$1)*('2-1 采购订单物料明细表报表导出'!$D:$D=$A861),'2-1 采购订单物料明细表报表导出'!$H:$H,0))</f>
        <v>0</v>
      </c>
      <c r="E861" s="23" cm="1">
        <f t="array" ref="E861">SUM(IF((LEFT('2-1 采购订单物料明细表报表导出'!$K:$K,7)=E$1)*('2-1 采购订单物料明细表报表导出'!$D:$D=$A861),'2-1 采购订单物料明细表报表导出'!$H:$H,0))</f>
        <v>0</v>
      </c>
      <c r="F861" s="23" cm="1">
        <f t="array" ref="F861">SUM(IF((LEFT('2-1 采购订单物料明细表报表导出'!$K:$K,7)=F$1)*('2-1 采购订单物料明细表报表导出'!$D:$D=$A861),'2-1 采购订单物料明细表报表导出'!$H:$H,0))</f>
        <v>0</v>
      </c>
      <c r="G861" s="23" cm="1">
        <f t="array" ref="G861">SUM(IF((LEFT('2-1 采购订单物料明细表报表导出'!$K:$K,7)=G$1)*('2-1 采购订单物料明细表报表导出'!$D:$D=$A861),'2-1 采购订单物料明细表报表导出'!$H:$H,0))</f>
        <v>0</v>
      </c>
      <c r="H861" s="23" cm="1">
        <f t="array" ref="H861">SUM(IF((LEFT('2-1 采购订单物料明细表报表导出'!$K:$K,7)=H$1)*('2-1 采购订单物料明细表报表导出'!$D:$D=$A861),'2-1 采购订单物料明细表报表导出'!$H:$H,0))</f>
        <v>0</v>
      </c>
      <c r="I861" s="23" cm="1">
        <f t="array" ref="I861">SUM(IF((LEFT('2-1 采购订单物料明细表报表导出'!$K:$K,7)=I$1)*('2-1 采购订单物料明细表报表导出'!$D:$D=$A861),'2-1 采购订单物料明细表报表导出'!$H:$H,0))</f>
        <v>0</v>
      </c>
      <c r="J861" s="23" cm="1">
        <f t="array" ref="J861">SUM(IF((LEFT('2-1 采购订单物料明细表报表导出'!$K:$K,7)=J$1)*('2-1 采购订单物料明细表报表导出'!$D:$D=$A861),'2-1 采购订单物料明细表报表导出'!$H:$H,0))</f>
        <v>0</v>
      </c>
      <c r="K861" s="23" cm="1">
        <f t="array" ref="K861">SUM(IF((LEFT('2-1 采购订单物料明细表报表导出'!$K:$K,7)=K$1)*('2-1 采购订单物料明细表报表导出'!$D:$D=$A861),'2-1 采购订单物料明细表报表导出'!$H:$H,0))</f>
        <v>0</v>
      </c>
      <c r="L861" s="23" cm="1">
        <f t="array" ref="L861">SUM(IF((LEFT('2-1 采购订单物料明细表报表导出'!$K:$K,7)=L$1)*('2-1 采购订单物料明细表报表导出'!$D:$D=$A861),'2-1 采购订单物料明细表报表导出'!$H:$H,0))</f>
        <v>0</v>
      </c>
      <c r="M861" s="23" cm="1">
        <f t="array" ref="M861">SUM(IF((LEFT('2-1 采购订单物料明细表报表导出'!$K:$K,7)=M$1)*('2-1 采购订单物料明细表报表导出'!$D:$D=$A861),'2-1 采购订单物料明细表报表导出'!$H:$H,0))</f>
        <v>0</v>
      </c>
      <c r="N861" s="23" cm="1">
        <f t="array" ref="N861">SUM(IF((LEFT('2-1 采购订单物料明细表报表导出'!$K:$K,7)=N$1)*('2-1 采购订单物料明细表报表导出'!$D:$D=$A861),'2-1 采购订单物料明细表报表导出'!$H:$H,0))</f>
        <v>0</v>
      </c>
      <c r="O861" s="23" cm="1">
        <f t="array" ref="O861">SUM(IF((LEFT('2-1 采购订单物料明细表报表导出'!$K:$K,7)=O$1)*('2-1 采购订单物料明细表报表导出'!$D:$D=$A861),'2-1 采购订单物料明细表报表导出'!$H:$H,0))</f>
        <v>0</v>
      </c>
    </row>
    <row r="862" ht="29" spans="1:15">
      <c r="A862" s="32" t="s">
        <v>4170</v>
      </c>
      <c r="B862" s="30" t="s">
        <v>1663</v>
      </c>
      <c r="C862" s="31" t="s">
        <v>1664</v>
      </c>
      <c r="D862" s="23" cm="1">
        <f t="array" ref="D862">SUM(IF((LEFT('2-1 采购订单物料明细表报表导出'!$K:$K,7)=D$1)*('2-1 采购订单物料明细表报表导出'!$D:$D=$A862),'2-1 采购订单物料明细表报表导出'!$H:$H,0))</f>
        <v>0</v>
      </c>
      <c r="E862" s="23" cm="1">
        <f t="array" ref="E862">SUM(IF((LEFT('2-1 采购订单物料明细表报表导出'!$K:$K,7)=E$1)*('2-1 采购订单物料明细表报表导出'!$D:$D=$A862),'2-1 采购订单物料明细表报表导出'!$H:$H,0))</f>
        <v>0</v>
      </c>
      <c r="F862" s="23" cm="1">
        <f t="array" ref="F862">SUM(IF((LEFT('2-1 采购订单物料明细表报表导出'!$K:$K,7)=F$1)*('2-1 采购订单物料明细表报表导出'!$D:$D=$A862),'2-1 采购订单物料明细表报表导出'!$H:$H,0))</f>
        <v>0</v>
      </c>
      <c r="G862" s="23" cm="1">
        <f t="array" ref="G862">SUM(IF((LEFT('2-1 采购订单物料明细表报表导出'!$K:$K,7)=G$1)*('2-1 采购订单物料明细表报表导出'!$D:$D=$A862),'2-1 采购订单物料明细表报表导出'!$H:$H,0))</f>
        <v>0</v>
      </c>
      <c r="H862" s="23" cm="1">
        <f t="array" ref="H862">SUM(IF((LEFT('2-1 采购订单物料明细表报表导出'!$K:$K,7)=H$1)*('2-1 采购订单物料明细表报表导出'!$D:$D=$A862),'2-1 采购订单物料明细表报表导出'!$H:$H,0))</f>
        <v>0</v>
      </c>
      <c r="I862" s="23" cm="1">
        <f t="array" ref="I862">SUM(IF((LEFT('2-1 采购订单物料明细表报表导出'!$K:$K,7)=I$1)*('2-1 采购订单物料明细表报表导出'!$D:$D=$A862),'2-1 采购订单物料明细表报表导出'!$H:$H,0))</f>
        <v>0</v>
      </c>
      <c r="J862" s="23" cm="1">
        <f t="array" ref="J862">SUM(IF((LEFT('2-1 采购订单物料明细表报表导出'!$K:$K,7)=J$1)*('2-1 采购订单物料明细表报表导出'!$D:$D=$A862),'2-1 采购订单物料明细表报表导出'!$H:$H,0))</f>
        <v>0</v>
      </c>
      <c r="K862" s="23" cm="1">
        <f t="array" ref="K862">SUM(IF((LEFT('2-1 采购订单物料明细表报表导出'!$K:$K,7)=K$1)*('2-1 采购订单物料明细表报表导出'!$D:$D=$A862),'2-1 采购订单物料明细表报表导出'!$H:$H,0))</f>
        <v>0</v>
      </c>
      <c r="L862" s="23" cm="1">
        <f t="array" ref="L862">SUM(IF((LEFT('2-1 采购订单物料明细表报表导出'!$K:$K,7)=L$1)*('2-1 采购订单物料明细表报表导出'!$D:$D=$A862),'2-1 采购订单物料明细表报表导出'!$H:$H,0))</f>
        <v>0</v>
      </c>
      <c r="M862" s="23" cm="1">
        <f t="array" ref="M862">SUM(IF((LEFT('2-1 采购订单物料明细表报表导出'!$K:$K,7)=M$1)*('2-1 采购订单物料明细表报表导出'!$D:$D=$A862),'2-1 采购订单物料明细表报表导出'!$H:$H,0))</f>
        <v>0</v>
      </c>
      <c r="N862" s="23" cm="1">
        <f t="array" ref="N862">SUM(IF((LEFT('2-1 采购订单物料明细表报表导出'!$K:$K,7)=N$1)*('2-1 采购订单物料明细表报表导出'!$D:$D=$A862),'2-1 采购订单物料明细表报表导出'!$H:$H,0))</f>
        <v>0</v>
      </c>
      <c r="O862" s="23" cm="1">
        <f t="array" ref="O862">SUM(IF((LEFT('2-1 采购订单物料明细表报表导出'!$K:$K,7)=O$1)*('2-1 采购订单物料明细表报表导出'!$D:$D=$A862),'2-1 采购订单物料明细表报表导出'!$H:$H,0))</f>
        <v>0</v>
      </c>
    </row>
    <row r="863" ht="29" spans="1:15">
      <c r="A863" s="32" t="s">
        <v>4171</v>
      </c>
      <c r="B863" s="30" t="s">
        <v>1696</v>
      </c>
      <c r="C863" s="31" t="s">
        <v>1697</v>
      </c>
      <c r="D863" s="23" cm="1">
        <f t="array" ref="D863">SUM(IF((LEFT('2-1 采购订单物料明细表报表导出'!$K:$K,7)=D$1)*('2-1 采购订单物料明细表报表导出'!$D:$D=$A863),'2-1 采购订单物料明细表报表导出'!$H:$H,0))</f>
        <v>0</v>
      </c>
      <c r="E863" s="23" cm="1">
        <f t="array" ref="E863">SUM(IF((LEFT('2-1 采购订单物料明细表报表导出'!$K:$K,7)=E$1)*('2-1 采购订单物料明细表报表导出'!$D:$D=$A863),'2-1 采购订单物料明细表报表导出'!$H:$H,0))</f>
        <v>0</v>
      </c>
      <c r="F863" s="23" cm="1">
        <f t="array" ref="F863">SUM(IF((LEFT('2-1 采购订单物料明细表报表导出'!$K:$K,7)=F$1)*('2-1 采购订单物料明细表报表导出'!$D:$D=$A863),'2-1 采购订单物料明细表报表导出'!$H:$H,0))</f>
        <v>0</v>
      </c>
      <c r="G863" s="23" cm="1">
        <f t="array" ref="G863">SUM(IF((LEFT('2-1 采购订单物料明细表报表导出'!$K:$K,7)=G$1)*('2-1 采购订单物料明细表报表导出'!$D:$D=$A863),'2-1 采购订单物料明细表报表导出'!$H:$H,0))</f>
        <v>0</v>
      </c>
      <c r="H863" s="23" cm="1">
        <f t="array" ref="H863">SUM(IF((LEFT('2-1 采购订单物料明细表报表导出'!$K:$K,7)=H$1)*('2-1 采购订单物料明细表报表导出'!$D:$D=$A863),'2-1 采购订单物料明细表报表导出'!$H:$H,0))</f>
        <v>0</v>
      </c>
      <c r="I863" s="23" cm="1">
        <f t="array" ref="I863">SUM(IF((LEFT('2-1 采购订单物料明细表报表导出'!$K:$K,7)=I$1)*('2-1 采购订单物料明细表报表导出'!$D:$D=$A863),'2-1 采购订单物料明细表报表导出'!$H:$H,0))</f>
        <v>0</v>
      </c>
      <c r="J863" s="23" cm="1">
        <f t="array" ref="J863">SUM(IF((LEFT('2-1 采购订单物料明细表报表导出'!$K:$K,7)=J$1)*('2-1 采购订单物料明细表报表导出'!$D:$D=$A863),'2-1 采购订单物料明细表报表导出'!$H:$H,0))</f>
        <v>0</v>
      </c>
      <c r="K863" s="23" cm="1">
        <f t="array" ref="K863">SUM(IF((LEFT('2-1 采购订单物料明细表报表导出'!$K:$K,7)=K$1)*('2-1 采购订单物料明细表报表导出'!$D:$D=$A863),'2-1 采购订单物料明细表报表导出'!$H:$H,0))</f>
        <v>0</v>
      </c>
      <c r="L863" s="23" cm="1">
        <f t="array" ref="L863">SUM(IF((LEFT('2-1 采购订单物料明细表报表导出'!$K:$K,7)=L$1)*('2-1 采购订单物料明细表报表导出'!$D:$D=$A863),'2-1 采购订单物料明细表报表导出'!$H:$H,0))</f>
        <v>0</v>
      </c>
      <c r="M863" s="23" cm="1">
        <f t="array" ref="M863">SUM(IF((LEFT('2-1 采购订单物料明细表报表导出'!$K:$K,7)=M$1)*('2-1 采购订单物料明细表报表导出'!$D:$D=$A863),'2-1 采购订单物料明细表报表导出'!$H:$H,0))</f>
        <v>0</v>
      </c>
      <c r="N863" s="23" cm="1">
        <f t="array" ref="N863">SUM(IF((LEFT('2-1 采购订单物料明细表报表导出'!$K:$K,7)=N$1)*('2-1 采购订单物料明细表报表导出'!$D:$D=$A863),'2-1 采购订单物料明细表报表导出'!$H:$H,0))</f>
        <v>0</v>
      </c>
      <c r="O863" s="23" cm="1">
        <f t="array" ref="O863">SUM(IF((LEFT('2-1 采购订单物料明细表报表导出'!$K:$K,7)=O$1)*('2-1 采购订单物料明细表报表导出'!$D:$D=$A863),'2-1 采购订单物料明细表报表导出'!$H:$H,0))</f>
        <v>0</v>
      </c>
    </row>
    <row r="864" ht="29" spans="1:15">
      <c r="A864" s="32" t="s">
        <v>4172</v>
      </c>
      <c r="B864" s="30" t="s">
        <v>1696</v>
      </c>
      <c r="C864" s="31" t="s">
        <v>1697</v>
      </c>
      <c r="D864" s="23" cm="1">
        <f t="array" ref="D864">SUM(IF((LEFT('2-1 采购订单物料明细表报表导出'!$K:$K,7)=D$1)*('2-1 采购订单物料明细表报表导出'!$D:$D=$A864),'2-1 采购订单物料明细表报表导出'!$H:$H,0))</f>
        <v>0</v>
      </c>
      <c r="E864" s="23" cm="1">
        <f t="array" ref="E864">SUM(IF((LEFT('2-1 采购订单物料明细表报表导出'!$K:$K,7)=E$1)*('2-1 采购订单物料明细表报表导出'!$D:$D=$A864),'2-1 采购订单物料明细表报表导出'!$H:$H,0))</f>
        <v>0</v>
      </c>
      <c r="F864" s="23" cm="1">
        <f t="array" ref="F864">SUM(IF((LEFT('2-1 采购订单物料明细表报表导出'!$K:$K,7)=F$1)*('2-1 采购订单物料明细表报表导出'!$D:$D=$A864),'2-1 采购订单物料明细表报表导出'!$H:$H,0))</f>
        <v>0</v>
      </c>
      <c r="G864" s="23" cm="1">
        <f t="array" ref="G864">SUM(IF((LEFT('2-1 采购订单物料明细表报表导出'!$K:$K,7)=G$1)*('2-1 采购订单物料明细表报表导出'!$D:$D=$A864),'2-1 采购订单物料明细表报表导出'!$H:$H,0))</f>
        <v>0</v>
      </c>
      <c r="H864" s="23" cm="1">
        <f t="array" ref="H864">SUM(IF((LEFT('2-1 采购订单物料明细表报表导出'!$K:$K,7)=H$1)*('2-1 采购订单物料明细表报表导出'!$D:$D=$A864),'2-1 采购订单物料明细表报表导出'!$H:$H,0))</f>
        <v>0</v>
      </c>
      <c r="I864" s="23" cm="1">
        <f t="array" ref="I864">SUM(IF((LEFT('2-1 采购订单物料明细表报表导出'!$K:$K,7)=I$1)*('2-1 采购订单物料明细表报表导出'!$D:$D=$A864),'2-1 采购订单物料明细表报表导出'!$H:$H,0))</f>
        <v>0</v>
      </c>
      <c r="J864" s="23" cm="1">
        <f t="array" ref="J864">SUM(IF((LEFT('2-1 采购订单物料明细表报表导出'!$K:$K,7)=J$1)*('2-1 采购订单物料明细表报表导出'!$D:$D=$A864),'2-1 采购订单物料明细表报表导出'!$H:$H,0))</f>
        <v>0</v>
      </c>
      <c r="K864" s="23" cm="1">
        <f t="array" ref="K864">SUM(IF((LEFT('2-1 采购订单物料明细表报表导出'!$K:$K,7)=K$1)*('2-1 采购订单物料明细表报表导出'!$D:$D=$A864),'2-1 采购订单物料明细表报表导出'!$H:$H,0))</f>
        <v>0</v>
      </c>
      <c r="L864" s="23" cm="1">
        <f t="array" ref="L864">SUM(IF((LEFT('2-1 采购订单物料明细表报表导出'!$K:$K,7)=L$1)*('2-1 采购订单物料明细表报表导出'!$D:$D=$A864),'2-1 采购订单物料明细表报表导出'!$H:$H,0))</f>
        <v>0</v>
      </c>
      <c r="M864" s="23" cm="1">
        <f t="array" ref="M864">SUM(IF((LEFT('2-1 采购订单物料明细表报表导出'!$K:$K,7)=M$1)*('2-1 采购订单物料明细表报表导出'!$D:$D=$A864),'2-1 采购订单物料明细表报表导出'!$H:$H,0))</f>
        <v>0</v>
      </c>
      <c r="N864" s="23" cm="1">
        <f t="array" ref="N864">SUM(IF((LEFT('2-1 采购订单物料明细表报表导出'!$K:$K,7)=N$1)*('2-1 采购订单物料明细表报表导出'!$D:$D=$A864),'2-1 采购订单物料明细表报表导出'!$H:$H,0))</f>
        <v>0</v>
      </c>
      <c r="O864" s="23" cm="1">
        <f t="array" ref="O864">SUM(IF((LEFT('2-1 采购订单物料明细表报表导出'!$K:$K,7)=O$1)*('2-1 采购订单物料明细表报表导出'!$D:$D=$A864),'2-1 采购订单物料明细表报表导出'!$H:$H,0))</f>
        <v>0</v>
      </c>
    </row>
    <row r="865" ht="29" spans="1:15">
      <c r="A865" s="32" t="s">
        <v>4173</v>
      </c>
      <c r="B865" s="30" t="s">
        <v>1696</v>
      </c>
      <c r="C865" s="31" t="s">
        <v>1697</v>
      </c>
      <c r="D865" s="23" cm="1">
        <f t="array" ref="D865">SUM(IF((LEFT('2-1 采购订单物料明细表报表导出'!$K:$K,7)=D$1)*('2-1 采购订单物料明细表报表导出'!$D:$D=$A865),'2-1 采购订单物料明细表报表导出'!$H:$H,0))</f>
        <v>0</v>
      </c>
      <c r="E865" s="23" cm="1">
        <f t="array" ref="E865">SUM(IF((LEFT('2-1 采购订单物料明细表报表导出'!$K:$K,7)=E$1)*('2-1 采购订单物料明细表报表导出'!$D:$D=$A865),'2-1 采购订单物料明细表报表导出'!$H:$H,0))</f>
        <v>0</v>
      </c>
      <c r="F865" s="23" cm="1">
        <f t="array" ref="F865">SUM(IF((LEFT('2-1 采购订单物料明细表报表导出'!$K:$K,7)=F$1)*('2-1 采购订单物料明细表报表导出'!$D:$D=$A865),'2-1 采购订单物料明细表报表导出'!$H:$H,0))</f>
        <v>0</v>
      </c>
      <c r="G865" s="23" cm="1">
        <f t="array" ref="G865">SUM(IF((LEFT('2-1 采购订单物料明细表报表导出'!$K:$K,7)=G$1)*('2-1 采购订单物料明细表报表导出'!$D:$D=$A865),'2-1 采购订单物料明细表报表导出'!$H:$H,0))</f>
        <v>0</v>
      </c>
      <c r="H865" s="23" cm="1">
        <f t="array" ref="H865">SUM(IF((LEFT('2-1 采购订单物料明细表报表导出'!$K:$K,7)=H$1)*('2-1 采购订单物料明细表报表导出'!$D:$D=$A865),'2-1 采购订单物料明细表报表导出'!$H:$H,0))</f>
        <v>0</v>
      </c>
      <c r="I865" s="23" cm="1">
        <f t="array" ref="I865">SUM(IF((LEFT('2-1 采购订单物料明细表报表导出'!$K:$K,7)=I$1)*('2-1 采购订单物料明细表报表导出'!$D:$D=$A865),'2-1 采购订单物料明细表报表导出'!$H:$H,0))</f>
        <v>0</v>
      </c>
      <c r="J865" s="23" cm="1">
        <f t="array" ref="J865">SUM(IF((LEFT('2-1 采购订单物料明细表报表导出'!$K:$K,7)=J$1)*('2-1 采购订单物料明细表报表导出'!$D:$D=$A865),'2-1 采购订单物料明细表报表导出'!$H:$H,0))</f>
        <v>0</v>
      </c>
      <c r="K865" s="23" cm="1">
        <f t="array" ref="K865">SUM(IF((LEFT('2-1 采购订单物料明细表报表导出'!$K:$K,7)=K$1)*('2-1 采购订单物料明细表报表导出'!$D:$D=$A865),'2-1 采购订单物料明细表报表导出'!$H:$H,0))</f>
        <v>0</v>
      </c>
      <c r="L865" s="23" cm="1">
        <f t="array" ref="L865">SUM(IF((LEFT('2-1 采购订单物料明细表报表导出'!$K:$K,7)=L$1)*('2-1 采购订单物料明细表报表导出'!$D:$D=$A865),'2-1 采购订单物料明细表报表导出'!$H:$H,0))</f>
        <v>0</v>
      </c>
      <c r="M865" s="23" cm="1">
        <f t="array" ref="M865">SUM(IF((LEFT('2-1 采购订单物料明细表报表导出'!$K:$K,7)=M$1)*('2-1 采购订单物料明细表报表导出'!$D:$D=$A865),'2-1 采购订单物料明细表报表导出'!$H:$H,0))</f>
        <v>0</v>
      </c>
      <c r="N865" s="23" cm="1">
        <f t="array" ref="N865">SUM(IF((LEFT('2-1 采购订单物料明细表报表导出'!$K:$K,7)=N$1)*('2-1 采购订单物料明细表报表导出'!$D:$D=$A865),'2-1 采购订单物料明细表报表导出'!$H:$H,0))</f>
        <v>0</v>
      </c>
      <c r="O865" s="23" cm="1">
        <f t="array" ref="O865">SUM(IF((LEFT('2-1 采购订单物料明细表报表导出'!$K:$K,7)=O$1)*('2-1 采购订单物料明细表报表导出'!$D:$D=$A865),'2-1 采购订单物料明细表报表导出'!$H:$H,0))</f>
        <v>0</v>
      </c>
    </row>
    <row r="866" ht="29" spans="1:15">
      <c r="A866" s="32" t="s">
        <v>4174</v>
      </c>
      <c r="B866" s="30" t="s">
        <v>1696</v>
      </c>
      <c r="C866" s="31" t="s">
        <v>1697</v>
      </c>
      <c r="D866" s="23" cm="1">
        <f t="array" ref="D866">SUM(IF((LEFT('2-1 采购订单物料明细表报表导出'!$K:$K,7)=D$1)*('2-1 采购订单物料明细表报表导出'!$D:$D=$A866),'2-1 采购订单物料明细表报表导出'!$H:$H,0))</f>
        <v>0</v>
      </c>
      <c r="E866" s="23" cm="1">
        <f t="array" ref="E866">SUM(IF((LEFT('2-1 采购订单物料明细表报表导出'!$K:$K,7)=E$1)*('2-1 采购订单物料明细表报表导出'!$D:$D=$A866),'2-1 采购订单物料明细表报表导出'!$H:$H,0))</f>
        <v>0</v>
      </c>
      <c r="F866" s="23" cm="1">
        <f t="array" ref="F866">SUM(IF((LEFT('2-1 采购订单物料明细表报表导出'!$K:$K,7)=F$1)*('2-1 采购订单物料明细表报表导出'!$D:$D=$A866),'2-1 采购订单物料明细表报表导出'!$H:$H,0))</f>
        <v>0</v>
      </c>
      <c r="G866" s="23" cm="1">
        <f t="array" ref="G866">SUM(IF((LEFT('2-1 采购订单物料明细表报表导出'!$K:$K,7)=G$1)*('2-1 采购订单物料明细表报表导出'!$D:$D=$A866),'2-1 采购订单物料明细表报表导出'!$H:$H,0))</f>
        <v>0</v>
      </c>
      <c r="H866" s="23" cm="1">
        <f t="array" ref="H866">SUM(IF((LEFT('2-1 采购订单物料明细表报表导出'!$K:$K,7)=H$1)*('2-1 采购订单物料明细表报表导出'!$D:$D=$A866),'2-1 采购订单物料明细表报表导出'!$H:$H,0))</f>
        <v>0</v>
      </c>
      <c r="I866" s="23" cm="1">
        <f t="array" ref="I866">SUM(IF((LEFT('2-1 采购订单物料明细表报表导出'!$K:$K,7)=I$1)*('2-1 采购订单物料明细表报表导出'!$D:$D=$A866),'2-1 采购订单物料明细表报表导出'!$H:$H,0))</f>
        <v>0</v>
      </c>
      <c r="J866" s="23" cm="1">
        <f t="array" ref="J866">SUM(IF((LEFT('2-1 采购订单物料明细表报表导出'!$K:$K,7)=J$1)*('2-1 采购订单物料明细表报表导出'!$D:$D=$A866),'2-1 采购订单物料明细表报表导出'!$H:$H,0))</f>
        <v>0</v>
      </c>
      <c r="K866" s="23" cm="1">
        <f t="array" ref="K866">SUM(IF((LEFT('2-1 采购订单物料明细表报表导出'!$K:$K,7)=K$1)*('2-1 采购订单物料明细表报表导出'!$D:$D=$A866),'2-1 采购订单物料明细表报表导出'!$H:$H,0))</f>
        <v>0</v>
      </c>
      <c r="L866" s="23" cm="1">
        <f t="array" ref="L866">SUM(IF((LEFT('2-1 采购订单物料明细表报表导出'!$K:$K,7)=L$1)*('2-1 采购订单物料明细表报表导出'!$D:$D=$A866),'2-1 采购订单物料明细表报表导出'!$H:$H,0))</f>
        <v>0</v>
      </c>
      <c r="M866" s="23" cm="1">
        <f t="array" ref="M866">SUM(IF((LEFT('2-1 采购订单物料明细表报表导出'!$K:$K,7)=M$1)*('2-1 采购订单物料明细表报表导出'!$D:$D=$A866),'2-1 采购订单物料明细表报表导出'!$H:$H,0))</f>
        <v>0</v>
      </c>
      <c r="N866" s="23" cm="1">
        <f t="array" ref="N866">SUM(IF((LEFT('2-1 采购订单物料明细表报表导出'!$K:$K,7)=N$1)*('2-1 采购订单物料明细表报表导出'!$D:$D=$A866),'2-1 采购订单物料明细表报表导出'!$H:$H,0))</f>
        <v>0</v>
      </c>
      <c r="O866" s="23" cm="1">
        <f t="array" ref="O866">SUM(IF((LEFT('2-1 采购订单物料明细表报表导出'!$K:$K,7)=O$1)*('2-1 采购订单物料明细表报表导出'!$D:$D=$A866),'2-1 采购订单物料明细表报表导出'!$H:$H,0))</f>
        <v>0</v>
      </c>
    </row>
    <row r="867" ht="29" spans="1:15">
      <c r="A867" s="32" t="s">
        <v>4175</v>
      </c>
      <c r="B867" s="30" t="s">
        <v>1696</v>
      </c>
      <c r="C867" s="31" t="s">
        <v>1697</v>
      </c>
      <c r="D867" s="23" cm="1">
        <f t="array" ref="D867">SUM(IF((LEFT('2-1 采购订单物料明细表报表导出'!$K:$K,7)=D$1)*('2-1 采购订单物料明细表报表导出'!$D:$D=$A867),'2-1 采购订单物料明细表报表导出'!$H:$H,0))</f>
        <v>0</v>
      </c>
      <c r="E867" s="23" cm="1">
        <f t="array" ref="E867">SUM(IF((LEFT('2-1 采购订单物料明细表报表导出'!$K:$K,7)=E$1)*('2-1 采购订单物料明细表报表导出'!$D:$D=$A867),'2-1 采购订单物料明细表报表导出'!$H:$H,0))</f>
        <v>0</v>
      </c>
      <c r="F867" s="23" cm="1">
        <f t="array" ref="F867">SUM(IF((LEFT('2-1 采购订单物料明细表报表导出'!$K:$K,7)=F$1)*('2-1 采购订单物料明细表报表导出'!$D:$D=$A867),'2-1 采购订单物料明细表报表导出'!$H:$H,0))</f>
        <v>0</v>
      </c>
      <c r="G867" s="23" cm="1">
        <f t="array" ref="G867">SUM(IF((LEFT('2-1 采购订单物料明细表报表导出'!$K:$K,7)=G$1)*('2-1 采购订单物料明细表报表导出'!$D:$D=$A867),'2-1 采购订单物料明细表报表导出'!$H:$H,0))</f>
        <v>0</v>
      </c>
      <c r="H867" s="23" cm="1">
        <f t="array" ref="H867">SUM(IF((LEFT('2-1 采购订单物料明细表报表导出'!$K:$K,7)=H$1)*('2-1 采购订单物料明细表报表导出'!$D:$D=$A867),'2-1 采购订单物料明细表报表导出'!$H:$H,0))</f>
        <v>0</v>
      </c>
      <c r="I867" s="23" cm="1">
        <f t="array" ref="I867">SUM(IF((LEFT('2-1 采购订单物料明细表报表导出'!$K:$K,7)=I$1)*('2-1 采购订单物料明细表报表导出'!$D:$D=$A867),'2-1 采购订单物料明细表报表导出'!$H:$H,0))</f>
        <v>0</v>
      </c>
      <c r="J867" s="23" cm="1">
        <f t="array" ref="J867">SUM(IF((LEFT('2-1 采购订单物料明细表报表导出'!$K:$K,7)=J$1)*('2-1 采购订单物料明细表报表导出'!$D:$D=$A867),'2-1 采购订单物料明细表报表导出'!$H:$H,0))</f>
        <v>0</v>
      </c>
      <c r="K867" s="23" cm="1">
        <f t="array" ref="K867">SUM(IF((LEFT('2-1 采购订单物料明细表报表导出'!$K:$K,7)=K$1)*('2-1 采购订单物料明细表报表导出'!$D:$D=$A867),'2-1 采购订单物料明细表报表导出'!$H:$H,0))</f>
        <v>0</v>
      </c>
      <c r="L867" s="23" cm="1">
        <f t="array" ref="L867">SUM(IF((LEFT('2-1 采购订单物料明细表报表导出'!$K:$K,7)=L$1)*('2-1 采购订单物料明细表报表导出'!$D:$D=$A867),'2-1 采购订单物料明细表报表导出'!$H:$H,0))</f>
        <v>0</v>
      </c>
      <c r="M867" s="23" cm="1">
        <f t="array" ref="M867">SUM(IF((LEFT('2-1 采购订单物料明细表报表导出'!$K:$K,7)=M$1)*('2-1 采购订单物料明细表报表导出'!$D:$D=$A867),'2-1 采购订单物料明细表报表导出'!$H:$H,0))</f>
        <v>0</v>
      </c>
      <c r="N867" s="23" cm="1">
        <f t="array" ref="N867">SUM(IF((LEFT('2-1 采购订单物料明细表报表导出'!$K:$K,7)=N$1)*('2-1 采购订单物料明细表报表导出'!$D:$D=$A867),'2-1 采购订单物料明细表报表导出'!$H:$H,0))</f>
        <v>0</v>
      </c>
      <c r="O867" s="23" cm="1">
        <f t="array" ref="O867">SUM(IF((LEFT('2-1 采购订单物料明细表报表导出'!$K:$K,7)=O$1)*('2-1 采购订单物料明细表报表导出'!$D:$D=$A867),'2-1 采购订单物料明细表报表导出'!$H:$H,0))</f>
        <v>0</v>
      </c>
    </row>
    <row r="868" ht="29" spans="1:15">
      <c r="A868" s="32" t="s">
        <v>4176</v>
      </c>
      <c r="B868" s="30" t="s">
        <v>1696</v>
      </c>
      <c r="C868" s="31" t="s">
        <v>1697</v>
      </c>
      <c r="D868" s="23" cm="1">
        <f t="array" ref="D868">SUM(IF((LEFT('2-1 采购订单物料明细表报表导出'!$K:$K,7)=D$1)*('2-1 采购订单物料明细表报表导出'!$D:$D=$A868),'2-1 采购订单物料明细表报表导出'!$H:$H,0))</f>
        <v>0</v>
      </c>
      <c r="E868" s="23" cm="1">
        <f t="array" ref="E868">SUM(IF((LEFT('2-1 采购订单物料明细表报表导出'!$K:$K,7)=E$1)*('2-1 采购订单物料明细表报表导出'!$D:$D=$A868),'2-1 采购订单物料明细表报表导出'!$H:$H,0))</f>
        <v>0</v>
      </c>
      <c r="F868" s="23" cm="1">
        <f t="array" ref="F868">SUM(IF((LEFT('2-1 采购订单物料明细表报表导出'!$K:$K,7)=F$1)*('2-1 采购订单物料明细表报表导出'!$D:$D=$A868),'2-1 采购订单物料明细表报表导出'!$H:$H,0))</f>
        <v>0</v>
      </c>
      <c r="G868" s="23" cm="1">
        <f t="array" ref="G868">SUM(IF((LEFT('2-1 采购订单物料明细表报表导出'!$K:$K,7)=G$1)*('2-1 采购订单物料明细表报表导出'!$D:$D=$A868),'2-1 采购订单物料明细表报表导出'!$H:$H,0))</f>
        <v>0</v>
      </c>
      <c r="H868" s="23" cm="1">
        <f t="array" ref="H868">SUM(IF((LEFT('2-1 采购订单物料明细表报表导出'!$K:$K,7)=H$1)*('2-1 采购订单物料明细表报表导出'!$D:$D=$A868),'2-1 采购订单物料明细表报表导出'!$H:$H,0))</f>
        <v>0</v>
      </c>
      <c r="I868" s="23" cm="1">
        <f t="array" ref="I868">SUM(IF((LEFT('2-1 采购订单物料明细表报表导出'!$K:$K,7)=I$1)*('2-1 采购订单物料明细表报表导出'!$D:$D=$A868),'2-1 采购订单物料明细表报表导出'!$H:$H,0))</f>
        <v>0</v>
      </c>
      <c r="J868" s="23" cm="1">
        <f t="array" ref="J868">SUM(IF((LEFT('2-1 采购订单物料明细表报表导出'!$K:$K,7)=J$1)*('2-1 采购订单物料明细表报表导出'!$D:$D=$A868),'2-1 采购订单物料明细表报表导出'!$H:$H,0))</f>
        <v>0</v>
      </c>
      <c r="K868" s="23" cm="1">
        <f t="array" ref="K868">SUM(IF((LEFT('2-1 采购订单物料明细表报表导出'!$K:$K,7)=K$1)*('2-1 采购订单物料明细表报表导出'!$D:$D=$A868),'2-1 采购订单物料明细表报表导出'!$H:$H,0))</f>
        <v>0</v>
      </c>
      <c r="L868" s="23" cm="1">
        <f t="array" ref="L868">SUM(IF((LEFT('2-1 采购订单物料明细表报表导出'!$K:$K,7)=L$1)*('2-1 采购订单物料明细表报表导出'!$D:$D=$A868),'2-1 采购订单物料明细表报表导出'!$H:$H,0))</f>
        <v>0</v>
      </c>
      <c r="M868" s="23" cm="1">
        <f t="array" ref="M868">SUM(IF((LEFT('2-1 采购订单物料明细表报表导出'!$K:$K,7)=M$1)*('2-1 采购订单物料明细表报表导出'!$D:$D=$A868),'2-1 采购订单物料明细表报表导出'!$H:$H,0))</f>
        <v>0</v>
      </c>
      <c r="N868" s="23" cm="1">
        <f t="array" ref="N868">SUM(IF((LEFT('2-1 采购订单物料明细表报表导出'!$K:$K,7)=N$1)*('2-1 采购订单物料明细表报表导出'!$D:$D=$A868),'2-1 采购订单物料明细表报表导出'!$H:$H,0))</f>
        <v>0</v>
      </c>
      <c r="O868" s="23" cm="1">
        <f t="array" ref="O868">SUM(IF((LEFT('2-1 采购订单物料明细表报表导出'!$K:$K,7)=O$1)*('2-1 采购订单物料明细表报表导出'!$D:$D=$A868),'2-1 采购订单物料明细表报表导出'!$H:$H,0))</f>
        <v>0</v>
      </c>
    </row>
    <row r="869" ht="29" spans="1:15">
      <c r="A869" s="32" t="s">
        <v>4177</v>
      </c>
      <c r="B869" s="30" t="s">
        <v>1696</v>
      </c>
      <c r="C869" s="31" t="s">
        <v>1697</v>
      </c>
      <c r="D869" s="23" cm="1">
        <f t="array" ref="D869">SUM(IF((LEFT('2-1 采购订单物料明细表报表导出'!$K:$K,7)=D$1)*('2-1 采购订单物料明细表报表导出'!$D:$D=$A869),'2-1 采购订单物料明细表报表导出'!$H:$H,0))</f>
        <v>0</v>
      </c>
      <c r="E869" s="23" cm="1">
        <f t="array" ref="E869">SUM(IF((LEFT('2-1 采购订单物料明细表报表导出'!$K:$K,7)=E$1)*('2-1 采购订单物料明细表报表导出'!$D:$D=$A869),'2-1 采购订单物料明细表报表导出'!$H:$H,0))</f>
        <v>0</v>
      </c>
      <c r="F869" s="23" cm="1">
        <f t="array" ref="F869">SUM(IF((LEFT('2-1 采购订单物料明细表报表导出'!$K:$K,7)=F$1)*('2-1 采购订单物料明细表报表导出'!$D:$D=$A869),'2-1 采购订单物料明细表报表导出'!$H:$H,0))</f>
        <v>0</v>
      </c>
      <c r="G869" s="23" cm="1">
        <f t="array" ref="G869">SUM(IF((LEFT('2-1 采购订单物料明细表报表导出'!$K:$K,7)=G$1)*('2-1 采购订单物料明细表报表导出'!$D:$D=$A869),'2-1 采购订单物料明细表报表导出'!$H:$H,0))</f>
        <v>0</v>
      </c>
      <c r="H869" s="23" cm="1">
        <f t="array" ref="H869">SUM(IF((LEFT('2-1 采购订单物料明细表报表导出'!$K:$K,7)=H$1)*('2-1 采购订单物料明细表报表导出'!$D:$D=$A869),'2-1 采购订单物料明细表报表导出'!$H:$H,0))</f>
        <v>0</v>
      </c>
      <c r="I869" s="23" cm="1">
        <f t="array" ref="I869">SUM(IF((LEFT('2-1 采购订单物料明细表报表导出'!$K:$K,7)=I$1)*('2-1 采购订单物料明细表报表导出'!$D:$D=$A869),'2-1 采购订单物料明细表报表导出'!$H:$H,0))</f>
        <v>0</v>
      </c>
      <c r="J869" s="23" cm="1">
        <f t="array" ref="J869">SUM(IF((LEFT('2-1 采购订单物料明细表报表导出'!$K:$K,7)=J$1)*('2-1 采购订单物料明细表报表导出'!$D:$D=$A869),'2-1 采购订单物料明细表报表导出'!$H:$H,0))</f>
        <v>0</v>
      </c>
      <c r="K869" s="23" cm="1">
        <f t="array" ref="K869">SUM(IF((LEFT('2-1 采购订单物料明细表报表导出'!$K:$K,7)=K$1)*('2-1 采购订单物料明细表报表导出'!$D:$D=$A869),'2-1 采购订单物料明细表报表导出'!$H:$H,0))</f>
        <v>0</v>
      </c>
      <c r="L869" s="23" cm="1">
        <f t="array" ref="L869">SUM(IF((LEFT('2-1 采购订单物料明细表报表导出'!$K:$K,7)=L$1)*('2-1 采购订单物料明细表报表导出'!$D:$D=$A869),'2-1 采购订单物料明细表报表导出'!$H:$H,0))</f>
        <v>0</v>
      </c>
      <c r="M869" s="23" cm="1">
        <f t="array" ref="M869">SUM(IF((LEFT('2-1 采购订单物料明细表报表导出'!$K:$K,7)=M$1)*('2-1 采购订单物料明细表报表导出'!$D:$D=$A869),'2-1 采购订单物料明细表报表导出'!$H:$H,0))</f>
        <v>0</v>
      </c>
      <c r="N869" s="23" cm="1">
        <f t="array" ref="N869">SUM(IF((LEFT('2-1 采购订单物料明细表报表导出'!$K:$K,7)=N$1)*('2-1 采购订单物料明细表报表导出'!$D:$D=$A869),'2-1 采购订单物料明细表报表导出'!$H:$H,0))</f>
        <v>0</v>
      </c>
      <c r="O869" s="23" cm="1">
        <f t="array" ref="O869">SUM(IF((LEFT('2-1 采购订单物料明细表报表导出'!$K:$K,7)=O$1)*('2-1 采购订单物料明细表报表导出'!$D:$D=$A869),'2-1 采购订单物料明细表报表导出'!$H:$H,0))</f>
        <v>0</v>
      </c>
    </row>
    <row r="870" ht="29" spans="1:15">
      <c r="A870" s="32" t="s">
        <v>4178</v>
      </c>
      <c r="B870" s="30" t="s">
        <v>1621</v>
      </c>
      <c r="C870" s="31" t="s">
        <v>1622</v>
      </c>
      <c r="D870" s="23" cm="1">
        <f t="array" ref="D870">SUM(IF((LEFT('2-1 采购订单物料明细表报表导出'!$K:$K,7)=D$1)*('2-1 采购订单物料明细表报表导出'!$D:$D=$A870),'2-1 采购订单物料明细表报表导出'!$H:$H,0))</f>
        <v>0</v>
      </c>
      <c r="E870" s="23" cm="1">
        <f t="array" ref="E870">SUM(IF((LEFT('2-1 采购订单物料明细表报表导出'!$K:$K,7)=E$1)*('2-1 采购订单物料明细表报表导出'!$D:$D=$A870),'2-1 采购订单物料明细表报表导出'!$H:$H,0))</f>
        <v>0</v>
      </c>
      <c r="F870" s="23" cm="1">
        <f t="array" ref="F870">SUM(IF((LEFT('2-1 采购订单物料明细表报表导出'!$K:$K,7)=F$1)*('2-1 采购订单物料明细表报表导出'!$D:$D=$A870),'2-1 采购订单物料明细表报表导出'!$H:$H,0))</f>
        <v>0</v>
      </c>
      <c r="G870" s="23" cm="1">
        <f t="array" ref="G870">SUM(IF((LEFT('2-1 采购订单物料明细表报表导出'!$K:$K,7)=G$1)*('2-1 采购订单物料明细表报表导出'!$D:$D=$A870),'2-1 采购订单物料明细表报表导出'!$H:$H,0))</f>
        <v>0</v>
      </c>
      <c r="H870" s="23" cm="1">
        <f t="array" ref="H870">SUM(IF((LEFT('2-1 采购订单物料明细表报表导出'!$K:$K,7)=H$1)*('2-1 采购订单物料明细表报表导出'!$D:$D=$A870),'2-1 采购订单物料明细表报表导出'!$H:$H,0))</f>
        <v>0</v>
      </c>
      <c r="I870" s="23" cm="1">
        <f t="array" ref="I870">SUM(IF((LEFT('2-1 采购订单物料明细表报表导出'!$K:$K,7)=I$1)*('2-1 采购订单物料明细表报表导出'!$D:$D=$A870),'2-1 采购订单物料明细表报表导出'!$H:$H,0))</f>
        <v>0</v>
      </c>
      <c r="J870" s="23" cm="1">
        <f t="array" ref="J870">SUM(IF((LEFT('2-1 采购订单物料明细表报表导出'!$K:$K,7)=J$1)*('2-1 采购订单物料明细表报表导出'!$D:$D=$A870),'2-1 采购订单物料明细表报表导出'!$H:$H,0))</f>
        <v>0</v>
      </c>
      <c r="K870" s="23" cm="1">
        <f t="array" ref="K870">SUM(IF((LEFT('2-1 采购订单物料明细表报表导出'!$K:$K,7)=K$1)*('2-1 采购订单物料明细表报表导出'!$D:$D=$A870),'2-1 采购订单物料明细表报表导出'!$H:$H,0))</f>
        <v>0</v>
      </c>
      <c r="L870" s="23" cm="1">
        <f t="array" ref="L870">SUM(IF((LEFT('2-1 采购订单物料明细表报表导出'!$K:$K,7)=L$1)*('2-1 采购订单物料明细表报表导出'!$D:$D=$A870),'2-1 采购订单物料明细表报表导出'!$H:$H,0))</f>
        <v>0</v>
      </c>
      <c r="M870" s="23" cm="1">
        <f t="array" ref="M870">SUM(IF((LEFT('2-1 采购订单物料明细表报表导出'!$K:$K,7)=M$1)*('2-1 采购订单物料明细表报表导出'!$D:$D=$A870),'2-1 采购订单物料明细表报表导出'!$H:$H,0))</f>
        <v>0</v>
      </c>
      <c r="N870" s="23" cm="1">
        <f t="array" ref="N870">SUM(IF((LEFT('2-1 采购订单物料明细表报表导出'!$K:$K,7)=N$1)*('2-1 采购订单物料明细表报表导出'!$D:$D=$A870),'2-1 采购订单物料明细表报表导出'!$H:$H,0))</f>
        <v>0</v>
      </c>
      <c r="O870" s="23" cm="1">
        <f t="array" ref="O870">SUM(IF((LEFT('2-1 采购订单物料明细表报表导出'!$K:$K,7)=O$1)*('2-1 采购订单物料明细表报表导出'!$D:$D=$A870),'2-1 采购订单物料明细表报表导出'!$H:$H,0))</f>
        <v>0</v>
      </c>
    </row>
    <row r="871" ht="29" spans="1:15">
      <c r="A871" s="32" t="s">
        <v>4179</v>
      </c>
      <c r="B871" s="30" t="s">
        <v>1621</v>
      </c>
      <c r="C871" s="31" t="s">
        <v>1622</v>
      </c>
      <c r="D871" s="23" cm="1">
        <f t="array" ref="D871">SUM(IF((LEFT('2-1 采购订单物料明细表报表导出'!$K:$K,7)=D$1)*('2-1 采购订单物料明细表报表导出'!$D:$D=$A871),'2-1 采购订单物料明细表报表导出'!$H:$H,0))</f>
        <v>0</v>
      </c>
      <c r="E871" s="23" cm="1">
        <f t="array" ref="E871">SUM(IF((LEFT('2-1 采购订单物料明细表报表导出'!$K:$K,7)=E$1)*('2-1 采购订单物料明细表报表导出'!$D:$D=$A871),'2-1 采购订单物料明细表报表导出'!$H:$H,0))</f>
        <v>0</v>
      </c>
      <c r="F871" s="23" cm="1">
        <f t="array" ref="F871">SUM(IF((LEFT('2-1 采购订单物料明细表报表导出'!$K:$K,7)=F$1)*('2-1 采购订单物料明细表报表导出'!$D:$D=$A871),'2-1 采购订单物料明细表报表导出'!$H:$H,0))</f>
        <v>0</v>
      </c>
      <c r="G871" s="23" cm="1">
        <f t="array" ref="G871">SUM(IF((LEFT('2-1 采购订单物料明细表报表导出'!$K:$K,7)=G$1)*('2-1 采购订单物料明细表报表导出'!$D:$D=$A871),'2-1 采购订单物料明细表报表导出'!$H:$H,0))</f>
        <v>0</v>
      </c>
      <c r="H871" s="23" cm="1">
        <f t="array" ref="H871">SUM(IF((LEFT('2-1 采购订单物料明细表报表导出'!$K:$K,7)=H$1)*('2-1 采购订单物料明细表报表导出'!$D:$D=$A871),'2-1 采购订单物料明细表报表导出'!$H:$H,0))</f>
        <v>0</v>
      </c>
      <c r="I871" s="23" cm="1">
        <f t="array" ref="I871">SUM(IF((LEFT('2-1 采购订单物料明细表报表导出'!$K:$K,7)=I$1)*('2-1 采购订单物料明细表报表导出'!$D:$D=$A871),'2-1 采购订单物料明细表报表导出'!$H:$H,0))</f>
        <v>0</v>
      </c>
      <c r="J871" s="23" cm="1">
        <f t="array" ref="J871">SUM(IF((LEFT('2-1 采购订单物料明细表报表导出'!$K:$K,7)=J$1)*('2-1 采购订单物料明细表报表导出'!$D:$D=$A871),'2-1 采购订单物料明细表报表导出'!$H:$H,0))</f>
        <v>0</v>
      </c>
      <c r="K871" s="23" cm="1">
        <f t="array" ref="K871">SUM(IF((LEFT('2-1 采购订单物料明细表报表导出'!$K:$K,7)=K$1)*('2-1 采购订单物料明细表报表导出'!$D:$D=$A871),'2-1 采购订单物料明细表报表导出'!$H:$H,0))</f>
        <v>0</v>
      </c>
      <c r="L871" s="23" cm="1">
        <f t="array" ref="L871">SUM(IF((LEFT('2-1 采购订单物料明细表报表导出'!$K:$K,7)=L$1)*('2-1 采购订单物料明细表报表导出'!$D:$D=$A871),'2-1 采购订单物料明细表报表导出'!$H:$H,0))</f>
        <v>0</v>
      </c>
      <c r="M871" s="23" cm="1">
        <f t="array" ref="M871">SUM(IF((LEFT('2-1 采购订单物料明细表报表导出'!$K:$K,7)=M$1)*('2-1 采购订单物料明细表报表导出'!$D:$D=$A871),'2-1 采购订单物料明细表报表导出'!$H:$H,0))</f>
        <v>0</v>
      </c>
      <c r="N871" s="23" cm="1">
        <f t="array" ref="N871">SUM(IF((LEFT('2-1 采购订单物料明细表报表导出'!$K:$K,7)=N$1)*('2-1 采购订单物料明细表报表导出'!$D:$D=$A871),'2-1 采购订单物料明细表报表导出'!$H:$H,0))</f>
        <v>0</v>
      </c>
      <c r="O871" s="23" cm="1">
        <f t="array" ref="O871">SUM(IF((LEFT('2-1 采购订单物料明细表报表导出'!$K:$K,7)=O$1)*('2-1 采购订单物料明细表报表导出'!$D:$D=$A871),'2-1 采购订单物料明细表报表导出'!$H:$H,0))</f>
        <v>0</v>
      </c>
    </row>
    <row r="872" ht="29" spans="1:15">
      <c r="A872" s="32" t="s">
        <v>4180</v>
      </c>
      <c r="B872" s="30" t="s">
        <v>1621</v>
      </c>
      <c r="C872" s="31" t="s">
        <v>1622</v>
      </c>
      <c r="D872" s="23" cm="1">
        <f t="array" ref="D872">SUM(IF((LEFT('2-1 采购订单物料明细表报表导出'!$K:$K,7)=D$1)*('2-1 采购订单物料明细表报表导出'!$D:$D=$A872),'2-1 采购订单物料明细表报表导出'!$H:$H,0))</f>
        <v>0</v>
      </c>
      <c r="E872" s="23" cm="1">
        <f t="array" ref="E872">SUM(IF((LEFT('2-1 采购订单物料明细表报表导出'!$K:$K,7)=E$1)*('2-1 采购订单物料明细表报表导出'!$D:$D=$A872),'2-1 采购订单物料明细表报表导出'!$H:$H,0))</f>
        <v>0</v>
      </c>
      <c r="F872" s="23" cm="1">
        <f t="array" ref="F872">SUM(IF((LEFT('2-1 采购订单物料明细表报表导出'!$K:$K,7)=F$1)*('2-1 采购订单物料明细表报表导出'!$D:$D=$A872),'2-1 采购订单物料明细表报表导出'!$H:$H,0))</f>
        <v>0</v>
      </c>
      <c r="G872" s="23" cm="1">
        <f t="array" ref="G872">SUM(IF((LEFT('2-1 采购订单物料明细表报表导出'!$K:$K,7)=G$1)*('2-1 采购订单物料明细表报表导出'!$D:$D=$A872),'2-1 采购订单物料明细表报表导出'!$H:$H,0))</f>
        <v>0</v>
      </c>
      <c r="H872" s="23" cm="1">
        <f t="array" ref="H872">SUM(IF((LEFT('2-1 采购订单物料明细表报表导出'!$K:$K,7)=H$1)*('2-1 采购订单物料明细表报表导出'!$D:$D=$A872),'2-1 采购订单物料明细表报表导出'!$H:$H,0))</f>
        <v>0</v>
      </c>
      <c r="I872" s="23" cm="1">
        <f t="array" ref="I872">SUM(IF((LEFT('2-1 采购订单物料明细表报表导出'!$K:$K,7)=I$1)*('2-1 采购订单物料明细表报表导出'!$D:$D=$A872),'2-1 采购订单物料明细表报表导出'!$H:$H,0))</f>
        <v>0</v>
      </c>
      <c r="J872" s="23" cm="1">
        <f t="array" ref="J872">SUM(IF((LEFT('2-1 采购订单物料明细表报表导出'!$K:$K,7)=J$1)*('2-1 采购订单物料明细表报表导出'!$D:$D=$A872),'2-1 采购订单物料明细表报表导出'!$H:$H,0))</f>
        <v>0</v>
      </c>
      <c r="K872" s="23" cm="1">
        <f t="array" ref="K872">SUM(IF((LEFT('2-1 采购订单物料明细表报表导出'!$K:$K,7)=K$1)*('2-1 采购订单物料明细表报表导出'!$D:$D=$A872),'2-1 采购订单物料明细表报表导出'!$H:$H,0))</f>
        <v>0</v>
      </c>
      <c r="L872" s="23" cm="1">
        <f t="array" ref="L872">SUM(IF((LEFT('2-1 采购订单物料明细表报表导出'!$K:$K,7)=L$1)*('2-1 采购订单物料明细表报表导出'!$D:$D=$A872),'2-1 采购订单物料明细表报表导出'!$H:$H,0))</f>
        <v>0</v>
      </c>
      <c r="M872" s="23" cm="1">
        <f t="array" ref="M872">SUM(IF((LEFT('2-1 采购订单物料明细表报表导出'!$K:$K,7)=M$1)*('2-1 采购订单物料明细表报表导出'!$D:$D=$A872),'2-1 采购订单物料明细表报表导出'!$H:$H,0))</f>
        <v>0</v>
      </c>
      <c r="N872" s="23" cm="1">
        <f t="array" ref="N872">SUM(IF((LEFT('2-1 采购订单物料明细表报表导出'!$K:$K,7)=N$1)*('2-1 采购订单物料明细表报表导出'!$D:$D=$A872),'2-1 采购订单物料明细表报表导出'!$H:$H,0))</f>
        <v>0</v>
      </c>
      <c r="O872" s="23" cm="1">
        <f t="array" ref="O872">SUM(IF((LEFT('2-1 采购订单物料明细表报表导出'!$K:$K,7)=O$1)*('2-1 采购订单物料明细表报表导出'!$D:$D=$A872),'2-1 采购订单物料明细表报表导出'!$H:$H,0))</f>
        <v>0</v>
      </c>
    </row>
    <row r="873" ht="29" spans="1:15">
      <c r="A873" s="32" t="s">
        <v>4181</v>
      </c>
      <c r="B873" s="30" t="s">
        <v>1621</v>
      </c>
      <c r="C873" s="31" t="s">
        <v>1622</v>
      </c>
      <c r="D873" s="23" cm="1">
        <f t="array" ref="D873">SUM(IF((LEFT('2-1 采购订单物料明细表报表导出'!$K:$K,7)=D$1)*('2-1 采购订单物料明细表报表导出'!$D:$D=$A873),'2-1 采购订单物料明细表报表导出'!$H:$H,0))</f>
        <v>0</v>
      </c>
      <c r="E873" s="23" cm="1">
        <f t="array" ref="E873">SUM(IF((LEFT('2-1 采购订单物料明细表报表导出'!$K:$K,7)=E$1)*('2-1 采购订单物料明细表报表导出'!$D:$D=$A873),'2-1 采购订单物料明细表报表导出'!$H:$H,0))</f>
        <v>0</v>
      </c>
      <c r="F873" s="23" cm="1">
        <f t="array" ref="F873">SUM(IF((LEFT('2-1 采购订单物料明细表报表导出'!$K:$K,7)=F$1)*('2-1 采购订单物料明细表报表导出'!$D:$D=$A873),'2-1 采购订单物料明细表报表导出'!$H:$H,0))</f>
        <v>0</v>
      </c>
      <c r="G873" s="23" cm="1">
        <f t="array" ref="G873">SUM(IF((LEFT('2-1 采购订单物料明细表报表导出'!$K:$K,7)=G$1)*('2-1 采购订单物料明细表报表导出'!$D:$D=$A873),'2-1 采购订单物料明细表报表导出'!$H:$H,0))</f>
        <v>0</v>
      </c>
      <c r="H873" s="23" cm="1">
        <f t="array" ref="H873">SUM(IF((LEFT('2-1 采购订单物料明细表报表导出'!$K:$K,7)=H$1)*('2-1 采购订单物料明细表报表导出'!$D:$D=$A873),'2-1 采购订单物料明细表报表导出'!$H:$H,0))</f>
        <v>0</v>
      </c>
      <c r="I873" s="23" cm="1">
        <f t="array" ref="I873">SUM(IF((LEFT('2-1 采购订单物料明细表报表导出'!$K:$K,7)=I$1)*('2-1 采购订单物料明细表报表导出'!$D:$D=$A873),'2-1 采购订单物料明细表报表导出'!$H:$H,0))</f>
        <v>0</v>
      </c>
      <c r="J873" s="23" cm="1">
        <f t="array" ref="J873">SUM(IF((LEFT('2-1 采购订单物料明细表报表导出'!$K:$K,7)=J$1)*('2-1 采购订单物料明细表报表导出'!$D:$D=$A873),'2-1 采购订单物料明细表报表导出'!$H:$H,0))</f>
        <v>0</v>
      </c>
      <c r="K873" s="23" cm="1">
        <f t="array" ref="K873">SUM(IF((LEFT('2-1 采购订单物料明细表报表导出'!$K:$K,7)=K$1)*('2-1 采购订单物料明细表报表导出'!$D:$D=$A873),'2-1 采购订单物料明细表报表导出'!$H:$H,0))</f>
        <v>0</v>
      </c>
      <c r="L873" s="23" cm="1">
        <f t="array" ref="L873">SUM(IF((LEFT('2-1 采购订单物料明细表报表导出'!$K:$K,7)=L$1)*('2-1 采购订单物料明细表报表导出'!$D:$D=$A873),'2-1 采购订单物料明细表报表导出'!$H:$H,0))</f>
        <v>0</v>
      </c>
      <c r="M873" s="23" cm="1">
        <f t="array" ref="M873">SUM(IF((LEFT('2-1 采购订单物料明细表报表导出'!$K:$K,7)=M$1)*('2-1 采购订单物料明细表报表导出'!$D:$D=$A873),'2-1 采购订单物料明细表报表导出'!$H:$H,0))</f>
        <v>0</v>
      </c>
      <c r="N873" s="23" cm="1">
        <f t="array" ref="N873">SUM(IF((LEFT('2-1 采购订单物料明细表报表导出'!$K:$K,7)=N$1)*('2-1 采购订单物料明细表报表导出'!$D:$D=$A873),'2-1 采购订单物料明细表报表导出'!$H:$H,0))</f>
        <v>0</v>
      </c>
      <c r="O873" s="23" cm="1">
        <f t="array" ref="O873">SUM(IF((LEFT('2-1 采购订单物料明细表报表导出'!$K:$K,7)=O$1)*('2-1 采购订单物料明细表报表导出'!$D:$D=$A873),'2-1 采购订单物料明细表报表导出'!$H:$H,0))</f>
        <v>0</v>
      </c>
    </row>
    <row r="874" ht="29" spans="1:15">
      <c r="A874" s="32" t="s">
        <v>4182</v>
      </c>
      <c r="B874" s="30" t="s">
        <v>1696</v>
      </c>
      <c r="C874" s="31" t="s">
        <v>1697</v>
      </c>
      <c r="D874" s="23" cm="1">
        <f t="array" ref="D874">SUM(IF((LEFT('2-1 采购订单物料明细表报表导出'!$K:$K,7)=D$1)*('2-1 采购订单物料明细表报表导出'!$D:$D=$A874),'2-1 采购订单物料明细表报表导出'!$H:$H,0))</f>
        <v>0</v>
      </c>
      <c r="E874" s="23" cm="1">
        <f t="array" ref="E874">SUM(IF((LEFT('2-1 采购订单物料明细表报表导出'!$K:$K,7)=E$1)*('2-1 采购订单物料明细表报表导出'!$D:$D=$A874),'2-1 采购订单物料明细表报表导出'!$H:$H,0))</f>
        <v>0</v>
      </c>
      <c r="F874" s="23" cm="1">
        <f t="array" ref="F874">SUM(IF((LEFT('2-1 采购订单物料明细表报表导出'!$K:$K,7)=F$1)*('2-1 采购订单物料明细表报表导出'!$D:$D=$A874),'2-1 采购订单物料明细表报表导出'!$H:$H,0))</f>
        <v>0</v>
      </c>
      <c r="G874" s="23" cm="1">
        <f t="array" ref="G874">SUM(IF((LEFT('2-1 采购订单物料明细表报表导出'!$K:$K,7)=G$1)*('2-1 采购订单物料明细表报表导出'!$D:$D=$A874),'2-1 采购订单物料明细表报表导出'!$H:$H,0))</f>
        <v>0</v>
      </c>
      <c r="H874" s="23" cm="1">
        <f t="array" ref="H874">SUM(IF((LEFT('2-1 采购订单物料明细表报表导出'!$K:$K,7)=H$1)*('2-1 采购订单物料明细表报表导出'!$D:$D=$A874),'2-1 采购订单物料明细表报表导出'!$H:$H,0))</f>
        <v>0</v>
      </c>
      <c r="I874" s="23" cm="1">
        <f t="array" ref="I874">SUM(IF((LEFT('2-1 采购订单物料明细表报表导出'!$K:$K,7)=I$1)*('2-1 采购订单物料明细表报表导出'!$D:$D=$A874),'2-1 采购订单物料明细表报表导出'!$H:$H,0))</f>
        <v>0</v>
      </c>
      <c r="J874" s="23" cm="1">
        <f t="array" ref="J874">SUM(IF((LEFT('2-1 采购订单物料明细表报表导出'!$K:$K,7)=J$1)*('2-1 采购订单物料明细表报表导出'!$D:$D=$A874),'2-1 采购订单物料明细表报表导出'!$H:$H,0))</f>
        <v>0</v>
      </c>
      <c r="K874" s="23" cm="1">
        <f t="array" ref="K874">SUM(IF((LEFT('2-1 采购订单物料明细表报表导出'!$K:$K,7)=K$1)*('2-1 采购订单物料明细表报表导出'!$D:$D=$A874),'2-1 采购订单物料明细表报表导出'!$H:$H,0))</f>
        <v>0</v>
      </c>
      <c r="L874" s="23" cm="1">
        <f t="array" ref="L874">SUM(IF((LEFT('2-1 采购订单物料明细表报表导出'!$K:$K,7)=L$1)*('2-1 采购订单物料明细表报表导出'!$D:$D=$A874),'2-1 采购订单物料明细表报表导出'!$H:$H,0))</f>
        <v>0</v>
      </c>
      <c r="M874" s="23" cm="1">
        <f t="array" ref="M874">SUM(IF((LEFT('2-1 采购订单物料明细表报表导出'!$K:$K,7)=M$1)*('2-1 采购订单物料明细表报表导出'!$D:$D=$A874),'2-1 采购订单物料明细表报表导出'!$H:$H,0))</f>
        <v>0</v>
      </c>
      <c r="N874" s="23" cm="1">
        <f t="array" ref="N874">SUM(IF((LEFT('2-1 采购订单物料明细表报表导出'!$K:$K,7)=N$1)*('2-1 采购订单物料明细表报表导出'!$D:$D=$A874),'2-1 采购订单物料明细表报表导出'!$H:$H,0))</f>
        <v>0</v>
      </c>
      <c r="O874" s="23" cm="1">
        <f t="array" ref="O874">SUM(IF((LEFT('2-1 采购订单物料明细表报表导出'!$K:$K,7)=O$1)*('2-1 采购订单物料明细表报表导出'!$D:$D=$A874),'2-1 采购订单物料明细表报表导出'!$H:$H,0))</f>
        <v>0</v>
      </c>
    </row>
    <row r="875" ht="29" spans="1:15">
      <c r="A875" s="32" t="s">
        <v>4183</v>
      </c>
      <c r="B875" s="30" t="s">
        <v>1696</v>
      </c>
      <c r="C875" s="31" t="s">
        <v>1697</v>
      </c>
      <c r="D875" s="23" cm="1">
        <f t="array" ref="D875">SUM(IF((LEFT('2-1 采购订单物料明细表报表导出'!$K:$K,7)=D$1)*('2-1 采购订单物料明细表报表导出'!$D:$D=$A875),'2-1 采购订单物料明细表报表导出'!$H:$H,0))</f>
        <v>0</v>
      </c>
      <c r="E875" s="23" cm="1">
        <f t="array" ref="E875">SUM(IF((LEFT('2-1 采购订单物料明细表报表导出'!$K:$K,7)=E$1)*('2-1 采购订单物料明细表报表导出'!$D:$D=$A875),'2-1 采购订单物料明细表报表导出'!$H:$H,0))</f>
        <v>0</v>
      </c>
      <c r="F875" s="23" cm="1">
        <f t="array" ref="F875">SUM(IF((LEFT('2-1 采购订单物料明细表报表导出'!$K:$K,7)=F$1)*('2-1 采购订单物料明细表报表导出'!$D:$D=$A875),'2-1 采购订单物料明细表报表导出'!$H:$H,0))</f>
        <v>0</v>
      </c>
      <c r="G875" s="23" cm="1">
        <f t="array" ref="G875">SUM(IF((LEFT('2-1 采购订单物料明细表报表导出'!$K:$K,7)=G$1)*('2-1 采购订单物料明细表报表导出'!$D:$D=$A875),'2-1 采购订单物料明细表报表导出'!$H:$H,0))</f>
        <v>0</v>
      </c>
      <c r="H875" s="23" cm="1">
        <f t="array" ref="H875">SUM(IF((LEFT('2-1 采购订单物料明细表报表导出'!$K:$K,7)=H$1)*('2-1 采购订单物料明细表报表导出'!$D:$D=$A875),'2-1 采购订单物料明细表报表导出'!$H:$H,0))</f>
        <v>0</v>
      </c>
      <c r="I875" s="23" cm="1">
        <f t="array" ref="I875">SUM(IF((LEFT('2-1 采购订单物料明细表报表导出'!$K:$K,7)=I$1)*('2-1 采购订单物料明细表报表导出'!$D:$D=$A875),'2-1 采购订单物料明细表报表导出'!$H:$H,0))</f>
        <v>0</v>
      </c>
      <c r="J875" s="23" cm="1">
        <f t="array" ref="J875">SUM(IF((LEFT('2-1 采购订单物料明细表报表导出'!$K:$K,7)=J$1)*('2-1 采购订单物料明细表报表导出'!$D:$D=$A875),'2-1 采购订单物料明细表报表导出'!$H:$H,0))</f>
        <v>0</v>
      </c>
      <c r="K875" s="23" cm="1">
        <f t="array" ref="K875">SUM(IF((LEFT('2-1 采购订单物料明细表报表导出'!$K:$K,7)=K$1)*('2-1 采购订单物料明细表报表导出'!$D:$D=$A875),'2-1 采购订单物料明细表报表导出'!$H:$H,0))</f>
        <v>0</v>
      </c>
      <c r="L875" s="23" cm="1">
        <f t="array" ref="L875">SUM(IF((LEFT('2-1 采购订单物料明细表报表导出'!$K:$K,7)=L$1)*('2-1 采购订单物料明细表报表导出'!$D:$D=$A875),'2-1 采购订单物料明细表报表导出'!$H:$H,0))</f>
        <v>0</v>
      </c>
      <c r="M875" s="23" cm="1">
        <f t="array" ref="M875">SUM(IF((LEFT('2-1 采购订单物料明细表报表导出'!$K:$K,7)=M$1)*('2-1 采购订单物料明细表报表导出'!$D:$D=$A875),'2-1 采购订单物料明细表报表导出'!$H:$H,0))</f>
        <v>0</v>
      </c>
      <c r="N875" s="23" cm="1">
        <f t="array" ref="N875">SUM(IF((LEFT('2-1 采购订单物料明细表报表导出'!$K:$K,7)=N$1)*('2-1 采购订单物料明细表报表导出'!$D:$D=$A875),'2-1 采购订单物料明细表报表导出'!$H:$H,0))</f>
        <v>0</v>
      </c>
      <c r="O875" s="23" cm="1">
        <f t="array" ref="O875">SUM(IF((LEFT('2-1 采购订单物料明细表报表导出'!$K:$K,7)=O$1)*('2-1 采购订单物料明细表报表导出'!$D:$D=$A875),'2-1 采购订单物料明细表报表导出'!$H:$H,0))</f>
        <v>0</v>
      </c>
    </row>
    <row r="876" ht="29" spans="1:15">
      <c r="A876" s="32" t="s">
        <v>4184</v>
      </c>
      <c r="B876" s="30" t="s">
        <v>1696</v>
      </c>
      <c r="C876" s="31" t="s">
        <v>1697</v>
      </c>
      <c r="D876" s="23" cm="1">
        <f t="array" ref="D876">SUM(IF((LEFT('2-1 采购订单物料明细表报表导出'!$K:$K,7)=D$1)*('2-1 采购订单物料明细表报表导出'!$D:$D=$A876),'2-1 采购订单物料明细表报表导出'!$H:$H,0))</f>
        <v>0</v>
      </c>
      <c r="E876" s="23" cm="1">
        <f t="array" ref="E876">SUM(IF((LEFT('2-1 采购订单物料明细表报表导出'!$K:$K,7)=E$1)*('2-1 采购订单物料明细表报表导出'!$D:$D=$A876),'2-1 采购订单物料明细表报表导出'!$H:$H,0))</f>
        <v>0</v>
      </c>
      <c r="F876" s="23" cm="1">
        <f t="array" ref="F876">SUM(IF((LEFT('2-1 采购订单物料明细表报表导出'!$K:$K,7)=F$1)*('2-1 采购订单物料明细表报表导出'!$D:$D=$A876),'2-1 采购订单物料明细表报表导出'!$H:$H,0))</f>
        <v>0</v>
      </c>
      <c r="G876" s="23" cm="1">
        <f t="array" ref="G876">SUM(IF((LEFT('2-1 采购订单物料明细表报表导出'!$K:$K,7)=G$1)*('2-1 采购订单物料明细表报表导出'!$D:$D=$A876),'2-1 采购订单物料明细表报表导出'!$H:$H,0))</f>
        <v>0</v>
      </c>
      <c r="H876" s="23" cm="1">
        <f t="array" ref="H876">SUM(IF((LEFT('2-1 采购订单物料明细表报表导出'!$K:$K,7)=H$1)*('2-1 采购订单物料明细表报表导出'!$D:$D=$A876),'2-1 采购订单物料明细表报表导出'!$H:$H,0))</f>
        <v>0</v>
      </c>
      <c r="I876" s="23" cm="1">
        <f t="array" ref="I876">SUM(IF((LEFT('2-1 采购订单物料明细表报表导出'!$K:$K,7)=I$1)*('2-1 采购订单物料明细表报表导出'!$D:$D=$A876),'2-1 采购订单物料明细表报表导出'!$H:$H,0))</f>
        <v>0</v>
      </c>
      <c r="J876" s="23" cm="1">
        <f t="array" ref="J876">SUM(IF((LEFT('2-1 采购订单物料明细表报表导出'!$K:$K,7)=J$1)*('2-1 采购订单物料明细表报表导出'!$D:$D=$A876),'2-1 采购订单物料明细表报表导出'!$H:$H,0))</f>
        <v>0</v>
      </c>
      <c r="K876" s="23" cm="1">
        <f t="array" ref="K876">SUM(IF((LEFT('2-1 采购订单物料明细表报表导出'!$K:$K,7)=K$1)*('2-1 采购订单物料明细表报表导出'!$D:$D=$A876),'2-1 采购订单物料明细表报表导出'!$H:$H,0))</f>
        <v>0</v>
      </c>
      <c r="L876" s="23" cm="1">
        <f t="array" ref="L876">SUM(IF((LEFT('2-1 采购订单物料明细表报表导出'!$K:$K,7)=L$1)*('2-1 采购订单物料明细表报表导出'!$D:$D=$A876),'2-1 采购订单物料明细表报表导出'!$H:$H,0))</f>
        <v>0</v>
      </c>
      <c r="M876" s="23" cm="1">
        <f t="array" ref="M876">SUM(IF((LEFT('2-1 采购订单物料明细表报表导出'!$K:$K,7)=M$1)*('2-1 采购订单物料明细表报表导出'!$D:$D=$A876),'2-1 采购订单物料明细表报表导出'!$H:$H,0))</f>
        <v>0</v>
      </c>
      <c r="N876" s="23" cm="1">
        <f t="array" ref="N876">SUM(IF((LEFT('2-1 采购订单物料明细表报表导出'!$K:$K,7)=N$1)*('2-1 采购订单物料明细表报表导出'!$D:$D=$A876),'2-1 采购订单物料明细表报表导出'!$H:$H,0))</f>
        <v>0</v>
      </c>
      <c r="O876" s="23" cm="1">
        <f t="array" ref="O876">SUM(IF((LEFT('2-1 采购订单物料明细表报表导出'!$K:$K,7)=O$1)*('2-1 采购订单物料明细表报表导出'!$D:$D=$A876),'2-1 采购订单物料明细表报表导出'!$H:$H,0))</f>
        <v>0</v>
      </c>
    </row>
    <row r="877" ht="29" spans="1:15">
      <c r="A877" s="32" t="s">
        <v>4185</v>
      </c>
      <c r="B877" s="30" t="s">
        <v>1696</v>
      </c>
      <c r="C877" s="31" t="s">
        <v>1697</v>
      </c>
      <c r="D877" s="23" cm="1">
        <f t="array" ref="D877">SUM(IF((LEFT('2-1 采购订单物料明细表报表导出'!$K:$K,7)=D$1)*('2-1 采购订单物料明细表报表导出'!$D:$D=$A877),'2-1 采购订单物料明细表报表导出'!$H:$H,0))</f>
        <v>0</v>
      </c>
      <c r="E877" s="23" cm="1">
        <f t="array" ref="E877">SUM(IF((LEFT('2-1 采购订单物料明细表报表导出'!$K:$K,7)=E$1)*('2-1 采购订单物料明细表报表导出'!$D:$D=$A877),'2-1 采购订单物料明细表报表导出'!$H:$H,0))</f>
        <v>0</v>
      </c>
      <c r="F877" s="23" cm="1">
        <f t="array" ref="F877">SUM(IF((LEFT('2-1 采购订单物料明细表报表导出'!$K:$K,7)=F$1)*('2-1 采购订单物料明细表报表导出'!$D:$D=$A877),'2-1 采购订单物料明细表报表导出'!$H:$H,0))</f>
        <v>0</v>
      </c>
      <c r="G877" s="23" cm="1">
        <f t="array" ref="G877">SUM(IF((LEFT('2-1 采购订单物料明细表报表导出'!$K:$K,7)=G$1)*('2-1 采购订单物料明细表报表导出'!$D:$D=$A877),'2-1 采购订单物料明细表报表导出'!$H:$H,0))</f>
        <v>0</v>
      </c>
      <c r="H877" s="23" cm="1">
        <f t="array" ref="H877">SUM(IF((LEFT('2-1 采购订单物料明细表报表导出'!$K:$K,7)=H$1)*('2-1 采购订单物料明细表报表导出'!$D:$D=$A877),'2-1 采购订单物料明细表报表导出'!$H:$H,0))</f>
        <v>0</v>
      </c>
      <c r="I877" s="23" cm="1">
        <f t="array" ref="I877">SUM(IF((LEFT('2-1 采购订单物料明细表报表导出'!$K:$K,7)=I$1)*('2-1 采购订单物料明细表报表导出'!$D:$D=$A877),'2-1 采购订单物料明细表报表导出'!$H:$H,0))</f>
        <v>0</v>
      </c>
      <c r="J877" s="23" cm="1">
        <f t="array" ref="J877">SUM(IF((LEFT('2-1 采购订单物料明细表报表导出'!$K:$K,7)=J$1)*('2-1 采购订单物料明细表报表导出'!$D:$D=$A877),'2-1 采购订单物料明细表报表导出'!$H:$H,0))</f>
        <v>0</v>
      </c>
      <c r="K877" s="23" cm="1">
        <f t="array" ref="K877">SUM(IF((LEFT('2-1 采购订单物料明细表报表导出'!$K:$K,7)=K$1)*('2-1 采购订单物料明细表报表导出'!$D:$D=$A877),'2-1 采购订单物料明细表报表导出'!$H:$H,0))</f>
        <v>0</v>
      </c>
      <c r="L877" s="23" cm="1">
        <f t="array" ref="L877">SUM(IF((LEFT('2-1 采购订单物料明细表报表导出'!$K:$K,7)=L$1)*('2-1 采购订单物料明细表报表导出'!$D:$D=$A877),'2-1 采购订单物料明细表报表导出'!$H:$H,0))</f>
        <v>0</v>
      </c>
      <c r="M877" s="23" cm="1">
        <f t="array" ref="M877">SUM(IF((LEFT('2-1 采购订单物料明细表报表导出'!$K:$K,7)=M$1)*('2-1 采购订单物料明细表报表导出'!$D:$D=$A877),'2-1 采购订单物料明细表报表导出'!$H:$H,0))</f>
        <v>0</v>
      </c>
      <c r="N877" s="23" cm="1">
        <f t="array" ref="N877">SUM(IF((LEFT('2-1 采购订单物料明细表报表导出'!$K:$K,7)=N$1)*('2-1 采购订单物料明细表报表导出'!$D:$D=$A877),'2-1 采购订单物料明细表报表导出'!$H:$H,0))</f>
        <v>0</v>
      </c>
      <c r="O877" s="23" cm="1">
        <f t="array" ref="O877">SUM(IF((LEFT('2-1 采购订单物料明细表报表导出'!$K:$K,7)=O$1)*('2-1 采购订单物料明细表报表导出'!$D:$D=$A877),'2-1 采购订单物料明细表报表导出'!$H:$H,0))</f>
        <v>0</v>
      </c>
    </row>
    <row r="878" ht="29" spans="1:15">
      <c r="A878" s="32" t="s">
        <v>4186</v>
      </c>
      <c r="B878" s="30" t="s">
        <v>1696</v>
      </c>
      <c r="C878" s="31" t="s">
        <v>1697</v>
      </c>
      <c r="D878" s="23" cm="1">
        <f t="array" ref="D878">SUM(IF((LEFT('2-1 采购订单物料明细表报表导出'!$K:$K,7)=D$1)*('2-1 采购订单物料明细表报表导出'!$D:$D=$A878),'2-1 采购订单物料明细表报表导出'!$H:$H,0))</f>
        <v>0</v>
      </c>
      <c r="E878" s="23" cm="1">
        <f t="array" ref="E878">SUM(IF((LEFT('2-1 采购订单物料明细表报表导出'!$K:$K,7)=E$1)*('2-1 采购订单物料明细表报表导出'!$D:$D=$A878),'2-1 采购订单物料明细表报表导出'!$H:$H,0))</f>
        <v>0</v>
      </c>
      <c r="F878" s="23" cm="1">
        <f t="array" ref="F878">SUM(IF((LEFT('2-1 采购订单物料明细表报表导出'!$K:$K,7)=F$1)*('2-1 采购订单物料明细表报表导出'!$D:$D=$A878),'2-1 采购订单物料明细表报表导出'!$H:$H,0))</f>
        <v>0</v>
      </c>
      <c r="G878" s="23" cm="1">
        <f t="array" ref="G878">SUM(IF((LEFT('2-1 采购订单物料明细表报表导出'!$K:$K,7)=G$1)*('2-1 采购订单物料明细表报表导出'!$D:$D=$A878),'2-1 采购订单物料明细表报表导出'!$H:$H,0))</f>
        <v>0</v>
      </c>
      <c r="H878" s="23" cm="1">
        <f t="array" ref="H878">SUM(IF((LEFT('2-1 采购订单物料明细表报表导出'!$K:$K,7)=H$1)*('2-1 采购订单物料明细表报表导出'!$D:$D=$A878),'2-1 采购订单物料明细表报表导出'!$H:$H,0))</f>
        <v>0</v>
      </c>
      <c r="I878" s="23" cm="1">
        <f t="array" ref="I878">SUM(IF((LEFT('2-1 采购订单物料明细表报表导出'!$K:$K,7)=I$1)*('2-1 采购订单物料明细表报表导出'!$D:$D=$A878),'2-1 采购订单物料明细表报表导出'!$H:$H,0))</f>
        <v>0</v>
      </c>
      <c r="J878" s="23" cm="1">
        <f t="array" ref="J878">SUM(IF((LEFT('2-1 采购订单物料明细表报表导出'!$K:$K,7)=J$1)*('2-1 采购订单物料明细表报表导出'!$D:$D=$A878),'2-1 采购订单物料明细表报表导出'!$H:$H,0))</f>
        <v>0</v>
      </c>
      <c r="K878" s="23" cm="1">
        <f t="array" ref="K878">SUM(IF((LEFT('2-1 采购订单物料明细表报表导出'!$K:$K,7)=K$1)*('2-1 采购订单物料明细表报表导出'!$D:$D=$A878),'2-1 采购订单物料明细表报表导出'!$H:$H,0))</f>
        <v>0</v>
      </c>
      <c r="L878" s="23" cm="1">
        <f t="array" ref="L878">SUM(IF((LEFT('2-1 采购订单物料明细表报表导出'!$K:$K,7)=L$1)*('2-1 采购订单物料明细表报表导出'!$D:$D=$A878),'2-1 采购订单物料明细表报表导出'!$H:$H,0))</f>
        <v>0</v>
      </c>
      <c r="M878" s="23" cm="1">
        <f t="array" ref="M878">SUM(IF((LEFT('2-1 采购订单物料明细表报表导出'!$K:$K,7)=M$1)*('2-1 采购订单物料明细表报表导出'!$D:$D=$A878),'2-1 采购订单物料明细表报表导出'!$H:$H,0))</f>
        <v>0</v>
      </c>
      <c r="N878" s="23" cm="1">
        <f t="array" ref="N878">SUM(IF((LEFT('2-1 采购订单物料明细表报表导出'!$K:$K,7)=N$1)*('2-1 采购订单物料明细表报表导出'!$D:$D=$A878),'2-1 采购订单物料明细表报表导出'!$H:$H,0))</f>
        <v>0</v>
      </c>
      <c r="O878" s="23" cm="1">
        <f t="array" ref="O878">SUM(IF((LEFT('2-1 采购订单物料明细表报表导出'!$K:$K,7)=O$1)*('2-1 采购订单物料明细表报表导出'!$D:$D=$A878),'2-1 采购订单物料明细表报表导出'!$H:$H,0))</f>
        <v>0</v>
      </c>
    </row>
    <row r="879" ht="29" spans="1:15">
      <c r="A879" s="33" t="s">
        <v>4187</v>
      </c>
      <c r="B879" s="30" t="s">
        <v>1696</v>
      </c>
      <c r="C879" s="31" t="s">
        <v>1697</v>
      </c>
      <c r="D879" s="23" cm="1">
        <f t="array" ref="D879">SUM(IF((LEFT('2-1 采购订单物料明细表报表导出'!$K:$K,7)=D$1)*('2-1 采购订单物料明细表报表导出'!$D:$D=$A879),'2-1 采购订单物料明细表报表导出'!$H:$H,0))</f>
        <v>0</v>
      </c>
      <c r="E879" s="23" cm="1">
        <f t="array" ref="E879">SUM(IF((LEFT('2-1 采购订单物料明细表报表导出'!$K:$K,7)=E$1)*('2-1 采购订单物料明细表报表导出'!$D:$D=$A879),'2-1 采购订单物料明细表报表导出'!$H:$H,0))</f>
        <v>0</v>
      </c>
      <c r="F879" s="23" cm="1">
        <f t="array" ref="F879">SUM(IF((LEFT('2-1 采购订单物料明细表报表导出'!$K:$K,7)=F$1)*('2-1 采购订单物料明细表报表导出'!$D:$D=$A879),'2-1 采购订单物料明细表报表导出'!$H:$H,0))</f>
        <v>0</v>
      </c>
      <c r="G879" s="23" cm="1">
        <f t="array" ref="G879">SUM(IF((LEFT('2-1 采购订单物料明细表报表导出'!$K:$K,7)=G$1)*('2-1 采购订单物料明细表报表导出'!$D:$D=$A879),'2-1 采购订单物料明细表报表导出'!$H:$H,0))</f>
        <v>0</v>
      </c>
      <c r="H879" s="23" cm="1">
        <f t="array" ref="H879">SUM(IF((LEFT('2-1 采购订单物料明细表报表导出'!$K:$K,7)=H$1)*('2-1 采购订单物料明细表报表导出'!$D:$D=$A879),'2-1 采购订单物料明细表报表导出'!$H:$H,0))</f>
        <v>0</v>
      </c>
      <c r="I879" s="23" cm="1">
        <f t="array" ref="I879">SUM(IF((LEFT('2-1 采购订单物料明细表报表导出'!$K:$K,7)=I$1)*('2-1 采购订单物料明细表报表导出'!$D:$D=$A879),'2-1 采购订单物料明细表报表导出'!$H:$H,0))</f>
        <v>0</v>
      </c>
      <c r="J879" s="23" cm="1">
        <f t="array" ref="J879">SUM(IF((LEFT('2-1 采购订单物料明细表报表导出'!$K:$K,7)=J$1)*('2-1 采购订单物料明细表报表导出'!$D:$D=$A879),'2-1 采购订单物料明细表报表导出'!$H:$H,0))</f>
        <v>0</v>
      </c>
      <c r="K879" s="23" cm="1">
        <f t="array" ref="K879">SUM(IF((LEFT('2-1 采购订单物料明细表报表导出'!$K:$K,7)=K$1)*('2-1 采购订单物料明细表报表导出'!$D:$D=$A879),'2-1 采购订单物料明细表报表导出'!$H:$H,0))</f>
        <v>0</v>
      </c>
      <c r="L879" s="23" cm="1">
        <f t="array" ref="L879">SUM(IF((LEFT('2-1 采购订单物料明细表报表导出'!$K:$K,7)=L$1)*('2-1 采购订单物料明细表报表导出'!$D:$D=$A879),'2-1 采购订单物料明细表报表导出'!$H:$H,0))</f>
        <v>0</v>
      </c>
      <c r="M879" s="23" cm="1">
        <f t="array" ref="M879">SUM(IF((LEFT('2-1 采购订单物料明细表报表导出'!$K:$K,7)=M$1)*('2-1 采购订单物料明细表报表导出'!$D:$D=$A879),'2-1 采购订单物料明细表报表导出'!$H:$H,0))</f>
        <v>0</v>
      </c>
      <c r="N879" s="23" cm="1">
        <f t="array" ref="N879">SUM(IF((LEFT('2-1 采购订单物料明细表报表导出'!$K:$K,7)=N$1)*('2-1 采购订单物料明细表报表导出'!$D:$D=$A879),'2-1 采购订单物料明细表报表导出'!$H:$H,0))</f>
        <v>0</v>
      </c>
      <c r="O879" s="23" cm="1">
        <f t="array" ref="O879">SUM(IF((LEFT('2-1 采购订单物料明细表报表导出'!$K:$K,7)=O$1)*('2-1 采购订单物料明细表报表导出'!$D:$D=$A879),'2-1 采购订单物料明细表报表导出'!$H:$H,0))</f>
        <v>0</v>
      </c>
    </row>
    <row r="880" ht="29" spans="1:15">
      <c r="A880" s="32" t="s">
        <v>4188</v>
      </c>
      <c r="B880" s="30" t="s">
        <v>1696</v>
      </c>
      <c r="C880" s="31" t="s">
        <v>1697</v>
      </c>
      <c r="D880" s="23" cm="1">
        <f t="array" ref="D880">SUM(IF((LEFT('2-1 采购订单物料明细表报表导出'!$K:$K,7)=D$1)*('2-1 采购订单物料明细表报表导出'!$D:$D=$A880),'2-1 采购订单物料明细表报表导出'!$H:$H,0))</f>
        <v>0</v>
      </c>
      <c r="E880" s="23" cm="1">
        <f t="array" ref="E880">SUM(IF((LEFT('2-1 采购订单物料明细表报表导出'!$K:$K,7)=E$1)*('2-1 采购订单物料明细表报表导出'!$D:$D=$A880),'2-1 采购订单物料明细表报表导出'!$H:$H,0))</f>
        <v>0</v>
      </c>
      <c r="F880" s="23" cm="1">
        <f t="array" ref="F880">SUM(IF((LEFT('2-1 采购订单物料明细表报表导出'!$K:$K,7)=F$1)*('2-1 采购订单物料明细表报表导出'!$D:$D=$A880),'2-1 采购订单物料明细表报表导出'!$H:$H,0))</f>
        <v>0</v>
      </c>
      <c r="G880" s="23" cm="1">
        <f t="array" ref="G880">SUM(IF((LEFT('2-1 采购订单物料明细表报表导出'!$K:$K,7)=G$1)*('2-1 采购订单物料明细表报表导出'!$D:$D=$A880),'2-1 采购订单物料明细表报表导出'!$H:$H,0))</f>
        <v>0</v>
      </c>
      <c r="H880" s="23" cm="1">
        <f t="array" ref="H880">SUM(IF((LEFT('2-1 采购订单物料明细表报表导出'!$K:$K,7)=H$1)*('2-1 采购订单物料明细表报表导出'!$D:$D=$A880),'2-1 采购订单物料明细表报表导出'!$H:$H,0))</f>
        <v>0</v>
      </c>
      <c r="I880" s="23" cm="1">
        <f t="array" ref="I880">SUM(IF((LEFT('2-1 采购订单物料明细表报表导出'!$K:$K,7)=I$1)*('2-1 采购订单物料明细表报表导出'!$D:$D=$A880),'2-1 采购订单物料明细表报表导出'!$H:$H,0))</f>
        <v>0</v>
      </c>
      <c r="J880" s="23" cm="1">
        <f t="array" ref="J880">SUM(IF((LEFT('2-1 采购订单物料明细表报表导出'!$K:$K,7)=J$1)*('2-1 采购订单物料明细表报表导出'!$D:$D=$A880),'2-1 采购订单物料明细表报表导出'!$H:$H,0))</f>
        <v>0</v>
      </c>
      <c r="K880" s="23" cm="1">
        <f t="array" ref="K880">SUM(IF((LEFT('2-1 采购订单物料明细表报表导出'!$K:$K,7)=K$1)*('2-1 采购订单物料明细表报表导出'!$D:$D=$A880),'2-1 采购订单物料明细表报表导出'!$H:$H,0))</f>
        <v>0</v>
      </c>
      <c r="L880" s="23" cm="1">
        <f t="array" ref="L880">SUM(IF((LEFT('2-1 采购订单物料明细表报表导出'!$K:$K,7)=L$1)*('2-1 采购订单物料明细表报表导出'!$D:$D=$A880),'2-1 采购订单物料明细表报表导出'!$H:$H,0))</f>
        <v>0</v>
      </c>
      <c r="M880" s="23" cm="1">
        <f t="array" ref="M880">SUM(IF((LEFT('2-1 采购订单物料明细表报表导出'!$K:$K,7)=M$1)*('2-1 采购订单物料明细表报表导出'!$D:$D=$A880),'2-1 采购订单物料明细表报表导出'!$H:$H,0))</f>
        <v>0</v>
      </c>
      <c r="N880" s="23" cm="1">
        <f t="array" ref="N880">SUM(IF((LEFT('2-1 采购订单物料明细表报表导出'!$K:$K,7)=N$1)*('2-1 采购订单物料明细表报表导出'!$D:$D=$A880),'2-1 采购订单物料明细表报表导出'!$H:$H,0))</f>
        <v>0</v>
      </c>
      <c r="O880" s="23" cm="1">
        <f t="array" ref="O880">SUM(IF((LEFT('2-1 采购订单物料明细表报表导出'!$K:$K,7)=O$1)*('2-1 采购订单物料明细表报表导出'!$D:$D=$A880),'2-1 采购订单物料明细表报表导出'!$H:$H,0))</f>
        <v>0</v>
      </c>
    </row>
    <row r="881" ht="29" spans="1:15">
      <c r="A881" s="32" t="s">
        <v>4189</v>
      </c>
      <c r="B881" s="30" t="s">
        <v>1696</v>
      </c>
      <c r="C881" s="31" t="s">
        <v>1697</v>
      </c>
      <c r="D881" s="23" cm="1">
        <f t="array" ref="D881">SUM(IF((LEFT('2-1 采购订单物料明细表报表导出'!$K:$K,7)=D$1)*('2-1 采购订单物料明细表报表导出'!$D:$D=$A881),'2-1 采购订单物料明细表报表导出'!$H:$H,0))</f>
        <v>0</v>
      </c>
      <c r="E881" s="23" cm="1">
        <f t="array" ref="E881">SUM(IF((LEFT('2-1 采购订单物料明细表报表导出'!$K:$K,7)=E$1)*('2-1 采购订单物料明细表报表导出'!$D:$D=$A881),'2-1 采购订单物料明细表报表导出'!$H:$H,0))</f>
        <v>0</v>
      </c>
      <c r="F881" s="23" cm="1">
        <f t="array" ref="F881">SUM(IF((LEFT('2-1 采购订单物料明细表报表导出'!$K:$K,7)=F$1)*('2-1 采购订单物料明细表报表导出'!$D:$D=$A881),'2-1 采购订单物料明细表报表导出'!$H:$H,0))</f>
        <v>0</v>
      </c>
      <c r="G881" s="23" cm="1">
        <f t="array" ref="G881">SUM(IF((LEFT('2-1 采购订单物料明细表报表导出'!$K:$K,7)=G$1)*('2-1 采购订单物料明细表报表导出'!$D:$D=$A881),'2-1 采购订单物料明细表报表导出'!$H:$H,0))</f>
        <v>0</v>
      </c>
      <c r="H881" s="23" cm="1">
        <f t="array" ref="H881">SUM(IF((LEFT('2-1 采购订单物料明细表报表导出'!$K:$K,7)=H$1)*('2-1 采购订单物料明细表报表导出'!$D:$D=$A881),'2-1 采购订单物料明细表报表导出'!$H:$H,0))</f>
        <v>0</v>
      </c>
      <c r="I881" s="23" cm="1">
        <f t="array" ref="I881">SUM(IF((LEFT('2-1 采购订单物料明细表报表导出'!$K:$K,7)=I$1)*('2-1 采购订单物料明细表报表导出'!$D:$D=$A881),'2-1 采购订单物料明细表报表导出'!$H:$H,0))</f>
        <v>0</v>
      </c>
      <c r="J881" s="23" cm="1">
        <f t="array" ref="J881">SUM(IF((LEFT('2-1 采购订单物料明细表报表导出'!$K:$K,7)=J$1)*('2-1 采购订单物料明细表报表导出'!$D:$D=$A881),'2-1 采购订单物料明细表报表导出'!$H:$H,0))</f>
        <v>0</v>
      </c>
      <c r="K881" s="23" cm="1">
        <f t="array" ref="K881">SUM(IF((LEFT('2-1 采购订单物料明细表报表导出'!$K:$K,7)=K$1)*('2-1 采购订单物料明细表报表导出'!$D:$D=$A881),'2-1 采购订单物料明细表报表导出'!$H:$H,0))</f>
        <v>0</v>
      </c>
      <c r="L881" s="23" cm="1">
        <f t="array" ref="L881">SUM(IF((LEFT('2-1 采购订单物料明细表报表导出'!$K:$K,7)=L$1)*('2-1 采购订单物料明细表报表导出'!$D:$D=$A881),'2-1 采购订单物料明细表报表导出'!$H:$H,0))</f>
        <v>0</v>
      </c>
      <c r="M881" s="23" cm="1">
        <f t="array" ref="M881">SUM(IF((LEFT('2-1 采购订单物料明细表报表导出'!$K:$K,7)=M$1)*('2-1 采购订单物料明细表报表导出'!$D:$D=$A881),'2-1 采购订单物料明细表报表导出'!$H:$H,0))</f>
        <v>0</v>
      </c>
      <c r="N881" s="23" cm="1">
        <f t="array" ref="N881">SUM(IF((LEFT('2-1 采购订单物料明细表报表导出'!$K:$K,7)=N$1)*('2-1 采购订单物料明细表报表导出'!$D:$D=$A881),'2-1 采购订单物料明细表报表导出'!$H:$H,0))</f>
        <v>0</v>
      </c>
      <c r="O881" s="23" cm="1">
        <f t="array" ref="O881">SUM(IF((LEFT('2-1 采购订单物料明细表报表导出'!$K:$K,7)=O$1)*('2-1 采购订单物料明细表报表导出'!$D:$D=$A881),'2-1 采购订单物料明细表报表导出'!$H:$H,0))</f>
        <v>0</v>
      </c>
    </row>
    <row r="882" ht="29" spans="1:15">
      <c r="A882" s="32" t="s">
        <v>4190</v>
      </c>
      <c r="B882" s="30" t="s">
        <v>1696</v>
      </c>
      <c r="C882" s="31" t="s">
        <v>1697</v>
      </c>
      <c r="D882" s="23" cm="1">
        <f t="array" ref="D882">SUM(IF((LEFT('2-1 采购订单物料明细表报表导出'!$K:$K,7)=D$1)*('2-1 采购订单物料明细表报表导出'!$D:$D=$A882),'2-1 采购订单物料明细表报表导出'!$H:$H,0))</f>
        <v>0</v>
      </c>
      <c r="E882" s="23" cm="1">
        <f t="array" ref="E882">SUM(IF((LEFT('2-1 采购订单物料明细表报表导出'!$K:$K,7)=E$1)*('2-1 采购订单物料明细表报表导出'!$D:$D=$A882),'2-1 采购订单物料明细表报表导出'!$H:$H,0))</f>
        <v>0</v>
      </c>
      <c r="F882" s="23" cm="1">
        <f t="array" ref="F882">SUM(IF((LEFT('2-1 采购订单物料明细表报表导出'!$K:$K,7)=F$1)*('2-1 采购订单物料明细表报表导出'!$D:$D=$A882),'2-1 采购订单物料明细表报表导出'!$H:$H,0))</f>
        <v>0</v>
      </c>
      <c r="G882" s="23" cm="1">
        <f t="array" ref="G882">SUM(IF((LEFT('2-1 采购订单物料明细表报表导出'!$K:$K,7)=G$1)*('2-1 采购订单物料明细表报表导出'!$D:$D=$A882),'2-1 采购订单物料明细表报表导出'!$H:$H,0))</f>
        <v>0</v>
      </c>
      <c r="H882" s="23" cm="1">
        <f t="array" ref="H882">SUM(IF((LEFT('2-1 采购订单物料明细表报表导出'!$K:$K,7)=H$1)*('2-1 采购订单物料明细表报表导出'!$D:$D=$A882),'2-1 采购订单物料明细表报表导出'!$H:$H,0))</f>
        <v>0</v>
      </c>
      <c r="I882" s="23" cm="1">
        <f t="array" ref="I882">SUM(IF((LEFT('2-1 采购订单物料明细表报表导出'!$K:$K,7)=I$1)*('2-1 采购订单物料明细表报表导出'!$D:$D=$A882),'2-1 采购订单物料明细表报表导出'!$H:$H,0))</f>
        <v>0</v>
      </c>
      <c r="J882" s="23" cm="1">
        <f t="array" ref="J882">SUM(IF((LEFT('2-1 采购订单物料明细表报表导出'!$K:$K,7)=J$1)*('2-1 采购订单物料明细表报表导出'!$D:$D=$A882),'2-1 采购订单物料明细表报表导出'!$H:$H,0))</f>
        <v>0</v>
      </c>
      <c r="K882" s="23" cm="1">
        <f t="array" ref="K882">SUM(IF((LEFT('2-1 采购订单物料明细表报表导出'!$K:$K,7)=K$1)*('2-1 采购订单物料明细表报表导出'!$D:$D=$A882),'2-1 采购订单物料明细表报表导出'!$H:$H,0))</f>
        <v>0</v>
      </c>
      <c r="L882" s="23" cm="1">
        <f t="array" ref="L882">SUM(IF((LEFT('2-1 采购订单物料明细表报表导出'!$K:$K,7)=L$1)*('2-1 采购订单物料明细表报表导出'!$D:$D=$A882),'2-1 采购订单物料明细表报表导出'!$H:$H,0))</f>
        <v>0</v>
      </c>
      <c r="M882" s="23" cm="1">
        <f t="array" ref="M882">SUM(IF((LEFT('2-1 采购订单物料明细表报表导出'!$K:$K,7)=M$1)*('2-1 采购订单物料明细表报表导出'!$D:$D=$A882),'2-1 采购订单物料明细表报表导出'!$H:$H,0))</f>
        <v>0</v>
      </c>
      <c r="N882" s="23" cm="1">
        <f t="array" ref="N882">SUM(IF((LEFT('2-1 采购订单物料明细表报表导出'!$K:$K,7)=N$1)*('2-1 采购订单物料明细表报表导出'!$D:$D=$A882),'2-1 采购订单物料明细表报表导出'!$H:$H,0))</f>
        <v>0</v>
      </c>
      <c r="O882" s="23" cm="1">
        <f t="array" ref="O882">SUM(IF((LEFT('2-1 采购订单物料明细表报表导出'!$K:$K,7)=O$1)*('2-1 采购订单物料明细表报表导出'!$D:$D=$A882),'2-1 采购订单物料明细表报表导出'!$H:$H,0))</f>
        <v>0</v>
      </c>
    </row>
    <row r="883" ht="29" spans="1:15">
      <c r="A883" s="32" t="s">
        <v>4191</v>
      </c>
      <c r="B883" s="30" t="s">
        <v>1696</v>
      </c>
      <c r="C883" s="31" t="s">
        <v>1697</v>
      </c>
      <c r="D883" s="23" cm="1">
        <f t="array" ref="D883">SUM(IF((LEFT('2-1 采购订单物料明细表报表导出'!$K:$K,7)=D$1)*('2-1 采购订单物料明细表报表导出'!$D:$D=$A883),'2-1 采购订单物料明细表报表导出'!$H:$H,0))</f>
        <v>0</v>
      </c>
      <c r="E883" s="23" cm="1">
        <f t="array" ref="E883">SUM(IF((LEFT('2-1 采购订单物料明细表报表导出'!$K:$K,7)=E$1)*('2-1 采购订单物料明细表报表导出'!$D:$D=$A883),'2-1 采购订单物料明细表报表导出'!$H:$H,0))</f>
        <v>0</v>
      </c>
      <c r="F883" s="23" cm="1">
        <f t="array" ref="F883">SUM(IF((LEFT('2-1 采购订单物料明细表报表导出'!$K:$K,7)=F$1)*('2-1 采购订单物料明细表报表导出'!$D:$D=$A883),'2-1 采购订单物料明细表报表导出'!$H:$H,0))</f>
        <v>0</v>
      </c>
      <c r="G883" s="23" cm="1">
        <f t="array" ref="G883">SUM(IF((LEFT('2-1 采购订单物料明细表报表导出'!$K:$K,7)=G$1)*('2-1 采购订单物料明细表报表导出'!$D:$D=$A883),'2-1 采购订单物料明细表报表导出'!$H:$H,0))</f>
        <v>0</v>
      </c>
      <c r="H883" s="23" cm="1">
        <f t="array" ref="H883">SUM(IF((LEFT('2-1 采购订单物料明细表报表导出'!$K:$K,7)=H$1)*('2-1 采购订单物料明细表报表导出'!$D:$D=$A883),'2-1 采购订单物料明细表报表导出'!$H:$H,0))</f>
        <v>0</v>
      </c>
      <c r="I883" s="23" cm="1">
        <f t="array" ref="I883">SUM(IF((LEFT('2-1 采购订单物料明细表报表导出'!$K:$K,7)=I$1)*('2-1 采购订单物料明细表报表导出'!$D:$D=$A883),'2-1 采购订单物料明细表报表导出'!$H:$H,0))</f>
        <v>0</v>
      </c>
      <c r="J883" s="23" cm="1">
        <f t="array" ref="J883">SUM(IF((LEFT('2-1 采购订单物料明细表报表导出'!$K:$K,7)=J$1)*('2-1 采购订单物料明细表报表导出'!$D:$D=$A883),'2-1 采购订单物料明细表报表导出'!$H:$H,0))</f>
        <v>0</v>
      </c>
      <c r="K883" s="23" cm="1">
        <f t="array" ref="K883">SUM(IF((LEFT('2-1 采购订单物料明细表报表导出'!$K:$K,7)=K$1)*('2-1 采购订单物料明细表报表导出'!$D:$D=$A883),'2-1 采购订单物料明细表报表导出'!$H:$H,0))</f>
        <v>0</v>
      </c>
      <c r="L883" s="23" cm="1">
        <f t="array" ref="L883">SUM(IF((LEFT('2-1 采购订单物料明细表报表导出'!$K:$K,7)=L$1)*('2-1 采购订单物料明细表报表导出'!$D:$D=$A883),'2-1 采购订单物料明细表报表导出'!$H:$H,0))</f>
        <v>0</v>
      </c>
      <c r="M883" s="23" cm="1">
        <f t="array" ref="M883">SUM(IF((LEFT('2-1 采购订单物料明细表报表导出'!$K:$K,7)=M$1)*('2-1 采购订单物料明细表报表导出'!$D:$D=$A883),'2-1 采购订单物料明细表报表导出'!$H:$H,0))</f>
        <v>0</v>
      </c>
      <c r="N883" s="23" cm="1">
        <f t="array" ref="N883">SUM(IF((LEFT('2-1 采购订单物料明细表报表导出'!$K:$K,7)=N$1)*('2-1 采购订单物料明细表报表导出'!$D:$D=$A883),'2-1 采购订单物料明细表报表导出'!$H:$H,0))</f>
        <v>0</v>
      </c>
      <c r="O883" s="23" cm="1">
        <f t="array" ref="O883">SUM(IF((LEFT('2-1 采购订单物料明细表报表导出'!$K:$K,7)=O$1)*('2-1 采购订单物料明细表报表导出'!$D:$D=$A883),'2-1 采购订单物料明细表报表导出'!$H:$H,0))</f>
        <v>0</v>
      </c>
    </row>
    <row r="884" ht="29" spans="1:15">
      <c r="A884" s="32" t="s">
        <v>4192</v>
      </c>
      <c r="B884" s="30" t="s">
        <v>1621</v>
      </c>
      <c r="C884" s="31" t="s">
        <v>1622</v>
      </c>
      <c r="D884" s="23" cm="1">
        <f t="array" ref="D884">SUM(IF((LEFT('2-1 采购订单物料明细表报表导出'!$K:$K,7)=D$1)*('2-1 采购订单物料明细表报表导出'!$D:$D=$A884),'2-1 采购订单物料明细表报表导出'!$H:$H,0))</f>
        <v>0</v>
      </c>
      <c r="E884" s="23" cm="1">
        <f t="array" ref="E884">SUM(IF((LEFT('2-1 采购订单物料明细表报表导出'!$K:$K,7)=E$1)*('2-1 采购订单物料明细表报表导出'!$D:$D=$A884),'2-1 采购订单物料明细表报表导出'!$H:$H,0))</f>
        <v>0</v>
      </c>
      <c r="F884" s="23" cm="1">
        <f t="array" ref="F884">SUM(IF((LEFT('2-1 采购订单物料明细表报表导出'!$K:$K,7)=F$1)*('2-1 采购订单物料明细表报表导出'!$D:$D=$A884),'2-1 采购订单物料明细表报表导出'!$H:$H,0))</f>
        <v>0</v>
      </c>
      <c r="G884" s="23" cm="1">
        <f t="array" ref="G884">SUM(IF((LEFT('2-1 采购订单物料明细表报表导出'!$K:$K,7)=G$1)*('2-1 采购订单物料明细表报表导出'!$D:$D=$A884),'2-1 采购订单物料明细表报表导出'!$H:$H,0))</f>
        <v>0</v>
      </c>
      <c r="H884" s="23" cm="1">
        <f t="array" ref="H884">SUM(IF((LEFT('2-1 采购订单物料明细表报表导出'!$K:$K,7)=H$1)*('2-1 采购订单物料明细表报表导出'!$D:$D=$A884),'2-1 采购订单物料明细表报表导出'!$H:$H,0))</f>
        <v>0</v>
      </c>
      <c r="I884" s="23" cm="1">
        <f t="array" ref="I884">SUM(IF((LEFT('2-1 采购订单物料明细表报表导出'!$K:$K,7)=I$1)*('2-1 采购订单物料明细表报表导出'!$D:$D=$A884),'2-1 采购订单物料明细表报表导出'!$H:$H,0))</f>
        <v>0</v>
      </c>
      <c r="J884" s="23" cm="1">
        <f t="array" ref="J884">SUM(IF((LEFT('2-1 采购订单物料明细表报表导出'!$K:$K,7)=J$1)*('2-1 采购订单物料明细表报表导出'!$D:$D=$A884),'2-1 采购订单物料明细表报表导出'!$H:$H,0))</f>
        <v>0</v>
      </c>
      <c r="K884" s="23" cm="1">
        <f t="array" ref="K884">SUM(IF((LEFT('2-1 采购订单物料明细表报表导出'!$K:$K,7)=K$1)*('2-1 采购订单物料明细表报表导出'!$D:$D=$A884),'2-1 采购订单物料明细表报表导出'!$H:$H,0))</f>
        <v>0</v>
      </c>
      <c r="L884" s="23" cm="1">
        <f t="array" ref="L884">SUM(IF((LEFT('2-1 采购订单物料明细表报表导出'!$K:$K,7)=L$1)*('2-1 采购订单物料明细表报表导出'!$D:$D=$A884),'2-1 采购订单物料明细表报表导出'!$H:$H,0))</f>
        <v>0</v>
      </c>
      <c r="M884" s="23" cm="1">
        <f t="array" ref="M884">SUM(IF((LEFT('2-1 采购订单物料明细表报表导出'!$K:$K,7)=M$1)*('2-1 采购订单物料明细表报表导出'!$D:$D=$A884),'2-1 采购订单物料明细表报表导出'!$H:$H,0))</f>
        <v>0</v>
      </c>
      <c r="N884" s="23" cm="1">
        <f t="array" ref="N884">SUM(IF((LEFT('2-1 采购订单物料明细表报表导出'!$K:$K,7)=N$1)*('2-1 采购订单物料明细表报表导出'!$D:$D=$A884),'2-1 采购订单物料明细表报表导出'!$H:$H,0))</f>
        <v>0</v>
      </c>
      <c r="O884" s="23" cm="1">
        <f t="array" ref="O884">SUM(IF((LEFT('2-1 采购订单物料明细表报表导出'!$K:$K,7)=O$1)*('2-1 采购订单物料明细表报表导出'!$D:$D=$A884),'2-1 采购订单物料明细表报表导出'!$H:$H,0))</f>
        <v>0</v>
      </c>
    </row>
    <row r="885" ht="29" spans="1:15">
      <c r="A885" s="32" t="s">
        <v>4193</v>
      </c>
      <c r="B885" s="30" t="s">
        <v>1621</v>
      </c>
      <c r="C885" s="31" t="s">
        <v>1622</v>
      </c>
      <c r="D885" s="23" cm="1">
        <f t="array" ref="D885">SUM(IF((LEFT('2-1 采购订单物料明细表报表导出'!$K:$K,7)=D$1)*('2-1 采购订单物料明细表报表导出'!$D:$D=$A885),'2-1 采购订单物料明细表报表导出'!$H:$H,0))</f>
        <v>0</v>
      </c>
      <c r="E885" s="23" cm="1">
        <f t="array" ref="E885">SUM(IF((LEFT('2-1 采购订单物料明细表报表导出'!$K:$K,7)=E$1)*('2-1 采购订单物料明细表报表导出'!$D:$D=$A885),'2-1 采购订单物料明细表报表导出'!$H:$H,0))</f>
        <v>0</v>
      </c>
      <c r="F885" s="23" cm="1">
        <f t="array" ref="F885">SUM(IF((LEFT('2-1 采购订单物料明细表报表导出'!$K:$K,7)=F$1)*('2-1 采购订单物料明细表报表导出'!$D:$D=$A885),'2-1 采购订单物料明细表报表导出'!$H:$H,0))</f>
        <v>0</v>
      </c>
      <c r="G885" s="23" cm="1">
        <f t="array" ref="G885">SUM(IF((LEFT('2-1 采购订单物料明细表报表导出'!$K:$K,7)=G$1)*('2-1 采购订单物料明细表报表导出'!$D:$D=$A885),'2-1 采购订单物料明细表报表导出'!$H:$H,0))</f>
        <v>0</v>
      </c>
      <c r="H885" s="23" cm="1">
        <f t="array" ref="H885">SUM(IF((LEFT('2-1 采购订单物料明细表报表导出'!$K:$K,7)=H$1)*('2-1 采购订单物料明细表报表导出'!$D:$D=$A885),'2-1 采购订单物料明细表报表导出'!$H:$H,0))</f>
        <v>0</v>
      </c>
      <c r="I885" s="23" cm="1">
        <f t="array" ref="I885">SUM(IF((LEFT('2-1 采购订单物料明细表报表导出'!$K:$K,7)=I$1)*('2-1 采购订单物料明细表报表导出'!$D:$D=$A885),'2-1 采购订单物料明细表报表导出'!$H:$H,0))</f>
        <v>0</v>
      </c>
      <c r="J885" s="23" cm="1">
        <f t="array" ref="J885">SUM(IF((LEFT('2-1 采购订单物料明细表报表导出'!$K:$K,7)=J$1)*('2-1 采购订单物料明细表报表导出'!$D:$D=$A885),'2-1 采购订单物料明细表报表导出'!$H:$H,0))</f>
        <v>0</v>
      </c>
      <c r="K885" s="23" cm="1">
        <f t="array" ref="K885">SUM(IF((LEFT('2-1 采购订单物料明细表报表导出'!$K:$K,7)=K$1)*('2-1 采购订单物料明细表报表导出'!$D:$D=$A885),'2-1 采购订单物料明细表报表导出'!$H:$H,0))</f>
        <v>0</v>
      </c>
      <c r="L885" s="23" cm="1">
        <f t="array" ref="L885">SUM(IF((LEFT('2-1 采购订单物料明细表报表导出'!$K:$K,7)=L$1)*('2-1 采购订单物料明细表报表导出'!$D:$D=$A885),'2-1 采购订单物料明细表报表导出'!$H:$H,0))</f>
        <v>0</v>
      </c>
      <c r="M885" s="23" cm="1">
        <f t="array" ref="M885">SUM(IF((LEFT('2-1 采购订单物料明细表报表导出'!$K:$K,7)=M$1)*('2-1 采购订单物料明细表报表导出'!$D:$D=$A885),'2-1 采购订单物料明细表报表导出'!$H:$H,0))</f>
        <v>0</v>
      </c>
      <c r="N885" s="23" cm="1">
        <f t="array" ref="N885">SUM(IF((LEFT('2-1 采购订单物料明细表报表导出'!$K:$K,7)=N$1)*('2-1 采购订单物料明细表报表导出'!$D:$D=$A885),'2-1 采购订单物料明细表报表导出'!$H:$H,0))</f>
        <v>0</v>
      </c>
      <c r="O885" s="23" cm="1">
        <f t="array" ref="O885">SUM(IF((LEFT('2-1 采购订单物料明细表报表导出'!$K:$K,7)=O$1)*('2-1 采购订单物料明细表报表导出'!$D:$D=$A885),'2-1 采购订单物料明细表报表导出'!$H:$H,0))</f>
        <v>0</v>
      </c>
    </row>
    <row r="886" ht="29" spans="1:15">
      <c r="A886" s="32" t="s">
        <v>4194</v>
      </c>
      <c r="B886" s="30" t="s">
        <v>1621</v>
      </c>
      <c r="C886" s="31" t="s">
        <v>1622</v>
      </c>
      <c r="D886" s="23" cm="1">
        <f t="array" ref="D886">SUM(IF((LEFT('2-1 采购订单物料明细表报表导出'!$K:$K,7)=D$1)*('2-1 采购订单物料明细表报表导出'!$D:$D=$A886),'2-1 采购订单物料明细表报表导出'!$H:$H,0))</f>
        <v>0</v>
      </c>
      <c r="E886" s="23" cm="1">
        <f t="array" ref="E886">SUM(IF((LEFT('2-1 采购订单物料明细表报表导出'!$K:$K,7)=E$1)*('2-1 采购订单物料明细表报表导出'!$D:$D=$A886),'2-1 采购订单物料明细表报表导出'!$H:$H,0))</f>
        <v>0</v>
      </c>
      <c r="F886" s="23" cm="1">
        <f t="array" ref="F886">SUM(IF((LEFT('2-1 采购订单物料明细表报表导出'!$K:$K,7)=F$1)*('2-1 采购订单物料明细表报表导出'!$D:$D=$A886),'2-1 采购订单物料明细表报表导出'!$H:$H,0))</f>
        <v>0</v>
      </c>
      <c r="G886" s="23" cm="1">
        <f t="array" ref="G886">SUM(IF((LEFT('2-1 采购订单物料明细表报表导出'!$K:$K,7)=G$1)*('2-1 采购订单物料明细表报表导出'!$D:$D=$A886),'2-1 采购订单物料明细表报表导出'!$H:$H,0))</f>
        <v>0</v>
      </c>
      <c r="H886" s="23" cm="1">
        <f t="array" ref="H886">SUM(IF((LEFT('2-1 采购订单物料明细表报表导出'!$K:$K,7)=H$1)*('2-1 采购订单物料明细表报表导出'!$D:$D=$A886),'2-1 采购订单物料明细表报表导出'!$H:$H,0))</f>
        <v>0</v>
      </c>
      <c r="I886" s="23" cm="1">
        <f t="array" ref="I886">SUM(IF((LEFT('2-1 采购订单物料明细表报表导出'!$K:$K,7)=I$1)*('2-1 采购订单物料明细表报表导出'!$D:$D=$A886),'2-1 采购订单物料明细表报表导出'!$H:$H,0))</f>
        <v>0</v>
      </c>
      <c r="J886" s="23" cm="1">
        <f t="array" ref="J886">SUM(IF((LEFT('2-1 采购订单物料明细表报表导出'!$K:$K,7)=J$1)*('2-1 采购订单物料明细表报表导出'!$D:$D=$A886),'2-1 采购订单物料明细表报表导出'!$H:$H,0))</f>
        <v>0</v>
      </c>
      <c r="K886" s="23" cm="1">
        <f t="array" ref="K886">SUM(IF((LEFT('2-1 采购订单物料明细表报表导出'!$K:$K,7)=K$1)*('2-1 采购订单物料明细表报表导出'!$D:$D=$A886),'2-1 采购订单物料明细表报表导出'!$H:$H,0))</f>
        <v>0</v>
      </c>
      <c r="L886" s="23" cm="1">
        <f t="array" ref="L886">SUM(IF((LEFT('2-1 采购订单物料明细表报表导出'!$K:$K,7)=L$1)*('2-1 采购订单物料明细表报表导出'!$D:$D=$A886),'2-1 采购订单物料明细表报表导出'!$H:$H,0))</f>
        <v>0</v>
      </c>
      <c r="M886" s="23" cm="1">
        <f t="array" ref="M886">SUM(IF((LEFT('2-1 采购订单物料明细表报表导出'!$K:$K,7)=M$1)*('2-1 采购订单物料明细表报表导出'!$D:$D=$A886),'2-1 采购订单物料明细表报表导出'!$H:$H,0))</f>
        <v>0</v>
      </c>
      <c r="N886" s="23" cm="1">
        <f t="array" ref="N886">SUM(IF((LEFT('2-1 采购订单物料明细表报表导出'!$K:$K,7)=N$1)*('2-1 采购订单物料明细表报表导出'!$D:$D=$A886),'2-1 采购订单物料明细表报表导出'!$H:$H,0))</f>
        <v>0</v>
      </c>
      <c r="O886" s="23" cm="1">
        <f t="array" ref="O886">SUM(IF((LEFT('2-1 采购订单物料明细表报表导出'!$K:$K,7)=O$1)*('2-1 采购订单物料明细表报表导出'!$D:$D=$A886),'2-1 采购订单物料明细表报表导出'!$H:$H,0))</f>
        <v>0</v>
      </c>
    </row>
    <row r="887" ht="29" spans="1:15">
      <c r="A887" s="32" t="s">
        <v>4195</v>
      </c>
      <c r="B887" s="30" t="s">
        <v>1621</v>
      </c>
      <c r="C887" s="31" t="s">
        <v>1622</v>
      </c>
      <c r="D887" s="23" cm="1">
        <f t="array" ref="D887">SUM(IF((LEFT('2-1 采购订单物料明细表报表导出'!$K:$K,7)=D$1)*('2-1 采购订单物料明细表报表导出'!$D:$D=$A887),'2-1 采购订单物料明细表报表导出'!$H:$H,0))</f>
        <v>0</v>
      </c>
      <c r="E887" s="23" cm="1">
        <f t="array" ref="E887">SUM(IF((LEFT('2-1 采购订单物料明细表报表导出'!$K:$K,7)=E$1)*('2-1 采购订单物料明细表报表导出'!$D:$D=$A887),'2-1 采购订单物料明细表报表导出'!$H:$H,0))</f>
        <v>0</v>
      </c>
      <c r="F887" s="23" cm="1">
        <f t="array" ref="F887">SUM(IF((LEFT('2-1 采购订单物料明细表报表导出'!$K:$K,7)=F$1)*('2-1 采购订单物料明细表报表导出'!$D:$D=$A887),'2-1 采购订单物料明细表报表导出'!$H:$H,0))</f>
        <v>0</v>
      </c>
      <c r="G887" s="23" cm="1">
        <f t="array" ref="G887">SUM(IF((LEFT('2-1 采购订单物料明细表报表导出'!$K:$K,7)=G$1)*('2-1 采购订单物料明细表报表导出'!$D:$D=$A887),'2-1 采购订单物料明细表报表导出'!$H:$H,0))</f>
        <v>0</v>
      </c>
      <c r="H887" s="23" cm="1">
        <f t="array" ref="H887">SUM(IF((LEFT('2-1 采购订单物料明细表报表导出'!$K:$K,7)=H$1)*('2-1 采购订单物料明细表报表导出'!$D:$D=$A887),'2-1 采购订单物料明细表报表导出'!$H:$H,0))</f>
        <v>0</v>
      </c>
      <c r="I887" s="23" cm="1">
        <f t="array" ref="I887">SUM(IF((LEFT('2-1 采购订单物料明细表报表导出'!$K:$K,7)=I$1)*('2-1 采购订单物料明细表报表导出'!$D:$D=$A887),'2-1 采购订单物料明细表报表导出'!$H:$H,0))</f>
        <v>0</v>
      </c>
      <c r="J887" s="23" cm="1">
        <f t="array" ref="J887">SUM(IF((LEFT('2-1 采购订单物料明细表报表导出'!$K:$K,7)=J$1)*('2-1 采购订单物料明细表报表导出'!$D:$D=$A887),'2-1 采购订单物料明细表报表导出'!$H:$H,0))</f>
        <v>0</v>
      </c>
      <c r="K887" s="23" cm="1">
        <f t="array" ref="K887">SUM(IF((LEFT('2-1 采购订单物料明细表报表导出'!$K:$K,7)=K$1)*('2-1 采购订单物料明细表报表导出'!$D:$D=$A887),'2-1 采购订单物料明细表报表导出'!$H:$H,0))</f>
        <v>0</v>
      </c>
      <c r="L887" s="23" cm="1">
        <f t="array" ref="L887">SUM(IF((LEFT('2-1 采购订单物料明细表报表导出'!$K:$K,7)=L$1)*('2-1 采购订单物料明细表报表导出'!$D:$D=$A887),'2-1 采购订单物料明细表报表导出'!$H:$H,0))</f>
        <v>0</v>
      </c>
      <c r="M887" s="23" cm="1">
        <f t="array" ref="M887">SUM(IF((LEFT('2-1 采购订单物料明细表报表导出'!$K:$K,7)=M$1)*('2-1 采购订单物料明细表报表导出'!$D:$D=$A887),'2-1 采购订单物料明细表报表导出'!$H:$H,0))</f>
        <v>0</v>
      </c>
      <c r="N887" s="23" cm="1">
        <f t="array" ref="N887">SUM(IF((LEFT('2-1 采购订单物料明细表报表导出'!$K:$K,7)=N$1)*('2-1 采购订单物料明细表报表导出'!$D:$D=$A887),'2-1 采购订单物料明细表报表导出'!$H:$H,0))</f>
        <v>0</v>
      </c>
      <c r="O887" s="23" cm="1">
        <f t="array" ref="O887">SUM(IF((LEFT('2-1 采购订单物料明细表报表导出'!$K:$K,7)=O$1)*('2-1 采购订单物料明细表报表导出'!$D:$D=$A887),'2-1 采购订单物料明细表报表导出'!$H:$H,0))</f>
        <v>0</v>
      </c>
    </row>
    <row r="888" ht="29" spans="1:15">
      <c r="A888" s="32" t="s">
        <v>4196</v>
      </c>
      <c r="B888" s="30" t="s">
        <v>1621</v>
      </c>
      <c r="C888" s="31" t="s">
        <v>1622</v>
      </c>
      <c r="D888" s="23" cm="1">
        <f t="array" ref="D888">SUM(IF((LEFT('2-1 采购订单物料明细表报表导出'!$K:$K,7)=D$1)*('2-1 采购订单物料明细表报表导出'!$D:$D=$A888),'2-1 采购订单物料明细表报表导出'!$H:$H,0))</f>
        <v>0</v>
      </c>
      <c r="E888" s="23" cm="1">
        <f t="array" ref="E888">SUM(IF((LEFT('2-1 采购订单物料明细表报表导出'!$K:$K,7)=E$1)*('2-1 采购订单物料明细表报表导出'!$D:$D=$A888),'2-1 采购订单物料明细表报表导出'!$H:$H,0))</f>
        <v>0</v>
      </c>
      <c r="F888" s="23" cm="1">
        <f t="array" ref="F888">SUM(IF((LEFT('2-1 采购订单物料明细表报表导出'!$K:$K,7)=F$1)*('2-1 采购订单物料明细表报表导出'!$D:$D=$A888),'2-1 采购订单物料明细表报表导出'!$H:$H,0))</f>
        <v>0</v>
      </c>
      <c r="G888" s="23" cm="1">
        <f t="array" ref="G888">SUM(IF((LEFT('2-1 采购订单物料明细表报表导出'!$K:$K,7)=G$1)*('2-1 采购订单物料明细表报表导出'!$D:$D=$A888),'2-1 采购订单物料明细表报表导出'!$H:$H,0))</f>
        <v>0</v>
      </c>
      <c r="H888" s="23" cm="1">
        <f t="array" ref="H888">SUM(IF((LEFT('2-1 采购订单物料明细表报表导出'!$K:$K,7)=H$1)*('2-1 采购订单物料明细表报表导出'!$D:$D=$A888),'2-1 采购订单物料明细表报表导出'!$H:$H,0))</f>
        <v>0</v>
      </c>
      <c r="I888" s="23" cm="1">
        <f t="array" ref="I888">SUM(IF((LEFT('2-1 采购订单物料明细表报表导出'!$K:$K,7)=I$1)*('2-1 采购订单物料明细表报表导出'!$D:$D=$A888),'2-1 采购订单物料明细表报表导出'!$H:$H,0))</f>
        <v>0</v>
      </c>
      <c r="J888" s="23" cm="1">
        <f t="array" ref="J888">SUM(IF((LEFT('2-1 采购订单物料明细表报表导出'!$K:$K,7)=J$1)*('2-1 采购订单物料明细表报表导出'!$D:$D=$A888),'2-1 采购订单物料明细表报表导出'!$H:$H,0))</f>
        <v>0</v>
      </c>
      <c r="K888" s="23" cm="1">
        <f t="array" ref="K888">SUM(IF((LEFT('2-1 采购订单物料明细表报表导出'!$K:$K,7)=K$1)*('2-1 采购订单物料明细表报表导出'!$D:$D=$A888),'2-1 采购订单物料明细表报表导出'!$H:$H,0))</f>
        <v>0</v>
      </c>
      <c r="L888" s="23" cm="1">
        <f t="array" ref="L888">SUM(IF((LEFT('2-1 采购订单物料明细表报表导出'!$K:$K,7)=L$1)*('2-1 采购订单物料明细表报表导出'!$D:$D=$A888),'2-1 采购订单物料明细表报表导出'!$H:$H,0))</f>
        <v>0</v>
      </c>
      <c r="M888" s="23" cm="1">
        <f t="array" ref="M888">SUM(IF((LEFT('2-1 采购订单物料明细表报表导出'!$K:$K,7)=M$1)*('2-1 采购订单物料明细表报表导出'!$D:$D=$A888),'2-1 采购订单物料明细表报表导出'!$H:$H,0))</f>
        <v>0</v>
      </c>
      <c r="N888" s="23" cm="1">
        <f t="array" ref="N888">SUM(IF((LEFT('2-1 采购订单物料明细表报表导出'!$K:$K,7)=N$1)*('2-1 采购订单物料明细表报表导出'!$D:$D=$A888),'2-1 采购订单物料明细表报表导出'!$H:$H,0))</f>
        <v>0</v>
      </c>
      <c r="O888" s="23" cm="1">
        <f t="array" ref="O888">SUM(IF((LEFT('2-1 采购订单物料明细表报表导出'!$K:$K,7)=O$1)*('2-1 采购订单物料明细表报表导出'!$D:$D=$A888),'2-1 采购订单物料明细表报表导出'!$H:$H,0))</f>
        <v>0</v>
      </c>
    </row>
    <row r="889" ht="29" spans="1:15">
      <c r="A889" s="32" t="s">
        <v>4197</v>
      </c>
      <c r="B889" s="30" t="s">
        <v>1621</v>
      </c>
      <c r="C889" s="31" t="s">
        <v>1622</v>
      </c>
      <c r="D889" s="23" cm="1">
        <f t="array" ref="D889">SUM(IF((LEFT('2-1 采购订单物料明细表报表导出'!$K:$K,7)=D$1)*('2-1 采购订单物料明细表报表导出'!$D:$D=$A889),'2-1 采购订单物料明细表报表导出'!$H:$H,0))</f>
        <v>0</v>
      </c>
      <c r="E889" s="23" cm="1">
        <f t="array" ref="E889">SUM(IF((LEFT('2-1 采购订单物料明细表报表导出'!$K:$K,7)=E$1)*('2-1 采购订单物料明细表报表导出'!$D:$D=$A889),'2-1 采购订单物料明细表报表导出'!$H:$H,0))</f>
        <v>0</v>
      </c>
      <c r="F889" s="23" cm="1">
        <f t="array" ref="F889">SUM(IF((LEFT('2-1 采购订单物料明细表报表导出'!$K:$K,7)=F$1)*('2-1 采购订单物料明细表报表导出'!$D:$D=$A889),'2-1 采购订单物料明细表报表导出'!$H:$H,0))</f>
        <v>0</v>
      </c>
      <c r="G889" s="23" cm="1">
        <f t="array" ref="G889">SUM(IF((LEFT('2-1 采购订单物料明细表报表导出'!$K:$K,7)=G$1)*('2-1 采购订单物料明细表报表导出'!$D:$D=$A889),'2-1 采购订单物料明细表报表导出'!$H:$H,0))</f>
        <v>0</v>
      </c>
      <c r="H889" s="23" cm="1">
        <f t="array" ref="H889">SUM(IF((LEFT('2-1 采购订单物料明细表报表导出'!$K:$K,7)=H$1)*('2-1 采购订单物料明细表报表导出'!$D:$D=$A889),'2-1 采购订单物料明细表报表导出'!$H:$H,0))</f>
        <v>0</v>
      </c>
      <c r="I889" s="23" cm="1">
        <f t="array" ref="I889">SUM(IF((LEFT('2-1 采购订单物料明细表报表导出'!$K:$K,7)=I$1)*('2-1 采购订单物料明细表报表导出'!$D:$D=$A889),'2-1 采购订单物料明细表报表导出'!$H:$H,0))</f>
        <v>0</v>
      </c>
      <c r="J889" s="23" cm="1">
        <f t="array" ref="J889">SUM(IF((LEFT('2-1 采购订单物料明细表报表导出'!$K:$K,7)=J$1)*('2-1 采购订单物料明细表报表导出'!$D:$D=$A889),'2-1 采购订单物料明细表报表导出'!$H:$H,0))</f>
        <v>0</v>
      </c>
      <c r="K889" s="23" cm="1">
        <f t="array" ref="K889">SUM(IF((LEFT('2-1 采购订单物料明细表报表导出'!$K:$K,7)=K$1)*('2-1 采购订单物料明细表报表导出'!$D:$D=$A889),'2-1 采购订单物料明细表报表导出'!$H:$H,0))</f>
        <v>0</v>
      </c>
      <c r="L889" s="23" cm="1">
        <f t="array" ref="L889">SUM(IF((LEFT('2-1 采购订单物料明细表报表导出'!$K:$K,7)=L$1)*('2-1 采购订单物料明细表报表导出'!$D:$D=$A889),'2-1 采购订单物料明细表报表导出'!$H:$H,0))</f>
        <v>0</v>
      </c>
      <c r="M889" s="23" cm="1">
        <f t="array" ref="M889">SUM(IF((LEFT('2-1 采购订单物料明细表报表导出'!$K:$K,7)=M$1)*('2-1 采购订单物料明细表报表导出'!$D:$D=$A889),'2-1 采购订单物料明细表报表导出'!$H:$H,0))</f>
        <v>0</v>
      </c>
      <c r="N889" s="23" cm="1">
        <f t="array" ref="N889">SUM(IF((LEFT('2-1 采购订单物料明细表报表导出'!$K:$K,7)=N$1)*('2-1 采购订单物料明细表报表导出'!$D:$D=$A889),'2-1 采购订单物料明细表报表导出'!$H:$H,0))</f>
        <v>0</v>
      </c>
      <c r="O889" s="23" cm="1">
        <f t="array" ref="O889">SUM(IF((LEFT('2-1 采购订单物料明细表报表导出'!$K:$K,7)=O$1)*('2-1 采购订单物料明细表报表导出'!$D:$D=$A889),'2-1 采购订单物料明细表报表导出'!$H:$H,0))</f>
        <v>0</v>
      </c>
    </row>
    <row r="890" ht="29" spans="1:15">
      <c r="A890" s="32" t="s">
        <v>4198</v>
      </c>
      <c r="B890" s="30" t="s">
        <v>1621</v>
      </c>
      <c r="C890" s="31" t="s">
        <v>1622</v>
      </c>
      <c r="D890" s="23" cm="1">
        <f t="array" ref="D890">SUM(IF((LEFT('2-1 采购订单物料明细表报表导出'!$K:$K,7)=D$1)*('2-1 采购订单物料明细表报表导出'!$D:$D=$A890),'2-1 采购订单物料明细表报表导出'!$H:$H,0))</f>
        <v>0</v>
      </c>
      <c r="E890" s="23" cm="1">
        <f t="array" ref="E890">SUM(IF((LEFT('2-1 采购订单物料明细表报表导出'!$K:$K,7)=E$1)*('2-1 采购订单物料明细表报表导出'!$D:$D=$A890),'2-1 采购订单物料明细表报表导出'!$H:$H,0))</f>
        <v>0</v>
      </c>
      <c r="F890" s="23" cm="1">
        <f t="array" ref="F890">SUM(IF((LEFT('2-1 采购订单物料明细表报表导出'!$K:$K,7)=F$1)*('2-1 采购订单物料明细表报表导出'!$D:$D=$A890),'2-1 采购订单物料明细表报表导出'!$H:$H,0))</f>
        <v>0</v>
      </c>
      <c r="G890" s="23" cm="1">
        <f t="array" ref="G890">SUM(IF((LEFT('2-1 采购订单物料明细表报表导出'!$K:$K,7)=G$1)*('2-1 采购订单物料明细表报表导出'!$D:$D=$A890),'2-1 采购订单物料明细表报表导出'!$H:$H,0))</f>
        <v>0</v>
      </c>
      <c r="H890" s="23" cm="1">
        <f t="array" ref="H890">SUM(IF((LEFT('2-1 采购订单物料明细表报表导出'!$K:$K,7)=H$1)*('2-1 采购订单物料明细表报表导出'!$D:$D=$A890),'2-1 采购订单物料明细表报表导出'!$H:$H,0))</f>
        <v>0</v>
      </c>
      <c r="I890" s="23" cm="1">
        <f t="array" ref="I890">SUM(IF((LEFT('2-1 采购订单物料明细表报表导出'!$K:$K,7)=I$1)*('2-1 采购订单物料明细表报表导出'!$D:$D=$A890),'2-1 采购订单物料明细表报表导出'!$H:$H,0))</f>
        <v>0</v>
      </c>
      <c r="J890" s="23" cm="1">
        <f t="array" ref="J890">SUM(IF((LEFT('2-1 采购订单物料明细表报表导出'!$K:$K,7)=J$1)*('2-1 采购订单物料明细表报表导出'!$D:$D=$A890),'2-1 采购订单物料明细表报表导出'!$H:$H,0))</f>
        <v>0</v>
      </c>
      <c r="K890" s="23" cm="1">
        <f t="array" ref="K890">SUM(IF((LEFT('2-1 采购订单物料明细表报表导出'!$K:$K,7)=K$1)*('2-1 采购订单物料明细表报表导出'!$D:$D=$A890),'2-1 采购订单物料明细表报表导出'!$H:$H,0))</f>
        <v>0</v>
      </c>
      <c r="L890" s="23" cm="1">
        <f t="array" ref="L890">SUM(IF((LEFT('2-1 采购订单物料明细表报表导出'!$K:$K,7)=L$1)*('2-1 采购订单物料明细表报表导出'!$D:$D=$A890),'2-1 采购订单物料明细表报表导出'!$H:$H,0))</f>
        <v>0</v>
      </c>
      <c r="M890" s="23" cm="1">
        <f t="array" ref="M890">SUM(IF((LEFT('2-1 采购订单物料明细表报表导出'!$K:$K,7)=M$1)*('2-1 采购订单物料明细表报表导出'!$D:$D=$A890),'2-1 采购订单物料明细表报表导出'!$H:$H,0))</f>
        <v>0</v>
      </c>
      <c r="N890" s="23" cm="1">
        <f t="array" ref="N890">SUM(IF((LEFT('2-1 采购订单物料明细表报表导出'!$K:$K,7)=N$1)*('2-1 采购订单物料明细表报表导出'!$D:$D=$A890),'2-1 采购订单物料明细表报表导出'!$H:$H,0))</f>
        <v>0</v>
      </c>
      <c r="O890" s="23" cm="1">
        <f t="array" ref="O890">SUM(IF((LEFT('2-1 采购订单物料明细表报表导出'!$K:$K,7)=O$1)*('2-1 采购订单物料明细表报表导出'!$D:$D=$A890),'2-1 采购订单物料明细表报表导出'!$H:$H,0))</f>
        <v>0</v>
      </c>
    </row>
    <row r="891" ht="29" spans="1:15">
      <c r="A891" s="32" t="s">
        <v>4199</v>
      </c>
      <c r="B891" s="30" t="s">
        <v>1621</v>
      </c>
      <c r="C891" s="31" t="s">
        <v>1622</v>
      </c>
      <c r="D891" s="23" cm="1">
        <f t="array" ref="D891">SUM(IF((LEFT('2-1 采购订单物料明细表报表导出'!$K:$K,7)=D$1)*('2-1 采购订单物料明细表报表导出'!$D:$D=$A891),'2-1 采购订单物料明细表报表导出'!$H:$H,0))</f>
        <v>0</v>
      </c>
      <c r="E891" s="23" cm="1">
        <f t="array" ref="E891">SUM(IF((LEFT('2-1 采购订单物料明细表报表导出'!$K:$K,7)=E$1)*('2-1 采购订单物料明细表报表导出'!$D:$D=$A891),'2-1 采购订单物料明细表报表导出'!$H:$H,0))</f>
        <v>0</v>
      </c>
      <c r="F891" s="23" cm="1">
        <f t="array" ref="F891">SUM(IF((LEFT('2-1 采购订单物料明细表报表导出'!$K:$K,7)=F$1)*('2-1 采购订单物料明细表报表导出'!$D:$D=$A891),'2-1 采购订单物料明细表报表导出'!$H:$H,0))</f>
        <v>0</v>
      </c>
      <c r="G891" s="23" cm="1">
        <f t="array" ref="G891">SUM(IF((LEFT('2-1 采购订单物料明细表报表导出'!$K:$K,7)=G$1)*('2-1 采购订单物料明细表报表导出'!$D:$D=$A891),'2-1 采购订单物料明细表报表导出'!$H:$H,0))</f>
        <v>0</v>
      </c>
      <c r="H891" s="23" cm="1">
        <f t="array" ref="H891">SUM(IF((LEFT('2-1 采购订单物料明细表报表导出'!$K:$K,7)=H$1)*('2-1 采购订单物料明细表报表导出'!$D:$D=$A891),'2-1 采购订单物料明细表报表导出'!$H:$H,0))</f>
        <v>0</v>
      </c>
      <c r="I891" s="23" cm="1">
        <f t="array" ref="I891">SUM(IF((LEFT('2-1 采购订单物料明细表报表导出'!$K:$K,7)=I$1)*('2-1 采购订单物料明细表报表导出'!$D:$D=$A891),'2-1 采购订单物料明细表报表导出'!$H:$H,0))</f>
        <v>0</v>
      </c>
      <c r="J891" s="23" cm="1">
        <f t="array" ref="J891">SUM(IF((LEFT('2-1 采购订单物料明细表报表导出'!$K:$K,7)=J$1)*('2-1 采购订单物料明细表报表导出'!$D:$D=$A891),'2-1 采购订单物料明细表报表导出'!$H:$H,0))</f>
        <v>0</v>
      </c>
      <c r="K891" s="23" cm="1">
        <f t="array" ref="K891">SUM(IF((LEFT('2-1 采购订单物料明细表报表导出'!$K:$K,7)=K$1)*('2-1 采购订单物料明细表报表导出'!$D:$D=$A891),'2-1 采购订单物料明细表报表导出'!$H:$H,0))</f>
        <v>0</v>
      </c>
      <c r="L891" s="23" cm="1">
        <f t="array" ref="L891">SUM(IF((LEFT('2-1 采购订单物料明细表报表导出'!$K:$K,7)=L$1)*('2-1 采购订单物料明细表报表导出'!$D:$D=$A891),'2-1 采购订单物料明细表报表导出'!$H:$H,0))</f>
        <v>0</v>
      </c>
      <c r="M891" s="23" cm="1">
        <f t="array" ref="M891">SUM(IF((LEFT('2-1 采购订单物料明细表报表导出'!$K:$K,7)=M$1)*('2-1 采购订单物料明细表报表导出'!$D:$D=$A891),'2-1 采购订单物料明细表报表导出'!$H:$H,0))</f>
        <v>0</v>
      </c>
      <c r="N891" s="23" cm="1">
        <f t="array" ref="N891">SUM(IF((LEFT('2-1 采购订单物料明细表报表导出'!$K:$K,7)=N$1)*('2-1 采购订单物料明细表报表导出'!$D:$D=$A891),'2-1 采购订单物料明细表报表导出'!$H:$H,0))</f>
        <v>0</v>
      </c>
      <c r="O891" s="23" cm="1">
        <f t="array" ref="O891">SUM(IF((LEFT('2-1 采购订单物料明细表报表导出'!$K:$K,7)=O$1)*('2-1 采购订单物料明细表报表导出'!$D:$D=$A891),'2-1 采购订单物料明细表报表导出'!$H:$H,0))</f>
        <v>0</v>
      </c>
    </row>
    <row r="892" ht="29" spans="1:15">
      <c r="A892" s="32" t="s">
        <v>4200</v>
      </c>
      <c r="B892" s="30" t="s">
        <v>1621</v>
      </c>
      <c r="C892" s="31" t="s">
        <v>1622</v>
      </c>
      <c r="D892" s="23" cm="1">
        <f t="array" ref="D892">SUM(IF((LEFT('2-1 采购订单物料明细表报表导出'!$K:$K,7)=D$1)*('2-1 采购订单物料明细表报表导出'!$D:$D=$A892),'2-1 采购订单物料明细表报表导出'!$H:$H,0))</f>
        <v>0</v>
      </c>
      <c r="E892" s="23" cm="1">
        <f t="array" ref="E892">SUM(IF((LEFT('2-1 采购订单物料明细表报表导出'!$K:$K,7)=E$1)*('2-1 采购订单物料明细表报表导出'!$D:$D=$A892),'2-1 采购订单物料明细表报表导出'!$H:$H,0))</f>
        <v>0</v>
      </c>
      <c r="F892" s="23" cm="1">
        <f t="array" ref="F892">SUM(IF((LEFT('2-1 采购订单物料明细表报表导出'!$K:$K,7)=F$1)*('2-1 采购订单物料明细表报表导出'!$D:$D=$A892),'2-1 采购订单物料明细表报表导出'!$H:$H,0))</f>
        <v>0</v>
      </c>
      <c r="G892" s="23" cm="1">
        <f t="array" ref="G892">SUM(IF((LEFT('2-1 采购订单物料明细表报表导出'!$K:$K,7)=G$1)*('2-1 采购订单物料明细表报表导出'!$D:$D=$A892),'2-1 采购订单物料明细表报表导出'!$H:$H,0))</f>
        <v>0</v>
      </c>
      <c r="H892" s="23" cm="1">
        <f t="array" ref="H892">SUM(IF((LEFT('2-1 采购订单物料明细表报表导出'!$K:$K,7)=H$1)*('2-1 采购订单物料明细表报表导出'!$D:$D=$A892),'2-1 采购订单物料明细表报表导出'!$H:$H,0))</f>
        <v>0</v>
      </c>
      <c r="I892" s="23" cm="1">
        <f t="array" ref="I892">SUM(IF((LEFT('2-1 采购订单物料明细表报表导出'!$K:$K,7)=I$1)*('2-1 采购订单物料明细表报表导出'!$D:$D=$A892),'2-1 采购订单物料明细表报表导出'!$H:$H,0))</f>
        <v>0</v>
      </c>
      <c r="J892" s="23" cm="1">
        <f t="array" ref="J892">SUM(IF((LEFT('2-1 采购订单物料明细表报表导出'!$K:$K,7)=J$1)*('2-1 采购订单物料明细表报表导出'!$D:$D=$A892),'2-1 采购订单物料明细表报表导出'!$H:$H,0))</f>
        <v>0</v>
      </c>
      <c r="K892" s="23" cm="1">
        <f t="array" ref="K892">SUM(IF((LEFT('2-1 采购订单物料明细表报表导出'!$K:$K,7)=K$1)*('2-1 采购订单物料明细表报表导出'!$D:$D=$A892),'2-1 采购订单物料明细表报表导出'!$H:$H,0))</f>
        <v>0</v>
      </c>
      <c r="L892" s="23" cm="1">
        <f t="array" ref="L892">SUM(IF((LEFT('2-1 采购订单物料明细表报表导出'!$K:$K,7)=L$1)*('2-1 采购订单物料明细表报表导出'!$D:$D=$A892),'2-1 采购订单物料明细表报表导出'!$H:$H,0))</f>
        <v>0</v>
      </c>
      <c r="M892" s="23" cm="1">
        <f t="array" ref="M892">SUM(IF((LEFT('2-1 采购订单物料明细表报表导出'!$K:$K,7)=M$1)*('2-1 采购订单物料明细表报表导出'!$D:$D=$A892),'2-1 采购订单物料明细表报表导出'!$H:$H,0))</f>
        <v>0</v>
      </c>
      <c r="N892" s="23" cm="1">
        <f t="array" ref="N892">SUM(IF((LEFT('2-1 采购订单物料明细表报表导出'!$K:$K,7)=N$1)*('2-1 采购订单物料明细表报表导出'!$D:$D=$A892),'2-1 采购订单物料明细表报表导出'!$H:$H,0))</f>
        <v>0</v>
      </c>
      <c r="O892" s="23" cm="1">
        <f t="array" ref="O892">SUM(IF((LEFT('2-1 采购订单物料明细表报表导出'!$K:$K,7)=O$1)*('2-1 采购订单物料明细表报表导出'!$D:$D=$A892),'2-1 采购订单物料明细表报表导出'!$H:$H,0))</f>
        <v>0</v>
      </c>
    </row>
    <row r="893" ht="29" spans="1:15">
      <c r="A893" s="32" t="s">
        <v>4201</v>
      </c>
      <c r="B893" s="30" t="s">
        <v>1621</v>
      </c>
      <c r="C893" s="31" t="s">
        <v>1622</v>
      </c>
      <c r="D893" s="23" cm="1">
        <f t="array" ref="D893">SUM(IF((LEFT('2-1 采购订单物料明细表报表导出'!$K:$K,7)=D$1)*('2-1 采购订单物料明细表报表导出'!$D:$D=$A893),'2-1 采购订单物料明细表报表导出'!$H:$H,0))</f>
        <v>0</v>
      </c>
      <c r="E893" s="23" cm="1">
        <f t="array" ref="E893">SUM(IF((LEFT('2-1 采购订单物料明细表报表导出'!$K:$K,7)=E$1)*('2-1 采购订单物料明细表报表导出'!$D:$D=$A893),'2-1 采购订单物料明细表报表导出'!$H:$H,0))</f>
        <v>0</v>
      </c>
      <c r="F893" s="23" cm="1">
        <f t="array" ref="F893">SUM(IF((LEFT('2-1 采购订单物料明细表报表导出'!$K:$K,7)=F$1)*('2-1 采购订单物料明细表报表导出'!$D:$D=$A893),'2-1 采购订单物料明细表报表导出'!$H:$H,0))</f>
        <v>0</v>
      </c>
      <c r="G893" s="23" cm="1">
        <f t="array" ref="G893">SUM(IF((LEFT('2-1 采购订单物料明细表报表导出'!$K:$K,7)=G$1)*('2-1 采购订单物料明细表报表导出'!$D:$D=$A893),'2-1 采购订单物料明细表报表导出'!$H:$H,0))</f>
        <v>0</v>
      </c>
      <c r="H893" s="23" cm="1">
        <f t="array" ref="H893">SUM(IF((LEFT('2-1 采购订单物料明细表报表导出'!$K:$K,7)=H$1)*('2-1 采购订单物料明细表报表导出'!$D:$D=$A893),'2-1 采购订单物料明细表报表导出'!$H:$H,0))</f>
        <v>0</v>
      </c>
      <c r="I893" s="23" cm="1">
        <f t="array" ref="I893">SUM(IF((LEFT('2-1 采购订单物料明细表报表导出'!$K:$K,7)=I$1)*('2-1 采购订单物料明细表报表导出'!$D:$D=$A893),'2-1 采购订单物料明细表报表导出'!$H:$H,0))</f>
        <v>0</v>
      </c>
      <c r="J893" s="23" cm="1">
        <f t="array" ref="J893">SUM(IF((LEFT('2-1 采购订单物料明细表报表导出'!$K:$K,7)=J$1)*('2-1 采购订单物料明细表报表导出'!$D:$D=$A893),'2-1 采购订单物料明细表报表导出'!$H:$H,0))</f>
        <v>0</v>
      </c>
      <c r="K893" s="23" cm="1">
        <f t="array" ref="K893">SUM(IF((LEFT('2-1 采购订单物料明细表报表导出'!$K:$K,7)=K$1)*('2-1 采购订单物料明细表报表导出'!$D:$D=$A893),'2-1 采购订单物料明细表报表导出'!$H:$H,0))</f>
        <v>0</v>
      </c>
      <c r="L893" s="23" cm="1">
        <f t="array" ref="L893">SUM(IF((LEFT('2-1 采购订单物料明细表报表导出'!$K:$K,7)=L$1)*('2-1 采购订单物料明细表报表导出'!$D:$D=$A893),'2-1 采购订单物料明细表报表导出'!$H:$H,0))</f>
        <v>0</v>
      </c>
      <c r="M893" s="23" cm="1">
        <f t="array" ref="M893">SUM(IF((LEFT('2-1 采购订单物料明细表报表导出'!$K:$K,7)=M$1)*('2-1 采购订单物料明细表报表导出'!$D:$D=$A893),'2-1 采购订单物料明细表报表导出'!$H:$H,0))</f>
        <v>0</v>
      </c>
      <c r="N893" s="23" cm="1">
        <f t="array" ref="N893">SUM(IF((LEFT('2-1 采购订单物料明细表报表导出'!$K:$K,7)=N$1)*('2-1 采购订单物料明细表报表导出'!$D:$D=$A893),'2-1 采购订单物料明细表报表导出'!$H:$H,0))</f>
        <v>0</v>
      </c>
      <c r="O893" s="23" cm="1">
        <f t="array" ref="O893">SUM(IF((LEFT('2-1 采购订单物料明细表报表导出'!$K:$K,7)=O$1)*('2-1 采购订单物料明细表报表导出'!$D:$D=$A893),'2-1 采购订单物料明细表报表导出'!$H:$H,0))</f>
        <v>0</v>
      </c>
    </row>
    <row r="894" ht="29" spans="1:15">
      <c r="A894" s="32" t="s">
        <v>4202</v>
      </c>
      <c r="B894" s="30" t="s">
        <v>1621</v>
      </c>
      <c r="C894" s="31" t="s">
        <v>1622</v>
      </c>
      <c r="D894" s="23" cm="1">
        <f t="array" ref="D894">SUM(IF((LEFT('2-1 采购订单物料明细表报表导出'!$K:$K,7)=D$1)*('2-1 采购订单物料明细表报表导出'!$D:$D=$A894),'2-1 采购订单物料明细表报表导出'!$H:$H,0))</f>
        <v>0</v>
      </c>
      <c r="E894" s="23" cm="1">
        <f t="array" ref="E894">SUM(IF((LEFT('2-1 采购订单物料明细表报表导出'!$K:$K,7)=E$1)*('2-1 采购订单物料明细表报表导出'!$D:$D=$A894),'2-1 采购订单物料明细表报表导出'!$H:$H,0))</f>
        <v>0</v>
      </c>
      <c r="F894" s="23" cm="1">
        <f t="array" ref="F894">SUM(IF((LEFT('2-1 采购订单物料明细表报表导出'!$K:$K,7)=F$1)*('2-1 采购订单物料明细表报表导出'!$D:$D=$A894),'2-1 采购订单物料明细表报表导出'!$H:$H,0))</f>
        <v>0</v>
      </c>
      <c r="G894" s="23" cm="1">
        <f t="array" ref="G894">SUM(IF((LEFT('2-1 采购订单物料明细表报表导出'!$K:$K,7)=G$1)*('2-1 采购订单物料明细表报表导出'!$D:$D=$A894),'2-1 采购订单物料明细表报表导出'!$H:$H,0))</f>
        <v>0</v>
      </c>
      <c r="H894" s="23" cm="1">
        <f t="array" ref="H894">SUM(IF((LEFT('2-1 采购订单物料明细表报表导出'!$K:$K,7)=H$1)*('2-1 采购订单物料明细表报表导出'!$D:$D=$A894),'2-1 采购订单物料明细表报表导出'!$H:$H,0))</f>
        <v>0</v>
      </c>
      <c r="I894" s="23" cm="1">
        <f t="array" ref="I894">SUM(IF((LEFT('2-1 采购订单物料明细表报表导出'!$K:$K,7)=I$1)*('2-1 采购订单物料明细表报表导出'!$D:$D=$A894),'2-1 采购订单物料明细表报表导出'!$H:$H,0))</f>
        <v>0</v>
      </c>
      <c r="J894" s="23" cm="1">
        <f t="array" ref="J894">SUM(IF((LEFT('2-1 采购订单物料明细表报表导出'!$K:$K,7)=J$1)*('2-1 采购订单物料明细表报表导出'!$D:$D=$A894),'2-1 采购订单物料明细表报表导出'!$H:$H,0))</f>
        <v>0</v>
      </c>
      <c r="K894" s="23" cm="1">
        <f t="array" ref="K894">SUM(IF((LEFT('2-1 采购订单物料明细表报表导出'!$K:$K,7)=K$1)*('2-1 采购订单物料明细表报表导出'!$D:$D=$A894),'2-1 采购订单物料明细表报表导出'!$H:$H,0))</f>
        <v>0</v>
      </c>
      <c r="L894" s="23" cm="1">
        <f t="array" ref="L894">SUM(IF((LEFT('2-1 采购订单物料明细表报表导出'!$K:$K,7)=L$1)*('2-1 采购订单物料明细表报表导出'!$D:$D=$A894),'2-1 采购订单物料明细表报表导出'!$H:$H,0))</f>
        <v>0</v>
      </c>
      <c r="M894" s="23" cm="1">
        <f t="array" ref="M894">SUM(IF((LEFT('2-1 采购订单物料明细表报表导出'!$K:$K,7)=M$1)*('2-1 采购订单物料明细表报表导出'!$D:$D=$A894),'2-1 采购订单物料明细表报表导出'!$H:$H,0))</f>
        <v>0</v>
      </c>
      <c r="N894" s="23" cm="1">
        <f t="array" ref="N894">SUM(IF((LEFT('2-1 采购订单物料明细表报表导出'!$K:$K,7)=N$1)*('2-1 采购订单物料明细表报表导出'!$D:$D=$A894),'2-1 采购订单物料明细表报表导出'!$H:$H,0))</f>
        <v>0</v>
      </c>
      <c r="O894" s="23" cm="1">
        <f t="array" ref="O894">SUM(IF((LEFT('2-1 采购订单物料明细表报表导出'!$K:$K,7)=O$1)*('2-1 采购订单物料明细表报表导出'!$D:$D=$A894),'2-1 采购订单物料明细表报表导出'!$H:$H,0))</f>
        <v>0</v>
      </c>
    </row>
    <row r="895" ht="29" spans="1:15">
      <c r="A895" s="32" t="s">
        <v>4203</v>
      </c>
      <c r="B895" s="30" t="s">
        <v>1621</v>
      </c>
      <c r="C895" s="31" t="s">
        <v>1622</v>
      </c>
      <c r="D895" s="23" cm="1">
        <f t="array" ref="D895">SUM(IF((LEFT('2-1 采购订单物料明细表报表导出'!$K:$K,7)=D$1)*('2-1 采购订单物料明细表报表导出'!$D:$D=$A895),'2-1 采购订单物料明细表报表导出'!$H:$H,0))</f>
        <v>0</v>
      </c>
      <c r="E895" s="23" cm="1">
        <f t="array" ref="E895">SUM(IF((LEFT('2-1 采购订单物料明细表报表导出'!$K:$K,7)=E$1)*('2-1 采购订单物料明细表报表导出'!$D:$D=$A895),'2-1 采购订单物料明细表报表导出'!$H:$H,0))</f>
        <v>0</v>
      </c>
      <c r="F895" s="23" cm="1">
        <f t="array" ref="F895">SUM(IF((LEFT('2-1 采购订单物料明细表报表导出'!$K:$K,7)=F$1)*('2-1 采购订单物料明细表报表导出'!$D:$D=$A895),'2-1 采购订单物料明细表报表导出'!$H:$H,0))</f>
        <v>0</v>
      </c>
      <c r="G895" s="23" cm="1">
        <f t="array" ref="G895">SUM(IF((LEFT('2-1 采购订单物料明细表报表导出'!$K:$K,7)=G$1)*('2-1 采购订单物料明细表报表导出'!$D:$D=$A895),'2-1 采购订单物料明细表报表导出'!$H:$H,0))</f>
        <v>0</v>
      </c>
      <c r="H895" s="23" cm="1">
        <f t="array" ref="H895">SUM(IF((LEFT('2-1 采购订单物料明细表报表导出'!$K:$K,7)=H$1)*('2-1 采购订单物料明细表报表导出'!$D:$D=$A895),'2-1 采购订单物料明细表报表导出'!$H:$H,0))</f>
        <v>0</v>
      </c>
      <c r="I895" s="23" cm="1">
        <f t="array" ref="I895">SUM(IF((LEFT('2-1 采购订单物料明细表报表导出'!$K:$K,7)=I$1)*('2-1 采购订单物料明细表报表导出'!$D:$D=$A895),'2-1 采购订单物料明细表报表导出'!$H:$H,0))</f>
        <v>0</v>
      </c>
      <c r="J895" s="23" cm="1">
        <f t="array" ref="J895">SUM(IF((LEFT('2-1 采购订单物料明细表报表导出'!$K:$K,7)=J$1)*('2-1 采购订单物料明细表报表导出'!$D:$D=$A895),'2-1 采购订单物料明细表报表导出'!$H:$H,0))</f>
        <v>0</v>
      </c>
      <c r="K895" s="23" cm="1">
        <f t="array" ref="K895">SUM(IF((LEFT('2-1 采购订单物料明细表报表导出'!$K:$K,7)=K$1)*('2-1 采购订单物料明细表报表导出'!$D:$D=$A895),'2-1 采购订单物料明细表报表导出'!$H:$H,0))</f>
        <v>0</v>
      </c>
      <c r="L895" s="23" cm="1">
        <f t="array" ref="L895">SUM(IF((LEFT('2-1 采购订单物料明细表报表导出'!$K:$K,7)=L$1)*('2-1 采购订单物料明细表报表导出'!$D:$D=$A895),'2-1 采购订单物料明细表报表导出'!$H:$H,0))</f>
        <v>0</v>
      </c>
      <c r="M895" s="23" cm="1">
        <f t="array" ref="M895">SUM(IF((LEFT('2-1 采购订单物料明细表报表导出'!$K:$K,7)=M$1)*('2-1 采购订单物料明细表报表导出'!$D:$D=$A895),'2-1 采购订单物料明细表报表导出'!$H:$H,0))</f>
        <v>0</v>
      </c>
      <c r="N895" s="23" cm="1">
        <f t="array" ref="N895">SUM(IF((LEFT('2-1 采购订单物料明细表报表导出'!$K:$K,7)=N$1)*('2-1 采购订单物料明细表报表导出'!$D:$D=$A895),'2-1 采购订单物料明细表报表导出'!$H:$H,0))</f>
        <v>0</v>
      </c>
      <c r="O895" s="23" cm="1">
        <f t="array" ref="O895">SUM(IF((LEFT('2-1 采购订单物料明细表报表导出'!$K:$K,7)=O$1)*('2-1 采购订单物料明细表报表导出'!$D:$D=$A895),'2-1 采购订单物料明细表报表导出'!$H:$H,0))</f>
        <v>0</v>
      </c>
    </row>
    <row r="896" ht="29" spans="1:15">
      <c r="A896" s="32" t="s">
        <v>4204</v>
      </c>
      <c r="B896" s="30" t="s">
        <v>1621</v>
      </c>
      <c r="C896" s="31" t="s">
        <v>1622</v>
      </c>
      <c r="D896" s="23" cm="1">
        <f t="array" ref="D896">SUM(IF((LEFT('2-1 采购订单物料明细表报表导出'!$K:$K,7)=D$1)*('2-1 采购订单物料明细表报表导出'!$D:$D=$A896),'2-1 采购订单物料明细表报表导出'!$H:$H,0))</f>
        <v>0</v>
      </c>
      <c r="E896" s="23" cm="1">
        <f t="array" ref="E896">SUM(IF((LEFT('2-1 采购订单物料明细表报表导出'!$K:$K,7)=E$1)*('2-1 采购订单物料明细表报表导出'!$D:$D=$A896),'2-1 采购订单物料明细表报表导出'!$H:$H,0))</f>
        <v>0</v>
      </c>
      <c r="F896" s="23" cm="1">
        <f t="array" ref="F896">SUM(IF((LEFT('2-1 采购订单物料明细表报表导出'!$K:$K,7)=F$1)*('2-1 采购订单物料明细表报表导出'!$D:$D=$A896),'2-1 采购订单物料明细表报表导出'!$H:$H,0))</f>
        <v>0</v>
      </c>
      <c r="G896" s="23" cm="1">
        <f t="array" ref="G896">SUM(IF((LEFT('2-1 采购订单物料明细表报表导出'!$K:$K,7)=G$1)*('2-1 采购订单物料明细表报表导出'!$D:$D=$A896),'2-1 采购订单物料明细表报表导出'!$H:$H,0))</f>
        <v>0</v>
      </c>
      <c r="H896" s="23" cm="1">
        <f t="array" ref="H896">SUM(IF((LEFT('2-1 采购订单物料明细表报表导出'!$K:$K,7)=H$1)*('2-1 采购订单物料明细表报表导出'!$D:$D=$A896),'2-1 采购订单物料明细表报表导出'!$H:$H,0))</f>
        <v>0</v>
      </c>
      <c r="I896" s="23" cm="1">
        <f t="array" ref="I896">SUM(IF((LEFT('2-1 采购订单物料明细表报表导出'!$K:$K,7)=I$1)*('2-1 采购订单物料明细表报表导出'!$D:$D=$A896),'2-1 采购订单物料明细表报表导出'!$H:$H,0))</f>
        <v>0</v>
      </c>
      <c r="J896" s="23" cm="1">
        <f t="array" ref="J896">SUM(IF((LEFT('2-1 采购订单物料明细表报表导出'!$K:$K,7)=J$1)*('2-1 采购订单物料明细表报表导出'!$D:$D=$A896),'2-1 采购订单物料明细表报表导出'!$H:$H,0))</f>
        <v>0</v>
      </c>
      <c r="K896" s="23" cm="1">
        <f t="array" ref="K896">SUM(IF((LEFT('2-1 采购订单物料明细表报表导出'!$K:$K,7)=K$1)*('2-1 采购订单物料明细表报表导出'!$D:$D=$A896),'2-1 采购订单物料明细表报表导出'!$H:$H,0))</f>
        <v>0</v>
      </c>
      <c r="L896" s="23" cm="1">
        <f t="array" ref="L896">SUM(IF((LEFT('2-1 采购订单物料明细表报表导出'!$K:$K,7)=L$1)*('2-1 采购订单物料明细表报表导出'!$D:$D=$A896),'2-1 采购订单物料明细表报表导出'!$H:$H,0))</f>
        <v>0</v>
      </c>
      <c r="M896" s="23" cm="1">
        <f t="array" ref="M896">SUM(IF((LEFT('2-1 采购订单物料明细表报表导出'!$K:$K,7)=M$1)*('2-1 采购订单物料明细表报表导出'!$D:$D=$A896),'2-1 采购订单物料明细表报表导出'!$H:$H,0))</f>
        <v>0</v>
      </c>
      <c r="N896" s="23" cm="1">
        <f t="array" ref="N896">SUM(IF((LEFT('2-1 采购订单物料明细表报表导出'!$K:$K,7)=N$1)*('2-1 采购订单物料明细表报表导出'!$D:$D=$A896),'2-1 采购订单物料明细表报表导出'!$H:$H,0))</f>
        <v>0</v>
      </c>
      <c r="O896" s="23" cm="1">
        <f t="array" ref="O896">SUM(IF((LEFT('2-1 采购订单物料明细表报表导出'!$K:$K,7)=O$1)*('2-1 采购订单物料明细表报表导出'!$D:$D=$A896),'2-1 采购订单物料明细表报表导出'!$H:$H,0))</f>
        <v>0</v>
      </c>
    </row>
    <row r="897" ht="29" spans="1:15">
      <c r="A897" s="32" t="s">
        <v>4205</v>
      </c>
      <c r="B897" s="30" t="s">
        <v>1719</v>
      </c>
      <c r="C897" s="31" t="s">
        <v>3840</v>
      </c>
      <c r="D897" s="23" cm="1">
        <f t="array" ref="D897">SUM(IF((LEFT('2-1 采购订单物料明细表报表导出'!$K:$K,7)=D$1)*('2-1 采购订单物料明细表报表导出'!$D:$D=$A897),'2-1 采购订单物料明细表报表导出'!$H:$H,0))</f>
        <v>0</v>
      </c>
      <c r="E897" s="23" cm="1">
        <f t="array" ref="E897">SUM(IF((LEFT('2-1 采购订单物料明细表报表导出'!$K:$K,7)=E$1)*('2-1 采购订单物料明细表报表导出'!$D:$D=$A897),'2-1 采购订单物料明细表报表导出'!$H:$H,0))</f>
        <v>0</v>
      </c>
      <c r="F897" s="23" cm="1">
        <f t="array" ref="F897">SUM(IF((LEFT('2-1 采购订单物料明细表报表导出'!$K:$K,7)=F$1)*('2-1 采购订单物料明细表报表导出'!$D:$D=$A897),'2-1 采购订单物料明细表报表导出'!$H:$H,0))</f>
        <v>0</v>
      </c>
      <c r="G897" s="23" cm="1">
        <f t="array" ref="G897">SUM(IF((LEFT('2-1 采购订单物料明细表报表导出'!$K:$K,7)=G$1)*('2-1 采购订单物料明细表报表导出'!$D:$D=$A897),'2-1 采购订单物料明细表报表导出'!$H:$H,0))</f>
        <v>0</v>
      </c>
      <c r="H897" s="23" cm="1">
        <f t="array" ref="H897">SUM(IF((LEFT('2-1 采购订单物料明细表报表导出'!$K:$K,7)=H$1)*('2-1 采购订单物料明细表报表导出'!$D:$D=$A897),'2-1 采购订单物料明细表报表导出'!$H:$H,0))</f>
        <v>0</v>
      </c>
      <c r="I897" s="23" cm="1">
        <f t="array" ref="I897">SUM(IF((LEFT('2-1 采购订单物料明细表报表导出'!$K:$K,7)=I$1)*('2-1 采购订单物料明细表报表导出'!$D:$D=$A897),'2-1 采购订单物料明细表报表导出'!$H:$H,0))</f>
        <v>0</v>
      </c>
      <c r="J897" s="23" cm="1">
        <f t="array" ref="J897">SUM(IF((LEFT('2-1 采购订单物料明细表报表导出'!$K:$K,7)=J$1)*('2-1 采购订单物料明细表报表导出'!$D:$D=$A897),'2-1 采购订单物料明细表报表导出'!$H:$H,0))</f>
        <v>0</v>
      </c>
      <c r="K897" s="23" cm="1">
        <f t="array" ref="K897">SUM(IF((LEFT('2-1 采购订单物料明细表报表导出'!$K:$K,7)=K$1)*('2-1 采购订单物料明细表报表导出'!$D:$D=$A897),'2-1 采购订单物料明细表报表导出'!$H:$H,0))</f>
        <v>0</v>
      </c>
      <c r="L897" s="23" cm="1">
        <f t="array" ref="L897">SUM(IF((LEFT('2-1 采购订单物料明细表报表导出'!$K:$K,7)=L$1)*('2-1 采购订单物料明细表报表导出'!$D:$D=$A897),'2-1 采购订单物料明细表报表导出'!$H:$H,0))</f>
        <v>0</v>
      </c>
      <c r="M897" s="23" cm="1">
        <f t="array" ref="M897">SUM(IF((LEFT('2-1 采购订单物料明细表报表导出'!$K:$K,7)=M$1)*('2-1 采购订单物料明细表报表导出'!$D:$D=$A897),'2-1 采购订单物料明细表报表导出'!$H:$H,0))</f>
        <v>0</v>
      </c>
      <c r="N897" s="23" cm="1">
        <f t="array" ref="N897">SUM(IF((LEFT('2-1 采购订单物料明细表报表导出'!$K:$K,7)=N$1)*('2-1 采购订单物料明细表报表导出'!$D:$D=$A897),'2-1 采购订单物料明细表报表导出'!$H:$H,0))</f>
        <v>0</v>
      </c>
      <c r="O897" s="23" cm="1">
        <f t="array" ref="O897">SUM(IF((LEFT('2-1 采购订单物料明细表报表导出'!$K:$K,7)=O$1)*('2-1 采购订单物料明细表报表导出'!$D:$D=$A897),'2-1 采购订单物料明细表报表导出'!$H:$H,0))</f>
        <v>0</v>
      </c>
    </row>
    <row r="898" ht="29" spans="1:15">
      <c r="A898" s="32" t="s">
        <v>4206</v>
      </c>
      <c r="B898" s="30" t="s">
        <v>1719</v>
      </c>
      <c r="C898" s="31" t="s">
        <v>3840</v>
      </c>
      <c r="D898" s="23" cm="1">
        <f t="array" ref="D898">SUM(IF((LEFT('2-1 采购订单物料明细表报表导出'!$K:$K,7)=D$1)*('2-1 采购订单物料明细表报表导出'!$D:$D=$A898),'2-1 采购订单物料明细表报表导出'!$H:$H,0))</f>
        <v>0</v>
      </c>
      <c r="E898" s="23" cm="1">
        <f t="array" ref="E898">SUM(IF((LEFT('2-1 采购订单物料明细表报表导出'!$K:$K,7)=E$1)*('2-1 采购订单物料明细表报表导出'!$D:$D=$A898),'2-1 采购订单物料明细表报表导出'!$H:$H,0))</f>
        <v>0</v>
      </c>
      <c r="F898" s="23" cm="1">
        <f t="array" ref="F898">SUM(IF((LEFT('2-1 采购订单物料明细表报表导出'!$K:$K,7)=F$1)*('2-1 采购订单物料明细表报表导出'!$D:$D=$A898),'2-1 采购订单物料明细表报表导出'!$H:$H,0))</f>
        <v>0</v>
      </c>
      <c r="G898" s="23" cm="1">
        <f t="array" ref="G898">SUM(IF((LEFT('2-1 采购订单物料明细表报表导出'!$K:$K,7)=G$1)*('2-1 采购订单物料明细表报表导出'!$D:$D=$A898),'2-1 采购订单物料明细表报表导出'!$H:$H,0))</f>
        <v>0</v>
      </c>
      <c r="H898" s="23" cm="1">
        <f t="array" ref="H898">SUM(IF((LEFT('2-1 采购订单物料明细表报表导出'!$K:$K,7)=H$1)*('2-1 采购订单物料明细表报表导出'!$D:$D=$A898),'2-1 采购订单物料明细表报表导出'!$H:$H,0))</f>
        <v>0</v>
      </c>
      <c r="I898" s="23" cm="1">
        <f t="array" ref="I898">SUM(IF((LEFT('2-1 采购订单物料明细表报表导出'!$K:$K,7)=I$1)*('2-1 采购订单物料明细表报表导出'!$D:$D=$A898),'2-1 采购订单物料明细表报表导出'!$H:$H,0))</f>
        <v>0</v>
      </c>
      <c r="J898" s="23" cm="1">
        <f t="array" ref="J898">SUM(IF((LEFT('2-1 采购订单物料明细表报表导出'!$K:$K,7)=J$1)*('2-1 采购订单物料明细表报表导出'!$D:$D=$A898),'2-1 采购订单物料明细表报表导出'!$H:$H,0))</f>
        <v>0</v>
      </c>
      <c r="K898" s="23" cm="1">
        <f t="array" ref="K898">SUM(IF((LEFT('2-1 采购订单物料明细表报表导出'!$K:$K,7)=K$1)*('2-1 采购订单物料明细表报表导出'!$D:$D=$A898),'2-1 采购订单物料明细表报表导出'!$H:$H,0))</f>
        <v>0</v>
      </c>
      <c r="L898" s="23" cm="1">
        <f t="array" ref="L898">SUM(IF((LEFT('2-1 采购订单物料明细表报表导出'!$K:$K,7)=L$1)*('2-1 采购订单物料明细表报表导出'!$D:$D=$A898),'2-1 采购订单物料明细表报表导出'!$H:$H,0))</f>
        <v>0</v>
      </c>
      <c r="M898" s="23" cm="1">
        <f t="array" ref="M898">SUM(IF((LEFT('2-1 采购订单物料明细表报表导出'!$K:$K,7)=M$1)*('2-1 采购订单物料明细表报表导出'!$D:$D=$A898),'2-1 采购订单物料明细表报表导出'!$H:$H,0))</f>
        <v>0</v>
      </c>
      <c r="N898" s="23" cm="1">
        <f t="array" ref="N898">SUM(IF((LEFT('2-1 采购订单物料明细表报表导出'!$K:$K,7)=N$1)*('2-1 采购订单物料明细表报表导出'!$D:$D=$A898),'2-1 采购订单物料明细表报表导出'!$H:$H,0))</f>
        <v>0</v>
      </c>
      <c r="O898" s="23" cm="1">
        <f t="array" ref="O898">SUM(IF((LEFT('2-1 采购订单物料明细表报表导出'!$K:$K,7)=O$1)*('2-1 采购订单物料明细表报表导出'!$D:$D=$A898),'2-1 采购订单物料明细表报表导出'!$H:$H,0))</f>
        <v>0</v>
      </c>
    </row>
    <row r="899" ht="29" spans="1:15">
      <c r="A899" s="32" t="s">
        <v>4207</v>
      </c>
      <c r="B899" s="30" t="s">
        <v>1719</v>
      </c>
      <c r="C899" s="31" t="s">
        <v>3840</v>
      </c>
      <c r="D899" s="23" cm="1">
        <f t="array" ref="D899">SUM(IF((LEFT('2-1 采购订单物料明细表报表导出'!$K:$K,7)=D$1)*('2-1 采购订单物料明细表报表导出'!$D:$D=$A899),'2-1 采购订单物料明细表报表导出'!$H:$H,0))</f>
        <v>0</v>
      </c>
      <c r="E899" s="23" cm="1">
        <f t="array" ref="E899">SUM(IF((LEFT('2-1 采购订单物料明细表报表导出'!$K:$K,7)=E$1)*('2-1 采购订单物料明细表报表导出'!$D:$D=$A899),'2-1 采购订单物料明细表报表导出'!$H:$H,0))</f>
        <v>0</v>
      </c>
      <c r="F899" s="23" cm="1">
        <f t="array" ref="F899">SUM(IF((LEFT('2-1 采购订单物料明细表报表导出'!$K:$K,7)=F$1)*('2-1 采购订单物料明细表报表导出'!$D:$D=$A899),'2-1 采购订单物料明细表报表导出'!$H:$H,0))</f>
        <v>0</v>
      </c>
      <c r="G899" s="23" cm="1">
        <f t="array" ref="G899">SUM(IF((LEFT('2-1 采购订单物料明细表报表导出'!$K:$K,7)=G$1)*('2-1 采购订单物料明细表报表导出'!$D:$D=$A899),'2-1 采购订单物料明细表报表导出'!$H:$H,0))</f>
        <v>0</v>
      </c>
      <c r="H899" s="23" cm="1">
        <f t="array" ref="H899">SUM(IF((LEFT('2-1 采购订单物料明细表报表导出'!$K:$K,7)=H$1)*('2-1 采购订单物料明细表报表导出'!$D:$D=$A899),'2-1 采购订单物料明细表报表导出'!$H:$H,0))</f>
        <v>0</v>
      </c>
      <c r="I899" s="23" cm="1">
        <f t="array" ref="I899">SUM(IF((LEFT('2-1 采购订单物料明细表报表导出'!$K:$K,7)=I$1)*('2-1 采购订单物料明细表报表导出'!$D:$D=$A899),'2-1 采购订单物料明细表报表导出'!$H:$H,0))</f>
        <v>0</v>
      </c>
      <c r="J899" s="23" cm="1">
        <f t="array" ref="J899">SUM(IF((LEFT('2-1 采购订单物料明细表报表导出'!$K:$K,7)=J$1)*('2-1 采购订单物料明细表报表导出'!$D:$D=$A899),'2-1 采购订单物料明细表报表导出'!$H:$H,0))</f>
        <v>0</v>
      </c>
      <c r="K899" s="23" cm="1">
        <f t="array" ref="K899">SUM(IF((LEFT('2-1 采购订单物料明细表报表导出'!$K:$K,7)=K$1)*('2-1 采购订单物料明细表报表导出'!$D:$D=$A899),'2-1 采购订单物料明细表报表导出'!$H:$H,0))</f>
        <v>0</v>
      </c>
      <c r="L899" s="23" cm="1">
        <f t="array" ref="L899">SUM(IF((LEFT('2-1 采购订单物料明细表报表导出'!$K:$K,7)=L$1)*('2-1 采购订单物料明细表报表导出'!$D:$D=$A899),'2-1 采购订单物料明细表报表导出'!$H:$H,0))</f>
        <v>0</v>
      </c>
      <c r="M899" s="23" cm="1">
        <f t="array" ref="M899">SUM(IF((LEFT('2-1 采购订单物料明细表报表导出'!$K:$K,7)=M$1)*('2-1 采购订单物料明细表报表导出'!$D:$D=$A899),'2-1 采购订单物料明细表报表导出'!$H:$H,0))</f>
        <v>0</v>
      </c>
      <c r="N899" s="23" cm="1">
        <f t="array" ref="N899">SUM(IF((LEFT('2-1 采购订单物料明细表报表导出'!$K:$K,7)=N$1)*('2-1 采购订单物料明细表报表导出'!$D:$D=$A899),'2-1 采购订单物料明细表报表导出'!$H:$H,0))</f>
        <v>0</v>
      </c>
      <c r="O899" s="23" cm="1">
        <f t="array" ref="O899">SUM(IF((LEFT('2-1 采购订单物料明细表报表导出'!$K:$K,7)=O$1)*('2-1 采购订单物料明细表报表导出'!$D:$D=$A899),'2-1 采购订单物料明细表报表导出'!$H:$H,0))</f>
        <v>0</v>
      </c>
    </row>
    <row r="900" ht="29" spans="1:15">
      <c r="A900" s="32" t="s">
        <v>4208</v>
      </c>
      <c r="B900" s="30" t="s">
        <v>1719</v>
      </c>
      <c r="C900" s="31" t="s">
        <v>3840</v>
      </c>
      <c r="D900" s="23" cm="1">
        <f t="array" ref="D900">SUM(IF((LEFT('2-1 采购订单物料明细表报表导出'!$K:$K,7)=D$1)*('2-1 采购订单物料明细表报表导出'!$D:$D=$A900),'2-1 采购订单物料明细表报表导出'!$H:$H,0))</f>
        <v>0</v>
      </c>
      <c r="E900" s="23" cm="1">
        <f t="array" ref="E900">SUM(IF((LEFT('2-1 采购订单物料明细表报表导出'!$K:$K,7)=E$1)*('2-1 采购订单物料明细表报表导出'!$D:$D=$A900),'2-1 采购订单物料明细表报表导出'!$H:$H,0))</f>
        <v>0</v>
      </c>
      <c r="F900" s="23" cm="1">
        <f t="array" ref="F900">SUM(IF((LEFT('2-1 采购订单物料明细表报表导出'!$K:$K,7)=F$1)*('2-1 采购订单物料明细表报表导出'!$D:$D=$A900),'2-1 采购订单物料明细表报表导出'!$H:$H,0))</f>
        <v>0</v>
      </c>
      <c r="G900" s="23" cm="1">
        <f t="array" ref="G900">SUM(IF((LEFT('2-1 采购订单物料明细表报表导出'!$K:$K,7)=G$1)*('2-1 采购订单物料明细表报表导出'!$D:$D=$A900),'2-1 采购订单物料明细表报表导出'!$H:$H,0))</f>
        <v>0</v>
      </c>
      <c r="H900" s="23" cm="1">
        <f t="array" ref="H900">SUM(IF((LEFT('2-1 采购订单物料明细表报表导出'!$K:$K,7)=H$1)*('2-1 采购订单物料明细表报表导出'!$D:$D=$A900),'2-1 采购订单物料明细表报表导出'!$H:$H,0))</f>
        <v>0</v>
      </c>
      <c r="I900" s="23" cm="1">
        <f t="array" ref="I900">SUM(IF((LEFT('2-1 采购订单物料明细表报表导出'!$K:$K,7)=I$1)*('2-1 采购订单物料明细表报表导出'!$D:$D=$A900),'2-1 采购订单物料明细表报表导出'!$H:$H,0))</f>
        <v>0</v>
      </c>
      <c r="J900" s="23" cm="1">
        <f t="array" ref="J900">SUM(IF((LEFT('2-1 采购订单物料明细表报表导出'!$K:$K,7)=J$1)*('2-1 采购订单物料明细表报表导出'!$D:$D=$A900),'2-1 采购订单物料明细表报表导出'!$H:$H,0))</f>
        <v>0</v>
      </c>
      <c r="K900" s="23" cm="1">
        <f t="array" ref="K900">SUM(IF((LEFT('2-1 采购订单物料明细表报表导出'!$K:$K,7)=K$1)*('2-1 采购订单物料明细表报表导出'!$D:$D=$A900),'2-1 采购订单物料明细表报表导出'!$H:$H,0))</f>
        <v>0</v>
      </c>
      <c r="L900" s="23" cm="1">
        <f t="array" ref="L900">SUM(IF((LEFT('2-1 采购订单物料明细表报表导出'!$K:$K,7)=L$1)*('2-1 采购订单物料明细表报表导出'!$D:$D=$A900),'2-1 采购订单物料明细表报表导出'!$H:$H,0))</f>
        <v>0</v>
      </c>
      <c r="M900" s="23" cm="1">
        <f t="array" ref="M900">SUM(IF((LEFT('2-1 采购订单物料明细表报表导出'!$K:$K,7)=M$1)*('2-1 采购订单物料明细表报表导出'!$D:$D=$A900),'2-1 采购订单物料明细表报表导出'!$H:$H,0))</f>
        <v>0</v>
      </c>
      <c r="N900" s="23" cm="1">
        <f t="array" ref="N900">SUM(IF((LEFT('2-1 采购订单物料明细表报表导出'!$K:$K,7)=N$1)*('2-1 采购订单物料明细表报表导出'!$D:$D=$A900),'2-1 采购订单物料明细表报表导出'!$H:$H,0))</f>
        <v>0</v>
      </c>
      <c r="O900" s="23" cm="1">
        <f t="array" ref="O900">SUM(IF((LEFT('2-1 采购订单物料明细表报表导出'!$K:$K,7)=O$1)*('2-1 采购订单物料明细表报表导出'!$D:$D=$A900),'2-1 采购订单物料明细表报表导出'!$H:$H,0))</f>
        <v>0</v>
      </c>
    </row>
    <row r="901" ht="29" spans="1:15">
      <c r="A901" s="32" t="s">
        <v>4209</v>
      </c>
      <c r="B901" s="30" t="s">
        <v>1719</v>
      </c>
      <c r="C901" s="31" t="s">
        <v>3840</v>
      </c>
      <c r="D901" s="23" cm="1">
        <f t="array" ref="D901">SUM(IF((LEFT('2-1 采购订单物料明细表报表导出'!$K:$K,7)=D$1)*('2-1 采购订单物料明细表报表导出'!$D:$D=$A901),'2-1 采购订单物料明细表报表导出'!$H:$H,0))</f>
        <v>0</v>
      </c>
      <c r="E901" s="23" cm="1">
        <f t="array" ref="E901">SUM(IF((LEFT('2-1 采购订单物料明细表报表导出'!$K:$K,7)=E$1)*('2-1 采购订单物料明细表报表导出'!$D:$D=$A901),'2-1 采购订单物料明细表报表导出'!$H:$H,0))</f>
        <v>0</v>
      </c>
      <c r="F901" s="23" cm="1">
        <f t="array" ref="F901">SUM(IF((LEFT('2-1 采购订单物料明细表报表导出'!$K:$K,7)=F$1)*('2-1 采购订单物料明细表报表导出'!$D:$D=$A901),'2-1 采购订单物料明细表报表导出'!$H:$H,0))</f>
        <v>0</v>
      </c>
      <c r="G901" s="23" cm="1">
        <f t="array" ref="G901">SUM(IF((LEFT('2-1 采购订单物料明细表报表导出'!$K:$K,7)=G$1)*('2-1 采购订单物料明细表报表导出'!$D:$D=$A901),'2-1 采购订单物料明细表报表导出'!$H:$H,0))</f>
        <v>0</v>
      </c>
      <c r="H901" s="23" cm="1">
        <f t="array" ref="H901">SUM(IF((LEFT('2-1 采购订单物料明细表报表导出'!$K:$K,7)=H$1)*('2-1 采购订单物料明细表报表导出'!$D:$D=$A901),'2-1 采购订单物料明细表报表导出'!$H:$H,0))</f>
        <v>0</v>
      </c>
      <c r="I901" s="23" cm="1">
        <f t="array" ref="I901">SUM(IF((LEFT('2-1 采购订单物料明细表报表导出'!$K:$K,7)=I$1)*('2-1 采购订单物料明细表报表导出'!$D:$D=$A901),'2-1 采购订单物料明细表报表导出'!$H:$H,0))</f>
        <v>0</v>
      </c>
      <c r="J901" s="23" cm="1">
        <f t="array" ref="J901">SUM(IF((LEFT('2-1 采购订单物料明细表报表导出'!$K:$K,7)=J$1)*('2-1 采购订单物料明细表报表导出'!$D:$D=$A901),'2-1 采购订单物料明细表报表导出'!$H:$H,0))</f>
        <v>0</v>
      </c>
      <c r="K901" s="23" cm="1">
        <f t="array" ref="K901">SUM(IF((LEFT('2-1 采购订单物料明细表报表导出'!$K:$K,7)=K$1)*('2-1 采购订单物料明细表报表导出'!$D:$D=$A901),'2-1 采购订单物料明细表报表导出'!$H:$H,0))</f>
        <v>0</v>
      </c>
      <c r="L901" s="23" cm="1">
        <f t="array" ref="L901">SUM(IF((LEFT('2-1 采购订单物料明细表报表导出'!$K:$K,7)=L$1)*('2-1 采购订单物料明细表报表导出'!$D:$D=$A901),'2-1 采购订单物料明细表报表导出'!$H:$H,0))</f>
        <v>0</v>
      </c>
      <c r="M901" s="23" cm="1">
        <f t="array" ref="M901">SUM(IF((LEFT('2-1 采购订单物料明细表报表导出'!$K:$K,7)=M$1)*('2-1 采购订单物料明细表报表导出'!$D:$D=$A901),'2-1 采购订单物料明细表报表导出'!$H:$H,0))</f>
        <v>0</v>
      </c>
      <c r="N901" s="23" cm="1">
        <f t="array" ref="N901">SUM(IF((LEFT('2-1 采购订单物料明细表报表导出'!$K:$K,7)=N$1)*('2-1 采购订单物料明细表报表导出'!$D:$D=$A901),'2-1 采购订单物料明细表报表导出'!$H:$H,0))</f>
        <v>0</v>
      </c>
      <c r="O901" s="23" cm="1">
        <f t="array" ref="O901">SUM(IF((LEFT('2-1 采购订单物料明细表报表导出'!$K:$K,7)=O$1)*('2-1 采购订单物料明细表报表导出'!$D:$D=$A901),'2-1 采购订单物料明细表报表导出'!$H:$H,0))</f>
        <v>0</v>
      </c>
    </row>
    <row r="902" ht="29" spans="1:15">
      <c r="A902" s="32" t="s">
        <v>4210</v>
      </c>
      <c r="B902" s="30" t="s">
        <v>1719</v>
      </c>
      <c r="C902" s="31" t="s">
        <v>3840</v>
      </c>
      <c r="D902" s="23" cm="1">
        <f t="array" ref="D902">SUM(IF((LEFT('2-1 采购订单物料明细表报表导出'!$K:$K,7)=D$1)*('2-1 采购订单物料明细表报表导出'!$D:$D=$A902),'2-1 采购订单物料明细表报表导出'!$H:$H,0))</f>
        <v>0</v>
      </c>
      <c r="E902" s="23" cm="1">
        <f t="array" ref="E902">SUM(IF((LEFT('2-1 采购订单物料明细表报表导出'!$K:$K,7)=E$1)*('2-1 采购订单物料明细表报表导出'!$D:$D=$A902),'2-1 采购订单物料明细表报表导出'!$H:$H,0))</f>
        <v>0</v>
      </c>
      <c r="F902" s="23" cm="1">
        <f t="array" ref="F902">SUM(IF((LEFT('2-1 采购订单物料明细表报表导出'!$K:$K,7)=F$1)*('2-1 采购订单物料明细表报表导出'!$D:$D=$A902),'2-1 采购订单物料明细表报表导出'!$H:$H,0))</f>
        <v>0</v>
      </c>
      <c r="G902" s="23" cm="1">
        <f t="array" ref="G902">SUM(IF((LEFT('2-1 采购订单物料明细表报表导出'!$K:$K,7)=G$1)*('2-1 采购订单物料明细表报表导出'!$D:$D=$A902),'2-1 采购订单物料明细表报表导出'!$H:$H,0))</f>
        <v>0</v>
      </c>
      <c r="H902" s="23" cm="1">
        <f t="array" ref="H902">SUM(IF((LEFT('2-1 采购订单物料明细表报表导出'!$K:$K,7)=H$1)*('2-1 采购订单物料明细表报表导出'!$D:$D=$A902),'2-1 采购订单物料明细表报表导出'!$H:$H,0))</f>
        <v>0</v>
      </c>
      <c r="I902" s="23" cm="1">
        <f t="array" ref="I902">SUM(IF((LEFT('2-1 采购订单物料明细表报表导出'!$K:$K,7)=I$1)*('2-1 采购订单物料明细表报表导出'!$D:$D=$A902),'2-1 采购订单物料明细表报表导出'!$H:$H,0))</f>
        <v>0</v>
      </c>
      <c r="J902" s="23" cm="1">
        <f t="array" ref="J902">SUM(IF((LEFT('2-1 采购订单物料明细表报表导出'!$K:$K,7)=J$1)*('2-1 采购订单物料明细表报表导出'!$D:$D=$A902),'2-1 采购订单物料明细表报表导出'!$H:$H,0))</f>
        <v>0</v>
      </c>
      <c r="K902" s="23" cm="1">
        <f t="array" ref="K902">SUM(IF((LEFT('2-1 采购订单物料明细表报表导出'!$K:$K,7)=K$1)*('2-1 采购订单物料明细表报表导出'!$D:$D=$A902),'2-1 采购订单物料明细表报表导出'!$H:$H,0))</f>
        <v>0</v>
      </c>
      <c r="L902" s="23" cm="1">
        <f t="array" ref="L902">SUM(IF((LEFT('2-1 采购订单物料明细表报表导出'!$K:$K,7)=L$1)*('2-1 采购订单物料明细表报表导出'!$D:$D=$A902),'2-1 采购订单物料明细表报表导出'!$H:$H,0))</f>
        <v>0</v>
      </c>
      <c r="M902" s="23" cm="1">
        <f t="array" ref="M902">SUM(IF((LEFT('2-1 采购订单物料明细表报表导出'!$K:$K,7)=M$1)*('2-1 采购订单物料明细表报表导出'!$D:$D=$A902),'2-1 采购订单物料明细表报表导出'!$H:$H,0))</f>
        <v>0</v>
      </c>
      <c r="N902" s="23" cm="1">
        <f t="array" ref="N902">SUM(IF((LEFT('2-1 采购订单物料明细表报表导出'!$K:$K,7)=N$1)*('2-1 采购订单物料明细表报表导出'!$D:$D=$A902),'2-1 采购订单物料明细表报表导出'!$H:$H,0))</f>
        <v>0</v>
      </c>
      <c r="O902" s="23" cm="1">
        <f t="array" ref="O902">SUM(IF((LEFT('2-1 采购订单物料明细表报表导出'!$K:$K,7)=O$1)*('2-1 采购订单物料明细表报表导出'!$D:$D=$A902),'2-1 采购订单物料明细表报表导出'!$H:$H,0))</f>
        <v>0</v>
      </c>
    </row>
    <row r="903" ht="29" spans="1:15">
      <c r="A903" s="32" t="s">
        <v>4211</v>
      </c>
      <c r="B903" s="30" t="s">
        <v>1719</v>
      </c>
      <c r="C903" s="31" t="s">
        <v>3840</v>
      </c>
      <c r="D903" s="23" cm="1">
        <f t="array" ref="D903">SUM(IF((LEFT('2-1 采购订单物料明细表报表导出'!$K:$K,7)=D$1)*('2-1 采购订单物料明细表报表导出'!$D:$D=$A903),'2-1 采购订单物料明细表报表导出'!$H:$H,0))</f>
        <v>0</v>
      </c>
      <c r="E903" s="23" cm="1">
        <f t="array" ref="E903">SUM(IF((LEFT('2-1 采购订单物料明细表报表导出'!$K:$K,7)=E$1)*('2-1 采购订单物料明细表报表导出'!$D:$D=$A903),'2-1 采购订单物料明细表报表导出'!$H:$H,0))</f>
        <v>0</v>
      </c>
      <c r="F903" s="23" cm="1">
        <f t="array" ref="F903">SUM(IF((LEFT('2-1 采购订单物料明细表报表导出'!$K:$K,7)=F$1)*('2-1 采购订单物料明细表报表导出'!$D:$D=$A903),'2-1 采购订单物料明细表报表导出'!$H:$H,0))</f>
        <v>0</v>
      </c>
      <c r="G903" s="23" cm="1">
        <f t="array" ref="G903">SUM(IF((LEFT('2-1 采购订单物料明细表报表导出'!$K:$K,7)=G$1)*('2-1 采购订单物料明细表报表导出'!$D:$D=$A903),'2-1 采购订单物料明细表报表导出'!$H:$H,0))</f>
        <v>0</v>
      </c>
      <c r="H903" s="23" cm="1">
        <f t="array" ref="H903">SUM(IF((LEFT('2-1 采购订单物料明细表报表导出'!$K:$K,7)=H$1)*('2-1 采购订单物料明细表报表导出'!$D:$D=$A903),'2-1 采购订单物料明细表报表导出'!$H:$H,0))</f>
        <v>0</v>
      </c>
      <c r="I903" s="23" cm="1">
        <f t="array" ref="I903">SUM(IF((LEFT('2-1 采购订单物料明细表报表导出'!$K:$K,7)=I$1)*('2-1 采购订单物料明细表报表导出'!$D:$D=$A903),'2-1 采购订单物料明细表报表导出'!$H:$H,0))</f>
        <v>0</v>
      </c>
      <c r="J903" s="23" cm="1">
        <f t="array" ref="J903">SUM(IF((LEFT('2-1 采购订单物料明细表报表导出'!$K:$K,7)=J$1)*('2-1 采购订单物料明细表报表导出'!$D:$D=$A903),'2-1 采购订单物料明细表报表导出'!$H:$H,0))</f>
        <v>0</v>
      </c>
      <c r="K903" s="23" cm="1">
        <f t="array" ref="K903">SUM(IF((LEFT('2-1 采购订单物料明细表报表导出'!$K:$K,7)=K$1)*('2-1 采购订单物料明细表报表导出'!$D:$D=$A903),'2-1 采购订单物料明细表报表导出'!$H:$H,0))</f>
        <v>0</v>
      </c>
      <c r="L903" s="23" cm="1">
        <f t="array" ref="L903">SUM(IF((LEFT('2-1 采购订单物料明细表报表导出'!$K:$K,7)=L$1)*('2-1 采购订单物料明细表报表导出'!$D:$D=$A903),'2-1 采购订单物料明细表报表导出'!$H:$H,0))</f>
        <v>0</v>
      </c>
      <c r="M903" s="23" cm="1">
        <f t="array" ref="M903">SUM(IF((LEFT('2-1 采购订单物料明细表报表导出'!$K:$K,7)=M$1)*('2-1 采购订单物料明细表报表导出'!$D:$D=$A903),'2-1 采购订单物料明细表报表导出'!$H:$H,0))</f>
        <v>0</v>
      </c>
      <c r="N903" s="23" cm="1">
        <f t="array" ref="N903">SUM(IF((LEFT('2-1 采购订单物料明细表报表导出'!$K:$K,7)=N$1)*('2-1 采购订单物料明细表报表导出'!$D:$D=$A903),'2-1 采购订单物料明细表报表导出'!$H:$H,0))</f>
        <v>0</v>
      </c>
      <c r="O903" s="23" cm="1">
        <f t="array" ref="O903">SUM(IF((LEFT('2-1 采购订单物料明细表报表导出'!$K:$K,7)=O$1)*('2-1 采购订单物料明细表报表导出'!$D:$D=$A903),'2-1 采购订单物料明细表报表导出'!$H:$H,0))</f>
        <v>0</v>
      </c>
    </row>
    <row r="904" ht="29" spans="1:15">
      <c r="A904" s="32" t="s">
        <v>4212</v>
      </c>
      <c r="B904" s="30" t="s">
        <v>1719</v>
      </c>
      <c r="C904" s="31" t="s">
        <v>3840</v>
      </c>
      <c r="D904" s="23" cm="1">
        <f t="array" ref="D904">SUM(IF((LEFT('2-1 采购订单物料明细表报表导出'!$K:$K,7)=D$1)*('2-1 采购订单物料明细表报表导出'!$D:$D=$A904),'2-1 采购订单物料明细表报表导出'!$H:$H,0))</f>
        <v>0</v>
      </c>
      <c r="E904" s="23" cm="1">
        <f t="array" ref="E904">SUM(IF((LEFT('2-1 采购订单物料明细表报表导出'!$K:$K,7)=E$1)*('2-1 采购订单物料明细表报表导出'!$D:$D=$A904),'2-1 采购订单物料明细表报表导出'!$H:$H,0))</f>
        <v>0</v>
      </c>
      <c r="F904" s="23" cm="1">
        <f t="array" ref="F904">SUM(IF((LEFT('2-1 采购订单物料明细表报表导出'!$K:$K,7)=F$1)*('2-1 采购订单物料明细表报表导出'!$D:$D=$A904),'2-1 采购订单物料明细表报表导出'!$H:$H,0))</f>
        <v>0</v>
      </c>
      <c r="G904" s="23" cm="1">
        <f t="array" ref="G904">SUM(IF((LEFT('2-1 采购订单物料明细表报表导出'!$K:$K,7)=G$1)*('2-1 采购订单物料明细表报表导出'!$D:$D=$A904),'2-1 采购订单物料明细表报表导出'!$H:$H,0))</f>
        <v>0</v>
      </c>
      <c r="H904" s="23" cm="1">
        <f t="array" ref="H904">SUM(IF((LEFT('2-1 采购订单物料明细表报表导出'!$K:$K,7)=H$1)*('2-1 采购订单物料明细表报表导出'!$D:$D=$A904),'2-1 采购订单物料明细表报表导出'!$H:$H,0))</f>
        <v>0</v>
      </c>
      <c r="I904" s="23" cm="1">
        <f t="array" ref="I904">SUM(IF((LEFT('2-1 采购订单物料明细表报表导出'!$K:$K,7)=I$1)*('2-1 采购订单物料明细表报表导出'!$D:$D=$A904),'2-1 采购订单物料明细表报表导出'!$H:$H,0))</f>
        <v>0</v>
      </c>
      <c r="J904" s="23" cm="1">
        <f t="array" ref="J904">SUM(IF((LEFT('2-1 采购订单物料明细表报表导出'!$K:$K,7)=J$1)*('2-1 采购订单物料明细表报表导出'!$D:$D=$A904),'2-1 采购订单物料明细表报表导出'!$H:$H,0))</f>
        <v>0</v>
      </c>
      <c r="K904" s="23" cm="1">
        <f t="array" ref="K904">SUM(IF((LEFT('2-1 采购订单物料明细表报表导出'!$K:$K,7)=K$1)*('2-1 采购订单物料明细表报表导出'!$D:$D=$A904),'2-1 采购订单物料明细表报表导出'!$H:$H,0))</f>
        <v>0</v>
      </c>
      <c r="L904" s="23" cm="1">
        <f t="array" ref="L904">SUM(IF((LEFT('2-1 采购订单物料明细表报表导出'!$K:$K,7)=L$1)*('2-1 采购订单物料明细表报表导出'!$D:$D=$A904),'2-1 采购订单物料明细表报表导出'!$H:$H,0))</f>
        <v>0</v>
      </c>
      <c r="M904" s="23" cm="1">
        <f t="array" ref="M904">SUM(IF((LEFT('2-1 采购订单物料明细表报表导出'!$K:$K,7)=M$1)*('2-1 采购订单物料明细表报表导出'!$D:$D=$A904),'2-1 采购订单物料明细表报表导出'!$H:$H,0))</f>
        <v>0</v>
      </c>
      <c r="N904" s="23" cm="1">
        <f t="array" ref="N904">SUM(IF((LEFT('2-1 采购订单物料明细表报表导出'!$K:$K,7)=N$1)*('2-1 采购订单物料明细表报表导出'!$D:$D=$A904),'2-1 采购订单物料明细表报表导出'!$H:$H,0))</f>
        <v>0</v>
      </c>
      <c r="O904" s="23" cm="1">
        <f t="array" ref="O904">SUM(IF((LEFT('2-1 采购订单物料明细表报表导出'!$K:$K,7)=O$1)*('2-1 采购订单物料明细表报表导出'!$D:$D=$A904),'2-1 采购订单物料明细表报表导出'!$H:$H,0))</f>
        <v>0</v>
      </c>
    </row>
    <row r="905" ht="29" spans="1:15">
      <c r="A905" s="32" t="s">
        <v>4213</v>
      </c>
      <c r="B905" s="30" t="s">
        <v>1719</v>
      </c>
      <c r="C905" s="31" t="s">
        <v>3840</v>
      </c>
      <c r="D905" s="23" cm="1">
        <f t="array" ref="D905">SUM(IF((LEFT('2-1 采购订单物料明细表报表导出'!$K:$K,7)=D$1)*('2-1 采购订单物料明细表报表导出'!$D:$D=$A905),'2-1 采购订单物料明细表报表导出'!$H:$H,0))</f>
        <v>0</v>
      </c>
      <c r="E905" s="23" cm="1">
        <f t="array" ref="E905">SUM(IF((LEFT('2-1 采购订单物料明细表报表导出'!$K:$K,7)=E$1)*('2-1 采购订单物料明细表报表导出'!$D:$D=$A905),'2-1 采购订单物料明细表报表导出'!$H:$H,0))</f>
        <v>0</v>
      </c>
      <c r="F905" s="23" cm="1">
        <f t="array" ref="F905">SUM(IF((LEFT('2-1 采购订单物料明细表报表导出'!$K:$K,7)=F$1)*('2-1 采购订单物料明细表报表导出'!$D:$D=$A905),'2-1 采购订单物料明细表报表导出'!$H:$H,0))</f>
        <v>0</v>
      </c>
      <c r="G905" s="23" cm="1">
        <f t="array" ref="G905">SUM(IF((LEFT('2-1 采购订单物料明细表报表导出'!$K:$K,7)=G$1)*('2-1 采购订单物料明细表报表导出'!$D:$D=$A905),'2-1 采购订单物料明细表报表导出'!$H:$H,0))</f>
        <v>0</v>
      </c>
      <c r="H905" s="23" cm="1">
        <f t="array" ref="H905">SUM(IF((LEFT('2-1 采购订单物料明细表报表导出'!$K:$K,7)=H$1)*('2-1 采购订单物料明细表报表导出'!$D:$D=$A905),'2-1 采购订单物料明细表报表导出'!$H:$H,0))</f>
        <v>0</v>
      </c>
      <c r="I905" s="23" cm="1">
        <f t="array" ref="I905">SUM(IF((LEFT('2-1 采购订单物料明细表报表导出'!$K:$K,7)=I$1)*('2-1 采购订单物料明细表报表导出'!$D:$D=$A905),'2-1 采购订单物料明细表报表导出'!$H:$H,0))</f>
        <v>0</v>
      </c>
      <c r="J905" s="23" cm="1">
        <f t="array" ref="J905">SUM(IF((LEFT('2-1 采购订单物料明细表报表导出'!$K:$K,7)=J$1)*('2-1 采购订单物料明细表报表导出'!$D:$D=$A905),'2-1 采购订单物料明细表报表导出'!$H:$H,0))</f>
        <v>0</v>
      </c>
      <c r="K905" s="23" cm="1">
        <f t="array" ref="K905">SUM(IF((LEFT('2-1 采购订单物料明细表报表导出'!$K:$K,7)=K$1)*('2-1 采购订单物料明细表报表导出'!$D:$D=$A905),'2-1 采购订单物料明细表报表导出'!$H:$H,0))</f>
        <v>0</v>
      </c>
      <c r="L905" s="23" cm="1">
        <f t="array" ref="L905">SUM(IF((LEFT('2-1 采购订单物料明细表报表导出'!$K:$K,7)=L$1)*('2-1 采购订单物料明细表报表导出'!$D:$D=$A905),'2-1 采购订单物料明细表报表导出'!$H:$H,0))</f>
        <v>0</v>
      </c>
      <c r="M905" s="23" cm="1">
        <f t="array" ref="M905">SUM(IF((LEFT('2-1 采购订单物料明细表报表导出'!$K:$K,7)=M$1)*('2-1 采购订单物料明细表报表导出'!$D:$D=$A905),'2-1 采购订单物料明细表报表导出'!$H:$H,0))</f>
        <v>0</v>
      </c>
      <c r="N905" s="23" cm="1">
        <f t="array" ref="N905">SUM(IF((LEFT('2-1 采购订单物料明细表报表导出'!$K:$K,7)=N$1)*('2-1 采购订单物料明细表报表导出'!$D:$D=$A905),'2-1 采购订单物料明细表报表导出'!$H:$H,0))</f>
        <v>0</v>
      </c>
      <c r="O905" s="23" cm="1">
        <f t="array" ref="O905">SUM(IF((LEFT('2-1 采购订单物料明细表报表导出'!$K:$K,7)=O$1)*('2-1 采购订单物料明细表报表导出'!$D:$D=$A905),'2-1 采购订单物料明细表报表导出'!$H:$H,0))</f>
        <v>0</v>
      </c>
    </row>
    <row r="906" ht="29" spans="1:15">
      <c r="A906" s="32" t="s">
        <v>4214</v>
      </c>
      <c r="B906" s="30" t="s">
        <v>1719</v>
      </c>
      <c r="C906" s="31" t="s">
        <v>3840</v>
      </c>
      <c r="D906" s="23" cm="1">
        <f t="array" ref="D906">SUM(IF((LEFT('2-1 采购订单物料明细表报表导出'!$K:$K,7)=D$1)*('2-1 采购订单物料明细表报表导出'!$D:$D=$A906),'2-1 采购订单物料明细表报表导出'!$H:$H,0))</f>
        <v>0</v>
      </c>
      <c r="E906" s="23" cm="1">
        <f t="array" ref="E906">SUM(IF((LEFT('2-1 采购订单物料明细表报表导出'!$K:$K,7)=E$1)*('2-1 采购订单物料明细表报表导出'!$D:$D=$A906),'2-1 采购订单物料明细表报表导出'!$H:$H,0))</f>
        <v>0</v>
      </c>
      <c r="F906" s="23" cm="1">
        <f t="array" ref="F906">SUM(IF((LEFT('2-1 采购订单物料明细表报表导出'!$K:$K,7)=F$1)*('2-1 采购订单物料明细表报表导出'!$D:$D=$A906),'2-1 采购订单物料明细表报表导出'!$H:$H,0))</f>
        <v>0</v>
      </c>
      <c r="G906" s="23" cm="1">
        <f t="array" ref="G906">SUM(IF((LEFT('2-1 采购订单物料明细表报表导出'!$K:$K,7)=G$1)*('2-1 采购订单物料明细表报表导出'!$D:$D=$A906),'2-1 采购订单物料明细表报表导出'!$H:$H,0))</f>
        <v>0</v>
      </c>
      <c r="H906" s="23" cm="1">
        <f t="array" ref="H906">SUM(IF((LEFT('2-1 采购订单物料明细表报表导出'!$K:$K,7)=H$1)*('2-1 采购订单物料明细表报表导出'!$D:$D=$A906),'2-1 采购订单物料明细表报表导出'!$H:$H,0))</f>
        <v>0</v>
      </c>
      <c r="I906" s="23" cm="1">
        <f t="array" ref="I906">SUM(IF((LEFT('2-1 采购订单物料明细表报表导出'!$K:$K,7)=I$1)*('2-1 采购订单物料明细表报表导出'!$D:$D=$A906),'2-1 采购订单物料明细表报表导出'!$H:$H,0))</f>
        <v>0</v>
      </c>
      <c r="J906" s="23" cm="1">
        <f t="array" ref="J906">SUM(IF((LEFT('2-1 采购订单物料明细表报表导出'!$K:$K,7)=J$1)*('2-1 采购订单物料明细表报表导出'!$D:$D=$A906),'2-1 采购订单物料明细表报表导出'!$H:$H,0))</f>
        <v>0</v>
      </c>
      <c r="K906" s="23" cm="1">
        <f t="array" ref="K906">SUM(IF((LEFT('2-1 采购订单物料明细表报表导出'!$K:$K,7)=K$1)*('2-1 采购订单物料明细表报表导出'!$D:$D=$A906),'2-1 采购订单物料明细表报表导出'!$H:$H,0))</f>
        <v>0</v>
      </c>
      <c r="L906" s="23" cm="1">
        <f t="array" ref="L906">SUM(IF((LEFT('2-1 采购订单物料明细表报表导出'!$K:$K,7)=L$1)*('2-1 采购订单物料明细表报表导出'!$D:$D=$A906),'2-1 采购订单物料明细表报表导出'!$H:$H,0))</f>
        <v>0</v>
      </c>
      <c r="M906" s="23" cm="1">
        <f t="array" ref="M906">SUM(IF((LEFT('2-1 采购订单物料明细表报表导出'!$K:$K,7)=M$1)*('2-1 采购订单物料明细表报表导出'!$D:$D=$A906),'2-1 采购订单物料明细表报表导出'!$H:$H,0))</f>
        <v>0</v>
      </c>
      <c r="N906" s="23" cm="1">
        <f t="array" ref="N906">SUM(IF((LEFT('2-1 采购订单物料明细表报表导出'!$K:$K,7)=N$1)*('2-1 采购订单物料明细表报表导出'!$D:$D=$A906),'2-1 采购订单物料明细表报表导出'!$H:$H,0))</f>
        <v>0</v>
      </c>
      <c r="O906" s="23" cm="1">
        <f t="array" ref="O906">SUM(IF((LEFT('2-1 采购订单物料明细表报表导出'!$K:$K,7)=O$1)*('2-1 采购订单物料明细表报表导出'!$D:$D=$A906),'2-1 采购订单物料明细表报表导出'!$H:$H,0))</f>
        <v>0</v>
      </c>
    </row>
    <row r="907" ht="29" spans="1:15">
      <c r="A907" s="32" t="s">
        <v>4215</v>
      </c>
      <c r="B907" s="30" t="s">
        <v>1719</v>
      </c>
      <c r="C907" s="31" t="s">
        <v>3840</v>
      </c>
      <c r="D907" s="23" cm="1">
        <f t="array" ref="D907">SUM(IF((LEFT('2-1 采购订单物料明细表报表导出'!$K:$K,7)=D$1)*('2-1 采购订单物料明细表报表导出'!$D:$D=$A907),'2-1 采购订单物料明细表报表导出'!$H:$H,0))</f>
        <v>0</v>
      </c>
      <c r="E907" s="23" cm="1">
        <f t="array" ref="E907">SUM(IF((LEFT('2-1 采购订单物料明细表报表导出'!$K:$K,7)=E$1)*('2-1 采购订单物料明细表报表导出'!$D:$D=$A907),'2-1 采购订单物料明细表报表导出'!$H:$H,0))</f>
        <v>0</v>
      </c>
      <c r="F907" s="23" cm="1">
        <f t="array" ref="F907">SUM(IF((LEFT('2-1 采购订单物料明细表报表导出'!$K:$K,7)=F$1)*('2-1 采购订单物料明细表报表导出'!$D:$D=$A907),'2-1 采购订单物料明细表报表导出'!$H:$H,0))</f>
        <v>0</v>
      </c>
      <c r="G907" s="23" cm="1">
        <f t="array" ref="G907">SUM(IF((LEFT('2-1 采购订单物料明细表报表导出'!$K:$K,7)=G$1)*('2-1 采购订单物料明细表报表导出'!$D:$D=$A907),'2-1 采购订单物料明细表报表导出'!$H:$H,0))</f>
        <v>0</v>
      </c>
      <c r="H907" s="23" cm="1">
        <f t="array" ref="H907">SUM(IF((LEFT('2-1 采购订单物料明细表报表导出'!$K:$K,7)=H$1)*('2-1 采购订单物料明细表报表导出'!$D:$D=$A907),'2-1 采购订单物料明细表报表导出'!$H:$H,0))</f>
        <v>0</v>
      </c>
      <c r="I907" s="23" cm="1">
        <f t="array" ref="I907">SUM(IF((LEFT('2-1 采购订单物料明细表报表导出'!$K:$K,7)=I$1)*('2-1 采购订单物料明细表报表导出'!$D:$D=$A907),'2-1 采购订单物料明细表报表导出'!$H:$H,0))</f>
        <v>0</v>
      </c>
      <c r="J907" s="23" cm="1">
        <f t="array" ref="J907">SUM(IF((LEFT('2-1 采购订单物料明细表报表导出'!$K:$K,7)=J$1)*('2-1 采购订单物料明细表报表导出'!$D:$D=$A907),'2-1 采购订单物料明细表报表导出'!$H:$H,0))</f>
        <v>0</v>
      </c>
      <c r="K907" s="23" cm="1">
        <f t="array" ref="K907">SUM(IF((LEFT('2-1 采购订单物料明细表报表导出'!$K:$K,7)=K$1)*('2-1 采购订单物料明细表报表导出'!$D:$D=$A907),'2-1 采购订单物料明细表报表导出'!$H:$H,0))</f>
        <v>0</v>
      </c>
      <c r="L907" s="23" cm="1">
        <f t="array" ref="L907">SUM(IF((LEFT('2-1 采购订单物料明细表报表导出'!$K:$K,7)=L$1)*('2-1 采购订单物料明细表报表导出'!$D:$D=$A907),'2-1 采购订单物料明细表报表导出'!$H:$H,0))</f>
        <v>0</v>
      </c>
      <c r="M907" s="23" cm="1">
        <f t="array" ref="M907">SUM(IF((LEFT('2-1 采购订单物料明细表报表导出'!$K:$K,7)=M$1)*('2-1 采购订单物料明细表报表导出'!$D:$D=$A907),'2-1 采购订单物料明细表报表导出'!$H:$H,0))</f>
        <v>0</v>
      </c>
      <c r="N907" s="23" cm="1">
        <f t="array" ref="N907">SUM(IF((LEFT('2-1 采购订单物料明细表报表导出'!$K:$K,7)=N$1)*('2-1 采购订单物料明细表报表导出'!$D:$D=$A907),'2-1 采购订单物料明细表报表导出'!$H:$H,0))</f>
        <v>0</v>
      </c>
      <c r="O907" s="23" cm="1">
        <f t="array" ref="O907">SUM(IF((LEFT('2-1 采购订单物料明细表报表导出'!$K:$K,7)=O$1)*('2-1 采购订单物料明细表报表导出'!$D:$D=$A907),'2-1 采购订单物料明细表报表导出'!$H:$H,0))</f>
        <v>0</v>
      </c>
    </row>
    <row r="908" ht="29" spans="1:15">
      <c r="A908" s="32" t="s">
        <v>4216</v>
      </c>
      <c r="B908" s="30" t="s">
        <v>1719</v>
      </c>
      <c r="C908" s="31" t="s">
        <v>3840</v>
      </c>
      <c r="D908" s="23" cm="1">
        <f t="array" ref="D908">SUM(IF((LEFT('2-1 采购订单物料明细表报表导出'!$K:$K,7)=D$1)*('2-1 采购订单物料明细表报表导出'!$D:$D=$A908),'2-1 采购订单物料明细表报表导出'!$H:$H,0))</f>
        <v>0</v>
      </c>
      <c r="E908" s="23" cm="1">
        <f t="array" ref="E908">SUM(IF((LEFT('2-1 采购订单物料明细表报表导出'!$K:$K,7)=E$1)*('2-1 采购订单物料明细表报表导出'!$D:$D=$A908),'2-1 采购订单物料明细表报表导出'!$H:$H,0))</f>
        <v>0</v>
      </c>
      <c r="F908" s="23" cm="1">
        <f t="array" ref="F908">SUM(IF((LEFT('2-1 采购订单物料明细表报表导出'!$K:$K,7)=F$1)*('2-1 采购订单物料明细表报表导出'!$D:$D=$A908),'2-1 采购订单物料明细表报表导出'!$H:$H,0))</f>
        <v>0</v>
      </c>
      <c r="G908" s="23" cm="1">
        <f t="array" ref="G908">SUM(IF((LEFT('2-1 采购订单物料明细表报表导出'!$K:$K,7)=G$1)*('2-1 采购订单物料明细表报表导出'!$D:$D=$A908),'2-1 采购订单物料明细表报表导出'!$H:$H,0))</f>
        <v>0</v>
      </c>
      <c r="H908" s="23" cm="1">
        <f t="array" ref="H908">SUM(IF((LEFT('2-1 采购订单物料明细表报表导出'!$K:$K,7)=H$1)*('2-1 采购订单物料明细表报表导出'!$D:$D=$A908),'2-1 采购订单物料明细表报表导出'!$H:$H,0))</f>
        <v>0</v>
      </c>
      <c r="I908" s="23" cm="1">
        <f t="array" ref="I908">SUM(IF((LEFT('2-1 采购订单物料明细表报表导出'!$K:$K,7)=I$1)*('2-1 采购订单物料明细表报表导出'!$D:$D=$A908),'2-1 采购订单物料明细表报表导出'!$H:$H,0))</f>
        <v>0</v>
      </c>
      <c r="J908" s="23" cm="1">
        <f t="array" ref="J908">SUM(IF((LEFT('2-1 采购订单物料明细表报表导出'!$K:$K,7)=J$1)*('2-1 采购订单物料明细表报表导出'!$D:$D=$A908),'2-1 采购订单物料明细表报表导出'!$H:$H,0))</f>
        <v>0</v>
      </c>
      <c r="K908" s="23" cm="1">
        <f t="array" ref="K908">SUM(IF((LEFT('2-1 采购订单物料明细表报表导出'!$K:$K,7)=K$1)*('2-1 采购订单物料明细表报表导出'!$D:$D=$A908),'2-1 采购订单物料明细表报表导出'!$H:$H,0))</f>
        <v>0</v>
      </c>
      <c r="L908" s="23" cm="1">
        <f t="array" ref="L908">SUM(IF((LEFT('2-1 采购订单物料明细表报表导出'!$K:$K,7)=L$1)*('2-1 采购订单物料明细表报表导出'!$D:$D=$A908),'2-1 采购订单物料明细表报表导出'!$H:$H,0))</f>
        <v>0</v>
      </c>
      <c r="M908" s="23" cm="1">
        <f t="array" ref="M908">SUM(IF((LEFT('2-1 采购订单物料明细表报表导出'!$K:$K,7)=M$1)*('2-1 采购订单物料明细表报表导出'!$D:$D=$A908),'2-1 采购订单物料明细表报表导出'!$H:$H,0))</f>
        <v>0</v>
      </c>
      <c r="N908" s="23" cm="1">
        <f t="array" ref="N908">SUM(IF((LEFT('2-1 采购订单物料明细表报表导出'!$K:$K,7)=N$1)*('2-1 采购订单物料明细表报表导出'!$D:$D=$A908),'2-1 采购订单物料明细表报表导出'!$H:$H,0))</f>
        <v>0</v>
      </c>
      <c r="O908" s="23" cm="1">
        <f t="array" ref="O908">SUM(IF((LEFT('2-1 采购订单物料明细表报表导出'!$K:$K,7)=O$1)*('2-1 采购订单物料明细表报表导出'!$D:$D=$A908),'2-1 采购订单物料明细表报表导出'!$H:$H,0))</f>
        <v>0</v>
      </c>
    </row>
    <row r="909" ht="29" spans="1:15">
      <c r="A909" s="32" t="s">
        <v>4217</v>
      </c>
      <c r="B909" s="30" t="s">
        <v>1719</v>
      </c>
      <c r="C909" s="31" t="s">
        <v>3840</v>
      </c>
      <c r="D909" s="23" cm="1">
        <f t="array" ref="D909">SUM(IF((LEFT('2-1 采购订单物料明细表报表导出'!$K:$K,7)=D$1)*('2-1 采购订单物料明细表报表导出'!$D:$D=$A909),'2-1 采购订单物料明细表报表导出'!$H:$H,0))</f>
        <v>0</v>
      </c>
      <c r="E909" s="23" cm="1">
        <f t="array" ref="E909">SUM(IF((LEFT('2-1 采购订单物料明细表报表导出'!$K:$K,7)=E$1)*('2-1 采购订单物料明细表报表导出'!$D:$D=$A909),'2-1 采购订单物料明细表报表导出'!$H:$H,0))</f>
        <v>0</v>
      </c>
      <c r="F909" s="23" cm="1">
        <f t="array" ref="F909">SUM(IF((LEFT('2-1 采购订单物料明细表报表导出'!$K:$K,7)=F$1)*('2-1 采购订单物料明细表报表导出'!$D:$D=$A909),'2-1 采购订单物料明细表报表导出'!$H:$H,0))</f>
        <v>0</v>
      </c>
      <c r="G909" s="23" cm="1">
        <f t="array" ref="G909">SUM(IF((LEFT('2-1 采购订单物料明细表报表导出'!$K:$K,7)=G$1)*('2-1 采购订单物料明细表报表导出'!$D:$D=$A909),'2-1 采购订单物料明细表报表导出'!$H:$H,0))</f>
        <v>0</v>
      </c>
      <c r="H909" s="23" cm="1">
        <f t="array" ref="H909">SUM(IF((LEFT('2-1 采购订单物料明细表报表导出'!$K:$K,7)=H$1)*('2-1 采购订单物料明细表报表导出'!$D:$D=$A909),'2-1 采购订单物料明细表报表导出'!$H:$H,0))</f>
        <v>0</v>
      </c>
      <c r="I909" s="23" cm="1">
        <f t="array" ref="I909">SUM(IF((LEFT('2-1 采购订单物料明细表报表导出'!$K:$K,7)=I$1)*('2-1 采购订单物料明细表报表导出'!$D:$D=$A909),'2-1 采购订单物料明细表报表导出'!$H:$H,0))</f>
        <v>0</v>
      </c>
      <c r="J909" s="23" cm="1">
        <f t="array" ref="J909">SUM(IF((LEFT('2-1 采购订单物料明细表报表导出'!$K:$K,7)=J$1)*('2-1 采购订单物料明细表报表导出'!$D:$D=$A909),'2-1 采购订单物料明细表报表导出'!$H:$H,0))</f>
        <v>0</v>
      </c>
      <c r="K909" s="23" cm="1">
        <f t="array" ref="K909">SUM(IF((LEFT('2-1 采购订单物料明细表报表导出'!$K:$K,7)=K$1)*('2-1 采购订单物料明细表报表导出'!$D:$D=$A909),'2-1 采购订单物料明细表报表导出'!$H:$H,0))</f>
        <v>0</v>
      </c>
      <c r="L909" s="23" cm="1">
        <f t="array" ref="L909">SUM(IF((LEFT('2-1 采购订单物料明细表报表导出'!$K:$K,7)=L$1)*('2-1 采购订单物料明细表报表导出'!$D:$D=$A909),'2-1 采购订单物料明细表报表导出'!$H:$H,0))</f>
        <v>0</v>
      </c>
      <c r="M909" s="23" cm="1">
        <f t="array" ref="M909">SUM(IF((LEFT('2-1 采购订单物料明细表报表导出'!$K:$K,7)=M$1)*('2-1 采购订单物料明细表报表导出'!$D:$D=$A909),'2-1 采购订单物料明细表报表导出'!$H:$H,0))</f>
        <v>0</v>
      </c>
      <c r="N909" s="23" cm="1">
        <f t="array" ref="N909">SUM(IF((LEFT('2-1 采购订单物料明细表报表导出'!$K:$K,7)=N$1)*('2-1 采购订单物料明细表报表导出'!$D:$D=$A909),'2-1 采购订单物料明细表报表导出'!$H:$H,0))</f>
        <v>0</v>
      </c>
      <c r="O909" s="23" cm="1">
        <f t="array" ref="O909">SUM(IF((LEFT('2-1 采购订单物料明细表报表导出'!$K:$K,7)=O$1)*('2-1 采购订单物料明细表报表导出'!$D:$D=$A909),'2-1 采购订单物料明细表报表导出'!$H:$H,0))</f>
        <v>0</v>
      </c>
    </row>
    <row r="910" ht="29" spans="1:15">
      <c r="A910" s="32" t="s">
        <v>4218</v>
      </c>
      <c r="B910" s="30" t="s">
        <v>1719</v>
      </c>
      <c r="C910" s="31" t="s">
        <v>3840</v>
      </c>
      <c r="D910" s="23" cm="1">
        <f t="array" ref="D910">SUM(IF((LEFT('2-1 采购订单物料明细表报表导出'!$K:$K,7)=D$1)*('2-1 采购订单物料明细表报表导出'!$D:$D=$A910),'2-1 采购订单物料明细表报表导出'!$H:$H,0))</f>
        <v>0</v>
      </c>
      <c r="E910" s="23" cm="1">
        <f t="array" ref="E910">SUM(IF((LEFT('2-1 采购订单物料明细表报表导出'!$K:$K,7)=E$1)*('2-1 采购订单物料明细表报表导出'!$D:$D=$A910),'2-1 采购订单物料明细表报表导出'!$H:$H,0))</f>
        <v>0</v>
      </c>
      <c r="F910" s="23" cm="1">
        <f t="array" ref="F910">SUM(IF((LEFT('2-1 采购订单物料明细表报表导出'!$K:$K,7)=F$1)*('2-1 采购订单物料明细表报表导出'!$D:$D=$A910),'2-1 采购订单物料明细表报表导出'!$H:$H,0))</f>
        <v>0</v>
      </c>
      <c r="G910" s="23" cm="1">
        <f t="array" ref="G910">SUM(IF((LEFT('2-1 采购订单物料明细表报表导出'!$K:$K,7)=G$1)*('2-1 采购订单物料明细表报表导出'!$D:$D=$A910),'2-1 采购订单物料明细表报表导出'!$H:$H,0))</f>
        <v>0</v>
      </c>
      <c r="H910" s="23" cm="1">
        <f t="array" ref="H910">SUM(IF((LEFT('2-1 采购订单物料明细表报表导出'!$K:$K,7)=H$1)*('2-1 采购订单物料明细表报表导出'!$D:$D=$A910),'2-1 采购订单物料明细表报表导出'!$H:$H,0))</f>
        <v>0</v>
      </c>
      <c r="I910" s="23" cm="1">
        <f t="array" ref="I910">SUM(IF((LEFT('2-1 采购订单物料明细表报表导出'!$K:$K,7)=I$1)*('2-1 采购订单物料明细表报表导出'!$D:$D=$A910),'2-1 采购订单物料明细表报表导出'!$H:$H,0))</f>
        <v>0</v>
      </c>
      <c r="J910" s="23" cm="1">
        <f t="array" ref="J910">SUM(IF((LEFT('2-1 采购订单物料明细表报表导出'!$K:$K,7)=J$1)*('2-1 采购订单物料明细表报表导出'!$D:$D=$A910),'2-1 采购订单物料明细表报表导出'!$H:$H,0))</f>
        <v>0</v>
      </c>
      <c r="K910" s="23" cm="1">
        <f t="array" ref="K910">SUM(IF((LEFT('2-1 采购订单物料明细表报表导出'!$K:$K,7)=K$1)*('2-1 采购订单物料明细表报表导出'!$D:$D=$A910),'2-1 采购订单物料明细表报表导出'!$H:$H,0))</f>
        <v>0</v>
      </c>
      <c r="L910" s="23" cm="1">
        <f t="array" ref="L910">SUM(IF((LEFT('2-1 采购订单物料明细表报表导出'!$K:$K,7)=L$1)*('2-1 采购订单物料明细表报表导出'!$D:$D=$A910),'2-1 采购订单物料明细表报表导出'!$H:$H,0))</f>
        <v>0</v>
      </c>
      <c r="M910" s="23" cm="1">
        <f t="array" ref="M910">SUM(IF((LEFT('2-1 采购订单物料明细表报表导出'!$K:$K,7)=M$1)*('2-1 采购订单物料明细表报表导出'!$D:$D=$A910),'2-1 采购订单物料明细表报表导出'!$H:$H,0))</f>
        <v>0</v>
      </c>
      <c r="N910" s="23" cm="1">
        <f t="array" ref="N910">SUM(IF((LEFT('2-1 采购订单物料明细表报表导出'!$K:$K,7)=N$1)*('2-1 采购订单物料明细表报表导出'!$D:$D=$A910),'2-1 采购订单物料明细表报表导出'!$H:$H,0))</f>
        <v>0</v>
      </c>
      <c r="O910" s="23" cm="1">
        <f t="array" ref="O910">SUM(IF((LEFT('2-1 采购订单物料明细表报表导出'!$K:$K,7)=O$1)*('2-1 采购订单物料明细表报表导出'!$D:$D=$A910),'2-1 采购订单物料明细表报表导出'!$H:$H,0))</f>
        <v>0</v>
      </c>
    </row>
    <row r="911" ht="29" spans="1:15">
      <c r="A911" s="32" t="s">
        <v>4219</v>
      </c>
      <c r="B911" s="30" t="s">
        <v>1719</v>
      </c>
      <c r="C911" s="31" t="s">
        <v>3840</v>
      </c>
      <c r="D911" s="23" cm="1">
        <f t="array" ref="D911">SUM(IF((LEFT('2-1 采购订单物料明细表报表导出'!$K:$K,7)=D$1)*('2-1 采购订单物料明细表报表导出'!$D:$D=$A911),'2-1 采购订单物料明细表报表导出'!$H:$H,0))</f>
        <v>0</v>
      </c>
      <c r="E911" s="23" cm="1">
        <f t="array" ref="E911">SUM(IF((LEFT('2-1 采购订单物料明细表报表导出'!$K:$K,7)=E$1)*('2-1 采购订单物料明细表报表导出'!$D:$D=$A911),'2-1 采购订单物料明细表报表导出'!$H:$H,0))</f>
        <v>0</v>
      </c>
      <c r="F911" s="23" cm="1">
        <f t="array" ref="F911">SUM(IF((LEFT('2-1 采购订单物料明细表报表导出'!$K:$K,7)=F$1)*('2-1 采购订单物料明细表报表导出'!$D:$D=$A911),'2-1 采购订单物料明细表报表导出'!$H:$H,0))</f>
        <v>0</v>
      </c>
      <c r="G911" s="23" cm="1">
        <f t="array" ref="G911">SUM(IF((LEFT('2-1 采购订单物料明细表报表导出'!$K:$K,7)=G$1)*('2-1 采购订单物料明细表报表导出'!$D:$D=$A911),'2-1 采购订单物料明细表报表导出'!$H:$H,0))</f>
        <v>0</v>
      </c>
      <c r="H911" s="23" cm="1">
        <f t="array" ref="H911">SUM(IF((LEFT('2-1 采购订单物料明细表报表导出'!$K:$K,7)=H$1)*('2-1 采购订单物料明细表报表导出'!$D:$D=$A911),'2-1 采购订单物料明细表报表导出'!$H:$H,0))</f>
        <v>0</v>
      </c>
      <c r="I911" s="23" cm="1">
        <f t="array" ref="I911">SUM(IF((LEFT('2-1 采购订单物料明细表报表导出'!$K:$K,7)=I$1)*('2-1 采购订单物料明细表报表导出'!$D:$D=$A911),'2-1 采购订单物料明细表报表导出'!$H:$H,0))</f>
        <v>0</v>
      </c>
      <c r="J911" s="23" cm="1">
        <f t="array" ref="J911">SUM(IF((LEFT('2-1 采购订单物料明细表报表导出'!$K:$K,7)=J$1)*('2-1 采购订单物料明细表报表导出'!$D:$D=$A911),'2-1 采购订单物料明细表报表导出'!$H:$H,0))</f>
        <v>0</v>
      </c>
      <c r="K911" s="23" cm="1">
        <f t="array" ref="K911">SUM(IF((LEFT('2-1 采购订单物料明细表报表导出'!$K:$K,7)=K$1)*('2-1 采购订单物料明细表报表导出'!$D:$D=$A911),'2-1 采购订单物料明细表报表导出'!$H:$H,0))</f>
        <v>0</v>
      </c>
      <c r="L911" s="23" cm="1">
        <f t="array" ref="L911">SUM(IF((LEFT('2-1 采购订单物料明细表报表导出'!$K:$K,7)=L$1)*('2-1 采购订单物料明细表报表导出'!$D:$D=$A911),'2-1 采购订单物料明细表报表导出'!$H:$H,0))</f>
        <v>0</v>
      </c>
      <c r="M911" s="23" cm="1">
        <f t="array" ref="M911">SUM(IF((LEFT('2-1 采购订单物料明细表报表导出'!$K:$K,7)=M$1)*('2-1 采购订单物料明细表报表导出'!$D:$D=$A911),'2-1 采购订单物料明细表报表导出'!$H:$H,0))</f>
        <v>0</v>
      </c>
      <c r="N911" s="23" cm="1">
        <f t="array" ref="N911">SUM(IF((LEFT('2-1 采购订单物料明细表报表导出'!$K:$K,7)=N$1)*('2-1 采购订单物料明细表报表导出'!$D:$D=$A911),'2-1 采购订单物料明细表报表导出'!$H:$H,0))</f>
        <v>0</v>
      </c>
      <c r="O911" s="23" cm="1">
        <f t="array" ref="O911">SUM(IF((LEFT('2-1 采购订单物料明细表报表导出'!$K:$K,7)=O$1)*('2-1 采购订单物料明细表报表导出'!$D:$D=$A911),'2-1 采购订单物料明细表报表导出'!$H:$H,0))</f>
        <v>0</v>
      </c>
    </row>
    <row r="912" ht="29" spans="1:15">
      <c r="A912" s="32" t="s">
        <v>4220</v>
      </c>
      <c r="B912" s="30" t="s">
        <v>1719</v>
      </c>
      <c r="C912" s="31" t="s">
        <v>3840</v>
      </c>
      <c r="D912" s="23" cm="1">
        <f t="array" ref="D912">SUM(IF((LEFT('2-1 采购订单物料明细表报表导出'!$K:$K,7)=D$1)*('2-1 采购订单物料明细表报表导出'!$D:$D=$A912),'2-1 采购订单物料明细表报表导出'!$H:$H,0))</f>
        <v>0</v>
      </c>
      <c r="E912" s="23" cm="1">
        <f t="array" ref="E912">SUM(IF((LEFT('2-1 采购订单物料明细表报表导出'!$K:$K,7)=E$1)*('2-1 采购订单物料明细表报表导出'!$D:$D=$A912),'2-1 采购订单物料明细表报表导出'!$H:$H,0))</f>
        <v>0</v>
      </c>
      <c r="F912" s="23" cm="1">
        <f t="array" ref="F912">SUM(IF((LEFT('2-1 采购订单物料明细表报表导出'!$K:$K,7)=F$1)*('2-1 采购订单物料明细表报表导出'!$D:$D=$A912),'2-1 采购订单物料明细表报表导出'!$H:$H,0))</f>
        <v>0</v>
      </c>
      <c r="G912" s="23" cm="1">
        <f t="array" ref="G912">SUM(IF((LEFT('2-1 采购订单物料明细表报表导出'!$K:$K,7)=G$1)*('2-1 采购订单物料明细表报表导出'!$D:$D=$A912),'2-1 采购订单物料明细表报表导出'!$H:$H,0))</f>
        <v>0</v>
      </c>
      <c r="H912" s="23" cm="1">
        <f t="array" ref="H912">SUM(IF((LEFT('2-1 采购订单物料明细表报表导出'!$K:$K,7)=H$1)*('2-1 采购订单物料明细表报表导出'!$D:$D=$A912),'2-1 采购订单物料明细表报表导出'!$H:$H,0))</f>
        <v>0</v>
      </c>
      <c r="I912" s="23" cm="1">
        <f t="array" ref="I912">SUM(IF((LEFT('2-1 采购订单物料明细表报表导出'!$K:$K,7)=I$1)*('2-1 采购订单物料明细表报表导出'!$D:$D=$A912),'2-1 采购订单物料明细表报表导出'!$H:$H,0))</f>
        <v>0</v>
      </c>
      <c r="J912" s="23" cm="1">
        <f t="array" ref="J912">SUM(IF((LEFT('2-1 采购订单物料明细表报表导出'!$K:$K,7)=J$1)*('2-1 采购订单物料明细表报表导出'!$D:$D=$A912),'2-1 采购订单物料明细表报表导出'!$H:$H,0))</f>
        <v>0</v>
      </c>
      <c r="K912" s="23" cm="1">
        <f t="array" ref="K912">SUM(IF((LEFT('2-1 采购订单物料明细表报表导出'!$K:$K,7)=K$1)*('2-1 采购订单物料明细表报表导出'!$D:$D=$A912),'2-1 采购订单物料明细表报表导出'!$H:$H,0))</f>
        <v>0</v>
      </c>
      <c r="L912" s="23" cm="1">
        <f t="array" ref="L912">SUM(IF((LEFT('2-1 采购订单物料明细表报表导出'!$K:$K,7)=L$1)*('2-1 采购订单物料明细表报表导出'!$D:$D=$A912),'2-1 采购订单物料明细表报表导出'!$H:$H,0))</f>
        <v>0</v>
      </c>
      <c r="M912" s="23" cm="1">
        <f t="array" ref="M912">SUM(IF((LEFT('2-1 采购订单物料明细表报表导出'!$K:$K,7)=M$1)*('2-1 采购订单物料明细表报表导出'!$D:$D=$A912),'2-1 采购订单物料明细表报表导出'!$H:$H,0))</f>
        <v>0</v>
      </c>
      <c r="N912" s="23" cm="1">
        <f t="array" ref="N912">SUM(IF((LEFT('2-1 采购订单物料明细表报表导出'!$K:$K,7)=N$1)*('2-1 采购订单物料明细表报表导出'!$D:$D=$A912),'2-1 采购订单物料明细表报表导出'!$H:$H,0))</f>
        <v>0</v>
      </c>
      <c r="O912" s="23" cm="1">
        <f t="array" ref="O912">SUM(IF((LEFT('2-1 采购订单物料明细表报表导出'!$K:$K,7)=O$1)*('2-1 采购订单物料明细表报表导出'!$D:$D=$A912),'2-1 采购订单物料明细表报表导出'!$H:$H,0))</f>
        <v>0</v>
      </c>
    </row>
    <row r="913" ht="29" spans="1:15">
      <c r="A913" s="33" t="s">
        <v>4221</v>
      </c>
      <c r="B913" s="30" t="s">
        <v>1719</v>
      </c>
      <c r="C913" s="31" t="s">
        <v>3840</v>
      </c>
      <c r="D913" s="23" cm="1">
        <f t="array" ref="D913">SUM(IF((LEFT('2-1 采购订单物料明细表报表导出'!$K:$K,7)=D$1)*('2-1 采购订单物料明细表报表导出'!$D:$D=$A913),'2-1 采购订单物料明细表报表导出'!$H:$H,0))</f>
        <v>0</v>
      </c>
      <c r="E913" s="23" cm="1">
        <f t="array" ref="E913">SUM(IF((LEFT('2-1 采购订单物料明细表报表导出'!$K:$K,7)=E$1)*('2-1 采购订单物料明细表报表导出'!$D:$D=$A913),'2-1 采购订单物料明细表报表导出'!$H:$H,0))</f>
        <v>0</v>
      </c>
      <c r="F913" s="23" cm="1">
        <f t="array" ref="F913">SUM(IF((LEFT('2-1 采购订单物料明细表报表导出'!$K:$K,7)=F$1)*('2-1 采购订单物料明细表报表导出'!$D:$D=$A913),'2-1 采购订单物料明细表报表导出'!$H:$H,0))</f>
        <v>0</v>
      </c>
      <c r="G913" s="23" cm="1">
        <f t="array" ref="G913">SUM(IF((LEFT('2-1 采购订单物料明细表报表导出'!$K:$K,7)=G$1)*('2-1 采购订单物料明细表报表导出'!$D:$D=$A913),'2-1 采购订单物料明细表报表导出'!$H:$H,0))</f>
        <v>0</v>
      </c>
      <c r="H913" s="23" cm="1">
        <f t="array" ref="H913">SUM(IF((LEFT('2-1 采购订单物料明细表报表导出'!$K:$K,7)=H$1)*('2-1 采购订单物料明细表报表导出'!$D:$D=$A913),'2-1 采购订单物料明细表报表导出'!$H:$H,0))</f>
        <v>0</v>
      </c>
      <c r="I913" s="23" cm="1">
        <f t="array" ref="I913">SUM(IF((LEFT('2-1 采购订单物料明细表报表导出'!$K:$K,7)=I$1)*('2-1 采购订单物料明细表报表导出'!$D:$D=$A913),'2-1 采购订单物料明细表报表导出'!$H:$H,0))</f>
        <v>0</v>
      </c>
      <c r="J913" s="23" cm="1">
        <f t="array" ref="J913">SUM(IF((LEFT('2-1 采购订单物料明细表报表导出'!$K:$K,7)=J$1)*('2-1 采购订单物料明细表报表导出'!$D:$D=$A913),'2-1 采购订单物料明细表报表导出'!$H:$H,0))</f>
        <v>0</v>
      </c>
      <c r="K913" s="23" cm="1">
        <f t="array" ref="K913">SUM(IF((LEFT('2-1 采购订单物料明细表报表导出'!$K:$K,7)=K$1)*('2-1 采购订单物料明细表报表导出'!$D:$D=$A913),'2-1 采购订单物料明细表报表导出'!$H:$H,0))</f>
        <v>0</v>
      </c>
      <c r="L913" s="23" cm="1">
        <f t="array" ref="L913">SUM(IF((LEFT('2-1 采购订单物料明细表报表导出'!$K:$K,7)=L$1)*('2-1 采购订单物料明细表报表导出'!$D:$D=$A913),'2-1 采购订单物料明细表报表导出'!$H:$H,0))</f>
        <v>0</v>
      </c>
      <c r="M913" s="23" cm="1">
        <f t="array" ref="M913">SUM(IF((LEFT('2-1 采购订单物料明细表报表导出'!$K:$K,7)=M$1)*('2-1 采购订单物料明细表报表导出'!$D:$D=$A913),'2-1 采购订单物料明细表报表导出'!$H:$H,0))</f>
        <v>0</v>
      </c>
      <c r="N913" s="23" cm="1">
        <f t="array" ref="N913">SUM(IF((LEFT('2-1 采购订单物料明细表报表导出'!$K:$K,7)=N$1)*('2-1 采购订单物料明细表报表导出'!$D:$D=$A913),'2-1 采购订单物料明细表报表导出'!$H:$H,0))</f>
        <v>0</v>
      </c>
      <c r="O913" s="23" cm="1">
        <f t="array" ref="O913">SUM(IF((LEFT('2-1 采购订单物料明细表报表导出'!$K:$K,7)=O$1)*('2-1 采购订单物料明细表报表导出'!$D:$D=$A913),'2-1 采购订单物料明细表报表导出'!$H:$H,0))</f>
        <v>0</v>
      </c>
    </row>
    <row r="914" ht="29" spans="1:15">
      <c r="A914" s="32" t="s">
        <v>4222</v>
      </c>
      <c r="B914" s="30" t="s">
        <v>1719</v>
      </c>
      <c r="C914" s="31" t="s">
        <v>3840</v>
      </c>
      <c r="D914" s="23" cm="1">
        <f t="array" ref="D914">SUM(IF((LEFT('2-1 采购订单物料明细表报表导出'!$K:$K,7)=D$1)*('2-1 采购订单物料明细表报表导出'!$D:$D=$A914),'2-1 采购订单物料明细表报表导出'!$H:$H,0))</f>
        <v>0</v>
      </c>
      <c r="E914" s="23" cm="1">
        <f t="array" ref="E914">SUM(IF((LEFT('2-1 采购订单物料明细表报表导出'!$K:$K,7)=E$1)*('2-1 采购订单物料明细表报表导出'!$D:$D=$A914),'2-1 采购订单物料明细表报表导出'!$H:$H,0))</f>
        <v>0</v>
      </c>
      <c r="F914" s="23" cm="1">
        <f t="array" ref="F914">SUM(IF((LEFT('2-1 采购订单物料明细表报表导出'!$K:$K,7)=F$1)*('2-1 采购订单物料明细表报表导出'!$D:$D=$A914),'2-1 采购订单物料明细表报表导出'!$H:$H,0))</f>
        <v>0</v>
      </c>
      <c r="G914" s="23" cm="1">
        <f t="array" ref="G914">SUM(IF((LEFT('2-1 采购订单物料明细表报表导出'!$K:$K,7)=G$1)*('2-1 采购订单物料明细表报表导出'!$D:$D=$A914),'2-1 采购订单物料明细表报表导出'!$H:$H,0))</f>
        <v>0</v>
      </c>
      <c r="H914" s="23" cm="1">
        <f t="array" ref="H914">SUM(IF((LEFT('2-1 采购订单物料明细表报表导出'!$K:$K,7)=H$1)*('2-1 采购订单物料明细表报表导出'!$D:$D=$A914),'2-1 采购订单物料明细表报表导出'!$H:$H,0))</f>
        <v>0</v>
      </c>
      <c r="I914" s="23" cm="1">
        <f t="array" ref="I914">SUM(IF((LEFT('2-1 采购订单物料明细表报表导出'!$K:$K,7)=I$1)*('2-1 采购订单物料明细表报表导出'!$D:$D=$A914),'2-1 采购订单物料明细表报表导出'!$H:$H,0))</f>
        <v>0</v>
      </c>
      <c r="J914" s="23" cm="1">
        <f t="array" ref="J914">SUM(IF((LEFT('2-1 采购订单物料明细表报表导出'!$K:$K,7)=J$1)*('2-1 采购订单物料明细表报表导出'!$D:$D=$A914),'2-1 采购订单物料明细表报表导出'!$H:$H,0))</f>
        <v>0</v>
      </c>
      <c r="K914" s="23" cm="1">
        <f t="array" ref="K914">SUM(IF((LEFT('2-1 采购订单物料明细表报表导出'!$K:$K,7)=K$1)*('2-1 采购订单物料明细表报表导出'!$D:$D=$A914),'2-1 采购订单物料明细表报表导出'!$H:$H,0))</f>
        <v>0</v>
      </c>
      <c r="L914" s="23" cm="1">
        <f t="array" ref="L914">SUM(IF((LEFT('2-1 采购订单物料明细表报表导出'!$K:$K,7)=L$1)*('2-1 采购订单物料明细表报表导出'!$D:$D=$A914),'2-1 采购订单物料明细表报表导出'!$H:$H,0))</f>
        <v>0</v>
      </c>
      <c r="M914" s="23" cm="1">
        <f t="array" ref="M914">SUM(IF((LEFT('2-1 采购订单物料明细表报表导出'!$K:$K,7)=M$1)*('2-1 采购订单物料明细表报表导出'!$D:$D=$A914),'2-1 采购订单物料明细表报表导出'!$H:$H,0))</f>
        <v>0</v>
      </c>
      <c r="N914" s="23" cm="1">
        <f t="array" ref="N914">SUM(IF((LEFT('2-1 采购订单物料明细表报表导出'!$K:$K,7)=N$1)*('2-1 采购订单物料明细表报表导出'!$D:$D=$A914),'2-1 采购订单物料明细表报表导出'!$H:$H,0))</f>
        <v>0</v>
      </c>
      <c r="O914" s="23" cm="1">
        <f t="array" ref="O914">SUM(IF((LEFT('2-1 采购订单物料明细表报表导出'!$K:$K,7)=O$1)*('2-1 采购订单物料明细表报表导出'!$D:$D=$A914),'2-1 采购订单物料明细表报表导出'!$H:$H,0))</f>
        <v>0</v>
      </c>
    </row>
    <row r="915" ht="29" spans="1:15">
      <c r="A915" s="32" t="s">
        <v>4223</v>
      </c>
      <c r="B915" s="30" t="s">
        <v>1621</v>
      </c>
      <c r="C915" s="31" t="s">
        <v>1622</v>
      </c>
      <c r="D915" s="23" cm="1">
        <f t="array" ref="D915">SUM(IF((LEFT('2-1 采购订单物料明细表报表导出'!$K:$K,7)=D$1)*('2-1 采购订单物料明细表报表导出'!$D:$D=$A915),'2-1 采购订单物料明细表报表导出'!$H:$H,0))</f>
        <v>0</v>
      </c>
      <c r="E915" s="23" cm="1">
        <f t="array" ref="E915">SUM(IF((LEFT('2-1 采购订单物料明细表报表导出'!$K:$K,7)=E$1)*('2-1 采购订单物料明细表报表导出'!$D:$D=$A915),'2-1 采购订单物料明细表报表导出'!$H:$H,0))</f>
        <v>0</v>
      </c>
      <c r="F915" s="23" cm="1">
        <f t="array" ref="F915">SUM(IF((LEFT('2-1 采购订单物料明细表报表导出'!$K:$K,7)=F$1)*('2-1 采购订单物料明细表报表导出'!$D:$D=$A915),'2-1 采购订单物料明细表报表导出'!$H:$H,0))</f>
        <v>0</v>
      </c>
      <c r="G915" s="23" cm="1">
        <f t="array" ref="G915">SUM(IF((LEFT('2-1 采购订单物料明细表报表导出'!$K:$K,7)=G$1)*('2-1 采购订单物料明细表报表导出'!$D:$D=$A915),'2-1 采购订单物料明细表报表导出'!$H:$H,0))</f>
        <v>0</v>
      </c>
      <c r="H915" s="23" cm="1">
        <f t="array" ref="H915">SUM(IF((LEFT('2-1 采购订单物料明细表报表导出'!$K:$K,7)=H$1)*('2-1 采购订单物料明细表报表导出'!$D:$D=$A915),'2-1 采购订单物料明细表报表导出'!$H:$H,0))</f>
        <v>0</v>
      </c>
      <c r="I915" s="23" cm="1">
        <f t="array" ref="I915">SUM(IF((LEFT('2-1 采购订单物料明细表报表导出'!$K:$K,7)=I$1)*('2-1 采购订单物料明细表报表导出'!$D:$D=$A915),'2-1 采购订单物料明细表报表导出'!$H:$H,0))</f>
        <v>0</v>
      </c>
      <c r="J915" s="23" cm="1">
        <f t="array" ref="J915">SUM(IF((LEFT('2-1 采购订单物料明细表报表导出'!$K:$K,7)=J$1)*('2-1 采购订单物料明细表报表导出'!$D:$D=$A915),'2-1 采购订单物料明细表报表导出'!$H:$H,0))</f>
        <v>0</v>
      </c>
      <c r="K915" s="23" cm="1">
        <f t="array" ref="K915">SUM(IF((LEFT('2-1 采购订单物料明细表报表导出'!$K:$K,7)=K$1)*('2-1 采购订单物料明细表报表导出'!$D:$D=$A915),'2-1 采购订单物料明细表报表导出'!$H:$H,0))</f>
        <v>0</v>
      </c>
      <c r="L915" s="23" cm="1">
        <f t="array" ref="L915">SUM(IF((LEFT('2-1 采购订单物料明细表报表导出'!$K:$K,7)=L$1)*('2-1 采购订单物料明细表报表导出'!$D:$D=$A915),'2-1 采购订单物料明细表报表导出'!$H:$H,0))</f>
        <v>0</v>
      </c>
      <c r="M915" s="23" cm="1">
        <f t="array" ref="M915">SUM(IF((LEFT('2-1 采购订单物料明细表报表导出'!$K:$K,7)=M$1)*('2-1 采购订单物料明细表报表导出'!$D:$D=$A915),'2-1 采购订单物料明细表报表导出'!$H:$H,0))</f>
        <v>0</v>
      </c>
      <c r="N915" s="23" cm="1">
        <f t="array" ref="N915">SUM(IF((LEFT('2-1 采购订单物料明细表报表导出'!$K:$K,7)=N$1)*('2-1 采购订单物料明细表报表导出'!$D:$D=$A915),'2-1 采购订单物料明细表报表导出'!$H:$H,0))</f>
        <v>0</v>
      </c>
      <c r="O915" s="23" cm="1">
        <f t="array" ref="O915">SUM(IF((LEFT('2-1 采购订单物料明细表报表导出'!$K:$K,7)=O$1)*('2-1 采购订单物料明细表报表导出'!$D:$D=$A915),'2-1 采购订单物料明细表报表导出'!$H:$H,0))</f>
        <v>0</v>
      </c>
    </row>
    <row r="916" ht="29" spans="1:15">
      <c r="A916" s="32" t="s">
        <v>4224</v>
      </c>
      <c r="B916" s="30" t="s">
        <v>1621</v>
      </c>
      <c r="C916" s="31" t="s">
        <v>1622</v>
      </c>
      <c r="D916" s="23" cm="1">
        <f t="array" ref="D916">SUM(IF((LEFT('2-1 采购订单物料明细表报表导出'!$K:$K,7)=D$1)*('2-1 采购订单物料明细表报表导出'!$D:$D=$A916),'2-1 采购订单物料明细表报表导出'!$H:$H,0))</f>
        <v>0</v>
      </c>
      <c r="E916" s="23" cm="1">
        <f t="array" ref="E916">SUM(IF((LEFT('2-1 采购订单物料明细表报表导出'!$K:$K,7)=E$1)*('2-1 采购订单物料明细表报表导出'!$D:$D=$A916),'2-1 采购订单物料明细表报表导出'!$H:$H,0))</f>
        <v>0</v>
      </c>
      <c r="F916" s="23" cm="1">
        <f t="array" ref="F916">SUM(IF((LEFT('2-1 采购订单物料明细表报表导出'!$K:$K,7)=F$1)*('2-1 采购订单物料明细表报表导出'!$D:$D=$A916),'2-1 采购订单物料明细表报表导出'!$H:$H,0))</f>
        <v>0</v>
      </c>
      <c r="G916" s="23" cm="1">
        <f t="array" ref="G916">SUM(IF((LEFT('2-1 采购订单物料明细表报表导出'!$K:$K,7)=G$1)*('2-1 采购订单物料明细表报表导出'!$D:$D=$A916),'2-1 采购订单物料明细表报表导出'!$H:$H,0))</f>
        <v>0</v>
      </c>
      <c r="H916" s="23" cm="1">
        <f t="array" ref="H916">SUM(IF((LEFT('2-1 采购订单物料明细表报表导出'!$K:$K,7)=H$1)*('2-1 采购订单物料明细表报表导出'!$D:$D=$A916),'2-1 采购订单物料明细表报表导出'!$H:$H,0))</f>
        <v>0</v>
      </c>
      <c r="I916" s="23" cm="1">
        <f t="array" ref="I916">SUM(IF((LEFT('2-1 采购订单物料明细表报表导出'!$K:$K,7)=I$1)*('2-1 采购订单物料明细表报表导出'!$D:$D=$A916),'2-1 采购订单物料明细表报表导出'!$H:$H,0))</f>
        <v>0</v>
      </c>
      <c r="J916" s="23" cm="1">
        <f t="array" ref="J916">SUM(IF((LEFT('2-1 采购订单物料明细表报表导出'!$K:$K,7)=J$1)*('2-1 采购订单物料明细表报表导出'!$D:$D=$A916),'2-1 采购订单物料明细表报表导出'!$H:$H,0))</f>
        <v>0</v>
      </c>
      <c r="K916" s="23" cm="1">
        <f t="array" ref="K916">SUM(IF((LEFT('2-1 采购订单物料明细表报表导出'!$K:$K,7)=K$1)*('2-1 采购订单物料明细表报表导出'!$D:$D=$A916),'2-1 采购订单物料明细表报表导出'!$H:$H,0))</f>
        <v>0</v>
      </c>
      <c r="L916" s="23" cm="1">
        <f t="array" ref="L916">SUM(IF((LEFT('2-1 采购订单物料明细表报表导出'!$K:$K,7)=L$1)*('2-1 采购订单物料明细表报表导出'!$D:$D=$A916),'2-1 采购订单物料明细表报表导出'!$H:$H,0))</f>
        <v>0</v>
      </c>
      <c r="M916" s="23" cm="1">
        <f t="array" ref="M916">SUM(IF((LEFT('2-1 采购订单物料明细表报表导出'!$K:$K,7)=M$1)*('2-1 采购订单物料明细表报表导出'!$D:$D=$A916),'2-1 采购订单物料明细表报表导出'!$H:$H,0))</f>
        <v>0</v>
      </c>
      <c r="N916" s="23" cm="1">
        <f t="array" ref="N916">SUM(IF((LEFT('2-1 采购订单物料明细表报表导出'!$K:$K,7)=N$1)*('2-1 采购订单物料明细表报表导出'!$D:$D=$A916),'2-1 采购订单物料明细表报表导出'!$H:$H,0))</f>
        <v>0</v>
      </c>
      <c r="O916" s="23" cm="1">
        <f t="array" ref="O916">SUM(IF((LEFT('2-1 采购订单物料明细表报表导出'!$K:$K,7)=O$1)*('2-1 采购订单物料明细表报表导出'!$D:$D=$A916),'2-1 采购订单物料明细表报表导出'!$H:$H,0))</f>
        <v>0</v>
      </c>
    </row>
    <row r="917" ht="29" spans="1:15">
      <c r="A917" s="32" t="s">
        <v>4225</v>
      </c>
      <c r="B917" s="30" t="s">
        <v>1621</v>
      </c>
      <c r="C917" s="31" t="s">
        <v>1622</v>
      </c>
      <c r="D917" s="23" cm="1">
        <f t="array" ref="D917">SUM(IF((LEFT('2-1 采购订单物料明细表报表导出'!$K:$K,7)=D$1)*('2-1 采购订单物料明细表报表导出'!$D:$D=$A917),'2-1 采购订单物料明细表报表导出'!$H:$H,0))</f>
        <v>0</v>
      </c>
      <c r="E917" s="23" cm="1">
        <f t="array" ref="E917">SUM(IF((LEFT('2-1 采购订单物料明细表报表导出'!$K:$K,7)=E$1)*('2-1 采购订单物料明细表报表导出'!$D:$D=$A917),'2-1 采购订单物料明细表报表导出'!$H:$H,0))</f>
        <v>0</v>
      </c>
      <c r="F917" s="23" cm="1">
        <f t="array" ref="F917">SUM(IF((LEFT('2-1 采购订单物料明细表报表导出'!$K:$K,7)=F$1)*('2-1 采购订单物料明细表报表导出'!$D:$D=$A917),'2-1 采购订单物料明细表报表导出'!$H:$H,0))</f>
        <v>0</v>
      </c>
      <c r="G917" s="23" cm="1">
        <f t="array" ref="G917">SUM(IF((LEFT('2-1 采购订单物料明细表报表导出'!$K:$K,7)=G$1)*('2-1 采购订单物料明细表报表导出'!$D:$D=$A917),'2-1 采购订单物料明细表报表导出'!$H:$H,0))</f>
        <v>0</v>
      </c>
      <c r="H917" s="23" cm="1">
        <f t="array" ref="H917">SUM(IF((LEFT('2-1 采购订单物料明细表报表导出'!$K:$K,7)=H$1)*('2-1 采购订单物料明细表报表导出'!$D:$D=$A917),'2-1 采购订单物料明细表报表导出'!$H:$H,0))</f>
        <v>0</v>
      </c>
      <c r="I917" s="23" cm="1">
        <f t="array" ref="I917">SUM(IF((LEFT('2-1 采购订单物料明细表报表导出'!$K:$K,7)=I$1)*('2-1 采购订单物料明细表报表导出'!$D:$D=$A917),'2-1 采购订单物料明细表报表导出'!$H:$H,0))</f>
        <v>0</v>
      </c>
      <c r="J917" s="23" cm="1">
        <f t="array" ref="J917">SUM(IF((LEFT('2-1 采购订单物料明细表报表导出'!$K:$K,7)=J$1)*('2-1 采购订单物料明细表报表导出'!$D:$D=$A917),'2-1 采购订单物料明细表报表导出'!$H:$H,0))</f>
        <v>0</v>
      </c>
      <c r="K917" s="23" cm="1">
        <f t="array" ref="K917">SUM(IF((LEFT('2-1 采购订单物料明细表报表导出'!$K:$K,7)=K$1)*('2-1 采购订单物料明细表报表导出'!$D:$D=$A917),'2-1 采购订单物料明细表报表导出'!$H:$H,0))</f>
        <v>0</v>
      </c>
      <c r="L917" s="23" cm="1">
        <f t="array" ref="L917">SUM(IF((LEFT('2-1 采购订单物料明细表报表导出'!$K:$K,7)=L$1)*('2-1 采购订单物料明细表报表导出'!$D:$D=$A917),'2-1 采购订单物料明细表报表导出'!$H:$H,0))</f>
        <v>0</v>
      </c>
      <c r="M917" s="23" cm="1">
        <f t="array" ref="M917">SUM(IF((LEFT('2-1 采购订单物料明细表报表导出'!$K:$K,7)=M$1)*('2-1 采购订单物料明细表报表导出'!$D:$D=$A917),'2-1 采购订单物料明细表报表导出'!$H:$H,0))</f>
        <v>0</v>
      </c>
      <c r="N917" s="23" cm="1">
        <f t="array" ref="N917">SUM(IF((LEFT('2-1 采购订单物料明细表报表导出'!$K:$K,7)=N$1)*('2-1 采购订单物料明细表报表导出'!$D:$D=$A917),'2-1 采购订单物料明细表报表导出'!$H:$H,0))</f>
        <v>0</v>
      </c>
      <c r="O917" s="23" cm="1">
        <f t="array" ref="O917">SUM(IF((LEFT('2-1 采购订单物料明细表报表导出'!$K:$K,7)=O$1)*('2-1 采购订单物料明细表报表导出'!$D:$D=$A917),'2-1 采购订单物料明细表报表导出'!$H:$H,0))</f>
        <v>0</v>
      </c>
    </row>
    <row r="918" ht="29" spans="1:15">
      <c r="A918" s="32" t="s">
        <v>4226</v>
      </c>
      <c r="B918" s="30" t="s">
        <v>1621</v>
      </c>
      <c r="C918" s="31" t="s">
        <v>1622</v>
      </c>
      <c r="D918" s="23" cm="1">
        <f t="array" ref="D918">SUM(IF((LEFT('2-1 采购订单物料明细表报表导出'!$K:$K,7)=D$1)*('2-1 采购订单物料明细表报表导出'!$D:$D=$A918),'2-1 采购订单物料明细表报表导出'!$H:$H,0))</f>
        <v>0</v>
      </c>
      <c r="E918" s="23" cm="1">
        <f t="array" ref="E918">SUM(IF((LEFT('2-1 采购订单物料明细表报表导出'!$K:$K,7)=E$1)*('2-1 采购订单物料明细表报表导出'!$D:$D=$A918),'2-1 采购订单物料明细表报表导出'!$H:$H,0))</f>
        <v>0</v>
      </c>
      <c r="F918" s="23" cm="1">
        <f t="array" ref="F918">SUM(IF((LEFT('2-1 采购订单物料明细表报表导出'!$K:$K,7)=F$1)*('2-1 采购订单物料明细表报表导出'!$D:$D=$A918),'2-1 采购订单物料明细表报表导出'!$H:$H,0))</f>
        <v>0</v>
      </c>
      <c r="G918" s="23" cm="1">
        <f t="array" ref="G918">SUM(IF((LEFT('2-1 采购订单物料明细表报表导出'!$K:$K,7)=G$1)*('2-1 采购订单物料明细表报表导出'!$D:$D=$A918),'2-1 采购订单物料明细表报表导出'!$H:$H,0))</f>
        <v>0</v>
      </c>
      <c r="H918" s="23" cm="1">
        <f t="array" ref="H918">SUM(IF((LEFT('2-1 采购订单物料明细表报表导出'!$K:$K,7)=H$1)*('2-1 采购订单物料明细表报表导出'!$D:$D=$A918),'2-1 采购订单物料明细表报表导出'!$H:$H,0))</f>
        <v>0</v>
      </c>
      <c r="I918" s="23" cm="1">
        <f t="array" ref="I918">SUM(IF((LEFT('2-1 采购订单物料明细表报表导出'!$K:$K,7)=I$1)*('2-1 采购订单物料明细表报表导出'!$D:$D=$A918),'2-1 采购订单物料明细表报表导出'!$H:$H,0))</f>
        <v>0</v>
      </c>
      <c r="J918" s="23" cm="1">
        <f t="array" ref="J918">SUM(IF((LEFT('2-1 采购订单物料明细表报表导出'!$K:$K,7)=J$1)*('2-1 采购订单物料明细表报表导出'!$D:$D=$A918),'2-1 采购订单物料明细表报表导出'!$H:$H,0))</f>
        <v>0</v>
      </c>
      <c r="K918" s="23" cm="1">
        <f t="array" ref="K918">SUM(IF((LEFT('2-1 采购订单物料明细表报表导出'!$K:$K,7)=K$1)*('2-1 采购订单物料明细表报表导出'!$D:$D=$A918),'2-1 采购订单物料明细表报表导出'!$H:$H,0))</f>
        <v>0</v>
      </c>
      <c r="L918" s="23" cm="1">
        <f t="array" ref="L918">SUM(IF((LEFT('2-1 采购订单物料明细表报表导出'!$K:$K,7)=L$1)*('2-1 采购订单物料明细表报表导出'!$D:$D=$A918),'2-1 采购订单物料明细表报表导出'!$H:$H,0))</f>
        <v>0</v>
      </c>
      <c r="M918" s="23" cm="1">
        <f t="array" ref="M918">SUM(IF((LEFT('2-1 采购订单物料明细表报表导出'!$K:$K,7)=M$1)*('2-1 采购订单物料明细表报表导出'!$D:$D=$A918),'2-1 采购订单物料明细表报表导出'!$H:$H,0))</f>
        <v>0</v>
      </c>
      <c r="N918" s="23" cm="1">
        <f t="array" ref="N918">SUM(IF((LEFT('2-1 采购订单物料明细表报表导出'!$K:$K,7)=N$1)*('2-1 采购订单物料明细表报表导出'!$D:$D=$A918),'2-1 采购订单物料明细表报表导出'!$H:$H,0))</f>
        <v>0</v>
      </c>
      <c r="O918" s="23" cm="1">
        <f t="array" ref="O918">SUM(IF((LEFT('2-1 采购订单物料明细表报表导出'!$K:$K,7)=O$1)*('2-1 采购订单物料明细表报表导出'!$D:$D=$A918),'2-1 采购订单物料明细表报表导出'!$H:$H,0))</f>
        <v>0</v>
      </c>
    </row>
    <row r="919" ht="29" spans="1:15">
      <c r="A919" s="32" t="s">
        <v>4227</v>
      </c>
      <c r="B919" s="30" t="s">
        <v>1621</v>
      </c>
      <c r="C919" s="31" t="s">
        <v>1622</v>
      </c>
      <c r="D919" s="23" cm="1">
        <f t="array" ref="D919">SUM(IF((LEFT('2-1 采购订单物料明细表报表导出'!$K:$K,7)=D$1)*('2-1 采购订单物料明细表报表导出'!$D:$D=$A919),'2-1 采购订单物料明细表报表导出'!$H:$H,0))</f>
        <v>0</v>
      </c>
      <c r="E919" s="23" cm="1">
        <f t="array" ref="E919">SUM(IF((LEFT('2-1 采购订单物料明细表报表导出'!$K:$K,7)=E$1)*('2-1 采购订单物料明细表报表导出'!$D:$D=$A919),'2-1 采购订单物料明细表报表导出'!$H:$H,0))</f>
        <v>0</v>
      </c>
      <c r="F919" s="23" cm="1">
        <f t="array" ref="F919">SUM(IF((LEFT('2-1 采购订单物料明细表报表导出'!$K:$K,7)=F$1)*('2-1 采购订单物料明细表报表导出'!$D:$D=$A919),'2-1 采购订单物料明细表报表导出'!$H:$H,0))</f>
        <v>0</v>
      </c>
      <c r="G919" s="23" cm="1">
        <f t="array" ref="G919">SUM(IF((LEFT('2-1 采购订单物料明细表报表导出'!$K:$K,7)=G$1)*('2-1 采购订单物料明细表报表导出'!$D:$D=$A919),'2-1 采购订单物料明细表报表导出'!$H:$H,0))</f>
        <v>0</v>
      </c>
      <c r="H919" s="23" cm="1">
        <f t="array" ref="H919">SUM(IF((LEFT('2-1 采购订单物料明细表报表导出'!$K:$K,7)=H$1)*('2-1 采购订单物料明细表报表导出'!$D:$D=$A919),'2-1 采购订单物料明细表报表导出'!$H:$H,0))</f>
        <v>0</v>
      </c>
      <c r="I919" s="23" cm="1">
        <f t="array" ref="I919">SUM(IF((LEFT('2-1 采购订单物料明细表报表导出'!$K:$K,7)=I$1)*('2-1 采购订单物料明细表报表导出'!$D:$D=$A919),'2-1 采购订单物料明细表报表导出'!$H:$H,0))</f>
        <v>0</v>
      </c>
      <c r="J919" s="23" cm="1">
        <f t="array" ref="J919">SUM(IF((LEFT('2-1 采购订单物料明细表报表导出'!$K:$K,7)=J$1)*('2-1 采购订单物料明细表报表导出'!$D:$D=$A919),'2-1 采购订单物料明细表报表导出'!$H:$H,0))</f>
        <v>0</v>
      </c>
      <c r="K919" s="23" cm="1">
        <f t="array" ref="K919">SUM(IF((LEFT('2-1 采购订单物料明细表报表导出'!$K:$K,7)=K$1)*('2-1 采购订单物料明细表报表导出'!$D:$D=$A919),'2-1 采购订单物料明细表报表导出'!$H:$H,0))</f>
        <v>0</v>
      </c>
      <c r="L919" s="23" cm="1">
        <f t="array" ref="L919">SUM(IF((LEFT('2-1 采购订单物料明细表报表导出'!$K:$K,7)=L$1)*('2-1 采购订单物料明细表报表导出'!$D:$D=$A919),'2-1 采购订单物料明细表报表导出'!$H:$H,0))</f>
        <v>0</v>
      </c>
      <c r="M919" s="23" cm="1">
        <f t="array" ref="M919">SUM(IF((LEFT('2-1 采购订单物料明细表报表导出'!$K:$K,7)=M$1)*('2-1 采购订单物料明细表报表导出'!$D:$D=$A919),'2-1 采购订单物料明细表报表导出'!$H:$H,0))</f>
        <v>0</v>
      </c>
      <c r="N919" s="23" cm="1">
        <f t="array" ref="N919">SUM(IF((LEFT('2-1 采购订单物料明细表报表导出'!$K:$K,7)=N$1)*('2-1 采购订单物料明细表报表导出'!$D:$D=$A919),'2-1 采购订单物料明细表报表导出'!$H:$H,0))</f>
        <v>0</v>
      </c>
      <c r="O919" s="23" cm="1">
        <f t="array" ref="O919">SUM(IF((LEFT('2-1 采购订单物料明细表报表导出'!$K:$K,7)=O$1)*('2-1 采购订单物料明细表报表导出'!$D:$D=$A919),'2-1 采购订单物料明细表报表导出'!$H:$H,0))</f>
        <v>0</v>
      </c>
    </row>
    <row r="920" ht="29" spans="1:15">
      <c r="A920" s="32" t="s">
        <v>4228</v>
      </c>
      <c r="B920" s="30" t="s">
        <v>1621</v>
      </c>
      <c r="C920" s="31" t="s">
        <v>1622</v>
      </c>
      <c r="D920" s="23" cm="1">
        <f t="array" ref="D920">SUM(IF((LEFT('2-1 采购订单物料明细表报表导出'!$K:$K,7)=D$1)*('2-1 采购订单物料明细表报表导出'!$D:$D=$A920),'2-1 采购订单物料明细表报表导出'!$H:$H,0))</f>
        <v>0</v>
      </c>
      <c r="E920" s="23" cm="1">
        <f t="array" ref="E920">SUM(IF((LEFT('2-1 采购订单物料明细表报表导出'!$K:$K,7)=E$1)*('2-1 采购订单物料明细表报表导出'!$D:$D=$A920),'2-1 采购订单物料明细表报表导出'!$H:$H,0))</f>
        <v>0</v>
      </c>
      <c r="F920" s="23" cm="1">
        <f t="array" ref="F920">SUM(IF((LEFT('2-1 采购订单物料明细表报表导出'!$K:$K,7)=F$1)*('2-1 采购订单物料明细表报表导出'!$D:$D=$A920),'2-1 采购订单物料明细表报表导出'!$H:$H,0))</f>
        <v>0</v>
      </c>
      <c r="G920" s="23" cm="1">
        <f t="array" ref="G920">SUM(IF((LEFT('2-1 采购订单物料明细表报表导出'!$K:$K,7)=G$1)*('2-1 采购订单物料明细表报表导出'!$D:$D=$A920),'2-1 采购订单物料明细表报表导出'!$H:$H,0))</f>
        <v>0</v>
      </c>
      <c r="H920" s="23" cm="1">
        <f t="array" ref="H920">SUM(IF((LEFT('2-1 采购订单物料明细表报表导出'!$K:$K,7)=H$1)*('2-1 采购订单物料明细表报表导出'!$D:$D=$A920),'2-1 采购订单物料明细表报表导出'!$H:$H,0))</f>
        <v>0</v>
      </c>
      <c r="I920" s="23" cm="1">
        <f t="array" ref="I920">SUM(IF((LEFT('2-1 采购订单物料明细表报表导出'!$K:$K,7)=I$1)*('2-1 采购订单物料明细表报表导出'!$D:$D=$A920),'2-1 采购订单物料明细表报表导出'!$H:$H,0))</f>
        <v>0</v>
      </c>
      <c r="J920" s="23" cm="1">
        <f t="array" ref="J920">SUM(IF((LEFT('2-1 采购订单物料明细表报表导出'!$K:$K,7)=J$1)*('2-1 采购订单物料明细表报表导出'!$D:$D=$A920),'2-1 采购订单物料明细表报表导出'!$H:$H,0))</f>
        <v>0</v>
      </c>
      <c r="K920" s="23" cm="1">
        <f t="array" ref="K920">SUM(IF((LEFT('2-1 采购订单物料明细表报表导出'!$K:$K,7)=K$1)*('2-1 采购订单物料明细表报表导出'!$D:$D=$A920),'2-1 采购订单物料明细表报表导出'!$H:$H,0))</f>
        <v>0</v>
      </c>
      <c r="L920" s="23" cm="1">
        <f t="array" ref="L920">SUM(IF((LEFT('2-1 采购订单物料明细表报表导出'!$K:$K,7)=L$1)*('2-1 采购订单物料明细表报表导出'!$D:$D=$A920),'2-1 采购订单物料明细表报表导出'!$H:$H,0))</f>
        <v>0</v>
      </c>
      <c r="M920" s="23" cm="1">
        <f t="array" ref="M920">SUM(IF((LEFT('2-1 采购订单物料明细表报表导出'!$K:$K,7)=M$1)*('2-1 采购订单物料明细表报表导出'!$D:$D=$A920),'2-1 采购订单物料明细表报表导出'!$H:$H,0))</f>
        <v>0</v>
      </c>
      <c r="N920" s="23" cm="1">
        <f t="array" ref="N920">SUM(IF((LEFT('2-1 采购订单物料明细表报表导出'!$K:$K,7)=N$1)*('2-1 采购订单物料明细表报表导出'!$D:$D=$A920),'2-1 采购订单物料明细表报表导出'!$H:$H,0))</f>
        <v>0</v>
      </c>
      <c r="O920" s="23" cm="1">
        <f t="array" ref="O920">SUM(IF((LEFT('2-1 采购订单物料明细表报表导出'!$K:$K,7)=O$1)*('2-1 采购订单物料明细表报表导出'!$D:$D=$A920),'2-1 采购订单物料明细表报表导出'!$H:$H,0))</f>
        <v>0</v>
      </c>
    </row>
    <row r="921" ht="29" spans="1:15">
      <c r="A921" s="32" t="s">
        <v>4229</v>
      </c>
      <c r="B921" s="30" t="s">
        <v>1621</v>
      </c>
      <c r="C921" s="31" t="s">
        <v>1622</v>
      </c>
      <c r="D921" s="23" cm="1">
        <f t="array" ref="D921">SUM(IF((LEFT('2-1 采购订单物料明细表报表导出'!$K:$K,7)=D$1)*('2-1 采购订单物料明细表报表导出'!$D:$D=$A921),'2-1 采购订单物料明细表报表导出'!$H:$H,0))</f>
        <v>0</v>
      </c>
      <c r="E921" s="23" cm="1">
        <f t="array" ref="E921">SUM(IF((LEFT('2-1 采购订单物料明细表报表导出'!$K:$K,7)=E$1)*('2-1 采购订单物料明细表报表导出'!$D:$D=$A921),'2-1 采购订单物料明细表报表导出'!$H:$H,0))</f>
        <v>0</v>
      </c>
      <c r="F921" s="23" cm="1">
        <f t="array" ref="F921">SUM(IF((LEFT('2-1 采购订单物料明细表报表导出'!$K:$K,7)=F$1)*('2-1 采购订单物料明细表报表导出'!$D:$D=$A921),'2-1 采购订单物料明细表报表导出'!$H:$H,0))</f>
        <v>0</v>
      </c>
      <c r="G921" s="23" cm="1">
        <f t="array" ref="G921">SUM(IF((LEFT('2-1 采购订单物料明细表报表导出'!$K:$K,7)=G$1)*('2-1 采购订单物料明细表报表导出'!$D:$D=$A921),'2-1 采购订单物料明细表报表导出'!$H:$H,0))</f>
        <v>0</v>
      </c>
      <c r="H921" s="23" cm="1">
        <f t="array" ref="H921">SUM(IF((LEFT('2-1 采购订单物料明细表报表导出'!$K:$K,7)=H$1)*('2-1 采购订单物料明细表报表导出'!$D:$D=$A921),'2-1 采购订单物料明细表报表导出'!$H:$H,0))</f>
        <v>0</v>
      </c>
      <c r="I921" s="23" cm="1">
        <f t="array" ref="I921">SUM(IF((LEFT('2-1 采购订单物料明细表报表导出'!$K:$K,7)=I$1)*('2-1 采购订单物料明细表报表导出'!$D:$D=$A921),'2-1 采购订单物料明细表报表导出'!$H:$H,0))</f>
        <v>0</v>
      </c>
      <c r="J921" s="23" cm="1">
        <f t="array" ref="J921">SUM(IF((LEFT('2-1 采购订单物料明细表报表导出'!$K:$K,7)=J$1)*('2-1 采购订单物料明细表报表导出'!$D:$D=$A921),'2-1 采购订单物料明细表报表导出'!$H:$H,0))</f>
        <v>0</v>
      </c>
      <c r="K921" s="23" cm="1">
        <f t="array" ref="K921">SUM(IF((LEFT('2-1 采购订单物料明细表报表导出'!$K:$K,7)=K$1)*('2-1 采购订单物料明细表报表导出'!$D:$D=$A921),'2-1 采购订单物料明细表报表导出'!$H:$H,0))</f>
        <v>0</v>
      </c>
      <c r="L921" s="23" cm="1">
        <f t="array" ref="L921">SUM(IF((LEFT('2-1 采购订单物料明细表报表导出'!$K:$K,7)=L$1)*('2-1 采购订单物料明细表报表导出'!$D:$D=$A921),'2-1 采购订单物料明细表报表导出'!$H:$H,0))</f>
        <v>0</v>
      </c>
      <c r="M921" s="23" cm="1">
        <f t="array" ref="M921">SUM(IF((LEFT('2-1 采购订单物料明细表报表导出'!$K:$K,7)=M$1)*('2-1 采购订单物料明细表报表导出'!$D:$D=$A921),'2-1 采购订单物料明细表报表导出'!$H:$H,0))</f>
        <v>0</v>
      </c>
      <c r="N921" s="23" cm="1">
        <f t="array" ref="N921">SUM(IF((LEFT('2-1 采购订单物料明细表报表导出'!$K:$K,7)=N$1)*('2-1 采购订单物料明细表报表导出'!$D:$D=$A921),'2-1 采购订单物料明细表报表导出'!$H:$H,0))</f>
        <v>0</v>
      </c>
      <c r="O921" s="23" cm="1">
        <f t="array" ref="O921">SUM(IF((LEFT('2-1 采购订单物料明细表报表导出'!$K:$K,7)=O$1)*('2-1 采购订单物料明细表报表导出'!$D:$D=$A921),'2-1 采购订单物料明细表报表导出'!$H:$H,0))</f>
        <v>0</v>
      </c>
    </row>
    <row r="922" ht="29" spans="1:15">
      <c r="A922" s="32" t="s">
        <v>4230</v>
      </c>
      <c r="B922" s="30" t="s">
        <v>1621</v>
      </c>
      <c r="C922" s="31" t="s">
        <v>1622</v>
      </c>
      <c r="D922" s="23" cm="1">
        <f t="array" ref="D922">SUM(IF((LEFT('2-1 采购订单物料明细表报表导出'!$K:$K,7)=D$1)*('2-1 采购订单物料明细表报表导出'!$D:$D=$A922),'2-1 采购订单物料明细表报表导出'!$H:$H,0))</f>
        <v>0</v>
      </c>
      <c r="E922" s="23" cm="1">
        <f t="array" ref="E922">SUM(IF((LEFT('2-1 采购订单物料明细表报表导出'!$K:$K,7)=E$1)*('2-1 采购订单物料明细表报表导出'!$D:$D=$A922),'2-1 采购订单物料明细表报表导出'!$H:$H,0))</f>
        <v>0</v>
      </c>
      <c r="F922" s="23" cm="1">
        <f t="array" ref="F922">SUM(IF((LEFT('2-1 采购订单物料明细表报表导出'!$K:$K,7)=F$1)*('2-1 采购订单物料明细表报表导出'!$D:$D=$A922),'2-1 采购订单物料明细表报表导出'!$H:$H,0))</f>
        <v>0</v>
      </c>
      <c r="G922" s="23" cm="1">
        <f t="array" ref="G922">SUM(IF((LEFT('2-1 采购订单物料明细表报表导出'!$K:$K,7)=G$1)*('2-1 采购订单物料明细表报表导出'!$D:$D=$A922),'2-1 采购订单物料明细表报表导出'!$H:$H,0))</f>
        <v>0</v>
      </c>
      <c r="H922" s="23" cm="1">
        <f t="array" ref="H922">SUM(IF((LEFT('2-1 采购订单物料明细表报表导出'!$K:$K,7)=H$1)*('2-1 采购订单物料明细表报表导出'!$D:$D=$A922),'2-1 采购订单物料明细表报表导出'!$H:$H,0))</f>
        <v>0</v>
      </c>
      <c r="I922" s="23" cm="1">
        <f t="array" ref="I922">SUM(IF((LEFT('2-1 采购订单物料明细表报表导出'!$K:$K,7)=I$1)*('2-1 采购订单物料明细表报表导出'!$D:$D=$A922),'2-1 采购订单物料明细表报表导出'!$H:$H,0))</f>
        <v>0</v>
      </c>
      <c r="J922" s="23" cm="1">
        <f t="array" ref="J922">SUM(IF((LEFT('2-1 采购订单物料明细表报表导出'!$K:$K,7)=J$1)*('2-1 采购订单物料明细表报表导出'!$D:$D=$A922),'2-1 采购订单物料明细表报表导出'!$H:$H,0))</f>
        <v>0</v>
      </c>
      <c r="K922" s="23" cm="1">
        <f t="array" ref="K922">SUM(IF((LEFT('2-1 采购订单物料明细表报表导出'!$K:$K,7)=K$1)*('2-1 采购订单物料明细表报表导出'!$D:$D=$A922),'2-1 采购订单物料明细表报表导出'!$H:$H,0))</f>
        <v>0</v>
      </c>
      <c r="L922" s="23" cm="1">
        <f t="array" ref="L922">SUM(IF((LEFT('2-1 采购订单物料明细表报表导出'!$K:$K,7)=L$1)*('2-1 采购订单物料明细表报表导出'!$D:$D=$A922),'2-1 采购订单物料明细表报表导出'!$H:$H,0))</f>
        <v>0</v>
      </c>
      <c r="M922" s="23" cm="1">
        <f t="array" ref="M922">SUM(IF((LEFT('2-1 采购订单物料明细表报表导出'!$K:$K,7)=M$1)*('2-1 采购订单物料明细表报表导出'!$D:$D=$A922),'2-1 采购订单物料明细表报表导出'!$H:$H,0))</f>
        <v>0</v>
      </c>
      <c r="N922" s="23" cm="1">
        <f t="array" ref="N922">SUM(IF((LEFT('2-1 采购订单物料明细表报表导出'!$K:$K,7)=N$1)*('2-1 采购订单物料明细表报表导出'!$D:$D=$A922),'2-1 采购订单物料明细表报表导出'!$H:$H,0))</f>
        <v>0</v>
      </c>
      <c r="O922" s="23" cm="1">
        <f t="array" ref="O922">SUM(IF((LEFT('2-1 采购订单物料明细表报表导出'!$K:$K,7)=O$1)*('2-1 采购订单物料明细表报表导出'!$D:$D=$A922),'2-1 采购订单物料明细表报表导出'!$H:$H,0))</f>
        <v>0</v>
      </c>
    </row>
    <row r="923" ht="29" spans="1:15">
      <c r="A923" s="32" t="s">
        <v>4231</v>
      </c>
      <c r="B923" s="30" t="s">
        <v>1621</v>
      </c>
      <c r="C923" s="31" t="s">
        <v>1622</v>
      </c>
      <c r="D923" s="23" cm="1">
        <f t="array" ref="D923">SUM(IF((LEFT('2-1 采购订单物料明细表报表导出'!$K:$K,7)=D$1)*('2-1 采购订单物料明细表报表导出'!$D:$D=$A923),'2-1 采购订单物料明细表报表导出'!$H:$H,0))</f>
        <v>0</v>
      </c>
      <c r="E923" s="23" cm="1">
        <f t="array" ref="E923">SUM(IF((LEFT('2-1 采购订单物料明细表报表导出'!$K:$K,7)=E$1)*('2-1 采购订单物料明细表报表导出'!$D:$D=$A923),'2-1 采购订单物料明细表报表导出'!$H:$H,0))</f>
        <v>0</v>
      </c>
      <c r="F923" s="23" cm="1">
        <f t="array" ref="F923">SUM(IF((LEFT('2-1 采购订单物料明细表报表导出'!$K:$K,7)=F$1)*('2-1 采购订单物料明细表报表导出'!$D:$D=$A923),'2-1 采购订单物料明细表报表导出'!$H:$H,0))</f>
        <v>0</v>
      </c>
      <c r="G923" s="23" cm="1">
        <f t="array" ref="G923">SUM(IF((LEFT('2-1 采购订单物料明细表报表导出'!$K:$K,7)=G$1)*('2-1 采购订单物料明细表报表导出'!$D:$D=$A923),'2-1 采购订单物料明细表报表导出'!$H:$H,0))</f>
        <v>0</v>
      </c>
      <c r="H923" s="23" cm="1">
        <f t="array" ref="H923">SUM(IF((LEFT('2-1 采购订单物料明细表报表导出'!$K:$K,7)=H$1)*('2-1 采购订单物料明细表报表导出'!$D:$D=$A923),'2-1 采购订单物料明细表报表导出'!$H:$H,0))</f>
        <v>0</v>
      </c>
      <c r="I923" s="23" cm="1">
        <f t="array" ref="I923">SUM(IF((LEFT('2-1 采购订单物料明细表报表导出'!$K:$K,7)=I$1)*('2-1 采购订单物料明细表报表导出'!$D:$D=$A923),'2-1 采购订单物料明细表报表导出'!$H:$H,0))</f>
        <v>0</v>
      </c>
      <c r="J923" s="23" cm="1">
        <f t="array" ref="J923">SUM(IF((LEFT('2-1 采购订单物料明细表报表导出'!$K:$K,7)=J$1)*('2-1 采购订单物料明细表报表导出'!$D:$D=$A923),'2-1 采购订单物料明细表报表导出'!$H:$H,0))</f>
        <v>0</v>
      </c>
      <c r="K923" s="23" cm="1">
        <f t="array" ref="K923">SUM(IF((LEFT('2-1 采购订单物料明细表报表导出'!$K:$K,7)=K$1)*('2-1 采购订单物料明细表报表导出'!$D:$D=$A923),'2-1 采购订单物料明细表报表导出'!$H:$H,0))</f>
        <v>0</v>
      </c>
      <c r="L923" s="23" cm="1">
        <f t="array" ref="L923">SUM(IF((LEFT('2-1 采购订单物料明细表报表导出'!$K:$K,7)=L$1)*('2-1 采购订单物料明细表报表导出'!$D:$D=$A923),'2-1 采购订单物料明细表报表导出'!$H:$H,0))</f>
        <v>0</v>
      </c>
      <c r="M923" s="23" cm="1">
        <f t="array" ref="M923">SUM(IF((LEFT('2-1 采购订单物料明细表报表导出'!$K:$K,7)=M$1)*('2-1 采购订单物料明细表报表导出'!$D:$D=$A923),'2-1 采购订单物料明细表报表导出'!$H:$H,0))</f>
        <v>0</v>
      </c>
      <c r="N923" s="23" cm="1">
        <f t="array" ref="N923">SUM(IF((LEFT('2-1 采购订单物料明细表报表导出'!$K:$K,7)=N$1)*('2-1 采购订单物料明细表报表导出'!$D:$D=$A923),'2-1 采购订单物料明细表报表导出'!$H:$H,0))</f>
        <v>0</v>
      </c>
      <c r="O923" s="23" cm="1">
        <f t="array" ref="O923">SUM(IF((LEFT('2-1 采购订单物料明细表报表导出'!$K:$K,7)=O$1)*('2-1 采购订单物料明细表报表导出'!$D:$D=$A923),'2-1 采购订单物料明细表报表导出'!$H:$H,0))</f>
        <v>0</v>
      </c>
    </row>
    <row r="924" ht="29" spans="1:15">
      <c r="A924" s="32" t="s">
        <v>4232</v>
      </c>
      <c r="B924" s="30" t="s">
        <v>1621</v>
      </c>
      <c r="C924" s="31" t="s">
        <v>1622</v>
      </c>
      <c r="D924" s="23" cm="1">
        <f t="array" ref="D924">SUM(IF((LEFT('2-1 采购订单物料明细表报表导出'!$K:$K,7)=D$1)*('2-1 采购订单物料明细表报表导出'!$D:$D=$A924),'2-1 采购订单物料明细表报表导出'!$H:$H,0))</f>
        <v>0</v>
      </c>
      <c r="E924" s="23" cm="1">
        <f t="array" ref="E924">SUM(IF((LEFT('2-1 采购订单物料明细表报表导出'!$K:$K,7)=E$1)*('2-1 采购订单物料明细表报表导出'!$D:$D=$A924),'2-1 采购订单物料明细表报表导出'!$H:$H,0))</f>
        <v>0</v>
      </c>
      <c r="F924" s="23" cm="1">
        <f t="array" ref="F924">SUM(IF((LEFT('2-1 采购订单物料明细表报表导出'!$K:$K,7)=F$1)*('2-1 采购订单物料明细表报表导出'!$D:$D=$A924),'2-1 采购订单物料明细表报表导出'!$H:$H,0))</f>
        <v>0</v>
      </c>
      <c r="G924" s="23" cm="1">
        <f t="array" ref="G924">SUM(IF((LEFT('2-1 采购订单物料明细表报表导出'!$K:$K,7)=G$1)*('2-1 采购订单物料明细表报表导出'!$D:$D=$A924),'2-1 采购订单物料明细表报表导出'!$H:$H,0))</f>
        <v>0</v>
      </c>
      <c r="H924" s="23" cm="1">
        <f t="array" ref="H924">SUM(IF((LEFT('2-1 采购订单物料明细表报表导出'!$K:$K,7)=H$1)*('2-1 采购订单物料明细表报表导出'!$D:$D=$A924),'2-1 采购订单物料明细表报表导出'!$H:$H,0))</f>
        <v>0</v>
      </c>
      <c r="I924" s="23" cm="1">
        <f t="array" ref="I924">SUM(IF((LEFT('2-1 采购订单物料明细表报表导出'!$K:$K,7)=I$1)*('2-1 采购订单物料明细表报表导出'!$D:$D=$A924),'2-1 采购订单物料明细表报表导出'!$H:$H,0))</f>
        <v>0</v>
      </c>
      <c r="J924" s="23" cm="1">
        <f t="array" ref="J924">SUM(IF((LEFT('2-1 采购订单物料明细表报表导出'!$K:$K,7)=J$1)*('2-1 采购订单物料明细表报表导出'!$D:$D=$A924),'2-1 采购订单物料明细表报表导出'!$H:$H,0))</f>
        <v>0</v>
      </c>
      <c r="K924" s="23" cm="1">
        <f t="array" ref="K924">SUM(IF((LEFT('2-1 采购订单物料明细表报表导出'!$K:$K,7)=K$1)*('2-1 采购订单物料明细表报表导出'!$D:$D=$A924),'2-1 采购订单物料明细表报表导出'!$H:$H,0))</f>
        <v>0</v>
      </c>
      <c r="L924" s="23" cm="1">
        <f t="array" ref="L924">SUM(IF((LEFT('2-1 采购订单物料明细表报表导出'!$K:$K,7)=L$1)*('2-1 采购订单物料明细表报表导出'!$D:$D=$A924),'2-1 采购订单物料明细表报表导出'!$H:$H,0))</f>
        <v>0</v>
      </c>
      <c r="M924" s="23" cm="1">
        <f t="array" ref="M924">SUM(IF((LEFT('2-1 采购订单物料明细表报表导出'!$K:$K,7)=M$1)*('2-1 采购订单物料明细表报表导出'!$D:$D=$A924),'2-1 采购订单物料明细表报表导出'!$H:$H,0))</f>
        <v>0</v>
      </c>
      <c r="N924" s="23" cm="1">
        <f t="array" ref="N924">SUM(IF((LEFT('2-1 采购订单物料明细表报表导出'!$K:$K,7)=N$1)*('2-1 采购订单物料明细表报表导出'!$D:$D=$A924),'2-1 采购订单物料明细表报表导出'!$H:$H,0))</f>
        <v>0</v>
      </c>
      <c r="O924" s="23" cm="1">
        <f t="array" ref="O924">SUM(IF((LEFT('2-1 采购订单物料明细表报表导出'!$K:$K,7)=O$1)*('2-1 采购订单物料明细表报表导出'!$D:$D=$A924),'2-1 采购订单物料明细表报表导出'!$H:$H,0))</f>
        <v>0</v>
      </c>
    </row>
    <row r="925" ht="29" spans="1:15">
      <c r="A925" s="32" t="s">
        <v>4233</v>
      </c>
      <c r="B925" s="30" t="s">
        <v>1621</v>
      </c>
      <c r="C925" s="31" t="s">
        <v>1622</v>
      </c>
      <c r="D925" s="23" cm="1">
        <f t="array" ref="D925">SUM(IF((LEFT('2-1 采购订单物料明细表报表导出'!$K:$K,7)=D$1)*('2-1 采购订单物料明细表报表导出'!$D:$D=$A925),'2-1 采购订单物料明细表报表导出'!$H:$H,0))</f>
        <v>0</v>
      </c>
      <c r="E925" s="23" cm="1">
        <f t="array" ref="E925">SUM(IF((LEFT('2-1 采购订单物料明细表报表导出'!$K:$K,7)=E$1)*('2-1 采购订单物料明细表报表导出'!$D:$D=$A925),'2-1 采购订单物料明细表报表导出'!$H:$H,0))</f>
        <v>0</v>
      </c>
      <c r="F925" s="23" cm="1">
        <f t="array" ref="F925">SUM(IF((LEFT('2-1 采购订单物料明细表报表导出'!$K:$K,7)=F$1)*('2-1 采购订单物料明细表报表导出'!$D:$D=$A925),'2-1 采购订单物料明细表报表导出'!$H:$H,0))</f>
        <v>0</v>
      </c>
      <c r="G925" s="23" cm="1">
        <f t="array" ref="G925">SUM(IF((LEFT('2-1 采购订单物料明细表报表导出'!$K:$K,7)=G$1)*('2-1 采购订单物料明细表报表导出'!$D:$D=$A925),'2-1 采购订单物料明细表报表导出'!$H:$H,0))</f>
        <v>0</v>
      </c>
      <c r="H925" s="23" cm="1">
        <f t="array" ref="H925">SUM(IF((LEFT('2-1 采购订单物料明细表报表导出'!$K:$K,7)=H$1)*('2-1 采购订单物料明细表报表导出'!$D:$D=$A925),'2-1 采购订单物料明细表报表导出'!$H:$H,0))</f>
        <v>0</v>
      </c>
      <c r="I925" s="23" cm="1">
        <f t="array" ref="I925">SUM(IF((LEFT('2-1 采购订单物料明细表报表导出'!$K:$K,7)=I$1)*('2-1 采购订单物料明细表报表导出'!$D:$D=$A925),'2-1 采购订单物料明细表报表导出'!$H:$H,0))</f>
        <v>0</v>
      </c>
      <c r="J925" s="23" cm="1">
        <f t="array" ref="J925">SUM(IF((LEFT('2-1 采购订单物料明细表报表导出'!$K:$K,7)=J$1)*('2-1 采购订单物料明细表报表导出'!$D:$D=$A925),'2-1 采购订单物料明细表报表导出'!$H:$H,0))</f>
        <v>0</v>
      </c>
      <c r="K925" s="23" cm="1">
        <f t="array" ref="K925">SUM(IF((LEFT('2-1 采购订单物料明细表报表导出'!$K:$K,7)=K$1)*('2-1 采购订单物料明细表报表导出'!$D:$D=$A925),'2-1 采购订单物料明细表报表导出'!$H:$H,0))</f>
        <v>0</v>
      </c>
      <c r="L925" s="23" cm="1">
        <f t="array" ref="L925">SUM(IF((LEFT('2-1 采购订单物料明细表报表导出'!$K:$K,7)=L$1)*('2-1 采购订单物料明细表报表导出'!$D:$D=$A925),'2-1 采购订单物料明细表报表导出'!$H:$H,0))</f>
        <v>0</v>
      </c>
      <c r="M925" s="23" cm="1">
        <f t="array" ref="M925">SUM(IF((LEFT('2-1 采购订单物料明细表报表导出'!$K:$K,7)=M$1)*('2-1 采购订单物料明细表报表导出'!$D:$D=$A925),'2-1 采购订单物料明细表报表导出'!$H:$H,0))</f>
        <v>0</v>
      </c>
      <c r="N925" s="23" cm="1">
        <f t="array" ref="N925">SUM(IF((LEFT('2-1 采购订单物料明细表报表导出'!$K:$K,7)=N$1)*('2-1 采购订单物料明细表报表导出'!$D:$D=$A925),'2-1 采购订单物料明细表报表导出'!$H:$H,0))</f>
        <v>0</v>
      </c>
      <c r="O925" s="23" cm="1">
        <f t="array" ref="O925">SUM(IF((LEFT('2-1 采购订单物料明细表报表导出'!$K:$K,7)=O$1)*('2-1 采购订单物料明细表报表导出'!$D:$D=$A925),'2-1 采购订单物料明细表报表导出'!$H:$H,0))</f>
        <v>0</v>
      </c>
    </row>
    <row r="926" ht="29" spans="1:15">
      <c r="A926" s="32" t="s">
        <v>4234</v>
      </c>
      <c r="B926" s="30" t="s">
        <v>1621</v>
      </c>
      <c r="C926" s="31" t="s">
        <v>1622</v>
      </c>
      <c r="D926" s="23" cm="1">
        <f t="array" ref="D926">SUM(IF((LEFT('2-1 采购订单物料明细表报表导出'!$K:$K,7)=D$1)*('2-1 采购订单物料明细表报表导出'!$D:$D=$A926),'2-1 采购订单物料明细表报表导出'!$H:$H,0))</f>
        <v>0</v>
      </c>
      <c r="E926" s="23" cm="1">
        <f t="array" ref="E926">SUM(IF((LEFT('2-1 采购订单物料明细表报表导出'!$K:$K,7)=E$1)*('2-1 采购订单物料明细表报表导出'!$D:$D=$A926),'2-1 采购订单物料明细表报表导出'!$H:$H,0))</f>
        <v>0</v>
      </c>
      <c r="F926" s="23" cm="1">
        <f t="array" ref="F926">SUM(IF((LEFT('2-1 采购订单物料明细表报表导出'!$K:$K,7)=F$1)*('2-1 采购订单物料明细表报表导出'!$D:$D=$A926),'2-1 采购订单物料明细表报表导出'!$H:$H,0))</f>
        <v>0</v>
      </c>
      <c r="G926" s="23" cm="1">
        <f t="array" ref="G926">SUM(IF((LEFT('2-1 采购订单物料明细表报表导出'!$K:$K,7)=G$1)*('2-1 采购订单物料明细表报表导出'!$D:$D=$A926),'2-1 采购订单物料明细表报表导出'!$H:$H,0))</f>
        <v>0</v>
      </c>
      <c r="H926" s="23" cm="1">
        <f t="array" ref="H926">SUM(IF((LEFT('2-1 采购订单物料明细表报表导出'!$K:$K,7)=H$1)*('2-1 采购订单物料明细表报表导出'!$D:$D=$A926),'2-1 采购订单物料明细表报表导出'!$H:$H,0))</f>
        <v>0</v>
      </c>
      <c r="I926" s="23" cm="1">
        <f t="array" ref="I926">SUM(IF((LEFT('2-1 采购订单物料明细表报表导出'!$K:$K,7)=I$1)*('2-1 采购订单物料明细表报表导出'!$D:$D=$A926),'2-1 采购订单物料明细表报表导出'!$H:$H,0))</f>
        <v>0</v>
      </c>
      <c r="J926" s="23" cm="1">
        <f t="array" ref="J926">SUM(IF((LEFT('2-1 采购订单物料明细表报表导出'!$K:$K,7)=J$1)*('2-1 采购订单物料明细表报表导出'!$D:$D=$A926),'2-1 采购订单物料明细表报表导出'!$H:$H,0))</f>
        <v>0</v>
      </c>
      <c r="K926" s="23" cm="1">
        <f t="array" ref="K926">SUM(IF((LEFT('2-1 采购订单物料明细表报表导出'!$K:$K,7)=K$1)*('2-1 采购订单物料明细表报表导出'!$D:$D=$A926),'2-1 采购订单物料明细表报表导出'!$H:$H,0))</f>
        <v>0</v>
      </c>
      <c r="L926" s="23" cm="1">
        <f t="array" ref="L926">SUM(IF((LEFT('2-1 采购订单物料明细表报表导出'!$K:$K,7)=L$1)*('2-1 采购订单物料明细表报表导出'!$D:$D=$A926),'2-1 采购订单物料明细表报表导出'!$H:$H,0))</f>
        <v>0</v>
      </c>
      <c r="M926" s="23" cm="1">
        <f t="array" ref="M926">SUM(IF((LEFT('2-1 采购订单物料明细表报表导出'!$K:$K,7)=M$1)*('2-1 采购订单物料明细表报表导出'!$D:$D=$A926),'2-1 采购订单物料明细表报表导出'!$H:$H,0))</f>
        <v>0</v>
      </c>
      <c r="N926" s="23" cm="1">
        <f t="array" ref="N926">SUM(IF((LEFT('2-1 采购订单物料明细表报表导出'!$K:$K,7)=N$1)*('2-1 采购订单物料明细表报表导出'!$D:$D=$A926),'2-1 采购订单物料明细表报表导出'!$H:$H,0))</f>
        <v>0</v>
      </c>
      <c r="O926" s="23" cm="1">
        <f t="array" ref="O926">SUM(IF((LEFT('2-1 采购订单物料明细表报表导出'!$K:$K,7)=O$1)*('2-1 采购订单物料明细表报表导出'!$D:$D=$A926),'2-1 采购订单物料明细表报表导出'!$H:$H,0))</f>
        <v>0</v>
      </c>
    </row>
    <row r="927" ht="29" spans="1:15">
      <c r="A927" s="32" t="s">
        <v>4235</v>
      </c>
      <c r="B927" s="30" t="s">
        <v>1621</v>
      </c>
      <c r="C927" s="31" t="s">
        <v>1622</v>
      </c>
      <c r="D927" s="23" cm="1">
        <f t="array" ref="D927">SUM(IF((LEFT('2-1 采购订单物料明细表报表导出'!$K:$K,7)=D$1)*('2-1 采购订单物料明细表报表导出'!$D:$D=$A927),'2-1 采购订单物料明细表报表导出'!$H:$H,0))</f>
        <v>0</v>
      </c>
      <c r="E927" s="23" cm="1">
        <f t="array" ref="E927">SUM(IF((LEFT('2-1 采购订单物料明细表报表导出'!$K:$K,7)=E$1)*('2-1 采购订单物料明细表报表导出'!$D:$D=$A927),'2-1 采购订单物料明细表报表导出'!$H:$H,0))</f>
        <v>0</v>
      </c>
      <c r="F927" s="23" cm="1">
        <f t="array" ref="F927">SUM(IF((LEFT('2-1 采购订单物料明细表报表导出'!$K:$K,7)=F$1)*('2-1 采购订单物料明细表报表导出'!$D:$D=$A927),'2-1 采购订单物料明细表报表导出'!$H:$H,0))</f>
        <v>0</v>
      </c>
      <c r="G927" s="23" cm="1">
        <f t="array" ref="G927">SUM(IF((LEFT('2-1 采购订单物料明细表报表导出'!$K:$K,7)=G$1)*('2-1 采购订单物料明细表报表导出'!$D:$D=$A927),'2-1 采购订单物料明细表报表导出'!$H:$H,0))</f>
        <v>0</v>
      </c>
      <c r="H927" s="23" cm="1">
        <f t="array" ref="H927">SUM(IF((LEFT('2-1 采购订单物料明细表报表导出'!$K:$K,7)=H$1)*('2-1 采购订单物料明细表报表导出'!$D:$D=$A927),'2-1 采购订单物料明细表报表导出'!$H:$H,0))</f>
        <v>0</v>
      </c>
      <c r="I927" s="23" cm="1">
        <f t="array" ref="I927">SUM(IF((LEFT('2-1 采购订单物料明细表报表导出'!$K:$K,7)=I$1)*('2-1 采购订单物料明细表报表导出'!$D:$D=$A927),'2-1 采购订单物料明细表报表导出'!$H:$H,0))</f>
        <v>0</v>
      </c>
      <c r="J927" s="23" cm="1">
        <f t="array" ref="J927">SUM(IF((LEFT('2-1 采购订单物料明细表报表导出'!$K:$K,7)=J$1)*('2-1 采购订单物料明细表报表导出'!$D:$D=$A927),'2-1 采购订单物料明细表报表导出'!$H:$H,0))</f>
        <v>0</v>
      </c>
      <c r="K927" s="23" cm="1">
        <f t="array" ref="K927">SUM(IF((LEFT('2-1 采购订单物料明细表报表导出'!$K:$K,7)=K$1)*('2-1 采购订单物料明细表报表导出'!$D:$D=$A927),'2-1 采购订单物料明细表报表导出'!$H:$H,0))</f>
        <v>0</v>
      </c>
      <c r="L927" s="23" cm="1">
        <f t="array" ref="L927">SUM(IF((LEFT('2-1 采购订单物料明细表报表导出'!$K:$K,7)=L$1)*('2-1 采购订单物料明细表报表导出'!$D:$D=$A927),'2-1 采购订单物料明细表报表导出'!$H:$H,0))</f>
        <v>0</v>
      </c>
      <c r="M927" s="23" cm="1">
        <f t="array" ref="M927">SUM(IF((LEFT('2-1 采购订单物料明细表报表导出'!$K:$K,7)=M$1)*('2-1 采购订单物料明细表报表导出'!$D:$D=$A927),'2-1 采购订单物料明细表报表导出'!$H:$H,0))</f>
        <v>0</v>
      </c>
      <c r="N927" s="23" cm="1">
        <f t="array" ref="N927">SUM(IF((LEFT('2-1 采购订单物料明细表报表导出'!$K:$K,7)=N$1)*('2-1 采购订单物料明细表报表导出'!$D:$D=$A927),'2-1 采购订单物料明细表报表导出'!$H:$H,0))</f>
        <v>0</v>
      </c>
      <c r="O927" s="23" cm="1">
        <f t="array" ref="O927">SUM(IF((LEFT('2-1 采购订单物料明细表报表导出'!$K:$K,7)=O$1)*('2-1 采购订单物料明细表报表导出'!$D:$D=$A927),'2-1 采购订单物料明细表报表导出'!$H:$H,0))</f>
        <v>0</v>
      </c>
    </row>
    <row r="928" ht="29" spans="1:15">
      <c r="A928" s="32" t="s">
        <v>4236</v>
      </c>
      <c r="B928" s="30" t="s">
        <v>1621</v>
      </c>
      <c r="C928" s="31" t="s">
        <v>1622</v>
      </c>
      <c r="D928" s="23" cm="1">
        <f t="array" ref="D928">SUM(IF((LEFT('2-1 采购订单物料明细表报表导出'!$K:$K,7)=D$1)*('2-1 采购订单物料明细表报表导出'!$D:$D=$A928),'2-1 采购订单物料明细表报表导出'!$H:$H,0))</f>
        <v>0</v>
      </c>
      <c r="E928" s="23" cm="1">
        <f t="array" ref="E928">SUM(IF((LEFT('2-1 采购订单物料明细表报表导出'!$K:$K,7)=E$1)*('2-1 采购订单物料明细表报表导出'!$D:$D=$A928),'2-1 采购订单物料明细表报表导出'!$H:$H,0))</f>
        <v>0</v>
      </c>
      <c r="F928" s="23" cm="1">
        <f t="array" ref="F928">SUM(IF((LEFT('2-1 采购订单物料明细表报表导出'!$K:$K,7)=F$1)*('2-1 采购订单物料明细表报表导出'!$D:$D=$A928),'2-1 采购订单物料明细表报表导出'!$H:$H,0))</f>
        <v>0</v>
      </c>
      <c r="G928" s="23" cm="1">
        <f t="array" ref="G928">SUM(IF((LEFT('2-1 采购订单物料明细表报表导出'!$K:$K,7)=G$1)*('2-1 采购订单物料明细表报表导出'!$D:$D=$A928),'2-1 采购订单物料明细表报表导出'!$H:$H,0))</f>
        <v>0</v>
      </c>
      <c r="H928" s="23" cm="1">
        <f t="array" ref="H928">SUM(IF((LEFT('2-1 采购订单物料明细表报表导出'!$K:$K,7)=H$1)*('2-1 采购订单物料明细表报表导出'!$D:$D=$A928),'2-1 采购订单物料明细表报表导出'!$H:$H,0))</f>
        <v>0</v>
      </c>
      <c r="I928" s="23" cm="1">
        <f t="array" ref="I928">SUM(IF((LEFT('2-1 采购订单物料明细表报表导出'!$K:$K,7)=I$1)*('2-1 采购订单物料明细表报表导出'!$D:$D=$A928),'2-1 采购订单物料明细表报表导出'!$H:$H,0))</f>
        <v>0</v>
      </c>
      <c r="J928" s="23" cm="1">
        <f t="array" ref="J928">SUM(IF((LEFT('2-1 采购订单物料明细表报表导出'!$K:$K,7)=J$1)*('2-1 采购订单物料明细表报表导出'!$D:$D=$A928),'2-1 采购订单物料明细表报表导出'!$H:$H,0))</f>
        <v>0</v>
      </c>
      <c r="K928" s="23" cm="1">
        <f t="array" ref="K928">SUM(IF((LEFT('2-1 采购订单物料明细表报表导出'!$K:$K,7)=K$1)*('2-1 采购订单物料明细表报表导出'!$D:$D=$A928),'2-1 采购订单物料明细表报表导出'!$H:$H,0))</f>
        <v>0</v>
      </c>
      <c r="L928" s="23" cm="1">
        <f t="array" ref="L928">SUM(IF((LEFT('2-1 采购订单物料明细表报表导出'!$K:$K,7)=L$1)*('2-1 采购订单物料明细表报表导出'!$D:$D=$A928),'2-1 采购订单物料明细表报表导出'!$H:$H,0))</f>
        <v>0</v>
      </c>
      <c r="M928" s="23" cm="1">
        <f t="array" ref="M928">SUM(IF((LEFT('2-1 采购订单物料明细表报表导出'!$K:$K,7)=M$1)*('2-1 采购订单物料明细表报表导出'!$D:$D=$A928),'2-1 采购订单物料明细表报表导出'!$H:$H,0))</f>
        <v>0</v>
      </c>
      <c r="N928" s="23" cm="1">
        <f t="array" ref="N928">SUM(IF((LEFT('2-1 采购订单物料明细表报表导出'!$K:$K,7)=N$1)*('2-1 采购订单物料明细表报表导出'!$D:$D=$A928),'2-1 采购订单物料明细表报表导出'!$H:$H,0))</f>
        <v>0</v>
      </c>
      <c r="O928" s="23" cm="1">
        <f t="array" ref="O928">SUM(IF((LEFT('2-1 采购订单物料明细表报表导出'!$K:$K,7)=O$1)*('2-1 采购订单物料明细表报表导出'!$D:$D=$A928),'2-1 采购订单物料明细表报表导出'!$H:$H,0))</f>
        <v>0</v>
      </c>
    </row>
    <row r="929" ht="29" spans="1:15">
      <c r="A929" s="32" t="s">
        <v>4237</v>
      </c>
      <c r="B929" s="30" t="s">
        <v>1621</v>
      </c>
      <c r="C929" s="31" t="s">
        <v>1622</v>
      </c>
      <c r="D929" s="23" cm="1">
        <f t="array" ref="D929">SUM(IF((LEFT('2-1 采购订单物料明细表报表导出'!$K:$K,7)=D$1)*('2-1 采购订单物料明细表报表导出'!$D:$D=$A929),'2-1 采购订单物料明细表报表导出'!$H:$H,0))</f>
        <v>0</v>
      </c>
      <c r="E929" s="23" cm="1">
        <f t="array" ref="E929">SUM(IF((LEFT('2-1 采购订单物料明细表报表导出'!$K:$K,7)=E$1)*('2-1 采购订单物料明细表报表导出'!$D:$D=$A929),'2-1 采购订单物料明细表报表导出'!$H:$H,0))</f>
        <v>0</v>
      </c>
      <c r="F929" s="23" cm="1">
        <f t="array" ref="F929">SUM(IF((LEFT('2-1 采购订单物料明细表报表导出'!$K:$K,7)=F$1)*('2-1 采购订单物料明细表报表导出'!$D:$D=$A929),'2-1 采购订单物料明细表报表导出'!$H:$H,0))</f>
        <v>0</v>
      </c>
      <c r="G929" s="23" cm="1">
        <f t="array" ref="G929">SUM(IF((LEFT('2-1 采购订单物料明细表报表导出'!$K:$K,7)=G$1)*('2-1 采购订单物料明细表报表导出'!$D:$D=$A929),'2-1 采购订单物料明细表报表导出'!$H:$H,0))</f>
        <v>0</v>
      </c>
      <c r="H929" s="23" cm="1">
        <f t="array" ref="H929">SUM(IF((LEFT('2-1 采购订单物料明细表报表导出'!$K:$K,7)=H$1)*('2-1 采购订单物料明细表报表导出'!$D:$D=$A929),'2-1 采购订单物料明细表报表导出'!$H:$H,0))</f>
        <v>0</v>
      </c>
      <c r="I929" s="23" cm="1">
        <f t="array" ref="I929">SUM(IF((LEFT('2-1 采购订单物料明细表报表导出'!$K:$K,7)=I$1)*('2-1 采购订单物料明细表报表导出'!$D:$D=$A929),'2-1 采购订单物料明细表报表导出'!$H:$H,0))</f>
        <v>0</v>
      </c>
      <c r="J929" s="23" cm="1">
        <f t="array" ref="J929">SUM(IF((LEFT('2-1 采购订单物料明细表报表导出'!$K:$K,7)=J$1)*('2-1 采购订单物料明细表报表导出'!$D:$D=$A929),'2-1 采购订单物料明细表报表导出'!$H:$H,0))</f>
        <v>0</v>
      </c>
      <c r="K929" s="23" cm="1">
        <f t="array" ref="K929">SUM(IF((LEFT('2-1 采购订单物料明细表报表导出'!$K:$K,7)=K$1)*('2-1 采购订单物料明细表报表导出'!$D:$D=$A929),'2-1 采购订单物料明细表报表导出'!$H:$H,0))</f>
        <v>0</v>
      </c>
      <c r="L929" s="23" cm="1">
        <f t="array" ref="L929">SUM(IF((LEFT('2-1 采购订单物料明细表报表导出'!$K:$K,7)=L$1)*('2-1 采购订单物料明细表报表导出'!$D:$D=$A929),'2-1 采购订单物料明细表报表导出'!$H:$H,0))</f>
        <v>0</v>
      </c>
      <c r="M929" s="23" cm="1">
        <f t="array" ref="M929">SUM(IF((LEFT('2-1 采购订单物料明细表报表导出'!$K:$K,7)=M$1)*('2-1 采购订单物料明细表报表导出'!$D:$D=$A929),'2-1 采购订单物料明细表报表导出'!$H:$H,0))</f>
        <v>0</v>
      </c>
      <c r="N929" s="23" cm="1">
        <f t="array" ref="N929">SUM(IF((LEFT('2-1 采购订单物料明细表报表导出'!$K:$K,7)=N$1)*('2-1 采购订单物料明细表报表导出'!$D:$D=$A929),'2-1 采购订单物料明细表报表导出'!$H:$H,0))</f>
        <v>0</v>
      </c>
      <c r="O929" s="23" cm="1">
        <f t="array" ref="O929">SUM(IF((LEFT('2-1 采购订单物料明细表报表导出'!$K:$K,7)=O$1)*('2-1 采购订单物料明细表报表导出'!$D:$D=$A929),'2-1 采购订单物料明细表报表导出'!$H:$H,0))</f>
        <v>0</v>
      </c>
    </row>
    <row r="930" ht="29" spans="1:15">
      <c r="A930" s="32" t="s">
        <v>4238</v>
      </c>
      <c r="B930" s="30" t="s">
        <v>1621</v>
      </c>
      <c r="C930" s="31" t="s">
        <v>1622</v>
      </c>
      <c r="D930" s="23" cm="1">
        <f t="array" ref="D930">SUM(IF((LEFT('2-1 采购订单物料明细表报表导出'!$K:$K,7)=D$1)*('2-1 采购订单物料明细表报表导出'!$D:$D=$A930),'2-1 采购订单物料明细表报表导出'!$H:$H,0))</f>
        <v>0</v>
      </c>
      <c r="E930" s="23" cm="1">
        <f t="array" ref="E930">SUM(IF((LEFT('2-1 采购订单物料明细表报表导出'!$K:$K,7)=E$1)*('2-1 采购订单物料明细表报表导出'!$D:$D=$A930),'2-1 采购订单物料明细表报表导出'!$H:$H,0))</f>
        <v>0</v>
      </c>
      <c r="F930" s="23" cm="1">
        <f t="array" ref="F930">SUM(IF((LEFT('2-1 采购订单物料明细表报表导出'!$K:$K,7)=F$1)*('2-1 采购订单物料明细表报表导出'!$D:$D=$A930),'2-1 采购订单物料明细表报表导出'!$H:$H,0))</f>
        <v>0</v>
      </c>
      <c r="G930" s="23" cm="1">
        <f t="array" ref="G930">SUM(IF((LEFT('2-1 采购订单物料明细表报表导出'!$K:$K,7)=G$1)*('2-1 采购订单物料明细表报表导出'!$D:$D=$A930),'2-1 采购订单物料明细表报表导出'!$H:$H,0))</f>
        <v>0</v>
      </c>
      <c r="H930" s="23" cm="1">
        <f t="array" ref="H930">SUM(IF((LEFT('2-1 采购订单物料明细表报表导出'!$K:$K,7)=H$1)*('2-1 采购订单物料明细表报表导出'!$D:$D=$A930),'2-1 采购订单物料明细表报表导出'!$H:$H,0))</f>
        <v>0</v>
      </c>
      <c r="I930" s="23" cm="1">
        <f t="array" ref="I930">SUM(IF((LEFT('2-1 采购订单物料明细表报表导出'!$K:$K,7)=I$1)*('2-1 采购订单物料明细表报表导出'!$D:$D=$A930),'2-1 采购订单物料明细表报表导出'!$H:$H,0))</f>
        <v>0</v>
      </c>
      <c r="J930" s="23" cm="1">
        <f t="array" ref="J930">SUM(IF((LEFT('2-1 采购订单物料明细表报表导出'!$K:$K,7)=J$1)*('2-1 采购订单物料明细表报表导出'!$D:$D=$A930),'2-1 采购订单物料明细表报表导出'!$H:$H,0))</f>
        <v>0</v>
      </c>
      <c r="K930" s="23" cm="1">
        <f t="array" ref="K930">SUM(IF((LEFT('2-1 采购订单物料明细表报表导出'!$K:$K,7)=K$1)*('2-1 采购订单物料明细表报表导出'!$D:$D=$A930),'2-1 采购订单物料明细表报表导出'!$H:$H,0))</f>
        <v>0</v>
      </c>
      <c r="L930" s="23" cm="1">
        <f t="array" ref="L930">SUM(IF((LEFT('2-1 采购订单物料明细表报表导出'!$K:$K,7)=L$1)*('2-1 采购订单物料明细表报表导出'!$D:$D=$A930),'2-1 采购订单物料明细表报表导出'!$H:$H,0))</f>
        <v>0</v>
      </c>
      <c r="M930" s="23" cm="1">
        <f t="array" ref="M930">SUM(IF((LEFT('2-1 采购订单物料明细表报表导出'!$K:$K,7)=M$1)*('2-1 采购订单物料明细表报表导出'!$D:$D=$A930),'2-1 采购订单物料明细表报表导出'!$H:$H,0))</f>
        <v>0</v>
      </c>
      <c r="N930" s="23" cm="1">
        <f t="array" ref="N930">SUM(IF((LEFT('2-1 采购订单物料明细表报表导出'!$K:$K,7)=N$1)*('2-1 采购订单物料明细表报表导出'!$D:$D=$A930),'2-1 采购订单物料明细表报表导出'!$H:$H,0))</f>
        <v>0</v>
      </c>
      <c r="O930" s="23" cm="1">
        <f t="array" ref="O930">SUM(IF((LEFT('2-1 采购订单物料明细表报表导出'!$K:$K,7)=O$1)*('2-1 采购订单物料明细表报表导出'!$D:$D=$A930),'2-1 采购订单物料明细表报表导出'!$H:$H,0))</f>
        <v>0</v>
      </c>
    </row>
    <row r="931" ht="29" spans="1:15">
      <c r="A931" s="32" t="s">
        <v>4239</v>
      </c>
      <c r="B931" s="30" t="s">
        <v>1621</v>
      </c>
      <c r="C931" s="31" t="s">
        <v>1622</v>
      </c>
      <c r="D931" s="23" cm="1">
        <f t="array" ref="D931">SUM(IF((LEFT('2-1 采购订单物料明细表报表导出'!$K:$K,7)=D$1)*('2-1 采购订单物料明细表报表导出'!$D:$D=$A931),'2-1 采购订单物料明细表报表导出'!$H:$H,0))</f>
        <v>0</v>
      </c>
      <c r="E931" s="23" cm="1">
        <f t="array" ref="E931">SUM(IF((LEFT('2-1 采购订单物料明细表报表导出'!$K:$K,7)=E$1)*('2-1 采购订单物料明细表报表导出'!$D:$D=$A931),'2-1 采购订单物料明细表报表导出'!$H:$H,0))</f>
        <v>0</v>
      </c>
      <c r="F931" s="23" cm="1">
        <f t="array" ref="F931">SUM(IF((LEFT('2-1 采购订单物料明细表报表导出'!$K:$K,7)=F$1)*('2-1 采购订单物料明细表报表导出'!$D:$D=$A931),'2-1 采购订单物料明细表报表导出'!$H:$H,0))</f>
        <v>0</v>
      </c>
      <c r="G931" s="23" cm="1">
        <f t="array" ref="G931">SUM(IF((LEFT('2-1 采购订单物料明细表报表导出'!$K:$K,7)=G$1)*('2-1 采购订单物料明细表报表导出'!$D:$D=$A931),'2-1 采购订单物料明细表报表导出'!$H:$H,0))</f>
        <v>0</v>
      </c>
      <c r="H931" s="23" cm="1">
        <f t="array" ref="H931">SUM(IF((LEFT('2-1 采购订单物料明细表报表导出'!$K:$K,7)=H$1)*('2-1 采购订单物料明细表报表导出'!$D:$D=$A931),'2-1 采购订单物料明细表报表导出'!$H:$H,0))</f>
        <v>0</v>
      </c>
      <c r="I931" s="23" cm="1">
        <f t="array" ref="I931">SUM(IF((LEFT('2-1 采购订单物料明细表报表导出'!$K:$K,7)=I$1)*('2-1 采购订单物料明细表报表导出'!$D:$D=$A931),'2-1 采购订单物料明细表报表导出'!$H:$H,0))</f>
        <v>0</v>
      </c>
      <c r="J931" s="23" cm="1">
        <f t="array" ref="J931">SUM(IF((LEFT('2-1 采购订单物料明细表报表导出'!$K:$K,7)=J$1)*('2-1 采购订单物料明细表报表导出'!$D:$D=$A931),'2-1 采购订单物料明细表报表导出'!$H:$H,0))</f>
        <v>0</v>
      </c>
      <c r="K931" s="23" cm="1">
        <f t="array" ref="K931">SUM(IF((LEFT('2-1 采购订单物料明细表报表导出'!$K:$K,7)=K$1)*('2-1 采购订单物料明细表报表导出'!$D:$D=$A931),'2-1 采购订单物料明细表报表导出'!$H:$H,0))</f>
        <v>0</v>
      </c>
      <c r="L931" s="23" cm="1">
        <f t="array" ref="L931">SUM(IF((LEFT('2-1 采购订单物料明细表报表导出'!$K:$K,7)=L$1)*('2-1 采购订单物料明细表报表导出'!$D:$D=$A931),'2-1 采购订单物料明细表报表导出'!$H:$H,0))</f>
        <v>0</v>
      </c>
      <c r="M931" s="23" cm="1">
        <f t="array" ref="M931">SUM(IF((LEFT('2-1 采购订单物料明细表报表导出'!$K:$K,7)=M$1)*('2-1 采购订单物料明细表报表导出'!$D:$D=$A931),'2-1 采购订单物料明细表报表导出'!$H:$H,0))</f>
        <v>0</v>
      </c>
      <c r="N931" s="23" cm="1">
        <f t="array" ref="N931">SUM(IF((LEFT('2-1 采购订单物料明细表报表导出'!$K:$K,7)=N$1)*('2-1 采购订单物料明细表报表导出'!$D:$D=$A931),'2-1 采购订单物料明细表报表导出'!$H:$H,0))</f>
        <v>0</v>
      </c>
      <c r="O931" s="23" cm="1">
        <f t="array" ref="O931">SUM(IF((LEFT('2-1 采购订单物料明细表报表导出'!$K:$K,7)=O$1)*('2-1 采购订单物料明细表报表导出'!$D:$D=$A931),'2-1 采购订单物料明细表报表导出'!$H:$H,0))</f>
        <v>0</v>
      </c>
    </row>
    <row r="932" ht="29" spans="1:15">
      <c r="A932" s="32" t="s">
        <v>4240</v>
      </c>
      <c r="B932" s="30" t="s">
        <v>1621</v>
      </c>
      <c r="C932" s="31" t="s">
        <v>1622</v>
      </c>
      <c r="D932" s="23" cm="1">
        <f t="array" ref="D932">SUM(IF((LEFT('2-1 采购订单物料明细表报表导出'!$K:$K,7)=D$1)*('2-1 采购订单物料明细表报表导出'!$D:$D=$A932),'2-1 采购订单物料明细表报表导出'!$H:$H,0))</f>
        <v>0</v>
      </c>
      <c r="E932" s="23" cm="1">
        <f t="array" ref="E932">SUM(IF((LEFT('2-1 采购订单物料明细表报表导出'!$K:$K,7)=E$1)*('2-1 采购订单物料明细表报表导出'!$D:$D=$A932),'2-1 采购订单物料明细表报表导出'!$H:$H,0))</f>
        <v>0</v>
      </c>
      <c r="F932" s="23" cm="1">
        <f t="array" ref="F932">SUM(IF((LEFT('2-1 采购订单物料明细表报表导出'!$K:$K,7)=F$1)*('2-1 采购订单物料明细表报表导出'!$D:$D=$A932),'2-1 采购订单物料明细表报表导出'!$H:$H,0))</f>
        <v>0</v>
      </c>
      <c r="G932" s="23" cm="1">
        <f t="array" ref="G932">SUM(IF((LEFT('2-1 采购订单物料明细表报表导出'!$K:$K,7)=G$1)*('2-1 采购订单物料明细表报表导出'!$D:$D=$A932),'2-1 采购订单物料明细表报表导出'!$H:$H,0))</f>
        <v>0</v>
      </c>
      <c r="H932" s="23" cm="1">
        <f t="array" ref="H932">SUM(IF((LEFT('2-1 采购订单物料明细表报表导出'!$K:$K,7)=H$1)*('2-1 采购订单物料明细表报表导出'!$D:$D=$A932),'2-1 采购订单物料明细表报表导出'!$H:$H,0))</f>
        <v>0</v>
      </c>
      <c r="I932" s="23" cm="1">
        <f t="array" ref="I932">SUM(IF((LEFT('2-1 采购订单物料明细表报表导出'!$K:$K,7)=I$1)*('2-1 采购订单物料明细表报表导出'!$D:$D=$A932),'2-1 采购订单物料明细表报表导出'!$H:$H,0))</f>
        <v>0</v>
      </c>
      <c r="J932" s="23" cm="1">
        <f t="array" ref="J932">SUM(IF((LEFT('2-1 采购订单物料明细表报表导出'!$K:$K,7)=J$1)*('2-1 采购订单物料明细表报表导出'!$D:$D=$A932),'2-1 采购订单物料明细表报表导出'!$H:$H,0))</f>
        <v>0</v>
      </c>
      <c r="K932" s="23" cm="1">
        <f t="array" ref="K932">SUM(IF((LEFT('2-1 采购订单物料明细表报表导出'!$K:$K,7)=K$1)*('2-1 采购订单物料明细表报表导出'!$D:$D=$A932),'2-1 采购订单物料明细表报表导出'!$H:$H,0))</f>
        <v>0</v>
      </c>
      <c r="L932" s="23" cm="1">
        <f t="array" ref="L932">SUM(IF((LEFT('2-1 采购订单物料明细表报表导出'!$K:$K,7)=L$1)*('2-1 采购订单物料明细表报表导出'!$D:$D=$A932),'2-1 采购订单物料明细表报表导出'!$H:$H,0))</f>
        <v>0</v>
      </c>
      <c r="M932" s="23" cm="1">
        <f t="array" ref="M932">SUM(IF((LEFT('2-1 采购订单物料明细表报表导出'!$K:$K,7)=M$1)*('2-1 采购订单物料明细表报表导出'!$D:$D=$A932),'2-1 采购订单物料明细表报表导出'!$H:$H,0))</f>
        <v>0</v>
      </c>
      <c r="N932" s="23" cm="1">
        <f t="array" ref="N932">SUM(IF((LEFT('2-1 采购订单物料明细表报表导出'!$K:$K,7)=N$1)*('2-1 采购订单物料明细表报表导出'!$D:$D=$A932),'2-1 采购订单物料明细表报表导出'!$H:$H,0))</f>
        <v>0</v>
      </c>
      <c r="O932" s="23" cm="1">
        <f t="array" ref="O932">SUM(IF((LEFT('2-1 采购订单物料明细表报表导出'!$K:$K,7)=O$1)*('2-1 采购订单物料明细表报表导出'!$D:$D=$A932),'2-1 采购订单物料明细表报表导出'!$H:$H,0))</f>
        <v>0</v>
      </c>
    </row>
    <row r="933" ht="15" spans="1:15">
      <c r="A933" s="34" t="s">
        <v>4241</v>
      </c>
      <c r="B933" s="18"/>
      <c r="C933" s="18"/>
      <c r="D933" s="23" cm="1">
        <f t="array" ref="D933">SUM(IF((LEFT('2-1 采购订单物料明细表报表导出'!$K:$K,7)=D$1)*('2-1 采购订单物料明细表报表导出'!$D:$D=$A933),'2-1 采购订单物料明细表报表导出'!$H:$H,0))</f>
        <v>0</v>
      </c>
      <c r="E933" s="23" cm="1">
        <f t="array" ref="E933">SUM(IF((LEFT('2-1 采购订单物料明细表报表导出'!$K:$K,7)=E$1)*('2-1 采购订单物料明细表报表导出'!$D:$D=$A933),'2-1 采购订单物料明细表报表导出'!$H:$H,0))</f>
        <v>0</v>
      </c>
      <c r="F933" s="23" cm="1">
        <f t="array" ref="F933">SUM(IF((LEFT('2-1 采购订单物料明细表报表导出'!$K:$K,7)=F$1)*('2-1 采购订单物料明细表报表导出'!$D:$D=$A933),'2-1 采购订单物料明细表报表导出'!$H:$H,0))</f>
        <v>0</v>
      </c>
      <c r="G933" s="23" cm="1">
        <f t="array" ref="G933">SUM(IF((LEFT('2-1 采购订单物料明细表报表导出'!$K:$K,7)=G$1)*('2-1 采购订单物料明细表报表导出'!$D:$D=$A933),'2-1 采购订单物料明细表报表导出'!$H:$H,0))</f>
        <v>0</v>
      </c>
      <c r="H933" s="23" cm="1">
        <f t="array" ref="H933">SUM(IF((LEFT('2-1 采购订单物料明细表报表导出'!$K:$K,7)=H$1)*('2-1 采购订单物料明细表报表导出'!$D:$D=$A933),'2-1 采购订单物料明细表报表导出'!$H:$H,0))</f>
        <v>0</v>
      </c>
      <c r="I933" s="23" cm="1">
        <f t="array" ref="I933">SUM(IF((LEFT('2-1 采购订单物料明细表报表导出'!$K:$K,7)=I$1)*('2-1 采购订单物料明细表报表导出'!$D:$D=$A933),'2-1 采购订单物料明细表报表导出'!$H:$H,0))</f>
        <v>0</v>
      </c>
      <c r="J933" s="23" cm="1">
        <f t="array" ref="J933">SUM(IF((LEFT('2-1 采购订单物料明细表报表导出'!$K:$K,7)=J$1)*('2-1 采购订单物料明细表报表导出'!$D:$D=$A933),'2-1 采购订单物料明细表报表导出'!$H:$H,0))</f>
        <v>0</v>
      </c>
      <c r="K933" s="23" cm="1">
        <f t="array" ref="K933">SUM(IF((LEFT('2-1 采购订单物料明细表报表导出'!$K:$K,7)=K$1)*('2-1 采购订单物料明细表报表导出'!$D:$D=$A933),'2-1 采购订单物料明细表报表导出'!$H:$H,0))</f>
        <v>0</v>
      </c>
      <c r="L933" s="23" cm="1">
        <f t="array" ref="L933">SUM(IF((LEFT('2-1 采购订单物料明细表报表导出'!$K:$K,7)=L$1)*('2-1 采购订单物料明细表报表导出'!$D:$D=$A933),'2-1 采购订单物料明细表报表导出'!$H:$H,0))</f>
        <v>0</v>
      </c>
      <c r="M933" s="23" cm="1">
        <f t="array" ref="M933">SUM(IF((LEFT('2-1 采购订单物料明细表报表导出'!$K:$K,7)=M$1)*('2-1 采购订单物料明细表报表导出'!$D:$D=$A933),'2-1 采购订单物料明细表报表导出'!$H:$H,0))</f>
        <v>0</v>
      </c>
      <c r="N933" s="23" cm="1">
        <f t="array" ref="N933">SUM(IF((LEFT('2-1 采购订单物料明细表报表导出'!$K:$K,7)=N$1)*('2-1 采购订单物料明细表报表导出'!$D:$D=$A933),'2-1 采购订单物料明细表报表导出'!$H:$H,0))</f>
        <v>0</v>
      </c>
      <c r="O933" s="23" cm="1">
        <f t="array" ref="O933">SUM(IF((LEFT('2-1 采购订单物料明细表报表导出'!$K:$K,7)=O$1)*('2-1 采购订单物料明细表报表导出'!$D:$D=$A933),'2-1 采购订单物料明细表报表导出'!$H:$H,0))</f>
        <v>0</v>
      </c>
    </row>
    <row r="934" spans="1:15">
      <c r="A934" s="32" t="s">
        <v>4242</v>
      </c>
      <c r="B934" s="18"/>
      <c r="C934" s="35" t="s">
        <v>3336</v>
      </c>
      <c r="D934" s="23" cm="1">
        <f t="array" ref="D934">SUM(IF((LEFT('2-1 采购订单物料明细表报表导出'!$K:$K,7)=D$1)*('2-1 采购订单物料明细表报表导出'!$D:$D=$A934),'2-1 采购订单物料明细表报表导出'!$H:$H,0))</f>
        <v>0</v>
      </c>
      <c r="E934" s="23" cm="1">
        <f t="array" ref="E934">SUM(IF((LEFT('2-1 采购订单物料明细表报表导出'!$K:$K,7)=E$1)*('2-1 采购订单物料明细表报表导出'!$D:$D=$A934),'2-1 采购订单物料明细表报表导出'!$H:$H,0))</f>
        <v>0</v>
      </c>
      <c r="F934" s="23" cm="1">
        <f t="array" ref="F934">SUM(IF((LEFT('2-1 采购订单物料明细表报表导出'!$K:$K,7)=F$1)*('2-1 采购订单物料明细表报表导出'!$D:$D=$A934),'2-1 采购订单物料明细表报表导出'!$H:$H,0))</f>
        <v>0</v>
      </c>
      <c r="G934" s="23" cm="1">
        <f t="array" ref="G934">SUM(IF((LEFT('2-1 采购订单物料明细表报表导出'!$K:$K,7)=G$1)*('2-1 采购订单物料明细表报表导出'!$D:$D=$A934),'2-1 采购订单物料明细表报表导出'!$H:$H,0))</f>
        <v>0</v>
      </c>
      <c r="H934" s="23" cm="1">
        <f t="array" ref="H934">SUM(IF((LEFT('2-1 采购订单物料明细表报表导出'!$K:$K,7)=H$1)*('2-1 采购订单物料明细表报表导出'!$D:$D=$A934),'2-1 采购订单物料明细表报表导出'!$H:$H,0))</f>
        <v>0</v>
      </c>
      <c r="I934" s="23" cm="1">
        <f t="array" ref="I934">SUM(IF((LEFT('2-1 采购订单物料明细表报表导出'!$K:$K,7)=I$1)*('2-1 采购订单物料明细表报表导出'!$D:$D=$A934),'2-1 采购订单物料明细表报表导出'!$H:$H,0))</f>
        <v>0</v>
      </c>
      <c r="J934" s="23" cm="1">
        <f t="array" ref="J934">SUM(IF((LEFT('2-1 采购订单物料明细表报表导出'!$K:$K,7)=J$1)*('2-1 采购订单物料明细表报表导出'!$D:$D=$A934),'2-1 采购订单物料明细表报表导出'!$H:$H,0))</f>
        <v>0</v>
      </c>
      <c r="K934" s="23" cm="1">
        <f t="array" ref="K934">SUM(IF((LEFT('2-1 采购订单物料明细表报表导出'!$K:$K,7)=K$1)*('2-1 采购订单物料明细表报表导出'!$D:$D=$A934),'2-1 采购订单物料明细表报表导出'!$H:$H,0))</f>
        <v>0</v>
      </c>
      <c r="L934" s="23" cm="1">
        <f t="array" ref="L934">SUM(IF((LEFT('2-1 采购订单物料明细表报表导出'!$K:$K,7)=L$1)*('2-1 采购订单物料明细表报表导出'!$D:$D=$A934),'2-1 采购订单物料明细表报表导出'!$H:$H,0))</f>
        <v>0</v>
      </c>
      <c r="M934" s="23" cm="1">
        <f t="array" ref="M934">SUM(IF((LEFT('2-1 采购订单物料明细表报表导出'!$K:$K,7)=M$1)*('2-1 采购订单物料明细表报表导出'!$D:$D=$A934),'2-1 采购订单物料明细表报表导出'!$H:$H,0))</f>
        <v>0</v>
      </c>
      <c r="N934" s="23" cm="1">
        <f t="array" ref="N934">SUM(IF((LEFT('2-1 采购订单物料明细表报表导出'!$K:$K,7)=N$1)*('2-1 采购订单物料明细表报表导出'!$D:$D=$A934),'2-1 采购订单物料明细表报表导出'!$H:$H,0))</f>
        <v>0</v>
      </c>
      <c r="O934" s="23" cm="1">
        <f t="array" ref="O934">SUM(IF((LEFT('2-1 采购订单物料明细表报表导出'!$K:$K,7)=O$1)*('2-1 采购订单物料明细表报表导出'!$D:$D=$A934),'2-1 采购订单物料明细表报表导出'!$H:$H,0))</f>
        <v>0</v>
      </c>
    </row>
    <row r="935" ht="29" spans="1:15">
      <c r="A935" s="34" t="s">
        <v>4243</v>
      </c>
      <c r="B935" s="26" t="s">
        <v>2128</v>
      </c>
      <c r="C935" s="27" t="s">
        <v>2129</v>
      </c>
      <c r="D935" s="23" cm="1">
        <f t="array" ref="D935">SUM(IF((LEFT('2-1 采购订单物料明细表报表导出'!$K:$K,7)=D$1)*('2-1 采购订单物料明细表报表导出'!$D:$D=$A935),'2-1 采购订单物料明细表报表导出'!$H:$H,0))</f>
        <v>0</v>
      </c>
      <c r="E935" s="23" cm="1">
        <f t="array" ref="E935">SUM(IF((LEFT('2-1 采购订单物料明细表报表导出'!$K:$K,7)=E$1)*('2-1 采购订单物料明细表报表导出'!$D:$D=$A935),'2-1 采购订单物料明细表报表导出'!$H:$H,0))</f>
        <v>0</v>
      </c>
      <c r="F935" s="23" cm="1">
        <f t="array" ref="F935">SUM(IF((LEFT('2-1 采购订单物料明细表报表导出'!$K:$K,7)=F$1)*('2-1 采购订单物料明细表报表导出'!$D:$D=$A935),'2-1 采购订单物料明细表报表导出'!$H:$H,0))</f>
        <v>0</v>
      </c>
      <c r="G935" s="23" cm="1">
        <f t="array" ref="G935">SUM(IF((LEFT('2-1 采购订单物料明细表报表导出'!$K:$K,7)=G$1)*('2-1 采购订单物料明细表报表导出'!$D:$D=$A935),'2-1 采购订单物料明细表报表导出'!$H:$H,0))</f>
        <v>0</v>
      </c>
      <c r="H935" s="23" cm="1">
        <f t="array" ref="H935">SUM(IF((LEFT('2-1 采购订单物料明细表报表导出'!$K:$K,7)=H$1)*('2-1 采购订单物料明细表报表导出'!$D:$D=$A935),'2-1 采购订单物料明细表报表导出'!$H:$H,0))</f>
        <v>0</v>
      </c>
      <c r="I935" s="23" cm="1">
        <f t="array" ref="I935">SUM(IF((LEFT('2-1 采购订单物料明细表报表导出'!$K:$K,7)=I$1)*('2-1 采购订单物料明细表报表导出'!$D:$D=$A935),'2-1 采购订单物料明细表报表导出'!$H:$H,0))</f>
        <v>0</v>
      </c>
      <c r="J935" s="23" cm="1">
        <f t="array" ref="J935">SUM(IF((LEFT('2-1 采购订单物料明细表报表导出'!$K:$K,7)=J$1)*('2-1 采购订单物料明细表报表导出'!$D:$D=$A935),'2-1 采购订单物料明细表报表导出'!$H:$H,0))</f>
        <v>0</v>
      </c>
      <c r="K935" s="23" cm="1">
        <f t="array" ref="K935">SUM(IF((LEFT('2-1 采购订单物料明细表报表导出'!$K:$K,7)=K$1)*('2-1 采购订单物料明细表报表导出'!$D:$D=$A935),'2-1 采购订单物料明细表报表导出'!$H:$H,0))</f>
        <v>0</v>
      </c>
      <c r="L935" s="23" cm="1">
        <f t="array" ref="L935">SUM(IF((LEFT('2-1 采购订单物料明细表报表导出'!$K:$K,7)=L$1)*('2-1 采购订单物料明细表报表导出'!$D:$D=$A935),'2-1 采购订单物料明细表报表导出'!$H:$H,0))</f>
        <v>0</v>
      </c>
      <c r="M935" s="23" cm="1">
        <f t="array" ref="M935">SUM(IF((LEFT('2-1 采购订单物料明细表报表导出'!$K:$K,7)=M$1)*('2-1 采购订单物料明细表报表导出'!$D:$D=$A935),'2-1 采购订单物料明细表报表导出'!$H:$H,0))</f>
        <v>0</v>
      </c>
      <c r="N935" s="23" cm="1">
        <f t="array" ref="N935">SUM(IF((LEFT('2-1 采购订单物料明细表报表导出'!$K:$K,7)=N$1)*('2-1 采购订单物料明细表报表导出'!$D:$D=$A935),'2-1 采购订单物料明细表报表导出'!$H:$H,0))</f>
        <v>0</v>
      </c>
      <c r="O935" s="23" cm="1">
        <f t="array" ref="O935">SUM(IF((LEFT('2-1 采购订单物料明细表报表导出'!$K:$K,7)=O$1)*('2-1 采购订单物料明细表报表导出'!$D:$D=$A935),'2-1 采购订单物料明细表报表导出'!$H:$H,0))</f>
        <v>0</v>
      </c>
    </row>
    <row r="936" ht="29" spans="1:15">
      <c r="A936" s="34" t="s">
        <v>4244</v>
      </c>
      <c r="B936" s="26" t="s">
        <v>2128</v>
      </c>
      <c r="C936" s="27" t="s">
        <v>2129</v>
      </c>
      <c r="D936" s="23" cm="1">
        <f t="array" ref="D936">SUM(IF((LEFT('2-1 采购订单物料明细表报表导出'!$K:$K,7)=D$1)*('2-1 采购订单物料明细表报表导出'!$D:$D=$A936),'2-1 采购订单物料明细表报表导出'!$H:$H,0))</f>
        <v>0</v>
      </c>
      <c r="E936" s="23" cm="1">
        <f t="array" ref="E936">SUM(IF((LEFT('2-1 采购订单物料明细表报表导出'!$K:$K,7)=E$1)*('2-1 采购订单物料明细表报表导出'!$D:$D=$A936),'2-1 采购订单物料明细表报表导出'!$H:$H,0))</f>
        <v>0</v>
      </c>
      <c r="F936" s="23" cm="1">
        <f t="array" ref="F936">SUM(IF((LEFT('2-1 采购订单物料明细表报表导出'!$K:$K,7)=F$1)*('2-1 采购订单物料明细表报表导出'!$D:$D=$A936),'2-1 采购订单物料明细表报表导出'!$H:$H,0))</f>
        <v>0</v>
      </c>
      <c r="G936" s="23" cm="1">
        <f t="array" ref="G936">SUM(IF((LEFT('2-1 采购订单物料明细表报表导出'!$K:$K,7)=G$1)*('2-1 采购订单物料明细表报表导出'!$D:$D=$A936),'2-1 采购订单物料明细表报表导出'!$H:$H,0))</f>
        <v>0</v>
      </c>
      <c r="H936" s="23" cm="1">
        <f t="array" ref="H936">SUM(IF((LEFT('2-1 采购订单物料明细表报表导出'!$K:$K,7)=H$1)*('2-1 采购订单物料明细表报表导出'!$D:$D=$A936),'2-1 采购订单物料明细表报表导出'!$H:$H,0))</f>
        <v>0</v>
      </c>
      <c r="I936" s="23" cm="1">
        <f t="array" ref="I936">SUM(IF((LEFT('2-1 采购订单物料明细表报表导出'!$K:$K,7)=I$1)*('2-1 采购订单物料明细表报表导出'!$D:$D=$A936),'2-1 采购订单物料明细表报表导出'!$H:$H,0))</f>
        <v>0</v>
      </c>
      <c r="J936" s="23" cm="1">
        <f t="array" ref="J936">SUM(IF((LEFT('2-1 采购订单物料明细表报表导出'!$K:$K,7)=J$1)*('2-1 采购订单物料明细表报表导出'!$D:$D=$A936),'2-1 采购订单物料明细表报表导出'!$H:$H,0))</f>
        <v>0</v>
      </c>
      <c r="K936" s="23" cm="1">
        <f t="array" ref="K936">SUM(IF((LEFT('2-1 采购订单物料明细表报表导出'!$K:$K,7)=K$1)*('2-1 采购订单物料明细表报表导出'!$D:$D=$A936),'2-1 采购订单物料明细表报表导出'!$H:$H,0))</f>
        <v>0</v>
      </c>
      <c r="L936" s="23" cm="1">
        <f t="array" ref="L936">SUM(IF((LEFT('2-1 采购订单物料明细表报表导出'!$K:$K,7)=L$1)*('2-1 采购订单物料明细表报表导出'!$D:$D=$A936),'2-1 采购订单物料明细表报表导出'!$H:$H,0))</f>
        <v>0</v>
      </c>
      <c r="M936" s="23" cm="1">
        <f t="array" ref="M936">SUM(IF((LEFT('2-1 采购订单物料明细表报表导出'!$K:$K,7)=M$1)*('2-1 采购订单物料明细表报表导出'!$D:$D=$A936),'2-1 采购订单物料明细表报表导出'!$H:$H,0))</f>
        <v>0</v>
      </c>
      <c r="N936" s="23" cm="1">
        <f t="array" ref="N936">SUM(IF((LEFT('2-1 采购订单物料明细表报表导出'!$K:$K,7)=N$1)*('2-1 采购订单物料明细表报表导出'!$D:$D=$A936),'2-1 采购订单物料明细表报表导出'!$H:$H,0))</f>
        <v>0</v>
      </c>
      <c r="O936" s="23" cm="1">
        <f t="array" ref="O936">SUM(IF((LEFT('2-1 采购订单物料明细表报表导出'!$K:$K,7)=O$1)*('2-1 采购订单物料明细表报表导出'!$D:$D=$A936),'2-1 采购订单物料明细表报表导出'!$H:$H,0))</f>
        <v>0</v>
      </c>
    </row>
    <row r="937" ht="29" spans="1:15">
      <c r="A937" s="34" t="s">
        <v>4245</v>
      </c>
      <c r="B937" s="26" t="s">
        <v>2128</v>
      </c>
      <c r="C937" s="27" t="s">
        <v>2129</v>
      </c>
      <c r="D937" s="23" cm="1">
        <f t="array" ref="D937">SUM(IF((LEFT('2-1 采购订单物料明细表报表导出'!$K:$K,7)=D$1)*('2-1 采购订单物料明细表报表导出'!$D:$D=$A937),'2-1 采购订单物料明细表报表导出'!$H:$H,0))</f>
        <v>0</v>
      </c>
      <c r="E937" s="23" cm="1">
        <f t="array" ref="E937">SUM(IF((LEFT('2-1 采购订单物料明细表报表导出'!$K:$K,7)=E$1)*('2-1 采购订单物料明细表报表导出'!$D:$D=$A937),'2-1 采购订单物料明细表报表导出'!$H:$H,0))</f>
        <v>0</v>
      </c>
      <c r="F937" s="23" cm="1">
        <f t="array" ref="F937">SUM(IF((LEFT('2-1 采购订单物料明细表报表导出'!$K:$K,7)=F$1)*('2-1 采购订单物料明细表报表导出'!$D:$D=$A937),'2-1 采购订单物料明细表报表导出'!$H:$H,0))</f>
        <v>0</v>
      </c>
      <c r="G937" s="23" cm="1">
        <f t="array" ref="G937">SUM(IF((LEFT('2-1 采购订单物料明细表报表导出'!$K:$K,7)=G$1)*('2-1 采购订单物料明细表报表导出'!$D:$D=$A937),'2-1 采购订单物料明细表报表导出'!$H:$H,0))</f>
        <v>0</v>
      </c>
      <c r="H937" s="23" cm="1">
        <f t="array" ref="H937">SUM(IF((LEFT('2-1 采购订单物料明细表报表导出'!$K:$K,7)=H$1)*('2-1 采购订单物料明细表报表导出'!$D:$D=$A937),'2-1 采购订单物料明细表报表导出'!$H:$H,0))</f>
        <v>0</v>
      </c>
      <c r="I937" s="23" cm="1">
        <f t="array" ref="I937">SUM(IF((LEFT('2-1 采购订单物料明细表报表导出'!$K:$K,7)=I$1)*('2-1 采购订单物料明细表报表导出'!$D:$D=$A937),'2-1 采购订单物料明细表报表导出'!$H:$H,0))</f>
        <v>0</v>
      </c>
      <c r="J937" s="23" cm="1">
        <f t="array" ref="J937">SUM(IF((LEFT('2-1 采购订单物料明细表报表导出'!$K:$K,7)=J$1)*('2-1 采购订单物料明细表报表导出'!$D:$D=$A937),'2-1 采购订单物料明细表报表导出'!$H:$H,0))</f>
        <v>0</v>
      </c>
      <c r="K937" s="23" cm="1">
        <f t="array" ref="K937">SUM(IF((LEFT('2-1 采购订单物料明细表报表导出'!$K:$K,7)=K$1)*('2-1 采购订单物料明细表报表导出'!$D:$D=$A937),'2-1 采购订单物料明细表报表导出'!$H:$H,0))</f>
        <v>0</v>
      </c>
      <c r="L937" s="23" cm="1">
        <f t="array" ref="L937">SUM(IF((LEFT('2-1 采购订单物料明细表报表导出'!$K:$K,7)=L$1)*('2-1 采购订单物料明细表报表导出'!$D:$D=$A937),'2-1 采购订单物料明细表报表导出'!$H:$H,0))</f>
        <v>0</v>
      </c>
      <c r="M937" s="23" cm="1">
        <f t="array" ref="M937">SUM(IF((LEFT('2-1 采购订单物料明细表报表导出'!$K:$K,7)=M$1)*('2-1 采购订单物料明细表报表导出'!$D:$D=$A937),'2-1 采购订单物料明细表报表导出'!$H:$H,0))</f>
        <v>0</v>
      </c>
      <c r="N937" s="23" cm="1">
        <f t="array" ref="N937">SUM(IF((LEFT('2-1 采购订单物料明细表报表导出'!$K:$K,7)=N$1)*('2-1 采购订单物料明细表报表导出'!$D:$D=$A937),'2-1 采购订单物料明细表报表导出'!$H:$H,0))</f>
        <v>0</v>
      </c>
      <c r="O937" s="23" cm="1">
        <f t="array" ref="O937">SUM(IF((LEFT('2-1 采购订单物料明细表报表导出'!$K:$K,7)=O$1)*('2-1 采购订单物料明细表报表导出'!$D:$D=$A937),'2-1 采购订单物料明细表报表导出'!$H:$H,0))</f>
        <v>0</v>
      </c>
    </row>
    <row r="938" ht="29" spans="1:15">
      <c r="A938" s="34" t="s">
        <v>4246</v>
      </c>
      <c r="B938" s="26" t="s">
        <v>2128</v>
      </c>
      <c r="C938" s="27" t="s">
        <v>2129</v>
      </c>
      <c r="D938" s="23" cm="1">
        <f t="array" ref="D938">SUM(IF((LEFT('2-1 采购订单物料明细表报表导出'!$K:$K,7)=D$1)*('2-1 采购订单物料明细表报表导出'!$D:$D=$A938),'2-1 采购订单物料明细表报表导出'!$H:$H,0))</f>
        <v>0</v>
      </c>
      <c r="E938" s="23" cm="1">
        <f t="array" ref="E938">SUM(IF((LEFT('2-1 采购订单物料明细表报表导出'!$K:$K,7)=E$1)*('2-1 采购订单物料明细表报表导出'!$D:$D=$A938),'2-1 采购订单物料明细表报表导出'!$H:$H,0))</f>
        <v>0</v>
      </c>
      <c r="F938" s="23" cm="1">
        <f t="array" ref="F938">SUM(IF((LEFT('2-1 采购订单物料明细表报表导出'!$K:$K,7)=F$1)*('2-1 采购订单物料明细表报表导出'!$D:$D=$A938),'2-1 采购订单物料明细表报表导出'!$H:$H,0))</f>
        <v>0</v>
      </c>
      <c r="G938" s="23" cm="1">
        <f t="array" ref="G938">SUM(IF((LEFT('2-1 采购订单物料明细表报表导出'!$K:$K,7)=G$1)*('2-1 采购订单物料明细表报表导出'!$D:$D=$A938),'2-1 采购订单物料明细表报表导出'!$H:$H,0))</f>
        <v>0</v>
      </c>
      <c r="H938" s="23" cm="1">
        <f t="array" ref="H938">SUM(IF((LEFT('2-1 采购订单物料明细表报表导出'!$K:$K,7)=H$1)*('2-1 采购订单物料明细表报表导出'!$D:$D=$A938),'2-1 采购订单物料明细表报表导出'!$H:$H,0))</f>
        <v>0</v>
      </c>
      <c r="I938" s="23" cm="1">
        <f t="array" ref="I938">SUM(IF((LEFT('2-1 采购订单物料明细表报表导出'!$K:$K,7)=I$1)*('2-1 采购订单物料明细表报表导出'!$D:$D=$A938),'2-1 采购订单物料明细表报表导出'!$H:$H,0))</f>
        <v>0</v>
      </c>
      <c r="J938" s="23" cm="1">
        <f t="array" ref="J938">SUM(IF((LEFT('2-1 采购订单物料明细表报表导出'!$K:$K,7)=J$1)*('2-1 采购订单物料明细表报表导出'!$D:$D=$A938),'2-1 采购订单物料明细表报表导出'!$H:$H,0))</f>
        <v>0</v>
      </c>
      <c r="K938" s="23" cm="1">
        <f t="array" ref="K938">SUM(IF((LEFT('2-1 采购订单物料明细表报表导出'!$K:$K,7)=K$1)*('2-1 采购订单物料明细表报表导出'!$D:$D=$A938),'2-1 采购订单物料明细表报表导出'!$H:$H,0))</f>
        <v>0</v>
      </c>
      <c r="L938" s="23" cm="1">
        <f t="array" ref="L938">SUM(IF((LEFT('2-1 采购订单物料明细表报表导出'!$K:$K,7)=L$1)*('2-1 采购订单物料明细表报表导出'!$D:$D=$A938),'2-1 采购订单物料明细表报表导出'!$H:$H,0))</f>
        <v>0</v>
      </c>
      <c r="M938" s="23" cm="1">
        <f t="array" ref="M938">SUM(IF((LEFT('2-1 采购订单物料明细表报表导出'!$K:$K,7)=M$1)*('2-1 采购订单物料明细表报表导出'!$D:$D=$A938),'2-1 采购订单物料明细表报表导出'!$H:$H,0))</f>
        <v>0</v>
      </c>
      <c r="N938" s="23" cm="1">
        <f t="array" ref="N938">SUM(IF((LEFT('2-1 采购订单物料明细表报表导出'!$K:$K,7)=N$1)*('2-1 采购订单物料明细表报表导出'!$D:$D=$A938),'2-1 采购订单物料明细表报表导出'!$H:$H,0))</f>
        <v>0</v>
      </c>
      <c r="O938" s="23" cm="1">
        <f t="array" ref="O938">SUM(IF((LEFT('2-1 采购订单物料明细表报表导出'!$K:$K,7)=O$1)*('2-1 采购订单物料明细表报表导出'!$D:$D=$A938),'2-1 采购订单物料明细表报表导出'!$H:$H,0))</f>
        <v>0</v>
      </c>
    </row>
    <row r="939" ht="29" spans="1:15">
      <c r="A939" s="34" t="s">
        <v>4247</v>
      </c>
      <c r="B939" s="26" t="s">
        <v>2128</v>
      </c>
      <c r="C939" s="27" t="s">
        <v>2129</v>
      </c>
      <c r="D939" s="23" cm="1">
        <f t="array" ref="D939">SUM(IF((LEFT('2-1 采购订单物料明细表报表导出'!$K:$K,7)=D$1)*('2-1 采购订单物料明细表报表导出'!$D:$D=$A939),'2-1 采购订单物料明细表报表导出'!$H:$H,0))</f>
        <v>0</v>
      </c>
      <c r="E939" s="23" cm="1">
        <f t="array" ref="E939">SUM(IF((LEFT('2-1 采购订单物料明细表报表导出'!$K:$K,7)=E$1)*('2-1 采购订单物料明细表报表导出'!$D:$D=$A939),'2-1 采购订单物料明细表报表导出'!$H:$H,0))</f>
        <v>0</v>
      </c>
      <c r="F939" s="23" cm="1">
        <f t="array" ref="F939">SUM(IF((LEFT('2-1 采购订单物料明细表报表导出'!$K:$K,7)=F$1)*('2-1 采购订单物料明细表报表导出'!$D:$D=$A939),'2-1 采购订单物料明细表报表导出'!$H:$H,0))</f>
        <v>0</v>
      </c>
      <c r="G939" s="23" cm="1">
        <f t="array" ref="G939">SUM(IF((LEFT('2-1 采购订单物料明细表报表导出'!$K:$K,7)=G$1)*('2-1 采购订单物料明细表报表导出'!$D:$D=$A939),'2-1 采购订单物料明细表报表导出'!$H:$H,0))</f>
        <v>0</v>
      </c>
      <c r="H939" s="23" cm="1">
        <f t="array" ref="H939">SUM(IF((LEFT('2-1 采购订单物料明细表报表导出'!$K:$K,7)=H$1)*('2-1 采购订单物料明细表报表导出'!$D:$D=$A939),'2-1 采购订单物料明细表报表导出'!$H:$H,0))</f>
        <v>0</v>
      </c>
      <c r="I939" s="23" cm="1">
        <f t="array" ref="I939">SUM(IF((LEFT('2-1 采购订单物料明细表报表导出'!$K:$K,7)=I$1)*('2-1 采购订单物料明细表报表导出'!$D:$D=$A939),'2-1 采购订单物料明细表报表导出'!$H:$H,0))</f>
        <v>0</v>
      </c>
      <c r="J939" s="23" cm="1">
        <f t="array" ref="J939">SUM(IF((LEFT('2-1 采购订单物料明细表报表导出'!$K:$K,7)=J$1)*('2-1 采购订单物料明细表报表导出'!$D:$D=$A939),'2-1 采购订单物料明细表报表导出'!$H:$H,0))</f>
        <v>0</v>
      </c>
      <c r="K939" s="23" cm="1">
        <f t="array" ref="K939">SUM(IF((LEFT('2-1 采购订单物料明细表报表导出'!$K:$K,7)=K$1)*('2-1 采购订单物料明细表报表导出'!$D:$D=$A939),'2-1 采购订单物料明细表报表导出'!$H:$H,0))</f>
        <v>0</v>
      </c>
      <c r="L939" s="23" cm="1">
        <f t="array" ref="L939">SUM(IF((LEFT('2-1 采购订单物料明细表报表导出'!$K:$K,7)=L$1)*('2-1 采购订单物料明细表报表导出'!$D:$D=$A939),'2-1 采购订单物料明细表报表导出'!$H:$H,0))</f>
        <v>0</v>
      </c>
      <c r="M939" s="23" cm="1">
        <f t="array" ref="M939">SUM(IF((LEFT('2-1 采购订单物料明细表报表导出'!$K:$K,7)=M$1)*('2-1 采购订单物料明细表报表导出'!$D:$D=$A939),'2-1 采购订单物料明细表报表导出'!$H:$H,0))</f>
        <v>0</v>
      </c>
      <c r="N939" s="23" cm="1">
        <f t="array" ref="N939">SUM(IF((LEFT('2-1 采购订单物料明细表报表导出'!$K:$K,7)=N$1)*('2-1 采购订单物料明细表报表导出'!$D:$D=$A939),'2-1 采购订单物料明细表报表导出'!$H:$H,0))</f>
        <v>0</v>
      </c>
      <c r="O939" s="23" cm="1">
        <f t="array" ref="O939">SUM(IF((LEFT('2-1 采购订单物料明细表报表导出'!$K:$K,7)=O$1)*('2-1 采购订单物料明细表报表导出'!$D:$D=$A939),'2-1 采购订单物料明细表报表导出'!$H:$H,0))</f>
        <v>0</v>
      </c>
    </row>
    <row r="940" ht="29" spans="1:15">
      <c r="A940" s="34" t="s">
        <v>4248</v>
      </c>
      <c r="B940" s="26" t="s">
        <v>2128</v>
      </c>
      <c r="C940" s="27" t="s">
        <v>2129</v>
      </c>
      <c r="D940" s="23" cm="1">
        <f t="array" ref="D940">SUM(IF((LEFT('2-1 采购订单物料明细表报表导出'!$K:$K,7)=D$1)*('2-1 采购订单物料明细表报表导出'!$D:$D=$A940),'2-1 采购订单物料明细表报表导出'!$H:$H,0))</f>
        <v>0</v>
      </c>
      <c r="E940" s="23" cm="1">
        <f t="array" ref="E940">SUM(IF((LEFT('2-1 采购订单物料明细表报表导出'!$K:$K,7)=E$1)*('2-1 采购订单物料明细表报表导出'!$D:$D=$A940),'2-1 采购订单物料明细表报表导出'!$H:$H,0))</f>
        <v>0</v>
      </c>
      <c r="F940" s="23" cm="1">
        <f t="array" ref="F940">SUM(IF((LEFT('2-1 采购订单物料明细表报表导出'!$K:$K,7)=F$1)*('2-1 采购订单物料明细表报表导出'!$D:$D=$A940),'2-1 采购订单物料明细表报表导出'!$H:$H,0))</f>
        <v>0</v>
      </c>
      <c r="G940" s="23" cm="1">
        <f t="array" ref="G940">SUM(IF((LEFT('2-1 采购订单物料明细表报表导出'!$K:$K,7)=G$1)*('2-1 采购订单物料明细表报表导出'!$D:$D=$A940),'2-1 采购订单物料明细表报表导出'!$H:$H,0))</f>
        <v>0</v>
      </c>
      <c r="H940" s="23" cm="1">
        <f t="array" ref="H940">SUM(IF((LEFT('2-1 采购订单物料明细表报表导出'!$K:$K,7)=H$1)*('2-1 采购订单物料明细表报表导出'!$D:$D=$A940),'2-1 采购订单物料明细表报表导出'!$H:$H,0))</f>
        <v>0</v>
      </c>
      <c r="I940" s="23" cm="1">
        <f t="array" ref="I940">SUM(IF((LEFT('2-1 采购订单物料明细表报表导出'!$K:$K,7)=I$1)*('2-1 采购订单物料明细表报表导出'!$D:$D=$A940),'2-1 采购订单物料明细表报表导出'!$H:$H,0))</f>
        <v>0</v>
      </c>
      <c r="J940" s="23" cm="1">
        <f t="array" ref="J940">SUM(IF((LEFT('2-1 采购订单物料明细表报表导出'!$K:$K,7)=J$1)*('2-1 采购订单物料明细表报表导出'!$D:$D=$A940),'2-1 采购订单物料明细表报表导出'!$H:$H,0))</f>
        <v>0</v>
      </c>
      <c r="K940" s="23" cm="1">
        <f t="array" ref="K940">SUM(IF((LEFT('2-1 采购订单物料明细表报表导出'!$K:$K,7)=K$1)*('2-1 采购订单物料明细表报表导出'!$D:$D=$A940),'2-1 采购订单物料明细表报表导出'!$H:$H,0))</f>
        <v>0</v>
      </c>
      <c r="L940" s="23" cm="1">
        <f t="array" ref="L940">SUM(IF((LEFT('2-1 采购订单物料明细表报表导出'!$K:$K,7)=L$1)*('2-1 采购订单物料明细表报表导出'!$D:$D=$A940),'2-1 采购订单物料明细表报表导出'!$H:$H,0))</f>
        <v>0</v>
      </c>
      <c r="M940" s="23" cm="1">
        <f t="array" ref="M940">SUM(IF((LEFT('2-1 采购订单物料明细表报表导出'!$K:$K,7)=M$1)*('2-1 采购订单物料明细表报表导出'!$D:$D=$A940),'2-1 采购订单物料明细表报表导出'!$H:$H,0))</f>
        <v>0</v>
      </c>
      <c r="N940" s="23" cm="1">
        <f t="array" ref="N940">SUM(IF((LEFT('2-1 采购订单物料明细表报表导出'!$K:$K,7)=N$1)*('2-1 采购订单物料明细表报表导出'!$D:$D=$A940),'2-1 采购订单物料明细表报表导出'!$H:$H,0))</f>
        <v>0</v>
      </c>
      <c r="O940" s="23" cm="1">
        <f t="array" ref="O940">SUM(IF((LEFT('2-1 采购订单物料明细表报表导出'!$K:$K,7)=O$1)*('2-1 采购订单物料明细表报表导出'!$D:$D=$A940),'2-1 采购订单物料明细表报表导出'!$H:$H,0))</f>
        <v>0</v>
      </c>
    </row>
    <row r="941" ht="29" spans="1:15">
      <c r="A941" s="34" t="s">
        <v>4249</v>
      </c>
      <c r="B941" s="26" t="s">
        <v>2128</v>
      </c>
      <c r="C941" s="27" t="s">
        <v>2129</v>
      </c>
      <c r="D941" s="23" cm="1">
        <f t="array" ref="D941">SUM(IF((LEFT('2-1 采购订单物料明细表报表导出'!$K:$K,7)=D$1)*('2-1 采购订单物料明细表报表导出'!$D:$D=$A941),'2-1 采购订单物料明细表报表导出'!$H:$H,0))</f>
        <v>0</v>
      </c>
      <c r="E941" s="23" cm="1">
        <f t="array" ref="E941">SUM(IF((LEFT('2-1 采购订单物料明细表报表导出'!$K:$K,7)=E$1)*('2-1 采购订单物料明细表报表导出'!$D:$D=$A941),'2-1 采购订单物料明细表报表导出'!$H:$H,0))</f>
        <v>0</v>
      </c>
      <c r="F941" s="23" cm="1">
        <f t="array" ref="F941">SUM(IF((LEFT('2-1 采购订单物料明细表报表导出'!$K:$K,7)=F$1)*('2-1 采购订单物料明细表报表导出'!$D:$D=$A941),'2-1 采购订单物料明细表报表导出'!$H:$H,0))</f>
        <v>0</v>
      </c>
      <c r="G941" s="23" cm="1">
        <f t="array" ref="G941">SUM(IF((LEFT('2-1 采购订单物料明细表报表导出'!$K:$K,7)=G$1)*('2-1 采购订单物料明细表报表导出'!$D:$D=$A941),'2-1 采购订单物料明细表报表导出'!$H:$H,0))</f>
        <v>0</v>
      </c>
      <c r="H941" s="23" cm="1">
        <f t="array" ref="H941">SUM(IF((LEFT('2-1 采购订单物料明细表报表导出'!$K:$K,7)=H$1)*('2-1 采购订单物料明细表报表导出'!$D:$D=$A941),'2-1 采购订单物料明细表报表导出'!$H:$H,0))</f>
        <v>0</v>
      </c>
      <c r="I941" s="23" cm="1">
        <f t="array" ref="I941">SUM(IF((LEFT('2-1 采购订单物料明细表报表导出'!$K:$K,7)=I$1)*('2-1 采购订单物料明细表报表导出'!$D:$D=$A941),'2-1 采购订单物料明细表报表导出'!$H:$H,0))</f>
        <v>0</v>
      </c>
      <c r="J941" s="23" cm="1">
        <f t="array" ref="J941">SUM(IF((LEFT('2-1 采购订单物料明细表报表导出'!$K:$K,7)=J$1)*('2-1 采购订单物料明细表报表导出'!$D:$D=$A941),'2-1 采购订单物料明细表报表导出'!$H:$H,0))</f>
        <v>0</v>
      </c>
      <c r="K941" s="23" cm="1">
        <f t="array" ref="K941">SUM(IF((LEFT('2-1 采购订单物料明细表报表导出'!$K:$K,7)=K$1)*('2-1 采购订单物料明细表报表导出'!$D:$D=$A941),'2-1 采购订单物料明细表报表导出'!$H:$H,0))</f>
        <v>0</v>
      </c>
      <c r="L941" s="23" cm="1">
        <f t="array" ref="L941">SUM(IF((LEFT('2-1 采购订单物料明细表报表导出'!$K:$K,7)=L$1)*('2-1 采购订单物料明细表报表导出'!$D:$D=$A941),'2-1 采购订单物料明细表报表导出'!$H:$H,0))</f>
        <v>0</v>
      </c>
      <c r="M941" s="23" cm="1">
        <f t="array" ref="M941">SUM(IF((LEFT('2-1 采购订单物料明细表报表导出'!$K:$K,7)=M$1)*('2-1 采购订单物料明细表报表导出'!$D:$D=$A941),'2-1 采购订单物料明细表报表导出'!$H:$H,0))</f>
        <v>0</v>
      </c>
      <c r="N941" s="23" cm="1">
        <f t="array" ref="N941">SUM(IF((LEFT('2-1 采购订单物料明细表报表导出'!$K:$K,7)=N$1)*('2-1 采购订单物料明细表报表导出'!$D:$D=$A941),'2-1 采购订单物料明细表报表导出'!$H:$H,0))</f>
        <v>0</v>
      </c>
      <c r="O941" s="23" cm="1">
        <f t="array" ref="O941">SUM(IF((LEFT('2-1 采购订单物料明细表报表导出'!$K:$K,7)=O$1)*('2-1 采购订单物料明细表报表导出'!$D:$D=$A941),'2-1 采购订单物料明细表报表导出'!$H:$H,0))</f>
        <v>0</v>
      </c>
    </row>
    <row r="942" ht="29" spans="1:15">
      <c r="A942" s="34" t="s">
        <v>4250</v>
      </c>
      <c r="B942" s="26" t="s">
        <v>2128</v>
      </c>
      <c r="C942" s="27" t="s">
        <v>2129</v>
      </c>
      <c r="D942" s="23" cm="1">
        <f t="array" ref="D942">SUM(IF((LEFT('2-1 采购订单物料明细表报表导出'!$K:$K,7)=D$1)*('2-1 采购订单物料明细表报表导出'!$D:$D=$A942),'2-1 采购订单物料明细表报表导出'!$H:$H,0))</f>
        <v>0</v>
      </c>
      <c r="E942" s="23" cm="1">
        <f t="array" ref="E942">SUM(IF((LEFT('2-1 采购订单物料明细表报表导出'!$K:$K,7)=E$1)*('2-1 采购订单物料明细表报表导出'!$D:$D=$A942),'2-1 采购订单物料明细表报表导出'!$H:$H,0))</f>
        <v>0</v>
      </c>
      <c r="F942" s="23" cm="1">
        <f t="array" ref="F942">SUM(IF((LEFT('2-1 采购订单物料明细表报表导出'!$K:$K,7)=F$1)*('2-1 采购订单物料明细表报表导出'!$D:$D=$A942),'2-1 采购订单物料明细表报表导出'!$H:$H,0))</f>
        <v>0</v>
      </c>
      <c r="G942" s="23" cm="1">
        <f t="array" ref="G942">SUM(IF((LEFT('2-1 采购订单物料明细表报表导出'!$K:$K,7)=G$1)*('2-1 采购订单物料明细表报表导出'!$D:$D=$A942),'2-1 采购订单物料明细表报表导出'!$H:$H,0))</f>
        <v>0</v>
      </c>
      <c r="H942" s="23" cm="1">
        <f t="array" ref="H942">SUM(IF((LEFT('2-1 采购订单物料明细表报表导出'!$K:$K,7)=H$1)*('2-1 采购订单物料明细表报表导出'!$D:$D=$A942),'2-1 采购订单物料明细表报表导出'!$H:$H,0))</f>
        <v>0</v>
      </c>
      <c r="I942" s="23" cm="1">
        <f t="array" ref="I942">SUM(IF((LEFT('2-1 采购订单物料明细表报表导出'!$K:$K,7)=I$1)*('2-1 采购订单物料明细表报表导出'!$D:$D=$A942),'2-1 采购订单物料明细表报表导出'!$H:$H,0))</f>
        <v>0</v>
      </c>
      <c r="J942" s="23" cm="1">
        <f t="array" ref="J942">SUM(IF((LEFT('2-1 采购订单物料明细表报表导出'!$K:$K,7)=J$1)*('2-1 采购订单物料明细表报表导出'!$D:$D=$A942),'2-1 采购订单物料明细表报表导出'!$H:$H,0))</f>
        <v>0</v>
      </c>
      <c r="K942" s="23" cm="1">
        <f t="array" ref="K942">SUM(IF((LEFT('2-1 采购订单物料明细表报表导出'!$K:$K,7)=K$1)*('2-1 采购订单物料明细表报表导出'!$D:$D=$A942),'2-1 采购订单物料明细表报表导出'!$H:$H,0))</f>
        <v>0</v>
      </c>
      <c r="L942" s="23" cm="1">
        <f t="array" ref="L942">SUM(IF((LEFT('2-1 采购订单物料明细表报表导出'!$K:$K,7)=L$1)*('2-1 采购订单物料明细表报表导出'!$D:$D=$A942),'2-1 采购订单物料明细表报表导出'!$H:$H,0))</f>
        <v>0</v>
      </c>
      <c r="M942" s="23" cm="1">
        <f t="array" ref="M942">SUM(IF((LEFT('2-1 采购订单物料明细表报表导出'!$K:$K,7)=M$1)*('2-1 采购订单物料明细表报表导出'!$D:$D=$A942),'2-1 采购订单物料明细表报表导出'!$H:$H,0))</f>
        <v>0</v>
      </c>
      <c r="N942" s="23" cm="1">
        <f t="array" ref="N942">SUM(IF((LEFT('2-1 采购订单物料明细表报表导出'!$K:$K,7)=N$1)*('2-1 采购订单物料明细表报表导出'!$D:$D=$A942),'2-1 采购订单物料明细表报表导出'!$H:$H,0))</f>
        <v>0</v>
      </c>
      <c r="O942" s="23" cm="1">
        <f t="array" ref="O942">SUM(IF((LEFT('2-1 采购订单物料明细表报表导出'!$K:$K,7)=O$1)*('2-1 采购订单物料明细表报表导出'!$D:$D=$A942),'2-1 采购订单物料明细表报表导出'!$H:$H,0))</f>
        <v>0</v>
      </c>
    </row>
    <row r="943" ht="29" spans="1:15">
      <c r="A943" s="34" t="s">
        <v>4251</v>
      </c>
      <c r="B943" s="26" t="s">
        <v>2128</v>
      </c>
      <c r="C943" s="27" t="s">
        <v>2129</v>
      </c>
      <c r="D943" s="23" cm="1">
        <f t="array" ref="D943">SUM(IF((LEFT('2-1 采购订单物料明细表报表导出'!$K:$K,7)=D$1)*('2-1 采购订单物料明细表报表导出'!$D:$D=$A943),'2-1 采购订单物料明细表报表导出'!$H:$H,0))</f>
        <v>0</v>
      </c>
      <c r="E943" s="23" cm="1">
        <f t="array" ref="E943">SUM(IF((LEFT('2-1 采购订单物料明细表报表导出'!$K:$K,7)=E$1)*('2-1 采购订单物料明细表报表导出'!$D:$D=$A943),'2-1 采购订单物料明细表报表导出'!$H:$H,0))</f>
        <v>0</v>
      </c>
      <c r="F943" s="23" cm="1">
        <f t="array" ref="F943">SUM(IF((LEFT('2-1 采购订单物料明细表报表导出'!$K:$K,7)=F$1)*('2-1 采购订单物料明细表报表导出'!$D:$D=$A943),'2-1 采购订单物料明细表报表导出'!$H:$H,0))</f>
        <v>0</v>
      </c>
      <c r="G943" s="23" cm="1">
        <f t="array" ref="G943">SUM(IF((LEFT('2-1 采购订单物料明细表报表导出'!$K:$K,7)=G$1)*('2-1 采购订单物料明细表报表导出'!$D:$D=$A943),'2-1 采购订单物料明细表报表导出'!$H:$H,0))</f>
        <v>0</v>
      </c>
      <c r="H943" s="23" cm="1">
        <f t="array" ref="H943">SUM(IF((LEFT('2-1 采购订单物料明细表报表导出'!$K:$K,7)=H$1)*('2-1 采购订单物料明细表报表导出'!$D:$D=$A943),'2-1 采购订单物料明细表报表导出'!$H:$H,0))</f>
        <v>0</v>
      </c>
      <c r="I943" s="23" cm="1">
        <f t="array" ref="I943">SUM(IF((LEFT('2-1 采购订单物料明细表报表导出'!$K:$K,7)=I$1)*('2-1 采购订单物料明细表报表导出'!$D:$D=$A943),'2-1 采购订单物料明细表报表导出'!$H:$H,0))</f>
        <v>0</v>
      </c>
      <c r="J943" s="23" cm="1">
        <f t="array" ref="J943">SUM(IF((LEFT('2-1 采购订单物料明细表报表导出'!$K:$K,7)=J$1)*('2-1 采购订单物料明细表报表导出'!$D:$D=$A943),'2-1 采购订单物料明细表报表导出'!$H:$H,0))</f>
        <v>0</v>
      </c>
      <c r="K943" s="23" cm="1">
        <f t="array" ref="K943">SUM(IF((LEFT('2-1 采购订单物料明细表报表导出'!$K:$K,7)=K$1)*('2-1 采购订单物料明细表报表导出'!$D:$D=$A943),'2-1 采购订单物料明细表报表导出'!$H:$H,0))</f>
        <v>0</v>
      </c>
      <c r="L943" s="23" cm="1">
        <f t="array" ref="L943">SUM(IF((LEFT('2-1 采购订单物料明细表报表导出'!$K:$K,7)=L$1)*('2-1 采购订单物料明细表报表导出'!$D:$D=$A943),'2-1 采购订单物料明细表报表导出'!$H:$H,0))</f>
        <v>0</v>
      </c>
      <c r="M943" s="23" cm="1">
        <f t="array" ref="M943">SUM(IF((LEFT('2-1 采购订单物料明细表报表导出'!$K:$K,7)=M$1)*('2-1 采购订单物料明细表报表导出'!$D:$D=$A943),'2-1 采购订单物料明细表报表导出'!$H:$H,0))</f>
        <v>0</v>
      </c>
      <c r="N943" s="23" cm="1">
        <f t="array" ref="N943">SUM(IF((LEFT('2-1 采购订单物料明细表报表导出'!$K:$K,7)=N$1)*('2-1 采购订单物料明细表报表导出'!$D:$D=$A943),'2-1 采购订单物料明细表报表导出'!$H:$H,0))</f>
        <v>0</v>
      </c>
      <c r="O943" s="23" cm="1">
        <f t="array" ref="O943">SUM(IF((LEFT('2-1 采购订单物料明细表报表导出'!$K:$K,7)=O$1)*('2-1 采购订单物料明细表报表导出'!$D:$D=$A943),'2-1 采购订单物料明细表报表导出'!$H:$H,0))</f>
        <v>0</v>
      </c>
    </row>
    <row r="944" ht="29" spans="1:15">
      <c r="A944" s="34" t="s">
        <v>4252</v>
      </c>
      <c r="B944" s="26" t="s">
        <v>2128</v>
      </c>
      <c r="C944" s="27" t="s">
        <v>2129</v>
      </c>
      <c r="D944" s="23" cm="1">
        <f t="array" ref="D944">SUM(IF((LEFT('2-1 采购订单物料明细表报表导出'!$K:$K,7)=D$1)*('2-1 采购订单物料明细表报表导出'!$D:$D=$A944),'2-1 采购订单物料明细表报表导出'!$H:$H,0))</f>
        <v>0</v>
      </c>
      <c r="E944" s="23" cm="1">
        <f t="array" ref="E944">SUM(IF((LEFT('2-1 采购订单物料明细表报表导出'!$K:$K,7)=E$1)*('2-1 采购订单物料明细表报表导出'!$D:$D=$A944),'2-1 采购订单物料明细表报表导出'!$H:$H,0))</f>
        <v>0</v>
      </c>
      <c r="F944" s="23" cm="1">
        <f t="array" ref="F944">SUM(IF((LEFT('2-1 采购订单物料明细表报表导出'!$K:$K,7)=F$1)*('2-1 采购订单物料明细表报表导出'!$D:$D=$A944),'2-1 采购订单物料明细表报表导出'!$H:$H,0))</f>
        <v>0</v>
      </c>
      <c r="G944" s="23" cm="1">
        <f t="array" ref="G944">SUM(IF((LEFT('2-1 采购订单物料明细表报表导出'!$K:$K,7)=G$1)*('2-1 采购订单物料明细表报表导出'!$D:$D=$A944),'2-1 采购订单物料明细表报表导出'!$H:$H,0))</f>
        <v>0</v>
      </c>
      <c r="H944" s="23" cm="1">
        <f t="array" ref="H944">SUM(IF((LEFT('2-1 采购订单物料明细表报表导出'!$K:$K,7)=H$1)*('2-1 采购订单物料明细表报表导出'!$D:$D=$A944),'2-1 采购订单物料明细表报表导出'!$H:$H,0))</f>
        <v>0</v>
      </c>
      <c r="I944" s="23" cm="1">
        <f t="array" ref="I944">SUM(IF((LEFT('2-1 采购订单物料明细表报表导出'!$K:$K,7)=I$1)*('2-1 采购订单物料明细表报表导出'!$D:$D=$A944),'2-1 采购订单物料明细表报表导出'!$H:$H,0))</f>
        <v>0</v>
      </c>
      <c r="J944" s="23" cm="1">
        <f t="array" ref="J944">SUM(IF((LEFT('2-1 采购订单物料明细表报表导出'!$K:$K,7)=J$1)*('2-1 采购订单物料明细表报表导出'!$D:$D=$A944),'2-1 采购订单物料明细表报表导出'!$H:$H,0))</f>
        <v>0</v>
      </c>
      <c r="K944" s="23" cm="1">
        <f t="array" ref="K944">SUM(IF((LEFT('2-1 采购订单物料明细表报表导出'!$K:$K,7)=K$1)*('2-1 采购订单物料明细表报表导出'!$D:$D=$A944),'2-1 采购订单物料明细表报表导出'!$H:$H,0))</f>
        <v>0</v>
      </c>
      <c r="L944" s="23" cm="1">
        <f t="array" ref="L944">SUM(IF((LEFT('2-1 采购订单物料明细表报表导出'!$K:$K,7)=L$1)*('2-1 采购订单物料明细表报表导出'!$D:$D=$A944),'2-1 采购订单物料明细表报表导出'!$H:$H,0))</f>
        <v>0</v>
      </c>
      <c r="M944" s="23" cm="1">
        <f t="array" ref="M944">SUM(IF((LEFT('2-1 采购订单物料明细表报表导出'!$K:$K,7)=M$1)*('2-1 采购订单物料明细表报表导出'!$D:$D=$A944),'2-1 采购订单物料明细表报表导出'!$H:$H,0))</f>
        <v>0</v>
      </c>
      <c r="N944" s="23" cm="1">
        <f t="array" ref="N944">SUM(IF((LEFT('2-1 采购订单物料明细表报表导出'!$K:$K,7)=N$1)*('2-1 采购订单物料明细表报表导出'!$D:$D=$A944),'2-1 采购订单物料明细表报表导出'!$H:$H,0))</f>
        <v>0</v>
      </c>
      <c r="O944" s="23" cm="1">
        <f t="array" ref="O944">SUM(IF((LEFT('2-1 采购订单物料明细表报表导出'!$K:$K,7)=O$1)*('2-1 采购订单物料明细表报表导出'!$D:$D=$A944),'2-1 采购订单物料明细表报表导出'!$H:$H,0))</f>
        <v>0</v>
      </c>
    </row>
    <row r="945" ht="29" spans="1:15">
      <c r="A945" s="34" t="s">
        <v>4253</v>
      </c>
      <c r="B945" s="26" t="s">
        <v>2128</v>
      </c>
      <c r="C945" s="27" t="s">
        <v>2129</v>
      </c>
      <c r="D945" s="23" cm="1">
        <f t="array" ref="D945">SUM(IF((LEFT('2-1 采购订单物料明细表报表导出'!$K:$K,7)=D$1)*('2-1 采购订单物料明细表报表导出'!$D:$D=$A945),'2-1 采购订单物料明细表报表导出'!$H:$H,0))</f>
        <v>0</v>
      </c>
      <c r="E945" s="23" cm="1">
        <f t="array" ref="E945">SUM(IF((LEFT('2-1 采购订单物料明细表报表导出'!$K:$K,7)=E$1)*('2-1 采购订单物料明细表报表导出'!$D:$D=$A945),'2-1 采购订单物料明细表报表导出'!$H:$H,0))</f>
        <v>0</v>
      </c>
      <c r="F945" s="23" cm="1">
        <f t="array" ref="F945">SUM(IF((LEFT('2-1 采购订单物料明细表报表导出'!$K:$K,7)=F$1)*('2-1 采购订单物料明细表报表导出'!$D:$D=$A945),'2-1 采购订单物料明细表报表导出'!$H:$H,0))</f>
        <v>0</v>
      </c>
      <c r="G945" s="23" cm="1">
        <f t="array" ref="G945">SUM(IF((LEFT('2-1 采购订单物料明细表报表导出'!$K:$K,7)=G$1)*('2-1 采购订单物料明细表报表导出'!$D:$D=$A945),'2-1 采购订单物料明细表报表导出'!$H:$H,0))</f>
        <v>0</v>
      </c>
      <c r="H945" s="23" cm="1">
        <f t="array" ref="H945">SUM(IF((LEFT('2-1 采购订单物料明细表报表导出'!$K:$K,7)=H$1)*('2-1 采购订单物料明细表报表导出'!$D:$D=$A945),'2-1 采购订单物料明细表报表导出'!$H:$H,0))</f>
        <v>0</v>
      </c>
      <c r="I945" s="23" cm="1">
        <f t="array" ref="I945">SUM(IF((LEFT('2-1 采购订单物料明细表报表导出'!$K:$K,7)=I$1)*('2-1 采购订单物料明细表报表导出'!$D:$D=$A945),'2-1 采购订单物料明细表报表导出'!$H:$H,0))</f>
        <v>0</v>
      </c>
      <c r="J945" s="23" cm="1">
        <f t="array" ref="J945">SUM(IF((LEFT('2-1 采购订单物料明细表报表导出'!$K:$K,7)=J$1)*('2-1 采购订单物料明细表报表导出'!$D:$D=$A945),'2-1 采购订单物料明细表报表导出'!$H:$H,0))</f>
        <v>0</v>
      </c>
      <c r="K945" s="23" cm="1">
        <f t="array" ref="K945">SUM(IF((LEFT('2-1 采购订单物料明细表报表导出'!$K:$K,7)=K$1)*('2-1 采购订单物料明细表报表导出'!$D:$D=$A945),'2-1 采购订单物料明细表报表导出'!$H:$H,0))</f>
        <v>0</v>
      </c>
      <c r="L945" s="23" cm="1">
        <f t="array" ref="L945">SUM(IF((LEFT('2-1 采购订单物料明细表报表导出'!$K:$K,7)=L$1)*('2-1 采购订单物料明细表报表导出'!$D:$D=$A945),'2-1 采购订单物料明细表报表导出'!$H:$H,0))</f>
        <v>0</v>
      </c>
      <c r="M945" s="23" cm="1">
        <f t="array" ref="M945">SUM(IF((LEFT('2-1 采购订单物料明细表报表导出'!$K:$K,7)=M$1)*('2-1 采购订单物料明细表报表导出'!$D:$D=$A945),'2-1 采购订单物料明细表报表导出'!$H:$H,0))</f>
        <v>0</v>
      </c>
      <c r="N945" s="23" cm="1">
        <f t="array" ref="N945">SUM(IF((LEFT('2-1 采购订单物料明细表报表导出'!$K:$K,7)=N$1)*('2-1 采购订单物料明细表报表导出'!$D:$D=$A945),'2-1 采购订单物料明细表报表导出'!$H:$H,0))</f>
        <v>0</v>
      </c>
      <c r="O945" s="23" cm="1">
        <f t="array" ref="O945">SUM(IF((LEFT('2-1 采购订单物料明细表报表导出'!$K:$K,7)=O$1)*('2-1 采购订单物料明细表报表导出'!$D:$D=$A945),'2-1 采购订单物料明细表报表导出'!$H:$H,0))</f>
        <v>0</v>
      </c>
    </row>
    <row r="946" ht="29" spans="1:15">
      <c r="A946" s="34" t="s">
        <v>4254</v>
      </c>
      <c r="B946" s="26" t="s">
        <v>2128</v>
      </c>
      <c r="C946" s="27" t="s">
        <v>2129</v>
      </c>
      <c r="D946" s="23" cm="1">
        <f t="array" ref="D946">SUM(IF((LEFT('2-1 采购订单物料明细表报表导出'!$K:$K,7)=D$1)*('2-1 采购订单物料明细表报表导出'!$D:$D=$A946),'2-1 采购订单物料明细表报表导出'!$H:$H,0))</f>
        <v>0</v>
      </c>
      <c r="E946" s="23" cm="1">
        <f t="array" ref="E946">SUM(IF((LEFT('2-1 采购订单物料明细表报表导出'!$K:$K,7)=E$1)*('2-1 采购订单物料明细表报表导出'!$D:$D=$A946),'2-1 采购订单物料明细表报表导出'!$H:$H,0))</f>
        <v>0</v>
      </c>
      <c r="F946" s="23" cm="1">
        <f t="array" ref="F946">SUM(IF((LEFT('2-1 采购订单物料明细表报表导出'!$K:$K,7)=F$1)*('2-1 采购订单物料明细表报表导出'!$D:$D=$A946),'2-1 采购订单物料明细表报表导出'!$H:$H,0))</f>
        <v>0</v>
      </c>
      <c r="G946" s="23" cm="1">
        <f t="array" ref="G946">SUM(IF((LEFT('2-1 采购订单物料明细表报表导出'!$K:$K,7)=G$1)*('2-1 采购订单物料明细表报表导出'!$D:$D=$A946),'2-1 采购订单物料明细表报表导出'!$H:$H,0))</f>
        <v>0</v>
      </c>
      <c r="H946" s="23" cm="1">
        <f t="array" ref="H946">SUM(IF((LEFT('2-1 采购订单物料明细表报表导出'!$K:$K,7)=H$1)*('2-1 采购订单物料明细表报表导出'!$D:$D=$A946),'2-1 采购订单物料明细表报表导出'!$H:$H,0))</f>
        <v>0</v>
      </c>
      <c r="I946" s="23" cm="1">
        <f t="array" ref="I946">SUM(IF((LEFT('2-1 采购订单物料明细表报表导出'!$K:$K,7)=I$1)*('2-1 采购订单物料明细表报表导出'!$D:$D=$A946),'2-1 采购订单物料明细表报表导出'!$H:$H,0))</f>
        <v>0</v>
      </c>
      <c r="J946" s="23" cm="1">
        <f t="array" ref="J946">SUM(IF((LEFT('2-1 采购订单物料明细表报表导出'!$K:$K,7)=J$1)*('2-1 采购订单物料明细表报表导出'!$D:$D=$A946),'2-1 采购订单物料明细表报表导出'!$H:$H,0))</f>
        <v>0</v>
      </c>
      <c r="K946" s="23" cm="1">
        <f t="array" ref="K946">SUM(IF((LEFT('2-1 采购订单物料明细表报表导出'!$K:$K,7)=K$1)*('2-1 采购订单物料明细表报表导出'!$D:$D=$A946),'2-1 采购订单物料明细表报表导出'!$H:$H,0))</f>
        <v>0</v>
      </c>
      <c r="L946" s="23" cm="1">
        <f t="array" ref="L946">SUM(IF((LEFT('2-1 采购订单物料明细表报表导出'!$K:$K,7)=L$1)*('2-1 采购订单物料明细表报表导出'!$D:$D=$A946),'2-1 采购订单物料明细表报表导出'!$H:$H,0))</f>
        <v>0</v>
      </c>
      <c r="M946" s="23" cm="1">
        <f t="array" ref="M946">SUM(IF((LEFT('2-1 采购订单物料明细表报表导出'!$K:$K,7)=M$1)*('2-1 采购订单物料明细表报表导出'!$D:$D=$A946),'2-1 采购订单物料明细表报表导出'!$H:$H,0))</f>
        <v>0</v>
      </c>
      <c r="N946" s="23" cm="1">
        <f t="array" ref="N946">SUM(IF((LEFT('2-1 采购订单物料明细表报表导出'!$K:$K,7)=N$1)*('2-1 采购订单物料明细表报表导出'!$D:$D=$A946),'2-1 采购订单物料明细表报表导出'!$H:$H,0))</f>
        <v>0</v>
      </c>
      <c r="O946" s="23" cm="1">
        <f t="array" ref="O946">SUM(IF((LEFT('2-1 采购订单物料明细表报表导出'!$K:$K,7)=O$1)*('2-1 采购订单物料明细表报表导出'!$D:$D=$A946),'2-1 采购订单物料明细表报表导出'!$H:$H,0))</f>
        <v>0</v>
      </c>
    </row>
    <row r="947" ht="29" spans="1:15">
      <c r="A947" s="34" t="s">
        <v>4255</v>
      </c>
      <c r="B947" s="26" t="s">
        <v>2128</v>
      </c>
      <c r="C947" s="27" t="s">
        <v>2129</v>
      </c>
      <c r="D947" s="23" cm="1">
        <f t="array" ref="D947">SUM(IF((LEFT('2-1 采购订单物料明细表报表导出'!$K:$K,7)=D$1)*('2-1 采购订单物料明细表报表导出'!$D:$D=$A947),'2-1 采购订单物料明细表报表导出'!$H:$H,0))</f>
        <v>0</v>
      </c>
      <c r="E947" s="23" cm="1">
        <f t="array" ref="E947">SUM(IF((LEFT('2-1 采购订单物料明细表报表导出'!$K:$K,7)=E$1)*('2-1 采购订单物料明细表报表导出'!$D:$D=$A947),'2-1 采购订单物料明细表报表导出'!$H:$H,0))</f>
        <v>0</v>
      </c>
      <c r="F947" s="23" cm="1">
        <f t="array" ref="F947">SUM(IF((LEFT('2-1 采购订单物料明细表报表导出'!$K:$K,7)=F$1)*('2-1 采购订单物料明细表报表导出'!$D:$D=$A947),'2-1 采购订单物料明细表报表导出'!$H:$H,0))</f>
        <v>0</v>
      </c>
      <c r="G947" s="23" cm="1">
        <f t="array" ref="G947">SUM(IF((LEFT('2-1 采购订单物料明细表报表导出'!$K:$K,7)=G$1)*('2-1 采购订单物料明细表报表导出'!$D:$D=$A947),'2-1 采购订单物料明细表报表导出'!$H:$H,0))</f>
        <v>0</v>
      </c>
      <c r="H947" s="23" cm="1">
        <f t="array" ref="H947">SUM(IF((LEFT('2-1 采购订单物料明细表报表导出'!$K:$K,7)=H$1)*('2-1 采购订单物料明细表报表导出'!$D:$D=$A947),'2-1 采购订单物料明细表报表导出'!$H:$H,0))</f>
        <v>0</v>
      </c>
      <c r="I947" s="23" cm="1">
        <f t="array" ref="I947">SUM(IF((LEFT('2-1 采购订单物料明细表报表导出'!$K:$K,7)=I$1)*('2-1 采购订单物料明细表报表导出'!$D:$D=$A947),'2-1 采购订单物料明细表报表导出'!$H:$H,0))</f>
        <v>0</v>
      </c>
      <c r="J947" s="23" cm="1">
        <f t="array" ref="J947">SUM(IF((LEFT('2-1 采购订单物料明细表报表导出'!$K:$K,7)=J$1)*('2-1 采购订单物料明细表报表导出'!$D:$D=$A947),'2-1 采购订单物料明细表报表导出'!$H:$H,0))</f>
        <v>0</v>
      </c>
      <c r="K947" s="23" cm="1">
        <f t="array" ref="K947">SUM(IF((LEFT('2-1 采购订单物料明细表报表导出'!$K:$K,7)=K$1)*('2-1 采购订单物料明细表报表导出'!$D:$D=$A947),'2-1 采购订单物料明细表报表导出'!$H:$H,0))</f>
        <v>0</v>
      </c>
      <c r="L947" s="23" cm="1">
        <f t="array" ref="L947">SUM(IF((LEFT('2-1 采购订单物料明细表报表导出'!$K:$K,7)=L$1)*('2-1 采购订单物料明细表报表导出'!$D:$D=$A947),'2-1 采购订单物料明细表报表导出'!$H:$H,0))</f>
        <v>0</v>
      </c>
      <c r="M947" s="23" cm="1">
        <f t="array" ref="M947">SUM(IF((LEFT('2-1 采购订单物料明细表报表导出'!$K:$K,7)=M$1)*('2-1 采购订单物料明细表报表导出'!$D:$D=$A947),'2-1 采购订单物料明细表报表导出'!$H:$H,0))</f>
        <v>0</v>
      </c>
      <c r="N947" s="23" cm="1">
        <f t="array" ref="N947">SUM(IF((LEFT('2-1 采购订单物料明细表报表导出'!$K:$K,7)=N$1)*('2-1 采购订单物料明细表报表导出'!$D:$D=$A947),'2-1 采购订单物料明细表报表导出'!$H:$H,0))</f>
        <v>0</v>
      </c>
      <c r="O947" s="23" cm="1">
        <f t="array" ref="O947">SUM(IF((LEFT('2-1 采购订单物料明细表报表导出'!$K:$K,7)=O$1)*('2-1 采购订单物料明细表报表导出'!$D:$D=$A947),'2-1 采购订单物料明细表报表导出'!$H:$H,0))</f>
        <v>0</v>
      </c>
    </row>
    <row r="948" ht="29" spans="1:15">
      <c r="A948" s="34" t="s">
        <v>4256</v>
      </c>
      <c r="B948" s="26" t="s">
        <v>2128</v>
      </c>
      <c r="C948" s="27" t="s">
        <v>2129</v>
      </c>
      <c r="D948" s="23" cm="1">
        <f t="array" ref="D948">SUM(IF((LEFT('2-1 采购订单物料明细表报表导出'!$K:$K,7)=D$1)*('2-1 采购订单物料明细表报表导出'!$D:$D=$A948),'2-1 采购订单物料明细表报表导出'!$H:$H,0))</f>
        <v>0</v>
      </c>
      <c r="E948" s="23" cm="1">
        <f t="array" ref="E948">SUM(IF((LEFT('2-1 采购订单物料明细表报表导出'!$K:$K,7)=E$1)*('2-1 采购订单物料明细表报表导出'!$D:$D=$A948),'2-1 采购订单物料明细表报表导出'!$H:$H,0))</f>
        <v>0</v>
      </c>
      <c r="F948" s="23" cm="1">
        <f t="array" ref="F948">SUM(IF((LEFT('2-1 采购订单物料明细表报表导出'!$K:$K,7)=F$1)*('2-1 采购订单物料明细表报表导出'!$D:$D=$A948),'2-1 采购订单物料明细表报表导出'!$H:$H,0))</f>
        <v>0</v>
      </c>
      <c r="G948" s="23" cm="1">
        <f t="array" ref="G948">SUM(IF((LEFT('2-1 采购订单物料明细表报表导出'!$K:$K,7)=G$1)*('2-1 采购订单物料明细表报表导出'!$D:$D=$A948),'2-1 采购订单物料明细表报表导出'!$H:$H,0))</f>
        <v>0</v>
      </c>
      <c r="H948" s="23" cm="1">
        <f t="array" ref="H948">SUM(IF((LEFT('2-1 采购订单物料明细表报表导出'!$K:$K,7)=H$1)*('2-1 采购订单物料明细表报表导出'!$D:$D=$A948),'2-1 采购订单物料明细表报表导出'!$H:$H,0))</f>
        <v>0</v>
      </c>
      <c r="I948" s="23" cm="1">
        <f t="array" ref="I948">SUM(IF((LEFT('2-1 采购订单物料明细表报表导出'!$K:$K,7)=I$1)*('2-1 采购订单物料明细表报表导出'!$D:$D=$A948),'2-1 采购订单物料明细表报表导出'!$H:$H,0))</f>
        <v>0</v>
      </c>
      <c r="J948" s="23" cm="1">
        <f t="array" ref="J948">SUM(IF((LEFT('2-1 采购订单物料明细表报表导出'!$K:$K,7)=J$1)*('2-1 采购订单物料明细表报表导出'!$D:$D=$A948),'2-1 采购订单物料明细表报表导出'!$H:$H,0))</f>
        <v>0</v>
      </c>
      <c r="K948" s="23" cm="1">
        <f t="array" ref="K948">SUM(IF((LEFT('2-1 采购订单物料明细表报表导出'!$K:$K,7)=K$1)*('2-1 采购订单物料明细表报表导出'!$D:$D=$A948),'2-1 采购订单物料明细表报表导出'!$H:$H,0))</f>
        <v>0</v>
      </c>
      <c r="L948" s="23" cm="1">
        <f t="array" ref="L948">SUM(IF((LEFT('2-1 采购订单物料明细表报表导出'!$K:$K,7)=L$1)*('2-1 采购订单物料明细表报表导出'!$D:$D=$A948),'2-1 采购订单物料明细表报表导出'!$H:$H,0))</f>
        <v>0</v>
      </c>
      <c r="M948" s="23" cm="1">
        <f t="array" ref="M948">SUM(IF((LEFT('2-1 采购订单物料明细表报表导出'!$K:$K,7)=M$1)*('2-1 采购订单物料明细表报表导出'!$D:$D=$A948),'2-1 采购订单物料明细表报表导出'!$H:$H,0))</f>
        <v>0</v>
      </c>
      <c r="N948" s="23" cm="1">
        <f t="array" ref="N948">SUM(IF((LEFT('2-1 采购订单物料明细表报表导出'!$K:$K,7)=N$1)*('2-1 采购订单物料明细表报表导出'!$D:$D=$A948),'2-1 采购订单物料明细表报表导出'!$H:$H,0))</f>
        <v>0</v>
      </c>
      <c r="O948" s="23" cm="1">
        <f t="array" ref="O948">SUM(IF((LEFT('2-1 采购订单物料明细表报表导出'!$K:$K,7)=O$1)*('2-1 采购订单物料明细表报表导出'!$D:$D=$A948),'2-1 采购订单物料明细表报表导出'!$H:$H,0))</f>
        <v>0</v>
      </c>
    </row>
    <row r="949" ht="29" spans="1:15">
      <c r="A949" s="34" t="s">
        <v>4257</v>
      </c>
      <c r="B949" s="26" t="s">
        <v>2128</v>
      </c>
      <c r="C949" s="27" t="s">
        <v>2129</v>
      </c>
      <c r="D949" s="23" cm="1">
        <f t="array" ref="D949">SUM(IF((LEFT('2-1 采购订单物料明细表报表导出'!$K:$K,7)=D$1)*('2-1 采购订单物料明细表报表导出'!$D:$D=$A949),'2-1 采购订单物料明细表报表导出'!$H:$H,0))</f>
        <v>0</v>
      </c>
      <c r="E949" s="23" cm="1">
        <f t="array" ref="E949">SUM(IF((LEFT('2-1 采购订单物料明细表报表导出'!$K:$K,7)=E$1)*('2-1 采购订单物料明细表报表导出'!$D:$D=$A949),'2-1 采购订单物料明细表报表导出'!$H:$H,0))</f>
        <v>0</v>
      </c>
      <c r="F949" s="23" cm="1">
        <f t="array" ref="F949">SUM(IF((LEFT('2-1 采购订单物料明细表报表导出'!$K:$K,7)=F$1)*('2-1 采购订单物料明细表报表导出'!$D:$D=$A949),'2-1 采购订单物料明细表报表导出'!$H:$H,0))</f>
        <v>0</v>
      </c>
      <c r="G949" s="23" cm="1">
        <f t="array" ref="G949">SUM(IF((LEFT('2-1 采购订单物料明细表报表导出'!$K:$K,7)=G$1)*('2-1 采购订单物料明细表报表导出'!$D:$D=$A949),'2-1 采购订单物料明细表报表导出'!$H:$H,0))</f>
        <v>0</v>
      </c>
      <c r="H949" s="23" cm="1">
        <f t="array" ref="H949">SUM(IF((LEFT('2-1 采购订单物料明细表报表导出'!$K:$K,7)=H$1)*('2-1 采购订单物料明细表报表导出'!$D:$D=$A949),'2-1 采购订单物料明细表报表导出'!$H:$H,0))</f>
        <v>0</v>
      </c>
      <c r="I949" s="23" cm="1">
        <f t="array" ref="I949">SUM(IF((LEFT('2-1 采购订单物料明细表报表导出'!$K:$K,7)=I$1)*('2-1 采购订单物料明细表报表导出'!$D:$D=$A949),'2-1 采购订单物料明细表报表导出'!$H:$H,0))</f>
        <v>0</v>
      </c>
      <c r="J949" s="23" cm="1">
        <f t="array" ref="J949">SUM(IF((LEFT('2-1 采购订单物料明细表报表导出'!$K:$K,7)=J$1)*('2-1 采购订单物料明细表报表导出'!$D:$D=$A949),'2-1 采购订单物料明细表报表导出'!$H:$H,0))</f>
        <v>0</v>
      </c>
      <c r="K949" s="23" cm="1">
        <f t="array" ref="K949">SUM(IF((LEFT('2-1 采购订单物料明细表报表导出'!$K:$K,7)=K$1)*('2-1 采购订单物料明细表报表导出'!$D:$D=$A949),'2-1 采购订单物料明细表报表导出'!$H:$H,0))</f>
        <v>0</v>
      </c>
      <c r="L949" s="23" cm="1">
        <f t="array" ref="L949">SUM(IF((LEFT('2-1 采购订单物料明细表报表导出'!$K:$K,7)=L$1)*('2-1 采购订单物料明细表报表导出'!$D:$D=$A949),'2-1 采购订单物料明细表报表导出'!$H:$H,0))</f>
        <v>0</v>
      </c>
      <c r="M949" s="23" cm="1">
        <f t="array" ref="M949">SUM(IF((LEFT('2-1 采购订单物料明细表报表导出'!$K:$K,7)=M$1)*('2-1 采购订单物料明细表报表导出'!$D:$D=$A949),'2-1 采购订单物料明细表报表导出'!$H:$H,0))</f>
        <v>0</v>
      </c>
      <c r="N949" s="23" cm="1">
        <f t="array" ref="N949">SUM(IF((LEFT('2-1 采购订单物料明细表报表导出'!$K:$K,7)=N$1)*('2-1 采购订单物料明细表报表导出'!$D:$D=$A949),'2-1 采购订单物料明细表报表导出'!$H:$H,0))</f>
        <v>0</v>
      </c>
      <c r="O949" s="23" cm="1">
        <f t="array" ref="O949">SUM(IF((LEFT('2-1 采购订单物料明细表报表导出'!$K:$K,7)=O$1)*('2-1 采购订单物料明细表报表导出'!$D:$D=$A949),'2-1 采购订单物料明细表报表导出'!$H:$H,0))</f>
        <v>0</v>
      </c>
    </row>
    <row r="950" ht="29" spans="1:15">
      <c r="A950" s="34" t="s">
        <v>4258</v>
      </c>
      <c r="B950" s="26" t="s">
        <v>2128</v>
      </c>
      <c r="C950" s="27" t="s">
        <v>2129</v>
      </c>
      <c r="D950" s="23" cm="1">
        <f t="array" ref="D950">SUM(IF((LEFT('2-1 采购订单物料明细表报表导出'!$K:$K,7)=D$1)*('2-1 采购订单物料明细表报表导出'!$D:$D=$A950),'2-1 采购订单物料明细表报表导出'!$H:$H,0))</f>
        <v>0</v>
      </c>
      <c r="E950" s="23" cm="1">
        <f t="array" ref="E950">SUM(IF((LEFT('2-1 采购订单物料明细表报表导出'!$K:$K,7)=E$1)*('2-1 采购订单物料明细表报表导出'!$D:$D=$A950),'2-1 采购订单物料明细表报表导出'!$H:$H,0))</f>
        <v>0</v>
      </c>
      <c r="F950" s="23" cm="1">
        <f t="array" ref="F950">SUM(IF((LEFT('2-1 采购订单物料明细表报表导出'!$K:$K,7)=F$1)*('2-1 采购订单物料明细表报表导出'!$D:$D=$A950),'2-1 采购订单物料明细表报表导出'!$H:$H,0))</f>
        <v>0</v>
      </c>
      <c r="G950" s="23" cm="1">
        <f t="array" ref="G950">SUM(IF((LEFT('2-1 采购订单物料明细表报表导出'!$K:$K,7)=G$1)*('2-1 采购订单物料明细表报表导出'!$D:$D=$A950),'2-1 采购订单物料明细表报表导出'!$H:$H,0))</f>
        <v>0</v>
      </c>
      <c r="H950" s="23" cm="1">
        <f t="array" ref="H950">SUM(IF((LEFT('2-1 采购订单物料明细表报表导出'!$K:$K,7)=H$1)*('2-1 采购订单物料明细表报表导出'!$D:$D=$A950),'2-1 采购订单物料明细表报表导出'!$H:$H,0))</f>
        <v>0</v>
      </c>
      <c r="I950" s="23" cm="1">
        <f t="array" ref="I950">SUM(IF((LEFT('2-1 采购订单物料明细表报表导出'!$K:$K,7)=I$1)*('2-1 采购订单物料明细表报表导出'!$D:$D=$A950),'2-1 采购订单物料明细表报表导出'!$H:$H,0))</f>
        <v>0</v>
      </c>
      <c r="J950" s="23" cm="1">
        <f t="array" ref="J950">SUM(IF((LEFT('2-1 采购订单物料明细表报表导出'!$K:$K,7)=J$1)*('2-1 采购订单物料明细表报表导出'!$D:$D=$A950),'2-1 采购订单物料明细表报表导出'!$H:$H,0))</f>
        <v>0</v>
      </c>
      <c r="K950" s="23" cm="1">
        <f t="array" ref="K950">SUM(IF((LEFT('2-1 采购订单物料明细表报表导出'!$K:$K,7)=K$1)*('2-1 采购订单物料明细表报表导出'!$D:$D=$A950),'2-1 采购订单物料明细表报表导出'!$H:$H,0))</f>
        <v>0</v>
      </c>
      <c r="L950" s="23" cm="1">
        <f t="array" ref="L950">SUM(IF((LEFT('2-1 采购订单物料明细表报表导出'!$K:$K,7)=L$1)*('2-1 采购订单物料明细表报表导出'!$D:$D=$A950),'2-1 采购订单物料明细表报表导出'!$H:$H,0))</f>
        <v>0</v>
      </c>
      <c r="M950" s="23" cm="1">
        <f t="array" ref="M950">SUM(IF((LEFT('2-1 采购订单物料明细表报表导出'!$K:$K,7)=M$1)*('2-1 采购订单物料明细表报表导出'!$D:$D=$A950),'2-1 采购订单物料明细表报表导出'!$H:$H,0))</f>
        <v>0</v>
      </c>
      <c r="N950" s="23" cm="1">
        <f t="array" ref="N950">SUM(IF((LEFT('2-1 采购订单物料明细表报表导出'!$K:$K,7)=N$1)*('2-1 采购订单物料明细表报表导出'!$D:$D=$A950),'2-1 采购订单物料明细表报表导出'!$H:$H,0))</f>
        <v>0</v>
      </c>
      <c r="O950" s="23" cm="1">
        <f t="array" ref="O950">SUM(IF((LEFT('2-1 采购订单物料明细表报表导出'!$K:$K,7)=O$1)*('2-1 采购订单物料明细表报表导出'!$D:$D=$A950),'2-1 采购订单物料明细表报表导出'!$H:$H,0))</f>
        <v>0</v>
      </c>
    </row>
    <row r="951" ht="29" spans="1:15">
      <c r="A951" s="34" t="s">
        <v>4259</v>
      </c>
      <c r="B951" s="26" t="s">
        <v>2128</v>
      </c>
      <c r="C951" s="27" t="s">
        <v>2129</v>
      </c>
      <c r="D951" s="23" cm="1">
        <f t="array" ref="D951">SUM(IF((LEFT('2-1 采购订单物料明细表报表导出'!$K:$K,7)=D$1)*('2-1 采购订单物料明细表报表导出'!$D:$D=$A951),'2-1 采购订单物料明细表报表导出'!$H:$H,0))</f>
        <v>0</v>
      </c>
      <c r="E951" s="23" cm="1">
        <f t="array" ref="E951">SUM(IF((LEFT('2-1 采购订单物料明细表报表导出'!$K:$K,7)=E$1)*('2-1 采购订单物料明细表报表导出'!$D:$D=$A951),'2-1 采购订单物料明细表报表导出'!$H:$H,0))</f>
        <v>0</v>
      </c>
      <c r="F951" s="23" cm="1">
        <f t="array" ref="F951">SUM(IF((LEFT('2-1 采购订单物料明细表报表导出'!$K:$K,7)=F$1)*('2-1 采购订单物料明细表报表导出'!$D:$D=$A951),'2-1 采购订单物料明细表报表导出'!$H:$H,0))</f>
        <v>0</v>
      </c>
      <c r="G951" s="23" cm="1">
        <f t="array" ref="G951">SUM(IF((LEFT('2-1 采购订单物料明细表报表导出'!$K:$K,7)=G$1)*('2-1 采购订单物料明细表报表导出'!$D:$D=$A951),'2-1 采购订单物料明细表报表导出'!$H:$H,0))</f>
        <v>0</v>
      </c>
      <c r="H951" s="23" cm="1">
        <f t="array" ref="H951">SUM(IF((LEFT('2-1 采购订单物料明细表报表导出'!$K:$K,7)=H$1)*('2-1 采购订单物料明细表报表导出'!$D:$D=$A951),'2-1 采购订单物料明细表报表导出'!$H:$H,0))</f>
        <v>0</v>
      </c>
      <c r="I951" s="23" cm="1">
        <f t="array" ref="I951">SUM(IF((LEFT('2-1 采购订单物料明细表报表导出'!$K:$K,7)=I$1)*('2-1 采购订单物料明细表报表导出'!$D:$D=$A951),'2-1 采购订单物料明细表报表导出'!$H:$H,0))</f>
        <v>0</v>
      </c>
      <c r="J951" s="23" cm="1">
        <f t="array" ref="J951">SUM(IF((LEFT('2-1 采购订单物料明细表报表导出'!$K:$K,7)=J$1)*('2-1 采购订单物料明细表报表导出'!$D:$D=$A951),'2-1 采购订单物料明细表报表导出'!$H:$H,0))</f>
        <v>0</v>
      </c>
      <c r="K951" s="23" cm="1">
        <f t="array" ref="K951">SUM(IF((LEFT('2-1 采购订单物料明细表报表导出'!$K:$K,7)=K$1)*('2-1 采购订单物料明细表报表导出'!$D:$D=$A951),'2-1 采购订单物料明细表报表导出'!$H:$H,0))</f>
        <v>0</v>
      </c>
      <c r="L951" s="23" cm="1">
        <f t="array" ref="L951">SUM(IF((LEFT('2-1 采购订单物料明细表报表导出'!$K:$K,7)=L$1)*('2-1 采购订单物料明细表报表导出'!$D:$D=$A951),'2-1 采购订单物料明细表报表导出'!$H:$H,0))</f>
        <v>0</v>
      </c>
      <c r="M951" s="23" cm="1">
        <f t="array" ref="M951">SUM(IF((LEFT('2-1 采购订单物料明细表报表导出'!$K:$K,7)=M$1)*('2-1 采购订单物料明细表报表导出'!$D:$D=$A951),'2-1 采购订单物料明细表报表导出'!$H:$H,0))</f>
        <v>0</v>
      </c>
      <c r="N951" s="23" cm="1">
        <f t="array" ref="N951">SUM(IF((LEFT('2-1 采购订单物料明细表报表导出'!$K:$K,7)=N$1)*('2-1 采购订单物料明细表报表导出'!$D:$D=$A951),'2-1 采购订单物料明细表报表导出'!$H:$H,0))</f>
        <v>0</v>
      </c>
      <c r="O951" s="23" cm="1">
        <f t="array" ref="O951">SUM(IF((LEFT('2-1 采购订单物料明细表报表导出'!$K:$K,7)=O$1)*('2-1 采购订单物料明细表报表导出'!$D:$D=$A951),'2-1 采购订单物料明细表报表导出'!$H:$H,0))</f>
        <v>0</v>
      </c>
    </row>
    <row r="952" ht="29" spans="1:15">
      <c r="A952" s="34" t="s">
        <v>4260</v>
      </c>
      <c r="B952" s="26" t="s">
        <v>2128</v>
      </c>
      <c r="C952" s="27" t="s">
        <v>2129</v>
      </c>
      <c r="D952" s="23" cm="1">
        <f t="array" ref="D952">SUM(IF((LEFT('2-1 采购订单物料明细表报表导出'!$K:$K,7)=D$1)*('2-1 采购订单物料明细表报表导出'!$D:$D=$A952),'2-1 采购订单物料明细表报表导出'!$H:$H,0))</f>
        <v>0</v>
      </c>
      <c r="E952" s="23" cm="1">
        <f t="array" ref="E952">SUM(IF((LEFT('2-1 采购订单物料明细表报表导出'!$K:$K,7)=E$1)*('2-1 采购订单物料明细表报表导出'!$D:$D=$A952),'2-1 采购订单物料明细表报表导出'!$H:$H,0))</f>
        <v>0</v>
      </c>
      <c r="F952" s="23" cm="1">
        <f t="array" ref="F952">SUM(IF((LEFT('2-1 采购订单物料明细表报表导出'!$K:$K,7)=F$1)*('2-1 采购订单物料明细表报表导出'!$D:$D=$A952),'2-1 采购订单物料明细表报表导出'!$H:$H,0))</f>
        <v>0</v>
      </c>
      <c r="G952" s="23" cm="1">
        <f t="array" ref="G952">SUM(IF((LEFT('2-1 采购订单物料明细表报表导出'!$K:$K,7)=G$1)*('2-1 采购订单物料明细表报表导出'!$D:$D=$A952),'2-1 采购订单物料明细表报表导出'!$H:$H,0))</f>
        <v>0</v>
      </c>
      <c r="H952" s="23" cm="1">
        <f t="array" ref="H952">SUM(IF((LEFT('2-1 采购订单物料明细表报表导出'!$K:$K,7)=H$1)*('2-1 采购订单物料明细表报表导出'!$D:$D=$A952),'2-1 采购订单物料明细表报表导出'!$H:$H,0))</f>
        <v>0</v>
      </c>
      <c r="I952" s="23" cm="1">
        <f t="array" ref="I952">SUM(IF((LEFT('2-1 采购订单物料明细表报表导出'!$K:$K,7)=I$1)*('2-1 采购订单物料明细表报表导出'!$D:$D=$A952),'2-1 采购订单物料明细表报表导出'!$H:$H,0))</f>
        <v>0</v>
      </c>
      <c r="J952" s="23" cm="1">
        <f t="array" ref="J952">SUM(IF((LEFT('2-1 采购订单物料明细表报表导出'!$K:$K,7)=J$1)*('2-1 采购订单物料明细表报表导出'!$D:$D=$A952),'2-1 采购订单物料明细表报表导出'!$H:$H,0))</f>
        <v>0</v>
      </c>
      <c r="K952" s="23" cm="1">
        <f t="array" ref="K952">SUM(IF((LEFT('2-1 采购订单物料明细表报表导出'!$K:$K,7)=K$1)*('2-1 采购订单物料明细表报表导出'!$D:$D=$A952),'2-1 采购订单物料明细表报表导出'!$H:$H,0))</f>
        <v>0</v>
      </c>
      <c r="L952" s="23" cm="1">
        <f t="array" ref="L952">SUM(IF((LEFT('2-1 采购订单物料明细表报表导出'!$K:$K,7)=L$1)*('2-1 采购订单物料明细表报表导出'!$D:$D=$A952),'2-1 采购订单物料明细表报表导出'!$H:$H,0))</f>
        <v>0</v>
      </c>
      <c r="M952" s="23" cm="1">
        <f t="array" ref="M952">SUM(IF((LEFT('2-1 采购订单物料明细表报表导出'!$K:$K,7)=M$1)*('2-1 采购订单物料明细表报表导出'!$D:$D=$A952),'2-1 采购订单物料明细表报表导出'!$H:$H,0))</f>
        <v>0</v>
      </c>
      <c r="N952" s="23" cm="1">
        <f t="array" ref="N952">SUM(IF((LEFT('2-1 采购订单物料明细表报表导出'!$K:$K,7)=N$1)*('2-1 采购订单物料明细表报表导出'!$D:$D=$A952),'2-1 采购订单物料明细表报表导出'!$H:$H,0))</f>
        <v>0</v>
      </c>
      <c r="O952" s="23" cm="1">
        <f t="array" ref="O952">SUM(IF((LEFT('2-1 采购订单物料明细表报表导出'!$K:$K,7)=O$1)*('2-1 采购订单物料明细表报表导出'!$D:$D=$A952),'2-1 采购订单物料明细表报表导出'!$H:$H,0))</f>
        <v>0</v>
      </c>
    </row>
  </sheetData>
  <pageMargins left="0.75" right="0.75" top="1" bottom="1" header="0.5" footer="0.5"/>
  <headerFooter/>
</worksheet>
</file>

<file path=xl/worksheets/sheet2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20"/>
  <dimension ref="A1:M17"/>
  <sheetViews>
    <sheetView workbookViewId="0">
      <selection activeCell="L40" sqref="L40"/>
    </sheetView>
  </sheetViews>
  <sheetFormatPr defaultColWidth="9" defaultRowHeight="14"/>
  <cols>
    <col min="1" max="1" width="11.1272727272727" customWidth="1"/>
    <col min="2" max="10" width="12.7545454545455" customWidth="1"/>
    <col min="11" max="13" width="13.8727272727273" customWidth="1"/>
  </cols>
  <sheetData>
    <row r="1" spans="1:13">
      <c r="A1" s="12" t="s">
        <v>4269</v>
      </c>
      <c r="B1" s="13" t="s">
        <v>759</v>
      </c>
      <c r="C1" s="13" t="s">
        <v>760</v>
      </c>
      <c r="D1" s="13" t="s">
        <v>761</v>
      </c>
      <c r="E1" s="13" t="s">
        <v>762</v>
      </c>
      <c r="F1" s="13" t="s">
        <v>763</v>
      </c>
      <c r="G1" s="13" t="s">
        <v>764</v>
      </c>
      <c r="H1" s="13" t="s">
        <v>765</v>
      </c>
      <c r="I1" s="13" t="s">
        <v>766</v>
      </c>
      <c r="J1" s="13" t="s">
        <v>767</v>
      </c>
      <c r="K1" s="13" t="s">
        <v>768</v>
      </c>
      <c r="L1" s="13" t="s">
        <v>769</v>
      </c>
      <c r="M1" s="13" t="s">
        <v>770</v>
      </c>
    </row>
    <row r="2" spans="1:13">
      <c r="A2" s="14" t="s">
        <v>214</v>
      </c>
      <c r="B2" s="14">
        <f>COUNTIF('2 过程管理表单'!Y6:Y507,"&lt;"&amp;0)</f>
        <v>6</v>
      </c>
      <c r="C2" s="14">
        <f>COUNTIF('2 过程管理表单'!AB6:AB507,"&lt;"&amp;0)</f>
        <v>7</v>
      </c>
      <c r="D2" s="14">
        <f>COUNTIF('2 过程管理表单'!AE6:AE507,"&lt;"&amp;0)</f>
        <v>6</v>
      </c>
      <c r="E2" s="14">
        <f>COUNTIF('2 过程管理表单'!AH6:AH507,"&lt;"&amp;0)</f>
        <v>6</v>
      </c>
      <c r="F2" s="14">
        <f>COUNTIF('2 过程管理表单'!AK6:AK507,"&lt;"&amp;0)</f>
        <v>6</v>
      </c>
      <c r="G2" s="14">
        <f>COUNTIF('2 过程管理表单'!AN6:AN507,"&lt;"&amp;0)</f>
        <v>6</v>
      </c>
      <c r="H2" s="14">
        <f>COUNTIF('2 过程管理表单'!AQ6:AQ507,"&lt;"&amp;0)</f>
        <v>6</v>
      </c>
      <c r="I2" s="14">
        <f>COUNTIF('2 过程管理表单'!AT6:AT507,"&lt;"&amp;0)</f>
        <v>4</v>
      </c>
      <c r="J2" s="14">
        <f>COUNTIF('2 过程管理表单'!AW6:AW507,"&lt;"&amp;0)</f>
        <v>4</v>
      </c>
      <c r="K2" s="14">
        <f>COUNTIF('2 过程管理表单'!AW6:AW507,"&lt;"&amp;0)</f>
        <v>4</v>
      </c>
      <c r="L2" s="14">
        <f>COUNTIF('2 过程管理表单'!BC6:BC507,"&lt;"&amp;0)</f>
        <v>4</v>
      </c>
      <c r="M2" s="14">
        <f>COUNTIF('2 过程管理表单'!BF6:BF507,"&lt;"&amp;0)</f>
        <v>4</v>
      </c>
    </row>
    <row r="3" spans="1:13">
      <c r="A3" s="14" t="s">
        <v>9</v>
      </c>
      <c r="B3" s="14">
        <f>COUNTIF('2 过程管理表单'!Y509:Y535,"&lt;0")</f>
        <v>0</v>
      </c>
      <c r="C3" s="14">
        <f>COUNTIF('2 过程管理表单'!AB508:AB535,"&lt;"&amp;0)</f>
        <v>0</v>
      </c>
      <c r="D3" s="14">
        <f>COUNTIF('2 过程管理表单'!AE508:AE535,"&lt;"&amp;0)</f>
        <v>0</v>
      </c>
      <c r="E3" s="14">
        <f>COUNTIF('2 过程管理表单'!AH508:AH535,"&lt;"&amp;0)</f>
        <v>0</v>
      </c>
      <c r="F3" s="14">
        <f>COUNTIF('2 过程管理表单'!AK508:AK535,"&lt;"&amp;0)</f>
        <v>0</v>
      </c>
      <c r="G3" s="14">
        <f>COUNTIF('2 过程管理表单'!AN508:AN535,"&lt;"&amp;0)</f>
        <v>0</v>
      </c>
      <c r="H3" s="14">
        <f>COUNTIF('2 过程管理表单'!AQ508:AQ535,"&lt;"&amp;0)</f>
        <v>0</v>
      </c>
      <c r="I3" s="14">
        <f>COUNTIF('2 过程管理表单'!AT508:AT535,"&lt;"&amp;0)</f>
        <v>0</v>
      </c>
      <c r="J3" s="14">
        <f>COUNTIF('2 过程管理表单'!AW508:AW535,"&lt;"&amp;0)</f>
        <v>0</v>
      </c>
      <c r="K3" s="14">
        <f>COUNTIF('2 过程管理表单'!AZ508:AZ535,"&lt;"&amp;0)</f>
        <v>0</v>
      </c>
      <c r="L3" s="14">
        <f>COUNTIF('2 过程管理表单'!BC508:BC535,"&lt;"&amp;0)</f>
        <v>0</v>
      </c>
      <c r="M3" s="14">
        <f>COUNTIF('2 过程管理表单'!BF508:BF535,"&lt;"&amp;0)</f>
        <v>0</v>
      </c>
    </row>
    <row r="4" spans="1:13">
      <c r="A4" s="14" t="s">
        <v>64</v>
      </c>
      <c r="B4" s="14">
        <f>COUNTIF('2 过程管理表单'!Y537:Y596,"&lt;"&amp;0)</f>
        <v>0</v>
      </c>
      <c r="C4" s="14">
        <f>COUNTIF('2 过程管理表单'!AB537:AB596,"&lt;"&amp;0)</f>
        <v>0</v>
      </c>
      <c r="D4" s="14">
        <f>COUNTIF('2 过程管理表单'!AE537:AE596,"&lt;"&amp;0)</f>
        <v>0</v>
      </c>
      <c r="E4" s="14">
        <f>COUNTIF('2 过程管理表单'!AH537:AH596,"&lt;"&amp;0)</f>
        <v>0</v>
      </c>
      <c r="F4" s="14">
        <f>COUNTIF('2 过程管理表单'!AK537:AK596,"&lt;"&amp;0)</f>
        <v>0</v>
      </c>
      <c r="G4" s="14">
        <f>COUNTIF('2 过程管理表单'!AN537:AN596,"&lt;"&amp;0)</f>
        <v>0</v>
      </c>
      <c r="H4" s="14">
        <f>COUNTIF('2 过程管理表单'!AQ537:AQ596,"&lt;"&amp;0)</f>
        <v>0</v>
      </c>
      <c r="I4" s="14">
        <f>COUNTIF('2 过程管理表单'!AT537:AT596,"&lt;"&amp;0)</f>
        <v>0</v>
      </c>
      <c r="J4" s="14">
        <f>COUNTIF('2 过程管理表单'!AW537:AW596,"&lt;"&amp;0)</f>
        <v>0</v>
      </c>
      <c r="K4" s="14">
        <f>COUNTIF('2 过程管理表单'!AZ537:AZ596,"&lt;"&amp;0)</f>
        <v>0</v>
      </c>
      <c r="L4" s="14">
        <f>COUNTIF('2 过程管理表单'!BC537:BC596,"&lt;"&amp;0)</f>
        <v>0</v>
      </c>
      <c r="M4" s="14">
        <f>COUNTIF('2 过程管理表单'!BF537:BF596,"&lt;"&amp;0)</f>
        <v>0</v>
      </c>
    </row>
    <row r="5" spans="1:13">
      <c r="A5" s="14" t="s">
        <v>215</v>
      </c>
      <c r="B5" s="14">
        <f>COUNTIF('2 过程管理表单'!Y598:Y602,"&lt;"&amp;0)</f>
        <v>0</v>
      </c>
      <c r="C5" s="14">
        <f>COUNTIF('2 过程管理表单'!AB598:AB602,"&lt;"&amp;0)</f>
        <v>0</v>
      </c>
      <c r="D5" s="14">
        <f>COUNTIF('2 过程管理表单'!AE598:AE602,"&lt;"&amp;0)</f>
        <v>0</v>
      </c>
      <c r="E5" s="14">
        <f>COUNTIF('2 过程管理表单'!AH598:AH602,"&lt;"&amp;0)</f>
        <v>0</v>
      </c>
      <c r="F5" s="14">
        <f>COUNTIF('2 过程管理表单'!AK598:AK602,"&lt;"&amp;0)</f>
        <v>0</v>
      </c>
      <c r="G5" s="14">
        <f>COUNTIF('2 过程管理表单'!AN598:AN602,"&lt;"&amp;0)</f>
        <v>0</v>
      </c>
      <c r="H5" s="14">
        <f>COUNTIF('2 过程管理表单'!AQ598:AQ602,"&lt;"&amp;0)</f>
        <v>0</v>
      </c>
      <c r="I5" s="14">
        <f>COUNTIF('2 过程管理表单'!AT598:AT602,"&lt;"&amp;0)</f>
        <v>0</v>
      </c>
      <c r="J5" s="14">
        <f>COUNTIF('2 过程管理表单'!AW598:AW602,"&lt;"&amp;0)</f>
        <v>0</v>
      </c>
      <c r="K5" s="14">
        <f>COUNTIF('2 过程管理表单'!AZ598:AZ602,"&lt;"&amp;0)</f>
        <v>0</v>
      </c>
      <c r="L5" s="14">
        <f>COUNTIF('2 过程管理表单'!BC598:BC602,"&lt;"&amp;0)</f>
        <v>0</v>
      </c>
      <c r="M5" s="14">
        <f>COUNTIF('2 过程管理表单'!BF598:BF602,"&lt;"&amp;0)</f>
        <v>0</v>
      </c>
    </row>
    <row r="6" spans="1:13">
      <c r="A6" s="14" t="s">
        <v>216</v>
      </c>
      <c r="B6" s="14">
        <f>COUNTIF('2 过程管理表单'!Y604:Y615,"&lt;"&amp;0)</f>
        <v>0</v>
      </c>
      <c r="C6" s="14">
        <f>COUNTIF('2 过程管理表单'!AB604:AB615,"&lt;"&amp;0)</f>
        <v>0</v>
      </c>
      <c r="D6" s="14">
        <f>COUNTIF('2 过程管理表单'!AE604:AE615,"&lt;"&amp;0)</f>
        <v>0</v>
      </c>
      <c r="E6" s="14">
        <f>COUNTIF('2 过程管理表单'!AH604:AH615,"&lt;"&amp;0)</f>
        <v>0</v>
      </c>
      <c r="F6" s="14">
        <f>COUNTIF('2 过程管理表单'!AK604:AK615,"&lt;"&amp;0)</f>
        <v>0</v>
      </c>
      <c r="G6" s="14">
        <f>COUNTIF('2 过程管理表单'!AN604:AN615,"&lt;"&amp;0)</f>
        <v>0</v>
      </c>
      <c r="H6" s="14">
        <f>COUNTIF('2 过程管理表单'!AQ604:AQ615,"&lt;"&amp;0)</f>
        <v>0</v>
      </c>
      <c r="I6" s="14">
        <f>COUNTIF('2 过程管理表单'!AT604:AT615,"&lt;"&amp;0)</f>
        <v>0</v>
      </c>
      <c r="J6" s="14">
        <f>COUNTIF('2 过程管理表单'!AW604:AW615,"&lt;"&amp;0)</f>
        <v>0</v>
      </c>
      <c r="K6" s="14">
        <f>COUNTIF('2 过程管理表单'!AZ604:AZ615,"&lt;"&amp;0)</f>
        <v>0</v>
      </c>
      <c r="L6" s="14">
        <f>COUNTIF('2 过程管理表单'!BC604:BC615,"&lt;"&amp;0)</f>
        <v>0</v>
      </c>
      <c r="M6" s="14">
        <f>COUNTIF('2 过程管理表单'!BF604:BF615,"&lt;"&amp;0)</f>
        <v>0</v>
      </c>
    </row>
    <row r="7" spans="1:13">
      <c r="A7" s="14" t="s">
        <v>217</v>
      </c>
      <c r="B7" s="14">
        <f>COUNTIF('2 过程管理表单'!Y617:Y621,"&lt;"&amp;0)</f>
        <v>0</v>
      </c>
      <c r="C7" s="14">
        <f>COUNTIF('2 过程管理表单'!AB617:AB621,"&lt;"&amp;0)</f>
        <v>0</v>
      </c>
      <c r="D7" s="14">
        <f>COUNTIF('2 过程管理表单'!AE617:AE621,"&lt;"&amp;0)</f>
        <v>0</v>
      </c>
      <c r="E7" s="14">
        <f>COUNTIF('2 过程管理表单'!AH617:AH621,"&lt;"&amp;0)</f>
        <v>0</v>
      </c>
      <c r="F7" s="14">
        <f>COUNTIF('2 过程管理表单'!AK617:AK621,"&lt;"&amp;0)</f>
        <v>0</v>
      </c>
      <c r="G7" s="14">
        <f>COUNTIF('2 过程管理表单'!AN617:AN621,"&lt;"&amp;0)</f>
        <v>0</v>
      </c>
      <c r="H7" s="14">
        <f>COUNTIF('2 过程管理表单'!AQ617:AQ621,"&lt;"&amp;0)</f>
        <v>0</v>
      </c>
      <c r="I7" s="14">
        <f>COUNTIF('2 过程管理表单'!AT617:AT621,"&lt;"&amp;0)</f>
        <v>0</v>
      </c>
      <c r="J7" s="14">
        <f>COUNTIF('2 过程管理表单'!AW617:AW621,"&lt;"&amp;0)</f>
        <v>0</v>
      </c>
      <c r="K7" s="14">
        <f>COUNTIF('2 过程管理表单'!AZ617:AZ621,"&lt;"&amp;0)</f>
        <v>0</v>
      </c>
      <c r="L7" s="14">
        <f>COUNTIF('2 过程管理表单'!BC617:BC621,"&lt;"&amp;0)</f>
        <v>0</v>
      </c>
      <c r="M7" s="14">
        <f>COUNTIF('2 过程管理表单'!BF617:BF621,"&lt;"&amp;0)</f>
        <v>0</v>
      </c>
    </row>
    <row r="8" spans="1:13">
      <c r="A8" s="14" t="s">
        <v>4295</v>
      </c>
      <c r="B8" s="14">
        <f>B2+B3+B4+B5+B6+B7</f>
        <v>6</v>
      </c>
      <c r="C8" s="14">
        <f t="shared" ref="C8:M8" si="0">SUM(C2:C7)</f>
        <v>7</v>
      </c>
      <c r="D8" s="14">
        <f t="shared" si="0"/>
        <v>6</v>
      </c>
      <c r="E8" s="14">
        <f t="shared" si="0"/>
        <v>6</v>
      </c>
      <c r="F8" s="14">
        <f t="shared" si="0"/>
        <v>6</v>
      </c>
      <c r="G8" s="14">
        <f t="shared" si="0"/>
        <v>6</v>
      </c>
      <c r="H8" s="14">
        <f t="shared" si="0"/>
        <v>6</v>
      </c>
      <c r="I8" s="14">
        <f t="shared" si="0"/>
        <v>4</v>
      </c>
      <c r="J8" s="14">
        <f t="shared" si="0"/>
        <v>4</v>
      </c>
      <c r="K8" s="14">
        <f t="shared" si="0"/>
        <v>4</v>
      </c>
      <c r="L8" s="14">
        <f t="shared" si="0"/>
        <v>4</v>
      </c>
      <c r="M8" s="14">
        <f t="shared" si="0"/>
        <v>4</v>
      </c>
    </row>
    <row r="9" spans="1:13">
      <c r="A9" s="15" t="s">
        <v>4308</v>
      </c>
      <c r="B9" s="15"/>
      <c r="C9" s="15"/>
      <c r="D9" s="15"/>
      <c r="E9" s="15"/>
      <c r="F9" s="15"/>
      <c r="G9" s="15"/>
      <c r="H9" s="15"/>
      <c r="I9" s="15"/>
      <c r="J9" s="15"/>
      <c r="K9" s="15"/>
      <c r="L9" s="15"/>
      <c r="M9" s="15"/>
    </row>
    <row r="10" spans="1:13">
      <c r="A10" s="16" t="s">
        <v>214</v>
      </c>
      <c r="B10" s="16">
        <f>COUNTIF('2 过程管理表单'!Y5,"&lt;"&amp;0)</f>
        <v>0</v>
      </c>
      <c r="C10" s="16">
        <f>COUNTIF('2 过程管理表单'!AB5,"&lt;"&amp;0)</f>
        <v>1</v>
      </c>
      <c r="D10" s="16">
        <f>COUNTIF('2 过程管理表单'!AE508,"&lt;"&amp;0)</f>
        <v>0</v>
      </c>
      <c r="E10" s="16">
        <f>COUNTIF('2 过程管理表单'!AH5,"&lt;"&amp;0)</f>
        <v>0</v>
      </c>
      <c r="F10" s="16">
        <f>COUNTIF('2 过程管理表单'!AK5,"&lt;"&amp;0)</f>
        <v>0</v>
      </c>
      <c r="G10" s="16">
        <f>COUNTIF('2 过程管理表单'!AN5,"&lt;"&amp;0)</f>
        <v>0</v>
      </c>
      <c r="H10" s="16">
        <f>COUNTIF('2 过程管理表单'!AQ5,"&lt;"&amp;0)</f>
        <v>0</v>
      </c>
      <c r="I10" s="16">
        <f>COUNTIF('2 过程管理表单'!AT5,"&lt;"&amp;0)</f>
        <v>0</v>
      </c>
      <c r="J10" s="16">
        <f>COUNTIF('2 过程管理表单'!AW5,"&lt;"&amp;0)</f>
        <v>0</v>
      </c>
      <c r="K10" s="16">
        <f>COUNTIF('2 过程管理表单'!AZ5,"&lt;"&amp;0)</f>
        <v>0</v>
      </c>
      <c r="L10" s="16">
        <f>COUNTIF('2 过程管理表单'!BC5,"&lt;"&amp;0)</f>
        <v>0</v>
      </c>
      <c r="M10" s="16">
        <f>COUNTIF('2 过程管理表单'!BF5,"&lt;"&amp;0)</f>
        <v>0</v>
      </c>
    </row>
    <row r="11" spans="1:13">
      <c r="A11" s="16" t="s">
        <v>9</v>
      </c>
      <c r="B11" s="16">
        <f>COUNTIF('2 过程管理表单'!Y508,"&lt;"&amp;0)</f>
        <v>0</v>
      </c>
      <c r="C11" s="16">
        <f>COUNTIF('2 过程管理表单'!AB508,"&lt;"&amp;0)</f>
        <v>0</v>
      </c>
      <c r="D11" s="16">
        <f>COUNTIF('2 过程管理表单'!AE6,"&lt;"&amp;0)</f>
        <v>0</v>
      </c>
      <c r="E11" s="16">
        <f>COUNTIF('2 过程管理表单'!AH508,"&lt;"&amp;0)</f>
        <v>0</v>
      </c>
      <c r="F11" s="16">
        <f>COUNTIF('2 过程管理表单'!AK508,"&lt;"&amp;0)</f>
        <v>0</v>
      </c>
      <c r="G11" s="16">
        <f>COUNTIF('2 过程管理表单'!AN508,"&lt;"&amp;0)</f>
        <v>0</v>
      </c>
      <c r="H11" s="16">
        <f>COUNTIF('2 过程管理表单'!AQ508,"&lt;"&amp;0)</f>
        <v>0</v>
      </c>
      <c r="I11" s="16">
        <f>COUNTIF('2 过程管理表单'!AT508,"&lt;"&amp;0)</f>
        <v>0</v>
      </c>
      <c r="J11" s="16">
        <f>COUNTIF('2 过程管理表单'!AW508,"&lt;"&amp;0)</f>
        <v>0</v>
      </c>
      <c r="K11" s="16">
        <f>COUNTIF('2 过程管理表单'!AZ508,"&lt;"&amp;0)</f>
        <v>0</v>
      </c>
      <c r="L11" s="16">
        <f>COUNTIF('2 过程管理表单'!BC508,"&lt;"&amp;0)</f>
        <v>0</v>
      </c>
      <c r="M11" s="16">
        <f>COUNTIF('2 过程管理表单'!BF508,"&lt;"&amp;0)</f>
        <v>0</v>
      </c>
    </row>
    <row r="12" spans="1:13">
      <c r="A12" s="16" t="s">
        <v>64</v>
      </c>
      <c r="B12" s="16">
        <f>COUNTIF('2 过程管理表单'!Y536,"&lt;"&amp;0)</f>
        <v>0</v>
      </c>
      <c r="C12" s="16">
        <f>COUNTIF('2 过程管理表单'!AB536,"&lt;"&amp;0)</f>
        <v>0</v>
      </c>
      <c r="D12" s="16">
        <f>COUNTIF('2 过程管理表单'!AE536,"&lt;"&amp;0)</f>
        <v>0</v>
      </c>
      <c r="E12" s="16">
        <f>COUNTIF('2 过程管理表单'!AH536,"&lt;"&amp;0)</f>
        <v>0</v>
      </c>
      <c r="F12" s="16">
        <f>COUNTIF('2 过程管理表单'!AK536,"&lt;"&amp;0)</f>
        <v>0</v>
      </c>
      <c r="G12" s="16">
        <f>COUNTIF('2 过程管理表单'!AN536,"&lt;"&amp;0)</f>
        <v>0</v>
      </c>
      <c r="H12" s="16">
        <f>COUNTIF('2 过程管理表单'!AQ536,"&lt;"&amp;0)</f>
        <v>0</v>
      </c>
      <c r="I12" s="16">
        <f>COUNTIF('2 过程管理表单'!AT536,"&lt;"&amp;0)</f>
        <v>0</v>
      </c>
      <c r="J12" s="16">
        <f>COUNTIF('2 过程管理表单'!AW536,"&lt;"&amp;0)</f>
        <v>0</v>
      </c>
      <c r="K12" s="16">
        <f>COUNTIF('2 过程管理表单'!AZ536,"&lt;"&amp;0)</f>
        <v>0</v>
      </c>
      <c r="L12" s="16">
        <f>COUNTIF('2 过程管理表单'!BC536,"&lt;"&amp;0)</f>
        <v>0</v>
      </c>
      <c r="M12" s="16">
        <f>COUNTIF('2 过程管理表单'!BF536,"&lt;"&amp;0)</f>
        <v>0</v>
      </c>
    </row>
    <row r="13" spans="1:13">
      <c r="A13" s="16" t="s">
        <v>215</v>
      </c>
      <c r="B13" s="16">
        <f>COUNTIF('2 过程管理表单'!Y597,"&lt;"&amp;0)</f>
        <v>0</v>
      </c>
      <c r="C13" s="16">
        <f>COUNTIF('2 过程管理表单'!AB597,"&lt;"&amp;0)</f>
        <v>0</v>
      </c>
      <c r="D13" s="16">
        <f>COUNTIF('2 过程管理表单'!AE597,"&lt;"&amp;0)</f>
        <v>0</v>
      </c>
      <c r="E13" s="16">
        <f>COUNTIF('2 过程管理表单'!AH597,"&lt;"&amp;0)</f>
        <v>0</v>
      </c>
      <c r="F13" s="16">
        <f>COUNTIF('2 过程管理表单'!AK597,"&lt;"&amp;0)</f>
        <v>0</v>
      </c>
      <c r="G13" s="16">
        <f>COUNTIF('2 过程管理表单'!AN597,"&lt;"&amp;0)</f>
        <v>0</v>
      </c>
      <c r="H13" s="16">
        <f>COUNTIF('2 过程管理表单'!AQ597,"&lt;"&amp;0)</f>
        <v>0</v>
      </c>
      <c r="I13" s="16">
        <f>COUNTIF('2 过程管理表单'!AT597,"&lt;"&amp;0)</f>
        <v>0</v>
      </c>
      <c r="J13" s="16">
        <f>COUNTIF('2 过程管理表单'!AW597,"&lt;"&amp;0)</f>
        <v>0</v>
      </c>
      <c r="K13" s="16">
        <f>COUNTIF('2 过程管理表单'!AZ597,"&lt;"&amp;0)</f>
        <v>0</v>
      </c>
      <c r="L13" s="16">
        <f>COUNTIF('2 过程管理表单'!BC597,"&lt;"&amp;0)</f>
        <v>0</v>
      </c>
      <c r="M13" s="16">
        <f>COUNTIF('2 过程管理表单'!BF597,"&lt;"&amp;0)</f>
        <v>0</v>
      </c>
    </row>
    <row r="14" spans="1:13">
      <c r="A14" s="16" t="s">
        <v>216</v>
      </c>
      <c r="B14" s="16">
        <f>COUNTIF('2 过程管理表单'!Y603,"&lt;"&amp;0)</f>
        <v>0</v>
      </c>
      <c r="C14" s="16">
        <f>COUNTIF('2 过程管理表单'!AB603,"&lt;"&amp;0)</f>
        <v>0</v>
      </c>
      <c r="D14" s="16">
        <f>COUNTIF('2 过程管理表单'!AE603,"&lt;"&amp;0)</f>
        <v>0</v>
      </c>
      <c r="E14" s="16">
        <f>COUNTIF('2 过程管理表单'!AH603,"&lt;"&amp;0)</f>
        <v>0</v>
      </c>
      <c r="F14" s="16">
        <f>COUNTIF('2 过程管理表单'!AK603,"&lt;"&amp;0)</f>
        <v>0</v>
      </c>
      <c r="G14" s="16">
        <f>COUNTIF('2 过程管理表单'!AN603,"&lt;"&amp;0)</f>
        <v>0</v>
      </c>
      <c r="H14" s="16">
        <f>COUNTIF('2 过程管理表单'!AQ603,"&lt;"&amp;0)</f>
        <v>0</v>
      </c>
      <c r="I14" s="16">
        <f>COUNTIF('2 过程管理表单'!AT603,"&lt;"&amp;0)</f>
        <v>0</v>
      </c>
      <c r="J14" s="16">
        <f>COUNTIF('2 过程管理表单'!AW603,"&lt;"&amp;0)</f>
        <v>0</v>
      </c>
      <c r="K14" s="16">
        <f>COUNTIF('2 过程管理表单'!AZ603,"&lt;"&amp;0)</f>
        <v>0</v>
      </c>
      <c r="L14" s="16">
        <f>COUNTIF('2 过程管理表单'!BC603,"&lt;"&amp;0)</f>
        <v>0</v>
      </c>
      <c r="M14" s="16">
        <f>COUNTIF('2 过程管理表单'!BF603,"&lt;"&amp;0)</f>
        <v>0</v>
      </c>
    </row>
    <row r="15" spans="1:13">
      <c r="A15" s="16" t="s">
        <v>217</v>
      </c>
      <c r="B15" s="16">
        <f>COUNTIF('2 过程管理表单'!Y616,"&lt;"&amp;0)</f>
        <v>0</v>
      </c>
      <c r="C15" s="16">
        <f>COUNTIF('2 过程管理表单'!AB616,"&lt;"&amp;0)</f>
        <v>0</v>
      </c>
      <c r="D15" s="16">
        <f>COUNTIF('2 过程管理表单'!AE616,"&lt;"&amp;0)</f>
        <v>0</v>
      </c>
      <c r="E15" s="16">
        <f>COUNTIF('2 过程管理表单'!AH616,"&lt;"&amp;0)</f>
        <v>0</v>
      </c>
      <c r="F15" s="16">
        <f>COUNTIF('2 过程管理表单'!AK616,"&lt;"&amp;0)</f>
        <v>0</v>
      </c>
      <c r="G15" s="16">
        <f>COUNTIF('2 过程管理表单'!AN616,"&lt;"&amp;0)</f>
        <v>0</v>
      </c>
      <c r="H15" s="16">
        <f>COUNTIF('2 过程管理表单'!AQ616,"&lt;"&amp;0)</f>
        <v>0</v>
      </c>
      <c r="I15" s="16">
        <f>COUNTIF('2 过程管理表单'!AT616,"&lt;"&amp;0)</f>
        <v>0</v>
      </c>
      <c r="J15" s="16">
        <f>COUNTIF('2 过程管理表单'!AW616,"&lt;"&amp;0)</f>
        <v>0</v>
      </c>
      <c r="K15" s="16">
        <f>COUNTIF('2 过程管理表单'!AZ616,"&lt;"&amp;0)</f>
        <v>0</v>
      </c>
      <c r="L15" s="16">
        <f>COUNTIF('2 过程管理表单'!BC616,"&lt;"&amp;0)</f>
        <v>0</v>
      </c>
      <c r="M15" s="16">
        <f>COUNTIF('2 过程管理表单'!BF616,"&lt;"&amp;0)</f>
        <v>0</v>
      </c>
    </row>
    <row r="16" spans="1:13">
      <c r="A16" s="16" t="s">
        <v>4309</v>
      </c>
      <c r="B16" s="16">
        <f t="shared" ref="B16:M16" si="1">SUM(B10:B15)</f>
        <v>0</v>
      </c>
      <c r="C16" s="16">
        <f t="shared" si="1"/>
        <v>1</v>
      </c>
      <c r="D16" s="16">
        <f t="shared" si="1"/>
        <v>0</v>
      </c>
      <c r="E16" s="16">
        <f t="shared" si="1"/>
        <v>0</v>
      </c>
      <c r="F16" s="16">
        <f t="shared" si="1"/>
        <v>0</v>
      </c>
      <c r="G16" s="16">
        <f t="shared" si="1"/>
        <v>0</v>
      </c>
      <c r="H16" s="16">
        <f t="shared" si="1"/>
        <v>0</v>
      </c>
      <c r="I16" s="16">
        <f t="shared" si="1"/>
        <v>0</v>
      </c>
      <c r="J16" s="16">
        <f t="shared" si="1"/>
        <v>0</v>
      </c>
      <c r="K16" s="16">
        <f t="shared" si="1"/>
        <v>0</v>
      </c>
      <c r="L16" s="16">
        <f t="shared" si="1"/>
        <v>0</v>
      </c>
      <c r="M16" s="16">
        <f t="shared" si="1"/>
        <v>0</v>
      </c>
    </row>
    <row r="17" spans="1:13">
      <c r="A17" s="16" t="s">
        <v>4310</v>
      </c>
      <c r="B17" s="16">
        <f>B8</f>
        <v>6</v>
      </c>
      <c r="C17" s="16">
        <f t="shared" ref="C17:M17" si="2">B17+C8</f>
        <v>13</v>
      </c>
      <c r="D17" s="16">
        <f t="shared" si="2"/>
        <v>19</v>
      </c>
      <c r="E17" s="16">
        <f t="shared" si="2"/>
        <v>25</v>
      </c>
      <c r="F17" s="16">
        <f t="shared" si="2"/>
        <v>31</v>
      </c>
      <c r="G17" s="16">
        <f t="shared" si="2"/>
        <v>37</v>
      </c>
      <c r="H17" s="16">
        <f t="shared" si="2"/>
        <v>43</v>
      </c>
      <c r="I17" s="16">
        <f t="shared" si="2"/>
        <v>47</v>
      </c>
      <c r="J17" s="16">
        <f t="shared" si="2"/>
        <v>51</v>
      </c>
      <c r="K17" s="16">
        <f t="shared" si="2"/>
        <v>55</v>
      </c>
      <c r="L17" s="16">
        <f t="shared" si="2"/>
        <v>59</v>
      </c>
      <c r="M17" s="16">
        <f t="shared" si="2"/>
        <v>63</v>
      </c>
    </row>
  </sheetData>
  <pageMargins left="0.75" right="0.75" top="1" bottom="1" header="0.5" footer="0.5"/>
  <headerFooter/>
  <tableParts count="1">
    <tablePart r:id="rId1"/>
  </tableParts>
</worksheet>
</file>

<file path=xl/worksheets/sheet2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21"/>
  <dimension ref="A1:N37"/>
  <sheetViews>
    <sheetView workbookViewId="0">
      <selection activeCell="L40" sqref="L40"/>
    </sheetView>
  </sheetViews>
  <sheetFormatPr defaultColWidth="9" defaultRowHeight="14"/>
  <cols>
    <col min="1" max="1" width="10.3727272727273" customWidth="1"/>
    <col min="2" max="2" width="15" customWidth="1"/>
  </cols>
  <sheetData>
    <row r="1" spans="1:14">
      <c r="A1" t="s">
        <v>68</v>
      </c>
      <c r="C1" t="s">
        <v>759</v>
      </c>
      <c r="D1" t="s">
        <v>760</v>
      </c>
      <c r="E1" t="s">
        <v>761</v>
      </c>
      <c r="F1" t="s">
        <v>762</v>
      </c>
      <c r="G1" t="s">
        <v>763</v>
      </c>
      <c r="H1" t="s">
        <v>764</v>
      </c>
      <c r="I1" t="s">
        <v>765</v>
      </c>
      <c r="J1" t="s">
        <v>766</v>
      </c>
      <c r="K1" t="s">
        <v>767</v>
      </c>
      <c r="L1" t="s">
        <v>768</v>
      </c>
      <c r="M1" t="s">
        <v>769</v>
      </c>
      <c r="N1" t="s">
        <v>770</v>
      </c>
    </row>
    <row r="2" spans="1:14">
      <c r="A2" t="s">
        <v>67</v>
      </c>
      <c r="B2" t="s">
        <v>4297</v>
      </c>
      <c r="C2" cm="1">
        <f t="array" ref="C2">INDEX('2 过程管理表单'!$14:$14,26+(COLUMN(A1)-1)*3)</f>
        <v>0</v>
      </c>
      <c r="D2" cm="1">
        <f t="array" ref="D2">INDEX('2 过程管理表单'!$14:$14,26+(COLUMN(B1)-1)*3)</f>
        <v>0</v>
      </c>
      <c r="E2" cm="1">
        <f t="array" ref="E2">INDEX('2 过程管理表单'!$14:$14,26+(COLUMN(C1)-1)*3)</f>
        <v>0</v>
      </c>
      <c r="F2" cm="1">
        <f t="array" ref="F2">INDEX('2 过程管理表单'!$14:$14,26+(COLUMN(D1)-1)*3)</f>
        <v>0</v>
      </c>
      <c r="G2" cm="1">
        <f t="array" ref="G2">INDEX('2 过程管理表单'!$14:$14,26+(COLUMN(E1)-1)*3)</f>
        <v>0</v>
      </c>
      <c r="H2" cm="1">
        <f t="array" ref="H2">INDEX('2 过程管理表单'!$14:$14,26+(COLUMN(F1)-1)*3)</f>
        <v>0</v>
      </c>
      <c r="I2" cm="1">
        <f t="array" ref="I2">INDEX('2 过程管理表单'!$14:$14,26+(COLUMN(G1)-1)*3)</f>
        <v>0</v>
      </c>
      <c r="J2" cm="1">
        <f t="array" ref="J2">INDEX('2 过程管理表单'!$14:$14,26+(COLUMN(H1)-1)*3)</f>
        <v>0</v>
      </c>
      <c r="K2" cm="1">
        <f t="array" ref="K2">INDEX('2 过程管理表单'!$14:$14,26+(COLUMN(I1)-1)*3)</f>
        <v>0</v>
      </c>
      <c r="L2" cm="1">
        <f t="array" ref="L2">INDEX('2 过程管理表单'!$14:$14,26+(COLUMN(J1)-1)*3)</f>
        <v>0</v>
      </c>
      <c r="M2" cm="1">
        <f t="array" ref="M2">INDEX('2 过程管理表单'!$14:$14,26+(COLUMN(K1)-1)*3)</f>
        <v>0</v>
      </c>
      <c r="N2" cm="1">
        <f t="array" ref="N2">INDEX('2 过程管理表单'!$14:$14,26+(COLUMN(L1)-1)*3)</f>
        <v>0</v>
      </c>
    </row>
    <row r="3" spans="1:14">
      <c r="A3" t="s">
        <v>67</v>
      </c>
      <c r="B3" t="s">
        <v>4298</v>
      </c>
      <c r="C3">
        <f>C2</f>
        <v>0</v>
      </c>
      <c r="D3">
        <f t="shared" ref="D3:N3" si="0">C3+D2</f>
        <v>0</v>
      </c>
      <c r="E3">
        <f t="shared" si="0"/>
        <v>0</v>
      </c>
      <c r="F3">
        <f t="shared" si="0"/>
        <v>0</v>
      </c>
      <c r="G3">
        <f t="shared" si="0"/>
        <v>0</v>
      </c>
      <c r="H3">
        <f t="shared" si="0"/>
        <v>0</v>
      </c>
      <c r="I3">
        <f t="shared" si="0"/>
        <v>0</v>
      </c>
      <c r="J3">
        <f t="shared" si="0"/>
        <v>0</v>
      </c>
      <c r="K3">
        <f t="shared" si="0"/>
        <v>0</v>
      </c>
      <c r="L3">
        <f t="shared" si="0"/>
        <v>0</v>
      </c>
      <c r="M3">
        <f t="shared" si="0"/>
        <v>0</v>
      </c>
      <c r="N3">
        <f t="shared" si="0"/>
        <v>0</v>
      </c>
    </row>
    <row r="4" spans="1:14">
      <c r="A4" t="s">
        <v>67</v>
      </c>
      <c r="B4" t="s">
        <v>4299</v>
      </c>
      <c r="C4" cm="1">
        <f t="array" ref="C4">INDEX('2 过程管理表单'!$14:$14,24+(COLUMN(A1)-1)*3)</f>
        <v>0</v>
      </c>
      <c r="D4" cm="1">
        <f t="array" ref="D4">INDEX('2 过程管理表单'!$14:$14,24+(COLUMN(B1)-1)*3)</f>
        <v>0</v>
      </c>
      <c r="E4" cm="1">
        <f t="array" ref="E4">INDEX('2 过程管理表单'!$14:$14,24+(COLUMN(C1)-1)*3)</f>
        <v>0</v>
      </c>
      <c r="F4" cm="1">
        <f t="array" ref="F4">INDEX('2 过程管理表单'!$14:$14,24+(COLUMN(D1)-1)*3)</f>
        <v>0</v>
      </c>
      <c r="G4" cm="1">
        <f t="array" ref="G4">INDEX('2 过程管理表单'!$14:$14,24+(COLUMN(E1)-1)*3)</f>
        <v>0</v>
      </c>
      <c r="H4" cm="1">
        <f t="array" ref="H4">INDEX('2 过程管理表单'!$14:$14,24+(COLUMN(F1)-1)*3)</f>
        <v>0</v>
      </c>
      <c r="I4" cm="1">
        <f t="array" ref="I4">INDEX('2 过程管理表单'!$14:$14,24+(COLUMN(G1)-1)*3)</f>
        <v>0</v>
      </c>
      <c r="J4" cm="1">
        <f t="array" ref="J4">INDEX('2 过程管理表单'!$14:$14,24+(COLUMN(H1)-1)*3)</f>
        <v>0</v>
      </c>
      <c r="K4" cm="1">
        <f t="array" ref="K4">INDEX('2 过程管理表单'!$14:$14,24+(COLUMN(I1)-1)*3)</f>
        <v>0</v>
      </c>
      <c r="L4" cm="1">
        <f t="array" ref="L4">INDEX('2 过程管理表单'!$14:$14,24+(COLUMN(J1)-1)*3)</f>
        <v>0</v>
      </c>
      <c r="M4" cm="1">
        <f t="array" ref="M4">INDEX('2 过程管理表单'!$14:$14,24+(COLUMN(K1)-1)*3)</f>
        <v>0</v>
      </c>
      <c r="N4" cm="1">
        <f t="array" ref="N4">INDEX('2 过程管理表单'!$14:$14,24+(COLUMN(L1)-1)*3)</f>
        <v>0</v>
      </c>
    </row>
    <row r="5" spans="1:14">
      <c r="A5" t="s">
        <v>67</v>
      </c>
      <c r="B5" t="s">
        <v>4300</v>
      </c>
      <c r="C5">
        <f>C4</f>
        <v>0</v>
      </c>
      <c r="D5">
        <f t="shared" ref="D5:N5" si="1">C5+D4</f>
        <v>0</v>
      </c>
      <c r="E5">
        <f t="shared" si="1"/>
        <v>0</v>
      </c>
      <c r="F5">
        <f t="shared" si="1"/>
        <v>0</v>
      </c>
      <c r="G5">
        <f t="shared" si="1"/>
        <v>0</v>
      </c>
      <c r="H5">
        <f t="shared" si="1"/>
        <v>0</v>
      </c>
      <c r="I5">
        <f t="shared" si="1"/>
        <v>0</v>
      </c>
      <c r="J5">
        <f t="shared" si="1"/>
        <v>0</v>
      </c>
      <c r="K5">
        <f t="shared" si="1"/>
        <v>0</v>
      </c>
      <c r="L5">
        <f t="shared" si="1"/>
        <v>0</v>
      </c>
      <c r="M5">
        <f t="shared" si="1"/>
        <v>0</v>
      </c>
      <c r="N5">
        <f t="shared" si="1"/>
        <v>0</v>
      </c>
    </row>
    <row r="6" spans="1:14">
      <c r="A6" t="s">
        <v>69</v>
      </c>
      <c r="B6" t="s">
        <v>4297</v>
      </c>
      <c r="C6" cm="1">
        <f t="array" ref="C6">INDEX('2 过程管理表单'!$33:$33,26+(COLUMN(A5)-1)*3)</f>
        <v>0</v>
      </c>
      <c r="D6" cm="1">
        <f t="array" ref="D6">INDEX('2 过程管理表单'!$33:$33,26+(COLUMN(B5)-1)*3)</f>
        <v>0</v>
      </c>
      <c r="E6" cm="1">
        <f t="array" ref="E6">INDEX('2 过程管理表单'!$33:$33,26+(COLUMN(C5)-1)*3)</f>
        <v>0</v>
      </c>
      <c r="F6" cm="1">
        <f t="array" ref="F6">INDEX('2 过程管理表单'!$33:$33,26+(COLUMN(D5)-1)*3)</f>
        <v>0</v>
      </c>
      <c r="G6" cm="1">
        <f t="array" ref="G6">INDEX('2 过程管理表单'!$33:$33,26+(COLUMN(E5)-1)*3)</f>
        <v>0</v>
      </c>
      <c r="H6" cm="1">
        <f t="array" ref="H6">INDEX('2 过程管理表单'!$33:$33,26+(COLUMN(F5)-1)*3)</f>
        <v>0</v>
      </c>
      <c r="I6" cm="1">
        <f t="array" ref="I6">INDEX('2 过程管理表单'!$33:$33,26+(COLUMN(G5)-1)*3)</f>
        <v>0</v>
      </c>
      <c r="J6" cm="1">
        <f t="array" ref="J6">INDEX('2 过程管理表单'!$33:$33,26+(COLUMN(H5)-1)*3)</f>
        <v>0</v>
      </c>
      <c r="K6" cm="1">
        <f t="array" ref="K6">INDEX('2 过程管理表单'!$33:$33,26+(COLUMN(I5)-1)*3)</f>
        <v>0</v>
      </c>
      <c r="L6" cm="1">
        <f t="array" ref="L6">INDEX('2 过程管理表单'!$33:$33,26+(COLUMN(J5)-1)*3)</f>
        <v>0</v>
      </c>
      <c r="M6" cm="1">
        <f t="array" ref="M6">INDEX('2 过程管理表单'!$33:$33,26+(COLUMN(K5)-1)*3)</f>
        <v>0</v>
      </c>
      <c r="N6" cm="1">
        <f t="array" ref="N6">INDEX('2 过程管理表单'!$33:$33,26+(COLUMN(L5)-1)*3)</f>
        <v>0</v>
      </c>
    </row>
    <row r="7" spans="1:14">
      <c r="A7" t="s">
        <v>69</v>
      </c>
      <c r="B7" t="s">
        <v>4298</v>
      </c>
      <c r="C7">
        <f>C6</f>
        <v>0</v>
      </c>
      <c r="D7">
        <f t="shared" ref="D7:N7" si="2">C7+D6</f>
        <v>0</v>
      </c>
      <c r="E7">
        <f t="shared" si="2"/>
        <v>0</v>
      </c>
      <c r="F7">
        <f t="shared" si="2"/>
        <v>0</v>
      </c>
      <c r="G7">
        <f t="shared" si="2"/>
        <v>0</v>
      </c>
      <c r="H7">
        <f t="shared" si="2"/>
        <v>0</v>
      </c>
      <c r="I7">
        <f t="shared" si="2"/>
        <v>0</v>
      </c>
      <c r="J7">
        <f t="shared" si="2"/>
        <v>0</v>
      </c>
      <c r="K7">
        <f t="shared" si="2"/>
        <v>0</v>
      </c>
      <c r="L7">
        <f t="shared" si="2"/>
        <v>0</v>
      </c>
      <c r="M7">
        <f t="shared" si="2"/>
        <v>0</v>
      </c>
      <c r="N7">
        <f t="shared" si="2"/>
        <v>0</v>
      </c>
    </row>
    <row r="8" spans="1:14">
      <c r="A8" t="s">
        <v>69</v>
      </c>
      <c r="B8" t="s">
        <v>4299</v>
      </c>
      <c r="C8" cm="1">
        <f t="array" ref="C8">INDEX('2 过程管理表单'!$33:$33,24+(COLUMN(A5)-1)*3)</f>
        <v>0</v>
      </c>
      <c r="D8" cm="1">
        <f t="array" ref="D8">INDEX('2 过程管理表单'!$33:$33,24+(COLUMN(B5)-1)*3)</f>
        <v>0</v>
      </c>
      <c r="E8" cm="1">
        <f t="array" ref="E8">INDEX('2 过程管理表单'!$33:$33,24+(COLUMN(C5)-1)*3)</f>
        <v>0</v>
      </c>
      <c r="F8" cm="1">
        <f t="array" ref="F8">INDEX('2 过程管理表单'!$33:$33,24+(COLUMN(D5)-1)*3)</f>
        <v>0</v>
      </c>
      <c r="G8" cm="1">
        <f t="array" ref="G8">INDEX('2 过程管理表单'!$33:$33,24+(COLUMN(E5)-1)*3)</f>
        <v>0</v>
      </c>
      <c r="H8" cm="1">
        <f t="array" ref="H8">INDEX('2 过程管理表单'!$33:$33,24+(COLUMN(F5)-1)*3)</f>
        <v>0</v>
      </c>
      <c r="I8" cm="1">
        <f t="array" ref="I8">INDEX('2 过程管理表单'!$33:$33,24+(COLUMN(G5)-1)*3)</f>
        <v>0</v>
      </c>
      <c r="J8" cm="1">
        <f t="array" ref="J8">INDEX('2 过程管理表单'!$33:$33,24+(COLUMN(H5)-1)*3)</f>
        <v>0</v>
      </c>
      <c r="K8" cm="1">
        <f t="array" ref="K8">INDEX('2 过程管理表单'!$33:$33,24+(COLUMN(I5)-1)*3)</f>
        <v>0</v>
      </c>
      <c r="L8" cm="1">
        <f t="array" ref="L8">INDEX('2 过程管理表单'!$33:$33,24+(COLUMN(J5)-1)*3)</f>
        <v>0</v>
      </c>
      <c r="M8" cm="1">
        <f t="array" ref="M8">INDEX('2 过程管理表单'!$33:$33,24+(COLUMN(K5)-1)*3)</f>
        <v>0</v>
      </c>
      <c r="N8" cm="1">
        <f t="array" ref="N8">INDEX('2 过程管理表单'!$33:$33,24+(COLUMN(L5)-1)*3)</f>
        <v>0</v>
      </c>
    </row>
    <row r="9" spans="1:14">
      <c r="A9" t="s">
        <v>69</v>
      </c>
      <c r="B9" t="s">
        <v>4300</v>
      </c>
      <c r="C9">
        <f>C8</f>
        <v>0</v>
      </c>
      <c r="D9">
        <f t="shared" ref="D9:N9" si="3">C9+D8</f>
        <v>0</v>
      </c>
      <c r="E9">
        <f t="shared" si="3"/>
        <v>0</v>
      </c>
      <c r="F9">
        <f t="shared" si="3"/>
        <v>0</v>
      </c>
      <c r="G9">
        <f t="shared" si="3"/>
        <v>0</v>
      </c>
      <c r="H9">
        <f t="shared" si="3"/>
        <v>0</v>
      </c>
      <c r="I9">
        <f t="shared" si="3"/>
        <v>0</v>
      </c>
      <c r="J9">
        <f t="shared" si="3"/>
        <v>0</v>
      </c>
      <c r="K9">
        <f t="shared" si="3"/>
        <v>0</v>
      </c>
      <c r="L9">
        <f t="shared" si="3"/>
        <v>0</v>
      </c>
      <c r="M9">
        <f t="shared" si="3"/>
        <v>0</v>
      </c>
      <c r="N9">
        <f t="shared" si="3"/>
        <v>0</v>
      </c>
    </row>
    <row r="10" spans="1:14">
      <c r="A10" t="s">
        <v>70</v>
      </c>
      <c r="B10" t="s">
        <v>4297</v>
      </c>
      <c r="C10" cm="1">
        <f t="array" ref="C10">INDEX('2 过程管理表单'!$52:$52,26+(COLUMN(A9)-1)*3)</f>
        <v>0</v>
      </c>
      <c r="D10" cm="1">
        <f t="array" ref="D10">INDEX('2 过程管理表单'!$52:$52,26+(COLUMN(B9)-1)*3)</f>
        <v>0</v>
      </c>
      <c r="E10" cm="1">
        <f t="array" ref="E10">INDEX('2 过程管理表单'!$52:$52,26+(COLUMN(C9)-1)*3)</f>
        <v>0</v>
      </c>
      <c r="F10" cm="1">
        <f t="array" ref="F10">INDEX('2 过程管理表单'!$52:$52,26+(COLUMN(D9)-1)*3)</f>
        <v>0</v>
      </c>
      <c r="G10" cm="1">
        <f t="array" ref="G10">INDEX('2 过程管理表单'!$52:$52,26+(COLUMN(E9)-1)*3)</f>
        <v>0</v>
      </c>
      <c r="H10" cm="1">
        <f t="array" ref="H10">INDEX('2 过程管理表单'!$52:$52,26+(COLUMN(F9)-1)*3)</f>
        <v>0</v>
      </c>
      <c r="I10" cm="1">
        <f t="array" ref="I10">INDEX('2 过程管理表单'!$52:$52,26+(COLUMN(G9)-1)*3)</f>
        <v>0</v>
      </c>
      <c r="J10" cm="1">
        <f t="array" ref="J10">INDEX('2 过程管理表单'!$52:$52,26+(COLUMN(H9)-1)*3)</f>
        <v>0</v>
      </c>
      <c r="K10" cm="1">
        <f t="array" ref="K10">INDEX('2 过程管理表单'!$52:$52,26+(COLUMN(I9)-1)*3)</f>
        <v>0</v>
      </c>
      <c r="L10" cm="1">
        <f t="array" ref="L10">INDEX('2 过程管理表单'!$52:$52,26+(COLUMN(J9)-1)*3)</f>
        <v>0</v>
      </c>
      <c r="M10" cm="1">
        <f t="array" ref="M10">INDEX('2 过程管理表单'!$52:$52,26+(COLUMN(K9)-1)*3)</f>
        <v>0</v>
      </c>
      <c r="N10" cm="1">
        <f t="array" ref="N10">INDEX('2 过程管理表单'!$52:$52,26+(COLUMN(L9)-1)*3)</f>
        <v>0</v>
      </c>
    </row>
    <row r="11" spans="1:14">
      <c r="A11" t="s">
        <v>70</v>
      </c>
      <c r="B11" t="s">
        <v>4298</v>
      </c>
      <c r="C11">
        <f>C10</f>
        <v>0</v>
      </c>
      <c r="D11">
        <f t="shared" ref="D11:N11" si="4">C11+D10</f>
        <v>0</v>
      </c>
      <c r="E11">
        <f t="shared" si="4"/>
        <v>0</v>
      </c>
      <c r="F11">
        <f t="shared" si="4"/>
        <v>0</v>
      </c>
      <c r="G11">
        <f t="shared" si="4"/>
        <v>0</v>
      </c>
      <c r="H11">
        <f t="shared" si="4"/>
        <v>0</v>
      </c>
      <c r="I11">
        <f t="shared" si="4"/>
        <v>0</v>
      </c>
      <c r="J11">
        <f t="shared" si="4"/>
        <v>0</v>
      </c>
      <c r="K11">
        <f t="shared" si="4"/>
        <v>0</v>
      </c>
      <c r="L11">
        <f t="shared" si="4"/>
        <v>0</v>
      </c>
      <c r="M11">
        <f t="shared" si="4"/>
        <v>0</v>
      </c>
      <c r="N11">
        <f t="shared" si="4"/>
        <v>0</v>
      </c>
    </row>
    <row r="12" spans="1:14">
      <c r="A12" t="s">
        <v>70</v>
      </c>
      <c r="B12" t="s">
        <v>4299</v>
      </c>
      <c r="C12" cm="1">
        <f t="array" ref="C12">INDEX('2 过程管理表单'!$52:$52,24+(COLUMN(A9)-1)*3)</f>
        <v>0</v>
      </c>
      <c r="D12" cm="1">
        <f t="array" ref="D12">INDEX('2 过程管理表单'!$52:$52,24+(COLUMN(B9)-1)*3)</f>
        <v>0</v>
      </c>
      <c r="E12" cm="1">
        <f t="array" ref="E12">INDEX('2 过程管理表单'!$52:$52,24+(COLUMN(C9)-1)*3)</f>
        <v>0</v>
      </c>
      <c r="F12" cm="1">
        <f t="array" ref="F12">INDEX('2 过程管理表单'!$52:$52,24+(COLUMN(D9)-1)*3)</f>
        <v>0</v>
      </c>
      <c r="G12" cm="1">
        <f t="array" ref="G12">INDEX('2 过程管理表单'!$52:$52,24+(COLUMN(E9)-1)*3)</f>
        <v>0</v>
      </c>
      <c r="H12" cm="1">
        <f t="array" ref="H12">INDEX('2 过程管理表单'!$52:$52,24+(COLUMN(F9)-1)*3)</f>
        <v>0</v>
      </c>
      <c r="I12" cm="1">
        <f t="array" ref="I12">INDEX('2 过程管理表单'!$52:$52,24+(COLUMN(G9)-1)*3)</f>
        <v>0</v>
      </c>
      <c r="J12" cm="1">
        <f t="array" ref="J12">INDEX('2 过程管理表单'!$52:$52,24+(COLUMN(H9)-1)*3)</f>
        <v>0</v>
      </c>
      <c r="K12" cm="1">
        <f t="array" ref="K12">INDEX('2 过程管理表单'!$52:$52,24+(COLUMN(I9)-1)*3)</f>
        <v>0</v>
      </c>
      <c r="L12" cm="1">
        <f t="array" ref="L12">INDEX('2 过程管理表单'!$52:$52,24+(COLUMN(J9)-1)*3)</f>
        <v>0</v>
      </c>
      <c r="M12" cm="1">
        <f t="array" ref="M12">INDEX('2 过程管理表单'!$52:$52,24+(COLUMN(K9)-1)*3)</f>
        <v>0</v>
      </c>
      <c r="N12" cm="1">
        <f t="array" ref="N12">INDEX('2 过程管理表单'!$52:$52,24+(COLUMN(L9)-1)*3)</f>
        <v>0</v>
      </c>
    </row>
    <row r="13" spans="1:14">
      <c r="A13" t="s">
        <v>70</v>
      </c>
      <c r="B13" t="s">
        <v>4300</v>
      </c>
      <c r="C13">
        <f>C12</f>
        <v>0</v>
      </c>
      <c r="D13">
        <f t="shared" ref="D13:N13" si="5">C13+D12</f>
        <v>0</v>
      </c>
      <c r="E13">
        <f t="shared" si="5"/>
        <v>0</v>
      </c>
      <c r="F13">
        <f t="shared" si="5"/>
        <v>0</v>
      </c>
      <c r="G13">
        <f t="shared" si="5"/>
        <v>0</v>
      </c>
      <c r="H13">
        <f t="shared" si="5"/>
        <v>0</v>
      </c>
      <c r="I13">
        <f t="shared" si="5"/>
        <v>0</v>
      </c>
      <c r="J13">
        <f t="shared" si="5"/>
        <v>0</v>
      </c>
      <c r="K13">
        <f t="shared" si="5"/>
        <v>0</v>
      </c>
      <c r="L13">
        <f t="shared" si="5"/>
        <v>0</v>
      </c>
      <c r="M13">
        <f t="shared" si="5"/>
        <v>0</v>
      </c>
      <c r="N13">
        <f t="shared" si="5"/>
        <v>0</v>
      </c>
    </row>
    <row r="14" spans="1:14">
      <c r="A14" t="s">
        <v>71</v>
      </c>
      <c r="B14" t="s">
        <v>4297</v>
      </c>
      <c r="C14" cm="1">
        <f t="array" ref="C14">INDEX('2 过程管理表单'!$77:$77,26+(COLUMN(A13)-1)*3)</f>
        <v>0</v>
      </c>
      <c r="D14" cm="1">
        <f t="array" ref="D14">INDEX('2 过程管理表单'!$77:$77,26+(COLUMN(B13)-1)*3)</f>
        <v>0</v>
      </c>
      <c r="E14" cm="1">
        <f t="array" ref="E14">INDEX('2 过程管理表单'!$77:$77,26+(COLUMN(C13)-1)*3)</f>
        <v>0</v>
      </c>
      <c r="F14" cm="1">
        <f t="array" ref="F14">INDEX('2 过程管理表单'!$77:$77,26+(COLUMN(D13)-1)*3)</f>
        <v>0</v>
      </c>
      <c r="G14" cm="1">
        <f t="array" ref="G14">INDEX('2 过程管理表单'!$77:$77,26+(COLUMN(E13)-1)*3)</f>
        <v>0</v>
      </c>
      <c r="H14" cm="1">
        <f t="array" ref="H14">INDEX('2 过程管理表单'!$77:$77,26+(COLUMN(F13)-1)*3)</f>
        <v>0</v>
      </c>
      <c r="I14" cm="1">
        <f t="array" ref="I14">INDEX('2 过程管理表单'!$77:$77,26+(COLUMN(G13)-1)*3)</f>
        <v>0</v>
      </c>
      <c r="J14" cm="1">
        <f t="array" ref="J14">INDEX('2 过程管理表单'!$77:$77,26+(COLUMN(H13)-1)*3)</f>
        <v>0</v>
      </c>
      <c r="K14" cm="1">
        <f t="array" ref="K14">INDEX('2 过程管理表单'!$77:$77,26+(COLUMN(I13)-1)*3)</f>
        <v>0</v>
      </c>
      <c r="L14" cm="1">
        <f t="array" ref="L14">INDEX('2 过程管理表单'!$77:$77,26+(COLUMN(J13)-1)*3)</f>
        <v>0</v>
      </c>
      <c r="M14" cm="1">
        <f t="array" ref="M14">INDEX('2 过程管理表单'!$77:$77,26+(COLUMN(K13)-1)*3)</f>
        <v>0</v>
      </c>
      <c r="N14" cm="1">
        <f t="array" ref="N14">INDEX('2 过程管理表单'!$77:$77,26+(COLUMN(L13)-1)*3)</f>
        <v>0</v>
      </c>
    </row>
    <row r="15" spans="1:14">
      <c r="A15" t="s">
        <v>71</v>
      </c>
      <c r="B15" t="s">
        <v>4298</v>
      </c>
      <c r="C15">
        <f>C14</f>
        <v>0</v>
      </c>
      <c r="D15">
        <f t="shared" ref="D15:N15" si="6">C15+D14</f>
        <v>0</v>
      </c>
      <c r="E15">
        <f t="shared" si="6"/>
        <v>0</v>
      </c>
      <c r="F15">
        <f t="shared" si="6"/>
        <v>0</v>
      </c>
      <c r="G15">
        <f t="shared" si="6"/>
        <v>0</v>
      </c>
      <c r="H15">
        <f t="shared" si="6"/>
        <v>0</v>
      </c>
      <c r="I15">
        <f t="shared" si="6"/>
        <v>0</v>
      </c>
      <c r="J15">
        <f t="shared" si="6"/>
        <v>0</v>
      </c>
      <c r="K15">
        <f t="shared" si="6"/>
        <v>0</v>
      </c>
      <c r="L15">
        <f t="shared" si="6"/>
        <v>0</v>
      </c>
      <c r="M15">
        <f t="shared" si="6"/>
        <v>0</v>
      </c>
      <c r="N15">
        <f t="shared" si="6"/>
        <v>0</v>
      </c>
    </row>
    <row r="16" spans="1:14">
      <c r="A16" t="s">
        <v>71</v>
      </c>
      <c r="B16" t="s">
        <v>4299</v>
      </c>
      <c r="C16" cm="1">
        <f t="array" ref="C16">INDEX('2 过程管理表单'!$77:$77,24+(COLUMN(A13)-1)*3)</f>
        <v>0</v>
      </c>
      <c r="D16" cm="1">
        <f t="array" ref="D16">INDEX('2 过程管理表单'!$77:$77,24+(COLUMN(B13)-1)*3)</f>
        <v>0</v>
      </c>
      <c r="E16" cm="1">
        <f t="array" ref="E16">INDEX('2 过程管理表单'!$77:$77,24+(COLUMN(C13)-1)*3)</f>
        <v>0</v>
      </c>
      <c r="F16" cm="1">
        <f t="array" ref="F16">INDEX('2 过程管理表单'!$77:$77,24+(COLUMN(D13)-1)*3)</f>
        <v>0</v>
      </c>
      <c r="G16" cm="1">
        <f t="array" ref="G16">INDEX('2 过程管理表单'!$77:$77,24+(COLUMN(E13)-1)*3)</f>
        <v>0</v>
      </c>
      <c r="H16" cm="1">
        <f t="array" ref="H16">INDEX('2 过程管理表单'!$77:$77,24+(COLUMN(F13)-1)*3)</f>
        <v>0</v>
      </c>
      <c r="I16" cm="1">
        <f t="array" ref="I16">INDEX('2 过程管理表单'!$77:$77,24+(COLUMN(G13)-1)*3)</f>
        <v>0</v>
      </c>
      <c r="J16" cm="1">
        <f t="array" ref="J16">INDEX('2 过程管理表单'!$77:$77,24+(COLUMN(H13)-1)*3)</f>
        <v>0</v>
      </c>
      <c r="K16" cm="1">
        <f t="array" ref="K16">INDEX('2 过程管理表单'!$77:$77,24+(COLUMN(I13)-1)*3)</f>
        <v>0</v>
      </c>
      <c r="L16" cm="1">
        <f t="array" ref="L16">INDEX('2 过程管理表单'!$77:$77,24+(COLUMN(J13)-1)*3)</f>
        <v>0</v>
      </c>
      <c r="M16" cm="1">
        <f t="array" ref="M16">INDEX('2 过程管理表单'!$77:$77,24+(COLUMN(K13)-1)*3)</f>
        <v>0</v>
      </c>
      <c r="N16" cm="1">
        <f t="array" ref="N16">INDEX('2 过程管理表单'!$77:$77,24+(COLUMN(L13)-1)*3)</f>
        <v>0</v>
      </c>
    </row>
    <row r="17" spans="1:14">
      <c r="A17" t="s">
        <v>71</v>
      </c>
      <c r="B17" t="s">
        <v>4300</v>
      </c>
      <c r="C17">
        <f>C16</f>
        <v>0</v>
      </c>
      <c r="D17">
        <f t="shared" ref="D17:N17" si="7">C17+D16</f>
        <v>0</v>
      </c>
      <c r="E17">
        <f t="shared" si="7"/>
        <v>0</v>
      </c>
      <c r="F17">
        <f t="shared" si="7"/>
        <v>0</v>
      </c>
      <c r="G17">
        <f t="shared" si="7"/>
        <v>0</v>
      </c>
      <c r="H17">
        <f t="shared" si="7"/>
        <v>0</v>
      </c>
      <c r="I17">
        <f t="shared" si="7"/>
        <v>0</v>
      </c>
      <c r="J17">
        <f t="shared" si="7"/>
        <v>0</v>
      </c>
      <c r="K17">
        <f t="shared" si="7"/>
        <v>0</v>
      </c>
      <c r="L17">
        <f t="shared" si="7"/>
        <v>0</v>
      </c>
      <c r="M17">
        <f t="shared" si="7"/>
        <v>0</v>
      </c>
      <c r="N17">
        <f t="shared" si="7"/>
        <v>0</v>
      </c>
    </row>
    <row r="18" spans="1:14">
      <c r="A18" t="s">
        <v>72</v>
      </c>
      <c r="B18" t="s">
        <v>4297</v>
      </c>
      <c r="C18" cm="1">
        <f t="array" ref="C18">INDEX('2 过程管理表单'!$102:$102,26+(COLUMN(A17)-1)*3)</f>
        <v>0</v>
      </c>
      <c r="D18" cm="1">
        <f t="array" ref="D18">INDEX('2 过程管理表单'!$102:$102,26+(COLUMN(B17)-1)*3)</f>
        <v>0</v>
      </c>
      <c r="E18" cm="1">
        <f t="array" ref="E18">INDEX('2 过程管理表单'!$102:$102,26+(COLUMN(C17)-1)*3)</f>
        <v>0</v>
      </c>
      <c r="F18" cm="1">
        <f t="array" ref="F18">INDEX('2 过程管理表单'!$102:$102,26+(COLUMN(D17)-1)*3)</f>
        <v>0</v>
      </c>
      <c r="G18" cm="1">
        <f t="array" ref="G18">INDEX('2 过程管理表单'!$102:$102,26+(COLUMN(E17)-1)*3)</f>
        <v>0</v>
      </c>
      <c r="H18" cm="1">
        <f t="array" ref="H18">INDEX('2 过程管理表单'!$102:$102,26+(COLUMN(F17)-1)*3)</f>
        <v>0</v>
      </c>
      <c r="I18" cm="1">
        <f t="array" ref="I18">INDEX('2 过程管理表单'!$102:$102,26+(COLUMN(G17)-1)*3)</f>
        <v>0</v>
      </c>
      <c r="J18" cm="1">
        <f t="array" ref="J18">INDEX('2 过程管理表单'!$102:$102,26+(COLUMN(H17)-1)*3)</f>
        <v>0</v>
      </c>
      <c r="K18" cm="1">
        <f t="array" ref="K18">INDEX('2 过程管理表单'!$102:$102,26+(COLUMN(I17)-1)*3)</f>
        <v>0</v>
      </c>
      <c r="L18" cm="1">
        <f t="array" ref="L18">INDEX('2 过程管理表单'!$102:$102,26+(COLUMN(J17)-1)*3)</f>
        <v>0</v>
      </c>
      <c r="M18" cm="1">
        <f t="array" ref="M18">INDEX('2 过程管理表单'!$102:$102,26+(COLUMN(K17)-1)*3)</f>
        <v>0</v>
      </c>
      <c r="N18" cm="1">
        <f t="array" ref="N18">INDEX('2 过程管理表单'!$102:$102,26+(COLUMN(L17)-1)*3)</f>
        <v>0</v>
      </c>
    </row>
    <row r="19" spans="1:14">
      <c r="A19" t="s">
        <v>72</v>
      </c>
      <c r="B19" t="s">
        <v>4298</v>
      </c>
      <c r="C19">
        <f>C18</f>
        <v>0</v>
      </c>
      <c r="D19">
        <f t="shared" ref="D19:N19" si="8">C19+D18</f>
        <v>0</v>
      </c>
      <c r="E19">
        <f t="shared" si="8"/>
        <v>0</v>
      </c>
      <c r="F19">
        <f t="shared" si="8"/>
        <v>0</v>
      </c>
      <c r="G19">
        <f t="shared" si="8"/>
        <v>0</v>
      </c>
      <c r="H19">
        <f t="shared" si="8"/>
        <v>0</v>
      </c>
      <c r="I19">
        <f t="shared" si="8"/>
        <v>0</v>
      </c>
      <c r="J19">
        <f t="shared" si="8"/>
        <v>0</v>
      </c>
      <c r="K19">
        <f t="shared" si="8"/>
        <v>0</v>
      </c>
      <c r="L19">
        <f t="shared" si="8"/>
        <v>0</v>
      </c>
      <c r="M19">
        <f t="shared" si="8"/>
        <v>0</v>
      </c>
      <c r="N19">
        <f t="shared" si="8"/>
        <v>0</v>
      </c>
    </row>
    <row r="20" spans="1:14">
      <c r="A20" t="s">
        <v>72</v>
      </c>
      <c r="B20" t="s">
        <v>4299</v>
      </c>
      <c r="C20" cm="1">
        <f t="array" ref="C20">INDEX('2 过程管理表单'!$102:$102,24+(COLUMN(A17)-1)*3)</f>
        <v>0</v>
      </c>
      <c r="D20" cm="1">
        <f t="array" ref="D20">INDEX('2 过程管理表单'!$102:$102,24+(COLUMN(B17)-1)*3)</f>
        <v>0</v>
      </c>
      <c r="E20" cm="1">
        <f t="array" ref="E20">INDEX('2 过程管理表单'!$102:$102,24+(COLUMN(C17)-1)*3)</f>
        <v>0</v>
      </c>
      <c r="F20" cm="1">
        <f t="array" ref="F20">INDEX('2 过程管理表单'!$102:$102,24+(COLUMN(D17)-1)*3)</f>
        <v>0</v>
      </c>
      <c r="G20" cm="1">
        <f t="array" ref="G20">INDEX('2 过程管理表单'!$102:$102,24+(COLUMN(E17)-1)*3)</f>
        <v>0</v>
      </c>
      <c r="H20" cm="1">
        <f t="array" ref="H20">INDEX('2 过程管理表单'!$102:$102,24+(COLUMN(F17)-1)*3)</f>
        <v>0</v>
      </c>
      <c r="I20" cm="1">
        <f t="array" ref="I20">INDEX('2 过程管理表单'!$102:$102,24+(COLUMN(G17)-1)*3)</f>
        <v>0</v>
      </c>
      <c r="J20" cm="1">
        <f t="array" ref="J20">INDEX('2 过程管理表单'!$102:$102,24+(COLUMN(H17)-1)*3)</f>
        <v>0</v>
      </c>
      <c r="K20" cm="1">
        <f t="array" ref="K20">INDEX('2 过程管理表单'!$102:$102,24+(COLUMN(I17)-1)*3)</f>
        <v>0</v>
      </c>
      <c r="L20" cm="1">
        <f t="array" ref="L20">INDEX('2 过程管理表单'!$102:$102,24+(COLUMN(J17)-1)*3)</f>
        <v>0</v>
      </c>
      <c r="M20" cm="1">
        <f t="array" ref="M20">INDEX('2 过程管理表单'!$102:$102,24+(COLUMN(K17)-1)*3)</f>
        <v>0</v>
      </c>
      <c r="N20" cm="1">
        <f t="array" ref="N20">INDEX('2 过程管理表单'!$102:$102,24+(COLUMN(L17)-1)*3)</f>
        <v>0</v>
      </c>
    </row>
    <row r="21" spans="1:14">
      <c r="A21" t="s">
        <v>72</v>
      </c>
      <c r="B21" t="s">
        <v>4300</v>
      </c>
      <c r="C21">
        <f>C20</f>
        <v>0</v>
      </c>
      <c r="D21">
        <f t="shared" ref="D21:N21" si="9">C21+D20</f>
        <v>0</v>
      </c>
      <c r="E21">
        <f t="shared" si="9"/>
        <v>0</v>
      </c>
      <c r="F21">
        <f t="shared" si="9"/>
        <v>0</v>
      </c>
      <c r="G21">
        <f t="shared" si="9"/>
        <v>0</v>
      </c>
      <c r="H21">
        <f t="shared" si="9"/>
        <v>0</v>
      </c>
      <c r="I21">
        <f t="shared" si="9"/>
        <v>0</v>
      </c>
      <c r="J21">
        <f t="shared" si="9"/>
        <v>0</v>
      </c>
      <c r="K21">
        <f t="shared" si="9"/>
        <v>0</v>
      </c>
      <c r="L21">
        <f t="shared" si="9"/>
        <v>0</v>
      </c>
      <c r="M21">
        <f t="shared" si="9"/>
        <v>0</v>
      </c>
      <c r="N21">
        <f t="shared" si="9"/>
        <v>0</v>
      </c>
    </row>
    <row r="22" spans="1:14">
      <c r="A22" t="s">
        <v>73</v>
      </c>
      <c r="B22" t="s">
        <v>4297</v>
      </c>
      <c r="C22" cm="1">
        <f t="array" ref="C22">INDEX('2 过程管理表单'!$121:$121,26+(COLUMN(A21)-1)*3)</f>
        <v>0</v>
      </c>
      <c r="D22" cm="1">
        <f t="array" ref="D22">INDEX('2 过程管理表单'!$121:$121,26+(COLUMN(B21)-1)*3)</f>
        <v>0</v>
      </c>
      <c r="E22" cm="1">
        <f t="array" ref="E22">INDEX('2 过程管理表单'!$121:$121,26+(COLUMN(C21)-1)*3)</f>
        <v>0</v>
      </c>
      <c r="F22" cm="1">
        <f t="array" ref="F22">INDEX('2 过程管理表单'!$121:$121,26+(COLUMN(D21)-1)*3)</f>
        <v>0</v>
      </c>
      <c r="G22" cm="1">
        <f t="array" ref="G22">INDEX('2 过程管理表单'!$121:$121,26+(COLUMN(E21)-1)*3)</f>
        <v>0</v>
      </c>
      <c r="H22" cm="1">
        <f t="array" ref="H22">INDEX('2 过程管理表单'!$121:$121,26+(COLUMN(F21)-1)*3)</f>
        <v>0</v>
      </c>
      <c r="I22" cm="1">
        <f t="array" ref="I22">INDEX('2 过程管理表单'!$121:$121,26+(COLUMN(G21)-1)*3)</f>
        <v>0</v>
      </c>
      <c r="J22" cm="1">
        <f t="array" ref="J22">INDEX('2 过程管理表单'!$121:$121,26+(COLUMN(H21)-1)*3)</f>
        <v>0</v>
      </c>
      <c r="K22" cm="1">
        <f t="array" ref="K22">INDEX('2 过程管理表单'!$121:$121,26+(COLUMN(I21)-1)*3)</f>
        <v>0</v>
      </c>
      <c r="L22" cm="1">
        <f t="array" ref="L22">INDEX('2 过程管理表单'!$121:$121,26+(COLUMN(J21)-1)*3)</f>
        <v>0</v>
      </c>
      <c r="M22" cm="1">
        <f t="array" ref="M22">INDEX('2 过程管理表单'!$121:$121,26+(COLUMN(K21)-1)*3)</f>
        <v>0</v>
      </c>
      <c r="N22" cm="1">
        <f t="array" ref="N22">INDEX('2 过程管理表单'!$121:$121,26+(COLUMN(L21)-1)*3)</f>
        <v>0</v>
      </c>
    </row>
    <row r="23" spans="1:14">
      <c r="A23" t="s">
        <v>73</v>
      </c>
      <c r="B23" t="s">
        <v>4298</v>
      </c>
      <c r="C23">
        <f>C22</f>
        <v>0</v>
      </c>
      <c r="D23">
        <f t="shared" ref="D23:N23" si="10">C23+D22</f>
        <v>0</v>
      </c>
      <c r="E23">
        <f t="shared" si="10"/>
        <v>0</v>
      </c>
      <c r="F23">
        <f t="shared" si="10"/>
        <v>0</v>
      </c>
      <c r="G23">
        <f t="shared" si="10"/>
        <v>0</v>
      </c>
      <c r="H23">
        <f t="shared" si="10"/>
        <v>0</v>
      </c>
      <c r="I23">
        <f t="shared" si="10"/>
        <v>0</v>
      </c>
      <c r="J23">
        <f t="shared" si="10"/>
        <v>0</v>
      </c>
      <c r="K23">
        <f t="shared" si="10"/>
        <v>0</v>
      </c>
      <c r="L23">
        <f t="shared" si="10"/>
        <v>0</v>
      </c>
      <c r="M23">
        <f t="shared" si="10"/>
        <v>0</v>
      </c>
      <c r="N23">
        <f t="shared" si="10"/>
        <v>0</v>
      </c>
    </row>
    <row r="24" spans="1:14">
      <c r="A24" t="s">
        <v>73</v>
      </c>
      <c r="B24" t="s">
        <v>4299</v>
      </c>
      <c r="C24" cm="1">
        <f t="array" ref="C24">INDEX('2 过程管理表单'!$121:$121,24+(COLUMN(A21)-1)*3)</f>
        <v>0</v>
      </c>
      <c r="D24" cm="1">
        <f t="array" ref="D24">INDEX('2 过程管理表单'!$121:$121,24+(COLUMN(B21)-1)*3)</f>
        <v>0</v>
      </c>
      <c r="E24" cm="1">
        <f t="array" ref="E24">INDEX('2 过程管理表单'!$121:$121,24+(COLUMN(C21)-1)*3)</f>
        <v>0</v>
      </c>
      <c r="F24" cm="1">
        <f t="array" ref="F24">INDEX('2 过程管理表单'!$121:$121,24+(COLUMN(D21)-1)*3)</f>
        <v>0</v>
      </c>
      <c r="G24" cm="1">
        <f t="array" ref="G24">INDEX('2 过程管理表单'!$121:$121,24+(COLUMN(E21)-1)*3)</f>
        <v>0</v>
      </c>
      <c r="H24" cm="1">
        <f t="array" ref="H24">INDEX('2 过程管理表单'!$121:$121,24+(COLUMN(F21)-1)*3)</f>
        <v>0</v>
      </c>
      <c r="I24" cm="1">
        <f t="array" ref="I24">INDEX('2 过程管理表单'!$121:$121,24+(COLUMN(G21)-1)*3)</f>
        <v>0</v>
      </c>
      <c r="J24" cm="1">
        <f t="array" ref="J24">INDEX('2 过程管理表单'!$121:$121,24+(COLUMN(H21)-1)*3)</f>
        <v>0</v>
      </c>
      <c r="K24" cm="1">
        <f t="array" ref="K24">INDEX('2 过程管理表单'!$121:$121,24+(COLUMN(I21)-1)*3)</f>
        <v>0</v>
      </c>
      <c r="L24" cm="1">
        <f t="array" ref="L24">INDEX('2 过程管理表单'!$121:$121,24+(COLUMN(J21)-1)*3)</f>
        <v>0</v>
      </c>
      <c r="M24" cm="1">
        <f t="array" ref="M24">INDEX('2 过程管理表单'!$121:$121,24+(COLUMN(K21)-1)*3)</f>
        <v>0</v>
      </c>
      <c r="N24" cm="1">
        <f t="array" ref="N24">INDEX('2 过程管理表单'!$121:$121,24+(COLUMN(L21)-1)*3)</f>
        <v>0</v>
      </c>
    </row>
    <row r="25" spans="1:14">
      <c r="A25" t="s">
        <v>73</v>
      </c>
      <c r="B25" t="s">
        <v>4300</v>
      </c>
      <c r="C25">
        <f>C24</f>
        <v>0</v>
      </c>
      <c r="D25">
        <f t="shared" ref="D25:N25" si="11">C25+D24</f>
        <v>0</v>
      </c>
      <c r="E25">
        <f t="shared" si="11"/>
        <v>0</v>
      </c>
      <c r="F25">
        <f t="shared" si="11"/>
        <v>0</v>
      </c>
      <c r="G25">
        <f t="shared" si="11"/>
        <v>0</v>
      </c>
      <c r="H25">
        <f t="shared" si="11"/>
        <v>0</v>
      </c>
      <c r="I25">
        <f t="shared" si="11"/>
        <v>0</v>
      </c>
      <c r="J25">
        <f t="shared" si="11"/>
        <v>0</v>
      </c>
      <c r="K25">
        <f t="shared" si="11"/>
        <v>0</v>
      </c>
      <c r="L25">
        <f t="shared" si="11"/>
        <v>0</v>
      </c>
      <c r="M25">
        <f t="shared" si="11"/>
        <v>0</v>
      </c>
      <c r="N25">
        <f t="shared" si="11"/>
        <v>0</v>
      </c>
    </row>
    <row r="26" spans="1:14">
      <c r="A26" t="s">
        <v>74</v>
      </c>
      <c r="B26" t="s">
        <v>4297</v>
      </c>
      <c r="C26" cm="1">
        <f t="array" ref="C26">INDEX('2 过程管理表单'!$146:$146,26+(COLUMN(A25)-1)*3)</f>
        <v>0</v>
      </c>
      <c r="D26" cm="1">
        <f t="array" ref="D26">INDEX('2 过程管理表单'!$146:$146,26+(COLUMN(B25)-1)*3)</f>
        <v>0</v>
      </c>
      <c r="E26" cm="1">
        <f t="array" ref="E26">INDEX('2 过程管理表单'!$146:$146,26+(COLUMN(C25)-1)*3)</f>
        <v>0</v>
      </c>
      <c r="F26" cm="1">
        <f t="array" ref="F26">INDEX('2 过程管理表单'!$146:$146,26+(COLUMN(D25)-1)*3)</f>
        <v>0</v>
      </c>
      <c r="G26" cm="1">
        <f t="array" ref="G26">INDEX('2 过程管理表单'!$146:$146,26+(COLUMN(E25)-1)*3)</f>
        <v>0</v>
      </c>
      <c r="H26" cm="1">
        <f t="array" ref="H26">INDEX('2 过程管理表单'!$146:$146,26+(COLUMN(F25)-1)*3)</f>
        <v>0</v>
      </c>
      <c r="I26" cm="1">
        <f t="array" ref="I26">INDEX('2 过程管理表单'!$146:$146,26+(COLUMN(G25)-1)*3)</f>
        <v>0</v>
      </c>
      <c r="J26" cm="1">
        <f t="array" ref="J26">INDEX('2 过程管理表单'!$146:$146,26+(COLUMN(H25)-1)*3)</f>
        <v>0</v>
      </c>
      <c r="K26" cm="1">
        <f t="array" ref="K26">INDEX('2 过程管理表单'!$146:$146,26+(COLUMN(I25)-1)*3)</f>
        <v>0</v>
      </c>
      <c r="L26" cm="1">
        <f t="array" ref="L26">INDEX('2 过程管理表单'!$146:$146,26+(COLUMN(J25)-1)*3)</f>
        <v>0</v>
      </c>
      <c r="M26" cm="1">
        <f t="array" ref="M26">INDEX('2 过程管理表单'!$146:$146,26+(COLUMN(K25)-1)*3)</f>
        <v>0</v>
      </c>
      <c r="N26" cm="1">
        <f t="array" ref="N26">INDEX('2 过程管理表单'!$146:$146,26+(COLUMN(L25)-1)*3)</f>
        <v>0</v>
      </c>
    </row>
    <row r="27" spans="1:14">
      <c r="A27" t="s">
        <v>74</v>
      </c>
      <c r="B27" t="s">
        <v>4298</v>
      </c>
      <c r="C27">
        <f>C26</f>
        <v>0</v>
      </c>
      <c r="D27">
        <f t="shared" ref="D27:N27" si="12">C27+D26</f>
        <v>0</v>
      </c>
      <c r="E27">
        <f t="shared" si="12"/>
        <v>0</v>
      </c>
      <c r="F27">
        <f t="shared" si="12"/>
        <v>0</v>
      </c>
      <c r="G27">
        <f t="shared" si="12"/>
        <v>0</v>
      </c>
      <c r="H27">
        <f t="shared" si="12"/>
        <v>0</v>
      </c>
      <c r="I27">
        <f t="shared" si="12"/>
        <v>0</v>
      </c>
      <c r="J27">
        <f t="shared" si="12"/>
        <v>0</v>
      </c>
      <c r="K27">
        <f t="shared" si="12"/>
        <v>0</v>
      </c>
      <c r="L27">
        <f t="shared" si="12"/>
        <v>0</v>
      </c>
      <c r="M27">
        <f t="shared" si="12"/>
        <v>0</v>
      </c>
      <c r="N27">
        <f t="shared" si="12"/>
        <v>0</v>
      </c>
    </row>
    <row r="28" spans="1:14">
      <c r="A28" t="s">
        <v>74</v>
      </c>
      <c r="B28" t="s">
        <v>4299</v>
      </c>
      <c r="C28" cm="1">
        <f t="array" ref="C28">INDEX('2 过程管理表单'!$146:$146,24+(COLUMN(A25)-1)*3)</f>
        <v>0</v>
      </c>
      <c r="D28" cm="1">
        <f t="array" ref="D28">INDEX('2 过程管理表单'!$146:$146,24+(COLUMN(B25)-1)*3)</f>
        <v>0</v>
      </c>
      <c r="E28" cm="1">
        <f t="array" ref="E28">INDEX('2 过程管理表单'!$146:$146,24+(COLUMN(C25)-1)*3)</f>
        <v>0</v>
      </c>
      <c r="F28" cm="1">
        <f t="array" ref="F28">INDEX('2 过程管理表单'!$146:$146,24+(COLUMN(D25)-1)*3)</f>
        <v>0</v>
      </c>
      <c r="G28" cm="1">
        <f t="array" ref="G28">INDEX('2 过程管理表单'!$146:$146,24+(COLUMN(E25)-1)*3)</f>
        <v>0</v>
      </c>
      <c r="H28" cm="1">
        <f t="array" ref="H28">INDEX('2 过程管理表单'!$146:$146,24+(COLUMN(F25)-1)*3)</f>
        <v>0</v>
      </c>
      <c r="I28" cm="1">
        <f t="array" ref="I28">INDEX('2 过程管理表单'!$146:$146,24+(COLUMN(G25)-1)*3)</f>
        <v>0</v>
      </c>
      <c r="J28" cm="1">
        <f t="array" ref="J28">INDEX('2 过程管理表单'!$146:$146,24+(COLUMN(H25)-1)*3)</f>
        <v>0</v>
      </c>
      <c r="K28" cm="1">
        <f t="array" ref="K28">INDEX('2 过程管理表单'!$146:$146,24+(COLUMN(I25)-1)*3)</f>
        <v>0</v>
      </c>
      <c r="L28" cm="1">
        <f t="array" ref="L28">INDEX('2 过程管理表单'!$146:$146,24+(COLUMN(J25)-1)*3)</f>
        <v>0</v>
      </c>
      <c r="M28" cm="1">
        <f t="array" ref="M28">INDEX('2 过程管理表单'!$146:$146,24+(COLUMN(K25)-1)*3)</f>
        <v>0</v>
      </c>
      <c r="N28" cm="1">
        <f t="array" ref="N28">INDEX('2 过程管理表单'!$146:$146,24+(COLUMN(L25)-1)*3)</f>
        <v>0</v>
      </c>
    </row>
    <row r="29" spans="1:14">
      <c r="A29" t="s">
        <v>74</v>
      </c>
      <c r="B29" t="s">
        <v>4300</v>
      </c>
      <c r="C29">
        <f>C28</f>
        <v>0</v>
      </c>
      <c r="D29">
        <f t="shared" ref="D29:N29" si="13">C29+D28</f>
        <v>0</v>
      </c>
      <c r="E29">
        <f t="shared" si="13"/>
        <v>0</v>
      </c>
      <c r="F29">
        <f t="shared" si="13"/>
        <v>0</v>
      </c>
      <c r="G29">
        <f t="shared" si="13"/>
        <v>0</v>
      </c>
      <c r="H29">
        <f t="shared" si="13"/>
        <v>0</v>
      </c>
      <c r="I29">
        <f t="shared" si="13"/>
        <v>0</v>
      </c>
      <c r="J29">
        <f t="shared" si="13"/>
        <v>0</v>
      </c>
      <c r="K29">
        <f t="shared" si="13"/>
        <v>0</v>
      </c>
      <c r="L29">
        <f t="shared" si="13"/>
        <v>0</v>
      </c>
      <c r="M29">
        <f t="shared" si="13"/>
        <v>0</v>
      </c>
      <c r="N29">
        <f t="shared" si="13"/>
        <v>0</v>
      </c>
    </row>
    <row r="30" spans="1:14">
      <c r="A30" t="s">
        <v>75</v>
      </c>
      <c r="B30" t="s">
        <v>4297</v>
      </c>
      <c r="C30" cm="1">
        <f t="array" ref="C30">INDEX('2 过程管理表单'!$165:$165,26+(COLUMN(A29)-1)*3)</f>
        <v>0</v>
      </c>
      <c r="D30" cm="1">
        <f t="array" ref="D30">INDEX('2 过程管理表单'!$165:$165,26+(COLUMN(B29)-1)*3)</f>
        <v>0</v>
      </c>
      <c r="E30" cm="1">
        <f t="array" ref="E30">INDEX('2 过程管理表单'!$165:$165,26+(COLUMN(C29)-1)*3)</f>
        <v>0</v>
      </c>
      <c r="F30" cm="1">
        <f t="array" ref="F30">INDEX('2 过程管理表单'!$165:$165,26+(COLUMN(D29)-1)*3)</f>
        <v>0</v>
      </c>
      <c r="G30" cm="1">
        <f t="array" ref="G30">INDEX('2 过程管理表单'!$165:$165,26+(COLUMN(E29)-1)*3)</f>
        <v>0</v>
      </c>
      <c r="H30" cm="1">
        <f t="array" ref="H30">INDEX('2 过程管理表单'!$165:$165,26+(COLUMN(F29)-1)*3)</f>
        <v>0</v>
      </c>
      <c r="I30" cm="1">
        <f t="array" ref="I30">INDEX('2 过程管理表单'!$165:$165,26+(COLUMN(G29)-1)*3)</f>
        <v>0</v>
      </c>
      <c r="J30" cm="1">
        <f t="array" ref="J30">INDEX('2 过程管理表单'!$165:$165,26+(COLUMN(H29)-1)*3)</f>
        <v>0</v>
      </c>
      <c r="K30" cm="1">
        <f t="array" ref="K30">INDEX('2 过程管理表单'!$165:$165,26+(COLUMN(I29)-1)*3)</f>
        <v>0</v>
      </c>
      <c r="L30" cm="1">
        <f t="array" ref="L30">INDEX('2 过程管理表单'!$165:$165,26+(COLUMN(J29)-1)*3)</f>
        <v>0</v>
      </c>
      <c r="M30" cm="1">
        <f t="array" ref="M30">INDEX('2 过程管理表单'!$165:$165,26+(COLUMN(K29)-1)*3)</f>
        <v>0</v>
      </c>
      <c r="N30" cm="1">
        <f t="array" ref="N30">INDEX('2 过程管理表单'!$165:$165,26+(COLUMN(L29)-1)*3)</f>
        <v>0</v>
      </c>
    </row>
    <row r="31" spans="1:14">
      <c r="A31" t="s">
        <v>75</v>
      </c>
      <c r="B31" t="s">
        <v>4298</v>
      </c>
      <c r="C31">
        <f>C30</f>
        <v>0</v>
      </c>
      <c r="D31">
        <f t="shared" ref="D31:N31" si="14">C31+D30</f>
        <v>0</v>
      </c>
      <c r="E31">
        <f t="shared" si="14"/>
        <v>0</v>
      </c>
      <c r="F31">
        <f t="shared" si="14"/>
        <v>0</v>
      </c>
      <c r="G31">
        <f t="shared" si="14"/>
        <v>0</v>
      </c>
      <c r="H31">
        <f t="shared" si="14"/>
        <v>0</v>
      </c>
      <c r="I31">
        <f t="shared" si="14"/>
        <v>0</v>
      </c>
      <c r="J31">
        <f t="shared" si="14"/>
        <v>0</v>
      </c>
      <c r="K31">
        <f t="shared" si="14"/>
        <v>0</v>
      </c>
      <c r="L31">
        <f t="shared" si="14"/>
        <v>0</v>
      </c>
      <c r="M31">
        <f t="shared" si="14"/>
        <v>0</v>
      </c>
      <c r="N31">
        <f t="shared" si="14"/>
        <v>0</v>
      </c>
    </row>
    <row r="32" spans="1:14">
      <c r="A32" t="s">
        <v>75</v>
      </c>
      <c r="B32" t="s">
        <v>4299</v>
      </c>
      <c r="C32" cm="1">
        <f t="array" ref="C32">INDEX('2 过程管理表单'!$165:$165,24+(COLUMN(A29)-1)*3)</f>
        <v>0</v>
      </c>
      <c r="D32" cm="1">
        <f t="array" ref="D32">INDEX('2 过程管理表单'!$165:$165,24+(COLUMN(B29)-1)*3)</f>
        <v>0</v>
      </c>
      <c r="E32" cm="1">
        <f t="array" ref="E32">INDEX('2 过程管理表单'!$165:$165,24+(COLUMN(C29)-1)*3)</f>
        <v>0</v>
      </c>
      <c r="F32" cm="1">
        <f t="array" ref="F32">INDEX('2 过程管理表单'!$165:$165,24+(COLUMN(D29)-1)*3)</f>
        <v>0</v>
      </c>
      <c r="G32" cm="1">
        <f t="array" ref="G32">INDEX('2 过程管理表单'!$165:$165,24+(COLUMN(E29)-1)*3)</f>
        <v>0</v>
      </c>
      <c r="H32" cm="1">
        <f t="array" ref="H32">INDEX('2 过程管理表单'!$165:$165,24+(COLUMN(F29)-1)*3)</f>
        <v>0</v>
      </c>
      <c r="I32" cm="1">
        <f t="array" ref="I32">INDEX('2 过程管理表单'!$165:$165,24+(COLUMN(G29)-1)*3)</f>
        <v>0</v>
      </c>
      <c r="J32" cm="1">
        <f t="array" ref="J32">INDEX('2 过程管理表单'!$165:$165,24+(COLUMN(H29)-1)*3)</f>
        <v>0</v>
      </c>
      <c r="K32" cm="1">
        <f t="array" ref="K32">INDEX('2 过程管理表单'!$165:$165,24+(COLUMN(I29)-1)*3)</f>
        <v>0</v>
      </c>
      <c r="L32" cm="1">
        <f t="array" ref="L32">INDEX('2 过程管理表单'!$165:$165,24+(COLUMN(J29)-1)*3)</f>
        <v>0</v>
      </c>
      <c r="M32" cm="1">
        <f t="array" ref="M32">INDEX('2 过程管理表单'!$165:$165,24+(COLUMN(K29)-1)*3)</f>
        <v>0</v>
      </c>
      <c r="N32" cm="1">
        <f t="array" ref="N32">INDEX('2 过程管理表单'!$165:$165,24+(COLUMN(L29)-1)*3)</f>
        <v>0</v>
      </c>
    </row>
    <row r="33" spans="1:14">
      <c r="A33" t="s">
        <v>75</v>
      </c>
      <c r="B33" t="s">
        <v>4300</v>
      </c>
      <c r="C33">
        <f>C32</f>
        <v>0</v>
      </c>
      <c r="D33">
        <f t="shared" ref="D33:N33" si="15">C33+D32</f>
        <v>0</v>
      </c>
      <c r="E33">
        <f t="shared" si="15"/>
        <v>0</v>
      </c>
      <c r="F33">
        <f t="shared" si="15"/>
        <v>0</v>
      </c>
      <c r="G33">
        <f t="shared" si="15"/>
        <v>0</v>
      </c>
      <c r="H33">
        <f t="shared" si="15"/>
        <v>0</v>
      </c>
      <c r="I33">
        <f t="shared" si="15"/>
        <v>0</v>
      </c>
      <c r="J33">
        <f t="shared" si="15"/>
        <v>0</v>
      </c>
      <c r="K33">
        <f t="shared" si="15"/>
        <v>0</v>
      </c>
      <c r="L33">
        <f t="shared" si="15"/>
        <v>0</v>
      </c>
      <c r="M33">
        <f t="shared" si="15"/>
        <v>0</v>
      </c>
      <c r="N33">
        <f t="shared" si="15"/>
        <v>0</v>
      </c>
    </row>
    <row r="34" spans="2:14">
      <c r="B34" t="s">
        <v>4311</v>
      </c>
      <c r="C34">
        <f t="shared" ref="C34:N34" si="16">C2+C6+C10+C14+C18+C22+C26+C30</f>
        <v>0</v>
      </c>
      <c r="D34">
        <f t="shared" si="16"/>
        <v>0</v>
      </c>
      <c r="E34">
        <f t="shared" si="16"/>
        <v>0</v>
      </c>
      <c r="F34">
        <f t="shared" si="16"/>
        <v>0</v>
      </c>
      <c r="G34">
        <f t="shared" si="16"/>
        <v>0</v>
      </c>
      <c r="H34">
        <f t="shared" si="16"/>
        <v>0</v>
      </c>
      <c r="I34">
        <f t="shared" si="16"/>
        <v>0</v>
      </c>
      <c r="J34">
        <f t="shared" si="16"/>
        <v>0</v>
      </c>
      <c r="K34">
        <f t="shared" si="16"/>
        <v>0</v>
      </c>
      <c r="L34">
        <f t="shared" si="16"/>
        <v>0</v>
      </c>
      <c r="M34">
        <f t="shared" si="16"/>
        <v>0</v>
      </c>
      <c r="N34">
        <f t="shared" si="16"/>
        <v>0</v>
      </c>
    </row>
    <row r="35" spans="2:14">
      <c r="B35" t="s">
        <v>4312</v>
      </c>
      <c r="C35">
        <f>C34</f>
        <v>0</v>
      </c>
      <c r="D35">
        <f t="shared" ref="D35:N35" si="17">C35+D34</f>
        <v>0</v>
      </c>
      <c r="E35">
        <f t="shared" si="17"/>
        <v>0</v>
      </c>
      <c r="F35">
        <f t="shared" si="17"/>
        <v>0</v>
      </c>
      <c r="G35">
        <f t="shared" si="17"/>
        <v>0</v>
      </c>
      <c r="H35">
        <f t="shared" si="17"/>
        <v>0</v>
      </c>
      <c r="I35">
        <f t="shared" si="17"/>
        <v>0</v>
      </c>
      <c r="J35">
        <f t="shared" si="17"/>
        <v>0</v>
      </c>
      <c r="K35">
        <f t="shared" si="17"/>
        <v>0</v>
      </c>
      <c r="L35">
        <f t="shared" si="17"/>
        <v>0</v>
      </c>
      <c r="M35">
        <f t="shared" si="17"/>
        <v>0</v>
      </c>
      <c r="N35">
        <f t="shared" si="17"/>
        <v>0</v>
      </c>
    </row>
    <row r="36" spans="2:14">
      <c r="B36" t="s">
        <v>4313</v>
      </c>
      <c r="C36">
        <f t="shared" ref="C36:N36" si="18">C4+C8+C12+C16+C20+C24+C28+C32</f>
        <v>0</v>
      </c>
      <c r="D36">
        <f t="shared" si="18"/>
        <v>0</v>
      </c>
      <c r="E36">
        <f t="shared" si="18"/>
        <v>0</v>
      </c>
      <c r="F36">
        <f t="shared" si="18"/>
        <v>0</v>
      </c>
      <c r="G36">
        <f t="shared" si="18"/>
        <v>0</v>
      </c>
      <c r="H36">
        <f t="shared" si="18"/>
        <v>0</v>
      </c>
      <c r="I36">
        <f t="shared" si="18"/>
        <v>0</v>
      </c>
      <c r="J36">
        <f t="shared" si="18"/>
        <v>0</v>
      </c>
      <c r="K36">
        <f t="shared" si="18"/>
        <v>0</v>
      </c>
      <c r="L36">
        <f t="shared" si="18"/>
        <v>0</v>
      </c>
      <c r="M36">
        <f t="shared" si="18"/>
        <v>0</v>
      </c>
      <c r="N36">
        <f t="shared" si="18"/>
        <v>0</v>
      </c>
    </row>
    <row r="37" spans="2:14">
      <c r="B37" t="s">
        <v>4314</v>
      </c>
      <c r="C37">
        <f>C36</f>
        <v>0</v>
      </c>
      <c r="D37">
        <f t="shared" ref="D37:N37" si="19">C37+D36</f>
        <v>0</v>
      </c>
      <c r="E37">
        <f t="shared" si="19"/>
        <v>0</v>
      </c>
      <c r="F37">
        <f t="shared" si="19"/>
        <v>0</v>
      </c>
      <c r="G37">
        <f t="shared" si="19"/>
        <v>0</v>
      </c>
      <c r="H37">
        <f t="shared" si="19"/>
        <v>0</v>
      </c>
      <c r="I37">
        <f t="shared" si="19"/>
        <v>0</v>
      </c>
      <c r="J37">
        <f t="shared" si="19"/>
        <v>0</v>
      </c>
      <c r="K37">
        <f t="shared" si="19"/>
        <v>0</v>
      </c>
      <c r="L37">
        <f t="shared" si="19"/>
        <v>0</v>
      </c>
      <c r="M37">
        <f t="shared" si="19"/>
        <v>0</v>
      </c>
      <c r="N37">
        <f t="shared" si="19"/>
        <v>0</v>
      </c>
    </row>
  </sheetData>
  <autoFilter xmlns:etc="http://www.wps.cn/officeDocument/2017/etCustomData" ref="B1:B37" etc:filterBottomFollowUsedRange="0">
    <extLst/>
  </autoFilter>
  <pageMargins left="0.75" right="0.75" top="1" bottom="1" header="0.5" footer="0.5"/>
  <headerFooter/>
</worksheet>
</file>

<file path=xl/worksheets/sheet2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22"/>
  <dimension ref="A1:N37"/>
  <sheetViews>
    <sheetView workbookViewId="0">
      <selection activeCell="L40" sqref="L40"/>
    </sheetView>
  </sheetViews>
  <sheetFormatPr defaultColWidth="9" defaultRowHeight="14"/>
  <cols>
    <col min="1" max="1" width="10.3727272727273" customWidth="1"/>
    <col min="2" max="2" width="15" customWidth="1"/>
    <col min="3" max="3" width="14"/>
    <col min="4" max="7" width="16.2545454545455"/>
    <col min="8" max="14" width="17.3727272727273"/>
  </cols>
  <sheetData>
    <row r="1" spans="1:14">
      <c r="A1" t="s">
        <v>109</v>
      </c>
      <c r="C1" t="s">
        <v>759</v>
      </c>
      <c r="D1" t="s">
        <v>760</v>
      </c>
      <c r="E1" t="s">
        <v>761</v>
      </c>
      <c r="F1" t="s">
        <v>762</v>
      </c>
      <c r="G1" t="s">
        <v>763</v>
      </c>
      <c r="H1" t="s">
        <v>764</v>
      </c>
      <c r="I1" t="s">
        <v>765</v>
      </c>
      <c r="J1" t="s">
        <v>766</v>
      </c>
      <c r="K1" t="s">
        <v>767</v>
      </c>
      <c r="L1" t="s">
        <v>768</v>
      </c>
      <c r="M1" t="s">
        <v>769</v>
      </c>
      <c r="N1" t="s">
        <v>770</v>
      </c>
    </row>
    <row r="2" spans="1:14">
      <c r="A2" t="s">
        <v>108</v>
      </c>
      <c r="B2" t="s">
        <v>4297</v>
      </c>
      <c r="C2" s="10" cm="1">
        <f t="array" ref="C2">INDEX('2 过程管理表单'!$8:$8,26+(COLUMN(A1)-1)*3)</f>
        <v>204592.31</v>
      </c>
      <c r="D2" s="10" cm="1">
        <f t="array" ref="D2">INDEX('2 过程管理表单'!$8:$8,26+(COLUMN(B1)-1)*3)</f>
        <v>318927.45</v>
      </c>
      <c r="E2" s="10" cm="1">
        <f t="array" ref="E2">INDEX('2 过程管理表单'!$8:$8,26+(COLUMN(C1)-1)*3)</f>
        <v>179261.07</v>
      </c>
      <c r="F2" s="10" cm="1">
        <f t="array" ref="F2">INDEX('2 过程管理表单'!$8:$8,26+(COLUMN(D1)-1)*3)</f>
        <v>221927.95</v>
      </c>
      <c r="G2" s="10" cm="1">
        <f t="array" ref="G2">INDEX('2 过程管理表单'!$8:$8,26+(COLUMN(E1)-1)*3)</f>
        <v>268232.96</v>
      </c>
      <c r="H2" s="10" cm="1">
        <f t="array" ref="H2">INDEX('2 过程管理表单'!$8:$8,26+(COLUMN(F1)-1)*3)</f>
        <v>196002.24</v>
      </c>
      <c r="I2" s="10" cm="1">
        <f t="array" ref="I2">INDEX('2 过程管理表单'!$8:$8,26+(COLUMN(G1)-1)*3)</f>
        <v>208981.14</v>
      </c>
      <c r="J2" s="10" cm="1">
        <f t="array" ref="J2">INDEX('2 过程管理表单'!$8:$8,26+(COLUMN(H1)-1)*3)</f>
        <v>0</v>
      </c>
      <c r="K2" s="10" cm="1">
        <f t="array" ref="K2">INDEX('2 过程管理表单'!$8:$8,26+(COLUMN(I1)-1)*3)</f>
        <v>0</v>
      </c>
      <c r="L2" s="10" cm="1">
        <f t="array" ref="L2">INDEX('2 过程管理表单'!$8:$8,26+(COLUMN(J1)-1)*3)</f>
        <v>0</v>
      </c>
      <c r="M2" s="10" cm="1">
        <f t="array" ref="M2">INDEX('2 过程管理表单'!$8:$8,26+(COLUMN(K1)-1)*3)</f>
        <v>0</v>
      </c>
      <c r="N2" s="10" cm="1">
        <f t="array" ref="N2">INDEX('2 过程管理表单'!$8:$8,26+(COLUMN(L1)-1)*3)</f>
        <v>0</v>
      </c>
    </row>
    <row r="3" spans="1:14">
      <c r="A3" t="s">
        <v>108</v>
      </c>
      <c r="B3" t="s">
        <v>4298</v>
      </c>
      <c r="C3" s="10">
        <f>C2</f>
        <v>204592.31</v>
      </c>
      <c r="D3" s="10">
        <f t="shared" ref="D3:N3" si="0">C3+D2</f>
        <v>523519.76</v>
      </c>
      <c r="E3" s="10">
        <f t="shared" si="0"/>
        <v>702780.83</v>
      </c>
      <c r="F3" s="10">
        <f t="shared" si="0"/>
        <v>924708.78</v>
      </c>
      <c r="G3" s="10">
        <f t="shared" si="0"/>
        <v>1192941.74</v>
      </c>
      <c r="H3" s="10">
        <f t="shared" si="0"/>
        <v>1388943.98</v>
      </c>
      <c r="I3" s="10">
        <f t="shared" si="0"/>
        <v>1597925.12</v>
      </c>
      <c r="J3" s="10">
        <f t="shared" si="0"/>
        <v>1597925.12</v>
      </c>
      <c r="K3" s="10">
        <f t="shared" si="0"/>
        <v>1597925.12</v>
      </c>
      <c r="L3" s="10">
        <f t="shared" si="0"/>
        <v>1597925.12</v>
      </c>
      <c r="M3" s="10">
        <f t="shared" si="0"/>
        <v>1597925.12</v>
      </c>
      <c r="N3" s="10">
        <f t="shared" si="0"/>
        <v>1597925.12</v>
      </c>
    </row>
    <row r="4" spans="1:14">
      <c r="A4" t="s">
        <v>108</v>
      </c>
      <c r="B4" t="s">
        <v>4299</v>
      </c>
      <c r="C4" s="10">
        <f>INDEX('2 过程管理表单'!$8:$8,24+(COLUMN(A1)-1)*3)</f>
        <v>62317.68</v>
      </c>
      <c r="D4" s="10" cm="1">
        <f t="array" ref="D4">INDEX('2 过程管理表单'!$8:$8,24+(COLUMN(B1)-1)*3)</f>
        <v>61346.7709090909</v>
      </c>
      <c r="E4" s="10" cm="1">
        <f t="array" ref="E4">INDEX('2 过程管理表单'!$8:$8,24+(COLUMN(C1)-1)*3)</f>
        <v>61346.7709090909</v>
      </c>
      <c r="F4" s="10" cm="1">
        <f t="array" ref="F4">INDEX('2 过程管理表单'!$8:$8,24+(COLUMN(D1)-1)*3)</f>
        <v>61346.7709090909</v>
      </c>
      <c r="G4" s="10" cm="1">
        <f t="array" ref="G4">INDEX('2 过程管理表单'!$8:$8,24+(COLUMN(E1)-1)*3)</f>
        <v>61346.7709090909</v>
      </c>
      <c r="H4" s="10" cm="1">
        <f t="array" ref="H4">INDEX('2 过程管理表单'!$8:$8,24+(COLUMN(F1)-1)*3)</f>
        <v>61346.7709090909</v>
      </c>
      <c r="I4" s="10" cm="1">
        <f t="array" ref="I4">INDEX('2 过程管理表单'!$8:$8,24+(COLUMN(G1)-1)*3)</f>
        <v>61346.7709090909</v>
      </c>
      <c r="J4" s="10" cm="1">
        <f t="array" ref="J4">INDEX('2 过程管理表单'!$8:$8,24+(COLUMN(H1)-1)*3)</f>
        <v>61346.7709090909</v>
      </c>
      <c r="K4" s="10" cm="1">
        <f t="array" ref="K4">INDEX('2 过程管理表单'!$8:$8,24+(COLUMN(I1)-1)*3)</f>
        <v>61346.7709090909</v>
      </c>
      <c r="L4" s="10" cm="1">
        <f t="array" ref="L4">INDEX('2 过程管理表单'!$8:$8,24+(COLUMN(J1)-1)*3)</f>
        <v>61346.7709090909</v>
      </c>
      <c r="M4" s="10" cm="1">
        <f t="array" ref="M4">INDEX('2 过程管理表单'!$8:$8,24+(COLUMN(K1)-1)*3)</f>
        <v>61346.7709090909</v>
      </c>
      <c r="N4" s="10" cm="1">
        <f t="array" ref="N4">INDEX('2 过程管理表单'!$8:$8,24+(COLUMN(L1)-1)*3)</f>
        <v>61346.7709090909</v>
      </c>
    </row>
    <row r="5" spans="1:14">
      <c r="A5" t="s">
        <v>108</v>
      </c>
      <c r="B5" t="s">
        <v>4300</v>
      </c>
      <c r="C5" s="10">
        <f>C4</f>
        <v>62317.68</v>
      </c>
      <c r="D5" s="10">
        <f t="shared" ref="D5:N5" si="1">C5+D4</f>
        <v>123664.450909091</v>
      </c>
      <c r="E5" s="10">
        <f t="shared" si="1"/>
        <v>185011.221818182</v>
      </c>
      <c r="F5" s="10">
        <f t="shared" si="1"/>
        <v>246357.992727273</v>
      </c>
      <c r="G5" s="10">
        <f t="shared" si="1"/>
        <v>307704.763636364</v>
      </c>
      <c r="H5" s="10">
        <f t="shared" si="1"/>
        <v>369051.534545454</v>
      </c>
      <c r="I5" s="10">
        <f t="shared" si="1"/>
        <v>430398.305454545</v>
      </c>
      <c r="J5" s="10">
        <f t="shared" si="1"/>
        <v>491745.076363636</v>
      </c>
      <c r="K5" s="10">
        <f t="shared" si="1"/>
        <v>553091.847272727</v>
      </c>
      <c r="L5" s="10">
        <f t="shared" si="1"/>
        <v>614438.618181818</v>
      </c>
      <c r="M5" s="10">
        <f t="shared" si="1"/>
        <v>675785.389090909</v>
      </c>
      <c r="N5" s="10">
        <f t="shared" si="1"/>
        <v>737132.16</v>
      </c>
    </row>
    <row r="6" spans="1:14">
      <c r="A6" t="s">
        <v>112</v>
      </c>
      <c r="B6" t="s">
        <v>4297</v>
      </c>
      <c r="C6" s="10" cm="1">
        <f t="array" ref="C6">INDEX('2 过程管理表单'!$27:$27,26+(COLUMN(A1)-1)*3)</f>
        <v>0</v>
      </c>
      <c r="D6" s="10" cm="1">
        <f t="array" ref="D6">INDEX('2 过程管理表单'!$27:$27,26+(COLUMN(B1)-1)*3)</f>
        <v>0</v>
      </c>
      <c r="E6" s="10" cm="1">
        <f t="array" ref="E6">INDEX('2 过程管理表单'!$27:$27,26+(COLUMN(C1)-1)*3)</f>
        <v>0</v>
      </c>
      <c r="F6" s="10" cm="1">
        <f t="array" ref="F6">INDEX('2 过程管理表单'!$27:$27,26+(COLUMN(D1)-1)*3)</f>
        <v>0</v>
      </c>
      <c r="G6" s="10" cm="1">
        <f t="array" ref="G6">INDEX('2 过程管理表单'!$27:$27,26+(COLUMN(E1)-1)*3)</f>
        <v>0</v>
      </c>
      <c r="H6" s="10" cm="1">
        <f t="array" ref="H6">INDEX('2 过程管理表单'!$27:$27,26+(COLUMN(F1)-1)*3)</f>
        <v>0</v>
      </c>
      <c r="I6" s="10" cm="1">
        <f t="array" ref="I6">INDEX('2 过程管理表单'!$27:$27,26+(COLUMN(G1)-1)*3)</f>
        <v>0</v>
      </c>
      <c r="J6" s="10" cm="1">
        <f t="array" ref="J6">INDEX('2 过程管理表单'!$27:$27,26+(COLUMN(H1)-1)*3)</f>
        <v>0</v>
      </c>
      <c r="K6" s="10" cm="1">
        <f t="array" ref="K6">INDEX('2 过程管理表单'!$27:$27,26+(COLUMN(I1)-1)*3)</f>
        <v>0</v>
      </c>
      <c r="L6" s="10" cm="1">
        <f t="array" ref="L6">INDEX('2 过程管理表单'!$27:$27,26+(COLUMN(J1)-1)*3)</f>
        <v>0</v>
      </c>
      <c r="M6" s="10" cm="1">
        <f t="array" ref="M6">INDEX('2 过程管理表单'!$27:$27,26+(COLUMN(K1)-1)*3)</f>
        <v>0</v>
      </c>
      <c r="N6" s="10" cm="1">
        <f t="array" ref="N6">INDEX('2 过程管理表单'!$27:$27,26+(COLUMN(L1)-1)*3)</f>
        <v>0</v>
      </c>
    </row>
    <row r="7" spans="1:14">
      <c r="A7" t="s">
        <v>112</v>
      </c>
      <c r="B7" t="s">
        <v>4298</v>
      </c>
      <c r="C7" s="10">
        <f>C6</f>
        <v>0</v>
      </c>
      <c r="D7" s="10">
        <f t="shared" ref="D7:N7" si="2">C7+D6</f>
        <v>0</v>
      </c>
      <c r="E7" s="10">
        <f t="shared" si="2"/>
        <v>0</v>
      </c>
      <c r="F7" s="10">
        <f t="shared" si="2"/>
        <v>0</v>
      </c>
      <c r="G7" s="10">
        <f t="shared" si="2"/>
        <v>0</v>
      </c>
      <c r="H7" s="10">
        <f t="shared" si="2"/>
        <v>0</v>
      </c>
      <c r="I7" s="10">
        <f t="shared" si="2"/>
        <v>0</v>
      </c>
      <c r="J7" s="10">
        <f t="shared" si="2"/>
        <v>0</v>
      </c>
      <c r="K7" s="10">
        <f t="shared" si="2"/>
        <v>0</v>
      </c>
      <c r="L7" s="10">
        <f t="shared" si="2"/>
        <v>0</v>
      </c>
      <c r="M7" s="10">
        <f t="shared" si="2"/>
        <v>0</v>
      </c>
      <c r="N7" s="10">
        <f t="shared" si="2"/>
        <v>0</v>
      </c>
    </row>
    <row r="8" spans="1:14">
      <c r="A8" t="s">
        <v>112</v>
      </c>
      <c r="B8" t="s">
        <v>4299</v>
      </c>
      <c r="C8" s="10" cm="1">
        <f t="array" ref="C8">INDEX('2 过程管理表单'!$27:$27,24+(COLUMN(A1)-1)*3)</f>
        <v>132658.76</v>
      </c>
      <c r="D8" s="10" cm="1">
        <f t="array" ref="D8">INDEX('2 过程管理表单'!$27:$27,24+(COLUMN(B1)-1)*3)</f>
        <v>129317.76</v>
      </c>
      <c r="E8" s="10" cm="1">
        <f t="array" ref="E8">INDEX('2 过程管理表单'!$27:$27,24+(COLUMN(C1)-1)*3)</f>
        <v>129317.76</v>
      </c>
      <c r="F8" s="10" cm="1">
        <f t="array" ref="F8">INDEX('2 过程管理表单'!$27:$27,24+(COLUMN(D1)-1)*3)</f>
        <v>129317.76</v>
      </c>
      <c r="G8" s="10" cm="1">
        <f t="array" ref="G8">INDEX('2 过程管理表单'!$27:$27,24+(COLUMN(E1)-1)*3)</f>
        <v>129317.76</v>
      </c>
      <c r="H8" s="10" cm="1">
        <f t="array" ref="H8">INDEX('2 过程管理表单'!$27:$27,24+(COLUMN(F1)-1)*3)</f>
        <v>129317.76</v>
      </c>
      <c r="I8" s="10" cm="1">
        <f t="array" ref="I8">INDEX('2 过程管理表单'!$27:$27,24+(COLUMN(G1)-1)*3)</f>
        <v>129317.76</v>
      </c>
      <c r="J8" s="10" cm="1">
        <f t="array" ref="J8">INDEX('2 过程管理表单'!$27:$27,24+(COLUMN(H1)-1)*3)</f>
        <v>129317.76</v>
      </c>
      <c r="K8" s="10" cm="1">
        <f t="array" ref="K8">INDEX('2 过程管理表单'!$27:$27,24+(COLUMN(I1)-1)*3)</f>
        <v>129317.76</v>
      </c>
      <c r="L8" s="10" cm="1">
        <f t="array" ref="L8">INDEX('2 过程管理表单'!$27:$27,24+(COLUMN(J1)-1)*3)</f>
        <v>129317.76</v>
      </c>
      <c r="M8" s="10" cm="1">
        <f t="array" ref="M8">INDEX('2 过程管理表单'!$27:$27,24+(COLUMN(K1)-1)*3)</f>
        <v>129317.76</v>
      </c>
      <c r="N8" s="10" cm="1">
        <f t="array" ref="N8">INDEX('2 过程管理表单'!$27:$27,24+(COLUMN(L1)-1)*3)</f>
        <v>129317.76</v>
      </c>
    </row>
    <row r="9" spans="1:14">
      <c r="A9" t="s">
        <v>112</v>
      </c>
      <c r="B9" t="s">
        <v>4300</v>
      </c>
      <c r="C9" s="10">
        <f>C8</f>
        <v>132658.76</v>
      </c>
      <c r="D9" s="10">
        <f t="shared" ref="D9:N9" si="3">C9+D8</f>
        <v>261976.52</v>
      </c>
      <c r="E9" s="10">
        <f t="shared" si="3"/>
        <v>391294.28</v>
      </c>
      <c r="F9" s="10">
        <f t="shared" si="3"/>
        <v>520612.04</v>
      </c>
      <c r="G9" s="10">
        <f t="shared" si="3"/>
        <v>649929.8</v>
      </c>
      <c r="H9" s="10">
        <f t="shared" si="3"/>
        <v>779247.56</v>
      </c>
      <c r="I9" s="10">
        <f t="shared" si="3"/>
        <v>908565.32</v>
      </c>
      <c r="J9" s="10">
        <f t="shared" si="3"/>
        <v>1037883.08</v>
      </c>
      <c r="K9" s="10">
        <f t="shared" si="3"/>
        <v>1167200.84</v>
      </c>
      <c r="L9" s="10">
        <f t="shared" si="3"/>
        <v>1296518.6</v>
      </c>
      <c r="M9" s="10">
        <f t="shared" si="3"/>
        <v>1425836.36</v>
      </c>
      <c r="N9" s="10">
        <f t="shared" si="3"/>
        <v>1555154.12</v>
      </c>
    </row>
    <row r="10" spans="1:14">
      <c r="A10" t="s">
        <v>115</v>
      </c>
      <c r="B10" t="s">
        <v>4297</v>
      </c>
      <c r="C10" s="10" cm="1">
        <f t="array" ref="C10">INDEX('2 过程管理表单'!$46:$46,26+(COLUMN(A1)-1)*3)</f>
        <v>0</v>
      </c>
      <c r="D10" s="10" cm="1">
        <f t="array" ref="D10">INDEX('2 过程管理表单'!$46:$46,26+(COLUMN(B1)-1)*3)</f>
        <v>0</v>
      </c>
      <c r="E10" s="10" cm="1">
        <f t="array" ref="E10">INDEX('2 过程管理表单'!$46:$46,26+(COLUMN(C1)-1)*3)</f>
        <v>0</v>
      </c>
      <c r="F10" s="10" cm="1">
        <f t="array" ref="F10">INDEX('2 过程管理表单'!$46:$46,26+(COLUMN(D1)-1)*3)</f>
        <v>0</v>
      </c>
      <c r="G10" s="10" cm="1">
        <f t="array" ref="G10">INDEX('2 过程管理表单'!$46:$46,26+(COLUMN(E1)-1)*3)</f>
        <v>0</v>
      </c>
      <c r="H10" s="10" cm="1">
        <f t="array" ref="H10">INDEX('2 过程管理表单'!$46:$46,26+(COLUMN(F1)-1)*3)</f>
        <v>0</v>
      </c>
      <c r="I10" s="10" cm="1">
        <f t="array" ref="I10">INDEX('2 过程管理表单'!$46:$46,26+(COLUMN(G1)-1)*3)</f>
        <v>0</v>
      </c>
      <c r="J10" s="10" cm="1">
        <f t="array" ref="J10">INDEX('2 过程管理表单'!$46:$46,26+(COLUMN(H1)-1)*3)</f>
        <v>0</v>
      </c>
      <c r="K10" s="10" cm="1">
        <f t="array" ref="K10">INDEX('2 过程管理表单'!$46:$46,26+(COLUMN(I1)-1)*3)</f>
        <v>0</v>
      </c>
      <c r="L10" s="10" cm="1">
        <f t="array" ref="L10">INDEX('2 过程管理表单'!$46:$46,26+(COLUMN(J1)-1)*3)</f>
        <v>0</v>
      </c>
      <c r="M10" s="10" cm="1">
        <f t="array" ref="M10">INDEX('2 过程管理表单'!$46:$46,26+(COLUMN(K1)-1)*3)</f>
        <v>0</v>
      </c>
      <c r="N10" s="10" cm="1">
        <f t="array" ref="N10">INDEX('2 过程管理表单'!$46:$46,26+(COLUMN(L1)-1)*3)</f>
        <v>0</v>
      </c>
    </row>
    <row r="11" spans="1:14">
      <c r="A11" t="s">
        <v>115</v>
      </c>
      <c r="B11" t="s">
        <v>4298</v>
      </c>
      <c r="C11" s="10">
        <f>C10</f>
        <v>0</v>
      </c>
      <c r="D11" s="10">
        <f t="shared" ref="D11:N11" si="4">C11+D10</f>
        <v>0</v>
      </c>
      <c r="E11" s="10">
        <f t="shared" si="4"/>
        <v>0</v>
      </c>
      <c r="F11" s="10">
        <f t="shared" si="4"/>
        <v>0</v>
      </c>
      <c r="G11" s="10">
        <f t="shared" si="4"/>
        <v>0</v>
      </c>
      <c r="H11" s="10">
        <f t="shared" si="4"/>
        <v>0</v>
      </c>
      <c r="I11" s="10">
        <f t="shared" si="4"/>
        <v>0</v>
      </c>
      <c r="J11" s="10">
        <f t="shared" si="4"/>
        <v>0</v>
      </c>
      <c r="K11" s="10">
        <f t="shared" si="4"/>
        <v>0</v>
      </c>
      <c r="L11" s="10">
        <f t="shared" si="4"/>
        <v>0</v>
      </c>
      <c r="M11" s="10">
        <f t="shared" si="4"/>
        <v>0</v>
      </c>
      <c r="N11" s="10">
        <f t="shared" si="4"/>
        <v>0</v>
      </c>
    </row>
    <row r="12" spans="1:14">
      <c r="A12" t="s">
        <v>115</v>
      </c>
      <c r="B12" t="s">
        <v>4299</v>
      </c>
      <c r="C12" s="10" cm="1">
        <f t="array" ref="C12">INDEX('2 过程管理表单'!$46:$46,24+(COLUMN(A5)-1)*3)</f>
        <v>0</v>
      </c>
      <c r="D12" s="10" cm="1">
        <f t="array" ref="D12">INDEX('2 过程管理表单'!$46:$46,24+(COLUMN(B5)-1)*3)</f>
        <v>0</v>
      </c>
      <c r="E12" s="10" cm="1">
        <f t="array" ref="E12">INDEX('2 过程管理表单'!$46:$46,24+(COLUMN(C5)-1)*3)</f>
        <v>0</v>
      </c>
      <c r="F12" s="10" cm="1">
        <f t="array" ref="F12">INDEX('2 过程管理表单'!$46:$46,24+(COLUMN(D5)-1)*3)</f>
        <v>0</v>
      </c>
      <c r="G12" s="10" cm="1">
        <f t="array" ref="G12">INDEX('2 过程管理表单'!$46:$46,24+(COLUMN(E5)-1)*3)</f>
        <v>0</v>
      </c>
      <c r="H12" s="10" cm="1">
        <f t="array" ref="H12">INDEX('2 过程管理表单'!$46:$46,24+(COLUMN(F5)-1)*3)</f>
        <v>0</v>
      </c>
      <c r="I12" s="10" cm="1">
        <f t="array" ref="I12">INDEX('2 过程管理表单'!$46:$46,24+(COLUMN(G5)-1)*3)</f>
        <v>0</v>
      </c>
      <c r="J12" s="10" cm="1">
        <f t="array" ref="J12">INDEX('2 过程管理表单'!$46:$46,24+(COLUMN(H5)-1)*3)</f>
        <v>0</v>
      </c>
      <c r="K12" s="10" cm="1">
        <f t="array" ref="K12">INDEX('2 过程管理表单'!$46:$46,24+(COLUMN(I5)-1)*3)</f>
        <v>0</v>
      </c>
      <c r="L12" s="10" cm="1">
        <f t="array" ref="L12">INDEX('2 过程管理表单'!$46:$46,24+(COLUMN(J5)-1)*3)</f>
        <v>0</v>
      </c>
      <c r="M12" s="10" cm="1">
        <f t="array" ref="M12">INDEX('2 过程管理表单'!$46:$46,24+(COLUMN(K5)-1)*3)</f>
        <v>0</v>
      </c>
      <c r="N12" s="10" cm="1">
        <f t="array" ref="N12">INDEX('2 过程管理表单'!$46:$46,24+(COLUMN(L5)-1)*3)</f>
        <v>0</v>
      </c>
    </row>
    <row r="13" spans="1:14">
      <c r="A13" t="s">
        <v>115</v>
      </c>
      <c r="B13" t="s">
        <v>4300</v>
      </c>
      <c r="C13" s="10">
        <f>C12</f>
        <v>0</v>
      </c>
      <c r="D13" s="10">
        <f t="shared" ref="D13:N13" si="5">C13+D12</f>
        <v>0</v>
      </c>
      <c r="E13" s="10">
        <f t="shared" si="5"/>
        <v>0</v>
      </c>
      <c r="F13" s="10">
        <f t="shared" si="5"/>
        <v>0</v>
      </c>
      <c r="G13" s="10">
        <f t="shared" si="5"/>
        <v>0</v>
      </c>
      <c r="H13" s="10">
        <f t="shared" si="5"/>
        <v>0</v>
      </c>
      <c r="I13" s="10">
        <f t="shared" si="5"/>
        <v>0</v>
      </c>
      <c r="J13" s="10">
        <f t="shared" si="5"/>
        <v>0</v>
      </c>
      <c r="K13" s="10">
        <f t="shared" si="5"/>
        <v>0</v>
      </c>
      <c r="L13" s="10">
        <f t="shared" si="5"/>
        <v>0</v>
      </c>
      <c r="M13" s="10">
        <f t="shared" si="5"/>
        <v>0</v>
      </c>
      <c r="N13" s="10">
        <f t="shared" si="5"/>
        <v>0</v>
      </c>
    </row>
    <row r="14" spans="1:14">
      <c r="A14" t="s">
        <v>118</v>
      </c>
      <c r="B14" t="s">
        <v>4297</v>
      </c>
      <c r="C14" s="10" cm="1">
        <f t="array" ref="C14">INDEX('2 过程管理表单'!$71:$71,26+(COLUMN(A9)-1)*3)</f>
        <v>0</v>
      </c>
      <c r="D14" s="10" cm="1">
        <f t="array" ref="D14">INDEX('2 过程管理表单'!$71:$71,26+(COLUMN(B9)-1)*3)</f>
        <v>0</v>
      </c>
      <c r="E14" s="10" cm="1">
        <f t="array" ref="E14">INDEX('2 过程管理表单'!$71:$71,26+(COLUMN(C9)-1)*3)</f>
        <v>0</v>
      </c>
      <c r="F14" s="10" cm="1">
        <f t="array" ref="F14">INDEX('2 过程管理表单'!$71:$71,26+(COLUMN(D9)-1)*3)</f>
        <v>0</v>
      </c>
      <c r="G14" s="10" cm="1">
        <f t="array" ref="G14">INDEX('2 过程管理表单'!$71:$71,26+(COLUMN(E9)-1)*3)</f>
        <v>0</v>
      </c>
      <c r="H14" s="10" cm="1">
        <f t="array" ref="H14">INDEX('2 过程管理表单'!$71:$71,26+(COLUMN(F9)-1)*3)</f>
        <v>0</v>
      </c>
      <c r="I14" s="10" cm="1">
        <f t="array" ref="I14">INDEX('2 过程管理表单'!$71:$71,26+(COLUMN(G9)-1)*3)</f>
        <v>0</v>
      </c>
      <c r="J14" s="10" cm="1">
        <f t="array" ref="J14">INDEX('2 过程管理表单'!$71:$71,26+(COLUMN(H9)-1)*3)</f>
        <v>0</v>
      </c>
      <c r="K14" s="10" cm="1">
        <f t="array" ref="K14">INDEX('2 过程管理表单'!$71:$71,26+(COLUMN(I9)-1)*3)</f>
        <v>0</v>
      </c>
      <c r="L14" s="10" cm="1">
        <f t="array" ref="L14">INDEX('2 过程管理表单'!$71:$71,26+(COLUMN(J9)-1)*3)</f>
        <v>0</v>
      </c>
      <c r="M14" s="10" cm="1">
        <f t="array" ref="M14">INDEX('2 过程管理表单'!$71:$71,26+(COLUMN(K9)-1)*3)</f>
        <v>0</v>
      </c>
      <c r="N14" s="10" cm="1">
        <f t="array" ref="N14">INDEX('2 过程管理表单'!$71:$71,26+(COLUMN(L9)-1)*3)</f>
        <v>0</v>
      </c>
    </row>
    <row r="15" spans="1:14">
      <c r="A15" t="s">
        <v>118</v>
      </c>
      <c r="B15" t="s">
        <v>4298</v>
      </c>
      <c r="C15" s="10">
        <f>C14</f>
        <v>0</v>
      </c>
      <c r="D15" s="10">
        <f t="shared" ref="D15:N15" si="6">C15+D14</f>
        <v>0</v>
      </c>
      <c r="E15" s="10">
        <f t="shared" si="6"/>
        <v>0</v>
      </c>
      <c r="F15" s="10">
        <f t="shared" si="6"/>
        <v>0</v>
      </c>
      <c r="G15" s="10">
        <f t="shared" si="6"/>
        <v>0</v>
      </c>
      <c r="H15" s="10">
        <f t="shared" si="6"/>
        <v>0</v>
      </c>
      <c r="I15" s="10">
        <f t="shared" si="6"/>
        <v>0</v>
      </c>
      <c r="J15" s="10">
        <f t="shared" si="6"/>
        <v>0</v>
      </c>
      <c r="K15" s="10">
        <f t="shared" si="6"/>
        <v>0</v>
      </c>
      <c r="L15" s="10">
        <f t="shared" si="6"/>
        <v>0</v>
      </c>
      <c r="M15" s="10">
        <f t="shared" si="6"/>
        <v>0</v>
      </c>
      <c r="N15" s="10">
        <f t="shared" si="6"/>
        <v>0</v>
      </c>
    </row>
    <row r="16" spans="1:14">
      <c r="A16" t="s">
        <v>118</v>
      </c>
      <c r="B16" t="s">
        <v>4299</v>
      </c>
      <c r="C16" s="10" cm="1">
        <f t="array" ref="C16">INDEX('2 过程管理表单'!$71:$71,24+(COLUMN(A9)-1)*3)</f>
        <v>0</v>
      </c>
      <c r="D16" s="10" cm="1">
        <f t="array" ref="D16">INDEX('2 过程管理表单'!$71:$71,24+(COLUMN(B9)-1)*3)</f>
        <v>0</v>
      </c>
      <c r="E16" s="10" cm="1">
        <f t="array" ref="E16">INDEX('2 过程管理表单'!$71:$71,24+(COLUMN(C9)-1)*3)</f>
        <v>0</v>
      </c>
      <c r="F16" s="10" cm="1">
        <f t="array" ref="F16">INDEX('2 过程管理表单'!$71:$71,24+(COLUMN(D9)-1)*3)</f>
        <v>0</v>
      </c>
      <c r="G16" s="10" cm="1">
        <f t="array" ref="G16">INDEX('2 过程管理表单'!$71:$71,24+(COLUMN(E9)-1)*3)</f>
        <v>0</v>
      </c>
      <c r="H16" s="10" cm="1">
        <f t="array" ref="H16">INDEX('2 过程管理表单'!$71:$71,24+(COLUMN(F9)-1)*3)</f>
        <v>0</v>
      </c>
      <c r="I16" s="10" cm="1">
        <f t="array" ref="I16">INDEX('2 过程管理表单'!$71:$71,24+(COLUMN(G9)-1)*3)</f>
        <v>0</v>
      </c>
      <c r="J16" s="10" cm="1">
        <f t="array" ref="J16">INDEX('2 过程管理表单'!$71:$71,24+(COLUMN(H9)-1)*3)</f>
        <v>0</v>
      </c>
      <c r="K16" s="10" cm="1">
        <f t="array" ref="K16">INDEX('2 过程管理表单'!$71:$71,24+(COLUMN(I9)-1)*3)</f>
        <v>0</v>
      </c>
      <c r="L16" s="10" cm="1">
        <f t="array" ref="L16">INDEX('2 过程管理表单'!$71:$71,24+(COLUMN(J9)-1)*3)</f>
        <v>0</v>
      </c>
      <c r="M16" s="10" cm="1">
        <f t="array" ref="M16">INDEX('2 过程管理表单'!$71:$71,24+(COLUMN(K9)-1)*3)</f>
        <v>0</v>
      </c>
      <c r="N16" s="10" cm="1">
        <f t="array" ref="N16">INDEX('2 过程管理表单'!$71:$71,24+(COLUMN(L9)-1)*3)</f>
        <v>0</v>
      </c>
    </row>
    <row r="17" spans="1:14">
      <c r="A17" t="s">
        <v>118</v>
      </c>
      <c r="B17" t="s">
        <v>4300</v>
      </c>
      <c r="C17" s="10">
        <f>C16</f>
        <v>0</v>
      </c>
      <c r="D17" s="10">
        <f t="shared" ref="D17:N17" si="7">C17+D16</f>
        <v>0</v>
      </c>
      <c r="E17" s="10">
        <f t="shared" si="7"/>
        <v>0</v>
      </c>
      <c r="F17" s="10">
        <f t="shared" si="7"/>
        <v>0</v>
      </c>
      <c r="G17" s="10">
        <f t="shared" si="7"/>
        <v>0</v>
      </c>
      <c r="H17" s="10">
        <f t="shared" si="7"/>
        <v>0</v>
      </c>
      <c r="I17" s="10">
        <f t="shared" si="7"/>
        <v>0</v>
      </c>
      <c r="J17" s="10">
        <f t="shared" si="7"/>
        <v>0</v>
      </c>
      <c r="K17" s="10">
        <f t="shared" si="7"/>
        <v>0</v>
      </c>
      <c r="L17" s="10">
        <f t="shared" si="7"/>
        <v>0</v>
      </c>
      <c r="M17" s="10">
        <f t="shared" si="7"/>
        <v>0</v>
      </c>
      <c r="N17" s="10">
        <f t="shared" si="7"/>
        <v>0</v>
      </c>
    </row>
    <row r="18" spans="1:14">
      <c r="A18" t="s">
        <v>121</v>
      </c>
      <c r="B18" t="s">
        <v>4297</v>
      </c>
      <c r="C18" s="10" cm="1">
        <f t="array" ref="C18">INDEX('2 过程管理表单'!$96:$96,26+(COLUMN(A9)-1)*3)</f>
        <v>0</v>
      </c>
      <c r="D18" s="10" cm="1">
        <f t="array" ref="D18">INDEX('2 过程管理表单'!$96:$96,26+(COLUMN(B9)-1)*3)</f>
        <v>0</v>
      </c>
      <c r="E18" s="10" cm="1">
        <f t="array" ref="E18">INDEX('2 过程管理表单'!$96:$96,26+(COLUMN(C9)-1)*3)</f>
        <v>0</v>
      </c>
      <c r="F18" s="10" cm="1">
        <f t="array" ref="F18">INDEX('2 过程管理表单'!$96:$96,26+(COLUMN(D9)-1)*3)</f>
        <v>0</v>
      </c>
      <c r="G18" s="10" cm="1">
        <f t="array" ref="G18">INDEX('2 过程管理表单'!$96:$96,26+(COLUMN(E9)-1)*3)</f>
        <v>0</v>
      </c>
      <c r="H18" s="10" cm="1">
        <f t="array" ref="H18">INDEX('2 过程管理表单'!$96:$96,26+(COLUMN(F9)-1)*3)</f>
        <v>0</v>
      </c>
      <c r="I18" s="10" cm="1">
        <f t="array" ref="I18">INDEX('2 过程管理表单'!$96:$96,26+(COLUMN(G9)-1)*3)</f>
        <v>0</v>
      </c>
      <c r="J18" s="10" cm="1">
        <f t="array" ref="J18">INDEX('2 过程管理表单'!$96:$96,26+(COLUMN(H9)-1)*3)</f>
        <v>0</v>
      </c>
      <c r="K18" s="10" cm="1">
        <f t="array" ref="K18">INDEX('2 过程管理表单'!$96:$96,26+(COLUMN(I9)-1)*3)</f>
        <v>0</v>
      </c>
      <c r="L18" s="10" cm="1">
        <f t="array" ref="L18">INDEX('2 过程管理表单'!$96:$96,26+(COLUMN(J9)-1)*3)</f>
        <v>0</v>
      </c>
      <c r="M18" s="10" cm="1">
        <f t="array" ref="M18">INDEX('2 过程管理表单'!$96:$96,26+(COLUMN(K9)-1)*3)</f>
        <v>0</v>
      </c>
      <c r="N18" s="10" cm="1">
        <f t="array" ref="N18">INDEX('2 过程管理表单'!$96:$96,26+(COLUMN(L9)-1)*3)</f>
        <v>0</v>
      </c>
    </row>
    <row r="19" spans="1:14">
      <c r="A19" t="s">
        <v>121</v>
      </c>
      <c r="B19" t="s">
        <v>4298</v>
      </c>
      <c r="C19" s="10">
        <f>C18</f>
        <v>0</v>
      </c>
      <c r="D19" s="10">
        <f t="shared" ref="D19:N19" si="8">C19+D18</f>
        <v>0</v>
      </c>
      <c r="E19" s="10">
        <f t="shared" si="8"/>
        <v>0</v>
      </c>
      <c r="F19" s="10">
        <f t="shared" si="8"/>
        <v>0</v>
      </c>
      <c r="G19" s="10">
        <f t="shared" si="8"/>
        <v>0</v>
      </c>
      <c r="H19" s="10">
        <f t="shared" si="8"/>
        <v>0</v>
      </c>
      <c r="I19" s="10">
        <f t="shared" si="8"/>
        <v>0</v>
      </c>
      <c r="J19" s="10">
        <f t="shared" si="8"/>
        <v>0</v>
      </c>
      <c r="K19" s="10">
        <f t="shared" si="8"/>
        <v>0</v>
      </c>
      <c r="L19" s="10">
        <f t="shared" si="8"/>
        <v>0</v>
      </c>
      <c r="M19" s="10">
        <f t="shared" si="8"/>
        <v>0</v>
      </c>
      <c r="N19" s="10">
        <f t="shared" si="8"/>
        <v>0</v>
      </c>
    </row>
    <row r="20" spans="1:14">
      <c r="A20" t="s">
        <v>121</v>
      </c>
      <c r="B20" t="s">
        <v>4299</v>
      </c>
      <c r="C20" s="10" cm="1">
        <f t="array" ref="C20">INDEX('2 过程管理表单'!$96:$96,24+(COLUMN(A13)-1)*3)</f>
        <v>60374.85</v>
      </c>
      <c r="D20" s="10" cm="1">
        <f t="array" ref="D20">INDEX('2 过程管理表单'!$96:$96,24+(COLUMN(B13)-1)*3)</f>
        <v>46970.85</v>
      </c>
      <c r="E20" s="10" cm="1">
        <f t="array" ref="E20">INDEX('2 过程管理表单'!$96:$96,24+(COLUMN(C13)-1)*3)</f>
        <v>46970.85</v>
      </c>
      <c r="F20" s="10" cm="1">
        <f t="array" ref="F20">INDEX('2 过程管理表单'!$96:$96,24+(COLUMN(D13)-1)*3)</f>
        <v>46970.85</v>
      </c>
      <c r="G20" s="10" cm="1">
        <f t="array" ref="G20">INDEX('2 过程管理表单'!$96:$96,24+(COLUMN(E13)-1)*3)</f>
        <v>46970.85</v>
      </c>
      <c r="H20" s="10" cm="1">
        <f t="array" ref="H20">INDEX('2 过程管理表单'!$96:$96,24+(COLUMN(F13)-1)*3)</f>
        <v>46970.85</v>
      </c>
      <c r="I20" s="10" cm="1">
        <f t="array" ref="I20">INDEX('2 过程管理表单'!$96:$96,24+(COLUMN(G13)-1)*3)</f>
        <v>46970.85</v>
      </c>
      <c r="J20" s="10" cm="1">
        <f t="array" ref="J20">INDEX('2 过程管理表单'!$96:$96,24+(COLUMN(H13)-1)*3)</f>
        <v>46970.85</v>
      </c>
      <c r="K20" s="10" cm="1">
        <f t="array" ref="K20">INDEX('2 过程管理表单'!$96:$96,24+(COLUMN(I13)-1)*3)</f>
        <v>46970.85</v>
      </c>
      <c r="L20" s="10" cm="1">
        <f t="array" ref="L20">INDEX('2 过程管理表单'!$96:$96,24+(COLUMN(J13)-1)*3)</f>
        <v>46970.85</v>
      </c>
      <c r="M20" s="10" cm="1">
        <f t="array" ref="M20">INDEX('2 过程管理表单'!$96:$96,24+(COLUMN(K13)-1)*3)</f>
        <v>46970.85</v>
      </c>
      <c r="N20" s="10" cm="1">
        <f t="array" ref="N20">INDEX('2 过程管理表单'!$96:$96,24+(COLUMN(L13)-1)*3)</f>
        <v>46970.85</v>
      </c>
    </row>
    <row r="21" spans="1:14">
      <c r="A21" t="s">
        <v>121</v>
      </c>
      <c r="B21" t="s">
        <v>4300</v>
      </c>
      <c r="C21" s="10">
        <f>C20</f>
        <v>60374.85</v>
      </c>
      <c r="D21" s="10">
        <f t="shared" ref="D21:N21" si="9">C21+D20</f>
        <v>107345.7</v>
      </c>
      <c r="E21" s="10">
        <f t="shared" si="9"/>
        <v>154316.55</v>
      </c>
      <c r="F21" s="10">
        <f t="shared" si="9"/>
        <v>201287.4</v>
      </c>
      <c r="G21" s="10">
        <f t="shared" si="9"/>
        <v>248258.25</v>
      </c>
      <c r="H21" s="10">
        <f t="shared" si="9"/>
        <v>295229.1</v>
      </c>
      <c r="I21" s="10">
        <f t="shared" si="9"/>
        <v>342199.95</v>
      </c>
      <c r="J21" s="10">
        <f t="shared" si="9"/>
        <v>389170.8</v>
      </c>
      <c r="K21" s="10">
        <f t="shared" si="9"/>
        <v>436141.65</v>
      </c>
      <c r="L21" s="10">
        <f t="shared" si="9"/>
        <v>483112.5</v>
      </c>
      <c r="M21" s="10">
        <f t="shared" si="9"/>
        <v>530083.35</v>
      </c>
      <c r="N21" s="10">
        <f t="shared" si="9"/>
        <v>577054.2</v>
      </c>
    </row>
    <row r="22" spans="1:14">
      <c r="A22" t="s">
        <v>124</v>
      </c>
      <c r="B22" t="s">
        <v>4297</v>
      </c>
      <c r="C22" s="10" cm="1">
        <f t="array" ref="C22">INDEX('2 过程管理表单'!$115:$115,26+(COLUMN(A13)-1)*3)</f>
        <v>0</v>
      </c>
      <c r="D22" s="10" cm="1">
        <f t="array" ref="D22">INDEX('2 过程管理表单'!$115:$115,26+(COLUMN(B13)-1)*3)</f>
        <v>0</v>
      </c>
      <c r="E22" s="10" cm="1">
        <f t="array" ref="E22">INDEX('2 过程管理表单'!$115:$115,26+(COLUMN(C13)-1)*3)</f>
        <v>0</v>
      </c>
      <c r="F22" s="10" cm="1">
        <f t="array" ref="F22">INDEX('2 过程管理表单'!$115:$115,26+(COLUMN(D13)-1)*3)</f>
        <v>0</v>
      </c>
      <c r="G22" s="10" cm="1">
        <f t="array" ref="G22">INDEX('2 过程管理表单'!$115:$115,26+(COLUMN(E13)-1)*3)</f>
        <v>0</v>
      </c>
      <c r="H22" s="10" cm="1">
        <f t="array" ref="H22">INDEX('2 过程管理表单'!$115:$115,26+(COLUMN(F13)-1)*3)</f>
        <v>0</v>
      </c>
      <c r="I22" s="10" cm="1">
        <f t="array" ref="I22">INDEX('2 过程管理表单'!$115:$115,26+(COLUMN(G13)-1)*3)</f>
        <v>0</v>
      </c>
      <c r="J22" s="10" cm="1">
        <f t="array" ref="J22">INDEX('2 过程管理表单'!$115:$115,26+(COLUMN(H13)-1)*3)</f>
        <v>0</v>
      </c>
      <c r="K22" s="10" cm="1">
        <f t="array" ref="K22">INDEX('2 过程管理表单'!$115:$115,26+(COLUMN(I13)-1)*3)</f>
        <v>0</v>
      </c>
      <c r="L22" s="10" cm="1">
        <f t="array" ref="L22">INDEX('2 过程管理表单'!$115:$115,26+(COLUMN(J13)-1)*3)</f>
        <v>0</v>
      </c>
      <c r="M22" s="10" cm="1">
        <f t="array" ref="M22">INDEX('2 过程管理表单'!$115:$115,26+(COLUMN(K13)-1)*3)</f>
        <v>0</v>
      </c>
      <c r="N22" s="10" cm="1">
        <f t="array" ref="N22">INDEX('2 过程管理表单'!$115:$115,26+(COLUMN(L13)-1)*3)</f>
        <v>0</v>
      </c>
    </row>
    <row r="23" spans="1:14">
      <c r="A23" t="s">
        <v>124</v>
      </c>
      <c r="B23" t="s">
        <v>4298</v>
      </c>
      <c r="C23" s="10">
        <f>C22</f>
        <v>0</v>
      </c>
      <c r="D23" s="10">
        <f t="shared" ref="D23:N23" si="10">C23+D22</f>
        <v>0</v>
      </c>
      <c r="E23" s="10">
        <f t="shared" si="10"/>
        <v>0</v>
      </c>
      <c r="F23" s="10">
        <f t="shared" si="10"/>
        <v>0</v>
      </c>
      <c r="G23" s="10">
        <f t="shared" si="10"/>
        <v>0</v>
      </c>
      <c r="H23" s="10">
        <f t="shared" si="10"/>
        <v>0</v>
      </c>
      <c r="I23" s="10">
        <f t="shared" si="10"/>
        <v>0</v>
      </c>
      <c r="J23" s="10">
        <f t="shared" si="10"/>
        <v>0</v>
      </c>
      <c r="K23" s="10">
        <f t="shared" si="10"/>
        <v>0</v>
      </c>
      <c r="L23" s="10">
        <f t="shared" si="10"/>
        <v>0</v>
      </c>
      <c r="M23" s="10">
        <f t="shared" si="10"/>
        <v>0</v>
      </c>
      <c r="N23" s="10">
        <f t="shared" si="10"/>
        <v>0</v>
      </c>
    </row>
    <row r="24" spans="1:14">
      <c r="A24" t="s">
        <v>124</v>
      </c>
      <c r="B24" t="s">
        <v>4299</v>
      </c>
      <c r="C24" s="10" cm="1">
        <f t="array" ref="C24">INDEX('2 过程管理表单'!$115:$115,24+(COLUMN(A17)-1)*3)</f>
        <v>0</v>
      </c>
      <c r="D24" s="10" cm="1">
        <f t="array" ref="D24">INDEX('2 过程管理表单'!$115:$115,24+(COLUMN(B17)-1)*3)</f>
        <v>0</v>
      </c>
      <c r="E24" s="10" cm="1">
        <f t="array" ref="E24">INDEX('2 过程管理表单'!$115:$115,24+(COLUMN(C17)-1)*3)</f>
        <v>0</v>
      </c>
      <c r="F24" s="10" cm="1">
        <f t="array" ref="F24">INDEX('2 过程管理表单'!$115:$115,24+(COLUMN(D17)-1)*3)</f>
        <v>0</v>
      </c>
      <c r="G24" s="10" cm="1">
        <f t="array" ref="G24">INDEX('2 过程管理表单'!$115:$115,24+(COLUMN(E17)-1)*3)</f>
        <v>0</v>
      </c>
      <c r="H24" s="10" cm="1">
        <f t="array" ref="H24">INDEX('2 过程管理表单'!$115:$115,24+(COLUMN(F17)-1)*3)</f>
        <v>0</v>
      </c>
      <c r="I24" s="10" cm="1">
        <f t="array" ref="I24">INDEX('2 过程管理表单'!$115:$115,24+(COLUMN(G17)-1)*3)</f>
        <v>0</v>
      </c>
      <c r="J24" s="10" cm="1">
        <f t="array" ref="J24">INDEX('2 过程管理表单'!$115:$115,24+(COLUMN(H17)-1)*3)</f>
        <v>0</v>
      </c>
      <c r="K24" s="10" cm="1">
        <f t="array" ref="K24">INDEX('2 过程管理表单'!$115:$115,24+(COLUMN(I17)-1)*3)</f>
        <v>0</v>
      </c>
      <c r="L24" s="10" cm="1">
        <f t="array" ref="L24">INDEX('2 过程管理表单'!$115:$115,24+(COLUMN(J17)-1)*3)</f>
        <v>0</v>
      </c>
      <c r="M24" s="10" cm="1">
        <f t="array" ref="M24">INDEX('2 过程管理表单'!$115:$115,24+(COLUMN(K17)-1)*3)</f>
        <v>0</v>
      </c>
      <c r="N24" s="10" cm="1">
        <f t="array" ref="N24">INDEX('2 过程管理表单'!$115:$115,24+(COLUMN(L17)-1)*3)</f>
        <v>0</v>
      </c>
    </row>
    <row r="25" spans="1:14">
      <c r="A25" t="s">
        <v>124</v>
      </c>
      <c r="B25" t="s">
        <v>4300</v>
      </c>
      <c r="C25" s="10">
        <f>C24</f>
        <v>0</v>
      </c>
      <c r="D25" s="10">
        <f t="shared" ref="D25:N25" si="11">C25+D24</f>
        <v>0</v>
      </c>
      <c r="E25" s="10">
        <f t="shared" si="11"/>
        <v>0</v>
      </c>
      <c r="F25" s="10">
        <f t="shared" si="11"/>
        <v>0</v>
      </c>
      <c r="G25" s="10">
        <f t="shared" si="11"/>
        <v>0</v>
      </c>
      <c r="H25" s="10">
        <f t="shared" si="11"/>
        <v>0</v>
      </c>
      <c r="I25" s="10">
        <f t="shared" si="11"/>
        <v>0</v>
      </c>
      <c r="J25" s="10">
        <f t="shared" si="11"/>
        <v>0</v>
      </c>
      <c r="K25" s="10">
        <f t="shared" si="11"/>
        <v>0</v>
      </c>
      <c r="L25" s="10">
        <f t="shared" si="11"/>
        <v>0</v>
      </c>
      <c r="M25" s="10">
        <f t="shared" si="11"/>
        <v>0</v>
      </c>
      <c r="N25" s="10">
        <f t="shared" si="11"/>
        <v>0</v>
      </c>
    </row>
    <row r="26" spans="1:14">
      <c r="A26" t="s">
        <v>127</v>
      </c>
      <c r="B26" t="s">
        <v>4297</v>
      </c>
      <c r="C26" s="10" cm="1">
        <f t="array" ref="C26">INDEX('2 过程管理表单'!$140:$140,26+(COLUMN(A17)-1)*3)</f>
        <v>0</v>
      </c>
      <c r="D26" s="10" cm="1">
        <f t="array" ref="D26">INDEX('2 过程管理表单'!$140:$140,26+(COLUMN(B17)-1)*3)</f>
        <v>0</v>
      </c>
      <c r="E26" s="10" cm="1">
        <f t="array" ref="E26">INDEX('2 过程管理表单'!$140:$140,26+(COLUMN(C17)-1)*3)</f>
        <v>0</v>
      </c>
      <c r="F26" s="10" cm="1">
        <f t="array" ref="F26">INDEX('2 过程管理表单'!$140:$140,26+(COLUMN(D17)-1)*3)</f>
        <v>0</v>
      </c>
      <c r="G26" s="10" cm="1">
        <f t="array" ref="G26">INDEX('2 过程管理表单'!$140:$140,26+(COLUMN(E17)-1)*3)</f>
        <v>0</v>
      </c>
      <c r="H26" s="10" cm="1">
        <f t="array" ref="H26">INDEX('2 过程管理表单'!$140:$140,26+(COLUMN(F17)-1)*3)</f>
        <v>0</v>
      </c>
      <c r="I26" s="10" cm="1">
        <f t="array" ref="I26">INDEX('2 过程管理表单'!$140:$140,26+(COLUMN(G17)-1)*3)</f>
        <v>0</v>
      </c>
      <c r="J26" s="10" cm="1">
        <f t="array" ref="J26">INDEX('2 过程管理表单'!$140:$140,26+(COLUMN(H17)-1)*3)</f>
        <v>0</v>
      </c>
      <c r="K26" s="10" cm="1">
        <f t="array" ref="K26">INDEX('2 过程管理表单'!$140:$140,26+(COLUMN(I17)-1)*3)</f>
        <v>0</v>
      </c>
      <c r="L26" s="10" cm="1">
        <f t="array" ref="L26">INDEX('2 过程管理表单'!$140:$140,26+(COLUMN(J17)-1)*3)</f>
        <v>0</v>
      </c>
      <c r="M26" s="10" cm="1">
        <f t="array" ref="M26">INDEX('2 过程管理表单'!$140:$140,26+(COLUMN(K17)-1)*3)</f>
        <v>0</v>
      </c>
      <c r="N26" s="10" cm="1">
        <f t="array" ref="N26">INDEX('2 过程管理表单'!$140:$140,26+(COLUMN(L17)-1)*3)</f>
        <v>0</v>
      </c>
    </row>
    <row r="27" spans="1:14">
      <c r="A27" t="s">
        <v>127</v>
      </c>
      <c r="B27" t="s">
        <v>4298</v>
      </c>
      <c r="C27" s="10">
        <f>C26</f>
        <v>0</v>
      </c>
      <c r="D27" s="10">
        <f t="shared" ref="D27:N27" si="12">C27+D26</f>
        <v>0</v>
      </c>
      <c r="E27" s="10">
        <f t="shared" si="12"/>
        <v>0</v>
      </c>
      <c r="F27" s="10">
        <f t="shared" si="12"/>
        <v>0</v>
      </c>
      <c r="G27" s="10">
        <f t="shared" si="12"/>
        <v>0</v>
      </c>
      <c r="H27" s="10">
        <f t="shared" si="12"/>
        <v>0</v>
      </c>
      <c r="I27" s="10">
        <f t="shared" si="12"/>
        <v>0</v>
      </c>
      <c r="J27" s="10">
        <f t="shared" si="12"/>
        <v>0</v>
      </c>
      <c r="K27" s="10">
        <f t="shared" si="12"/>
        <v>0</v>
      </c>
      <c r="L27" s="10">
        <f t="shared" si="12"/>
        <v>0</v>
      </c>
      <c r="M27" s="10">
        <f t="shared" si="12"/>
        <v>0</v>
      </c>
      <c r="N27" s="10">
        <f t="shared" si="12"/>
        <v>0</v>
      </c>
    </row>
    <row r="28" spans="1:14">
      <c r="A28" t="s">
        <v>127</v>
      </c>
      <c r="B28" t="s">
        <v>4299</v>
      </c>
      <c r="C28" s="10" cm="1">
        <f t="array" ref="C28">INDEX('2 过程管理表单'!$140:$140,24+(COLUMN(A21)-1)*3)</f>
        <v>0</v>
      </c>
      <c r="D28" s="10" cm="1">
        <f t="array" ref="D28">INDEX('2 过程管理表单'!$140:$140,24+(COLUMN(B21)-1)*3)</f>
        <v>0</v>
      </c>
      <c r="E28" s="10" cm="1">
        <f t="array" ref="E28">INDEX('2 过程管理表单'!$140:$140,24+(COLUMN(C21)-1)*3)</f>
        <v>0</v>
      </c>
      <c r="F28" s="10" cm="1">
        <f t="array" ref="F28">INDEX('2 过程管理表单'!$140:$140,24+(COLUMN(D21)-1)*3)</f>
        <v>0</v>
      </c>
      <c r="G28" s="10" cm="1">
        <f t="array" ref="G28">INDEX('2 过程管理表单'!$140:$140,24+(COLUMN(E21)-1)*3)</f>
        <v>0</v>
      </c>
      <c r="H28" s="10" cm="1">
        <f t="array" ref="H28">INDEX('2 过程管理表单'!$140:$140,24+(COLUMN(F21)-1)*3)</f>
        <v>0</v>
      </c>
      <c r="I28" s="10" cm="1">
        <f t="array" ref="I28">INDEX('2 过程管理表单'!$140:$140,24+(COLUMN(G21)-1)*3)</f>
        <v>0</v>
      </c>
      <c r="J28" s="10" cm="1">
        <f t="array" ref="J28">INDEX('2 过程管理表单'!$140:$140,24+(COLUMN(H21)-1)*3)</f>
        <v>0</v>
      </c>
      <c r="K28" s="10" cm="1">
        <f t="array" ref="K28">INDEX('2 过程管理表单'!$140:$140,24+(COLUMN(I21)-1)*3)</f>
        <v>0</v>
      </c>
      <c r="L28" s="10" cm="1">
        <f t="array" ref="L28">INDEX('2 过程管理表单'!$140:$140,24+(COLUMN(J21)-1)*3)</f>
        <v>0</v>
      </c>
      <c r="M28" s="10" cm="1">
        <f t="array" ref="M28">INDEX('2 过程管理表单'!$140:$140,24+(COLUMN(K21)-1)*3)</f>
        <v>0</v>
      </c>
      <c r="N28" s="10" cm="1">
        <f t="array" ref="N28">INDEX('2 过程管理表单'!$140:$140,24+(COLUMN(L21)-1)*3)</f>
        <v>0</v>
      </c>
    </row>
    <row r="29" spans="1:14">
      <c r="A29" t="s">
        <v>127</v>
      </c>
      <c r="B29" t="s">
        <v>4300</v>
      </c>
      <c r="C29" s="10">
        <f>C28</f>
        <v>0</v>
      </c>
      <c r="D29" s="10">
        <f t="shared" ref="D29:N29" si="13">C29+D28</f>
        <v>0</v>
      </c>
      <c r="E29" s="10">
        <f t="shared" si="13"/>
        <v>0</v>
      </c>
      <c r="F29" s="10">
        <f t="shared" si="13"/>
        <v>0</v>
      </c>
      <c r="G29" s="10">
        <f t="shared" si="13"/>
        <v>0</v>
      </c>
      <c r="H29" s="10">
        <f t="shared" si="13"/>
        <v>0</v>
      </c>
      <c r="I29" s="10">
        <f t="shared" si="13"/>
        <v>0</v>
      </c>
      <c r="J29" s="10">
        <f t="shared" si="13"/>
        <v>0</v>
      </c>
      <c r="K29" s="10">
        <f t="shared" si="13"/>
        <v>0</v>
      </c>
      <c r="L29" s="10">
        <f t="shared" si="13"/>
        <v>0</v>
      </c>
      <c r="M29" s="10">
        <f t="shared" si="13"/>
        <v>0</v>
      </c>
      <c r="N29" s="10">
        <f t="shared" si="13"/>
        <v>0</v>
      </c>
    </row>
    <row r="30" spans="1:14">
      <c r="A30" t="s">
        <v>130</v>
      </c>
      <c r="B30" t="s">
        <v>4297</v>
      </c>
      <c r="C30" s="10" cm="1">
        <f t="array" ref="C30">INDEX('2 过程管理表单'!$159:$159,26+(COLUMN(A21)-1)*3)</f>
        <v>0</v>
      </c>
      <c r="D30" s="10" cm="1">
        <f t="array" ref="D30">INDEX('2 过程管理表单'!$159:$159,26+(COLUMN(B21)-1)*3)</f>
        <v>0</v>
      </c>
      <c r="E30" s="10" cm="1">
        <f t="array" ref="E30">INDEX('2 过程管理表单'!$159:$159,26+(COLUMN(C21)-1)*3)</f>
        <v>0</v>
      </c>
      <c r="F30" s="10" cm="1">
        <f t="array" ref="F30">INDEX('2 过程管理表单'!$159:$159,26+(COLUMN(D21)-1)*3)</f>
        <v>0</v>
      </c>
      <c r="G30" s="10" cm="1">
        <f t="array" ref="G30">INDEX('2 过程管理表单'!$159:$159,26+(COLUMN(E21)-1)*3)</f>
        <v>0</v>
      </c>
      <c r="H30" s="10" cm="1">
        <f t="array" ref="H30">INDEX('2 过程管理表单'!$159:$159,26+(COLUMN(F21)-1)*3)</f>
        <v>0</v>
      </c>
      <c r="I30" s="10" cm="1">
        <f t="array" ref="I30">INDEX('2 过程管理表单'!$159:$159,26+(COLUMN(G21)-1)*3)</f>
        <v>0</v>
      </c>
      <c r="J30" s="10" cm="1">
        <f t="array" ref="J30">INDEX('2 过程管理表单'!$159:$159,26+(COLUMN(H21)-1)*3)</f>
        <v>0</v>
      </c>
      <c r="K30" s="10" cm="1">
        <f t="array" ref="K30">INDEX('2 过程管理表单'!$159:$159,26+(COLUMN(I21)-1)*3)</f>
        <v>0</v>
      </c>
      <c r="L30" s="10" cm="1">
        <f t="array" ref="L30">INDEX('2 过程管理表单'!$159:$159,26+(COLUMN(J21)-1)*3)</f>
        <v>0</v>
      </c>
      <c r="M30" s="10" cm="1">
        <f t="array" ref="M30">INDEX('2 过程管理表单'!$159:$159,26+(COLUMN(K21)-1)*3)</f>
        <v>0</v>
      </c>
      <c r="N30" s="10" cm="1">
        <f t="array" ref="N30">INDEX('2 过程管理表单'!$159:$159,26+(COLUMN(L21)-1)*3)</f>
        <v>0</v>
      </c>
    </row>
    <row r="31" spans="1:14">
      <c r="A31" t="s">
        <v>130</v>
      </c>
      <c r="B31" t="s">
        <v>4298</v>
      </c>
      <c r="C31" s="10">
        <f>C30</f>
        <v>0</v>
      </c>
      <c r="D31" s="10">
        <f t="shared" ref="D31:N31" si="14">C31+D30</f>
        <v>0</v>
      </c>
      <c r="E31" s="10">
        <f t="shared" si="14"/>
        <v>0</v>
      </c>
      <c r="F31" s="10">
        <f t="shared" si="14"/>
        <v>0</v>
      </c>
      <c r="G31" s="10">
        <f t="shared" si="14"/>
        <v>0</v>
      </c>
      <c r="H31" s="10">
        <f t="shared" si="14"/>
        <v>0</v>
      </c>
      <c r="I31" s="10">
        <f t="shared" si="14"/>
        <v>0</v>
      </c>
      <c r="J31" s="10">
        <f t="shared" si="14"/>
        <v>0</v>
      </c>
      <c r="K31" s="10">
        <f t="shared" si="14"/>
        <v>0</v>
      </c>
      <c r="L31" s="10">
        <f t="shared" si="14"/>
        <v>0</v>
      </c>
      <c r="M31" s="10">
        <f t="shared" si="14"/>
        <v>0</v>
      </c>
      <c r="N31" s="10">
        <f t="shared" si="14"/>
        <v>0</v>
      </c>
    </row>
    <row r="32" spans="1:14">
      <c r="A32" t="s">
        <v>130</v>
      </c>
      <c r="B32" t="s">
        <v>4299</v>
      </c>
      <c r="C32" s="10" cm="1">
        <f t="array" ref="C32">INDEX('2 过程管理表单'!$159:$159,24+(COLUMN(A25)-1)*3)</f>
        <v>0</v>
      </c>
      <c r="D32" s="10" cm="1">
        <f t="array" ref="D32">INDEX('2 过程管理表单'!$159:$159,24+(COLUMN(B25)-1)*3)</f>
        <v>0</v>
      </c>
      <c r="E32" s="10" cm="1">
        <f t="array" ref="E32">INDEX('2 过程管理表单'!$159:$159,24+(COLUMN(C25)-1)*3)</f>
        <v>0</v>
      </c>
      <c r="F32" s="10" cm="1">
        <f t="array" ref="F32">INDEX('2 过程管理表单'!$159:$159,24+(COLUMN(D25)-1)*3)</f>
        <v>0</v>
      </c>
      <c r="G32" s="10" cm="1">
        <f t="array" ref="G32">INDEX('2 过程管理表单'!$159:$159,24+(COLUMN(E25)-1)*3)</f>
        <v>0</v>
      </c>
      <c r="H32" s="10" cm="1">
        <f t="array" ref="H32">INDEX('2 过程管理表单'!$159:$159,24+(COLUMN(F25)-1)*3)</f>
        <v>0</v>
      </c>
      <c r="I32" s="10" cm="1">
        <f t="array" ref="I32">INDEX('2 过程管理表单'!$159:$159,24+(COLUMN(G25)-1)*3)</f>
        <v>0</v>
      </c>
      <c r="J32" s="10" cm="1">
        <f t="array" ref="J32">INDEX('2 过程管理表单'!$159:$159,24+(COLUMN(H25)-1)*3)</f>
        <v>0</v>
      </c>
      <c r="K32" s="10" cm="1">
        <f t="array" ref="K32">INDEX('2 过程管理表单'!$159:$159,24+(COLUMN(I25)-1)*3)</f>
        <v>0</v>
      </c>
      <c r="L32" s="10" cm="1">
        <f t="array" ref="L32">INDEX('2 过程管理表单'!$159:$159,24+(COLUMN(J25)-1)*3)</f>
        <v>0</v>
      </c>
      <c r="M32" s="10" cm="1">
        <f t="array" ref="M32">INDEX('2 过程管理表单'!$159:$159,24+(COLUMN(K25)-1)*3)</f>
        <v>0</v>
      </c>
      <c r="N32" s="10" cm="1">
        <f t="array" ref="N32">INDEX('2 过程管理表单'!$159:$159,24+(COLUMN(L25)-1)*3)</f>
        <v>0</v>
      </c>
    </row>
    <row r="33" spans="1:14">
      <c r="A33" t="s">
        <v>130</v>
      </c>
      <c r="B33" t="s">
        <v>4300</v>
      </c>
      <c r="C33" s="10">
        <f>C32</f>
        <v>0</v>
      </c>
      <c r="D33" s="10">
        <f t="shared" ref="D33:N33" si="15">C33+D32</f>
        <v>0</v>
      </c>
      <c r="E33" s="10">
        <f t="shared" si="15"/>
        <v>0</v>
      </c>
      <c r="F33" s="10">
        <f t="shared" si="15"/>
        <v>0</v>
      </c>
      <c r="G33" s="10">
        <f t="shared" si="15"/>
        <v>0</v>
      </c>
      <c r="H33" s="10">
        <f t="shared" si="15"/>
        <v>0</v>
      </c>
      <c r="I33" s="10">
        <f t="shared" si="15"/>
        <v>0</v>
      </c>
      <c r="J33" s="10">
        <f t="shared" si="15"/>
        <v>0</v>
      </c>
      <c r="K33" s="10">
        <f t="shared" si="15"/>
        <v>0</v>
      </c>
      <c r="L33" s="10">
        <f t="shared" si="15"/>
        <v>0</v>
      </c>
      <c r="M33" s="10">
        <f t="shared" si="15"/>
        <v>0</v>
      </c>
      <c r="N33" s="10">
        <f t="shared" si="15"/>
        <v>0</v>
      </c>
    </row>
    <row r="34" spans="2:14">
      <c r="B34" t="s">
        <v>4311</v>
      </c>
      <c r="C34" s="11">
        <f t="shared" ref="C34:N34" si="16">C6+C10+C14+C18+C22+C26+C30+C2</f>
        <v>204592.31</v>
      </c>
      <c r="D34" s="11">
        <f t="shared" si="16"/>
        <v>318927.45</v>
      </c>
      <c r="E34" s="11">
        <f t="shared" si="16"/>
        <v>179261.07</v>
      </c>
      <c r="F34" s="11">
        <f t="shared" si="16"/>
        <v>221927.95</v>
      </c>
      <c r="G34" s="11">
        <f t="shared" si="16"/>
        <v>268232.96</v>
      </c>
      <c r="H34" s="11">
        <f t="shared" si="16"/>
        <v>196002.24</v>
      </c>
      <c r="I34" s="11">
        <f t="shared" si="16"/>
        <v>208981.14</v>
      </c>
      <c r="J34" s="11">
        <f t="shared" si="16"/>
        <v>0</v>
      </c>
      <c r="K34" s="11">
        <f t="shared" si="16"/>
        <v>0</v>
      </c>
      <c r="L34" s="11">
        <f t="shared" si="16"/>
        <v>0</v>
      </c>
      <c r="M34" s="11">
        <f t="shared" si="16"/>
        <v>0</v>
      </c>
      <c r="N34" s="11">
        <f t="shared" si="16"/>
        <v>0</v>
      </c>
    </row>
    <row r="35" spans="2:14">
      <c r="B35" t="s">
        <v>4312</v>
      </c>
      <c r="C35" s="10">
        <f>C34</f>
        <v>204592.31</v>
      </c>
      <c r="D35" s="10">
        <f t="shared" ref="D35:N35" si="17">C35+D34</f>
        <v>523519.76</v>
      </c>
      <c r="E35" s="10">
        <f t="shared" si="17"/>
        <v>702780.83</v>
      </c>
      <c r="F35" s="10">
        <f t="shared" si="17"/>
        <v>924708.78</v>
      </c>
      <c r="G35" s="10">
        <f t="shared" si="17"/>
        <v>1192941.74</v>
      </c>
      <c r="H35" s="10">
        <f t="shared" si="17"/>
        <v>1388943.98</v>
      </c>
      <c r="I35" s="10">
        <f t="shared" si="17"/>
        <v>1597925.12</v>
      </c>
      <c r="J35" s="10">
        <f t="shared" si="17"/>
        <v>1597925.12</v>
      </c>
      <c r="K35" s="10">
        <f t="shared" si="17"/>
        <v>1597925.12</v>
      </c>
      <c r="L35" s="10">
        <f t="shared" si="17"/>
        <v>1597925.12</v>
      </c>
      <c r="M35" s="10">
        <f t="shared" si="17"/>
        <v>1597925.12</v>
      </c>
      <c r="N35" s="10">
        <f t="shared" si="17"/>
        <v>1597925.12</v>
      </c>
    </row>
    <row r="36" spans="2:14">
      <c r="B36" t="s">
        <v>4313</v>
      </c>
      <c r="C36" s="11">
        <f t="shared" ref="C36:N36" si="18">C4+C8+C12+C16+C20+C24+C28+C32</f>
        <v>255351.29</v>
      </c>
      <c r="D36" s="11">
        <f t="shared" si="18"/>
        <v>237635.380909091</v>
      </c>
      <c r="E36" s="11">
        <f t="shared" si="18"/>
        <v>237635.380909091</v>
      </c>
      <c r="F36" s="11">
        <f t="shared" si="18"/>
        <v>237635.380909091</v>
      </c>
      <c r="G36" s="11">
        <f t="shared" si="18"/>
        <v>237635.380909091</v>
      </c>
      <c r="H36" s="11">
        <f t="shared" si="18"/>
        <v>237635.380909091</v>
      </c>
      <c r="I36" s="11">
        <f t="shared" si="18"/>
        <v>237635.380909091</v>
      </c>
      <c r="J36" s="11">
        <f t="shared" si="18"/>
        <v>237635.380909091</v>
      </c>
      <c r="K36" s="11">
        <f t="shared" si="18"/>
        <v>237635.380909091</v>
      </c>
      <c r="L36" s="11">
        <f t="shared" si="18"/>
        <v>237635.380909091</v>
      </c>
      <c r="M36" s="11">
        <f t="shared" si="18"/>
        <v>237635.380909091</v>
      </c>
      <c r="N36" s="11">
        <f t="shared" si="18"/>
        <v>237635.380909091</v>
      </c>
    </row>
    <row r="37" spans="2:14">
      <c r="B37" t="s">
        <v>4314</v>
      </c>
      <c r="C37" s="10">
        <f>C36</f>
        <v>255351.29</v>
      </c>
      <c r="D37" s="10">
        <f t="shared" ref="D37:N37" si="19">C37+D36</f>
        <v>492986.670909091</v>
      </c>
      <c r="E37" s="10">
        <f t="shared" si="19"/>
        <v>730622.051818182</v>
      </c>
      <c r="F37" s="10">
        <f t="shared" si="19"/>
        <v>968257.432727273</v>
      </c>
      <c r="G37" s="10">
        <f t="shared" si="19"/>
        <v>1205892.81363636</v>
      </c>
      <c r="H37" s="10">
        <f t="shared" si="19"/>
        <v>1443528.19454545</v>
      </c>
      <c r="I37" s="10">
        <f t="shared" si="19"/>
        <v>1681163.57545455</v>
      </c>
      <c r="J37" s="10">
        <f t="shared" si="19"/>
        <v>1918798.95636364</v>
      </c>
      <c r="K37" s="10">
        <f t="shared" si="19"/>
        <v>2156434.33727273</v>
      </c>
      <c r="L37" s="10">
        <f t="shared" si="19"/>
        <v>2394069.71818182</v>
      </c>
      <c r="M37" s="10">
        <f t="shared" si="19"/>
        <v>2631705.09909091</v>
      </c>
      <c r="N37" s="10">
        <f t="shared" si="19"/>
        <v>2869340.48</v>
      </c>
    </row>
  </sheetData>
  <autoFilter xmlns:etc="http://www.wps.cn/officeDocument/2017/etCustomData" ref="B1:B37" etc:filterBottomFollowUsedRange="0">
    <extLst/>
  </autoFilter>
  <pageMargins left="0.75" right="0.75" top="1" bottom="1" header="0.5" footer="0.5"/>
  <pageSetup paperSize="9" orientation="portrait"/>
  <headerFooter/>
</worksheet>
</file>

<file path=xl/worksheets/sheet2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23"/>
  <dimension ref="A1:N49"/>
  <sheetViews>
    <sheetView topLeftCell="A6" workbookViewId="0">
      <selection activeCell="L40" sqref="L40"/>
    </sheetView>
  </sheetViews>
  <sheetFormatPr defaultColWidth="9" defaultRowHeight="14"/>
  <cols>
    <col min="1" max="1" width="10.3727272727273" customWidth="1"/>
    <col min="2" max="2" width="15" customWidth="1"/>
    <col min="3" max="14" width="12.6272727272727"/>
  </cols>
  <sheetData>
    <row r="1" spans="1:14">
      <c r="A1" t="s">
        <v>4315</v>
      </c>
      <c r="C1" t="s">
        <v>759</v>
      </c>
      <c r="D1" t="s">
        <v>760</v>
      </c>
      <c r="E1" t="s">
        <v>761</v>
      </c>
      <c r="F1" t="s">
        <v>762</v>
      </c>
      <c r="G1" t="s">
        <v>763</v>
      </c>
      <c r="H1" t="s">
        <v>764</v>
      </c>
      <c r="I1" t="s">
        <v>765</v>
      </c>
      <c r="J1" t="s">
        <v>766</v>
      </c>
      <c r="K1" t="s">
        <v>767</v>
      </c>
      <c r="L1" t="s">
        <v>768</v>
      </c>
      <c r="M1" t="s">
        <v>769</v>
      </c>
      <c r="N1" t="s">
        <v>770</v>
      </c>
    </row>
    <row r="2" spans="1:14">
      <c r="A2" t="s">
        <v>18</v>
      </c>
      <c r="B2" t="s">
        <v>4297</v>
      </c>
      <c r="C2" cm="1">
        <f t="array" ref="C2">INDEX('2 过程管理表单'!$20:$20,26+(COLUMN(A1)-1)*3)</f>
        <v>0</v>
      </c>
      <c r="D2" cm="1">
        <f t="array" ref="D2">INDEX('2 过程管理表单'!$20:$20,26+(COLUMN(B1)-1)*3)</f>
        <v>0</v>
      </c>
      <c r="E2" cm="1">
        <f t="array" ref="E2">INDEX('2 过程管理表单'!$20:$20,26+(COLUMN(C1)-1)*3)</f>
        <v>0</v>
      </c>
      <c r="F2" cm="1">
        <f t="array" ref="F2">INDEX('2 过程管理表单'!$20:$20,26+(COLUMN(D1)-1)*3)</f>
        <v>0</v>
      </c>
      <c r="G2" cm="1">
        <f t="array" ref="G2">INDEX('2 过程管理表单'!$20:$20,26+(COLUMN(E1)-1)*3)</f>
        <v>0</v>
      </c>
      <c r="H2" cm="1">
        <f t="array" ref="H2">INDEX('2 过程管理表单'!$20:$20,26+(COLUMN(F1)-1)*3)</f>
        <v>0</v>
      </c>
      <c r="I2" cm="1">
        <f t="array" ref="I2">INDEX('2 过程管理表单'!$20:$20,26+(COLUMN(G1)-1)*3)</f>
        <v>0</v>
      </c>
      <c r="J2" cm="1">
        <f t="array" ref="J2">INDEX('2 过程管理表单'!$20:$20,26+(COLUMN(H1)-1)*3)</f>
        <v>0</v>
      </c>
      <c r="K2" cm="1">
        <f t="array" ref="K2">INDEX('2 过程管理表单'!$20:$20,26+(COLUMN(I1)-1)*3)</f>
        <v>0</v>
      </c>
      <c r="L2" cm="1">
        <f t="array" ref="L2">INDEX('2 过程管理表单'!$20:$20,26+(COLUMN(J1)-1)*3)</f>
        <v>0</v>
      </c>
      <c r="M2" cm="1">
        <f t="array" ref="M2">INDEX('2 过程管理表单'!$20:$20,26+(COLUMN(K1)-1)*3)</f>
        <v>0</v>
      </c>
      <c r="N2" cm="1">
        <f t="array" ref="N2">INDEX('2 过程管理表单'!$20:$20,26+(COLUMN(L1)-1)*3)</f>
        <v>0</v>
      </c>
    </row>
    <row r="3" spans="1:14">
      <c r="A3" t="s">
        <v>18</v>
      </c>
      <c r="B3" t="s">
        <v>4298</v>
      </c>
      <c r="C3">
        <f>C2</f>
        <v>0</v>
      </c>
      <c r="D3">
        <f t="shared" ref="D3:N3" si="0">C3+D2</f>
        <v>0</v>
      </c>
      <c r="E3">
        <f t="shared" si="0"/>
        <v>0</v>
      </c>
      <c r="F3">
        <f t="shared" si="0"/>
        <v>0</v>
      </c>
      <c r="G3">
        <f t="shared" si="0"/>
        <v>0</v>
      </c>
      <c r="H3">
        <f t="shared" si="0"/>
        <v>0</v>
      </c>
      <c r="I3">
        <f t="shared" si="0"/>
        <v>0</v>
      </c>
      <c r="J3">
        <f t="shared" si="0"/>
        <v>0</v>
      </c>
      <c r="K3">
        <f t="shared" si="0"/>
        <v>0</v>
      </c>
      <c r="L3">
        <f t="shared" si="0"/>
        <v>0</v>
      </c>
      <c r="M3">
        <f t="shared" si="0"/>
        <v>0</v>
      </c>
      <c r="N3">
        <f t="shared" si="0"/>
        <v>0</v>
      </c>
    </row>
    <row r="4" spans="1:14">
      <c r="A4" t="s">
        <v>18</v>
      </c>
      <c r="B4" t="s">
        <v>4299</v>
      </c>
      <c r="C4" cm="1">
        <f t="array" ref="C4">INDEX('2 过程管理表单'!$20:$20,24+(COLUMN(A1)-1)*3)</f>
        <v>0</v>
      </c>
      <c r="D4" cm="1">
        <f t="array" ref="D4">INDEX('2 过程管理表单'!$20:$20,24+(COLUMN(B1)-1)*3)</f>
        <v>0</v>
      </c>
      <c r="E4" cm="1">
        <f t="array" ref="E4">INDEX('2 过程管理表单'!$20:$20,24+(COLUMN(C1)-1)*3)</f>
        <v>0</v>
      </c>
      <c r="F4" cm="1">
        <f t="array" ref="F4">INDEX('2 过程管理表单'!$20:$20,24+(COLUMN(D1)-1)*3)</f>
        <v>0</v>
      </c>
      <c r="G4" cm="1">
        <f t="array" ref="G4">INDEX('2 过程管理表单'!$20:$20,24+(COLUMN(E1)-1)*3)</f>
        <v>0</v>
      </c>
      <c r="H4" cm="1">
        <f t="array" ref="H4">INDEX('2 过程管理表单'!$20:$20,24+(COLUMN(F1)-1)*3)</f>
        <v>0</v>
      </c>
      <c r="I4" cm="1">
        <f t="array" ref="I4">INDEX('2 过程管理表单'!$20:$20,24+(COLUMN(G1)-1)*3)</f>
        <v>0</v>
      </c>
      <c r="J4" cm="1">
        <f t="array" ref="J4">INDEX('2 过程管理表单'!$20:$20,24+(COLUMN(H1)-1)*3)</f>
        <v>0</v>
      </c>
      <c r="K4" cm="1">
        <f t="array" ref="K4">INDEX('2 过程管理表单'!$20:$20,24+(COLUMN(I1)-1)*3)</f>
        <v>0</v>
      </c>
      <c r="L4" cm="1">
        <f t="array" ref="L4">INDEX('2 过程管理表单'!$20:$20,24+(COLUMN(J1)-1)*3)</f>
        <v>0</v>
      </c>
      <c r="M4" cm="1">
        <f t="array" ref="M4">INDEX('2 过程管理表单'!$20:$20,24+(COLUMN(K1)-1)*3)</f>
        <v>0</v>
      </c>
      <c r="N4" cm="1">
        <f t="array" ref="N4">INDEX('2 过程管理表单'!$20:$20,24+(COLUMN(L1)-1)*3)</f>
        <v>0</v>
      </c>
    </row>
    <row r="5" spans="1:14">
      <c r="A5" t="s">
        <v>18</v>
      </c>
      <c r="B5" t="s">
        <v>4300</v>
      </c>
      <c r="C5">
        <f>C4</f>
        <v>0</v>
      </c>
      <c r="D5">
        <f t="shared" ref="D5:N5" si="1">C5+D4</f>
        <v>0</v>
      </c>
      <c r="E5">
        <f t="shared" si="1"/>
        <v>0</v>
      </c>
      <c r="F5">
        <f t="shared" si="1"/>
        <v>0</v>
      </c>
      <c r="G5">
        <f t="shared" si="1"/>
        <v>0</v>
      </c>
      <c r="H5">
        <f t="shared" si="1"/>
        <v>0</v>
      </c>
      <c r="I5">
        <f t="shared" si="1"/>
        <v>0</v>
      </c>
      <c r="J5">
        <f t="shared" si="1"/>
        <v>0</v>
      </c>
      <c r="K5">
        <f t="shared" si="1"/>
        <v>0</v>
      </c>
      <c r="L5">
        <f t="shared" si="1"/>
        <v>0</v>
      </c>
      <c r="M5">
        <f t="shared" si="1"/>
        <v>0</v>
      </c>
      <c r="N5">
        <f t="shared" si="1"/>
        <v>0</v>
      </c>
    </row>
    <row r="6" spans="1:14">
      <c r="A6" t="s">
        <v>864</v>
      </c>
      <c r="B6" t="s">
        <v>4297</v>
      </c>
      <c r="C6" cm="1">
        <f t="array" ref="C6">INDEX('2 过程管理表单'!$39:$39,26+(COLUMN(A1)-1)*3)</f>
        <v>0</v>
      </c>
      <c r="D6" cm="1">
        <f t="array" ref="D6">INDEX('2 过程管理表单'!$39:$39,26+(COLUMN(B1)-1)*3)</f>
        <v>0</v>
      </c>
      <c r="E6" cm="1">
        <f t="array" ref="E6">INDEX('2 过程管理表单'!$39:$39,26+(COLUMN(C1)-1)*3)</f>
        <v>0</v>
      </c>
      <c r="F6" cm="1">
        <f t="array" ref="F6">INDEX('2 过程管理表单'!$39:$39,26+(COLUMN(D1)-1)*3)</f>
        <v>0</v>
      </c>
      <c r="G6" cm="1">
        <f t="array" ref="G6">INDEX('2 过程管理表单'!$39:$39,26+(COLUMN(E1)-1)*3)</f>
        <v>0</v>
      </c>
      <c r="H6" cm="1">
        <f t="array" ref="H6">INDEX('2 过程管理表单'!$39:$39,26+(COLUMN(F1)-1)*3)</f>
        <v>0</v>
      </c>
      <c r="I6" cm="1">
        <f t="array" ref="I6">INDEX('2 过程管理表单'!$39:$39,26+(COLUMN(G1)-1)*3)</f>
        <v>0</v>
      </c>
      <c r="J6" cm="1">
        <f t="array" ref="J6">INDEX('2 过程管理表单'!$39:$39,26+(COLUMN(H1)-1)*3)</f>
        <v>0</v>
      </c>
      <c r="K6" cm="1">
        <f t="array" ref="K6">INDEX('2 过程管理表单'!$39:$39,26+(COLUMN(I1)-1)*3)</f>
        <v>0</v>
      </c>
      <c r="L6" cm="1">
        <f t="array" ref="L6">INDEX('2 过程管理表单'!$39:$39,26+(COLUMN(J1)-1)*3)</f>
        <v>0</v>
      </c>
      <c r="M6" cm="1">
        <f t="array" ref="M6">INDEX('2 过程管理表单'!$39:$39,26+(COLUMN(K1)-1)*3)</f>
        <v>0</v>
      </c>
      <c r="N6" cm="1">
        <f t="array" ref="N6">INDEX('2 过程管理表单'!$39:$39,26+(COLUMN(L1)-1)*3)</f>
        <v>0</v>
      </c>
    </row>
    <row r="7" spans="1:14">
      <c r="A7" t="s">
        <v>864</v>
      </c>
      <c r="B7" t="s">
        <v>4298</v>
      </c>
      <c r="C7">
        <f>C6</f>
        <v>0</v>
      </c>
      <c r="D7">
        <f t="shared" ref="D7:N7" si="2">C7+D6</f>
        <v>0</v>
      </c>
      <c r="E7">
        <f t="shared" si="2"/>
        <v>0</v>
      </c>
      <c r="F7">
        <f t="shared" si="2"/>
        <v>0</v>
      </c>
      <c r="G7">
        <f t="shared" si="2"/>
        <v>0</v>
      </c>
      <c r="H7">
        <f t="shared" si="2"/>
        <v>0</v>
      </c>
      <c r="I7">
        <f t="shared" si="2"/>
        <v>0</v>
      </c>
      <c r="J7">
        <f t="shared" si="2"/>
        <v>0</v>
      </c>
      <c r="K7">
        <f t="shared" si="2"/>
        <v>0</v>
      </c>
      <c r="L7">
        <f t="shared" si="2"/>
        <v>0</v>
      </c>
      <c r="M7">
        <f t="shared" si="2"/>
        <v>0</v>
      </c>
      <c r="N7">
        <f t="shared" si="2"/>
        <v>0</v>
      </c>
    </row>
    <row r="8" spans="1:14">
      <c r="A8" t="s">
        <v>864</v>
      </c>
      <c r="B8" t="s">
        <v>4299</v>
      </c>
      <c r="C8" cm="1">
        <f t="array" ref="C8">INDEX('2 过程管理表单'!$39:$39,24+(COLUMN(A5)-1)*3)</f>
        <v>0</v>
      </c>
      <c r="D8" cm="1">
        <f t="array" ref="D8">INDEX('2 过程管理表单'!$39:$39,24+(COLUMN(B5)-1)*3)</f>
        <v>0</v>
      </c>
      <c r="E8" cm="1">
        <f t="array" ref="E8">INDEX('2 过程管理表单'!$39:$39,24+(COLUMN(C5)-1)*3)</f>
        <v>0</v>
      </c>
      <c r="F8" cm="1">
        <f t="array" ref="F8">INDEX('2 过程管理表单'!$39:$39,24+(COLUMN(D5)-1)*3)</f>
        <v>0</v>
      </c>
      <c r="G8" cm="1">
        <f t="array" ref="G8">INDEX('2 过程管理表单'!$39:$39,24+(COLUMN(E5)-1)*3)</f>
        <v>0</v>
      </c>
      <c r="H8" cm="1">
        <f t="array" ref="H8">INDEX('2 过程管理表单'!$39:$39,24+(COLUMN(F5)-1)*3)</f>
        <v>0</v>
      </c>
      <c r="I8" cm="1">
        <f t="array" ref="I8">INDEX('2 过程管理表单'!$39:$39,24+(COLUMN(G5)-1)*3)</f>
        <v>0</v>
      </c>
      <c r="J8" cm="1">
        <f t="array" ref="J8">INDEX('2 过程管理表单'!$39:$39,24+(COLUMN(H5)-1)*3)</f>
        <v>0</v>
      </c>
      <c r="K8" cm="1">
        <f t="array" ref="K8">INDEX('2 过程管理表单'!$39:$39,24+(COLUMN(I5)-1)*3)</f>
        <v>0</v>
      </c>
      <c r="L8" cm="1">
        <f t="array" ref="L8">INDEX('2 过程管理表单'!$39:$39,24+(COLUMN(J5)-1)*3)</f>
        <v>0</v>
      </c>
      <c r="M8" cm="1">
        <f t="array" ref="M8">INDEX('2 过程管理表单'!$39:$39,24+(COLUMN(K5)-1)*3)</f>
        <v>0</v>
      </c>
      <c r="N8" cm="1">
        <f t="array" ref="N8">INDEX('2 过程管理表单'!$39:$39,24+(COLUMN(L5)-1)*3)</f>
        <v>0</v>
      </c>
    </row>
    <row r="9" spans="1:14">
      <c r="A9" t="s">
        <v>864</v>
      </c>
      <c r="B9" t="s">
        <v>4300</v>
      </c>
      <c r="C9">
        <f>C8</f>
        <v>0</v>
      </c>
      <c r="D9">
        <f t="shared" ref="D9:N9" si="3">C9+D8</f>
        <v>0</v>
      </c>
      <c r="E9">
        <f t="shared" si="3"/>
        <v>0</v>
      </c>
      <c r="F9">
        <f t="shared" si="3"/>
        <v>0</v>
      </c>
      <c r="G9">
        <f t="shared" si="3"/>
        <v>0</v>
      </c>
      <c r="H9">
        <f t="shared" si="3"/>
        <v>0</v>
      </c>
      <c r="I9">
        <f t="shared" si="3"/>
        <v>0</v>
      </c>
      <c r="J9">
        <f t="shared" si="3"/>
        <v>0</v>
      </c>
      <c r="K9">
        <f t="shared" si="3"/>
        <v>0</v>
      </c>
      <c r="L9">
        <f t="shared" si="3"/>
        <v>0</v>
      </c>
      <c r="M9">
        <f t="shared" si="3"/>
        <v>0</v>
      </c>
      <c r="N9">
        <f t="shared" si="3"/>
        <v>0</v>
      </c>
    </row>
    <row r="10" spans="1:14">
      <c r="A10" t="s">
        <v>14</v>
      </c>
      <c r="B10" t="s">
        <v>4297</v>
      </c>
      <c r="C10" cm="1">
        <f t="array" ref="C10">INDEX('2 过程管理表单'!$58:$58,26+(COLUMN(A1)-1)*3)</f>
        <v>0</v>
      </c>
      <c r="D10" cm="1">
        <f t="array" ref="D10">INDEX('2 过程管理表单'!$58:$58,26+(COLUMN(B1)-1)*3)</f>
        <v>0</v>
      </c>
      <c r="E10" cm="1">
        <f t="array" ref="E10">INDEX('2 过程管理表单'!$58:$58,26+(COLUMN(C1)-1)*3)</f>
        <v>0</v>
      </c>
      <c r="F10" cm="1">
        <f t="array" ref="F10">INDEX('2 过程管理表单'!$58:$58,26+(COLUMN(D1)-1)*3)</f>
        <v>0</v>
      </c>
      <c r="G10" cm="1">
        <f t="array" ref="G10">INDEX('2 过程管理表单'!$58:$58,26+(COLUMN(E1)-1)*3)</f>
        <v>0</v>
      </c>
      <c r="H10" cm="1">
        <f t="array" ref="H10">INDEX('2 过程管理表单'!$58:$58,26+(COLUMN(F1)-1)*3)</f>
        <v>0</v>
      </c>
      <c r="I10" cm="1">
        <f t="array" ref="I10">INDEX('2 过程管理表单'!$58:$58,26+(COLUMN(G1)-1)*3)</f>
        <v>0</v>
      </c>
      <c r="J10" cm="1">
        <f t="array" ref="J10">INDEX('2 过程管理表单'!$58:$58,26+(COLUMN(H1)-1)*3)</f>
        <v>0</v>
      </c>
      <c r="K10" cm="1">
        <f t="array" ref="K10">INDEX('2 过程管理表单'!$58:$58,26+(COLUMN(I1)-1)*3)</f>
        <v>0</v>
      </c>
      <c r="L10" cm="1">
        <f t="array" ref="L10">INDEX('2 过程管理表单'!$58:$58,26+(COLUMN(J1)-1)*3)</f>
        <v>0</v>
      </c>
      <c r="M10" cm="1">
        <f t="array" ref="M10">INDEX('2 过程管理表单'!$58:$58,26+(COLUMN(K1)-1)*3)</f>
        <v>0</v>
      </c>
      <c r="N10" cm="1">
        <f t="array" ref="N10">INDEX('2 过程管理表单'!$58:$58,26+(COLUMN(L1)-1)*3)</f>
        <v>0</v>
      </c>
    </row>
    <row r="11" spans="1:14">
      <c r="A11" t="s">
        <v>14</v>
      </c>
      <c r="B11" t="s">
        <v>4298</v>
      </c>
      <c r="C11">
        <f>C10</f>
        <v>0</v>
      </c>
      <c r="D11">
        <f t="shared" ref="D11:N11" si="4">C11+D10</f>
        <v>0</v>
      </c>
      <c r="E11">
        <f t="shared" si="4"/>
        <v>0</v>
      </c>
      <c r="F11">
        <f t="shared" si="4"/>
        <v>0</v>
      </c>
      <c r="G11">
        <f t="shared" si="4"/>
        <v>0</v>
      </c>
      <c r="H11">
        <f t="shared" si="4"/>
        <v>0</v>
      </c>
      <c r="I11">
        <f t="shared" si="4"/>
        <v>0</v>
      </c>
      <c r="J11">
        <f t="shared" si="4"/>
        <v>0</v>
      </c>
      <c r="K11">
        <f t="shared" si="4"/>
        <v>0</v>
      </c>
      <c r="L11">
        <f t="shared" si="4"/>
        <v>0</v>
      </c>
      <c r="M11">
        <f t="shared" si="4"/>
        <v>0</v>
      </c>
      <c r="N11">
        <f t="shared" si="4"/>
        <v>0</v>
      </c>
    </row>
    <row r="12" spans="1:14">
      <c r="A12" t="s">
        <v>14</v>
      </c>
      <c r="B12" t="s">
        <v>4299</v>
      </c>
      <c r="C12" cm="1">
        <f t="array" ref="C12">INDEX('2 过程管理表单'!$58:$58,24+(COLUMN(A9)-1)*3)</f>
        <v>41600</v>
      </c>
      <c r="D12" cm="1">
        <f t="array" ref="D12">INDEX('2 过程管理表单'!$58:$58,24+(COLUMN(B9)-1)*3)</f>
        <v>41600</v>
      </c>
      <c r="E12" cm="1">
        <f t="array" ref="E12">INDEX('2 过程管理表单'!$58:$58,24+(COLUMN(C9)-1)*3)</f>
        <v>41600</v>
      </c>
      <c r="F12" cm="1">
        <f t="array" ref="F12">INDEX('2 过程管理表单'!$58:$58,24+(COLUMN(D9)-1)*3)</f>
        <v>41600</v>
      </c>
      <c r="G12" cm="1">
        <f t="array" ref="G12">INDEX('2 过程管理表单'!$58:$58,24+(COLUMN(E9)-1)*3)</f>
        <v>41600</v>
      </c>
      <c r="H12" cm="1">
        <f t="array" ref="H12">INDEX('2 过程管理表单'!$58:$58,24+(COLUMN(F9)-1)*3)</f>
        <v>41600</v>
      </c>
      <c r="I12" cm="1">
        <f t="array" ref="I12">INDEX('2 过程管理表单'!$58:$58,24+(COLUMN(G9)-1)*3)</f>
        <v>41600</v>
      </c>
      <c r="J12" cm="1">
        <f t="array" ref="J12">INDEX('2 过程管理表单'!$58:$58,24+(COLUMN(H9)-1)*3)</f>
        <v>41600</v>
      </c>
      <c r="K12" cm="1">
        <f t="array" ref="K12">INDEX('2 过程管理表单'!$58:$58,24+(COLUMN(I9)-1)*3)</f>
        <v>41600</v>
      </c>
      <c r="L12" cm="1">
        <f t="array" ref="L12">INDEX('2 过程管理表单'!$58:$58,24+(COLUMN(J9)-1)*3)</f>
        <v>41600</v>
      </c>
      <c r="M12" cm="1">
        <f t="array" ref="M12">INDEX('2 过程管理表单'!$58:$58,24+(COLUMN(K9)-1)*3)</f>
        <v>41600</v>
      </c>
      <c r="N12" cm="1">
        <f t="array" ref="N12">INDEX('2 过程管理表单'!$58:$58,24+(COLUMN(L9)-1)*3)</f>
        <v>41600</v>
      </c>
    </row>
    <row r="13" spans="1:14">
      <c r="A13" t="s">
        <v>14</v>
      </c>
      <c r="B13" t="s">
        <v>4300</v>
      </c>
      <c r="C13">
        <f>C12</f>
        <v>41600</v>
      </c>
      <c r="D13">
        <f t="shared" ref="D13:N13" si="5">C13+D12</f>
        <v>83200</v>
      </c>
      <c r="E13">
        <f t="shared" si="5"/>
        <v>124800</v>
      </c>
      <c r="F13">
        <f t="shared" si="5"/>
        <v>166400</v>
      </c>
      <c r="G13">
        <f t="shared" si="5"/>
        <v>208000</v>
      </c>
      <c r="H13">
        <f t="shared" si="5"/>
        <v>249600</v>
      </c>
      <c r="I13">
        <f t="shared" si="5"/>
        <v>291200</v>
      </c>
      <c r="J13">
        <f t="shared" si="5"/>
        <v>332800</v>
      </c>
      <c r="K13">
        <f t="shared" si="5"/>
        <v>374400</v>
      </c>
      <c r="L13">
        <f t="shared" si="5"/>
        <v>416000</v>
      </c>
      <c r="M13">
        <f t="shared" si="5"/>
        <v>457600</v>
      </c>
      <c r="N13">
        <f t="shared" si="5"/>
        <v>499200</v>
      </c>
    </row>
    <row r="14" spans="1:14">
      <c r="A14" t="s">
        <v>931</v>
      </c>
      <c r="B14" t="s">
        <v>4297</v>
      </c>
      <c r="C14" cm="1">
        <f t="array" ref="C14">INDEX('2 过程管理表单'!$64:$64,26+(COLUMN(A1)-1)*3)</f>
        <v>0</v>
      </c>
      <c r="D14" cm="1">
        <f t="array" ref="D14">INDEX('2 过程管理表单'!$64:$64,26+(COLUMN(B1)-1)*3)</f>
        <v>0</v>
      </c>
      <c r="E14" cm="1">
        <f t="array" ref="E14">INDEX('2 过程管理表单'!$64:$64,26+(COLUMN(C1)-1)*3)</f>
        <v>0</v>
      </c>
      <c r="F14" cm="1">
        <f t="array" ref="F14">INDEX('2 过程管理表单'!$64:$64,26+(COLUMN(D1)-1)*3)</f>
        <v>0</v>
      </c>
      <c r="G14" cm="1">
        <f t="array" ref="G14">INDEX('2 过程管理表单'!$64:$64,26+(COLUMN(E1)-1)*3)</f>
        <v>0</v>
      </c>
      <c r="H14" cm="1">
        <f t="array" ref="H14">INDEX('2 过程管理表单'!$64:$64,26+(COLUMN(F1)-1)*3)</f>
        <v>0</v>
      </c>
      <c r="I14" cm="1">
        <f t="array" ref="I14">INDEX('2 过程管理表单'!$64:$64,26+(COLUMN(G1)-1)*3)</f>
        <v>0</v>
      </c>
      <c r="J14" cm="1">
        <f t="array" ref="J14">INDEX('2 过程管理表单'!$64:$64,26+(COLUMN(H1)-1)*3)</f>
        <v>0</v>
      </c>
      <c r="K14" cm="1">
        <f t="array" ref="K14">INDEX('2 过程管理表单'!$64:$64,26+(COLUMN(I1)-1)*3)</f>
        <v>0</v>
      </c>
      <c r="L14" cm="1">
        <f t="array" ref="L14">INDEX('2 过程管理表单'!$64:$64,26+(COLUMN(J1)-1)*3)</f>
        <v>0</v>
      </c>
      <c r="M14" cm="1">
        <f t="array" ref="M14">INDEX('2 过程管理表单'!$64:$64,26+(COLUMN(K1)-1)*3)</f>
        <v>0</v>
      </c>
      <c r="N14" cm="1">
        <f t="array" ref="N14">INDEX('2 过程管理表单'!$64:$64,26+(COLUMN(L1)-1)*3)</f>
        <v>0</v>
      </c>
    </row>
    <row r="15" spans="1:14">
      <c r="A15" t="s">
        <v>931</v>
      </c>
      <c r="B15" t="s">
        <v>4298</v>
      </c>
      <c r="C15">
        <f>C14</f>
        <v>0</v>
      </c>
      <c r="D15">
        <f t="shared" ref="D15:N15" si="6">C15+D14</f>
        <v>0</v>
      </c>
      <c r="E15">
        <f t="shared" si="6"/>
        <v>0</v>
      </c>
      <c r="F15">
        <f t="shared" si="6"/>
        <v>0</v>
      </c>
      <c r="G15">
        <f t="shared" si="6"/>
        <v>0</v>
      </c>
      <c r="H15">
        <f t="shared" si="6"/>
        <v>0</v>
      </c>
      <c r="I15">
        <f t="shared" si="6"/>
        <v>0</v>
      </c>
      <c r="J15">
        <f t="shared" si="6"/>
        <v>0</v>
      </c>
      <c r="K15">
        <f t="shared" si="6"/>
        <v>0</v>
      </c>
      <c r="L15">
        <f t="shared" si="6"/>
        <v>0</v>
      </c>
      <c r="M15">
        <f t="shared" si="6"/>
        <v>0</v>
      </c>
      <c r="N15">
        <f t="shared" si="6"/>
        <v>0</v>
      </c>
    </row>
    <row r="16" spans="1:14">
      <c r="A16" t="s">
        <v>931</v>
      </c>
      <c r="B16" t="s">
        <v>4299</v>
      </c>
      <c r="C16" cm="1">
        <f t="array" ref="C16">INDEX('2 过程管理表单'!$64:$64,24+(COLUMN(A13)-1)*3)</f>
        <v>0</v>
      </c>
      <c r="D16" cm="1">
        <f t="array" ref="D16">INDEX('2 过程管理表单'!$64:$64,24+(COLUMN(B13)-1)*3)</f>
        <v>0</v>
      </c>
      <c r="E16" cm="1">
        <f t="array" ref="E16">INDEX('2 过程管理表单'!$64:$64,24+(COLUMN(C13)-1)*3)</f>
        <v>0</v>
      </c>
      <c r="F16" cm="1">
        <f t="array" ref="F16">INDEX('2 过程管理表单'!$64:$64,24+(COLUMN(D13)-1)*3)</f>
        <v>0</v>
      </c>
      <c r="G16" cm="1">
        <f t="array" ref="G16">INDEX('2 过程管理表单'!$64:$64,24+(COLUMN(E13)-1)*3)</f>
        <v>0</v>
      </c>
      <c r="H16" cm="1">
        <f t="array" ref="H16">INDEX('2 过程管理表单'!$64:$64,24+(COLUMN(F13)-1)*3)</f>
        <v>0</v>
      </c>
      <c r="I16" cm="1">
        <f t="array" ref="I16">INDEX('2 过程管理表单'!$64:$64,24+(COLUMN(G13)-1)*3)</f>
        <v>0</v>
      </c>
      <c r="J16" cm="1">
        <f t="array" ref="J16">INDEX('2 过程管理表单'!$64:$64,24+(COLUMN(H13)-1)*3)</f>
        <v>0</v>
      </c>
      <c r="K16" cm="1">
        <f t="array" ref="K16">INDEX('2 过程管理表单'!$64:$64,24+(COLUMN(I13)-1)*3)</f>
        <v>0</v>
      </c>
      <c r="L16" cm="1">
        <f t="array" ref="L16">INDEX('2 过程管理表单'!$64:$64,24+(COLUMN(J13)-1)*3)</f>
        <v>0</v>
      </c>
      <c r="M16" cm="1">
        <f t="array" ref="M16">INDEX('2 过程管理表单'!$64:$64,24+(COLUMN(K13)-1)*3)</f>
        <v>0</v>
      </c>
      <c r="N16" cm="1">
        <f t="array" ref="N16">INDEX('2 过程管理表单'!$64:$64,24+(COLUMN(L13)-1)*3)</f>
        <v>0</v>
      </c>
    </row>
    <row r="17" spans="1:14">
      <c r="A17" t="s">
        <v>931</v>
      </c>
      <c r="B17" t="s">
        <v>4300</v>
      </c>
      <c r="C17">
        <f>C16</f>
        <v>0</v>
      </c>
      <c r="D17">
        <f t="shared" ref="D17:N17" si="7">C17+D16</f>
        <v>0</v>
      </c>
      <c r="E17">
        <f t="shared" si="7"/>
        <v>0</v>
      </c>
      <c r="F17">
        <f t="shared" si="7"/>
        <v>0</v>
      </c>
      <c r="G17">
        <f t="shared" si="7"/>
        <v>0</v>
      </c>
      <c r="H17">
        <f t="shared" si="7"/>
        <v>0</v>
      </c>
      <c r="I17">
        <f t="shared" si="7"/>
        <v>0</v>
      </c>
      <c r="J17">
        <f t="shared" si="7"/>
        <v>0</v>
      </c>
      <c r="K17">
        <f t="shared" si="7"/>
        <v>0</v>
      </c>
      <c r="L17">
        <f t="shared" si="7"/>
        <v>0</v>
      </c>
      <c r="M17">
        <f t="shared" si="7"/>
        <v>0</v>
      </c>
      <c r="N17">
        <f t="shared" si="7"/>
        <v>0</v>
      </c>
    </row>
    <row r="18" spans="1:14">
      <c r="A18" t="s">
        <v>1012</v>
      </c>
      <c r="B18" t="s">
        <v>4297</v>
      </c>
      <c r="C18" cm="1">
        <f t="array" ref="C18">INDEX('2 过程管理表单'!$83:$83,26+(COLUMN(A5)-1)*3)</f>
        <v>0</v>
      </c>
      <c r="D18" cm="1">
        <f t="array" ref="D18">INDEX('2 过程管理表单'!$83:$83,26+(COLUMN(B5)-1)*3)</f>
        <v>0</v>
      </c>
      <c r="E18" cm="1">
        <f t="array" ref="E18">INDEX('2 过程管理表单'!$83:$83,26+(COLUMN(C5)-1)*3)</f>
        <v>0</v>
      </c>
      <c r="F18" cm="1">
        <f t="array" ref="F18">INDEX('2 过程管理表单'!$83:$83,26+(COLUMN(D5)-1)*3)</f>
        <v>0</v>
      </c>
      <c r="G18" cm="1">
        <f t="array" ref="G18">INDEX('2 过程管理表单'!$83:$83,26+(COLUMN(E5)-1)*3)</f>
        <v>0</v>
      </c>
      <c r="H18" cm="1">
        <f t="array" ref="H18">INDEX('2 过程管理表单'!$83:$83,26+(COLUMN(F5)-1)*3)</f>
        <v>0</v>
      </c>
      <c r="I18" cm="1">
        <f t="array" ref="I18">INDEX('2 过程管理表单'!$83:$83,26+(COLUMN(G5)-1)*3)</f>
        <v>0</v>
      </c>
      <c r="J18" cm="1">
        <f t="array" ref="J18">INDEX('2 过程管理表单'!$83:$83,26+(COLUMN(H5)-1)*3)</f>
        <v>0</v>
      </c>
      <c r="K18" cm="1">
        <f t="array" ref="K18">INDEX('2 过程管理表单'!$83:$83,26+(COLUMN(I5)-1)*3)</f>
        <v>0</v>
      </c>
      <c r="L18" cm="1">
        <f t="array" ref="L18">INDEX('2 过程管理表单'!$83:$83,26+(COLUMN(J5)-1)*3)</f>
        <v>0</v>
      </c>
      <c r="M18" cm="1">
        <f t="array" ref="M18">INDEX('2 过程管理表单'!$83:$83,26+(COLUMN(K5)-1)*3)</f>
        <v>0</v>
      </c>
      <c r="N18" cm="1">
        <f t="array" ref="N18">INDEX('2 过程管理表单'!$83:$83,26+(COLUMN(L5)-1)*3)</f>
        <v>0</v>
      </c>
    </row>
    <row r="19" spans="1:14">
      <c r="A19" t="s">
        <v>1012</v>
      </c>
      <c r="B19" t="s">
        <v>4298</v>
      </c>
      <c r="C19">
        <f>C18</f>
        <v>0</v>
      </c>
      <c r="D19">
        <f t="shared" ref="D19:N19" si="8">C19+D18</f>
        <v>0</v>
      </c>
      <c r="E19">
        <f t="shared" si="8"/>
        <v>0</v>
      </c>
      <c r="F19">
        <f t="shared" si="8"/>
        <v>0</v>
      </c>
      <c r="G19">
        <f t="shared" si="8"/>
        <v>0</v>
      </c>
      <c r="H19">
        <f t="shared" si="8"/>
        <v>0</v>
      </c>
      <c r="I19">
        <f t="shared" si="8"/>
        <v>0</v>
      </c>
      <c r="J19">
        <f t="shared" si="8"/>
        <v>0</v>
      </c>
      <c r="K19">
        <f t="shared" si="8"/>
        <v>0</v>
      </c>
      <c r="L19">
        <f t="shared" si="8"/>
        <v>0</v>
      </c>
      <c r="M19">
        <f t="shared" si="8"/>
        <v>0</v>
      </c>
      <c r="N19">
        <f t="shared" si="8"/>
        <v>0</v>
      </c>
    </row>
    <row r="20" spans="1:14">
      <c r="A20" t="s">
        <v>1012</v>
      </c>
      <c r="B20" t="s">
        <v>4299</v>
      </c>
      <c r="C20" cm="1">
        <f t="array" ref="C20">INDEX('2 过程管理表单'!$83:$83,24+(COLUMN(A17)-1)*3)</f>
        <v>0</v>
      </c>
      <c r="D20" cm="1">
        <f t="array" ref="D20">INDEX('2 过程管理表单'!$83:$83,24+(COLUMN(B17)-1)*3)</f>
        <v>0</v>
      </c>
      <c r="E20" cm="1">
        <f t="array" ref="E20">INDEX('2 过程管理表单'!$83:$83,24+(COLUMN(C17)-1)*3)</f>
        <v>0</v>
      </c>
      <c r="F20" cm="1">
        <f t="array" ref="F20">INDEX('2 过程管理表单'!$83:$83,24+(COLUMN(D17)-1)*3)</f>
        <v>0</v>
      </c>
      <c r="G20" cm="1">
        <f t="array" ref="G20">INDEX('2 过程管理表单'!$83:$83,24+(COLUMN(E17)-1)*3)</f>
        <v>0</v>
      </c>
      <c r="H20" cm="1">
        <f t="array" ref="H20">INDEX('2 过程管理表单'!$83:$83,24+(COLUMN(F17)-1)*3)</f>
        <v>0</v>
      </c>
      <c r="I20" cm="1">
        <f t="array" ref="I20">INDEX('2 过程管理表单'!$83:$83,24+(COLUMN(G17)-1)*3)</f>
        <v>0</v>
      </c>
      <c r="J20" cm="1">
        <f t="array" ref="J20">INDEX('2 过程管理表单'!$83:$83,24+(COLUMN(H17)-1)*3)</f>
        <v>0</v>
      </c>
      <c r="K20" cm="1">
        <f t="array" ref="K20">INDEX('2 过程管理表单'!$83:$83,24+(COLUMN(I17)-1)*3)</f>
        <v>0</v>
      </c>
      <c r="L20" cm="1">
        <f t="array" ref="L20">INDEX('2 过程管理表单'!$83:$83,24+(COLUMN(J17)-1)*3)</f>
        <v>0</v>
      </c>
      <c r="M20" cm="1">
        <f t="array" ref="M20">INDEX('2 过程管理表单'!$83:$83,24+(COLUMN(K17)-1)*3)</f>
        <v>0</v>
      </c>
      <c r="N20" cm="1">
        <f t="array" ref="N20">INDEX('2 过程管理表单'!$83:$83,24+(COLUMN(L17)-1)*3)</f>
        <v>0</v>
      </c>
    </row>
    <row r="21" spans="1:14">
      <c r="A21" t="s">
        <v>1012</v>
      </c>
      <c r="B21" t="s">
        <v>4300</v>
      </c>
      <c r="C21">
        <f>C20</f>
        <v>0</v>
      </c>
      <c r="D21">
        <f t="shared" ref="D21:N21" si="9">C21+D20</f>
        <v>0</v>
      </c>
      <c r="E21">
        <f t="shared" si="9"/>
        <v>0</v>
      </c>
      <c r="F21">
        <f t="shared" si="9"/>
        <v>0</v>
      </c>
      <c r="G21">
        <f t="shared" si="9"/>
        <v>0</v>
      </c>
      <c r="H21">
        <f t="shared" si="9"/>
        <v>0</v>
      </c>
      <c r="I21">
        <f t="shared" si="9"/>
        <v>0</v>
      </c>
      <c r="J21">
        <f t="shared" si="9"/>
        <v>0</v>
      </c>
      <c r="K21">
        <f t="shared" si="9"/>
        <v>0</v>
      </c>
      <c r="L21">
        <f t="shared" si="9"/>
        <v>0</v>
      </c>
      <c r="M21">
        <f t="shared" si="9"/>
        <v>0</v>
      </c>
      <c r="N21">
        <f t="shared" si="9"/>
        <v>0</v>
      </c>
    </row>
    <row r="22" spans="1:14">
      <c r="A22" t="s">
        <v>1024</v>
      </c>
      <c r="B22" t="s">
        <v>4297</v>
      </c>
      <c r="C22" cm="1">
        <f t="array" ref="C22">INDEX('2 过程管理表单'!$89:$89,26+(COLUMN(A9)-1)*3)</f>
        <v>0</v>
      </c>
      <c r="D22" cm="1">
        <f t="array" ref="D22">INDEX('2 过程管理表单'!$89:$89,26+(COLUMN(B9)-1)*3)</f>
        <v>0</v>
      </c>
      <c r="E22" cm="1">
        <f t="array" ref="E22">INDEX('2 过程管理表单'!$89:$89,26+(COLUMN(C9)-1)*3)</f>
        <v>0</v>
      </c>
      <c r="F22" cm="1">
        <f t="array" ref="F22">INDEX('2 过程管理表单'!$89:$89,26+(COLUMN(D9)-1)*3)</f>
        <v>0</v>
      </c>
      <c r="G22" cm="1">
        <f t="array" ref="G22">INDEX('2 过程管理表单'!$89:$89,26+(COLUMN(E9)-1)*3)</f>
        <v>0</v>
      </c>
      <c r="H22" cm="1">
        <f t="array" ref="H22">INDEX('2 过程管理表单'!$89:$89,26+(COLUMN(F9)-1)*3)</f>
        <v>0</v>
      </c>
      <c r="I22" cm="1">
        <f t="array" ref="I22">INDEX('2 过程管理表单'!$89:$89,26+(COLUMN(G9)-1)*3)</f>
        <v>0</v>
      </c>
      <c r="J22" cm="1">
        <f t="array" ref="J22">INDEX('2 过程管理表单'!$89:$89,26+(COLUMN(H9)-1)*3)</f>
        <v>0</v>
      </c>
      <c r="K22" cm="1">
        <f t="array" ref="K22">INDEX('2 过程管理表单'!$89:$89,26+(COLUMN(I9)-1)*3)</f>
        <v>0</v>
      </c>
      <c r="L22" cm="1">
        <f t="array" ref="L22">INDEX('2 过程管理表单'!$89:$89,26+(COLUMN(J9)-1)*3)</f>
        <v>0</v>
      </c>
      <c r="M22" cm="1">
        <f t="array" ref="M22">INDEX('2 过程管理表单'!$89:$89,26+(COLUMN(K9)-1)*3)</f>
        <v>0</v>
      </c>
      <c r="N22" cm="1">
        <f t="array" ref="N22">INDEX('2 过程管理表单'!$89:$89,26+(COLUMN(L9)-1)*3)</f>
        <v>0</v>
      </c>
    </row>
    <row r="23" spans="1:14">
      <c r="A23" t="s">
        <v>1024</v>
      </c>
      <c r="B23" t="s">
        <v>4298</v>
      </c>
      <c r="C23">
        <f>C22</f>
        <v>0</v>
      </c>
      <c r="D23">
        <f t="shared" ref="D23:N23" si="10">C23+D22</f>
        <v>0</v>
      </c>
      <c r="E23">
        <f t="shared" si="10"/>
        <v>0</v>
      </c>
      <c r="F23">
        <f t="shared" si="10"/>
        <v>0</v>
      </c>
      <c r="G23">
        <f t="shared" si="10"/>
        <v>0</v>
      </c>
      <c r="H23">
        <f t="shared" si="10"/>
        <v>0</v>
      </c>
      <c r="I23">
        <f t="shared" si="10"/>
        <v>0</v>
      </c>
      <c r="J23">
        <f t="shared" si="10"/>
        <v>0</v>
      </c>
      <c r="K23">
        <f t="shared" si="10"/>
        <v>0</v>
      </c>
      <c r="L23">
        <f t="shared" si="10"/>
        <v>0</v>
      </c>
      <c r="M23">
        <f t="shared" si="10"/>
        <v>0</v>
      </c>
      <c r="N23">
        <f t="shared" si="10"/>
        <v>0</v>
      </c>
    </row>
    <row r="24" spans="1:14">
      <c r="A24" t="s">
        <v>1024</v>
      </c>
      <c r="B24" t="s">
        <v>4299</v>
      </c>
      <c r="C24" cm="1">
        <f t="array" ref="C24">INDEX('2 过程管理表单'!$89:$89,24+(COLUMN(A21)-1)*3)</f>
        <v>0</v>
      </c>
      <c r="D24" cm="1">
        <f t="array" ref="D24">INDEX('2 过程管理表单'!$89:$89,24+(COLUMN(B21)-1)*3)</f>
        <v>0</v>
      </c>
      <c r="E24" cm="1">
        <f t="array" ref="E24">INDEX('2 过程管理表单'!$89:$89,24+(COLUMN(C21)-1)*3)</f>
        <v>0</v>
      </c>
      <c r="F24" cm="1">
        <f t="array" ref="F24">INDEX('2 过程管理表单'!$89:$89,24+(COLUMN(D21)-1)*3)</f>
        <v>0</v>
      </c>
      <c r="G24" cm="1">
        <f t="array" ref="G24">INDEX('2 过程管理表单'!$89:$89,24+(COLUMN(E21)-1)*3)</f>
        <v>0</v>
      </c>
      <c r="H24" cm="1">
        <f t="array" ref="H24">INDEX('2 过程管理表单'!$89:$89,24+(COLUMN(F21)-1)*3)</f>
        <v>0</v>
      </c>
      <c r="I24" cm="1">
        <f t="array" ref="I24">INDEX('2 过程管理表单'!$89:$89,24+(COLUMN(G21)-1)*3)</f>
        <v>0</v>
      </c>
      <c r="J24" cm="1">
        <f t="array" ref="J24">INDEX('2 过程管理表单'!$89:$89,24+(COLUMN(H21)-1)*3)</f>
        <v>0</v>
      </c>
      <c r="K24" cm="1">
        <f t="array" ref="K24">INDEX('2 过程管理表单'!$89:$89,24+(COLUMN(I21)-1)*3)</f>
        <v>0</v>
      </c>
      <c r="L24" cm="1">
        <f t="array" ref="L24">INDEX('2 过程管理表单'!$89:$89,24+(COLUMN(J21)-1)*3)</f>
        <v>0</v>
      </c>
      <c r="M24" cm="1">
        <f t="array" ref="M24">INDEX('2 过程管理表单'!$89:$89,24+(COLUMN(K21)-1)*3)</f>
        <v>0</v>
      </c>
      <c r="N24" cm="1">
        <f t="array" ref="N24">INDEX('2 过程管理表单'!$89:$89,24+(COLUMN(L21)-1)*3)</f>
        <v>0</v>
      </c>
    </row>
    <row r="25" spans="1:14">
      <c r="A25" t="s">
        <v>1024</v>
      </c>
      <c r="B25" t="s">
        <v>4300</v>
      </c>
      <c r="C25">
        <f>C24</f>
        <v>0</v>
      </c>
      <c r="D25">
        <f t="shared" ref="D25:N25" si="11">C25+D24</f>
        <v>0</v>
      </c>
      <c r="E25">
        <f t="shared" si="11"/>
        <v>0</v>
      </c>
      <c r="F25">
        <f t="shared" si="11"/>
        <v>0</v>
      </c>
      <c r="G25">
        <f t="shared" si="11"/>
        <v>0</v>
      </c>
      <c r="H25">
        <f t="shared" si="11"/>
        <v>0</v>
      </c>
      <c r="I25">
        <f t="shared" si="11"/>
        <v>0</v>
      </c>
      <c r="J25">
        <f t="shared" si="11"/>
        <v>0</v>
      </c>
      <c r="K25">
        <f t="shared" si="11"/>
        <v>0</v>
      </c>
      <c r="L25">
        <f t="shared" si="11"/>
        <v>0</v>
      </c>
      <c r="M25">
        <f t="shared" si="11"/>
        <v>0</v>
      </c>
      <c r="N25">
        <f t="shared" si="11"/>
        <v>0</v>
      </c>
    </row>
    <row r="26" spans="1:14">
      <c r="A26" t="s">
        <v>1049</v>
      </c>
      <c r="B26" t="s">
        <v>4297</v>
      </c>
      <c r="C26" cm="1">
        <f t="array" ref="C26">INDEX('2 过程管理表单'!$108:$108,26+(COLUMN(A13)-1)*3)</f>
        <v>0</v>
      </c>
      <c r="D26" cm="1">
        <f t="array" ref="D26">INDEX('2 过程管理表单'!$108:$108,26+(COLUMN(B13)-1)*3)</f>
        <v>0</v>
      </c>
      <c r="E26" cm="1">
        <f t="array" ref="E26">INDEX('2 过程管理表单'!$108:$108,26+(COLUMN(C13)-1)*3)</f>
        <v>0</v>
      </c>
      <c r="F26" cm="1">
        <f t="array" ref="F26">INDEX('2 过程管理表单'!$108:$108,26+(COLUMN(D13)-1)*3)</f>
        <v>0</v>
      </c>
      <c r="G26" cm="1">
        <f t="array" ref="G26">INDEX('2 过程管理表单'!$108:$108,26+(COLUMN(E13)-1)*3)</f>
        <v>0</v>
      </c>
      <c r="H26" cm="1">
        <f t="array" ref="H26">INDEX('2 过程管理表单'!$108:$108,26+(COLUMN(F13)-1)*3)</f>
        <v>0</v>
      </c>
      <c r="I26" cm="1">
        <f t="array" ref="I26">INDEX('2 过程管理表单'!$108:$108,26+(COLUMN(G13)-1)*3)</f>
        <v>0</v>
      </c>
      <c r="J26" cm="1">
        <f t="array" ref="J26">INDEX('2 过程管理表单'!$108:$108,26+(COLUMN(H13)-1)*3)</f>
        <v>0</v>
      </c>
      <c r="K26" cm="1">
        <f t="array" ref="K26">INDEX('2 过程管理表单'!$108:$108,26+(COLUMN(I13)-1)*3)</f>
        <v>0</v>
      </c>
      <c r="L26" cm="1">
        <f t="array" ref="L26">INDEX('2 过程管理表单'!$108:$108,26+(COLUMN(J13)-1)*3)</f>
        <v>0</v>
      </c>
      <c r="M26" cm="1">
        <f t="array" ref="M26">INDEX('2 过程管理表单'!$108:$108,26+(COLUMN(K13)-1)*3)</f>
        <v>0</v>
      </c>
      <c r="N26" cm="1">
        <f t="array" ref="N26">INDEX('2 过程管理表单'!$108:$108,26+(COLUMN(L13)-1)*3)</f>
        <v>0</v>
      </c>
    </row>
    <row r="27" spans="1:14">
      <c r="A27" t="s">
        <v>1049</v>
      </c>
      <c r="B27" t="s">
        <v>4298</v>
      </c>
      <c r="C27">
        <f>C26</f>
        <v>0</v>
      </c>
      <c r="D27">
        <f t="shared" ref="D27:N27" si="12">C27+D26</f>
        <v>0</v>
      </c>
      <c r="E27">
        <f t="shared" si="12"/>
        <v>0</v>
      </c>
      <c r="F27">
        <f t="shared" si="12"/>
        <v>0</v>
      </c>
      <c r="G27">
        <f t="shared" si="12"/>
        <v>0</v>
      </c>
      <c r="H27">
        <f t="shared" si="12"/>
        <v>0</v>
      </c>
      <c r="I27">
        <f t="shared" si="12"/>
        <v>0</v>
      </c>
      <c r="J27">
        <f t="shared" si="12"/>
        <v>0</v>
      </c>
      <c r="K27">
        <f t="shared" si="12"/>
        <v>0</v>
      </c>
      <c r="L27">
        <f t="shared" si="12"/>
        <v>0</v>
      </c>
      <c r="M27">
        <f t="shared" si="12"/>
        <v>0</v>
      </c>
      <c r="N27">
        <f t="shared" si="12"/>
        <v>0</v>
      </c>
    </row>
    <row r="28" spans="1:14">
      <c r="A28" t="s">
        <v>1049</v>
      </c>
      <c r="B28" t="s">
        <v>4299</v>
      </c>
      <c r="C28" cm="1">
        <f t="array" ref="C28">INDEX('2 过程管理表单'!$108:$108,24+(COLUMN(A25)-1)*3)</f>
        <v>0</v>
      </c>
      <c r="D28" cm="1">
        <f t="array" ref="D28">INDEX('2 过程管理表单'!$108:$108,24+(COLUMN(B25)-1)*3)</f>
        <v>0</v>
      </c>
      <c r="E28" cm="1">
        <f t="array" ref="E28">INDEX('2 过程管理表单'!$108:$108,24+(COLUMN(C25)-1)*3)</f>
        <v>0</v>
      </c>
      <c r="F28" cm="1">
        <f t="array" ref="F28">INDEX('2 过程管理表单'!$108:$108,24+(COLUMN(D25)-1)*3)</f>
        <v>0</v>
      </c>
      <c r="G28" cm="1">
        <f t="array" ref="G28">INDEX('2 过程管理表单'!$108:$108,24+(COLUMN(E25)-1)*3)</f>
        <v>0</v>
      </c>
      <c r="H28" cm="1">
        <f t="array" ref="H28">INDEX('2 过程管理表单'!$108:$108,24+(COLUMN(F25)-1)*3)</f>
        <v>0</v>
      </c>
      <c r="I28" cm="1">
        <f t="array" ref="I28">INDEX('2 过程管理表单'!$108:$108,24+(COLUMN(G25)-1)*3)</f>
        <v>0</v>
      </c>
      <c r="J28" cm="1">
        <f t="array" ref="J28">INDEX('2 过程管理表单'!$108:$108,24+(COLUMN(H25)-1)*3)</f>
        <v>0</v>
      </c>
      <c r="K28" cm="1">
        <f t="array" ref="K28">INDEX('2 过程管理表单'!$108:$108,24+(COLUMN(I25)-1)*3)</f>
        <v>0</v>
      </c>
      <c r="L28" cm="1">
        <f t="array" ref="L28">INDEX('2 过程管理表单'!$108:$108,24+(COLUMN(J25)-1)*3)</f>
        <v>0</v>
      </c>
      <c r="M28" cm="1">
        <f t="array" ref="M28">INDEX('2 过程管理表单'!$108:$108,24+(COLUMN(K25)-1)*3)</f>
        <v>0</v>
      </c>
      <c r="N28" cm="1">
        <f t="array" ref="N28">INDEX('2 过程管理表单'!$108:$108,24+(COLUMN(L25)-1)*3)</f>
        <v>0</v>
      </c>
    </row>
    <row r="29" spans="1:14">
      <c r="A29" t="s">
        <v>1049</v>
      </c>
      <c r="B29" t="s">
        <v>4300</v>
      </c>
      <c r="C29">
        <f>C28</f>
        <v>0</v>
      </c>
      <c r="D29">
        <f t="shared" ref="D29:N29" si="13">C29+D28</f>
        <v>0</v>
      </c>
      <c r="E29">
        <f t="shared" si="13"/>
        <v>0</v>
      </c>
      <c r="F29">
        <f t="shared" si="13"/>
        <v>0</v>
      </c>
      <c r="G29">
        <f t="shared" si="13"/>
        <v>0</v>
      </c>
      <c r="H29">
        <f t="shared" si="13"/>
        <v>0</v>
      </c>
      <c r="I29">
        <f t="shared" si="13"/>
        <v>0</v>
      </c>
      <c r="J29">
        <f t="shared" si="13"/>
        <v>0</v>
      </c>
      <c r="K29">
        <f t="shared" si="13"/>
        <v>0</v>
      </c>
      <c r="L29">
        <f t="shared" si="13"/>
        <v>0</v>
      </c>
      <c r="M29">
        <f t="shared" si="13"/>
        <v>0</v>
      </c>
      <c r="N29">
        <f t="shared" si="13"/>
        <v>0</v>
      </c>
    </row>
    <row r="30" spans="1:14">
      <c r="A30" t="s">
        <v>22</v>
      </c>
      <c r="B30" t="s">
        <v>4297</v>
      </c>
      <c r="C30" cm="1">
        <f t="array" ref="C30">INDEX('2 过程管理表单'!$127:$127,26+(COLUMN(A17)-1)*3)</f>
        <v>0</v>
      </c>
      <c r="D30" cm="1">
        <f t="array" ref="D30">INDEX('2 过程管理表单'!$127:$127,26+(COLUMN(B17)-1)*3)</f>
        <v>0</v>
      </c>
      <c r="E30" cm="1">
        <f t="array" ref="E30">INDEX('2 过程管理表单'!$127:$127,26+(COLUMN(C17)-1)*3)</f>
        <v>0</v>
      </c>
      <c r="F30" cm="1">
        <f t="array" ref="F30">INDEX('2 过程管理表单'!$127:$127,26+(COLUMN(D17)-1)*3)</f>
        <v>0</v>
      </c>
      <c r="G30" cm="1">
        <f t="array" ref="G30">INDEX('2 过程管理表单'!$127:$127,26+(COLUMN(E17)-1)*3)</f>
        <v>0</v>
      </c>
      <c r="H30" cm="1">
        <f t="array" ref="H30">INDEX('2 过程管理表单'!$127:$127,26+(COLUMN(F17)-1)*3)</f>
        <v>0</v>
      </c>
      <c r="I30" cm="1">
        <f t="array" ref="I30">INDEX('2 过程管理表单'!$127:$127,26+(COLUMN(G17)-1)*3)</f>
        <v>0</v>
      </c>
      <c r="J30" cm="1">
        <f t="array" ref="J30">INDEX('2 过程管理表单'!$127:$127,26+(COLUMN(H17)-1)*3)</f>
        <v>0</v>
      </c>
      <c r="K30" cm="1">
        <f t="array" ref="K30">INDEX('2 过程管理表单'!$127:$127,26+(COLUMN(I17)-1)*3)</f>
        <v>0</v>
      </c>
      <c r="L30" cm="1">
        <f t="array" ref="L30">INDEX('2 过程管理表单'!$127:$127,26+(COLUMN(J17)-1)*3)</f>
        <v>0</v>
      </c>
      <c r="M30" cm="1">
        <f t="array" ref="M30">INDEX('2 过程管理表单'!$127:$127,26+(COLUMN(K17)-1)*3)</f>
        <v>0</v>
      </c>
      <c r="N30" cm="1">
        <f t="array" ref="N30">INDEX('2 过程管理表单'!$127:$127,26+(COLUMN(L17)-1)*3)</f>
        <v>0</v>
      </c>
    </row>
    <row r="31" spans="1:14">
      <c r="A31" t="s">
        <v>22</v>
      </c>
      <c r="B31" t="s">
        <v>4298</v>
      </c>
      <c r="C31">
        <f>C30</f>
        <v>0</v>
      </c>
      <c r="D31">
        <f t="shared" ref="D31:N31" si="14">C31+D30</f>
        <v>0</v>
      </c>
      <c r="E31">
        <f t="shared" si="14"/>
        <v>0</v>
      </c>
      <c r="F31">
        <f t="shared" si="14"/>
        <v>0</v>
      </c>
      <c r="G31">
        <f t="shared" si="14"/>
        <v>0</v>
      </c>
      <c r="H31">
        <f t="shared" si="14"/>
        <v>0</v>
      </c>
      <c r="I31">
        <f t="shared" si="14"/>
        <v>0</v>
      </c>
      <c r="J31">
        <f t="shared" si="14"/>
        <v>0</v>
      </c>
      <c r="K31">
        <f t="shared" si="14"/>
        <v>0</v>
      </c>
      <c r="L31">
        <f t="shared" si="14"/>
        <v>0</v>
      </c>
      <c r="M31">
        <f t="shared" si="14"/>
        <v>0</v>
      </c>
      <c r="N31">
        <f t="shared" si="14"/>
        <v>0</v>
      </c>
    </row>
    <row r="32" spans="1:14">
      <c r="A32" t="s">
        <v>22</v>
      </c>
      <c r="B32" t="s">
        <v>4299</v>
      </c>
      <c r="C32" cm="1">
        <f t="array" ref="C32">INDEX('2 过程管理表单'!$127:$127,24+(COLUMN(A29)-1)*3)</f>
        <v>0</v>
      </c>
      <c r="D32" cm="1">
        <f t="array" ref="D32">INDEX('2 过程管理表单'!$127:$127,24+(COLUMN(B29)-1)*3)</f>
        <v>0</v>
      </c>
      <c r="E32" cm="1">
        <f t="array" ref="E32">INDEX('2 过程管理表单'!$127:$127,24+(COLUMN(C29)-1)*3)</f>
        <v>0</v>
      </c>
      <c r="F32" cm="1">
        <f t="array" ref="F32">INDEX('2 过程管理表单'!$127:$127,24+(COLUMN(D29)-1)*3)</f>
        <v>0</v>
      </c>
      <c r="G32" cm="1">
        <f t="array" ref="G32">INDEX('2 过程管理表单'!$127:$127,24+(COLUMN(E29)-1)*3)</f>
        <v>0</v>
      </c>
      <c r="H32" cm="1">
        <f t="array" ref="H32">INDEX('2 过程管理表单'!$127:$127,24+(COLUMN(F29)-1)*3)</f>
        <v>0</v>
      </c>
      <c r="I32" cm="1">
        <f t="array" ref="I32">INDEX('2 过程管理表单'!$127:$127,24+(COLUMN(G29)-1)*3)</f>
        <v>0</v>
      </c>
      <c r="J32" cm="1">
        <f t="array" ref="J32">INDEX('2 过程管理表单'!$127:$127,24+(COLUMN(H29)-1)*3)</f>
        <v>0</v>
      </c>
      <c r="K32" cm="1">
        <f t="array" ref="K32">INDEX('2 过程管理表单'!$127:$127,24+(COLUMN(I29)-1)*3)</f>
        <v>0</v>
      </c>
      <c r="L32" cm="1">
        <f t="array" ref="L32">INDEX('2 过程管理表单'!$127:$127,24+(COLUMN(J29)-1)*3)</f>
        <v>0</v>
      </c>
      <c r="M32" cm="1">
        <f t="array" ref="M32">INDEX('2 过程管理表单'!$127:$127,24+(COLUMN(K29)-1)*3)</f>
        <v>0</v>
      </c>
      <c r="N32" cm="1">
        <f t="array" ref="N32">INDEX('2 过程管理表单'!$127:$127,24+(COLUMN(L29)-1)*3)</f>
        <v>0</v>
      </c>
    </row>
    <row r="33" spans="1:14">
      <c r="A33" t="s">
        <v>22</v>
      </c>
      <c r="B33" t="s">
        <v>4300</v>
      </c>
      <c r="C33">
        <f>C32</f>
        <v>0</v>
      </c>
      <c r="D33">
        <f t="shared" ref="D33:N33" si="15">C33+D32</f>
        <v>0</v>
      </c>
      <c r="E33">
        <f t="shared" si="15"/>
        <v>0</v>
      </c>
      <c r="F33">
        <f t="shared" si="15"/>
        <v>0</v>
      </c>
      <c r="G33">
        <f t="shared" si="15"/>
        <v>0</v>
      </c>
      <c r="H33">
        <f t="shared" si="15"/>
        <v>0</v>
      </c>
      <c r="I33">
        <f t="shared" si="15"/>
        <v>0</v>
      </c>
      <c r="J33">
        <f t="shared" si="15"/>
        <v>0</v>
      </c>
      <c r="K33">
        <f t="shared" si="15"/>
        <v>0</v>
      </c>
      <c r="L33">
        <f t="shared" si="15"/>
        <v>0</v>
      </c>
      <c r="M33">
        <f t="shared" si="15"/>
        <v>0</v>
      </c>
      <c r="N33">
        <f t="shared" si="15"/>
        <v>0</v>
      </c>
    </row>
    <row r="34" spans="1:14">
      <c r="A34" t="s">
        <v>24</v>
      </c>
      <c r="B34" t="s">
        <v>4297</v>
      </c>
      <c r="C34" cm="1">
        <f t="array" ref="C34">INDEX('2 过程管理表单'!$133:$133,26+(COLUMN(A21)-1)*3)</f>
        <v>0</v>
      </c>
      <c r="D34" cm="1">
        <f t="array" ref="D34">INDEX('2 过程管理表单'!$133:$133,26+(COLUMN(B21)-1)*3)</f>
        <v>0</v>
      </c>
      <c r="E34" cm="1">
        <f t="array" ref="E34">INDEX('2 过程管理表单'!$133:$133,26+(COLUMN(C21)-1)*3)</f>
        <v>0</v>
      </c>
      <c r="F34" cm="1">
        <f t="array" ref="F34">INDEX('2 过程管理表单'!$133:$133,26+(COLUMN(D21)-1)*3)</f>
        <v>0</v>
      </c>
      <c r="G34" cm="1">
        <f t="array" ref="G34">INDEX('2 过程管理表单'!$133:$133,26+(COLUMN(E21)-1)*3)</f>
        <v>0</v>
      </c>
      <c r="H34" cm="1">
        <f t="array" ref="H34">INDEX('2 过程管理表单'!$133:$133,26+(COLUMN(F21)-1)*3)</f>
        <v>0</v>
      </c>
      <c r="I34" cm="1">
        <f t="array" ref="I34">INDEX('2 过程管理表单'!$133:$133,26+(COLUMN(G21)-1)*3)</f>
        <v>0</v>
      </c>
      <c r="J34" cm="1">
        <f t="array" ref="J34">INDEX('2 过程管理表单'!$133:$133,26+(COLUMN(H21)-1)*3)</f>
        <v>0</v>
      </c>
      <c r="K34" cm="1">
        <f t="array" ref="K34">INDEX('2 过程管理表单'!$133:$133,26+(COLUMN(I21)-1)*3)</f>
        <v>0</v>
      </c>
      <c r="L34" cm="1">
        <f t="array" ref="L34">INDEX('2 过程管理表单'!$133:$133,26+(COLUMN(J21)-1)*3)</f>
        <v>0</v>
      </c>
      <c r="M34" cm="1">
        <f t="array" ref="M34">INDEX('2 过程管理表单'!$133:$133,26+(COLUMN(K21)-1)*3)</f>
        <v>0</v>
      </c>
      <c r="N34" cm="1">
        <f t="array" ref="N34">INDEX('2 过程管理表单'!$133:$133,26+(COLUMN(L21)-1)*3)</f>
        <v>0</v>
      </c>
    </row>
    <row r="35" spans="1:14">
      <c r="A35" t="s">
        <v>24</v>
      </c>
      <c r="B35" t="s">
        <v>4298</v>
      </c>
      <c r="C35">
        <f>C34</f>
        <v>0</v>
      </c>
      <c r="D35">
        <f t="shared" ref="D35:N35" si="16">C35+D34</f>
        <v>0</v>
      </c>
      <c r="E35">
        <f t="shared" si="16"/>
        <v>0</v>
      </c>
      <c r="F35">
        <f t="shared" si="16"/>
        <v>0</v>
      </c>
      <c r="G35">
        <f t="shared" si="16"/>
        <v>0</v>
      </c>
      <c r="H35">
        <f t="shared" si="16"/>
        <v>0</v>
      </c>
      <c r="I35">
        <f t="shared" si="16"/>
        <v>0</v>
      </c>
      <c r="J35">
        <f t="shared" si="16"/>
        <v>0</v>
      </c>
      <c r="K35">
        <f t="shared" si="16"/>
        <v>0</v>
      </c>
      <c r="L35">
        <f t="shared" si="16"/>
        <v>0</v>
      </c>
      <c r="M35">
        <f t="shared" si="16"/>
        <v>0</v>
      </c>
      <c r="N35">
        <f t="shared" si="16"/>
        <v>0</v>
      </c>
    </row>
    <row r="36" spans="1:14">
      <c r="A36" t="s">
        <v>24</v>
      </c>
      <c r="B36" t="s">
        <v>4299</v>
      </c>
      <c r="C36" cm="1">
        <f t="array" ref="C36">INDEX('2 过程管理表单'!$133:$133,24+(COLUMN(A33)-1)*3)</f>
        <v>0</v>
      </c>
      <c r="D36" cm="1">
        <f t="array" ref="D36">INDEX('2 过程管理表单'!$133:$133,24+(COLUMN(B33)-1)*3)</f>
        <v>0</v>
      </c>
      <c r="E36" cm="1">
        <f t="array" ref="E36">INDEX('2 过程管理表单'!$133:$133,24+(COLUMN(C33)-1)*3)</f>
        <v>0</v>
      </c>
      <c r="F36" cm="1">
        <f t="array" ref="F36">INDEX('2 过程管理表单'!$133:$133,24+(COLUMN(D33)-1)*3)</f>
        <v>0</v>
      </c>
      <c r="G36" cm="1">
        <f t="array" ref="G36">INDEX('2 过程管理表单'!$133:$133,24+(COLUMN(E33)-1)*3)</f>
        <v>0</v>
      </c>
      <c r="H36" cm="1">
        <f t="array" ref="H36">INDEX('2 过程管理表单'!$133:$133,24+(COLUMN(F33)-1)*3)</f>
        <v>0</v>
      </c>
      <c r="I36" cm="1">
        <f t="array" ref="I36">INDEX('2 过程管理表单'!$133:$133,24+(COLUMN(G33)-1)*3)</f>
        <v>0</v>
      </c>
      <c r="J36" cm="1">
        <f t="array" ref="J36">INDEX('2 过程管理表单'!$133:$133,24+(COLUMN(H33)-1)*3)</f>
        <v>0</v>
      </c>
      <c r="K36" cm="1">
        <f t="array" ref="K36">INDEX('2 过程管理表单'!$133:$133,24+(COLUMN(I33)-1)*3)</f>
        <v>0</v>
      </c>
      <c r="L36" cm="1">
        <f t="array" ref="L36">INDEX('2 过程管理表单'!$133:$133,24+(COLUMN(J33)-1)*3)</f>
        <v>0</v>
      </c>
      <c r="M36" cm="1">
        <f t="array" ref="M36">INDEX('2 过程管理表单'!$133:$133,24+(COLUMN(K33)-1)*3)</f>
        <v>0</v>
      </c>
      <c r="N36" cm="1">
        <f t="array" ref="N36">INDEX('2 过程管理表单'!$133:$133,24+(COLUMN(L33)-1)*3)</f>
        <v>0</v>
      </c>
    </row>
    <row r="37" spans="1:14">
      <c r="A37" t="s">
        <v>24</v>
      </c>
      <c r="B37" t="s">
        <v>4300</v>
      </c>
      <c r="C37">
        <f>C36</f>
        <v>0</v>
      </c>
      <c r="D37">
        <f t="shared" ref="D37:N37" si="17">C37+D36</f>
        <v>0</v>
      </c>
      <c r="E37">
        <f t="shared" si="17"/>
        <v>0</v>
      </c>
      <c r="F37">
        <f t="shared" si="17"/>
        <v>0</v>
      </c>
      <c r="G37">
        <f t="shared" si="17"/>
        <v>0</v>
      </c>
      <c r="H37">
        <f t="shared" si="17"/>
        <v>0</v>
      </c>
      <c r="I37">
        <f t="shared" si="17"/>
        <v>0</v>
      </c>
      <c r="J37">
        <f t="shared" si="17"/>
        <v>0</v>
      </c>
      <c r="K37">
        <f t="shared" si="17"/>
        <v>0</v>
      </c>
      <c r="L37">
        <f t="shared" si="17"/>
        <v>0</v>
      </c>
      <c r="M37">
        <f t="shared" si="17"/>
        <v>0</v>
      </c>
      <c r="N37">
        <f t="shared" si="17"/>
        <v>0</v>
      </c>
    </row>
    <row r="38" spans="1:14">
      <c r="A38" t="s">
        <v>1106</v>
      </c>
      <c r="B38" t="s">
        <v>4297</v>
      </c>
      <c r="C38" cm="1">
        <f t="array" ref="C38">INDEX('2 过程管理表单'!$152:$152,26+(COLUMN(A25)-1)*3)</f>
        <v>0</v>
      </c>
      <c r="D38" cm="1">
        <f t="array" ref="D38">INDEX('2 过程管理表单'!$152:$152,26+(COLUMN(B25)-1)*3)</f>
        <v>0</v>
      </c>
      <c r="E38" cm="1">
        <f t="array" ref="E38">INDEX('2 过程管理表单'!$152:$152,26+(COLUMN(C25)-1)*3)</f>
        <v>0</v>
      </c>
      <c r="F38" cm="1">
        <f t="array" ref="F38">INDEX('2 过程管理表单'!$152:$152,26+(COLUMN(D25)-1)*3)</f>
        <v>0</v>
      </c>
      <c r="G38" cm="1">
        <f t="array" ref="G38">INDEX('2 过程管理表单'!$152:$152,26+(COLUMN(E25)-1)*3)</f>
        <v>0</v>
      </c>
      <c r="H38" cm="1">
        <f t="array" ref="H38">INDEX('2 过程管理表单'!$152:$152,26+(COLUMN(F25)-1)*3)</f>
        <v>0</v>
      </c>
      <c r="I38" cm="1">
        <f t="array" ref="I38">INDEX('2 过程管理表单'!$152:$152,26+(COLUMN(G25)-1)*3)</f>
        <v>0</v>
      </c>
      <c r="J38" cm="1">
        <f t="array" ref="J38">INDEX('2 过程管理表单'!$152:$152,26+(COLUMN(H25)-1)*3)</f>
        <v>0</v>
      </c>
      <c r="K38" cm="1">
        <f t="array" ref="K38">INDEX('2 过程管理表单'!$152:$152,26+(COLUMN(I25)-1)*3)</f>
        <v>0</v>
      </c>
      <c r="L38" cm="1">
        <f t="array" ref="L38">INDEX('2 过程管理表单'!$152:$152,26+(COLUMN(J25)-1)*3)</f>
        <v>0</v>
      </c>
      <c r="M38" cm="1">
        <f t="array" ref="M38">INDEX('2 过程管理表单'!$152:$152,26+(COLUMN(K25)-1)*3)</f>
        <v>0</v>
      </c>
      <c r="N38" cm="1">
        <f t="array" ref="N38">INDEX('2 过程管理表单'!$152:$152,26+(COLUMN(L25)-1)*3)</f>
        <v>0</v>
      </c>
    </row>
    <row r="39" spans="1:14">
      <c r="A39" t="s">
        <v>1106</v>
      </c>
      <c r="B39" t="s">
        <v>4298</v>
      </c>
      <c r="C39">
        <f>C38</f>
        <v>0</v>
      </c>
      <c r="D39">
        <f t="shared" ref="D39:N39" si="18">C39+D38</f>
        <v>0</v>
      </c>
      <c r="E39">
        <f t="shared" si="18"/>
        <v>0</v>
      </c>
      <c r="F39">
        <f t="shared" si="18"/>
        <v>0</v>
      </c>
      <c r="G39">
        <f t="shared" si="18"/>
        <v>0</v>
      </c>
      <c r="H39">
        <f t="shared" si="18"/>
        <v>0</v>
      </c>
      <c r="I39">
        <f t="shared" si="18"/>
        <v>0</v>
      </c>
      <c r="J39">
        <f t="shared" si="18"/>
        <v>0</v>
      </c>
      <c r="K39">
        <f t="shared" si="18"/>
        <v>0</v>
      </c>
      <c r="L39">
        <f t="shared" si="18"/>
        <v>0</v>
      </c>
      <c r="M39">
        <f t="shared" si="18"/>
        <v>0</v>
      </c>
      <c r="N39">
        <f t="shared" si="18"/>
        <v>0</v>
      </c>
    </row>
    <row r="40" spans="1:14">
      <c r="A40" t="s">
        <v>1106</v>
      </c>
      <c r="B40" t="s">
        <v>4299</v>
      </c>
      <c r="C40" cm="1">
        <f t="array" ref="C40">INDEX('2 过程管理表单'!$152:$152,24+(COLUMN(A37)-1)*3)</f>
        <v>0</v>
      </c>
      <c r="D40" cm="1">
        <f t="array" ref="D40">INDEX('2 过程管理表单'!$152:$152,24+(COLUMN(B37)-1)*3)</f>
        <v>0</v>
      </c>
      <c r="E40" cm="1">
        <f t="array" ref="E40">INDEX('2 过程管理表单'!$152:$152,24+(COLUMN(C37)-1)*3)</f>
        <v>0</v>
      </c>
      <c r="F40" cm="1">
        <f t="array" ref="F40">INDEX('2 过程管理表单'!$152:$152,24+(COLUMN(D37)-1)*3)</f>
        <v>0</v>
      </c>
      <c r="G40" cm="1">
        <f t="array" ref="G40">INDEX('2 过程管理表单'!$152:$152,24+(COLUMN(E37)-1)*3)</f>
        <v>0</v>
      </c>
      <c r="H40" cm="1">
        <f t="array" ref="H40">INDEX('2 过程管理表单'!$152:$152,24+(COLUMN(F37)-1)*3)</f>
        <v>0</v>
      </c>
      <c r="I40" cm="1">
        <f t="array" ref="I40">INDEX('2 过程管理表单'!$152:$152,24+(COLUMN(G37)-1)*3)</f>
        <v>0</v>
      </c>
      <c r="J40" cm="1">
        <f t="array" ref="J40">INDEX('2 过程管理表单'!$152:$152,24+(COLUMN(H37)-1)*3)</f>
        <v>0</v>
      </c>
      <c r="K40" cm="1">
        <f t="array" ref="K40">INDEX('2 过程管理表单'!$152:$152,24+(COLUMN(I37)-1)*3)</f>
        <v>0</v>
      </c>
      <c r="L40" cm="1">
        <f t="array" ref="L40">INDEX('2 过程管理表单'!$152:$152,24+(COLUMN(J37)-1)*3)</f>
        <v>0</v>
      </c>
      <c r="M40" cm="1">
        <f t="array" ref="M40">INDEX('2 过程管理表单'!$152:$152,24+(COLUMN(K37)-1)*3)</f>
        <v>0</v>
      </c>
      <c r="N40" cm="1">
        <f t="array" ref="N40">INDEX('2 过程管理表单'!$152:$152,24+(COLUMN(L37)-1)*3)</f>
        <v>0</v>
      </c>
    </row>
    <row r="41" spans="1:14">
      <c r="A41" t="s">
        <v>1106</v>
      </c>
      <c r="B41" t="s">
        <v>4300</v>
      </c>
      <c r="C41">
        <f>C40</f>
        <v>0</v>
      </c>
      <c r="D41">
        <f t="shared" ref="D41:N41" si="19">C41+D40</f>
        <v>0</v>
      </c>
      <c r="E41">
        <f t="shared" si="19"/>
        <v>0</v>
      </c>
      <c r="F41">
        <f t="shared" si="19"/>
        <v>0</v>
      </c>
      <c r="G41">
        <f t="shared" si="19"/>
        <v>0</v>
      </c>
      <c r="H41">
        <f t="shared" si="19"/>
        <v>0</v>
      </c>
      <c r="I41">
        <f t="shared" si="19"/>
        <v>0</v>
      </c>
      <c r="J41">
        <f t="shared" si="19"/>
        <v>0</v>
      </c>
      <c r="K41">
        <f t="shared" si="19"/>
        <v>0</v>
      </c>
      <c r="L41">
        <f t="shared" si="19"/>
        <v>0</v>
      </c>
      <c r="M41">
        <f t="shared" si="19"/>
        <v>0</v>
      </c>
      <c r="N41">
        <f t="shared" si="19"/>
        <v>0</v>
      </c>
    </row>
    <row r="42" spans="1:14">
      <c r="A42" t="s">
        <v>1132</v>
      </c>
      <c r="B42" t="s">
        <v>4297</v>
      </c>
      <c r="C42" cm="1">
        <f t="array" ref="C42">INDEX('2 过程管理表单'!$171:$171,26+(COLUMN(A29)-1)*3)</f>
        <v>0</v>
      </c>
      <c r="D42" cm="1">
        <f t="array" ref="D42">INDEX('2 过程管理表单'!$171:$171,26+(COLUMN(B29)-1)*3)</f>
        <v>0</v>
      </c>
      <c r="E42" cm="1">
        <f t="array" ref="E42">INDEX('2 过程管理表单'!$171:$171,26+(COLUMN(C29)-1)*3)</f>
        <v>0</v>
      </c>
      <c r="F42" cm="1">
        <f t="array" ref="F42">INDEX('2 过程管理表单'!$171:$171,26+(COLUMN(D29)-1)*3)</f>
        <v>0</v>
      </c>
      <c r="G42" cm="1">
        <f t="array" ref="G42">INDEX('2 过程管理表单'!$171:$171,26+(COLUMN(E29)-1)*3)</f>
        <v>0</v>
      </c>
      <c r="H42" cm="1">
        <f t="array" ref="H42">INDEX('2 过程管理表单'!$171:$171,26+(COLUMN(F29)-1)*3)</f>
        <v>0</v>
      </c>
      <c r="I42" cm="1">
        <f t="array" ref="I42">INDEX('2 过程管理表单'!$171:$171,26+(COLUMN(G29)-1)*3)</f>
        <v>0</v>
      </c>
      <c r="J42" cm="1">
        <f t="array" ref="J42">INDEX('2 过程管理表单'!$171:$171,26+(COLUMN(H29)-1)*3)</f>
        <v>0</v>
      </c>
      <c r="K42" cm="1">
        <f t="array" ref="K42">INDEX('2 过程管理表单'!$171:$171,26+(COLUMN(I29)-1)*3)</f>
        <v>0</v>
      </c>
      <c r="L42" cm="1">
        <f t="array" ref="L42">INDEX('2 过程管理表单'!$171:$171,26+(COLUMN(J29)-1)*3)</f>
        <v>0</v>
      </c>
      <c r="M42" cm="1">
        <f t="array" ref="M42">INDEX('2 过程管理表单'!$171:$171,26+(COLUMN(K29)-1)*3)</f>
        <v>0</v>
      </c>
      <c r="N42" cm="1">
        <f t="array" ref="N42">INDEX('2 过程管理表单'!$171:$171,26+(COLUMN(L29)-1)*3)</f>
        <v>0</v>
      </c>
    </row>
    <row r="43" spans="1:14">
      <c r="A43" t="s">
        <v>1132</v>
      </c>
      <c r="B43" t="s">
        <v>4298</v>
      </c>
      <c r="C43">
        <f>C42</f>
        <v>0</v>
      </c>
      <c r="D43">
        <f t="shared" ref="D43:N43" si="20">C43+D42</f>
        <v>0</v>
      </c>
      <c r="E43">
        <f t="shared" si="20"/>
        <v>0</v>
      </c>
      <c r="F43">
        <f t="shared" si="20"/>
        <v>0</v>
      </c>
      <c r="G43">
        <f t="shared" si="20"/>
        <v>0</v>
      </c>
      <c r="H43">
        <f t="shared" si="20"/>
        <v>0</v>
      </c>
      <c r="I43">
        <f t="shared" si="20"/>
        <v>0</v>
      </c>
      <c r="J43">
        <f t="shared" si="20"/>
        <v>0</v>
      </c>
      <c r="K43">
        <f t="shared" si="20"/>
        <v>0</v>
      </c>
      <c r="L43">
        <f t="shared" si="20"/>
        <v>0</v>
      </c>
      <c r="M43">
        <f t="shared" si="20"/>
        <v>0</v>
      </c>
      <c r="N43">
        <f t="shared" si="20"/>
        <v>0</v>
      </c>
    </row>
    <row r="44" spans="1:14">
      <c r="A44" t="s">
        <v>1132</v>
      </c>
      <c r="B44" t="s">
        <v>4299</v>
      </c>
      <c r="C44" cm="1">
        <f t="array" ref="C44">INDEX('2 过程管理表单'!$171:$171,24+(COLUMN(A41)-1)*3)</f>
        <v>0</v>
      </c>
      <c r="D44" cm="1">
        <f t="array" ref="D44">INDEX('2 过程管理表单'!$171:$171,24+(COLUMN(B41)-1)*3)</f>
        <v>0</v>
      </c>
      <c r="E44" cm="1">
        <f t="array" ref="E44">INDEX('2 过程管理表单'!$171:$171,24+(COLUMN(C41)-1)*3)</f>
        <v>0</v>
      </c>
      <c r="F44" cm="1">
        <f t="array" ref="F44">INDEX('2 过程管理表单'!$171:$171,24+(COLUMN(D41)-1)*3)</f>
        <v>0</v>
      </c>
      <c r="G44" cm="1">
        <f t="array" ref="G44">INDEX('2 过程管理表单'!$171:$171,24+(COLUMN(E41)-1)*3)</f>
        <v>0</v>
      </c>
      <c r="H44" cm="1">
        <f t="array" ref="H44">INDEX('2 过程管理表单'!$171:$171,24+(COLUMN(F41)-1)*3)</f>
        <v>0</v>
      </c>
      <c r="I44" cm="1">
        <f t="array" ref="I44">INDEX('2 过程管理表单'!$171:$171,24+(COLUMN(G41)-1)*3)</f>
        <v>0</v>
      </c>
      <c r="J44" cm="1">
        <f t="array" ref="J44">INDEX('2 过程管理表单'!$171:$171,24+(COLUMN(H41)-1)*3)</f>
        <v>0</v>
      </c>
      <c r="K44" cm="1">
        <f t="array" ref="K44">INDEX('2 过程管理表单'!$171:$171,24+(COLUMN(I41)-1)*3)</f>
        <v>0</v>
      </c>
      <c r="L44" cm="1">
        <f t="array" ref="L44">INDEX('2 过程管理表单'!$171:$171,24+(COLUMN(J41)-1)*3)</f>
        <v>0</v>
      </c>
      <c r="M44" cm="1">
        <f t="array" ref="M44">INDEX('2 过程管理表单'!$171:$171,24+(COLUMN(K41)-1)*3)</f>
        <v>0</v>
      </c>
      <c r="N44" cm="1">
        <f t="array" ref="N44">INDEX('2 过程管理表单'!$171:$171,24+(COLUMN(L41)-1)*3)</f>
        <v>0</v>
      </c>
    </row>
    <row r="45" spans="1:14">
      <c r="A45" t="s">
        <v>1132</v>
      </c>
      <c r="B45" t="s">
        <v>4300</v>
      </c>
      <c r="C45">
        <f>C44</f>
        <v>0</v>
      </c>
      <c r="D45">
        <f t="shared" ref="D45:N45" si="21">C45+D44</f>
        <v>0</v>
      </c>
      <c r="E45">
        <f t="shared" si="21"/>
        <v>0</v>
      </c>
      <c r="F45">
        <f t="shared" si="21"/>
        <v>0</v>
      </c>
      <c r="G45">
        <f t="shared" si="21"/>
        <v>0</v>
      </c>
      <c r="H45">
        <f t="shared" si="21"/>
        <v>0</v>
      </c>
      <c r="I45">
        <f t="shared" si="21"/>
        <v>0</v>
      </c>
      <c r="J45">
        <f t="shared" si="21"/>
        <v>0</v>
      </c>
      <c r="K45">
        <f t="shared" si="21"/>
        <v>0</v>
      </c>
      <c r="L45">
        <f t="shared" si="21"/>
        <v>0</v>
      </c>
      <c r="M45">
        <f t="shared" si="21"/>
        <v>0</v>
      </c>
      <c r="N45">
        <f t="shared" si="21"/>
        <v>0</v>
      </c>
    </row>
    <row r="46" spans="2:14">
      <c r="B46" t="s">
        <v>4311</v>
      </c>
      <c r="C46">
        <f t="shared" ref="C46:N46" si="22">C2+C6+C10+C14+C18+C22+C26+C30+C34+C38+C42</f>
        <v>0</v>
      </c>
      <c r="D46">
        <f t="shared" si="22"/>
        <v>0</v>
      </c>
      <c r="E46">
        <f t="shared" si="22"/>
        <v>0</v>
      </c>
      <c r="F46">
        <f t="shared" si="22"/>
        <v>0</v>
      </c>
      <c r="G46">
        <f t="shared" si="22"/>
        <v>0</v>
      </c>
      <c r="H46">
        <f t="shared" si="22"/>
        <v>0</v>
      </c>
      <c r="I46">
        <f t="shared" si="22"/>
        <v>0</v>
      </c>
      <c r="J46">
        <f t="shared" si="22"/>
        <v>0</v>
      </c>
      <c r="K46">
        <f t="shared" si="22"/>
        <v>0</v>
      </c>
      <c r="L46">
        <f t="shared" si="22"/>
        <v>0</v>
      </c>
      <c r="M46">
        <f t="shared" si="22"/>
        <v>0</v>
      </c>
      <c r="N46">
        <f t="shared" si="22"/>
        <v>0</v>
      </c>
    </row>
    <row r="47" spans="2:14">
      <c r="B47" t="s">
        <v>4312</v>
      </c>
      <c r="C47">
        <f>C46</f>
        <v>0</v>
      </c>
      <c r="D47">
        <f t="shared" ref="D47:N47" si="23">C47+D46</f>
        <v>0</v>
      </c>
      <c r="E47">
        <f t="shared" si="23"/>
        <v>0</v>
      </c>
      <c r="F47">
        <f t="shared" si="23"/>
        <v>0</v>
      </c>
      <c r="G47">
        <f t="shared" si="23"/>
        <v>0</v>
      </c>
      <c r="H47">
        <f t="shared" si="23"/>
        <v>0</v>
      </c>
      <c r="I47">
        <f t="shared" si="23"/>
        <v>0</v>
      </c>
      <c r="J47">
        <f t="shared" si="23"/>
        <v>0</v>
      </c>
      <c r="K47">
        <f t="shared" si="23"/>
        <v>0</v>
      </c>
      <c r="L47">
        <f t="shared" si="23"/>
        <v>0</v>
      </c>
      <c r="M47">
        <f t="shared" si="23"/>
        <v>0</v>
      </c>
      <c r="N47">
        <f t="shared" si="23"/>
        <v>0</v>
      </c>
    </row>
    <row r="48" spans="2:14">
      <c r="B48" t="s">
        <v>4313</v>
      </c>
      <c r="C48">
        <f t="shared" ref="C48:N48" si="24">C4+C8+C12+C16+C20+C24+C28+C32+C36+C40+C44</f>
        <v>41600</v>
      </c>
      <c r="D48">
        <f t="shared" si="24"/>
        <v>41600</v>
      </c>
      <c r="E48">
        <f t="shared" si="24"/>
        <v>41600</v>
      </c>
      <c r="F48">
        <f t="shared" si="24"/>
        <v>41600</v>
      </c>
      <c r="G48">
        <f t="shared" si="24"/>
        <v>41600</v>
      </c>
      <c r="H48">
        <f t="shared" si="24"/>
        <v>41600</v>
      </c>
      <c r="I48">
        <f t="shared" si="24"/>
        <v>41600</v>
      </c>
      <c r="J48">
        <f t="shared" si="24"/>
        <v>41600</v>
      </c>
      <c r="K48">
        <f t="shared" si="24"/>
        <v>41600</v>
      </c>
      <c r="L48">
        <f t="shared" si="24"/>
        <v>41600</v>
      </c>
      <c r="M48">
        <f t="shared" si="24"/>
        <v>41600</v>
      </c>
      <c r="N48">
        <f t="shared" si="24"/>
        <v>41600</v>
      </c>
    </row>
    <row r="49" spans="2:14">
      <c r="B49" t="s">
        <v>4314</v>
      </c>
      <c r="C49">
        <f>C48</f>
        <v>41600</v>
      </c>
      <c r="D49">
        <f t="shared" ref="D49:N49" si="25">C49+D48</f>
        <v>83200</v>
      </c>
      <c r="E49">
        <f t="shared" si="25"/>
        <v>124800</v>
      </c>
      <c r="F49">
        <f t="shared" si="25"/>
        <v>166400</v>
      </c>
      <c r="G49">
        <f t="shared" si="25"/>
        <v>208000</v>
      </c>
      <c r="H49">
        <f t="shared" si="25"/>
        <v>249600</v>
      </c>
      <c r="I49">
        <f t="shared" si="25"/>
        <v>291200</v>
      </c>
      <c r="J49">
        <f t="shared" si="25"/>
        <v>332800</v>
      </c>
      <c r="K49">
        <f t="shared" si="25"/>
        <v>374400</v>
      </c>
      <c r="L49">
        <f t="shared" si="25"/>
        <v>416000</v>
      </c>
      <c r="M49">
        <f t="shared" si="25"/>
        <v>457600</v>
      </c>
      <c r="N49">
        <f t="shared" si="25"/>
        <v>499200</v>
      </c>
    </row>
  </sheetData>
  <autoFilter xmlns:etc="http://www.wps.cn/officeDocument/2017/etCustomData" ref="B1:B49" etc:filterBottomFollowUsedRange="0">
    <extLst/>
  </autoFilter>
  <pageMargins left="0.75" right="0.75" top="1" bottom="1" header="0.5" footer="0.5"/>
  <headerFooter/>
</worksheet>
</file>

<file path=xl/worksheets/sheet2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24"/>
  <dimension ref="A1:N195"/>
  <sheetViews>
    <sheetView workbookViewId="0">
      <selection activeCell="L40" sqref="L40"/>
    </sheetView>
  </sheetViews>
  <sheetFormatPr defaultColWidth="9" defaultRowHeight="14"/>
  <cols>
    <col min="2" max="2" width="19.3727272727273" customWidth="1"/>
    <col min="3" max="14" width="12.6272727272727"/>
  </cols>
  <sheetData>
    <row r="1" spans="2:14">
      <c r="B1" s="9" t="s">
        <v>3306</v>
      </c>
      <c r="C1" s="9" t="s">
        <v>4316</v>
      </c>
      <c r="D1" s="9" t="s">
        <v>4317</v>
      </c>
      <c r="E1" s="9" t="s">
        <v>4318</v>
      </c>
      <c r="F1" s="9" t="s">
        <v>4319</v>
      </c>
      <c r="G1" s="9" t="s">
        <v>4320</v>
      </c>
      <c r="H1" s="9" t="s">
        <v>4321</v>
      </c>
      <c r="I1" s="9" t="s">
        <v>4322</v>
      </c>
      <c r="J1" s="9" t="s">
        <v>4323</v>
      </c>
      <c r="K1" s="9" t="s">
        <v>4324</v>
      </c>
      <c r="L1" s="9" t="s">
        <v>4325</v>
      </c>
      <c r="M1" s="9" t="s">
        <v>4326</v>
      </c>
      <c r="N1" s="9" t="s">
        <v>4327</v>
      </c>
    </row>
    <row r="2" spans="1:14">
      <c r="A2" t="s">
        <v>218</v>
      </c>
      <c r="B2" t="s">
        <v>4297</v>
      </c>
      <c r="C2">
        <f>INDEX('2 过程管理表单'!$6:$6,26+(COLUMN(A$1)-1)*3)</f>
        <v>204592.31</v>
      </c>
      <c r="D2">
        <f>INDEX('2 过程管理表单'!$6:$6,26+(COLUMN(B$1)-1)*3)</f>
        <v>318927.45</v>
      </c>
      <c r="E2">
        <f>INDEX('2 过程管理表单'!$6:$6,26+(COLUMN(C$1)-1)*3)</f>
        <v>179261.07</v>
      </c>
      <c r="F2">
        <f>INDEX('2 过程管理表单'!$6:$6,26+(COLUMN(D$1)-1)*3)</f>
        <v>221927.95</v>
      </c>
      <c r="G2">
        <f>INDEX('2 过程管理表单'!$6:$6,26+(COLUMN(E$1)-1)*3)</f>
        <v>268232.96</v>
      </c>
      <c r="H2">
        <f>INDEX('2 过程管理表单'!$6:$6,26+(COLUMN(F$1)-1)*3)</f>
        <v>196002.24</v>
      </c>
      <c r="I2">
        <f>INDEX('2 过程管理表单'!$6:$6,26+(COLUMN(G$1)-1)*3)</f>
        <v>208981.14</v>
      </c>
      <c r="J2">
        <f>INDEX('2 过程管理表单'!$6:$6,26+(COLUMN(H$1)-1)*3)</f>
        <v>0</v>
      </c>
      <c r="K2">
        <f>INDEX('2 过程管理表单'!$6:$6,26+(COLUMN(I$1)-1)*3)</f>
        <v>0</v>
      </c>
      <c r="L2">
        <f>INDEX('2 过程管理表单'!$6:$6,26+(COLUMN(J$1)-1)*3)</f>
        <v>0</v>
      </c>
      <c r="M2">
        <f>INDEX('2 过程管理表单'!$6:$6,26+(COLUMN(K$1)-1)*3)</f>
        <v>0</v>
      </c>
      <c r="N2">
        <f>INDEX('2 过程管理表单'!$6:$6,26+(COLUMN(L$1)-1)*3)</f>
        <v>0</v>
      </c>
    </row>
    <row r="3" spans="1:14">
      <c r="A3" t="s">
        <v>218</v>
      </c>
      <c r="B3" t="s">
        <v>4298</v>
      </c>
      <c r="C3">
        <f>C2</f>
        <v>204592.31</v>
      </c>
      <c r="D3">
        <f t="shared" ref="D3:N3" si="0">C3+D2</f>
        <v>523519.76</v>
      </c>
      <c r="E3">
        <f t="shared" si="0"/>
        <v>702780.83</v>
      </c>
      <c r="F3">
        <f t="shared" si="0"/>
        <v>924708.78</v>
      </c>
      <c r="G3">
        <f t="shared" si="0"/>
        <v>1192941.74</v>
      </c>
      <c r="H3">
        <f t="shared" si="0"/>
        <v>1388943.98</v>
      </c>
      <c r="I3">
        <f t="shared" si="0"/>
        <v>1597925.12</v>
      </c>
      <c r="J3">
        <f t="shared" si="0"/>
        <v>1597925.12</v>
      </c>
      <c r="K3">
        <f t="shared" si="0"/>
        <v>1597925.12</v>
      </c>
      <c r="L3">
        <f t="shared" si="0"/>
        <v>1597925.12</v>
      </c>
      <c r="M3">
        <f t="shared" si="0"/>
        <v>1597925.12</v>
      </c>
      <c r="N3">
        <f t="shared" si="0"/>
        <v>1597925.12</v>
      </c>
    </row>
    <row r="4" spans="1:14">
      <c r="A4" t="s">
        <v>218</v>
      </c>
      <c r="B4" t="s">
        <v>4299</v>
      </c>
      <c r="C4">
        <f>INDEX('2 过程管理表单'!$6:$6,24+(COLUMN(A$1)-1)*3)</f>
        <v>296951.29</v>
      </c>
      <c r="D4">
        <f>INDEX('2 过程管理表单'!$6:$6,24+(COLUMN(B$1)-1)*3)</f>
        <v>279235.380909091</v>
      </c>
      <c r="E4">
        <f>INDEX('2 过程管理表单'!$6:$6,24+(COLUMN(C$1)-1)*3)</f>
        <v>279235.380909091</v>
      </c>
      <c r="F4">
        <f>INDEX('2 过程管理表单'!$6:$6,24+(COLUMN(D$1)-1)*3)</f>
        <v>279235.380909091</v>
      </c>
      <c r="G4">
        <f>INDEX('2 过程管理表单'!$6:$6,24+(COLUMN(E$1)-1)*3)</f>
        <v>279235.380909091</v>
      </c>
      <c r="H4">
        <f>INDEX('2 过程管理表单'!$6:$6,24+(COLUMN(F$1)-1)*3)</f>
        <v>279235.380909091</v>
      </c>
      <c r="I4">
        <f>INDEX('2 过程管理表单'!$6:$6,24+(COLUMN(G$1)-1)*3)</f>
        <v>279235.380909091</v>
      </c>
      <c r="J4">
        <f>INDEX('2 过程管理表单'!$6:$6,24+(COLUMN(H$1)-1)*3)</f>
        <v>279235.380909091</v>
      </c>
      <c r="K4">
        <f>INDEX('2 过程管理表单'!$6:$6,24+(COLUMN(I$1)-1)*3)</f>
        <v>279235.380909091</v>
      </c>
      <c r="L4">
        <f>INDEX('2 过程管理表单'!$6:$6,24+(COLUMN(J$1)-1)*3)</f>
        <v>279235.380909091</v>
      </c>
      <c r="M4">
        <f>INDEX('2 过程管理表单'!$6:$6,24+(COLUMN(K$1)-1)*3)</f>
        <v>279235.380909091</v>
      </c>
      <c r="N4">
        <f>INDEX('2 过程管理表单'!$6:$6,24+(COLUMN(L$1)-1)*3)</f>
        <v>279235.380909091</v>
      </c>
    </row>
    <row r="5" spans="1:14">
      <c r="A5" t="s">
        <v>218</v>
      </c>
      <c r="B5" t="s">
        <v>4300</v>
      </c>
      <c r="C5">
        <f>C4</f>
        <v>296951.29</v>
      </c>
      <c r="D5">
        <f t="shared" ref="D5:N5" si="1">C5+D4</f>
        <v>576186.670909091</v>
      </c>
      <c r="E5">
        <f t="shared" si="1"/>
        <v>855422.051818182</v>
      </c>
      <c r="F5">
        <f t="shared" si="1"/>
        <v>1134657.43272727</v>
      </c>
      <c r="G5">
        <f t="shared" si="1"/>
        <v>1413892.81363636</v>
      </c>
      <c r="H5">
        <f t="shared" si="1"/>
        <v>1693128.19454545</v>
      </c>
      <c r="I5">
        <f t="shared" si="1"/>
        <v>1972363.57545455</v>
      </c>
      <c r="J5">
        <f t="shared" si="1"/>
        <v>2251598.95636364</v>
      </c>
      <c r="K5">
        <f t="shared" si="1"/>
        <v>2530834.33727273</v>
      </c>
      <c r="L5">
        <f t="shared" si="1"/>
        <v>2810069.71818182</v>
      </c>
      <c r="M5">
        <f t="shared" si="1"/>
        <v>3089305.09909091</v>
      </c>
      <c r="N5">
        <f t="shared" si="1"/>
        <v>3368540.48</v>
      </c>
    </row>
    <row r="6" spans="1:14">
      <c r="A6" t="s">
        <v>220</v>
      </c>
      <c r="B6" t="s">
        <v>4297</v>
      </c>
      <c r="C6">
        <f>INDEX('2 过程管理表单'!$177:$177,26+(COLUMN(A$1)-1)*3)</f>
        <v>893.153315068493</v>
      </c>
      <c r="D6">
        <f>INDEX('2 过程管理表单'!$177:$177,26+(COLUMN(B$1)-1)*3)</f>
        <v>806.719123287671</v>
      </c>
      <c r="E6">
        <f>INDEX('2 过程管理表单'!$177:$177,26+(COLUMN(C$1)-1)*3)</f>
        <v>893.153315068493</v>
      </c>
      <c r="F6">
        <f>INDEX('2 过程管理表单'!$177:$177,26+(COLUMN(D$1)-1)*3)</f>
        <v>864.341917808219</v>
      </c>
      <c r="G6">
        <f>INDEX('2 过程管理表单'!$177:$177,26+(COLUMN(E$1)-1)*3)</f>
        <v>893.153315068493</v>
      </c>
      <c r="H6">
        <f>INDEX('2 过程管理表单'!$177:$177,26+(COLUMN(F$1)-1)*3)</f>
        <v>864.341917808219</v>
      </c>
      <c r="I6">
        <f>INDEX('2 过程管理表单'!$177:$177,26+(COLUMN(G$1)-1)*3)</f>
        <v>876.310894133413</v>
      </c>
      <c r="J6">
        <f>INDEX('2 过程管理表单'!$177:$177,26+(COLUMN(H$1)-1)*3)</f>
        <v>876.310894133413</v>
      </c>
      <c r="K6">
        <f>INDEX('2 过程管理表单'!$177:$177,26+(COLUMN(I$1)-1)*3)</f>
        <v>848.042800774271</v>
      </c>
      <c r="L6">
        <f>INDEX('2 过程管理表单'!$177:$177,26+(COLUMN(J$1)-1)*3)</f>
        <v>876.310894133413</v>
      </c>
      <c r="M6">
        <f>INDEX('2 过程管理表单'!$177:$177,26+(COLUMN(K$1)-1)*3)</f>
        <v>848.042800774271</v>
      </c>
      <c r="N6">
        <f>INDEX('2 过程管理表单'!$177:$177,26+(COLUMN(L$1)-1)*3)</f>
        <v>876.310894133413</v>
      </c>
    </row>
    <row r="7" spans="1:14">
      <c r="A7" t="s">
        <v>220</v>
      </c>
      <c r="B7" t="s">
        <v>4298</v>
      </c>
      <c r="C7">
        <f>C6</f>
        <v>893.153315068493</v>
      </c>
      <c r="D7">
        <f t="shared" ref="D7:N7" si="2">C7+D6</f>
        <v>1699.87243835616</v>
      </c>
      <c r="E7">
        <f t="shared" si="2"/>
        <v>2593.02575342466</v>
      </c>
      <c r="F7">
        <f t="shared" si="2"/>
        <v>3457.36767123288</v>
      </c>
      <c r="G7">
        <f t="shared" si="2"/>
        <v>4350.52098630137</v>
      </c>
      <c r="H7">
        <f t="shared" si="2"/>
        <v>5214.86290410959</v>
      </c>
      <c r="I7">
        <f t="shared" si="2"/>
        <v>6091.173798243</v>
      </c>
      <c r="J7">
        <f t="shared" si="2"/>
        <v>6967.48469237641</v>
      </c>
      <c r="K7">
        <f t="shared" si="2"/>
        <v>7815.52749315069</v>
      </c>
      <c r="L7">
        <f t="shared" si="2"/>
        <v>8691.8383872841</v>
      </c>
      <c r="M7">
        <f t="shared" si="2"/>
        <v>9539.88118805837</v>
      </c>
      <c r="N7">
        <f t="shared" si="2"/>
        <v>10416.1920821918</v>
      </c>
    </row>
    <row r="8" spans="1:14">
      <c r="A8" t="s">
        <v>220</v>
      </c>
      <c r="B8" t="s">
        <v>4299</v>
      </c>
      <c r="C8">
        <f>INDEX('2 过程管理表单'!$177:$177,24+(COLUMN(A$1)-1)*3)</f>
        <v>0</v>
      </c>
      <c r="D8">
        <f>INDEX('2 过程管理表单'!$177:$177,24+(COLUMN(B$1)-1)*3)</f>
        <v>0</v>
      </c>
      <c r="E8">
        <f>INDEX('2 过程管理表单'!$177:$177,24+(COLUMN(C$1)-1)*3)</f>
        <v>0</v>
      </c>
      <c r="F8">
        <f>INDEX('2 过程管理表单'!$177:$177,24+(COLUMN(D$1)-1)*3)</f>
        <v>0</v>
      </c>
      <c r="G8">
        <f>INDEX('2 过程管理表单'!$177:$177,24+(COLUMN(E$1)-1)*3)</f>
        <v>0</v>
      </c>
      <c r="H8">
        <f>INDEX('2 过程管理表单'!$177:$177,24+(COLUMN(F$1)-1)*3)</f>
        <v>0</v>
      </c>
      <c r="I8">
        <f>INDEX('2 过程管理表单'!$177:$177,24+(COLUMN(G$1)-1)*3)</f>
        <v>0</v>
      </c>
      <c r="J8">
        <f>INDEX('2 过程管理表单'!$177:$177,24+(COLUMN(H$1)-1)*3)</f>
        <v>0</v>
      </c>
      <c r="K8">
        <f>INDEX('2 过程管理表单'!$177:$177,24+(COLUMN(I$1)-1)*3)</f>
        <v>0</v>
      </c>
      <c r="L8">
        <f>INDEX('2 过程管理表单'!$177:$177,24+(COLUMN(J$1)-1)*3)</f>
        <v>0</v>
      </c>
      <c r="M8">
        <f>INDEX('2 过程管理表单'!$177:$177,24+(COLUMN(K$1)-1)*3)</f>
        <v>0</v>
      </c>
      <c r="N8">
        <f>INDEX('2 过程管理表单'!$177:$177,24+(COLUMN(L$1)-1)*3)</f>
        <v>0</v>
      </c>
    </row>
    <row r="9" spans="1:14">
      <c r="A9" t="s">
        <v>220</v>
      </c>
      <c r="B9" t="s">
        <v>4300</v>
      </c>
      <c r="C9">
        <f>C8</f>
        <v>0</v>
      </c>
      <c r="D9">
        <f t="shared" ref="D9:N9" si="3">C9+D8</f>
        <v>0</v>
      </c>
      <c r="E9">
        <f t="shared" si="3"/>
        <v>0</v>
      </c>
      <c r="F9">
        <f t="shared" si="3"/>
        <v>0</v>
      </c>
      <c r="G9">
        <f t="shared" si="3"/>
        <v>0</v>
      </c>
      <c r="H9">
        <f t="shared" si="3"/>
        <v>0</v>
      </c>
      <c r="I9">
        <f t="shared" si="3"/>
        <v>0</v>
      </c>
      <c r="J9">
        <f t="shared" si="3"/>
        <v>0</v>
      </c>
      <c r="K9">
        <f t="shared" si="3"/>
        <v>0</v>
      </c>
      <c r="L9">
        <f t="shared" si="3"/>
        <v>0</v>
      </c>
      <c r="M9">
        <f t="shared" si="3"/>
        <v>0</v>
      </c>
      <c r="N9">
        <f t="shared" si="3"/>
        <v>0</v>
      </c>
    </row>
    <row r="10" spans="1:14">
      <c r="A10" t="s">
        <v>222</v>
      </c>
      <c r="B10" t="s">
        <v>4297</v>
      </c>
      <c r="C10">
        <f>INDEX('2 过程管理表单'!$428:$428,26+(COLUMN(A$1)-1)*3)</f>
        <v>0</v>
      </c>
      <c r="D10">
        <f>INDEX('2 过程管理表单'!$428:$428,26+(COLUMN(B$1)-1)*3)</f>
        <v>0</v>
      </c>
      <c r="E10">
        <f>INDEX('2 过程管理表单'!$428:$428,26+(COLUMN(C$1)-1)*3)</f>
        <v>0</v>
      </c>
      <c r="F10">
        <f>INDEX('2 过程管理表单'!$428:$428,26+(COLUMN(D$1)-1)*3)</f>
        <v>0</v>
      </c>
      <c r="G10">
        <f>INDEX('2 过程管理表单'!$428:$428,26+(COLUMN(E$1)-1)*3)</f>
        <v>0</v>
      </c>
      <c r="H10">
        <f>INDEX('2 过程管理表单'!$428:$428,26+(COLUMN(F$1)-1)*3)</f>
        <v>0</v>
      </c>
      <c r="I10">
        <f>INDEX('2 过程管理表单'!$428:$428,26+(COLUMN(G$1)-1)*3)</f>
        <v>0</v>
      </c>
      <c r="J10">
        <f>INDEX('2 过程管理表单'!$428:$428,26+(COLUMN(H$1)-1)*3)</f>
        <v>0</v>
      </c>
      <c r="K10">
        <f>INDEX('2 过程管理表单'!$428:$428,26+(COLUMN(I$1)-1)*3)</f>
        <v>0</v>
      </c>
      <c r="L10">
        <f>INDEX('2 过程管理表单'!$428:$428,26+(COLUMN(J$1)-1)*3)</f>
        <v>0</v>
      </c>
      <c r="M10">
        <f>INDEX('2 过程管理表单'!$428:$428,26+(COLUMN(K$1)-1)*3)</f>
        <v>0</v>
      </c>
      <c r="N10">
        <f>INDEX('2 过程管理表单'!$428:$428,26+(COLUMN(L$1)-1)*3)</f>
        <v>0</v>
      </c>
    </row>
    <row r="11" spans="1:14">
      <c r="A11" t="s">
        <v>222</v>
      </c>
      <c r="B11" t="s">
        <v>4298</v>
      </c>
      <c r="C11">
        <f>C10</f>
        <v>0</v>
      </c>
      <c r="D11">
        <f t="shared" ref="D11:N11" si="4">C11+D10</f>
        <v>0</v>
      </c>
      <c r="E11">
        <f t="shared" si="4"/>
        <v>0</v>
      </c>
      <c r="F11">
        <f t="shared" si="4"/>
        <v>0</v>
      </c>
      <c r="G11">
        <f t="shared" si="4"/>
        <v>0</v>
      </c>
      <c r="H11">
        <f t="shared" si="4"/>
        <v>0</v>
      </c>
      <c r="I11">
        <f t="shared" si="4"/>
        <v>0</v>
      </c>
      <c r="J11">
        <f t="shared" si="4"/>
        <v>0</v>
      </c>
      <c r="K11">
        <f t="shared" si="4"/>
        <v>0</v>
      </c>
      <c r="L11">
        <f t="shared" si="4"/>
        <v>0</v>
      </c>
      <c r="M11">
        <f t="shared" si="4"/>
        <v>0</v>
      </c>
      <c r="N11">
        <f t="shared" si="4"/>
        <v>0</v>
      </c>
    </row>
    <row r="12" spans="1:14">
      <c r="A12" t="s">
        <v>222</v>
      </c>
      <c r="B12" t="s">
        <v>4299</v>
      </c>
      <c r="C12">
        <f>INDEX('2 过程管理表单'!$428:$428,24+(COLUMN(A$1)-1)*3)</f>
        <v>0</v>
      </c>
      <c r="D12">
        <f>INDEX('2 过程管理表单'!$428:$428,24+(COLUMN(B$1)-1)*3)</f>
        <v>0</v>
      </c>
      <c r="E12">
        <f>INDEX('2 过程管理表单'!$428:$428,24+(COLUMN(C$1)-1)*3)</f>
        <v>0</v>
      </c>
      <c r="F12">
        <f>INDEX('2 过程管理表单'!$428:$428,24+(COLUMN(D$1)-1)*3)</f>
        <v>0</v>
      </c>
      <c r="G12">
        <f>INDEX('2 过程管理表单'!$428:$428,24+(COLUMN(E$1)-1)*3)</f>
        <v>0</v>
      </c>
      <c r="H12">
        <f>INDEX('2 过程管理表单'!$428:$428,24+(COLUMN(F$1)-1)*3)</f>
        <v>0</v>
      </c>
      <c r="I12">
        <f>INDEX('2 过程管理表单'!$428:$428,24+(COLUMN(G$1)-1)*3)</f>
        <v>0</v>
      </c>
      <c r="J12">
        <f>INDEX('2 过程管理表单'!$428:$428,24+(COLUMN(H$1)-1)*3)</f>
        <v>0</v>
      </c>
      <c r="K12">
        <f>INDEX('2 过程管理表单'!$428:$428,24+(COLUMN(I$1)-1)*3)</f>
        <v>0</v>
      </c>
      <c r="L12">
        <f>INDEX('2 过程管理表单'!$428:$428,24+(COLUMN(J$1)-1)*3)</f>
        <v>0</v>
      </c>
      <c r="M12">
        <f>INDEX('2 过程管理表单'!$428:$428,24+(COLUMN(K$1)-1)*3)</f>
        <v>0</v>
      </c>
      <c r="N12">
        <f>INDEX('2 过程管理表单'!$428:$428,24+(COLUMN(L$1)-1)*3)</f>
        <v>0</v>
      </c>
    </row>
    <row r="13" spans="1:14">
      <c r="A13" t="s">
        <v>222</v>
      </c>
      <c r="B13" t="s">
        <v>4300</v>
      </c>
      <c r="C13">
        <f>C12</f>
        <v>0</v>
      </c>
      <c r="D13">
        <f t="shared" ref="D13:N13" si="5">C13+D12</f>
        <v>0</v>
      </c>
      <c r="E13">
        <f t="shared" si="5"/>
        <v>0</v>
      </c>
      <c r="F13">
        <f t="shared" si="5"/>
        <v>0</v>
      </c>
      <c r="G13">
        <f t="shared" si="5"/>
        <v>0</v>
      </c>
      <c r="H13">
        <f t="shared" si="5"/>
        <v>0</v>
      </c>
      <c r="I13">
        <f t="shared" si="5"/>
        <v>0</v>
      </c>
      <c r="J13">
        <f t="shared" si="5"/>
        <v>0</v>
      </c>
      <c r="K13">
        <f t="shared" si="5"/>
        <v>0</v>
      </c>
      <c r="L13">
        <f t="shared" si="5"/>
        <v>0</v>
      </c>
      <c r="M13">
        <f t="shared" si="5"/>
        <v>0</v>
      </c>
      <c r="N13">
        <f t="shared" si="5"/>
        <v>0</v>
      </c>
    </row>
    <row r="14" spans="1:14">
      <c r="A14" t="s">
        <v>1619</v>
      </c>
      <c r="B14" t="s">
        <v>4297</v>
      </c>
      <c r="C14">
        <f>INDEX('2 过程管理表单'!$509:$509,26+(COLUMN(A$1)-1)*3)</f>
        <v>0</v>
      </c>
      <c r="D14">
        <f>INDEX('2 过程管理表单'!$509:$509,26+(COLUMN(B$1)-1)*3)</f>
        <v>0</v>
      </c>
      <c r="E14">
        <f>INDEX('2 过程管理表单'!$509:$509,26+(COLUMN(C$1)-1)*3)</f>
        <v>0</v>
      </c>
      <c r="F14">
        <f>INDEX('2 过程管理表单'!$509:$509,26+(COLUMN(D$1)-1)*3)</f>
        <v>0</v>
      </c>
      <c r="G14">
        <f>INDEX('2 过程管理表单'!$509:$509,26+(COLUMN(E$1)-1)*3)</f>
        <v>0</v>
      </c>
      <c r="H14">
        <f>INDEX('2 过程管理表单'!$509:$509,26+(COLUMN(F$1)-1)*3)</f>
        <v>0</v>
      </c>
      <c r="I14">
        <f>INDEX('2 过程管理表单'!$509:$509,26+(COLUMN(G$1)-1)*3)</f>
        <v>0</v>
      </c>
      <c r="J14">
        <f>INDEX('2 过程管理表单'!$509:$509,26+(COLUMN(H$1)-1)*3)</f>
        <v>0</v>
      </c>
      <c r="K14">
        <f>INDEX('2 过程管理表单'!$509:$509,26+(COLUMN(I$1)-1)*3)</f>
        <v>0</v>
      </c>
      <c r="L14">
        <f>INDEX('2 过程管理表单'!$509:$509,26+(COLUMN(J$1)-1)*3)</f>
        <v>0</v>
      </c>
      <c r="M14">
        <f>INDEX('2 过程管理表单'!$509:$509,26+(COLUMN(K$1)-1)*3)</f>
        <v>0</v>
      </c>
      <c r="N14">
        <f>INDEX('2 过程管理表单'!$509:$509,26+(COLUMN(L$1)-1)*3)</f>
        <v>0</v>
      </c>
    </row>
    <row r="15" spans="1:14">
      <c r="A15" t="s">
        <v>1619</v>
      </c>
      <c r="B15" t="s">
        <v>4298</v>
      </c>
      <c r="C15">
        <f>C14</f>
        <v>0</v>
      </c>
      <c r="D15">
        <f t="shared" ref="D15:N15" si="6">C15+D14</f>
        <v>0</v>
      </c>
      <c r="E15">
        <f t="shared" si="6"/>
        <v>0</v>
      </c>
      <c r="F15">
        <f t="shared" si="6"/>
        <v>0</v>
      </c>
      <c r="G15">
        <f t="shared" si="6"/>
        <v>0</v>
      </c>
      <c r="H15">
        <f t="shared" si="6"/>
        <v>0</v>
      </c>
      <c r="I15">
        <f t="shared" si="6"/>
        <v>0</v>
      </c>
      <c r="J15">
        <f t="shared" si="6"/>
        <v>0</v>
      </c>
      <c r="K15">
        <f t="shared" si="6"/>
        <v>0</v>
      </c>
      <c r="L15">
        <f t="shared" si="6"/>
        <v>0</v>
      </c>
      <c r="M15">
        <f t="shared" si="6"/>
        <v>0</v>
      </c>
      <c r="N15">
        <f t="shared" si="6"/>
        <v>0</v>
      </c>
    </row>
    <row r="16" spans="1:14">
      <c r="A16" t="s">
        <v>1619</v>
      </c>
      <c r="B16" t="s">
        <v>4299</v>
      </c>
      <c r="C16">
        <f>INDEX('2 过程管理表单'!$509:$509,24+(COLUMN(A$1)-1)*3)</f>
        <v>0</v>
      </c>
      <c r="D16">
        <f>INDEX('2 过程管理表单'!$509:$509,24+(COLUMN(B$1)-1)*3)</f>
        <v>0</v>
      </c>
      <c r="E16">
        <f>INDEX('2 过程管理表单'!$509:$509,24+(COLUMN(C$1)-1)*3)</f>
        <v>0</v>
      </c>
      <c r="F16">
        <f>INDEX('2 过程管理表单'!$509:$509,24+(COLUMN(D$1)-1)*3)</f>
        <v>0</v>
      </c>
      <c r="G16">
        <f>INDEX('2 过程管理表单'!$509:$509,24+(COLUMN(E$1)-1)*3)</f>
        <v>0</v>
      </c>
      <c r="H16">
        <f>INDEX('2 过程管理表单'!$509:$509,24+(COLUMN(F$1)-1)*3)</f>
        <v>0</v>
      </c>
      <c r="I16">
        <f>INDEX('2 过程管理表单'!$509:$509,24+(COLUMN(G$1)-1)*3)</f>
        <v>0</v>
      </c>
      <c r="J16">
        <f>INDEX('2 过程管理表单'!$509:$509,24+(COLUMN(H$1)-1)*3)</f>
        <v>0</v>
      </c>
      <c r="K16">
        <f>INDEX('2 过程管理表单'!$509:$509,24+(COLUMN(I$1)-1)*3)</f>
        <v>0</v>
      </c>
      <c r="L16">
        <f>INDEX('2 过程管理表单'!$509:$509,24+(COLUMN(J$1)-1)*3)</f>
        <v>0</v>
      </c>
      <c r="M16">
        <f>INDEX('2 过程管理表单'!$509:$509,24+(COLUMN(K$1)-1)*3)</f>
        <v>0</v>
      </c>
      <c r="N16">
        <f>INDEX('2 过程管理表单'!$509:$509,24+(COLUMN(L$1)-1)*3)</f>
        <v>0</v>
      </c>
    </row>
    <row r="17" spans="1:14">
      <c r="A17" t="s">
        <v>1619</v>
      </c>
      <c r="B17" t="s">
        <v>4300</v>
      </c>
      <c r="C17">
        <f>C16</f>
        <v>0</v>
      </c>
      <c r="D17">
        <f t="shared" ref="D17:N17" si="7">C17+D16</f>
        <v>0</v>
      </c>
      <c r="E17">
        <f t="shared" si="7"/>
        <v>0</v>
      </c>
      <c r="F17">
        <f t="shared" si="7"/>
        <v>0</v>
      </c>
      <c r="G17">
        <f t="shared" si="7"/>
        <v>0</v>
      </c>
      <c r="H17">
        <f t="shared" si="7"/>
        <v>0</v>
      </c>
      <c r="I17">
        <f t="shared" si="7"/>
        <v>0</v>
      </c>
      <c r="J17">
        <f t="shared" si="7"/>
        <v>0</v>
      </c>
      <c r="K17">
        <f t="shared" si="7"/>
        <v>0</v>
      </c>
      <c r="L17">
        <f t="shared" si="7"/>
        <v>0</v>
      </c>
      <c r="M17">
        <f t="shared" si="7"/>
        <v>0</v>
      </c>
      <c r="N17">
        <f t="shared" si="7"/>
        <v>0</v>
      </c>
    </row>
    <row r="18" spans="1:14">
      <c r="A18" t="s">
        <v>1757</v>
      </c>
      <c r="B18" t="s">
        <v>4297</v>
      </c>
      <c r="C18">
        <f>INDEX('2 过程管理表单'!$516:$516,26+(COLUMN(A$1)-1)*3)</f>
        <v>0</v>
      </c>
      <c r="D18">
        <f>INDEX('2 过程管理表单'!$516:$516,26+(COLUMN(B$1)-1)*3)</f>
        <v>0</v>
      </c>
      <c r="E18">
        <f>INDEX('2 过程管理表单'!$516:$516,26+(COLUMN(C$1)-1)*3)</f>
        <v>0</v>
      </c>
      <c r="F18">
        <f>INDEX('2 过程管理表单'!$516:$516,26+(COLUMN(D$1)-1)*3)</f>
        <v>0</v>
      </c>
      <c r="G18">
        <f>INDEX('2 过程管理表单'!$516:$516,26+(COLUMN(E$1)-1)*3)</f>
        <v>0</v>
      </c>
      <c r="H18">
        <f>INDEX('2 过程管理表单'!$516:$516,26+(COLUMN(F$1)-1)*3)</f>
        <v>0</v>
      </c>
      <c r="I18">
        <f>INDEX('2 过程管理表单'!$516:$516,26+(COLUMN(G$1)-1)*3)</f>
        <v>0</v>
      </c>
      <c r="J18">
        <f>INDEX('2 过程管理表单'!$516:$516,26+(COLUMN(H$1)-1)*3)</f>
        <v>0</v>
      </c>
      <c r="K18">
        <f>INDEX('2 过程管理表单'!$516:$516,26+(COLUMN(I$1)-1)*3)</f>
        <v>0</v>
      </c>
      <c r="L18">
        <f>INDEX('2 过程管理表单'!$516:$516,26+(COLUMN(J$1)-1)*3)</f>
        <v>0</v>
      </c>
      <c r="M18">
        <f>INDEX('2 过程管理表单'!$516:$516,26+(COLUMN(K$1)-1)*3)</f>
        <v>0</v>
      </c>
      <c r="N18">
        <f>INDEX('2 过程管理表单'!$516:$516,26+(COLUMN(L$1)-1)*3)</f>
        <v>0</v>
      </c>
    </row>
    <row r="19" spans="1:14">
      <c r="A19" t="s">
        <v>1757</v>
      </c>
      <c r="B19" t="s">
        <v>4298</v>
      </c>
      <c r="C19">
        <f>C18</f>
        <v>0</v>
      </c>
      <c r="D19">
        <f t="shared" ref="D19:N19" si="8">C19+D18</f>
        <v>0</v>
      </c>
      <c r="E19">
        <f t="shared" si="8"/>
        <v>0</v>
      </c>
      <c r="F19">
        <f t="shared" si="8"/>
        <v>0</v>
      </c>
      <c r="G19">
        <f t="shared" si="8"/>
        <v>0</v>
      </c>
      <c r="H19">
        <f t="shared" si="8"/>
        <v>0</v>
      </c>
      <c r="I19">
        <f t="shared" si="8"/>
        <v>0</v>
      </c>
      <c r="J19">
        <f t="shared" si="8"/>
        <v>0</v>
      </c>
      <c r="K19">
        <f t="shared" si="8"/>
        <v>0</v>
      </c>
      <c r="L19">
        <f t="shared" si="8"/>
        <v>0</v>
      </c>
      <c r="M19">
        <f t="shared" si="8"/>
        <v>0</v>
      </c>
      <c r="N19">
        <f t="shared" si="8"/>
        <v>0</v>
      </c>
    </row>
    <row r="20" spans="1:14">
      <c r="A20" t="s">
        <v>1757</v>
      </c>
      <c r="B20" t="s">
        <v>4299</v>
      </c>
      <c r="C20">
        <f>INDEX('2 过程管理表单'!$516:$516,24+(COLUMN(A$1)-1)*3)</f>
        <v>0</v>
      </c>
      <c r="D20">
        <f>INDEX('2 过程管理表单'!$516:$516,24+(COLUMN(B$1)-1)*3)</f>
        <v>0</v>
      </c>
      <c r="E20">
        <f>INDEX('2 过程管理表单'!$516:$516,24+(COLUMN(C$1)-1)*3)</f>
        <v>0</v>
      </c>
      <c r="F20">
        <f>INDEX('2 过程管理表单'!$516:$516,24+(COLUMN(D$1)-1)*3)</f>
        <v>0</v>
      </c>
      <c r="G20">
        <f>INDEX('2 过程管理表单'!$516:$516,24+(COLUMN(E$1)-1)*3)</f>
        <v>0</v>
      </c>
      <c r="H20">
        <f>INDEX('2 过程管理表单'!$516:$516,24+(COLUMN(F$1)-1)*3)</f>
        <v>0</v>
      </c>
      <c r="I20">
        <f>INDEX('2 过程管理表单'!$516:$516,24+(COLUMN(G$1)-1)*3)</f>
        <v>0</v>
      </c>
      <c r="J20">
        <f>INDEX('2 过程管理表单'!$516:$516,24+(COLUMN(H$1)-1)*3)</f>
        <v>0</v>
      </c>
      <c r="K20">
        <f>INDEX('2 过程管理表单'!$516:$516,24+(COLUMN(I$1)-1)*3)</f>
        <v>0</v>
      </c>
      <c r="L20">
        <f>INDEX('2 过程管理表单'!$516:$516,24+(COLUMN(J$1)-1)*3)</f>
        <v>0</v>
      </c>
      <c r="M20">
        <f>INDEX('2 过程管理表单'!$516:$516,24+(COLUMN(K$1)-1)*3)</f>
        <v>0</v>
      </c>
      <c r="N20">
        <f>INDEX('2 过程管理表单'!$516:$516,24+(COLUMN(L$1)-1)*3)</f>
        <v>0</v>
      </c>
    </row>
    <row r="21" spans="1:14">
      <c r="A21" t="s">
        <v>1757</v>
      </c>
      <c r="B21" t="s">
        <v>4300</v>
      </c>
      <c r="C21">
        <f>C20</f>
        <v>0</v>
      </c>
      <c r="D21">
        <f t="shared" ref="D21:N21" si="9">C21+D20</f>
        <v>0</v>
      </c>
      <c r="E21">
        <f t="shared" si="9"/>
        <v>0</v>
      </c>
      <c r="F21">
        <f t="shared" si="9"/>
        <v>0</v>
      </c>
      <c r="G21">
        <f t="shared" si="9"/>
        <v>0</v>
      </c>
      <c r="H21">
        <f t="shared" si="9"/>
        <v>0</v>
      </c>
      <c r="I21">
        <f t="shared" si="9"/>
        <v>0</v>
      </c>
      <c r="J21">
        <f t="shared" si="9"/>
        <v>0</v>
      </c>
      <c r="K21">
        <f t="shared" si="9"/>
        <v>0</v>
      </c>
      <c r="L21">
        <f t="shared" si="9"/>
        <v>0</v>
      </c>
      <c r="M21">
        <f t="shared" si="9"/>
        <v>0</v>
      </c>
      <c r="N21">
        <f t="shared" si="9"/>
        <v>0</v>
      </c>
    </row>
    <row r="22" spans="1:14">
      <c r="A22" t="s">
        <v>1845</v>
      </c>
      <c r="B22" t="s">
        <v>4297</v>
      </c>
      <c r="C22">
        <f>INDEX('2 过程管理表单'!$520:$520,26+(COLUMN(A$1)-1)*3)</f>
        <v>0</v>
      </c>
      <c r="D22">
        <f>INDEX('2 过程管理表单'!$520:$520,26+(COLUMN(B$1)-1)*3)</f>
        <v>0</v>
      </c>
      <c r="E22">
        <f>INDEX('2 过程管理表单'!$520:$520,26+(COLUMN(C$1)-1)*3)</f>
        <v>0</v>
      </c>
      <c r="F22">
        <f>INDEX('2 过程管理表单'!$520:$520,26+(COLUMN(D$1)-1)*3)</f>
        <v>0</v>
      </c>
      <c r="G22">
        <f>INDEX('2 过程管理表单'!$520:$520,26+(COLUMN(E$1)-1)*3)</f>
        <v>0</v>
      </c>
      <c r="H22">
        <f>INDEX('2 过程管理表单'!$520:$520,26+(COLUMN(F$1)-1)*3)</f>
        <v>0</v>
      </c>
      <c r="I22">
        <f>INDEX('2 过程管理表单'!$520:$520,26+(COLUMN(G$1)-1)*3)</f>
        <v>0</v>
      </c>
      <c r="J22">
        <f>INDEX('2 过程管理表单'!$520:$520,26+(COLUMN(H$1)-1)*3)</f>
        <v>0</v>
      </c>
      <c r="K22">
        <f>INDEX('2 过程管理表单'!$520:$520,26+(COLUMN(I$1)-1)*3)</f>
        <v>0</v>
      </c>
      <c r="L22">
        <f>INDEX('2 过程管理表单'!$520:$520,26+(COLUMN(J$1)-1)*3)</f>
        <v>0</v>
      </c>
      <c r="M22">
        <f>INDEX('2 过程管理表单'!$520:$520,26+(COLUMN(K$1)-1)*3)</f>
        <v>0</v>
      </c>
      <c r="N22">
        <f>INDEX('2 过程管理表单'!$520:$520,26+(COLUMN(L$1)-1)*3)</f>
        <v>0</v>
      </c>
    </row>
    <row r="23" spans="1:14">
      <c r="A23" t="s">
        <v>1845</v>
      </c>
      <c r="B23" t="s">
        <v>4298</v>
      </c>
      <c r="C23">
        <f>C22</f>
        <v>0</v>
      </c>
      <c r="D23">
        <f t="shared" ref="D23:N23" si="10">C23+D22</f>
        <v>0</v>
      </c>
      <c r="E23">
        <f t="shared" si="10"/>
        <v>0</v>
      </c>
      <c r="F23">
        <f t="shared" si="10"/>
        <v>0</v>
      </c>
      <c r="G23">
        <f t="shared" si="10"/>
        <v>0</v>
      </c>
      <c r="H23">
        <f t="shared" si="10"/>
        <v>0</v>
      </c>
      <c r="I23">
        <f t="shared" si="10"/>
        <v>0</v>
      </c>
      <c r="J23">
        <f t="shared" si="10"/>
        <v>0</v>
      </c>
      <c r="K23">
        <f t="shared" si="10"/>
        <v>0</v>
      </c>
      <c r="L23">
        <f t="shared" si="10"/>
        <v>0</v>
      </c>
      <c r="M23">
        <f t="shared" si="10"/>
        <v>0</v>
      </c>
      <c r="N23">
        <f t="shared" si="10"/>
        <v>0</v>
      </c>
    </row>
    <row r="24" spans="1:14">
      <c r="A24" t="s">
        <v>1845</v>
      </c>
      <c r="B24" t="s">
        <v>4299</v>
      </c>
      <c r="C24">
        <f>INDEX('2 过程管理表单'!$520:$520,24+(COLUMN(A$1)-1)*3)</f>
        <v>0</v>
      </c>
      <c r="D24">
        <f>INDEX('2 过程管理表单'!$520:$520,24+(COLUMN(B$1)-1)*3)</f>
        <v>0</v>
      </c>
      <c r="E24">
        <f>INDEX('2 过程管理表单'!$520:$520,24+(COLUMN(C$1)-1)*3)</f>
        <v>0</v>
      </c>
      <c r="F24">
        <f>INDEX('2 过程管理表单'!$520:$520,24+(COLUMN(D$1)-1)*3)</f>
        <v>0</v>
      </c>
      <c r="G24">
        <f>INDEX('2 过程管理表单'!$520:$520,24+(COLUMN(E$1)-1)*3)</f>
        <v>0</v>
      </c>
      <c r="H24">
        <f>INDEX('2 过程管理表单'!$520:$520,24+(COLUMN(F$1)-1)*3)</f>
        <v>0</v>
      </c>
      <c r="I24">
        <f>INDEX('2 过程管理表单'!$520:$520,24+(COLUMN(G$1)-1)*3)</f>
        <v>0</v>
      </c>
      <c r="J24">
        <f>INDEX('2 过程管理表单'!$520:$520,24+(COLUMN(H$1)-1)*3)</f>
        <v>0</v>
      </c>
      <c r="K24">
        <f>INDEX('2 过程管理表单'!$520:$520,24+(COLUMN(I$1)-1)*3)</f>
        <v>0</v>
      </c>
      <c r="L24">
        <f>INDEX('2 过程管理表单'!$520:$520,24+(COLUMN(J$1)-1)*3)</f>
        <v>0</v>
      </c>
      <c r="M24">
        <f>INDEX('2 过程管理表单'!$520:$520,24+(COLUMN(K$1)-1)*3)</f>
        <v>0</v>
      </c>
      <c r="N24">
        <f>INDEX('2 过程管理表单'!$520:$520,24+(COLUMN(L$1)-1)*3)</f>
        <v>0</v>
      </c>
    </row>
    <row r="25" spans="1:14">
      <c r="A25" t="s">
        <v>1845</v>
      </c>
      <c r="B25" t="s">
        <v>4300</v>
      </c>
      <c r="C25">
        <f>C24</f>
        <v>0</v>
      </c>
      <c r="D25">
        <f t="shared" ref="D25:N25" si="11">C25+D24</f>
        <v>0</v>
      </c>
      <c r="E25">
        <f t="shared" si="11"/>
        <v>0</v>
      </c>
      <c r="F25">
        <f t="shared" si="11"/>
        <v>0</v>
      </c>
      <c r="G25">
        <f t="shared" si="11"/>
        <v>0</v>
      </c>
      <c r="H25">
        <f t="shared" si="11"/>
        <v>0</v>
      </c>
      <c r="I25">
        <f t="shared" si="11"/>
        <v>0</v>
      </c>
      <c r="J25">
        <f t="shared" si="11"/>
        <v>0</v>
      </c>
      <c r="K25">
        <f t="shared" si="11"/>
        <v>0</v>
      </c>
      <c r="L25">
        <f t="shared" si="11"/>
        <v>0</v>
      </c>
      <c r="M25">
        <f t="shared" si="11"/>
        <v>0</v>
      </c>
      <c r="N25">
        <f t="shared" si="11"/>
        <v>0</v>
      </c>
    </row>
    <row r="26" spans="1:14">
      <c r="A26" t="s">
        <v>1911</v>
      </c>
      <c r="B26" t="s">
        <v>4297</v>
      </c>
      <c r="C26">
        <f>INDEX('2 过程管理表单'!$524:$524,26+(COLUMN(A$1)-1)*3)</f>
        <v>0</v>
      </c>
      <c r="D26">
        <f>INDEX('2 过程管理表单'!$524:$524,26+(COLUMN(B$1)-1)*3)</f>
        <v>0</v>
      </c>
      <c r="E26">
        <f>INDEX('2 过程管理表单'!$524:$524,26+(COLUMN(C$1)-1)*3)</f>
        <v>0</v>
      </c>
      <c r="F26">
        <f>INDEX('2 过程管理表单'!$524:$524,26+(COLUMN(D$1)-1)*3)</f>
        <v>0</v>
      </c>
      <c r="G26">
        <f>INDEX('2 过程管理表单'!$524:$524,26+(COLUMN(E$1)-1)*3)</f>
        <v>0</v>
      </c>
      <c r="H26">
        <f>INDEX('2 过程管理表单'!$524:$524,26+(COLUMN(F$1)-1)*3)</f>
        <v>0</v>
      </c>
      <c r="I26">
        <f>INDEX('2 过程管理表单'!$524:$524,26+(COLUMN(G$1)-1)*3)</f>
        <v>0</v>
      </c>
      <c r="J26">
        <f>INDEX('2 过程管理表单'!$524:$524,26+(COLUMN(H$1)-1)*3)</f>
        <v>0</v>
      </c>
      <c r="K26">
        <f>INDEX('2 过程管理表单'!$524:$524,26+(COLUMN(I$1)-1)*3)</f>
        <v>0</v>
      </c>
      <c r="L26">
        <f>INDEX('2 过程管理表单'!$524:$524,26+(COLUMN(J$1)-1)*3)</f>
        <v>0</v>
      </c>
      <c r="M26">
        <f>INDEX('2 过程管理表单'!$524:$524,26+(COLUMN(K$1)-1)*3)</f>
        <v>0</v>
      </c>
      <c r="N26">
        <f>INDEX('2 过程管理表单'!$524:$524,26+(COLUMN(L$1)-1)*3)</f>
        <v>0</v>
      </c>
    </row>
    <row r="27" spans="1:14">
      <c r="A27" t="s">
        <v>1911</v>
      </c>
      <c r="B27" t="s">
        <v>4298</v>
      </c>
      <c r="C27">
        <f>C26</f>
        <v>0</v>
      </c>
      <c r="D27">
        <f t="shared" ref="D27:N27" si="12">C27+D26</f>
        <v>0</v>
      </c>
      <c r="E27">
        <f t="shared" si="12"/>
        <v>0</v>
      </c>
      <c r="F27">
        <f t="shared" si="12"/>
        <v>0</v>
      </c>
      <c r="G27">
        <f t="shared" si="12"/>
        <v>0</v>
      </c>
      <c r="H27">
        <f t="shared" si="12"/>
        <v>0</v>
      </c>
      <c r="I27">
        <f t="shared" si="12"/>
        <v>0</v>
      </c>
      <c r="J27">
        <f t="shared" si="12"/>
        <v>0</v>
      </c>
      <c r="K27">
        <f t="shared" si="12"/>
        <v>0</v>
      </c>
      <c r="L27">
        <f t="shared" si="12"/>
        <v>0</v>
      </c>
      <c r="M27">
        <f t="shared" si="12"/>
        <v>0</v>
      </c>
      <c r="N27">
        <f t="shared" si="12"/>
        <v>0</v>
      </c>
    </row>
    <row r="28" spans="1:14">
      <c r="A28" t="s">
        <v>1911</v>
      </c>
      <c r="B28" t="s">
        <v>4299</v>
      </c>
      <c r="C28">
        <f>INDEX('2 过程管理表单'!$524:$524,24+(COLUMN(A$1)-1)*3)</f>
        <v>0</v>
      </c>
      <c r="D28">
        <f>INDEX('2 过程管理表单'!$524:$524,24+(COLUMN(B$1)-1)*3)</f>
        <v>0</v>
      </c>
      <c r="E28">
        <f>INDEX('2 过程管理表单'!$524:$524,24+(COLUMN(C$1)-1)*3)</f>
        <v>0</v>
      </c>
      <c r="F28">
        <f>INDEX('2 过程管理表单'!$524:$524,24+(COLUMN(D$1)-1)*3)</f>
        <v>0</v>
      </c>
      <c r="G28">
        <f>INDEX('2 过程管理表单'!$524:$524,24+(COLUMN(E$1)-1)*3)</f>
        <v>0</v>
      </c>
      <c r="H28">
        <f>INDEX('2 过程管理表单'!$524:$524,24+(COLUMN(F$1)-1)*3)</f>
        <v>0</v>
      </c>
      <c r="I28">
        <f>INDEX('2 过程管理表单'!$524:$524,24+(COLUMN(G$1)-1)*3)</f>
        <v>0</v>
      </c>
      <c r="J28">
        <f>INDEX('2 过程管理表单'!$524:$524,24+(COLUMN(H$1)-1)*3)</f>
        <v>0</v>
      </c>
      <c r="K28">
        <f>INDEX('2 过程管理表单'!$524:$524,24+(COLUMN(I$1)-1)*3)</f>
        <v>0</v>
      </c>
      <c r="L28">
        <f>INDEX('2 过程管理表单'!$524:$524,24+(COLUMN(J$1)-1)*3)</f>
        <v>0</v>
      </c>
      <c r="M28">
        <f>INDEX('2 过程管理表单'!$524:$524,24+(COLUMN(K$1)-1)*3)</f>
        <v>0</v>
      </c>
      <c r="N28">
        <f>INDEX('2 过程管理表单'!$524:$524,24+(COLUMN(L$1)-1)*3)</f>
        <v>0</v>
      </c>
    </row>
    <row r="29" spans="1:14">
      <c r="A29" t="s">
        <v>1911</v>
      </c>
      <c r="B29" t="s">
        <v>4300</v>
      </c>
      <c r="C29">
        <f>C28</f>
        <v>0</v>
      </c>
      <c r="D29">
        <f t="shared" ref="D29:N29" si="13">C29+D28</f>
        <v>0</v>
      </c>
      <c r="E29">
        <f t="shared" si="13"/>
        <v>0</v>
      </c>
      <c r="F29">
        <f t="shared" si="13"/>
        <v>0</v>
      </c>
      <c r="G29">
        <f t="shared" si="13"/>
        <v>0</v>
      </c>
      <c r="H29">
        <f t="shared" si="13"/>
        <v>0</v>
      </c>
      <c r="I29">
        <f t="shared" si="13"/>
        <v>0</v>
      </c>
      <c r="J29">
        <f t="shared" si="13"/>
        <v>0</v>
      </c>
      <c r="K29">
        <f t="shared" si="13"/>
        <v>0</v>
      </c>
      <c r="L29">
        <f t="shared" si="13"/>
        <v>0</v>
      </c>
      <c r="M29">
        <f t="shared" si="13"/>
        <v>0</v>
      </c>
      <c r="N29">
        <f t="shared" si="13"/>
        <v>0</v>
      </c>
    </row>
    <row r="30" spans="1:14">
      <c r="A30" t="s">
        <v>1952</v>
      </c>
      <c r="B30" t="s">
        <v>4297</v>
      </c>
      <c r="C30">
        <f>INDEX('2 过程管理表单'!$527:$527,26+(COLUMN(A$1)-1)*3)</f>
        <v>0</v>
      </c>
      <c r="D30">
        <f>INDEX('2 过程管理表单'!$527:$527,26+(COLUMN(B$1)-1)*3)</f>
        <v>0</v>
      </c>
      <c r="E30">
        <f>INDEX('2 过程管理表单'!$527:$527,26+(COLUMN(C$1)-1)*3)</f>
        <v>0</v>
      </c>
      <c r="F30">
        <f>INDEX('2 过程管理表单'!$527:$527,26+(COLUMN(D$1)-1)*3)</f>
        <v>0</v>
      </c>
      <c r="G30">
        <f>INDEX('2 过程管理表单'!$527:$527,26+(COLUMN(E$1)-1)*3)</f>
        <v>0</v>
      </c>
      <c r="H30">
        <f>INDEX('2 过程管理表单'!$527:$527,26+(COLUMN(F$1)-1)*3)</f>
        <v>0</v>
      </c>
      <c r="I30">
        <f>INDEX('2 过程管理表单'!$527:$527,26+(COLUMN(G$1)-1)*3)</f>
        <v>0</v>
      </c>
      <c r="J30">
        <f>INDEX('2 过程管理表单'!$527:$527,26+(COLUMN(H$1)-1)*3)</f>
        <v>0</v>
      </c>
      <c r="K30">
        <f>INDEX('2 过程管理表单'!$527:$527,26+(COLUMN(I$1)-1)*3)</f>
        <v>0</v>
      </c>
      <c r="L30">
        <f>INDEX('2 过程管理表单'!$527:$527,26+(COLUMN(J$1)-1)*3)</f>
        <v>0</v>
      </c>
      <c r="M30">
        <f>INDEX('2 过程管理表单'!$527:$527,26+(COLUMN(K$1)-1)*3)</f>
        <v>0</v>
      </c>
      <c r="N30">
        <f>INDEX('2 过程管理表单'!$527:$527,26+(COLUMN(L$1)-1)*3)</f>
        <v>0</v>
      </c>
    </row>
    <row r="31" spans="1:14">
      <c r="A31" t="s">
        <v>1952</v>
      </c>
      <c r="B31" t="s">
        <v>4298</v>
      </c>
      <c r="C31">
        <f>C30</f>
        <v>0</v>
      </c>
      <c r="D31">
        <f t="shared" ref="D31:N31" si="14">C31+D30</f>
        <v>0</v>
      </c>
      <c r="E31">
        <f t="shared" si="14"/>
        <v>0</v>
      </c>
      <c r="F31">
        <f t="shared" si="14"/>
        <v>0</v>
      </c>
      <c r="G31">
        <f t="shared" si="14"/>
        <v>0</v>
      </c>
      <c r="H31">
        <f t="shared" si="14"/>
        <v>0</v>
      </c>
      <c r="I31">
        <f t="shared" si="14"/>
        <v>0</v>
      </c>
      <c r="J31">
        <f t="shared" si="14"/>
        <v>0</v>
      </c>
      <c r="K31">
        <f t="shared" si="14"/>
        <v>0</v>
      </c>
      <c r="L31">
        <f t="shared" si="14"/>
        <v>0</v>
      </c>
      <c r="M31">
        <f t="shared" si="14"/>
        <v>0</v>
      </c>
      <c r="N31">
        <f t="shared" si="14"/>
        <v>0</v>
      </c>
    </row>
    <row r="32" spans="1:14">
      <c r="A32" t="s">
        <v>1952</v>
      </c>
      <c r="B32" t="s">
        <v>4299</v>
      </c>
      <c r="C32">
        <f>INDEX('2 过程管理表单'!$527:$527,24+(COLUMN(A$1)-1)*3)</f>
        <v>0</v>
      </c>
      <c r="D32">
        <f>INDEX('2 过程管理表单'!$527:$527,24+(COLUMN(B$1)-1)*3)</f>
        <v>0</v>
      </c>
      <c r="E32">
        <f>INDEX('2 过程管理表单'!$527:$527,24+(COLUMN(C$1)-1)*3)</f>
        <v>0</v>
      </c>
      <c r="F32">
        <f>INDEX('2 过程管理表单'!$527:$527,24+(COLUMN(D$1)-1)*3)</f>
        <v>0</v>
      </c>
      <c r="G32">
        <f>INDEX('2 过程管理表单'!$527:$527,24+(COLUMN(E$1)-1)*3)</f>
        <v>0</v>
      </c>
      <c r="H32">
        <f>INDEX('2 过程管理表单'!$527:$527,24+(COLUMN(F$1)-1)*3)</f>
        <v>0</v>
      </c>
      <c r="I32">
        <f>INDEX('2 过程管理表单'!$527:$527,24+(COLUMN(G$1)-1)*3)</f>
        <v>0</v>
      </c>
      <c r="J32">
        <f>INDEX('2 过程管理表单'!$527:$527,24+(COLUMN(H$1)-1)*3)</f>
        <v>0</v>
      </c>
      <c r="K32">
        <f>INDEX('2 过程管理表单'!$527:$527,24+(COLUMN(I$1)-1)*3)</f>
        <v>0</v>
      </c>
      <c r="L32">
        <f>INDEX('2 过程管理表单'!$527:$527,24+(COLUMN(J$1)-1)*3)</f>
        <v>0</v>
      </c>
      <c r="M32">
        <f>INDEX('2 过程管理表单'!$527:$527,24+(COLUMN(K$1)-1)*3)</f>
        <v>0</v>
      </c>
      <c r="N32">
        <f>INDEX('2 过程管理表单'!$527:$527,24+(COLUMN(L$1)-1)*3)</f>
        <v>0</v>
      </c>
    </row>
    <row r="33" spans="1:14">
      <c r="A33" t="s">
        <v>1952</v>
      </c>
      <c r="B33" t="s">
        <v>4300</v>
      </c>
      <c r="C33">
        <f>C32</f>
        <v>0</v>
      </c>
      <c r="D33">
        <f t="shared" ref="D33:N33" si="15">C33+D32</f>
        <v>0</v>
      </c>
      <c r="E33">
        <f t="shared" si="15"/>
        <v>0</v>
      </c>
      <c r="F33">
        <f t="shared" si="15"/>
        <v>0</v>
      </c>
      <c r="G33">
        <f t="shared" si="15"/>
        <v>0</v>
      </c>
      <c r="H33">
        <f t="shared" si="15"/>
        <v>0</v>
      </c>
      <c r="I33">
        <f t="shared" si="15"/>
        <v>0</v>
      </c>
      <c r="J33">
        <f t="shared" si="15"/>
        <v>0</v>
      </c>
      <c r="K33">
        <f t="shared" si="15"/>
        <v>0</v>
      </c>
      <c r="L33">
        <f t="shared" si="15"/>
        <v>0</v>
      </c>
      <c r="M33">
        <f t="shared" si="15"/>
        <v>0</v>
      </c>
      <c r="N33">
        <f t="shared" si="15"/>
        <v>0</v>
      </c>
    </row>
    <row r="34" spans="1:14">
      <c r="A34" t="s">
        <v>2063</v>
      </c>
      <c r="B34" t="s">
        <v>4297</v>
      </c>
      <c r="C34">
        <f>INDEX('2 过程管理表单'!$531:$531,26+(COLUMN(A$1)-1)*3)</f>
        <v>0</v>
      </c>
      <c r="D34">
        <f>INDEX('2 过程管理表单'!$531:$531,26+(COLUMN(B$1)-1)*3)</f>
        <v>0</v>
      </c>
      <c r="E34">
        <f>INDEX('2 过程管理表单'!$531:$531,26+(COLUMN(C$1)-1)*3)</f>
        <v>0</v>
      </c>
      <c r="F34">
        <f>INDEX('2 过程管理表单'!$531:$531,26+(COLUMN(D$1)-1)*3)</f>
        <v>0</v>
      </c>
      <c r="G34">
        <f>INDEX('2 过程管理表单'!$531:$531,26+(COLUMN(E$1)-1)*3)</f>
        <v>0</v>
      </c>
      <c r="H34">
        <f>INDEX('2 过程管理表单'!$531:$531,26+(COLUMN(F$1)-1)*3)</f>
        <v>0</v>
      </c>
      <c r="I34">
        <f>INDEX('2 过程管理表单'!$531:$531,26+(COLUMN(G$1)-1)*3)</f>
        <v>0</v>
      </c>
      <c r="J34">
        <f>INDEX('2 过程管理表单'!$531:$531,26+(COLUMN(H$1)-1)*3)</f>
        <v>0</v>
      </c>
      <c r="K34">
        <f>INDEX('2 过程管理表单'!$531:$531,26+(COLUMN(I$1)-1)*3)</f>
        <v>0</v>
      </c>
      <c r="L34">
        <f>INDEX('2 过程管理表单'!$531:$531,26+(COLUMN(J$1)-1)*3)</f>
        <v>0</v>
      </c>
      <c r="M34">
        <f>INDEX('2 过程管理表单'!$531:$531,26+(COLUMN(K$1)-1)*3)</f>
        <v>0</v>
      </c>
      <c r="N34">
        <f>INDEX('2 过程管理表单'!$531:$531,26+(COLUMN(L$1)-1)*3)</f>
        <v>0</v>
      </c>
    </row>
    <row r="35" spans="1:14">
      <c r="A35" t="s">
        <v>2063</v>
      </c>
      <c r="B35" t="s">
        <v>4298</v>
      </c>
      <c r="C35">
        <f>C34</f>
        <v>0</v>
      </c>
      <c r="D35">
        <f t="shared" ref="D35:N35" si="16">C35+D34</f>
        <v>0</v>
      </c>
      <c r="E35">
        <f t="shared" si="16"/>
        <v>0</v>
      </c>
      <c r="F35">
        <f t="shared" si="16"/>
        <v>0</v>
      </c>
      <c r="G35">
        <f t="shared" si="16"/>
        <v>0</v>
      </c>
      <c r="H35">
        <f t="shared" si="16"/>
        <v>0</v>
      </c>
      <c r="I35">
        <f t="shared" si="16"/>
        <v>0</v>
      </c>
      <c r="J35">
        <f t="shared" si="16"/>
        <v>0</v>
      </c>
      <c r="K35">
        <f t="shared" si="16"/>
        <v>0</v>
      </c>
      <c r="L35">
        <f t="shared" si="16"/>
        <v>0</v>
      </c>
      <c r="M35">
        <f t="shared" si="16"/>
        <v>0</v>
      </c>
      <c r="N35">
        <f t="shared" si="16"/>
        <v>0</v>
      </c>
    </row>
    <row r="36" spans="1:14">
      <c r="A36" t="s">
        <v>2063</v>
      </c>
      <c r="B36" t="s">
        <v>4299</v>
      </c>
      <c r="C36">
        <f>INDEX('2 过程管理表单'!$531:$531,24+(COLUMN(A$1)-1)*3)</f>
        <v>0</v>
      </c>
      <c r="D36">
        <f>INDEX('2 过程管理表单'!$531:$531,24+(COLUMN(B$1)-1)*3)</f>
        <v>0</v>
      </c>
      <c r="E36">
        <f>INDEX('2 过程管理表单'!$531:$531,24+(COLUMN(C$1)-1)*3)</f>
        <v>0</v>
      </c>
      <c r="F36">
        <f>INDEX('2 过程管理表单'!$531:$531,24+(COLUMN(D$1)-1)*3)</f>
        <v>0</v>
      </c>
      <c r="G36">
        <f>INDEX('2 过程管理表单'!$531:$531,24+(COLUMN(E$1)-1)*3)</f>
        <v>0</v>
      </c>
      <c r="H36">
        <f>INDEX('2 过程管理表单'!$531:$531,24+(COLUMN(F$1)-1)*3)</f>
        <v>0</v>
      </c>
      <c r="I36">
        <f>INDEX('2 过程管理表单'!$531:$531,24+(COLUMN(G$1)-1)*3)</f>
        <v>0</v>
      </c>
      <c r="J36">
        <f>INDEX('2 过程管理表单'!$531:$531,24+(COLUMN(H$1)-1)*3)</f>
        <v>0</v>
      </c>
      <c r="K36">
        <f>INDEX('2 过程管理表单'!$531:$531,24+(COLUMN(I$1)-1)*3)</f>
        <v>0</v>
      </c>
      <c r="L36">
        <f>INDEX('2 过程管理表单'!$531:$531,24+(COLUMN(J$1)-1)*3)</f>
        <v>0</v>
      </c>
      <c r="M36">
        <f>INDEX('2 过程管理表单'!$531:$531,24+(COLUMN(K$1)-1)*3)</f>
        <v>0</v>
      </c>
      <c r="N36">
        <f>INDEX('2 过程管理表单'!$531:$531,24+(COLUMN(L$1)-1)*3)</f>
        <v>0</v>
      </c>
    </row>
    <row r="37" spans="1:14">
      <c r="A37" t="s">
        <v>2063</v>
      </c>
      <c r="B37" t="s">
        <v>4300</v>
      </c>
      <c r="C37">
        <f>C36</f>
        <v>0</v>
      </c>
      <c r="D37">
        <f t="shared" ref="D37:N37" si="17">C37+D36</f>
        <v>0</v>
      </c>
      <c r="E37">
        <f t="shared" si="17"/>
        <v>0</v>
      </c>
      <c r="F37">
        <f t="shared" si="17"/>
        <v>0</v>
      </c>
      <c r="G37">
        <f t="shared" si="17"/>
        <v>0</v>
      </c>
      <c r="H37">
        <f t="shared" si="17"/>
        <v>0</v>
      </c>
      <c r="I37">
        <f t="shared" si="17"/>
        <v>0</v>
      </c>
      <c r="J37">
        <f t="shared" si="17"/>
        <v>0</v>
      </c>
      <c r="K37">
        <f t="shared" si="17"/>
        <v>0</v>
      </c>
      <c r="L37">
        <f t="shared" si="17"/>
        <v>0</v>
      </c>
      <c r="M37">
        <f t="shared" si="17"/>
        <v>0</v>
      </c>
      <c r="N37">
        <f t="shared" si="17"/>
        <v>0</v>
      </c>
    </row>
    <row r="38" spans="1:14">
      <c r="A38" t="s">
        <v>2154</v>
      </c>
      <c r="B38" t="s">
        <v>4297</v>
      </c>
      <c r="C38">
        <f>INDEX('2 过程管理表单'!$537:$537,26+(COLUMN(A$1)-1)*3)</f>
        <v>0</v>
      </c>
      <c r="D38">
        <f>INDEX('2 过程管理表单'!$537:$537,26+(COLUMN(B$1)-1)*3)</f>
        <v>0</v>
      </c>
      <c r="E38">
        <f>INDEX('2 过程管理表单'!$537:$537,26+(COLUMN(C$1)-1)*3)</f>
        <v>0</v>
      </c>
      <c r="F38">
        <f>INDEX('2 过程管理表单'!$537:$537,26+(COLUMN(D$1)-1)*3)</f>
        <v>0</v>
      </c>
      <c r="G38">
        <f>INDEX('2 过程管理表单'!$537:$537,26+(COLUMN(E$1)-1)*3)</f>
        <v>0</v>
      </c>
      <c r="H38">
        <f>INDEX('2 过程管理表单'!$537:$537,26+(COLUMN(F$1)-1)*3)</f>
        <v>0</v>
      </c>
      <c r="I38">
        <f>INDEX('2 过程管理表单'!$537:$537,26+(COLUMN(G$1)-1)*3)</f>
        <v>0</v>
      </c>
      <c r="J38">
        <f>INDEX('2 过程管理表单'!$537:$537,26+(COLUMN(H$1)-1)*3)</f>
        <v>0</v>
      </c>
      <c r="K38">
        <f>INDEX('2 过程管理表单'!$537:$537,26+(COLUMN(I$1)-1)*3)</f>
        <v>0</v>
      </c>
      <c r="L38">
        <f>INDEX('2 过程管理表单'!$537:$537,26+(COLUMN(J$1)-1)*3)</f>
        <v>0</v>
      </c>
      <c r="M38">
        <f>INDEX('2 过程管理表单'!$537:$537,26+(COLUMN(K$1)-1)*3)</f>
        <v>0</v>
      </c>
      <c r="N38">
        <f>INDEX('2 过程管理表单'!$537:$537,26+(COLUMN(L$1)-1)*3)</f>
        <v>0</v>
      </c>
    </row>
    <row r="39" spans="1:14">
      <c r="A39" t="s">
        <v>2154</v>
      </c>
      <c r="B39" t="s">
        <v>4298</v>
      </c>
      <c r="C39">
        <f>C38</f>
        <v>0</v>
      </c>
      <c r="D39">
        <f t="shared" ref="D39:N39" si="18">C39+D38</f>
        <v>0</v>
      </c>
      <c r="E39">
        <f t="shared" si="18"/>
        <v>0</v>
      </c>
      <c r="F39">
        <f t="shared" si="18"/>
        <v>0</v>
      </c>
      <c r="G39">
        <f t="shared" si="18"/>
        <v>0</v>
      </c>
      <c r="H39">
        <f t="shared" si="18"/>
        <v>0</v>
      </c>
      <c r="I39">
        <f t="shared" si="18"/>
        <v>0</v>
      </c>
      <c r="J39">
        <f t="shared" si="18"/>
        <v>0</v>
      </c>
      <c r="K39">
        <f t="shared" si="18"/>
        <v>0</v>
      </c>
      <c r="L39">
        <f t="shared" si="18"/>
        <v>0</v>
      </c>
      <c r="M39">
        <f t="shared" si="18"/>
        <v>0</v>
      </c>
      <c r="N39">
        <f t="shared" si="18"/>
        <v>0</v>
      </c>
    </row>
    <row r="40" spans="1:14">
      <c r="A40" t="s">
        <v>2154</v>
      </c>
      <c r="B40" t="s">
        <v>4299</v>
      </c>
      <c r="C40">
        <f>INDEX('2 过程管理表单'!$537:$537,24+(COLUMN(A$1)-1)*3)</f>
        <v>0</v>
      </c>
      <c r="D40">
        <f>INDEX('2 过程管理表单'!$537:$537,24+(COLUMN(B$1)-1)*3)</f>
        <v>0</v>
      </c>
      <c r="E40">
        <f>INDEX('2 过程管理表单'!$537:$537,24+(COLUMN(C$1)-1)*3)</f>
        <v>0</v>
      </c>
      <c r="F40">
        <f>INDEX('2 过程管理表单'!$537:$537,24+(COLUMN(D$1)-1)*3)</f>
        <v>0</v>
      </c>
      <c r="G40">
        <f>INDEX('2 过程管理表单'!$537:$537,24+(COLUMN(E$1)-1)*3)</f>
        <v>0</v>
      </c>
      <c r="H40">
        <f>INDEX('2 过程管理表单'!$537:$537,24+(COLUMN(F$1)-1)*3)</f>
        <v>0</v>
      </c>
      <c r="I40">
        <f>INDEX('2 过程管理表单'!$537:$537,24+(COLUMN(G$1)-1)*3)</f>
        <v>0</v>
      </c>
      <c r="J40">
        <f>INDEX('2 过程管理表单'!$537:$537,24+(COLUMN(H$1)-1)*3)</f>
        <v>0</v>
      </c>
      <c r="K40">
        <f>INDEX('2 过程管理表单'!$537:$537,24+(COLUMN(I$1)-1)*3)</f>
        <v>0</v>
      </c>
      <c r="L40">
        <f>INDEX('2 过程管理表单'!$537:$537,24+(COLUMN(J$1)-1)*3)</f>
        <v>0</v>
      </c>
      <c r="M40">
        <f>INDEX('2 过程管理表单'!$537:$537,24+(COLUMN(K$1)-1)*3)</f>
        <v>0</v>
      </c>
      <c r="N40">
        <f>INDEX('2 过程管理表单'!$537:$537,24+(COLUMN(L$1)-1)*3)</f>
        <v>0</v>
      </c>
    </row>
    <row r="41" spans="1:14">
      <c r="A41" t="s">
        <v>2154</v>
      </c>
      <c r="B41" t="s">
        <v>4300</v>
      </c>
      <c r="C41">
        <f>C40</f>
        <v>0</v>
      </c>
      <c r="D41">
        <f t="shared" ref="D41:N41" si="19">C41+D40</f>
        <v>0</v>
      </c>
      <c r="E41">
        <f t="shared" si="19"/>
        <v>0</v>
      </c>
      <c r="F41">
        <f t="shared" si="19"/>
        <v>0</v>
      </c>
      <c r="G41">
        <f t="shared" si="19"/>
        <v>0</v>
      </c>
      <c r="H41">
        <f t="shared" si="19"/>
        <v>0</v>
      </c>
      <c r="I41">
        <f t="shared" si="19"/>
        <v>0</v>
      </c>
      <c r="J41">
        <f t="shared" si="19"/>
        <v>0</v>
      </c>
      <c r="K41">
        <f t="shared" si="19"/>
        <v>0</v>
      </c>
      <c r="L41">
        <f t="shared" si="19"/>
        <v>0</v>
      </c>
      <c r="M41">
        <f t="shared" si="19"/>
        <v>0</v>
      </c>
      <c r="N41">
        <f t="shared" si="19"/>
        <v>0</v>
      </c>
    </row>
    <row r="42" spans="1:14">
      <c r="A42" t="s">
        <v>2190</v>
      </c>
      <c r="B42" t="s">
        <v>4297</v>
      </c>
      <c r="C42">
        <f>INDEX('2 过程管理表单'!$543:$543,26+(COLUMN(A$1)-1)*3)</f>
        <v>0</v>
      </c>
      <c r="D42">
        <f>INDEX('2 过程管理表单'!$543:$543,26+(COLUMN(B$1)-1)*3)</f>
        <v>0</v>
      </c>
      <c r="E42">
        <f>INDEX('2 过程管理表单'!$543:$543,26+(COLUMN(C$1)-1)*3)</f>
        <v>0</v>
      </c>
      <c r="F42">
        <f>INDEX('2 过程管理表单'!$543:$543,26+(COLUMN(D$1)-1)*3)</f>
        <v>0</v>
      </c>
      <c r="G42">
        <f>INDEX('2 过程管理表单'!$543:$543,26+(COLUMN(E$1)-1)*3)</f>
        <v>0</v>
      </c>
      <c r="H42">
        <f>INDEX('2 过程管理表单'!$543:$543,26+(COLUMN(F$1)-1)*3)</f>
        <v>0</v>
      </c>
      <c r="I42">
        <f>INDEX('2 过程管理表单'!$543:$543,26+(COLUMN(G$1)-1)*3)</f>
        <v>0</v>
      </c>
      <c r="J42">
        <f>INDEX('2 过程管理表单'!$543:$543,26+(COLUMN(H$1)-1)*3)</f>
        <v>0</v>
      </c>
      <c r="K42">
        <f>INDEX('2 过程管理表单'!$543:$543,26+(COLUMN(I$1)-1)*3)</f>
        <v>0</v>
      </c>
      <c r="L42">
        <f>INDEX('2 过程管理表单'!$543:$543,26+(COLUMN(J$1)-1)*3)</f>
        <v>0</v>
      </c>
      <c r="M42">
        <f>INDEX('2 过程管理表单'!$543:$543,26+(COLUMN(K$1)-1)*3)</f>
        <v>0</v>
      </c>
      <c r="N42">
        <f>INDEX('2 过程管理表单'!$543:$543,26+(COLUMN(L$1)-1)*3)</f>
        <v>0</v>
      </c>
    </row>
    <row r="43" spans="1:14">
      <c r="A43" t="s">
        <v>2190</v>
      </c>
      <c r="B43" t="s">
        <v>4298</v>
      </c>
      <c r="C43">
        <f>C42</f>
        <v>0</v>
      </c>
      <c r="D43">
        <f t="shared" ref="D43:N43" si="20">C43+D42</f>
        <v>0</v>
      </c>
      <c r="E43">
        <f t="shared" si="20"/>
        <v>0</v>
      </c>
      <c r="F43">
        <f t="shared" si="20"/>
        <v>0</v>
      </c>
      <c r="G43">
        <f t="shared" si="20"/>
        <v>0</v>
      </c>
      <c r="H43">
        <f t="shared" si="20"/>
        <v>0</v>
      </c>
      <c r="I43">
        <f t="shared" si="20"/>
        <v>0</v>
      </c>
      <c r="J43">
        <f t="shared" si="20"/>
        <v>0</v>
      </c>
      <c r="K43">
        <f t="shared" si="20"/>
        <v>0</v>
      </c>
      <c r="L43">
        <f t="shared" si="20"/>
        <v>0</v>
      </c>
      <c r="M43">
        <f t="shared" si="20"/>
        <v>0</v>
      </c>
      <c r="N43">
        <f t="shared" si="20"/>
        <v>0</v>
      </c>
    </row>
    <row r="44" spans="1:14">
      <c r="A44" t="s">
        <v>2190</v>
      </c>
      <c r="B44" t="s">
        <v>4299</v>
      </c>
      <c r="C44">
        <f>INDEX('2 过程管理表单'!$543:$543,24+(COLUMN(A$1)-1)*3)</f>
        <v>0</v>
      </c>
      <c r="D44">
        <f>INDEX('2 过程管理表单'!$543:$543,24+(COLUMN(B$1)-1)*3)</f>
        <v>0</v>
      </c>
      <c r="E44">
        <f>INDEX('2 过程管理表单'!$543:$543,24+(COLUMN(C$1)-1)*3)</f>
        <v>0</v>
      </c>
      <c r="F44">
        <f>INDEX('2 过程管理表单'!$543:$543,24+(COLUMN(D$1)-1)*3)</f>
        <v>0</v>
      </c>
      <c r="G44">
        <f>INDEX('2 过程管理表单'!$543:$543,24+(COLUMN(E$1)-1)*3)</f>
        <v>0</v>
      </c>
      <c r="H44">
        <f>INDEX('2 过程管理表单'!$543:$543,24+(COLUMN(F$1)-1)*3)</f>
        <v>0</v>
      </c>
      <c r="I44">
        <f>INDEX('2 过程管理表单'!$543:$543,24+(COLUMN(G$1)-1)*3)</f>
        <v>0</v>
      </c>
      <c r="J44">
        <f>INDEX('2 过程管理表单'!$543:$543,24+(COLUMN(H$1)-1)*3)</f>
        <v>0</v>
      </c>
      <c r="K44">
        <f>INDEX('2 过程管理表单'!$543:$543,24+(COLUMN(I$1)-1)*3)</f>
        <v>0</v>
      </c>
      <c r="L44">
        <f>INDEX('2 过程管理表单'!$543:$543,24+(COLUMN(J$1)-1)*3)</f>
        <v>0</v>
      </c>
      <c r="M44">
        <f>INDEX('2 过程管理表单'!$543:$543,24+(COLUMN(K$1)-1)*3)</f>
        <v>0</v>
      </c>
      <c r="N44">
        <f>INDEX('2 过程管理表单'!$543:$543,24+(COLUMN(L$1)-1)*3)</f>
        <v>0</v>
      </c>
    </row>
    <row r="45" spans="1:14">
      <c r="A45" t="s">
        <v>2190</v>
      </c>
      <c r="B45" t="s">
        <v>4300</v>
      </c>
      <c r="C45">
        <f>C44</f>
        <v>0</v>
      </c>
      <c r="D45">
        <f t="shared" ref="D45:N45" si="21">C45+D44</f>
        <v>0</v>
      </c>
      <c r="E45">
        <f t="shared" si="21"/>
        <v>0</v>
      </c>
      <c r="F45">
        <f t="shared" si="21"/>
        <v>0</v>
      </c>
      <c r="G45">
        <f t="shared" si="21"/>
        <v>0</v>
      </c>
      <c r="H45">
        <f t="shared" si="21"/>
        <v>0</v>
      </c>
      <c r="I45">
        <f t="shared" si="21"/>
        <v>0</v>
      </c>
      <c r="J45">
        <f t="shared" si="21"/>
        <v>0</v>
      </c>
      <c r="K45">
        <f t="shared" si="21"/>
        <v>0</v>
      </c>
      <c r="L45">
        <f t="shared" si="21"/>
        <v>0</v>
      </c>
      <c r="M45">
        <f t="shared" si="21"/>
        <v>0</v>
      </c>
      <c r="N45">
        <f t="shared" si="21"/>
        <v>0</v>
      </c>
    </row>
    <row r="46" spans="1:14">
      <c r="A46" t="s">
        <v>2198</v>
      </c>
      <c r="B46" t="s">
        <v>4297</v>
      </c>
      <c r="C46">
        <f>INDEX('2 过程管理表单'!$549:$549,26+(COLUMN(A$1)-1)*3)</f>
        <v>0</v>
      </c>
      <c r="D46">
        <f>INDEX('2 过程管理表单'!$549:$549,26+(COLUMN(B$1)-1)*3)</f>
        <v>0</v>
      </c>
      <c r="E46">
        <f>INDEX('2 过程管理表单'!$549:$549,26+(COLUMN(C$1)-1)*3)</f>
        <v>0</v>
      </c>
      <c r="F46">
        <f>INDEX('2 过程管理表单'!$549:$549,26+(COLUMN(D$1)-1)*3)</f>
        <v>0</v>
      </c>
      <c r="G46">
        <f>INDEX('2 过程管理表单'!$549:$549,26+(COLUMN(E$1)-1)*3)</f>
        <v>0</v>
      </c>
      <c r="H46">
        <f>INDEX('2 过程管理表单'!$549:$549,26+(COLUMN(F$1)-1)*3)</f>
        <v>0</v>
      </c>
      <c r="I46">
        <f>INDEX('2 过程管理表单'!$549:$549,26+(COLUMN(G$1)-1)*3)</f>
        <v>0</v>
      </c>
      <c r="J46">
        <f>INDEX('2 过程管理表单'!$549:$549,26+(COLUMN(H$1)-1)*3)</f>
        <v>0</v>
      </c>
      <c r="K46">
        <f>INDEX('2 过程管理表单'!$549:$549,26+(COLUMN(I$1)-1)*3)</f>
        <v>0</v>
      </c>
      <c r="L46">
        <f>INDEX('2 过程管理表单'!$549:$549,26+(COLUMN(J$1)-1)*3)</f>
        <v>0</v>
      </c>
      <c r="M46">
        <f>INDEX('2 过程管理表单'!$549:$549,26+(COLUMN(K$1)-1)*3)</f>
        <v>0</v>
      </c>
      <c r="N46">
        <f>INDEX('2 过程管理表单'!$549:$549,26+(COLUMN(L$1)-1)*3)</f>
        <v>0</v>
      </c>
    </row>
    <row r="47" spans="1:14">
      <c r="A47" t="s">
        <v>2198</v>
      </c>
      <c r="B47" t="s">
        <v>4298</v>
      </c>
      <c r="C47">
        <f>C46</f>
        <v>0</v>
      </c>
      <c r="D47">
        <f t="shared" ref="D47:N47" si="22">C47+D46</f>
        <v>0</v>
      </c>
      <c r="E47">
        <f t="shared" si="22"/>
        <v>0</v>
      </c>
      <c r="F47">
        <f t="shared" si="22"/>
        <v>0</v>
      </c>
      <c r="G47">
        <f t="shared" si="22"/>
        <v>0</v>
      </c>
      <c r="H47">
        <f t="shared" si="22"/>
        <v>0</v>
      </c>
      <c r="I47">
        <f t="shared" si="22"/>
        <v>0</v>
      </c>
      <c r="J47">
        <f t="shared" si="22"/>
        <v>0</v>
      </c>
      <c r="K47">
        <f t="shared" si="22"/>
        <v>0</v>
      </c>
      <c r="L47">
        <f t="shared" si="22"/>
        <v>0</v>
      </c>
      <c r="M47">
        <f t="shared" si="22"/>
        <v>0</v>
      </c>
      <c r="N47">
        <f t="shared" si="22"/>
        <v>0</v>
      </c>
    </row>
    <row r="48" spans="1:14">
      <c r="A48" t="s">
        <v>2198</v>
      </c>
      <c r="B48" t="s">
        <v>4299</v>
      </c>
      <c r="C48">
        <f>INDEX('2 过程管理表单'!$549:$549,24+(COLUMN(A$1)-1)*3)</f>
        <v>0</v>
      </c>
      <c r="D48">
        <f>INDEX('2 过程管理表单'!$549:$549,24+(COLUMN(B$1)-1)*3)</f>
        <v>0</v>
      </c>
      <c r="E48">
        <f>INDEX('2 过程管理表单'!$549:$549,24+(COLUMN(C$1)-1)*3)</f>
        <v>0</v>
      </c>
      <c r="F48">
        <f>INDEX('2 过程管理表单'!$549:$549,24+(COLUMN(D$1)-1)*3)</f>
        <v>0</v>
      </c>
      <c r="G48">
        <f>INDEX('2 过程管理表单'!$549:$549,24+(COLUMN(E$1)-1)*3)</f>
        <v>0</v>
      </c>
      <c r="H48">
        <f>INDEX('2 过程管理表单'!$549:$549,24+(COLUMN(F$1)-1)*3)</f>
        <v>0</v>
      </c>
      <c r="I48">
        <f>INDEX('2 过程管理表单'!$549:$549,24+(COLUMN(G$1)-1)*3)</f>
        <v>0</v>
      </c>
      <c r="J48">
        <f>INDEX('2 过程管理表单'!$549:$549,24+(COLUMN(H$1)-1)*3)</f>
        <v>0</v>
      </c>
      <c r="K48">
        <f>INDEX('2 过程管理表单'!$549:$549,24+(COLUMN(I$1)-1)*3)</f>
        <v>0</v>
      </c>
      <c r="L48">
        <f>INDEX('2 过程管理表单'!$549:$549,24+(COLUMN(J$1)-1)*3)</f>
        <v>0</v>
      </c>
      <c r="M48">
        <f>INDEX('2 过程管理表单'!$549:$549,24+(COLUMN(K$1)-1)*3)</f>
        <v>0</v>
      </c>
      <c r="N48">
        <f>INDEX('2 过程管理表单'!$549:$549,24+(COLUMN(L$1)-1)*3)</f>
        <v>0</v>
      </c>
    </row>
    <row r="49" spans="1:14">
      <c r="A49" t="s">
        <v>2198</v>
      </c>
      <c r="B49" t="s">
        <v>4300</v>
      </c>
      <c r="C49">
        <f>C48</f>
        <v>0</v>
      </c>
      <c r="D49">
        <f t="shared" ref="D49:N49" si="23">C49+D48</f>
        <v>0</v>
      </c>
      <c r="E49">
        <f t="shared" si="23"/>
        <v>0</v>
      </c>
      <c r="F49">
        <f t="shared" si="23"/>
        <v>0</v>
      </c>
      <c r="G49">
        <f t="shared" si="23"/>
        <v>0</v>
      </c>
      <c r="H49">
        <f t="shared" si="23"/>
        <v>0</v>
      </c>
      <c r="I49">
        <f t="shared" si="23"/>
        <v>0</v>
      </c>
      <c r="J49">
        <f t="shared" si="23"/>
        <v>0</v>
      </c>
      <c r="K49">
        <f t="shared" si="23"/>
        <v>0</v>
      </c>
      <c r="L49">
        <f t="shared" si="23"/>
        <v>0</v>
      </c>
      <c r="M49">
        <f t="shared" si="23"/>
        <v>0</v>
      </c>
      <c r="N49">
        <f t="shared" si="23"/>
        <v>0</v>
      </c>
    </row>
    <row r="50" spans="1:14">
      <c r="A50" t="s">
        <v>2216</v>
      </c>
      <c r="B50" t="s">
        <v>4297</v>
      </c>
      <c r="C50">
        <f>INDEX('2 过程管理表单'!$555:$555,26+(COLUMN(A$1)-1)*3)</f>
        <v>0</v>
      </c>
      <c r="D50">
        <f>INDEX('2 过程管理表单'!$555:$555,26+(COLUMN(B$1)-1)*3)</f>
        <v>0</v>
      </c>
      <c r="E50">
        <f>INDEX('2 过程管理表单'!$555:$555,26+(COLUMN(C$1)-1)*3)</f>
        <v>0</v>
      </c>
      <c r="F50">
        <f>INDEX('2 过程管理表单'!$555:$555,26+(COLUMN(D$1)-1)*3)</f>
        <v>0</v>
      </c>
      <c r="G50">
        <f>INDEX('2 过程管理表单'!$555:$555,26+(COLUMN(E$1)-1)*3)</f>
        <v>0</v>
      </c>
      <c r="H50">
        <f>INDEX('2 过程管理表单'!$555:$555,26+(COLUMN(F$1)-1)*3)</f>
        <v>0</v>
      </c>
      <c r="I50">
        <f>INDEX('2 过程管理表单'!$555:$555,26+(COLUMN(G$1)-1)*3)</f>
        <v>0</v>
      </c>
      <c r="J50">
        <f>INDEX('2 过程管理表单'!$555:$555,26+(COLUMN(H$1)-1)*3)</f>
        <v>0</v>
      </c>
      <c r="K50">
        <f>INDEX('2 过程管理表单'!$555:$555,26+(COLUMN(I$1)-1)*3)</f>
        <v>0</v>
      </c>
      <c r="L50">
        <f>INDEX('2 过程管理表单'!$555:$555,26+(COLUMN(J$1)-1)*3)</f>
        <v>0</v>
      </c>
      <c r="M50">
        <f>INDEX('2 过程管理表单'!$555:$555,26+(COLUMN(K$1)-1)*3)</f>
        <v>0</v>
      </c>
      <c r="N50">
        <f>INDEX('2 过程管理表单'!$555:$555,26+(COLUMN(L$1)-1)*3)</f>
        <v>0</v>
      </c>
    </row>
    <row r="51" spans="1:14">
      <c r="A51" t="s">
        <v>2216</v>
      </c>
      <c r="B51" t="s">
        <v>4298</v>
      </c>
      <c r="C51">
        <f>C50</f>
        <v>0</v>
      </c>
      <c r="D51">
        <f t="shared" ref="D51:N51" si="24">C51+D50</f>
        <v>0</v>
      </c>
      <c r="E51">
        <f t="shared" si="24"/>
        <v>0</v>
      </c>
      <c r="F51">
        <f t="shared" si="24"/>
        <v>0</v>
      </c>
      <c r="G51">
        <f t="shared" si="24"/>
        <v>0</v>
      </c>
      <c r="H51">
        <f t="shared" si="24"/>
        <v>0</v>
      </c>
      <c r="I51">
        <f t="shared" si="24"/>
        <v>0</v>
      </c>
      <c r="J51">
        <f t="shared" si="24"/>
        <v>0</v>
      </c>
      <c r="K51">
        <f t="shared" si="24"/>
        <v>0</v>
      </c>
      <c r="L51">
        <f t="shared" si="24"/>
        <v>0</v>
      </c>
      <c r="M51">
        <f t="shared" si="24"/>
        <v>0</v>
      </c>
      <c r="N51">
        <f t="shared" si="24"/>
        <v>0</v>
      </c>
    </row>
    <row r="52" spans="1:14">
      <c r="A52" t="s">
        <v>2216</v>
      </c>
      <c r="B52" t="s">
        <v>4299</v>
      </c>
      <c r="C52">
        <f>INDEX('2 过程管理表单'!$555:$555,24+(COLUMN(A$1)-1)*3)</f>
        <v>0</v>
      </c>
      <c r="D52">
        <f>INDEX('2 过程管理表单'!$555:$555,24+(COLUMN(B$1)-1)*3)</f>
        <v>0</v>
      </c>
      <c r="E52">
        <f>INDEX('2 过程管理表单'!$555:$555,24+(COLUMN(C$1)-1)*3)</f>
        <v>0</v>
      </c>
      <c r="F52">
        <f>INDEX('2 过程管理表单'!$555:$555,24+(COLUMN(D$1)-1)*3)</f>
        <v>0</v>
      </c>
      <c r="G52">
        <f>INDEX('2 过程管理表单'!$555:$555,24+(COLUMN(E$1)-1)*3)</f>
        <v>0</v>
      </c>
      <c r="H52">
        <f>INDEX('2 过程管理表单'!$555:$555,24+(COLUMN(F$1)-1)*3)</f>
        <v>0</v>
      </c>
      <c r="I52">
        <f>INDEX('2 过程管理表单'!$555:$555,24+(COLUMN(G$1)-1)*3)</f>
        <v>0</v>
      </c>
      <c r="J52">
        <f>INDEX('2 过程管理表单'!$555:$555,24+(COLUMN(H$1)-1)*3)</f>
        <v>0</v>
      </c>
      <c r="K52">
        <f>INDEX('2 过程管理表单'!$555:$555,24+(COLUMN(I$1)-1)*3)</f>
        <v>0</v>
      </c>
      <c r="L52">
        <f>INDEX('2 过程管理表单'!$555:$555,24+(COLUMN(J$1)-1)*3)</f>
        <v>0</v>
      </c>
      <c r="M52">
        <f>INDEX('2 过程管理表单'!$555:$555,24+(COLUMN(K$1)-1)*3)</f>
        <v>0</v>
      </c>
      <c r="N52">
        <f>INDEX('2 过程管理表单'!$555:$555,24+(COLUMN(L$1)-1)*3)</f>
        <v>0</v>
      </c>
    </row>
    <row r="53" spans="1:14">
      <c r="A53" t="s">
        <v>2216</v>
      </c>
      <c r="B53" t="s">
        <v>4300</v>
      </c>
      <c r="C53">
        <f>C52</f>
        <v>0</v>
      </c>
      <c r="D53">
        <f t="shared" ref="D53:N53" si="25">C53+D52</f>
        <v>0</v>
      </c>
      <c r="E53">
        <f t="shared" si="25"/>
        <v>0</v>
      </c>
      <c r="F53">
        <f t="shared" si="25"/>
        <v>0</v>
      </c>
      <c r="G53">
        <f t="shared" si="25"/>
        <v>0</v>
      </c>
      <c r="H53">
        <f t="shared" si="25"/>
        <v>0</v>
      </c>
      <c r="I53">
        <f t="shared" si="25"/>
        <v>0</v>
      </c>
      <c r="J53">
        <f t="shared" si="25"/>
        <v>0</v>
      </c>
      <c r="K53">
        <f t="shared" si="25"/>
        <v>0</v>
      </c>
      <c r="L53">
        <f t="shared" si="25"/>
        <v>0</v>
      </c>
      <c r="M53">
        <f t="shared" si="25"/>
        <v>0</v>
      </c>
      <c r="N53">
        <f t="shared" si="25"/>
        <v>0</v>
      </c>
    </row>
    <row r="54" spans="1:14">
      <c r="A54" t="s">
        <v>2236</v>
      </c>
      <c r="B54" t="s">
        <v>4297</v>
      </c>
      <c r="C54">
        <f>INDEX('2 过程管理表单'!$561:$561,26+(COLUMN(A$1)-1)*3)</f>
        <v>0</v>
      </c>
      <c r="D54">
        <f>INDEX('2 过程管理表单'!$561:$561,26+(COLUMN(B$1)-1)*3)</f>
        <v>0</v>
      </c>
      <c r="E54">
        <f>INDEX('2 过程管理表单'!$561:$561,26+(COLUMN(C$1)-1)*3)</f>
        <v>0</v>
      </c>
      <c r="F54">
        <f>INDEX('2 过程管理表单'!$561:$561,26+(COLUMN(D$1)-1)*3)</f>
        <v>0</v>
      </c>
      <c r="G54">
        <f>INDEX('2 过程管理表单'!$561:$561,26+(COLUMN(E$1)-1)*3)</f>
        <v>0</v>
      </c>
      <c r="H54">
        <f>INDEX('2 过程管理表单'!$561:$561,26+(COLUMN(F$1)-1)*3)</f>
        <v>0</v>
      </c>
      <c r="I54">
        <f>INDEX('2 过程管理表单'!$561:$561,26+(COLUMN(G$1)-1)*3)</f>
        <v>0</v>
      </c>
      <c r="J54">
        <f>INDEX('2 过程管理表单'!$561:$561,26+(COLUMN(H$1)-1)*3)</f>
        <v>0</v>
      </c>
      <c r="K54">
        <f>INDEX('2 过程管理表单'!$561:$561,26+(COLUMN(I$1)-1)*3)</f>
        <v>0</v>
      </c>
      <c r="L54">
        <f>INDEX('2 过程管理表单'!$561:$561,26+(COLUMN(J$1)-1)*3)</f>
        <v>0</v>
      </c>
      <c r="M54">
        <f>INDEX('2 过程管理表单'!$561:$561,26+(COLUMN(K$1)-1)*3)</f>
        <v>0</v>
      </c>
      <c r="N54">
        <f>INDEX('2 过程管理表单'!$561:$561,26+(COLUMN(L$1)-1)*3)</f>
        <v>0</v>
      </c>
    </row>
    <row r="55" spans="1:14">
      <c r="A55" t="s">
        <v>2236</v>
      </c>
      <c r="B55" t="s">
        <v>4298</v>
      </c>
      <c r="C55">
        <f t="shared" ref="C55:N55" si="26">C54</f>
        <v>0</v>
      </c>
      <c r="D55">
        <f t="shared" si="26"/>
        <v>0</v>
      </c>
      <c r="E55">
        <f t="shared" si="26"/>
        <v>0</v>
      </c>
      <c r="F55">
        <f t="shared" si="26"/>
        <v>0</v>
      </c>
      <c r="G55">
        <f t="shared" si="26"/>
        <v>0</v>
      </c>
      <c r="H55">
        <f t="shared" si="26"/>
        <v>0</v>
      </c>
      <c r="I55">
        <f t="shared" si="26"/>
        <v>0</v>
      </c>
      <c r="J55">
        <f t="shared" si="26"/>
        <v>0</v>
      </c>
      <c r="K55">
        <f t="shared" si="26"/>
        <v>0</v>
      </c>
      <c r="L55">
        <f t="shared" si="26"/>
        <v>0</v>
      </c>
      <c r="M55">
        <f t="shared" si="26"/>
        <v>0</v>
      </c>
      <c r="N55">
        <f t="shared" si="26"/>
        <v>0</v>
      </c>
    </row>
    <row r="56" spans="1:14">
      <c r="A56" t="s">
        <v>2236</v>
      </c>
      <c r="B56" t="s">
        <v>4299</v>
      </c>
      <c r="C56">
        <f>INDEX('2 过程管理表单'!$561:$561,24+(COLUMN(A$1)-1)*3)</f>
        <v>0</v>
      </c>
      <c r="D56">
        <f>INDEX('2 过程管理表单'!$561:$561,24+(COLUMN(B$1)-1)*3)</f>
        <v>0</v>
      </c>
      <c r="E56">
        <f>INDEX('2 过程管理表单'!$561:$561,24+(COLUMN(C$1)-1)*3)</f>
        <v>0</v>
      </c>
      <c r="F56">
        <f>INDEX('2 过程管理表单'!$561:$561,24+(COLUMN(D$1)-1)*3)</f>
        <v>0</v>
      </c>
      <c r="G56">
        <f>INDEX('2 过程管理表单'!$561:$561,24+(COLUMN(E$1)-1)*3)</f>
        <v>0</v>
      </c>
      <c r="H56">
        <f>INDEX('2 过程管理表单'!$561:$561,24+(COLUMN(F$1)-1)*3)</f>
        <v>0</v>
      </c>
      <c r="I56">
        <f>INDEX('2 过程管理表单'!$561:$561,24+(COLUMN(G$1)-1)*3)</f>
        <v>0</v>
      </c>
      <c r="J56">
        <f>INDEX('2 过程管理表单'!$561:$561,24+(COLUMN(H$1)-1)*3)</f>
        <v>0</v>
      </c>
      <c r="K56">
        <f>INDEX('2 过程管理表单'!$561:$561,24+(COLUMN(I$1)-1)*3)</f>
        <v>0</v>
      </c>
      <c r="L56">
        <f>INDEX('2 过程管理表单'!$561:$561,24+(COLUMN(J$1)-1)*3)</f>
        <v>0</v>
      </c>
      <c r="M56">
        <f>INDEX('2 过程管理表单'!$561:$561,24+(COLUMN(K$1)-1)*3)</f>
        <v>0</v>
      </c>
      <c r="N56">
        <f>INDEX('2 过程管理表单'!$561:$561,24+(COLUMN(L$1)-1)*3)</f>
        <v>0</v>
      </c>
    </row>
    <row r="57" spans="1:14">
      <c r="A57" t="s">
        <v>2236</v>
      </c>
      <c r="B57" t="s">
        <v>4300</v>
      </c>
      <c r="C57">
        <f>C56</f>
        <v>0</v>
      </c>
      <c r="D57">
        <f t="shared" ref="D57:N57" si="27">C57+D56</f>
        <v>0</v>
      </c>
      <c r="E57">
        <f t="shared" si="27"/>
        <v>0</v>
      </c>
      <c r="F57">
        <f t="shared" si="27"/>
        <v>0</v>
      </c>
      <c r="G57">
        <f t="shared" si="27"/>
        <v>0</v>
      </c>
      <c r="H57">
        <f t="shared" si="27"/>
        <v>0</v>
      </c>
      <c r="I57">
        <f t="shared" si="27"/>
        <v>0</v>
      </c>
      <c r="J57">
        <f t="shared" si="27"/>
        <v>0</v>
      </c>
      <c r="K57">
        <f t="shared" si="27"/>
        <v>0</v>
      </c>
      <c r="L57">
        <f t="shared" si="27"/>
        <v>0</v>
      </c>
      <c r="M57">
        <f t="shared" si="27"/>
        <v>0</v>
      </c>
      <c r="N57">
        <f t="shared" si="27"/>
        <v>0</v>
      </c>
    </row>
    <row r="58" spans="1:14">
      <c r="A58" t="s">
        <v>2242</v>
      </c>
      <c r="B58" t="s">
        <v>4297</v>
      </c>
      <c r="C58">
        <f>INDEX('2 过程管理表单'!$567:$567,26+(COLUMN(A$1)-1)*3)</f>
        <v>0</v>
      </c>
      <c r="D58">
        <f>INDEX('2 过程管理表单'!$567:$567,26+(COLUMN(B$1)-1)*3)</f>
        <v>0</v>
      </c>
      <c r="E58">
        <f>INDEX('2 过程管理表单'!$567:$567,26+(COLUMN(C$1)-1)*3)</f>
        <v>0</v>
      </c>
      <c r="F58">
        <f>INDEX('2 过程管理表单'!$567:$567,26+(COLUMN(D$1)-1)*3)</f>
        <v>0</v>
      </c>
      <c r="G58">
        <f>INDEX('2 过程管理表单'!$567:$567,26+(COLUMN(E$1)-1)*3)</f>
        <v>0</v>
      </c>
      <c r="H58">
        <f>INDEX('2 过程管理表单'!$567:$567,26+(COLUMN(F$1)-1)*3)</f>
        <v>0</v>
      </c>
      <c r="I58">
        <f>INDEX('2 过程管理表单'!$567:$567,26+(COLUMN(G$1)-1)*3)</f>
        <v>0</v>
      </c>
      <c r="J58">
        <f>INDEX('2 过程管理表单'!$567:$567,26+(COLUMN(H$1)-1)*3)</f>
        <v>0</v>
      </c>
      <c r="K58">
        <f>INDEX('2 过程管理表单'!$567:$567,26+(COLUMN(I$1)-1)*3)</f>
        <v>0</v>
      </c>
      <c r="L58">
        <f>INDEX('2 过程管理表单'!$567:$567,26+(COLUMN(J$1)-1)*3)</f>
        <v>0</v>
      </c>
      <c r="M58">
        <f>INDEX('2 过程管理表单'!$567:$567,26+(COLUMN(K$1)-1)*3)</f>
        <v>0</v>
      </c>
      <c r="N58">
        <f>INDEX('2 过程管理表单'!$567:$567,26+(COLUMN(L$1)-1)*3)</f>
        <v>0</v>
      </c>
    </row>
    <row r="59" spans="1:14">
      <c r="A59" t="s">
        <v>2242</v>
      </c>
      <c r="B59" t="s">
        <v>4298</v>
      </c>
      <c r="C59">
        <f>C58</f>
        <v>0</v>
      </c>
      <c r="D59">
        <f t="shared" ref="D59:N59" si="28">C59+D58</f>
        <v>0</v>
      </c>
      <c r="E59">
        <f t="shared" si="28"/>
        <v>0</v>
      </c>
      <c r="F59">
        <f t="shared" si="28"/>
        <v>0</v>
      </c>
      <c r="G59">
        <f t="shared" si="28"/>
        <v>0</v>
      </c>
      <c r="H59">
        <f t="shared" si="28"/>
        <v>0</v>
      </c>
      <c r="I59">
        <f t="shared" si="28"/>
        <v>0</v>
      </c>
      <c r="J59">
        <f t="shared" si="28"/>
        <v>0</v>
      </c>
      <c r="K59">
        <f t="shared" si="28"/>
        <v>0</v>
      </c>
      <c r="L59">
        <f t="shared" si="28"/>
        <v>0</v>
      </c>
      <c r="M59">
        <f t="shared" si="28"/>
        <v>0</v>
      </c>
      <c r="N59">
        <f t="shared" si="28"/>
        <v>0</v>
      </c>
    </row>
    <row r="60" spans="1:14">
      <c r="A60" t="s">
        <v>2242</v>
      </c>
      <c r="B60" t="s">
        <v>4299</v>
      </c>
      <c r="C60">
        <f>INDEX('2 过程管理表单'!$567:$567,24+(COLUMN(A$1)-1)*3)</f>
        <v>0</v>
      </c>
      <c r="D60">
        <f>INDEX('2 过程管理表单'!$567:$567,24+(COLUMN(B$1)-1)*3)</f>
        <v>0</v>
      </c>
      <c r="E60">
        <f>INDEX('2 过程管理表单'!$567:$567,24+(COLUMN(C$1)-1)*3)</f>
        <v>0</v>
      </c>
      <c r="F60">
        <f>INDEX('2 过程管理表单'!$567:$567,24+(COLUMN(D$1)-1)*3)</f>
        <v>0</v>
      </c>
      <c r="G60">
        <f>INDEX('2 过程管理表单'!$567:$567,24+(COLUMN(E$1)-1)*3)</f>
        <v>0</v>
      </c>
      <c r="H60">
        <f>INDEX('2 过程管理表单'!$567:$567,24+(COLUMN(F$1)-1)*3)</f>
        <v>0</v>
      </c>
      <c r="I60">
        <f>INDEX('2 过程管理表单'!$567:$567,24+(COLUMN(G$1)-1)*3)</f>
        <v>0</v>
      </c>
      <c r="J60">
        <f>INDEX('2 过程管理表单'!$567:$567,24+(COLUMN(H$1)-1)*3)</f>
        <v>0</v>
      </c>
      <c r="K60">
        <f>INDEX('2 过程管理表单'!$567:$567,24+(COLUMN(I$1)-1)*3)</f>
        <v>0</v>
      </c>
      <c r="L60">
        <f>INDEX('2 过程管理表单'!$567:$567,24+(COLUMN(J$1)-1)*3)</f>
        <v>0</v>
      </c>
      <c r="M60">
        <f>INDEX('2 过程管理表单'!$567:$567,24+(COLUMN(K$1)-1)*3)</f>
        <v>0</v>
      </c>
      <c r="N60">
        <f>INDEX('2 过程管理表单'!$567:$567,24+(COLUMN(L$1)-1)*3)</f>
        <v>0</v>
      </c>
    </row>
    <row r="61" spans="1:14">
      <c r="A61" t="s">
        <v>2242</v>
      </c>
      <c r="B61" t="s">
        <v>4300</v>
      </c>
      <c r="C61">
        <f>C60</f>
        <v>0</v>
      </c>
      <c r="D61">
        <f t="shared" ref="D61:N61" si="29">C61+D60</f>
        <v>0</v>
      </c>
      <c r="E61">
        <f t="shared" si="29"/>
        <v>0</v>
      </c>
      <c r="F61">
        <f t="shared" si="29"/>
        <v>0</v>
      </c>
      <c r="G61">
        <f t="shared" si="29"/>
        <v>0</v>
      </c>
      <c r="H61">
        <f t="shared" si="29"/>
        <v>0</v>
      </c>
      <c r="I61">
        <f t="shared" si="29"/>
        <v>0</v>
      </c>
      <c r="J61">
        <f t="shared" si="29"/>
        <v>0</v>
      </c>
      <c r="K61">
        <f t="shared" si="29"/>
        <v>0</v>
      </c>
      <c r="L61">
        <f t="shared" si="29"/>
        <v>0</v>
      </c>
      <c r="M61">
        <f t="shared" si="29"/>
        <v>0</v>
      </c>
      <c r="N61">
        <f t="shared" si="29"/>
        <v>0</v>
      </c>
    </row>
    <row r="62" spans="1:14">
      <c r="A62" t="s">
        <v>2256</v>
      </c>
      <c r="B62" t="s">
        <v>4297</v>
      </c>
      <c r="C62">
        <f>INDEX('2 过程管理表单'!$573:$573,26+(COLUMN(A$1)-1)*3)</f>
        <v>0</v>
      </c>
      <c r="D62">
        <f>INDEX('2 过程管理表单'!$573:$573,26+(COLUMN(B$1)-1)*3)</f>
        <v>0</v>
      </c>
      <c r="E62">
        <f>INDEX('2 过程管理表单'!$573:$573,26+(COLUMN(C$1)-1)*3)</f>
        <v>0</v>
      </c>
      <c r="F62">
        <f>INDEX('2 过程管理表单'!$573:$573,26+(COLUMN(D$1)-1)*3)</f>
        <v>0</v>
      </c>
      <c r="G62">
        <f>INDEX('2 过程管理表单'!$573:$573,26+(COLUMN(E$1)-1)*3)</f>
        <v>0</v>
      </c>
      <c r="H62">
        <f>INDEX('2 过程管理表单'!$573:$573,26+(COLUMN(F$1)-1)*3)</f>
        <v>0</v>
      </c>
      <c r="I62">
        <f>INDEX('2 过程管理表单'!$573:$573,26+(COLUMN(G$1)-1)*3)</f>
        <v>0</v>
      </c>
      <c r="J62">
        <f>INDEX('2 过程管理表单'!$573:$573,26+(COLUMN(H$1)-1)*3)</f>
        <v>0</v>
      </c>
      <c r="K62">
        <f>INDEX('2 过程管理表单'!$573:$573,26+(COLUMN(I$1)-1)*3)</f>
        <v>0</v>
      </c>
      <c r="L62">
        <f>INDEX('2 过程管理表单'!$573:$573,26+(COLUMN(J$1)-1)*3)</f>
        <v>0</v>
      </c>
      <c r="M62">
        <f>INDEX('2 过程管理表单'!$573:$573,26+(COLUMN(K$1)-1)*3)</f>
        <v>0</v>
      </c>
      <c r="N62">
        <f>INDEX('2 过程管理表单'!$573:$573,26+(COLUMN(L$1)-1)*3)</f>
        <v>0</v>
      </c>
    </row>
    <row r="63" spans="1:14">
      <c r="A63" t="s">
        <v>2256</v>
      </c>
      <c r="B63" t="s">
        <v>4298</v>
      </c>
      <c r="C63">
        <f>C62</f>
        <v>0</v>
      </c>
      <c r="D63">
        <f t="shared" ref="D63:N63" si="30">C63+D62</f>
        <v>0</v>
      </c>
      <c r="E63">
        <f t="shared" si="30"/>
        <v>0</v>
      </c>
      <c r="F63">
        <f t="shared" si="30"/>
        <v>0</v>
      </c>
      <c r="G63">
        <f t="shared" si="30"/>
        <v>0</v>
      </c>
      <c r="H63">
        <f t="shared" si="30"/>
        <v>0</v>
      </c>
      <c r="I63">
        <f t="shared" si="30"/>
        <v>0</v>
      </c>
      <c r="J63">
        <f t="shared" si="30"/>
        <v>0</v>
      </c>
      <c r="K63">
        <f t="shared" si="30"/>
        <v>0</v>
      </c>
      <c r="L63">
        <f t="shared" si="30"/>
        <v>0</v>
      </c>
      <c r="M63">
        <f t="shared" si="30"/>
        <v>0</v>
      </c>
      <c r="N63">
        <f t="shared" si="30"/>
        <v>0</v>
      </c>
    </row>
    <row r="64" spans="1:14">
      <c r="A64" t="s">
        <v>2256</v>
      </c>
      <c r="B64" t="s">
        <v>4299</v>
      </c>
      <c r="C64">
        <f>INDEX('2 过程管理表单'!$573:$573,24+(COLUMN(A$1)-1)*3)</f>
        <v>0</v>
      </c>
      <c r="D64">
        <f>INDEX('2 过程管理表单'!$573:$573,24+(COLUMN(B$1)-1)*3)</f>
        <v>0</v>
      </c>
      <c r="E64">
        <f>INDEX('2 过程管理表单'!$573:$573,24+(COLUMN(C$1)-1)*3)</f>
        <v>0</v>
      </c>
      <c r="F64">
        <f>INDEX('2 过程管理表单'!$573:$573,24+(COLUMN(D$1)-1)*3)</f>
        <v>0</v>
      </c>
      <c r="G64">
        <f>INDEX('2 过程管理表单'!$573:$573,24+(COLUMN(E$1)-1)*3)</f>
        <v>0</v>
      </c>
      <c r="H64">
        <f>INDEX('2 过程管理表单'!$573:$573,24+(COLUMN(F$1)-1)*3)</f>
        <v>0</v>
      </c>
      <c r="I64">
        <f>INDEX('2 过程管理表单'!$573:$573,24+(COLUMN(G$1)-1)*3)</f>
        <v>0</v>
      </c>
      <c r="J64">
        <f>INDEX('2 过程管理表单'!$573:$573,24+(COLUMN(H$1)-1)*3)</f>
        <v>0</v>
      </c>
      <c r="K64">
        <f>INDEX('2 过程管理表单'!$573:$573,24+(COLUMN(I$1)-1)*3)</f>
        <v>0</v>
      </c>
      <c r="L64">
        <f>INDEX('2 过程管理表单'!$573:$573,24+(COLUMN(J$1)-1)*3)</f>
        <v>0</v>
      </c>
      <c r="M64">
        <f>INDEX('2 过程管理表单'!$573:$573,24+(COLUMN(K$1)-1)*3)</f>
        <v>0</v>
      </c>
      <c r="N64">
        <f>INDEX('2 过程管理表单'!$573:$573,24+(COLUMN(L$1)-1)*3)</f>
        <v>0</v>
      </c>
    </row>
    <row r="65" spans="1:14">
      <c r="A65" t="s">
        <v>2256</v>
      </c>
      <c r="B65" t="s">
        <v>4300</v>
      </c>
      <c r="C65">
        <f>C64</f>
        <v>0</v>
      </c>
      <c r="D65">
        <f t="shared" ref="D65:N65" si="31">C65+D64</f>
        <v>0</v>
      </c>
      <c r="E65">
        <f t="shared" si="31"/>
        <v>0</v>
      </c>
      <c r="F65">
        <f t="shared" si="31"/>
        <v>0</v>
      </c>
      <c r="G65">
        <f t="shared" si="31"/>
        <v>0</v>
      </c>
      <c r="H65">
        <f t="shared" si="31"/>
        <v>0</v>
      </c>
      <c r="I65">
        <f t="shared" si="31"/>
        <v>0</v>
      </c>
      <c r="J65">
        <f t="shared" si="31"/>
        <v>0</v>
      </c>
      <c r="K65">
        <f t="shared" si="31"/>
        <v>0</v>
      </c>
      <c r="L65">
        <f t="shared" si="31"/>
        <v>0</v>
      </c>
      <c r="M65">
        <f t="shared" si="31"/>
        <v>0</v>
      </c>
      <c r="N65">
        <f t="shared" si="31"/>
        <v>0</v>
      </c>
    </row>
    <row r="66" spans="1:14">
      <c r="A66" t="s">
        <v>2274</v>
      </c>
      <c r="B66" t="s">
        <v>4297</v>
      </c>
      <c r="C66">
        <f>INDEX('2 过程管理表单'!$579:$579,26+(COLUMN(A$1)-1)*3)</f>
        <v>0</v>
      </c>
      <c r="D66">
        <f>INDEX('2 过程管理表单'!$579:$579,26+(COLUMN(B$1)-1)*3)</f>
        <v>0</v>
      </c>
      <c r="E66">
        <f>INDEX('2 过程管理表单'!$579:$579,26+(COLUMN(C$1)-1)*3)</f>
        <v>0</v>
      </c>
      <c r="F66">
        <f>INDEX('2 过程管理表单'!$579:$579,26+(COLUMN(D$1)-1)*3)</f>
        <v>0</v>
      </c>
      <c r="G66">
        <f>INDEX('2 过程管理表单'!$579:$579,26+(COLUMN(E$1)-1)*3)</f>
        <v>0</v>
      </c>
      <c r="H66">
        <f>INDEX('2 过程管理表单'!$579:$579,26+(COLUMN(F$1)-1)*3)</f>
        <v>0</v>
      </c>
      <c r="I66">
        <f>INDEX('2 过程管理表单'!$579:$579,26+(COLUMN(G$1)-1)*3)</f>
        <v>0</v>
      </c>
      <c r="J66">
        <f>INDEX('2 过程管理表单'!$579:$579,26+(COLUMN(H$1)-1)*3)</f>
        <v>0</v>
      </c>
      <c r="K66">
        <f>INDEX('2 过程管理表单'!$579:$579,26+(COLUMN(I$1)-1)*3)</f>
        <v>0</v>
      </c>
      <c r="L66">
        <f>INDEX('2 过程管理表单'!$579:$579,26+(COLUMN(J$1)-1)*3)</f>
        <v>0</v>
      </c>
      <c r="M66">
        <f>INDEX('2 过程管理表单'!$579:$579,26+(COLUMN(K$1)-1)*3)</f>
        <v>0</v>
      </c>
      <c r="N66">
        <f>INDEX('2 过程管理表单'!$579:$579,26+(COLUMN(L$1)-1)*3)</f>
        <v>0</v>
      </c>
    </row>
    <row r="67" spans="1:14">
      <c r="A67" t="s">
        <v>2274</v>
      </c>
      <c r="B67" t="s">
        <v>4298</v>
      </c>
      <c r="C67">
        <f>C66</f>
        <v>0</v>
      </c>
      <c r="D67">
        <f t="shared" ref="D67:N67" si="32">C67+D66</f>
        <v>0</v>
      </c>
      <c r="E67">
        <f t="shared" si="32"/>
        <v>0</v>
      </c>
      <c r="F67">
        <f t="shared" si="32"/>
        <v>0</v>
      </c>
      <c r="G67">
        <f t="shared" si="32"/>
        <v>0</v>
      </c>
      <c r="H67">
        <f t="shared" si="32"/>
        <v>0</v>
      </c>
      <c r="I67">
        <f t="shared" si="32"/>
        <v>0</v>
      </c>
      <c r="J67">
        <f t="shared" si="32"/>
        <v>0</v>
      </c>
      <c r="K67">
        <f t="shared" si="32"/>
        <v>0</v>
      </c>
      <c r="L67">
        <f t="shared" si="32"/>
        <v>0</v>
      </c>
      <c r="M67">
        <f t="shared" si="32"/>
        <v>0</v>
      </c>
      <c r="N67">
        <f t="shared" si="32"/>
        <v>0</v>
      </c>
    </row>
    <row r="68" spans="1:14">
      <c r="A68" t="s">
        <v>2274</v>
      </c>
      <c r="B68" t="s">
        <v>4299</v>
      </c>
      <c r="C68">
        <f>INDEX('2 过程管理表单'!$579:$579,24+(COLUMN(A$1)-1)*3)</f>
        <v>0</v>
      </c>
      <c r="D68">
        <f>INDEX('2 过程管理表单'!$579:$579,24+(COLUMN(B$1)-1)*3)</f>
        <v>0</v>
      </c>
      <c r="E68">
        <f>INDEX('2 过程管理表单'!$579:$579,24+(COLUMN(C$1)-1)*3)</f>
        <v>0</v>
      </c>
      <c r="F68">
        <f>INDEX('2 过程管理表单'!$579:$579,24+(COLUMN(D$1)-1)*3)</f>
        <v>0</v>
      </c>
      <c r="G68">
        <f>INDEX('2 过程管理表单'!$579:$579,24+(COLUMN(E$1)-1)*3)</f>
        <v>0</v>
      </c>
      <c r="H68">
        <f>INDEX('2 过程管理表单'!$579:$579,24+(COLUMN(F$1)-1)*3)</f>
        <v>0</v>
      </c>
      <c r="I68">
        <f>INDEX('2 过程管理表单'!$579:$579,24+(COLUMN(G$1)-1)*3)</f>
        <v>0</v>
      </c>
      <c r="J68">
        <f>INDEX('2 过程管理表单'!$579:$579,24+(COLUMN(H$1)-1)*3)</f>
        <v>0</v>
      </c>
      <c r="K68">
        <f>INDEX('2 过程管理表单'!$579:$579,24+(COLUMN(I$1)-1)*3)</f>
        <v>0</v>
      </c>
      <c r="L68">
        <f>INDEX('2 过程管理表单'!$579:$579,24+(COLUMN(J$1)-1)*3)</f>
        <v>0</v>
      </c>
      <c r="M68">
        <f>INDEX('2 过程管理表单'!$579:$579,24+(COLUMN(K$1)-1)*3)</f>
        <v>0</v>
      </c>
      <c r="N68">
        <f>INDEX('2 过程管理表单'!$579:$579,24+(COLUMN(L$1)-1)*3)</f>
        <v>0</v>
      </c>
    </row>
    <row r="69" spans="1:14">
      <c r="A69" t="s">
        <v>2274</v>
      </c>
      <c r="B69" t="s">
        <v>4300</v>
      </c>
      <c r="C69">
        <f>C68</f>
        <v>0</v>
      </c>
      <c r="D69">
        <f t="shared" ref="D69:N69" si="33">C69+D68</f>
        <v>0</v>
      </c>
      <c r="E69">
        <f t="shared" si="33"/>
        <v>0</v>
      </c>
      <c r="F69">
        <f t="shared" si="33"/>
        <v>0</v>
      </c>
      <c r="G69">
        <f t="shared" si="33"/>
        <v>0</v>
      </c>
      <c r="H69">
        <f t="shared" si="33"/>
        <v>0</v>
      </c>
      <c r="I69">
        <f t="shared" si="33"/>
        <v>0</v>
      </c>
      <c r="J69">
        <f t="shared" si="33"/>
        <v>0</v>
      </c>
      <c r="K69">
        <f t="shared" si="33"/>
        <v>0</v>
      </c>
      <c r="L69">
        <f t="shared" si="33"/>
        <v>0</v>
      </c>
      <c r="M69">
        <f t="shared" si="33"/>
        <v>0</v>
      </c>
      <c r="N69">
        <f t="shared" si="33"/>
        <v>0</v>
      </c>
    </row>
    <row r="70" spans="1:14">
      <c r="A70" t="s">
        <v>2280</v>
      </c>
      <c r="B70" t="s">
        <v>4297</v>
      </c>
      <c r="C70">
        <f>INDEX('2 过程管理表单'!$585:$585,26+(COLUMN(A$1)-1)*3)</f>
        <v>0</v>
      </c>
      <c r="D70">
        <f>INDEX('2 过程管理表单'!$585:$585,26+(COLUMN(B$1)-1)*3)</f>
        <v>0</v>
      </c>
      <c r="E70">
        <f>INDEX('2 过程管理表单'!$585:$585,26+(COLUMN(C$1)-1)*3)</f>
        <v>0</v>
      </c>
      <c r="F70">
        <f>INDEX('2 过程管理表单'!$585:$585,26+(COLUMN(D$1)-1)*3)</f>
        <v>0</v>
      </c>
      <c r="G70">
        <f>INDEX('2 过程管理表单'!$585:$585,26+(COLUMN(E$1)-1)*3)</f>
        <v>0</v>
      </c>
      <c r="H70">
        <f>INDEX('2 过程管理表单'!$585:$585,26+(COLUMN(F$1)-1)*3)</f>
        <v>0</v>
      </c>
      <c r="I70">
        <f>INDEX('2 过程管理表单'!$585:$585,26+(COLUMN(G$1)-1)*3)</f>
        <v>0</v>
      </c>
      <c r="J70">
        <f>INDEX('2 过程管理表单'!$585:$585,26+(COLUMN(H$1)-1)*3)</f>
        <v>0</v>
      </c>
      <c r="K70">
        <f>INDEX('2 过程管理表单'!$585:$585,26+(COLUMN(I$1)-1)*3)</f>
        <v>0</v>
      </c>
      <c r="L70">
        <f>INDEX('2 过程管理表单'!$585:$585,26+(COLUMN(J$1)-1)*3)</f>
        <v>0</v>
      </c>
      <c r="M70">
        <f>INDEX('2 过程管理表单'!$585:$585,26+(COLUMN(K$1)-1)*3)</f>
        <v>0</v>
      </c>
      <c r="N70">
        <f>INDEX('2 过程管理表单'!$585:$585,26+(COLUMN(L$1)-1)*3)</f>
        <v>0</v>
      </c>
    </row>
    <row r="71" spans="1:14">
      <c r="A71" t="s">
        <v>2280</v>
      </c>
      <c r="B71" t="s">
        <v>4298</v>
      </c>
      <c r="C71">
        <f>C70</f>
        <v>0</v>
      </c>
      <c r="D71">
        <f t="shared" ref="D71:N71" si="34">C71+D70</f>
        <v>0</v>
      </c>
      <c r="E71">
        <f t="shared" si="34"/>
        <v>0</v>
      </c>
      <c r="F71">
        <f t="shared" si="34"/>
        <v>0</v>
      </c>
      <c r="G71">
        <f t="shared" si="34"/>
        <v>0</v>
      </c>
      <c r="H71">
        <f t="shared" si="34"/>
        <v>0</v>
      </c>
      <c r="I71">
        <f t="shared" si="34"/>
        <v>0</v>
      </c>
      <c r="J71">
        <f t="shared" si="34"/>
        <v>0</v>
      </c>
      <c r="K71">
        <f t="shared" si="34"/>
        <v>0</v>
      </c>
      <c r="L71">
        <f t="shared" si="34"/>
        <v>0</v>
      </c>
      <c r="M71">
        <f t="shared" si="34"/>
        <v>0</v>
      </c>
      <c r="N71">
        <f t="shared" si="34"/>
        <v>0</v>
      </c>
    </row>
    <row r="72" spans="1:14">
      <c r="A72" t="s">
        <v>2280</v>
      </c>
      <c r="B72" t="s">
        <v>4299</v>
      </c>
      <c r="C72">
        <f>INDEX('2 过程管理表单'!$585:$585,24+(COLUMN(A$1)-1)*3)</f>
        <v>0</v>
      </c>
      <c r="D72">
        <f>INDEX('2 过程管理表单'!$585:$585,24+(COLUMN(B$1)-1)*3)</f>
        <v>0</v>
      </c>
      <c r="E72">
        <f>INDEX('2 过程管理表单'!$585:$585,24+(COLUMN(C$1)-1)*3)</f>
        <v>0</v>
      </c>
      <c r="F72">
        <f>INDEX('2 过程管理表单'!$585:$585,24+(COLUMN(D$1)-1)*3)</f>
        <v>0</v>
      </c>
      <c r="G72">
        <f>INDEX('2 过程管理表单'!$585:$585,24+(COLUMN(E$1)-1)*3)</f>
        <v>0</v>
      </c>
      <c r="H72">
        <f>INDEX('2 过程管理表单'!$585:$585,24+(COLUMN(F$1)-1)*3)</f>
        <v>0</v>
      </c>
      <c r="I72">
        <f>INDEX('2 过程管理表单'!$585:$585,24+(COLUMN(G$1)-1)*3)</f>
        <v>0</v>
      </c>
      <c r="J72">
        <f>INDEX('2 过程管理表单'!$585:$585,24+(COLUMN(H$1)-1)*3)</f>
        <v>0</v>
      </c>
      <c r="K72">
        <f>INDEX('2 过程管理表单'!$585:$585,24+(COLUMN(I$1)-1)*3)</f>
        <v>0</v>
      </c>
      <c r="L72">
        <f>INDEX('2 过程管理表单'!$585:$585,24+(COLUMN(J$1)-1)*3)</f>
        <v>0</v>
      </c>
      <c r="M72">
        <f>INDEX('2 过程管理表单'!$585:$585,24+(COLUMN(K$1)-1)*3)</f>
        <v>0</v>
      </c>
      <c r="N72">
        <f>INDEX('2 过程管理表单'!$585:$585,24+(COLUMN(L$1)-1)*3)</f>
        <v>0</v>
      </c>
    </row>
    <row r="73" spans="1:14">
      <c r="A73" t="s">
        <v>2280</v>
      </c>
      <c r="B73" t="s">
        <v>4300</v>
      </c>
      <c r="C73">
        <f>C72</f>
        <v>0</v>
      </c>
      <c r="D73">
        <f t="shared" ref="D73:N73" si="35">C73+D72</f>
        <v>0</v>
      </c>
      <c r="E73">
        <f t="shared" si="35"/>
        <v>0</v>
      </c>
      <c r="F73">
        <f t="shared" si="35"/>
        <v>0</v>
      </c>
      <c r="G73">
        <f t="shared" si="35"/>
        <v>0</v>
      </c>
      <c r="H73">
        <f t="shared" si="35"/>
        <v>0</v>
      </c>
      <c r="I73">
        <f t="shared" si="35"/>
        <v>0</v>
      </c>
      <c r="J73">
        <f t="shared" si="35"/>
        <v>0</v>
      </c>
      <c r="K73">
        <f t="shared" si="35"/>
        <v>0</v>
      </c>
      <c r="L73">
        <f t="shared" si="35"/>
        <v>0</v>
      </c>
      <c r="M73">
        <f t="shared" si="35"/>
        <v>0</v>
      </c>
      <c r="N73">
        <f t="shared" si="35"/>
        <v>0</v>
      </c>
    </row>
    <row r="74" spans="1:14">
      <c r="A74" t="s">
        <v>2293</v>
      </c>
      <c r="B74" t="s">
        <v>4297</v>
      </c>
      <c r="C74">
        <f>INDEX('2 过程管理表单'!$591:$591,26+(COLUMN(A$1)-1)*3)</f>
        <v>0</v>
      </c>
      <c r="D74">
        <f>INDEX('2 过程管理表单'!$591:$591,26+(COLUMN(B$1)-1)*3)</f>
        <v>0</v>
      </c>
      <c r="E74">
        <f>INDEX('2 过程管理表单'!$591:$591,26+(COLUMN(C$1)-1)*3)</f>
        <v>0</v>
      </c>
      <c r="F74">
        <f>INDEX('2 过程管理表单'!$591:$591,26+(COLUMN(D$1)-1)*3)</f>
        <v>0</v>
      </c>
      <c r="G74">
        <f>INDEX('2 过程管理表单'!$591:$591,26+(COLUMN(E$1)-1)*3)</f>
        <v>0</v>
      </c>
      <c r="H74">
        <f>INDEX('2 过程管理表单'!$591:$591,26+(COLUMN(F$1)-1)*3)</f>
        <v>0</v>
      </c>
      <c r="I74">
        <f>INDEX('2 过程管理表单'!$591:$591,26+(COLUMN(G$1)-1)*3)</f>
        <v>0</v>
      </c>
      <c r="J74">
        <f>INDEX('2 过程管理表单'!$591:$591,26+(COLUMN(H$1)-1)*3)</f>
        <v>0</v>
      </c>
      <c r="K74">
        <f>INDEX('2 过程管理表单'!$591:$591,26+(COLUMN(I$1)-1)*3)</f>
        <v>0</v>
      </c>
      <c r="L74">
        <f>INDEX('2 过程管理表单'!$591:$591,26+(COLUMN(J$1)-1)*3)</f>
        <v>0</v>
      </c>
      <c r="M74">
        <f>INDEX('2 过程管理表单'!$591:$591,26+(COLUMN(K$1)-1)*3)</f>
        <v>0</v>
      </c>
      <c r="N74">
        <f>INDEX('2 过程管理表单'!$591:$591,26+(COLUMN(L$1)-1)*3)</f>
        <v>0</v>
      </c>
    </row>
    <row r="75" spans="1:14">
      <c r="A75" t="s">
        <v>2293</v>
      </c>
      <c r="B75" t="s">
        <v>4298</v>
      </c>
      <c r="C75">
        <f>C74</f>
        <v>0</v>
      </c>
      <c r="D75">
        <f t="shared" ref="D75:N75" si="36">C75+D74</f>
        <v>0</v>
      </c>
      <c r="E75">
        <f t="shared" si="36"/>
        <v>0</v>
      </c>
      <c r="F75">
        <f t="shared" si="36"/>
        <v>0</v>
      </c>
      <c r="G75">
        <f t="shared" si="36"/>
        <v>0</v>
      </c>
      <c r="H75">
        <f t="shared" si="36"/>
        <v>0</v>
      </c>
      <c r="I75">
        <f t="shared" si="36"/>
        <v>0</v>
      </c>
      <c r="J75">
        <f t="shared" si="36"/>
        <v>0</v>
      </c>
      <c r="K75">
        <f t="shared" si="36"/>
        <v>0</v>
      </c>
      <c r="L75">
        <f t="shared" si="36"/>
        <v>0</v>
      </c>
      <c r="M75">
        <f t="shared" si="36"/>
        <v>0</v>
      </c>
      <c r="N75">
        <f t="shared" si="36"/>
        <v>0</v>
      </c>
    </row>
    <row r="76" spans="1:14">
      <c r="A76" t="s">
        <v>2293</v>
      </c>
      <c r="B76" t="s">
        <v>4299</v>
      </c>
      <c r="C76">
        <f>INDEX('2 过程管理表单'!$591:$591,24+(COLUMN(A$1)-1)*3)</f>
        <v>0</v>
      </c>
      <c r="D76">
        <f>INDEX('2 过程管理表单'!$591:$591,24+(COLUMN(B$1)-1)*3)</f>
        <v>0</v>
      </c>
      <c r="E76">
        <f>INDEX('2 过程管理表单'!$591:$591,24+(COLUMN(C$1)-1)*3)</f>
        <v>0</v>
      </c>
      <c r="F76">
        <f>INDEX('2 过程管理表单'!$591:$591,24+(COLUMN(D$1)-1)*3)</f>
        <v>0</v>
      </c>
      <c r="G76">
        <f>INDEX('2 过程管理表单'!$591:$591,24+(COLUMN(E$1)-1)*3)</f>
        <v>0</v>
      </c>
      <c r="H76">
        <f>INDEX('2 过程管理表单'!$591:$591,24+(COLUMN(F$1)-1)*3)</f>
        <v>0</v>
      </c>
      <c r="I76">
        <f>INDEX('2 过程管理表单'!$591:$591,24+(COLUMN(G$1)-1)*3)</f>
        <v>0</v>
      </c>
      <c r="J76">
        <f>INDEX('2 过程管理表单'!$591:$591,24+(COLUMN(H$1)-1)*3)</f>
        <v>0</v>
      </c>
      <c r="K76">
        <f>INDEX('2 过程管理表单'!$591:$591,24+(COLUMN(I$1)-1)*3)</f>
        <v>0</v>
      </c>
      <c r="L76">
        <f>INDEX('2 过程管理表单'!$591:$591,24+(COLUMN(J$1)-1)*3)</f>
        <v>0</v>
      </c>
      <c r="M76">
        <f>INDEX('2 过程管理表单'!$591:$591,24+(COLUMN(K$1)-1)*3)</f>
        <v>0</v>
      </c>
      <c r="N76">
        <f>INDEX('2 过程管理表单'!$591:$591,24+(COLUMN(L$1)-1)*3)</f>
        <v>0</v>
      </c>
    </row>
    <row r="77" spans="1:14">
      <c r="A77" t="s">
        <v>2293</v>
      </c>
      <c r="B77" t="s">
        <v>4300</v>
      </c>
      <c r="C77">
        <f>C76</f>
        <v>0</v>
      </c>
      <c r="D77">
        <f t="shared" ref="D77:N77" si="37">C77+D76</f>
        <v>0</v>
      </c>
      <c r="E77">
        <f t="shared" si="37"/>
        <v>0</v>
      </c>
      <c r="F77">
        <f t="shared" si="37"/>
        <v>0</v>
      </c>
      <c r="G77">
        <f t="shared" si="37"/>
        <v>0</v>
      </c>
      <c r="H77">
        <f t="shared" si="37"/>
        <v>0</v>
      </c>
      <c r="I77">
        <f t="shared" si="37"/>
        <v>0</v>
      </c>
      <c r="J77">
        <f t="shared" si="37"/>
        <v>0</v>
      </c>
      <c r="K77">
        <f t="shared" si="37"/>
        <v>0</v>
      </c>
      <c r="L77">
        <f t="shared" si="37"/>
        <v>0</v>
      </c>
      <c r="M77">
        <f t="shared" si="37"/>
        <v>0</v>
      </c>
      <c r="N77">
        <f t="shared" si="37"/>
        <v>0</v>
      </c>
    </row>
    <row r="78" spans="1:14">
      <c r="A78" t="s">
        <v>84</v>
      </c>
      <c r="B78" t="s">
        <v>4297</v>
      </c>
      <c r="C78">
        <f>INDEX('2 过程管理表单'!$598:$598,26+(COLUMN(A$1)-1)*3)</f>
        <v>0</v>
      </c>
      <c r="D78">
        <f>INDEX('2 过程管理表单'!$598:$598,26+(COLUMN(B$1)-1)*3)</f>
        <v>0</v>
      </c>
      <c r="E78">
        <f>INDEX('2 过程管理表单'!$598:$598,26+(COLUMN(C$1)-1)*3)</f>
        <v>0</v>
      </c>
      <c r="F78">
        <f>INDEX('2 过程管理表单'!$598:$598,26+(COLUMN(D$1)-1)*3)</f>
        <v>0</v>
      </c>
      <c r="G78">
        <f>INDEX('2 过程管理表单'!$598:$598,26+(COLUMN(E$1)-1)*3)</f>
        <v>0</v>
      </c>
      <c r="H78">
        <f>INDEX('2 过程管理表单'!$598:$598,26+(COLUMN(F$1)-1)*3)</f>
        <v>0</v>
      </c>
      <c r="I78">
        <f>INDEX('2 过程管理表单'!$598:$598,26+(COLUMN(G$1)-1)*3)</f>
        <v>0</v>
      </c>
      <c r="J78">
        <f>INDEX('2 过程管理表单'!$598:$598,26+(COLUMN(H$1)-1)*3)</f>
        <v>0</v>
      </c>
      <c r="K78">
        <f>INDEX('2 过程管理表单'!$598:$598,26+(COLUMN(I$1)-1)*3)</f>
        <v>0</v>
      </c>
      <c r="L78">
        <f>INDEX('2 过程管理表单'!$598:$598,26+(COLUMN(J$1)-1)*3)</f>
        <v>0</v>
      </c>
      <c r="M78">
        <f>INDEX('2 过程管理表单'!$598:$598,26+(COLUMN(K$1)-1)*3)</f>
        <v>0</v>
      </c>
      <c r="N78">
        <f>INDEX('2 过程管理表单'!$598:$598,26+(COLUMN(L$1)-1)*3)</f>
        <v>0</v>
      </c>
    </row>
    <row r="79" spans="1:14">
      <c r="A79" t="s">
        <v>84</v>
      </c>
      <c r="B79" t="s">
        <v>4298</v>
      </c>
      <c r="C79">
        <f>C78</f>
        <v>0</v>
      </c>
      <c r="D79">
        <f t="shared" ref="D79:N79" si="38">C79+D78</f>
        <v>0</v>
      </c>
      <c r="E79">
        <f t="shared" si="38"/>
        <v>0</v>
      </c>
      <c r="F79">
        <f t="shared" si="38"/>
        <v>0</v>
      </c>
      <c r="G79">
        <f t="shared" si="38"/>
        <v>0</v>
      </c>
      <c r="H79">
        <f t="shared" si="38"/>
        <v>0</v>
      </c>
      <c r="I79">
        <f t="shared" si="38"/>
        <v>0</v>
      </c>
      <c r="J79">
        <f t="shared" si="38"/>
        <v>0</v>
      </c>
      <c r="K79">
        <f t="shared" si="38"/>
        <v>0</v>
      </c>
      <c r="L79">
        <f t="shared" si="38"/>
        <v>0</v>
      </c>
      <c r="M79">
        <f t="shared" si="38"/>
        <v>0</v>
      </c>
      <c r="N79">
        <f t="shared" si="38"/>
        <v>0</v>
      </c>
    </row>
    <row r="80" spans="1:14">
      <c r="A80" t="s">
        <v>84</v>
      </c>
      <c r="B80" t="s">
        <v>4299</v>
      </c>
      <c r="C80">
        <f>INDEX('2 过程管理表单'!$598:$598,24+(COLUMN(A$1)-1)*3)</f>
        <v>0</v>
      </c>
      <c r="D80">
        <f>INDEX('2 过程管理表单'!$598:$598,24+(COLUMN(B$1)-1)*3)</f>
        <v>0</v>
      </c>
      <c r="E80">
        <f>INDEX('2 过程管理表单'!$598:$598,24+(COLUMN(C$1)-1)*3)</f>
        <v>0</v>
      </c>
      <c r="F80">
        <f>INDEX('2 过程管理表单'!$598:$598,24+(COLUMN(D$1)-1)*3)</f>
        <v>0</v>
      </c>
      <c r="G80">
        <f>INDEX('2 过程管理表单'!$598:$598,24+(COLUMN(E$1)-1)*3)</f>
        <v>0</v>
      </c>
      <c r="H80">
        <f>INDEX('2 过程管理表单'!$598:$598,24+(COLUMN(F$1)-1)*3)</f>
        <v>0</v>
      </c>
      <c r="I80">
        <f>INDEX('2 过程管理表单'!$598:$598,24+(COLUMN(G$1)-1)*3)</f>
        <v>0</v>
      </c>
      <c r="J80">
        <f>INDEX('2 过程管理表单'!$598:$598,24+(COLUMN(H$1)-1)*3)</f>
        <v>0</v>
      </c>
      <c r="K80">
        <f>INDEX('2 过程管理表单'!$598:$598,24+(COLUMN(I$1)-1)*3)</f>
        <v>0</v>
      </c>
      <c r="L80">
        <f>INDEX('2 过程管理表单'!$598:$598,24+(COLUMN(J$1)-1)*3)</f>
        <v>0</v>
      </c>
      <c r="M80">
        <f>INDEX('2 过程管理表单'!$598:$598,24+(COLUMN(K$1)-1)*3)</f>
        <v>0</v>
      </c>
      <c r="N80">
        <f>INDEX('2 过程管理表单'!$598:$598,24+(COLUMN(L$1)-1)*3)</f>
        <v>0</v>
      </c>
    </row>
    <row r="81" spans="1:14">
      <c r="A81" t="s">
        <v>84</v>
      </c>
      <c r="B81" t="s">
        <v>4300</v>
      </c>
      <c r="C81">
        <f>C80</f>
        <v>0</v>
      </c>
      <c r="D81">
        <f t="shared" ref="D81:N81" si="39">C81+D80</f>
        <v>0</v>
      </c>
      <c r="E81">
        <f t="shared" si="39"/>
        <v>0</v>
      </c>
      <c r="F81">
        <f t="shared" si="39"/>
        <v>0</v>
      </c>
      <c r="G81">
        <f t="shared" si="39"/>
        <v>0</v>
      </c>
      <c r="H81">
        <f t="shared" si="39"/>
        <v>0</v>
      </c>
      <c r="I81">
        <f t="shared" si="39"/>
        <v>0</v>
      </c>
      <c r="J81">
        <f t="shared" si="39"/>
        <v>0</v>
      </c>
      <c r="K81">
        <f t="shared" si="39"/>
        <v>0</v>
      </c>
      <c r="L81">
        <f t="shared" si="39"/>
        <v>0</v>
      </c>
      <c r="M81">
        <f t="shared" si="39"/>
        <v>0</v>
      </c>
      <c r="N81">
        <f t="shared" si="39"/>
        <v>0</v>
      </c>
    </row>
    <row r="82" spans="1:14">
      <c r="A82" t="s">
        <v>88</v>
      </c>
      <c r="B82" t="s">
        <v>4297</v>
      </c>
      <c r="C82">
        <f>INDEX('2 过程管理表单'!$599:$599,26+(COLUMN(A$1)-1)*3)</f>
        <v>0</v>
      </c>
      <c r="D82">
        <f>INDEX('2 过程管理表单'!$599:$599,26+(COLUMN(B$1)-1)*3)</f>
        <v>0</v>
      </c>
      <c r="E82">
        <f>INDEX('2 过程管理表单'!$599:$599,26+(COLUMN(C$1)-1)*3)</f>
        <v>0</v>
      </c>
      <c r="F82">
        <f>INDEX('2 过程管理表单'!$599:$599,26+(COLUMN(D$1)-1)*3)</f>
        <v>0</v>
      </c>
      <c r="G82">
        <f>INDEX('2 过程管理表单'!$599:$599,26+(COLUMN(E$1)-1)*3)</f>
        <v>0</v>
      </c>
      <c r="H82">
        <f>INDEX('2 过程管理表单'!$599:$599,26+(COLUMN(F$1)-1)*3)</f>
        <v>0</v>
      </c>
      <c r="I82">
        <f>INDEX('2 过程管理表单'!$599:$599,26+(COLUMN(G$1)-1)*3)</f>
        <v>0</v>
      </c>
      <c r="J82">
        <f>INDEX('2 过程管理表单'!$599:$599,26+(COLUMN(H$1)-1)*3)</f>
        <v>0</v>
      </c>
      <c r="K82">
        <f>INDEX('2 过程管理表单'!$599:$599,26+(COLUMN(I$1)-1)*3)</f>
        <v>0</v>
      </c>
      <c r="L82">
        <f>INDEX('2 过程管理表单'!$599:$599,26+(COLUMN(J$1)-1)*3)</f>
        <v>0</v>
      </c>
      <c r="M82">
        <f>INDEX('2 过程管理表单'!$599:$599,26+(COLUMN(K$1)-1)*3)</f>
        <v>0</v>
      </c>
      <c r="N82">
        <f>INDEX('2 过程管理表单'!$599:$599,26+(COLUMN(L$1)-1)*3)</f>
        <v>0</v>
      </c>
    </row>
    <row r="83" spans="1:14">
      <c r="A83" t="s">
        <v>88</v>
      </c>
      <c r="B83" t="s">
        <v>4298</v>
      </c>
      <c r="C83">
        <f>C82</f>
        <v>0</v>
      </c>
      <c r="D83">
        <f t="shared" ref="D83:N83" si="40">C83+D82</f>
        <v>0</v>
      </c>
      <c r="E83">
        <f t="shared" si="40"/>
        <v>0</v>
      </c>
      <c r="F83">
        <f t="shared" si="40"/>
        <v>0</v>
      </c>
      <c r="G83">
        <f t="shared" si="40"/>
        <v>0</v>
      </c>
      <c r="H83">
        <f t="shared" si="40"/>
        <v>0</v>
      </c>
      <c r="I83">
        <f t="shared" si="40"/>
        <v>0</v>
      </c>
      <c r="J83">
        <f t="shared" si="40"/>
        <v>0</v>
      </c>
      <c r="K83">
        <f t="shared" si="40"/>
        <v>0</v>
      </c>
      <c r="L83">
        <f t="shared" si="40"/>
        <v>0</v>
      </c>
      <c r="M83">
        <f t="shared" si="40"/>
        <v>0</v>
      </c>
      <c r="N83">
        <f t="shared" si="40"/>
        <v>0</v>
      </c>
    </row>
    <row r="84" spans="1:14">
      <c r="A84" t="s">
        <v>88</v>
      </c>
      <c r="B84" t="s">
        <v>4299</v>
      </c>
      <c r="C84">
        <f>INDEX('2 过程管理表单'!$599:$599,24+(COLUMN(A$1)-1)*3)</f>
        <v>0</v>
      </c>
      <c r="D84">
        <f>INDEX('2 过程管理表单'!$599:$599,24+(COLUMN(B$1)-1)*3)</f>
        <v>0</v>
      </c>
      <c r="E84">
        <f>INDEX('2 过程管理表单'!$599:$599,24+(COLUMN(C$1)-1)*3)</f>
        <v>0</v>
      </c>
      <c r="F84">
        <f>INDEX('2 过程管理表单'!$599:$599,24+(COLUMN(D$1)-1)*3)</f>
        <v>0</v>
      </c>
      <c r="G84">
        <f>INDEX('2 过程管理表单'!$599:$599,24+(COLUMN(E$1)-1)*3)</f>
        <v>0</v>
      </c>
      <c r="H84">
        <f>INDEX('2 过程管理表单'!$599:$599,24+(COLUMN(F$1)-1)*3)</f>
        <v>0</v>
      </c>
      <c r="I84">
        <f>INDEX('2 过程管理表单'!$599:$599,24+(COLUMN(G$1)-1)*3)</f>
        <v>0</v>
      </c>
      <c r="J84">
        <f>INDEX('2 过程管理表单'!$599:$599,24+(COLUMN(H$1)-1)*3)</f>
        <v>0</v>
      </c>
      <c r="K84">
        <f>INDEX('2 过程管理表单'!$599:$599,24+(COLUMN(I$1)-1)*3)</f>
        <v>0</v>
      </c>
      <c r="L84">
        <f>INDEX('2 过程管理表单'!$599:$599,24+(COLUMN(J$1)-1)*3)</f>
        <v>0</v>
      </c>
      <c r="M84">
        <f>INDEX('2 过程管理表单'!$599:$599,24+(COLUMN(K$1)-1)*3)</f>
        <v>0</v>
      </c>
      <c r="N84">
        <f>INDEX('2 过程管理表单'!$599:$599,24+(COLUMN(L$1)-1)*3)</f>
        <v>0</v>
      </c>
    </row>
    <row r="85" spans="1:14">
      <c r="A85" t="s">
        <v>88</v>
      </c>
      <c r="B85" t="s">
        <v>4300</v>
      </c>
      <c r="C85">
        <f>C84</f>
        <v>0</v>
      </c>
      <c r="D85">
        <f t="shared" ref="D85:N85" si="41">C85+D84</f>
        <v>0</v>
      </c>
      <c r="E85">
        <f t="shared" si="41"/>
        <v>0</v>
      </c>
      <c r="F85">
        <f t="shared" si="41"/>
        <v>0</v>
      </c>
      <c r="G85">
        <f t="shared" si="41"/>
        <v>0</v>
      </c>
      <c r="H85">
        <f t="shared" si="41"/>
        <v>0</v>
      </c>
      <c r="I85">
        <f t="shared" si="41"/>
        <v>0</v>
      </c>
      <c r="J85">
        <f t="shared" si="41"/>
        <v>0</v>
      </c>
      <c r="K85">
        <f t="shared" si="41"/>
        <v>0</v>
      </c>
      <c r="L85">
        <f t="shared" si="41"/>
        <v>0</v>
      </c>
      <c r="M85">
        <f t="shared" si="41"/>
        <v>0</v>
      </c>
      <c r="N85">
        <f t="shared" si="41"/>
        <v>0</v>
      </c>
    </row>
    <row r="86" spans="1:14">
      <c r="A86" t="s">
        <v>96</v>
      </c>
      <c r="B86" t="s">
        <v>4297</v>
      </c>
      <c r="C86">
        <f>INDEX('2 过程管理表单'!$600:$600,26+(COLUMN(A$1)-1)*3)</f>
        <v>0</v>
      </c>
      <c r="D86">
        <f>INDEX('2 过程管理表单'!$600:$600,26+(COLUMN(B$1)-1)*3)</f>
        <v>0</v>
      </c>
      <c r="E86">
        <f>INDEX('2 过程管理表单'!$600:$600,26+(COLUMN(C$1)-1)*3)</f>
        <v>0</v>
      </c>
      <c r="F86">
        <f>INDEX('2 过程管理表单'!$600:$600,26+(COLUMN(D$1)-1)*3)</f>
        <v>0</v>
      </c>
      <c r="G86">
        <f>INDEX('2 过程管理表单'!$600:$600,26+(COLUMN(E$1)-1)*3)</f>
        <v>0</v>
      </c>
      <c r="H86">
        <f>INDEX('2 过程管理表单'!$600:$600,26+(COLUMN(F$1)-1)*3)</f>
        <v>0</v>
      </c>
      <c r="I86">
        <f>INDEX('2 过程管理表单'!$600:$600,26+(COLUMN(G$1)-1)*3)</f>
        <v>0</v>
      </c>
      <c r="J86">
        <f>INDEX('2 过程管理表单'!$600:$600,26+(COLUMN(H$1)-1)*3)</f>
        <v>0</v>
      </c>
      <c r="K86">
        <f>INDEX('2 过程管理表单'!$600:$600,26+(COLUMN(I$1)-1)*3)</f>
        <v>0</v>
      </c>
      <c r="L86">
        <f>INDEX('2 过程管理表单'!$600:$600,26+(COLUMN(J$1)-1)*3)</f>
        <v>0</v>
      </c>
      <c r="M86">
        <f>INDEX('2 过程管理表单'!$600:$600,26+(COLUMN(K$1)-1)*3)</f>
        <v>0</v>
      </c>
      <c r="N86">
        <f>INDEX('2 过程管理表单'!$600:$600,26+(COLUMN(L$1)-1)*3)</f>
        <v>0</v>
      </c>
    </row>
    <row r="87" spans="1:14">
      <c r="A87" t="s">
        <v>96</v>
      </c>
      <c r="B87" t="s">
        <v>4298</v>
      </c>
      <c r="C87">
        <f>C86</f>
        <v>0</v>
      </c>
      <c r="D87">
        <f t="shared" ref="D87:N87" si="42">C87+D86</f>
        <v>0</v>
      </c>
      <c r="E87">
        <f t="shared" si="42"/>
        <v>0</v>
      </c>
      <c r="F87">
        <f t="shared" si="42"/>
        <v>0</v>
      </c>
      <c r="G87">
        <f t="shared" si="42"/>
        <v>0</v>
      </c>
      <c r="H87">
        <f t="shared" si="42"/>
        <v>0</v>
      </c>
      <c r="I87">
        <f t="shared" si="42"/>
        <v>0</v>
      </c>
      <c r="J87">
        <f t="shared" si="42"/>
        <v>0</v>
      </c>
      <c r="K87">
        <f t="shared" si="42"/>
        <v>0</v>
      </c>
      <c r="L87">
        <f t="shared" si="42"/>
        <v>0</v>
      </c>
      <c r="M87">
        <f t="shared" si="42"/>
        <v>0</v>
      </c>
      <c r="N87">
        <f t="shared" si="42"/>
        <v>0</v>
      </c>
    </row>
    <row r="88" spans="1:14">
      <c r="A88" t="s">
        <v>96</v>
      </c>
      <c r="B88" t="s">
        <v>4299</v>
      </c>
      <c r="C88">
        <f>INDEX('2 过程管理表单'!$600:$600,24+(COLUMN(A$1)-1)*3)</f>
        <v>0</v>
      </c>
      <c r="D88">
        <f>INDEX('2 过程管理表单'!$600:$600,24+(COLUMN(B$1)-1)*3)</f>
        <v>0</v>
      </c>
      <c r="E88">
        <f>INDEX('2 过程管理表单'!$600:$600,24+(COLUMN(C$1)-1)*3)</f>
        <v>0</v>
      </c>
      <c r="F88">
        <f>INDEX('2 过程管理表单'!$600:$600,24+(COLUMN(D$1)-1)*3)</f>
        <v>0</v>
      </c>
      <c r="G88">
        <f>INDEX('2 过程管理表单'!$600:$600,24+(COLUMN(E$1)-1)*3)</f>
        <v>0</v>
      </c>
      <c r="H88">
        <f>INDEX('2 过程管理表单'!$600:$600,24+(COLUMN(F$1)-1)*3)</f>
        <v>0</v>
      </c>
      <c r="I88">
        <f>INDEX('2 过程管理表单'!$600:$600,24+(COLUMN(G$1)-1)*3)</f>
        <v>0</v>
      </c>
      <c r="J88">
        <f>INDEX('2 过程管理表单'!$600:$600,24+(COLUMN(H$1)-1)*3)</f>
        <v>0</v>
      </c>
      <c r="K88">
        <f>INDEX('2 过程管理表单'!$600:$600,24+(COLUMN(I$1)-1)*3)</f>
        <v>0</v>
      </c>
      <c r="L88">
        <f>INDEX('2 过程管理表单'!$600:$600,24+(COLUMN(J$1)-1)*3)</f>
        <v>0</v>
      </c>
      <c r="M88">
        <f>INDEX('2 过程管理表单'!$600:$600,24+(COLUMN(K$1)-1)*3)</f>
        <v>0</v>
      </c>
      <c r="N88">
        <f>INDEX('2 过程管理表单'!$600:$600,24+(COLUMN(L$1)-1)*3)</f>
        <v>0</v>
      </c>
    </row>
    <row r="89" spans="1:14">
      <c r="A89" t="s">
        <v>96</v>
      </c>
      <c r="B89" t="s">
        <v>4300</v>
      </c>
      <c r="C89">
        <f>C88</f>
        <v>0</v>
      </c>
      <c r="D89">
        <f t="shared" ref="D89:N89" si="43">C89+D88</f>
        <v>0</v>
      </c>
      <c r="E89">
        <f t="shared" si="43"/>
        <v>0</v>
      </c>
      <c r="F89">
        <f t="shared" si="43"/>
        <v>0</v>
      </c>
      <c r="G89">
        <f t="shared" si="43"/>
        <v>0</v>
      </c>
      <c r="H89">
        <f t="shared" si="43"/>
        <v>0</v>
      </c>
      <c r="I89">
        <f t="shared" si="43"/>
        <v>0</v>
      </c>
      <c r="J89">
        <f t="shared" si="43"/>
        <v>0</v>
      </c>
      <c r="K89">
        <f t="shared" si="43"/>
        <v>0</v>
      </c>
      <c r="L89">
        <f t="shared" si="43"/>
        <v>0</v>
      </c>
      <c r="M89">
        <f t="shared" si="43"/>
        <v>0</v>
      </c>
      <c r="N89">
        <f t="shared" si="43"/>
        <v>0</v>
      </c>
    </row>
    <row r="90" spans="1:14">
      <c r="A90" t="s">
        <v>92</v>
      </c>
      <c r="B90" t="s">
        <v>4297</v>
      </c>
      <c r="C90">
        <f>INDEX('2 过程管理表单'!$601:$601,26+(COLUMN(A$1)-1)*3)</f>
        <v>0</v>
      </c>
      <c r="D90">
        <f>INDEX('2 过程管理表单'!$601:$601,26+(COLUMN(B$1)-1)*3)</f>
        <v>0</v>
      </c>
      <c r="E90">
        <f>INDEX('2 过程管理表单'!$601:$601,26+(COLUMN(C$1)-1)*3)</f>
        <v>0</v>
      </c>
      <c r="F90">
        <f>INDEX('2 过程管理表单'!$601:$601,26+(COLUMN(D$1)-1)*3)</f>
        <v>0</v>
      </c>
      <c r="G90">
        <f>INDEX('2 过程管理表单'!$601:$601,26+(COLUMN(E$1)-1)*3)</f>
        <v>0</v>
      </c>
      <c r="H90">
        <f>INDEX('2 过程管理表单'!$601:$601,26+(COLUMN(F$1)-1)*3)</f>
        <v>0</v>
      </c>
      <c r="I90">
        <f>INDEX('2 过程管理表单'!$601:$601,26+(COLUMN(G$1)-1)*3)</f>
        <v>0</v>
      </c>
      <c r="J90">
        <f>INDEX('2 过程管理表单'!$601:$601,26+(COLUMN(H$1)-1)*3)</f>
        <v>0</v>
      </c>
      <c r="K90">
        <f>INDEX('2 过程管理表单'!$601:$601,26+(COLUMN(I$1)-1)*3)</f>
        <v>0</v>
      </c>
      <c r="L90">
        <f>INDEX('2 过程管理表单'!$601:$601,26+(COLUMN(J$1)-1)*3)</f>
        <v>0</v>
      </c>
      <c r="M90">
        <f>INDEX('2 过程管理表单'!$601:$601,26+(COLUMN(K$1)-1)*3)</f>
        <v>0</v>
      </c>
      <c r="N90">
        <f>INDEX('2 过程管理表单'!$601:$601,26+(COLUMN(L$1)-1)*3)</f>
        <v>0</v>
      </c>
    </row>
    <row r="91" spans="1:14">
      <c r="A91" t="s">
        <v>92</v>
      </c>
      <c r="B91" t="s">
        <v>4298</v>
      </c>
      <c r="C91">
        <f>C90</f>
        <v>0</v>
      </c>
      <c r="D91">
        <f t="shared" ref="D91:N91" si="44">C91+D90</f>
        <v>0</v>
      </c>
      <c r="E91">
        <f t="shared" si="44"/>
        <v>0</v>
      </c>
      <c r="F91">
        <f t="shared" si="44"/>
        <v>0</v>
      </c>
      <c r="G91">
        <f t="shared" si="44"/>
        <v>0</v>
      </c>
      <c r="H91">
        <f t="shared" si="44"/>
        <v>0</v>
      </c>
      <c r="I91">
        <f t="shared" si="44"/>
        <v>0</v>
      </c>
      <c r="J91">
        <f t="shared" si="44"/>
        <v>0</v>
      </c>
      <c r="K91">
        <f t="shared" si="44"/>
        <v>0</v>
      </c>
      <c r="L91">
        <f t="shared" si="44"/>
        <v>0</v>
      </c>
      <c r="M91">
        <f t="shared" si="44"/>
        <v>0</v>
      </c>
      <c r="N91">
        <f t="shared" si="44"/>
        <v>0</v>
      </c>
    </row>
    <row r="92" spans="1:14">
      <c r="A92" t="s">
        <v>92</v>
      </c>
      <c r="B92" t="s">
        <v>4299</v>
      </c>
      <c r="C92">
        <f>INDEX('2 过程管理表单'!$601:$601,24+(COLUMN(A$1)-1)*3)</f>
        <v>0</v>
      </c>
      <c r="D92">
        <f>INDEX('2 过程管理表单'!$601:$601,24+(COLUMN(B$1)-1)*3)</f>
        <v>0</v>
      </c>
      <c r="E92">
        <f>INDEX('2 过程管理表单'!$601:$601,24+(COLUMN(C$1)-1)*3)</f>
        <v>0</v>
      </c>
      <c r="F92">
        <f>INDEX('2 过程管理表单'!$601:$601,24+(COLUMN(D$1)-1)*3)</f>
        <v>0</v>
      </c>
      <c r="G92">
        <f>INDEX('2 过程管理表单'!$601:$601,24+(COLUMN(E$1)-1)*3)</f>
        <v>0</v>
      </c>
      <c r="H92">
        <f>INDEX('2 过程管理表单'!$601:$601,24+(COLUMN(F$1)-1)*3)</f>
        <v>0</v>
      </c>
      <c r="I92">
        <f>INDEX('2 过程管理表单'!$601:$601,24+(COLUMN(G$1)-1)*3)</f>
        <v>0</v>
      </c>
      <c r="J92">
        <f>INDEX('2 过程管理表单'!$601:$601,24+(COLUMN(H$1)-1)*3)</f>
        <v>0</v>
      </c>
      <c r="K92">
        <f>INDEX('2 过程管理表单'!$601:$601,24+(COLUMN(I$1)-1)*3)</f>
        <v>0</v>
      </c>
      <c r="L92">
        <f>INDEX('2 过程管理表单'!$601:$601,24+(COLUMN(J$1)-1)*3)</f>
        <v>0</v>
      </c>
      <c r="M92">
        <f>INDEX('2 过程管理表单'!$601:$601,24+(COLUMN(K$1)-1)*3)</f>
        <v>0</v>
      </c>
      <c r="N92">
        <f>INDEX('2 过程管理表单'!$601:$601,24+(COLUMN(L$1)-1)*3)</f>
        <v>0</v>
      </c>
    </row>
    <row r="93" spans="1:14">
      <c r="A93" t="s">
        <v>92</v>
      </c>
      <c r="B93" t="s">
        <v>4300</v>
      </c>
      <c r="C93">
        <f>C92</f>
        <v>0</v>
      </c>
      <c r="D93">
        <f t="shared" ref="D93:N93" si="45">C93+D92</f>
        <v>0</v>
      </c>
      <c r="E93">
        <f t="shared" si="45"/>
        <v>0</v>
      </c>
      <c r="F93">
        <f t="shared" si="45"/>
        <v>0</v>
      </c>
      <c r="G93">
        <f t="shared" si="45"/>
        <v>0</v>
      </c>
      <c r="H93">
        <f t="shared" si="45"/>
        <v>0</v>
      </c>
      <c r="I93">
        <f t="shared" si="45"/>
        <v>0</v>
      </c>
      <c r="J93">
        <f t="shared" si="45"/>
        <v>0</v>
      </c>
      <c r="K93">
        <f t="shared" si="45"/>
        <v>0</v>
      </c>
      <c r="L93">
        <f t="shared" si="45"/>
        <v>0</v>
      </c>
      <c r="M93">
        <f t="shared" si="45"/>
        <v>0</v>
      </c>
      <c r="N93">
        <f t="shared" si="45"/>
        <v>0</v>
      </c>
    </row>
    <row r="94" spans="1:14">
      <c r="A94" t="s">
        <v>100</v>
      </c>
      <c r="B94" t="s">
        <v>4297</v>
      </c>
      <c r="C94">
        <f>INDEX('2 过程管理表单'!$602:$602,26+(COLUMN(A$1)-1)*3)</f>
        <v>0</v>
      </c>
      <c r="D94">
        <f>INDEX('2 过程管理表单'!$602:$602,26+(COLUMN(B$1)-1)*3)</f>
        <v>0</v>
      </c>
      <c r="E94">
        <f>INDEX('2 过程管理表单'!$602:$602,26+(COLUMN(C$1)-1)*3)</f>
        <v>0</v>
      </c>
      <c r="F94">
        <f>INDEX('2 过程管理表单'!$602:$602,26+(COLUMN(D$1)-1)*3)</f>
        <v>0</v>
      </c>
      <c r="G94">
        <f>INDEX('2 过程管理表单'!$602:$602,26+(COLUMN(E$1)-1)*3)</f>
        <v>0</v>
      </c>
      <c r="H94">
        <f>INDEX('2 过程管理表单'!$602:$602,26+(COLUMN(F$1)-1)*3)</f>
        <v>0</v>
      </c>
      <c r="I94">
        <f>INDEX('2 过程管理表单'!$602:$602,26+(COLUMN(G$1)-1)*3)</f>
        <v>0</v>
      </c>
      <c r="J94">
        <f>INDEX('2 过程管理表单'!$602:$602,26+(COLUMN(H$1)-1)*3)</f>
        <v>0</v>
      </c>
      <c r="K94">
        <f>INDEX('2 过程管理表单'!$602:$602,26+(COLUMN(I$1)-1)*3)</f>
        <v>0</v>
      </c>
      <c r="L94">
        <f>INDEX('2 过程管理表单'!$602:$602,26+(COLUMN(J$1)-1)*3)</f>
        <v>0</v>
      </c>
      <c r="M94">
        <f>INDEX('2 过程管理表单'!$602:$602,26+(COLUMN(K$1)-1)*3)</f>
        <v>0</v>
      </c>
      <c r="N94">
        <f>INDEX('2 过程管理表单'!$602:$602,26+(COLUMN(L$1)-1)*3)</f>
        <v>0</v>
      </c>
    </row>
    <row r="95" spans="1:14">
      <c r="A95" t="s">
        <v>100</v>
      </c>
      <c r="B95" t="s">
        <v>4298</v>
      </c>
      <c r="C95">
        <f>C94</f>
        <v>0</v>
      </c>
      <c r="D95">
        <f t="shared" ref="D95:N95" si="46">C95+D94</f>
        <v>0</v>
      </c>
      <c r="E95">
        <f t="shared" si="46"/>
        <v>0</v>
      </c>
      <c r="F95">
        <f t="shared" si="46"/>
        <v>0</v>
      </c>
      <c r="G95">
        <f t="shared" si="46"/>
        <v>0</v>
      </c>
      <c r="H95">
        <f t="shared" si="46"/>
        <v>0</v>
      </c>
      <c r="I95">
        <f t="shared" si="46"/>
        <v>0</v>
      </c>
      <c r="J95">
        <f t="shared" si="46"/>
        <v>0</v>
      </c>
      <c r="K95">
        <f t="shared" si="46"/>
        <v>0</v>
      </c>
      <c r="L95">
        <f t="shared" si="46"/>
        <v>0</v>
      </c>
      <c r="M95">
        <f t="shared" si="46"/>
        <v>0</v>
      </c>
      <c r="N95">
        <f t="shared" si="46"/>
        <v>0</v>
      </c>
    </row>
    <row r="96" spans="1:14">
      <c r="A96" t="s">
        <v>100</v>
      </c>
      <c r="B96" t="s">
        <v>4299</v>
      </c>
      <c r="C96">
        <f>INDEX('2 过程管理表单'!$602:$602,24+(COLUMN(A$1)-1)*3)</f>
        <v>0</v>
      </c>
      <c r="D96">
        <f>INDEX('2 过程管理表单'!$602:$602,24+(COLUMN(B$1)-1)*3)</f>
        <v>0</v>
      </c>
      <c r="E96">
        <f>INDEX('2 过程管理表单'!$602:$602,24+(COLUMN(C$1)-1)*3)</f>
        <v>0</v>
      </c>
      <c r="F96">
        <f>INDEX('2 过程管理表单'!$602:$602,24+(COLUMN(D$1)-1)*3)</f>
        <v>0</v>
      </c>
      <c r="G96">
        <f>INDEX('2 过程管理表单'!$602:$602,24+(COLUMN(E$1)-1)*3)</f>
        <v>0</v>
      </c>
      <c r="H96">
        <f>INDEX('2 过程管理表单'!$602:$602,24+(COLUMN(F$1)-1)*3)</f>
        <v>0</v>
      </c>
      <c r="I96">
        <f>INDEX('2 过程管理表单'!$602:$602,24+(COLUMN(G$1)-1)*3)</f>
        <v>0</v>
      </c>
      <c r="J96">
        <f>INDEX('2 过程管理表单'!$602:$602,24+(COLUMN(H$1)-1)*3)</f>
        <v>0</v>
      </c>
      <c r="K96">
        <f>INDEX('2 过程管理表单'!$602:$602,24+(COLUMN(I$1)-1)*3)</f>
        <v>0</v>
      </c>
      <c r="L96">
        <f>INDEX('2 过程管理表单'!$602:$602,24+(COLUMN(J$1)-1)*3)</f>
        <v>0</v>
      </c>
      <c r="M96">
        <f>INDEX('2 过程管理表单'!$602:$602,24+(COLUMN(K$1)-1)*3)</f>
        <v>0</v>
      </c>
      <c r="N96">
        <f>INDEX('2 过程管理表单'!$602:$602,24+(COLUMN(L$1)-1)*3)</f>
        <v>0</v>
      </c>
    </row>
    <row r="97" spans="1:14">
      <c r="A97" t="s">
        <v>100</v>
      </c>
      <c r="B97" t="s">
        <v>4300</v>
      </c>
      <c r="C97">
        <f>C96</f>
        <v>0</v>
      </c>
      <c r="D97">
        <f t="shared" ref="D97:N97" si="47">C97+D96</f>
        <v>0</v>
      </c>
      <c r="E97">
        <f t="shared" si="47"/>
        <v>0</v>
      </c>
      <c r="F97">
        <f t="shared" si="47"/>
        <v>0</v>
      </c>
      <c r="G97">
        <f t="shared" si="47"/>
        <v>0</v>
      </c>
      <c r="H97">
        <f t="shared" si="47"/>
        <v>0</v>
      </c>
      <c r="I97">
        <f t="shared" si="47"/>
        <v>0</v>
      </c>
      <c r="J97">
        <f t="shared" si="47"/>
        <v>0</v>
      </c>
      <c r="K97">
        <f t="shared" si="47"/>
        <v>0</v>
      </c>
      <c r="L97">
        <f t="shared" si="47"/>
        <v>0</v>
      </c>
      <c r="M97">
        <f t="shared" si="47"/>
        <v>0</v>
      </c>
      <c r="N97">
        <f t="shared" si="47"/>
        <v>0</v>
      </c>
    </row>
    <row r="98" spans="1:14">
      <c r="A98" t="s">
        <v>135</v>
      </c>
      <c r="B98" t="s">
        <v>4297</v>
      </c>
      <c r="C98">
        <f>INDEX('2 过程管理表单'!$604:$604,26+(COLUMN(A$1)-1)*3)</f>
        <v>0</v>
      </c>
      <c r="D98">
        <f>INDEX('2 过程管理表单'!$604:$604,26+(COLUMN(B$1)-1)*3)</f>
        <v>0</v>
      </c>
      <c r="E98">
        <f>INDEX('2 过程管理表单'!$604:$604,26+(COLUMN(C$1)-1)*3)</f>
        <v>0</v>
      </c>
      <c r="F98">
        <f>INDEX('2 过程管理表单'!$604:$604,26+(COLUMN(D$1)-1)*3)</f>
        <v>0</v>
      </c>
      <c r="G98">
        <f>INDEX('2 过程管理表单'!$604:$604,26+(COLUMN(E$1)-1)*3)</f>
        <v>0</v>
      </c>
      <c r="H98">
        <f>INDEX('2 过程管理表单'!$604:$604,26+(COLUMN(F$1)-1)*3)</f>
        <v>0</v>
      </c>
      <c r="I98">
        <f>INDEX('2 过程管理表单'!$604:$604,26+(COLUMN(G$1)-1)*3)</f>
        <v>0</v>
      </c>
      <c r="J98">
        <f>INDEX('2 过程管理表单'!$604:$604,26+(COLUMN(H$1)-1)*3)</f>
        <v>0</v>
      </c>
      <c r="K98">
        <f>INDEX('2 过程管理表单'!$604:$604,26+(COLUMN(I$1)-1)*3)</f>
        <v>0</v>
      </c>
      <c r="L98">
        <f>INDEX('2 过程管理表单'!$604:$604,26+(COLUMN(J$1)-1)*3)</f>
        <v>0</v>
      </c>
      <c r="M98">
        <f>INDEX('2 过程管理表单'!$604:$604,26+(COLUMN(K$1)-1)*3)</f>
        <v>0</v>
      </c>
      <c r="N98">
        <f>INDEX('2 过程管理表单'!$604:$604,26+(COLUMN(L$1)-1)*3)</f>
        <v>0</v>
      </c>
    </row>
    <row r="99" spans="1:14">
      <c r="A99" t="s">
        <v>135</v>
      </c>
      <c r="B99" t="s">
        <v>4298</v>
      </c>
      <c r="C99">
        <f>C98</f>
        <v>0</v>
      </c>
      <c r="D99">
        <f t="shared" ref="D99:N99" si="48">C99+D98</f>
        <v>0</v>
      </c>
      <c r="E99">
        <f t="shared" si="48"/>
        <v>0</v>
      </c>
      <c r="F99">
        <f t="shared" si="48"/>
        <v>0</v>
      </c>
      <c r="G99">
        <f t="shared" si="48"/>
        <v>0</v>
      </c>
      <c r="H99">
        <f t="shared" si="48"/>
        <v>0</v>
      </c>
      <c r="I99">
        <f t="shared" si="48"/>
        <v>0</v>
      </c>
      <c r="J99">
        <f t="shared" si="48"/>
        <v>0</v>
      </c>
      <c r="K99">
        <f t="shared" si="48"/>
        <v>0</v>
      </c>
      <c r="L99">
        <f t="shared" si="48"/>
        <v>0</v>
      </c>
      <c r="M99">
        <f t="shared" si="48"/>
        <v>0</v>
      </c>
      <c r="N99">
        <f t="shared" si="48"/>
        <v>0</v>
      </c>
    </row>
    <row r="100" spans="1:14">
      <c r="A100" t="s">
        <v>135</v>
      </c>
      <c r="B100" t="s">
        <v>4299</v>
      </c>
      <c r="C100">
        <f>INDEX('2 过程管理表单'!$604:$604,24+(COLUMN(A$1)-1)*3)</f>
        <v>0</v>
      </c>
      <c r="D100">
        <f>INDEX('2 过程管理表单'!$604:$604,24+(COLUMN(B$1)-1)*3)</f>
        <v>0</v>
      </c>
      <c r="E100">
        <f>INDEX('2 过程管理表单'!$604:$604,24+(COLUMN(C$1)-1)*3)</f>
        <v>0</v>
      </c>
      <c r="F100">
        <f>INDEX('2 过程管理表单'!$604:$604,24+(COLUMN(D$1)-1)*3)</f>
        <v>0</v>
      </c>
      <c r="G100">
        <f>INDEX('2 过程管理表单'!$604:$604,24+(COLUMN(E$1)-1)*3)</f>
        <v>0</v>
      </c>
      <c r="H100">
        <f>INDEX('2 过程管理表单'!$604:$604,24+(COLUMN(F$1)-1)*3)</f>
        <v>0</v>
      </c>
      <c r="I100">
        <f>INDEX('2 过程管理表单'!$604:$604,24+(COLUMN(G$1)-1)*3)</f>
        <v>0</v>
      </c>
      <c r="J100">
        <f>INDEX('2 过程管理表单'!$604:$604,24+(COLUMN(H$1)-1)*3)</f>
        <v>0</v>
      </c>
      <c r="K100">
        <f>INDEX('2 过程管理表单'!$604:$604,24+(COLUMN(I$1)-1)*3)</f>
        <v>0</v>
      </c>
      <c r="L100">
        <f>INDEX('2 过程管理表单'!$604:$604,24+(COLUMN(J$1)-1)*3)</f>
        <v>0</v>
      </c>
      <c r="M100">
        <f>INDEX('2 过程管理表单'!$604:$604,24+(COLUMN(K$1)-1)*3)</f>
        <v>0</v>
      </c>
      <c r="N100">
        <f>INDEX('2 过程管理表单'!$604:$604,24+(COLUMN(L$1)-1)*3)</f>
        <v>0</v>
      </c>
    </row>
    <row r="101" spans="1:14">
      <c r="A101" t="s">
        <v>135</v>
      </c>
      <c r="B101" t="s">
        <v>4300</v>
      </c>
      <c r="C101">
        <f>C100</f>
        <v>0</v>
      </c>
      <c r="D101">
        <f t="shared" ref="D101:N101" si="49">C101+D100</f>
        <v>0</v>
      </c>
      <c r="E101">
        <f t="shared" si="49"/>
        <v>0</v>
      </c>
      <c r="F101">
        <f t="shared" si="49"/>
        <v>0</v>
      </c>
      <c r="G101">
        <f t="shared" si="49"/>
        <v>0</v>
      </c>
      <c r="H101">
        <f t="shared" si="49"/>
        <v>0</v>
      </c>
      <c r="I101">
        <f t="shared" si="49"/>
        <v>0</v>
      </c>
      <c r="J101">
        <f t="shared" si="49"/>
        <v>0</v>
      </c>
      <c r="K101">
        <f t="shared" si="49"/>
        <v>0</v>
      </c>
      <c r="L101">
        <f t="shared" si="49"/>
        <v>0</v>
      </c>
      <c r="M101">
        <f t="shared" si="49"/>
        <v>0</v>
      </c>
      <c r="N101">
        <f t="shared" si="49"/>
        <v>0</v>
      </c>
    </row>
    <row r="102" spans="1:14">
      <c r="A102" t="s">
        <v>137</v>
      </c>
      <c r="B102" t="s">
        <v>4297</v>
      </c>
      <c r="C102">
        <f>INDEX('2 过程管理表单'!$605:$605,26+(COLUMN(A$1)-1)*3)</f>
        <v>0</v>
      </c>
      <c r="D102">
        <f>INDEX('2 过程管理表单'!$605:$605,26+(COLUMN(B$1)-1)*3)</f>
        <v>0</v>
      </c>
      <c r="E102">
        <f>INDEX('2 过程管理表单'!$605:$605,26+(COLUMN(C$1)-1)*3)</f>
        <v>0</v>
      </c>
      <c r="F102">
        <f>INDEX('2 过程管理表单'!$605:$605,26+(COLUMN(D$1)-1)*3)</f>
        <v>0</v>
      </c>
      <c r="G102">
        <f>INDEX('2 过程管理表单'!$605:$605,26+(COLUMN(E$1)-1)*3)</f>
        <v>0</v>
      </c>
      <c r="H102">
        <f>INDEX('2 过程管理表单'!$605:$605,26+(COLUMN(F$1)-1)*3)</f>
        <v>0</v>
      </c>
      <c r="I102">
        <f>INDEX('2 过程管理表单'!$605:$605,26+(COLUMN(G$1)-1)*3)</f>
        <v>0</v>
      </c>
      <c r="J102">
        <f>INDEX('2 过程管理表单'!$605:$605,26+(COLUMN(H$1)-1)*3)</f>
        <v>0</v>
      </c>
      <c r="K102">
        <f>INDEX('2 过程管理表单'!$605:$605,26+(COLUMN(I$1)-1)*3)</f>
        <v>0</v>
      </c>
      <c r="L102">
        <f>INDEX('2 过程管理表单'!$605:$605,26+(COLUMN(J$1)-1)*3)</f>
        <v>0</v>
      </c>
      <c r="M102">
        <f>INDEX('2 过程管理表单'!$605:$605,26+(COLUMN(K$1)-1)*3)</f>
        <v>0</v>
      </c>
      <c r="N102">
        <f>INDEX('2 过程管理表单'!$605:$605,26+(COLUMN(L$1)-1)*3)</f>
        <v>0</v>
      </c>
    </row>
    <row r="103" spans="1:14">
      <c r="A103" t="s">
        <v>137</v>
      </c>
      <c r="B103" t="s">
        <v>4298</v>
      </c>
      <c r="C103">
        <f>C102</f>
        <v>0</v>
      </c>
      <c r="D103">
        <f t="shared" ref="D103:N103" si="50">C103+D102</f>
        <v>0</v>
      </c>
      <c r="E103">
        <f t="shared" si="50"/>
        <v>0</v>
      </c>
      <c r="F103">
        <f t="shared" si="50"/>
        <v>0</v>
      </c>
      <c r="G103">
        <f t="shared" si="50"/>
        <v>0</v>
      </c>
      <c r="H103">
        <f t="shared" si="50"/>
        <v>0</v>
      </c>
      <c r="I103">
        <f t="shared" si="50"/>
        <v>0</v>
      </c>
      <c r="J103">
        <f t="shared" si="50"/>
        <v>0</v>
      </c>
      <c r="K103">
        <f t="shared" si="50"/>
        <v>0</v>
      </c>
      <c r="L103">
        <f t="shared" si="50"/>
        <v>0</v>
      </c>
      <c r="M103">
        <f t="shared" si="50"/>
        <v>0</v>
      </c>
      <c r="N103">
        <f t="shared" si="50"/>
        <v>0</v>
      </c>
    </row>
    <row r="104" spans="1:14">
      <c r="A104" t="s">
        <v>137</v>
      </c>
      <c r="B104" t="s">
        <v>4299</v>
      </c>
      <c r="C104">
        <f>INDEX('2 过程管理表单'!$605:$605,24+(COLUMN(A$1)-1)*3)</f>
        <v>0</v>
      </c>
      <c r="D104">
        <f>INDEX('2 过程管理表单'!$605:$605,24+(COLUMN(B$1)-1)*3)</f>
        <v>0</v>
      </c>
      <c r="E104">
        <f>INDEX('2 过程管理表单'!$605:$605,24+(COLUMN(C$1)-1)*3)</f>
        <v>0</v>
      </c>
      <c r="F104">
        <f>INDEX('2 过程管理表单'!$605:$605,24+(COLUMN(D$1)-1)*3)</f>
        <v>0</v>
      </c>
      <c r="G104">
        <f>INDEX('2 过程管理表单'!$605:$605,24+(COLUMN(E$1)-1)*3)</f>
        <v>0</v>
      </c>
      <c r="H104">
        <f>INDEX('2 过程管理表单'!$605:$605,24+(COLUMN(F$1)-1)*3)</f>
        <v>0</v>
      </c>
      <c r="I104">
        <f>INDEX('2 过程管理表单'!$605:$605,24+(COLUMN(G$1)-1)*3)</f>
        <v>0</v>
      </c>
      <c r="J104">
        <f>INDEX('2 过程管理表单'!$605:$605,24+(COLUMN(H$1)-1)*3)</f>
        <v>0</v>
      </c>
      <c r="K104">
        <f>INDEX('2 过程管理表单'!$605:$605,24+(COLUMN(I$1)-1)*3)</f>
        <v>0</v>
      </c>
      <c r="L104">
        <f>INDEX('2 过程管理表单'!$605:$605,24+(COLUMN(J$1)-1)*3)</f>
        <v>0</v>
      </c>
      <c r="M104">
        <f>INDEX('2 过程管理表单'!$605:$605,24+(COLUMN(K$1)-1)*3)</f>
        <v>0</v>
      </c>
      <c r="N104">
        <f>INDEX('2 过程管理表单'!$605:$605,24+(COLUMN(L$1)-1)*3)</f>
        <v>0</v>
      </c>
    </row>
    <row r="105" spans="1:14">
      <c r="A105" t="s">
        <v>137</v>
      </c>
      <c r="B105" t="s">
        <v>4300</v>
      </c>
      <c r="C105">
        <f>C104</f>
        <v>0</v>
      </c>
      <c r="D105">
        <f t="shared" ref="D105:N105" si="51">C105+D104</f>
        <v>0</v>
      </c>
      <c r="E105">
        <f t="shared" si="51"/>
        <v>0</v>
      </c>
      <c r="F105">
        <f t="shared" si="51"/>
        <v>0</v>
      </c>
      <c r="G105">
        <f t="shared" si="51"/>
        <v>0</v>
      </c>
      <c r="H105">
        <f t="shared" si="51"/>
        <v>0</v>
      </c>
      <c r="I105">
        <f t="shared" si="51"/>
        <v>0</v>
      </c>
      <c r="J105">
        <f t="shared" si="51"/>
        <v>0</v>
      </c>
      <c r="K105">
        <f t="shared" si="51"/>
        <v>0</v>
      </c>
      <c r="L105">
        <f t="shared" si="51"/>
        <v>0</v>
      </c>
      <c r="M105">
        <f t="shared" si="51"/>
        <v>0</v>
      </c>
      <c r="N105">
        <f t="shared" si="51"/>
        <v>0</v>
      </c>
    </row>
    <row r="106" spans="1:14">
      <c r="A106" t="s">
        <v>141</v>
      </c>
      <c r="B106" t="s">
        <v>4297</v>
      </c>
      <c r="C106">
        <f>INDEX('2 过程管理表单'!$608:$608,26+(COLUMN(A$1)-1)*3)</f>
        <v>0</v>
      </c>
      <c r="D106">
        <f>INDEX('2 过程管理表单'!$608:$608,26+(COLUMN(B$1)-1)*3)</f>
        <v>0</v>
      </c>
      <c r="E106">
        <f>INDEX('2 过程管理表单'!$608:$608,26+(COLUMN(C$1)-1)*3)</f>
        <v>0</v>
      </c>
      <c r="F106">
        <f>INDEX('2 过程管理表单'!$608:$608,26+(COLUMN(D$1)-1)*3)</f>
        <v>0</v>
      </c>
      <c r="G106">
        <f>INDEX('2 过程管理表单'!$608:$608,26+(COLUMN(E$1)-1)*3)</f>
        <v>0</v>
      </c>
      <c r="H106">
        <f>INDEX('2 过程管理表单'!$608:$608,26+(COLUMN(F$1)-1)*3)</f>
        <v>0</v>
      </c>
      <c r="I106">
        <f>INDEX('2 过程管理表单'!$608:$608,26+(COLUMN(G$1)-1)*3)</f>
        <v>0</v>
      </c>
      <c r="J106">
        <f>INDEX('2 过程管理表单'!$608:$608,26+(COLUMN(H$1)-1)*3)</f>
        <v>0</v>
      </c>
      <c r="K106">
        <f>INDEX('2 过程管理表单'!$608:$608,26+(COLUMN(I$1)-1)*3)</f>
        <v>0</v>
      </c>
      <c r="L106">
        <f>INDEX('2 过程管理表单'!$608:$608,26+(COLUMN(J$1)-1)*3)</f>
        <v>0</v>
      </c>
      <c r="M106">
        <f>INDEX('2 过程管理表单'!$608:$608,26+(COLUMN(K$1)-1)*3)</f>
        <v>0</v>
      </c>
      <c r="N106">
        <f>INDEX('2 过程管理表单'!$608:$608,26+(COLUMN(L$1)-1)*3)</f>
        <v>0</v>
      </c>
    </row>
    <row r="107" spans="1:14">
      <c r="A107" t="s">
        <v>141</v>
      </c>
      <c r="B107" t="s">
        <v>4298</v>
      </c>
      <c r="C107">
        <f>C106</f>
        <v>0</v>
      </c>
      <c r="D107">
        <f t="shared" ref="D107:N107" si="52">C107+D106</f>
        <v>0</v>
      </c>
      <c r="E107">
        <f t="shared" si="52"/>
        <v>0</v>
      </c>
      <c r="F107">
        <f t="shared" si="52"/>
        <v>0</v>
      </c>
      <c r="G107">
        <f t="shared" si="52"/>
        <v>0</v>
      </c>
      <c r="H107">
        <f t="shared" si="52"/>
        <v>0</v>
      </c>
      <c r="I107">
        <f t="shared" si="52"/>
        <v>0</v>
      </c>
      <c r="J107">
        <f t="shared" si="52"/>
        <v>0</v>
      </c>
      <c r="K107">
        <f t="shared" si="52"/>
        <v>0</v>
      </c>
      <c r="L107">
        <f t="shared" si="52"/>
        <v>0</v>
      </c>
      <c r="M107">
        <f t="shared" si="52"/>
        <v>0</v>
      </c>
      <c r="N107">
        <f t="shared" si="52"/>
        <v>0</v>
      </c>
    </row>
    <row r="108" spans="1:14">
      <c r="A108" t="s">
        <v>141</v>
      </c>
      <c r="B108" t="s">
        <v>4299</v>
      </c>
      <c r="C108">
        <f>INDEX('2 过程管理表单'!$608:$608,24+(COLUMN(A$1)-1)*3)</f>
        <v>0</v>
      </c>
      <c r="D108">
        <f>INDEX('2 过程管理表单'!$608:$608,24+(COLUMN(B$1)-1)*3)</f>
        <v>0</v>
      </c>
      <c r="E108">
        <f>INDEX('2 过程管理表单'!$608:$608,24+(COLUMN(C$1)-1)*3)</f>
        <v>0</v>
      </c>
      <c r="F108">
        <f>INDEX('2 过程管理表单'!$608:$608,24+(COLUMN(D$1)-1)*3)</f>
        <v>0</v>
      </c>
      <c r="G108">
        <f>INDEX('2 过程管理表单'!$608:$608,24+(COLUMN(E$1)-1)*3)</f>
        <v>0</v>
      </c>
      <c r="H108">
        <f>INDEX('2 过程管理表单'!$608:$608,24+(COLUMN(F$1)-1)*3)</f>
        <v>0</v>
      </c>
      <c r="I108">
        <f>INDEX('2 过程管理表单'!$608:$608,24+(COLUMN(G$1)-1)*3)</f>
        <v>0</v>
      </c>
      <c r="J108">
        <f>INDEX('2 过程管理表单'!$608:$608,24+(COLUMN(H$1)-1)*3)</f>
        <v>0</v>
      </c>
      <c r="K108">
        <f>INDEX('2 过程管理表单'!$608:$608,24+(COLUMN(I$1)-1)*3)</f>
        <v>0</v>
      </c>
      <c r="L108">
        <f>INDEX('2 过程管理表单'!$608:$608,24+(COLUMN(J$1)-1)*3)</f>
        <v>0</v>
      </c>
      <c r="M108">
        <f>INDEX('2 过程管理表单'!$608:$608,24+(COLUMN(K$1)-1)*3)</f>
        <v>0</v>
      </c>
      <c r="N108">
        <f>INDEX('2 过程管理表单'!$608:$608,24+(COLUMN(L$1)-1)*3)</f>
        <v>0</v>
      </c>
    </row>
    <row r="109" spans="1:14">
      <c r="A109" t="s">
        <v>141</v>
      </c>
      <c r="B109" t="s">
        <v>4300</v>
      </c>
      <c r="C109">
        <f>C108</f>
        <v>0</v>
      </c>
      <c r="D109">
        <f t="shared" ref="D109:N109" si="53">C109+D108</f>
        <v>0</v>
      </c>
      <c r="E109">
        <f t="shared" si="53"/>
        <v>0</v>
      </c>
      <c r="F109">
        <f t="shared" si="53"/>
        <v>0</v>
      </c>
      <c r="G109">
        <f t="shared" si="53"/>
        <v>0</v>
      </c>
      <c r="H109">
        <f t="shared" si="53"/>
        <v>0</v>
      </c>
      <c r="I109">
        <f t="shared" si="53"/>
        <v>0</v>
      </c>
      <c r="J109">
        <f t="shared" si="53"/>
        <v>0</v>
      </c>
      <c r="K109">
        <f t="shared" si="53"/>
        <v>0</v>
      </c>
      <c r="L109">
        <f t="shared" si="53"/>
        <v>0</v>
      </c>
      <c r="M109">
        <f t="shared" si="53"/>
        <v>0</v>
      </c>
      <c r="N109">
        <f t="shared" si="53"/>
        <v>0</v>
      </c>
    </row>
    <row r="110" spans="1:14">
      <c r="A110" t="s">
        <v>102</v>
      </c>
      <c r="B110" t="s">
        <v>4297</v>
      </c>
      <c r="C110">
        <f>INDEX('2 过程管理表单'!$609:$609,26+(COLUMN(A$1)-1)*3)</f>
        <v>0</v>
      </c>
      <c r="D110">
        <f>INDEX('2 过程管理表单'!$609:$609,26+(COLUMN(B$1)-1)*3)</f>
        <v>0</v>
      </c>
      <c r="E110">
        <f>INDEX('2 过程管理表单'!$609:$609,26+(COLUMN(C$1)-1)*3)</f>
        <v>0</v>
      </c>
      <c r="F110">
        <f>INDEX('2 过程管理表单'!$609:$609,26+(COLUMN(D$1)-1)*3)</f>
        <v>0</v>
      </c>
      <c r="G110">
        <f>INDEX('2 过程管理表单'!$609:$609,26+(COLUMN(E$1)-1)*3)</f>
        <v>0</v>
      </c>
      <c r="H110">
        <f>INDEX('2 过程管理表单'!$609:$609,26+(COLUMN(F$1)-1)*3)</f>
        <v>0</v>
      </c>
      <c r="I110">
        <f>INDEX('2 过程管理表单'!$609:$609,26+(COLUMN(G$1)-1)*3)</f>
        <v>0</v>
      </c>
      <c r="J110">
        <f>INDEX('2 过程管理表单'!$609:$609,26+(COLUMN(H$1)-1)*3)</f>
        <v>0</v>
      </c>
      <c r="K110">
        <f>INDEX('2 过程管理表单'!$609:$609,26+(COLUMN(I$1)-1)*3)</f>
        <v>0</v>
      </c>
      <c r="L110">
        <f>INDEX('2 过程管理表单'!$609:$609,26+(COLUMN(J$1)-1)*3)</f>
        <v>0</v>
      </c>
      <c r="M110">
        <f>INDEX('2 过程管理表单'!$609:$609,26+(COLUMN(K$1)-1)*3)</f>
        <v>0</v>
      </c>
      <c r="N110">
        <f>INDEX('2 过程管理表单'!$609:$609,26+(COLUMN(L$1)-1)*3)</f>
        <v>0</v>
      </c>
    </row>
    <row r="111" spans="1:14">
      <c r="A111" t="s">
        <v>102</v>
      </c>
      <c r="B111" t="s">
        <v>4298</v>
      </c>
      <c r="C111">
        <f>C110</f>
        <v>0</v>
      </c>
      <c r="D111">
        <f t="shared" ref="D111:N111" si="54">C111+D110</f>
        <v>0</v>
      </c>
      <c r="E111">
        <f t="shared" si="54"/>
        <v>0</v>
      </c>
      <c r="F111">
        <f t="shared" si="54"/>
        <v>0</v>
      </c>
      <c r="G111">
        <f t="shared" si="54"/>
        <v>0</v>
      </c>
      <c r="H111">
        <f t="shared" si="54"/>
        <v>0</v>
      </c>
      <c r="I111">
        <f t="shared" si="54"/>
        <v>0</v>
      </c>
      <c r="J111">
        <f t="shared" si="54"/>
        <v>0</v>
      </c>
      <c r="K111">
        <f t="shared" si="54"/>
        <v>0</v>
      </c>
      <c r="L111">
        <f t="shared" si="54"/>
        <v>0</v>
      </c>
      <c r="M111">
        <f t="shared" si="54"/>
        <v>0</v>
      </c>
      <c r="N111">
        <f t="shared" si="54"/>
        <v>0</v>
      </c>
    </row>
    <row r="112" spans="1:14">
      <c r="A112" t="s">
        <v>102</v>
      </c>
      <c r="B112" t="s">
        <v>4299</v>
      </c>
      <c r="C112">
        <f>INDEX('2 过程管理表单'!$609:$609,24+(COLUMN(A$1)-1)*3)</f>
        <v>0</v>
      </c>
      <c r="D112">
        <f>INDEX('2 过程管理表单'!$609:$609,24+(COLUMN(B$1)-1)*3)</f>
        <v>0</v>
      </c>
      <c r="E112">
        <f>INDEX('2 过程管理表单'!$609:$609,24+(COLUMN(C$1)-1)*3)</f>
        <v>0</v>
      </c>
      <c r="F112">
        <f>INDEX('2 过程管理表单'!$609:$609,24+(COLUMN(D$1)-1)*3)</f>
        <v>0</v>
      </c>
      <c r="G112">
        <f>INDEX('2 过程管理表单'!$609:$609,24+(COLUMN(E$1)-1)*3)</f>
        <v>0</v>
      </c>
      <c r="H112">
        <f>INDEX('2 过程管理表单'!$609:$609,24+(COLUMN(F$1)-1)*3)</f>
        <v>0</v>
      </c>
      <c r="I112">
        <f>INDEX('2 过程管理表单'!$609:$609,24+(COLUMN(G$1)-1)*3)</f>
        <v>0</v>
      </c>
      <c r="J112">
        <f>INDEX('2 过程管理表单'!$609:$609,24+(COLUMN(H$1)-1)*3)</f>
        <v>0</v>
      </c>
      <c r="K112">
        <f>INDEX('2 过程管理表单'!$609:$609,24+(COLUMN(I$1)-1)*3)</f>
        <v>0</v>
      </c>
      <c r="L112">
        <f>INDEX('2 过程管理表单'!$609:$609,24+(COLUMN(J$1)-1)*3)</f>
        <v>0</v>
      </c>
      <c r="M112">
        <f>INDEX('2 过程管理表单'!$609:$609,24+(COLUMN(K$1)-1)*3)</f>
        <v>0</v>
      </c>
      <c r="N112">
        <f>INDEX('2 过程管理表单'!$609:$609,24+(COLUMN(L$1)-1)*3)</f>
        <v>0</v>
      </c>
    </row>
    <row r="113" spans="1:14">
      <c r="A113" t="s">
        <v>102</v>
      </c>
      <c r="B113" t="s">
        <v>4300</v>
      </c>
      <c r="C113">
        <f>C112</f>
        <v>0</v>
      </c>
      <c r="D113">
        <f t="shared" ref="D113:N113" si="55">C113+D112</f>
        <v>0</v>
      </c>
      <c r="E113">
        <f t="shared" si="55"/>
        <v>0</v>
      </c>
      <c r="F113">
        <f t="shared" si="55"/>
        <v>0</v>
      </c>
      <c r="G113">
        <f t="shared" si="55"/>
        <v>0</v>
      </c>
      <c r="H113">
        <f t="shared" si="55"/>
        <v>0</v>
      </c>
      <c r="I113">
        <f t="shared" si="55"/>
        <v>0</v>
      </c>
      <c r="J113">
        <f t="shared" si="55"/>
        <v>0</v>
      </c>
      <c r="K113">
        <f t="shared" si="55"/>
        <v>0</v>
      </c>
      <c r="L113">
        <f t="shared" si="55"/>
        <v>0</v>
      </c>
      <c r="M113">
        <f t="shared" si="55"/>
        <v>0</v>
      </c>
      <c r="N113">
        <f t="shared" si="55"/>
        <v>0</v>
      </c>
    </row>
    <row r="114" spans="1:14">
      <c r="A114" t="s">
        <v>143</v>
      </c>
      <c r="B114" t="s">
        <v>4297</v>
      </c>
      <c r="C114">
        <f>INDEX('2 过程管理表单'!$611:$611,26+(COLUMN(A$1)-1)*3)</f>
        <v>0</v>
      </c>
      <c r="D114">
        <f>INDEX('2 过程管理表单'!$611:$611,26+(COLUMN(B$1)-1)*3)</f>
        <v>0</v>
      </c>
      <c r="E114">
        <f>INDEX('2 过程管理表单'!$611:$611,26+(COLUMN(C$1)-1)*3)</f>
        <v>0</v>
      </c>
      <c r="F114">
        <f>INDEX('2 过程管理表单'!$611:$611,26+(COLUMN(D$1)-1)*3)</f>
        <v>0</v>
      </c>
      <c r="G114">
        <f>INDEX('2 过程管理表单'!$611:$611,26+(COLUMN(E$1)-1)*3)</f>
        <v>0</v>
      </c>
      <c r="H114">
        <f>INDEX('2 过程管理表单'!$611:$611,26+(COLUMN(F$1)-1)*3)</f>
        <v>0</v>
      </c>
      <c r="I114">
        <f>INDEX('2 过程管理表单'!$611:$611,26+(COLUMN(G$1)-1)*3)</f>
        <v>0</v>
      </c>
      <c r="J114">
        <f>INDEX('2 过程管理表单'!$611:$611,26+(COLUMN(H$1)-1)*3)</f>
        <v>0</v>
      </c>
      <c r="K114">
        <f>INDEX('2 过程管理表单'!$611:$611,26+(COLUMN(I$1)-1)*3)</f>
        <v>0</v>
      </c>
      <c r="L114">
        <f>INDEX('2 过程管理表单'!$611:$611,26+(COLUMN(J$1)-1)*3)</f>
        <v>0</v>
      </c>
      <c r="M114">
        <f>INDEX('2 过程管理表单'!$611:$611,26+(COLUMN(K$1)-1)*3)</f>
        <v>0</v>
      </c>
      <c r="N114">
        <f>INDEX('2 过程管理表单'!$611:$611,26+(COLUMN(L$1)-1)*3)</f>
        <v>0</v>
      </c>
    </row>
    <row r="115" spans="1:14">
      <c r="A115" t="s">
        <v>143</v>
      </c>
      <c r="B115" t="s">
        <v>4298</v>
      </c>
      <c r="C115">
        <f>C114</f>
        <v>0</v>
      </c>
      <c r="D115">
        <f t="shared" ref="D115:N115" si="56">C115+D114</f>
        <v>0</v>
      </c>
      <c r="E115">
        <f t="shared" si="56"/>
        <v>0</v>
      </c>
      <c r="F115">
        <f t="shared" si="56"/>
        <v>0</v>
      </c>
      <c r="G115">
        <f t="shared" si="56"/>
        <v>0</v>
      </c>
      <c r="H115">
        <f t="shared" si="56"/>
        <v>0</v>
      </c>
      <c r="I115">
        <f t="shared" si="56"/>
        <v>0</v>
      </c>
      <c r="J115">
        <f t="shared" si="56"/>
        <v>0</v>
      </c>
      <c r="K115">
        <f t="shared" si="56"/>
        <v>0</v>
      </c>
      <c r="L115">
        <f t="shared" si="56"/>
        <v>0</v>
      </c>
      <c r="M115">
        <f t="shared" si="56"/>
        <v>0</v>
      </c>
      <c r="N115">
        <f t="shared" si="56"/>
        <v>0</v>
      </c>
    </row>
    <row r="116" spans="1:14">
      <c r="A116" t="s">
        <v>143</v>
      </c>
      <c r="B116" t="s">
        <v>4299</v>
      </c>
      <c r="C116">
        <f>INDEX('2 过程管理表单'!$611:$611,24+(COLUMN(A$1)-1)*3)</f>
        <v>0</v>
      </c>
      <c r="D116">
        <f>INDEX('2 过程管理表单'!$611:$611,24+(COLUMN(B$1)-1)*3)</f>
        <v>0</v>
      </c>
      <c r="E116">
        <f>INDEX('2 过程管理表单'!$611:$611,24+(COLUMN(C$1)-1)*3)</f>
        <v>0</v>
      </c>
      <c r="F116">
        <f>INDEX('2 过程管理表单'!$611:$611,24+(COLUMN(D$1)-1)*3)</f>
        <v>0</v>
      </c>
      <c r="G116">
        <f>INDEX('2 过程管理表单'!$611:$611,24+(COLUMN(E$1)-1)*3)</f>
        <v>0</v>
      </c>
      <c r="H116">
        <f>INDEX('2 过程管理表单'!$611:$611,24+(COLUMN(F$1)-1)*3)</f>
        <v>0</v>
      </c>
      <c r="I116">
        <f>INDEX('2 过程管理表单'!$611:$611,24+(COLUMN(G$1)-1)*3)</f>
        <v>0</v>
      </c>
      <c r="J116">
        <f>INDEX('2 过程管理表单'!$611:$611,24+(COLUMN(H$1)-1)*3)</f>
        <v>0</v>
      </c>
      <c r="K116">
        <f>INDEX('2 过程管理表单'!$611:$611,24+(COLUMN(I$1)-1)*3)</f>
        <v>0</v>
      </c>
      <c r="L116">
        <f>INDEX('2 过程管理表单'!$611:$611,24+(COLUMN(J$1)-1)*3)</f>
        <v>0</v>
      </c>
      <c r="M116">
        <f>INDEX('2 过程管理表单'!$611:$611,24+(COLUMN(K$1)-1)*3)</f>
        <v>0</v>
      </c>
      <c r="N116">
        <f>INDEX('2 过程管理表单'!$611:$611,24+(COLUMN(L$1)-1)*3)</f>
        <v>0</v>
      </c>
    </row>
    <row r="117" spans="1:14">
      <c r="A117" t="s">
        <v>143</v>
      </c>
      <c r="B117" t="s">
        <v>4300</v>
      </c>
      <c r="C117">
        <f>C116</f>
        <v>0</v>
      </c>
      <c r="D117">
        <f t="shared" ref="D117:N117" si="57">C117+D116</f>
        <v>0</v>
      </c>
      <c r="E117">
        <f t="shared" si="57"/>
        <v>0</v>
      </c>
      <c r="F117">
        <f t="shared" si="57"/>
        <v>0</v>
      </c>
      <c r="G117">
        <f t="shared" si="57"/>
        <v>0</v>
      </c>
      <c r="H117">
        <f t="shared" si="57"/>
        <v>0</v>
      </c>
      <c r="I117">
        <f t="shared" si="57"/>
        <v>0</v>
      </c>
      <c r="J117">
        <f t="shared" si="57"/>
        <v>0</v>
      </c>
      <c r="K117">
        <f t="shared" si="57"/>
        <v>0</v>
      </c>
      <c r="L117">
        <f t="shared" si="57"/>
        <v>0</v>
      </c>
      <c r="M117">
        <f t="shared" si="57"/>
        <v>0</v>
      </c>
      <c r="N117">
        <f t="shared" si="57"/>
        <v>0</v>
      </c>
    </row>
    <row r="118" spans="1:14">
      <c r="A118" t="s">
        <v>147</v>
      </c>
      <c r="B118" t="s">
        <v>4297</v>
      </c>
      <c r="C118">
        <f>INDEX('2 过程管理表单'!$612:$612,26+(COLUMN(A$1)-1)*3)</f>
        <v>0</v>
      </c>
      <c r="D118">
        <f>INDEX('2 过程管理表单'!$612:$612,26+(COLUMN(B$1)-1)*3)</f>
        <v>0</v>
      </c>
      <c r="E118">
        <f>INDEX('2 过程管理表单'!$612:$612,26+(COLUMN(C$1)-1)*3)</f>
        <v>0</v>
      </c>
      <c r="F118">
        <f>INDEX('2 过程管理表单'!$612:$612,26+(COLUMN(D$1)-1)*3)</f>
        <v>0</v>
      </c>
      <c r="G118">
        <f>INDEX('2 过程管理表单'!$612:$612,26+(COLUMN(E$1)-1)*3)</f>
        <v>0</v>
      </c>
      <c r="H118">
        <f>INDEX('2 过程管理表单'!$612:$612,26+(COLUMN(F$1)-1)*3)</f>
        <v>0</v>
      </c>
      <c r="I118">
        <f>INDEX('2 过程管理表单'!$612:$612,26+(COLUMN(G$1)-1)*3)</f>
        <v>0</v>
      </c>
      <c r="J118">
        <f>INDEX('2 过程管理表单'!$612:$612,26+(COLUMN(H$1)-1)*3)</f>
        <v>0</v>
      </c>
      <c r="K118">
        <f>INDEX('2 过程管理表单'!$612:$612,26+(COLUMN(I$1)-1)*3)</f>
        <v>0</v>
      </c>
      <c r="L118">
        <f>INDEX('2 过程管理表单'!$612:$612,26+(COLUMN(J$1)-1)*3)</f>
        <v>0</v>
      </c>
      <c r="M118">
        <f>INDEX('2 过程管理表单'!$612:$612,26+(COLUMN(K$1)-1)*3)</f>
        <v>0</v>
      </c>
      <c r="N118">
        <f>INDEX('2 过程管理表单'!$612:$612,26+(COLUMN(L$1)-1)*3)</f>
        <v>0</v>
      </c>
    </row>
    <row r="119" spans="1:14">
      <c r="A119" t="s">
        <v>147</v>
      </c>
      <c r="B119" t="s">
        <v>4298</v>
      </c>
      <c r="C119">
        <f>C118</f>
        <v>0</v>
      </c>
      <c r="D119">
        <f t="shared" ref="D119:N119" si="58">C119+D118</f>
        <v>0</v>
      </c>
      <c r="E119">
        <f t="shared" si="58"/>
        <v>0</v>
      </c>
      <c r="F119">
        <f t="shared" si="58"/>
        <v>0</v>
      </c>
      <c r="G119">
        <f t="shared" si="58"/>
        <v>0</v>
      </c>
      <c r="H119">
        <f t="shared" si="58"/>
        <v>0</v>
      </c>
      <c r="I119">
        <f t="shared" si="58"/>
        <v>0</v>
      </c>
      <c r="J119">
        <f t="shared" si="58"/>
        <v>0</v>
      </c>
      <c r="K119">
        <f t="shared" si="58"/>
        <v>0</v>
      </c>
      <c r="L119">
        <f t="shared" si="58"/>
        <v>0</v>
      </c>
      <c r="M119">
        <f t="shared" si="58"/>
        <v>0</v>
      </c>
      <c r="N119">
        <f t="shared" si="58"/>
        <v>0</v>
      </c>
    </row>
    <row r="120" spans="1:14">
      <c r="A120" t="s">
        <v>147</v>
      </c>
      <c r="B120" t="s">
        <v>4299</v>
      </c>
      <c r="C120">
        <f>INDEX('2 过程管理表单'!$612:$612,24+(COLUMN(A$1)-1)*3)</f>
        <v>0</v>
      </c>
      <c r="D120">
        <f>INDEX('2 过程管理表单'!$612:$612,24+(COLUMN(B$1)-1)*3)</f>
        <v>0</v>
      </c>
      <c r="E120">
        <f>INDEX('2 过程管理表单'!$612:$612,24+(COLUMN(C$1)-1)*3)</f>
        <v>0</v>
      </c>
      <c r="F120">
        <f>INDEX('2 过程管理表单'!$612:$612,24+(COLUMN(D$1)-1)*3)</f>
        <v>0</v>
      </c>
      <c r="G120">
        <f>INDEX('2 过程管理表单'!$612:$612,24+(COLUMN(E$1)-1)*3)</f>
        <v>0</v>
      </c>
      <c r="H120">
        <f>INDEX('2 过程管理表单'!$612:$612,24+(COLUMN(F$1)-1)*3)</f>
        <v>0</v>
      </c>
      <c r="I120">
        <f>INDEX('2 过程管理表单'!$612:$612,24+(COLUMN(G$1)-1)*3)</f>
        <v>0</v>
      </c>
      <c r="J120">
        <f>INDEX('2 过程管理表单'!$612:$612,24+(COLUMN(H$1)-1)*3)</f>
        <v>0</v>
      </c>
      <c r="K120">
        <f>INDEX('2 过程管理表单'!$612:$612,24+(COLUMN(I$1)-1)*3)</f>
        <v>0</v>
      </c>
      <c r="L120">
        <f>INDEX('2 过程管理表单'!$612:$612,24+(COLUMN(J$1)-1)*3)</f>
        <v>0</v>
      </c>
      <c r="M120">
        <f>INDEX('2 过程管理表单'!$612:$612,24+(COLUMN(K$1)-1)*3)</f>
        <v>0</v>
      </c>
      <c r="N120">
        <f>INDEX('2 过程管理表单'!$612:$612,24+(COLUMN(L$1)-1)*3)</f>
        <v>0</v>
      </c>
    </row>
    <row r="121" spans="1:14">
      <c r="A121" t="s">
        <v>147</v>
      </c>
      <c r="B121" t="s">
        <v>4300</v>
      </c>
      <c r="C121">
        <f>C120</f>
        <v>0</v>
      </c>
      <c r="D121">
        <f t="shared" ref="D121:N121" si="59">C121+D120</f>
        <v>0</v>
      </c>
      <c r="E121">
        <f t="shared" si="59"/>
        <v>0</v>
      </c>
      <c r="F121">
        <f t="shared" si="59"/>
        <v>0</v>
      </c>
      <c r="G121">
        <f t="shared" si="59"/>
        <v>0</v>
      </c>
      <c r="H121">
        <f t="shared" si="59"/>
        <v>0</v>
      </c>
      <c r="I121">
        <f t="shared" si="59"/>
        <v>0</v>
      </c>
      <c r="J121">
        <f t="shared" si="59"/>
        <v>0</v>
      </c>
      <c r="K121">
        <f t="shared" si="59"/>
        <v>0</v>
      </c>
      <c r="L121">
        <f t="shared" si="59"/>
        <v>0</v>
      </c>
      <c r="M121">
        <f t="shared" si="59"/>
        <v>0</v>
      </c>
      <c r="N121">
        <f t="shared" si="59"/>
        <v>0</v>
      </c>
    </row>
    <row r="122" spans="1:14">
      <c r="A122" t="s">
        <v>153</v>
      </c>
      <c r="B122" t="s">
        <v>4297</v>
      </c>
      <c r="C122">
        <f>INDEX('2 过程管理表单'!$613:$613,26+(COLUMN(A$1)-1)*3)</f>
        <v>0</v>
      </c>
      <c r="D122">
        <f>INDEX('2 过程管理表单'!$613:$613,26+(COLUMN(B$1)-1)*3)</f>
        <v>0</v>
      </c>
      <c r="E122">
        <f>INDEX('2 过程管理表单'!$613:$613,26+(COLUMN(C$1)-1)*3)</f>
        <v>0</v>
      </c>
      <c r="F122">
        <f>INDEX('2 过程管理表单'!$613:$613,26+(COLUMN(D$1)-1)*3)</f>
        <v>0</v>
      </c>
      <c r="G122">
        <f>INDEX('2 过程管理表单'!$613:$613,26+(COLUMN(E$1)-1)*3)</f>
        <v>0</v>
      </c>
      <c r="H122">
        <f>INDEX('2 过程管理表单'!$613:$613,26+(COLUMN(F$1)-1)*3)</f>
        <v>0</v>
      </c>
      <c r="I122">
        <f>INDEX('2 过程管理表单'!$613:$613,26+(COLUMN(G$1)-1)*3)</f>
        <v>0</v>
      </c>
      <c r="J122">
        <f>INDEX('2 过程管理表单'!$613:$613,26+(COLUMN(H$1)-1)*3)</f>
        <v>0</v>
      </c>
      <c r="K122">
        <f>INDEX('2 过程管理表单'!$613:$613,26+(COLUMN(I$1)-1)*3)</f>
        <v>0</v>
      </c>
      <c r="L122">
        <f>INDEX('2 过程管理表单'!$613:$613,26+(COLUMN(J$1)-1)*3)</f>
        <v>0</v>
      </c>
      <c r="M122">
        <f>INDEX('2 过程管理表单'!$613:$613,26+(COLUMN(K$1)-1)*3)</f>
        <v>0</v>
      </c>
      <c r="N122">
        <f>INDEX('2 过程管理表单'!$613:$613,26+(COLUMN(L$1)-1)*3)</f>
        <v>0</v>
      </c>
    </row>
    <row r="123" spans="1:14">
      <c r="A123" t="s">
        <v>153</v>
      </c>
      <c r="B123" t="s">
        <v>4298</v>
      </c>
      <c r="C123">
        <f>C122</f>
        <v>0</v>
      </c>
      <c r="D123">
        <f t="shared" ref="D123:N123" si="60">C123+D122</f>
        <v>0</v>
      </c>
      <c r="E123">
        <f t="shared" si="60"/>
        <v>0</v>
      </c>
      <c r="F123">
        <f t="shared" si="60"/>
        <v>0</v>
      </c>
      <c r="G123">
        <f t="shared" si="60"/>
        <v>0</v>
      </c>
      <c r="H123">
        <f t="shared" si="60"/>
        <v>0</v>
      </c>
      <c r="I123">
        <f t="shared" si="60"/>
        <v>0</v>
      </c>
      <c r="J123">
        <f t="shared" si="60"/>
        <v>0</v>
      </c>
      <c r="K123">
        <f t="shared" si="60"/>
        <v>0</v>
      </c>
      <c r="L123">
        <f t="shared" si="60"/>
        <v>0</v>
      </c>
      <c r="M123">
        <f t="shared" si="60"/>
        <v>0</v>
      </c>
      <c r="N123">
        <f t="shared" si="60"/>
        <v>0</v>
      </c>
    </row>
    <row r="124" spans="1:14">
      <c r="A124" t="s">
        <v>153</v>
      </c>
      <c r="B124" t="s">
        <v>4299</v>
      </c>
      <c r="C124">
        <f>INDEX('2 过程管理表单'!$613:$613,24+(COLUMN(A$1)-1)*3)</f>
        <v>0</v>
      </c>
      <c r="D124">
        <f>INDEX('2 过程管理表单'!$613:$613,24+(COLUMN(B$1)-1)*3)</f>
        <v>0</v>
      </c>
      <c r="E124">
        <f>INDEX('2 过程管理表单'!$613:$613,24+(COLUMN(C$1)-1)*3)</f>
        <v>0</v>
      </c>
      <c r="F124">
        <f>INDEX('2 过程管理表单'!$613:$613,24+(COLUMN(D$1)-1)*3)</f>
        <v>0</v>
      </c>
      <c r="G124">
        <f>INDEX('2 过程管理表单'!$613:$613,24+(COLUMN(E$1)-1)*3)</f>
        <v>0</v>
      </c>
      <c r="H124">
        <f>INDEX('2 过程管理表单'!$613:$613,24+(COLUMN(F$1)-1)*3)</f>
        <v>0</v>
      </c>
      <c r="I124">
        <f>INDEX('2 过程管理表单'!$613:$613,24+(COLUMN(G$1)-1)*3)</f>
        <v>0</v>
      </c>
      <c r="J124">
        <f>INDEX('2 过程管理表单'!$613:$613,24+(COLUMN(H$1)-1)*3)</f>
        <v>0</v>
      </c>
      <c r="K124">
        <f>INDEX('2 过程管理表单'!$613:$613,24+(COLUMN(I$1)-1)*3)</f>
        <v>0</v>
      </c>
      <c r="L124">
        <f>INDEX('2 过程管理表单'!$613:$613,24+(COLUMN(J$1)-1)*3)</f>
        <v>0</v>
      </c>
      <c r="M124">
        <f>INDEX('2 过程管理表单'!$613:$613,24+(COLUMN(K$1)-1)*3)</f>
        <v>0</v>
      </c>
      <c r="N124">
        <f>INDEX('2 过程管理表单'!$613:$613,24+(COLUMN(L$1)-1)*3)</f>
        <v>0</v>
      </c>
    </row>
    <row r="125" spans="1:14">
      <c r="A125" t="s">
        <v>153</v>
      </c>
      <c r="B125" t="s">
        <v>4300</v>
      </c>
      <c r="C125">
        <f>C124</f>
        <v>0</v>
      </c>
      <c r="D125">
        <f t="shared" ref="D125:N125" si="61">C125+D124</f>
        <v>0</v>
      </c>
      <c r="E125">
        <f t="shared" si="61"/>
        <v>0</v>
      </c>
      <c r="F125">
        <f t="shared" si="61"/>
        <v>0</v>
      </c>
      <c r="G125">
        <f t="shared" si="61"/>
        <v>0</v>
      </c>
      <c r="H125">
        <f t="shared" si="61"/>
        <v>0</v>
      </c>
      <c r="I125">
        <f t="shared" si="61"/>
        <v>0</v>
      </c>
      <c r="J125">
        <f t="shared" si="61"/>
        <v>0</v>
      </c>
      <c r="K125">
        <f t="shared" si="61"/>
        <v>0</v>
      </c>
      <c r="L125">
        <f t="shared" si="61"/>
        <v>0</v>
      </c>
      <c r="M125">
        <f t="shared" si="61"/>
        <v>0</v>
      </c>
      <c r="N125">
        <f t="shared" si="61"/>
        <v>0</v>
      </c>
    </row>
    <row r="126" spans="1:14">
      <c r="A126" t="s">
        <v>157</v>
      </c>
      <c r="B126" t="s">
        <v>4297</v>
      </c>
      <c r="C126">
        <f>INDEX('2 过程管理表单'!$614:$614,26+(COLUMN(A$1)-1)*3)</f>
        <v>0</v>
      </c>
      <c r="D126">
        <f>INDEX('2 过程管理表单'!$614:$614,26+(COLUMN(B$1)-1)*3)</f>
        <v>0</v>
      </c>
      <c r="E126">
        <f>INDEX('2 过程管理表单'!$614:$614,26+(COLUMN(C$1)-1)*3)</f>
        <v>0</v>
      </c>
      <c r="F126">
        <f>INDEX('2 过程管理表单'!$614:$614,26+(COLUMN(D$1)-1)*3)</f>
        <v>0</v>
      </c>
      <c r="G126">
        <f>INDEX('2 过程管理表单'!$614:$614,26+(COLUMN(E$1)-1)*3)</f>
        <v>0</v>
      </c>
      <c r="H126">
        <f>INDEX('2 过程管理表单'!$614:$614,26+(COLUMN(F$1)-1)*3)</f>
        <v>0</v>
      </c>
      <c r="I126">
        <f>INDEX('2 过程管理表单'!$614:$614,26+(COLUMN(G$1)-1)*3)</f>
        <v>0</v>
      </c>
      <c r="J126">
        <f>INDEX('2 过程管理表单'!$614:$614,26+(COLUMN(H$1)-1)*3)</f>
        <v>0</v>
      </c>
      <c r="K126">
        <f>INDEX('2 过程管理表单'!$614:$614,26+(COLUMN(I$1)-1)*3)</f>
        <v>0</v>
      </c>
      <c r="L126">
        <f>INDEX('2 过程管理表单'!$614:$614,26+(COLUMN(J$1)-1)*3)</f>
        <v>0</v>
      </c>
      <c r="M126">
        <f>INDEX('2 过程管理表单'!$614:$614,26+(COLUMN(K$1)-1)*3)</f>
        <v>0</v>
      </c>
      <c r="N126">
        <f>INDEX('2 过程管理表单'!$614:$614,26+(COLUMN(L$1)-1)*3)</f>
        <v>0</v>
      </c>
    </row>
    <row r="127" spans="1:14">
      <c r="A127" t="s">
        <v>157</v>
      </c>
      <c r="B127" t="s">
        <v>4298</v>
      </c>
      <c r="C127">
        <f>C126</f>
        <v>0</v>
      </c>
      <c r="D127">
        <f t="shared" ref="D127:N127" si="62">C127+D126</f>
        <v>0</v>
      </c>
      <c r="E127">
        <f t="shared" si="62"/>
        <v>0</v>
      </c>
      <c r="F127">
        <f t="shared" si="62"/>
        <v>0</v>
      </c>
      <c r="G127">
        <f t="shared" si="62"/>
        <v>0</v>
      </c>
      <c r="H127">
        <f t="shared" si="62"/>
        <v>0</v>
      </c>
      <c r="I127">
        <f t="shared" si="62"/>
        <v>0</v>
      </c>
      <c r="J127">
        <f t="shared" si="62"/>
        <v>0</v>
      </c>
      <c r="K127">
        <f t="shared" si="62"/>
        <v>0</v>
      </c>
      <c r="L127">
        <f t="shared" si="62"/>
        <v>0</v>
      </c>
      <c r="M127">
        <f t="shared" si="62"/>
        <v>0</v>
      </c>
      <c r="N127">
        <f t="shared" si="62"/>
        <v>0</v>
      </c>
    </row>
    <row r="128" spans="1:14">
      <c r="A128" t="s">
        <v>157</v>
      </c>
      <c r="B128" t="s">
        <v>4299</v>
      </c>
      <c r="C128">
        <f>INDEX('2 过程管理表单'!$614:$614,24+(COLUMN(A$1)-1)*3)</f>
        <v>0</v>
      </c>
      <c r="D128">
        <f>INDEX('2 过程管理表单'!$614:$614,24+(COLUMN(B$1)-1)*3)</f>
        <v>0</v>
      </c>
      <c r="E128">
        <f>INDEX('2 过程管理表单'!$614:$614,24+(COLUMN(C$1)-1)*3)</f>
        <v>0</v>
      </c>
      <c r="F128">
        <f>INDEX('2 过程管理表单'!$614:$614,24+(COLUMN(D$1)-1)*3)</f>
        <v>0</v>
      </c>
      <c r="G128">
        <f>INDEX('2 过程管理表单'!$614:$614,24+(COLUMN(E$1)-1)*3)</f>
        <v>0</v>
      </c>
      <c r="H128">
        <f>INDEX('2 过程管理表单'!$614:$614,24+(COLUMN(F$1)-1)*3)</f>
        <v>0</v>
      </c>
      <c r="I128">
        <f>INDEX('2 过程管理表单'!$614:$614,24+(COLUMN(G$1)-1)*3)</f>
        <v>0</v>
      </c>
      <c r="J128">
        <f>INDEX('2 过程管理表单'!$614:$614,24+(COLUMN(H$1)-1)*3)</f>
        <v>0</v>
      </c>
      <c r="K128">
        <f>INDEX('2 过程管理表单'!$614:$614,24+(COLUMN(I$1)-1)*3)</f>
        <v>0</v>
      </c>
      <c r="L128">
        <f>INDEX('2 过程管理表单'!$614:$614,24+(COLUMN(J$1)-1)*3)</f>
        <v>0</v>
      </c>
      <c r="M128">
        <f>INDEX('2 过程管理表单'!$614:$614,24+(COLUMN(K$1)-1)*3)</f>
        <v>0</v>
      </c>
      <c r="N128">
        <f>INDEX('2 过程管理表单'!$614:$614,24+(COLUMN(L$1)-1)*3)</f>
        <v>0</v>
      </c>
    </row>
    <row r="129" spans="1:14">
      <c r="A129" t="s">
        <v>157</v>
      </c>
      <c r="B129" t="s">
        <v>4300</v>
      </c>
      <c r="C129">
        <f>C128</f>
        <v>0</v>
      </c>
      <c r="D129">
        <f t="shared" ref="D129:N129" si="63">C129+D128</f>
        <v>0</v>
      </c>
      <c r="E129">
        <f t="shared" si="63"/>
        <v>0</v>
      </c>
      <c r="F129">
        <f t="shared" si="63"/>
        <v>0</v>
      </c>
      <c r="G129">
        <f t="shared" si="63"/>
        <v>0</v>
      </c>
      <c r="H129">
        <f t="shared" si="63"/>
        <v>0</v>
      </c>
      <c r="I129">
        <f t="shared" si="63"/>
        <v>0</v>
      </c>
      <c r="J129">
        <f t="shared" si="63"/>
        <v>0</v>
      </c>
      <c r="K129">
        <f t="shared" si="63"/>
        <v>0</v>
      </c>
      <c r="L129">
        <f t="shared" si="63"/>
        <v>0</v>
      </c>
      <c r="M129">
        <f t="shared" si="63"/>
        <v>0</v>
      </c>
      <c r="N129">
        <f t="shared" si="63"/>
        <v>0</v>
      </c>
    </row>
    <row r="130" spans="1:14">
      <c r="A130" t="s">
        <v>78</v>
      </c>
      <c r="B130" t="s">
        <v>4297</v>
      </c>
      <c r="C130">
        <f>INDEX('2 过程管理表单'!$615:$615,26+(COLUMN(A$1)-1)*3)</f>
        <v>0</v>
      </c>
      <c r="D130">
        <f>INDEX('2 过程管理表单'!$615:$615,26+(COLUMN(B$1)-1)*3)</f>
        <v>0</v>
      </c>
      <c r="E130">
        <f>INDEX('2 过程管理表单'!$615:$615,26+(COLUMN(C$1)-1)*3)</f>
        <v>0</v>
      </c>
      <c r="F130">
        <f>INDEX('2 过程管理表单'!$615:$615,26+(COLUMN(D$1)-1)*3)</f>
        <v>0</v>
      </c>
      <c r="G130">
        <f>INDEX('2 过程管理表单'!$615:$615,26+(COLUMN(E$1)-1)*3)</f>
        <v>0</v>
      </c>
      <c r="H130">
        <f>INDEX('2 过程管理表单'!$615:$615,26+(COLUMN(F$1)-1)*3)</f>
        <v>0</v>
      </c>
      <c r="I130">
        <f>INDEX('2 过程管理表单'!$615:$615,26+(COLUMN(G$1)-1)*3)</f>
        <v>0</v>
      </c>
      <c r="J130">
        <f>INDEX('2 过程管理表单'!$615:$615,26+(COLUMN(H$1)-1)*3)</f>
        <v>0</v>
      </c>
      <c r="K130">
        <f>INDEX('2 过程管理表单'!$615:$615,26+(COLUMN(I$1)-1)*3)</f>
        <v>0</v>
      </c>
      <c r="L130">
        <f>INDEX('2 过程管理表单'!$615:$615,26+(COLUMN(J$1)-1)*3)</f>
        <v>0</v>
      </c>
      <c r="M130">
        <f>INDEX('2 过程管理表单'!$615:$615,26+(COLUMN(K$1)-1)*3)</f>
        <v>0</v>
      </c>
      <c r="N130">
        <f>INDEX('2 过程管理表单'!$615:$615,26+(COLUMN(L$1)-1)*3)</f>
        <v>0</v>
      </c>
    </row>
    <row r="131" spans="1:14">
      <c r="A131" t="s">
        <v>78</v>
      </c>
      <c r="B131" t="s">
        <v>4298</v>
      </c>
      <c r="C131">
        <f>C130</f>
        <v>0</v>
      </c>
      <c r="D131">
        <f t="shared" ref="D131:N131" si="64">C131+D130</f>
        <v>0</v>
      </c>
      <c r="E131">
        <f t="shared" si="64"/>
        <v>0</v>
      </c>
      <c r="F131">
        <f t="shared" si="64"/>
        <v>0</v>
      </c>
      <c r="G131">
        <f t="shared" si="64"/>
        <v>0</v>
      </c>
      <c r="H131">
        <f t="shared" si="64"/>
        <v>0</v>
      </c>
      <c r="I131">
        <f t="shared" si="64"/>
        <v>0</v>
      </c>
      <c r="J131">
        <f t="shared" si="64"/>
        <v>0</v>
      </c>
      <c r="K131">
        <f t="shared" si="64"/>
        <v>0</v>
      </c>
      <c r="L131">
        <f t="shared" si="64"/>
        <v>0</v>
      </c>
      <c r="M131">
        <f t="shared" si="64"/>
        <v>0</v>
      </c>
      <c r="N131">
        <f t="shared" si="64"/>
        <v>0</v>
      </c>
    </row>
    <row r="132" spans="1:14">
      <c r="A132" t="s">
        <v>78</v>
      </c>
      <c r="B132" t="s">
        <v>4299</v>
      </c>
      <c r="C132">
        <f>INDEX('2 过程管理表单'!$615:$615,24+(COLUMN(A$1)-1)*3)</f>
        <v>0</v>
      </c>
      <c r="D132">
        <f>INDEX('2 过程管理表单'!$615:$615,24+(COLUMN(B$1)-1)*3)</f>
        <v>0</v>
      </c>
      <c r="E132">
        <f>INDEX('2 过程管理表单'!$615:$615,24+(COLUMN(C$1)-1)*3)</f>
        <v>0</v>
      </c>
      <c r="F132">
        <f>INDEX('2 过程管理表单'!$615:$615,24+(COLUMN(D$1)-1)*3)</f>
        <v>0</v>
      </c>
      <c r="G132">
        <f>INDEX('2 过程管理表单'!$615:$615,24+(COLUMN(E$1)-1)*3)</f>
        <v>0</v>
      </c>
      <c r="H132">
        <f>INDEX('2 过程管理表单'!$615:$615,24+(COLUMN(F$1)-1)*3)</f>
        <v>0</v>
      </c>
      <c r="I132">
        <f>INDEX('2 过程管理表单'!$615:$615,24+(COLUMN(G$1)-1)*3)</f>
        <v>0</v>
      </c>
      <c r="J132">
        <f>INDEX('2 过程管理表单'!$615:$615,24+(COLUMN(H$1)-1)*3)</f>
        <v>0</v>
      </c>
      <c r="K132">
        <f>INDEX('2 过程管理表单'!$615:$615,24+(COLUMN(I$1)-1)*3)</f>
        <v>0</v>
      </c>
      <c r="L132">
        <f>INDEX('2 过程管理表单'!$615:$615,24+(COLUMN(J$1)-1)*3)</f>
        <v>0</v>
      </c>
      <c r="M132">
        <f>INDEX('2 过程管理表单'!$615:$615,24+(COLUMN(K$1)-1)*3)</f>
        <v>0</v>
      </c>
      <c r="N132">
        <f>INDEX('2 过程管理表单'!$615:$615,24+(COLUMN(L$1)-1)*3)</f>
        <v>0</v>
      </c>
    </row>
    <row r="133" spans="1:14">
      <c r="A133" t="s">
        <v>78</v>
      </c>
      <c r="B133" t="s">
        <v>4300</v>
      </c>
      <c r="C133">
        <f>C132</f>
        <v>0</v>
      </c>
      <c r="D133">
        <f t="shared" ref="D133:N133" si="65">C133+D132</f>
        <v>0</v>
      </c>
      <c r="E133">
        <f t="shared" si="65"/>
        <v>0</v>
      </c>
      <c r="F133">
        <f t="shared" si="65"/>
        <v>0</v>
      </c>
      <c r="G133">
        <f t="shared" si="65"/>
        <v>0</v>
      </c>
      <c r="H133">
        <f t="shared" si="65"/>
        <v>0</v>
      </c>
      <c r="I133">
        <f t="shared" si="65"/>
        <v>0</v>
      </c>
      <c r="J133">
        <f t="shared" si="65"/>
        <v>0</v>
      </c>
      <c r="K133">
        <f t="shared" si="65"/>
        <v>0</v>
      </c>
      <c r="L133">
        <f t="shared" si="65"/>
        <v>0</v>
      </c>
      <c r="M133">
        <f t="shared" si="65"/>
        <v>0</v>
      </c>
      <c r="N133">
        <f t="shared" si="65"/>
        <v>0</v>
      </c>
    </row>
    <row r="134" spans="1:14">
      <c r="A134" t="s">
        <v>2318</v>
      </c>
      <c r="B134" t="s">
        <v>4297</v>
      </c>
      <c r="C134">
        <f>INDEX('2 过程管理表单'!$617:$617,26+(COLUMN(A$1)-1)*3)</f>
        <v>0</v>
      </c>
      <c r="D134">
        <f>INDEX('2 过程管理表单'!$617:$617,26+(COLUMN(B$1)-1)*3)</f>
        <v>0</v>
      </c>
      <c r="E134">
        <f>INDEX('2 过程管理表单'!$617:$617,26+(COLUMN(C$1)-1)*3)</f>
        <v>0</v>
      </c>
      <c r="F134">
        <f>INDEX('2 过程管理表单'!$617:$617,26+(COLUMN(D$1)-1)*3)</f>
        <v>0</v>
      </c>
      <c r="G134">
        <f>INDEX('2 过程管理表单'!$617:$617,26+(COLUMN(E$1)-1)*3)</f>
        <v>0</v>
      </c>
      <c r="H134">
        <f>INDEX('2 过程管理表单'!$617:$617,26+(COLUMN(F$1)-1)*3)</f>
        <v>0</v>
      </c>
      <c r="I134">
        <f>INDEX('2 过程管理表单'!$617:$617,26+(COLUMN(G$1)-1)*3)</f>
        <v>0</v>
      </c>
      <c r="J134">
        <f>INDEX('2 过程管理表单'!$617:$617,26+(COLUMN(H$1)-1)*3)</f>
        <v>0</v>
      </c>
      <c r="K134">
        <f>INDEX('2 过程管理表单'!$617:$617,26+(COLUMN(I$1)-1)*3)</f>
        <v>0</v>
      </c>
      <c r="L134">
        <f>INDEX('2 过程管理表单'!$617:$617,26+(COLUMN(J$1)-1)*3)</f>
        <v>0</v>
      </c>
      <c r="M134">
        <f>INDEX('2 过程管理表单'!$617:$617,26+(COLUMN(K$1)-1)*3)</f>
        <v>0</v>
      </c>
      <c r="N134">
        <f>INDEX('2 过程管理表单'!$617:$617,26+(COLUMN(L$1)-1)*3)</f>
        <v>0</v>
      </c>
    </row>
    <row r="135" spans="1:14">
      <c r="A135" t="s">
        <v>2318</v>
      </c>
      <c r="B135" t="s">
        <v>4298</v>
      </c>
      <c r="C135">
        <f>C134</f>
        <v>0</v>
      </c>
      <c r="D135">
        <f t="shared" ref="D135:N135" si="66">C135+D134</f>
        <v>0</v>
      </c>
      <c r="E135">
        <f t="shared" si="66"/>
        <v>0</v>
      </c>
      <c r="F135">
        <f t="shared" si="66"/>
        <v>0</v>
      </c>
      <c r="G135">
        <f t="shared" si="66"/>
        <v>0</v>
      </c>
      <c r="H135">
        <f t="shared" si="66"/>
        <v>0</v>
      </c>
      <c r="I135">
        <f t="shared" si="66"/>
        <v>0</v>
      </c>
      <c r="J135">
        <f t="shared" si="66"/>
        <v>0</v>
      </c>
      <c r="K135">
        <f t="shared" si="66"/>
        <v>0</v>
      </c>
      <c r="L135">
        <f t="shared" si="66"/>
        <v>0</v>
      </c>
      <c r="M135">
        <f t="shared" si="66"/>
        <v>0</v>
      </c>
      <c r="N135">
        <f t="shared" si="66"/>
        <v>0</v>
      </c>
    </row>
    <row r="136" spans="1:14">
      <c r="A136" t="s">
        <v>2318</v>
      </c>
      <c r="B136" t="s">
        <v>4299</v>
      </c>
      <c r="C136">
        <f>INDEX('2 过程管理表单'!$617:$617,24+(COLUMN(A$1)-1)*3)</f>
        <v>0</v>
      </c>
      <c r="D136">
        <f>INDEX('2 过程管理表单'!$617:$617,24+(COLUMN(B$1)-1)*3)</f>
        <v>0</v>
      </c>
      <c r="E136">
        <f>INDEX('2 过程管理表单'!$617:$617,24+(COLUMN(C$1)-1)*3)</f>
        <v>0</v>
      </c>
      <c r="F136">
        <f>INDEX('2 过程管理表单'!$617:$617,24+(COLUMN(D$1)-1)*3)</f>
        <v>0</v>
      </c>
      <c r="G136">
        <f>INDEX('2 过程管理表单'!$617:$617,24+(COLUMN(E$1)-1)*3)</f>
        <v>0</v>
      </c>
      <c r="H136">
        <f>INDEX('2 过程管理表单'!$617:$617,24+(COLUMN(F$1)-1)*3)</f>
        <v>0</v>
      </c>
      <c r="I136">
        <f>INDEX('2 过程管理表单'!$617:$617,24+(COLUMN(G$1)-1)*3)</f>
        <v>0</v>
      </c>
      <c r="J136">
        <f>INDEX('2 过程管理表单'!$617:$617,24+(COLUMN(H$1)-1)*3)</f>
        <v>0</v>
      </c>
      <c r="K136">
        <f>INDEX('2 过程管理表单'!$617:$617,24+(COLUMN(I$1)-1)*3)</f>
        <v>0</v>
      </c>
      <c r="L136">
        <f>INDEX('2 过程管理表单'!$617:$617,24+(COLUMN(J$1)-1)*3)</f>
        <v>0</v>
      </c>
      <c r="M136">
        <f>INDEX('2 过程管理表单'!$617:$617,24+(COLUMN(K$1)-1)*3)</f>
        <v>0</v>
      </c>
      <c r="N136">
        <f>INDEX('2 过程管理表单'!$617:$617,24+(COLUMN(L$1)-1)*3)</f>
        <v>0</v>
      </c>
    </row>
    <row r="137" spans="1:14">
      <c r="A137" t="s">
        <v>2318</v>
      </c>
      <c r="B137" t="s">
        <v>4300</v>
      </c>
      <c r="C137">
        <f>C136</f>
        <v>0</v>
      </c>
      <c r="D137">
        <f t="shared" ref="D137:N137" si="67">C137+D136</f>
        <v>0</v>
      </c>
      <c r="E137">
        <f t="shared" si="67"/>
        <v>0</v>
      </c>
      <c r="F137">
        <f t="shared" si="67"/>
        <v>0</v>
      </c>
      <c r="G137">
        <f t="shared" si="67"/>
        <v>0</v>
      </c>
      <c r="H137">
        <f t="shared" si="67"/>
        <v>0</v>
      </c>
      <c r="I137">
        <f t="shared" si="67"/>
        <v>0</v>
      </c>
      <c r="J137">
        <f t="shared" si="67"/>
        <v>0</v>
      </c>
      <c r="K137">
        <f t="shared" si="67"/>
        <v>0</v>
      </c>
      <c r="L137">
        <f t="shared" si="67"/>
        <v>0</v>
      </c>
      <c r="M137">
        <f t="shared" si="67"/>
        <v>0</v>
      </c>
      <c r="N137">
        <f t="shared" si="67"/>
        <v>0</v>
      </c>
    </row>
    <row r="138" spans="1:14">
      <c r="A138" t="s">
        <v>2372</v>
      </c>
      <c r="B138" t="s">
        <v>4297</v>
      </c>
      <c r="C138">
        <f>INDEX('2 过程管理表单'!$618:$618,26+(COLUMN(A$1)-1)*3)</f>
        <v>0</v>
      </c>
      <c r="D138">
        <f>INDEX('2 过程管理表单'!$618:$618,26+(COLUMN(B$1)-1)*3)</f>
        <v>0</v>
      </c>
      <c r="E138">
        <f>INDEX('2 过程管理表单'!$618:$618,26+(COLUMN(C$1)-1)*3)</f>
        <v>0</v>
      </c>
      <c r="F138">
        <f>INDEX('2 过程管理表单'!$618:$618,26+(COLUMN(D$1)-1)*3)</f>
        <v>0</v>
      </c>
      <c r="G138">
        <f>INDEX('2 过程管理表单'!$618:$618,26+(COLUMN(E$1)-1)*3)</f>
        <v>0</v>
      </c>
      <c r="H138">
        <f>INDEX('2 过程管理表单'!$618:$618,26+(COLUMN(F$1)-1)*3)</f>
        <v>0</v>
      </c>
      <c r="I138">
        <f>INDEX('2 过程管理表单'!$618:$618,26+(COLUMN(G$1)-1)*3)</f>
        <v>0</v>
      </c>
      <c r="J138">
        <f>INDEX('2 过程管理表单'!$618:$618,26+(COLUMN(H$1)-1)*3)</f>
        <v>0</v>
      </c>
      <c r="K138">
        <f>INDEX('2 过程管理表单'!$618:$618,26+(COLUMN(I$1)-1)*3)</f>
        <v>0</v>
      </c>
      <c r="L138">
        <f>INDEX('2 过程管理表单'!$618:$618,26+(COLUMN(J$1)-1)*3)</f>
        <v>0</v>
      </c>
      <c r="M138">
        <f>INDEX('2 过程管理表单'!$618:$618,26+(COLUMN(K$1)-1)*3)</f>
        <v>0</v>
      </c>
      <c r="N138">
        <f>INDEX('2 过程管理表单'!$618:$618,26+(COLUMN(L$1)-1)*3)</f>
        <v>0</v>
      </c>
    </row>
    <row r="139" spans="1:14">
      <c r="A139" t="s">
        <v>2372</v>
      </c>
      <c r="B139" t="s">
        <v>4298</v>
      </c>
      <c r="C139">
        <f>C138</f>
        <v>0</v>
      </c>
      <c r="D139">
        <f t="shared" ref="D139:N139" si="68">C139+D138</f>
        <v>0</v>
      </c>
      <c r="E139">
        <f t="shared" si="68"/>
        <v>0</v>
      </c>
      <c r="F139">
        <f t="shared" si="68"/>
        <v>0</v>
      </c>
      <c r="G139">
        <f t="shared" si="68"/>
        <v>0</v>
      </c>
      <c r="H139">
        <f t="shared" si="68"/>
        <v>0</v>
      </c>
      <c r="I139">
        <f t="shared" si="68"/>
        <v>0</v>
      </c>
      <c r="J139">
        <f t="shared" si="68"/>
        <v>0</v>
      </c>
      <c r="K139">
        <f t="shared" si="68"/>
        <v>0</v>
      </c>
      <c r="L139">
        <f t="shared" si="68"/>
        <v>0</v>
      </c>
      <c r="M139">
        <f t="shared" si="68"/>
        <v>0</v>
      </c>
      <c r="N139">
        <f t="shared" si="68"/>
        <v>0</v>
      </c>
    </row>
    <row r="140" spans="1:14">
      <c r="A140" t="s">
        <v>2372</v>
      </c>
      <c r="B140" t="s">
        <v>4299</v>
      </c>
      <c r="C140">
        <f>INDEX('2 过程管理表单'!$618:$618,24+(COLUMN(A$1)-1)*3)</f>
        <v>358.333333333333</v>
      </c>
      <c r="D140">
        <f>INDEX('2 过程管理表单'!$618:$618,24+(COLUMN(B$1)-1)*3)</f>
        <v>358.333333333333</v>
      </c>
      <c r="E140">
        <f>INDEX('2 过程管理表单'!$618:$618,24+(COLUMN(C$1)-1)*3)</f>
        <v>358.333333333333</v>
      </c>
      <c r="F140">
        <f>INDEX('2 过程管理表单'!$618:$618,24+(COLUMN(D$1)-1)*3)</f>
        <v>358.333333333333</v>
      </c>
      <c r="G140">
        <f>INDEX('2 过程管理表单'!$618:$618,24+(COLUMN(E$1)-1)*3)</f>
        <v>358.333333333333</v>
      </c>
      <c r="H140">
        <f>INDEX('2 过程管理表单'!$618:$618,24+(COLUMN(F$1)-1)*3)</f>
        <v>358.333333333333</v>
      </c>
      <c r="I140">
        <f>INDEX('2 过程管理表单'!$618:$618,24+(COLUMN(G$1)-1)*3)</f>
        <v>358.333333333333</v>
      </c>
      <c r="J140">
        <f>INDEX('2 过程管理表单'!$618:$618,24+(COLUMN(H$1)-1)*3)</f>
        <v>358.333333333333</v>
      </c>
      <c r="K140">
        <f>INDEX('2 过程管理表单'!$618:$618,24+(COLUMN(I$1)-1)*3)</f>
        <v>358.333333333333</v>
      </c>
      <c r="L140">
        <f>INDEX('2 过程管理表单'!$618:$618,24+(COLUMN(J$1)-1)*3)</f>
        <v>358.333333333333</v>
      </c>
      <c r="M140">
        <f>INDEX('2 过程管理表单'!$618:$618,24+(COLUMN(K$1)-1)*3)</f>
        <v>358.333333333333</v>
      </c>
      <c r="N140">
        <f>INDEX('2 过程管理表单'!$618:$618,24+(COLUMN(L$1)-1)*3)</f>
        <v>358.333333333333</v>
      </c>
    </row>
    <row r="141" spans="1:14">
      <c r="A141" t="s">
        <v>2372</v>
      </c>
      <c r="B141" t="s">
        <v>4300</v>
      </c>
      <c r="C141">
        <f>C140</f>
        <v>358.333333333333</v>
      </c>
      <c r="D141">
        <f t="shared" ref="D141:N141" si="69">C141+D140</f>
        <v>716.666666666667</v>
      </c>
      <c r="E141">
        <f t="shared" si="69"/>
        <v>1075</v>
      </c>
      <c r="F141">
        <f t="shared" si="69"/>
        <v>1433.33333333333</v>
      </c>
      <c r="G141">
        <f t="shared" si="69"/>
        <v>1791.66666666667</v>
      </c>
      <c r="H141">
        <f t="shared" si="69"/>
        <v>2150</v>
      </c>
      <c r="I141">
        <f t="shared" si="69"/>
        <v>2508.33333333333</v>
      </c>
      <c r="J141">
        <f t="shared" si="69"/>
        <v>2866.66666666667</v>
      </c>
      <c r="K141">
        <f t="shared" si="69"/>
        <v>3225</v>
      </c>
      <c r="L141">
        <f t="shared" si="69"/>
        <v>3583.33333333333</v>
      </c>
      <c r="M141">
        <f t="shared" si="69"/>
        <v>3941.66666666667</v>
      </c>
      <c r="N141">
        <f t="shared" si="69"/>
        <v>4300</v>
      </c>
    </row>
    <row r="142" spans="1:14">
      <c r="A142" t="s">
        <v>2375</v>
      </c>
      <c r="B142" t="s">
        <v>4297</v>
      </c>
      <c r="C142">
        <f>INDEX('2 过程管理表单'!$619:$619,26+(COLUMN(A$1)-1)*3)</f>
        <v>0</v>
      </c>
      <c r="D142">
        <f>INDEX('2 过程管理表单'!$619:$619,26+(COLUMN(B$1)-1)*3)</f>
        <v>0</v>
      </c>
      <c r="E142">
        <f>INDEX('2 过程管理表单'!$619:$619,26+(COLUMN(C$1)-1)*3)</f>
        <v>0</v>
      </c>
      <c r="F142">
        <f>INDEX('2 过程管理表单'!$619:$619,26+(COLUMN(D$1)-1)*3)</f>
        <v>0</v>
      </c>
      <c r="G142">
        <f>INDEX('2 过程管理表单'!$619:$619,26+(COLUMN(E$1)-1)*3)</f>
        <v>0</v>
      </c>
      <c r="H142">
        <f>INDEX('2 过程管理表单'!$619:$619,26+(COLUMN(F$1)-1)*3)</f>
        <v>0</v>
      </c>
      <c r="I142">
        <f>INDEX('2 过程管理表单'!$619:$619,26+(COLUMN(G$1)-1)*3)</f>
        <v>0</v>
      </c>
      <c r="J142">
        <f>INDEX('2 过程管理表单'!$619:$619,26+(COLUMN(H$1)-1)*3)</f>
        <v>0</v>
      </c>
      <c r="K142">
        <f>INDEX('2 过程管理表单'!$619:$619,26+(COLUMN(I$1)-1)*3)</f>
        <v>0</v>
      </c>
      <c r="L142">
        <f>INDEX('2 过程管理表单'!$619:$619,26+(COLUMN(J$1)-1)*3)</f>
        <v>0</v>
      </c>
      <c r="M142">
        <f>INDEX('2 过程管理表单'!$619:$619,26+(COLUMN(K$1)-1)*3)</f>
        <v>0</v>
      </c>
      <c r="N142">
        <f>INDEX('2 过程管理表单'!$619:$619,26+(COLUMN(L$1)-1)*3)</f>
        <v>0</v>
      </c>
    </row>
    <row r="143" spans="1:14">
      <c r="A143" t="s">
        <v>2375</v>
      </c>
      <c r="B143" t="s">
        <v>4298</v>
      </c>
      <c r="C143">
        <f>C142</f>
        <v>0</v>
      </c>
      <c r="D143">
        <f t="shared" ref="D143:N143" si="70">C143+D142</f>
        <v>0</v>
      </c>
      <c r="E143">
        <f t="shared" si="70"/>
        <v>0</v>
      </c>
      <c r="F143">
        <f t="shared" si="70"/>
        <v>0</v>
      </c>
      <c r="G143">
        <f t="shared" si="70"/>
        <v>0</v>
      </c>
      <c r="H143">
        <f t="shared" si="70"/>
        <v>0</v>
      </c>
      <c r="I143">
        <f t="shared" si="70"/>
        <v>0</v>
      </c>
      <c r="J143">
        <f t="shared" si="70"/>
        <v>0</v>
      </c>
      <c r="K143">
        <f t="shared" si="70"/>
        <v>0</v>
      </c>
      <c r="L143">
        <f t="shared" si="70"/>
        <v>0</v>
      </c>
      <c r="M143">
        <f t="shared" si="70"/>
        <v>0</v>
      </c>
      <c r="N143">
        <f t="shared" si="70"/>
        <v>0</v>
      </c>
    </row>
    <row r="144" spans="1:14">
      <c r="A144" t="s">
        <v>2375</v>
      </c>
      <c r="B144" t="s">
        <v>4299</v>
      </c>
      <c r="C144">
        <f>INDEX('2 过程管理表单'!$619:$619,24+(COLUMN(A$1)-1)*3)</f>
        <v>0</v>
      </c>
      <c r="D144">
        <f>INDEX('2 过程管理表单'!$619:$619,24+(COLUMN(B$1)-1)*3)</f>
        <v>0</v>
      </c>
      <c r="E144">
        <f>INDEX('2 过程管理表单'!$619:$619,24+(COLUMN(C$1)-1)*3)</f>
        <v>0</v>
      </c>
      <c r="F144">
        <f>INDEX('2 过程管理表单'!$619:$619,24+(COLUMN(D$1)-1)*3)</f>
        <v>0</v>
      </c>
      <c r="G144">
        <f>INDEX('2 过程管理表单'!$619:$619,24+(COLUMN(E$1)-1)*3)</f>
        <v>0</v>
      </c>
      <c r="H144">
        <f>INDEX('2 过程管理表单'!$619:$619,24+(COLUMN(F$1)-1)*3)</f>
        <v>0</v>
      </c>
      <c r="I144">
        <f>INDEX('2 过程管理表单'!$619:$619,24+(COLUMN(G$1)-1)*3)</f>
        <v>0</v>
      </c>
      <c r="J144">
        <f>INDEX('2 过程管理表单'!$619:$619,24+(COLUMN(H$1)-1)*3)</f>
        <v>0</v>
      </c>
      <c r="K144">
        <f>INDEX('2 过程管理表单'!$619:$619,24+(COLUMN(I$1)-1)*3)</f>
        <v>0</v>
      </c>
      <c r="L144">
        <f>INDEX('2 过程管理表单'!$619:$619,24+(COLUMN(J$1)-1)*3)</f>
        <v>0</v>
      </c>
      <c r="M144">
        <f>INDEX('2 过程管理表单'!$619:$619,24+(COLUMN(K$1)-1)*3)</f>
        <v>0</v>
      </c>
      <c r="N144">
        <f>INDEX('2 过程管理表单'!$619:$619,24+(COLUMN(L$1)-1)*3)</f>
        <v>0</v>
      </c>
    </row>
    <row r="145" spans="1:14">
      <c r="A145" t="s">
        <v>2375</v>
      </c>
      <c r="B145" t="s">
        <v>4300</v>
      </c>
      <c r="C145">
        <f>C144</f>
        <v>0</v>
      </c>
      <c r="D145">
        <f t="shared" ref="D145:N145" si="71">C145+D144</f>
        <v>0</v>
      </c>
      <c r="E145">
        <f t="shared" si="71"/>
        <v>0</v>
      </c>
      <c r="F145">
        <f t="shared" si="71"/>
        <v>0</v>
      </c>
      <c r="G145">
        <f t="shared" si="71"/>
        <v>0</v>
      </c>
      <c r="H145">
        <f t="shared" si="71"/>
        <v>0</v>
      </c>
      <c r="I145">
        <f t="shared" si="71"/>
        <v>0</v>
      </c>
      <c r="J145">
        <f t="shared" si="71"/>
        <v>0</v>
      </c>
      <c r="K145">
        <f t="shared" si="71"/>
        <v>0</v>
      </c>
      <c r="L145">
        <f t="shared" si="71"/>
        <v>0</v>
      </c>
      <c r="M145">
        <f t="shared" si="71"/>
        <v>0</v>
      </c>
      <c r="N145">
        <f t="shared" si="71"/>
        <v>0</v>
      </c>
    </row>
    <row r="146" spans="1:14">
      <c r="A146" t="s">
        <v>2378</v>
      </c>
      <c r="B146" t="s">
        <v>4297</v>
      </c>
      <c r="C146">
        <f>INDEX('2 过程管理表单'!$620:$620,26+(COLUMN(A$1)-1)*3)</f>
        <v>0</v>
      </c>
      <c r="D146">
        <f>INDEX('2 过程管理表单'!$620:$620,26+(COLUMN(B$1)-1)*3)</f>
        <v>0</v>
      </c>
      <c r="E146">
        <f>INDEX('2 过程管理表单'!$620:$620,26+(COLUMN(C$1)-1)*3)</f>
        <v>0</v>
      </c>
      <c r="F146">
        <f>INDEX('2 过程管理表单'!$620:$620,26+(COLUMN(D$1)-1)*3)</f>
        <v>0</v>
      </c>
      <c r="G146">
        <f>INDEX('2 过程管理表单'!$620:$620,26+(COLUMN(E$1)-1)*3)</f>
        <v>0</v>
      </c>
      <c r="H146">
        <f>INDEX('2 过程管理表单'!$620:$620,26+(COLUMN(F$1)-1)*3)</f>
        <v>0</v>
      </c>
      <c r="I146">
        <f>INDEX('2 过程管理表单'!$620:$620,26+(COLUMN(G$1)-1)*3)</f>
        <v>0</v>
      </c>
      <c r="J146">
        <f>INDEX('2 过程管理表单'!$620:$620,26+(COLUMN(H$1)-1)*3)</f>
        <v>0</v>
      </c>
      <c r="K146">
        <f>INDEX('2 过程管理表单'!$620:$620,26+(COLUMN(I$1)-1)*3)</f>
        <v>0</v>
      </c>
      <c r="L146">
        <f>INDEX('2 过程管理表单'!$620:$620,26+(COLUMN(J$1)-1)*3)</f>
        <v>0</v>
      </c>
      <c r="M146">
        <f>INDEX('2 过程管理表单'!$620:$620,26+(COLUMN(K$1)-1)*3)</f>
        <v>0</v>
      </c>
      <c r="N146">
        <f>INDEX('2 过程管理表单'!$620:$620,26+(COLUMN(L$1)-1)*3)</f>
        <v>0</v>
      </c>
    </row>
    <row r="147" spans="1:14">
      <c r="A147" t="s">
        <v>2378</v>
      </c>
      <c r="B147" t="s">
        <v>4298</v>
      </c>
      <c r="C147">
        <f>C146</f>
        <v>0</v>
      </c>
      <c r="D147">
        <f t="shared" ref="D147:N147" si="72">C147+D146</f>
        <v>0</v>
      </c>
      <c r="E147">
        <f t="shared" si="72"/>
        <v>0</v>
      </c>
      <c r="F147">
        <f t="shared" si="72"/>
        <v>0</v>
      </c>
      <c r="G147">
        <f t="shared" si="72"/>
        <v>0</v>
      </c>
      <c r="H147">
        <f t="shared" si="72"/>
        <v>0</v>
      </c>
      <c r="I147">
        <f t="shared" si="72"/>
        <v>0</v>
      </c>
      <c r="J147">
        <f t="shared" si="72"/>
        <v>0</v>
      </c>
      <c r="K147">
        <f t="shared" si="72"/>
        <v>0</v>
      </c>
      <c r="L147">
        <f t="shared" si="72"/>
        <v>0</v>
      </c>
      <c r="M147">
        <f t="shared" si="72"/>
        <v>0</v>
      </c>
      <c r="N147">
        <f t="shared" si="72"/>
        <v>0</v>
      </c>
    </row>
    <row r="148" spans="1:14">
      <c r="A148" t="s">
        <v>2378</v>
      </c>
      <c r="B148" t="s">
        <v>4299</v>
      </c>
      <c r="C148">
        <f>INDEX('2 过程管理表单'!$620:$620,24+(COLUMN(A$1)-1)*3)</f>
        <v>550</v>
      </c>
      <c r="D148">
        <f>INDEX('2 过程管理表单'!$620:$620,24+(COLUMN(B$1)-1)*3)</f>
        <v>550</v>
      </c>
      <c r="E148">
        <f>INDEX('2 过程管理表单'!$620:$620,24+(COLUMN(C$1)-1)*3)</f>
        <v>550</v>
      </c>
      <c r="F148">
        <f>INDEX('2 过程管理表单'!$620:$620,24+(COLUMN(D$1)-1)*3)</f>
        <v>550</v>
      </c>
      <c r="G148">
        <f>INDEX('2 过程管理表单'!$620:$620,24+(COLUMN(E$1)-1)*3)</f>
        <v>550</v>
      </c>
      <c r="H148">
        <f>INDEX('2 过程管理表单'!$620:$620,24+(COLUMN(F$1)-1)*3)</f>
        <v>550</v>
      </c>
      <c r="I148">
        <f>INDEX('2 过程管理表单'!$620:$620,24+(COLUMN(G$1)-1)*3)</f>
        <v>550</v>
      </c>
      <c r="J148">
        <f>INDEX('2 过程管理表单'!$620:$620,24+(COLUMN(H$1)-1)*3)</f>
        <v>550</v>
      </c>
      <c r="K148">
        <f>INDEX('2 过程管理表单'!$620:$620,24+(COLUMN(I$1)-1)*3)</f>
        <v>550</v>
      </c>
      <c r="L148">
        <f>INDEX('2 过程管理表单'!$620:$620,24+(COLUMN(J$1)-1)*3)</f>
        <v>550</v>
      </c>
      <c r="M148">
        <f>INDEX('2 过程管理表单'!$620:$620,24+(COLUMN(K$1)-1)*3)</f>
        <v>550</v>
      </c>
      <c r="N148">
        <f>INDEX('2 过程管理表单'!$620:$620,24+(COLUMN(L$1)-1)*3)</f>
        <v>550</v>
      </c>
    </row>
    <row r="149" spans="1:14">
      <c r="A149" t="s">
        <v>2378</v>
      </c>
      <c r="B149" t="s">
        <v>4300</v>
      </c>
      <c r="C149">
        <f>C148</f>
        <v>550</v>
      </c>
      <c r="D149">
        <f t="shared" ref="D149:N149" si="73">C149+D148</f>
        <v>1100</v>
      </c>
      <c r="E149">
        <f t="shared" si="73"/>
        <v>1650</v>
      </c>
      <c r="F149">
        <f t="shared" si="73"/>
        <v>2200</v>
      </c>
      <c r="G149">
        <f t="shared" si="73"/>
        <v>2750</v>
      </c>
      <c r="H149">
        <f t="shared" si="73"/>
        <v>3300</v>
      </c>
      <c r="I149">
        <f t="shared" si="73"/>
        <v>3850</v>
      </c>
      <c r="J149">
        <f t="shared" si="73"/>
        <v>4400</v>
      </c>
      <c r="K149">
        <f t="shared" si="73"/>
        <v>4950</v>
      </c>
      <c r="L149">
        <f t="shared" si="73"/>
        <v>5500</v>
      </c>
      <c r="M149">
        <f t="shared" si="73"/>
        <v>6050</v>
      </c>
      <c r="N149">
        <f t="shared" si="73"/>
        <v>6600</v>
      </c>
    </row>
    <row r="150" spans="1:14">
      <c r="A150" t="s">
        <v>2380</v>
      </c>
      <c r="B150" t="s">
        <v>4297</v>
      </c>
      <c r="C150">
        <f>INDEX('2 过程管理表单'!$621:$621,26+(COLUMN(A$1)-1)*3)</f>
        <v>0</v>
      </c>
      <c r="D150">
        <f>INDEX('2 过程管理表单'!$621:$621,26+(COLUMN(B$1)-1)*3)</f>
        <v>0</v>
      </c>
      <c r="E150">
        <f>INDEX('2 过程管理表单'!$621:$621,26+(COLUMN(C$1)-1)*3)</f>
        <v>0</v>
      </c>
      <c r="F150">
        <f>INDEX('2 过程管理表单'!$621:$621,26+(COLUMN(D$1)-1)*3)</f>
        <v>0</v>
      </c>
      <c r="G150">
        <f>INDEX('2 过程管理表单'!$621:$621,26+(COLUMN(E$1)-1)*3)</f>
        <v>0</v>
      </c>
      <c r="H150">
        <f>INDEX('2 过程管理表单'!$621:$621,26+(COLUMN(F$1)-1)*3)</f>
        <v>0</v>
      </c>
      <c r="I150">
        <f>INDEX('2 过程管理表单'!$621:$621,26+(COLUMN(G$1)-1)*3)</f>
        <v>0</v>
      </c>
      <c r="J150">
        <f>INDEX('2 过程管理表单'!$621:$621,26+(COLUMN(H$1)-1)*3)</f>
        <v>0</v>
      </c>
      <c r="K150">
        <f>INDEX('2 过程管理表单'!$621:$621,26+(COLUMN(I$1)-1)*3)</f>
        <v>0</v>
      </c>
      <c r="L150">
        <f>INDEX('2 过程管理表单'!$621:$621,26+(COLUMN(J$1)-1)*3)</f>
        <v>0</v>
      </c>
      <c r="M150">
        <f>INDEX('2 过程管理表单'!$621:$621,26+(COLUMN(K$1)-1)*3)</f>
        <v>0</v>
      </c>
      <c r="N150">
        <f>INDEX('2 过程管理表单'!$621:$621,26+(COLUMN(L$1)-1)*3)</f>
        <v>0</v>
      </c>
    </row>
    <row r="151" spans="1:14">
      <c r="A151" t="s">
        <v>2380</v>
      </c>
      <c r="B151" t="s">
        <v>4298</v>
      </c>
      <c r="C151">
        <f>C150</f>
        <v>0</v>
      </c>
      <c r="D151">
        <f t="shared" ref="D151:N151" si="74">C151+D150</f>
        <v>0</v>
      </c>
      <c r="E151">
        <f t="shared" si="74"/>
        <v>0</v>
      </c>
      <c r="F151">
        <f t="shared" si="74"/>
        <v>0</v>
      </c>
      <c r="G151">
        <f t="shared" si="74"/>
        <v>0</v>
      </c>
      <c r="H151">
        <f t="shared" si="74"/>
        <v>0</v>
      </c>
      <c r="I151">
        <f t="shared" si="74"/>
        <v>0</v>
      </c>
      <c r="J151">
        <f t="shared" si="74"/>
        <v>0</v>
      </c>
      <c r="K151">
        <f t="shared" si="74"/>
        <v>0</v>
      </c>
      <c r="L151">
        <f t="shared" si="74"/>
        <v>0</v>
      </c>
      <c r="M151">
        <f t="shared" si="74"/>
        <v>0</v>
      </c>
      <c r="N151">
        <f t="shared" si="74"/>
        <v>0</v>
      </c>
    </row>
    <row r="152" spans="1:14">
      <c r="A152" t="s">
        <v>2380</v>
      </c>
      <c r="B152" t="s">
        <v>4299</v>
      </c>
      <c r="C152">
        <f>INDEX('2 过程管理表单'!$621:$621,24+(COLUMN(A$1)-1)*3)</f>
        <v>0</v>
      </c>
      <c r="D152">
        <f>INDEX('2 过程管理表单'!$621:$621,24+(COLUMN(B$1)-1)*3)</f>
        <v>0</v>
      </c>
      <c r="E152">
        <f>INDEX('2 过程管理表单'!$621:$621,24+(COLUMN(C$1)-1)*3)</f>
        <v>0</v>
      </c>
      <c r="F152">
        <f>INDEX('2 过程管理表单'!$621:$621,24+(COLUMN(D$1)-1)*3)</f>
        <v>0</v>
      </c>
      <c r="G152">
        <f>INDEX('2 过程管理表单'!$621:$621,24+(COLUMN(E$1)-1)*3)</f>
        <v>0</v>
      </c>
      <c r="H152">
        <f>INDEX('2 过程管理表单'!$621:$621,24+(COLUMN(F$1)-1)*3)</f>
        <v>0</v>
      </c>
      <c r="I152">
        <f>INDEX('2 过程管理表单'!$621:$621,24+(COLUMN(G$1)-1)*3)</f>
        <v>0</v>
      </c>
      <c r="J152">
        <f>INDEX('2 过程管理表单'!$621:$621,24+(COLUMN(H$1)-1)*3)</f>
        <v>0</v>
      </c>
      <c r="K152">
        <f>INDEX('2 过程管理表单'!$621:$621,24+(COLUMN(I$1)-1)*3)</f>
        <v>0</v>
      </c>
      <c r="L152">
        <f>INDEX('2 过程管理表单'!$621:$621,24+(COLUMN(J$1)-1)*3)</f>
        <v>0</v>
      </c>
      <c r="M152">
        <f>INDEX('2 过程管理表单'!$621:$621,24+(COLUMN(K$1)-1)*3)</f>
        <v>0</v>
      </c>
      <c r="N152">
        <f>INDEX('2 过程管理表单'!$621:$621,24+(COLUMN(L$1)-1)*3)</f>
        <v>0</v>
      </c>
    </row>
    <row r="153" spans="1:14">
      <c r="A153" t="s">
        <v>2380</v>
      </c>
      <c r="B153" t="s">
        <v>4300</v>
      </c>
      <c r="C153">
        <f>C152</f>
        <v>0</v>
      </c>
      <c r="D153">
        <f t="shared" ref="D153:N153" si="75">C153+D152</f>
        <v>0</v>
      </c>
      <c r="E153">
        <f t="shared" si="75"/>
        <v>0</v>
      </c>
      <c r="F153">
        <f t="shared" si="75"/>
        <v>0</v>
      </c>
      <c r="G153">
        <f t="shared" si="75"/>
        <v>0</v>
      </c>
      <c r="H153">
        <f t="shared" si="75"/>
        <v>0</v>
      </c>
      <c r="I153">
        <f t="shared" si="75"/>
        <v>0</v>
      </c>
      <c r="J153">
        <f t="shared" si="75"/>
        <v>0</v>
      </c>
      <c r="K153">
        <f t="shared" si="75"/>
        <v>0</v>
      </c>
      <c r="L153">
        <f t="shared" si="75"/>
        <v>0</v>
      </c>
      <c r="M153">
        <f t="shared" si="75"/>
        <v>0</v>
      </c>
      <c r="N153">
        <f t="shared" si="75"/>
        <v>0</v>
      </c>
    </row>
    <row r="155" spans="2:14">
      <c r="B155" t="s">
        <v>4328</v>
      </c>
      <c r="C155" t="s">
        <v>759</v>
      </c>
      <c r="D155" t="s">
        <v>760</v>
      </c>
      <c r="E155" t="s">
        <v>761</v>
      </c>
      <c r="F155" t="s">
        <v>762</v>
      </c>
      <c r="G155" t="s">
        <v>763</v>
      </c>
      <c r="H155" t="s">
        <v>764</v>
      </c>
      <c r="I155" t="s">
        <v>765</v>
      </c>
      <c r="J155" t="s">
        <v>766</v>
      </c>
      <c r="K155" t="s">
        <v>767</v>
      </c>
      <c r="L155" t="s">
        <v>768</v>
      </c>
      <c r="M155" t="s">
        <v>769</v>
      </c>
      <c r="N155" t="s">
        <v>770</v>
      </c>
    </row>
    <row r="156" spans="1:14">
      <c r="A156" t="s">
        <v>218</v>
      </c>
      <c r="B156" t="s">
        <v>4329</v>
      </c>
      <c r="C156">
        <f t="shared" ref="C156:N156" si="76">IF(C3&gt;C5,1,0)</f>
        <v>0</v>
      </c>
      <c r="D156">
        <f t="shared" si="76"/>
        <v>0</v>
      </c>
      <c r="E156">
        <f t="shared" si="76"/>
        <v>0</v>
      </c>
      <c r="F156">
        <f t="shared" si="76"/>
        <v>0</v>
      </c>
      <c r="G156">
        <f t="shared" si="76"/>
        <v>0</v>
      </c>
      <c r="H156">
        <f t="shared" si="76"/>
        <v>0</v>
      </c>
      <c r="I156">
        <f t="shared" si="76"/>
        <v>0</v>
      </c>
      <c r="J156">
        <f t="shared" si="76"/>
        <v>0</v>
      </c>
      <c r="K156">
        <f t="shared" si="76"/>
        <v>0</v>
      </c>
      <c r="L156">
        <f t="shared" si="76"/>
        <v>0</v>
      </c>
      <c r="M156">
        <f t="shared" si="76"/>
        <v>0</v>
      </c>
      <c r="N156">
        <f t="shared" si="76"/>
        <v>0</v>
      </c>
    </row>
    <row r="157" spans="1:14">
      <c r="A157" t="s">
        <v>220</v>
      </c>
      <c r="B157" t="s">
        <v>4330</v>
      </c>
      <c r="C157">
        <f t="shared" ref="C157:N157" si="77">IF(C7&gt;C9,1,0)</f>
        <v>1</v>
      </c>
      <c r="D157">
        <f t="shared" si="77"/>
        <v>1</v>
      </c>
      <c r="E157">
        <f t="shared" si="77"/>
        <v>1</v>
      </c>
      <c r="F157">
        <f t="shared" si="77"/>
        <v>1</v>
      </c>
      <c r="G157">
        <f t="shared" si="77"/>
        <v>1</v>
      </c>
      <c r="H157">
        <f t="shared" si="77"/>
        <v>1</v>
      </c>
      <c r="I157">
        <f t="shared" si="77"/>
        <v>1</v>
      </c>
      <c r="J157">
        <f t="shared" si="77"/>
        <v>1</v>
      </c>
      <c r="K157">
        <f t="shared" si="77"/>
        <v>1</v>
      </c>
      <c r="L157">
        <f t="shared" si="77"/>
        <v>1</v>
      </c>
      <c r="M157">
        <f t="shared" si="77"/>
        <v>1</v>
      </c>
      <c r="N157">
        <f t="shared" si="77"/>
        <v>1</v>
      </c>
    </row>
    <row r="158" spans="1:14">
      <c r="A158" t="s">
        <v>222</v>
      </c>
      <c r="B158" t="s">
        <v>4331</v>
      </c>
      <c r="C158">
        <f t="shared" ref="C158:N158" si="78">IF(C11&gt;C13,1,0)</f>
        <v>0</v>
      </c>
      <c r="D158">
        <f t="shared" si="78"/>
        <v>0</v>
      </c>
      <c r="E158">
        <f t="shared" si="78"/>
        <v>0</v>
      </c>
      <c r="F158">
        <f t="shared" si="78"/>
        <v>0</v>
      </c>
      <c r="G158">
        <f t="shared" si="78"/>
        <v>0</v>
      </c>
      <c r="H158">
        <f t="shared" si="78"/>
        <v>0</v>
      </c>
      <c r="I158">
        <f t="shared" si="78"/>
        <v>0</v>
      </c>
      <c r="J158">
        <f t="shared" si="78"/>
        <v>0</v>
      </c>
      <c r="K158">
        <f t="shared" si="78"/>
        <v>0</v>
      </c>
      <c r="L158">
        <f t="shared" si="78"/>
        <v>0</v>
      </c>
      <c r="M158">
        <f t="shared" si="78"/>
        <v>0</v>
      </c>
      <c r="N158">
        <f t="shared" si="78"/>
        <v>0</v>
      </c>
    </row>
    <row r="159" spans="1:14">
      <c r="A159" t="s">
        <v>1619</v>
      </c>
      <c r="B159" t="s">
        <v>4332</v>
      </c>
      <c r="C159">
        <f t="shared" ref="C159:N159" si="79">IF(C15&gt;C17,1,0)</f>
        <v>0</v>
      </c>
      <c r="D159">
        <f t="shared" si="79"/>
        <v>0</v>
      </c>
      <c r="E159">
        <f t="shared" si="79"/>
        <v>0</v>
      </c>
      <c r="F159">
        <f t="shared" si="79"/>
        <v>0</v>
      </c>
      <c r="G159">
        <f t="shared" si="79"/>
        <v>0</v>
      </c>
      <c r="H159">
        <f t="shared" si="79"/>
        <v>0</v>
      </c>
      <c r="I159">
        <f t="shared" si="79"/>
        <v>0</v>
      </c>
      <c r="J159">
        <f t="shared" si="79"/>
        <v>0</v>
      </c>
      <c r="K159">
        <f t="shared" si="79"/>
        <v>0</v>
      </c>
      <c r="L159">
        <f t="shared" si="79"/>
        <v>0</v>
      </c>
      <c r="M159">
        <f t="shared" si="79"/>
        <v>0</v>
      </c>
      <c r="N159">
        <f t="shared" si="79"/>
        <v>0</v>
      </c>
    </row>
    <row r="160" spans="1:14">
      <c r="A160" t="s">
        <v>1757</v>
      </c>
      <c r="B160" t="s">
        <v>4333</v>
      </c>
      <c r="C160">
        <f t="shared" ref="C160:N160" si="80">IF(C19&gt;C21,1,0)</f>
        <v>0</v>
      </c>
      <c r="D160">
        <f t="shared" si="80"/>
        <v>0</v>
      </c>
      <c r="E160">
        <f t="shared" si="80"/>
        <v>0</v>
      </c>
      <c r="F160">
        <f t="shared" si="80"/>
        <v>0</v>
      </c>
      <c r="G160">
        <f t="shared" si="80"/>
        <v>0</v>
      </c>
      <c r="H160">
        <f t="shared" si="80"/>
        <v>0</v>
      </c>
      <c r="I160">
        <f t="shared" si="80"/>
        <v>0</v>
      </c>
      <c r="J160">
        <f t="shared" si="80"/>
        <v>0</v>
      </c>
      <c r="K160">
        <f t="shared" si="80"/>
        <v>0</v>
      </c>
      <c r="L160">
        <f t="shared" si="80"/>
        <v>0</v>
      </c>
      <c r="M160">
        <f t="shared" si="80"/>
        <v>0</v>
      </c>
      <c r="N160">
        <f t="shared" si="80"/>
        <v>0</v>
      </c>
    </row>
    <row r="161" spans="1:14">
      <c r="A161" t="s">
        <v>1845</v>
      </c>
      <c r="B161" t="s">
        <v>4334</v>
      </c>
      <c r="C161">
        <f t="shared" ref="C161:N161" si="81">IF(C23&gt;C25,1,0)</f>
        <v>0</v>
      </c>
      <c r="D161">
        <f t="shared" si="81"/>
        <v>0</v>
      </c>
      <c r="E161">
        <f t="shared" si="81"/>
        <v>0</v>
      </c>
      <c r="F161">
        <f t="shared" si="81"/>
        <v>0</v>
      </c>
      <c r="G161">
        <f t="shared" si="81"/>
        <v>0</v>
      </c>
      <c r="H161">
        <f t="shared" si="81"/>
        <v>0</v>
      </c>
      <c r="I161">
        <f t="shared" si="81"/>
        <v>0</v>
      </c>
      <c r="J161">
        <f t="shared" si="81"/>
        <v>0</v>
      </c>
      <c r="K161">
        <f t="shared" si="81"/>
        <v>0</v>
      </c>
      <c r="L161">
        <f t="shared" si="81"/>
        <v>0</v>
      </c>
      <c r="M161">
        <f t="shared" si="81"/>
        <v>0</v>
      </c>
      <c r="N161">
        <f t="shared" si="81"/>
        <v>0</v>
      </c>
    </row>
    <row r="162" spans="1:14">
      <c r="A162" t="s">
        <v>1911</v>
      </c>
      <c r="B162" t="s">
        <v>4335</v>
      </c>
      <c r="C162">
        <f t="shared" ref="C162:N162" si="82">IF(C27&gt;C29,1,0)</f>
        <v>0</v>
      </c>
      <c r="D162">
        <f t="shared" si="82"/>
        <v>0</v>
      </c>
      <c r="E162">
        <f t="shared" si="82"/>
        <v>0</v>
      </c>
      <c r="F162">
        <f t="shared" si="82"/>
        <v>0</v>
      </c>
      <c r="G162">
        <f t="shared" si="82"/>
        <v>0</v>
      </c>
      <c r="H162">
        <f t="shared" si="82"/>
        <v>0</v>
      </c>
      <c r="I162">
        <f t="shared" si="82"/>
        <v>0</v>
      </c>
      <c r="J162">
        <f t="shared" si="82"/>
        <v>0</v>
      </c>
      <c r="K162">
        <f t="shared" si="82"/>
        <v>0</v>
      </c>
      <c r="L162">
        <f t="shared" si="82"/>
        <v>0</v>
      </c>
      <c r="M162">
        <f t="shared" si="82"/>
        <v>0</v>
      </c>
      <c r="N162">
        <f t="shared" si="82"/>
        <v>0</v>
      </c>
    </row>
    <row r="163" spans="1:14">
      <c r="A163" t="s">
        <v>1952</v>
      </c>
      <c r="B163" t="s">
        <v>4336</v>
      </c>
      <c r="C163">
        <f t="shared" ref="C163:N163" si="83">IF(C31&gt;C33,1,0)</f>
        <v>0</v>
      </c>
      <c r="D163">
        <f t="shared" si="83"/>
        <v>0</v>
      </c>
      <c r="E163">
        <f t="shared" si="83"/>
        <v>0</v>
      </c>
      <c r="F163">
        <f t="shared" si="83"/>
        <v>0</v>
      </c>
      <c r="G163">
        <f t="shared" si="83"/>
        <v>0</v>
      </c>
      <c r="H163">
        <f t="shared" si="83"/>
        <v>0</v>
      </c>
      <c r="I163">
        <f t="shared" si="83"/>
        <v>0</v>
      </c>
      <c r="J163">
        <f t="shared" si="83"/>
        <v>0</v>
      </c>
      <c r="K163">
        <f t="shared" si="83"/>
        <v>0</v>
      </c>
      <c r="L163">
        <f t="shared" si="83"/>
        <v>0</v>
      </c>
      <c r="M163">
        <f t="shared" si="83"/>
        <v>0</v>
      </c>
      <c r="N163">
        <f t="shared" si="83"/>
        <v>0</v>
      </c>
    </row>
    <row r="164" spans="1:14">
      <c r="A164" t="s">
        <v>2063</v>
      </c>
      <c r="B164" t="s">
        <v>4337</v>
      </c>
      <c r="C164">
        <f t="shared" ref="C164:N164" si="84">IF(C35&gt;C37,1,0)</f>
        <v>0</v>
      </c>
      <c r="D164">
        <f t="shared" si="84"/>
        <v>0</v>
      </c>
      <c r="E164">
        <f t="shared" si="84"/>
        <v>0</v>
      </c>
      <c r="F164">
        <f t="shared" si="84"/>
        <v>0</v>
      </c>
      <c r="G164">
        <f t="shared" si="84"/>
        <v>0</v>
      </c>
      <c r="H164">
        <f t="shared" si="84"/>
        <v>0</v>
      </c>
      <c r="I164">
        <f t="shared" si="84"/>
        <v>0</v>
      </c>
      <c r="J164">
        <f t="shared" si="84"/>
        <v>0</v>
      </c>
      <c r="K164">
        <f t="shared" si="84"/>
        <v>0</v>
      </c>
      <c r="L164">
        <f t="shared" si="84"/>
        <v>0</v>
      </c>
      <c r="M164">
        <f t="shared" si="84"/>
        <v>0</v>
      </c>
      <c r="N164">
        <f t="shared" si="84"/>
        <v>0</v>
      </c>
    </row>
    <row r="165" spans="1:14">
      <c r="A165" t="s">
        <v>2154</v>
      </c>
      <c r="B165" t="s">
        <v>4338</v>
      </c>
      <c r="C165">
        <f t="shared" ref="C165:N165" si="85">IF(C39&gt;C41,1,0)</f>
        <v>0</v>
      </c>
      <c r="D165">
        <f t="shared" si="85"/>
        <v>0</v>
      </c>
      <c r="E165">
        <f t="shared" si="85"/>
        <v>0</v>
      </c>
      <c r="F165">
        <f t="shared" si="85"/>
        <v>0</v>
      </c>
      <c r="G165">
        <f t="shared" si="85"/>
        <v>0</v>
      </c>
      <c r="H165">
        <f t="shared" si="85"/>
        <v>0</v>
      </c>
      <c r="I165">
        <f t="shared" si="85"/>
        <v>0</v>
      </c>
      <c r="J165">
        <f t="shared" si="85"/>
        <v>0</v>
      </c>
      <c r="K165">
        <f t="shared" si="85"/>
        <v>0</v>
      </c>
      <c r="L165">
        <f t="shared" si="85"/>
        <v>0</v>
      </c>
      <c r="M165">
        <f t="shared" si="85"/>
        <v>0</v>
      </c>
      <c r="N165">
        <f t="shared" si="85"/>
        <v>0</v>
      </c>
    </row>
    <row r="166" spans="1:14">
      <c r="A166" t="s">
        <v>2190</v>
      </c>
      <c r="B166" t="s">
        <v>4339</v>
      </c>
      <c r="C166">
        <f t="shared" ref="C166:N166" si="86">IF(C43&gt;C45,1,0)</f>
        <v>0</v>
      </c>
      <c r="D166">
        <f t="shared" si="86"/>
        <v>0</v>
      </c>
      <c r="E166">
        <f t="shared" si="86"/>
        <v>0</v>
      </c>
      <c r="F166">
        <f t="shared" si="86"/>
        <v>0</v>
      </c>
      <c r="G166">
        <f t="shared" si="86"/>
        <v>0</v>
      </c>
      <c r="H166">
        <f t="shared" si="86"/>
        <v>0</v>
      </c>
      <c r="I166">
        <f t="shared" si="86"/>
        <v>0</v>
      </c>
      <c r="J166">
        <f t="shared" si="86"/>
        <v>0</v>
      </c>
      <c r="K166">
        <f t="shared" si="86"/>
        <v>0</v>
      </c>
      <c r="L166">
        <f t="shared" si="86"/>
        <v>0</v>
      </c>
      <c r="M166">
        <f t="shared" si="86"/>
        <v>0</v>
      </c>
      <c r="N166">
        <f t="shared" si="86"/>
        <v>0</v>
      </c>
    </row>
    <row r="167" spans="1:14">
      <c r="A167" t="s">
        <v>2198</v>
      </c>
      <c r="B167" t="s">
        <v>4340</v>
      </c>
      <c r="C167">
        <f t="shared" ref="C167:N167" si="87">IF(C47&gt;C49,1,0)</f>
        <v>0</v>
      </c>
      <c r="D167">
        <f t="shared" si="87"/>
        <v>0</v>
      </c>
      <c r="E167">
        <f t="shared" si="87"/>
        <v>0</v>
      </c>
      <c r="F167">
        <f t="shared" si="87"/>
        <v>0</v>
      </c>
      <c r="G167">
        <f t="shared" si="87"/>
        <v>0</v>
      </c>
      <c r="H167">
        <f t="shared" si="87"/>
        <v>0</v>
      </c>
      <c r="I167">
        <f t="shared" si="87"/>
        <v>0</v>
      </c>
      <c r="J167">
        <f t="shared" si="87"/>
        <v>0</v>
      </c>
      <c r="K167">
        <f t="shared" si="87"/>
        <v>0</v>
      </c>
      <c r="L167">
        <f t="shared" si="87"/>
        <v>0</v>
      </c>
      <c r="M167">
        <f t="shared" si="87"/>
        <v>0</v>
      </c>
      <c r="N167">
        <f t="shared" si="87"/>
        <v>0</v>
      </c>
    </row>
    <row r="168" spans="1:14">
      <c r="A168" t="s">
        <v>2216</v>
      </c>
      <c r="B168" t="s">
        <v>4341</v>
      </c>
      <c r="C168">
        <f t="shared" ref="C168:N168" si="88">IF(C51&gt;C53,1,0)</f>
        <v>0</v>
      </c>
      <c r="D168">
        <f t="shared" si="88"/>
        <v>0</v>
      </c>
      <c r="E168">
        <f t="shared" si="88"/>
        <v>0</v>
      </c>
      <c r="F168">
        <f t="shared" si="88"/>
        <v>0</v>
      </c>
      <c r="G168">
        <f t="shared" si="88"/>
        <v>0</v>
      </c>
      <c r="H168">
        <f t="shared" si="88"/>
        <v>0</v>
      </c>
      <c r="I168">
        <f t="shared" si="88"/>
        <v>0</v>
      </c>
      <c r="J168">
        <f t="shared" si="88"/>
        <v>0</v>
      </c>
      <c r="K168">
        <f t="shared" si="88"/>
        <v>0</v>
      </c>
      <c r="L168">
        <f t="shared" si="88"/>
        <v>0</v>
      </c>
      <c r="M168">
        <f t="shared" si="88"/>
        <v>0</v>
      </c>
      <c r="N168">
        <f t="shared" si="88"/>
        <v>0</v>
      </c>
    </row>
    <row r="169" spans="1:14">
      <c r="A169" t="s">
        <v>2236</v>
      </c>
      <c r="B169" t="s">
        <v>4342</v>
      </c>
      <c r="C169">
        <f t="shared" ref="C169:N169" si="89">IF(C55&gt;C57,1,0)</f>
        <v>0</v>
      </c>
      <c r="D169">
        <f t="shared" si="89"/>
        <v>0</v>
      </c>
      <c r="E169">
        <f t="shared" si="89"/>
        <v>0</v>
      </c>
      <c r="F169">
        <f t="shared" si="89"/>
        <v>0</v>
      </c>
      <c r="G169">
        <f t="shared" si="89"/>
        <v>0</v>
      </c>
      <c r="H169">
        <f t="shared" si="89"/>
        <v>0</v>
      </c>
      <c r="I169">
        <f t="shared" si="89"/>
        <v>0</v>
      </c>
      <c r="J169">
        <f t="shared" si="89"/>
        <v>0</v>
      </c>
      <c r="K169">
        <f t="shared" si="89"/>
        <v>0</v>
      </c>
      <c r="L169">
        <f t="shared" si="89"/>
        <v>0</v>
      </c>
      <c r="M169">
        <f t="shared" si="89"/>
        <v>0</v>
      </c>
      <c r="N169">
        <f t="shared" si="89"/>
        <v>0</v>
      </c>
    </row>
    <row r="170" spans="1:14">
      <c r="A170" t="s">
        <v>2242</v>
      </c>
      <c r="B170" t="s">
        <v>4343</v>
      </c>
      <c r="C170">
        <f t="shared" ref="C170:N170" si="90">IF(C59&gt;C61,1,0)</f>
        <v>0</v>
      </c>
      <c r="D170">
        <f t="shared" si="90"/>
        <v>0</v>
      </c>
      <c r="E170">
        <f t="shared" si="90"/>
        <v>0</v>
      </c>
      <c r="F170">
        <f t="shared" si="90"/>
        <v>0</v>
      </c>
      <c r="G170">
        <f t="shared" si="90"/>
        <v>0</v>
      </c>
      <c r="H170">
        <f t="shared" si="90"/>
        <v>0</v>
      </c>
      <c r="I170">
        <f t="shared" si="90"/>
        <v>0</v>
      </c>
      <c r="J170">
        <f t="shared" si="90"/>
        <v>0</v>
      </c>
      <c r="K170">
        <f t="shared" si="90"/>
        <v>0</v>
      </c>
      <c r="L170">
        <f t="shared" si="90"/>
        <v>0</v>
      </c>
      <c r="M170">
        <f t="shared" si="90"/>
        <v>0</v>
      </c>
      <c r="N170">
        <f t="shared" si="90"/>
        <v>0</v>
      </c>
    </row>
    <row r="171" spans="1:14">
      <c r="A171" t="s">
        <v>2256</v>
      </c>
      <c r="B171" t="s">
        <v>4344</v>
      </c>
      <c r="C171">
        <f t="shared" ref="C171:N171" si="91">IF(C63&gt;C65,1,0)</f>
        <v>0</v>
      </c>
      <c r="D171">
        <f t="shared" si="91"/>
        <v>0</v>
      </c>
      <c r="E171">
        <f t="shared" si="91"/>
        <v>0</v>
      </c>
      <c r="F171">
        <f t="shared" si="91"/>
        <v>0</v>
      </c>
      <c r="G171">
        <f t="shared" si="91"/>
        <v>0</v>
      </c>
      <c r="H171">
        <f t="shared" si="91"/>
        <v>0</v>
      </c>
      <c r="I171">
        <f t="shared" si="91"/>
        <v>0</v>
      </c>
      <c r="J171">
        <f t="shared" si="91"/>
        <v>0</v>
      </c>
      <c r="K171">
        <f t="shared" si="91"/>
        <v>0</v>
      </c>
      <c r="L171">
        <f t="shared" si="91"/>
        <v>0</v>
      </c>
      <c r="M171">
        <f t="shared" si="91"/>
        <v>0</v>
      </c>
      <c r="N171">
        <f t="shared" si="91"/>
        <v>0</v>
      </c>
    </row>
    <row r="172" spans="1:14">
      <c r="A172" t="s">
        <v>2274</v>
      </c>
      <c r="B172" t="s">
        <v>4345</v>
      </c>
      <c r="C172">
        <f t="shared" ref="C172:N172" si="92">IF(C67&gt;C69,1,0)</f>
        <v>0</v>
      </c>
      <c r="D172">
        <f t="shared" si="92"/>
        <v>0</v>
      </c>
      <c r="E172">
        <f t="shared" si="92"/>
        <v>0</v>
      </c>
      <c r="F172">
        <f t="shared" si="92"/>
        <v>0</v>
      </c>
      <c r="G172">
        <f t="shared" si="92"/>
        <v>0</v>
      </c>
      <c r="H172">
        <f t="shared" si="92"/>
        <v>0</v>
      </c>
      <c r="I172">
        <f t="shared" si="92"/>
        <v>0</v>
      </c>
      <c r="J172">
        <f t="shared" si="92"/>
        <v>0</v>
      </c>
      <c r="K172">
        <f t="shared" si="92"/>
        <v>0</v>
      </c>
      <c r="L172">
        <f t="shared" si="92"/>
        <v>0</v>
      </c>
      <c r="M172">
        <f t="shared" si="92"/>
        <v>0</v>
      </c>
      <c r="N172">
        <f t="shared" si="92"/>
        <v>0</v>
      </c>
    </row>
    <row r="173" spans="1:14">
      <c r="A173" t="s">
        <v>2280</v>
      </c>
      <c r="B173" t="s">
        <v>4346</v>
      </c>
      <c r="C173">
        <f t="shared" ref="C173:N173" si="93">IF(C71&gt;C73,1,0)</f>
        <v>0</v>
      </c>
      <c r="D173">
        <f t="shared" si="93"/>
        <v>0</v>
      </c>
      <c r="E173">
        <f t="shared" si="93"/>
        <v>0</v>
      </c>
      <c r="F173">
        <f t="shared" si="93"/>
        <v>0</v>
      </c>
      <c r="G173">
        <f t="shared" si="93"/>
        <v>0</v>
      </c>
      <c r="H173">
        <f t="shared" si="93"/>
        <v>0</v>
      </c>
      <c r="I173">
        <f t="shared" si="93"/>
        <v>0</v>
      </c>
      <c r="J173">
        <f t="shared" si="93"/>
        <v>0</v>
      </c>
      <c r="K173">
        <f t="shared" si="93"/>
        <v>0</v>
      </c>
      <c r="L173">
        <f t="shared" si="93"/>
        <v>0</v>
      </c>
      <c r="M173">
        <f t="shared" si="93"/>
        <v>0</v>
      </c>
      <c r="N173">
        <f t="shared" si="93"/>
        <v>0</v>
      </c>
    </row>
    <row r="174" spans="1:14">
      <c r="A174" t="s">
        <v>2293</v>
      </c>
      <c r="B174" t="s">
        <v>4347</v>
      </c>
      <c r="C174">
        <f t="shared" ref="C174:N174" si="94">IF(C75&gt;C77,1,0)</f>
        <v>0</v>
      </c>
      <c r="D174">
        <f t="shared" si="94"/>
        <v>0</v>
      </c>
      <c r="E174">
        <f t="shared" si="94"/>
        <v>0</v>
      </c>
      <c r="F174">
        <f t="shared" si="94"/>
        <v>0</v>
      </c>
      <c r="G174">
        <f t="shared" si="94"/>
        <v>0</v>
      </c>
      <c r="H174">
        <f t="shared" si="94"/>
        <v>0</v>
      </c>
      <c r="I174">
        <f t="shared" si="94"/>
        <v>0</v>
      </c>
      <c r="J174">
        <f t="shared" si="94"/>
        <v>0</v>
      </c>
      <c r="K174">
        <f t="shared" si="94"/>
        <v>0</v>
      </c>
      <c r="L174">
        <f t="shared" si="94"/>
        <v>0</v>
      </c>
      <c r="M174">
        <f t="shared" si="94"/>
        <v>0</v>
      </c>
      <c r="N174">
        <f t="shared" si="94"/>
        <v>0</v>
      </c>
    </row>
    <row r="175" spans="1:14">
      <c r="A175" t="s">
        <v>84</v>
      </c>
      <c r="B175" t="s">
        <v>4348</v>
      </c>
      <c r="C175">
        <f t="shared" ref="C175:N175" si="95">IF(C79&gt;C81,1,0)</f>
        <v>0</v>
      </c>
      <c r="D175">
        <f t="shared" si="95"/>
        <v>0</v>
      </c>
      <c r="E175">
        <f t="shared" si="95"/>
        <v>0</v>
      </c>
      <c r="F175">
        <f t="shared" si="95"/>
        <v>0</v>
      </c>
      <c r="G175">
        <f t="shared" si="95"/>
        <v>0</v>
      </c>
      <c r="H175">
        <f t="shared" si="95"/>
        <v>0</v>
      </c>
      <c r="I175">
        <f t="shared" si="95"/>
        <v>0</v>
      </c>
      <c r="J175">
        <f t="shared" si="95"/>
        <v>0</v>
      </c>
      <c r="K175">
        <f t="shared" si="95"/>
        <v>0</v>
      </c>
      <c r="L175">
        <f t="shared" si="95"/>
        <v>0</v>
      </c>
      <c r="M175">
        <f t="shared" si="95"/>
        <v>0</v>
      </c>
      <c r="N175">
        <f t="shared" si="95"/>
        <v>0</v>
      </c>
    </row>
    <row r="176" spans="1:14">
      <c r="A176" t="s">
        <v>88</v>
      </c>
      <c r="B176" t="s">
        <v>4349</v>
      </c>
      <c r="C176">
        <f t="shared" ref="C176:N176" si="96">IF(C83&gt;C85,1,0)</f>
        <v>0</v>
      </c>
      <c r="D176">
        <f t="shared" si="96"/>
        <v>0</v>
      </c>
      <c r="E176">
        <f t="shared" si="96"/>
        <v>0</v>
      </c>
      <c r="F176">
        <f t="shared" si="96"/>
        <v>0</v>
      </c>
      <c r="G176">
        <f t="shared" si="96"/>
        <v>0</v>
      </c>
      <c r="H176">
        <f t="shared" si="96"/>
        <v>0</v>
      </c>
      <c r="I176">
        <f t="shared" si="96"/>
        <v>0</v>
      </c>
      <c r="J176">
        <f t="shared" si="96"/>
        <v>0</v>
      </c>
      <c r="K176">
        <f t="shared" si="96"/>
        <v>0</v>
      </c>
      <c r="L176">
        <f t="shared" si="96"/>
        <v>0</v>
      </c>
      <c r="M176">
        <f t="shared" si="96"/>
        <v>0</v>
      </c>
      <c r="N176">
        <f t="shared" si="96"/>
        <v>0</v>
      </c>
    </row>
    <row r="177" spans="1:14">
      <c r="A177" t="s">
        <v>96</v>
      </c>
      <c r="B177" t="s">
        <v>4350</v>
      </c>
      <c r="C177">
        <f t="shared" ref="C177:N177" si="97">IF(C87&gt;C89,1,0)</f>
        <v>0</v>
      </c>
      <c r="D177">
        <f t="shared" si="97"/>
        <v>0</v>
      </c>
      <c r="E177">
        <f t="shared" si="97"/>
        <v>0</v>
      </c>
      <c r="F177">
        <f t="shared" si="97"/>
        <v>0</v>
      </c>
      <c r="G177">
        <f t="shared" si="97"/>
        <v>0</v>
      </c>
      <c r="H177">
        <f t="shared" si="97"/>
        <v>0</v>
      </c>
      <c r="I177">
        <f t="shared" si="97"/>
        <v>0</v>
      </c>
      <c r="J177">
        <f t="shared" si="97"/>
        <v>0</v>
      </c>
      <c r="K177">
        <f t="shared" si="97"/>
        <v>0</v>
      </c>
      <c r="L177">
        <f t="shared" si="97"/>
        <v>0</v>
      </c>
      <c r="M177">
        <f t="shared" si="97"/>
        <v>0</v>
      </c>
      <c r="N177">
        <f t="shared" si="97"/>
        <v>0</v>
      </c>
    </row>
    <row r="178" spans="1:14">
      <c r="A178" t="s">
        <v>92</v>
      </c>
      <c r="B178" t="s">
        <v>4351</v>
      </c>
      <c r="C178">
        <f t="shared" ref="C178:N178" si="98">IF(C91&gt;C93,1,0)</f>
        <v>0</v>
      </c>
      <c r="D178">
        <f t="shared" si="98"/>
        <v>0</v>
      </c>
      <c r="E178">
        <f t="shared" si="98"/>
        <v>0</v>
      </c>
      <c r="F178">
        <f t="shared" si="98"/>
        <v>0</v>
      </c>
      <c r="G178">
        <f t="shared" si="98"/>
        <v>0</v>
      </c>
      <c r="H178">
        <f t="shared" si="98"/>
        <v>0</v>
      </c>
      <c r="I178">
        <f t="shared" si="98"/>
        <v>0</v>
      </c>
      <c r="J178">
        <f t="shared" si="98"/>
        <v>0</v>
      </c>
      <c r="K178">
        <f t="shared" si="98"/>
        <v>0</v>
      </c>
      <c r="L178">
        <f t="shared" si="98"/>
        <v>0</v>
      </c>
      <c r="M178">
        <f t="shared" si="98"/>
        <v>0</v>
      </c>
      <c r="N178">
        <f t="shared" si="98"/>
        <v>0</v>
      </c>
    </row>
    <row r="179" spans="1:14">
      <c r="A179" t="s">
        <v>100</v>
      </c>
      <c r="B179" t="s">
        <v>4352</v>
      </c>
      <c r="C179">
        <f t="shared" ref="C179:N179" si="99">IF(C95&gt;C97,1,0)</f>
        <v>0</v>
      </c>
      <c r="D179">
        <f t="shared" si="99"/>
        <v>0</v>
      </c>
      <c r="E179">
        <f t="shared" si="99"/>
        <v>0</v>
      </c>
      <c r="F179">
        <f t="shared" si="99"/>
        <v>0</v>
      </c>
      <c r="G179">
        <f t="shared" si="99"/>
        <v>0</v>
      </c>
      <c r="H179">
        <f t="shared" si="99"/>
        <v>0</v>
      </c>
      <c r="I179">
        <f t="shared" si="99"/>
        <v>0</v>
      </c>
      <c r="J179">
        <f t="shared" si="99"/>
        <v>0</v>
      </c>
      <c r="K179">
        <f t="shared" si="99"/>
        <v>0</v>
      </c>
      <c r="L179">
        <f t="shared" si="99"/>
        <v>0</v>
      </c>
      <c r="M179">
        <f t="shared" si="99"/>
        <v>0</v>
      </c>
      <c r="N179">
        <f t="shared" si="99"/>
        <v>0</v>
      </c>
    </row>
    <row r="180" spans="1:14">
      <c r="A180" t="s">
        <v>135</v>
      </c>
      <c r="B180" t="s">
        <v>4353</v>
      </c>
      <c r="C180">
        <f t="shared" ref="C180:N180" si="100">IF(C99&gt;C101,1,0)</f>
        <v>0</v>
      </c>
      <c r="D180">
        <f t="shared" si="100"/>
        <v>0</v>
      </c>
      <c r="E180">
        <f t="shared" si="100"/>
        <v>0</v>
      </c>
      <c r="F180">
        <f t="shared" si="100"/>
        <v>0</v>
      </c>
      <c r="G180">
        <f t="shared" si="100"/>
        <v>0</v>
      </c>
      <c r="H180">
        <f t="shared" si="100"/>
        <v>0</v>
      </c>
      <c r="I180">
        <f t="shared" si="100"/>
        <v>0</v>
      </c>
      <c r="J180">
        <f t="shared" si="100"/>
        <v>0</v>
      </c>
      <c r="K180">
        <f t="shared" si="100"/>
        <v>0</v>
      </c>
      <c r="L180">
        <f t="shared" si="100"/>
        <v>0</v>
      </c>
      <c r="M180">
        <f t="shared" si="100"/>
        <v>0</v>
      </c>
      <c r="N180">
        <f t="shared" si="100"/>
        <v>0</v>
      </c>
    </row>
    <row r="181" spans="1:14">
      <c r="A181" t="s">
        <v>137</v>
      </c>
      <c r="B181" t="s">
        <v>4354</v>
      </c>
      <c r="C181">
        <f t="shared" ref="C181:N181" si="101">IF(C103&gt;C105,1,0)</f>
        <v>0</v>
      </c>
      <c r="D181">
        <f t="shared" si="101"/>
        <v>0</v>
      </c>
      <c r="E181">
        <f t="shared" si="101"/>
        <v>0</v>
      </c>
      <c r="F181">
        <f t="shared" si="101"/>
        <v>0</v>
      </c>
      <c r="G181">
        <f t="shared" si="101"/>
        <v>0</v>
      </c>
      <c r="H181">
        <f t="shared" si="101"/>
        <v>0</v>
      </c>
      <c r="I181">
        <f t="shared" si="101"/>
        <v>0</v>
      </c>
      <c r="J181">
        <f t="shared" si="101"/>
        <v>0</v>
      </c>
      <c r="K181">
        <f t="shared" si="101"/>
        <v>0</v>
      </c>
      <c r="L181">
        <f t="shared" si="101"/>
        <v>0</v>
      </c>
      <c r="M181">
        <f t="shared" si="101"/>
        <v>0</v>
      </c>
      <c r="N181">
        <f t="shared" si="101"/>
        <v>0</v>
      </c>
    </row>
    <row r="182" spans="1:14">
      <c r="A182" t="s">
        <v>141</v>
      </c>
      <c r="B182" t="s">
        <v>4355</v>
      </c>
      <c r="C182">
        <f t="shared" ref="C182:N182" si="102">IF(C107&gt;C109,1,0)</f>
        <v>0</v>
      </c>
      <c r="D182">
        <f t="shared" si="102"/>
        <v>0</v>
      </c>
      <c r="E182">
        <f t="shared" si="102"/>
        <v>0</v>
      </c>
      <c r="F182">
        <f t="shared" si="102"/>
        <v>0</v>
      </c>
      <c r="G182">
        <f t="shared" si="102"/>
        <v>0</v>
      </c>
      <c r="H182">
        <f t="shared" si="102"/>
        <v>0</v>
      </c>
      <c r="I182">
        <f t="shared" si="102"/>
        <v>0</v>
      </c>
      <c r="J182">
        <f t="shared" si="102"/>
        <v>0</v>
      </c>
      <c r="K182">
        <f t="shared" si="102"/>
        <v>0</v>
      </c>
      <c r="L182">
        <f t="shared" si="102"/>
        <v>0</v>
      </c>
      <c r="M182">
        <f t="shared" si="102"/>
        <v>0</v>
      </c>
      <c r="N182">
        <f t="shared" si="102"/>
        <v>0</v>
      </c>
    </row>
    <row r="183" spans="1:14">
      <c r="A183" t="s">
        <v>102</v>
      </c>
      <c r="B183" t="s">
        <v>4356</v>
      </c>
      <c r="C183">
        <f t="shared" ref="C183:N183" si="103">IF(C111&gt;C113,1,0)</f>
        <v>0</v>
      </c>
      <c r="D183">
        <f t="shared" si="103"/>
        <v>0</v>
      </c>
      <c r="E183">
        <f t="shared" si="103"/>
        <v>0</v>
      </c>
      <c r="F183">
        <f t="shared" si="103"/>
        <v>0</v>
      </c>
      <c r="G183">
        <f t="shared" si="103"/>
        <v>0</v>
      </c>
      <c r="H183">
        <f t="shared" si="103"/>
        <v>0</v>
      </c>
      <c r="I183">
        <f t="shared" si="103"/>
        <v>0</v>
      </c>
      <c r="J183">
        <f t="shared" si="103"/>
        <v>0</v>
      </c>
      <c r="K183">
        <f t="shared" si="103"/>
        <v>0</v>
      </c>
      <c r="L183">
        <f t="shared" si="103"/>
        <v>0</v>
      </c>
      <c r="M183">
        <f t="shared" si="103"/>
        <v>0</v>
      </c>
      <c r="N183">
        <f t="shared" si="103"/>
        <v>0</v>
      </c>
    </row>
    <row r="184" spans="1:14">
      <c r="A184" t="s">
        <v>143</v>
      </c>
      <c r="B184" t="s">
        <v>4357</v>
      </c>
      <c r="C184">
        <f t="shared" ref="C184:N184" si="104">IF(C115&gt;C117,1,0)</f>
        <v>0</v>
      </c>
      <c r="D184">
        <f t="shared" si="104"/>
        <v>0</v>
      </c>
      <c r="E184">
        <f t="shared" si="104"/>
        <v>0</v>
      </c>
      <c r="F184">
        <f t="shared" si="104"/>
        <v>0</v>
      </c>
      <c r="G184">
        <f t="shared" si="104"/>
        <v>0</v>
      </c>
      <c r="H184">
        <f t="shared" si="104"/>
        <v>0</v>
      </c>
      <c r="I184">
        <f t="shared" si="104"/>
        <v>0</v>
      </c>
      <c r="J184">
        <f t="shared" si="104"/>
        <v>0</v>
      </c>
      <c r="K184">
        <f t="shared" si="104"/>
        <v>0</v>
      </c>
      <c r="L184">
        <f t="shared" si="104"/>
        <v>0</v>
      </c>
      <c r="M184">
        <f t="shared" si="104"/>
        <v>0</v>
      </c>
      <c r="N184">
        <f t="shared" si="104"/>
        <v>0</v>
      </c>
    </row>
    <row r="185" spans="1:14">
      <c r="A185" t="s">
        <v>147</v>
      </c>
      <c r="B185" t="s">
        <v>146</v>
      </c>
      <c r="C185">
        <f t="shared" ref="C185:N185" si="105">IF(C119&gt;C121,1,0)</f>
        <v>0</v>
      </c>
      <c r="D185">
        <f t="shared" si="105"/>
        <v>0</v>
      </c>
      <c r="E185">
        <f t="shared" si="105"/>
        <v>0</v>
      </c>
      <c r="F185">
        <f t="shared" si="105"/>
        <v>0</v>
      </c>
      <c r="G185">
        <f t="shared" si="105"/>
        <v>0</v>
      </c>
      <c r="H185">
        <f t="shared" si="105"/>
        <v>0</v>
      </c>
      <c r="I185">
        <f t="shared" si="105"/>
        <v>0</v>
      </c>
      <c r="J185">
        <f t="shared" si="105"/>
        <v>0</v>
      </c>
      <c r="K185">
        <f t="shared" si="105"/>
        <v>0</v>
      </c>
      <c r="L185">
        <f t="shared" si="105"/>
        <v>0</v>
      </c>
      <c r="M185">
        <f t="shared" si="105"/>
        <v>0</v>
      </c>
      <c r="N185">
        <f t="shared" si="105"/>
        <v>0</v>
      </c>
    </row>
    <row r="186" spans="1:14">
      <c r="A186" t="s">
        <v>153</v>
      </c>
      <c r="B186" t="s">
        <v>152</v>
      </c>
      <c r="C186">
        <f t="shared" ref="C186:N186" si="106">IF(C123&gt;C125,1,0)</f>
        <v>0</v>
      </c>
      <c r="D186">
        <f t="shared" si="106"/>
        <v>0</v>
      </c>
      <c r="E186">
        <f t="shared" si="106"/>
        <v>0</v>
      </c>
      <c r="F186">
        <f t="shared" si="106"/>
        <v>0</v>
      </c>
      <c r="G186">
        <f t="shared" si="106"/>
        <v>0</v>
      </c>
      <c r="H186">
        <f t="shared" si="106"/>
        <v>0</v>
      </c>
      <c r="I186">
        <f t="shared" si="106"/>
        <v>0</v>
      </c>
      <c r="J186">
        <f t="shared" si="106"/>
        <v>0</v>
      </c>
      <c r="K186">
        <f t="shared" si="106"/>
        <v>0</v>
      </c>
      <c r="L186">
        <f t="shared" si="106"/>
        <v>0</v>
      </c>
      <c r="M186">
        <f t="shared" si="106"/>
        <v>0</v>
      </c>
      <c r="N186">
        <f t="shared" si="106"/>
        <v>0</v>
      </c>
    </row>
    <row r="187" spans="1:14">
      <c r="A187" t="s">
        <v>157</v>
      </c>
      <c r="B187" t="s">
        <v>156</v>
      </c>
      <c r="C187">
        <f t="shared" ref="C187:N187" si="107">IF(C127&gt;C129,1,0)</f>
        <v>0</v>
      </c>
      <c r="D187">
        <f t="shared" si="107"/>
        <v>0</v>
      </c>
      <c r="E187">
        <f t="shared" si="107"/>
        <v>0</v>
      </c>
      <c r="F187">
        <f t="shared" si="107"/>
        <v>0</v>
      </c>
      <c r="G187">
        <f t="shared" si="107"/>
        <v>0</v>
      </c>
      <c r="H187">
        <f t="shared" si="107"/>
        <v>0</v>
      </c>
      <c r="I187">
        <f t="shared" si="107"/>
        <v>0</v>
      </c>
      <c r="J187">
        <f t="shared" si="107"/>
        <v>0</v>
      </c>
      <c r="K187">
        <f t="shared" si="107"/>
        <v>0</v>
      </c>
      <c r="L187">
        <f t="shared" si="107"/>
        <v>0</v>
      </c>
      <c r="M187">
        <f t="shared" si="107"/>
        <v>0</v>
      </c>
      <c r="N187">
        <f t="shared" si="107"/>
        <v>0</v>
      </c>
    </row>
    <row r="188" spans="1:14">
      <c r="A188" t="s">
        <v>78</v>
      </c>
      <c r="B188" t="s">
        <v>4358</v>
      </c>
      <c r="C188">
        <f t="shared" ref="C188:N188" si="108">IF(C131&gt;C133,1,0)</f>
        <v>0</v>
      </c>
      <c r="D188">
        <f t="shared" si="108"/>
        <v>0</v>
      </c>
      <c r="E188">
        <f t="shared" si="108"/>
        <v>0</v>
      </c>
      <c r="F188">
        <f t="shared" si="108"/>
        <v>0</v>
      </c>
      <c r="G188">
        <f t="shared" si="108"/>
        <v>0</v>
      </c>
      <c r="H188">
        <f t="shared" si="108"/>
        <v>0</v>
      </c>
      <c r="I188">
        <f t="shared" si="108"/>
        <v>0</v>
      </c>
      <c r="J188">
        <f t="shared" si="108"/>
        <v>0</v>
      </c>
      <c r="K188">
        <f t="shared" si="108"/>
        <v>0</v>
      </c>
      <c r="L188">
        <f t="shared" si="108"/>
        <v>0</v>
      </c>
      <c r="M188">
        <f t="shared" si="108"/>
        <v>0</v>
      </c>
      <c r="N188">
        <f t="shared" si="108"/>
        <v>0</v>
      </c>
    </row>
    <row r="189" spans="1:14">
      <c r="A189" t="s">
        <v>2318</v>
      </c>
      <c r="B189" t="s">
        <v>4359</v>
      </c>
      <c r="C189">
        <f t="shared" ref="C189:N189" si="109">IF(C135&gt;C137,1,0)</f>
        <v>0</v>
      </c>
      <c r="D189">
        <f t="shared" si="109"/>
        <v>0</v>
      </c>
      <c r="E189">
        <f t="shared" si="109"/>
        <v>0</v>
      </c>
      <c r="F189">
        <f t="shared" si="109"/>
        <v>0</v>
      </c>
      <c r="G189">
        <f t="shared" si="109"/>
        <v>0</v>
      </c>
      <c r="H189">
        <f t="shared" si="109"/>
        <v>0</v>
      </c>
      <c r="I189">
        <f t="shared" si="109"/>
        <v>0</v>
      </c>
      <c r="J189">
        <f t="shared" si="109"/>
        <v>0</v>
      </c>
      <c r="K189">
        <f t="shared" si="109"/>
        <v>0</v>
      </c>
      <c r="L189">
        <f t="shared" si="109"/>
        <v>0</v>
      </c>
      <c r="M189">
        <f t="shared" si="109"/>
        <v>0</v>
      </c>
      <c r="N189">
        <f t="shared" si="109"/>
        <v>0</v>
      </c>
    </row>
    <row r="190" spans="1:14">
      <c r="A190" t="s">
        <v>2372</v>
      </c>
      <c r="B190" t="s">
        <v>4360</v>
      </c>
      <c r="C190">
        <f t="shared" ref="C190:N190" si="110">IF(C139&gt;C141,1,0)</f>
        <v>0</v>
      </c>
      <c r="D190">
        <f t="shared" si="110"/>
        <v>0</v>
      </c>
      <c r="E190">
        <f t="shared" si="110"/>
        <v>0</v>
      </c>
      <c r="F190">
        <f t="shared" si="110"/>
        <v>0</v>
      </c>
      <c r="G190">
        <f t="shared" si="110"/>
        <v>0</v>
      </c>
      <c r="H190">
        <f t="shared" si="110"/>
        <v>0</v>
      </c>
      <c r="I190">
        <f t="shared" si="110"/>
        <v>0</v>
      </c>
      <c r="J190">
        <f t="shared" si="110"/>
        <v>0</v>
      </c>
      <c r="K190">
        <f t="shared" si="110"/>
        <v>0</v>
      </c>
      <c r="L190">
        <f t="shared" si="110"/>
        <v>0</v>
      </c>
      <c r="M190">
        <f t="shared" si="110"/>
        <v>0</v>
      </c>
      <c r="N190">
        <f t="shared" si="110"/>
        <v>0</v>
      </c>
    </row>
    <row r="191" spans="1:14">
      <c r="A191" t="s">
        <v>2375</v>
      </c>
      <c r="B191" t="s">
        <v>4361</v>
      </c>
      <c r="C191">
        <f t="shared" ref="C191:N191" si="111">IF(C143&gt;C145,1,0)</f>
        <v>0</v>
      </c>
      <c r="D191">
        <f t="shared" si="111"/>
        <v>0</v>
      </c>
      <c r="E191">
        <f t="shared" si="111"/>
        <v>0</v>
      </c>
      <c r="F191">
        <f t="shared" si="111"/>
        <v>0</v>
      </c>
      <c r="G191">
        <f t="shared" si="111"/>
        <v>0</v>
      </c>
      <c r="H191">
        <f t="shared" si="111"/>
        <v>0</v>
      </c>
      <c r="I191">
        <f t="shared" si="111"/>
        <v>0</v>
      </c>
      <c r="J191">
        <f t="shared" si="111"/>
        <v>0</v>
      </c>
      <c r="K191">
        <f t="shared" si="111"/>
        <v>0</v>
      </c>
      <c r="L191">
        <f t="shared" si="111"/>
        <v>0</v>
      </c>
      <c r="M191">
        <f t="shared" si="111"/>
        <v>0</v>
      </c>
      <c r="N191">
        <f t="shared" si="111"/>
        <v>0</v>
      </c>
    </row>
    <row r="192" spans="1:14">
      <c r="A192" t="s">
        <v>2378</v>
      </c>
      <c r="B192" t="s">
        <v>4362</v>
      </c>
      <c r="C192">
        <f t="shared" ref="C192:N192" si="112">IF(C147&gt;C149,1,0)</f>
        <v>0</v>
      </c>
      <c r="D192">
        <f t="shared" si="112"/>
        <v>0</v>
      </c>
      <c r="E192">
        <f t="shared" si="112"/>
        <v>0</v>
      </c>
      <c r="F192">
        <f t="shared" si="112"/>
        <v>0</v>
      </c>
      <c r="G192">
        <f t="shared" si="112"/>
        <v>0</v>
      </c>
      <c r="H192">
        <f t="shared" si="112"/>
        <v>0</v>
      </c>
      <c r="I192">
        <f t="shared" si="112"/>
        <v>0</v>
      </c>
      <c r="J192">
        <f t="shared" si="112"/>
        <v>0</v>
      </c>
      <c r="K192">
        <f t="shared" si="112"/>
        <v>0</v>
      </c>
      <c r="L192">
        <f t="shared" si="112"/>
        <v>0</v>
      </c>
      <c r="M192">
        <f t="shared" si="112"/>
        <v>0</v>
      </c>
      <c r="N192">
        <f t="shared" si="112"/>
        <v>0</v>
      </c>
    </row>
    <row r="193" spans="1:14">
      <c r="A193" t="s">
        <v>2380</v>
      </c>
      <c r="B193" t="s">
        <v>4363</v>
      </c>
      <c r="C193">
        <f t="shared" ref="C193:N193" si="113">IF(C151&gt;C153,1,0)</f>
        <v>0</v>
      </c>
      <c r="D193">
        <f t="shared" si="113"/>
        <v>0</v>
      </c>
      <c r="E193">
        <f t="shared" si="113"/>
        <v>0</v>
      </c>
      <c r="F193">
        <f t="shared" si="113"/>
        <v>0</v>
      </c>
      <c r="G193">
        <f t="shared" si="113"/>
        <v>0</v>
      </c>
      <c r="H193">
        <f t="shared" si="113"/>
        <v>0</v>
      </c>
      <c r="I193">
        <f t="shared" si="113"/>
        <v>0</v>
      </c>
      <c r="J193">
        <f t="shared" si="113"/>
        <v>0</v>
      </c>
      <c r="K193">
        <f t="shared" si="113"/>
        <v>0</v>
      </c>
      <c r="L193">
        <f t="shared" si="113"/>
        <v>0</v>
      </c>
      <c r="M193">
        <f t="shared" si="113"/>
        <v>0</v>
      </c>
      <c r="N193">
        <f t="shared" si="113"/>
        <v>0</v>
      </c>
    </row>
    <row r="194" spans="2:14">
      <c r="B194" t="s">
        <v>738</v>
      </c>
      <c r="C194">
        <f t="shared" ref="C194:N194" si="114">SUM(C156:C193)</f>
        <v>1</v>
      </c>
      <c r="D194">
        <f t="shared" si="114"/>
        <v>1</v>
      </c>
      <c r="E194">
        <f t="shared" si="114"/>
        <v>1</v>
      </c>
      <c r="F194">
        <f t="shared" si="114"/>
        <v>1</v>
      </c>
      <c r="G194">
        <f t="shared" si="114"/>
        <v>1</v>
      </c>
      <c r="H194">
        <f t="shared" si="114"/>
        <v>1</v>
      </c>
      <c r="I194">
        <f t="shared" si="114"/>
        <v>1</v>
      </c>
      <c r="J194">
        <f t="shared" si="114"/>
        <v>1</v>
      </c>
      <c r="K194">
        <f t="shared" si="114"/>
        <v>1</v>
      </c>
      <c r="L194">
        <f t="shared" si="114"/>
        <v>1</v>
      </c>
      <c r="M194">
        <f t="shared" si="114"/>
        <v>1</v>
      </c>
      <c r="N194">
        <f t="shared" si="114"/>
        <v>1</v>
      </c>
    </row>
    <row r="195" spans="2:14">
      <c r="B195" t="s">
        <v>4307</v>
      </c>
      <c r="C195">
        <f>C194</f>
        <v>1</v>
      </c>
      <c r="D195">
        <f t="shared" ref="D195:N195" si="115">C195+D194</f>
        <v>2</v>
      </c>
      <c r="E195">
        <f t="shared" si="115"/>
        <v>3</v>
      </c>
      <c r="F195">
        <f t="shared" si="115"/>
        <v>4</v>
      </c>
      <c r="G195">
        <f t="shared" si="115"/>
        <v>5</v>
      </c>
      <c r="H195">
        <f t="shared" si="115"/>
        <v>6</v>
      </c>
      <c r="I195">
        <f t="shared" si="115"/>
        <v>7</v>
      </c>
      <c r="J195">
        <f t="shared" si="115"/>
        <v>8</v>
      </c>
      <c r="K195">
        <f t="shared" si="115"/>
        <v>9</v>
      </c>
      <c r="L195">
        <f t="shared" si="115"/>
        <v>10</v>
      </c>
      <c r="M195">
        <f t="shared" si="115"/>
        <v>11</v>
      </c>
      <c r="N195">
        <f t="shared" si="115"/>
        <v>12</v>
      </c>
    </row>
  </sheetData>
  <autoFilter xmlns:etc="http://www.wps.cn/officeDocument/2017/etCustomData" ref="B1:B153" etc:filterBottomFollowUsedRange="0">
    <extLst/>
  </autoFilter>
  <pageMargins left="0.75" right="0.75" top="1" bottom="1" header="0.5" footer="0.5"/>
  <pageSetup paperSize="9" orientation="portrait"/>
  <headerFooter/>
</worksheet>
</file>

<file path=xl/worksheets/sheet2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N121"/>
  <sheetViews>
    <sheetView workbookViewId="0">
      <selection activeCell="F13" sqref="F13"/>
    </sheetView>
  </sheetViews>
  <sheetFormatPr defaultColWidth="9" defaultRowHeight="14"/>
  <cols>
    <col min="1" max="1" width="25.3727272727273" customWidth="1"/>
    <col min="2" max="2" width="19.3727272727273" customWidth="1"/>
    <col min="3" max="14" width="12.8181818181818"/>
  </cols>
  <sheetData>
    <row r="1" customFormat="1" spans="1:14">
      <c r="A1" t="s">
        <v>4364</v>
      </c>
      <c r="C1" t="s">
        <v>759</v>
      </c>
      <c r="D1" t="s">
        <v>760</v>
      </c>
      <c r="E1" t="s">
        <v>761</v>
      </c>
      <c r="F1" t="s">
        <v>762</v>
      </c>
      <c r="G1" t="s">
        <v>763</v>
      </c>
      <c r="H1" t="s">
        <v>764</v>
      </c>
      <c r="I1" t="s">
        <v>765</v>
      </c>
      <c r="J1" t="s">
        <v>766</v>
      </c>
      <c r="K1" t="s">
        <v>767</v>
      </c>
      <c r="L1" t="s">
        <v>768</v>
      </c>
      <c r="M1" t="s">
        <v>769</v>
      </c>
      <c r="N1" t="s">
        <v>770</v>
      </c>
    </row>
    <row r="2" spans="1:14">
      <c r="A2" t="s">
        <v>4365</v>
      </c>
      <c r="B2" t="s">
        <v>4297</v>
      </c>
      <c r="C2" cm="1">
        <f t="array" ref="C2">INDEX('2 过程管理表单'!$8:$8,26+(COLUMN(A1)-1)*3)</f>
        <v>204592.31</v>
      </c>
      <c r="D2" cm="1">
        <f t="array" ref="D2">INDEX('2 过程管理表单'!$8:$8,26+(COLUMN(B1)-1)*3)</f>
        <v>318927.45</v>
      </c>
      <c r="E2" cm="1">
        <f t="array" ref="E2">INDEX('2 过程管理表单'!$8:$8,26+(COLUMN(C1)-1)*3)</f>
        <v>179261.07</v>
      </c>
      <c r="F2" cm="1">
        <f t="array" ref="F2">INDEX('2 过程管理表单'!$8:$8,26+(COLUMN(D1)-1)*3)</f>
        <v>221927.95</v>
      </c>
      <c r="G2" cm="1">
        <f t="array" ref="G2">INDEX('2 过程管理表单'!$8:$8,26+(COLUMN(E1)-1)*3)</f>
        <v>268232.96</v>
      </c>
      <c r="H2" cm="1">
        <f t="array" ref="H2">INDEX('2 过程管理表单'!$8:$8,26+(COLUMN(F1)-1)*3)</f>
        <v>196002.24</v>
      </c>
      <c r="I2" cm="1">
        <f t="array" ref="I2">INDEX('2 过程管理表单'!$8:$8,26+(COLUMN(G1)-1)*3)</f>
        <v>208981.14</v>
      </c>
      <c r="J2" cm="1">
        <f t="array" ref="J2">INDEX('2 过程管理表单'!$8:$8,26+(COLUMN(H1)-1)*3)</f>
        <v>0</v>
      </c>
      <c r="K2" cm="1">
        <f t="array" ref="K2">INDEX('2 过程管理表单'!$8:$8,26+(COLUMN(I1)-1)*3)</f>
        <v>0</v>
      </c>
      <c r="L2" cm="1">
        <f t="array" ref="L2">INDEX('2 过程管理表单'!$8:$8,26+(COLUMN(J1)-1)*3)</f>
        <v>0</v>
      </c>
      <c r="M2" cm="1">
        <f t="array" ref="M2">INDEX('2 过程管理表单'!$8:$8,26+(COLUMN(K1)-1)*3)</f>
        <v>0</v>
      </c>
      <c r="N2" cm="1">
        <f t="array" ref="N2">INDEX('2 过程管理表单'!$8:$8,26+(COLUMN(L1)-1)*3)</f>
        <v>0</v>
      </c>
    </row>
    <row r="3" spans="1:14">
      <c r="A3" t="s">
        <v>4365</v>
      </c>
      <c r="B3" t="s">
        <v>4298</v>
      </c>
      <c r="C3">
        <f>C2</f>
        <v>204592.31</v>
      </c>
      <c r="D3">
        <f t="shared" ref="D3:N3" si="0">C3+D2</f>
        <v>523519.76</v>
      </c>
      <c r="E3">
        <f t="shared" si="0"/>
        <v>702780.83</v>
      </c>
      <c r="F3">
        <f t="shared" si="0"/>
        <v>924708.78</v>
      </c>
      <c r="G3">
        <f t="shared" si="0"/>
        <v>1192941.74</v>
      </c>
      <c r="H3">
        <f t="shared" si="0"/>
        <v>1388943.98</v>
      </c>
      <c r="I3">
        <f t="shared" si="0"/>
        <v>1597925.12</v>
      </c>
      <c r="J3">
        <f t="shared" si="0"/>
        <v>1597925.12</v>
      </c>
      <c r="K3">
        <f t="shared" si="0"/>
        <v>1597925.12</v>
      </c>
      <c r="L3">
        <f t="shared" si="0"/>
        <v>1597925.12</v>
      </c>
      <c r="M3">
        <f t="shared" si="0"/>
        <v>1597925.12</v>
      </c>
      <c r="N3">
        <f t="shared" si="0"/>
        <v>1597925.12</v>
      </c>
    </row>
    <row r="4" spans="1:14">
      <c r="A4" t="s">
        <v>4365</v>
      </c>
      <c r="B4" t="s">
        <v>4299</v>
      </c>
      <c r="C4" cm="1">
        <f t="array" ref="C4">INDEX('2 过程管理表单'!$8:$8,24+(COLUMN(A1)-1)*3)</f>
        <v>62317.68</v>
      </c>
      <c r="D4" cm="1">
        <f t="array" ref="D4">INDEX('2 过程管理表单'!$8:$8,24+(COLUMN(B1)-1)*3)</f>
        <v>61346.7709090909</v>
      </c>
      <c r="E4" cm="1">
        <f t="array" ref="E4">INDEX('2 过程管理表单'!$8:$8,24+(COLUMN(C1)-1)*3)</f>
        <v>61346.7709090909</v>
      </c>
      <c r="F4" cm="1">
        <f t="array" ref="F4">INDEX('2 过程管理表单'!$8:$8,24+(COLUMN(D1)-1)*3)</f>
        <v>61346.7709090909</v>
      </c>
      <c r="G4" cm="1">
        <f t="array" ref="G4">INDEX('2 过程管理表单'!$8:$8,24+(COLUMN(E1)-1)*3)</f>
        <v>61346.7709090909</v>
      </c>
      <c r="H4" cm="1">
        <f t="array" ref="H4">INDEX('2 过程管理表单'!$8:$8,24+(COLUMN(F1)-1)*3)</f>
        <v>61346.7709090909</v>
      </c>
      <c r="I4" cm="1">
        <f t="array" ref="I4">INDEX('2 过程管理表单'!$8:$8,24+(COLUMN(G1)-1)*3)</f>
        <v>61346.7709090909</v>
      </c>
      <c r="J4" cm="1">
        <f t="array" ref="J4">INDEX('2 过程管理表单'!$8:$8,24+(COLUMN(H1)-1)*3)</f>
        <v>61346.7709090909</v>
      </c>
      <c r="K4" cm="1">
        <f t="array" ref="K4">INDEX('2 过程管理表单'!$8:$8,24+(COLUMN(I1)-1)*3)</f>
        <v>61346.7709090909</v>
      </c>
      <c r="L4" cm="1">
        <f t="array" ref="L4">INDEX('2 过程管理表单'!$8:$8,24+(COLUMN(J1)-1)*3)</f>
        <v>61346.7709090909</v>
      </c>
      <c r="M4" cm="1">
        <f t="array" ref="M4">INDEX('2 过程管理表单'!$8:$8,24+(COLUMN(K1)-1)*3)</f>
        <v>61346.7709090909</v>
      </c>
      <c r="N4" cm="1">
        <f t="array" ref="N4">INDEX('2 过程管理表单'!$8:$8,24+(COLUMN(L1)-1)*3)</f>
        <v>61346.7709090909</v>
      </c>
    </row>
    <row r="5" spans="1:14">
      <c r="A5" t="s">
        <v>4365</v>
      </c>
      <c r="B5" t="s">
        <v>4300</v>
      </c>
      <c r="C5">
        <f>C4</f>
        <v>62317.68</v>
      </c>
      <c r="D5">
        <f t="shared" ref="D5:N5" si="1">C5+D4</f>
        <v>123664.450909091</v>
      </c>
      <c r="E5">
        <f t="shared" si="1"/>
        <v>185011.221818182</v>
      </c>
      <c r="F5">
        <f t="shared" si="1"/>
        <v>246357.992727273</v>
      </c>
      <c r="G5">
        <f t="shared" si="1"/>
        <v>307704.763636364</v>
      </c>
      <c r="H5">
        <f t="shared" si="1"/>
        <v>369051.534545454</v>
      </c>
      <c r="I5">
        <f t="shared" si="1"/>
        <v>430398.305454545</v>
      </c>
      <c r="J5">
        <f t="shared" si="1"/>
        <v>491745.076363636</v>
      </c>
      <c r="K5">
        <f t="shared" si="1"/>
        <v>553091.847272727</v>
      </c>
      <c r="L5">
        <f t="shared" si="1"/>
        <v>614438.618181818</v>
      </c>
      <c r="M5">
        <f t="shared" si="1"/>
        <v>675785.389090909</v>
      </c>
      <c r="N5">
        <f t="shared" si="1"/>
        <v>737132.16</v>
      </c>
    </row>
    <row r="6" spans="1:14">
      <c r="A6" t="s">
        <v>4366</v>
      </c>
      <c r="B6" t="s">
        <v>4297</v>
      </c>
      <c r="C6" cm="1">
        <f t="array" ref="C6">INDEX('2 过程管理表单'!$14:$14,26+(COLUMN(A1)-1)*3)</f>
        <v>0</v>
      </c>
      <c r="D6" cm="1">
        <f t="array" ref="D6">INDEX('2 过程管理表单'!$14:$14,26+(COLUMN(B1)-1)*3)</f>
        <v>0</v>
      </c>
      <c r="E6" cm="1">
        <f t="array" ref="E6">INDEX('2 过程管理表单'!$14:$14,26+(COLUMN(C1)-1)*3)</f>
        <v>0</v>
      </c>
      <c r="F6" cm="1">
        <f t="array" ref="F6">INDEX('2 过程管理表单'!$14:$14,26+(COLUMN(D1)-1)*3)</f>
        <v>0</v>
      </c>
      <c r="G6" cm="1">
        <f t="array" ref="G6">INDEX('2 过程管理表单'!$14:$14,26+(COLUMN(E1)-1)*3)</f>
        <v>0</v>
      </c>
      <c r="H6" cm="1">
        <f t="array" ref="H6">INDEX('2 过程管理表单'!$14:$14,26+(COLUMN(F1)-1)*3)</f>
        <v>0</v>
      </c>
      <c r="I6" cm="1">
        <f t="array" ref="I6">INDEX('2 过程管理表单'!$14:$14,26+(COLUMN(G1)-1)*3)</f>
        <v>0</v>
      </c>
      <c r="J6" cm="1">
        <f t="array" ref="J6">INDEX('2 过程管理表单'!$14:$14,26+(COLUMN(H1)-1)*3)</f>
        <v>0</v>
      </c>
      <c r="K6" cm="1">
        <f t="array" ref="K6">INDEX('2 过程管理表单'!$14:$14,26+(COLUMN(I1)-1)*3)</f>
        <v>0</v>
      </c>
      <c r="L6" cm="1">
        <f t="array" ref="L6">INDEX('2 过程管理表单'!$14:$14,26+(COLUMN(J1)-1)*3)</f>
        <v>0</v>
      </c>
      <c r="M6" cm="1">
        <f t="array" ref="M6">INDEX('2 过程管理表单'!$14:$14,26+(COLUMN(K1)-1)*3)</f>
        <v>0</v>
      </c>
      <c r="N6" cm="1">
        <f t="array" ref="N6">INDEX('2 过程管理表单'!$14:$14,26+(COLUMN(L1)-1)*3)</f>
        <v>0</v>
      </c>
    </row>
    <row r="7" spans="1:14">
      <c r="A7" t="s">
        <v>4366</v>
      </c>
      <c r="B7" t="s">
        <v>4298</v>
      </c>
      <c r="C7">
        <f>C6</f>
        <v>0</v>
      </c>
      <c r="D7">
        <f t="shared" ref="D7:N7" si="2">C7+D6</f>
        <v>0</v>
      </c>
      <c r="E7">
        <f t="shared" si="2"/>
        <v>0</v>
      </c>
      <c r="F7">
        <f t="shared" si="2"/>
        <v>0</v>
      </c>
      <c r="G7">
        <f t="shared" si="2"/>
        <v>0</v>
      </c>
      <c r="H7">
        <f t="shared" si="2"/>
        <v>0</v>
      </c>
      <c r="I7">
        <f t="shared" si="2"/>
        <v>0</v>
      </c>
      <c r="J7">
        <f t="shared" si="2"/>
        <v>0</v>
      </c>
      <c r="K7">
        <f t="shared" si="2"/>
        <v>0</v>
      </c>
      <c r="L7">
        <f t="shared" si="2"/>
        <v>0</v>
      </c>
      <c r="M7">
        <f t="shared" si="2"/>
        <v>0</v>
      </c>
      <c r="N7">
        <f t="shared" si="2"/>
        <v>0</v>
      </c>
    </row>
    <row r="8" spans="1:14">
      <c r="A8" t="s">
        <v>4366</v>
      </c>
      <c r="B8" t="s">
        <v>4299</v>
      </c>
      <c r="C8" cm="1">
        <f t="array" ref="C8">INDEX('2 过程管理表单'!$14:$14,24+(COLUMN(A1)-1)*3)</f>
        <v>0</v>
      </c>
      <c r="D8" cm="1">
        <f t="array" ref="D8">INDEX('2 过程管理表单'!$14:$14,24+(COLUMN(B1)-1)*3)</f>
        <v>0</v>
      </c>
      <c r="E8" cm="1">
        <f t="array" ref="E8">INDEX('2 过程管理表单'!$14:$14,24+(COLUMN(C1)-1)*3)</f>
        <v>0</v>
      </c>
      <c r="F8" cm="1">
        <f t="array" ref="F8">INDEX('2 过程管理表单'!$14:$14,24+(COLUMN(D1)-1)*3)</f>
        <v>0</v>
      </c>
      <c r="G8" cm="1">
        <f t="array" ref="G8">INDEX('2 过程管理表单'!$14:$14,24+(COLUMN(E1)-1)*3)</f>
        <v>0</v>
      </c>
      <c r="H8" cm="1">
        <f t="array" ref="H8">INDEX('2 过程管理表单'!$14:$14,24+(COLUMN(F1)-1)*3)</f>
        <v>0</v>
      </c>
      <c r="I8" cm="1">
        <f t="array" ref="I8">INDEX('2 过程管理表单'!$14:$14,24+(COLUMN(G1)-1)*3)</f>
        <v>0</v>
      </c>
      <c r="J8" cm="1">
        <f t="array" ref="J8">INDEX('2 过程管理表单'!$14:$14,24+(COLUMN(H1)-1)*3)</f>
        <v>0</v>
      </c>
      <c r="K8" cm="1">
        <f t="array" ref="K8">INDEX('2 过程管理表单'!$14:$14,24+(COLUMN(I1)-1)*3)</f>
        <v>0</v>
      </c>
      <c r="L8" cm="1">
        <f t="array" ref="L8">INDEX('2 过程管理表单'!$14:$14,24+(COLUMN(J1)-1)*3)</f>
        <v>0</v>
      </c>
      <c r="M8" cm="1">
        <f t="array" ref="M8">INDEX('2 过程管理表单'!$14:$14,24+(COLUMN(K1)-1)*3)</f>
        <v>0</v>
      </c>
      <c r="N8" cm="1">
        <f t="array" ref="N8">INDEX('2 过程管理表单'!$14:$14,24+(COLUMN(L1)-1)*3)</f>
        <v>0</v>
      </c>
    </row>
    <row r="9" spans="1:14">
      <c r="A9" t="s">
        <v>4366</v>
      </c>
      <c r="B9" t="s">
        <v>4300</v>
      </c>
      <c r="C9">
        <f>C8</f>
        <v>0</v>
      </c>
      <c r="D9">
        <f t="shared" ref="D9:N9" si="3">C9+D8</f>
        <v>0</v>
      </c>
      <c r="E9">
        <f t="shared" si="3"/>
        <v>0</v>
      </c>
      <c r="F9">
        <f t="shared" si="3"/>
        <v>0</v>
      </c>
      <c r="G9">
        <f t="shared" si="3"/>
        <v>0</v>
      </c>
      <c r="H9">
        <f t="shared" si="3"/>
        <v>0</v>
      </c>
      <c r="I9">
        <f t="shared" si="3"/>
        <v>0</v>
      </c>
      <c r="J9">
        <f t="shared" si="3"/>
        <v>0</v>
      </c>
      <c r="K9">
        <f t="shared" si="3"/>
        <v>0</v>
      </c>
      <c r="L9">
        <f t="shared" si="3"/>
        <v>0</v>
      </c>
      <c r="M9">
        <f t="shared" si="3"/>
        <v>0</v>
      </c>
      <c r="N9">
        <f t="shared" si="3"/>
        <v>0</v>
      </c>
    </row>
    <row r="10" spans="1:14">
      <c r="A10" t="s">
        <v>4367</v>
      </c>
      <c r="B10" t="s">
        <v>4297</v>
      </c>
      <c r="C10" cm="1">
        <f t="array" ref="C10">INDEX('2 过程管理表单'!$20:$20,26+(COLUMN(A1)-1)*3)</f>
        <v>0</v>
      </c>
      <c r="D10" cm="1">
        <f t="array" ref="D10">INDEX('2 过程管理表单'!$20:$20,26+(COLUMN(B1)-1)*3)</f>
        <v>0</v>
      </c>
      <c r="E10" cm="1">
        <f t="array" ref="E10">INDEX('2 过程管理表单'!$20:$20,26+(COLUMN(C1)-1)*3)</f>
        <v>0</v>
      </c>
      <c r="F10" cm="1">
        <f t="array" ref="F10">INDEX('2 过程管理表单'!$20:$20,26+(COLUMN(D1)-1)*3)</f>
        <v>0</v>
      </c>
      <c r="G10" cm="1">
        <f t="array" ref="G10">INDEX('2 过程管理表单'!$20:$20,26+(COLUMN(E1)-1)*3)</f>
        <v>0</v>
      </c>
      <c r="H10" cm="1">
        <f t="array" ref="H10">INDEX('2 过程管理表单'!$20:$20,26+(COLUMN(F1)-1)*3)</f>
        <v>0</v>
      </c>
      <c r="I10" cm="1">
        <f t="array" ref="I10">INDEX('2 过程管理表单'!$20:$20,26+(COLUMN(G1)-1)*3)</f>
        <v>0</v>
      </c>
      <c r="J10" cm="1">
        <f t="array" ref="J10">INDEX('2 过程管理表单'!$20:$20,26+(COLUMN(H1)-1)*3)</f>
        <v>0</v>
      </c>
      <c r="K10" cm="1">
        <f t="array" ref="K10">INDEX('2 过程管理表单'!$20:$20,26+(COLUMN(I1)-1)*3)</f>
        <v>0</v>
      </c>
      <c r="L10" cm="1">
        <f t="array" ref="L10">INDEX('2 过程管理表单'!$20:$20,26+(COLUMN(J1)-1)*3)</f>
        <v>0</v>
      </c>
      <c r="M10" cm="1">
        <f t="array" ref="M10">INDEX('2 过程管理表单'!$20:$20,26+(COLUMN(K1)-1)*3)</f>
        <v>0</v>
      </c>
      <c r="N10" cm="1">
        <f t="array" ref="N10">INDEX('2 过程管理表单'!$20:$20,26+(COLUMN(L1)-1)*3)</f>
        <v>0</v>
      </c>
    </row>
    <row r="11" spans="1:14">
      <c r="A11" t="s">
        <v>4367</v>
      </c>
      <c r="B11" t="s">
        <v>4298</v>
      </c>
      <c r="C11">
        <f>C10</f>
        <v>0</v>
      </c>
      <c r="D11">
        <f t="shared" ref="D11:N11" si="4">C11+D10</f>
        <v>0</v>
      </c>
      <c r="E11">
        <f t="shared" si="4"/>
        <v>0</v>
      </c>
      <c r="F11">
        <f t="shared" si="4"/>
        <v>0</v>
      </c>
      <c r="G11">
        <f t="shared" si="4"/>
        <v>0</v>
      </c>
      <c r="H11">
        <f t="shared" si="4"/>
        <v>0</v>
      </c>
      <c r="I11">
        <f t="shared" si="4"/>
        <v>0</v>
      </c>
      <c r="J11">
        <f t="shared" si="4"/>
        <v>0</v>
      </c>
      <c r="K11">
        <f t="shared" si="4"/>
        <v>0</v>
      </c>
      <c r="L11">
        <f t="shared" si="4"/>
        <v>0</v>
      </c>
      <c r="M11">
        <f t="shared" si="4"/>
        <v>0</v>
      </c>
      <c r="N11">
        <f t="shared" si="4"/>
        <v>0</v>
      </c>
    </row>
    <row r="12" spans="1:14">
      <c r="A12" t="s">
        <v>4367</v>
      </c>
      <c r="B12" t="s">
        <v>4299</v>
      </c>
      <c r="C12" cm="1">
        <f t="array" ref="C12">INDEX('2 过程管理表单'!$20:$20,24+(COLUMN(A1)-1)*3)</f>
        <v>0</v>
      </c>
      <c r="D12" cm="1">
        <f t="array" ref="D12">INDEX('2 过程管理表单'!$20:$20,24+(COLUMN(B1)-1)*3)</f>
        <v>0</v>
      </c>
      <c r="E12" cm="1">
        <f t="array" ref="E12">INDEX('2 过程管理表单'!$20:$20,24+(COLUMN(C1)-1)*3)</f>
        <v>0</v>
      </c>
      <c r="F12" cm="1">
        <f t="array" ref="F12">INDEX('2 过程管理表单'!$20:$20,24+(COLUMN(D1)-1)*3)</f>
        <v>0</v>
      </c>
      <c r="G12" cm="1">
        <f t="array" ref="G12">INDEX('2 过程管理表单'!$20:$20,24+(COLUMN(E1)-1)*3)</f>
        <v>0</v>
      </c>
      <c r="H12" cm="1">
        <f t="array" ref="H12">INDEX('2 过程管理表单'!$20:$20,24+(COLUMN(F1)-1)*3)</f>
        <v>0</v>
      </c>
      <c r="I12" cm="1">
        <f t="array" ref="I12">INDEX('2 过程管理表单'!$20:$20,24+(COLUMN(G1)-1)*3)</f>
        <v>0</v>
      </c>
      <c r="J12" cm="1">
        <f t="array" ref="J12">INDEX('2 过程管理表单'!$20:$20,24+(COLUMN(H1)-1)*3)</f>
        <v>0</v>
      </c>
      <c r="K12" cm="1">
        <f t="array" ref="K12">INDEX('2 过程管理表单'!$20:$20,24+(COLUMN(I1)-1)*3)</f>
        <v>0</v>
      </c>
      <c r="L12" cm="1">
        <f t="array" ref="L12">INDEX('2 过程管理表单'!$20:$20,24+(COLUMN(J1)-1)*3)</f>
        <v>0</v>
      </c>
      <c r="M12" cm="1">
        <f t="array" ref="M12">INDEX('2 过程管理表单'!$20:$20,24+(COLUMN(K1)-1)*3)</f>
        <v>0</v>
      </c>
      <c r="N12" cm="1">
        <f t="array" ref="N12">INDEX('2 过程管理表单'!$20:$20,24+(COLUMN(L1)-1)*3)</f>
        <v>0</v>
      </c>
    </row>
    <row r="13" spans="1:14">
      <c r="A13" t="s">
        <v>4367</v>
      </c>
      <c r="B13" t="s">
        <v>4300</v>
      </c>
      <c r="C13">
        <f>C12</f>
        <v>0</v>
      </c>
      <c r="D13">
        <f t="shared" ref="D13:N13" si="5">C13+D12</f>
        <v>0</v>
      </c>
      <c r="E13">
        <f t="shared" si="5"/>
        <v>0</v>
      </c>
      <c r="F13">
        <f t="shared" si="5"/>
        <v>0</v>
      </c>
      <c r="G13">
        <f t="shared" si="5"/>
        <v>0</v>
      </c>
      <c r="H13">
        <f t="shared" si="5"/>
        <v>0</v>
      </c>
      <c r="I13">
        <f t="shared" si="5"/>
        <v>0</v>
      </c>
      <c r="J13">
        <f t="shared" si="5"/>
        <v>0</v>
      </c>
      <c r="K13">
        <f t="shared" si="5"/>
        <v>0</v>
      </c>
      <c r="L13">
        <f t="shared" si="5"/>
        <v>0</v>
      </c>
      <c r="M13">
        <f t="shared" si="5"/>
        <v>0</v>
      </c>
      <c r="N13">
        <f t="shared" si="5"/>
        <v>0</v>
      </c>
    </row>
    <row r="14" spans="1:14">
      <c r="A14" t="s">
        <v>4368</v>
      </c>
      <c r="B14" t="s">
        <v>4297</v>
      </c>
      <c r="C14" cm="1">
        <f t="array" ref="C14">INDEX('2 过程管理表单'!$27:$27,26+(COLUMN(A1)-1)*3)</f>
        <v>0</v>
      </c>
      <c r="D14" cm="1">
        <f t="array" ref="D14">INDEX('2 过程管理表单'!$27:$27,26+(COLUMN(B1)-1)*3)</f>
        <v>0</v>
      </c>
      <c r="E14" cm="1">
        <f t="array" ref="E14">INDEX('2 过程管理表单'!$27:$27,26+(COLUMN(C1)-1)*3)</f>
        <v>0</v>
      </c>
      <c r="F14" cm="1">
        <f t="array" ref="F14">INDEX('2 过程管理表单'!$27:$27,26+(COLUMN(D1)-1)*3)</f>
        <v>0</v>
      </c>
      <c r="G14" cm="1">
        <f t="array" ref="G14">INDEX('2 过程管理表单'!$27:$27,26+(COLUMN(E1)-1)*3)</f>
        <v>0</v>
      </c>
      <c r="H14" cm="1">
        <f t="array" ref="H14">INDEX('2 过程管理表单'!$27:$27,26+(COLUMN(F1)-1)*3)</f>
        <v>0</v>
      </c>
      <c r="I14" cm="1">
        <f t="array" ref="I14">INDEX('2 过程管理表单'!$27:$27,26+(COLUMN(G1)-1)*3)</f>
        <v>0</v>
      </c>
      <c r="J14" cm="1">
        <f t="array" ref="J14">INDEX('2 过程管理表单'!$27:$27,26+(COLUMN(H1)-1)*3)</f>
        <v>0</v>
      </c>
      <c r="K14" cm="1">
        <f t="array" ref="K14">INDEX('2 过程管理表单'!$27:$27,26+(COLUMN(I1)-1)*3)</f>
        <v>0</v>
      </c>
      <c r="L14" cm="1">
        <f t="array" ref="L14">INDEX('2 过程管理表单'!$27:$27,26+(COLUMN(J1)-1)*3)</f>
        <v>0</v>
      </c>
      <c r="M14" cm="1">
        <f t="array" ref="M14">INDEX('2 过程管理表单'!$27:$27,26+(COLUMN(K1)-1)*3)</f>
        <v>0</v>
      </c>
      <c r="N14" cm="1">
        <f t="array" ref="N14">INDEX('2 过程管理表单'!$27:$27,26+(COLUMN(L1)-1)*3)</f>
        <v>0</v>
      </c>
    </row>
    <row r="15" spans="1:14">
      <c r="A15" t="s">
        <v>4368</v>
      </c>
      <c r="B15" t="s">
        <v>4298</v>
      </c>
      <c r="C15">
        <f>C14</f>
        <v>0</v>
      </c>
      <c r="D15">
        <f t="shared" ref="D15:N15" si="6">C15+D14</f>
        <v>0</v>
      </c>
      <c r="E15">
        <f t="shared" si="6"/>
        <v>0</v>
      </c>
      <c r="F15">
        <f t="shared" si="6"/>
        <v>0</v>
      </c>
      <c r="G15">
        <f t="shared" si="6"/>
        <v>0</v>
      </c>
      <c r="H15">
        <f t="shared" si="6"/>
        <v>0</v>
      </c>
      <c r="I15">
        <f t="shared" si="6"/>
        <v>0</v>
      </c>
      <c r="J15">
        <f t="shared" si="6"/>
        <v>0</v>
      </c>
      <c r="K15">
        <f t="shared" si="6"/>
        <v>0</v>
      </c>
      <c r="L15">
        <f t="shared" si="6"/>
        <v>0</v>
      </c>
      <c r="M15">
        <f t="shared" si="6"/>
        <v>0</v>
      </c>
      <c r="N15">
        <f t="shared" si="6"/>
        <v>0</v>
      </c>
    </row>
    <row r="16" spans="1:14">
      <c r="A16" t="s">
        <v>4368</v>
      </c>
      <c r="B16" t="s">
        <v>4299</v>
      </c>
      <c r="C16" cm="1">
        <f t="array" ref="C16">INDEX('2 过程管理表单'!$27:$27,24+(COLUMN(A1)-1)*3)</f>
        <v>132658.76</v>
      </c>
      <c r="D16" cm="1">
        <f t="array" ref="D16">INDEX('2 过程管理表单'!$27:$27,24+(COLUMN(B1)-1)*3)</f>
        <v>129317.76</v>
      </c>
      <c r="E16" cm="1">
        <f t="array" ref="E16">INDEX('2 过程管理表单'!$27:$27,24+(COLUMN(C1)-1)*3)</f>
        <v>129317.76</v>
      </c>
      <c r="F16" cm="1">
        <f t="array" ref="F16">INDEX('2 过程管理表单'!$27:$27,24+(COLUMN(D1)-1)*3)</f>
        <v>129317.76</v>
      </c>
      <c r="G16" cm="1">
        <f t="array" ref="G16">INDEX('2 过程管理表单'!$27:$27,24+(COLUMN(E1)-1)*3)</f>
        <v>129317.76</v>
      </c>
      <c r="H16" cm="1">
        <f t="array" ref="H16">INDEX('2 过程管理表单'!$27:$27,24+(COLUMN(F1)-1)*3)</f>
        <v>129317.76</v>
      </c>
      <c r="I16" cm="1">
        <f t="array" ref="I16">INDEX('2 过程管理表单'!$27:$27,24+(COLUMN(G1)-1)*3)</f>
        <v>129317.76</v>
      </c>
      <c r="J16" cm="1">
        <f t="array" ref="J16">INDEX('2 过程管理表单'!$27:$27,24+(COLUMN(H1)-1)*3)</f>
        <v>129317.76</v>
      </c>
      <c r="K16" cm="1">
        <f t="array" ref="K16">INDEX('2 过程管理表单'!$27:$27,24+(COLUMN(I1)-1)*3)</f>
        <v>129317.76</v>
      </c>
      <c r="L16" cm="1">
        <f t="array" ref="L16">INDEX('2 过程管理表单'!$27:$27,24+(COLUMN(J1)-1)*3)</f>
        <v>129317.76</v>
      </c>
      <c r="M16" cm="1">
        <f t="array" ref="M16">INDEX('2 过程管理表单'!$27:$27,24+(COLUMN(K1)-1)*3)</f>
        <v>129317.76</v>
      </c>
      <c r="N16" cm="1">
        <f t="array" ref="N16">INDEX('2 过程管理表单'!$27:$27,24+(COLUMN(L1)-1)*3)</f>
        <v>129317.76</v>
      </c>
    </row>
    <row r="17" spans="1:14">
      <c r="A17" t="s">
        <v>4368</v>
      </c>
      <c r="B17" t="s">
        <v>4300</v>
      </c>
      <c r="C17">
        <f>C16</f>
        <v>132658.76</v>
      </c>
      <c r="D17">
        <f t="shared" ref="D17:N17" si="7">C17+D16</f>
        <v>261976.52</v>
      </c>
      <c r="E17">
        <f t="shared" si="7"/>
        <v>391294.28</v>
      </c>
      <c r="F17">
        <f t="shared" si="7"/>
        <v>520612.04</v>
      </c>
      <c r="G17">
        <f t="shared" si="7"/>
        <v>649929.8</v>
      </c>
      <c r="H17">
        <f t="shared" si="7"/>
        <v>779247.56</v>
      </c>
      <c r="I17">
        <f t="shared" si="7"/>
        <v>908565.32</v>
      </c>
      <c r="J17">
        <f t="shared" si="7"/>
        <v>1037883.08</v>
      </c>
      <c r="K17">
        <f t="shared" si="7"/>
        <v>1167200.84</v>
      </c>
      <c r="L17">
        <f t="shared" si="7"/>
        <v>1296518.6</v>
      </c>
      <c r="M17">
        <f t="shared" si="7"/>
        <v>1425836.36</v>
      </c>
      <c r="N17">
        <f t="shared" si="7"/>
        <v>1555154.12</v>
      </c>
    </row>
    <row r="18" spans="1:14">
      <c r="A18" t="s">
        <v>4369</v>
      </c>
      <c r="B18" t="s">
        <v>4297</v>
      </c>
      <c r="C18" cm="1">
        <f t="array" ref="C18">INDEX('2 过程管理表单'!$33:$33,26+(COLUMN(A1)-1)*3)</f>
        <v>0</v>
      </c>
      <c r="D18" cm="1">
        <f t="array" ref="D18">INDEX('2 过程管理表单'!$33:$33,26+(COLUMN(B1)-1)*3)</f>
        <v>0</v>
      </c>
      <c r="E18" cm="1">
        <f t="array" ref="E18">INDEX('2 过程管理表单'!$33:$33,26+(COLUMN(C1)-1)*3)</f>
        <v>0</v>
      </c>
      <c r="F18" cm="1">
        <f t="array" ref="F18">INDEX('2 过程管理表单'!$33:$33,26+(COLUMN(D1)-1)*3)</f>
        <v>0</v>
      </c>
      <c r="G18" cm="1">
        <f t="array" ref="G18">INDEX('2 过程管理表单'!$33:$33,26+(COLUMN(E1)-1)*3)</f>
        <v>0</v>
      </c>
      <c r="H18" cm="1">
        <f t="array" ref="H18">INDEX('2 过程管理表单'!$33:$33,26+(COLUMN(F1)-1)*3)</f>
        <v>0</v>
      </c>
      <c r="I18" cm="1">
        <f t="array" ref="I18">INDEX('2 过程管理表单'!$33:$33,26+(COLUMN(G1)-1)*3)</f>
        <v>0</v>
      </c>
      <c r="J18" cm="1">
        <f t="array" ref="J18">INDEX('2 过程管理表单'!$33:$33,26+(COLUMN(H1)-1)*3)</f>
        <v>0</v>
      </c>
      <c r="K18" cm="1">
        <f t="array" ref="K18">INDEX('2 过程管理表单'!$33:$33,26+(COLUMN(I1)-1)*3)</f>
        <v>0</v>
      </c>
      <c r="L18" cm="1">
        <f t="array" ref="L18">INDEX('2 过程管理表单'!$33:$33,26+(COLUMN(J1)-1)*3)</f>
        <v>0</v>
      </c>
      <c r="M18" cm="1">
        <f t="array" ref="M18">INDEX('2 过程管理表单'!$33:$33,26+(COLUMN(K1)-1)*3)</f>
        <v>0</v>
      </c>
      <c r="N18" cm="1">
        <f t="array" ref="N18">INDEX('2 过程管理表单'!$33:$33,26+(COLUMN(L1)-1)*3)</f>
        <v>0</v>
      </c>
    </row>
    <row r="19" spans="1:14">
      <c r="A19" t="s">
        <v>4369</v>
      </c>
      <c r="B19" t="s">
        <v>4298</v>
      </c>
      <c r="C19">
        <f>C18</f>
        <v>0</v>
      </c>
      <c r="D19">
        <f t="shared" ref="D19:N19" si="8">C19+D18</f>
        <v>0</v>
      </c>
      <c r="E19">
        <f t="shared" si="8"/>
        <v>0</v>
      </c>
      <c r="F19">
        <f t="shared" si="8"/>
        <v>0</v>
      </c>
      <c r="G19">
        <f t="shared" si="8"/>
        <v>0</v>
      </c>
      <c r="H19">
        <f t="shared" si="8"/>
        <v>0</v>
      </c>
      <c r="I19">
        <f t="shared" si="8"/>
        <v>0</v>
      </c>
      <c r="J19">
        <f t="shared" si="8"/>
        <v>0</v>
      </c>
      <c r="K19">
        <f t="shared" si="8"/>
        <v>0</v>
      </c>
      <c r="L19">
        <f t="shared" si="8"/>
        <v>0</v>
      </c>
      <c r="M19">
        <f t="shared" si="8"/>
        <v>0</v>
      </c>
      <c r="N19">
        <f t="shared" si="8"/>
        <v>0</v>
      </c>
    </row>
    <row r="20" spans="1:14">
      <c r="A20" t="s">
        <v>4369</v>
      </c>
      <c r="B20" t="s">
        <v>4299</v>
      </c>
      <c r="C20" cm="1">
        <f t="array" ref="C20">INDEX('2 过程管理表单'!$33:$33,24+(COLUMN(A1)-1)*3)</f>
        <v>0</v>
      </c>
      <c r="D20" cm="1">
        <f t="array" ref="D20">INDEX('2 过程管理表单'!$33:$33,24+(COLUMN(B1)-1)*3)</f>
        <v>0</v>
      </c>
      <c r="E20" cm="1">
        <f t="array" ref="E20">INDEX('2 过程管理表单'!$33:$33,24+(COLUMN(C1)-1)*3)</f>
        <v>0</v>
      </c>
      <c r="F20" cm="1">
        <f t="array" ref="F20">INDEX('2 过程管理表单'!$33:$33,24+(COLUMN(D1)-1)*3)</f>
        <v>0</v>
      </c>
      <c r="G20" cm="1">
        <f t="array" ref="G20">INDEX('2 过程管理表单'!$33:$33,24+(COLUMN(E1)-1)*3)</f>
        <v>0</v>
      </c>
      <c r="H20" cm="1">
        <f t="array" ref="H20">INDEX('2 过程管理表单'!$33:$33,24+(COLUMN(F1)-1)*3)</f>
        <v>0</v>
      </c>
      <c r="I20" cm="1">
        <f t="array" ref="I20">INDEX('2 过程管理表单'!$33:$33,24+(COLUMN(G1)-1)*3)</f>
        <v>0</v>
      </c>
      <c r="J20" cm="1">
        <f t="array" ref="J20">INDEX('2 过程管理表单'!$33:$33,24+(COLUMN(H1)-1)*3)</f>
        <v>0</v>
      </c>
      <c r="K20" cm="1">
        <f t="array" ref="K20">INDEX('2 过程管理表单'!$33:$33,24+(COLUMN(I1)-1)*3)</f>
        <v>0</v>
      </c>
      <c r="L20" cm="1">
        <f t="array" ref="L20">INDEX('2 过程管理表单'!$33:$33,24+(COLUMN(J1)-1)*3)</f>
        <v>0</v>
      </c>
      <c r="M20" cm="1">
        <f t="array" ref="M20">INDEX('2 过程管理表单'!$33:$33,24+(COLUMN(K1)-1)*3)</f>
        <v>0</v>
      </c>
      <c r="N20" cm="1">
        <f t="array" ref="N20">INDEX('2 过程管理表单'!$33:$33,24+(COLUMN(L1)-1)*3)</f>
        <v>0</v>
      </c>
    </row>
    <row r="21" spans="1:14">
      <c r="A21" t="s">
        <v>4369</v>
      </c>
      <c r="B21" t="s">
        <v>4300</v>
      </c>
      <c r="C21">
        <f>C20</f>
        <v>0</v>
      </c>
      <c r="D21">
        <f t="shared" ref="D21:N21" si="9">C21+D20</f>
        <v>0</v>
      </c>
      <c r="E21">
        <f t="shared" si="9"/>
        <v>0</v>
      </c>
      <c r="F21">
        <f t="shared" si="9"/>
        <v>0</v>
      </c>
      <c r="G21">
        <f t="shared" si="9"/>
        <v>0</v>
      </c>
      <c r="H21">
        <f t="shared" si="9"/>
        <v>0</v>
      </c>
      <c r="I21">
        <f t="shared" si="9"/>
        <v>0</v>
      </c>
      <c r="J21">
        <f t="shared" si="9"/>
        <v>0</v>
      </c>
      <c r="K21">
        <f t="shared" si="9"/>
        <v>0</v>
      </c>
      <c r="L21">
        <f t="shared" si="9"/>
        <v>0</v>
      </c>
      <c r="M21">
        <f t="shared" si="9"/>
        <v>0</v>
      </c>
      <c r="N21">
        <f t="shared" si="9"/>
        <v>0</v>
      </c>
    </row>
    <row r="22" spans="1:14">
      <c r="A22" t="s">
        <v>4370</v>
      </c>
      <c r="B22" t="s">
        <v>4297</v>
      </c>
      <c r="C22" cm="1">
        <f t="array" ref="C22">INDEX('2 过程管理表单'!$39:$39,26+(COLUMN(A1)-1)*3)</f>
        <v>0</v>
      </c>
      <c r="D22" cm="1">
        <f t="array" ref="D22">INDEX('2 过程管理表单'!$39:$39,26+(COLUMN(B1)-1)*3)</f>
        <v>0</v>
      </c>
      <c r="E22" cm="1">
        <f t="array" ref="E22">INDEX('2 过程管理表单'!$39:$39,26+(COLUMN(C1)-1)*3)</f>
        <v>0</v>
      </c>
      <c r="F22" cm="1">
        <f t="array" ref="F22">INDEX('2 过程管理表单'!$39:$39,26+(COLUMN(D1)-1)*3)</f>
        <v>0</v>
      </c>
      <c r="G22" cm="1">
        <f t="array" ref="G22">INDEX('2 过程管理表单'!$39:$39,26+(COLUMN(E1)-1)*3)</f>
        <v>0</v>
      </c>
      <c r="H22" cm="1">
        <f t="array" ref="H22">INDEX('2 过程管理表单'!$39:$39,26+(COLUMN(F1)-1)*3)</f>
        <v>0</v>
      </c>
      <c r="I22" cm="1">
        <f t="array" ref="I22">INDEX('2 过程管理表单'!$39:$39,26+(COLUMN(G1)-1)*3)</f>
        <v>0</v>
      </c>
      <c r="J22" cm="1">
        <f t="array" ref="J22">INDEX('2 过程管理表单'!$39:$39,26+(COLUMN(H1)-1)*3)</f>
        <v>0</v>
      </c>
      <c r="K22" cm="1">
        <f t="array" ref="K22">INDEX('2 过程管理表单'!$39:$39,26+(COLUMN(I1)-1)*3)</f>
        <v>0</v>
      </c>
      <c r="L22" cm="1">
        <f t="array" ref="L22">INDEX('2 过程管理表单'!$39:$39,26+(COLUMN(J1)-1)*3)</f>
        <v>0</v>
      </c>
      <c r="M22" cm="1">
        <f t="array" ref="M22">INDEX('2 过程管理表单'!$39:$39,26+(COLUMN(K1)-1)*3)</f>
        <v>0</v>
      </c>
      <c r="N22" cm="1">
        <f t="array" ref="N22">INDEX('2 过程管理表单'!$39:$39,26+(COLUMN(L1)-1)*3)</f>
        <v>0</v>
      </c>
    </row>
    <row r="23" spans="1:14">
      <c r="A23" t="s">
        <v>4370</v>
      </c>
      <c r="B23" t="s">
        <v>4298</v>
      </c>
      <c r="C23">
        <f>C22</f>
        <v>0</v>
      </c>
      <c r="D23">
        <f t="shared" ref="D23:N23" si="10">C23+D22</f>
        <v>0</v>
      </c>
      <c r="E23">
        <f t="shared" si="10"/>
        <v>0</v>
      </c>
      <c r="F23">
        <f t="shared" si="10"/>
        <v>0</v>
      </c>
      <c r="G23">
        <f t="shared" si="10"/>
        <v>0</v>
      </c>
      <c r="H23">
        <f t="shared" si="10"/>
        <v>0</v>
      </c>
      <c r="I23">
        <f t="shared" si="10"/>
        <v>0</v>
      </c>
      <c r="J23">
        <f t="shared" si="10"/>
        <v>0</v>
      </c>
      <c r="K23">
        <f t="shared" si="10"/>
        <v>0</v>
      </c>
      <c r="L23">
        <f t="shared" si="10"/>
        <v>0</v>
      </c>
      <c r="M23">
        <f t="shared" si="10"/>
        <v>0</v>
      </c>
      <c r="N23">
        <f t="shared" si="10"/>
        <v>0</v>
      </c>
    </row>
    <row r="24" spans="1:14">
      <c r="A24" t="s">
        <v>4370</v>
      </c>
      <c r="B24" t="s">
        <v>4299</v>
      </c>
      <c r="C24" cm="1">
        <f t="array" ref="C24">INDEX('2 过程管理表单'!$39:$39,24+(COLUMN(A1)-1)*3)</f>
        <v>0</v>
      </c>
      <c r="D24" cm="1">
        <f t="array" ref="D24">INDEX('2 过程管理表单'!$39:$39,24+(COLUMN(B1)-1)*3)</f>
        <v>0</v>
      </c>
      <c r="E24" cm="1">
        <f t="array" ref="E24">INDEX('2 过程管理表单'!$39:$39,24+(COLUMN(C1)-1)*3)</f>
        <v>0</v>
      </c>
      <c r="F24" cm="1">
        <f t="array" ref="F24">INDEX('2 过程管理表单'!$39:$39,24+(COLUMN(D1)-1)*3)</f>
        <v>0</v>
      </c>
      <c r="G24" cm="1">
        <f t="array" ref="G24">INDEX('2 过程管理表单'!$39:$39,24+(COLUMN(E1)-1)*3)</f>
        <v>0</v>
      </c>
      <c r="H24" cm="1">
        <f t="array" ref="H24">INDEX('2 过程管理表单'!$39:$39,24+(COLUMN(F1)-1)*3)</f>
        <v>0</v>
      </c>
      <c r="I24" cm="1">
        <f t="array" ref="I24">INDEX('2 过程管理表单'!$39:$39,24+(COLUMN(G1)-1)*3)</f>
        <v>0</v>
      </c>
      <c r="J24" cm="1">
        <f t="array" ref="J24">INDEX('2 过程管理表单'!$39:$39,24+(COLUMN(H1)-1)*3)</f>
        <v>0</v>
      </c>
      <c r="K24" cm="1">
        <f t="array" ref="K24">INDEX('2 过程管理表单'!$39:$39,24+(COLUMN(I1)-1)*3)</f>
        <v>0</v>
      </c>
      <c r="L24" cm="1">
        <f t="array" ref="L24">INDEX('2 过程管理表单'!$39:$39,24+(COLUMN(J1)-1)*3)</f>
        <v>0</v>
      </c>
      <c r="M24" cm="1">
        <f t="array" ref="M24">INDEX('2 过程管理表单'!$39:$39,24+(COLUMN(K1)-1)*3)</f>
        <v>0</v>
      </c>
      <c r="N24" cm="1">
        <f t="array" ref="N24">INDEX('2 过程管理表单'!$39:$39,24+(COLUMN(L1)-1)*3)</f>
        <v>0</v>
      </c>
    </row>
    <row r="25" spans="1:14">
      <c r="A25" t="s">
        <v>4370</v>
      </c>
      <c r="B25" t="s">
        <v>4300</v>
      </c>
      <c r="C25">
        <f>C24</f>
        <v>0</v>
      </c>
      <c r="D25">
        <f t="shared" ref="D25:N25" si="11">C25+D24</f>
        <v>0</v>
      </c>
      <c r="E25">
        <f t="shared" si="11"/>
        <v>0</v>
      </c>
      <c r="F25">
        <f t="shared" si="11"/>
        <v>0</v>
      </c>
      <c r="G25">
        <f t="shared" si="11"/>
        <v>0</v>
      </c>
      <c r="H25">
        <f t="shared" si="11"/>
        <v>0</v>
      </c>
      <c r="I25">
        <f t="shared" si="11"/>
        <v>0</v>
      </c>
      <c r="J25">
        <f t="shared" si="11"/>
        <v>0</v>
      </c>
      <c r="K25">
        <f t="shared" si="11"/>
        <v>0</v>
      </c>
      <c r="L25">
        <f t="shared" si="11"/>
        <v>0</v>
      </c>
      <c r="M25">
        <f t="shared" si="11"/>
        <v>0</v>
      </c>
      <c r="N25">
        <f t="shared" si="11"/>
        <v>0</v>
      </c>
    </row>
    <row r="26" spans="1:14">
      <c r="A26" t="s">
        <v>4371</v>
      </c>
      <c r="B26" t="s">
        <v>4297</v>
      </c>
      <c r="C26" cm="1">
        <f t="array" ref="C26">INDEX('2 过程管理表单'!$46:$46,26+(COLUMN(A1)-1)*3)</f>
        <v>0</v>
      </c>
      <c r="D26" cm="1">
        <f t="array" ref="D26">INDEX('2 过程管理表单'!$46:$46,26+(COLUMN(B1)-1)*3)</f>
        <v>0</v>
      </c>
      <c r="E26" cm="1">
        <f t="array" ref="E26">INDEX('2 过程管理表单'!$46:$46,26+(COLUMN(C1)-1)*3)</f>
        <v>0</v>
      </c>
      <c r="F26" cm="1">
        <f t="array" ref="F26">INDEX('2 过程管理表单'!$46:$46,26+(COLUMN(D1)-1)*3)</f>
        <v>0</v>
      </c>
      <c r="G26" cm="1">
        <f t="array" ref="G26">INDEX('2 过程管理表单'!$46:$46,26+(COLUMN(E1)-1)*3)</f>
        <v>0</v>
      </c>
      <c r="H26" cm="1">
        <f t="array" ref="H26">INDEX('2 过程管理表单'!$46:$46,26+(COLUMN(F1)-1)*3)</f>
        <v>0</v>
      </c>
      <c r="I26" cm="1">
        <f t="array" ref="I26">INDEX('2 过程管理表单'!$46:$46,26+(COLUMN(G1)-1)*3)</f>
        <v>0</v>
      </c>
      <c r="J26" cm="1">
        <f t="array" ref="J26">INDEX('2 过程管理表单'!$46:$46,26+(COLUMN(H1)-1)*3)</f>
        <v>0</v>
      </c>
      <c r="K26" cm="1">
        <f t="array" ref="K26">INDEX('2 过程管理表单'!$46:$46,26+(COLUMN(I1)-1)*3)</f>
        <v>0</v>
      </c>
      <c r="L26" cm="1">
        <f t="array" ref="L26">INDEX('2 过程管理表单'!$46:$46,26+(COLUMN(J1)-1)*3)</f>
        <v>0</v>
      </c>
      <c r="M26" cm="1">
        <f t="array" ref="M26">INDEX('2 过程管理表单'!$46:$46,26+(COLUMN(K1)-1)*3)</f>
        <v>0</v>
      </c>
      <c r="N26" cm="1">
        <f t="array" ref="N26">INDEX('2 过程管理表单'!$46:$46,26+(COLUMN(L1)-1)*3)</f>
        <v>0</v>
      </c>
    </row>
    <row r="27" spans="1:14">
      <c r="A27" t="s">
        <v>4371</v>
      </c>
      <c r="B27" t="s">
        <v>4298</v>
      </c>
      <c r="C27">
        <f>C26</f>
        <v>0</v>
      </c>
      <c r="D27">
        <f t="shared" ref="D27:N27" si="12">C27+D26</f>
        <v>0</v>
      </c>
      <c r="E27">
        <f t="shared" si="12"/>
        <v>0</v>
      </c>
      <c r="F27">
        <f t="shared" si="12"/>
        <v>0</v>
      </c>
      <c r="G27">
        <f t="shared" si="12"/>
        <v>0</v>
      </c>
      <c r="H27">
        <f t="shared" si="12"/>
        <v>0</v>
      </c>
      <c r="I27">
        <f t="shared" si="12"/>
        <v>0</v>
      </c>
      <c r="J27">
        <f t="shared" si="12"/>
        <v>0</v>
      </c>
      <c r="K27">
        <f t="shared" si="12"/>
        <v>0</v>
      </c>
      <c r="L27">
        <f t="shared" si="12"/>
        <v>0</v>
      </c>
      <c r="M27">
        <f t="shared" si="12"/>
        <v>0</v>
      </c>
      <c r="N27">
        <f t="shared" si="12"/>
        <v>0</v>
      </c>
    </row>
    <row r="28" spans="1:14">
      <c r="A28" t="s">
        <v>4371</v>
      </c>
      <c r="B28" t="s">
        <v>4299</v>
      </c>
      <c r="C28" cm="1">
        <f t="array" ref="C28">INDEX('2 过程管理表单'!$46:$46,24+(COLUMN(A1)-1)*3)</f>
        <v>0</v>
      </c>
      <c r="D28" cm="1">
        <f t="array" ref="D28">INDEX('2 过程管理表单'!$46:$46,24+(COLUMN(B1)-1)*3)</f>
        <v>0</v>
      </c>
      <c r="E28" cm="1">
        <f t="array" ref="E28">INDEX('2 过程管理表单'!$46:$46,24+(COLUMN(C1)-1)*3)</f>
        <v>0</v>
      </c>
      <c r="F28" cm="1">
        <f t="array" ref="F28">INDEX('2 过程管理表单'!$46:$46,24+(COLUMN(D1)-1)*3)</f>
        <v>0</v>
      </c>
      <c r="G28" cm="1">
        <f t="array" ref="G28">INDEX('2 过程管理表单'!$46:$46,24+(COLUMN(E1)-1)*3)</f>
        <v>0</v>
      </c>
      <c r="H28" cm="1">
        <f t="array" ref="H28">INDEX('2 过程管理表单'!$46:$46,24+(COLUMN(F1)-1)*3)</f>
        <v>0</v>
      </c>
      <c r="I28" cm="1">
        <f t="array" ref="I28">INDEX('2 过程管理表单'!$46:$46,24+(COLUMN(G1)-1)*3)</f>
        <v>0</v>
      </c>
      <c r="J28" cm="1">
        <f t="array" ref="J28">INDEX('2 过程管理表单'!$46:$46,24+(COLUMN(H1)-1)*3)</f>
        <v>0</v>
      </c>
      <c r="K28" cm="1">
        <f t="array" ref="K28">INDEX('2 过程管理表单'!$46:$46,24+(COLUMN(I1)-1)*3)</f>
        <v>0</v>
      </c>
      <c r="L28" cm="1">
        <f t="array" ref="L28">INDEX('2 过程管理表单'!$46:$46,24+(COLUMN(J1)-1)*3)</f>
        <v>0</v>
      </c>
      <c r="M28" cm="1">
        <f t="array" ref="M28">INDEX('2 过程管理表单'!$46:$46,24+(COLUMN(K1)-1)*3)</f>
        <v>0</v>
      </c>
      <c r="N28" cm="1">
        <f t="array" ref="N28">INDEX('2 过程管理表单'!$46:$46,24+(COLUMN(L1)-1)*3)</f>
        <v>0</v>
      </c>
    </row>
    <row r="29" spans="1:14">
      <c r="A29" t="s">
        <v>4371</v>
      </c>
      <c r="B29" t="s">
        <v>4300</v>
      </c>
      <c r="C29">
        <f>C28</f>
        <v>0</v>
      </c>
      <c r="D29">
        <f t="shared" ref="D29:N29" si="13">C29+D28</f>
        <v>0</v>
      </c>
      <c r="E29">
        <f t="shared" si="13"/>
        <v>0</v>
      </c>
      <c r="F29">
        <f t="shared" si="13"/>
        <v>0</v>
      </c>
      <c r="G29">
        <f t="shared" si="13"/>
        <v>0</v>
      </c>
      <c r="H29">
        <f t="shared" si="13"/>
        <v>0</v>
      </c>
      <c r="I29">
        <f t="shared" si="13"/>
        <v>0</v>
      </c>
      <c r="J29">
        <f t="shared" si="13"/>
        <v>0</v>
      </c>
      <c r="K29">
        <f t="shared" si="13"/>
        <v>0</v>
      </c>
      <c r="L29">
        <f t="shared" si="13"/>
        <v>0</v>
      </c>
      <c r="M29">
        <f t="shared" si="13"/>
        <v>0</v>
      </c>
      <c r="N29">
        <f t="shared" si="13"/>
        <v>0</v>
      </c>
    </row>
    <row r="30" spans="1:14">
      <c r="A30" t="s">
        <v>4372</v>
      </c>
      <c r="B30" t="s">
        <v>4297</v>
      </c>
      <c r="C30" cm="1">
        <f t="array" ref="C30">INDEX('2 过程管理表单'!$52:$52,26+(COLUMN(A1)-1)*3)</f>
        <v>0</v>
      </c>
      <c r="D30" cm="1">
        <f t="array" ref="D30">INDEX('2 过程管理表单'!$52:$52,26+(COLUMN(B1)-1)*3)</f>
        <v>0</v>
      </c>
      <c r="E30" cm="1">
        <f t="array" ref="E30">INDEX('2 过程管理表单'!$52:$52,26+(COLUMN(C1)-1)*3)</f>
        <v>0</v>
      </c>
      <c r="F30" cm="1">
        <f t="array" ref="F30">INDEX('2 过程管理表单'!$52:$52,26+(COLUMN(D1)-1)*3)</f>
        <v>0</v>
      </c>
      <c r="G30" cm="1">
        <f t="array" ref="G30">INDEX('2 过程管理表单'!$52:$52,26+(COLUMN(E1)-1)*3)</f>
        <v>0</v>
      </c>
      <c r="H30" cm="1">
        <f t="array" ref="H30">INDEX('2 过程管理表单'!$52:$52,26+(COLUMN(F1)-1)*3)</f>
        <v>0</v>
      </c>
      <c r="I30" cm="1">
        <f t="array" ref="I30">INDEX('2 过程管理表单'!$52:$52,26+(COLUMN(G1)-1)*3)</f>
        <v>0</v>
      </c>
      <c r="J30" cm="1">
        <f t="array" ref="J30">INDEX('2 过程管理表单'!$52:$52,26+(COLUMN(H1)-1)*3)</f>
        <v>0</v>
      </c>
      <c r="K30" cm="1">
        <f t="array" ref="K30">INDEX('2 过程管理表单'!$52:$52,26+(COLUMN(I1)-1)*3)</f>
        <v>0</v>
      </c>
      <c r="L30" cm="1">
        <f t="array" ref="L30">INDEX('2 过程管理表单'!$52:$52,26+(COLUMN(J1)-1)*3)</f>
        <v>0</v>
      </c>
      <c r="M30" cm="1">
        <f t="array" ref="M30">INDEX('2 过程管理表单'!$52:$52,26+(COLUMN(K1)-1)*3)</f>
        <v>0</v>
      </c>
      <c r="N30" cm="1">
        <f t="array" ref="N30">INDEX('2 过程管理表单'!$52:$52,26+(COLUMN(L1)-1)*3)</f>
        <v>0</v>
      </c>
    </row>
    <row r="31" spans="1:14">
      <c r="A31" t="s">
        <v>4372</v>
      </c>
      <c r="B31" t="s">
        <v>4298</v>
      </c>
      <c r="C31">
        <f>C30</f>
        <v>0</v>
      </c>
      <c r="D31">
        <f t="shared" ref="D31:N31" si="14">C31+D30</f>
        <v>0</v>
      </c>
      <c r="E31">
        <f t="shared" si="14"/>
        <v>0</v>
      </c>
      <c r="F31">
        <f t="shared" si="14"/>
        <v>0</v>
      </c>
      <c r="G31">
        <f t="shared" si="14"/>
        <v>0</v>
      </c>
      <c r="H31">
        <f t="shared" si="14"/>
        <v>0</v>
      </c>
      <c r="I31">
        <f t="shared" si="14"/>
        <v>0</v>
      </c>
      <c r="J31">
        <f t="shared" si="14"/>
        <v>0</v>
      </c>
      <c r="K31">
        <f t="shared" si="14"/>
        <v>0</v>
      </c>
      <c r="L31">
        <f t="shared" si="14"/>
        <v>0</v>
      </c>
      <c r="M31">
        <f t="shared" si="14"/>
        <v>0</v>
      </c>
      <c r="N31">
        <f t="shared" si="14"/>
        <v>0</v>
      </c>
    </row>
    <row r="32" spans="1:14">
      <c r="A32" t="s">
        <v>4372</v>
      </c>
      <c r="B32" t="s">
        <v>4299</v>
      </c>
      <c r="C32" cm="1">
        <f t="array" ref="C32">INDEX('2 过程管理表单'!$52:$52,24+(COLUMN(A1)-1)*3)</f>
        <v>0</v>
      </c>
      <c r="D32" cm="1">
        <f t="array" ref="D32">INDEX('2 过程管理表单'!$52:$52,24+(COLUMN(B1)-1)*3)</f>
        <v>0</v>
      </c>
      <c r="E32" cm="1">
        <f t="array" ref="E32">INDEX('2 过程管理表单'!$52:$52,24+(COLUMN(C1)-1)*3)</f>
        <v>0</v>
      </c>
      <c r="F32" cm="1">
        <f t="array" ref="F32">INDEX('2 过程管理表单'!$52:$52,24+(COLUMN(D1)-1)*3)</f>
        <v>0</v>
      </c>
      <c r="G32" cm="1">
        <f t="array" ref="G32">INDEX('2 过程管理表单'!$52:$52,24+(COLUMN(E1)-1)*3)</f>
        <v>0</v>
      </c>
      <c r="H32" cm="1">
        <f t="array" ref="H32">INDEX('2 过程管理表单'!$52:$52,24+(COLUMN(F1)-1)*3)</f>
        <v>0</v>
      </c>
      <c r="I32" cm="1">
        <f t="array" ref="I32">INDEX('2 过程管理表单'!$52:$52,24+(COLUMN(G1)-1)*3)</f>
        <v>0</v>
      </c>
      <c r="J32" cm="1">
        <f t="array" ref="J32">INDEX('2 过程管理表单'!$52:$52,24+(COLUMN(H1)-1)*3)</f>
        <v>0</v>
      </c>
      <c r="K32" cm="1">
        <f t="array" ref="K32">INDEX('2 过程管理表单'!$52:$52,24+(COLUMN(I1)-1)*3)</f>
        <v>0</v>
      </c>
      <c r="L32" cm="1">
        <f t="array" ref="L32">INDEX('2 过程管理表单'!$52:$52,24+(COLUMN(J1)-1)*3)</f>
        <v>0</v>
      </c>
      <c r="M32" cm="1">
        <f t="array" ref="M32">INDEX('2 过程管理表单'!$52:$52,24+(COLUMN(K1)-1)*3)</f>
        <v>0</v>
      </c>
      <c r="N32" cm="1">
        <f t="array" ref="N32">INDEX('2 过程管理表单'!$52:$52,24+(COLUMN(L1)-1)*3)</f>
        <v>0</v>
      </c>
    </row>
    <row r="33" spans="1:14">
      <c r="A33" t="s">
        <v>4372</v>
      </c>
      <c r="B33" t="s">
        <v>4300</v>
      </c>
      <c r="C33">
        <f>C32</f>
        <v>0</v>
      </c>
      <c r="D33">
        <f t="shared" ref="D33:N33" si="15">C33+D32</f>
        <v>0</v>
      </c>
      <c r="E33">
        <f t="shared" si="15"/>
        <v>0</v>
      </c>
      <c r="F33">
        <f t="shared" si="15"/>
        <v>0</v>
      </c>
      <c r="G33">
        <f t="shared" si="15"/>
        <v>0</v>
      </c>
      <c r="H33">
        <f t="shared" si="15"/>
        <v>0</v>
      </c>
      <c r="I33">
        <f t="shared" si="15"/>
        <v>0</v>
      </c>
      <c r="J33">
        <f t="shared" si="15"/>
        <v>0</v>
      </c>
      <c r="K33">
        <f t="shared" si="15"/>
        <v>0</v>
      </c>
      <c r="L33">
        <f t="shared" si="15"/>
        <v>0</v>
      </c>
      <c r="M33">
        <f t="shared" si="15"/>
        <v>0</v>
      </c>
      <c r="N33">
        <f t="shared" si="15"/>
        <v>0</v>
      </c>
    </row>
    <row r="34" spans="1:14">
      <c r="A34" t="s">
        <v>4373</v>
      </c>
      <c r="B34" t="s">
        <v>4297</v>
      </c>
      <c r="C34" cm="1">
        <f t="array" ref="C34">INDEX('2 过程管理表单'!$58:$58,26+(COLUMN(A1)-1)*3)</f>
        <v>0</v>
      </c>
      <c r="D34" cm="1">
        <f t="array" ref="D34">INDEX('2 过程管理表单'!$58:$58,26+(COLUMN(B1)-1)*3)</f>
        <v>0</v>
      </c>
      <c r="E34" cm="1">
        <f t="array" ref="E34">INDEX('2 过程管理表单'!$58:$58,26+(COLUMN(C1)-1)*3)</f>
        <v>0</v>
      </c>
      <c r="F34" cm="1">
        <f t="array" ref="F34">INDEX('2 过程管理表单'!$58:$58,26+(COLUMN(D1)-1)*3)</f>
        <v>0</v>
      </c>
      <c r="G34" cm="1">
        <f t="array" ref="G34">INDEX('2 过程管理表单'!$58:$58,26+(COLUMN(E1)-1)*3)</f>
        <v>0</v>
      </c>
      <c r="H34" cm="1">
        <f t="array" ref="H34">INDEX('2 过程管理表单'!$58:$58,26+(COLUMN(F1)-1)*3)</f>
        <v>0</v>
      </c>
      <c r="I34" cm="1">
        <f t="array" ref="I34">INDEX('2 过程管理表单'!$58:$58,26+(COLUMN(G1)-1)*3)</f>
        <v>0</v>
      </c>
      <c r="J34" cm="1">
        <f t="array" ref="J34">INDEX('2 过程管理表单'!$58:$58,26+(COLUMN(H1)-1)*3)</f>
        <v>0</v>
      </c>
      <c r="K34" cm="1">
        <f t="array" ref="K34">INDEX('2 过程管理表单'!$58:$58,26+(COLUMN(I1)-1)*3)</f>
        <v>0</v>
      </c>
      <c r="L34" cm="1">
        <f t="array" ref="L34">INDEX('2 过程管理表单'!$58:$58,26+(COLUMN(J1)-1)*3)</f>
        <v>0</v>
      </c>
      <c r="M34" cm="1">
        <f t="array" ref="M34">INDEX('2 过程管理表单'!$58:$58,26+(COLUMN(K1)-1)*3)</f>
        <v>0</v>
      </c>
      <c r="N34" cm="1">
        <f t="array" ref="N34">INDEX('2 过程管理表单'!$58:$58,26+(COLUMN(L1)-1)*3)</f>
        <v>0</v>
      </c>
    </row>
    <row r="35" spans="1:14">
      <c r="A35" t="s">
        <v>4373</v>
      </c>
      <c r="B35" t="s">
        <v>4298</v>
      </c>
      <c r="C35">
        <f>C34</f>
        <v>0</v>
      </c>
      <c r="D35">
        <f t="shared" ref="D35:N35" si="16">C35+D34</f>
        <v>0</v>
      </c>
      <c r="E35">
        <f t="shared" si="16"/>
        <v>0</v>
      </c>
      <c r="F35">
        <f t="shared" si="16"/>
        <v>0</v>
      </c>
      <c r="G35">
        <f t="shared" si="16"/>
        <v>0</v>
      </c>
      <c r="H35">
        <f t="shared" si="16"/>
        <v>0</v>
      </c>
      <c r="I35">
        <f t="shared" si="16"/>
        <v>0</v>
      </c>
      <c r="J35">
        <f t="shared" si="16"/>
        <v>0</v>
      </c>
      <c r="K35">
        <f t="shared" si="16"/>
        <v>0</v>
      </c>
      <c r="L35">
        <f t="shared" si="16"/>
        <v>0</v>
      </c>
      <c r="M35">
        <f t="shared" si="16"/>
        <v>0</v>
      </c>
      <c r="N35">
        <f t="shared" si="16"/>
        <v>0</v>
      </c>
    </row>
    <row r="36" spans="1:14">
      <c r="A36" t="s">
        <v>4373</v>
      </c>
      <c r="B36" t="s">
        <v>4299</v>
      </c>
      <c r="C36" cm="1">
        <f t="array" ref="C36">INDEX('2 过程管理表单'!$58:$58,24+(COLUMN(A1)-1)*3)</f>
        <v>41600</v>
      </c>
      <c r="D36" cm="1">
        <f t="array" ref="D36">INDEX('2 过程管理表单'!$58:$58,24+(COLUMN(B1)-1)*3)</f>
        <v>41600</v>
      </c>
      <c r="E36" cm="1">
        <f t="array" ref="E36">INDEX('2 过程管理表单'!$58:$58,24+(COLUMN(C1)-1)*3)</f>
        <v>41600</v>
      </c>
      <c r="F36" cm="1">
        <f t="array" ref="F36">INDEX('2 过程管理表单'!$58:$58,24+(COLUMN(D1)-1)*3)</f>
        <v>41600</v>
      </c>
      <c r="G36" cm="1">
        <f t="array" ref="G36">INDEX('2 过程管理表单'!$58:$58,24+(COLUMN(E1)-1)*3)</f>
        <v>41600</v>
      </c>
      <c r="H36" cm="1">
        <f t="array" ref="H36">INDEX('2 过程管理表单'!$58:$58,24+(COLUMN(F1)-1)*3)</f>
        <v>41600</v>
      </c>
      <c r="I36" cm="1">
        <f t="array" ref="I36">INDEX('2 过程管理表单'!$58:$58,24+(COLUMN(G1)-1)*3)</f>
        <v>41600</v>
      </c>
      <c r="J36" cm="1">
        <f t="array" ref="J36">INDEX('2 过程管理表单'!$58:$58,24+(COLUMN(H1)-1)*3)</f>
        <v>41600</v>
      </c>
      <c r="K36" cm="1">
        <f t="array" ref="K36">INDEX('2 过程管理表单'!$58:$58,24+(COLUMN(I1)-1)*3)</f>
        <v>41600</v>
      </c>
      <c r="L36" cm="1">
        <f t="array" ref="L36">INDEX('2 过程管理表单'!$58:$58,24+(COLUMN(J1)-1)*3)</f>
        <v>41600</v>
      </c>
      <c r="M36" cm="1">
        <f t="array" ref="M36">INDEX('2 过程管理表单'!$58:$58,24+(COLUMN(K1)-1)*3)</f>
        <v>41600</v>
      </c>
      <c r="N36" cm="1">
        <f t="array" ref="N36">INDEX('2 过程管理表单'!$58:$58,24+(COLUMN(L1)-1)*3)</f>
        <v>41600</v>
      </c>
    </row>
    <row r="37" spans="1:14">
      <c r="A37" t="s">
        <v>4373</v>
      </c>
      <c r="B37" t="s">
        <v>4300</v>
      </c>
      <c r="C37">
        <f>C36</f>
        <v>41600</v>
      </c>
      <c r="D37">
        <f t="shared" ref="D37:N37" si="17">C37+D36</f>
        <v>83200</v>
      </c>
      <c r="E37">
        <f t="shared" si="17"/>
        <v>124800</v>
      </c>
      <c r="F37">
        <f t="shared" si="17"/>
        <v>166400</v>
      </c>
      <c r="G37">
        <f t="shared" si="17"/>
        <v>208000</v>
      </c>
      <c r="H37">
        <f t="shared" si="17"/>
        <v>249600</v>
      </c>
      <c r="I37">
        <f t="shared" si="17"/>
        <v>291200</v>
      </c>
      <c r="J37">
        <f t="shared" si="17"/>
        <v>332800</v>
      </c>
      <c r="K37">
        <f t="shared" si="17"/>
        <v>374400</v>
      </c>
      <c r="L37">
        <f t="shared" si="17"/>
        <v>416000</v>
      </c>
      <c r="M37">
        <f t="shared" si="17"/>
        <v>457600</v>
      </c>
      <c r="N37">
        <f t="shared" si="17"/>
        <v>499200</v>
      </c>
    </row>
    <row r="38" spans="1:14">
      <c r="A38" t="s">
        <v>4374</v>
      </c>
      <c r="B38" t="s">
        <v>4297</v>
      </c>
      <c r="C38" cm="1">
        <f t="array" ref="C38">INDEX('2 过程管理表单'!$64:$64,26+(COLUMN(A1)-1)*3)</f>
        <v>0</v>
      </c>
      <c r="D38" cm="1">
        <f t="array" ref="D38">INDEX('2 过程管理表单'!$64:$64,26+(COLUMN(B1)-1)*3)</f>
        <v>0</v>
      </c>
      <c r="E38" cm="1">
        <f t="array" ref="E38">INDEX('2 过程管理表单'!$64:$64,26+(COLUMN(C1)-1)*3)</f>
        <v>0</v>
      </c>
      <c r="F38" cm="1">
        <f t="array" ref="F38">INDEX('2 过程管理表单'!$64:$64,26+(COLUMN(D1)-1)*3)</f>
        <v>0</v>
      </c>
      <c r="G38" cm="1">
        <f t="array" ref="G38">INDEX('2 过程管理表单'!$64:$64,26+(COLUMN(E1)-1)*3)</f>
        <v>0</v>
      </c>
      <c r="H38" cm="1">
        <f t="array" ref="H38">INDEX('2 过程管理表单'!$64:$64,26+(COLUMN(F1)-1)*3)</f>
        <v>0</v>
      </c>
      <c r="I38" cm="1">
        <f t="array" ref="I38">INDEX('2 过程管理表单'!$64:$64,26+(COLUMN(G1)-1)*3)</f>
        <v>0</v>
      </c>
      <c r="J38" cm="1">
        <f t="array" ref="J38">INDEX('2 过程管理表单'!$64:$64,26+(COLUMN(H1)-1)*3)</f>
        <v>0</v>
      </c>
      <c r="K38" cm="1">
        <f t="array" ref="K38">INDEX('2 过程管理表单'!$64:$64,26+(COLUMN(I1)-1)*3)</f>
        <v>0</v>
      </c>
      <c r="L38" cm="1">
        <f t="array" ref="L38">INDEX('2 过程管理表单'!$64:$64,26+(COLUMN(J1)-1)*3)</f>
        <v>0</v>
      </c>
      <c r="M38" cm="1">
        <f t="array" ref="M38">INDEX('2 过程管理表单'!$64:$64,26+(COLUMN(K1)-1)*3)</f>
        <v>0</v>
      </c>
      <c r="N38" cm="1">
        <f t="array" ref="N38">INDEX('2 过程管理表单'!$64:$64,26+(COLUMN(L1)-1)*3)</f>
        <v>0</v>
      </c>
    </row>
    <row r="39" spans="1:14">
      <c r="A39" t="s">
        <v>4374</v>
      </c>
      <c r="B39" t="s">
        <v>4298</v>
      </c>
      <c r="C39">
        <f>C38</f>
        <v>0</v>
      </c>
      <c r="D39">
        <f t="shared" ref="D39:N39" si="18">C39+D38</f>
        <v>0</v>
      </c>
      <c r="E39">
        <f t="shared" si="18"/>
        <v>0</v>
      </c>
      <c r="F39">
        <f t="shared" si="18"/>
        <v>0</v>
      </c>
      <c r="G39">
        <f t="shared" si="18"/>
        <v>0</v>
      </c>
      <c r="H39">
        <f t="shared" si="18"/>
        <v>0</v>
      </c>
      <c r="I39">
        <f t="shared" si="18"/>
        <v>0</v>
      </c>
      <c r="J39">
        <f t="shared" si="18"/>
        <v>0</v>
      </c>
      <c r="K39">
        <f t="shared" si="18"/>
        <v>0</v>
      </c>
      <c r="L39">
        <f t="shared" si="18"/>
        <v>0</v>
      </c>
      <c r="M39">
        <f t="shared" si="18"/>
        <v>0</v>
      </c>
      <c r="N39">
        <f t="shared" si="18"/>
        <v>0</v>
      </c>
    </row>
    <row r="40" spans="1:14">
      <c r="A40" t="s">
        <v>4374</v>
      </c>
      <c r="B40" t="s">
        <v>4299</v>
      </c>
      <c r="C40" cm="1">
        <f t="array" ref="C40">INDEX('2 过程管理表单'!$64:$64,24+(COLUMN(A1)-1)*3)</f>
        <v>0</v>
      </c>
      <c r="D40" cm="1">
        <f t="array" ref="D40">INDEX('2 过程管理表单'!$64:$64,24+(COLUMN(B1)-1)*3)</f>
        <v>0</v>
      </c>
      <c r="E40" cm="1">
        <f t="array" ref="E40">INDEX('2 过程管理表单'!$64:$64,24+(COLUMN(C1)-1)*3)</f>
        <v>0</v>
      </c>
      <c r="F40" cm="1">
        <f t="array" ref="F40">INDEX('2 过程管理表单'!$64:$64,24+(COLUMN(D1)-1)*3)</f>
        <v>0</v>
      </c>
      <c r="G40" cm="1">
        <f t="array" ref="G40">INDEX('2 过程管理表单'!$64:$64,24+(COLUMN(E1)-1)*3)</f>
        <v>0</v>
      </c>
      <c r="H40" cm="1">
        <f t="array" ref="H40">INDEX('2 过程管理表单'!$64:$64,24+(COLUMN(F1)-1)*3)</f>
        <v>0</v>
      </c>
      <c r="I40" cm="1">
        <f t="array" ref="I40">INDEX('2 过程管理表单'!$64:$64,24+(COLUMN(G1)-1)*3)</f>
        <v>0</v>
      </c>
      <c r="J40" cm="1">
        <f t="array" ref="J40">INDEX('2 过程管理表单'!$64:$64,24+(COLUMN(H1)-1)*3)</f>
        <v>0</v>
      </c>
      <c r="K40" cm="1">
        <f t="array" ref="K40">INDEX('2 过程管理表单'!$64:$64,24+(COLUMN(I1)-1)*3)</f>
        <v>0</v>
      </c>
      <c r="L40" cm="1">
        <f t="array" ref="L40">INDEX('2 过程管理表单'!$64:$64,24+(COLUMN(J1)-1)*3)</f>
        <v>0</v>
      </c>
      <c r="M40" cm="1">
        <f t="array" ref="M40">INDEX('2 过程管理表单'!$64:$64,24+(COLUMN(K1)-1)*3)</f>
        <v>0</v>
      </c>
      <c r="N40" cm="1">
        <f t="array" ref="N40">INDEX('2 过程管理表单'!$64:$64,24+(COLUMN(L1)-1)*3)</f>
        <v>0</v>
      </c>
    </row>
    <row r="41" spans="1:14">
      <c r="A41" t="s">
        <v>4374</v>
      </c>
      <c r="B41" t="s">
        <v>4300</v>
      </c>
      <c r="C41">
        <f>C40</f>
        <v>0</v>
      </c>
      <c r="D41">
        <f t="shared" ref="D41:N41" si="19">C41+D40</f>
        <v>0</v>
      </c>
      <c r="E41">
        <f t="shared" si="19"/>
        <v>0</v>
      </c>
      <c r="F41">
        <f t="shared" si="19"/>
        <v>0</v>
      </c>
      <c r="G41">
        <f t="shared" si="19"/>
        <v>0</v>
      </c>
      <c r="H41">
        <f t="shared" si="19"/>
        <v>0</v>
      </c>
      <c r="I41">
        <f t="shared" si="19"/>
        <v>0</v>
      </c>
      <c r="J41">
        <f t="shared" si="19"/>
        <v>0</v>
      </c>
      <c r="K41">
        <f t="shared" si="19"/>
        <v>0</v>
      </c>
      <c r="L41">
        <f t="shared" si="19"/>
        <v>0</v>
      </c>
      <c r="M41">
        <f t="shared" si="19"/>
        <v>0</v>
      </c>
      <c r="N41">
        <f t="shared" si="19"/>
        <v>0</v>
      </c>
    </row>
    <row r="42" spans="1:14">
      <c r="A42" t="s">
        <v>4375</v>
      </c>
      <c r="B42" t="s">
        <v>4297</v>
      </c>
      <c r="C42" cm="1">
        <f t="array" ref="C42">INDEX('2 过程管理表单'!$71:$71,26+(COLUMN(A1)-1)*3)</f>
        <v>0</v>
      </c>
      <c r="D42" cm="1">
        <f t="array" ref="D42">INDEX('2 过程管理表单'!$71:$71,26+(COLUMN(B1)-1)*3)</f>
        <v>0</v>
      </c>
      <c r="E42" cm="1">
        <f t="array" ref="E42">INDEX('2 过程管理表单'!$71:$71,26+(COLUMN(C1)-1)*3)</f>
        <v>0</v>
      </c>
      <c r="F42" cm="1">
        <f t="array" ref="F42">INDEX('2 过程管理表单'!$71:$71,26+(COLUMN(D1)-1)*3)</f>
        <v>0</v>
      </c>
      <c r="G42" cm="1">
        <f t="array" ref="G42">INDEX('2 过程管理表单'!$71:$71,26+(COLUMN(E1)-1)*3)</f>
        <v>0</v>
      </c>
      <c r="H42" cm="1">
        <f t="array" ref="H42">INDEX('2 过程管理表单'!$71:$71,26+(COLUMN(F1)-1)*3)</f>
        <v>0</v>
      </c>
      <c r="I42" cm="1">
        <f t="array" ref="I42">INDEX('2 过程管理表单'!$71:$71,26+(COLUMN(G1)-1)*3)</f>
        <v>0</v>
      </c>
      <c r="J42" cm="1">
        <f t="array" ref="J42">INDEX('2 过程管理表单'!$71:$71,26+(COLUMN(H1)-1)*3)</f>
        <v>0</v>
      </c>
      <c r="K42" cm="1">
        <f t="array" ref="K42">INDEX('2 过程管理表单'!$71:$71,26+(COLUMN(I1)-1)*3)</f>
        <v>0</v>
      </c>
      <c r="L42" cm="1">
        <f t="array" ref="L42">INDEX('2 过程管理表单'!$71:$71,26+(COLUMN(J1)-1)*3)</f>
        <v>0</v>
      </c>
      <c r="M42" cm="1">
        <f t="array" ref="M42">INDEX('2 过程管理表单'!$71:$71,26+(COLUMN(K1)-1)*3)</f>
        <v>0</v>
      </c>
      <c r="N42" cm="1">
        <f t="array" ref="N42">INDEX('2 过程管理表单'!$71:$71,26+(COLUMN(L1)-1)*3)</f>
        <v>0</v>
      </c>
    </row>
    <row r="43" spans="1:14">
      <c r="A43" t="s">
        <v>4375</v>
      </c>
      <c r="B43" t="s">
        <v>4298</v>
      </c>
      <c r="C43">
        <f>C42</f>
        <v>0</v>
      </c>
      <c r="D43">
        <f t="shared" ref="D43:N43" si="20">C43+D42</f>
        <v>0</v>
      </c>
      <c r="E43">
        <f t="shared" si="20"/>
        <v>0</v>
      </c>
      <c r="F43">
        <f t="shared" si="20"/>
        <v>0</v>
      </c>
      <c r="G43">
        <f t="shared" si="20"/>
        <v>0</v>
      </c>
      <c r="H43">
        <f t="shared" si="20"/>
        <v>0</v>
      </c>
      <c r="I43">
        <f t="shared" si="20"/>
        <v>0</v>
      </c>
      <c r="J43">
        <f t="shared" si="20"/>
        <v>0</v>
      </c>
      <c r="K43">
        <f t="shared" si="20"/>
        <v>0</v>
      </c>
      <c r="L43">
        <f t="shared" si="20"/>
        <v>0</v>
      </c>
      <c r="M43">
        <f t="shared" si="20"/>
        <v>0</v>
      </c>
      <c r="N43">
        <f t="shared" si="20"/>
        <v>0</v>
      </c>
    </row>
    <row r="44" spans="1:14">
      <c r="A44" t="s">
        <v>4375</v>
      </c>
      <c r="B44" t="s">
        <v>4299</v>
      </c>
      <c r="C44" cm="1">
        <f t="array" ref="C44">INDEX('2 过程管理表单'!$71:$71,24+(COLUMN(A1)-1)*3)</f>
        <v>0</v>
      </c>
      <c r="D44" cm="1">
        <f t="array" ref="D44">INDEX('2 过程管理表单'!$71:$71,24+(COLUMN(B1)-1)*3)</f>
        <v>0</v>
      </c>
      <c r="E44" cm="1">
        <f t="array" ref="E44">INDEX('2 过程管理表单'!$71:$71,24+(COLUMN(C1)-1)*3)</f>
        <v>0</v>
      </c>
      <c r="F44" cm="1">
        <f t="array" ref="F44">INDEX('2 过程管理表单'!$71:$71,24+(COLUMN(D1)-1)*3)</f>
        <v>0</v>
      </c>
      <c r="G44" cm="1">
        <f t="array" ref="G44">INDEX('2 过程管理表单'!$71:$71,24+(COLUMN(E1)-1)*3)</f>
        <v>0</v>
      </c>
      <c r="H44" cm="1">
        <f t="array" ref="H44">INDEX('2 过程管理表单'!$71:$71,24+(COLUMN(F1)-1)*3)</f>
        <v>0</v>
      </c>
      <c r="I44" cm="1">
        <f t="array" ref="I44">INDEX('2 过程管理表单'!$71:$71,24+(COLUMN(G1)-1)*3)</f>
        <v>0</v>
      </c>
      <c r="J44" cm="1">
        <f t="array" ref="J44">INDEX('2 过程管理表单'!$71:$71,24+(COLUMN(H1)-1)*3)</f>
        <v>0</v>
      </c>
      <c r="K44" cm="1">
        <f t="array" ref="K44">INDEX('2 过程管理表单'!$71:$71,24+(COLUMN(I1)-1)*3)</f>
        <v>0</v>
      </c>
      <c r="L44" cm="1">
        <f t="array" ref="L44">INDEX('2 过程管理表单'!$71:$71,24+(COLUMN(J1)-1)*3)</f>
        <v>0</v>
      </c>
      <c r="M44" cm="1">
        <f t="array" ref="M44">INDEX('2 过程管理表单'!$71:$71,24+(COLUMN(K1)-1)*3)</f>
        <v>0</v>
      </c>
      <c r="N44" cm="1">
        <f t="array" ref="N44">INDEX('2 过程管理表单'!$71:$71,24+(COLUMN(L1)-1)*3)</f>
        <v>0</v>
      </c>
    </row>
    <row r="45" spans="1:14">
      <c r="A45" t="s">
        <v>4375</v>
      </c>
      <c r="B45" t="s">
        <v>4300</v>
      </c>
      <c r="C45">
        <f>C44</f>
        <v>0</v>
      </c>
      <c r="D45">
        <f t="shared" ref="D45:N45" si="21">C45+D44</f>
        <v>0</v>
      </c>
      <c r="E45">
        <f t="shared" si="21"/>
        <v>0</v>
      </c>
      <c r="F45">
        <f t="shared" si="21"/>
        <v>0</v>
      </c>
      <c r="G45">
        <f t="shared" si="21"/>
        <v>0</v>
      </c>
      <c r="H45">
        <f t="shared" si="21"/>
        <v>0</v>
      </c>
      <c r="I45">
        <f t="shared" si="21"/>
        <v>0</v>
      </c>
      <c r="J45">
        <f t="shared" si="21"/>
        <v>0</v>
      </c>
      <c r="K45">
        <f t="shared" si="21"/>
        <v>0</v>
      </c>
      <c r="L45">
        <f t="shared" si="21"/>
        <v>0</v>
      </c>
      <c r="M45">
        <f t="shared" si="21"/>
        <v>0</v>
      </c>
      <c r="N45">
        <f t="shared" si="21"/>
        <v>0</v>
      </c>
    </row>
    <row r="46" spans="1:14">
      <c r="A46" t="s">
        <v>4376</v>
      </c>
      <c r="B46" t="s">
        <v>4297</v>
      </c>
      <c r="C46" cm="1">
        <f t="array" ref="C46">INDEX('2 过程管理表单'!$77:$77,26+(COLUMN(A1)-1)*3)</f>
        <v>0</v>
      </c>
      <c r="D46" cm="1">
        <f t="array" ref="D46">INDEX('2 过程管理表单'!$77:$77,26+(COLUMN(B1)-1)*3)</f>
        <v>0</v>
      </c>
      <c r="E46" cm="1">
        <f t="array" ref="E46">INDEX('2 过程管理表单'!$77:$77,26+(COLUMN(C1)-1)*3)</f>
        <v>0</v>
      </c>
      <c r="F46" cm="1">
        <f t="array" ref="F46">INDEX('2 过程管理表单'!$77:$77,26+(COLUMN(D1)-1)*3)</f>
        <v>0</v>
      </c>
      <c r="G46" cm="1">
        <f t="array" ref="G46">INDEX('2 过程管理表单'!$77:$77,26+(COLUMN(E1)-1)*3)</f>
        <v>0</v>
      </c>
      <c r="H46" cm="1">
        <f t="array" ref="H46">INDEX('2 过程管理表单'!$77:$77,26+(COLUMN(F1)-1)*3)</f>
        <v>0</v>
      </c>
      <c r="I46" cm="1">
        <f t="array" ref="I46">INDEX('2 过程管理表单'!$77:$77,26+(COLUMN(G1)-1)*3)</f>
        <v>0</v>
      </c>
      <c r="J46" cm="1">
        <f t="array" ref="J46">INDEX('2 过程管理表单'!$77:$77,26+(COLUMN(H1)-1)*3)</f>
        <v>0</v>
      </c>
      <c r="K46" cm="1">
        <f t="array" ref="K46">INDEX('2 过程管理表单'!$77:$77,26+(COLUMN(I1)-1)*3)</f>
        <v>0</v>
      </c>
      <c r="L46" cm="1">
        <f t="array" ref="L46">INDEX('2 过程管理表单'!$77:$77,26+(COLUMN(J1)-1)*3)</f>
        <v>0</v>
      </c>
      <c r="M46" cm="1">
        <f t="array" ref="M46">INDEX('2 过程管理表单'!$77:$77,26+(COLUMN(K1)-1)*3)</f>
        <v>0</v>
      </c>
      <c r="N46" cm="1">
        <f t="array" ref="N46">INDEX('2 过程管理表单'!$77:$77,26+(COLUMN(L1)-1)*3)</f>
        <v>0</v>
      </c>
    </row>
    <row r="47" spans="1:14">
      <c r="A47" t="s">
        <v>4376</v>
      </c>
      <c r="B47" t="s">
        <v>4298</v>
      </c>
      <c r="C47">
        <f>C46</f>
        <v>0</v>
      </c>
      <c r="D47">
        <f t="shared" ref="D47:N47" si="22">C47+D46</f>
        <v>0</v>
      </c>
      <c r="E47">
        <f t="shared" si="22"/>
        <v>0</v>
      </c>
      <c r="F47">
        <f t="shared" si="22"/>
        <v>0</v>
      </c>
      <c r="G47">
        <f t="shared" si="22"/>
        <v>0</v>
      </c>
      <c r="H47">
        <f t="shared" si="22"/>
        <v>0</v>
      </c>
      <c r="I47">
        <f t="shared" si="22"/>
        <v>0</v>
      </c>
      <c r="J47">
        <f t="shared" si="22"/>
        <v>0</v>
      </c>
      <c r="K47">
        <f t="shared" si="22"/>
        <v>0</v>
      </c>
      <c r="L47">
        <f t="shared" si="22"/>
        <v>0</v>
      </c>
      <c r="M47">
        <f t="shared" si="22"/>
        <v>0</v>
      </c>
      <c r="N47">
        <f t="shared" si="22"/>
        <v>0</v>
      </c>
    </row>
    <row r="48" spans="1:14">
      <c r="A48" t="s">
        <v>4376</v>
      </c>
      <c r="B48" t="s">
        <v>4299</v>
      </c>
      <c r="C48" cm="1">
        <f t="array" ref="C48">INDEX('2 过程管理表单'!$77:$77,24+(COLUMN(A1)-1)*3)</f>
        <v>0</v>
      </c>
      <c r="D48" cm="1">
        <f t="array" ref="D48">INDEX('2 过程管理表单'!$77:$77,24+(COLUMN(B1)-1)*3)</f>
        <v>0</v>
      </c>
      <c r="E48" cm="1">
        <f t="array" ref="E48">INDEX('2 过程管理表单'!$77:$77,24+(COLUMN(C1)-1)*3)</f>
        <v>0</v>
      </c>
      <c r="F48" cm="1">
        <f t="array" ref="F48">INDEX('2 过程管理表单'!$77:$77,24+(COLUMN(D1)-1)*3)</f>
        <v>0</v>
      </c>
      <c r="G48" cm="1">
        <f t="array" ref="G48">INDEX('2 过程管理表单'!$77:$77,24+(COLUMN(E1)-1)*3)</f>
        <v>0</v>
      </c>
      <c r="H48" cm="1">
        <f t="array" ref="H48">INDEX('2 过程管理表单'!$77:$77,24+(COLUMN(F1)-1)*3)</f>
        <v>0</v>
      </c>
      <c r="I48" cm="1">
        <f t="array" ref="I48">INDEX('2 过程管理表单'!$77:$77,24+(COLUMN(G1)-1)*3)</f>
        <v>0</v>
      </c>
      <c r="J48" cm="1">
        <f t="array" ref="J48">INDEX('2 过程管理表单'!$77:$77,24+(COLUMN(H1)-1)*3)</f>
        <v>0</v>
      </c>
      <c r="K48" cm="1">
        <f t="array" ref="K48">INDEX('2 过程管理表单'!$77:$77,24+(COLUMN(I1)-1)*3)</f>
        <v>0</v>
      </c>
      <c r="L48" cm="1">
        <f t="array" ref="L48">INDEX('2 过程管理表单'!$77:$77,24+(COLUMN(J1)-1)*3)</f>
        <v>0</v>
      </c>
      <c r="M48" cm="1">
        <f t="array" ref="M48">INDEX('2 过程管理表单'!$77:$77,24+(COLUMN(K1)-1)*3)</f>
        <v>0</v>
      </c>
      <c r="N48" cm="1">
        <f t="array" ref="N48">INDEX('2 过程管理表单'!$77:$77,24+(COLUMN(L1)-1)*3)</f>
        <v>0</v>
      </c>
    </row>
    <row r="49" spans="1:14">
      <c r="A49" t="s">
        <v>4376</v>
      </c>
      <c r="B49" t="s">
        <v>4300</v>
      </c>
      <c r="C49">
        <f>C48</f>
        <v>0</v>
      </c>
      <c r="D49">
        <f t="shared" ref="D49:N49" si="23">C49+D48</f>
        <v>0</v>
      </c>
      <c r="E49">
        <f t="shared" si="23"/>
        <v>0</v>
      </c>
      <c r="F49">
        <f t="shared" si="23"/>
        <v>0</v>
      </c>
      <c r="G49">
        <f t="shared" si="23"/>
        <v>0</v>
      </c>
      <c r="H49">
        <f t="shared" si="23"/>
        <v>0</v>
      </c>
      <c r="I49">
        <f t="shared" si="23"/>
        <v>0</v>
      </c>
      <c r="J49">
        <f t="shared" si="23"/>
        <v>0</v>
      </c>
      <c r="K49">
        <f t="shared" si="23"/>
        <v>0</v>
      </c>
      <c r="L49">
        <f t="shared" si="23"/>
        <v>0</v>
      </c>
      <c r="M49">
        <f t="shared" si="23"/>
        <v>0</v>
      </c>
      <c r="N49">
        <f t="shared" si="23"/>
        <v>0</v>
      </c>
    </row>
    <row r="50" spans="1:14">
      <c r="A50" t="s">
        <v>4377</v>
      </c>
      <c r="B50" t="s">
        <v>4297</v>
      </c>
      <c r="C50" cm="1">
        <f t="array" ref="C50">INDEX('2 过程管理表单'!$83:$83,26+(COLUMN(A1)-1)*3)</f>
        <v>0</v>
      </c>
      <c r="D50" cm="1">
        <f t="array" ref="D50">INDEX('2 过程管理表单'!$83:$83,26+(COLUMN(B1)-1)*3)</f>
        <v>0</v>
      </c>
      <c r="E50" cm="1">
        <f t="array" ref="E50">INDEX('2 过程管理表单'!$83:$83,26+(COLUMN(C1)-1)*3)</f>
        <v>0</v>
      </c>
      <c r="F50" cm="1">
        <f t="array" ref="F50">INDEX('2 过程管理表单'!$83:$83,26+(COLUMN(D1)-1)*3)</f>
        <v>0</v>
      </c>
      <c r="G50" cm="1">
        <f t="array" ref="G50">INDEX('2 过程管理表单'!$83:$83,26+(COLUMN(E1)-1)*3)</f>
        <v>0</v>
      </c>
      <c r="H50" cm="1">
        <f t="array" ref="H50">INDEX('2 过程管理表单'!$83:$83,26+(COLUMN(F1)-1)*3)</f>
        <v>0</v>
      </c>
      <c r="I50" cm="1">
        <f t="array" ref="I50">INDEX('2 过程管理表单'!$83:$83,26+(COLUMN(G1)-1)*3)</f>
        <v>0</v>
      </c>
      <c r="J50" cm="1">
        <f t="array" ref="J50">INDEX('2 过程管理表单'!$83:$83,26+(COLUMN(H1)-1)*3)</f>
        <v>0</v>
      </c>
      <c r="K50" cm="1">
        <f t="array" ref="K50">INDEX('2 过程管理表单'!$83:$83,26+(COLUMN(I1)-1)*3)</f>
        <v>0</v>
      </c>
      <c r="L50" cm="1">
        <f t="array" ref="L50">INDEX('2 过程管理表单'!$83:$83,26+(COLUMN(J1)-1)*3)</f>
        <v>0</v>
      </c>
      <c r="M50" cm="1">
        <f t="array" ref="M50">INDEX('2 过程管理表单'!$83:$83,26+(COLUMN(K1)-1)*3)</f>
        <v>0</v>
      </c>
      <c r="N50" cm="1">
        <f t="array" ref="N50">INDEX('2 过程管理表单'!$83:$83,26+(COLUMN(L1)-1)*3)</f>
        <v>0</v>
      </c>
    </row>
    <row r="51" spans="1:14">
      <c r="A51" t="s">
        <v>4377</v>
      </c>
      <c r="B51" t="s">
        <v>4298</v>
      </c>
      <c r="C51">
        <f>C50</f>
        <v>0</v>
      </c>
      <c r="D51">
        <f t="shared" ref="D51:N51" si="24">C51+D50</f>
        <v>0</v>
      </c>
      <c r="E51">
        <f t="shared" si="24"/>
        <v>0</v>
      </c>
      <c r="F51">
        <f t="shared" si="24"/>
        <v>0</v>
      </c>
      <c r="G51">
        <f t="shared" si="24"/>
        <v>0</v>
      </c>
      <c r="H51">
        <f t="shared" si="24"/>
        <v>0</v>
      </c>
      <c r="I51">
        <f t="shared" si="24"/>
        <v>0</v>
      </c>
      <c r="J51">
        <f t="shared" si="24"/>
        <v>0</v>
      </c>
      <c r="K51">
        <f t="shared" si="24"/>
        <v>0</v>
      </c>
      <c r="L51">
        <f t="shared" si="24"/>
        <v>0</v>
      </c>
      <c r="M51">
        <f t="shared" si="24"/>
        <v>0</v>
      </c>
      <c r="N51">
        <f t="shared" si="24"/>
        <v>0</v>
      </c>
    </row>
    <row r="52" spans="1:14">
      <c r="A52" t="s">
        <v>4377</v>
      </c>
      <c r="B52" t="s">
        <v>4299</v>
      </c>
      <c r="C52" cm="1">
        <f t="array" ref="C52">INDEX('2 过程管理表单'!$83:$83,24+(COLUMN(A1)-1)*3)</f>
        <v>0</v>
      </c>
      <c r="D52" cm="1">
        <f t="array" ref="D52">INDEX('2 过程管理表单'!$83:$83,24+(COLUMN(B1)-1)*3)</f>
        <v>0</v>
      </c>
      <c r="E52" cm="1">
        <f t="array" ref="E52">INDEX('2 过程管理表单'!$83:$83,24+(COLUMN(C1)-1)*3)</f>
        <v>0</v>
      </c>
      <c r="F52" cm="1">
        <f t="array" ref="F52">INDEX('2 过程管理表单'!$83:$83,24+(COLUMN(D1)-1)*3)</f>
        <v>0</v>
      </c>
      <c r="G52" cm="1">
        <f t="array" ref="G52">INDEX('2 过程管理表单'!$83:$83,24+(COLUMN(E1)-1)*3)</f>
        <v>0</v>
      </c>
      <c r="H52" cm="1">
        <f t="array" ref="H52">INDEX('2 过程管理表单'!$83:$83,24+(COLUMN(F1)-1)*3)</f>
        <v>0</v>
      </c>
      <c r="I52" cm="1">
        <f t="array" ref="I52">INDEX('2 过程管理表单'!$83:$83,24+(COLUMN(G1)-1)*3)</f>
        <v>0</v>
      </c>
      <c r="J52" cm="1">
        <f t="array" ref="J52">INDEX('2 过程管理表单'!$83:$83,24+(COLUMN(H1)-1)*3)</f>
        <v>0</v>
      </c>
      <c r="K52" cm="1">
        <f t="array" ref="K52">INDEX('2 过程管理表单'!$83:$83,24+(COLUMN(I1)-1)*3)</f>
        <v>0</v>
      </c>
      <c r="L52" cm="1">
        <f t="array" ref="L52">INDEX('2 过程管理表单'!$83:$83,24+(COLUMN(J1)-1)*3)</f>
        <v>0</v>
      </c>
      <c r="M52" cm="1">
        <f t="array" ref="M52">INDEX('2 过程管理表单'!$83:$83,24+(COLUMN(K1)-1)*3)</f>
        <v>0</v>
      </c>
      <c r="N52" cm="1">
        <f t="array" ref="N52">INDEX('2 过程管理表单'!$83:$83,24+(COLUMN(L1)-1)*3)</f>
        <v>0</v>
      </c>
    </row>
    <row r="53" spans="1:14">
      <c r="A53" t="s">
        <v>4377</v>
      </c>
      <c r="B53" t="s">
        <v>4300</v>
      </c>
      <c r="C53">
        <f>C52</f>
        <v>0</v>
      </c>
      <c r="D53">
        <f t="shared" ref="D53:N53" si="25">C53+D52</f>
        <v>0</v>
      </c>
      <c r="E53">
        <f t="shared" si="25"/>
        <v>0</v>
      </c>
      <c r="F53">
        <f t="shared" si="25"/>
        <v>0</v>
      </c>
      <c r="G53">
        <f t="shared" si="25"/>
        <v>0</v>
      </c>
      <c r="H53">
        <f t="shared" si="25"/>
        <v>0</v>
      </c>
      <c r="I53">
        <f t="shared" si="25"/>
        <v>0</v>
      </c>
      <c r="J53">
        <f t="shared" si="25"/>
        <v>0</v>
      </c>
      <c r="K53">
        <f t="shared" si="25"/>
        <v>0</v>
      </c>
      <c r="L53">
        <f t="shared" si="25"/>
        <v>0</v>
      </c>
      <c r="M53">
        <f t="shared" si="25"/>
        <v>0</v>
      </c>
      <c r="N53">
        <f t="shared" si="25"/>
        <v>0</v>
      </c>
    </row>
    <row r="54" spans="1:14">
      <c r="A54" t="s">
        <v>4378</v>
      </c>
      <c r="B54" t="s">
        <v>4297</v>
      </c>
      <c r="C54" cm="1">
        <f t="array" ref="C54">INDEX('2 过程管理表单'!$89:$89,26+(COLUMN(A1)-1)*3)</f>
        <v>0</v>
      </c>
      <c r="D54" cm="1">
        <f t="array" ref="D54">INDEX('2 过程管理表单'!$89:$89,26+(COLUMN(B1)-1)*3)</f>
        <v>0</v>
      </c>
      <c r="E54" cm="1">
        <f t="array" ref="E54">INDEX('2 过程管理表单'!$89:$89,26+(COLUMN(C1)-1)*3)</f>
        <v>0</v>
      </c>
      <c r="F54" cm="1">
        <f t="array" ref="F54">INDEX('2 过程管理表单'!$89:$89,26+(COLUMN(D1)-1)*3)</f>
        <v>0</v>
      </c>
      <c r="G54" cm="1">
        <f t="array" ref="G54">INDEX('2 过程管理表单'!$89:$89,26+(COLUMN(E1)-1)*3)</f>
        <v>0</v>
      </c>
      <c r="H54" cm="1">
        <f t="array" ref="H54">INDEX('2 过程管理表单'!$89:$89,26+(COLUMN(F1)-1)*3)</f>
        <v>0</v>
      </c>
      <c r="I54" cm="1">
        <f t="array" ref="I54">INDEX('2 过程管理表单'!$89:$89,26+(COLUMN(G1)-1)*3)</f>
        <v>0</v>
      </c>
      <c r="J54" cm="1">
        <f t="array" ref="J54">INDEX('2 过程管理表单'!$89:$89,26+(COLUMN(H1)-1)*3)</f>
        <v>0</v>
      </c>
      <c r="K54" cm="1">
        <f t="array" ref="K54">INDEX('2 过程管理表单'!$89:$89,26+(COLUMN(I1)-1)*3)</f>
        <v>0</v>
      </c>
      <c r="L54" cm="1">
        <f t="array" ref="L54">INDEX('2 过程管理表单'!$89:$89,26+(COLUMN(J1)-1)*3)</f>
        <v>0</v>
      </c>
      <c r="M54" cm="1">
        <f t="array" ref="M54">INDEX('2 过程管理表单'!$89:$89,26+(COLUMN(K1)-1)*3)</f>
        <v>0</v>
      </c>
      <c r="N54" cm="1">
        <f t="array" ref="N54">INDEX('2 过程管理表单'!$89:$89,26+(COLUMN(L1)-1)*3)</f>
        <v>0</v>
      </c>
    </row>
    <row r="55" spans="1:14">
      <c r="A55" t="s">
        <v>4378</v>
      </c>
      <c r="B55" t="s">
        <v>4298</v>
      </c>
      <c r="C55">
        <f>C54</f>
        <v>0</v>
      </c>
      <c r="D55">
        <f t="shared" ref="D55:N55" si="26">C55+D54</f>
        <v>0</v>
      </c>
      <c r="E55">
        <f t="shared" si="26"/>
        <v>0</v>
      </c>
      <c r="F55">
        <f t="shared" si="26"/>
        <v>0</v>
      </c>
      <c r="G55">
        <f t="shared" si="26"/>
        <v>0</v>
      </c>
      <c r="H55">
        <f t="shared" si="26"/>
        <v>0</v>
      </c>
      <c r="I55">
        <f t="shared" si="26"/>
        <v>0</v>
      </c>
      <c r="J55">
        <f t="shared" si="26"/>
        <v>0</v>
      </c>
      <c r="K55">
        <f t="shared" si="26"/>
        <v>0</v>
      </c>
      <c r="L55">
        <f t="shared" si="26"/>
        <v>0</v>
      </c>
      <c r="M55">
        <f t="shared" si="26"/>
        <v>0</v>
      </c>
      <c r="N55">
        <f t="shared" si="26"/>
        <v>0</v>
      </c>
    </row>
    <row r="56" spans="1:14">
      <c r="A56" t="s">
        <v>4378</v>
      </c>
      <c r="B56" t="s">
        <v>4299</v>
      </c>
      <c r="C56" cm="1">
        <f t="array" ref="C56">INDEX('2 过程管理表单'!$89:$89,24+(COLUMN(A1)-1)*3)</f>
        <v>0</v>
      </c>
      <c r="D56" cm="1">
        <f t="array" ref="D56">INDEX('2 过程管理表单'!$89:$89,24+(COLUMN(B1)-1)*3)</f>
        <v>0</v>
      </c>
      <c r="E56" cm="1">
        <f t="array" ref="E56">INDEX('2 过程管理表单'!$89:$89,24+(COLUMN(C1)-1)*3)</f>
        <v>0</v>
      </c>
      <c r="F56" cm="1">
        <f t="array" ref="F56">INDEX('2 过程管理表单'!$89:$89,24+(COLUMN(D1)-1)*3)</f>
        <v>0</v>
      </c>
      <c r="G56" cm="1">
        <f t="array" ref="G56">INDEX('2 过程管理表单'!$89:$89,24+(COLUMN(E1)-1)*3)</f>
        <v>0</v>
      </c>
      <c r="H56" cm="1">
        <f t="array" ref="H56">INDEX('2 过程管理表单'!$89:$89,24+(COLUMN(F1)-1)*3)</f>
        <v>0</v>
      </c>
      <c r="I56" cm="1">
        <f t="array" ref="I56">INDEX('2 过程管理表单'!$89:$89,24+(COLUMN(G1)-1)*3)</f>
        <v>0</v>
      </c>
      <c r="J56" cm="1">
        <f t="array" ref="J56">INDEX('2 过程管理表单'!$89:$89,24+(COLUMN(H1)-1)*3)</f>
        <v>0</v>
      </c>
      <c r="K56" cm="1">
        <f t="array" ref="K56">INDEX('2 过程管理表单'!$89:$89,24+(COLUMN(I1)-1)*3)</f>
        <v>0</v>
      </c>
      <c r="L56" cm="1">
        <f t="array" ref="L56">INDEX('2 过程管理表单'!$89:$89,24+(COLUMN(J1)-1)*3)</f>
        <v>0</v>
      </c>
      <c r="M56" cm="1">
        <f t="array" ref="M56">INDEX('2 过程管理表单'!$89:$89,24+(COLUMN(K1)-1)*3)</f>
        <v>0</v>
      </c>
      <c r="N56" cm="1">
        <f t="array" ref="N56">INDEX('2 过程管理表单'!$89:$89,24+(COLUMN(L1)-1)*3)</f>
        <v>0</v>
      </c>
    </row>
    <row r="57" spans="1:14">
      <c r="A57" t="s">
        <v>4378</v>
      </c>
      <c r="B57" t="s">
        <v>4300</v>
      </c>
      <c r="C57">
        <f>C56</f>
        <v>0</v>
      </c>
      <c r="D57">
        <f t="shared" ref="D57:N57" si="27">C57+D56</f>
        <v>0</v>
      </c>
      <c r="E57">
        <f t="shared" si="27"/>
        <v>0</v>
      </c>
      <c r="F57">
        <f t="shared" si="27"/>
        <v>0</v>
      </c>
      <c r="G57">
        <f t="shared" si="27"/>
        <v>0</v>
      </c>
      <c r="H57">
        <f t="shared" si="27"/>
        <v>0</v>
      </c>
      <c r="I57">
        <f t="shared" si="27"/>
        <v>0</v>
      </c>
      <c r="J57">
        <f t="shared" si="27"/>
        <v>0</v>
      </c>
      <c r="K57">
        <f t="shared" si="27"/>
        <v>0</v>
      </c>
      <c r="L57">
        <f t="shared" si="27"/>
        <v>0</v>
      </c>
      <c r="M57">
        <f t="shared" si="27"/>
        <v>0</v>
      </c>
      <c r="N57">
        <f t="shared" si="27"/>
        <v>0</v>
      </c>
    </row>
    <row r="58" spans="1:14">
      <c r="A58" t="s">
        <v>4379</v>
      </c>
      <c r="B58" t="s">
        <v>4297</v>
      </c>
      <c r="C58" cm="1">
        <f t="array" ref="C58">INDEX('2 过程管理表单'!$96:$96,26+(COLUMN(A1)-1)*3)</f>
        <v>0</v>
      </c>
      <c r="D58" cm="1">
        <f t="array" ref="D58">INDEX('2 过程管理表单'!$96:$96,26+(COLUMN(B1)-1)*3)</f>
        <v>0</v>
      </c>
      <c r="E58" cm="1">
        <f t="array" ref="E58">INDEX('2 过程管理表单'!$96:$96,26+(COLUMN(C1)-1)*3)</f>
        <v>0</v>
      </c>
      <c r="F58" cm="1">
        <f t="array" ref="F58">INDEX('2 过程管理表单'!$96:$96,26+(COLUMN(D1)-1)*3)</f>
        <v>0</v>
      </c>
      <c r="G58" cm="1">
        <f t="array" ref="G58">INDEX('2 过程管理表单'!$96:$96,26+(COLUMN(E1)-1)*3)</f>
        <v>0</v>
      </c>
      <c r="H58" cm="1">
        <f t="array" ref="H58">INDEX('2 过程管理表单'!$96:$96,26+(COLUMN(F1)-1)*3)</f>
        <v>0</v>
      </c>
      <c r="I58" cm="1">
        <f t="array" ref="I58">INDEX('2 过程管理表单'!$96:$96,26+(COLUMN(G1)-1)*3)</f>
        <v>0</v>
      </c>
      <c r="J58" cm="1">
        <f t="array" ref="J58">INDEX('2 过程管理表单'!$96:$96,26+(COLUMN(H1)-1)*3)</f>
        <v>0</v>
      </c>
      <c r="K58" cm="1">
        <f t="array" ref="K58">INDEX('2 过程管理表单'!$96:$96,26+(COLUMN(I1)-1)*3)</f>
        <v>0</v>
      </c>
      <c r="L58" cm="1">
        <f t="array" ref="L58">INDEX('2 过程管理表单'!$96:$96,26+(COLUMN(J1)-1)*3)</f>
        <v>0</v>
      </c>
      <c r="M58" cm="1">
        <f t="array" ref="M58">INDEX('2 过程管理表单'!$96:$96,26+(COLUMN(K1)-1)*3)</f>
        <v>0</v>
      </c>
      <c r="N58" cm="1">
        <f t="array" ref="N58">INDEX('2 过程管理表单'!$96:$96,26+(COLUMN(L1)-1)*3)</f>
        <v>0</v>
      </c>
    </row>
    <row r="59" spans="1:14">
      <c r="A59" t="s">
        <v>4379</v>
      </c>
      <c r="B59" t="s">
        <v>4298</v>
      </c>
      <c r="C59">
        <f>C58</f>
        <v>0</v>
      </c>
      <c r="D59">
        <f t="shared" ref="D59:N59" si="28">C59+D58</f>
        <v>0</v>
      </c>
      <c r="E59">
        <f t="shared" si="28"/>
        <v>0</v>
      </c>
      <c r="F59">
        <f t="shared" si="28"/>
        <v>0</v>
      </c>
      <c r="G59">
        <f t="shared" si="28"/>
        <v>0</v>
      </c>
      <c r="H59">
        <f t="shared" si="28"/>
        <v>0</v>
      </c>
      <c r="I59">
        <f t="shared" si="28"/>
        <v>0</v>
      </c>
      <c r="J59">
        <f t="shared" si="28"/>
        <v>0</v>
      </c>
      <c r="K59">
        <f t="shared" si="28"/>
        <v>0</v>
      </c>
      <c r="L59">
        <f t="shared" si="28"/>
        <v>0</v>
      </c>
      <c r="M59">
        <f t="shared" si="28"/>
        <v>0</v>
      </c>
      <c r="N59">
        <f t="shared" si="28"/>
        <v>0</v>
      </c>
    </row>
    <row r="60" spans="1:14">
      <c r="A60" t="s">
        <v>4379</v>
      </c>
      <c r="B60" t="s">
        <v>4299</v>
      </c>
      <c r="C60" cm="1">
        <f t="array" ref="C60">INDEX('2 过程管理表单'!$96:$96,24+(COLUMN(A1)-1)*3)</f>
        <v>60374.85</v>
      </c>
      <c r="D60" cm="1">
        <f t="array" ref="D60">INDEX('2 过程管理表单'!$96:$96,24+(COLUMN(B1)-1)*3)</f>
        <v>46970.85</v>
      </c>
      <c r="E60" cm="1">
        <f t="array" ref="E60">INDEX('2 过程管理表单'!$96:$96,24+(COLUMN(C1)-1)*3)</f>
        <v>46970.85</v>
      </c>
      <c r="F60" cm="1">
        <f t="array" ref="F60">INDEX('2 过程管理表单'!$96:$96,24+(COLUMN(D1)-1)*3)</f>
        <v>46970.85</v>
      </c>
      <c r="G60" cm="1">
        <f t="array" ref="G60">INDEX('2 过程管理表单'!$96:$96,24+(COLUMN(E1)-1)*3)</f>
        <v>46970.85</v>
      </c>
      <c r="H60" cm="1">
        <f t="array" ref="H60">INDEX('2 过程管理表单'!$96:$96,24+(COLUMN(F1)-1)*3)</f>
        <v>46970.85</v>
      </c>
      <c r="I60" cm="1">
        <f t="array" ref="I60">INDEX('2 过程管理表单'!$96:$96,24+(COLUMN(G1)-1)*3)</f>
        <v>46970.85</v>
      </c>
      <c r="J60" cm="1">
        <f t="array" ref="J60">INDEX('2 过程管理表单'!$96:$96,24+(COLUMN(H1)-1)*3)</f>
        <v>46970.85</v>
      </c>
      <c r="K60" cm="1">
        <f t="array" ref="K60">INDEX('2 过程管理表单'!$96:$96,24+(COLUMN(I1)-1)*3)</f>
        <v>46970.85</v>
      </c>
      <c r="L60" cm="1">
        <f t="array" ref="L60">INDEX('2 过程管理表单'!$96:$96,24+(COLUMN(J1)-1)*3)</f>
        <v>46970.85</v>
      </c>
      <c r="M60" cm="1">
        <f t="array" ref="M60">INDEX('2 过程管理表单'!$96:$96,24+(COLUMN(K1)-1)*3)</f>
        <v>46970.85</v>
      </c>
      <c r="N60" cm="1">
        <f t="array" ref="N60">INDEX('2 过程管理表单'!$96:$96,24+(COLUMN(L1)-1)*3)</f>
        <v>46970.85</v>
      </c>
    </row>
    <row r="61" spans="1:14">
      <c r="A61" t="s">
        <v>4379</v>
      </c>
      <c r="B61" t="s">
        <v>4300</v>
      </c>
      <c r="C61">
        <f>C60</f>
        <v>60374.85</v>
      </c>
      <c r="D61">
        <f t="shared" ref="D61:N61" si="29">C61+D60</f>
        <v>107345.7</v>
      </c>
      <c r="E61">
        <f t="shared" si="29"/>
        <v>154316.55</v>
      </c>
      <c r="F61">
        <f t="shared" si="29"/>
        <v>201287.4</v>
      </c>
      <c r="G61">
        <f t="shared" si="29"/>
        <v>248258.25</v>
      </c>
      <c r="H61">
        <f t="shared" si="29"/>
        <v>295229.1</v>
      </c>
      <c r="I61">
        <f t="shared" si="29"/>
        <v>342199.95</v>
      </c>
      <c r="J61">
        <f t="shared" si="29"/>
        <v>389170.8</v>
      </c>
      <c r="K61">
        <f t="shared" si="29"/>
        <v>436141.65</v>
      </c>
      <c r="L61">
        <f t="shared" si="29"/>
        <v>483112.5</v>
      </c>
      <c r="M61">
        <f t="shared" si="29"/>
        <v>530083.35</v>
      </c>
      <c r="N61">
        <f t="shared" si="29"/>
        <v>577054.2</v>
      </c>
    </row>
    <row r="62" spans="1:14">
      <c r="A62" t="s">
        <v>4380</v>
      </c>
      <c r="B62" t="s">
        <v>4297</v>
      </c>
      <c r="C62" cm="1">
        <f t="array" ref="C62">INDEX('2 过程管理表单'!$102:$102,26+(COLUMN(A1)-1)*3)</f>
        <v>0</v>
      </c>
      <c r="D62" cm="1">
        <f t="array" ref="D62">INDEX('2 过程管理表单'!$102:$102,26+(COLUMN(B1)-1)*3)</f>
        <v>0</v>
      </c>
      <c r="E62" cm="1">
        <f t="array" ref="E62">INDEX('2 过程管理表单'!$102:$102,26+(COLUMN(C1)-1)*3)</f>
        <v>0</v>
      </c>
      <c r="F62" cm="1">
        <f t="array" ref="F62">INDEX('2 过程管理表单'!$102:$102,26+(COLUMN(D1)-1)*3)</f>
        <v>0</v>
      </c>
      <c r="G62" cm="1">
        <f t="array" ref="G62">INDEX('2 过程管理表单'!$102:$102,26+(COLUMN(E1)-1)*3)</f>
        <v>0</v>
      </c>
      <c r="H62" cm="1">
        <f t="array" ref="H62">INDEX('2 过程管理表单'!$102:$102,26+(COLUMN(F1)-1)*3)</f>
        <v>0</v>
      </c>
      <c r="I62" cm="1">
        <f t="array" ref="I62">INDEX('2 过程管理表单'!$102:$102,26+(COLUMN(G1)-1)*3)</f>
        <v>0</v>
      </c>
      <c r="J62" cm="1">
        <f t="array" ref="J62">INDEX('2 过程管理表单'!$102:$102,26+(COLUMN(H1)-1)*3)</f>
        <v>0</v>
      </c>
      <c r="K62" cm="1">
        <f t="array" ref="K62">INDEX('2 过程管理表单'!$102:$102,26+(COLUMN(I1)-1)*3)</f>
        <v>0</v>
      </c>
      <c r="L62" cm="1">
        <f t="array" ref="L62">INDEX('2 过程管理表单'!$102:$102,26+(COLUMN(J1)-1)*3)</f>
        <v>0</v>
      </c>
      <c r="M62" cm="1">
        <f t="array" ref="M62">INDEX('2 过程管理表单'!$102:$102,26+(COLUMN(K1)-1)*3)</f>
        <v>0</v>
      </c>
      <c r="N62" cm="1">
        <f t="array" ref="N62">INDEX('2 过程管理表单'!$102:$102,26+(COLUMN(L1)-1)*3)</f>
        <v>0</v>
      </c>
    </row>
    <row r="63" spans="1:14">
      <c r="A63" t="s">
        <v>4380</v>
      </c>
      <c r="B63" t="s">
        <v>4298</v>
      </c>
      <c r="C63">
        <f>C62</f>
        <v>0</v>
      </c>
      <c r="D63">
        <f t="shared" ref="D63:N63" si="30">C63+D62</f>
        <v>0</v>
      </c>
      <c r="E63">
        <f t="shared" si="30"/>
        <v>0</v>
      </c>
      <c r="F63">
        <f t="shared" si="30"/>
        <v>0</v>
      </c>
      <c r="G63">
        <f t="shared" si="30"/>
        <v>0</v>
      </c>
      <c r="H63">
        <f t="shared" si="30"/>
        <v>0</v>
      </c>
      <c r="I63">
        <f t="shared" si="30"/>
        <v>0</v>
      </c>
      <c r="J63">
        <f t="shared" si="30"/>
        <v>0</v>
      </c>
      <c r="K63">
        <f t="shared" si="30"/>
        <v>0</v>
      </c>
      <c r="L63">
        <f t="shared" si="30"/>
        <v>0</v>
      </c>
      <c r="M63">
        <f t="shared" si="30"/>
        <v>0</v>
      </c>
      <c r="N63">
        <f t="shared" si="30"/>
        <v>0</v>
      </c>
    </row>
    <row r="64" spans="1:14">
      <c r="A64" t="s">
        <v>4380</v>
      </c>
      <c r="B64" t="s">
        <v>4299</v>
      </c>
      <c r="C64" cm="1">
        <f t="array" ref="C64">INDEX('2 过程管理表单'!$102:$102,24+(COLUMN(A1)-1)*3)</f>
        <v>0</v>
      </c>
      <c r="D64" cm="1">
        <f t="array" ref="D64">INDEX('2 过程管理表单'!$102:$102,24+(COLUMN(B1)-1)*3)</f>
        <v>0</v>
      </c>
      <c r="E64" cm="1">
        <f t="array" ref="E64">INDEX('2 过程管理表单'!$102:$102,24+(COLUMN(C1)-1)*3)</f>
        <v>0</v>
      </c>
      <c r="F64" cm="1">
        <f t="array" ref="F64">INDEX('2 过程管理表单'!$102:$102,24+(COLUMN(D1)-1)*3)</f>
        <v>0</v>
      </c>
      <c r="G64" cm="1">
        <f t="array" ref="G64">INDEX('2 过程管理表单'!$102:$102,24+(COLUMN(E1)-1)*3)</f>
        <v>0</v>
      </c>
      <c r="H64" cm="1">
        <f t="array" ref="H64">INDEX('2 过程管理表单'!$102:$102,24+(COLUMN(F1)-1)*3)</f>
        <v>0</v>
      </c>
      <c r="I64" cm="1">
        <f t="array" ref="I64">INDEX('2 过程管理表单'!$102:$102,24+(COLUMN(G1)-1)*3)</f>
        <v>0</v>
      </c>
      <c r="J64" cm="1">
        <f t="array" ref="J64">INDEX('2 过程管理表单'!$102:$102,24+(COLUMN(H1)-1)*3)</f>
        <v>0</v>
      </c>
      <c r="K64" cm="1">
        <f t="array" ref="K64">INDEX('2 过程管理表单'!$102:$102,24+(COLUMN(I1)-1)*3)</f>
        <v>0</v>
      </c>
      <c r="L64" cm="1">
        <f t="array" ref="L64">INDEX('2 过程管理表单'!$102:$102,24+(COLUMN(J1)-1)*3)</f>
        <v>0</v>
      </c>
      <c r="M64" cm="1">
        <f t="array" ref="M64">INDEX('2 过程管理表单'!$102:$102,24+(COLUMN(K1)-1)*3)</f>
        <v>0</v>
      </c>
      <c r="N64" cm="1">
        <f t="array" ref="N64">INDEX('2 过程管理表单'!$102:$102,24+(COLUMN(L1)-1)*3)</f>
        <v>0</v>
      </c>
    </row>
    <row r="65" spans="1:14">
      <c r="A65" t="s">
        <v>4380</v>
      </c>
      <c r="B65" t="s">
        <v>4300</v>
      </c>
      <c r="C65">
        <f>C64</f>
        <v>0</v>
      </c>
      <c r="D65">
        <f t="shared" ref="D65:N65" si="31">C65+D64</f>
        <v>0</v>
      </c>
      <c r="E65">
        <f t="shared" si="31"/>
        <v>0</v>
      </c>
      <c r="F65">
        <f t="shared" si="31"/>
        <v>0</v>
      </c>
      <c r="G65">
        <f t="shared" si="31"/>
        <v>0</v>
      </c>
      <c r="H65">
        <f t="shared" si="31"/>
        <v>0</v>
      </c>
      <c r="I65">
        <f t="shared" si="31"/>
        <v>0</v>
      </c>
      <c r="J65">
        <f t="shared" si="31"/>
        <v>0</v>
      </c>
      <c r="K65">
        <f t="shared" si="31"/>
        <v>0</v>
      </c>
      <c r="L65">
        <f t="shared" si="31"/>
        <v>0</v>
      </c>
      <c r="M65">
        <f t="shared" si="31"/>
        <v>0</v>
      </c>
      <c r="N65">
        <f t="shared" si="31"/>
        <v>0</v>
      </c>
    </row>
    <row r="66" spans="1:14">
      <c r="A66" t="s">
        <v>4381</v>
      </c>
      <c r="B66" t="s">
        <v>4297</v>
      </c>
      <c r="C66" cm="1">
        <f t="array" ref="C66">INDEX('2 过程管理表单'!$108:$108,26+(COLUMN(A1)-1)*3)</f>
        <v>0</v>
      </c>
      <c r="D66" cm="1">
        <f t="array" ref="D66">INDEX('2 过程管理表单'!$108:$108,26+(COLUMN(B1)-1)*3)</f>
        <v>0</v>
      </c>
      <c r="E66" cm="1">
        <f t="array" ref="E66">INDEX('2 过程管理表单'!$108:$108,26+(COLUMN(C1)-1)*3)</f>
        <v>0</v>
      </c>
      <c r="F66" cm="1">
        <f t="array" ref="F66">INDEX('2 过程管理表单'!$108:$108,26+(COLUMN(D1)-1)*3)</f>
        <v>0</v>
      </c>
      <c r="G66" cm="1">
        <f t="array" ref="G66">INDEX('2 过程管理表单'!$108:$108,26+(COLUMN(E1)-1)*3)</f>
        <v>0</v>
      </c>
      <c r="H66" cm="1">
        <f t="array" ref="H66">INDEX('2 过程管理表单'!$108:$108,26+(COLUMN(F1)-1)*3)</f>
        <v>0</v>
      </c>
      <c r="I66" cm="1">
        <f t="array" ref="I66">INDEX('2 过程管理表单'!$108:$108,26+(COLUMN(G1)-1)*3)</f>
        <v>0</v>
      </c>
      <c r="J66" cm="1">
        <f t="array" ref="J66">INDEX('2 过程管理表单'!$108:$108,26+(COLUMN(H1)-1)*3)</f>
        <v>0</v>
      </c>
      <c r="K66" cm="1">
        <f t="array" ref="K66">INDEX('2 过程管理表单'!$108:$108,26+(COLUMN(I1)-1)*3)</f>
        <v>0</v>
      </c>
      <c r="L66" cm="1">
        <f t="array" ref="L66">INDEX('2 过程管理表单'!$108:$108,26+(COLUMN(J1)-1)*3)</f>
        <v>0</v>
      </c>
      <c r="M66" cm="1">
        <f t="array" ref="M66">INDEX('2 过程管理表单'!$108:$108,26+(COLUMN(K1)-1)*3)</f>
        <v>0</v>
      </c>
      <c r="N66" cm="1">
        <f t="array" ref="N66">INDEX('2 过程管理表单'!$108:$108,26+(COLUMN(L1)-1)*3)</f>
        <v>0</v>
      </c>
    </row>
    <row r="67" spans="1:14">
      <c r="A67" t="s">
        <v>4381</v>
      </c>
      <c r="B67" t="s">
        <v>4298</v>
      </c>
      <c r="C67">
        <f>C66</f>
        <v>0</v>
      </c>
      <c r="D67">
        <f t="shared" ref="D67:N67" si="32">C67+D66</f>
        <v>0</v>
      </c>
      <c r="E67">
        <f t="shared" si="32"/>
        <v>0</v>
      </c>
      <c r="F67">
        <f t="shared" si="32"/>
        <v>0</v>
      </c>
      <c r="G67">
        <f t="shared" si="32"/>
        <v>0</v>
      </c>
      <c r="H67">
        <f t="shared" si="32"/>
        <v>0</v>
      </c>
      <c r="I67">
        <f t="shared" si="32"/>
        <v>0</v>
      </c>
      <c r="J67">
        <f t="shared" si="32"/>
        <v>0</v>
      </c>
      <c r="K67">
        <f t="shared" si="32"/>
        <v>0</v>
      </c>
      <c r="L67">
        <f t="shared" si="32"/>
        <v>0</v>
      </c>
      <c r="M67">
        <f t="shared" si="32"/>
        <v>0</v>
      </c>
      <c r="N67">
        <f t="shared" si="32"/>
        <v>0</v>
      </c>
    </row>
    <row r="68" spans="1:14">
      <c r="A68" t="s">
        <v>4381</v>
      </c>
      <c r="B68" t="s">
        <v>4299</v>
      </c>
      <c r="C68" cm="1">
        <f t="array" ref="C68">INDEX('2 过程管理表单'!$108:$108,24+(COLUMN(A1)-1)*3)</f>
        <v>0</v>
      </c>
      <c r="D68" cm="1">
        <f t="array" ref="D68">INDEX('2 过程管理表单'!$108:$108,24+(COLUMN(B1)-1)*3)</f>
        <v>0</v>
      </c>
      <c r="E68" cm="1">
        <f t="array" ref="E68">INDEX('2 过程管理表单'!$108:$108,24+(COLUMN(C1)-1)*3)</f>
        <v>0</v>
      </c>
      <c r="F68" cm="1">
        <f t="array" ref="F68">INDEX('2 过程管理表单'!$108:$108,24+(COLUMN(D1)-1)*3)</f>
        <v>0</v>
      </c>
      <c r="G68" cm="1">
        <f t="array" ref="G68">INDEX('2 过程管理表单'!$108:$108,24+(COLUMN(E1)-1)*3)</f>
        <v>0</v>
      </c>
      <c r="H68" cm="1">
        <f t="array" ref="H68">INDEX('2 过程管理表单'!$108:$108,24+(COLUMN(F1)-1)*3)</f>
        <v>0</v>
      </c>
      <c r="I68" cm="1">
        <f t="array" ref="I68">INDEX('2 过程管理表单'!$108:$108,24+(COLUMN(G1)-1)*3)</f>
        <v>0</v>
      </c>
      <c r="J68" cm="1">
        <f t="array" ref="J68">INDEX('2 过程管理表单'!$108:$108,24+(COLUMN(H1)-1)*3)</f>
        <v>0</v>
      </c>
      <c r="K68" cm="1">
        <f t="array" ref="K68">INDEX('2 过程管理表单'!$108:$108,24+(COLUMN(I1)-1)*3)</f>
        <v>0</v>
      </c>
      <c r="L68" cm="1">
        <f t="array" ref="L68">INDEX('2 过程管理表单'!$108:$108,24+(COLUMN(J1)-1)*3)</f>
        <v>0</v>
      </c>
      <c r="M68" cm="1">
        <f t="array" ref="M68">INDEX('2 过程管理表单'!$108:$108,24+(COLUMN(K1)-1)*3)</f>
        <v>0</v>
      </c>
      <c r="N68" cm="1">
        <f t="array" ref="N68">INDEX('2 过程管理表单'!$108:$108,24+(COLUMN(L1)-1)*3)</f>
        <v>0</v>
      </c>
    </row>
    <row r="69" spans="1:14">
      <c r="A69" t="s">
        <v>4381</v>
      </c>
      <c r="B69" t="s">
        <v>4300</v>
      </c>
      <c r="C69">
        <f>C68</f>
        <v>0</v>
      </c>
      <c r="D69">
        <f t="shared" ref="D69:N69" si="33">C69+D68</f>
        <v>0</v>
      </c>
      <c r="E69">
        <f t="shared" si="33"/>
        <v>0</v>
      </c>
      <c r="F69">
        <f t="shared" si="33"/>
        <v>0</v>
      </c>
      <c r="G69">
        <f t="shared" si="33"/>
        <v>0</v>
      </c>
      <c r="H69">
        <f t="shared" si="33"/>
        <v>0</v>
      </c>
      <c r="I69">
        <f t="shared" si="33"/>
        <v>0</v>
      </c>
      <c r="J69">
        <f t="shared" si="33"/>
        <v>0</v>
      </c>
      <c r="K69">
        <f t="shared" si="33"/>
        <v>0</v>
      </c>
      <c r="L69">
        <f t="shared" si="33"/>
        <v>0</v>
      </c>
      <c r="M69">
        <f t="shared" si="33"/>
        <v>0</v>
      </c>
      <c r="N69">
        <f t="shared" si="33"/>
        <v>0</v>
      </c>
    </row>
    <row r="70" spans="1:14">
      <c r="A70" t="s">
        <v>4382</v>
      </c>
      <c r="B70" t="s">
        <v>4297</v>
      </c>
      <c r="C70" cm="1">
        <f t="array" ref="C70">INDEX('2 过程管理表单'!$115:$115,26+(COLUMN(A1)-1)*3)</f>
        <v>0</v>
      </c>
      <c r="D70" cm="1">
        <f t="array" ref="D70">INDEX('2 过程管理表单'!$115:$115,26+(COLUMN(B1)-1)*3)</f>
        <v>0</v>
      </c>
      <c r="E70" cm="1">
        <f t="array" ref="E70">INDEX('2 过程管理表单'!$115:$115,26+(COLUMN(C1)-1)*3)</f>
        <v>0</v>
      </c>
      <c r="F70" cm="1">
        <f t="array" ref="F70">INDEX('2 过程管理表单'!$115:$115,26+(COLUMN(D1)-1)*3)</f>
        <v>0</v>
      </c>
      <c r="G70" cm="1">
        <f t="array" ref="G70">INDEX('2 过程管理表单'!$115:$115,26+(COLUMN(E1)-1)*3)</f>
        <v>0</v>
      </c>
      <c r="H70" cm="1">
        <f t="array" ref="H70">INDEX('2 过程管理表单'!$115:$115,26+(COLUMN(F1)-1)*3)</f>
        <v>0</v>
      </c>
      <c r="I70" cm="1">
        <f t="array" ref="I70">INDEX('2 过程管理表单'!$115:$115,26+(COLUMN(G1)-1)*3)</f>
        <v>0</v>
      </c>
      <c r="J70" cm="1">
        <f t="array" ref="J70">INDEX('2 过程管理表单'!$115:$115,26+(COLUMN(H1)-1)*3)</f>
        <v>0</v>
      </c>
      <c r="K70" cm="1">
        <f t="array" ref="K70">INDEX('2 过程管理表单'!$115:$115,26+(COLUMN(I1)-1)*3)</f>
        <v>0</v>
      </c>
      <c r="L70" cm="1">
        <f t="array" ref="L70">INDEX('2 过程管理表单'!$115:$115,26+(COLUMN(J1)-1)*3)</f>
        <v>0</v>
      </c>
      <c r="M70" cm="1">
        <f t="array" ref="M70">INDEX('2 过程管理表单'!$115:$115,26+(COLUMN(K1)-1)*3)</f>
        <v>0</v>
      </c>
      <c r="N70" cm="1">
        <f t="array" ref="N70">INDEX('2 过程管理表单'!$115:$115,26+(COLUMN(L1)-1)*3)</f>
        <v>0</v>
      </c>
    </row>
    <row r="71" spans="1:14">
      <c r="A71" t="s">
        <v>4382</v>
      </c>
      <c r="B71" t="s">
        <v>4298</v>
      </c>
      <c r="C71">
        <f>C70</f>
        <v>0</v>
      </c>
      <c r="D71">
        <f t="shared" ref="D71:N71" si="34">C71+D70</f>
        <v>0</v>
      </c>
      <c r="E71">
        <f t="shared" si="34"/>
        <v>0</v>
      </c>
      <c r="F71">
        <f t="shared" si="34"/>
        <v>0</v>
      </c>
      <c r="G71">
        <f t="shared" si="34"/>
        <v>0</v>
      </c>
      <c r="H71">
        <f t="shared" si="34"/>
        <v>0</v>
      </c>
      <c r="I71">
        <f t="shared" si="34"/>
        <v>0</v>
      </c>
      <c r="J71">
        <f t="shared" si="34"/>
        <v>0</v>
      </c>
      <c r="K71">
        <f t="shared" si="34"/>
        <v>0</v>
      </c>
      <c r="L71">
        <f t="shared" si="34"/>
        <v>0</v>
      </c>
      <c r="M71">
        <f t="shared" si="34"/>
        <v>0</v>
      </c>
      <c r="N71">
        <f t="shared" si="34"/>
        <v>0</v>
      </c>
    </row>
    <row r="72" spans="1:14">
      <c r="A72" t="s">
        <v>4382</v>
      </c>
      <c r="B72" t="s">
        <v>4299</v>
      </c>
      <c r="C72" cm="1">
        <f t="array" ref="C72">INDEX('2 过程管理表单'!$115:$115,24+(COLUMN(A1)-1)*3)</f>
        <v>0</v>
      </c>
      <c r="D72" cm="1">
        <f t="array" ref="D72">INDEX('2 过程管理表单'!$115:$115,24+(COLUMN(B1)-1)*3)</f>
        <v>0</v>
      </c>
      <c r="E72" cm="1">
        <f t="array" ref="E72">INDEX('2 过程管理表单'!$115:$115,24+(COLUMN(C1)-1)*3)</f>
        <v>0</v>
      </c>
      <c r="F72" cm="1">
        <f t="array" ref="F72">INDEX('2 过程管理表单'!$115:$115,24+(COLUMN(D1)-1)*3)</f>
        <v>0</v>
      </c>
      <c r="G72" cm="1">
        <f t="array" ref="G72">INDEX('2 过程管理表单'!$115:$115,24+(COLUMN(E1)-1)*3)</f>
        <v>0</v>
      </c>
      <c r="H72" cm="1">
        <f t="array" ref="H72">INDEX('2 过程管理表单'!$115:$115,24+(COLUMN(F1)-1)*3)</f>
        <v>0</v>
      </c>
      <c r="I72" cm="1">
        <f t="array" ref="I72">INDEX('2 过程管理表单'!$115:$115,24+(COLUMN(G1)-1)*3)</f>
        <v>0</v>
      </c>
      <c r="J72" cm="1">
        <f t="array" ref="J72">INDEX('2 过程管理表单'!$115:$115,24+(COLUMN(H1)-1)*3)</f>
        <v>0</v>
      </c>
      <c r="K72" cm="1">
        <f t="array" ref="K72">INDEX('2 过程管理表单'!$115:$115,24+(COLUMN(I1)-1)*3)</f>
        <v>0</v>
      </c>
      <c r="L72" cm="1">
        <f t="array" ref="L72">INDEX('2 过程管理表单'!$115:$115,24+(COLUMN(J1)-1)*3)</f>
        <v>0</v>
      </c>
      <c r="M72" cm="1">
        <f t="array" ref="M72">INDEX('2 过程管理表单'!$115:$115,24+(COLUMN(K1)-1)*3)</f>
        <v>0</v>
      </c>
      <c r="N72" cm="1">
        <f t="array" ref="N72">INDEX('2 过程管理表单'!$115:$115,24+(COLUMN(L1)-1)*3)</f>
        <v>0</v>
      </c>
    </row>
    <row r="73" spans="1:14">
      <c r="A73" t="s">
        <v>4382</v>
      </c>
      <c r="B73" t="s">
        <v>4300</v>
      </c>
      <c r="C73">
        <f>C72</f>
        <v>0</v>
      </c>
      <c r="D73">
        <f t="shared" ref="D73:N73" si="35">C73+D72</f>
        <v>0</v>
      </c>
      <c r="E73">
        <f t="shared" si="35"/>
        <v>0</v>
      </c>
      <c r="F73">
        <f t="shared" si="35"/>
        <v>0</v>
      </c>
      <c r="G73">
        <f t="shared" si="35"/>
        <v>0</v>
      </c>
      <c r="H73">
        <f t="shared" si="35"/>
        <v>0</v>
      </c>
      <c r="I73">
        <f t="shared" si="35"/>
        <v>0</v>
      </c>
      <c r="J73">
        <f t="shared" si="35"/>
        <v>0</v>
      </c>
      <c r="K73">
        <f t="shared" si="35"/>
        <v>0</v>
      </c>
      <c r="L73">
        <f t="shared" si="35"/>
        <v>0</v>
      </c>
      <c r="M73">
        <f t="shared" si="35"/>
        <v>0</v>
      </c>
      <c r="N73">
        <f t="shared" si="35"/>
        <v>0</v>
      </c>
    </row>
    <row r="74" spans="1:14">
      <c r="A74" t="s">
        <v>4383</v>
      </c>
      <c r="B74" t="s">
        <v>4297</v>
      </c>
      <c r="C74" cm="1">
        <f t="array" ref="C74">INDEX('2 过程管理表单'!$121:$121,26+(COLUMN(A1)-1)*3)</f>
        <v>0</v>
      </c>
      <c r="D74" cm="1">
        <f t="array" ref="D74">INDEX('2 过程管理表单'!$121:$121,26+(COLUMN(B1)-1)*3)</f>
        <v>0</v>
      </c>
      <c r="E74" cm="1">
        <f t="array" ref="E74">INDEX('2 过程管理表单'!$121:$121,26+(COLUMN(C1)-1)*3)</f>
        <v>0</v>
      </c>
      <c r="F74" cm="1">
        <f t="array" ref="F74">INDEX('2 过程管理表单'!$121:$121,26+(COLUMN(D1)-1)*3)</f>
        <v>0</v>
      </c>
      <c r="G74" cm="1">
        <f t="array" ref="G74">INDEX('2 过程管理表单'!$121:$121,26+(COLUMN(E1)-1)*3)</f>
        <v>0</v>
      </c>
      <c r="H74" cm="1">
        <f t="array" ref="H74">INDEX('2 过程管理表单'!$121:$121,26+(COLUMN(F1)-1)*3)</f>
        <v>0</v>
      </c>
      <c r="I74" cm="1">
        <f t="array" ref="I74">INDEX('2 过程管理表单'!$121:$121,26+(COLUMN(G1)-1)*3)</f>
        <v>0</v>
      </c>
      <c r="J74" cm="1">
        <f t="array" ref="J74">INDEX('2 过程管理表单'!$121:$121,26+(COLUMN(H1)-1)*3)</f>
        <v>0</v>
      </c>
      <c r="K74" cm="1">
        <f t="array" ref="K74">INDEX('2 过程管理表单'!$121:$121,26+(COLUMN(I1)-1)*3)</f>
        <v>0</v>
      </c>
      <c r="L74" cm="1">
        <f t="array" ref="L74">INDEX('2 过程管理表单'!$121:$121,26+(COLUMN(J1)-1)*3)</f>
        <v>0</v>
      </c>
      <c r="M74" cm="1">
        <f t="array" ref="M74">INDEX('2 过程管理表单'!$121:$121,26+(COLUMN(K1)-1)*3)</f>
        <v>0</v>
      </c>
      <c r="N74" cm="1">
        <f t="array" ref="N74">INDEX('2 过程管理表单'!$121:$121,26+(COLUMN(L1)-1)*3)</f>
        <v>0</v>
      </c>
    </row>
    <row r="75" spans="1:14">
      <c r="A75" t="s">
        <v>4383</v>
      </c>
      <c r="B75" t="s">
        <v>4298</v>
      </c>
      <c r="C75">
        <f>C74</f>
        <v>0</v>
      </c>
      <c r="D75">
        <f t="shared" ref="D75:N75" si="36">C75+D74</f>
        <v>0</v>
      </c>
      <c r="E75">
        <f t="shared" si="36"/>
        <v>0</v>
      </c>
      <c r="F75">
        <f t="shared" si="36"/>
        <v>0</v>
      </c>
      <c r="G75">
        <f t="shared" si="36"/>
        <v>0</v>
      </c>
      <c r="H75">
        <f t="shared" si="36"/>
        <v>0</v>
      </c>
      <c r="I75">
        <f t="shared" si="36"/>
        <v>0</v>
      </c>
      <c r="J75">
        <f t="shared" si="36"/>
        <v>0</v>
      </c>
      <c r="K75">
        <f t="shared" si="36"/>
        <v>0</v>
      </c>
      <c r="L75">
        <f t="shared" si="36"/>
        <v>0</v>
      </c>
      <c r="M75">
        <f t="shared" si="36"/>
        <v>0</v>
      </c>
      <c r="N75">
        <f t="shared" si="36"/>
        <v>0</v>
      </c>
    </row>
    <row r="76" spans="1:14">
      <c r="A76" t="s">
        <v>4383</v>
      </c>
      <c r="B76" t="s">
        <v>4299</v>
      </c>
      <c r="C76" cm="1">
        <f t="array" ref="C76">INDEX('2 过程管理表单'!$121:$121,24+(COLUMN(A1)-1)*3)</f>
        <v>0</v>
      </c>
      <c r="D76" cm="1">
        <f t="array" ref="D76">INDEX('2 过程管理表单'!$121:$121,24+(COLUMN(B1)-1)*3)</f>
        <v>0</v>
      </c>
      <c r="E76" cm="1">
        <f t="array" ref="E76">INDEX('2 过程管理表单'!$121:$121,24+(COLUMN(C1)-1)*3)</f>
        <v>0</v>
      </c>
      <c r="F76" cm="1">
        <f t="array" ref="F76">INDEX('2 过程管理表单'!$121:$121,24+(COLUMN(D1)-1)*3)</f>
        <v>0</v>
      </c>
      <c r="G76" cm="1">
        <f t="array" ref="G76">INDEX('2 过程管理表单'!$121:$121,24+(COLUMN(E1)-1)*3)</f>
        <v>0</v>
      </c>
      <c r="H76" cm="1">
        <f t="array" ref="H76">INDEX('2 过程管理表单'!$121:$121,24+(COLUMN(F1)-1)*3)</f>
        <v>0</v>
      </c>
      <c r="I76" cm="1">
        <f t="array" ref="I76">INDEX('2 过程管理表单'!$121:$121,24+(COLUMN(G1)-1)*3)</f>
        <v>0</v>
      </c>
      <c r="J76" cm="1">
        <f t="array" ref="J76">INDEX('2 过程管理表单'!$121:$121,24+(COLUMN(H1)-1)*3)</f>
        <v>0</v>
      </c>
      <c r="K76" cm="1">
        <f t="array" ref="K76">INDEX('2 过程管理表单'!$121:$121,24+(COLUMN(I1)-1)*3)</f>
        <v>0</v>
      </c>
      <c r="L76" cm="1">
        <f t="array" ref="L76">INDEX('2 过程管理表单'!$121:$121,24+(COLUMN(J1)-1)*3)</f>
        <v>0</v>
      </c>
      <c r="M76" cm="1">
        <f t="array" ref="M76">INDEX('2 过程管理表单'!$121:$121,24+(COLUMN(K1)-1)*3)</f>
        <v>0</v>
      </c>
      <c r="N76" cm="1">
        <f t="array" ref="N76">INDEX('2 过程管理表单'!$121:$121,24+(COLUMN(L1)-1)*3)</f>
        <v>0</v>
      </c>
    </row>
    <row r="77" spans="1:14">
      <c r="A77" t="s">
        <v>4383</v>
      </c>
      <c r="B77" t="s">
        <v>4300</v>
      </c>
      <c r="C77">
        <f>C76</f>
        <v>0</v>
      </c>
      <c r="D77">
        <f t="shared" ref="D77:N77" si="37">C77+D76</f>
        <v>0</v>
      </c>
      <c r="E77">
        <f t="shared" si="37"/>
        <v>0</v>
      </c>
      <c r="F77">
        <f t="shared" si="37"/>
        <v>0</v>
      </c>
      <c r="G77">
        <f t="shared" si="37"/>
        <v>0</v>
      </c>
      <c r="H77">
        <f t="shared" si="37"/>
        <v>0</v>
      </c>
      <c r="I77">
        <f t="shared" si="37"/>
        <v>0</v>
      </c>
      <c r="J77">
        <f t="shared" si="37"/>
        <v>0</v>
      </c>
      <c r="K77">
        <f t="shared" si="37"/>
        <v>0</v>
      </c>
      <c r="L77">
        <f t="shared" si="37"/>
        <v>0</v>
      </c>
      <c r="M77">
        <f t="shared" si="37"/>
        <v>0</v>
      </c>
      <c r="N77">
        <f t="shared" si="37"/>
        <v>0</v>
      </c>
    </row>
    <row r="78" spans="1:14">
      <c r="A78" t="s">
        <v>4384</v>
      </c>
      <c r="B78" t="s">
        <v>4297</v>
      </c>
      <c r="C78" cm="1">
        <f t="array" ref="C78">INDEX('2 过程管理表单'!$127:$127,26+(COLUMN(A1)-1)*3)</f>
        <v>0</v>
      </c>
      <c r="D78" cm="1">
        <f t="array" ref="D78">INDEX('2 过程管理表单'!$127:$127,26+(COLUMN(B1)-1)*3)</f>
        <v>0</v>
      </c>
      <c r="E78" cm="1">
        <f t="array" ref="E78">INDEX('2 过程管理表单'!$127:$127,26+(COLUMN(C1)-1)*3)</f>
        <v>0</v>
      </c>
      <c r="F78" cm="1">
        <f t="array" ref="F78">INDEX('2 过程管理表单'!$127:$127,26+(COLUMN(D1)-1)*3)</f>
        <v>0</v>
      </c>
      <c r="G78" cm="1">
        <f t="array" ref="G78">INDEX('2 过程管理表单'!$127:$127,26+(COLUMN(E1)-1)*3)</f>
        <v>0</v>
      </c>
      <c r="H78" cm="1">
        <f t="array" ref="H78">INDEX('2 过程管理表单'!$127:$127,26+(COLUMN(F1)-1)*3)</f>
        <v>0</v>
      </c>
      <c r="I78" cm="1">
        <f t="array" ref="I78">INDEX('2 过程管理表单'!$127:$127,26+(COLUMN(G1)-1)*3)</f>
        <v>0</v>
      </c>
      <c r="J78" cm="1">
        <f t="array" ref="J78">INDEX('2 过程管理表单'!$127:$127,26+(COLUMN(H1)-1)*3)</f>
        <v>0</v>
      </c>
      <c r="K78" cm="1">
        <f t="array" ref="K78">INDEX('2 过程管理表单'!$127:$127,26+(COLUMN(I1)-1)*3)</f>
        <v>0</v>
      </c>
      <c r="L78" cm="1">
        <f t="array" ref="L78">INDEX('2 过程管理表单'!$127:$127,26+(COLUMN(J1)-1)*3)</f>
        <v>0</v>
      </c>
      <c r="M78" cm="1">
        <f t="array" ref="M78">INDEX('2 过程管理表单'!$127:$127,26+(COLUMN(K1)-1)*3)</f>
        <v>0</v>
      </c>
      <c r="N78" cm="1">
        <f t="array" ref="N78">INDEX('2 过程管理表单'!$127:$127,26+(COLUMN(L1)-1)*3)</f>
        <v>0</v>
      </c>
    </row>
    <row r="79" spans="1:14">
      <c r="A79" t="s">
        <v>4384</v>
      </c>
      <c r="B79" t="s">
        <v>4298</v>
      </c>
      <c r="C79">
        <f>C78</f>
        <v>0</v>
      </c>
      <c r="D79">
        <f t="shared" ref="D79:N79" si="38">C79+D78</f>
        <v>0</v>
      </c>
      <c r="E79">
        <f t="shared" si="38"/>
        <v>0</v>
      </c>
      <c r="F79">
        <f t="shared" si="38"/>
        <v>0</v>
      </c>
      <c r="G79">
        <f t="shared" si="38"/>
        <v>0</v>
      </c>
      <c r="H79">
        <f t="shared" si="38"/>
        <v>0</v>
      </c>
      <c r="I79">
        <f t="shared" si="38"/>
        <v>0</v>
      </c>
      <c r="J79">
        <f t="shared" si="38"/>
        <v>0</v>
      </c>
      <c r="K79">
        <f t="shared" si="38"/>
        <v>0</v>
      </c>
      <c r="L79">
        <f t="shared" si="38"/>
        <v>0</v>
      </c>
      <c r="M79">
        <f t="shared" si="38"/>
        <v>0</v>
      </c>
      <c r="N79">
        <f t="shared" si="38"/>
        <v>0</v>
      </c>
    </row>
    <row r="80" spans="1:14">
      <c r="A80" t="s">
        <v>4384</v>
      </c>
      <c r="B80" t="s">
        <v>4299</v>
      </c>
      <c r="C80" cm="1">
        <f t="array" ref="C80">INDEX('2 过程管理表单'!$127:$127,24+(COLUMN(A1)-1)*3)</f>
        <v>0</v>
      </c>
      <c r="D80" cm="1">
        <f t="array" ref="D80">INDEX('2 过程管理表单'!$127:$127,24+(COLUMN(B1)-1)*3)</f>
        <v>0</v>
      </c>
      <c r="E80" cm="1">
        <f t="array" ref="E80">INDEX('2 过程管理表单'!$127:$127,24+(COLUMN(C1)-1)*3)</f>
        <v>0</v>
      </c>
      <c r="F80" cm="1">
        <f t="array" ref="F80">INDEX('2 过程管理表单'!$127:$127,24+(COLUMN(D1)-1)*3)</f>
        <v>0</v>
      </c>
      <c r="G80" cm="1">
        <f t="array" ref="G80">INDEX('2 过程管理表单'!$127:$127,24+(COLUMN(E1)-1)*3)</f>
        <v>0</v>
      </c>
      <c r="H80" cm="1">
        <f t="array" ref="H80">INDEX('2 过程管理表单'!$127:$127,24+(COLUMN(F1)-1)*3)</f>
        <v>0</v>
      </c>
      <c r="I80" cm="1">
        <f t="array" ref="I80">INDEX('2 过程管理表单'!$127:$127,24+(COLUMN(G1)-1)*3)</f>
        <v>0</v>
      </c>
      <c r="J80" cm="1">
        <f t="array" ref="J80">INDEX('2 过程管理表单'!$127:$127,24+(COLUMN(H1)-1)*3)</f>
        <v>0</v>
      </c>
      <c r="K80" cm="1">
        <f t="array" ref="K80">INDEX('2 过程管理表单'!$127:$127,24+(COLUMN(I1)-1)*3)</f>
        <v>0</v>
      </c>
      <c r="L80" cm="1">
        <f t="array" ref="L80">INDEX('2 过程管理表单'!$127:$127,24+(COLUMN(J1)-1)*3)</f>
        <v>0</v>
      </c>
      <c r="M80" cm="1">
        <f t="array" ref="M80">INDEX('2 过程管理表单'!$127:$127,24+(COLUMN(K1)-1)*3)</f>
        <v>0</v>
      </c>
      <c r="N80" cm="1">
        <f t="array" ref="N80">INDEX('2 过程管理表单'!$127:$127,24+(COLUMN(L1)-1)*3)</f>
        <v>0</v>
      </c>
    </row>
    <row r="81" spans="1:14">
      <c r="A81" t="s">
        <v>4384</v>
      </c>
      <c r="B81" t="s">
        <v>4300</v>
      </c>
      <c r="C81">
        <f>C80</f>
        <v>0</v>
      </c>
      <c r="D81">
        <f t="shared" ref="D81:N81" si="39">C81+D80</f>
        <v>0</v>
      </c>
      <c r="E81">
        <f t="shared" si="39"/>
        <v>0</v>
      </c>
      <c r="F81">
        <f t="shared" si="39"/>
        <v>0</v>
      </c>
      <c r="G81">
        <f t="shared" si="39"/>
        <v>0</v>
      </c>
      <c r="H81">
        <f t="shared" si="39"/>
        <v>0</v>
      </c>
      <c r="I81">
        <f t="shared" si="39"/>
        <v>0</v>
      </c>
      <c r="J81">
        <f t="shared" si="39"/>
        <v>0</v>
      </c>
      <c r="K81">
        <f t="shared" si="39"/>
        <v>0</v>
      </c>
      <c r="L81">
        <f t="shared" si="39"/>
        <v>0</v>
      </c>
      <c r="M81">
        <f t="shared" si="39"/>
        <v>0</v>
      </c>
      <c r="N81">
        <f t="shared" si="39"/>
        <v>0</v>
      </c>
    </row>
    <row r="82" spans="1:14">
      <c r="A82" t="s">
        <v>4385</v>
      </c>
      <c r="B82" t="s">
        <v>4297</v>
      </c>
      <c r="C82" cm="1">
        <f t="array" ref="C82">INDEX('2 过程管理表单'!$133:$133,26+(COLUMN(A1)-1)*3)</f>
        <v>0</v>
      </c>
      <c r="D82" cm="1">
        <f t="array" ref="D82">INDEX('2 过程管理表单'!$133:$133,26+(COLUMN(B1)-1)*3)</f>
        <v>0</v>
      </c>
      <c r="E82" cm="1">
        <f t="array" ref="E82">INDEX('2 过程管理表单'!$133:$133,26+(COLUMN(C1)-1)*3)</f>
        <v>0</v>
      </c>
      <c r="F82" cm="1">
        <f t="array" ref="F82">INDEX('2 过程管理表单'!$133:$133,26+(COLUMN(D1)-1)*3)</f>
        <v>0</v>
      </c>
      <c r="G82" cm="1">
        <f t="array" ref="G82">INDEX('2 过程管理表单'!$133:$133,26+(COLUMN(E1)-1)*3)</f>
        <v>0</v>
      </c>
      <c r="H82" cm="1">
        <f t="array" ref="H82">INDEX('2 过程管理表单'!$133:$133,26+(COLUMN(F1)-1)*3)</f>
        <v>0</v>
      </c>
      <c r="I82" cm="1">
        <f t="array" ref="I82">INDEX('2 过程管理表单'!$133:$133,26+(COLUMN(G1)-1)*3)</f>
        <v>0</v>
      </c>
      <c r="J82" cm="1">
        <f t="array" ref="J82">INDEX('2 过程管理表单'!$133:$133,26+(COLUMN(H1)-1)*3)</f>
        <v>0</v>
      </c>
      <c r="K82" cm="1">
        <f t="array" ref="K82">INDEX('2 过程管理表单'!$133:$133,26+(COLUMN(I1)-1)*3)</f>
        <v>0</v>
      </c>
      <c r="L82" cm="1">
        <f t="array" ref="L82">INDEX('2 过程管理表单'!$133:$133,26+(COLUMN(J1)-1)*3)</f>
        <v>0</v>
      </c>
      <c r="M82" cm="1">
        <f t="array" ref="M82">INDEX('2 过程管理表单'!$133:$133,26+(COLUMN(K1)-1)*3)</f>
        <v>0</v>
      </c>
      <c r="N82" cm="1">
        <f t="array" ref="N82">INDEX('2 过程管理表单'!$133:$133,26+(COLUMN(L1)-1)*3)</f>
        <v>0</v>
      </c>
    </row>
    <row r="83" spans="1:14">
      <c r="A83" t="s">
        <v>4385</v>
      </c>
      <c r="B83" t="s">
        <v>4298</v>
      </c>
      <c r="C83">
        <f>C82</f>
        <v>0</v>
      </c>
      <c r="D83">
        <f t="shared" ref="D83:N83" si="40">C83+D82</f>
        <v>0</v>
      </c>
      <c r="E83">
        <f t="shared" si="40"/>
        <v>0</v>
      </c>
      <c r="F83">
        <f t="shared" si="40"/>
        <v>0</v>
      </c>
      <c r="G83">
        <f t="shared" si="40"/>
        <v>0</v>
      </c>
      <c r="H83">
        <f t="shared" si="40"/>
        <v>0</v>
      </c>
      <c r="I83">
        <f t="shared" si="40"/>
        <v>0</v>
      </c>
      <c r="J83">
        <f t="shared" si="40"/>
        <v>0</v>
      </c>
      <c r="K83">
        <f t="shared" si="40"/>
        <v>0</v>
      </c>
      <c r="L83">
        <f t="shared" si="40"/>
        <v>0</v>
      </c>
      <c r="M83">
        <f t="shared" si="40"/>
        <v>0</v>
      </c>
      <c r="N83">
        <f t="shared" si="40"/>
        <v>0</v>
      </c>
    </row>
    <row r="84" spans="1:14">
      <c r="A84" t="s">
        <v>4385</v>
      </c>
      <c r="B84" t="s">
        <v>4299</v>
      </c>
      <c r="C84" cm="1">
        <f t="array" ref="C84">INDEX('2 过程管理表单'!$133:$133,24+(COLUMN(A1)-1)*3)</f>
        <v>0</v>
      </c>
      <c r="D84" cm="1">
        <f t="array" ref="D84">INDEX('2 过程管理表单'!$133:$133,24+(COLUMN(B1)-1)*3)</f>
        <v>0</v>
      </c>
      <c r="E84" cm="1">
        <f t="array" ref="E84">INDEX('2 过程管理表单'!$133:$133,24+(COLUMN(C1)-1)*3)</f>
        <v>0</v>
      </c>
      <c r="F84" cm="1">
        <f t="array" ref="F84">INDEX('2 过程管理表单'!$133:$133,24+(COLUMN(D1)-1)*3)</f>
        <v>0</v>
      </c>
      <c r="G84" cm="1">
        <f t="array" ref="G84">INDEX('2 过程管理表单'!$133:$133,24+(COLUMN(E1)-1)*3)</f>
        <v>0</v>
      </c>
      <c r="H84" cm="1">
        <f t="array" ref="H84">INDEX('2 过程管理表单'!$133:$133,24+(COLUMN(F1)-1)*3)</f>
        <v>0</v>
      </c>
      <c r="I84" cm="1">
        <f t="array" ref="I84">INDEX('2 过程管理表单'!$133:$133,24+(COLUMN(G1)-1)*3)</f>
        <v>0</v>
      </c>
      <c r="J84" cm="1">
        <f t="array" ref="J84">INDEX('2 过程管理表单'!$133:$133,24+(COLUMN(H1)-1)*3)</f>
        <v>0</v>
      </c>
      <c r="K84" cm="1">
        <f t="array" ref="K84">INDEX('2 过程管理表单'!$133:$133,24+(COLUMN(I1)-1)*3)</f>
        <v>0</v>
      </c>
      <c r="L84" cm="1">
        <f t="array" ref="L84">INDEX('2 过程管理表单'!$133:$133,24+(COLUMN(J1)-1)*3)</f>
        <v>0</v>
      </c>
      <c r="M84" cm="1">
        <f t="array" ref="M84">INDEX('2 过程管理表单'!$133:$133,24+(COLUMN(K1)-1)*3)</f>
        <v>0</v>
      </c>
      <c r="N84" cm="1">
        <f t="array" ref="N84">INDEX('2 过程管理表单'!$133:$133,24+(COLUMN(L1)-1)*3)</f>
        <v>0</v>
      </c>
    </row>
    <row r="85" spans="1:14">
      <c r="A85" t="s">
        <v>4385</v>
      </c>
      <c r="B85" t="s">
        <v>4300</v>
      </c>
      <c r="C85">
        <f>C84</f>
        <v>0</v>
      </c>
      <c r="D85">
        <f t="shared" ref="D85:N85" si="41">C85+D84</f>
        <v>0</v>
      </c>
      <c r="E85">
        <f t="shared" si="41"/>
        <v>0</v>
      </c>
      <c r="F85">
        <f t="shared" si="41"/>
        <v>0</v>
      </c>
      <c r="G85">
        <f t="shared" si="41"/>
        <v>0</v>
      </c>
      <c r="H85">
        <f t="shared" si="41"/>
        <v>0</v>
      </c>
      <c r="I85">
        <f t="shared" si="41"/>
        <v>0</v>
      </c>
      <c r="J85">
        <f t="shared" si="41"/>
        <v>0</v>
      </c>
      <c r="K85">
        <f t="shared" si="41"/>
        <v>0</v>
      </c>
      <c r="L85">
        <f t="shared" si="41"/>
        <v>0</v>
      </c>
      <c r="M85">
        <f t="shared" si="41"/>
        <v>0</v>
      </c>
      <c r="N85">
        <f t="shared" si="41"/>
        <v>0</v>
      </c>
    </row>
    <row r="86" spans="1:14">
      <c r="A86" t="s">
        <v>4386</v>
      </c>
      <c r="B86" t="s">
        <v>4297</v>
      </c>
      <c r="C86" cm="1">
        <f t="array" ref="C86">INDEX('2 过程管理表单'!$140:$140,26+(COLUMN(A1)-1)*3)</f>
        <v>0</v>
      </c>
      <c r="D86" cm="1">
        <f t="array" ref="D86">INDEX('2 过程管理表单'!$140:$140,26+(COLUMN(B1)-1)*3)</f>
        <v>0</v>
      </c>
      <c r="E86" cm="1">
        <f t="array" ref="E86">INDEX('2 过程管理表单'!$140:$140,26+(COLUMN(C1)-1)*3)</f>
        <v>0</v>
      </c>
      <c r="F86" cm="1">
        <f t="array" ref="F86">INDEX('2 过程管理表单'!$140:$140,26+(COLUMN(D1)-1)*3)</f>
        <v>0</v>
      </c>
      <c r="G86" cm="1">
        <f t="array" ref="G86">INDEX('2 过程管理表单'!$140:$140,26+(COLUMN(E1)-1)*3)</f>
        <v>0</v>
      </c>
      <c r="H86" cm="1">
        <f t="array" ref="H86">INDEX('2 过程管理表单'!$140:$140,26+(COLUMN(F1)-1)*3)</f>
        <v>0</v>
      </c>
      <c r="I86" cm="1">
        <f t="array" ref="I86">INDEX('2 过程管理表单'!$140:$140,26+(COLUMN(G1)-1)*3)</f>
        <v>0</v>
      </c>
      <c r="J86" cm="1">
        <f t="array" ref="J86">INDEX('2 过程管理表单'!$140:$140,26+(COLUMN(H1)-1)*3)</f>
        <v>0</v>
      </c>
      <c r="K86" cm="1">
        <f t="array" ref="K86">INDEX('2 过程管理表单'!$140:$140,26+(COLUMN(I1)-1)*3)</f>
        <v>0</v>
      </c>
      <c r="L86" cm="1">
        <f t="array" ref="L86">INDEX('2 过程管理表单'!$140:$140,26+(COLUMN(J1)-1)*3)</f>
        <v>0</v>
      </c>
      <c r="M86" cm="1">
        <f t="array" ref="M86">INDEX('2 过程管理表单'!$140:$140,26+(COLUMN(K1)-1)*3)</f>
        <v>0</v>
      </c>
      <c r="N86" cm="1">
        <f t="array" ref="N86">INDEX('2 过程管理表单'!$140:$140,26+(COLUMN(L1)-1)*3)</f>
        <v>0</v>
      </c>
    </row>
    <row r="87" spans="1:14">
      <c r="A87" t="s">
        <v>4386</v>
      </c>
      <c r="B87" t="s">
        <v>4298</v>
      </c>
      <c r="C87">
        <f>C86</f>
        <v>0</v>
      </c>
      <c r="D87">
        <f t="shared" ref="D87:N87" si="42">C87+D86</f>
        <v>0</v>
      </c>
      <c r="E87">
        <f t="shared" si="42"/>
        <v>0</v>
      </c>
      <c r="F87">
        <f t="shared" si="42"/>
        <v>0</v>
      </c>
      <c r="G87">
        <f t="shared" si="42"/>
        <v>0</v>
      </c>
      <c r="H87">
        <f t="shared" si="42"/>
        <v>0</v>
      </c>
      <c r="I87">
        <f t="shared" si="42"/>
        <v>0</v>
      </c>
      <c r="J87">
        <f t="shared" si="42"/>
        <v>0</v>
      </c>
      <c r="K87">
        <f t="shared" si="42"/>
        <v>0</v>
      </c>
      <c r="L87">
        <f t="shared" si="42"/>
        <v>0</v>
      </c>
      <c r="M87">
        <f t="shared" si="42"/>
        <v>0</v>
      </c>
      <c r="N87">
        <f t="shared" si="42"/>
        <v>0</v>
      </c>
    </row>
    <row r="88" spans="1:14">
      <c r="A88" t="s">
        <v>4386</v>
      </c>
      <c r="B88" t="s">
        <v>4299</v>
      </c>
      <c r="C88" cm="1">
        <f t="array" ref="C88">INDEX('2 过程管理表单'!$140:$140,24+(COLUMN(A1)-1)*3)</f>
        <v>0</v>
      </c>
      <c r="D88" cm="1">
        <f t="array" ref="D88">INDEX('2 过程管理表单'!$140:$140,24+(COLUMN(B1)-1)*3)</f>
        <v>0</v>
      </c>
      <c r="E88" cm="1">
        <f t="array" ref="E88">INDEX('2 过程管理表单'!$140:$140,24+(COLUMN(C1)-1)*3)</f>
        <v>0</v>
      </c>
      <c r="F88" cm="1">
        <f t="array" ref="F88">INDEX('2 过程管理表单'!$140:$140,24+(COLUMN(D1)-1)*3)</f>
        <v>0</v>
      </c>
      <c r="G88" cm="1">
        <f t="array" ref="G88">INDEX('2 过程管理表单'!$140:$140,24+(COLUMN(E1)-1)*3)</f>
        <v>0</v>
      </c>
      <c r="H88" cm="1">
        <f t="array" ref="H88">INDEX('2 过程管理表单'!$140:$140,24+(COLUMN(F1)-1)*3)</f>
        <v>0</v>
      </c>
      <c r="I88" cm="1">
        <f t="array" ref="I88">INDEX('2 过程管理表单'!$140:$140,24+(COLUMN(G1)-1)*3)</f>
        <v>0</v>
      </c>
      <c r="J88" cm="1">
        <f t="array" ref="J88">INDEX('2 过程管理表单'!$140:$140,24+(COLUMN(H1)-1)*3)</f>
        <v>0</v>
      </c>
      <c r="K88" cm="1">
        <f t="array" ref="K88">INDEX('2 过程管理表单'!$140:$140,24+(COLUMN(I1)-1)*3)</f>
        <v>0</v>
      </c>
      <c r="L88" cm="1">
        <f t="array" ref="L88">INDEX('2 过程管理表单'!$140:$140,24+(COLUMN(J1)-1)*3)</f>
        <v>0</v>
      </c>
      <c r="M88" cm="1">
        <f t="array" ref="M88">INDEX('2 过程管理表单'!$140:$140,24+(COLUMN(K1)-1)*3)</f>
        <v>0</v>
      </c>
      <c r="N88" cm="1">
        <f t="array" ref="N88">INDEX('2 过程管理表单'!$140:$140,24+(COLUMN(L1)-1)*3)</f>
        <v>0</v>
      </c>
    </row>
    <row r="89" spans="1:14">
      <c r="A89" t="s">
        <v>4386</v>
      </c>
      <c r="B89" t="s">
        <v>4300</v>
      </c>
      <c r="C89">
        <f>C88</f>
        <v>0</v>
      </c>
      <c r="D89">
        <f t="shared" ref="D89:N89" si="43">C89+D88</f>
        <v>0</v>
      </c>
      <c r="E89">
        <f t="shared" si="43"/>
        <v>0</v>
      </c>
      <c r="F89">
        <f t="shared" si="43"/>
        <v>0</v>
      </c>
      <c r="G89">
        <f t="shared" si="43"/>
        <v>0</v>
      </c>
      <c r="H89">
        <f t="shared" si="43"/>
        <v>0</v>
      </c>
      <c r="I89">
        <f t="shared" si="43"/>
        <v>0</v>
      </c>
      <c r="J89">
        <f t="shared" si="43"/>
        <v>0</v>
      </c>
      <c r="K89">
        <f t="shared" si="43"/>
        <v>0</v>
      </c>
      <c r="L89">
        <f t="shared" si="43"/>
        <v>0</v>
      </c>
      <c r="M89">
        <f t="shared" si="43"/>
        <v>0</v>
      </c>
      <c r="N89">
        <f t="shared" si="43"/>
        <v>0</v>
      </c>
    </row>
    <row r="90" spans="1:14">
      <c r="A90" t="s">
        <v>4387</v>
      </c>
      <c r="B90" t="s">
        <v>4297</v>
      </c>
      <c r="C90" cm="1">
        <f t="array" ref="C90">INDEX('2 过程管理表单'!$146:$146,26+(COLUMN(A1)-1)*3)</f>
        <v>0</v>
      </c>
      <c r="D90" cm="1">
        <f t="array" ref="D90">INDEX('2 过程管理表单'!$146:$146,26+(COLUMN(B1)-1)*3)</f>
        <v>0</v>
      </c>
      <c r="E90" cm="1">
        <f t="array" ref="E90">INDEX('2 过程管理表单'!$146:$146,26+(COLUMN(C1)-1)*3)</f>
        <v>0</v>
      </c>
      <c r="F90" cm="1">
        <f t="array" ref="F90">INDEX('2 过程管理表单'!$146:$146,26+(COLUMN(D1)-1)*3)</f>
        <v>0</v>
      </c>
      <c r="G90" cm="1">
        <f t="array" ref="G90">INDEX('2 过程管理表单'!$146:$146,26+(COLUMN(E1)-1)*3)</f>
        <v>0</v>
      </c>
      <c r="H90" cm="1">
        <f t="array" ref="H90">INDEX('2 过程管理表单'!$146:$146,26+(COLUMN(F1)-1)*3)</f>
        <v>0</v>
      </c>
      <c r="I90" cm="1">
        <f t="array" ref="I90">INDEX('2 过程管理表单'!$146:$146,26+(COLUMN(G1)-1)*3)</f>
        <v>0</v>
      </c>
      <c r="J90" cm="1">
        <f t="array" ref="J90">INDEX('2 过程管理表单'!$146:$146,26+(COLUMN(H1)-1)*3)</f>
        <v>0</v>
      </c>
      <c r="K90" cm="1">
        <f t="array" ref="K90">INDEX('2 过程管理表单'!$146:$146,26+(COLUMN(I1)-1)*3)</f>
        <v>0</v>
      </c>
      <c r="L90" cm="1">
        <f t="array" ref="L90">INDEX('2 过程管理表单'!$146:$146,26+(COLUMN(J1)-1)*3)</f>
        <v>0</v>
      </c>
      <c r="M90" cm="1">
        <f t="array" ref="M90">INDEX('2 过程管理表单'!$146:$146,26+(COLUMN(K1)-1)*3)</f>
        <v>0</v>
      </c>
      <c r="N90" cm="1">
        <f t="array" ref="N90">INDEX('2 过程管理表单'!$146:$146,26+(COLUMN(L1)-1)*3)</f>
        <v>0</v>
      </c>
    </row>
    <row r="91" spans="1:14">
      <c r="A91" t="s">
        <v>4387</v>
      </c>
      <c r="B91" t="s">
        <v>4298</v>
      </c>
      <c r="C91">
        <f>C90</f>
        <v>0</v>
      </c>
      <c r="D91">
        <f t="shared" ref="D91:N91" si="44">C91+D90</f>
        <v>0</v>
      </c>
      <c r="E91">
        <f t="shared" si="44"/>
        <v>0</v>
      </c>
      <c r="F91">
        <f t="shared" si="44"/>
        <v>0</v>
      </c>
      <c r="G91">
        <f t="shared" si="44"/>
        <v>0</v>
      </c>
      <c r="H91">
        <f t="shared" si="44"/>
        <v>0</v>
      </c>
      <c r="I91">
        <f t="shared" si="44"/>
        <v>0</v>
      </c>
      <c r="J91">
        <f t="shared" si="44"/>
        <v>0</v>
      </c>
      <c r="K91">
        <f t="shared" si="44"/>
        <v>0</v>
      </c>
      <c r="L91">
        <f t="shared" si="44"/>
        <v>0</v>
      </c>
      <c r="M91">
        <f t="shared" si="44"/>
        <v>0</v>
      </c>
      <c r="N91">
        <f t="shared" si="44"/>
        <v>0</v>
      </c>
    </row>
    <row r="92" spans="1:14">
      <c r="A92" t="s">
        <v>4387</v>
      </c>
      <c r="B92" t="s">
        <v>4299</v>
      </c>
      <c r="C92" cm="1">
        <f t="array" ref="C92">INDEX('2 过程管理表单'!$146:$146,24+(COLUMN(A1)-1)*3)</f>
        <v>0</v>
      </c>
      <c r="D92" cm="1">
        <f t="array" ref="D92">INDEX('2 过程管理表单'!$146:$146,24+(COLUMN(B1)-1)*3)</f>
        <v>0</v>
      </c>
      <c r="E92" cm="1">
        <f t="array" ref="E92">INDEX('2 过程管理表单'!$146:$146,24+(COLUMN(C1)-1)*3)</f>
        <v>0</v>
      </c>
      <c r="F92" cm="1">
        <f t="array" ref="F92">INDEX('2 过程管理表单'!$146:$146,24+(COLUMN(D1)-1)*3)</f>
        <v>0</v>
      </c>
      <c r="G92" cm="1">
        <f t="array" ref="G92">INDEX('2 过程管理表单'!$146:$146,24+(COLUMN(E1)-1)*3)</f>
        <v>0</v>
      </c>
      <c r="H92" cm="1">
        <f t="array" ref="H92">INDEX('2 过程管理表单'!$146:$146,24+(COLUMN(F1)-1)*3)</f>
        <v>0</v>
      </c>
      <c r="I92" cm="1">
        <f t="array" ref="I92">INDEX('2 过程管理表单'!$146:$146,24+(COLUMN(G1)-1)*3)</f>
        <v>0</v>
      </c>
      <c r="J92" cm="1">
        <f t="array" ref="J92">INDEX('2 过程管理表单'!$146:$146,24+(COLUMN(H1)-1)*3)</f>
        <v>0</v>
      </c>
      <c r="K92" cm="1">
        <f t="array" ref="K92">INDEX('2 过程管理表单'!$146:$146,24+(COLUMN(I1)-1)*3)</f>
        <v>0</v>
      </c>
      <c r="L92" cm="1">
        <f t="array" ref="L92">INDEX('2 过程管理表单'!$146:$146,24+(COLUMN(J1)-1)*3)</f>
        <v>0</v>
      </c>
      <c r="M92" cm="1">
        <f t="array" ref="M92">INDEX('2 过程管理表单'!$146:$146,24+(COLUMN(K1)-1)*3)</f>
        <v>0</v>
      </c>
      <c r="N92" cm="1">
        <f t="array" ref="N92">INDEX('2 过程管理表单'!$146:$146,24+(COLUMN(L1)-1)*3)</f>
        <v>0</v>
      </c>
    </row>
    <row r="93" spans="1:14">
      <c r="A93" t="s">
        <v>4387</v>
      </c>
      <c r="B93" t="s">
        <v>4300</v>
      </c>
      <c r="C93">
        <f>C92</f>
        <v>0</v>
      </c>
      <c r="D93">
        <f t="shared" ref="D93:N93" si="45">C93+D92</f>
        <v>0</v>
      </c>
      <c r="E93">
        <f t="shared" si="45"/>
        <v>0</v>
      </c>
      <c r="F93">
        <f t="shared" si="45"/>
        <v>0</v>
      </c>
      <c r="G93">
        <f t="shared" si="45"/>
        <v>0</v>
      </c>
      <c r="H93">
        <f t="shared" si="45"/>
        <v>0</v>
      </c>
      <c r="I93">
        <f t="shared" si="45"/>
        <v>0</v>
      </c>
      <c r="J93">
        <f t="shared" si="45"/>
        <v>0</v>
      </c>
      <c r="K93">
        <f t="shared" si="45"/>
        <v>0</v>
      </c>
      <c r="L93">
        <f t="shared" si="45"/>
        <v>0</v>
      </c>
      <c r="M93">
        <f t="shared" si="45"/>
        <v>0</v>
      </c>
      <c r="N93">
        <f t="shared" si="45"/>
        <v>0</v>
      </c>
    </row>
    <row r="94" spans="1:14">
      <c r="A94" t="s">
        <v>4388</v>
      </c>
      <c r="B94" t="s">
        <v>4297</v>
      </c>
      <c r="C94" cm="1">
        <f t="array" ref="C94">INDEX('2 过程管理表单'!$152:$152,26+(COLUMN(A1)-1)*3)</f>
        <v>0</v>
      </c>
      <c r="D94" cm="1">
        <f t="array" ref="D94">INDEX('2 过程管理表单'!$152:$152,26+(COLUMN(B1)-1)*3)</f>
        <v>0</v>
      </c>
      <c r="E94" cm="1">
        <f t="array" ref="E94">INDEX('2 过程管理表单'!$152:$152,26+(COLUMN(C1)-1)*3)</f>
        <v>0</v>
      </c>
      <c r="F94" cm="1">
        <f t="array" ref="F94">INDEX('2 过程管理表单'!$152:$152,26+(COLUMN(D1)-1)*3)</f>
        <v>0</v>
      </c>
      <c r="G94" cm="1">
        <f t="array" ref="G94">INDEX('2 过程管理表单'!$152:$152,26+(COLUMN(E1)-1)*3)</f>
        <v>0</v>
      </c>
      <c r="H94" cm="1">
        <f t="array" ref="H94">INDEX('2 过程管理表单'!$152:$152,26+(COLUMN(F1)-1)*3)</f>
        <v>0</v>
      </c>
      <c r="I94" cm="1">
        <f t="array" ref="I94">INDEX('2 过程管理表单'!$152:$152,26+(COLUMN(G1)-1)*3)</f>
        <v>0</v>
      </c>
      <c r="J94" cm="1">
        <f t="array" ref="J94">INDEX('2 过程管理表单'!$152:$152,26+(COLUMN(H1)-1)*3)</f>
        <v>0</v>
      </c>
      <c r="K94" cm="1">
        <f t="array" ref="K94">INDEX('2 过程管理表单'!$152:$152,26+(COLUMN(I1)-1)*3)</f>
        <v>0</v>
      </c>
      <c r="L94" cm="1">
        <f t="array" ref="L94">INDEX('2 过程管理表单'!$152:$152,26+(COLUMN(J1)-1)*3)</f>
        <v>0</v>
      </c>
      <c r="M94" cm="1">
        <f t="array" ref="M94">INDEX('2 过程管理表单'!$152:$152,26+(COLUMN(K1)-1)*3)</f>
        <v>0</v>
      </c>
      <c r="N94" cm="1">
        <f t="array" ref="N94">INDEX('2 过程管理表单'!$152:$152,26+(COLUMN(L1)-1)*3)</f>
        <v>0</v>
      </c>
    </row>
    <row r="95" spans="1:14">
      <c r="A95" t="s">
        <v>4388</v>
      </c>
      <c r="B95" t="s">
        <v>4298</v>
      </c>
      <c r="C95">
        <f>C94</f>
        <v>0</v>
      </c>
      <c r="D95">
        <f t="shared" ref="D95:N95" si="46">C95+D94</f>
        <v>0</v>
      </c>
      <c r="E95">
        <f t="shared" si="46"/>
        <v>0</v>
      </c>
      <c r="F95">
        <f t="shared" si="46"/>
        <v>0</v>
      </c>
      <c r="G95">
        <f t="shared" si="46"/>
        <v>0</v>
      </c>
      <c r="H95">
        <f t="shared" si="46"/>
        <v>0</v>
      </c>
      <c r="I95">
        <f t="shared" si="46"/>
        <v>0</v>
      </c>
      <c r="J95">
        <f t="shared" si="46"/>
        <v>0</v>
      </c>
      <c r="K95">
        <f t="shared" si="46"/>
        <v>0</v>
      </c>
      <c r="L95">
        <f t="shared" si="46"/>
        <v>0</v>
      </c>
      <c r="M95">
        <f t="shared" si="46"/>
        <v>0</v>
      </c>
      <c r="N95">
        <f t="shared" si="46"/>
        <v>0</v>
      </c>
    </row>
    <row r="96" spans="1:14">
      <c r="A96" t="s">
        <v>4388</v>
      </c>
      <c r="B96" t="s">
        <v>4299</v>
      </c>
      <c r="C96" cm="1">
        <f t="array" ref="C96">INDEX('2 过程管理表单'!$152:$152,24+(COLUMN(A1)-1)*3)</f>
        <v>0</v>
      </c>
      <c r="D96" cm="1">
        <f t="array" ref="D96">INDEX('2 过程管理表单'!$152:$152,24+(COLUMN(B1)-1)*3)</f>
        <v>0</v>
      </c>
      <c r="E96" cm="1">
        <f t="array" ref="E96">INDEX('2 过程管理表单'!$152:$152,24+(COLUMN(C1)-1)*3)</f>
        <v>0</v>
      </c>
      <c r="F96" cm="1">
        <f t="array" ref="F96">INDEX('2 过程管理表单'!$152:$152,24+(COLUMN(D1)-1)*3)</f>
        <v>0</v>
      </c>
      <c r="G96" cm="1">
        <f t="array" ref="G96">INDEX('2 过程管理表单'!$152:$152,24+(COLUMN(E1)-1)*3)</f>
        <v>0</v>
      </c>
      <c r="H96" cm="1">
        <f t="array" ref="H96">INDEX('2 过程管理表单'!$152:$152,24+(COLUMN(F1)-1)*3)</f>
        <v>0</v>
      </c>
      <c r="I96" cm="1">
        <f t="array" ref="I96">INDEX('2 过程管理表单'!$152:$152,24+(COLUMN(G1)-1)*3)</f>
        <v>0</v>
      </c>
      <c r="J96" cm="1">
        <f t="array" ref="J96">INDEX('2 过程管理表单'!$152:$152,24+(COLUMN(H1)-1)*3)</f>
        <v>0</v>
      </c>
      <c r="K96" cm="1">
        <f t="array" ref="K96">INDEX('2 过程管理表单'!$152:$152,24+(COLUMN(I1)-1)*3)</f>
        <v>0</v>
      </c>
      <c r="L96" cm="1">
        <f t="array" ref="L96">INDEX('2 过程管理表单'!$152:$152,24+(COLUMN(J1)-1)*3)</f>
        <v>0</v>
      </c>
      <c r="M96" cm="1">
        <f t="array" ref="M96">INDEX('2 过程管理表单'!$152:$152,24+(COLUMN(K1)-1)*3)</f>
        <v>0</v>
      </c>
      <c r="N96" cm="1">
        <f t="array" ref="N96">INDEX('2 过程管理表单'!$152:$152,24+(COLUMN(L1)-1)*3)</f>
        <v>0</v>
      </c>
    </row>
    <row r="97" spans="1:14">
      <c r="A97" t="s">
        <v>4388</v>
      </c>
      <c r="B97" t="s">
        <v>4300</v>
      </c>
      <c r="C97">
        <f>C96</f>
        <v>0</v>
      </c>
      <c r="D97">
        <f t="shared" ref="D97:N97" si="47">C97+D96</f>
        <v>0</v>
      </c>
      <c r="E97">
        <f t="shared" si="47"/>
        <v>0</v>
      </c>
      <c r="F97">
        <f t="shared" si="47"/>
        <v>0</v>
      </c>
      <c r="G97">
        <f t="shared" si="47"/>
        <v>0</v>
      </c>
      <c r="H97">
        <f t="shared" si="47"/>
        <v>0</v>
      </c>
      <c r="I97">
        <f t="shared" si="47"/>
        <v>0</v>
      </c>
      <c r="J97">
        <f t="shared" si="47"/>
        <v>0</v>
      </c>
      <c r="K97">
        <f t="shared" si="47"/>
        <v>0</v>
      </c>
      <c r="L97">
        <f t="shared" si="47"/>
        <v>0</v>
      </c>
      <c r="M97">
        <f t="shared" si="47"/>
        <v>0</v>
      </c>
      <c r="N97">
        <f t="shared" si="47"/>
        <v>0</v>
      </c>
    </row>
    <row r="98" spans="1:14">
      <c r="A98" t="s">
        <v>4389</v>
      </c>
      <c r="B98" t="s">
        <v>4297</v>
      </c>
      <c r="C98" cm="1">
        <f t="array" ref="C98">INDEX('2 过程管理表单'!$159:$159,26+(COLUMN(A1)-1)*3)</f>
        <v>0</v>
      </c>
      <c r="D98" cm="1">
        <f t="array" ref="D98">INDEX('2 过程管理表单'!$159:$159,26+(COLUMN(B1)-1)*3)</f>
        <v>0</v>
      </c>
      <c r="E98" cm="1">
        <f t="array" ref="E98">INDEX('2 过程管理表单'!$159:$159,26+(COLUMN(C1)-1)*3)</f>
        <v>0</v>
      </c>
      <c r="F98" cm="1">
        <f t="array" ref="F98">INDEX('2 过程管理表单'!$159:$159,26+(COLUMN(D1)-1)*3)</f>
        <v>0</v>
      </c>
      <c r="G98" cm="1">
        <f t="array" ref="G98">INDEX('2 过程管理表单'!$159:$159,26+(COLUMN(E1)-1)*3)</f>
        <v>0</v>
      </c>
      <c r="H98" cm="1">
        <f t="array" ref="H98">INDEX('2 过程管理表单'!$159:$159,26+(COLUMN(F1)-1)*3)</f>
        <v>0</v>
      </c>
      <c r="I98" cm="1">
        <f t="array" ref="I98">INDEX('2 过程管理表单'!$159:$159,26+(COLUMN(G1)-1)*3)</f>
        <v>0</v>
      </c>
      <c r="J98" cm="1">
        <f t="array" ref="J98">INDEX('2 过程管理表单'!$159:$159,26+(COLUMN(H1)-1)*3)</f>
        <v>0</v>
      </c>
      <c r="K98" cm="1">
        <f t="array" ref="K98">INDEX('2 过程管理表单'!$159:$159,26+(COLUMN(I1)-1)*3)</f>
        <v>0</v>
      </c>
      <c r="L98" cm="1">
        <f t="array" ref="L98">INDEX('2 过程管理表单'!$159:$159,26+(COLUMN(J1)-1)*3)</f>
        <v>0</v>
      </c>
      <c r="M98" cm="1">
        <f t="array" ref="M98">INDEX('2 过程管理表单'!$159:$159,26+(COLUMN(K1)-1)*3)</f>
        <v>0</v>
      </c>
      <c r="N98" cm="1">
        <f t="array" ref="N98">INDEX('2 过程管理表单'!$159:$159,26+(COLUMN(L1)-1)*3)</f>
        <v>0</v>
      </c>
    </row>
    <row r="99" spans="1:14">
      <c r="A99" t="s">
        <v>4389</v>
      </c>
      <c r="B99" t="s">
        <v>4298</v>
      </c>
      <c r="C99">
        <f>C98</f>
        <v>0</v>
      </c>
      <c r="D99">
        <f t="shared" ref="D99:N99" si="48">C99+D98</f>
        <v>0</v>
      </c>
      <c r="E99">
        <f t="shared" si="48"/>
        <v>0</v>
      </c>
      <c r="F99">
        <f t="shared" si="48"/>
        <v>0</v>
      </c>
      <c r="G99">
        <f t="shared" si="48"/>
        <v>0</v>
      </c>
      <c r="H99">
        <f t="shared" si="48"/>
        <v>0</v>
      </c>
      <c r="I99">
        <f t="shared" si="48"/>
        <v>0</v>
      </c>
      <c r="J99">
        <f t="shared" si="48"/>
        <v>0</v>
      </c>
      <c r="K99">
        <f t="shared" si="48"/>
        <v>0</v>
      </c>
      <c r="L99">
        <f t="shared" si="48"/>
        <v>0</v>
      </c>
      <c r="M99">
        <f t="shared" si="48"/>
        <v>0</v>
      </c>
      <c r="N99">
        <f t="shared" si="48"/>
        <v>0</v>
      </c>
    </row>
    <row r="100" spans="1:14">
      <c r="A100" t="s">
        <v>4389</v>
      </c>
      <c r="B100" t="s">
        <v>4299</v>
      </c>
      <c r="C100" cm="1">
        <f t="array" ref="C100">INDEX('2 过程管理表单'!$159:$159,24+(COLUMN(A1)-1)*3)</f>
        <v>0</v>
      </c>
      <c r="D100" cm="1">
        <f t="array" ref="D100">INDEX('2 过程管理表单'!$159:$159,24+(COLUMN(B1)-1)*3)</f>
        <v>0</v>
      </c>
      <c r="E100" cm="1">
        <f t="array" ref="E100">INDEX('2 过程管理表单'!$159:$159,24+(COLUMN(C1)-1)*3)</f>
        <v>0</v>
      </c>
      <c r="F100" cm="1">
        <f t="array" ref="F100">INDEX('2 过程管理表单'!$159:$159,24+(COLUMN(D1)-1)*3)</f>
        <v>0</v>
      </c>
      <c r="G100" cm="1">
        <f t="array" ref="G100">INDEX('2 过程管理表单'!$159:$159,24+(COLUMN(E1)-1)*3)</f>
        <v>0</v>
      </c>
      <c r="H100" cm="1">
        <f t="array" ref="H100">INDEX('2 过程管理表单'!$159:$159,24+(COLUMN(F1)-1)*3)</f>
        <v>0</v>
      </c>
      <c r="I100" cm="1">
        <f t="array" ref="I100">INDEX('2 过程管理表单'!$159:$159,24+(COLUMN(G1)-1)*3)</f>
        <v>0</v>
      </c>
      <c r="J100" cm="1">
        <f t="array" ref="J100">INDEX('2 过程管理表单'!$159:$159,24+(COLUMN(H1)-1)*3)</f>
        <v>0</v>
      </c>
      <c r="K100" cm="1">
        <f t="array" ref="K100">INDEX('2 过程管理表单'!$159:$159,24+(COLUMN(I1)-1)*3)</f>
        <v>0</v>
      </c>
      <c r="L100" cm="1">
        <f t="array" ref="L100">INDEX('2 过程管理表单'!$159:$159,24+(COLUMN(J1)-1)*3)</f>
        <v>0</v>
      </c>
      <c r="M100" cm="1">
        <f t="array" ref="M100">INDEX('2 过程管理表单'!$159:$159,24+(COLUMN(K1)-1)*3)</f>
        <v>0</v>
      </c>
      <c r="N100" cm="1">
        <f t="array" ref="N100">INDEX('2 过程管理表单'!$159:$159,24+(COLUMN(L1)-1)*3)</f>
        <v>0</v>
      </c>
    </row>
    <row r="101" spans="1:14">
      <c r="A101" t="s">
        <v>4389</v>
      </c>
      <c r="B101" t="s">
        <v>4300</v>
      </c>
      <c r="C101">
        <f>C100</f>
        <v>0</v>
      </c>
      <c r="D101">
        <f t="shared" ref="D101:N101" si="49">C101+D100</f>
        <v>0</v>
      </c>
      <c r="E101">
        <f t="shared" si="49"/>
        <v>0</v>
      </c>
      <c r="F101">
        <f t="shared" si="49"/>
        <v>0</v>
      </c>
      <c r="G101">
        <f t="shared" si="49"/>
        <v>0</v>
      </c>
      <c r="H101">
        <f t="shared" si="49"/>
        <v>0</v>
      </c>
      <c r="I101">
        <f t="shared" si="49"/>
        <v>0</v>
      </c>
      <c r="J101">
        <f t="shared" si="49"/>
        <v>0</v>
      </c>
      <c r="K101">
        <f t="shared" si="49"/>
        <v>0</v>
      </c>
      <c r="L101">
        <f t="shared" si="49"/>
        <v>0</v>
      </c>
      <c r="M101">
        <f t="shared" si="49"/>
        <v>0</v>
      </c>
      <c r="N101">
        <f t="shared" si="49"/>
        <v>0</v>
      </c>
    </row>
    <row r="102" spans="1:14">
      <c r="A102" t="s">
        <v>4390</v>
      </c>
      <c r="B102" t="s">
        <v>4297</v>
      </c>
      <c r="C102" cm="1">
        <f t="array" ref="C102">INDEX('2 过程管理表单'!$165:$165,26+(COLUMN(A1)-1)*3)</f>
        <v>0</v>
      </c>
      <c r="D102" cm="1">
        <f t="array" ref="D102">INDEX('2 过程管理表单'!$165:$165,26+(COLUMN(B1)-1)*3)</f>
        <v>0</v>
      </c>
      <c r="E102" cm="1">
        <f t="array" ref="E102">INDEX('2 过程管理表单'!$165:$165,26+(COLUMN(C1)-1)*3)</f>
        <v>0</v>
      </c>
      <c r="F102" cm="1">
        <f t="array" ref="F102">INDEX('2 过程管理表单'!$165:$165,26+(COLUMN(D1)-1)*3)</f>
        <v>0</v>
      </c>
      <c r="G102" cm="1">
        <f t="array" ref="G102">INDEX('2 过程管理表单'!$165:$165,26+(COLUMN(E1)-1)*3)</f>
        <v>0</v>
      </c>
      <c r="H102" cm="1">
        <f t="array" ref="H102">INDEX('2 过程管理表单'!$165:$165,26+(COLUMN(F1)-1)*3)</f>
        <v>0</v>
      </c>
      <c r="I102" cm="1">
        <f t="array" ref="I102">INDEX('2 过程管理表单'!$165:$165,26+(COLUMN(G1)-1)*3)</f>
        <v>0</v>
      </c>
      <c r="J102" cm="1">
        <f t="array" ref="J102">INDEX('2 过程管理表单'!$165:$165,26+(COLUMN(H1)-1)*3)</f>
        <v>0</v>
      </c>
      <c r="K102" cm="1">
        <f t="array" ref="K102">INDEX('2 过程管理表单'!$165:$165,26+(COLUMN(I1)-1)*3)</f>
        <v>0</v>
      </c>
      <c r="L102" cm="1">
        <f t="array" ref="L102">INDEX('2 过程管理表单'!$165:$165,26+(COLUMN(J1)-1)*3)</f>
        <v>0</v>
      </c>
      <c r="M102" cm="1">
        <f t="array" ref="M102">INDEX('2 过程管理表单'!$165:$165,26+(COLUMN(K1)-1)*3)</f>
        <v>0</v>
      </c>
      <c r="N102" cm="1">
        <f t="array" ref="N102">INDEX('2 过程管理表单'!$165:$165,26+(COLUMN(L1)-1)*3)</f>
        <v>0</v>
      </c>
    </row>
    <row r="103" spans="1:14">
      <c r="A103" t="s">
        <v>4390</v>
      </c>
      <c r="B103" t="s">
        <v>4298</v>
      </c>
      <c r="C103">
        <f>C102</f>
        <v>0</v>
      </c>
      <c r="D103">
        <f t="shared" ref="D103:N103" si="50">C103+D102</f>
        <v>0</v>
      </c>
      <c r="E103">
        <f t="shared" si="50"/>
        <v>0</v>
      </c>
      <c r="F103">
        <f t="shared" si="50"/>
        <v>0</v>
      </c>
      <c r="G103">
        <f t="shared" si="50"/>
        <v>0</v>
      </c>
      <c r="H103">
        <f t="shared" si="50"/>
        <v>0</v>
      </c>
      <c r="I103">
        <f t="shared" si="50"/>
        <v>0</v>
      </c>
      <c r="J103">
        <f t="shared" si="50"/>
        <v>0</v>
      </c>
      <c r="K103">
        <f t="shared" si="50"/>
        <v>0</v>
      </c>
      <c r="L103">
        <f t="shared" si="50"/>
        <v>0</v>
      </c>
      <c r="M103">
        <f t="shared" si="50"/>
        <v>0</v>
      </c>
      <c r="N103">
        <f t="shared" si="50"/>
        <v>0</v>
      </c>
    </row>
    <row r="104" spans="1:14">
      <c r="A104" t="s">
        <v>4390</v>
      </c>
      <c r="B104" t="s">
        <v>4299</v>
      </c>
      <c r="C104" cm="1">
        <f t="array" ref="C104">INDEX('2 过程管理表单'!$165:$165,24+(COLUMN(A1)-1)*3)</f>
        <v>0</v>
      </c>
      <c r="D104" cm="1">
        <f t="array" ref="D104">INDEX('2 过程管理表单'!$165:$165,24+(COLUMN(B1)-1)*3)</f>
        <v>0</v>
      </c>
      <c r="E104" cm="1">
        <f t="array" ref="E104">INDEX('2 过程管理表单'!$165:$165,24+(COLUMN(C1)-1)*3)</f>
        <v>0</v>
      </c>
      <c r="F104" cm="1">
        <f t="array" ref="F104">INDEX('2 过程管理表单'!$165:$165,24+(COLUMN(D1)-1)*3)</f>
        <v>0</v>
      </c>
      <c r="G104" cm="1">
        <f t="array" ref="G104">INDEX('2 过程管理表单'!$165:$165,24+(COLUMN(E1)-1)*3)</f>
        <v>0</v>
      </c>
      <c r="H104" cm="1">
        <f t="array" ref="H104">INDEX('2 过程管理表单'!$165:$165,24+(COLUMN(F1)-1)*3)</f>
        <v>0</v>
      </c>
      <c r="I104" cm="1">
        <f t="array" ref="I104">INDEX('2 过程管理表单'!$165:$165,24+(COLUMN(G1)-1)*3)</f>
        <v>0</v>
      </c>
      <c r="J104" cm="1">
        <f t="array" ref="J104">INDEX('2 过程管理表单'!$165:$165,24+(COLUMN(H1)-1)*3)</f>
        <v>0</v>
      </c>
      <c r="K104" cm="1">
        <f t="array" ref="K104">INDEX('2 过程管理表单'!$165:$165,24+(COLUMN(I1)-1)*3)</f>
        <v>0</v>
      </c>
      <c r="L104" cm="1">
        <f t="array" ref="L104">INDEX('2 过程管理表单'!$165:$165,24+(COLUMN(J1)-1)*3)</f>
        <v>0</v>
      </c>
      <c r="M104" cm="1">
        <f t="array" ref="M104">INDEX('2 过程管理表单'!$165:$165,24+(COLUMN(K1)-1)*3)</f>
        <v>0</v>
      </c>
      <c r="N104" cm="1">
        <f t="array" ref="N104">INDEX('2 过程管理表单'!$165:$165,24+(COLUMN(L1)-1)*3)</f>
        <v>0</v>
      </c>
    </row>
    <row r="105" spans="1:14">
      <c r="A105" t="s">
        <v>4390</v>
      </c>
      <c r="B105" t="s">
        <v>4300</v>
      </c>
      <c r="C105">
        <f>C104</f>
        <v>0</v>
      </c>
      <c r="D105">
        <f t="shared" ref="D105:N105" si="51">C105+D104</f>
        <v>0</v>
      </c>
      <c r="E105">
        <f t="shared" si="51"/>
        <v>0</v>
      </c>
      <c r="F105">
        <f t="shared" si="51"/>
        <v>0</v>
      </c>
      <c r="G105">
        <f t="shared" si="51"/>
        <v>0</v>
      </c>
      <c r="H105">
        <f t="shared" si="51"/>
        <v>0</v>
      </c>
      <c r="I105">
        <f t="shared" si="51"/>
        <v>0</v>
      </c>
      <c r="J105">
        <f t="shared" si="51"/>
        <v>0</v>
      </c>
      <c r="K105">
        <f t="shared" si="51"/>
        <v>0</v>
      </c>
      <c r="L105">
        <f t="shared" si="51"/>
        <v>0</v>
      </c>
      <c r="M105">
        <f t="shared" si="51"/>
        <v>0</v>
      </c>
      <c r="N105">
        <f t="shared" si="51"/>
        <v>0</v>
      </c>
    </row>
    <row r="106" spans="1:14">
      <c r="A106" t="s">
        <v>4391</v>
      </c>
      <c r="B106" t="s">
        <v>4297</v>
      </c>
      <c r="C106" cm="1">
        <f t="array" ref="C106">INDEX('2 过程管理表单'!$171:$171,26+(COLUMN(A1)-1)*3)</f>
        <v>0</v>
      </c>
      <c r="D106" cm="1">
        <f t="array" ref="D106">INDEX('2 过程管理表单'!$171:$171,26+(COLUMN(B1)-1)*3)</f>
        <v>0</v>
      </c>
      <c r="E106" cm="1">
        <f t="array" ref="E106">INDEX('2 过程管理表单'!$171:$171,26+(COLUMN(C1)-1)*3)</f>
        <v>0</v>
      </c>
      <c r="F106" cm="1">
        <f t="array" ref="F106">INDEX('2 过程管理表单'!$171:$171,26+(COLUMN(D1)-1)*3)</f>
        <v>0</v>
      </c>
      <c r="G106" cm="1">
        <f t="array" ref="G106">INDEX('2 过程管理表单'!$171:$171,26+(COLUMN(E1)-1)*3)</f>
        <v>0</v>
      </c>
      <c r="H106" cm="1">
        <f t="array" ref="H106">INDEX('2 过程管理表单'!$171:$171,26+(COLUMN(F1)-1)*3)</f>
        <v>0</v>
      </c>
      <c r="I106" cm="1">
        <f t="array" ref="I106">INDEX('2 过程管理表单'!$171:$171,26+(COLUMN(G1)-1)*3)</f>
        <v>0</v>
      </c>
      <c r="J106" cm="1">
        <f t="array" ref="J106">INDEX('2 过程管理表单'!$171:$171,26+(COLUMN(H1)-1)*3)</f>
        <v>0</v>
      </c>
      <c r="K106" cm="1">
        <f t="array" ref="K106">INDEX('2 过程管理表单'!$171:$171,26+(COLUMN(I1)-1)*3)</f>
        <v>0</v>
      </c>
      <c r="L106" cm="1">
        <f t="array" ref="L106">INDEX('2 过程管理表单'!$171:$171,26+(COLUMN(J1)-1)*3)</f>
        <v>0</v>
      </c>
      <c r="M106" cm="1">
        <f t="array" ref="M106">INDEX('2 过程管理表单'!$171:$171,26+(COLUMN(K1)-1)*3)</f>
        <v>0</v>
      </c>
      <c r="N106" cm="1">
        <f t="array" ref="N106">INDEX('2 过程管理表单'!$171:$171,26+(COLUMN(L1)-1)*3)</f>
        <v>0</v>
      </c>
    </row>
    <row r="107" spans="1:14">
      <c r="A107" t="s">
        <v>4391</v>
      </c>
      <c r="B107" t="s">
        <v>4298</v>
      </c>
      <c r="C107">
        <f>C106</f>
        <v>0</v>
      </c>
      <c r="D107">
        <f t="shared" ref="D107:N107" si="52">C107+D106</f>
        <v>0</v>
      </c>
      <c r="E107">
        <f t="shared" si="52"/>
        <v>0</v>
      </c>
      <c r="F107">
        <f t="shared" si="52"/>
        <v>0</v>
      </c>
      <c r="G107">
        <f t="shared" si="52"/>
        <v>0</v>
      </c>
      <c r="H107">
        <f t="shared" si="52"/>
        <v>0</v>
      </c>
      <c r="I107">
        <f t="shared" si="52"/>
        <v>0</v>
      </c>
      <c r="J107">
        <f t="shared" si="52"/>
        <v>0</v>
      </c>
      <c r="K107">
        <f t="shared" si="52"/>
        <v>0</v>
      </c>
      <c r="L107">
        <f t="shared" si="52"/>
        <v>0</v>
      </c>
      <c r="M107">
        <f t="shared" si="52"/>
        <v>0</v>
      </c>
      <c r="N107">
        <f t="shared" si="52"/>
        <v>0</v>
      </c>
    </row>
    <row r="108" spans="1:14">
      <c r="A108" t="s">
        <v>4391</v>
      </c>
      <c r="B108" t="s">
        <v>4299</v>
      </c>
      <c r="C108" cm="1">
        <f t="array" ref="C108">INDEX('2 过程管理表单'!$171:$171,24+(COLUMN(A1)-1)*3)</f>
        <v>0</v>
      </c>
      <c r="D108" cm="1">
        <f t="array" ref="D108">INDEX('2 过程管理表单'!$171:$171,24+(COLUMN(B1)-1)*3)</f>
        <v>0</v>
      </c>
      <c r="E108" cm="1">
        <f t="array" ref="E108">INDEX('2 过程管理表单'!$171:$171,24+(COLUMN(C1)-1)*3)</f>
        <v>0</v>
      </c>
      <c r="F108" cm="1">
        <f t="array" ref="F108">INDEX('2 过程管理表单'!$171:$171,24+(COLUMN(D1)-1)*3)</f>
        <v>0</v>
      </c>
      <c r="G108" cm="1">
        <f t="array" ref="G108">INDEX('2 过程管理表单'!$171:$171,24+(COLUMN(E1)-1)*3)</f>
        <v>0</v>
      </c>
      <c r="H108" cm="1">
        <f t="array" ref="H108">INDEX('2 过程管理表单'!$171:$171,24+(COLUMN(F1)-1)*3)</f>
        <v>0</v>
      </c>
      <c r="I108" cm="1">
        <f t="array" ref="I108">INDEX('2 过程管理表单'!$171:$171,24+(COLUMN(G1)-1)*3)</f>
        <v>0</v>
      </c>
      <c r="J108" cm="1">
        <f t="array" ref="J108">INDEX('2 过程管理表单'!$171:$171,24+(COLUMN(H1)-1)*3)</f>
        <v>0</v>
      </c>
      <c r="K108" cm="1">
        <f t="array" ref="K108">INDEX('2 过程管理表单'!$171:$171,24+(COLUMN(I1)-1)*3)</f>
        <v>0</v>
      </c>
      <c r="L108" cm="1">
        <f t="array" ref="L108">INDEX('2 过程管理表单'!$171:$171,24+(COLUMN(J1)-1)*3)</f>
        <v>0</v>
      </c>
      <c r="M108" cm="1">
        <f t="array" ref="M108">INDEX('2 过程管理表单'!$171:$171,24+(COLUMN(K1)-1)*3)</f>
        <v>0</v>
      </c>
      <c r="N108" cm="1">
        <f t="array" ref="N108">INDEX('2 过程管理表单'!$171:$171,24+(COLUMN(L1)-1)*3)</f>
        <v>0</v>
      </c>
    </row>
    <row r="109" spans="1:14">
      <c r="A109" t="s">
        <v>4391</v>
      </c>
      <c r="B109" t="s">
        <v>4300</v>
      </c>
      <c r="C109">
        <f>C108</f>
        <v>0</v>
      </c>
      <c r="D109">
        <f t="shared" ref="D109:N109" si="53">C109+D108</f>
        <v>0</v>
      </c>
      <c r="E109">
        <f t="shared" si="53"/>
        <v>0</v>
      </c>
      <c r="F109">
        <f t="shared" si="53"/>
        <v>0</v>
      </c>
      <c r="G109">
        <f t="shared" si="53"/>
        <v>0</v>
      </c>
      <c r="H109">
        <f t="shared" si="53"/>
        <v>0</v>
      </c>
      <c r="I109">
        <f t="shared" si="53"/>
        <v>0</v>
      </c>
      <c r="J109">
        <f t="shared" si="53"/>
        <v>0</v>
      </c>
      <c r="K109">
        <f t="shared" si="53"/>
        <v>0</v>
      </c>
      <c r="L109">
        <f t="shared" si="53"/>
        <v>0</v>
      </c>
      <c r="M109">
        <f t="shared" si="53"/>
        <v>0</v>
      </c>
      <c r="N109">
        <f t="shared" si="53"/>
        <v>0</v>
      </c>
    </row>
    <row r="110" spans="1:14">
      <c r="A110" t="s">
        <v>4392</v>
      </c>
      <c r="B110" t="s">
        <v>4297</v>
      </c>
      <c r="C110">
        <f t="shared" ref="C110:N110" si="54">C2+C14+C26+C42+C58+C70+C86+C98</f>
        <v>204592.31</v>
      </c>
      <c r="D110">
        <f t="shared" si="54"/>
        <v>318927.45</v>
      </c>
      <c r="E110">
        <f t="shared" si="54"/>
        <v>179261.07</v>
      </c>
      <c r="F110">
        <f t="shared" si="54"/>
        <v>221927.95</v>
      </c>
      <c r="G110">
        <f t="shared" si="54"/>
        <v>268232.96</v>
      </c>
      <c r="H110">
        <f t="shared" si="54"/>
        <v>196002.24</v>
      </c>
      <c r="I110">
        <f t="shared" si="54"/>
        <v>208981.14</v>
      </c>
      <c r="J110">
        <f t="shared" si="54"/>
        <v>0</v>
      </c>
      <c r="K110">
        <f t="shared" si="54"/>
        <v>0</v>
      </c>
      <c r="L110">
        <f t="shared" si="54"/>
        <v>0</v>
      </c>
      <c r="M110">
        <f t="shared" si="54"/>
        <v>0</v>
      </c>
      <c r="N110">
        <f t="shared" si="54"/>
        <v>0</v>
      </c>
    </row>
    <row r="111" spans="1:14">
      <c r="A111" t="s">
        <v>4392</v>
      </c>
      <c r="B111" t="s">
        <v>4298</v>
      </c>
      <c r="C111">
        <f>C110</f>
        <v>204592.31</v>
      </c>
      <c r="D111">
        <f t="shared" ref="D111:N111" si="55">C111+D110</f>
        <v>523519.76</v>
      </c>
      <c r="E111">
        <f t="shared" si="55"/>
        <v>702780.83</v>
      </c>
      <c r="F111">
        <f t="shared" si="55"/>
        <v>924708.78</v>
      </c>
      <c r="G111">
        <f t="shared" si="55"/>
        <v>1192941.74</v>
      </c>
      <c r="H111">
        <f t="shared" si="55"/>
        <v>1388943.98</v>
      </c>
      <c r="I111">
        <f t="shared" si="55"/>
        <v>1597925.12</v>
      </c>
      <c r="J111">
        <f t="shared" si="55"/>
        <v>1597925.12</v>
      </c>
      <c r="K111">
        <f t="shared" si="55"/>
        <v>1597925.12</v>
      </c>
      <c r="L111">
        <f t="shared" si="55"/>
        <v>1597925.12</v>
      </c>
      <c r="M111">
        <f t="shared" si="55"/>
        <v>1597925.12</v>
      </c>
      <c r="N111">
        <f t="shared" si="55"/>
        <v>1597925.12</v>
      </c>
    </row>
    <row r="112" spans="1:14">
      <c r="A112" t="s">
        <v>4392</v>
      </c>
      <c r="B112" t="s">
        <v>4299</v>
      </c>
      <c r="C112">
        <f t="shared" ref="C112:N112" si="56">C4+C16+C28+C44+C60+C72+C88+C100</f>
        <v>255351.29</v>
      </c>
      <c r="D112">
        <f t="shared" si="56"/>
        <v>237635.380909091</v>
      </c>
      <c r="E112">
        <f t="shared" si="56"/>
        <v>237635.380909091</v>
      </c>
      <c r="F112">
        <f t="shared" si="56"/>
        <v>237635.380909091</v>
      </c>
      <c r="G112">
        <f t="shared" si="56"/>
        <v>237635.380909091</v>
      </c>
      <c r="H112">
        <f t="shared" si="56"/>
        <v>237635.380909091</v>
      </c>
      <c r="I112">
        <f t="shared" si="56"/>
        <v>237635.380909091</v>
      </c>
      <c r="J112">
        <f t="shared" si="56"/>
        <v>237635.380909091</v>
      </c>
      <c r="K112">
        <f t="shared" si="56"/>
        <v>237635.380909091</v>
      </c>
      <c r="L112">
        <f t="shared" si="56"/>
        <v>237635.380909091</v>
      </c>
      <c r="M112">
        <f t="shared" si="56"/>
        <v>237635.380909091</v>
      </c>
      <c r="N112">
        <f t="shared" si="56"/>
        <v>237635.380909091</v>
      </c>
    </row>
    <row r="113" spans="1:14">
      <c r="A113" t="s">
        <v>4392</v>
      </c>
      <c r="B113" t="s">
        <v>4300</v>
      </c>
      <c r="C113">
        <f>C112</f>
        <v>255351.29</v>
      </c>
      <c r="D113">
        <f t="shared" ref="D113:N113" si="57">C113+D112</f>
        <v>492986.670909091</v>
      </c>
      <c r="E113">
        <f t="shared" si="57"/>
        <v>730622.051818182</v>
      </c>
      <c r="F113">
        <f t="shared" si="57"/>
        <v>968257.432727273</v>
      </c>
      <c r="G113">
        <f t="shared" si="57"/>
        <v>1205892.81363636</v>
      </c>
      <c r="H113">
        <f t="shared" si="57"/>
        <v>1443528.19454545</v>
      </c>
      <c r="I113">
        <f t="shared" si="57"/>
        <v>1681163.57545455</v>
      </c>
      <c r="J113">
        <f t="shared" si="57"/>
        <v>1918798.95636364</v>
      </c>
      <c r="K113">
        <f t="shared" si="57"/>
        <v>2156434.33727273</v>
      </c>
      <c r="L113">
        <f t="shared" si="57"/>
        <v>2394069.71818182</v>
      </c>
      <c r="M113">
        <f t="shared" si="57"/>
        <v>2631705.09909091</v>
      </c>
      <c r="N113">
        <f t="shared" si="57"/>
        <v>2869340.48</v>
      </c>
    </row>
    <row r="114" spans="1:14">
      <c r="A114" t="s">
        <v>4393</v>
      </c>
      <c r="B114" t="s">
        <v>4297</v>
      </c>
      <c r="C114">
        <f t="shared" ref="C114:N114" si="58">C6+C18+C30+C46+C62+C74+C90+C102</f>
        <v>0</v>
      </c>
      <c r="D114">
        <f t="shared" si="58"/>
        <v>0</v>
      </c>
      <c r="E114">
        <f t="shared" si="58"/>
        <v>0</v>
      </c>
      <c r="F114">
        <f t="shared" si="58"/>
        <v>0</v>
      </c>
      <c r="G114">
        <f t="shared" si="58"/>
        <v>0</v>
      </c>
      <c r="H114">
        <f t="shared" si="58"/>
        <v>0</v>
      </c>
      <c r="I114">
        <f t="shared" si="58"/>
        <v>0</v>
      </c>
      <c r="J114">
        <f t="shared" si="58"/>
        <v>0</v>
      </c>
      <c r="K114">
        <f t="shared" si="58"/>
        <v>0</v>
      </c>
      <c r="L114">
        <f t="shared" si="58"/>
        <v>0</v>
      </c>
      <c r="M114">
        <f t="shared" si="58"/>
        <v>0</v>
      </c>
      <c r="N114">
        <f t="shared" si="58"/>
        <v>0</v>
      </c>
    </row>
    <row r="115" spans="1:14">
      <c r="A115" t="s">
        <v>4393</v>
      </c>
      <c r="B115" t="s">
        <v>4298</v>
      </c>
      <c r="C115">
        <f>C114</f>
        <v>0</v>
      </c>
      <c r="D115">
        <f t="shared" ref="D115:N115" si="59">C115+D114</f>
        <v>0</v>
      </c>
      <c r="E115">
        <f t="shared" si="59"/>
        <v>0</v>
      </c>
      <c r="F115">
        <f t="shared" si="59"/>
        <v>0</v>
      </c>
      <c r="G115">
        <f t="shared" si="59"/>
        <v>0</v>
      </c>
      <c r="H115">
        <f t="shared" si="59"/>
        <v>0</v>
      </c>
      <c r="I115">
        <f t="shared" si="59"/>
        <v>0</v>
      </c>
      <c r="J115">
        <f t="shared" si="59"/>
        <v>0</v>
      </c>
      <c r="K115">
        <f t="shared" si="59"/>
        <v>0</v>
      </c>
      <c r="L115">
        <f t="shared" si="59"/>
        <v>0</v>
      </c>
      <c r="M115">
        <f t="shared" si="59"/>
        <v>0</v>
      </c>
      <c r="N115">
        <f t="shared" si="59"/>
        <v>0</v>
      </c>
    </row>
    <row r="116" spans="1:14">
      <c r="A116" t="s">
        <v>4393</v>
      </c>
      <c r="B116" t="s">
        <v>4299</v>
      </c>
      <c r="C116">
        <f t="shared" ref="C116:N116" si="60">C8+C20+C32+C48+C64+C76+C92+C104</f>
        <v>0</v>
      </c>
      <c r="D116">
        <f t="shared" si="60"/>
        <v>0</v>
      </c>
      <c r="E116">
        <f t="shared" si="60"/>
        <v>0</v>
      </c>
      <c r="F116">
        <f t="shared" si="60"/>
        <v>0</v>
      </c>
      <c r="G116">
        <f t="shared" si="60"/>
        <v>0</v>
      </c>
      <c r="H116">
        <f t="shared" si="60"/>
        <v>0</v>
      </c>
      <c r="I116">
        <f t="shared" si="60"/>
        <v>0</v>
      </c>
      <c r="J116">
        <f t="shared" si="60"/>
        <v>0</v>
      </c>
      <c r="K116">
        <f t="shared" si="60"/>
        <v>0</v>
      </c>
      <c r="L116">
        <f t="shared" si="60"/>
        <v>0</v>
      </c>
      <c r="M116">
        <f t="shared" si="60"/>
        <v>0</v>
      </c>
      <c r="N116">
        <f t="shared" si="60"/>
        <v>0</v>
      </c>
    </row>
    <row r="117" spans="1:14">
      <c r="A117" t="s">
        <v>4393</v>
      </c>
      <c r="B117" t="s">
        <v>4300</v>
      </c>
      <c r="C117">
        <f>C116</f>
        <v>0</v>
      </c>
      <c r="D117">
        <f t="shared" ref="D117:N117" si="61">C117+D116</f>
        <v>0</v>
      </c>
      <c r="E117">
        <f t="shared" si="61"/>
        <v>0</v>
      </c>
      <c r="F117">
        <f t="shared" si="61"/>
        <v>0</v>
      </c>
      <c r="G117">
        <f t="shared" si="61"/>
        <v>0</v>
      </c>
      <c r="H117">
        <f t="shared" si="61"/>
        <v>0</v>
      </c>
      <c r="I117">
        <f t="shared" si="61"/>
        <v>0</v>
      </c>
      <c r="J117">
        <f t="shared" si="61"/>
        <v>0</v>
      </c>
      <c r="K117">
        <f t="shared" si="61"/>
        <v>0</v>
      </c>
      <c r="L117">
        <f t="shared" si="61"/>
        <v>0</v>
      </c>
      <c r="M117">
        <f t="shared" si="61"/>
        <v>0</v>
      </c>
      <c r="N117">
        <f t="shared" si="61"/>
        <v>0</v>
      </c>
    </row>
    <row r="118" spans="1:14">
      <c r="A118" t="s">
        <v>4394</v>
      </c>
      <c r="B118" t="s">
        <v>4297</v>
      </c>
      <c r="C118">
        <f t="shared" ref="C118:N118" si="62">C10+C22+C34+C38+C50+C54+C66+C78+C82+C94+C106</f>
        <v>0</v>
      </c>
      <c r="D118">
        <f t="shared" si="62"/>
        <v>0</v>
      </c>
      <c r="E118">
        <f t="shared" si="62"/>
        <v>0</v>
      </c>
      <c r="F118">
        <f t="shared" si="62"/>
        <v>0</v>
      </c>
      <c r="G118">
        <f t="shared" si="62"/>
        <v>0</v>
      </c>
      <c r="H118">
        <f t="shared" si="62"/>
        <v>0</v>
      </c>
      <c r="I118">
        <f t="shared" si="62"/>
        <v>0</v>
      </c>
      <c r="J118">
        <f t="shared" si="62"/>
        <v>0</v>
      </c>
      <c r="K118">
        <f t="shared" si="62"/>
        <v>0</v>
      </c>
      <c r="L118">
        <f t="shared" si="62"/>
        <v>0</v>
      </c>
      <c r="M118">
        <f t="shared" si="62"/>
        <v>0</v>
      </c>
      <c r="N118">
        <f t="shared" si="62"/>
        <v>0</v>
      </c>
    </row>
    <row r="119" spans="1:14">
      <c r="A119" t="s">
        <v>4394</v>
      </c>
      <c r="B119" t="s">
        <v>4298</v>
      </c>
      <c r="C119">
        <f>C118</f>
        <v>0</v>
      </c>
      <c r="D119">
        <f t="shared" ref="D119:N119" si="63">C119+D118</f>
        <v>0</v>
      </c>
      <c r="E119">
        <f t="shared" si="63"/>
        <v>0</v>
      </c>
      <c r="F119">
        <f t="shared" si="63"/>
        <v>0</v>
      </c>
      <c r="G119">
        <f t="shared" si="63"/>
        <v>0</v>
      </c>
      <c r="H119">
        <f t="shared" si="63"/>
        <v>0</v>
      </c>
      <c r="I119">
        <f t="shared" si="63"/>
        <v>0</v>
      </c>
      <c r="J119">
        <f t="shared" si="63"/>
        <v>0</v>
      </c>
      <c r="K119">
        <f t="shared" si="63"/>
        <v>0</v>
      </c>
      <c r="L119">
        <f t="shared" si="63"/>
        <v>0</v>
      </c>
      <c r="M119">
        <f t="shared" si="63"/>
        <v>0</v>
      </c>
      <c r="N119">
        <f t="shared" si="63"/>
        <v>0</v>
      </c>
    </row>
    <row r="120" spans="1:14">
      <c r="A120" t="s">
        <v>4394</v>
      </c>
      <c r="B120" t="s">
        <v>4299</v>
      </c>
      <c r="C120">
        <f t="shared" ref="C120:N120" si="64">C12+C24+C36+C40+C52+C56+C80+C84+C68+C96+C108</f>
        <v>41600</v>
      </c>
      <c r="D120">
        <f t="shared" si="64"/>
        <v>41600</v>
      </c>
      <c r="E120">
        <f t="shared" si="64"/>
        <v>41600</v>
      </c>
      <c r="F120">
        <f t="shared" si="64"/>
        <v>41600</v>
      </c>
      <c r="G120">
        <f t="shared" si="64"/>
        <v>41600</v>
      </c>
      <c r="H120">
        <f t="shared" si="64"/>
        <v>41600</v>
      </c>
      <c r="I120">
        <f t="shared" si="64"/>
        <v>41600</v>
      </c>
      <c r="J120">
        <f t="shared" si="64"/>
        <v>41600</v>
      </c>
      <c r="K120">
        <f t="shared" si="64"/>
        <v>41600</v>
      </c>
      <c r="L120">
        <f t="shared" si="64"/>
        <v>41600</v>
      </c>
      <c r="M120">
        <f t="shared" si="64"/>
        <v>41600</v>
      </c>
      <c r="N120">
        <f t="shared" si="64"/>
        <v>41600</v>
      </c>
    </row>
    <row r="121" spans="1:14">
      <c r="A121" t="s">
        <v>4394</v>
      </c>
      <c r="B121" t="s">
        <v>4300</v>
      </c>
      <c r="C121">
        <f>C120</f>
        <v>41600</v>
      </c>
      <c r="D121">
        <f t="shared" ref="D121:N121" si="65">C121+D120</f>
        <v>83200</v>
      </c>
      <c r="E121">
        <f t="shared" si="65"/>
        <v>124800</v>
      </c>
      <c r="F121">
        <f t="shared" si="65"/>
        <v>166400</v>
      </c>
      <c r="G121">
        <f t="shared" si="65"/>
        <v>208000</v>
      </c>
      <c r="H121">
        <f t="shared" si="65"/>
        <v>249600</v>
      </c>
      <c r="I121">
        <f t="shared" si="65"/>
        <v>291200</v>
      </c>
      <c r="J121">
        <f t="shared" si="65"/>
        <v>332800</v>
      </c>
      <c r="K121">
        <f t="shared" si="65"/>
        <v>374400</v>
      </c>
      <c r="L121">
        <f t="shared" si="65"/>
        <v>416000</v>
      </c>
      <c r="M121">
        <f t="shared" si="65"/>
        <v>457600</v>
      </c>
      <c r="N121">
        <f t="shared" si="65"/>
        <v>499200</v>
      </c>
    </row>
  </sheetData>
  <pageMargins left="0.75" right="0.75" top="1" bottom="1" header="0.5" footer="0.5"/>
  <headerFooter/>
</worksheet>
</file>

<file path=xl/worksheets/sheet3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N47"/>
  <sheetViews>
    <sheetView workbookViewId="0">
      <selection activeCell="A1" sqref="$A1:$XFD1048576"/>
    </sheetView>
  </sheetViews>
  <sheetFormatPr defaultColWidth="8.72727272727273" defaultRowHeight="14"/>
  <cols>
    <col min="1" max="1" width="14.5454545454545" customWidth="1"/>
    <col min="2" max="2" width="25.5454545454545" customWidth="1"/>
    <col min="3" max="15" width="12.8181818181818"/>
  </cols>
  <sheetData>
    <row r="1" spans="1:14">
      <c r="A1" s="1" t="s">
        <v>4269</v>
      </c>
      <c r="B1" s="2" t="s">
        <v>4270</v>
      </c>
      <c r="C1" s="3" t="s">
        <v>759</v>
      </c>
      <c r="D1" s="3" t="s">
        <v>760</v>
      </c>
      <c r="E1" s="3" t="s">
        <v>761</v>
      </c>
      <c r="F1" s="3" t="s">
        <v>762</v>
      </c>
      <c r="G1" s="3" t="s">
        <v>763</v>
      </c>
      <c r="H1" s="3" t="s">
        <v>764</v>
      </c>
      <c r="I1" s="3" t="s">
        <v>765</v>
      </c>
      <c r="J1" s="3" t="s">
        <v>766</v>
      </c>
      <c r="K1" s="3" t="s">
        <v>767</v>
      </c>
      <c r="L1" s="3" t="s">
        <v>768</v>
      </c>
      <c r="M1" s="3" t="s">
        <v>769</v>
      </c>
      <c r="N1" s="7" t="s">
        <v>770</v>
      </c>
    </row>
    <row r="2" spans="1:14">
      <c r="A2" s="4" t="s">
        <v>2155</v>
      </c>
      <c r="B2" s="5" t="s">
        <v>4279</v>
      </c>
      <c r="C2" s="5" cm="1">
        <f t="array" ref="C2">INDEX('2 过程管理表单'!$537:$537,26+(COLUMN(A1)-1)*3)</f>
        <v>0</v>
      </c>
      <c r="D2" s="5" cm="1">
        <f t="array" ref="D2">INDEX('2 过程管理表单'!$537:$537,26+(COLUMN(B1)-1)*3)</f>
        <v>0</v>
      </c>
      <c r="E2" s="5" cm="1">
        <f t="array" ref="E2">INDEX('2 过程管理表单'!$537:$537,26+(COLUMN(C1)-1)*3)</f>
        <v>0</v>
      </c>
      <c r="F2" s="5" cm="1">
        <f t="array" ref="F2">INDEX('2 过程管理表单'!$537:$537,26+(COLUMN(D1)-1)*3)</f>
        <v>0</v>
      </c>
      <c r="G2" s="5" cm="1">
        <f t="array" ref="G2">INDEX('2 过程管理表单'!$537:$537,26+(COLUMN(E1)-1)*3)</f>
        <v>0</v>
      </c>
      <c r="H2" s="5" cm="1">
        <f t="array" ref="H2">INDEX('2 过程管理表单'!$537:$537,26+(COLUMN(F1)-1)*3)</f>
        <v>0</v>
      </c>
      <c r="I2" s="5" cm="1">
        <f t="array" ref="I2">INDEX('2 过程管理表单'!$537:$537,26+(COLUMN(G1)-1)*3)</f>
        <v>0</v>
      </c>
      <c r="J2" s="5" cm="1">
        <f t="array" ref="J2">INDEX('2 过程管理表单'!$537:$537,26+(COLUMN(H1)-1)*3)</f>
        <v>0</v>
      </c>
      <c r="K2" s="5" cm="1">
        <f t="array" ref="K2">INDEX('2 过程管理表单'!$537:$537,26+(COLUMN(I1)-1)*3)</f>
        <v>0</v>
      </c>
      <c r="L2" s="5" cm="1">
        <f t="array" ref="L2">INDEX('2 过程管理表单'!$537:$537,26+(COLUMN(J1)-1)*3)</f>
        <v>0</v>
      </c>
      <c r="M2" s="5" cm="1">
        <f t="array" ref="M2">INDEX('2 过程管理表单'!$537:$537,26+(COLUMN(K1)-1)*3)</f>
        <v>0</v>
      </c>
      <c r="N2" s="5" cm="1">
        <f t="array" ref="N2">INDEX('2 过程管理表单'!$537:$537,26+(COLUMN(L1)-1)*3)</f>
        <v>0</v>
      </c>
    </row>
    <row r="3" spans="1:14">
      <c r="A3" s="4" t="s">
        <v>2155</v>
      </c>
      <c r="B3" s="5" t="s">
        <v>4280</v>
      </c>
      <c r="C3" s="5">
        <f>C2</f>
        <v>0</v>
      </c>
      <c r="D3" s="5">
        <f t="shared" ref="D3:N3" si="0">C3+D2</f>
        <v>0</v>
      </c>
      <c r="E3" s="5">
        <f t="shared" si="0"/>
        <v>0</v>
      </c>
      <c r="F3" s="5">
        <f t="shared" si="0"/>
        <v>0</v>
      </c>
      <c r="G3" s="5">
        <f t="shared" si="0"/>
        <v>0</v>
      </c>
      <c r="H3" s="5">
        <f t="shared" si="0"/>
        <v>0</v>
      </c>
      <c r="I3" s="5">
        <f t="shared" si="0"/>
        <v>0</v>
      </c>
      <c r="J3" s="5">
        <f t="shared" si="0"/>
        <v>0</v>
      </c>
      <c r="K3" s="5">
        <f t="shared" si="0"/>
        <v>0</v>
      </c>
      <c r="L3" s="5">
        <f t="shared" si="0"/>
        <v>0</v>
      </c>
      <c r="M3" s="5">
        <f t="shared" si="0"/>
        <v>0</v>
      </c>
      <c r="N3" s="5">
        <f t="shared" si="0"/>
        <v>0</v>
      </c>
    </row>
    <row r="4" spans="1:14">
      <c r="A4" s="4" t="s">
        <v>2155</v>
      </c>
      <c r="B4" s="5" t="s">
        <v>4281</v>
      </c>
      <c r="C4" s="5" cm="1">
        <f t="array" ref="C4">INDEX('2 过程管理表单'!$537:$537,24+(COLUMN(A1)-1)*3)</f>
        <v>0</v>
      </c>
      <c r="D4" s="5" cm="1">
        <f t="array" ref="D4">INDEX('2 过程管理表单'!$537:$537,24+(COLUMN(B1)-1)*3)</f>
        <v>0</v>
      </c>
      <c r="E4" s="5" cm="1">
        <f t="array" ref="E4">INDEX('2 过程管理表单'!$537:$537,24+(COLUMN(C1)-1)*3)</f>
        <v>0</v>
      </c>
      <c r="F4" s="5" cm="1">
        <f t="array" ref="F4">INDEX('2 过程管理表单'!$537:$537,24+(COLUMN(D1)-1)*3)</f>
        <v>0</v>
      </c>
      <c r="G4" s="5" cm="1">
        <f t="array" ref="G4">INDEX('2 过程管理表单'!$537:$537,24+(COLUMN(E1)-1)*3)</f>
        <v>0</v>
      </c>
      <c r="H4" s="5" cm="1">
        <f t="array" ref="H4">INDEX('2 过程管理表单'!$537:$537,24+(COLUMN(F1)-1)*3)</f>
        <v>0</v>
      </c>
      <c r="I4" s="5" cm="1">
        <f t="array" ref="I4">INDEX('2 过程管理表单'!$537:$537,24+(COLUMN(G1)-1)*3)</f>
        <v>0</v>
      </c>
      <c r="J4" s="5" cm="1">
        <f t="array" ref="J4">INDEX('2 过程管理表单'!$537:$537,24+(COLUMN(H1)-1)*3)</f>
        <v>0</v>
      </c>
      <c r="K4" s="5" cm="1">
        <f t="array" ref="K4">INDEX('2 过程管理表单'!$537:$537,24+(COLUMN(I1)-1)*3)</f>
        <v>0</v>
      </c>
      <c r="L4" s="5" cm="1">
        <f t="array" ref="L4">INDEX('2 过程管理表单'!$537:$537,24+(COLUMN(J1)-1)*3)</f>
        <v>0</v>
      </c>
      <c r="M4" s="5" cm="1">
        <f t="array" ref="M4">INDEX('2 过程管理表单'!$537:$537,24+(COLUMN(K1)-1)*3)</f>
        <v>0</v>
      </c>
      <c r="N4" s="5" cm="1">
        <f t="array" ref="N4">INDEX('2 过程管理表单'!$537:$537,24+(COLUMN(L1)-1)*3)</f>
        <v>0</v>
      </c>
    </row>
    <row r="5" spans="1:14">
      <c r="A5" s="4" t="s">
        <v>2155</v>
      </c>
      <c r="B5" s="5" t="s">
        <v>4282</v>
      </c>
      <c r="C5" s="5">
        <f>C4</f>
        <v>0</v>
      </c>
      <c r="D5" s="5">
        <f t="shared" ref="D5:N5" si="1">C5+D4</f>
        <v>0</v>
      </c>
      <c r="E5" s="5">
        <f t="shared" si="1"/>
        <v>0</v>
      </c>
      <c r="F5" s="5">
        <f t="shared" si="1"/>
        <v>0</v>
      </c>
      <c r="G5" s="5">
        <f t="shared" si="1"/>
        <v>0</v>
      </c>
      <c r="H5" s="5">
        <f t="shared" si="1"/>
        <v>0</v>
      </c>
      <c r="I5" s="5">
        <f t="shared" si="1"/>
        <v>0</v>
      </c>
      <c r="J5" s="5">
        <f t="shared" si="1"/>
        <v>0</v>
      </c>
      <c r="K5" s="5">
        <f t="shared" si="1"/>
        <v>0</v>
      </c>
      <c r="L5" s="5">
        <f t="shared" si="1"/>
        <v>0</v>
      </c>
      <c r="M5" s="5">
        <f t="shared" si="1"/>
        <v>0</v>
      </c>
      <c r="N5" s="5">
        <f t="shared" si="1"/>
        <v>0</v>
      </c>
    </row>
    <row r="6" spans="1:14">
      <c r="A6" s="4" t="s">
        <v>2191</v>
      </c>
      <c r="B6" s="5" t="s">
        <v>4279</v>
      </c>
      <c r="C6" s="5" cm="1">
        <f t="array" ref="C6">INDEX('2 过程管理表单'!$543:$543,26+(COLUMN(A1)-1)*3)</f>
        <v>0</v>
      </c>
      <c r="D6" s="5" cm="1">
        <f t="array" ref="D6">INDEX('2 过程管理表单'!$543:$543,26+(COLUMN(B1)-1)*3)</f>
        <v>0</v>
      </c>
      <c r="E6" s="5" cm="1">
        <f t="array" ref="E6">INDEX('2 过程管理表单'!$543:$543,26+(COLUMN(C1)-1)*3)</f>
        <v>0</v>
      </c>
      <c r="F6" s="5" cm="1">
        <f t="array" ref="F6">INDEX('2 过程管理表单'!$543:$543,26+(COLUMN(D1)-1)*3)</f>
        <v>0</v>
      </c>
      <c r="G6" s="5" cm="1">
        <f t="array" ref="G6">INDEX('2 过程管理表单'!$543:$543,26+(COLUMN(E1)-1)*3)</f>
        <v>0</v>
      </c>
      <c r="H6" s="5" cm="1">
        <f t="array" ref="H6">INDEX('2 过程管理表单'!$543:$543,26+(COLUMN(F1)-1)*3)</f>
        <v>0</v>
      </c>
      <c r="I6" s="5" cm="1">
        <f t="array" ref="I6">INDEX('2 过程管理表单'!$543:$543,26+(COLUMN(G1)-1)*3)</f>
        <v>0</v>
      </c>
      <c r="J6" s="5" cm="1">
        <f t="array" ref="J6">INDEX('2 过程管理表单'!$543:$543,26+(COLUMN(H1)-1)*3)</f>
        <v>0</v>
      </c>
      <c r="K6" s="5" cm="1">
        <f t="array" ref="K6">INDEX('2 过程管理表单'!$543:$543,26+(COLUMN(I1)-1)*3)</f>
        <v>0</v>
      </c>
      <c r="L6" s="5" cm="1">
        <f t="array" ref="L6">INDEX('2 过程管理表单'!$543:$543,26+(COLUMN(J1)-1)*3)</f>
        <v>0</v>
      </c>
      <c r="M6" s="5" cm="1">
        <f t="array" ref="M6">INDEX('2 过程管理表单'!$543:$543,26+(COLUMN(K1)-1)*3)</f>
        <v>0</v>
      </c>
      <c r="N6" s="5" cm="1">
        <f t="array" ref="N6">INDEX('2 过程管理表单'!$543:$543,26+(COLUMN(L1)-1)*3)</f>
        <v>0</v>
      </c>
    </row>
    <row r="7" spans="1:14">
      <c r="A7" s="4" t="s">
        <v>2191</v>
      </c>
      <c r="B7" s="5" t="s">
        <v>4280</v>
      </c>
      <c r="C7" s="5">
        <f>C6</f>
        <v>0</v>
      </c>
      <c r="D7" s="5">
        <f t="shared" ref="D7:N7" si="2">C7+D6</f>
        <v>0</v>
      </c>
      <c r="E7" s="5">
        <f t="shared" si="2"/>
        <v>0</v>
      </c>
      <c r="F7" s="5">
        <f t="shared" si="2"/>
        <v>0</v>
      </c>
      <c r="G7" s="5">
        <f t="shared" si="2"/>
        <v>0</v>
      </c>
      <c r="H7" s="5">
        <f t="shared" si="2"/>
        <v>0</v>
      </c>
      <c r="I7" s="5">
        <f t="shared" si="2"/>
        <v>0</v>
      </c>
      <c r="J7" s="5">
        <f t="shared" si="2"/>
        <v>0</v>
      </c>
      <c r="K7" s="5">
        <f t="shared" si="2"/>
        <v>0</v>
      </c>
      <c r="L7" s="5">
        <f t="shared" si="2"/>
        <v>0</v>
      </c>
      <c r="M7" s="5">
        <f t="shared" si="2"/>
        <v>0</v>
      </c>
      <c r="N7" s="5">
        <f t="shared" si="2"/>
        <v>0</v>
      </c>
    </row>
    <row r="8" spans="1:14">
      <c r="A8" s="4" t="s">
        <v>2191</v>
      </c>
      <c r="B8" s="5" t="s">
        <v>4281</v>
      </c>
      <c r="C8" s="5" cm="1">
        <f t="array" ref="C8">INDEX('2 过程管理表单'!$543:$543,24+(COLUMN(A5)-1)*3)</f>
        <v>0</v>
      </c>
      <c r="D8" s="5" cm="1">
        <f t="array" ref="D8">INDEX('2 过程管理表单'!$543:$543,24+(COLUMN(B5)-1)*3)</f>
        <v>0</v>
      </c>
      <c r="E8" s="5" cm="1">
        <f t="array" ref="E8">INDEX('2 过程管理表单'!$543:$543,24+(COLUMN(C5)-1)*3)</f>
        <v>0</v>
      </c>
      <c r="F8" s="5" cm="1">
        <f t="array" ref="F8">INDEX('2 过程管理表单'!$543:$543,24+(COLUMN(D5)-1)*3)</f>
        <v>0</v>
      </c>
      <c r="G8" s="5" cm="1">
        <f t="array" ref="G8">INDEX('2 过程管理表单'!$543:$543,24+(COLUMN(E5)-1)*3)</f>
        <v>0</v>
      </c>
      <c r="H8" s="5" cm="1">
        <f t="array" ref="H8">INDEX('2 过程管理表单'!$543:$543,24+(COLUMN(F5)-1)*3)</f>
        <v>0</v>
      </c>
      <c r="I8" s="5" cm="1">
        <f t="array" ref="I8">INDEX('2 过程管理表单'!$543:$543,24+(COLUMN(G5)-1)*3)</f>
        <v>0</v>
      </c>
      <c r="J8" s="5" cm="1">
        <f t="array" ref="J8">INDEX('2 过程管理表单'!$543:$543,24+(COLUMN(H5)-1)*3)</f>
        <v>0</v>
      </c>
      <c r="K8" s="5" cm="1">
        <f t="array" ref="K8">INDEX('2 过程管理表单'!$543:$543,24+(COLUMN(I5)-1)*3)</f>
        <v>0</v>
      </c>
      <c r="L8" s="5" cm="1">
        <f t="array" ref="L8">INDEX('2 过程管理表单'!$543:$543,24+(COLUMN(J5)-1)*3)</f>
        <v>0</v>
      </c>
      <c r="M8" s="5" cm="1">
        <f t="array" ref="M8">INDEX('2 过程管理表单'!$543:$543,24+(COLUMN(K5)-1)*3)</f>
        <v>0</v>
      </c>
      <c r="N8" s="5" cm="1">
        <f t="array" ref="N8">INDEX('2 过程管理表单'!$543:$543,24+(COLUMN(L5)-1)*3)</f>
        <v>0</v>
      </c>
    </row>
    <row r="9" spans="1:14">
      <c r="A9" s="4" t="s">
        <v>2191</v>
      </c>
      <c r="B9" s="5" t="s">
        <v>4282</v>
      </c>
      <c r="C9" s="5">
        <f>C8</f>
        <v>0</v>
      </c>
      <c r="D9" s="5">
        <f t="shared" ref="D9:N9" si="3">C9+D8</f>
        <v>0</v>
      </c>
      <c r="E9" s="5">
        <f t="shared" si="3"/>
        <v>0</v>
      </c>
      <c r="F9" s="5">
        <f t="shared" si="3"/>
        <v>0</v>
      </c>
      <c r="G9" s="5">
        <f t="shared" si="3"/>
        <v>0</v>
      </c>
      <c r="H9" s="5">
        <f t="shared" si="3"/>
        <v>0</v>
      </c>
      <c r="I9" s="5">
        <f t="shared" si="3"/>
        <v>0</v>
      </c>
      <c r="J9" s="5">
        <f t="shared" si="3"/>
        <v>0</v>
      </c>
      <c r="K9" s="5">
        <f t="shared" si="3"/>
        <v>0</v>
      </c>
      <c r="L9" s="5">
        <f t="shared" si="3"/>
        <v>0</v>
      </c>
      <c r="M9" s="5">
        <f t="shared" si="3"/>
        <v>0</v>
      </c>
      <c r="N9" s="5">
        <f t="shared" si="3"/>
        <v>0</v>
      </c>
    </row>
    <row r="10" spans="1:14">
      <c r="A10" s="4" t="s">
        <v>2199</v>
      </c>
      <c r="B10" s="5" t="s">
        <v>4279</v>
      </c>
      <c r="C10" s="5" cm="1">
        <f t="array" ref="C10">INDEX('2 过程管理表单'!$549:$549,26+(COLUMN(A1)-1)*3)</f>
        <v>0</v>
      </c>
      <c r="D10" s="5" cm="1">
        <f t="array" ref="D10">INDEX('2 过程管理表单'!$549:$549,26+(COLUMN(B1)-1)*3)</f>
        <v>0</v>
      </c>
      <c r="E10" s="5" cm="1">
        <f t="array" ref="E10">INDEX('2 过程管理表单'!$549:$549,26+(COLUMN(C1)-1)*3)</f>
        <v>0</v>
      </c>
      <c r="F10" s="5" cm="1">
        <f t="array" ref="F10">INDEX('2 过程管理表单'!$549:$549,26+(COLUMN(D1)-1)*3)</f>
        <v>0</v>
      </c>
      <c r="G10" s="5" cm="1">
        <f t="array" ref="G10">INDEX('2 过程管理表单'!$549:$549,26+(COLUMN(E1)-1)*3)</f>
        <v>0</v>
      </c>
      <c r="H10" s="5" cm="1">
        <f t="array" ref="H10">INDEX('2 过程管理表单'!$549:$549,26+(COLUMN(F1)-1)*3)</f>
        <v>0</v>
      </c>
      <c r="I10" s="5" cm="1">
        <f t="array" ref="I10">INDEX('2 过程管理表单'!$549:$549,26+(COLUMN(G1)-1)*3)</f>
        <v>0</v>
      </c>
      <c r="J10" s="5" cm="1">
        <f t="array" ref="J10">INDEX('2 过程管理表单'!$549:$549,26+(COLUMN(H1)-1)*3)</f>
        <v>0</v>
      </c>
      <c r="K10" s="5" cm="1">
        <f t="array" ref="K10">INDEX('2 过程管理表单'!$549:$549,26+(COLUMN(I1)-1)*3)</f>
        <v>0</v>
      </c>
      <c r="L10" s="5" cm="1">
        <f t="array" ref="L10">INDEX('2 过程管理表单'!$549:$549,26+(COLUMN(J1)-1)*3)</f>
        <v>0</v>
      </c>
      <c r="M10" s="5" cm="1">
        <f t="array" ref="M10">INDEX('2 过程管理表单'!$549:$549,26+(COLUMN(K1)-1)*3)</f>
        <v>0</v>
      </c>
      <c r="N10" s="5" cm="1">
        <f t="array" ref="N10">INDEX('2 过程管理表单'!$549:$549,26+(COLUMN(L1)-1)*3)</f>
        <v>0</v>
      </c>
    </row>
    <row r="11" spans="1:14">
      <c r="A11" s="4" t="s">
        <v>2199</v>
      </c>
      <c r="B11" s="5" t="s">
        <v>4280</v>
      </c>
      <c r="C11" s="5">
        <f>C10</f>
        <v>0</v>
      </c>
      <c r="D11" s="5">
        <f t="shared" ref="D11:N11" si="4">C11+D10</f>
        <v>0</v>
      </c>
      <c r="E11" s="5">
        <f t="shared" si="4"/>
        <v>0</v>
      </c>
      <c r="F11" s="5">
        <f t="shared" si="4"/>
        <v>0</v>
      </c>
      <c r="G11" s="5">
        <f t="shared" si="4"/>
        <v>0</v>
      </c>
      <c r="H11" s="5">
        <f t="shared" si="4"/>
        <v>0</v>
      </c>
      <c r="I11" s="5">
        <f t="shared" si="4"/>
        <v>0</v>
      </c>
      <c r="J11" s="5">
        <f t="shared" si="4"/>
        <v>0</v>
      </c>
      <c r="K11" s="5">
        <f t="shared" si="4"/>
        <v>0</v>
      </c>
      <c r="L11" s="5">
        <f t="shared" si="4"/>
        <v>0</v>
      </c>
      <c r="M11" s="5">
        <f t="shared" si="4"/>
        <v>0</v>
      </c>
      <c r="N11" s="5">
        <f t="shared" si="4"/>
        <v>0</v>
      </c>
    </row>
    <row r="12" spans="1:14">
      <c r="A12" s="4" t="s">
        <v>2199</v>
      </c>
      <c r="B12" s="5" t="s">
        <v>4281</v>
      </c>
      <c r="C12" s="5" cm="1">
        <f t="array" ref="C12">INDEX('2 过程管理表单'!$549:$549,24+(COLUMN(A1)-1)*3)</f>
        <v>0</v>
      </c>
      <c r="D12" s="5" cm="1">
        <f t="array" ref="D12">INDEX('2 过程管理表单'!$549:$549,24+(COLUMN(B1)-1)*3)</f>
        <v>0</v>
      </c>
      <c r="E12" s="5" cm="1">
        <f t="array" ref="E12">INDEX('2 过程管理表单'!$549:$549,24+(COLUMN(C1)-1)*3)</f>
        <v>0</v>
      </c>
      <c r="F12" s="5" cm="1">
        <f t="array" ref="F12">INDEX('2 过程管理表单'!$549:$549,24+(COLUMN(D1)-1)*3)</f>
        <v>0</v>
      </c>
      <c r="G12" s="5" cm="1">
        <f t="array" ref="G12">INDEX('2 过程管理表单'!$549:$549,24+(COLUMN(E1)-1)*3)</f>
        <v>0</v>
      </c>
      <c r="H12" s="5" cm="1">
        <f t="array" ref="H12">INDEX('2 过程管理表单'!$549:$549,24+(COLUMN(F1)-1)*3)</f>
        <v>0</v>
      </c>
      <c r="I12" s="5" cm="1">
        <f t="array" ref="I12">INDEX('2 过程管理表单'!$549:$549,24+(COLUMN(G1)-1)*3)</f>
        <v>0</v>
      </c>
      <c r="J12" s="5" cm="1">
        <f t="array" ref="J12">INDEX('2 过程管理表单'!$549:$549,24+(COLUMN(H1)-1)*3)</f>
        <v>0</v>
      </c>
      <c r="K12" s="5" cm="1">
        <f t="array" ref="K12">INDEX('2 过程管理表单'!$549:$549,24+(COLUMN(I1)-1)*3)</f>
        <v>0</v>
      </c>
      <c r="L12" s="5" cm="1">
        <f t="array" ref="L12">INDEX('2 过程管理表单'!$549:$549,24+(COLUMN(J1)-1)*3)</f>
        <v>0</v>
      </c>
      <c r="M12" s="5" cm="1">
        <f t="array" ref="M12">INDEX('2 过程管理表单'!$549:$549,24+(COLUMN(K1)-1)*3)</f>
        <v>0</v>
      </c>
      <c r="N12" s="5" cm="1">
        <f t="array" ref="N12">INDEX('2 过程管理表单'!$549:$549,24+(COLUMN(L1)-1)*3)</f>
        <v>0</v>
      </c>
    </row>
    <row r="13" spans="1:14">
      <c r="A13" s="4" t="s">
        <v>2199</v>
      </c>
      <c r="B13" s="5" t="s">
        <v>4282</v>
      </c>
      <c r="C13" s="5">
        <f>C12</f>
        <v>0</v>
      </c>
      <c r="D13" s="5">
        <f t="shared" ref="D13:N13" si="5">C13+D12</f>
        <v>0</v>
      </c>
      <c r="E13" s="5">
        <f t="shared" si="5"/>
        <v>0</v>
      </c>
      <c r="F13" s="5">
        <f t="shared" si="5"/>
        <v>0</v>
      </c>
      <c r="G13" s="5">
        <f t="shared" si="5"/>
        <v>0</v>
      </c>
      <c r="H13" s="5">
        <f t="shared" si="5"/>
        <v>0</v>
      </c>
      <c r="I13" s="5">
        <f t="shared" si="5"/>
        <v>0</v>
      </c>
      <c r="J13" s="5">
        <f t="shared" si="5"/>
        <v>0</v>
      </c>
      <c r="K13" s="5">
        <f t="shared" si="5"/>
        <v>0</v>
      </c>
      <c r="L13" s="5">
        <f t="shared" si="5"/>
        <v>0</v>
      </c>
      <c r="M13" s="5">
        <f t="shared" si="5"/>
        <v>0</v>
      </c>
      <c r="N13" s="5">
        <f t="shared" si="5"/>
        <v>0</v>
      </c>
    </row>
    <row r="14" spans="1:14">
      <c r="A14" s="4" t="s">
        <v>2217</v>
      </c>
      <c r="B14" s="5" t="s">
        <v>4279</v>
      </c>
      <c r="C14" s="5" cm="1">
        <f t="array" ref="C14">INDEX('2 过程管理表单'!$555:$555,26+(COLUMN(A1)-1)*3)</f>
        <v>0</v>
      </c>
      <c r="D14" s="5" cm="1">
        <f t="array" ref="D14">INDEX('2 过程管理表单'!$555:$555,26+(COLUMN(B1)-1)*3)</f>
        <v>0</v>
      </c>
      <c r="E14" s="5" cm="1">
        <f t="array" ref="E14">INDEX('2 过程管理表单'!$555:$555,26+(COLUMN(C1)-1)*3)</f>
        <v>0</v>
      </c>
      <c r="F14" s="5" cm="1">
        <f t="array" ref="F14">INDEX('2 过程管理表单'!$555:$555,26+(COLUMN(D1)-1)*3)</f>
        <v>0</v>
      </c>
      <c r="G14" s="5" cm="1">
        <f t="array" ref="G14">INDEX('2 过程管理表单'!$555:$555,26+(COLUMN(E1)-1)*3)</f>
        <v>0</v>
      </c>
      <c r="H14" s="5" cm="1">
        <f t="array" ref="H14">INDEX('2 过程管理表单'!$555:$555,26+(COLUMN(F1)-1)*3)</f>
        <v>0</v>
      </c>
      <c r="I14" s="5" cm="1">
        <f t="array" ref="I14">INDEX('2 过程管理表单'!$555:$555,26+(COLUMN(G1)-1)*3)</f>
        <v>0</v>
      </c>
      <c r="J14" s="5" cm="1">
        <f t="array" ref="J14">INDEX('2 过程管理表单'!$555:$555,26+(COLUMN(H1)-1)*3)</f>
        <v>0</v>
      </c>
      <c r="K14" s="5" cm="1">
        <f t="array" ref="K14">INDEX('2 过程管理表单'!$555:$555,26+(COLUMN(I1)-1)*3)</f>
        <v>0</v>
      </c>
      <c r="L14" s="5" cm="1">
        <f t="array" ref="L14">INDEX('2 过程管理表单'!$555:$555,26+(COLUMN(J1)-1)*3)</f>
        <v>0</v>
      </c>
      <c r="M14" s="5" cm="1">
        <f t="array" ref="M14">INDEX('2 过程管理表单'!$555:$555,26+(COLUMN(K1)-1)*3)</f>
        <v>0</v>
      </c>
      <c r="N14" s="5" cm="1">
        <f t="array" ref="N14">INDEX('2 过程管理表单'!$555:$555,26+(COLUMN(L1)-1)*3)</f>
        <v>0</v>
      </c>
    </row>
    <row r="15" spans="1:14">
      <c r="A15" s="4" t="s">
        <v>2217</v>
      </c>
      <c r="B15" s="5" t="s">
        <v>4280</v>
      </c>
      <c r="C15" s="5">
        <f>C14</f>
        <v>0</v>
      </c>
      <c r="D15" s="5">
        <f t="shared" ref="D15:N15" si="6">C15+D14</f>
        <v>0</v>
      </c>
      <c r="E15" s="5">
        <f t="shared" si="6"/>
        <v>0</v>
      </c>
      <c r="F15" s="5">
        <f t="shared" si="6"/>
        <v>0</v>
      </c>
      <c r="G15" s="5">
        <f t="shared" si="6"/>
        <v>0</v>
      </c>
      <c r="H15" s="5">
        <f t="shared" si="6"/>
        <v>0</v>
      </c>
      <c r="I15" s="5">
        <f t="shared" si="6"/>
        <v>0</v>
      </c>
      <c r="J15" s="5">
        <f t="shared" si="6"/>
        <v>0</v>
      </c>
      <c r="K15" s="5">
        <f t="shared" si="6"/>
        <v>0</v>
      </c>
      <c r="L15" s="5">
        <f t="shared" si="6"/>
        <v>0</v>
      </c>
      <c r="M15" s="5">
        <f t="shared" si="6"/>
        <v>0</v>
      </c>
      <c r="N15" s="5">
        <f t="shared" si="6"/>
        <v>0</v>
      </c>
    </row>
    <row r="16" spans="1:14">
      <c r="A16" s="4" t="s">
        <v>2217</v>
      </c>
      <c r="B16" s="5" t="s">
        <v>4281</v>
      </c>
      <c r="C16" s="5" cm="1">
        <f t="array" ref="C16">INDEX('2 过程管理表单'!$555:$555,24+(COLUMN(A13)-1)*3)</f>
        <v>0</v>
      </c>
      <c r="D16" s="5" cm="1">
        <f t="array" ref="D16">INDEX('2 过程管理表单'!$555:$555,24+(COLUMN(B13)-1)*3)</f>
        <v>0</v>
      </c>
      <c r="E16" s="5" cm="1">
        <f t="array" ref="E16">INDEX('2 过程管理表单'!$555:$555,24+(COLUMN(C13)-1)*3)</f>
        <v>0</v>
      </c>
      <c r="F16" s="5" cm="1">
        <f t="array" ref="F16">INDEX('2 过程管理表单'!$555:$555,24+(COLUMN(D13)-1)*3)</f>
        <v>0</v>
      </c>
      <c r="G16" s="5" cm="1">
        <f t="array" ref="G16">INDEX('2 过程管理表单'!$555:$555,24+(COLUMN(E13)-1)*3)</f>
        <v>0</v>
      </c>
      <c r="H16" s="5" cm="1">
        <f t="array" ref="H16">INDEX('2 过程管理表单'!$555:$555,24+(COLUMN(F13)-1)*3)</f>
        <v>0</v>
      </c>
      <c r="I16" s="5" cm="1">
        <f t="array" ref="I16">INDEX('2 过程管理表单'!$555:$555,24+(COLUMN(G13)-1)*3)</f>
        <v>0</v>
      </c>
      <c r="J16" s="5" cm="1">
        <f t="array" ref="J16">INDEX('2 过程管理表单'!$555:$555,24+(COLUMN(H13)-1)*3)</f>
        <v>0</v>
      </c>
      <c r="K16" s="5" cm="1">
        <f t="array" ref="K16">INDEX('2 过程管理表单'!$555:$555,24+(COLUMN(I13)-1)*3)</f>
        <v>0</v>
      </c>
      <c r="L16" s="5" cm="1">
        <f t="array" ref="L16">INDEX('2 过程管理表单'!$555:$555,24+(COLUMN(J13)-1)*3)</f>
        <v>0</v>
      </c>
      <c r="M16" s="5" cm="1">
        <f t="array" ref="M16">INDEX('2 过程管理表单'!$555:$555,24+(COLUMN(K13)-1)*3)</f>
        <v>0</v>
      </c>
      <c r="N16" s="5" cm="1">
        <f t="array" ref="N16">INDEX('2 过程管理表单'!$555:$555,24+(COLUMN(L13)-1)*3)</f>
        <v>0</v>
      </c>
    </row>
    <row r="17" spans="1:14">
      <c r="A17" s="4" t="s">
        <v>2217</v>
      </c>
      <c r="B17" s="5" t="s">
        <v>4282</v>
      </c>
      <c r="C17" s="5">
        <f>C16</f>
        <v>0</v>
      </c>
      <c r="D17" s="5">
        <f t="shared" ref="D17:N17" si="7">C17+D16</f>
        <v>0</v>
      </c>
      <c r="E17" s="5">
        <f t="shared" si="7"/>
        <v>0</v>
      </c>
      <c r="F17" s="5">
        <f t="shared" si="7"/>
        <v>0</v>
      </c>
      <c r="G17" s="5">
        <f t="shared" si="7"/>
        <v>0</v>
      </c>
      <c r="H17" s="5">
        <f t="shared" si="7"/>
        <v>0</v>
      </c>
      <c r="I17" s="5">
        <f t="shared" si="7"/>
        <v>0</v>
      </c>
      <c r="J17" s="5">
        <f t="shared" si="7"/>
        <v>0</v>
      </c>
      <c r="K17" s="5">
        <f t="shared" si="7"/>
        <v>0</v>
      </c>
      <c r="L17" s="5">
        <f t="shared" si="7"/>
        <v>0</v>
      </c>
      <c r="M17" s="5">
        <f t="shared" si="7"/>
        <v>0</v>
      </c>
      <c r="N17" s="5">
        <f t="shared" si="7"/>
        <v>0</v>
      </c>
    </row>
    <row r="18" spans="1:14">
      <c r="A18" s="4" t="s">
        <v>2237</v>
      </c>
      <c r="B18" s="5" t="s">
        <v>4279</v>
      </c>
      <c r="C18" s="5" cm="1">
        <f t="array" ref="C18">INDEX('2 过程管理表单'!$561:$561,26+(COLUMN(A1)-1)*3)</f>
        <v>0</v>
      </c>
      <c r="D18" s="5" cm="1">
        <f t="array" ref="D18">INDEX('2 过程管理表单'!$561:$561,26+(COLUMN(B1)-1)*3)</f>
        <v>0</v>
      </c>
      <c r="E18" s="5" cm="1">
        <f t="array" ref="E18">INDEX('2 过程管理表单'!$561:$561,26+(COLUMN(C1)-1)*3)</f>
        <v>0</v>
      </c>
      <c r="F18" s="5" cm="1">
        <f t="array" ref="F18">INDEX('2 过程管理表单'!$561:$561,26+(COLUMN(D1)-1)*3)</f>
        <v>0</v>
      </c>
      <c r="G18" s="5" cm="1">
        <f t="array" ref="G18">INDEX('2 过程管理表单'!$561:$561,26+(COLUMN(E1)-1)*3)</f>
        <v>0</v>
      </c>
      <c r="H18" s="5" cm="1">
        <f t="array" ref="H18">INDEX('2 过程管理表单'!$561:$561,26+(COLUMN(F1)-1)*3)</f>
        <v>0</v>
      </c>
      <c r="I18" s="5" cm="1">
        <f t="array" ref="I18">INDEX('2 过程管理表单'!$561:$561,26+(COLUMN(G1)-1)*3)</f>
        <v>0</v>
      </c>
      <c r="J18" s="5" cm="1">
        <f t="array" ref="J18">INDEX('2 过程管理表单'!$561:$561,26+(COLUMN(H1)-1)*3)</f>
        <v>0</v>
      </c>
      <c r="K18" s="5" cm="1">
        <f t="array" ref="K18">INDEX('2 过程管理表单'!$561:$561,26+(COLUMN(I1)-1)*3)</f>
        <v>0</v>
      </c>
      <c r="L18" s="5" cm="1">
        <f t="array" ref="L18">INDEX('2 过程管理表单'!$561:$561,26+(COLUMN(J1)-1)*3)</f>
        <v>0</v>
      </c>
      <c r="M18" s="5" cm="1">
        <f t="array" ref="M18">INDEX('2 过程管理表单'!$561:$561,26+(COLUMN(K1)-1)*3)</f>
        <v>0</v>
      </c>
      <c r="N18" s="5" cm="1">
        <f t="array" ref="N18">INDEX('2 过程管理表单'!$561:$561,26+(COLUMN(L1)-1)*3)</f>
        <v>0</v>
      </c>
    </row>
    <row r="19" spans="1:14">
      <c r="A19" s="4" t="s">
        <v>2237</v>
      </c>
      <c r="B19" s="5" t="s">
        <v>4280</v>
      </c>
      <c r="C19" s="5">
        <f>C18</f>
        <v>0</v>
      </c>
      <c r="D19" s="5">
        <f t="shared" ref="D19:N19" si="8">C19+D18</f>
        <v>0</v>
      </c>
      <c r="E19" s="5">
        <f t="shared" si="8"/>
        <v>0</v>
      </c>
      <c r="F19" s="5">
        <f t="shared" si="8"/>
        <v>0</v>
      </c>
      <c r="G19" s="5">
        <f t="shared" si="8"/>
        <v>0</v>
      </c>
      <c r="H19" s="5">
        <f t="shared" si="8"/>
        <v>0</v>
      </c>
      <c r="I19" s="5">
        <f t="shared" si="8"/>
        <v>0</v>
      </c>
      <c r="J19" s="5">
        <f t="shared" si="8"/>
        <v>0</v>
      </c>
      <c r="K19" s="5">
        <f t="shared" si="8"/>
        <v>0</v>
      </c>
      <c r="L19" s="5">
        <f t="shared" si="8"/>
        <v>0</v>
      </c>
      <c r="M19" s="5">
        <f t="shared" si="8"/>
        <v>0</v>
      </c>
      <c r="N19" s="5">
        <f t="shared" si="8"/>
        <v>0</v>
      </c>
    </row>
    <row r="20" spans="1:14">
      <c r="A20" s="4" t="s">
        <v>2237</v>
      </c>
      <c r="B20" s="5" t="s">
        <v>4281</v>
      </c>
      <c r="C20" s="5" cm="1">
        <f t="array" ref="C20">INDEX('2 过程管理表单'!$561:$561,24+(COLUMN(A17)-1)*3)</f>
        <v>0</v>
      </c>
      <c r="D20" s="5" cm="1">
        <f t="array" ref="D20">INDEX('2 过程管理表单'!$561:$561,24+(COLUMN(B17)-1)*3)</f>
        <v>0</v>
      </c>
      <c r="E20" s="5" cm="1">
        <f t="array" ref="E20">INDEX('2 过程管理表单'!$561:$561,24+(COLUMN(C17)-1)*3)</f>
        <v>0</v>
      </c>
      <c r="F20" s="5" cm="1">
        <f t="array" ref="F20">INDEX('2 过程管理表单'!$561:$561,24+(COLUMN(D17)-1)*3)</f>
        <v>0</v>
      </c>
      <c r="G20" s="5" cm="1">
        <f t="array" ref="G20">INDEX('2 过程管理表单'!$561:$561,24+(COLUMN(E17)-1)*3)</f>
        <v>0</v>
      </c>
      <c r="H20" s="5" cm="1">
        <f t="array" ref="H20">INDEX('2 过程管理表单'!$561:$561,24+(COLUMN(F17)-1)*3)</f>
        <v>0</v>
      </c>
      <c r="I20" s="5" cm="1">
        <f t="array" ref="I20">INDEX('2 过程管理表单'!$561:$561,24+(COLUMN(G17)-1)*3)</f>
        <v>0</v>
      </c>
      <c r="J20" s="5" cm="1">
        <f t="array" ref="J20">INDEX('2 过程管理表单'!$561:$561,24+(COLUMN(H17)-1)*3)</f>
        <v>0</v>
      </c>
      <c r="K20" s="5" cm="1">
        <f t="array" ref="K20">INDEX('2 过程管理表单'!$561:$561,24+(COLUMN(I17)-1)*3)</f>
        <v>0</v>
      </c>
      <c r="L20" s="5" cm="1">
        <f t="array" ref="L20">INDEX('2 过程管理表单'!$561:$561,24+(COLUMN(J17)-1)*3)</f>
        <v>0</v>
      </c>
      <c r="M20" s="5" cm="1">
        <f t="array" ref="M20">INDEX('2 过程管理表单'!$561:$561,24+(COLUMN(K17)-1)*3)</f>
        <v>0</v>
      </c>
      <c r="N20" s="5" cm="1">
        <f t="array" ref="N20">INDEX('2 过程管理表单'!$561:$561,24+(COLUMN(L17)-1)*3)</f>
        <v>0</v>
      </c>
    </row>
    <row r="21" spans="1:14">
      <c r="A21" s="4" t="s">
        <v>2237</v>
      </c>
      <c r="B21" s="5" t="s">
        <v>4282</v>
      </c>
      <c r="C21" s="5">
        <f>C20</f>
        <v>0</v>
      </c>
      <c r="D21" s="5">
        <f t="shared" ref="D21:N21" si="9">C21+D20</f>
        <v>0</v>
      </c>
      <c r="E21" s="5">
        <f t="shared" si="9"/>
        <v>0</v>
      </c>
      <c r="F21" s="5">
        <f t="shared" si="9"/>
        <v>0</v>
      </c>
      <c r="G21" s="5">
        <f t="shared" si="9"/>
        <v>0</v>
      </c>
      <c r="H21" s="5">
        <f t="shared" si="9"/>
        <v>0</v>
      </c>
      <c r="I21" s="5">
        <f t="shared" si="9"/>
        <v>0</v>
      </c>
      <c r="J21" s="5">
        <f t="shared" si="9"/>
        <v>0</v>
      </c>
      <c r="K21" s="5">
        <f t="shared" si="9"/>
        <v>0</v>
      </c>
      <c r="L21" s="5">
        <f t="shared" si="9"/>
        <v>0</v>
      </c>
      <c r="M21" s="5">
        <f t="shared" si="9"/>
        <v>0</v>
      </c>
      <c r="N21" s="5">
        <f t="shared" si="9"/>
        <v>0</v>
      </c>
    </row>
    <row r="22" spans="1:14">
      <c r="A22" s="4" t="s">
        <v>2243</v>
      </c>
      <c r="B22" s="5" t="s">
        <v>4279</v>
      </c>
      <c r="C22" s="5" cm="1">
        <f t="array" ref="C22">INDEX('2 过程管理表单'!$567:$567,26+(COLUMN(A1)-1)*3)</f>
        <v>0</v>
      </c>
      <c r="D22" s="5" cm="1">
        <f t="array" ref="D22">INDEX('2 过程管理表单'!$567:$567,26+(COLUMN(B1)-1)*3)</f>
        <v>0</v>
      </c>
      <c r="E22" s="5" cm="1">
        <f t="array" ref="E22">INDEX('2 过程管理表单'!$567:$567,26+(COLUMN(C1)-1)*3)</f>
        <v>0</v>
      </c>
      <c r="F22" s="5" cm="1">
        <f t="array" ref="F22">INDEX('2 过程管理表单'!$567:$567,26+(COLUMN(D1)-1)*3)</f>
        <v>0</v>
      </c>
      <c r="G22" s="5" cm="1">
        <f t="array" ref="G22">INDEX('2 过程管理表单'!$567:$567,26+(COLUMN(E1)-1)*3)</f>
        <v>0</v>
      </c>
      <c r="H22" s="5" cm="1">
        <f t="array" ref="H22">INDEX('2 过程管理表单'!$567:$567,26+(COLUMN(F1)-1)*3)</f>
        <v>0</v>
      </c>
      <c r="I22" s="5" cm="1">
        <f t="array" ref="I22">INDEX('2 过程管理表单'!$567:$567,26+(COLUMN(G1)-1)*3)</f>
        <v>0</v>
      </c>
      <c r="J22" s="5" cm="1">
        <f t="array" ref="J22">INDEX('2 过程管理表单'!$567:$567,26+(COLUMN(H1)-1)*3)</f>
        <v>0</v>
      </c>
      <c r="K22" s="5" cm="1">
        <f t="array" ref="K22">INDEX('2 过程管理表单'!$567:$567,26+(COLUMN(I1)-1)*3)</f>
        <v>0</v>
      </c>
      <c r="L22" s="5" cm="1">
        <f t="array" ref="L22">INDEX('2 过程管理表单'!$567:$567,26+(COLUMN(J1)-1)*3)</f>
        <v>0</v>
      </c>
      <c r="M22" s="5" cm="1">
        <f t="array" ref="M22">INDEX('2 过程管理表单'!$567:$567,26+(COLUMN(K1)-1)*3)</f>
        <v>0</v>
      </c>
      <c r="N22" s="5" cm="1">
        <f t="array" ref="N22">INDEX('2 过程管理表单'!$567:$567,26+(COLUMN(L1)-1)*3)</f>
        <v>0</v>
      </c>
    </row>
    <row r="23" spans="1:14">
      <c r="A23" s="4" t="s">
        <v>2243</v>
      </c>
      <c r="B23" s="5" t="s">
        <v>4280</v>
      </c>
      <c r="C23" s="5">
        <f>C22</f>
        <v>0</v>
      </c>
      <c r="D23" s="5">
        <f t="shared" ref="D23:N23" si="10">C23+D22</f>
        <v>0</v>
      </c>
      <c r="E23" s="5">
        <f t="shared" si="10"/>
        <v>0</v>
      </c>
      <c r="F23" s="5">
        <f t="shared" si="10"/>
        <v>0</v>
      </c>
      <c r="G23" s="5">
        <f t="shared" si="10"/>
        <v>0</v>
      </c>
      <c r="H23" s="5">
        <f t="shared" si="10"/>
        <v>0</v>
      </c>
      <c r="I23" s="5">
        <f t="shared" si="10"/>
        <v>0</v>
      </c>
      <c r="J23" s="5">
        <f t="shared" si="10"/>
        <v>0</v>
      </c>
      <c r="K23" s="5">
        <f t="shared" si="10"/>
        <v>0</v>
      </c>
      <c r="L23" s="5">
        <f t="shared" si="10"/>
        <v>0</v>
      </c>
      <c r="M23" s="5">
        <f t="shared" si="10"/>
        <v>0</v>
      </c>
      <c r="N23" s="5">
        <f t="shared" si="10"/>
        <v>0</v>
      </c>
    </row>
    <row r="24" spans="1:14">
      <c r="A24" s="4" t="s">
        <v>2243</v>
      </c>
      <c r="B24" s="5" t="s">
        <v>4281</v>
      </c>
      <c r="C24" s="5" cm="1">
        <f t="array" ref="C24">INDEX('2 过程管理表单'!$567:$567,24+(COLUMN(A1)-1)*3)</f>
        <v>0</v>
      </c>
      <c r="D24" s="5" cm="1">
        <f t="array" ref="D24">INDEX('2 过程管理表单'!$567:$567,24+(COLUMN(B1)-1)*3)</f>
        <v>0</v>
      </c>
      <c r="E24" s="5" cm="1">
        <f t="array" ref="E24">INDEX('2 过程管理表单'!$567:$567,24+(COLUMN(C1)-1)*3)</f>
        <v>0</v>
      </c>
      <c r="F24" s="5" cm="1">
        <f t="array" ref="F24">INDEX('2 过程管理表单'!$567:$567,24+(COLUMN(D1)-1)*3)</f>
        <v>0</v>
      </c>
      <c r="G24" s="5" cm="1">
        <f t="array" ref="G24">INDEX('2 过程管理表单'!$567:$567,24+(COLUMN(E1)-1)*3)</f>
        <v>0</v>
      </c>
      <c r="H24" s="5" cm="1">
        <f t="array" ref="H24">INDEX('2 过程管理表单'!$567:$567,24+(COLUMN(F1)-1)*3)</f>
        <v>0</v>
      </c>
      <c r="I24" s="5" cm="1">
        <f t="array" ref="I24">INDEX('2 过程管理表单'!$567:$567,24+(COLUMN(G1)-1)*3)</f>
        <v>0</v>
      </c>
      <c r="J24" s="5" cm="1">
        <f t="array" ref="J24">INDEX('2 过程管理表单'!$567:$567,24+(COLUMN(H1)-1)*3)</f>
        <v>0</v>
      </c>
      <c r="K24" s="5" cm="1">
        <f t="array" ref="K24">INDEX('2 过程管理表单'!$567:$567,24+(COLUMN(I1)-1)*3)</f>
        <v>0</v>
      </c>
      <c r="L24" s="5" cm="1">
        <f t="array" ref="L24">INDEX('2 过程管理表单'!$567:$567,24+(COLUMN(J1)-1)*3)</f>
        <v>0</v>
      </c>
      <c r="M24" s="5" cm="1">
        <f t="array" ref="M24">INDEX('2 过程管理表单'!$567:$567,24+(COLUMN(K1)-1)*3)</f>
        <v>0</v>
      </c>
      <c r="N24" s="5" cm="1">
        <f t="array" ref="N24">INDEX('2 过程管理表单'!$567:$567,24+(COLUMN(L1)-1)*3)</f>
        <v>0</v>
      </c>
    </row>
    <row r="25" spans="1:14">
      <c r="A25" s="4" t="s">
        <v>2243</v>
      </c>
      <c r="B25" s="5" t="s">
        <v>4282</v>
      </c>
      <c r="C25" s="5">
        <f>C24</f>
        <v>0</v>
      </c>
      <c r="D25" s="5">
        <f t="shared" ref="D25:N25" si="11">C25+D24</f>
        <v>0</v>
      </c>
      <c r="E25" s="5">
        <f t="shared" si="11"/>
        <v>0</v>
      </c>
      <c r="F25" s="5">
        <f t="shared" si="11"/>
        <v>0</v>
      </c>
      <c r="G25" s="5">
        <f t="shared" si="11"/>
        <v>0</v>
      </c>
      <c r="H25" s="5">
        <f t="shared" si="11"/>
        <v>0</v>
      </c>
      <c r="I25" s="5">
        <f t="shared" si="11"/>
        <v>0</v>
      </c>
      <c r="J25" s="5">
        <f t="shared" si="11"/>
        <v>0</v>
      </c>
      <c r="K25" s="5">
        <f t="shared" si="11"/>
        <v>0</v>
      </c>
      <c r="L25" s="5">
        <f t="shared" si="11"/>
        <v>0</v>
      </c>
      <c r="M25" s="5">
        <f t="shared" si="11"/>
        <v>0</v>
      </c>
      <c r="N25" s="5">
        <f t="shared" si="11"/>
        <v>0</v>
      </c>
    </row>
    <row r="26" spans="1:14">
      <c r="A26" s="4" t="s">
        <v>2257</v>
      </c>
      <c r="B26" s="5" t="s">
        <v>4279</v>
      </c>
      <c r="C26" s="5" cm="1">
        <f t="array" ref="C26">INDEX('2 过程管理表单'!$573:$573,26+(COLUMN(A1)-1)*3)</f>
        <v>0</v>
      </c>
      <c r="D26" s="5" cm="1">
        <f t="array" ref="D26">INDEX('2 过程管理表单'!$573:$573,26+(COLUMN(B1)-1)*3)</f>
        <v>0</v>
      </c>
      <c r="E26" s="5" cm="1">
        <f t="array" ref="E26">INDEX('2 过程管理表单'!$573:$573,26+(COLUMN(C1)-1)*3)</f>
        <v>0</v>
      </c>
      <c r="F26" s="5" cm="1">
        <f t="array" ref="F26">INDEX('2 过程管理表单'!$573:$573,26+(COLUMN(D1)-1)*3)</f>
        <v>0</v>
      </c>
      <c r="G26" s="5" cm="1">
        <f t="array" ref="G26">INDEX('2 过程管理表单'!$573:$573,26+(COLUMN(E1)-1)*3)</f>
        <v>0</v>
      </c>
      <c r="H26" s="5" cm="1">
        <f t="array" ref="H26">INDEX('2 过程管理表单'!$573:$573,26+(COLUMN(F1)-1)*3)</f>
        <v>0</v>
      </c>
      <c r="I26" s="5" cm="1">
        <f t="array" ref="I26">INDEX('2 过程管理表单'!$573:$573,26+(COLUMN(G1)-1)*3)</f>
        <v>0</v>
      </c>
      <c r="J26" s="5" cm="1">
        <f t="array" ref="J26">INDEX('2 过程管理表单'!$573:$573,26+(COLUMN(H1)-1)*3)</f>
        <v>0</v>
      </c>
      <c r="K26" s="5" cm="1">
        <f t="array" ref="K26">INDEX('2 过程管理表单'!$573:$573,26+(COLUMN(I1)-1)*3)</f>
        <v>0</v>
      </c>
      <c r="L26" s="5" cm="1">
        <f t="array" ref="L26">INDEX('2 过程管理表单'!$573:$573,26+(COLUMN(J1)-1)*3)</f>
        <v>0</v>
      </c>
      <c r="M26" s="5" cm="1">
        <f t="array" ref="M26">INDEX('2 过程管理表单'!$573:$573,26+(COLUMN(K1)-1)*3)</f>
        <v>0</v>
      </c>
      <c r="N26" s="5" cm="1">
        <f t="array" ref="N26">INDEX('2 过程管理表单'!$573:$573,26+(COLUMN(L1)-1)*3)</f>
        <v>0</v>
      </c>
    </row>
    <row r="27" spans="1:14">
      <c r="A27" s="4" t="s">
        <v>2257</v>
      </c>
      <c r="B27" s="5" t="s">
        <v>4280</v>
      </c>
      <c r="C27" s="5">
        <f>C26</f>
        <v>0</v>
      </c>
      <c r="D27" s="5">
        <f t="shared" ref="D27:N27" si="12">C27+D26</f>
        <v>0</v>
      </c>
      <c r="E27" s="5">
        <f t="shared" si="12"/>
        <v>0</v>
      </c>
      <c r="F27" s="5">
        <f t="shared" si="12"/>
        <v>0</v>
      </c>
      <c r="G27" s="5">
        <f t="shared" si="12"/>
        <v>0</v>
      </c>
      <c r="H27" s="5">
        <f t="shared" si="12"/>
        <v>0</v>
      </c>
      <c r="I27" s="5">
        <f t="shared" si="12"/>
        <v>0</v>
      </c>
      <c r="J27" s="5">
        <f t="shared" si="12"/>
        <v>0</v>
      </c>
      <c r="K27" s="5">
        <f t="shared" si="12"/>
        <v>0</v>
      </c>
      <c r="L27" s="5">
        <f t="shared" si="12"/>
        <v>0</v>
      </c>
      <c r="M27" s="5">
        <f t="shared" si="12"/>
        <v>0</v>
      </c>
      <c r="N27" s="5">
        <f t="shared" si="12"/>
        <v>0</v>
      </c>
    </row>
    <row r="28" spans="1:14">
      <c r="A28" s="4" t="s">
        <v>2257</v>
      </c>
      <c r="B28" s="5" t="s">
        <v>4281</v>
      </c>
      <c r="C28" s="5" cm="1">
        <f t="array" ref="C28">INDEX('2 过程管理表单'!$573:$573,24+(COLUMN(A1)-1)*3)</f>
        <v>0</v>
      </c>
      <c r="D28" s="5" cm="1">
        <f t="array" ref="D28">INDEX('2 过程管理表单'!$573:$573,24+(COLUMN(B1)-1)*3)</f>
        <v>0</v>
      </c>
      <c r="E28" s="5" cm="1">
        <f t="array" ref="E28">INDEX('2 过程管理表单'!$573:$573,24+(COLUMN(C1)-1)*3)</f>
        <v>0</v>
      </c>
      <c r="F28" s="5" cm="1">
        <f t="array" ref="F28">INDEX('2 过程管理表单'!$573:$573,24+(COLUMN(D1)-1)*3)</f>
        <v>0</v>
      </c>
      <c r="G28" s="5" cm="1">
        <f t="array" ref="G28">INDEX('2 过程管理表单'!$573:$573,24+(COLUMN(E1)-1)*3)</f>
        <v>0</v>
      </c>
      <c r="H28" s="5" cm="1">
        <f t="array" ref="H28">INDEX('2 过程管理表单'!$573:$573,24+(COLUMN(F1)-1)*3)</f>
        <v>0</v>
      </c>
      <c r="I28" s="5" cm="1">
        <f t="array" ref="I28">INDEX('2 过程管理表单'!$573:$573,24+(COLUMN(G1)-1)*3)</f>
        <v>0</v>
      </c>
      <c r="J28" s="5" cm="1">
        <f t="array" ref="J28">INDEX('2 过程管理表单'!$573:$573,24+(COLUMN(H1)-1)*3)</f>
        <v>0</v>
      </c>
      <c r="K28" s="5" cm="1">
        <f t="array" ref="K28">INDEX('2 过程管理表单'!$573:$573,24+(COLUMN(I1)-1)*3)</f>
        <v>0</v>
      </c>
      <c r="L28" s="5" cm="1">
        <f t="array" ref="L28">INDEX('2 过程管理表单'!$573:$573,24+(COLUMN(J1)-1)*3)</f>
        <v>0</v>
      </c>
      <c r="M28" s="5" cm="1">
        <f t="array" ref="M28">INDEX('2 过程管理表单'!$573:$573,24+(COLUMN(K1)-1)*3)</f>
        <v>0</v>
      </c>
      <c r="N28" s="5" cm="1">
        <f t="array" ref="N28">INDEX('2 过程管理表单'!$573:$573,24+(COLUMN(L1)-1)*3)</f>
        <v>0</v>
      </c>
    </row>
    <row r="29" spans="1:14">
      <c r="A29" s="4" t="s">
        <v>2257</v>
      </c>
      <c r="B29" s="5" t="s">
        <v>4282</v>
      </c>
      <c r="C29" s="5">
        <f>C28</f>
        <v>0</v>
      </c>
      <c r="D29" s="5">
        <f t="shared" ref="D29:N29" si="13">C29+D28</f>
        <v>0</v>
      </c>
      <c r="E29" s="5">
        <f t="shared" si="13"/>
        <v>0</v>
      </c>
      <c r="F29" s="5">
        <f t="shared" si="13"/>
        <v>0</v>
      </c>
      <c r="G29" s="5">
        <f t="shared" si="13"/>
        <v>0</v>
      </c>
      <c r="H29" s="5">
        <f t="shared" si="13"/>
        <v>0</v>
      </c>
      <c r="I29" s="5">
        <f t="shared" si="13"/>
        <v>0</v>
      </c>
      <c r="J29" s="5">
        <f t="shared" si="13"/>
        <v>0</v>
      </c>
      <c r="K29" s="5">
        <f t="shared" si="13"/>
        <v>0</v>
      </c>
      <c r="L29" s="5">
        <f t="shared" si="13"/>
        <v>0</v>
      </c>
      <c r="M29" s="5">
        <f t="shared" si="13"/>
        <v>0</v>
      </c>
      <c r="N29" s="5">
        <f t="shared" si="13"/>
        <v>0</v>
      </c>
    </row>
    <row r="30" spans="1:14">
      <c r="A30" s="4" t="s">
        <v>2275</v>
      </c>
      <c r="B30" s="5" t="s">
        <v>4279</v>
      </c>
      <c r="C30" s="5" cm="1">
        <f t="array" ref="C30">INDEX('2 过程管理表单'!$579:$579,26+(COLUMN(A1)-1)*3)</f>
        <v>0</v>
      </c>
      <c r="D30" s="5" cm="1">
        <f t="array" ref="D30">INDEX('2 过程管理表单'!$579:$579,26+(COLUMN(B1)-1)*3)</f>
        <v>0</v>
      </c>
      <c r="E30" s="5" cm="1">
        <f t="array" ref="E30">INDEX('2 过程管理表单'!$579:$579,26+(COLUMN(C1)-1)*3)</f>
        <v>0</v>
      </c>
      <c r="F30" s="5" cm="1">
        <f t="array" ref="F30">INDEX('2 过程管理表单'!$579:$579,26+(COLUMN(D1)-1)*3)</f>
        <v>0</v>
      </c>
      <c r="G30" s="5" cm="1">
        <f t="array" ref="G30">INDEX('2 过程管理表单'!$579:$579,26+(COLUMN(E1)-1)*3)</f>
        <v>0</v>
      </c>
      <c r="H30" s="5" cm="1">
        <f t="array" ref="H30">INDEX('2 过程管理表单'!$579:$579,26+(COLUMN(F1)-1)*3)</f>
        <v>0</v>
      </c>
      <c r="I30" s="5" cm="1">
        <f t="array" ref="I30">INDEX('2 过程管理表单'!$579:$579,26+(COLUMN(G1)-1)*3)</f>
        <v>0</v>
      </c>
      <c r="J30" s="5" cm="1">
        <f t="array" ref="J30">INDEX('2 过程管理表单'!$579:$579,26+(COLUMN(H1)-1)*3)</f>
        <v>0</v>
      </c>
      <c r="K30" s="5" cm="1">
        <f t="array" ref="K30">INDEX('2 过程管理表单'!$579:$579,26+(COLUMN(I1)-1)*3)</f>
        <v>0</v>
      </c>
      <c r="L30" s="5" cm="1">
        <f t="array" ref="L30">INDEX('2 过程管理表单'!$579:$579,26+(COLUMN(J1)-1)*3)</f>
        <v>0</v>
      </c>
      <c r="M30" s="5" cm="1">
        <f t="array" ref="M30">INDEX('2 过程管理表单'!$579:$579,26+(COLUMN(K1)-1)*3)</f>
        <v>0</v>
      </c>
      <c r="N30" s="5" cm="1">
        <f t="array" ref="N30">INDEX('2 过程管理表单'!$579:$579,26+(COLUMN(L1)-1)*3)</f>
        <v>0</v>
      </c>
    </row>
    <row r="31" spans="1:14">
      <c r="A31" s="4" t="s">
        <v>2275</v>
      </c>
      <c r="B31" s="5" t="s">
        <v>4280</v>
      </c>
      <c r="C31" s="5">
        <f>C30</f>
        <v>0</v>
      </c>
      <c r="D31" s="5">
        <f t="shared" ref="D31:N31" si="14">C31+D30</f>
        <v>0</v>
      </c>
      <c r="E31" s="5">
        <f t="shared" si="14"/>
        <v>0</v>
      </c>
      <c r="F31" s="5">
        <f t="shared" si="14"/>
        <v>0</v>
      </c>
      <c r="G31" s="5">
        <f t="shared" si="14"/>
        <v>0</v>
      </c>
      <c r="H31" s="5">
        <f t="shared" si="14"/>
        <v>0</v>
      </c>
      <c r="I31" s="5">
        <f t="shared" si="14"/>
        <v>0</v>
      </c>
      <c r="J31" s="5">
        <f t="shared" si="14"/>
        <v>0</v>
      </c>
      <c r="K31" s="5">
        <f t="shared" si="14"/>
        <v>0</v>
      </c>
      <c r="L31" s="5">
        <f t="shared" si="14"/>
        <v>0</v>
      </c>
      <c r="M31" s="5">
        <f t="shared" si="14"/>
        <v>0</v>
      </c>
      <c r="N31" s="5">
        <f t="shared" si="14"/>
        <v>0</v>
      </c>
    </row>
    <row r="32" spans="1:14">
      <c r="A32" s="4" t="s">
        <v>2275</v>
      </c>
      <c r="B32" s="5" t="s">
        <v>4281</v>
      </c>
      <c r="C32" s="5" cm="1">
        <f t="array" ref="C32">INDEX('2 过程管理表单'!$579:$579,24+(COLUMN(A1)-1)*3)</f>
        <v>0</v>
      </c>
      <c r="D32" s="5" cm="1">
        <f t="array" ref="D32">INDEX('2 过程管理表单'!$579:$579,24+(COLUMN(B1)-1)*3)</f>
        <v>0</v>
      </c>
      <c r="E32" s="5" cm="1">
        <f t="array" ref="E32">INDEX('2 过程管理表单'!$579:$579,24+(COLUMN(C1)-1)*3)</f>
        <v>0</v>
      </c>
      <c r="F32" s="5" cm="1">
        <f t="array" ref="F32">INDEX('2 过程管理表单'!$579:$579,24+(COLUMN(D1)-1)*3)</f>
        <v>0</v>
      </c>
      <c r="G32" s="5" cm="1">
        <f t="array" ref="G32">INDEX('2 过程管理表单'!$579:$579,24+(COLUMN(E1)-1)*3)</f>
        <v>0</v>
      </c>
      <c r="H32" s="5" cm="1">
        <f t="array" ref="H32">INDEX('2 过程管理表单'!$579:$579,24+(COLUMN(F1)-1)*3)</f>
        <v>0</v>
      </c>
      <c r="I32" s="5" cm="1">
        <f t="array" ref="I32">INDEX('2 过程管理表单'!$579:$579,24+(COLUMN(G1)-1)*3)</f>
        <v>0</v>
      </c>
      <c r="J32" s="5" cm="1">
        <f t="array" ref="J32">INDEX('2 过程管理表单'!$579:$579,24+(COLUMN(H1)-1)*3)</f>
        <v>0</v>
      </c>
      <c r="K32" s="5" cm="1">
        <f t="array" ref="K32">INDEX('2 过程管理表单'!$579:$579,24+(COLUMN(I1)-1)*3)</f>
        <v>0</v>
      </c>
      <c r="L32" s="5" cm="1">
        <f t="array" ref="L32">INDEX('2 过程管理表单'!$579:$579,24+(COLUMN(J1)-1)*3)</f>
        <v>0</v>
      </c>
      <c r="M32" s="5" cm="1">
        <f t="array" ref="M32">INDEX('2 过程管理表单'!$579:$579,24+(COLUMN(K1)-1)*3)</f>
        <v>0</v>
      </c>
      <c r="N32" s="5" cm="1">
        <f t="array" ref="N32">INDEX('2 过程管理表单'!$579:$579,24+(COLUMN(L1)-1)*3)</f>
        <v>0</v>
      </c>
    </row>
    <row r="33" spans="1:14">
      <c r="A33" s="4" t="s">
        <v>2275</v>
      </c>
      <c r="B33" s="5" t="s">
        <v>4282</v>
      </c>
      <c r="C33" s="5">
        <f>C32</f>
        <v>0</v>
      </c>
      <c r="D33" s="5">
        <f t="shared" ref="D33:N33" si="15">C33+D32</f>
        <v>0</v>
      </c>
      <c r="E33" s="5">
        <f t="shared" si="15"/>
        <v>0</v>
      </c>
      <c r="F33" s="5">
        <f t="shared" si="15"/>
        <v>0</v>
      </c>
      <c r="G33" s="5">
        <f t="shared" si="15"/>
        <v>0</v>
      </c>
      <c r="H33" s="5">
        <f t="shared" si="15"/>
        <v>0</v>
      </c>
      <c r="I33" s="5">
        <f t="shared" si="15"/>
        <v>0</v>
      </c>
      <c r="J33" s="5">
        <f t="shared" si="15"/>
        <v>0</v>
      </c>
      <c r="K33" s="5">
        <f t="shared" si="15"/>
        <v>0</v>
      </c>
      <c r="L33" s="5">
        <f t="shared" si="15"/>
        <v>0</v>
      </c>
      <c r="M33" s="5">
        <f t="shared" si="15"/>
        <v>0</v>
      </c>
      <c r="N33" s="5">
        <f t="shared" si="15"/>
        <v>0</v>
      </c>
    </row>
    <row r="34" spans="1:14">
      <c r="A34" s="4" t="s">
        <v>2281</v>
      </c>
      <c r="B34" s="5" t="s">
        <v>4279</v>
      </c>
      <c r="C34" s="5" cm="1">
        <f t="array" ref="C34">INDEX('2 过程管理表单'!$585:$585,26+(COLUMN(A1)-1)*3)</f>
        <v>0</v>
      </c>
      <c r="D34" s="5" cm="1">
        <f t="array" ref="D34">INDEX('2 过程管理表单'!$585:$585,26+(COLUMN(B1)-1)*3)</f>
        <v>0</v>
      </c>
      <c r="E34" s="5" cm="1">
        <f t="array" ref="E34">INDEX('2 过程管理表单'!$585:$585,26+(COLUMN(C1)-1)*3)</f>
        <v>0</v>
      </c>
      <c r="F34" s="5" cm="1">
        <f t="array" ref="F34">INDEX('2 过程管理表单'!$585:$585,26+(COLUMN(D1)-1)*3)</f>
        <v>0</v>
      </c>
      <c r="G34" s="5" cm="1">
        <f t="array" ref="G34">INDEX('2 过程管理表单'!$585:$585,26+(COLUMN(E1)-1)*3)</f>
        <v>0</v>
      </c>
      <c r="H34" s="5" cm="1">
        <f t="array" ref="H34">INDEX('2 过程管理表单'!$585:$585,26+(COLUMN(F1)-1)*3)</f>
        <v>0</v>
      </c>
      <c r="I34" s="5" cm="1">
        <f t="array" ref="I34">INDEX('2 过程管理表单'!$585:$585,26+(COLUMN(G1)-1)*3)</f>
        <v>0</v>
      </c>
      <c r="J34" s="5" cm="1">
        <f t="array" ref="J34">INDEX('2 过程管理表单'!$585:$585,26+(COLUMN(H1)-1)*3)</f>
        <v>0</v>
      </c>
      <c r="K34" s="5" cm="1">
        <f t="array" ref="K34">INDEX('2 过程管理表单'!$585:$585,26+(COLUMN(I1)-1)*3)</f>
        <v>0</v>
      </c>
      <c r="L34" s="5" cm="1">
        <f t="array" ref="L34">INDEX('2 过程管理表单'!$585:$585,26+(COLUMN(J1)-1)*3)</f>
        <v>0</v>
      </c>
      <c r="M34" s="5" cm="1">
        <f t="array" ref="M34">INDEX('2 过程管理表单'!$585:$585,26+(COLUMN(K1)-1)*3)</f>
        <v>0</v>
      </c>
      <c r="N34" s="5" cm="1">
        <f t="array" ref="N34">INDEX('2 过程管理表单'!$585:$585,26+(COLUMN(L1)-1)*3)</f>
        <v>0</v>
      </c>
    </row>
    <row r="35" spans="1:14">
      <c r="A35" s="4" t="s">
        <v>2281</v>
      </c>
      <c r="B35" s="5" t="s">
        <v>4280</v>
      </c>
      <c r="C35" s="5">
        <f>C34</f>
        <v>0</v>
      </c>
      <c r="D35" s="5">
        <f t="shared" ref="D35:N35" si="16">C35+D34</f>
        <v>0</v>
      </c>
      <c r="E35" s="5">
        <f t="shared" si="16"/>
        <v>0</v>
      </c>
      <c r="F35" s="5">
        <f t="shared" si="16"/>
        <v>0</v>
      </c>
      <c r="G35" s="5">
        <f t="shared" si="16"/>
        <v>0</v>
      </c>
      <c r="H35" s="5">
        <f t="shared" si="16"/>
        <v>0</v>
      </c>
      <c r="I35" s="5">
        <f t="shared" si="16"/>
        <v>0</v>
      </c>
      <c r="J35" s="5">
        <f t="shared" si="16"/>
        <v>0</v>
      </c>
      <c r="K35" s="5">
        <f t="shared" si="16"/>
        <v>0</v>
      </c>
      <c r="L35" s="5">
        <f t="shared" si="16"/>
        <v>0</v>
      </c>
      <c r="M35" s="5">
        <f t="shared" si="16"/>
        <v>0</v>
      </c>
      <c r="N35" s="5">
        <f t="shared" si="16"/>
        <v>0</v>
      </c>
    </row>
    <row r="36" spans="1:14">
      <c r="A36" s="4" t="s">
        <v>2281</v>
      </c>
      <c r="B36" s="5" t="s">
        <v>4281</v>
      </c>
      <c r="C36" s="5" cm="1">
        <f t="array" ref="C36">INDEX('2 过程管理表单'!$585:$585,24+(COLUMN(A1)-1)*3)</f>
        <v>0</v>
      </c>
      <c r="D36" s="5" cm="1">
        <f t="array" ref="D36">INDEX('2 过程管理表单'!$585:$585,24+(COLUMN(B1)-1)*3)</f>
        <v>0</v>
      </c>
      <c r="E36" s="5" cm="1">
        <f t="array" ref="E36">INDEX('2 过程管理表单'!$585:$585,24+(COLUMN(C1)-1)*3)</f>
        <v>0</v>
      </c>
      <c r="F36" s="5" cm="1">
        <f t="array" ref="F36">INDEX('2 过程管理表单'!$585:$585,24+(COLUMN(D1)-1)*3)</f>
        <v>0</v>
      </c>
      <c r="G36" s="5" cm="1">
        <f t="array" ref="G36">INDEX('2 过程管理表单'!$585:$585,24+(COLUMN(E1)-1)*3)</f>
        <v>0</v>
      </c>
      <c r="H36" s="5" cm="1">
        <f t="array" ref="H36">INDEX('2 过程管理表单'!$585:$585,24+(COLUMN(F1)-1)*3)</f>
        <v>0</v>
      </c>
      <c r="I36" s="5" cm="1">
        <f t="array" ref="I36">INDEX('2 过程管理表单'!$585:$585,24+(COLUMN(G1)-1)*3)</f>
        <v>0</v>
      </c>
      <c r="J36" s="5" cm="1">
        <f t="array" ref="J36">INDEX('2 过程管理表单'!$585:$585,24+(COLUMN(H1)-1)*3)</f>
        <v>0</v>
      </c>
      <c r="K36" s="5" cm="1">
        <f t="array" ref="K36">INDEX('2 过程管理表单'!$585:$585,24+(COLUMN(I1)-1)*3)</f>
        <v>0</v>
      </c>
      <c r="L36" s="5" cm="1">
        <f t="array" ref="L36">INDEX('2 过程管理表单'!$585:$585,24+(COLUMN(J1)-1)*3)</f>
        <v>0</v>
      </c>
      <c r="M36" s="5" cm="1">
        <f t="array" ref="M36">INDEX('2 过程管理表单'!$585:$585,24+(COLUMN(K1)-1)*3)</f>
        <v>0</v>
      </c>
      <c r="N36" s="5" cm="1">
        <f t="array" ref="N36">INDEX('2 过程管理表单'!$585:$585,24+(COLUMN(L1)-1)*3)</f>
        <v>0</v>
      </c>
    </row>
    <row r="37" spans="1:14">
      <c r="A37" s="4" t="s">
        <v>2281</v>
      </c>
      <c r="B37" s="5" t="s">
        <v>4282</v>
      </c>
      <c r="C37" s="5">
        <f>C36</f>
        <v>0</v>
      </c>
      <c r="D37" s="5">
        <f t="shared" ref="D37:N37" si="17">C37+D36</f>
        <v>0</v>
      </c>
      <c r="E37" s="5">
        <f t="shared" si="17"/>
        <v>0</v>
      </c>
      <c r="F37" s="5">
        <f t="shared" si="17"/>
        <v>0</v>
      </c>
      <c r="G37" s="5">
        <f t="shared" si="17"/>
        <v>0</v>
      </c>
      <c r="H37" s="5">
        <f t="shared" si="17"/>
        <v>0</v>
      </c>
      <c r="I37" s="5">
        <f t="shared" si="17"/>
        <v>0</v>
      </c>
      <c r="J37" s="5">
        <f t="shared" si="17"/>
        <v>0</v>
      </c>
      <c r="K37" s="5">
        <f t="shared" si="17"/>
        <v>0</v>
      </c>
      <c r="L37" s="5">
        <f t="shared" si="17"/>
        <v>0</v>
      </c>
      <c r="M37" s="5">
        <f t="shared" si="17"/>
        <v>0</v>
      </c>
      <c r="N37" s="5">
        <f t="shared" si="17"/>
        <v>0</v>
      </c>
    </row>
    <row r="38" spans="1:14">
      <c r="A38" s="4" t="s">
        <v>2294</v>
      </c>
      <c r="B38" s="5" t="s">
        <v>4279</v>
      </c>
      <c r="C38" s="5" cm="1">
        <f t="array" ref="C38">INDEX('2 过程管理表单'!$591:$591,26+(COLUMN(A1)-1)*3)</f>
        <v>0</v>
      </c>
      <c r="D38" s="5" cm="1">
        <f t="array" ref="D38">INDEX('2 过程管理表单'!$591:$591,26+(COLUMN(B1)-1)*3)</f>
        <v>0</v>
      </c>
      <c r="E38" s="5" cm="1">
        <f t="array" ref="E38">INDEX('2 过程管理表单'!$591:$591,26+(COLUMN(C1)-1)*3)</f>
        <v>0</v>
      </c>
      <c r="F38" s="5" cm="1">
        <f t="array" ref="F38">INDEX('2 过程管理表单'!$591:$591,26+(COLUMN(D1)-1)*3)</f>
        <v>0</v>
      </c>
      <c r="G38" s="5" cm="1">
        <f t="array" ref="G38">INDEX('2 过程管理表单'!$591:$591,26+(COLUMN(E1)-1)*3)</f>
        <v>0</v>
      </c>
      <c r="H38" s="5" cm="1">
        <f t="array" ref="H38">INDEX('2 过程管理表单'!$591:$591,26+(COLUMN(F1)-1)*3)</f>
        <v>0</v>
      </c>
      <c r="I38" s="5" cm="1">
        <f t="array" ref="I38">INDEX('2 过程管理表单'!$591:$591,26+(COLUMN(G1)-1)*3)</f>
        <v>0</v>
      </c>
      <c r="J38" s="5" cm="1">
        <f t="array" ref="J38">INDEX('2 过程管理表单'!$591:$591,26+(COLUMN(H1)-1)*3)</f>
        <v>0</v>
      </c>
      <c r="K38" s="5" cm="1">
        <f t="array" ref="K38">INDEX('2 过程管理表单'!$591:$591,26+(COLUMN(I1)-1)*3)</f>
        <v>0</v>
      </c>
      <c r="L38" s="5" cm="1">
        <f t="array" ref="L38">INDEX('2 过程管理表单'!$591:$591,26+(COLUMN(J1)-1)*3)</f>
        <v>0</v>
      </c>
      <c r="M38" s="5" cm="1">
        <f t="array" ref="M38">INDEX('2 过程管理表单'!$591:$591,26+(COLUMN(K1)-1)*3)</f>
        <v>0</v>
      </c>
      <c r="N38" s="5" cm="1">
        <f t="array" ref="N38">INDEX('2 过程管理表单'!$591:$591,26+(COLUMN(L1)-1)*3)</f>
        <v>0</v>
      </c>
    </row>
    <row r="39" spans="1:14">
      <c r="A39" s="4" t="s">
        <v>2294</v>
      </c>
      <c r="B39" s="5" t="s">
        <v>4280</v>
      </c>
      <c r="C39" s="5">
        <f>C38</f>
        <v>0</v>
      </c>
      <c r="D39" s="5">
        <f t="shared" ref="D39:N39" si="18">C39+D38</f>
        <v>0</v>
      </c>
      <c r="E39" s="5">
        <f t="shared" si="18"/>
        <v>0</v>
      </c>
      <c r="F39" s="5">
        <f t="shared" si="18"/>
        <v>0</v>
      </c>
      <c r="G39" s="5">
        <f t="shared" si="18"/>
        <v>0</v>
      </c>
      <c r="H39" s="5">
        <f t="shared" si="18"/>
        <v>0</v>
      </c>
      <c r="I39" s="5">
        <f t="shared" si="18"/>
        <v>0</v>
      </c>
      <c r="J39" s="5">
        <f t="shared" si="18"/>
        <v>0</v>
      </c>
      <c r="K39" s="5">
        <f t="shared" si="18"/>
        <v>0</v>
      </c>
      <c r="L39" s="5">
        <f t="shared" si="18"/>
        <v>0</v>
      </c>
      <c r="M39" s="5">
        <f t="shared" si="18"/>
        <v>0</v>
      </c>
      <c r="N39" s="5">
        <f t="shared" si="18"/>
        <v>0</v>
      </c>
    </row>
    <row r="40" spans="1:14">
      <c r="A40" s="4" t="s">
        <v>2294</v>
      </c>
      <c r="B40" s="5" t="s">
        <v>4281</v>
      </c>
      <c r="C40" s="5" cm="1">
        <f t="array" ref="C40">INDEX('2 过程管理表单'!$591:$591,24+(COLUMN(A1)-1)*3)</f>
        <v>0</v>
      </c>
      <c r="D40" s="5" cm="1">
        <f t="array" ref="D40">INDEX('2 过程管理表单'!$591:$591,24+(COLUMN(B1)-1)*3)</f>
        <v>0</v>
      </c>
      <c r="E40" s="5" cm="1">
        <f t="array" ref="E40">INDEX('2 过程管理表单'!$591:$591,24+(COLUMN(C1)-1)*3)</f>
        <v>0</v>
      </c>
      <c r="F40" s="5" cm="1">
        <f t="array" ref="F40">INDEX('2 过程管理表单'!$591:$591,24+(COLUMN(D1)-1)*3)</f>
        <v>0</v>
      </c>
      <c r="G40" s="5" cm="1">
        <f t="array" ref="G40">INDEX('2 过程管理表单'!$591:$591,24+(COLUMN(E1)-1)*3)</f>
        <v>0</v>
      </c>
      <c r="H40" s="5" cm="1">
        <f t="array" ref="H40">INDEX('2 过程管理表单'!$591:$591,24+(COLUMN(F1)-1)*3)</f>
        <v>0</v>
      </c>
      <c r="I40" s="5" cm="1">
        <f t="array" ref="I40">INDEX('2 过程管理表单'!$591:$591,24+(COLUMN(G1)-1)*3)</f>
        <v>0</v>
      </c>
      <c r="J40" s="5" cm="1">
        <f t="array" ref="J40">INDEX('2 过程管理表单'!$591:$591,24+(COLUMN(H1)-1)*3)</f>
        <v>0</v>
      </c>
      <c r="K40" s="5" cm="1">
        <f t="array" ref="K40">INDEX('2 过程管理表单'!$591:$591,24+(COLUMN(I1)-1)*3)</f>
        <v>0</v>
      </c>
      <c r="L40" s="5" cm="1">
        <f t="array" ref="L40">INDEX('2 过程管理表单'!$591:$591,24+(COLUMN(J1)-1)*3)</f>
        <v>0</v>
      </c>
      <c r="M40" s="5" cm="1">
        <f t="array" ref="M40">INDEX('2 过程管理表单'!$591:$591,24+(COLUMN(K1)-1)*3)</f>
        <v>0</v>
      </c>
      <c r="N40" s="5" cm="1">
        <f t="array" ref="N40">INDEX('2 过程管理表单'!$591:$591,24+(COLUMN(L1)-1)*3)</f>
        <v>0</v>
      </c>
    </row>
    <row r="41" spans="1:14">
      <c r="A41" s="4" t="s">
        <v>2294</v>
      </c>
      <c r="B41" s="5" t="s">
        <v>4282</v>
      </c>
      <c r="C41" s="5">
        <f>C40</f>
        <v>0</v>
      </c>
      <c r="D41" s="5">
        <f t="shared" ref="D41:N41" si="19">C41+D40</f>
        <v>0</v>
      </c>
      <c r="E41" s="5">
        <f t="shared" si="19"/>
        <v>0</v>
      </c>
      <c r="F41" s="5">
        <f t="shared" si="19"/>
        <v>0</v>
      </c>
      <c r="G41" s="5">
        <f t="shared" si="19"/>
        <v>0</v>
      </c>
      <c r="H41" s="5">
        <f t="shared" si="19"/>
        <v>0</v>
      </c>
      <c r="I41" s="5">
        <f t="shared" si="19"/>
        <v>0</v>
      </c>
      <c r="J41" s="5">
        <f t="shared" si="19"/>
        <v>0</v>
      </c>
      <c r="K41" s="5">
        <f t="shared" si="19"/>
        <v>0</v>
      </c>
      <c r="L41" s="5">
        <f t="shared" si="19"/>
        <v>0</v>
      </c>
      <c r="M41" s="5">
        <f t="shared" si="19"/>
        <v>0</v>
      </c>
      <c r="N41" s="5">
        <f t="shared" si="19"/>
        <v>0</v>
      </c>
    </row>
    <row r="43" customFormat="1" spans="1:1">
      <c r="A43" t="s">
        <v>738</v>
      </c>
    </row>
    <row r="44" customFormat="1" spans="1:14">
      <c r="A44" s="4" t="s">
        <v>64</v>
      </c>
      <c r="B44" s="5" t="s">
        <v>4279</v>
      </c>
      <c r="C44" s="6">
        <f t="shared" ref="C44:N44" si="20">C2+C6+C10+C14+C18+C22+C26+C30+C34+C38</f>
        <v>0</v>
      </c>
      <c r="D44" s="6">
        <f t="shared" si="20"/>
        <v>0</v>
      </c>
      <c r="E44" s="6">
        <f t="shared" si="20"/>
        <v>0</v>
      </c>
      <c r="F44" s="6">
        <f t="shared" si="20"/>
        <v>0</v>
      </c>
      <c r="G44" s="6">
        <f t="shared" si="20"/>
        <v>0</v>
      </c>
      <c r="H44" s="6">
        <f t="shared" si="20"/>
        <v>0</v>
      </c>
      <c r="I44" s="6">
        <f t="shared" si="20"/>
        <v>0</v>
      </c>
      <c r="J44" s="6">
        <f t="shared" si="20"/>
        <v>0</v>
      </c>
      <c r="K44" s="6">
        <f t="shared" si="20"/>
        <v>0</v>
      </c>
      <c r="L44" s="6">
        <f t="shared" si="20"/>
        <v>0</v>
      </c>
      <c r="M44" s="6">
        <f t="shared" si="20"/>
        <v>0</v>
      </c>
      <c r="N44" s="6">
        <f t="shared" si="20"/>
        <v>0</v>
      </c>
    </row>
    <row r="45" customFormat="1" spans="1:14">
      <c r="A45" s="4" t="s">
        <v>64</v>
      </c>
      <c r="B45" s="5" t="s">
        <v>4280</v>
      </c>
      <c r="C45" s="6">
        <f>C44</f>
        <v>0</v>
      </c>
      <c r="D45" s="6">
        <f t="shared" ref="D45:N45" si="21">C45+D44</f>
        <v>0</v>
      </c>
      <c r="E45" s="6">
        <f t="shared" si="21"/>
        <v>0</v>
      </c>
      <c r="F45" s="6">
        <f t="shared" si="21"/>
        <v>0</v>
      </c>
      <c r="G45" s="6">
        <f t="shared" si="21"/>
        <v>0</v>
      </c>
      <c r="H45" s="6">
        <f t="shared" si="21"/>
        <v>0</v>
      </c>
      <c r="I45" s="6">
        <f t="shared" si="21"/>
        <v>0</v>
      </c>
      <c r="J45" s="6">
        <f t="shared" si="21"/>
        <v>0</v>
      </c>
      <c r="K45" s="6">
        <f t="shared" si="21"/>
        <v>0</v>
      </c>
      <c r="L45" s="6">
        <f t="shared" si="21"/>
        <v>0</v>
      </c>
      <c r="M45" s="6">
        <f t="shared" si="21"/>
        <v>0</v>
      </c>
      <c r="N45" s="8">
        <f t="shared" si="21"/>
        <v>0</v>
      </c>
    </row>
    <row r="46" customFormat="1" spans="1:14">
      <c r="A46" s="4" t="s">
        <v>64</v>
      </c>
      <c r="B46" s="5" t="s">
        <v>4281</v>
      </c>
      <c r="C46" s="6">
        <f t="shared" ref="C46:N46" si="22">C4+C8+C12+C16+C20+C24+C28+C32+C36+C40</f>
        <v>0</v>
      </c>
      <c r="D46" s="6">
        <f t="shared" si="22"/>
        <v>0</v>
      </c>
      <c r="E46" s="6">
        <f t="shared" si="22"/>
        <v>0</v>
      </c>
      <c r="F46" s="6">
        <f t="shared" si="22"/>
        <v>0</v>
      </c>
      <c r="G46" s="6">
        <f t="shared" si="22"/>
        <v>0</v>
      </c>
      <c r="H46" s="6">
        <f t="shared" si="22"/>
        <v>0</v>
      </c>
      <c r="I46" s="6">
        <f t="shared" si="22"/>
        <v>0</v>
      </c>
      <c r="J46" s="6">
        <f t="shared" si="22"/>
        <v>0</v>
      </c>
      <c r="K46" s="6">
        <f t="shared" si="22"/>
        <v>0</v>
      </c>
      <c r="L46" s="6">
        <f t="shared" si="22"/>
        <v>0</v>
      </c>
      <c r="M46" s="6">
        <f t="shared" si="22"/>
        <v>0</v>
      </c>
      <c r="N46" s="6">
        <f t="shared" si="22"/>
        <v>0</v>
      </c>
    </row>
    <row r="47" customFormat="1" spans="1:14">
      <c r="A47" s="4" t="s">
        <v>64</v>
      </c>
      <c r="B47" s="5" t="s">
        <v>4282</v>
      </c>
      <c r="C47" s="6">
        <f>C46</f>
        <v>0</v>
      </c>
      <c r="D47" s="6">
        <f t="shared" ref="D47:N47" si="23">C47+D46</f>
        <v>0</v>
      </c>
      <c r="E47" s="6">
        <f t="shared" si="23"/>
        <v>0</v>
      </c>
      <c r="F47" s="6">
        <f t="shared" si="23"/>
        <v>0</v>
      </c>
      <c r="G47" s="6">
        <f t="shared" si="23"/>
        <v>0</v>
      </c>
      <c r="H47" s="6">
        <f t="shared" si="23"/>
        <v>0</v>
      </c>
      <c r="I47" s="6">
        <f t="shared" si="23"/>
        <v>0</v>
      </c>
      <c r="J47" s="6">
        <f t="shared" si="23"/>
        <v>0</v>
      </c>
      <c r="K47" s="6">
        <f t="shared" si="23"/>
        <v>0</v>
      </c>
      <c r="L47" s="6">
        <f t="shared" si="23"/>
        <v>0</v>
      </c>
      <c r="M47" s="6">
        <f t="shared" si="23"/>
        <v>0</v>
      </c>
      <c r="N47" s="8">
        <f t="shared" si="23"/>
        <v>0</v>
      </c>
    </row>
  </sheetData>
  <pageMargins left="0.75" right="0.75" top="1" bottom="1" header="0.5" footer="0.5"/>
  <headerFooter/>
</worksheet>
</file>

<file path=xl/worksheets/sheet3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N22"/>
  <sheetViews>
    <sheetView workbookViewId="0">
      <selection activeCell="K15" sqref="K15"/>
    </sheetView>
  </sheetViews>
  <sheetFormatPr defaultColWidth="9" defaultRowHeight="14"/>
  <cols>
    <col min="1" max="1" width="15.8727272727273" customWidth="1"/>
    <col min="2" max="2" width="14" customWidth="1"/>
    <col min="4" max="4" width="10.5454545454545"/>
    <col min="5" max="14" width="10.3727272727273"/>
  </cols>
  <sheetData>
    <row r="1" customFormat="1" spans="1:14">
      <c r="A1" t="s">
        <v>4395</v>
      </c>
      <c r="C1" t="s">
        <v>759</v>
      </c>
      <c r="D1" t="s">
        <v>760</v>
      </c>
      <c r="E1" t="s">
        <v>761</v>
      </c>
      <c r="F1" t="s">
        <v>762</v>
      </c>
      <c r="G1" t="s">
        <v>763</v>
      </c>
      <c r="H1" t="s">
        <v>764</v>
      </c>
      <c r="I1" t="s">
        <v>765</v>
      </c>
      <c r="J1" t="s">
        <v>766</v>
      </c>
      <c r="K1" t="s">
        <v>767</v>
      </c>
      <c r="L1" t="s">
        <v>768</v>
      </c>
      <c r="M1" t="s">
        <v>769</v>
      </c>
      <c r="N1" t="s">
        <v>770</v>
      </c>
    </row>
    <row r="2" spans="1:14">
      <c r="A2" t="s">
        <v>138</v>
      </c>
      <c r="B2" t="s">
        <v>4297</v>
      </c>
      <c r="C2">
        <f>SUM(物资过程计算表!D2:D15)</f>
        <v>0</v>
      </c>
      <c r="D2">
        <f>SUM(物资过程计算表!E2:E15)</f>
        <v>0</v>
      </c>
      <c r="E2">
        <f>SUM(物资过程计算表!F2:F15)</f>
        <v>0</v>
      </c>
      <c r="F2">
        <f>SUM(物资过程计算表!G2:G15)</f>
        <v>0</v>
      </c>
      <c r="G2">
        <f>SUM(物资过程计算表!H2:H15)</f>
        <v>0</v>
      </c>
      <c r="H2">
        <f>SUM(物资过程计算表!I2:I15)</f>
        <v>0</v>
      </c>
      <c r="I2">
        <f>SUM(物资过程计算表!J2:J15)</f>
        <v>0</v>
      </c>
      <c r="J2">
        <f>SUM(物资过程计算表!K2:K15)</f>
        <v>0</v>
      </c>
      <c r="K2">
        <f>SUM(物资过程计算表!L2:L15)</f>
        <v>0</v>
      </c>
      <c r="L2">
        <f>SUM(物资过程计算表!M2:M15)</f>
        <v>0</v>
      </c>
      <c r="M2">
        <f>SUM(物资过程计算表!N2:N15)</f>
        <v>0</v>
      </c>
      <c r="N2">
        <f>SUM(物资过程计算表!O2:O15)</f>
        <v>0</v>
      </c>
    </row>
    <row r="3" customFormat="1" spans="1:14">
      <c r="A3" t="s">
        <v>138</v>
      </c>
      <c r="B3" t="s">
        <v>4298</v>
      </c>
      <c r="C3">
        <f>C2</f>
        <v>0</v>
      </c>
      <c r="D3">
        <f t="shared" ref="D3:N3" si="0">C3+D2</f>
        <v>0</v>
      </c>
      <c r="E3">
        <f t="shared" si="0"/>
        <v>0</v>
      </c>
      <c r="F3">
        <f t="shared" si="0"/>
        <v>0</v>
      </c>
      <c r="G3">
        <f t="shared" si="0"/>
        <v>0</v>
      </c>
      <c r="H3">
        <f t="shared" si="0"/>
        <v>0</v>
      </c>
      <c r="I3">
        <f t="shared" si="0"/>
        <v>0</v>
      </c>
      <c r="J3">
        <f t="shared" si="0"/>
        <v>0</v>
      </c>
      <c r="K3">
        <f t="shared" si="0"/>
        <v>0</v>
      </c>
      <c r="L3">
        <f t="shared" si="0"/>
        <v>0</v>
      </c>
      <c r="M3">
        <f t="shared" si="0"/>
        <v>0</v>
      </c>
      <c r="N3">
        <f t="shared" si="0"/>
        <v>0</v>
      </c>
    </row>
    <row r="4" spans="1:14">
      <c r="A4" t="s">
        <v>2319</v>
      </c>
      <c r="B4" t="s">
        <v>4297</v>
      </c>
      <c r="C4">
        <f>SUM(物资过程计算表!D16:D28,物资过程计算表!D521:D531)</f>
        <v>0</v>
      </c>
      <c r="D4">
        <f>SUM(物资过程计算表!E16:E28,物资过程计算表!E521:E531)</f>
        <v>0</v>
      </c>
      <c r="E4">
        <f>SUM(物资过程计算表!F16:F28,物资过程计算表!F521:F531)</f>
        <v>0</v>
      </c>
      <c r="F4">
        <f>SUM(物资过程计算表!G16:G28,物资过程计算表!G521:G531)</f>
        <v>0</v>
      </c>
      <c r="G4">
        <f>SUM(物资过程计算表!H16:H28,物资过程计算表!H521:H531)</f>
        <v>0</v>
      </c>
      <c r="H4">
        <f>SUM(物资过程计算表!I16:I28,物资过程计算表!I521:I531)</f>
        <v>0</v>
      </c>
      <c r="I4">
        <f>SUM(物资过程计算表!J16:J28,物资过程计算表!J521:J531)</f>
        <v>0</v>
      </c>
      <c r="J4">
        <f>SUM(物资过程计算表!K16:K28,物资过程计算表!K521:K531)</f>
        <v>0</v>
      </c>
      <c r="K4">
        <f>SUM(物资过程计算表!L16:L28,物资过程计算表!L521:L531)</f>
        <v>0</v>
      </c>
      <c r="L4">
        <f>SUM(物资过程计算表!M16:M28,物资过程计算表!M521:M531)</f>
        <v>0</v>
      </c>
      <c r="M4">
        <f>SUM(物资过程计算表!N16:N28,物资过程计算表!N521:N531)</f>
        <v>0</v>
      </c>
      <c r="N4">
        <f>SUM(物资过程计算表!O16:O28,物资过程计算表!O521:O531)</f>
        <v>0</v>
      </c>
    </row>
    <row r="5" customFormat="1" spans="1:14">
      <c r="A5" t="s">
        <v>2319</v>
      </c>
      <c r="B5" t="s">
        <v>4298</v>
      </c>
      <c r="C5">
        <f>C4</f>
        <v>0</v>
      </c>
      <c r="D5">
        <f t="shared" ref="D5:N5" si="1">C5+D4</f>
        <v>0</v>
      </c>
      <c r="E5">
        <f t="shared" si="1"/>
        <v>0</v>
      </c>
      <c r="F5">
        <f t="shared" si="1"/>
        <v>0</v>
      </c>
      <c r="G5">
        <f t="shared" si="1"/>
        <v>0</v>
      </c>
      <c r="H5">
        <f t="shared" si="1"/>
        <v>0</v>
      </c>
      <c r="I5">
        <f t="shared" si="1"/>
        <v>0</v>
      </c>
      <c r="J5">
        <f t="shared" si="1"/>
        <v>0</v>
      </c>
      <c r="K5">
        <f t="shared" si="1"/>
        <v>0</v>
      </c>
      <c r="L5">
        <f t="shared" si="1"/>
        <v>0</v>
      </c>
      <c r="M5">
        <f t="shared" si="1"/>
        <v>0</v>
      </c>
      <c r="N5">
        <f t="shared" si="1"/>
        <v>0</v>
      </c>
    </row>
    <row r="6" spans="1:14">
      <c r="A6" t="s">
        <v>3336</v>
      </c>
      <c r="B6" t="s">
        <v>4297</v>
      </c>
      <c r="C6">
        <f>SUM(物资过程计算表!D29:D90,物资过程计算表!D934)</f>
        <v>0</v>
      </c>
      <c r="D6">
        <f>SUM(物资过程计算表!E29:E90,物资过程计算表!E934)</f>
        <v>0</v>
      </c>
      <c r="E6">
        <f>SUM(物资过程计算表!F29:F90,物资过程计算表!F934)</f>
        <v>0</v>
      </c>
      <c r="F6">
        <f>SUM(物资过程计算表!G29:G90,物资过程计算表!G934)</f>
        <v>0</v>
      </c>
      <c r="G6">
        <f>SUM(物资过程计算表!H29:H90,物资过程计算表!H934)</f>
        <v>0</v>
      </c>
      <c r="H6">
        <f>SUM(物资过程计算表!I29:I90,物资过程计算表!I934)</f>
        <v>0</v>
      </c>
      <c r="I6">
        <f>SUM(物资过程计算表!J29:J90,物资过程计算表!J934)</f>
        <v>0</v>
      </c>
      <c r="J6">
        <f>SUM(物资过程计算表!K29:K90,物资过程计算表!K934)</f>
        <v>0</v>
      </c>
      <c r="K6">
        <f>SUM(物资过程计算表!L29:L90,物资过程计算表!L934)</f>
        <v>0</v>
      </c>
      <c r="L6">
        <f>SUM(物资过程计算表!M29:M90,物资过程计算表!M934)</f>
        <v>0</v>
      </c>
      <c r="M6">
        <f>SUM(物资过程计算表!N29:N90,物资过程计算表!N934)</f>
        <v>0</v>
      </c>
      <c r="N6">
        <f>SUM(物资过程计算表!O29:O90,物资过程计算表!O934)</f>
        <v>0</v>
      </c>
    </row>
    <row r="7" customFormat="1" spans="1:14">
      <c r="A7" t="s">
        <v>3336</v>
      </c>
      <c r="B7" t="s">
        <v>4298</v>
      </c>
      <c r="C7">
        <f>C6</f>
        <v>0</v>
      </c>
      <c r="D7">
        <f t="shared" ref="D7:N7" si="2">C7+D6</f>
        <v>0</v>
      </c>
      <c r="E7">
        <f t="shared" si="2"/>
        <v>0</v>
      </c>
      <c r="F7">
        <f t="shared" si="2"/>
        <v>0</v>
      </c>
      <c r="G7">
        <f t="shared" si="2"/>
        <v>0</v>
      </c>
      <c r="H7">
        <f t="shared" si="2"/>
        <v>0</v>
      </c>
      <c r="I7">
        <f t="shared" si="2"/>
        <v>0</v>
      </c>
      <c r="J7">
        <f t="shared" si="2"/>
        <v>0</v>
      </c>
      <c r="K7">
        <f t="shared" si="2"/>
        <v>0</v>
      </c>
      <c r="L7">
        <f t="shared" si="2"/>
        <v>0</v>
      </c>
      <c r="M7">
        <f t="shared" si="2"/>
        <v>0</v>
      </c>
      <c r="N7">
        <f t="shared" si="2"/>
        <v>0</v>
      </c>
    </row>
    <row r="8" spans="1:14">
      <c r="A8" t="s">
        <v>2064</v>
      </c>
      <c r="B8" t="s">
        <v>4297</v>
      </c>
      <c r="C8">
        <f>SUM(物资过程计算表!D91:D520,物资过程计算表!D935:D952)</f>
        <v>0</v>
      </c>
      <c r="D8">
        <f>SUM(物资过程计算表!E91:E520,物资过程计算表!E935:E952)</f>
        <v>0</v>
      </c>
      <c r="E8">
        <f>SUM(物资过程计算表!F91:F520,物资过程计算表!F935:F952)</f>
        <v>0</v>
      </c>
      <c r="F8">
        <f>SUM(物资过程计算表!G91:G520,物资过程计算表!G935:G952)</f>
        <v>0</v>
      </c>
      <c r="G8">
        <f>SUM(物资过程计算表!H91:H520,物资过程计算表!H935:H952)</f>
        <v>0</v>
      </c>
      <c r="H8">
        <f>SUM(物资过程计算表!I91:I520,物资过程计算表!I935:I952)</f>
        <v>0</v>
      </c>
      <c r="I8">
        <f>SUM(物资过程计算表!J91:J520,物资过程计算表!J935:J952)</f>
        <v>0</v>
      </c>
      <c r="J8">
        <f>SUM(物资过程计算表!K91:K520,物资过程计算表!K935:K952)</f>
        <v>0</v>
      </c>
      <c r="K8">
        <f>SUM(物资过程计算表!L91:L520,物资过程计算表!L935:L952)</f>
        <v>0</v>
      </c>
      <c r="L8">
        <f>SUM(物资过程计算表!M91:M520,物资过程计算表!M935:M952)</f>
        <v>0</v>
      </c>
      <c r="M8">
        <f>SUM(物资过程计算表!N91:N520,物资过程计算表!N935:N952)</f>
        <v>0</v>
      </c>
      <c r="N8">
        <f>SUM(物资过程计算表!O91:O520,物资过程计算表!O935:O952)</f>
        <v>0</v>
      </c>
    </row>
    <row r="9" customFormat="1" spans="1:14">
      <c r="A9" t="s">
        <v>2064</v>
      </c>
      <c r="B9" t="s">
        <v>4298</v>
      </c>
      <c r="C9">
        <f>C8</f>
        <v>0</v>
      </c>
      <c r="D9">
        <f t="shared" ref="D9:N9" si="3">C9+D8</f>
        <v>0</v>
      </c>
      <c r="E9">
        <f t="shared" si="3"/>
        <v>0</v>
      </c>
      <c r="F9">
        <f t="shared" si="3"/>
        <v>0</v>
      </c>
      <c r="G9">
        <f t="shared" si="3"/>
        <v>0</v>
      </c>
      <c r="H9">
        <f t="shared" si="3"/>
        <v>0</v>
      </c>
      <c r="I9">
        <f t="shared" si="3"/>
        <v>0</v>
      </c>
      <c r="J9">
        <f t="shared" si="3"/>
        <v>0</v>
      </c>
      <c r="K9">
        <f t="shared" si="3"/>
        <v>0</v>
      </c>
      <c r="L9">
        <f t="shared" si="3"/>
        <v>0</v>
      </c>
      <c r="M9">
        <f t="shared" si="3"/>
        <v>0</v>
      </c>
      <c r="N9">
        <f t="shared" si="3"/>
        <v>0</v>
      </c>
    </row>
    <row r="10" spans="1:14">
      <c r="A10" t="s">
        <v>3840</v>
      </c>
      <c r="B10" t="s">
        <v>4297</v>
      </c>
      <c r="C10">
        <f>SUM(物资过程计算表!D532:D546,物资过程计算表!D852:D932)</f>
        <v>0</v>
      </c>
      <c r="D10">
        <f>SUM(物资过程计算表!E532:E546,物资过程计算表!E852:E932)</f>
        <v>0</v>
      </c>
      <c r="E10">
        <f>SUM(物资过程计算表!F532:F546,物资过程计算表!F852:F932)</f>
        <v>0</v>
      </c>
      <c r="F10">
        <f>SUM(物资过程计算表!G532:G546,物资过程计算表!G852:G932)</f>
        <v>0</v>
      </c>
      <c r="G10">
        <f>SUM(物资过程计算表!H532:H546,物资过程计算表!H852:H932)</f>
        <v>0</v>
      </c>
      <c r="H10">
        <f>SUM(物资过程计算表!I532:I546,物资过程计算表!I852:I932)</f>
        <v>0</v>
      </c>
      <c r="I10">
        <f>SUM(物资过程计算表!J532:J546,物资过程计算表!J852:J932)</f>
        <v>0</v>
      </c>
      <c r="J10">
        <f>SUM(物资过程计算表!K532:K546,物资过程计算表!K852:K932)</f>
        <v>0</v>
      </c>
      <c r="K10">
        <f>SUM(物资过程计算表!L532:L546,物资过程计算表!L852:L932)</f>
        <v>0</v>
      </c>
      <c r="L10">
        <f>SUM(物资过程计算表!M532:M546,物资过程计算表!M852:M932)</f>
        <v>0</v>
      </c>
      <c r="M10">
        <f>SUM(物资过程计算表!N532:N546,物资过程计算表!N852:N932)</f>
        <v>0</v>
      </c>
      <c r="N10">
        <f>SUM(物资过程计算表!O532:O546,物资过程计算表!O852:O932)</f>
        <v>0</v>
      </c>
    </row>
    <row r="11" customFormat="1" spans="1:14">
      <c r="A11" t="s">
        <v>3840</v>
      </c>
      <c r="B11" t="s">
        <v>4298</v>
      </c>
      <c r="C11">
        <f>C10</f>
        <v>0</v>
      </c>
      <c r="D11">
        <f t="shared" ref="D11:N11" si="4">C11+D10</f>
        <v>0</v>
      </c>
      <c r="E11">
        <f t="shared" si="4"/>
        <v>0</v>
      </c>
      <c r="F11">
        <f t="shared" si="4"/>
        <v>0</v>
      </c>
      <c r="G11">
        <f t="shared" si="4"/>
        <v>0</v>
      </c>
      <c r="H11">
        <f t="shared" si="4"/>
        <v>0</v>
      </c>
      <c r="I11">
        <f t="shared" si="4"/>
        <v>0</v>
      </c>
      <c r="J11">
        <f t="shared" si="4"/>
        <v>0</v>
      </c>
      <c r="K11">
        <f t="shared" si="4"/>
        <v>0</v>
      </c>
      <c r="L11">
        <f t="shared" si="4"/>
        <v>0</v>
      </c>
      <c r="M11">
        <f t="shared" si="4"/>
        <v>0</v>
      </c>
      <c r="N11">
        <f t="shared" si="4"/>
        <v>0</v>
      </c>
    </row>
    <row r="12" spans="1:14">
      <c r="A12" t="s">
        <v>4396</v>
      </c>
      <c r="B12" t="s">
        <v>4297</v>
      </c>
      <c r="C12">
        <f>SUM(物资过程计算表!D547:D604)</f>
        <v>0</v>
      </c>
      <c r="D12">
        <f>SUM(物资过程计算表!E547:E604)</f>
        <v>0</v>
      </c>
      <c r="E12">
        <f>SUM(物资过程计算表!F547:F604)</f>
        <v>0</v>
      </c>
      <c r="F12">
        <f>SUM(物资过程计算表!G547:G604)</f>
        <v>0</v>
      </c>
      <c r="G12">
        <f>SUM(物资过程计算表!H547:H604)</f>
        <v>0</v>
      </c>
      <c r="H12">
        <f>SUM(物资过程计算表!I547:I604)</f>
        <v>0</v>
      </c>
      <c r="I12">
        <f>SUM(物资过程计算表!J547:J604)</f>
        <v>0</v>
      </c>
      <c r="J12">
        <f>SUM(物资过程计算表!K547:K604)</f>
        <v>0</v>
      </c>
      <c r="K12">
        <f>SUM(物资过程计算表!L547:L604)</f>
        <v>0</v>
      </c>
      <c r="L12">
        <f>SUM(物资过程计算表!M547:M604)</f>
        <v>0</v>
      </c>
      <c r="M12">
        <f>SUM(物资过程计算表!N547:N604)</f>
        <v>0</v>
      </c>
      <c r="N12">
        <f>SUM(物资过程计算表!O547:O604)</f>
        <v>0</v>
      </c>
    </row>
    <row r="13" customFormat="1" spans="1:14">
      <c r="A13" t="s">
        <v>4396</v>
      </c>
      <c r="B13" t="s">
        <v>4298</v>
      </c>
      <c r="C13">
        <f>C12</f>
        <v>0</v>
      </c>
      <c r="D13">
        <f t="shared" ref="D13:N13" si="5">C13+D12</f>
        <v>0</v>
      </c>
      <c r="E13">
        <f t="shared" si="5"/>
        <v>0</v>
      </c>
      <c r="F13">
        <f t="shared" si="5"/>
        <v>0</v>
      </c>
      <c r="G13">
        <f t="shared" si="5"/>
        <v>0</v>
      </c>
      <c r="H13">
        <f t="shared" si="5"/>
        <v>0</v>
      </c>
      <c r="I13">
        <f t="shared" si="5"/>
        <v>0</v>
      </c>
      <c r="J13">
        <f t="shared" si="5"/>
        <v>0</v>
      </c>
      <c r="K13">
        <f t="shared" si="5"/>
        <v>0</v>
      </c>
      <c r="L13">
        <f t="shared" si="5"/>
        <v>0</v>
      </c>
      <c r="M13">
        <f t="shared" si="5"/>
        <v>0</v>
      </c>
      <c r="N13">
        <f t="shared" si="5"/>
        <v>0</v>
      </c>
    </row>
    <row r="14" spans="1:14">
      <c r="A14" t="s">
        <v>4397</v>
      </c>
      <c r="B14" t="s">
        <v>4297</v>
      </c>
      <c r="C14">
        <f>SUM(物资过程计算表!D605:D749)</f>
        <v>0</v>
      </c>
      <c r="D14">
        <f>SUM(物资过程计算表!E605:E749)</f>
        <v>0</v>
      </c>
      <c r="E14">
        <f>SUM(物资过程计算表!F605:F749)</f>
        <v>0</v>
      </c>
      <c r="F14">
        <f>SUM(物资过程计算表!G605:G749)</f>
        <v>0</v>
      </c>
      <c r="G14">
        <f>SUM(物资过程计算表!H605:H749)</f>
        <v>0</v>
      </c>
      <c r="H14">
        <f>SUM(物资过程计算表!I605:I749)</f>
        <v>0</v>
      </c>
      <c r="I14">
        <f>SUM(物资过程计算表!J605:J749)</f>
        <v>0</v>
      </c>
      <c r="J14">
        <f>SUM(物资过程计算表!K605:K749)</f>
        <v>0</v>
      </c>
      <c r="K14">
        <f>SUM(物资过程计算表!L605:L749)</f>
        <v>0</v>
      </c>
      <c r="L14">
        <f>SUM(物资过程计算表!M605:M749)</f>
        <v>0</v>
      </c>
      <c r="M14">
        <f>SUM(物资过程计算表!N605:N749)</f>
        <v>0</v>
      </c>
      <c r="N14">
        <f>SUM(物资过程计算表!O605:O749)</f>
        <v>0</v>
      </c>
    </row>
    <row r="15" customFormat="1" spans="1:14">
      <c r="A15" t="s">
        <v>4397</v>
      </c>
      <c r="B15" t="s">
        <v>4298</v>
      </c>
      <c r="C15">
        <f>C14</f>
        <v>0</v>
      </c>
      <c r="D15">
        <f t="shared" ref="D15:N15" si="6">C15+D14</f>
        <v>0</v>
      </c>
      <c r="E15">
        <f t="shared" si="6"/>
        <v>0</v>
      </c>
      <c r="F15">
        <f t="shared" si="6"/>
        <v>0</v>
      </c>
      <c r="G15">
        <f t="shared" si="6"/>
        <v>0</v>
      </c>
      <c r="H15">
        <f t="shared" si="6"/>
        <v>0</v>
      </c>
      <c r="I15">
        <f t="shared" si="6"/>
        <v>0</v>
      </c>
      <c r="J15">
        <f t="shared" si="6"/>
        <v>0</v>
      </c>
      <c r="K15">
        <f t="shared" si="6"/>
        <v>0</v>
      </c>
      <c r="L15">
        <f t="shared" si="6"/>
        <v>0</v>
      </c>
      <c r="M15">
        <f t="shared" si="6"/>
        <v>0</v>
      </c>
      <c r="N15">
        <f t="shared" si="6"/>
        <v>0</v>
      </c>
    </row>
    <row r="16" spans="1:14">
      <c r="A16" t="s">
        <v>4398</v>
      </c>
      <c r="B16" t="s">
        <v>4297</v>
      </c>
      <c r="C16">
        <f>SUM(物资过程计算表!D750:D807)</f>
        <v>0</v>
      </c>
      <c r="D16">
        <f>SUM(物资过程计算表!E750:E807)</f>
        <v>0</v>
      </c>
      <c r="E16">
        <f>SUM(物资过程计算表!F750:F807)</f>
        <v>0</v>
      </c>
      <c r="F16">
        <f>SUM(物资过程计算表!G750:G807)</f>
        <v>0</v>
      </c>
      <c r="G16">
        <f>SUM(物资过程计算表!H750:H807)</f>
        <v>0</v>
      </c>
      <c r="H16">
        <f>SUM(物资过程计算表!I750:I807)</f>
        <v>0</v>
      </c>
      <c r="I16">
        <f>SUM(物资过程计算表!J750:J807)</f>
        <v>0</v>
      </c>
      <c r="J16">
        <f>SUM(物资过程计算表!K750:K807)</f>
        <v>0</v>
      </c>
      <c r="K16">
        <f>SUM(物资过程计算表!L750:L807)</f>
        <v>0</v>
      </c>
      <c r="L16">
        <f>SUM(物资过程计算表!M750:M807)</f>
        <v>0</v>
      </c>
      <c r="M16">
        <f>SUM(物资过程计算表!N750:N807)</f>
        <v>0</v>
      </c>
      <c r="N16">
        <f>SUM(物资过程计算表!O750:O807)</f>
        <v>0</v>
      </c>
    </row>
    <row r="17" customFormat="1" spans="1:14">
      <c r="A17" t="s">
        <v>4398</v>
      </c>
      <c r="B17" t="s">
        <v>4298</v>
      </c>
      <c r="C17">
        <f>C16</f>
        <v>0</v>
      </c>
      <c r="D17">
        <f t="shared" ref="D17:N17" si="7">C17+D16</f>
        <v>0</v>
      </c>
      <c r="E17">
        <f t="shared" si="7"/>
        <v>0</v>
      </c>
      <c r="F17">
        <f t="shared" si="7"/>
        <v>0</v>
      </c>
      <c r="G17">
        <f t="shared" si="7"/>
        <v>0</v>
      </c>
      <c r="H17">
        <f t="shared" si="7"/>
        <v>0</v>
      </c>
      <c r="I17">
        <f t="shared" si="7"/>
        <v>0</v>
      </c>
      <c r="J17">
        <f t="shared" si="7"/>
        <v>0</v>
      </c>
      <c r="K17">
        <f t="shared" si="7"/>
        <v>0</v>
      </c>
      <c r="L17">
        <f t="shared" si="7"/>
        <v>0</v>
      </c>
      <c r="M17">
        <f t="shared" si="7"/>
        <v>0</v>
      </c>
      <c r="N17">
        <f t="shared" si="7"/>
        <v>0</v>
      </c>
    </row>
    <row r="18" spans="1:14">
      <c r="A18" t="s">
        <v>4399</v>
      </c>
      <c r="B18" t="s">
        <v>4297</v>
      </c>
      <c r="C18">
        <f>SUM(物资过程计算表!D808:D851)</f>
        <v>0</v>
      </c>
      <c r="D18">
        <f>SUM(物资过程计算表!E808:E851)</f>
        <v>0</v>
      </c>
      <c r="E18">
        <f>SUM(物资过程计算表!F808:F851)</f>
        <v>0</v>
      </c>
      <c r="F18">
        <f>SUM(物资过程计算表!G808:G851)</f>
        <v>0</v>
      </c>
      <c r="G18">
        <f>SUM(物资过程计算表!H808:H851)</f>
        <v>0</v>
      </c>
      <c r="H18">
        <f>SUM(物资过程计算表!I808:I851)</f>
        <v>0</v>
      </c>
      <c r="I18">
        <f>SUM(物资过程计算表!J808:J851)</f>
        <v>0</v>
      </c>
      <c r="J18">
        <f>SUM(物资过程计算表!K808:K851)</f>
        <v>0</v>
      </c>
      <c r="K18">
        <f>SUM(物资过程计算表!L808:L851)</f>
        <v>0</v>
      </c>
      <c r="L18">
        <f>SUM(物资过程计算表!M808:M851)</f>
        <v>0</v>
      </c>
      <c r="M18">
        <f>SUM(物资过程计算表!N808:N851)</f>
        <v>0</v>
      </c>
      <c r="N18">
        <f>SUM(物资过程计算表!O808:O851)</f>
        <v>0</v>
      </c>
    </row>
    <row r="19" customFormat="1" spans="1:14">
      <c r="A19" t="s">
        <v>4399</v>
      </c>
      <c r="B19" t="s">
        <v>4298</v>
      </c>
      <c r="C19">
        <f>C18</f>
        <v>0</v>
      </c>
      <c r="D19">
        <f t="shared" ref="D19:N19" si="8">C19+D18</f>
        <v>0</v>
      </c>
      <c r="E19">
        <f t="shared" si="8"/>
        <v>0</v>
      </c>
      <c r="F19">
        <f t="shared" si="8"/>
        <v>0</v>
      </c>
      <c r="G19">
        <f t="shared" si="8"/>
        <v>0</v>
      </c>
      <c r="H19">
        <f t="shared" si="8"/>
        <v>0</v>
      </c>
      <c r="I19">
        <f t="shared" si="8"/>
        <v>0</v>
      </c>
      <c r="J19">
        <f t="shared" si="8"/>
        <v>0</v>
      </c>
      <c r="K19">
        <f t="shared" si="8"/>
        <v>0</v>
      </c>
      <c r="L19">
        <f t="shared" si="8"/>
        <v>0</v>
      </c>
      <c r="M19">
        <f t="shared" si="8"/>
        <v>0</v>
      </c>
      <c r="N19">
        <f t="shared" si="8"/>
        <v>0</v>
      </c>
    </row>
    <row r="21" spans="1:14">
      <c r="A21" t="s">
        <v>4400</v>
      </c>
      <c r="B21" t="s">
        <v>4297</v>
      </c>
      <c r="C21">
        <f t="shared" ref="C21:N21" si="9">SUM(C2,C4,C6,C8,C10,C12,C14,C16,C18)</f>
        <v>0</v>
      </c>
      <c r="D21">
        <f t="shared" si="9"/>
        <v>0</v>
      </c>
      <c r="E21">
        <f t="shared" si="9"/>
        <v>0</v>
      </c>
      <c r="F21">
        <f t="shared" si="9"/>
        <v>0</v>
      </c>
      <c r="G21">
        <f t="shared" si="9"/>
        <v>0</v>
      </c>
      <c r="H21">
        <f t="shared" si="9"/>
        <v>0</v>
      </c>
      <c r="I21">
        <f t="shared" si="9"/>
        <v>0</v>
      </c>
      <c r="J21">
        <f t="shared" si="9"/>
        <v>0</v>
      </c>
      <c r="K21">
        <f t="shared" si="9"/>
        <v>0</v>
      </c>
      <c r="L21">
        <f t="shared" si="9"/>
        <v>0</v>
      </c>
      <c r="M21">
        <f t="shared" si="9"/>
        <v>0</v>
      </c>
      <c r="N21">
        <f t="shared" si="9"/>
        <v>0</v>
      </c>
    </row>
    <row r="22" customFormat="1" spans="2:14">
      <c r="B22" t="s">
        <v>4298</v>
      </c>
      <c r="C22">
        <f t="shared" ref="C22:N22" si="10">SUM(C3,C5,C7,C9,C11,C13,C15,C17,C19)</f>
        <v>0</v>
      </c>
      <c r="D22">
        <f t="shared" si="10"/>
        <v>0</v>
      </c>
      <c r="E22">
        <f t="shared" si="10"/>
        <v>0</v>
      </c>
      <c r="F22">
        <f t="shared" si="10"/>
        <v>0</v>
      </c>
      <c r="G22">
        <f t="shared" si="10"/>
        <v>0</v>
      </c>
      <c r="H22">
        <f t="shared" si="10"/>
        <v>0</v>
      </c>
      <c r="I22">
        <f t="shared" si="10"/>
        <v>0</v>
      </c>
      <c r="J22">
        <f t="shared" si="10"/>
        <v>0</v>
      </c>
      <c r="K22">
        <f t="shared" si="10"/>
        <v>0</v>
      </c>
      <c r="L22">
        <f t="shared" si="10"/>
        <v>0</v>
      </c>
      <c r="M22">
        <f t="shared" si="10"/>
        <v>0</v>
      </c>
      <c r="N22">
        <f t="shared" si="10"/>
        <v>0</v>
      </c>
    </row>
  </sheetData>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Microsoft Excel</Application>
  <HeadingPairs>
    <vt:vector size="2" baseType="variant">
      <vt:variant>
        <vt:lpstr>工作表</vt:lpstr>
      </vt:variant>
      <vt:variant>
        <vt:i4>31</vt:i4>
      </vt:variant>
    </vt:vector>
  </HeadingPairs>
  <TitlesOfParts>
    <vt:vector size="31" baseType="lpstr">
      <vt:lpstr>财务映射表</vt:lpstr>
      <vt:lpstr>运营成本管理看板</vt:lpstr>
      <vt:lpstr>运营成本管理看板（2）</vt:lpstr>
      <vt:lpstr>预算主表</vt:lpstr>
      <vt:lpstr>自有人工预算</vt:lpstr>
      <vt:lpstr>1 预算编制表单</vt:lpstr>
      <vt:lpstr>1-1 项目基础信息</vt:lpstr>
      <vt:lpstr>1-2 人员岗位信息</vt:lpstr>
      <vt:lpstr>备选选项</vt:lpstr>
      <vt:lpstr>附表1-数据库</vt:lpstr>
      <vt:lpstr>2 过程管理表单</vt:lpstr>
      <vt:lpstr>2-1 采购订单物料明细表报表导出</vt:lpstr>
      <vt:lpstr>2-2 引出数据_合同数据仓库</vt:lpstr>
      <vt:lpstr>引用修正</vt:lpstr>
      <vt:lpstr>2-3 引出列表</vt:lpstr>
      <vt:lpstr>报销单计算表</vt:lpstr>
      <vt:lpstr>物资过程计算</vt:lpstr>
      <vt:lpstr>1发生与预算费用总表</vt:lpstr>
      <vt:lpstr>2二级费项发生与预算费用</vt:lpstr>
      <vt:lpstr>3异常统计表</vt:lpstr>
      <vt:lpstr>4主要费项费项月累成本使用情况</vt:lpstr>
      <vt:lpstr>4-1主要费项费项月累成本使用情况 </vt:lpstr>
      <vt:lpstr>物资过程计算表</vt:lpstr>
      <vt:lpstr>一次费项异常项统计表</vt:lpstr>
      <vt:lpstr>劳务派遣统计表</vt:lpstr>
      <vt:lpstr>自有人员计算表</vt:lpstr>
      <vt:lpstr>劳务外包表</vt:lpstr>
      <vt:lpstr>三级费项月累表格</vt:lpstr>
      <vt:lpstr>人工服务拆分</vt:lpstr>
      <vt:lpstr>维改拆分</vt:lpstr>
      <vt:lpstr>物耗拆分</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zhanggang19</dc:creator>
  <cp:lastModifiedBy>X.</cp:lastModifiedBy>
  <dcterms:created xsi:type="dcterms:W3CDTF">2025-01-17T07:00:00Z</dcterms:created>
  <dcterms:modified xsi:type="dcterms:W3CDTF">2025-09-11T08:20:17Z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1284EBB2B95D48AF8914CBDE973D70B3_13</vt:lpwstr>
  </property>
  <property fmtid="{D5CDD505-2E9C-101B-9397-08002B2CF9AE}" pid="3" name="KSOProductBuildVer">
    <vt:lpwstr>2052-12.1.0.22529</vt:lpwstr>
  </property>
  <property fmtid="{D5CDD505-2E9C-101B-9397-08002B2CF9AE}" pid="4" name="KSOReadingLayout">
    <vt:bool>true</vt:bool>
  </property>
</Properties>
</file>